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fc42e7fd435e6f/Bureau/BP SPACELOG - REPORTING/"/>
    </mc:Choice>
  </mc:AlternateContent>
  <xr:revisionPtr revIDLastSave="243" documentId="8_{E0D7A5D8-B73B-4BFA-8734-40A746E12E37}" xr6:coauthVersionLast="47" xr6:coauthVersionMax="47" xr10:uidLastSave="{AB4F86DC-7C7D-4D17-8838-0BAE42B6FED1}"/>
  <bookViews>
    <workbookView xWindow="28680" yWindow="-120" windowWidth="29040" windowHeight="15720" firstSheet="1" activeTab="2" xr2:uid="{2EB02B67-5925-4C98-AD0D-82E47EECE003}"/>
  </bookViews>
  <sheets>
    <sheet name="reporting conso 4 batiments" sheetId="7" r:id="rId1"/>
    <sheet name="reporting cash 4 batiments" sheetId="28" r:id="rId2"/>
    <sheet name="reporting montigny" sheetId="1" r:id="rId3"/>
    <sheet name="MONTIGNY CLIENTS" sheetId="14" r:id="rId4"/>
    <sheet name="MONTIGNY EMPRUNT" sheetId="30" r:id="rId5"/>
    <sheet name="reporting boissy" sheetId="2" r:id="rId6"/>
    <sheet name="BOISSY CLIENTS" sheetId="15" r:id="rId7"/>
    <sheet name="BOISSY EMPRUNT 1" sheetId="32" r:id="rId8"/>
    <sheet name="BOISSY EMPRUNT 2" sheetId="31" r:id="rId9"/>
    <sheet name="reporting moussy" sheetId="3" r:id="rId10"/>
    <sheet name="MOUSSY CLIENTS" sheetId="16" r:id="rId11"/>
    <sheet name="MOUSSY EMPRUNT 1" sheetId="43" r:id="rId12"/>
    <sheet name="MOUSSY EMPRUNT 2" sheetId="44" r:id="rId13"/>
    <sheet name="MOUSSY EMPRUNT 3" sheetId="45" r:id="rId14"/>
    <sheet name="reporting trappes" sheetId="4" r:id="rId15"/>
    <sheet name="TRAPPES CLIENTS" sheetId="17" r:id="rId16"/>
    <sheet name="TRAPPES EMPRUNT" sheetId="33" r:id="rId17"/>
    <sheet name="SPACELOG 5 BP" sheetId="5" r:id="rId18"/>
    <sheet name="SPACELOG 5" sheetId="18" r:id="rId19"/>
    <sheet name="SPACELOG 5 EMPRUNT 1" sheetId="34" r:id="rId20"/>
    <sheet name="SPACELOG 5 EMPRUNT 2" sheetId="46" r:id="rId21"/>
    <sheet name="SPACELOG 5 EMPRUNT 3" sheetId="47" r:id="rId22"/>
    <sheet name="SPACELOG 6 BP" sheetId="6" r:id="rId23"/>
    <sheet name="SPACELOG 6" sheetId="19" r:id="rId24"/>
    <sheet name="SPACELOG 6 EMPRUNT 1" sheetId="35" r:id="rId25"/>
    <sheet name="SPACELOG 6 EMPRUNT 2" sheetId="48" r:id="rId26"/>
    <sheet name="SPACELOG 6 EMPRUNT 3" sheetId="49" r:id="rId27"/>
    <sheet name="SPACELOG 7 BP" sheetId="8" r:id="rId28"/>
    <sheet name="SPACELOG 7" sheetId="20" r:id="rId29"/>
    <sheet name="SPACELOG 7 EMPRUNT 1" sheetId="36" r:id="rId30"/>
    <sheet name="SPACELOG 7 EMPRUNT 2" sheetId="50" r:id="rId31"/>
    <sheet name="SPACELOG 7 EMPRUNT 3" sheetId="51" r:id="rId32"/>
    <sheet name="SPACELOG 8 BP" sheetId="9" r:id="rId33"/>
    <sheet name="SPACELOG 8" sheetId="21" r:id="rId34"/>
    <sheet name="SPACELOG 8 EMPRUNT 1" sheetId="37" r:id="rId35"/>
    <sheet name="SPACELOG 8 EMPRUNT 2" sheetId="52" r:id="rId36"/>
    <sheet name="SPACELOG 8 EMPRUNT 3" sheetId="53" r:id="rId37"/>
    <sheet name="SPACELOG 9 BP" sheetId="10" r:id="rId38"/>
    <sheet name="SPACELOG 9" sheetId="22" r:id="rId39"/>
    <sheet name="SPACELOG 9 EMPRUNT 1" sheetId="38" r:id="rId40"/>
    <sheet name="SPACELOG 9 EMPRUNT 2" sheetId="55" r:id="rId41"/>
    <sheet name="SPACELOG 9 EMPRUNT 3" sheetId="54" r:id="rId42"/>
    <sheet name="SPACELOG 10 BP" sheetId="11" r:id="rId43"/>
    <sheet name="SPACELOG 10" sheetId="23" r:id="rId44"/>
    <sheet name="SPACELOG 10 EMPRUNT 1" sheetId="39" r:id="rId45"/>
    <sheet name="SPACELOG 10 EMPRUNT 2" sheetId="57" r:id="rId46"/>
    <sheet name="SPACELOG 10 EMPRUNT 3" sheetId="56" r:id="rId47"/>
    <sheet name="SPACELOG 11 BP" sheetId="12" r:id="rId48"/>
    <sheet name="SPACELOG 11" sheetId="24" r:id="rId49"/>
    <sheet name="SPACELOG 11 EMPRUNT 1" sheetId="40" r:id="rId50"/>
    <sheet name="SPACELOG 11 EMPRUNT 2" sheetId="58" r:id="rId51"/>
    <sheet name="SPACELOG 11 EMPRUNT 3" sheetId="59" r:id="rId52"/>
    <sheet name="SPACELOG 12 BP" sheetId="13" r:id="rId53"/>
    <sheet name="SPACELOG 12" sheetId="25" r:id="rId54"/>
    <sheet name="SPACELOG 12 EMPRUNT 1" sheetId="41" r:id="rId55"/>
    <sheet name="SPACELOG 12 EMPRUNT 2" sheetId="60" r:id="rId56"/>
    <sheet name="SPACELOG 12 EMPRUNT 3" sheetId="61" r:id="rId5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28" l="1"/>
  <c r="O54" i="28"/>
  <c r="B18" i="4"/>
  <c r="R54" i="28"/>
  <c r="Q54" i="28"/>
  <c r="T49" i="3"/>
  <c r="U49" i="3"/>
  <c r="V49" i="3"/>
  <c r="W49" i="3"/>
  <c r="X49" i="3"/>
  <c r="Y49" i="3"/>
  <c r="Z49" i="3"/>
  <c r="AA49" i="3"/>
  <c r="AB49" i="3"/>
  <c r="AC49" i="3"/>
  <c r="AD49" i="3"/>
  <c r="S49" i="3"/>
  <c r="T57" i="4"/>
  <c r="S57" i="4"/>
  <c r="T88" i="4"/>
  <c r="T91" i="4" s="1"/>
  <c r="S88" i="4"/>
  <c r="S91" i="4" s="1"/>
  <c r="P49" i="28"/>
  <c r="E5" i="33"/>
  <c r="E12" i="33"/>
  <c r="U38" i="2" l="1"/>
  <c r="U38" i="1"/>
  <c r="B10" i="6" l="1"/>
  <c r="AE49" i="1" l="1"/>
  <c r="B18" i="5" l="1"/>
  <c r="B18" i="13"/>
  <c r="B18" i="12"/>
  <c r="B18" i="11"/>
  <c r="B18" i="10"/>
  <c r="B18" i="9"/>
  <c r="B18" i="8"/>
  <c r="B18" i="6"/>
  <c r="DR4" i="7" l="1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G4" i="7"/>
  <c r="H4" i="7"/>
  <c r="I4" i="7"/>
  <c r="J4" i="7"/>
  <c r="K4" i="7"/>
  <c r="L4" i="7"/>
  <c r="M4" i="7"/>
  <c r="N4" i="7"/>
  <c r="O4" i="7"/>
  <c r="P4" i="7"/>
  <c r="Q4" i="7"/>
  <c r="F4" i="7"/>
  <c r="EE90" i="4"/>
  <c r="DR90" i="4"/>
  <c r="DE90" i="4"/>
  <c r="CR90" i="4"/>
  <c r="CE90" i="4"/>
  <c r="BR90" i="4"/>
  <c r="BE90" i="4"/>
  <c r="AR90" i="4"/>
  <c r="AE90" i="4"/>
  <c r="EE89" i="4"/>
  <c r="DR89" i="4"/>
  <c r="DE89" i="4"/>
  <c r="CR89" i="4"/>
  <c r="CE89" i="4"/>
  <c r="BR89" i="4"/>
  <c r="BE89" i="4"/>
  <c r="AR89" i="4"/>
  <c r="AE89" i="4"/>
  <c r="EE58" i="4"/>
  <c r="DR58" i="4"/>
  <c r="DE58" i="4"/>
  <c r="CR58" i="4"/>
  <c r="CE58" i="4"/>
  <c r="BR58" i="4"/>
  <c r="BE58" i="4"/>
  <c r="AR58" i="4"/>
  <c r="AE58" i="4"/>
  <c r="I7" i="37" l="1"/>
  <c r="Z15" i="37" s="1" a="1"/>
  <c r="Z15" i="37" s="1"/>
  <c r="I6" i="35"/>
  <c r="I7" i="35" s="1"/>
  <c r="Z15" i="35" s="1" a="1"/>
  <c r="Z15" i="35" s="1"/>
  <c r="I6" i="36"/>
  <c r="I7" i="36" s="1"/>
  <c r="Z15" i="36" s="1" a="1"/>
  <c r="Z15" i="36" s="1"/>
  <c r="I6" i="37"/>
  <c r="I6" i="38"/>
  <c r="I7" i="38" s="1"/>
  <c r="I6" i="39"/>
  <c r="I7" i="39" s="1"/>
  <c r="I6" i="40"/>
  <c r="I7" i="40" s="1"/>
  <c r="Z15" i="40" s="1" a="1"/>
  <c r="Z15" i="40" s="1"/>
  <c r="I6" i="41"/>
  <c r="I7" i="41" s="1"/>
  <c r="Z15" i="41" s="1" a="1"/>
  <c r="Z15" i="41" s="1"/>
  <c r="I6" i="34"/>
  <c r="I7" i="34" s="1"/>
  <c r="I5" i="35"/>
  <c r="I5" i="36"/>
  <c r="I5" i="37"/>
  <c r="I5" i="38"/>
  <c r="I5" i="39"/>
  <c r="I5" i="40"/>
  <c r="I5" i="41"/>
  <c r="I5" i="34"/>
  <c r="I6" i="47"/>
  <c r="I7" i="47" s="1"/>
  <c r="I6" i="48"/>
  <c r="I7" i="48" s="1"/>
  <c r="I6" i="49"/>
  <c r="I7" i="49" s="1"/>
  <c r="I6" i="50"/>
  <c r="I7" i="50" s="1"/>
  <c r="I6" i="51"/>
  <c r="I7" i="51" s="1"/>
  <c r="I6" i="52"/>
  <c r="I7" i="52" s="1"/>
  <c r="I6" i="53"/>
  <c r="I7" i="53" s="1"/>
  <c r="I6" i="55"/>
  <c r="I7" i="55" s="1"/>
  <c r="I6" i="54"/>
  <c r="I7" i="54" s="1"/>
  <c r="I6" i="57"/>
  <c r="I7" i="57" s="1"/>
  <c r="I6" i="56"/>
  <c r="I7" i="56" s="1"/>
  <c r="I6" i="58"/>
  <c r="I7" i="58" s="1"/>
  <c r="I6" i="59"/>
  <c r="I7" i="59" s="1"/>
  <c r="I6" i="60"/>
  <c r="I7" i="60" s="1"/>
  <c r="I6" i="61"/>
  <c r="I7" i="61" s="1"/>
  <c r="I6" i="46"/>
  <c r="I7" i="46" s="1"/>
  <c r="I5" i="47"/>
  <c r="I5" i="48"/>
  <c r="B51" i="6" s="1"/>
  <c r="I5" i="49"/>
  <c r="I5" i="50"/>
  <c r="B51" i="8" s="1"/>
  <c r="I5" i="51"/>
  <c r="B60" i="8" s="1"/>
  <c r="I5" i="52"/>
  <c r="B51" i="9" s="1"/>
  <c r="I5" i="53"/>
  <c r="I5" i="55"/>
  <c r="B51" i="10" s="1"/>
  <c r="I5" i="54"/>
  <c r="I5" i="57"/>
  <c r="B51" i="11" s="1"/>
  <c r="I5" i="56"/>
  <c r="B60" i="11" s="1"/>
  <c r="I5" i="58"/>
  <c r="B51" i="12" s="1"/>
  <c r="I5" i="59"/>
  <c r="B60" i="12" s="1"/>
  <c r="I5" i="60"/>
  <c r="B51" i="13" s="1"/>
  <c r="I5" i="61"/>
  <c r="B60" i="13" s="1"/>
  <c r="I5" i="46"/>
  <c r="B51" i="5" s="1"/>
  <c r="EE90" i="2"/>
  <c r="DR90" i="2"/>
  <c r="DE90" i="2"/>
  <c r="CR90" i="2"/>
  <c r="CE90" i="2"/>
  <c r="BR90" i="2"/>
  <c r="BE90" i="2"/>
  <c r="AR90" i="2"/>
  <c r="AE90" i="2"/>
  <c r="R89" i="4"/>
  <c r="A56" i="4"/>
  <c r="B61" i="13"/>
  <c r="B59" i="13"/>
  <c r="B57" i="13"/>
  <c r="B62" i="13" s="1"/>
  <c r="B56" i="13"/>
  <c r="B52" i="13"/>
  <c r="B50" i="13"/>
  <c r="B48" i="13"/>
  <c r="B53" i="13" s="1"/>
  <c r="B47" i="13"/>
  <c r="B61" i="12"/>
  <c r="B59" i="12"/>
  <c r="B57" i="12"/>
  <c r="B62" i="12" s="1"/>
  <c r="B56" i="12"/>
  <c r="B52" i="12"/>
  <c r="B50" i="12"/>
  <c r="B48" i="12"/>
  <c r="B53" i="12" s="1"/>
  <c r="B47" i="12"/>
  <c r="B61" i="11"/>
  <c r="B59" i="11"/>
  <c r="B57" i="11"/>
  <c r="B62" i="11" s="1"/>
  <c r="B56" i="11"/>
  <c r="B52" i="11"/>
  <c r="B50" i="11"/>
  <c r="B48" i="11"/>
  <c r="B53" i="11" s="1"/>
  <c r="B47" i="11"/>
  <c r="B61" i="10"/>
  <c r="B59" i="10"/>
  <c r="B57" i="10"/>
  <c r="B62" i="10" s="1"/>
  <c r="B56" i="10"/>
  <c r="B52" i="10"/>
  <c r="B50" i="10"/>
  <c r="B48" i="10"/>
  <c r="B53" i="10" s="1"/>
  <c r="B47" i="10"/>
  <c r="B61" i="9"/>
  <c r="B59" i="9"/>
  <c r="B57" i="9"/>
  <c r="B62" i="9" s="1"/>
  <c r="B56" i="9"/>
  <c r="B52" i="9"/>
  <c r="B50" i="9"/>
  <c r="B48" i="9"/>
  <c r="B53" i="9" s="1"/>
  <c r="B47" i="9"/>
  <c r="B61" i="8"/>
  <c r="B59" i="8"/>
  <c r="B57" i="8"/>
  <c r="B62" i="8" s="1"/>
  <c r="B56" i="8"/>
  <c r="B52" i="8"/>
  <c r="B50" i="8"/>
  <c r="B48" i="8"/>
  <c r="B53" i="8" s="1"/>
  <c r="B47" i="8"/>
  <c r="B61" i="6"/>
  <c r="B59" i="6"/>
  <c r="B57" i="6"/>
  <c r="B62" i="6" s="1"/>
  <c r="B56" i="6"/>
  <c r="B52" i="6"/>
  <c r="B50" i="6"/>
  <c r="B48" i="6"/>
  <c r="B53" i="6" s="1"/>
  <c r="B47" i="6"/>
  <c r="B61" i="5"/>
  <c r="B59" i="5"/>
  <c r="B52" i="5"/>
  <c r="B50" i="5"/>
  <c r="B57" i="5"/>
  <c r="B62" i="5" s="1"/>
  <c r="B56" i="5"/>
  <c r="B48" i="5"/>
  <c r="B53" i="5" s="1"/>
  <c r="B47" i="5"/>
  <c r="B60" i="10"/>
  <c r="B60" i="9"/>
  <c r="B60" i="6"/>
  <c r="B60" i="5"/>
  <c r="B44" i="3"/>
  <c r="Z15" i="38" l="1" a="1"/>
  <c r="Z15" i="38" s="1"/>
  <c r="D15" i="38" a="1"/>
  <c r="D15" i="38" s="1"/>
  <c r="J15" i="38" a="1"/>
  <c r="J15" i="38" s="1"/>
  <c r="B15" i="38" a="1"/>
  <c r="B15" i="38" s="1"/>
  <c r="C15" i="38" a="1"/>
  <c r="C15" i="38" s="1"/>
  <c r="F15" i="38" a="1"/>
  <c r="F15" i="38" s="1"/>
  <c r="I8" i="38"/>
  <c r="Z15" i="34" a="1"/>
  <c r="Z15" i="34" s="1"/>
  <c r="C15" i="34" a="1"/>
  <c r="C15" i="34" s="1"/>
  <c r="I8" i="34"/>
  <c r="D15" i="34" a="1"/>
  <c r="D15" i="34" s="1"/>
  <c r="J15" i="34" a="1"/>
  <c r="J15" i="34" s="1"/>
  <c r="B15" i="34" a="1"/>
  <c r="B15" i="34" s="1"/>
  <c r="F15" i="34" a="1"/>
  <c r="F15" i="34" s="1"/>
  <c r="I8" i="53"/>
  <c r="Z15" i="53" a="1"/>
  <c r="Z15" i="53" s="1"/>
  <c r="K15" i="53" a="1"/>
  <c r="K15" i="53" s="1"/>
  <c r="I8" i="40"/>
  <c r="C15" i="41" a="1"/>
  <c r="C15" i="41" s="1"/>
  <c r="I8" i="52"/>
  <c r="Z15" i="52" a="1"/>
  <c r="Z15" i="52" s="1"/>
  <c r="K15" i="52" a="1"/>
  <c r="K15" i="52" s="1"/>
  <c r="F15" i="41" a="1"/>
  <c r="F15" i="41" s="1"/>
  <c r="I8" i="51"/>
  <c r="Z15" i="51" a="1"/>
  <c r="Z15" i="51" s="1"/>
  <c r="K15" i="51" a="1"/>
  <c r="K15" i="51" s="1"/>
  <c r="I8" i="37"/>
  <c r="C15" i="40" a="1"/>
  <c r="C15" i="40" s="1"/>
  <c r="F15" i="40" a="1"/>
  <c r="F15" i="40" s="1"/>
  <c r="Z15" i="50" a="1"/>
  <c r="Z15" i="50" s="1"/>
  <c r="K15" i="50" a="1"/>
  <c r="K15" i="50" s="1"/>
  <c r="I8" i="36"/>
  <c r="I8" i="49"/>
  <c r="Z15" i="49" a="1"/>
  <c r="Z15" i="49" s="1"/>
  <c r="K15" i="49" a="1"/>
  <c r="K15" i="49" s="1"/>
  <c r="I8" i="35"/>
  <c r="F15" i="37" a="1"/>
  <c r="F15" i="37" s="1"/>
  <c r="I8" i="56"/>
  <c r="Z15" i="56" a="1"/>
  <c r="Z15" i="56" s="1"/>
  <c r="K15" i="56" a="1"/>
  <c r="K15" i="56" s="1"/>
  <c r="Z15" i="48" a="1"/>
  <c r="Z15" i="48" s="1"/>
  <c r="K15" i="48" a="1"/>
  <c r="K15" i="48" s="1"/>
  <c r="C15" i="37" a="1"/>
  <c r="C15" i="37" s="1"/>
  <c r="F15" i="36" a="1"/>
  <c r="F15" i="36" s="1"/>
  <c r="I8" i="61"/>
  <c r="Z15" i="61" a="1"/>
  <c r="Z15" i="61" s="1"/>
  <c r="K15" i="61" a="1"/>
  <c r="K15" i="61" s="1"/>
  <c r="Z15" i="58" a="1"/>
  <c r="Z15" i="58" s="1"/>
  <c r="K15" i="58" a="1"/>
  <c r="K15" i="58" s="1"/>
  <c r="Z15" i="47" a="1"/>
  <c r="Z15" i="47" s="1"/>
  <c r="K15" i="47" a="1"/>
  <c r="K15" i="47" s="1"/>
  <c r="B15" i="41" a="1"/>
  <c r="B15" i="41" s="1"/>
  <c r="F15" i="35" a="1"/>
  <c r="F15" i="35" s="1"/>
  <c r="I8" i="46"/>
  <c r="Z15" i="46" a="1"/>
  <c r="Z15" i="46" s="1"/>
  <c r="K15" i="46" a="1"/>
  <c r="K15" i="46" s="1"/>
  <c r="C15" i="36" a="1"/>
  <c r="C15" i="36" s="1"/>
  <c r="B15" i="40" a="1"/>
  <c r="B15" i="40" s="1"/>
  <c r="C15" i="35" a="1"/>
  <c r="C15" i="35" s="1"/>
  <c r="J15" i="41" a="1"/>
  <c r="J15" i="41" s="1"/>
  <c r="J15" i="40" a="1"/>
  <c r="J15" i="40" s="1"/>
  <c r="I8" i="60"/>
  <c r="Z15" i="60" a="1"/>
  <c r="Z15" i="60" s="1"/>
  <c r="K15" i="60" a="1"/>
  <c r="K15" i="60" s="1"/>
  <c r="I8" i="59"/>
  <c r="Z15" i="59" a="1"/>
  <c r="Z15" i="59" s="1"/>
  <c r="K15" i="59" a="1"/>
  <c r="K15" i="59" s="1"/>
  <c r="D15" i="41" a="1"/>
  <c r="D15" i="41" s="1"/>
  <c r="B15" i="37" a="1"/>
  <c r="B15" i="37" s="1"/>
  <c r="D15" i="40" a="1"/>
  <c r="D15" i="40" s="1"/>
  <c r="J15" i="37" a="1"/>
  <c r="J15" i="37" s="1"/>
  <c r="J15" i="36" a="1"/>
  <c r="J15" i="36" s="1"/>
  <c r="B15" i="36" a="1"/>
  <c r="B15" i="36" s="1"/>
  <c r="D15" i="37" a="1"/>
  <c r="D15" i="37" s="1"/>
  <c r="J15" i="35" a="1"/>
  <c r="J15" i="35" s="1"/>
  <c r="Z15" i="54" a="1"/>
  <c r="Z15" i="54" s="1"/>
  <c r="K15" i="54" a="1"/>
  <c r="K15" i="54" s="1"/>
  <c r="B15" i="35" a="1"/>
  <c r="B15" i="35" s="1"/>
  <c r="D15" i="36" a="1"/>
  <c r="I8" i="57"/>
  <c r="Z15" i="57" a="1"/>
  <c r="Z15" i="57" s="1"/>
  <c r="K15" i="57" a="1"/>
  <c r="K15" i="57" s="1"/>
  <c r="Z15" i="55" a="1"/>
  <c r="Z15" i="55" s="1"/>
  <c r="K15" i="55" a="1"/>
  <c r="K15" i="55" s="1"/>
  <c r="I8" i="41"/>
  <c r="D15" i="35" a="1"/>
  <c r="D15" i="35" s="1"/>
  <c r="Z15" i="39" a="1"/>
  <c r="Z15" i="39" s="1"/>
  <c r="F15" i="39" a="1"/>
  <c r="F15" i="39" s="1"/>
  <c r="D15" i="39" a="1"/>
  <c r="J15" i="39" a="1"/>
  <c r="J15" i="39" s="1"/>
  <c r="B15" i="39" a="1"/>
  <c r="B15" i="39" s="1"/>
  <c r="C15" i="39" a="1"/>
  <c r="C15" i="39" s="1"/>
  <c r="I8" i="39"/>
  <c r="F15" i="50" a="1"/>
  <c r="F15" i="50" s="1"/>
  <c r="I8" i="50"/>
  <c r="J15" i="58" a="1"/>
  <c r="J15" i="58" s="1"/>
  <c r="I8" i="58"/>
  <c r="F15" i="48" a="1"/>
  <c r="F15" i="48" s="1"/>
  <c r="I8" i="48"/>
  <c r="D15" i="55" a="1"/>
  <c r="D15" i="55" s="1"/>
  <c r="E15" i="55" s="1" a="1"/>
  <c r="I8" i="55"/>
  <c r="I8" i="54"/>
  <c r="F15" i="54" a="1"/>
  <c r="F15" i="54" s="1"/>
  <c r="I8" i="47"/>
  <c r="C15" i="47" a="1"/>
  <c r="C15" i="47" s="1"/>
  <c r="D15" i="54" a="1"/>
  <c r="D15" i="54" s="1"/>
  <c r="B15" i="58" a="1"/>
  <c r="B15" i="58" s="1"/>
  <c r="D15" i="47" a="1"/>
  <c r="D15" i="47" s="1"/>
  <c r="B15" i="50" a="1"/>
  <c r="B15" i="50" s="1"/>
  <c r="F15" i="58" a="1"/>
  <c r="F15" i="58" s="1"/>
  <c r="C15" i="50" a="1"/>
  <c r="C15" i="50" s="1"/>
  <c r="J15" i="50" a="1"/>
  <c r="J15" i="50" s="1"/>
  <c r="I15" i="55" a="1"/>
  <c r="B15" i="54" a="1"/>
  <c r="B15" i="54" s="1"/>
  <c r="B15" i="47" a="1"/>
  <c r="B15" i="47" s="1"/>
  <c r="B15" i="55" a="1"/>
  <c r="B15" i="55" s="1"/>
  <c r="C15" i="58" a="1"/>
  <c r="C15" i="58" s="1"/>
  <c r="D15" i="59" a="1"/>
  <c r="D15" i="59" s="1"/>
  <c r="D15" i="51" a="1"/>
  <c r="B15" i="59" a="1"/>
  <c r="B15" i="59" s="1"/>
  <c r="B15" i="51" a="1"/>
  <c r="B15" i="51" s="1"/>
  <c r="C15" i="54" a="1"/>
  <c r="C15" i="54" s="1"/>
  <c r="D15" i="58" a="1"/>
  <c r="D15" i="50" a="1"/>
  <c r="E15" i="54" a="1"/>
  <c r="E15" i="54" s="1"/>
  <c r="E15" i="47" a="1"/>
  <c r="E15" i="47" s="1"/>
  <c r="F15" i="47" a="1"/>
  <c r="F15" i="47" s="1"/>
  <c r="J15" i="55" a="1"/>
  <c r="J15" i="55" s="1"/>
  <c r="F15" i="53" a="1"/>
  <c r="F15" i="53" s="1"/>
  <c r="C15" i="53" a="1"/>
  <c r="C15" i="53" s="1"/>
  <c r="J15" i="53" a="1"/>
  <c r="J15" i="53" s="1"/>
  <c r="D15" i="53" a="1"/>
  <c r="B15" i="53" a="1"/>
  <c r="B15" i="53" s="1"/>
  <c r="D15" i="46" a="1"/>
  <c r="B15" i="46" a="1"/>
  <c r="B15" i="46" s="1"/>
  <c r="J15" i="46" a="1"/>
  <c r="J15" i="46" s="1"/>
  <c r="F15" i="46" a="1"/>
  <c r="F15" i="46" s="1"/>
  <c r="C15" i="46" a="1"/>
  <c r="C15" i="46" s="1"/>
  <c r="F15" i="57" a="1"/>
  <c r="F15" i="57" s="1"/>
  <c r="D15" i="57" a="1"/>
  <c r="C15" i="57" a="1"/>
  <c r="C15" i="57" s="1"/>
  <c r="B15" i="57" a="1"/>
  <c r="B15" i="57" s="1"/>
  <c r="J15" i="57" a="1"/>
  <c r="J15" i="57" s="1"/>
  <c r="B58" i="13"/>
  <c r="J15" i="49" a="1"/>
  <c r="J15" i="49" s="1"/>
  <c r="F15" i="49" a="1"/>
  <c r="F15" i="49" s="1"/>
  <c r="C15" i="49" a="1"/>
  <c r="C15" i="49" s="1"/>
  <c r="D15" i="49" a="1"/>
  <c r="B15" i="49" a="1"/>
  <c r="B15" i="49" s="1"/>
  <c r="B15" i="56" a="1"/>
  <c r="B15" i="56" s="1"/>
  <c r="C15" i="59" a="1"/>
  <c r="C15" i="59" s="1"/>
  <c r="C15" i="55" a="1"/>
  <c r="C15" i="55" s="1"/>
  <c r="C15" i="51" a="1"/>
  <c r="C15" i="51" s="1"/>
  <c r="D15" i="56" a="1"/>
  <c r="D15" i="56" s="1"/>
  <c r="F15" i="59" a="1"/>
  <c r="F15" i="59" s="1"/>
  <c r="F15" i="55" a="1"/>
  <c r="F15" i="55" s="1"/>
  <c r="F15" i="51" a="1"/>
  <c r="F15" i="51" s="1"/>
  <c r="J15" i="60" a="1"/>
  <c r="J15" i="60" s="1"/>
  <c r="J15" i="52" a="1"/>
  <c r="J15" i="52" s="1"/>
  <c r="J15" i="48" a="1"/>
  <c r="J15" i="48" s="1"/>
  <c r="C15" i="60" a="1"/>
  <c r="C15" i="60" s="1"/>
  <c r="C15" i="56" a="1"/>
  <c r="C15" i="56" s="1"/>
  <c r="C15" i="52" a="1"/>
  <c r="C15" i="52" s="1"/>
  <c r="F15" i="60" a="1"/>
  <c r="F15" i="60" s="1"/>
  <c r="F15" i="56" a="1"/>
  <c r="F15" i="56" s="1"/>
  <c r="F15" i="52" a="1"/>
  <c r="F15" i="52" s="1"/>
  <c r="J15" i="56" a="1"/>
  <c r="J15" i="56" s="1"/>
  <c r="B15" i="60" a="1"/>
  <c r="B15" i="60" s="1"/>
  <c r="B15" i="52" a="1"/>
  <c r="B15" i="52" s="1"/>
  <c r="B15" i="48" a="1"/>
  <c r="B15" i="48" s="1"/>
  <c r="C15" i="48" a="1"/>
  <c r="C15" i="48" s="1"/>
  <c r="D15" i="60" a="1"/>
  <c r="D15" i="52" a="1"/>
  <c r="D15" i="48" a="1"/>
  <c r="I15" i="54" a="1"/>
  <c r="I15" i="47" a="1"/>
  <c r="J15" i="59" a="1"/>
  <c r="J15" i="59" s="1"/>
  <c r="J15" i="54" a="1"/>
  <c r="J15" i="54" s="1"/>
  <c r="J15" i="51" a="1"/>
  <c r="J15" i="51" s="1"/>
  <c r="J15" i="47" a="1"/>
  <c r="J15" i="47" s="1"/>
  <c r="B58" i="6"/>
  <c r="B58" i="9"/>
  <c r="B49" i="5"/>
  <c r="B49" i="8"/>
  <c r="B49" i="10"/>
  <c r="B49" i="12"/>
  <c r="B58" i="11"/>
  <c r="B58" i="5"/>
  <c r="B58" i="8"/>
  <c r="B58" i="10"/>
  <c r="B58" i="12"/>
  <c r="B49" i="6"/>
  <c r="B49" i="9"/>
  <c r="B49" i="11"/>
  <c r="B49" i="13"/>
  <c r="B54" i="11"/>
  <c r="B54" i="6"/>
  <c r="B54" i="12"/>
  <c r="B54" i="10"/>
  <c r="B54" i="8"/>
  <c r="B54" i="5"/>
  <c r="B63" i="12"/>
  <c r="B63" i="8"/>
  <c r="B54" i="13"/>
  <c r="B54" i="9"/>
  <c r="B63" i="13"/>
  <c r="B63" i="9"/>
  <c r="B63" i="10"/>
  <c r="B63" i="5"/>
  <c r="B63" i="11"/>
  <c r="B63" i="6"/>
  <c r="E15" i="37" l="1" a="1"/>
  <c r="E15" i="40" a="1"/>
  <c r="E15" i="40" s="1"/>
  <c r="G15" i="40" s="1" a="1"/>
  <c r="E15" i="41" a="1"/>
  <c r="E15" i="41" s="1"/>
  <c r="I15" i="35" a="1"/>
  <c r="D15" i="36"/>
  <c r="E15" i="36" s="1" a="1"/>
  <c r="E15" i="36" s="1"/>
  <c r="E15" i="38" a="1"/>
  <c r="E15" i="38" s="1"/>
  <c r="I15" i="37" a="1"/>
  <c r="I15" i="38" a="1"/>
  <c r="I15" i="38" s="1"/>
  <c r="H15" i="38" s="1" a="1"/>
  <c r="H15" i="38" s="1"/>
  <c r="I15" i="40" a="1"/>
  <c r="I15" i="40" s="1"/>
  <c r="I15" i="34" a="1"/>
  <c r="I15" i="41" a="1"/>
  <c r="I15" i="41" s="1"/>
  <c r="E15" i="34" a="1"/>
  <c r="E15" i="34" s="1"/>
  <c r="G15" i="34" s="1" a="1"/>
  <c r="E15" i="35" a="1"/>
  <c r="E15" i="35" s="1"/>
  <c r="E15" i="37"/>
  <c r="G15" i="37" s="1" a="1"/>
  <c r="D15" i="39"/>
  <c r="E15" i="39" s="1" a="1"/>
  <c r="E15" i="39" s="1"/>
  <c r="I15" i="55"/>
  <c r="I9" i="55" s="1"/>
  <c r="E15" i="55"/>
  <c r="H15" i="55" s="1" a="1"/>
  <c r="H15" i="55" s="1"/>
  <c r="G15" i="55" a="1"/>
  <c r="I15" i="47"/>
  <c r="I9" i="47" s="1"/>
  <c r="D15" i="60"/>
  <c r="E15" i="60" s="1" a="1"/>
  <c r="D15" i="49"/>
  <c r="E15" i="49" s="1" a="1"/>
  <c r="I15" i="54"/>
  <c r="I9" i="54" s="1"/>
  <c r="D15" i="57"/>
  <c r="E15" i="57" s="1" a="1"/>
  <c r="D15" i="53"/>
  <c r="I15" i="53" s="1" a="1"/>
  <c r="D15" i="50"/>
  <c r="I15" i="50" a="1"/>
  <c r="D15" i="48"/>
  <c r="I15" i="48" s="1" a="1"/>
  <c r="D15" i="58"/>
  <c r="I15" i="58" s="1" a="1"/>
  <c r="D15" i="51"/>
  <c r="E15" i="51" s="1" a="1"/>
  <c r="D15" i="52"/>
  <c r="E15" i="52" s="1" a="1"/>
  <c r="D15" i="46"/>
  <c r="E15" i="46" s="1" a="1"/>
  <c r="H15" i="54" a="1"/>
  <c r="H15" i="54" s="1"/>
  <c r="G15" i="54" a="1"/>
  <c r="E15" i="50" a="1"/>
  <c r="E15" i="59" a="1"/>
  <c r="I15" i="60" a="1"/>
  <c r="I15" i="59" a="1"/>
  <c r="E15" i="56" a="1"/>
  <c r="I15" i="46" a="1"/>
  <c r="I15" i="56" a="1"/>
  <c r="I15" i="51" a="1"/>
  <c r="H15" i="47" a="1"/>
  <c r="H15" i="47" s="1"/>
  <c r="G15" i="47" a="1"/>
  <c r="F15" i="61" a="1"/>
  <c r="F15" i="61" s="1"/>
  <c r="C15" i="61" a="1"/>
  <c r="C15" i="61" s="1"/>
  <c r="J15" i="61" a="1"/>
  <c r="J15" i="61" s="1"/>
  <c r="D15" i="61" a="1"/>
  <c r="B15" i="61" a="1"/>
  <c r="B15" i="61" s="1"/>
  <c r="B43" i="13"/>
  <c r="B42" i="13"/>
  <c r="B41" i="13"/>
  <c r="B40" i="13"/>
  <c r="B39" i="13"/>
  <c r="B44" i="13" s="1"/>
  <c r="B38" i="13"/>
  <c r="B43" i="12"/>
  <c r="B42" i="12"/>
  <c r="B41" i="12"/>
  <c r="B40" i="12"/>
  <c r="B39" i="12"/>
  <c r="B44" i="12" s="1"/>
  <c r="B38" i="12"/>
  <c r="B43" i="11"/>
  <c r="B42" i="11"/>
  <c r="B41" i="11"/>
  <c r="B40" i="11"/>
  <c r="B39" i="11"/>
  <c r="B44" i="11" s="1"/>
  <c r="B38" i="11"/>
  <c r="B43" i="10"/>
  <c r="B42" i="10"/>
  <c r="B41" i="10"/>
  <c r="B40" i="10"/>
  <c r="B39" i="10"/>
  <c r="B44" i="10" s="1"/>
  <c r="B38" i="10"/>
  <c r="B43" i="9"/>
  <c r="B42" i="9"/>
  <c r="B41" i="9"/>
  <c r="B40" i="9"/>
  <c r="B39" i="9"/>
  <c r="B44" i="9" s="1"/>
  <c r="B38" i="9"/>
  <c r="B43" i="8"/>
  <c r="B42" i="8"/>
  <c r="B41" i="8"/>
  <c r="B40" i="8"/>
  <c r="B39" i="8"/>
  <c r="B44" i="8" s="1"/>
  <c r="B38" i="8"/>
  <c r="B43" i="6"/>
  <c r="B42" i="6"/>
  <c r="B41" i="6"/>
  <c r="B40" i="6"/>
  <c r="B39" i="6"/>
  <c r="B44" i="6" s="1"/>
  <c r="B38" i="6"/>
  <c r="B43" i="5"/>
  <c r="B42" i="5"/>
  <c r="B41" i="5"/>
  <c r="B40" i="5"/>
  <c r="B39" i="5"/>
  <c r="B44" i="5" s="1"/>
  <c r="B38" i="5"/>
  <c r="B43" i="4"/>
  <c r="B41" i="4"/>
  <c r="B39" i="4"/>
  <c r="B38" i="4"/>
  <c r="B65" i="3"/>
  <c r="B66" i="3" s="1"/>
  <c r="B63" i="3"/>
  <c r="B61" i="3"/>
  <c r="B60" i="3"/>
  <c r="B68" i="3" s="1"/>
  <c r="B55" i="3"/>
  <c r="B56" i="3" s="1"/>
  <c r="B53" i="3"/>
  <c r="B51" i="3"/>
  <c r="B50" i="3"/>
  <c r="B58" i="3" s="1"/>
  <c r="B42" i="3"/>
  <c r="B40" i="3"/>
  <c r="B39" i="3"/>
  <c r="B55" i="2"/>
  <c r="B56" i="2" s="1"/>
  <c r="B53" i="2"/>
  <c r="B51" i="2"/>
  <c r="B57" i="2" s="1"/>
  <c r="B50" i="2"/>
  <c r="B58" i="2" s="1"/>
  <c r="B44" i="2"/>
  <c r="B42" i="2"/>
  <c r="B40" i="2"/>
  <c r="B46" i="2" s="1"/>
  <c r="B39" i="2"/>
  <c r="B44" i="1"/>
  <c r="B45" i="1" s="1"/>
  <c r="B42" i="1"/>
  <c r="B40" i="1"/>
  <c r="B46" i="1" s="1"/>
  <c r="B39" i="1"/>
  <c r="I15" i="36" l="1" a="1"/>
  <c r="I15" i="36" s="1"/>
  <c r="H15" i="36" s="1" a="1"/>
  <c r="H15" i="36" s="1"/>
  <c r="I15" i="37"/>
  <c r="K15" i="37" s="1" a="1"/>
  <c r="K15" i="37" s="1"/>
  <c r="G15" i="38" a="1"/>
  <c r="G15" i="38" s="1"/>
  <c r="K15" i="38" a="1"/>
  <c r="K15" i="38" s="1"/>
  <c r="I15" i="35"/>
  <c r="K15" i="35" s="1" a="1"/>
  <c r="K15" i="35" s="1"/>
  <c r="I15" i="34"/>
  <c r="K15" i="34" s="1" a="1"/>
  <c r="K15" i="34" s="1"/>
  <c r="H15" i="40" a="1"/>
  <c r="H15" i="40" s="1"/>
  <c r="K15" i="40" a="1"/>
  <c r="K15" i="40" s="1"/>
  <c r="G15" i="41" a="1"/>
  <c r="G15" i="41" s="1"/>
  <c r="G15" i="35" a="1"/>
  <c r="G15" i="35" s="1"/>
  <c r="K15" i="41" a="1"/>
  <c r="K15" i="41" s="1"/>
  <c r="H15" i="41" a="1"/>
  <c r="H15" i="41" s="1"/>
  <c r="G15" i="40"/>
  <c r="I15" i="39" a="1"/>
  <c r="I15" i="39" s="1"/>
  <c r="G15" i="37"/>
  <c r="H15" i="37" a="1"/>
  <c r="H15" i="37" s="1"/>
  <c r="G15" i="36" a="1"/>
  <c r="H15" i="35" a="1"/>
  <c r="H15" i="35" s="1"/>
  <c r="G15" i="34"/>
  <c r="H15" i="34" a="1"/>
  <c r="H15" i="34" s="1"/>
  <c r="G15" i="39" a="1"/>
  <c r="E15" i="58" a="1"/>
  <c r="E15" i="58" s="1"/>
  <c r="G15" i="58" s="1" a="1"/>
  <c r="G15" i="54"/>
  <c r="I10" i="54" s="1"/>
  <c r="G15" i="47"/>
  <c r="I10" i="47" s="1"/>
  <c r="G15" i="55"/>
  <c r="I10" i="55" s="1"/>
  <c r="I15" i="52" a="1"/>
  <c r="I15" i="52" s="1"/>
  <c r="I15" i="49" a="1"/>
  <c r="I15" i="49" s="1"/>
  <c r="H15" i="49" s="1" a="1"/>
  <c r="H15" i="49" s="1"/>
  <c r="E15" i="53" a="1"/>
  <c r="E15" i="53" s="1"/>
  <c r="G15" i="53" s="1" a="1"/>
  <c r="E15" i="46"/>
  <c r="G15" i="46" a="1"/>
  <c r="I15" i="48"/>
  <c r="I9" i="48" s="1"/>
  <c r="E15" i="60"/>
  <c r="G15" i="60" a="1"/>
  <c r="E15" i="57"/>
  <c r="G15" i="57" a="1"/>
  <c r="E15" i="51"/>
  <c r="G15" i="51" s="1" a="1"/>
  <c r="I15" i="58"/>
  <c r="I9" i="58" s="1"/>
  <c r="E15" i="49"/>
  <c r="G15" i="49" s="1" a="1"/>
  <c r="D15" i="61"/>
  <c r="I15" i="61" s="1" a="1"/>
  <c r="H15" i="58" a="1"/>
  <c r="H15" i="58" s="1"/>
  <c r="I15" i="59"/>
  <c r="I9" i="59" s="1"/>
  <c r="E15" i="52"/>
  <c r="I15" i="51"/>
  <c r="I9" i="51" s="1"/>
  <c r="E15" i="56"/>
  <c r="E15" i="50"/>
  <c r="G15" i="50" s="1" a="1"/>
  <c r="I15" i="56"/>
  <c r="I9" i="56" s="1"/>
  <c r="I15" i="60"/>
  <c r="I9" i="60" s="1"/>
  <c r="I15" i="53"/>
  <c r="I9" i="53" s="1"/>
  <c r="I15" i="46"/>
  <c r="H15" i="46" s="1" a="1"/>
  <c r="H15" i="46" s="1"/>
  <c r="E15" i="59"/>
  <c r="G15" i="59" s="1" a="1"/>
  <c r="H15" i="59" a="1"/>
  <c r="H15" i="59" s="1"/>
  <c r="I15" i="50"/>
  <c r="I9" i="50" s="1"/>
  <c r="E15" i="48" a="1"/>
  <c r="I15" i="57" a="1"/>
  <c r="B45" i="5"/>
  <c r="B45" i="8"/>
  <c r="B45" i="10"/>
  <c r="B45" i="12"/>
  <c r="B45" i="6"/>
  <c r="B45" i="9"/>
  <c r="B45" i="11"/>
  <c r="B45" i="13"/>
  <c r="I6" i="31"/>
  <c r="I5" i="31"/>
  <c r="B54" i="2" s="1"/>
  <c r="I6" i="32"/>
  <c r="I5" i="32"/>
  <c r="B43" i="2" s="1"/>
  <c r="I6" i="43"/>
  <c r="I5" i="43"/>
  <c r="B43" i="3" s="1"/>
  <c r="I6" i="44"/>
  <c r="B52" i="3" s="1"/>
  <c r="I5" i="44"/>
  <c r="B54" i="3" s="1"/>
  <c r="I6" i="45"/>
  <c r="I5" i="45"/>
  <c r="B64" i="3" s="1"/>
  <c r="I6" i="33"/>
  <c r="B40" i="4" s="1"/>
  <c r="I5" i="33"/>
  <c r="B42" i="4" s="1"/>
  <c r="I6" i="30"/>
  <c r="I7" i="44" l="1"/>
  <c r="B15" i="44" s="1" a="1"/>
  <c r="B15" i="44" s="1"/>
  <c r="D15" i="44" a="1"/>
  <c r="D15" i="44" s="1"/>
  <c r="I15" i="44" s="1" a="1"/>
  <c r="K15" i="36" a="1"/>
  <c r="K15" i="36" s="1"/>
  <c r="I7" i="45"/>
  <c r="I8" i="45" s="1"/>
  <c r="B62" i="3"/>
  <c r="I7" i="32"/>
  <c r="B41" i="2"/>
  <c r="I7" i="43"/>
  <c r="B41" i="3"/>
  <c r="I7" i="31"/>
  <c r="I8" i="31" s="1"/>
  <c r="B52" i="2"/>
  <c r="F15" i="44" a="1"/>
  <c r="F15" i="44" s="1"/>
  <c r="I7" i="30"/>
  <c r="B41" i="1"/>
  <c r="K15" i="39" a="1"/>
  <c r="K15" i="39" s="1"/>
  <c r="J15" i="44" a="1"/>
  <c r="J15" i="44" s="1"/>
  <c r="I7" i="33"/>
  <c r="I8" i="33" s="1"/>
  <c r="G15" i="39"/>
  <c r="G15" i="36"/>
  <c r="H15" i="39" a="1"/>
  <c r="H15" i="39" s="1"/>
  <c r="I9" i="61"/>
  <c r="G15" i="51"/>
  <c r="I10" i="51"/>
  <c r="G15" i="49"/>
  <c r="I10" i="49"/>
  <c r="G15" i="57"/>
  <c r="I10" i="57"/>
  <c r="I9" i="46"/>
  <c r="G15" i="50"/>
  <c r="I10" i="50" s="1"/>
  <c r="G15" i="53"/>
  <c r="I10" i="53" s="1"/>
  <c r="I9" i="49"/>
  <c r="G15" i="59"/>
  <c r="I10" i="59" s="1"/>
  <c r="H15" i="56" a="1"/>
  <c r="H15" i="56" s="1"/>
  <c r="G15" i="58"/>
  <c r="I10" i="58"/>
  <c r="G15" i="60"/>
  <c r="I10" i="60"/>
  <c r="G15" i="46"/>
  <c r="I10" i="46"/>
  <c r="I9" i="52"/>
  <c r="H15" i="52" a="1"/>
  <c r="H15" i="52" s="1"/>
  <c r="H15" i="50" a="1"/>
  <c r="H15" i="50" s="1"/>
  <c r="H15" i="53" a="1"/>
  <c r="H15" i="53" s="1"/>
  <c r="I15" i="61"/>
  <c r="E15" i="48"/>
  <c r="H15" i="48" s="1" a="1"/>
  <c r="H15" i="48" s="1"/>
  <c r="I15" i="57"/>
  <c r="I9" i="57" s="1"/>
  <c r="H15" i="57" a="1"/>
  <c r="H15" i="57" s="1"/>
  <c r="H15" i="60" a="1"/>
  <c r="H15" i="60" s="1"/>
  <c r="G15" i="56" a="1"/>
  <c r="G15" i="52" a="1"/>
  <c r="E15" i="61" a="1"/>
  <c r="H15" i="51" a="1"/>
  <c r="H15" i="51" s="1"/>
  <c r="I8" i="32"/>
  <c r="I8" i="43"/>
  <c r="I8" i="44"/>
  <c r="Z15" i="44" l="1" a="1"/>
  <c r="Z15" i="44" s="1"/>
  <c r="C15" i="44" a="1"/>
  <c r="C15" i="44" s="1"/>
  <c r="E15" i="44" a="1"/>
  <c r="Z15" i="31" a="1"/>
  <c r="Z15" i="31" s="1"/>
  <c r="J15" i="31" a="1"/>
  <c r="J15" i="31" s="1"/>
  <c r="B15" i="31" a="1"/>
  <c r="B15" i="31" s="1"/>
  <c r="F15" i="31" a="1"/>
  <c r="F15" i="31" s="1"/>
  <c r="D15" i="31" a="1"/>
  <c r="D15" i="31" s="1"/>
  <c r="I15" i="31" s="1" a="1"/>
  <c r="C15" i="31" a="1"/>
  <c r="C15" i="31" s="1"/>
  <c r="Z15" i="43" a="1"/>
  <c r="Z15" i="43" s="1"/>
  <c r="J15" i="43" a="1"/>
  <c r="J15" i="43" s="1"/>
  <c r="D15" i="43" a="1"/>
  <c r="C15" i="43" a="1"/>
  <c r="C15" i="43" s="1"/>
  <c r="B15" i="43" a="1"/>
  <c r="B15" i="43" s="1"/>
  <c r="F15" i="43" a="1"/>
  <c r="F15" i="43" s="1"/>
  <c r="Z15" i="32" a="1"/>
  <c r="Z15" i="32" s="1"/>
  <c r="J15" i="32" a="1"/>
  <c r="J15" i="32" s="1"/>
  <c r="F15" i="32" a="1"/>
  <c r="F15" i="32" s="1"/>
  <c r="D15" i="32" a="1"/>
  <c r="B15" i="32" a="1"/>
  <c r="B15" i="32" s="1"/>
  <c r="C15" i="32" a="1"/>
  <c r="C15" i="32" s="1"/>
  <c r="Z15" i="45" a="1"/>
  <c r="Z15" i="45" s="1"/>
  <c r="B15" i="45" a="1"/>
  <c r="B15" i="45" s="1"/>
  <c r="J15" i="45" a="1"/>
  <c r="J15" i="45" s="1"/>
  <c r="D15" i="45" a="1"/>
  <c r="F15" i="45" a="1"/>
  <c r="F15" i="45" s="1"/>
  <c r="C15" i="45" a="1"/>
  <c r="C15" i="45" s="1"/>
  <c r="Z15" i="30" a="1"/>
  <c r="Z15" i="30" s="1"/>
  <c r="Z15" i="33" a="1"/>
  <c r="Z15" i="33" s="1"/>
  <c r="B15" i="33" a="1"/>
  <c r="B15" i="33" s="1"/>
  <c r="J15" i="33" a="1"/>
  <c r="J15" i="33" s="1"/>
  <c r="C15" i="33" a="1"/>
  <c r="C15" i="33" s="1"/>
  <c r="F15" i="33" a="1"/>
  <c r="F15" i="33" s="1"/>
  <c r="D15" i="33" a="1"/>
  <c r="G15" i="52"/>
  <c r="I10" i="52" s="1"/>
  <c r="G15" i="48" a="1"/>
  <c r="G15" i="56"/>
  <c r="I10" i="56" s="1"/>
  <c r="E15" i="61"/>
  <c r="G15" i="61" s="1" a="1"/>
  <c r="H15" i="61" a="1"/>
  <c r="H15" i="61" s="1"/>
  <c r="E15" i="44"/>
  <c r="G15" i="44" s="1" a="1"/>
  <c r="I15" i="44"/>
  <c r="K15" i="44" s="1" a="1"/>
  <c r="K15" i="44" s="1"/>
  <c r="E15" i="31" l="1" a="1"/>
  <c r="E15" i="31" s="1"/>
  <c r="G15" i="31" s="1" a="1"/>
  <c r="E15" i="43" a="1"/>
  <c r="D15" i="43"/>
  <c r="I15" i="43" s="1" a="1"/>
  <c r="D15" i="45"/>
  <c r="E15" i="45" s="1" a="1"/>
  <c r="I15" i="45" a="1"/>
  <c r="I15" i="31"/>
  <c r="K15" i="31" s="1" a="1"/>
  <c r="K15" i="31" s="1"/>
  <c r="D15" i="32"/>
  <c r="I15" i="32" s="1" a="1"/>
  <c r="H15" i="44" a="1"/>
  <c r="H15" i="44" s="1"/>
  <c r="G15" i="44"/>
  <c r="I10" i="44" s="1"/>
  <c r="I9" i="44"/>
  <c r="D15" i="33"/>
  <c r="E15" i="33" s="1" a="1"/>
  <c r="I9" i="41"/>
  <c r="I10" i="61"/>
  <c r="G15" i="48"/>
  <c r="I10" i="48" s="1"/>
  <c r="G15" i="61"/>
  <c r="I9" i="40"/>
  <c r="I9" i="39"/>
  <c r="I9" i="38"/>
  <c r="I9" i="37"/>
  <c r="I9" i="31"/>
  <c r="G15" i="31" l="1"/>
  <c r="I10" i="31" s="1"/>
  <c r="H15" i="31" a="1"/>
  <c r="H15" i="31" s="1"/>
  <c r="E15" i="32" a="1"/>
  <c r="E15" i="32" s="1"/>
  <c r="G15" i="32" s="1" a="1"/>
  <c r="G15" i="32" s="1"/>
  <c r="I15" i="32"/>
  <c r="K15" i="32" a="1"/>
  <c r="K15" i="32" s="1"/>
  <c r="I15" i="43"/>
  <c r="K15" i="43" a="1"/>
  <c r="K15" i="43" s="1"/>
  <c r="I15" i="45"/>
  <c r="I9" i="45" s="1"/>
  <c r="K15" i="45" a="1"/>
  <c r="K15" i="45" s="1"/>
  <c r="E15" i="45"/>
  <c r="G15" i="45" a="1"/>
  <c r="G15" i="45" s="1"/>
  <c r="E15" i="43"/>
  <c r="G15" i="43" s="1" a="1"/>
  <c r="G15" i="43" s="1"/>
  <c r="I15" i="33" a="1"/>
  <c r="E15" i="33"/>
  <c r="G15" i="33" a="1"/>
  <c r="I10" i="39"/>
  <c r="I10" i="37"/>
  <c r="H15" i="43" l="1" a="1"/>
  <c r="H15" i="43" s="1"/>
  <c r="I10" i="45"/>
  <c r="H15" i="32" a="1"/>
  <c r="H15" i="32" s="1"/>
  <c r="H15" i="45" a="1"/>
  <c r="H15" i="45" s="1"/>
  <c r="I15" i="33"/>
  <c r="K15" i="33" a="1"/>
  <c r="K15" i="33" s="1"/>
  <c r="H15" i="33" a="1"/>
  <c r="H15" i="33" s="1"/>
  <c r="G15" i="33"/>
  <c r="I10" i="41"/>
  <c r="I10" i="40"/>
  <c r="I10" i="38"/>
  <c r="I9" i="33" l="1"/>
  <c r="I10" i="33"/>
  <c r="I5" i="30"/>
  <c r="B43" i="1" s="1"/>
  <c r="J15" i="30" l="1" a="1"/>
  <c r="J15" i="30" s="1"/>
  <c r="F15" i="30" a="1"/>
  <c r="F15" i="30" s="1"/>
  <c r="I8" i="30"/>
  <c r="D15" i="30" a="1"/>
  <c r="D15" i="30" s="1"/>
  <c r="C15" i="30" a="1"/>
  <c r="C15" i="30" s="1"/>
  <c r="B15" i="30" a="1"/>
  <c r="B15" i="30" s="1"/>
  <c r="E15" i="30" l="1" a="1"/>
  <c r="E15" i="30" s="1"/>
  <c r="I15" i="30" a="1"/>
  <c r="K15" i="30" l="1" a="1"/>
  <c r="K15" i="30" s="1"/>
  <c r="I15" i="30"/>
  <c r="I9" i="30" s="1"/>
  <c r="G15" i="30" a="1"/>
  <c r="I9" i="32" l="1"/>
  <c r="H15" i="30" a="1"/>
  <c r="H15" i="30" s="1"/>
  <c r="G15" i="30"/>
  <c r="I10" i="30" s="1"/>
  <c r="I10" i="32" l="1"/>
  <c r="E53" i="13" l="1"/>
  <c r="E53" i="12"/>
  <c r="E53" i="11"/>
  <c r="E53" i="10"/>
  <c r="E53" i="9"/>
  <c r="E53" i="8"/>
  <c r="E53" i="6"/>
  <c r="E53" i="5"/>
  <c r="E53" i="4"/>
  <c r="E53" i="3"/>
  <c r="E53" i="2"/>
  <c r="E53" i="1"/>
  <c r="C81" i="1"/>
  <c r="C85" i="1"/>
  <c r="I9" i="43" l="1"/>
  <c r="I10" i="43" l="1"/>
  <c r="I9" i="36" l="1"/>
  <c r="I9" i="35"/>
  <c r="DW21" i="25"/>
  <c r="DW23" i="25" s="1"/>
  <c r="DV21" i="25"/>
  <c r="DV23" i="25" s="1"/>
  <c r="DU21" i="25"/>
  <c r="DU23" i="25" s="1"/>
  <c r="DT21" i="25"/>
  <c r="DT23" i="25" s="1"/>
  <c r="DS21" i="25"/>
  <c r="DS23" i="25" s="1"/>
  <c r="DR21" i="25"/>
  <c r="DR23" i="25" s="1"/>
  <c r="DQ21" i="25"/>
  <c r="DQ23" i="25" s="1"/>
  <c r="DP21" i="25"/>
  <c r="DP23" i="25" s="1"/>
  <c r="DO21" i="25"/>
  <c r="DO23" i="25" s="1"/>
  <c r="DN21" i="25"/>
  <c r="DN23" i="25" s="1"/>
  <c r="DM21" i="25"/>
  <c r="DM23" i="25" s="1"/>
  <c r="DL21" i="25"/>
  <c r="DL23" i="25" s="1"/>
  <c r="DK21" i="25"/>
  <c r="DK23" i="25" s="1"/>
  <c r="DJ21" i="25"/>
  <c r="DJ23" i="25" s="1"/>
  <c r="DI21" i="25"/>
  <c r="DI23" i="25" s="1"/>
  <c r="DH21" i="25"/>
  <c r="DH23" i="25" s="1"/>
  <c r="DG21" i="25"/>
  <c r="DG23" i="25" s="1"/>
  <c r="DF21" i="25"/>
  <c r="DF23" i="25" s="1"/>
  <c r="DE21" i="25"/>
  <c r="DE23" i="25" s="1"/>
  <c r="DD21" i="25"/>
  <c r="DD23" i="25" s="1"/>
  <c r="DC21" i="25"/>
  <c r="DC23" i="25" s="1"/>
  <c r="DB21" i="25"/>
  <c r="DB23" i="25" s="1"/>
  <c r="DA21" i="25"/>
  <c r="DA23" i="25" s="1"/>
  <c r="CZ21" i="25"/>
  <c r="CZ23" i="25" s="1"/>
  <c r="DN23" i="24"/>
  <c r="DW21" i="24"/>
  <c r="DW23" i="24" s="1"/>
  <c r="DV21" i="24"/>
  <c r="DV23" i="24" s="1"/>
  <c r="DU21" i="24"/>
  <c r="DU23" i="24" s="1"/>
  <c r="DT21" i="24"/>
  <c r="DT23" i="24" s="1"/>
  <c r="DS21" i="24"/>
  <c r="DS23" i="24" s="1"/>
  <c r="DR21" i="24"/>
  <c r="DR23" i="24" s="1"/>
  <c r="DQ21" i="24"/>
  <c r="DQ23" i="24" s="1"/>
  <c r="DP21" i="24"/>
  <c r="DP23" i="24" s="1"/>
  <c r="DO21" i="24"/>
  <c r="DO23" i="24" s="1"/>
  <c r="DN21" i="24"/>
  <c r="DM21" i="24"/>
  <c r="DM23" i="24" s="1"/>
  <c r="DL21" i="24"/>
  <c r="DL23" i="24" s="1"/>
  <c r="CZ23" i="24"/>
  <c r="DK21" i="24"/>
  <c r="DK23" i="24" s="1"/>
  <c r="DJ21" i="24"/>
  <c r="DJ23" i="24" s="1"/>
  <c r="DI21" i="24"/>
  <c r="DI23" i="24" s="1"/>
  <c r="DH21" i="24"/>
  <c r="DH23" i="24" s="1"/>
  <c r="DG21" i="24"/>
  <c r="DG23" i="24" s="1"/>
  <c r="DF21" i="24"/>
  <c r="DF23" i="24" s="1"/>
  <c r="DE21" i="24"/>
  <c r="DE23" i="24" s="1"/>
  <c r="DD21" i="24"/>
  <c r="DD23" i="24" s="1"/>
  <c r="DC21" i="24"/>
  <c r="DC23" i="24" s="1"/>
  <c r="DB21" i="24"/>
  <c r="DB23" i="24" s="1"/>
  <c r="DA21" i="24"/>
  <c r="DA23" i="24" s="1"/>
  <c r="CZ21" i="24"/>
  <c r="DW21" i="23"/>
  <c r="DW23" i="23" s="1"/>
  <c r="DV21" i="23"/>
  <c r="DV23" i="23" s="1"/>
  <c r="DU21" i="23"/>
  <c r="DU23" i="23" s="1"/>
  <c r="DT21" i="23"/>
  <c r="DT23" i="23" s="1"/>
  <c r="DS21" i="23"/>
  <c r="DS23" i="23" s="1"/>
  <c r="DR21" i="23"/>
  <c r="DR23" i="23" s="1"/>
  <c r="DQ21" i="23"/>
  <c r="DQ23" i="23" s="1"/>
  <c r="DP21" i="23"/>
  <c r="DP23" i="23" s="1"/>
  <c r="DO21" i="23"/>
  <c r="DO23" i="23" s="1"/>
  <c r="DN21" i="23"/>
  <c r="DN23" i="23" s="1"/>
  <c r="DM21" i="23"/>
  <c r="DM23" i="23" s="1"/>
  <c r="DL21" i="23"/>
  <c r="DL23" i="23" s="1"/>
  <c r="DK21" i="23"/>
  <c r="DK23" i="23" s="1"/>
  <c r="DJ21" i="23"/>
  <c r="DJ23" i="23" s="1"/>
  <c r="DI21" i="23"/>
  <c r="DI23" i="23" s="1"/>
  <c r="DH21" i="23"/>
  <c r="DH23" i="23" s="1"/>
  <c r="DG21" i="23"/>
  <c r="DG23" i="23" s="1"/>
  <c r="DF21" i="23"/>
  <c r="DF23" i="23" s="1"/>
  <c r="DE21" i="23"/>
  <c r="DE23" i="23" s="1"/>
  <c r="DD21" i="23"/>
  <c r="DD23" i="23" s="1"/>
  <c r="DC21" i="23"/>
  <c r="DC23" i="23" s="1"/>
  <c r="DB21" i="23"/>
  <c r="DB23" i="23" s="1"/>
  <c r="DA21" i="23"/>
  <c r="DA23" i="23" s="1"/>
  <c r="CZ21" i="23"/>
  <c r="CZ23" i="23" s="1"/>
  <c r="DW21" i="22"/>
  <c r="DW23" i="22" s="1"/>
  <c r="DV21" i="22"/>
  <c r="DV23" i="22" s="1"/>
  <c r="DU21" i="22"/>
  <c r="DU23" i="22" s="1"/>
  <c r="DT21" i="22"/>
  <c r="DT23" i="22" s="1"/>
  <c r="DS21" i="22"/>
  <c r="DS23" i="22" s="1"/>
  <c r="DR21" i="22"/>
  <c r="DR23" i="22" s="1"/>
  <c r="DQ21" i="22"/>
  <c r="DQ23" i="22" s="1"/>
  <c r="DP21" i="22"/>
  <c r="DP23" i="22" s="1"/>
  <c r="DO21" i="22"/>
  <c r="DO23" i="22" s="1"/>
  <c r="DN21" i="22"/>
  <c r="DN23" i="22" s="1"/>
  <c r="DM21" i="22"/>
  <c r="DM23" i="22" s="1"/>
  <c r="DL21" i="22"/>
  <c r="DL23" i="22" s="1"/>
  <c r="DK21" i="22"/>
  <c r="DK23" i="22" s="1"/>
  <c r="DJ21" i="22"/>
  <c r="DJ23" i="22" s="1"/>
  <c r="DI21" i="22"/>
  <c r="DI23" i="22" s="1"/>
  <c r="DH21" i="22"/>
  <c r="DH23" i="22" s="1"/>
  <c r="DG21" i="22"/>
  <c r="DG23" i="22" s="1"/>
  <c r="DF21" i="22"/>
  <c r="DF23" i="22" s="1"/>
  <c r="DE21" i="22"/>
  <c r="DE23" i="22" s="1"/>
  <c r="DD21" i="22"/>
  <c r="DD23" i="22" s="1"/>
  <c r="DC21" i="22"/>
  <c r="DC23" i="22" s="1"/>
  <c r="DB21" i="22"/>
  <c r="DB23" i="22" s="1"/>
  <c r="DA21" i="22"/>
  <c r="DA23" i="22" s="1"/>
  <c r="CZ21" i="22"/>
  <c r="CZ23" i="22" s="1"/>
  <c r="DW21" i="21"/>
  <c r="DW23" i="21" s="1"/>
  <c r="DV21" i="21"/>
  <c r="DV23" i="21" s="1"/>
  <c r="DU21" i="21"/>
  <c r="DU23" i="21" s="1"/>
  <c r="DT21" i="21"/>
  <c r="DT23" i="21" s="1"/>
  <c r="DS21" i="21"/>
  <c r="DS23" i="21" s="1"/>
  <c r="DR21" i="21"/>
  <c r="DR23" i="21" s="1"/>
  <c r="DQ21" i="21"/>
  <c r="DQ23" i="21" s="1"/>
  <c r="DP21" i="21"/>
  <c r="DP23" i="21" s="1"/>
  <c r="DO21" i="21"/>
  <c r="DO23" i="21" s="1"/>
  <c r="DN21" i="21"/>
  <c r="DN23" i="21" s="1"/>
  <c r="DM21" i="21"/>
  <c r="DM23" i="21" s="1"/>
  <c r="DL21" i="21"/>
  <c r="DL23" i="21" s="1"/>
  <c r="DK21" i="21"/>
  <c r="DK23" i="21" s="1"/>
  <c r="DJ21" i="21"/>
  <c r="DJ23" i="21" s="1"/>
  <c r="DI21" i="21"/>
  <c r="DI23" i="21" s="1"/>
  <c r="DH21" i="21"/>
  <c r="DH23" i="21" s="1"/>
  <c r="DG21" i="21"/>
  <c r="DG23" i="21" s="1"/>
  <c r="DF21" i="21"/>
  <c r="DF23" i="21" s="1"/>
  <c r="DE21" i="21"/>
  <c r="DE23" i="21" s="1"/>
  <c r="DD21" i="21"/>
  <c r="DD23" i="21" s="1"/>
  <c r="DC21" i="21"/>
  <c r="DC23" i="21" s="1"/>
  <c r="DB21" i="21"/>
  <c r="DB23" i="21" s="1"/>
  <c r="DA21" i="21"/>
  <c r="DA23" i="21" s="1"/>
  <c r="CZ21" i="21"/>
  <c r="CZ23" i="21" s="1"/>
  <c r="DW21" i="20"/>
  <c r="DW23" i="20" s="1"/>
  <c r="DV21" i="20"/>
  <c r="DV23" i="20" s="1"/>
  <c r="DU21" i="20"/>
  <c r="DU23" i="20" s="1"/>
  <c r="DT21" i="20"/>
  <c r="DT23" i="20" s="1"/>
  <c r="DS21" i="20"/>
  <c r="DS23" i="20" s="1"/>
  <c r="DR21" i="20"/>
  <c r="DR23" i="20" s="1"/>
  <c r="DQ21" i="20"/>
  <c r="DQ23" i="20" s="1"/>
  <c r="DP21" i="20"/>
  <c r="DP23" i="20" s="1"/>
  <c r="DO21" i="20"/>
  <c r="DO23" i="20" s="1"/>
  <c r="DN21" i="20"/>
  <c r="DN23" i="20" s="1"/>
  <c r="DM21" i="20"/>
  <c r="DM23" i="20" s="1"/>
  <c r="DL21" i="20"/>
  <c r="DL23" i="20" s="1"/>
  <c r="DK21" i="20"/>
  <c r="DK23" i="20" s="1"/>
  <c r="DJ21" i="20"/>
  <c r="DJ23" i="20" s="1"/>
  <c r="DI21" i="20"/>
  <c r="DI23" i="20" s="1"/>
  <c r="DH21" i="20"/>
  <c r="DH23" i="20" s="1"/>
  <c r="DG21" i="20"/>
  <c r="DG23" i="20" s="1"/>
  <c r="DF21" i="20"/>
  <c r="DF23" i="20" s="1"/>
  <c r="DE21" i="20"/>
  <c r="DE23" i="20" s="1"/>
  <c r="DD21" i="20"/>
  <c r="DD23" i="20" s="1"/>
  <c r="DC21" i="20"/>
  <c r="DC23" i="20" s="1"/>
  <c r="DB21" i="20"/>
  <c r="DB23" i="20" s="1"/>
  <c r="DA21" i="20"/>
  <c r="DA23" i="20" s="1"/>
  <c r="CZ21" i="20"/>
  <c r="CZ23" i="20" s="1"/>
  <c r="DW21" i="19"/>
  <c r="DW23" i="19" s="1"/>
  <c r="DV21" i="19"/>
  <c r="DV23" i="19" s="1"/>
  <c r="DU21" i="19"/>
  <c r="DU23" i="19" s="1"/>
  <c r="DT21" i="19"/>
  <c r="DT23" i="19" s="1"/>
  <c r="DS21" i="19"/>
  <c r="DS23" i="19" s="1"/>
  <c r="DR21" i="19"/>
  <c r="DR23" i="19" s="1"/>
  <c r="DQ21" i="19"/>
  <c r="DQ23" i="19" s="1"/>
  <c r="DP21" i="19"/>
  <c r="DP23" i="19" s="1"/>
  <c r="DO21" i="19"/>
  <c r="DO23" i="19" s="1"/>
  <c r="DN21" i="19"/>
  <c r="DN23" i="19" s="1"/>
  <c r="DM21" i="19"/>
  <c r="DM23" i="19" s="1"/>
  <c r="DL21" i="19"/>
  <c r="DL23" i="19" s="1"/>
  <c r="DK21" i="19"/>
  <c r="DK23" i="19" s="1"/>
  <c r="DJ21" i="19"/>
  <c r="DJ23" i="19" s="1"/>
  <c r="DI21" i="19"/>
  <c r="DI23" i="19" s="1"/>
  <c r="DH21" i="19"/>
  <c r="DH23" i="19" s="1"/>
  <c r="DG21" i="19"/>
  <c r="DG23" i="19" s="1"/>
  <c r="DF21" i="19"/>
  <c r="DF23" i="19" s="1"/>
  <c r="DE21" i="19"/>
  <c r="DE23" i="19" s="1"/>
  <c r="DD21" i="19"/>
  <c r="DD23" i="19" s="1"/>
  <c r="DC21" i="19"/>
  <c r="DC23" i="19" s="1"/>
  <c r="DB21" i="19"/>
  <c r="DB23" i="19" s="1"/>
  <c r="DA21" i="19"/>
  <c r="DA23" i="19" s="1"/>
  <c r="CZ21" i="19"/>
  <c r="CZ23" i="19" s="1"/>
  <c r="DW21" i="18"/>
  <c r="DW23" i="18" s="1"/>
  <c r="DV21" i="18"/>
  <c r="DV23" i="18" s="1"/>
  <c r="DU21" i="18"/>
  <c r="DU23" i="18" s="1"/>
  <c r="DT21" i="18"/>
  <c r="DT23" i="18" s="1"/>
  <c r="DS21" i="18"/>
  <c r="DS23" i="18" s="1"/>
  <c r="DR21" i="18"/>
  <c r="DR23" i="18" s="1"/>
  <c r="DQ21" i="18"/>
  <c r="DQ23" i="18" s="1"/>
  <c r="DP21" i="18"/>
  <c r="DP23" i="18" s="1"/>
  <c r="DO21" i="18"/>
  <c r="DO23" i="18" s="1"/>
  <c r="DN21" i="18"/>
  <c r="DN23" i="18" s="1"/>
  <c r="DM21" i="18"/>
  <c r="DM23" i="18" s="1"/>
  <c r="DL21" i="18"/>
  <c r="DL23" i="18" s="1"/>
  <c r="DK21" i="18"/>
  <c r="DK23" i="18" s="1"/>
  <c r="DJ21" i="18"/>
  <c r="DJ23" i="18" s="1"/>
  <c r="DI21" i="18"/>
  <c r="DI23" i="18" s="1"/>
  <c r="DH21" i="18"/>
  <c r="DH23" i="18" s="1"/>
  <c r="DG21" i="18"/>
  <c r="DG23" i="18" s="1"/>
  <c r="DF21" i="18"/>
  <c r="DF23" i="18" s="1"/>
  <c r="DE21" i="18"/>
  <c r="DE23" i="18" s="1"/>
  <c r="DD21" i="18"/>
  <c r="DD23" i="18" s="1"/>
  <c r="DC21" i="18"/>
  <c r="DC23" i="18" s="1"/>
  <c r="DB21" i="18"/>
  <c r="DB23" i="18" s="1"/>
  <c r="DA21" i="18"/>
  <c r="DA23" i="18" s="1"/>
  <c r="CZ21" i="18"/>
  <c r="CZ23" i="18" s="1"/>
  <c r="I10" i="36" l="1"/>
  <c r="I10" i="35"/>
  <c r="B11" i="6"/>
  <c r="B11" i="8"/>
  <c r="B10" i="8"/>
  <c r="B11" i="9"/>
  <c r="B10" i="9"/>
  <c r="B11" i="10"/>
  <c r="B10" i="10"/>
  <c r="B11" i="11"/>
  <c r="B10" i="11"/>
  <c r="B11" i="12"/>
  <c r="B10" i="12"/>
  <c r="B11" i="13"/>
  <c r="B10" i="13"/>
  <c r="DX31" i="17"/>
  <c r="DX33" i="17" s="1"/>
  <c r="DW31" i="17"/>
  <c r="DW33" i="17" s="1"/>
  <c r="DV31" i="17"/>
  <c r="DV33" i="17" s="1"/>
  <c r="DU31" i="17"/>
  <c r="DU33" i="17" s="1"/>
  <c r="DT31" i="17"/>
  <c r="DT33" i="17" s="1"/>
  <c r="DS31" i="17"/>
  <c r="DS33" i="17" s="1"/>
  <c r="DR31" i="17"/>
  <c r="DR33" i="17" s="1"/>
  <c r="DQ31" i="17"/>
  <c r="DQ33" i="17" s="1"/>
  <c r="DP31" i="17"/>
  <c r="DP33" i="17" s="1"/>
  <c r="DO31" i="17"/>
  <c r="DO33" i="17" s="1"/>
  <c r="DN31" i="17"/>
  <c r="DN33" i="17" s="1"/>
  <c r="DM31" i="17"/>
  <c r="DM33" i="17" s="1"/>
  <c r="DL31" i="17"/>
  <c r="DL33" i="17" s="1"/>
  <c r="DK31" i="17"/>
  <c r="DK33" i="17" s="1"/>
  <c r="DJ31" i="17"/>
  <c r="DJ33" i="17" s="1"/>
  <c r="DI31" i="17"/>
  <c r="DI33" i="17" s="1"/>
  <c r="DH31" i="17"/>
  <c r="DH33" i="17" s="1"/>
  <c r="DG31" i="17"/>
  <c r="DG33" i="17" s="1"/>
  <c r="DF31" i="17"/>
  <c r="DF33" i="17" s="1"/>
  <c r="DE31" i="17"/>
  <c r="DE33" i="17" s="1"/>
  <c r="DD31" i="17"/>
  <c r="DD33" i="17" s="1"/>
  <c r="DC31" i="17"/>
  <c r="DC33" i="17" s="1"/>
  <c r="DB31" i="17"/>
  <c r="DB33" i="17" s="1"/>
  <c r="DA31" i="17"/>
  <c r="DA33" i="17" s="1"/>
  <c r="DW10" i="16"/>
  <c r="DW12" i="16" s="1"/>
  <c r="DV10" i="16"/>
  <c r="DV12" i="16" s="1"/>
  <c r="DU10" i="16"/>
  <c r="DU12" i="16" s="1"/>
  <c r="DT10" i="16"/>
  <c r="DT12" i="16" s="1"/>
  <c r="DS10" i="16"/>
  <c r="DS12" i="16" s="1"/>
  <c r="DR10" i="16"/>
  <c r="DR12" i="16" s="1"/>
  <c r="DQ10" i="16"/>
  <c r="DQ12" i="16" s="1"/>
  <c r="DP10" i="16"/>
  <c r="DP12" i="16" s="1"/>
  <c r="DO10" i="16"/>
  <c r="DO12" i="16" s="1"/>
  <c r="DN10" i="16"/>
  <c r="DN12" i="16" s="1"/>
  <c r="DM10" i="16"/>
  <c r="DM12" i="16" s="1"/>
  <c r="DL10" i="16"/>
  <c r="DL12" i="16" s="1"/>
  <c r="DK10" i="16"/>
  <c r="DK12" i="16" s="1"/>
  <c r="DJ10" i="16"/>
  <c r="DJ12" i="16" s="1"/>
  <c r="DI10" i="16"/>
  <c r="DI12" i="16" s="1"/>
  <c r="DH10" i="16"/>
  <c r="DH12" i="16" s="1"/>
  <c r="DG10" i="16"/>
  <c r="DG12" i="16" s="1"/>
  <c r="DF10" i="16"/>
  <c r="DF12" i="16" s="1"/>
  <c r="DE10" i="16"/>
  <c r="DE12" i="16" s="1"/>
  <c r="DD10" i="16"/>
  <c r="DD12" i="16" s="1"/>
  <c r="DC10" i="16"/>
  <c r="DC12" i="16" s="1"/>
  <c r="DB10" i="16"/>
  <c r="DB12" i="16" s="1"/>
  <c r="DA10" i="16"/>
  <c r="DA12" i="16" s="1"/>
  <c r="CZ10" i="16"/>
  <c r="CZ12" i="16" s="1"/>
  <c r="DW25" i="15"/>
  <c r="DW27" i="15" s="1"/>
  <c r="DV25" i="15"/>
  <c r="DV27" i="15" s="1"/>
  <c r="DU25" i="15"/>
  <c r="DU27" i="15" s="1"/>
  <c r="DT25" i="15"/>
  <c r="DT27" i="15" s="1"/>
  <c r="DS25" i="15"/>
  <c r="DS27" i="15" s="1"/>
  <c r="DR25" i="15"/>
  <c r="DR27" i="15" s="1"/>
  <c r="DQ25" i="15"/>
  <c r="DQ27" i="15" s="1"/>
  <c r="DP25" i="15"/>
  <c r="DP27" i="15" s="1"/>
  <c r="DO25" i="15"/>
  <c r="DO27" i="15" s="1"/>
  <c r="DN25" i="15"/>
  <c r="DN27" i="15" s="1"/>
  <c r="DM25" i="15"/>
  <c r="DM27" i="15" s="1"/>
  <c r="DL25" i="15"/>
  <c r="DL27" i="15" s="1"/>
  <c r="DK25" i="15"/>
  <c r="DK27" i="15" s="1"/>
  <c r="DJ25" i="15"/>
  <c r="DJ27" i="15" s="1"/>
  <c r="DI25" i="15"/>
  <c r="DI27" i="15" s="1"/>
  <c r="DH25" i="15"/>
  <c r="DH27" i="15" s="1"/>
  <c r="DG25" i="15"/>
  <c r="DG27" i="15" s="1"/>
  <c r="DF25" i="15"/>
  <c r="DF27" i="15" s="1"/>
  <c r="DE25" i="15"/>
  <c r="DE27" i="15" s="1"/>
  <c r="DD25" i="15"/>
  <c r="DD27" i="15" s="1"/>
  <c r="DC25" i="15"/>
  <c r="DC27" i="15" s="1"/>
  <c r="DB25" i="15"/>
  <c r="DB27" i="15" s="1"/>
  <c r="DA25" i="15"/>
  <c r="DA27" i="15" s="1"/>
  <c r="CZ25" i="15"/>
  <c r="CZ27" i="15" s="1"/>
  <c r="CZ24" i="14"/>
  <c r="CZ26" i="14" s="1"/>
  <c r="DA24" i="14"/>
  <c r="DA26" i="14" s="1"/>
  <c r="DB24" i="14"/>
  <c r="DB26" i="14" s="1"/>
  <c r="DC24" i="14"/>
  <c r="DC26" i="14" s="1"/>
  <c r="DD24" i="14"/>
  <c r="DD26" i="14" s="1"/>
  <c r="DE24" i="14"/>
  <c r="DE26" i="14" s="1"/>
  <c r="DF24" i="14"/>
  <c r="DF26" i="14" s="1"/>
  <c r="DG24" i="14"/>
  <c r="DG26" i="14" s="1"/>
  <c r="DH24" i="14"/>
  <c r="DH26" i="14" s="1"/>
  <c r="DI24" i="14"/>
  <c r="DI26" i="14" s="1"/>
  <c r="DJ24" i="14"/>
  <c r="DJ26" i="14" s="1"/>
  <c r="DK24" i="14"/>
  <c r="DK26" i="14" s="1"/>
  <c r="DL24" i="14"/>
  <c r="DL26" i="14" s="1"/>
  <c r="DM24" i="14"/>
  <c r="DM26" i="14" s="1"/>
  <c r="DN24" i="14"/>
  <c r="DN26" i="14" s="1"/>
  <c r="DO24" i="14"/>
  <c r="DO26" i="14" s="1"/>
  <c r="DP24" i="14"/>
  <c r="DP26" i="14" s="1"/>
  <c r="DQ24" i="14"/>
  <c r="DQ26" i="14" s="1"/>
  <c r="DR24" i="14"/>
  <c r="DR26" i="14" s="1"/>
  <c r="DS24" i="14"/>
  <c r="DS26" i="14" s="1"/>
  <c r="DT24" i="14"/>
  <c r="DT26" i="14" s="1"/>
  <c r="DU24" i="14"/>
  <c r="DU26" i="14" s="1"/>
  <c r="DV24" i="14"/>
  <c r="DV26" i="14" s="1"/>
  <c r="DW24" i="14"/>
  <c r="DW26" i="14" s="1"/>
  <c r="O43" i="28"/>
  <c r="CC27" i="28"/>
  <c r="CC28" i="28"/>
  <c r="CC30" i="28"/>
  <c r="CC31" i="28"/>
  <c r="BP28" i="28"/>
  <c r="BC30" i="28"/>
  <c r="BC31" i="28"/>
  <c r="AQ29" i="28"/>
  <c r="AQ32" i="28"/>
  <c r="AE32" i="28"/>
  <c r="AF32" i="28"/>
  <c r="AG32" i="28"/>
  <c r="AH32" i="28"/>
  <c r="AI32" i="28"/>
  <c r="AJ32" i="28"/>
  <c r="AK32" i="28"/>
  <c r="AL32" i="28"/>
  <c r="AM32" i="28"/>
  <c r="AN32" i="28"/>
  <c r="AO32" i="28"/>
  <c r="R32" i="28"/>
  <c r="S32" i="28"/>
  <c r="T32" i="28"/>
  <c r="U32" i="28"/>
  <c r="V32" i="28"/>
  <c r="W32" i="28"/>
  <c r="X32" i="28"/>
  <c r="Y32" i="28"/>
  <c r="Z32" i="28"/>
  <c r="AA32" i="28"/>
  <c r="AB32" i="28"/>
  <c r="AP27" i="28"/>
  <c r="AP28" i="28"/>
  <c r="AP30" i="28"/>
  <c r="AP31" i="28"/>
  <c r="AP35" i="28"/>
  <c r="AP26" i="28"/>
  <c r="DR32" i="28"/>
  <c r="DS32" i="28"/>
  <c r="DT32" i="28"/>
  <c r="DU32" i="28"/>
  <c r="DV32" i="28"/>
  <c r="DW32" i="28"/>
  <c r="DX32" i="28"/>
  <c r="DY32" i="28"/>
  <c r="DZ32" i="28"/>
  <c r="EA32" i="28"/>
  <c r="EB32" i="28"/>
  <c r="DQ32" i="28"/>
  <c r="DE32" i="28"/>
  <c r="DF32" i="28"/>
  <c r="DG32" i="28"/>
  <c r="DH32" i="28"/>
  <c r="DI32" i="28"/>
  <c r="DJ32" i="28"/>
  <c r="DK32" i="28"/>
  <c r="DL32" i="28"/>
  <c r="DM32" i="28"/>
  <c r="DN32" i="28"/>
  <c r="DD32" i="28"/>
  <c r="CR32" i="28"/>
  <c r="CS32" i="28"/>
  <c r="CT32" i="28"/>
  <c r="CU32" i="28"/>
  <c r="CV32" i="28"/>
  <c r="CW32" i="28"/>
  <c r="CX32" i="28"/>
  <c r="CY32" i="28"/>
  <c r="CZ32" i="28"/>
  <c r="DA32" i="28"/>
  <c r="DB32" i="28"/>
  <c r="CQ32" i="28"/>
  <c r="CE32" i="28"/>
  <c r="CF32" i="28"/>
  <c r="CG32" i="28"/>
  <c r="CH32" i="28"/>
  <c r="CI32" i="28"/>
  <c r="CJ32" i="28"/>
  <c r="CK32" i="28"/>
  <c r="CL32" i="28"/>
  <c r="CM32" i="28"/>
  <c r="CN32" i="28"/>
  <c r="CO32" i="28"/>
  <c r="CD32" i="28"/>
  <c r="BR32" i="28"/>
  <c r="BS32" i="28"/>
  <c r="BT32" i="28"/>
  <c r="BU32" i="28"/>
  <c r="BV32" i="28"/>
  <c r="BW32" i="28"/>
  <c r="BX32" i="28"/>
  <c r="BY32" i="28"/>
  <c r="BZ32" i="28"/>
  <c r="CA32" i="28"/>
  <c r="CB32" i="28"/>
  <c r="BQ32" i="28"/>
  <c r="BE32" i="28"/>
  <c r="BF32" i="28"/>
  <c r="BG32" i="28"/>
  <c r="BH32" i="28"/>
  <c r="BI32" i="28"/>
  <c r="BJ32" i="28"/>
  <c r="BK32" i="28"/>
  <c r="BL32" i="28"/>
  <c r="BM32" i="28"/>
  <c r="BN32" i="28"/>
  <c r="BO32" i="28"/>
  <c r="BD32" i="28"/>
  <c r="AR32" i="28"/>
  <c r="AS32" i="28"/>
  <c r="AT32" i="28"/>
  <c r="AU32" i="28"/>
  <c r="AV32" i="28"/>
  <c r="AW32" i="28"/>
  <c r="AX32" i="28"/>
  <c r="AY32" i="28"/>
  <c r="AZ32" i="28"/>
  <c r="BA32" i="28"/>
  <c r="BB32" i="28"/>
  <c r="AD32" i="28"/>
  <c r="BP37" i="28"/>
  <c r="CP37" i="28"/>
  <c r="DC37" i="28"/>
  <c r="DP37" i="28"/>
  <c r="EC37" i="28"/>
  <c r="DR29" i="28"/>
  <c r="DS29" i="28"/>
  <c r="DT29" i="28"/>
  <c r="DU29" i="28"/>
  <c r="DV29" i="28"/>
  <c r="DW29" i="28"/>
  <c r="DX29" i="28"/>
  <c r="DY29" i="28"/>
  <c r="DZ29" i="28"/>
  <c r="EA29" i="28"/>
  <c r="EB29" i="28"/>
  <c r="DQ29" i="28"/>
  <c r="DE29" i="28"/>
  <c r="DF29" i="28"/>
  <c r="DG29" i="28"/>
  <c r="DH29" i="28"/>
  <c r="DI29" i="28"/>
  <c r="DJ29" i="28"/>
  <c r="DK29" i="28"/>
  <c r="DL29" i="28"/>
  <c r="DM29" i="28"/>
  <c r="DN29" i="28"/>
  <c r="DD29" i="28"/>
  <c r="CR29" i="28"/>
  <c r="CS29" i="28"/>
  <c r="CT29" i="28"/>
  <c r="CU29" i="28"/>
  <c r="CV29" i="28"/>
  <c r="CW29" i="28"/>
  <c r="CX29" i="28"/>
  <c r="CY29" i="28"/>
  <c r="CZ29" i="28"/>
  <c r="DA29" i="28"/>
  <c r="DB29" i="28"/>
  <c r="CQ29" i="28"/>
  <c r="CE29" i="28"/>
  <c r="CF29" i="28"/>
  <c r="CG29" i="28"/>
  <c r="CH29" i="28"/>
  <c r="CI29" i="28"/>
  <c r="CJ29" i="28"/>
  <c r="CK29" i="28"/>
  <c r="CL29" i="28"/>
  <c r="CM29" i="28"/>
  <c r="CN29" i="28"/>
  <c r="CO29" i="28"/>
  <c r="CD29" i="28"/>
  <c r="BR29" i="28"/>
  <c r="BS29" i="28"/>
  <c r="BT29" i="28"/>
  <c r="BU29" i="28"/>
  <c r="BV29" i="28"/>
  <c r="BW29" i="28"/>
  <c r="BX29" i="28"/>
  <c r="BY29" i="28"/>
  <c r="BZ29" i="28"/>
  <c r="CA29" i="28"/>
  <c r="CB29" i="28"/>
  <c r="BQ29" i="28"/>
  <c r="BE29" i="28"/>
  <c r="BF29" i="28"/>
  <c r="BG29" i="28"/>
  <c r="BH29" i="28"/>
  <c r="BI29" i="28"/>
  <c r="BJ29" i="28"/>
  <c r="BK29" i="28"/>
  <c r="BL29" i="28"/>
  <c r="BM29" i="28"/>
  <c r="BN29" i="28"/>
  <c r="BO29" i="28"/>
  <c r="BD29" i="28"/>
  <c r="AR29" i="28"/>
  <c r="AS29" i="28"/>
  <c r="AT29" i="28"/>
  <c r="AU29" i="28"/>
  <c r="AV29" i="28"/>
  <c r="AW29" i="28"/>
  <c r="AX29" i="28"/>
  <c r="AY29" i="28"/>
  <c r="AY36" i="28" s="1"/>
  <c r="AZ29" i="28"/>
  <c r="BA29" i="28"/>
  <c r="BB29" i="28"/>
  <c r="AO29" i="28"/>
  <c r="AE29" i="28"/>
  <c r="AF29" i="28"/>
  <c r="AG29" i="28"/>
  <c r="AH29" i="28"/>
  <c r="AI29" i="28"/>
  <c r="AJ29" i="28"/>
  <c r="AK29" i="28"/>
  <c r="AL29" i="28"/>
  <c r="AM29" i="28"/>
  <c r="AN29" i="28"/>
  <c r="AD29" i="28"/>
  <c r="R29" i="28"/>
  <c r="S29" i="28"/>
  <c r="T29" i="28"/>
  <c r="U29" i="28"/>
  <c r="V29" i="28"/>
  <c r="W29" i="28"/>
  <c r="X29" i="28"/>
  <c r="Y29" i="28"/>
  <c r="Z29" i="28"/>
  <c r="AA29" i="28"/>
  <c r="AB29" i="28"/>
  <c r="Q32" i="28"/>
  <c r="Q29" i="28"/>
  <c r="D32" i="28"/>
  <c r="O29" i="28"/>
  <c r="E29" i="28"/>
  <c r="F29" i="28"/>
  <c r="G29" i="28"/>
  <c r="H29" i="28"/>
  <c r="I29" i="28"/>
  <c r="J29" i="28"/>
  <c r="K29" i="28"/>
  <c r="L29" i="28"/>
  <c r="M29" i="28"/>
  <c r="N29" i="28"/>
  <c r="D29" i="28"/>
  <c r="E32" i="28"/>
  <c r="F32" i="28"/>
  <c r="G32" i="28"/>
  <c r="H32" i="28"/>
  <c r="I32" i="28"/>
  <c r="J32" i="28"/>
  <c r="K32" i="28"/>
  <c r="L32" i="28"/>
  <c r="M32" i="28"/>
  <c r="N32" i="28"/>
  <c r="O32" i="28"/>
  <c r="DQ43" i="28"/>
  <c r="DR43" i="28"/>
  <c r="DS43" i="28"/>
  <c r="DT43" i="28"/>
  <c r="DU43" i="28"/>
  <c r="DV43" i="28"/>
  <c r="DW43" i="28"/>
  <c r="DX43" i="28"/>
  <c r="DY43" i="28"/>
  <c r="DZ43" i="28"/>
  <c r="EA43" i="28"/>
  <c r="EB43" i="28"/>
  <c r="DP43" i="28"/>
  <c r="DE43" i="28"/>
  <c r="DF43" i="28"/>
  <c r="DG43" i="28"/>
  <c r="DH43" i="28"/>
  <c r="DI43" i="28"/>
  <c r="DJ43" i="28"/>
  <c r="DK43" i="28"/>
  <c r="DL43" i="28"/>
  <c r="DM43" i="28"/>
  <c r="DN43" i="28"/>
  <c r="DD43" i="28"/>
  <c r="CR43" i="28"/>
  <c r="CS43" i="28"/>
  <c r="CT43" i="28"/>
  <c r="CU43" i="28"/>
  <c r="CV43" i="28"/>
  <c r="CW43" i="28"/>
  <c r="CX43" i="28"/>
  <c r="CY43" i="28"/>
  <c r="CZ43" i="28"/>
  <c r="DA43" i="28"/>
  <c r="DB43" i="28"/>
  <c r="CQ43" i="28"/>
  <c r="CE43" i="28"/>
  <c r="CF43" i="28"/>
  <c r="CG43" i="28"/>
  <c r="CH43" i="28"/>
  <c r="CI43" i="28"/>
  <c r="CJ43" i="28"/>
  <c r="CK43" i="28"/>
  <c r="CL43" i="28"/>
  <c r="CM43" i="28"/>
  <c r="CN43" i="28"/>
  <c r="CO43" i="28"/>
  <c r="CD43" i="28"/>
  <c r="BR43" i="28"/>
  <c r="BS43" i="28"/>
  <c r="BT43" i="28"/>
  <c r="BU43" i="28"/>
  <c r="BV43" i="28"/>
  <c r="BW43" i="28"/>
  <c r="BX43" i="28"/>
  <c r="BY43" i="28"/>
  <c r="BZ43" i="28"/>
  <c r="CA43" i="28"/>
  <c r="CB43" i="28"/>
  <c r="BQ43" i="28"/>
  <c r="BE43" i="28"/>
  <c r="BF43" i="28"/>
  <c r="BG43" i="28"/>
  <c r="BH43" i="28"/>
  <c r="BI43" i="28"/>
  <c r="BJ43" i="28"/>
  <c r="BK43" i="28"/>
  <c r="BL43" i="28"/>
  <c r="BM43" i="28"/>
  <c r="BN43" i="28"/>
  <c r="BO43" i="28"/>
  <c r="BD43" i="28"/>
  <c r="AR43" i="28"/>
  <c r="AS43" i="28"/>
  <c r="AT43" i="28"/>
  <c r="AU43" i="28"/>
  <c r="AV43" i="28"/>
  <c r="AW43" i="28"/>
  <c r="AX43" i="28"/>
  <c r="AY43" i="28"/>
  <c r="AZ43" i="28"/>
  <c r="BA43" i="28"/>
  <c r="BB43" i="28"/>
  <c r="AQ43" i="28"/>
  <c r="AE43" i="28"/>
  <c r="AF43" i="28"/>
  <c r="AG43" i="28"/>
  <c r="AH43" i="28"/>
  <c r="AI43" i="28"/>
  <c r="AJ43" i="28"/>
  <c r="AK43" i="28"/>
  <c r="AL43" i="28"/>
  <c r="AM43" i="28"/>
  <c r="AN43" i="28"/>
  <c r="AO43" i="28"/>
  <c r="AD43" i="28"/>
  <c r="AA43" i="28"/>
  <c r="R43" i="28"/>
  <c r="S43" i="28"/>
  <c r="T43" i="28"/>
  <c r="U43" i="28"/>
  <c r="V43" i="28"/>
  <c r="W43" i="28"/>
  <c r="X43" i="28"/>
  <c r="Y43" i="28"/>
  <c r="Z43" i="28"/>
  <c r="AB43" i="28"/>
  <c r="Q43" i="28"/>
  <c r="E43" i="28"/>
  <c r="F43" i="28"/>
  <c r="G43" i="28"/>
  <c r="H43" i="28"/>
  <c r="I43" i="28"/>
  <c r="J43" i="28"/>
  <c r="K43" i="28"/>
  <c r="L43" i="28"/>
  <c r="M43" i="28"/>
  <c r="N43" i="28"/>
  <c r="D43" i="28"/>
  <c r="AC26" i="28"/>
  <c r="BA36" i="28" l="1"/>
  <c r="AD36" i="28"/>
  <c r="BB36" i="28"/>
  <c r="AB36" i="28"/>
  <c r="S36" i="28"/>
  <c r="R36" i="28"/>
  <c r="Q36" i="28"/>
  <c r="AZ36" i="28"/>
  <c r="AX36" i="28"/>
  <c r="AN36" i="28"/>
  <c r="AW36" i="28"/>
  <c r="AM36" i="28"/>
  <c r="AV36" i="28"/>
  <c r="V36" i="28"/>
  <c r="AL36" i="28"/>
  <c r="AU36" i="28"/>
  <c r="AK36" i="28"/>
  <c r="T36" i="28"/>
  <c r="AS36" i="28"/>
  <c r="AA36" i="28"/>
  <c r="Z36" i="28"/>
  <c r="Y36" i="28"/>
  <c r="AG36" i="28"/>
  <c r="U36" i="28"/>
  <c r="AI36" i="28"/>
  <c r="AT36" i="28"/>
  <c r="AJ36" i="28"/>
  <c r="AR36" i="28"/>
  <c r="AH36" i="28"/>
  <c r="X36" i="28"/>
  <c r="AF36" i="28"/>
  <c r="W36" i="28"/>
  <c r="AE36" i="28"/>
  <c r="AQ36" i="28"/>
  <c r="AO36" i="28"/>
  <c r="DV37" i="28"/>
  <c r="L37" i="28"/>
  <c r="BN36" i="28"/>
  <c r="CF37" i="28"/>
  <c r="CG21" i="28" s="1"/>
  <c r="DM37" i="28"/>
  <c r="K36" i="28"/>
  <c r="BM36" i="28"/>
  <c r="CE37" i="28"/>
  <c r="CF21" i="28" s="1"/>
  <c r="DL37" i="28"/>
  <c r="BL36" i="28"/>
  <c r="DD37" i="28"/>
  <c r="DU37" i="28"/>
  <c r="DA37" i="28"/>
  <c r="DH37" i="28"/>
  <c r="AK37" i="28"/>
  <c r="AL21" i="28" s="1"/>
  <c r="BA37" i="28"/>
  <c r="BB21" i="28" s="1"/>
  <c r="BI37" i="28"/>
  <c r="BJ21" i="28" s="1"/>
  <c r="K37" i="28"/>
  <c r="L21" i="28" s="1"/>
  <c r="CS37" i="28"/>
  <c r="BK36" i="28"/>
  <c r="BJ37" i="28"/>
  <c r="BK21" i="28" s="1"/>
  <c r="AZ37" i="28"/>
  <c r="BA21" i="28" s="1"/>
  <c r="CZ37" i="28"/>
  <c r="CR37" i="28"/>
  <c r="BF37" i="28"/>
  <c r="BG21" i="28" s="1"/>
  <c r="CN37" i="28"/>
  <c r="CO21" i="28" s="1"/>
  <c r="CW37" i="28"/>
  <c r="DE37" i="28"/>
  <c r="BH36" i="28"/>
  <c r="BG36" i="28"/>
  <c r="BE36" i="28"/>
  <c r="BO36" i="28"/>
  <c r="AD37" i="28"/>
  <c r="AE21" i="28" s="1"/>
  <c r="AP29" i="28"/>
  <c r="AS37" i="28"/>
  <c r="AT21" i="28" s="1"/>
  <c r="BG37" i="28"/>
  <c r="BH21" i="28" s="1"/>
  <c r="DF37" i="28"/>
  <c r="AR37" i="28"/>
  <c r="AS21" i="28" s="1"/>
  <c r="BJ36" i="28"/>
  <c r="R37" i="28"/>
  <c r="S21" i="28" s="1"/>
  <c r="AY37" i="28"/>
  <c r="AZ21" i="28" s="1"/>
  <c r="CY37" i="28"/>
  <c r="BH37" i="28"/>
  <c r="BI21" i="28" s="1"/>
  <c r="DG37" i="28"/>
  <c r="AJ37" i="28"/>
  <c r="AK21" i="28" s="1"/>
  <c r="AX37" i="28"/>
  <c r="AY21" i="28" s="1"/>
  <c r="CX37" i="28"/>
  <c r="BI36" i="28"/>
  <c r="CG37" i="28"/>
  <c r="CH21" i="28" s="1"/>
  <c r="DW37" i="28"/>
  <c r="BF36" i="28"/>
  <c r="DN37" i="28"/>
  <c r="BC32" i="28"/>
  <c r="BR37" i="28"/>
  <c r="BS21" i="28" s="1"/>
  <c r="AC29" i="28"/>
  <c r="BQ37" i="28"/>
  <c r="BR21" i="28" s="1"/>
  <c r="CC29" i="28"/>
  <c r="CC37" i="28" s="1"/>
  <c r="AM37" i="28"/>
  <c r="AN21" i="28" s="1"/>
  <c r="AI37" i="28"/>
  <c r="AJ21" i="28" s="1"/>
  <c r="AF37" i="28"/>
  <c r="AG21" i="28" s="1"/>
  <c r="AA37" i="28"/>
  <c r="AB21" i="28" s="1"/>
  <c r="X37" i="28"/>
  <c r="Y21" i="28" s="1"/>
  <c r="S37" i="28"/>
  <c r="T21" i="28" s="1"/>
  <c r="CO37" i="28"/>
  <c r="CD37" i="28"/>
  <c r="CE21" i="28" s="1"/>
  <c r="BD37" i="28"/>
  <c r="BE21" i="28" s="1"/>
  <c r="BD36" i="28"/>
  <c r="BC29" i="28"/>
  <c r="AW37" i="28"/>
  <c r="AX21" i="28" s="1"/>
  <c r="AP32" i="28"/>
  <c r="AH37" i="28"/>
  <c r="AI21" i="28" s="1"/>
  <c r="AG37" i="28"/>
  <c r="AH21" i="28" s="1"/>
  <c r="AE37" i="28"/>
  <c r="AF21" i="28" s="1"/>
  <c r="AN37" i="28"/>
  <c r="AC32" i="28"/>
  <c r="Z37" i="28"/>
  <c r="AA21" i="28" s="1"/>
  <c r="Y37" i="28"/>
  <c r="Z21" i="28" s="1"/>
  <c r="M37" i="28"/>
  <c r="N21" i="28" s="1"/>
  <c r="AP43" i="28"/>
  <c r="W37" i="28"/>
  <c r="X21" i="28" s="1"/>
  <c r="DQ37" i="28"/>
  <c r="V37" i="28"/>
  <c r="W21" i="28" s="1"/>
  <c r="AL37" i="28"/>
  <c r="AM21" i="28" s="1"/>
  <c r="AU37" i="28"/>
  <c r="AV21" i="28" s="1"/>
  <c r="CL37" i="28"/>
  <c r="CM21" i="28" s="1"/>
  <c r="CU37" i="28"/>
  <c r="AQ37" i="28"/>
  <c r="AR21" i="28" s="1"/>
  <c r="CQ37" i="28"/>
  <c r="DT37" i="28"/>
  <c r="AT37" i="28"/>
  <c r="AU21" i="28" s="1"/>
  <c r="CK37" i="28"/>
  <c r="CL21" i="28" s="1"/>
  <c r="CT37" i="28"/>
  <c r="DJ37" i="28"/>
  <c r="DS37" i="28"/>
  <c r="BS37" i="28"/>
  <c r="BT21" i="28" s="1"/>
  <c r="DI37" i="28"/>
  <c r="L36" i="28"/>
  <c r="AV37" i="28"/>
  <c r="AW21" i="28" s="1"/>
  <c r="BE37" i="28"/>
  <c r="BF21" i="28" s="1"/>
  <c r="CM37" i="28"/>
  <c r="CN21" i="28" s="1"/>
  <c r="CV37" i="28"/>
  <c r="EB37" i="28"/>
  <c r="U37" i="28"/>
  <c r="V21" i="28" s="1"/>
  <c r="DK37" i="28"/>
  <c r="CB37" i="28"/>
  <c r="CD21" i="28" s="1"/>
  <c r="T37" i="28"/>
  <c r="U21" i="28" s="1"/>
  <c r="AB37" i="28"/>
  <c r="AD21" i="28" s="1"/>
  <c r="O36" i="28"/>
  <c r="Q37" i="28"/>
  <c r="R21" i="28" s="1"/>
  <c r="BM37" i="28"/>
  <c r="BN21" i="28" s="1"/>
  <c r="BV37" i="28"/>
  <c r="BW21" i="28" s="1"/>
  <c r="DR37" i="28"/>
  <c r="BL37" i="28"/>
  <c r="BM21" i="28" s="1"/>
  <c r="BU37" i="28"/>
  <c r="BV21" i="28" s="1"/>
  <c r="M21" i="28"/>
  <c r="BB37" i="28"/>
  <c r="BD21" i="28" s="1"/>
  <c r="BK37" i="28"/>
  <c r="BL21" i="28" s="1"/>
  <c r="BT37" i="28"/>
  <c r="BU21" i="28" s="1"/>
  <c r="DB37" i="28"/>
  <c r="N37" i="28"/>
  <c r="O21" i="28" s="1"/>
  <c r="N36" i="28"/>
  <c r="M36" i="28"/>
  <c r="O37" i="28"/>
  <c r="Q21" i="28" s="1"/>
  <c r="AO37" i="28"/>
  <c r="AQ21" i="28" s="1"/>
  <c r="J36" i="28"/>
  <c r="I36" i="28"/>
  <c r="CJ37" i="28"/>
  <c r="CK21" i="28" s="1"/>
  <c r="EA37" i="28"/>
  <c r="CA37" i="28"/>
  <c r="CB21" i="28" s="1"/>
  <c r="H36" i="28"/>
  <c r="BZ37" i="28"/>
  <c r="CA21" i="28" s="1"/>
  <c r="CI37" i="28"/>
  <c r="CJ21" i="28" s="1"/>
  <c r="DZ37" i="28"/>
  <c r="G36" i="28"/>
  <c r="BY37" i="28"/>
  <c r="BZ21" i="28" s="1"/>
  <c r="CH37" i="28"/>
  <c r="CI21" i="28" s="1"/>
  <c r="DY37" i="28"/>
  <c r="BO37" i="28"/>
  <c r="BQ21" i="28" s="1"/>
  <c r="BX37" i="28"/>
  <c r="BY21" i="28" s="1"/>
  <c r="DX37" i="28"/>
  <c r="E36" i="28"/>
  <c r="BN37" i="28"/>
  <c r="BO21" i="28" s="1"/>
  <c r="BW37" i="28"/>
  <c r="BX21" i="28" s="1"/>
  <c r="D37" i="28"/>
  <c r="F36" i="28"/>
  <c r="J37" i="28"/>
  <c r="I37" i="28"/>
  <c r="H37" i="28"/>
  <c r="G37" i="28"/>
  <c r="F37" i="28"/>
  <c r="E37" i="28"/>
  <c r="D36" i="28"/>
  <c r="AC43" i="28"/>
  <c r="BC43" i="28"/>
  <c r="P4" i="28"/>
  <c r="AC4" i="28"/>
  <c r="AP4" i="28"/>
  <c r="BC4" i="28"/>
  <c r="BP4" i="28"/>
  <c r="CC4" i="28"/>
  <c r="CP4" i="28"/>
  <c r="DC4" i="28"/>
  <c r="DP4" i="28"/>
  <c r="EC4" i="28"/>
  <c r="BC36" i="28" l="1"/>
  <c r="AP36" i="28"/>
  <c r="BC37" i="28"/>
  <c r="AC37" i="28"/>
  <c r="P36" i="28"/>
  <c r="AO21" i="28"/>
  <c r="AP37" i="28"/>
  <c r="H21" i="28"/>
  <c r="I21" i="28"/>
  <c r="J21" i="28"/>
  <c r="K21" i="28"/>
  <c r="E21" i="28"/>
  <c r="F21" i="28"/>
  <c r="G21" i="28"/>
  <c r="EC43" i="28"/>
  <c r="EC40" i="28"/>
  <c r="EC39" i="28"/>
  <c r="EC31" i="28"/>
  <c r="EC30" i="28"/>
  <c r="EC28" i="28"/>
  <c r="EC27" i="28"/>
  <c r="EC26" i="28"/>
  <c r="DC43" i="28"/>
  <c r="DO43" i="28" s="1"/>
  <c r="DC40" i="28"/>
  <c r="DO40" i="28" s="1"/>
  <c r="DC39" i="28"/>
  <c r="DO39" i="28" s="1"/>
  <c r="DC31" i="28"/>
  <c r="DO31" i="28" s="1"/>
  <c r="DO32" i="28" s="1"/>
  <c r="DC30" i="28"/>
  <c r="DO30" i="28" s="1"/>
  <c r="DC28" i="28"/>
  <c r="DO28" i="28" s="1"/>
  <c r="DO29" i="28" s="1"/>
  <c r="DC27" i="28"/>
  <c r="DO27" i="28" s="1"/>
  <c r="DC26" i="28"/>
  <c r="DO26" i="28" s="1"/>
  <c r="CP43" i="28"/>
  <c r="CP40" i="28"/>
  <c r="CP39" i="28"/>
  <c r="CP31" i="28"/>
  <c r="CP30" i="28"/>
  <c r="CP28" i="28"/>
  <c r="CP27" i="28"/>
  <c r="CP26" i="28"/>
  <c r="CC43" i="28"/>
  <c r="CC40" i="28"/>
  <c r="CC39" i="28"/>
  <c r="CC26" i="28"/>
  <c r="BP43" i="28"/>
  <c r="BP40" i="28"/>
  <c r="BP39" i="28"/>
  <c r="BP31" i="28"/>
  <c r="BP30" i="28"/>
  <c r="BP27" i="28"/>
  <c r="BP26" i="28"/>
  <c r="BC40" i="28"/>
  <c r="BC39" i="28"/>
  <c r="BC28" i="28"/>
  <c r="BC27" i="28"/>
  <c r="BC26" i="28"/>
  <c r="AP40" i="28"/>
  <c r="AP39" i="28"/>
  <c r="AC40" i="28"/>
  <c r="AC39" i="28"/>
  <c r="AC31" i="28"/>
  <c r="AC30" i="28"/>
  <c r="AC28" i="28"/>
  <c r="AC27" i="28"/>
  <c r="P26" i="28"/>
  <c r="P27" i="28"/>
  <c r="P28" i="28"/>
  <c r="P30" i="28"/>
  <c r="P31" i="28"/>
  <c r="P39" i="28"/>
  <c r="P40" i="28"/>
  <c r="D4" i="28"/>
  <c r="E4" i="28"/>
  <c r="F4" i="28"/>
  <c r="G4" i="28"/>
  <c r="H4" i="28"/>
  <c r="I4" i="28"/>
  <c r="J4" i="28"/>
  <c r="K4" i="28"/>
  <c r="L4" i="28"/>
  <c r="M4" i="28"/>
  <c r="N4" i="28"/>
  <c r="O4" i="28"/>
  <c r="Q4" i="28"/>
  <c r="R4" i="28"/>
  <c r="S4" i="28"/>
  <c r="T4" i="28"/>
  <c r="U4" i="28"/>
  <c r="V4" i="28"/>
  <c r="W4" i="28"/>
  <c r="X4" i="28"/>
  <c r="Y4" i="28"/>
  <c r="Z4" i="28"/>
  <c r="AA4" i="28"/>
  <c r="AB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AQ4" i="28"/>
  <c r="AR4" i="28"/>
  <c r="AS4" i="28"/>
  <c r="AT4" i="28"/>
  <c r="AU4" i="28"/>
  <c r="AV4" i="28"/>
  <c r="AW4" i="28"/>
  <c r="AX4" i="28"/>
  <c r="AY4" i="28"/>
  <c r="AZ4" i="28"/>
  <c r="BA4" i="28"/>
  <c r="BB4" i="28"/>
  <c r="BD4" i="28"/>
  <c r="BE4" i="28"/>
  <c r="BF4" i="28"/>
  <c r="BG4" i="28"/>
  <c r="BH4" i="28"/>
  <c r="BI4" i="28"/>
  <c r="BJ4" i="28"/>
  <c r="BK4" i="28"/>
  <c r="BL4" i="28"/>
  <c r="BM4" i="28"/>
  <c r="BN4" i="28"/>
  <c r="BO4" i="28"/>
  <c r="BQ4" i="28"/>
  <c r="BR4" i="28"/>
  <c r="BS4" i="28"/>
  <c r="BT4" i="28"/>
  <c r="BU4" i="28"/>
  <c r="BV4" i="28"/>
  <c r="BW4" i="28"/>
  <c r="BX4" i="28"/>
  <c r="BY4" i="28"/>
  <c r="BZ4" i="28"/>
  <c r="CA4" i="28"/>
  <c r="CB4" i="28"/>
  <c r="CD4" i="28"/>
  <c r="CE4" i="28"/>
  <c r="CF4" i="28"/>
  <c r="CG4" i="28"/>
  <c r="CH4" i="28"/>
  <c r="CI4" i="28"/>
  <c r="CJ4" i="28"/>
  <c r="CK4" i="28"/>
  <c r="CL4" i="28"/>
  <c r="CM4" i="28"/>
  <c r="CN4" i="28"/>
  <c r="CO4" i="28"/>
  <c r="CQ4" i="28"/>
  <c r="CR4" i="28"/>
  <c r="CS4" i="28"/>
  <c r="CT4" i="28"/>
  <c r="CU4" i="28"/>
  <c r="CV4" i="28"/>
  <c r="CW4" i="28"/>
  <c r="CX4" i="28"/>
  <c r="CY4" i="28"/>
  <c r="CZ4" i="28"/>
  <c r="DA4" i="28"/>
  <c r="DB4" i="28"/>
  <c r="DD4" i="28"/>
  <c r="DE4" i="28"/>
  <c r="DF4" i="28"/>
  <c r="DG4" i="28"/>
  <c r="DH4" i="28"/>
  <c r="DI4" i="28"/>
  <c r="DJ4" i="28"/>
  <c r="DK4" i="28"/>
  <c r="DL4" i="28"/>
  <c r="DM4" i="28"/>
  <c r="DN4" i="28"/>
  <c r="DO4" i="28"/>
  <c r="DQ4" i="28"/>
  <c r="DR4" i="28"/>
  <c r="DS4" i="28"/>
  <c r="DT4" i="28"/>
  <c r="DU4" i="28"/>
  <c r="DV4" i="28"/>
  <c r="DW4" i="28"/>
  <c r="DX4" i="28"/>
  <c r="DY4" i="28"/>
  <c r="DZ4" i="28"/>
  <c r="EA4" i="28"/>
  <c r="EB4" i="28"/>
  <c r="BQ36" i="28"/>
  <c r="BR36" i="28"/>
  <c r="BS36" i="28"/>
  <c r="BT36" i="28"/>
  <c r="BU36" i="28"/>
  <c r="BV36" i="28"/>
  <c r="BW36" i="28"/>
  <c r="BX36" i="28"/>
  <c r="BY36" i="28"/>
  <c r="BZ36" i="28"/>
  <c r="CA36" i="28"/>
  <c r="CB36" i="28"/>
  <c r="CD36" i="28"/>
  <c r="CE36" i="28"/>
  <c r="CF36" i="28"/>
  <c r="CG36" i="28"/>
  <c r="CH36" i="28"/>
  <c r="CI36" i="28"/>
  <c r="CJ36" i="28"/>
  <c r="CK36" i="28"/>
  <c r="CL36" i="28"/>
  <c r="CM36" i="28"/>
  <c r="CN36" i="28"/>
  <c r="CO36" i="28"/>
  <c r="CQ36" i="28"/>
  <c r="CR36" i="28"/>
  <c r="CS36" i="28"/>
  <c r="CT36" i="28"/>
  <c r="CU36" i="28"/>
  <c r="CV36" i="28"/>
  <c r="CW36" i="28"/>
  <c r="CX36" i="28"/>
  <c r="CY36" i="28"/>
  <c r="CZ36" i="28"/>
  <c r="DA36" i="28"/>
  <c r="DB36" i="28"/>
  <c r="DD36" i="28"/>
  <c r="DE36" i="28"/>
  <c r="DF36" i="28"/>
  <c r="DG36" i="28"/>
  <c r="DH36" i="28"/>
  <c r="DI36" i="28"/>
  <c r="DJ36" i="28"/>
  <c r="DK36" i="28"/>
  <c r="DL36" i="28"/>
  <c r="DM36" i="28"/>
  <c r="DN36" i="28"/>
  <c r="DP36" i="28"/>
  <c r="DQ36" i="28"/>
  <c r="DR36" i="28"/>
  <c r="DS36" i="28"/>
  <c r="DT36" i="28"/>
  <c r="DU36" i="28"/>
  <c r="DV36" i="28"/>
  <c r="DW36" i="28"/>
  <c r="DX36" i="28"/>
  <c r="DY36" i="28"/>
  <c r="DZ36" i="28"/>
  <c r="EA36" i="28"/>
  <c r="EB36" i="28"/>
  <c r="R95" i="4"/>
  <c r="CC36" i="28" l="1"/>
  <c r="DO37" i="28"/>
  <c r="DC36" i="28"/>
  <c r="DO36" i="28" s="1"/>
  <c r="CP36" i="28"/>
  <c r="EC36" i="28"/>
  <c r="BP36" i="28"/>
  <c r="AC36" i="28"/>
  <c r="R95" i="3"/>
  <c r="P43" i="28" l="1"/>
  <c r="F41" i="1" l="1"/>
  <c r="F41" i="2"/>
  <c r="F77" i="1" l="1"/>
  <c r="F95" i="8"/>
  <c r="R95" i="8" s="1"/>
  <c r="F95" i="5"/>
  <c r="R95" i="5" s="1"/>
  <c r="M25" i="15"/>
  <c r="K12" i="14"/>
  <c r="H12" i="14"/>
  <c r="G21" i="25" l="1"/>
  <c r="H21" i="25"/>
  <c r="H23" i="25" s="1"/>
  <c r="I21" i="25"/>
  <c r="I23" i="25" s="1"/>
  <c r="J21" i="25"/>
  <c r="J23" i="25" s="1"/>
  <c r="K21" i="25"/>
  <c r="K23" i="25" s="1"/>
  <c r="L21" i="25"/>
  <c r="L23" i="25" s="1"/>
  <c r="M21" i="25"/>
  <c r="M23" i="25" s="1"/>
  <c r="N21" i="25"/>
  <c r="N23" i="25" s="1"/>
  <c r="O21" i="25"/>
  <c r="O23" i="25" s="1"/>
  <c r="P21" i="25"/>
  <c r="P23" i="25" s="1"/>
  <c r="Q21" i="25"/>
  <c r="Q23" i="25" s="1"/>
  <c r="R21" i="25"/>
  <c r="R23" i="25" s="1"/>
  <c r="S21" i="25"/>
  <c r="S23" i="25" s="1"/>
  <c r="T21" i="25"/>
  <c r="T23" i="25" s="1"/>
  <c r="U21" i="25"/>
  <c r="U23" i="25" s="1"/>
  <c r="V21" i="25"/>
  <c r="V23" i="25" s="1"/>
  <c r="W21" i="25"/>
  <c r="X21" i="25"/>
  <c r="X23" i="25" s="1"/>
  <c r="Y21" i="25"/>
  <c r="Y23" i="25" s="1"/>
  <c r="Z21" i="25"/>
  <c r="Z23" i="25" s="1"/>
  <c r="AA21" i="25"/>
  <c r="AA23" i="25" s="1"/>
  <c r="AB21" i="25"/>
  <c r="AB23" i="25" s="1"/>
  <c r="AC21" i="25"/>
  <c r="AC23" i="25" s="1"/>
  <c r="AD21" i="25"/>
  <c r="AD23" i="25" s="1"/>
  <c r="AE21" i="25"/>
  <c r="AE23" i="25" s="1"/>
  <c r="AF21" i="25"/>
  <c r="AF23" i="25" s="1"/>
  <c r="AG21" i="25"/>
  <c r="AG23" i="25" s="1"/>
  <c r="AH21" i="25"/>
  <c r="AH23" i="25" s="1"/>
  <c r="AI21" i="25"/>
  <c r="AI23" i="25" s="1"/>
  <c r="AJ21" i="25"/>
  <c r="AJ23" i="25" s="1"/>
  <c r="AK21" i="25"/>
  <c r="AK23" i="25" s="1"/>
  <c r="AL21" i="25"/>
  <c r="AL23" i="25" s="1"/>
  <c r="AM21" i="25"/>
  <c r="AM23" i="25" s="1"/>
  <c r="AN21" i="25"/>
  <c r="AN23" i="25" s="1"/>
  <c r="AO21" i="25"/>
  <c r="AP21" i="25"/>
  <c r="AP23" i="25" s="1"/>
  <c r="AQ21" i="25"/>
  <c r="AQ23" i="25" s="1"/>
  <c r="AR21" i="25"/>
  <c r="AR23" i="25" s="1"/>
  <c r="AS21" i="25"/>
  <c r="AS23" i="25" s="1"/>
  <c r="AT21" i="25"/>
  <c r="AT23" i="25" s="1"/>
  <c r="AU21" i="25"/>
  <c r="AU23" i="25" s="1"/>
  <c r="AV21" i="25"/>
  <c r="AV23" i="25" s="1"/>
  <c r="AW21" i="25"/>
  <c r="AW23" i="25" s="1"/>
  <c r="AX21" i="25"/>
  <c r="AX23" i="25" s="1"/>
  <c r="AY21" i="25"/>
  <c r="AY23" i="25" s="1"/>
  <c r="AZ21" i="25"/>
  <c r="AZ23" i="25" s="1"/>
  <c r="BA21" i="25"/>
  <c r="BA23" i="25" s="1"/>
  <c r="BB21" i="25"/>
  <c r="BB23" i="25" s="1"/>
  <c r="BC21" i="25"/>
  <c r="BC23" i="25" s="1"/>
  <c r="BD21" i="25"/>
  <c r="BD23" i="25" s="1"/>
  <c r="BE21" i="25"/>
  <c r="BF21" i="25"/>
  <c r="BF23" i="25" s="1"/>
  <c r="BG21" i="25"/>
  <c r="BG23" i="25" s="1"/>
  <c r="BH21" i="25"/>
  <c r="BH23" i="25" s="1"/>
  <c r="BI21" i="25"/>
  <c r="BI23" i="25" s="1"/>
  <c r="BJ21" i="25"/>
  <c r="BJ23" i="25" s="1"/>
  <c r="BK21" i="25"/>
  <c r="BK23" i="25" s="1"/>
  <c r="BL21" i="25"/>
  <c r="BL23" i="25" s="1"/>
  <c r="BM21" i="25"/>
  <c r="BM23" i="25" s="1"/>
  <c r="BN21" i="25"/>
  <c r="BN23" i="25" s="1"/>
  <c r="BO21" i="25"/>
  <c r="BO23" i="25" s="1"/>
  <c r="BP21" i="25"/>
  <c r="BP23" i="25" s="1"/>
  <c r="BQ21" i="25"/>
  <c r="BQ23" i="25" s="1"/>
  <c r="BR21" i="25"/>
  <c r="BR23" i="25" s="1"/>
  <c r="BS21" i="25"/>
  <c r="BT21" i="25"/>
  <c r="BU21" i="25"/>
  <c r="BU23" i="25" s="1"/>
  <c r="BV21" i="25"/>
  <c r="BV23" i="25" s="1"/>
  <c r="BW21" i="25"/>
  <c r="BX21" i="25"/>
  <c r="BX23" i="25" s="1"/>
  <c r="BY21" i="25"/>
  <c r="BY23" i="25" s="1"/>
  <c r="BZ21" i="25"/>
  <c r="BZ23" i="25" s="1"/>
  <c r="CA21" i="25"/>
  <c r="CA23" i="25" s="1"/>
  <c r="CB21" i="25"/>
  <c r="CB23" i="25" s="1"/>
  <c r="CC21" i="25"/>
  <c r="CC23" i="25" s="1"/>
  <c r="CD21" i="25"/>
  <c r="CD23" i="25" s="1"/>
  <c r="CE21" i="25"/>
  <c r="CE23" i="25" s="1"/>
  <c r="CF21" i="25"/>
  <c r="CF23" i="25" s="1"/>
  <c r="CG21" i="25"/>
  <c r="CG23" i="25" s="1"/>
  <c r="CH21" i="25"/>
  <c r="CH23" i="25" s="1"/>
  <c r="CI21" i="25"/>
  <c r="CI23" i="25" s="1"/>
  <c r="CJ21" i="25"/>
  <c r="CJ23" i="25" s="1"/>
  <c r="CK21" i="25"/>
  <c r="CL21" i="25"/>
  <c r="CL23" i="25" s="1"/>
  <c r="CM21" i="25"/>
  <c r="CM23" i="25" s="1"/>
  <c r="CN21" i="25"/>
  <c r="CN23" i="25" s="1"/>
  <c r="CO21" i="25"/>
  <c r="CO23" i="25" s="1"/>
  <c r="CP21" i="25"/>
  <c r="CP23" i="25" s="1"/>
  <c r="CQ21" i="25"/>
  <c r="CQ23" i="25" s="1"/>
  <c r="CR21" i="25"/>
  <c r="CR23" i="25" s="1"/>
  <c r="CS21" i="25"/>
  <c r="CS23" i="25" s="1"/>
  <c r="CT21" i="25"/>
  <c r="CT23" i="25" s="1"/>
  <c r="CU21" i="25"/>
  <c r="CU23" i="25" s="1"/>
  <c r="CV21" i="25"/>
  <c r="CV23" i="25" s="1"/>
  <c r="CW21" i="25"/>
  <c r="CW23" i="25" s="1"/>
  <c r="CX21" i="25"/>
  <c r="CX23" i="25" s="1"/>
  <c r="CY21" i="25"/>
  <c r="CY23" i="25" s="1"/>
  <c r="W23" i="25"/>
  <c r="AO23" i="25"/>
  <c r="BE23" i="25"/>
  <c r="BS23" i="25"/>
  <c r="BT23" i="25"/>
  <c r="BW23" i="25"/>
  <c r="CK23" i="25"/>
  <c r="G21" i="24"/>
  <c r="H21" i="24"/>
  <c r="H23" i="24" s="1"/>
  <c r="I21" i="24"/>
  <c r="I23" i="24" s="1"/>
  <c r="J21" i="24"/>
  <c r="J23" i="24" s="1"/>
  <c r="K21" i="24"/>
  <c r="K23" i="24" s="1"/>
  <c r="L21" i="24"/>
  <c r="L23" i="24" s="1"/>
  <c r="M21" i="24"/>
  <c r="M23" i="24" s="1"/>
  <c r="N21" i="24"/>
  <c r="N23" i="24" s="1"/>
  <c r="O21" i="24"/>
  <c r="O23" i="24" s="1"/>
  <c r="P21" i="24"/>
  <c r="P23" i="24" s="1"/>
  <c r="Q21" i="24"/>
  <c r="Q23" i="24" s="1"/>
  <c r="R21" i="24"/>
  <c r="R23" i="24" s="1"/>
  <c r="S21" i="24"/>
  <c r="S23" i="24" s="1"/>
  <c r="T21" i="24"/>
  <c r="T23" i="24" s="1"/>
  <c r="U21" i="24"/>
  <c r="U23" i="24" s="1"/>
  <c r="V21" i="24"/>
  <c r="V23" i="24" s="1"/>
  <c r="W21" i="24"/>
  <c r="W23" i="24" s="1"/>
  <c r="X21" i="24"/>
  <c r="X23" i="24" s="1"/>
  <c r="Y21" i="24"/>
  <c r="Y23" i="24" s="1"/>
  <c r="Z21" i="24"/>
  <c r="Z23" i="24" s="1"/>
  <c r="AA21" i="24"/>
  <c r="AA23" i="24" s="1"/>
  <c r="AB21" i="24"/>
  <c r="AB23" i="24" s="1"/>
  <c r="AC21" i="24"/>
  <c r="AC23" i="24" s="1"/>
  <c r="AD21" i="24"/>
  <c r="AD23" i="24" s="1"/>
  <c r="AE21" i="24"/>
  <c r="AE23" i="24" s="1"/>
  <c r="AF21" i="24"/>
  <c r="AF23" i="24" s="1"/>
  <c r="AG21" i="24"/>
  <c r="AG23" i="24" s="1"/>
  <c r="AH21" i="24"/>
  <c r="AH23" i="24" s="1"/>
  <c r="AI21" i="24"/>
  <c r="AI23" i="24" s="1"/>
  <c r="AJ21" i="24"/>
  <c r="AJ23" i="24" s="1"/>
  <c r="AK21" i="24"/>
  <c r="AK23" i="24" s="1"/>
  <c r="AL21" i="24"/>
  <c r="AL23" i="24" s="1"/>
  <c r="AM21" i="24"/>
  <c r="AM23" i="24" s="1"/>
  <c r="AN21" i="24"/>
  <c r="AO21" i="24"/>
  <c r="AP21" i="24"/>
  <c r="AP23" i="24" s="1"/>
  <c r="AQ21" i="24"/>
  <c r="AQ23" i="24" s="1"/>
  <c r="AR21" i="24"/>
  <c r="AR23" i="24" s="1"/>
  <c r="AS21" i="24"/>
  <c r="AS23" i="24" s="1"/>
  <c r="AT21" i="24"/>
  <c r="AT23" i="24" s="1"/>
  <c r="AU21" i="24"/>
  <c r="AU23" i="24" s="1"/>
  <c r="AV21" i="24"/>
  <c r="AV23" i="24" s="1"/>
  <c r="AW21" i="24"/>
  <c r="AW23" i="24" s="1"/>
  <c r="AX21" i="24"/>
  <c r="AX23" i="24" s="1"/>
  <c r="AY21" i="24"/>
  <c r="AY23" i="24" s="1"/>
  <c r="AZ21" i="24"/>
  <c r="AZ23" i="24" s="1"/>
  <c r="BA21" i="24"/>
  <c r="BA23" i="24" s="1"/>
  <c r="BB21" i="24"/>
  <c r="BB23" i="24" s="1"/>
  <c r="BC21" i="24"/>
  <c r="BC23" i="24" s="1"/>
  <c r="BD21" i="24"/>
  <c r="BD23" i="24" s="1"/>
  <c r="BE21" i="24"/>
  <c r="BE23" i="24" s="1"/>
  <c r="BF21" i="24"/>
  <c r="BF23" i="24" s="1"/>
  <c r="BG21" i="24"/>
  <c r="BG23" i="24" s="1"/>
  <c r="BH21" i="24"/>
  <c r="BH23" i="24" s="1"/>
  <c r="BI21" i="24"/>
  <c r="BI23" i="24" s="1"/>
  <c r="BJ21" i="24"/>
  <c r="BJ23" i="24" s="1"/>
  <c r="BK21" i="24"/>
  <c r="BK23" i="24" s="1"/>
  <c r="BL21" i="24"/>
  <c r="BL23" i="24" s="1"/>
  <c r="BM21" i="24"/>
  <c r="BM23" i="24" s="1"/>
  <c r="BN21" i="24"/>
  <c r="BN23" i="24" s="1"/>
  <c r="BO21" i="24"/>
  <c r="BO23" i="24" s="1"/>
  <c r="BP21" i="24"/>
  <c r="BP23" i="24" s="1"/>
  <c r="BQ21" i="24"/>
  <c r="BQ23" i="24" s="1"/>
  <c r="BR21" i="24"/>
  <c r="BR23" i="24" s="1"/>
  <c r="BS21" i="24"/>
  <c r="BS23" i="24" s="1"/>
  <c r="BT21" i="24"/>
  <c r="BT23" i="24" s="1"/>
  <c r="BU21" i="24"/>
  <c r="BV21" i="24"/>
  <c r="BV23" i="24" s="1"/>
  <c r="BW21" i="24"/>
  <c r="BW23" i="24" s="1"/>
  <c r="BX21" i="24"/>
  <c r="BX23" i="24" s="1"/>
  <c r="BY21" i="24"/>
  <c r="BY23" i="24" s="1"/>
  <c r="BZ21" i="24"/>
  <c r="BZ23" i="24" s="1"/>
  <c r="CA21" i="24"/>
  <c r="CA23" i="24" s="1"/>
  <c r="CB21" i="24"/>
  <c r="CB23" i="24" s="1"/>
  <c r="CC21" i="24"/>
  <c r="CC23" i="24" s="1"/>
  <c r="CD21" i="24"/>
  <c r="CD23" i="24" s="1"/>
  <c r="CE21" i="24"/>
  <c r="CE23" i="24" s="1"/>
  <c r="CF21" i="24"/>
  <c r="CF23" i="24" s="1"/>
  <c r="CG21" i="24"/>
  <c r="CG23" i="24" s="1"/>
  <c r="CH21" i="24"/>
  <c r="CH23" i="24" s="1"/>
  <c r="CI21" i="24"/>
  <c r="CI23" i="24" s="1"/>
  <c r="CJ21" i="24"/>
  <c r="CJ23" i="24" s="1"/>
  <c r="CK21" i="24"/>
  <c r="CK23" i="24" s="1"/>
  <c r="CL21" i="24"/>
  <c r="CL23" i="24" s="1"/>
  <c r="CM21" i="24"/>
  <c r="CM23" i="24" s="1"/>
  <c r="CN21" i="24"/>
  <c r="CN23" i="24" s="1"/>
  <c r="CO21" i="24"/>
  <c r="CO23" i="24" s="1"/>
  <c r="CP21" i="24"/>
  <c r="CP23" i="24" s="1"/>
  <c r="CQ21" i="24"/>
  <c r="CQ23" i="24" s="1"/>
  <c r="CR21" i="24"/>
  <c r="CS21" i="24"/>
  <c r="CS23" i="24" s="1"/>
  <c r="CT21" i="24"/>
  <c r="CT23" i="24" s="1"/>
  <c r="CU21" i="24"/>
  <c r="CU23" i="24" s="1"/>
  <c r="CV21" i="24"/>
  <c r="CV23" i="24" s="1"/>
  <c r="CW21" i="24"/>
  <c r="CW23" i="24" s="1"/>
  <c r="CX21" i="24"/>
  <c r="CX23" i="24" s="1"/>
  <c r="CY21" i="24"/>
  <c r="CY23" i="24" s="1"/>
  <c r="AN23" i="24"/>
  <c r="AO23" i="24"/>
  <c r="BU23" i="24"/>
  <c r="CR23" i="24"/>
  <c r="G21" i="23"/>
  <c r="H21" i="23"/>
  <c r="H23" i="23" s="1"/>
  <c r="I21" i="23"/>
  <c r="I23" i="23" s="1"/>
  <c r="J21" i="23"/>
  <c r="J23" i="23" s="1"/>
  <c r="K21" i="23"/>
  <c r="K23" i="23" s="1"/>
  <c r="L21" i="23"/>
  <c r="L23" i="23" s="1"/>
  <c r="M21" i="23"/>
  <c r="M23" i="23" s="1"/>
  <c r="N21" i="23"/>
  <c r="N23" i="23" s="1"/>
  <c r="O21" i="23"/>
  <c r="O23" i="23" s="1"/>
  <c r="P21" i="23"/>
  <c r="P23" i="23" s="1"/>
  <c r="Q21" i="23"/>
  <c r="Q23" i="23" s="1"/>
  <c r="R21" i="23"/>
  <c r="R23" i="23" s="1"/>
  <c r="S21" i="23"/>
  <c r="S23" i="23" s="1"/>
  <c r="T21" i="23"/>
  <c r="T23" i="23" s="1"/>
  <c r="U21" i="23"/>
  <c r="U23" i="23" s="1"/>
  <c r="V21" i="23"/>
  <c r="V23" i="23" s="1"/>
  <c r="W21" i="23"/>
  <c r="W23" i="23" s="1"/>
  <c r="X21" i="23"/>
  <c r="X23" i="23" s="1"/>
  <c r="Y21" i="23"/>
  <c r="Y23" i="23" s="1"/>
  <c r="Z21" i="23"/>
  <c r="Z23" i="23" s="1"/>
  <c r="AA21" i="23"/>
  <c r="AA23" i="23" s="1"/>
  <c r="AB21" i="23"/>
  <c r="AB23" i="23" s="1"/>
  <c r="AC21" i="23"/>
  <c r="AC23" i="23" s="1"/>
  <c r="AD21" i="23"/>
  <c r="AD23" i="23" s="1"/>
  <c r="AE21" i="23"/>
  <c r="AE23" i="23" s="1"/>
  <c r="AF21" i="23"/>
  <c r="AF23" i="23" s="1"/>
  <c r="AG21" i="23"/>
  <c r="AG23" i="23" s="1"/>
  <c r="AH21" i="23"/>
  <c r="AH23" i="23" s="1"/>
  <c r="AI21" i="23"/>
  <c r="AI23" i="23" s="1"/>
  <c r="AJ21" i="23"/>
  <c r="AJ23" i="23" s="1"/>
  <c r="AK21" i="23"/>
  <c r="AK23" i="23" s="1"/>
  <c r="AL21" i="23"/>
  <c r="AL23" i="23" s="1"/>
  <c r="AM21" i="23"/>
  <c r="AM23" i="23" s="1"/>
  <c r="AN21" i="23"/>
  <c r="AN23" i="23" s="1"/>
  <c r="AO21" i="23"/>
  <c r="AO23" i="23" s="1"/>
  <c r="AP21" i="23"/>
  <c r="AP23" i="23" s="1"/>
  <c r="AQ21" i="23"/>
  <c r="AQ23" i="23" s="1"/>
  <c r="AR21" i="23"/>
  <c r="AR23" i="23" s="1"/>
  <c r="AS21" i="23"/>
  <c r="AS23" i="23" s="1"/>
  <c r="AT21" i="23"/>
  <c r="AT23" i="23" s="1"/>
  <c r="AU21" i="23"/>
  <c r="AU23" i="23" s="1"/>
  <c r="AV21" i="23"/>
  <c r="AV23" i="23" s="1"/>
  <c r="AW21" i="23"/>
  <c r="AW23" i="23" s="1"/>
  <c r="AX21" i="23"/>
  <c r="AX23" i="23" s="1"/>
  <c r="AY21" i="23"/>
  <c r="AY23" i="23" s="1"/>
  <c r="AZ21" i="23"/>
  <c r="AZ23" i="23" s="1"/>
  <c r="BA21" i="23"/>
  <c r="BA23" i="23" s="1"/>
  <c r="BB21" i="23"/>
  <c r="BB23" i="23" s="1"/>
  <c r="BC21" i="23"/>
  <c r="BC23" i="23" s="1"/>
  <c r="BD21" i="23"/>
  <c r="BD23" i="23" s="1"/>
  <c r="BE21" i="23"/>
  <c r="BF21" i="23"/>
  <c r="BF23" i="23" s="1"/>
  <c r="BG21" i="23"/>
  <c r="BG23" i="23" s="1"/>
  <c r="BH21" i="23"/>
  <c r="BH23" i="23" s="1"/>
  <c r="BI21" i="23"/>
  <c r="BI23" i="23" s="1"/>
  <c r="BJ21" i="23"/>
  <c r="BJ23" i="23" s="1"/>
  <c r="BK21" i="23"/>
  <c r="BK23" i="23" s="1"/>
  <c r="BL21" i="23"/>
  <c r="BL23" i="23" s="1"/>
  <c r="BM21" i="23"/>
  <c r="BM23" i="23" s="1"/>
  <c r="BN21" i="23"/>
  <c r="BN23" i="23" s="1"/>
  <c r="BO21" i="23"/>
  <c r="BO23" i="23" s="1"/>
  <c r="BP21" i="23"/>
  <c r="BP23" i="23" s="1"/>
  <c r="BQ21" i="23"/>
  <c r="BQ23" i="23" s="1"/>
  <c r="BR21" i="23"/>
  <c r="BR23" i="23" s="1"/>
  <c r="BS21" i="23"/>
  <c r="BS23" i="23" s="1"/>
  <c r="BT21" i="23"/>
  <c r="BU21" i="23"/>
  <c r="BU23" i="23" s="1"/>
  <c r="BV21" i="23"/>
  <c r="BV23" i="23" s="1"/>
  <c r="BW21" i="23"/>
  <c r="BW23" i="23" s="1"/>
  <c r="BX21" i="23"/>
  <c r="BY21" i="23"/>
  <c r="BY23" i="23" s="1"/>
  <c r="BZ21" i="23"/>
  <c r="BZ23" i="23" s="1"/>
  <c r="CA21" i="23"/>
  <c r="CA23" i="23" s="1"/>
  <c r="CB21" i="23"/>
  <c r="CB23" i="23" s="1"/>
  <c r="CC21" i="23"/>
  <c r="CC23" i="23" s="1"/>
  <c r="CD21" i="23"/>
  <c r="CD23" i="23" s="1"/>
  <c r="CE21" i="23"/>
  <c r="CE23" i="23" s="1"/>
  <c r="CF21" i="23"/>
  <c r="CF23" i="23" s="1"/>
  <c r="CG21" i="23"/>
  <c r="CG23" i="23" s="1"/>
  <c r="CH21" i="23"/>
  <c r="CH23" i="23" s="1"/>
  <c r="CI21" i="23"/>
  <c r="CI23" i="23" s="1"/>
  <c r="CJ21" i="23"/>
  <c r="CJ23" i="23" s="1"/>
  <c r="CK21" i="23"/>
  <c r="CK23" i="23" s="1"/>
  <c r="CL21" i="23"/>
  <c r="CL23" i="23" s="1"/>
  <c r="CM21" i="23"/>
  <c r="CM23" i="23" s="1"/>
  <c r="CN21" i="23"/>
  <c r="CN23" i="23" s="1"/>
  <c r="CO21" i="23"/>
  <c r="CO23" i="23" s="1"/>
  <c r="CP21" i="23"/>
  <c r="CP23" i="23" s="1"/>
  <c r="CQ21" i="23"/>
  <c r="CQ23" i="23" s="1"/>
  <c r="CR21" i="23"/>
  <c r="CR23" i="23" s="1"/>
  <c r="CS21" i="23"/>
  <c r="CS23" i="23" s="1"/>
  <c r="CT21" i="23"/>
  <c r="CT23" i="23" s="1"/>
  <c r="CU21" i="23"/>
  <c r="CU23" i="23" s="1"/>
  <c r="CV21" i="23"/>
  <c r="CV23" i="23" s="1"/>
  <c r="CW21" i="23"/>
  <c r="CW23" i="23" s="1"/>
  <c r="CX21" i="23"/>
  <c r="CX23" i="23" s="1"/>
  <c r="CY21" i="23"/>
  <c r="CY23" i="23" s="1"/>
  <c r="BE23" i="23"/>
  <c r="BT23" i="23"/>
  <c r="BX23" i="23"/>
  <c r="G21" i="22"/>
  <c r="H21" i="22"/>
  <c r="H23" i="22" s="1"/>
  <c r="I21" i="22"/>
  <c r="I23" i="22" s="1"/>
  <c r="J21" i="22"/>
  <c r="J23" i="22" s="1"/>
  <c r="K21" i="22"/>
  <c r="K23" i="22" s="1"/>
  <c r="L21" i="22"/>
  <c r="L23" i="22" s="1"/>
  <c r="M21" i="22"/>
  <c r="M23" i="22" s="1"/>
  <c r="N21" i="22"/>
  <c r="N23" i="22" s="1"/>
  <c r="O21" i="22"/>
  <c r="O23" i="22" s="1"/>
  <c r="P21" i="22"/>
  <c r="P23" i="22" s="1"/>
  <c r="Q21" i="22"/>
  <c r="Q23" i="22" s="1"/>
  <c r="R21" i="22"/>
  <c r="R23" i="22" s="1"/>
  <c r="S21" i="22"/>
  <c r="S23" i="22" s="1"/>
  <c r="T21" i="22"/>
  <c r="T23" i="22" s="1"/>
  <c r="U21" i="22"/>
  <c r="U23" i="22" s="1"/>
  <c r="V21" i="22"/>
  <c r="V23" i="22" s="1"/>
  <c r="W21" i="22"/>
  <c r="W23" i="22" s="1"/>
  <c r="X21" i="22"/>
  <c r="X23" i="22" s="1"/>
  <c r="Y21" i="22"/>
  <c r="Y23" i="22" s="1"/>
  <c r="Z21" i="22"/>
  <c r="Z23" i="22" s="1"/>
  <c r="AA21" i="22"/>
  <c r="AA23" i="22" s="1"/>
  <c r="AB21" i="22"/>
  <c r="AB23" i="22" s="1"/>
  <c r="AC21" i="22"/>
  <c r="AC23" i="22" s="1"/>
  <c r="AD21" i="22"/>
  <c r="AD23" i="22" s="1"/>
  <c r="AE21" i="22"/>
  <c r="AE23" i="22" s="1"/>
  <c r="AF21" i="22"/>
  <c r="AF23" i="22" s="1"/>
  <c r="AG21" i="22"/>
  <c r="AG23" i="22" s="1"/>
  <c r="AH21" i="22"/>
  <c r="AH23" i="22" s="1"/>
  <c r="AI21" i="22"/>
  <c r="AI23" i="22" s="1"/>
  <c r="AJ21" i="22"/>
  <c r="AJ23" i="22" s="1"/>
  <c r="AK21" i="22"/>
  <c r="AK23" i="22" s="1"/>
  <c r="AL21" i="22"/>
  <c r="AL23" i="22" s="1"/>
  <c r="AM21" i="22"/>
  <c r="AM23" i="22" s="1"/>
  <c r="AN21" i="22"/>
  <c r="AN23" i="22" s="1"/>
  <c r="AO21" i="22"/>
  <c r="AO23" i="22" s="1"/>
  <c r="AP21" i="22"/>
  <c r="AP23" i="22" s="1"/>
  <c r="AQ21" i="22"/>
  <c r="AQ23" i="22" s="1"/>
  <c r="AR21" i="22"/>
  <c r="AR23" i="22" s="1"/>
  <c r="AS21" i="22"/>
  <c r="AS23" i="22" s="1"/>
  <c r="AT21" i="22"/>
  <c r="AT23" i="22" s="1"/>
  <c r="AU21" i="22"/>
  <c r="AU23" i="22" s="1"/>
  <c r="AV21" i="22"/>
  <c r="AV23" i="22" s="1"/>
  <c r="AW21" i="22"/>
  <c r="AW23" i="22" s="1"/>
  <c r="AX21" i="22"/>
  <c r="AX23" i="22" s="1"/>
  <c r="AY21" i="22"/>
  <c r="AY23" i="22" s="1"/>
  <c r="AZ21" i="22"/>
  <c r="AZ23" i="22" s="1"/>
  <c r="BA21" i="22"/>
  <c r="BA23" i="22" s="1"/>
  <c r="BB21" i="22"/>
  <c r="BB23" i="22" s="1"/>
  <c r="BC21" i="22"/>
  <c r="BC23" i="22" s="1"/>
  <c r="BD21" i="22"/>
  <c r="BD23" i="22" s="1"/>
  <c r="BE21" i="22"/>
  <c r="BE23" i="22" s="1"/>
  <c r="BF21" i="22"/>
  <c r="BF23" i="22" s="1"/>
  <c r="BG21" i="22"/>
  <c r="BG23" i="22" s="1"/>
  <c r="BH21" i="22"/>
  <c r="BH23" i="22" s="1"/>
  <c r="BI21" i="22"/>
  <c r="BI23" i="22" s="1"/>
  <c r="BJ21" i="22"/>
  <c r="BJ23" i="22" s="1"/>
  <c r="BK21" i="22"/>
  <c r="BK23" i="22" s="1"/>
  <c r="BL21" i="22"/>
  <c r="BL23" i="22" s="1"/>
  <c r="BM21" i="22"/>
  <c r="BM23" i="22" s="1"/>
  <c r="BN21" i="22"/>
  <c r="BN23" i="22" s="1"/>
  <c r="BO21" i="22"/>
  <c r="BO23" i="22" s="1"/>
  <c r="BP21" i="22"/>
  <c r="BP23" i="22" s="1"/>
  <c r="BQ21" i="22"/>
  <c r="BQ23" i="22" s="1"/>
  <c r="BR21" i="22"/>
  <c r="BR23" i="22" s="1"/>
  <c r="BS21" i="22"/>
  <c r="BT21" i="22"/>
  <c r="BT23" i="22" s="1"/>
  <c r="BU21" i="22"/>
  <c r="BU23" i="22" s="1"/>
  <c r="BV21" i="22"/>
  <c r="BV23" i="22" s="1"/>
  <c r="BW21" i="22"/>
  <c r="BW23" i="22" s="1"/>
  <c r="BX21" i="22"/>
  <c r="BX23" i="22" s="1"/>
  <c r="BY21" i="22"/>
  <c r="BY23" i="22" s="1"/>
  <c r="BZ21" i="22"/>
  <c r="BZ23" i="22" s="1"/>
  <c r="CA21" i="22"/>
  <c r="CA23" i="22" s="1"/>
  <c r="CB21" i="22"/>
  <c r="CB23" i="22" s="1"/>
  <c r="CC21" i="22"/>
  <c r="CC23" i="22" s="1"/>
  <c r="CD21" i="22"/>
  <c r="CD23" i="22" s="1"/>
  <c r="CE21" i="22"/>
  <c r="CE23" i="22" s="1"/>
  <c r="CF21" i="22"/>
  <c r="CF23" i="22" s="1"/>
  <c r="CG21" i="22"/>
  <c r="CG23" i="22" s="1"/>
  <c r="CH21" i="22"/>
  <c r="CH23" i="22" s="1"/>
  <c r="CI21" i="22"/>
  <c r="CI23" i="22" s="1"/>
  <c r="CJ21" i="22"/>
  <c r="CJ23" i="22" s="1"/>
  <c r="CK21" i="22"/>
  <c r="CK23" i="22" s="1"/>
  <c r="CL21" i="22"/>
  <c r="CL23" i="22" s="1"/>
  <c r="CM21" i="22"/>
  <c r="CM23" i="22" s="1"/>
  <c r="CN21" i="22"/>
  <c r="CN23" i="22" s="1"/>
  <c r="CO21" i="22"/>
  <c r="CO23" i="22" s="1"/>
  <c r="CP21" i="22"/>
  <c r="CP23" i="22" s="1"/>
  <c r="CQ21" i="22"/>
  <c r="CQ23" i="22" s="1"/>
  <c r="CR21" i="22"/>
  <c r="CR23" i="22" s="1"/>
  <c r="CS21" i="22"/>
  <c r="CS23" i="22" s="1"/>
  <c r="CT21" i="22"/>
  <c r="CT23" i="22" s="1"/>
  <c r="CU21" i="22"/>
  <c r="CU23" i="22" s="1"/>
  <c r="CV21" i="22"/>
  <c r="CW21" i="22"/>
  <c r="CW23" i="22" s="1"/>
  <c r="CX21" i="22"/>
  <c r="CX23" i="22" s="1"/>
  <c r="CY21" i="22"/>
  <c r="CY23" i="22" s="1"/>
  <c r="BS23" i="22"/>
  <c r="CV23" i="22"/>
  <c r="G21" i="21"/>
  <c r="H21" i="21"/>
  <c r="H23" i="21" s="1"/>
  <c r="I21" i="21"/>
  <c r="I23" i="21" s="1"/>
  <c r="J21" i="21"/>
  <c r="J23" i="21" s="1"/>
  <c r="K21" i="21"/>
  <c r="K23" i="21" s="1"/>
  <c r="L21" i="21"/>
  <c r="L23" i="21" s="1"/>
  <c r="M21" i="21"/>
  <c r="M23" i="21" s="1"/>
  <c r="N21" i="21"/>
  <c r="N23" i="21" s="1"/>
  <c r="O21" i="21"/>
  <c r="O23" i="21" s="1"/>
  <c r="P21" i="21"/>
  <c r="P23" i="21" s="1"/>
  <c r="Q21" i="21"/>
  <c r="Q23" i="21" s="1"/>
  <c r="R21" i="21"/>
  <c r="R23" i="21" s="1"/>
  <c r="S21" i="21"/>
  <c r="S23" i="21" s="1"/>
  <c r="T21" i="21"/>
  <c r="T23" i="21" s="1"/>
  <c r="U21" i="21"/>
  <c r="U23" i="21" s="1"/>
  <c r="V21" i="21"/>
  <c r="V23" i="21" s="1"/>
  <c r="W21" i="21"/>
  <c r="W23" i="21" s="1"/>
  <c r="X21" i="21"/>
  <c r="X23" i="21" s="1"/>
  <c r="Y21" i="21"/>
  <c r="Y23" i="21" s="1"/>
  <c r="Z21" i="21"/>
  <c r="Z23" i="21" s="1"/>
  <c r="AA21" i="21"/>
  <c r="AA23" i="21" s="1"/>
  <c r="AB21" i="21"/>
  <c r="AB23" i="21" s="1"/>
  <c r="AC21" i="21"/>
  <c r="AC23" i="21" s="1"/>
  <c r="AD21" i="21"/>
  <c r="AD23" i="21" s="1"/>
  <c r="AE21" i="21"/>
  <c r="AE23" i="21" s="1"/>
  <c r="AF21" i="21"/>
  <c r="AF23" i="21" s="1"/>
  <c r="AG21" i="21"/>
  <c r="AG23" i="21" s="1"/>
  <c r="AH21" i="21"/>
  <c r="AH23" i="21" s="1"/>
  <c r="AI21" i="21"/>
  <c r="AI23" i="21" s="1"/>
  <c r="AJ21" i="21"/>
  <c r="AJ23" i="21" s="1"/>
  <c r="AK21" i="21"/>
  <c r="AK23" i="21" s="1"/>
  <c r="AL21" i="21"/>
  <c r="AL23" i="21" s="1"/>
  <c r="AM21" i="21"/>
  <c r="AM23" i="21" s="1"/>
  <c r="AN21" i="21"/>
  <c r="AN23" i="21" s="1"/>
  <c r="AO21" i="21"/>
  <c r="AO23" i="21" s="1"/>
  <c r="AP21" i="21"/>
  <c r="AP23" i="21" s="1"/>
  <c r="AQ21" i="21"/>
  <c r="AQ23" i="21" s="1"/>
  <c r="AR21" i="21"/>
  <c r="AR23" i="21" s="1"/>
  <c r="AS21" i="21"/>
  <c r="AS23" i="21" s="1"/>
  <c r="AT21" i="21"/>
  <c r="AT23" i="21" s="1"/>
  <c r="AU21" i="21"/>
  <c r="AU23" i="21" s="1"/>
  <c r="AV21" i="21"/>
  <c r="AV23" i="21" s="1"/>
  <c r="AW21" i="21"/>
  <c r="AW23" i="21" s="1"/>
  <c r="AX21" i="21"/>
  <c r="AX23" i="21" s="1"/>
  <c r="AY21" i="21"/>
  <c r="AY23" i="21" s="1"/>
  <c r="AZ21" i="21"/>
  <c r="AZ23" i="21" s="1"/>
  <c r="BA21" i="21"/>
  <c r="BA23" i="21" s="1"/>
  <c r="BB21" i="21"/>
  <c r="BB23" i="21" s="1"/>
  <c r="BC21" i="21"/>
  <c r="BC23" i="21" s="1"/>
  <c r="BD21" i="21"/>
  <c r="BD23" i="21" s="1"/>
  <c r="BE21" i="21"/>
  <c r="BE23" i="21" s="1"/>
  <c r="BF21" i="21"/>
  <c r="BF23" i="21" s="1"/>
  <c r="BG21" i="21"/>
  <c r="BG23" i="21" s="1"/>
  <c r="BH21" i="21"/>
  <c r="BH23" i="21" s="1"/>
  <c r="BI21" i="21"/>
  <c r="BI23" i="21" s="1"/>
  <c r="BJ21" i="21"/>
  <c r="BJ23" i="21" s="1"/>
  <c r="BK21" i="21"/>
  <c r="BK23" i="21" s="1"/>
  <c r="BL21" i="21"/>
  <c r="BL23" i="21" s="1"/>
  <c r="BM21" i="21"/>
  <c r="BM23" i="21" s="1"/>
  <c r="BN21" i="21"/>
  <c r="BN23" i="21" s="1"/>
  <c r="BO21" i="21"/>
  <c r="BO23" i="21" s="1"/>
  <c r="BP21" i="21"/>
  <c r="BQ21" i="21"/>
  <c r="BQ23" i="21" s="1"/>
  <c r="BR21" i="21"/>
  <c r="BR23" i="21" s="1"/>
  <c r="BS21" i="21"/>
  <c r="BS23" i="21" s="1"/>
  <c r="BT21" i="21"/>
  <c r="BT23" i="21" s="1"/>
  <c r="BU21" i="21"/>
  <c r="BU23" i="21" s="1"/>
  <c r="BV21" i="21"/>
  <c r="BV23" i="21" s="1"/>
  <c r="BW21" i="21"/>
  <c r="BW23" i="21" s="1"/>
  <c r="BX21" i="21"/>
  <c r="BX23" i="21" s="1"/>
  <c r="BY21" i="21"/>
  <c r="BY23" i="21" s="1"/>
  <c r="BZ21" i="21"/>
  <c r="BZ23" i="21" s="1"/>
  <c r="CA21" i="21"/>
  <c r="CA23" i="21" s="1"/>
  <c r="CB21" i="21"/>
  <c r="CB23" i="21" s="1"/>
  <c r="CC21" i="21"/>
  <c r="CC23" i="21" s="1"/>
  <c r="CD21" i="21"/>
  <c r="CD23" i="21" s="1"/>
  <c r="CE21" i="21"/>
  <c r="CE23" i="21" s="1"/>
  <c r="CF21" i="21"/>
  <c r="CF23" i="21" s="1"/>
  <c r="CG21" i="21"/>
  <c r="CG23" i="21" s="1"/>
  <c r="CH21" i="21"/>
  <c r="CH23" i="21" s="1"/>
  <c r="CI21" i="21"/>
  <c r="CI23" i="21" s="1"/>
  <c r="CJ21" i="21"/>
  <c r="CJ23" i="21" s="1"/>
  <c r="CK21" i="21"/>
  <c r="CK23" i="21" s="1"/>
  <c r="CL21" i="21"/>
  <c r="CL23" i="21" s="1"/>
  <c r="CM21" i="21"/>
  <c r="CM23" i="21" s="1"/>
  <c r="CN21" i="21"/>
  <c r="CN23" i="21" s="1"/>
  <c r="CO21" i="21"/>
  <c r="CO23" i="21" s="1"/>
  <c r="CP21" i="21"/>
  <c r="CP23" i="21" s="1"/>
  <c r="CQ21" i="21"/>
  <c r="CQ23" i="21" s="1"/>
  <c r="CR21" i="21"/>
  <c r="CR23" i="21" s="1"/>
  <c r="CS21" i="21"/>
  <c r="CS23" i="21" s="1"/>
  <c r="CT21" i="21"/>
  <c r="CT23" i="21" s="1"/>
  <c r="CU21" i="21"/>
  <c r="CU23" i="21" s="1"/>
  <c r="CV21" i="21"/>
  <c r="CV23" i="21" s="1"/>
  <c r="CW21" i="21"/>
  <c r="CW23" i="21" s="1"/>
  <c r="CX21" i="21"/>
  <c r="CX23" i="21" s="1"/>
  <c r="CY21" i="21"/>
  <c r="CY23" i="21" s="1"/>
  <c r="BP23" i="21"/>
  <c r="G21" i="20"/>
  <c r="H21" i="20"/>
  <c r="H23" i="20" s="1"/>
  <c r="I21" i="20"/>
  <c r="I23" i="20" s="1"/>
  <c r="J21" i="20"/>
  <c r="J23" i="20" s="1"/>
  <c r="K21" i="20"/>
  <c r="K23" i="20" s="1"/>
  <c r="L21" i="20"/>
  <c r="L23" i="20" s="1"/>
  <c r="M21" i="20"/>
  <c r="M23" i="20" s="1"/>
  <c r="N21" i="20"/>
  <c r="N23" i="20" s="1"/>
  <c r="O21" i="20"/>
  <c r="O23" i="20" s="1"/>
  <c r="P21" i="20"/>
  <c r="P23" i="20" s="1"/>
  <c r="Q21" i="20"/>
  <c r="Q23" i="20" s="1"/>
  <c r="R21" i="20"/>
  <c r="R23" i="20" s="1"/>
  <c r="S21" i="20"/>
  <c r="S23" i="20" s="1"/>
  <c r="T21" i="20"/>
  <c r="T23" i="20" s="1"/>
  <c r="U21" i="20"/>
  <c r="U23" i="20" s="1"/>
  <c r="V21" i="20"/>
  <c r="V23" i="20" s="1"/>
  <c r="W21" i="20"/>
  <c r="W23" i="20" s="1"/>
  <c r="X21" i="20"/>
  <c r="Y21" i="20"/>
  <c r="Y23" i="20" s="1"/>
  <c r="Z21" i="20"/>
  <c r="Z23" i="20" s="1"/>
  <c r="AA21" i="20"/>
  <c r="AA23" i="20" s="1"/>
  <c r="AB21" i="20"/>
  <c r="AB23" i="20" s="1"/>
  <c r="AC21" i="20"/>
  <c r="AC23" i="20" s="1"/>
  <c r="AD21" i="20"/>
  <c r="AD23" i="20" s="1"/>
  <c r="AE21" i="20"/>
  <c r="AF21" i="20"/>
  <c r="AF23" i="20" s="1"/>
  <c r="AG21" i="20"/>
  <c r="AG23" i="20" s="1"/>
  <c r="AH21" i="20"/>
  <c r="AI21" i="20"/>
  <c r="AI23" i="20" s="1"/>
  <c r="AJ21" i="20"/>
  <c r="AJ23" i="20" s="1"/>
  <c r="AK21" i="20"/>
  <c r="AK23" i="20" s="1"/>
  <c r="AL21" i="20"/>
  <c r="AL23" i="20" s="1"/>
  <c r="AM21" i="20"/>
  <c r="AM23" i="20" s="1"/>
  <c r="AN21" i="20"/>
  <c r="AN23" i="20" s="1"/>
  <c r="AO21" i="20"/>
  <c r="AO23" i="20" s="1"/>
  <c r="AP21" i="20"/>
  <c r="AP23" i="20" s="1"/>
  <c r="AQ21" i="20"/>
  <c r="AQ23" i="20" s="1"/>
  <c r="AR21" i="20"/>
  <c r="AR23" i="20" s="1"/>
  <c r="AS21" i="20"/>
  <c r="AS23" i="20" s="1"/>
  <c r="AT21" i="20"/>
  <c r="AT23" i="20" s="1"/>
  <c r="AU21" i="20"/>
  <c r="AU23" i="20" s="1"/>
  <c r="AV21" i="20"/>
  <c r="AV23" i="20" s="1"/>
  <c r="AW21" i="20"/>
  <c r="AW23" i="20" s="1"/>
  <c r="AX21" i="20"/>
  <c r="AX23" i="20" s="1"/>
  <c r="AY21" i="20"/>
  <c r="AY23" i="20" s="1"/>
  <c r="AZ21" i="20"/>
  <c r="AZ23" i="20" s="1"/>
  <c r="BA21" i="20"/>
  <c r="BB21" i="20"/>
  <c r="BB23" i="20" s="1"/>
  <c r="BC21" i="20"/>
  <c r="BC23" i="20" s="1"/>
  <c r="BD21" i="20"/>
  <c r="BD23" i="20" s="1"/>
  <c r="BE21" i="20"/>
  <c r="BE23" i="20" s="1"/>
  <c r="BF21" i="20"/>
  <c r="BF23" i="20" s="1"/>
  <c r="BG21" i="20"/>
  <c r="BG23" i="20" s="1"/>
  <c r="BH21" i="20"/>
  <c r="BH23" i="20" s="1"/>
  <c r="BI21" i="20"/>
  <c r="BI23" i="20" s="1"/>
  <c r="BJ21" i="20"/>
  <c r="BJ23" i="20" s="1"/>
  <c r="BK21" i="20"/>
  <c r="BK23" i="20" s="1"/>
  <c r="BL21" i="20"/>
  <c r="BL23" i="20" s="1"/>
  <c r="BM21" i="20"/>
  <c r="BM23" i="20" s="1"/>
  <c r="BN21" i="20"/>
  <c r="BN23" i="20" s="1"/>
  <c r="BO21" i="20"/>
  <c r="BO23" i="20" s="1"/>
  <c r="BP21" i="20"/>
  <c r="BP23" i="20" s="1"/>
  <c r="BQ21" i="20"/>
  <c r="BQ23" i="20" s="1"/>
  <c r="BR21" i="20"/>
  <c r="BR23" i="20" s="1"/>
  <c r="BS21" i="20"/>
  <c r="BS23" i="20" s="1"/>
  <c r="BT21" i="20"/>
  <c r="BT23" i="20" s="1"/>
  <c r="BU21" i="20"/>
  <c r="BU23" i="20" s="1"/>
  <c r="BV21" i="20"/>
  <c r="BV23" i="20" s="1"/>
  <c r="BW21" i="20"/>
  <c r="BW23" i="20" s="1"/>
  <c r="BX21" i="20"/>
  <c r="BX23" i="20" s="1"/>
  <c r="BY21" i="20"/>
  <c r="BY23" i="20" s="1"/>
  <c r="BZ21" i="20"/>
  <c r="BZ23" i="20" s="1"/>
  <c r="CA21" i="20"/>
  <c r="CA23" i="20" s="1"/>
  <c r="CB21" i="20"/>
  <c r="CB23" i="20" s="1"/>
  <c r="CC21" i="20"/>
  <c r="CC23" i="20" s="1"/>
  <c r="CD21" i="20"/>
  <c r="CD23" i="20" s="1"/>
  <c r="CE21" i="20"/>
  <c r="CE23" i="20" s="1"/>
  <c r="CF21" i="20"/>
  <c r="CF23" i="20" s="1"/>
  <c r="CG21" i="20"/>
  <c r="CG23" i="20" s="1"/>
  <c r="CH21" i="20"/>
  <c r="CH23" i="20" s="1"/>
  <c r="CI21" i="20"/>
  <c r="CI23" i="20" s="1"/>
  <c r="CJ21" i="20"/>
  <c r="CJ23" i="20" s="1"/>
  <c r="CK21" i="20"/>
  <c r="CK23" i="20" s="1"/>
  <c r="CL21" i="20"/>
  <c r="CL23" i="20" s="1"/>
  <c r="CM21" i="20"/>
  <c r="CM23" i="20" s="1"/>
  <c r="CN21" i="20"/>
  <c r="CN23" i="20" s="1"/>
  <c r="CO21" i="20"/>
  <c r="CO23" i="20" s="1"/>
  <c r="CP21" i="20"/>
  <c r="CP23" i="20" s="1"/>
  <c r="CQ21" i="20"/>
  <c r="CQ23" i="20" s="1"/>
  <c r="CR21" i="20"/>
  <c r="CR23" i="20" s="1"/>
  <c r="CS21" i="20"/>
  <c r="CS23" i="20" s="1"/>
  <c r="CT21" i="20"/>
  <c r="CT23" i="20" s="1"/>
  <c r="CU21" i="20"/>
  <c r="CU23" i="20" s="1"/>
  <c r="CV21" i="20"/>
  <c r="CV23" i="20" s="1"/>
  <c r="CW21" i="20"/>
  <c r="CX21" i="20"/>
  <c r="CX23" i="20" s="1"/>
  <c r="CY21" i="20"/>
  <c r="CY23" i="20" s="1"/>
  <c r="X23" i="20"/>
  <c r="AE23" i="20"/>
  <c r="AH23" i="20"/>
  <c r="BA23" i="20"/>
  <c r="CW23" i="20"/>
  <c r="G21" i="19"/>
  <c r="H21" i="19"/>
  <c r="I21" i="19"/>
  <c r="I23" i="19" s="1"/>
  <c r="J21" i="19"/>
  <c r="J23" i="19" s="1"/>
  <c r="K21" i="19"/>
  <c r="K23" i="19" s="1"/>
  <c r="L21" i="19"/>
  <c r="L23" i="19" s="1"/>
  <c r="M21" i="19"/>
  <c r="M23" i="19" s="1"/>
  <c r="N21" i="19"/>
  <c r="N23" i="19" s="1"/>
  <c r="O21" i="19"/>
  <c r="O23" i="19" s="1"/>
  <c r="P21" i="19"/>
  <c r="P23" i="19" s="1"/>
  <c r="Q21" i="19"/>
  <c r="Q23" i="19" s="1"/>
  <c r="R21" i="19"/>
  <c r="R23" i="19" s="1"/>
  <c r="S21" i="19"/>
  <c r="S23" i="19" s="1"/>
  <c r="T21" i="19"/>
  <c r="T23" i="19" s="1"/>
  <c r="U21" i="19"/>
  <c r="U23" i="19" s="1"/>
  <c r="V21" i="19"/>
  <c r="V23" i="19" s="1"/>
  <c r="W21" i="19"/>
  <c r="W23" i="19" s="1"/>
  <c r="X21" i="19"/>
  <c r="X23" i="19" s="1"/>
  <c r="Y21" i="19"/>
  <c r="Y23" i="19" s="1"/>
  <c r="Z21" i="19"/>
  <c r="Z23" i="19" s="1"/>
  <c r="AA21" i="19"/>
  <c r="AA23" i="19" s="1"/>
  <c r="AB21" i="19"/>
  <c r="AB23" i="19" s="1"/>
  <c r="AC21" i="19"/>
  <c r="AC23" i="19" s="1"/>
  <c r="AD21" i="19"/>
  <c r="AD23" i="19" s="1"/>
  <c r="AE21" i="19"/>
  <c r="AE23" i="19" s="1"/>
  <c r="AF21" i="19"/>
  <c r="AF23" i="19" s="1"/>
  <c r="AG21" i="19"/>
  <c r="AG23" i="19" s="1"/>
  <c r="AH21" i="19"/>
  <c r="AH23" i="19" s="1"/>
  <c r="AI21" i="19"/>
  <c r="AI23" i="19" s="1"/>
  <c r="AJ21" i="19"/>
  <c r="AJ23" i="19" s="1"/>
  <c r="AK21" i="19"/>
  <c r="AK23" i="19" s="1"/>
  <c r="AL21" i="19"/>
  <c r="AL23" i="19" s="1"/>
  <c r="AM21" i="19"/>
  <c r="AM23" i="19" s="1"/>
  <c r="AN21" i="19"/>
  <c r="AN23" i="19" s="1"/>
  <c r="AO21" i="19"/>
  <c r="AP21" i="19"/>
  <c r="AQ21" i="19"/>
  <c r="AQ23" i="19" s="1"/>
  <c r="AR21" i="19"/>
  <c r="AR23" i="19" s="1"/>
  <c r="AS21" i="19"/>
  <c r="AS23" i="19" s="1"/>
  <c r="AT21" i="19"/>
  <c r="AT23" i="19" s="1"/>
  <c r="AU21" i="19"/>
  <c r="AU23" i="19" s="1"/>
  <c r="AV21" i="19"/>
  <c r="AV23" i="19" s="1"/>
  <c r="AW21" i="19"/>
  <c r="AW23" i="19" s="1"/>
  <c r="AX21" i="19"/>
  <c r="AX23" i="19" s="1"/>
  <c r="AY21" i="19"/>
  <c r="AY23" i="19" s="1"/>
  <c r="AZ21" i="19"/>
  <c r="AZ23" i="19" s="1"/>
  <c r="BA21" i="19"/>
  <c r="BA23" i="19" s="1"/>
  <c r="BB21" i="19"/>
  <c r="BB23" i="19" s="1"/>
  <c r="BC21" i="19"/>
  <c r="BC23" i="19" s="1"/>
  <c r="BD21" i="19"/>
  <c r="BD23" i="19" s="1"/>
  <c r="BE21" i="19"/>
  <c r="BE23" i="19" s="1"/>
  <c r="BF21" i="19"/>
  <c r="BF23" i="19" s="1"/>
  <c r="BG21" i="19"/>
  <c r="BG23" i="19" s="1"/>
  <c r="BH21" i="19"/>
  <c r="BH23" i="19" s="1"/>
  <c r="BI21" i="19"/>
  <c r="BI23" i="19" s="1"/>
  <c r="BJ21" i="19"/>
  <c r="BJ23" i="19" s="1"/>
  <c r="BK21" i="19"/>
  <c r="BK23" i="19" s="1"/>
  <c r="BL21" i="19"/>
  <c r="BL23" i="19" s="1"/>
  <c r="BM21" i="19"/>
  <c r="BM23" i="19" s="1"/>
  <c r="BN21" i="19"/>
  <c r="BN23" i="19" s="1"/>
  <c r="BO21" i="19"/>
  <c r="BO23" i="19" s="1"/>
  <c r="BP21" i="19"/>
  <c r="BP23" i="19" s="1"/>
  <c r="BQ21" i="19"/>
  <c r="BQ23" i="19" s="1"/>
  <c r="BR21" i="19"/>
  <c r="BR23" i="19" s="1"/>
  <c r="BS21" i="19"/>
  <c r="BS23" i="19" s="1"/>
  <c r="BT21" i="19"/>
  <c r="BT23" i="19" s="1"/>
  <c r="BU21" i="19"/>
  <c r="BU23" i="19" s="1"/>
  <c r="BV21" i="19"/>
  <c r="BV23" i="19" s="1"/>
  <c r="BW21" i="19"/>
  <c r="BW23" i="19" s="1"/>
  <c r="BX21" i="19"/>
  <c r="BX23" i="19" s="1"/>
  <c r="BY21" i="19"/>
  <c r="BY23" i="19" s="1"/>
  <c r="BZ21" i="19"/>
  <c r="BZ23" i="19" s="1"/>
  <c r="CA21" i="19"/>
  <c r="CA23" i="19" s="1"/>
  <c r="CB21" i="19"/>
  <c r="CB23" i="19" s="1"/>
  <c r="CC21" i="19"/>
  <c r="CC23" i="19" s="1"/>
  <c r="CD21" i="19"/>
  <c r="CD23" i="19" s="1"/>
  <c r="CE21" i="19"/>
  <c r="CE23" i="19" s="1"/>
  <c r="CF21" i="19"/>
  <c r="CF23" i="19" s="1"/>
  <c r="CG21" i="19"/>
  <c r="CG23" i="19" s="1"/>
  <c r="CH21" i="19"/>
  <c r="CH23" i="19" s="1"/>
  <c r="CI21" i="19"/>
  <c r="CI23" i="19" s="1"/>
  <c r="CJ21" i="19"/>
  <c r="CJ23" i="19" s="1"/>
  <c r="CK21" i="19"/>
  <c r="CK23" i="19" s="1"/>
  <c r="CL21" i="19"/>
  <c r="CL23" i="19" s="1"/>
  <c r="CM21" i="19"/>
  <c r="CM23" i="19" s="1"/>
  <c r="CN21" i="19"/>
  <c r="CN23" i="19" s="1"/>
  <c r="CO21" i="19"/>
  <c r="CO23" i="19" s="1"/>
  <c r="CP21" i="19"/>
  <c r="CP23" i="19" s="1"/>
  <c r="CQ21" i="19"/>
  <c r="CQ23" i="19" s="1"/>
  <c r="CR21" i="19"/>
  <c r="CR23" i="19" s="1"/>
  <c r="CS21" i="19"/>
  <c r="CS23" i="19" s="1"/>
  <c r="CT21" i="19"/>
  <c r="CT23" i="19" s="1"/>
  <c r="CU21" i="19"/>
  <c r="CU23" i="19" s="1"/>
  <c r="CV21" i="19"/>
  <c r="CV23" i="19" s="1"/>
  <c r="CW21" i="19"/>
  <c r="CW23" i="19" s="1"/>
  <c r="CX21" i="19"/>
  <c r="CX23" i="19" s="1"/>
  <c r="CY21" i="19"/>
  <c r="CY23" i="19" s="1"/>
  <c r="H23" i="19"/>
  <c r="AO23" i="19"/>
  <c r="AP23" i="19"/>
  <c r="G21" i="18"/>
  <c r="H21" i="18"/>
  <c r="I21" i="18"/>
  <c r="I23" i="18" s="1"/>
  <c r="J21" i="18"/>
  <c r="J23" i="18" s="1"/>
  <c r="K21" i="18"/>
  <c r="K23" i="18" s="1"/>
  <c r="L21" i="18"/>
  <c r="L23" i="18" s="1"/>
  <c r="M21" i="18"/>
  <c r="M23" i="18" s="1"/>
  <c r="N21" i="18"/>
  <c r="N23" i="18" s="1"/>
  <c r="O21" i="18"/>
  <c r="O23" i="18" s="1"/>
  <c r="P21" i="18"/>
  <c r="P23" i="18" s="1"/>
  <c r="Q21" i="18"/>
  <c r="Q23" i="18" s="1"/>
  <c r="R21" i="18"/>
  <c r="R23" i="18" s="1"/>
  <c r="S21" i="18"/>
  <c r="S23" i="18" s="1"/>
  <c r="T21" i="18"/>
  <c r="T23" i="18" s="1"/>
  <c r="U21" i="18"/>
  <c r="U23" i="18" s="1"/>
  <c r="V21" i="18"/>
  <c r="V23" i="18" s="1"/>
  <c r="W21" i="18"/>
  <c r="W23" i="18" s="1"/>
  <c r="X21" i="18"/>
  <c r="X23" i="18" s="1"/>
  <c r="Y21" i="18"/>
  <c r="Y23" i="18" s="1"/>
  <c r="Z21" i="18"/>
  <c r="Z23" i="18" s="1"/>
  <c r="AA21" i="18"/>
  <c r="AA23" i="18" s="1"/>
  <c r="AB21" i="18"/>
  <c r="AB23" i="18" s="1"/>
  <c r="AC21" i="18"/>
  <c r="AC23" i="18" s="1"/>
  <c r="AD21" i="18"/>
  <c r="AD23" i="18" s="1"/>
  <c r="AE21" i="18"/>
  <c r="AE23" i="18" s="1"/>
  <c r="AF21" i="18"/>
  <c r="AF23" i="18" s="1"/>
  <c r="AG21" i="18"/>
  <c r="AG23" i="18" s="1"/>
  <c r="AH21" i="18"/>
  <c r="AH23" i="18" s="1"/>
  <c r="AI21" i="18"/>
  <c r="AI23" i="18" s="1"/>
  <c r="AJ21" i="18"/>
  <c r="AJ23" i="18" s="1"/>
  <c r="AK21" i="18"/>
  <c r="AK23" i="18" s="1"/>
  <c r="AL21" i="18"/>
  <c r="AL23" i="18" s="1"/>
  <c r="AM21" i="18"/>
  <c r="AM23" i="18" s="1"/>
  <c r="AN21" i="18"/>
  <c r="AN23" i="18" s="1"/>
  <c r="AO21" i="18"/>
  <c r="AO23" i="18" s="1"/>
  <c r="AP21" i="18"/>
  <c r="AP23" i="18" s="1"/>
  <c r="AQ21" i="18"/>
  <c r="AQ23" i="18" s="1"/>
  <c r="AR21" i="18"/>
  <c r="AR23" i="18" s="1"/>
  <c r="AS21" i="18"/>
  <c r="AS23" i="18" s="1"/>
  <c r="AT21" i="18"/>
  <c r="AT23" i="18" s="1"/>
  <c r="AU21" i="18"/>
  <c r="AU23" i="18" s="1"/>
  <c r="AV21" i="18"/>
  <c r="AV23" i="18" s="1"/>
  <c r="AW21" i="18"/>
  <c r="AW23" i="18" s="1"/>
  <c r="AX21" i="18"/>
  <c r="AX23" i="18" s="1"/>
  <c r="AY21" i="18"/>
  <c r="AY23" i="18" s="1"/>
  <c r="AZ21" i="18"/>
  <c r="AZ23" i="18" s="1"/>
  <c r="BA21" i="18"/>
  <c r="BA23" i="18" s="1"/>
  <c r="BB21" i="18"/>
  <c r="BB23" i="18" s="1"/>
  <c r="BC21" i="18"/>
  <c r="BC23" i="18" s="1"/>
  <c r="BD21" i="18"/>
  <c r="BD23" i="18" s="1"/>
  <c r="BE21" i="18"/>
  <c r="BE23" i="18" s="1"/>
  <c r="BF21" i="18"/>
  <c r="BF23" i="18" s="1"/>
  <c r="BG21" i="18"/>
  <c r="BG23" i="18" s="1"/>
  <c r="BH21" i="18"/>
  <c r="BH23" i="18" s="1"/>
  <c r="BI21" i="18"/>
  <c r="BI23" i="18" s="1"/>
  <c r="BJ21" i="18"/>
  <c r="BJ23" i="18" s="1"/>
  <c r="BK21" i="18"/>
  <c r="BK23" i="18" s="1"/>
  <c r="BL21" i="18"/>
  <c r="BL23" i="18" s="1"/>
  <c r="BM21" i="18"/>
  <c r="BM23" i="18" s="1"/>
  <c r="BN21" i="18"/>
  <c r="BN23" i="18" s="1"/>
  <c r="BO21" i="18"/>
  <c r="BO23" i="18" s="1"/>
  <c r="BP21" i="18"/>
  <c r="BP23" i="18" s="1"/>
  <c r="BQ21" i="18"/>
  <c r="BR21" i="18"/>
  <c r="BR23" i="18" s="1"/>
  <c r="BS21" i="18"/>
  <c r="BS23" i="18" s="1"/>
  <c r="BT21" i="18"/>
  <c r="BT23" i="18" s="1"/>
  <c r="BU21" i="18"/>
  <c r="BU23" i="18" s="1"/>
  <c r="BV21" i="18"/>
  <c r="BV23" i="18" s="1"/>
  <c r="BW21" i="18"/>
  <c r="BW23" i="18" s="1"/>
  <c r="BX21" i="18"/>
  <c r="BX23" i="18" s="1"/>
  <c r="BY21" i="18"/>
  <c r="BY23" i="18" s="1"/>
  <c r="BZ21" i="18"/>
  <c r="CA21" i="18"/>
  <c r="CA23" i="18" s="1"/>
  <c r="CB21" i="18"/>
  <c r="CB23" i="18" s="1"/>
  <c r="CC21" i="18"/>
  <c r="CC23" i="18" s="1"/>
  <c r="CD21" i="18"/>
  <c r="CD23" i="18" s="1"/>
  <c r="CE21" i="18"/>
  <c r="CE23" i="18" s="1"/>
  <c r="CF21" i="18"/>
  <c r="CF23" i="18" s="1"/>
  <c r="CG21" i="18"/>
  <c r="CG23" i="18" s="1"/>
  <c r="CH21" i="18"/>
  <c r="CH23" i="18" s="1"/>
  <c r="CI21" i="18"/>
  <c r="CI23" i="18" s="1"/>
  <c r="CJ21" i="18"/>
  <c r="CJ23" i="18" s="1"/>
  <c r="CK21" i="18"/>
  <c r="CK23" i="18" s="1"/>
  <c r="CL21" i="18"/>
  <c r="CL23" i="18" s="1"/>
  <c r="CM21" i="18"/>
  <c r="CM23" i="18" s="1"/>
  <c r="CN21" i="18"/>
  <c r="CN23" i="18" s="1"/>
  <c r="CO21" i="18"/>
  <c r="CO23" i="18" s="1"/>
  <c r="CP21" i="18"/>
  <c r="CP23" i="18" s="1"/>
  <c r="CQ21" i="18"/>
  <c r="CQ23" i="18" s="1"/>
  <c r="CR21" i="18"/>
  <c r="CR23" i="18" s="1"/>
  <c r="CS21" i="18"/>
  <c r="CS23" i="18" s="1"/>
  <c r="CT21" i="18"/>
  <c r="CT23" i="18" s="1"/>
  <c r="CU21" i="18"/>
  <c r="CU23" i="18" s="1"/>
  <c r="CV21" i="18"/>
  <c r="CV23" i="18" s="1"/>
  <c r="CW21" i="18"/>
  <c r="CW23" i="18" s="1"/>
  <c r="CX21" i="18"/>
  <c r="CX23" i="18" s="1"/>
  <c r="CY21" i="18"/>
  <c r="CY23" i="18" s="1"/>
  <c r="H23" i="18"/>
  <c r="BQ23" i="18"/>
  <c r="BZ23" i="18"/>
  <c r="H31" i="17"/>
  <c r="I31" i="17"/>
  <c r="I33" i="17" s="1"/>
  <c r="J31" i="17"/>
  <c r="J33" i="17" s="1"/>
  <c r="K31" i="17"/>
  <c r="K33" i="17" s="1"/>
  <c r="L31" i="17"/>
  <c r="L33" i="17" s="1"/>
  <c r="M31" i="17"/>
  <c r="M33" i="17" s="1"/>
  <c r="N31" i="17"/>
  <c r="N33" i="17" s="1"/>
  <c r="O31" i="17"/>
  <c r="P31" i="17"/>
  <c r="P33" i="17" s="1"/>
  <c r="Q31" i="17"/>
  <c r="Q33" i="17" s="1"/>
  <c r="R31" i="17"/>
  <c r="R33" i="17" s="1"/>
  <c r="S31" i="17"/>
  <c r="S33" i="17" s="1"/>
  <c r="T31" i="17"/>
  <c r="T33" i="17" s="1"/>
  <c r="U31" i="17"/>
  <c r="U33" i="17" s="1"/>
  <c r="V31" i="17"/>
  <c r="V33" i="17" s="1"/>
  <c r="W31" i="17"/>
  <c r="W33" i="17" s="1"/>
  <c r="X31" i="17"/>
  <c r="X33" i="17" s="1"/>
  <c r="Y31" i="17"/>
  <c r="Y33" i="17" s="1"/>
  <c r="Z31" i="17"/>
  <c r="Z33" i="17" s="1"/>
  <c r="AA31" i="17"/>
  <c r="AA33" i="17" s="1"/>
  <c r="AB31" i="17"/>
  <c r="AB33" i="17" s="1"/>
  <c r="AC31" i="17"/>
  <c r="AC33" i="17" s="1"/>
  <c r="AD31" i="17"/>
  <c r="AD33" i="17" s="1"/>
  <c r="AE31" i="17"/>
  <c r="AE33" i="17" s="1"/>
  <c r="AF31" i="17"/>
  <c r="AF33" i="17" s="1"/>
  <c r="AG31" i="17"/>
  <c r="AG33" i="17" s="1"/>
  <c r="AH31" i="17"/>
  <c r="AH33" i="17" s="1"/>
  <c r="AI31" i="17"/>
  <c r="AI33" i="17" s="1"/>
  <c r="AJ31" i="17"/>
  <c r="AJ33" i="17" s="1"/>
  <c r="AK31" i="17"/>
  <c r="AK33" i="17" s="1"/>
  <c r="AL31" i="17"/>
  <c r="AL33" i="17" s="1"/>
  <c r="AM31" i="17"/>
  <c r="AM33" i="17" s="1"/>
  <c r="AN31" i="17"/>
  <c r="AN33" i="17" s="1"/>
  <c r="AO31" i="17"/>
  <c r="AO33" i="17" s="1"/>
  <c r="AP31" i="17"/>
  <c r="AP33" i="17" s="1"/>
  <c r="AQ31" i="17"/>
  <c r="AQ33" i="17" s="1"/>
  <c r="AR31" i="17"/>
  <c r="AR33" i="17" s="1"/>
  <c r="AS31" i="17"/>
  <c r="AS33" i="17" s="1"/>
  <c r="AT31" i="17"/>
  <c r="AT33" i="17" s="1"/>
  <c r="AU31" i="17"/>
  <c r="AU33" i="17" s="1"/>
  <c r="AV31" i="17"/>
  <c r="AV33" i="17" s="1"/>
  <c r="AW31" i="17"/>
  <c r="AW33" i="17" s="1"/>
  <c r="AX31" i="17"/>
  <c r="AX33" i="17" s="1"/>
  <c r="AY31" i="17"/>
  <c r="AY33" i="17" s="1"/>
  <c r="AZ31" i="17"/>
  <c r="AZ33" i="17" s="1"/>
  <c r="BA31" i="17"/>
  <c r="BA33" i="17" s="1"/>
  <c r="BB31" i="17"/>
  <c r="BB33" i="17" s="1"/>
  <c r="BC31" i="17"/>
  <c r="BC33" i="17" s="1"/>
  <c r="BD31" i="17"/>
  <c r="BD33" i="17" s="1"/>
  <c r="BE31" i="17"/>
  <c r="BE33" i="17" s="1"/>
  <c r="BF31" i="17"/>
  <c r="BF33" i="17" s="1"/>
  <c r="BG31" i="17"/>
  <c r="BG33" i="17" s="1"/>
  <c r="BH31" i="17"/>
  <c r="BH33" i="17" s="1"/>
  <c r="BI31" i="17"/>
  <c r="BI33" i="17" s="1"/>
  <c r="BJ31" i="17"/>
  <c r="BJ33" i="17" s="1"/>
  <c r="BK31" i="17"/>
  <c r="BK33" i="17" s="1"/>
  <c r="BL31" i="17"/>
  <c r="BL33" i="17" s="1"/>
  <c r="BM31" i="17"/>
  <c r="BM33" i="17" s="1"/>
  <c r="BN31" i="17"/>
  <c r="BN33" i="17" s="1"/>
  <c r="BO31" i="17"/>
  <c r="BO33" i="17" s="1"/>
  <c r="BP31" i="17"/>
  <c r="BP33" i="17" s="1"/>
  <c r="BQ31" i="17"/>
  <c r="BQ33" i="17" s="1"/>
  <c r="BR31" i="17"/>
  <c r="BR33" i="17" s="1"/>
  <c r="BS31" i="17"/>
  <c r="BS33" i="17" s="1"/>
  <c r="BT31" i="17"/>
  <c r="BT33" i="17" s="1"/>
  <c r="BU31" i="17"/>
  <c r="BU33" i="17" s="1"/>
  <c r="BV31" i="17"/>
  <c r="BV33" i="17" s="1"/>
  <c r="BW31" i="17"/>
  <c r="BW33" i="17" s="1"/>
  <c r="BX31" i="17"/>
  <c r="BX33" i="17" s="1"/>
  <c r="BY31" i="17"/>
  <c r="BY33" i="17" s="1"/>
  <c r="BZ31" i="17"/>
  <c r="BZ33" i="17" s="1"/>
  <c r="CA31" i="17"/>
  <c r="CA33" i="17" s="1"/>
  <c r="CB31" i="17"/>
  <c r="CB33" i="17" s="1"/>
  <c r="CC31" i="17"/>
  <c r="CC33" i="17" s="1"/>
  <c r="CD31" i="17"/>
  <c r="CD33" i="17" s="1"/>
  <c r="CE31" i="17"/>
  <c r="CE33" i="17" s="1"/>
  <c r="CF31" i="17"/>
  <c r="CF33" i="17" s="1"/>
  <c r="CG31" i="17"/>
  <c r="CG33" i="17" s="1"/>
  <c r="CH31" i="17"/>
  <c r="CH33" i="17" s="1"/>
  <c r="CI31" i="17"/>
  <c r="CI33" i="17" s="1"/>
  <c r="CJ31" i="17"/>
  <c r="CJ33" i="17" s="1"/>
  <c r="CK31" i="17"/>
  <c r="CK33" i="17" s="1"/>
  <c r="CL31" i="17"/>
  <c r="CL33" i="17" s="1"/>
  <c r="CM31" i="17"/>
  <c r="CM33" i="17" s="1"/>
  <c r="CN31" i="17"/>
  <c r="CN33" i="17" s="1"/>
  <c r="CO31" i="17"/>
  <c r="CO33" i="17" s="1"/>
  <c r="CP31" i="17"/>
  <c r="CP33" i="17" s="1"/>
  <c r="CQ31" i="17"/>
  <c r="CQ33" i="17" s="1"/>
  <c r="CR31" i="17"/>
  <c r="CR33" i="17" s="1"/>
  <c r="CS31" i="17"/>
  <c r="CS33" i="17" s="1"/>
  <c r="CT31" i="17"/>
  <c r="CT33" i="17" s="1"/>
  <c r="CU31" i="17"/>
  <c r="CU33" i="17" s="1"/>
  <c r="CV31" i="17"/>
  <c r="CV33" i="17" s="1"/>
  <c r="CW31" i="17"/>
  <c r="CW33" i="17" s="1"/>
  <c r="CX31" i="17"/>
  <c r="CX33" i="17" s="1"/>
  <c r="CY31" i="17"/>
  <c r="CY33" i="17" s="1"/>
  <c r="CZ31" i="17"/>
  <c r="CZ33" i="17" s="1"/>
  <c r="O33" i="17"/>
  <c r="G10" i="16"/>
  <c r="H10" i="16"/>
  <c r="H12" i="16" s="1"/>
  <c r="I10" i="16"/>
  <c r="I12" i="16" s="1"/>
  <c r="J10" i="16"/>
  <c r="J12" i="16" s="1"/>
  <c r="K10" i="16"/>
  <c r="K12" i="16" s="1"/>
  <c r="L10" i="16"/>
  <c r="L12" i="16" s="1"/>
  <c r="M10" i="16"/>
  <c r="M12" i="16" s="1"/>
  <c r="N10" i="16"/>
  <c r="N12" i="16" s="1"/>
  <c r="O10" i="16"/>
  <c r="O12" i="16" s="1"/>
  <c r="P10" i="16"/>
  <c r="P12" i="16" s="1"/>
  <c r="Q10" i="16"/>
  <c r="Q12" i="16" s="1"/>
  <c r="R10" i="16"/>
  <c r="R12" i="16" s="1"/>
  <c r="S10" i="16"/>
  <c r="S12" i="16" s="1"/>
  <c r="T10" i="16"/>
  <c r="T12" i="16" s="1"/>
  <c r="U10" i="16"/>
  <c r="U12" i="16" s="1"/>
  <c r="V10" i="16"/>
  <c r="V12" i="16" s="1"/>
  <c r="W10" i="16"/>
  <c r="W12" i="16" s="1"/>
  <c r="X10" i="16"/>
  <c r="X12" i="16" s="1"/>
  <c r="Y10" i="16"/>
  <c r="Y12" i="16" s="1"/>
  <c r="Z10" i="16"/>
  <c r="Z12" i="16" s="1"/>
  <c r="AA10" i="16"/>
  <c r="AA12" i="16" s="1"/>
  <c r="AB10" i="16"/>
  <c r="AB12" i="16" s="1"/>
  <c r="AC10" i="16"/>
  <c r="AC12" i="16" s="1"/>
  <c r="AD10" i="16"/>
  <c r="AD12" i="16" s="1"/>
  <c r="AE10" i="16"/>
  <c r="AE12" i="16" s="1"/>
  <c r="AF10" i="16"/>
  <c r="AF12" i="16" s="1"/>
  <c r="AG10" i="16"/>
  <c r="AG12" i="16" s="1"/>
  <c r="AH10" i="16"/>
  <c r="AH12" i="16" s="1"/>
  <c r="AI10" i="16"/>
  <c r="AI12" i="16" s="1"/>
  <c r="AJ10" i="16"/>
  <c r="AJ12" i="16" s="1"/>
  <c r="AK10" i="16"/>
  <c r="AK12" i="16" s="1"/>
  <c r="AL10" i="16"/>
  <c r="AL12" i="16" s="1"/>
  <c r="AM10" i="16"/>
  <c r="AM12" i="16" s="1"/>
  <c r="AN10" i="16"/>
  <c r="AN12" i="16" s="1"/>
  <c r="AO10" i="16"/>
  <c r="AO12" i="16" s="1"/>
  <c r="AP10" i="16"/>
  <c r="AP12" i="16" s="1"/>
  <c r="AQ10" i="16"/>
  <c r="AQ12" i="16" s="1"/>
  <c r="AR10" i="16"/>
  <c r="AR12" i="16" s="1"/>
  <c r="AS10" i="16"/>
  <c r="AS12" i="16" s="1"/>
  <c r="AT10" i="16"/>
  <c r="AT12" i="16" s="1"/>
  <c r="AU10" i="16"/>
  <c r="AU12" i="16" s="1"/>
  <c r="AV10" i="16"/>
  <c r="AV12" i="16" s="1"/>
  <c r="AW10" i="16"/>
  <c r="AW12" i="16" s="1"/>
  <c r="AX10" i="16"/>
  <c r="AX12" i="16" s="1"/>
  <c r="AY10" i="16"/>
  <c r="AY12" i="16" s="1"/>
  <c r="AZ10" i="16"/>
  <c r="AZ12" i="16" s="1"/>
  <c r="BA10" i="16"/>
  <c r="BA12" i="16" s="1"/>
  <c r="BB10" i="16"/>
  <c r="BB12" i="16" s="1"/>
  <c r="BC10" i="16"/>
  <c r="BC12" i="16" s="1"/>
  <c r="BD10" i="16"/>
  <c r="BD12" i="16" s="1"/>
  <c r="BE10" i="16"/>
  <c r="BE12" i="16" s="1"/>
  <c r="BF10" i="16"/>
  <c r="BF12" i="16" s="1"/>
  <c r="BG10" i="16"/>
  <c r="BG12" i="16" s="1"/>
  <c r="BH10" i="16"/>
  <c r="BH12" i="16" s="1"/>
  <c r="BI10" i="16"/>
  <c r="BI12" i="16" s="1"/>
  <c r="BJ10" i="16"/>
  <c r="BJ12" i="16" s="1"/>
  <c r="BK10" i="16"/>
  <c r="BK12" i="16" s="1"/>
  <c r="BL10" i="16"/>
  <c r="BL12" i="16" s="1"/>
  <c r="BM10" i="16"/>
  <c r="BM12" i="16" s="1"/>
  <c r="BN10" i="16"/>
  <c r="BN12" i="16" s="1"/>
  <c r="BO10" i="16"/>
  <c r="BO12" i="16" s="1"/>
  <c r="BP10" i="16"/>
  <c r="BP12" i="16" s="1"/>
  <c r="BQ10" i="16"/>
  <c r="BQ12" i="16" s="1"/>
  <c r="BR10" i="16"/>
  <c r="BR12" i="16" s="1"/>
  <c r="BS10" i="16"/>
  <c r="BS12" i="16" s="1"/>
  <c r="BT10" i="16"/>
  <c r="BT12" i="16" s="1"/>
  <c r="BU10" i="16"/>
  <c r="BU12" i="16" s="1"/>
  <c r="BV10" i="16"/>
  <c r="BV12" i="16" s="1"/>
  <c r="BW10" i="16"/>
  <c r="BW12" i="16" s="1"/>
  <c r="BX10" i="16"/>
  <c r="BX12" i="16" s="1"/>
  <c r="BY10" i="16"/>
  <c r="BY12" i="16" s="1"/>
  <c r="BZ10" i="16"/>
  <c r="BZ12" i="16" s="1"/>
  <c r="CA10" i="16"/>
  <c r="CA12" i="16" s="1"/>
  <c r="CB10" i="16"/>
  <c r="CB12" i="16" s="1"/>
  <c r="CC10" i="16"/>
  <c r="CC12" i="16" s="1"/>
  <c r="CD10" i="16"/>
  <c r="CD12" i="16" s="1"/>
  <c r="CE10" i="16"/>
  <c r="CF10" i="16"/>
  <c r="CF12" i="16" s="1"/>
  <c r="CG10" i="16"/>
  <c r="CG12" i="16" s="1"/>
  <c r="CH10" i="16"/>
  <c r="CH12" i="16" s="1"/>
  <c r="CI10" i="16"/>
  <c r="CI12" i="16" s="1"/>
  <c r="CJ10" i="16"/>
  <c r="CJ12" i="16" s="1"/>
  <c r="CK10" i="16"/>
  <c r="CK12" i="16" s="1"/>
  <c r="CL10" i="16"/>
  <c r="CL12" i="16" s="1"/>
  <c r="CM10" i="16"/>
  <c r="CM12" i="16" s="1"/>
  <c r="CN10" i="16"/>
  <c r="CN12" i="16" s="1"/>
  <c r="CO10" i="16"/>
  <c r="CO12" i="16" s="1"/>
  <c r="CP10" i="16"/>
  <c r="CP12" i="16" s="1"/>
  <c r="CQ10" i="16"/>
  <c r="CQ12" i="16" s="1"/>
  <c r="CR10" i="16"/>
  <c r="CR12" i="16" s="1"/>
  <c r="CS10" i="16"/>
  <c r="CS12" i="16" s="1"/>
  <c r="CT10" i="16"/>
  <c r="CT12" i="16" s="1"/>
  <c r="CU10" i="16"/>
  <c r="CU12" i="16" s="1"/>
  <c r="CV10" i="16"/>
  <c r="CV12" i="16" s="1"/>
  <c r="CW10" i="16"/>
  <c r="CW12" i="16" s="1"/>
  <c r="CX10" i="16"/>
  <c r="CX12" i="16" s="1"/>
  <c r="CY10" i="16"/>
  <c r="CY12" i="16" s="1"/>
  <c r="CE12" i="16"/>
  <c r="I12" i="15"/>
  <c r="I25" i="15" s="1"/>
  <c r="I27" i="15" s="1"/>
  <c r="G25" i="15"/>
  <c r="H25" i="15"/>
  <c r="J25" i="15"/>
  <c r="J27" i="15" s="1"/>
  <c r="K25" i="15"/>
  <c r="K27" i="15" s="1"/>
  <c r="L25" i="15"/>
  <c r="L27" i="15" s="1"/>
  <c r="M27" i="15"/>
  <c r="N25" i="15"/>
  <c r="N27" i="15" s="1"/>
  <c r="O25" i="15"/>
  <c r="O27" i="15" s="1"/>
  <c r="P25" i="15"/>
  <c r="P27" i="15" s="1"/>
  <c r="Q25" i="15"/>
  <c r="Q27" i="15" s="1"/>
  <c r="R25" i="15"/>
  <c r="R27" i="15" s="1"/>
  <c r="S25" i="15"/>
  <c r="S27" i="15" s="1"/>
  <c r="T25" i="15"/>
  <c r="T27" i="15" s="1"/>
  <c r="U25" i="15"/>
  <c r="U27" i="15" s="1"/>
  <c r="V25" i="15"/>
  <c r="V27" i="15" s="1"/>
  <c r="W25" i="15"/>
  <c r="W27" i="15" s="1"/>
  <c r="X25" i="15"/>
  <c r="X27" i="15" s="1"/>
  <c r="Y25" i="15"/>
  <c r="Y27" i="15" s="1"/>
  <c r="Z25" i="15"/>
  <c r="Z27" i="15" s="1"/>
  <c r="AA25" i="15"/>
  <c r="AA27" i="15" s="1"/>
  <c r="AB25" i="15"/>
  <c r="AB27" i="15" s="1"/>
  <c r="AC25" i="15"/>
  <c r="AC27" i="15" s="1"/>
  <c r="AD25" i="15"/>
  <c r="AD27" i="15" s="1"/>
  <c r="AE25" i="15"/>
  <c r="AE27" i="15" s="1"/>
  <c r="AF25" i="15"/>
  <c r="AF27" i="15" s="1"/>
  <c r="AG25" i="15"/>
  <c r="AG27" i="15" s="1"/>
  <c r="AH25" i="15"/>
  <c r="AH27" i="15" s="1"/>
  <c r="AI25" i="15"/>
  <c r="AI27" i="15" s="1"/>
  <c r="AJ25" i="15"/>
  <c r="AJ27" i="15" s="1"/>
  <c r="AK25" i="15"/>
  <c r="AK27" i="15" s="1"/>
  <c r="AL25" i="15"/>
  <c r="AL27" i="15" s="1"/>
  <c r="AM25" i="15"/>
  <c r="AM27" i="15" s="1"/>
  <c r="AN25" i="15"/>
  <c r="AN27" i="15" s="1"/>
  <c r="AO25" i="15"/>
  <c r="AO27" i="15" s="1"/>
  <c r="AP25" i="15"/>
  <c r="AP27" i="15" s="1"/>
  <c r="AQ25" i="15"/>
  <c r="AQ27" i="15" s="1"/>
  <c r="AR25" i="15"/>
  <c r="AR27" i="15" s="1"/>
  <c r="AS25" i="15"/>
  <c r="AS27" i="15" s="1"/>
  <c r="AT25" i="15"/>
  <c r="AT27" i="15" s="1"/>
  <c r="AU25" i="15"/>
  <c r="AU27" i="15" s="1"/>
  <c r="AV25" i="15"/>
  <c r="AV27" i="15" s="1"/>
  <c r="AW25" i="15"/>
  <c r="AW27" i="15" s="1"/>
  <c r="AX25" i="15"/>
  <c r="AX27" i="15" s="1"/>
  <c r="AY25" i="15"/>
  <c r="AY27" i="15" s="1"/>
  <c r="AZ25" i="15"/>
  <c r="AZ27" i="15" s="1"/>
  <c r="BA25" i="15"/>
  <c r="BA27" i="15" s="1"/>
  <c r="BB25" i="15"/>
  <c r="BB27" i="15" s="1"/>
  <c r="BC25" i="15"/>
  <c r="BC27" i="15" s="1"/>
  <c r="BD25" i="15"/>
  <c r="BD27" i="15" s="1"/>
  <c r="BE25" i="15"/>
  <c r="BE27" i="15" s="1"/>
  <c r="BF25" i="15"/>
  <c r="BF27" i="15" s="1"/>
  <c r="BG25" i="15"/>
  <c r="BG27" i="15" s="1"/>
  <c r="BH25" i="15"/>
  <c r="BH27" i="15" s="1"/>
  <c r="BI25" i="15"/>
  <c r="BI27" i="15" s="1"/>
  <c r="BJ25" i="15"/>
  <c r="BJ27" i="15" s="1"/>
  <c r="BK25" i="15"/>
  <c r="BK27" i="15" s="1"/>
  <c r="BL25" i="15"/>
  <c r="BL27" i="15" s="1"/>
  <c r="BM25" i="15"/>
  <c r="BM27" i="15" s="1"/>
  <c r="BN25" i="15"/>
  <c r="BN27" i="15" s="1"/>
  <c r="BO25" i="15"/>
  <c r="BO27" i="15" s="1"/>
  <c r="BP25" i="15"/>
  <c r="BP27" i="15" s="1"/>
  <c r="BQ25" i="15"/>
  <c r="BQ27" i="15" s="1"/>
  <c r="BR25" i="15"/>
  <c r="BR27" i="15" s="1"/>
  <c r="BS25" i="15"/>
  <c r="BS27" i="15" s="1"/>
  <c r="BT25" i="15"/>
  <c r="BT27" i="15" s="1"/>
  <c r="BU25" i="15"/>
  <c r="BU27" i="15" s="1"/>
  <c r="BV25" i="15"/>
  <c r="BV27" i="15" s="1"/>
  <c r="BW25" i="15"/>
  <c r="BW27" i="15" s="1"/>
  <c r="BX25" i="15"/>
  <c r="BX27" i="15" s="1"/>
  <c r="BY25" i="15"/>
  <c r="BY27" i="15" s="1"/>
  <c r="BZ25" i="15"/>
  <c r="BZ27" i="15" s="1"/>
  <c r="CA25" i="15"/>
  <c r="CA27" i="15" s="1"/>
  <c r="CB25" i="15"/>
  <c r="CB27" i="15" s="1"/>
  <c r="CC25" i="15"/>
  <c r="CC27" i="15" s="1"/>
  <c r="CD25" i="15"/>
  <c r="CD27" i="15" s="1"/>
  <c r="CE25" i="15"/>
  <c r="CE27" i="15" s="1"/>
  <c r="CF25" i="15"/>
  <c r="CF27" i="15" s="1"/>
  <c r="CG25" i="15"/>
  <c r="CG27" i="15" s="1"/>
  <c r="CH25" i="15"/>
  <c r="CH27" i="15" s="1"/>
  <c r="CI25" i="15"/>
  <c r="CI27" i="15" s="1"/>
  <c r="CJ25" i="15"/>
  <c r="CJ27" i="15" s="1"/>
  <c r="CK25" i="15"/>
  <c r="CK27" i="15" s="1"/>
  <c r="CL25" i="15"/>
  <c r="CL27" i="15" s="1"/>
  <c r="CM25" i="15"/>
  <c r="CM27" i="15" s="1"/>
  <c r="CN25" i="15"/>
  <c r="CN27" i="15" s="1"/>
  <c r="CO25" i="15"/>
  <c r="CO27" i="15" s="1"/>
  <c r="CP25" i="15"/>
  <c r="CP27" i="15" s="1"/>
  <c r="CQ25" i="15"/>
  <c r="CQ27" i="15" s="1"/>
  <c r="CR25" i="15"/>
  <c r="CR27" i="15" s="1"/>
  <c r="CS25" i="15"/>
  <c r="CS27" i="15" s="1"/>
  <c r="CT25" i="15"/>
  <c r="CT27" i="15" s="1"/>
  <c r="CU25" i="15"/>
  <c r="CU27" i="15" s="1"/>
  <c r="CV25" i="15"/>
  <c r="CV27" i="15" s="1"/>
  <c r="CW25" i="15"/>
  <c r="CW27" i="15" s="1"/>
  <c r="CX25" i="15"/>
  <c r="CX27" i="15" s="1"/>
  <c r="CY25" i="15"/>
  <c r="CY27" i="15" s="1"/>
  <c r="G15" i="14"/>
  <c r="G16" i="14"/>
  <c r="H24" i="14"/>
  <c r="H26" i="14" s="1"/>
  <c r="I24" i="14"/>
  <c r="I26" i="14" s="1"/>
  <c r="J24" i="14"/>
  <c r="J26" i="14" s="1"/>
  <c r="K24" i="14"/>
  <c r="K26" i="14" s="1"/>
  <c r="L24" i="14"/>
  <c r="L26" i="14" s="1"/>
  <c r="M24" i="14"/>
  <c r="M26" i="14" s="1"/>
  <c r="N24" i="14"/>
  <c r="N26" i="14" s="1"/>
  <c r="O24" i="14"/>
  <c r="O26" i="14" s="1"/>
  <c r="P24" i="14"/>
  <c r="P26" i="14" s="1"/>
  <c r="Q24" i="14"/>
  <c r="Q26" i="14" s="1"/>
  <c r="R24" i="14"/>
  <c r="R26" i="14" s="1"/>
  <c r="S24" i="14"/>
  <c r="S26" i="14" s="1"/>
  <c r="T24" i="14"/>
  <c r="T26" i="14" s="1"/>
  <c r="U24" i="14"/>
  <c r="U26" i="14" s="1"/>
  <c r="V24" i="14"/>
  <c r="V26" i="14" s="1"/>
  <c r="W24" i="14"/>
  <c r="W26" i="14" s="1"/>
  <c r="X24" i="14"/>
  <c r="X26" i="14" s="1"/>
  <c r="Y24" i="14"/>
  <c r="Y26" i="14" s="1"/>
  <c r="Z24" i="14"/>
  <c r="Z26" i="14" s="1"/>
  <c r="AA24" i="14"/>
  <c r="AA26" i="14" s="1"/>
  <c r="AB24" i="14"/>
  <c r="AB26" i="14" s="1"/>
  <c r="AC24" i="14"/>
  <c r="AC26" i="14" s="1"/>
  <c r="AD24" i="14"/>
  <c r="AD26" i="14" s="1"/>
  <c r="AE24" i="14"/>
  <c r="AE26" i="14" s="1"/>
  <c r="AF24" i="14"/>
  <c r="AF26" i="14" s="1"/>
  <c r="AG24" i="14"/>
  <c r="AG26" i="14" s="1"/>
  <c r="AH24" i="14"/>
  <c r="AH26" i="14" s="1"/>
  <c r="AI24" i="14"/>
  <c r="AI26" i="14" s="1"/>
  <c r="AJ24" i="14"/>
  <c r="AJ26" i="14" s="1"/>
  <c r="AK24" i="14"/>
  <c r="AK26" i="14" s="1"/>
  <c r="AL24" i="14"/>
  <c r="AL26" i="14" s="1"/>
  <c r="AM24" i="14"/>
  <c r="AM26" i="14" s="1"/>
  <c r="AN24" i="14"/>
  <c r="AN26" i="14" s="1"/>
  <c r="AO24" i="14"/>
  <c r="AO26" i="14" s="1"/>
  <c r="AP24" i="14"/>
  <c r="AP26" i="14" s="1"/>
  <c r="AQ24" i="14"/>
  <c r="AQ26" i="14" s="1"/>
  <c r="AR24" i="14"/>
  <c r="AR26" i="14" s="1"/>
  <c r="AS24" i="14"/>
  <c r="AS26" i="14" s="1"/>
  <c r="AT24" i="14"/>
  <c r="AT26" i="14" s="1"/>
  <c r="AU24" i="14"/>
  <c r="AU26" i="14" s="1"/>
  <c r="AV24" i="14"/>
  <c r="AV26" i="14" s="1"/>
  <c r="AW24" i="14"/>
  <c r="AW26" i="14" s="1"/>
  <c r="AX24" i="14"/>
  <c r="AX26" i="14" s="1"/>
  <c r="AY24" i="14"/>
  <c r="AY26" i="14" s="1"/>
  <c r="AZ24" i="14"/>
  <c r="AZ26" i="14" s="1"/>
  <c r="BA24" i="14"/>
  <c r="BA26" i="14" s="1"/>
  <c r="BB24" i="14"/>
  <c r="BB26" i="14" s="1"/>
  <c r="BC24" i="14"/>
  <c r="BC26" i="14" s="1"/>
  <c r="BD24" i="14"/>
  <c r="BD26" i="14" s="1"/>
  <c r="BE24" i="14"/>
  <c r="BE26" i="14" s="1"/>
  <c r="BF24" i="14"/>
  <c r="BF26" i="14" s="1"/>
  <c r="BG24" i="14"/>
  <c r="BG26" i="14" s="1"/>
  <c r="BH24" i="14"/>
  <c r="BH26" i="14" s="1"/>
  <c r="BI24" i="14"/>
  <c r="BI26" i="14" s="1"/>
  <c r="BJ24" i="14"/>
  <c r="BJ26" i="14" s="1"/>
  <c r="BK24" i="14"/>
  <c r="BK26" i="14" s="1"/>
  <c r="BL24" i="14"/>
  <c r="BL26" i="14" s="1"/>
  <c r="BM24" i="14"/>
  <c r="BM26" i="14" s="1"/>
  <c r="BN24" i="14"/>
  <c r="BN26" i="14" s="1"/>
  <c r="BO24" i="14"/>
  <c r="BO26" i="14" s="1"/>
  <c r="BP24" i="14"/>
  <c r="BP26" i="14" s="1"/>
  <c r="BQ24" i="14"/>
  <c r="BQ26" i="14" s="1"/>
  <c r="BR24" i="14"/>
  <c r="BR26" i="14" s="1"/>
  <c r="BS24" i="14"/>
  <c r="BS26" i="14" s="1"/>
  <c r="BT24" i="14"/>
  <c r="BT26" i="14" s="1"/>
  <c r="BU24" i="14"/>
  <c r="BU26" i="14" s="1"/>
  <c r="BV24" i="14"/>
  <c r="BV26" i="14" s="1"/>
  <c r="BW24" i="14"/>
  <c r="BW26" i="14" s="1"/>
  <c r="BX24" i="14"/>
  <c r="BX26" i="14" s="1"/>
  <c r="BY24" i="14"/>
  <c r="BY26" i="14" s="1"/>
  <c r="BZ24" i="14"/>
  <c r="BZ26" i="14" s="1"/>
  <c r="CA24" i="14"/>
  <c r="CA26" i="14" s="1"/>
  <c r="CB24" i="14"/>
  <c r="CB26" i="14" s="1"/>
  <c r="CC24" i="14"/>
  <c r="CC26" i="14" s="1"/>
  <c r="CD24" i="14"/>
  <c r="CD26" i="14" s="1"/>
  <c r="CE24" i="14"/>
  <c r="CE26" i="14" s="1"/>
  <c r="CF24" i="14"/>
  <c r="CF26" i="14" s="1"/>
  <c r="CG24" i="14"/>
  <c r="CG26" i="14" s="1"/>
  <c r="CH24" i="14"/>
  <c r="CH26" i="14" s="1"/>
  <c r="CI24" i="14"/>
  <c r="CI26" i="14" s="1"/>
  <c r="CJ24" i="14"/>
  <c r="CJ26" i="14" s="1"/>
  <c r="CK24" i="14"/>
  <c r="CK26" i="14" s="1"/>
  <c r="CL24" i="14"/>
  <c r="CL26" i="14" s="1"/>
  <c r="CM24" i="14"/>
  <c r="CM26" i="14" s="1"/>
  <c r="CN24" i="14"/>
  <c r="CN26" i="14" s="1"/>
  <c r="CO24" i="14"/>
  <c r="CO26" i="14" s="1"/>
  <c r="CP24" i="14"/>
  <c r="CP26" i="14" s="1"/>
  <c r="CQ24" i="14"/>
  <c r="CQ26" i="14" s="1"/>
  <c r="CR24" i="14"/>
  <c r="CR26" i="14" s="1"/>
  <c r="CS24" i="14"/>
  <c r="CS26" i="14" s="1"/>
  <c r="CT24" i="14"/>
  <c r="CT26" i="14" s="1"/>
  <c r="CU24" i="14"/>
  <c r="CU26" i="14" s="1"/>
  <c r="CV24" i="14"/>
  <c r="CV26" i="14" s="1"/>
  <c r="CW24" i="14"/>
  <c r="CW26" i="14" s="1"/>
  <c r="CX24" i="14"/>
  <c r="CX26" i="14" s="1"/>
  <c r="CY24" i="14"/>
  <c r="CY26" i="14" s="1"/>
  <c r="B48" i="4"/>
  <c r="G24" i="14" l="1"/>
  <c r="H27" i="15"/>
  <c r="F6" i="2"/>
  <c r="F95" i="6" l="1"/>
  <c r="F95" i="9"/>
  <c r="R95" i="9" s="1"/>
  <c r="F95" i="10"/>
  <c r="R95" i="10" s="1"/>
  <c r="F95" i="11"/>
  <c r="R95" i="11" s="1"/>
  <c r="F95" i="12"/>
  <c r="F95" i="13"/>
  <c r="R95" i="13" s="1"/>
  <c r="F95" i="2"/>
  <c r="R95" i="2" s="1"/>
  <c r="F95" i="1"/>
  <c r="R95" i="1" l="1"/>
  <c r="R95" i="12"/>
  <c r="R95" i="6"/>
  <c r="B18" i="3" l="1"/>
  <c r="B45" i="2" l="1"/>
  <c r="B18" i="2"/>
  <c r="B10" i="2"/>
  <c r="B10" i="3"/>
  <c r="B15" i="6" l="1"/>
  <c r="B16" i="6" s="1"/>
  <c r="B15" i="8"/>
  <c r="B16" i="8" s="1"/>
  <c r="B15" i="9"/>
  <c r="B16" i="9" s="1"/>
  <c r="B15" i="10"/>
  <c r="B16" i="10" s="1"/>
  <c r="B15" i="11"/>
  <c r="B16" i="11" s="1"/>
  <c r="B15" i="12"/>
  <c r="B16" i="12" s="1"/>
  <c r="B15" i="13"/>
  <c r="B16" i="13" s="1"/>
  <c r="B15" i="5"/>
  <c r="T38" i="3" l="1"/>
  <c r="U38" i="3" s="1"/>
  <c r="AF38" i="3"/>
  <c r="AS38" i="3" s="1"/>
  <c r="S39" i="3"/>
  <c r="AF39" i="3" s="1"/>
  <c r="G39" i="3"/>
  <c r="T39" i="3" s="1"/>
  <c r="AG39" i="3" s="1"/>
  <c r="AT39" i="3" s="1"/>
  <c r="BG39" i="3" s="1"/>
  <c r="BT39" i="3" s="1"/>
  <c r="CG39" i="3" s="1"/>
  <c r="CT39" i="3" s="1"/>
  <c r="DG39" i="3" s="1"/>
  <c r="DT39" i="3" s="1"/>
  <c r="AC6" i="6"/>
  <c r="AG38" i="3" l="1"/>
  <c r="AT38" i="3" s="1"/>
  <c r="BG38" i="3" s="1"/>
  <c r="BT38" i="3" s="1"/>
  <c r="CG38" i="3" s="1"/>
  <c r="CT38" i="3" s="1"/>
  <c r="DG38" i="3" s="1"/>
  <c r="DT38" i="3" s="1"/>
  <c r="BF38" i="3"/>
  <c r="AH38" i="3"/>
  <c r="AU38" i="3" s="1"/>
  <c r="BH38" i="3" s="1"/>
  <c r="BU38" i="3" s="1"/>
  <c r="CH38" i="3" s="1"/>
  <c r="CU38" i="3" s="1"/>
  <c r="DH38" i="3" s="1"/>
  <c r="DU38" i="3" s="1"/>
  <c r="V38" i="3"/>
  <c r="AS39" i="3"/>
  <c r="H39" i="3"/>
  <c r="AI38" i="3" l="1"/>
  <c r="W38" i="3"/>
  <c r="BS38" i="3"/>
  <c r="I39" i="3"/>
  <c r="U39" i="3"/>
  <c r="BF39" i="3"/>
  <c r="B19" i="13"/>
  <c r="B19" i="12"/>
  <c r="B19" i="11"/>
  <c r="B19" i="10"/>
  <c r="B19" i="9"/>
  <c r="B19" i="8"/>
  <c r="B19" i="6"/>
  <c r="B19" i="5"/>
  <c r="B44" i="4"/>
  <c r="B56" i="4" s="1"/>
  <c r="B60" i="4" s="1"/>
  <c r="N6" i="3"/>
  <c r="AJ38" i="3" l="1"/>
  <c r="AW38" i="3" s="1"/>
  <c r="BJ38" i="3" s="1"/>
  <c r="BW38" i="3" s="1"/>
  <c r="CJ38" i="3" s="1"/>
  <c r="CW38" i="3" s="1"/>
  <c r="DJ38" i="3" s="1"/>
  <c r="DW38" i="3" s="1"/>
  <c r="X38" i="3"/>
  <c r="AV38" i="3"/>
  <c r="CF38" i="3"/>
  <c r="BS39" i="3"/>
  <c r="AH39" i="3"/>
  <c r="J39" i="3"/>
  <c r="V39" i="3"/>
  <c r="AI39" i="3" s="1"/>
  <c r="AV39" i="3" s="1"/>
  <c r="BI39" i="3" s="1"/>
  <c r="BV39" i="3" s="1"/>
  <c r="CI39" i="3" s="1"/>
  <c r="CV39" i="3" s="1"/>
  <c r="DI39" i="3" s="1"/>
  <c r="DV39" i="3" s="1"/>
  <c r="ED6" i="13"/>
  <c r="ED7" i="13" s="1"/>
  <c r="ED71" i="13" s="1"/>
  <c r="EC6" i="13"/>
  <c r="EC7" i="13" s="1"/>
  <c r="EC71" i="13" s="1"/>
  <c r="EB6" i="13"/>
  <c r="EB7" i="13" s="1"/>
  <c r="EB71" i="13" s="1"/>
  <c r="EA6" i="13"/>
  <c r="EA7" i="13" s="1"/>
  <c r="EA71" i="13" s="1"/>
  <c r="DZ6" i="13"/>
  <c r="DY6" i="13"/>
  <c r="DY7" i="13" s="1"/>
  <c r="DY71" i="13" s="1"/>
  <c r="DX6" i="13"/>
  <c r="DX7" i="13" s="1"/>
  <c r="DX71" i="13" s="1"/>
  <c r="DW6" i="13"/>
  <c r="DV6" i="13"/>
  <c r="DV7" i="13" s="1"/>
  <c r="DV71" i="13" s="1"/>
  <c r="DU6" i="13"/>
  <c r="DU7" i="13" s="1"/>
  <c r="DU71" i="13" s="1"/>
  <c r="DT6" i="13"/>
  <c r="DT7" i="13" s="1"/>
  <c r="DT71" i="13" s="1"/>
  <c r="DS6" i="13"/>
  <c r="DQ6" i="13"/>
  <c r="DP6" i="13"/>
  <c r="DO6" i="13"/>
  <c r="DN6" i="13"/>
  <c r="DM6" i="13"/>
  <c r="DM7" i="13" s="1"/>
  <c r="DM71" i="13" s="1"/>
  <c r="DM72" i="13" s="1"/>
  <c r="DL6" i="13"/>
  <c r="DL7" i="13" s="1"/>
  <c r="DL71" i="13" s="1"/>
  <c r="DL72" i="13" s="1"/>
  <c r="DK6" i="13"/>
  <c r="DK7" i="13" s="1"/>
  <c r="DK71" i="13" s="1"/>
  <c r="DK72" i="13" s="1"/>
  <c r="DJ6" i="13"/>
  <c r="DI6" i="13"/>
  <c r="DH6" i="13"/>
  <c r="DG6" i="13"/>
  <c r="DG7" i="13" s="1"/>
  <c r="DG71" i="13" s="1"/>
  <c r="DG72" i="13" s="1"/>
  <c r="DF6" i="13"/>
  <c r="DF7" i="13" s="1"/>
  <c r="DF71" i="13" s="1"/>
  <c r="DF72" i="13" s="1"/>
  <c r="DD6" i="13"/>
  <c r="DD7" i="13" s="1"/>
  <c r="DD71" i="13" s="1"/>
  <c r="DD72" i="13" s="1"/>
  <c r="DC6" i="13"/>
  <c r="DC7" i="13" s="1"/>
  <c r="DC71" i="13" s="1"/>
  <c r="DC72" i="13" s="1"/>
  <c r="DB6" i="13"/>
  <c r="DB7" i="13" s="1"/>
  <c r="DB71" i="13" s="1"/>
  <c r="DB72" i="13" s="1"/>
  <c r="DA6" i="13"/>
  <c r="CZ6" i="13"/>
  <c r="CY6" i="13"/>
  <c r="CX6" i="13"/>
  <c r="CX7" i="13" s="1"/>
  <c r="CX71" i="13" s="1"/>
  <c r="CX72" i="13" s="1"/>
  <c r="CW6" i="13"/>
  <c r="CW7" i="13" s="1"/>
  <c r="CW71" i="13" s="1"/>
  <c r="CW72" i="13" s="1"/>
  <c r="CV6" i="13"/>
  <c r="CV7" i="13" s="1"/>
  <c r="CV71" i="13" s="1"/>
  <c r="CV72" i="13" s="1"/>
  <c r="CU6" i="13"/>
  <c r="CU7" i="13" s="1"/>
  <c r="CU71" i="13" s="1"/>
  <c r="CU72" i="13" s="1"/>
  <c r="CT6" i="13"/>
  <c r="CS6" i="13"/>
  <c r="CS7" i="13" s="1"/>
  <c r="CS71" i="13" s="1"/>
  <c r="CS72" i="13" s="1"/>
  <c r="CQ6" i="13"/>
  <c r="CP6" i="13"/>
  <c r="CP7" i="13" s="1"/>
  <c r="CP71" i="13" s="1"/>
  <c r="CP72" i="13" s="1"/>
  <c r="CO6" i="13"/>
  <c r="CO7" i="13" s="1"/>
  <c r="CO71" i="13" s="1"/>
  <c r="CO72" i="13" s="1"/>
  <c r="CN6" i="13"/>
  <c r="CN7" i="13" s="1"/>
  <c r="CN71" i="13" s="1"/>
  <c r="CN72" i="13" s="1"/>
  <c r="CM6" i="13"/>
  <c r="CM7" i="13" s="1"/>
  <c r="CM71" i="13" s="1"/>
  <c r="CM72" i="13" s="1"/>
  <c r="CL6" i="13"/>
  <c r="CK6" i="13"/>
  <c r="CJ6" i="13"/>
  <c r="CI6" i="13"/>
  <c r="CI7" i="13" s="1"/>
  <c r="CI71" i="13" s="1"/>
  <c r="CI72" i="13" s="1"/>
  <c r="CH6" i="13"/>
  <c r="CH7" i="13" s="1"/>
  <c r="CH71" i="13" s="1"/>
  <c r="CH72" i="13" s="1"/>
  <c r="CG6" i="13"/>
  <c r="CG7" i="13" s="1"/>
  <c r="CG71" i="13" s="1"/>
  <c r="CG72" i="13" s="1"/>
  <c r="CF6" i="13"/>
  <c r="CD6" i="13"/>
  <c r="CC6" i="13"/>
  <c r="CB6" i="13"/>
  <c r="CB7" i="13" s="1"/>
  <c r="CB71" i="13" s="1"/>
  <c r="CB72" i="13" s="1"/>
  <c r="CA6" i="13"/>
  <c r="CA7" i="13" s="1"/>
  <c r="CA71" i="13" s="1"/>
  <c r="CA72" i="13" s="1"/>
  <c r="BZ6" i="13"/>
  <c r="BZ7" i="13" s="1"/>
  <c r="BZ71" i="13" s="1"/>
  <c r="BZ72" i="13" s="1"/>
  <c r="BY6" i="13"/>
  <c r="BX6" i="13"/>
  <c r="BW6" i="13"/>
  <c r="BV6" i="13"/>
  <c r="BU6" i="13"/>
  <c r="BU7" i="13" s="1"/>
  <c r="BU71" i="13" s="1"/>
  <c r="BU72" i="13" s="1"/>
  <c r="BT6" i="13"/>
  <c r="BS6" i="13"/>
  <c r="BS7" i="13" s="1"/>
  <c r="BS71" i="13" s="1"/>
  <c r="BQ6" i="13"/>
  <c r="BP6" i="13"/>
  <c r="BO6" i="13"/>
  <c r="BN6" i="13"/>
  <c r="BN7" i="13" s="1"/>
  <c r="BN71" i="13" s="1"/>
  <c r="BN72" i="13" s="1"/>
  <c r="BM6" i="13"/>
  <c r="BM7" i="13" s="1"/>
  <c r="BM71" i="13" s="1"/>
  <c r="BM72" i="13" s="1"/>
  <c r="BL6" i="13"/>
  <c r="BL7" i="13" s="1"/>
  <c r="BL71" i="13" s="1"/>
  <c r="BL72" i="13" s="1"/>
  <c r="BK6" i="13"/>
  <c r="BJ6" i="13"/>
  <c r="BI6" i="13"/>
  <c r="BI7" i="13" s="1"/>
  <c r="BI71" i="13" s="1"/>
  <c r="BI72" i="13" s="1"/>
  <c r="BH6" i="13"/>
  <c r="BG6" i="13"/>
  <c r="BG7" i="13" s="1"/>
  <c r="BG71" i="13" s="1"/>
  <c r="BG72" i="13" s="1"/>
  <c r="BF6" i="13"/>
  <c r="I6" i="13"/>
  <c r="I7" i="13" s="1"/>
  <c r="I71" i="13" s="1"/>
  <c r="H6" i="13"/>
  <c r="H7" i="13" s="1"/>
  <c r="H71" i="13" s="1"/>
  <c r="G6" i="13"/>
  <c r="G7" i="13" s="1"/>
  <c r="G71" i="13" s="1"/>
  <c r="F6" i="13"/>
  <c r="ED6" i="12"/>
  <c r="EC6" i="12"/>
  <c r="EB6" i="12"/>
  <c r="EA6" i="12"/>
  <c r="EA7" i="12" s="1"/>
  <c r="EA71" i="12" s="1"/>
  <c r="DZ6" i="12"/>
  <c r="DY6" i="12"/>
  <c r="DX6" i="12"/>
  <c r="DW6" i="12"/>
  <c r="DV6" i="12"/>
  <c r="DU6" i="12"/>
  <c r="DT6" i="12"/>
  <c r="DS6" i="12"/>
  <c r="DQ6" i="12"/>
  <c r="DP6" i="12"/>
  <c r="DP7" i="12" s="1"/>
  <c r="DP71" i="12" s="1"/>
  <c r="DP72" i="12" s="1"/>
  <c r="DO6" i="12"/>
  <c r="DO7" i="12" s="1"/>
  <c r="DO71" i="12" s="1"/>
  <c r="DO72" i="12" s="1"/>
  <c r="DN6" i="12"/>
  <c r="DN7" i="12" s="1"/>
  <c r="DN71" i="12" s="1"/>
  <c r="DN72" i="12" s="1"/>
  <c r="DM6" i="12"/>
  <c r="DL6" i="12"/>
  <c r="DK6" i="12"/>
  <c r="DJ6" i="12"/>
  <c r="DI6" i="12"/>
  <c r="DI7" i="12" s="1"/>
  <c r="DI71" i="12" s="1"/>
  <c r="DI72" i="12" s="1"/>
  <c r="DH6" i="12"/>
  <c r="DH7" i="12" s="1"/>
  <c r="DH71" i="12" s="1"/>
  <c r="DH72" i="12" s="1"/>
  <c r="DG6" i="12"/>
  <c r="DF6" i="12"/>
  <c r="DF7" i="12" s="1"/>
  <c r="DF71" i="12" s="1"/>
  <c r="DF72" i="12" s="1"/>
  <c r="DD6" i="12"/>
  <c r="DC6" i="12"/>
  <c r="DB6" i="12"/>
  <c r="DB7" i="12" s="1"/>
  <c r="DB71" i="12" s="1"/>
  <c r="DB72" i="12" s="1"/>
  <c r="DA6" i="12"/>
  <c r="DA7" i="12" s="1"/>
  <c r="DA71" i="12" s="1"/>
  <c r="DA72" i="12" s="1"/>
  <c r="CZ6" i="12"/>
  <c r="CZ7" i="12" s="1"/>
  <c r="CZ71" i="12" s="1"/>
  <c r="CZ72" i="12" s="1"/>
  <c r="CY6" i="12"/>
  <c r="CX6" i="12"/>
  <c r="CW6" i="12"/>
  <c r="CV6" i="12"/>
  <c r="CU6" i="12"/>
  <c r="CU7" i="12" s="1"/>
  <c r="CU71" i="12" s="1"/>
  <c r="CU72" i="12" s="1"/>
  <c r="CT6" i="12"/>
  <c r="CT7" i="12" s="1"/>
  <c r="CT71" i="12" s="1"/>
  <c r="CT72" i="12" s="1"/>
  <c r="CS6" i="12"/>
  <c r="CQ6" i="12"/>
  <c r="CP6" i="12"/>
  <c r="CO6" i="12"/>
  <c r="CN6" i="12"/>
  <c r="CN7" i="12" s="1"/>
  <c r="CN71" i="12" s="1"/>
  <c r="CN72" i="12" s="1"/>
  <c r="CM6" i="12"/>
  <c r="CM7" i="12" s="1"/>
  <c r="CM71" i="12" s="1"/>
  <c r="CM72" i="12" s="1"/>
  <c r="CL6" i="12"/>
  <c r="CL7" i="12" s="1"/>
  <c r="CL71" i="12" s="1"/>
  <c r="CL72" i="12" s="1"/>
  <c r="CK6" i="12"/>
  <c r="CJ6" i="12"/>
  <c r="CI6" i="12"/>
  <c r="CH6" i="12"/>
  <c r="CG6" i="12"/>
  <c r="CF6" i="12"/>
  <c r="CD6" i="12"/>
  <c r="CC6" i="12"/>
  <c r="CB6" i="12"/>
  <c r="CB7" i="12" s="1"/>
  <c r="CB71" i="12" s="1"/>
  <c r="CB72" i="12" s="1"/>
  <c r="CA6" i="12"/>
  <c r="BZ6" i="12"/>
  <c r="BZ7" i="12" s="1"/>
  <c r="BZ71" i="12" s="1"/>
  <c r="BZ72" i="12" s="1"/>
  <c r="BY6" i="12"/>
  <c r="BY7" i="12" s="1"/>
  <c r="BY71" i="12" s="1"/>
  <c r="BY72" i="12" s="1"/>
  <c r="BX6" i="12"/>
  <c r="BX7" i="12" s="1"/>
  <c r="BX71" i="12" s="1"/>
  <c r="BX72" i="12" s="1"/>
  <c r="BW6" i="12"/>
  <c r="BW7" i="12" s="1"/>
  <c r="BW71" i="12" s="1"/>
  <c r="BW72" i="12" s="1"/>
  <c r="BV6" i="12"/>
  <c r="BU6" i="12"/>
  <c r="BT6" i="12"/>
  <c r="BS6" i="12"/>
  <c r="BS7" i="12" s="1"/>
  <c r="BS71" i="12" s="1"/>
  <c r="BQ6" i="12"/>
  <c r="BP6" i="12"/>
  <c r="BP7" i="12" s="1"/>
  <c r="BP71" i="12" s="1"/>
  <c r="BP72" i="12" s="1"/>
  <c r="BO6" i="12"/>
  <c r="BO7" i="12" s="1"/>
  <c r="BO71" i="12" s="1"/>
  <c r="BO72" i="12" s="1"/>
  <c r="BN6" i="12"/>
  <c r="BN7" i="12" s="1"/>
  <c r="BN71" i="12" s="1"/>
  <c r="BN72" i="12" s="1"/>
  <c r="BM6" i="12"/>
  <c r="BL6" i="12"/>
  <c r="BL7" i="12" s="1"/>
  <c r="BL71" i="12" s="1"/>
  <c r="BL72" i="12" s="1"/>
  <c r="BK6" i="12"/>
  <c r="BK7" i="12" s="1"/>
  <c r="BK71" i="12" s="1"/>
  <c r="BK72" i="12" s="1"/>
  <c r="BJ6" i="12"/>
  <c r="BJ7" i="12" s="1"/>
  <c r="BJ71" i="12" s="1"/>
  <c r="BJ72" i="12" s="1"/>
  <c r="BI6" i="12"/>
  <c r="BH6" i="12"/>
  <c r="BG6" i="12"/>
  <c r="BF6" i="12"/>
  <c r="BF7" i="12" s="1"/>
  <c r="BF71" i="12" s="1"/>
  <c r="BF72" i="12" s="1"/>
  <c r="BD6" i="12"/>
  <c r="BD7" i="12" s="1"/>
  <c r="BD71" i="12" s="1"/>
  <c r="BD72" i="12" s="1"/>
  <c r="BC6" i="12"/>
  <c r="BB6" i="12"/>
  <c r="BB7" i="12" s="1"/>
  <c r="BB71" i="12" s="1"/>
  <c r="BB72" i="12" s="1"/>
  <c r="I6" i="12"/>
  <c r="I7" i="12" s="1"/>
  <c r="I71" i="12" s="1"/>
  <c r="H6" i="12"/>
  <c r="H7" i="12" s="1"/>
  <c r="H71" i="12" s="1"/>
  <c r="G6" i="12"/>
  <c r="G7" i="12" s="1"/>
  <c r="G71" i="12" s="1"/>
  <c r="F6" i="12"/>
  <c r="F7" i="12" s="1"/>
  <c r="ED6" i="11"/>
  <c r="ED7" i="11" s="1"/>
  <c r="ED71" i="11" s="1"/>
  <c r="EC6" i="11"/>
  <c r="EC7" i="11" s="1"/>
  <c r="EC71" i="11" s="1"/>
  <c r="EB6" i="11"/>
  <c r="EB7" i="11" s="1"/>
  <c r="EB71" i="11" s="1"/>
  <c r="EA6" i="11"/>
  <c r="EA7" i="11" s="1"/>
  <c r="EA71" i="11" s="1"/>
  <c r="DZ6" i="11"/>
  <c r="DZ7" i="11" s="1"/>
  <c r="DZ71" i="11" s="1"/>
  <c r="DY6" i="11"/>
  <c r="DY7" i="11" s="1"/>
  <c r="DY71" i="11" s="1"/>
  <c r="DX6" i="11"/>
  <c r="DW6" i="11"/>
  <c r="DW7" i="11" s="1"/>
  <c r="DW71" i="11" s="1"/>
  <c r="DV6" i="11"/>
  <c r="DU6" i="11"/>
  <c r="DT6" i="11"/>
  <c r="DS6" i="11"/>
  <c r="DQ6" i="11"/>
  <c r="DQ7" i="11" s="1"/>
  <c r="DQ71" i="11" s="1"/>
  <c r="DQ72" i="11" s="1"/>
  <c r="DP6" i="11"/>
  <c r="DO6" i="11"/>
  <c r="DN6" i="11"/>
  <c r="DM6" i="11"/>
  <c r="DM7" i="11" s="1"/>
  <c r="DM71" i="11" s="1"/>
  <c r="DM72" i="11" s="1"/>
  <c r="DL6" i="11"/>
  <c r="DL7" i="11" s="1"/>
  <c r="DL71" i="11" s="1"/>
  <c r="DL72" i="11" s="1"/>
  <c r="DK6" i="11"/>
  <c r="DJ6" i="11"/>
  <c r="DI6" i="11"/>
  <c r="DI7" i="11" s="1"/>
  <c r="DI71" i="11" s="1"/>
  <c r="DI72" i="11" s="1"/>
  <c r="DH6" i="11"/>
  <c r="DG6" i="11"/>
  <c r="DF6" i="11"/>
  <c r="DD6" i="11"/>
  <c r="DD7" i="11" s="1"/>
  <c r="DD71" i="11" s="1"/>
  <c r="DD72" i="11" s="1"/>
  <c r="DC6" i="11"/>
  <c r="DC7" i="11" s="1"/>
  <c r="DC71" i="11" s="1"/>
  <c r="DC72" i="11" s="1"/>
  <c r="DB6" i="11"/>
  <c r="DA6" i="11"/>
  <c r="CZ6" i="11"/>
  <c r="CY6" i="11"/>
  <c r="CY7" i="11" s="1"/>
  <c r="CY71" i="11" s="1"/>
  <c r="CY72" i="11" s="1"/>
  <c r="CX6" i="11"/>
  <c r="CX7" i="11" s="1"/>
  <c r="CX71" i="11" s="1"/>
  <c r="CX72" i="11" s="1"/>
  <c r="CW6" i="11"/>
  <c r="CV6" i="11"/>
  <c r="CV7" i="11" s="1"/>
  <c r="CV71" i="11" s="1"/>
  <c r="CV72" i="11" s="1"/>
  <c r="CU6" i="11"/>
  <c r="CU7" i="11" s="1"/>
  <c r="CU71" i="11" s="1"/>
  <c r="CU72" i="11" s="1"/>
  <c r="CT6" i="11"/>
  <c r="CS6" i="11"/>
  <c r="CQ6" i="11"/>
  <c r="CP6" i="11"/>
  <c r="CO6" i="11"/>
  <c r="CO7" i="11" s="1"/>
  <c r="CO71" i="11" s="1"/>
  <c r="CO72" i="11" s="1"/>
  <c r="CN6" i="11"/>
  <c r="CN7" i="11" s="1"/>
  <c r="CN71" i="11" s="1"/>
  <c r="CN72" i="11" s="1"/>
  <c r="CM6" i="11"/>
  <c r="CM7" i="11" s="1"/>
  <c r="CM71" i="11" s="1"/>
  <c r="CM72" i="11" s="1"/>
  <c r="CL6" i="11"/>
  <c r="CK6" i="11"/>
  <c r="CJ6" i="11"/>
  <c r="CI6" i="11"/>
  <c r="CH6" i="11"/>
  <c r="CG6" i="11"/>
  <c r="CG7" i="11" s="1"/>
  <c r="CG71" i="11" s="1"/>
  <c r="CG72" i="11" s="1"/>
  <c r="CF6" i="11"/>
  <c r="CD6" i="11"/>
  <c r="CC6" i="11"/>
  <c r="CC7" i="11" s="1"/>
  <c r="CC71" i="11" s="1"/>
  <c r="CC72" i="11" s="1"/>
  <c r="CB6" i="11"/>
  <c r="CA6" i="11"/>
  <c r="CA7" i="11" s="1"/>
  <c r="CA71" i="11" s="1"/>
  <c r="CA72" i="11" s="1"/>
  <c r="BZ6" i="11"/>
  <c r="BZ7" i="11" s="1"/>
  <c r="BZ71" i="11" s="1"/>
  <c r="BZ72" i="11" s="1"/>
  <c r="BY6" i="11"/>
  <c r="BY7" i="11" s="1"/>
  <c r="BY71" i="11" s="1"/>
  <c r="BY72" i="11" s="1"/>
  <c r="BX6" i="11"/>
  <c r="BW6" i="11"/>
  <c r="BW7" i="11" s="1"/>
  <c r="BW71" i="11" s="1"/>
  <c r="BW72" i="11" s="1"/>
  <c r="BV6" i="11"/>
  <c r="BV7" i="11" s="1"/>
  <c r="BV71" i="11" s="1"/>
  <c r="BV72" i="11" s="1"/>
  <c r="BU6" i="11"/>
  <c r="BT6" i="11"/>
  <c r="BS6" i="11"/>
  <c r="BQ6" i="11"/>
  <c r="BP6" i="11"/>
  <c r="BO6" i="11"/>
  <c r="BN6" i="11"/>
  <c r="BM6" i="11"/>
  <c r="BM7" i="11" s="1"/>
  <c r="BM71" i="11" s="1"/>
  <c r="BM72" i="11" s="1"/>
  <c r="BL6" i="11"/>
  <c r="BL7" i="11" s="1"/>
  <c r="BL71" i="11" s="1"/>
  <c r="BL72" i="11" s="1"/>
  <c r="BK6" i="11"/>
  <c r="BK7" i="11" s="1"/>
  <c r="BK71" i="11" s="1"/>
  <c r="BK72" i="11" s="1"/>
  <c r="BJ6" i="11"/>
  <c r="BI6" i="11"/>
  <c r="BI7" i="11" s="1"/>
  <c r="BI71" i="11" s="1"/>
  <c r="BI72" i="11" s="1"/>
  <c r="BH6" i="11"/>
  <c r="BH7" i="11" s="1"/>
  <c r="BH71" i="11" s="1"/>
  <c r="BH72" i="11" s="1"/>
  <c r="BG6" i="11"/>
  <c r="BG7" i="11" s="1"/>
  <c r="BG71" i="11" s="1"/>
  <c r="BG72" i="11" s="1"/>
  <c r="BF6" i="11"/>
  <c r="BD6" i="11"/>
  <c r="BC6" i="11"/>
  <c r="BB6" i="11"/>
  <c r="BA6" i="11"/>
  <c r="BA7" i="11" s="1"/>
  <c r="BA71" i="11" s="1"/>
  <c r="BA72" i="11" s="1"/>
  <c r="AZ6" i="11"/>
  <c r="AY6" i="11"/>
  <c r="AY7" i="11" s="1"/>
  <c r="AY71" i="11" s="1"/>
  <c r="AY72" i="11" s="1"/>
  <c r="I6" i="11"/>
  <c r="I7" i="11" s="1"/>
  <c r="I71" i="11" s="1"/>
  <c r="H6" i="11"/>
  <c r="G6" i="11"/>
  <c r="F6" i="11"/>
  <c r="EE79" i="13"/>
  <c r="DR79" i="13"/>
  <c r="DE79" i="13"/>
  <c r="CR79" i="13"/>
  <c r="CE79" i="13"/>
  <c r="BR79" i="13"/>
  <c r="BE79" i="13"/>
  <c r="AR79" i="13"/>
  <c r="AE79" i="13"/>
  <c r="R79" i="13"/>
  <c r="EE69" i="13"/>
  <c r="DR69" i="13"/>
  <c r="DE69" i="13"/>
  <c r="CR69" i="13"/>
  <c r="CE69" i="13"/>
  <c r="BR69" i="13"/>
  <c r="BE69" i="13"/>
  <c r="AR69" i="13"/>
  <c r="AE69" i="13"/>
  <c r="R69" i="13"/>
  <c r="EE67" i="13"/>
  <c r="DR67" i="13"/>
  <c r="DE67" i="13"/>
  <c r="CR67" i="13"/>
  <c r="CE67" i="13"/>
  <c r="BR67" i="13"/>
  <c r="BE67" i="13"/>
  <c r="AR67" i="13"/>
  <c r="AE67" i="13"/>
  <c r="R67" i="13"/>
  <c r="AE4" i="13"/>
  <c r="AR4" i="13" s="1"/>
  <c r="AF3" i="13" s="1"/>
  <c r="S4" i="13"/>
  <c r="AF4" i="13" s="1"/>
  <c r="AS4" i="13" s="1"/>
  <c r="BF4" i="13" s="1"/>
  <c r="BS4" i="13" s="1"/>
  <c r="CF4" i="13" s="1"/>
  <c r="CS4" i="13" s="1"/>
  <c r="DF4" i="13" s="1"/>
  <c r="DS4" i="13" s="1"/>
  <c r="G4" i="13"/>
  <c r="T4" i="13" s="1"/>
  <c r="AG4" i="13" s="1"/>
  <c r="AT4" i="13" s="1"/>
  <c r="BG4" i="13" s="1"/>
  <c r="BT4" i="13" s="1"/>
  <c r="CG4" i="13" s="1"/>
  <c r="CT4" i="13" s="1"/>
  <c r="DG4" i="13" s="1"/>
  <c r="DT4" i="13" s="1"/>
  <c r="F3" i="13"/>
  <c r="F2" i="13" s="1"/>
  <c r="EE79" i="12"/>
  <c r="DR79" i="12"/>
  <c r="DE79" i="12"/>
  <c r="CR79" i="12"/>
  <c r="CE79" i="12"/>
  <c r="BR79" i="12"/>
  <c r="BE79" i="12"/>
  <c r="AR79" i="12"/>
  <c r="AE79" i="12"/>
  <c r="R79" i="12"/>
  <c r="EE69" i="12"/>
  <c r="DR69" i="12"/>
  <c r="DE69" i="12"/>
  <c r="CR69" i="12"/>
  <c r="CE69" i="12"/>
  <c r="BR69" i="12"/>
  <c r="BE69" i="12"/>
  <c r="AR69" i="12"/>
  <c r="AE69" i="12"/>
  <c r="R69" i="12"/>
  <c r="EE67" i="12"/>
  <c r="DR67" i="12"/>
  <c r="DE67" i="12"/>
  <c r="CR67" i="12"/>
  <c r="CE67" i="12"/>
  <c r="BR67" i="12"/>
  <c r="BE67" i="12"/>
  <c r="AR67" i="12"/>
  <c r="AE67" i="12"/>
  <c r="R67" i="12"/>
  <c r="AE4" i="12"/>
  <c r="AR4" i="12" s="1"/>
  <c r="S4" i="12"/>
  <c r="AF4" i="12" s="1"/>
  <c r="G4" i="12"/>
  <c r="H4" i="12" s="1"/>
  <c r="I4" i="12" s="1"/>
  <c r="J4" i="12" s="1"/>
  <c r="W4" i="12" s="1"/>
  <c r="AJ4" i="12" s="1"/>
  <c r="AW4" i="12" s="1"/>
  <c r="BJ4" i="12" s="1"/>
  <c r="BW4" i="12" s="1"/>
  <c r="CJ4" i="12" s="1"/>
  <c r="CW4" i="12" s="1"/>
  <c r="DJ4" i="12" s="1"/>
  <c r="DW4" i="12" s="1"/>
  <c r="F3" i="12"/>
  <c r="EE79" i="11"/>
  <c r="DR79" i="11"/>
  <c r="DE79" i="11"/>
  <c r="CR79" i="11"/>
  <c r="CE79" i="11"/>
  <c r="BR79" i="11"/>
  <c r="BE79" i="11"/>
  <c r="AR79" i="11"/>
  <c r="AE79" i="11"/>
  <c r="R79" i="11"/>
  <c r="EE69" i="11"/>
  <c r="DR69" i="11"/>
  <c r="DE69" i="11"/>
  <c r="CR69" i="11"/>
  <c r="CE69" i="11"/>
  <c r="BR69" i="11"/>
  <c r="BE69" i="11"/>
  <c r="AR69" i="11"/>
  <c r="AE69" i="11"/>
  <c r="R69" i="11"/>
  <c r="EE67" i="11"/>
  <c r="DR67" i="11"/>
  <c r="DE67" i="11"/>
  <c r="CR67" i="11"/>
  <c r="CE67" i="11"/>
  <c r="BR67" i="11"/>
  <c r="BE67" i="11"/>
  <c r="AR67" i="11"/>
  <c r="AE67" i="11"/>
  <c r="R67" i="11"/>
  <c r="AE4" i="11"/>
  <c r="S4" i="11"/>
  <c r="AF4" i="11" s="1"/>
  <c r="AS4" i="11" s="1"/>
  <c r="BF4" i="11" s="1"/>
  <c r="BS4" i="11" s="1"/>
  <c r="CF4" i="11" s="1"/>
  <c r="CS4" i="11" s="1"/>
  <c r="DF4" i="11" s="1"/>
  <c r="DS4" i="11" s="1"/>
  <c r="G4" i="11"/>
  <c r="T4" i="11" s="1"/>
  <c r="AG4" i="11" s="1"/>
  <c r="AT4" i="11" s="1"/>
  <c r="BG4" i="11" s="1"/>
  <c r="BT4" i="11" s="1"/>
  <c r="CG4" i="11" s="1"/>
  <c r="CT4" i="11" s="1"/>
  <c r="DG4" i="11" s="1"/>
  <c r="DT4" i="11" s="1"/>
  <c r="F3" i="11"/>
  <c r="F2" i="11" s="1"/>
  <c r="ED6" i="10"/>
  <c r="EC6" i="10"/>
  <c r="EB6" i="10"/>
  <c r="EA6" i="10"/>
  <c r="DZ6" i="10"/>
  <c r="DY6" i="10"/>
  <c r="DX6" i="10"/>
  <c r="DW6" i="10"/>
  <c r="DV6" i="10"/>
  <c r="DU6" i="10"/>
  <c r="DT6" i="10"/>
  <c r="DS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D6" i="10"/>
  <c r="BC6" i="10"/>
  <c r="BB6" i="10"/>
  <c r="BA6" i="10"/>
  <c r="AZ6" i="10"/>
  <c r="AY6" i="10"/>
  <c r="AX6" i="10"/>
  <c r="AW6" i="10"/>
  <c r="I6" i="10"/>
  <c r="H6" i="10"/>
  <c r="G6" i="10"/>
  <c r="F6" i="10"/>
  <c r="ED6" i="9"/>
  <c r="EC6" i="9"/>
  <c r="EB6" i="9"/>
  <c r="EA6" i="9"/>
  <c r="DZ6" i="9"/>
  <c r="DY6" i="9"/>
  <c r="DX6" i="9"/>
  <c r="DW6" i="9"/>
  <c r="DV6" i="9"/>
  <c r="DU6" i="9"/>
  <c r="DT6" i="9"/>
  <c r="DS6" i="9"/>
  <c r="DQ6" i="9"/>
  <c r="DP6" i="9"/>
  <c r="DO6" i="9"/>
  <c r="DN6" i="9"/>
  <c r="DM6" i="9"/>
  <c r="DL6" i="9"/>
  <c r="DK6" i="9"/>
  <c r="DJ6" i="9"/>
  <c r="DI6" i="9"/>
  <c r="DH6" i="9"/>
  <c r="DG6" i="9"/>
  <c r="DF6" i="9"/>
  <c r="DD6" i="9"/>
  <c r="DC6" i="9"/>
  <c r="DB6" i="9"/>
  <c r="DA6" i="9"/>
  <c r="CZ6" i="9"/>
  <c r="CY6" i="9"/>
  <c r="CX6" i="9"/>
  <c r="CW6" i="9"/>
  <c r="CV6" i="9"/>
  <c r="CU6" i="9"/>
  <c r="CT6" i="9"/>
  <c r="CS6" i="9"/>
  <c r="CQ6" i="9"/>
  <c r="CP6" i="9"/>
  <c r="CO6" i="9"/>
  <c r="CN6" i="9"/>
  <c r="CM6" i="9"/>
  <c r="CL6" i="9"/>
  <c r="CK6" i="9"/>
  <c r="CJ6" i="9"/>
  <c r="CI6" i="9"/>
  <c r="CH6" i="9"/>
  <c r="CG6" i="9"/>
  <c r="CF6" i="9"/>
  <c r="CD6" i="9"/>
  <c r="CC6" i="9"/>
  <c r="CB6" i="9"/>
  <c r="CA6" i="9"/>
  <c r="BZ6" i="9"/>
  <c r="BY6" i="9"/>
  <c r="BX6" i="9"/>
  <c r="BW6" i="9"/>
  <c r="BV6" i="9"/>
  <c r="BU6" i="9"/>
  <c r="BT6" i="9"/>
  <c r="BS6" i="9"/>
  <c r="BQ6" i="9"/>
  <c r="BP6" i="9"/>
  <c r="BO6" i="9"/>
  <c r="BN6" i="9"/>
  <c r="BM6" i="9"/>
  <c r="BL6" i="9"/>
  <c r="BK6" i="9"/>
  <c r="BJ6" i="9"/>
  <c r="BI6" i="9"/>
  <c r="BH6" i="9"/>
  <c r="BG6" i="9"/>
  <c r="BF6" i="9"/>
  <c r="BD6" i="9"/>
  <c r="BC6" i="9"/>
  <c r="BB6" i="9"/>
  <c r="BA6" i="9"/>
  <c r="AZ6" i="9"/>
  <c r="AY6" i="9"/>
  <c r="AX6" i="9"/>
  <c r="AW6" i="9"/>
  <c r="AV6" i="9"/>
  <c r="AU6" i="9"/>
  <c r="I6" i="9"/>
  <c r="H6" i="9"/>
  <c r="G6" i="9"/>
  <c r="F6" i="9"/>
  <c r="ED6" i="8"/>
  <c r="EC6" i="8"/>
  <c r="EB6" i="8"/>
  <c r="EA6" i="8"/>
  <c r="DZ6" i="8"/>
  <c r="DY6" i="8"/>
  <c r="DX6" i="8"/>
  <c r="DW6" i="8"/>
  <c r="DV6" i="8"/>
  <c r="DU6" i="8"/>
  <c r="DT6" i="8"/>
  <c r="DS6" i="8"/>
  <c r="DQ6" i="8"/>
  <c r="DP6" i="8"/>
  <c r="DO6" i="8"/>
  <c r="DN6" i="8"/>
  <c r="DM6" i="8"/>
  <c r="DL6" i="8"/>
  <c r="DK6" i="8"/>
  <c r="DJ6" i="8"/>
  <c r="DI6" i="8"/>
  <c r="DH6" i="8"/>
  <c r="DG6" i="8"/>
  <c r="DF6" i="8"/>
  <c r="DD6" i="8"/>
  <c r="DC6" i="8"/>
  <c r="DB6" i="8"/>
  <c r="DA6" i="8"/>
  <c r="CZ6" i="8"/>
  <c r="CY6" i="8"/>
  <c r="CX6" i="8"/>
  <c r="CW6" i="8"/>
  <c r="CV6" i="8"/>
  <c r="CU6" i="8"/>
  <c r="CT6" i="8"/>
  <c r="CS6" i="8"/>
  <c r="CQ6" i="8"/>
  <c r="CP6" i="8"/>
  <c r="CO6" i="8"/>
  <c r="CN6" i="8"/>
  <c r="CM6" i="8"/>
  <c r="CL6" i="8"/>
  <c r="CK6" i="8"/>
  <c r="CJ6" i="8"/>
  <c r="CI6" i="8"/>
  <c r="CH6" i="8"/>
  <c r="CG6" i="8"/>
  <c r="CF6" i="8"/>
  <c r="CD6" i="8"/>
  <c r="CC6" i="8"/>
  <c r="CB6" i="8"/>
  <c r="CA6" i="8"/>
  <c r="BZ6" i="8"/>
  <c r="BY6" i="8"/>
  <c r="BX6" i="8"/>
  <c r="BW6" i="8"/>
  <c r="BV6" i="8"/>
  <c r="BU6" i="8"/>
  <c r="BT6" i="8"/>
  <c r="BS6" i="8"/>
  <c r="BQ6" i="8"/>
  <c r="BP6" i="8"/>
  <c r="BO6" i="8"/>
  <c r="BN6" i="8"/>
  <c r="BM6" i="8"/>
  <c r="BL6" i="8"/>
  <c r="BK6" i="8"/>
  <c r="BJ6" i="8"/>
  <c r="BI6" i="8"/>
  <c r="BH6" i="8"/>
  <c r="BG6" i="8"/>
  <c r="BF6" i="8"/>
  <c r="BD6" i="8"/>
  <c r="BC6" i="8"/>
  <c r="BB6" i="8"/>
  <c r="BA6" i="8"/>
  <c r="AZ6" i="8"/>
  <c r="AY6" i="8"/>
  <c r="AX6" i="8"/>
  <c r="AW6" i="8"/>
  <c r="AV6" i="8"/>
  <c r="AU6" i="8"/>
  <c r="AT6" i="8"/>
  <c r="AS6" i="8"/>
  <c r="I6" i="8"/>
  <c r="H6" i="8"/>
  <c r="G6" i="8"/>
  <c r="F6" i="8"/>
  <c r="ED6" i="6"/>
  <c r="EC6" i="6"/>
  <c r="EB6" i="6"/>
  <c r="EA6" i="6"/>
  <c r="DZ6" i="6"/>
  <c r="DY6" i="6"/>
  <c r="DX6" i="6"/>
  <c r="DW6" i="6"/>
  <c r="DV6" i="6"/>
  <c r="DU6" i="6"/>
  <c r="DT6" i="6"/>
  <c r="DS6" i="6"/>
  <c r="DQ6" i="6"/>
  <c r="DP6" i="6"/>
  <c r="DO6" i="6"/>
  <c r="DN6" i="6"/>
  <c r="DM6" i="6"/>
  <c r="DL6" i="6"/>
  <c r="DK6" i="6"/>
  <c r="DJ6" i="6"/>
  <c r="DI6" i="6"/>
  <c r="DH6" i="6"/>
  <c r="DG6" i="6"/>
  <c r="DF6" i="6"/>
  <c r="DD6" i="6"/>
  <c r="DC6" i="6"/>
  <c r="DB6" i="6"/>
  <c r="DA6" i="6"/>
  <c r="CZ6" i="6"/>
  <c r="CY6" i="6"/>
  <c r="CX6" i="6"/>
  <c r="CW6" i="6"/>
  <c r="CV6" i="6"/>
  <c r="CU6" i="6"/>
  <c r="CT6" i="6"/>
  <c r="CS6" i="6"/>
  <c r="CQ6" i="6"/>
  <c r="CP6" i="6"/>
  <c r="CO6" i="6"/>
  <c r="CN6" i="6"/>
  <c r="CM6" i="6"/>
  <c r="CL6" i="6"/>
  <c r="CK6" i="6"/>
  <c r="CJ6" i="6"/>
  <c r="CI6" i="6"/>
  <c r="CH6" i="6"/>
  <c r="CG6" i="6"/>
  <c r="CF6" i="6"/>
  <c r="CD6" i="6"/>
  <c r="CC6" i="6"/>
  <c r="CB6" i="6"/>
  <c r="CA6" i="6"/>
  <c r="BZ6" i="6"/>
  <c r="BY6" i="6"/>
  <c r="BX6" i="6"/>
  <c r="BW6" i="6"/>
  <c r="BV6" i="6"/>
  <c r="BU6" i="6"/>
  <c r="BT6" i="6"/>
  <c r="BS6" i="6"/>
  <c r="BQ6" i="6"/>
  <c r="BP6" i="6"/>
  <c r="BO6" i="6"/>
  <c r="BN6" i="6"/>
  <c r="BM6" i="6"/>
  <c r="BL6" i="6"/>
  <c r="BK6" i="6"/>
  <c r="BJ6" i="6"/>
  <c r="BI6" i="6"/>
  <c r="BH6" i="6"/>
  <c r="BG6" i="6"/>
  <c r="BF6" i="6"/>
  <c r="BD6" i="6"/>
  <c r="BC6" i="6"/>
  <c r="BB6" i="6"/>
  <c r="BA6" i="6"/>
  <c r="AZ6" i="6"/>
  <c r="AY6" i="6"/>
  <c r="AX6" i="6"/>
  <c r="AW6" i="6"/>
  <c r="AV6" i="6"/>
  <c r="AU6" i="6"/>
  <c r="AT6" i="6"/>
  <c r="AS6" i="6"/>
  <c r="AB6" i="6"/>
  <c r="AA6" i="6"/>
  <c r="Z6" i="6"/>
  <c r="Y6" i="6"/>
  <c r="X6" i="6"/>
  <c r="W6" i="6"/>
  <c r="V6" i="6"/>
  <c r="U6" i="6"/>
  <c r="T6" i="6"/>
  <c r="S6" i="6"/>
  <c r="Q6" i="6"/>
  <c r="P6" i="6"/>
  <c r="O6" i="6"/>
  <c r="N6" i="6"/>
  <c r="M6" i="6"/>
  <c r="L6" i="6"/>
  <c r="K6" i="6"/>
  <c r="J6" i="6"/>
  <c r="I6" i="6"/>
  <c r="H6" i="6"/>
  <c r="G6" i="6"/>
  <c r="F6" i="6"/>
  <c r="ED6" i="5"/>
  <c r="EC6" i="5"/>
  <c r="EB6" i="5"/>
  <c r="EA6" i="5"/>
  <c r="DZ6" i="5"/>
  <c r="DY6" i="5"/>
  <c r="DX6" i="5"/>
  <c r="DW6" i="5"/>
  <c r="DV6" i="5"/>
  <c r="DU6" i="5"/>
  <c r="DT6" i="5"/>
  <c r="DS6" i="5"/>
  <c r="DQ6" i="5"/>
  <c r="DP6" i="5"/>
  <c r="DO6" i="5"/>
  <c r="DN6" i="5"/>
  <c r="DM6" i="5"/>
  <c r="DL6" i="5"/>
  <c r="DK6" i="5"/>
  <c r="DJ6" i="5"/>
  <c r="DI6" i="5"/>
  <c r="DH6" i="5"/>
  <c r="DG6" i="5"/>
  <c r="DF6" i="5"/>
  <c r="DD6" i="5"/>
  <c r="DC6" i="5"/>
  <c r="DB6" i="5"/>
  <c r="DA6" i="5"/>
  <c r="CZ6" i="5"/>
  <c r="CY6" i="5"/>
  <c r="CX6" i="5"/>
  <c r="CW6" i="5"/>
  <c r="CV6" i="5"/>
  <c r="CU6" i="5"/>
  <c r="CT6" i="5"/>
  <c r="CS6" i="5"/>
  <c r="CQ6" i="5"/>
  <c r="CP6" i="5"/>
  <c r="CO6" i="5"/>
  <c r="CN6" i="5"/>
  <c r="CM6" i="5"/>
  <c r="CL6" i="5"/>
  <c r="CK6" i="5"/>
  <c r="CJ6" i="5"/>
  <c r="CI6" i="5"/>
  <c r="CH6" i="5"/>
  <c r="CG6" i="5"/>
  <c r="CF6" i="5"/>
  <c r="CD6" i="5"/>
  <c r="CC6" i="5"/>
  <c r="CB6" i="5"/>
  <c r="CA6" i="5"/>
  <c r="BZ6" i="5"/>
  <c r="BY6" i="5"/>
  <c r="BX6" i="5"/>
  <c r="BW6" i="5"/>
  <c r="BV6" i="5"/>
  <c r="BU6" i="5"/>
  <c r="BT6" i="5"/>
  <c r="BS6" i="5"/>
  <c r="BQ6" i="5"/>
  <c r="BP6" i="5"/>
  <c r="BO6" i="5"/>
  <c r="BN6" i="5"/>
  <c r="BM6" i="5"/>
  <c r="BL6" i="5"/>
  <c r="BK6" i="5"/>
  <c r="BJ6" i="5"/>
  <c r="BI6" i="5"/>
  <c r="BH6" i="5"/>
  <c r="BG6" i="5"/>
  <c r="BF6" i="5"/>
  <c r="BD6" i="5"/>
  <c r="BC6" i="5"/>
  <c r="BB6" i="5"/>
  <c r="BA6" i="5"/>
  <c r="AZ6" i="5"/>
  <c r="AY6" i="5"/>
  <c r="AX6" i="5"/>
  <c r="AW6" i="5"/>
  <c r="AV6" i="5"/>
  <c r="AU6" i="5"/>
  <c r="AT6" i="5"/>
  <c r="AS6" i="5"/>
  <c r="AQ6" i="5"/>
  <c r="AP6" i="5"/>
  <c r="AO6" i="5"/>
  <c r="AN6" i="5"/>
  <c r="AM6" i="5"/>
  <c r="AL6" i="5"/>
  <c r="AK6" i="5"/>
  <c r="AJ6" i="5"/>
  <c r="AI6" i="5"/>
  <c r="AH6" i="5"/>
  <c r="AG6" i="5"/>
  <c r="AF6" i="5"/>
  <c r="AD6" i="5"/>
  <c r="AC6" i="5"/>
  <c r="AB6" i="5"/>
  <c r="AA6" i="5"/>
  <c r="Z6" i="5"/>
  <c r="Y6" i="5"/>
  <c r="X6" i="5"/>
  <c r="W6" i="5"/>
  <c r="V6" i="5"/>
  <c r="U6" i="5"/>
  <c r="T6" i="5"/>
  <c r="S6" i="5"/>
  <c r="Q6" i="5"/>
  <c r="P6" i="5"/>
  <c r="O6" i="5"/>
  <c r="N6" i="5"/>
  <c r="M6" i="5"/>
  <c r="L6" i="5"/>
  <c r="K6" i="5"/>
  <c r="I6" i="5"/>
  <c r="H6" i="5"/>
  <c r="G6" i="5"/>
  <c r="F6" i="5"/>
  <c r="ED6" i="4"/>
  <c r="EC6" i="4"/>
  <c r="EB6" i="4"/>
  <c r="EA6" i="4"/>
  <c r="DZ6" i="4"/>
  <c r="DY6" i="4"/>
  <c r="DX6" i="4"/>
  <c r="DW6" i="4"/>
  <c r="DV6" i="4"/>
  <c r="DU6" i="4"/>
  <c r="DT6" i="4"/>
  <c r="DS6" i="4"/>
  <c r="DQ6" i="4"/>
  <c r="DP6" i="4"/>
  <c r="DO6" i="4"/>
  <c r="DN6" i="4"/>
  <c r="DM6" i="4"/>
  <c r="DL6" i="4"/>
  <c r="DK6" i="4"/>
  <c r="DJ6" i="4"/>
  <c r="DI6" i="4"/>
  <c r="DH6" i="4"/>
  <c r="DG6" i="4"/>
  <c r="DF6" i="4"/>
  <c r="DD6" i="4"/>
  <c r="DC6" i="4"/>
  <c r="DB6" i="4"/>
  <c r="DA6" i="4"/>
  <c r="CZ6" i="4"/>
  <c r="CY6" i="4"/>
  <c r="CX6" i="4"/>
  <c r="CW6" i="4"/>
  <c r="CV6" i="4"/>
  <c r="CU6" i="4"/>
  <c r="CT6" i="4"/>
  <c r="CS6" i="4"/>
  <c r="CQ6" i="4"/>
  <c r="CP6" i="4"/>
  <c r="CO6" i="4"/>
  <c r="CN6" i="4"/>
  <c r="CM6" i="4"/>
  <c r="CL6" i="4"/>
  <c r="CK6" i="4"/>
  <c r="CJ6" i="4"/>
  <c r="CI6" i="4"/>
  <c r="CH6" i="4"/>
  <c r="CG6" i="4"/>
  <c r="CF6" i="4"/>
  <c r="CD6" i="4"/>
  <c r="CC6" i="4"/>
  <c r="CB6" i="4"/>
  <c r="CA6" i="4"/>
  <c r="BZ6" i="4"/>
  <c r="BY6" i="4"/>
  <c r="BX6" i="4"/>
  <c r="BW6" i="4"/>
  <c r="BV6" i="4"/>
  <c r="BU6" i="4"/>
  <c r="BT6" i="4"/>
  <c r="BS6" i="4"/>
  <c r="BQ6" i="4"/>
  <c r="BP6" i="4"/>
  <c r="BO6" i="4"/>
  <c r="BN6" i="4"/>
  <c r="BM6" i="4"/>
  <c r="BL6" i="4"/>
  <c r="BK6" i="4"/>
  <c r="BJ6" i="4"/>
  <c r="BI6" i="4"/>
  <c r="BH6" i="4"/>
  <c r="BG6" i="4"/>
  <c r="BF6" i="4"/>
  <c r="BD6" i="4"/>
  <c r="BC6" i="4"/>
  <c r="BB6" i="4"/>
  <c r="BA6" i="4"/>
  <c r="AZ6" i="4"/>
  <c r="AY6" i="4"/>
  <c r="AX6" i="4"/>
  <c r="AW6" i="4"/>
  <c r="AV6" i="4"/>
  <c r="AU6" i="4"/>
  <c r="AT6" i="4"/>
  <c r="AS6" i="4"/>
  <c r="AQ6" i="4"/>
  <c r="AP6" i="4"/>
  <c r="AO6" i="4"/>
  <c r="AN6" i="4"/>
  <c r="AM6" i="4"/>
  <c r="AL6" i="4"/>
  <c r="AK6" i="4"/>
  <c r="AJ6" i="4"/>
  <c r="AI6" i="4"/>
  <c r="AH6" i="4"/>
  <c r="AG6" i="4"/>
  <c r="AF6" i="4"/>
  <c r="AD6" i="4"/>
  <c r="AC6" i="4"/>
  <c r="AB6" i="4"/>
  <c r="AA6" i="4"/>
  <c r="Z6" i="4"/>
  <c r="Y6" i="4"/>
  <c r="X6" i="4"/>
  <c r="U6" i="4"/>
  <c r="T6" i="4"/>
  <c r="S6" i="4"/>
  <c r="Q6" i="4"/>
  <c r="P6" i="4"/>
  <c r="O6" i="4"/>
  <c r="N6" i="4"/>
  <c r="M6" i="4"/>
  <c r="L6" i="4"/>
  <c r="K6" i="4"/>
  <c r="J6" i="4"/>
  <c r="I6" i="4"/>
  <c r="H6" i="4"/>
  <c r="G6" i="4"/>
  <c r="F6" i="4"/>
  <c r="ED6" i="3"/>
  <c r="EC6" i="3"/>
  <c r="EB6" i="3"/>
  <c r="EA6" i="3"/>
  <c r="DZ6" i="3"/>
  <c r="DY6" i="3"/>
  <c r="DX6" i="3"/>
  <c r="DW6" i="3"/>
  <c r="DV6" i="3"/>
  <c r="DU6" i="3"/>
  <c r="DT6" i="3"/>
  <c r="DS6" i="3"/>
  <c r="DQ6" i="3"/>
  <c r="DP6" i="3"/>
  <c r="DO6" i="3"/>
  <c r="DN6" i="3"/>
  <c r="DM6" i="3"/>
  <c r="DL6" i="3"/>
  <c r="DK6" i="3"/>
  <c r="DJ6" i="3"/>
  <c r="DI6" i="3"/>
  <c r="DH6" i="3"/>
  <c r="DG6" i="3"/>
  <c r="DF6" i="3"/>
  <c r="DD6" i="3"/>
  <c r="DC6" i="3"/>
  <c r="DB6" i="3"/>
  <c r="DA6" i="3"/>
  <c r="CZ6" i="3"/>
  <c r="CY6" i="3"/>
  <c r="CX6" i="3"/>
  <c r="CW6" i="3"/>
  <c r="CV6" i="3"/>
  <c r="CU6" i="3"/>
  <c r="CT6" i="3"/>
  <c r="CS6" i="3"/>
  <c r="CQ6" i="3"/>
  <c r="CP6" i="3"/>
  <c r="CO6" i="3"/>
  <c r="CN6" i="3"/>
  <c r="CM6" i="3"/>
  <c r="CL6" i="3"/>
  <c r="CK6" i="3"/>
  <c r="CJ6" i="3"/>
  <c r="CI6" i="3"/>
  <c r="CH6" i="3"/>
  <c r="CG6" i="3"/>
  <c r="CF6" i="3"/>
  <c r="CD6" i="3"/>
  <c r="CC6" i="3"/>
  <c r="CB6" i="3"/>
  <c r="CA6" i="3"/>
  <c r="BZ6" i="3"/>
  <c r="BY6" i="3"/>
  <c r="BX6" i="3"/>
  <c r="BW6" i="3"/>
  <c r="BV6" i="3"/>
  <c r="BU6" i="3"/>
  <c r="BT6" i="3"/>
  <c r="BS6" i="3"/>
  <c r="BQ6" i="3"/>
  <c r="BP6" i="3"/>
  <c r="BO6" i="3"/>
  <c r="BN6" i="3"/>
  <c r="BM6" i="3"/>
  <c r="BL6" i="3"/>
  <c r="BK6" i="3"/>
  <c r="BJ6" i="3"/>
  <c r="BI6" i="3"/>
  <c r="BH6" i="3"/>
  <c r="BG6" i="3"/>
  <c r="BF6" i="3"/>
  <c r="BD6" i="3"/>
  <c r="BC6" i="3"/>
  <c r="BB6" i="3"/>
  <c r="BA6" i="3"/>
  <c r="AZ6" i="3"/>
  <c r="AY6" i="3"/>
  <c r="AX6" i="3"/>
  <c r="AW6" i="3"/>
  <c r="AV6" i="3"/>
  <c r="AU6" i="3"/>
  <c r="AT6" i="3"/>
  <c r="AS6" i="3"/>
  <c r="AQ6" i="3"/>
  <c r="AP6" i="3"/>
  <c r="AO6" i="3"/>
  <c r="AN6" i="3"/>
  <c r="AM6" i="3"/>
  <c r="AL6" i="3"/>
  <c r="AK6" i="3"/>
  <c r="AJ6" i="3"/>
  <c r="AI6" i="3"/>
  <c r="AH6" i="3"/>
  <c r="AG6" i="3"/>
  <c r="AF6" i="3"/>
  <c r="AD6" i="3"/>
  <c r="AC6" i="3"/>
  <c r="AB6" i="3"/>
  <c r="AA6" i="3"/>
  <c r="Z6" i="3"/>
  <c r="Y6" i="3"/>
  <c r="X6" i="3"/>
  <c r="W6" i="3"/>
  <c r="U6" i="3"/>
  <c r="T6" i="3"/>
  <c r="M6" i="3"/>
  <c r="L6" i="3"/>
  <c r="K6" i="3"/>
  <c r="J6" i="3"/>
  <c r="I6" i="3"/>
  <c r="H6" i="3"/>
  <c r="G6" i="3"/>
  <c r="F6" i="3"/>
  <c r="ED6" i="2"/>
  <c r="EC6" i="2"/>
  <c r="EB6" i="2"/>
  <c r="EA6" i="2"/>
  <c r="DZ6" i="2"/>
  <c r="DY6" i="2"/>
  <c r="DX6" i="2"/>
  <c r="DW6" i="2"/>
  <c r="DV6" i="2"/>
  <c r="DU6" i="2"/>
  <c r="DT6" i="2"/>
  <c r="DS6" i="2"/>
  <c r="DQ6" i="2"/>
  <c r="DP6" i="2"/>
  <c r="DO6" i="2"/>
  <c r="DN6" i="2"/>
  <c r="DM6" i="2"/>
  <c r="DL6" i="2"/>
  <c r="DK6" i="2"/>
  <c r="DJ6" i="2"/>
  <c r="DI6" i="2"/>
  <c r="DH6" i="2"/>
  <c r="DG6" i="2"/>
  <c r="DF6" i="2"/>
  <c r="N6" i="2"/>
  <c r="M6" i="2"/>
  <c r="L6" i="2"/>
  <c r="K6" i="2"/>
  <c r="J6" i="2"/>
  <c r="I6" i="2"/>
  <c r="H6" i="2"/>
  <c r="G6" i="2"/>
  <c r="DT6" i="1"/>
  <c r="DU6" i="1"/>
  <c r="DV6" i="1"/>
  <c r="DW6" i="1"/>
  <c r="DX6" i="1"/>
  <c r="DY6" i="1"/>
  <c r="DZ6" i="1"/>
  <c r="EA6" i="1"/>
  <c r="EB6" i="1"/>
  <c r="EC6" i="1"/>
  <c r="ED6" i="1"/>
  <c r="DS6" i="1"/>
  <c r="DG6" i="1"/>
  <c r="DH6" i="1"/>
  <c r="DI6" i="1"/>
  <c r="DJ6" i="1"/>
  <c r="DK6" i="1"/>
  <c r="DL6" i="1"/>
  <c r="DM6" i="1"/>
  <c r="DN6" i="1"/>
  <c r="DO6" i="1"/>
  <c r="DP6" i="1"/>
  <c r="DQ6" i="1"/>
  <c r="DF6" i="1"/>
  <c r="AF2" i="13" l="1"/>
  <c r="AF50" i="13" s="1"/>
  <c r="F50" i="11"/>
  <c r="F51" i="11"/>
  <c r="F49" i="11"/>
  <c r="F90" i="11"/>
  <c r="F89" i="11"/>
  <c r="F59" i="11"/>
  <c r="F58" i="11"/>
  <c r="F57" i="11"/>
  <c r="F88" i="11"/>
  <c r="G3" i="12"/>
  <c r="G2" i="12" s="1"/>
  <c r="G17" i="12" s="1"/>
  <c r="F2" i="12"/>
  <c r="F50" i="13"/>
  <c r="F51" i="13"/>
  <c r="F49" i="13"/>
  <c r="F57" i="13"/>
  <c r="F90" i="13"/>
  <c r="F59" i="13"/>
  <c r="F89" i="13"/>
  <c r="F88" i="13"/>
  <c r="F58" i="13"/>
  <c r="AF51" i="13"/>
  <c r="AF89" i="13"/>
  <c r="AF58" i="13"/>
  <c r="F45" i="11"/>
  <c r="F44" i="11"/>
  <c r="F43" i="11"/>
  <c r="F33" i="11"/>
  <c r="BS72" i="12"/>
  <c r="BS72" i="13"/>
  <c r="BS74" i="13" s="1"/>
  <c r="BK74" i="11"/>
  <c r="BZ74" i="11"/>
  <c r="CO74" i="11"/>
  <c r="DD74" i="11"/>
  <c r="EA72" i="12"/>
  <c r="EA74" i="12" s="1"/>
  <c r="BN74" i="13"/>
  <c r="BL74" i="11"/>
  <c r="CA74" i="11"/>
  <c r="DX72" i="13"/>
  <c r="DX74" i="13" s="1"/>
  <c r="I72" i="11"/>
  <c r="I74" i="11" s="1"/>
  <c r="BM74" i="11"/>
  <c r="DN74" i="12"/>
  <c r="CU74" i="13"/>
  <c r="DY72" i="13"/>
  <c r="DY74" i="13" s="1"/>
  <c r="BD74" i="12"/>
  <c r="AY74" i="11"/>
  <c r="CC74" i="11"/>
  <c r="DW72" i="11"/>
  <c r="DW74" i="11" s="1"/>
  <c r="CZ74" i="12"/>
  <c r="DO74" i="12"/>
  <c r="G72" i="13"/>
  <c r="G74" i="13" s="1"/>
  <c r="CG74" i="13"/>
  <c r="CV74" i="13"/>
  <c r="DK74" i="13"/>
  <c r="BW74" i="12"/>
  <c r="CL74" i="12"/>
  <c r="DP74" i="12"/>
  <c r="H72" i="13"/>
  <c r="H74" i="13" s="1"/>
  <c r="CH74" i="13"/>
  <c r="CW74" i="13"/>
  <c r="DL74" i="13"/>
  <c r="EA72" i="13"/>
  <c r="EA74" i="13" s="1"/>
  <c r="BA74" i="11"/>
  <c r="CU74" i="11"/>
  <c r="DY72" i="11"/>
  <c r="DY74" i="11" s="1"/>
  <c r="BX74" i="12"/>
  <c r="CM74" i="12"/>
  <c r="DB74" i="12"/>
  <c r="I72" i="13"/>
  <c r="I74" i="13" s="1"/>
  <c r="CI74" i="13"/>
  <c r="CX74" i="13"/>
  <c r="DM74" i="13"/>
  <c r="EB72" i="13"/>
  <c r="EB74" i="13" s="1"/>
  <c r="CG74" i="11"/>
  <c r="CV74" i="11"/>
  <c r="DZ72" i="11"/>
  <c r="DZ74" i="11" s="1"/>
  <c r="BJ74" i="12"/>
  <c r="BY74" i="12"/>
  <c r="CN74" i="12"/>
  <c r="BU74" i="13"/>
  <c r="EC72" i="13"/>
  <c r="EC74" i="13" s="1"/>
  <c r="DL74" i="11"/>
  <c r="EA72" i="11"/>
  <c r="EA74" i="11" s="1"/>
  <c r="BK74" i="12"/>
  <c r="BZ74" i="12"/>
  <c r="BG74" i="13"/>
  <c r="ED72" i="13"/>
  <c r="ED74" i="13" s="1"/>
  <c r="CX74" i="11"/>
  <c r="DM74" i="11"/>
  <c r="EB72" i="11"/>
  <c r="EB74" i="11" s="1"/>
  <c r="BL74" i="12"/>
  <c r="DI74" i="11"/>
  <c r="DA74" i="12"/>
  <c r="CY74" i="11"/>
  <c r="EC72" i="11"/>
  <c r="EC74" i="11" s="1"/>
  <c r="CB74" i="12"/>
  <c r="BI74" i="13"/>
  <c r="CM74" i="13"/>
  <c r="DB74" i="13"/>
  <c r="BG74" i="11"/>
  <c r="BV74" i="11"/>
  <c r="ED72" i="11"/>
  <c r="ED74" i="11" s="1"/>
  <c r="G72" i="12"/>
  <c r="G74" i="12" s="1"/>
  <c r="BN74" i="12"/>
  <c r="DH74" i="12"/>
  <c r="CN74" i="13"/>
  <c r="DC74" i="13"/>
  <c r="BH74" i="11"/>
  <c r="BW74" i="11"/>
  <c r="H72" i="12"/>
  <c r="H74" i="12" s="1"/>
  <c r="BO74" i="12"/>
  <c r="CT74" i="12"/>
  <c r="DI74" i="12"/>
  <c r="BZ74" i="13"/>
  <c r="CO74" i="13"/>
  <c r="DD74" i="13"/>
  <c r="DT72" i="13"/>
  <c r="DT74" i="13" s="1"/>
  <c r="BI74" i="11"/>
  <c r="CM74" i="11"/>
  <c r="DQ74" i="11"/>
  <c r="I72" i="12"/>
  <c r="I74" i="12" s="1"/>
  <c r="BP74" i="12"/>
  <c r="CU74" i="12"/>
  <c r="BL74" i="13"/>
  <c r="CA74" i="13"/>
  <c r="CP74" i="13"/>
  <c r="DU72" i="13"/>
  <c r="DU74" i="13" s="1"/>
  <c r="BY74" i="11"/>
  <c r="CN74" i="11"/>
  <c r="DC74" i="11"/>
  <c r="BB74" i="12"/>
  <c r="BM74" i="13"/>
  <c r="CB74" i="13"/>
  <c r="DG74" i="13"/>
  <c r="DV72" i="13"/>
  <c r="DV74" i="13" s="1"/>
  <c r="F19" i="11"/>
  <c r="F21" i="11"/>
  <c r="F23" i="11"/>
  <c r="F24" i="11"/>
  <c r="F26" i="11"/>
  <c r="F20" i="11"/>
  <c r="F22" i="11"/>
  <c r="F32" i="11"/>
  <c r="F25" i="11"/>
  <c r="F28" i="11"/>
  <c r="F27" i="11"/>
  <c r="F18" i="11"/>
  <c r="F29" i="11"/>
  <c r="F17" i="11"/>
  <c r="F31" i="11"/>
  <c r="F16" i="11"/>
  <c r="F30" i="11"/>
  <c r="V4" i="12"/>
  <c r="AI4" i="12" s="1"/>
  <c r="AV4" i="12" s="1"/>
  <c r="BI4" i="12" s="1"/>
  <c r="BV4" i="12" s="1"/>
  <c r="CI4" i="12" s="1"/>
  <c r="CV4" i="12" s="1"/>
  <c r="DI4" i="12" s="1"/>
  <c r="DV4" i="12" s="1"/>
  <c r="S3" i="13"/>
  <c r="S2" i="13" s="1"/>
  <c r="BE4" i="12"/>
  <c r="BR4" i="12" s="1"/>
  <c r="AF3" i="12"/>
  <c r="H4" i="11"/>
  <c r="U4" i="11" s="1"/>
  <c r="AH4" i="11" s="1"/>
  <c r="AU4" i="11" s="1"/>
  <c r="BH4" i="11" s="1"/>
  <c r="BU4" i="11" s="1"/>
  <c r="CH4" i="11" s="1"/>
  <c r="CU4" i="11" s="1"/>
  <c r="DH4" i="11" s="1"/>
  <c r="DU4" i="11" s="1"/>
  <c r="S3" i="12"/>
  <c r="S2" i="12" s="1"/>
  <c r="T4" i="12"/>
  <c r="AG4" i="12" s="1"/>
  <c r="AT4" i="12" s="1"/>
  <c r="BG4" i="12" s="1"/>
  <c r="BT4" i="12" s="1"/>
  <c r="CG4" i="12" s="1"/>
  <c r="CT4" i="12" s="1"/>
  <c r="DG4" i="12" s="1"/>
  <c r="DT4" i="12" s="1"/>
  <c r="U4" i="12"/>
  <c r="AH4" i="12" s="1"/>
  <c r="AU4" i="12" s="1"/>
  <c r="BH4" i="12" s="1"/>
  <c r="BU4" i="12" s="1"/>
  <c r="CH4" i="12" s="1"/>
  <c r="CU4" i="12" s="1"/>
  <c r="DH4" i="12" s="1"/>
  <c r="DU4" i="12" s="1"/>
  <c r="CS38" i="3"/>
  <c r="BI38" i="3"/>
  <c r="AK38" i="3"/>
  <c r="Y38" i="3"/>
  <c r="AU39" i="3"/>
  <c r="CF39" i="3"/>
  <c r="K39" i="3"/>
  <c r="W39" i="3"/>
  <c r="AJ39" i="3" s="1"/>
  <c r="AW39" i="3" s="1"/>
  <c r="BJ39" i="3" s="1"/>
  <c r="BW39" i="3" s="1"/>
  <c r="CJ39" i="3" s="1"/>
  <c r="CW39" i="3" s="1"/>
  <c r="DJ39" i="3" s="1"/>
  <c r="DW39" i="3" s="1"/>
  <c r="AR6" i="3"/>
  <c r="EE6" i="6"/>
  <c r="BE6" i="8"/>
  <c r="DE6" i="12"/>
  <c r="BE6" i="5"/>
  <c r="EE6" i="10"/>
  <c r="BE6" i="6"/>
  <c r="BR6" i="6"/>
  <c r="BE6" i="4"/>
  <c r="CR6" i="12"/>
  <c r="DR6" i="12"/>
  <c r="EE6" i="12"/>
  <c r="BR6" i="11"/>
  <c r="EE6" i="4"/>
  <c r="CE6" i="6"/>
  <c r="DR6" i="6"/>
  <c r="DR6" i="9"/>
  <c r="BR6" i="5"/>
  <c r="CE6" i="5"/>
  <c r="CR6" i="5"/>
  <c r="DE6" i="5"/>
  <c r="DR6" i="5"/>
  <c r="BR6" i="8"/>
  <c r="CE6" i="8"/>
  <c r="CR6" i="8"/>
  <c r="DE6" i="8"/>
  <c r="DR6" i="8"/>
  <c r="BR6" i="10"/>
  <c r="CE6" i="10"/>
  <c r="CR6" i="10"/>
  <c r="EE6" i="2"/>
  <c r="R6" i="6"/>
  <c r="DE6" i="9"/>
  <c r="R6" i="4"/>
  <c r="CE6" i="12"/>
  <c r="CE6" i="3"/>
  <c r="DE6" i="3"/>
  <c r="EE6" i="8"/>
  <c r="AE6" i="5"/>
  <c r="DR6" i="10"/>
  <c r="DE6" i="11"/>
  <c r="BR6" i="3"/>
  <c r="CR6" i="3"/>
  <c r="DR6" i="3"/>
  <c r="DR6" i="2"/>
  <c r="BR6" i="9"/>
  <c r="CE6" i="9"/>
  <c r="CR6" i="9"/>
  <c r="EE6" i="9"/>
  <c r="AR6" i="5"/>
  <c r="EE6" i="5"/>
  <c r="BE6" i="3"/>
  <c r="EE6" i="3"/>
  <c r="AR6" i="4"/>
  <c r="BR6" i="4"/>
  <c r="CE6" i="4"/>
  <c r="CR6" i="4"/>
  <c r="DE6" i="4"/>
  <c r="DR6" i="4"/>
  <c r="CR6" i="6"/>
  <c r="DE6" i="6"/>
  <c r="DE6" i="10"/>
  <c r="DG7" i="12"/>
  <c r="DG71" i="12" s="1"/>
  <c r="DG72" i="12" s="1"/>
  <c r="BF7" i="11"/>
  <c r="BF71" i="11" s="1"/>
  <c r="BF72" i="11" s="1"/>
  <c r="BT7" i="13"/>
  <c r="BT71" i="13" s="1"/>
  <c r="BT72" i="13" s="1"/>
  <c r="AG3" i="13"/>
  <c r="AG2" i="13" s="1"/>
  <c r="BF7" i="13"/>
  <c r="BF71" i="13" s="1"/>
  <c r="BF72" i="13" s="1"/>
  <c r="BR6" i="13"/>
  <c r="DN7" i="13"/>
  <c r="DN71" i="13" s="1"/>
  <c r="DN72" i="13" s="1"/>
  <c r="CZ7" i="13"/>
  <c r="CZ71" i="13" s="1"/>
  <c r="CZ72" i="13" s="1"/>
  <c r="CS74" i="13"/>
  <c r="BX7" i="13"/>
  <c r="BX71" i="13" s="1"/>
  <c r="BX72" i="13" s="1"/>
  <c r="BJ7" i="13"/>
  <c r="BJ71" i="13" s="1"/>
  <c r="BJ72" i="13" s="1"/>
  <c r="BE4" i="13"/>
  <c r="CQ7" i="13"/>
  <c r="CQ71" i="13" s="1"/>
  <c r="CQ72" i="13" s="1"/>
  <c r="CC7" i="13"/>
  <c r="CC71" i="13" s="1"/>
  <c r="CC72" i="13" s="1"/>
  <c r="BO7" i="13"/>
  <c r="BO71" i="13" s="1"/>
  <c r="BO72" i="13" s="1"/>
  <c r="DE6" i="13"/>
  <c r="CL7" i="13"/>
  <c r="CL71" i="13" s="1"/>
  <c r="CL72" i="13" s="1"/>
  <c r="DZ7" i="13"/>
  <c r="DZ71" i="13" s="1"/>
  <c r="CE6" i="13"/>
  <c r="F7" i="13"/>
  <c r="EE6" i="13"/>
  <c r="DS7" i="13"/>
  <c r="CT7" i="13"/>
  <c r="CT71" i="13" s="1"/>
  <c r="DH7" i="13"/>
  <c r="DH71" i="13" s="1"/>
  <c r="DH72" i="13" s="1"/>
  <c r="DW7" i="13"/>
  <c r="DW71" i="13" s="1"/>
  <c r="CF7" i="13"/>
  <c r="CF71" i="13" s="1"/>
  <c r="CF72" i="13" s="1"/>
  <c r="CR6" i="13"/>
  <c r="DI7" i="13"/>
  <c r="DI71" i="13" s="1"/>
  <c r="DI72" i="13" s="1"/>
  <c r="G3" i="13"/>
  <c r="G2" i="13" s="1"/>
  <c r="H4" i="13"/>
  <c r="DJ7" i="13"/>
  <c r="DJ71" i="13" s="1"/>
  <c r="DJ72" i="13" s="1"/>
  <c r="DR6" i="13"/>
  <c r="CD7" i="13"/>
  <c r="CD71" i="13" s="1"/>
  <c r="CD72" i="13" s="1"/>
  <c r="BH7" i="13"/>
  <c r="BH71" i="13" s="1"/>
  <c r="BH72" i="13" s="1"/>
  <c r="BV7" i="13"/>
  <c r="BV71" i="13" s="1"/>
  <c r="BV72" i="13" s="1"/>
  <c r="CJ7" i="13"/>
  <c r="CJ71" i="13" s="1"/>
  <c r="CJ72" i="13" s="1"/>
  <c r="BP7" i="13"/>
  <c r="BP71" i="13" s="1"/>
  <c r="BP72" i="13" s="1"/>
  <c r="BW7" i="13"/>
  <c r="BW71" i="13" s="1"/>
  <c r="BW72" i="13" s="1"/>
  <c r="CK7" i="13"/>
  <c r="CK71" i="13" s="1"/>
  <c r="CK72" i="13" s="1"/>
  <c r="CY7" i="13"/>
  <c r="CY71" i="13" s="1"/>
  <c r="CY72" i="13" s="1"/>
  <c r="BQ7" i="13"/>
  <c r="BQ71" i="13" s="1"/>
  <c r="BQ72" i="13" s="1"/>
  <c r="DO7" i="13"/>
  <c r="DO71" i="13" s="1"/>
  <c r="DO72" i="13" s="1"/>
  <c r="DA7" i="13"/>
  <c r="DA71" i="13" s="1"/>
  <c r="DA72" i="13" s="1"/>
  <c r="DP7" i="13"/>
  <c r="DP71" i="13" s="1"/>
  <c r="DP72" i="13" s="1"/>
  <c r="BK7" i="13"/>
  <c r="BK71" i="13" s="1"/>
  <c r="BK72" i="13" s="1"/>
  <c r="BY7" i="13"/>
  <c r="BY71" i="13" s="1"/>
  <c r="BY72" i="13" s="1"/>
  <c r="DQ7" i="13"/>
  <c r="DQ71" i="13" s="1"/>
  <c r="DQ72" i="13" s="1"/>
  <c r="AS4" i="12"/>
  <c r="BF4" i="12" s="1"/>
  <c r="BS4" i="12" s="1"/>
  <c r="CF4" i="12" s="1"/>
  <c r="CS4" i="12" s="1"/>
  <c r="DF4" i="12" s="1"/>
  <c r="DS4" i="12" s="1"/>
  <c r="H3" i="12"/>
  <c r="H2" i="12" s="1"/>
  <c r="F71" i="12"/>
  <c r="CP7" i="12"/>
  <c r="CP71" i="12" s="1"/>
  <c r="CP72" i="12" s="1"/>
  <c r="DS7" i="12"/>
  <c r="CQ7" i="12"/>
  <c r="CQ71" i="12" s="1"/>
  <c r="CQ72" i="12" s="1"/>
  <c r="BC7" i="12"/>
  <c r="BC71" i="12" s="1"/>
  <c r="BC72" i="12" s="1"/>
  <c r="BQ7" i="12"/>
  <c r="BQ71" i="12" s="1"/>
  <c r="BQ72" i="12" s="1"/>
  <c r="CS7" i="12"/>
  <c r="CS71" i="12" s="1"/>
  <c r="CS72" i="12" s="1"/>
  <c r="DT7" i="12"/>
  <c r="DT71" i="12" s="1"/>
  <c r="BR6" i="12"/>
  <c r="CA7" i="12"/>
  <c r="CA71" i="12" s="1"/>
  <c r="CA72" i="12" s="1"/>
  <c r="DU7" i="12"/>
  <c r="DU71" i="12" s="1"/>
  <c r="DV7" i="12"/>
  <c r="DV71" i="12" s="1"/>
  <c r="K4" i="12"/>
  <c r="BF74" i="12"/>
  <c r="CC7" i="12"/>
  <c r="CC71" i="12" s="1"/>
  <c r="CC72" i="12" s="1"/>
  <c r="DW7" i="12"/>
  <c r="DW71" i="12" s="1"/>
  <c r="BG7" i="12"/>
  <c r="BG71" i="12" s="1"/>
  <c r="BG72" i="12" s="1"/>
  <c r="BU7" i="12"/>
  <c r="BU71" i="12" s="1"/>
  <c r="BU72" i="12" s="1"/>
  <c r="CI7" i="12"/>
  <c r="CI71" i="12" s="1"/>
  <c r="CI72" i="12" s="1"/>
  <c r="CW7" i="12"/>
  <c r="CW71" i="12" s="1"/>
  <c r="CW72" i="12" s="1"/>
  <c r="DK7" i="12"/>
  <c r="DK71" i="12" s="1"/>
  <c r="DK72" i="12" s="1"/>
  <c r="CD7" i="12"/>
  <c r="CD71" i="12" s="1"/>
  <c r="CD72" i="12" s="1"/>
  <c r="DY7" i="12"/>
  <c r="DY71" i="12" s="1"/>
  <c r="CO7" i="12"/>
  <c r="CO71" i="12" s="1"/>
  <c r="CO72" i="12" s="1"/>
  <c r="BH7" i="12"/>
  <c r="BH71" i="12" s="1"/>
  <c r="BH72" i="12" s="1"/>
  <c r="BV7" i="12"/>
  <c r="BV71" i="12" s="1"/>
  <c r="BV72" i="12" s="1"/>
  <c r="CJ7" i="12"/>
  <c r="CJ71" i="12" s="1"/>
  <c r="CJ72" i="12" s="1"/>
  <c r="CX7" i="12"/>
  <c r="CX71" i="12" s="1"/>
  <c r="CX72" i="12" s="1"/>
  <c r="DL7" i="12"/>
  <c r="DL71" i="12" s="1"/>
  <c r="DL72" i="12" s="1"/>
  <c r="CF7" i="12"/>
  <c r="CF71" i="12" s="1"/>
  <c r="CF72" i="12" s="1"/>
  <c r="DC7" i="12"/>
  <c r="DC71" i="12" s="1"/>
  <c r="DC72" i="12" s="1"/>
  <c r="DZ7" i="12"/>
  <c r="DZ71" i="12" s="1"/>
  <c r="DQ7" i="12"/>
  <c r="DQ71" i="12" s="1"/>
  <c r="DQ72" i="12" s="1"/>
  <c r="BM7" i="12"/>
  <c r="BM71" i="12" s="1"/>
  <c r="BM72" i="12" s="1"/>
  <c r="CG7" i="12"/>
  <c r="CG71" i="12" s="1"/>
  <c r="CG72" i="12" s="1"/>
  <c r="DD7" i="12"/>
  <c r="DD71" i="12" s="1"/>
  <c r="DD72" i="12" s="1"/>
  <c r="DX7" i="12"/>
  <c r="DX71" i="12" s="1"/>
  <c r="BT7" i="12"/>
  <c r="BT71" i="12" s="1"/>
  <c r="BT72" i="12" s="1"/>
  <c r="CH7" i="12"/>
  <c r="CH71" i="12" s="1"/>
  <c r="CH72" i="12" s="1"/>
  <c r="CV7" i="12"/>
  <c r="CV71" i="12" s="1"/>
  <c r="CV72" i="12" s="1"/>
  <c r="DJ7" i="12"/>
  <c r="DJ71" i="12" s="1"/>
  <c r="DJ72" i="12" s="1"/>
  <c r="EB7" i="12"/>
  <c r="EB71" i="12" s="1"/>
  <c r="EC7" i="12"/>
  <c r="EC71" i="12" s="1"/>
  <c r="BI7" i="12"/>
  <c r="BI71" i="12" s="1"/>
  <c r="BI72" i="12" s="1"/>
  <c r="CK7" i="12"/>
  <c r="CK71" i="12" s="1"/>
  <c r="CK72" i="12" s="1"/>
  <c r="CY7" i="12"/>
  <c r="CY71" i="12" s="1"/>
  <c r="DM7" i="12"/>
  <c r="DM71" i="12" s="1"/>
  <c r="DM72" i="12" s="1"/>
  <c r="ED7" i="12"/>
  <c r="ED71" i="12" s="1"/>
  <c r="BC7" i="11"/>
  <c r="BC71" i="11" s="1"/>
  <c r="BC72" i="11" s="1"/>
  <c r="CF7" i="11"/>
  <c r="CF71" i="11" s="1"/>
  <c r="CF72" i="11" s="1"/>
  <c r="CR6" i="11"/>
  <c r="AR4" i="11"/>
  <c r="S3" i="11"/>
  <c r="S2" i="11" s="1"/>
  <c r="BD7" i="11"/>
  <c r="BD71" i="11" s="1"/>
  <c r="BD72" i="11" s="1"/>
  <c r="EE6" i="11"/>
  <c r="DS7" i="11"/>
  <c r="F39" i="11"/>
  <c r="F38" i="11"/>
  <c r="F14" i="11"/>
  <c r="F15" i="11"/>
  <c r="F11" i="11"/>
  <c r="F12" i="11"/>
  <c r="F10" i="11"/>
  <c r="F9" i="11"/>
  <c r="F13" i="11"/>
  <c r="G3" i="11"/>
  <c r="G2" i="11" s="1"/>
  <c r="AZ7" i="11"/>
  <c r="AZ71" i="11" s="1"/>
  <c r="AZ72" i="11" s="1"/>
  <c r="BO7" i="11"/>
  <c r="BO71" i="11" s="1"/>
  <c r="BO72" i="11" s="1"/>
  <c r="CQ7" i="11"/>
  <c r="CQ71" i="11" s="1"/>
  <c r="CQ72" i="11" s="1"/>
  <c r="DU7" i="11"/>
  <c r="DU71" i="11" s="1"/>
  <c r="CS7" i="11"/>
  <c r="CS71" i="11" s="1"/>
  <c r="CS72" i="11" s="1"/>
  <c r="DG7" i="11"/>
  <c r="DG71" i="11" s="1"/>
  <c r="DG72" i="11" s="1"/>
  <c r="DR6" i="11"/>
  <c r="DV7" i="11"/>
  <c r="DV71" i="11" s="1"/>
  <c r="BB7" i="11"/>
  <c r="BB71" i="11" s="1"/>
  <c r="BB72" i="11" s="1"/>
  <c r="BQ7" i="11"/>
  <c r="BQ71" i="11" s="1"/>
  <c r="BQ72" i="11" s="1"/>
  <c r="CE6" i="11"/>
  <c r="CT7" i="11"/>
  <c r="CT71" i="11" s="1"/>
  <c r="DH7" i="11"/>
  <c r="DH71" i="11" s="1"/>
  <c r="DH72" i="11" s="1"/>
  <c r="BN7" i="11"/>
  <c r="BN71" i="11" s="1"/>
  <c r="BN72" i="11" s="1"/>
  <c r="CB7" i="11"/>
  <c r="CB71" i="11" s="1"/>
  <c r="CB72" i="11" s="1"/>
  <c r="CD7" i="11"/>
  <c r="CD71" i="11" s="1"/>
  <c r="CD72" i="11" s="1"/>
  <c r="DF7" i="11"/>
  <c r="DF71" i="11" s="1"/>
  <c r="DF72" i="11" s="1"/>
  <c r="DT7" i="11"/>
  <c r="DT71" i="11" s="1"/>
  <c r="DX7" i="11"/>
  <c r="DX71" i="11" s="1"/>
  <c r="BT7" i="11"/>
  <c r="BT71" i="11" s="1"/>
  <c r="BT72" i="11" s="1"/>
  <c r="CI7" i="11"/>
  <c r="CI71" i="11" s="1"/>
  <c r="CI72" i="11" s="1"/>
  <c r="CW7" i="11"/>
  <c r="CW71" i="11" s="1"/>
  <c r="CW72" i="11" s="1"/>
  <c r="CH7" i="11"/>
  <c r="CH71" i="11" s="1"/>
  <c r="CH72" i="11" s="1"/>
  <c r="DJ7" i="11"/>
  <c r="DJ71" i="11" s="1"/>
  <c r="DJ72" i="11" s="1"/>
  <c r="DK7" i="11"/>
  <c r="DK71" i="11" s="1"/>
  <c r="DK72" i="11" s="1"/>
  <c r="BP7" i="11"/>
  <c r="BP71" i="11" s="1"/>
  <c r="BP72" i="11" s="1"/>
  <c r="DA7" i="11"/>
  <c r="DA71" i="11" s="1"/>
  <c r="DA72" i="11" s="1"/>
  <c r="DO7" i="11"/>
  <c r="DO71" i="11" s="1"/>
  <c r="DO72" i="11" s="1"/>
  <c r="CP7" i="11"/>
  <c r="CP71" i="11" s="1"/>
  <c r="CP72" i="11" s="1"/>
  <c r="DB7" i="11"/>
  <c r="DB71" i="11" s="1"/>
  <c r="DB72" i="11" s="1"/>
  <c r="H7" i="11"/>
  <c r="H71" i="11" s="1"/>
  <c r="BU7" i="11"/>
  <c r="BU71" i="11" s="1"/>
  <c r="BU72" i="11" s="1"/>
  <c r="DP7" i="11"/>
  <c r="DP71" i="11" s="1"/>
  <c r="DP72" i="11" s="1"/>
  <c r="G7" i="11"/>
  <c r="G71" i="11" s="1"/>
  <c r="BS7" i="11"/>
  <c r="BS71" i="11" s="1"/>
  <c r="CJ7" i="11"/>
  <c r="CJ71" i="11" s="1"/>
  <c r="CJ72" i="11" s="1"/>
  <c r="F7" i="11"/>
  <c r="BJ7" i="11"/>
  <c r="BJ71" i="11" s="1"/>
  <c r="BJ72" i="11" s="1"/>
  <c r="BX7" i="11"/>
  <c r="BX71" i="11" s="1"/>
  <c r="BX72" i="11" s="1"/>
  <c r="CL7" i="11"/>
  <c r="CL71" i="11" s="1"/>
  <c r="CL72" i="11" s="1"/>
  <c r="CZ7" i="11"/>
  <c r="CZ71" i="11" s="1"/>
  <c r="CZ72" i="11" s="1"/>
  <c r="DN7" i="11"/>
  <c r="DN71" i="11" s="1"/>
  <c r="DN72" i="11" s="1"/>
  <c r="CK7" i="11"/>
  <c r="CK71" i="11" s="1"/>
  <c r="CK72" i="11" s="1"/>
  <c r="J6" i="5"/>
  <c r="R6" i="5" s="1"/>
  <c r="AF59" i="13" l="1"/>
  <c r="AF90" i="13"/>
  <c r="AF57" i="13"/>
  <c r="AF88" i="13"/>
  <c r="AF49" i="13"/>
  <c r="G50" i="13"/>
  <c r="G49" i="13"/>
  <c r="G51" i="13"/>
  <c r="G57" i="13"/>
  <c r="G90" i="13"/>
  <c r="G59" i="13"/>
  <c r="G89" i="13"/>
  <c r="G88" i="13"/>
  <c r="G58" i="13"/>
  <c r="S49" i="12"/>
  <c r="S50" i="12"/>
  <c r="S51" i="12"/>
  <c r="S89" i="12"/>
  <c r="S88" i="12"/>
  <c r="S90" i="12"/>
  <c r="S59" i="12"/>
  <c r="S58" i="12"/>
  <c r="S57" i="12"/>
  <c r="S50" i="11"/>
  <c r="S51" i="11"/>
  <c r="S49" i="11"/>
  <c r="S90" i="11"/>
  <c r="S58" i="11"/>
  <c r="S59" i="11"/>
  <c r="S89" i="11"/>
  <c r="S88" i="11"/>
  <c r="S57" i="11"/>
  <c r="AG3" i="12"/>
  <c r="AF2" i="12"/>
  <c r="G49" i="11"/>
  <c r="G50" i="11"/>
  <c r="G51" i="11"/>
  <c r="G59" i="11"/>
  <c r="G58" i="11"/>
  <c r="G90" i="11"/>
  <c r="G89" i="11"/>
  <c r="G88" i="11"/>
  <c r="G57" i="11"/>
  <c r="AG50" i="13"/>
  <c r="AG49" i="13"/>
  <c r="AG51" i="13"/>
  <c r="AG89" i="13"/>
  <c r="AG88" i="13"/>
  <c r="AG58" i="13"/>
  <c r="AG57" i="13"/>
  <c r="AG90" i="13"/>
  <c r="AG59" i="13"/>
  <c r="S51" i="13"/>
  <c r="S50" i="13"/>
  <c r="S49" i="13"/>
  <c r="S89" i="13"/>
  <c r="S88" i="13"/>
  <c r="S58" i="13"/>
  <c r="S57" i="13"/>
  <c r="S90" i="13"/>
  <c r="S59" i="13"/>
  <c r="F49" i="12"/>
  <c r="F50" i="12"/>
  <c r="F51" i="12"/>
  <c r="F89" i="12"/>
  <c r="F88" i="12"/>
  <c r="F90" i="12"/>
  <c r="F58" i="12"/>
  <c r="F57" i="12"/>
  <c r="F59" i="12"/>
  <c r="G49" i="12"/>
  <c r="G51" i="12"/>
  <c r="G50" i="12"/>
  <c r="G89" i="12"/>
  <c r="G88" i="12"/>
  <c r="G90" i="12"/>
  <c r="G58" i="12"/>
  <c r="G57" i="12"/>
  <c r="G59" i="12"/>
  <c r="H50" i="12"/>
  <c r="H49" i="12"/>
  <c r="H51" i="12"/>
  <c r="H89" i="12"/>
  <c r="H88" i="12"/>
  <c r="H90" i="12"/>
  <c r="H59" i="12"/>
  <c r="H58" i="12"/>
  <c r="H57" i="12"/>
  <c r="F45" i="13"/>
  <c r="G45" i="12"/>
  <c r="G11" i="12"/>
  <c r="G13" i="12"/>
  <c r="F72" i="12"/>
  <c r="F74" i="12" s="1"/>
  <c r="G12" i="12"/>
  <c r="F46" i="11"/>
  <c r="F39" i="12"/>
  <c r="F45" i="12"/>
  <c r="F12" i="12"/>
  <c r="AF45" i="13"/>
  <c r="S45" i="13"/>
  <c r="F11" i="12"/>
  <c r="F9" i="12"/>
  <c r="F34" i="11"/>
  <c r="F43" i="12"/>
  <c r="F44" i="12"/>
  <c r="F33" i="12"/>
  <c r="F10" i="12"/>
  <c r="F15" i="12"/>
  <c r="AF44" i="13"/>
  <c r="AF43" i="13"/>
  <c r="AF33" i="13"/>
  <c r="S44" i="13"/>
  <c r="S43" i="13"/>
  <c r="S33" i="13"/>
  <c r="F14" i="12"/>
  <c r="F44" i="13"/>
  <c r="F43" i="13"/>
  <c r="F33" i="13"/>
  <c r="G10" i="12"/>
  <c r="G44" i="12"/>
  <c r="G43" i="12"/>
  <c r="G33" i="12"/>
  <c r="G9" i="12"/>
  <c r="F53" i="11"/>
  <c r="F13" i="12"/>
  <c r="CR72" i="13"/>
  <c r="T3" i="13"/>
  <c r="CE71" i="13"/>
  <c r="BR72" i="13"/>
  <c r="BR72" i="12"/>
  <c r="G14" i="12"/>
  <c r="BR72" i="11"/>
  <c r="CR72" i="11"/>
  <c r="S16" i="13"/>
  <c r="S31" i="13"/>
  <c r="S27" i="13"/>
  <c r="S23" i="13"/>
  <c r="S19" i="13"/>
  <c r="S18" i="13"/>
  <c r="S26" i="13"/>
  <c r="S21" i="13"/>
  <c r="S29" i="13"/>
  <c r="S24" i="13"/>
  <c r="S20" i="13"/>
  <c r="S22" i="13"/>
  <c r="S25" i="13"/>
  <c r="S32" i="13"/>
  <c r="S28" i="13"/>
  <c r="S30" i="13"/>
  <c r="DE71" i="11"/>
  <c r="CT72" i="11"/>
  <c r="DE72" i="11" s="1"/>
  <c r="AF25" i="13"/>
  <c r="AF21" i="13"/>
  <c r="AF31" i="13"/>
  <c r="AF16" i="13"/>
  <c r="AF27" i="13"/>
  <c r="AF20" i="13"/>
  <c r="AF18" i="13"/>
  <c r="AF26" i="13"/>
  <c r="AF24" i="13"/>
  <c r="AF28" i="13"/>
  <c r="AF19" i="13"/>
  <c r="AF30" i="13"/>
  <c r="AF29" i="13"/>
  <c r="AF22" i="13"/>
  <c r="AF32" i="13"/>
  <c r="AF23" i="13"/>
  <c r="DE71" i="12"/>
  <c r="CY72" i="12"/>
  <c r="DE72" i="12" s="1"/>
  <c r="CE71" i="11"/>
  <c r="BS72" i="11"/>
  <c r="CE72" i="11" s="1"/>
  <c r="DE71" i="13"/>
  <c r="CT72" i="13"/>
  <c r="DE72" i="13" s="1"/>
  <c r="G15" i="12"/>
  <c r="G18" i="12"/>
  <c r="G16" i="12"/>
  <c r="G19" i="12"/>
  <c r="G24" i="12"/>
  <c r="G29" i="12"/>
  <c r="G31" i="12"/>
  <c r="G23" i="12"/>
  <c r="G30" i="12"/>
  <c r="G27" i="12"/>
  <c r="G20" i="12"/>
  <c r="G22" i="12"/>
  <c r="G25" i="12"/>
  <c r="G21" i="12"/>
  <c r="G26" i="12"/>
  <c r="G32" i="12"/>
  <c r="G28" i="12"/>
  <c r="CE72" i="12"/>
  <c r="CR72" i="12"/>
  <c r="CE72" i="13"/>
  <c r="CE71" i="12"/>
  <c r="AZ74" i="11"/>
  <c r="DM74" i="12"/>
  <c r="CG74" i="12"/>
  <c r="DK74" i="12"/>
  <c r="DQ74" i="13"/>
  <c r="CJ74" i="13"/>
  <c r="DH74" i="13"/>
  <c r="CQ74" i="13"/>
  <c r="CH74" i="11"/>
  <c r="BM74" i="12"/>
  <c r="CW74" i="12"/>
  <c r="BQ74" i="12"/>
  <c r="BY74" i="13"/>
  <c r="BV74" i="13"/>
  <c r="BP74" i="13"/>
  <c r="G72" i="11"/>
  <c r="G74" i="11" s="1"/>
  <c r="CW74" i="11"/>
  <c r="BQ74" i="11"/>
  <c r="CK74" i="12"/>
  <c r="DQ74" i="12"/>
  <c r="CI74" i="12"/>
  <c r="BC74" i="12"/>
  <c r="CQ74" i="12"/>
  <c r="BK74" i="13"/>
  <c r="BH74" i="13"/>
  <c r="BT74" i="13"/>
  <c r="BT74" i="12"/>
  <c r="DV72" i="12"/>
  <c r="DV74" i="12" s="1"/>
  <c r="DI74" i="13"/>
  <c r="CL74" i="13"/>
  <c r="BP74" i="11"/>
  <c r="BH74" i="12"/>
  <c r="DT72" i="12"/>
  <c r="DT74" i="12" s="1"/>
  <c r="DW72" i="13"/>
  <c r="DW74" i="13" s="1"/>
  <c r="CC74" i="13"/>
  <c r="BB74" i="11"/>
  <c r="BI74" i="12"/>
  <c r="DG74" i="12"/>
  <c r="CD74" i="11"/>
  <c r="CK74" i="13"/>
  <c r="CZ74" i="13"/>
  <c r="DU72" i="11"/>
  <c r="DU74" i="11" s="1"/>
  <c r="DX72" i="12"/>
  <c r="DX74" i="12" s="1"/>
  <c r="BW74" i="13"/>
  <c r="DK74" i="11"/>
  <c r="CQ74" i="11"/>
  <c r="BO74" i="13"/>
  <c r="DJ74" i="11"/>
  <c r="DH74" i="11"/>
  <c r="BO74" i="11"/>
  <c r="ED72" i="12"/>
  <c r="ED74" i="12" s="1"/>
  <c r="DD74" i="12"/>
  <c r="CD74" i="12"/>
  <c r="BU74" i="11"/>
  <c r="BT74" i="11"/>
  <c r="EC72" i="12"/>
  <c r="EC74" i="12" s="1"/>
  <c r="DC74" i="12"/>
  <c r="DA74" i="13"/>
  <c r="CK74" i="11"/>
  <c r="H72" i="11"/>
  <c r="H74" i="11" s="1"/>
  <c r="DV72" i="11"/>
  <c r="DV74" i="11" s="1"/>
  <c r="EB72" i="12"/>
  <c r="EB74" i="12" s="1"/>
  <c r="DW72" i="12"/>
  <c r="DW74" i="12" s="1"/>
  <c r="CP74" i="12"/>
  <c r="DO74" i="13"/>
  <c r="DJ74" i="13"/>
  <c r="BJ74" i="11"/>
  <c r="DU72" i="12"/>
  <c r="DU74" i="12" s="1"/>
  <c r="CB74" i="11"/>
  <c r="CO74" i="12"/>
  <c r="DP74" i="11"/>
  <c r="CI74" i="11"/>
  <c r="BU74" i="12"/>
  <c r="DP74" i="13"/>
  <c r="DN74" i="11"/>
  <c r="DB74" i="11"/>
  <c r="DX72" i="11"/>
  <c r="DX74" i="11" s="1"/>
  <c r="DJ74" i="12"/>
  <c r="DL74" i="12"/>
  <c r="CC74" i="12"/>
  <c r="BJ74" i="13"/>
  <c r="DZ72" i="12"/>
  <c r="DZ74" i="12" s="1"/>
  <c r="CD74" i="13"/>
  <c r="CZ74" i="11"/>
  <c r="CP74" i="11"/>
  <c r="DG74" i="11"/>
  <c r="BD74" i="11"/>
  <c r="CV74" i="12"/>
  <c r="CX74" i="12"/>
  <c r="BX74" i="13"/>
  <c r="DA74" i="11"/>
  <c r="BV74" i="12"/>
  <c r="CA74" i="12"/>
  <c r="DN74" i="13"/>
  <c r="CJ74" i="11"/>
  <c r="BN74" i="11"/>
  <c r="BC74" i="11"/>
  <c r="DY72" i="12"/>
  <c r="DY74" i="12" s="1"/>
  <c r="CL74" i="11"/>
  <c r="DO74" i="11"/>
  <c r="DT72" i="11"/>
  <c r="DT74" i="11" s="1"/>
  <c r="CH74" i="12"/>
  <c r="CJ74" i="12"/>
  <c r="BQ74" i="13"/>
  <c r="DZ72" i="13"/>
  <c r="DZ74" i="13" s="1"/>
  <c r="BX74" i="11"/>
  <c r="F17" i="12"/>
  <c r="F31" i="12"/>
  <c r="F19" i="12"/>
  <c r="F21" i="12"/>
  <c r="F22" i="12"/>
  <c r="F18" i="12"/>
  <c r="F20" i="12"/>
  <c r="F24" i="12"/>
  <c r="F32" i="12"/>
  <c r="F23" i="12"/>
  <c r="F25" i="12"/>
  <c r="F26" i="12"/>
  <c r="F16" i="12"/>
  <c r="F30" i="12"/>
  <c r="F28" i="12"/>
  <c r="F29" i="12"/>
  <c r="F27" i="12"/>
  <c r="F29" i="13"/>
  <c r="F30" i="13"/>
  <c r="F17" i="13"/>
  <c r="F31" i="13"/>
  <c r="F19" i="13"/>
  <c r="F20" i="13"/>
  <c r="F22" i="13"/>
  <c r="F16" i="13"/>
  <c r="F18" i="13"/>
  <c r="F32" i="13"/>
  <c r="F21" i="13"/>
  <c r="F23" i="13"/>
  <c r="F24" i="13"/>
  <c r="F27" i="13"/>
  <c r="F25" i="13"/>
  <c r="F28" i="13"/>
  <c r="F26" i="13"/>
  <c r="F38" i="12"/>
  <c r="F41" i="12" s="1"/>
  <c r="G39" i="12"/>
  <c r="G38" i="12"/>
  <c r="AS3" i="12"/>
  <c r="I4" i="11"/>
  <c r="V4" i="11" s="1"/>
  <c r="AI4" i="11" s="1"/>
  <c r="AV4" i="11" s="1"/>
  <c r="BI4" i="11" s="1"/>
  <c r="BV4" i="11" s="1"/>
  <c r="CI4" i="11" s="1"/>
  <c r="CV4" i="11" s="1"/>
  <c r="DI4" i="11" s="1"/>
  <c r="DV4" i="11" s="1"/>
  <c r="T3" i="12"/>
  <c r="T2" i="12" s="1"/>
  <c r="BV38" i="3"/>
  <c r="AX38" i="3"/>
  <c r="Z38" i="3"/>
  <c r="AL38" i="3"/>
  <c r="AY38" i="3" s="1"/>
  <c r="BL38" i="3" s="1"/>
  <c r="BY38" i="3" s="1"/>
  <c r="CL38" i="3" s="1"/>
  <c r="CY38" i="3" s="1"/>
  <c r="DL38" i="3" s="1"/>
  <c r="DY38" i="3" s="1"/>
  <c r="DF38" i="3"/>
  <c r="X39" i="3"/>
  <c r="AK39" i="3" s="1"/>
  <c r="AX39" i="3" s="1"/>
  <c r="BK39" i="3" s="1"/>
  <c r="BX39" i="3" s="1"/>
  <c r="CK39" i="3" s="1"/>
  <c r="CX39" i="3" s="1"/>
  <c r="DK39" i="3" s="1"/>
  <c r="DX39" i="3" s="1"/>
  <c r="L39" i="3"/>
  <c r="CS39" i="3"/>
  <c r="BH39" i="3"/>
  <c r="CE7" i="12"/>
  <c r="BR7" i="11"/>
  <c r="AF13" i="13"/>
  <c r="AF39" i="13"/>
  <c r="AF38" i="13"/>
  <c r="AF17" i="13"/>
  <c r="AF15" i="13"/>
  <c r="AF14" i="13"/>
  <c r="AF9" i="13"/>
  <c r="AF11" i="13"/>
  <c r="AF10" i="13"/>
  <c r="AF12" i="13"/>
  <c r="I4" i="13"/>
  <c r="U4" i="13"/>
  <c r="AH4" i="13" s="1"/>
  <c r="AU4" i="13" s="1"/>
  <c r="BH4" i="13" s="1"/>
  <c r="BU4" i="13" s="1"/>
  <c r="CH4" i="13" s="1"/>
  <c r="CU4" i="13" s="1"/>
  <c r="DH4" i="13" s="1"/>
  <c r="DU4" i="13" s="1"/>
  <c r="DS71" i="13"/>
  <c r="EE7" i="13"/>
  <c r="BR4" i="13"/>
  <c r="AS3" i="13"/>
  <c r="AS2" i="13" s="1"/>
  <c r="DE7" i="13"/>
  <c r="S38" i="13"/>
  <c r="S39" i="13"/>
  <c r="S13" i="13"/>
  <c r="S17" i="13"/>
  <c r="S14" i="13"/>
  <c r="S11" i="13"/>
  <c r="S10" i="13"/>
  <c r="S12" i="13"/>
  <c r="S9" i="13"/>
  <c r="S15" i="13"/>
  <c r="CR7" i="13"/>
  <c r="H3" i="13"/>
  <c r="H2" i="13" s="1"/>
  <c r="CE7" i="13"/>
  <c r="F71" i="13"/>
  <c r="BR7" i="13"/>
  <c r="F38" i="13"/>
  <c r="F14" i="13"/>
  <c r="F11" i="13"/>
  <c r="F10" i="13"/>
  <c r="F15" i="13"/>
  <c r="F9" i="13"/>
  <c r="F39" i="13"/>
  <c r="F13" i="13"/>
  <c r="F12" i="13"/>
  <c r="DR7" i="13"/>
  <c r="DF74" i="13"/>
  <c r="DR71" i="13"/>
  <c r="AH3" i="13"/>
  <c r="EE7" i="12"/>
  <c r="DS71" i="12"/>
  <c r="BS74" i="12"/>
  <c r="DR7" i="12"/>
  <c r="DF74" i="12"/>
  <c r="DR71" i="12"/>
  <c r="CE4" i="12"/>
  <c r="BF3" i="12"/>
  <c r="BF2" i="12" s="1"/>
  <c r="X4" i="12"/>
  <c r="AK4" i="12" s="1"/>
  <c r="AX4" i="12" s="1"/>
  <c r="BK4" i="12" s="1"/>
  <c r="BX4" i="12" s="1"/>
  <c r="CK4" i="12" s="1"/>
  <c r="CX4" i="12" s="1"/>
  <c r="DK4" i="12" s="1"/>
  <c r="DX4" i="12" s="1"/>
  <c r="L4" i="12"/>
  <c r="DE7" i="12"/>
  <c r="BR7" i="12"/>
  <c r="CR7" i="12"/>
  <c r="I3" i="12"/>
  <c r="I2" i="12" s="1"/>
  <c r="H3" i="11"/>
  <c r="H2" i="11" s="1"/>
  <c r="DS71" i="11"/>
  <c r="EE7" i="11"/>
  <c r="CE7" i="11"/>
  <c r="F41" i="11"/>
  <c r="CR7" i="11"/>
  <c r="T3" i="11"/>
  <c r="T2" i="11" s="1"/>
  <c r="DE7" i="11"/>
  <c r="BE4" i="11"/>
  <c r="AF3" i="11"/>
  <c r="AF2" i="11" s="1"/>
  <c r="F71" i="11"/>
  <c r="BR71" i="11"/>
  <c r="BF74" i="11"/>
  <c r="DR7" i="11"/>
  <c r="AH2" i="13" l="1"/>
  <c r="AF49" i="12"/>
  <c r="AF50" i="12"/>
  <c r="AF51" i="12"/>
  <c r="AF90" i="12"/>
  <c r="AF59" i="12"/>
  <c r="AF89" i="12"/>
  <c r="AF88" i="12"/>
  <c r="AF58" i="12"/>
  <c r="AF57" i="12"/>
  <c r="AH3" i="12"/>
  <c r="AG2" i="12"/>
  <c r="H50" i="13"/>
  <c r="H49" i="13"/>
  <c r="H51" i="13"/>
  <c r="H57" i="13"/>
  <c r="H90" i="13"/>
  <c r="H59" i="13"/>
  <c r="H89" i="13"/>
  <c r="H88" i="13"/>
  <c r="H58" i="13"/>
  <c r="I50" i="12"/>
  <c r="I51" i="12"/>
  <c r="I49" i="12"/>
  <c r="I90" i="12"/>
  <c r="I89" i="12"/>
  <c r="I88" i="12"/>
  <c r="I58" i="12"/>
  <c r="I57" i="12"/>
  <c r="I59" i="12"/>
  <c r="H50" i="11"/>
  <c r="H49" i="11"/>
  <c r="H51" i="11"/>
  <c r="H89" i="11"/>
  <c r="H59" i="11"/>
  <c r="H58" i="11"/>
  <c r="H90" i="11"/>
  <c r="H88" i="11"/>
  <c r="H57" i="11"/>
  <c r="AF49" i="11"/>
  <c r="AF50" i="11"/>
  <c r="AF51" i="11"/>
  <c r="AF89" i="11"/>
  <c r="AF90" i="11"/>
  <c r="AF58" i="11"/>
  <c r="AF59" i="11"/>
  <c r="AF88" i="11"/>
  <c r="AF57" i="11"/>
  <c r="U3" i="13"/>
  <c r="U2" i="13" s="1"/>
  <c r="T2" i="13"/>
  <c r="AH51" i="13"/>
  <c r="AH50" i="13"/>
  <c r="AH49" i="13"/>
  <c r="AH89" i="13"/>
  <c r="AH88" i="13"/>
  <c r="AH58" i="13"/>
  <c r="AH57" i="13"/>
  <c r="AH90" i="13"/>
  <c r="AH59" i="13"/>
  <c r="BF50" i="12"/>
  <c r="BF51" i="12"/>
  <c r="BF49" i="12"/>
  <c r="BF89" i="12"/>
  <c r="BF90" i="12"/>
  <c r="BF59" i="12"/>
  <c r="BF58" i="12"/>
  <c r="BF57" i="12"/>
  <c r="BF88" i="12"/>
  <c r="T49" i="12"/>
  <c r="T50" i="12"/>
  <c r="T51" i="12"/>
  <c r="T89" i="12"/>
  <c r="T88" i="12"/>
  <c r="T90" i="12"/>
  <c r="T59" i="12"/>
  <c r="T58" i="12"/>
  <c r="T57" i="12"/>
  <c r="T50" i="11"/>
  <c r="T51" i="11"/>
  <c r="T49" i="11"/>
  <c r="T90" i="11"/>
  <c r="T58" i="11"/>
  <c r="T59" i="11"/>
  <c r="T89" i="11"/>
  <c r="T57" i="11"/>
  <c r="T88" i="11"/>
  <c r="AT3" i="12"/>
  <c r="AT2" i="12" s="1"/>
  <c r="AS2" i="12"/>
  <c r="AS50" i="13"/>
  <c r="AS49" i="13"/>
  <c r="AS51" i="13"/>
  <c r="AS90" i="13"/>
  <c r="AS59" i="13"/>
  <c r="AS89" i="13"/>
  <c r="AS58" i="13"/>
  <c r="AS57" i="13"/>
  <c r="AS88" i="13"/>
  <c r="H45" i="12"/>
  <c r="G45" i="13"/>
  <c r="G45" i="11"/>
  <c r="F72" i="13"/>
  <c r="F74" i="13" s="1"/>
  <c r="AF46" i="13"/>
  <c r="F72" i="11"/>
  <c r="S45" i="11"/>
  <c r="AG45" i="12"/>
  <c r="S45" i="12"/>
  <c r="AF45" i="12"/>
  <c r="G46" i="12"/>
  <c r="AG45" i="13"/>
  <c r="F46" i="13"/>
  <c r="S46" i="13"/>
  <c r="F46" i="12"/>
  <c r="F34" i="13"/>
  <c r="F34" i="12"/>
  <c r="AG44" i="13"/>
  <c r="AG43" i="13"/>
  <c r="AG33" i="13"/>
  <c r="T44" i="13"/>
  <c r="T43" i="13"/>
  <c r="G44" i="13"/>
  <c r="G43" i="13"/>
  <c r="G33" i="13"/>
  <c r="G34" i="12"/>
  <c r="G76" i="12" s="1"/>
  <c r="S44" i="11"/>
  <c r="S43" i="11"/>
  <c r="S33" i="11"/>
  <c r="H44" i="12"/>
  <c r="H43" i="12"/>
  <c r="H33" i="12"/>
  <c r="S34" i="13"/>
  <c r="AF34" i="13"/>
  <c r="AG43" i="12"/>
  <c r="AG44" i="12"/>
  <c r="AG33" i="12"/>
  <c r="G43" i="11"/>
  <c r="G44" i="11"/>
  <c r="G33" i="11"/>
  <c r="S44" i="12"/>
  <c r="S43" i="12"/>
  <c r="S33" i="12"/>
  <c r="AF44" i="12"/>
  <c r="AF43" i="12"/>
  <c r="AF33" i="12"/>
  <c r="F78" i="11"/>
  <c r="AF53" i="13"/>
  <c r="AF78" i="13" s="1"/>
  <c r="F53" i="12"/>
  <c r="G53" i="12"/>
  <c r="G78" i="12" s="1"/>
  <c r="F53" i="13"/>
  <c r="S53" i="13"/>
  <c r="S78" i="13" s="1"/>
  <c r="AF38" i="12"/>
  <c r="G41" i="12"/>
  <c r="G77" i="12" s="1"/>
  <c r="AF14" i="12"/>
  <c r="AF39" i="12"/>
  <c r="CT74" i="11"/>
  <c r="CY74" i="12"/>
  <c r="S16" i="12"/>
  <c r="S32" i="12"/>
  <c r="S28" i="12"/>
  <c r="S24" i="12"/>
  <c r="S20" i="12"/>
  <c r="S21" i="12"/>
  <c r="S26" i="12"/>
  <c r="S19" i="12"/>
  <c r="S30" i="12"/>
  <c r="S22" i="12"/>
  <c r="S27" i="12"/>
  <c r="S29" i="12"/>
  <c r="S18" i="12"/>
  <c r="S25" i="12"/>
  <c r="S31" i="12"/>
  <c r="S23" i="12"/>
  <c r="AG25" i="13"/>
  <c r="AG21" i="13"/>
  <c r="AG31" i="13"/>
  <c r="AG29" i="13"/>
  <c r="AG24" i="13"/>
  <c r="AG28" i="13"/>
  <c r="AG19" i="13"/>
  <c r="AG30" i="13"/>
  <c r="AG26" i="13"/>
  <c r="AG16" i="13"/>
  <c r="AG27" i="13"/>
  <c r="AG32" i="13"/>
  <c r="AG23" i="13"/>
  <c r="AG22" i="13"/>
  <c r="AG20" i="13"/>
  <c r="AG18" i="13"/>
  <c r="H16" i="12"/>
  <c r="H31" i="12"/>
  <c r="H21" i="12"/>
  <c r="H22" i="12"/>
  <c r="H27" i="12"/>
  <c r="H32" i="12"/>
  <c r="H19" i="12"/>
  <c r="H24" i="12"/>
  <c r="H29" i="12"/>
  <c r="H26" i="12"/>
  <c r="H23" i="12"/>
  <c r="H30" i="12"/>
  <c r="H20" i="12"/>
  <c r="H25" i="12"/>
  <c r="H28" i="12"/>
  <c r="H18" i="12"/>
  <c r="S16" i="11"/>
  <c r="S29" i="11"/>
  <c r="S25" i="11"/>
  <c r="S21" i="11"/>
  <c r="S31" i="11"/>
  <c r="S18" i="11"/>
  <c r="S20" i="11"/>
  <c r="S27" i="11"/>
  <c r="S19" i="11"/>
  <c r="S30" i="11"/>
  <c r="S22" i="11"/>
  <c r="S28" i="11"/>
  <c r="S23" i="11"/>
  <c r="S26" i="11"/>
  <c r="S24" i="11"/>
  <c r="S32" i="11"/>
  <c r="T16" i="13"/>
  <c r="T30" i="13"/>
  <c r="T27" i="13"/>
  <c r="T26" i="13"/>
  <c r="T21" i="13"/>
  <c r="T29" i="13"/>
  <c r="T24" i="13"/>
  <c r="T32" i="13"/>
  <c r="T20" i="13"/>
  <c r="T18" i="13"/>
  <c r="T22" i="13"/>
  <c r="T28" i="13"/>
  <c r="T25" i="13"/>
  <c r="T19" i="13"/>
  <c r="T31" i="13"/>
  <c r="T23" i="13"/>
  <c r="G16" i="13"/>
  <c r="G19" i="13"/>
  <c r="G25" i="13"/>
  <c r="G22" i="13"/>
  <c r="G30" i="13"/>
  <c r="G32" i="13"/>
  <c r="G21" i="13"/>
  <c r="G23" i="13"/>
  <c r="G26" i="13"/>
  <c r="G29" i="13"/>
  <c r="G31" i="13"/>
  <c r="G27" i="13"/>
  <c r="G18" i="13"/>
  <c r="G20" i="13"/>
  <c r="G24" i="13"/>
  <c r="G28" i="13"/>
  <c r="CT74" i="13"/>
  <c r="AG28" i="12"/>
  <c r="AG24" i="12"/>
  <c r="AG20" i="12"/>
  <c r="AG27" i="12"/>
  <c r="AG25" i="12"/>
  <c r="AG18" i="12"/>
  <c r="AG30" i="12"/>
  <c r="AG32" i="12"/>
  <c r="AG29" i="12"/>
  <c r="AG22" i="12"/>
  <c r="AG19" i="12"/>
  <c r="AG21" i="12"/>
  <c r="AG16" i="12"/>
  <c r="AG23" i="12"/>
  <c r="AG26" i="12"/>
  <c r="AF9" i="12"/>
  <c r="AF30" i="12"/>
  <c r="AF28" i="12"/>
  <c r="AF24" i="12"/>
  <c r="AF20" i="12"/>
  <c r="AF22" i="12"/>
  <c r="AF29" i="12"/>
  <c r="AF27" i="12"/>
  <c r="AF18" i="12"/>
  <c r="AF32" i="12"/>
  <c r="AF19" i="12"/>
  <c r="AF25" i="12"/>
  <c r="AF16" i="12"/>
  <c r="AF23" i="12"/>
  <c r="AF26" i="12"/>
  <c r="AF31" i="12"/>
  <c r="AF21" i="12"/>
  <c r="G16" i="11"/>
  <c r="G19" i="11"/>
  <c r="G24" i="11"/>
  <c r="G29" i="11"/>
  <c r="G21" i="11"/>
  <c r="G26" i="11"/>
  <c r="G22" i="11"/>
  <c r="G31" i="11"/>
  <c r="G18" i="11"/>
  <c r="G28" i="11"/>
  <c r="G25" i="11"/>
  <c r="G32" i="11"/>
  <c r="G30" i="11"/>
  <c r="G23" i="11"/>
  <c r="G20" i="11"/>
  <c r="G27" i="11"/>
  <c r="AF17" i="12"/>
  <c r="DE74" i="13"/>
  <c r="CY74" i="13"/>
  <c r="CE74" i="13"/>
  <c r="F36" i="12"/>
  <c r="AF15" i="12"/>
  <c r="J4" i="11"/>
  <c r="W4" i="11" s="1"/>
  <c r="AJ4" i="11" s="1"/>
  <c r="AW4" i="11" s="1"/>
  <c r="BJ4" i="11" s="1"/>
  <c r="BW4" i="11" s="1"/>
  <c r="CJ4" i="11" s="1"/>
  <c r="CW4" i="11" s="1"/>
  <c r="DJ4" i="11" s="1"/>
  <c r="DW4" i="11" s="1"/>
  <c r="AF10" i="12"/>
  <c r="AF11" i="12"/>
  <c r="AF13" i="12"/>
  <c r="AF12" i="12"/>
  <c r="AG17" i="12"/>
  <c r="AG9" i="12"/>
  <c r="AG15" i="12"/>
  <c r="AG14" i="12"/>
  <c r="AG39" i="12"/>
  <c r="AG38" i="12"/>
  <c r="AG10" i="12"/>
  <c r="AG12" i="12"/>
  <c r="AG13" i="12"/>
  <c r="AG11" i="12"/>
  <c r="S10" i="12"/>
  <c r="S12" i="12"/>
  <c r="S9" i="12"/>
  <c r="S38" i="12"/>
  <c r="S17" i="12"/>
  <c r="S14" i="12"/>
  <c r="S39" i="12"/>
  <c r="S13" i="12"/>
  <c r="S11" i="12"/>
  <c r="S15" i="12"/>
  <c r="U3" i="12"/>
  <c r="U2" i="12" s="1"/>
  <c r="BK38" i="3"/>
  <c r="DS38" i="3"/>
  <c r="AA38" i="3"/>
  <c r="AM38" i="3"/>
  <c r="AZ38" i="3" s="1"/>
  <c r="BM38" i="3" s="1"/>
  <c r="BZ38" i="3" s="1"/>
  <c r="CM38" i="3" s="1"/>
  <c r="CZ38" i="3" s="1"/>
  <c r="DM38" i="3" s="1"/>
  <c r="DZ38" i="3" s="1"/>
  <c r="CI38" i="3"/>
  <c r="BU39" i="3"/>
  <c r="M39" i="3"/>
  <c r="Y39" i="3"/>
  <c r="DF39" i="3"/>
  <c r="EE71" i="13"/>
  <c r="DS72" i="13"/>
  <c r="DS74" i="13" s="1"/>
  <c r="AG38" i="13"/>
  <c r="AG13" i="13"/>
  <c r="AG17" i="13"/>
  <c r="AG14" i="13"/>
  <c r="AG10" i="13"/>
  <c r="AG39" i="13"/>
  <c r="AG15" i="13"/>
  <c r="AG12" i="13"/>
  <c r="AG11" i="13"/>
  <c r="AG9" i="13"/>
  <c r="AT3" i="13"/>
  <c r="AT2" i="13" s="1"/>
  <c r="V3" i="13"/>
  <c r="AF41" i="13"/>
  <c r="DR72" i="13"/>
  <c r="DR74" i="13" s="1"/>
  <c r="S41" i="13"/>
  <c r="BR71" i="13"/>
  <c r="BF74" i="13"/>
  <c r="T38" i="13"/>
  <c r="T39" i="13"/>
  <c r="T13" i="13"/>
  <c r="T17" i="13"/>
  <c r="T14" i="13"/>
  <c r="T11" i="13"/>
  <c r="T10" i="13"/>
  <c r="T15" i="13"/>
  <c r="T12" i="13"/>
  <c r="T9" i="13"/>
  <c r="I3" i="13"/>
  <c r="I2" i="13" s="1"/>
  <c r="CF74" i="13"/>
  <c r="CR71" i="13"/>
  <c r="F41" i="13"/>
  <c r="CE4" i="13"/>
  <c r="BF3" i="13"/>
  <c r="BF2" i="13" s="1"/>
  <c r="J4" i="13"/>
  <c r="V4" i="13"/>
  <c r="AI4" i="13" s="1"/>
  <c r="AV4" i="13" s="1"/>
  <c r="BI4" i="13" s="1"/>
  <c r="BV4" i="13" s="1"/>
  <c r="CI4" i="13" s="1"/>
  <c r="CV4" i="13" s="1"/>
  <c r="DI4" i="13" s="1"/>
  <c r="DV4" i="13" s="1"/>
  <c r="G11" i="13"/>
  <c r="G10" i="13"/>
  <c r="G39" i="13"/>
  <c r="G17" i="13"/>
  <c r="G15" i="13"/>
  <c r="G14" i="13"/>
  <c r="G38" i="13"/>
  <c r="G13" i="13"/>
  <c r="G9" i="13"/>
  <c r="G12" i="13"/>
  <c r="AI3" i="13"/>
  <c r="CS74" i="12"/>
  <c r="BG3" i="12"/>
  <c r="BG2" i="12" s="1"/>
  <c r="DS72" i="12"/>
  <c r="DS74" i="12" s="1"/>
  <c r="EE71" i="12"/>
  <c r="CR4" i="12"/>
  <c r="BS3" i="12"/>
  <c r="BS2" i="12" s="1"/>
  <c r="AS39" i="12"/>
  <c r="AU3" i="12"/>
  <c r="AU2" i="12" s="1"/>
  <c r="J3" i="12"/>
  <c r="J2" i="12" s="1"/>
  <c r="H39" i="12"/>
  <c r="H14" i="12"/>
  <c r="H11" i="12"/>
  <c r="H15" i="12"/>
  <c r="H10" i="12"/>
  <c r="H9" i="12"/>
  <c r="H38" i="12"/>
  <c r="H17" i="12"/>
  <c r="H12" i="12"/>
  <c r="H13" i="12"/>
  <c r="Y4" i="12"/>
  <c r="AL4" i="12" s="1"/>
  <c r="AY4" i="12" s="1"/>
  <c r="BL4" i="12" s="1"/>
  <c r="BY4" i="12" s="1"/>
  <c r="CL4" i="12" s="1"/>
  <c r="CY4" i="12" s="1"/>
  <c r="DL4" i="12" s="1"/>
  <c r="DY4" i="12" s="1"/>
  <c r="M4" i="12"/>
  <c r="CR71" i="12"/>
  <c r="CF74" i="12"/>
  <c r="F77" i="12"/>
  <c r="DR72" i="12"/>
  <c r="DR74" i="12" s="1"/>
  <c r="BG74" i="12"/>
  <c r="BR71" i="12"/>
  <c r="CE74" i="12"/>
  <c r="CF74" i="11"/>
  <c r="CR71" i="11"/>
  <c r="G38" i="11"/>
  <c r="G9" i="11"/>
  <c r="G14" i="11"/>
  <c r="G15" i="11"/>
  <c r="G11" i="11"/>
  <c r="G12" i="11"/>
  <c r="G10" i="11"/>
  <c r="G39" i="11"/>
  <c r="G13" i="11"/>
  <c r="G17" i="11"/>
  <c r="DS72" i="11"/>
  <c r="DS74" i="11" s="1"/>
  <c r="EE71" i="11"/>
  <c r="I3" i="11"/>
  <c r="I2" i="11" s="1"/>
  <c r="CS74" i="11"/>
  <c r="BS74" i="11"/>
  <c r="BR74" i="11"/>
  <c r="AG3" i="11"/>
  <c r="AG2" i="11" s="1"/>
  <c r="BR4" i="11"/>
  <c r="AS3" i="11"/>
  <c r="AS2" i="11" s="1"/>
  <c r="F74" i="11"/>
  <c r="U3" i="11"/>
  <c r="U2" i="11" s="1"/>
  <c r="F76" i="11"/>
  <c r="F36" i="11"/>
  <c r="F55" i="11" s="1"/>
  <c r="DF74" i="11"/>
  <c r="DR71" i="11"/>
  <c r="S11" i="11"/>
  <c r="S17" i="11"/>
  <c r="S38" i="11"/>
  <c r="S39" i="11"/>
  <c r="S15" i="11"/>
  <c r="S13" i="11"/>
  <c r="S12" i="11"/>
  <c r="S9" i="11"/>
  <c r="S10" i="11"/>
  <c r="S14" i="11"/>
  <c r="F77" i="11"/>
  <c r="B19" i="4"/>
  <c r="B47" i="1"/>
  <c r="V2" i="13" l="1"/>
  <c r="J50" i="12"/>
  <c r="J49" i="12"/>
  <c r="J51" i="12"/>
  <c r="J90" i="12"/>
  <c r="J59" i="12"/>
  <c r="J89" i="12"/>
  <c r="J88" i="12"/>
  <c r="J58" i="12"/>
  <c r="J57" i="12"/>
  <c r="AI2" i="13"/>
  <c r="U51" i="13"/>
  <c r="U50" i="13"/>
  <c r="U49" i="13"/>
  <c r="U88" i="13"/>
  <c r="U58" i="13"/>
  <c r="U57" i="13"/>
  <c r="U90" i="13"/>
  <c r="U59" i="13"/>
  <c r="U89" i="13"/>
  <c r="AH2" i="12"/>
  <c r="AI3" i="12"/>
  <c r="U49" i="12"/>
  <c r="U50" i="12"/>
  <c r="U51" i="12"/>
  <c r="U89" i="12"/>
  <c r="U88" i="12"/>
  <c r="U90" i="12"/>
  <c r="U59" i="12"/>
  <c r="U58" i="12"/>
  <c r="U57" i="12"/>
  <c r="V51" i="13"/>
  <c r="V50" i="13"/>
  <c r="V49" i="13"/>
  <c r="V88" i="13"/>
  <c r="V58" i="13"/>
  <c r="V57" i="13"/>
  <c r="V90" i="13"/>
  <c r="V59" i="13"/>
  <c r="V89" i="13"/>
  <c r="AG49" i="11"/>
  <c r="AG50" i="11"/>
  <c r="AG51" i="11"/>
  <c r="AG89" i="11"/>
  <c r="AG90" i="11"/>
  <c r="AG58" i="11"/>
  <c r="AG59" i="11"/>
  <c r="AG57" i="11"/>
  <c r="AG88" i="11"/>
  <c r="U50" i="11"/>
  <c r="U51" i="11"/>
  <c r="U49" i="11"/>
  <c r="U90" i="11"/>
  <c r="U58" i="11"/>
  <c r="U59" i="11"/>
  <c r="U89" i="11"/>
  <c r="U88" i="11"/>
  <c r="U57" i="11"/>
  <c r="I50" i="13"/>
  <c r="I49" i="13"/>
  <c r="I51" i="13"/>
  <c r="I90" i="13"/>
  <c r="I59" i="13"/>
  <c r="I89" i="13"/>
  <c r="I88" i="13"/>
  <c r="I58" i="13"/>
  <c r="I57" i="13"/>
  <c r="AT51" i="13"/>
  <c r="AT49" i="13"/>
  <c r="AT50" i="13"/>
  <c r="AT59" i="13"/>
  <c r="AT89" i="13"/>
  <c r="AT58" i="13"/>
  <c r="AT90" i="13"/>
  <c r="AT57" i="13"/>
  <c r="AT88" i="13"/>
  <c r="AU51" i="12"/>
  <c r="AU49" i="12"/>
  <c r="AU50" i="12"/>
  <c r="AU90" i="12"/>
  <c r="AU59" i="12"/>
  <c r="AU89" i="12"/>
  <c r="AU58" i="12"/>
  <c r="AU57" i="12"/>
  <c r="AU88" i="12"/>
  <c r="AS49" i="11"/>
  <c r="AS50" i="11"/>
  <c r="AS51" i="11"/>
  <c r="AS59" i="11"/>
  <c r="AS89" i="11"/>
  <c r="AS90" i="11"/>
  <c r="AS58" i="11"/>
  <c r="AS88" i="11"/>
  <c r="AS57" i="11"/>
  <c r="BS49" i="12"/>
  <c r="BS50" i="12"/>
  <c r="BS51" i="12"/>
  <c r="BS89" i="12"/>
  <c r="BS90" i="12"/>
  <c r="BS59" i="12"/>
  <c r="BS58" i="12"/>
  <c r="BS57" i="12"/>
  <c r="BS88" i="12"/>
  <c r="I50" i="11"/>
  <c r="I51" i="11"/>
  <c r="I49" i="11"/>
  <c r="I89" i="11"/>
  <c r="I59" i="11"/>
  <c r="I58" i="11"/>
  <c r="I90" i="11"/>
  <c r="I57" i="11"/>
  <c r="I88" i="11"/>
  <c r="BF49" i="13"/>
  <c r="BF51" i="13"/>
  <c r="BF50" i="13"/>
  <c r="BF90" i="13"/>
  <c r="BF59" i="13"/>
  <c r="BF89" i="13"/>
  <c r="BF58" i="13"/>
  <c r="BF57" i="13"/>
  <c r="BF88" i="13"/>
  <c r="BG50" i="12"/>
  <c r="BG51" i="12"/>
  <c r="BG49" i="12"/>
  <c r="BG89" i="12"/>
  <c r="BG90" i="12"/>
  <c r="BG59" i="12"/>
  <c r="BG58" i="12"/>
  <c r="BG57" i="12"/>
  <c r="BG88" i="12"/>
  <c r="AS51" i="12"/>
  <c r="AS49" i="12"/>
  <c r="AS50" i="12"/>
  <c r="AS90" i="12"/>
  <c r="AS59" i="12"/>
  <c r="AS89" i="12"/>
  <c r="AS58" i="12"/>
  <c r="AS57" i="12"/>
  <c r="AS88" i="12"/>
  <c r="AT51" i="12"/>
  <c r="AT49" i="12"/>
  <c r="AT50" i="12"/>
  <c r="AT90" i="12"/>
  <c r="AT59" i="12"/>
  <c r="AT89" i="12"/>
  <c r="AT58" i="12"/>
  <c r="AT57" i="12"/>
  <c r="AT88" i="12"/>
  <c r="T49" i="13"/>
  <c r="T51" i="13"/>
  <c r="T50" i="13"/>
  <c r="T53" i="13" s="1"/>
  <c r="T78" i="13" s="1"/>
  <c r="T88" i="13"/>
  <c r="T58" i="13"/>
  <c r="T57" i="13"/>
  <c r="T90" i="13"/>
  <c r="T59" i="13"/>
  <c r="T89" i="13"/>
  <c r="AG49" i="12"/>
  <c r="AG50" i="12"/>
  <c r="AG51" i="12"/>
  <c r="AG90" i="12"/>
  <c r="AG59" i="12"/>
  <c r="AG89" i="12"/>
  <c r="AG88" i="12"/>
  <c r="AG57" i="12"/>
  <c r="AG58" i="12"/>
  <c r="G46" i="11"/>
  <c r="G46" i="13"/>
  <c r="H45" i="11"/>
  <c r="I45" i="12"/>
  <c r="H45" i="13"/>
  <c r="G36" i="12"/>
  <c r="G55" i="12" s="1"/>
  <c r="AF46" i="12"/>
  <c r="H46" i="12"/>
  <c r="AG46" i="12"/>
  <c r="AG46" i="13"/>
  <c r="AS45" i="13"/>
  <c r="AS9" i="12"/>
  <c r="AS45" i="12"/>
  <c r="BF45" i="12"/>
  <c r="U45" i="13"/>
  <c r="T33" i="13"/>
  <c r="T34" i="13" s="1"/>
  <c r="T45" i="13"/>
  <c r="T46" i="13" s="1"/>
  <c r="T45" i="11"/>
  <c r="AF45" i="11"/>
  <c r="AH45" i="13"/>
  <c r="T45" i="12"/>
  <c r="AT45" i="12"/>
  <c r="AF41" i="12"/>
  <c r="S46" i="12"/>
  <c r="S46" i="11"/>
  <c r="S53" i="11"/>
  <c r="S78" i="11" s="1"/>
  <c r="AS15" i="12"/>
  <c r="AS11" i="12"/>
  <c r="AS13" i="12"/>
  <c r="F55" i="12"/>
  <c r="H34" i="12"/>
  <c r="AS38" i="12"/>
  <c r="AS41" i="12" s="1"/>
  <c r="AS14" i="12"/>
  <c r="S34" i="12"/>
  <c r="AG34" i="12"/>
  <c r="AG76" i="12" s="1"/>
  <c r="AF34" i="12"/>
  <c r="AF76" i="12" s="1"/>
  <c r="H44" i="11"/>
  <c r="H43" i="11"/>
  <c r="H33" i="11"/>
  <c r="I44" i="12"/>
  <c r="I43" i="12"/>
  <c r="I33" i="12"/>
  <c r="AS12" i="12"/>
  <c r="H44" i="13"/>
  <c r="H43" i="13"/>
  <c r="H33" i="13"/>
  <c r="U44" i="13"/>
  <c r="U43" i="13"/>
  <c r="U33" i="13"/>
  <c r="T43" i="12"/>
  <c r="T44" i="12"/>
  <c r="T33" i="12"/>
  <c r="T44" i="11"/>
  <c r="T43" i="11"/>
  <c r="T33" i="11"/>
  <c r="AF44" i="11"/>
  <c r="AF43" i="11"/>
  <c r="AF33" i="11"/>
  <c r="AT44" i="12"/>
  <c r="AT33" i="12"/>
  <c r="AT43" i="12"/>
  <c r="BF44" i="12"/>
  <c r="BF33" i="12"/>
  <c r="BF43" i="12"/>
  <c r="AS44" i="13"/>
  <c r="AS33" i="13"/>
  <c r="AS43" i="13"/>
  <c r="G80" i="12"/>
  <c r="G82" i="12" s="1"/>
  <c r="G84" i="12" s="1"/>
  <c r="S34" i="11"/>
  <c r="G34" i="11"/>
  <c r="AH44" i="13"/>
  <c r="AH43" i="13"/>
  <c r="AH33" i="13"/>
  <c r="G34" i="13"/>
  <c r="G76" i="13" s="1"/>
  <c r="AG34" i="13"/>
  <c r="AS44" i="12"/>
  <c r="AS33" i="12"/>
  <c r="AS43" i="12"/>
  <c r="F78" i="12"/>
  <c r="F78" i="13"/>
  <c r="F80" i="11"/>
  <c r="AF53" i="12"/>
  <c r="AF78" i="12" s="1"/>
  <c r="S53" i="12"/>
  <c r="S78" i="12" s="1"/>
  <c r="H53" i="12"/>
  <c r="H78" i="12" s="1"/>
  <c r="AG53" i="13"/>
  <c r="AG78" i="13" s="1"/>
  <c r="G53" i="13"/>
  <c r="G78" i="13" s="1"/>
  <c r="G53" i="11"/>
  <c r="G78" i="11" s="1"/>
  <c r="K4" i="11"/>
  <c r="X4" i="11" s="1"/>
  <c r="AK4" i="11" s="1"/>
  <c r="AX4" i="11" s="1"/>
  <c r="BK4" i="11" s="1"/>
  <c r="BX4" i="11" s="1"/>
  <c r="CK4" i="11" s="1"/>
  <c r="CX4" i="11" s="1"/>
  <c r="DK4" i="11" s="1"/>
  <c r="DX4" i="11" s="1"/>
  <c r="AS17" i="12"/>
  <c r="AS10" i="12"/>
  <c r="F76" i="12"/>
  <c r="T16" i="12"/>
  <c r="T28" i="12"/>
  <c r="T26" i="12"/>
  <c r="T19" i="12"/>
  <c r="T27" i="12"/>
  <c r="T29" i="12"/>
  <c r="T32" i="12"/>
  <c r="T24" i="12"/>
  <c r="T22" i="12"/>
  <c r="T30" i="12"/>
  <c r="T21" i="12"/>
  <c r="T25" i="12"/>
  <c r="T18" i="12"/>
  <c r="T31" i="12"/>
  <c r="T23" i="12"/>
  <c r="T20" i="12"/>
  <c r="T29" i="11"/>
  <c r="T25" i="11"/>
  <c r="T31" i="11"/>
  <c r="T20" i="11"/>
  <c r="T27" i="11"/>
  <c r="T18" i="11"/>
  <c r="T30" i="11"/>
  <c r="T22" i="11"/>
  <c r="T19" i="11"/>
  <c r="T16" i="11"/>
  <c r="T26" i="11"/>
  <c r="T24" i="11"/>
  <c r="T28" i="11"/>
  <c r="T21" i="11"/>
  <c r="T23" i="11"/>
  <c r="T32" i="11"/>
  <c r="I16" i="12"/>
  <c r="I28" i="12"/>
  <c r="I24" i="12"/>
  <c r="I22" i="12"/>
  <c r="I27" i="12"/>
  <c r="I32" i="12"/>
  <c r="I19" i="12"/>
  <c r="I29" i="12"/>
  <c r="I26" i="12"/>
  <c r="I31" i="12"/>
  <c r="I23" i="12"/>
  <c r="I30" i="12"/>
  <c r="I20" i="12"/>
  <c r="I25" i="12"/>
  <c r="I21" i="12"/>
  <c r="I18" i="12"/>
  <c r="U32" i="13"/>
  <c r="U28" i="13"/>
  <c r="U24" i="13"/>
  <c r="U20" i="13"/>
  <c r="U16" i="13"/>
  <c r="U21" i="13"/>
  <c r="U29" i="13"/>
  <c r="U19" i="13"/>
  <c r="U27" i="13"/>
  <c r="U22" i="13"/>
  <c r="U25" i="13"/>
  <c r="U18" i="13"/>
  <c r="U26" i="13"/>
  <c r="U31" i="13"/>
  <c r="U30" i="13"/>
  <c r="U23" i="13"/>
  <c r="H16" i="13"/>
  <c r="H32" i="13"/>
  <c r="H28" i="13"/>
  <c r="H19" i="13"/>
  <c r="H25" i="13"/>
  <c r="H22" i="13"/>
  <c r="H18" i="13"/>
  <c r="H30" i="13"/>
  <c r="H21" i="13"/>
  <c r="H23" i="13"/>
  <c r="H26" i="13"/>
  <c r="H29" i="13"/>
  <c r="H20" i="13"/>
  <c r="H27" i="13"/>
  <c r="H31" i="13"/>
  <c r="H24" i="13"/>
  <c r="BF30" i="12"/>
  <c r="BF26" i="12"/>
  <c r="BF22" i="12"/>
  <c r="BF18" i="12"/>
  <c r="BF32" i="12"/>
  <c r="BF25" i="12"/>
  <c r="BF23" i="12"/>
  <c r="BF16" i="12"/>
  <c r="BF27" i="12"/>
  <c r="BF20" i="12"/>
  <c r="BF29" i="12"/>
  <c r="BF19" i="12"/>
  <c r="BF31" i="12"/>
  <c r="BF28" i="12"/>
  <c r="BF21" i="12"/>
  <c r="BF24" i="12"/>
  <c r="AH31" i="13"/>
  <c r="AH29" i="13"/>
  <c r="AH26" i="13"/>
  <c r="AH22" i="13"/>
  <c r="AH18" i="13"/>
  <c r="AH27" i="13"/>
  <c r="AH20" i="13"/>
  <c r="AH28" i="13"/>
  <c r="AH19" i="13"/>
  <c r="AH23" i="13"/>
  <c r="AH21" i="13"/>
  <c r="AH25" i="13"/>
  <c r="AH32" i="13"/>
  <c r="AH16" i="13"/>
  <c r="AH24" i="13"/>
  <c r="AH30" i="13"/>
  <c r="AS16" i="12"/>
  <c r="AS29" i="12"/>
  <c r="AS25" i="12"/>
  <c r="AS21" i="12"/>
  <c r="AS28" i="12"/>
  <c r="AS26" i="12"/>
  <c r="AS19" i="12"/>
  <c r="AS31" i="12"/>
  <c r="AS24" i="12"/>
  <c r="AS23" i="12"/>
  <c r="AS20" i="12"/>
  <c r="AS32" i="12"/>
  <c r="AS22" i="12"/>
  <c r="AS27" i="12"/>
  <c r="AS18" i="12"/>
  <c r="AS30" i="12"/>
  <c r="H16" i="11"/>
  <c r="H30" i="11"/>
  <c r="H22" i="11"/>
  <c r="H19" i="11"/>
  <c r="H24" i="11"/>
  <c r="H29" i="11"/>
  <c r="H31" i="11"/>
  <c r="H28" i="11"/>
  <c r="H25" i="11"/>
  <c r="H21" i="11"/>
  <c r="H18" i="11"/>
  <c r="H32" i="11"/>
  <c r="H23" i="11"/>
  <c r="H26" i="11"/>
  <c r="H20" i="11"/>
  <c r="H27" i="11"/>
  <c r="AS32" i="13"/>
  <c r="AS28" i="13"/>
  <c r="AS24" i="13"/>
  <c r="AS20" i="13"/>
  <c r="AS16" i="13"/>
  <c r="AS27" i="13"/>
  <c r="AS25" i="13"/>
  <c r="AS18" i="13"/>
  <c r="AS22" i="13"/>
  <c r="AS19" i="13"/>
  <c r="AS31" i="13"/>
  <c r="AS21" i="13"/>
  <c r="AS26" i="13"/>
  <c r="AS30" i="13"/>
  <c r="AS29" i="13"/>
  <c r="AS23" i="13"/>
  <c r="AT16" i="12"/>
  <c r="AT29" i="12"/>
  <c r="AT25" i="12"/>
  <c r="AT21" i="12"/>
  <c r="AT28" i="12"/>
  <c r="AT26" i="12"/>
  <c r="AT19" i="12"/>
  <c r="AT32" i="12"/>
  <c r="AT22" i="12"/>
  <c r="AT31" i="12"/>
  <c r="AT30" i="12"/>
  <c r="AT20" i="12"/>
  <c r="AT18" i="12"/>
  <c r="AT27" i="12"/>
  <c r="AT24" i="12"/>
  <c r="AT23" i="12"/>
  <c r="AF16" i="11"/>
  <c r="AF32" i="11"/>
  <c r="AF23" i="11"/>
  <c r="AF19" i="11"/>
  <c r="AF22" i="11"/>
  <c r="AF20" i="11"/>
  <c r="AF26" i="11"/>
  <c r="AF21" i="11"/>
  <c r="AF25" i="11"/>
  <c r="AF18" i="11"/>
  <c r="AF27" i="11"/>
  <c r="AF24" i="11"/>
  <c r="AG41" i="12"/>
  <c r="AG77" i="12" s="1"/>
  <c r="S41" i="12"/>
  <c r="S77" i="12" s="1"/>
  <c r="T41" i="13"/>
  <c r="T77" i="13" s="1"/>
  <c r="T10" i="12"/>
  <c r="T9" i="12"/>
  <c r="T13" i="12"/>
  <c r="T11" i="12"/>
  <c r="T38" i="12"/>
  <c r="T12" i="12"/>
  <c r="T15" i="12"/>
  <c r="T14" i="12"/>
  <c r="T39" i="12"/>
  <c r="T17" i="12"/>
  <c r="S76" i="12"/>
  <c r="V3" i="12"/>
  <c r="V2" i="12" s="1"/>
  <c r="CV38" i="3"/>
  <c r="AB38" i="3"/>
  <c r="AN38" i="3"/>
  <c r="BX38" i="3"/>
  <c r="DS39" i="3"/>
  <c r="AL39" i="3"/>
  <c r="N39" i="3"/>
  <c r="Z39" i="3"/>
  <c r="AM39" i="3" s="1"/>
  <c r="AZ39" i="3" s="1"/>
  <c r="BM39" i="3" s="1"/>
  <c r="BZ39" i="3" s="1"/>
  <c r="CM39" i="3" s="1"/>
  <c r="CZ39" i="3" s="1"/>
  <c r="DM39" i="3" s="1"/>
  <c r="DZ39" i="3" s="1"/>
  <c r="CH39" i="3"/>
  <c r="G41" i="13"/>
  <c r="G77" i="13" s="1"/>
  <c r="F76" i="13"/>
  <c r="F36" i="13"/>
  <c r="F55" i="13" s="1"/>
  <c r="K4" i="13"/>
  <c r="W4" i="13"/>
  <c r="AJ4" i="13" s="1"/>
  <c r="AW4" i="13" s="1"/>
  <c r="BJ4" i="13" s="1"/>
  <c r="BW4" i="13" s="1"/>
  <c r="CJ4" i="13" s="1"/>
  <c r="CW4" i="13" s="1"/>
  <c r="DJ4" i="13" s="1"/>
  <c r="DW4" i="13" s="1"/>
  <c r="BR74" i="13"/>
  <c r="AF76" i="13"/>
  <c r="AF80" i="13" s="1"/>
  <c r="J3" i="13"/>
  <c r="J2" i="13" s="1"/>
  <c r="BG3" i="13"/>
  <c r="BG2" i="13" s="1"/>
  <c r="CR4" i="13"/>
  <c r="BS3" i="13"/>
  <c r="BS2" i="13" s="1"/>
  <c r="H39" i="13"/>
  <c r="H10" i="13"/>
  <c r="H11" i="13"/>
  <c r="H17" i="13"/>
  <c r="H15" i="13"/>
  <c r="H14" i="13"/>
  <c r="H38" i="13"/>
  <c r="H9" i="13"/>
  <c r="H12" i="13"/>
  <c r="H13" i="13"/>
  <c r="U38" i="13"/>
  <c r="U39" i="13"/>
  <c r="U17" i="13"/>
  <c r="U14" i="13"/>
  <c r="U11" i="13"/>
  <c r="U10" i="13"/>
  <c r="U13" i="13"/>
  <c r="U12" i="13"/>
  <c r="U9" i="13"/>
  <c r="U15" i="13"/>
  <c r="F77" i="13"/>
  <c r="S77" i="13"/>
  <c r="W3" i="13"/>
  <c r="AU3" i="13"/>
  <c r="AU2" i="13" s="1"/>
  <c r="AF77" i="13"/>
  <c r="AH38" i="13"/>
  <c r="AH13" i="13"/>
  <c r="AH17" i="13"/>
  <c r="AH14" i="13"/>
  <c r="AH10" i="13"/>
  <c r="AH11" i="13"/>
  <c r="AH39" i="13"/>
  <c r="AH15" i="13"/>
  <c r="AH12" i="13"/>
  <c r="AH9" i="13"/>
  <c r="CR74" i="13"/>
  <c r="AS14" i="13"/>
  <c r="AS11" i="13"/>
  <c r="AS39" i="13"/>
  <c r="AS38" i="13"/>
  <c r="AS10" i="13"/>
  <c r="AS9" i="13"/>
  <c r="AS12" i="13"/>
  <c r="AS17" i="13"/>
  <c r="AS13" i="13"/>
  <c r="AS15" i="13"/>
  <c r="S76" i="13"/>
  <c r="S80" i="13" s="1"/>
  <c r="EE72" i="13"/>
  <c r="EE74" i="13" s="1"/>
  <c r="AJ3" i="13"/>
  <c r="AG41" i="13"/>
  <c r="AG77" i="13" s="1"/>
  <c r="N4" i="12"/>
  <c r="Z4" i="12"/>
  <c r="AM4" i="12" s="1"/>
  <c r="AZ4" i="12" s="1"/>
  <c r="BM4" i="12" s="1"/>
  <c r="BZ4" i="12" s="1"/>
  <c r="CM4" i="12" s="1"/>
  <c r="CZ4" i="12" s="1"/>
  <c r="DM4" i="12" s="1"/>
  <c r="DZ4" i="12" s="1"/>
  <c r="H41" i="12"/>
  <c r="DE4" i="12"/>
  <c r="CF3" i="12"/>
  <c r="CF2" i="12" s="1"/>
  <c r="EE72" i="12"/>
  <c r="EE74" i="12" s="1"/>
  <c r="CR74" i="12"/>
  <c r="AT39" i="12"/>
  <c r="AT38" i="12"/>
  <c r="AT17" i="12"/>
  <c r="AT9" i="12"/>
  <c r="AT12" i="12"/>
  <c r="AT15" i="12"/>
  <c r="AT14" i="12"/>
  <c r="AT10" i="12"/>
  <c r="AT13" i="12"/>
  <c r="AT11" i="12"/>
  <c r="AF77" i="12"/>
  <c r="BH3" i="12"/>
  <c r="BH2" i="12" s="1"/>
  <c r="I14" i="12"/>
  <c r="I11" i="12"/>
  <c r="I15" i="12"/>
  <c r="I10" i="12"/>
  <c r="I9" i="12"/>
  <c r="I38" i="12"/>
  <c r="I17" i="12"/>
  <c r="I39" i="12"/>
  <c r="I13" i="12"/>
  <c r="I12" i="12"/>
  <c r="BR74" i="12"/>
  <c r="AV3" i="12"/>
  <c r="AV2" i="12" s="1"/>
  <c r="BF39" i="12"/>
  <c r="BF38" i="12"/>
  <c r="BF13" i="12"/>
  <c r="BF10" i="12"/>
  <c r="BF17" i="12"/>
  <c r="BF15" i="12"/>
  <c r="BF12" i="12"/>
  <c r="BF14" i="12"/>
  <c r="BF11" i="12"/>
  <c r="BF9" i="12"/>
  <c r="K3" i="12"/>
  <c r="K2" i="12" s="1"/>
  <c r="DE74" i="12"/>
  <c r="BT3" i="12"/>
  <c r="BT2" i="12" s="1"/>
  <c r="EE72" i="11"/>
  <c r="EE74" i="11" s="1"/>
  <c r="BF3" i="11"/>
  <c r="BF2" i="11" s="1"/>
  <c r="CE4" i="11"/>
  <c r="AF14" i="11"/>
  <c r="AF39" i="11"/>
  <c r="AF17" i="11"/>
  <c r="AF38" i="11"/>
  <c r="AF12" i="11"/>
  <c r="AF13" i="11"/>
  <c r="AF11" i="11"/>
  <c r="AF9" i="11"/>
  <c r="AF15" i="11"/>
  <c r="AF10" i="11"/>
  <c r="AH3" i="11"/>
  <c r="AH2" i="11" s="1"/>
  <c r="CR74" i="11"/>
  <c r="AT3" i="11"/>
  <c r="AT2" i="11" s="1"/>
  <c r="S41" i="11"/>
  <c r="G41" i="11"/>
  <c r="V3" i="11"/>
  <c r="V2" i="11" s="1"/>
  <c r="H38" i="11"/>
  <c r="H14" i="11"/>
  <c r="H15" i="11"/>
  <c r="H11" i="11"/>
  <c r="H12" i="11"/>
  <c r="H10" i="11"/>
  <c r="H39" i="11"/>
  <c r="H13" i="11"/>
  <c r="H9" i="11"/>
  <c r="H17" i="11"/>
  <c r="DR72" i="11"/>
  <c r="DR74" i="11" s="1"/>
  <c r="CE74" i="11"/>
  <c r="DE74" i="11"/>
  <c r="T39" i="11"/>
  <c r="T9" i="11"/>
  <c r="T38" i="11"/>
  <c r="T17" i="11"/>
  <c r="T14" i="11"/>
  <c r="T13" i="11"/>
  <c r="T11" i="11"/>
  <c r="T12" i="11"/>
  <c r="T15" i="11"/>
  <c r="T10" i="11"/>
  <c r="J3" i="11"/>
  <c r="J2" i="11" s="1"/>
  <c r="V51" i="11" l="1"/>
  <c r="V49" i="11"/>
  <c r="V50" i="11"/>
  <c r="V58" i="11"/>
  <c r="V59" i="11"/>
  <c r="V89" i="11"/>
  <c r="V90" i="11"/>
  <c r="V88" i="11"/>
  <c r="V57" i="11"/>
  <c r="K49" i="12"/>
  <c r="K50" i="12"/>
  <c r="K51" i="12"/>
  <c r="K90" i="12"/>
  <c r="K89" i="12"/>
  <c r="K88" i="12"/>
  <c r="K58" i="12"/>
  <c r="K57" i="12"/>
  <c r="K59" i="12"/>
  <c r="AG53" i="12"/>
  <c r="AG78" i="12" s="1"/>
  <c r="V50" i="12"/>
  <c r="V51" i="12"/>
  <c r="V49" i="12"/>
  <c r="V89" i="12"/>
  <c r="V88" i="12"/>
  <c r="V90" i="12"/>
  <c r="V59" i="12"/>
  <c r="V58" i="12"/>
  <c r="V57" i="12"/>
  <c r="BS51" i="13"/>
  <c r="BS49" i="13"/>
  <c r="BS50" i="13"/>
  <c r="BS89" i="13"/>
  <c r="BS58" i="13"/>
  <c r="BS90" i="13"/>
  <c r="BS59" i="13"/>
  <c r="BS57" i="13"/>
  <c r="BS88" i="13"/>
  <c r="BF51" i="11"/>
  <c r="BF49" i="11"/>
  <c r="BF50" i="11"/>
  <c r="BF58" i="11"/>
  <c r="BF59" i="11"/>
  <c r="BF89" i="11"/>
  <c r="BF90" i="11"/>
  <c r="BF57" i="11"/>
  <c r="BF88" i="11"/>
  <c r="AT49" i="11"/>
  <c r="AT50" i="11"/>
  <c r="AT51" i="11"/>
  <c r="AT59" i="11"/>
  <c r="AT89" i="11"/>
  <c r="AT90" i="11"/>
  <c r="AT58" i="11"/>
  <c r="AT57" i="11"/>
  <c r="AT88" i="11"/>
  <c r="BT49" i="12"/>
  <c r="BT50" i="12"/>
  <c r="BT51" i="12"/>
  <c r="BT89" i="12"/>
  <c r="BT90" i="12"/>
  <c r="BT59" i="12"/>
  <c r="BT58" i="12"/>
  <c r="BT57" i="12"/>
  <c r="BT88" i="12"/>
  <c r="AU50" i="13"/>
  <c r="AU49" i="13"/>
  <c r="AU51" i="13"/>
  <c r="AU59" i="13"/>
  <c r="AU89" i="13"/>
  <c r="AU58" i="13"/>
  <c r="AU90" i="13"/>
  <c r="AU57" i="13"/>
  <c r="AU88" i="13"/>
  <c r="AH49" i="11"/>
  <c r="AH50" i="11"/>
  <c r="AH51" i="11"/>
  <c r="AH89" i="11"/>
  <c r="AH90" i="11"/>
  <c r="AH58" i="11"/>
  <c r="AH59" i="11"/>
  <c r="AH88" i="11"/>
  <c r="AH57" i="11"/>
  <c r="CF49" i="12"/>
  <c r="CF50" i="12"/>
  <c r="CF51" i="12"/>
  <c r="CF90" i="12"/>
  <c r="CF59" i="12"/>
  <c r="CF89" i="12"/>
  <c r="CF58" i="12"/>
  <c r="CF57" i="12"/>
  <c r="CF88" i="12"/>
  <c r="W2" i="13"/>
  <c r="AI50" i="13"/>
  <c r="AI49" i="13"/>
  <c r="AI51" i="13"/>
  <c r="AI89" i="13"/>
  <c r="AI88" i="13"/>
  <c r="AI58" i="13"/>
  <c r="AI57" i="13"/>
  <c r="AI90" i="13"/>
  <c r="AI59" i="13"/>
  <c r="BH50" i="12"/>
  <c r="BH51" i="12"/>
  <c r="BH49" i="12"/>
  <c r="BH89" i="12"/>
  <c r="BH58" i="12"/>
  <c r="BH90" i="12"/>
  <c r="BH59" i="12"/>
  <c r="BH57" i="12"/>
  <c r="BH88" i="12"/>
  <c r="AI2" i="12"/>
  <c r="AJ3" i="12"/>
  <c r="AH49" i="12"/>
  <c r="AH50" i="12"/>
  <c r="AH51" i="12"/>
  <c r="AH90" i="12"/>
  <c r="AH59" i="12"/>
  <c r="AH89" i="12"/>
  <c r="AH88" i="12"/>
  <c r="AH57" i="12"/>
  <c r="AH58" i="12"/>
  <c r="AH33" i="12"/>
  <c r="AH25" i="12"/>
  <c r="AH21" i="12"/>
  <c r="AH9" i="12"/>
  <c r="AH16" i="12"/>
  <c r="AH38" i="12"/>
  <c r="AH12" i="12"/>
  <c r="AH45" i="12"/>
  <c r="AH19" i="12"/>
  <c r="AH23" i="12"/>
  <c r="AH26" i="12"/>
  <c r="AH39" i="12"/>
  <c r="AH15" i="12"/>
  <c r="AH24" i="12"/>
  <c r="AH20" i="12"/>
  <c r="AH27" i="12"/>
  <c r="AH14" i="12"/>
  <c r="AH17" i="12"/>
  <c r="AH32" i="12"/>
  <c r="AH13" i="12"/>
  <c r="AH43" i="12"/>
  <c r="AH18" i="12"/>
  <c r="AH44" i="12"/>
  <c r="AH22" i="12"/>
  <c r="AH11" i="12"/>
  <c r="AH10" i="12"/>
  <c r="AV49" i="12"/>
  <c r="AV50" i="12"/>
  <c r="AV51" i="12"/>
  <c r="AV90" i="12"/>
  <c r="AV59" i="12"/>
  <c r="AV89" i="12"/>
  <c r="AV58" i="12"/>
  <c r="AV57" i="12"/>
  <c r="AV88" i="12"/>
  <c r="AJ2" i="13"/>
  <c r="J50" i="11"/>
  <c r="J51" i="11"/>
  <c r="J49" i="11"/>
  <c r="J89" i="11"/>
  <c r="J59" i="11"/>
  <c r="J58" i="11"/>
  <c r="J90" i="11"/>
  <c r="J88" i="11"/>
  <c r="J57" i="11"/>
  <c r="BG50" i="13"/>
  <c r="BG51" i="13"/>
  <c r="BG49" i="13"/>
  <c r="BG90" i="13"/>
  <c r="BG59" i="13"/>
  <c r="BG89" i="13"/>
  <c r="BG58" i="13"/>
  <c r="BG57" i="13"/>
  <c r="BG88" i="13"/>
  <c r="J49" i="13"/>
  <c r="J50" i="13"/>
  <c r="J51" i="13"/>
  <c r="J90" i="13"/>
  <c r="J59" i="13"/>
  <c r="J89" i="13"/>
  <c r="J88" i="13"/>
  <c r="J58" i="13"/>
  <c r="J57" i="13"/>
  <c r="J45" i="12"/>
  <c r="I45" i="11"/>
  <c r="I45" i="13"/>
  <c r="AS46" i="13"/>
  <c r="T46" i="11"/>
  <c r="T46" i="12"/>
  <c r="V45" i="13"/>
  <c r="AG45" i="11"/>
  <c r="BS45" i="12"/>
  <c r="AU45" i="12"/>
  <c r="U45" i="12"/>
  <c r="AF46" i="11"/>
  <c r="AS45" i="11"/>
  <c r="AT45" i="13"/>
  <c r="BF45" i="13"/>
  <c r="AS46" i="12"/>
  <c r="U46" i="13"/>
  <c r="AT46" i="12"/>
  <c r="H46" i="13"/>
  <c r="U45" i="11"/>
  <c r="BG45" i="12"/>
  <c r="AI45" i="13"/>
  <c r="AH46" i="13"/>
  <c r="BF46" i="12"/>
  <c r="I46" i="12"/>
  <c r="H46" i="11"/>
  <c r="L4" i="11"/>
  <c r="M4" i="11" s="1"/>
  <c r="AS34" i="12"/>
  <c r="AS76" i="12" s="1"/>
  <c r="AF34" i="11"/>
  <c r="U34" i="13"/>
  <c r="AH53" i="13"/>
  <c r="AH78" i="13" s="1"/>
  <c r="I44" i="11"/>
  <c r="I43" i="11"/>
  <c r="I33" i="11"/>
  <c r="H34" i="11"/>
  <c r="BS44" i="12"/>
  <c r="BS33" i="12"/>
  <c r="BS43" i="12"/>
  <c r="BF34" i="12"/>
  <c r="AU44" i="12"/>
  <c r="AU33" i="12"/>
  <c r="AU43" i="12"/>
  <c r="I34" i="12"/>
  <c r="AT34" i="12"/>
  <c r="AH34" i="13"/>
  <c r="H34" i="13"/>
  <c r="AI44" i="13"/>
  <c r="AI43" i="13"/>
  <c r="AI33" i="13"/>
  <c r="AS34" i="13"/>
  <c r="AT44" i="13"/>
  <c r="AT33" i="13"/>
  <c r="AT43" i="13"/>
  <c r="BF44" i="13"/>
  <c r="BF33" i="13"/>
  <c r="BF43" i="13"/>
  <c r="U43" i="12"/>
  <c r="U44" i="12"/>
  <c r="U33" i="12"/>
  <c r="V44" i="13"/>
  <c r="V43" i="13"/>
  <c r="V33" i="13"/>
  <c r="I44" i="13"/>
  <c r="I43" i="13"/>
  <c r="I33" i="13"/>
  <c r="T34" i="11"/>
  <c r="U44" i="11"/>
  <c r="U43" i="11"/>
  <c r="U33" i="11"/>
  <c r="AS44" i="11"/>
  <c r="AS33" i="11"/>
  <c r="AS43" i="11"/>
  <c r="AG43" i="11"/>
  <c r="AG44" i="11"/>
  <c r="AG33" i="11"/>
  <c r="J43" i="12"/>
  <c r="J44" i="12"/>
  <c r="J33" i="12"/>
  <c r="BG44" i="12"/>
  <c r="BG33" i="12"/>
  <c r="BG43" i="12"/>
  <c r="T34" i="12"/>
  <c r="AG80" i="12"/>
  <c r="G80" i="13"/>
  <c r="G82" i="13" s="1"/>
  <c r="AF80" i="12"/>
  <c r="S80" i="12"/>
  <c r="F80" i="13"/>
  <c r="F80" i="12"/>
  <c r="F82" i="12" s="1"/>
  <c r="AS53" i="12"/>
  <c r="AS78" i="12" s="1"/>
  <c r="AT53" i="12"/>
  <c r="AT78" i="12" s="1"/>
  <c r="AS53" i="13"/>
  <c r="AS78" i="13" s="1"/>
  <c r="U53" i="13"/>
  <c r="U78" i="13" s="1"/>
  <c r="H53" i="13"/>
  <c r="H78" i="13" s="1"/>
  <c r="T53" i="12"/>
  <c r="T78" i="12" s="1"/>
  <c r="BF53" i="12"/>
  <c r="BF78" i="12" s="1"/>
  <c r="I53" i="12"/>
  <c r="I78" i="12" s="1"/>
  <c r="T53" i="11"/>
  <c r="T78" i="11" s="1"/>
  <c r="H53" i="11"/>
  <c r="H78" i="11" s="1"/>
  <c r="AF53" i="11"/>
  <c r="AF78" i="11" s="1"/>
  <c r="B15" i="4"/>
  <c r="BF16" i="13"/>
  <c r="BF29" i="13"/>
  <c r="BF25" i="13"/>
  <c r="BF21" i="13"/>
  <c r="BF31" i="13"/>
  <c r="BF24" i="13"/>
  <c r="BF22" i="13"/>
  <c r="BF26" i="13"/>
  <c r="BF19" i="13"/>
  <c r="BF30" i="13"/>
  <c r="BF28" i="13"/>
  <c r="BF23" i="13"/>
  <c r="BF18" i="13"/>
  <c r="BF27" i="13"/>
  <c r="BF32" i="13"/>
  <c r="BF20" i="13"/>
  <c r="J16" i="12"/>
  <c r="J25" i="12"/>
  <c r="J27" i="12"/>
  <c r="J22" i="12"/>
  <c r="J32" i="12"/>
  <c r="J24" i="12"/>
  <c r="J21" i="12"/>
  <c r="J28" i="12"/>
  <c r="J26" i="12"/>
  <c r="J19" i="12"/>
  <c r="J31" i="12"/>
  <c r="J23" i="12"/>
  <c r="J20" i="12"/>
  <c r="J30" i="12"/>
  <c r="J29" i="12"/>
  <c r="J18" i="12"/>
  <c r="U16" i="12"/>
  <c r="U29" i="12"/>
  <c r="U25" i="12"/>
  <c r="U21" i="12"/>
  <c r="U28" i="12"/>
  <c r="U23" i="12"/>
  <c r="U18" i="12"/>
  <c r="U26" i="12"/>
  <c r="U19" i="12"/>
  <c r="U31" i="12"/>
  <c r="U27" i="12"/>
  <c r="U32" i="12"/>
  <c r="U24" i="12"/>
  <c r="U22" i="12"/>
  <c r="U30" i="12"/>
  <c r="U20" i="12"/>
  <c r="AI16" i="13"/>
  <c r="AI29" i="13"/>
  <c r="AI26" i="13"/>
  <c r="AI22" i="13"/>
  <c r="AI18" i="13"/>
  <c r="AI32" i="13"/>
  <c r="AI27" i="13"/>
  <c r="AI20" i="13"/>
  <c r="AI31" i="13"/>
  <c r="AI28" i="13"/>
  <c r="AI19" i="13"/>
  <c r="AI23" i="13"/>
  <c r="AI21" i="13"/>
  <c r="AI25" i="13"/>
  <c r="AI24" i="13"/>
  <c r="AI30" i="13"/>
  <c r="AG16" i="11"/>
  <c r="AG32" i="11"/>
  <c r="AG23" i="11"/>
  <c r="AG19" i="11"/>
  <c r="AG27" i="11"/>
  <c r="AG22" i="11"/>
  <c r="AG20" i="11"/>
  <c r="AG26" i="11"/>
  <c r="AG28" i="11"/>
  <c r="AG21" i="11"/>
  <c r="AG25" i="11"/>
  <c r="AG18" i="11"/>
  <c r="AG29" i="11"/>
  <c r="AG30" i="11"/>
  <c r="AG24" i="11"/>
  <c r="U30" i="11"/>
  <c r="U26" i="11"/>
  <c r="U22" i="11"/>
  <c r="U18" i="11"/>
  <c r="U28" i="11"/>
  <c r="U20" i="11"/>
  <c r="U27" i="11"/>
  <c r="U29" i="11"/>
  <c r="U25" i="11"/>
  <c r="U23" i="11"/>
  <c r="U16" i="11"/>
  <c r="U24" i="11"/>
  <c r="U19" i="11"/>
  <c r="U31" i="11"/>
  <c r="U21" i="11"/>
  <c r="U32" i="11"/>
  <c r="AT32" i="13"/>
  <c r="AT28" i="13"/>
  <c r="AT24" i="13"/>
  <c r="AT20" i="13"/>
  <c r="AT16" i="13"/>
  <c r="AT27" i="13"/>
  <c r="AT25" i="13"/>
  <c r="AT18" i="13"/>
  <c r="AT31" i="13"/>
  <c r="AT21" i="13"/>
  <c r="AT26" i="13"/>
  <c r="AT30" i="13"/>
  <c r="AT19" i="13"/>
  <c r="AT22" i="13"/>
  <c r="AT29" i="13"/>
  <c r="AT23" i="13"/>
  <c r="I16" i="13"/>
  <c r="I29" i="13"/>
  <c r="I31" i="13"/>
  <c r="I22" i="13"/>
  <c r="I28" i="13"/>
  <c r="I25" i="13"/>
  <c r="I19" i="13"/>
  <c r="I20" i="13"/>
  <c r="I18" i="13"/>
  <c r="I32" i="13"/>
  <c r="I30" i="13"/>
  <c r="I26" i="13"/>
  <c r="I21" i="13"/>
  <c r="I27" i="13"/>
  <c r="I23" i="13"/>
  <c r="I24" i="13"/>
  <c r="BS32" i="12"/>
  <c r="BS28" i="12"/>
  <c r="BS24" i="12"/>
  <c r="BS20" i="12"/>
  <c r="BS26" i="12"/>
  <c r="BS19" i="12"/>
  <c r="BS30" i="12"/>
  <c r="BS25" i="12"/>
  <c r="BS23" i="12"/>
  <c r="BS18" i="12"/>
  <c r="BS16" i="12"/>
  <c r="BS22" i="12"/>
  <c r="BS27" i="12"/>
  <c r="BS31" i="12"/>
  <c r="BS29" i="12"/>
  <c r="BS21" i="12"/>
  <c r="BG30" i="12"/>
  <c r="BG26" i="12"/>
  <c r="BG22" i="12"/>
  <c r="BG18" i="12"/>
  <c r="BG32" i="12"/>
  <c r="BG25" i="12"/>
  <c r="BG23" i="12"/>
  <c r="BG16" i="12"/>
  <c r="BG31" i="12"/>
  <c r="BG28" i="12"/>
  <c r="BG27" i="12"/>
  <c r="BG21" i="12"/>
  <c r="BG24" i="12"/>
  <c r="BG29" i="12"/>
  <c r="BG19" i="12"/>
  <c r="BG20" i="12"/>
  <c r="I16" i="11"/>
  <c r="I27" i="11"/>
  <c r="I25" i="11"/>
  <c r="I32" i="11"/>
  <c r="I24" i="11"/>
  <c r="I29" i="11"/>
  <c r="I19" i="11"/>
  <c r="I31" i="11"/>
  <c r="I21" i="11"/>
  <c r="I18" i="11"/>
  <c r="I28" i="11"/>
  <c r="I22" i="11"/>
  <c r="I23" i="11"/>
  <c r="I30" i="11"/>
  <c r="I26" i="11"/>
  <c r="I20" i="11"/>
  <c r="AS30" i="11"/>
  <c r="AS26" i="11"/>
  <c r="AS22" i="11"/>
  <c r="AS18" i="11"/>
  <c r="AS29" i="11"/>
  <c r="AS27" i="11"/>
  <c r="AS20" i="11"/>
  <c r="AS28" i="11"/>
  <c r="AS23" i="11"/>
  <c r="AS21" i="11"/>
  <c r="AS24" i="11"/>
  <c r="AS32" i="11"/>
  <c r="AS16" i="11"/>
  <c r="AS31" i="11"/>
  <c r="AS25" i="11"/>
  <c r="AS19" i="11"/>
  <c r="AU16" i="12"/>
  <c r="AU30" i="12"/>
  <c r="AU26" i="12"/>
  <c r="AU22" i="12"/>
  <c r="AU18" i="12"/>
  <c r="AU31" i="12"/>
  <c r="AU24" i="12"/>
  <c r="AU29" i="12"/>
  <c r="AU32" i="12"/>
  <c r="AU19" i="12"/>
  <c r="AU21" i="12"/>
  <c r="AU25" i="12"/>
  <c r="AU27" i="12"/>
  <c r="AU23" i="12"/>
  <c r="AU20" i="12"/>
  <c r="AU28" i="12"/>
  <c r="V16" i="13"/>
  <c r="V32" i="13"/>
  <c r="V29" i="13"/>
  <c r="V19" i="13"/>
  <c r="V24" i="13"/>
  <c r="V22" i="13"/>
  <c r="V25" i="13"/>
  <c r="V18" i="13"/>
  <c r="V28" i="13"/>
  <c r="V31" i="13"/>
  <c r="V21" i="13"/>
  <c r="V30" i="13"/>
  <c r="V20" i="13"/>
  <c r="V26" i="13"/>
  <c r="V27" i="13"/>
  <c r="V23" i="13"/>
  <c r="G86" i="12"/>
  <c r="T41" i="11"/>
  <c r="T77" i="11" s="1"/>
  <c r="U41" i="13"/>
  <c r="U77" i="13" s="1"/>
  <c r="I41" i="12"/>
  <c r="I77" i="12" s="1"/>
  <c r="G36" i="13"/>
  <c r="W3" i="12"/>
  <c r="W2" i="12" s="1"/>
  <c r="U9" i="12"/>
  <c r="U38" i="12"/>
  <c r="U15" i="12"/>
  <c r="U14" i="12"/>
  <c r="U13" i="12"/>
  <c r="U12" i="12"/>
  <c r="U11" i="12"/>
  <c r="U39" i="12"/>
  <c r="U17" i="12"/>
  <c r="U10" i="12"/>
  <c r="H41" i="13"/>
  <c r="H77" i="13" s="1"/>
  <c r="T41" i="12"/>
  <c r="T77" i="12" s="1"/>
  <c r="CK38" i="3"/>
  <c r="AC38" i="3"/>
  <c r="AO38" i="3"/>
  <c r="BB38" i="3" s="1"/>
  <c r="BO38" i="3" s="1"/>
  <c r="CB38" i="3" s="1"/>
  <c r="CO38" i="3" s="1"/>
  <c r="DB38" i="3" s="1"/>
  <c r="DO38" i="3" s="1"/>
  <c r="EB38" i="3" s="1"/>
  <c r="BA38" i="3"/>
  <c r="BN38" i="3" s="1"/>
  <c r="DI38" i="3"/>
  <c r="CU39" i="3"/>
  <c r="O39" i="3"/>
  <c r="AA39" i="3"/>
  <c r="AN39" i="3" s="1"/>
  <c r="BA39" i="3" s="1"/>
  <c r="BN39" i="3" s="1"/>
  <c r="CA39" i="3" s="1"/>
  <c r="CN39" i="3" s="1"/>
  <c r="DA39" i="3" s="1"/>
  <c r="DN39" i="3" s="1"/>
  <c r="EA39" i="3" s="1"/>
  <c r="AY39" i="3"/>
  <c r="AT41" i="12"/>
  <c r="AT77" i="12" s="1"/>
  <c r="K3" i="13"/>
  <c r="K2" i="13" s="1"/>
  <c r="BF39" i="13"/>
  <c r="BF38" i="13"/>
  <c r="BF15" i="13"/>
  <c r="BF12" i="13"/>
  <c r="BF17" i="13"/>
  <c r="BF11" i="13"/>
  <c r="BF14" i="13"/>
  <c r="BF10" i="13"/>
  <c r="BF13" i="13"/>
  <c r="BF9" i="13"/>
  <c r="I13" i="13"/>
  <c r="I17" i="13"/>
  <c r="I15" i="13"/>
  <c r="I14" i="13"/>
  <c r="I39" i="13"/>
  <c r="I10" i="13"/>
  <c r="I11" i="13"/>
  <c r="I9" i="13"/>
  <c r="I12" i="13"/>
  <c r="I38" i="13"/>
  <c r="AG76" i="13"/>
  <c r="AG80" i="13" s="1"/>
  <c r="T76" i="13"/>
  <c r="T80" i="13" s="1"/>
  <c r="AT39" i="13"/>
  <c r="AT38" i="13"/>
  <c r="AT10" i="13"/>
  <c r="AT9" i="13"/>
  <c r="AT12" i="13"/>
  <c r="AT11" i="13"/>
  <c r="AT17" i="13"/>
  <c r="AT13" i="13"/>
  <c r="AT15" i="13"/>
  <c r="AT14" i="13"/>
  <c r="AH41" i="13"/>
  <c r="AH77" i="13" s="1"/>
  <c r="AV3" i="13"/>
  <c r="AV2" i="13" s="1"/>
  <c r="BT3" i="13"/>
  <c r="BT2" i="13" s="1"/>
  <c r="L4" i="13"/>
  <c r="X4" i="13"/>
  <c r="AK4" i="13" s="1"/>
  <c r="AX4" i="13" s="1"/>
  <c r="BK4" i="13" s="1"/>
  <c r="BX4" i="13" s="1"/>
  <c r="CK4" i="13" s="1"/>
  <c r="CX4" i="13" s="1"/>
  <c r="DK4" i="13" s="1"/>
  <c r="DX4" i="13" s="1"/>
  <c r="AS41" i="13"/>
  <c r="AK3" i="13"/>
  <c r="CF3" i="13"/>
  <c r="CF2" i="13" s="1"/>
  <c r="DE4" i="13"/>
  <c r="V39" i="13"/>
  <c r="V11" i="13"/>
  <c r="V10" i="13"/>
  <c r="V38" i="13"/>
  <c r="V13" i="13"/>
  <c r="V12" i="13"/>
  <c r="V9" i="13"/>
  <c r="V15" i="13"/>
  <c r="V17" i="13"/>
  <c r="V14" i="13"/>
  <c r="X3" i="13"/>
  <c r="AI38" i="13"/>
  <c r="AI39" i="13"/>
  <c r="AI13" i="13"/>
  <c r="AI17" i="13"/>
  <c r="AI14" i="13"/>
  <c r="AI10" i="13"/>
  <c r="AI11" i="13"/>
  <c r="AI15" i="13"/>
  <c r="AI12" i="13"/>
  <c r="AI9" i="13"/>
  <c r="BH3" i="13"/>
  <c r="BH2" i="13" s="1"/>
  <c r="AW3" i="12"/>
  <c r="AW2" i="12" s="1"/>
  <c r="J14" i="12"/>
  <c r="J11" i="12"/>
  <c r="J38" i="12"/>
  <c r="J39" i="12"/>
  <c r="J9" i="12"/>
  <c r="J17" i="12"/>
  <c r="J13" i="12"/>
  <c r="J15" i="12"/>
  <c r="J12" i="12"/>
  <c r="J10" i="12"/>
  <c r="AU38" i="12"/>
  <c r="AU9" i="12"/>
  <c r="AU12" i="12"/>
  <c r="AU15" i="12"/>
  <c r="AU14" i="12"/>
  <c r="AU39" i="12"/>
  <c r="AU17" i="12"/>
  <c r="AU13" i="12"/>
  <c r="AU11" i="12"/>
  <c r="AU10" i="12"/>
  <c r="H77" i="12"/>
  <c r="BI3" i="12"/>
  <c r="BI2" i="12" s="1"/>
  <c r="BS39" i="12"/>
  <c r="BS13" i="12"/>
  <c r="BS10" i="12"/>
  <c r="BS17" i="12"/>
  <c r="BS15" i="12"/>
  <c r="BS38" i="12"/>
  <c r="BS12" i="12"/>
  <c r="BS11" i="12"/>
  <c r="BS9" i="12"/>
  <c r="BS14" i="12"/>
  <c r="AS77" i="12"/>
  <c r="BG39" i="12"/>
  <c r="BG17" i="12"/>
  <c r="BG38" i="12"/>
  <c r="BG9" i="12"/>
  <c r="BG15" i="12"/>
  <c r="BG14" i="12"/>
  <c r="BG11" i="12"/>
  <c r="BG13" i="12"/>
  <c r="BG10" i="12"/>
  <c r="BG12" i="12"/>
  <c r="AA4" i="12"/>
  <c r="AN4" i="12" s="1"/>
  <c r="BA4" i="12" s="1"/>
  <c r="BN4" i="12" s="1"/>
  <c r="CA4" i="12" s="1"/>
  <c r="CN4" i="12" s="1"/>
  <c r="DA4" i="12" s="1"/>
  <c r="DN4" i="12" s="1"/>
  <c r="EA4" i="12" s="1"/>
  <c r="O4" i="12"/>
  <c r="H76" i="12"/>
  <c r="H80" i="12" s="1"/>
  <c r="H36" i="12"/>
  <c r="H55" i="12" s="1"/>
  <c r="L3" i="12"/>
  <c r="L2" i="12" s="1"/>
  <c r="BU3" i="12"/>
  <c r="BU2" i="12" s="1"/>
  <c r="DR4" i="12"/>
  <c r="CS3" i="12"/>
  <c r="CS2" i="12" s="1"/>
  <c r="BF41" i="12"/>
  <c r="CG3" i="12"/>
  <c r="CG2" i="12" s="1"/>
  <c r="CR4" i="11"/>
  <c r="BS3" i="11"/>
  <c r="BS2" i="11" s="1"/>
  <c r="S76" i="11"/>
  <c r="S80" i="11" s="1"/>
  <c r="AU3" i="11"/>
  <c r="AU2" i="11" s="1"/>
  <c r="BG3" i="11"/>
  <c r="BG2" i="11" s="1"/>
  <c r="K3" i="11"/>
  <c r="K2" i="11" s="1"/>
  <c r="AS39" i="11"/>
  <c r="AS17" i="11"/>
  <c r="AS11" i="11"/>
  <c r="AS10" i="11"/>
  <c r="AS12" i="11"/>
  <c r="AS13" i="11"/>
  <c r="AS15" i="11"/>
  <c r="AS9" i="11"/>
  <c r="AS38" i="11"/>
  <c r="AS14" i="11"/>
  <c r="G77" i="11"/>
  <c r="AG11" i="11"/>
  <c r="AG38" i="11"/>
  <c r="AG13" i="11"/>
  <c r="AG39" i="11"/>
  <c r="AG14" i="11"/>
  <c r="AG17" i="11"/>
  <c r="AG12" i="11"/>
  <c r="AG15" i="11"/>
  <c r="AG10" i="11"/>
  <c r="AG9" i="11"/>
  <c r="Y4" i="11"/>
  <c r="AL4" i="11" s="1"/>
  <c r="AY4" i="11" s="1"/>
  <c r="BL4" i="11" s="1"/>
  <c r="BY4" i="11" s="1"/>
  <c r="CL4" i="11" s="1"/>
  <c r="CY4" i="11" s="1"/>
  <c r="DL4" i="11" s="1"/>
  <c r="DY4" i="11" s="1"/>
  <c r="AI3" i="11"/>
  <c r="AI2" i="11" s="1"/>
  <c r="F82" i="11"/>
  <c r="F84" i="11" s="1"/>
  <c r="F86" i="11" s="1"/>
  <c r="AF41" i="11"/>
  <c r="W3" i="11"/>
  <c r="W2" i="11" s="1"/>
  <c r="U38" i="11"/>
  <c r="U39" i="11"/>
  <c r="U17" i="11"/>
  <c r="U14" i="11"/>
  <c r="U13" i="11"/>
  <c r="U11" i="11"/>
  <c r="U10" i="11"/>
  <c r="U15" i="11"/>
  <c r="U9" i="11"/>
  <c r="U12" i="11"/>
  <c r="S77" i="11"/>
  <c r="G76" i="11"/>
  <c r="G80" i="11" s="1"/>
  <c r="G36" i="11"/>
  <c r="G55" i="11" s="1"/>
  <c r="H41" i="11"/>
  <c r="H77" i="11" s="1"/>
  <c r="I38" i="11"/>
  <c r="I15" i="11"/>
  <c r="I12" i="11"/>
  <c r="I10" i="11"/>
  <c r="I14" i="11"/>
  <c r="I39" i="11"/>
  <c r="I13" i="11"/>
  <c r="I9" i="11"/>
  <c r="I17" i="11"/>
  <c r="I11" i="11"/>
  <c r="C18" i="7"/>
  <c r="C9" i="7"/>
  <c r="C6" i="7"/>
  <c r="W51" i="11" l="1"/>
  <c r="W49" i="11"/>
  <c r="W50" i="11"/>
  <c r="W58" i="11"/>
  <c r="W59" i="11"/>
  <c r="W89" i="11"/>
  <c r="W90" i="11"/>
  <c r="W88" i="11"/>
  <c r="W57" i="11"/>
  <c r="CG49" i="12"/>
  <c r="CG50" i="12"/>
  <c r="CG51" i="12"/>
  <c r="CG90" i="12"/>
  <c r="CG59" i="12"/>
  <c r="CG89" i="12"/>
  <c r="CG58" i="12"/>
  <c r="CG57" i="12"/>
  <c r="CG88" i="12"/>
  <c r="AV51" i="13"/>
  <c r="AV50" i="13"/>
  <c r="AV49" i="13"/>
  <c r="AV59" i="13"/>
  <c r="AV89" i="13"/>
  <c r="AV58" i="13"/>
  <c r="AV90" i="13"/>
  <c r="AV57" i="13"/>
  <c r="AV88" i="13"/>
  <c r="AJ2" i="12"/>
  <c r="AK3" i="12"/>
  <c r="AJ51" i="13"/>
  <c r="AJ50" i="13"/>
  <c r="AJ49" i="13"/>
  <c r="AJ89" i="13"/>
  <c r="AJ88" i="13"/>
  <c r="AJ58" i="13"/>
  <c r="AJ57" i="13"/>
  <c r="AJ90" i="13"/>
  <c r="AJ59" i="13"/>
  <c r="AH34" i="12"/>
  <c r="AH76" i="12" s="1"/>
  <c r="AI49" i="12"/>
  <c r="AI50" i="12"/>
  <c r="AI51" i="12"/>
  <c r="AI89" i="12"/>
  <c r="AI88" i="12"/>
  <c r="AI90" i="12"/>
  <c r="AI59" i="12"/>
  <c r="AI57" i="12"/>
  <c r="AI58" i="12"/>
  <c r="AI23" i="12"/>
  <c r="AI26" i="12"/>
  <c r="AI38" i="12"/>
  <c r="AI24" i="12"/>
  <c r="AI15" i="12"/>
  <c r="AI39" i="12"/>
  <c r="AI16" i="12"/>
  <c r="AI17" i="12"/>
  <c r="AI28" i="12"/>
  <c r="AI12" i="12"/>
  <c r="AI25" i="12"/>
  <c r="AI11" i="12"/>
  <c r="AI21" i="12"/>
  <c r="AI10" i="12"/>
  <c r="AI44" i="12"/>
  <c r="AI29" i="12"/>
  <c r="AI43" i="12"/>
  <c r="AI27" i="12"/>
  <c r="AI9" i="12"/>
  <c r="AI19" i="12"/>
  <c r="AI33" i="12"/>
  <c r="AI20" i="12"/>
  <c r="AI13" i="12"/>
  <c r="AI45" i="12"/>
  <c r="AI18" i="12"/>
  <c r="AI14" i="12"/>
  <c r="AI32" i="12"/>
  <c r="AI22" i="12"/>
  <c r="AI30" i="12"/>
  <c r="W49" i="13"/>
  <c r="W51" i="13"/>
  <c r="W50" i="13"/>
  <c r="W57" i="13"/>
  <c r="W90" i="13"/>
  <c r="W59" i="13"/>
  <c r="W89" i="13"/>
  <c r="W88" i="13"/>
  <c r="W58" i="13"/>
  <c r="K50" i="13"/>
  <c r="K51" i="13"/>
  <c r="K49" i="13"/>
  <c r="K59" i="13"/>
  <c r="K89" i="13"/>
  <c r="K88" i="13"/>
  <c r="K58" i="13"/>
  <c r="K57" i="13"/>
  <c r="K90" i="13"/>
  <c r="BH49" i="13"/>
  <c r="BH51" i="13"/>
  <c r="BH50" i="13"/>
  <c r="BH90" i="13"/>
  <c r="BH59" i="13"/>
  <c r="BH89" i="13"/>
  <c r="BH58" i="13"/>
  <c r="BH57" i="13"/>
  <c r="BH88" i="13"/>
  <c r="BT49" i="13"/>
  <c r="BT51" i="13"/>
  <c r="BT50" i="13"/>
  <c r="BT58" i="13"/>
  <c r="BT90" i="13"/>
  <c r="BT59" i="13"/>
  <c r="BT89" i="13"/>
  <c r="BT57" i="13"/>
  <c r="BT88" i="13"/>
  <c r="AI50" i="11"/>
  <c r="AI51" i="11"/>
  <c r="AI49" i="11"/>
  <c r="AI90" i="11"/>
  <c r="AI58" i="11"/>
  <c r="AI59" i="11"/>
  <c r="AI89" i="11"/>
  <c r="AI57" i="11"/>
  <c r="AI88" i="11"/>
  <c r="AW49" i="12"/>
  <c r="AW50" i="12"/>
  <c r="AW51" i="12"/>
  <c r="AW90" i="12"/>
  <c r="AW59" i="12"/>
  <c r="AW89" i="12"/>
  <c r="AW58" i="12"/>
  <c r="AW57" i="12"/>
  <c r="AW88" i="12"/>
  <c r="L50" i="12"/>
  <c r="L49" i="12"/>
  <c r="L51" i="12"/>
  <c r="L90" i="12"/>
  <c r="L59" i="12"/>
  <c r="L89" i="12"/>
  <c r="L88" i="12"/>
  <c r="L58" i="12"/>
  <c r="L57" i="12"/>
  <c r="W50" i="12"/>
  <c r="W51" i="12"/>
  <c r="W49" i="12"/>
  <c r="W89" i="12"/>
  <c r="W88" i="12"/>
  <c r="W90" i="12"/>
  <c r="W59" i="12"/>
  <c r="W58" i="12"/>
  <c r="W57" i="12"/>
  <c r="AH41" i="12"/>
  <c r="AH77" i="12" s="1"/>
  <c r="K50" i="11"/>
  <c r="K51" i="11"/>
  <c r="K49" i="11"/>
  <c r="K89" i="11"/>
  <c r="K59" i="11"/>
  <c r="K58" i="11"/>
  <c r="K90" i="11"/>
  <c r="K88" i="11"/>
  <c r="K57" i="11"/>
  <c r="BI51" i="12"/>
  <c r="BI49" i="12"/>
  <c r="BI50" i="12"/>
  <c r="BI90" i="12"/>
  <c r="BI59" i="12"/>
  <c r="BI89" i="12"/>
  <c r="BI58" i="12"/>
  <c r="BI57" i="12"/>
  <c r="BI88" i="12"/>
  <c r="CF51" i="13"/>
  <c r="CF50" i="13"/>
  <c r="CF49" i="13"/>
  <c r="CF89" i="13"/>
  <c r="CF58" i="13"/>
  <c r="CF90" i="13"/>
  <c r="CF59" i="13"/>
  <c r="CF57" i="13"/>
  <c r="CF88" i="13"/>
  <c r="BG51" i="11"/>
  <c r="BG49" i="11"/>
  <c r="BG50" i="11"/>
  <c r="BG58" i="11"/>
  <c r="BG59" i="11"/>
  <c r="BG89" i="11"/>
  <c r="BG90" i="11"/>
  <c r="BG57" i="11"/>
  <c r="BG88" i="11"/>
  <c r="AK2" i="13"/>
  <c r="AU49" i="11"/>
  <c r="AU50" i="11"/>
  <c r="AU51" i="11"/>
  <c r="AU59" i="11"/>
  <c r="AU89" i="11"/>
  <c r="AU90" i="11"/>
  <c r="AU58" i="11"/>
  <c r="AU57" i="11"/>
  <c r="AU88" i="11"/>
  <c r="CS51" i="12"/>
  <c r="CS49" i="12"/>
  <c r="CS50" i="12"/>
  <c r="CS90" i="12"/>
  <c r="CS59" i="12"/>
  <c r="CS89" i="12"/>
  <c r="CS58" i="12"/>
  <c r="CS57" i="12"/>
  <c r="CS88" i="12"/>
  <c r="AH53" i="12"/>
  <c r="AH78" i="12" s="1"/>
  <c r="BS50" i="11"/>
  <c r="BS51" i="11"/>
  <c r="BS49" i="11"/>
  <c r="BS90" i="11"/>
  <c r="BS58" i="11"/>
  <c r="BS59" i="11"/>
  <c r="BS89" i="11"/>
  <c r="BS88" i="11"/>
  <c r="BS57" i="11"/>
  <c r="BU49" i="12"/>
  <c r="BU50" i="12"/>
  <c r="BU51" i="12"/>
  <c r="BU89" i="12"/>
  <c r="BU90" i="12"/>
  <c r="BU59" i="12"/>
  <c r="BU58" i="12"/>
  <c r="BU57" i="12"/>
  <c r="BU88" i="12"/>
  <c r="X2" i="13"/>
  <c r="AH46" i="12"/>
  <c r="J45" i="11"/>
  <c r="K45" i="12"/>
  <c r="J45" i="13"/>
  <c r="U46" i="12"/>
  <c r="AU46" i="12"/>
  <c r="AI46" i="13"/>
  <c r="J46" i="12"/>
  <c r="I46" i="13"/>
  <c r="BF46" i="13"/>
  <c r="AG46" i="11"/>
  <c r="AS46" i="11"/>
  <c r="AT46" i="13"/>
  <c r="I46" i="11"/>
  <c r="BT45" i="12"/>
  <c r="AV45" i="12"/>
  <c r="BS45" i="13"/>
  <c r="V45" i="12"/>
  <c r="V45" i="11"/>
  <c r="AH45" i="11"/>
  <c r="BF45" i="11"/>
  <c r="CF45" i="12"/>
  <c r="BG45" i="13"/>
  <c r="AU45" i="13"/>
  <c r="BH45" i="12"/>
  <c r="AJ45" i="13"/>
  <c r="BG46" i="12"/>
  <c r="AT45" i="11"/>
  <c r="W45" i="13"/>
  <c r="BF34" i="13"/>
  <c r="U46" i="11"/>
  <c r="V46" i="13"/>
  <c r="BS46" i="12"/>
  <c r="I34" i="11"/>
  <c r="V44" i="11"/>
  <c r="V43" i="11"/>
  <c r="V33" i="11"/>
  <c r="AH44" i="11"/>
  <c r="AH43" i="11"/>
  <c r="AH33" i="11"/>
  <c r="AS34" i="11"/>
  <c r="J44" i="11"/>
  <c r="J43" i="11"/>
  <c r="J33" i="11"/>
  <c r="AT44" i="11"/>
  <c r="AT33" i="11"/>
  <c r="AT43" i="11"/>
  <c r="W44" i="13"/>
  <c r="W43" i="13"/>
  <c r="W33" i="13"/>
  <c r="AU44" i="13"/>
  <c r="AU33" i="13"/>
  <c r="AU43" i="13"/>
  <c r="F84" i="12"/>
  <c r="F86" i="12" s="1"/>
  <c r="AJ44" i="13"/>
  <c r="AJ43" i="13"/>
  <c r="AJ33" i="13"/>
  <c r="AT34" i="13"/>
  <c r="V44" i="12"/>
  <c r="V43" i="12"/>
  <c r="V33" i="12"/>
  <c r="AG34" i="11"/>
  <c r="BS34" i="12"/>
  <c r="BH44" i="12"/>
  <c r="BH33" i="12"/>
  <c r="BH43" i="12"/>
  <c r="AV44" i="12"/>
  <c r="AV33" i="12"/>
  <c r="AV43" i="12"/>
  <c r="U34" i="12"/>
  <c r="U76" i="12" s="1"/>
  <c r="T76" i="12"/>
  <c r="T80" i="12" s="1"/>
  <c r="U34" i="11"/>
  <c r="BF44" i="11"/>
  <c r="BF33" i="11"/>
  <c r="BF43" i="11"/>
  <c r="CF44" i="12"/>
  <c r="CF33" i="12"/>
  <c r="CF43" i="12"/>
  <c r="BT44" i="12"/>
  <c r="BT33" i="12"/>
  <c r="BT43" i="12"/>
  <c r="K44" i="12"/>
  <c r="K43" i="12"/>
  <c r="K33" i="12"/>
  <c r="BG34" i="12"/>
  <c r="AU34" i="12"/>
  <c r="J34" i="12"/>
  <c r="BG44" i="13"/>
  <c r="BG33" i="13"/>
  <c r="BG43" i="13"/>
  <c r="AI34" i="13"/>
  <c r="V34" i="13"/>
  <c r="V76" i="13" s="1"/>
  <c r="BS44" i="13"/>
  <c r="BS33" i="13"/>
  <c r="BS43" i="13"/>
  <c r="I34" i="13"/>
  <c r="J44" i="13"/>
  <c r="J43" i="13"/>
  <c r="J33" i="13"/>
  <c r="AS80" i="12"/>
  <c r="BG53" i="12"/>
  <c r="BG78" i="12" s="1"/>
  <c r="BF53" i="13"/>
  <c r="BF78" i="13" s="1"/>
  <c r="AI53" i="13"/>
  <c r="AI78" i="13" s="1"/>
  <c r="G55" i="13"/>
  <c r="U53" i="11"/>
  <c r="U78" i="11" s="1"/>
  <c r="I53" i="11"/>
  <c r="I78" i="11" s="1"/>
  <c r="AG53" i="11"/>
  <c r="AG78" i="11" s="1"/>
  <c r="BS53" i="12"/>
  <c r="BS78" i="12" s="1"/>
  <c r="AT53" i="13"/>
  <c r="AT78" i="13" s="1"/>
  <c r="J53" i="12"/>
  <c r="J78" i="12" s="1"/>
  <c r="I53" i="13"/>
  <c r="I78" i="13" s="1"/>
  <c r="V53" i="13"/>
  <c r="V78" i="13" s="1"/>
  <c r="AU53" i="12"/>
  <c r="AU78" i="12" s="1"/>
  <c r="U53" i="12"/>
  <c r="U78" i="12" s="1"/>
  <c r="AS53" i="11"/>
  <c r="AS78" i="11" s="1"/>
  <c r="BS31" i="13"/>
  <c r="BS27" i="13"/>
  <c r="BS23" i="13"/>
  <c r="BS19" i="13"/>
  <c r="BS32" i="13"/>
  <c r="BS25" i="13"/>
  <c r="BS18" i="13"/>
  <c r="BS16" i="13"/>
  <c r="BS28" i="13"/>
  <c r="BS26" i="13"/>
  <c r="BS21" i="13"/>
  <c r="BS22" i="13"/>
  <c r="BS29" i="13"/>
  <c r="BS30" i="13"/>
  <c r="BS24" i="13"/>
  <c r="BS20" i="13"/>
  <c r="W32" i="13"/>
  <c r="W28" i="13"/>
  <c r="W24" i="13"/>
  <c r="W20" i="13"/>
  <c r="W16" i="13"/>
  <c r="W19" i="13"/>
  <c r="W27" i="13"/>
  <c r="W22" i="13"/>
  <c r="W31" i="13"/>
  <c r="W29" i="13"/>
  <c r="W25" i="13"/>
  <c r="W21" i="13"/>
  <c r="W18" i="13"/>
  <c r="W26" i="13"/>
  <c r="W23" i="13"/>
  <c r="W30" i="13"/>
  <c r="AU16" i="13"/>
  <c r="AU29" i="13"/>
  <c r="AU25" i="13"/>
  <c r="AU21" i="13"/>
  <c r="AU32" i="13"/>
  <c r="AU30" i="13"/>
  <c r="AU23" i="13"/>
  <c r="AU18" i="13"/>
  <c r="AU31" i="13"/>
  <c r="AU28" i="13"/>
  <c r="AU26" i="13"/>
  <c r="AU20" i="13"/>
  <c r="AU24" i="13"/>
  <c r="AU22" i="13"/>
  <c r="AU27" i="13"/>
  <c r="AU19" i="13"/>
  <c r="K16" i="12"/>
  <c r="K22" i="12"/>
  <c r="K30" i="12"/>
  <c r="K32" i="12"/>
  <c r="K27" i="12"/>
  <c r="K23" i="12"/>
  <c r="K21" i="12"/>
  <c r="K28" i="12"/>
  <c r="K26" i="12"/>
  <c r="K19" i="12"/>
  <c r="K24" i="12"/>
  <c r="K31" i="12"/>
  <c r="K18" i="12"/>
  <c r="K20" i="12"/>
  <c r="K25" i="12"/>
  <c r="K29" i="12"/>
  <c r="J24" i="11"/>
  <c r="J28" i="11"/>
  <c r="J22" i="11"/>
  <c r="J27" i="11"/>
  <c r="J16" i="11"/>
  <c r="J32" i="11"/>
  <c r="J19" i="11"/>
  <c r="J29" i="11"/>
  <c r="J31" i="11"/>
  <c r="J21" i="11"/>
  <c r="J26" i="11"/>
  <c r="J23" i="11"/>
  <c r="J30" i="11"/>
  <c r="J18" i="11"/>
  <c r="J25" i="11"/>
  <c r="J20" i="11"/>
  <c r="J26" i="13"/>
  <c r="J20" i="13"/>
  <c r="J25" i="13"/>
  <c r="J31" i="13"/>
  <c r="J28" i="13"/>
  <c r="J16" i="13"/>
  <c r="J22" i="13"/>
  <c r="J27" i="13"/>
  <c r="J18" i="13"/>
  <c r="J32" i="13"/>
  <c r="J19" i="13"/>
  <c r="J21" i="13"/>
  <c r="J23" i="13"/>
  <c r="J30" i="13"/>
  <c r="J24" i="13"/>
  <c r="J29" i="13"/>
  <c r="V16" i="12"/>
  <c r="V29" i="12"/>
  <c r="V25" i="12"/>
  <c r="V21" i="12"/>
  <c r="V28" i="12"/>
  <c r="V26" i="12"/>
  <c r="V19" i="12"/>
  <c r="V31" i="12"/>
  <c r="V24" i="12"/>
  <c r="V32" i="12"/>
  <c r="V30" i="12"/>
  <c r="V27" i="12"/>
  <c r="V18" i="12"/>
  <c r="V23" i="12"/>
  <c r="V22" i="12"/>
  <c r="V20" i="12"/>
  <c r="AJ29" i="13"/>
  <c r="AJ26" i="13"/>
  <c r="AJ22" i="13"/>
  <c r="AJ18" i="13"/>
  <c r="AJ32" i="13"/>
  <c r="AJ25" i="13"/>
  <c r="AJ23" i="13"/>
  <c r="AJ19" i="13"/>
  <c r="AJ21" i="13"/>
  <c r="AJ30" i="13"/>
  <c r="AJ27" i="13"/>
  <c r="AJ16" i="13"/>
  <c r="AJ28" i="13"/>
  <c r="AJ20" i="13"/>
  <c r="AJ24" i="13"/>
  <c r="BT32" i="12"/>
  <c r="BT28" i="12"/>
  <c r="BT24" i="12"/>
  <c r="BT20" i="12"/>
  <c r="BT26" i="12"/>
  <c r="BT19" i="12"/>
  <c r="BT30" i="12"/>
  <c r="BT25" i="12"/>
  <c r="BT23" i="12"/>
  <c r="BT18" i="12"/>
  <c r="BT22" i="12"/>
  <c r="BT31" i="12"/>
  <c r="BT21" i="12"/>
  <c r="BT16" i="12"/>
  <c r="BT29" i="12"/>
  <c r="BT27" i="12"/>
  <c r="BG16" i="13"/>
  <c r="BG29" i="13"/>
  <c r="BG25" i="13"/>
  <c r="BG21" i="13"/>
  <c r="BG31" i="13"/>
  <c r="BG24" i="13"/>
  <c r="BG22" i="13"/>
  <c r="BG30" i="13"/>
  <c r="BG28" i="13"/>
  <c r="BG23" i="13"/>
  <c r="BG18" i="13"/>
  <c r="BG19" i="13"/>
  <c r="BG27" i="13"/>
  <c r="BG32" i="13"/>
  <c r="BG26" i="13"/>
  <c r="BG20" i="13"/>
  <c r="V30" i="11"/>
  <c r="V26" i="11"/>
  <c r="V22" i="11"/>
  <c r="V18" i="11"/>
  <c r="V27" i="11"/>
  <c r="V29" i="11"/>
  <c r="V25" i="11"/>
  <c r="V23" i="11"/>
  <c r="V16" i="11"/>
  <c r="V32" i="11"/>
  <c r="V19" i="11"/>
  <c r="V24" i="11"/>
  <c r="V31" i="11"/>
  <c r="V21" i="11"/>
  <c r="V28" i="11"/>
  <c r="V20" i="11"/>
  <c r="AH16" i="11"/>
  <c r="AH32" i="11"/>
  <c r="AH29" i="11"/>
  <c r="AH23" i="11"/>
  <c r="AH19" i="11"/>
  <c r="AH27" i="11"/>
  <c r="AH25" i="11"/>
  <c r="AH18" i="11"/>
  <c r="AH26" i="11"/>
  <c r="AH28" i="11"/>
  <c r="AH21" i="11"/>
  <c r="AH22" i="11"/>
  <c r="AH20" i="11"/>
  <c r="AH24" i="11"/>
  <c r="AH30" i="11"/>
  <c r="AV30" i="12"/>
  <c r="AV26" i="12"/>
  <c r="AV22" i="12"/>
  <c r="AV18" i="12"/>
  <c r="AV31" i="12"/>
  <c r="AV24" i="12"/>
  <c r="AV29" i="12"/>
  <c r="AV19" i="12"/>
  <c r="AV32" i="12"/>
  <c r="AV16" i="12"/>
  <c r="AV28" i="12"/>
  <c r="AV25" i="12"/>
  <c r="AV21" i="12"/>
  <c r="AV20" i="12"/>
  <c r="AV27" i="12"/>
  <c r="AV23" i="12"/>
  <c r="BH31" i="12"/>
  <c r="BH27" i="12"/>
  <c r="BH23" i="12"/>
  <c r="BH19" i="12"/>
  <c r="BH30" i="12"/>
  <c r="BH28" i="12"/>
  <c r="BH21" i="12"/>
  <c r="BH16" i="12"/>
  <c r="BH32" i="12"/>
  <c r="BH25" i="12"/>
  <c r="BH20" i="12"/>
  <c r="BH18" i="12"/>
  <c r="BH22" i="12"/>
  <c r="BH26" i="12"/>
  <c r="BH29" i="12"/>
  <c r="BH24" i="12"/>
  <c r="BF31" i="11"/>
  <c r="BF27" i="11"/>
  <c r="BF23" i="11"/>
  <c r="BF19" i="11"/>
  <c r="BF16" i="11"/>
  <c r="BF26" i="11"/>
  <c r="BF24" i="11"/>
  <c r="BF30" i="11"/>
  <c r="BF20" i="11"/>
  <c r="BF32" i="11"/>
  <c r="BF29" i="11"/>
  <c r="BF18" i="11"/>
  <c r="BF22" i="11"/>
  <c r="BF21" i="11"/>
  <c r="BF28" i="11"/>
  <c r="BF25" i="11"/>
  <c r="AT30" i="11"/>
  <c r="AT26" i="11"/>
  <c r="AT22" i="11"/>
  <c r="AT18" i="11"/>
  <c r="AT29" i="11"/>
  <c r="AT27" i="11"/>
  <c r="AT20" i="11"/>
  <c r="AT23" i="11"/>
  <c r="AT32" i="11"/>
  <c r="AT31" i="11"/>
  <c r="AT25" i="11"/>
  <c r="AT21" i="11"/>
  <c r="AT16" i="11"/>
  <c r="AT28" i="11"/>
  <c r="AT19" i="11"/>
  <c r="AT24" i="11"/>
  <c r="CF23" i="12"/>
  <c r="CF30" i="12"/>
  <c r="CF20" i="12"/>
  <c r="CF27" i="12"/>
  <c r="CF18" i="12"/>
  <c r="CF31" i="12"/>
  <c r="CF29" i="12"/>
  <c r="CF24" i="12"/>
  <c r="CF19" i="12"/>
  <c r="CF21" i="12"/>
  <c r="CF26" i="12"/>
  <c r="CF32" i="12"/>
  <c r="CF22" i="12"/>
  <c r="CF16" i="12"/>
  <c r="CF25" i="12"/>
  <c r="CF28" i="12"/>
  <c r="U41" i="11"/>
  <c r="U77" i="11" s="1"/>
  <c r="AI41" i="13"/>
  <c r="AI77" i="13" s="1"/>
  <c r="U41" i="12"/>
  <c r="U77" i="12" s="1"/>
  <c r="X3" i="12"/>
  <c r="X2" i="12" s="1"/>
  <c r="V15" i="12"/>
  <c r="V17" i="12"/>
  <c r="V38" i="12"/>
  <c r="V14" i="12"/>
  <c r="V12" i="12"/>
  <c r="V11" i="12"/>
  <c r="V39" i="12"/>
  <c r="V13" i="12"/>
  <c r="V10" i="12"/>
  <c r="V9" i="12"/>
  <c r="CA38" i="3"/>
  <c r="DV38" i="3"/>
  <c r="AP38" i="3"/>
  <c r="BC38" i="3" s="1"/>
  <c r="BP38" i="3" s="1"/>
  <c r="CC38" i="3" s="1"/>
  <c r="CP38" i="3" s="1"/>
  <c r="DC38" i="3" s="1"/>
  <c r="DP38" i="3" s="1"/>
  <c r="EC38" i="3" s="1"/>
  <c r="AD38" i="3"/>
  <c r="CX38" i="3"/>
  <c r="BL39" i="3"/>
  <c r="P39" i="3"/>
  <c r="AB39" i="3"/>
  <c r="AO39" i="3" s="1"/>
  <c r="BB39" i="3" s="1"/>
  <c r="BO39" i="3" s="1"/>
  <c r="CB39" i="3" s="1"/>
  <c r="CO39" i="3" s="1"/>
  <c r="DB39" i="3" s="1"/>
  <c r="DO39" i="3" s="1"/>
  <c r="EB39" i="3" s="1"/>
  <c r="DH39" i="3"/>
  <c r="AG41" i="11"/>
  <c r="AG77" i="11" s="1"/>
  <c r="BG39" i="13"/>
  <c r="BG14" i="13"/>
  <c r="BG11" i="13"/>
  <c r="BG15" i="13"/>
  <c r="BG12" i="13"/>
  <c r="BG17" i="13"/>
  <c r="BG13" i="13"/>
  <c r="BG9" i="13"/>
  <c r="BG10" i="13"/>
  <c r="BG38" i="13"/>
  <c r="BI3" i="13"/>
  <c r="BI2" i="13" s="1"/>
  <c r="L3" i="13"/>
  <c r="L2" i="13" s="1"/>
  <c r="W13" i="13"/>
  <c r="W38" i="13"/>
  <c r="W12" i="13"/>
  <c r="W10" i="13"/>
  <c r="W11" i="13"/>
  <c r="W39" i="13"/>
  <c r="W15" i="13"/>
  <c r="W9" i="13"/>
  <c r="W17" i="13"/>
  <c r="W14" i="13"/>
  <c r="AJ39" i="13"/>
  <c r="AJ38" i="13"/>
  <c r="AJ17" i="13"/>
  <c r="AJ14" i="13"/>
  <c r="AJ10" i="13"/>
  <c r="AJ11" i="13"/>
  <c r="AJ15" i="13"/>
  <c r="AJ12" i="13"/>
  <c r="AJ9" i="13"/>
  <c r="AJ13" i="13"/>
  <c r="J9" i="13"/>
  <c r="J15" i="13"/>
  <c r="J12" i="13"/>
  <c r="J38" i="13"/>
  <c r="J17" i="13"/>
  <c r="J14" i="13"/>
  <c r="J13" i="13"/>
  <c r="J11" i="13"/>
  <c r="J39" i="13"/>
  <c r="J10" i="13"/>
  <c r="Y3" i="13"/>
  <c r="AL3" i="13"/>
  <c r="U76" i="13"/>
  <c r="U80" i="13" s="1"/>
  <c r="AW3" i="13"/>
  <c r="AW2" i="13" s="1"/>
  <c r="AT41" i="13"/>
  <c r="AT77" i="13" s="1"/>
  <c r="V41" i="13"/>
  <c r="Y4" i="13"/>
  <c r="AL4" i="13" s="1"/>
  <c r="AY4" i="13" s="1"/>
  <c r="BL4" i="13" s="1"/>
  <c r="BY4" i="13" s="1"/>
  <c r="CL4" i="13" s="1"/>
  <c r="CY4" i="13" s="1"/>
  <c r="DL4" i="13" s="1"/>
  <c r="DY4" i="13" s="1"/>
  <c r="M4" i="13"/>
  <c r="CG3" i="13"/>
  <c r="CG2" i="13" s="1"/>
  <c r="AU13" i="13"/>
  <c r="AU10" i="13"/>
  <c r="AU9" i="13"/>
  <c r="AU12" i="13"/>
  <c r="AU11" i="13"/>
  <c r="AU39" i="13"/>
  <c r="AU17" i="13"/>
  <c r="AU38" i="13"/>
  <c r="AU15" i="13"/>
  <c r="AU14" i="13"/>
  <c r="G84" i="13"/>
  <c r="BU3" i="13"/>
  <c r="BU2" i="13" s="1"/>
  <c r="AH76" i="13"/>
  <c r="AH80" i="13" s="1"/>
  <c r="BF41" i="13"/>
  <c r="CS3" i="13"/>
  <c r="CS2" i="13" s="1"/>
  <c r="DR4" i="13"/>
  <c r="BS39" i="13"/>
  <c r="BS38" i="13"/>
  <c r="BS15" i="13"/>
  <c r="BS12" i="13"/>
  <c r="BS11" i="13"/>
  <c r="BS17" i="13"/>
  <c r="BS14" i="13"/>
  <c r="BS13" i="13"/>
  <c r="BS9" i="13"/>
  <c r="BS10" i="13"/>
  <c r="AS76" i="13"/>
  <c r="AS80" i="13" s="1"/>
  <c r="AS77" i="13"/>
  <c r="H76" i="13"/>
  <c r="H80" i="13" s="1"/>
  <c r="H36" i="13"/>
  <c r="H55" i="13" s="1"/>
  <c r="I41" i="13"/>
  <c r="F82" i="13"/>
  <c r="F84" i="13" s="1"/>
  <c r="F86" i="13" s="1"/>
  <c r="K39" i="12"/>
  <c r="K13" i="12"/>
  <c r="K38" i="12"/>
  <c r="K17" i="12"/>
  <c r="K14" i="12"/>
  <c r="K9" i="12"/>
  <c r="K11" i="12"/>
  <c r="K15" i="12"/>
  <c r="K12" i="12"/>
  <c r="K10" i="12"/>
  <c r="BS41" i="12"/>
  <c r="BF77" i="12"/>
  <c r="BG41" i="12"/>
  <c r="BG77" i="12" s="1"/>
  <c r="CT3" i="12"/>
  <c r="CT2" i="12" s="1"/>
  <c r="DF3" i="12"/>
  <c r="DF2" i="12" s="1"/>
  <c r="EE4" i="12"/>
  <c r="J41" i="12"/>
  <c r="BF76" i="12"/>
  <c r="BF80" i="12" s="1"/>
  <c r="BF36" i="12"/>
  <c r="BF55" i="12" s="1"/>
  <c r="AU41" i="12"/>
  <c r="AV38" i="12"/>
  <c r="AV12" i="12"/>
  <c r="AV15" i="12"/>
  <c r="AV14" i="12"/>
  <c r="AV39" i="12"/>
  <c r="AV17" i="12"/>
  <c r="AV10" i="12"/>
  <c r="AV11" i="12"/>
  <c r="AV9" i="12"/>
  <c r="AV13" i="12"/>
  <c r="BJ3" i="12"/>
  <c r="BJ2" i="12" s="1"/>
  <c r="AX3" i="12"/>
  <c r="AX2" i="12" s="1"/>
  <c r="M3" i="12"/>
  <c r="M2" i="12" s="1"/>
  <c r="BT39" i="12"/>
  <c r="BT38" i="12"/>
  <c r="BT13" i="12"/>
  <c r="BT10" i="12"/>
  <c r="BT17" i="12"/>
  <c r="BT15" i="12"/>
  <c r="BT12" i="12"/>
  <c r="BT11" i="12"/>
  <c r="BT9" i="12"/>
  <c r="BT14" i="12"/>
  <c r="BH39" i="12"/>
  <c r="BH38" i="12"/>
  <c r="BH17" i="12"/>
  <c r="BH9" i="12"/>
  <c r="BH12" i="12"/>
  <c r="BH15" i="12"/>
  <c r="BH14" i="12"/>
  <c r="BH11" i="12"/>
  <c r="BH13" i="12"/>
  <c r="BH10" i="12"/>
  <c r="CH3" i="12"/>
  <c r="CH2" i="12" s="1"/>
  <c r="BV3" i="12"/>
  <c r="BV2" i="12" s="1"/>
  <c r="I76" i="12"/>
  <c r="I80" i="12" s="1"/>
  <c r="I36" i="12"/>
  <c r="AB4" i="12"/>
  <c r="AO4" i="12" s="1"/>
  <c r="BB4" i="12" s="1"/>
  <c r="BO4" i="12" s="1"/>
  <c r="CB4" i="12" s="1"/>
  <c r="CO4" i="12" s="1"/>
  <c r="DB4" i="12" s="1"/>
  <c r="DO4" i="12" s="1"/>
  <c r="EB4" i="12" s="1"/>
  <c r="P4" i="12"/>
  <c r="CF38" i="12"/>
  <c r="CF13" i="12"/>
  <c r="CF10" i="12"/>
  <c r="CF17" i="12"/>
  <c r="CF15" i="12"/>
  <c r="CF39" i="12"/>
  <c r="CF12" i="12"/>
  <c r="CF14" i="12"/>
  <c r="CF11" i="12"/>
  <c r="CF9" i="12"/>
  <c r="AT76" i="12"/>
  <c r="AT80" i="12" s="1"/>
  <c r="X3" i="11"/>
  <c r="X2" i="11" s="1"/>
  <c r="L3" i="11"/>
  <c r="L2" i="11" s="1"/>
  <c r="AF77" i="11"/>
  <c r="BF38" i="11"/>
  <c r="BF17" i="11"/>
  <c r="BF39" i="11"/>
  <c r="BF15" i="11"/>
  <c r="BF10" i="11"/>
  <c r="BF11" i="11"/>
  <c r="BF12" i="11"/>
  <c r="BF14" i="11"/>
  <c r="BF13" i="11"/>
  <c r="BF9" i="11"/>
  <c r="AS41" i="11"/>
  <c r="Z4" i="11"/>
  <c r="AM4" i="11" s="1"/>
  <c r="AZ4" i="11" s="1"/>
  <c r="BM4" i="11" s="1"/>
  <c r="BZ4" i="11" s="1"/>
  <c r="CM4" i="11" s="1"/>
  <c r="CZ4" i="11" s="1"/>
  <c r="DM4" i="11" s="1"/>
  <c r="DZ4" i="11" s="1"/>
  <c r="N4" i="11"/>
  <c r="J13" i="11"/>
  <c r="J38" i="11"/>
  <c r="J39" i="11"/>
  <c r="J15" i="11"/>
  <c r="J12" i="11"/>
  <c r="J10" i="11"/>
  <c r="J14" i="11"/>
  <c r="J9" i="11"/>
  <c r="J17" i="11"/>
  <c r="J11" i="11"/>
  <c r="H76" i="11"/>
  <c r="H80" i="11" s="1"/>
  <c r="H36" i="11"/>
  <c r="AT14" i="11"/>
  <c r="AT11" i="11"/>
  <c r="AT39" i="11"/>
  <c r="AT13" i="11"/>
  <c r="AT17" i="11"/>
  <c r="AT38" i="11"/>
  <c r="AT12" i="11"/>
  <c r="AT15" i="11"/>
  <c r="AT10" i="11"/>
  <c r="AT9" i="11"/>
  <c r="V38" i="11"/>
  <c r="V9" i="11"/>
  <c r="V17" i="11"/>
  <c r="V14" i="11"/>
  <c r="V15" i="11"/>
  <c r="V39" i="11"/>
  <c r="V11" i="11"/>
  <c r="V10" i="11"/>
  <c r="V13" i="11"/>
  <c r="V12" i="11"/>
  <c r="AF76" i="11"/>
  <c r="AF80" i="11" s="1"/>
  <c r="AJ3" i="11"/>
  <c r="AJ2" i="11" s="1"/>
  <c r="AV3" i="11"/>
  <c r="AV2" i="11" s="1"/>
  <c r="I41" i="11"/>
  <c r="I77" i="11" s="1"/>
  <c r="BT3" i="11"/>
  <c r="BT2" i="11" s="1"/>
  <c r="DE4" i="11"/>
  <c r="CF3" i="11"/>
  <c r="CF2" i="11" s="1"/>
  <c r="T76" i="11"/>
  <c r="T80" i="11" s="1"/>
  <c r="BH3" i="11"/>
  <c r="BH2" i="11" s="1"/>
  <c r="AH39" i="11"/>
  <c r="AH17" i="11"/>
  <c r="AH13" i="11"/>
  <c r="AH38" i="11"/>
  <c r="AH14" i="11"/>
  <c r="AH12" i="11"/>
  <c r="AH15" i="11"/>
  <c r="AH9" i="11"/>
  <c r="AH10" i="11"/>
  <c r="AH11" i="11"/>
  <c r="EE79" i="5"/>
  <c r="EE69" i="5"/>
  <c r="EE67" i="5"/>
  <c r="EE79" i="6"/>
  <c r="EE69" i="6"/>
  <c r="EE67" i="6"/>
  <c r="EE79" i="8"/>
  <c r="EE69" i="8"/>
  <c r="EE67" i="8"/>
  <c r="EE79" i="9"/>
  <c r="EE69" i="9"/>
  <c r="EE67" i="9"/>
  <c r="EE79" i="10"/>
  <c r="EE69" i="10"/>
  <c r="EE67" i="10"/>
  <c r="EE79" i="4"/>
  <c r="EE69" i="4"/>
  <c r="EE67" i="4"/>
  <c r="DR79" i="5"/>
  <c r="DR69" i="5"/>
  <c r="DR67" i="5"/>
  <c r="DR79" i="6"/>
  <c r="DR69" i="6"/>
  <c r="DR67" i="6"/>
  <c r="DR79" i="8"/>
  <c r="DR69" i="8"/>
  <c r="DR67" i="8"/>
  <c r="DR79" i="9"/>
  <c r="DR69" i="9"/>
  <c r="DR67" i="9"/>
  <c r="DR79" i="10"/>
  <c r="DR69" i="10"/>
  <c r="DR67" i="10"/>
  <c r="DR79" i="4"/>
  <c r="DR69" i="4"/>
  <c r="DR67" i="4"/>
  <c r="DE79" i="5"/>
  <c r="DE69" i="5"/>
  <c r="DE67" i="5"/>
  <c r="DE79" i="6"/>
  <c r="DE69" i="6"/>
  <c r="DE67" i="6"/>
  <c r="DE79" i="8"/>
  <c r="DE69" i="8"/>
  <c r="DE67" i="8"/>
  <c r="DE79" i="9"/>
  <c r="DE69" i="9"/>
  <c r="DE67" i="9"/>
  <c r="DE79" i="10"/>
  <c r="DE69" i="10"/>
  <c r="DE67" i="10"/>
  <c r="DE79" i="4"/>
  <c r="DE69" i="4"/>
  <c r="DE67" i="4"/>
  <c r="CR79" i="5"/>
  <c r="CR69" i="5"/>
  <c r="CR67" i="5"/>
  <c r="CR79" i="6"/>
  <c r="CR69" i="6"/>
  <c r="CR67" i="6"/>
  <c r="CR79" i="8"/>
  <c r="CR69" i="8"/>
  <c r="CR67" i="8"/>
  <c r="CR79" i="9"/>
  <c r="CR69" i="9"/>
  <c r="CR67" i="9"/>
  <c r="CR79" i="10"/>
  <c r="CR69" i="10"/>
  <c r="CR67" i="10"/>
  <c r="CR79" i="4"/>
  <c r="CR69" i="4"/>
  <c r="CR67" i="4"/>
  <c r="CE79" i="5"/>
  <c r="CE69" i="5"/>
  <c r="CE67" i="5"/>
  <c r="CE79" i="6"/>
  <c r="CE69" i="6"/>
  <c r="CE67" i="6"/>
  <c r="CE79" i="8"/>
  <c r="CE69" i="8"/>
  <c r="CE67" i="8"/>
  <c r="CE79" i="9"/>
  <c r="CE69" i="9"/>
  <c r="CE67" i="9"/>
  <c r="CE79" i="10"/>
  <c r="CE69" i="10"/>
  <c r="CE67" i="10"/>
  <c r="CE79" i="4"/>
  <c r="CE69" i="4"/>
  <c r="CE67" i="4"/>
  <c r="BR79" i="5"/>
  <c r="BR69" i="5"/>
  <c r="BR67" i="5"/>
  <c r="BR79" i="6"/>
  <c r="BR69" i="6"/>
  <c r="BR67" i="6"/>
  <c r="BR79" i="8"/>
  <c r="BR69" i="8"/>
  <c r="BR67" i="8"/>
  <c r="BR79" i="9"/>
  <c r="BR69" i="9"/>
  <c r="BR67" i="9"/>
  <c r="BR79" i="10"/>
  <c r="BR69" i="10"/>
  <c r="BR67" i="10"/>
  <c r="BR79" i="4"/>
  <c r="BR69" i="4"/>
  <c r="BR67" i="4"/>
  <c r="BE79" i="5"/>
  <c r="BE69" i="5"/>
  <c r="BE67" i="5"/>
  <c r="BE79" i="6"/>
  <c r="BE69" i="6"/>
  <c r="BE67" i="6"/>
  <c r="BE79" i="8"/>
  <c r="BE69" i="8"/>
  <c r="BE67" i="8"/>
  <c r="BE79" i="9"/>
  <c r="BE69" i="9"/>
  <c r="BE67" i="9"/>
  <c r="BE79" i="10"/>
  <c r="BE69" i="10"/>
  <c r="BE67" i="10"/>
  <c r="BE79" i="4"/>
  <c r="BE69" i="4"/>
  <c r="BE67" i="4"/>
  <c r="AR79" i="5"/>
  <c r="AR69" i="5"/>
  <c r="AR67" i="5"/>
  <c r="AR79" i="6"/>
  <c r="AR69" i="6"/>
  <c r="AR67" i="6"/>
  <c r="AR79" i="8"/>
  <c r="AR69" i="8"/>
  <c r="AR67" i="8"/>
  <c r="AR79" i="9"/>
  <c r="AR69" i="9"/>
  <c r="AR67" i="9"/>
  <c r="AR79" i="10"/>
  <c r="AR69" i="10"/>
  <c r="AR67" i="10"/>
  <c r="AR79" i="4"/>
  <c r="AR69" i="4"/>
  <c r="AR67" i="4"/>
  <c r="AE79" i="5"/>
  <c r="AE69" i="5"/>
  <c r="AE67" i="5"/>
  <c r="AE79" i="6"/>
  <c r="AE69" i="6"/>
  <c r="AE67" i="6"/>
  <c r="AE79" i="8"/>
  <c r="AE69" i="8"/>
  <c r="AE67" i="8"/>
  <c r="AE79" i="9"/>
  <c r="AE69" i="9"/>
  <c r="AE67" i="9"/>
  <c r="AE79" i="10"/>
  <c r="AE69" i="10"/>
  <c r="AE67" i="10"/>
  <c r="AE79" i="4"/>
  <c r="AE69" i="4"/>
  <c r="AE67" i="4"/>
  <c r="B18" i="1"/>
  <c r="B19" i="1" s="1"/>
  <c r="B19" i="3"/>
  <c r="B56" i="1"/>
  <c r="B45" i="3"/>
  <c r="B46" i="4"/>
  <c r="B57" i="4"/>
  <c r="B55" i="4"/>
  <c r="B55" i="1"/>
  <c r="EE79" i="2"/>
  <c r="ED7" i="2"/>
  <c r="EC7" i="2"/>
  <c r="DZ7" i="2"/>
  <c r="DX7" i="2"/>
  <c r="DW7" i="2"/>
  <c r="DV7" i="2"/>
  <c r="DU7" i="2"/>
  <c r="DT7" i="2"/>
  <c r="DS7" i="2"/>
  <c r="EE79" i="3"/>
  <c r="ED7" i="3"/>
  <c r="EC7" i="3"/>
  <c r="EB7" i="3"/>
  <c r="EA7" i="3"/>
  <c r="DZ7" i="3"/>
  <c r="DY7" i="3"/>
  <c r="DW7" i="3"/>
  <c r="DU7" i="3"/>
  <c r="DT7" i="3"/>
  <c r="DS7" i="3"/>
  <c r="EE79" i="1"/>
  <c r="ED7" i="1"/>
  <c r="EC7" i="1"/>
  <c r="EB7" i="1"/>
  <c r="EA7" i="1"/>
  <c r="DZ7" i="1"/>
  <c r="DX7" i="1"/>
  <c r="DW7" i="1"/>
  <c r="DV7" i="1"/>
  <c r="DU7" i="1"/>
  <c r="DT7" i="1"/>
  <c r="DS7" i="1"/>
  <c r="DR79" i="2"/>
  <c r="DQ7" i="2"/>
  <c r="DQ71" i="2" s="1"/>
  <c r="DQ72" i="2" s="1"/>
  <c r="DP7" i="2"/>
  <c r="DP71" i="2" s="1"/>
  <c r="DP72" i="2" s="1"/>
  <c r="DO7" i="2"/>
  <c r="DO71" i="2" s="1"/>
  <c r="DO72" i="2" s="1"/>
  <c r="DM7" i="2"/>
  <c r="DM71" i="2" s="1"/>
  <c r="DM72" i="2" s="1"/>
  <c r="DK7" i="2"/>
  <c r="DK71" i="2" s="1"/>
  <c r="DK72" i="2" s="1"/>
  <c r="DJ7" i="2"/>
  <c r="DJ71" i="2" s="1"/>
  <c r="DJ72" i="2" s="1"/>
  <c r="DI7" i="2"/>
  <c r="DI71" i="2" s="1"/>
  <c r="DI72" i="2" s="1"/>
  <c r="DH7" i="2"/>
  <c r="DH71" i="2" s="1"/>
  <c r="DH72" i="2" s="1"/>
  <c r="DR79" i="3"/>
  <c r="DQ7" i="3"/>
  <c r="DQ71" i="3" s="1"/>
  <c r="DQ72" i="3" s="1"/>
  <c r="DP7" i="3"/>
  <c r="DP71" i="3" s="1"/>
  <c r="DP72" i="3" s="1"/>
  <c r="DO7" i="3"/>
  <c r="DO71" i="3" s="1"/>
  <c r="DO72" i="3" s="1"/>
  <c r="DN7" i="3"/>
  <c r="DN71" i="3" s="1"/>
  <c r="DN72" i="3" s="1"/>
  <c r="DL7" i="3"/>
  <c r="DL71" i="3" s="1"/>
  <c r="DL72" i="3" s="1"/>
  <c r="DJ7" i="3"/>
  <c r="DJ71" i="3" s="1"/>
  <c r="DJ72" i="3" s="1"/>
  <c r="DI7" i="3"/>
  <c r="DI71" i="3" s="1"/>
  <c r="DI72" i="3" s="1"/>
  <c r="DH7" i="3"/>
  <c r="DH71" i="3" s="1"/>
  <c r="DH72" i="3" s="1"/>
  <c r="DG7" i="3"/>
  <c r="DG71" i="3" s="1"/>
  <c r="DG72" i="3" s="1"/>
  <c r="DR79" i="1"/>
  <c r="DO7" i="1"/>
  <c r="DM7" i="1"/>
  <c r="DL7" i="1"/>
  <c r="DK7" i="1"/>
  <c r="DJ7" i="1"/>
  <c r="DI7" i="1"/>
  <c r="DH7" i="1"/>
  <c r="DG7" i="1"/>
  <c r="DF7" i="1"/>
  <c r="DE79" i="2"/>
  <c r="DE79" i="3"/>
  <c r="DD7" i="3"/>
  <c r="DD71" i="3" s="1"/>
  <c r="DD72" i="3" s="1"/>
  <c r="DB7" i="3"/>
  <c r="DB71" i="3" s="1"/>
  <c r="DB72" i="3" s="1"/>
  <c r="DA7" i="3"/>
  <c r="DA71" i="3" s="1"/>
  <c r="DA72" i="3" s="1"/>
  <c r="CZ7" i="3"/>
  <c r="CZ71" i="3" s="1"/>
  <c r="CZ72" i="3" s="1"/>
  <c r="CW7" i="3"/>
  <c r="CW71" i="3" s="1"/>
  <c r="CW72" i="3" s="1"/>
  <c r="CU7" i="3"/>
  <c r="CU71" i="3" s="1"/>
  <c r="CU72" i="3" s="1"/>
  <c r="CT7" i="3"/>
  <c r="CT71" i="3" s="1"/>
  <c r="CS7" i="3"/>
  <c r="CS71" i="3" s="1"/>
  <c r="CS72" i="3" s="1"/>
  <c r="DE79" i="1"/>
  <c r="CR79" i="2"/>
  <c r="CR79" i="3"/>
  <c r="CQ7" i="3"/>
  <c r="CQ71" i="3" s="1"/>
  <c r="CQ72" i="3" s="1"/>
  <c r="CP7" i="3"/>
  <c r="CP71" i="3" s="1"/>
  <c r="CP72" i="3" s="1"/>
  <c r="CO7" i="3"/>
  <c r="CO71" i="3" s="1"/>
  <c r="CO72" i="3" s="1"/>
  <c r="CN7" i="3"/>
  <c r="CN71" i="3" s="1"/>
  <c r="CN72" i="3" s="1"/>
  <c r="CM7" i="3"/>
  <c r="CM71" i="3" s="1"/>
  <c r="CM72" i="3" s="1"/>
  <c r="CL7" i="3"/>
  <c r="CL71" i="3" s="1"/>
  <c r="CL72" i="3" s="1"/>
  <c r="CK7" i="3"/>
  <c r="CK71" i="3" s="1"/>
  <c r="CK72" i="3" s="1"/>
  <c r="CJ7" i="3"/>
  <c r="CJ71" i="3" s="1"/>
  <c r="CJ72" i="3" s="1"/>
  <c r="CG7" i="3"/>
  <c r="CG71" i="3" s="1"/>
  <c r="CG72" i="3" s="1"/>
  <c r="CR79" i="1"/>
  <c r="CE79" i="2"/>
  <c r="CE79" i="3"/>
  <c r="CD7" i="3"/>
  <c r="CC7" i="3"/>
  <c r="CB7" i="3"/>
  <c r="CA7" i="3"/>
  <c r="BZ7" i="3"/>
  <c r="BY7" i="3"/>
  <c r="BX7" i="3"/>
  <c r="BU7" i="3"/>
  <c r="BT7" i="3"/>
  <c r="BS7" i="3"/>
  <c r="BS71" i="3" s="1"/>
  <c r="CE79" i="1"/>
  <c r="BR79" i="2"/>
  <c r="BR79" i="3"/>
  <c r="BQ7" i="3"/>
  <c r="BQ71" i="3" s="1"/>
  <c r="BQ72" i="3" s="1"/>
  <c r="BP7" i="3"/>
  <c r="BP71" i="3" s="1"/>
  <c r="BP72" i="3" s="1"/>
  <c r="BO7" i="3"/>
  <c r="BO71" i="3" s="1"/>
  <c r="BO72" i="3" s="1"/>
  <c r="BJ7" i="3"/>
  <c r="BJ71" i="3" s="1"/>
  <c r="BJ72" i="3" s="1"/>
  <c r="BI7" i="3"/>
  <c r="BI71" i="3" s="1"/>
  <c r="BI72" i="3" s="1"/>
  <c r="BH7" i="3"/>
  <c r="BH71" i="3" s="1"/>
  <c r="BH72" i="3" s="1"/>
  <c r="BG7" i="3"/>
  <c r="BG71" i="3" s="1"/>
  <c r="BG72" i="3" s="1"/>
  <c r="BR79" i="1"/>
  <c r="BE79" i="2"/>
  <c r="BE79" i="3"/>
  <c r="AT7" i="3"/>
  <c r="AT71" i="3" s="1"/>
  <c r="AT72" i="3" s="1"/>
  <c r="BD7" i="3"/>
  <c r="BD71" i="3" s="1"/>
  <c r="BD72" i="3" s="1"/>
  <c r="BC7" i="3"/>
  <c r="BC71" i="3" s="1"/>
  <c r="BC72" i="3" s="1"/>
  <c r="BB7" i="3"/>
  <c r="BB71" i="3" s="1"/>
  <c r="BB72" i="3" s="1"/>
  <c r="BA7" i="3"/>
  <c r="BA71" i="3" s="1"/>
  <c r="BA72" i="3" s="1"/>
  <c r="AX7" i="3"/>
  <c r="AX71" i="3" s="1"/>
  <c r="AX72" i="3" s="1"/>
  <c r="AW7" i="3"/>
  <c r="AW71" i="3" s="1"/>
  <c r="AW72" i="3" s="1"/>
  <c r="AV7" i="3"/>
  <c r="AV71" i="3" s="1"/>
  <c r="AV72" i="3" s="1"/>
  <c r="AU7" i="3"/>
  <c r="AU71" i="3" s="1"/>
  <c r="AU72" i="3" s="1"/>
  <c r="AS7" i="3"/>
  <c r="AS71" i="3" s="1"/>
  <c r="BE79" i="1"/>
  <c r="AR79" i="2"/>
  <c r="AR79" i="3"/>
  <c r="AQ7" i="3"/>
  <c r="AQ71" i="3" s="1"/>
  <c r="AQ72" i="3" s="1"/>
  <c r="AP7" i="3"/>
  <c r="AP71" i="3" s="1"/>
  <c r="AP72" i="3" s="1"/>
  <c r="AO7" i="3"/>
  <c r="AO71" i="3" s="1"/>
  <c r="AO72" i="3" s="1"/>
  <c r="AN7" i="3"/>
  <c r="AN71" i="3" s="1"/>
  <c r="AN72" i="3" s="1"/>
  <c r="AL7" i="3"/>
  <c r="AL71" i="3" s="1"/>
  <c r="AL72" i="3" s="1"/>
  <c r="AK7" i="3"/>
  <c r="AK71" i="3" s="1"/>
  <c r="AK72" i="3" s="1"/>
  <c r="AJ7" i="3"/>
  <c r="AJ71" i="3" s="1"/>
  <c r="AJ72" i="3" s="1"/>
  <c r="AI7" i="3"/>
  <c r="AI71" i="3" s="1"/>
  <c r="AI72" i="3" s="1"/>
  <c r="AG7" i="3"/>
  <c r="AG71" i="3" s="1"/>
  <c r="AG72" i="3" s="1"/>
  <c r="AR79" i="1"/>
  <c r="A56" i="2"/>
  <c r="A66" i="3"/>
  <c r="A56" i="1"/>
  <c r="A55" i="2"/>
  <c r="A65" i="3"/>
  <c r="A55" i="4"/>
  <c r="A55" i="1"/>
  <c r="A54" i="2"/>
  <c r="A64" i="3"/>
  <c r="A54" i="4"/>
  <c r="A54" i="1"/>
  <c r="A52" i="2"/>
  <c r="A53" i="2"/>
  <c r="A62" i="3"/>
  <c r="A63" i="3"/>
  <c r="A52" i="4"/>
  <c r="A53" i="4"/>
  <c r="A52" i="1"/>
  <c r="A53" i="1"/>
  <c r="A51" i="2"/>
  <c r="A61" i="3"/>
  <c r="A51" i="4"/>
  <c r="A51" i="1"/>
  <c r="AE4" i="2"/>
  <c r="S3" i="2" s="1"/>
  <c r="AE4" i="3"/>
  <c r="S3" i="3" s="1"/>
  <c r="AE4" i="4"/>
  <c r="S3" i="4" s="1"/>
  <c r="AE4" i="5"/>
  <c r="S3" i="5" s="1"/>
  <c r="AE4" i="6"/>
  <c r="S3" i="6" s="1"/>
  <c r="AE4" i="8"/>
  <c r="S3" i="8" s="1"/>
  <c r="AE4" i="9"/>
  <c r="S3" i="9" s="1"/>
  <c r="AE4" i="10"/>
  <c r="S3" i="10" s="1"/>
  <c r="AE4" i="1"/>
  <c r="S3" i="1" s="1"/>
  <c r="F3" i="2"/>
  <c r="F2" i="2" s="1"/>
  <c r="F3" i="3"/>
  <c r="F3" i="4"/>
  <c r="F2" i="4" s="1"/>
  <c r="F3" i="5"/>
  <c r="F2" i="5" s="1"/>
  <c r="F3" i="6"/>
  <c r="F2" i="6" s="1"/>
  <c r="F3" i="8"/>
  <c r="F2" i="8" s="1"/>
  <c r="F3" i="9"/>
  <c r="F2" i="9" s="1"/>
  <c r="F3" i="10"/>
  <c r="F2" i="10" s="1"/>
  <c r="F3" i="1"/>
  <c r="F2" i="1" s="1"/>
  <c r="AD7" i="3"/>
  <c r="AD71" i="3" s="1"/>
  <c r="AD72" i="3" s="1"/>
  <c r="AC7" i="3"/>
  <c r="AC71" i="3" s="1"/>
  <c r="AC72" i="3" s="1"/>
  <c r="AB7" i="3"/>
  <c r="AB71" i="3" s="1"/>
  <c r="AB72" i="3" s="1"/>
  <c r="AA7" i="3"/>
  <c r="AA71" i="3" s="1"/>
  <c r="AA72" i="3" s="1"/>
  <c r="Z7" i="3"/>
  <c r="Z71" i="3" s="1"/>
  <c r="Y7" i="3"/>
  <c r="Y71" i="3" s="1"/>
  <c r="Y72" i="3" s="1"/>
  <c r="X7" i="3"/>
  <c r="X71" i="3" s="1"/>
  <c r="X72" i="3" s="1"/>
  <c r="W7" i="3"/>
  <c r="W71" i="3" s="1"/>
  <c r="W72" i="3" s="1"/>
  <c r="U7" i="3"/>
  <c r="U71" i="3" s="1"/>
  <c r="U72" i="3" s="1"/>
  <c r="T7" i="3"/>
  <c r="T71" i="3" s="1"/>
  <c r="T72" i="3" s="1"/>
  <c r="G7" i="2"/>
  <c r="G71" i="2" s="1"/>
  <c r="H7" i="2"/>
  <c r="H71" i="2" s="1"/>
  <c r="I7" i="2"/>
  <c r="I71" i="2" s="1"/>
  <c r="J7" i="2"/>
  <c r="J71" i="2" s="1"/>
  <c r="K7" i="2"/>
  <c r="K71" i="2" s="1"/>
  <c r="L7" i="2"/>
  <c r="L71" i="2" s="1"/>
  <c r="M7" i="2"/>
  <c r="M71" i="2" s="1"/>
  <c r="N7" i="2"/>
  <c r="N71" i="2" s="1"/>
  <c r="G7" i="3"/>
  <c r="G71" i="3" s="1"/>
  <c r="H7" i="3"/>
  <c r="H71" i="3" s="1"/>
  <c r="I7" i="3"/>
  <c r="I71" i="3" s="1"/>
  <c r="J7" i="3"/>
  <c r="J71" i="3" s="1"/>
  <c r="K7" i="3"/>
  <c r="K71" i="3" s="1"/>
  <c r="L7" i="3"/>
  <c r="L71" i="3" s="1"/>
  <c r="M7" i="3"/>
  <c r="M71" i="3" s="1"/>
  <c r="N7" i="3"/>
  <c r="G38" i="2"/>
  <c r="H38" i="2" s="1"/>
  <c r="I38" i="2" s="1"/>
  <c r="J38" i="2" s="1"/>
  <c r="G39" i="2"/>
  <c r="H39" i="2" s="1"/>
  <c r="G38" i="3"/>
  <c r="H38" i="3" s="1"/>
  <c r="G38" i="1"/>
  <c r="G39" i="1"/>
  <c r="AE79" i="3"/>
  <c r="AE79" i="2"/>
  <c r="AE79" i="1"/>
  <c r="AF39" i="2"/>
  <c r="AS39" i="2" s="1"/>
  <c r="AF38" i="2"/>
  <c r="S4" i="2"/>
  <c r="AF4" i="2" s="1"/>
  <c r="AS4" i="2" s="1"/>
  <c r="BF4" i="2" s="1"/>
  <c r="BS4" i="2" s="1"/>
  <c r="CF4" i="2" s="1"/>
  <c r="CS4" i="2" s="1"/>
  <c r="DF4" i="2" s="1"/>
  <c r="DS4" i="2" s="1"/>
  <c r="S4" i="3"/>
  <c r="AF4" i="3" s="1"/>
  <c r="AS4" i="3" s="1"/>
  <c r="BF4" i="3" s="1"/>
  <c r="BS4" i="3" s="1"/>
  <c r="CF4" i="3" s="1"/>
  <c r="CS4" i="3" s="1"/>
  <c r="DF4" i="3" s="1"/>
  <c r="DS4" i="3" s="1"/>
  <c r="S4" i="4"/>
  <c r="AF4" i="4" s="1"/>
  <c r="AS4" i="4" s="1"/>
  <c r="BF4" i="4" s="1"/>
  <c r="BS4" i="4" s="1"/>
  <c r="CF4" i="4" s="1"/>
  <c r="CS4" i="4" s="1"/>
  <c r="DF4" i="4" s="1"/>
  <c r="DS4" i="4" s="1"/>
  <c r="S4" i="5"/>
  <c r="AF4" i="5" s="1"/>
  <c r="AS4" i="5" s="1"/>
  <c r="BF4" i="5" s="1"/>
  <c r="BS4" i="5" s="1"/>
  <c r="CF4" i="5" s="1"/>
  <c r="CS4" i="5" s="1"/>
  <c r="DF4" i="5" s="1"/>
  <c r="DS4" i="5" s="1"/>
  <c r="S4" i="6"/>
  <c r="AF4" i="6" s="1"/>
  <c r="AS4" i="6" s="1"/>
  <c r="BF4" i="6" s="1"/>
  <c r="BS4" i="6" s="1"/>
  <c r="CF4" i="6" s="1"/>
  <c r="CS4" i="6" s="1"/>
  <c r="DF4" i="6" s="1"/>
  <c r="DS4" i="6" s="1"/>
  <c r="S4" i="8"/>
  <c r="AF4" i="8" s="1"/>
  <c r="AS4" i="8" s="1"/>
  <c r="BF4" i="8" s="1"/>
  <c r="BS4" i="8" s="1"/>
  <c r="CF4" i="8" s="1"/>
  <c r="CS4" i="8" s="1"/>
  <c r="DF4" i="8" s="1"/>
  <c r="DS4" i="8" s="1"/>
  <c r="S4" i="9"/>
  <c r="AF4" i="9" s="1"/>
  <c r="AS4" i="9" s="1"/>
  <c r="BF4" i="9" s="1"/>
  <c r="BS4" i="9" s="1"/>
  <c r="CF4" i="9" s="1"/>
  <c r="CS4" i="9" s="1"/>
  <c r="DF4" i="9" s="1"/>
  <c r="DS4" i="9" s="1"/>
  <c r="S4" i="10"/>
  <c r="AF4" i="10" s="1"/>
  <c r="AS4" i="10" s="1"/>
  <c r="BF4" i="10" s="1"/>
  <c r="BS4" i="10" s="1"/>
  <c r="CF4" i="10" s="1"/>
  <c r="CS4" i="10" s="1"/>
  <c r="DF4" i="10" s="1"/>
  <c r="DS4" i="10" s="1"/>
  <c r="S4" i="1"/>
  <c r="AF4" i="1" s="1"/>
  <c r="AS4" i="1" s="1"/>
  <c r="BF4" i="1" s="1"/>
  <c r="BS4" i="1" s="1"/>
  <c r="CF4" i="1" s="1"/>
  <c r="CS4" i="1" s="1"/>
  <c r="DF4" i="1" s="1"/>
  <c r="DS4" i="1" s="1"/>
  <c r="R79" i="10"/>
  <c r="R69" i="10"/>
  <c r="R67" i="10"/>
  <c r="G4" i="10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AD4" i="10" s="1"/>
  <c r="AQ4" i="10" s="1"/>
  <c r="BD4" i="10" s="1"/>
  <c r="BQ4" i="10" s="1"/>
  <c r="CD4" i="10" s="1"/>
  <c r="CQ4" i="10" s="1"/>
  <c r="DD4" i="10" s="1"/>
  <c r="DQ4" i="10" s="1"/>
  <c r="ED4" i="10" s="1"/>
  <c r="R79" i="9"/>
  <c r="R69" i="9"/>
  <c r="R67" i="9"/>
  <c r="G4" i="9"/>
  <c r="H4" i="9" s="1"/>
  <c r="I4" i="9" s="1"/>
  <c r="J4" i="9" s="1"/>
  <c r="K4" i="9" s="1"/>
  <c r="L4" i="9" s="1"/>
  <c r="M4" i="9" s="1"/>
  <c r="N4" i="9" s="1"/>
  <c r="O4" i="9" s="1"/>
  <c r="P4" i="9" s="1"/>
  <c r="Q4" i="9" s="1"/>
  <c r="AD4" i="9" s="1"/>
  <c r="AQ4" i="9" s="1"/>
  <c r="BD4" i="9" s="1"/>
  <c r="BQ4" i="9" s="1"/>
  <c r="CD4" i="9" s="1"/>
  <c r="CQ4" i="9" s="1"/>
  <c r="DD4" i="9" s="1"/>
  <c r="DQ4" i="9" s="1"/>
  <c r="ED4" i="9" s="1"/>
  <c r="R79" i="8"/>
  <c r="R69" i="8"/>
  <c r="R67" i="8"/>
  <c r="G4" i="8"/>
  <c r="H4" i="8" s="1"/>
  <c r="I4" i="8" s="1"/>
  <c r="J4" i="8" s="1"/>
  <c r="K4" i="8" s="1"/>
  <c r="L4" i="8" s="1"/>
  <c r="M4" i="8" s="1"/>
  <c r="N4" i="8" s="1"/>
  <c r="O4" i="8" s="1"/>
  <c r="P4" i="8" s="1"/>
  <c r="Q4" i="8" s="1"/>
  <c r="AD4" i="8" s="1"/>
  <c r="AQ4" i="8" s="1"/>
  <c r="BD4" i="8" s="1"/>
  <c r="BQ4" i="8" s="1"/>
  <c r="CD4" i="8" s="1"/>
  <c r="CQ4" i="8" s="1"/>
  <c r="DD4" i="8" s="1"/>
  <c r="DQ4" i="8" s="1"/>
  <c r="ED4" i="8" s="1"/>
  <c r="Y2" i="13" l="1"/>
  <c r="S2" i="8"/>
  <c r="S90" i="8" s="1"/>
  <c r="S2" i="1"/>
  <c r="S2" i="6"/>
  <c r="BT51" i="11"/>
  <c r="BT50" i="11"/>
  <c r="BT49" i="11"/>
  <c r="BT90" i="11"/>
  <c r="BT58" i="11"/>
  <c r="BT59" i="11"/>
  <c r="BT89" i="11"/>
  <c r="BT88" i="11"/>
  <c r="BT57" i="11"/>
  <c r="Y49" i="13"/>
  <c r="Y51" i="13"/>
  <c r="Y50" i="13"/>
  <c r="Y57" i="13"/>
  <c r="Y90" i="13"/>
  <c r="Y59" i="13"/>
  <c r="Y89" i="13"/>
  <c r="Y88" i="13"/>
  <c r="Y58" i="13"/>
  <c r="BI50" i="13"/>
  <c r="BI49" i="13"/>
  <c r="BI51" i="13"/>
  <c r="BI90" i="13"/>
  <c r="BI59" i="13"/>
  <c r="BI89" i="13"/>
  <c r="BI58" i="13"/>
  <c r="BI57" i="13"/>
  <c r="BI88" i="13"/>
  <c r="X50" i="12"/>
  <c r="X51" i="12"/>
  <c r="X49" i="12"/>
  <c r="X89" i="12"/>
  <c r="X88" i="12"/>
  <c r="X90" i="12"/>
  <c r="X59" i="12"/>
  <c r="X58" i="12"/>
  <c r="X57" i="12"/>
  <c r="F51" i="6"/>
  <c r="F49" i="6"/>
  <c r="F50" i="6"/>
  <c r="F88" i="6"/>
  <c r="F58" i="6"/>
  <c r="F90" i="6"/>
  <c r="F57" i="6"/>
  <c r="F59" i="6"/>
  <c r="F89" i="6"/>
  <c r="F50" i="5"/>
  <c r="F49" i="5"/>
  <c r="F51" i="5"/>
  <c r="F59" i="5"/>
  <c r="F89" i="5"/>
  <c r="F90" i="5"/>
  <c r="F57" i="5"/>
  <c r="F88" i="5"/>
  <c r="F58" i="5"/>
  <c r="F49" i="4"/>
  <c r="F50" i="4"/>
  <c r="F51" i="4"/>
  <c r="F88" i="4"/>
  <c r="F91" i="4" s="1"/>
  <c r="F57" i="4"/>
  <c r="G3" i="3"/>
  <c r="H3" i="3" s="1"/>
  <c r="F2" i="3"/>
  <c r="AI34" i="12"/>
  <c r="AI76" i="12" s="1"/>
  <c r="AV49" i="11"/>
  <c r="AV50" i="11"/>
  <c r="AV51" i="11"/>
  <c r="AV89" i="11"/>
  <c r="AV90" i="11"/>
  <c r="AV58" i="11"/>
  <c r="AV59" i="11"/>
  <c r="AV88" i="11"/>
  <c r="AV57" i="11"/>
  <c r="S16" i="1"/>
  <c r="S50" i="1"/>
  <c r="S51" i="1"/>
  <c r="S57" i="1"/>
  <c r="S88" i="1"/>
  <c r="S91" i="1" s="1"/>
  <c r="AJ50" i="11"/>
  <c r="AJ51" i="11"/>
  <c r="AJ49" i="11"/>
  <c r="AJ90" i="11"/>
  <c r="AJ58" i="11"/>
  <c r="AJ59" i="11"/>
  <c r="AJ89" i="11"/>
  <c r="AJ57" i="11"/>
  <c r="AJ88" i="11"/>
  <c r="L49" i="11"/>
  <c r="L51" i="11"/>
  <c r="L50" i="11"/>
  <c r="L89" i="11"/>
  <c r="L59" i="11"/>
  <c r="L58" i="11"/>
  <c r="L90" i="11"/>
  <c r="L88" i="11"/>
  <c r="L57" i="11"/>
  <c r="X51" i="11"/>
  <c r="X49" i="11"/>
  <c r="X50" i="11"/>
  <c r="X58" i="11"/>
  <c r="X59" i="11"/>
  <c r="X89" i="11"/>
  <c r="X90" i="11"/>
  <c r="X57" i="11"/>
  <c r="X88" i="11"/>
  <c r="S49" i="8"/>
  <c r="S50" i="8"/>
  <c r="S51" i="8"/>
  <c r="S88" i="8"/>
  <c r="S58" i="8"/>
  <c r="S57" i="8"/>
  <c r="S59" i="8"/>
  <c r="S89" i="8"/>
  <c r="F50" i="2"/>
  <c r="F49" i="2"/>
  <c r="F51" i="2"/>
  <c r="F57" i="2"/>
  <c r="F89" i="2"/>
  <c r="F88" i="2"/>
  <c r="F58" i="2"/>
  <c r="S2" i="10"/>
  <c r="S2" i="9"/>
  <c r="BV50" i="12"/>
  <c r="BV51" i="12"/>
  <c r="BV49" i="12"/>
  <c r="BV89" i="12"/>
  <c r="BV90" i="12"/>
  <c r="BV59" i="12"/>
  <c r="BV58" i="12"/>
  <c r="BV57" i="12"/>
  <c r="BV88" i="12"/>
  <c r="AI46" i="12"/>
  <c r="CH49" i="12"/>
  <c r="CH50" i="12"/>
  <c r="CH51" i="12"/>
  <c r="CH90" i="12"/>
  <c r="CH59" i="12"/>
  <c r="CH89" i="12"/>
  <c r="CH58" i="12"/>
  <c r="CH57" i="12"/>
  <c r="CH88" i="12"/>
  <c r="CG50" i="13"/>
  <c r="CG51" i="13"/>
  <c r="CG49" i="13"/>
  <c r="CG89" i="13"/>
  <c r="CG58" i="13"/>
  <c r="CG90" i="13"/>
  <c r="CG59" i="13"/>
  <c r="CG57" i="13"/>
  <c r="CG88" i="13"/>
  <c r="S2" i="4"/>
  <c r="DF50" i="12"/>
  <c r="DF51" i="12"/>
  <c r="DF49" i="12"/>
  <c r="DF89" i="12"/>
  <c r="DF58" i="12"/>
  <c r="DF90" i="12"/>
  <c r="DF59" i="12"/>
  <c r="DF57" i="12"/>
  <c r="DF88" i="12"/>
  <c r="CS50" i="13"/>
  <c r="CS49" i="13"/>
  <c r="CS51" i="13"/>
  <c r="CS90" i="13"/>
  <c r="CS59" i="13"/>
  <c r="CS89" i="13"/>
  <c r="CS58" i="13"/>
  <c r="CS57" i="13"/>
  <c r="CS88" i="13"/>
  <c r="CT51" i="12"/>
  <c r="CT49" i="12"/>
  <c r="CT50" i="12"/>
  <c r="CT90" i="12"/>
  <c r="CT59" i="12"/>
  <c r="CT89" i="12"/>
  <c r="CT58" i="12"/>
  <c r="CT57" i="12"/>
  <c r="CT88" i="12"/>
  <c r="X50" i="13"/>
  <c r="X51" i="13"/>
  <c r="X49" i="13"/>
  <c r="X57" i="13"/>
  <c r="X90" i="13"/>
  <c r="X59" i="13"/>
  <c r="X89" i="13"/>
  <c r="X88" i="13"/>
  <c r="X58" i="13"/>
  <c r="AK49" i="13"/>
  <c r="AK51" i="13"/>
  <c r="AK50" i="13"/>
  <c r="AK88" i="13"/>
  <c r="AK58" i="13"/>
  <c r="AK57" i="13"/>
  <c r="AK90" i="13"/>
  <c r="AK59" i="13"/>
  <c r="AK89" i="13"/>
  <c r="AK2" i="12"/>
  <c r="AL3" i="12"/>
  <c r="S2" i="5"/>
  <c r="F50" i="1"/>
  <c r="F51" i="1"/>
  <c r="F49" i="1"/>
  <c r="F88" i="1"/>
  <c r="F57" i="1"/>
  <c r="S2" i="3"/>
  <c r="F50" i="10"/>
  <c r="F49" i="10"/>
  <c r="F51" i="10"/>
  <c r="F88" i="10"/>
  <c r="F58" i="10"/>
  <c r="F89" i="10"/>
  <c r="F59" i="10"/>
  <c r="F90" i="10"/>
  <c r="F57" i="10"/>
  <c r="S2" i="2"/>
  <c r="M51" i="12"/>
  <c r="M50" i="12"/>
  <c r="M49" i="12"/>
  <c r="M90" i="12"/>
  <c r="M59" i="12"/>
  <c r="M89" i="12"/>
  <c r="M88" i="12"/>
  <c r="M58" i="12"/>
  <c r="M57" i="12"/>
  <c r="AJ49" i="12"/>
  <c r="AJ50" i="12"/>
  <c r="AJ51" i="12"/>
  <c r="AJ89" i="12"/>
  <c r="AJ88" i="12"/>
  <c r="AJ90" i="12"/>
  <c r="AJ59" i="12"/>
  <c r="AJ57" i="12"/>
  <c r="AJ58" i="12"/>
  <c r="AJ16" i="12"/>
  <c r="AJ25" i="12"/>
  <c r="AJ21" i="12"/>
  <c r="AJ14" i="12"/>
  <c r="AJ29" i="12"/>
  <c r="AJ11" i="12"/>
  <c r="AJ22" i="12"/>
  <c r="AJ12" i="12"/>
  <c r="AJ27" i="12"/>
  <c r="AJ38" i="12"/>
  <c r="AJ20" i="12"/>
  <c r="AJ39" i="12"/>
  <c r="AJ18" i="12"/>
  <c r="AJ15" i="12"/>
  <c r="AJ13" i="12"/>
  <c r="AJ44" i="12"/>
  <c r="AJ43" i="12"/>
  <c r="AJ26" i="12"/>
  <c r="AJ33" i="12"/>
  <c r="AJ30" i="12"/>
  <c r="AJ10" i="12"/>
  <c r="AJ9" i="12"/>
  <c r="AJ28" i="12"/>
  <c r="AJ17" i="12"/>
  <c r="AJ23" i="12"/>
  <c r="AJ45" i="12"/>
  <c r="AJ24" i="12"/>
  <c r="AJ19" i="12"/>
  <c r="AJ32" i="12"/>
  <c r="BH51" i="11"/>
  <c r="BH49" i="11"/>
  <c r="BH50" i="11"/>
  <c r="BH58" i="11"/>
  <c r="BH59" i="11"/>
  <c r="BH89" i="11"/>
  <c r="BH90" i="11"/>
  <c r="BH88" i="11"/>
  <c r="BH57" i="11"/>
  <c r="AX49" i="12"/>
  <c r="AX50" i="12"/>
  <c r="AX51" i="12"/>
  <c r="AX90" i="12"/>
  <c r="AX59" i="12"/>
  <c r="AX89" i="12"/>
  <c r="AX58" i="12"/>
  <c r="AX57" i="12"/>
  <c r="AX88" i="12"/>
  <c r="BU51" i="13"/>
  <c r="BU50" i="13"/>
  <c r="BU49" i="13"/>
  <c r="BU58" i="13"/>
  <c r="BU90" i="13"/>
  <c r="BU59" i="13"/>
  <c r="BU89" i="13"/>
  <c r="BU57" i="13"/>
  <c r="BU88" i="13"/>
  <c r="AI53" i="12"/>
  <c r="AI78" i="12" s="1"/>
  <c r="S50" i="6"/>
  <c r="S51" i="6"/>
  <c r="S49" i="6"/>
  <c r="S88" i="6"/>
  <c r="S58" i="6"/>
  <c r="S90" i="6"/>
  <c r="S57" i="6"/>
  <c r="S59" i="6"/>
  <c r="S89" i="6"/>
  <c r="F50" i="9"/>
  <c r="F49" i="9"/>
  <c r="F51" i="9"/>
  <c r="F59" i="9"/>
  <c r="F57" i="9"/>
  <c r="F90" i="9"/>
  <c r="F88" i="9"/>
  <c r="F58" i="9"/>
  <c r="F89" i="9"/>
  <c r="F49" i="8"/>
  <c r="F50" i="8"/>
  <c r="F51" i="8"/>
  <c r="F88" i="8"/>
  <c r="F58" i="8"/>
  <c r="F57" i="8"/>
  <c r="F59" i="8"/>
  <c r="F89" i="8"/>
  <c r="F90" i="8"/>
  <c r="BJ51" i="12"/>
  <c r="BJ49" i="12"/>
  <c r="BJ50" i="12"/>
  <c r="BJ90" i="12"/>
  <c r="BJ59" i="12"/>
  <c r="BJ89" i="12"/>
  <c r="BJ58" i="12"/>
  <c r="BJ57" i="12"/>
  <c r="BJ88" i="12"/>
  <c r="AW51" i="13"/>
  <c r="AW50" i="13"/>
  <c r="AW49" i="13"/>
  <c r="AW89" i="13"/>
  <c r="AW58" i="13"/>
  <c r="AW90" i="13"/>
  <c r="AW59" i="13"/>
  <c r="AW57" i="13"/>
  <c r="AW88" i="13"/>
  <c r="AH80" i="12"/>
  <c r="CF49" i="11"/>
  <c r="CF50" i="11"/>
  <c r="CF51" i="11"/>
  <c r="CF89" i="11"/>
  <c r="CF90" i="11"/>
  <c r="CF58" i="11"/>
  <c r="CF59" i="11"/>
  <c r="CF57" i="11"/>
  <c r="CF88" i="11"/>
  <c r="AI41" i="12"/>
  <c r="AI77" i="12" s="1"/>
  <c r="AL2" i="13"/>
  <c r="L51" i="13"/>
  <c r="L49" i="13"/>
  <c r="L50" i="13"/>
  <c r="L59" i="13"/>
  <c r="L89" i="13"/>
  <c r="L88" i="13"/>
  <c r="L58" i="13"/>
  <c r="L57" i="13"/>
  <c r="L90" i="13"/>
  <c r="J46" i="13"/>
  <c r="K46" i="12"/>
  <c r="F45" i="10"/>
  <c r="K45" i="11"/>
  <c r="F45" i="9"/>
  <c r="L45" i="12"/>
  <c r="F45" i="8"/>
  <c r="F45" i="6"/>
  <c r="K45" i="13"/>
  <c r="F44" i="4"/>
  <c r="F43" i="4"/>
  <c r="F44" i="2"/>
  <c r="F91" i="2"/>
  <c r="F43" i="1"/>
  <c r="F91" i="1"/>
  <c r="CF46" i="12"/>
  <c r="V46" i="12"/>
  <c r="V46" i="11"/>
  <c r="BH46" i="12"/>
  <c r="AJ46" i="13"/>
  <c r="AI45" i="11"/>
  <c r="CG45" i="12"/>
  <c r="CF45" i="13"/>
  <c r="BH45" i="13"/>
  <c r="AU46" i="13"/>
  <c r="BS46" i="13"/>
  <c r="BG45" i="11"/>
  <c r="AU45" i="11"/>
  <c r="BI45" i="12"/>
  <c r="CS45" i="12"/>
  <c r="AK45" i="13"/>
  <c r="BG46" i="13"/>
  <c r="BF46" i="11"/>
  <c r="AT46" i="11"/>
  <c r="J46" i="11"/>
  <c r="AH46" i="11"/>
  <c r="F45" i="5"/>
  <c r="BS45" i="11"/>
  <c r="AW45" i="12"/>
  <c r="AV45" i="13"/>
  <c r="W45" i="12"/>
  <c r="W45" i="11"/>
  <c r="BU45" i="12"/>
  <c r="BT45" i="13"/>
  <c r="X45" i="13"/>
  <c r="BS53" i="13"/>
  <c r="BS78" i="13" s="1"/>
  <c r="BT46" i="12"/>
  <c r="AV46" i="12"/>
  <c r="AU53" i="13"/>
  <c r="AU78" i="13" s="1"/>
  <c r="W46" i="13"/>
  <c r="AH34" i="11"/>
  <c r="AT34" i="11"/>
  <c r="CF34" i="12"/>
  <c r="BG34" i="13"/>
  <c r="BS34" i="13"/>
  <c r="X43" i="13"/>
  <c r="X44" i="13"/>
  <c r="X33" i="13"/>
  <c r="AJ34" i="13"/>
  <c r="W34" i="13"/>
  <c r="F44" i="6"/>
  <c r="F43" i="6"/>
  <c r="F33" i="6"/>
  <c r="V34" i="11"/>
  <c r="J34" i="11"/>
  <c r="BF34" i="11"/>
  <c r="BT34" i="12"/>
  <c r="CF44" i="13"/>
  <c r="CF33" i="13"/>
  <c r="CF43" i="13"/>
  <c r="J34" i="13"/>
  <c r="K44" i="13"/>
  <c r="K43" i="13"/>
  <c r="K33" i="13"/>
  <c r="F43" i="8"/>
  <c r="F44" i="8"/>
  <c r="F33" i="8"/>
  <c r="BS44" i="11"/>
  <c r="BS33" i="11"/>
  <c r="BS43" i="11"/>
  <c r="BU44" i="12"/>
  <c r="BU33" i="12"/>
  <c r="BU43" i="12"/>
  <c r="AW44" i="12"/>
  <c r="AW33" i="12"/>
  <c r="AW43" i="12"/>
  <c r="AV34" i="12"/>
  <c r="CS44" i="12"/>
  <c r="CS33" i="12"/>
  <c r="CS43" i="12"/>
  <c r="BT44" i="13"/>
  <c r="BT33" i="13"/>
  <c r="BT43" i="13"/>
  <c r="F44" i="10"/>
  <c r="F43" i="10"/>
  <c r="F33" i="10"/>
  <c r="F43" i="5"/>
  <c r="F44" i="5"/>
  <c r="AI44" i="11"/>
  <c r="AI43" i="11"/>
  <c r="AI33" i="11"/>
  <c r="W44" i="11"/>
  <c r="W43" i="11"/>
  <c r="W33" i="11"/>
  <c r="CG44" i="12"/>
  <c r="CG33" i="12"/>
  <c r="CG43" i="12"/>
  <c r="K34" i="12"/>
  <c r="AU34" i="13"/>
  <c r="AK43" i="13"/>
  <c r="AK44" i="13"/>
  <c r="AK33" i="13"/>
  <c r="BH44" i="13"/>
  <c r="BH33" i="13"/>
  <c r="BH43" i="13"/>
  <c r="V34" i="12"/>
  <c r="W44" i="12"/>
  <c r="W43" i="12"/>
  <c r="W33" i="12"/>
  <c r="F44" i="9"/>
  <c r="F43" i="9"/>
  <c r="F33" i="9"/>
  <c r="BG44" i="11"/>
  <c r="BG33" i="11"/>
  <c r="BG43" i="11"/>
  <c r="AU44" i="11"/>
  <c r="AU33" i="11"/>
  <c r="AU43" i="11"/>
  <c r="K44" i="11"/>
  <c r="K43" i="11"/>
  <c r="K33" i="11"/>
  <c r="BH34" i="12"/>
  <c r="L44" i="12"/>
  <c r="L43" i="12"/>
  <c r="L33" i="12"/>
  <c r="BI44" i="12"/>
  <c r="BI33" i="12"/>
  <c r="BI43" i="12"/>
  <c r="AV44" i="13"/>
  <c r="AV33" i="13"/>
  <c r="AV43" i="13"/>
  <c r="F33" i="5"/>
  <c r="U80" i="12"/>
  <c r="F29" i="2"/>
  <c r="F29" i="1"/>
  <c r="V80" i="13"/>
  <c r="I55" i="12"/>
  <c r="H55" i="11"/>
  <c r="AH53" i="11"/>
  <c r="AH78" i="11" s="1"/>
  <c r="V53" i="11"/>
  <c r="V78" i="11" s="1"/>
  <c r="AJ53" i="13"/>
  <c r="AJ78" i="13" s="1"/>
  <c r="J53" i="13"/>
  <c r="J78" i="13" s="1"/>
  <c r="BG53" i="13"/>
  <c r="BG78" i="13" s="1"/>
  <c r="W53" i="13"/>
  <c r="W78" i="13" s="1"/>
  <c r="BT53" i="12"/>
  <c r="BT78" i="12" s="1"/>
  <c r="V53" i="12"/>
  <c r="V78" i="12" s="1"/>
  <c r="BH53" i="12"/>
  <c r="BH78" i="12" s="1"/>
  <c r="CF53" i="12"/>
  <c r="CF78" i="12" s="1"/>
  <c r="AV53" i="12"/>
  <c r="AV78" i="12" s="1"/>
  <c r="K53" i="12"/>
  <c r="K78" i="12" s="1"/>
  <c r="BF53" i="11"/>
  <c r="BF78" i="11" s="1"/>
  <c r="AT53" i="11"/>
  <c r="AT78" i="11" s="1"/>
  <c r="J53" i="11"/>
  <c r="J78" i="11" s="1"/>
  <c r="AI26" i="11"/>
  <c r="AI16" i="11"/>
  <c r="AI32" i="11"/>
  <c r="AI23" i="11"/>
  <c r="AI19" i="11"/>
  <c r="AI27" i="11"/>
  <c r="AI21" i="11"/>
  <c r="AI25" i="11"/>
  <c r="AI22" i="11"/>
  <c r="AI18" i="11"/>
  <c r="AI20" i="11"/>
  <c r="AI24" i="11"/>
  <c r="AF38" i="1"/>
  <c r="AF39" i="1"/>
  <c r="BS29" i="11"/>
  <c r="BS25" i="11"/>
  <c r="BS21" i="11"/>
  <c r="BS27" i="11"/>
  <c r="BS20" i="11"/>
  <c r="BS18" i="11"/>
  <c r="BS22" i="11"/>
  <c r="BS26" i="11"/>
  <c r="BS23" i="11"/>
  <c r="BS30" i="11"/>
  <c r="BS32" i="11"/>
  <c r="BS24" i="11"/>
  <c r="BS16" i="11"/>
  <c r="BS31" i="11"/>
  <c r="BS28" i="11"/>
  <c r="BS19" i="11"/>
  <c r="W16" i="12"/>
  <c r="W29" i="12"/>
  <c r="W25" i="12"/>
  <c r="W21" i="12"/>
  <c r="W31" i="12"/>
  <c r="W26" i="12"/>
  <c r="W19" i="12"/>
  <c r="W24" i="12"/>
  <c r="W22" i="12"/>
  <c r="W32" i="12"/>
  <c r="W23" i="12"/>
  <c r="W18" i="12"/>
  <c r="W20" i="12"/>
  <c r="W27" i="12"/>
  <c r="W28" i="12"/>
  <c r="W30" i="12"/>
  <c r="H39" i="1"/>
  <c r="AW30" i="12"/>
  <c r="AW26" i="12"/>
  <c r="AW22" i="12"/>
  <c r="AW18" i="12"/>
  <c r="AW31" i="12"/>
  <c r="AW24" i="12"/>
  <c r="AW19" i="12"/>
  <c r="AW32" i="12"/>
  <c r="AW29" i="12"/>
  <c r="AW16" i="12"/>
  <c r="AW28" i="12"/>
  <c r="AW25" i="12"/>
  <c r="AW21" i="12"/>
  <c r="AW20" i="12"/>
  <c r="AW27" i="12"/>
  <c r="AW23" i="12"/>
  <c r="AK16" i="13"/>
  <c r="AK26" i="13"/>
  <c r="AK22" i="13"/>
  <c r="AK18" i="13"/>
  <c r="AK32" i="13"/>
  <c r="AK23" i="13"/>
  <c r="AK21" i="13"/>
  <c r="AK25" i="13"/>
  <c r="AK19" i="13"/>
  <c r="AK20" i="13"/>
  <c r="AK27" i="13"/>
  <c r="AK24" i="13"/>
  <c r="CF19" i="13"/>
  <c r="CF32" i="13"/>
  <c r="CF28" i="13"/>
  <c r="CF24" i="13"/>
  <c r="CF31" i="13"/>
  <c r="CF29" i="13"/>
  <c r="CF22" i="13"/>
  <c r="CF16" i="13"/>
  <c r="CF25" i="13"/>
  <c r="CF18" i="13"/>
  <c r="CF23" i="13"/>
  <c r="CF27" i="13"/>
  <c r="CF21" i="13"/>
  <c r="CF30" i="13"/>
  <c r="CF20" i="13"/>
  <c r="CF26" i="13"/>
  <c r="BS72" i="3"/>
  <c r="L16" i="12"/>
  <c r="L19" i="12"/>
  <c r="L20" i="12"/>
  <c r="L25" i="12"/>
  <c r="L30" i="12"/>
  <c r="L22" i="12"/>
  <c r="L27" i="12"/>
  <c r="L32" i="12"/>
  <c r="L23" i="12"/>
  <c r="L21" i="12"/>
  <c r="L28" i="12"/>
  <c r="L26" i="12"/>
  <c r="L31" i="12"/>
  <c r="L24" i="12"/>
  <c r="L18" i="12"/>
  <c r="L29" i="12"/>
  <c r="BI16" i="12"/>
  <c r="BI31" i="12"/>
  <c r="BI27" i="12"/>
  <c r="BI23" i="12"/>
  <c r="BI19" i="12"/>
  <c r="BI30" i="12"/>
  <c r="BI28" i="12"/>
  <c r="BI21" i="12"/>
  <c r="BI32" i="12"/>
  <c r="BI25" i="12"/>
  <c r="BI20" i="12"/>
  <c r="BI18" i="12"/>
  <c r="BI29" i="12"/>
  <c r="BI24" i="12"/>
  <c r="BI22" i="12"/>
  <c r="BI26" i="12"/>
  <c r="Z72" i="3"/>
  <c r="BG31" i="11"/>
  <c r="BG27" i="11"/>
  <c r="BG23" i="11"/>
  <c r="BG19" i="11"/>
  <c r="BG16" i="11"/>
  <c r="BG26" i="11"/>
  <c r="BG24" i="11"/>
  <c r="BG32" i="11"/>
  <c r="BG29" i="11"/>
  <c r="BG22" i="11"/>
  <c r="BG21" i="11"/>
  <c r="BG28" i="11"/>
  <c r="BG25" i="11"/>
  <c r="BG18" i="11"/>
  <c r="BG20" i="11"/>
  <c r="BG30" i="11"/>
  <c r="CG30" i="12"/>
  <c r="CG20" i="12"/>
  <c r="CG27" i="12"/>
  <c r="CG24" i="12"/>
  <c r="CG31" i="12"/>
  <c r="CG29" i="12"/>
  <c r="CG19" i="12"/>
  <c r="CG21" i="12"/>
  <c r="CG23" i="12"/>
  <c r="CG26" i="12"/>
  <c r="CG22" i="12"/>
  <c r="CG16" i="12"/>
  <c r="CG25" i="12"/>
  <c r="CG28" i="12"/>
  <c r="CG18" i="12"/>
  <c r="CG32" i="12"/>
  <c r="W30" i="11"/>
  <c r="W26" i="11"/>
  <c r="W22" i="11"/>
  <c r="W18" i="11"/>
  <c r="W21" i="11"/>
  <c r="W29" i="11"/>
  <c r="W25" i="11"/>
  <c r="W23" i="11"/>
  <c r="W16" i="11"/>
  <c r="W19" i="11"/>
  <c r="W27" i="11"/>
  <c r="W24" i="11"/>
  <c r="W32" i="11"/>
  <c r="W31" i="11"/>
  <c r="W28" i="11"/>
  <c r="W20" i="11"/>
  <c r="AS72" i="3"/>
  <c r="AU31" i="11"/>
  <c r="AU27" i="11"/>
  <c r="AU23" i="11"/>
  <c r="AU19" i="11"/>
  <c r="AU32" i="11"/>
  <c r="AU25" i="11"/>
  <c r="AU18" i="11"/>
  <c r="AU28" i="11"/>
  <c r="AU26" i="11"/>
  <c r="AU21" i="11"/>
  <c r="AU20" i="11"/>
  <c r="AU22" i="11"/>
  <c r="AU16" i="11"/>
  <c r="AU24" i="11"/>
  <c r="AU30" i="11"/>
  <c r="AU29" i="11"/>
  <c r="BT31" i="13"/>
  <c r="BT27" i="13"/>
  <c r="BT23" i="13"/>
  <c r="BT19" i="13"/>
  <c r="BT32" i="13"/>
  <c r="BT25" i="13"/>
  <c r="BT18" i="13"/>
  <c r="BT16" i="13"/>
  <c r="BT28" i="13"/>
  <c r="BT26" i="13"/>
  <c r="BT21" i="13"/>
  <c r="BT22" i="13"/>
  <c r="BT30" i="13"/>
  <c r="BT24" i="13"/>
  <c r="BT20" i="13"/>
  <c r="BT29" i="13"/>
  <c r="X16" i="13"/>
  <c r="X25" i="13"/>
  <c r="X22" i="13"/>
  <c r="X19" i="13"/>
  <c r="X24" i="13"/>
  <c r="X27" i="13"/>
  <c r="X32" i="13"/>
  <c r="X29" i="13"/>
  <c r="X31" i="13"/>
  <c r="X18" i="13"/>
  <c r="X28" i="13"/>
  <c r="X21" i="13"/>
  <c r="X23" i="13"/>
  <c r="X30" i="13"/>
  <c r="X20" i="13"/>
  <c r="X26" i="13"/>
  <c r="CS32" i="12"/>
  <c r="CS22" i="12"/>
  <c r="CS29" i="12"/>
  <c r="CS19" i="12"/>
  <c r="CS21" i="12"/>
  <c r="CS30" i="12"/>
  <c r="CS20" i="12"/>
  <c r="CS16" i="12"/>
  <c r="CS25" i="12"/>
  <c r="CS18" i="12"/>
  <c r="CS28" i="12"/>
  <c r="CS24" i="12"/>
  <c r="CS27" i="12"/>
  <c r="CS26" i="12"/>
  <c r="CS23" i="12"/>
  <c r="CS31" i="12"/>
  <c r="K23" i="13"/>
  <c r="K31" i="13"/>
  <c r="K20" i="13"/>
  <c r="K28" i="13"/>
  <c r="K25" i="13"/>
  <c r="K16" i="13"/>
  <c r="K29" i="13"/>
  <c r="K27" i="13"/>
  <c r="K18" i="13"/>
  <c r="K19" i="13"/>
  <c r="K32" i="13"/>
  <c r="K22" i="13"/>
  <c r="K26" i="13"/>
  <c r="K21" i="13"/>
  <c r="K30" i="13"/>
  <c r="K24" i="13"/>
  <c r="BU29" i="12"/>
  <c r="BU25" i="12"/>
  <c r="BU21" i="12"/>
  <c r="BU31" i="12"/>
  <c r="BU24" i="12"/>
  <c r="BU22" i="12"/>
  <c r="BU32" i="12"/>
  <c r="BU27" i="12"/>
  <c r="BU20" i="12"/>
  <c r="BU26" i="12"/>
  <c r="BU23" i="12"/>
  <c r="BU18" i="12"/>
  <c r="BU16" i="12"/>
  <c r="BU30" i="12"/>
  <c r="BU19" i="12"/>
  <c r="BU28" i="12"/>
  <c r="K16" i="11"/>
  <c r="K21" i="11"/>
  <c r="K31" i="11"/>
  <c r="K22" i="11"/>
  <c r="K27" i="11"/>
  <c r="K32" i="11"/>
  <c r="K19" i="11"/>
  <c r="K24" i="11"/>
  <c r="K29" i="11"/>
  <c r="K20" i="11"/>
  <c r="K28" i="11"/>
  <c r="K18" i="11"/>
  <c r="K25" i="11"/>
  <c r="K23" i="11"/>
  <c r="K30" i="11"/>
  <c r="K26" i="11"/>
  <c r="BH16" i="13"/>
  <c r="BH29" i="13"/>
  <c r="BH25" i="13"/>
  <c r="BH21" i="13"/>
  <c r="BH24" i="13"/>
  <c r="BH22" i="13"/>
  <c r="BH28" i="13"/>
  <c r="BH18" i="13"/>
  <c r="BH31" i="13"/>
  <c r="BH27" i="13"/>
  <c r="BH30" i="13"/>
  <c r="BH32" i="13"/>
  <c r="BH26" i="13"/>
  <c r="BH20" i="13"/>
  <c r="BH19" i="13"/>
  <c r="BH23" i="13"/>
  <c r="F14" i="1"/>
  <c r="F31" i="1"/>
  <c r="F15" i="1"/>
  <c r="F32" i="1"/>
  <c r="F16" i="1"/>
  <c r="F33" i="1"/>
  <c r="F17" i="1"/>
  <c r="F26" i="1"/>
  <c r="F27" i="1"/>
  <c r="F10" i="1"/>
  <c r="F28" i="1"/>
  <c r="F30" i="1"/>
  <c r="F22" i="1"/>
  <c r="F23" i="1"/>
  <c r="F24" i="1"/>
  <c r="F25" i="1"/>
  <c r="F11" i="1"/>
  <c r="F12" i="1"/>
  <c r="F13" i="1"/>
  <c r="F18" i="1"/>
  <c r="F9" i="1"/>
  <c r="F21" i="1"/>
  <c r="F19" i="1"/>
  <c r="F20" i="1"/>
  <c r="AV16" i="13"/>
  <c r="AV29" i="13"/>
  <c r="AV25" i="13"/>
  <c r="AV21" i="13"/>
  <c r="AV32" i="13"/>
  <c r="AV30" i="13"/>
  <c r="AV23" i="13"/>
  <c r="AV18" i="13"/>
  <c r="AV27" i="13"/>
  <c r="AV22" i="13"/>
  <c r="AV20" i="13"/>
  <c r="AV31" i="13"/>
  <c r="AV28" i="13"/>
  <c r="AV24" i="13"/>
  <c r="AV26" i="13"/>
  <c r="AV19" i="13"/>
  <c r="H38" i="1"/>
  <c r="I38" i="1" s="1"/>
  <c r="CT72" i="3"/>
  <c r="F20" i="4"/>
  <c r="F27" i="4"/>
  <c r="F32" i="4"/>
  <c r="F13" i="4"/>
  <c r="F17" i="4"/>
  <c r="F22" i="4"/>
  <c r="F10" i="4"/>
  <c r="F11" i="4"/>
  <c r="F21" i="4"/>
  <c r="F14" i="4"/>
  <c r="F23" i="4"/>
  <c r="F16" i="4"/>
  <c r="F25" i="4"/>
  <c r="F30" i="4"/>
  <c r="F18" i="4"/>
  <c r="F29" i="4"/>
  <c r="F12" i="4"/>
  <c r="F15" i="4"/>
  <c r="F24" i="4"/>
  <c r="F31" i="4"/>
  <c r="F19" i="4"/>
  <c r="F26" i="4"/>
  <c r="F28" i="4"/>
  <c r="F33" i="4"/>
  <c r="G86" i="13"/>
  <c r="I72" i="2"/>
  <c r="DV72" i="2" s="1"/>
  <c r="H72" i="2"/>
  <c r="DU72" i="2" s="1"/>
  <c r="I72" i="3"/>
  <c r="DV72" i="3" s="1"/>
  <c r="N72" i="2"/>
  <c r="B19" i="2"/>
  <c r="F25" i="2"/>
  <c r="F11" i="2"/>
  <c r="F26" i="2"/>
  <c r="F12" i="2"/>
  <c r="F27" i="2"/>
  <c r="F13" i="2"/>
  <c r="F28" i="2"/>
  <c r="F18" i="2"/>
  <c r="F9" i="2"/>
  <c r="F14" i="2"/>
  <c r="F15" i="2"/>
  <c r="F19" i="2"/>
  <c r="F20" i="2"/>
  <c r="F21" i="2"/>
  <c r="F10" i="2"/>
  <c r="F16" i="2"/>
  <c r="F17" i="2"/>
  <c r="F30" i="2"/>
  <c r="F31" i="2"/>
  <c r="F32" i="2"/>
  <c r="F33" i="2"/>
  <c r="F24" i="2"/>
  <c r="F23" i="2"/>
  <c r="F22" i="2"/>
  <c r="F21" i="10"/>
  <c r="F25" i="10"/>
  <c r="F26" i="10"/>
  <c r="F27" i="10"/>
  <c r="F22" i="10"/>
  <c r="F23" i="10"/>
  <c r="F32" i="10"/>
  <c r="F24" i="10"/>
  <c r="F28" i="10"/>
  <c r="F29" i="10"/>
  <c r="F16" i="10"/>
  <c r="F30" i="10"/>
  <c r="F17" i="10"/>
  <c r="F31" i="10"/>
  <c r="F19" i="10"/>
  <c r="F20" i="10"/>
  <c r="F18" i="10"/>
  <c r="F23" i="9"/>
  <c r="F28" i="9"/>
  <c r="F27" i="9"/>
  <c r="F16" i="9"/>
  <c r="F30" i="9"/>
  <c r="F24" i="9"/>
  <c r="F32" i="9"/>
  <c r="F25" i="9"/>
  <c r="F26" i="9"/>
  <c r="F29" i="9"/>
  <c r="F17" i="9"/>
  <c r="F31" i="9"/>
  <c r="F22" i="9"/>
  <c r="F18" i="9"/>
  <c r="F19" i="9"/>
  <c r="F21" i="9"/>
  <c r="F20" i="9"/>
  <c r="F25" i="8"/>
  <c r="F29" i="8"/>
  <c r="F16" i="8"/>
  <c r="F30" i="8"/>
  <c r="F18" i="8"/>
  <c r="F32" i="8"/>
  <c r="F26" i="8"/>
  <c r="F28" i="8"/>
  <c r="F27" i="8"/>
  <c r="F17" i="8"/>
  <c r="F31" i="8"/>
  <c r="F19" i="8"/>
  <c r="F20" i="8"/>
  <c r="F21" i="8"/>
  <c r="F23" i="8"/>
  <c r="F24" i="8"/>
  <c r="F22" i="8"/>
  <c r="F32" i="6"/>
  <c r="F28" i="6"/>
  <c r="F17" i="6"/>
  <c r="F31" i="6"/>
  <c r="F18" i="6"/>
  <c r="F20" i="6"/>
  <c r="F27" i="6"/>
  <c r="F29" i="6"/>
  <c r="F16" i="6"/>
  <c r="F30" i="6"/>
  <c r="F19" i="6"/>
  <c r="F21" i="6"/>
  <c r="F22" i="6"/>
  <c r="F23" i="6"/>
  <c r="F25" i="6"/>
  <c r="F26" i="6"/>
  <c r="F24" i="6"/>
  <c r="F28" i="5"/>
  <c r="F27" i="5"/>
  <c r="F29" i="5"/>
  <c r="F17" i="5"/>
  <c r="F31" i="5"/>
  <c r="F18" i="5"/>
  <c r="F16" i="5"/>
  <c r="F30" i="5"/>
  <c r="F20" i="5"/>
  <c r="F19" i="5"/>
  <c r="F32" i="5"/>
  <c r="F21" i="5"/>
  <c r="F22" i="5"/>
  <c r="F26" i="5"/>
  <c r="F23" i="5"/>
  <c r="F25" i="5"/>
  <c r="F24" i="5"/>
  <c r="AR4" i="10"/>
  <c r="BE4" i="10" s="1"/>
  <c r="BR4" i="10" s="1"/>
  <c r="CE4" i="10" s="1"/>
  <c r="CR4" i="10" s="1"/>
  <c r="DE4" i="10" s="1"/>
  <c r="DR4" i="10" s="1"/>
  <c r="EE4" i="10" s="1"/>
  <c r="AR4" i="5"/>
  <c r="BE4" i="5" s="1"/>
  <c r="BR4" i="5" s="1"/>
  <c r="CE4" i="5" s="1"/>
  <c r="CR4" i="5" s="1"/>
  <c r="DE4" i="5" s="1"/>
  <c r="DR4" i="5" s="1"/>
  <c r="EE4" i="5" s="1"/>
  <c r="AR4" i="6"/>
  <c r="BE4" i="6" s="1"/>
  <c r="BR4" i="6" s="1"/>
  <c r="CE4" i="6" s="1"/>
  <c r="CR4" i="6" s="1"/>
  <c r="DE4" i="6" s="1"/>
  <c r="DR4" i="6" s="1"/>
  <c r="EE4" i="6" s="1"/>
  <c r="BT41" i="12"/>
  <c r="BT77" i="12" s="1"/>
  <c r="Y3" i="12"/>
  <c r="Y2" i="12" s="1"/>
  <c r="V41" i="12"/>
  <c r="V77" i="12" s="1"/>
  <c r="W17" i="12"/>
  <c r="W11" i="12"/>
  <c r="W14" i="12"/>
  <c r="W39" i="12"/>
  <c r="W15" i="12"/>
  <c r="W13" i="12"/>
  <c r="W12" i="12"/>
  <c r="W38" i="12"/>
  <c r="W10" i="12"/>
  <c r="W9" i="12"/>
  <c r="V76" i="12"/>
  <c r="DK38" i="3"/>
  <c r="AQ38" i="3"/>
  <c r="AE38" i="3"/>
  <c r="CN38" i="3"/>
  <c r="DU39" i="3"/>
  <c r="Q39" i="3"/>
  <c r="AC39" i="3"/>
  <c r="AP39" i="3" s="1"/>
  <c r="BC39" i="3" s="1"/>
  <c r="BP39" i="3" s="1"/>
  <c r="CC39" i="3" s="1"/>
  <c r="CP39" i="3" s="1"/>
  <c r="DC39" i="3" s="1"/>
  <c r="DP39" i="3" s="1"/>
  <c r="EC39" i="3" s="1"/>
  <c r="BY39" i="3"/>
  <c r="BH15" i="13"/>
  <c r="BH14" i="13"/>
  <c r="BH9" i="13"/>
  <c r="BH13" i="13"/>
  <c r="BH38" i="13"/>
  <c r="BH39" i="13"/>
  <c r="BH17" i="13"/>
  <c r="BH11" i="13"/>
  <c r="BH10" i="13"/>
  <c r="BH12" i="13"/>
  <c r="AJ41" i="13"/>
  <c r="BV3" i="13"/>
  <c r="BV2" i="13" s="1"/>
  <c r="BF76" i="13"/>
  <c r="BF80" i="13" s="1"/>
  <c r="BF36" i="13"/>
  <c r="BF55" i="13" s="1"/>
  <c r="BG41" i="13"/>
  <c r="BG77" i="13" s="1"/>
  <c r="BJ3" i="13"/>
  <c r="BJ2" i="13" s="1"/>
  <c r="BT39" i="13"/>
  <c r="BT15" i="13"/>
  <c r="BT12" i="13"/>
  <c r="BT14" i="13"/>
  <c r="BT13" i="13"/>
  <c r="BT38" i="13"/>
  <c r="BT11" i="13"/>
  <c r="BT9" i="13"/>
  <c r="BT10" i="13"/>
  <c r="BT17" i="13"/>
  <c r="I77" i="13"/>
  <c r="CF15" i="13"/>
  <c r="CF10" i="13"/>
  <c r="CF17" i="13"/>
  <c r="CF14" i="13"/>
  <c r="CF13" i="13"/>
  <c r="CF9" i="13"/>
  <c r="CF38" i="13"/>
  <c r="CF12" i="13"/>
  <c r="CF11" i="13"/>
  <c r="CF39" i="13"/>
  <c r="AK13" i="13"/>
  <c r="AK11" i="13"/>
  <c r="AK17" i="13"/>
  <c r="AK15" i="13"/>
  <c r="AK39" i="13"/>
  <c r="AK38" i="13"/>
  <c r="AK14" i="13"/>
  <c r="AK10" i="13"/>
  <c r="AK12" i="13"/>
  <c r="AK9" i="13"/>
  <c r="AU41" i="13"/>
  <c r="CH3" i="13"/>
  <c r="CH2" i="13" s="1"/>
  <c r="AM3" i="13"/>
  <c r="AI76" i="13"/>
  <c r="AI80" i="13" s="1"/>
  <c r="X38" i="13"/>
  <c r="X9" i="13"/>
  <c r="X10" i="13"/>
  <c r="X11" i="13"/>
  <c r="X39" i="13"/>
  <c r="X17" i="13"/>
  <c r="X15" i="13"/>
  <c r="X13" i="13"/>
  <c r="X12" i="13"/>
  <c r="X14" i="13"/>
  <c r="J41" i="13"/>
  <c r="J77" i="13" s="1"/>
  <c r="I76" i="13"/>
  <c r="I80" i="13" s="1"/>
  <c r="I36" i="13"/>
  <c r="Z4" i="13"/>
  <c r="AM4" i="13" s="1"/>
  <c r="AZ4" i="13" s="1"/>
  <c r="BM4" i="13" s="1"/>
  <c r="BZ4" i="13" s="1"/>
  <c r="CM4" i="13" s="1"/>
  <c r="CZ4" i="13" s="1"/>
  <c r="DM4" i="13" s="1"/>
  <c r="DZ4" i="13" s="1"/>
  <c r="N4" i="13"/>
  <c r="AV38" i="13"/>
  <c r="AV13" i="13"/>
  <c r="AV10" i="13"/>
  <c r="AV17" i="13"/>
  <c r="AV14" i="13"/>
  <c r="AV12" i="13"/>
  <c r="AV11" i="13"/>
  <c r="AV15" i="13"/>
  <c r="AV9" i="13"/>
  <c r="AV39" i="13"/>
  <c r="Z3" i="13"/>
  <c r="AX3" i="13"/>
  <c r="AX2" i="13" s="1"/>
  <c r="DF3" i="13"/>
  <c r="DF2" i="13" s="1"/>
  <c r="EE4" i="13"/>
  <c r="BS41" i="13"/>
  <c r="CT3" i="13"/>
  <c r="CT2" i="13" s="1"/>
  <c r="AT76" i="13"/>
  <c r="AT80" i="13" s="1"/>
  <c r="V77" i="13"/>
  <c r="W41" i="13"/>
  <c r="W77" i="13" s="1"/>
  <c r="M3" i="13"/>
  <c r="M2" i="13" s="1"/>
  <c r="BF77" i="13"/>
  <c r="K38" i="13"/>
  <c r="K17" i="13"/>
  <c r="K39" i="13"/>
  <c r="K9" i="13"/>
  <c r="K15" i="13"/>
  <c r="K12" i="13"/>
  <c r="K14" i="13"/>
  <c r="K13" i="13"/>
  <c r="K10" i="13"/>
  <c r="K11" i="13"/>
  <c r="AU77" i="12"/>
  <c r="AC4" i="12"/>
  <c r="AP4" i="12" s="1"/>
  <c r="BC4" i="12" s="1"/>
  <c r="BP4" i="12" s="1"/>
  <c r="CC4" i="12" s="1"/>
  <c r="CP4" i="12" s="1"/>
  <c r="DC4" i="12" s="1"/>
  <c r="DP4" i="12" s="1"/>
  <c r="EC4" i="12" s="1"/>
  <c r="Q4" i="12"/>
  <c r="AD4" i="12" s="1"/>
  <c r="AQ4" i="12" s="1"/>
  <c r="BD4" i="12" s="1"/>
  <c r="BQ4" i="12" s="1"/>
  <c r="CD4" i="12" s="1"/>
  <c r="CQ4" i="12" s="1"/>
  <c r="DD4" i="12" s="1"/>
  <c r="DQ4" i="12" s="1"/>
  <c r="ED4" i="12" s="1"/>
  <c r="BK3" i="12"/>
  <c r="BK2" i="12" s="1"/>
  <c r="CG39" i="12"/>
  <c r="CG13" i="12"/>
  <c r="CG10" i="12"/>
  <c r="CG17" i="12"/>
  <c r="CG15" i="12"/>
  <c r="CG38" i="12"/>
  <c r="CG12" i="12"/>
  <c r="CG14" i="12"/>
  <c r="CG11" i="12"/>
  <c r="CG9" i="12"/>
  <c r="BI38" i="12"/>
  <c r="BI9" i="12"/>
  <c r="BI12" i="12"/>
  <c r="BI15" i="12"/>
  <c r="BI14" i="12"/>
  <c r="BI17" i="12"/>
  <c r="BI11" i="12"/>
  <c r="BI13" i="12"/>
  <c r="BI10" i="12"/>
  <c r="BI39" i="12"/>
  <c r="AV41" i="12"/>
  <c r="AV77" i="12" s="1"/>
  <c r="J76" i="12"/>
  <c r="J80" i="12" s="1"/>
  <c r="BS76" i="12"/>
  <c r="BS80" i="12" s="1"/>
  <c r="BS36" i="12"/>
  <c r="BS55" i="12" s="1"/>
  <c r="BG76" i="12"/>
  <c r="BG80" i="12" s="1"/>
  <c r="BG36" i="12"/>
  <c r="H82" i="12"/>
  <c r="K41" i="12"/>
  <c r="K77" i="12" s="1"/>
  <c r="DS3" i="12"/>
  <c r="DS2" i="12" s="1"/>
  <c r="I82" i="12"/>
  <c r="DG3" i="12"/>
  <c r="DG2" i="12" s="1"/>
  <c r="N3" i="12"/>
  <c r="N2" i="12" s="1"/>
  <c r="CS39" i="12"/>
  <c r="CS17" i="12"/>
  <c r="CS38" i="12"/>
  <c r="CS10" i="12"/>
  <c r="CS11" i="12"/>
  <c r="CS9" i="12"/>
  <c r="CS13" i="12"/>
  <c r="CS14" i="12"/>
  <c r="CS15" i="12"/>
  <c r="CS12" i="12"/>
  <c r="BU39" i="12"/>
  <c r="BU17" i="12"/>
  <c r="BU9" i="12"/>
  <c r="BU15" i="12"/>
  <c r="BU38" i="12"/>
  <c r="BU14" i="12"/>
  <c r="BU12" i="12"/>
  <c r="BU11" i="12"/>
  <c r="BU10" i="12"/>
  <c r="BU13" i="12"/>
  <c r="CI3" i="12"/>
  <c r="CI2" i="12" s="1"/>
  <c r="J77" i="12"/>
  <c r="BS77" i="12"/>
  <c r="L38" i="12"/>
  <c r="L17" i="12"/>
  <c r="L14" i="12"/>
  <c r="L39" i="12"/>
  <c r="L13" i="12"/>
  <c r="L12" i="12"/>
  <c r="L9" i="12"/>
  <c r="L11" i="12"/>
  <c r="L15" i="12"/>
  <c r="L10" i="12"/>
  <c r="CU3" i="12"/>
  <c r="CU2" i="12" s="1"/>
  <c r="AU76" i="12"/>
  <c r="AU80" i="12" s="1"/>
  <c r="CF41" i="12"/>
  <c r="BH41" i="12"/>
  <c r="BH77" i="12" s="1"/>
  <c r="AW38" i="12"/>
  <c r="AW15" i="12"/>
  <c r="AW14" i="12"/>
  <c r="AW39" i="12"/>
  <c r="AW17" i="12"/>
  <c r="AW12" i="12"/>
  <c r="AW11" i="12"/>
  <c r="AW10" i="12"/>
  <c r="AW9" i="12"/>
  <c r="AW13" i="12"/>
  <c r="BW3" i="12"/>
  <c r="BW2" i="12" s="1"/>
  <c r="AY3" i="12"/>
  <c r="AY2" i="12" s="1"/>
  <c r="W38" i="11"/>
  <c r="W17" i="11"/>
  <c r="W14" i="11"/>
  <c r="W15" i="11"/>
  <c r="W39" i="11"/>
  <c r="W11" i="11"/>
  <c r="W10" i="11"/>
  <c r="W12" i="11"/>
  <c r="W13" i="11"/>
  <c r="W9" i="11"/>
  <c r="BU3" i="11"/>
  <c r="BU2" i="11" s="1"/>
  <c r="BF41" i="11"/>
  <c r="BS15" i="11"/>
  <c r="BS38" i="11"/>
  <c r="BS14" i="11"/>
  <c r="BS39" i="11"/>
  <c r="BS13" i="11"/>
  <c r="BS17" i="11"/>
  <c r="BS11" i="11"/>
  <c r="BS9" i="11"/>
  <c r="BS12" i="11"/>
  <c r="BS10" i="11"/>
  <c r="AU17" i="11"/>
  <c r="AU14" i="11"/>
  <c r="AU39" i="11"/>
  <c r="AU12" i="11"/>
  <c r="AU13" i="11"/>
  <c r="AU15" i="11"/>
  <c r="AU10" i="11"/>
  <c r="AU9" i="11"/>
  <c r="AU11" i="11"/>
  <c r="AU38" i="11"/>
  <c r="AW3" i="11"/>
  <c r="AW2" i="11" s="1"/>
  <c r="AS76" i="11"/>
  <c r="AS80" i="11" s="1"/>
  <c r="H82" i="11"/>
  <c r="H84" i="11" s="1"/>
  <c r="AS77" i="11"/>
  <c r="U76" i="11"/>
  <c r="U80" i="11" s="1"/>
  <c r="BG38" i="11"/>
  <c r="BG17" i="11"/>
  <c r="BG39" i="11"/>
  <c r="BG15" i="11"/>
  <c r="BG11" i="11"/>
  <c r="BG12" i="11"/>
  <c r="BG14" i="11"/>
  <c r="BG13" i="11"/>
  <c r="BG10" i="11"/>
  <c r="BG9" i="11"/>
  <c r="BI3" i="11"/>
  <c r="BI2" i="11" s="1"/>
  <c r="G82" i="11"/>
  <c r="AA4" i="11"/>
  <c r="AN4" i="11" s="1"/>
  <c r="BA4" i="11" s="1"/>
  <c r="BN4" i="11" s="1"/>
  <c r="CA4" i="11" s="1"/>
  <c r="CN4" i="11" s="1"/>
  <c r="DA4" i="11" s="1"/>
  <c r="DN4" i="11" s="1"/>
  <c r="EA4" i="11" s="1"/>
  <c r="O4" i="11"/>
  <c r="AK3" i="11"/>
  <c r="AK2" i="11" s="1"/>
  <c r="J41" i="11"/>
  <c r="J77" i="11" s="1"/>
  <c r="K10" i="11"/>
  <c r="K38" i="11"/>
  <c r="K39" i="11"/>
  <c r="K17" i="11"/>
  <c r="K15" i="11"/>
  <c r="K12" i="11"/>
  <c r="K14" i="11"/>
  <c r="K9" i="11"/>
  <c r="K13" i="11"/>
  <c r="K11" i="11"/>
  <c r="AG76" i="11"/>
  <c r="AG80" i="11" s="1"/>
  <c r="AH41" i="11"/>
  <c r="CG3" i="11"/>
  <c r="CG2" i="11" s="1"/>
  <c r="AI38" i="11"/>
  <c r="AI39" i="11"/>
  <c r="AI9" i="11"/>
  <c r="AI14" i="11"/>
  <c r="AI17" i="11"/>
  <c r="AI12" i="11"/>
  <c r="AI15" i="11"/>
  <c r="AI13" i="11"/>
  <c r="AI11" i="11"/>
  <c r="AI10" i="11"/>
  <c r="M3" i="11"/>
  <c r="M2" i="11" s="1"/>
  <c r="CS3" i="11"/>
  <c r="CS2" i="11" s="1"/>
  <c r="DR4" i="11"/>
  <c r="V41" i="11"/>
  <c r="I76" i="11"/>
  <c r="I80" i="11" s="1"/>
  <c r="I36" i="11"/>
  <c r="AT41" i="11"/>
  <c r="AT77" i="11" s="1"/>
  <c r="Y3" i="11"/>
  <c r="Y2" i="11" s="1"/>
  <c r="F38" i="9"/>
  <c r="F39" i="9"/>
  <c r="F13" i="9"/>
  <c r="F10" i="9"/>
  <c r="F15" i="9"/>
  <c r="F12" i="9"/>
  <c r="F14" i="9"/>
  <c r="F9" i="9"/>
  <c r="F11" i="9"/>
  <c r="F38" i="8"/>
  <c r="F39" i="8"/>
  <c r="F14" i="8"/>
  <c r="F15" i="8"/>
  <c r="F13" i="8"/>
  <c r="F10" i="8"/>
  <c r="F12" i="8"/>
  <c r="F9" i="8"/>
  <c r="F11" i="8"/>
  <c r="F38" i="6"/>
  <c r="F39" i="6"/>
  <c r="F12" i="6"/>
  <c r="F13" i="6"/>
  <c r="F14" i="6"/>
  <c r="F10" i="6"/>
  <c r="F15" i="6"/>
  <c r="F9" i="6"/>
  <c r="F11" i="6"/>
  <c r="F38" i="5"/>
  <c r="F39" i="5"/>
  <c r="F10" i="5"/>
  <c r="F15" i="5"/>
  <c r="F12" i="5"/>
  <c r="F13" i="5"/>
  <c r="F9" i="5"/>
  <c r="F14" i="5"/>
  <c r="F11" i="5"/>
  <c r="F38" i="10"/>
  <c r="F39" i="10"/>
  <c r="F9" i="10"/>
  <c r="F13" i="10"/>
  <c r="F10" i="10"/>
  <c r="F15" i="10"/>
  <c r="F12" i="10"/>
  <c r="F14" i="10"/>
  <c r="F11" i="10"/>
  <c r="F39" i="4"/>
  <c r="F38" i="4"/>
  <c r="F9" i="4"/>
  <c r="AR4" i="8"/>
  <c r="BE4" i="8" s="1"/>
  <c r="BR4" i="8" s="1"/>
  <c r="CE4" i="8" s="1"/>
  <c r="CR4" i="8" s="1"/>
  <c r="DE4" i="8" s="1"/>
  <c r="DR4" i="8" s="1"/>
  <c r="EE4" i="8" s="1"/>
  <c r="AR4" i="9"/>
  <c r="BE4" i="9" s="1"/>
  <c r="BR4" i="9" s="1"/>
  <c r="CE4" i="9" s="1"/>
  <c r="CR4" i="9" s="1"/>
  <c r="AG41" i="3"/>
  <c r="AG77" i="3" s="1"/>
  <c r="AG39" i="2"/>
  <c r="AT39" i="2" s="1"/>
  <c r="AH38" i="2"/>
  <c r="AU38" i="2" s="1"/>
  <c r="BH38" i="2" s="1"/>
  <c r="BU38" i="2" s="1"/>
  <c r="CH38" i="2" s="1"/>
  <c r="CU38" i="2" s="1"/>
  <c r="DH38" i="2" s="1"/>
  <c r="DU38" i="2" s="1"/>
  <c r="G3" i="9"/>
  <c r="G2" i="9" s="1"/>
  <c r="BF39" i="2"/>
  <c r="M72" i="2"/>
  <c r="DZ72" i="2" s="1"/>
  <c r="G3" i="5"/>
  <c r="L72" i="2"/>
  <c r="G3" i="2"/>
  <c r="K72" i="3"/>
  <c r="AS38" i="2"/>
  <c r="AF41" i="3"/>
  <c r="AF77" i="3" s="1"/>
  <c r="G3" i="1"/>
  <c r="AF7" i="3"/>
  <c r="AF71" i="3" s="1"/>
  <c r="AF72" i="3" s="1"/>
  <c r="DV7" i="3"/>
  <c r="EE6" i="1"/>
  <c r="DY7" i="1"/>
  <c r="EE7" i="1" s="1"/>
  <c r="DX7" i="3"/>
  <c r="EA7" i="2"/>
  <c r="EB7" i="2"/>
  <c r="DY7" i="2"/>
  <c r="DP7" i="1"/>
  <c r="DN7" i="1"/>
  <c r="DQ7" i="1"/>
  <c r="DR6" i="1"/>
  <c r="DF7" i="3"/>
  <c r="DF71" i="3" s="1"/>
  <c r="DF72" i="3" s="1"/>
  <c r="DM7" i="3"/>
  <c r="DM71" i="3" s="1"/>
  <c r="DM72" i="3" s="1"/>
  <c r="DF7" i="2"/>
  <c r="DF71" i="2" s="1"/>
  <c r="DF72" i="2" s="1"/>
  <c r="DG7" i="2"/>
  <c r="DG71" i="2" s="1"/>
  <c r="DG72" i="2" s="1"/>
  <c r="DN7" i="2"/>
  <c r="DN71" i="2" s="1"/>
  <c r="DN72" i="2" s="1"/>
  <c r="DK7" i="3"/>
  <c r="DK71" i="3" s="1"/>
  <c r="DK72" i="3" s="1"/>
  <c r="DL7" i="2"/>
  <c r="DL71" i="2" s="1"/>
  <c r="DL72" i="2" s="1"/>
  <c r="CY7" i="3"/>
  <c r="CY71" i="3" s="1"/>
  <c r="CY72" i="3" s="1"/>
  <c r="DC7" i="3"/>
  <c r="DC71" i="3" s="1"/>
  <c r="DC72" i="3" s="1"/>
  <c r="CV7" i="3"/>
  <c r="CV71" i="3" s="1"/>
  <c r="CV72" i="3" s="1"/>
  <c r="CX7" i="3"/>
  <c r="CX71" i="3" s="1"/>
  <c r="CX72" i="3" s="1"/>
  <c r="CI7" i="3"/>
  <c r="CI71" i="3" s="1"/>
  <c r="CI72" i="3" s="1"/>
  <c r="CF7" i="3"/>
  <c r="CF71" i="3" s="1"/>
  <c r="CF72" i="3" s="1"/>
  <c r="CH7" i="3"/>
  <c r="CH71" i="3" s="1"/>
  <c r="CH72" i="3" s="1"/>
  <c r="BV7" i="3"/>
  <c r="BW7" i="3"/>
  <c r="BN7" i="3"/>
  <c r="BN71" i="3" s="1"/>
  <c r="BN72" i="3" s="1"/>
  <c r="BK7" i="3"/>
  <c r="BK71" i="3" s="1"/>
  <c r="BK72" i="3" s="1"/>
  <c r="BL7" i="3"/>
  <c r="BL71" i="3" s="1"/>
  <c r="BL72" i="3" s="1"/>
  <c r="BM7" i="3"/>
  <c r="BM71" i="3" s="1"/>
  <c r="BM72" i="3" s="1"/>
  <c r="BF7" i="3"/>
  <c r="BF71" i="3" s="1"/>
  <c r="BF72" i="3" s="1"/>
  <c r="AY7" i="3"/>
  <c r="AY71" i="3" s="1"/>
  <c r="AY72" i="3" s="1"/>
  <c r="AZ7" i="3"/>
  <c r="AZ71" i="3" s="1"/>
  <c r="AZ72" i="3" s="1"/>
  <c r="AF41" i="2"/>
  <c r="AH7" i="3"/>
  <c r="AH71" i="3" s="1"/>
  <c r="AH72" i="3" s="1"/>
  <c r="AM7" i="3"/>
  <c r="AM71" i="3" s="1"/>
  <c r="AM72" i="3" s="1"/>
  <c r="T3" i="9"/>
  <c r="T3" i="2"/>
  <c r="T3" i="1"/>
  <c r="T3" i="10"/>
  <c r="AG38" i="2"/>
  <c r="AI38" i="2"/>
  <c r="G3" i="10"/>
  <c r="G2" i="10" s="1"/>
  <c r="T3" i="3"/>
  <c r="T3" i="8"/>
  <c r="T3" i="6"/>
  <c r="T3" i="5"/>
  <c r="T3" i="4"/>
  <c r="G3" i="4"/>
  <c r="G3" i="8"/>
  <c r="G2" i="8" s="1"/>
  <c r="G3" i="6"/>
  <c r="S41" i="2"/>
  <c r="S77" i="2" s="1"/>
  <c r="I38" i="3"/>
  <c r="J38" i="3" s="1"/>
  <c r="S41" i="1"/>
  <c r="X4" i="10"/>
  <c r="AK4" i="10" s="1"/>
  <c r="AX4" i="10" s="1"/>
  <c r="BK4" i="10" s="1"/>
  <c r="BX4" i="10" s="1"/>
  <c r="CK4" i="10" s="1"/>
  <c r="CX4" i="10" s="1"/>
  <c r="DK4" i="10" s="1"/>
  <c r="DX4" i="10" s="1"/>
  <c r="AA4" i="9"/>
  <c r="AN4" i="9" s="1"/>
  <c r="BA4" i="9" s="1"/>
  <c r="BN4" i="9" s="1"/>
  <c r="CA4" i="9" s="1"/>
  <c r="CN4" i="9" s="1"/>
  <c r="DA4" i="9" s="1"/>
  <c r="DN4" i="9" s="1"/>
  <c r="EA4" i="9" s="1"/>
  <c r="Y4" i="10"/>
  <c r="AL4" i="10" s="1"/>
  <c r="AY4" i="10" s="1"/>
  <c r="BL4" i="10" s="1"/>
  <c r="BY4" i="10" s="1"/>
  <c r="CL4" i="10" s="1"/>
  <c r="CY4" i="10" s="1"/>
  <c r="DL4" i="10" s="1"/>
  <c r="DY4" i="10" s="1"/>
  <c r="AB4" i="9"/>
  <c r="AO4" i="9" s="1"/>
  <c r="BB4" i="9" s="1"/>
  <c r="BO4" i="9" s="1"/>
  <c r="CB4" i="9" s="1"/>
  <c r="CO4" i="9" s="1"/>
  <c r="DB4" i="9" s="1"/>
  <c r="DO4" i="9" s="1"/>
  <c r="EB4" i="9" s="1"/>
  <c r="Z4" i="10"/>
  <c r="AM4" i="10" s="1"/>
  <c r="AZ4" i="10" s="1"/>
  <c r="BM4" i="10" s="1"/>
  <c r="BZ4" i="10" s="1"/>
  <c r="CM4" i="10" s="1"/>
  <c r="CZ4" i="10" s="1"/>
  <c r="DM4" i="10" s="1"/>
  <c r="DZ4" i="10" s="1"/>
  <c r="AC4" i="9"/>
  <c r="AP4" i="9" s="1"/>
  <c r="BC4" i="9" s="1"/>
  <c r="BP4" i="9" s="1"/>
  <c r="CC4" i="9" s="1"/>
  <c r="CP4" i="9" s="1"/>
  <c r="DC4" i="9" s="1"/>
  <c r="DP4" i="9" s="1"/>
  <c r="EC4" i="9" s="1"/>
  <c r="AA4" i="10"/>
  <c r="AN4" i="10" s="1"/>
  <c r="BA4" i="10" s="1"/>
  <c r="BN4" i="10" s="1"/>
  <c r="CA4" i="10" s="1"/>
  <c r="CN4" i="10" s="1"/>
  <c r="DA4" i="10" s="1"/>
  <c r="DN4" i="10" s="1"/>
  <c r="EA4" i="10" s="1"/>
  <c r="AB4" i="10"/>
  <c r="AO4" i="10" s="1"/>
  <c r="BB4" i="10" s="1"/>
  <c r="BO4" i="10" s="1"/>
  <c r="CB4" i="10" s="1"/>
  <c r="CO4" i="10" s="1"/>
  <c r="DB4" i="10" s="1"/>
  <c r="DO4" i="10" s="1"/>
  <c r="EB4" i="10" s="1"/>
  <c r="T4" i="8"/>
  <c r="AG4" i="8" s="1"/>
  <c r="AT4" i="8" s="1"/>
  <c r="BG4" i="8" s="1"/>
  <c r="BT4" i="8" s="1"/>
  <c r="CG4" i="8" s="1"/>
  <c r="CT4" i="8" s="1"/>
  <c r="DG4" i="8" s="1"/>
  <c r="DT4" i="8" s="1"/>
  <c r="AC4" i="10"/>
  <c r="AP4" i="10" s="1"/>
  <c r="BC4" i="10" s="1"/>
  <c r="BP4" i="10" s="1"/>
  <c r="CC4" i="10" s="1"/>
  <c r="CP4" i="10" s="1"/>
  <c r="DC4" i="10" s="1"/>
  <c r="DP4" i="10" s="1"/>
  <c r="EC4" i="10" s="1"/>
  <c r="U4" i="8"/>
  <c r="AH4" i="8" s="1"/>
  <c r="AU4" i="8" s="1"/>
  <c r="BH4" i="8" s="1"/>
  <c r="BU4" i="8" s="1"/>
  <c r="CH4" i="8" s="1"/>
  <c r="CU4" i="8" s="1"/>
  <c r="DH4" i="8" s="1"/>
  <c r="DU4" i="8" s="1"/>
  <c r="V4" i="8"/>
  <c r="AI4" i="8" s="1"/>
  <c r="AV4" i="8" s="1"/>
  <c r="BI4" i="8" s="1"/>
  <c r="BV4" i="8" s="1"/>
  <c r="CI4" i="8" s="1"/>
  <c r="CV4" i="8" s="1"/>
  <c r="DI4" i="8" s="1"/>
  <c r="DV4" i="8" s="1"/>
  <c r="T4" i="9"/>
  <c r="AG4" i="9" s="1"/>
  <c r="AT4" i="9" s="1"/>
  <c r="BG4" i="9" s="1"/>
  <c r="BT4" i="9" s="1"/>
  <c r="CG4" i="9" s="1"/>
  <c r="CT4" i="9" s="1"/>
  <c r="DG4" i="9" s="1"/>
  <c r="DT4" i="9" s="1"/>
  <c r="W4" i="8"/>
  <c r="AJ4" i="8" s="1"/>
  <c r="AW4" i="8" s="1"/>
  <c r="BJ4" i="8" s="1"/>
  <c r="BW4" i="8" s="1"/>
  <c r="CJ4" i="8" s="1"/>
  <c r="CW4" i="8" s="1"/>
  <c r="DJ4" i="8" s="1"/>
  <c r="DW4" i="8" s="1"/>
  <c r="U4" i="9"/>
  <c r="AH4" i="9" s="1"/>
  <c r="AU4" i="9" s="1"/>
  <c r="BH4" i="9" s="1"/>
  <c r="BU4" i="9" s="1"/>
  <c r="CH4" i="9" s="1"/>
  <c r="CU4" i="9" s="1"/>
  <c r="DH4" i="9" s="1"/>
  <c r="DU4" i="9" s="1"/>
  <c r="X4" i="8"/>
  <c r="AK4" i="8" s="1"/>
  <c r="AX4" i="8" s="1"/>
  <c r="BK4" i="8" s="1"/>
  <c r="BX4" i="8" s="1"/>
  <c r="CK4" i="8" s="1"/>
  <c r="CX4" i="8" s="1"/>
  <c r="DK4" i="8" s="1"/>
  <c r="DX4" i="8" s="1"/>
  <c r="V4" i="9"/>
  <c r="AI4" i="9" s="1"/>
  <c r="AV4" i="9" s="1"/>
  <c r="BI4" i="9" s="1"/>
  <c r="BV4" i="9" s="1"/>
  <c r="CI4" i="9" s="1"/>
  <c r="CV4" i="9" s="1"/>
  <c r="DI4" i="9" s="1"/>
  <c r="DV4" i="9" s="1"/>
  <c r="Y4" i="8"/>
  <c r="AL4" i="8" s="1"/>
  <c r="AY4" i="8" s="1"/>
  <c r="BL4" i="8" s="1"/>
  <c r="BY4" i="8" s="1"/>
  <c r="CL4" i="8" s="1"/>
  <c r="CY4" i="8" s="1"/>
  <c r="DL4" i="8" s="1"/>
  <c r="DY4" i="8" s="1"/>
  <c r="T4" i="10"/>
  <c r="AG4" i="10" s="1"/>
  <c r="AT4" i="10" s="1"/>
  <c r="BG4" i="10" s="1"/>
  <c r="BT4" i="10" s="1"/>
  <c r="CG4" i="10" s="1"/>
  <c r="CT4" i="10" s="1"/>
  <c r="DG4" i="10" s="1"/>
  <c r="DT4" i="10" s="1"/>
  <c r="W4" i="9"/>
  <c r="AJ4" i="9" s="1"/>
  <c r="AW4" i="9" s="1"/>
  <c r="BJ4" i="9" s="1"/>
  <c r="BW4" i="9" s="1"/>
  <c r="CJ4" i="9" s="1"/>
  <c r="CW4" i="9" s="1"/>
  <c r="DJ4" i="9" s="1"/>
  <c r="DW4" i="9" s="1"/>
  <c r="Z4" i="8"/>
  <c r="AM4" i="8" s="1"/>
  <c r="AZ4" i="8" s="1"/>
  <c r="BM4" i="8" s="1"/>
  <c r="BZ4" i="8" s="1"/>
  <c r="CM4" i="8" s="1"/>
  <c r="CZ4" i="8" s="1"/>
  <c r="DM4" i="8" s="1"/>
  <c r="DZ4" i="8" s="1"/>
  <c r="U4" i="10"/>
  <c r="AH4" i="10" s="1"/>
  <c r="AU4" i="10" s="1"/>
  <c r="BH4" i="10" s="1"/>
  <c r="BU4" i="10" s="1"/>
  <c r="CH4" i="10" s="1"/>
  <c r="CU4" i="10" s="1"/>
  <c r="DH4" i="10" s="1"/>
  <c r="DU4" i="10" s="1"/>
  <c r="X4" i="9"/>
  <c r="AK4" i="9" s="1"/>
  <c r="AX4" i="9" s="1"/>
  <c r="BK4" i="9" s="1"/>
  <c r="BX4" i="9" s="1"/>
  <c r="CK4" i="9" s="1"/>
  <c r="CX4" i="9" s="1"/>
  <c r="DK4" i="9" s="1"/>
  <c r="DX4" i="9" s="1"/>
  <c r="AA4" i="8"/>
  <c r="AN4" i="8" s="1"/>
  <c r="BA4" i="8" s="1"/>
  <c r="BN4" i="8" s="1"/>
  <c r="CA4" i="8" s="1"/>
  <c r="CN4" i="8" s="1"/>
  <c r="DA4" i="8" s="1"/>
  <c r="DN4" i="8" s="1"/>
  <c r="EA4" i="8" s="1"/>
  <c r="V4" i="10"/>
  <c r="AI4" i="10" s="1"/>
  <c r="AV4" i="10" s="1"/>
  <c r="BI4" i="10" s="1"/>
  <c r="BV4" i="10" s="1"/>
  <c r="CI4" i="10" s="1"/>
  <c r="CV4" i="10" s="1"/>
  <c r="DI4" i="10" s="1"/>
  <c r="DV4" i="10" s="1"/>
  <c r="Y4" i="9"/>
  <c r="AL4" i="9" s="1"/>
  <c r="AY4" i="9" s="1"/>
  <c r="BL4" i="9" s="1"/>
  <c r="BY4" i="9" s="1"/>
  <c r="CL4" i="9" s="1"/>
  <c r="CY4" i="9" s="1"/>
  <c r="DL4" i="9" s="1"/>
  <c r="DY4" i="9" s="1"/>
  <c r="AB4" i="8"/>
  <c r="AO4" i="8" s="1"/>
  <c r="BB4" i="8" s="1"/>
  <c r="BO4" i="8" s="1"/>
  <c r="CB4" i="8" s="1"/>
  <c r="CO4" i="8" s="1"/>
  <c r="DB4" i="8" s="1"/>
  <c r="DO4" i="8" s="1"/>
  <c r="EB4" i="8" s="1"/>
  <c r="W4" i="10"/>
  <c r="AJ4" i="10" s="1"/>
  <c r="AW4" i="10" s="1"/>
  <c r="BJ4" i="10" s="1"/>
  <c r="BW4" i="10" s="1"/>
  <c r="CJ4" i="10" s="1"/>
  <c r="CW4" i="10" s="1"/>
  <c r="DJ4" i="10" s="1"/>
  <c r="DW4" i="10" s="1"/>
  <c r="Z4" i="9"/>
  <c r="AM4" i="9" s="1"/>
  <c r="AZ4" i="9" s="1"/>
  <c r="BM4" i="9" s="1"/>
  <c r="BZ4" i="9" s="1"/>
  <c r="CM4" i="9" s="1"/>
  <c r="CZ4" i="9" s="1"/>
  <c r="DM4" i="9" s="1"/>
  <c r="DZ4" i="9" s="1"/>
  <c r="AC4" i="8"/>
  <c r="AP4" i="8" s="1"/>
  <c r="BC4" i="8" s="1"/>
  <c r="BP4" i="8" s="1"/>
  <c r="CC4" i="8" s="1"/>
  <c r="CP4" i="8" s="1"/>
  <c r="DC4" i="8" s="1"/>
  <c r="DP4" i="8" s="1"/>
  <c r="EC4" i="8" s="1"/>
  <c r="S41" i="3"/>
  <c r="S77" i="3" s="1"/>
  <c r="G72" i="3"/>
  <c r="DT72" i="3" s="1"/>
  <c r="M72" i="3"/>
  <c r="M74" i="3" s="1"/>
  <c r="K72" i="2"/>
  <c r="K74" i="2" s="1"/>
  <c r="L72" i="3"/>
  <c r="L74" i="3" s="1"/>
  <c r="J72" i="2"/>
  <c r="J74" i="2" s="1"/>
  <c r="N71" i="3"/>
  <c r="J72" i="3"/>
  <c r="J74" i="3" s="1"/>
  <c r="G72" i="2"/>
  <c r="G74" i="2" s="1"/>
  <c r="H72" i="3"/>
  <c r="I39" i="2"/>
  <c r="K38" i="2"/>
  <c r="AJ38" i="2"/>
  <c r="AW38" i="2" s="1"/>
  <c r="BJ38" i="2" s="1"/>
  <c r="BW38" i="2" s="1"/>
  <c r="CJ38" i="2" s="1"/>
  <c r="CW38" i="2" s="1"/>
  <c r="DJ38" i="2" s="1"/>
  <c r="DW38" i="2" s="1"/>
  <c r="T41" i="3"/>
  <c r="T77" i="3" s="1"/>
  <c r="T2" i="8" l="1"/>
  <c r="T49" i="8" s="1"/>
  <c r="F53" i="8"/>
  <c r="T2" i="9"/>
  <c r="G49" i="8"/>
  <c r="G51" i="8"/>
  <c r="G50" i="8"/>
  <c r="G88" i="8"/>
  <c r="G58" i="8"/>
  <c r="G57" i="8"/>
  <c r="G59" i="8"/>
  <c r="G89" i="8"/>
  <c r="G90" i="8"/>
  <c r="AJ41" i="12"/>
  <c r="AJ77" i="12" s="1"/>
  <c r="Y51" i="11"/>
  <c r="Y49" i="11"/>
  <c r="Y50" i="11"/>
  <c r="Y58" i="11"/>
  <c r="Y59" i="11"/>
  <c r="Y89" i="11"/>
  <c r="Y90" i="11"/>
  <c r="Y88" i="11"/>
  <c r="Y57" i="11"/>
  <c r="AK50" i="11"/>
  <c r="AK51" i="11"/>
  <c r="AK49" i="11"/>
  <c r="AK90" i="11"/>
  <c r="AK58" i="11"/>
  <c r="AK59" i="11"/>
  <c r="AK89" i="11"/>
  <c r="AK88" i="11"/>
  <c r="AK57" i="11"/>
  <c r="BK51" i="12"/>
  <c r="BK49" i="12"/>
  <c r="BK50" i="12"/>
  <c r="BK90" i="12"/>
  <c r="BK59" i="12"/>
  <c r="BK89" i="12"/>
  <c r="BK58" i="12"/>
  <c r="BK57" i="12"/>
  <c r="BK88" i="12"/>
  <c r="M51" i="13"/>
  <c r="M49" i="13"/>
  <c r="M50" i="13"/>
  <c r="M59" i="13"/>
  <c r="M89" i="13"/>
  <c r="M88" i="13"/>
  <c r="M58" i="13"/>
  <c r="M57" i="13"/>
  <c r="M90" i="13"/>
  <c r="T51" i="8"/>
  <c r="T88" i="8"/>
  <c r="S57" i="2"/>
  <c r="S88" i="2"/>
  <c r="S58" i="2"/>
  <c r="S89" i="2"/>
  <c r="H3" i="1"/>
  <c r="CI49" i="12"/>
  <c r="CI50" i="12"/>
  <c r="CI51" i="12"/>
  <c r="CI89" i="12"/>
  <c r="CI90" i="12"/>
  <c r="CI59" i="12"/>
  <c r="CI58" i="12"/>
  <c r="CI57" i="12"/>
  <c r="CI88" i="12"/>
  <c r="CG49" i="11"/>
  <c r="CG50" i="11"/>
  <c r="CG51" i="11"/>
  <c r="CG89" i="11"/>
  <c r="CG90" i="11"/>
  <c r="CG58" i="11"/>
  <c r="CG59" i="11"/>
  <c r="CG57" i="11"/>
  <c r="CG88" i="11"/>
  <c r="S50" i="5"/>
  <c r="S49" i="5"/>
  <c r="S51" i="5"/>
  <c r="S90" i="5"/>
  <c r="S59" i="5"/>
  <c r="S58" i="5"/>
  <c r="S57" i="5"/>
  <c r="S88" i="5"/>
  <c r="S89" i="5"/>
  <c r="AJ53" i="12"/>
  <c r="AJ78" i="12" s="1"/>
  <c r="AL2" i="12"/>
  <c r="AM3" i="12"/>
  <c r="AW49" i="11"/>
  <c r="AW50" i="11"/>
  <c r="AW51" i="11"/>
  <c r="AW89" i="11"/>
  <c r="AW90" i="11"/>
  <c r="AW58" i="11"/>
  <c r="AW59" i="11"/>
  <c r="AW88" i="11"/>
  <c r="AW57" i="11"/>
  <c r="BI49" i="11"/>
  <c r="BI50" i="11"/>
  <c r="BI51" i="11"/>
  <c r="BI59" i="11"/>
  <c r="BI89" i="11"/>
  <c r="BI90" i="11"/>
  <c r="BI58" i="11"/>
  <c r="BI88" i="11"/>
  <c r="BI57" i="11"/>
  <c r="AY49" i="12"/>
  <c r="AY50" i="12"/>
  <c r="AY51" i="12"/>
  <c r="AY90" i="12"/>
  <c r="AY59" i="12"/>
  <c r="AY89" i="12"/>
  <c r="AY58" i="12"/>
  <c r="AY57" i="12"/>
  <c r="AY88" i="12"/>
  <c r="CT51" i="13"/>
  <c r="CT49" i="13"/>
  <c r="CT50" i="13"/>
  <c r="CT59" i="13"/>
  <c r="CT89" i="13"/>
  <c r="CT58" i="13"/>
  <c r="CT90" i="13"/>
  <c r="CT57" i="13"/>
  <c r="CT88" i="13"/>
  <c r="AM2" i="13"/>
  <c r="AK49" i="12"/>
  <c r="AK50" i="12"/>
  <c r="AK51" i="12"/>
  <c r="AK89" i="12"/>
  <c r="AK88" i="12"/>
  <c r="AK90" i="12"/>
  <c r="AK59" i="12"/>
  <c r="AK57" i="12"/>
  <c r="AK58" i="12"/>
  <c r="AK17" i="12"/>
  <c r="AK9" i="12"/>
  <c r="AK16" i="12"/>
  <c r="AK25" i="12"/>
  <c r="AK45" i="12"/>
  <c r="AK21" i="12"/>
  <c r="AK23" i="12"/>
  <c r="AK18" i="12"/>
  <c r="AK22" i="12"/>
  <c r="AK20" i="12"/>
  <c r="AK14" i="12"/>
  <c r="AK43" i="12"/>
  <c r="AK26" i="12"/>
  <c r="AK11" i="12"/>
  <c r="AK44" i="12"/>
  <c r="AK24" i="12"/>
  <c r="AK38" i="12"/>
  <c r="AK33" i="12"/>
  <c r="AK19" i="12"/>
  <c r="AK15" i="12"/>
  <c r="AK27" i="12"/>
  <c r="AK39" i="12"/>
  <c r="AK32" i="12"/>
  <c r="AK13" i="12"/>
  <c r="AK12" i="12"/>
  <c r="AK10" i="12"/>
  <c r="BW50" i="12"/>
  <c r="BW51" i="12"/>
  <c r="BW49" i="12"/>
  <c r="BW89" i="12"/>
  <c r="BW90" i="12"/>
  <c r="BW59" i="12"/>
  <c r="BW58" i="12"/>
  <c r="BW57" i="12"/>
  <c r="BW88" i="12"/>
  <c r="CH51" i="13"/>
  <c r="CH50" i="13"/>
  <c r="CH49" i="13"/>
  <c r="CH89" i="13"/>
  <c r="CH58" i="13"/>
  <c r="CH90" i="13"/>
  <c r="CH59" i="13"/>
  <c r="CH57" i="13"/>
  <c r="CH88" i="13"/>
  <c r="AJ34" i="12"/>
  <c r="AJ76" i="12" s="1"/>
  <c r="CS51" i="11"/>
  <c r="CS49" i="11"/>
  <c r="CS50" i="11"/>
  <c r="CS59" i="11"/>
  <c r="CS89" i="11"/>
  <c r="CS90" i="11"/>
  <c r="CS58" i="11"/>
  <c r="CS57" i="11"/>
  <c r="CS88" i="11"/>
  <c r="N51" i="12"/>
  <c r="N50" i="12"/>
  <c r="N49" i="12"/>
  <c r="N90" i="12"/>
  <c r="N59" i="12"/>
  <c r="N89" i="12"/>
  <c r="N88" i="12"/>
  <c r="N58" i="12"/>
  <c r="N57" i="12"/>
  <c r="BJ50" i="13"/>
  <c r="BJ49" i="13"/>
  <c r="BJ51" i="13"/>
  <c r="BJ90" i="13"/>
  <c r="BJ59" i="13"/>
  <c r="BJ89" i="13"/>
  <c r="BJ58" i="13"/>
  <c r="BJ57" i="13"/>
  <c r="BJ88" i="13"/>
  <c r="S51" i="9"/>
  <c r="S49" i="9"/>
  <c r="S50" i="9"/>
  <c r="S89" i="9"/>
  <c r="S59" i="9"/>
  <c r="S57" i="9"/>
  <c r="S90" i="9"/>
  <c r="S88" i="9"/>
  <c r="S58" i="9"/>
  <c r="G51" i="10"/>
  <c r="G49" i="10"/>
  <c r="G50" i="10"/>
  <c r="G88" i="10"/>
  <c r="G58" i="10"/>
  <c r="G89" i="10"/>
  <c r="G59" i="10"/>
  <c r="G90" i="10"/>
  <c r="G57" i="10"/>
  <c r="S50" i="10"/>
  <c r="S51" i="10"/>
  <c r="S49" i="10"/>
  <c r="S90" i="10"/>
  <c r="S57" i="10"/>
  <c r="S88" i="10"/>
  <c r="S58" i="10"/>
  <c r="S89" i="10"/>
  <c r="S59" i="10"/>
  <c r="AI80" i="12"/>
  <c r="H3" i="2"/>
  <c r="S50" i="4"/>
  <c r="S51" i="4"/>
  <c r="CU51" i="12"/>
  <c r="CU49" i="12"/>
  <c r="CU50" i="12"/>
  <c r="CU90" i="12"/>
  <c r="CU59" i="12"/>
  <c r="CU89" i="12"/>
  <c r="CU58" i="12"/>
  <c r="CU57" i="12"/>
  <c r="CU88" i="12"/>
  <c r="T2" i="10"/>
  <c r="H3" i="5"/>
  <c r="M51" i="11"/>
  <c r="M50" i="11"/>
  <c r="M49" i="11"/>
  <c r="M90" i="11"/>
  <c r="M89" i="11"/>
  <c r="M59" i="11"/>
  <c r="M58" i="11"/>
  <c r="M57" i="11"/>
  <c r="M88" i="11"/>
  <c r="DG50" i="12"/>
  <c r="DG51" i="12"/>
  <c r="DG49" i="12"/>
  <c r="DG89" i="12"/>
  <c r="DG58" i="12"/>
  <c r="DG90" i="12"/>
  <c r="DG59" i="12"/>
  <c r="DG57" i="12"/>
  <c r="DG88" i="12"/>
  <c r="DF49" i="13"/>
  <c r="DF51" i="13"/>
  <c r="DF50" i="13"/>
  <c r="DF90" i="13"/>
  <c r="DF59" i="13"/>
  <c r="DF89" i="13"/>
  <c r="DF58" i="13"/>
  <c r="DF57" i="13"/>
  <c r="DF88" i="13"/>
  <c r="U3" i="2"/>
  <c r="AX50" i="13"/>
  <c r="AX51" i="13"/>
  <c r="AX49" i="13"/>
  <c r="AX89" i="13"/>
  <c r="AX58" i="13"/>
  <c r="AX90" i="13"/>
  <c r="AX59" i="13"/>
  <c r="AX57" i="13"/>
  <c r="AX88" i="13"/>
  <c r="BU50" i="11"/>
  <c r="BU51" i="11"/>
  <c r="BU49" i="11"/>
  <c r="BU90" i="11"/>
  <c r="BU58" i="11"/>
  <c r="BU59" i="11"/>
  <c r="BU89" i="11"/>
  <c r="BU88" i="11"/>
  <c r="BU57" i="11"/>
  <c r="DS49" i="12"/>
  <c r="DS50" i="12"/>
  <c r="DS51" i="12"/>
  <c r="DS89" i="12"/>
  <c r="DS58" i="12"/>
  <c r="DS90" i="12"/>
  <c r="DS59" i="12"/>
  <c r="DS57" i="12"/>
  <c r="DS88" i="12"/>
  <c r="Z2" i="13"/>
  <c r="Y50" i="12"/>
  <c r="Y51" i="12"/>
  <c r="Y49" i="12"/>
  <c r="Y89" i="12"/>
  <c r="Y88" i="12"/>
  <c r="Y58" i="12"/>
  <c r="Y90" i="12"/>
  <c r="Y59" i="12"/>
  <c r="Y57" i="12"/>
  <c r="F50" i="3"/>
  <c r="F51" i="3"/>
  <c r="F49" i="3"/>
  <c r="F57" i="3"/>
  <c r="F59" i="3"/>
  <c r="F88" i="3"/>
  <c r="F89" i="3"/>
  <c r="F58" i="3"/>
  <c r="F90" i="3"/>
  <c r="T49" i="9"/>
  <c r="T50" i="9"/>
  <c r="T51" i="9"/>
  <c r="T89" i="9"/>
  <c r="T59" i="9"/>
  <c r="T57" i="9"/>
  <c r="T90" i="9"/>
  <c r="T88" i="9"/>
  <c r="T58" i="9"/>
  <c r="G49" i="9"/>
  <c r="G50" i="9"/>
  <c r="G51" i="9"/>
  <c r="G59" i="9"/>
  <c r="G57" i="9"/>
  <c r="G90" i="9"/>
  <c r="G88" i="9"/>
  <c r="G58" i="9"/>
  <c r="G89" i="9"/>
  <c r="BV51" i="13"/>
  <c r="BV50" i="13"/>
  <c r="BV49" i="13"/>
  <c r="BV58" i="13"/>
  <c r="BV90" i="13"/>
  <c r="BV59" i="13"/>
  <c r="BV89" i="13"/>
  <c r="BV57" i="13"/>
  <c r="BV88" i="13"/>
  <c r="AJ46" i="12"/>
  <c r="S51" i="3"/>
  <c r="S57" i="3"/>
  <c r="S58" i="3"/>
  <c r="S59" i="3"/>
  <c r="S90" i="3"/>
  <c r="S88" i="3"/>
  <c r="S89" i="3"/>
  <c r="AL51" i="13"/>
  <c r="AL50" i="13"/>
  <c r="AL49" i="13"/>
  <c r="AL88" i="13"/>
  <c r="AL58" i="13"/>
  <c r="AL57" i="13"/>
  <c r="AL90" i="13"/>
  <c r="AL59" i="13"/>
  <c r="AL89" i="13"/>
  <c r="BG46" i="11"/>
  <c r="L45" i="11"/>
  <c r="L45" i="13"/>
  <c r="G45" i="8"/>
  <c r="G45" i="9"/>
  <c r="M45" i="12"/>
  <c r="G45" i="10"/>
  <c r="AV46" i="13"/>
  <c r="CG46" i="12"/>
  <c r="F46" i="8"/>
  <c r="CF46" i="13"/>
  <c r="BS46" i="11"/>
  <c r="S43" i="4"/>
  <c r="S44" i="2"/>
  <c r="S29" i="1"/>
  <c r="S43" i="1"/>
  <c r="S45" i="3"/>
  <c r="S44" i="3"/>
  <c r="F45" i="3"/>
  <c r="F44" i="3"/>
  <c r="F43" i="3"/>
  <c r="F91" i="5"/>
  <c r="BH46" i="13"/>
  <c r="W46" i="11"/>
  <c r="F46" i="10"/>
  <c r="F91" i="10"/>
  <c r="F91" i="13"/>
  <c r="F93" i="13" s="1"/>
  <c r="F96" i="13" s="1"/>
  <c r="F97" i="13" s="1"/>
  <c r="F91" i="6"/>
  <c r="W46" i="12"/>
  <c r="AK46" i="13"/>
  <c r="F91" i="11"/>
  <c r="F93" i="11" s="1"/>
  <c r="F96" i="11" s="1"/>
  <c r="F91" i="9"/>
  <c r="F91" i="12"/>
  <c r="F93" i="12" s="1"/>
  <c r="F96" i="12" s="1"/>
  <c r="F97" i="12" s="1"/>
  <c r="G95" i="12" s="1"/>
  <c r="F91" i="8"/>
  <c r="S45" i="10"/>
  <c r="CF45" i="11"/>
  <c r="DF45" i="12"/>
  <c r="K46" i="13"/>
  <c r="F60" i="11"/>
  <c r="F60" i="13"/>
  <c r="F62" i="13" s="1"/>
  <c r="F60" i="12"/>
  <c r="F62" i="12" s="1"/>
  <c r="F64" i="12" s="1"/>
  <c r="F46" i="9"/>
  <c r="BU46" i="12"/>
  <c r="F46" i="6"/>
  <c r="X46" i="13"/>
  <c r="S45" i="5"/>
  <c r="X45" i="11"/>
  <c r="BH45" i="11"/>
  <c r="BV45" i="12"/>
  <c r="CH45" i="12"/>
  <c r="BJ45" i="12"/>
  <c r="CG45" i="13"/>
  <c r="BU45" i="13"/>
  <c r="BI46" i="12"/>
  <c r="L46" i="12"/>
  <c r="AU46" i="11"/>
  <c r="AI46" i="11"/>
  <c r="CS46" i="12"/>
  <c r="AW46" i="12"/>
  <c r="S45" i="6"/>
  <c r="AJ45" i="11"/>
  <c r="BT45" i="11"/>
  <c r="CT45" i="12"/>
  <c r="CS45" i="13"/>
  <c r="Y45" i="13"/>
  <c r="BI45" i="13"/>
  <c r="X45" i="12"/>
  <c r="S45" i="9"/>
  <c r="S45" i="8"/>
  <c r="AV45" i="11"/>
  <c r="AX45" i="12"/>
  <c r="AW45" i="13"/>
  <c r="AL45" i="13"/>
  <c r="K46" i="11"/>
  <c r="F46" i="5"/>
  <c r="BT46" i="13"/>
  <c r="F34" i="6"/>
  <c r="AU34" i="11"/>
  <c r="CG34" i="12"/>
  <c r="K34" i="13"/>
  <c r="AK34" i="13"/>
  <c r="BG53" i="11"/>
  <c r="BG78" i="11" s="1"/>
  <c r="G44" i="8"/>
  <c r="G43" i="8"/>
  <c r="G33" i="8"/>
  <c r="F34" i="8"/>
  <c r="AJ44" i="11"/>
  <c r="AJ43" i="11"/>
  <c r="AJ33" i="11"/>
  <c r="BS34" i="11"/>
  <c r="W34" i="11"/>
  <c r="AX44" i="12"/>
  <c r="AX33" i="12"/>
  <c r="AX43" i="12"/>
  <c r="BU34" i="12"/>
  <c r="CS34" i="12"/>
  <c r="M44" i="12"/>
  <c r="M43" i="12"/>
  <c r="M33" i="12"/>
  <c r="BI34" i="12"/>
  <c r="AW44" i="13"/>
  <c r="AW33" i="13"/>
  <c r="AW43" i="13"/>
  <c r="AL43" i="13"/>
  <c r="AL44" i="13"/>
  <c r="AL33" i="13"/>
  <c r="BU44" i="13"/>
  <c r="BU33" i="13"/>
  <c r="BU43" i="13"/>
  <c r="W34" i="12"/>
  <c r="W76" i="12" s="1"/>
  <c r="CF44" i="11"/>
  <c r="CF33" i="11"/>
  <c r="CF43" i="11"/>
  <c r="BV44" i="12"/>
  <c r="BV33" i="12"/>
  <c r="BV43" i="12"/>
  <c r="CG44" i="13"/>
  <c r="CG33" i="13"/>
  <c r="CG43" i="13"/>
  <c r="BI44" i="13"/>
  <c r="BI33" i="13"/>
  <c r="BI53" i="13"/>
  <c r="BI78" i="13" s="1"/>
  <c r="BI43" i="13"/>
  <c r="G44" i="10"/>
  <c r="G43" i="10"/>
  <c r="G33" i="10"/>
  <c r="S44" i="9"/>
  <c r="S43" i="9"/>
  <c r="S33" i="9"/>
  <c r="F34" i="9"/>
  <c r="L44" i="11"/>
  <c r="L43" i="11"/>
  <c r="L33" i="11"/>
  <c r="K34" i="11"/>
  <c r="BG34" i="11"/>
  <c r="BT44" i="11"/>
  <c r="BT33" i="11"/>
  <c r="BT43" i="11"/>
  <c r="AW34" i="12"/>
  <c r="L34" i="12"/>
  <c r="BJ44" i="12"/>
  <c r="BJ33" i="12"/>
  <c r="BJ43" i="12"/>
  <c r="X34" i="13"/>
  <c r="BT34" i="13"/>
  <c r="X43" i="12"/>
  <c r="X44" i="12"/>
  <c r="X33" i="12"/>
  <c r="S44" i="10"/>
  <c r="S43" i="10"/>
  <c r="S33" i="10"/>
  <c r="S43" i="5"/>
  <c r="S44" i="5"/>
  <c r="G44" i="9"/>
  <c r="G43" i="9"/>
  <c r="G33" i="9"/>
  <c r="F34" i="10"/>
  <c r="X43" i="11"/>
  <c r="X44" i="11"/>
  <c r="X33" i="11"/>
  <c r="AI34" i="11"/>
  <c r="BH44" i="11"/>
  <c r="BH33" i="11"/>
  <c r="BH43" i="11"/>
  <c r="CT44" i="12"/>
  <c r="CT33" i="12"/>
  <c r="CT43" i="12"/>
  <c r="DF44" i="12"/>
  <c r="DF33" i="12"/>
  <c r="DF43" i="12"/>
  <c r="L43" i="13"/>
  <c r="L44" i="13"/>
  <c r="L33" i="13"/>
  <c r="CS44" i="13"/>
  <c r="CS33" i="13"/>
  <c r="CS43" i="13"/>
  <c r="Y43" i="13"/>
  <c r="Y44" i="13"/>
  <c r="Y33" i="13"/>
  <c r="AV34" i="13"/>
  <c r="CF34" i="13"/>
  <c r="BH34" i="13"/>
  <c r="S44" i="6"/>
  <c r="S43" i="6"/>
  <c r="S33" i="6"/>
  <c r="S44" i="8"/>
  <c r="S43" i="8"/>
  <c r="S33" i="8"/>
  <c r="AV44" i="11"/>
  <c r="AV33" i="11"/>
  <c r="AV43" i="11"/>
  <c r="CH44" i="12"/>
  <c r="CH33" i="12"/>
  <c r="CH43" i="12"/>
  <c r="F34" i="5"/>
  <c r="S33" i="5"/>
  <c r="V80" i="12"/>
  <c r="F29" i="3"/>
  <c r="S29" i="3"/>
  <c r="S29" i="2"/>
  <c r="F78" i="8"/>
  <c r="I55" i="13"/>
  <c r="AW53" i="12"/>
  <c r="AW78" i="12" s="1"/>
  <c r="AV53" i="13"/>
  <c r="AV78" i="13" s="1"/>
  <c r="L53" i="12"/>
  <c r="L78" i="12" s="1"/>
  <c r="BG55" i="12"/>
  <c r="I55" i="11"/>
  <c r="AK53" i="13"/>
  <c r="AK78" i="13" s="1"/>
  <c r="CF3" i="10"/>
  <c r="CF2" i="10" s="1"/>
  <c r="F53" i="5"/>
  <c r="F53" i="10"/>
  <c r="AU53" i="11"/>
  <c r="AU78" i="11" s="1"/>
  <c r="W53" i="12"/>
  <c r="W78" i="12" s="1"/>
  <c r="BI53" i="12"/>
  <c r="BI78" i="12" s="1"/>
  <c r="BH53" i="13"/>
  <c r="BH78" i="13" s="1"/>
  <c r="AF3" i="10"/>
  <c r="F53" i="1"/>
  <c r="F53" i="9"/>
  <c r="BU53" i="12"/>
  <c r="BU78" i="12" s="1"/>
  <c r="K53" i="13"/>
  <c r="K78" i="13" s="1"/>
  <c r="BT53" i="13"/>
  <c r="BT78" i="13" s="1"/>
  <c r="X53" i="13"/>
  <c r="X78" i="13" s="1"/>
  <c r="CF53" i="13"/>
  <c r="CF78" i="13" s="1"/>
  <c r="CG53" i="12"/>
  <c r="CG78" i="12" s="1"/>
  <c r="CS53" i="12"/>
  <c r="CS78" i="12" s="1"/>
  <c r="BS53" i="11"/>
  <c r="BS78" i="11" s="1"/>
  <c r="K53" i="11"/>
  <c r="K78" i="11" s="1"/>
  <c r="AI53" i="11"/>
  <c r="AI78" i="11" s="1"/>
  <c r="W53" i="11"/>
  <c r="W78" i="11" s="1"/>
  <c r="F53" i="6"/>
  <c r="F53" i="4"/>
  <c r="F78" i="4" s="1"/>
  <c r="BR72" i="3"/>
  <c r="F53" i="2"/>
  <c r="AF41" i="1"/>
  <c r="AF77" i="1" s="1"/>
  <c r="BS3" i="10"/>
  <c r="BS2" i="10" s="1"/>
  <c r="BE72" i="3"/>
  <c r="EA72" i="2"/>
  <c r="S25" i="6"/>
  <c r="S21" i="6"/>
  <c r="S31" i="6"/>
  <c r="S29" i="6"/>
  <c r="S16" i="6"/>
  <c r="S27" i="6"/>
  <c r="S23" i="6"/>
  <c r="S24" i="6"/>
  <c r="S18" i="6"/>
  <c r="S32" i="6"/>
  <c r="S30" i="6"/>
  <c r="S28" i="6"/>
  <c r="S22" i="6"/>
  <c r="S19" i="6"/>
  <c r="S20" i="6"/>
  <c r="S26" i="6"/>
  <c r="J38" i="1"/>
  <c r="K38" i="1" s="1"/>
  <c r="AS3" i="5"/>
  <c r="DF3" i="10"/>
  <c r="DF2" i="10" s="1"/>
  <c r="AR72" i="3"/>
  <c r="CT32" i="12"/>
  <c r="CT22" i="12"/>
  <c r="CT29" i="12"/>
  <c r="CT19" i="12"/>
  <c r="CT26" i="12"/>
  <c r="CT30" i="12"/>
  <c r="CT16" i="12"/>
  <c r="CT25" i="12"/>
  <c r="CT18" i="12"/>
  <c r="CT28" i="12"/>
  <c r="CT24" i="12"/>
  <c r="CT21" i="12"/>
  <c r="CT27" i="12"/>
  <c r="CT20" i="12"/>
  <c r="CT23" i="12"/>
  <c r="CT31" i="12"/>
  <c r="L20" i="13"/>
  <c r="L16" i="13"/>
  <c r="L18" i="13"/>
  <c r="L23" i="13"/>
  <c r="L31" i="13"/>
  <c r="L28" i="13"/>
  <c r="L29" i="13"/>
  <c r="L25" i="13"/>
  <c r="L27" i="13"/>
  <c r="L19" i="13"/>
  <c r="L22" i="13"/>
  <c r="L32" i="13"/>
  <c r="L21" i="13"/>
  <c r="L26" i="13"/>
  <c r="L30" i="13"/>
  <c r="L24" i="13"/>
  <c r="S14" i="2"/>
  <c r="S18" i="2"/>
  <c r="AX30" i="12"/>
  <c r="AX26" i="12"/>
  <c r="AX22" i="12"/>
  <c r="AX18" i="12"/>
  <c r="AX31" i="12"/>
  <c r="AX24" i="12"/>
  <c r="AX16" i="12"/>
  <c r="AX19" i="12"/>
  <c r="AX28" i="12"/>
  <c r="AX25" i="12"/>
  <c r="AX20" i="12"/>
  <c r="AX27" i="12"/>
  <c r="AX21" i="12"/>
  <c r="AX29" i="12"/>
  <c r="AX23" i="12"/>
  <c r="AX32" i="12"/>
  <c r="AL16" i="13"/>
  <c r="AL32" i="13"/>
  <c r="AL27" i="13"/>
  <c r="AL23" i="13"/>
  <c r="AL19" i="13"/>
  <c r="AL29" i="13"/>
  <c r="AL25" i="13"/>
  <c r="AL18" i="13"/>
  <c r="AL21" i="13"/>
  <c r="AL30" i="13"/>
  <c r="AL22" i="13"/>
  <c r="AL26" i="13"/>
  <c r="AL20" i="13"/>
  <c r="AL28" i="13"/>
  <c r="AL24" i="13"/>
  <c r="I39" i="1"/>
  <c r="CS3" i="10"/>
  <c r="CS2" i="10" s="1"/>
  <c r="CF3" i="5"/>
  <c r="S23" i="3"/>
  <c r="S19" i="3"/>
  <c r="S22" i="3"/>
  <c r="S20" i="3"/>
  <c r="S33" i="3"/>
  <c r="S31" i="3"/>
  <c r="S25" i="3"/>
  <c r="S18" i="3"/>
  <c r="S24" i="3"/>
  <c r="S21" i="3"/>
  <c r="S26" i="3"/>
  <c r="S14" i="3"/>
  <c r="S17" i="3"/>
  <c r="S28" i="3"/>
  <c r="CS3" i="5"/>
  <c r="U41" i="1"/>
  <c r="DS3" i="6"/>
  <c r="DS2" i="6" s="1"/>
  <c r="AS39" i="1"/>
  <c r="AF3" i="5"/>
  <c r="F18" i="3"/>
  <c r="F19" i="3"/>
  <c r="F20" i="3"/>
  <c r="F21" i="3"/>
  <c r="F27" i="3"/>
  <c r="F10" i="3"/>
  <c r="F28" i="3"/>
  <c r="F30" i="3"/>
  <c r="F11" i="3"/>
  <c r="F31" i="3"/>
  <c r="F15" i="3"/>
  <c r="F16" i="3"/>
  <c r="F17" i="3"/>
  <c r="F22" i="3"/>
  <c r="F23" i="3"/>
  <c r="F24" i="3"/>
  <c r="F25" i="3"/>
  <c r="F26" i="3"/>
  <c r="F12" i="3"/>
  <c r="F13" i="3"/>
  <c r="F14" i="3"/>
  <c r="F32" i="3"/>
  <c r="F33" i="3"/>
  <c r="F9" i="3"/>
  <c r="CF3" i="6"/>
  <c r="CF2" i="6" s="1"/>
  <c r="BT29" i="11"/>
  <c r="BT25" i="11"/>
  <c r="BT21" i="11"/>
  <c r="BT27" i="11"/>
  <c r="BT20" i="11"/>
  <c r="BT18" i="11"/>
  <c r="BT22" i="11"/>
  <c r="BT26" i="11"/>
  <c r="BT23" i="11"/>
  <c r="BT30" i="11"/>
  <c r="BT19" i="11"/>
  <c r="BT24" i="11"/>
  <c r="BT16" i="11"/>
  <c r="BT31" i="11"/>
  <c r="BT28" i="11"/>
  <c r="BT32" i="11"/>
  <c r="DE72" i="3"/>
  <c r="BV29" i="12"/>
  <c r="BV25" i="12"/>
  <c r="BV21" i="12"/>
  <c r="BV16" i="12"/>
  <c r="BV31" i="12"/>
  <c r="BV24" i="12"/>
  <c r="BV22" i="12"/>
  <c r="BV32" i="12"/>
  <c r="BV27" i="12"/>
  <c r="BV20" i="12"/>
  <c r="BV26" i="12"/>
  <c r="BV23" i="12"/>
  <c r="BV19" i="12"/>
  <c r="BV18" i="12"/>
  <c r="BV30" i="12"/>
  <c r="BV28" i="12"/>
  <c r="AW16" i="13"/>
  <c r="AW29" i="13"/>
  <c r="AW25" i="13"/>
  <c r="AW21" i="13"/>
  <c r="AW32" i="13"/>
  <c r="AW30" i="13"/>
  <c r="AW23" i="13"/>
  <c r="AW27" i="13"/>
  <c r="AW22" i="13"/>
  <c r="AW20" i="13"/>
  <c r="AW31" i="13"/>
  <c r="AW28" i="13"/>
  <c r="AW24" i="13"/>
  <c r="AW18" i="13"/>
  <c r="AW26" i="13"/>
  <c r="AW19" i="13"/>
  <c r="AS3" i="10"/>
  <c r="X16" i="12"/>
  <c r="X31" i="12"/>
  <c r="X24" i="12"/>
  <c r="X22" i="12"/>
  <c r="X29" i="12"/>
  <c r="X19" i="12"/>
  <c r="X21" i="12"/>
  <c r="X25" i="12"/>
  <c r="X20" i="12"/>
  <c r="X27" i="12"/>
  <c r="X26" i="12"/>
  <c r="X32" i="12"/>
  <c r="X23" i="12"/>
  <c r="X28" i="12"/>
  <c r="X18" i="12"/>
  <c r="X30" i="12"/>
  <c r="G16" i="9"/>
  <c r="G31" i="9"/>
  <c r="G18" i="9"/>
  <c r="G21" i="9"/>
  <c r="G26" i="9"/>
  <c r="G23" i="9"/>
  <c r="G30" i="9"/>
  <c r="G28" i="9"/>
  <c r="G19" i="9"/>
  <c r="G20" i="9"/>
  <c r="G27" i="9"/>
  <c r="G24" i="9"/>
  <c r="G29" i="9"/>
  <c r="G22" i="9"/>
  <c r="G25" i="9"/>
  <c r="G32" i="9"/>
  <c r="L18" i="11"/>
  <c r="L32" i="11"/>
  <c r="L16" i="11"/>
  <c r="L22" i="11"/>
  <c r="L27" i="11"/>
  <c r="L19" i="11"/>
  <c r="L26" i="11"/>
  <c r="L24" i="11"/>
  <c r="L31" i="11"/>
  <c r="L29" i="11"/>
  <c r="L20" i="11"/>
  <c r="L21" i="11"/>
  <c r="L28" i="11"/>
  <c r="L23" i="11"/>
  <c r="L30" i="11"/>
  <c r="L25" i="11"/>
  <c r="G30" i="8"/>
  <c r="G16" i="8"/>
  <c r="G19" i="8"/>
  <c r="G21" i="8"/>
  <c r="G26" i="8"/>
  <c r="G31" i="8"/>
  <c r="G18" i="8"/>
  <c r="G23" i="8"/>
  <c r="G27" i="8"/>
  <c r="G28" i="8"/>
  <c r="G24" i="8"/>
  <c r="G25" i="8"/>
  <c r="G20" i="8"/>
  <c r="G32" i="8"/>
  <c r="G22" i="8"/>
  <c r="G29" i="8"/>
  <c r="S16" i="5"/>
  <c r="S25" i="5"/>
  <c r="S21" i="5"/>
  <c r="S24" i="5"/>
  <c r="S22" i="5"/>
  <c r="S29" i="5"/>
  <c r="S19" i="5"/>
  <c r="S31" i="5"/>
  <c r="S27" i="5"/>
  <c r="S20" i="5"/>
  <c r="S30" i="5"/>
  <c r="S23" i="5"/>
  <c r="S26" i="5"/>
  <c r="S32" i="5"/>
  <c r="S18" i="5"/>
  <c r="S28" i="5"/>
  <c r="CF25" i="11"/>
  <c r="CF32" i="11"/>
  <c r="CF22" i="11"/>
  <c r="CF29" i="11"/>
  <c r="CF24" i="11"/>
  <c r="CF20" i="11"/>
  <c r="CF16" i="11"/>
  <c r="CF18" i="11"/>
  <c r="CF19" i="11"/>
  <c r="CF31" i="11"/>
  <c r="CF21" i="11"/>
  <c r="CF26" i="11"/>
  <c r="CF23" i="11"/>
  <c r="CF30" i="11"/>
  <c r="CF28" i="11"/>
  <c r="CF27" i="11"/>
  <c r="BJ16" i="12"/>
  <c r="BJ31" i="12"/>
  <c r="BJ27" i="12"/>
  <c r="BJ23" i="12"/>
  <c r="BJ19" i="12"/>
  <c r="BJ30" i="12"/>
  <c r="BJ28" i="12"/>
  <c r="BJ21" i="12"/>
  <c r="BJ29" i="12"/>
  <c r="BJ24" i="12"/>
  <c r="BJ22" i="12"/>
  <c r="BJ32" i="12"/>
  <c r="BJ25" i="12"/>
  <c r="BJ26" i="12"/>
  <c r="BJ20" i="12"/>
  <c r="BJ18" i="12"/>
  <c r="CS30" i="13"/>
  <c r="CS20" i="13"/>
  <c r="CS27" i="13"/>
  <c r="CS24" i="13"/>
  <c r="CS19" i="13"/>
  <c r="CS32" i="13"/>
  <c r="CS16" i="13"/>
  <c r="CS28" i="13"/>
  <c r="CS25" i="13"/>
  <c r="CS22" i="13"/>
  <c r="CS29" i="13"/>
  <c r="CS23" i="13"/>
  <c r="CS18" i="13"/>
  <c r="CS26" i="13"/>
  <c r="CS21" i="13"/>
  <c r="CS31" i="13"/>
  <c r="DE71" i="3"/>
  <c r="S26" i="2"/>
  <c r="S24" i="2"/>
  <c r="S23" i="2"/>
  <c r="S20" i="2"/>
  <c r="BI16" i="13"/>
  <c r="BI30" i="13"/>
  <c r="BI26" i="13"/>
  <c r="BI22" i="13"/>
  <c r="BI18" i="13"/>
  <c r="BI29" i="13"/>
  <c r="BI27" i="13"/>
  <c r="BI20" i="13"/>
  <c r="BI28" i="13"/>
  <c r="BI23" i="13"/>
  <c r="BI21" i="13"/>
  <c r="BI32" i="13"/>
  <c r="BI31" i="13"/>
  <c r="BI24" i="13"/>
  <c r="BI25" i="13"/>
  <c r="BI19" i="13"/>
  <c r="S77" i="1"/>
  <c r="DS3" i="5"/>
  <c r="S21" i="2"/>
  <c r="S16" i="9"/>
  <c r="S30" i="9"/>
  <c r="S27" i="9"/>
  <c r="S23" i="9"/>
  <c r="S19" i="9"/>
  <c r="S32" i="9"/>
  <c r="S26" i="9"/>
  <c r="S20" i="9"/>
  <c r="S22" i="9"/>
  <c r="S18" i="9"/>
  <c r="S31" i="9"/>
  <c r="S28" i="9"/>
  <c r="S25" i="9"/>
  <c r="S24" i="9"/>
  <c r="S21" i="9"/>
  <c r="S29" i="9"/>
  <c r="M16" i="12"/>
  <c r="M32" i="12"/>
  <c r="M19" i="12"/>
  <c r="M20" i="12"/>
  <c r="M25" i="12"/>
  <c r="M30" i="12"/>
  <c r="M22" i="12"/>
  <c r="M27" i="12"/>
  <c r="M18" i="12"/>
  <c r="M23" i="12"/>
  <c r="M21" i="12"/>
  <c r="M28" i="12"/>
  <c r="M24" i="12"/>
  <c r="M31" i="12"/>
  <c r="M26" i="12"/>
  <c r="M29" i="12"/>
  <c r="S30" i="2"/>
  <c r="CG32" i="13"/>
  <c r="CG28" i="13"/>
  <c r="CG24" i="13"/>
  <c r="CG20" i="13"/>
  <c r="CG31" i="13"/>
  <c r="CG29" i="13"/>
  <c r="CG22" i="13"/>
  <c r="CG16" i="13"/>
  <c r="CG25" i="13"/>
  <c r="CG19" i="13"/>
  <c r="CG21" i="13"/>
  <c r="CG18" i="13"/>
  <c r="CG23" i="13"/>
  <c r="CG27" i="13"/>
  <c r="CG26" i="13"/>
  <c r="CG30" i="13"/>
  <c r="S33" i="2"/>
  <c r="DS3" i="10"/>
  <c r="BF3" i="10"/>
  <c r="BF2" i="10" s="1"/>
  <c r="Y16" i="13"/>
  <c r="Y29" i="13"/>
  <c r="Y25" i="13"/>
  <c r="Y21" i="13"/>
  <c r="Y24" i="13"/>
  <c r="Y22" i="13"/>
  <c r="Y19" i="13"/>
  <c r="Y32" i="13"/>
  <c r="Y27" i="13"/>
  <c r="Y30" i="13"/>
  <c r="Y31" i="13"/>
  <c r="Y18" i="13"/>
  <c r="Y28" i="13"/>
  <c r="Y26" i="13"/>
  <c r="Y23" i="13"/>
  <c r="Y20" i="13"/>
  <c r="S31" i="2"/>
  <c r="S11" i="10"/>
  <c r="S16" i="10"/>
  <c r="S26" i="10"/>
  <c r="S22" i="10"/>
  <c r="S18" i="10"/>
  <c r="S30" i="10"/>
  <c r="S31" i="10"/>
  <c r="S27" i="10"/>
  <c r="S29" i="10"/>
  <c r="S23" i="10"/>
  <c r="S32" i="10"/>
  <c r="S25" i="10"/>
  <c r="S21" i="10"/>
  <c r="S20" i="10"/>
  <c r="S28" i="10"/>
  <c r="S19" i="10"/>
  <c r="S24" i="10"/>
  <c r="AS3" i="6"/>
  <c r="AS2" i="6" s="1"/>
  <c r="S28" i="1"/>
  <c r="S24" i="1"/>
  <c r="S20" i="1"/>
  <c r="S27" i="1"/>
  <c r="S25" i="1"/>
  <c r="S12" i="1"/>
  <c r="S21" i="1"/>
  <c r="S18" i="1"/>
  <c r="S31" i="1"/>
  <c r="S30" i="1"/>
  <c r="S14" i="1"/>
  <c r="S17" i="1"/>
  <c r="S22" i="1"/>
  <c r="S15" i="1"/>
  <c r="S9" i="1"/>
  <c r="S26" i="1"/>
  <c r="S13" i="1"/>
  <c r="S19" i="1"/>
  <c r="S11" i="1"/>
  <c r="S23" i="1"/>
  <c r="S32" i="8"/>
  <c r="S27" i="8"/>
  <c r="S23" i="8"/>
  <c r="S19" i="8"/>
  <c r="S28" i="8"/>
  <c r="S21" i="8"/>
  <c r="S16" i="8"/>
  <c r="S31" i="8"/>
  <c r="S24" i="8"/>
  <c r="S30" i="8"/>
  <c r="S18" i="8"/>
  <c r="S26" i="8"/>
  <c r="S22" i="8"/>
  <c r="S25" i="8"/>
  <c r="S20" i="8"/>
  <c r="S29" i="8"/>
  <c r="AG39" i="1"/>
  <c r="S22" i="2"/>
  <c r="AV16" i="11"/>
  <c r="AV31" i="11"/>
  <c r="AV27" i="11"/>
  <c r="AV23" i="11"/>
  <c r="AV19" i="11"/>
  <c r="AV32" i="11"/>
  <c r="AV25" i="11"/>
  <c r="AV18" i="11"/>
  <c r="AV28" i="11"/>
  <c r="AV26" i="11"/>
  <c r="AV21" i="11"/>
  <c r="AV30" i="11"/>
  <c r="AV20" i="11"/>
  <c r="AV29" i="11"/>
  <c r="AV22" i="11"/>
  <c r="AV24" i="11"/>
  <c r="S17" i="2"/>
  <c r="S11" i="2"/>
  <c r="AH38" i="1"/>
  <c r="AU38" i="1" s="1"/>
  <c r="S25" i="2"/>
  <c r="AJ16" i="11"/>
  <c r="AJ27" i="11"/>
  <c r="AJ24" i="11"/>
  <c r="AJ20" i="11"/>
  <c r="AJ25" i="11"/>
  <c r="AJ18" i="11"/>
  <c r="AJ28" i="11"/>
  <c r="AJ21" i="11"/>
  <c r="AJ19" i="11"/>
  <c r="AJ23" i="11"/>
  <c r="AJ22" i="11"/>
  <c r="AJ29" i="11"/>
  <c r="AJ32" i="11"/>
  <c r="AJ26" i="11"/>
  <c r="AJ30" i="11"/>
  <c r="S28" i="2"/>
  <c r="CR72" i="3"/>
  <c r="BU32" i="13"/>
  <c r="BU28" i="13"/>
  <c r="BU24" i="13"/>
  <c r="BU20" i="13"/>
  <c r="BU16" i="13"/>
  <c r="BU30" i="13"/>
  <c r="BU23" i="13"/>
  <c r="BU21" i="13"/>
  <c r="BU25" i="13"/>
  <c r="BU22" i="13"/>
  <c r="BU19" i="13"/>
  <c r="BU18" i="13"/>
  <c r="BU27" i="13"/>
  <c r="BU31" i="13"/>
  <c r="BU29" i="13"/>
  <c r="BU26" i="13"/>
  <c r="DF29" i="12"/>
  <c r="DF25" i="12"/>
  <c r="DF21" i="12"/>
  <c r="DF27" i="12"/>
  <c r="DF16" i="12"/>
  <c r="DF30" i="12"/>
  <c r="DF28" i="12"/>
  <c r="DF19" i="12"/>
  <c r="DF23" i="12"/>
  <c r="DF24" i="12"/>
  <c r="DF32" i="12"/>
  <c r="DF26" i="12"/>
  <c r="DF22" i="12"/>
  <c r="DF20" i="12"/>
  <c r="DF31" i="12"/>
  <c r="DF18" i="12"/>
  <c r="F34" i="2"/>
  <c r="F36" i="2" s="1"/>
  <c r="G16" i="10"/>
  <c r="G32" i="10"/>
  <c r="G20" i="10"/>
  <c r="G24" i="10"/>
  <c r="G21" i="10"/>
  <c r="G31" i="10"/>
  <c r="G29" i="10"/>
  <c r="G26" i="10"/>
  <c r="G27" i="10"/>
  <c r="G25" i="10"/>
  <c r="G18" i="10"/>
  <c r="G30" i="10"/>
  <c r="G22" i="10"/>
  <c r="G23" i="10"/>
  <c r="G28" i="10"/>
  <c r="G19" i="10"/>
  <c r="BH16" i="11"/>
  <c r="BH32" i="11"/>
  <c r="BH28" i="11"/>
  <c r="BH24" i="11"/>
  <c r="BH20" i="11"/>
  <c r="BH31" i="11"/>
  <c r="BH29" i="11"/>
  <c r="BH22" i="11"/>
  <c r="BH26" i="11"/>
  <c r="BH23" i="11"/>
  <c r="BH27" i="11"/>
  <c r="BH21" i="11"/>
  <c r="BH25" i="11"/>
  <c r="BH18" i="11"/>
  <c r="BH30" i="11"/>
  <c r="BH19" i="11"/>
  <c r="CS3" i="6"/>
  <c r="DX72" i="3"/>
  <c r="X30" i="11"/>
  <c r="X26" i="11"/>
  <c r="X16" i="11"/>
  <c r="X25" i="11"/>
  <c r="X23" i="11"/>
  <c r="X18" i="11"/>
  <c r="X19" i="11"/>
  <c r="X22" i="11"/>
  <c r="X21" i="11"/>
  <c r="X27" i="11"/>
  <c r="X24" i="11"/>
  <c r="X32" i="11"/>
  <c r="X31" i="11"/>
  <c r="X29" i="11"/>
  <c r="X28" i="11"/>
  <c r="X20" i="11"/>
  <c r="CH32" i="12"/>
  <c r="CH28" i="12"/>
  <c r="CH24" i="12"/>
  <c r="CH20" i="12"/>
  <c r="CH27" i="12"/>
  <c r="CH31" i="12"/>
  <c r="CH29" i="12"/>
  <c r="CH25" i="12"/>
  <c r="CH21" i="12"/>
  <c r="CH23" i="12"/>
  <c r="CH30" i="12"/>
  <c r="CH26" i="12"/>
  <c r="CH22" i="12"/>
  <c r="CH16" i="12"/>
  <c r="CH19" i="12"/>
  <c r="CH18" i="12"/>
  <c r="AG38" i="1"/>
  <c r="BE71" i="3"/>
  <c r="AS38" i="1"/>
  <c r="F34" i="4"/>
  <c r="I74" i="2"/>
  <c r="H74" i="2"/>
  <c r="S29" i="4"/>
  <c r="S22" i="4"/>
  <c r="S26" i="4"/>
  <c r="S21" i="4"/>
  <c r="S16" i="4"/>
  <c r="S12" i="4"/>
  <c r="S19" i="4"/>
  <c r="S18" i="4"/>
  <c r="S20" i="4"/>
  <c r="S24" i="4"/>
  <c r="S17" i="4"/>
  <c r="S13" i="4"/>
  <c r="S11" i="4"/>
  <c r="S23" i="4"/>
  <c r="S14" i="4"/>
  <c r="S25" i="4"/>
  <c r="S27" i="4"/>
  <c r="T74" i="3"/>
  <c r="H86" i="11"/>
  <c r="M74" i="2"/>
  <c r="G74" i="3"/>
  <c r="N74" i="2"/>
  <c r="L74" i="2"/>
  <c r="H74" i="3"/>
  <c r="U74" i="3"/>
  <c r="I74" i="3"/>
  <c r="X74" i="3"/>
  <c r="K74" i="3"/>
  <c r="BF3" i="5"/>
  <c r="DF3" i="5"/>
  <c r="BF3" i="6"/>
  <c r="BS3" i="6"/>
  <c r="AF3" i="6"/>
  <c r="DF3" i="6"/>
  <c r="BS3" i="5"/>
  <c r="BS2" i="5" s="1"/>
  <c r="S13" i="10"/>
  <c r="F41" i="9"/>
  <c r="F77" i="9" s="1"/>
  <c r="CF3" i="8"/>
  <c r="CF2" i="8" s="1"/>
  <c r="BS3" i="9"/>
  <c r="BS2" i="9" s="1"/>
  <c r="AF3" i="8"/>
  <c r="AF2" i="8" s="1"/>
  <c r="AS3" i="9"/>
  <c r="DF3" i="8"/>
  <c r="W41" i="12"/>
  <c r="W77" i="12" s="1"/>
  <c r="AF3" i="9"/>
  <c r="AF2" i="9" s="1"/>
  <c r="CS3" i="8"/>
  <c r="CS2" i="8" s="1"/>
  <c r="DS3" i="8"/>
  <c r="S17" i="10"/>
  <c r="G14" i="10"/>
  <c r="S10" i="10"/>
  <c r="K41" i="13"/>
  <c r="K77" i="13" s="1"/>
  <c r="BS3" i="8"/>
  <c r="BS2" i="8" s="1"/>
  <c r="H3" i="9"/>
  <c r="H2" i="9" s="1"/>
  <c r="S12" i="10"/>
  <c r="S39" i="6"/>
  <c r="S38" i="6"/>
  <c r="S15" i="6"/>
  <c r="S13" i="6"/>
  <c r="S17" i="6"/>
  <c r="S11" i="6"/>
  <c r="S10" i="6"/>
  <c r="S12" i="6"/>
  <c r="S9" i="6"/>
  <c r="S14" i="6"/>
  <c r="BF3" i="9"/>
  <c r="BF2" i="9" s="1"/>
  <c r="S38" i="5"/>
  <c r="S9" i="5"/>
  <c r="S14" i="5"/>
  <c r="S39" i="5"/>
  <c r="S17" i="5"/>
  <c r="S11" i="5"/>
  <c r="S12" i="5"/>
  <c r="S10" i="5"/>
  <c r="S15" i="5"/>
  <c r="S13" i="5"/>
  <c r="G17" i="10"/>
  <c r="G39" i="10"/>
  <c r="G13" i="10"/>
  <c r="G38" i="10"/>
  <c r="G11" i="10"/>
  <c r="G9" i="10"/>
  <c r="G12" i="10"/>
  <c r="G10" i="10"/>
  <c r="S38" i="9"/>
  <c r="S39" i="9"/>
  <c r="S14" i="9"/>
  <c r="S13" i="9"/>
  <c r="S10" i="9"/>
  <c r="S11" i="9"/>
  <c r="S9" i="9"/>
  <c r="S12" i="9"/>
  <c r="S15" i="9"/>
  <c r="S17" i="9"/>
  <c r="G38" i="8"/>
  <c r="G13" i="8"/>
  <c r="G14" i="8"/>
  <c r="G39" i="8"/>
  <c r="G11" i="8"/>
  <c r="G10" i="8"/>
  <c r="G15" i="8"/>
  <c r="G9" i="8"/>
  <c r="G17" i="8"/>
  <c r="G12" i="8"/>
  <c r="DE4" i="9"/>
  <c r="CF3" i="9"/>
  <c r="CF2" i="9" s="1"/>
  <c r="G15" i="10"/>
  <c r="S38" i="10"/>
  <c r="S14" i="10"/>
  <c r="S39" i="10"/>
  <c r="S15" i="10"/>
  <c r="G38" i="9"/>
  <c r="G39" i="9"/>
  <c r="G15" i="9"/>
  <c r="G10" i="9"/>
  <c r="G11" i="9"/>
  <c r="G13" i="9"/>
  <c r="G14" i="9"/>
  <c r="G9" i="9"/>
  <c r="G17" i="9"/>
  <c r="G12" i="9"/>
  <c r="BF3" i="8"/>
  <c r="BF2" i="8" s="1"/>
  <c r="AS3" i="8"/>
  <c r="S38" i="8"/>
  <c r="S39" i="8"/>
  <c r="S17" i="8"/>
  <c r="S14" i="8"/>
  <c r="S11" i="8"/>
  <c r="S12" i="8"/>
  <c r="S9" i="8"/>
  <c r="S15" i="8"/>
  <c r="S10" i="8"/>
  <c r="S13" i="8"/>
  <c r="S9" i="10"/>
  <c r="Z3" i="12"/>
  <c r="Z2" i="12" s="1"/>
  <c r="X17" i="12"/>
  <c r="X13" i="12"/>
  <c r="X14" i="12"/>
  <c r="X11" i="12"/>
  <c r="X39" i="12"/>
  <c r="X38" i="12"/>
  <c r="X12" i="12"/>
  <c r="X10" i="12"/>
  <c r="X9" i="12"/>
  <c r="X15" i="12"/>
  <c r="W41" i="11"/>
  <c r="W77" i="11" s="1"/>
  <c r="S39" i="4"/>
  <c r="S38" i="4"/>
  <c r="DA38" i="3"/>
  <c r="BD38" i="3"/>
  <c r="AR38" i="3"/>
  <c r="DX38" i="3"/>
  <c r="CL39" i="3"/>
  <c r="AD39" i="3"/>
  <c r="R39" i="3"/>
  <c r="BT41" i="13"/>
  <c r="BT77" i="13" s="1"/>
  <c r="AK41" i="13"/>
  <c r="AK77" i="13" s="1"/>
  <c r="CG41" i="12"/>
  <c r="CG77" i="12" s="1"/>
  <c r="BI41" i="12"/>
  <c r="BI77" i="12" s="1"/>
  <c r="BG41" i="11"/>
  <c r="BG77" i="11" s="1"/>
  <c r="T41" i="1"/>
  <c r="DG3" i="13"/>
  <c r="DG2" i="13" s="1"/>
  <c r="CG39" i="13"/>
  <c r="CG14" i="13"/>
  <c r="CG13" i="13"/>
  <c r="CG12" i="13"/>
  <c r="CG10" i="13"/>
  <c r="CG17" i="13"/>
  <c r="CG15" i="13"/>
  <c r="CG9" i="13"/>
  <c r="CG11" i="13"/>
  <c r="CG38" i="13"/>
  <c r="DS3" i="13"/>
  <c r="DS2" i="13" s="1"/>
  <c r="BH41" i="13"/>
  <c r="CI3" i="13"/>
  <c r="CI2" i="13" s="1"/>
  <c r="AU77" i="13"/>
  <c r="W76" i="13"/>
  <c r="W80" i="13" s="1"/>
  <c r="H82" i="13"/>
  <c r="J76" i="13"/>
  <c r="J80" i="13" s="1"/>
  <c r="BG76" i="13"/>
  <c r="BG80" i="13" s="1"/>
  <c r="BG36" i="13"/>
  <c r="CS38" i="13"/>
  <c r="CS12" i="13"/>
  <c r="CS17" i="13"/>
  <c r="CS11" i="13"/>
  <c r="CS9" i="13"/>
  <c r="CS39" i="13"/>
  <c r="CS15" i="13"/>
  <c r="CS13" i="13"/>
  <c r="CS14" i="13"/>
  <c r="CS10" i="13"/>
  <c r="Y38" i="13"/>
  <c r="Y17" i="13"/>
  <c r="Y9" i="13"/>
  <c r="Y15" i="13"/>
  <c r="Y12" i="13"/>
  <c r="Y10" i="13"/>
  <c r="Y11" i="13"/>
  <c r="Y39" i="13"/>
  <c r="Y14" i="13"/>
  <c r="Y13" i="13"/>
  <c r="CU3" i="13"/>
  <c r="CU2" i="13" s="1"/>
  <c r="AA3" i="13"/>
  <c r="X41" i="13"/>
  <c r="CF41" i="13"/>
  <c r="BW3" i="13"/>
  <c r="BW2" i="13" s="1"/>
  <c r="BS77" i="13"/>
  <c r="AW38" i="13"/>
  <c r="AW13" i="13"/>
  <c r="AW10" i="13"/>
  <c r="AW17" i="13"/>
  <c r="AW14" i="13"/>
  <c r="AW11" i="13"/>
  <c r="AW15" i="13"/>
  <c r="AW12" i="13"/>
  <c r="AW9" i="13"/>
  <c r="AW39" i="13"/>
  <c r="AV41" i="13"/>
  <c r="AV77" i="13" s="1"/>
  <c r="BU14" i="13"/>
  <c r="BU11" i="13"/>
  <c r="BU39" i="13"/>
  <c r="BU38" i="13"/>
  <c r="BU15" i="13"/>
  <c r="BU12" i="13"/>
  <c r="BU17" i="13"/>
  <c r="BU10" i="13"/>
  <c r="BU13" i="13"/>
  <c r="BU9" i="13"/>
  <c r="N3" i="13"/>
  <c r="N2" i="13" s="1"/>
  <c r="AY3" i="13"/>
  <c r="AY2" i="13" s="1"/>
  <c r="I82" i="13"/>
  <c r="I84" i="13" s="1"/>
  <c r="AU76" i="13"/>
  <c r="AU80" i="13" s="1"/>
  <c r="L39" i="13"/>
  <c r="L15" i="13"/>
  <c r="L12" i="13"/>
  <c r="L14" i="13"/>
  <c r="L13" i="13"/>
  <c r="L17" i="13"/>
  <c r="L9" i="13"/>
  <c r="L10" i="13"/>
  <c r="L11" i="13"/>
  <c r="L38" i="13"/>
  <c r="BS76" i="13"/>
  <c r="BS80" i="13" s="1"/>
  <c r="BS36" i="13"/>
  <c r="BS55" i="13" s="1"/>
  <c r="BI10" i="13"/>
  <c r="BI15" i="13"/>
  <c r="BI14" i="13"/>
  <c r="BI9" i="13"/>
  <c r="BI13" i="13"/>
  <c r="BI38" i="13"/>
  <c r="BI12" i="13"/>
  <c r="BI11" i="13"/>
  <c r="BI39" i="13"/>
  <c r="BI17" i="13"/>
  <c r="AL9" i="13"/>
  <c r="AL39" i="13"/>
  <c r="AL38" i="13"/>
  <c r="AL14" i="13"/>
  <c r="AL13" i="13"/>
  <c r="AL12" i="13"/>
  <c r="AL10" i="13"/>
  <c r="AL17" i="13"/>
  <c r="AL15" i="13"/>
  <c r="AL11" i="13"/>
  <c r="AJ76" i="13"/>
  <c r="AJ80" i="13" s="1"/>
  <c r="AA4" i="13"/>
  <c r="AN4" i="13" s="1"/>
  <c r="BA4" i="13" s="1"/>
  <c r="BN4" i="13" s="1"/>
  <c r="CA4" i="13" s="1"/>
  <c r="CN4" i="13" s="1"/>
  <c r="DA4" i="13" s="1"/>
  <c r="DN4" i="13" s="1"/>
  <c r="EA4" i="13" s="1"/>
  <c r="O4" i="13"/>
  <c r="AN3" i="13"/>
  <c r="AN2" i="13" s="1"/>
  <c r="BK3" i="13"/>
  <c r="BK2" i="13" s="1"/>
  <c r="AJ77" i="13"/>
  <c r="BX3" i="12"/>
  <c r="BX2" i="12" s="1"/>
  <c r="BV39" i="12"/>
  <c r="BV38" i="12"/>
  <c r="BV17" i="12"/>
  <c r="BV9" i="12"/>
  <c r="BV12" i="12"/>
  <c r="BV15" i="12"/>
  <c r="BV14" i="12"/>
  <c r="BV11" i="12"/>
  <c r="BV10" i="12"/>
  <c r="BV13" i="12"/>
  <c r="BT76" i="12"/>
  <c r="BT80" i="12" s="1"/>
  <c r="BT36" i="12"/>
  <c r="L41" i="12"/>
  <c r="L77" i="12" s="1"/>
  <c r="BL3" i="12"/>
  <c r="BL2" i="12" s="1"/>
  <c r="O3" i="12"/>
  <c r="O2" i="12" s="1"/>
  <c r="BJ38" i="12"/>
  <c r="BJ12" i="12"/>
  <c r="BJ15" i="12"/>
  <c r="BJ14" i="12"/>
  <c r="BJ39" i="12"/>
  <c r="BJ17" i="12"/>
  <c r="BJ13" i="12"/>
  <c r="BJ10" i="12"/>
  <c r="BJ9" i="12"/>
  <c r="BJ11" i="12"/>
  <c r="CT13" i="12"/>
  <c r="CT10" i="12"/>
  <c r="CT39" i="12"/>
  <c r="CT17" i="12"/>
  <c r="CT38" i="12"/>
  <c r="CT15" i="12"/>
  <c r="CT11" i="12"/>
  <c r="CT9" i="12"/>
  <c r="CT14" i="12"/>
  <c r="CT12" i="12"/>
  <c r="M39" i="12"/>
  <c r="M38" i="12"/>
  <c r="M17" i="12"/>
  <c r="M14" i="12"/>
  <c r="M13" i="12"/>
  <c r="M12" i="12"/>
  <c r="M9" i="12"/>
  <c r="M11" i="12"/>
  <c r="M15" i="12"/>
  <c r="M10" i="12"/>
  <c r="AW41" i="12"/>
  <c r="CV3" i="12"/>
  <c r="CV2" i="12" s="1"/>
  <c r="DT3" i="12"/>
  <c r="DT2" i="12" s="1"/>
  <c r="BH76" i="12"/>
  <c r="BH80" i="12" s="1"/>
  <c r="BH36" i="12"/>
  <c r="BH55" i="12" s="1"/>
  <c r="CS41" i="12"/>
  <c r="AV76" i="12"/>
  <c r="AV80" i="12" s="1"/>
  <c r="CF77" i="12"/>
  <c r="CJ3" i="12"/>
  <c r="CJ2" i="12" s="1"/>
  <c r="K76" i="12"/>
  <c r="K80" i="12" s="1"/>
  <c r="CH39" i="12"/>
  <c r="CH38" i="12"/>
  <c r="CH13" i="12"/>
  <c r="CH10" i="12"/>
  <c r="CH17" i="12"/>
  <c r="CH15" i="12"/>
  <c r="CH12" i="12"/>
  <c r="CH14" i="12"/>
  <c r="CH11" i="12"/>
  <c r="CH9" i="12"/>
  <c r="I84" i="12"/>
  <c r="H84" i="12"/>
  <c r="AX14" i="12"/>
  <c r="AX11" i="12"/>
  <c r="AX39" i="12"/>
  <c r="AX17" i="12"/>
  <c r="AX12" i="12"/>
  <c r="AX13" i="12"/>
  <c r="AX10" i="12"/>
  <c r="AX15" i="12"/>
  <c r="AX38" i="12"/>
  <c r="AX9" i="12"/>
  <c r="DH3" i="12"/>
  <c r="DH2" i="12" s="1"/>
  <c r="BF82" i="12"/>
  <c r="BF84" i="12" s="1"/>
  <c r="AZ3" i="12"/>
  <c r="AZ2" i="12" s="1"/>
  <c r="BU41" i="12"/>
  <c r="DF17" i="12"/>
  <c r="DF38" i="12"/>
  <c r="DF14" i="12"/>
  <c r="DF12" i="12"/>
  <c r="DF39" i="12"/>
  <c r="DF15" i="12"/>
  <c r="DF10" i="12"/>
  <c r="DF11" i="12"/>
  <c r="DF9" i="12"/>
  <c r="DF13" i="12"/>
  <c r="BG82" i="12"/>
  <c r="CF76" i="12"/>
  <c r="CF80" i="12" s="1"/>
  <c r="CF36" i="12"/>
  <c r="CF55" i="12" s="1"/>
  <c r="Z3" i="11"/>
  <c r="Z2" i="11" s="1"/>
  <c r="K41" i="11"/>
  <c r="K77" i="11" s="1"/>
  <c r="AL3" i="11"/>
  <c r="AL2" i="11" s="1"/>
  <c r="AX3" i="11"/>
  <c r="AX2" i="11" s="1"/>
  <c r="X13" i="11"/>
  <c r="X15" i="11"/>
  <c r="X12" i="11"/>
  <c r="X38" i="11"/>
  <c r="X17" i="11"/>
  <c r="X14" i="11"/>
  <c r="X39" i="11"/>
  <c r="X11" i="11"/>
  <c r="X10" i="11"/>
  <c r="X9" i="11"/>
  <c r="AJ39" i="11"/>
  <c r="AJ14" i="11"/>
  <c r="AJ17" i="11"/>
  <c r="AJ12" i="11"/>
  <c r="AJ15" i="11"/>
  <c r="AJ13" i="11"/>
  <c r="AJ10" i="11"/>
  <c r="AJ9" i="11"/>
  <c r="AJ38" i="11"/>
  <c r="AJ11" i="11"/>
  <c r="AB4" i="11"/>
  <c r="AO4" i="11" s="1"/>
  <c r="BB4" i="11" s="1"/>
  <c r="BO4" i="11" s="1"/>
  <c r="CB4" i="11" s="1"/>
  <c r="CO4" i="11" s="1"/>
  <c r="DB4" i="11" s="1"/>
  <c r="DO4" i="11" s="1"/>
  <c r="EB4" i="11" s="1"/>
  <c r="P4" i="11"/>
  <c r="V77" i="11"/>
  <c r="V76" i="11"/>
  <c r="V80" i="11" s="1"/>
  <c r="AH76" i="11"/>
  <c r="AH80" i="11" s="1"/>
  <c r="EE4" i="11"/>
  <c r="DF3" i="11"/>
  <c r="DF2" i="11" s="1"/>
  <c r="BH14" i="11"/>
  <c r="BH11" i="11"/>
  <c r="BH39" i="11"/>
  <c r="BH38" i="11"/>
  <c r="BH17" i="11"/>
  <c r="BH15" i="11"/>
  <c r="BH10" i="11"/>
  <c r="BH12" i="11"/>
  <c r="BH13" i="11"/>
  <c r="BH9" i="11"/>
  <c r="CT3" i="11"/>
  <c r="CT2" i="11" s="1"/>
  <c r="BJ3" i="11"/>
  <c r="BJ2" i="11" s="1"/>
  <c r="BF76" i="11"/>
  <c r="BF80" i="11" s="1"/>
  <c r="BF36" i="11"/>
  <c r="BF55" i="11" s="1"/>
  <c r="BF77" i="11"/>
  <c r="BS41" i="11"/>
  <c r="CH3" i="11"/>
  <c r="CH2" i="11" s="1"/>
  <c r="BT38" i="11"/>
  <c r="BT17" i="11"/>
  <c r="BT14" i="11"/>
  <c r="BT39" i="11"/>
  <c r="BT15" i="11"/>
  <c r="BT11" i="11"/>
  <c r="BT12" i="11"/>
  <c r="BT13" i="11"/>
  <c r="BT10" i="11"/>
  <c r="BT9" i="11"/>
  <c r="CF12" i="11"/>
  <c r="CF15" i="11"/>
  <c r="CF9" i="11"/>
  <c r="CF17" i="11"/>
  <c r="CF14" i="11"/>
  <c r="CF38" i="11"/>
  <c r="CF39" i="11"/>
  <c r="CF11" i="11"/>
  <c r="CF10" i="11"/>
  <c r="CF13" i="11"/>
  <c r="J76" i="11"/>
  <c r="J80" i="11" s="1"/>
  <c r="BV3" i="11"/>
  <c r="BV2" i="11" s="1"/>
  <c r="L17" i="11"/>
  <c r="L38" i="11"/>
  <c r="L39" i="11"/>
  <c r="L12" i="11"/>
  <c r="L11" i="11"/>
  <c r="L14" i="11"/>
  <c r="L10" i="11"/>
  <c r="L9" i="11"/>
  <c r="L13" i="11"/>
  <c r="L15" i="11"/>
  <c r="G84" i="11"/>
  <c r="N3" i="11"/>
  <c r="N2" i="11" s="1"/>
  <c r="AH77" i="11"/>
  <c r="AI41" i="11"/>
  <c r="AI77" i="11" s="1"/>
  <c r="AV39" i="11"/>
  <c r="AV11" i="11"/>
  <c r="AV38" i="11"/>
  <c r="AV12" i="11"/>
  <c r="AV13" i="11"/>
  <c r="AV10" i="11"/>
  <c r="AV9" i="11"/>
  <c r="AV14" i="11"/>
  <c r="AV15" i="11"/>
  <c r="AV17" i="11"/>
  <c r="AU41" i="11"/>
  <c r="AU77" i="11" s="1"/>
  <c r="AT76" i="11"/>
  <c r="AT80" i="11" s="1"/>
  <c r="F76" i="10"/>
  <c r="F41" i="10"/>
  <c r="F77" i="10" s="1"/>
  <c r="F7" i="8"/>
  <c r="F71" i="8" s="1"/>
  <c r="F7" i="9"/>
  <c r="F71" i="9" s="1"/>
  <c r="G7" i="9"/>
  <c r="G71" i="9" s="1"/>
  <c r="G7" i="10"/>
  <c r="G71" i="10" s="1"/>
  <c r="F7" i="10"/>
  <c r="F71" i="10" s="1"/>
  <c r="G7" i="8"/>
  <c r="G71" i="8" s="1"/>
  <c r="H7" i="9"/>
  <c r="H71" i="9" s="1"/>
  <c r="F41" i="8"/>
  <c r="F77" i="8" s="1"/>
  <c r="EE7" i="3"/>
  <c r="T41" i="2"/>
  <c r="T77" i="2" s="1"/>
  <c r="BE7" i="3"/>
  <c r="CE7" i="3"/>
  <c r="EE7" i="2"/>
  <c r="H3" i="10"/>
  <c r="H2" i="10" s="1"/>
  <c r="CR7" i="3"/>
  <c r="AR7" i="3"/>
  <c r="AI41" i="3"/>
  <c r="AI77" i="3" s="1"/>
  <c r="AG74" i="3"/>
  <c r="AT38" i="2"/>
  <c r="BG38" i="2" s="1"/>
  <c r="BT38" i="2" s="1"/>
  <c r="CG38" i="2" s="1"/>
  <c r="CT38" i="2" s="1"/>
  <c r="DG38" i="2" s="1"/>
  <c r="DT38" i="2" s="1"/>
  <c r="AG41" i="2"/>
  <c r="AG77" i="2" s="1"/>
  <c r="U41" i="2"/>
  <c r="U77" i="2" s="1"/>
  <c r="AH39" i="2"/>
  <c r="DT72" i="2"/>
  <c r="AV38" i="2"/>
  <c r="AH41" i="3"/>
  <c r="AH77" i="3" s="1"/>
  <c r="BR7" i="3"/>
  <c r="DR7" i="3"/>
  <c r="DR7" i="1"/>
  <c r="BG39" i="2"/>
  <c r="AS41" i="3"/>
  <c r="BF38" i="2"/>
  <c r="AS41" i="2"/>
  <c r="AS77" i="2" s="1"/>
  <c r="BS39" i="2"/>
  <c r="AT41" i="3"/>
  <c r="AT77" i="3" s="1"/>
  <c r="DR7" i="2"/>
  <c r="DE7" i="3"/>
  <c r="AF77" i="2"/>
  <c r="U3" i="10"/>
  <c r="U2" i="10" s="1"/>
  <c r="U41" i="3"/>
  <c r="U77" i="3" s="1"/>
  <c r="I3" i="3"/>
  <c r="U3" i="1"/>
  <c r="I3" i="1"/>
  <c r="U3" i="9"/>
  <c r="U2" i="9" s="1"/>
  <c r="H3" i="6"/>
  <c r="H3" i="8"/>
  <c r="H2" i="8" s="1"/>
  <c r="U3" i="4"/>
  <c r="U3" i="8"/>
  <c r="U2" i="8" s="1"/>
  <c r="H3" i="4"/>
  <c r="U3" i="5"/>
  <c r="I3" i="5"/>
  <c r="U3" i="3"/>
  <c r="U3" i="6"/>
  <c r="V3" i="2"/>
  <c r="DW72" i="2"/>
  <c r="N72" i="3"/>
  <c r="N74" i="3" s="1"/>
  <c r="J39" i="2"/>
  <c r="K38" i="3"/>
  <c r="L38" i="2"/>
  <c r="AK38" i="2"/>
  <c r="AX38" i="2" s="1"/>
  <c r="V41" i="3"/>
  <c r="V77" i="3" s="1"/>
  <c r="T89" i="8" l="1"/>
  <c r="T59" i="8"/>
  <c r="AJ80" i="12"/>
  <c r="T57" i="8"/>
  <c r="T58" i="8"/>
  <c r="T90" i="8"/>
  <c r="AK53" i="12"/>
  <c r="AK78" i="12" s="1"/>
  <c r="T50" i="8"/>
  <c r="AK46" i="12"/>
  <c r="AA2" i="13"/>
  <c r="BF49" i="9"/>
  <c r="BF50" i="9"/>
  <c r="BF51" i="9"/>
  <c r="BF59" i="9"/>
  <c r="BF90" i="9"/>
  <c r="BF58" i="9"/>
  <c r="BF89" i="9"/>
  <c r="BF57" i="9"/>
  <c r="BF88" i="9"/>
  <c r="AG3" i="6"/>
  <c r="AF2" i="6"/>
  <c r="DF51" i="10"/>
  <c r="DF49" i="10"/>
  <c r="DF50" i="10"/>
  <c r="DF58" i="10"/>
  <c r="DF89" i="10"/>
  <c r="DF59" i="10"/>
  <c r="DF90" i="10"/>
  <c r="DF57" i="10"/>
  <c r="DF88" i="10"/>
  <c r="S91" i="3"/>
  <c r="T51" i="10"/>
  <c r="T49" i="10"/>
  <c r="T50" i="10"/>
  <c r="T90" i="10"/>
  <c r="T57" i="10"/>
  <c r="T88" i="10"/>
  <c r="T58" i="10"/>
  <c r="T89" i="10"/>
  <c r="T59" i="10"/>
  <c r="AY51" i="13"/>
  <c r="AY50" i="13"/>
  <c r="AY49" i="13"/>
  <c r="AY89" i="13"/>
  <c r="AY58" i="13"/>
  <c r="AY90" i="13"/>
  <c r="AY59" i="13"/>
  <c r="AY57" i="13"/>
  <c r="AY88" i="13"/>
  <c r="U51" i="10"/>
  <c r="U49" i="10"/>
  <c r="U50" i="10"/>
  <c r="U90" i="10"/>
  <c r="U57" i="10"/>
  <c r="U88" i="10"/>
  <c r="U58" i="10"/>
  <c r="U89" i="10"/>
  <c r="U59" i="10"/>
  <c r="BT3" i="6"/>
  <c r="BS2" i="6"/>
  <c r="DT3" i="5"/>
  <c r="DS2" i="5"/>
  <c r="AT3" i="5"/>
  <c r="AS2" i="5"/>
  <c r="CF49" i="10"/>
  <c r="CF50" i="10"/>
  <c r="CF51" i="10"/>
  <c r="CF59" i="10"/>
  <c r="CF90" i="10"/>
  <c r="CF58" i="10"/>
  <c r="CF89" i="10"/>
  <c r="CF57" i="10"/>
  <c r="CF88" i="10"/>
  <c r="CJ49" i="12"/>
  <c r="CJ50" i="12"/>
  <c r="CJ51" i="12"/>
  <c r="CJ89" i="12"/>
  <c r="CJ90" i="12"/>
  <c r="CJ59" i="12"/>
  <c r="CJ58" i="12"/>
  <c r="CJ57" i="12"/>
  <c r="CJ88" i="12"/>
  <c r="DT3" i="8"/>
  <c r="DT2" i="8" s="1"/>
  <c r="DS2" i="8"/>
  <c r="BG3" i="6"/>
  <c r="BF2" i="6"/>
  <c r="Z51" i="13"/>
  <c r="Z50" i="13"/>
  <c r="Z49" i="13"/>
  <c r="Z90" i="13"/>
  <c r="Z59" i="13"/>
  <c r="Z89" i="13"/>
  <c r="Z88" i="13"/>
  <c r="Z58" i="13"/>
  <c r="Z57" i="13"/>
  <c r="AM2" i="12"/>
  <c r="AN3" i="12"/>
  <c r="BL51" i="12"/>
  <c r="BL49" i="12"/>
  <c r="BL50" i="12"/>
  <c r="BL90" i="12"/>
  <c r="BL59" i="12"/>
  <c r="BL89" i="12"/>
  <c r="BL58" i="12"/>
  <c r="BL57" i="12"/>
  <c r="BL88" i="12"/>
  <c r="N51" i="13"/>
  <c r="N49" i="13"/>
  <c r="N50" i="13"/>
  <c r="N89" i="13"/>
  <c r="N88" i="13"/>
  <c r="N58" i="13"/>
  <c r="N57" i="13"/>
  <c r="N90" i="13"/>
  <c r="N59" i="13"/>
  <c r="DG50" i="13"/>
  <c r="DG51" i="13"/>
  <c r="DG49" i="13"/>
  <c r="DG90" i="13"/>
  <c r="DG59" i="13"/>
  <c r="DG89" i="13"/>
  <c r="DG58" i="13"/>
  <c r="DG57" i="13"/>
  <c r="DG88" i="13"/>
  <c r="BV51" i="11"/>
  <c r="BV49" i="11"/>
  <c r="BV50" i="11"/>
  <c r="BV58" i="11"/>
  <c r="BV59" i="11"/>
  <c r="BV89" i="11"/>
  <c r="BV90" i="11"/>
  <c r="BV88" i="11"/>
  <c r="BV57" i="11"/>
  <c r="BX50" i="12"/>
  <c r="BX51" i="12"/>
  <c r="BX49" i="12"/>
  <c r="BX89" i="12"/>
  <c r="BX90" i="12"/>
  <c r="BX59" i="12"/>
  <c r="BX58" i="12"/>
  <c r="BX57" i="12"/>
  <c r="BX88" i="12"/>
  <c r="CI51" i="13"/>
  <c r="CI50" i="13"/>
  <c r="CI49" i="13"/>
  <c r="CI89" i="13"/>
  <c r="CI58" i="13"/>
  <c r="CI90" i="13"/>
  <c r="CI59" i="13"/>
  <c r="CI57" i="13"/>
  <c r="CI88" i="13"/>
  <c r="CS50" i="8"/>
  <c r="CS51" i="8"/>
  <c r="CS49" i="8"/>
  <c r="CS90" i="8"/>
  <c r="CS59" i="8"/>
  <c r="CS89" i="8"/>
  <c r="CS58" i="8"/>
  <c r="CS57" i="8"/>
  <c r="CS88" i="8"/>
  <c r="DG3" i="5"/>
  <c r="DF2" i="5"/>
  <c r="AG3" i="5"/>
  <c r="AF2" i="5"/>
  <c r="AL49" i="12"/>
  <c r="AL50" i="12"/>
  <c r="AL51" i="12"/>
  <c r="AL89" i="12"/>
  <c r="AL88" i="12"/>
  <c r="AL90" i="12"/>
  <c r="AL59" i="12"/>
  <c r="AL57" i="12"/>
  <c r="AL58" i="12"/>
  <c r="AL33" i="12"/>
  <c r="AL32" i="12"/>
  <c r="AL18" i="12"/>
  <c r="AL15" i="12"/>
  <c r="AL13" i="12"/>
  <c r="AL28" i="12"/>
  <c r="AL39" i="12"/>
  <c r="AL23" i="12"/>
  <c r="AL12" i="12"/>
  <c r="AL30" i="12"/>
  <c r="AL10" i="12"/>
  <c r="AL19" i="12"/>
  <c r="AL17" i="12"/>
  <c r="AL45" i="12"/>
  <c r="AL27" i="12"/>
  <c r="AL9" i="12"/>
  <c r="AL16" i="12"/>
  <c r="AL38" i="12"/>
  <c r="AL25" i="12"/>
  <c r="AL21" i="12"/>
  <c r="AL24" i="12"/>
  <c r="AL22" i="12"/>
  <c r="AL26" i="12"/>
  <c r="AL11" i="12"/>
  <c r="AL44" i="12"/>
  <c r="AL29" i="12"/>
  <c r="AL14" i="12"/>
  <c r="AL43" i="12"/>
  <c r="AL20" i="12"/>
  <c r="H49" i="8"/>
  <c r="H51" i="8"/>
  <c r="H50" i="8"/>
  <c r="H88" i="8"/>
  <c r="H58" i="8"/>
  <c r="H57" i="8"/>
  <c r="H59" i="8"/>
  <c r="H89" i="8"/>
  <c r="H90" i="8"/>
  <c r="DF51" i="11"/>
  <c r="DF49" i="11"/>
  <c r="DF50" i="11"/>
  <c r="DF58" i="11"/>
  <c r="DF59" i="11"/>
  <c r="DF89" i="11"/>
  <c r="DF90" i="11"/>
  <c r="DF88" i="11"/>
  <c r="DF57" i="11"/>
  <c r="BS51" i="9"/>
  <c r="BS49" i="9"/>
  <c r="BS50" i="9"/>
  <c r="BS89" i="9"/>
  <c r="BS59" i="9"/>
  <c r="BS90" i="9"/>
  <c r="BS58" i="9"/>
  <c r="BS57" i="9"/>
  <c r="BS88" i="9"/>
  <c r="Z51" i="12"/>
  <c r="Z49" i="12"/>
  <c r="Z50" i="12"/>
  <c r="Z90" i="12"/>
  <c r="Z89" i="12"/>
  <c r="Z88" i="12"/>
  <c r="Z57" i="12"/>
  <c r="Z58" i="12"/>
  <c r="Z59" i="12"/>
  <c r="BW49" i="13"/>
  <c r="BW51" i="13"/>
  <c r="BW50" i="13"/>
  <c r="BW90" i="13"/>
  <c r="BW59" i="13"/>
  <c r="BW89" i="13"/>
  <c r="BW58" i="13"/>
  <c r="BW57" i="13"/>
  <c r="BW88" i="13"/>
  <c r="BG3" i="5"/>
  <c r="BF2" i="5"/>
  <c r="AX49" i="11"/>
  <c r="AX50" i="11"/>
  <c r="AX51" i="11"/>
  <c r="AX89" i="11"/>
  <c r="AX90" i="11"/>
  <c r="AX58" i="11"/>
  <c r="AX59" i="11"/>
  <c r="AX88" i="11"/>
  <c r="AX57" i="11"/>
  <c r="BK51" i="13"/>
  <c r="BK49" i="13"/>
  <c r="BK50" i="13"/>
  <c r="BK59" i="13"/>
  <c r="BK89" i="13"/>
  <c r="BK58" i="13"/>
  <c r="BK90" i="13"/>
  <c r="BK57" i="13"/>
  <c r="BK88" i="13"/>
  <c r="DS51" i="13"/>
  <c r="DS50" i="13"/>
  <c r="DS49" i="13"/>
  <c r="DS89" i="13"/>
  <c r="DS58" i="13"/>
  <c r="DS90" i="13"/>
  <c r="DS59" i="13"/>
  <c r="DS57" i="13"/>
  <c r="DS88" i="13"/>
  <c r="AF50" i="9"/>
  <c r="AF51" i="9"/>
  <c r="AF49" i="9"/>
  <c r="AF88" i="9"/>
  <c r="AF58" i="9"/>
  <c r="AF89" i="9"/>
  <c r="AF59" i="9"/>
  <c r="AF57" i="9"/>
  <c r="AF90" i="9"/>
  <c r="DS51" i="6"/>
  <c r="DS50" i="6"/>
  <c r="DS49" i="6"/>
  <c r="DS58" i="6"/>
  <c r="DS90" i="6"/>
  <c r="DS59" i="6"/>
  <c r="DS89" i="6"/>
  <c r="DS57" i="6"/>
  <c r="DS88" i="6"/>
  <c r="I3" i="2"/>
  <c r="BS50" i="10"/>
  <c r="BS51" i="10"/>
  <c r="BS49" i="10"/>
  <c r="BS90" i="10"/>
  <c r="BS58" i="10"/>
  <c r="BS89" i="10"/>
  <c r="BS59" i="10"/>
  <c r="BS57" i="10"/>
  <c r="BS88" i="10"/>
  <c r="CT3" i="5"/>
  <c r="CS2" i="5"/>
  <c r="CT3" i="6"/>
  <c r="CS2" i="6"/>
  <c r="CF51" i="8"/>
  <c r="CF49" i="8"/>
  <c r="CF50" i="8"/>
  <c r="CF90" i="8"/>
  <c r="CF59" i="8"/>
  <c r="CF89" i="8"/>
  <c r="CF58" i="8"/>
  <c r="CF57" i="8"/>
  <c r="CF88" i="8"/>
  <c r="BF51" i="10"/>
  <c r="BF49" i="10"/>
  <c r="BF50" i="10"/>
  <c r="BF58" i="10"/>
  <c r="BF89" i="10"/>
  <c r="BF59" i="10"/>
  <c r="BF90" i="10"/>
  <c r="BF57" i="10"/>
  <c r="BF88" i="10"/>
  <c r="AN49" i="13"/>
  <c r="AN51" i="13"/>
  <c r="AN50" i="13"/>
  <c r="AN57" i="13"/>
  <c r="AN90" i="13"/>
  <c r="AN59" i="13"/>
  <c r="AN89" i="13"/>
  <c r="AN88" i="13"/>
  <c r="AN58" i="13"/>
  <c r="N51" i="11"/>
  <c r="N49" i="11"/>
  <c r="N50" i="11"/>
  <c r="N90" i="11"/>
  <c r="N89" i="11"/>
  <c r="N59" i="11"/>
  <c r="N58" i="11"/>
  <c r="N88" i="11"/>
  <c r="N57" i="11"/>
  <c r="AT3" i="8"/>
  <c r="AT2" i="8" s="1"/>
  <c r="AS2" i="8"/>
  <c r="DG3" i="8"/>
  <c r="DG2" i="8" s="1"/>
  <c r="DF2" i="8"/>
  <c r="U49" i="8"/>
  <c r="U50" i="8"/>
  <c r="U51" i="8"/>
  <c r="U90" i="8"/>
  <c r="U88" i="8"/>
  <c r="U58" i="8"/>
  <c r="U57" i="8"/>
  <c r="U59" i="8"/>
  <c r="U89" i="8"/>
  <c r="Z49" i="11"/>
  <c r="Z50" i="11"/>
  <c r="Z51" i="11"/>
  <c r="Z59" i="11"/>
  <c r="Z89" i="11"/>
  <c r="Z90" i="11"/>
  <c r="Z58" i="11"/>
  <c r="Z57" i="11"/>
  <c r="Z88" i="11"/>
  <c r="DT49" i="12"/>
  <c r="DT50" i="12"/>
  <c r="DT51" i="12"/>
  <c r="DT89" i="12"/>
  <c r="DT90" i="12"/>
  <c r="DT59" i="12"/>
  <c r="DT58" i="12"/>
  <c r="DT57" i="12"/>
  <c r="DT88" i="12"/>
  <c r="CU50" i="13"/>
  <c r="CU49" i="13"/>
  <c r="CU51" i="13"/>
  <c r="CU59" i="13"/>
  <c r="CU89" i="13"/>
  <c r="CU58" i="13"/>
  <c r="CU90" i="13"/>
  <c r="CU57" i="13"/>
  <c r="CU88" i="13"/>
  <c r="BF49" i="8"/>
  <c r="BF50" i="8"/>
  <c r="BF51" i="8"/>
  <c r="BF58" i="8"/>
  <c r="BF90" i="8"/>
  <c r="BF59" i="8"/>
  <c r="BF89" i="8"/>
  <c r="BF57" i="8"/>
  <c r="BF88" i="8"/>
  <c r="CF50" i="9"/>
  <c r="CF51" i="9"/>
  <c r="CF49" i="9"/>
  <c r="CF58" i="9"/>
  <c r="CF89" i="9"/>
  <c r="CF59" i="9"/>
  <c r="CF90" i="9"/>
  <c r="CF57" i="9"/>
  <c r="CF88" i="9"/>
  <c r="AT3" i="9"/>
  <c r="AT2" i="9" s="1"/>
  <c r="AS2" i="9"/>
  <c r="AS50" i="6"/>
  <c r="AS51" i="6"/>
  <c r="AS49" i="6"/>
  <c r="AS59" i="6"/>
  <c r="AS89" i="6"/>
  <c r="AS58" i="6"/>
  <c r="AS90" i="6"/>
  <c r="AS57" i="6"/>
  <c r="AS88" i="6"/>
  <c r="AT3" i="10"/>
  <c r="AT2" i="10" s="1"/>
  <c r="AS2" i="10"/>
  <c r="AL50" i="11"/>
  <c r="AL51" i="11"/>
  <c r="AL49" i="11"/>
  <c r="AL90" i="11"/>
  <c r="AL58" i="11"/>
  <c r="AL59" i="11"/>
  <c r="AL89" i="11"/>
  <c r="AL57" i="11"/>
  <c r="AL88" i="11"/>
  <c r="AZ49" i="12"/>
  <c r="AZ50" i="12"/>
  <c r="AZ51" i="12"/>
  <c r="AZ89" i="12"/>
  <c r="AZ90" i="12"/>
  <c r="AZ59" i="12"/>
  <c r="AZ58" i="12"/>
  <c r="AZ57" i="12"/>
  <c r="AZ88" i="12"/>
  <c r="AA50" i="13"/>
  <c r="AA49" i="13"/>
  <c r="AA51" i="13"/>
  <c r="AA90" i="13"/>
  <c r="AA59" i="13"/>
  <c r="AA89" i="13"/>
  <c r="AA88" i="13"/>
  <c r="AA58" i="13"/>
  <c r="AA57" i="13"/>
  <c r="H50" i="10"/>
  <c r="H51" i="10"/>
  <c r="H49" i="10"/>
  <c r="H88" i="10"/>
  <c r="H58" i="10"/>
  <c r="H89" i="10"/>
  <c r="H59" i="10"/>
  <c r="H90" i="10"/>
  <c r="H57" i="10"/>
  <c r="CH49" i="11"/>
  <c r="CH50" i="11"/>
  <c r="CH51" i="11"/>
  <c r="CH89" i="11"/>
  <c r="CH90" i="11"/>
  <c r="CH58" i="11"/>
  <c r="CH59" i="11"/>
  <c r="CH57" i="11"/>
  <c r="CH88" i="11"/>
  <c r="DH50" i="12"/>
  <c r="DH51" i="12"/>
  <c r="DH49" i="12"/>
  <c r="DH89" i="12"/>
  <c r="DH58" i="12"/>
  <c r="DH90" i="12"/>
  <c r="DH59" i="12"/>
  <c r="DH57" i="12"/>
  <c r="DH88" i="12"/>
  <c r="CV49" i="12"/>
  <c r="CV50" i="12"/>
  <c r="CV51" i="12"/>
  <c r="CV90" i="12"/>
  <c r="CV59" i="12"/>
  <c r="CV89" i="12"/>
  <c r="CV58" i="12"/>
  <c r="CV57" i="12"/>
  <c r="CV88" i="12"/>
  <c r="O51" i="12"/>
  <c r="O50" i="12"/>
  <c r="O49" i="12"/>
  <c r="O90" i="12"/>
  <c r="O59" i="12"/>
  <c r="O89" i="12"/>
  <c r="O88" i="12"/>
  <c r="O58" i="12"/>
  <c r="O57" i="12"/>
  <c r="AF51" i="8"/>
  <c r="AF49" i="8"/>
  <c r="AF50" i="8"/>
  <c r="AF90" i="8"/>
  <c r="AF59" i="8"/>
  <c r="AF89" i="8"/>
  <c r="AF58" i="8"/>
  <c r="AF57" i="8"/>
  <c r="AF88" i="8"/>
  <c r="AK41" i="12"/>
  <c r="AK77" i="12" s="1"/>
  <c r="CF51" i="6"/>
  <c r="CF49" i="6"/>
  <c r="CF50" i="6"/>
  <c r="CF59" i="6"/>
  <c r="CF89" i="6"/>
  <c r="CF58" i="6"/>
  <c r="CF90" i="6"/>
  <c r="CF57" i="6"/>
  <c r="CF88" i="6"/>
  <c r="CG3" i="5"/>
  <c r="CF2" i="5"/>
  <c r="AG3" i="10"/>
  <c r="AG2" i="10" s="1"/>
  <c r="AF2" i="10"/>
  <c r="AM49" i="13"/>
  <c r="AM51" i="13"/>
  <c r="AM50" i="13"/>
  <c r="AM88" i="13"/>
  <c r="AM58" i="13"/>
  <c r="AM57" i="13"/>
  <c r="AM90" i="13"/>
  <c r="AM59" i="13"/>
  <c r="AM89" i="13"/>
  <c r="H51" i="9"/>
  <c r="H49" i="9"/>
  <c r="H50" i="9"/>
  <c r="H57" i="9"/>
  <c r="H90" i="9"/>
  <c r="H88" i="9"/>
  <c r="H58" i="9"/>
  <c r="H89" i="9"/>
  <c r="H59" i="9"/>
  <c r="DT3" i="10"/>
  <c r="DT2" i="10" s="1"/>
  <c r="DS2" i="10"/>
  <c r="AK34" i="12"/>
  <c r="AK76" i="12" s="1"/>
  <c r="AK80" i="12" s="1"/>
  <c r="S91" i="2"/>
  <c r="CS49" i="10"/>
  <c r="CS50" i="10"/>
  <c r="CS51" i="10"/>
  <c r="CS89" i="10"/>
  <c r="CS59" i="10"/>
  <c r="CS90" i="10"/>
  <c r="CS58" i="10"/>
  <c r="CS57" i="10"/>
  <c r="CS88" i="10"/>
  <c r="U49" i="9"/>
  <c r="U50" i="9"/>
  <c r="U51" i="9"/>
  <c r="U89" i="9"/>
  <c r="U59" i="9"/>
  <c r="U57" i="9"/>
  <c r="U90" i="9"/>
  <c r="U88" i="9"/>
  <c r="U58" i="9"/>
  <c r="BS49" i="8"/>
  <c r="BS50" i="8"/>
  <c r="BS51" i="8"/>
  <c r="BS58" i="8"/>
  <c r="BS90" i="8"/>
  <c r="BS59" i="8"/>
  <c r="BS89" i="8"/>
  <c r="BS57" i="8"/>
  <c r="BS88" i="8"/>
  <c r="BJ49" i="11"/>
  <c r="BJ50" i="11"/>
  <c r="BJ51" i="11"/>
  <c r="BJ59" i="11"/>
  <c r="BJ89" i="11"/>
  <c r="BJ90" i="11"/>
  <c r="BJ58" i="11"/>
  <c r="BJ88" i="11"/>
  <c r="BJ57" i="11"/>
  <c r="BS51" i="5"/>
  <c r="BS49" i="5"/>
  <c r="BS50" i="5"/>
  <c r="BS90" i="5"/>
  <c r="BS59" i="5"/>
  <c r="BS89" i="5"/>
  <c r="BS58" i="5"/>
  <c r="BS57" i="5"/>
  <c r="BS88" i="5"/>
  <c r="CT49" i="11"/>
  <c r="CT50" i="11"/>
  <c r="CT51" i="11"/>
  <c r="CT59" i="11"/>
  <c r="CT89" i="11"/>
  <c r="CT90" i="11"/>
  <c r="CT58" i="11"/>
  <c r="CT57" i="11"/>
  <c r="CT88" i="11"/>
  <c r="DG3" i="6"/>
  <c r="DF2" i="6"/>
  <c r="S46" i="10"/>
  <c r="AX53" i="12"/>
  <c r="AX78" i="12" s="1"/>
  <c r="M53" i="12"/>
  <c r="M78" i="12" s="1"/>
  <c r="F97" i="11"/>
  <c r="G95" i="11" s="1"/>
  <c r="X46" i="11"/>
  <c r="F64" i="13"/>
  <c r="M45" i="11"/>
  <c r="N45" i="12"/>
  <c r="H45" i="8"/>
  <c r="AG3" i="8"/>
  <c r="AG2" i="8" s="1"/>
  <c r="H45" i="10"/>
  <c r="M45" i="13"/>
  <c r="F91" i="3"/>
  <c r="F46" i="3"/>
  <c r="D17" i="28"/>
  <c r="G95" i="13"/>
  <c r="S46" i="6"/>
  <c r="S46" i="8"/>
  <c r="BT46" i="11"/>
  <c r="AW46" i="13"/>
  <c r="Y46" i="13"/>
  <c r="CS46" i="13"/>
  <c r="CG46" i="13"/>
  <c r="M46" i="12"/>
  <c r="AJ46" i="11"/>
  <c r="S91" i="13"/>
  <c r="S91" i="11"/>
  <c r="S91" i="9"/>
  <c r="S91" i="8"/>
  <c r="F72" i="10"/>
  <c r="F74" i="10" s="1"/>
  <c r="F72" i="8"/>
  <c r="F72" i="9"/>
  <c r="X46" i="12"/>
  <c r="S91" i="12"/>
  <c r="S91" i="5"/>
  <c r="S91" i="10"/>
  <c r="S91" i="6"/>
  <c r="D16" i="28"/>
  <c r="CS45" i="11"/>
  <c r="AK45" i="11"/>
  <c r="Y45" i="11"/>
  <c r="AY45" i="12"/>
  <c r="DG45" i="12"/>
  <c r="DS45" i="12"/>
  <c r="BK45" i="12"/>
  <c r="BW45" i="12"/>
  <c r="CT45" i="13"/>
  <c r="CS45" i="8"/>
  <c r="CF45" i="10"/>
  <c r="T45" i="9"/>
  <c r="CG45" i="11"/>
  <c r="CI45" i="12"/>
  <c r="AX45" i="13"/>
  <c r="BV45" i="13"/>
  <c r="CH45" i="13"/>
  <c r="Y45" i="12"/>
  <c r="BS45" i="8"/>
  <c r="AF45" i="9"/>
  <c r="AF45" i="8"/>
  <c r="AS45" i="6"/>
  <c r="CF45" i="6"/>
  <c r="L46" i="13"/>
  <c r="DF46" i="12"/>
  <c r="S46" i="5"/>
  <c r="BJ46" i="12"/>
  <c r="BV46" i="12"/>
  <c r="AL46" i="13"/>
  <c r="G46" i="8"/>
  <c r="F62" i="11"/>
  <c r="F64" i="11" s="1"/>
  <c r="AW45" i="11"/>
  <c r="CU45" i="12"/>
  <c r="BJ45" i="13"/>
  <c r="BF45" i="8"/>
  <c r="CF45" i="9"/>
  <c r="BF45" i="9"/>
  <c r="BS45" i="9"/>
  <c r="BS45" i="5"/>
  <c r="BS45" i="10"/>
  <c r="AV46" i="11"/>
  <c r="BH46" i="11"/>
  <c r="BI46" i="13"/>
  <c r="U45" i="8"/>
  <c r="T45" i="8"/>
  <c r="T45" i="10"/>
  <c r="BU45" i="11"/>
  <c r="BI45" i="11"/>
  <c r="AM45" i="13"/>
  <c r="Z45" i="13"/>
  <c r="DF45" i="13"/>
  <c r="DS45" i="6"/>
  <c r="CS45" i="10"/>
  <c r="DF45" i="10"/>
  <c r="CH46" i="12"/>
  <c r="CT46" i="12"/>
  <c r="G46" i="9"/>
  <c r="L46" i="11"/>
  <c r="S46" i="9"/>
  <c r="G46" i="10"/>
  <c r="CF46" i="11"/>
  <c r="BU46" i="13"/>
  <c r="AX46" i="12"/>
  <c r="CG3" i="10"/>
  <c r="BT3" i="10"/>
  <c r="L34" i="11"/>
  <c r="BT34" i="11"/>
  <c r="BH34" i="11"/>
  <c r="X34" i="11"/>
  <c r="AX34" i="12"/>
  <c r="X34" i="12"/>
  <c r="X76" i="12" s="1"/>
  <c r="G34" i="8"/>
  <c r="G34" i="10"/>
  <c r="CF33" i="6"/>
  <c r="BS44" i="10"/>
  <c r="BS33" i="10"/>
  <c r="BS43" i="10"/>
  <c r="T43" i="8"/>
  <c r="T44" i="8"/>
  <c r="T33" i="8"/>
  <c r="T44" i="9"/>
  <c r="T43" i="9"/>
  <c r="T33" i="9"/>
  <c r="Y43" i="11"/>
  <c r="Y44" i="11"/>
  <c r="Y33" i="11"/>
  <c r="BK44" i="12"/>
  <c r="BK33" i="12"/>
  <c r="BK43" i="12"/>
  <c r="BF44" i="8"/>
  <c r="BF33" i="8"/>
  <c r="BF43" i="8"/>
  <c r="BF44" i="9"/>
  <c r="BF33" i="9"/>
  <c r="BF43" i="9"/>
  <c r="BS44" i="8"/>
  <c r="BS33" i="8"/>
  <c r="BS43" i="8"/>
  <c r="DG44" i="12"/>
  <c r="DG33" i="12"/>
  <c r="DG43" i="12"/>
  <c r="BJ34" i="12"/>
  <c r="CT44" i="13"/>
  <c r="CT33" i="13"/>
  <c r="CT43" i="13"/>
  <c r="AF44" i="8"/>
  <c r="AF33" i="8"/>
  <c r="AF43" i="8"/>
  <c r="H44" i="8"/>
  <c r="H43" i="8"/>
  <c r="H33" i="8"/>
  <c r="CF44" i="10"/>
  <c r="CF33" i="10"/>
  <c r="CF43" i="10"/>
  <c r="CG3" i="6"/>
  <c r="H44" i="10"/>
  <c r="H43" i="10"/>
  <c r="H33" i="10"/>
  <c r="AV34" i="11"/>
  <c r="CS44" i="11"/>
  <c r="CS33" i="11"/>
  <c r="CS43" i="11"/>
  <c r="AJ34" i="11"/>
  <c r="DF34" i="12"/>
  <c r="CH34" i="12"/>
  <c r="AL34" i="13"/>
  <c r="AL76" i="13" s="1"/>
  <c r="BI34" i="13"/>
  <c r="AX44" i="13"/>
  <c r="AX33" i="13"/>
  <c r="AX43" i="13"/>
  <c r="BU34" i="13"/>
  <c r="BU76" i="13" s="1"/>
  <c r="BV44" i="13"/>
  <c r="BV33" i="13"/>
  <c r="BV43" i="13"/>
  <c r="Z44" i="13"/>
  <c r="Z43" i="13"/>
  <c r="Z33" i="13"/>
  <c r="Y34" i="13"/>
  <c r="CG34" i="13"/>
  <c r="DF44" i="13"/>
  <c r="DF33" i="13"/>
  <c r="DF43" i="13"/>
  <c r="S34" i="6"/>
  <c r="BS44" i="9"/>
  <c r="BS33" i="9"/>
  <c r="BS43" i="9"/>
  <c r="M44" i="11"/>
  <c r="M43" i="11"/>
  <c r="M33" i="11"/>
  <c r="CF34" i="11"/>
  <c r="AY44" i="12"/>
  <c r="AY33" i="12"/>
  <c r="AY43" i="12"/>
  <c r="CI44" i="12"/>
  <c r="CI33" i="12"/>
  <c r="CI43" i="12"/>
  <c r="M34" i="12"/>
  <c r="AF44" i="9"/>
  <c r="AF43" i="9"/>
  <c r="AF33" i="9"/>
  <c r="T43" i="10"/>
  <c r="T44" i="10"/>
  <c r="T33" i="10"/>
  <c r="CG44" i="11"/>
  <c r="CG33" i="11"/>
  <c r="CG43" i="11"/>
  <c r="BI44" i="11"/>
  <c r="BI33" i="11"/>
  <c r="BI43" i="11"/>
  <c r="AW44" i="11"/>
  <c r="AW33" i="11"/>
  <c r="AW43" i="11"/>
  <c r="CU44" i="12"/>
  <c r="CU33" i="12"/>
  <c r="CU43" i="12"/>
  <c r="CT34" i="12"/>
  <c r="BJ44" i="13"/>
  <c r="BJ33" i="13"/>
  <c r="BJ43" i="13"/>
  <c r="AM44" i="13"/>
  <c r="AM43" i="13"/>
  <c r="AM33" i="13"/>
  <c r="L34" i="13"/>
  <c r="M43" i="13"/>
  <c r="M44" i="13"/>
  <c r="M33" i="13"/>
  <c r="AW34" i="13"/>
  <c r="CS34" i="13"/>
  <c r="CH44" i="13"/>
  <c r="CH33" i="13"/>
  <c r="CH43" i="13"/>
  <c r="Y44" i="12"/>
  <c r="Y43" i="12"/>
  <c r="Y33" i="12"/>
  <c r="S34" i="10"/>
  <c r="S34" i="8"/>
  <c r="S76" i="8" s="1"/>
  <c r="G34" i="9"/>
  <c r="S34" i="9"/>
  <c r="CS44" i="8"/>
  <c r="CS33" i="8"/>
  <c r="CS43" i="8"/>
  <c r="DS33" i="6"/>
  <c r="CS44" i="10"/>
  <c r="CS33" i="10"/>
  <c r="CS43" i="10"/>
  <c r="DF44" i="10"/>
  <c r="DF33" i="10"/>
  <c r="DF43" i="10"/>
  <c r="U43" i="8"/>
  <c r="U44" i="8"/>
  <c r="U33" i="8"/>
  <c r="AF43" i="10"/>
  <c r="BU44" i="11"/>
  <c r="BU33" i="11"/>
  <c r="BU43" i="11"/>
  <c r="AK43" i="11"/>
  <c r="AK44" i="11"/>
  <c r="AK33" i="11"/>
  <c r="DS44" i="12"/>
  <c r="DS33" i="12"/>
  <c r="DS43" i="12"/>
  <c r="N44" i="12"/>
  <c r="N43" i="12"/>
  <c r="N33" i="12"/>
  <c r="BV34" i="12"/>
  <c r="BW44" i="12"/>
  <c r="BW33" i="12"/>
  <c r="BW43" i="12"/>
  <c r="CF44" i="9"/>
  <c r="CF33" i="9"/>
  <c r="CF43" i="9"/>
  <c r="AS33" i="6"/>
  <c r="S34" i="5"/>
  <c r="BS33" i="5"/>
  <c r="BT3" i="5"/>
  <c r="W80" i="12"/>
  <c r="AJ38" i="1"/>
  <c r="F78" i="9"/>
  <c r="F78" i="10"/>
  <c r="F78" i="6"/>
  <c r="F78" i="5"/>
  <c r="F78" i="2"/>
  <c r="F78" i="1"/>
  <c r="BT55" i="12"/>
  <c r="CH53" i="12"/>
  <c r="CH78" i="12" s="1"/>
  <c r="BJ53" i="12"/>
  <c r="BJ78" i="12" s="1"/>
  <c r="CG53" i="13"/>
  <c r="CG78" i="13" s="1"/>
  <c r="AW53" i="13"/>
  <c r="AW78" i="13" s="1"/>
  <c r="BG55" i="13"/>
  <c r="AJ53" i="11"/>
  <c r="AJ78" i="11" s="1"/>
  <c r="S53" i="10"/>
  <c r="S78" i="10" s="1"/>
  <c r="G53" i="8"/>
  <c r="G78" i="8" s="1"/>
  <c r="S53" i="6"/>
  <c r="S78" i="6" s="1"/>
  <c r="DF27" i="5"/>
  <c r="S53" i="4"/>
  <c r="S78" i="4" s="1"/>
  <c r="S53" i="3"/>
  <c r="S78" i="3" s="1"/>
  <c r="F53" i="3"/>
  <c r="S53" i="5"/>
  <c r="S78" i="5" s="1"/>
  <c r="S53" i="9"/>
  <c r="S78" i="9" s="1"/>
  <c r="AV53" i="11"/>
  <c r="AV78" i="11" s="1"/>
  <c r="BH53" i="11"/>
  <c r="BH78" i="11" s="1"/>
  <c r="DF53" i="12"/>
  <c r="DF78" i="12" s="1"/>
  <c r="BU53" i="13"/>
  <c r="BU78" i="13" s="1"/>
  <c r="S53" i="8"/>
  <c r="S78" i="8" s="1"/>
  <c r="G53" i="10"/>
  <c r="G78" i="10" s="1"/>
  <c r="CF53" i="11"/>
  <c r="CF78" i="11" s="1"/>
  <c r="L53" i="11"/>
  <c r="L78" i="11" s="1"/>
  <c r="AL53" i="13"/>
  <c r="AL78" i="13" s="1"/>
  <c r="CS53" i="13"/>
  <c r="CS78" i="13" s="1"/>
  <c r="Y53" i="13"/>
  <c r="Y78" i="13" s="1"/>
  <c r="L53" i="13"/>
  <c r="L78" i="13" s="1"/>
  <c r="BV53" i="12"/>
  <c r="BV78" i="12" s="1"/>
  <c r="X53" i="12"/>
  <c r="X78" i="12" s="1"/>
  <c r="CT53" i="12"/>
  <c r="CT78" i="12" s="1"/>
  <c r="BT53" i="11"/>
  <c r="BT78" i="11" s="1"/>
  <c r="X53" i="11"/>
  <c r="X78" i="11" s="1"/>
  <c r="G53" i="9"/>
  <c r="G78" i="9" s="1"/>
  <c r="CT3" i="8"/>
  <c r="BS14" i="6"/>
  <c r="S53" i="2"/>
  <c r="S78" i="2" s="1"/>
  <c r="S53" i="1"/>
  <c r="S78" i="1" s="1"/>
  <c r="CF19" i="6"/>
  <c r="BF32" i="5"/>
  <c r="AS41" i="1"/>
  <c r="AS77" i="1" s="1"/>
  <c r="DG3" i="10"/>
  <c r="CT3" i="10"/>
  <c r="BT3" i="9"/>
  <c r="BT2" i="9" s="1"/>
  <c r="AG3" i="9"/>
  <c r="CG3" i="9"/>
  <c r="BG3" i="9"/>
  <c r="BG2" i="9" s="1"/>
  <c r="BT3" i="8"/>
  <c r="BT2" i="8" s="1"/>
  <c r="AT3" i="6"/>
  <c r="DT3" i="6"/>
  <c r="AG41" i="1"/>
  <c r="AG77" i="1" s="1"/>
  <c r="U16" i="8"/>
  <c r="U27" i="8"/>
  <c r="U23" i="8"/>
  <c r="U19" i="8"/>
  <c r="U30" i="8"/>
  <c r="U28" i="8"/>
  <c r="U24" i="8"/>
  <c r="U26" i="8"/>
  <c r="U20" i="8"/>
  <c r="U31" i="8"/>
  <c r="U21" i="8"/>
  <c r="U18" i="8"/>
  <c r="U22" i="8"/>
  <c r="U25" i="8"/>
  <c r="U32" i="8"/>
  <c r="U29" i="8"/>
  <c r="M16" i="13"/>
  <c r="M26" i="13"/>
  <c r="M23" i="13"/>
  <c r="M20" i="13"/>
  <c r="M31" i="13"/>
  <c r="M29" i="13"/>
  <c r="M25" i="13"/>
  <c r="M27" i="13"/>
  <c r="M18" i="13"/>
  <c r="M19" i="13"/>
  <c r="M22" i="13"/>
  <c r="M32" i="13"/>
  <c r="M21" i="13"/>
  <c r="M30" i="13"/>
  <c r="M28" i="13"/>
  <c r="M24" i="13"/>
  <c r="CG3" i="8"/>
  <c r="BG3" i="10"/>
  <c r="BF16" i="8"/>
  <c r="BF24" i="8"/>
  <c r="BF30" i="8"/>
  <c r="BF27" i="8"/>
  <c r="BF23" i="8"/>
  <c r="BF25" i="8"/>
  <c r="BF20" i="8"/>
  <c r="BF22" i="8"/>
  <c r="BF31" i="8"/>
  <c r="BF18" i="8"/>
  <c r="BF29" i="8"/>
  <c r="BF32" i="8"/>
  <c r="BF26" i="8"/>
  <c r="BF19" i="8"/>
  <c r="BF28" i="8"/>
  <c r="BF21" i="8"/>
  <c r="BS32" i="8"/>
  <c r="BS28" i="8"/>
  <c r="BS24" i="8"/>
  <c r="BS20" i="8"/>
  <c r="BS30" i="8"/>
  <c r="BS23" i="8"/>
  <c r="BS21" i="8"/>
  <c r="BS29" i="8"/>
  <c r="BS27" i="8"/>
  <c r="BS22" i="8"/>
  <c r="BS16" i="8"/>
  <c r="BS19" i="8"/>
  <c r="BS18" i="8"/>
  <c r="BS26" i="8"/>
  <c r="BS31" i="8"/>
  <c r="BS25" i="8"/>
  <c r="BF32" i="9"/>
  <c r="BF25" i="9"/>
  <c r="BF21" i="9"/>
  <c r="BF29" i="9"/>
  <c r="BF30" i="9"/>
  <c r="BF26" i="9"/>
  <c r="BF19" i="9"/>
  <c r="BF28" i="9"/>
  <c r="BF27" i="9"/>
  <c r="BF22" i="9"/>
  <c r="BF20" i="9"/>
  <c r="BF16" i="9"/>
  <c r="BF31" i="9"/>
  <c r="BF24" i="9"/>
  <c r="BF18" i="9"/>
  <c r="BF23" i="9"/>
  <c r="BF32" i="6"/>
  <c r="BF28" i="6"/>
  <c r="BF24" i="6"/>
  <c r="BF23" i="6"/>
  <c r="BF26" i="6"/>
  <c r="BF30" i="6"/>
  <c r="AK16" i="11"/>
  <c r="AK24" i="11"/>
  <c r="AK20" i="11"/>
  <c r="AK25" i="11"/>
  <c r="AK18" i="11"/>
  <c r="AK27" i="11"/>
  <c r="AK29" i="11"/>
  <c r="AK28" i="11"/>
  <c r="AK21" i="11"/>
  <c r="AK19" i="11"/>
  <c r="AK23" i="11"/>
  <c r="AK30" i="11"/>
  <c r="AK32" i="11"/>
  <c r="AK26" i="11"/>
  <c r="AK22" i="11"/>
  <c r="BW29" i="12"/>
  <c r="BW25" i="12"/>
  <c r="BW21" i="12"/>
  <c r="BW16" i="12"/>
  <c r="BW31" i="12"/>
  <c r="BW24" i="12"/>
  <c r="BW22" i="12"/>
  <c r="BW32" i="12"/>
  <c r="BW27" i="12"/>
  <c r="BW20" i="12"/>
  <c r="BW19" i="12"/>
  <c r="BW26" i="12"/>
  <c r="BW30" i="12"/>
  <c r="BW18" i="12"/>
  <c r="BW28" i="12"/>
  <c r="BW23" i="12"/>
  <c r="CS26" i="8"/>
  <c r="CS32" i="8"/>
  <c r="CS23" i="8"/>
  <c r="CS27" i="8"/>
  <c r="CS31" i="8"/>
  <c r="CS29" i="8"/>
  <c r="CS25" i="8"/>
  <c r="CS16" i="8"/>
  <c r="CS18" i="8"/>
  <c r="CS28" i="8"/>
  <c r="CS19" i="8"/>
  <c r="CS22" i="8"/>
  <c r="CS24" i="8"/>
  <c r="CS30" i="8"/>
  <c r="CS20" i="8"/>
  <c r="CS21" i="8"/>
  <c r="AS25" i="5"/>
  <c r="S34" i="2"/>
  <c r="S76" i="2" s="1"/>
  <c r="T27" i="8"/>
  <c r="T23" i="8"/>
  <c r="T19" i="8"/>
  <c r="T16" i="8"/>
  <c r="T31" i="8"/>
  <c r="T28" i="8"/>
  <c r="T24" i="8"/>
  <c r="T30" i="8"/>
  <c r="T26" i="8"/>
  <c r="T32" i="8"/>
  <c r="T22" i="8"/>
  <c r="T21" i="8"/>
  <c r="T29" i="8"/>
  <c r="T18" i="8"/>
  <c r="T25" i="8"/>
  <c r="T20" i="8"/>
  <c r="BS16" i="5"/>
  <c r="BS28" i="5"/>
  <c r="BS23" i="5"/>
  <c r="BS20" i="5"/>
  <c r="BS31" i="5"/>
  <c r="BS27" i="5"/>
  <c r="BS25" i="5"/>
  <c r="BS29" i="5"/>
  <c r="BS22" i="5"/>
  <c r="BS21" i="5"/>
  <c r="BS24" i="5"/>
  <c r="BS26" i="5"/>
  <c r="BS19" i="5"/>
  <c r="BS32" i="5"/>
  <c r="BS18" i="5"/>
  <c r="BS30" i="5"/>
  <c r="DS32" i="8"/>
  <c r="M31" i="11"/>
  <c r="M20" i="11"/>
  <c r="M25" i="11"/>
  <c r="M30" i="11"/>
  <c r="M27" i="11"/>
  <c r="M16" i="11"/>
  <c r="M22" i="11"/>
  <c r="M32" i="11"/>
  <c r="M19" i="11"/>
  <c r="M26" i="11"/>
  <c r="M24" i="11"/>
  <c r="M29" i="11"/>
  <c r="M23" i="11"/>
  <c r="M28" i="11"/>
  <c r="M21" i="11"/>
  <c r="M18" i="11"/>
  <c r="AF16" i="8"/>
  <c r="AF31" i="8"/>
  <c r="AF28" i="8"/>
  <c r="AF22" i="8"/>
  <c r="AF19" i="8"/>
  <c r="AF23" i="8"/>
  <c r="AF27" i="8"/>
  <c r="AF25" i="8"/>
  <c r="AF18" i="8"/>
  <c r="AF20" i="8"/>
  <c r="AF30" i="8"/>
  <c r="AF32" i="8"/>
  <c r="AF24" i="8"/>
  <c r="AF21" i="8"/>
  <c r="AF29" i="8"/>
  <c r="AF26" i="8"/>
  <c r="T77" i="1"/>
  <c r="DS30" i="6"/>
  <c r="DS21" i="6"/>
  <c r="DS16" i="6"/>
  <c r="DS28" i="6"/>
  <c r="DS18" i="6"/>
  <c r="DS32" i="6"/>
  <c r="DS25" i="6"/>
  <c r="DS26" i="6"/>
  <c r="DS27" i="6"/>
  <c r="DS29" i="6"/>
  <c r="DS24" i="6"/>
  <c r="DS19" i="6"/>
  <c r="DS23" i="6"/>
  <c r="DS22" i="6"/>
  <c r="DS20" i="6"/>
  <c r="DS31" i="6"/>
  <c r="I3" i="9"/>
  <c r="I2" i="9" s="1"/>
  <c r="S34" i="3"/>
  <c r="S76" i="3" s="1"/>
  <c r="DF32" i="13"/>
  <c r="DF28" i="13"/>
  <c r="DF24" i="13"/>
  <c r="DF20" i="13"/>
  <c r="DF19" i="13"/>
  <c r="DF27" i="13"/>
  <c r="DF22" i="13"/>
  <c r="DF25" i="13"/>
  <c r="DF23" i="13"/>
  <c r="DF30" i="13"/>
  <c r="DF18" i="13"/>
  <c r="DF21" i="13"/>
  <c r="DF31" i="13"/>
  <c r="DF16" i="13"/>
  <c r="DF29" i="13"/>
  <c r="DF26" i="13"/>
  <c r="Y16" i="12"/>
  <c r="Y30" i="12"/>
  <c r="Y26" i="12"/>
  <c r="Y22" i="12"/>
  <c r="Y18" i="12"/>
  <c r="Y31" i="12"/>
  <c r="Y24" i="12"/>
  <c r="Y29" i="12"/>
  <c r="Y19" i="12"/>
  <c r="Y21" i="12"/>
  <c r="Y25" i="12"/>
  <c r="Y20" i="12"/>
  <c r="Y23" i="12"/>
  <c r="Y32" i="12"/>
  <c r="Y28" i="12"/>
  <c r="Y27" i="12"/>
  <c r="T16" i="9"/>
  <c r="T30" i="9"/>
  <c r="T27" i="9"/>
  <c r="T23" i="9"/>
  <c r="T19" i="9"/>
  <c r="T20" i="9"/>
  <c r="T22" i="9"/>
  <c r="T18" i="9"/>
  <c r="T31" i="9"/>
  <c r="T28" i="9"/>
  <c r="T25" i="9"/>
  <c r="T32" i="9"/>
  <c r="T26" i="9"/>
  <c r="T24" i="9"/>
  <c r="T21" i="9"/>
  <c r="T29" i="9"/>
  <c r="CS27" i="11"/>
  <c r="CS16" i="11"/>
  <c r="CS24" i="11"/>
  <c r="CS31" i="11"/>
  <c r="CS21" i="11"/>
  <c r="CS23" i="11"/>
  <c r="CS19" i="11"/>
  <c r="CS30" i="11"/>
  <c r="CS25" i="11"/>
  <c r="CS20" i="11"/>
  <c r="CS28" i="11"/>
  <c r="CS22" i="11"/>
  <c r="CS29" i="11"/>
  <c r="CS26" i="11"/>
  <c r="CS32" i="11"/>
  <c r="CS18" i="11"/>
  <c r="CG32" i="11"/>
  <c r="CG22" i="11"/>
  <c r="CG29" i="11"/>
  <c r="CG19" i="11"/>
  <c r="CG20" i="11"/>
  <c r="CG16" i="11"/>
  <c r="CG18" i="11"/>
  <c r="CG24" i="11"/>
  <c r="CG25" i="11"/>
  <c r="CG31" i="11"/>
  <c r="CG21" i="11"/>
  <c r="CG28" i="11"/>
  <c r="CG26" i="11"/>
  <c r="CG30" i="11"/>
  <c r="CG23" i="11"/>
  <c r="CG27" i="11"/>
  <c r="CI16" i="12"/>
  <c r="CI27" i="12"/>
  <c r="CI24" i="12"/>
  <c r="CI31" i="12"/>
  <c r="CI21" i="12"/>
  <c r="CI29" i="12"/>
  <c r="CI25" i="12"/>
  <c r="CI26" i="12"/>
  <c r="CI30" i="12"/>
  <c r="CI20" i="12"/>
  <c r="CI19" i="12"/>
  <c r="CI23" i="12"/>
  <c r="CI22" i="12"/>
  <c r="CI28" i="12"/>
  <c r="CI18" i="12"/>
  <c r="CI32" i="12"/>
  <c r="BS21" i="6"/>
  <c r="H27" i="8"/>
  <c r="H16" i="8"/>
  <c r="H22" i="8"/>
  <c r="H31" i="8"/>
  <c r="H21" i="8"/>
  <c r="H26" i="8"/>
  <c r="H20" i="8"/>
  <c r="H24" i="8"/>
  <c r="H19" i="8"/>
  <c r="H29" i="8"/>
  <c r="H23" i="8"/>
  <c r="H18" i="8"/>
  <c r="H30" i="8"/>
  <c r="H32" i="8"/>
  <c r="H25" i="8"/>
  <c r="H28" i="8"/>
  <c r="T16" i="10"/>
  <c r="T30" i="10"/>
  <c r="T27" i="10"/>
  <c r="T23" i="10"/>
  <c r="T19" i="10"/>
  <c r="T22" i="10"/>
  <c r="T20" i="10"/>
  <c r="T18" i="10"/>
  <c r="T31" i="10"/>
  <c r="T29" i="10"/>
  <c r="T25" i="10"/>
  <c r="T32" i="10"/>
  <c r="T26" i="10"/>
  <c r="T21" i="10"/>
  <c r="T28" i="10"/>
  <c r="T24" i="10"/>
  <c r="AW16" i="11"/>
  <c r="AW31" i="11"/>
  <c r="AW27" i="11"/>
  <c r="AW23" i="11"/>
  <c r="AW19" i="11"/>
  <c r="AW32" i="11"/>
  <c r="AW25" i="11"/>
  <c r="AW18" i="11"/>
  <c r="AW30" i="11"/>
  <c r="AW20" i="11"/>
  <c r="AW29" i="11"/>
  <c r="AW26" i="11"/>
  <c r="AW21" i="11"/>
  <c r="AW28" i="11"/>
  <c r="AW24" i="11"/>
  <c r="AW22" i="11"/>
  <c r="CF27" i="9"/>
  <c r="CF23" i="9"/>
  <c r="CF19" i="9"/>
  <c r="CF29" i="9"/>
  <c r="CF26" i="9"/>
  <c r="CF24" i="9"/>
  <c r="CF20" i="9"/>
  <c r="CF22" i="9"/>
  <c r="CF32" i="9"/>
  <c r="CF16" i="9"/>
  <c r="CF18" i="9"/>
  <c r="CF31" i="9"/>
  <c r="CF25" i="9"/>
  <c r="CF21" i="9"/>
  <c r="CF30" i="9"/>
  <c r="CF28" i="9"/>
  <c r="BF38" i="1"/>
  <c r="F34" i="3"/>
  <c r="F36" i="3" s="1"/>
  <c r="BS16" i="9"/>
  <c r="BS31" i="9"/>
  <c r="BS27" i="9"/>
  <c r="BS23" i="9"/>
  <c r="BS19" i="9"/>
  <c r="BS29" i="9"/>
  <c r="BS22" i="9"/>
  <c r="BS20" i="9"/>
  <c r="BS32" i="9"/>
  <c r="BS30" i="9"/>
  <c r="BS25" i="9"/>
  <c r="BS18" i="9"/>
  <c r="BS28" i="9"/>
  <c r="BS24" i="9"/>
  <c r="BS21" i="9"/>
  <c r="BS26" i="9"/>
  <c r="DF16" i="10"/>
  <c r="DF29" i="10"/>
  <c r="DF25" i="10"/>
  <c r="DF21" i="10"/>
  <c r="DF23" i="10"/>
  <c r="DF30" i="10"/>
  <c r="DF20" i="10"/>
  <c r="DF27" i="10"/>
  <c r="DF28" i="10"/>
  <c r="DF18" i="10"/>
  <c r="DF32" i="10"/>
  <c r="DF19" i="10"/>
  <c r="DF26" i="10"/>
  <c r="DF24" i="10"/>
  <c r="DF31" i="10"/>
  <c r="DF22" i="10"/>
  <c r="DG30" i="12"/>
  <c r="DG26" i="12"/>
  <c r="DG16" i="12"/>
  <c r="DG32" i="12"/>
  <c r="DG25" i="12"/>
  <c r="DG20" i="12"/>
  <c r="DG19" i="12"/>
  <c r="DG23" i="12"/>
  <c r="DG21" i="12"/>
  <c r="DG24" i="12"/>
  <c r="DG29" i="12"/>
  <c r="DG28" i="12"/>
  <c r="DG27" i="12"/>
  <c r="DG22" i="12"/>
  <c r="DG31" i="12"/>
  <c r="DG18" i="12"/>
  <c r="N16" i="12"/>
  <c r="N29" i="12"/>
  <c r="N22" i="12"/>
  <c r="N25" i="12"/>
  <c r="N20" i="12"/>
  <c r="N30" i="12"/>
  <c r="N18" i="12"/>
  <c r="N23" i="12"/>
  <c r="N21" i="12"/>
  <c r="N28" i="12"/>
  <c r="N26" i="12"/>
  <c r="N27" i="12"/>
  <c r="N19" i="12"/>
  <c r="N31" i="12"/>
  <c r="N32" i="12"/>
  <c r="N24" i="12"/>
  <c r="BV16" i="13"/>
  <c r="BV32" i="13"/>
  <c r="BV28" i="13"/>
  <c r="BV24" i="13"/>
  <c r="BV20" i="13"/>
  <c r="BV30" i="13"/>
  <c r="BV23" i="13"/>
  <c r="BV21" i="13"/>
  <c r="BV25" i="13"/>
  <c r="BV22" i="13"/>
  <c r="BV19" i="13"/>
  <c r="BV31" i="13"/>
  <c r="BV18" i="13"/>
  <c r="BV27" i="13"/>
  <c r="BV29" i="13"/>
  <c r="BV26" i="13"/>
  <c r="AH39" i="1"/>
  <c r="J39" i="1"/>
  <c r="V41" i="1"/>
  <c r="BJ16" i="13"/>
  <c r="BJ30" i="13"/>
  <c r="BJ26" i="13"/>
  <c r="BJ22" i="13"/>
  <c r="BJ18" i="13"/>
  <c r="BJ29" i="13"/>
  <c r="BJ27" i="13"/>
  <c r="BJ20" i="13"/>
  <c r="BJ28" i="13"/>
  <c r="BJ23" i="13"/>
  <c r="BJ21" i="13"/>
  <c r="BJ32" i="13"/>
  <c r="BJ25" i="13"/>
  <c r="BJ31" i="13"/>
  <c r="BJ24" i="13"/>
  <c r="BJ19" i="13"/>
  <c r="AT38" i="1"/>
  <c r="CS16" i="10"/>
  <c r="CS22" i="10"/>
  <c r="CS29" i="10"/>
  <c r="CS19" i="10"/>
  <c r="CS26" i="10"/>
  <c r="CS23" i="10"/>
  <c r="CS25" i="10"/>
  <c r="CS21" i="10"/>
  <c r="CS28" i="10"/>
  <c r="CS18" i="10"/>
  <c r="CS30" i="10"/>
  <c r="CS20" i="10"/>
  <c r="CS32" i="10"/>
  <c r="CS31" i="10"/>
  <c r="CS27" i="10"/>
  <c r="CS24" i="10"/>
  <c r="CF23" i="6"/>
  <c r="CF30" i="6"/>
  <c r="CF20" i="6"/>
  <c r="CF27" i="6"/>
  <c r="CF28" i="6"/>
  <c r="CF24" i="6"/>
  <c r="CF26" i="6"/>
  <c r="CF22" i="6"/>
  <c r="CF32" i="6"/>
  <c r="CF18" i="6"/>
  <c r="CF31" i="6"/>
  <c r="CF25" i="6"/>
  <c r="CF29" i="6"/>
  <c r="CF16" i="6"/>
  <c r="CF21" i="6"/>
  <c r="Y16" i="11"/>
  <c r="Y31" i="11"/>
  <c r="Y27" i="11"/>
  <c r="Y23" i="11"/>
  <c r="Y19" i="11"/>
  <c r="Y26" i="11"/>
  <c r="Y24" i="11"/>
  <c r="Y25" i="11"/>
  <c r="Y18" i="11"/>
  <c r="Y32" i="11"/>
  <c r="Y21" i="11"/>
  <c r="Y30" i="11"/>
  <c r="Y22" i="11"/>
  <c r="Y28" i="11"/>
  <c r="Y20" i="11"/>
  <c r="Y29" i="11"/>
  <c r="AT39" i="1"/>
  <c r="CH32" i="13"/>
  <c r="CH28" i="13"/>
  <c r="CH24" i="13"/>
  <c r="CH20" i="13"/>
  <c r="CH31" i="13"/>
  <c r="CH29" i="13"/>
  <c r="CH22" i="13"/>
  <c r="CH16" i="13"/>
  <c r="CH19" i="13"/>
  <c r="CH21" i="13"/>
  <c r="CH18" i="13"/>
  <c r="CH23" i="13"/>
  <c r="CH27" i="13"/>
  <c r="CH26" i="13"/>
  <c r="CH25" i="13"/>
  <c r="CH30" i="13"/>
  <c r="AS29" i="9"/>
  <c r="AS21" i="9"/>
  <c r="AS20" i="9"/>
  <c r="AS22" i="9"/>
  <c r="AS26" i="9"/>
  <c r="AS19" i="9"/>
  <c r="AS30" i="9"/>
  <c r="AS23" i="9"/>
  <c r="DS32" i="12"/>
  <c r="DS28" i="12"/>
  <c r="DS24" i="12"/>
  <c r="DS20" i="12"/>
  <c r="DS18" i="12"/>
  <c r="DS25" i="12"/>
  <c r="DS22" i="12"/>
  <c r="DS31" i="12"/>
  <c r="DS26" i="12"/>
  <c r="DS21" i="12"/>
  <c r="DS27" i="12"/>
  <c r="DS29" i="12"/>
  <c r="DS16" i="12"/>
  <c r="DS19" i="12"/>
  <c r="DS30" i="12"/>
  <c r="DS23" i="12"/>
  <c r="AM27" i="13"/>
  <c r="AM23" i="13"/>
  <c r="AM19" i="13"/>
  <c r="AM16" i="13"/>
  <c r="AM29" i="13"/>
  <c r="AM25" i="13"/>
  <c r="AM18" i="13"/>
  <c r="AM21" i="13"/>
  <c r="AM30" i="13"/>
  <c r="AM26" i="13"/>
  <c r="AM32" i="13"/>
  <c r="AM22" i="13"/>
  <c r="AM20" i="13"/>
  <c r="AM28" i="13"/>
  <c r="AM24" i="13"/>
  <c r="Z31" i="13"/>
  <c r="Z28" i="13"/>
  <c r="Z19" i="13"/>
  <c r="Z30" i="13"/>
  <c r="Z32" i="13"/>
  <c r="Z27" i="13"/>
  <c r="Z22" i="13"/>
  <c r="Z16" i="13"/>
  <c r="Z29" i="13"/>
  <c r="Z26" i="13"/>
  <c r="Z24" i="13"/>
  <c r="Z25" i="13"/>
  <c r="Z18" i="13"/>
  <c r="Z21" i="13"/>
  <c r="Z23" i="13"/>
  <c r="Z20" i="13"/>
  <c r="BS16" i="10"/>
  <c r="BS30" i="10"/>
  <c r="BS26" i="10"/>
  <c r="BS22" i="10"/>
  <c r="BS18" i="10"/>
  <c r="BS28" i="10"/>
  <c r="BS21" i="10"/>
  <c r="BS19" i="10"/>
  <c r="BS27" i="10"/>
  <c r="BS24" i="10"/>
  <c r="BS25" i="10"/>
  <c r="BS29" i="10"/>
  <c r="BS23" i="10"/>
  <c r="BS31" i="10"/>
  <c r="BS32" i="10"/>
  <c r="BS20" i="10"/>
  <c r="H16" i="10"/>
  <c r="H29" i="10"/>
  <c r="H23" i="10"/>
  <c r="H19" i="10"/>
  <c r="H24" i="10"/>
  <c r="H21" i="10"/>
  <c r="H31" i="10"/>
  <c r="H22" i="10"/>
  <c r="H20" i="10"/>
  <c r="H27" i="10"/>
  <c r="H25" i="10"/>
  <c r="H32" i="10"/>
  <c r="H18" i="10"/>
  <c r="H26" i="10"/>
  <c r="H30" i="10"/>
  <c r="H28" i="10"/>
  <c r="AS16" i="6"/>
  <c r="AS31" i="6"/>
  <c r="AS27" i="6"/>
  <c r="AS23" i="6"/>
  <c r="AS29" i="6"/>
  <c r="AS22" i="6"/>
  <c r="AS20" i="6"/>
  <c r="AS32" i="6"/>
  <c r="AS30" i="6"/>
  <c r="AS25" i="6"/>
  <c r="AS18" i="6"/>
  <c r="AS26" i="6"/>
  <c r="AS21" i="6"/>
  <c r="AS24" i="6"/>
  <c r="AS28" i="6"/>
  <c r="AF16" i="9"/>
  <c r="AF24" i="9"/>
  <c r="AF21" i="9"/>
  <c r="AF28" i="9"/>
  <c r="AF18" i="9"/>
  <c r="AF27" i="9"/>
  <c r="AF23" i="9"/>
  <c r="AF25" i="9"/>
  <c r="AF30" i="9"/>
  <c r="AF32" i="9"/>
  <c r="AF22" i="9"/>
  <c r="AF20" i="9"/>
  <c r="AF26" i="9"/>
  <c r="AF29" i="9"/>
  <c r="AF19" i="9"/>
  <c r="S34" i="1"/>
  <c r="DF31" i="5"/>
  <c r="AI38" i="1"/>
  <c r="AV38" i="1" s="1"/>
  <c r="BK16" i="12"/>
  <c r="BK31" i="12"/>
  <c r="BK27" i="12"/>
  <c r="BK23" i="12"/>
  <c r="BK19" i="12"/>
  <c r="BK30" i="12"/>
  <c r="BK28" i="12"/>
  <c r="BK21" i="12"/>
  <c r="BK22" i="12"/>
  <c r="BK25" i="12"/>
  <c r="BK24" i="12"/>
  <c r="BK32" i="12"/>
  <c r="BK26" i="12"/>
  <c r="BK29" i="12"/>
  <c r="BK18" i="12"/>
  <c r="BK20" i="12"/>
  <c r="AF30" i="10"/>
  <c r="AF26" i="10"/>
  <c r="AF25" i="10"/>
  <c r="AF29" i="10"/>
  <c r="AF21" i="10"/>
  <c r="CF16" i="10"/>
  <c r="CF27" i="10"/>
  <c r="CF24" i="10"/>
  <c r="CF31" i="10"/>
  <c r="CF22" i="10"/>
  <c r="CF18" i="10"/>
  <c r="CF20" i="10"/>
  <c r="CF29" i="10"/>
  <c r="CF19" i="10"/>
  <c r="CF23" i="10"/>
  <c r="CF30" i="10"/>
  <c r="CF26" i="10"/>
  <c r="CF21" i="10"/>
  <c r="CF25" i="10"/>
  <c r="CF32" i="10"/>
  <c r="CF28" i="10"/>
  <c r="U77" i="1"/>
  <c r="BU30" i="11"/>
  <c r="BU26" i="11"/>
  <c r="BU22" i="11"/>
  <c r="BU18" i="11"/>
  <c r="BU32" i="11"/>
  <c r="BU25" i="11"/>
  <c r="BU23" i="11"/>
  <c r="BU31" i="11"/>
  <c r="BU29" i="11"/>
  <c r="BU24" i="11"/>
  <c r="BU19" i="11"/>
  <c r="BU27" i="11"/>
  <c r="BU21" i="11"/>
  <c r="BU20" i="11"/>
  <c r="BU16" i="11"/>
  <c r="BU28" i="11"/>
  <c r="BI16" i="11"/>
  <c r="BI32" i="11"/>
  <c r="BI28" i="11"/>
  <c r="BI24" i="11"/>
  <c r="BI20" i="11"/>
  <c r="BI31" i="11"/>
  <c r="BI29" i="11"/>
  <c r="BI22" i="11"/>
  <c r="BI26" i="11"/>
  <c r="BI21" i="11"/>
  <c r="BI19" i="11"/>
  <c r="BI23" i="11"/>
  <c r="BI25" i="11"/>
  <c r="BI27" i="11"/>
  <c r="BI18" i="11"/>
  <c r="BI30" i="11"/>
  <c r="AY31" i="12"/>
  <c r="AY27" i="12"/>
  <c r="AY23" i="12"/>
  <c r="AY19" i="12"/>
  <c r="AY29" i="12"/>
  <c r="AY22" i="12"/>
  <c r="AY20" i="12"/>
  <c r="AY24" i="12"/>
  <c r="AY16" i="12"/>
  <c r="AY28" i="12"/>
  <c r="AY25" i="12"/>
  <c r="AY26" i="12"/>
  <c r="AY30" i="12"/>
  <c r="AY18" i="12"/>
  <c r="AY21" i="12"/>
  <c r="AY32" i="12"/>
  <c r="CU29" i="12"/>
  <c r="CU25" i="12"/>
  <c r="CU21" i="12"/>
  <c r="CU19" i="12"/>
  <c r="CU26" i="12"/>
  <c r="CU30" i="12"/>
  <c r="CU32" i="12"/>
  <c r="CU16" i="12"/>
  <c r="CU27" i="12"/>
  <c r="CU22" i="12"/>
  <c r="CU28" i="12"/>
  <c r="CU24" i="12"/>
  <c r="CU20" i="12"/>
  <c r="CU18" i="12"/>
  <c r="CU31" i="12"/>
  <c r="CU23" i="12"/>
  <c r="AX16" i="13"/>
  <c r="AX29" i="13"/>
  <c r="AX25" i="13"/>
  <c r="AX21" i="13"/>
  <c r="AX32" i="13"/>
  <c r="AX30" i="13"/>
  <c r="AX23" i="13"/>
  <c r="AX24" i="13"/>
  <c r="AX18" i="13"/>
  <c r="AX27" i="13"/>
  <c r="AX31" i="13"/>
  <c r="AX19" i="13"/>
  <c r="AX20" i="13"/>
  <c r="AX26" i="13"/>
  <c r="AX28" i="13"/>
  <c r="AX22" i="13"/>
  <c r="CT27" i="13"/>
  <c r="CT24" i="13"/>
  <c r="CT32" i="13"/>
  <c r="CT16" i="13"/>
  <c r="CT28" i="13"/>
  <c r="CT30" i="13"/>
  <c r="CT22" i="13"/>
  <c r="CT29" i="13"/>
  <c r="CT23" i="13"/>
  <c r="CT19" i="13"/>
  <c r="CT18" i="13"/>
  <c r="CT20" i="13"/>
  <c r="CT26" i="13"/>
  <c r="CT25" i="13"/>
  <c r="CT31" i="13"/>
  <c r="CT21" i="13"/>
  <c r="BF39" i="1"/>
  <c r="AL74" i="3"/>
  <c r="I86" i="12"/>
  <c r="I86" i="13"/>
  <c r="AJ74" i="3"/>
  <c r="AK74" i="3"/>
  <c r="G72" i="8"/>
  <c r="G74" i="8" s="1"/>
  <c r="AI74" i="3"/>
  <c r="Y74" i="3"/>
  <c r="Z74" i="3"/>
  <c r="H72" i="9"/>
  <c r="H74" i="9" s="1"/>
  <c r="AM74" i="3"/>
  <c r="G72" i="10"/>
  <c r="G74" i="10" s="1"/>
  <c r="G72" i="9"/>
  <c r="G74" i="9" s="1"/>
  <c r="AH74" i="3"/>
  <c r="W74" i="3"/>
  <c r="BG3" i="8"/>
  <c r="G41" i="9"/>
  <c r="G77" i="9" s="1"/>
  <c r="AJ41" i="11"/>
  <c r="AJ77" i="11" s="1"/>
  <c r="X41" i="12"/>
  <c r="X77" i="12" s="1"/>
  <c r="U38" i="8"/>
  <c r="U39" i="8"/>
  <c r="U11" i="8"/>
  <c r="U14" i="8"/>
  <c r="U13" i="8"/>
  <c r="U17" i="8"/>
  <c r="U10" i="8"/>
  <c r="U9" i="8"/>
  <c r="U12" i="8"/>
  <c r="U15" i="8"/>
  <c r="CS38" i="8"/>
  <c r="CS9" i="8"/>
  <c r="CS39" i="8"/>
  <c r="CS14" i="8"/>
  <c r="CS13" i="8"/>
  <c r="CS11" i="8"/>
  <c r="CS17" i="8"/>
  <c r="CS12" i="8"/>
  <c r="CS10" i="8"/>
  <c r="CS15" i="8"/>
  <c r="CS38" i="10"/>
  <c r="CS14" i="10"/>
  <c r="CS10" i="10"/>
  <c r="CS15" i="10"/>
  <c r="CS12" i="10"/>
  <c r="CS39" i="10"/>
  <c r="CS17" i="10"/>
  <c r="CS9" i="10"/>
  <c r="CS11" i="10"/>
  <c r="AF14" i="10"/>
  <c r="AF15" i="10"/>
  <c r="AF17" i="10"/>
  <c r="BF39" i="8"/>
  <c r="BF15" i="8"/>
  <c r="BF38" i="8"/>
  <c r="BF9" i="8"/>
  <c r="BF11" i="8"/>
  <c r="BF12" i="8"/>
  <c r="BF10" i="8"/>
  <c r="BF17" i="8"/>
  <c r="BF14" i="8"/>
  <c r="BF13" i="8"/>
  <c r="H39" i="8"/>
  <c r="H17" i="8"/>
  <c r="H11" i="8"/>
  <c r="H9" i="8"/>
  <c r="H38" i="8"/>
  <c r="H13" i="8"/>
  <c r="H14" i="8"/>
  <c r="H15" i="8"/>
  <c r="H10" i="8"/>
  <c r="H12" i="8"/>
  <c r="BS10" i="10"/>
  <c r="BS38" i="10"/>
  <c r="BS17" i="10"/>
  <c r="BS12" i="10"/>
  <c r="BS39" i="10"/>
  <c r="BS14" i="10"/>
  <c r="BS15" i="10"/>
  <c r="BS11" i="10"/>
  <c r="BS9" i="10"/>
  <c r="AS39" i="9"/>
  <c r="AS12" i="9"/>
  <c r="AS10" i="9"/>
  <c r="AS15" i="9"/>
  <c r="CF17" i="6"/>
  <c r="CF15" i="6"/>
  <c r="CF39" i="6"/>
  <c r="CF11" i="6"/>
  <c r="CF9" i="6"/>
  <c r="CF14" i="6"/>
  <c r="CF38" i="6"/>
  <c r="CF12" i="6"/>
  <c r="CF10" i="6"/>
  <c r="BS9" i="8"/>
  <c r="BS39" i="8"/>
  <c r="BS38" i="8"/>
  <c r="BS12" i="8"/>
  <c r="BS14" i="8"/>
  <c r="BS15" i="8"/>
  <c r="BS10" i="8"/>
  <c r="BS13" i="8"/>
  <c r="BS17" i="8"/>
  <c r="BS11" i="8"/>
  <c r="BS10" i="6"/>
  <c r="CF17" i="10"/>
  <c r="CF38" i="10"/>
  <c r="CF9" i="10"/>
  <c r="CF15" i="10"/>
  <c r="CF11" i="10"/>
  <c r="CF12" i="10"/>
  <c r="CF10" i="10"/>
  <c r="CF39" i="10"/>
  <c r="CF14" i="10"/>
  <c r="CF17" i="9"/>
  <c r="CF39" i="9"/>
  <c r="CF11" i="9"/>
  <c r="CF38" i="9"/>
  <c r="CF14" i="9"/>
  <c r="CF15" i="9"/>
  <c r="CF9" i="9"/>
  <c r="CF10" i="9"/>
  <c r="CF12" i="9"/>
  <c r="AF38" i="8"/>
  <c r="AF39" i="8"/>
  <c r="AF12" i="8"/>
  <c r="AF13" i="8"/>
  <c r="AF10" i="8"/>
  <c r="AF17" i="8"/>
  <c r="AF9" i="8"/>
  <c r="AF11" i="8"/>
  <c r="AF15" i="8"/>
  <c r="AF14" i="8"/>
  <c r="BF39" i="9"/>
  <c r="BF15" i="9"/>
  <c r="BF38" i="9"/>
  <c r="BF11" i="9"/>
  <c r="BF17" i="9"/>
  <c r="BF9" i="9"/>
  <c r="BF10" i="9"/>
  <c r="BF14" i="9"/>
  <c r="BF12" i="9"/>
  <c r="BS38" i="5"/>
  <c r="BS9" i="5"/>
  <c r="BS39" i="5"/>
  <c r="BS15" i="5"/>
  <c r="BS10" i="5"/>
  <c r="BS14" i="5"/>
  <c r="BS12" i="5"/>
  <c r="BS17" i="5"/>
  <c r="BS11" i="5"/>
  <c r="DR4" i="9"/>
  <c r="CS3" i="9"/>
  <c r="CS2" i="9" s="1"/>
  <c r="T38" i="8"/>
  <c r="T39" i="8"/>
  <c r="T13" i="8"/>
  <c r="T14" i="8"/>
  <c r="T12" i="8"/>
  <c r="T15" i="8"/>
  <c r="T11" i="8"/>
  <c r="T17" i="8"/>
  <c r="T10" i="8"/>
  <c r="T9" i="8"/>
  <c r="AF39" i="9"/>
  <c r="AF38" i="9"/>
  <c r="AF11" i="9"/>
  <c r="AF12" i="9"/>
  <c r="AF17" i="9"/>
  <c r="AF13" i="9"/>
  <c r="AF14" i="9"/>
  <c r="AF9" i="9"/>
  <c r="AF15" i="9"/>
  <c r="AF10" i="9"/>
  <c r="BF14" i="6"/>
  <c r="BF38" i="6"/>
  <c r="BF17" i="6"/>
  <c r="BS15" i="9"/>
  <c r="BS14" i="9"/>
  <c r="BS39" i="9"/>
  <c r="BS12" i="9"/>
  <c r="BS11" i="9"/>
  <c r="BS38" i="9"/>
  <c r="BS9" i="9"/>
  <c r="BS10" i="9"/>
  <c r="BS17" i="9"/>
  <c r="T11" i="9"/>
  <c r="T15" i="9"/>
  <c r="T12" i="9"/>
  <c r="T9" i="9"/>
  <c r="T38" i="9"/>
  <c r="T39" i="9"/>
  <c r="T13" i="9"/>
  <c r="T17" i="9"/>
  <c r="T14" i="9"/>
  <c r="T10" i="9"/>
  <c r="DS9" i="8"/>
  <c r="AA3" i="12"/>
  <c r="AA2" i="12" s="1"/>
  <c r="AS39" i="6"/>
  <c r="AS14" i="6"/>
  <c r="AS17" i="6"/>
  <c r="AS38" i="6"/>
  <c r="AS11" i="6"/>
  <c r="AS15" i="6"/>
  <c r="AS9" i="6"/>
  <c r="AS10" i="6"/>
  <c r="AS12" i="6"/>
  <c r="T39" i="10"/>
  <c r="T38" i="10"/>
  <c r="T13" i="10"/>
  <c r="T17" i="10"/>
  <c r="T14" i="10"/>
  <c r="T10" i="10"/>
  <c r="T9" i="10"/>
  <c r="T12" i="10"/>
  <c r="T11" i="10"/>
  <c r="T15" i="10"/>
  <c r="H15" i="10"/>
  <c r="H39" i="10"/>
  <c r="H38" i="10"/>
  <c r="H12" i="10"/>
  <c r="H9" i="10"/>
  <c r="H11" i="10"/>
  <c r="H14" i="10"/>
  <c r="H10" i="10"/>
  <c r="H13" i="10"/>
  <c r="H17" i="10"/>
  <c r="Y39" i="12"/>
  <c r="Y12" i="12"/>
  <c r="Y17" i="12"/>
  <c r="Y38" i="12"/>
  <c r="Y10" i="12"/>
  <c r="Y15" i="12"/>
  <c r="Y13" i="12"/>
  <c r="Y11" i="12"/>
  <c r="Y9" i="12"/>
  <c r="Y14" i="12"/>
  <c r="DS10" i="6"/>
  <c r="DS38" i="6"/>
  <c r="DS39" i="6"/>
  <c r="DS14" i="6"/>
  <c r="DS12" i="6"/>
  <c r="DS15" i="6"/>
  <c r="DS17" i="6"/>
  <c r="DS9" i="6"/>
  <c r="DS11" i="6"/>
  <c r="DF17" i="10"/>
  <c r="DF10" i="10"/>
  <c r="DF11" i="10"/>
  <c r="DF38" i="10"/>
  <c r="DF39" i="10"/>
  <c r="DF14" i="10"/>
  <c r="DF12" i="10"/>
  <c r="DF15" i="10"/>
  <c r="DF9" i="10"/>
  <c r="BQ38" i="3"/>
  <c r="BE38" i="3"/>
  <c r="DN38" i="3"/>
  <c r="AQ39" i="3"/>
  <c r="AE39" i="3"/>
  <c r="CY39" i="3"/>
  <c r="BU41" i="13"/>
  <c r="BU77" i="13" s="1"/>
  <c r="AL41" i="13"/>
  <c r="AL77" i="13" s="1"/>
  <c r="AX41" i="12"/>
  <c r="AX77" i="12" s="1"/>
  <c r="CH41" i="12"/>
  <c r="CH77" i="12" s="1"/>
  <c r="BH41" i="11"/>
  <c r="BH77" i="11" s="1"/>
  <c r="BT41" i="11"/>
  <c r="BT77" i="11" s="1"/>
  <c r="AM38" i="13"/>
  <c r="AM17" i="13"/>
  <c r="AM9" i="13"/>
  <c r="AM39" i="13"/>
  <c r="AM14" i="13"/>
  <c r="AM13" i="13"/>
  <c r="AM12" i="13"/>
  <c r="AM15" i="13"/>
  <c r="AM10" i="13"/>
  <c r="AM11" i="13"/>
  <c r="K76" i="13"/>
  <c r="K80" i="13" s="1"/>
  <c r="CG41" i="13"/>
  <c r="CG77" i="13" s="1"/>
  <c r="CF76" i="13"/>
  <c r="CF80" i="13" s="1"/>
  <c r="CF36" i="13"/>
  <c r="CF55" i="13" s="1"/>
  <c r="CS41" i="13"/>
  <c r="X77" i="13"/>
  <c r="CJ3" i="13"/>
  <c r="CJ2" i="13" s="1"/>
  <c r="H84" i="13"/>
  <c r="P4" i="13"/>
  <c r="AB4" i="13"/>
  <c r="AO4" i="13" s="1"/>
  <c r="BB4" i="13" s="1"/>
  <c r="BO4" i="13" s="1"/>
  <c r="CB4" i="13" s="1"/>
  <c r="CO4" i="13" s="1"/>
  <c r="DB4" i="13" s="1"/>
  <c r="DO4" i="13" s="1"/>
  <c r="EB4" i="13" s="1"/>
  <c r="BH76" i="13"/>
  <c r="BH80" i="13" s="1"/>
  <c r="BH36" i="13"/>
  <c r="BH55" i="13" s="1"/>
  <c r="AX39" i="13"/>
  <c r="AX38" i="13"/>
  <c r="AX13" i="13"/>
  <c r="AX10" i="13"/>
  <c r="AX17" i="13"/>
  <c r="AX14" i="13"/>
  <c r="AX11" i="13"/>
  <c r="AX15" i="13"/>
  <c r="AX12" i="13"/>
  <c r="AX9" i="13"/>
  <c r="CV3" i="13"/>
  <c r="CV2" i="13" s="1"/>
  <c r="AB3" i="13"/>
  <c r="BH77" i="13"/>
  <c r="CT39" i="13"/>
  <c r="CT15" i="13"/>
  <c r="CT10" i="13"/>
  <c r="CT11" i="13"/>
  <c r="CT38" i="13"/>
  <c r="CT17" i="13"/>
  <c r="CT14" i="13"/>
  <c r="CT12" i="13"/>
  <c r="CT9" i="13"/>
  <c r="CT13" i="13"/>
  <c r="BT76" i="13"/>
  <c r="BT80" i="13" s="1"/>
  <c r="BT36" i="13"/>
  <c r="DF38" i="13"/>
  <c r="DF14" i="13"/>
  <c r="DF13" i="13"/>
  <c r="DF17" i="13"/>
  <c r="DF11" i="13"/>
  <c r="DF15" i="13"/>
  <c r="DF12" i="13"/>
  <c r="DF39" i="13"/>
  <c r="DF10" i="13"/>
  <c r="DF9" i="13"/>
  <c r="Y41" i="13"/>
  <c r="Y77" i="13" s="1"/>
  <c r="L41" i="13"/>
  <c r="DH3" i="13"/>
  <c r="DH2" i="13" s="1"/>
  <c r="M12" i="13"/>
  <c r="M39" i="13"/>
  <c r="M38" i="13"/>
  <c r="M15" i="13"/>
  <c r="M17" i="13"/>
  <c r="M11" i="13"/>
  <c r="M14" i="13"/>
  <c r="M9" i="13"/>
  <c r="M13" i="13"/>
  <c r="M10" i="13"/>
  <c r="BG82" i="13"/>
  <c r="BJ10" i="13"/>
  <c r="BJ13" i="13"/>
  <c r="BJ15" i="13"/>
  <c r="BJ14" i="13"/>
  <c r="BJ9" i="13"/>
  <c r="BJ38" i="13"/>
  <c r="BJ39" i="13"/>
  <c r="BJ12" i="13"/>
  <c r="BJ11" i="13"/>
  <c r="BJ17" i="13"/>
  <c r="O3" i="13"/>
  <c r="O2" i="13" s="1"/>
  <c r="BF82" i="13"/>
  <c r="BF84" i="13" s="1"/>
  <c r="AK76" i="13"/>
  <c r="AK80" i="13" s="1"/>
  <c r="CF77" i="13"/>
  <c r="AO3" i="13"/>
  <c r="AZ3" i="13"/>
  <c r="AZ2" i="13" s="1"/>
  <c r="BL3" i="13"/>
  <c r="BL2" i="13" s="1"/>
  <c r="BI41" i="13"/>
  <c r="BI77" i="13" s="1"/>
  <c r="X76" i="13"/>
  <c r="X80" i="13" s="1"/>
  <c r="CH39" i="13"/>
  <c r="CH15" i="13"/>
  <c r="CH12" i="13"/>
  <c r="CH14" i="13"/>
  <c r="CH13" i="13"/>
  <c r="CH10" i="13"/>
  <c r="CH17" i="13"/>
  <c r="CH38" i="13"/>
  <c r="CH11" i="13"/>
  <c r="CH9" i="13"/>
  <c r="AV76" i="13"/>
  <c r="AV80" i="13" s="1"/>
  <c r="BX3" i="13"/>
  <c r="BX2" i="13" s="1"/>
  <c r="AW41" i="13"/>
  <c r="AW77" i="13" s="1"/>
  <c r="Z39" i="13"/>
  <c r="Z15" i="13"/>
  <c r="Z12" i="13"/>
  <c r="Z10" i="13"/>
  <c r="Z11" i="13"/>
  <c r="Z38" i="13"/>
  <c r="Z17" i="13"/>
  <c r="Z13" i="13"/>
  <c r="Z14" i="13"/>
  <c r="Z9" i="13"/>
  <c r="BV39" i="13"/>
  <c r="BV15" i="13"/>
  <c r="BV12" i="13"/>
  <c r="BV11" i="13"/>
  <c r="BV38" i="13"/>
  <c r="BV17" i="13"/>
  <c r="BV10" i="13"/>
  <c r="BV13" i="13"/>
  <c r="BV14" i="13"/>
  <c r="BV9" i="13"/>
  <c r="DT3" i="13"/>
  <c r="DT2" i="13" s="1"/>
  <c r="BK38" i="12"/>
  <c r="BK15" i="12"/>
  <c r="BK14" i="12"/>
  <c r="BK13" i="12"/>
  <c r="BK10" i="12"/>
  <c r="BK9" i="12"/>
  <c r="BK17" i="12"/>
  <c r="BK12" i="12"/>
  <c r="BK39" i="12"/>
  <c r="BK11" i="12"/>
  <c r="DF41" i="12"/>
  <c r="BT82" i="12"/>
  <c r="BU77" i="12"/>
  <c r="BH82" i="12"/>
  <c r="BJ41" i="12"/>
  <c r="CG76" i="12"/>
  <c r="CG80" i="12" s="1"/>
  <c r="CG36" i="12"/>
  <c r="BS82" i="12"/>
  <c r="AW76" i="12"/>
  <c r="AW80" i="12" s="1"/>
  <c r="P3" i="12"/>
  <c r="P2" i="12" s="1"/>
  <c r="CS76" i="12"/>
  <c r="CS80" i="12" s="1"/>
  <c r="CS36" i="12"/>
  <c r="CS55" i="12" s="1"/>
  <c r="BW38" i="12"/>
  <c r="BW9" i="12"/>
  <c r="BW12" i="12"/>
  <c r="BW15" i="12"/>
  <c r="BW39" i="12"/>
  <c r="BW14" i="12"/>
  <c r="BW11" i="12"/>
  <c r="BW10" i="12"/>
  <c r="BW13" i="12"/>
  <c r="BW17" i="12"/>
  <c r="CI39" i="12"/>
  <c r="CI17" i="12"/>
  <c r="CI9" i="12"/>
  <c r="CI15" i="12"/>
  <c r="CI14" i="12"/>
  <c r="CI38" i="12"/>
  <c r="CI12" i="12"/>
  <c r="CI11" i="12"/>
  <c r="CI13" i="12"/>
  <c r="CI10" i="12"/>
  <c r="DS39" i="12"/>
  <c r="DS38" i="12"/>
  <c r="DS13" i="12"/>
  <c r="DS17" i="12"/>
  <c r="DS15" i="12"/>
  <c r="DS12" i="12"/>
  <c r="DS10" i="12"/>
  <c r="DS11" i="12"/>
  <c r="DS9" i="12"/>
  <c r="DS14" i="12"/>
  <c r="N13" i="12"/>
  <c r="N10" i="12"/>
  <c r="N38" i="12"/>
  <c r="N17" i="12"/>
  <c r="N15" i="12"/>
  <c r="N39" i="12"/>
  <c r="N14" i="12"/>
  <c r="N12" i="12"/>
  <c r="N9" i="12"/>
  <c r="N11" i="12"/>
  <c r="BI76" i="12"/>
  <c r="BI80" i="12" s="1"/>
  <c r="BI36" i="12"/>
  <c r="CK3" i="12"/>
  <c r="CK2" i="12" s="1"/>
  <c r="BG84" i="12"/>
  <c r="AY14" i="12"/>
  <c r="AY11" i="12"/>
  <c r="AY39" i="12"/>
  <c r="AY15" i="12"/>
  <c r="AY17" i="12"/>
  <c r="AY12" i="12"/>
  <c r="AY13" i="12"/>
  <c r="AY38" i="12"/>
  <c r="AY10" i="12"/>
  <c r="AY9" i="12"/>
  <c r="DI3" i="12"/>
  <c r="DI2" i="12" s="1"/>
  <c r="DU3" i="12"/>
  <c r="DU2" i="12" s="1"/>
  <c r="M41" i="12"/>
  <c r="BA3" i="12"/>
  <c r="BA2" i="12" s="1"/>
  <c r="DG39" i="12"/>
  <c r="DG17" i="12"/>
  <c r="DG14" i="12"/>
  <c r="DG12" i="12"/>
  <c r="DG15" i="12"/>
  <c r="DG10" i="12"/>
  <c r="DG11" i="12"/>
  <c r="DG9" i="12"/>
  <c r="DG13" i="12"/>
  <c r="DG38" i="12"/>
  <c r="CS77" i="12"/>
  <c r="CW3" i="12"/>
  <c r="CW2" i="12" s="1"/>
  <c r="CT41" i="12"/>
  <c r="CT77" i="12" s="1"/>
  <c r="BU76" i="12"/>
  <c r="BU80" i="12" s="1"/>
  <c r="BU36" i="12"/>
  <c r="BU55" i="12" s="1"/>
  <c r="BM3" i="12"/>
  <c r="BM2" i="12" s="1"/>
  <c r="BF86" i="12"/>
  <c r="H86" i="12"/>
  <c r="CU39" i="12"/>
  <c r="CU13" i="12"/>
  <c r="CU10" i="12"/>
  <c r="CU17" i="12"/>
  <c r="CU38" i="12"/>
  <c r="CU15" i="12"/>
  <c r="CU14" i="12"/>
  <c r="CU12" i="12"/>
  <c r="CU9" i="12"/>
  <c r="CU11" i="12"/>
  <c r="BV41" i="12"/>
  <c r="BV77" i="12" s="1"/>
  <c r="L76" i="12"/>
  <c r="L80" i="12" s="1"/>
  <c r="AW77" i="12"/>
  <c r="BY3" i="12"/>
  <c r="BY2" i="12" s="1"/>
  <c r="BG76" i="11"/>
  <c r="BG80" i="11" s="1"/>
  <c r="BG36" i="11"/>
  <c r="AU76" i="11"/>
  <c r="AU80" i="11" s="1"/>
  <c r="BS76" i="11"/>
  <c r="BS80" i="11" s="1"/>
  <c r="BS36" i="11"/>
  <c r="BS55" i="11" s="1"/>
  <c r="BS60" i="11" s="1"/>
  <c r="Y10" i="11"/>
  <c r="Y38" i="11"/>
  <c r="Y15" i="11"/>
  <c r="Y39" i="11"/>
  <c r="Y11" i="11"/>
  <c r="Y17" i="11"/>
  <c r="Y12" i="11"/>
  <c r="Y9" i="11"/>
  <c r="Y14" i="11"/>
  <c r="Y13" i="11"/>
  <c r="X41" i="11"/>
  <c r="BU38" i="11"/>
  <c r="BU17" i="11"/>
  <c r="BU39" i="11"/>
  <c r="BU10" i="11"/>
  <c r="BU15" i="11"/>
  <c r="BU11" i="11"/>
  <c r="BU13" i="11"/>
  <c r="BU9" i="11"/>
  <c r="BU14" i="11"/>
  <c r="BU12" i="11"/>
  <c r="CG15" i="11"/>
  <c r="CG12" i="11"/>
  <c r="CG39" i="11"/>
  <c r="CG17" i="11"/>
  <c r="CG14" i="11"/>
  <c r="CG38" i="11"/>
  <c r="CG9" i="11"/>
  <c r="CG13" i="11"/>
  <c r="CG10" i="11"/>
  <c r="CG11" i="11"/>
  <c r="BS77" i="11"/>
  <c r="W76" i="11"/>
  <c r="W80" i="11" s="1"/>
  <c r="BW3" i="11"/>
  <c r="BW2" i="11" s="1"/>
  <c r="CI3" i="11"/>
  <c r="CI2" i="11" s="1"/>
  <c r="BI13" i="11"/>
  <c r="BI17" i="11"/>
  <c r="BI39" i="11"/>
  <c r="BI11" i="11"/>
  <c r="BI12" i="11"/>
  <c r="BI38" i="11"/>
  <c r="BI14" i="11"/>
  <c r="BI10" i="11"/>
  <c r="BI9" i="11"/>
  <c r="BI15" i="11"/>
  <c r="CF41" i="11"/>
  <c r="AI76" i="11"/>
  <c r="AI80" i="11" s="1"/>
  <c r="BK3" i="11"/>
  <c r="BK2" i="11" s="1"/>
  <c r="DG3" i="11"/>
  <c r="DG2" i="11" s="1"/>
  <c r="M39" i="11"/>
  <c r="M17" i="11"/>
  <c r="M12" i="11"/>
  <c r="M11" i="11"/>
  <c r="M10" i="11"/>
  <c r="M13" i="11"/>
  <c r="M9" i="11"/>
  <c r="M38" i="11"/>
  <c r="M15" i="11"/>
  <c r="M14" i="11"/>
  <c r="O3" i="11"/>
  <c r="O2" i="11" s="1"/>
  <c r="DS3" i="11"/>
  <c r="DS2" i="11" s="1"/>
  <c r="AY3" i="11"/>
  <c r="AY2" i="11" s="1"/>
  <c r="CU3" i="11"/>
  <c r="CU2" i="11" s="1"/>
  <c r="K76" i="11"/>
  <c r="K80" i="11" s="1"/>
  <c r="AW38" i="11"/>
  <c r="AW39" i="11"/>
  <c r="AW17" i="11"/>
  <c r="AW13" i="11"/>
  <c r="AW9" i="11"/>
  <c r="AW11" i="11"/>
  <c r="AW14" i="11"/>
  <c r="AW15" i="11"/>
  <c r="AW10" i="11"/>
  <c r="AW12" i="11"/>
  <c r="I82" i="11"/>
  <c r="AA3" i="11"/>
  <c r="AA2" i="11" s="1"/>
  <c r="L41" i="11"/>
  <c r="L77" i="11" s="1"/>
  <c r="CS39" i="11"/>
  <c r="CS9" i="11"/>
  <c r="CS13" i="11"/>
  <c r="CS38" i="11"/>
  <c r="CS15" i="11"/>
  <c r="CS10" i="11"/>
  <c r="CS11" i="11"/>
  <c r="CS14" i="11"/>
  <c r="CS17" i="11"/>
  <c r="CS12" i="11"/>
  <c r="AK38" i="11"/>
  <c r="AK39" i="11"/>
  <c r="AK9" i="11"/>
  <c r="AK14" i="11"/>
  <c r="AK17" i="11"/>
  <c r="AK12" i="11"/>
  <c r="AK15" i="11"/>
  <c r="AK13" i="11"/>
  <c r="AK10" i="11"/>
  <c r="AK11" i="11"/>
  <c r="AV41" i="11"/>
  <c r="G86" i="11"/>
  <c r="AC4" i="11"/>
  <c r="AP4" i="11" s="1"/>
  <c r="BC4" i="11" s="1"/>
  <c r="BP4" i="11" s="1"/>
  <c r="CC4" i="11" s="1"/>
  <c r="CP4" i="11" s="1"/>
  <c r="DC4" i="11" s="1"/>
  <c r="DP4" i="11" s="1"/>
  <c r="EC4" i="11" s="1"/>
  <c r="Q4" i="11"/>
  <c r="AD4" i="11" s="1"/>
  <c r="AQ4" i="11" s="1"/>
  <c r="BD4" i="11" s="1"/>
  <c r="BQ4" i="11" s="1"/>
  <c r="CD4" i="11" s="1"/>
  <c r="CQ4" i="11" s="1"/>
  <c r="DD4" i="11" s="1"/>
  <c r="DQ4" i="11" s="1"/>
  <c r="ED4" i="11" s="1"/>
  <c r="AM3" i="11"/>
  <c r="AM2" i="11" s="1"/>
  <c r="F36" i="10"/>
  <c r="S41" i="9"/>
  <c r="S41" i="8"/>
  <c r="S7" i="4"/>
  <c r="S71" i="4" s="1"/>
  <c r="S7" i="5"/>
  <c r="S71" i="5" s="1"/>
  <c r="S72" i="5" s="1"/>
  <c r="S41" i="10"/>
  <c r="I3" i="10"/>
  <c r="I2" i="10" s="1"/>
  <c r="F76" i="8"/>
  <c r="F36" i="8"/>
  <c r="S41" i="5"/>
  <c r="S34" i="4"/>
  <c r="F76" i="9"/>
  <c r="F36" i="9"/>
  <c r="H7" i="10"/>
  <c r="I7" i="9"/>
  <c r="G41" i="8"/>
  <c r="G77" i="8" s="1"/>
  <c r="G41" i="10"/>
  <c r="G77" i="10" s="1"/>
  <c r="S41" i="4"/>
  <c r="S7" i="6"/>
  <c r="S71" i="6" s="1"/>
  <c r="S72" i="6" s="1"/>
  <c r="S41" i="6"/>
  <c r="F74" i="8"/>
  <c r="AT41" i="2"/>
  <c r="AT77" i="2" s="1"/>
  <c r="BH38" i="1"/>
  <c r="DZ72" i="3"/>
  <c r="BG41" i="2"/>
  <c r="BG77" i="2" s="1"/>
  <c r="BT39" i="2"/>
  <c r="AU41" i="3"/>
  <c r="AU77" i="3" s="1"/>
  <c r="AJ41" i="3"/>
  <c r="BS38" i="2"/>
  <c r="BS41" i="2" s="1"/>
  <c r="AU39" i="2"/>
  <c r="AH41" i="2"/>
  <c r="V41" i="2"/>
  <c r="V77" i="2" s="1"/>
  <c r="AI39" i="2"/>
  <c r="BF41" i="3"/>
  <c r="BI38" i="2"/>
  <c r="BV38" i="2" s="1"/>
  <c r="CI38" i="2" s="1"/>
  <c r="CV38" i="2" s="1"/>
  <c r="DI38" i="2" s="1"/>
  <c r="DV38" i="2" s="1"/>
  <c r="BF41" i="2"/>
  <c r="AS77" i="3"/>
  <c r="DU72" i="3"/>
  <c r="BK38" i="2"/>
  <c r="BX38" i="2" s="1"/>
  <c r="CK38" i="2" s="1"/>
  <c r="CX38" i="2" s="1"/>
  <c r="DK38" i="2" s="1"/>
  <c r="DX38" i="2" s="1"/>
  <c r="CF39" i="2"/>
  <c r="BG41" i="3"/>
  <c r="BG77" i="3" s="1"/>
  <c r="AV41" i="3"/>
  <c r="AV77" i="3" s="1"/>
  <c r="V3" i="10"/>
  <c r="V2" i="10" s="1"/>
  <c r="DU3" i="10"/>
  <c r="DU2" i="10" s="1"/>
  <c r="BH3" i="6"/>
  <c r="V3" i="1"/>
  <c r="J3" i="3"/>
  <c r="CH3" i="5"/>
  <c r="AU3" i="9"/>
  <c r="AU2" i="9" s="1"/>
  <c r="V3" i="9"/>
  <c r="V2" i="9" s="1"/>
  <c r="DH3" i="5"/>
  <c r="AU3" i="8"/>
  <c r="AU2" i="8" s="1"/>
  <c r="DH3" i="8"/>
  <c r="DH2" i="8" s="1"/>
  <c r="BH3" i="5"/>
  <c r="AH3" i="10"/>
  <c r="AH2" i="10" s="1"/>
  <c r="J3" i="1"/>
  <c r="DU3" i="8"/>
  <c r="DU2" i="8" s="1"/>
  <c r="DU3" i="5"/>
  <c r="AH3" i="8"/>
  <c r="AH2" i="8" s="1"/>
  <c r="AU3" i="5"/>
  <c r="DH3" i="6"/>
  <c r="AU3" i="10"/>
  <c r="AU2" i="10" s="1"/>
  <c r="CU3" i="6"/>
  <c r="CU3" i="5"/>
  <c r="BU3" i="6"/>
  <c r="AH3" i="6"/>
  <c r="AH3" i="5"/>
  <c r="I3" i="8"/>
  <c r="I2" i="8" s="1"/>
  <c r="V3" i="4"/>
  <c r="V3" i="6"/>
  <c r="J3" i="5"/>
  <c r="V3" i="5"/>
  <c r="I3" i="4"/>
  <c r="W3" i="2"/>
  <c r="V3" i="3"/>
  <c r="I3" i="6"/>
  <c r="V3" i="8"/>
  <c r="V2" i="8" s="1"/>
  <c r="F74" i="9"/>
  <c r="EA72" i="3"/>
  <c r="K39" i="2"/>
  <c r="AJ39" i="2"/>
  <c r="L38" i="1"/>
  <c r="M38" i="2"/>
  <c r="AL38" i="2"/>
  <c r="AY38" i="2" s="1"/>
  <c r="BL38" i="2" s="1"/>
  <c r="BY38" i="2" s="1"/>
  <c r="CL38" i="2" s="1"/>
  <c r="CY38" i="2" s="1"/>
  <c r="DL38" i="2" s="1"/>
  <c r="DY38" i="2" s="1"/>
  <c r="L38" i="3"/>
  <c r="W41" i="3"/>
  <c r="W77" i="3" s="1"/>
  <c r="BT49" i="8" l="1"/>
  <c r="BT50" i="8"/>
  <c r="BT51" i="8"/>
  <c r="BT90" i="8"/>
  <c r="BT58" i="8"/>
  <c r="BT59" i="8"/>
  <c r="BT89" i="8"/>
  <c r="BT57" i="8"/>
  <c r="BT88" i="8"/>
  <c r="AT49" i="10"/>
  <c r="AT50" i="10"/>
  <c r="AT51" i="10"/>
  <c r="AT89" i="10"/>
  <c r="AT59" i="10"/>
  <c r="AT90" i="10"/>
  <c r="AT58" i="10"/>
  <c r="AT57" i="10"/>
  <c r="AT88" i="10"/>
  <c r="I49" i="9"/>
  <c r="I50" i="9"/>
  <c r="I51" i="9"/>
  <c r="I57" i="9"/>
  <c r="I90" i="9"/>
  <c r="I88" i="9"/>
  <c r="I58" i="9"/>
  <c r="I89" i="9"/>
  <c r="I59" i="9"/>
  <c r="BG49" i="9"/>
  <c r="BG50" i="9"/>
  <c r="BG51" i="9"/>
  <c r="BG59" i="9"/>
  <c r="BG90" i="9"/>
  <c r="BG58" i="9"/>
  <c r="BG89" i="9"/>
  <c r="BG57" i="9"/>
  <c r="BG88" i="9"/>
  <c r="AM51" i="11"/>
  <c r="AM49" i="11"/>
  <c r="AM50" i="11"/>
  <c r="AM58" i="11"/>
  <c r="AM59" i="11"/>
  <c r="AM89" i="11"/>
  <c r="AM90" i="11"/>
  <c r="AM57" i="11"/>
  <c r="AM88" i="11"/>
  <c r="P50" i="12"/>
  <c r="P51" i="12"/>
  <c r="P49" i="12"/>
  <c r="P90" i="12"/>
  <c r="P59" i="12"/>
  <c r="P89" i="12"/>
  <c r="P88" i="12"/>
  <c r="P58" i="12"/>
  <c r="P57" i="12"/>
  <c r="CV49" i="13"/>
  <c r="CV51" i="13"/>
  <c r="CV50" i="13"/>
  <c r="CV59" i="13"/>
  <c r="CV89" i="13"/>
  <c r="CV58" i="13"/>
  <c r="CV90" i="13"/>
  <c r="CV57" i="13"/>
  <c r="CV88" i="13"/>
  <c r="CJ51" i="13"/>
  <c r="CJ50" i="13"/>
  <c r="CJ49" i="13"/>
  <c r="CJ89" i="13"/>
  <c r="CJ58" i="13"/>
  <c r="CJ90" i="13"/>
  <c r="CJ59" i="13"/>
  <c r="CJ57" i="13"/>
  <c r="CJ88" i="13"/>
  <c r="CH3" i="9"/>
  <c r="CH2" i="9" s="1"/>
  <c r="CG2" i="9"/>
  <c r="DF49" i="8"/>
  <c r="DF50" i="8"/>
  <c r="DF51" i="8"/>
  <c r="DF90" i="8"/>
  <c r="DF58" i="8"/>
  <c r="DF59" i="8"/>
  <c r="DF89" i="8"/>
  <c r="DF57" i="8"/>
  <c r="DF88" i="8"/>
  <c r="AU49" i="10"/>
  <c r="AU50" i="10"/>
  <c r="AU51" i="10"/>
  <c r="AU89" i="10"/>
  <c r="AU59" i="10"/>
  <c r="AU90" i="10"/>
  <c r="AU58" i="10"/>
  <c r="AU57" i="10"/>
  <c r="AU88" i="10"/>
  <c r="DU51" i="10"/>
  <c r="DU49" i="10"/>
  <c r="DU50" i="10"/>
  <c r="DU90" i="10"/>
  <c r="DU58" i="10"/>
  <c r="DU89" i="10"/>
  <c r="DU59" i="10"/>
  <c r="DU57" i="10"/>
  <c r="DU88" i="10"/>
  <c r="CI50" i="11"/>
  <c r="CI51" i="11"/>
  <c r="CI49" i="11"/>
  <c r="CI90" i="11"/>
  <c r="CI58" i="11"/>
  <c r="CI59" i="11"/>
  <c r="CI89" i="11"/>
  <c r="CI57" i="11"/>
  <c r="CI88" i="11"/>
  <c r="AH3" i="9"/>
  <c r="AH2" i="9" s="1"/>
  <c r="AG2" i="9"/>
  <c r="AF49" i="10"/>
  <c r="AF50" i="10"/>
  <c r="AF51" i="10"/>
  <c r="AF59" i="10"/>
  <c r="AF90" i="10"/>
  <c r="AF57" i="10"/>
  <c r="AF88" i="10"/>
  <c r="AF58" i="10"/>
  <c r="AF89" i="10"/>
  <c r="DG51" i="8"/>
  <c r="DG50" i="8"/>
  <c r="DG49" i="8"/>
  <c r="DG90" i="8"/>
  <c r="DG58" i="8"/>
  <c r="DG59" i="8"/>
  <c r="DG89" i="8"/>
  <c r="DG57" i="8"/>
  <c r="DG88" i="8"/>
  <c r="AL34" i="12"/>
  <c r="AL76" i="12" s="1"/>
  <c r="V49" i="8"/>
  <c r="V50" i="8"/>
  <c r="V51" i="8"/>
  <c r="V88" i="8"/>
  <c r="V58" i="8"/>
  <c r="V90" i="8"/>
  <c r="V57" i="8"/>
  <c r="V59" i="8"/>
  <c r="V89" i="8"/>
  <c r="V51" i="10"/>
  <c r="V49" i="10"/>
  <c r="V50" i="10"/>
  <c r="V90" i="10"/>
  <c r="V57" i="10"/>
  <c r="V88" i="10"/>
  <c r="V58" i="10"/>
  <c r="V89" i="10"/>
  <c r="V59" i="10"/>
  <c r="BT49" i="9"/>
  <c r="BT50" i="9"/>
  <c r="BT51" i="9"/>
  <c r="BT89" i="9"/>
  <c r="BT59" i="9"/>
  <c r="BT90" i="9"/>
  <c r="BT58" i="9"/>
  <c r="BT57" i="9"/>
  <c r="BT88" i="9"/>
  <c r="AG50" i="10"/>
  <c r="AG51" i="10"/>
  <c r="AG49" i="10"/>
  <c r="AG59" i="10"/>
  <c r="AG90" i="10"/>
  <c r="AG57" i="10"/>
  <c r="AG88" i="10"/>
  <c r="AG58" i="10"/>
  <c r="AG89" i="10"/>
  <c r="AS50" i="8"/>
  <c r="AS51" i="8"/>
  <c r="AS49" i="8"/>
  <c r="AS59" i="8"/>
  <c r="AS89" i="8"/>
  <c r="AS90" i="8"/>
  <c r="AS58" i="8"/>
  <c r="AS57" i="8"/>
  <c r="AS88" i="8"/>
  <c r="AF51" i="5"/>
  <c r="AF50" i="5"/>
  <c r="AF49" i="5"/>
  <c r="AF90" i="5"/>
  <c r="AF89" i="5"/>
  <c r="AF58" i="5"/>
  <c r="AF59" i="5"/>
  <c r="AF57" i="5"/>
  <c r="AF88" i="5"/>
  <c r="O50" i="13"/>
  <c r="O51" i="13"/>
  <c r="O49" i="13"/>
  <c r="O89" i="13"/>
  <c r="O88" i="13"/>
  <c r="O58" i="13"/>
  <c r="O57" i="13"/>
  <c r="O90" i="13"/>
  <c r="O59" i="13"/>
  <c r="AB2" i="13"/>
  <c r="AH49" i="8"/>
  <c r="AH50" i="8"/>
  <c r="AH51" i="8"/>
  <c r="AH59" i="8"/>
  <c r="AH89" i="8"/>
  <c r="AH58" i="8"/>
  <c r="AH90" i="8"/>
  <c r="AH57" i="8"/>
  <c r="AH88" i="8"/>
  <c r="BW51" i="11"/>
  <c r="BW49" i="11"/>
  <c r="BW50" i="11"/>
  <c r="BW58" i="11"/>
  <c r="BW59" i="11"/>
  <c r="BW89" i="11"/>
  <c r="BW90" i="11"/>
  <c r="BW88" i="11"/>
  <c r="BW57" i="11"/>
  <c r="DG51" i="11"/>
  <c r="DG49" i="11"/>
  <c r="DG50" i="11"/>
  <c r="DG58" i="11"/>
  <c r="DG59" i="11"/>
  <c r="DG89" i="11"/>
  <c r="DG90" i="11"/>
  <c r="DG88" i="11"/>
  <c r="DG57" i="11"/>
  <c r="CS49" i="9"/>
  <c r="CS50" i="9"/>
  <c r="CS51" i="9"/>
  <c r="CS90" i="9"/>
  <c r="CS58" i="9"/>
  <c r="CS89" i="9"/>
  <c r="CS59" i="9"/>
  <c r="CS57" i="9"/>
  <c r="CS88" i="9"/>
  <c r="CU3" i="10"/>
  <c r="CU2" i="10" s="1"/>
  <c r="CT2" i="10"/>
  <c r="CH3" i="6"/>
  <c r="DS50" i="10"/>
  <c r="DS51" i="10"/>
  <c r="DS49" i="10"/>
  <c r="DS90" i="10"/>
  <c r="DS58" i="10"/>
  <c r="DS89" i="10"/>
  <c r="DS59" i="10"/>
  <c r="DS57" i="10"/>
  <c r="DS88" i="10"/>
  <c r="CF49" i="5"/>
  <c r="CF51" i="5"/>
  <c r="CF50" i="5"/>
  <c r="CF90" i="5"/>
  <c r="CF89" i="5"/>
  <c r="CF58" i="5"/>
  <c r="CF59" i="5"/>
  <c r="CF57" i="5"/>
  <c r="CF88" i="5"/>
  <c r="AT51" i="8"/>
  <c r="AT49" i="8"/>
  <c r="AT50" i="8"/>
  <c r="AT90" i="8"/>
  <c r="AT59" i="8"/>
  <c r="AT89" i="8"/>
  <c r="AT58" i="8"/>
  <c r="AT57" i="8"/>
  <c r="AT88" i="8"/>
  <c r="CS50" i="5"/>
  <c r="CS51" i="5"/>
  <c r="CS49" i="5"/>
  <c r="CS89" i="5"/>
  <c r="CS90" i="5"/>
  <c r="CS59" i="5"/>
  <c r="CS58" i="5"/>
  <c r="CS57" i="5"/>
  <c r="CS88" i="5"/>
  <c r="AU50" i="9"/>
  <c r="AU51" i="9"/>
  <c r="AU49" i="9"/>
  <c r="AU90" i="9"/>
  <c r="AU58" i="9"/>
  <c r="AU89" i="9"/>
  <c r="AU59" i="9"/>
  <c r="AU57" i="9"/>
  <c r="AU88" i="9"/>
  <c r="CK49" i="12"/>
  <c r="CK50" i="12"/>
  <c r="CK51" i="12"/>
  <c r="CK89" i="12"/>
  <c r="CK90" i="12"/>
  <c r="CK59" i="12"/>
  <c r="CK58" i="12"/>
  <c r="CK57" i="12"/>
  <c r="CK88" i="12"/>
  <c r="DU51" i="8"/>
  <c r="DU49" i="8"/>
  <c r="DU50" i="8"/>
  <c r="DU89" i="8"/>
  <c r="DU90" i="8"/>
  <c r="DU58" i="8"/>
  <c r="DU59" i="8"/>
  <c r="DU57" i="8"/>
  <c r="DU88" i="8"/>
  <c r="BK49" i="11"/>
  <c r="BK50" i="11"/>
  <c r="BK51" i="11"/>
  <c r="BK59" i="11"/>
  <c r="BK89" i="11"/>
  <c r="BK90" i="11"/>
  <c r="BK58" i="11"/>
  <c r="BK57" i="11"/>
  <c r="BK88" i="11"/>
  <c r="BA49" i="12"/>
  <c r="BA50" i="12"/>
  <c r="BA51" i="12"/>
  <c r="BA89" i="12"/>
  <c r="BA90" i="12"/>
  <c r="BA59" i="12"/>
  <c r="BA58" i="12"/>
  <c r="BA57" i="12"/>
  <c r="BA88" i="12"/>
  <c r="DH3" i="10"/>
  <c r="DH2" i="10" s="1"/>
  <c r="DG2" i="10"/>
  <c r="DT51" i="10"/>
  <c r="DT49" i="10"/>
  <c r="DT50" i="10"/>
  <c r="DT90" i="10"/>
  <c r="DT58" i="10"/>
  <c r="DT89" i="10"/>
  <c r="DT59" i="10"/>
  <c r="DT57" i="10"/>
  <c r="DT88" i="10"/>
  <c r="DF51" i="5"/>
  <c r="DF49" i="5"/>
  <c r="DF50" i="5"/>
  <c r="DF59" i="5"/>
  <c r="DF89" i="5"/>
  <c r="DF90" i="5"/>
  <c r="DF58" i="5"/>
  <c r="DF57" i="5"/>
  <c r="DF88" i="5"/>
  <c r="BM49" i="12"/>
  <c r="BM50" i="12"/>
  <c r="BM51" i="12"/>
  <c r="BM90" i="12"/>
  <c r="BM59" i="12"/>
  <c r="BM89" i="12"/>
  <c r="BM58" i="12"/>
  <c r="BM57" i="12"/>
  <c r="BM88" i="12"/>
  <c r="CU49" i="11"/>
  <c r="CU50" i="11"/>
  <c r="CU51" i="11"/>
  <c r="CU59" i="11"/>
  <c r="CU89" i="11"/>
  <c r="CU90" i="11"/>
  <c r="CU58" i="11"/>
  <c r="CU88" i="11"/>
  <c r="CU57" i="11"/>
  <c r="DT49" i="13"/>
  <c r="DT51" i="13"/>
  <c r="DT50" i="13"/>
  <c r="DT58" i="13"/>
  <c r="DT90" i="13"/>
  <c r="DT59" i="13"/>
  <c r="DT89" i="13"/>
  <c r="DT57" i="13"/>
  <c r="DT88" i="13"/>
  <c r="DH49" i="13"/>
  <c r="DH51" i="13"/>
  <c r="DH50" i="13"/>
  <c r="DH90" i="13"/>
  <c r="DH59" i="13"/>
  <c r="DH89" i="13"/>
  <c r="DH58" i="13"/>
  <c r="DH57" i="13"/>
  <c r="DH88" i="13"/>
  <c r="BU3" i="10"/>
  <c r="BU2" i="10" s="1"/>
  <c r="BT2" i="10"/>
  <c r="AG49" i="8"/>
  <c r="AG50" i="8"/>
  <c r="AG51" i="8"/>
  <c r="AG90" i="8"/>
  <c r="AG59" i="8"/>
  <c r="AG89" i="8"/>
  <c r="AG58" i="8"/>
  <c r="AG57" i="8"/>
  <c r="AG88" i="8"/>
  <c r="AH50" i="10"/>
  <c r="AH51" i="10"/>
  <c r="AH49" i="10"/>
  <c r="AH59" i="10"/>
  <c r="AH90" i="10"/>
  <c r="AH57" i="10"/>
  <c r="AH88" i="10"/>
  <c r="AH58" i="10"/>
  <c r="AH89" i="10"/>
  <c r="AY49" i="11"/>
  <c r="AY50" i="11"/>
  <c r="AY51" i="11"/>
  <c r="AY89" i="11"/>
  <c r="AY90" i="11"/>
  <c r="AY58" i="11"/>
  <c r="AY59" i="11"/>
  <c r="AY88" i="11"/>
  <c r="AY57" i="11"/>
  <c r="DU49" i="12"/>
  <c r="DU50" i="12"/>
  <c r="DU51" i="12"/>
  <c r="DU89" i="12"/>
  <c r="DU58" i="12"/>
  <c r="DU90" i="12"/>
  <c r="DU59" i="12"/>
  <c r="DU57" i="12"/>
  <c r="DU88" i="12"/>
  <c r="CH3" i="10"/>
  <c r="CH2" i="10" s="1"/>
  <c r="CG2" i="10"/>
  <c r="AS49" i="5"/>
  <c r="AS51" i="5"/>
  <c r="AS50" i="5"/>
  <c r="AS89" i="5"/>
  <c r="AS90" i="5"/>
  <c r="AS59" i="5"/>
  <c r="AS58" i="5"/>
  <c r="AS57" i="5"/>
  <c r="AS88" i="5"/>
  <c r="BU3" i="5"/>
  <c r="DF49" i="6"/>
  <c r="DF50" i="6"/>
  <c r="DF51" i="6"/>
  <c r="DF58" i="6"/>
  <c r="DF90" i="6"/>
  <c r="DF59" i="6"/>
  <c r="DF89" i="6"/>
  <c r="DF57" i="6"/>
  <c r="DF88" i="6"/>
  <c r="AN2" i="12"/>
  <c r="AO3" i="12"/>
  <c r="O51" i="11"/>
  <c r="O49" i="11"/>
  <c r="O50" i="11"/>
  <c r="O90" i="11"/>
  <c r="O89" i="11"/>
  <c r="O59" i="11"/>
  <c r="O58" i="11"/>
  <c r="O57" i="11"/>
  <c r="O88" i="11"/>
  <c r="CW49" i="12"/>
  <c r="CW50" i="12"/>
  <c r="CW51" i="12"/>
  <c r="CW90" i="12"/>
  <c r="CW59" i="12"/>
  <c r="CW89" i="12"/>
  <c r="CW58" i="12"/>
  <c r="CW57" i="12"/>
  <c r="CW88" i="12"/>
  <c r="AS49" i="9"/>
  <c r="AS50" i="9"/>
  <c r="AS51" i="9"/>
  <c r="AS90" i="9"/>
  <c r="AS58" i="9"/>
  <c r="AS89" i="9"/>
  <c r="AS59" i="9"/>
  <c r="AS57" i="9"/>
  <c r="AS88" i="9"/>
  <c r="AL46" i="12"/>
  <c r="AM50" i="12"/>
  <c r="AM51" i="12"/>
  <c r="AM49" i="12"/>
  <c r="AM89" i="12"/>
  <c r="AM88" i="12"/>
  <c r="AM90" i="12"/>
  <c r="AM59" i="12"/>
  <c r="AM57" i="12"/>
  <c r="AM58" i="12"/>
  <c r="AM16" i="12"/>
  <c r="AM17" i="12"/>
  <c r="AM26" i="12"/>
  <c r="AM10" i="12"/>
  <c r="AM15" i="12"/>
  <c r="AM22" i="12"/>
  <c r="AM11" i="12"/>
  <c r="AM18" i="12"/>
  <c r="AM25" i="12"/>
  <c r="AM44" i="12"/>
  <c r="AM23" i="12"/>
  <c r="AM43" i="12"/>
  <c r="AM29" i="12"/>
  <c r="AM14" i="12"/>
  <c r="AM33" i="12"/>
  <c r="AM20" i="12"/>
  <c r="AM24" i="12"/>
  <c r="AM9" i="12"/>
  <c r="AM28" i="12"/>
  <c r="AM21" i="12"/>
  <c r="AM45" i="12"/>
  <c r="AM32" i="12"/>
  <c r="AM30" i="12"/>
  <c r="AM12" i="12"/>
  <c r="AM27" i="12"/>
  <c r="AM39" i="12"/>
  <c r="AM19" i="12"/>
  <c r="AM38" i="12"/>
  <c r="AM13" i="12"/>
  <c r="DS50" i="5"/>
  <c r="DS51" i="5"/>
  <c r="DS49" i="5"/>
  <c r="DS90" i="5"/>
  <c r="DS59" i="5"/>
  <c r="DS89" i="5"/>
  <c r="DS58" i="5"/>
  <c r="DS57" i="5"/>
  <c r="DS88" i="5"/>
  <c r="AF51" i="6"/>
  <c r="AF49" i="6"/>
  <c r="AF50" i="6"/>
  <c r="AF59" i="6"/>
  <c r="AF89" i="6"/>
  <c r="AF58" i="6"/>
  <c r="AF90" i="6"/>
  <c r="AF57" i="6"/>
  <c r="AF88" i="6"/>
  <c r="I51" i="8"/>
  <c r="I49" i="8"/>
  <c r="I50" i="8"/>
  <c r="I57" i="8"/>
  <c r="I59" i="8"/>
  <c r="I89" i="8"/>
  <c r="I90" i="8"/>
  <c r="I88" i="8"/>
  <c r="I58" i="8"/>
  <c r="BY50" i="12"/>
  <c r="BY51" i="12"/>
  <c r="BY49" i="12"/>
  <c r="BY89" i="12"/>
  <c r="BY58" i="12"/>
  <c r="BY90" i="12"/>
  <c r="BY59" i="12"/>
  <c r="BY57" i="12"/>
  <c r="BY88" i="12"/>
  <c r="BL50" i="13"/>
  <c r="BL49" i="13"/>
  <c r="BL51" i="13"/>
  <c r="BL59" i="13"/>
  <c r="BL89" i="13"/>
  <c r="BL58" i="13"/>
  <c r="BL90" i="13"/>
  <c r="BL57" i="13"/>
  <c r="BL88" i="13"/>
  <c r="BH3" i="10"/>
  <c r="BH2" i="10" s="1"/>
  <c r="BG2" i="10"/>
  <c r="AT50" i="9"/>
  <c r="AT51" i="9"/>
  <c r="AT49" i="9"/>
  <c r="AT90" i="9"/>
  <c r="AT58" i="9"/>
  <c r="AT89" i="9"/>
  <c r="AT59" i="9"/>
  <c r="AT57" i="9"/>
  <c r="AT88" i="9"/>
  <c r="CS50" i="6"/>
  <c r="CS51" i="6"/>
  <c r="CS49" i="6"/>
  <c r="CS59" i="6"/>
  <c r="CS89" i="6"/>
  <c r="CS58" i="6"/>
  <c r="CS90" i="6"/>
  <c r="CS57" i="6"/>
  <c r="CS88" i="6"/>
  <c r="AL53" i="12"/>
  <c r="AL78" i="12" s="1"/>
  <c r="BF49" i="6"/>
  <c r="BF50" i="6"/>
  <c r="BF51" i="6"/>
  <c r="BF58" i="6"/>
  <c r="BF90" i="6"/>
  <c r="BF59" i="6"/>
  <c r="BF89" i="6"/>
  <c r="BF57" i="6"/>
  <c r="BF88" i="6"/>
  <c r="I50" i="10"/>
  <c r="I49" i="10"/>
  <c r="I51" i="10"/>
  <c r="I88" i="10"/>
  <c r="I58" i="10"/>
  <c r="I89" i="10"/>
  <c r="I59" i="10"/>
  <c r="I90" i="10"/>
  <c r="I57" i="10"/>
  <c r="DS51" i="11"/>
  <c r="DS50" i="11"/>
  <c r="DS49" i="11"/>
  <c r="DS90" i="11"/>
  <c r="DS58" i="11"/>
  <c r="DS59" i="11"/>
  <c r="DS89" i="11"/>
  <c r="DS88" i="11"/>
  <c r="DS57" i="11"/>
  <c r="DH51" i="8"/>
  <c r="DH50" i="8"/>
  <c r="DH49" i="8"/>
  <c r="DH90" i="8"/>
  <c r="DH58" i="8"/>
  <c r="DH59" i="8"/>
  <c r="DH89" i="8"/>
  <c r="DH57" i="8"/>
  <c r="DH88" i="8"/>
  <c r="AA49" i="11"/>
  <c r="AA50" i="11"/>
  <c r="AA51" i="11"/>
  <c r="AA59" i="11"/>
  <c r="AA89" i="11"/>
  <c r="AA90" i="11"/>
  <c r="AA58" i="11"/>
  <c r="AA57" i="11"/>
  <c r="AA88" i="11"/>
  <c r="AU51" i="8"/>
  <c r="AU49" i="8"/>
  <c r="AU50" i="8"/>
  <c r="AU90" i="8"/>
  <c r="AU59" i="8"/>
  <c r="AU89" i="8"/>
  <c r="AU58" i="8"/>
  <c r="AU57" i="8"/>
  <c r="AU88" i="8"/>
  <c r="AZ51" i="13"/>
  <c r="AZ50" i="13"/>
  <c r="AZ49" i="13"/>
  <c r="AZ89" i="13"/>
  <c r="AZ58" i="13"/>
  <c r="AZ90" i="13"/>
  <c r="AZ59" i="13"/>
  <c r="AZ57" i="13"/>
  <c r="AZ88" i="13"/>
  <c r="CH3" i="8"/>
  <c r="CH2" i="8" s="1"/>
  <c r="CG2" i="8"/>
  <c r="AL41" i="12"/>
  <c r="AL77" i="12" s="1"/>
  <c r="BS50" i="6"/>
  <c r="BS51" i="6"/>
  <c r="BS49" i="6"/>
  <c r="BS58" i="6"/>
  <c r="BS90" i="6"/>
  <c r="BS59" i="6"/>
  <c r="BS89" i="6"/>
  <c r="BS57" i="6"/>
  <c r="BS88" i="6"/>
  <c r="DI51" i="12"/>
  <c r="DI49" i="12"/>
  <c r="DI50" i="12"/>
  <c r="DI90" i="12"/>
  <c r="DI59" i="12"/>
  <c r="DI89" i="12"/>
  <c r="DI58" i="12"/>
  <c r="DI57" i="12"/>
  <c r="DI88" i="12"/>
  <c r="AA51" i="12"/>
  <c r="AA49" i="12"/>
  <c r="AA50" i="12"/>
  <c r="AA90" i="12"/>
  <c r="AA59" i="12"/>
  <c r="AA89" i="12"/>
  <c r="AA88" i="12"/>
  <c r="AA57" i="12"/>
  <c r="AA58" i="12"/>
  <c r="V49" i="9"/>
  <c r="V50" i="9"/>
  <c r="V51" i="9"/>
  <c r="V89" i="9"/>
  <c r="V59" i="9"/>
  <c r="V57" i="9"/>
  <c r="V90" i="9"/>
  <c r="V88" i="9"/>
  <c r="V58" i="9"/>
  <c r="BX50" i="13"/>
  <c r="BX51" i="13"/>
  <c r="BX49" i="13"/>
  <c r="BX90" i="13"/>
  <c r="BX59" i="13"/>
  <c r="BX89" i="13"/>
  <c r="BX58" i="13"/>
  <c r="BX57" i="13"/>
  <c r="BX88" i="13"/>
  <c r="AO2" i="13"/>
  <c r="BH3" i="8"/>
  <c r="BH2" i="8" s="1"/>
  <c r="BG2" i="8"/>
  <c r="CU3" i="8"/>
  <c r="CU2" i="8" s="1"/>
  <c r="CT2" i="8"/>
  <c r="J3" i="2"/>
  <c r="DS51" i="8"/>
  <c r="DS49" i="8"/>
  <c r="DS50" i="8"/>
  <c r="DS90" i="8"/>
  <c r="DS89" i="8"/>
  <c r="DS58" i="8"/>
  <c r="DS59" i="8"/>
  <c r="DS57" i="8"/>
  <c r="DS88" i="8"/>
  <c r="DU3" i="6"/>
  <c r="DT51" i="8"/>
  <c r="DT49" i="8"/>
  <c r="DT50" i="8"/>
  <c r="DT90" i="8"/>
  <c r="DT89" i="8"/>
  <c r="DT58" i="8"/>
  <c r="DT59" i="8"/>
  <c r="DT57" i="8"/>
  <c r="DT88" i="8"/>
  <c r="AU3" i="6"/>
  <c r="AS49" i="10"/>
  <c r="AS50" i="10"/>
  <c r="AS51" i="10"/>
  <c r="AS89" i="10"/>
  <c r="AS59" i="10"/>
  <c r="AS90" i="10"/>
  <c r="AS58" i="10"/>
  <c r="AS57" i="10"/>
  <c r="AS88" i="10"/>
  <c r="BF49" i="5"/>
  <c r="BF51" i="5"/>
  <c r="BF50" i="5"/>
  <c r="BF59" i="5"/>
  <c r="BF89" i="5"/>
  <c r="BF90" i="5"/>
  <c r="BF58" i="5"/>
  <c r="BF57" i="5"/>
  <c r="BF88" i="5"/>
  <c r="S80" i="2"/>
  <c r="D15" i="28"/>
  <c r="AF53" i="8"/>
  <c r="AF78" i="8" s="1"/>
  <c r="I45" i="8"/>
  <c r="O45" i="12"/>
  <c r="N45" i="11"/>
  <c r="DF17" i="5"/>
  <c r="AF12" i="10"/>
  <c r="AF39" i="10"/>
  <c r="AF22" i="10"/>
  <c r="AF20" i="10"/>
  <c r="DF20" i="5"/>
  <c r="BS28" i="6"/>
  <c r="H38" i="9"/>
  <c r="BJ46" i="13"/>
  <c r="CI46" i="12"/>
  <c r="Z46" i="13"/>
  <c r="H46" i="10"/>
  <c r="BF18" i="6"/>
  <c r="BK46" i="12"/>
  <c r="T46" i="9"/>
  <c r="BS46" i="10"/>
  <c r="AS15" i="8"/>
  <c r="DF11" i="5"/>
  <c r="DF24" i="5"/>
  <c r="U46" i="8"/>
  <c r="M46" i="13"/>
  <c r="T46" i="10"/>
  <c r="AF46" i="8"/>
  <c r="BS53" i="8"/>
  <c r="BS78" i="8" s="1"/>
  <c r="BF46" i="8"/>
  <c r="I45" i="10"/>
  <c r="N45" i="13"/>
  <c r="DF15" i="5"/>
  <c r="DF26" i="5"/>
  <c r="CF46" i="9"/>
  <c r="DF39" i="5"/>
  <c r="BF10" i="6"/>
  <c r="BF9" i="6"/>
  <c r="AS17" i="9"/>
  <c r="AS9" i="9"/>
  <c r="AF9" i="10"/>
  <c r="AF13" i="10"/>
  <c r="AF38" i="10"/>
  <c r="AF24" i="10"/>
  <c r="AF19" i="10"/>
  <c r="AF18" i="10"/>
  <c r="AF27" i="10"/>
  <c r="DF18" i="5"/>
  <c r="DF32" i="5"/>
  <c r="DF16" i="5"/>
  <c r="AS32" i="9"/>
  <c r="AS24" i="9"/>
  <c r="AS18" i="9"/>
  <c r="AS25" i="9"/>
  <c r="CS23" i="6"/>
  <c r="BF25" i="6"/>
  <c r="BF27" i="6"/>
  <c r="BU46" i="11"/>
  <c r="AF33" i="10"/>
  <c r="CS46" i="10"/>
  <c r="CU46" i="12"/>
  <c r="M46" i="11"/>
  <c r="CF46" i="10"/>
  <c r="BS91" i="12"/>
  <c r="BF16" i="6"/>
  <c r="BS91" i="11"/>
  <c r="BS91" i="9"/>
  <c r="M53" i="11"/>
  <c r="M78" i="11" s="1"/>
  <c r="DF10" i="5"/>
  <c r="BF15" i="6"/>
  <c r="BF39" i="6"/>
  <c r="BF41" i="6" s="1"/>
  <c r="AS14" i="9"/>
  <c r="AS11" i="9"/>
  <c r="AS38" i="9"/>
  <c r="AF10" i="10"/>
  <c r="AF11" i="10"/>
  <c r="AF32" i="10"/>
  <c r="AF23" i="10"/>
  <c r="AF28" i="10"/>
  <c r="AF16" i="10"/>
  <c r="DF28" i="5"/>
  <c r="AS28" i="9"/>
  <c r="AS31" i="9"/>
  <c r="AS27" i="9"/>
  <c r="AS16" i="9"/>
  <c r="BF22" i="6"/>
  <c r="BF31" i="6"/>
  <c r="BF29" i="6"/>
  <c r="N46" i="12"/>
  <c r="AF53" i="10"/>
  <c r="AF78" i="10" s="1"/>
  <c r="AF44" i="10"/>
  <c r="CH46" i="13"/>
  <c r="AW46" i="11"/>
  <c r="AF46" i="9"/>
  <c r="Y46" i="11"/>
  <c r="T46" i="8"/>
  <c r="BS91" i="13"/>
  <c r="BS91" i="10"/>
  <c r="BS91" i="8"/>
  <c r="AK46" i="11"/>
  <c r="Y46" i="12"/>
  <c r="AS45" i="9"/>
  <c r="H46" i="8"/>
  <c r="AT45" i="10"/>
  <c r="CT45" i="10"/>
  <c r="AG45" i="10"/>
  <c r="AT45" i="9"/>
  <c r="U45" i="10"/>
  <c r="AX45" i="11"/>
  <c r="BV45" i="11"/>
  <c r="CV45" i="12"/>
  <c r="AZ45" i="12"/>
  <c r="DS45" i="13"/>
  <c r="DG45" i="13"/>
  <c r="AS45" i="8"/>
  <c r="DS38" i="10"/>
  <c r="DS45" i="10"/>
  <c r="H9" i="9"/>
  <c r="H45" i="9"/>
  <c r="CF25" i="5"/>
  <c r="CF45" i="5"/>
  <c r="DF38" i="8"/>
  <c r="DF45" i="8"/>
  <c r="DS19" i="8"/>
  <c r="DS45" i="8"/>
  <c r="CS26" i="6"/>
  <c r="CS45" i="6"/>
  <c r="DT45" i="8"/>
  <c r="DG45" i="8"/>
  <c r="AL45" i="11"/>
  <c r="BJ45" i="11"/>
  <c r="CH45" i="11"/>
  <c r="BX45" i="12"/>
  <c r="BL45" i="12"/>
  <c r="DH45" i="12"/>
  <c r="AY45" i="13"/>
  <c r="CF60" i="13"/>
  <c r="Z45" i="12"/>
  <c r="CF23" i="5"/>
  <c r="DF10" i="6"/>
  <c r="DF45" i="6"/>
  <c r="BF45" i="10"/>
  <c r="AS10" i="5"/>
  <c r="AS45" i="5"/>
  <c r="BT45" i="8"/>
  <c r="BT45" i="9"/>
  <c r="BF21" i="5"/>
  <c r="BF45" i="5"/>
  <c r="BS16" i="6"/>
  <c r="BS45" i="6"/>
  <c r="DF23" i="5"/>
  <c r="DF45" i="5"/>
  <c r="CS46" i="8"/>
  <c r="AM46" i="13"/>
  <c r="BF46" i="9"/>
  <c r="V45" i="8"/>
  <c r="AT45" i="8"/>
  <c r="DF45" i="11"/>
  <c r="DT45" i="12"/>
  <c r="BK45" i="13"/>
  <c r="AA45" i="13"/>
  <c r="I14" i="9"/>
  <c r="I45" i="9"/>
  <c r="CF12" i="8"/>
  <c r="CF45" i="8"/>
  <c r="CS45" i="5"/>
  <c r="AS38" i="10"/>
  <c r="AS45" i="10"/>
  <c r="AG45" i="8"/>
  <c r="DF46" i="10"/>
  <c r="CG46" i="11"/>
  <c r="BU3" i="8"/>
  <c r="BU2" i="8" s="1"/>
  <c r="BT45" i="10"/>
  <c r="U45" i="9"/>
  <c r="DT45" i="10"/>
  <c r="CG45" i="10"/>
  <c r="Z45" i="11"/>
  <c r="CT45" i="11"/>
  <c r="CJ45" i="12"/>
  <c r="CS60" i="12"/>
  <c r="BW45" i="13"/>
  <c r="AN45" i="13"/>
  <c r="CU45" i="13"/>
  <c r="CI45" i="13"/>
  <c r="DF14" i="5"/>
  <c r="DF9" i="5"/>
  <c r="DF10" i="8"/>
  <c r="BF12" i="6"/>
  <c r="BF11" i="6"/>
  <c r="AS38" i="5"/>
  <c r="H14" i="9"/>
  <c r="DF30" i="5"/>
  <c r="DF21" i="5"/>
  <c r="DF19" i="5"/>
  <c r="AF38" i="6"/>
  <c r="AF45" i="6"/>
  <c r="DS25" i="8"/>
  <c r="BF21" i="6"/>
  <c r="BF20" i="6"/>
  <c r="AF25" i="5"/>
  <c r="AF45" i="5"/>
  <c r="BG45" i="9"/>
  <c r="DS22" i="5"/>
  <c r="DS45" i="5"/>
  <c r="BW46" i="12"/>
  <c r="DS46" i="12"/>
  <c r="BI46" i="11"/>
  <c r="AY46" i="12"/>
  <c r="BS46" i="9"/>
  <c r="DF46" i="13"/>
  <c r="BV46" i="13"/>
  <c r="AX46" i="13"/>
  <c r="CS46" i="11"/>
  <c r="CT46" i="13"/>
  <c r="DG46" i="12"/>
  <c r="BS46" i="8"/>
  <c r="AF45" i="10"/>
  <c r="BS60" i="12"/>
  <c r="BS62" i="12" s="1"/>
  <c r="BS60" i="13"/>
  <c r="BF45" i="6"/>
  <c r="I15" i="9"/>
  <c r="H10" i="9"/>
  <c r="AF24" i="5"/>
  <c r="CS14" i="6"/>
  <c r="DF12" i="8"/>
  <c r="H17" i="9"/>
  <c r="H12" i="9"/>
  <c r="CS27" i="6"/>
  <c r="DS22" i="8"/>
  <c r="H39" i="9"/>
  <c r="CF9" i="8"/>
  <c r="DS11" i="5"/>
  <c r="AF39" i="6"/>
  <c r="DS32" i="5"/>
  <c r="AS31" i="10"/>
  <c r="J3" i="9"/>
  <c r="J2" i="9" s="1"/>
  <c r="J44" i="9" s="1"/>
  <c r="I13" i="9"/>
  <c r="DS38" i="5"/>
  <c r="DS13" i="8"/>
  <c r="AF10" i="6"/>
  <c r="CF17" i="8"/>
  <c r="AS11" i="10"/>
  <c r="H15" i="9"/>
  <c r="H13" i="9"/>
  <c r="CS16" i="6"/>
  <c r="DS23" i="5"/>
  <c r="AS24" i="10"/>
  <c r="DF20" i="8"/>
  <c r="I10" i="9"/>
  <c r="CG53" i="11"/>
  <c r="CG78" i="11" s="1"/>
  <c r="BV34" i="13"/>
  <c r="Z34" i="13"/>
  <c r="M34" i="13"/>
  <c r="CS38" i="6"/>
  <c r="CS39" i="6"/>
  <c r="CF10" i="5"/>
  <c r="Y34" i="12"/>
  <c r="T34" i="10"/>
  <c r="T76" i="10" s="1"/>
  <c r="DF14" i="8"/>
  <c r="DF39" i="8"/>
  <c r="DS11" i="8"/>
  <c r="BF34" i="9"/>
  <c r="BF36" i="9" s="1"/>
  <c r="DS15" i="10"/>
  <c r="DF38" i="6"/>
  <c r="CF20" i="5"/>
  <c r="CF22" i="5"/>
  <c r="CS19" i="6"/>
  <c r="CS24" i="6"/>
  <c r="CS18" i="6"/>
  <c r="DS28" i="5"/>
  <c r="DS20" i="8"/>
  <c r="DS18" i="8"/>
  <c r="DS16" i="8"/>
  <c r="DF29" i="8"/>
  <c r="I17" i="9"/>
  <c r="I38" i="9"/>
  <c r="CS9" i="6"/>
  <c r="CS17" i="6"/>
  <c r="CF14" i="5"/>
  <c r="DF9" i="8"/>
  <c r="DF11" i="8"/>
  <c r="DS15" i="8"/>
  <c r="DS14" i="8"/>
  <c r="DS17" i="10"/>
  <c r="AS9" i="5"/>
  <c r="CF29" i="5"/>
  <c r="CF26" i="5"/>
  <c r="CS28" i="6"/>
  <c r="CS29" i="6"/>
  <c r="CS22" i="6"/>
  <c r="DS26" i="5"/>
  <c r="BS26" i="6"/>
  <c r="DS23" i="8"/>
  <c r="DS28" i="8"/>
  <c r="DS26" i="8"/>
  <c r="AK53" i="11"/>
  <c r="AK78" i="11" s="1"/>
  <c r="U53" i="8"/>
  <c r="U78" i="8" s="1"/>
  <c r="CS11" i="6"/>
  <c r="CS12" i="6"/>
  <c r="CF39" i="5"/>
  <c r="DF17" i="8"/>
  <c r="DF13" i="8"/>
  <c r="DS10" i="8"/>
  <c r="DS38" i="8"/>
  <c r="DS39" i="10"/>
  <c r="AF34" i="8"/>
  <c r="CF21" i="5"/>
  <c r="CS31" i="6"/>
  <c r="CS32" i="6"/>
  <c r="CS30" i="6"/>
  <c r="DS21" i="8"/>
  <c r="DS24" i="8"/>
  <c r="DS29" i="8"/>
  <c r="BT44" i="8"/>
  <c r="BT33" i="8"/>
  <c r="BT43" i="8"/>
  <c r="BT44" i="9"/>
  <c r="BT33" i="9"/>
  <c r="BT43" i="9"/>
  <c r="V44" i="8"/>
  <c r="V43" i="8"/>
  <c r="V33" i="8"/>
  <c r="CG44" i="9"/>
  <c r="CG33" i="9"/>
  <c r="CG43" i="9"/>
  <c r="AG44" i="8"/>
  <c r="AG33" i="8"/>
  <c r="AG43" i="8"/>
  <c r="DT44" i="8"/>
  <c r="DT33" i="8"/>
  <c r="DT43" i="8"/>
  <c r="DG44" i="8"/>
  <c r="DG33" i="8"/>
  <c r="DG43" i="8"/>
  <c r="AT44" i="9"/>
  <c r="AT33" i="9"/>
  <c r="AT43" i="9"/>
  <c r="BU3" i="9"/>
  <c r="BU2" i="9" s="1"/>
  <c r="BH3" i="9"/>
  <c r="U43" i="10"/>
  <c r="U44" i="10"/>
  <c r="U33" i="10"/>
  <c r="U53" i="10"/>
  <c r="U78" i="10" s="1"/>
  <c r="CG44" i="10"/>
  <c r="CG33" i="10"/>
  <c r="CG43" i="10"/>
  <c r="I44" i="10"/>
  <c r="I43" i="10"/>
  <c r="I33" i="10"/>
  <c r="AK34" i="11"/>
  <c r="CS34" i="11"/>
  <c r="Z44" i="11"/>
  <c r="Z43" i="11"/>
  <c r="Z33" i="11"/>
  <c r="BV44" i="11"/>
  <c r="BV33" i="11"/>
  <c r="BV43" i="11"/>
  <c r="Y34" i="11"/>
  <c r="BX44" i="12"/>
  <c r="BX33" i="12"/>
  <c r="BX43" i="12"/>
  <c r="CU34" i="12"/>
  <c r="BL44" i="12"/>
  <c r="BL33" i="12"/>
  <c r="BL43" i="12"/>
  <c r="CV44" i="12"/>
  <c r="CV33" i="12"/>
  <c r="CV43" i="12"/>
  <c r="DH44" i="12"/>
  <c r="DH33" i="12"/>
  <c r="DH43" i="12"/>
  <c r="BK34" i="12"/>
  <c r="CH34" i="13"/>
  <c r="AN44" i="13"/>
  <c r="AN43" i="13"/>
  <c r="AN33" i="13"/>
  <c r="I9" i="9"/>
  <c r="I12" i="9"/>
  <c r="I39" i="9"/>
  <c r="DS14" i="5"/>
  <c r="DS12" i="5"/>
  <c r="CS10" i="6"/>
  <c r="CS15" i="6"/>
  <c r="CF11" i="5"/>
  <c r="CF17" i="5"/>
  <c r="DF12" i="5"/>
  <c r="DF38" i="5"/>
  <c r="Z44" i="12"/>
  <c r="Z43" i="12"/>
  <c r="Z33" i="12"/>
  <c r="DF15" i="8"/>
  <c r="DS12" i="8"/>
  <c r="DS39" i="8"/>
  <c r="DS17" i="8"/>
  <c r="CF14" i="8"/>
  <c r="CF38" i="8"/>
  <c r="CF11" i="8"/>
  <c r="DS9" i="10"/>
  <c r="DS14" i="10"/>
  <c r="CF34" i="10"/>
  <c r="BS15" i="6"/>
  <c r="BS17" i="6"/>
  <c r="AS15" i="5"/>
  <c r="AS11" i="5"/>
  <c r="AS39" i="5"/>
  <c r="AS41" i="5" s="1"/>
  <c r="CF34" i="6"/>
  <c r="BF38" i="5"/>
  <c r="H34" i="8"/>
  <c r="AF15" i="5"/>
  <c r="BF34" i="8"/>
  <c r="BF36" i="8" s="1"/>
  <c r="DF22" i="5"/>
  <c r="DF25" i="5"/>
  <c r="DF29" i="5"/>
  <c r="CF31" i="5"/>
  <c r="AF23" i="5"/>
  <c r="CS25" i="6"/>
  <c r="CS21" i="6"/>
  <c r="CS20" i="6"/>
  <c r="DS24" i="5"/>
  <c r="DS29" i="5"/>
  <c r="DS18" i="5"/>
  <c r="DS16" i="5"/>
  <c r="BS27" i="6"/>
  <c r="BS20" i="6"/>
  <c r="BS24" i="6"/>
  <c r="BS29" i="6"/>
  <c r="H44" i="9"/>
  <c r="H43" i="9"/>
  <c r="H33" i="9"/>
  <c r="DS27" i="8"/>
  <c r="DS31" i="8"/>
  <c r="DS30" i="8"/>
  <c r="BF26" i="5"/>
  <c r="BF44" i="10"/>
  <c r="BF33" i="10"/>
  <c r="BF43" i="10"/>
  <c r="AS32" i="10"/>
  <c r="AS44" i="10"/>
  <c r="AS33" i="10"/>
  <c r="AS43" i="10"/>
  <c r="BU80" i="13"/>
  <c r="BU82" i="13" s="1"/>
  <c r="BF33" i="6"/>
  <c r="BT44" i="10"/>
  <c r="BT33" i="10"/>
  <c r="BT43" i="10"/>
  <c r="AL44" i="11"/>
  <c r="AL33" i="11"/>
  <c r="AL43" i="11"/>
  <c r="AW34" i="11"/>
  <c r="CT44" i="11"/>
  <c r="CT33" i="11"/>
  <c r="CT43" i="11"/>
  <c r="N43" i="11"/>
  <c r="N44" i="11"/>
  <c r="N33" i="11"/>
  <c r="BJ44" i="11"/>
  <c r="BJ33" i="11"/>
  <c r="BJ43" i="11"/>
  <c r="CH44" i="11"/>
  <c r="CH33" i="11"/>
  <c r="CH43" i="11"/>
  <c r="BU34" i="11"/>
  <c r="DG34" i="12"/>
  <c r="AY34" i="12"/>
  <c r="CJ44" i="12"/>
  <c r="CJ33" i="12"/>
  <c r="CJ43" i="12"/>
  <c r="DS34" i="12"/>
  <c r="BW44" i="13"/>
  <c r="BW33" i="13"/>
  <c r="BW43" i="13"/>
  <c r="BK44" i="13"/>
  <c r="BK33" i="13"/>
  <c r="BK43" i="13"/>
  <c r="BJ34" i="13"/>
  <c r="AX34" i="13"/>
  <c r="DF34" i="10"/>
  <c r="I11" i="9"/>
  <c r="DS10" i="5"/>
  <c r="DS39" i="5"/>
  <c r="DS9" i="5"/>
  <c r="BS34" i="9"/>
  <c r="CF10" i="8"/>
  <c r="CF13" i="8"/>
  <c r="DS10" i="10"/>
  <c r="BS12" i="6"/>
  <c r="BS38" i="6"/>
  <c r="AS17" i="5"/>
  <c r="AF17" i="5"/>
  <c r="DS19" i="5"/>
  <c r="DS27" i="5"/>
  <c r="DS25" i="5"/>
  <c r="AF33" i="6"/>
  <c r="BS32" i="6"/>
  <c r="BS23" i="6"/>
  <c r="BS31" i="6"/>
  <c r="DF15" i="6"/>
  <c r="DF33" i="6"/>
  <c r="DF28" i="8"/>
  <c r="DF44" i="8"/>
  <c r="DF33" i="8"/>
  <c r="DF43" i="8"/>
  <c r="DS44" i="8"/>
  <c r="DS33" i="8"/>
  <c r="DS43" i="8"/>
  <c r="CS33" i="6"/>
  <c r="AS44" i="9"/>
  <c r="AS33" i="9"/>
  <c r="AS43" i="9"/>
  <c r="J43" i="9"/>
  <c r="J33" i="9"/>
  <c r="CG44" i="8"/>
  <c r="CG33" i="8"/>
  <c r="CG43" i="8"/>
  <c r="CT33" i="8"/>
  <c r="CT43" i="8"/>
  <c r="DG44" i="10"/>
  <c r="DG33" i="10"/>
  <c r="DG43" i="10"/>
  <c r="U44" i="9"/>
  <c r="U43" i="9"/>
  <c r="U33" i="9"/>
  <c r="DT44" i="10"/>
  <c r="DT33" i="10"/>
  <c r="DT43" i="10"/>
  <c r="AG44" i="9"/>
  <c r="AG43" i="9"/>
  <c r="AG33" i="9"/>
  <c r="AZ44" i="12"/>
  <c r="AZ33" i="12"/>
  <c r="AZ43" i="12"/>
  <c r="DT44" i="12"/>
  <c r="DT33" i="12"/>
  <c r="DT43" i="12"/>
  <c r="N44" i="13"/>
  <c r="N43" i="13"/>
  <c r="N33" i="13"/>
  <c r="DG44" i="13"/>
  <c r="DG33" i="13"/>
  <c r="DG43" i="13"/>
  <c r="CU44" i="13"/>
  <c r="CU33" i="13"/>
  <c r="CU43" i="13"/>
  <c r="CI44" i="13"/>
  <c r="CI33" i="13"/>
  <c r="CI43" i="13"/>
  <c r="AM34" i="13"/>
  <c r="H34" i="10"/>
  <c r="H76" i="10" s="1"/>
  <c r="DS44" i="10"/>
  <c r="DS33" i="10"/>
  <c r="DS43" i="10"/>
  <c r="CF44" i="8"/>
  <c r="CF33" i="8"/>
  <c r="CF43" i="8"/>
  <c r="BS33" i="6"/>
  <c r="I44" i="8"/>
  <c r="I43" i="8"/>
  <c r="I33" i="8"/>
  <c r="AT44" i="10"/>
  <c r="AT33" i="10"/>
  <c r="AT43" i="10"/>
  <c r="CT44" i="10"/>
  <c r="CT33" i="10"/>
  <c r="CT43" i="10"/>
  <c r="AG43" i="10"/>
  <c r="AG44" i="10"/>
  <c r="AG33" i="10"/>
  <c r="AT44" i="8"/>
  <c r="AT33" i="8"/>
  <c r="AT43" i="8"/>
  <c r="F80" i="8"/>
  <c r="F82" i="8" s="1"/>
  <c r="AX44" i="11"/>
  <c r="AX33" i="11"/>
  <c r="AX43" i="11"/>
  <c r="M34" i="11"/>
  <c r="DF44" i="11"/>
  <c r="DF33" i="11"/>
  <c r="DF43" i="11"/>
  <c r="BI34" i="11"/>
  <c r="CG34" i="11"/>
  <c r="N34" i="12"/>
  <c r="N76" i="12" s="1"/>
  <c r="CI34" i="12"/>
  <c r="BW34" i="12"/>
  <c r="O44" i="12"/>
  <c r="O43" i="12"/>
  <c r="O33" i="12"/>
  <c r="DS44" i="13"/>
  <c r="DS33" i="13"/>
  <c r="DS43" i="13"/>
  <c r="AY44" i="13"/>
  <c r="AY33" i="13"/>
  <c r="AY43" i="13"/>
  <c r="DF34" i="13"/>
  <c r="CT34" i="13"/>
  <c r="AA44" i="13"/>
  <c r="AA43" i="13"/>
  <c r="AA33" i="13"/>
  <c r="DS34" i="6"/>
  <c r="DS36" i="6" s="1"/>
  <c r="DS15" i="5"/>
  <c r="DS17" i="5"/>
  <c r="AS34" i="6"/>
  <c r="AS76" i="6" s="1"/>
  <c r="T34" i="9"/>
  <c r="T76" i="9" s="1"/>
  <c r="AF34" i="9"/>
  <c r="T34" i="8"/>
  <c r="T76" i="8" s="1"/>
  <c r="CF15" i="8"/>
  <c r="CF39" i="8"/>
  <c r="DS12" i="10"/>
  <c r="DS11" i="10"/>
  <c r="CF34" i="9"/>
  <c r="BS11" i="6"/>
  <c r="BS9" i="6"/>
  <c r="BS39" i="6"/>
  <c r="AS14" i="5"/>
  <c r="AS12" i="5"/>
  <c r="BS34" i="8"/>
  <c r="BF9" i="5"/>
  <c r="BS34" i="10"/>
  <c r="CS34" i="10"/>
  <c r="CS34" i="8"/>
  <c r="U34" i="8"/>
  <c r="U76" i="8" s="1"/>
  <c r="AS44" i="8"/>
  <c r="AS33" i="8"/>
  <c r="AS43" i="8"/>
  <c r="DS20" i="5"/>
  <c r="DS31" i="5"/>
  <c r="DS21" i="5"/>
  <c r="DS30" i="5"/>
  <c r="BS18" i="6"/>
  <c r="BS30" i="6"/>
  <c r="BS22" i="6"/>
  <c r="BS25" i="6"/>
  <c r="I43" i="9"/>
  <c r="I44" i="9"/>
  <c r="I33" i="9"/>
  <c r="AS23" i="5"/>
  <c r="BG44" i="9"/>
  <c r="BG33" i="9"/>
  <c r="BG43" i="9"/>
  <c r="CF16" i="5"/>
  <c r="CF33" i="5"/>
  <c r="DF33" i="5"/>
  <c r="CS22" i="5"/>
  <c r="CS33" i="5"/>
  <c r="CS39" i="5"/>
  <c r="BS34" i="5"/>
  <c r="BS36" i="5" s="1"/>
  <c r="AS21" i="5"/>
  <c r="AS33" i="5"/>
  <c r="BF28" i="5"/>
  <c r="BF33" i="5"/>
  <c r="DS33" i="5"/>
  <c r="CS15" i="5"/>
  <c r="CS18" i="5"/>
  <c r="AF16" i="5"/>
  <c r="AF33" i="5"/>
  <c r="S80" i="3"/>
  <c r="X80" i="12"/>
  <c r="S76" i="1"/>
  <c r="S80" i="1" s="1"/>
  <c r="AL80" i="13"/>
  <c r="S80" i="8"/>
  <c r="F80" i="10"/>
  <c r="F82" i="10" s="1"/>
  <c r="F80" i="9"/>
  <c r="F82" i="9" s="1"/>
  <c r="F78" i="3"/>
  <c r="BI55" i="12"/>
  <c r="CG55" i="12"/>
  <c r="BT55" i="13"/>
  <c r="F55" i="10"/>
  <c r="CS53" i="11"/>
  <c r="CS78" i="11" s="1"/>
  <c r="BG55" i="11"/>
  <c r="F55" i="9"/>
  <c r="F55" i="8"/>
  <c r="BF12" i="5"/>
  <c r="BF14" i="5"/>
  <c r="BF10" i="5"/>
  <c r="AF12" i="5"/>
  <c r="AF11" i="5"/>
  <c r="AF27" i="5"/>
  <c r="AF26" i="5"/>
  <c r="AF28" i="5"/>
  <c r="BF31" i="5"/>
  <c r="BF30" i="5"/>
  <c r="BF16" i="5"/>
  <c r="BF15" i="5"/>
  <c r="BF39" i="5"/>
  <c r="BF41" i="5" s="1"/>
  <c r="AF14" i="5"/>
  <c r="AF39" i="5"/>
  <c r="AF29" i="5"/>
  <c r="AF30" i="5"/>
  <c r="AF32" i="5"/>
  <c r="BF25" i="5"/>
  <c r="BF27" i="5"/>
  <c r="BF20" i="5"/>
  <c r="BF17" i="5"/>
  <c r="BF11" i="5"/>
  <c r="AF10" i="5"/>
  <c r="AF38" i="5"/>
  <c r="AF18" i="5"/>
  <c r="AF20" i="5"/>
  <c r="BF19" i="5"/>
  <c r="BF29" i="5"/>
  <c r="BF24" i="5"/>
  <c r="CS9" i="5"/>
  <c r="CF38" i="5"/>
  <c r="CF12" i="5"/>
  <c r="CS12" i="5"/>
  <c r="CS10" i="5"/>
  <c r="CS14" i="5"/>
  <c r="CF28" i="5"/>
  <c r="CF24" i="5"/>
  <c r="CF32" i="5"/>
  <c r="CF30" i="5"/>
  <c r="BF18" i="5"/>
  <c r="BF22" i="5"/>
  <c r="BF23" i="5"/>
  <c r="CS17" i="5"/>
  <c r="CF15" i="5"/>
  <c r="CF9" i="5"/>
  <c r="CS11" i="5"/>
  <c r="CS38" i="5"/>
  <c r="CF19" i="5"/>
  <c r="CF27" i="5"/>
  <c r="CF18" i="5"/>
  <c r="CS24" i="5"/>
  <c r="AS53" i="6"/>
  <c r="AS78" i="6" s="1"/>
  <c r="BF53" i="9"/>
  <c r="BF78" i="9" s="1"/>
  <c r="H53" i="10"/>
  <c r="H78" i="10" s="1"/>
  <c r="BV53" i="13"/>
  <c r="BV78" i="13" s="1"/>
  <c r="AM53" i="13"/>
  <c r="AM78" i="13" s="1"/>
  <c r="BS53" i="5"/>
  <c r="BS78" i="5" s="1"/>
  <c r="BS53" i="9"/>
  <c r="BS78" i="9" s="1"/>
  <c r="BU53" i="11"/>
  <c r="BU78" i="11" s="1"/>
  <c r="CF53" i="9"/>
  <c r="CF78" i="9" s="1"/>
  <c r="BJ53" i="13"/>
  <c r="BJ78" i="13" s="1"/>
  <c r="AX53" i="13"/>
  <c r="AX78" i="13" s="1"/>
  <c r="DF53" i="13"/>
  <c r="DF78" i="13" s="1"/>
  <c r="CH53" i="13"/>
  <c r="CH78" i="13" s="1"/>
  <c r="Z53" i="13"/>
  <c r="Z78" i="13" s="1"/>
  <c r="CT53" i="13"/>
  <c r="CT78" i="13" s="1"/>
  <c r="M53" i="13"/>
  <c r="M78" i="13" s="1"/>
  <c r="Y53" i="12"/>
  <c r="Y78" i="12" s="1"/>
  <c r="BW53" i="12"/>
  <c r="BW78" i="12" s="1"/>
  <c r="DS53" i="12"/>
  <c r="DS78" i="12" s="1"/>
  <c r="DG53" i="12"/>
  <c r="DG78" i="12" s="1"/>
  <c r="CU53" i="12"/>
  <c r="CU78" i="12" s="1"/>
  <c r="BK53" i="12"/>
  <c r="BK78" i="12" s="1"/>
  <c r="N53" i="12"/>
  <c r="N78" i="12" s="1"/>
  <c r="AY53" i="12"/>
  <c r="AY78" i="12" s="1"/>
  <c r="CI53" i="12"/>
  <c r="CI78" i="12" s="1"/>
  <c r="Y53" i="11"/>
  <c r="Y78" i="11" s="1"/>
  <c r="AW53" i="11"/>
  <c r="AW78" i="11" s="1"/>
  <c r="BI53" i="11"/>
  <c r="BI78" i="11" s="1"/>
  <c r="AS23" i="10"/>
  <c r="BS53" i="10"/>
  <c r="BS78" i="10" s="1"/>
  <c r="CF53" i="10"/>
  <c r="CF78" i="10" s="1"/>
  <c r="DF53" i="10"/>
  <c r="DF78" i="10" s="1"/>
  <c r="AS25" i="10"/>
  <c r="CS53" i="10"/>
  <c r="CS78" i="10" s="1"/>
  <c r="T53" i="10"/>
  <c r="T78" i="10" s="1"/>
  <c r="AS27" i="10"/>
  <c r="AS30" i="10"/>
  <c r="AS28" i="10"/>
  <c r="AS16" i="10"/>
  <c r="AS9" i="10"/>
  <c r="AS14" i="10"/>
  <c r="AS10" i="10"/>
  <c r="AS15" i="10"/>
  <c r="AS29" i="10"/>
  <c r="AS18" i="10"/>
  <c r="AS26" i="10"/>
  <c r="AS17" i="10"/>
  <c r="AS12" i="10"/>
  <c r="AS39" i="10"/>
  <c r="AS22" i="10"/>
  <c r="AS20" i="10"/>
  <c r="AS21" i="10"/>
  <c r="AS19" i="10"/>
  <c r="AF53" i="9"/>
  <c r="AF78" i="9" s="1"/>
  <c r="T53" i="9"/>
  <c r="T78" i="9" s="1"/>
  <c r="DF30" i="8"/>
  <c r="CS53" i="8"/>
  <c r="CS78" i="8" s="1"/>
  <c r="H53" i="8"/>
  <c r="H78" i="8" s="1"/>
  <c r="T53" i="8"/>
  <c r="T78" i="8" s="1"/>
  <c r="BF53" i="8"/>
  <c r="BF78" i="8" s="1"/>
  <c r="DF18" i="8"/>
  <c r="DF25" i="8"/>
  <c r="DF23" i="8"/>
  <c r="DS53" i="6"/>
  <c r="DS78" i="6" s="1"/>
  <c r="BF53" i="6"/>
  <c r="BF78" i="6" s="1"/>
  <c r="CF53" i="6"/>
  <c r="CF78" i="6" s="1"/>
  <c r="DF9" i="6"/>
  <c r="AS29" i="5"/>
  <c r="CS30" i="5"/>
  <c r="AS22" i="5"/>
  <c r="AS32" i="5"/>
  <c r="AS28" i="5"/>
  <c r="CS25" i="5"/>
  <c r="AS30" i="5"/>
  <c r="AS13" i="8"/>
  <c r="AF31" i="5"/>
  <c r="CS31" i="5"/>
  <c r="CS32" i="5"/>
  <c r="AS19" i="5"/>
  <c r="AS9" i="8"/>
  <c r="AF22" i="5"/>
  <c r="AF9" i="6"/>
  <c r="AS20" i="5"/>
  <c r="AS12" i="8"/>
  <c r="BF9" i="10"/>
  <c r="DF31" i="8"/>
  <c r="AS18" i="5"/>
  <c r="CS23" i="5"/>
  <c r="DF21" i="8"/>
  <c r="DF24" i="8"/>
  <c r="CS19" i="5"/>
  <c r="DF16" i="8"/>
  <c r="AS24" i="5"/>
  <c r="CS29" i="5"/>
  <c r="DF27" i="8"/>
  <c r="AS26" i="5"/>
  <c r="CS20" i="5"/>
  <c r="CS21" i="5"/>
  <c r="DF19" i="8"/>
  <c r="AS27" i="5"/>
  <c r="CS27" i="5"/>
  <c r="DF32" i="8"/>
  <c r="AS31" i="5"/>
  <c r="CS28" i="5"/>
  <c r="DF26" i="8"/>
  <c r="AS16" i="5"/>
  <c r="CS26" i="5"/>
  <c r="DF22" i="8"/>
  <c r="BF39" i="10"/>
  <c r="AF12" i="6"/>
  <c r="AF11" i="6"/>
  <c r="AF14" i="6"/>
  <c r="AF17" i="6"/>
  <c r="AF15" i="6"/>
  <c r="AF9" i="5"/>
  <c r="AF21" i="5"/>
  <c r="AF19" i="5"/>
  <c r="CS16" i="5"/>
  <c r="AG16" i="10"/>
  <c r="AG20" i="10"/>
  <c r="AG27" i="10"/>
  <c r="AG24" i="10"/>
  <c r="AG32" i="10"/>
  <c r="AG22" i="10"/>
  <c r="AG18" i="10"/>
  <c r="AG25" i="10"/>
  <c r="AG23" i="10"/>
  <c r="AG19" i="10"/>
  <c r="AG26" i="10"/>
  <c r="AG21" i="10"/>
  <c r="BJ16" i="11"/>
  <c r="BJ32" i="11"/>
  <c r="BJ28" i="11"/>
  <c r="BJ24" i="11"/>
  <c r="BJ20" i="11"/>
  <c r="BJ31" i="11"/>
  <c r="BJ29" i="11"/>
  <c r="BJ22" i="11"/>
  <c r="BJ26" i="11"/>
  <c r="BJ21" i="11"/>
  <c r="BJ19" i="11"/>
  <c r="BJ23" i="11"/>
  <c r="BJ25" i="11"/>
  <c r="BJ27" i="11"/>
  <c r="BJ18" i="11"/>
  <c r="BJ30" i="11"/>
  <c r="DT25" i="12"/>
  <c r="DT32" i="12"/>
  <c r="DT22" i="12"/>
  <c r="DT29" i="12"/>
  <c r="DT24" i="12"/>
  <c r="DT20" i="12"/>
  <c r="DT18" i="12"/>
  <c r="DT31" i="12"/>
  <c r="DT26" i="12"/>
  <c r="DT21" i="12"/>
  <c r="DT23" i="12"/>
  <c r="DT27" i="12"/>
  <c r="DT16" i="12"/>
  <c r="DT19" i="12"/>
  <c r="DT30" i="12"/>
  <c r="DT28" i="12"/>
  <c r="AN27" i="13"/>
  <c r="AN23" i="13"/>
  <c r="AN19" i="13"/>
  <c r="AN16" i="13"/>
  <c r="AN21" i="13"/>
  <c r="AN25" i="13"/>
  <c r="AN26" i="13"/>
  <c r="AN18" i="13"/>
  <c r="AN22" i="13"/>
  <c r="AN32" i="13"/>
  <c r="AN20" i="13"/>
  <c r="AN24" i="13"/>
  <c r="DG32" i="8"/>
  <c r="DG16" i="8"/>
  <c r="DG24" i="8"/>
  <c r="DG31" i="8"/>
  <c r="DG21" i="8"/>
  <c r="DG28" i="8"/>
  <c r="DG29" i="8"/>
  <c r="DG25" i="8"/>
  <c r="DG27" i="8"/>
  <c r="DG23" i="8"/>
  <c r="DG18" i="8"/>
  <c r="DG30" i="8"/>
  <c r="DG20" i="8"/>
  <c r="DG22" i="8"/>
  <c r="DG26" i="8"/>
  <c r="DG19" i="8"/>
  <c r="O16" i="12"/>
  <c r="O26" i="12"/>
  <c r="O25" i="12"/>
  <c r="O23" i="12"/>
  <c r="O28" i="12"/>
  <c r="O30" i="12"/>
  <c r="O20" i="12"/>
  <c r="O18" i="12"/>
  <c r="O27" i="12"/>
  <c r="O29" i="12"/>
  <c r="O31" i="12"/>
  <c r="O19" i="12"/>
  <c r="O21" i="12"/>
  <c r="O22" i="12"/>
  <c r="O24" i="12"/>
  <c r="O32" i="12"/>
  <c r="DG32" i="13"/>
  <c r="DG27" i="13"/>
  <c r="DG22" i="13"/>
  <c r="DG30" i="13"/>
  <c r="DG25" i="13"/>
  <c r="DG23" i="13"/>
  <c r="DG18" i="13"/>
  <c r="DG21" i="13"/>
  <c r="DG24" i="13"/>
  <c r="DG16" i="13"/>
  <c r="DG19" i="13"/>
  <c r="DG28" i="13"/>
  <c r="DG29" i="13"/>
  <c r="DG31" i="13"/>
  <c r="DG26" i="13"/>
  <c r="DG20" i="13"/>
  <c r="BT16" i="9"/>
  <c r="BT31" i="9"/>
  <c r="BT27" i="9"/>
  <c r="BT23" i="9"/>
  <c r="BT19" i="9"/>
  <c r="BT29" i="9"/>
  <c r="BT22" i="9"/>
  <c r="BT20" i="9"/>
  <c r="BT32" i="9"/>
  <c r="BT30" i="9"/>
  <c r="BT25" i="9"/>
  <c r="BT18" i="9"/>
  <c r="BT28" i="9"/>
  <c r="BT24" i="9"/>
  <c r="BT21" i="9"/>
  <c r="BT26" i="9"/>
  <c r="V77" i="1"/>
  <c r="AZ16" i="12"/>
  <c r="AZ31" i="12"/>
  <c r="AZ27" i="12"/>
  <c r="AZ23" i="12"/>
  <c r="AZ19" i="12"/>
  <c r="AZ29" i="12"/>
  <c r="AZ22" i="12"/>
  <c r="AZ20" i="12"/>
  <c r="AZ24" i="12"/>
  <c r="AZ28" i="12"/>
  <c r="AZ26" i="12"/>
  <c r="AZ21" i="12"/>
  <c r="AZ25" i="12"/>
  <c r="AZ18" i="12"/>
  <c r="AZ30" i="12"/>
  <c r="AZ32" i="12"/>
  <c r="CG16" i="8"/>
  <c r="CG28" i="8"/>
  <c r="CG18" i="8"/>
  <c r="CG25" i="8"/>
  <c r="CG32" i="8"/>
  <c r="CG22" i="8"/>
  <c r="CG24" i="8"/>
  <c r="CG20" i="8"/>
  <c r="CG27" i="8"/>
  <c r="CG29" i="8"/>
  <c r="CG19" i="8"/>
  <c r="CG30" i="8"/>
  <c r="CG23" i="8"/>
  <c r="CG21" i="8"/>
  <c r="CG31" i="8"/>
  <c r="CG26" i="8"/>
  <c r="BT16" i="10"/>
  <c r="BT30" i="10"/>
  <c r="BT26" i="10"/>
  <c r="BT22" i="10"/>
  <c r="BT18" i="10"/>
  <c r="BT28" i="10"/>
  <c r="BT21" i="10"/>
  <c r="BT19" i="10"/>
  <c r="BT27" i="10"/>
  <c r="BT24" i="10"/>
  <c r="BT25" i="10"/>
  <c r="BT29" i="10"/>
  <c r="BT23" i="10"/>
  <c r="BT31" i="10"/>
  <c r="BT20" i="10"/>
  <c r="BT32" i="10"/>
  <c r="BF14" i="10"/>
  <c r="DF17" i="6"/>
  <c r="AG16" i="9"/>
  <c r="AG21" i="9"/>
  <c r="AG28" i="9"/>
  <c r="AG18" i="9"/>
  <c r="AG25" i="9"/>
  <c r="AG23" i="9"/>
  <c r="AG19" i="9"/>
  <c r="AG30" i="9"/>
  <c r="AG32" i="9"/>
  <c r="AG22" i="9"/>
  <c r="AG20" i="9"/>
  <c r="AG27" i="9"/>
  <c r="AG26" i="9"/>
  <c r="AG29" i="9"/>
  <c r="AG24" i="9"/>
  <c r="BK16" i="13"/>
  <c r="BK30" i="13"/>
  <c r="BK26" i="13"/>
  <c r="BK22" i="13"/>
  <c r="BK18" i="13"/>
  <c r="BK29" i="13"/>
  <c r="BK27" i="13"/>
  <c r="BK20" i="13"/>
  <c r="BK25" i="13"/>
  <c r="BK28" i="13"/>
  <c r="BK24" i="13"/>
  <c r="BK21" i="13"/>
  <c r="BK31" i="13"/>
  <c r="BK19" i="13"/>
  <c r="BK23" i="13"/>
  <c r="BK32" i="13"/>
  <c r="CU32" i="13"/>
  <c r="CU28" i="13"/>
  <c r="CU24" i="13"/>
  <c r="CU20" i="13"/>
  <c r="CU27" i="13"/>
  <c r="CU31" i="13"/>
  <c r="CU21" i="13"/>
  <c r="CU16" i="13"/>
  <c r="CU30" i="13"/>
  <c r="CU26" i="13"/>
  <c r="CU22" i="13"/>
  <c r="CU19" i="13"/>
  <c r="CU18" i="13"/>
  <c r="CU25" i="13"/>
  <c r="CU29" i="13"/>
  <c r="CU23" i="13"/>
  <c r="Z16" i="12"/>
  <c r="Z30" i="12"/>
  <c r="Z26" i="12"/>
  <c r="Z22" i="12"/>
  <c r="Z18" i="12"/>
  <c r="Z21" i="12"/>
  <c r="Z31" i="12"/>
  <c r="Z24" i="12"/>
  <c r="Z29" i="12"/>
  <c r="Z27" i="12"/>
  <c r="Z19" i="12"/>
  <c r="Z25" i="12"/>
  <c r="Z20" i="12"/>
  <c r="Z32" i="12"/>
  <c r="Z28" i="12"/>
  <c r="Z23" i="12"/>
  <c r="CG19" i="9"/>
  <c r="CG26" i="9"/>
  <c r="CG23" i="9"/>
  <c r="CG20" i="9"/>
  <c r="CG22" i="9"/>
  <c r="CG18" i="9"/>
  <c r="CG32" i="9"/>
  <c r="CG16" i="9"/>
  <c r="CG29" i="9"/>
  <c r="CG24" i="9"/>
  <c r="CG31" i="9"/>
  <c r="CG25" i="9"/>
  <c r="CG21" i="9"/>
  <c r="CG28" i="9"/>
  <c r="CG30" i="9"/>
  <c r="CG27" i="9"/>
  <c r="I16" i="10"/>
  <c r="I26" i="10"/>
  <c r="I19" i="10"/>
  <c r="I24" i="10"/>
  <c r="I29" i="10"/>
  <c r="I22" i="10"/>
  <c r="I20" i="10"/>
  <c r="I27" i="10"/>
  <c r="I25" i="10"/>
  <c r="I32" i="10"/>
  <c r="I31" i="10"/>
  <c r="I18" i="10"/>
  <c r="I23" i="10"/>
  <c r="I28" i="10"/>
  <c r="I30" i="10"/>
  <c r="I21" i="10"/>
  <c r="DF32" i="11"/>
  <c r="DF28" i="11"/>
  <c r="DF24" i="11"/>
  <c r="DF20" i="11"/>
  <c r="DF18" i="11"/>
  <c r="DF25" i="11"/>
  <c r="DF27" i="11"/>
  <c r="DF23" i="11"/>
  <c r="DF19" i="11"/>
  <c r="DF21" i="11"/>
  <c r="DF16" i="11"/>
  <c r="DF30" i="11"/>
  <c r="DF22" i="11"/>
  <c r="DF31" i="11"/>
  <c r="DF26" i="11"/>
  <c r="DF29" i="11"/>
  <c r="CG16" i="10"/>
  <c r="CG30" i="10"/>
  <c r="CG26" i="10"/>
  <c r="CG22" i="10"/>
  <c r="CG18" i="10"/>
  <c r="CG24" i="10"/>
  <c r="CG31" i="10"/>
  <c r="CG21" i="10"/>
  <c r="CG20" i="10"/>
  <c r="CG29" i="10"/>
  <c r="CG19" i="10"/>
  <c r="CG27" i="10"/>
  <c r="CG23" i="10"/>
  <c r="CG25" i="10"/>
  <c r="CG32" i="10"/>
  <c r="CG28" i="10"/>
  <c r="V16" i="8"/>
  <c r="V27" i="8"/>
  <c r="V23" i="8"/>
  <c r="V19" i="8"/>
  <c r="V30" i="8"/>
  <c r="V28" i="8"/>
  <c r="V24" i="8"/>
  <c r="V26" i="8"/>
  <c r="V20" i="8"/>
  <c r="V22" i="8"/>
  <c r="V21" i="8"/>
  <c r="V18" i="8"/>
  <c r="V31" i="8"/>
  <c r="V25" i="8"/>
  <c r="V32" i="8"/>
  <c r="V29" i="8"/>
  <c r="Z16" i="11"/>
  <c r="Z31" i="11"/>
  <c r="Z27" i="11"/>
  <c r="Z23" i="11"/>
  <c r="Z19" i="11"/>
  <c r="Z21" i="11"/>
  <c r="Z32" i="11"/>
  <c r="Z24" i="11"/>
  <c r="Z26" i="11"/>
  <c r="Z18" i="11"/>
  <c r="Z22" i="11"/>
  <c r="Z30" i="11"/>
  <c r="Z25" i="11"/>
  <c r="Z29" i="11"/>
  <c r="Z20" i="11"/>
  <c r="Z28" i="11"/>
  <c r="AS38" i="8"/>
  <c r="AS30" i="8"/>
  <c r="AS26" i="8"/>
  <c r="AS22" i="8"/>
  <c r="AS18" i="8"/>
  <c r="AS28" i="8"/>
  <c r="AS21" i="8"/>
  <c r="AS19" i="8"/>
  <c r="AS23" i="8"/>
  <c r="AS32" i="8"/>
  <c r="AS29" i="8"/>
  <c r="AS31" i="8"/>
  <c r="AS25" i="8"/>
  <c r="AS24" i="8"/>
  <c r="AS27" i="8"/>
  <c r="AS16" i="8"/>
  <c r="AS20" i="8"/>
  <c r="AY16" i="13"/>
  <c r="AY30" i="13"/>
  <c r="AY26" i="13"/>
  <c r="AY22" i="13"/>
  <c r="AY18" i="13"/>
  <c r="AY28" i="13"/>
  <c r="AY21" i="13"/>
  <c r="AY19" i="13"/>
  <c r="AY32" i="13"/>
  <c r="AY27" i="13"/>
  <c r="AY25" i="13"/>
  <c r="AY20" i="13"/>
  <c r="AY24" i="13"/>
  <c r="AY31" i="13"/>
  <c r="AY29" i="13"/>
  <c r="AY23" i="13"/>
  <c r="BF10" i="10"/>
  <c r="BF41" i="1"/>
  <c r="BS39" i="1"/>
  <c r="AK38" i="1"/>
  <c r="AX38" i="1" s="1"/>
  <c r="J16" i="9"/>
  <c r="J22" i="9"/>
  <c r="J27" i="9"/>
  <c r="J24" i="9"/>
  <c r="J19" i="9"/>
  <c r="J29" i="9"/>
  <c r="J21" i="9"/>
  <c r="J20" i="9"/>
  <c r="J18" i="9"/>
  <c r="J25" i="9"/>
  <c r="J32" i="9"/>
  <c r="J23" i="9"/>
  <c r="J30" i="9"/>
  <c r="J28" i="9"/>
  <c r="J31" i="9"/>
  <c r="J26" i="9"/>
  <c r="BI38" i="1"/>
  <c r="BX29" i="12"/>
  <c r="BX25" i="12"/>
  <c r="BX21" i="12"/>
  <c r="BX16" i="12"/>
  <c r="BX31" i="12"/>
  <c r="BX24" i="12"/>
  <c r="BX22" i="12"/>
  <c r="BX32" i="12"/>
  <c r="BX27" i="12"/>
  <c r="BX20" i="12"/>
  <c r="BX19" i="12"/>
  <c r="BX26" i="12"/>
  <c r="BX30" i="12"/>
  <c r="BX23" i="12"/>
  <c r="BX18" i="12"/>
  <c r="BX28" i="12"/>
  <c r="BW16" i="13"/>
  <c r="BW32" i="13"/>
  <c r="BW28" i="13"/>
  <c r="BW24" i="13"/>
  <c r="BW20" i="13"/>
  <c r="BW30" i="13"/>
  <c r="BW23" i="13"/>
  <c r="BW21" i="13"/>
  <c r="BW31" i="13"/>
  <c r="BW18" i="13"/>
  <c r="BW19" i="13"/>
  <c r="BW27" i="13"/>
  <c r="BW25" i="13"/>
  <c r="BW22" i="13"/>
  <c r="BW29" i="13"/>
  <c r="BW26" i="13"/>
  <c r="AS10" i="8"/>
  <c r="AT41" i="1"/>
  <c r="BG39" i="1"/>
  <c r="AU39" i="1"/>
  <c r="AH41" i="1"/>
  <c r="AW38" i="1"/>
  <c r="DF19" i="6"/>
  <c r="DF26" i="6"/>
  <c r="DF23" i="6"/>
  <c r="DF16" i="6"/>
  <c r="DF31" i="6"/>
  <c r="DF27" i="6"/>
  <c r="DF29" i="6"/>
  <c r="DF28" i="6"/>
  <c r="DF18" i="6"/>
  <c r="DF25" i="6"/>
  <c r="DF32" i="6"/>
  <c r="DF22" i="6"/>
  <c r="DF20" i="6"/>
  <c r="DF24" i="6"/>
  <c r="DF21" i="6"/>
  <c r="DF30" i="6"/>
  <c r="DH30" i="12"/>
  <c r="DH26" i="12"/>
  <c r="DH22" i="12"/>
  <c r="DH18" i="12"/>
  <c r="DH16" i="12"/>
  <c r="DH32" i="12"/>
  <c r="DH25" i="12"/>
  <c r="DH20" i="12"/>
  <c r="DH23" i="12"/>
  <c r="DH21" i="12"/>
  <c r="DH24" i="12"/>
  <c r="DH27" i="12"/>
  <c r="DH31" i="12"/>
  <c r="DH29" i="12"/>
  <c r="DH19" i="12"/>
  <c r="DH28" i="12"/>
  <c r="DF11" i="6"/>
  <c r="BF16" i="10"/>
  <c r="BF32" i="10"/>
  <c r="BF28" i="10"/>
  <c r="BF24" i="10"/>
  <c r="BF20" i="10"/>
  <c r="BF27" i="10"/>
  <c r="BF25" i="10"/>
  <c r="BF18" i="10"/>
  <c r="BF30" i="10"/>
  <c r="BF23" i="10"/>
  <c r="BF31" i="10"/>
  <c r="BF21" i="10"/>
  <c r="BF22" i="10"/>
  <c r="BF26" i="10"/>
  <c r="BF29" i="10"/>
  <c r="BF19" i="10"/>
  <c r="AT30" i="8"/>
  <c r="AT26" i="8"/>
  <c r="AT22" i="8"/>
  <c r="AT18" i="8"/>
  <c r="AT28" i="8"/>
  <c r="AT21" i="8"/>
  <c r="AT19" i="8"/>
  <c r="AT23" i="8"/>
  <c r="AT32" i="8"/>
  <c r="AT29" i="8"/>
  <c r="AT31" i="8"/>
  <c r="AT25" i="8"/>
  <c r="AT16" i="8"/>
  <c r="AT27" i="8"/>
  <c r="AT24" i="8"/>
  <c r="AT20" i="8"/>
  <c r="CJ16" i="12"/>
  <c r="CJ24" i="12"/>
  <c r="CJ31" i="12"/>
  <c r="CJ21" i="12"/>
  <c r="CJ29" i="12"/>
  <c r="CJ25" i="12"/>
  <c r="CJ27" i="12"/>
  <c r="CJ26" i="12"/>
  <c r="CJ20" i="12"/>
  <c r="CJ19" i="12"/>
  <c r="CJ23" i="12"/>
  <c r="CJ30" i="12"/>
  <c r="CJ22" i="12"/>
  <c r="CJ28" i="12"/>
  <c r="CJ18" i="12"/>
  <c r="CJ32" i="12"/>
  <c r="AS39" i="8"/>
  <c r="CT29" i="8"/>
  <c r="CT25" i="8"/>
  <c r="CT21" i="8"/>
  <c r="CT23" i="8"/>
  <c r="CT20" i="8"/>
  <c r="CT27" i="8"/>
  <c r="CT16" i="8"/>
  <c r="CT18" i="8"/>
  <c r="CT28" i="8"/>
  <c r="CT19" i="8"/>
  <c r="CT24" i="8"/>
  <c r="CT22" i="8"/>
  <c r="BF17" i="10"/>
  <c r="DG16" i="10"/>
  <c r="DG30" i="10"/>
  <c r="DG20" i="10"/>
  <c r="DG27" i="10"/>
  <c r="DG29" i="10"/>
  <c r="DG25" i="10"/>
  <c r="DG21" i="10"/>
  <c r="DG23" i="10"/>
  <c r="DG32" i="10"/>
  <c r="DG19" i="10"/>
  <c r="DG26" i="10"/>
  <c r="DG18" i="10"/>
  <c r="DG24" i="10"/>
  <c r="DG31" i="10"/>
  <c r="DG28" i="10"/>
  <c r="DG22" i="10"/>
  <c r="BG38" i="1"/>
  <c r="CT16" i="11"/>
  <c r="CT24" i="11"/>
  <c r="CT31" i="11"/>
  <c r="CT21" i="11"/>
  <c r="CT23" i="11"/>
  <c r="CT19" i="11"/>
  <c r="CT32" i="11"/>
  <c r="CT30" i="11"/>
  <c r="CT25" i="11"/>
  <c r="CT20" i="11"/>
  <c r="CT22" i="11"/>
  <c r="CT27" i="11"/>
  <c r="CT29" i="11"/>
  <c r="CT28" i="11"/>
  <c r="CT18" i="11"/>
  <c r="CT26" i="11"/>
  <c r="CT16" i="10"/>
  <c r="CT29" i="10"/>
  <c r="CT19" i="10"/>
  <c r="CT26" i="10"/>
  <c r="CT23" i="10"/>
  <c r="CT25" i="10"/>
  <c r="CT21" i="10"/>
  <c r="CT18" i="10"/>
  <c r="CT30" i="10"/>
  <c r="CT20" i="10"/>
  <c r="CT22" i="10"/>
  <c r="CT31" i="10"/>
  <c r="CT27" i="10"/>
  <c r="CT24" i="10"/>
  <c r="CT32" i="10"/>
  <c r="CT28" i="10"/>
  <c r="N16" i="13"/>
  <c r="N30" i="13"/>
  <c r="N29" i="13"/>
  <c r="N26" i="13"/>
  <c r="N23" i="13"/>
  <c r="N20" i="13"/>
  <c r="N25" i="13"/>
  <c r="N27" i="13"/>
  <c r="N18" i="13"/>
  <c r="N21" i="13"/>
  <c r="N24" i="13"/>
  <c r="N28" i="13"/>
  <c r="N31" i="13"/>
  <c r="N19" i="13"/>
  <c r="N32" i="13"/>
  <c r="N22" i="13"/>
  <c r="AS14" i="8"/>
  <c r="U16" i="9"/>
  <c r="U30" i="9"/>
  <c r="U27" i="9"/>
  <c r="U23" i="9"/>
  <c r="U19" i="9"/>
  <c r="U22" i="9"/>
  <c r="U18" i="9"/>
  <c r="U25" i="9"/>
  <c r="U20" i="9"/>
  <c r="U28" i="9"/>
  <c r="U32" i="9"/>
  <c r="U24" i="9"/>
  <c r="U21" i="9"/>
  <c r="U31" i="9"/>
  <c r="U29" i="9"/>
  <c r="U26" i="9"/>
  <c r="AS11" i="8"/>
  <c r="BF38" i="10"/>
  <c r="DF12" i="6"/>
  <c r="CF16" i="8"/>
  <c r="CF21" i="8"/>
  <c r="CF28" i="8"/>
  <c r="CF18" i="8"/>
  <c r="CF25" i="8"/>
  <c r="CF26" i="8"/>
  <c r="CF22" i="8"/>
  <c r="CF24" i="8"/>
  <c r="CF32" i="8"/>
  <c r="CF27" i="8"/>
  <c r="CF29" i="8"/>
  <c r="CF19" i="8"/>
  <c r="CF20" i="8"/>
  <c r="CF30" i="8"/>
  <c r="CF23" i="8"/>
  <c r="CF31" i="8"/>
  <c r="AG16" i="8"/>
  <c r="AG29" i="8"/>
  <c r="AG25" i="8"/>
  <c r="AG19" i="8"/>
  <c r="AG26" i="8"/>
  <c r="AG27" i="8"/>
  <c r="AG21" i="8"/>
  <c r="AG20" i="8"/>
  <c r="AG28" i="8"/>
  <c r="AG30" i="8"/>
  <c r="AG32" i="8"/>
  <c r="AG23" i="8"/>
  <c r="AG31" i="8"/>
  <c r="AG18" i="8"/>
  <c r="AG24" i="8"/>
  <c r="AG22" i="8"/>
  <c r="AL16" i="11"/>
  <c r="AL24" i="11"/>
  <c r="AL20" i="11"/>
  <c r="AL27" i="11"/>
  <c r="AL23" i="11"/>
  <c r="AL21" i="11"/>
  <c r="AL19" i="11"/>
  <c r="AL25" i="11"/>
  <c r="AL18" i="11"/>
  <c r="AL32" i="11"/>
  <c r="AL26" i="11"/>
  <c r="AL31" i="11"/>
  <c r="AL22" i="11"/>
  <c r="CV29" i="12"/>
  <c r="CV19" i="12"/>
  <c r="CV26" i="12"/>
  <c r="CV23" i="12"/>
  <c r="CV30" i="12"/>
  <c r="CV32" i="12"/>
  <c r="CV28" i="12"/>
  <c r="CV25" i="12"/>
  <c r="CV27" i="12"/>
  <c r="CV22" i="12"/>
  <c r="CV18" i="12"/>
  <c r="CV16" i="12"/>
  <c r="CV24" i="12"/>
  <c r="CV21" i="12"/>
  <c r="CV31" i="12"/>
  <c r="CV20" i="12"/>
  <c r="BG31" i="9"/>
  <c r="BG27" i="9"/>
  <c r="BG32" i="9"/>
  <c r="BG25" i="9"/>
  <c r="BG21" i="9"/>
  <c r="BG29" i="9"/>
  <c r="BG26" i="9"/>
  <c r="BG19" i="9"/>
  <c r="BG28" i="9"/>
  <c r="BG30" i="9"/>
  <c r="BG16" i="9"/>
  <c r="BG24" i="9"/>
  <c r="BG18" i="9"/>
  <c r="BG23" i="9"/>
  <c r="BG22" i="9"/>
  <c r="BG20" i="9"/>
  <c r="AS17" i="8"/>
  <c r="AT16" i="10"/>
  <c r="AT32" i="10"/>
  <c r="AT28" i="10"/>
  <c r="AT24" i="10"/>
  <c r="AT20" i="10"/>
  <c r="AT26" i="10"/>
  <c r="AT19" i="10"/>
  <c r="AT30" i="10"/>
  <c r="AT25" i="10"/>
  <c r="AT23" i="10"/>
  <c r="AT18" i="10"/>
  <c r="AT29" i="10"/>
  <c r="AT27" i="10"/>
  <c r="AT21" i="10"/>
  <c r="AT31" i="10"/>
  <c r="AT22" i="10"/>
  <c r="DS31" i="13"/>
  <c r="DS27" i="13"/>
  <c r="DS23" i="13"/>
  <c r="DS19" i="13"/>
  <c r="DS30" i="13"/>
  <c r="DS20" i="13"/>
  <c r="DS22" i="13"/>
  <c r="DS16" i="13"/>
  <c r="DS18" i="13"/>
  <c r="DS26" i="13"/>
  <c r="DS29" i="13"/>
  <c r="DS25" i="13"/>
  <c r="DS32" i="13"/>
  <c r="DS21" i="13"/>
  <c r="DS28" i="13"/>
  <c r="DS24" i="13"/>
  <c r="BF11" i="10"/>
  <c r="I24" i="8"/>
  <c r="I25" i="8"/>
  <c r="I16" i="8"/>
  <c r="I29" i="8"/>
  <c r="I21" i="8"/>
  <c r="I26" i="8"/>
  <c r="I31" i="8"/>
  <c r="I28" i="8"/>
  <c r="I20" i="8"/>
  <c r="I27" i="8"/>
  <c r="I23" i="8"/>
  <c r="I18" i="8"/>
  <c r="I30" i="8"/>
  <c r="I19" i="8"/>
  <c r="I22" i="8"/>
  <c r="I32" i="8"/>
  <c r="DT19" i="8"/>
  <c r="DT26" i="8"/>
  <c r="DT23" i="8"/>
  <c r="DT16" i="8"/>
  <c r="DT32" i="8"/>
  <c r="DT30" i="8"/>
  <c r="DT28" i="8"/>
  <c r="DT24" i="8"/>
  <c r="DT29" i="8"/>
  <c r="DT31" i="8"/>
  <c r="DT25" i="8"/>
  <c r="DT21" i="8"/>
  <c r="DT18" i="8"/>
  <c r="DT22" i="8"/>
  <c r="DT20" i="8"/>
  <c r="DT27" i="8"/>
  <c r="DT16" i="10"/>
  <c r="DT32" i="10"/>
  <c r="DT22" i="10"/>
  <c r="DT29" i="10"/>
  <c r="DT19" i="10"/>
  <c r="DT26" i="10"/>
  <c r="DT28" i="10"/>
  <c r="DT24" i="10"/>
  <c r="DT20" i="10"/>
  <c r="DT31" i="10"/>
  <c r="DT21" i="10"/>
  <c r="DT30" i="10"/>
  <c r="DT27" i="10"/>
  <c r="DT18" i="10"/>
  <c r="DT25" i="10"/>
  <c r="DT23" i="10"/>
  <c r="BF12" i="10"/>
  <c r="DS16" i="10"/>
  <c r="DS30" i="10"/>
  <c r="DS26" i="10"/>
  <c r="DS22" i="10"/>
  <c r="DS18" i="10"/>
  <c r="DS25" i="10"/>
  <c r="DS32" i="10"/>
  <c r="DS29" i="10"/>
  <c r="DS19" i="10"/>
  <c r="DS28" i="10"/>
  <c r="DS24" i="10"/>
  <c r="DS31" i="10"/>
  <c r="DS21" i="10"/>
  <c r="DS27" i="10"/>
  <c r="DS23" i="10"/>
  <c r="DS20" i="10"/>
  <c r="BS38" i="1"/>
  <c r="I16" i="9"/>
  <c r="I25" i="9"/>
  <c r="I24" i="9"/>
  <c r="I21" i="9"/>
  <c r="I19" i="9"/>
  <c r="I29" i="9"/>
  <c r="I26" i="9"/>
  <c r="I31" i="9"/>
  <c r="I18" i="9"/>
  <c r="I32" i="9"/>
  <c r="I23" i="9"/>
  <c r="I30" i="9"/>
  <c r="I28" i="9"/>
  <c r="I22" i="9"/>
  <c r="I27" i="9"/>
  <c r="I20" i="9"/>
  <c r="AX16" i="11"/>
  <c r="AX31" i="11"/>
  <c r="AX27" i="11"/>
  <c r="AX23" i="11"/>
  <c r="AX19" i="11"/>
  <c r="AX32" i="11"/>
  <c r="AX25" i="11"/>
  <c r="AX18" i="11"/>
  <c r="AX29" i="11"/>
  <c r="AX26" i="11"/>
  <c r="AX21" i="11"/>
  <c r="AX30" i="11"/>
  <c r="AX20" i="11"/>
  <c r="AX28" i="11"/>
  <c r="AX24" i="11"/>
  <c r="AX22" i="11"/>
  <c r="CH29" i="11"/>
  <c r="CH25" i="11"/>
  <c r="CH21" i="11"/>
  <c r="CH32" i="11"/>
  <c r="CH22" i="11"/>
  <c r="CH19" i="11"/>
  <c r="CH26" i="11"/>
  <c r="CH16" i="11"/>
  <c r="CH18" i="11"/>
  <c r="CH31" i="11"/>
  <c r="CH24" i="11"/>
  <c r="CH28" i="11"/>
  <c r="CH30" i="11"/>
  <c r="CH20" i="11"/>
  <c r="CH27" i="11"/>
  <c r="CH23" i="11"/>
  <c r="CI16" i="13"/>
  <c r="CI32" i="13"/>
  <c r="CI28" i="13"/>
  <c r="CI24" i="13"/>
  <c r="CI20" i="13"/>
  <c r="CI31" i="13"/>
  <c r="CI29" i="13"/>
  <c r="CI22" i="13"/>
  <c r="CI21" i="13"/>
  <c r="CI18" i="13"/>
  <c r="CI27" i="13"/>
  <c r="CI26" i="13"/>
  <c r="CI30" i="13"/>
  <c r="CI23" i="13"/>
  <c r="CI19" i="13"/>
  <c r="CI25" i="13"/>
  <c r="AT16" i="9"/>
  <c r="AT29" i="9"/>
  <c r="AT25" i="9"/>
  <c r="AT21" i="9"/>
  <c r="AT27" i="9"/>
  <c r="AT20" i="9"/>
  <c r="AT18" i="9"/>
  <c r="AT31" i="9"/>
  <c r="AT26" i="9"/>
  <c r="AT24" i="9"/>
  <c r="AT19" i="9"/>
  <c r="AT28" i="9"/>
  <c r="AT22" i="9"/>
  <c r="AT30" i="9"/>
  <c r="AT32" i="9"/>
  <c r="AT23" i="9"/>
  <c r="BV16" i="11"/>
  <c r="BV30" i="11"/>
  <c r="BV26" i="11"/>
  <c r="BV22" i="11"/>
  <c r="BV18" i="11"/>
  <c r="BV32" i="11"/>
  <c r="BV25" i="11"/>
  <c r="BV23" i="11"/>
  <c r="BV31" i="11"/>
  <c r="BV29" i="11"/>
  <c r="BV24" i="11"/>
  <c r="BV19" i="11"/>
  <c r="BV27" i="11"/>
  <c r="BV20" i="11"/>
  <c r="BV21" i="11"/>
  <c r="BV28" i="11"/>
  <c r="AA29" i="13"/>
  <c r="AA25" i="13"/>
  <c r="AA21" i="13"/>
  <c r="AA32" i="13"/>
  <c r="AA27" i="13"/>
  <c r="AA22" i="13"/>
  <c r="AA30" i="13"/>
  <c r="AA31" i="13"/>
  <c r="AA26" i="13"/>
  <c r="AA24" i="13"/>
  <c r="AA18" i="13"/>
  <c r="AA28" i="13"/>
  <c r="AA16" i="13"/>
  <c r="AA23" i="13"/>
  <c r="AA20" i="13"/>
  <c r="AA19" i="13"/>
  <c r="BF15" i="10"/>
  <c r="DF14" i="6"/>
  <c r="AI39" i="1"/>
  <c r="H11" i="9"/>
  <c r="H16" i="9"/>
  <c r="H28" i="9"/>
  <c r="H21" i="9"/>
  <c r="H19" i="9"/>
  <c r="H24" i="9"/>
  <c r="H29" i="9"/>
  <c r="H26" i="9"/>
  <c r="H31" i="9"/>
  <c r="H25" i="9"/>
  <c r="H23" i="9"/>
  <c r="H30" i="9"/>
  <c r="H22" i="9"/>
  <c r="H32" i="9"/>
  <c r="H27" i="9"/>
  <c r="H18" i="9"/>
  <c r="H20" i="9"/>
  <c r="BT28" i="8"/>
  <c r="BT24" i="8"/>
  <c r="BT20" i="8"/>
  <c r="BT30" i="8"/>
  <c r="BT23" i="8"/>
  <c r="BT21" i="8"/>
  <c r="BT29" i="8"/>
  <c r="BT27" i="8"/>
  <c r="BT22" i="8"/>
  <c r="BT31" i="8"/>
  <c r="BT16" i="8"/>
  <c r="BT19" i="8"/>
  <c r="BT26" i="8"/>
  <c r="BT25" i="8"/>
  <c r="BT32" i="8"/>
  <c r="BT18" i="8"/>
  <c r="U16" i="10"/>
  <c r="U30" i="10"/>
  <c r="U27" i="10"/>
  <c r="U23" i="10"/>
  <c r="U19" i="10"/>
  <c r="U29" i="10"/>
  <c r="U31" i="10"/>
  <c r="U25" i="10"/>
  <c r="U28" i="10"/>
  <c r="U20" i="10"/>
  <c r="U18" i="10"/>
  <c r="U26" i="10"/>
  <c r="U21" i="10"/>
  <c r="U24" i="10"/>
  <c r="U22" i="10"/>
  <c r="U32" i="10"/>
  <c r="N28" i="11"/>
  <c r="N16" i="11"/>
  <c r="N23" i="11"/>
  <c r="N20" i="11"/>
  <c r="N25" i="11"/>
  <c r="N30" i="11"/>
  <c r="N22" i="11"/>
  <c r="N27" i="11"/>
  <c r="N21" i="11"/>
  <c r="N19" i="11"/>
  <c r="N26" i="11"/>
  <c r="N31" i="11"/>
  <c r="N24" i="11"/>
  <c r="N32" i="11"/>
  <c r="N29" i="11"/>
  <c r="N18" i="11"/>
  <c r="BL16" i="12"/>
  <c r="BL32" i="12"/>
  <c r="BL28" i="12"/>
  <c r="BL24" i="12"/>
  <c r="BL20" i="12"/>
  <c r="BL26" i="12"/>
  <c r="BL19" i="12"/>
  <c r="BL29" i="12"/>
  <c r="BL27" i="12"/>
  <c r="BL22" i="12"/>
  <c r="BL31" i="12"/>
  <c r="BL25" i="12"/>
  <c r="BL23" i="12"/>
  <c r="BL21" i="12"/>
  <c r="BL30" i="12"/>
  <c r="BL18" i="12"/>
  <c r="DF39" i="6"/>
  <c r="K39" i="1"/>
  <c r="AF30" i="6"/>
  <c r="AF26" i="6"/>
  <c r="AF22" i="6"/>
  <c r="AF18" i="6"/>
  <c r="AF21" i="6"/>
  <c r="AF29" i="6"/>
  <c r="AF24" i="6"/>
  <c r="AF16" i="6"/>
  <c r="AF23" i="6"/>
  <c r="AF25" i="6"/>
  <c r="AF27" i="6"/>
  <c r="AF31" i="6"/>
  <c r="AF32" i="6"/>
  <c r="AF28" i="6"/>
  <c r="AF20" i="6"/>
  <c r="S36" i="4"/>
  <c r="S72" i="4"/>
  <c r="BA74" i="3"/>
  <c r="AY74" i="3"/>
  <c r="BG86" i="12"/>
  <c r="AV74" i="3"/>
  <c r="AA74" i="3"/>
  <c r="BG74" i="3"/>
  <c r="AT74" i="3"/>
  <c r="AN74" i="3"/>
  <c r="AZ74" i="3"/>
  <c r="AX74" i="3"/>
  <c r="AW74" i="3"/>
  <c r="AU74" i="3"/>
  <c r="H41" i="10"/>
  <c r="H77" i="10" s="1"/>
  <c r="T41" i="9"/>
  <c r="T77" i="9" s="1"/>
  <c r="T41" i="10"/>
  <c r="T77" i="10" s="1"/>
  <c r="BU41" i="11"/>
  <c r="BU77" i="11" s="1"/>
  <c r="I41" i="9"/>
  <c r="I77" i="9" s="1"/>
  <c r="T41" i="8"/>
  <c r="T77" i="8" s="1"/>
  <c r="AK41" i="11"/>
  <c r="AK77" i="11" s="1"/>
  <c r="Y41" i="12"/>
  <c r="Y77" i="12" s="1"/>
  <c r="CT12" i="10"/>
  <c r="CT10" i="10"/>
  <c r="CT39" i="10"/>
  <c r="CT11" i="10"/>
  <c r="CT9" i="10"/>
  <c r="CT14" i="10"/>
  <c r="CT15" i="10"/>
  <c r="CT17" i="10"/>
  <c r="CT38" i="10"/>
  <c r="AG38" i="9"/>
  <c r="AG17" i="9"/>
  <c r="AG13" i="9"/>
  <c r="AG39" i="9"/>
  <c r="AG14" i="9"/>
  <c r="AG12" i="9"/>
  <c r="AG11" i="9"/>
  <c r="AG15" i="9"/>
  <c r="AG10" i="9"/>
  <c r="AG9" i="9"/>
  <c r="BT39" i="8"/>
  <c r="BT13" i="8"/>
  <c r="BT38" i="8"/>
  <c r="BT14" i="8"/>
  <c r="BT17" i="8"/>
  <c r="BT11" i="8"/>
  <c r="BT10" i="8"/>
  <c r="BT12" i="8"/>
  <c r="BT15" i="8"/>
  <c r="BT9" i="8"/>
  <c r="DT14" i="8"/>
  <c r="DT39" i="8"/>
  <c r="DT38" i="8"/>
  <c r="DT10" i="8"/>
  <c r="DT15" i="8"/>
  <c r="DT17" i="8"/>
  <c r="DT9" i="8"/>
  <c r="DT13" i="8"/>
  <c r="DT12" i="8"/>
  <c r="DT11" i="8"/>
  <c r="Y41" i="11"/>
  <c r="Y77" i="11" s="1"/>
  <c r="BG38" i="10"/>
  <c r="I38" i="10"/>
  <c r="I14" i="10"/>
  <c r="I9" i="10"/>
  <c r="I12" i="10"/>
  <c r="I11" i="10"/>
  <c r="I15" i="10"/>
  <c r="I10" i="10"/>
  <c r="I17" i="10"/>
  <c r="I13" i="10"/>
  <c r="I39" i="10"/>
  <c r="AT39" i="8"/>
  <c r="AT38" i="8"/>
  <c r="AT9" i="8"/>
  <c r="AT12" i="8"/>
  <c r="AT14" i="8"/>
  <c r="AT13" i="8"/>
  <c r="AT11" i="8"/>
  <c r="AT15" i="8"/>
  <c r="AT10" i="8"/>
  <c r="AT17" i="8"/>
  <c r="BT12" i="9"/>
  <c r="BT14" i="9"/>
  <c r="BT39" i="9"/>
  <c r="BT10" i="9"/>
  <c r="BT38" i="9"/>
  <c r="BT11" i="9"/>
  <c r="BT17" i="9"/>
  <c r="BT15" i="9"/>
  <c r="BT9" i="9"/>
  <c r="CG39" i="10"/>
  <c r="CG10" i="10"/>
  <c r="CG15" i="10"/>
  <c r="CG9" i="10"/>
  <c r="CG17" i="10"/>
  <c r="CG11" i="10"/>
  <c r="CG38" i="10"/>
  <c r="CG12" i="10"/>
  <c r="CG14" i="10"/>
  <c r="CT13" i="8"/>
  <c r="CT10" i="8"/>
  <c r="CT17" i="8"/>
  <c r="CT38" i="8"/>
  <c r="CT14" i="8"/>
  <c r="CT11" i="8"/>
  <c r="CT12" i="8"/>
  <c r="CT15" i="8"/>
  <c r="CG39" i="9"/>
  <c r="CG38" i="9"/>
  <c r="CG14" i="9"/>
  <c r="CG15" i="9"/>
  <c r="CG10" i="9"/>
  <c r="CG9" i="9"/>
  <c r="CG11" i="9"/>
  <c r="CG17" i="9"/>
  <c r="CG12" i="9"/>
  <c r="AG39" i="10"/>
  <c r="AG12" i="10"/>
  <c r="AG38" i="10"/>
  <c r="AG11" i="10"/>
  <c r="AG9" i="10"/>
  <c r="AG14" i="10"/>
  <c r="AG17" i="10"/>
  <c r="AG13" i="10"/>
  <c r="AG15" i="10"/>
  <c r="AG10" i="10"/>
  <c r="U38" i="9"/>
  <c r="U14" i="9"/>
  <c r="U15" i="9"/>
  <c r="U13" i="9"/>
  <c r="U11" i="9"/>
  <c r="U12" i="9"/>
  <c r="U10" i="9"/>
  <c r="U39" i="9"/>
  <c r="U9" i="9"/>
  <c r="U17" i="9"/>
  <c r="BT17" i="10"/>
  <c r="BT14" i="10"/>
  <c r="BT11" i="10"/>
  <c r="BT9" i="10"/>
  <c r="BT15" i="10"/>
  <c r="BT38" i="10"/>
  <c r="BT12" i="10"/>
  <c r="BT10" i="10"/>
  <c r="BT39" i="10"/>
  <c r="AT10" i="9"/>
  <c r="AT15" i="9"/>
  <c r="AT9" i="9"/>
  <c r="AT38" i="9"/>
  <c r="AT39" i="9"/>
  <c r="AT11" i="9"/>
  <c r="AT14" i="9"/>
  <c r="AT17" i="9"/>
  <c r="AT12" i="9"/>
  <c r="BG17" i="9"/>
  <c r="BG14" i="9"/>
  <c r="BG39" i="9"/>
  <c r="BG38" i="9"/>
  <c r="BG15" i="9"/>
  <c r="BG12" i="9"/>
  <c r="BG10" i="9"/>
  <c r="BG9" i="9"/>
  <c r="BG11" i="9"/>
  <c r="I38" i="8"/>
  <c r="I39" i="8"/>
  <c r="I15" i="8"/>
  <c r="I13" i="8"/>
  <c r="I9" i="8"/>
  <c r="I14" i="8"/>
  <c r="I11" i="8"/>
  <c r="I12" i="8"/>
  <c r="I10" i="8"/>
  <c r="I17" i="8"/>
  <c r="CT3" i="9"/>
  <c r="CT2" i="9" s="1"/>
  <c r="CG14" i="8"/>
  <c r="CG38" i="8"/>
  <c r="CG39" i="8"/>
  <c r="CG17" i="8"/>
  <c r="CG11" i="8"/>
  <c r="CG13" i="8"/>
  <c r="CG15" i="8"/>
  <c r="CG9" i="8"/>
  <c r="CG12" i="8"/>
  <c r="CG10" i="8"/>
  <c r="EE4" i="9"/>
  <c r="DF3" i="9"/>
  <c r="DF2" i="9" s="1"/>
  <c r="J38" i="9"/>
  <c r="J15" i="9"/>
  <c r="J12" i="9"/>
  <c r="J13" i="9"/>
  <c r="J14" i="9"/>
  <c r="J9" i="9"/>
  <c r="J10" i="9"/>
  <c r="J39" i="9"/>
  <c r="J17" i="9"/>
  <c r="J11" i="9"/>
  <c r="DG17" i="8"/>
  <c r="DG11" i="8"/>
  <c r="DG10" i="8"/>
  <c r="DG9" i="8"/>
  <c r="DG14" i="8"/>
  <c r="DG38" i="8"/>
  <c r="DG15" i="8"/>
  <c r="DG13" i="8"/>
  <c r="DG39" i="8"/>
  <c r="DG12" i="8"/>
  <c r="DT15" i="10"/>
  <c r="DT14" i="10"/>
  <c r="DT10" i="10"/>
  <c r="DT12" i="10"/>
  <c r="DT17" i="10"/>
  <c r="DT9" i="10"/>
  <c r="DT11" i="10"/>
  <c r="DT39" i="10"/>
  <c r="DT38" i="10"/>
  <c r="Y76" i="12"/>
  <c r="AB3" i="12"/>
  <c r="AB2" i="12" s="1"/>
  <c r="V39" i="8"/>
  <c r="V38" i="8"/>
  <c r="V9" i="8"/>
  <c r="V10" i="8"/>
  <c r="V17" i="8"/>
  <c r="V12" i="8"/>
  <c r="V15" i="8"/>
  <c r="V13" i="8"/>
  <c r="V11" i="8"/>
  <c r="V14" i="8"/>
  <c r="AG38" i="8"/>
  <c r="AG39" i="8"/>
  <c r="AG14" i="8"/>
  <c r="AG10" i="8"/>
  <c r="AG15" i="8"/>
  <c r="AG9" i="8"/>
  <c r="AG11" i="8"/>
  <c r="AG17" i="8"/>
  <c r="AG12" i="8"/>
  <c r="AG13" i="8"/>
  <c r="J3" i="10"/>
  <c r="J2" i="10" s="1"/>
  <c r="AT38" i="10"/>
  <c r="AT39" i="10"/>
  <c r="AT10" i="10"/>
  <c r="AT15" i="10"/>
  <c r="AT17" i="10"/>
  <c r="AT14" i="10"/>
  <c r="AT12" i="10"/>
  <c r="AT9" i="10"/>
  <c r="AT11" i="10"/>
  <c r="DG9" i="10"/>
  <c r="DG12" i="10"/>
  <c r="DG10" i="10"/>
  <c r="DG17" i="10"/>
  <c r="DG15" i="10"/>
  <c r="DG38" i="10"/>
  <c r="DG11" i="10"/>
  <c r="DG14" i="10"/>
  <c r="DG39" i="10"/>
  <c r="U39" i="10"/>
  <c r="U15" i="10"/>
  <c r="U14" i="10"/>
  <c r="U38" i="10"/>
  <c r="U11" i="10"/>
  <c r="U10" i="10"/>
  <c r="U17" i="10"/>
  <c r="U13" i="10"/>
  <c r="U9" i="10"/>
  <c r="U12" i="10"/>
  <c r="Z17" i="12"/>
  <c r="Z14" i="12"/>
  <c r="Z38" i="12"/>
  <c r="Z10" i="12"/>
  <c r="Z11" i="12"/>
  <c r="Z9" i="12"/>
  <c r="Z15" i="12"/>
  <c r="Z13" i="12"/>
  <c r="Z12" i="12"/>
  <c r="Z39" i="12"/>
  <c r="BU36" i="13"/>
  <c r="EA38" i="3"/>
  <c r="CD38" i="3"/>
  <c r="BR38" i="3"/>
  <c r="DL39" i="3"/>
  <c r="BD39" i="3"/>
  <c r="AR39" i="3"/>
  <c r="BV41" i="13"/>
  <c r="BV77" i="13" s="1"/>
  <c r="AY41" i="12"/>
  <c r="AY77" i="12" s="1"/>
  <c r="CU36" i="12"/>
  <c r="BI41" i="11"/>
  <c r="BI77" i="11" s="1"/>
  <c r="P3" i="13"/>
  <c r="P2" i="13" s="1"/>
  <c r="L77" i="13"/>
  <c r="AA12" i="13"/>
  <c r="AA39" i="13"/>
  <c r="AA15" i="13"/>
  <c r="AA14" i="13"/>
  <c r="AA13" i="13"/>
  <c r="AA11" i="13"/>
  <c r="AA38" i="13"/>
  <c r="AA17" i="13"/>
  <c r="AA9" i="13"/>
  <c r="AA10" i="13"/>
  <c r="CH41" i="13"/>
  <c r="N39" i="13"/>
  <c r="N15" i="13"/>
  <c r="N12" i="13"/>
  <c r="N10" i="13"/>
  <c r="N14" i="13"/>
  <c r="N9" i="13"/>
  <c r="N13" i="13"/>
  <c r="N17" i="13"/>
  <c r="N38" i="13"/>
  <c r="N11" i="13"/>
  <c r="CG76" i="13"/>
  <c r="CG80" i="13" s="1"/>
  <c r="CG36" i="13"/>
  <c r="AC3" i="13"/>
  <c r="BG84" i="13"/>
  <c r="BW10" i="13"/>
  <c r="BW38" i="13"/>
  <c r="BW11" i="13"/>
  <c r="BW39" i="13"/>
  <c r="BW17" i="13"/>
  <c r="BW15" i="13"/>
  <c r="BW14" i="13"/>
  <c r="BW12" i="13"/>
  <c r="BW9" i="13"/>
  <c r="BW13" i="13"/>
  <c r="L76" i="13"/>
  <c r="L80" i="13" s="1"/>
  <c r="DF41" i="13"/>
  <c r="BT82" i="13"/>
  <c r="BT84" i="13" s="1"/>
  <c r="CS77" i="13"/>
  <c r="AC4" i="13"/>
  <c r="AP4" i="13" s="1"/>
  <c r="BC4" i="13" s="1"/>
  <c r="BP4" i="13" s="1"/>
  <c r="CC4" i="13" s="1"/>
  <c r="CP4" i="13" s="1"/>
  <c r="DC4" i="13" s="1"/>
  <c r="DP4" i="13" s="1"/>
  <c r="EC4" i="13" s="1"/>
  <c r="Q4" i="13"/>
  <c r="AD4" i="13" s="1"/>
  <c r="AQ4" i="13" s="1"/>
  <c r="BD4" i="13" s="1"/>
  <c r="BQ4" i="13" s="1"/>
  <c r="CD4" i="13" s="1"/>
  <c r="CQ4" i="13" s="1"/>
  <c r="DD4" i="13" s="1"/>
  <c r="DQ4" i="13" s="1"/>
  <c r="ED4" i="13" s="1"/>
  <c r="DS38" i="13"/>
  <c r="DS17" i="13"/>
  <c r="DS9" i="13"/>
  <c r="DS14" i="13"/>
  <c r="DS13" i="13"/>
  <c r="DS15" i="13"/>
  <c r="DS39" i="13"/>
  <c r="DS11" i="13"/>
  <c r="DS10" i="13"/>
  <c r="DS12" i="13"/>
  <c r="AY38" i="13"/>
  <c r="AY13" i="13"/>
  <c r="AY39" i="13"/>
  <c r="AY17" i="13"/>
  <c r="AY14" i="13"/>
  <c r="AY11" i="13"/>
  <c r="AY15" i="13"/>
  <c r="AY12" i="13"/>
  <c r="AY10" i="13"/>
  <c r="AY9" i="13"/>
  <c r="CI14" i="13"/>
  <c r="CI11" i="13"/>
  <c r="CI39" i="13"/>
  <c r="CI15" i="13"/>
  <c r="CI12" i="13"/>
  <c r="CI13" i="13"/>
  <c r="CI10" i="13"/>
  <c r="CI38" i="13"/>
  <c r="CI9" i="13"/>
  <c r="CI17" i="13"/>
  <c r="H86" i="13"/>
  <c r="DI3" i="13"/>
  <c r="DI2" i="13" s="1"/>
  <c r="DU3" i="13"/>
  <c r="DU2" i="13" s="1"/>
  <c r="BI76" i="13"/>
  <c r="BI80" i="13" s="1"/>
  <c r="BI36" i="13"/>
  <c r="BK38" i="13"/>
  <c r="BK10" i="13"/>
  <c r="BK13" i="13"/>
  <c r="BK39" i="13"/>
  <c r="BK17" i="13"/>
  <c r="BK14" i="13"/>
  <c r="BK9" i="13"/>
  <c r="BK12" i="13"/>
  <c r="BK11" i="13"/>
  <c r="BK15" i="13"/>
  <c r="DG12" i="13"/>
  <c r="DG38" i="13"/>
  <c r="DG14" i="13"/>
  <c r="DG13" i="13"/>
  <c r="DG17" i="13"/>
  <c r="DG11" i="13"/>
  <c r="DG39" i="13"/>
  <c r="DG10" i="13"/>
  <c r="DG9" i="13"/>
  <c r="DG15" i="13"/>
  <c r="AW76" i="13"/>
  <c r="AW80" i="13" s="1"/>
  <c r="BS82" i="13"/>
  <c r="BS84" i="13" s="1"/>
  <c r="BJ41" i="13"/>
  <c r="BJ77" i="13" s="1"/>
  <c r="Y76" i="13"/>
  <c r="Y80" i="13" s="1"/>
  <c r="CW3" i="13"/>
  <c r="CW2" i="13" s="1"/>
  <c r="CS76" i="13"/>
  <c r="CS80" i="13" s="1"/>
  <c r="CS36" i="13"/>
  <c r="CS55" i="13" s="1"/>
  <c r="CS60" i="13" s="1"/>
  <c r="CU11" i="13"/>
  <c r="CU17" i="13"/>
  <c r="CU15" i="13"/>
  <c r="CU14" i="13"/>
  <c r="CU39" i="13"/>
  <c r="CU38" i="13"/>
  <c r="CU13" i="13"/>
  <c r="CU9" i="13"/>
  <c r="CU12" i="13"/>
  <c r="CU10" i="13"/>
  <c r="BY3" i="13"/>
  <c r="BY2" i="13" s="1"/>
  <c r="BM3" i="13"/>
  <c r="BM2" i="13" s="1"/>
  <c r="BA3" i="13"/>
  <c r="BA2" i="13" s="1"/>
  <c r="M41" i="13"/>
  <c r="M77" i="13" s="1"/>
  <c r="BH82" i="13"/>
  <c r="BH84" i="13" s="1"/>
  <c r="BF86" i="13"/>
  <c r="AN39" i="13"/>
  <c r="AN15" i="13"/>
  <c r="AN12" i="13"/>
  <c r="AN14" i="13"/>
  <c r="AN13" i="13"/>
  <c r="AN9" i="13"/>
  <c r="AN38" i="13"/>
  <c r="AN17" i="13"/>
  <c r="AN11" i="13"/>
  <c r="AN10" i="13"/>
  <c r="CT41" i="13"/>
  <c r="CT77" i="13" s="1"/>
  <c r="AX41" i="13"/>
  <c r="AX77" i="13" s="1"/>
  <c r="CK3" i="13"/>
  <c r="CK2" i="13" s="1"/>
  <c r="Z41" i="13"/>
  <c r="Z77" i="13" s="1"/>
  <c r="AP3" i="13"/>
  <c r="AM41" i="13"/>
  <c r="DV3" i="12"/>
  <c r="DV2" i="12" s="1"/>
  <c r="AX76" i="12"/>
  <c r="AX80" i="12" s="1"/>
  <c r="BL38" i="12"/>
  <c r="BL14" i="12"/>
  <c r="BL11" i="12"/>
  <c r="BL9" i="12"/>
  <c r="BL15" i="12"/>
  <c r="BL17" i="12"/>
  <c r="BL12" i="12"/>
  <c r="BL10" i="12"/>
  <c r="BL39" i="12"/>
  <c r="BL13" i="12"/>
  <c r="DG41" i="12"/>
  <c r="DG77" i="12" s="1"/>
  <c r="DT39" i="12"/>
  <c r="DT38" i="12"/>
  <c r="DT17" i="12"/>
  <c r="DT14" i="12"/>
  <c r="DT12" i="12"/>
  <c r="DT10" i="12"/>
  <c r="DT11" i="12"/>
  <c r="DT9" i="12"/>
  <c r="DT15" i="12"/>
  <c r="DT13" i="12"/>
  <c r="DF77" i="12"/>
  <c r="Q3" i="12"/>
  <c r="Q2" i="12" s="1"/>
  <c r="BZ3" i="12"/>
  <c r="BZ2" i="12" s="1"/>
  <c r="AZ14" i="12"/>
  <c r="AZ11" i="12"/>
  <c r="AZ39" i="12"/>
  <c r="AZ38" i="12"/>
  <c r="AZ17" i="12"/>
  <c r="AZ12" i="12"/>
  <c r="AZ13" i="12"/>
  <c r="AZ10" i="12"/>
  <c r="AZ9" i="12"/>
  <c r="AZ15" i="12"/>
  <c r="DJ3" i="12"/>
  <c r="DJ2" i="12" s="1"/>
  <c r="CJ39" i="12"/>
  <c r="CJ38" i="12"/>
  <c r="CJ17" i="12"/>
  <c r="CJ9" i="12"/>
  <c r="CJ12" i="12"/>
  <c r="CJ15" i="12"/>
  <c r="CJ14" i="12"/>
  <c r="CJ11" i="12"/>
  <c r="CJ10" i="12"/>
  <c r="CJ13" i="12"/>
  <c r="BB3" i="12"/>
  <c r="BB2" i="12" s="1"/>
  <c r="BX38" i="12"/>
  <c r="BX12" i="12"/>
  <c r="BX15" i="12"/>
  <c r="BX39" i="12"/>
  <c r="BX14" i="12"/>
  <c r="BX17" i="12"/>
  <c r="BX11" i="12"/>
  <c r="BX10" i="12"/>
  <c r="BX13" i="12"/>
  <c r="BX9" i="12"/>
  <c r="DH13" i="12"/>
  <c r="DH10" i="12"/>
  <c r="DH17" i="12"/>
  <c r="DH15" i="12"/>
  <c r="DH12" i="12"/>
  <c r="DH39" i="12"/>
  <c r="DH11" i="12"/>
  <c r="DH9" i="12"/>
  <c r="DH38" i="12"/>
  <c r="DH14" i="12"/>
  <c r="CL3" i="12"/>
  <c r="CL2" i="12" s="1"/>
  <c r="M76" i="12"/>
  <c r="M80" i="12" s="1"/>
  <c r="CG82" i="12"/>
  <c r="BN3" i="12"/>
  <c r="BN2" i="12" s="1"/>
  <c r="N41" i="12"/>
  <c r="N77" i="12" s="1"/>
  <c r="DS41" i="12"/>
  <c r="BH84" i="12"/>
  <c r="CH76" i="12"/>
  <c r="CH80" i="12" s="1"/>
  <c r="CH36" i="12"/>
  <c r="CH55" i="12" s="1"/>
  <c r="BT84" i="12"/>
  <c r="BK41" i="12"/>
  <c r="BK77" i="12" s="1"/>
  <c r="BS84" i="12"/>
  <c r="DF76" i="12"/>
  <c r="DF80" i="12" s="1"/>
  <c r="DF36" i="12"/>
  <c r="DF55" i="12" s="1"/>
  <c r="DF60" i="12" s="1"/>
  <c r="CU41" i="12"/>
  <c r="CV39" i="12"/>
  <c r="CV38" i="12"/>
  <c r="CV13" i="12"/>
  <c r="CV10" i="12"/>
  <c r="CV17" i="12"/>
  <c r="CV15" i="12"/>
  <c r="CV14" i="12"/>
  <c r="CV12" i="12"/>
  <c r="CV9" i="12"/>
  <c r="CV11" i="12"/>
  <c r="BJ77" i="12"/>
  <c r="CT76" i="12"/>
  <c r="CT80" i="12" s="1"/>
  <c r="CT36" i="12"/>
  <c r="BV76" i="12"/>
  <c r="BV80" i="12" s="1"/>
  <c r="BV36" i="12"/>
  <c r="O39" i="12"/>
  <c r="O13" i="12"/>
  <c r="O10" i="12"/>
  <c r="O38" i="12"/>
  <c r="O17" i="12"/>
  <c r="O15" i="12"/>
  <c r="O14" i="12"/>
  <c r="O12" i="12"/>
  <c r="O11" i="12"/>
  <c r="O9" i="12"/>
  <c r="CX3" i="12"/>
  <c r="CX2" i="12" s="1"/>
  <c r="CF82" i="12"/>
  <c r="M77" i="12"/>
  <c r="CI41" i="12"/>
  <c r="BW41" i="12"/>
  <c r="BJ76" i="12"/>
  <c r="BJ80" i="12" s="1"/>
  <c r="BJ36" i="12"/>
  <c r="BJ55" i="12" s="1"/>
  <c r="P3" i="11"/>
  <c r="P2" i="11" s="1"/>
  <c r="BX3" i="11"/>
  <c r="BX2" i="11" s="1"/>
  <c r="AX13" i="11"/>
  <c r="AX9" i="11"/>
  <c r="AX17" i="11"/>
  <c r="AX38" i="11"/>
  <c r="AX11" i="11"/>
  <c r="AX14" i="11"/>
  <c r="AX39" i="11"/>
  <c r="AX10" i="11"/>
  <c r="AX15" i="11"/>
  <c r="AX12" i="11"/>
  <c r="AW41" i="11"/>
  <c r="AW77" i="11" s="1"/>
  <c r="M41" i="11"/>
  <c r="M77" i="11" s="1"/>
  <c r="AL13" i="11"/>
  <c r="AL39" i="11"/>
  <c r="AL14" i="11"/>
  <c r="AL15" i="11"/>
  <c r="AL10" i="11"/>
  <c r="AL38" i="11"/>
  <c r="AL17" i="11"/>
  <c r="AL9" i="11"/>
  <c r="AL11" i="11"/>
  <c r="AL12" i="11"/>
  <c r="CV3" i="11"/>
  <c r="CV2" i="11" s="1"/>
  <c r="BG82" i="11"/>
  <c r="BH76" i="11"/>
  <c r="BH80" i="11" s="1"/>
  <c r="BH36" i="11"/>
  <c r="BH55" i="11" s="1"/>
  <c r="AN3" i="11"/>
  <c r="AN2" i="11" s="1"/>
  <c r="CT12" i="11"/>
  <c r="CT9" i="11"/>
  <c r="CT15" i="11"/>
  <c r="CT38" i="11"/>
  <c r="CT13" i="11"/>
  <c r="CT39" i="11"/>
  <c r="CT10" i="11"/>
  <c r="CT11" i="11"/>
  <c r="CT14" i="11"/>
  <c r="CT17" i="11"/>
  <c r="CF77" i="11"/>
  <c r="BT76" i="11"/>
  <c r="BT80" i="11" s="1"/>
  <c r="BT36" i="11"/>
  <c r="CF76" i="11"/>
  <c r="CF80" i="11" s="1"/>
  <c r="CF36" i="11"/>
  <c r="CF55" i="11" s="1"/>
  <c r="CF60" i="11" s="1"/>
  <c r="AJ76" i="11"/>
  <c r="AJ80" i="11" s="1"/>
  <c r="AZ3" i="11"/>
  <c r="AZ2" i="11" s="1"/>
  <c r="BL3" i="11"/>
  <c r="BL2" i="11" s="1"/>
  <c r="CJ3" i="11"/>
  <c r="CJ2" i="11" s="1"/>
  <c r="X77" i="11"/>
  <c r="BJ39" i="11"/>
  <c r="BJ17" i="11"/>
  <c r="BJ14" i="11"/>
  <c r="BJ38" i="11"/>
  <c r="BJ11" i="11"/>
  <c r="BJ12" i="11"/>
  <c r="BJ13" i="11"/>
  <c r="BJ10" i="11"/>
  <c r="BJ9" i="11"/>
  <c r="BJ15" i="11"/>
  <c r="DT3" i="11"/>
  <c r="DT2" i="11" s="1"/>
  <c r="AV77" i="11"/>
  <c r="L76" i="11"/>
  <c r="L80" i="11" s="1"/>
  <c r="CH14" i="11"/>
  <c r="CH17" i="11"/>
  <c r="CH9" i="11"/>
  <c r="CH38" i="11"/>
  <c r="CH12" i="11"/>
  <c r="CH39" i="11"/>
  <c r="CH15" i="11"/>
  <c r="CH13" i="11"/>
  <c r="CH10" i="11"/>
  <c r="CH11" i="11"/>
  <c r="I84" i="11"/>
  <c r="BV14" i="11"/>
  <c r="BV11" i="11"/>
  <c r="BV39" i="11"/>
  <c r="BV38" i="11"/>
  <c r="BV17" i="11"/>
  <c r="BV15" i="11"/>
  <c r="BV12" i="11"/>
  <c r="BV10" i="11"/>
  <c r="BV13" i="11"/>
  <c r="BV9" i="11"/>
  <c r="AV76" i="11"/>
  <c r="AV80" i="11" s="1"/>
  <c r="X76" i="11"/>
  <c r="X80" i="11" s="1"/>
  <c r="CS41" i="11"/>
  <c r="Z17" i="11"/>
  <c r="Z38" i="11"/>
  <c r="Z39" i="11"/>
  <c r="Z15" i="11"/>
  <c r="Z11" i="11"/>
  <c r="Z10" i="11"/>
  <c r="Z12" i="11"/>
  <c r="Z9" i="11"/>
  <c r="Z14" i="11"/>
  <c r="Z13" i="11"/>
  <c r="DF39" i="11"/>
  <c r="DF17" i="11"/>
  <c r="DF38" i="11"/>
  <c r="DF15" i="11"/>
  <c r="DF11" i="11"/>
  <c r="DF12" i="11"/>
  <c r="DF9" i="11"/>
  <c r="DF14" i="11"/>
  <c r="DF13" i="11"/>
  <c r="DF10" i="11"/>
  <c r="BF82" i="11"/>
  <c r="AB3" i="11"/>
  <c r="AB2" i="11" s="1"/>
  <c r="N12" i="11"/>
  <c r="N9" i="11"/>
  <c r="N39" i="11"/>
  <c r="N17" i="11"/>
  <c r="N38" i="11"/>
  <c r="N11" i="11"/>
  <c r="N13" i="11"/>
  <c r="N15" i="11"/>
  <c r="N14" i="11"/>
  <c r="N10" i="11"/>
  <c r="DH3" i="11"/>
  <c r="DH2" i="11" s="1"/>
  <c r="CG41" i="11"/>
  <c r="CG77" i="11" s="1"/>
  <c r="CS7" i="6"/>
  <c r="CS71" i="6" s="1"/>
  <c r="CS72" i="6" s="1"/>
  <c r="CF7" i="5"/>
  <c r="CF71" i="5" s="1"/>
  <c r="CF72" i="5" s="1"/>
  <c r="CS7" i="5"/>
  <c r="CS71" i="5" s="1"/>
  <c r="CS72" i="5" s="1"/>
  <c r="G36" i="8"/>
  <c r="G76" i="8"/>
  <c r="G80" i="8" s="1"/>
  <c r="I7" i="10"/>
  <c r="I71" i="10" s="1"/>
  <c r="S36" i="5"/>
  <c r="S55" i="5" s="1"/>
  <c r="S60" i="5" s="1"/>
  <c r="S76" i="5"/>
  <c r="S80" i="5" s="1"/>
  <c r="BS41" i="10"/>
  <c r="DF41" i="10"/>
  <c r="AS7" i="5"/>
  <c r="AS71" i="5" s="1"/>
  <c r="CG7" i="9"/>
  <c r="CG71" i="9" s="1"/>
  <c r="CG72" i="9" s="1"/>
  <c r="BS7" i="9"/>
  <c r="BS71" i="9" s="1"/>
  <c r="H41" i="8"/>
  <c r="H77" i="8" s="1"/>
  <c r="U41" i="8"/>
  <c r="U77" i="8" s="1"/>
  <c r="G76" i="10"/>
  <c r="G80" i="10" s="1"/>
  <c r="G36" i="10"/>
  <c r="CS41" i="8"/>
  <c r="AS41" i="9"/>
  <c r="CS36" i="10"/>
  <c r="I71" i="9"/>
  <c r="DS7" i="8"/>
  <c r="DS7" i="10"/>
  <c r="BF7" i="9"/>
  <c r="BF71" i="9" s="1"/>
  <c r="BF72" i="9" s="1"/>
  <c r="BF7" i="10"/>
  <c r="BF71" i="10" s="1"/>
  <c r="BF72" i="10" s="1"/>
  <c r="BS7" i="10"/>
  <c r="BS71" i="10" s="1"/>
  <c r="S76" i="6"/>
  <c r="S80" i="6" s="1"/>
  <c r="S36" i="6"/>
  <c r="S55" i="6" s="1"/>
  <c r="S60" i="6" s="1"/>
  <c r="BF7" i="8"/>
  <c r="BF71" i="8" s="1"/>
  <c r="BF72" i="8" s="1"/>
  <c r="BS41" i="9"/>
  <c r="BS7" i="5"/>
  <c r="BS71" i="5" s="1"/>
  <c r="CF7" i="9"/>
  <c r="CF71" i="9" s="1"/>
  <c r="CF72" i="9" s="1"/>
  <c r="S76" i="9"/>
  <c r="S80" i="9" s="1"/>
  <c r="G76" i="9"/>
  <c r="G80" i="9" s="1"/>
  <c r="G36" i="9"/>
  <c r="BS7" i="8"/>
  <c r="BS71" i="8" s="1"/>
  <c r="CF7" i="6"/>
  <c r="CF71" i="6" s="1"/>
  <c r="CF72" i="6" s="1"/>
  <c r="H71" i="10"/>
  <c r="DF7" i="6"/>
  <c r="DF71" i="6" s="1"/>
  <c r="DF72" i="6" s="1"/>
  <c r="H76" i="8"/>
  <c r="CF41" i="6"/>
  <c r="DS41" i="6"/>
  <c r="DS7" i="9"/>
  <c r="DF7" i="8"/>
  <c r="DF71" i="8" s="1"/>
  <c r="DF72" i="8" s="1"/>
  <c r="BF7" i="6"/>
  <c r="BF71" i="6" s="1"/>
  <c r="BF72" i="6" s="1"/>
  <c r="S77" i="10"/>
  <c r="CF7" i="10"/>
  <c r="CF71" i="10" s="1"/>
  <c r="CF72" i="10" s="1"/>
  <c r="CF36" i="10"/>
  <c r="DF7" i="5"/>
  <c r="DF71" i="5" s="1"/>
  <c r="DF72" i="5" s="1"/>
  <c r="BF7" i="5"/>
  <c r="BF71" i="5" s="1"/>
  <c r="BF72" i="5" s="1"/>
  <c r="CS7" i="8"/>
  <c r="CS71" i="8" s="1"/>
  <c r="CS72" i="8" s="1"/>
  <c r="DS7" i="5"/>
  <c r="BF41" i="9"/>
  <c r="BS7" i="6"/>
  <c r="BS71" i="6" s="1"/>
  <c r="DF7" i="9"/>
  <c r="DF71" i="9" s="1"/>
  <c r="DF72" i="9" s="1"/>
  <c r="S77" i="6"/>
  <c r="CF41" i="9"/>
  <c r="S77" i="9"/>
  <c r="CS7" i="10"/>
  <c r="CS71" i="10" s="1"/>
  <c r="CS72" i="10" s="1"/>
  <c r="S76" i="10"/>
  <c r="S80" i="10" s="1"/>
  <c r="CF7" i="8"/>
  <c r="CF71" i="8" s="1"/>
  <c r="CF72" i="8" s="1"/>
  <c r="CF41" i="10"/>
  <c r="AF7" i="5"/>
  <c r="AF71" i="5" s="1"/>
  <c r="AF72" i="5" s="1"/>
  <c r="BS41" i="8"/>
  <c r="S76" i="4"/>
  <c r="S80" i="4" s="1"/>
  <c r="AF41" i="9"/>
  <c r="AS7" i="8"/>
  <c r="AS71" i="8" s="1"/>
  <c r="AS41" i="6"/>
  <c r="BF41" i="8"/>
  <c r="H7" i="8"/>
  <c r="CS41" i="10"/>
  <c r="S77" i="4"/>
  <c r="DS7" i="6"/>
  <c r="S77" i="5"/>
  <c r="BS41" i="5"/>
  <c r="AF41" i="8"/>
  <c r="AS7" i="6"/>
  <c r="AS71" i="6" s="1"/>
  <c r="DF7" i="10"/>
  <c r="DF71" i="10" s="1"/>
  <c r="DF72" i="10" s="1"/>
  <c r="DF36" i="10"/>
  <c r="S77" i="8"/>
  <c r="CS7" i="9"/>
  <c r="CS71" i="9" s="1"/>
  <c r="CS72" i="9" s="1"/>
  <c r="BS77" i="2"/>
  <c r="BF77" i="2"/>
  <c r="BF77" i="3"/>
  <c r="BT71" i="3"/>
  <c r="BS41" i="3"/>
  <c r="AK41" i="3"/>
  <c r="AK77" i="3" s="1"/>
  <c r="BU38" i="1"/>
  <c r="BT41" i="3"/>
  <c r="BT77" i="3" s="1"/>
  <c r="CS39" i="2"/>
  <c r="AV39" i="2"/>
  <c r="AI41" i="2"/>
  <c r="AI77" i="2" s="1"/>
  <c r="CF38" i="2"/>
  <c r="AW41" i="3"/>
  <c r="AW77" i="3" s="1"/>
  <c r="AJ41" i="2"/>
  <c r="AJ77" i="2" s="1"/>
  <c r="AW39" i="2"/>
  <c r="BH41" i="3"/>
  <c r="BH77" i="3" s="1"/>
  <c r="BI41" i="3"/>
  <c r="BI77" i="3" s="1"/>
  <c r="BN74" i="3"/>
  <c r="AH77" i="2"/>
  <c r="BH39" i="2"/>
  <c r="AU41" i="2"/>
  <c r="AJ77" i="3"/>
  <c r="CG39" i="2"/>
  <c r="BT41" i="2"/>
  <c r="BT77" i="2" s="1"/>
  <c r="DW72" i="3"/>
  <c r="BJ41" i="3"/>
  <c r="BJ77" i="3" s="1"/>
  <c r="DV3" i="8"/>
  <c r="DV2" i="8" s="1"/>
  <c r="W3" i="9"/>
  <c r="W2" i="9" s="1"/>
  <c r="CV3" i="8"/>
  <c r="CV2" i="8" s="1"/>
  <c r="BV3" i="5"/>
  <c r="BV3" i="8"/>
  <c r="BV2" i="8" s="1"/>
  <c r="AV3" i="9"/>
  <c r="AV2" i="9" s="1"/>
  <c r="BI3" i="10"/>
  <c r="BI2" i="10" s="1"/>
  <c r="K3" i="1"/>
  <c r="DI3" i="6"/>
  <c r="DI3" i="8"/>
  <c r="DI2" i="8" s="1"/>
  <c r="BI3" i="8"/>
  <c r="BI2" i="8" s="1"/>
  <c r="BV3" i="6"/>
  <c r="AI3" i="10"/>
  <c r="AI2" i="10" s="1"/>
  <c r="BI3" i="6"/>
  <c r="CI3" i="6"/>
  <c r="CI3" i="9"/>
  <c r="CI2" i="9" s="1"/>
  <c r="DI3" i="10"/>
  <c r="DI2" i="10" s="1"/>
  <c r="BV3" i="9"/>
  <c r="BV2" i="9" s="1"/>
  <c r="CI3" i="8"/>
  <c r="CI2" i="8" s="1"/>
  <c r="DV3" i="10"/>
  <c r="DV2" i="10" s="1"/>
  <c r="CV3" i="5"/>
  <c r="DV3" i="6"/>
  <c r="CI3" i="5"/>
  <c r="AV3" i="6"/>
  <c r="W3" i="10"/>
  <c r="W2" i="10" s="1"/>
  <c r="CV3" i="6"/>
  <c r="AV3" i="5"/>
  <c r="DV3" i="5"/>
  <c r="AV3" i="8"/>
  <c r="AV2" i="8" s="1"/>
  <c r="AI3" i="6"/>
  <c r="BV3" i="10"/>
  <c r="BV2" i="10" s="1"/>
  <c r="K3" i="3"/>
  <c r="AI3" i="9"/>
  <c r="AI2" i="9" s="1"/>
  <c r="AV3" i="10"/>
  <c r="AV2" i="10" s="1"/>
  <c r="AI3" i="8"/>
  <c r="AI2" i="8" s="1"/>
  <c r="CV3" i="10"/>
  <c r="CV2" i="10" s="1"/>
  <c r="DI3" i="5"/>
  <c r="AI3" i="5"/>
  <c r="BI3" i="5"/>
  <c r="W3" i="1"/>
  <c r="CI3" i="10"/>
  <c r="CI2" i="10" s="1"/>
  <c r="K3" i="5"/>
  <c r="W3" i="3"/>
  <c r="W3" i="8"/>
  <c r="W2" i="8" s="1"/>
  <c r="W3" i="6"/>
  <c r="X3" i="2"/>
  <c r="K3" i="9"/>
  <c r="K2" i="9" s="1"/>
  <c r="J3" i="4"/>
  <c r="W3" i="4"/>
  <c r="J3" i="6"/>
  <c r="W3" i="5"/>
  <c r="J3" i="8"/>
  <c r="J2" i="8" s="1"/>
  <c r="W41" i="2"/>
  <c r="W77" i="2" s="1"/>
  <c r="M38" i="3"/>
  <c r="L39" i="2"/>
  <c r="X41" i="3"/>
  <c r="X77" i="3" s="1"/>
  <c r="M38" i="1"/>
  <c r="N38" i="2"/>
  <c r="O38" i="2" s="1"/>
  <c r="AM38" i="2"/>
  <c r="AZ38" i="2" s="1"/>
  <c r="BM38" i="2" s="1"/>
  <c r="BZ38" i="2" s="1"/>
  <c r="CM38" i="2" s="1"/>
  <c r="CZ38" i="2" s="1"/>
  <c r="DM38" i="2" s="1"/>
  <c r="DZ38" i="2" s="1"/>
  <c r="CS41" i="6" l="1"/>
  <c r="CI51" i="9"/>
  <c r="CI49" i="9"/>
  <c r="CI50" i="9"/>
  <c r="CI89" i="9"/>
  <c r="CI59" i="9"/>
  <c r="CI90" i="9"/>
  <c r="CI58" i="9"/>
  <c r="CI57" i="9"/>
  <c r="CI88" i="9"/>
  <c r="BI50" i="8"/>
  <c r="BI51" i="8"/>
  <c r="BI49" i="8"/>
  <c r="BI90" i="8"/>
  <c r="BI59" i="8"/>
  <c r="BI89" i="8"/>
  <c r="BI58" i="8"/>
  <c r="BI57" i="8"/>
  <c r="BI88" i="8"/>
  <c r="AZ50" i="11"/>
  <c r="AZ51" i="11"/>
  <c r="AZ49" i="11"/>
  <c r="AZ90" i="11"/>
  <c r="AZ58" i="11"/>
  <c r="AZ59" i="11"/>
  <c r="AZ89" i="11"/>
  <c r="AZ57" i="11"/>
  <c r="AZ88" i="11"/>
  <c r="CU51" i="8"/>
  <c r="CU49" i="8"/>
  <c r="CU50" i="8"/>
  <c r="CU90" i="8"/>
  <c r="CU59" i="8"/>
  <c r="CU89" i="8"/>
  <c r="CU58" i="8"/>
  <c r="CU57" i="8"/>
  <c r="CU88" i="8"/>
  <c r="AB51" i="13"/>
  <c r="AB49" i="13"/>
  <c r="AB50" i="13"/>
  <c r="AB59" i="13"/>
  <c r="AB89" i="13"/>
  <c r="AB88" i="13"/>
  <c r="AB58" i="13"/>
  <c r="AB57" i="13"/>
  <c r="AB90" i="13"/>
  <c r="CK49" i="13"/>
  <c r="CK51" i="13"/>
  <c r="CK50" i="13"/>
  <c r="CK58" i="13"/>
  <c r="CK90" i="13"/>
  <c r="CK59" i="13"/>
  <c r="CK89" i="13"/>
  <c r="CK57" i="13"/>
  <c r="CK88" i="13"/>
  <c r="BA51" i="13"/>
  <c r="BA50" i="13"/>
  <c r="BA49" i="13"/>
  <c r="BA89" i="13"/>
  <c r="BA58" i="13"/>
  <c r="BA90" i="13"/>
  <c r="BA59" i="13"/>
  <c r="BA57" i="13"/>
  <c r="BA88" i="13"/>
  <c r="DI50" i="8"/>
  <c r="DI51" i="8"/>
  <c r="DI49" i="8"/>
  <c r="DI89" i="8"/>
  <c r="DI90" i="8"/>
  <c r="DI59" i="8"/>
  <c r="DI58" i="8"/>
  <c r="DI57" i="8"/>
  <c r="DI88" i="8"/>
  <c r="AN51" i="11"/>
  <c r="AN49" i="11"/>
  <c r="AN50" i="11"/>
  <c r="AN58" i="11"/>
  <c r="AN59" i="11"/>
  <c r="AN89" i="11"/>
  <c r="AN90" i="11"/>
  <c r="AN88" i="11"/>
  <c r="AN57" i="11"/>
  <c r="BM50" i="13"/>
  <c r="BM49" i="13"/>
  <c r="BM51" i="13"/>
  <c r="BM59" i="13"/>
  <c r="BM89" i="13"/>
  <c r="BM58" i="13"/>
  <c r="BM90" i="13"/>
  <c r="BM57" i="13"/>
  <c r="BM88" i="13"/>
  <c r="BG50" i="8"/>
  <c r="BG51" i="8"/>
  <c r="BG49" i="8"/>
  <c r="BG58" i="8"/>
  <c r="BG90" i="8"/>
  <c r="BG59" i="8"/>
  <c r="BG89" i="8"/>
  <c r="BG57" i="8"/>
  <c r="BG88" i="8"/>
  <c r="CG51" i="8"/>
  <c r="CG49" i="8"/>
  <c r="CG50" i="8"/>
  <c r="CG90" i="8"/>
  <c r="CG59" i="8"/>
  <c r="CG89" i="8"/>
  <c r="CG58" i="8"/>
  <c r="CG57" i="8"/>
  <c r="CG88" i="8"/>
  <c r="AM34" i="12"/>
  <c r="AM76" i="12" s="1"/>
  <c r="AG51" i="9"/>
  <c r="AG49" i="9"/>
  <c r="AG50" i="9"/>
  <c r="AG88" i="9"/>
  <c r="AG58" i="9"/>
  <c r="AG89" i="9"/>
  <c r="AG59" i="9"/>
  <c r="AG57" i="9"/>
  <c r="AG90" i="9"/>
  <c r="DV49" i="8"/>
  <c r="DV51" i="8"/>
  <c r="DV50" i="8"/>
  <c r="DV89" i="8"/>
  <c r="DV90" i="8"/>
  <c r="DV58" i="8"/>
  <c r="DV59" i="8"/>
  <c r="DV57" i="8"/>
  <c r="DV88" i="8"/>
  <c r="AB49" i="11"/>
  <c r="AB50" i="11"/>
  <c r="AB51" i="11"/>
  <c r="AB59" i="11"/>
  <c r="AB89" i="11"/>
  <c r="AB90" i="11"/>
  <c r="AB58" i="11"/>
  <c r="AB88" i="11"/>
  <c r="AB57" i="11"/>
  <c r="DT51" i="11"/>
  <c r="DT50" i="11"/>
  <c r="DT49" i="11"/>
  <c r="DT90" i="11"/>
  <c r="DT58" i="11"/>
  <c r="DT59" i="11"/>
  <c r="DT89" i="11"/>
  <c r="DT57" i="11"/>
  <c r="DT88" i="11"/>
  <c r="BY49" i="13"/>
  <c r="BY51" i="13"/>
  <c r="BY50" i="13"/>
  <c r="BY90" i="13"/>
  <c r="BY59" i="13"/>
  <c r="BY89" i="13"/>
  <c r="BY58" i="13"/>
  <c r="BY57" i="13"/>
  <c r="BY88" i="13"/>
  <c r="BI3" i="9"/>
  <c r="BI2" i="9" s="1"/>
  <c r="BH2" i="9"/>
  <c r="BH50" i="8"/>
  <c r="BH51" i="8"/>
  <c r="BH49" i="8"/>
  <c r="BH58" i="8"/>
  <c r="BH90" i="8"/>
  <c r="BH59" i="8"/>
  <c r="BH89" i="8"/>
  <c r="BH57" i="8"/>
  <c r="BH88" i="8"/>
  <c r="CH51" i="8"/>
  <c r="CH49" i="8"/>
  <c r="CH50" i="8"/>
  <c r="CH59" i="8"/>
  <c r="CH89" i="8"/>
  <c r="CH90" i="8"/>
  <c r="CH58" i="8"/>
  <c r="CH57" i="8"/>
  <c r="CH88" i="8"/>
  <c r="AH51" i="9"/>
  <c r="AH49" i="9"/>
  <c r="AH50" i="9"/>
  <c r="AH89" i="9"/>
  <c r="AH59" i="9"/>
  <c r="AH90" i="9"/>
  <c r="AH58" i="9"/>
  <c r="AH57" i="9"/>
  <c r="AH88" i="9"/>
  <c r="W51" i="10"/>
  <c r="W49" i="10"/>
  <c r="W50" i="10"/>
  <c r="W88" i="10"/>
  <c r="W58" i="10"/>
  <c r="W89" i="10"/>
  <c r="W59" i="10"/>
  <c r="W90" i="10"/>
  <c r="W57" i="10"/>
  <c r="BZ51" i="12"/>
  <c r="BZ49" i="12"/>
  <c r="BZ50" i="12"/>
  <c r="BZ90" i="12"/>
  <c r="BZ59" i="12"/>
  <c r="BZ89" i="12"/>
  <c r="BZ58" i="12"/>
  <c r="BZ57" i="12"/>
  <c r="BZ88" i="12"/>
  <c r="BU49" i="9"/>
  <c r="BU50" i="9"/>
  <c r="BU51" i="9"/>
  <c r="BU89" i="9"/>
  <c r="BU59" i="9"/>
  <c r="BU90" i="9"/>
  <c r="BU58" i="9"/>
  <c r="BU57" i="9"/>
  <c r="BU88" i="9"/>
  <c r="AO50" i="13"/>
  <c r="AO49" i="13"/>
  <c r="AO51" i="13"/>
  <c r="AO57" i="13"/>
  <c r="AO90" i="13"/>
  <c r="AO59" i="13"/>
  <c r="AO89" i="13"/>
  <c r="AO88" i="13"/>
  <c r="AO58" i="13"/>
  <c r="AL80" i="12"/>
  <c r="CX49" i="12"/>
  <c r="CX50" i="12"/>
  <c r="CX51" i="12"/>
  <c r="CX90" i="12"/>
  <c r="CX59" i="12"/>
  <c r="CX89" i="12"/>
  <c r="CX58" i="12"/>
  <c r="CX57" i="12"/>
  <c r="CX88" i="12"/>
  <c r="Q51" i="12"/>
  <c r="Q50" i="12"/>
  <c r="Q49" i="12"/>
  <c r="Q89" i="12"/>
  <c r="Q88" i="12"/>
  <c r="Q90" i="12"/>
  <c r="Q59" i="12"/>
  <c r="Q58" i="12"/>
  <c r="Q57" i="12"/>
  <c r="AF41" i="10"/>
  <c r="CG50" i="10"/>
  <c r="CG51" i="10"/>
  <c r="CG49" i="10"/>
  <c r="CG59" i="10"/>
  <c r="CG90" i="10"/>
  <c r="CG58" i="10"/>
  <c r="CG89" i="10"/>
  <c r="CG57" i="10"/>
  <c r="CG88" i="10"/>
  <c r="DG49" i="10"/>
  <c r="DG50" i="10"/>
  <c r="DG51" i="10"/>
  <c r="DG58" i="10"/>
  <c r="DG89" i="10"/>
  <c r="DG59" i="10"/>
  <c r="DG90" i="10"/>
  <c r="DG57" i="10"/>
  <c r="DG88" i="10"/>
  <c r="P51" i="13"/>
  <c r="P49" i="13"/>
  <c r="P50" i="13"/>
  <c r="P89" i="13"/>
  <c r="P88" i="13"/>
  <c r="P58" i="13"/>
  <c r="P57" i="13"/>
  <c r="P90" i="13"/>
  <c r="P59" i="13"/>
  <c r="DF41" i="5"/>
  <c r="BG49" i="10"/>
  <c r="BG50" i="10"/>
  <c r="BG51" i="10"/>
  <c r="BG58" i="10"/>
  <c r="BG89" i="10"/>
  <c r="BG59" i="10"/>
  <c r="BG90" i="10"/>
  <c r="BG57" i="10"/>
  <c r="BG88" i="10"/>
  <c r="AO2" i="12"/>
  <c r="AP3" i="12"/>
  <c r="CH50" i="10"/>
  <c r="CH51" i="10"/>
  <c r="CH49" i="10"/>
  <c r="CH59" i="10"/>
  <c r="CH90" i="10"/>
  <c r="CH58" i="10"/>
  <c r="CH89" i="10"/>
  <c r="CH57" i="10"/>
  <c r="CH88" i="10"/>
  <c r="DH49" i="10"/>
  <c r="DH50" i="10"/>
  <c r="DH51" i="10"/>
  <c r="DH58" i="10"/>
  <c r="DH89" i="10"/>
  <c r="DH59" i="10"/>
  <c r="DH90" i="10"/>
  <c r="DH57" i="10"/>
  <c r="DH88" i="10"/>
  <c r="J49" i="8"/>
  <c r="J50" i="8"/>
  <c r="J51" i="8"/>
  <c r="J57" i="8"/>
  <c r="J59" i="8"/>
  <c r="J89" i="8"/>
  <c r="J90" i="8"/>
  <c r="J88" i="8"/>
  <c r="J58" i="8"/>
  <c r="BV49" i="8"/>
  <c r="BV50" i="8"/>
  <c r="BV51" i="8"/>
  <c r="BV58" i="8"/>
  <c r="BV90" i="8"/>
  <c r="BV59" i="8"/>
  <c r="BV89" i="8"/>
  <c r="BV57" i="8"/>
  <c r="BV88" i="8"/>
  <c r="K3" i="2"/>
  <c r="BH49" i="10"/>
  <c r="BH50" i="10"/>
  <c r="BH51" i="10"/>
  <c r="BH58" i="10"/>
  <c r="BH89" i="10"/>
  <c r="BH59" i="10"/>
  <c r="BH90" i="10"/>
  <c r="BH57" i="10"/>
  <c r="BH88" i="10"/>
  <c r="AN50" i="12"/>
  <c r="AN51" i="12"/>
  <c r="AN49" i="12"/>
  <c r="AN89" i="12"/>
  <c r="AN90" i="12"/>
  <c r="AN59" i="12"/>
  <c r="AN58" i="12"/>
  <c r="AN57" i="12"/>
  <c r="AN88" i="12"/>
  <c r="AN19" i="12"/>
  <c r="AN21" i="12"/>
  <c r="AN27" i="12"/>
  <c r="AN16" i="12"/>
  <c r="AN45" i="12"/>
  <c r="AN44" i="12"/>
  <c r="AN46" i="12" s="1"/>
  <c r="AN33" i="12"/>
  <c r="AN43" i="12"/>
  <c r="AN26" i="12"/>
  <c r="AN38" i="12"/>
  <c r="AN22" i="12"/>
  <c r="AN17" i="12"/>
  <c r="AN18" i="12"/>
  <c r="AN14" i="12"/>
  <c r="AN20" i="12"/>
  <c r="AN32" i="12"/>
  <c r="AN15" i="12"/>
  <c r="AN12" i="12"/>
  <c r="AN9" i="12"/>
  <c r="AN39" i="12"/>
  <c r="AN25" i="12"/>
  <c r="AN13" i="12"/>
  <c r="AN23" i="12"/>
  <c r="AN31" i="12"/>
  <c r="AN10" i="12"/>
  <c r="AN11" i="12"/>
  <c r="AN24" i="12"/>
  <c r="AI51" i="9"/>
  <c r="AI49" i="9"/>
  <c r="AI50" i="9"/>
  <c r="AI89" i="9"/>
  <c r="AI59" i="9"/>
  <c r="AI90" i="9"/>
  <c r="AI58" i="9"/>
  <c r="AI57" i="9"/>
  <c r="AI88" i="9"/>
  <c r="BI49" i="10"/>
  <c r="BI50" i="10"/>
  <c r="BI51" i="10"/>
  <c r="BI58" i="10"/>
  <c r="BI89" i="10"/>
  <c r="BI59" i="10"/>
  <c r="BI90" i="10"/>
  <c r="BI57" i="10"/>
  <c r="BI88" i="10"/>
  <c r="DH51" i="11"/>
  <c r="DH49" i="11"/>
  <c r="DH50" i="11"/>
  <c r="DH58" i="11"/>
  <c r="DH59" i="11"/>
  <c r="DH89" i="11"/>
  <c r="DH90" i="11"/>
  <c r="DH57" i="11"/>
  <c r="DH88" i="11"/>
  <c r="CV49" i="11"/>
  <c r="CV50" i="11"/>
  <c r="CV51" i="11"/>
  <c r="CV89" i="11"/>
  <c r="CV90" i="11"/>
  <c r="CV58" i="11"/>
  <c r="CV59" i="11"/>
  <c r="CV88" i="11"/>
  <c r="CV57" i="11"/>
  <c r="CV49" i="10"/>
  <c r="CV50" i="10"/>
  <c r="CV51" i="10"/>
  <c r="CV89" i="10"/>
  <c r="CV59" i="10"/>
  <c r="CV90" i="10"/>
  <c r="CV58" i="10"/>
  <c r="CV57" i="10"/>
  <c r="CV88" i="10"/>
  <c r="AI49" i="8"/>
  <c r="AI50" i="8"/>
  <c r="AI51" i="8"/>
  <c r="AI90" i="8"/>
  <c r="AI89" i="8"/>
  <c r="AI58" i="8"/>
  <c r="AI59" i="8"/>
  <c r="AI57" i="8"/>
  <c r="AI88" i="8"/>
  <c r="CI49" i="8"/>
  <c r="CI50" i="8"/>
  <c r="CI51" i="8"/>
  <c r="CI90" i="8"/>
  <c r="CI89" i="8"/>
  <c r="CI58" i="8"/>
  <c r="CI59" i="8"/>
  <c r="CI57" i="8"/>
  <c r="CI88" i="8"/>
  <c r="CV51" i="8"/>
  <c r="CV49" i="8"/>
  <c r="CV50" i="8"/>
  <c r="CV90" i="8"/>
  <c r="CV59" i="8"/>
  <c r="CV89" i="8"/>
  <c r="CV58" i="8"/>
  <c r="CV57" i="8"/>
  <c r="CV88" i="8"/>
  <c r="DJ51" i="12"/>
  <c r="DJ49" i="12"/>
  <c r="DJ50" i="12"/>
  <c r="DJ90" i="12"/>
  <c r="DJ59" i="12"/>
  <c r="DJ89" i="12"/>
  <c r="DJ58" i="12"/>
  <c r="DJ57" i="12"/>
  <c r="DJ88" i="12"/>
  <c r="J50" i="10"/>
  <c r="J49" i="10"/>
  <c r="J51" i="10"/>
  <c r="J89" i="10"/>
  <c r="J59" i="10"/>
  <c r="J90" i="10"/>
  <c r="J57" i="10"/>
  <c r="J88" i="10"/>
  <c r="J58" i="10"/>
  <c r="CT50" i="9"/>
  <c r="CT51" i="9"/>
  <c r="CT49" i="9"/>
  <c r="CT90" i="9"/>
  <c r="CT58" i="9"/>
  <c r="CT89" i="9"/>
  <c r="CT59" i="9"/>
  <c r="CT57" i="9"/>
  <c r="CT88" i="9"/>
  <c r="CG51" i="9"/>
  <c r="CG49" i="9"/>
  <c r="CG50" i="9"/>
  <c r="CG58" i="9"/>
  <c r="CG89" i="9"/>
  <c r="CG59" i="9"/>
  <c r="CG90" i="9"/>
  <c r="CG57" i="9"/>
  <c r="CG88" i="9"/>
  <c r="CI50" i="10"/>
  <c r="CI51" i="10"/>
  <c r="CI49" i="10"/>
  <c r="CI59" i="10"/>
  <c r="CI90" i="10"/>
  <c r="CI58" i="10"/>
  <c r="CI89" i="10"/>
  <c r="CI57" i="10"/>
  <c r="CI88" i="10"/>
  <c r="AV50" i="9"/>
  <c r="AV51" i="9"/>
  <c r="AV49" i="9"/>
  <c r="AV90" i="9"/>
  <c r="AV58" i="9"/>
  <c r="AV89" i="9"/>
  <c r="AV59" i="9"/>
  <c r="AV57" i="9"/>
  <c r="AV88" i="9"/>
  <c r="DV51" i="10"/>
  <c r="DV49" i="10"/>
  <c r="DV50" i="10"/>
  <c r="DV90" i="10"/>
  <c r="DV58" i="10"/>
  <c r="DV89" i="10"/>
  <c r="DV59" i="10"/>
  <c r="DV57" i="10"/>
  <c r="DV88" i="10"/>
  <c r="AV49" i="10"/>
  <c r="AV50" i="10"/>
  <c r="AV51" i="10"/>
  <c r="AV89" i="10"/>
  <c r="AV59" i="10"/>
  <c r="AV90" i="10"/>
  <c r="AV58" i="10"/>
  <c r="AV57" i="10"/>
  <c r="AV88" i="10"/>
  <c r="BV49" i="9"/>
  <c r="BV50" i="9"/>
  <c r="BV51" i="9"/>
  <c r="BV89" i="9"/>
  <c r="BV59" i="9"/>
  <c r="BV90" i="9"/>
  <c r="BV58" i="9"/>
  <c r="BV57" i="9"/>
  <c r="BV88" i="9"/>
  <c r="W49" i="9"/>
  <c r="W50" i="9"/>
  <c r="W51" i="9"/>
  <c r="W59" i="9"/>
  <c r="W57" i="9"/>
  <c r="W90" i="9"/>
  <c r="W88" i="9"/>
  <c r="W58" i="9"/>
  <c r="W89" i="9"/>
  <c r="AM41" i="12"/>
  <c r="AM77" i="12" s="1"/>
  <c r="AM46" i="12"/>
  <c r="AM53" i="12"/>
  <c r="AM78" i="12" s="1"/>
  <c r="BT51" i="10"/>
  <c r="BT49" i="10"/>
  <c r="BT50" i="10"/>
  <c r="BT90" i="10"/>
  <c r="BT58" i="10"/>
  <c r="BT89" i="10"/>
  <c r="BT59" i="10"/>
  <c r="BT57" i="10"/>
  <c r="BT88" i="10"/>
  <c r="CT49" i="10"/>
  <c r="CT50" i="10"/>
  <c r="CT51" i="10"/>
  <c r="CT89" i="10"/>
  <c r="CT59" i="10"/>
  <c r="CT90" i="10"/>
  <c r="CT58" i="10"/>
  <c r="CT57" i="10"/>
  <c r="CT88" i="10"/>
  <c r="CH51" i="9"/>
  <c r="CH49" i="9"/>
  <c r="CH50" i="9"/>
  <c r="CH89" i="9"/>
  <c r="CH59" i="9"/>
  <c r="CH90" i="9"/>
  <c r="CH58" i="9"/>
  <c r="CH57" i="9"/>
  <c r="CH88" i="9"/>
  <c r="DU51" i="13"/>
  <c r="DU49" i="13"/>
  <c r="DU50" i="13"/>
  <c r="DU58" i="13"/>
  <c r="DU90" i="13"/>
  <c r="DU59" i="13"/>
  <c r="DU89" i="13"/>
  <c r="DU57" i="13"/>
  <c r="DU88" i="13"/>
  <c r="J50" i="9"/>
  <c r="J49" i="9"/>
  <c r="J51" i="9"/>
  <c r="J90" i="9"/>
  <c r="J88" i="9"/>
  <c r="J58" i="9"/>
  <c r="J89" i="9"/>
  <c r="J59" i="9"/>
  <c r="J57" i="9"/>
  <c r="BU49" i="8"/>
  <c r="BU50" i="8"/>
  <c r="BU51" i="8"/>
  <c r="BU90" i="8"/>
  <c r="BU58" i="8"/>
  <c r="BU59" i="8"/>
  <c r="BU89" i="8"/>
  <c r="BU57" i="8"/>
  <c r="BU88" i="8"/>
  <c r="BU51" i="10"/>
  <c r="BU49" i="10"/>
  <c r="BU50" i="10"/>
  <c r="BU90" i="10"/>
  <c r="BU58" i="10"/>
  <c r="BU89" i="10"/>
  <c r="BU59" i="10"/>
  <c r="BU57" i="10"/>
  <c r="BU88" i="10"/>
  <c r="CU49" i="10"/>
  <c r="CU50" i="10"/>
  <c r="CU51" i="10"/>
  <c r="CU89" i="10"/>
  <c r="CU59" i="10"/>
  <c r="CU90" i="10"/>
  <c r="CU58" i="10"/>
  <c r="CU57" i="10"/>
  <c r="CU88" i="10"/>
  <c r="DI51" i="13"/>
  <c r="DI50" i="13"/>
  <c r="DI49" i="13"/>
  <c r="DI90" i="13"/>
  <c r="DI59" i="13"/>
  <c r="DI89" i="13"/>
  <c r="DI58" i="13"/>
  <c r="DI57" i="13"/>
  <c r="DI88" i="13"/>
  <c r="K50" i="9"/>
  <c r="K51" i="9"/>
  <c r="K49" i="9"/>
  <c r="K90" i="9"/>
  <c r="K88" i="9"/>
  <c r="K58" i="9"/>
  <c r="K89" i="9"/>
  <c r="K59" i="9"/>
  <c r="K57" i="9"/>
  <c r="DF49" i="9"/>
  <c r="DF50" i="9"/>
  <c r="DF51" i="9"/>
  <c r="DF59" i="9"/>
  <c r="DF90" i="9"/>
  <c r="DF58" i="9"/>
  <c r="DF89" i="9"/>
  <c r="DF57" i="9"/>
  <c r="DF88" i="9"/>
  <c r="BV51" i="10"/>
  <c r="BV49" i="10"/>
  <c r="BV50" i="10"/>
  <c r="BV90" i="10"/>
  <c r="BV58" i="10"/>
  <c r="BV89" i="10"/>
  <c r="BV59" i="10"/>
  <c r="BV57" i="10"/>
  <c r="BV88" i="10"/>
  <c r="BX51" i="11"/>
  <c r="BX49" i="11"/>
  <c r="BX50" i="11"/>
  <c r="BX58" i="11"/>
  <c r="BX59" i="11"/>
  <c r="BX89" i="11"/>
  <c r="BX90" i="11"/>
  <c r="BX88" i="11"/>
  <c r="BX57" i="11"/>
  <c r="AC2" i="13"/>
  <c r="P51" i="11"/>
  <c r="P49" i="11"/>
  <c r="P50" i="11"/>
  <c r="P58" i="11"/>
  <c r="P90" i="11"/>
  <c r="P89" i="11"/>
  <c r="P59" i="11"/>
  <c r="P88" i="11"/>
  <c r="P57" i="11"/>
  <c r="BB49" i="12"/>
  <c r="BB50" i="12"/>
  <c r="BB51" i="12"/>
  <c r="BB89" i="12"/>
  <c r="BB90" i="12"/>
  <c r="BB59" i="12"/>
  <c r="BB58" i="12"/>
  <c r="BB57" i="12"/>
  <c r="BB88" i="12"/>
  <c r="AB51" i="12"/>
  <c r="AB49" i="12"/>
  <c r="AB50" i="12"/>
  <c r="AB90" i="12"/>
  <c r="AB89" i="12"/>
  <c r="AB88" i="12"/>
  <c r="AB57" i="12"/>
  <c r="AB58" i="12"/>
  <c r="AB59" i="12"/>
  <c r="AF41" i="6"/>
  <c r="AF46" i="10"/>
  <c r="DI49" i="10"/>
  <c r="DI50" i="10"/>
  <c r="DI51" i="10"/>
  <c r="DI58" i="10"/>
  <c r="DI89" i="10"/>
  <c r="DI59" i="10"/>
  <c r="DI90" i="10"/>
  <c r="DI57" i="10"/>
  <c r="DI88" i="10"/>
  <c r="BN49" i="12"/>
  <c r="BN50" i="12"/>
  <c r="BN51" i="12"/>
  <c r="BN90" i="12"/>
  <c r="BN59" i="12"/>
  <c r="BN89" i="12"/>
  <c r="BN58" i="12"/>
  <c r="BN57" i="12"/>
  <c r="BN88" i="12"/>
  <c r="DV50" i="12"/>
  <c r="DV51" i="12"/>
  <c r="DV49" i="12"/>
  <c r="DV89" i="12"/>
  <c r="DV58" i="12"/>
  <c r="DV90" i="12"/>
  <c r="DV59" i="12"/>
  <c r="DV57" i="12"/>
  <c r="DV88" i="12"/>
  <c r="AV51" i="8"/>
  <c r="AV49" i="8"/>
  <c r="AV50" i="8"/>
  <c r="AV90" i="8"/>
  <c r="AV59" i="8"/>
  <c r="AV89" i="8"/>
  <c r="AV58" i="8"/>
  <c r="AV57" i="8"/>
  <c r="AV88" i="8"/>
  <c r="AI50" i="10"/>
  <c r="AI51" i="10"/>
  <c r="AI49" i="10"/>
  <c r="AI59" i="10"/>
  <c r="AI90" i="10"/>
  <c r="AI57" i="10"/>
  <c r="AI88" i="10"/>
  <c r="AI58" i="10"/>
  <c r="AI89" i="10"/>
  <c r="CJ50" i="11"/>
  <c r="CJ51" i="11"/>
  <c r="CJ49" i="11"/>
  <c r="CJ90" i="11"/>
  <c r="CJ58" i="11"/>
  <c r="CJ59" i="11"/>
  <c r="CJ89" i="11"/>
  <c r="CJ57" i="11"/>
  <c r="CJ88" i="11"/>
  <c r="CL49" i="12"/>
  <c r="CL50" i="12"/>
  <c r="CL51" i="12"/>
  <c r="CL89" i="12"/>
  <c r="CL90" i="12"/>
  <c r="CL59" i="12"/>
  <c r="CL58" i="12"/>
  <c r="CL57" i="12"/>
  <c r="CL88" i="12"/>
  <c r="AP2" i="13"/>
  <c r="W49" i="8"/>
  <c r="W50" i="8"/>
  <c r="W51" i="8"/>
  <c r="W88" i="8"/>
  <c r="W58" i="8"/>
  <c r="W90" i="8"/>
  <c r="W57" i="8"/>
  <c r="W59" i="8"/>
  <c r="W89" i="8"/>
  <c r="BL49" i="11"/>
  <c r="BL50" i="11"/>
  <c r="BL51" i="11"/>
  <c r="BL59" i="11"/>
  <c r="BL89" i="11"/>
  <c r="BL90" i="11"/>
  <c r="BL58" i="11"/>
  <c r="BL57" i="11"/>
  <c r="BL88" i="11"/>
  <c r="CW51" i="13"/>
  <c r="CW50" i="13"/>
  <c r="CW49" i="13"/>
  <c r="CW89" i="13"/>
  <c r="CW58" i="13"/>
  <c r="CW90" i="13"/>
  <c r="CW59" i="13"/>
  <c r="CW57" i="13"/>
  <c r="CW88" i="13"/>
  <c r="CT51" i="8"/>
  <c r="CT49" i="8"/>
  <c r="CT50" i="8"/>
  <c r="CT90" i="8"/>
  <c r="CT59" i="8"/>
  <c r="CT89" i="8"/>
  <c r="CT58" i="8"/>
  <c r="CT57" i="8"/>
  <c r="CT88" i="8"/>
  <c r="DS41" i="10"/>
  <c r="H41" i="9"/>
  <c r="H77" i="9" s="1"/>
  <c r="AS34" i="9"/>
  <c r="DF41" i="8"/>
  <c r="DS41" i="8"/>
  <c r="DF41" i="6"/>
  <c r="BF34" i="6"/>
  <c r="U80" i="8"/>
  <c r="Z53" i="11"/>
  <c r="Z78" i="11" s="1"/>
  <c r="CG53" i="10"/>
  <c r="CG78" i="10" s="1"/>
  <c r="CS34" i="6"/>
  <c r="DS41" i="5"/>
  <c r="DS77" i="5" s="1"/>
  <c r="AF34" i="10"/>
  <c r="AF76" i="10" s="1"/>
  <c r="AF80" i="10" s="1"/>
  <c r="AS53" i="9"/>
  <c r="AS78" i="9" s="1"/>
  <c r="AL53" i="11"/>
  <c r="AL78" i="11" s="1"/>
  <c r="DS34" i="8"/>
  <c r="DS36" i="8" s="1"/>
  <c r="DS46" i="13"/>
  <c r="CF41" i="5"/>
  <c r="CF77" i="5" s="1"/>
  <c r="CF41" i="8"/>
  <c r="CF77" i="8" s="1"/>
  <c r="BT41" i="9"/>
  <c r="BT77" i="9" s="1"/>
  <c r="BS41" i="6"/>
  <c r="BS77" i="6" s="1"/>
  <c r="AS41" i="10"/>
  <c r="AF53" i="6"/>
  <c r="AF78" i="6" s="1"/>
  <c r="O46" i="12"/>
  <c r="BS93" i="12"/>
  <c r="BS96" i="12" s="1"/>
  <c r="BS93" i="13"/>
  <c r="BS96" i="13" s="1"/>
  <c r="BS91" i="6"/>
  <c r="DG46" i="13"/>
  <c r="J45" i="8"/>
  <c r="O45" i="13"/>
  <c r="J45" i="10"/>
  <c r="AL46" i="11"/>
  <c r="J45" i="9"/>
  <c r="J46" i="9" s="1"/>
  <c r="K45" i="9"/>
  <c r="AA46" i="13"/>
  <c r="AY46" i="13"/>
  <c r="CT44" i="8"/>
  <c r="AX46" i="11"/>
  <c r="O45" i="11"/>
  <c r="P45" i="12"/>
  <c r="CT9" i="8"/>
  <c r="CT39" i="8"/>
  <c r="CT41" i="8" s="1"/>
  <c r="CT77" i="8" s="1"/>
  <c r="CT30" i="8"/>
  <c r="CT26" i="8"/>
  <c r="CT31" i="8"/>
  <c r="CT32" i="8"/>
  <c r="DF46" i="11"/>
  <c r="Z46" i="12"/>
  <c r="AT46" i="8"/>
  <c r="CS91" i="11"/>
  <c r="CS91" i="9"/>
  <c r="CS91" i="6"/>
  <c r="BF91" i="13"/>
  <c r="BF93" i="13" s="1"/>
  <c r="BF96" i="13" s="1"/>
  <c r="BF91" i="8"/>
  <c r="AF91" i="13"/>
  <c r="DS91" i="12"/>
  <c r="CF91" i="6"/>
  <c r="BG16" i="8"/>
  <c r="U46" i="9"/>
  <c r="N46" i="11"/>
  <c r="CV46" i="12"/>
  <c r="V46" i="8"/>
  <c r="DF91" i="11"/>
  <c r="DF91" i="13"/>
  <c r="DF91" i="6"/>
  <c r="CS91" i="13"/>
  <c r="BF91" i="10"/>
  <c r="AF91" i="10"/>
  <c r="AF91" i="8"/>
  <c r="AS91" i="13"/>
  <c r="AS91" i="10"/>
  <c r="AS91" i="12"/>
  <c r="DS91" i="6"/>
  <c r="CF91" i="11"/>
  <c r="CF91" i="9"/>
  <c r="CF91" i="12"/>
  <c r="DS46" i="10"/>
  <c r="CS91" i="10"/>
  <c r="CS91" i="8"/>
  <c r="BF91" i="12"/>
  <c r="BF93" i="12" s="1"/>
  <c r="BF96" i="12" s="1"/>
  <c r="BF91" i="6"/>
  <c r="AS91" i="6"/>
  <c r="DS91" i="13"/>
  <c r="N46" i="13"/>
  <c r="DT46" i="10"/>
  <c r="H46" i="9"/>
  <c r="BV46" i="11"/>
  <c r="BT46" i="9"/>
  <c r="DF91" i="12"/>
  <c r="DF91" i="10"/>
  <c r="DF91" i="8"/>
  <c r="CS91" i="12"/>
  <c r="BF91" i="11"/>
  <c r="BF91" i="9"/>
  <c r="AF91" i="12"/>
  <c r="AF91" i="11"/>
  <c r="AF91" i="9"/>
  <c r="AF91" i="6"/>
  <c r="AS91" i="11"/>
  <c r="AS91" i="9"/>
  <c r="AS91" i="8"/>
  <c r="DS91" i="10"/>
  <c r="DS91" i="8"/>
  <c r="CF91" i="13"/>
  <c r="CF91" i="10"/>
  <c r="CF91" i="8"/>
  <c r="BU45" i="10"/>
  <c r="V45" i="10"/>
  <c r="CH45" i="8"/>
  <c r="DH45" i="10"/>
  <c r="CU45" i="8"/>
  <c r="DU45" i="8"/>
  <c r="CW45" i="12"/>
  <c r="BA45" i="12"/>
  <c r="DI45" i="12"/>
  <c r="BL45" i="13"/>
  <c r="DT45" i="13"/>
  <c r="AA45" i="12"/>
  <c r="BG28" i="8"/>
  <c r="BG45" i="8"/>
  <c r="I46" i="8"/>
  <c r="CF46" i="8"/>
  <c r="CU46" i="13"/>
  <c r="BW46" i="13"/>
  <c r="CJ46" i="12"/>
  <c r="CT46" i="11"/>
  <c r="AN46" i="13"/>
  <c r="DG46" i="8"/>
  <c r="CT45" i="8"/>
  <c r="CT46" i="8" s="1"/>
  <c r="CH45" i="10"/>
  <c r="AH45" i="8"/>
  <c r="AH45" i="9"/>
  <c r="BH45" i="8"/>
  <c r="BH45" i="10"/>
  <c r="BU45" i="8"/>
  <c r="DG45" i="11"/>
  <c r="AA45" i="11"/>
  <c r="CK45" i="12"/>
  <c r="DU45" i="12"/>
  <c r="AO45" i="13"/>
  <c r="CJ45" i="13"/>
  <c r="AB45" i="13"/>
  <c r="BG10" i="8"/>
  <c r="CS45" i="9"/>
  <c r="AT46" i="10"/>
  <c r="W45" i="8"/>
  <c r="DU45" i="10"/>
  <c r="BU45" i="9"/>
  <c r="CH45" i="9"/>
  <c r="AH45" i="10"/>
  <c r="BH45" i="9"/>
  <c r="V45" i="9"/>
  <c r="CI45" i="11"/>
  <c r="AY45" i="11"/>
  <c r="AM45" i="11"/>
  <c r="BW45" i="11"/>
  <c r="BY45" i="12"/>
  <c r="AZ45" i="13"/>
  <c r="BX45" i="13"/>
  <c r="BG17" i="8"/>
  <c r="F60" i="8"/>
  <c r="F62" i="8" s="1"/>
  <c r="F64" i="8" s="1"/>
  <c r="F60" i="10"/>
  <c r="F62" i="10" s="1"/>
  <c r="F64" i="10" s="1"/>
  <c r="AG46" i="10"/>
  <c r="CT46" i="10"/>
  <c r="CI46" i="13"/>
  <c r="AZ46" i="12"/>
  <c r="DF46" i="8"/>
  <c r="BK46" i="13"/>
  <c r="BJ46" i="11"/>
  <c r="BT46" i="10"/>
  <c r="DH46" i="12"/>
  <c r="Z46" i="11"/>
  <c r="CG46" i="10"/>
  <c r="AT46" i="9"/>
  <c r="AG45" i="9"/>
  <c r="CF60" i="12"/>
  <c r="CF62" i="12" s="1"/>
  <c r="CU45" i="10"/>
  <c r="AU45" i="10"/>
  <c r="AU45" i="8"/>
  <c r="DH45" i="8"/>
  <c r="AU45" i="9"/>
  <c r="DS45" i="11"/>
  <c r="BK45" i="11"/>
  <c r="CU45" i="11"/>
  <c r="BM45" i="12"/>
  <c r="CV45" i="13"/>
  <c r="DH45" i="13"/>
  <c r="BG45" i="10"/>
  <c r="BG18" i="8"/>
  <c r="F60" i="9"/>
  <c r="F62" i="9" s="1"/>
  <c r="F64" i="9" s="1"/>
  <c r="DS53" i="5"/>
  <c r="DS78" i="5" s="1"/>
  <c r="BG46" i="9"/>
  <c r="I46" i="9"/>
  <c r="AS46" i="8"/>
  <c r="DT46" i="12"/>
  <c r="AS46" i="9"/>
  <c r="DS46" i="8"/>
  <c r="CH46" i="11"/>
  <c r="AS46" i="10"/>
  <c r="BF46" i="10"/>
  <c r="BL46" i="12"/>
  <c r="BX46" i="12"/>
  <c r="AG46" i="8"/>
  <c r="BT46" i="8"/>
  <c r="CG45" i="8"/>
  <c r="CG46" i="8" s="1"/>
  <c r="BF60" i="13"/>
  <c r="BF60" i="12"/>
  <c r="I46" i="10"/>
  <c r="U46" i="10"/>
  <c r="DT46" i="8"/>
  <c r="DG45" i="10"/>
  <c r="DG46" i="10" s="1"/>
  <c r="CG45" i="9"/>
  <c r="CG46" i="9" s="1"/>
  <c r="BF60" i="11"/>
  <c r="BF62" i="11" s="1"/>
  <c r="BF64" i="11" s="1"/>
  <c r="BF41" i="10"/>
  <c r="BF77" i="10" s="1"/>
  <c r="CS41" i="5"/>
  <c r="CS77" i="5" s="1"/>
  <c r="BG15" i="8"/>
  <c r="BG39" i="8"/>
  <c r="BG27" i="8"/>
  <c r="DF34" i="8"/>
  <c r="DF76" i="8" s="1"/>
  <c r="CF34" i="8"/>
  <c r="F84" i="8"/>
  <c r="F86" i="8" s="1"/>
  <c r="Z34" i="12"/>
  <c r="Z76" i="12" s="1"/>
  <c r="U34" i="10"/>
  <c r="BG38" i="8"/>
  <c r="BG12" i="8"/>
  <c r="BG13" i="8"/>
  <c r="CG34" i="8"/>
  <c r="CG76" i="8" s="1"/>
  <c r="U34" i="9"/>
  <c r="AT41" i="8"/>
  <c r="AT77" i="8" s="1"/>
  <c r="BT34" i="8"/>
  <c r="BT76" i="8" s="1"/>
  <c r="CT34" i="10"/>
  <c r="CT76" i="10" s="1"/>
  <c r="H34" i="9"/>
  <c r="AS41" i="8"/>
  <c r="BG20" i="8"/>
  <c r="AS34" i="5"/>
  <c r="AS36" i="5" s="1"/>
  <c r="DF53" i="5"/>
  <c r="DF78" i="5" s="1"/>
  <c r="DS34" i="5"/>
  <c r="DS76" i="5" s="1"/>
  <c r="AX53" i="11"/>
  <c r="AX78" i="11" s="1"/>
  <c r="BJ34" i="11"/>
  <c r="AL34" i="11"/>
  <c r="AL76" i="11" s="1"/>
  <c r="CU34" i="13"/>
  <c r="DG34" i="13"/>
  <c r="CI34" i="13"/>
  <c r="BW34" i="13"/>
  <c r="AA34" i="13"/>
  <c r="BG9" i="8"/>
  <c r="BG14" i="8"/>
  <c r="BG11" i="8"/>
  <c r="BG29" i="8"/>
  <c r="BF36" i="6"/>
  <c r="I34" i="9"/>
  <c r="I36" i="9" s="1"/>
  <c r="CU44" i="10"/>
  <c r="CU33" i="10"/>
  <c r="CU43" i="10"/>
  <c r="AU44" i="10"/>
  <c r="AU33" i="10"/>
  <c r="AU43" i="10"/>
  <c r="AU44" i="8"/>
  <c r="AU33" i="8"/>
  <c r="AU43" i="8"/>
  <c r="DH44" i="8"/>
  <c r="DH33" i="8"/>
  <c r="DH43" i="8"/>
  <c r="AU44" i="9"/>
  <c r="AU33" i="9"/>
  <c r="AU43" i="9"/>
  <c r="DG44" i="11"/>
  <c r="DG33" i="11"/>
  <c r="DG43" i="11"/>
  <c r="AA44" i="11"/>
  <c r="AA43" i="11"/>
  <c r="AA33" i="11"/>
  <c r="DF34" i="11"/>
  <c r="DS44" i="11"/>
  <c r="DS33" i="11"/>
  <c r="DS43" i="11"/>
  <c r="AY44" i="11"/>
  <c r="AY33" i="11"/>
  <c r="AY43" i="11"/>
  <c r="AM44" i="11"/>
  <c r="AM33" i="11"/>
  <c r="AM43" i="11"/>
  <c r="CK44" i="12"/>
  <c r="CK33" i="12"/>
  <c r="CK43" i="12"/>
  <c r="DH34" i="12"/>
  <c r="BX34" i="12"/>
  <c r="BY44" i="12"/>
  <c r="BY33" i="12"/>
  <c r="BY43" i="12"/>
  <c r="BL44" i="13"/>
  <c r="BL33" i="13"/>
  <c r="BL43" i="13"/>
  <c r="BK34" i="13"/>
  <c r="DT44" i="13"/>
  <c r="DT33" i="13"/>
  <c r="DT43" i="13"/>
  <c r="DS34" i="13"/>
  <c r="DG34" i="10"/>
  <c r="DG76" i="10" s="1"/>
  <c r="AG34" i="8"/>
  <c r="AG76" i="8" s="1"/>
  <c r="BG34" i="9"/>
  <c r="BG76" i="9" s="1"/>
  <c r="I34" i="10"/>
  <c r="I76" i="10" s="1"/>
  <c r="DT34" i="8"/>
  <c r="DT76" i="8" s="1"/>
  <c r="DS34" i="10"/>
  <c r="DS36" i="10" s="1"/>
  <c r="W44" i="8"/>
  <c r="W43" i="8"/>
  <c r="W33" i="8"/>
  <c r="BU44" i="9"/>
  <c r="BU33" i="9"/>
  <c r="BU43" i="9"/>
  <c r="CH44" i="9"/>
  <c r="CH33" i="9"/>
  <c r="CH43" i="9"/>
  <c r="CW44" i="12"/>
  <c r="CW33" i="12"/>
  <c r="CW43" i="12"/>
  <c r="P44" i="12"/>
  <c r="P43" i="12"/>
  <c r="P33" i="12"/>
  <c r="AO44" i="13"/>
  <c r="AO43" i="13"/>
  <c r="AO33" i="13"/>
  <c r="AO53" i="13"/>
  <c r="AO78" i="13" s="1"/>
  <c r="DH44" i="13"/>
  <c r="DH33" i="13"/>
  <c r="DH43" i="13"/>
  <c r="BF34" i="10"/>
  <c r="BF76" i="10" s="1"/>
  <c r="J44" i="8"/>
  <c r="J43" i="8"/>
  <c r="J33" i="8"/>
  <c r="BU44" i="10"/>
  <c r="BU33" i="10"/>
  <c r="BU43" i="10"/>
  <c r="V44" i="10"/>
  <c r="V43" i="10"/>
  <c r="V33" i="10"/>
  <c r="CH44" i="8"/>
  <c r="CH33" i="8"/>
  <c r="CH43" i="8"/>
  <c r="DH44" i="10"/>
  <c r="DH33" i="10"/>
  <c r="DH43" i="10"/>
  <c r="CU44" i="8"/>
  <c r="CU33" i="8"/>
  <c r="CU43" i="8"/>
  <c r="DU44" i="8"/>
  <c r="DU33" i="8"/>
  <c r="DU43" i="8"/>
  <c r="BK44" i="11"/>
  <c r="BK33" i="11"/>
  <c r="BK43" i="11"/>
  <c r="CT34" i="11"/>
  <c r="AX34" i="11"/>
  <c r="BW44" i="11"/>
  <c r="BW33" i="11"/>
  <c r="BW43" i="11"/>
  <c r="DT34" i="12"/>
  <c r="BL34" i="12"/>
  <c r="AN34" i="13"/>
  <c r="AY34" i="13"/>
  <c r="AY76" i="13" s="1"/>
  <c r="AB44" i="13"/>
  <c r="AB43" i="13"/>
  <c r="AB33" i="13"/>
  <c r="V34" i="8"/>
  <c r="V76" i="8" s="1"/>
  <c r="AA44" i="12"/>
  <c r="AA43" i="12"/>
  <c r="AA33" i="12"/>
  <c r="DT34" i="10"/>
  <c r="DT76" i="10" s="1"/>
  <c r="DG34" i="8"/>
  <c r="DG76" i="8" s="1"/>
  <c r="J34" i="9"/>
  <c r="AG34" i="10"/>
  <c r="CG34" i="9"/>
  <c r="AG34" i="9"/>
  <c r="AG76" i="9" s="1"/>
  <c r="BG32" i="8"/>
  <c r="BG44" i="8"/>
  <c r="BG33" i="8"/>
  <c r="BG43" i="8"/>
  <c r="AS34" i="8"/>
  <c r="AS36" i="8" s="1"/>
  <c r="DF34" i="6"/>
  <c r="DF76" i="6" s="1"/>
  <c r="AS34" i="10"/>
  <c r="AS76" i="10" s="1"/>
  <c r="K44" i="9"/>
  <c r="K43" i="9"/>
  <c r="K33" i="9"/>
  <c r="DU44" i="10"/>
  <c r="DU33" i="10"/>
  <c r="DU43" i="10"/>
  <c r="AH43" i="10"/>
  <c r="AH44" i="10"/>
  <c r="AH33" i="10"/>
  <c r="BH44" i="9"/>
  <c r="BH33" i="9"/>
  <c r="BH43" i="9"/>
  <c r="V44" i="9"/>
  <c r="V43" i="9"/>
  <c r="V33" i="9"/>
  <c r="CI44" i="11"/>
  <c r="CI33" i="11"/>
  <c r="CI43" i="11"/>
  <c r="BA44" i="12"/>
  <c r="BA33" i="12"/>
  <c r="BA43" i="12"/>
  <c r="DU44" i="12"/>
  <c r="DU33" i="12"/>
  <c r="DU43" i="12"/>
  <c r="CJ44" i="13"/>
  <c r="CJ33" i="13"/>
  <c r="CJ43" i="13"/>
  <c r="CV44" i="13"/>
  <c r="CV33" i="13"/>
  <c r="CV43" i="13"/>
  <c r="CS44" i="9"/>
  <c r="CS33" i="9"/>
  <c r="CS43" i="9"/>
  <c r="BG44" i="10"/>
  <c r="BG33" i="10"/>
  <c r="BG43" i="10"/>
  <c r="H80" i="10"/>
  <c r="BS34" i="6"/>
  <c r="BS76" i="6" s="1"/>
  <c r="CH44" i="10"/>
  <c r="CH33" i="10"/>
  <c r="CH43" i="10"/>
  <c r="AH44" i="8"/>
  <c r="AH33" i="8"/>
  <c r="AH43" i="8"/>
  <c r="AH44" i="9"/>
  <c r="AH33" i="9"/>
  <c r="AH43" i="9"/>
  <c r="BH44" i="8"/>
  <c r="BH33" i="8"/>
  <c r="BH43" i="8"/>
  <c r="BH44" i="10"/>
  <c r="BH33" i="10"/>
  <c r="BH43" i="10"/>
  <c r="BU44" i="8"/>
  <c r="BU33" i="8"/>
  <c r="BU43" i="8"/>
  <c r="N34" i="11"/>
  <c r="Z34" i="11"/>
  <c r="BV34" i="11"/>
  <c r="CH34" i="11"/>
  <c r="CU44" i="11"/>
  <c r="CU33" i="11"/>
  <c r="CU43" i="11"/>
  <c r="O43" i="11"/>
  <c r="O44" i="11"/>
  <c r="O33" i="11"/>
  <c r="O34" i="12"/>
  <c r="O76" i="12" s="1"/>
  <c r="CV34" i="12"/>
  <c r="BM44" i="12"/>
  <c r="BM33" i="12"/>
  <c r="BM43" i="12"/>
  <c r="CJ34" i="12"/>
  <c r="CJ76" i="12" s="1"/>
  <c r="DI44" i="12"/>
  <c r="DI33" i="12"/>
  <c r="DI43" i="12"/>
  <c r="AZ34" i="12"/>
  <c r="AZ44" i="13"/>
  <c r="AZ33" i="13"/>
  <c r="AZ43" i="13"/>
  <c r="BX44" i="13"/>
  <c r="BX33" i="13"/>
  <c r="BX43" i="13"/>
  <c r="N34" i="13"/>
  <c r="O44" i="13"/>
  <c r="O43" i="13"/>
  <c r="O33" i="13"/>
  <c r="AT34" i="10"/>
  <c r="AT76" i="10" s="1"/>
  <c r="J44" i="10"/>
  <c r="J43" i="10"/>
  <c r="J33" i="10"/>
  <c r="I34" i="8"/>
  <c r="I76" i="8" s="1"/>
  <c r="AT34" i="9"/>
  <c r="AT76" i="9" s="1"/>
  <c r="BT34" i="10"/>
  <c r="BT76" i="10" s="1"/>
  <c r="CG34" i="10"/>
  <c r="CG76" i="10" s="1"/>
  <c r="BT34" i="9"/>
  <c r="BT76" i="9" s="1"/>
  <c r="AT34" i="8"/>
  <c r="AF34" i="5"/>
  <c r="AF36" i="5" s="1"/>
  <c r="AF34" i="6"/>
  <c r="AF76" i="6" s="1"/>
  <c r="F84" i="9"/>
  <c r="F84" i="10"/>
  <c r="BF34" i="5"/>
  <c r="BF76" i="5" s="1"/>
  <c r="CF34" i="5"/>
  <c r="CF36" i="5" s="1"/>
  <c r="CS34" i="5"/>
  <c r="CS76" i="5" s="1"/>
  <c r="DF34" i="5"/>
  <c r="DF76" i="5" s="1"/>
  <c r="T80" i="8"/>
  <c r="T80" i="9"/>
  <c r="T80" i="10"/>
  <c r="Y80" i="12"/>
  <c r="H80" i="8"/>
  <c r="G82" i="10"/>
  <c r="G84" i="10" s="1"/>
  <c r="G86" i="10" s="1"/>
  <c r="AS80" i="6"/>
  <c r="N80" i="12"/>
  <c r="BI55" i="13"/>
  <c r="CG55" i="13"/>
  <c r="CU55" i="12"/>
  <c r="DG53" i="13"/>
  <c r="DG78" i="13" s="1"/>
  <c r="BV55" i="12"/>
  <c r="BU55" i="13"/>
  <c r="CT55" i="12"/>
  <c r="DT53" i="12"/>
  <c r="DT78" i="12" s="1"/>
  <c r="AY53" i="13"/>
  <c r="AY78" i="13" s="1"/>
  <c r="CS55" i="10"/>
  <c r="CS60" i="10" s="1"/>
  <c r="G55" i="10"/>
  <c r="BT55" i="11"/>
  <c r="DF55" i="10"/>
  <c r="DF60" i="10" s="1"/>
  <c r="CF55" i="10"/>
  <c r="CF60" i="10" s="1"/>
  <c r="BF55" i="9"/>
  <c r="BF60" i="9" s="1"/>
  <c r="G55" i="8"/>
  <c r="CT53" i="8"/>
  <c r="CT78" i="8" s="1"/>
  <c r="U53" i="9"/>
  <c r="U78" i="9" s="1"/>
  <c r="G55" i="9"/>
  <c r="BF55" i="8"/>
  <c r="BF60" i="8" s="1"/>
  <c r="DS53" i="8"/>
  <c r="DS78" i="8" s="1"/>
  <c r="BT53" i="9"/>
  <c r="BT78" i="9" s="1"/>
  <c r="BG53" i="9"/>
  <c r="BG78" i="9" s="1"/>
  <c r="AF41" i="5"/>
  <c r="AF77" i="5" s="1"/>
  <c r="CF53" i="5"/>
  <c r="CF78" i="5" s="1"/>
  <c r="CG41" i="10"/>
  <c r="CG77" i="10" s="1"/>
  <c r="BG26" i="8"/>
  <c r="BG19" i="8"/>
  <c r="BG24" i="8"/>
  <c r="DF53" i="6"/>
  <c r="DF78" i="6" s="1"/>
  <c r="CG53" i="8"/>
  <c r="CG78" i="8" s="1"/>
  <c r="I53" i="9"/>
  <c r="I78" i="9" s="1"/>
  <c r="DF53" i="11"/>
  <c r="DF78" i="11" s="1"/>
  <c r="CJ53" i="12"/>
  <c r="CJ78" i="12" s="1"/>
  <c r="BX53" i="12"/>
  <c r="BX78" i="12" s="1"/>
  <c r="AZ53" i="12"/>
  <c r="AZ78" i="12" s="1"/>
  <c r="DS53" i="13"/>
  <c r="DS78" i="13" s="1"/>
  <c r="BG23" i="8"/>
  <c r="BG30" i="8"/>
  <c r="CS53" i="5"/>
  <c r="CS78" i="5" s="1"/>
  <c r="BF53" i="5"/>
  <c r="BF78" i="5" s="1"/>
  <c r="DG53" i="8"/>
  <c r="DG78" i="8" s="1"/>
  <c r="CG53" i="9"/>
  <c r="CG78" i="9" s="1"/>
  <c r="AT53" i="10"/>
  <c r="AT78" i="10" s="1"/>
  <c r="AN53" i="13"/>
  <c r="AN78" i="13" s="1"/>
  <c r="CI53" i="13"/>
  <c r="CI78" i="13" s="1"/>
  <c r="N53" i="13"/>
  <c r="N78" i="13" s="1"/>
  <c r="AA53" i="13"/>
  <c r="AA78" i="13" s="1"/>
  <c r="CU53" i="13"/>
  <c r="CU78" i="13" s="1"/>
  <c r="BW53" i="13"/>
  <c r="BW78" i="13" s="1"/>
  <c r="BK53" i="13"/>
  <c r="BK78" i="13" s="1"/>
  <c r="Z53" i="12"/>
  <c r="Z78" i="12" s="1"/>
  <c r="CV53" i="12"/>
  <c r="CV78" i="12" s="1"/>
  <c r="BL53" i="12"/>
  <c r="BL78" i="12" s="1"/>
  <c r="DH53" i="12"/>
  <c r="DH78" i="12" s="1"/>
  <c r="O53" i="12"/>
  <c r="O78" i="12" s="1"/>
  <c r="BV53" i="11"/>
  <c r="BV78" i="11" s="1"/>
  <c r="BJ53" i="11"/>
  <c r="BJ78" i="11" s="1"/>
  <c r="N53" i="11"/>
  <c r="N78" i="11" s="1"/>
  <c r="CT53" i="11"/>
  <c r="CT78" i="11" s="1"/>
  <c r="CH53" i="11"/>
  <c r="CH78" i="11" s="1"/>
  <c r="DG53" i="10"/>
  <c r="DG78" i="10" s="1"/>
  <c r="AG53" i="10"/>
  <c r="AG78" i="10" s="1"/>
  <c r="DS53" i="10"/>
  <c r="DS78" i="10" s="1"/>
  <c r="BF53" i="10"/>
  <c r="BF78" i="10" s="1"/>
  <c r="BT53" i="10"/>
  <c r="BT78" i="10" s="1"/>
  <c r="CT53" i="10"/>
  <c r="CT78" i="10" s="1"/>
  <c r="AS53" i="10"/>
  <c r="AS78" i="10" s="1"/>
  <c r="I53" i="10"/>
  <c r="I78" i="10" s="1"/>
  <c r="DT53" i="10"/>
  <c r="DT78" i="10" s="1"/>
  <c r="BG10" i="10"/>
  <c r="BG15" i="10"/>
  <c r="J53" i="9"/>
  <c r="J78" i="9" s="1"/>
  <c r="H53" i="9"/>
  <c r="H78" i="9" s="1"/>
  <c r="AT53" i="9"/>
  <c r="AT78" i="9" s="1"/>
  <c r="AG53" i="9"/>
  <c r="AG78" i="9" s="1"/>
  <c r="AS53" i="8"/>
  <c r="AS78" i="8" s="1"/>
  <c r="DF53" i="8"/>
  <c r="BT53" i="8"/>
  <c r="BT78" i="8" s="1"/>
  <c r="AG53" i="8"/>
  <c r="AG78" i="8" s="1"/>
  <c r="AT53" i="8"/>
  <c r="AT78" i="8" s="1"/>
  <c r="DT53" i="8"/>
  <c r="DT78" i="8" s="1"/>
  <c r="V53" i="8"/>
  <c r="V78" i="8" s="1"/>
  <c r="CF53" i="8"/>
  <c r="CF78" i="8" s="1"/>
  <c r="I53" i="8"/>
  <c r="I78" i="8" s="1"/>
  <c r="BT41" i="8"/>
  <c r="BT77" i="8" s="1"/>
  <c r="BS53" i="6"/>
  <c r="BS78" i="6" s="1"/>
  <c r="CS53" i="6"/>
  <c r="CS78" i="6" s="1"/>
  <c r="AS53" i="5"/>
  <c r="AS78" i="5" s="1"/>
  <c r="AF53" i="5"/>
  <c r="AF78" i="5" s="1"/>
  <c r="I41" i="10"/>
  <c r="I77" i="10" s="1"/>
  <c r="BG17" i="10"/>
  <c r="BG31" i="8"/>
  <c r="CG41" i="8"/>
  <c r="CG77" i="8" s="1"/>
  <c r="AG41" i="9"/>
  <c r="AG77" i="9" s="1"/>
  <c r="BG22" i="8"/>
  <c r="AT41" i="9"/>
  <c r="AT77" i="9" s="1"/>
  <c r="BG25" i="8"/>
  <c r="BG21" i="8"/>
  <c r="AS36" i="6"/>
  <c r="Z41" i="12"/>
  <c r="Z77" i="12" s="1"/>
  <c r="CT41" i="10"/>
  <c r="CT77" i="10" s="1"/>
  <c r="V41" i="8"/>
  <c r="V77" i="8" s="1"/>
  <c r="AH16" i="10"/>
  <c r="AH25" i="10"/>
  <c r="AH21" i="10"/>
  <c r="AH27" i="10"/>
  <c r="AH30" i="10"/>
  <c r="AH24" i="10"/>
  <c r="AH28" i="10"/>
  <c r="AH26" i="10"/>
  <c r="AH18" i="10"/>
  <c r="AH23" i="10"/>
  <c r="AH29" i="10"/>
  <c r="AH19" i="10"/>
  <c r="AH22" i="10"/>
  <c r="AH32" i="10"/>
  <c r="AH20" i="10"/>
  <c r="AY16" i="11"/>
  <c r="AY32" i="11"/>
  <c r="AY28" i="11"/>
  <c r="AY24" i="11"/>
  <c r="AY20" i="11"/>
  <c r="AY30" i="11"/>
  <c r="AY23" i="11"/>
  <c r="AY21" i="11"/>
  <c r="AY29" i="11"/>
  <c r="AY26" i="11"/>
  <c r="AY27" i="11"/>
  <c r="AY31" i="11"/>
  <c r="AY25" i="11"/>
  <c r="AY19" i="11"/>
  <c r="AY18" i="11"/>
  <c r="AY22" i="11"/>
  <c r="DI30" i="12"/>
  <c r="DI26" i="12"/>
  <c r="DI22" i="12"/>
  <c r="DI18" i="12"/>
  <c r="DI16" i="12"/>
  <c r="DI32" i="12"/>
  <c r="DI25" i="12"/>
  <c r="DI20" i="12"/>
  <c r="DI23" i="12"/>
  <c r="DI21" i="12"/>
  <c r="DI28" i="12"/>
  <c r="DI27" i="12"/>
  <c r="DI31" i="12"/>
  <c r="DI29" i="12"/>
  <c r="DI24" i="12"/>
  <c r="DI19" i="12"/>
  <c r="BT38" i="1"/>
  <c r="BJ38" i="1"/>
  <c r="DU22" i="10"/>
  <c r="DU29" i="10"/>
  <c r="DU19" i="10"/>
  <c r="DU26" i="10"/>
  <c r="DU28" i="10"/>
  <c r="DU24" i="10"/>
  <c r="DU20" i="10"/>
  <c r="DU31" i="10"/>
  <c r="DU16" i="10"/>
  <c r="DU21" i="10"/>
  <c r="DU27" i="10"/>
  <c r="DU32" i="10"/>
  <c r="DU25" i="10"/>
  <c r="DU18" i="10"/>
  <c r="DU30" i="10"/>
  <c r="DU23" i="10"/>
  <c r="CH16" i="10"/>
  <c r="CH24" i="10"/>
  <c r="CH31" i="10"/>
  <c r="CH21" i="10"/>
  <c r="CH28" i="10"/>
  <c r="CH18" i="10"/>
  <c r="CH20" i="10"/>
  <c r="CH29" i="10"/>
  <c r="CH19" i="10"/>
  <c r="CH27" i="10"/>
  <c r="CH23" i="10"/>
  <c r="CH30" i="10"/>
  <c r="CH26" i="10"/>
  <c r="CH25" i="10"/>
  <c r="CH32" i="10"/>
  <c r="CH22" i="10"/>
  <c r="AH77" i="1"/>
  <c r="AH16" i="9"/>
  <c r="AH32" i="9"/>
  <c r="AH18" i="9"/>
  <c r="AH31" i="9"/>
  <c r="AH25" i="9"/>
  <c r="AH19" i="9"/>
  <c r="AH21" i="9"/>
  <c r="AH22" i="9"/>
  <c r="AH20" i="9"/>
  <c r="AH27" i="9"/>
  <c r="AH23" i="9"/>
  <c r="AH26" i="9"/>
  <c r="AH24" i="9"/>
  <c r="AA16" i="11"/>
  <c r="AA31" i="11"/>
  <c r="AA27" i="11"/>
  <c r="AA23" i="11"/>
  <c r="AA19" i="11"/>
  <c r="AA32" i="11"/>
  <c r="AA21" i="11"/>
  <c r="AA28" i="11"/>
  <c r="AA24" i="11"/>
  <c r="AA29" i="11"/>
  <c r="AA26" i="11"/>
  <c r="AA22" i="11"/>
  <c r="AA30" i="11"/>
  <c r="AA18" i="11"/>
  <c r="AA25" i="11"/>
  <c r="AA20" i="11"/>
  <c r="CW26" i="12"/>
  <c r="CW23" i="12"/>
  <c r="CW30" i="12"/>
  <c r="CW32" i="12"/>
  <c r="CW28" i="12"/>
  <c r="CW24" i="12"/>
  <c r="CW25" i="12"/>
  <c r="CW27" i="12"/>
  <c r="CW22" i="12"/>
  <c r="CW16" i="12"/>
  <c r="CW21" i="12"/>
  <c r="CW31" i="12"/>
  <c r="CW20" i="12"/>
  <c r="CW19" i="12"/>
  <c r="CW29" i="12"/>
  <c r="CW18" i="12"/>
  <c r="BX16" i="13"/>
  <c r="BX32" i="13"/>
  <c r="BX28" i="13"/>
  <c r="BX24" i="13"/>
  <c r="BX20" i="13"/>
  <c r="BX30" i="13"/>
  <c r="BX23" i="13"/>
  <c r="BX21" i="13"/>
  <c r="BX31" i="13"/>
  <c r="BX18" i="13"/>
  <c r="BX19" i="13"/>
  <c r="BX27" i="13"/>
  <c r="BX22" i="13"/>
  <c r="BX25" i="13"/>
  <c r="BX29" i="13"/>
  <c r="BX26" i="13"/>
  <c r="L39" i="1"/>
  <c r="CU29" i="8"/>
  <c r="CU23" i="8"/>
  <c r="CU20" i="8"/>
  <c r="CU30" i="8"/>
  <c r="CU27" i="8"/>
  <c r="CU31" i="8"/>
  <c r="CU25" i="8"/>
  <c r="CU21" i="8"/>
  <c r="CU18" i="8"/>
  <c r="CU28" i="8"/>
  <c r="CU22" i="8"/>
  <c r="CU32" i="8"/>
  <c r="CU19" i="8"/>
  <c r="CU16" i="8"/>
  <c r="CU24" i="8"/>
  <c r="CU26" i="8"/>
  <c r="AU16" i="10"/>
  <c r="AU32" i="10"/>
  <c r="AU28" i="10"/>
  <c r="AU24" i="10"/>
  <c r="AU20" i="10"/>
  <c r="AU26" i="10"/>
  <c r="AU19" i="10"/>
  <c r="AU23" i="10"/>
  <c r="AU18" i="10"/>
  <c r="AU29" i="10"/>
  <c r="AU27" i="10"/>
  <c r="AU22" i="10"/>
  <c r="AU21" i="10"/>
  <c r="AU30" i="10"/>
  <c r="AU31" i="10"/>
  <c r="AU25" i="10"/>
  <c r="O25" i="11"/>
  <c r="O16" i="11"/>
  <c r="O26" i="11"/>
  <c r="O20" i="11"/>
  <c r="O30" i="11"/>
  <c r="O28" i="11"/>
  <c r="O21" i="11"/>
  <c r="O19" i="11"/>
  <c r="O31" i="11"/>
  <c r="O24" i="11"/>
  <c r="O23" i="11"/>
  <c r="O27" i="11"/>
  <c r="O22" i="11"/>
  <c r="O29" i="11"/>
  <c r="O18" i="11"/>
  <c r="O32" i="11"/>
  <c r="AU16" i="9"/>
  <c r="AU29" i="9"/>
  <c r="AU25" i="9"/>
  <c r="AU21" i="9"/>
  <c r="AU27" i="9"/>
  <c r="AU20" i="9"/>
  <c r="AU18" i="9"/>
  <c r="AU31" i="9"/>
  <c r="AU30" i="9"/>
  <c r="AU24" i="9"/>
  <c r="AU26" i="9"/>
  <c r="AU22" i="9"/>
  <c r="AU32" i="9"/>
  <c r="AU19" i="9"/>
  <c r="AU23" i="9"/>
  <c r="AU28" i="9"/>
  <c r="DG28" i="11"/>
  <c r="DG18" i="11"/>
  <c r="DG25" i="11"/>
  <c r="DG32" i="11"/>
  <c r="DG22" i="11"/>
  <c r="DG23" i="11"/>
  <c r="DG19" i="11"/>
  <c r="DG21" i="11"/>
  <c r="DG16" i="11"/>
  <c r="DG30" i="11"/>
  <c r="DG20" i="11"/>
  <c r="DG27" i="11"/>
  <c r="DG29" i="11"/>
  <c r="DG24" i="11"/>
  <c r="DG31" i="11"/>
  <c r="DG26" i="11"/>
  <c r="CJ16" i="13"/>
  <c r="CJ20" i="13"/>
  <c r="CJ29" i="13"/>
  <c r="CJ25" i="13"/>
  <c r="CJ21" i="13"/>
  <c r="CJ27" i="13"/>
  <c r="CJ31" i="13"/>
  <c r="CJ26" i="13"/>
  <c r="CJ24" i="13"/>
  <c r="CJ28" i="13"/>
  <c r="CJ22" i="13"/>
  <c r="CJ18" i="13"/>
  <c r="CJ32" i="13"/>
  <c r="CJ30" i="13"/>
  <c r="CJ23" i="13"/>
  <c r="CJ19" i="13"/>
  <c r="W16" i="8"/>
  <c r="W30" i="8"/>
  <c r="W28" i="8"/>
  <c r="W24" i="8"/>
  <c r="W20" i="8"/>
  <c r="W26" i="8"/>
  <c r="W19" i="8"/>
  <c r="W22" i="8"/>
  <c r="W27" i="8"/>
  <c r="W21" i="8"/>
  <c r="W18" i="8"/>
  <c r="W25" i="8"/>
  <c r="W32" i="8"/>
  <c r="W23" i="8"/>
  <c r="W29" i="8"/>
  <c r="BH16" i="8"/>
  <c r="BH29" i="8"/>
  <c r="BH25" i="8"/>
  <c r="BH30" i="8"/>
  <c r="BH27" i="8"/>
  <c r="BH24" i="8"/>
  <c r="BH21" i="8"/>
  <c r="BH28" i="8"/>
  <c r="BH26" i="8"/>
  <c r="BH22" i="8"/>
  <c r="BH20" i="8"/>
  <c r="BH31" i="8"/>
  <c r="BH19" i="8"/>
  <c r="BH23" i="8"/>
  <c r="BH18" i="8"/>
  <c r="BH32" i="8"/>
  <c r="BU29" i="8"/>
  <c r="BU25" i="8"/>
  <c r="BU21" i="8"/>
  <c r="BU28" i="8"/>
  <c r="BU26" i="8"/>
  <c r="BU19" i="8"/>
  <c r="BU31" i="8"/>
  <c r="BU24" i="8"/>
  <c r="BU16" i="8"/>
  <c r="BU23" i="8"/>
  <c r="BU20" i="8"/>
  <c r="BU32" i="8"/>
  <c r="BU27" i="8"/>
  <c r="BU22" i="8"/>
  <c r="BU30" i="8"/>
  <c r="BU18" i="8"/>
  <c r="DS29" i="11"/>
  <c r="DS25" i="11"/>
  <c r="DS21" i="11"/>
  <c r="DS30" i="11"/>
  <c r="DS20" i="11"/>
  <c r="DS27" i="11"/>
  <c r="DS24" i="11"/>
  <c r="DS26" i="11"/>
  <c r="DS22" i="11"/>
  <c r="DS18" i="11"/>
  <c r="DS19" i="11"/>
  <c r="DS31" i="11"/>
  <c r="DS28" i="11"/>
  <c r="DS23" i="11"/>
  <c r="DS16" i="11"/>
  <c r="DS32" i="11"/>
  <c r="CU30" i="11"/>
  <c r="CU26" i="11"/>
  <c r="CU22" i="11"/>
  <c r="CU18" i="11"/>
  <c r="CU16" i="11"/>
  <c r="CU24" i="11"/>
  <c r="CU31" i="11"/>
  <c r="CU21" i="11"/>
  <c r="CU28" i="11"/>
  <c r="CU19" i="11"/>
  <c r="CU32" i="11"/>
  <c r="CU25" i="11"/>
  <c r="CU20" i="11"/>
  <c r="CU29" i="11"/>
  <c r="CU27" i="11"/>
  <c r="CU23" i="11"/>
  <c r="BM16" i="12"/>
  <c r="BM32" i="12"/>
  <c r="BM28" i="12"/>
  <c r="BM24" i="12"/>
  <c r="BM20" i="12"/>
  <c r="BM26" i="12"/>
  <c r="BM19" i="12"/>
  <c r="BM29" i="12"/>
  <c r="BM27" i="12"/>
  <c r="BM22" i="12"/>
  <c r="BM31" i="12"/>
  <c r="BM25" i="12"/>
  <c r="BM21" i="12"/>
  <c r="BM18" i="12"/>
  <c r="BM23" i="12"/>
  <c r="BM30" i="12"/>
  <c r="BG9" i="10"/>
  <c r="AJ39" i="1"/>
  <c r="W41" i="1"/>
  <c r="CF38" i="1"/>
  <c r="BH39" i="1"/>
  <c r="AU41" i="1"/>
  <c r="BV38" i="1"/>
  <c r="BS72" i="5"/>
  <c r="BY16" i="12"/>
  <c r="BY30" i="12"/>
  <c r="BY26" i="12"/>
  <c r="BY22" i="12"/>
  <c r="BY18" i="12"/>
  <c r="BY29" i="12"/>
  <c r="BY27" i="12"/>
  <c r="BY20" i="12"/>
  <c r="BY32" i="12"/>
  <c r="BY19" i="12"/>
  <c r="BY25" i="12"/>
  <c r="BY21" i="12"/>
  <c r="BY24" i="12"/>
  <c r="BY31" i="12"/>
  <c r="BY23" i="12"/>
  <c r="BY28" i="12"/>
  <c r="BU16" i="10"/>
  <c r="BU31" i="10"/>
  <c r="BU27" i="10"/>
  <c r="BU23" i="10"/>
  <c r="BU19" i="10"/>
  <c r="BU26" i="10"/>
  <c r="BU24" i="10"/>
  <c r="BU28" i="10"/>
  <c r="BU21" i="10"/>
  <c r="BU18" i="10"/>
  <c r="BU29" i="10"/>
  <c r="BU32" i="10"/>
  <c r="BU25" i="10"/>
  <c r="BU30" i="10"/>
  <c r="BU22" i="10"/>
  <c r="BU20" i="10"/>
  <c r="AS72" i="6"/>
  <c r="AA16" i="12"/>
  <c r="AA30" i="12"/>
  <c r="AA26" i="12"/>
  <c r="AA22" i="12"/>
  <c r="AA18" i="12"/>
  <c r="AA29" i="12"/>
  <c r="AA27" i="12"/>
  <c r="AA20" i="12"/>
  <c r="AA24" i="12"/>
  <c r="AA31" i="12"/>
  <c r="AA23" i="12"/>
  <c r="AA21" i="12"/>
  <c r="AA25" i="12"/>
  <c r="AA28" i="12"/>
  <c r="AA32" i="12"/>
  <c r="AA19" i="12"/>
  <c r="J21" i="8"/>
  <c r="J28" i="8"/>
  <c r="J16" i="8"/>
  <c r="J19" i="8"/>
  <c r="J24" i="8"/>
  <c r="J29" i="8"/>
  <c r="J26" i="8"/>
  <c r="J31" i="8"/>
  <c r="J23" i="8"/>
  <c r="J30" i="8"/>
  <c r="J20" i="8"/>
  <c r="J27" i="8"/>
  <c r="J22" i="8"/>
  <c r="J18" i="8"/>
  <c r="J25" i="8"/>
  <c r="J32" i="8"/>
  <c r="V16" i="9"/>
  <c r="V28" i="9"/>
  <c r="V24" i="9"/>
  <c r="V20" i="9"/>
  <c r="V23" i="9"/>
  <c r="V21" i="9"/>
  <c r="V18" i="9"/>
  <c r="V27" i="9"/>
  <c r="V22" i="9"/>
  <c r="V19" i="9"/>
  <c r="V32" i="9"/>
  <c r="V30" i="9"/>
  <c r="V29" i="9"/>
  <c r="V31" i="9"/>
  <c r="V26" i="9"/>
  <c r="V25" i="9"/>
  <c r="O16" i="13"/>
  <c r="O27" i="13"/>
  <c r="O18" i="13"/>
  <c r="O32" i="13"/>
  <c r="O29" i="13"/>
  <c r="O26" i="13"/>
  <c r="O23" i="13"/>
  <c r="O20" i="13"/>
  <c r="O22" i="13"/>
  <c r="O24" i="13"/>
  <c r="O21" i="13"/>
  <c r="O25" i="13"/>
  <c r="O28" i="13"/>
  <c r="O31" i="13"/>
  <c r="O30" i="13"/>
  <c r="O19" i="13"/>
  <c r="CK16" i="12"/>
  <c r="CK24" i="12"/>
  <c r="CK31" i="12"/>
  <c r="CK21" i="12"/>
  <c r="CK28" i="12"/>
  <c r="CK18" i="12"/>
  <c r="CK25" i="12"/>
  <c r="CK27" i="12"/>
  <c r="CK23" i="12"/>
  <c r="CK26" i="12"/>
  <c r="CK19" i="12"/>
  <c r="CK32" i="12"/>
  <c r="CK22" i="12"/>
  <c r="CK30" i="12"/>
  <c r="CK29" i="12"/>
  <c r="CK20" i="12"/>
  <c r="J16" i="10"/>
  <c r="J23" i="10"/>
  <c r="J26" i="10"/>
  <c r="J27" i="10"/>
  <c r="J32" i="10"/>
  <c r="J29" i="10"/>
  <c r="J19" i="10"/>
  <c r="J24" i="10"/>
  <c r="J22" i="10"/>
  <c r="J20" i="10"/>
  <c r="J18" i="10"/>
  <c r="J25" i="10"/>
  <c r="J31" i="10"/>
  <c r="J28" i="10"/>
  <c r="J30" i="10"/>
  <c r="J21" i="10"/>
  <c r="CS16" i="9"/>
  <c r="CS24" i="9"/>
  <c r="CS31" i="9"/>
  <c r="CS21" i="9"/>
  <c r="CS28" i="9"/>
  <c r="CS29" i="9"/>
  <c r="CS25" i="9"/>
  <c r="CS27" i="9"/>
  <c r="CS23" i="9"/>
  <c r="CS18" i="9"/>
  <c r="CS30" i="9"/>
  <c r="CS19" i="9"/>
  <c r="CS32" i="9"/>
  <c r="CS26" i="9"/>
  <c r="CS22" i="9"/>
  <c r="CS20" i="9"/>
  <c r="BG11" i="10"/>
  <c r="H76" i="9"/>
  <c r="BT39" i="1"/>
  <c r="BG41" i="1"/>
  <c r="DH28" i="8"/>
  <c r="DH24" i="8"/>
  <c r="DH20" i="8"/>
  <c r="DH31" i="8"/>
  <c r="DH21" i="8"/>
  <c r="DH18" i="8"/>
  <c r="DH25" i="8"/>
  <c r="DH27" i="8"/>
  <c r="DH23" i="8"/>
  <c r="DH30" i="8"/>
  <c r="DH16" i="8"/>
  <c r="DH26" i="8"/>
  <c r="DH19" i="8"/>
  <c r="DH22" i="8"/>
  <c r="DH29" i="8"/>
  <c r="DH32" i="8"/>
  <c r="BS72" i="8"/>
  <c r="DU32" i="12"/>
  <c r="DU22" i="12"/>
  <c r="DU29" i="12"/>
  <c r="DU19" i="12"/>
  <c r="DU20" i="12"/>
  <c r="DU18" i="12"/>
  <c r="DU31" i="12"/>
  <c r="DU26" i="12"/>
  <c r="DU21" i="12"/>
  <c r="DU23" i="12"/>
  <c r="DU27" i="12"/>
  <c r="DU16" i="12"/>
  <c r="DU30" i="12"/>
  <c r="DU24" i="12"/>
  <c r="DU25" i="12"/>
  <c r="DU28" i="12"/>
  <c r="AU30" i="8"/>
  <c r="AU26" i="8"/>
  <c r="AU22" i="8"/>
  <c r="AU18" i="8"/>
  <c r="AU28" i="8"/>
  <c r="AU21" i="8"/>
  <c r="AU19" i="8"/>
  <c r="AU16" i="8"/>
  <c r="AU31" i="8"/>
  <c r="AU25" i="8"/>
  <c r="AU32" i="8"/>
  <c r="AU20" i="8"/>
  <c r="AU23" i="8"/>
  <c r="AU24" i="8"/>
  <c r="AU29" i="8"/>
  <c r="AU27" i="8"/>
  <c r="P16" i="12"/>
  <c r="P23" i="12"/>
  <c r="P28" i="12"/>
  <c r="P18" i="12"/>
  <c r="P25" i="12"/>
  <c r="P20" i="12"/>
  <c r="P30" i="12"/>
  <c r="P19" i="12"/>
  <c r="P26" i="12"/>
  <c r="P24" i="12"/>
  <c r="P29" i="12"/>
  <c r="P27" i="12"/>
  <c r="P32" i="12"/>
  <c r="P31" i="12"/>
  <c r="P22" i="12"/>
  <c r="P21" i="12"/>
  <c r="AT77" i="1"/>
  <c r="BK38" i="1"/>
  <c r="AV39" i="1"/>
  <c r="AI41" i="1"/>
  <c r="BU16" i="9"/>
  <c r="BU32" i="9"/>
  <c r="BU28" i="9"/>
  <c r="BU24" i="9"/>
  <c r="BU20" i="9"/>
  <c r="BU27" i="9"/>
  <c r="BU25" i="9"/>
  <c r="BU18" i="9"/>
  <c r="BU22" i="9"/>
  <c r="BU19" i="9"/>
  <c r="BU23" i="9"/>
  <c r="BU31" i="9"/>
  <c r="BU30" i="9"/>
  <c r="BU21" i="9"/>
  <c r="BU26" i="9"/>
  <c r="BU29" i="9"/>
  <c r="BH29" i="9"/>
  <c r="BH26" i="9"/>
  <c r="BH22" i="9"/>
  <c r="BH18" i="9"/>
  <c r="BH28" i="9"/>
  <c r="BH24" i="9"/>
  <c r="BH30" i="9"/>
  <c r="BH25" i="9"/>
  <c r="BH20" i="9"/>
  <c r="BH31" i="9"/>
  <c r="BH27" i="9"/>
  <c r="BH23" i="9"/>
  <c r="BH32" i="9"/>
  <c r="BH21" i="9"/>
  <c r="BH16" i="9"/>
  <c r="BH19" i="9"/>
  <c r="DU26" i="8"/>
  <c r="DU23" i="8"/>
  <c r="DU30" i="8"/>
  <c r="DU28" i="8"/>
  <c r="DU24" i="8"/>
  <c r="DU29" i="8"/>
  <c r="DU31" i="8"/>
  <c r="DU19" i="8"/>
  <c r="DU21" i="8"/>
  <c r="DU16" i="8"/>
  <c r="DU27" i="8"/>
  <c r="DU32" i="8"/>
  <c r="DU22" i="8"/>
  <c r="DU20" i="8"/>
  <c r="DU18" i="8"/>
  <c r="DU25" i="8"/>
  <c r="BS72" i="10"/>
  <c r="AZ16" i="13"/>
  <c r="AZ30" i="13"/>
  <c r="AZ26" i="13"/>
  <c r="AZ22" i="13"/>
  <c r="AZ18" i="13"/>
  <c r="AZ28" i="13"/>
  <c r="AZ21" i="13"/>
  <c r="AZ19" i="13"/>
  <c r="AZ32" i="13"/>
  <c r="AZ27" i="13"/>
  <c r="AZ25" i="13"/>
  <c r="AZ20" i="13"/>
  <c r="AZ31" i="13"/>
  <c r="AZ29" i="13"/>
  <c r="AZ24" i="13"/>
  <c r="AZ23" i="13"/>
  <c r="DT23" i="13"/>
  <c r="DT30" i="13"/>
  <c r="DT20" i="13"/>
  <c r="DT27" i="13"/>
  <c r="DT16" i="13"/>
  <c r="DT18" i="13"/>
  <c r="DT31" i="13"/>
  <c r="DT26" i="13"/>
  <c r="DT28" i="13"/>
  <c r="DT29" i="13"/>
  <c r="DT25" i="13"/>
  <c r="DT19" i="13"/>
  <c r="DT32" i="13"/>
  <c r="DT22" i="13"/>
  <c r="DT24" i="13"/>
  <c r="DT21" i="13"/>
  <c r="BK16" i="11"/>
  <c r="BK32" i="11"/>
  <c r="BK28" i="11"/>
  <c r="BK24" i="11"/>
  <c r="BK20" i="11"/>
  <c r="BK31" i="11"/>
  <c r="BK29" i="11"/>
  <c r="BK22" i="11"/>
  <c r="BK26" i="11"/>
  <c r="BK25" i="11"/>
  <c r="BK19" i="11"/>
  <c r="BK27" i="11"/>
  <c r="BK21" i="11"/>
  <c r="BK18" i="11"/>
  <c r="BK23" i="11"/>
  <c r="BK30" i="11"/>
  <c r="BS41" i="1"/>
  <c r="CF39" i="1"/>
  <c r="BG12" i="10"/>
  <c r="CU16" i="10"/>
  <c r="CU31" i="10"/>
  <c r="CU27" i="10"/>
  <c r="CU23" i="10"/>
  <c r="CU19" i="10"/>
  <c r="CU26" i="10"/>
  <c r="CU25" i="10"/>
  <c r="CU21" i="10"/>
  <c r="CU30" i="10"/>
  <c r="CU20" i="10"/>
  <c r="CU29" i="10"/>
  <c r="CU32" i="10"/>
  <c r="CU22" i="10"/>
  <c r="CU18" i="10"/>
  <c r="CU28" i="10"/>
  <c r="CU24" i="10"/>
  <c r="CH26" i="9"/>
  <c r="CH23" i="9"/>
  <c r="CH30" i="9"/>
  <c r="CH20" i="9"/>
  <c r="CH22" i="9"/>
  <c r="CH18" i="9"/>
  <c r="CH31" i="9"/>
  <c r="CH16" i="9"/>
  <c r="CH29" i="9"/>
  <c r="CH24" i="9"/>
  <c r="CH19" i="9"/>
  <c r="CH32" i="9"/>
  <c r="CH25" i="9"/>
  <c r="CH21" i="9"/>
  <c r="CH28" i="9"/>
  <c r="CH27" i="9"/>
  <c r="AM27" i="11"/>
  <c r="AM24" i="11"/>
  <c r="AM20" i="11"/>
  <c r="AM16" i="11"/>
  <c r="AM30" i="11"/>
  <c r="AM31" i="11"/>
  <c r="AM23" i="11"/>
  <c r="AM25" i="11"/>
  <c r="AM29" i="11"/>
  <c r="AM28" i="11"/>
  <c r="AM21" i="11"/>
  <c r="AM32" i="11"/>
  <c r="AM26" i="11"/>
  <c r="AM19" i="11"/>
  <c r="AM22" i="11"/>
  <c r="AM18" i="11"/>
  <c r="AO27" i="13"/>
  <c r="AO23" i="13"/>
  <c r="AO19" i="13"/>
  <c r="AO16" i="13"/>
  <c r="AO30" i="13"/>
  <c r="AO25" i="13"/>
  <c r="AO32" i="13"/>
  <c r="AO28" i="13"/>
  <c r="AO22" i="13"/>
  <c r="AO29" i="13"/>
  <c r="AO18" i="13"/>
  <c r="AO21" i="13"/>
  <c r="AO24" i="13"/>
  <c r="AO20" i="13"/>
  <c r="AO26" i="13"/>
  <c r="CV16" i="13"/>
  <c r="CV24" i="13"/>
  <c r="CV31" i="13"/>
  <c r="CV21" i="13"/>
  <c r="CV28" i="13"/>
  <c r="CV30" i="13"/>
  <c r="CV26" i="13"/>
  <c r="CV22" i="13"/>
  <c r="CV32" i="13"/>
  <c r="CV27" i="13"/>
  <c r="CV18" i="13"/>
  <c r="CV25" i="13"/>
  <c r="CV20" i="13"/>
  <c r="CV29" i="13"/>
  <c r="CV19" i="13"/>
  <c r="CV23" i="13"/>
  <c r="BG39" i="10"/>
  <c r="BG41" i="10" s="1"/>
  <c r="BG77" i="10" s="1"/>
  <c r="BF77" i="1"/>
  <c r="CH16" i="8"/>
  <c r="CH28" i="8"/>
  <c r="CH18" i="8"/>
  <c r="CH25" i="8"/>
  <c r="CH32" i="8"/>
  <c r="CH22" i="8"/>
  <c r="CH24" i="8"/>
  <c r="CH20" i="8"/>
  <c r="CH29" i="8"/>
  <c r="CH19" i="8"/>
  <c r="CH27" i="8"/>
  <c r="CH30" i="8"/>
  <c r="CH23" i="8"/>
  <c r="CH26" i="8"/>
  <c r="CH31" i="8"/>
  <c r="CH21" i="8"/>
  <c r="AL38" i="1"/>
  <c r="AS72" i="8"/>
  <c r="DH20" i="10"/>
  <c r="DH27" i="10"/>
  <c r="DH16" i="10"/>
  <c r="DH24" i="10"/>
  <c r="DH25" i="10"/>
  <c r="DH21" i="10"/>
  <c r="DH23" i="10"/>
  <c r="DH19" i="10"/>
  <c r="DH30" i="10"/>
  <c r="DH29" i="10"/>
  <c r="DH26" i="10"/>
  <c r="DH32" i="10"/>
  <c r="DH31" i="10"/>
  <c r="DH18" i="10"/>
  <c r="DH28" i="10"/>
  <c r="DH22" i="10"/>
  <c r="CI29" i="11"/>
  <c r="CI19" i="11"/>
  <c r="CI26" i="11"/>
  <c r="CI18" i="11"/>
  <c r="CI31" i="11"/>
  <c r="CI27" i="11"/>
  <c r="CI24" i="11"/>
  <c r="CI21" i="11"/>
  <c r="CI25" i="11"/>
  <c r="CI32" i="11"/>
  <c r="CI22" i="11"/>
  <c r="CI28" i="11"/>
  <c r="CI16" i="11"/>
  <c r="CI30" i="11"/>
  <c r="CI20" i="11"/>
  <c r="CI23" i="11"/>
  <c r="BA16" i="12"/>
  <c r="BA31" i="12"/>
  <c r="BA27" i="12"/>
  <c r="BA23" i="12"/>
  <c r="BA19" i="12"/>
  <c r="BA29" i="12"/>
  <c r="BA22" i="12"/>
  <c r="BA20" i="12"/>
  <c r="BA28" i="12"/>
  <c r="BA26" i="12"/>
  <c r="BA21" i="12"/>
  <c r="BA25" i="12"/>
  <c r="BA18" i="12"/>
  <c r="BA30" i="12"/>
  <c r="BA24" i="12"/>
  <c r="BA32" i="12"/>
  <c r="AS72" i="5"/>
  <c r="K19" i="9"/>
  <c r="K30" i="9"/>
  <c r="K32" i="9"/>
  <c r="K29" i="9"/>
  <c r="K24" i="9"/>
  <c r="K27" i="9"/>
  <c r="K20" i="9"/>
  <c r="K18" i="9"/>
  <c r="K25" i="9"/>
  <c r="K16" i="9"/>
  <c r="K23" i="9"/>
  <c r="K26" i="9"/>
  <c r="K22" i="9"/>
  <c r="K21" i="9"/>
  <c r="K28" i="9"/>
  <c r="K31" i="9"/>
  <c r="AH16" i="8"/>
  <c r="AH29" i="8"/>
  <c r="AH25" i="8"/>
  <c r="AH21" i="8"/>
  <c r="AH19" i="8"/>
  <c r="AH26" i="8"/>
  <c r="AH23" i="8"/>
  <c r="AH31" i="8"/>
  <c r="AH20" i="8"/>
  <c r="AH28" i="8"/>
  <c r="AH22" i="8"/>
  <c r="AH30" i="8"/>
  <c r="AH27" i="8"/>
  <c r="AH32" i="8"/>
  <c r="AH18" i="8"/>
  <c r="AH24" i="8"/>
  <c r="V16" i="10"/>
  <c r="V27" i="10"/>
  <c r="V23" i="10"/>
  <c r="V19" i="10"/>
  <c r="V31" i="10"/>
  <c r="V29" i="10"/>
  <c r="V25" i="10"/>
  <c r="V21" i="10"/>
  <c r="V18" i="10"/>
  <c r="V26" i="10"/>
  <c r="V28" i="10"/>
  <c r="V20" i="10"/>
  <c r="V30" i="10"/>
  <c r="V24" i="10"/>
  <c r="V22" i="10"/>
  <c r="V32" i="10"/>
  <c r="BT72" i="3"/>
  <c r="BS72" i="9"/>
  <c r="DH16" i="13"/>
  <c r="DH29" i="13"/>
  <c r="DH25" i="13"/>
  <c r="DH21" i="13"/>
  <c r="DH32" i="13"/>
  <c r="DH27" i="13"/>
  <c r="DH22" i="13"/>
  <c r="DH30" i="13"/>
  <c r="DH18" i="13"/>
  <c r="DH24" i="13"/>
  <c r="DH28" i="13"/>
  <c r="DH31" i="13"/>
  <c r="DH23" i="13"/>
  <c r="DH26" i="13"/>
  <c r="DH20" i="13"/>
  <c r="DH19" i="13"/>
  <c r="AB22" i="13"/>
  <c r="AB30" i="13"/>
  <c r="AB25" i="13"/>
  <c r="AB20" i="13"/>
  <c r="AB29" i="13"/>
  <c r="AB31" i="13"/>
  <c r="AB26" i="13"/>
  <c r="AB24" i="13"/>
  <c r="AB19" i="13"/>
  <c r="AB28" i="13"/>
  <c r="AB21" i="13"/>
  <c r="AB32" i="13"/>
  <c r="AB16" i="13"/>
  <c r="AB18" i="13"/>
  <c r="AB23" i="13"/>
  <c r="AB27" i="13"/>
  <c r="F93" i="8"/>
  <c r="F96" i="8" s="1"/>
  <c r="F97" i="8" s="1"/>
  <c r="CF76" i="8"/>
  <c r="BG16" i="10"/>
  <c r="BG32" i="10"/>
  <c r="BG28" i="10"/>
  <c r="BG24" i="10"/>
  <c r="BG20" i="10"/>
  <c r="BG27" i="10"/>
  <c r="BG25" i="10"/>
  <c r="BG18" i="10"/>
  <c r="BG30" i="10"/>
  <c r="BG23" i="10"/>
  <c r="BG22" i="10"/>
  <c r="BG26" i="10"/>
  <c r="BG31" i="10"/>
  <c r="BG21" i="10"/>
  <c r="BG29" i="10"/>
  <c r="BG19" i="10"/>
  <c r="BH16" i="10"/>
  <c r="BH29" i="10"/>
  <c r="BH25" i="10"/>
  <c r="BH21" i="10"/>
  <c r="BH32" i="10"/>
  <c r="BH30" i="10"/>
  <c r="BH23" i="10"/>
  <c r="BH28" i="10"/>
  <c r="BH27" i="10"/>
  <c r="BH24" i="10"/>
  <c r="BH18" i="10"/>
  <c r="BH22" i="10"/>
  <c r="BH26" i="10"/>
  <c r="BH31" i="10"/>
  <c r="BH20" i="10"/>
  <c r="BH19" i="10"/>
  <c r="BS72" i="6"/>
  <c r="BW16" i="11"/>
  <c r="BW30" i="11"/>
  <c r="BW26" i="11"/>
  <c r="BW22" i="11"/>
  <c r="BW18" i="11"/>
  <c r="BW32" i="11"/>
  <c r="BW25" i="11"/>
  <c r="BW23" i="11"/>
  <c r="BW31" i="11"/>
  <c r="BW29" i="11"/>
  <c r="BW24" i="11"/>
  <c r="BW19" i="11"/>
  <c r="BW20" i="11"/>
  <c r="BW28" i="11"/>
  <c r="BW27" i="11"/>
  <c r="BW21" i="11"/>
  <c r="BL16" i="13"/>
  <c r="BL30" i="13"/>
  <c r="BL26" i="13"/>
  <c r="BL22" i="13"/>
  <c r="BL18" i="13"/>
  <c r="BL31" i="13"/>
  <c r="BL29" i="13"/>
  <c r="BL27" i="13"/>
  <c r="BL20" i="13"/>
  <c r="BL32" i="13"/>
  <c r="BL24" i="13"/>
  <c r="BL21" i="13"/>
  <c r="BL19" i="13"/>
  <c r="BL23" i="13"/>
  <c r="BL25" i="13"/>
  <c r="BL28" i="13"/>
  <c r="BG14" i="10"/>
  <c r="BL74" i="3"/>
  <c r="BT86" i="13"/>
  <c r="BT86" i="12"/>
  <c r="BH86" i="13"/>
  <c r="BG86" i="13"/>
  <c r="BM74" i="3"/>
  <c r="BZ71" i="3"/>
  <c r="BZ72" i="3" s="1"/>
  <c r="BH74" i="3"/>
  <c r="BU71" i="3"/>
  <c r="BU72" i="3" s="1"/>
  <c r="I72" i="10"/>
  <c r="I74" i="10" s="1"/>
  <c r="BW71" i="3"/>
  <c r="BW72" i="3" s="1"/>
  <c r="BJ74" i="3"/>
  <c r="BK74" i="3"/>
  <c r="BX71" i="3"/>
  <c r="BX72" i="3" s="1"/>
  <c r="CG74" i="9"/>
  <c r="BV71" i="3"/>
  <c r="BV72" i="3" s="1"/>
  <c r="BI74" i="3"/>
  <c r="H36" i="10"/>
  <c r="CG41" i="9"/>
  <c r="CG77" i="9" s="1"/>
  <c r="DT41" i="8"/>
  <c r="DT77" i="8" s="1"/>
  <c r="BT41" i="10"/>
  <c r="BT77" i="10" s="1"/>
  <c r="DG41" i="10"/>
  <c r="DG77" i="10" s="1"/>
  <c r="DT41" i="10"/>
  <c r="DT77" i="10" s="1"/>
  <c r="I41" i="8"/>
  <c r="I77" i="8" s="1"/>
  <c r="Z41" i="11"/>
  <c r="Z77" i="11" s="1"/>
  <c r="CI41" i="13"/>
  <c r="CI77" i="13" s="1"/>
  <c r="K3" i="10"/>
  <c r="K2" i="10" s="1"/>
  <c r="AH39" i="9"/>
  <c r="AH38" i="9"/>
  <c r="AH9" i="9"/>
  <c r="AH10" i="9"/>
  <c r="AH14" i="9"/>
  <c r="AH12" i="9"/>
  <c r="AH15" i="9"/>
  <c r="AH11" i="9"/>
  <c r="AH17" i="9"/>
  <c r="CH14" i="9"/>
  <c r="CH39" i="9"/>
  <c r="CH38" i="9"/>
  <c r="CH12" i="9"/>
  <c r="CH9" i="9"/>
  <c r="CH10" i="9"/>
  <c r="CH17" i="9"/>
  <c r="CH15" i="9"/>
  <c r="CH11" i="9"/>
  <c r="BH17" i="9"/>
  <c r="BH38" i="9"/>
  <c r="BH11" i="9"/>
  <c r="BH10" i="9"/>
  <c r="BH15" i="9"/>
  <c r="BH12" i="9"/>
  <c r="BH39" i="9"/>
  <c r="BH9" i="9"/>
  <c r="BH14" i="9"/>
  <c r="CU39" i="8"/>
  <c r="CU17" i="8"/>
  <c r="CU38" i="8"/>
  <c r="CU15" i="8"/>
  <c r="CU14" i="8"/>
  <c r="CU13" i="8"/>
  <c r="CU12" i="8"/>
  <c r="CU10" i="8"/>
  <c r="CU11" i="8"/>
  <c r="CU9" i="8"/>
  <c r="AH38" i="10"/>
  <c r="AH17" i="10"/>
  <c r="AH12" i="10"/>
  <c r="AH9" i="10"/>
  <c r="AH39" i="10"/>
  <c r="AH14" i="10"/>
  <c r="AH13" i="10"/>
  <c r="AH11" i="10"/>
  <c r="AH15" i="10"/>
  <c r="AH10" i="10"/>
  <c r="V38" i="9"/>
  <c r="V10" i="9"/>
  <c r="V11" i="9"/>
  <c r="V14" i="9"/>
  <c r="V15" i="9"/>
  <c r="V17" i="9"/>
  <c r="V39" i="9"/>
  <c r="V12" i="9"/>
  <c r="V13" i="9"/>
  <c r="V9" i="9"/>
  <c r="J39" i="10"/>
  <c r="J14" i="10"/>
  <c r="J9" i="10"/>
  <c r="J15" i="10"/>
  <c r="J10" i="10"/>
  <c r="J11" i="10"/>
  <c r="J13" i="10"/>
  <c r="J17" i="10"/>
  <c r="J38" i="10"/>
  <c r="J12" i="10"/>
  <c r="CS12" i="9"/>
  <c r="CS38" i="9"/>
  <c r="CS9" i="9"/>
  <c r="CS15" i="9"/>
  <c r="CS10" i="9"/>
  <c r="CS39" i="9"/>
  <c r="CS17" i="9"/>
  <c r="CS14" i="9"/>
  <c r="CS11" i="9"/>
  <c r="CU3" i="9"/>
  <c r="CU2" i="9" s="1"/>
  <c r="DU10" i="10"/>
  <c r="DU39" i="10"/>
  <c r="DU12" i="10"/>
  <c r="DU9" i="10"/>
  <c r="DU14" i="10"/>
  <c r="DU38" i="10"/>
  <c r="DU15" i="10"/>
  <c r="DU17" i="10"/>
  <c r="DU11" i="10"/>
  <c r="DU9" i="8"/>
  <c r="DU39" i="8"/>
  <c r="DU10" i="8"/>
  <c r="DU11" i="8"/>
  <c r="DU38" i="8"/>
  <c r="DU12" i="8"/>
  <c r="DU17" i="8"/>
  <c r="DU13" i="8"/>
  <c r="DU15" i="8"/>
  <c r="DU14" i="8"/>
  <c r="BJ41" i="11"/>
  <c r="BJ77" i="11" s="1"/>
  <c r="BU39" i="10"/>
  <c r="BU12" i="10"/>
  <c r="BU38" i="10"/>
  <c r="BU15" i="10"/>
  <c r="BU17" i="10"/>
  <c r="BU11" i="10"/>
  <c r="BU9" i="10"/>
  <c r="BU10" i="10"/>
  <c r="BU14" i="10"/>
  <c r="K39" i="9"/>
  <c r="K38" i="9"/>
  <c r="K15" i="9"/>
  <c r="K12" i="9"/>
  <c r="K10" i="9"/>
  <c r="K17" i="9"/>
  <c r="K9" i="9"/>
  <c r="K13" i="9"/>
  <c r="K11" i="9"/>
  <c r="K14" i="9"/>
  <c r="AU39" i="8"/>
  <c r="AU38" i="8"/>
  <c r="AU12" i="8"/>
  <c r="AU17" i="8"/>
  <c r="AU10" i="8"/>
  <c r="AU9" i="8"/>
  <c r="AU11" i="8"/>
  <c r="AU15" i="8"/>
  <c r="AU13" i="8"/>
  <c r="AU14" i="8"/>
  <c r="BH38" i="8"/>
  <c r="BH39" i="8"/>
  <c r="BH9" i="8"/>
  <c r="BH15" i="8"/>
  <c r="BH13" i="8"/>
  <c r="BH12" i="8"/>
  <c r="BH17" i="8"/>
  <c r="BH11" i="8"/>
  <c r="BH14" i="8"/>
  <c r="BH10" i="8"/>
  <c r="BH39" i="10"/>
  <c r="BH12" i="10"/>
  <c r="BH15" i="10"/>
  <c r="BH9" i="10"/>
  <c r="BH38" i="10"/>
  <c r="BH14" i="10"/>
  <c r="BH17" i="10"/>
  <c r="BH10" i="10"/>
  <c r="BH11" i="10"/>
  <c r="AC3" i="12"/>
  <c r="AC2" i="12" s="1"/>
  <c r="DG3" i="9"/>
  <c r="DG2" i="9" s="1"/>
  <c r="AA12" i="12"/>
  <c r="AA39" i="12"/>
  <c r="AA38" i="12"/>
  <c r="AA17" i="12"/>
  <c r="AA9" i="12"/>
  <c r="AA11" i="12"/>
  <c r="AA14" i="12"/>
  <c r="AA15" i="12"/>
  <c r="AA13" i="12"/>
  <c r="AA10" i="12"/>
  <c r="DS3" i="9"/>
  <c r="DS2" i="9" s="1"/>
  <c r="DH10" i="10"/>
  <c r="DH11" i="10"/>
  <c r="DH17" i="10"/>
  <c r="DH9" i="10"/>
  <c r="DH39" i="10"/>
  <c r="DH38" i="10"/>
  <c r="DH12" i="10"/>
  <c r="DH15" i="10"/>
  <c r="DH14" i="10"/>
  <c r="CT41" i="11"/>
  <c r="CT77" i="11" s="1"/>
  <c r="AU38" i="10"/>
  <c r="AU10" i="10"/>
  <c r="AU17" i="10"/>
  <c r="AU15" i="10"/>
  <c r="AU11" i="10"/>
  <c r="AU9" i="10"/>
  <c r="AU39" i="10"/>
  <c r="AU14" i="10"/>
  <c r="AU12" i="10"/>
  <c r="CU14" i="10"/>
  <c r="CU17" i="10"/>
  <c r="CU12" i="10"/>
  <c r="CU10" i="10"/>
  <c r="CU11" i="10"/>
  <c r="CU39" i="10"/>
  <c r="CU15" i="10"/>
  <c r="CU9" i="10"/>
  <c r="CU38" i="10"/>
  <c r="CH17" i="8"/>
  <c r="CH15" i="8"/>
  <c r="CH38" i="8"/>
  <c r="CH39" i="8"/>
  <c r="CH11" i="8"/>
  <c r="CH14" i="8"/>
  <c r="CH12" i="8"/>
  <c r="CH10" i="8"/>
  <c r="CH13" i="8"/>
  <c r="CH9" i="8"/>
  <c r="AU39" i="9"/>
  <c r="AU12" i="9"/>
  <c r="AU38" i="9"/>
  <c r="AU14" i="9"/>
  <c r="AU15" i="9"/>
  <c r="AU11" i="9"/>
  <c r="AU17" i="9"/>
  <c r="AU9" i="9"/>
  <c r="AU10" i="9"/>
  <c r="W39" i="8"/>
  <c r="W38" i="8"/>
  <c r="W13" i="8"/>
  <c r="W14" i="8"/>
  <c r="W17" i="8"/>
  <c r="W11" i="8"/>
  <c r="W9" i="8"/>
  <c r="W12" i="8"/>
  <c r="W15" i="8"/>
  <c r="W10" i="8"/>
  <c r="AH38" i="8"/>
  <c r="AH13" i="8"/>
  <c r="AH12" i="8"/>
  <c r="AH15" i="8"/>
  <c r="AH11" i="8"/>
  <c r="AH10" i="8"/>
  <c r="AH39" i="8"/>
  <c r="AH14" i="8"/>
  <c r="AH17" i="8"/>
  <c r="AH9" i="8"/>
  <c r="BU14" i="9"/>
  <c r="BU39" i="9"/>
  <c r="BU15" i="9"/>
  <c r="BU10" i="9"/>
  <c r="BU12" i="9"/>
  <c r="BU9" i="9"/>
  <c r="BU38" i="9"/>
  <c r="BU11" i="9"/>
  <c r="BU17" i="9"/>
  <c r="DH13" i="8"/>
  <c r="DH12" i="8"/>
  <c r="DH38" i="8"/>
  <c r="DH39" i="8"/>
  <c r="DH15" i="8"/>
  <c r="DH9" i="8"/>
  <c r="DH11" i="8"/>
  <c r="DH10" i="8"/>
  <c r="DH14" i="8"/>
  <c r="DH17" i="8"/>
  <c r="BU10" i="8"/>
  <c r="BU39" i="8"/>
  <c r="BU38" i="8"/>
  <c r="BU15" i="8"/>
  <c r="BU17" i="8"/>
  <c r="BU9" i="8"/>
  <c r="BU11" i="8"/>
  <c r="BU13" i="8"/>
  <c r="BU14" i="8"/>
  <c r="BU12" i="8"/>
  <c r="J38" i="8"/>
  <c r="J39" i="8"/>
  <c r="J9" i="8"/>
  <c r="J12" i="8"/>
  <c r="J15" i="8"/>
  <c r="J17" i="8"/>
  <c r="J10" i="8"/>
  <c r="J11" i="8"/>
  <c r="J13" i="8"/>
  <c r="J14" i="8"/>
  <c r="CH14" i="10"/>
  <c r="CH15" i="10"/>
  <c r="CH39" i="10"/>
  <c r="CH12" i="10"/>
  <c r="CH10" i="10"/>
  <c r="CH17" i="10"/>
  <c r="CH9" i="10"/>
  <c r="CH11" i="10"/>
  <c r="CH38" i="10"/>
  <c r="V38" i="10"/>
  <c r="V17" i="10"/>
  <c r="V11" i="10"/>
  <c r="V15" i="10"/>
  <c r="V9" i="10"/>
  <c r="V39" i="10"/>
  <c r="V13" i="10"/>
  <c r="V14" i="10"/>
  <c r="V12" i="10"/>
  <c r="V10" i="10"/>
  <c r="CQ38" i="3"/>
  <c r="CE38" i="3"/>
  <c r="BQ39" i="3"/>
  <c r="BE39" i="3"/>
  <c r="DY39" i="3"/>
  <c r="DG41" i="13"/>
  <c r="DG77" i="13" s="1"/>
  <c r="CU76" i="12"/>
  <c r="BX41" i="12"/>
  <c r="BX77" i="12" s="1"/>
  <c r="N41" i="11"/>
  <c r="N77" i="11" s="1"/>
  <c r="CV11" i="13"/>
  <c r="CV17" i="13"/>
  <c r="CV15" i="13"/>
  <c r="CV39" i="13"/>
  <c r="CV38" i="13"/>
  <c r="CV14" i="13"/>
  <c r="CV12" i="13"/>
  <c r="CV10" i="13"/>
  <c r="CV13" i="13"/>
  <c r="CV9" i="13"/>
  <c r="CT76" i="13"/>
  <c r="CT80" i="13" s="1"/>
  <c r="CT36" i="13"/>
  <c r="Z76" i="13"/>
  <c r="Z80" i="13" s="1"/>
  <c r="AX76" i="13"/>
  <c r="AX80" i="13" s="1"/>
  <c r="AD3" i="13"/>
  <c r="AD2" i="13" s="1"/>
  <c r="CX3" i="13"/>
  <c r="CX2" i="13" s="1"/>
  <c r="AO12" i="13"/>
  <c r="AO39" i="13"/>
  <c r="AO15" i="13"/>
  <c r="AO13" i="13"/>
  <c r="AO11" i="13"/>
  <c r="AO14" i="13"/>
  <c r="AO38" i="13"/>
  <c r="AO9" i="13"/>
  <c r="AO17" i="13"/>
  <c r="AO10" i="13"/>
  <c r="CH76" i="13"/>
  <c r="CH80" i="13" s="1"/>
  <c r="CH36" i="13"/>
  <c r="CH55" i="13" s="1"/>
  <c r="AY41" i="13"/>
  <c r="AY77" i="13" s="1"/>
  <c r="Q3" i="13"/>
  <c r="Q2" i="13" s="1"/>
  <c r="BV76" i="13"/>
  <c r="BV80" i="13" s="1"/>
  <c r="BV36" i="13"/>
  <c r="BV55" i="13" s="1"/>
  <c r="BS62" i="13"/>
  <c r="BS64" i="13" s="1"/>
  <c r="O14" i="13"/>
  <c r="O9" i="13"/>
  <c r="O15" i="13"/>
  <c r="O13" i="13"/>
  <c r="O12" i="13"/>
  <c r="O10" i="13"/>
  <c r="O38" i="13"/>
  <c r="O17" i="13"/>
  <c r="O39" i="13"/>
  <c r="O11" i="13"/>
  <c r="AZ11" i="13"/>
  <c r="AZ9" i="13"/>
  <c r="AZ17" i="13"/>
  <c r="AZ15" i="13"/>
  <c r="AZ14" i="13"/>
  <c r="AZ39" i="13"/>
  <c r="AZ10" i="13"/>
  <c r="AZ13" i="13"/>
  <c r="AZ38" i="13"/>
  <c r="AZ12" i="13"/>
  <c r="BU84" i="13"/>
  <c r="AM76" i="13"/>
  <c r="AM80" i="13" s="1"/>
  <c r="BS86" i="13"/>
  <c r="CH77" i="13"/>
  <c r="AM77" i="13"/>
  <c r="AQ3" i="13"/>
  <c r="AQ2" i="13" s="1"/>
  <c r="BJ76" i="13"/>
  <c r="BJ80" i="13" s="1"/>
  <c r="BJ36" i="13"/>
  <c r="BJ55" i="13" s="1"/>
  <c r="CL3" i="13"/>
  <c r="CL2" i="13" s="1"/>
  <c r="BL39" i="13"/>
  <c r="BL38" i="13"/>
  <c r="BL10" i="13"/>
  <c r="BL13" i="13"/>
  <c r="BL17" i="13"/>
  <c r="BL14" i="13"/>
  <c r="BL11" i="13"/>
  <c r="BL12" i="13"/>
  <c r="BL15" i="13"/>
  <c r="BL9" i="13"/>
  <c r="AA41" i="13"/>
  <c r="CF82" i="13"/>
  <c r="CF84" i="13" s="1"/>
  <c r="CJ39" i="13"/>
  <c r="CJ38" i="13"/>
  <c r="CJ15" i="13"/>
  <c r="CJ12" i="13"/>
  <c r="CJ17" i="13"/>
  <c r="CJ14" i="13"/>
  <c r="CJ10" i="13"/>
  <c r="CJ13" i="13"/>
  <c r="CJ11" i="13"/>
  <c r="CJ9" i="13"/>
  <c r="BN3" i="13"/>
  <c r="BN2" i="13" s="1"/>
  <c r="DT38" i="13"/>
  <c r="DT14" i="13"/>
  <c r="DT13" i="13"/>
  <c r="DT11" i="13"/>
  <c r="DT17" i="13"/>
  <c r="DT15" i="13"/>
  <c r="DT10" i="13"/>
  <c r="DT39" i="13"/>
  <c r="DT9" i="13"/>
  <c r="DT12" i="13"/>
  <c r="CG82" i="13"/>
  <c r="CG84" i="13" s="1"/>
  <c r="BB3" i="13"/>
  <c r="BB2" i="13" s="1"/>
  <c r="AB15" i="13"/>
  <c r="AB39" i="13"/>
  <c r="AB38" i="13"/>
  <c r="AB12" i="13"/>
  <c r="AB17" i="13"/>
  <c r="AB11" i="13"/>
  <c r="AB10" i="13"/>
  <c r="AB9" i="13"/>
  <c r="AB14" i="13"/>
  <c r="AB13" i="13"/>
  <c r="DF76" i="13"/>
  <c r="DF80" i="13" s="1"/>
  <c r="DF36" i="13"/>
  <c r="DF55" i="13" s="1"/>
  <c r="DF60" i="13" s="1"/>
  <c r="DV3" i="13"/>
  <c r="DV2" i="13" s="1"/>
  <c r="DS41" i="13"/>
  <c r="DF77" i="13"/>
  <c r="BX10" i="13"/>
  <c r="BX11" i="13"/>
  <c r="BX39" i="13"/>
  <c r="BX17" i="13"/>
  <c r="BX9" i="13"/>
  <c r="BX38" i="13"/>
  <c r="BX13" i="13"/>
  <c r="BX12" i="13"/>
  <c r="BX15" i="13"/>
  <c r="BX14" i="13"/>
  <c r="CU41" i="13"/>
  <c r="CU77" i="13" s="1"/>
  <c r="DJ3" i="13"/>
  <c r="DJ2" i="13" s="1"/>
  <c r="BW41" i="13"/>
  <c r="AN41" i="13"/>
  <c r="AN77" i="13" s="1"/>
  <c r="BZ3" i="13"/>
  <c r="BZ2" i="13" s="1"/>
  <c r="BK41" i="13"/>
  <c r="DH39" i="13"/>
  <c r="DH38" i="13"/>
  <c r="DH15" i="13"/>
  <c r="DH17" i="13"/>
  <c r="DH11" i="13"/>
  <c r="DH10" i="13"/>
  <c r="DH14" i="13"/>
  <c r="DH9" i="13"/>
  <c r="DH13" i="13"/>
  <c r="DH12" i="13"/>
  <c r="M76" i="13"/>
  <c r="M80" i="13" s="1"/>
  <c r="N41" i="13"/>
  <c r="BW77" i="12"/>
  <c r="CI77" i="12"/>
  <c r="CW39" i="12"/>
  <c r="CW17" i="12"/>
  <c r="CW9" i="12"/>
  <c r="CW38" i="12"/>
  <c r="CW15" i="12"/>
  <c r="CW14" i="12"/>
  <c r="CW13" i="12"/>
  <c r="CW12" i="12"/>
  <c r="CW10" i="12"/>
  <c r="CW11" i="12"/>
  <c r="CM3" i="12"/>
  <c r="CM2" i="12" s="1"/>
  <c r="AZ41" i="12"/>
  <c r="CA3" i="12"/>
  <c r="CA2" i="12" s="1"/>
  <c r="CV41" i="12"/>
  <c r="CV77" i="12" s="1"/>
  <c r="CK38" i="12"/>
  <c r="CK9" i="12"/>
  <c r="CK12" i="12"/>
  <c r="CK15" i="12"/>
  <c r="CK14" i="12"/>
  <c r="CK17" i="12"/>
  <c r="CK11" i="12"/>
  <c r="CK39" i="12"/>
  <c r="CK10" i="12"/>
  <c r="CK13" i="12"/>
  <c r="DI39" i="12"/>
  <c r="DI13" i="12"/>
  <c r="DI10" i="12"/>
  <c r="DI17" i="12"/>
  <c r="DI15" i="12"/>
  <c r="DI11" i="12"/>
  <c r="DI9" i="12"/>
  <c r="DI12" i="12"/>
  <c r="DI14" i="12"/>
  <c r="DI38" i="12"/>
  <c r="BY38" i="12"/>
  <c r="BY15" i="12"/>
  <c r="BY39" i="12"/>
  <c r="BY14" i="12"/>
  <c r="BY12" i="12"/>
  <c r="BY11" i="12"/>
  <c r="BY10" i="12"/>
  <c r="BY13" i="12"/>
  <c r="BY9" i="12"/>
  <c r="BY17" i="12"/>
  <c r="CI76" i="12"/>
  <c r="CI80" i="12" s="1"/>
  <c r="CI36" i="12"/>
  <c r="BH86" i="12"/>
  <c r="BV82" i="12"/>
  <c r="BV84" i="12" s="1"/>
  <c r="CF84" i="12"/>
  <c r="BS86" i="12"/>
  <c r="DK3" i="12"/>
  <c r="DK2" i="12" s="1"/>
  <c r="BL41" i="12"/>
  <c r="CT82" i="12"/>
  <c r="DG76" i="12"/>
  <c r="DG80" i="12" s="1"/>
  <c r="DG36" i="12"/>
  <c r="DS76" i="12"/>
  <c r="DS80" i="12" s="1"/>
  <c r="DS36" i="12"/>
  <c r="DS55" i="12" s="1"/>
  <c r="DS60" i="12" s="1"/>
  <c r="CY3" i="12"/>
  <c r="CY2" i="12" s="1"/>
  <c r="CS82" i="12"/>
  <c r="BM38" i="12"/>
  <c r="BM14" i="12"/>
  <c r="BM11" i="12"/>
  <c r="BM15" i="12"/>
  <c r="BM39" i="12"/>
  <c r="BM10" i="12"/>
  <c r="BM13" i="12"/>
  <c r="BM9" i="12"/>
  <c r="BM17" i="12"/>
  <c r="BM12" i="12"/>
  <c r="DT41" i="12"/>
  <c r="DT77" i="12" s="1"/>
  <c r="DW3" i="12"/>
  <c r="DW2" i="12" s="1"/>
  <c r="BJ82" i="12"/>
  <c r="BJ84" i="12" s="1"/>
  <c r="CG84" i="12"/>
  <c r="BW76" i="12"/>
  <c r="BW80" i="12" s="1"/>
  <c r="BW36" i="12"/>
  <c r="BO3" i="12"/>
  <c r="BO2" i="12" s="1"/>
  <c r="DU39" i="12"/>
  <c r="DU38" i="12"/>
  <c r="DU17" i="12"/>
  <c r="DU12" i="12"/>
  <c r="DU10" i="12"/>
  <c r="DU11" i="12"/>
  <c r="DU9" i="12"/>
  <c r="DU14" i="12"/>
  <c r="DU15" i="12"/>
  <c r="DU13" i="12"/>
  <c r="BI82" i="12"/>
  <c r="DS77" i="12"/>
  <c r="CJ41" i="12"/>
  <c r="CJ77" i="12" s="1"/>
  <c r="BK76" i="12"/>
  <c r="BK80" i="12" s="1"/>
  <c r="BK36" i="12"/>
  <c r="CU77" i="12"/>
  <c r="CH82" i="12"/>
  <c r="CH84" i="12" s="1"/>
  <c r="BS64" i="12"/>
  <c r="P39" i="12"/>
  <c r="P38" i="12"/>
  <c r="P13" i="12"/>
  <c r="P10" i="12"/>
  <c r="P17" i="12"/>
  <c r="P15" i="12"/>
  <c r="P14" i="12"/>
  <c r="P12" i="12"/>
  <c r="P11" i="12"/>
  <c r="P9" i="12"/>
  <c r="DH41" i="12"/>
  <c r="DH77" i="12" s="1"/>
  <c r="BC3" i="12"/>
  <c r="BC2" i="12" s="1"/>
  <c r="R3" i="12"/>
  <c r="AY76" i="12"/>
  <c r="AY80" i="12" s="1"/>
  <c r="O41" i="12"/>
  <c r="O77" i="12" s="1"/>
  <c r="BA39" i="12"/>
  <c r="BA13" i="12"/>
  <c r="BA38" i="12"/>
  <c r="BA17" i="12"/>
  <c r="BA12" i="12"/>
  <c r="BA14" i="12"/>
  <c r="BA10" i="12"/>
  <c r="BA11" i="12"/>
  <c r="BA9" i="12"/>
  <c r="BA15" i="12"/>
  <c r="BU82" i="12"/>
  <c r="CH41" i="11"/>
  <c r="AW76" i="11"/>
  <c r="AW80" i="11" s="1"/>
  <c r="BF84" i="11"/>
  <c r="BW38" i="11"/>
  <c r="BW17" i="11"/>
  <c r="BW39" i="11"/>
  <c r="BW10" i="11"/>
  <c r="BW15" i="11"/>
  <c r="BW11" i="11"/>
  <c r="BW12" i="11"/>
  <c r="BW9" i="11"/>
  <c r="BW14" i="11"/>
  <c r="BW13" i="11"/>
  <c r="I86" i="11"/>
  <c r="AO3" i="11"/>
  <c r="AO2" i="11" s="1"/>
  <c r="CW3" i="11"/>
  <c r="CW2" i="11" s="1"/>
  <c r="BK38" i="11"/>
  <c r="BK11" i="11"/>
  <c r="BK39" i="11"/>
  <c r="BK12" i="11"/>
  <c r="BK13" i="11"/>
  <c r="BK14" i="11"/>
  <c r="BK10" i="11"/>
  <c r="BK9" i="11"/>
  <c r="BK15" i="11"/>
  <c r="BK17" i="11"/>
  <c r="AM15" i="11"/>
  <c r="AM12" i="11"/>
  <c r="AM10" i="11"/>
  <c r="AM38" i="11"/>
  <c r="AM39" i="11"/>
  <c r="AM14" i="11"/>
  <c r="AM13" i="11"/>
  <c r="AM17" i="11"/>
  <c r="AM9" i="11"/>
  <c r="AM11" i="11"/>
  <c r="CU15" i="11"/>
  <c r="CU39" i="11"/>
  <c r="CU13" i="11"/>
  <c r="CU38" i="11"/>
  <c r="CU10" i="11"/>
  <c r="CU11" i="11"/>
  <c r="CU9" i="11"/>
  <c r="CU14" i="11"/>
  <c r="CU17" i="11"/>
  <c r="CU12" i="11"/>
  <c r="O15" i="11"/>
  <c r="O39" i="11"/>
  <c r="O17" i="11"/>
  <c r="O11" i="11"/>
  <c r="O10" i="11"/>
  <c r="O12" i="11"/>
  <c r="O13" i="11"/>
  <c r="O9" i="11"/>
  <c r="O38" i="11"/>
  <c r="O14" i="11"/>
  <c r="BY3" i="11"/>
  <c r="BY2" i="11" s="1"/>
  <c r="AA38" i="11"/>
  <c r="AA39" i="11"/>
  <c r="AA17" i="11"/>
  <c r="AA15" i="11"/>
  <c r="AA11" i="11"/>
  <c r="AA12" i="11"/>
  <c r="AA10" i="11"/>
  <c r="AA9" i="11"/>
  <c r="AA14" i="11"/>
  <c r="AA13" i="11"/>
  <c r="BM3" i="11"/>
  <c r="BM2" i="11" s="1"/>
  <c r="CG76" i="11"/>
  <c r="CG80" i="11" s="1"/>
  <c r="CG36" i="11"/>
  <c r="Q3" i="11"/>
  <c r="Q2" i="11" s="1"/>
  <c r="DG15" i="11"/>
  <c r="DG39" i="11"/>
  <c r="DG17" i="11"/>
  <c r="DG38" i="11"/>
  <c r="DG11" i="11"/>
  <c r="DG12" i="11"/>
  <c r="DG13" i="11"/>
  <c r="DG14" i="11"/>
  <c r="DG10" i="11"/>
  <c r="DG9" i="11"/>
  <c r="AC3" i="11"/>
  <c r="AC2" i="11" s="1"/>
  <c r="CS77" i="11"/>
  <c r="AL41" i="11"/>
  <c r="DS39" i="11"/>
  <c r="DS11" i="11"/>
  <c r="DS10" i="11"/>
  <c r="DS17" i="11"/>
  <c r="DS38" i="11"/>
  <c r="DS15" i="11"/>
  <c r="DS12" i="11"/>
  <c r="DS14" i="11"/>
  <c r="DS13" i="11"/>
  <c r="DS9" i="11"/>
  <c r="M76" i="11"/>
  <c r="M80" i="11" s="1"/>
  <c r="BI76" i="11"/>
  <c r="BI80" i="11" s="1"/>
  <c r="BI36" i="11"/>
  <c r="AK76" i="11"/>
  <c r="AK80" i="11" s="1"/>
  <c r="DU3" i="11"/>
  <c r="DU2" i="11" s="1"/>
  <c r="BA3" i="11"/>
  <c r="BA2" i="11" s="1"/>
  <c r="AX41" i="11"/>
  <c r="AX77" i="11" s="1"/>
  <c r="CS76" i="11"/>
  <c r="CS80" i="11" s="1"/>
  <c r="CS36" i="11"/>
  <c r="CS55" i="11" s="1"/>
  <c r="CS60" i="11" s="1"/>
  <c r="DF41" i="11"/>
  <c r="Y76" i="11"/>
  <c r="Y80" i="11" s="1"/>
  <c r="BV41" i="11"/>
  <c r="BU76" i="11"/>
  <c r="BU80" i="11" s="1"/>
  <c r="BU36" i="11"/>
  <c r="BU55" i="11" s="1"/>
  <c r="AY38" i="11"/>
  <c r="AY39" i="11"/>
  <c r="AY17" i="11"/>
  <c r="AY11" i="11"/>
  <c r="AY14" i="11"/>
  <c r="AY12" i="11"/>
  <c r="AY13" i="11"/>
  <c r="AY9" i="11"/>
  <c r="AY10" i="11"/>
  <c r="AY15" i="11"/>
  <c r="CK3" i="11"/>
  <c r="CK2" i="11" s="1"/>
  <c r="BT82" i="11"/>
  <c r="BG84" i="11"/>
  <c r="DI3" i="11"/>
  <c r="DI2" i="11" s="1"/>
  <c r="CI38" i="11"/>
  <c r="CI17" i="11"/>
  <c r="CI14" i="11"/>
  <c r="CI12" i="11"/>
  <c r="CI39" i="11"/>
  <c r="CI15" i="11"/>
  <c r="CI13" i="11"/>
  <c r="CI10" i="11"/>
  <c r="CI9" i="11"/>
  <c r="CI11" i="11"/>
  <c r="BS82" i="11"/>
  <c r="AS76" i="9"/>
  <c r="AS80" i="9" s="1"/>
  <c r="AT76" i="8"/>
  <c r="CF77" i="9"/>
  <c r="CF36" i="9"/>
  <c r="CF55" i="9" s="1"/>
  <c r="CF60" i="9" s="1"/>
  <c r="CF76" i="9"/>
  <c r="CF80" i="9" s="1"/>
  <c r="AF76" i="9"/>
  <c r="AF80" i="9" s="1"/>
  <c r="AF77" i="9"/>
  <c r="DG7" i="9"/>
  <c r="DG71" i="9" s="1"/>
  <c r="DG72" i="9" s="1"/>
  <c r="DS71" i="5"/>
  <c r="CF76" i="10"/>
  <c r="CF80" i="10" s="1"/>
  <c r="CF77" i="6"/>
  <c r="CG7" i="8"/>
  <c r="CG71" i="8" s="1"/>
  <c r="CG72" i="8" s="1"/>
  <c r="CT7" i="8"/>
  <c r="CT71" i="8" s="1"/>
  <c r="CT72" i="8" s="1"/>
  <c r="BS77" i="10"/>
  <c r="BF76" i="8"/>
  <c r="BF80" i="8" s="1"/>
  <c r="CS77" i="10"/>
  <c r="S74" i="5"/>
  <c r="CF77" i="10"/>
  <c r="DF77" i="8"/>
  <c r="CT7" i="9"/>
  <c r="CT71" i="9" s="1"/>
  <c r="CF76" i="6"/>
  <c r="CF80" i="6" s="1"/>
  <c r="CS36" i="8"/>
  <c r="CS55" i="8" s="1"/>
  <c r="CS60" i="8" s="1"/>
  <c r="CS76" i="8"/>
  <c r="CS80" i="8" s="1"/>
  <c r="H72" i="10"/>
  <c r="H74" i="10" s="1"/>
  <c r="DS71" i="8"/>
  <c r="CS77" i="8"/>
  <c r="AG41" i="10"/>
  <c r="AG77" i="10" s="1"/>
  <c r="S74" i="4"/>
  <c r="DS71" i="9"/>
  <c r="CG7" i="10"/>
  <c r="CG71" i="10" s="1"/>
  <c r="CG72" i="10" s="1"/>
  <c r="H36" i="8"/>
  <c r="DT7" i="10"/>
  <c r="DT71" i="10" s="1"/>
  <c r="CF36" i="6"/>
  <c r="DS77" i="8"/>
  <c r="BT7" i="10"/>
  <c r="BT71" i="10" s="1"/>
  <c r="BT72" i="10" s="1"/>
  <c r="DF77" i="6"/>
  <c r="U41" i="9"/>
  <c r="DF77" i="5"/>
  <c r="AF77" i="8"/>
  <c r="DG41" i="8"/>
  <c r="DG77" i="8" s="1"/>
  <c r="H71" i="8"/>
  <c r="G82" i="9"/>
  <c r="BF77" i="6"/>
  <c r="DS77" i="10"/>
  <c r="AS77" i="10"/>
  <c r="BG7" i="9"/>
  <c r="BG71" i="9" s="1"/>
  <c r="BG72" i="9" s="1"/>
  <c r="DT7" i="9"/>
  <c r="DT71" i="9" s="1"/>
  <c r="DG7" i="8"/>
  <c r="DG71" i="8" s="1"/>
  <c r="DG72" i="8" s="1"/>
  <c r="BG7" i="8"/>
  <c r="BG71" i="8" s="1"/>
  <c r="BG72" i="8" s="1"/>
  <c r="DS77" i="6"/>
  <c r="BS36" i="9"/>
  <c r="BS55" i="9" s="1"/>
  <c r="BS60" i="9" s="1"/>
  <c r="BS76" i="9"/>
  <c r="BS80" i="9" s="1"/>
  <c r="DG7" i="10"/>
  <c r="DG71" i="10" s="1"/>
  <c r="DG72" i="10" s="1"/>
  <c r="CS76" i="10"/>
  <c r="CS80" i="10" s="1"/>
  <c r="BS77" i="5"/>
  <c r="AS77" i="6"/>
  <c r="BF76" i="6"/>
  <c r="BF80" i="6" s="1"/>
  <c r="BS76" i="10"/>
  <c r="BS80" i="10" s="1"/>
  <c r="BS77" i="8"/>
  <c r="BG41" i="9"/>
  <c r="BG77" i="9" s="1"/>
  <c r="BS36" i="10"/>
  <c r="BS55" i="10" s="1"/>
  <c r="BS60" i="10" s="1"/>
  <c r="BT7" i="9"/>
  <c r="BT71" i="9" s="1"/>
  <c r="BT72" i="9" s="1"/>
  <c r="AT7" i="8"/>
  <c r="AT71" i="8" s="1"/>
  <c r="AT72" i="8" s="1"/>
  <c r="DT7" i="8"/>
  <c r="DT71" i="8" s="1"/>
  <c r="BF77" i="8"/>
  <c r="BF76" i="9"/>
  <c r="BF80" i="9" s="1"/>
  <c r="CS76" i="6"/>
  <c r="I72" i="9"/>
  <c r="I74" i="9" s="1"/>
  <c r="AF76" i="8"/>
  <c r="AF80" i="8" s="1"/>
  <c r="G82" i="8"/>
  <c r="S74" i="6"/>
  <c r="DS76" i="6"/>
  <c r="DS80" i="6" s="1"/>
  <c r="DF77" i="10"/>
  <c r="DS71" i="6"/>
  <c r="BT7" i="8"/>
  <c r="BT71" i="8" s="1"/>
  <c r="BT72" i="8" s="1"/>
  <c r="BF77" i="9"/>
  <c r="AF77" i="10"/>
  <c r="I7" i="8"/>
  <c r="I71" i="8" s="1"/>
  <c r="BS77" i="9"/>
  <c r="AS77" i="9"/>
  <c r="BS76" i="5"/>
  <c r="BS80" i="5" s="1"/>
  <c r="DF76" i="10"/>
  <c r="DF80" i="10" s="1"/>
  <c r="AS77" i="8"/>
  <c r="BG7" i="10"/>
  <c r="BG71" i="10" s="1"/>
  <c r="BG72" i="10" s="1"/>
  <c r="CS77" i="6"/>
  <c r="AT41" i="10"/>
  <c r="AT77" i="10" s="1"/>
  <c r="J41" i="9"/>
  <c r="J77" i="9" s="1"/>
  <c r="AF77" i="6"/>
  <c r="BF77" i="5"/>
  <c r="CS36" i="6"/>
  <c r="U41" i="10"/>
  <c r="CT7" i="10"/>
  <c r="CT71" i="10" s="1"/>
  <c r="AG41" i="8"/>
  <c r="AG77" i="8" s="1"/>
  <c r="BS36" i="8"/>
  <c r="BS55" i="8" s="1"/>
  <c r="BS60" i="8" s="1"/>
  <c r="BS76" i="8"/>
  <c r="BS80" i="8" s="1"/>
  <c r="DS71" i="10"/>
  <c r="AS77" i="5"/>
  <c r="CS38" i="2"/>
  <c r="CS41" i="2" s="1"/>
  <c r="AX41" i="3"/>
  <c r="AX77" i="3" s="1"/>
  <c r="BY71" i="3"/>
  <c r="BY72" i="3" s="1"/>
  <c r="BU41" i="3"/>
  <c r="BU77" i="3" s="1"/>
  <c r="AL41" i="3"/>
  <c r="BW41" i="3"/>
  <c r="BW77" i="3" s="1"/>
  <c r="CA71" i="3"/>
  <c r="CA72" i="3" s="1"/>
  <c r="BJ39" i="2"/>
  <c r="AW41" i="2"/>
  <c r="AW77" i="2" s="1"/>
  <c r="CH38" i="1"/>
  <c r="X41" i="2"/>
  <c r="X77" i="2" s="1"/>
  <c r="AK39" i="2"/>
  <c r="BV41" i="3"/>
  <c r="BV77" i="3" s="1"/>
  <c r="CG41" i="3"/>
  <c r="CG77" i="3" s="1"/>
  <c r="CG74" i="3"/>
  <c r="CF41" i="2"/>
  <c r="DF39" i="2"/>
  <c r="AU77" i="2"/>
  <c r="BI39" i="2"/>
  <c r="AV41" i="2"/>
  <c r="AV77" i="2" s="1"/>
  <c r="CF41" i="3"/>
  <c r="CG41" i="2"/>
  <c r="CG77" i="2" s="1"/>
  <c r="CT39" i="2"/>
  <c r="BU39" i="2"/>
  <c r="BH41" i="2"/>
  <c r="BS77" i="3"/>
  <c r="CJ3" i="5"/>
  <c r="BW3" i="9"/>
  <c r="BW2" i="9" s="1"/>
  <c r="BW3" i="6"/>
  <c r="BJ3" i="9"/>
  <c r="BJ2" i="9" s="1"/>
  <c r="BW3" i="5"/>
  <c r="CJ3" i="10"/>
  <c r="CJ2" i="10" s="1"/>
  <c r="L3" i="3"/>
  <c r="AW3" i="5"/>
  <c r="DJ3" i="10"/>
  <c r="DJ2" i="10" s="1"/>
  <c r="BJ3" i="8"/>
  <c r="BJ2" i="8" s="1"/>
  <c r="L3" i="1"/>
  <c r="X3" i="1"/>
  <c r="BW3" i="10"/>
  <c r="BW2" i="10" s="1"/>
  <c r="CW3" i="6"/>
  <c r="DJ3" i="5"/>
  <c r="DW3" i="6"/>
  <c r="CJ3" i="9"/>
  <c r="CJ2" i="9" s="1"/>
  <c r="CW3" i="8"/>
  <c r="CW2" i="8" s="1"/>
  <c r="AJ3" i="6"/>
  <c r="CW3" i="10"/>
  <c r="CW2" i="10" s="1"/>
  <c r="CW3" i="5"/>
  <c r="BJ3" i="5"/>
  <c r="X3" i="10"/>
  <c r="X2" i="10" s="1"/>
  <c r="CJ3" i="6"/>
  <c r="AJ3" i="8"/>
  <c r="AJ2" i="8" s="1"/>
  <c r="BJ3" i="10"/>
  <c r="BJ2" i="10" s="1"/>
  <c r="AW3" i="6"/>
  <c r="DW3" i="10"/>
  <c r="DW2" i="10" s="1"/>
  <c r="DJ3" i="8"/>
  <c r="DJ2" i="8" s="1"/>
  <c r="AW3" i="10"/>
  <c r="AW2" i="10" s="1"/>
  <c r="BJ3" i="6"/>
  <c r="AW3" i="9"/>
  <c r="AW2" i="9" s="1"/>
  <c r="X3" i="9"/>
  <c r="X2" i="9" s="1"/>
  <c r="AW3" i="8"/>
  <c r="AW2" i="8" s="1"/>
  <c r="CJ3" i="8"/>
  <c r="CJ2" i="8" s="1"/>
  <c r="DJ3" i="6"/>
  <c r="AJ3" i="5"/>
  <c r="AJ3" i="10"/>
  <c r="AJ2" i="10" s="1"/>
  <c r="BW3" i="8"/>
  <c r="BW2" i="8" s="1"/>
  <c r="DW3" i="8"/>
  <c r="DW2" i="8" s="1"/>
  <c r="AJ3" i="9"/>
  <c r="AJ2" i="9" s="1"/>
  <c r="DW3" i="5"/>
  <c r="X3" i="5"/>
  <c r="X3" i="8"/>
  <c r="X2" i="8" s="1"/>
  <c r="Y3" i="2"/>
  <c r="K3" i="6"/>
  <c r="X3" i="3"/>
  <c r="X3" i="4"/>
  <c r="K3" i="4"/>
  <c r="L3" i="5"/>
  <c r="K3" i="8"/>
  <c r="K2" i="8" s="1"/>
  <c r="X3" i="6"/>
  <c r="L3" i="9"/>
  <c r="L2" i="9" s="1"/>
  <c r="M39" i="2"/>
  <c r="N38" i="1"/>
  <c r="AN38" i="2"/>
  <c r="BA38" i="2" s="1"/>
  <c r="N38" i="3"/>
  <c r="Y41" i="3"/>
  <c r="Y77" i="3" s="1"/>
  <c r="BF36" i="5" l="1"/>
  <c r="AN53" i="12"/>
  <c r="AN78" i="12" s="1"/>
  <c r="AO51" i="11"/>
  <c r="AO49" i="11"/>
  <c r="AO50" i="11"/>
  <c r="AO58" i="11"/>
  <c r="AO59" i="11"/>
  <c r="AO89" i="11"/>
  <c r="AO90" i="11"/>
  <c r="AO88" i="11"/>
  <c r="AO57" i="11"/>
  <c r="DW50" i="12"/>
  <c r="DW51" i="12"/>
  <c r="DW49" i="12"/>
  <c r="DW89" i="12"/>
  <c r="DW58" i="12"/>
  <c r="DW90" i="12"/>
  <c r="DW59" i="12"/>
  <c r="DW57" i="12"/>
  <c r="DW88" i="12"/>
  <c r="BB49" i="13"/>
  <c r="BB51" i="13"/>
  <c r="BB50" i="13"/>
  <c r="BB58" i="13"/>
  <c r="BB90" i="13"/>
  <c r="BB59" i="13"/>
  <c r="BB89" i="13"/>
  <c r="BB57" i="13"/>
  <c r="BB88" i="13"/>
  <c r="AN34" i="12"/>
  <c r="AN76" i="12" s="1"/>
  <c r="CT34" i="8"/>
  <c r="CT76" i="8" s="1"/>
  <c r="X50" i="8"/>
  <c r="X51" i="8"/>
  <c r="X49" i="8"/>
  <c r="X88" i="8"/>
  <c r="X58" i="8"/>
  <c r="X90" i="8"/>
  <c r="X57" i="8"/>
  <c r="X59" i="8"/>
  <c r="X89" i="8"/>
  <c r="DW51" i="10"/>
  <c r="DW49" i="10"/>
  <c r="DW50" i="10"/>
  <c r="DW58" i="10"/>
  <c r="DW89" i="10"/>
  <c r="DW59" i="10"/>
  <c r="DW90" i="10"/>
  <c r="DW57" i="10"/>
  <c r="DW88" i="10"/>
  <c r="DV51" i="13"/>
  <c r="DV49" i="13"/>
  <c r="DV50" i="13"/>
  <c r="DV58" i="13"/>
  <c r="DV90" i="13"/>
  <c r="DV59" i="13"/>
  <c r="DV89" i="13"/>
  <c r="DV57" i="13"/>
  <c r="DV88" i="13"/>
  <c r="CL51" i="13"/>
  <c r="CL50" i="13"/>
  <c r="CL49" i="13"/>
  <c r="CL58" i="13"/>
  <c r="CL90" i="13"/>
  <c r="CL59" i="13"/>
  <c r="CL89" i="13"/>
  <c r="CL57" i="13"/>
  <c r="CL88" i="13"/>
  <c r="Q51" i="13"/>
  <c r="Q49" i="13"/>
  <c r="Q50" i="13"/>
  <c r="Q89" i="13"/>
  <c r="Q88" i="13"/>
  <c r="Q58" i="13"/>
  <c r="Q57" i="13"/>
  <c r="Q90" i="13"/>
  <c r="Q59" i="13"/>
  <c r="AC51" i="12"/>
  <c r="AC49" i="12"/>
  <c r="AC50" i="12"/>
  <c r="AC90" i="12"/>
  <c r="AC59" i="12"/>
  <c r="AC89" i="12"/>
  <c r="AC88" i="12"/>
  <c r="AC57" i="12"/>
  <c r="AC58" i="12"/>
  <c r="CX50" i="13"/>
  <c r="CX51" i="13"/>
  <c r="CX49" i="13"/>
  <c r="CX89" i="13"/>
  <c r="CX58" i="13"/>
  <c r="CX90" i="13"/>
  <c r="CX59" i="13"/>
  <c r="CX57" i="13"/>
  <c r="CX88" i="13"/>
  <c r="AD51" i="13"/>
  <c r="AD50" i="13"/>
  <c r="AD49" i="13"/>
  <c r="AD59" i="13"/>
  <c r="AD89" i="13"/>
  <c r="AD88" i="13"/>
  <c r="AD58" i="13"/>
  <c r="AD57" i="13"/>
  <c r="AD90" i="13"/>
  <c r="DK51" i="12"/>
  <c r="DK49" i="12"/>
  <c r="DK50" i="12"/>
  <c r="DK90" i="12"/>
  <c r="DK59" i="12"/>
  <c r="DK89" i="12"/>
  <c r="DK58" i="12"/>
  <c r="DK57" i="12"/>
  <c r="DK88" i="12"/>
  <c r="DJ50" i="13"/>
  <c r="DJ49" i="13"/>
  <c r="DJ51" i="13"/>
  <c r="DJ90" i="13"/>
  <c r="DJ59" i="13"/>
  <c r="DJ89" i="13"/>
  <c r="DJ58" i="13"/>
  <c r="DJ57" i="13"/>
  <c r="DJ88" i="13"/>
  <c r="AJ51" i="9"/>
  <c r="AJ49" i="9"/>
  <c r="AJ50" i="9"/>
  <c r="AJ89" i="9"/>
  <c r="AJ59" i="9"/>
  <c r="AJ90" i="9"/>
  <c r="AJ58" i="9"/>
  <c r="AJ57" i="9"/>
  <c r="AJ88" i="9"/>
  <c r="AJ49" i="8"/>
  <c r="AJ50" i="8"/>
  <c r="AJ51" i="8"/>
  <c r="AJ58" i="8"/>
  <c r="AJ90" i="8"/>
  <c r="AJ59" i="8"/>
  <c r="AJ89" i="8"/>
  <c r="AJ57" i="8"/>
  <c r="AJ88" i="8"/>
  <c r="DJ49" i="10"/>
  <c r="DJ50" i="10"/>
  <c r="DJ51" i="10"/>
  <c r="DJ89" i="10"/>
  <c r="DJ59" i="10"/>
  <c r="DJ90" i="10"/>
  <c r="DJ58" i="10"/>
  <c r="DJ57" i="10"/>
  <c r="DJ88" i="10"/>
  <c r="BY51" i="11"/>
  <c r="BY49" i="11"/>
  <c r="BY50" i="11"/>
  <c r="BY58" i="11"/>
  <c r="BY59" i="11"/>
  <c r="BY89" i="11"/>
  <c r="BY90" i="11"/>
  <c r="BY57" i="11"/>
  <c r="BY88" i="11"/>
  <c r="AQ49" i="13"/>
  <c r="AQ51" i="13"/>
  <c r="AQ50" i="13"/>
  <c r="AQ90" i="13"/>
  <c r="AQ59" i="13"/>
  <c r="AQ89" i="13"/>
  <c r="AQ58" i="13"/>
  <c r="AQ57" i="13"/>
  <c r="AQ88" i="13"/>
  <c r="K50" i="10"/>
  <c r="K49" i="10"/>
  <c r="K51" i="10"/>
  <c r="K89" i="10"/>
  <c r="K59" i="10"/>
  <c r="K90" i="10"/>
  <c r="K57" i="10"/>
  <c r="K88" i="10"/>
  <c r="K58" i="10"/>
  <c r="DW49" i="8"/>
  <c r="DW51" i="8"/>
  <c r="DW50" i="8"/>
  <c r="DW89" i="8"/>
  <c r="DW90" i="8"/>
  <c r="DW58" i="8"/>
  <c r="DW59" i="8"/>
  <c r="DW57" i="8"/>
  <c r="DW88" i="8"/>
  <c r="DS51" i="9"/>
  <c r="DS49" i="9"/>
  <c r="DS50" i="9"/>
  <c r="DS89" i="9"/>
  <c r="DS59" i="9"/>
  <c r="DS90" i="9"/>
  <c r="DS58" i="9"/>
  <c r="DS57" i="9"/>
  <c r="DS88" i="9"/>
  <c r="DI51" i="11"/>
  <c r="DI49" i="11"/>
  <c r="DI50" i="11"/>
  <c r="DI59" i="11"/>
  <c r="DI89" i="11"/>
  <c r="DI90" i="11"/>
  <c r="DI58" i="11"/>
  <c r="DI57" i="11"/>
  <c r="DI88" i="11"/>
  <c r="BW49" i="8"/>
  <c r="BW50" i="8"/>
  <c r="BW51" i="8"/>
  <c r="BW58" i="8"/>
  <c r="BW90" i="8"/>
  <c r="BW59" i="8"/>
  <c r="BW89" i="8"/>
  <c r="BW57" i="8"/>
  <c r="BW88" i="8"/>
  <c r="CU50" i="9"/>
  <c r="CU51" i="9"/>
  <c r="CU49" i="9"/>
  <c r="CU90" i="9"/>
  <c r="CU58" i="9"/>
  <c r="CU89" i="9"/>
  <c r="CU59" i="9"/>
  <c r="CU57" i="9"/>
  <c r="CU88" i="9"/>
  <c r="L3" i="2"/>
  <c r="CK51" i="11"/>
  <c r="CK50" i="11"/>
  <c r="CK49" i="11"/>
  <c r="CK90" i="11"/>
  <c r="CK58" i="11"/>
  <c r="CK59" i="11"/>
  <c r="CK89" i="11"/>
  <c r="CK57" i="11"/>
  <c r="CK88" i="11"/>
  <c r="Q50" i="11"/>
  <c r="Q51" i="11"/>
  <c r="Q49" i="11"/>
  <c r="Q58" i="11"/>
  <c r="Q90" i="11"/>
  <c r="Q89" i="11"/>
  <c r="Q59" i="11"/>
  <c r="Q57" i="11"/>
  <c r="Q88" i="11"/>
  <c r="L50" i="9"/>
  <c r="L51" i="9"/>
  <c r="L49" i="9"/>
  <c r="L90" i="9"/>
  <c r="L88" i="9"/>
  <c r="L58" i="9"/>
  <c r="L89" i="9"/>
  <c r="L59" i="9"/>
  <c r="L57" i="9"/>
  <c r="AJ50" i="10"/>
  <c r="AJ51" i="10"/>
  <c r="AJ49" i="10"/>
  <c r="AJ90" i="10"/>
  <c r="AJ58" i="10"/>
  <c r="AJ89" i="10"/>
  <c r="AJ59" i="10"/>
  <c r="AJ57" i="10"/>
  <c r="AJ88" i="10"/>
  <c r="AP2" i="12"/>
  <c r="AQ3" i="12"/>
  <c r="BH49" i="9"/>
  <c r="BH50" i="9"/>
  <c r="BH51" i="9"/>
  <c r="BH90" i="9"/>
  <c r="BH58" i="9"/>
  <c r="BH89" i="9"/>
  <c r="BH59" i="9"/>
  <c r="BH57" i="9"/>
  <c r="BH88" i="9"/>
  <c r="BZ51" i="13"/>
  <c r="BZ50" i="13"/>
  <c r="BZ49" i="13"/>
  <c r="BZ90" i="13"/>
  <c r="BZ59" i="13"/>
  <c r="BZ89" i="13"/>
  <c r="BZ58" i="13"/>
  <c r="BZ57" i="13"/>
  <c r="BZ88" i="13"/>
  <c r="DG49" i="9"/>
  <c r="DG50" i="9"/>
  <c r="DG51" i="9"/>
  <c r="DG59" i="9"/>
  <c r="DG90" i="9"/>
  <c r="DG58" i="9"/>
  <c r="DG89" i="9"/>
  <c r="DG57" i="9"/>
  <c r="DG88" i="9"/>
  <c r="BJ50" i="8"/>
  <c r="BJ51" i="8"/>
  <c r="BJ49" i="8"/>
  <c r="BJ59" i="8"/>
  <c r="BJ89" i="8"/>
  <c r="BJ58" i="8"/>
  <c r="BJ90" i="8"/>
  <c r="BJ57" i="8"/>
  <c r="BJ88" i="8"/>
  <c r="X49" i="10"/>
  <c r="X50" i="10"/>
  <c r="X51" i="10"/>
  <c r="X88" i="10"/>
  <c r="X58" i="10"/>
  <c r="X89" i="10"/>
  <c r="X59" i="10"/>
  <c r="X90" i="10"/>
  <c r="X57" i="10"/>
  <c r="CJ50" i="10"/>
  <c r="CJ51" i="10"/>
  <c r="CJ49" i="10"/>
  <c r="CJ90" i="10"/>
  <c r="CJ58" i="10"/>
  <c r="CJ89" i="10"/>
  <c r="CJ59" i="10"/>
  <c r="CJ57" i="10"/>
  <c r="CJ88" i="10"/>
  <c r="AO50" i="12"/>
  <c r="AO51" i="12"/>
  <c r="AO49" i="12"/>
  <c r="AO89" i="12"/>
  <c r="AO90" i="12"/>
  <c r="AO59" i="12"/>
  <c r="AO58" i="12"/>
  <c r="AO57" i="12"/>
  <c r="AO88" i="12"/>
  <c r="AO27" i="12"/>
  <c r="AO15" i="12"/>
  <c r="AO12" i="12"/>
  <c r="AO20" i="12"/>
  <c r="AO16" i="12"/>
  <c r="AO13" i="12"/>
  <c r="AO10" i="12"/>
  <c r="AO26" i="12"/>
  <c r="AO22" i="12"/>
  <c r="AO11" i="12"/>
  <c r="AO18" i="12"/>
  <c r="AO32" i="12"/>
  <c r="AO14" i="12"/>
  <c r="AO29" i="12"/>
  <c r="AO44" i="12"/>
  <c r="AO31" i="12"/>
  <c r="AO33" i="12"/>
  <c r="AO21" i="12"/>
  <c r="AO43" i="12"/>
  <c r="AO19" i="12"/>
  <c r="AO24" i="12"/>
  <c r="AO28" i="12"/>
  <c r="AO25" i="12"/>
  <c r="AO39" i="12"/>
  <c r="AO30" i="12"/>
  <c r="AO38" i="12"/>
  <c r="AO45" i="12"/>
  <c r="AO23" i="12"/>
  <c r="AO17" i="12"/>
  <c r="AO9" i="12"/>
  <c r="BI49" i="9"/>
  <c r="BI50" i="9"/>
  <c r="BI51" i="9"/>
  <c r="BI90" i="9"/>
  <c r="BI58" i="9"/>
  <c r="BI89" i="9"/>
  <c r="BI59" i="9"/>
  <c r="BI57" i="9"/>
  <c r="BI88" i="9"/>
  <c r="BJ49" i="10"/>
  <c r="BJ50" i="10"/>
  <c r="BJ51" i="10"/>
  <c r="BJ89" i="10"/>
  <c r="BJ59" i="10"/>
  <c r="BJ90" i="10"/>
  <c r="BJ58" i="10"/>
  <c r="BJ57" i="10"/>
  <c r="BJ88" i="10"/>
  <c r="K50" i="8"/>
  <c r="K49" i="8"/>
  <c r="K51" i="8"/>
  <c r="K90" i="8"/>
  <c r="K57" i="8"/>
  <c r="K59" i="8"/>
  <c r="K89" i="8"/>
  <c r="K88" i="8"/>
  <c r="K58" i="8"/>
  <c r="CW49" i="10"/>
  <c r="CW50" i="10"/>
  <c r="CW51" i="10"/>
  <c r="CW59" i="10"/>
  <c r="CW90" i="10"/>
  <c r="CW58" i="10"/>
  <c r="CW89" i="10"/>
  <c r="CW57" i="10"/>
  <c r="CW88" i="10"/>
  <c r="BJ49" i="9"/>
  <c r="BJ50" i="9"/>
  <c r="BJ51" i="9"/>
  <c r="BJ90" i="9"/>
  <c r="BJ58" i="9"/>
  <c r="BJ89" i="9"/>
  <c r="BJ59" i="9"/>
  <c r="BJ57" i="9"/>
  <c r="BJ88" i="9"/>
  <c r="BA50" i="11"/>
  <c r="BA51" i="11"/>
  <c r="BA49" i="11"/>
  <c r="BA90" i="11"/>
  <c r="BA58" i="11"/>
  <c r="BA59" i="11"/>
  <c r="BA89" i="11"/>
  <c r="BA57" i="11"/>
  <c r="BA88" i="11"/>
  <c r="BM49" i="11"/>
  <c r="BM50" i="11"/>
  <c r="BM51" i="11"/>
  <c r="BM89" i="11"/>
  <c r="BM90" i="11"/>
  <c r="BM58" i="11"/>
  <c r="BM59" i="11"/>
  <c r="BM57" i="11"/>
  <c r="BM88" i="11"/>
  <c r="BO49" i="12"/>
  <c r="BO50" i="12"/>
  <c r="BO51" i="12"/>
  <c r="BO90" i="12"/>
  <c r="BO59" i="12"/>
  <c r="BO89" i="12"/>
  <c r="BO58" i="12"/>
  <c r="BO57" i="12"/>
  <c r="BO88" i="12"/>
  <c r="BW51" i="10"/>
  <c r="BW49" i="10"/>
  <c r="BW50" i="10"/>
  <c r="BW58" i="10"/>
  <c r="BW89" i="10"/>
  <c r="BW59" i="10"/>
  <c r="BW90" i="10"/>
  <c r="BW57" i="10"/>
  <c r="BW88" i="10"/>
  <c r="CJ49" i="8"/>
  <c r="CJ50" i="8"/>
  <c r="CJ51" i="8"/>
  <c r="CJ90" i="8"/>
  <c r="CJ58" i="8"/>
  <c r="CJ59" i="8"/>
  <c r="CJ89" i="8"/>
  <c r="CJ57" i="8"/>
  <c r="CJ88" i="8"/>
  <c r="DU51" i="11"/>
  <c r="DU50" i="11"/>
  <c r="DU49" i="11"/>
  <c r="DU90" i="11"/>
  <c r="DU58" i="11"/>
  <c r="DU59" i="11"/>
  <c r="DU89" i="11"/>
  <c r="DU88" i="11"/>
  <c r="DU57" i="11"/>
  <c r="CA51" i="12"/>
  <c r="CA49" i="12"/>
  <c r="CA50" i="12"/>
  <c r="CA90" i="12"/>
  <c r="CA59" i="12"/>
  <c r="CA89" i="12"/>
  <c r="CA58" i="12"/>
  <c r="CA57" i="12"/>
  <c r="CA88" i="12"/>
  <c r="BN51" i="13"/>
  <c r="BN50" i="13"/>
  <c r="BN49" i="13"/>
  <c r="BN89" i="13"/>
  <c r="BN58" i="13"/>
  <c r="BN90" i="13"/>
  <c r="BN59" i="13"/>
  <c r="BN57" i="13"/>
  <c r="BN88" i="13"/>
  <c r="AP49" i="13"/>
  <c r="AP51" i="13"/>
  <c r="AP50" i="13"/>
  <c r="AP57" i="13"/>
  <c r="AP90" i="13"/>
  <c r="AP59" i="13"/>
  <c r="AP89" i="13"/>
  <c r="AP88" i="13"/>
  <c r="AP58" i="13"/>
  <c r="DJ50" i="8"/>
  <c r="DJ51" i="8"/>
  <c r="DJ49" i="8"/>
  <c r="DJ90" i="8"/>
  <c r="DJ59" i="8"/>
  <c r="DJ89" i="8"/>
  <c r="DJ58" i="8"/>
  <c r="DJ57" i="8"/>
  <c r="DJ88" i="8"/>
  <c r="AW51" i="8"/>
  <c r="AW49" i="8"/>
  <c r="AW50" i="8"/>
  <c r="AW90" i="8"/>
  <c r="AW59" i="8"/>
  <c r="AW89" i="8"/>
  <c r="AW58" i="8"/>
  <c r="AW57" i="8"/>
  <c r="AW88" i="8"/>
  <c r="CW51" i="8"/>
  <c r="CW49" i="8"/>
  <c r="CW50" i="8"/>
  <c r="CW90" i="8"/>
  <c r="CW59" i="8"/>
  <c r="CW89" i="8"/>
  <c r="CW58" i="8"/>
  <c r="CW57" i="8"/>
  <c r="CW88" i="8"/>
  <c r="BW49" i="9"/>
  <c r="BW50" i="9"/>
  <c r="BW51" i="9"/>
  <c r="BW59" i="9"/>
  <c r="BW90" i="9"/>
  <c r="BW58" i="9"/>
  <c r="BW89" i="9"/>
  <c r="BW57" i="9"/>
  <c r="BW88" i="9"/>
  <c r="AC49" i="11"/>
  <c r="AC50" i="11"/>
  <c r="AC51" i="11"/>
  <c r="AC59" i="11"/>
  <c r="AC89" i="11"/>
  <c r="AC90" i="11"/>
  <c r="AC58" i="11"/>
  <c r="AC88" i="11"/>
  <c r="AC57" i="11"/>
  <c r="BC49" i="12"/>
  <c r="BC50" i="12"/>
  <c r="BC51" i="12"/>
  <c r="BC89" i="12"/>
  <c r="BC90" i="12"/>
  <c r="BC59" i="12"/>
  <c r="BC58" i="12"/>
  <c r="BC57" i="12"/>
  <c r="BC88" i="12"/>
  <c r="CY49" i="12"/>
  <c r="CY50" i="12"/>
  <c r="CY51" i="12"/>
  <c r="CY90" i="12"/>
  <c r="CY59" i="12"/>
  <c r="CY89" i="12"/>
  <c r="CY58" i="12"/>
  <c r="CY57" i="12"/>
  <c r="CY88" i="12"/>
  <c r="AC50" i="13"/>
  <c r="AC49" i="13"/>
  <c r="AC51" i="13"/>
  <c r="AC59" i="13"/>
  <c r="AC89" i="13"/>
  <c r="AC88" i="13"/>
  <c r="AC58" i="13"/>
  <c r="AC57" i="13"/>
  <c r="AC90" i="13"/>
  <c r="X49" i="9"/>
  <c r="X50" i="9"/>
  <c r="X51" i="9"/>
  <c r="X59" i="9"/>
  <c r="X57" i="9"/>
  <c r="X90" i="9"/>
  <c r="X88" i="9"/>
  <c r="X58" i="9"/>
  <c r="X89" i="9"/>
  <c r="AW49" i="10"/>
  <c r="AW50" i="10"/>
  <c r="AW51" i="10"/>
  <c r="AW59" i="10"/>
  <c r="AW90" i="10"/>
  <c r="AW58" i="10"/>
  <c r="AW89" i="10"/>
  <c r="AW57" i="10"/>
  <c r="AW88" i="10"/>
  <c r="CJ51" i="9"/>
  <c r="CJ49" i="9"/>
  <c r="CJ50" i="9"/>
  <c r="CJ89" i="9"/>
  <c r="CJ59" i="9"/>
  <c r="CJ90" i="9"/>
  <c r="CJ58" i="9"/>
  <c r="CJ57" i="9"/>
  <c r="CJ88" i="9"/>
  <c r="CM50" i="12"/>
  <c r="CM51" i="12"/>
  <c r="CM49" i="12"/>
  <c r="CM89" i="12"/>
  <c r="CM90" i="12"/>
  <c r="CM59" i="12"/>
  <c r="CM58" i="12"/>
  <c r="CM57" i="12"/>
  <c r="CM88" i="12"/>
  <c r="AW50" i="9"/>
  <c r="AW51" i="9"/>
  <c r="AW49" i="9"/>
  <c r="AW58" i="9"/>
  <c r="AW89" i="9"/>
  <c r="AW59" i="9"/>
  <c r="AW90" i="9"/>
  <c r="AW57" i="9"/>
  <c r="AW88" i="9"/>
  <c r="CW49" i="11"/>
  <c r="CW50" i="11"/>
  <c r="CW51" i="11"/>
  <c r="CW89" i="11"/>
  <c r="CW90" i="11"/>
  <c r="CW58" i="11"/>
  <c r="CW59" i="11"/>
  <c r="CW57" i="11"/>
  <c r="CW88" i="11"/>
  <c r="AN41" i="12"/>
  <c r="AN77" i="12" s="1"/>
  <c r="AM80" i="12"/>
  <c r="O46" i="13"/>
  <c r="CG80" i="10"/>
  <c r="AH46" i="9"/>
  <c r="BG41" i="8"/>
  <c r="BG77" i="8" s="1"/>
  <c r="DF80" i="5"/>
  <c r="AF80" i="6"/>
  <c r="BF36" i="10"/>
  <c r="BF55" i="10" s="1"/>
  <c r="BF60" i="10" s="1"/>
  <c r="DS76" i="8"/>
  <c r="DS80" i="8" s="1"/>
  <c r="AS76" i="8"/>
  <c r="AS80" i="8" s="1"/>
  <c r="I76" i="9"/>
  <c r="I80" i="9" s="1"/>
  <c r="I82" i="9" s="1"/>
  <c r="AL80" i="11"/>
  <c r="BG53" i="8"/>
  <c r="BG78" i="8" s="1"/>
  <c r="DG53" i="11"/>
  <c r="DG78" i="11" s="1"/>
  <c r="AU53" i="10"/>
  <c r="AU78" i="10" s="1"/>
  <c r="DS91" i="11"/>
  <c r="DS80" i="5"/>
  <c r="DT53" i="13"/>
  <c r="DT78" i="13" s="1"/>
  <c r="DS36" i="5"/>
  <c r="DU46" i="12"/>
  <c r="DS53" i="11"/>
  <c r="DS78" i="11" s="1"/>
  <c r="CF93" i="12"/>
  <c r="CF96" i="12" s="1"/>
  <c r="BF93" i="11"/>
  <c r="BF96" i="11" s="1"/>
  <c r="CF93" i="13"/>
  <c r="CF96" i="13" s="1"/>
  <c r="BH46" i="9"/>
  <c r="I36" i="10"/>
  <c r="I55" i="10" s="1"/>
  <c r="O46" i="11"/>
  <c r="AH46" i="10"/>
  <c r="BG46" i="8"/>
  <c r="BL46" i="13"/>
  <c r="AY46" i="11"/>
  <c r="DF36" i="8"/>
  <c r="DF55" i="8" s="1"/>
  <c r="DF60" i="8" s="1"/>
  <c r="K45" i="8"/>
  <c r="L45" i="9"/>
  <c r="P45" i="11"/>
  <c r="Q45" i="12"/>
  <c r="R45" i="12" s="1"/>
  <c r="P45" i="13"/>
  <c r="BX46" i="13"/>
  <c r="CW46" i="12"/>
  <c r="CK46" i="12"/>
  <c r="BM46" i="12"/>
  <c r="CU46" i="11"/>
  <c r="BG46" i="10"/>
  <c r="DS46" i="11"/>
  <c r="F93" i="10"/>
  <c r="F96" i="10" s="1"/>
  <c r="F97" i="10" s="1"/>
  <c r="G95" i="10" s="1"/>
  <c r="F86" i="10"/>
  <c r="BU46" i="8"/>
  <c r="AH53" i="8"/>
  <c r="AH78" i="8" s="1"/>
  <c r="AH46" i="8"/>
  <c r="CJ46" i="13"/>
  <c r="DU46" i="8"/>
  <c r="F93" i="9"/>
  <c r="F96" i="9" s="1"/>
  <c r="F97" i="9" s="1"/>
  <c r="G95" i="9" s="1"/>
  <c r="F86" i="9"/>
  <c r="CU53" i="11"/>
  <c r="CU78" i="11" s="1"/>
  <c r="K46" i="9"/>
  <c r="CH46" i="8"/>
  <c r="J46" i="8"/>
  <c r="DH46" i="8"/>
  <c r="BF62" i="12"/>
  <c r="BF64" i="12" s="1"/>
  <c r="X45" i="8"/>
  <c r="DI45" i="8"/>
  <c r="BV45" i="10"/>
  <c r="BI45" i="8"/>
  <c r="BV45" i="9"/>
  <c r="AB45" i="11"/>
  <c r="DJ45" i="12"/>
  <c r="BA45" i="13"/>
  <c r="BM45" i="13"/>
  <c r="K14" i="10"/>
  <c r="K45" i="10"/>
  <c r="V46" i="9"/>
  <c r="DH46" i="10"/>
  <c r="AO46" i="13"/>
  <c r="P46" i="12"/>
  <c r="W46" i="8"/>
  <c r="AM46" i="11"/>
  <c r="AU46" i="9"/>
  <c r="CU46" i="10"/>
  <c r="DV45" i="8"/>
  <c r="AI45" i="10"/>
  <c r="CI45" i="8"/>
  <c r="W45" i="9"/>
  <c r="BI45" i="10"/>
  <c r="CV45" i="8"/>
  <c r="BI45" i="9"/>
  <c r="DH45" i="11"/>
  <c r="CJ45" i="11"/>
  <c r="DT45" i="11"/>
  <c r="CV45" i="11"/>
  <c r="DI45" i="13"/>
  <c r="DU45" i="13"/>
  <c r="CK45" i="13"/>
  <c r="AC45" i="13"/>
  <c r="CT45" i="9"/>
  <c r="AV45" i="10"/>
  <c r="DV45" i="10"/>
  <c r="W45" i="10"/>
  <c r="CV45" i="10"/>
  <c r="DI45" i="10"/>
  <c r="CI45" i="10"/>
  <c r="BL45" i="11"/>
  <c r="BB45" i="12"/>
  <c r="CX45" i="12"/>
  <c r="CL45" i="12"/>
  <c r="BY45" i="13"/>
  <c r="AP45" i="13"/>
  <c r="AB45" i="12"/>
  <c r="BH46" i="8"/>
  <c r="CI46" i="11"/>
  <c r="DU46" i="10"/>
  <c r="BW46" i="11"/>
  <c r="CU46" i="8"/>
  <c r="BU46" i="10"/>
  <c r="DH46" i="13"/>
  <c r="BU46" i="9"/>
  <c r="BY46" i="12"/>
  <c r="DG46" i="11"/>
  <c r="AU46" i="10"/>
  <c r="CV46" i="13"/>
  <c r="AI45" i="9"/>
  <c r="BV45" i="8"/>
  <c r="AV45" i="8"/>
  <c r="AV45" i="9"/>
  <c r="AI45" i="8"/>
  <c r="CI45" i="9"/>
  <c r="AZ45" i="11"/>
  <c r="BX45" i="11"/>
  <c r="AN45" i="11"/>
  <c r="BN45" i="12"/>
  <c r="DV45" i="12"/>
  <c r="BZ45" i="12"/>
  <c r="CW45" i="13"/>
  <c r="DF45" i="9"/>
  <c r="J46" i="10"/>
  <c r="AZ46" i="13"/>
  <c r="DI46" i="12"/>
  <c r="BH53" i="10"/>
  <c r="BH78" i="10" s="1"/>
  <c r="BH46" i="10"/>
  <c r="CH46" i="10"/>
  <c r="CS46" i="9"/>
  <c r="BA46" i="12"/>
  <c r="AA46" i="12"/>
  <c r="AB46" i="13"/>
  <c r="BK46" i="11"/>
  <c r="V46" i="10"/>
  <c r="CH46" i="9"/>
  <c r="DT46" i="13"/>
  <c r="AA46" i="11"/>
  <c r="AU46" i="8"/>
  <c r="BF62" i="13"/>
  <c r="BF64" i="13" s="1"/>
  <c r="AG46" i="9"/>
  <c r="K12" i="10"/>
  <c r="L3" i="10"/>
  <c r="L2" i="10" s="1"/>
  <c r="AM34" i="11"/>
  <c r="BW34" i="11"/>
  <c r="DI34" i="12"/>
  <c r="DT34" i="13"/>
  <c r="CV34" i="13"/>
  <c r="AS55" i="8"/>
  <c r="AS60" i="8" s="1"/>
  <c r="BU34" i="9"/>
  <c r="K34" i="9"/>
  <c r="AH34" i="9"/>
  <c r="CF76" i="5"/>
  <c r="CF80" i="5" s="1"/>
  <c r="DS55" i="10"/>
  <c r="DS60" i="10" s="1"/>
  <c r="DS55" i="8"/>
  <c r="DS60" i="8" s="1"/>
  <c r="O53" i="11"/>
  <c r="O78" i="11" s="1"/>
  <c r="BG34" i="8"/>
  <c r="BG76" i="8" s="1"/>
  <c r="L44" i="9"/>
  <c r="L43" i="9"/>
  <c r="L33" i="9"/>
  <c r="DV44" i="8"/>
  <c r="DV33" i="8"/>
  <c r="DV43" i="8"/>
  <c r="AI43" i="10"/>
  <c r="AI44" i="10"/>
  <c r="AI33" i="10"/>
  <c r="CI44" i="8"/>
  <c r="CI33" i="8"/>
  <c r="CI43" i="8"/>
  <c r="W44" i="9"/>
  <c r="W43" i="9"/>
  <c r="W33" i="9"/>
  <c r="BI44" i="10"/>
  <c r="BI33" i="10"/>
  <c r="BI43" i="10"/>
  <c r="CV44" i="8"/>
  <c r="CV33" i="8"/>
  <c r="CV43" i="8"/>
  <c r="BI44" i="9"/>
  <c r="BI33" i="9"/>
  <c r="BI43" i="9"/>
  <c r="CI34" i="11"/>
  <c r="CJ44" i="11"/>
  <c r="CJ33" i="11"/>
  <c r="CJ43" i="11"/>
  <c r="AY34" i="11"/>
  <c r="AB43" i="11"/>
  <c r="AB44" i="11"/>
  <c r="AB33" i="11"/>
  <c r="O34" i="11"/>
  <c r="CU34" i="11"/>
  <c r="BK34" i="11"/>
  <c r="BA34" i="12"/>
  <c r="BA76" i="12" s="1"/>
  <c r="BB44" i="12"/>
  <c r="BB33" i="12"/>
  <c r="BB43" i="12"/>
  <c r="DH34" i="13"/>
  <c r="DU44" i="13"/>
  <c r="DU33" i="13"/>
  <c r="DU43" i="13"/>
  <c r="BM44" i="13"/>
  <c r="BM33" i="13"/>
  <c r="BM43" i="13"/>
  <c r="CW44" i="13"/>
  <c r="CW33" i="13"/>
  <c r="CW43" i="13"/>
  <c r="V34" i="10"/>
  <c r="V76" i="10" s="1"/>
  <c r="CH34" i="10"/>
  <c r="CH76" i="10" s="1"/>
  <c r="DH34" i="8"/>
  <c r="DH36" i="8" s="1"/>
  <c r="W34" i="8"/>
  <c r="AU34" i="9"/>
  <c r="CH34" i="8"/>
  <c r="CH36" i="8" s="1"/>
  <c r="AU34" i="10"/>
  <c r="DH34" i="10"/>
  <c r="DF44" i="9"/>
  <c r="DF33" i="9"/>
  <c r="DF43" i="9"/>
  <c r="AU34" i="8"/>
  <c r="J34" i="10"/>
  <c r="J76" i="10" s="1"/>
  <c r="K44" i="10"/>
  <c r="K43" i="10"/>
  <c r="K33" i="10"/>
  <c r="BS36" i="6"/>
  <c r="DV44" i="10"/>
  <c r="DV33" i="10"/>
  <c r="DV43" i="10"/>
  <c r="CV44" i="10"/>
  <c r="CV33" i="10"/>
  <c r="CV43" i="10"/>
  <c r="CI44" i="10"/>
  <c r="CI33" i="10"/>
  <c r="CI43" i="10"/>
  <c r="P44" i="11"/>
  <c r="P43" i="11"/>
  <c r="P33" i="11"/>
  <c r="CV44" i="11"/>
  <c r="CV33" i="11"/>
  <c r="CV43" i="11"/>
  <c r="DU34" i="8"/>
  <c r="DU76" i="8" s="1"/>
  <c r="AV44" i="10"/>
  <c r="AV33" i="10"/>
  <c r="AV43" i="10"/>
  <c r="W44" i="10"/>
  <c r="W43" i="10"/>
  <c r="W33" i="10"/>
  <c r="DI44" i="10"/>
  <c r="DI33" i="10"/>
  <c r="DI43" i="10"/>
  <c r="AZ44" i="11"/>
  <c r="AZ33" i="11"/>
  <c r="AZ43" i="11"/>
  <c r="CK34" i="12"/>
  <c r="CL44" i="12"/>
  <c r="CL33" i="12"/>
  <c r="CL43" i="12"/>
  <c r="CW34" i="12"/>
  <c r="CK44" i="13"/>
  <c r="CK33" i="13"/>
  <c r="CK43" i="13"/>
  <c r="O34" i="13"/>
  <c r="BH34" i="8"/>
  <c r="BH76" i="8" s="1"/>
  <c r="K44" i="8"/>
  <c r="K43" i="8"/>
  <c r="K33" i="8"/>
  <c r="AI44" i="9"/>
  <c r="AI33" i="9"/>
  <c r="AI43" i="9"/>
  <c r="BV44" i="8"/>
  <c r="BV33" i="8"/>
  <c r="BV43" i="8"/>
  <c r="AV44" i="8"/>
  <c r="AV33" i="8"/>
  <c r="AV43" i="8"/>
  <c r="AV44" i="9"/>
  <c r="AV33" i="9"/>
  <c r="AV43" i="9"/>
  <c r="AI44" i="8"/>
  <c r="AI33" i="8"/>
  <c r="AI43" i="8"/>
  <c r="CI44" i="9"/>
  <c r="CI33" i="9"/>
  <c r="CI43" i="9"/>
  <c r="DG34" i="11"/>
  <c r="BL44" i="11"/>
  <c r="BL33" i="11"/>
  <c r="BL43" i="11"/>
  <c r="P34" i="12"/>
  <c r="DU34" i="12"/>
  <c r="BN44" i="12"/>
  <c r="BN33" i="12"/>
  <c r="BN43" i="12"/>
  <c r="DV44" i="12"/>
  <c r="DV33" i="12"/>
  <c r="DV43" i="12"/>
  <c r="CX44" i="12"/>
  <c r="CX33" i="12"/>
  <c r="CX43" i="12"/>
  <c r="BZ44" i="12"/>
  <c r="BZ33" i="12"/>
  <c r="BZ43" i="12"/>
  <c r="BY44" i="13"/>
  <c r="BY33" i="13"/>
  <c r="BY43" i="13"/>
  <c r="DI44" i="13"/>
  <c r="DI33" i="13"/>
  <c r="DI43" i="13"/>
  <c r="CJ34" i="13"/>
  <c r="AP44" i="13"/>
  <c r="AP43" i="13"/>
  <c r="AP33" i="13"/>
  <c r="AP53" i="13"/>
  <c r="AP78" i="13" s="1"/>
  <c r="AZ34" i="13"/>
  <c r="P44" i="13"/>
  <c r="P43" i="13"/>
  <c r="P33" i="13"/>
  <c r="AC44" i="13"/>
  <c r="AC43" i="13"/>
  <c r="AC33" i="13"/>
  <c r="J34" i="8"/>
  <c r="J76" i="8" s="1"/>
  <c r="BU34" i="8"/>
  <c r="BU36" i="8" s="1"/>
  <c r="BH34" i="10"/>
  <c r="BH36" i="10" s="1"/>
  <c r="BU34" i="10"/>
  <c r="CS34" i="9"/>
  <c r="BH34" i="9"/>
  <c r="BH36" i="9" s="1"/>
  <c r="CH34" i="9"/>
  <c r="CH76" i="9" s="1"/>
  <c r="X44" i="8"/>
  <c r="X43" i="8"/>
  <c r="X33" i="8"/>
  <c r="DI44" i="8"/>
  <c r="DI33" i="8"/>
  <c r="DI43" i="8"/>
  <c r="BV44" i="10"/>
  <c r="BV33" i="10"/>
  <c r="BV43" i="10"/>
  <c r="BI44" i="8"/>
  <c r="BI33" i="8"/>
  <c r="BI43" i="8"/>
  <c r="BV44" i="9"/>
  <c r="BV33" i="9"/>
  <c r="BV43" i="9"/>
  <c r="AF76" i="5"/>
  <c r="AF80" i="5" s="1"/>
  <c r="DH44" i="11"/>
  <c r="DH33" i="11"/>
  <c r="DH43" i="11"/>
  <c r="DT44" i="11"/>
  <c r="DT33" i="11"/>
  <c r="DT43" i="11"/>
  <c r="DS34" i="11"/>
  <c r="AA34" i="11"/>
  <c r="BX44" i="11"/>
  <c r="BX33" i="11"/>
  <c r="BX43" i="11"/>
  <c r="AN44" i="11"/>
  <c r="AN33" i="11"/>
  <c r="AN43" i="11"/>
  <c r="Q44" i="12"/>
  <c r="Q43" i="12"/>
  <c r="R43" i="12" s="1"/>
  <c r="R88" i="12"/>
  <c r="Q33" i="12"/>
  <c r="R33" i="12" s="1"/>
  <c r="R51" i="12"/>
  <c r="R50" i="12"/>
  <c r="BM34" i="12"/>
  <c r="DJ44" i="12"/>
  <c r="DJ33" i="12"/>
  <c r="DJ43" i="12"/>
  <c r="BY34" i="12"/>
  <c r="BY76" i="12" s="1"/>
  <c r="BX34" i="13"/>
  <c r="AB34" i="13"/>
  <c r="BA44" i="13"/>
  <c r="BA33" i="13"/>
  <c r="BA43" i="13"/>
  <c r="BL34" i="13"/>
  <c r="AO34" i="13"/>
  <c r="AH34" i="8"/>
  <c r="CU34" i="10"/>
  <c r="AA34" i="12"/>
  <c r="AA76" i="12" s="1"/>
  <c r="AB43" i="12"/>
  <c r="AB44" i="12"/>
  <c r="AB33" i="12"/>
  <c r="DU34" i="10"/>
  <c r="DU76" i="10" s="1"/>
  <c r="CT44" i="9"/>
  <c r="CT33" i="9"/>
  <c r="CT43" i="9"/>
  <c r="V34" i="9"/>
  <c r="V76" i="9" s="1"/>
  <c r="AH34" i="10"/>
  <c r="CU34" i="8"/>
  <c r="CU76" i="8" s="1"/>
  <c r="BG34" i="10"/>
  <c r="BG76" i="10" s="1"/>
  <c r="DF36" i="5"/>
  <c r="CS36" i="5"/>
  <c r="DT80" i="8"/>
  <c r="DT80" i="10"/>
  <c r="DG80" i="8"/>
  <c r="DG82" i="8" s="1"/>
  <c r="DG80" i="10"/>
  <c r="CT80" i="10"/>
  <c r="CT80" i="8"/>
  <c r="CT82" i="8" s="1"/>
  <c r="CU80" i="12"/>
  <c r="CU82" i="12" s="1"/>
  <c r="CU84" i="12" s="1"/>
  <c r="CG80" i="8"/>
  <c r="CJ80" i="12"/>
  <c r="CJ82" i="12" s="1"/>
  <c r="CJ84" i="12" s="1"/>
  <c r="BT80" i="9"/>
  <c r="BT80" i="10"/>
  <c r="BT82" i="10" s="1"/>
  <c r="BT84" i="10" s="1"/>
  <c r="BT86" i="10" s="1"/>
  <c r="BG80" i="9"/>
  <c r="AT80" i="9"/>
  <c r="AT80" i="8"/>
  <c r="AT80" i="10"/>
  <c r="AY80" i="13"/>
  <c r="AG80" i="9"/>
  <c r="V80" i="8"/>
  <c r="Z80" i="12"/>
  <c r="O80" i="12"/>
  <c r="DF78" i="8"/>
  <c r="DF80" i="6"/>
  <c r="CS80" i="6"/>
  <c r="CS80" i="5"/>
  <c r="CF80" i="8"/>
  <c r="BS80" i="6"/>
  <c r="BT80" i="8"/>
  <c r="BF80" i="10"/>
  <c r="BF80" i="5"/>
  <c r="AS80" i="10"/>
  <c r="AG80" i="8"/>
  <c r="H80" i="9"/>
  <c r="H82" i="9" s="1"/>
  <c r="H84" i="9" s="1"/>
  <c r="I80" i="10"/>
  <c r="I82" i="10" s="1"/>
  <c r="I84" i="10" s="1"/>
  <c r="I86" i="10" s="1"/>
  <c r="I80" i="8"/>
  <c r="CT55" i="13"/>
  <c r="DG55" i="12"/>
  <c r="CI55" i="12"/>
  <c r="DH53" i="13"/>
  <c r="DH78" i="13" s="1"/>
  <c r="BK55" i="12"/>
  <c r="BW55" i="12"/>
  <c r="CH53" i="10"/>
  <c r="CH78" i="10" s="1"/>
  <c r="H55" i="10"/>
  <c r="DU53" i="10"/>
  <c r="DU78" i="10" s="1"/>
  <c r="BI55" i="11"/>
  <c r="CG55" i="11"/>
  <c r="I55" i="9"/>
  <c r="H55" i="8"/>
  <c r="BH53" i="9"/>
  <c r="BH78" i="9" s="1"/>
  <c r="V53" i="9"/>
  <c r="V78" i="9" s="1"/>
  <c r="AS76" i="5"/>
  <c r="AS80" i="5" s="1"/>
  <c r="DH53" i="8"/>
  <c r="DH78" i="8" s="1"/>
  <c r="BK53" i="11"/>
  <c r="BK78" i="11" s="1"/>
  <c r="P53" i="12"/>
  <c r="P78" i="12" s="1"/>
  <c r="DI53" i="12"/>
  <c r="DI78" i="12" s="1"/>
  <c r="AB53" i="13"/>
  <c r="AB78" i="13" s="1"/>
  <c r="DH53" i="10"/>
  <c r="DH78" i="10" s="1"/>
  <c r="BH53" i="8"/>
  <c r="BH78" i="8" s="1"/>
  <c r="CS53" i="9"/>
  <c r="CS78" i="9" s="1"/>
  <c r="BA53" i="12"/>
  <c r="BA78" i="12" s="1"/>
  <c r="O53" i="13"/>
  <c r="O78" i="13" s="1"/>
  <c r="AH53" i="10"/>
  <c r="AH78" i="10" s="1"/>
  <c r="BL53" i="13"/>
  <c r="BL78" i="13" s="1"/>
  <c r="AZ53" i="13"/>
  <c r="AZ78" i="13" s="1"/>
  <c r="CV53" i="13"/>
  <c r="CV78" i="13" s="1"/>
  <c r="BX53" i="13"/>
  <c r="BX78" i="13" s="1"/>
  <c r="CJ53" i="13"/>
  <c r="CJ78" i="13" s="1"/>
  <c r="CW53" i="12"/>
  <c r="CW78" i="12" s="1"/>
  <c r="BY53" i="12"/>
  <c r="BY78" i="12" s="1"/>
  <c r="BM53" i="12"/>
  <c r="BM78" i="12" s="1"/>
  <c r="AA53" i="12"/>
  <c r="AA78" i="12" s="1"/>
  <c r="DU53" i="12"/>
  <c r="DU78" i="12" s="1"/>
  <c r="CK53" i="12"/>
  <c r="CK78" i="12" s="1"/>
  <c r="BW53" i="11"/>
  <c r="BW78" i="11" s="1"/>
  <c r="CI53" i="11"/>
  <c r="CI78" i="11" s="1"/>
  <c r="AM53" i="11"/>
  <c r="AM78" i="11" s="1"/>
  <c r="AY53" i="11"/>
  <c r="AY78" i="11" s="1"/>
  <c r="AA53" i="11"/>
  <c r="AA78" i="11" s="1"/>
  <c r="BU53" i="10"/>
  <c r="BU78" i="10" s="1"/>
  <c r="J53" i="10"/>
  <c r="J78" i="10" s="1"/>
  <c r="V53" i="10"/>
  <c r="V78" i="10" s="1"/>
  <c r="BG53" i="10"/>
  <c r="BG78" i="10" s="1"/>
  <c r="CU53" i="10"/>
  <c r="CU78" i="10" s="1"/>
  <c r="AH53" i="9"/>
  <c r="AH78" i="9" s="1"/>
  <c r="AU53" i="9"/>
  <c r="AU78" i="9" s="1"/>
  <c r="K53" i="9"/>
  <c r="K78" i="9" s="1"/>
  <c r="CH53" i="9"/>
  <c r="CH78" i="9" s="1"/>
  <c r="BU53" i="9"/>
  <c r="BU78" i="9" s="1"/>
  <c r="AU53" i="8"/>
  <c r="AU78" i="8" s="1"/>
  <c r="W53" i="8"/>
  <c r="W78" i="8" s="1"/>
  <c r="DU53" i="8"/>
  <c r="DU78" i="8" s="1"/>
  <c r="J53" i="8"/>
  <c r="J78" i="8" s="1"/>
  <c r="BU53" i="8"/>
  <c r="BU78" i="8" s="1"/>
  <c r="CU53" i="8"/>
  <c r="CU78" i="8" s="1"/>
  <c r="CH53" i="8"/>
  <c r="CH78" i="8" s="1"/>
  <c r="CU41" i="8"/>
  <c r="CU77" i="8" s="1"/>
  <c r="DS76" i="10"/>
  <c r="DS80" i="10" s="1"/>
  <c r="DF36" i="6"/>
  <c r="K9" i="10"/>
  <c r="H36" i="9"/>
  <c r="CF36" i="8"/>
  <c r="CF55" i="8" s="1"/>
  <c r="CF60" i="8" s="1"/>
  <c r="K18" i="8"/>
  <c r="K31" i="8"/>
  <c r="K19" i="8"/>
  <c r="K24" i="8"/>
  <c r="K29" i="8"/>
  <c r="K21" i="8"/>
  <c r="K23" i="8"/>
  <c r="K28" i="8"/>
  <c r="K16" i="8"/>
  <c r="K26" i="8"/>
  <c r="K30" i="8"/>
  <c r="K20" i="8"/>
  <c r="K27" i="8"/>
  <c r="K32" i="8"/>
  <c r="K25" i="8"/>
  <c r="K22" i="8"/>
  <c r="AV16" i="10"/>
  <c r="AV28" i="10"/>
  <c r="AV24" i="10"/>
  <c r="AV20" i="10"/>
  <c r="AV26" i="10"/>
  <c r="AV19" i="10"/>
  <c r="AV32" i="10"/>
  <c r="AV22" i="10"/>
  <c r="AV21" i="10"/>
  <c r="AV18" i="10"/>
  <c r="AV27" i="10"/>
  <c r="AV29" i="10"/>
  <c r="AV30" i="10"/>
  <c r="AV31" i="10"/>
  <c r="AV25" i="10"/>
  <c r="AV23" i="10"/>
  <c r="BV16" i="9"/>
  <c r="BV32" i="9"/>
  <c r="BV28" i="9"/>
  <c r="BV24" i="9"/>
  <c r="BV20" i="9"/>
  <c r="BV27" i="9"/>
  <c r="BV25" i="9"/>
  <c r="BV18" i="9"/>
  <c r="BV22" i="9"/>
  <c r="BV19" i="9"/>
  <c r="BV31" i="9"/>
  <c r="BV21" i="9"/>
  <c r="BV23" i="9"/>
  <c r="BV30" i="9"/>
  <c r="BV29" i="9"/>
  <c r="BV26" i="9"/>
  <c r="AZ32" i="11"/>
  <c r="AZ28" i="11"/>
  <c r="AZ24" i="11"/>
  <c r="AZ20" i="11"/>
  <c r="AZ30" i="11"/>
  <c r="AZ23" i="11"/>
  <c r="AZ21" i="11"/>
  <c r="AZ16" i="11"/>
  <c r="AZ25" i="11"/>
  <c r="AZ18" i="11"/>
  <c r="AZ29" i="11"/>
  <c r="AZ26" i="11"/>
  <c r="AZ22" i="11"/>
  <c r="AZ19" i="11"/>
  <c r="AZ31" i="11"/>
  <c r="AZ27" i="11"/>
  <c r="Q16" i="12"/>
  <c r="R16" i="12" s="1"/>
  <c r="Q20" i="12"/>
  <c r="R20" i="12" s="1"/>
  <c r="Q31" i="12"/>
  <c r="R31" i="12" s="1"/>
  <c r="Q18" i="12"/>
  <c r="R18" i="12" s="1"/>
  <c r="Q23" i="12"/>
  <c r="R23" i="12" s="1"/>
  <c r="Q28" i="12"/>
  <c r="R28" i="12" s="1"/>
  <c r="Q25" i="12"/>
  <c r="R25" i="12" s="1"/>
  <c r="Q30" i="12"/>
  <c r="R30" i="12" s="1"/>
  <c r="Q29" i="12"/>
  <c r="R29" i="12" s="1"/>
  <c r="Q19" i="12"/>
  <c r="R19" i="12" s="1"/>
  <c r="Q26" i="12"/>
  <c r="R26" i="12" s="1"/>
  <c r="Q24" i="12"/>
  <c r="R24" i="12" s="1"/>
  <c r="Q27" i="12"/>
  <c r="R27" i="12" s="1"/>
  <c r="Q21" i="12"/>
  <c r="R21" i="12" s="1"/>
  <c r="Q22" i="12"/>
  <c r="R22" i="12" s="1"/>
  <c r="Q32" i="12"/>
  <c r="R32" i="12" s="1"/>
  <c r="DF32" i="9"/>
  <c r="DF25" i="9"/>
  <c r="DF22" i="9"/>
  <c r="DF29" i="9"/>
  <c r="DF19" i="9"/>
  <c r="DF31" i="9"/>
  <c r="DF27" i="9"/>
  <c r="DF23" i="9"/>
  <c r="DF28" i="9"/>
  <c r="DF18" i="9"/>
  <c r="DF24" i="9"/>
  <c r="DF16" i="9"/>
  <c r="DF20" i="9"/>
  <c r="DF30" i="9"/>
  <c r="DF26" i="9"/>
  <c r="DF21" i="9"/>
  <c r="CT16" i="9"/>
  <c r="CT31" i="9"/>
  <c r="CT21" i="9"/>
  <c r="CT28" i="9"/>
  <c r="CT18" i="9"/>
  <c r="CT25" i="9"/>
  <c r="CT27" i="9"/>
  <c r="CT23" i="9"/>
  <c r="CT24" i="9"/>
  <c r="CT30" i="9"/>
  <c r="CT19" i="9"/>
  <c r="CT26" i="9"/>
  <c r="CT22" i="9"/>
  <c r="CT32" i="9"/>
  <c r="CT29" i="9"/>
  <c r="CT20" i="9"/>
  <c r="AY38" i="1"/>
  <c r="CS39" i="1"/>
  <c r="CF41" i="1"/>
  <c r="BU39" i="1"/>
  <c r="BH41" i="1"/>
  <c r="DJ32" i="12"/>
  <c r="DJ30" i="12"/>
  <c r="DJ26" i="12"/>
  <c r="DJ22" i="12"/>
  <c r="DJ18" i="12"/>
  <c r="DJ16" i="12"/>
  <c r="DJ25" i="12"/>
  <c r="DJ20" i="12"/>
  <c r="DJ23" i="12"/>
  <c r="DJ21" i="12"/>
  <c r="DJ24" i="12"/>
  <c r="DJ31" i="12"/>
  <c r="DJ29" i="12"/>
  <c r="DJ28" i="12"/>
  <c r="DJ19" i="12"/>
  <c r="DJ27" i="12"/>
  <c r="BS77" i="1"/>
  <c r="W77" i="1"/>
  <c r="DT20" i="11"/>
  <c r="DT27" i="11"/>
  <c r="DT24" i="11"/>
  <c r="DT26" i="11"/>
  <c r="DT22" i="11"/>
  <c r="DT18" i="11"/>
  <c r="DT31" i="11"/>
  <c r="DT21" i="11"/>
  <c r="DT29" i="11"/>
  <c r="DT19" i="11"/>
  <c r="DT32" i="11"/>
  <c r="DT30" i="11"/>
  <c r="DT23" i="11"/>
  <c r="DT28" i="11"/>
  <c r="DT25" i="11"/>
  <c r="DT16" i="11"/>
  <c r="DI16" i="13"/>
  <c r="DI29" i="13"/>
  <c r="DI25" i="13"/>
  <c r="DI21" i="13"/>
  <c r="DI30" i="13"/>
  <c r="DI18" i="13"/>
  <c r="DI27" i="13"/>
  <c r="DI24" i="13"/>
  <c r="DI32" i="13"/>
  <c r="DI28" i="13"/>
  <c r="DI26" i="13"/>
  <c r="DI22" i="13"/>
  <c r="DI31" i="13"/>
  <c r="DI23" i="13"/>
  <c r="DI20" i="13"/>
  <c r="DI19" i="13"/>
  <c r="W16" i="9"/>
  <c r="W28" i="9"/>
  <c r="W24" i="9"/>
  <c r="W20" i="9"/>
  <c r="W31" i="9"/>
  <c r="W32" i="9"/>
  <c r="W18" i="9"/>
  <c r="W29" i="9"/>
  <c r="W25" i="9"/>
  <c r="W22" i="9"/>
  <c r="W19" i="9"/>
  <c r="W27" i="9"/>
  <c r="W23" i="9"/>
  <c r="W21" i="9"/>
  <c r="W30" i="9"/>
  <c r="W26" i="9"/>
  <c r="BN16" i="12"/>
  <c r="BN32" i="12"/>
  <c r="BN28" i="12"/>
  <c r="BN24" i="12"/>
  <c r="BN20" i="12"/>
  <c r="BN26" i="12"/>
  <c r="BN19" i="12"/>
  <c r="BN31" i="12"/>
  <c r="BN25" i="12"/>
  <c r="BN22" i="12"/>
  <c r="BN21" i="12"/>
  <c r="BN18" i="12"/>
  <c r="BN27" i="12"/>
  <c r="BN30" i="12"/>
  <c r="BN23" i="12"/>
  <c r="BN29" i="12"/>
  <c r="CV16" i="11"/>
  <c r="CV31" i="11"/>
  <c r="CV21" i="11"/>
  <c r="CV28" i="11"/>
  <c r="CV18" i="11"/>
  <c r="CV32" i="11"/>
  <c r="CV30" i="11"/>
  <c r="CV25" i="11"/>
  <c r="CV20" i="11"/>
  <c r="CV22" i="11"/>
  <c r="CV24" i="11"/>
  <c r="CV27" i="11"/>
  <c r="CV19" i="11"/>
  <c r="CV29" i="11"/>
  <c r="CV26" i="11"/>
  <c r="CV23" i="11"/>
  <c r="AM38" i="1"/>
  <c r="AI16" i="10"/>
  <c r="AI32" i="10"/>
  <c r="AI30" i="10"/>
  <c r="AI24" i="10"/>
  <c r="AI21" i="10"/>
  <c r="AI26" i="10"/>
  <c r="AI22" i="10"/>
  <c r="AI23" i="10"/>
  <c r="AI18" i="10"/>
  <c r="AI25" i="10"/>
  <c r="AI20" i="10"/>
  <c r="AI29" i="10"/>
  <c r="AI28" i="10"/>
  <c r="AI27" i="10"/>
  <c r="AI19" i="10"/>
  <c r="BI30" i="8"/>
  <c r="BI27" i="8"/>
  <c r="BI24" i="8"/>
  <c r="BI21" i="8"/>
  <c r="BI16" i="8"/>
  <c r="BI18" i="8"/>
  <c r="BI28" i="8"/>
  <c r="BI26" i="8"/>
  <c r="BI22" i="8"/>
  <c r="BI20" i="8"/>
  <c r="BI31" i="8"/>
  <c r="BI19" i="8"/>
  <c r="BI23" i="8"/>
  <c r="BI29" i="8"/>
  <c r="BI32" i="8"/>
  <c r="BI25" i="8"/>
  <c r="AB16" i="12"/>
  <c r="AB29" i="12"/>
  <c r="AB24" i="12"/>
  <c r="AB19" i="12"/>
  <c r="AB27" i="12"/>
  <c r="AB22" i="12"/>
  <c r="AB20" i="12"/>
  <c r="AB26" i="12"/>
  <c r="AB18" i="12"/>
  <c r="AB21" i="12"/>
  <c r="AB31" i="12"/>
  <c r="AB23" i="12"/>
  <c r="AB25" i="12"/>
  <c r="AB32" i="12"/>
  <c r="AB28" i="12"/>
  <c r="AB30" i="12"/>
  <c r="AJ41" i="1"/>
  <c r="AW39" i="1"/>
  <c r="BV29" i="8"/>
  <c r="BV25" i="8"/>
  <c r="BV21" i="8"/>
  <c r="BV28" i="8"/>
  <c r="BV26" i="8"/>
  <c r="BV19" i="8"/>
  <c r="BV31" i="8"/>
  <c r="BV24" i="8"/>
  <c r="BV16" i="8"/>
  <c r="BV23" i="8"/>
  <c r="BV20" i="8"/>
  <c r="BV32" i="8"/>
  <c r="BV22" i="8"/>
  <c r="BV27" i="8"/>
  <c r="BV30" i="8"/>
  <c r="BV18" i="8"/>
  <c r="AB16" i="11"/>
  <c r="AB31" i="11"/>
  <c r="AB27" i="11"/>
  <c r="AB19" i="11"/>
  <c r="AB23" i="11"/>
  <c r="AB32" i="11"/>
  <c r="AB21" i="11"/>
  <c r="AB28" i="11"/>
  <c r="AB30" i="11"/>
  <c r="AB26" i="11"/>
  <c r="AB29" i="11"/>
  <c r="AB18" i="11"/>
  <c r="AB22" i="11"/>
  <c r="AB25" i="11"/>
  <c r="AB24" i="11"/>
  <c r="AB20" i="11"/>
  <c r="DI21" i="8"/>
  <c r="DI28" i="8"/>
  <c r="DI18" i="8"/>
  <c r="DI25" i="8"/>
  <c r="DI27" i="8"/>
  <c r="DI23" i="8"/>
  <c r="DI19" i="8"/>
  <c r="DI30" i="8"/>
  <c r="DI20" i="8"/>
  <c r="DI16" i="8"/>
  <c r="DI26" i="8"/>
  <c r="DI31" i="8"/>
  <c r="DI22" i="8"/>
  <c r="DI29" i="8"/>
  <c r="DI32" i="8"/>
  <c r="DI24" i="8"/>
  <c r="DV29" i="10"/>
  <c r="DV19" i="10"/>
  <c r="DV26" i="10"/>
  <c r="DV23" i="10"/>
  <c r="DV24" i="10"/>
  <c r="DV20" i="10"/>
  <c r="DV22" i="10"/>
  <c r="DV31" i="10"/>
  <c r="DV16" i="10"/>
  <c r="DV21" i="10"/>
  <c r="DV27" i="10"/>
  <c r="DV30" i="10"/>
  <c r="DV25" i="10"/>
  <c r="DV32" i="10"/>
  <c r="DV18" i="10"/>
  <c r="DV28" i="10"/>
  <c r="P22" i="11"/>
  <c r="P16" i="11"/>
  <c r="P29" i="11"/>
  <c r="P20" i="11"/>
  <c r="P25" i="11"/>
  <c r="P30" i="11"/>
  <c r="P23" i="11"/>
  <c r="P28" i="11"/>
  <c r="P21" i="11"/>
  <c r="P26" i="11"/>
  <c r="P19" i="11"/>
  <c r="P31" i="11"/>
  <c r="P27" i="11"/>
  <c r="P24" i="11"/>
  <c r="P18" i="11"/>
  <c r="P32" i="11"/>
  <c r="BT74" i="3"/>
  <c r="CT72" i="10"/>
  <c r="CT74" i="10" s="1"/>
  <c r="BB16" i="12"/>
  <c r="BB31" i="12"/>
  <c r="BB27" i="12"/>
  <c r="BB23" i="12"/>
  <c r="BB19" i="12"/>
  <c r="BB29" i="12"/>
  <c r="BB22" i="12"/>
  <c r="BB20" i="12"/>
  <c r="BB28" i="12"/>
  <c r="BB18" i="12"/>
  <c r="BB21" i="12"/>
  <c r="BB26" i="12"/>
  <c r="BB30" i="12"/>
  <c r="BB25" i="12"/>
  <c r="BB24" i="12"/>
  <c r="BB32" i="12"/>
  <c r="DV32" i="12"/>
  <c r="DV22" i="12"/>
  <c r="DV29" i="12"/>
  <c r="DV19" i="12"/>
  <c r="DV26" i="12"/>
  <c r="DV18" i="12"/>
  <c r="DV31" i="12"/>
  <c r="DV23" i="12"/>
  <c r="DV27" i="12"/>
  <c r="DV16" i="12"/>
  <c r="DV30" i="12"/>
  <c r="DV24" i="12"/>
  <c r="DV20" i="12"/>
  <c r="DV21" i="12"/>
  <c r="DV25" i="12"/>
  <c r="DV28" i="12"/>
  <c r="K11" i="10"/>
  <c r="K20" i="10"/>
  <c r="K16" i="10"/>
  <c r="K29" i="10"/>
  <c r="K22" i="10"/>
  <c r="K27" i="10"/>
  <c r="K32" i="10"/>
  <c r="K19" i="10"/>
  <c r="K24" i="10"/>
  <c r="K18" i="10"/>
  <c r="K25" i="10"/>
  <c r="K26" i="10"/>
  <c r="K30" i="10"/>
  <c r="K21" i="10"/>
  <c r="K31" i="10"/>
  <c r="K28" i="10"/>
  <c r="K23" i="10"/>
  <c r="BG77" i="1"/>
  <c r="CV26" i="10"/>
  <c r="CV23" i="10"/>
  <c r="CV30" i="10"/>
  <c r="CV20" i="10"/>
  <c r="CV21" i="10"/>
  <c r="CV16" i="10"/>
  <c r="CV19" i="10"/>
  <c r="CV25" i="10"/>
  <c r="CV31" i="10"/>
  <c r="CV27" i="10"/>
  <c r="CV32" i="10"/>
  <c r="CV22" i="10"/>
  <c r="CV18" i="10"/>
  <c r="CV28" i="10"/>
  <c r="CV24" i="10"/>
  <c r="CV29" i="10"/>
  <c r="AN16" i="11"/>
  <c r="AN30" i="11"/>
  <c r="AN25" i="11"/>
  <c r="AN21" i="11"/>
  <c r="AN31" i="11"/>
  <c r="AN29" i="11"/>
  <c r="AN23" i="11"/>
  <c r="AN24" i="11"/>
  <c r="AN32" i="11"/>
  <c r="AN28" i="11"/>
  <c r="AN26" i="11"/>
  <c r="AN20" i="11"/>
  <c r="AN19" i="11"/>
  <c r="AN22" i="11"/>
  <c r="AN27" i="11"/>
  <c r="AN18" i="11"/>
  <c r="DI27" i="10"/>
  <c r="DI16" i="10"/>
  <c r="DI24" i="10"/>
  <c r="DI31" i="10"/>
  <c r="DI21" i="10"/>
  <c r="DI23" i="10"/>
  <c r="DI19" i="10"/>
  <c r="DI30" i="10"/>
  <c r="DI25" i="10"/>
  <c r="DI20" i="10"/>
  <c r="DI26" i="10"/>
  <c r="DI32" i="10"/>
  <c r="DI18" i="10"/>
  <c r="DI29" i="10"/>
  <c r="DI28" i="10"/>
  <c r="DI22" i="10"/>
  <c r="BM31" i="13"/>
  <c r="BM27" i="13"/>
  <c r="BM23" i="13"/>
  <c r="BM19" i="13"/>
  <c r="BM32" i="13"/>
  <c r="BM25" i="13"/>
  <c r="BM18" i="13"/>
  <c r="BM30" i="13"/>
  <c r="BM24" i="13"/>
  <c r="BM21" i="13"/>
  <c r="BM22" i="13"/>
  <c r="BM26" i="13"/>
  <c r="BM20" i="13"/>
  <c r="BM16" i="13"/>
  <c r="BM29" i="13"/>
  <c r="BM28" i="13"/>
  <c r="CV20" i="8"/>
  <c r="CV30" i="8"/>
  <c r="CV27" i="8"/>
  <c r="CV31" i="8"/>
  <c r="CV25" i="8"/>
  <c r="CV29" i="8"/>
  <c r="CV21" i="8"/>
  <c r="CV23" i="8"/>
  <c r="CV28" i="8"/>
  <c r="CV18" i="8"/>
  <c r="CV32" i="8"/>
  <c r="CV19" i="8"/>
  <c r="CV16" i="8"/>
  <c r="CV22" i="8"/>
  <c r="CV26" i="8"/>
  <c r="CV24" i="8"/>
  <c r="P16" i="13"/>
  <c r="P24" i="13"/>
  <c r="P21" i="13"/>
  <c r="P26" i="13"/>
  <c r="P18" i="13"/>
  <c r="P32" i="13"/>
  <c r="P29" i="13"/>
  <c r="P23" i="13"/>
  <c r="P31" i="13"/>
  <c r="P20" i="13"/>
  <c r="P22" i="13"/>
  <c r="P25" i="13"/>
  <c r="P28" i="13"/>
  <c r="P30" i="13"/>
  <c r="P27" i="13"/>
  <c r="P19" i="13"/>
  <c r="CW16" i="13"/>
  <c r="CW24" i="13"/>
  <c r="CW31" i="13"/>
  <c r="CW21" i="13"/>
  <c r="CW28" i="13"/>
  <c r="CW18" i="13"/>
  <c r="CW30" i="13"/>
  <c r="CW26" i="13"/>
  <c r="CW22" i="13"/>
  <c r="CW32" i="13"/>
  <c r="CW27" i="13"/>
  <c r="CW29" i="13"/>
  <c r="CW25" i="13"/>
  <c r="CW19" i="13"/>
  <c r="CW20" i="13"/>
  <c r="CW23" i="13"/>
  <c r="AI77" i="1"/>
  <c r="BT41" i="1"/>
  <c r="CG39" i="1"/>
  <c r="DH25" i="11"/>
  <c r="DH32" i="11"/>
  <c r="DH22" i="11"/>
  <c r="DH29" i="11"/>
  <c r="DH19" i="11"/>
  <c r="DH21" i="11"/>
  <c r="DH30" i="11"/>
  <c r="DH20" i="11"/>
  <c r="DH28" i="11"/>
  <c r="DH18" i="11"/>
  <c r="DH23" i="11"/>
  <c r="DH31" i="11"/>
  <c r="DH26" i="11"/>
  <c r="DH16" i="11"/>
  <c r="DH24" i="11"/>
  <c r="DH27" i="11"/>
  <c r="BI39" i="1"/>
  <c r="AV41" i="1"/>
  <c r="M39" i="1"/>
  <c r="CT72" i="9"/>
  <c r="CT74" i="9" s="1"/>
  <c r="AC30" i="13"/>
  <c r="AC26" i="13"/>
  <c r="AC22" i="13"/>
  <c r="AC18" i="13"/>
  <c r="AC25" i="13"/>
  <c r="AC20" i="13"/>
  <c r="AC31" i="13"/>
  <c r="AC24" i="13"/>
  <c r="AC19" i="13"/>
  <c r="AC28" i="13"/>
  <c r="AC21" i="13"/>
  <c r="AC32" i="13"/>
  <c r="AC16" i="13"/>
  <c r="AC23" i="13"/>
  <c r="AC29" i="13"/>
  <c r="AC27" i="13"/>
  <c r="G95" i="8"/>
  <c r="D12" i="28"/>
  <c r="AK39" i="1"/>
  <c r="X41" i="1"/>
  <c r="BW38" i="1"/>
  <c r="BI16" i="10"/>
  <c r="BI29" i="10"/>
  <c r="BI25" i="10"/>
  <c r="BI21" i="10"/>
  <c r="BI32" i="10"/>
  <c r="BI30" i="10"/>
  <c r="BI23" i="10"/>
  <c r="BI28" i="10"/>
  <c r="BI18" i="10"/>
  <c r="BI27" i="10"/>
  <c r="BI24" i="10"/>
  <c r="BI26" i="10"/>
  <c r="BI20" i="10"/>
  <c r="BI22" i="10"/>
  <c r="BI19" i="10"/>
  <c r="BI31" i="10"/>
  <c r="AV16" i="8"/>
  <c r="AV31" i="8"/>
  <c r="AV27" i="8"/>
  <c r="AV23" i="8"/>
  <c r="AV19" i="8"/>
  <c r="AV26" i="8"/>
  <c r="AV24" i="8"/>
  <c r="AV28" i="8"/>
  <c r="AV21" i="8"/>
  <c r="AV25" i="8"/>
  <c r="AV22" i="8"/>
  <c r="AV32" i="8"/>
  <c r="AV20" i="8"/>
  <c r="AV30" i="8"/>
  <c r="AV18" i="8"/>
  <c r="AV29" i="8"/>
  <c r="X16" i="8"/>
  <c r="X24" i="8"/>
  <c r="X20" i="8"/>
  <c r="X32" i="8"/>
  <c r="X26" i="8"/>
  <c r="X22" i="8"/>
  <c r="X18" i="8"/>
  <c r="X27" i="8"/>
  <c r="X19" i="8"/>
  <c r="X21" i="8"/>
  <c r="X25" i="8"/>
  <c r="X23" i="8"/>
  <c r="AI16" i="8"/>
  <c r="AI26" i="8"/>
  <c r="AI23" i="8"/>
  <c r="AI29" i="8"/>
  <c r="AI27" i="8"/>
  <c r="AI31" i="8"/>
  <c r="AI25" i="8"/>
  <c r="AI21" i="8"/>
  <c r="AI28" i="8"/>
  <c r="AI30" i="8"/>
  <c r="AI22" i="8"/>
  <c r="AI19" i="8"/>
  <c r="AI20" i="8"/>
  <c r="AI18" i="8"/>
  <c r="AI24" i="8"/>
  <c r="AI32" i="8"/>
  <c r="CI16" i="9"/>
  <c r="CI32" i="9"/>
  <c r="CI23" i="9"/>
  <c r="CI30" i="9"/>
  <c r="CI20" i="9"/>
  <c r="CI22" i="9"/>
  <c r="CI18" i="9"/>
  <c r="CI31" i="9"/>
  <c r="CI29" i="9"/>
  <c r="CI24" i="9"/>
  <c r="CI19" i="9"/>
  <c r="CI21" i="9"/>
  <c r="CI25" i="9"/>
  <c r="CI28" i="9"/>
  <c r="CI26" i="9"/>
  <c r="CI27" i="9"/>
  <c r="CI16" i="10"/>
  <c r="CI31" i="10"/>
  <c r="CI21" i="10"/>
  <c r="CI28" i="10"/>
  <c r="CI18" i="10"/>
  <c r="CI20" i="10"/>
  <c r="CI29" i="10"/>
  <c r="CI24" i="10"/>
  <c r="CI23" i="10"/>
  <c r="CI30" i="10"/>
  <c r="CI26" i="10"/>
  <c r="CI25" i="10"/>
  <c r="CI22" i="10"/>
  <c r="CI19" i="10"/>
  <c r="CI32" i="10"/>
  <c r="CI27" i="10"/>
  <c r="BL16" i="11"/>
  <c r="BL29" i="11"/>
  <c r="BL25" i="11"/>
  <c r="BL21" i="11"/>
  <c r="BL27" i="11"/>
  <c r="BL20" i="11"/>
  <c r="BL18" i="11"/>
  <c r="BL31" i="11"/>
  <c r="BL26" i="11"/>
  <c r="BL24" i="11"/>
  <c r="BL19" i="11"/>
  <c r="BL32" i="11"/>
  <c r="BL22" i="11"/>
  <c r="BL30" i="11"/>
  <c r="BL23" i="11"/>
  <c r="BL28" i="11"/>
  <c r="BZ16" i="12"/>
  <c r="BZ30" i="12"/>
  <c r="BZ26" i="12"/>
  <c r="BZ22" i="12"/>
  <c r="BZ18" i="12"/>
  <c r="BZ29" i="12"/>
  <c r="BZ27" i="12"/>
  <c r="BZ20" i="12"/>
  <c r="BZ32" i="12"/>
  <c r="BZ19" i="12"/>
  <c r="BZ31" i="12"/>
  <c r="BZ28" i="12"/>
  <c r="BZ25" i="12"/>
  <c r="BZ21" i="12"/>
  <c r="BZ24" i="12"/>
  <c r="BZ23" i="12"/>
  <c r="CK16" i="13"/>
  <c r="CK29" i="13"/>
  <c r="CK25" i="13"/>
  <c r="CK21" i="13"/>
  <c r="CK27" i="13"/>
  <c r="CK20" i="13"/>
  <c r="CK18" i="13"/>
  <c r="CK31" i="13"/>
  <c r="CK26" i="13"/>
  <c r="CK24" i="13"/>
  <c r="CK19" i="13"/>
  <c r="CK28" i="13"/>
  <c r="CK22" i="13"/>
  <c r="CK30" i="13"/>
  <c r="CK32" i="13"/>
  <c r="CK23" i="13"/>
  <c r="BX38" i="1"/>
  <c r="CI38" i="1"/>
  <c r="CS38" i="1"/>
  <c r="L16" i="10"/>
  <c r="L27" i="10"/>
  <c r="L28" i="10"/>
  <c r="L24" i="10"/>
  <c r="AI16" i="9"/>
  <c r="AI25" i="9"/>
  <c r="AI21" i="9"/>
  <c r="AI18" i="9"/>
  <c r="AI31" i="9"/>
  <c r="AI28" i="9"/>
  <c r="AI22" i="9"/>
  <c r="AI32" i="9"/>
  <c r="AI20" i="9"/>
  <c r="AI27" i="9"/>
  <c r="AI29" i="9"/>
  <c r="AI30" i="9"/>
  <c r="AI26" i="9"/>
  <c r="AI24" i="9"/>
  <c r="AI23" i="9"/>
  <c r="AI19" i="9"/>
  <c r="AV16" i="9"/>
  <c r="AV30" i="9"/>
  <c r="AV26" i="9"/>
  <c r="AV22" i="9"/>
  <c r="AV18" i="9"/>
  <c r="AV32" i="9"/>
  <c r="AV25" i="9"/>
  <c r="AV23" i="9"/>
  <c r="AV31" i="9"/>
  <c r="AV29" i="9"/>
  <c r="AV24" i="9"/>
  <c r="AV19" i="9"/>
  <c r="AV21" i="9"/>
  <c r="AV20" i="9"/>
  <c r="AV28" i="9"/>
  <c r="AV27" i="9"/>
  <c r="BX16" i="11"/>
  <c r="BX30" i="11"/>
  <c r="BX26" i="11"/>
  <c r="BX22" i="11"/>
  <c r="BX18" i="11"/>
  <c r="BX32" i="11"/>
  <c r="BX25" i="11"/>
  <c r="BX23" i="11"/>
  <c r="BX31" i="11"/>
  <c r="BX29" i="11"/>
  <c r="BX24" i="11"/>
  <c r="BX19" i="11"/>
  <c r="BX20" i="11"/>
  <c r="BX28" i="11"/>
  <c r="BX27" i="11"/>
  <c r="BX21" i="11"/>
  <c r="CX23" i="12"/>
  <c r="CX30" i="12"/>
  <c r="CX20" i="12"/>
  <c r="CX32" i="12"/>
  <c r="CX28" i="12"/>
  <c r="CX24" i="12"/>
  <c r="CX26" i="12"/>
  <c r="CX27" i="12"/>
  <c r="CX22" i="12"/>
  <c r="CX31" i="12"/>
  <c r="CX25" i="12"/>
  <c r="CX16" i="12"/>
  <c r="CX21" i="12"/>
  <c r="CX19" i="12"/>
  <c r="CX29" i="12"/>
  <c r="CX18" i="12"/>
  <c r="BI16" i="9"/>
  <c r="BI29" i="9"/>
  <c r="BI26" i="9"/>
  <c r="BI22" i="9"/>
  <c r="BI18" i="9"/>
  <c r="BI24" i="9"/>
  <c r="BI25" i="9"/>
  <c r="BI20" i="9"/>
  <c r="BI27" i="9"/>
  <c r="BI32" i="9"/>
  <c r="BI31" i="9"/>
  <c r="BI28" i="9"/>
  <c r="BI21" i="9"/>
  <c r="BI23" i="9"/>
  <c r="BI19" i="9"/>
  <c r="BI30" i="9"/>
  <c r="BY16" i="13"/>
  <c r="BY29" i="13"/>
  <c r="BY25" i="13"/>
  <c r="BY21" i="13"/>
  <c r="BY28" i="13"/>
  <c r="BY26" i="13"/>
  <c r="BY19" i="13"/>
  <c r="BY30" i="13"/>
  <c r="BY23" i="13"/>
  <c r="BY18" i="13"/>
  <c r="BY31" i="13"/>
  <c r="BY27" i="13"/>
  <c r="BY32" i="13"/>
  <c r="BY22" i="13"/>
  <c r="BY24" i="13"/>
  <c r="BY20" i="13"/>
  <c r="L32" i="9"/>
  <c r="L22" i="9"/>
  <c r="L27" i="9"/>
  <c r="L24" i="9"/>
  <c r="L19" i="9"/>
  <c r="L29" i="9"/>
  <c r="L20" i="9"/>
  <c r="L18" i="9"/>
  <c r="L25" i="9"/>
  <c r="L16" i="9"/>
  <c r="L30" i="9"/>
  <c r="L26" i="9"/>
  <c r="L23" i="9"/>
  <c r="L21" i="9"/>
  <c r="L28" i="9"/>
  <c r="L31" i="9"/>
  <c r="CJ29" i="11"/>
  <c r="CJ19" i="11"/>
  <c r="CJ26" i="11"/>
  <c r="CJ23" i="11"/>
  <c r="CJ31" i="11"/>
  <c r="CJ27" i="11"/>
  <c r="CJ24" i="11"/>
  <c r="CJ21" i="11"/>
  <c r="CJ32" i="11"/>
  <c r="CJ22" i="11"/>
  <c r="CJ28" i="11"/>
  <c r="CJ18" i="11"/>
  <c r="CJ30" i="11"/>
  <c r="CJ20" i="11"/>
  <c r="CJ25" i="11"/>
  <c r="CJ16" i="11"/>
  <c r="CL16" i="12"/>
  <c r="CL29" i="12"/>
  <c r="CL25" i="12"/>
  <c r="CL21" i="12"/>
  <c r="CL31" i="12"/>
  <c r="CL28" i="12"/>
  <c r="CL18" i="12"/>
  <c r="CL27" i="12"/>
  <c r="CL23" i="12"/>
  <c r="CL19" i="12"/>
  <c r="CL26" i="12"/>
  <c r="CL32" i="12"/>
  <c r="CL22" i="12"/>
  <c r="CL30" i="12"/>
  <c r="CL20" i="12"/>
  <c r="CL24" i="12"/>
  <c r="AU77" i="1"/>
  <c r="CG38" i="1"/>
  <c r="CI29" i="8"/>
  <c r="CI25" i="8"/>
  <c r="CI21" i="8"/>
  <c r="CI32" i="8"/>
  <c r="CI22" i="8"/>
  <c r="CI16" i="8"/>
  <c r="CI24" i="8"/>
  <c r="CI20" i="8"/>
  <c r="CI18" i="8"/>
  <c r="CI19" i="8"/>
  <c r="CI27" i="8"/>
  <c r="CI30" i="8"/>
  <c r="CI23" i="8"/>
  <c r="CI26" i="8"/>
  <c r="CI31" i="8"/>
  <c r="CI28" i="8"/>
  <c r="DU16" i="13"/>
  <c r="DU30" i="13"/>
  <c r="DU20" i="13"/>
  <c r="DU27" i="13"/>
  <c r="DU24" i="13"/>
  <c r="DU31" i="13"/>
  <c r="DU29" i="13"/>
  <c r="DU26" i="13"/>
  <c r="DU28" i="13"/>
  <c r="DU23" i="13"/>
  <c r="DU18" i="13"/>
  <c r="DU25" i="13"/>
  <c r="DU19" i="13"/>
  <c r="DU32" i="13"/>
  <c r="DU22" i="13"/>
  <c r="DU21" i="13"/>
  <c r="DV29" i="8"/>
  <c r="DV25" i="8"/>
  <c r="DV21" i="8"/>
  <c r="DV23" i="8"/>
  <c r="DV30" i="8"/>
  <c r="DV20" i="8"/>
  <c r="DV28" i="8"/>
  <c r="DV24" i="8"/>
  <c r="DV26" i="8"/>
  <c r="DV31" i="8"/>
  <c r="DV19" i="8"/>
  <c r="DV16" i="8"/>
  <c r="DV27" i="8"/>
  <c r="DV18" i="8"/>
  <c r="DV32" i="8"/>
  <c r="DV22" i="8"/>
  <c r="W16" i="10"/>
  <c r="W27" i="10"/>
  <c r="W23" i="10"/>
  <c r="W19" i="10"/>
  <c r="W31" i="10"/>
  <c r="W29" i="10"/>
  <c r="W25" i="10"/>
  <c r="W21" i="10"/>
  <c r="W18" i="10"/>
  <c r="W26" i="10"/>
  <c r="W28" i="10"/>
  <c r="W20" i="10"/>
  <c r="W30" i="10"/>
  <c r="W24" i="10"/>
  <c r="W32" i="10"/>
  <c r="W22" i="10"/>
  <c r="BV31" i="10"/>
  <c r="BV27" i="10"/>
  <c r="BV23" i="10"/>
  <c r="BV19" i="10"/>
  <c r="BV26" i="10"/>
  <c r="BV24" i="10"/>
  <c r="BV16" i="10"/>
  <c r="BV28" i="10"/>
  <c r="BV21" i="10"/>
  <c r="BV18" i="10"/>
  <c r="BV30" i="10"/>
  <c r="BV20" i="10"/>
  <c r="BV32" i="10"/>
  <c r="BV25" i="10"/>
  <c r="BV22" i="10"/>
  <c r="BV29" i="10"/>
  <c r="BA16" i="13"/>
  <c r="BA30" i="13"/>
  <c r="BA26" i="13"/>
  <c r="BA22" i="13"/>
  <c r="BA18" i="13"/>
  <c r="BA28" i="13"/>
  <c r="BA21" i="13"/>
  <c r="BA19" i="13"/>
  <c r="BA31" i="13"/>
  <c r="BA29" i="13"/>
  <c r="BA24" i="13"/>
  <c r="BA25" i="13"/>
  <c r="BA27" i="13"/>
  <c r="BA20" i="13"/>
  <c r="BA23" i="13"/>
  <c r="BA32" i="13"/>
  <c r="AP30" i="13"/>
  <c r="AR30" i="13" s="1"/>
  <c r="AP24" i="13"/>
  <c r="AP20" i="13"/>
  <c r="AP16" i="13"/>
  <c r="AP23" i="13"/>
  <c r="AP21" i="13"/>
  <c r="AP28" i="13"/>
  <c r="AR28" i="13" s="1"/>
  <c r="AP25" i="13"/>
  <c r="AP32" i="13"/>
  <c r="AP22" i="13"/>
  <c r="AP19" i="13"/>
  <c r="AP29" i="13"/>
  <c r="AR29" i="13" s="1"/>
  <c r="AP18" i="13"/>
  <c r="AP26" i="13"/>
  <c r="AP27" i="13"/>
  <c r="AG76" i="10"/>
  <c r="AG80" i="10" s="1"/>
  <c r="BU86" i="13"/>
  <c r="BV86" i="12"/>
  <c r="CG86" i="13"/>
  <c r="CG86" i="12"/>
  <c r="BJ86" i="12"/>
  <c r="CH86" i="12"/>
  <c r="BG86" i="11"/>
  <c r="DG74" i="9"/>
  <c r="DG74" i="8"/>
  <c r="DT72" i="9"/>
  <c r="DT74" i="9" s="1"/>
  <c r="CT74" i="8"/>
  <c r="BV74" i="3"/>
  <c r="BY74" i="3"/>
  <c r="DG74" i="10"/>
  <c r="BG74" i="9"/>
  <c r="CG74" i="8"/>
  <c r="BU74" i="3"/>
  <c r="BW74" i="3"/>
  <c r="CA74" i="3"/>
  <c r="BT74" i="8"/>
  <c r="BG74" i="10"/>
  <c r="DT72" i="10"/>
  <c r="DT74" i="10" s="1"/>
  <c r="BZ74" i="3"/>
  <c r="I72" i="8"/>
  <c r="I74" i="8" s="1"/>
  <c r="DT72" i="8"/>
  <c r="DT74" i="8" s="1"/>
  <c r="AT74" i="8"/>
  <c r="BG74" i="8"/>
  <c r="BT74" i="9"/>
  <c r="BT74" i="10"/>
  <c r="CG74" i="10"/>
  <c r="BX74" i="3"/>
  <c r="K38" i="10"/>
  <c r="K15" i="10"/>
  <c r="K39" i="10"/>
  <c r="K10" i="10"/>
  <c r="K41" i="9"/>
  <c r="K77" i="9" s="1"/>
  <c r="DU41" i="8"/>
  <c r="DU77" i="8" s="1"/>
  <c r="BU41" i="9"/>
  <c r="BU77" i="9" s="1"/>
  <c r="K17" i="10"/>
  <c r="K13" i="10"/>
  <c r="DH41" i="10"/>
  <c r="DH77" i="10" s="1"/>
  <c r="J41" i="8"/>
  <c r="J77" i="8" s="1"/>
  <c r="CI41" i="11"/>
  <c r="CI77" i="11" s="1"/>
  <c r="J41" i="10"/>
  <c r="J77" i="10" s="1"/>
  <c r="CG36" i="8"/>
  <c r="DG36" i="8"/>
  <c r="CI15" i="8"/>
  <c r="CI39" i="8"/>
  <c r="CI38" i="8"/>
  <c r="CI11" i="8"/>
  <c r="CI14" i="8"/>
  <c r="CI9" i="8"/>
  <c r="CI10" i="8"/>
  <c r="CI13" i="8"/>
  <c r="CI17" i="8"/>
  <c r="CI12" i="8"/>
  <c r="W38" i="10"/>
  <c r="W39" i="10"/>
  <c r="W13" i="10"/>
  <c r="W12" i="10"/>
  <c r="W15" i="10"/>
  <c r="W9" i="10"/>
  <c r="W11" i="10"/>
  <c r="W14" i="10"/>
  <c r="W10" i="10"/>
  <c r="W17" i="10"/>
  <c r="AM41" i="11"/>
  <c r="AM77" i="11" s="1"/>
  <c r="AT36" i="8"/>
  <c r="CI10" i="10"/>
  <c r="CI14" i="10"/>
  <c r="CI39" i="10"/>
  <c r="CI38" i="10"/>
  <c r="CI11" i="10"/>
  <c r="CI12" i="10"/>
  <c r="CI15" i="10"/>
  <c r="CI17" i="10"/>
  <c r="CI9" i="10"/>
  <c r="DT3" i="9"/>
  <c r="DT2" i="9" s="1"/>
  <c r="AI38" i="9"/>
  <c r="AI39" i="9"/>
  <c r="AI9" i="9"/>
  <c r="AI17" i="9"/>
  <c r="AI12" i="9"/>
  <c r="AI15" i="9"/>
  <c r="AI11" i="9"/>
  <c r="AI10" i="9"/>
  <c r="AI14" i="9"/>
  <c r="W39" i="9"/>
  <c r="W13" i="9"/>
  <c r="W12" i="9"/>
  <c r="W10" i="9"/>
  <c r="W38" i="9"/>
  <c r="W15" i="9"/>
  <c r="W9" i="9"/>
  <c r="W14" i="9"/>
  <c r="W17" i="9"/>
  <c r="W11" i="9"/>
  <c r="BV12" i="10"/>
  <c r="BV15" i="10"/>
  <c r="BV38" i="10"/>
  <c r="BV9" i="10"/>
  <c r="BV17" i="10"/>
  <c r="BV10" i="10"/>
  <c r="BV14" i="10"/>
  <c r="BV11" i="10"/>
  <c r="BV39" i="10"/>
  <c r="K39" i="8"/>
  <c r="K38" i="8"/>
  <c r="K12" i="8"/>
  <c r="K10" i="8"/>
  <c r="K9" i="8"/>
  <c r="K11" i="8"/>
  <c r="K13" i="8"/>
  <c r="K14" i="8"/>
  <c r="K17" i="8"/>
  <c r="K15" i="8"/>
  <c r="CH41" i="8"/>
  <c r="CH77" i="8" s="1"/>
  <c r="AA41" i="12"/>
  <c r="AA77" i="12" s="1"/>
  <c r="BI38" i="10"/>
  <c r="BI12" i="10"/>
  <c r="BI39" i="10"/>
  <c r="BI14" i="10"/>
  <c r="BI11" i="10"/>
  <c r="BI15" i="10"/>
  <c r="BI9" i="10"/>
  <c r="BI10" i="10"/>
  <c r="BI17" i="10"/>
  <c r="BK41" i="11"/>
  <c r="BK77" i="11" s="1"/>
  <c r="CW41" i="12"/>
  <c r="CW77" i="12" s="1"/>
  <c r="BI39" i="8"/>
  <c r="BI12" i="8"/>
  <c r="BI17" i="8"/>
  <c r="BI11" i="8"/>
  <c r="BI38" i="8"/>
  <c r="BI9" i="8"/>
  <c r="BI10" i="8"/>
  <c r="BI14" i="8"/>
  <c r="BI15" i="8"/>
  <c r="BI13" i="8"/>
  <c r="L38" i="9"/>
  <c r="L39" i="9"/>
  <c r="L13" i="9"/>
  <c r="L17" i="9"/>
  <c r="L14" i="9"/>
  <c r="L12" i="9"/>
  <c r="L9" i="9"/>
  <c r="L15" i="9"/>
  <c r="L10" i="9"/>
  <c r="L11" i="9"/>
  <c r="CV38" i="10"/>
  <c r="CV17" i="10"/>
  <c r="CV39" i="10"/>
  <c r="CV10" i="10"/>
  <c r="CV14" i="10"/>
  <c r="CV12" i="10"/>
  <c r="CV9" i="10"/>
  <c r="CV11" i="10"/>
  <c r="CV15" i="10"/>
  <c r="AI39" i="8"/>
  <c r="AI38" i="8"/>
  <c r="AI11" i="8"/>
  <c r="AI10" i="8"/>
  <c r="AI17" i="8"/>
  <c r="AI14" i="8"/>
  <c r="AI9" i="8"/>
  <c r="AI13" i="8"/>
  <c r="AI15" i="8"/>
  <c r="AI12" i="8"/>
  <c r="DF10" i="9"/>
  <c r="DF15" i="9"/>
  <c r="DF39" i="9"/>
  <c r="DF17" i="9"/>
  <c r="DF9" i="9"/>
  <c r="DF38" i="9"/>
  <c r="DF11" i="9"/>
  <c r="DF14" i="9"/>
  <c r="DF12" i="9"/>
  <c r="L15" i="10"/>
  <c r="L17" i="10"/>
  <c r="X38" i="8"/>
  <c r="X39" i="8"/>
  <c r="X11" i="8"/>
  <c r="X9" i="8"/>
  <c r="X17" i="8"/>
  <c r="X12" i="8"/>
  <c r="X10" i="8"/>
  <c r="X14" i="8"/>
  <c r="X13" i="8"/>
  <c r="X15" i="8"/>
  <c r="DV15" i="10"/>
  <c r="DV39" i="10"/>
  <c r="DV14" i="10"/>
  <c r="DV17" i="10"/>
  <c r="DV11" i="10"/>
  <c r="DV10" i="10"/>
  <c r="DV9" i="10"/>
  <c r="DV12" i="10"/>
  <c r="DV38" i="10"/>
  <c r="AV38" i="8"/>
  <c r="AV39" i="8"/>
  <c r="AV13" i="8"/>
  <c r="AV11" i="8"/>
  <c r="AV17" i="8"/>
  <c r="AV14" i="8"/>
  <c r="AV9" i="8"/>
  <c r="AV10" i="8"/>
  <c r="AV12" i="8"/>
  <c r="AV15" i="8"/>
  <c r="DV38" i="8"/>
  <c r="DV17" i="8"/>
  <c r="DV9" i="8"/>
  <c r="DV10" i="8"/>
  <c r="DV11" i="8"/>
  <c r="DV39" i="8"/>
  <c r="DV14" i="8"/>
  <c r="DV13" i="8"/>
  <c r="DV12" i="8"/>
  <c r="DV15" i="8"/>
  <c r="AV38" i="9"/>
  <c r="AV10" i="9"/>
  <c r="AV11" i="9"/>
  <c r="AV17" i="9"/>
  <c r="AV39" i="9"/>
  <c r="AV14" i="9"/>
  <c r="AV12" i="9"/>
  <c r="AV15" i="9"/>
  <c r="AV9" i="9"/>
  <c r="BI17" i="9"/>
  <c r="BI39" i="9"/>
  <c r="BI9" i="9"/>
  <c r="BI11" i="9"/>
  <c r="BI12" i="9"/>
  <c r="BI14" i="9"/>
  <c r="BI10" i="9"/>
  <c r="BI15" i="9"/>
  <c r="BI38" i="9"/>
  <c r="BV39" i="8"/>
  <c r="BV13" i="8"/>
  <c r="BV11" i="8"/>
  <c r="BV38" i="8"/>
  <c r="BV17" i="8"/>
  <c r="BV12" i="8"/>
  <c r="BV15" i="8"/>
  <c r="BV9" i="8"/>
  <c r="BV14" i="8"/>
  <c r="BV10" i="8"/>
  <c r="AV38" i="10"/>
  <c r="AV39" i="10"/>
  <c r="AV11" i="10"/>
  <c r="AV9" i="10"/>
  <c r="AV10" i="10"/>
  <c r="AV17" i="10"/>
  <c r="AV14" i="10"/>
  <c r="AV12" i="10"/>
  <c r="AV15" i="10"/>
  <c r="CV17" i="8"/>
  <c r="CV12" i="8"/>
  <c r="CV39" i="8"/>
  <c r="CV38" i="8"/>
  <c r="CV9" i="8"/>
  <c r="CV15" i="8"/>
  <c r="CV10" i="8"/>
  <c r="CV14" i="8"/>
  <c r="CV13" i="8"/>
  <c r="CV11" i="8"/>
  <c r="BV38" i="9"/>
  <c r="BV11" i="9"/>
  <c r="BV9" i="9"/>
  <c r="BV17" i="9"/>
  <c r="BV39" i="9"/>
  <c r="BV15" i="9"/>
  <c r="BV10" i="9"/>
  <c r="BV14" i="9"/>
  <c r="BV12" i="9"/>
  <c r="AI38" i="10"/>
  <c r="AI39" i="10"/>
  <c r="AI9" i="10"/>
  <c r="AI14" i="10"/>
  <c r="AI17" i="10"/>
  <c r="AI11" i="10"/>
  <c r="AI13" i="10"/>
  <c r="AI10" i="10"/>
  <c r="AI12" i="10"/>
  <c r="AI15" i="10"/>
  <c r="DI12" i="10"/>
  <c r="DI11" i="10"/>
  <c r="DI38" i="10"/>
  <c r="DI39" i="10"/>
  <c r="DI17" i="10"/>
  <c r="DI15" i="10"/>
  <c r="DI14" i="10"/>
  <c r="DI10" i="10"/>
  <c r="DI9" i="10"/>
  <c r="DH3" i="9"/>
  <c r="DH2" i="9" s="1"/>
  <c r="CT10" i="9"/>
  <c r="CT17" i="9"/>
  <c r="CT15" i="9"/>
  <c r="CT12" i="9"/>
  <c r="CT38" i="9"/>
  <c r="CT39" i="9"/>
  <c r="CT14" i="9"/>
  <c r="CT11" i="9"/>
  <c r="CT9" i="9"/>
  <c r="AD3" i="12"/>
  <c r="AD2" i="12" s="1"/>
  <c r="CV3" i="9"/>
  <c r="CV2" i="9" s="1"/>
  <c r="CS41" i="9"/>
  <c r="CS77" i="9" s="1"/>
  <c r="AB17" i="12"/>
  <c r="AB15" i="12"/>
  <c r="AB38" i="12"/>
  <c r="AB14" i="12"/>
  <c r="AB11" i="12"/>
  <c r="AB10" i="12"/>
  <c r="AB12" i="12"/>
  <c r="AB39" i="12"/>
  <c r="AB9" i="12"/>
  <c r="AB13" i="12"/>
  <c r="DI17" i="8"/>
  <c r="DI39" i="8"/>
  <c r="DI38" i="8"/>
  <c r="DI13" i="8"/>
  <c r="DI14" i="8"/>
  <c r="DI15" i="8"/>
  <c r="DI9" i="8"/>
  <c r="DI12" i="8"/>
  <c r="DI11" i="8"/>
  <c r="DI10" i="8"/>
  <c r="CI10" i="9"/>
  <c r="CI38" i="9"/>
  <c r="CI39" i="9"/>
  <c r="CI11" i="9"/>
  <c r="CI14" i="9"/>
  <c r="CI15" i="9"/>
  <c r="CI12" i="9"/>
  <c r="CI17" i="9"/>
  <c r="CI9" i="9"/>
  <c r="CJ36" i="12"/>
  <c r="DD38" i="3"/>
  <c r="CR38" i="3"/>
  <c r="CD39" i="3"/>
  <c r="BR39" i="3"/>
  <c r="CJ41" i="13"/>
  <c r="CJ77" i="13" s="1"/>
  <c r="CV41" i="13"/>
  <c r="CV77" i="13" s="1"/>
  <c r="BY41" i="12"/>
  <c r="BY77" i="12" s="1"/>
  <c r="BA41" i="12"/>
  <c r="BA77" i="12" s="1"/>
  <c r="O41" i="11"/>
  <c r="O77" i="11" s="1"/>
  <c r="DG41" i="11"/>
  <c r="DG77" i="11" s="1"/>
  <c r="AA41" i="11"/>
  <c r="AA77" i="11" s="1"/>
  <c r="H82" i="10"/>
  <c r="H84" i="10" s="1"/>
  <c r="H86" i="10" s="1"/>
  <c r="N77" i="13"/>
  <c r="BK77" i="13"/>
  <c r="DW3" i="13"/>
  <c r="DW2" i="13" s="1"/>
  <c r="BM13" i="13"/>
  <c r="BM38" i="13"/>
  <c r="BM17" i="13"/>
  <c r="BM14" i="13"/>
  <c r="BM39" i="13"/>
  <c r="BM11" i="13"/>
  <c r="BM15" i="13"/>
  <c r="BM12" i="13"/>
  <c r="BM10" i="13"/>
  <c r="BM9" i="13"/>
  <c r="N76" i="13"/>
  <c r="N80" i="13" s="1"/>
  <c r="CU76" i="13"/>
  <c r="CU80" i="13" s="1"/>
  <c r="CU36" i="13"/>
  <c r="CU55" i="13" s="1"/>
  <c r="R3" i="13"/>
  <c r="DI39" i="13"/>
  <c r="DI10" i="13"/>
  <c r="DI9" i="13"/>
  <c r="DI13" i="13"/>
  <c r="DI12" i="13"/>
  <c r="DI11" i="13"/>
  <c r="DI38" i="13"/>
  <c r="DI14" i="13"/>
  <c r="DI17" i="13"/>
  <c r="DI15" i="13"/>
  <c r="AA76" i="13"/>
  <c r="AA80" i="13" s="1"/>
  <c r="DS76" i="13"/>
  <c r="DS80" i="13" s="1"/>
  <c r="DS36" i="13"/>
  <c r="DS55" i="13" s="1"/>
  <c r="DS60" i="13" s="1"/>
  <c r="CF86" i="13"/>
  <c r="CK39" i="13"/>
  <c r="CK15" i="13"/>
  <c r="CK12" i="13"/>
  <c r="CK38" i="13"/>
  <c r="CK10" i="13"/>
  <c r="CK11" i="13"/>
  <c r="CK13" i="13"/>
  <c r="CK14" i="13"/>
  <c r="CK9" i="13"/>
  <c r="CK17" i="13"/>
  <c r="CM3" i="13"/>
  <c r="CM2" i="13" s="1"/>
  <c r="CY3" i="13"/>
  <c r="CY2" i="13" s="1"/>
  <c r="BX41" i="13"/>
  <c r="BX77" i="13" s="1"/>
  <c r="BC3" i="13"/>
  <c r="BC2" i="13" s="1"/>
  <c r="BI82" i="13"/>
  <c r="BJ82" i="13"/>
  <c r="DK3" i="13"/>
  <c r="DK2" i="13" s="1"/>
  <c r="CA3" i="13"/>
  <c r="CA2" i="13" s="1"/>
  <c r="BY10" i="13"/>
  <c r="BY13" i="13"/>
  <c r="BY39" i="13"/>
  <c r="BY17" i="13"/>
  <c r="BY9" i="13"/>
  <c r="BY15" i="13"/>
  <c r="BY14" i="13"/>
  <c r="BY11" i="13"/>
  <c r="BY38" i="13"/>
  <c r="BY12" i="13"/>
  <c r="AR3" i="13"/>
  <c r="AE3" i="13"/>
  <c r="AP15" i="13"/>
  <c r="AP39" i="13"/>
  <c r="AP12" i="13"/>
  <c r="AP38" i="13"/>
  <c r="AP14" i="13"/>
  <c r="AP13" i="13"/>
  <c r="AP10" i="13"/>
  <c r="AP9" i="13"/>
  <c r="AP17" i="13"/>
  <c r="AP11" i="13"/>
  <c r="AC39" i="13"/>
  <c r="AC15" i="13"/>
  <c r="AC12" i="13"/>
  <c r="AC11" i="13"/>
  <c r="AC9" i="13"/>
  <c r="AC38" i="13"/>
  <c r="AC17" i="13"/>
  <c r="AC13" i="13"/>
  <c r="AC10" i="13"/>
  <c r="AC14" i="13"/>
  <c r="CW14" i="13"/>
  <c r="CW11" i="13"/>
  <c r="CW15" i="13"/>
  <c r="CW12" i="13"/>
  <c r="CW39" i="13"/>
  <c r="CW17" i="13"/>
  <c r="CW38" i="13"/>
  <c r="CW10" i="13"/>
  <c r="CW13" i="13"/>
  <c r="CW9" i="13"/>
  <c r="CF62" i="13"/>
  <c r="CF64" i="13" s="1"/>
  <c r="AN76" i="13"/>
  <c r="AN80" i="13" s="1"/>
  <c r="CS82" i="13"/>
  <c r="DS77" i="13"/>
  <c r="CH82" i="13"/>
  <c r="CT82" i="13"/>
  <c r="CT84" i="13" s="1"/>
  <c r="BW76" i="13"/>
  <c r="BW80" i="13" s="1"/>
  <c r="BW36" i="13"/>
  <c r="AB41" i="13"/>
  <c r="AB77" i="13" s="1"/>
  <c r="BK76" i="13"/>
  <c r="BK80" i="13" s="1"/>
  <c r="BK36" i="13"/>
  <c r="AO41" i="13"/>
  <c r="AO77" i="13" s="1"/>
  <c r="DH41" i="13"/>
  <c r="BW77" i="13"/>
  <c r="AA77" i="13"/>
  <c r="AZ41" i="13"/>
  <c r="AZ77" i="13" s="1"/>
  <c r="DG76" i="13"/>
  <c r="DG80" i="13" s="1"/>
  <c r="DG36" i="13"/>
  <c r="BA38" i="13"/>
  <c r="BA17" i="13"/>
  <c r="BA9" i="13"/>
  <c r="BA11" i="13"/>
  <c r="BA15" i="13"/>
  <c r="BA14" i="13"/>
  <c r="BA10" i="13"/>
  <c r="BA13" i="13"/>
  <c r="BA12" i="13"/>
  <c r="BA39" i="13"/>
  <c r="CI76" i="13"/>
  <c r="CI80" i="13" s="1"/>
  <c r="CI36" i="13"/>
  <c r="DT41" i="13"/>
  <c r="DT77" i="13" s="1"/>
  <c r="DU12" i="13"/>
  <c r="DU38" i="13"/>
  <c r="DU14" i="13"/>
  <c r="DU13" i="13"/>
  <c r="DU11" i="13"/>
  <c r="DU15" i="13"/>
  <c r="DU17" i="13"/>
  <c r="DU39" i="13"/>
  <c r="DU10" i="13"/>
  <c r="DU9" i="13"/>
  <c r="BO3" i="13"/>
  <c r="BO2" i="13" s="1"/>
  <c r="BL41" i="13"/>
  <c r="BL77" i="13" s="1"/>
  <c r="O41" i="13"/>
  <c r="O77" i="13" s="1"/>
  <c r="P15" i="13"/>
  <c r="P13" i="13"/>
  <c r="P38" i="13"/>
  <c r="P11" i="13"/>
  <c r="P14" i="13"/>
  <c r="P12" i="13"/>
  <c r="P10" i="13"/>
  <c r="P39" i="13"/>
  <c r="P17" i="13"/>
  <c r="P9" i="13"/>
  <c r="BU84" i="12"/>
  <c r="CS84" i="12"/>
  <c r="CS93" i="12" s="1"/>
  <c r="CS96" i="12" s="1"/>
  <c r="AZ76" i="12"/>
  <c r="AZ80" i="12" s="1"/>
  <c r="CX39" i="12"/>
  <c r="CX38" i="12"/>
  <c r="CX17" i="12"/>
  <c r="CX9" i="12"/>
  <c r="CX12" i="12"/>
  <c r="CX15" i="12"/>
  <c r="CX14" i="12"/>
  <c r="CX13" i="12"/>
  <c r="CX11" i="12"/>
  <c r="CX10" i="12"/>
  <c r="Q39" i="12"/>
  <c r="Q17" i="12"/>
  <c r="R17" i="12" s="1"/>
  <c r="Q38" i="12"/>
  <c r="R38" i="12" s="1"/>
  <c r="Q9" i="12"/>
  <c r="Q15" i="12"/>
  <c r="R15" i="12" s="1"/>
  <c r="Q14" i="12"/>
  <c r="R14" i="12" s="1"/>
  <c r="Q12" i="12"/>
  <c r="R12" i="12" s="1"/>
  <c r="Q13" i="12"/>
  <c r="R13" i="12" s="1"/>
  <c r="Q11" i="12"/>
  <c r="R11" i="12" s="1"/>
  <c r="Q10" i="12"/>
  <c r="R10" i="12" s="1"/>
  <c r="DF82" i="12"/>
  <c r="DF84" i="12" s="1"/>
  <c r="DF93" i="12" s="1"/>
  <c r="DF96" i="12" s="1"/>
  <c r="DH76" i="12"/>
  <c r="DH80" i="12" s="1"/>
  <c r="DH36" i="12"/>
  <c r="CN3" i="12"/>
  <c r="CN2" i="12" s="1"/>
  <c r="CV76" i="12"/>
  <c r="CV80" i="12" s="1"/>
  <c r="CV36" i="12"/>
  <c r="CV55" i="12" s="1"/>
  <c r="CF64" i="12"/>
  <c r="CL38" i="12"/>
  <c r="CL12" i="12"/>
  <c r="CL15" i="12"/>
  <c r="CL14" i="12"/>
  <c r="CL17" i="12"/>
  <c r="CL11" i="12"/>
  <c r="CL39" i="12"/>
  <c r="CL10" i="12"/>
  <c r="CL9" i="12"/>
  <c r="CL13" i="12"/>
  <c r="DG82" i="12"/>
  <c r="DU41" i="12"/>
  <c r="BN14" i="12"/>
  <c r="BN11" i="12"/>
  <c r="BN39" i="12"/>
  <c r="BN15" i="12"/>
  <c r="BN38" i="12"/>
  <c r="BN12" i="12"/>
  <c r="BN9" i="12"/>
  <c r="BN13" i="12"/>
  <c r="BN17" i="12"/>
  <c r="BN10" i="12"/>
  <c r="BP3" i="12"/>
  <c r="BP2" i="12" s="1"/>
  <c r="CT84" i="12"/>
  <c r="BL77" i="12"/>
  <c r="CK41" i="12"/>
  <c r="CK77" i="12" s="1"/>
  <c r="CS62" i="12"/>
  <c r="CS64" i="12" s="1"/>
  <c r="P41" i="12"/>
  <c r="P77" i="12" s="1"/>
  <c r="BD3" i="12"/>
  <c r="BD2" i="12" s="1"/>
  <c r="DX3" i="12"/>
  <c r="DX2" i="12" s="1"/>
  <c r="CF86" i="12"/>
  <c r="BI84" i="12"/>
  <c r="BL76" i="12"/>
  <c r="BL80" i="12" s="1"/>
  <c r="BL36" i="12"/>
  <c r="BL55" i="12" s="1"/>
  <c r="BB39" i="12"/>
  <c r="BB38" i="12"/>
  <c r="BB17" i="12"/>
  <c r="BB14" i="12"/>
  <c r="BB12" i="12"/>
  <c r="BB13" i="12"/>
  <c r="BB10" i="12"/>
  <c r="BB11" i="12"/>
  <c r="BB9" i="12"/>
  <c r="BB15" i="12"/>
  <c r="DV38" i="12"/>
  <c r="DV13" i="12"/>
  <c r="DV10" i="12"/>
  <c r="DV39" i="12"/>
  <c r="DV17" i="12"/>
  <c r="DV15" i="12"/>
  <c r="DV12" i="12"/>
  <c r="DV11" i="12"/>
  <c r="DV9" i="12"/>
  <c r="DV14" i="12"/>
  <c r="DL3" i="12"/>
  <c r="DL2" i="12" s="1"/>
  <c r="CB3" i="12"/>
  <c r="CB2" i="12" s="1"/>
  <c r="BX76" i="12"/>
  <c r="BX80" i="12" s="1"/>
  <c r="BX36" i="12"/>
  <c r="BX55" i="12" s="1"/>
  <c r="DJ39" i="12"/>
  <c r="DJ38" i="12"/>
  <c r="DJ13" i="12"/>
  <c r="DJ10" i="12"/>
  <c r="DJ17" i="12"/>
  <c r="DJ15" i="12"/>
  <c r="DJ11" i="12"/>
  <c r="DJ9" i="12"/>
  <c r="DJ12" i="12"/>
  <c r="DJ14" i="12"/>
  <c r="DI41" i="12"/>
  <c r="BZ39" i="12"/>
  <c r="BZ14" i="12"/>
  <c r="BZ11" i="12"/>
  <c r="BZ38" i="12"/>
  <c r="BZ12" i="12"/>
  <c r="BZ10" i="12"/>
  <c r="BZ15" i="12"/>
  <c r="BZ13" i="12"/>
  <c r="BZ9" i="12"/>
  <c r="BZ17" i="12"/>
  <c r="CZ3" i="12"/>
  <c r="CZ2" i="12" s="1"/>
  <c r="DT76" i="12"/>
  <c r="DT80" i="12" s="1"/>
  <c r="DT36" i="12"/>
  <c r="BM41" i="12"/>
  <c r="BM77" i="12" s="1"/>
  <c r="AZ77" i="12"/>
  <c r="CX3" i="11"/>
  <c r="CX2" i="11" s="1"/>
  <c r="AX76" i="11"/>
  <c r="AX80" i="11" s="1"/>
  <c r="DS41" i="11"/>
  <c r="AN17" i="11"/>
  <c r="AN38" i="11"/>
  <c r="AN39" i="11"/>
  <c r="AN14" i="11"/>
  <c r="AN15" i="11"/>
  <c r="AN13" i="11"/>
  <c r="AN10" i="11"/>
  <c r="AN11" i="11"/>
  <c r="AN12" i="11"/>
  <c r="AN9" i="11"/>
  <c r="BW41" i="11"/>
  <c r="BW77" i="11" s="1"/>
  <c r="BT84" i="11"/>
  <c r="CT76" i="11"/>
  <c r="CT80" i="11" s="1"/>
  <c r="CT36" i="11"/>
  <c r="BV76" i="11"/>
  <c r="BV80" i="11" s="1"/>
  <c r="BV36" i="11"/>
  <c r="CU41" i="11"/>
  <c r="CH77" i="11"/>
  <c r="BI82" i="11"/>
  <c r="BI84" i="11" s="1"/>
  <c r="AY41" i="11"/>
  <c r="AY77" i="11" s="1"/>
  <c r="BH82" i="11"/>
  <c r="BH84" i="11" s="1"/>
  <c r="Z76" i="11"/>
  <c r="Z80" i="11" s="1"/>
  <c r="BN3" i="11"/>
  <c r="BN2" i="11" s="1"/>
  <c r="AZ13" i="11"/>
  <c r="AZ9" i="11"/>
  <c r="AZ17" i="11"/>
  <c r="AZ14" i="11"/>
  <c r="AZ11" i="11"/>
  <c r="AZ12" i="11"/>
  <c r="AZ10" i="11"/>
  <c r="AZ38" i="11"/>
  <c r="AZ15" i="11"/>
  <c r="AZ39" i="11"/>
  <c r="CF82" i="11"/>
  <c r="BV77" i="11"/>
  <c r="DJ3" i="11"/>
  <c r="DJ2" i="11" s="1"/>
  <c r="CJ14" i="11"/>
  <c r="CJ11" i="11"/>
  <c r="CJ39" i="11"/>
  <c r="CJ38" i="11"/>
  <c r="CJ17" i="11"/>
  <c r="CJ10" i="11"/>
  <c r="CJ15" i="11"/>
  <c r="CJ12" i="11"/>
  <c r="CJ13" i="11"/>
  <c r="CJ9" i="11"/>
  <c r="DF77" i="11"/>
  <c r="BB3" i="11"/>
  <c r="BB2" i="11" s="1"/>
  <c r="AB12" i="11"/>
  <c r="AB38" i="11"/>
  <c r="AB9" i="11"/>
  <c r="AB39" i="11"/>
  <c r="AB17" i="11"/>
  <c r="AB11" i="11"/>
  <c r="AB10" i="11"/>
  <c r="AB14" i="11"/>
  <c r="AB13" i="11"/>
  <c r="AB15" i="11"/>
  <c r="AP3" i="11"/>
  <c r="AP2" i="11" s="1"/>
  <c r="BL39" i="11"/>
  <c r="BL17" i="11"/>
  <c r="BL12" i="11"/>
  <c r="BL13" i="11"/>
  <c r="BL38" i="11"/>
  <c r="BL10" i="11"/>
  <c r="BL9" i="11"/>
  <c r="BL15" i="11"/>
  <c r="BL14" i="11"/>
  <c r="BL11" i="11"/>
  <c r="DH12" i="11"/>
  <c r="DH9" i="11"/>
  <c r="DH39" i="11"/>
  <c r="DH38" i="11"/>
  <c r="DH15" i="11"/>
  <c r="DH13" i="11"/>
  <c r="DH17" i="11"/>
  <c r="DH14" i="11"/>
  <c r="DH10" i="11"/>
  <c r="DH11" i="11"/>
  <c r="CL3" i="11"/>
  <c r="CL2" i="11" s="1"/>
  <c r="DT39" i="11"/>
  <c r="DT17" i="11"/>
  <c r="DT38" i="11"/>
  <c r="DT15" i="11"/>
  <c r="DT11" i="11"/>
  <c r="DT12" i="11"/>
  <c r="DT13" i="11"/>
  <c r="DT14" i="11"/>
  <c r="DT9" i="11"/>
  <c r="DT10" i="11"/>
  <c r="AD3" i="11"/>
  <c r="AD2" i="11" s="1"/>
  <c r="BX39" i="11"/>
  <c r="BX38" i="11"/>
  <c r="BX13" i="11"/>
  <c r="BX17" i="11"/>
  <c r="BX15" i="11"/>
  <c r="BX11" i="11"/>
  <c r="BX12" i="11"/>
  <c r="BX10" i="11"/>
  <c r="BX14" i="11"/>
  <c r="BX9" i="11"/>
  <c r="BF86" i="11"/>
  <c r="BS62" i="11"/>
  <c r="BS64" i="11" s="1"/>
  <c r="DF76" i="11"/>
  <c r="DF80" i="11" s="1"/>
  <c r="DF36" i="11"/>
  <c r="DF55" i="11" s="1"/>
  <c r="DF60" i="11" s="1"/>
  <c r="DV3" i="11"/>
  <c r="DV2" i="11" s="1"/>
  <c r="AL77" i="11"/>
  <c r="P14" i="11"/>
  <c r="P13" i="11"/>
  <c r="P17" i="11"/>
  <c r="P38" i="11"/>
  <c r="P12" i="11"/>
  <c r="P39" i="11"/>
  <c r="P15" i="11"/>
  <c r="P10" i="11"/>
  <c r="P11" i="11"/>
  <c r="P9" i="11"/>
  <c r="BZ3" i="11"/>
  <c r="BZ2" i="11" s="1"/>
  <c r="BJ76" i="11"/>
  <c r="BJ80" i="11" s="1"/>
  <c r="BJ36" i="11"/>
  <c r="R3" i="11"/>
  <c r="BS84" i="11"/>
  <c r="BS93" i="11" s="1"/>
  <c r="BS96" i="11" s="1"/>
  <c r="N76" i="11"/>
  <c r="N80" i="11" s="1"/>
  <c r="CH76" i="11"/>
  <c r="CH80" i="11" s="1"/>
  <c r="CH36" i="11"/>
  <c r="CH55" i="11" s="1"/>
  <c r="CG82" i="11"/>
  <c r="CV15" i="11"/>
  <c r="CV12" i="11"/>
  <c r="CV38" i="11"/>
  <c r="CV14" i="11"/>
  <c r="CV10" i="11"/>
  <c r="CV39" i="11"/>
  <c r="CV11" i="11"/>
  <c r="CV9" i="11"/>
  <c r="CV17" i="11"/>
  <c r="CV13" i="11"/>
  <c r="CT36" i="10"/>
  <c r="DT36" i="8"/>
  <c r="I36" i="8"/>
  <c r="BT36" i="8"/>
  <c r="G84" i="8"/>
  <c r="CG36" i="10"/>
  <c r="BT36" i="9"/>
  <c r="BG36" i="9"/>
  <c r="G84" i="9"/>
  <c r="DS72" i="6"/>
  <c r="DS74" i="6" s="1"/>
  <c r="BU7" i="8"/>
  <c r="BU71" i="8" s="1"/>
  <c r="BU72" i="8" s="1"/>
  <c r="CF74" i="5"/>
  <c r="BU7" i="9"/>
  <c r="BU71" i="9" s="1"/>
  <c r="BU72" i="9" s="1"/>
  <c r="BT36" i="10"/>
  <c r="BH41" i="10"/>
  <c r="DU7" i="10"/>
  <c r="DU7" i="9"/>
  <c r="BH41" i="9"/>
  <c r="CS74" i="8"/>
  <c r="AU41" i="8"/>
  <c r="CU7" i="9"/>
  <c r="CU71" i="9" s="1"/>
  <c r="CU72" i="9" s="1"/>
  <c r="CS74" i="6"/>
  <c r="BU41" i="8"/>
  <c r="DG36" i="10"/>
  <c r="DG55" i="10" s="1"/>
  <c r="AU41" i="9"/>
  <c r="W41" i="8"/>
  <c r="AS74" i="5"/>
  <c r="DT36" i="10"/>
  <c r="BH7" i="10"/>
  <c r="BH71" i="10" s="1"/>
  <c r="BH72" i="10" s="1"/>
  <c r="BH7" i="8"/>
  <c r="BH71" i="8" s="1"/>
  <c r="BH72" i="8" s="1"/>
  <c r="DS72" i="8"/>
  <c r="DS74" i="8" s="1"/>
  <c r="CT36" i="8"/>
  <c r="AU41" i="10"/>
  <c r="AU77" i="10" s="1"/>
  <c r="H72" i="8"/>
  <c r="H74" i="8" s="1"/>
  <c r="CH7" i="8"/>
  <c r="CH71" i="8" s="1"/>
  <c r="CH72" i="8" s="1"/>
  <c r="BU76" i="10"/>
  <c r="BS74" i="6"/>
  <c r="DU7" i="8"/>
  <c r="DU71" i="8" s="1"/>
  <c r="AU36" i="8"/>
  <c r="DF74" i="6"/>
  <c r="DH7" i="10"/>
  <c r="DH71" i="10" s="1"/>
  <c r="DH72" i="10" s="1"/>
  <c r="DF74" i="9"/>
  <c r="AH41" i="9"/>
  <c r="BF74" i="9"/>
  <c r="S82" i="6"/>
  <c r="BS74" i="10"/>
  <c r="AF74" i="5"/>
  <c r="AH41" i="8"/>
  <c r="AH77" i="8" s="1"/>
  <c r="CS74" i="10"/>
  <c r="U77" i="9"/>
  <c r="BF74" i="6"/>
  <c r="V41" i="9"/>
  <c r="V77" i="9" s="1"/>
  <c r="AU7" i="9"/>
  <c r="AU71" i="9" s="1"/>
  <c r="AU72" i="9" s="1"/>
  <c r="CU7" i="10"/>
  <c r="CU71" i="10" s="1"/>
  <c r="CU72" i="10" s="1"/>
  <c r="AU7" i="8"/>
  <c r="AU71" i="8" s="1"/>
  <c r="AU72" i="8" s="1"/>
  <c r="DS72" i="9"/>
  <c r="DS74" i="9" s="1"/>
  <c r="BF74" i="8"/>
  <c r="U77" i="10"/>
  <c r="CG36" i="9"/>
  <c r="CG76" i="9"/>
  <c r="CG80" i="9" s="1"/>
  <c r="CU41" i="10"/>
  <c r="CF74" i="8"/>
  <c r="BS74" i="9"/>
  <c r="DS72" i="5"/>
  <c r="DS74" i="5" s="1"/>
  <c r="U76" i="10"/>
  <c r="U80" i="10" s="1"/>
  <c r="DH7" i="9"/>
  <c r="DH71" i="9" s="1"/>
  <c r="DH72" i="9" s="1"/>
  <c r="S82" i="5"/>
  <c r="BF74" i="10"/>
  <c r="DH7" i="8"/>
  <c r="DH71" i="8" s="1"/>
  <c r="DH72" i="8" s="1"/>
  <c r="DF74" i="5"/>
  <c r="CF74" i="6"/>
  <c r="S82" i="4"/>
  <c r="DH41" i="8"/>
  <c r="DH77" i="8" s="1"/>
  <c r="CH7" i="10"/>
  <c r="CH71" i="10" s="1"/>
  <c r="CH72" i="10" s="1"/>
  <c r="V41" i="10"/>
  <c r="V77" i="10" s="1"/>
  <c r="DF74" i="8"/>
  <c r="J76" i="9"/>
  <c r="J80" i="9" s="1"/>
  <c r="U76" i="9"/>
  <c r="U80" i="9" s="1"/>
  <c r="CF74" i="9"/>
  <c r="CS74" i="5"/>
  <c r="BS74" i="5"/>
  <c r="BU41" i="10"/>
  <c r="CH41" i="10"/>
  <c r="CS74" i="9"/>
  <c r="CU76" i="10"/>
  <c r="AS74" i="6"/>
  <c r="DS72" i="10"/>
  <c r="DS74" i="10" s="1"/>
  <c r="BH7" i="9"/>
  <c r="BH71" i="9" s="1"/>
  <c r="BH72" i="9" s="1"/>
  <c r="CI7" i="10"/>
  <c r="CI71" i="10" s="1"/>
  <c r="CI72" i="10" s="1"/>
  <c r="CH7" i="9"/>
  <c r="CH71" i="9" s="1"/>
  <c r="CH72" i="9" s="1"/>
  <c r="BF74" i="5"/>
  <c r="BS74" i="8"/>
  <c r="AS74" i="8"/>
  <c r="AU36" i="9"/>
  <c r="BU7" i="10"/>
  <c r="CF74" i="10"/>
  <c r="BH41" i="8"/>
  <c r="DU41" i="10"/>
  <c r="CU7" i="8"/>
  <c r="CU71" i="8" s="1"/>
  <c r="CH41" i="9"/>
  <c r="AH41" i="10"/>
  <c r="DF74" i="10"/>
  <c r="DY72" i="3"/>
  <c r="Y41" i="2"/>
  <c r="Y77" i="2" s="1"/>
  <c r="AL39" i="2"/>
  <c r="CT41" i="3"/>
  <c r="CT77" i="3" s="1"/>
  <c r="DS39" i="2"/>
  <c r="DI74" i="2"/>
  <c r="CU38" i="1"/>
  <c r="CS77" i="2"/>
  <c r="CF77" i="2"/>
  <c r="AX39" i="2"/>
  <c r="AK41" i="2"/>
  <c r="DF38" i="2"/>
  <c r="AL77" i="3"/>
  <c r="CH41" i="3"/>
  <c r="CH77" i="3" s="1"/>
  <c r="CL74" i="3"/>
  <c r="BH77" i="2"/>
  <c r="CH39" i="2"/>
  <c r="BU41" i="2"/>
  <c r="CS41" i="3"/>
  <c r="AY41" i="3"/>
  <c r="BK41" i="3"/>
  <c r="CF77" i="3"/>
  <c r="CT74" i="3"/>
  <c r="BV39" i="2"/>
  <c r="BI41" i="2"/>
  <c r="BI77" i="2" s="1"/>
  <c r="CI41" i="3"/>
  <c r="CI77" i="3" s="1"/>
  <c r="BN38" i="2"/>
  <c r="DG39" i="2"/>
  <c r="CT41" i="2"/>
  <c r="CT77" i="2" s="1"/>
  <c r="AM41" i="3"/>
  <c r="AM77" i="3" s="1"/>
  <c r="BW39" i="2"/>
  <c r="BJ41" i="2"/>
  <c r="BJ77" i="2" s="1"/>
  <c r="CJ41" i="3"/>
  <c r="CJ77" i="3" s="1"/>
  <c r="BX3" i="8"/>
  <c r="BX2" i="8" s="1"/>
  <c r="DK3" i="8"/>
  <c r="DK2" i="8" s="1"/>
  <c r="CX3" i="5"/>
  <c r="CK3" i="9"/>
  <c r="CK2" i="9" s="1"/>
  <c r="M3" i="1"/>
  <c r="CK3" i="10"/>
  <c r="CK2" i="10" s="1"/>
  <c r="AK3" i="5"/>
  <c r="AX3" i="9"/>
  <c r="AX2" i="9" s="1"/>
  <c r="DX3" i="10"/>
  <c r="DX2" i="10" s="1"/>
  <c r="DX3" i="6"/>
  <c r="BK3" i="8"/>
  <c r="BK2" i="8" s="1"/>
  <c r="DX3" i="5"/>
  <c r="Y3" i="9"/>
  <c r="Y2" i="9" s="1"/>
  <c r="DK3" i="6"/>
  <c r="BK3" i="6"/>
  <c r="AX3" i="6"/>
  <c r="CX3" i="10"/>
  <c r="CX2" i="10" s="1"/>
  <c r="DK3" i="5"/>
  <c r="DK3" i="10"/>
  <c r="DK2" i="10" s="1"/>
  <c r="BX3" i="5"/>
  <c r="AK3" i="9"/>
  <c r="AK2" i="9" s="1"/>
  <c r="CK3" i="6"/>
  <c r="CK3" i="8"/>
  <c r="CK2" i="8" s="1"/>
  <c r="AX3" i="10"/>
  <c r="AX2" i="10" s="1"/>
  <c r="AK3" i="6"/>
  <c r="CX3" i="6"/>
  <c r="BK3" i="9"/>
  <c r="BK2" i="9" s="1"/>
  <c r="Y3" i="10"/>
  <c r="Y2" i="10" s="1"/>
  <c r="BX3" i="10"/>
  <c r="BX2" i="10" s="1"/>
  <c r="BX3" i="6"/>
  <c r="DX3" i="8"/>
  <c r="DX2" i="8" s="1"/>
  <c r="AX3" i="8"/>
  <c r="AX2" i="8" s="1"/>
  <c r="BK3" i="5"/>
  <c r="CX3" i="8"/>
  <c r="CX2" i="8" s="1"/>
  <c r="Y3" i="1"/>
  <c r="BX3" i="9"/>
  <c r="BX2" i="9" s="1"/>
  <c r="BK3" i="10"/>
  <c r="BK2" i="10" s="1"/>
  <c r="AX3" i="5"/>
  <c r="CK3" i="5"/>
  <c r="AK3" i="10"/>
  <c r="AK2" i="10" s="1"/>
  <c r="AK3" i="8"/>
  <c r="AK2" i="8" s="1"/>
  <c r="M3" i="3"/>
  <c r="Y3" i="6"/>
  <c r="Y3" i="4"/>
  <c r="Z3" i="2"/>
  <c r="L3" i="8"/>
  <c r="L2" i="8" s="1"/>
  <c r="Y3" i="8"/>
  <c r="Y2" i="8" s="1"/>
  <c r="M3" i="5"/>
  <c r="Y3" i="3"/>
  <c r="L3" i="4"/>
  <c r="Y3" i="5"/>
  <c r="M3" i="9"/>
  <c r="M2" i="9" s="1"/>
  <c r="L3" i="6"/>
  <c r="Z41" i="3"/>
  <c r="Z77" i="3" s="1"/>
  <c r="AO38" i="2"/>
  <c r="BB38" i="2" s="1"/>
  <c r="BO38" i="2" s="1"/>
  <c r="CB38" i="2" s="1"/>
  <c r="CO38" i="2" s="1"/>
  <c r="DB38" i="2" s="1"/>
  <c r="DO38" i="2" s="1"/>
  <c r="EB38" i="2" s="1"/>
  <c r="P38" i="2"/>
  <c r="O38" i="1"/>
  <c r="N39" i="2"/>
  <c r="O38" i="3"/>
  <c r="AN80" i="12" l="1"/>
  <c r="AO53" i="12"/>
  <c r="AO78" i="12" s="1"/>
  <c r="AO46" i="12"/>
  <c r="CK49" i="8"/>
  <c r="CK50" i="8"/>
  <c r="CK51" i="8"/>
  <c r="CK90" i="8"/>
  <c r="CK58" i="8"/>
  <c r="CK59" i="8"/>
  <c r="CK89" i="8"/>
  <c r="CK57" i="8"/>
  <c r="CK88" i="8"/>
  <c r="BK49" i="10"/>
  <c r="BK50" i="10"/>
  <c r="BK51" i="10"/>
  <c r="BK89" i="10"/>
  <c r="BK59" i="10"/>
  <c r="BK90" i="10"/>
  <c r="BK58" i="10"/>
  <c r="BK57" i="10"/>
  <c r="BK88" i="10"/>
  <c r="DX50" i="12"/>
  <c r="DX51" i="12"/>
  <c r="DX49" i="12"/>
  <c r="DX89" i="12"/>
  <c r="DX58" i="12"/>
  <c r="DX90" i="12"/>
  <c r="DX59" i="12"/>
  <c r="DX57" i="12"/>
  <c r="DX88" i="12"/>
  <c r="Y49" i="10"/>
  <c r="Y50" i="10"/>
  <c r="Y51" i="10"/>
  <c r="Y88" i="10"/>
  <c r="Y58" i="10"/>
  <c r="Y89" i="10"/>
  <c r="Y59" i="10"/>
  <c r="Y90" i="10"/>
  <c r="Y57" i="10"/>
  <c r="AD49" i="11"/>
  <c r="AE49" i="11" s="1"/>
  <c r="AD50" i="11"/>
  <c r="AE50" i="11" s="1"/>
  <c r="AD51" i="11"/>
  <c r="AE51" i="11" s="1"/>
  <c r="AD89" i="11"/>
  <c r="AE89" i="11" s="1"/>
  <c r="AD90" i="11"/>
  <c r="AE90" i="11" s="1"/>
  <c r="AD58" i="11"/>
  <c r="AE58" i="11" s="1"/>
  <c r="AD59" i="11"/>
  <c r="AE59" i="11" s="1"/>
  <c r="AD88" i="11"/>
  <c r="AE88" i="11" s="1"/>
  <c r="AD57" i="11"/>
  <c r="AE57" i="11" s="1"/>
  <c r="AP51" i="11"/>
  <c r="AP49" i="11"/>
  <c r="AP50" i="11"/>
  <c r="AP58" i="11"/>
  <c r="AP59" i="11"/>
  <c r="AP89" i="11"/>
  <c r="AP90" i="11"/>
  <c r="AP88" i="11"/>
  <c r="AP57" i="11"/>
  <c r="BD50" i="12"/>
  <c r="BE50" i="12" s="1"/>
  <c r="BD51" i="12"/>
  <c r="BE51" i="12" s="1"/>
  <c r="BD49" i="12"/>
  <c r="BE49" i="12" s="1"/>
  <c r="BD89" i="12"/>
  <c r="BE89" i="12" s="1"/>
  <c r="BD90" i="12"/>
  <c r="BE90" i="12" s="1"/>
  <c r="BD59" i="12"/>
  <c r="BE59" i="12" s="1"/>
  <c r="BD58" i="12"/>
  <c r="BE58" i="12" s="1"/>
  <c r="BD57" i="12"/>
  <c r="BE57" i="12" s="1"/>
  <c r="BD88" i="12"/>
  <c r="BE88" i="12" s="1"/>
  <c r="CN50" i="12"/>
  <c r="CN51" i="12"/>
  <c r="CN49" i="12"/>
  <c r="CN89" i="12"/>
  <c r="CN90" i="12"/>
  <c r="CN59" i="12"/>
  <c r="CN58" i="12"/>
  <c r="CN57" i="12"/>
  <c r="CN88" i="12"/>
  <c r="BC51" i="13"/>
  <c r="BC50" i="13"/>
  <c r="BC49" i="13"/>
  <c r="BC58" i="13"/>
  <c r="BC90" i="13"/>
  <c r="BC59" i="13"/>
  <c r="BC89" i="13"/>
  <c r="BC57" i="13"/>
  <c r="BC88" i="13"/>
  <c r="AR50" i="13"/>
  <c r="CY51" i="13"/>
  <c r="CY50" i="13"/>
  <c r="CY49" i="13"/>
  <c r="CY89" i="13"/>
  <c r="CY58" i="13"/>
  <c r="CY90" i="13"/>
  <c r="CY59" i="13"/>
  <c r="CY57" i="13"/>
  <c r="CY88" i="13"/>
  <c r="BX49" i="10"/>
  <c r="BX50" i="10"/>
  <c r="BX51" i="10"/>
  <c r="BX58" i="10"/>
  <c r="BX89" i="10"/>
  <c r="BX59" i="10"/>
  <c r="BX90" i="10"/>
  <c r="BX57" i="10"/>
  <c r="BX88" i="10"/>
  <c r="BK50" i="9"/>
  <c r="BK51" i="9"/>
  <c r="BK49" i="9"/>
  <c r="BK90" i="9"/>
  <c r="BK58" i="9"/>
  <c r="BK89" i="9"/>
  <c r="BK59" i="9"/>
  <c r="BK57" i="9"/>
  <c r="BK88" i="9"/>
  <c r="BK51" i="8"/>
  <c r="BK49" i="8"/>
  <c r="BK50" i="8"/>
  <c r="BK90" i="8"/>
  <c r="BK59" i="8"/>
  <c r="BK89" i="8"/>
  <c r="BK58" i="8"/>
  <c r="BK57" i="8"/>
  <c r="BK88" i="8"/>
  <c r="DV51" i="11"/>
  <c r="DV49" i="11"/>
  <c r="DV50" i="11"/>
  <c r="DV58" i="11"/>
  <c r="DV59" i="11"/>
  <c r="DV89" i="11"/>
  <c r="DV90" i="11"/>
  <c r="DV88" i="11"/>
  <c r="DV57" i="11"/>
  <c r="AQ2" i="12"/>
  <c r="AR3" i="12"/>
  <c r="AR51" i="13"/>
  <c r="AP50" i="12"/>
  <c r="AP51" i="12"/>
  <c r="AP49" i="12"/>
  <c r="AP89" i="12"/>
  <c r="AP58" i="12"/>
  <c r="AP90" i="12"/>
  <c r="AP59" i="12"/>
  <c r="AP57" i="12"/>
  <c r="AP88" i="12"/>
  <c r="AP44" i="12"/>
  <c r="AP16" i="12"/>
  <c r="AP38" i="12"/>
  <c r="AP33" i="12"/>
  <c r="AP26" i="12"/>
  <c r="AP43" i="12"/>
  <c r="AP22" i="12"/>
  <c r="AP14" i="12"/>
  <c r="AP18" i="12"/>
  <c r="AP32" i="12"/>
  <c r="AP29" i="12"/>
  <c r="AP24" i="12"/>
  <c r="AP13" i="12"/>
  <c r="AP19" i="12"/>
  <c r="AP31" i="12"/>
  <c r="AP10" i="12"/>
  <c r="AP28" i="12"/>
  <c r="AP17" i="12"/>
  <c r="AP25" i="12"/>
  <c r="AP15" i="12"/>
  <c r="AP21" i="12"/>
  <c r="AP39" i="12"/>
  <c r="AP27" i="12"/>
  <c r="AP11" i="12"/>
  <c r="AP45" i="12"/>
  <c r="AP30" i="12"/>
  <c r="AP9" i="12"/>
  <c r="AP23" i="12"/>
  <c r="AP20" i="12"/>
  <c r="AP12" i="12"/>
  <c r="M3" i="2"/>
  <c r="AR49" i="13"/>
  <c r="AK51" i="10"/>
  <c r="AK49" i="10"/>
  <c r="AK50" i="10"/>
  <c r="AK90" i="10"/>
  <c r="AK58" i="10"/>
  <c r="AK89" i="10"/>
  <c r="AK59" i="10"/>
  <c r="AK57" i="10"/>
  <c r="AK88" i="10"/>
  <c r="AX50" i="10"/>
  <c r="AX51" i="10"/>
  <c r="AX49" i="10"/>
  <c r="AX59" i="10"/>
  <c r="AX90" i="10"/>
  <c r="AX58" i="10"/>
  <c r="AX89" i="10"/>
  <c r="AX57" i="10"/>
  <c r="AX88" i="10"/>
  <c r="AX51" i="9"/>
  <c r="AX49" i="9"/>
  <c r="AX50" i="9"/>
  <c r="AX58" i="9"/>
  <c r="AX89" i="9"/>
  <c r="AX59" i="9"/>
  <c r="AX90" i="9"/>
  <c r="AX57" i="9"/>
  <c r="AX88" i="9"/>
  <c r="BN49" i="11"/>
  <c r="BN50" i="11"/>
  <c r="BN51" i="11"/>
  <c r="BN89" i="11"/>
  <c r="BN90" i="11"/>
  <c r="BN58" i="11"/>
  <c r="BN59" i="11"/>
  <c r="BN88" i="11"/>
  <c r="BN57" i="11"/>
  <c r="AE90" i="13"/>
  <c r="CB51" i="12"/>
  <c r="CB49" i="12"/>
  <c r="CB50" i="12"/>
  <c r="CB90" i="12"/>
  <c r="CB59" i="12"/>
  <c r="CB89" i="12"/>
  <c r="CB58" i="12"/>
  <c r="CB57" i="12"/>
  <c r="CB88" i="12"/>
  <c r="CK51" i="10"/>
  <c r="CK49" i="10"/>
  <c r="CK50" i="10"/>
  <c r="CK90" i="10"/>
  <c r="CK58" i="10"/>
  <c r="CK89" i="10"/>
  <c r="CK59" i="10"/>
  <c r="CK57" i="10"/>
  <c r="CK88" i="10"/>
  <c r="DL51" i="12"/>
  <c r="DL49" i="12"/>
  <c r="DL50" i="12"/>
  <c r="DL90" i="12"/>
  <c r="DL59" i="12"/>
  <c r="DL89" i="12"/>
  <c r="DL58" i="12"/>
  <c r="DL57" i="12"/>
  <c r="DL88" i="12"/>
  <c r="BP49" i="12"/>
  <c r="BP50" i="12"/>
  <c r="BP51" i="12"/>
  <c r="BP90" i="12"/>
  <c r="BP59" i="12"/>
  <c r="BP89" i="12"/>
  <c r="BP58" i="12"/>
  <c r="BP57" i="12"/>
  <c r="BP88" i="12"/>
  <c r="AO34" i="12"/>
  <c r="AO76" i="12" s="1"/>
  <c r="AO80" i="12" s="1"/>
  <c r="AE57" i="13"/>
  <c r="BZ51" i="11"/>
  <c r="BZ49" i="11"/>
  <c r="BZ50" i="11"/>
  <c r="BZ59" i="11"/>
  <c r="BZ89" i="11"/>
  <c r="BZ90" i="11"/>
  <c r="BZ58" i="11"/>
  <c r="BZ88" i="11"/>
  <c r="BZ57" i="11"/>
  <c r="DJ51" i="11"/>
  <c r="DJ49" i="11"/>
  <c r="DJ50" i="11"/>
  <c r="DJ59" i="11"/>
  <c r="DJ89" i="11"/>
  <c r="DJ90" i="11"/>
  <c r="DJ58" i="11"/>
  <c r="DJ57" i="11"/>
  <c r="DJ88" i="11"/>
  <c r="AE58" i="13"/>
  <c r="AK49" i="8"/>
  <c r="AK50" i="8"/>
  <c r="AK51" i="8"/>
  <c r="AK90" i="8"/>
  <c r="AK58" i="8"/>
  <c r="AK59" i="8"/>
  <c r="AK89" i="8"/>
  <c r="AK57" i="8"/>
  <c r="AK88" i="8"/>
  <c r="CM50" i="13"/>
  <c r="CM49" i="13"/>
  <c r="CM51" i="13"/>
  <c r="CM58" i="13"/>
  <c r="CM90" i="13"/>
  <c r="CM59" i="13"/>
  <c r="CM89" i="13"/>
  <c r="CM57" i="13"/>
  <c r="CM88" i="13"/>
  <c r="M50" i="9"/>
  <c r="M51" i="9"/>
  <c r="M49" i="9"/>
  <c r="M90" i="9"/>
  <c r="M88" i="9"/>
  <c r="M58" i="9"/>
  <c r="M89" i="9"/>
  <c r="M59" i="9"/>
  <c r="M57" i="9"/>
  <c r="AE88" i="13"/>
  <c r="DK49" i="10"/>
  <c r="DK50" i="10"/>
  <c r="DK51" i="10"/>
  <c r="DK89" i="10"/>
  <c r="DK59" i="10"/>
  <c r="DK90" i="10"/>
  <c r="DK58" i="10"/>
  <c r="DK57" i="10"/>
  <c r="DK88" i="10"/>
  <c r="AD49" i="12"/>
  <c r="AE49" i="12" s="1"/>
  <c r="AD50" i="12"/>
  <c r="AE50" i="12" s="1"/>
  <c r="AD51" i="12"/>
  <c r="AE51" i="12" s="1"/>
  <c r="AD90" i="12"/>
  <c r="AE90" i="12" s="1"/>
  <c r="AD59" i="12"/>
  <c r="AE59" i="12" s="1"/>
  <c r="AD89" i="12"/>
  <c r="AE89" i="12" s="1"/>
  <c r="AD88" i="12"/>
  <c r="AE88" i="12" s="1"/>
  <c r="AD57" i="12"/>
  <c r="AE57" i="12" s="1"/>
  <c r="AD58" i="12"/>
  <c r="AE58" i="12" s="1"/>
  <c r="AE89" i="13"/>
  <c r="BO50" i="13"/>
  <c r="BO49" i="13"/>
  <c r="BO51" i="13"/>
  <c r="BO89" i="13"/>
  <c r="BO58" i="13"/>
  <c r="BO90" i="13"/>
  <c r="BO59" i="13"/>
  <c r="BO57" i="13"/>
  <c r="BO88" i="13"/>
  <c r="DW49" i="13"/>
  <c r="DW51" i="13"/>
  <c r="DW50" i="13"/>
  <c r="DW90" i="13"/>
  <c r="DW59" i="13"/>
  <c r="DW89" i="13"/>
  <c r="DW58" i="13"/>
  <c r="DW57" i="13"/>
  <c r="DW88" i="13"/>
  <c r="L50" i="10"/>
  <c r="L49" i="10"/>
  <c r="L51" i="10"/>
  <c r="L89" i="10"/>
  <c r="L59" i="10"/>
  <c r="L90" i="10"/>
  <c r="L57" i="10"/>
  <c r="L88" i="10"/>
  <c r="L58" i="10"/>
  <c r="AR88" i="13"/>
  <c r="AE59" i="13"/>
  <c r="CX50" i="10"/>
  <c r="CX51" i="10"/>
  <c r="CX49" i="10"/>
  <c r="CX59" i="10"/>
  <c r="CX90" i="10"/>
  <c r="CX58" i="10"/>
  <c r="CX89" i="10"/>
  <c r="CX57" i="10"/>
  <c r="CX88" i="10"/>
  <c r="BX51" i="8"/>
  <c r="BX50" i="8"/>
  <c r="BX49" i="8"/>
  <c r="BX58" i="8"/>
  <c r="BX90" i="8"/>
  <c r="BX59" i="8"/>
  <c r="BX89" i="8"/>
  <c r="BX57" i="8"/>
  <c r="BX88" i="8"/>
  <c r="CL50" i="11"/>
  <c r="CL51" i="11"/>
  <c r="CL49" i="11"/>
  <c r="CL90" i="11"/>
  <c r="CL58" i="11"/>
  <c r="CL59" i="11"/>
  <c r="CL89" i="11"/>
  <c r="CL88" i="11"/>
  <c r="CL57" i="11"/>
  <c r="BB50" i="11"/>
  <c r="BB51" i="11"/>
  <c r="BB49" i="11"/>
  <c r="BB90" i="11"/>
  <c r="BB58" i="11"/>
  <c r="BB59" i="11"/>
  <c r="BB89" i="11"/>
  <c r="BB57" i="11"/>
  <c r="BB88" i="11"/>
  <c r="DT49" i="9"/>
  <c r="DT50" i="9"/>
  <c r="DT51" i="9"/>
  <c r="DT89" i="9"/>
  <c r="DT59" i="9"/>
  <c r="DT90" i="9"/>
  <c r="DT58" i="9"/>
  <c r="DT57" i="9"/>
  <c r="DT88" i="9"/>
  <c r="AR57" i="13"/>
  <c r="AE49" i="13"/>
  <c r="DH49" i="9"/>
  <c r="DH50" i="9"/>
  <c r="DH51" i="9"/>
  <c r="DH90" i="9"/>
  <c r="DH58" i="9"/>
  <c r="DH89" i="9"/>
  <c r="DH59" i="9"/>
  <c r="DH57" i="9"/>
  <c r="DH88" i="9"/>
  <c r="CV50" i="9"/>
  <c r="CV51" i="9"/>
  <c r="CV49" i="9"/>
  <c r="CV90" i="9"/>
  <c r="CV58" i="9"/>
  <c r="CV89" i="9"/>
  <c r="CV59" i="9"/>
  <c r="CV57" i="9"/>
  <c r="CV88" i="9"/>
  <c r="AX49" i="8"/>
  <c r="AX50" i="8"/>
  <c r="AX51" i="8"/>
  <c r="AX59" i="8"/>
  <c r="AX89" i="8"/>
  <c r="AX90" i="8"/>
  <c r="AX58" i="8"/>
  <c r="AX57" i="8"/>
  <c r="AX88" i="8"/>
  <c r="CA50" i="13"/>
  <c r="CA49" i="13"/>
  <c r="CA51" i="13"/>
  <c r="CA90" i="13"/>
  <c r="CA59" i="13"/>
  <c r="CA89" i="13"/>
  <c r="CA58" i="13"/>
  <c r="CA57" i="13"/>
  <c r="CA88" i="13"/>
  <c r="AO41" i="12"/>
  <c r="AO77" i="12" s="1"/>
  <c r="AR58" i="13"/>
  <c r="AE50" i="13"/>
  <c r="AK49" i="9"/>
  <c r="AK50" i="9"/>
  <c r="AK51" i="9"/>
  <c r="AK89" i="9"/>
  <c r="AK59" i="9"/>
  <c r="AK90" i="9"/>
  <c r="AK58" i="9"/>
  <c r="AK57" i="9"/>
  <c r="AK88" i="9"/>
  <c r="BX49" i="9"/>
  <c r="BX50" i="9"/>
  <c r="BX51" i="9"/>
  <c r="BX59" i="9"/>
  <c r="BX90" i="9"/>
  <c r="BX58" i="9"/>
  <c r="BX89" i="9"/>
  <c r="BX57" i="9"/>
  <c r="BX88" i="9"/>
  <c r="CX51" i="8"/>
  <c r="CX49" i="8"/>
  <c r="CX50" i="8"/>
  <c r="CX90" i="8"/>
  <c r="CX59" i="8"/>
  <c r="CX89" i="8"/>
  <c r="CX58" i="8"/>
  <c r="CX57" i="8"/>
  <c r="CX88" i="8"/>
  <c r="DK51" i="8"/>
  <c r="DK49" i="8"/>
  <c r="DK50" i="8"/>
  <c r="DK90" i="8"/>
  <c r="DK89" i="8"/>
  <c r="DK59" i="8"/>
  <c r="DK58" i="8"/>
  <c r="DK57" i="8"/>
  <c r="DK88" i="8"/>
  <c r="Y50" i="8"/>
  <c r="Y51" i="8"/>
  <c r="Y49" i="8"/>
  <c r="Y88" i="8"/>
  <c r="Y58" i="8"/>
  <c r="Y90" i="8"/>
  <c r="Y57" i="8"/>
  <c r="Y59" i="8"/>
  <c r="Y89" i="8"/>
  <c r="DX51" i="8"/>
  <c r="DX50" i="8"/>
  <c r="DX49" i="8"/>
  <c r="DX90" i="8"/>
  <c r="DX58" i="8"/>
  <c r="DX89" i="8"/>
  <c r="DX59" i="8"/>
  <c r="DX57" i="8"/>
  <c r="DX88" i="8"/>
  <c r="CX49" i="11"/>
  <c r="CX50" i="11"/>
  <c r="CX51" i="11"/>
  <c r="CX89" i="11"/>
  <c r="CX90" i="11"/>
  <c r="CX58" i="11"/>
  <c r="CX59" i="11"/>
  <c r="CX88" i="11"/>
  <c r="CX57" i="11"/>
  <c r="CZ49" i="12"/>
  <c r="CZ50" i="12"/>
  <c r="CZ51" i="12"/>
  <c r="CZ89" i="12"/>
  <c r="CZ90" i="12"/>
  <c r="CZ59" i="12"/>
  <c r="CZ58" i="12"/>
  <c r="CZ57" i="12"/>
  <c r="CZ88" i="12"/>
  <c r="DK51" i="13"/>
  <c r="DK49" i="13"/>
  <c r="DK50" i="13"/>
  <c r="DK59" i="13"/>
  <c r="DK89" i="13"/>
  <c r="DK58" i="13"/>
  <c r="DK90" i="13"/>
  <c r="DK57" i="13"/>
  <c r="DK88" i="13"/>
  <c r="AR89" i="13"/>
  <c r="AE51" i="13"/>
  <c r="DX49" i="10"/>
  <c r="DX50" i="10"/>
  <c r="DX51" i="10"/>
  <c r="DX58" i="10"/>
  <c r="DX89" i="10"/>
  <c r="DX59" i="10"/>
  <c r="DX90" i="10"/>
  <c r="DX57" i="10"/>
  <c r="DX88" i="10"/>
  <c r="L50" i="8"/>
  <c r="L51" i="8"/>
  <c r="L49" i="8"/>
  <c r="L90" i="8"/>
  <c r="L57" i="8"/>
  <c r="L59" i="8"/>
  <c r="L89" i="8"/>
  <c r="L88" i="8"/>
  <c r="L58" i="8"/>
  <c r="L33" i="10"/>
  <c r="AR59" i="13"/>
  <c r="CK49" i="9"/>
  <c r="CK50" i="9"/>
  <c r="CK51" i="9"/>
  <c r="CK89" i="9"/>
  <c r="CK59" i="9"/>
  <c r="CK90" i="9"/>
  <c r="CK58" i="9"/>
  <c r="CK57" i="9"/>
  <c r="CK88" i="9"/>
  <c r="Y49" i="9"/>
  <c r="Y50" i="9"/>
  <c r="Y51" i="9"/>
  <c r="Y57" i="9"/>
  <c r="Y90" i="9"/>
  <c r="Y88" i="9"/>
  <c r="Y58" i="9"/>
  <c r="Y89" i="9"/>
  <c r="Y59" i="9"/>
  <c r="AR90" i="13"/>
  <c r="BG80" i="8"/>
  <c r="CI53" i="9"/>
  <c r="CI78" i="9" s="1"/>
  <c r="AV53" i="10"/>
  <c r="AV78" i="10" s="1"/>
  <c r="DV53" i="12"/>
  <c r="DV78" i="12" s="1"/>
  <c r="CK53" i="13"/>
  <c r="CK78" i="13" s="1"/>
  <c r="AI53" i="9"/>
  <c r="AI78" i="9" s="1"/>
  <c r="Q46" i="12"/>
  <c r="R46" i="12" s="1"/>
  <c r="P46" i="13"/>
  <c r="BX46" i="11"/>
  <c r="AC46" i="13"/>
  <c r="D14" i="28"/>
  <c r="D13" i="28"/>
  <c r="CT46" i="9"/>
  <c r="BA46" i="13"/>
  <c r="DH46" i="11"/>
  <c r="DI46" i="13"/>
  <c r="AI46" i="10"/>
  <c r="L45" i="10"/>
  <c r="DF91" i="9"/>
  <c r="Q45" i="13"/>
  <c r="R45" i="13" s="1"/>
  <c r="L11" i="10"/>
  <c r="L20" i="10"/>
  <c r="L29" i="10"/>
  <c r="W53" i="9"/>
  <c r="W78" i="9" s="1"/>
  <c r="M45" i="9"/>
  <c r="M3" i="10"/>
  <c r="M2" i="10" s="1"/>
  <c r="M33" i="10" s="1"/>
  <c r="L45" i="8"/>
  <c r="BG36" i="8"/>
  <c r="Q45" i="11"/>
  <c r="R45" i="11" s="1"/>
  <c r="L12" i="10"/>
  <c r="L14" i="10"/>
  <c r="L30" i="10"/>
  <c r="L32" i="10"/>
  <c r="L44" i="10"/>
  <c r="CL46" i="12"/>
  <c r="CV46" i="10"/>
  <c r="CI46" i="10"/>
  <c r="L13" i="10"/>
  <c r="L9" i="10"/>
  <c r="L38" i="10"/>
  <c r="L26" i="10"/>
  <c r="L25" i="10"/>
  <c r="L19" i="10"/>
  <c r="L18" i="10"/>
  <c r="BV46" i="9"/>
  <c r="X46" i="8"/>
  <c r="L43" i="10"/>
  <c r="AP46" i="13"/>
  <c r="CX46" i="12"/>
  <c r="BL46" i="11"/>
  <c r="CI46" i="9"/>
  <c r="BV46" i="8"/>
  <c r="AZ46" i="11"/>
  <c r="W46" i="10"/>
  <c r="BM46" i="13"/>
  <c r="W46" i="9"/>
  <c r="L10" i="10"/>
  <c r="L39" i="10"/>
  <c r="L23" i="10"/>
  <c r="L31" i="10"/>
  <c r="L21" i="10"/>
  <c r="L22" i="10"/>
  <c r="BI46" i="8"/>
  <c r="DV46" i="12"/>
  <c r="AI46" i="8"/>
  <c r="AI46" i="9"/>
  <c r="K46" i="8"/>
  <c r="CK46" i="13"/>
  <c r="DI46" i="10"/>
  <c r="CW46" i="13"/>
  <c r="AB46" i="11"/>
  <c r="DV46" i="8"/>
  <c r="AJ45" i="10"/>
  <c r="CK45" i="11"/>
  <c r="BA45" i="11"/>
  <c r="DK45" i="12"/>
  <c r="BZ45" i="13"/>
  <c r="CW45" i="8"/>
  <c r="BW45" i="10"/>
  <c r="BJ45" i="9"/>
  <c r="AW45" i="10"/>
  <c r="DJ45" i="10"/>
  <c r="X45" i="9"/>
  <c r="AW45" i="9"/>
  <c r="DU45" i="11"/>
  <c r="CW45" i="11"/>
  <c r="DW45" i="12"/>
  <c r="BO45" i="12"/>
  <c r="AD45" i="13"/>
  <c r="AE45" i="13" s="1"/>
  <c r="DJ45" i="13"/>
  <c r="BB45" i="13"/>
  <c r="CX45" i="13"/>
  <c r="DV45" i="13"/>
  <c r="CU45" i="9"/>
  <c r="K46" i="10"/>
  <c r="BI46" i="10"/>
  <c r="L46" i="9"/>
  <c r="AJ45" i="8"/>
  <c r="BW45" i="9"/>
  <c r="DW45" i="8"/>
  <c r="AJ45" i="9"/>
  <c r="DJ45" i="8"/>
  <c r="BY45" i="11"/>
  <c r="DI45" i="11"/>
  <c r="BM45" i="11"/>
  <c r="CA45" i="12"/>
  <c r="BC45" i="12"/>
  <c r="CL45" i="13"/>
  <c r="AC45" i="12"/>
  <c r="BV41" i="10"/>
  <c r="BV77" i="10" s="1"/>
  <c r="DS45" i="9"/>
  <c r="DJ46" i="12"/>
  <c r="AN46" i="11"/>
  <c r="DT46" i="11"/>
  <c r="DI46" i="8"/>
  <c r="AV46" i="8"/>
  <c r="AV46" i="10"/>
  <c r="CV46" i="11"/>
  <c r="P46" i="11"/>
  <c r="DF46" i="9"/>
  <c r="CJ46" i="11"/>
  <c r="CV46" i="8"/>
  <c r="AW45" i="8"/>
  <c r="CW45" i="10"/>
  <c r="CJ45" i="10"/>
  <c r="BW45" i="8"/>
  <c r="Y45" i="8"/>
  <c r="X45" i="10"/>
  <c r="CJ45" i="8"/>
  <c r="DW45" i="10"/>
  <c r="CJ45" i="9"/>
  <c r="AC45" i="11"/>
  <c r="AQ45" i="13"/>
  <c r="AR45" i="13" s="1"/>
  <c r="DG45" i="9"/>
  <c r="AB46" i="12"/>
  <c r="BV46" i="10"/>
  <c r="BY46" i="13"/>
  <c r="BZ46" i="12"/>
  <c r="BN46" i="12"/>
  <c r="AV46" i="9"/>
  <c r="DV46" i="10"/>
  <c r="DU46" i="13"/>
  <c r="BB46" i="12"/>
  <c r="BI46" i="9"/>
  <c r="CI46" i="8"/>
  <c r="BJ45" i="10"/>
  <c r="BJ45" i="8"/>
  <c r="AO45" i="11"/>
  <c r="CY45" i="12"/>
  <c r="CM45" i="12"/>
  <c r="BN45" i="13"/>
  <c r="BG36" i="10"/>
  <c r="BG55" i="10" s="1"/>
  <c r="W41" i="10"/>
  <c r="W77" i="10" s="1"/>
  <c r="BV53" i="9"/>
  <c r="BV78" i="9" s="1"/>
  <c r="AV34" i="9"/>
  <c r="AV76" i="9" s="1"/>
  <c r="DV34" i="8"/>
  <c r="X34" i="8"/>
  <c r="X76" i="8" s="1"/>
  <c r="CV34" i="10"/>
  <c r="CV76" i="10" s="1"/>
  <c r="CI34" i="10"/>
  <c r="W34" i="10"/>
  <c r="CX34" i="12"/>
  <c r="BY34" i="13"/>
  <c r="CK34" i="13"/>
  <c r="P34" i="11"/>
  <c r="BX34" i="11"/>
  <c r="BL34" i="11"/>
  <c r="BI53" i="8"/>
  <c r="BI78" i="8" s="1"/>
  <c r="AJ44" i="8"/>
  <c r="AJ33" i="8"/>
  <c r="AJ43" i="8"/>
  <c r="BW44" i="9"/>
  <c r="BW33" i="9"/>
  <c r="BW43" i="9"/>
  <c r="DW44" i="8"/>
  <c r="DW33" i="8"/>
  <c r="DW43" i="8"/>
  <c r="AJ44" i="9"/>
  <c r="AJ33" i="9"/>
  <c r="AJ43" i="9"/>
  <c r="DJ44" i="8"/>
  <c r="DJ33" i="8"/>
  <c r="DJ43" i="8"/>
  <c r="AU55" i="8"/>
  <c r="CV34" i="11"/>
  <c r="DU44" i="11"/>
  <c r="DU33" i="11"/>
  <c r="DU43" i="11"/>
  <c r="CK44" i="11"/>
  <c r="CK33" i="11"/>
  <c r="CK43" i="11"/>
  <c r="AO44" i="11"/>
  <c r="AO33" i="11"/>
  <c r="AO43" i="11"/>
  <c r="AZ34" i="11"/>
  <c r="CW44" i="11"/>
  <c r="CW33" i="11"/>
  <c r="CW43" i="11"/>
  <c r="BZ34" i="12"/>
  <c r="CA44" i="12"/>
  <c r="CA33" i="12"/>
  <c r="CA43" i="12"/>
  <c r="BC44" i="12"/>
  <c r="BC33" i="12"/>
  <c r="BC43" i="12"/>
  <c r="BO44" i="12"/>
  <c r="BO33" i="12"/>
  <c r="BO43" i="12"/>
  <c r="CM44" i="12"/>
  <c r="CM33" i="12"/>
  <c r="CM43" i="12"/>
  <c r="DU34" i="13"/>
  <c r="CW34" i="13"/>
  <c r="AC34" i="13"/>
  <c r="AP34" i="13"/>
  <c r="AQ44" i="13"/>
  <c r="AQ33" i="13"/>
  <c r="AR33" i="13" s="1"/>
  <c r="AQ43" i="13"/>
  <c r="AR43" i="13" s="1"/>
  <c r="DV44" i="13"/>
  <c r="DV33" i="13"/>
  <c r="DV43" i="13"/>
  <c r="AV34" i="10"/>
  <c r="BI34" i="9"/>
  <c r="BI34" i="10"/>
  <c r="BI76" i="10" s="1"/>
  <c r="K34" i="8"/>
  <c r="K76" i="8" s="1"/>
  <c r="CW44" i="8"/>
  <c r="CW33" i="8"/>
  <c r="CW43" i="8"/>
  <c r="BW44" i="10"/>
  <c r="BW33" i="10"/>
  <c r="BW43" i="10"/>
  <c r="AW44" i="10"/>
  <c r="AW33" i="10"/>
  <c r="AW43" i="10"/>
  <c r="DJ44" i="10"/>
  <c r="DJ33" i="10"/>
  <c r="DJ43" i="10"/>
  <c r="AW44" i="9"/>
  <c r="AW33" i="9"/>
  <c r="AW43" i="9"/>
  <c r="Q44" i="11"/>
  <c r="Q43" i="11"/>
  <c r="R43" i="11" s="1"/>
  <c r="Q33" i="11"/>
  <c r="R33" i="11" s="1"/>
  <c r="R57" i="11"/>
  <c r="AC44" i="11"/>
  <c r="AC43" i="11"/>
  <c r="AC33" i="11"/>
  <c r="DI44" i="11"/>
  <c r="DI33" i="11"/>
  <c r="DI43" i="11"/>
  <c r="CL44" i="13"/>
  <c r="CL33" i="13"/>
  <c r="CL43" i="13"/>
  <c r="DG44" i="9"/>
  <c r="DG33" i="9"/>
  <c r="DG43" i="9"/>
  <c r="M44" i="9"/>
  <c r="M43" i="9"/>
  <c r="M33" i="9"/>
  <c r="Y44" i="8"/>
  <c r="Y43" i="8"/>
  <c r="Y33" i="8"/>
  <c r="X44" i="10"/>
  <c r="X43" i="10"/>
  <c r="X33" i="10"/>
  <c r="CJ44" i="8"/>
  <c r="CJ33" i="8"/>
  <c r="CJ43" i="8"/>
  <c r="DW44" i="10"/>
  <c r="DW33" i="10"/>
  <c r="DW43" i="10"/>
  <c r="CJ44" i="9"/>
  <c r="CJ33" i="9"/>
  <c r="CJ43" i="9"/>
  <c r="BY44" i="11"/>
  <c r="BY33" i="11"/>
  <c r="BY43" i="11"/>
  <c r="BA44" i="11"/>
  <c r="BA33" i="11"/>
  <c r="BA43" i="11"/>
  <c r="CJ34" i="11"/>
  <c r="CY44" i="12"/>
  <c r="CY33" i="12"/>
  <c r="CY43" i="12"/>
  <c r="DJ34" i="12"/>
  <c r="DJ36" i="12" s="1"/>
  <c r="BB34" i="12"/>
  <c r="P34" i="13"/>
  <c r="BN44" i="13"/>
  <c r="BN33" i="13"/>
  <c r="BN43" i="13"/>
  <c r="BZ44" i="13"/>
  <c r="BZ33" i="13"/>
  <c r="BZ43" i="13"/>
  <c r="BM34" i="13"/>
  <c r="CI34" i="9"/>
  <c r="CI76" i="9" s="1"/>
  <c r="CI80" i="9" s="1"/>
  <c r="DI34" i="8"/>
  <c r="AB34" i="12"/>
  <c r="AB76" i="12" s="1"/>
  <c r="CU44" i="9"/>
  <c r="CU33" i="9"/>
  <c r="CU43" i="9"/>
  <c r="CT34" i="9"/>
  <c r="DI34" i="10"/>
  <c r="DI76" i="10" s="1"/>
  <c r="AI34" i="10"/>
  <c r="AV34" i="8"/>
  <c r="AV76" i="8" s="1"/>
  <c r="L34" i="9"/>
  <c r="W34" i="9"/>
  <c r="DS44" i="9"/>
  <c r="DS33" i="9"/>
  <c r="DS43" i="9"/>
  <c r="CI34" i="8"/>
  <c r="CI76" i="8" s="1"/>
  <c r="M44" i="10"/>
  <c r="M43" i="10"/>
  <c r="L44" i="8"/>
  <c r="L43" i="8"/>
  <c r="L33" i="8"/>
  <c r="AJ44" i="10"/>
  <c r="AJ33" i="10"/>
  <c r="AJ43" i="10"/>
  <c r="BJ44" i="10"/>
  <c r="BJ33" i="10"/>
  <c r="BJ43" i="10"/>
  <c r="AW44" i="8"/>
  <c r="AW33" i="8"/>
  <c r="AW43" i="8"/>
  <c r="CW44" i="10"/>
  <c r="CW33" i="10"/>
  <c r="CW43" i="10"/>
  <c r="BJ44" i="8"/>
  <c r="BJ33" i="8"/>
  <c r="BJ43" i="8"/>
  <c r="CJ44" i="10"/>
  <c r="CJ33" i="10"/>
  <c r="CJ43" i="10"/>
  <c r="BW44" i="8"/>
  <c r="BW33" i="8"/>
  <c r="BW43" i="8"/>
  <c r="DT34" i="11"/>
  <c r="DH34" i="11"/>
  <c r="AB34" i="11"/>
  <c r="AN34" i="11"/>
  <c r="DK44" i="12"/>
  <c r="DK33" i="12"/>
  <c r="DK43" i="12"/>
  <c r="DV34" i="12"/>
  <c r="BN34" i="12"/>
  <c r="CL34" i="12"/>
  <c r="R9" i="12"/>
  <c r="Q34" i="12"/>
  <c r="AD44" i="13"/>
  <c r="AD43" i="13"/>
  <c r="AE43" i="13" s="1"/>
  <c r="AD33" i="13"/>
  <c r="AE33" i="13" s="1"/>
  <c r="DJ44" i="13"/>
  <c r="DJ33" i="13"/>
  <c r="DJ43" i="13"/>
  <c r="BB44" i="13"/>
  <c r="BB33" i="13"/>
  <c r="BB43" i="13"/>
  <c r="CX44" i="13"/>
  <c r="CX33" i="13"/>
  <c r="CX43" i="13"/>
  <c r="DI34" i="13"/>
  <c r="Q44" i="13"/>
  <c r="Q43" i="13"/>
  <c r="R43" i="13" s="1"/>
  <c r="R88" i="13"/>
  <c r="Q33" i="13"/>
  <c r="R33" i="13" s="1"/>
  <c r="R51" i="13"/>
  <c r="R50" i="13"/>
  <c r="AC43" i="12"/>
  <c r="AC44" i="12"/>
  <c r="AC33" i="12"/>
  <c r="BV34" i="9"/>
  <c r="CV34" i="8"/>
  <c r="CV36" i="8" s="1"/>
  <c r="BV34" i="8"/>
  <c r="BV76" i="8" s="1"/>
  <c r="DV34" i="10"/>
  <c r="DV76" i="10" s="1"/>
  <c r="DF34" i="9"/>
  <c r="AI34" i="8"/>
  <c r="BI34" i="8"/>
  <c r="BI76" i="8" s="1"/>
  <c r="BV34" i="10"/>
  <c r="BV76" i="10" s="1"/>
  <c r="AI34" i="9"/>
  <c r="BJ44" i="9"/>
  <c r="BJ33" i="9"/>
  <c r="BJ43" i="9"/>
  <c r="X43" i="9"/>
  <c r="X44" i="9"/>
  <c r="X33" i="9"/>
  <c r="BM44" i="11"/>
  <c r="BM33" i="11"/>
  <c r="BM43" i="11"/>
  <c r="DW44" i="12"/>
  <c r="DW33" i="12"/>
  <c r="DW43" i="12"/>
  <c r="BA34" i="13"/>
  <c r="K34" i="10"/>
  <c r="K76" i="10" s="1"/>
  <c r="AU55" i="9"/>
  <c r="BU55" i="8"/>
  <c r="CH55" i="8"/>
  <c r="DU80" i="8"/>
  <c r="DU80" i="10"/>
  <c r="CU80" i="8"/>
  <c r="CU80" i="10"/>
  <c r="CH80" i="9"/>
  <c r="BU80" i="10"/>
  <c r="BY80" i="12"/>
  <c r="BY82" i="12" s="1"/>
  <c r="BG80" i="10"/>
  <c r="BG82" i="10" s="1"/>
  <c r="BG84" i="10" s="1"/>
  <c r="BG86" i="10" s="1"/>
  <c r="BH80" i="8"/>
  <c r="BA80" i="12"/>
  <c r="V80" i="9"/>
  <c r="AA80" i="12"/>
  <c r="J80" i="8"/>
  <c r="J80" i="10"/>
  <c r="DF80" i="8"/>
  <c r="DF82" i="8" s="1"/>
  <c r="DF84" i="8" s="1"/>
  <c r="DF93" i="8" s="1"/>
  <c r="DF96" i="8" s="1"/>
  <c r="CH80" i="10"/>
  <c r="V80" i="10"/>
  <c r="AB53" i="12"/>
  <c r="AB78" i="12" s="1"/>
  <c r="BB53" i="12"/>
  <c r="BB78" i="12" s="1"/>
  <c r="BA53" i="13"/>
  <c r="BA78" i="13" s="1"/>
  <c r="BM53" i="13"/>
  <c r="BM78" i="13" s="1"/>
  <c r="CI55" i="13"/>
  <c r="BK55" i="13"/>
  <c r="DT55" i="12"/>
  <c r="DH55" i="12"/>
  <c r="DG55" i="13"/>
  <c r="BW55" i="13"/>
  <c r="CJ55" i="12"/>
  <c r="BT55" i="10"/>
  <c r="BH55" i="10"/>
  <c r="DT55" i="10"/>
  <c r="CT55" i="10"/>
  <c r="BV55" i="11"/>
  <c r="CG55" i="10"/>
  <c r="BJ55" i="11"/>
  <c r="CI53" i="10"/>
  <c r="CI78" i="10" s="1"/>
  <c r="AN53" i="11"/>
  <c r="AN78" i="11" s="1"/>
  <c r="CT55" i="11"/>
  <c r="H55" i="9"/>
  <c r="AT55" i="8"/>
  <c r="CG55" i="8"/>
  <c r="I55" i="8"/>
  <c r="BG55" i="9"/>
  <c r="BG55" i="8"/>
  <c r="DT55" i="8"/>
  <c r="CV53" i="8"/>
  <c r="CV78" i="8" s="1"/>
  <c r="CT53" i="9"/>
  <c r="CT78" i="9" s="1"/>
  <c r="CG55" i="9"/>
  <c r="CT55" i="8"/>
  <c r="DH55" i="8"/>
  <c r="BH55" i="9"/>
  <c r="BT55" i="9"/>
  <c r="BT55" i="8"/>
  <c r="DG55" i="8"/>
  <c r="AV53" i="9"/>
  <c r="AV78" i="9" s="1"/>
  <c r="BI53" i="10"/>
  <c r="BI78" i="10" s="1"/>
  <c r="CL53" i="12"/>
  <c r="CL78" i="12" s="1"/>
  <c r="DJ53" i="12"/>
  <c r="DJ78" i="12" s="1"/>
  <c r="K41" i="10"/>
  <c r="K77" i="10" s="1"/>
  <c r="DV53" i="8"/>
  <c r="DV78" i="8" s="1"/>
  <c r="K53" i="8"/>
  <c r="K78" i="8" s="1"/>
  <c r="CX53" i="12"/>
  <c r="CX78" i="12" s="1"/>
  <c r="CI53" i="8"/>
  <c r="CI78" i="8" s="1"/>
  <c r="BV53" i="8"/>
  <c r="BV78" i="8" s="1"/>
  <c r="BI53" i="9"/>
  <c r="BI78" i="9" s="1"/>
  <c r="CV53" i="11"/>
  <c r="CV78" i="11" s="1"/>
  <c r="CV53" i="10"/>
  <c r="CV78" i="10" s="1"/>
  <c r="AI53" i="10"/>
  <c r="AI78" i="10" s="1"/>
  <c r="P53" i="11"/>
  <c r="P78" i="11" s="1"/>
  <c r="BN53" i="12"/>
  <c r="BN78" i="12" s="1"/>
  <c r="DI53" i="13"/>
  <c r="DI78" i="13" s="1"/>
  <c r="BY53" i="13"/>
  <c r="BY78" i="13" s="1"/>
  <c r="DU53" i="13"/>
  <c r="DU78" i="13" s="1"/>
  <c r="P53" i="13"/>
  <c r="P78" i="13" s="1"/>
  <c r="AC53" i="13"/>
  <c r="AC78" i="13" s="1"/>
  <c r="CW53" i="13"/>
  <c r="CW78" i="13" s="1"/>
  <c r="BZ53" i="12"/>
  <c r="BZ78" i="12" s="1"/>
  <c r="R49" i="12"/>
  <c r="R53" i="12" s="1"/>
  <c r="Q53" i="12"/>
  <c r="Q78" i="12" s="1"/>
  <c r="DT53" i="11"/>
  <c r="DT78" i="11" s="1"/>
  <c r="DH53" i="11"/>
  <c r="DH78" i="11" s="1"/>
  <c r="BX53" i="11"/>
  <c r="BX78" i="11" s="1"/>
  <c r="BL53" i="11"/>
  <c r="BL78" i="11" s="1"/>
  <c r="AB53" i="11"/>
  <c r="AB78" i="11" s="1"/>
  <c r="AZ53" i="11"/>
  <c r="AZ78" i="11" s="1"/>
  <c r="CJ53" i="11"/>
  <c r="CJ78" i="11" s="1"/>
  <c r="R50" i="11"/>
  <c r="R51" i="11"/>
  <c r="K53" i="10"/>
  <c r="K78" i="10" s="1"/>
  <c r="DI53" i="10"/>
  <c r="DI78" i="10" s="1"/>
  <c r="W53" i="10"/>
  <c r="W78" i="10" s="1"/>
  <c r="L53" i="10"/>
  <c r="L78" i="10" s="1"/>
  <c r="BV53" i="10"/>
  <c r="BV78" i="10" s="1"/>
  <c r="DV53" i="10"/>
  <c r="DV78" i="10" s="1"/>
  <c r="W76" i="10"/>
  <c r="L53" i="9"/>
  <c r="L78" i="9" s="1"/>
  <c r="DF53" i="9"/>
  <c r="DF78" i="9" s="1"/>
  <c r="X53" i="8"/>
  <c r="X78" i="8" s="1"/>
  <c r="DI53" i="8"/>
  <c r="DI78" i="8" s="1"/>
  <c r="AI53" i="8"/>
  <c r="AI78" i="8" s="1"/>
  <c r="AV53" i="8"/>
  <c r="AV78" i="8" s="1"/>
  <c r="K41" i="8"/>
  <c r="K77" i="8" s="1"/>
  <c r="W41" i="9"/>
  <c r="W77" i="9" s="1"/>
  <c r="DT82" i="8"/>
  <c r="DT84" i="8" s="1"/>
  <c r="DT86" i="8" s="1"/>
  <c r="AI41" i="9"/>
  <c r="AI77" i="9" s="1"/>
  <c r="CI41" i="10"/>
  <c r="CI77" i="10" s="1"/>
  <c r="R57" i="12"/>
  <c r="CJ16" i="9"/>
  <c r="CJ28" i="9"/>
  <c r="CJ24" i="9"/>
  <c r="CJ20" i="9"/>
  <c r="CJ23" i="9"/>
  <c r="CJ30" i="9"/>
  <c r="CJ27" i="9"/>
  <c r="CJ18" i="9"/>
  <c r="CJ31" i="9"/>
  <c r="CJ29" i="9"/>
  <c r="CJ19" i="9"/>
  <c r="CJ21" i="9"/>
  <c r="CJ32" i="9"/>
  <c r="CJ22" i="9"/>
  <c r="CJ26" i="9"/>
  <c r="CJ25" i="9"/>
  <c r="CJ32" i="8"/>
  <c r="CJ25" i="8"/>
  <c r="CJ22" i="8"/>
  <c r="CJ16" i="8"/>
  <c r="CJ29" i="8"/>
  <c r="CJ19" i="8"/>
  <c r="CJ20" i="8"/>
  <c r="CJ18" i="8"/>
  <c r="CJ31" i="8"/>
  <c r="CJ24" i="8"/>
  <c r="CJ30" i="8"/>
  <c r="CJ23" i="8"/>
  <c r="CJ26" i="8"/>
  <c r="CJ28" i="8"/>
  <c r="CJ27" i="8"/>
  <c r="CJ21" i="8"/>
  <c r="AC16" i="11"/>
  <c r="AC32" i="11"/>
  <c r="AC28" i="11"/>
  <c r="AC24" i="11"/>
  <c r="AC20" i="11"/>
  <c r="AC31" i="11"/>
  <c r="AC29" i="11"/>
  <c r="AC21" i="11"/>
  <c r="AC30" i="11"/>
  <c r="AC19" i="11"/>
  <c r="AC27" i="11"/>
  <c r="AC26" i="11"/>
  <c r="AC18" i="11"/>
  <c r="AC22" i="11"/>
  <c r="AC25" i="11"/>
  <c r="AC23" i="11"/>
  <c r="AC16" i="12"/>
  <c r="AC31" i="12"/>
  <c r="AC27" i="12"/>
  <c r="AC23" i="12"/>
  <c r="AC19" i="12"/>
  <c r="AC29" i="12"/>
  <c r="AC22" i="12"/>
  <c r="AC20" i="12"/>
  <c r="AC32" i="12"/>
  <c r="AC24" i="12"/>
  <c r="AC21" i="12"/>
  <c r="AC26" i="12"/>
  <c r="AC18" i="12"/>
  <c r="AC28" i="12"/>
  <c r="AC25" i="12"/>
  <c r="AC30" i="12"/>
  <c r="CV38" i="1"/>
  <c r="AZ38" i="1"/>
  <c r="CH39" i="1"/>
  <c r="BU41" i="1"/>
  <c r="BL38" i="1"/>
  <c r="AW16" i="10"/>
  <c r="AW20" i="10"/>
  <c r="AW29" i="10"/>
  <c r="AW25" i="10"/>
  <c r="AW19" i="10"/>
  <c r="AW31" i="10"/>
  <c r="AW24" i="10"/>
  <c r="AW32" i="10"/>
  <c r="AW27" i="10"/>
  <c r="AW30" i="10"/>
  <c r="AW26" i="10"/>
  <c r="AW21" i="10"/>
  <c r="AW22" i="10"/>
  <c r="AW28" i="10"/>
  <c r="AW23" i="10"/>
  <c r="AW18" i="10"/>
  <c r="AJ16" i="10"/>
  <c r="AJ24" i="10"/>
  <c r="AJ21" i="10"/>
  <c r="AJ18" i="10"/>
  <c r="AJ22" i="10"/>
  <c r="AJ32" i="10"/>
  <c r="AJ20" i="10"/>
  <c r="AJ23" i="10"/>
  <c r="AJ25" i="10"/>
  <c r="AJ27" i="10"/>
  <c r="AJ26" i="10"/>
  <c r="AJ31" i="10"/>
  <c r="AJ19" i="10"/>
  <c r="DW23" i="8"/>
  <c r="DW30" i="8"/>
  <c r="DW20" i="8"/>
  <c r="DW27" i="8"/>
  <c r="DW28" i="8"/>
  <c r="DW24" i="8"/>
  <c r="DW26" i="8"/>
  <c r="DW22" i="8"/>
  <c r="DW31" i="8"/>
  <c r="DW29" i="8"/>
  <c r="DW19" i="8"/>
  <c r="DW21" i="8"/>
  <c r="DW16" i="8"/>
  <c r="DW18" i="8"/>
  <c r="DW32" i="8"/>
  <c r="DW25" i="8"/>
  <c r="DJ28" i="8"/>
  <c r="DJ18" i="8"/>
  <c r="DJ25" i="8"/>
  <c r="DJ32" i="8"/>
  <c r="DJ27" i="8"/>
  <c r="DJ23" i="8"/>
  <c r="DJ19" i="8"/>
  <c r="DJ21" i="8"/>
  <c r="DJ30" i="8"/>
  <c r="DJ20" i="8"/>
  <c r="DJ16" i="8"/>
  <c r="DJ26" i="8"/>
  <c r="DJ29" i="8"/>
  <c r="DJ31" i="8"/>
  <c r="DJ22" i="8"/>
  <c r="DJ24" i="8"/>
  <c r="DK16" i="12"/>
  <c r="DK31" i="12"/>
  <c r="DK27" i="12"/>
  <c r="DK32" i="12"/>
  <c r="DK23" i="12"/>
  <c r="DK30" i="12"/>
  <c r="DK28" i="12"/>
  <c r="DK25" i="12"/>
  <c r="DK29" i="12"/>
  <c r="DK26" i="12"/>
  <c r="DK20" i="12"/>
  <c r="DK22" i="12"/>
  <c r="DK21" i="12"/>
  <c r="DK19" i="12"/>
  <c r="DK18" i="12"/>
  <c r="DK24" i="12"/>
  <c r="BB16" i="13"/>
  <c r="BB30" i="13"/>
  <c r="BB26" i="13"/>
  <c r="BB22" i="13"/>
  <c r="BB18" i="13"/>
  <c r="BB28" i="13"/>
  <c r="BB21" i="13"/>
  <c r="BB19" i="13"/>
  <c r="BB24" i="13"/>
  <c r="BB27" i="13"/>
  <c r="BB20" i="13"/>
  <c r="BB29" i="13"/>
  <c r="BB25" i="13"/>
  <c r="BB23" i="13"/>
  <c r="BB32" i="13"/>
  <c r="BB31" i="13"/>
  <c r="DG22" i="9"/>
  <c r="DG29" i="9"/>
  <c r="DG19" i="9"/>
  <c r="DG27" i="9"/>
  <c r="DG23" i="9"/>
  <c r="DG25" i="9"/>
  <c r="DG28" i="9"/>
  <c r="DG18" i="9"/>
  <c r="DG30" i="9"/>
  <c r="DG20" i="9"/>
  <c r="DG16" i="9"/>
  <c r="DG32" i="9"/>
  <c r="DG24" i="9"/>
  <c r="DG26" i="9"/>
  <c r="DG31" i="9"/>
  <c r="DG21" i="9"/>
  <c r="CU72" i="8"/>
  <c r="CK26" i="11"/>
  <c r="CK23" i="11"/>
  <c r="CK30" i="11"/>
  <c r="CK31" i="11"/>
  <c r="CK27" i="11"/>
  <c r="CK29" i="11"/>
  <c r="CK21" i="11"/>
  <c r="CK16" i="11"/>
  <c r="CK28" i="11"/>
  <c r="CK18" i="11"/>
  <c r="CK32" i="11"/>
  <c r="CK22" i="11"/>
  <c r="CK20" i="11"/>
  <c r="CK25" i="11"/>
  <c r="CK24" i="11"/>
  <c r="CK19" i="11"/>
  <c r="DW29" i="12"/>
  <c r="DW25" i="12"/>
  <c r="DW21" i="12"/>
  <c r="DW19" i="12"/>
  <c r="DW26" i="12"/>
  <c r="DW18" i="12"/>
  <c r="DW31" i="12"/>
  <c r="DW27" i="12"/>
  <c r="DW23" i="12"/>
  <c r="DW16" i="12"/>
  <c r="DW30" i="12"/>
  <c r="DW24" i="12"/>
  <c r="DW20" i="12"/>
  <c r="DW32" i="12"/>
  <c r="DW22" i="12"/>
  <c r="DW28" i="12"/>
  <c r="AN38" i="1"/>
  <c r="AJ16" i="9"/>
  <c r="AJ31" i="9"/>
  <c r="AJ28" i="9"/>
  <c r="AJ25" i="9"/>
  <c r="AJ22" i="9"/>
  <c r="AJ21" i="9"/>
  <c r="AJ32" i="9"/>
  <c r="AJ26" i="9"/>
  <c r="AJ20" i="9"/>
  <c r="AJ27" i="9"/>
  <c r="AJ29" i="9"/>
  <c r="AJ24" i="9"/>
  <c r="AJ30" i="9"/>
  <c r="AJ18" i="9"/>
  <c r="AJ19" i="9"/>
  <c r="AJ23" i="9"/>
  <c r="BJ21" i="8"/>
  <c r="BJ16" i="8"/>
  <c r="BJ18" i="8"/>
  <c r="BJ28" i="8"/>
  <c r="BJ26" i="8"/>
  <c r="BJ22" i="8"/>
  <c r="BJ32" i="8"/>
  <c r="BJ30" i="8"/>
  <c r="BJ24" i="8"/>
  <c r="BJ20" i="8"/>
  <c r="BJ31" i="8"/>
  <c r="BJ27" i="8"/>
  <c r="BJ19" i="8"/>
  <c r="BJ23" i="8"/>
  <c r="BJ29" i="8"/>
  <c r="BJ25" i="8"/>
  <c r="BN31" i="13"/>
  <c r="BN27" i="13"/>
  <c r="BN23" i="13"/>
  <c r="BN19" i="13"/>
  <c r="BN32" i="13"/>
  <c r="BN25" i="13"/>
  <c r="BN18" i="13"/>
  <c r="BN30" i="13"/>
  <c r="BN20" i="13"/>
  <c r="BN24" i="13"/>
  <c r="BN21" i="13"/>
  <c r="BN22" i="13"/>
  <c r="BN26" i="13"/>
  <c r="BN29" i="13"/>
  <c r="BN28" i="13"/>
  <c r="BN16" i="13"/>
  <c r="AD16" i="13"/>
  <c r="AE16" i="13" s="1"/>
  <c r="AD23" i="13"/>
  <c r="AE23" i="13" s="1"/>
  <c r="AD20" i="13"/>
  <c r="AE20" i="13" s="1"/>
  <c r="AD30" i="13"/>
  <c r="AE30" i="13" s="1"/>
  <c r="AD25" i="13"/>
  <c r="AE25" i="13" s="1"/>
  <c r="AD28" i="13"/>
  <c r="AE28" i="13" s="1"/>
  <c r="AD24" i="13"/>
  <c r="AE24" i="13" s="1"/>
  <c r="AD26" i="13"/>
  <c r="AE26" i="13" s="1"/>
  <c r="AD19" i="13"/>
  <c r="AE19" i="13" s="1"/>
  <c r="AD21" i="13"/>
  <c r="AE21" i="13" s="1"/>
  <c r="AD22" i="13"/>
  <c r="AE22" i="13" s="1"/>
  <c r="AD32" i="13"/>
  <c r="AE32" i="13" s="1"/>
  <c r="AD31" i="13"/>
  <c r="AE31" i="13" s="1"/>
  <c r="AD18" i="13"/>
  <c r="AE18" i="13" s="1"/>
  <c r="AD29" i="13"/>
  <c r="AE29" i="13" s="1"/>
  <c r="AD27" i="13"/>
  <c r="AE27" i="13" s="1"/>
  <c r="CT39" i="1"/>
  <c r="CG41" i="1"/>
  <c r="BW29" i="8"/>
  <c r="BW25" i="8"/>
  <c r="BW21" i="8"/>
  <c r="BW28" i="8"/>
  <c r="BW26" i="8"/>
  <c r="BW19" i="8"/>
  <c r="BW31" i="8"/>
  <c r="BW24" i="8"/>
  <c r="BW16" i="8"/>
  <c r="BW32" i="8"/>
  <c r="BW22" i="8"/>
  <c r="BW30" i="8"/>
  <c r="BW23" i="8"/>
  <c r="BW27" i="8"/>
  <c r="BW20" i="8"/>
  <c r="BW18" i="8"/>
  <c r="BY16" i="11"/>
  <c r="BY31" i="11"/>
  <c r="BY27" i="11"/>
  <c r="BY23" i="11"/>
  <c r="BY19" i="11"/>
  <c r="BY30" i="11"/>
  <c r="BY28" i="11"/>
  <c r="BY21" i="11"/>
  <c r="BY26" i="11"/>
  <c r="BY20" i="11"/>
  <c r="BY25" i="11"/>
  <c r="BY29" i="11"/>
  <c r="BY24" i="11"/>
  <c r="BY18" i="11"/>
  <c r="BY22" i="11"/>
  <c r="BY32" i="11"/>
  <c r="CW16" i="11"/>
  <c r="CW21" i="11"/>
  <c r="CW28" i="11"/>
  <c r="CW18" i="11"/>
  <c r="CW25" i="11"/>
  <c r="CW32" i="11"/>
  <c r="CW30" i="11"/>
  <c r="CW22" i="11"/>
  <c r="CW20" i="11"/>
  <c r="CW24" i="11"/>
  <c r="CW31" i="11"/>
  <c r="CW27" i="11"/>
  <c r="CW19" i="11"/>
  <c r="CW29" i="11"/>
  <c r="CW26" i="11"/>
  <c r="CW23" i="11"/>
  <c r="M16" i="10"/>
  <c r="M30" i="10"/>
  <c r="M21" i="10"/>
  <c r="M22" i="10"/>
  <c r="M32" i="10"/>
  <c r="M27" i="10"/>
  <c r="M28" i="10"/>
  <c r="M18" i="10"/>
  <c r="M25" i="10"/>
  <c r="M29" i="10"/>
  <c r="M20" i="10"/>
  <c r="M19" i="10"/>
  <c r="M26" i="10"/>
  <c r="M24" i="10"/>
  <c r="M31" i="10"/>
  <c r="M23" i="10"/>
  <c r="CK38" i="1"/>
  <c r="BT77" i="1"/>
  <c r="BW31" i="10"/>
  <c r="BW27" i="10"/>
  <c r="BW23" i="10"/>
  <c r="BW19" i="10"/>
  <c r="BW26" i="10"/>
  <c r="BW24" i="10"/>
  <c r="BW16" i="10"/>
  <c r="BW28" i="10"/>
  <c r="BW21" i="10"/>
  <c r="BW30" i="10"/>
  <c r="BW20" i="10"/>
  <c r="BW32" i="10"/>
  <c r="BW22" i="10"/>
  <c r="BW29" i="10"/>
  <c r="BW25" i="10"/>
  <c r="BW18" i="10"/>
  <c r="AO16" i="11"/>
  <c r="AO30" i="11"/>
  <c r="AO25" i="11"/>
  <c r="AO21" i="11"/>
  <c r="AO28" i="11"/>
  <c r="AO29" i="11"/>
  <c r="AO23" i="11"/>
  <c r="AO18" i="11"/>
  <c r="AO32" i="11"/>
  <c r="AO24" i="11"/>
  <c r="AO31" i="11"/>
  <c r="AO19" i="11"/>
  <c r="AO27" i="11"/>
  <c r="AO26" i="11"/>
  <c r="AO20" i="11"/>
  <c r="AO22" i="11"/>
  <c r="AQ24" i="13"/>
  <c r="AR24" i="13" s="1"/>
  <c r="AQ20" i="13"/>
  <c r="AR20" i="13" s="1"/>
  <c r="AQ16" i="13"/>
  <c r="AR16" i="13" s="1"/>
  <c r="AQ23" i="13"/>
  <c r="AR23" i="13" s="1"/>
  <c r="AQ21" i="13"/>
  <c r="AR21" i="13" s="1"/>
  <c r="AQ32" i="13"/>
  <c r="AR32" i="13" s="1"/>
  <c r="AQ25" i="13"/>
  <c r="AR25" i="13" s="1"/>
  <c r="AQ27" i="13"/>
  <c r="AR27" i="13" s="1"/>
  <c r="AQ18" i="13"/>
  <c r="AR18" i="13" s="1"/>
  <c r="AQ22" i="13"/>
  <c r="AR22" i="13" s="1"/>
  <c r="AQ19" i="13"/>
  <c r="AR19" i="13" s="1"/>
  <c r="AQ26" i="13"/>
  <c r="AR26" i="13" s="1"/>
  <c r="AQ31" i="13"/>
  <c r="AR31" i="13" s="1"/>
  <c r="DJ30" i="10"/>
  <c r="DJ26" i="10"/>
  <c r="DJ22" i="10"/>
  <c r="DJ18" i="10"/>
  <c r="DJ16" i="10"/>
  <c r="DJ24" i="10"/>
  <c r="DJ31" i="10"/>
  <c r="DJ21" i="10"/>
  <c r="DJ23" i="10"/>
  <c r="DJ19" i="10"/>
  <c r="DJ32" i="10"/>
  <c r="DJ25" i="10"/>
  <c r="DJ20" i="10"/>
  <c r="DJ29" i="10"/>
  <c r="DJ27" i="10"/>
  <c r="DJ28" i="10"/>
  <c r="DW31" i="10"/>
  <c r="DW27" i="10"/>
  <c r="DW23" i="10"/>
  <c r="DW19" i="10"/>
  <c r="DW26" i="10"/>
  <c r="DW20" i="10"/>
  <c r="DW22" i="10"/>
  <c r="DW18" i="10"/>
  <c r="DW16" i="10"/>
  <c r="DW21" i="10"/>
  <c r="DW24" i="10"/>
  <c r="DW30" i="10"/>
  <c r="DW25" i="10"/>
  <c r="DW32" i="10"/>
  <c r="DW28" i="10"/>
  <c r="DW29" i="10"/>
  <c r="BM29" i="11"/>
  <c r="BM25" i="11"/>
  <c r="BM21" i="11"/>
  <c r="BM27" i="11"/>
  <c r="BM20" i="11"/>
  <c r="BM18" i="11"/>
  <c r="BM16" i="11"/>
  <c r="BM31" i="11"/>
  <c r="BM26" i="11"/>
  <c r="BM24" i="11"/>
  <c r="BM19" i="11"/>
  <c r="BM30" i="11"/>
  <c r="BM28" i="11"/>
  <c r="BM23" i="11"/>
  <c r="BM32" i="11"/>
  <c r="BM22" i="11"/>
  <c r="CY30" i="12"/>
  <c r="CY26" i="12"/>
  <c r="CY22" i="12"/>
  <c r="CY18" i="12"/>
  <c r="CY23" i="12"/>
  <c r="CY20" i="12"/>
  <c r="CY27" i="12"/>
  <c r="CY28" i="12"/>
  <c r="CY24" i="12"/>
  <c r="CY32" i="12"/>
  <c r="CY21" i="12"/>
  <c r="CY16" i="12"/>
  <c r="CY25" i="12"/>
  <c r="CY31" i="12"/>
  <c r="CY19" i="12"/>
  <c r="CY29" i="12"/>
  <c r="CX16" i="13"/>
  <c r="CX31" i="13"/>
  <c r="CX21" i="13"/>
  <c r="CX28" i="13"/>
  <c r="CX18" i="13"/>
  <c r="CX25" i="13"/>
  <c r="CX26" i="13"/>
  <c r="CX22" i="13"/>
  <c r="CX24" i="13"/>
  <c r="CX32" i="13"/>
  <c r="CX27" i="13"/>
  <c r="CX29" i="13"/>
  <c r="CX19" i="13"/>
  <c r="CX30" i="13"/>
  <c r="CX23" i="13"/>
  <c r="CX20" i="13"/>
  <c r="X77" i="1"/>
  <c r="CL16" i="13"/>
  <c r="CL32" i="13"/>
  <c r="CL29" i="13"/>
  <c r="CL25" i="13"/>
  <c r="CL21" i="13"/>
  <c r="CL27" i="13"/>
  <c r="CL20" i="13"/>
  <c r="CL18" i="13"/>
  <c r="CL31" i="13"/>
  <c r="CL26" i="13"/>
  <c r="CL24" i="13"/>
  <c r="CL19" i="13"/>
  <c r="CL30" i="13"/>
  <c r="CL22" i="13"/>
  <c r="CL28" i="13"/>
  <c r="CL23" i="13"/>
  <c r="BA32" i="11"/>
  <c r="BA28" i="11"/>
  <c r="BA24" i="11"/>
  <c r="BA20" i="11"/>
  <c r="BA30" i="11"/>
  <c r="BA23" i="11"/>
  <c r="BA21" i="11"/>
  <c r="BA16" i="11"/>
  <c r="BA25" i="11"/>
  <c r="BA18" i="11"/>
  <c r="BA29" i="11"/>
  <c r="BA26" i="11"/>
  <c r="BA22" i="11"/>
  <c r="BA19" i="11"/>
  <c r="BA31" i="11"/>
  <c r="BA27" i="11"/>
  <c r="Y30" i="8"/>
  <c r="Y24" i="8"/>
  <c r="Y20" i="8"/>
  <c r="Y16" i="8"/>
  <c r="Y26" i="8"/>
  <c r="Y22" i="8"/>
  <c r="Y18" i="8"/>
  <c r="Y32" i="8"/>
  <c r="Y21" i="8"/>
  <c r="Y27" i="8"/>
  <c r="Y25" i="8"/>
  <c r="Y19" i="8"/>
  <c r="Y23" i="8"/>
  <c r="Y29" i="8"/>
  <c r="AW16" i="9"/>
  <c r="AW30" i="9"/>
  <c r="AW26" i="9"/>
  <c r="AW22" i="9"/>
  <c r="AW18" i="9"/>
  <c r="AW32" i="9"/>
  <c r="AW25" i="9"/>
  <c r="AW23" i="9"/>
  <c r="AW31" i="9"/>
  <c r="AW29" i="9"/>
  <c r="AW24" i="9"/>
  <c r="AW19" i="9"/>
  <c r="AW28" i="9"/>
  <c r="AW21" i="9"/>
  <c r="AW27" i="9"/>
  <c r="AW20" i="9"/>
  <c r="Q16" i="13"/>
  <c r="R16" i="13" s="1"/>
  <c r="Q21" i="13"/>
  <c r="R21" i="13" s="1"/>
  <c r="Q29" i="13"/>
  <c r="R29" i="13" s="1"/>
  <c r="Q18" i="13"/>
  <c r="R18" i="13" s="1"/>
  <c r="Q32" i="13"/>
  <c r="R32" i="13" s="1"/>
  <c r="Q26" i="13"/>
  <c r="R26" i="13" s="1"/>
  <c r="Q24" i="13"/>
  <c r="R24" i="13" s="1"/>
  <c r="Q31" i="13"/>
  <c r="R31" i="13" s="1"/>
  <c r="Q20" i="13"/>
  <c r="R20" i="13" s="1"/>
  <c r="Q22" i="13"/>
  <c r="R22" i="13" s="1"/>
  <c r="Q25" i="13"/>
  <c r="R25" i="13" s="1"/>
  <c r="Q28" i="13"/>
  <c r="R28" i="13" s="1"/>
  <c r="Q30" i="13"/>
  <c r="R30" i="13" s="1"/>
  <c r="Q27" i="13"/>
  <c r="R27" i="13" s="1"/>
  <c r="Q19" i="13"/>
  <c r="R19" i="13" s="1"/>
  <c r="Q23" i="13"/>
  <c r="R23" i="13" s="1"/>
  <c r="BJ16" i="9"/>
  <c r="BJ26" i="9"/>
  <c r="BJ22" i="9"/>
  <c r="BJ18" i="9"/>
  <c r="BJ24" i="9"/>
  <c r="BJ27" i="9"/>
  <c r="BJ32" i="9"/>
  <c r="BJ31" i="9"/>
  <c r="BJ25" i="9"/>
  <c r="BJ28" i="9"/>
  <c r="BJ21" i="9"/>
  <c r="BJ30" i="9"/>
  <c r="BJ23" i="9"/>
  <c r="BJ29" i="9"/>
  <c r="BJ19" i="9"/>
  <c r="BJ20" i="9"/>
  <c r="DS31" i="9"/>
  <c r="DS27" i="9"/>
  <c r="DS23" i="9"/>
  <c r="DS19" i="9"/>
  <c r="DS16" i="9"/>
  <c r="DS24" i="9"/>
  <c r="DS32" i="9"/>
  <c r="DS28" i="9"/>
  <c r="DS30" i="9"/>
  <c r="DS29" i="9"/>
  <c r="DS26" i="9"/>
  <c r="DS25" i="9"/>
  <c r="DS20" i="9"/>
  <c r="DS22" i="9"/>
  <c r="DS21" i="9"/>
  <c r="DS18" i="9"/>
  <c r="BO16" i="12"/>
  <c r="BO32" i="12"/>
  <c r="BO28" i="12"/>
  <c r="BO24" i="12"/>
  <c r="BO20" i="12"/>
  <c r="BO26" i="12"/>
  <c r="BO19" i="12"/>
  <c r="BO31" i="12"/>
  <c r="BO21" i="12"/>
  <c r="BO18" i="12"/>
  <c r="BO22" i="12"/>
  <c r="BO30" i="12"/>
  <c r="BO23" i="12"/>
  <c r="BO27" i="12"/>
  <c r="BO29" i="12"/>
  <c r="BO25" i="12"/>
  <c r="CM16" i="12"/>
  <c r="CM21" i="12"/>
  <c r="CM28" i="12"/>
  <c r="CM18" i="12"/>
  <c r="CM25" i="12"/>
  <c r="CM27" i="12"/>
  <c r="CM23" i="12"/>
  <c r="CM19" i="12"/>
  <c r="CM31" i="12"/>
  <c r="CM26" i="12"/>
  <c r="CM32" i="12"/>
  <c r="CM22" i="12"/>
  <c r="CM29" i="12"/>
  <c r="CM30" i="12"/>
  <c r="CM20" i="12"/>
  <c r="CM24" i="12"/>
  <c r="AV77" i="1"/>
  <c r="CF77" i="1"/>
  <c r="L16" i="8"/>
  <c r="L31" i="8"/>
  <c r="L32" i="8"/>
  <c r="L19" i="8"/>
  <c r="L24" i="8"/>
  <c r="L29" i="8"/>
  <c r="L30" i="8"/>
  <c r="L23" i="8"/>
  <c r="L21" i="8"/>
  <c r="L28" i="8"/>
  <c r="L26" i="8"/>
  <c r="L20" i="8"/>
  <c r="L27" i="8"/>
  <c r="L25" i="8"/>
  <c r="L22" i="8"/>
  <c r="L18" i="8"/>
  <c r="CJ16" i="10"/>
  <c r="CJ21" i="10"/>
  <c r="CJ28" i="10"/>
  <c r="CJ18" i="10"/>
  <c r="CJ32" i="10"/>
  <c r="CJ25" i="10"/>
  <c r="CJ29" i="10"/>
  <c r="CJ31" i="10"/>
  <c r="CJ24" i="10"/>
  <c r="CJ30" i="10"/>
  <c r="CJ20" i="10"/>
  <c r="CJ26" i="10"/>
  <c r="CJ19" i="10"/>
  <c r="CJ23" i="10"/>
  <c r="CJ22" i="10"/>
  <c r="CJ27" i="10"/>
  <c r="BV39" i="1"/>
  <c r="BI41" i="1"/>
  <c r="DF39" i="1"/>
  <c r="CS41" i="1"/>
  <c r="BZ16" i="13"/>
  <c r="BZ29" i="13"/>
  <c r="BZ25" i="13"/>
  <c r="BZ21" i="13"/>
  <c r="BZ28" i="13"/>
  <c r="BZ26" i="13"/>
  <c r="BZ19" i="13"/>
  <c r="BZ30" i="13"/>
  <c r="BZ23" i="13"/>
  <c r="BZ18" i="13"/>
  <c r="BZ31" i="13"/>
  <c r="BZ27" i="13"/>
  <c r="BZ24" i="13"/>
  <c r="BZ32" i="13"/>
  <c r="BZ22" i="13"/>
  <c r="BZ20" i="13"/>
  <c r="BW16" i="9"/>
  <c r="BW32" i="9"/>
  <c r="BW28" i="9"/>
  <c r="BW24" i="9"/>
  <c r="BW20" i="9"/>
  <c r="BW27" i="9"/>
  <c r="BW25" i="9"/>
  <c r="BW18" i="9"/>
  <c r="BW31" i="9"/>
  <c r="BW21" i="9"/>
  <c r="BW19" i="9"/>
  <c r="BW23" i="9"/>
  <c r="BW22" i="9"/>
  <c r="BW30" i="9"/>
  <c r="BW29" i="9"/>
  <c r="BW26" i="9"/>
  <c r="CW23" i="10"/>
  <c r="CW30" i="10"/>
  <c r="CW20" i="10"/>
  <c r="CW16" i="10"/>
  <c r="CW19" i="10"/>
  <c r="CW32" i="10"/>
  <c r="CW25" i="10"/>
  <c r="CW26" i="10"/>
  <c r="CW21" i="10"/>
  <c r="CW31" i="10"/>
  <c r="CW24" i="10"/>
  <c r="CW22" i="10"/>
  <c r="CW29" i="10"/>
  <c r="CW28" i="10"/>
  <c r="CW18" i="10"/>
  <c r="CW27" i="10"/>
  <c r="DJ16" i="13"/>
  <c r="DJ29" i="13"/>
  <c r="DJ25" i="13"/>
  <c r="DJ21" i="13"/>
  <c r="DJ30" i="13"/>
  <c r="DJ20" i="13"/>
  <c r="DJ18" i="13"/>
  <c r="DJ27" i="13"/>
  <c r="DJ31" i="13"/>
  <c r="DJ24" i="13"/>
  <c r="DJ26" i="13"/>
  <c r="DJ23" i="13"/>
  <c r="DJ22" i="13"/>
  <c r="DJ32" i="13"/>
  <c r="DJ19" i="13"/>
  <c r="DJ28" i="13"/>
  <c r="AX39" i="1"/>
  <c r="AK41" i="1"/>
  <c r="CW20" i="8"/>
  <c r="CW30" i="8"/>
  <c r="CW27" i="8"/>
  <c r="CW24" i="8"/>
  <c r="CW25" i="8"/>
  <c r="CW29" i="8"/>
  <c r="CW21" i="8"/>
  <c r="CW23" i="8"/>
  <c r="CW19" i="8"/>
  <c r="CW32" i="8"/>
  <c r="CW28" i="8"/>
  <c r="CW16" i="8"/>
  <c r="CW22" i="8"/>
  <c r="CW18" i="8"/>
  <c r="CW26" i="8"/>
  <c r="CW31" i="8"/>
  <c r="Q19" i="11"/>
  <c r="R19" i="11" s="1"/>
  <c r="Q16" i="11"/>
  <c r="R16" i="11" s="1"/>
  <c r="Q32" i="11"/>
  <c r="R32" i="11" s="1"/>
  <c r="Q18" i="11"/>
  <c r="R18" i="11" s="1"/>
  <c r="Q23" i="11"/>
  <c r="R23" i="11" s="1"/>
  <c r="Q28" i="11"/>
  <c r="R28" i="11" s="1"/>
  <c r="Q20" i="11"/>
  <c r="R20" i="11" s="1"/>
  <c r="Q25" i="11"/>
  <c r="R25" i="11" s="1"/>
  <c r="Q30" i="11"/>
  <c r="R30" i="11" s="1"/>
  <c r="Q21" i="11"/>
  <c r="R21" i="11" s="1"/>
  <c r="Q26" i="11"/>
  <c r="R26" i="11" s="1"/>
  <c r="Q27" i="11"/>
  <c r="R27" i="11" s="1"/>
  <c r="Q24" i="11"/>
  <c r="R24" i="11" s="1"/>
  <c r="Q31" i="11"/>
  <c r="R31" i="11" s="1"/>
  <c r="Q22" i="11"/>
  <c r="R22" i="11" s="1"/>
  <c r="Q29" i="11"/>
  <c r="R29" i="11" s="1"/>
  <c r="DI32" i="11"/>
  <c r="DI22" i="11"/>
  <c r="DI29" i="11"/>
  <c r="DI19" i="11"/>
  <c r="DI21" i="11"/>
  <c r="DI30" i="11"/>
  <c r="DI20" i="11"/>
  <c r="DI25" i="11"/>
  <c r="DI28" i="11"/>
  <c r="DI18" i="11"/>
  <c r="DI24" i="11"/>
  <c r="DI31" i="11"/>
  <c r="DI26" i="11"/>
  <c r="DI16" i="11"/>
  <c r="DI23" i="11"/>
  <c r="DI27" i="11"/>
  <c r="AW41" i="1"/>
  <c r="BJ39" i="1"/>
  <c r="X16" i="10"/>
  <c r="X31" i="10"/>
  <c r="X28" i="10"/>
  <c r="X24" i="10"/>
  <c r="X20" i="10"/>
  <c r="X27" i="10"/>
  <c r="X25" i="10"/>
  <c r="X18" i="10"/>
  <c r="X29" i="10"/>
  <c r="X21" i="10"/>
  <c r="X23" i="10"/>
  <c r="X26" i="10"/>
  <c r="X19" i="10"/>
  <c r="X22" i="10"/>
  <c r="X30" i="10"/>
  <c r="X32" i="10"/>
  <c r="CT38" i="1"/>
  <c r="N39" i="1"/>
  <c r="AJ77" i="1"/>
  <c r="BJ16" i="10"/>
  <c r="BJ29" i="10"/>
  <c r="BJ25" i="10"/>
  <c r="BJ21" i="10"/>
  <c r="BJ32" i="10"/>
  <c r="BJ30" i="10"/>
  <c r="BJ23" i="10"/>
  <c r="BJ18" i="10"/>
  <c r="BJ27" i="10"/>
  <c r="BJ24" i="10"/>
  <c r="BJ26" i="10"/>
  <c r="BJ20" i="10"/>
  <c r="BJ28" i="10"/>
  <c r="BJ22" i="10"/>
  <c r="BJ31" i="10"/>
  <c r="BJ19" i="10"/>
  <c r="DU27" i="11"/>
  <c r="DU24" i="11"/>
  <c r="DU16" i="11"/>
  <c r="DU31" i="11"/>
  <c r="DU22" i="11"/>
  <c r="DU18" i="11"/>
  <c r="DU20" i="11"/>
  <c r="DU21" i="11"/>
  <c r="DU26" i="11"/>
  <c r="DU29" i="11"/>
  <c r="DU19" i="11"/>
  <c r="DU25" i="11"/>
  <c r="DU32" i="11"/>
  <c r="DU23" i="11"/>
  <c r="DU30" i="11"/>
  <c r="DU28" i="11"/>
  <c r="X16" i="9"/>
  <c r="X28" i="9"/>
  <c r="X24" i="9"/>
  <c r="X20" i="9"/>
  <c r="X31" i="9"/>
  <c r="X29" i="9"/>
  <c r="X25" i="9"/>
  <c r="X27" i="9"/>
  <c r="X21" i="9"/>
  <c r="X22" i="9"/>
  <c r="X19" i="9"/>
  <c r="X23" i="9"/>
  <c r="X32" i="9"/>
  <c r="X18" i="9"/>
  <c r="X30" i="9"/>
  <c r="X26" i="9"/>
  <c r="DF38" i="1"/>
  <c r="AL39" i="1"/>
  <c r="Y41" i="1"/>
  <c r="CJ38" i="1"/>
  <c r="M29" i="9"/>
  <c r="M19" i="9"/>
  <c r="M22" i="9"/>
  <c r="M27" i="9"/>
  <c r="M32" i="9"/>
  <c r="M24" i="9"/>
  <c r="M20" i="9"/>
  <c r="M18" i="9"/>
  <c r="M25" i="9"/>
  <c r="M16" i="9"/>
  <c r="M26" i="9"/>
  <c r="M23" i="9"/>
  <c r="M30" i="9"/>
  <c r="M28" i="9"/>
  <c r="M21" i="9"/>
  <c r="M31" i="9"/>
  <c r="AJ16" i="8"/>
  <c r="AJ26" i="8"/>
  <c r="AJ23" i="8"/>
  <c r="AJ29" i="8"/>
  <c r="AJ32" i="8"/>
  <c r="AJ20" i="8"/>
  <c r="AJ27" i="8"/>
  <c r="AJ19" i="8"/>
  <c r="AJ30" i="8"/>
  <c r="AJ25" i="8"/>
  <c r="AJ22" i="8"/>
  <c r="AJ24" i="8"/>
  <c r="AJ28" i="8"/>
  <c r="AJ31" i="8"/>
  <c r="AJ18" i="8"/>
  <c r="AJ21" i="8"/>
  <c r="AW16" i="8"/>
  <c r="AW31" i="8"/>
  <c r="AW27" i="8"/>
  <c r="AW23" i="8"/>
  <c r="AW19" i="8"/>
  <c r="AW26" i="8"/>
  <c r="AW24" i="8"/>
  <c r="AW28" i="8"/>
  <c r="AW21" i="8"/>
  <c r="AW32" i="8"/>
  <c r="AW30" i="8"/>
  <c r="AW25" i="8"/>
  <c r="AW20" i="8"/>
  <c r="AW18" i="8"/>
  <c r="AW22" i="8"/>
  <c r="AW29" i="8"/>
  <c r="CA16" i="12"/>
  <c r="CA30" i="12"/>
  <c r="CA26" i="12"/>
  <c r="CA22" i="12"/>
  <c r="CA18" i="12"/>
  <c r="CA29" i="12"/>
  <c r="CA27" i="12"/>
  <c r="CA20" i="12"/>
  <c r="CA31" i="12"/>
  <c r="CA28" i="12"/>
  <c r="CA25" i="12"/>
  <c r="CA21" i="12"/>
  <c r="CA32" i="12"/>
  <c r="CA23" i="12"/>
  <c r="CA24" i="12"/>
  <c r="CA19" i="12"/>
  <c r="BC16" i="12"/>
  <c r="BC32" i="12"/>
  <c r="BC28" i="12"/>
  <c r="BC24" i="12"/>
  <c r="BC20" i="12"/>
  <c r="BC27" i="12"/>
  <c r="BC25" i="12"/>
  <c r="BC18" i="12"/>
  <c r="BC31" i="12"/>
  <c r="BC26" i="12"/>
  <c r="BC21" i="12"/>
  <c r="BC19" i="12"/>
  <c r="BC22" i="12"/>
  <c r="BC30" i="12"/>
  <c r="BC29" i="12"/>
  <c r="BC23" i="12"/>
  <c r="DV16" i="13"/>
  <c r="DV27" i="13"/>
  <c r="DV24" i="13"/>
  <c r="DV31" i="13"/>
  <c r="DV29" i="13"/>
  <c r="DV25" i="13"/>
  <c r="DV26" i="13"/>
  <c r="DV28" i="13"/>
  <c r="DV23" i="13"/>
  <c r="DV18" i="13"/>
  <c r="DV32" i="13"/>
  <c r="DV22" i="13"/>
  <c r="DV21" i="13"/>
  <c r="DV30" i="13"/>
  <c r="DV20" i="13"/>
  <c r="DV19" i="13"/>
  <c r="CU16" i="9"/>
  <c r="CU32" i="9"/>
  <c r="CU28" i="9"/>
  <c r="CU24" i="9"/>
  <c r="CU20" i="9"/>
  <c r="CU31" i="9"/>
  <c r="CU21" i="9"/>
  <c r="CU18" i="9"/>
  <c r="CU25" i="9"/>
  <c r="CU27" i="9"/>
  <c r="CU23" i="9"/>
  <c r="CU19" i="9"/>
  <c r="CU30" i="9"/>
  <c r="CU26" i="9"/>
  <c r="CU22" i="9"/>
  <c r="CU29" i="9"/>
  <c r="BH77" i="1"/>
  <c r="AH76" i="9"/>
  <c r="AH80" i="9" s="1"/>
  <c r="CT82" i="10"/>
  <c r="CT84" i="10" s="1"/>
  <c r="CT86" i="10" s="1"/>
  <c r="CG82" i="8"/>
  <c r="CG84" i="8" s="1"/>
  <c r="CG86" i="8" s="1"/>
  <c r="AT82" i="8"/>
  <c r="AT84" i="8" s="1"/>
  <c r="AT86" i="8" s="1"/>
  <c r="BT82" i="9"/>
  <c r="BT84" i="9" s="1"/>
  <c r="BT86" i="9" s="1"/>
  <c r="CG82" i="10"/>
  <c r="CG84" i="10" s="1"/>
  <c r="CG86" i="10" s="1"/>
  <c r="I82" i="8"/>
  <c r="I84" i="8" s="1"/>
  <c r="I86" i="8" s="1"/>
  <c r="DT82" i="10"/>
  <c r="DT84" i="10" s="1"/>
  <c r="DT86" i="10" s="1"/>
  <c r="DG82" i="10"/>
  <c r="DG84" i="10" s="1"/>
  <c r="DG86" i="10" s="1"/>
  <c r="BG82" i="8"/>
  <c r="BG84" i="8" s="1"/>
  <c r="BG86" i="8" s="1"/>
  <c r="CJ86" i="12"/>
  <c r="CT86" i="13"/>
  <c r="G86" i="9"/>
  <c r="BI86" i="11"/>
  <c r="BT82" i="8"/>
  <c r="BT84" i="8" s="1"/>
  <c r="BT86" i="8" s="1"/>
  <c r="CT86" i="12"/>
  <c r="G86" i="8"/>
  <c r="BG82" i="9"/>
  <c r="BG84" i="9" s="1"/>
  <c r="BG86" i="9" s="1"/>
  <c r="CU86" i="12"/>
  <c r="BT86" i="11"/>
  <c r="H86" i="9"/>
  <c r="CH74" i="10"/>
  <c r="CI74" i="3"/>
  <c r="DU72" i="8"/>
  <c r="DU74" i="8" s="1"/>
  <c r="CN74" i="3"/>
  <c r="BU74" i="9"/>
  <c r="CK74" i="3"/>
  <c r="CJ74" i="3"/>
  <c r="CU74" i="10"/>
  <c r="AU74" i="8"/>
  <c r="CI74" i="10"/>
  <c r="CH74" i="3"/>
  <c r="DH74" i="10"/>
  <c r="BU74" i="8"/>
  <c r="CM74" i="3"/>
  <c r="DU36" i="8"/>
  <c r="DI41" i="8"/>
  <c r="DI77" i="8" s="1"/>
  <c r="DV41" i="8"/>
  <c r="DV77" i="8" s="1"/>
  <c r="CV41" i="8"/>
  <c r="CV77" i="8" s="1"/>
  <c r="AI41" i="8"/>
  <c r="AI77" i="8" s="1"/>
  <c r="AI41" i="10"/>
  <c r="AI77" i="10" s="1"/>
  <c r="CJ41" i="11"/>
  <c r="CJ77" i="11" s="1"/>
  <c r="X41" i="8"/>
  <c r="X77" i="8" s="1"/>
  <c r="DJ10" i="10"/>
  <c r="DJ12" i="10"/>
  <c r="DJ38" i="10"/>
  <c r="DJ11" i="10"/>
  <c r="DJ9" i="10"/>
  <c r="DJ15" i="10"/>
  <c r="DJ39" i="10"/>
  <c r="DJ14" i="10"/>
  <c r="DJ17" i="10"/>
  <c r="AC10" i="12"/>
  <c r="AC17" i="12"/>
  <c r="AC15" i="12"/>
  <c r="AC38" i="12"/>
  <c r="AC14" i="12"/>
  <c r="AC12" i="12"/>
  <c r="AC11" i="12"/>
  <c r="AC39" i="12"/>
  <c r="AC9" i="12"/>
  <c r="AC13" i="12"/>
  <c r="DF41" i="9"/>
  <c r="DF77" i="9" s="1"/>
  <c r="AE3" i="12"/>
  <c r="CS36" i="9"/>
  <c r="CS76" i="9"/>
  <c r="AW9" i="10"/>
  <c r="AW38" i="10"/>
  <c r="AW10" i="10"/>
  <c r="AW15" i="10"/>
  <c r="AW14" i="10"/>
  <c r="AW39" i="10"/>
  <c r="AW11" i="10"/>
  <c r="AW12" i="10"/>
  <c r="AW17" i="10"/>
  <c r="BY36" i="12"/>
  <c r="BY41" i="13"/>
  <c r="BY77" i="13" s="1"/>
  <c r="DW10" i="8"/>
  <c r="DW39" i="8"/>
  <c r="DW9" i="8"/>
  <c r="DW12" i="8"/>
  <c r="DW13" i="8"/>
  <c r="DW14" i="8"/>
  <c r="DW15" i="8"/>
  <c r="DW38" i="8"/>
  <c r="DW11" i="8"/>
  <c r="DW17" i="8"/>
  <c r="CW15" i="10"/>
  <c r="CW11" i="10"/>
  <c r="CW38" i="10"/>
  <c r="CW9" i="10"/>
  <c r="CW39" i="10"/>
  <c r="CW10" i="10"/>
  <c r="CW17" i="10"/>
  <c r="CW14" i="10"/>
  <c r="CW12" i="10"/>
  <c r="AW39" i="9"/>
  <c r="AW38" i="9"/>
  <c r="AW15" i="9"/>
  <c r="AW11" i="9"/>
  <c r="AW12" i="9"/>
  <c r="AW10" i="9"/>
  <c r="AW17" i="9"/>
  <c r="AW14" i="9"/>
  <c r="AW9" i="9"/>
  <c r="BW9" i="9"/>
  <c r="BW38" i="9"/>
  <c r="BW39" i="9"/>
  <c r="BW10" i="9"/>
  <c r="BW12" i="9"/>
  <c r="BW17" i="9"/>
  <c r="BW15" i="9"/>
  <c r="BW14" i="9"/>
  <c r="BW11" i="9"/>
  <c r="BW17" i="10"/>
  <c r="BW39" i="10"/>
  <c r="BW11" i="10"/>
  <c r="BW38" i="10"/>
  <c r="BW10" i="10"/>
  <c r="BW12" i="10"/>
  <c r="BW14" i="10"/>
  <c r="BW9" i="10"/>
  <c r="BW15" i="10"/>
  <c r="CJ38" i="10"/>
  <c r="CJ12" i="10"/>
  <c r="CJ17" i="10"/>
  <c r="CJ14" i="10"/>
  <c r="CJ9" i="10"/>
  <c r="CJ15" i="10"/>
  <c r="CJ39" i="10"/>
  <c r="CJ10" i="10"/>
  <c r="CJ11" i="10"/>
  <c r="CJ39" i="8"/>
  <c r="CJ17" i="8"/>
  <c r="CJ13" i="8"/>
  <c r="CJ38" i="8"/>
  <c r="CJ14" i="8"/>
  <c r="CJ10" i="8"/>
  <c r="CJ12" i="8"/>
  <c r="CJ9" i="8"/>
  <c r="CJ11" i="8"/>
  <c r="CJ15" i="8"/>
  <c r="X13" i="9"/>
  <c r="X38" i="9"/>
  <c r="X12" i="9"/>
  <c r="X15" i="9"/>
  <c r="X10" i="9"/>
  <c r="X11" i="9"/>
  <c r="X39" i="9"/>
  <c r="X17" i="9"/>
  <c r="X9" i="9"/>
  <c r="X14" i="9"/>
  <c r="M39" i="9"/>
  <c r="M38" i="9"/>
  <c r="M12" i="9"/>
  <c r="M17" i="9"/>
  <c r="M10" i="9"/>
  <c r="M11" i="9"/>
  <c r="M15" i="9"/>
  <c r="M9" i="9"/>
  <c r="M13" i="9"/>
  <c r="M14" i="9"/>
  <c r="AJ39" i="8"/>
  <c r="AJ38" i="8"/>
  <c r="AJ12" i="8"/>
  <c r="AJ14" i="8"/>
  <c r="AJ13" i="8"/>
  <c r="AJ11" i="8"/>
  <c r="AJ17" i="8"/>
  <c r="AJ9" i="8"/>
  <c r="AJ10" i="8"/>
  <c r="AJ15" i="8"/>
  <c r="BJ38" i="10"/>
  <c r="BJ9" i="10"/>
  <c r="BJ39" i="10"/>
  <c r="BJ10" i="10"/>
  <c r="BJ14" i="10"/>
  <c r="BJ17" i="10"/>
  <c r="BJ15" i="10"/>
  <c r="BJ12" i="10"/>
  <c r="BJ11" i="10"/>
  <c r="CW14" i="8"/>
  <c r="CW38" i="8"/>
  <c r="CW10" i="8"/>
  <c r="CW15" i="8"/>
  <c r="CW11" i="8"/>
  <c r="CW39" i="8"/>
  <c r="CW17" i="8"/>
  <c r="CW9" i="8"/>
  <c r="CW12" i="8"/>
  <c r="CW13" i="8"/>
  <c r="CJ11" i="9"/>
  <c r="CJ38" i="9"/>
  <c r="CJ15" i="9"/>
  <c r="CJ10" i="9"/>
  <c r="CJ17" i="9"/>
  <c r="CJ14" i="9"/>
  <c r="CJ9" i="9"/>
  <c r="CJ39" i="9"/>
  <c r="CJ12" i="9"/>
  <c r="DS14" i="9"/>
  <c r="DS12" i="9"/>
  <c r="DS11" i="9"/>
  <c r="DS10" i="9"/>
  <c r="DS38" i="9"/>
  <c r="DS17" i="9"/>
  <c r="DS15" i="9"/>
  <c r="DS39" i="9"/>
  <c r="DS9" i="9"/>
  <c r="DU3" i="9"/>
  <c r="DU2" i="9" s="1"/>
  <c r="L38" i="8"/>
  <c r="L39" i="8"/>
  <c r="L17" i="8"/>
  <c r="L12" i="8"/>
  <c r="L9" i="8"/>
  <c r="L10" i="8"/>
  <c r="L15" i="8"/>
  <c r="L11" i="8"/>
  <c r="L13" i="8"/>
  <c r="L14" i="8"/>
  <c r="AJ39" i="10"/>
  <c r="AJ38" i="10"/>
  <c r="AJ12" i="10"/>
  <c r="AJ9" i="10"/>
  <c r="AJ17" i="10"/>
  <c r="AJ13" i="10"/>
  <c r="AJ14" i="10"/>
  <c r="AJ10" i="10"/>
  <c r="AJ11" i="10"/>
  <c r="AJ15" i="10"/>
  <c r="X39" i="10"/>
  <c r="X14" i="10"/>
  <c r="X17" i="10"/>
  <c r="X11" i="10"/>
  <c r="X10" i="10"/>
  <c r="X9" i="10"/>
  <c r="X13" i="10"/>
  <c r="X12" i="10"/>
  <c r="X38" i="10"/>
  <c r="X15" i="10"/>
  <c r="AJ39" i="9"/>
  <c r="AJ38" i="9"/>
  <c r="AJ12" i="9"/>
  <c r="AJ11" i="9"/>
  <c r="AJ9" i="9"/>
  <c r="AJ15" i="9"/>
  <c r="AJ10" i="9"/>
  <c r="AJ17" i="9"/>
  <c r="AJ14" i="9"/>
  <c r="M39" i="10"/>
  <c r="M10" i="10"/>
  <c r="M38" i="10"/>
  <c r="M14" i="10"/>
  <c r="M9" i="10"/>
  <c r="M12" i="10"/>
  <c r="M11" i="10"/>
  <c r="M17" i="10"/>
  <c r="M15" i="10"/>
  <c r="M13" i="10"/>
  <c r="BJ39" i="9"/>
  <c r="BJ17" i="9"/>
  <c r="BJ38" i="9"/>
  <c r="BJ15" i="9"/>
  <c r="BJ12" i="9"/>
  <c r="BJ9" i="9"/>
  <c r="BJ10" i="9"/>
  <c r="BJ14" i="9"/>
  <c r="BJ11" i="9"/>
  <c r="BJ38" i="8"/>
  <c r="BJ39" i="8"/>
  <c r="BJ11" i="8"/>
  <c r="BJ10" i="8"/>
  <c r="BJ12" i="8"/>
  <c r="BJ15" i="8"/>
  <c r="BJ14" i="8"/>
  <c r="BJ13" i="8"/>
  <c r="BJ17" i="8"/>
  <c r="BJ9" i="8"/>
  <c r="DJ10" i="8"/>
  <c r="DJ12" i="8"/>
  <c r="DJ9" i="8"/>
  <c r="DJ39" i="8"/>
  <c r="DJ15" i="8"/>
  <c r="DJ13" i="8"/>
  <c r="DJ38" i="8"/>
  <c r="DJ17" i="8"/>
  <c r="DJ14" i="8"/>
  <c r="DJ11" i="8"/>
  <c r="CW3" i="9"/>
  <c r="CW2" i="9" s="1"/>
  <c r="AB41" i="12"/>
  <c r="AB77" i="12" s="1"/>
  <c r="CU39" i="9"/>
  <c r="CU9" i="9"/>
  <c r="CU38" i="9"/>
  <c r="CU17" i="9"/>
  <c r="CU15" i="9"/>
  <c r="CU12" i="9"/>
  <c r="CU14" i="9"/>
  <c r="CU10" i="9"/>
  <c r="CU11" i="9"/>
  <c r="DI3" i="9"/>
  <c r="DI2" i="9" s="1"/>
  <c r="AW39" i="8"/>
  <c r="AW38" i="8"/>
  <c r="AW17" i="8"/>
  <c r="AW13" i="8"/>
  <c r="AW12" i="8"/>
  <c r="AW15" i="8"/>
  <c r="AW11" i="8"/>
  <c r="AW9" i="8"/>
  <c r="AW14" i="8"/>
  <c r="AW10" i="8"/>
  <c r="AN41" i="11"/>
  <c r="AN77" i="11" s="1"/>
  <c r="CT41" i="9"/>
  <c r="CT77" i="9" s="1"/>
  <c r="DG17" i="9"/>
  <c r="DG12" i="9"/>
  <c r="DG10" i="9"/>
  <c r="DG14" i="9"/>
  <c r="DG15" i="9"/>
  <c r="DG11" i="9"/>
  <c r="DG9" i="9"/>
  <c r="DG39" i="9"/>
  <c r="DG38" i="9"/>
  <c r="BW15" i="8"/>
  <c r="BW38" i="8"/>
  <c r="BW9" i="8"/>
  <c r="BW39" i="8"/>
  <c r="BW13" i="8"/>
  <c r="BW12" i="8"/>
  <c r="BW14" i="8"/>
  <c r="BW17" i="8"/>
  <c r="BW11" i="8"/>
  <c r="BW10" i="8"/>
  <c r="Y39" i="8"/>
  <c r="Y38" i="8"/>
  <c r="Y11" i="8"/>
  <c r="Y17" i="8"/>
  <c r="Y14" i="8"/>
  <c r="Y13" i="8"/>
  <c r="Y15" i="8"/>
  <c r="Y9" i="8"/>
  <c r="Y12" i="8"/>
  <c r="Y10" i="8"/>
  <c r="DW14" i="10"/>
  <c r="DW12" i="10"/>
  <c r="DW10" i="10"/>
  <c r="DW15" i="10"/>
  <c r="DW39" i="10"/>
  <c r="DW11" i="10"/>
  <c r="DW17" i="10"/>
  <c r="DW9" i="10"/>
  <c r="DW38" i="10"/>
  <c r="DQ38" i="3"/>
  <c r="DE38" i="3"/>
  <c r="CQ39" i="3"/>
  <c r="CE39" i="3"/>
  <c r="AC41" i="13"/>
  <c r="AC77" i="13" s="1"/>
  <c r="BM41" i="13"/>
  <c r="BM77" i="13" s="1"/>
  <c r="CK41" i="13"/>
  <c r="CK77" i="13" s="1"/>
  <c r="P41" i="13"/>
  <c r="P77" i="13" s="1"/>
  <c r="DV41" i="12"/>
  <c r="DV77" i="12" s="1"/>
  <c r="BZ41" i="12"/>
  <c r="BZ77" i="12" s="1"/>
  <c r="DT41" i="11"/>
  <c r="DT77" i="11" s="1"/>
  <c r="CV41" i="11"/>
  <c r="CV77" i="11" s="1"/>
  <c r="P41" i="11"/>
  <c r="P77" i="11" s="1"/>
  <c r="BL41" i="11"/>
  <c r="BL77" i="11" s="1"/>
  <c r="DS82" i="5"/>
  <c r="DS84" i="5" s="1"/>
  <c r="DU41" i="13"/>
  <c r="DH77" i="13"/>
  <c r="CS62" i="13"/>
  <c r="CU82" i="13"/>
  <c r="CU84" i="13" s="1"/>
  <c r="CS84" i="13"/>
  <c r="CS93" i="13" s="1"/>
  <c r="CS96" i="13" s="1"/>
  <c r="AD9" i="13"/>
  <c r="AD38" i="13"/>
  <c r="AE38" i="13" s="1"/>
  <c r="AD17" i="13"/>
  <c r="AE17" i="13" s="1"/>
  <c r="AD39" i="13"/>
  <c r="AD14" i="13"/>
  <c r="AE14" i="13" s="1"/>
  <c r="AD11" i="13"/>
  <c r="AE11" i="13" s="1"/>
  <c r="AD10" i="13"/>
  <c r="AE10" i="13" s="1"/>
  <c r="AD12" i="13"/>
  <c r="AE12" i="13" s="1"/>
  <c r="AD13" i="13"/>
  <c r="AE13" i="13" s="1"/>
  <c r="AD15" i="13"/>
  <c r="AE15" i="13" s="1"/>
  <c r="CZ3" i="13"/>
  <c r="CZ2" i="13" s="1"/>
  <c r="AO76" i="13"/>
  <c r="AO80" i="13" s="1"/>
  <c r="AB76" i="13"/>
  <c r="AB80" i="13" s="1"/>
  <c r="BJ84" i="13"/>
  <c r="CX39" i="13"/>
  <c r="CX15" i="13"/>
  <c r="CX12" i="13"/>
  <c r="CX13" i="13"/>
  <c r="CX17" i="13"/>
  <c r="CX38" i="13"/>
  <c r="CX14" i="13"/>
  <c r="CX11" i="13"/>
  <c r="CX10" i="13"/>
  <c r="CX9" i="13"/>
  <c r="DT76" i="13"/>
  <c r="DT80" i="13" s="1"/>
  <c r="DT36" i="13"/>
  <c r="CH84" i="13"/>
  <c r="CL39" i="13"/>
  <c r="CL38" i="13"/>
  <c r="CL10" i="13"/>
  <c r="CL13" i="13"/>
  <c r="CL12" i="13"/>
  <c r="CL15" i="13"/>
  <c r="CL14" i="13"/>
  <c r="CL9" i="13"/>
  <c r="CL17" i="13"/>
  <c r="CL11" i="13"/>
  <c r="CW41" i="13"/>
  <c r="BX76" i="13"/>
  <c r="BX80" i="13" s="1"/>
  <c r="BX36" i="13"/>
  <c r="BX55" i="13" s="1"/>
  <c r="DG82" i="13"/>
  <c r="DG84" i="13" s="1"/>
  <c r="CN3" i="13"/>
  <c r="CN2" i="13" s="1"/>
  <c r="BA41" i="13"/>
  <c r="BA77" i="13" s="1"/>
  <c r="CB3" i="13"/>
  <c r="CB2" i="13" s="1"/>
  <c r="Q14" i="13"/>
  <c r="R14" i="13" s="1"/>
  <c r="Q11" i="13"/>
  <c r="R11" i="13" s="1"/>
  <c r="Q39" i="13"/>
  <c r="Q38" i="13"/>
  <c r="R38" i="13" s="1"/>
  <c r="Q13" i="13"/>
  <c r="R13" i="13" s="1"/>
  <c r="Q12" i="13"/>
  <c r="R12" i="13" s="1"/>
  <c r="Q15" i="13"/>
  <c r="R15" i="13" s="1"/>
  <c r="Q10" i="13"/>
  <c r="R10" i="13" s="1"/>
  <c r="Q17" i="13"/>
  <c r="R17" i="13" s="1"/>
  <c r="Q9" i="13"/>
  <c r="DH76" i="13"/>
  <c r="DH80" i="13" s="1"/>
  <c r="DH36" i="13"/>
  <c r="BK82" i="13"/>
  <c r="BZ39" i="13"/>
  <c r="BZ38" i="13"/>
  <c r="BZ10" i="13"/>
  <c r="BZ13" i="13"/>
  <c r="BZ17" i="13"/>
  <c r="BZ14" i="13"/>
  <c r="BZ9" i="13"/>
  <c r="BZ15" i="13"/>
  <c r="BZ12" i="13"/>
  <c r="BZ11" i="13"/>
  <c r="BB39" i="13"/>
  <c r="BB11" i="13"/>
  <c r="BB15" i="13"/>
  <c r="BB17" i="13"/>
  <c r="BB10" i="13"/>
  <c r="BB14" i="13"/>
  <c r="BB9" i="13"/>
  <c r="BB12" i="13"/>
  <c r="BB13" i="13"/>
  <c r="BB38" i="13"/>
  <c r="BL76" i="13"/>
  <c r="BL80" i="13" s="1"/>
  <c r="BL36" i="13"/>
  <c r="BN38" i="13"/>
  <c r="BN39" i="13"/>
  <c r="BN17" i="13"/>
  <c r="BN14" i="13"/>
  <c r="BN13" i="13"/>
  <c r="BN11" i="13"/>
  <c r="BN9" i="13"/>
  <c r="BN12" i="13"/>
  <c r="BN10" i="13"/>
  <c r="BN15" i="13"/>
  <c r="AP41" i="13"/>
  <c r="AP77" i="13" s="1"/>
  <c r="AQ39" i="13"/>
  <c r="AQ38" i="13"/>
  <c r="AR38" i="13" s="1"/>
  <c r="AQ15" i="13"/>
  <c r="AR15" i="13" s="1"/>
  <c r="AQ12" i="13"/>
  <c r="AR12" i="13" s="1"/>
  <c r="AQ17" i="13"/>
  <c r="AR17" i="13" s="1"/>
  <c r="AQ11" i="13"/>
  <c r="AR11" i="13" s="1"/>
  <c r="AQ13" i="13"/>
  <c r="AR13" i="13" s="1"/>
  <c r="AQ10" i="13"/>
  <c r="AR10" i="13" s="1"/>
  <c r="AQ14" i="13"/>
  <c r="AR14" i="13" s="1"/>
  <c r="AQ9" i="13"/>
  <c r="DJ39" i="13"/>
  <c r="DJ38" i="13"/>
  <c r="DJ13" i="13"/>
  <c r="DJ12" i="13"/>
  <c r="DJ11" i="13"/>
  <c r="DJ10" i="13"/>
  <c r="DJ9" i="13"/>
  <c r="DJ17" i="13"/>
  <c r="DJ15" i="13"/>
  <c r="DJ14" i="13"/>
  <c r="BD3" i="13"/>
  <c r="BD2" i="13" s="1"/>
  <c r="DX3" i="13"/>
  <c r="DX2" i="13" s="1"/>
  <c r="O76" i="13"/>
  <c r="O80" i="13" s="1"/>
  <c r="BP3" i="13"/>
  <c r="BP2" i="13" s="1"/>
  <c r="BV82" i="13"/>
  <c r="AZ76" i="13"/>
  <c r="AZ80" i="13" s="1"/>
  <c r="CJ76" i="13"/>
  <c r="CJ80" i="13" s="1"/>
  <c r="CJ36" i="13"/>
  <c r="BI84" i="13"/>
  <c r="DL3" i="13"/>
  <c r="DL2" i="13" s="1"/>
  <c r="DI41" i="13"/>
  <c r="DI77" i="13" s="1"/>
  <c r="DV39" i="13"/>
  <c r="DV15" i="13"/>
  <c r="DV38" i="13"/>
  <c r="DV14" i="13"/>
  <c r="DV13" i="13"/>
  <c r="DV11" i="13"/>
  <c r="DV17" i="13"/>
  <c r="DV12" i="13"/>
  <c r="DV10" i="13"/>
  <c r="DV9" i="13"/>
  <c r="BW82" i="13"/>
  <c r="BW84" i="13" s="1"/>
  <c r="DF82" i="13"/>
  <c r="CV76" i="13"/>
  <c r="CV80" i="13" s="1"/>
  <c r="CV36" i="13"/>
  <c r="DY3" i="12"/>
  <c r="DY2" i="12" s="1"/>
  <c r="DT82" i="12"/>
  <c r="DW39" i="12"/>
  <c r="DW38" i="12"/>
  <c r="DW13" i="12"/>
  <c r="DW10" i="12"/>
  <c r="DW17" i="12"/>
  <c r="DW15" i="12"/>
  <c r="DW12" i="12"/>
  <c r="DW11" i="12"/>
  <c r="DW9" i="12"/>
  <c r="DW14" i="12"/>
  <c r="CL41" i="12"/>
  <c r="CL77" i="12" s="1"/>
  <c r="CI82" i="12"/>
  <c r="P76" i="12"/>
  <c r="P80" i="12" s="1"/>
  <c r="BU86" i="12"/>
  <c r="DA3" i="12"/>
  <c r="DA2" i="12" s="1"/>
  <c r="CM38" i="12"/>
  <c r="CM15" i="12"/>
  <c r="CM14" i="12"/>
  <c r="CM17" i="12"/>
  <c r="CM12" i="12"/>
  <c r="CM11" i="12"/>
  <c r="CM39" i="12"/>
  <c r="CM10" i="12"/>
  <c r="CM9" i="12"/>
  <c r="CM13" i="12"/>
  <c r="DF62" i="12"/>
  <c r="DF64" i="12" s="1"/>
  <c r="DU77" i="12"/>
  <c r="CY38" i="12"/>
  <c r="CY9" i="12"/>
  <c r="CY12" i="12"/>
  <c r="CY15" i="12"/>
  <c r="CY39" i="12"/>
  <c r="CY14" i="12"/>
  <c r="CY13" i="12"/>
  <c r="CY11" i="12"/>
  <c r="CY10" i="12"/>
  <c r="CY17" i="12"/>
  <c r="DS82" i="12"/>
  <c r="BB41" i="12"/>
  <c r="BB77" i="12" s="1"/>
  <c r="DI76" i="12"/>
  <c r="DI80" i="12" s="1"/>
  <c r="DI36" i="12"/>
  <c r="CX41" i="12"/>
  <c r="BI86" i="12"/>
  <c r="BC39" i="12"/>
  <c r="BC38" i="12"/>
  <c r="BC17" i="12"/>
  <c r="BC12" i="12"/>
  <c r="BC13" i="12"/>
  <c r="BC10" i="12"/>
  <c r="BC14" i="12"/>
  <c r="BC11" i="12"/>
  <c r="BC9" i="12"/>
  <c r="BC15" i="12"/>
  <c r="BO39" i="12"/>
  <c r="BO13" i="12"/>
  <c r="BO17" i="12"/>
  <c r="BO38" i="12"/>
  <c r="BO14" i="12"/>
  <c r="BO15" i="12"/>
  <c r="BO12" i="12"/>
  <c r="BO9" i="12"/>
  <c r="BO11" i="12"/>
  <c r="BO10" i="12"/>
  <c r="DU76" i="12"/>
  <c r="DU80" i="12" s="1"/>
  <c r="DU36" i="12"/>
  <c r="CO3" i="12"/>
  <c r="CO2" i="12" s="1"/>
  <c r="BE3" i="12"/>
  <c r="BQ3" i="12"/>
  <c r="BQ2" i="12" s="1"/>
  <c r="DF86" i="12"/>
  <c r="DM3" i="12"/>
  <c r="DM2" i="12" s="1"/>
  <c r="DI77" i="12"/>
  <c r="CC3" i="12"/>
  <c r="CC2" i="12" s="1"/>
  <c r="BX82" i="12"/>
  <c r="BN41" i="12"/>
  <c r="BN77" i="12" s="1"/>
  <c r="CS86" i="12"/>
  <c r="BM76" i="12"/>
  <c r="BM80" i="12" s="1"/>
  <c r="BM36" i="12"/>
  <c r="DJ41" i="12"/>
  <c r="DJ77" i="12" s="1"/>
  <c r="BL82" i="12"/>
  <c r="CW76" i="12"/>
  <c r="CW80" i="12" s="1"/>
  <c r="CW36" i="12"/>
  <c r="Q41" i="12"/>
  <c r="R39" i="12"/>
  <c r="DK39" i="12"/>
  <c r="DK17" i="12"/>
  <c r="DK9" i="12"/>
  <c r="DK15" i="12"/>
  <c r="DK14" i="12"/>
  <c r="DK38" i="12"/>
  <c r="DK11" i="12"/>
  <c r="DK10" i="12"/>
  <c r="DK13" i="12"/>
  <c r="DK12" i="12"/>
  <c r="DG84" i="12"/>
  <c r="R44" i="12"/>
  <c r="BK82" i="12"/>
  <c r="BK84" i="12" s="1"/>
  <c r="CA39" i="12"/>
  <c r="CA14" i="12"/>
  <c r="CA11" i="12"/>
  <c r="CA38" i="12"/>
  <c r="CA15" i="12"/>
  <c r="CA10" i="12"/>
  <c r="CA13" i="12"/>
  <c r="CA9" i="12"/>
  <c r="CA17" i="12"/>
  <c r="CA12" i="12"/>
  <c r="CK76" i="12"/>
  <c r="CK80" i="12" s="1"/>
  <c r="CK36" i="12"/>
  <c r="CK55" i="12" s="1"/>
  <c r="BW82" i="12"/>
  <c r="BH86" i="11"/>
  <c r="BY38" i="11"/>
  <c r="BY17" i="11"/>
  <c r="BY14" i="11"/>
  <c r="BY39" i="11"/>
  <c r="BY11" i="11"/>
  <c r="BY12" i="11"/>
  <c r="BY10" i="11"/>
  <c r="BY9" i="11"/>
  <c r="BY15" i="11"/>
  <c r="BY13" i="11"/>
  <c r="AA76" i="11"/>
  <c r="AA80" i="11" s="1"/>
  <c r="DS77" i="11"/>
  <c r="CA3" i="11"/>
  <c r="CA2" i="11" s="1"/>
  <c r="CU76" i="11"/>
  <c r="CU80" i="11" s="1"/>
  <c r="CU36" i="11"/>
  <c r="CI76" i="11"/>
  <c r="CI80" i="11" s="1"/>
  <c r="CI36" i="11"/>
  <c r="BA10" i="11"/>
  <c r="BA39" i="11"/>
  <c r="BA17" i="11"/>
  <c r="BA14" i="11"/>
  <c r="BA11" i="11"/>
  <c r="BA12" i="11"/>
  <c r="BA38" i="11"/>
  <c r="BA9" i="11"/>
  <c r="BA15" i="11"/>
  <c r="BA13" i="11"/>
  <c r="CS82" i="11"/>
  <c r="CS84" i="11" s="1"/>
  <c r="CS93" i="11" s="1"/>
  <c r="CS96" i="11" s="1"/>
  <c r="BC3" i="11"/>
  <c r="BC2" i="11" s="1"/>
  <c r="BO3" i="11"/>
  <c r="BO2" i="11" s="1"/>
  <c r="CW39" i="11"/>
  <c r="CW38" i="11"/>
  <c r="CW14" i="11"/>
  <c r="CW15" i="11"/>
  <c r="CW11" i="11"/>
  <c r="CW9" i="11"/>
  <c r="CW17" i="11"/>
  <c r="CW13" i="11"/>
  <c r="CW10" i="11"/>
  <c r="CW12" i="11"/>
  <c r="CF62" i="11"/>
  <c r="CF64" i="11" s="1"/>
  <c r="BX41" i="11"/>
  <c r="AB41" i="11"/>
  <c r="AB77" i="11" s="1"/>
  <c r="AZ41" i="11"/>
  <c r="AZ77" i="11" s="1"/>
  <c r="BM38" i="11"/>
  <c r="BM39" i="11"/>
  <c r="BM13" i="11"/>
  <c r="BM9" i="11"/>
  <c r="BM12" i="11"/>
  <c r="BM10" i="11"/>
  <c r="BM15" i="11"/>
  <c r="BM17" i="11"/>
  <c r="BM14" i="11"/>
  <c r="BM11" i="11"/>
  <c r="CY3" i="11"/>
  <c r="CY2" i="11" s="1"/>
  <c r="BV82" i="11"/>
  <c r="AM76" i="11"/>
  <c r="AM80" i="11" s="1"/>
  <c r="CT82" i="11"/>
  <c r="CT84" i="11" s="1"/>
  <c r="BU82" i="11"/>
  <c r="CM3" i="11"/>
  <c r="CM2" i="11" s="1"/>
  <c r="AY76" i="11"/>
  <c r="AY80" i="11" s="1"/>
  <c r="AY36" i="11"/>
  <c r="AY55" i="11" s="1"/>
  <c r="CK38" i="11"/>
  <c r="CK17" i="11"/>
  <c r="CK14" i="11"/>
  <c r="CK15" i="11"/>
  <c r="CK39" i="11"/>
  <c r="CK13" i="11"/>
  <c r="CK10" i="11"/>
  <c r="CK9" i="11"/>
  <c r="CK11" i="11"/>
  <c r="CK12" i="11"/>
  <c r="DH41" i="11"/>
  <c r="CH82" i="11"/>
  <c r="CH84" i="11" s="1"/>
  <c r="BW76" i="11"/>
  <c r="BW80" i="11" s="1"/>
  <c r="BW36" i="11"/>
  <c r="BW55" i="11" s="1"/>
  <c r="AE3" i="11"/>
  <c r="CG84" i="11"/>
  <c r="DW3" i="11"/>
  <c r="DW2" i="11" s="1"/>
  <c r="AC15" i="11"/>
  <c r="AC39" i="11"/>
  <c r="AC17" i="11"/>
  <c r="AC11" i="11"/>
  <c r="AC38" i="11"/>
  <c r="AC12" i="11"/>
  <c r="AC13" i="11"/>
  <c r="AC10" i="11"/>
  <c r="AC9" i="11"/>
  <c r="AC14" i="11"/>
  <c r="CU77" i="11"/>
  <c r="CF84" i="11"/>
  <c r="CF93" i="11" s="1"/>
  <c r="CF96" i="11" s="1"/>
  <c r="DU17" i="11"/>
  <c r="DU38" i="11"/>
  <c r="DU15" i="11"/>
  <c r="DU39" i="11"/>
  <c r="DU11" i="11"/>
  <c r="DU9" i="11"/>
  <c r="DU12" i="11"/>
  <c r="DU14" i="11"/>
  <c r="DU13" i="11"/>
  <c r="DU10" i="11"/>
  <c r="AQ3" i="11"/>
  <c r="AQ2" i="11" s="1"/>
  <c r="DI15" i="11"/>
  <c r="DI39" i="11"/>
  <c r="DI12" i="11"/>
  <c r="DI9" i="11"/>
  <c r="DI13" i="11"/>
  <c r="DI17" i="11"/>
  <c r="DI10" i="11"/>
  <c r="DI38" i="11"/>
  <c r="DI14" i="11"/>
  <c r="DI11" i="11"/>
  <c r="AO38" i="11"/>
  <c r="AO15" i="11"/>
  <c r="AO11" i="11"/>
  <c r="AO13" i="11"/>
  <c r="AO10" i="11"/>
  <c r="AO9" i="11"/>
  <c r="AO14" i="11"/>
  <c r="AO12" i="11"/>
  <c r="AO39" i="11"/>
  <c r="AO17" i="11"/>
  <c r="DK3" i="11"/>
  <c r="DK2" i="11" s="1"/>
  <c r="BS86" i="11"/>
  <c r="Q17" i="11"/>
  <c r="R17" i="11" s="1"/>
  <c r="Q39" i="11"/>
  <c r="Q13" i="11"/>
  <c r="R13" i="11" s="1"/>
  <c r="Q38" i="11"/>
  <c r="R38" i="11" s="1"/>
  <c r="Q15" i="11"/>
  <c r="R15" i="11" s="1"/>
  <c r="Q9" i="11"/>
  <c r="Q10" i="11"/>
  <c r="R10" i="11" s="1"/>
  <c r="Q12" i="11"/>
  <c r="R12" i="11" s="1"/>
  <c r="Q11" i="11"/>
  <c r="R11" i="11" s="1"/>
  <c r="Q14" i="11"/>
  <c r="R14" i="11" s="1"/>
  <c r="DS76" i="11"/>
  <c r="DS80" i="11" s="1"/>
  <c r="DS36" i="11"/>
  <c r="DS55" i="11" s="1"/>
  <c r="DS60" i="11" s="1"/>
  <c r="O76" i="11"/>
  <c r="O80" i="11" s="1"/>
  <c r="BK76" i="11"/>
  <c r="BK80" i="11" s="1"/>
  <c r="BK36" i="11"/>
  <c r="BK55" i="11" s="1"/>
  <c r="DG76" i="11"/>
  <c r="DG80" i="11" s="1"/>
  <c r="DG36" i="11"/>
  <c r="BU36" i="10"/>
  <c r="I84" i="9"/>
  <c r="CU36" i="8"/>
  <c r="CH36" i="9"/>
  <c r="CH36" i="10"/>
  <c r="CH55" i="10" s="1"/>
  <c r="BH77" i="8"/>
  <c r="CV7" i="9"/>
  <c r="CV71" i="9" s="1"/>
  <c r="CI41" i="9"/>
  <c r="CI77" i="9" s="1"/>
  <c r="BV7" i="10"/>
  <c r="BV71" i="10" s="1"/>
  <c r="BV72" i="10" s="1"/>
  <c r="DS62" i="8"/>
  <c r="DS64" i="8" s="1"/>
  <c r="BU77" i="10"/>
  <c r="BU76" i="9"/>
  <c r="BU80" i="9" s="1"/>
  <c r="CV41" i="10"/>
  <c r="CV77" i="10" s="1"/>
  <c r="BU36" i="9"/>
  <c r="BU55" i="9" s="1"/>
  <c r="CH77" i="9"/>
  <c r="AU76" i="10"/>
  <c r="AU80" i="10" s="1"/>
  <c r="DI7" i="8"/>
  <c r="DI71" i="8" s="1"/>
  <c r="DI72" i="8" s="1"/>
  <c r="BF82" i="10"/>
  <c r="DF62" i="10"/>
  <c r="DF64" i="10" s="1"/>
  <c r="DU36" i="10"/>
  <c r="BU71" i="10"/>
  <c r="AH76" i="8"/>
  <c r="AH80" i="8" s="1"/>
  <c r="CT84" i="8"/>
  <c r="CT86" i="8" s="1"/>
  <c r="BI7" i="10"/>
  <c r="BI71" i="10" s="1"/>
  <c r="BI72" i="10" s="1"/>
  <c r="DU71" i="10"/>
  <c r="DU77" i="10"/>
  <c r="DS82" i="10"/>
  <c r="DS84" i="10" s="1"/>
  <c r="DS93" i="10" s="1"/>
  <c r="DS96" i="10" s="1"/>
  <c r="W76" i="8"/>
  <c r="W80" i="8" s="1"/>
  <c r="DV7" i="10"/>
  <c r="DV71" i="10" s="1"/>
  <c r="CF82" i="8"/>
  <c r="CF84" i="8" s="1"/>
  <c r="CF93" i="8" s="1"/>
  <c r="CF96" i="8" s="1"/>
  <c r="BF62" i="9"/>
  <c r="CS82" i="10"/>
  <c r="CS84" i="10" s="1"/>
  <c r="CS93" i="10" s="1"/>
  <c r="CS96" i="10" s="1"/>
  <c r="AF82" i="5"/>
  <c r="AF84" i="5" s="1"/>
  <c r="BV41" i="9"/>
  <c r="CS82" i="6"/>
  <c r="DV7" i="8"/>
  <c r="DV71" i="8" s="1"/>
  <c r="AU77" i="8"/>
  <c r="AH77" i="9"/>
  <c r="DF82" i="6"/>
  <c r="BV7" i="9"/>
  <c r="AS82" i="5"/>
  <c r="BU77" i="8"/>
  <c r="K76" i="9"/>
  <c r="K80" i="9" s="1"/>
  <c r="CF82" i="9"/>
  <c r="CF84" i="9" s="1"/>
  <c r="CF93" i="9" s="1"/>
  <c r="CF96" i="9" s="1"/>
  <c r="CF62" i="10"/>
  <c r="CU77" i="10"/>
  <c r="AU76" i="8"/>
  <c r="AU80" i="8" s="1"/>
  <c r="BU76" i="8"/>
  <c r="BU80" i="8" s="1"/>
  <c r="AV41" i="10"/>
  <c r="BH36" i="8"/>
  <c r="BH55" i="8" s="1"/>
  <c r="BI41" i="9"/>
  <c r="BI77" i="9" s="1"/>
  <c r="AV7" i="9"/>
  <c r="AV71" i="9" s="1"/>
  <c r="AV72" i="9" s="1"/>
  <c r="CF82" i="5"/>
  <c r="DS82" i="6"/>
  <c r="DS84" i="6" s="1"/>
  <c r="AS82" i="8"/>
  <c r="DF82" i="5"/>
  <c r="DF84" i="5" s="1"/>
  <c r="DI7" i="9"/>
  <c r="DI71" i="9" s="1"/>
  <c r="DI72" i="9" s="1"/>
  <c r="CS62" i="10"/>
  <c r="CS64" i="10" s="1"/>
  <c r="AH76" i="10"/>
  <c r="AH80" i="10" s="1"/>
  <c r="BS82" i="5"/>
  <c r="CI7" i="8"/>
  <c r="CI71" i="8" s="1"/>
  <c r="CI72" i="8" s="1"/>
  <c r="CI41" i="8"/>
  <c r="DH76" i="8"/>
  <c r="DH80" i="8" s="1"/>
  <c r="CI7" i="9"/>
  <c r="CI71" i="9" s="1"/>
  <c r="CI72" i="9" s="1"/>
  <c r="S84" i="5"/>
  <c r="CG82" i="9"/>
  <c r="BF82" i="6"/>
  <c r="DI7" i="10"/>
  <c r="DI71" i="10" s="1"/>
  <c r="DI72" i="10" s="1"/>
  <c r="BV41" i="8"/>
  <c r="BV77" i="8" s="1"/>
  <c r="BI41" i="8"/>
  <c r="BI77" i="8" s="1"/>
  <c r="BI41" i="10"/>
  <c r="BI77" i="10" s="1"/>
  <c r="W77" i="8"/>
  <c r="BH77" i="9"/>
  <c r="DV41" i="10"/>
  <c r="DV77" i="10" s="1"/>
  <c r="BS82" i="9"/>
  <c r="CU36" i="10"/>
  <c r="CU55" i="10" s="1"/>
  <c r="BI7" i="8"/>
  <c r="BI71" i="8" s="1"/>
  <c r="BI72" i="8" s="1"/>
  <c r="BI7" i="9"/>
  <c r="BI71" i="9" s="1"/>
  <c r="BI72" i="9" s="1"/>
  <c r="AV41" i="9"/>
  <c r="AV77" i="9" s="1"/>
  <c r="BH77" i="10"/>
  <c r="AS82" i="6"/>
  <c r="CU82" i="10"/>
  <c r="S84" i="6"/>
  <c r="AV76" i="10"/>
  <c r="AV80" i="10" s="1"/>
  <c r="AU77" i="9"/>
  <c r="BI76" i="9"/>
  <c r="AV7" i="8"/>
  <c r="AV71" i="8" s="1"/>
  <c r="AV72" i="8" s="1"/>
  <c r="DG84" i="8"/>
  <c r="DG86" i="8" s="1"/>
  <c r="DF82" i="10"/>
  <c r="AH77" i="10"/>
  <c r="DV7" i="9"/>
  <c r="DV71" i="9" s="1"/>
  <c r="BS82" i="8"/>
  <c r="BS84" i="8" s="1"/>
  <c r="BS86" i="8" s="1"/>
  <c r="BF82" i="5"/>
  <c r="BF84" i="5" s="1"/>
  <c r="CS82" i="5"/>
  <c r="DH76" i="10"/>
  <c r="DH80" i="10" s="1"/>
  <c r="CH76" i="8"/>
  <c r="CH80" i="8" s="1"/>
  <c r="CV7" i="10"/>
  <c r="CV71" i="10" s="1"/>
  <c r="CV72" i="10" s="1"/>
  <c r="CF82" i="6"/>
  <c r="AU76" i="9"/>
  <c r="AU80" i="9" s="1"/>
  <c r="BF62" i="8"/>
  <c r="BS82" i="10"/>
  <c r="BV7" i="8"/>
  <c r="CF82" i="10"/>
  <c r="CF84" i="10" s="1"/>
  <c r="CF93" i="10" s="1"/>
  <c r="CF96" i="10" s="1"/>
  <c r="L41" i="9"/>
  <c r="L77" i="9" s="1"/>
  <c r="CH77" i="10"/>
  <c r="BF82" i="9"/>
  <c r="BS82" i="6"/>
  <c r="DS82" i="8"/>
  <c r="BH76" i="9"/>
  <c r="BH80" i="9" s="1"/>
  <c r="AV41" i="8"/>
  <c r="AV77" i="8" s="1"/>
  <c r="H82" i="8"/>
  <c r="H84" i="8" s="1"/>
  <c r="H86" i="8" s="1"/>
  <c r="DF62" i="8"/>
  <c r="S84" i="4"/>
  <c r="BF82" i="8"/>
  <c r="BH76" i="10"/>
  <c r="BH80" i="10" s="1"/>
  <c r="AI76" i="10"/>
  <c r="DH36" i="10"/>
  <c r="CS82" i="8"/>
  <c r="DI41" i="10"/>
  <c r="CV7" i="8"/>
  <c r="CV71" i="8" s="1"/>
  <c r="CV72" i="8" s="1"/>
  <c r="DV36" i="8"/>
  <c r="DU71" i="9"/>
  <c r="CW41" i="3"/>
  <c r="CW77" i="3" s="1"/>
  <c r="CU39" i="2"/>
  <c r="CH41" i="2"/>
  <c r="DY72" i="2"/>
  <c r="DS38" i="2"/>
  <c r="DS41" i="2" s="1"/>
  <c r="AK77" i="2"/>
  <c r="DH38" i="1"/>
  <c r="CJ39" i="2"/>
  <c r="BW41" i="2"/>
  <c r="BW77" i="2" s="1"/>
  <c r="CV41" i="3"/>
  <c r="CV77" i="3" s="1"/>
  <c r="BK39" i="2"/>
  <c r="AX41" i="2"/>
  <c r="Z41" i="2"/>
  <c r="Z77" i="2" s="1"/>
  <c r="AM39" i="2"/>
  <c r="CU41" i="3"/>
  <c r="CU77" i="3" s="1"/>
  <c r="DT39" i="2"/>
  <c r="DG41" i="2"/>
  <c r="DG77" i="2" s="1"/>
  <c r="DG41" i="3"/>
  <c r="DG77" i="3" s="1"/>
  <c r="BX41" i="3"/>
  <c r="DV71" i="2"/>
  <c r="DV74" i="2" s="1"/>
  <c r="BK77" i="3"/>
  <c r="DJ74" i="2"/>
  <c r="CA38" i="2"/>
  <c r="DG74" i="3"/>
  <c r="AN41" i="3"/>
  <c r="AN77" i="3" s="1"/>
  <c r="DF41" i="3"/>
  <c r="DF41" i="2"/>
  <c r="AL41" i="2"/>
  <c r="AL77" i="2" s="1"/>
  <c r="AY39" i="2"/>
  <c r="CS77" i="3"/>
  <c r="AZ41" i="3"/>
  <c r="AZ77" i="3" s="1"/>
  <c r="BV41" i="2"/>
  <c r="BV77" i="2" s="1"/>
  <c r="CI39" i="2"/>
  <c r="DH74" i="2"/>
  <c r="BL41" i="3"/>
  <c r="BL77" i="3" s="1"/>
  <c r="CY74" i="3"/>
  <c r="AY77" i="3"/>
  <c r="BU77" i="2"/>
  <c r="Z3" i="1"/>
  <c r="CY3" i="6"/>
  <c r="AL3" i="9"/>
  <c r="AL2" i="9" s="1"/>
  <c r="BL3" i="6"/>
  <c r="CL3" i="5"/>
  <c r="CY3" i="8"/>
  <c r="CY2" i="8" s="1"/>
  <c r="AL3" i="6"/>
  <c r="DL3" i="6"/>
  <c r="BL3" i="8"/>
  <c r="BL2" i="8" s="1"/>
  <c r="BY3" i="10"/>
  <c r="BY2" i="10" s="1"/>
  <c r="N3" i="3"/>
  <c r="BY3" i="5"/>
  <c r="DY3" i="6"/>
  <c r="N3" i="1"/>
  <c r="BL3" i="5"/>
  <c r="AL3" i="8"/>
  <c r="AL2" i="8" s="1"/>
  <c r="DL3" i="10"/>
  <c r="DL2" i="10" s="1"/>
  <c r="Z3" i="9"/>
  <c r="Z2" i="9" s="1"/>
  <c r="DY3" i="10"/>
  <c r="DY2" i="10" s="1"/>
  <c r="CL3" i="9"/>
  <c r="CL2" i="9" s="1"/>
  <c r="Z3" i="10"/>
  <c r="Z2" i="10" s="1"/>
  <c r="DL3" i="5"/>
  <c r="AY3" i="9"/>
  <c r="AY2" i="9" s="1"/>
  <c r="CY3" i="5"/>
  <c r="AY3" i="5"/>
  <c r="AY3" i="10"/>
  <c r="AY2" i="10" s="1"/>
  <c r="AY3" i="8"/>
  <c r="AY2" i="8" s="1"/>
  <c r="AL3" i="10"/>
  <c r="AL2" i="10" s="1"/>
  <c r="AL3" i="5"/>
  <c r="DL3" i="8"/>
  <c r="DL2" i="8" s="1"/>
  <c r="BL3" i="10"/>
  <c r="BL2" i="10" s="1"/>
  <c r="BL3" i="9"/>
  <c r="BL2" i="9" s="1"/>
  <c r="CL3" i="8"/>
  <c r="CL2" i="8" s="1"/>
  <c r="CY3" i="10"/>
  <c r="CY2" i="10" s="1"/>
  <c r="DY3" i="8"/>
  <c r="DY2" i="8" s="1"/>
  <c r="BY3" i="8"/>
  <c r="BY2" i="8" s="1"/>
  <c r="BY3" i="9"/>
  <c r="BY2" i="9" s="1"/>
  <c r="CL3" i="6"/>
  <c r="AY3" i="6"/>
  <c r="DY3" i="5"/>
  <c r="BY3" i="6"/>
  <c r="CL3" i="10"/>
  <c r="CL2" i="10" s="1"/>
  <c r="N3" i="9"/>
  <c r="N2" i="9" s="1"/>
  <c r="N3" i="10"/>
  <c r="N2" i="10" s="1"/>
  <c r="M3" i="8"/>
  <c r="M2" i="8" s="1"/>
  <c r="Z3" i="5"/>
  <c r="Z3" i="3"/>
  <c r="AA3" i="2"/>
  <c r="M3" i="4"/>
  <c r="N3" i="5"/>
  <c r="Z3" i="4"/>
  <c r="M3" i="6"/>
  <c r="Z3" i="8"/>
  <c r="Z2" i="8" s="1"/>
  <c r="Z3" i="6"/>
  <c r="AA41" i="3"/>
  <c r="AA77" i="3" s="1"/>
  <c r="AP38" i="2"/>
  <c r="Q38" i="2"/>
  <c r="AQ38" i="2" s="1"/>
  <c r="P38" i="3"/>
  <c r="O39" i="2"/>
  <c r="P38" i="1"/>
  <c r="AP46" i="12" l="1"/>
  <c r="AP34" i="12"/>
  <c r="AP76" i="12" s="1"/>
  <c r="AP41" i="12"/>
  <c r="AP77" i="12" s="1"/>
  <c r="Z49" i="9"/>
  <c r="Z50" i="9"/>
  <c r="Z51" i="9"/>
  <c r="Z57" i="9"/>
  <c r="Z90" i="9"/>
  <c r="Z88" i="9"/>
  <c r="Z58" i="9"/>
  <c r="Z89" i="9"/>
  <c r="Z59" i="9"/>
  <c r="N3" i="2"/>
  <c r="CY50" i="10"/>
  <c r="CY51" i="10"/>
  <c r="CY49" i="10"/>
  <c r="CY59" i="10"/>
  <c r="CY90" i="10"/>
  <c r="CY58" i="10"/>
  <c r="CY89" i="10"/>
  <c r="CY57" i="10"/>
  <c r="CY88" i="10"/>
  <c r="DL49" i="10"/>
  <c r="DL50" i="10"/>
  <c r="DL51" i="10"/>
  <c r="DL89" i="10"/>
  <c r="DL59" i="10"/>
  <c r="DL90" i="10"/>
  <c r="DL58" i="10"/>
  <c r="DL57" i="10"/>
  <c r="DL88" i="10"/>
  <c r="BO49" i="11"/>
  <c r="BO50" i="11"/>
  <c r="BO51" i="11"/>
  <c r="BO89" i="11"/>
  <c r="BO90" i="11"/>
  <c r="BO58" i="11"/>
  <c r="BO59" i="11"/>
  <c r="BO57" i="11"/>
  <c r="BO88" i="11"/>
  <c r="CM51" i="11"/>
  <c r="CM49" i="11"/>
  <c r="CM50" i="11"/>
  <c r="CM58" i="11"/>
  <c r="CM59" i="11"/>
  <c r="CM89" i="11"/>
  <c r="CM90" i="11"/>
  <c r="CM88" i="11"/>
  <c r="CM57" i="11"/>
  <c r="DW51" i="11"/>
  <c r="DW49" i="11"/>
  <c r="DW50" i="11"/>
  <c r="DW58" i="11"/>
  <c r="DW59" i="11"/>
  <c r="DW89" i="11"/>
  <c r="DW90" i="11"/>
  <c r="DW88" i="11"/>
  <c r="DW57" i="11"/>
  <c r="DY50" i="12"/>
  <c r="DY51" i="12"/>
  <c r="DY49" i="12"/>
  <c r="DY89" i="12"/>
  <c r="DY58" i="12"/>
  <c r="DY90" i="12"/>
  <c r="DY59" i="12"/>
  <c r="DY57" i="12"/>
  <c r="DY88" i="12"/>
  <c r="DL50" i="13"/>
  <c r="DL49" i="13"/>
  <c r="DL51" i="13"/>
  <c r="DL59" i="13"/>
  <c r="DL89" i="13"/>
  <c r="DL58" i="13"/>
  <c r="DL90" i="13"/>
  <c r="DL57" i="13"/>
  <c r="DL88" i="13"/>
  <c r="BL50" i="9"/>
  <c r="BL51" i="9"/>
  <c r="BL49" i="9"/>
  <c r="BL90" i="9"/>
  <c r="BL58" i="9"/>
  <c r="BL89" i="9"/>
  <c r="BL59" i="9"/>
  <c r="BL57" i="9"/>
  <c r="BL88" i="9"/>
  <c r="AL49" i="8"/>
  <c r="AL50" i="8"/>
  <c r="AL51" i="8"/>
  <c r="AL90" i="8"/>
  <c r="AL58" i="8"/>
  <c r="AL59" i="8"/>
  <c r="AL89" i="8"/>
  <c r="AL57" i="8"/>
  <c r="AL88" i="8"/>
  <c r="BC50" i="11"/>
  <c r="BC51" i="11"/>
  <c r="BC49" i="11"/>
  <c r="BC90" i="11"/>
  <c r="BC58" i="11"/>
  <c r="BC59" i="11"/>
  <c r="BC89" i="11"/>
  <c r="BC88" i="11"/>
  <c r="BC57" i="11"/>
  <c r="CA49" i="11"/>
  <c r="CA50" i="11"/>
  <c r="CA51" i="11"/>
  <c r="CA59" i="11"/>
  <c r="CA89" i="11"/>
  <c r="CA90" i="11"/>
  <c r="CA58" i="11"/>
  <c r="CA88" i="11"/>
  <c r="CA57" i="11"/>
  <c r="DL51" i="8"/>
  <c r="DL49" i="8"/>
  <c r="DL50" i="8"/>
  <c r="DL90" i="8"/>
  <c r="DL89" i="8"/>
  <c r="DL59" i="8"/>
  <c r="DL58" i="8"/>
  <c r="DL57" i="8"/>
  <c r="DL88" i="8"/>
  <c r="DK51" i="11"/>
  <c r="DK49" i="11"/>
  <c r="DK50" i="11"/>
  <c r="DK59" i="11"/>
  <c r="DK89" i="11"/>
  <c r="DK90" i="11"/>
  <c r="DK58" i="11"/>
  <c r="DK88" i="11"/>
  <c r="DK57" i="11"/>
  <c r="L41" i="10"/>
  <c r="L77" i="10" s="1"/>
  <c r="M49" i="10"/>
  <c r="M51" i="10"/>
  <c r="M50" i="10"/>
  <c r="M89" i="10"/>
  <c r="M59" i="10"/>
  <c r="M90" i="10"/>
  <c r="M57" i="10"/>
  <c r="M88" i="10"/>
  <c r="M58" i="10"/>
  <c r="CL49" i="8"/>
  <c r="CL50" i="8"/>
  <c r="CL51" i="8"/>
  <c r="CL90" i="8"/>
  <c r="CL58" i="8"/>
  <c r="CL59" i="8"/>
  <c r="CL89" i="8"/>
  <c r="CL57" i="8"/>
  <c r="CL88" i="8"/>
  <c r="BL49" i="10"/>
  <c r="BL50" i="10"/>
  <c r="BL51" i="10"/>
  <c r="BL89" i="10"/>
  <c r="BL59" i="10"/>
  <c r="BL90" i="10"/>
  <c r="BL58" i="10"/>
  <c r="BL57" i="10"/>
  <c r="BL88" i="10"/>
  <c r="M50" i="8"/>
  <c r="M51" i="8"/>
  <c r="M49" i="8"/>
  <c r="M90" i="8"/>
  <c r="M57" i="8"/>
  <c r="M59" i="8"/>
  <c r="M89" i="8"/>
  <c r="M88" i="8"/>
  <c r="M58" i="8"/>
  <c r="CC51" i="12"/>
  <c r="CC49" i="12"/>
  <c r="CC50" i="12"/>
  <c r="CC90" i="12"/>
  <c r="CC59" i="12"/>
  <c r="CC89" i="12"/>
  <c r="CC58" i="12"/>
  <c r="CC57" i="12"/>
  <c r="CC88" i="12"/>
  <c r="N51" i="10"/>
  <c r="N50" i="10"/>
  <c r="N49" i="10"/>
  <c r="N59" i="10"/>
  <c r="N90" i="10"/>
  <c r="N57" i="10"/>
  <c r="N88" i="10"/>
  <c r="N58" i="10"/>
  <c r="N89" i="10"/>
  <c r="AL51" i="10"/>
  <c r="AL49" i="10"/>
  <c r="AL50" i="10"/>
  <c r="AL90" i="10"/>
  <c r="AL58" i="10"/>
  <c r="AL89" i="10"/>
  <c r="AL59" i="10"/>
  <c r="AL57" i="10"/>
  <c r="AL88" i="10"/>
  <c r="BP51" i="13"/>
  <c r="BP50" i="13"/>
  <c r="BP49" i="13"/>
  <c r="BP89" i="13"/>
  <c r="BP58" i="13"/>
  <c r="BP90" i="13"/>
  <c r="BP59" i="13"/>
  <c r="BP57" i="13"/>
  <c r="BP88" i="13"/>
  <c r="CY49" i="11"/>
  <c r="CY50" i="11"/>
  <c r="CY51" i="11"/>
  <c r="CY89" i="11"/>
  <c r="CY90" i="11"/>
  <c r="CY58" i="11"/>
  <c r="CY59" i="11"/>
  <c r="CY88" i="11"/>
  <c r="CY57" i="11"/>
  <c r="AP53" i="12"/>
  <c r="AP78" i="12" s="1"/>
  <c r="AY49" i="8"/>
  <c r="AY50" i="8"/>
  <c r="AY51" i="8"/>
  <c r="AY59" i="8"/>
  <c r="AY89" i="8"/>
  <c r="AY90" i="8"/>
  <c r="AY58" i="8"/>
  <c r="AY57" i="8"/>
  <c r="AY88" i="8"/>
  <c r="AY50" i="10"/>
  <c r="AY51" i="10"/>
  <c r="AY49" i="10"/>
  <c r="AY59" i="10"/>
  <c r="AY90" i="10"/>
  <c r="AY58" i="10"/>
  <c r="AY89" i="10"/>
  <c r="AY57" i="10"/>
  <c r="AY88" i="10"/>
  <c r="BL51" i="8"/>
  <c r="BL49" i="8"/>
  <c r="BL50" i="8"/>
  <c r="BL90" i="8"/>
  <c r="BL59" i="8"/>
  <c r="BL89" i="8"/>
  <c r="BL58" i="8"/>
  <c r="BL57" i="8"/>
  <c r="BL88" i="8"/>
  <c r="DU49" i="9"/>
  <c r="DU50" i="9"/>
  <c r="DU51" i="9"/>
  <c r="DU89" i="9"/>
  <c r="DU59" i="9"/>
  <c r="DU90" i="9"/>
  <c r="DU58" i="9"/>
  <c r="DU57" i="9"/>
  <c r="DU88" i="9"/>
  <c r="AQ49" i="11"/>
  <c r="AR49" i="11" s="1"/>
  <c r="AQ50" i="11"/>
  <c r="AR50" i="11" s="1"/>
  <c r="AQ51" i="11"/>
  <c r="AR51" i="11" s="1"/>
  <c r="AQ59" i="11"/>
  <c r="AR59" i="11" s="1"/>
  <c r="AQ89" i="11"/>
  <c r="AR89" i="11" s="1"/>
  <c r="AQ90" i="11"/>
  <c r="AR90" i="11" s="1"/>
  <c r="AQ58" i="11"/>
  <c r="AR58" i="11" s="1"/>
  <c r="AQ88" i="11"/>
  <c r="AR88" i="11" s="1"/>
  <c r="AQ57" i="11"/>
  <c r="AR57" i="11" s="1"/>
  <c r="BQ49" i="12"/>
  <c r="BR49" i="12" s="1"/>
  <c r="BQ50" i="12"/>
  <c r="BR50" i="12" s="1"/>
  <c r="BQ51" i="12"/>
  <c r="BR51" i="12" s="1"/>
  <c r="BQ89" i="12"/>
  <c r="BR89" i="12" s="1"/>
  <c r="BQ90" i="12"/>
  <c r="BR90" i="12" s="1"/>
  <c r="BQ59" i="12"/>
  <c r="BR59" i="12" s="1"/>
  <c r="BQ58" i="12"/>
  <c r="BR58" i="12" s="1"/>
  <c r="BQ57" i="12"/>
  <c r="BR57" i="12" s="1"/>
  <c r="BQ88" i="12"/>
  <c r="BR88" i="12" s="1"/>
  <c r="DX50" i="13"/>
  <c r="DX51" i="13"/>
  <c r="DX49" i="13"/>
  <c r="DX90" i="13"/>
  <c r="DX59" i="13"/>
  <c r="DX89" i="13"/>
  <c r="DX58" i="13"/>
  <c r="DX57" i="13"/>
  <c r="DX88" i="13"/>
  <c r="CW50" i="9"/>
  <c r="CW51" i="9"/>
  <c r="CW49" i="9"/>
  <c r="CW58" i="9"/>
  <c r="CW89" i="9"/>
  <c r="CW59" i="9"/>
  <c r="CW90" i="9"/>
  <c r="CW57" i="9"/>
  <c r="CW88" i="9"/>
  <c r="N49" i="9"/>
  <c r="N50" i="9"/>
  <c r="N51" i="9"/>
  <c r="N88" i="9"/>
  <c r="N58" i="9"/>
  <c r="N89" i="9"/>
  <c r="N59" i="9"/>
  <c r="N57" i="9"/>
  <c r="N90" i="9"/>
  <c r="AP80" i="12"/>
  <c r="BD51" i="13"/>
  <c r="BE51" i="13" s="1"/>
  <c r="BD50" i="13"/>
  <c r="BE50" i="13" s="1"/>
  <c r="BD49" i="13"/>
  <c r="BE49" i="13" s="1"/>
  <c r="BD58" i="13"/>
  <c r="BE58" i="13" s="1"/>
  <c r="BD90" i="13"/>
  <c r="BE90" i="13" s="1"/>
  <c r="BD59" i="13"/>
  <c r="BE59" i="13" s="1"/>
  <c r="BD89" i="13"/>
  <c r="BE89" i="13" s="1"/>
  <c r="BD57" i="13"/>
  <c r="BE57" i="13" s="1"/>
  <c r="BD88" i="13"/>
  <c r="BE88" i="13" s="1"/>
  <c r="AY51" i="9"/>
  <c r="AY49" i="9"/>
  <c r="AY50" i="9"/>
  <c r="AY89" i="9"/>
  <c r="AY59" i="9"/>
  <c r="AY90" i="9"/>
  <c r="AY58" i="9"/>
  <c r="AY57" i="9"/>
  <c r="AY88" i="9"/>
  <c r="Z50" i="8"/>
  <c r="Z51" i="8"/>
  <c r="Z49" i="8"/>
  <c r="Z90" i="8"/>
  <c r="Z57" i="8"/>
  <c r="Z59" i="8"/>
  <c r="Z89" i="8"/>
  <c r="Z88" i="8"/>
  <c r="Z58" i="8"/>
  <c r="CY51" i="8"/>
  <c r="CY49" i="8"/>
  <c r="CY50" i="8"/>
  <c r="CY90" i="8"/>
  <c r="CY59" i="8"/>
  <c r="CY89" i="8"/>
  <c r="CY58" i="8"/>
  <c r="CY57" i="8"/>
  <c r="CY88" i="8"/>
  <c r="CO50" i="12"/>
  <c r="CO51" i="12"/>
  <c r="CO49" i="12"/>
  <c r="CO89" i="12"/>
  <c r="CO58" i="12"/>
  <c r="CO90" i="12"/>
  <c r="CO59" i="12"/>
  <c r="CO57" i="12"/>
  <c r="CO88" i="12"/>
  <c r="DM49" i="12"/>
  <c r="DM50" i="12"/>
  <c r="DM51" i="12"/>
  <c r="DM90" i="12"/>
  <c r="DM59" i="12"/>
  <c r="DM89" i="12"/>
  <c r="DM58" i="12"/>
  <c r="DM57" i="12"/>
  <c r="DM88" i="12"/>
  <c r="BY49" i="9"/>
  <c r="BY50" i="9"/>
  <c r="BY51" i="9"/>
  <c r="BY90" i="9"/>
  <c r="BY58" i="9"/>
  <c r="BY89" i="9"/>
  <c r="BY59" i="9"/>
  <c r="BY57" i="9"/>
  <c r="BY88" i="9"/>
  <c r="Z49" i="10"/>
  <c r="Z50" i="10"/>
  <c r="Z51" i="10"/>
  <c r="Z88" i="10"/>
  <c r="Z58" i="10"/>
  <c r="Z89" i="10"/>
  <c r="Z59" i="10"/>
  <c r="Z90" i="10"/>
  <c r="Z57" i="10"/>
  <c r="CB51" i="13"/>
  <c r="CB49" i="13"/>
  <c r="CB50" i="13"/>
  <c r="CB59" i="13"/>
  <c r="CB89" i="13"/>
  <c r="CB58" i="13"/>
  <c r="CB90" i="13"/>
  <c r="CB57" i="13"/>
  <c r="CB88" i="13"/>
  <c r="BY49" i="10"/>
  <c r="BY50" i="10"/>
  <c r="BY51" i="10"/>
  <c r="BY58" i="10"/>
  <c r="BY89" i="10"/>
  <c r="BY59" i="10"/>
  <c r="BY90" i="10"/>
  <c r="BY57" i="10"/>
  <c r="BY88" i="10"/>
  <c r="BY51" i="8"/>
  <c r="BY50" i="8"/>
  <c r="BY49" i="8"/>
  <c r="BY58" i="8"/>
  <c r="BY90" i="8"/>
  <c r="BY59" i="8"/>
  <c r="BY89" i="8"/>
  <c r="BY57" i="8"/>
  <c r="BY88" i="8"/>
  <c r="CL49" i="9"/>
  <c r="CL50" i="9"/>
  <c r="CL51" i="9"/>
  <c r="CL89" i="9"/>
  <c r="CL59" i="9"/>
  <c r="CL90" i="9"/>
  <c r="CL58" i="9"/>
  <c r="CL57" i="9"/>
  <c r="CL88" i="9"/>
  <c r="CL51" i="10"/>
  <c r="CL49" i="10"/>
  <c r="CL50" i="10"/>
  <c r="CL90" i="10"/>
  <c r="CL58" i="10"/>
  <c r="CL89" i="10"/>
  <c r="CL59" i="10"/>
  <c r="CL57" i="10"/>
  <c r="CL88" i="10"/>
  <c r="CZ51" i="13"/>
  <c r="CZ50" i="13"/>
  <c r="CZ49" i="13"/>
  <c r="CZ89" i="13"/>
  <c r="CZ58" i="13"/>
  <c r="CZ90" i="13"/>
  <c r="CZ59" i="13"/>
  <c r="CZ57" i="13"/>
  <c r="CZ88" i="13"/>
  <c r="DY51" i="8"/>
  <c r="DY50" i="8"/>
  <c r="DY49" i="8"/>
  <c r="DY90" i="8"/>
  <c r="DY58" i="8"/>
  <c r="DY89" i="8"/>
  <c r="DY59" i="8"/>
  <c r="DY57" i="8"/>
  <c r="DY88" i="8"/>
  <c r="DY49" i="10"/>
  <c r="DY50" i="10"/>
  <c r="DY51" i="10"/>
  <c r="DY58" i="10"/>
  <c r="DY89" i="10"/>
  <c r="DY59" i="10"/>
  <c r="DY90" i="10"/>
  <c r="DY57" i="10"/>
  <c r="DY88" i="10"/>
  <c r="AL49" i="9"/>
  <c r="AL50" i="9"/>
  <c r="AL51" i="9"/>
  <c r="AL89" i="9"/>
  <c r="AL59" i="9"/>
  <c r="AL90" i="9"/>
  <c r="AL58" i="9"/>
  <c r="AL57" i="9"/>
  <c r="AL88" i="9"/>
  <c r="DA49" i="12"/>
  <c r="DA50" i="12"/>
  <c r="DA51" i="12"/>
  <c r="DA89" i="12"/>
  <c r="DA58" i="12"/>
  <c r="DA90" i="12"/>
  <c r="DA59" i="12"/>
  <c r="DA57" i="12"/>
  <c r="DA88" i="12"/>
  <c r="CN49" i="13"/>
  <c r="CN50" i="13"/>
  <c r="CN51" i="13"/>
  <c r="CN90" i="13"/>
  <c r="CN59" i="13"/>
  <c r="CN89" i="13"/>
  <c r="CN58" i="13"/>
  <c r="CN57" i="13"/>
  <c r="CN88" i="13"/>
  <c r="DI49" i="9"/>
  <c r="DI50" i="9"/>
  <c r="DI51" i="9"/>
  <c r="DI90" i="9"/>
  <c r="DI58" i="9"/>
  <c r="DI89" i="9"/>
  <c r="DI59" i="9"/>
  <c r="DI57" i="9"/>
  <c r="DI88" i="9"/>
  <c r="AQ51" i="12"/>
  <c r="AR51" i="12" s="1"/>
  <c r="AQ49" i="12"/>
  <c r="AQ50" i="12"/>
  <c r="AR50" i="12" s="1"/>
  <c r="AQ90" i="12"/>
  <c r="AR90" i="12" s="1"/>
  <c r="AQ59" i="12"/>
  <c r="AR59" i="12" s="1"/>
  <c r="AQ89" i="12"/>
  <c r="AR89" i="12" s="1"/>
  <c r="AQ58" i="12"/>
  <c r="AR58" i="12" s="1"/>
  <c r="AQ57" i="12"/>
  <c r="AR57" i="12" s="1"/>
  <c r="AQ88" i="12"/>
  <c r="AR88" i="12" s="1"/>
  <c r="AQ28" i="12"/>
  <c r="AR28" i="12" s="1"/>
  <c r="AQ44" i="12"/>
  <c r="AQ25" i="12"/>
  <c r="AR25" i="12" s="1"/>
  <c r="AQ9" i="12"/>
  <c r="AQ33" i="12"/>
  <c r="AR33" i="12" s="1"/>
  <c r="AQ24" i="12"/>
  <c r="AR24" i="12" s="1"/>
  <c r="AQ43" i="12"/>
  <c r="AR43" i="12" s="1"/>
  <c r="AQ18" i="12"/>
  <c r="AR18" i="12" s="1"/>
  <c r="AQ45" i="12"/>
  <c r="AR45" i="12" s="1"/>
  <c r="AQ30" i="12"/>
  <c r="AR30" i="12" s="1"/>
  <c r="AQ20" i="12"/>
  <c r="AR20" i="12" s="1"/>
  <c r="AQ13" i="12"/>
  <c r="AR13" i="12" s="1"/>
  <c r="AQ16" i="12"/>
  <c r="AR16" i="12" s="1"/>
  <c r="AQ39" i="12"/>
  <c r="AQ32" i="12"/>
  <c r="AR32" i="12" s="1"/>
  <c r="AQ29" i="12"/>
  <c r="AR29" i="12" s="1"/>
  <c r="AQ10" i="12"/>
  <c r="AR10" i="12" s="1"/>
  <c r="AQ27" i="12"/>
  <c r="AR27" i="12" s="1"/>
  <c r="AQ17" i="12"/>
  <c r="AR17" i="12" s="1"/>
  <c r="AQ23" i="12"/>
  <c r="AR23" i="12" s="1"/>
  <c r="AQ19" i="12"/>
  <c r="AR19" i="12" s="1"/>
  <c r="AQ38" i="12"/>
  <c r="AR38" i="12" s="1"/>
  <c r="AQ21" i="12"/>
  <c r="AR21" i="12" s="1"/>
  <c r="AQ22" i="12"/>
  <c r="AR22" i="12" s="1"/>
  <c r="AQ26" i="12"/>
  <c r="AR26" i="12" s="1"/>
  <c r="AQ14" i="12"/>
  <c r="AR14" i="12" s="1"/>
  <c r="AQ31" i="12"/>
  <c r="AR31" i="12" s="1"/>
  <c r="AQ12" i="12"/>
  <c r="AR12" i="12" s="1"/>
  <c r="AQ15" i="12"/>
  <c r="AR15" i="12" s="1"/>
  <c r="AQ11" i="12"/>
  <c r="AR11" i="12" s="1"/>
  <c r="L46" i="10"/>
  <c r="M46" i="9"/>
  <c r="L34" i="10"/>
  <c r="BW53" i="9"/>
  <c r="BW78" i="9" s="1"/>
  <c r="DJ53" i="10"/>
  <c r="DJ78" i="10" s="1"/>
  <c r="DS91" i="9"/>
  <c r="CU46" i="9"/>
  <c r="BZ46" i="13"/>
  <c r="AW46" i="10"/>
  <c r="DJ46" i="10"/>
  <c r="BM46" i="11"/>
  <c r="BB46" i="13"/>
  <c r="DS46" i="9"/>
  <c r="BA46" i="11"/>
  <c r="AC46" i="11"/>
  <c r="AC46" i="12"/>
  <c r="BY46" i="11"/>
  <c r="X46" i="10"/>
  <c r="N45" i="10"/>
  <c r="M45" i="10"/>
  <c r="M46" i="10" s="1"/>
  <c r="M45" i="8"/>
  <c r="DW46" i="12"/>
  <c r="DJ46" i="13"/>
  <c r="N45" i="9"/>
  <c r="CJ46" i="8"/>
  <c r="Y46" i="8"/>
  <c r="CL46" i="13"/>
  <c r="DI46" i="11"/>
  <c r="BI80" i="8"/>
  <c r="CJ46" i="10"/>
  <c r="BJ46" i="10"/>
  <c r="CA46" i="12"/>
  <c r="DU46" i="11"/>
  <c r="DW46" i="8"/>
  <c r="BJ46" i="8"/>
  <c r="AJ46" i="10"/>
  <c r="L46" i="8"/>
  <c r="CY46" i="12"/>
  <c r="CM46" i="12"/>
  <c r="AJ46" i="9"/>
  <c r="AK45" i="10"/>
  <c r="AX45" i="10"/>
  <c r="AX45" i="9"/>
  <c r="BX45" i="10"/>
  <c r="AP45" i="11"/>
  <c r="DV45" i="11"/>
  <c r="CL45" i="11"/>
  <c r="BB45" i="11"/>
  <c r="CB45" i="12"/>
  <c r="DL45" i="12"/>
  <c r="BP45" i="12"/>
  <c r="DW45" i="13"/>
  <c r="CA45" i="13"/>
  <c r="CV45" i="9"/>
  <c r="AE44" i="13"/>
  <c r="AD46" i="13"/>
  <c r="AE46" i="13" s="1"/>
  <c r="DK46" i="12"/>
  <c r="CW46" i="10"/>
  <c r="BN46" i="13"/>
  <c r="CJ46" i="9"/>
  <c r="DI53" i="11"/>
  <c r="DI78" i="11" s="1"/>
  <c r="Q46" i="11"/>
  <c r="R46" i="11" s="1"/>
  <c r="BW46" i="10"/>
  <c r="BO46" i="12"/>
  <c r="CW46" i="11"/>
  <c r="AO46" i="11"/>
  <c r="BW46" i="9"/>
  <c r="Z45" i="8"/>
  <c r="CK45" i="10"/>
  <c r="BX45" i="8"/>
  <c r="CX45" i="10"/>
  <c r="BK45" i="9"/>
  <c r="DK45" i="8"/>
  <c r="CK45" i="9"/>
  <c r="Y45" i="9"/>
  <c r="AK45" i="8"/>
  <c r="DJ45" i="11"/>
  <c r="CN45" i="12"/>
  <c r="DX45" i="12"/>
  <c r="BO45" i="13"/>
  <c r="DT45" i="9"/>
  <c r="AX45" i="8"/>
  <c r="BK45" i="8"/>
  <c r="CX45" i="8"/>
  <c r="AK45" i="9"/>
  <c r="BZ45" i="11"/>
  <c r="BD45" i="12"/>
  <c r="BE45" i="12" s="1"/>
  <c r="BC45" i="13"/>
  <c r="AR44" i="13"/>
  <c r="AQ46" i="13"/>
  <c r="AR46" i="13" s="1"/>
  <c r="BX45" i="9"/>
  <c r="DX45" i="8"/>
  <c r="CK45" i="8"/>
  <c r="BK45" i="10"/>
  <c r="Y45" i="10"/>
  <c r="DX45" i="10"/>
  <c r="DK45" i="10"/>
  <c r="AD45" i="11"/>
  <c r="AE45" i="11" s="1"/>
  <c r="CX45" i="11"/>
  <c r="BN45" i="11"/>
  <c r="CZ45" i="12"/>
  <c r="DK45" i="13"/>
  <c r="CM45" i="13"/>
  <c r="CY45" i="13"/>
  <c r="DH45" i="9"/>
  <c r="AD45" i="12"/>
  <c r="AE45" i="12" s="1"/>
  <c r="X46" i="9"/>
  <c r="BJ53" i="9"/>
  <c r="BJ78" i="9" s="1"/>
  <c r="BJ46" i="9"/>
  <c r="Q46" i="13"/>
  <c r="R46" i="13" s="1"/>
  <c r="CX46" i="13"/>
  <c r="BW46" i="8"/>
  <c r="AW46" i="8"/>
  <c r="BJ53" i="10"/>
  <c r="BJ78" i="10" s="1"/>
  <c r="DW46" i="10"/>
  <c r="DG46" i="9"/>
  <c r="AW46" i="9"/>
  <c r="CW46" i="8"/>
  <c r="DV46" i="13"/>
  <c r="BC46" i="12"/>
  <c r="CK46" i="11"/>
  <c r="DJ46" i="8"/>
  <c r="AJ46" i="8"/>
  <c r="AC34" i="12"/>
  <c r="AC76" i="12" s="1"/>
  <c r="AW34" i="9"/>
  <c r="Y34" i="8"/>
  <c r="Y76" i="8" s="1"/>
  <c r="AW34" i="8"/>
  <c r="AW36" i="8" s="1"/>
  <c r="CK34" i="11"/>
  <c r="BM34" i="11"/>
  <c r="BM36" i="11" s="1"/>
  <c r="BA34" i="11"/>
  <c r="CA34" i="12"/>
  <c r="CM34" i="12"/>
  <c r="CL34" i="13"/>
  <c r="CY53" i="12"/>
  <c r="CY78" i="12" s="1"/>
  <c r="N44" i="9"/>
  <c r="N43" i="9"/>
  <c r="N33" i="9"/>
  <c r="AX44" i="9"/>
  <c r="AX33" i="9"/>
  <c r="AX43" i="9"/>
  <c r="DV44" i="11"/>
  <c r="DV33" i="11"/>
  <c r="DV43" i="11"/>
  <c r="AD44" i="11"/>
  <c r="AD43" i="11"/>
  <c r="AE43" i="11" s="1"/>
  <c r="AD33" i="11"/>
  <c r="AE33" i="11" s="1"/>
  <c r="BZ44" i="11"/>
  <c r="BZ33" i="11"/>
  <c r="BZ43" i="11"/>
  <c r="BP44" i="12"/>
  <c r="BP33" i="12"/>
  <c r="BP43" i="12"/>
  <c r="CY34" i="12"/>
  <c r="DX44" i="12"/>
  <c r="DX33" i="12"/>
  <c r="DX43" i="12"/>
  <c r="BO44" i="13"/>
  <c r="BO33" i="13"/>
  <c r="BO43" i="13"/>
  <c r="CY44" i="13"/>
  <c r="CY33" i="13"/>
  <c r="CY43" i="13"/>
  <c r="Z44" i="8"/>
  <c r="Z43" i="8"/>
  <c r="Z33" i="8"/>
  <c r="CK44" i="10"/>
  <c r="CK33" i="10"/>
  <c r="CK43" i="10"/>
  <c r="BX44" i="8"/>
  <c r="BX33" i="8"/>
  <c r="BX43" i="8"/>
  <c r="CX44" i="10"/>
  <c r="CX33" i="10"/>
  <c r="CX43" i="10"/>
  <c r="BK44" i="9"/>
  <c r="BK33" i="9"/>
  <c r="BK43" i="9"/>
  <c r="DK44" i="8"/>
  <c r="DK33" i="8"/>
  <c r="DK43" i="8"/>
  <c r="CK44" i="9"/>
  <c r="CK33" i="9"/>
  <c r="CK43" i="9"/>
  <c r="Y43" i="9"/>
  <c r="Y44" i="9"/>
  <c r="Y33" i="9"/>
  <c r="AK44" i="8"/>
  <c r="AK33" i="8"/>
  <c r="AK43" i="8"/>
  <c r="R9" i="11"/>
  <c r="Q34" i="11"/>
  <c r="AO34" i="11"/>
  <c r="AC34" i="11"/>
  <c r="CX44" i="11"/>
  <c r="CX33" i="11"/>
  <c r="CX43" i="11"/>
  <c r="BN44" i="11"/>
  <c r="BN33" i="11"/>
  <c r="BN43" i="11"/>
  <c r="CN44" i="12"/>
  <c r="CN33" i="12"/>
  <c r="CN43" i="12"/>
  <c r="BC34" i="12"/>
  <c r="BC44" i="13"/>
  <c r="BC33" i="13"/>
  <c r="BC43" i="13"/>
  <c r="CA44" i="13"/>
  <c r="CA33" i="13"/>
  <c r="CA43" i="13"/>
  <c r="CX34" i="13"/>
  <c r="DG34" i="9"/>
  <c r="CV44" i="9"/>
  <c r="CV33" i="9"/>
  <c r="CV43" i="9"/>
  <c r="BJ34" i="8"/>
  <c r="M34" i="10"/>
  <c r="L34" i="8"/>
  <c r="L76" i="8" s="1"/>
  <c r="DS34" i="9"/>
  <c r="M34" i="9"/>
  <c r="CJ34" i="8"/>
  <c r="CJ36" i="8" s="1"/>
  <c r="CJ34" i="10"/>
  <c r="CJ36" i="10" s="1"/>
  <c r="DW34" i="8"/>
  <c r="DW76" i="8" s="1"/>
  <c r="AW34" i="10"/>
  <c r="AW76" i="10" s="1"/>
  <c r="AD44" i="12"/>
  <c r="AD43" i="12"/>
  <c r="AE43" i="12" s="1"/>
  <c r="AD33" i="12"/>
  <c r="AE33" i="12" s="1"/>
  <c r="M44" i="8"/>
  <c r="M43" i="8"/>
  <c r="M33" i="8"/>
  <c r="AX44" i="8"/>
  <c r="AX33" i="8"/>
  <c r="AX43" i="8"/>
  <c r="BK44" i="8"/>
  <c r="BK33" i="8"/>
  <c r="BK43" i="8"/>
  <c r="CX44" i="8"/>
  <c r="CX33" i="8"/>
  <c r="CX43" i="8"/>
  <c r="AK44" i="9"/>
  <c r="AK33" i="9"/>
  <c r="AK43" i="9"/>
  <c r="DU34" i="11"/>
  <c r="CW34" i="11"/>
  <c r="BB44" i="11"/>
  <c r="BB33" i="11"/>
  <c r="BB43" i="11"/>
  <c r="DK34" i="12"/>
  <c r="BD44" i="12"/>
  <c r="BD33" i="12"/>
  <c r="BE33" i="12" s="1"/>
  <c r="BD43" i="12"/>
  <c r="BE43" i="12" s="1"/>
  <c r="BO34" i="12"/>
  <c r="CZ44" i="12"/>
  <c r="CZ33" i="12"/>
  <c r="CZ43" i="12"/>
  <c r="DW34" i="12"/>
  <c r="DW76" i="12" s="1"/>
  <c r="DV34" i="13"/>
  <c r="DK44" i="13"/>
  <c r="DK33" i="13"/>
  <c r="DK43" i="13"/>
  <c r="BN34" i="13"/>
  <c r="BZ34" i="13"/>
  <c r="R9" i="13"/>
  <c r="Q34" i="13"/>
  <c r="DW34" i="10"/>
  <c r="CU34" i="9"/>
  <c r="DJ34" i="8"/>
  <c r="BJ34" i="9"/>
  <c r="CJ34" i="9"/>
  <c r="CJ36" i="9" s="1"/>
  <c r="BJ34" i="10"/>
  <c r="BJ36" i="10" s="1"/>
  <c r="X34" i="9"/>
  <c r="X76" i="9" s="1"/>
  <c r="CW34" i="10"/>
  <c r="CW76" i="10" s="1"/>
  <c r="N44" i="10"/>
  <c r="N43" i="10"/>
  <c r="N33" i="10"/>
  <c r="BX44" i="9"/>
  <c r="BX33" i="9"/>
  <c r="BX43" i="9"/>
  <c r="DX44" i="8"/>
  <c r="DX33" i="8"/>
  <c r="DX43" i="8"/>
  <c r="CK44" i="8"/>
  <c r="CK33" i="8"/>
  <c r="CK43" i="8"/>
  <c r="BK44" i="10"/>
  <c r="BK33" i="10"/>
  <c r="BK43" i="10"/>
  <c r="Y44" i="10"/>
  <c r="Y43" i="10"/>
  <c r="Y33" i="10"/>
  <c r="DX44" i="10"/>
  <c r="DX33" i="10"/>
  <c r="DX43" i="10"/>
  <c r="DK44" i="10"/>
  <c r="DK33" i="10"/>
  <c r="DK43" i="10"/>
  <c r="DV55" i="8"/>
  <c r="AI76" i="8"/>
  <c r="AI80" i="8" s="1"/>
  <c r="DI76" i="8"/>
  <c r="DI80" i="8" s="1"/>
  <c r="DJ44" i="11"/>
  <c r="DJ33" i="11"/>
  <c r="DJ43" i="11"/>
  <c r="DI34" i="11"/>
  <c r="AP44" i="11"/>
  <c r="AP33" i="11"/>
  <c r="AP43" i="11"/>
  <c r="CL44" i="11"/>
  <c r="CL33" i="11"/>
  <c r="CL43" i="11"/>
  <c r="BY34" i="11"/>
  <c r="CB44" i="12"/>
  <c r="CB33" i="12"/>
  <c r="CB43" i="12"/>
  <c r="DW44" i="13"/>
  <c r="DW33" i="13"/>
  <c r="DW43" i="13"/>
  <c r="DJ34" i="13"/>
  <c r="DJ76" i="13" s="1"/>
  <c r="AR9" i="13"/>
  <c r="AQ34" i="13"/>
  <c r="AR34" i="13" s="1"/>
  <c r="BB34" i="13"/>
  <c r="CM44" i="13"/>
  <c r="CM33" i="13"/>
  <c r="CM43" i="13"/>
  <c r="BW34" i="8"/>
  <c r="AJ34" i="9"/>
  <c r="AJ76" i="9" s="1"/>
  <c r="DT44" i="9"/>
  <c r="DT33" i="9"/>
  <c r="DT43" i="9"/>
  <c r="CW34" i="8"/>
  <c r="CW76" i="8" s="1"/>
  <c r="AJ34" i="8"/>
  <c r="AJ76" i="8" s="1"/>
  <c r="BW34" i="10"/>
  <c r="BW36" i="10" s="1"/>
  <c r="BW34" i="9"/>
  <c r="BW36" i="9" s="1"/>
  <c r="DJ34" i="10"/>
  <c r="DJ36" i="10" s="1"/>
  <c r="BV76" i="9"/>
  <c r="BV80" i="9" s="1"/>
  <c r="BV80" i="8"/>
  <c r="AK44" i="10"/>
  <c r="AK33" i="10"/>
  <c r="AK43" i="10"/>
  <c r="AX44" i="10"/>
  <c r="AX33" i="10"/>
  <c r="AX43" i="10"/>
  <c r="BX44" i="10"/>
  <c r="BX33" i="10"/>
  <c r="BX43" i="10"/>
  <c r="DL44" i="12"/>
  <c r="DL33" i="12"/>
  <c r="DL43" i="12"/>
  <c r="AE9" i="13"/>
  <c r="AD34" i="13"/>
  <c r="AE34" i="13" s="1"/>
  <c r="DH44" i="9"/>
  <c r="DH33" i="9"/>
  <c r="DH43" i="9"/>
  <c r="X34" i="10"/>
  <c r="X76" i="10" s="1"/>
  <c r="AJ34" i="10"/>
  <c r="CV55" i="8"/>
  <c r="DV80" i="10"/>
  <c r="DI80" i="10"/>
  <c r="CV80" i="10"/>
  <c r="CV82" i="10" s="1"/>
  <c r="CV84" i="10" s="1"/>
  <c r="CV86" i="10" s="1"/>
  <c r="CS80" i="9"/>
  <c r="CS82" i="9" s="1"/>
  <c r="CS84" i="9" s="1"/>
  <c r="CS93" i="9" s="1"/>
  <c r="CS96" i="9" s="1"/>
  <c r="CI80" i="8"/>
  <c r="BV80" i="10"/>
  <c r="BV82" i="10" s="1"/>
  <c r="BI80" i="9"/>
  <c r="BI80" i="10"/>
  <c r="AV80" i="8"/>
  <c r="AV80" i="9"/>
  <c r="AI80" i="10"/>
  <c r="W80" i="10"/>
  <c r="AB80" i="12"/>
  <c r="X80" i="8"/>
  <c r="K80" i="8"/>
  <c r="K80" i="10"/>
  <c r="R78" i="12"/>
  <c r="DH55" i="13"/>
  <c r="DT55" i="13"/>
  <c r="CX53" i="13"/>
  <c r="CX78" i="13" s="1"/>
  <c r="CW55" i="12"/>
  <c r="BM55" i="12"/>
  <c r="DI55" i="12"/>
  <c r="CV55" i="13"/>
  <c r="BL55" i="13"/>
  <c r="DJ55" i="12"/>
  <c r="BY55" i="12"/>
  <c r="DW53" i="12"/>
  <c r="DW78" i="12" s="1"/>
  <c r="DJ53" i="13"/>
  <c r="DJ78" i="13" s="1"/>
  <c r="DU55" i="12"/>
  <c r="CJ55" i="13"/>
  <c r="DH55" i="10"/>
  <c r="DU55" i="10"/>
  <c r="AO53" i="11"/>
  <c r="AO78" i="11" s="1"/>
  <c r="BU55" i="10"/>
  <c r="DG55" i="11"/>
  <c r="CU55" i="11"/>
  <c r="CI55" i="11"/>
  <c r="DU55" i="8"/>
  <c r="CH55" i="9"/>
  <c r="CS55" i="9"/>
  <c r="CU55" i="8"/>
  <c r="DJ53" i="8"/>
  <c r="DJ78" i="8" s="1"/>
  <c r="AW53" i="9"/>
  <c r="AW78" i="9" s="1"/>
  <c r="CJ53" i="9"/>
  <c r="CJ78" i="9" s="1"/>
  <c r="AJ53" i="10"/>
  <c r="AJ78" i="10" s="1"/>
  <c r="CK53" i="11"/>
  <c r="CK78" i="11" s="1"/>
  <c r="DK53" i="12"/>
  <c r="DK78" i="12" s="1"/>
  <c r="CA53" i="12"/>
  <c r="CA78" i="12" s="1"/>
  <c r="DV53" i="13"/>
  <c r="DV78" i="13" s="1"/>
  <c r="BZ53" i="13"/>
  <c r="BZ78" i="13" s="1"/>
  <c r="BN53" i="13"/>
  <c r="BN78" i="13" s="1"/>
  <c r="DW53" i="8"/>
  <c r="DW78" i="8" s="1"/>
  <c r="CW53" i="8"/>
  <c r="CW78" i="8" s="1"/>
  <c r="Y53" i="8"/>
  <c r="Y78" i="8" s="1"/>
  <c r="AJ53" i="9"/>
  <c r="AJ78" i="9" s="1"/>
  <c r="AW53" i="10"/>
  <c r="AW78" i="10" s="1"/>
  <c r="CW53" i="10"/>
  <c r="CW78" i="10" s="1"/>
  <c r="CW53" i="11"/>
  <c r="CW78" i="11" s="1"/>
  <c r="AC53" i="11"/>
  <c r="AC78" i="11" s="1"/>
  <c r="BB53" i="13"/>
  <c r="BB78" i="13" s="1"/>
  <c r="BO53" i="12"/>
  <c r="BO78" i="12" s="1"/>
  <c r="R49" i="13"/>
  <c r="R53" i="13" s="1"/>
  <c r="Q53" i="13"/>
  <c r="Q78" i="13" s="1"/>
  <c r="AR53" i="13"/>
  <c r="AQ53" i="13"/>
  <c r="AQ78" i="13" s="1"/>
  <c r="CL53" i="13"/>
  <c r="CL78" i="13" s="1"/>
  <c r="AE53" i="13"/>
  <c r="AD53" i="13"/>
  <c r="AD78" i="13" s="1"/>
  <c r="CM53" i="12"/>
  <c r="CM78" i="12" s="1"/>
  <c r="BC53" i="12"/>
  <c r="BC78" i="12" s="1"/>
  <c r="AC53" i="12"/>
  <c r="AC78" i="12" s="1"/>
  <c r="BM53" i="11"/>
  <c r="BM78" i="11" s="1"/>
  <c r="BY53" i="11"/>
  <c r="BY78" i="11" s="1"/>
  <c r="DU53" i="11"/>
  <c r="DU78" i="11" s="1"/>
  <c r="BA53" i="11"/>
  <c r="BA78" i="11" s="1"/>
  <c r="R49" i="11"/>
  <c r="R53" i="11" s="1"/>
  <c r="Q53" i="11"/>
  <c r="Q78" i="11" s="1"/>
  <c r="BW53" i="10"/>
  <c r="BW78" i="10" s="1"/>
  <c r="M53" i="10"/>
  <c r="M78" i="10" s="1"/>
  <c r="DW53" i="10"/>
  <c r="DW78" i="10" s="1"/>
  <c r="X53" i="10"/>
  <c r="X78" i="10" s="1"/>
  <c r="CJ53" i="10"/>
  <c r="CJ78" i="10" s="1"/>
  <c r="DG53" i="9"/>
  <c r="DG78" i="9" s="1"/>
  <c r="CU53" i="9"/>
  <c r="CU78" i="9" s="1"/>
  <c r="X53" i="9"/>
  <c r="X78" i="9" s="1"/>
  <c r="DS53" i="9"/>
  <c r="DS78" i="9" s="1"/>
  <c r="M53" i="9"/>
  <c r="M78" i="9" s="1"/>
  <c r="L53" i="8"/>
  <c r="L78" i="8" s="1"/>
  <c r="AJ53" i="8"/>
  <c r="AJ78" i="8" s="1"/>
  <c r="BW53" i="8"/>
  <c r="BW78" i="8" s="1"/>
  <c r="BJ53" i="8"/>
  <c r="BJ78" i="8" s="1"/>
  <c r="AW53" i="8"/>
  <c r="AW78" i="8" s="1"/>
  <c r="CJ53" i="8"/>
  <c r="CJ78" i="8" s="1"/>
  <c r="AW41" i="10"/>
  <c r="AW77" i="10" s="1"/>
  <c r="BV36" i="9"/>
  <c r="BV55" i="9" s="1"/>
  <c r="DU82" i="8"/>
  <c r="DU84" i="8" s="1"/>
  <c r="DU86" i="8" s="1"/>
  <c r="R57" i="13"/>
  <c r="R88" i="11"/>
  <c r="BX31" i="10"/>
  <c r="BX27" i="10"/>
  <c r="BX23" i="10"/>
  <c r="BX19" i="10"/>
  <c r="BX26" i="10"/>
  <c r="BX24" i="10"/>
  <c r="BX16" i="10"/>
  <c r="BX28" i="10"/>
  <c r="BX21" i="10"/>
  <c r="BX30" i="10"/>
  <c r="BX20" i="10"/>
  <c r="BX32" i="10"/>
  <c r="BX22" i="10"/>
  <c r="BX29" i="10"/>
  <c r="BX25" i="10"/>
  <c r="BX18" i="10"/>
  <c r="BO31" i="13"/>
  <c r="BO27" i="13"/>
  <c r="BO23" i="13"/>
  <c r="BO19" i="13"/>
  <c r="BO32" i="13"/>
  <c r="BO25" i="13"/>
  <c r="BO18" i="13"/>
  <c r="BO20" i="13"/>
  <c r="BO24" i="13"/>
  <c r="BO21" i="13"/>
  <c r="BO30" i="13"/>
  <c r="BO22" i="13"/>
  <c r="BO26" i="13"/>
  <c r="BO29" i="13"/>
  <c r="BO28" i="13"/>
  <c r="BO16" i="13"/>
  <c r="CW38" i="1"/>
  <c r="CI39" i="1"/>
  <c r="BV41" i="1"/>
  <c r="BY38" i="1"/>
  <c r="CY16" i="13"/>
  <c r="CY29" i="13"/>
  <c r="CY25" i="13"/>
  <c r="CY21" i="13"/>
  <c r="CY28" i="13"/>
  <c r="CY18" i="13"/>
  <c r="CY22" i="13"/>
  <c r="CY24" i="13"/>
  <c r="CY20" i="13"/>
  <c r="CY32" i="13"/>
  <c r="CY27" i="13"/>
  <c r="CY19" i="13"/>
  <c r="CY30" i="13"/>
  <c r="CY23" i="13"/>
  <c r="CY26" i="13"/>
  <c r="CY31" i="13"/>
  <c r="BU77" i="1"/>
  <c r="AM39" i="1"/>
  <c r="Z41" i="1"/>
  <c r="CU39" i="1"/>
  <c r="CH41" i="1"/>
  <c r="DV24" i="11"/>
  <c r="DV16" i="11"/>
  <c r="DV31" i="11"/>
  <c r="DV21" i="11"/>
  <c r="DV18" i="11"/>
  <c r="DV20" i="11"/>
  <c r="DV26" i="11"/>
  <c r="DV29" i="11"/>
  <c r="DV19" i="11"/>
  <c r="DV25" i="11"/>
  <c r="DV32" i="11"/>
  <c r="DV22" i="11"/>
  <c r="DV23" i="11"/>
  <c r="DV27" i="11"/>
  <c r="DV28" i="11"/>
  <c r="DV30" i="11"/>
  <c r="AK16" i="10"/>
  <c r="AK30" i="10"/>
  <c r="AK21" i="10"/>
  <c r="AK18" i="10"/>
  <c r="AK32" i="10"/>
  <c r="AK24" i="10"/>
  <c r="AK25" i="10"/>
  <c r="AK27" i="10"/>
  <c r="AK20" i="10"/>
  <c r="AK29" i="10"/>
  <c r="AK23" i="10"/>
  <c r="AK28" i="10"/>
  <c r="AK22" i="10"/>
  <c r="AK26" i="10"/>
  <c r="AK31" i="10"/>
  <c r="AK19" i="10"/>
  <c r="BB32" i="11"/>
  <c r="BB28" i="11"/>
  <c r="BB24" i="11"/>
  <c r="BB20" i="11"/>
  <c r="BB30" i="11"/>
  <c r="BB23" i="11"/>
  <c r="BB21" i="11"/>
  <c r="BB16" i="11"/>
  <c r="BB22" i="11"/>
  <c r="BB19" i="11"/>
  <c r="BB25" i="11"/>
  <c r="BB26" i="11"/>
  <c r="BB27" i="11"/>
  <c r="BB18" i="11"/>
  <c r="BB31" i="11"/>
  <c r="BB29" i="11"/>
  <c r="DL16" i="12"/>
  <c r="DL31" i="12"/>
  <c r="DL27" i="12"/>
  <c r="DL23" i="12"/>
  <c r="DL19" i="12"/>
  <c r="DL30" i="12"/>
  <c r="DL28" i="12"/>
  <c r="DL18" i="12"/>
  <c r="DL25" i="12"/>
  <c r="DL32" i="12"/>
  <c r="DL29" i="12"/>
  <c r="DL26" i="12"/>
  <c r="DL20" i="12"/>
  <c r="DL24" i="12"/>
  <c r="DL22" i="12"/>
  <c r="DL21" i="12"/>
  <c r="CM29" i="13"/>
  <c r="CM25" i="13"/>
  <c r="CM21" i="13"/>
  <c r="CM16" i="13"/>
  <c r="CM27" i="13"/>
  <c r="CM20" i="13"/>
  <c r="CM18" i="13"/>
  <c r="CM31" i="13"/>
  <c r="CM26" i="13"/>
  <c r="CM24" i="13"/>
  <c r="CM19" i="13"/>
  <c r="CM30" i="13"/>
  <c r="CM22" i="13"/>
  <c r="CM28" i="13"/>
  <c r="CM32" i="13"/>
  <c r="CM23" i="13"/>
  <c r="L41" i="8"/>
  <c r="L77" i="8" s="1"/>
  <c r="O39" i="1"/>
  <c r="BJ41" i="1"/>
  <c r="BW39" i="1"/>
  <c r="DJ29" i="11"/>
  <c r="DJ25" i="11"/>
  <c r="DJ21" i="11"/>
  <c r="DJ32" i="11"/>
  <c r="DJ22" i="11"/>
  <c r="DJ19" i="11"/>
  <c r="DJ26" i="11"/>
  <c r="DJ30" i="11"/>
  <c r="DJ28" i="11"/>
  <c r="DJ18" i="11"/>
  <c r="DJ24" i="11"/>
  <c r="DJ31" i="11"/>
  <c r="DJ16" i="11"/>
  <c r="DJ23" i="11"/>
  <c r="DJ27" i="11"/>
  <c r="DJ20" i="11"/>
  <c r="AW77" i="1"/>
  <c r="CK16" i="9"/>
  <c r="CK30" i="9"/>
  <c r="CK20" i="9"/>
  <c r="CK27" i="9"/>
  <c r="CK31" i="9"/>
  <c r="CK29" i="9"/>
  <c r="CK24" i="9"/>
  <c r="CK19" i="9"/>
  <c r="CK21" i="9"/>
  <c r="CK22" i="9"/>
  <c r="CK28" i="9"/>
  <c r="CK18" i="9"/>
  <c r="CK25" i="9"/>
  <c r="CK23" i="9"/>
  <c r="CK32" i="9"/>
  <c r="CK26" i="9"/>
  <c r="AD16" i="12"/>
  <c r="AE16" i="12" s="1"/>
  <c r="AD31" i="12"/>
  <c r="AE31" i="12" s="1"/>
  <c r="AD27" i="12"/>
  <c r="AE27" i="12" s="1"/>
  <c r="AD23" i="12"/>
  <c r="AE23" i="12" s="1"/>
  <c r="AD19" i="12"/>
  <c r="AE19" i="12" s="1"/>
  <c r="AD32" i="12"/>
  <c r="AE32" i="12" s="1"/>
  <c r="AD29" i="12"/>
  <c r="AE29" i="12" s="1"/>
  <c r="AD22" i="12"/>
  <c r="AE22" i="12" s="1"/>
  <c r="AD20" i="12"/>
  <c r="AE20" i="12" s="1"/>
  <c r="AD25" i="12"/>
  <c r="AE25" i="12" s="1"/>
  <c r="AD21" i="12"/>
  <c r="AE21" i="12" s="1"/>
  <c r="AD26" i="12"/>
  <c r="AE26" i="12" s="1"/>
  <c r="AD18" i="12"/>
  <c r="AE18" i="12" s="1"/>
  <c r="AD28" i="12"/>
  <c r="AE28" i="12" s="1"/>
  <c r="AD30" i="12"/>
  <c r="AE30" i="12" s="1"/>
  <c r="AD24" i="12"/>
  <c r="AE24" i="12" s="1"/>
  <c r="CS77" i="1"/>
  <c r="CG77" i="1"/>
  <c r="BX16" i="9"/>
  <c r="BX32" i="9"/>
  <c r="BX28" i="9"/>
  <c r="BX24" i="9"/>
  <c r="BX20" i="9"/>
  <c r="BX27" i="9"/>
  <c r="BX25" i="9"/>
  <c r="BX18" i="9"/>
  <c r="BX31" i="9"/>
  <c r="BX21" i="9"/>
  <c r="BX23" i="9"/>
  <c r="BX22" i="9"/>
  <c r="BX26" i="9"/>
  <c r="BX30" i="9"/>
  <c r="BX29" i="9"/>
  <c r="BX19" i="9"/>
  <c r="BX29" i="8"/>
  <c r="BX25" i="8"/>
  <c r="BX21" i="8"/>
  <c r="BX28" i="8"/>
  <c r="BX26" i="8"/>
  <c r="BX19" i="8"/>
  <c r="BX31" i="8"/>
  <c r="BX24" i="8"/>
  <c r="BX32" i="8"/>
  <c r="BX22" i="8"/>
  <c r="BX30" i="8"/>
  <c r="BX16" i="8"/>
  <c r="BX23" i="8"/>
  <c r="BX18" i="8"/>
  <c r="BX20" i="8"/>
  <c r="BX27" i="8"/>
  <c r="BN29" i="11"/>
  <c r="BN25" i="11"/>
  <c r="BN21" i="11"/>
  <c r="BN27" i="11"/>
  <c r="BN20" i="11"/>
  <c r="BN18" i="11"/>
  <c r="BN30" i="11"/>
  <c r="BN28" i="11"/>
  <c r="BN23" i="11"/>
  <c r="BN32" i="11"/>
  <c r="BN26" i="11"/>
  <c r="BN22" i="11"/>
  <c r="BN19" i="11"/>
  <c r="BN16" i="11"/>
  <c r="BN31" i="11"/>
  <c r="BN24" i="11"/>
  <c r="BK29" i="8"/>
  <c r="BK25" i="8"/>
  <c r="BK21" i="8"/>
  <c r="BK16" i="8"/>
  <c r="BK18" i="8"/>
  <c r="BK28" i="8"/>
  <c r="BK26" i="8"/>
  <c r="BK22" i="8"/>
  <c r="BK32" i="8"/>
  <c r="BK30" i="8"/>
  <c r="BK24" i="8"/>
  <c r="BK20" i="8"/>
  <c r="BK27" i="8"/>
  <c r="BK19" i="8"/>
  <c r="BK31" i="8"/>
  <c r="BK23" i="8"/>
  <c r="AX16" i="8"/>
  <c r="AX31" i="8"/>
  <c r="AX27" i="8"/>
  <c r="AX23" i="8"/>
  <c r="AX19" i="8"/>
  <c r="AX26" i="8"/>
  <c r="AX24" i="8"/>
  <c r="AX32" i="8"/>
  <c r="AX30" i="8"/>
  <c r="AX25" i="8"/>
  <c r="AX20" i="8"/>
  <c r="AX18" i="8"/>
  <c r="AX22" i="8"/>
  <c r="AX28" i="8"/>
  <c r="AX21" i="8"/>
  <c r="AX29" i="8"/>
  <c r="CX23" i="10"/>
  <c r="CX30" i="10"/>
  <c r="CX20" i="10"/>
  <c r="CX27" i="10"/>
  <c r="CX16" i="10"/>
  <c r="CX19" i="10"/>
  <c r="CX32" i="10"/>
  <c r="CX28" i="10"/>
  <c r="CX25" i="10"/>
  <c r="CX22" i="10"/>
  <c r="CX21" i="10"/>
  <c r="CX31" i="10"/>
  <c r="CX24" i="10"/>
  <c r="CX29" i="10"/>
  <c r="CX18" i="10"/>
  <c r="CX26" i="10"/>
  <c r="DH16" i="9"/>
  <c r="DH22" i="9"/>
  <c r="DH29" i="9"/>
  <c r="DH19" i="9"/>
  <c r="DH26" i="9"/>
  <c r="DH23" i="9"/>
  <c r="DH25" i="9"/>
  <c r="DH21" i="9"/>
  <c r="DH28" i="9"/>
  <c r="DH18" i="9"/>
  <c r="DH30" i="9"/>
  <c r="DH20" i="9"/>
  <c r="DH27" i="9"/>
  <c r="DH31" i="9"/>
  <c r="DH24" i="9"/>
  <c r="DH32" i="9"/>
  <c r="DT16" i="9"/>
  <c r="DT27" i="9"/>
  <c r="DT24" i="9"/>
  <c r="DT31" i="9"/>
  <c r="DT21" i="9"/>
  <c r="DT28" i="9"/>
  <c r="DT30" i="9"/>
  <c r="DT26" i="9"/>
  <c r="DT29" i="9"/>
  <c r="DT19" i="9"/>
  <c r="DT23" i="9"/>
  <c r="DT22" i="9"/>
  <c r="DT20" i="9"/>
  <c r="DT18" i="9"/>
  <c r="DT32" i="9"/>
  <c r="DT25" i="9"/>
  <c r="DS39" i="1"/>
  <c r="DF41" i="1"/>
  <c r="DG39" i="1"/>
  <c r="CT41" i="1"/>
  <c r="BM38" i="1"/>
  <c r="M28" i="8"/>
  <c r="M20" i="8"/>
  <c r="M22" i="8"/>
  <c r="M27" i="8"/>
  <c r="M32" i="8"/>
  <c r="M19" i="8"/>
  <c r="M24" i="8"/>
  <c r="M29" i="8"/>
  <c r="M18" i="8"/>
  <c r="M25" i="8"/>
  <c r="M30" i="8"/>
  <c r="M16" i="8"/>
  <c r="M23" i="8"/>
  <c r="M21" i="8"/>
  <c r="M31" i="8"/>
  <c r="M26" i="8"/>
  <c r="AX16" i="10"/>
  <c r="AX29" i="10"/>
  <c r="AX25" i="10"/>
  <c r="AX21" i="10"/>
  <c r="AX31" i="10"/>
  <c r="AX24" i="10"/>
  <c r="AX22" i="10"/>
  <c r="AX27" i="10"/>
  <c r="AX20" i="10"/>
  <c r="AX30" i="10"/>
  <c r="AX26" i="10"/>
  <c r="AX19" i="10"/>
  <c r="AX28" i="10"/>
  <c r="AX32" i="10"/>
  <c r="AX23" i="10"/>
  <c r="AX18" i="10"/>
  <c r="BP16" i="12"/>
  <c r="BP29" i="12"/>
  <c r="BP25" i="12"/>
  <c r="BP21" i="12"/>
  <c r="BP31" i="12"/>
  <c r="BP24" i="12"/>
  <c r="BP22" i="12"/>
  <c r="BP28" i="12"/>
  <c r="BP18" i="12"/>
  <c r="BP32" i="12"/>
  <c r="BP26" i="12"/>
  <c r="BP30" i="12"/>
  <c r="BP20" i="12"/>
  <c r="BP23" i="12"/>
  <c r="BP27" i="12"/>
  <c r="BP19" i="12"/>
  <c r="DK16" i="13"/>
  <c r="DK25" i="13"/>
  <c r="DK20" i="13"/>
  <c r="DK18" i="13"/>
  <c r="DK27" i="13"/>
  <c r="DK31" i="13"/>
  <c r="DK29" i="13"/>
  <c r="DK21" i="13"/>
  <c r="DK26" i="13"/>
  <c r="DK24" i="13"/>
  <c r="DK19" i="13"/>
  <c r="DK22" i="13"/>
  <c r="DK32" i="13"/>
  <c r="DK30" i="13"/>
  <c r="DK23" i="13"/>
  <c r="DK28" i="13"/>
  <c r="Y77" i="1"/>
  <c r="DX26" i="10"/>
  <c r="DX23" i="10"/>
  <c r="DX30" i="10"/>
  <c r="DX20" i="10"/>
  <c r="DX22" i="10"/>
  <c r="DX18" i="10"/>
  <c r="DX16" i="10"/>
  <c r="DX31" i="10"/>
  <c r="DX21" i="10"/>
  <c r="DX27" i="10"/>
  <c r="DX24" i="10"/>
  <c r="DX25" i="10"/>
  <c r="DX32" i="10"/>
  <c r="DX28" i="10"/>
  <c r="DX19" i="10"/>
  <c r="DX29" i="10"/>
  <c r="DW16" i="13"/>
  <c r="DW32" i="13"/>
  <c r="DW28" i="13"/>
  <c r="DW24" i="13"/>
  <c r="DW20" i="13"/>
  <c r="DW27" i="13"/>
  <c r="DW31" i="13"/>
  <c r="DW21" i="13"/>
  <c r="DW29" i="13"/>
  <c r="DW25" i="13"/>
  <c r="DW23" i="13"/>
  <c r="DW18" i="13"/>
  <c r="DW22" i="13"/>
  <c r="DW26" i="13"/>
  <c r="DW19" i="13"/>
  <c r="DW30" i="13"/>
  <c r="N26" i="9"/>
  <c r="N22" i="9"/>
  <c r="N16" i="9"/>
  <c r="N27" i="9"/>
  <c r="N32" i="9"/>
  <c r="N19" i="9"/>
  <c r="N20" i="9"/>
  <c r="N29" i="9"/>
  <c r="N23" i="9"/>
  <c r="N30" i="9"/>
  <c r="N21" i="9"/>
  <c r="N28" i="9"/>
  <c r="N18" i="9"/>
  <c r="N24" i="9"/>
  <c r="N31" i="9"/>
  <c r="N25" i="9"/>
  <c r="AD16" i="11"/>
  <c r="AE16" i="11" s="1"/>
  <c r="AD32" i="11"/>
  <c r="AE32" i="11" s="1"/>
  <c r="AD28" i="11"/>
  <c r="AE28" i="11" s="1"/>
  <c r="AD24" i="11"/>
  <c r="AE24" i="11" s="1"/>
  <c r="AD20" i="11"/>
  <c r="AE20" i="11" s="1"/>
  <c r="AD22" i="11"/>
  <c r="AE22" i="11" s="1"/>
  <c r="AD30" i="11"/>
  <c r="AE30" i="11" s="1"/>
  <c r="AD19" i="11"/>
  <c r="AE19" i="11" s="1"/>
  <c r="AD26" i="11"/>
  <c r="AE26" i="11" s="1"/>
  <c r="AD27" i="11"/>
  <c r="AE27" i="11" s="1"/>
  <c r="AD29" i="11"/>
  <c r="AE29" i="11" s="1"/>
  <c r="AD21" i="11"/>
  <c r="AE21" i="11" s="1"/>
  <c r="AE31" i="11"/>
  <c r="AD25" i="11"/>
  <c r="AE25" i="11" s="1"/>
  <c r="AD18" i="11"/>
  <c r="AE18" i="11" s="1"/>
  <c r="AD23" i="11"/>
  <c r="AE23" i="11" s="1"/>
  <c r="CX16" i="11"/>
  <c r="CX28" i="11"/>
  <c r="CX18" i="11"/>
  <c r="CX25" i="11"/>
  <c r="CX32" i="11"/>
  <c r="CX30" i="11"/>
  <c r="CX26" i="11"/>
  <c r="CX22" i="11"/>
  <c r="CX27" i="11"/>
  <c r="CX21" i="11"/>
  <c r="CX31" i="11"/>
  <c r="CX20" i="11"/>
  <c r="CX19" i="11"/>
  <c r="CX29" i="11"/>
  <c r="CX24" i="11"/>
  <c r="CX23" i="11"/>
  <c r="BD32" i="12"/>
  <c r="BE32" i="12" s="1"/>
  <c r="BD28" i="12"/>
  <c r="BE28" i="12" s="1"/>
  <c r="BD24" i="12"/>
  <c r="BE24" i="12" s="1"/>
  <c r="BD20" i="12"/>
  <c r="BE20" i="12" s="1"/>
  <c r="BD27" i="12"/>
  <c r="BE27" i="12" s="1"/>
  <c r="BD25" i="12"/>
  <c r="BE25" i="12" s="1"/>
  <c r="BD18" i="12"/>
  <c r="BE18" i="12" s="1"/>
  <c r="BD31" i="12"/>
  <c r="BE31" i="12" s="1"/>
  <c r="BD26" i="12"/>
  <c r="BE26" i="12" s="1"/>
  <c r="BD21" i="12"/>
  <c r="BE21" i="12" s="1"/>
  <c r="BD19" i="12"/>
  <c r="BE19" i="12" s="1"/>
  <c r="BD30" i="12"/>
  <c r="BE30" i="12" s="1"/>
  <c r="BD23" i="12"/>
  <c r="BE23" i="12" s="1"/>
  <c r="BD22" i="12"/>
  <c r="BE22" i="12" s="1"/>
  <c r="BD16" i="12"/>
  <c r="BE16" i="12" s="1"/>
  <c r="BD29" i="12"/>
  <c r="BE29" i="12" s="1"/>
  <c r="AL41" i="1"/>
  <c r="AY39" i="1"/>
  <c r="CX38" i="1"/>
  <c r="N16" i="10"/>
  <c r="N27" i="10"/>
  <c r="N24" i="10"/>
  <c r="N25" i="10"/>
  <c r="N30" i="10"/>
  <c r="N22" i="10"/>
  <c r="N32" i="10"/>
  <c r="N29" i="10"/>
  <c r="N31" i="10"/>
  <c r="N21" i="10"/>
  <c r="N18" i="10"/>
  <c r="N28" i="10"/>
  <c r="N19" i="10"/>
  <c r="N20" i="10"/>
  <c r="N26" i="10"/>
  <c r="N23" i="10"/>
  <c r="CK22" i="8"/>
  <c r="CK16" i="8"/>
  <c r="CK29" i="8"/>
  <c r="CK19" i="8"/>
  <c r="CK26" i="8"/>
  <c r="CK18" i="8"/>
  <c r="CK31" i="8"/>
  <c r="CK24" i="8"/>
  <c r="CK20" i="8"/>
  <c r="CK30" i="8"/>
  <c r="CK25" i="8"/>
  <c r="CK32" i="8"/>
  <c r="CK23" i="8"/>
  <c r="CK21" i="8"/>
  <c r="CK28" i="8"/>
  <c r="CK27" i="8"/>
  <c r="BC16" i="13"/>
  <c r="BC31" i="13"/>
  <c r="BC27" i="13"/>
  <c r="BC23" i="13"/>
  <c r="BC19" i="13"/>
  <c r="BC26" i="13"/>
  <c r="BC24" i="13"/>
  <c r="BC29" i="13"/>
  <c r="BC22" i="13"/>
  <c r="BC21" i="13"/>
  <c r="BC18" i="13"/>
  <c r="BC20" i="13"/>
  <c r="BC30" i="13"/>
  <c r="BC25" i="13"/>
  <c r="BC32" i="13"/>
  <c r="BC28" i="13"/>
  <c r="AK16" i="8"/>
  <c r="AK30" i="8"/>
  <c r="AK26" i="8"/>
  <c r="AK23" i="8"/>
  <c r="AK29" i="8"/>
  <c r="AK32" i="8"/>
  <c r="AK20" i="8"/>
  <c r="AK31" i="8"/>
  <c r="AK25" i="8"/>
  <c r="AK21" i="8"/>
  <c r="AK19" i="8"/>
  <c r="AK22" i="8"/>
  <c r="AK27" i="8"/>
  <c r="AK24" i="8"/>
  <c r="AK28" i="8"/>
  <c r="AK18" i="8"/>
  <c r="CK16" i="10"/>
  <c r="CK31" i="10"/>
  <c r="CK27" i="10"/>
  <c r="CK23" i="10"/>
  <c r="CK19" i="10"/>
  <c r="CK28" i="10"/>
  <c r="CK18" i="10"/>
  <c r="CK32" i="10"/>
  <c r="CK25" i="10"/>
  <c r="CK29" i="10"/>
  <c r="CK24" i="10"/>
  <c r="CK26" i="10"/>
  <c r="CK21" i="10"/>
  <c r="CK30" i="10"/>
  <c r="CK20" i="10"/>
  <c r="CK22" i="10"/>
  <c r="BK16" i="9"/>
  <c r="BK32" i="9"/>
  <c r="BK28" i="9"/>
  <c r="BK26" i="9"/>
  <c r="BK22" i="9"/>
  <c r="BK18" i="9"/>
  <c r="BK30" i="9"/>
  <c r="BK24" i="9"/>
  <c r="BK29" i="9"/>
  <c r="BK21" i="9"/>
  <c r="BK27" i="9"/>
  <c r="BK25" i="9"/>
  <c r="BK23" i="9"/>
  <c r="BK20" i="9"/>
  <c r="BK31" i="9"/>
  <c r="BK19" i="9"/>
  <c r="AP16" i="11"/>
  <c r="AP30" i="11"/>
  <c r="AP25" i="11"/>
  <c r="AP21" i="11"/>
  <c r="AP28" i="11"/>
  <c r="AP19" i="11"/>
  <c r="AP23" i="11"/>
  <c r="AP18" i="11"/>
  <c r="AP32" i="11"/>
  <c r="AP27" i="11"/>
  <c r="AP29" i="11"/>
  <c r="AP20" i="11"/>
  <c r="AP24" i="11"/>
  <c r="AP31" i="11"/>
  <c r="AP26" i="11"/>
  <c r="AP22" i="11"/>
  <c r="CA16" i="13"/>
  <c r="CA29" i="13"/>
  <c r="CA25" i="13"/>
  <c r="CA21" i="13"/>
  <c r="CA28" i="13"/>
  <c r="CA26" i="13"/>
  <c r="CA19" i="13"/>
  <c r="CA30" i="13"/>
  <c r="CA23" i="13"/>
  <c r="CA18" i="13"/>
  <c r="CA27" i="13"/>
  <c r="CA24" i="13"/>
  <c r="CA32" i="13"/>
  <c r="CA22" i="13"/>
  <c r="CA31" i="13"/>
  <c r="CA20" i="13"/>
  <c r="CV16" i="9"/>
  <c r="CV28" i="9"/>
  <c r="CV18" i="9"/>
  <c r="CV25" i="9"/>
  <c r="CV27" i="9"/>
  <c r="CV23" i="9"/>
  <c r="CV19" i="9"/>
  <c r="CV21" i="9"/>
  <c r="CV30" i="9"/>
  <c r="CV20" i="9"/>
  <c r="CV31" i="9"/>
  <c r="CV26" i="9"/>
  <c r="CV22" i="9"/>
  <c r="CV24" i="9"/>
  <c r="CV32" i="9"/>
  <c r="CV29" i="9"/>
  <c r="DX30" i="8"/>
  <c r="DX20" i="8"/>
  <c r="DX27" i="8"/>
  <c r="DX24" i="8"/>
  <c r="DX26" i="8"/>
  <c r="DX22" i="8"/>
  <c r="DX18" i="8"/>
  <c r="DX31" i="8"/>
  <c r="DX29" i="8"/>
  <c r="DX19" i="8"/>
  <c r="DX21" i="8"/>
  <c r="DX16" i="8"/>
  <c r="DX28" i="8"/>
  <c r="DX23" i="8"/>
  <c r="DX32" i="8"/>
  <c r="DX25" i="8"/>
  <c r="DK16" i="10"/>
  <c r="DK24" i="10"/>
  <c r="DK31" i="10"/>
  <c r="DK21" i="10"/>
  <c r="DK28" i="10"/>
  <c r="DK19" i="10"/>
  <c r="DK32" i="10"/>
  <c r="DK30" i="10"/>
  <c r="DK25" i="10"/>
  <c r="DK20" i="10"/>
  <c r="DK22" i="10"/>
  <c r="DK26" i="10"/>
  <c r="DK23" i="10"/>
  <c r="DK29" i="10"/>
  <c r="DK27" i="10"/>
  <c r="DK18" i="10"/>
  <c r="CX30" i="8"/>
  <c r="CX26" i="8"/>
  <c r="CX22" i="8"/>
  <c r="CX18" i="8"/>
  <c r="CX27" i="8"/>
  <c r="CX24" i="8"/>
  <c r="CX29" i="8"/>
  <c r="CX21" i="8"/>
  <c r="CX23" i="8"/>
  <c r="CX19" i="8"/>
  <c r="CX25" i="8"/>
  <c r="CX20" i="8"/>
  <c r="CX32" i="8"/>
  <c r="CX31" i="8"/>
  <c r="CX28" i="8"/>
  <c r="CX16" i="8"/>
  <c r="AX16" i="9"/>
  <c r="AX30" i="9"/>
  <c r="AX26" i="9"/>
  <c r="AX22" i="9"/>
  <c r="AX18" i="9"/>
  <c r="AX32" i="9"/>
  <c r="AX25" i="9"/>
  <c r="AX23" i="9"/>
  <c r="AX28" i="9"/>
  <c r="AX21" i="9"/>
  <c r="AX31" i="9"/>
  <c r="AX27" i="9"/>
  <c r="AX24" i="9"/>
  <c r="AX20" i="9"/>
  <c r="AX29" i="9"/>
  <c r="AX19" i="9"/>
  <c r="BZ31" i="11"/>
  <c r="BZ27" i="11"/>
  <c r="BZ23" i="11"/>
  <c r="BZ19" i="11"/>
  <c r="BZ30" i="11"/>
  <c r="BZ28" i="11"/>
  <c r="BZ21" i="11"/>
  <c r="BZ26" i="11"/>
  <c r="BZ20" i="11"/>
  <c r="BZ32" i="11"/>
  <c r="BZ29" i="11"/>
  <c r="BZ25" i="11"/>
  <c r="BZ24" i="11"/>
  <c r="BZ16" i="11"/>
  <c r="BZ22" i="11"/>
  <c r="BZ18" i="11"/>
  <c r="DS38" i="1"/>
  <c r="DG38" i="1"/>
  <c r="BU72" i="10"/>
  <c r="BU74" i="10" s="1"/>
  <c r="CL30" i="11"/>
  <c r="CL26" i="11"/>
  <c r="CL22" i="11"/>
  <c r="CL18" i="11"/>
  <c r="CL23" i="11"/>
  <c r="CL20" i="11"/>
  <c r="CL27" i="11"/>
  <c r="CL29" i="11"/>
  <c r="CL25" i="11"/>
  <c r="CL21" i="11"/>
  <c r="CL31" i="11"/>
  <c r="CL16" i="11"/>
  <c r="CL24" i="11"/>
  <c r="CL32" i="11"/>
  <c r="CL28" i="11"/>
  <c r="CL19" i="11"/>
  <c r="CN16" i="12"/>
  <c r="CN28" i="12"/>
  <c r="CN18" i="12"/>
  <c r="CN25" i="12"/>
  <c r="CN32" i="12"/>
  <c r="CN22" i="12"/>
  <c r="CN23" i="12"/>
  <c r="CN19" i="12"/>
  <c r="CN21" i="12"/>
  <c r="CN31" i="12"/>
  <c r="CN26" i="12"/>
  <c r="CN29" i="12"/>
  <c r="CN27" i="12"/>
  <c r="CN30" i="12"/>
  <c r="CN20" i="12"/>
  <c r="CN24" i="12"/>
  <c r="CZ16" i="12"/>
  <c r="CZ30" i="12"/>
  <c r="CZ20" i="12"/>
  <c r="CZ27" i="12"/>
  <c r="CZ24" i="12"/>
  <c r="CZ26" i="12"/>
  <c r="CZ22" i="12"/>
  <c r="CZ32" i="12"/>
  <c r="CZ28" i="12"/>
  <c r="CZ31" i="12"/>
  <c r="CZ19" i="12"/>
  <c r="CZ25" i="12"/>
  <c r="CZ29" i="12"/>
  <c r="CZ18" i="12"/>
  <c r="CZ23" i="12"/>
  <c r="CZ21" i="12"/>
  <c r="DX29" i="12"/>
  <c r="DX19" i="12"/>
  <c r="DX26" i="12"/>
  <c r="DX23" i="12"/>
  <c r="DX31" i="12"/>
  <c r="DX27" i="12"/>
  <c r="DX28" i="12"/>
  <c r="DX18" i="12"/>
  <c r="DX16" i="12"/>
  <c r="DX30" i="12"/>
  <c r="DX24" i="12"/>
  <c r="DX20" i="12"/>
  <c r="DX32" i="12"/>
  <c r="DX21" i="12"/>
  <c r="DX25" i="12"/>
  <c r="DX22" i="12"/>
  <c r="AK77" i="1"/>
  <c r="BK16" i="10"/>
  <c r="BK29" i="10"/>
  <c r="BK25" i="10"/>
  <c r="BK21" i="10"/>
  <c r="BK32" i="10"/>
  <c r="BK30" i="10"/>
  <c r="BK23" i="10"/>
  <c r="BK26" i="10"/>
  <c r="BK20" i="10"/>
  <c r="BK27" i="10"/>
  <c r="BK31" i="10"/>
  <c r="BK22" i="10"/>
  <c r="BK19" i="10"/>
  <c r="BK18" i="10"/>
  <c r="BK28" i="10"/>
  <c r="BK24" i="10"/>
  <c r="AO38" i="1"/>
  <c r="BB38" i="1" s="1"/>
  <c r="AK16" i="9"/>
  <c r="AK29" i="9"/>
  <c r="AK25" i="9"/>
  <c r="AK22" i="9"/>
  <c r="AK19" i="9"/>
  <c r="AK30" i="9"/>
  <c r="AK27" i="9"/>
  <c r="AK26" i="9"/>
  <c r="AK32" i="9"/>
  <c r="AK24" i="9"/>
  <c r="AK18" i="9"/>
  <c r="AK21" i="9"/>
  <c r="AK20" i="9"/>
  <c r="AK23" i="9"/>
  <c r="AK28" i="9"/>
  <c r="AK31" i="9"/>
  <c r="DK28" i="8"/>
  <c r="DK18" i="8"/>
  <c r="DK25" i="8"/>
  <c r="DK32" i="8"/>
  <c r="DK22" i="8"/>
  <c r="DK23" i="8"/>
  <c r="DK19" i="8"/>
  <c r="DK21" i="8"/>
  <c r="DK30" i="8"/>
  <c r="DK20" i="8"/>
  <c r="DK16" i="8"/>
  <c r="DK26" i="8"/>
  <c r="DK27" i="8"/>
  <c r="DK31" i="8"/>
  <c r="DK29" i="8"/>
  <c r="DK24" i="8"/>
  <c r="Y16" i="10"/>
  <c r="Y31" i="10"/>
  <c r="Y28" i="10"/>
  <c r="Y24" i="10"/>
  <c r="Y20" i="10"/>
  <c r="Y25" i="10"/>
  <c r="Y27" i="10"/>
  <c r="Y21" i="10"/>
  <c r="Y23" i="10"/>
  <c r="Y19" i="10"/>
  <c r="Y29" i="10"/>
  <c r="Y32" i="10"/>
  <c r="Y30" i="10"/>
  <c r="Y26" i="10"/>
  <c r="Y18" i="10"/>
  <c r="Y22" i="10"/>
  <c r="Y16" i="9"/>
  <c r="Y28" i="9"/>
  <c r="Y24" i="9"/>
  <c r="Y20" i="9"/>
  <c r="Y31" i="9"/>
  <c r="Y29" i="9"/>
  <c r="Y25" i="9"/>
  <c r="Y27" i="9"/>
  <c r="Y21" i="9"/>
  <c r="Y22" i="9"/>
  <c r="Y19" i="9"/>
  <c r="Y30" i="9"/>
  <c r="Y23" i="9"/>
  <c r="Y32" i="9"/>
  <c r="Y18" i="9"/>
  <c r="Y26" i="9"/>
  <c r="Z16" i="8"/>
  <c r="Z24" i="8"/>
  <c r="Z20" i="8"/>
  <c r="Z30" i="8"/>
  <c r="Z22" i="8"/>
  <c r="Z18" i="8"/>
  <c r="Z32" i="8"/>
  <c r="Z21" i="8"/>
  <c r="Z29" i="8"/>
  <c r="Z26" i="8"/>
  <c r="Z25" i="8"/>
  <c r="Z23" i="8"/>
  <c r="Z19" i="8"/>
  <c r="Z27" i="8"/>
  <c r="CV72" i="9"/>
  <c r="CB16" i="12"/>
  <c r="CB30" i="12"/>
  <c r="CB26" i="12"/>
  <c r="CB22" i="12"/>
  <c r="CB18" i="12"/>
  <c r="CB29" i="12"/>
  <c r="CB27" i="12"/>
  <c r="CB20" i="12"/>
  <c r="CB31" i="12"/>
  <c r="CB28" i="12"/>
  <c r="CB25" i="12"/>
  <c r="CB21" i="12"/>
  <c r="CB32" i="12"/>
  <c r="CB23" i="12"/>
  <c r="CB24" i="12"/>
  <c r="CB19" i="12"/>
  <c r="BS93" i="8"/>
  <c r="BS96" i="8" s="1"/>
  <c r="BK39" i="1"/>
  <c r="AX41" i="1"/>
  <c r="BI77" i="1"/>
  <c r="BA38" i="1"/>
  <c r="DI38" i="1"/>
  <c r="CH82" i="10"/>
  <c r="CH84" i="10" s="1"/>
  <c r="CH86" i="10" s="1"/>
  <c r="I86" i="9"/>
  <c r="CG86" i="11"/>
  <c r="CT86" i="11"/>
  <c r="BW86" i="13"/>
  <c r="CU86" i="13"/>
  <c r="DG86" i="12"/>
  <c r="CH86" i="11"/>
  <c r="BK86" i="12"/>
  <c r="DG86" i="13"/>
  <c r="BJ86" i="13"/>
  <c r="DI74" i="9"/>
  <c r="BI74" i="10"/>
  <c r="DL74" i="2"/>
  <c r="DY71" i="2"/>
  <c r="CZ74" i="3"/>
  <c r="DV72" i="9"/>
  <c r="DV74" i="9" s="1"/>
  <c r="DA74" i="3"/>
  <c r="CI74" i="9"/>
  <c r="BI74" i="9"/>
  <c r="BV74" i="10"/>
  <c r="DV72" i="8"/>
  <c r="DV74" i="8" s="1"/>
  <c r="BI74" i="8"/>
  <c r="CI74" i="8"/>
  <c r="DI74" i="8"/>
  <c r="CW74" i="3"/>
  <c r="CV74" i="3"/>
  <c r="AV74" i="9"/>
  <c r="CV74" i="8"/>
  <c r="DV72" i="10"/>
  <c r="DV74" i="10" s="1"/>
  <c r="CX74" i="3"/>
  <c r="CU74" i="3"/>
  <c r="BV36" i="8"/>
  <c r="BV55" i="8" s="1"/>
  <c r="M41" i="9"/>
  <c r="M77" i="9" s="1"/>
  <c r="AW76" i="9"/>
  <c r="CJ41" i="9"/>
  <c r="CJ77" i="9" s="1"/>
  <c r="M41" i="10"/>
  <c r="M77" i="10" s="1"/>
  <c r="DW41" i="10"/>
  <c r="DW77" i="10" s="1"/>
  <c r="AW41" i="9"/>
  <c r="AW77" i="9" s="1"/>
  <c r="BW41" i="8"/>
  <c r="BW77" i="8" s="1"/>
  <c r="BW76" i="8"/>
  <c r="DG41" i="9"/>
  <c r="DG77" i="9" s="1"/>
  <c r="AC41" i="12"/>
  <c r="AC77" i="12" s="1"/>
  <c r="AX38" i="8"/>
  <c r="AX39" i="8"/>
  <c r="AX17" i="8"/>
  <c r="AX10" i="8"/>
  <c r="AX9" i="8"/>
  <c r="AX15" i="8"/>
  <c r="AX14" i="8"/>
  <c r="AX11" i="8"/>
  <c r="AX12" i="8"/>
  <c r="AX13" i="8"/>
  <c r="DH38" i="9"/>
  <c r="DH12" i="9"/>
  <c r="DH10" i="9"/>
  <c r="DH17" i="9"/>
  <c r="DH39" i="9"/>
  <c r="DH9" i="9"/>
  <c r="DH15" i="9"/>
  <c r="DH11" i="9"/>
  <c r="DH14" i="9"/>
  <c r="DJ3" i="9"/>
  <c r="DJ2" i="9" s="1"/>
  <c r="AX39" i="10"/>
  <c r="AX38" i="10"/>
  <c r="AX10" i="10"/>
  <c r="AX12" i="10"/>
  <c r="AX14" i="10"/>
  <c r="AX17" i="10"/>
  <c r="AX11" i="10"/>
  <c r="AX9" i="10"/>
  <c r="AX15" i="10"/>
  <c r="BK14" i="9"/>
  <c r="BK39" i="9"/>
  <c r="BK12" i="9"/>
  <c r="BK17" i="9"/>
  <c r="BK10" i="9"/>
  <c r="BK38" i="9"/>
  <c r="BK9" i="9"/>
  <c r="BK15" i="9"/>
  <c r="BK11" i="9"/>
  <c r="Y38" i="9"/>
  <c r="Y12" i="9"/>
  <c r="Y15" i="9"/>
  <c r="Y10" i="9"/>
  <c r="Y39" i="9"/>
  <c r="Y11" i="9"/>
  <c r="Y17" i="9"/>
  <c r="Y14" i="9"/>
  <c r="Y13" i="9"/>
  <c r="Y9" i="9"/>
  <c r="CT76" i="9"/>
  <c r="CT80" i="9" s="1"/>
  <c r="CT36" i="9"/>
  <c r="AK39" i="9"/>
  <c r="AK38" i="9"/>
  <c r="AK10" i="9"/>
  <c r="AK11" i="9"/>
  <c r="AK12" i="9"/>
  <c r="AK17" i="9"/>
  <c r="AK14" i="9"/>
  <c r="AK15" i="9"/>
  <c r="AK9" i="9"/>
  <c r="BK11" i="10"/>
  <c r="BK38" i="10"/>
  <c r="BK39" i="10"/>
  <c r="BK10" i="10"/>
  <c r="BK9" i="10"/>
  <c r="BK17" i="10"/>
  <c r="BK15" i="10"/>
  <c r="BK12" i="10"/>
  <c r="BK14" i="10"/>
  <c r="DK17" i="10"/>
  <c r="DK39" i="10"/>
  <c r="DK14" i="10"/>
  <c r="DK38" i="10"/>
  <c r="DK15" i="10"/>
  <c r="DK10" i="10"/>
  <c r="DK11" i="10"/>
  <c r="DK9" i="10"/>
  <c r="DK12" i="10"/>
  <c r="BX38" i="10"/>
  <c r="BX17" i="10"/>
  <c r="BX12" i="10"/>
  <c r="BX14" i="10"/>
  <c r="BX9" i="10"/>
  <c r="BX15" i="10"/>
  <c r="BX11" i="10"/>
  <c r="BX10" i="10"/>
  <c r="BX39" i="10"/>
  <c r="BO41" i="12"/>
  <c r="BO77" i="12" s="1"/>
  <c r="BN41" i="13"/>
  <c r="BN77" i="13" s="1"/>
  <c r="AD15" i="12"/>
  <c r="AE15" i="12" s="1"/>
  <c r="AD12" i="12"/>
  <c r="AE12" i="12" s="1"/>
  <c r="AD14" i="12"/>
  <c r="AE14" i="12" s="1"/>
  <c r="AD39" i="12"/>
  <c r="AD9" i="12"/>
  <c r="AD11" i="12"/>
  <c r="AE11" i="12" s="1"/>
  <c r="AD38" i="12"/>
  <c r="AE38" i="12" s="1"/>
  <c r="AD13" i="12"/>
  <c r="AE13" i="12" s="1"/>
  <c r="AD10" i="12"/>
  <c r="AE10" i="12" s="1"/>
  <c r="AD17" i="12"/>
  <c r="AE17" i="12" s="1"/>
  <c r="CU41" i="9"/>
  <c r="CU77" i="9" s="1"/>
  <c r="DS41" i="9"/>
  <c r="DS77" i="9" s="1"/>
  <c r="AK39" i="8"/>
  <c r="AK17" i="8"/>
  <c r="AK15" i="8"/>
  <c r="AK10" i="8"/>
  <c r="AK9" i="8"/>
  <c r="AK12" i="8"/>
  <c r="AK38" i="8"/>
  <c r="AK14" i="8"/>
  <c r="AK11" i="8"/>
  <c r="AK13" i="8"/>
  <c r="N38" i="9"/>
  <c r="N15" i="9"/>
  <c r="N10" i="9"/>
  <c r="N17" i="9"/>
  <c r="N12" i="9"/>
  <c r="N9" i="9"/>
  <c r="N39" i="9"/>
  <c r="N13" i="9"/>
  <c r="N14" i="9"/>
  <c r="N11" i="9"/>
  <c r="DX39" i="8"/>
  <c r="DX15" i="8"/>
  <c r="DX38" i="8"/>
  <c r="DX10" i="8"/>
  <c r="DX12" i="8"/>
  <c r="DX14" i="8"/>
  <c r="DX17" i="8"/>
  <c r="DX9" i="8"/>
  <c r="DX11" i="8"/>
  <c r="DX13" i="8"/>
  <c r="CK38" i="8"/>
  <c r="CK13" i="8"/>
  <c r="CK14" i="8"/>
  <c r="CK15" i="8"/>
  <c r="CK17" i="8"/>
  <c r="CK11" i="8"/>
  <c r="CK39" i="8"/>
  <c r="CK10" i="8"/>
  <c r="CK12" i="8"/>
  <c r="CK9" i="8"/>
  <c r="DX17" i="10"/>
  <c r="DX15" i="10"/>
  <c r="DX11" i="10"/>
  <c r="DX12" i="10"/>
  <c r="DX10" i="10"/>
  <c r="DX39" i="10"/>
  <c r="DX38" i="10"/>
  <c r="DX14" i="10"/>
  <c r="DX9" i="10"/>
  <c r="AX10" i="9"/>
  <c r="AX14" i="9"/>
  <c r="AX12" i="9"/>
  <c r="AX9" i="9"/>
  <c r="AX38" i="9"/>
  <c r="AX15" i="9"/>
  <c r="AX11" i="9"/>
  <c r="AX39" i="9"/>
  <c r="AX17" i="9"/>
  <c r="BX39" i="9"/>
  <c r="BX9" i="9"/>
  <c r="BX12" i="9"/>
  <c r="BX38" i="9"/>
  <c r="BX15" i="9"/>
  <c r="BX11" i="9"/>
  <c r="BX17" i="9"/>
  <c r="BX14" i="9"/>
  <c r="BX10" i="9"/>
  <c r="DK39" i="8"/>
  <c r="DK38" i="8"/>
  <c r="DK11" i="8"/>
  <c r="DK17" i="8"/>
  <c r="DK14" i="8"/>
  <c r="DK15" i="8"/>
  <c r="DK10" i="8"/>
  <c r="DK12" i="8"/>
  <c r="DK9" i="8"/>
  <c r="DK13" i="8"/>
  <c r="M38" i="8"/>
  <c r="M39" i="8"/>
  <c r="M14" i="8"/>
  <c r="M11" i="8"/>
  <c r="M15" i="8"/>
  <c r="M12" i="8"/>
  <c r="M13" i="8"/>
  <c r="M17" i="8"/>
  <c r="M10" i="8"/>
  <c r="M9" i="8"/>
  <c r="BX12" i="8"/>
  <c r="BX39" i="8"/>
  <c r="BX38" i="8"/>
  <c r="BX17" i="8"/>
  <c r="BX9" i="8"/>
  <c r="BX10" i="8"/>
  <c r="BX14" i="8"/>
  <c r="BX15" i="8"/>
  <c r="BX13" i="8"/>
  <c r="BX11" i="8"/>
  <c r="Y38" i="10"/>
  <c r="Y13" i="10"/>
  <c r="Y14" i="10"/>
  <c r="Y10" i="10"/>
  <c r="Y11" i="10"/>
  <c r="Y39" i="10"/>
  <c r="Y12" i="10"/>
  <c r="Y15" i="10"/>
  <c r="Y17" i="10"/>
  <c r="Y9" i="10"/>
  <c r="BK38" i="8"/>
  <c r="BK14" i="8"/>
  <c r="BK39" i="8"/>
  <c r="BK9" i="8"/>
  <c r="BK13" i="8"/>
  <c r="BK17" i="8"/>
  <c r="BK10" i="8"/>
  <c r="BK11" i="8"/>
  <c r="BK12" i="8"/>
  <c r="BK15" i="8"/>
  <c r="DV3" i="9"/>
  <c r="DV2" i="9" s="1"/>
  <c r="DT14" i="9"/>
  <c r="DT10" i="9"/>
  <c r="DT12" i="9"/>
  <c r="DT38" i="9"/>
  <c r="DT39" i="9"/>
  <c r="DT17" i="9"/>
  <c r="DT11" i="9"/>
  <c r="DT9" i="9"/>
  <c r="DT15" i="9"/>
  <c r="CK17" i="10"/>
  <c r="CK12" i="10"/>
  <c r="CK14" i="10"/>
  <c r="CK38" i="10"/>
  <c r="CK15" i="10"/>
  <c r="CK39" i="10"/>
  <c r="CK10" i="10"/>
  <c r="CK9" i="10"/>
  <c r="CK11" i="10"/>
  <c r="DF36" i="9"/>
  <c r="DF76" i="9"/>
  <c r="CV9" i="9"/>
  <c r="CV38" i="9"/>
  <c r="CV10" i="9"/>
  <c r="CV15" i="9"/>
  <c r="CV11" i="9"/>
  <c r="CV17" i="9"/>
  <c r="CV12" i="9"/>
  <c r="CV14" i="9"/>
  <c r="CV39" i="9"/>
  <c r="AK14" i="10"/>
  <c r="AK38" i="10"/>
  <c r="AK12" i="10"/>
  <c r="AK17" i="10"/>
  <c r="AK13" i="10"/>
  <c r="AK9" i="10"/>
  <c r="AK15" i="10"/>
  <c r="AK11" i="10"/>
  <c r="AK39" i="10"/>
  <c r="AK10" i="10"/>
  <c r="Z38" i="8"/>
  <c r="Z39" i="8"/>
  <c r="Z9" i="8"/>
  <c r="Z15" i="8"/>
  <c r="Z17" i="8"/>
  <c r="Z10" i="8"/>
  <c r="Z11" i="8"/>
  <c r="Z14" i="8"/>
  <c r="Z12" i="8"/>
  <c r="Z13" i="8"/>
  <c r="CX39" i="10"/>
  <c r="CX15" i="10"/>
  <c r="CX9" i="10"/>
  <c r="CX38" i="10"/>
  <c r="CX11" i="10"/>
  <c r="CX10" i="10"/>
  <c r="CX14" i="10"/>
  <c r="CX17" i="10"/>
  <c r="CX12" i="10"/>
  <c r="CK10" i="9"/>
  <c r="CK38" i="9"/>
  <c r="CK17" i="9"/>
  <c r="CK39" i="9"/>
  <c r="CK11" i="9"/>
  <c r="CK15" i="9"/>
  <c r="CK14" i="9"/>
  <c r="CK9" i="9"/>
  <c r="CK12" i="9"/>
  <c r="CX38" i="8"/>
  <c r="CX12" i="8"/>
  <c r="CX10" i="8"/>
  <c r="CX39" i="8"/>
  <c r="CX13" i="8"/>
  <c r="CX11" i="8"/>
  <c r="CX14" i="8"/>
  <c r="CX17" i="8"/>
  <c r="CX15" i="8"/>
  <c r="CX9" i="8"/>
  <c r="CX3" i="9"/>
  <c r="CX2" i="9" s="1"/>
  <c r="N14" i="10"/>
  <c r="N17" i="10"/>
  <c r="N39" i="10"/>
  <c r="N9" i="10"/>
  <c r="N15" i="10"/>
  <c r="N10" i="10"/>
  <c r="N13" i="10"/>
  <c r="N38" i="10"/>
  <c r="N12" i="10"/>
  <c r="N11" i="10"/>
  <c r="ED38" i="3"/>
  <c r="DR38" i="3"/>
  <c r="DD39" i="3"/>
  <c r="CR39" i="3"/>
  <c r="CL41" i="13"/>
  <c r="CL77" i="13" s="1"/>
  <c r="CX41" i="13"/>
  <c r="CX77" i="13" s="1"/>
  <c r="DJ76" i="12"/>
  <c r="DJ80" i="12" s="1"/>
  <c r="CM41" i="12"/>
  <c r="CM77" i="12" s="1"/>
  <c r="DW41" i="12"/>
  <c r="DW77" i="12" s="1"/>
  <c r="BY41" i="11"/>
  <c r="BY77" i="11" s="1"/>
  <c r="CW77" i="13"/>
  <c r="CY39" i="13"/>
  <c r="CY38" i="13"/>
  <c r="CY15" i="13"/>
  <c r="CY12" i="13"/>
  <c r="CY10" i="13"/>
  <c r="CY17" i="13"/>
  <c r="CY14" i="13"/>
  <c r="CY13" i="13"/>
  <c r="CY9" i="13"/>
  <c r="CY11" i="13"/>
  <c r="CA13" i="13"/>
  <c r="CA38" i="13"/>
  <c r="CA17" i="13"/>
  <c r="CA14" i="13"/>
  <c r="CA11" i="13"/>
  <c r="CA39" i="13"/>
  <c r="CA9" i="13"/>
  <c r="CA15" i="13"/>
  <c r="CA10" i="13"/>
  <c r="CA12" i="13"/>
  <c r="CH86" i="13"/>
  <c r="DI76" i="13"/>
  <c r="DI80" i="13" s="1"/>
  <c r="DI36" i="13"/>
  <c r="DI55" i="13" s="1"/>
  <c r="BX82" i="13"/>
  <c r="BX84" i="13" s="1"/>
  <c r="BK84" i="13"/>
  <c r="AC76" i="13"/>
  <c r="AC80" i="13" s="1"/>
  <c r="CJ82" i="13"/>
  <c r="DS82" i="13"/>
  <c r="R44" i="13"/>
  <c r="BY76" i="13"/>
  <c r="BY80" i="13" s="1"/>
  <c r="BY36" i="13"/>
  <c r="DY3" i="13"/>
  <c r="DY2" i="13" s="1"/>
  <c r="BZ41" i="13"/>
  <c r="BM76" i="13"/>
  <c r="BM80" i="13" s="1"/>
  <c r="BM36" i="13"/>
  <c r="BM55" i="13" s="1"/>
  <c r="BQ3" i="13"/>
  <c r="BQ2" i="13" s="1"/>
  <c r="BC12" i="13"/>
  <c r="BC15" i="13"/>
  <c r="BC17" i="13"/>
  <c r="BC14" i="13"/>
  <c r="BC9" i="13"/>
  <c r="BC11" i="13"/>
  <c r="BC39" i="13"/>
  <c r="BC38" i="13"/>
  <c r="BC10" i="13"/>
  <c r="BC13" i="13"/>
  <c r="CW36" i="13"/>
  <c r="CW76" i="13"/>
  <c r="CW80" i="13" s="1"/>
  <c r="DM3" i="13"/>
  <c r="DM2" i="13" s="1"/>
  <c r="BO38" i="13"/>
  <c r="BO17" i="13"/>
  <c r="BO11" i="13"/>
  <c r="BO9" i="13"/>
  <c r="BO39" i="13"/>
  <c r="BO13" i="13"/>
  <c r="BO12" i="13"/>
  <c r="BO10" i="13"/>
  <c r="BO14" i="13"/>
  <c r="BO15" i="13"/>
  <c r="BE3" i="13"/>
  <c r="AQ41" i="13"/>
  <c r="AR39" i="13"/>
  <c r="CC3" i="13"/>
  <c r="CC2" i="13" s="1"/>
  <c r="AD41" i="13"/>
  <c r="AE39" i="13"/>
  <c r="DW38" i="13"/>
  <c r="DW11" i="13"/>
  <c r="DW17" i="13"/>
  <c r="DW9" i="13"/>
  <c r="DW15" i="13"/>
  <c r="DW14" i="13"/>
  <c r="DW39" i="13"/>
  <c r="DW10" i="13"/>
  <c r="DW13" i="13"/>
  <c r="DW12" i="13"/>
  <c r="CM39" i="13"/>
  <c r="CM38" i="13"/>
  <c r="CM10" i="13"/>
  <c r="CM12" i="13"/>
  <c r="CM11" i="13"/>
  <c r="CM17" i="13"/>
  <c r="CM13" i="13"/>
  <c r="CM9" i="13"/>
  <c r="CM14" i="13"/>
  <c r="CM15" i="13"/>
  <c r="DT82" i="13"/>
  <c r="DK14" i="13"/>
  <c r="DK11" i="13"/>
  <c r="DK39" i="13"/>
  <c r="DK38" i="13"/>
  <c r="DK13" i="13"/>
  <c r="DK12" i="13"/>
  <c r="DK9" i="13"/>
  <c r="DK17" i="13"/>
  <c r="DK10" i="13"/>
  <c r="DK15" i="13"/>
  <c r="DU77" i="13"/>
  <c r="DV41" i="13"/>
  <c r="DV77" i="13" s="1"/>
  <c r="DJ41" i="13"/>
  <c r="DJ77" i="13" s="1"/>
  <c r="DU76" i="13"/>
  <c r="DU80" i="13" s="1"/>
  <c r="DU36" i="13"/>
  <c r="CS86" i="13"/>
  <c r="CS64" i="13"/>
  <c r="BA76" i="13"/>
  <c r="BA80" i="13" s="1"/>
  <c r="Q41" i="13"/>
  <c r="R39" i="13"/>
  <c r="BI86" i="13"/>
  <c r="BL82" i="13"/>
  <c r="DF62" i="13"/>
  <c r="BV84" i="13"/>
  <c r="CO3" i="13"/>
  <c r="CO2" i="13" s="1"/>
  <c r="DF84" i="13"/>
  <c r="DF93" i="13" s="1"/>
  <c r="DF96" i="13" s="1"/>
  <c r="BB41" i="13"/>
  <c r="BB77" i="13" s="1"/>
  <c r="AP76" i="13"/>
  <c r="AP80" i="13" s="1"/>
  <c r="CI82" i="13"/>
  <c r="CK76" i="13"/>
  <c r="CK80" i="13" s="1"/>
  <c r="CK36" i="13"/>
  <c r="P76" i="13"/>
  <c r="P80" i="13" s="1"/>
  <c r="DA3" i="13"/>
  <c r="DA2" i="13" s="1"/>
  <c r="CD3" i="12"/>
  <c r="CD2" i="12" s="1"/>
  <c r="BR3" i="12"/>
  <c r="DI82" i="12"/>
  <c r="BB76" i="12"/>
  <c r="BB80" i="12" s="1"/>
  <c r="BB36" i="12"/>
  <c r="BB55" i="12" s="1"/>
  <c r="BN76" i="12"/>
  <c r="BN80" i="12" s="1"/>
  <c r="BN36" i="12"/>
  <c r="BN55" i="12" s="1"/>
  <c r="CB39" i="12"/>
  <c r="CB14" i="12"/>
  <c r="CB11" i="12"/>
  <c r="CB38" i="12"/>
  <c r="CB10" i="12"/>
  <c r="CB13" i="12"/>
  <c r="CB9" i="12"/>
  <c r="CB15" i="12"/>
  <c r="CB17" i="12"/>
  <c r="CB12" i="12"/>
  <c r="DN3" i="12"/>
  <c r="DN2" i="12" s="1"/>
  <c r="BP17" i="12"/>
  <c r="BP39" i="12"/>
  <c r="BP14" i="12"/>
  <c r="BP15" i="12"/>
  <c r="BP38" i="12"/>
  <c r="BP12" i="12"/>
  <c r="BP10" i="12"/>
  <c r="BP9" i="12"/>
  <c r="BP11" i="12"/>
  <c r="BP13" i="12"/>
  <c r="CX77" i="12"/>
  <c r="Q77" i="12"/>
  <c r="R77" i="12" s="1"/>
  <c r="R41" i="12"/>
  <c r="BL84" i="12"/>
  <c r="CP3" i="12"/>
  <c r="CP2" i="12" s="1"/>
  <c r="BW84" i="12"/>
  <c r="CN14" i="12"/>
  <c r="CN11" i="12"/>
  <c r="CN39" i="12"/>
  <c r="CN17" i="12"/>
  <c r="CN38" i="12"/>
  <c r="CN12" i="12"/>
  <c r="CN10" i="12"/>
  <c r="CN9" i="12"/>
  <c r="CN13" i="12"/>
  <c r="CN15" i="12"/>
  <c r="CI84" i="12"/>
  <c r="DB3" i="12"/>
  <c r="DB2" i="12" s="1"/>
  <c r="DV76" i="12"/>
  <c r="DV80" i="12" s="1"/>
  <c r="DV36" i="12"/>
  <c r="BD39" i="12"/>
  <c r="BD13" i="12"/>
  <c r="BE13" i="12" s="1"/>
  <c r="BD10" i="12"/>
  <c r="BE10" i="12" s="1"/>
  <c r="BD38" i="12"/>
  <c r="BE38" i="12" s="1"/>
  <c r="BD17" i="12"/>
  <c r="BE17" i="12" s="1"/>
  <c r="BD15" i="12"/>
  <c r="BE15" i="12" s="1"/>
  <c r="BD12" i="12"/>
  <c r="BE12" i="12" s="1"/>
  <c r="BD14" i="12"/>
  <c r="BE14" i="12" s="1"/>
  <c r="BD11" i="12"/>
  <c r="BE11" i="12" s="1"/>
  <c r="BD9" i="12"/>
  <c r="CA41" i="12"/>
  <c r="CA77" i="12" s="1"/>
  <c r="Q76" i="12"/>
  <c r="Q80" i="12" s="1"/>
  <c r="R34" i="12"/>
  <c r="DS62" i="12"/>
  <c r="CZ38" i="12"/>
  <c r="CZ12" i="12"/>
  <c r="CZ15" i="12"/>
  <c r="CZ39" i="12"/>
  <c r="CZ14" i="12"/>
  <c r="CZ17" i="12"/>
  <c r="CZ11" i="12"/>
  <c r="CZ13" i="12"/>
  <c r="CZ10" i="12"/>
  <c r="CZ9" i="12"/>
  <c r="DT84" i="12"/>
  <c r="CV82" i="12"/>
  <c r="CV84" i="12" s="1"/>
  <c r="CX76" i="12"/>
  <c r="CX80" i="12" s="1"/>
  <c r="CX36" i="12"/>
  <c r="CX55" i="12" s="1"/>
  <c r="DK41" i="12"/>
  <c r="BC41" i="12"/>
  <c r="BC77" i="12" s="1"/>
  <c r="DZ3" i="12"/>
  <c r="DZ2" i="12" s="1"/>
  <c r="CY41" i="12"/>
  <c r="CY77" i="12" s="1"/>
  <c r="DX39" i="12"/>
  <c r="DX38" i="12"/>
  <c r="DX13" i="12"/>
  <c r="DX10" i="12"/>
  <c r="DX17" i="12"/>
  <c r="DX15" i="12"/>
  <c r="DX12" i="12"/>
  <c r="DX11" i="12"/>
  <c r="DX9" i="12"/>
  <c r="DX14" i="12"/>
  <c r="BY84" i="12"/>
  <c r="CW82" i="12"/>
  <c r="BM82" i="12"/>
  <c r="DL39" i="12"/>
  <c r="DL38" i="12"/>
  <c r="DL17" i="12"/>
  <c r="DL9" i="12"/>
  <c r="DL12" i="12"/>
  <c r="DL15" i="12"/>
  <c r="DL14" i="12"/>
  <c r="DL10" i="12"/>
  <c r="DL13" i="12"/>
  <c r="DL11" i="12"/>
  <c r="CL76" i="12"/>
  <c r="CL80" i="12" s="1"/>
  <c r="CL36" i="12"/>
  <c r="BX84" i="12"/>
  <c r="BZ76" i="12"/>
  <c r="BZ80" i="12" s="1"/>
  <c r="BZ36" i="12"/>
  <c r="BZ55" i="12" s="1"/>
  <c r="DS84" i="12"/>
  <c r="DS93" i="12" s="1"/>
  <c r="DS96" i="12" s="1"/>
  <c r="DH82" i="12"/>
  <c r="AB76" i="11"/>
  <c r="AB80" i="11" s="1"/>
  <c r="DV12" i="11"/>
  <c r="DV38" i="11"/>
  <c r="DV9" i="11"/>
  <c r="DV15" i="11"/>
  <c r="DV39" i="11"/>
  <c r="DV11" i="11"/>
  <c r="DV17" i="11"/>
  <c r="DV14" i="11"/>
  <c r="DV13" i="11"/>
  <c r="DV10" i="11"/>
  <c r="BM41" i="11"/>
  <c r="BM77" i="11" s="1"/>
  <c r="DL3" i="11"/>
  <c r="DL2" i="11" s="1"/>
  <c r="BN13" i="11"/>
  <c r="BN38" i="11"/>
  <c r="BN9" i="11"/>
  <c r="BN15" i="11"/>
  <c r="BN17" i="11"/>
  <c r="BN39" i="11"/>
  <c r="BN14" i="11"/>
  <c r="BN12" i="11"/>
  <c r="BN11" i="11"/>
  <c r="BN10" i="11"/>
  <c r="BJ82" i="11"/>
  <c r="BP3" i="11"/>
  <c r="BP2" i="11" s="1"/>
  <c r="DI41" i="11"/>
  <c r="DI77" i="11" s="1"/>
  <c r="BK82" i="11"/>
  <c r="BK84" i="11" s="1"/>
  <c r="DJ15" i="11"/>
  <c r="DJ39" i="11"/>
  <c r="DJ38" i="11"/>
  <c r="DJ13" i="11"/>
  <c r="DJ17" i="11"/>
  <c r="DJ12" i="11"/>
  <c r="DJ10" i="11"/>
  <c r="DJ9" i="11"/>
  <c r="DJ14" i="11"/>
  <c r="DJ11" i="11"/>
  <c r="DH77" i="11"/>
  <c r="BB17" i="11"/>
  <c r="BB15" i="11"/>
  <c r="BB12" i="11"/>
  <c r="BB14" i="11"/>
  <c r="BB11" i="11"/>
  <c r="BB38" i="11"/>
  <c r="BB13" i="11"/>
  <c r="BB10" i="11"/>
  <c r="BB9" i="11"/>
  <c r="BB39" i="11"/>
  <c r="AZ76" i="11"/>
  <c r="AZ80" i="11" s="1"/>
  <c r="AZ36" i="11"/>
  <c r="P76" i="11"/>
  <c r="P80" i="11" s="1"/>
  <c r="CJ76" i="11"/>
  <c r="CJ80" i="11" s="1"/>
  <c r="CJ36" i="11"/>
  <c r="DH76" i="11"/>
  <c r="DH80" i="11" s="1"/>
  <c r="DH36" i="11"/>
  <c r="AC41" i="11"/>
  <c r="AC77" i="11" s="1"/>
  <c r="BD3" i="11"/>
  <c r="BD2" i="11" s="1"/>
  <c r="DT76" i="11"/>
  <c r="DT80" i="11" s="1"/>
  <c r="DT36" i="11"/>
  <c r="CL39" i="11"/>
  <c r="CL38" i="11"/>
  <c r="CL17" i="11"/>
  <c r="CL10" i="11"/>
  <c r="CL15" i="11"/>
  <c r="CL11" i="11"/>
  <c r="CL14" i="11"/>
  <c r="CL13" i="11"/>
  <c r="CL12" i="11"/>
  <c r="CL9" i="11"/>
  <c r="CS62" i="11"/>
  <c r="CS64" i="11" s="1"/>
  <c r="AY82" i="11"/>
  <c r="CZ3" i="11"/>
  <c r="CZ2" i="11" s="1"/>
  <c r="CW41" i="11"/>
  <c r="BL76" i="11"/>
  <c r="BL80" i="11" s="1"/>
  <c r="BL36" i="11"/>
  <c r="CX14" i="11"/>
  <c r="CX11" i="11"/>
  <c r="CX39" i="11"/>
  <c r="CX17" i="11"/>
  <c r="CX38" i="11"/>
  <c r="CX15" i="11"/>
  <c r="CX9" i="11"/>
  <c r="CX12" i="11"/>
  <c r="CX10" i="11"/>
  <c r="CX13" i="11"/>
  <c r="CU82" i="11"/>
  <c r="BX76" i="11"/>
  <c r="BX80" i="11" s="1"/>
  <c r="BX36" i="11"/>
  <c r="DF82" i="11"/>
  <c r="DF84" i="11" s="1"/>
  <c r="DF93" i="11" s="1"/>
  <c r="DF96" i="11" s="1"/>
  <c r="CN3" i="11"/>
  <c r="CN2" i="11" s="1"/>
  <c r="CV76" i="11"/>
  <c r="CV80" i="11" s="1"/>
  <c r="CV36" i="11"/>
  <c r="CV55" i="11" s="1"/>
  <c r="AN76" i="11"/>
  <c r="AN80" i="11" s="1"/>
  <c r="BA41" i="11"/>
  <c r="BA77" i="11" s="1"/>
  <c r="BZ11" i="11"/>
  <c r="BZ39" i="11"/>
  <c r="BZ12" i="11"/>
  <c r="BZ13" i="11"/>
  <c r="BZ17" i="11"/>
  <c r="BZ10" i="11"/>
  <c r="BZ38" i="11"/>
  <c r="BZ9" i="11"/>
  <c r="BZ14" i="11"/>
  <c r="BZ15" i="11"/>
  <c r="CS86" i="11"/>
  <c r="Q41" i="11"/>
  <c r="R39" i="11"/>
  <c r="AO41" i="11"/>
  <c r="AO77" i="11" s="1"/>
  <c r="BU84" i="11"/>
  <c r="BV84" i="11"/>
  <c r="CB3" i="11"/>
  <c r="CB2" i="11" s="1"/>
  <c r="R44" i="11"/>
  <c r="DG82" i="11"/>
  <c r="DG84" i="11" s="1"/>
  <c r="AP12" i="11"/>
  <c r="AP9" i="11"/>
  <c r="AP38" i="11"/>
  <c r="AP39" i="11"/>
  <c r="AP17" i="11"/>
  <c r="AP15" i="11"/>
  <c r="AP11" i="11"/>
  <c r="AP13" i="11"/>
  <c r="AP10" i="11"/>
  <c r="AP14" i="11"/>
  <c r="CF86" i="11"/>
  <c r="CK41" i="11"/>
  <c r="AR3" i="11"/>
  <c r="DU41" i="11"/>
  <c r="DX3" i="11"/>
  <c r="DX2" i="11" s="1"/>
  <c r="AD39" i="11"/>
  <c r="AD17" i="11"/>
  <c r="AE17" i="11" s="1"/>
  <c r="AD38" i="11"/>
  <c r="AE38" i="11" s="1"/>
  <c r="AD11" i="11"/>
  <c r="AE11" i="11" s="1"/>
  <c r="AD10" i="11"/>
  <c r="AE10" i="11" s="1"/>
  <c r="AD12" i="11"/>
  <c r="AE12" i="11" s="1"/>
  <c r="AD13" i="11"/>
  <c r="AE13" i="11" s="1"/>
  <c r="AD9" i="11"/>
  <c r="AD14" i="11"/>
  <c r="AE14" i="11" s="1"/>
  <c r="AD15" i="11"/>
  <c r="AE15" i="11" s="1"/>
  <c r="BX77" i="11"/>
  <c r="BV36" i="10"/>
  <c r="BV55" i="10" s="1"/>
  <c r="DI36" i="8"/>
  <c r="BI36" i="9"/>
  <c r="CV36" i="10"/>
  <c r="CI36" i="8"/>
  <c r="CU84" i="10"/>
  <c r="CU86" i="10" s="1"/>
  <c r="BI36" i="10"/>
  <c r="BI55" i="10" s="1"/>
  <c r="AV36" i="8"/>
  <c r="AV55" i="8" s="1"/>
  <c r="CF86" i="10"/>
  <c r="DF86" i="5"/>
  <c r="AF86" i="5"/>
  <c r="CF86" i="8"/>
  <c r="CX7" i="8"/>
  <c r="CX71" i="8" s="1"/>
  <c r="CX72" i="8" s="1"/>
  <c r="DI77" i="10"/>
  <c r="CU74" i="8"/>
  <c r="AW7" i="10"/>
  <c r="AW71" i="10" s="1"/>
  <c r="AW72" i="10" s="1"/>
  <c r="BJ7" i="10"/>
  <c r="BJ71" i="10" s="1"/>
  <c r="BJ72" i="10" s="1"/>
  <c r="DH74" i="8"/>
  <c r="BJ76" i="8"/>
  <c r="BW7" i="8"/>
  <c r="BW71" i="8" s="1"/>
  <c r="BW72" i="8" s="1"/>
  <c r="BF62" i="10"/>
  <c r="BS62" i="9"/>
  <c r="BS64" i="9" s="1"/>
  <c r="CS86" i="10"/>
  <c r="CW41" i="10"/>
  <c r="DS86" i="10"/>
  <c r="DS62" i="10"/>
  <c r="DS64" i="10" s="1"/>
  <c r="CS62" i="8"/>
  <c r="CS64" i="8" s="1"/>
  <c r="BH74" i="10"/>
  <c r="BF64" i="8"/>
  <c r="CJ7" i="8"/>
  <c r="CJ71" i="8" s="1"/>
  <c r="CJ72" i="8" s="1"/>
  <c r="BW41" i="10"/>
  <c r="BS84" i="6"/>
  <c r="DH74" i="9"/>
  <c r="CJ41" i="8"/>
  <c r="CJ77" i="8" s="1"/>
  <c r="DW7" i="8"/>
  <c r="BV71" i="8"/>
  <c r="BS84" i="9"/>
  <c r="BS93" i="9" s="1"/>
  <c r="BS96" i="9" s="1"/>
  <c r="BH74" i="8"/>
  <c r="DI36" i="10"/>
  <c r="DI55" i="10" s="1"/>
  <c r="S86" i="5"/>
  <c r="BJ41" i="8"/>
  <c r="BJ77" i="8" s="1"/>
  <c r="AV36" i="9"/>
  <c r="AV55" i="9" s="1"/>
  <c r="BV77" i="9"/>
  <c r="CW41" i="8"/>
  <c r="X41" i="9"/>
  <c r="AJ41" i="8"/>
  <c r="S86" i="4"/>
  <c r="AU74" i="9"/>
  <c r="BJ7" i="9"/>
  <c r="BJ71" i="9" s="1"/>
  <c r="BJ72" i="9" s="1"/>
  <c r="CW7" i="9"/>
  <c r="CW71" i="9" s="1"/>
  <c r="CW72" i="9" s="1"/>
  <c r="DS84" i="8"/>
  <c r="DS93" i="8" s="1"/>
  <c r="DS96" i="8" s="1"/>
  <c r="L76" i="9"/>
  <c r="L80" i="9" s="1"/>
  <c r="CF86" i="9"/>
  <c r="DS86" i="6"/>
  <c r="CH74" i="8"/>
  <c r="CW7" i="8"/>
  <c r="CW71" i="8" s="1"/>
  <c r="CW72" i="8" s="1"/>
  <c r="DW41" i="8"/>
  <c r="W76" i="9"/>
  <c r="W80" i="9" s="1"/>
  <c r="CU74" i="9"/>
  <c r="DJ41" i="8"/>
  <c r="CJ7" i="9"/>
  <c r="CJ71" i="9" s="1"/>
  <c r="CJ72" i="9" s="1"/>
  <c r="CI36" i="10"/>
  <c r="CI55" i="10" s="1"/>
  <c r="CI76" i="10"/>
  <c r="CI80" i="10" s="1"/>
  <c r="BF84" i="9"/>
  <c r="BF93" i="9" s="1"/>
  <c r="BF96" i="9" s="1"/>
  <c r="CJ7" i="10"/>
  <c r="CJ71" i="10" s="1"/>
  <c r="CJ72" i="10" s="1"/>
  <c r="BW7" i="9"/>
  <c r="BW71" i="9" s="1"/>
  <c r="BW72" i="9" s="1"/>
  <c r="AW7" i="9"/>
  <c r="AW71" i="9" s="1"/>
  <c r="AW72" i="9" s="1"/>
  <c r="DJ7" i="9"/>
  <c r="DJ71" i="9" s="1"/>
  <c r="DJ72" i="9" s="1"/>
  <c r="AW41" i="8"/>
  <c r="AW77" i="8" s="1"/>
  <c r="BS84" i="10"/>
  <c r="BS93" i="10" s="1"/>
  <c r="BS96" i="10" s="1"/>
  <c r="DW7" i="10"/>
  <c r="DW71" i="10" s="1"/>
  <c r="AW7" i="8"/>
  <c r="AW71" i="8" s="1"/>
  <c r="AW72" i="8" s="1"/>
  <c r="DJ7" i="8"/>
  <c r="DJ71" i="8" s="1"/>
  <c r="DJ72" i="8" s="1"/>
  <c r="AV77" i="10"/>
  <c r="CS84" i="6"/>
  <c r="AJ41" i="10"/>
  <c r="BJ41" i="9"/>
  <c r="BJ77" i="9" s="1"/>
  <c r="DU72" i="10"/>
  <c r="DU74" i="10" s="1"/>
  <c r="BF84" i="10"/>
  <c r="BF93" i="10" s="1"/>
  <c r="BF96" i="10" s="1"/>
  <c r="DF86" i="8"/>
  <c r="BF84" i="8"/>
  <c r="BF93" i="8" s="1"/>
  <c r="BF96" i="8" s="1"/>
  <c r="AS62" i="8"/>
  <c r="AS64" i="8" s="1"/>
  <c r="AS84" i="6"/>
  <c r="CI36" i="9"/>
  <c r="CI55" i="9" s="1"/>
  <c r="AS84" i="8"/>
  <c r="AS93" i="8" s="1"/>
  <c r="AS96" i="8" s="1"/>
  <c r="CF84" i="5"/>
  <c r="BS62" i="8"/>
  <c r="BS64" i="8" s="1"/>
  <c r="BH74" i="9"/>
  <c r="BS62" i="10"/>
  <c r="DF64" i="8"/>
  <c r="CV76" i="8"/>
  <c r="CV80" i="8" s="1"/>
  <c r="CS84" i="5"/>
  <c r="S86" i="6"/>
  <c r="BV71" i="9"/>
  <c r="BF84" i="6"/>
  <c r="BS84" i="5"/>
  <c r="AI76" i="9"/>
  <c r="AI80" i="9" s="1"/>
  <c r="BF64" i="9"/>
  <c r="DU72" i="9"/>
  <c r="DU74" i="9" s="1"/>
  <c r="DF84" i="10"/>
  <c r="DF93" i="10" s="1"/>
  <c r="DF96" i="10" s="1"/>
  <c r="CW7" i="10"/>
  <c r="CW71" i="10" s="1"/>
  <c r="CW72" i="10" s="1"/>
  <c r="DS86" i="5"/>
  <c r="CI77" i="8"/>
  <c r="CH74" i="9"/>
  <c r="CF62" i="8"/>
  <c r="CF64" i="8" s="1"/>
  <c r="DF84" i="6"/>
  <c r="AJ41" i="9"/>
  <c r="X41" i="10"/>
  <c r="CJ41" i="10"/>
  <c r="AS84" i="5"/>
  <c r="BJ7" i="8"/>
  <c r="BJ71" i="8" s="1"/>
  <c r="BJ72" i="8" s="1"/>
  <c r="DJ7" i="10"/>
  <c r="DJ71" i="10" s="1"/>
  <c r="DJ72" i="10" s="1"/>
  <c r="CF62" i="9"/>
  <c r="CF84" i="6"/>
  <c r="DV76" i="8"/>
  <c r="DV80" i="8" s="1"/>
  <c r="BW7" i="10"/>
  <c r="BJ41" i="10"/>
  <c r="BF86" i="5"/>
  <c r="BI36" i="8"/>
  <c r="CG84" i="9"/>
  <c r="DW7" i="9"/>
  <c r="CF64" i="10"/>
  <c r="DJ41" i="10"/>
  <c r="DJ77" i="10" s="1"/>
  <c r="DV36" i="10"/>
  <c r="DV55" i="10" s="1"/>
  <c r="CS84" i="8"/>
  <c r="CS93" i="8" s="1"/>
  <c r="CS96" i="8" s="1"/>
  <c r="Y41" i="8"/>
  <c r="BW41" i="9"/>
  <c r="BW77" i="9" s="1"/>
  <c r="L76" i="10"/>
  <c r="L80" i="10" s="1"/>
  <c r="DN74" i="2"/>
  <c r="DS77" i="2"/>
  <c r="DH41" i="3"/>
  <c r="DH77" i="3" s="1"/>
  <c r="BC38" i="2"/>
  <c r="BP38" i="2" s="1"/>
  <c r="BX77" i="3"/>
  <c r="CW39" i="2"/>
  <c r="CJ41" i="2"/>
  <c r="CJ77" i="2" s="1"/>
  <c r="DF77" i="2"/>
  <c r="CK41" i="3"/>
  <c r="BY41" i="3"/>
  <c r="BY77" i="3" s="1"/>
  <c r="BD38" i="2"/>
  <c r="AR38" i="2"/>
  <c r="DW71" i="2"/>
  <c r="DW74" i="2" s="1"/>
  <c r="DU71" i="2"/>
  <c r="DU74" i="2" s="1"/>
  <c r="DT41" i="2"/>
  <c r="DT77" i="2" s="1"/>
  <c r="AZ39" i="2"/>
  <c r="AM41" i="2"/>
  <c r="AM77" i="2" s="1"/>
  <c r="DJ41" i="3"/>
  <c r="DJ77" i="3" s="1"/>
  <c r="AA41" i="2"/>
  <c r="AA77" i="2" s="1"/>
  <c r="AN39" i="2"/>
  <c r="DL74" i="3"/>
  <c r="CH77" i="2"/>
  <c r="BM41" i="3"/>
  <c r="BM77" i="3" s="1"/>
  <c r="AY41" i="2"/>
  <c r="AY77" i="2" s="1"/>
  <c r="BL39" i="2"/>
  <c r="AX77" i="2"/>
  <c r="CU41" i="2"/>
  <c r="DH39" i="2"/>
  <c r="AO41" i="3"/>
  <c r="BK41" i="2"/>
  <c r="BX39" i="2"/>
  <c r="DS41" i="3"/>
  <c r="DX72" i="2"/>
  <c r="DI41" i="3"/>
  <c r="DI77" i="3" s="1"/>
  <c r="DF77" i="3"/>
  <c r="CV39" i="2"/>
  <c r="CI41" i="2"/>
  <c r="CI77" i="2" s="1"/>
  <c r="BA41" i="3"/>
  <c r="DT71" i="3"/>
  <c r="DT74" i="3" s="1"/>
  <c r="DT41" i="3"/>
  <c r="DT77" i="3" s="1"/>
  <c r="DU38" i="1"/>
  <c r="CN38" i="2"/>
  <c r="CM3" i="10"/>
  <c r="CM2" i="10" s="1"/>
  <c r="CM3" i="8"/>
  <c r="CM2" i="8" s="1"/>
  <c r="AZ3" i="8"/>
  <c r="AZ2" i="8" s="1"/>
  <c r="DM3" i="10"/>
  <c r="DM2" i="10" s="1"/>
  <c r="BZ3" i="10"/>
  <c r="BZ2" i="10" s="1"/>
  <c r="AA3" i="10"/>
  <c r="AA2" i="10" s="1"/>
  <c r="BZ3" i="6"/>
  <c r="BZ3" i="9"/>
  <c r="BZ2" i="9" s="1"/>
  <c r="BM3" i="9"/>
  <c r="BM2" i="9" s="1"/>
  <c r="CM3" i="5"/>
  <c r="O3" i="1"/>
  <c r="BM3" i="10"/>
  <c r="BM2" i="10" s="1"/>
  <c r="AM3" i="8"/>
  <c r="AM2" i="8" s="1"/>
  <c r="BM3" i="8"/>
  <c r="BM2" i="8" s="1"/>
  <c r="AZ3" i="10"/>
  <c r="AZ2" i="10" s="1"/>
  <c r="DZ3" i="6"/>
  <c r="DM3" i="8"/>
  <c r="DM2" i="8" s="1"/>
  <c r="DM3" i="6"/>
  <c r="BM3" i="6"/>
  <c r="AZ3" i="5"/>
  <c r="BZ3" i="5"/>
  <c r="BZ3" i="8"/>
  <c r="BZ2" i="8" s="1"/>
  <c r="DZ3" i="5"/>
  <c r="AM3" i="5"/>
  <c r="CM3" i="9"/>
  <c r="CM2" i="9" s="1"/>
  <c r="AM3" i="6"/>
  <c r="AM3" i="9"/>
  <c r="AM2" i="9" s="1"/>
  <c r="DZ3" i="8"/>
  <c r="DZ2" i="8" s="1"/>
  <c r="CZ3" i="5"/>
  <c r="AZ3" i="6"/>
  <c r="DZ3" i="10"/>
  <c r="DZ2" i="10" s="1"/>
  <c r="O3" i="3"/>
  <c r="CZ3" i="8"/>
  <c r="CZ2" i="8" s="1"/>
  <c r="CZ3" i="6"/>
  <c r="AZ3" i="9"/>
  <c r="AZ2" i="9" s="1"/>
  <c r="BM3" i="5"/>
  <c r="CM3" i="6"/>
  <c r="CZ3" i="10"/>
  <c r="CZ2" i="10" s="1"/>
  <c r="AM3" i="10"/>
  <c r="AM2" i="10" s="1"/>
  <c r="AA3" i="9"/>
  <c r="AA2" i="9" s="1"/>
  <c r="AA3" i="1"/>
  <c r="DM3" i="5"/>
  <c r="AA3" i="5"/>
  <c r="AA3" i="8"/>
  <c r="AA2" i="8" s="1"/>
  <c r="O3" i="5"/>
  <c r="N3" i="4"/>
  <c r="N3" i="8"/>
  <c r="N2" i="8" s="1"/>
  <c r="N3" i="6"/>
  <c r="AB3" i="2"/>
  <c r="O3" i="10"/>
  <c r="O2" i="10" s="1"/>
  <c r="AA3" i="3"/>
  <c r="O3" i="9"/>
  <c r="O2" i="9" s="1"/>
  <c r="AA3" i="6"/>
  <c r="AA3" i="4"/>
  <c r="AB41" i="3"/>
  <c r="AB77" i="3" s="1"/>
  <c r="AE38" i="2"/>
  <c r="Q38" i="1"/>
  <c r="P39" i="2"/>
  <c r="Q38" i="3"/>
  <c r="DZ51" i="8" l="1"/>
  <c r="DZ50" i="8"/>
  <c r="DZ49" i="8"/>
  <c r="DZ89" i="8"/>
  <c r="DZ90" i="8"/>
  <c r="DZ59" i="8"/>
  <c r="DZ58" i="8"/>
  <c r="DZ57" i="8"/>
  <c r="DZ88" i="8"/>
  <c r="AM49" i="9"/>
  <c r="AM50" i="9"/>
  <c r="AM51" i="9"/>
  <c r="AM89" i="9"/>
  <c r="AM59" i="9"/>
  <c r="AM90" i="9"/>
  <c r="AM58" i="9"/>
  <c r="AM57" i="9"/>
  <c r="AM88" i="9"/>
  <c r="DX51" i="11"/>
  <c r="DX49" i="11"/>
  <c r="DX50" i="11"/>
  <c r="DX58" i="11"/>
  <c r="DX59" i="11"/>
  <c r="DX89" i="11"/>
  <c r="DX90" i="11"/>
  <c r="DX88" i="11"/>
  <c r="DX57" i="11"/>
  <c r="CP50" i="12"/>
  <c r="CP51" i="12"/>
  <c r="CP49" i="12"/>
  <c r="CP89" i="12"/>
  <c r="CP58" i="12"/>
  <c r="CP90" i="12"/>
  <c r="CP59" i="12"/>
  <c r="CP57" i="12"/>
  <c r="CP88" i="12"/>
  <c r="CD49" i="12"/>
  <c r="CE49" i="12" s="1"/>
  <c r="CD50" i="12"/>
  <c r="CE50" i="12" s="1"/>
  <c r="CD51" i="12"/>
  <c r="CE51" i="12" s="1"/>
  <c r="CD90" i="12"/>
  <c r="CE90" i="12" s="1"/>
  <c r="CD59" i="12"/>
  <c r="CE59" i="12" s="1"/>
  <c r="CD89" i="12"/>
  <c r="CE89" i="12" s="1"/>
  <c r="CD58" i="12"/>
  <c r="CE58" i="12" s="1"/>
  <c r="CD57" i="12"/>
  <c r="CE57" i="12" s="1"/>
  <c r="CD88" i="12"/>
  <c r="CE88" i="12" s="1"/>
  <c r="BM49" i="10"/>
  <c r="BM50" i="10"/>
  <c r="BM51" i="10"/>
  <c r="BM89" i="10"/>
  <c r="BM59" i="10"/>
  <c r="BM90" i="10"/>
  <c r="BM58" i="10"/>
  <c r="BM57" i="10"/>
  <c r="BM88" i="10"/>
  <c r="CB49" i="11"/>
  <c r="CB50" i="11"/>
  <c r="CB51" i="11"/>
  <c r="CB59" i="11"/>
  <c r="CB89" i="11"/>
  <c r="CB90" i="11"/>
  <c r="CB58" i="11"/>
  <c r="CB88" i="11"/>
  <c r="CB57" i="11"/>
  <c r="DA51" i="13"/>
  <c r="DA50" i="13"/>
  <c r="DA49" i="13"/>
  <c r="DA89" i="13"/>
  <c r="DA58" i="13"/>
  <c r="DA90" i="13"/>
  <c r="DA59" i="13"/>
  <c r="DA57" i="13"/>
  <c r="DA88" i="13"/>
  <c r="DJ49" i="9"/>
  <c r="DJ50" i="9"/>
  <c r="DJ51" i="9"/>
  <c r="DJ90" i="9"/>
  <c r="DJ58" i="9"/>
  <c r="DJ89" i="9"/>
  <c r="DJ59" i="9"/>
  <c r="DJ57" i="9"/>
  <c r="DJ88" i="9"/>
  <c r="AA49" i="9"/>
  <c r="AA50" i="9"/>
  <c r="AA51" i="9"/>
  <c r="AA90" i="9"/>
  <c r="AA88" i="9"/>
  <c r="AA58" i="9"/>
  <c r="AA89" i="9"/>
  <c r="AA59" i="9"/>
  <c r="AA57" i="9"/>
  <c r="BZ49" i="9"/>
  <c r="BZ50" i="9"/>
  <c r="BZ51" i="9"/>
  <c r="BZ90" i="9"/>
  <c r="BZ58" i="9"/>
  <c r="BZ89" i="9"/>
  <c r="BZ59" i="9"/>
  <c r="BZ57" i="9"/>
  <c r="BZ88" i="9"/>
  <c r="DL49" i="11"/>
  <c r="DL50" i="11"/>
  <c r="DL51" i="11"/>
  <c r="DL59" i="11"/>
  <c r="DL89" i="11"/>
  <c r="DL90" i="11"/>
  <c r="DL58" i="11"/>
  <c r="DL57" i="11"/>
  <c r="DL88" i="11"/>
  <c r="DB49" i="12"/>
  <c r="DB50" i="12"/>
  <c r="DB51" i="12"/>
  <c r="DB89" i="12"/>
  <c r="DB90" i="12"/>
  <c r="DB59" i="12"/>
  <c r="DB58" i="12"/>
  <c r="DB57" i="12"/>
  <c r="DB88" i="12"/>
  <c r="CM51" i="10"/>
  <c r="CM49" i="10"/>
  <c r="CM50" i="10"/>
  <c r="CM90" i="10"/>
  <c r="CM58" i="10"/>
  <c r="CM89" i="10"/>
  <c r="CM59" i="10"/>
  <c r="CM57" i="10"/>
  <c r="CM88" i="10"/>
  <c r="BQ49" i="13"/>
  <c r="BR49" i="13" s="1"/>
  <c r="BQ51" i="13"/>
  <c r="BR51" i="13" s="1"/>
  <c r="BQ50" i="13"/>
  <c r="BR50" i="13" s="1"/>
  <c r="BQ89" i="13"/>
  <c r="BR89" i="13" s="1"/>
  <c r="BQ58" i="13"/>
  <c r="BR58" i="13" s="1"/>
  <c r="BQ90" i="13"/>
  <c r="BR90" i="13" s="1"/>
  <c r="BQ59" i="13"/>
  <c r="BR59" i="13" s="1"/>
  <c r="BQ57" i="13"/>
  <c r="BR57" i="13" s="1"/>
  <c r="BQ88" i="13"/>
  <c r="BR88" i="13" s="1"/>
  <c r="AR49" i="12"/>
  <c r="AR53" i="12" s="1"/>
  <c r="AQ53" i="12"/>
  <c r="AQ78" i="12" s="1"/>
  <c r="AR78" i="12" s="1"/>
  <c r="AM51" i="10"/>
  <c r="AM49" i="10"/>
  <c r="AM50" i="10"/>
  <c r="AM90" i="10"/>
  <c r="AM58" i="10"/>
  <c r="AM89" i="10"/>
  <c r="AM59" i="10"/>
  <c r="AM57" i="10"/>
  <c r="AM88" i="10"/>
  <c r="AA49" i="10"/>
  <c r="AA50" i="10"/>
  <c r="AA51" i="10"/>
  <c r="AA89" i="10"/>
  <c r="AA59" i="10"/>
  <c r="AA90" i="10"/>
  <c r="AA57" i="10"/>
  <c r="AA88" i="10"/>
  <c r="AA58" i="10"/>
  <c r="CN51" i="11"/>
  <c r="CN49" i="11"/>
  <c r="CN50" i="11"/>
  <c r="CN58" i="11"/>
  <c r="CN59" i="11"/>
  <c r="CN89" i="11"/>
  <c r="CN90" i="11"/>
  <c r="CN88" i="11"/>
  <c r="CN57" i="11"/>
  <c r="BM50" i="9"/>
  <c r="BM51" i="9"/>
  <c r="BM49" i="9"/>
  <c r="BM90" i="9"/>
  <c r="BM58" i="9"/>
  <c r="BM89" i="9"/>
  <c r="BM59" i="9"/>
  <c r="BM57" i="9"/>
  <c r="BM88" i="9"/>
  <c r="BZ50" i="8"/>
  <c r="BZ51" i="8"/>
  <c r="BZ49" i="8"/>
  <c r="BZ90" i="8"/>
  <c r="BZ59" i="8"/>
  <c r="BZ89" i="8"/>
  <c r="BZ58" i="8"/>
  <c r="BZ57" i="8"/>
  <c r="BZ88" i="8"/>
  <c r="DM49" i="10"/>
  <c r="DM50" i="10"/>
  <c r="DM51" i="10"/>
  <c r="DM89" i="10"/>
  <c r="DM59" i="10"/>
  <c r="DM90" i="10"/>
  <c r="DM58" i="10"/>
  <c r="DM57" i="10"/>
  <c r="DM88" i="10"/>
  <c r="BD51" i="11"/>
  <c r="BE51" i="11" s="1"/>
  <c r="BD49" i="11"/>
  <c r="BE49" i="11" s="1"/>
  <c r="BD50" i="11"/>
  <c r="BE50" i="11" s="1"/>
  <c r="BD58" i="11"/>
  <c r="BE58" i="11" s="1"/>
  <c r="BD59" i="11"/>
  <c r="BE59" i="11" s="1"/>
  <c r="BD89" i="11"/>
  <c r="BE89" i="11" s="1"/>
  <c r="BD90" i="11"/>
  <c r="BE90" i="11" s="1"/>
  <c r="BD88" i="11"/>
  <c r="BE88" i="11" s="1"/>
  <c r="BD57" i="11"/>
  <c r="BE57" i="11" s="1"/>
  <c r="BP49" i="11"/>
  <c r="BP50" i="11"/>
  <c r="BP51" i="11"/>
  <c r="BP89" i="11"/>
  <c r="BP90" i="11"/>
  <c r="BP58" i="11"/>
  <c r="BP59" i="11"/>
  <c r="BP57" i="11"/>
  <c r="BP88" i="11"/>
  <c r="DM50" i="13"/>
  <c r="DM49" i="13"/>
  <c r="DM51" i="13"/>
  <c r="DM59" i="13"/>
  <c r="DM89" i="13"/>
  <c r="DM58" i="13"/>
  <c r="DM90" i="13"/>
  <c r="DM57" i="13"/>
  <c r="DM88" i="13"/>
  <c r="O3" i="2"/>
  <c r="CM49" i="9"/>
  <c r="CM50" i="9"/>
  <c r="CM51" i="9"/>
  <c r="CM89" i="9"/>
  <c r="CM59" i="9"/>
  <c r="CM90" i="9"/>
  <c r="CM58" i="9"/>
  <c r="CM57" i="9"/>
  <c r="CM88" i="9"/>
  <c r="O51" i="10"/>
  <c r="O49" i="10"/>
  <c r="O50" i="10"/>
  <c r="O59" i="10"/>
  <c r="O90" i="10"/>
  <c r="O57" i="10"/>
  <c r="O88" i="10"/>
  <c r="O58" i="10"/>
  <c r="O89" i="10"/>
  <c r="AZ51" i="9"/>
  <c r="AZ49" i="9"/>
  <c r="AZ50" i="9"/>
  <c r="AZ89" i="9"/>
  <c r="AZ59" i="9"/>
  <c r="AZ90" i="9"/>
  <c r="AZ58" i="9"/>
  <c r="AZ57" i="9"/>
  <c r="AZ88" i="9"/>
  <c r="AZ49" i="8"/>
  <c r="AZ50" i="8"/>
  <c r="AZ51" i="8"/>
  <c r="AZ90" i="8"/>
  <c r="AZ89" i="8"/>
  <c r="AZ58" i="8"/>
  <c r="AZ59" i="8"/>
  <c r="AZ57" i="8"/>
  <c r="AZ88" i="8"/>
  <c r="CZ50" i="11"/>
  <c r="CZ51" i="11"/>
  <c r="CZ49" i="11"/>
  <c r="CZ90" i="11"/>
  <c r="CZ58" i="11"/>
  <c r="CZ59" i="11"/>
  <c r="CZ89" i="11"/>
  <c r="CZ88" i="11"/>
  <c r="CZ57" i="11"/>
  <c r="DY49" i="13"/>
  <c r="DY51" i="13"/>
  <c r="DY50" i="13"/>
  <c r="DY90" i="13"/>
  <c r="DY59" i="13"/>
  <c r="DY89" i="13"/>
  <c r="DY58" i="13"/>
  <c r="DY57" i="13"/>
  <c r="DY88" i="13"/>
  <c r="DM51" i="8"/>
  <c r="DM49" i="8"/>
  <c r="DM50" i="8"/>
  <c r="DM90" i="8"/>
  <c r="DM59" i="8"/>
  <c r="DM89" i="8"/>
  <c r="DM58" i="8"/>
  <c r="DM57" i="8"/>
  <c r="DM88" i="8"/>
  <c r="CZ50" i="10"/>
  <c r="CZ51" i="10"/>
  <c r="CZ49" i="10"/>
  <c r="CZ59" i="10"/>
  <c r="CZ90" i="10"/>
  <c r="CZ58" i="10"/>
  <c r="CZ89" i="10"/>
  <c r="CZ57" i="10"/>
  <c r="CZ88" i="10"/>
  <c r="O51" i="9"/>
  <c r="O50" i="9"/>
  <c r="O49" i="9"/>
  <c r="O88" i="9"/>
  <c r="O58" i="9"/>
  <c r="O89" i="9"/>
  <c r="O59" i="9"/>
  <c r="O57" i="9"/>
  <c r="O90" i="9"/>
  <c r="BZ49" i="10"/>
  <c r="BZ50" i="10"/>
  <c r="BZ51" i="10"/>
  <c r="BZ58" i="10"/>
  <c r="BZ89" i="10"/>
  <c r="BZ59" i="10"/>
  <c r="BZ90" i="10"/>
  <c r="BZ57" i="10"/>
  <c r="BZ88" i="10"/>
  <c r="CM49" i="8"/>
  <c r="CM50" i="8"/>
  <c r="CM51" i="8"/>
  <c r="CM89" i="8"/>
  <c r="CM90" i="8"/>
  <c r="CM58" i="8"/>
  <c r="CM59" i="8"/>
  <c r="CM57" i="8"/>
  <c r="CM88" i="8"/>
  <c r="CO50" i="13"/>
  <c r="CO49" i="13"/>
  <c r="CO51" i="13"/>
  <c r="CO90" i="13"/>
  <c r="CO59" i="13"/>
  <c r="CO89" i="13"/>
  <c r="CO58" i="13"/>
  <c r="CO57" i="13"/>
  <c r="CO88" i="13"/>
  <c r="CC50" i="13"/>
  <c r="CC49" i="13"/>
  <c r="CC51" i="13"/>
  <c r="CC59" i="13"/>
  <c r="CC89" i="13"/>
  <c r="CC58" i="13"/>
  <c r="CC90" i="13"/>
  <c r="CC57" i="13"/>
  <c r="CC88" i="13"/>
  <c r="AR9" i="12"/>
  <c r="AQ34" i="12"/>
  <c r="N50" i="8"/>
  <c r="N51" i="8"/>
  <c r="N49" i="8"/>
  <c r="N90" i="8"/>
  <c r="N57" i="8"/>
  <c r="N59" i="8"/>
  <c r="N89" i="8"/>
  <c r="N88" i="8"/>
  <c r="N58" i="8"/>
  <c r="AR44" i="12"/>
  <c r="AQ46" i="12"/>
  <c r="AR46" i="12" s="1"/>
  <c r="CZ51" i="8"/>
  <c r="CZ49" i="8"/>
  <c r="CZ50" i="8"/>
  <c r="CZ90" i="8"/>
  <c r="CZ89" i="8"/>
  <c r="CZ58" i="8"/>
  <c r="CZ59" i="8"/>
  <c r="CZ57" i="8"/>
  <c r="CZ88" i="8"/>
  <c r="DZ49" i="10"/>
  <c r="DZ50" i="10"/>
  <c r="DZ51" i="10"/>
  <c r="DZ58" i="10"/>
  <c r="DZ89" i="10"/>
  <c r="DZ59" i="10"/>
  <c r="DZ90" i="10"/>
  <c r="DZ57" i="10"/>
  <c r="DZ88" i="10"/>
  <c r="CX51" i="9"/>
  <c r="CX49" i="9"/>
  <c r="CX50" i="9"/>
  <c r="CX58" i="9"/>
  <c r="CX89" i="9"/>
  <c r="CX59" i="9"/>
  <c r="CX90" i="9"/>
  <c r="CX57" i="9"/>
  <c r="CX88" i="9"/>
  <c r="DV49" i="9"/>
  <c r="DV50" i="9"/>
  <c r="DV51" i="9"/>
  <c r="DV89" i="9"/>
  <c r="DV59" i="9"/>
  <c r="DV90" i="9"/>
  <c r="DV58" i="9"/>
  <c r="DV57" i="9"/>
  <c r="DV88" i="9"/>
  <c r="AZ50" i="10"/>
  <c r="AZ51" i="10"/>
  <c r="AZ49" i="10"/>
  <c r="AZ59" i="10"/>
  <c r="AZ90" i="10"/>
  <c r="AZ58" i="10"/>
  <c r="AZ89" i="10"/>
  <c r="AZ57" i="10"/>
  <c r="AZ88" i="10"/>
  <c r="BM51" i="8"/>
  <c r="BM49" i="8"/>
  <c r="BM50" i="8"/>
  <c r="BM90" i="8"/>
  <c r="BM59" i="8"/>
  <c r="BM89" i="8"/>
  <c r="BM58" i="8"/>
  <c r="BM57" i="8"/>
  <c r="BM88" i="8"/>
  <c r="AM49" i="8"/>
  <c r="AM50" i="8"/>
  <c r="AM51" i="8"/>
  <c r="AM58" i="8"/>
  <c r="AM59" i="8"/>
  <c r="AM89" i="8"/>
  <c r="AM90" i="8"/>
  <c r="AM57" i="8"/>
  <c r="AM88" i="8"/>
  <c r="AA50" i="8"/>
  <c r="AA51" i="8"/>
  <c r="AA49" i="8"/>
  <c r="AA90" i="8"/>
  <c r="AA57" i="8"/>
  <c r="AA59" i="8"/>
  <c r="AA89" i="8"/>
  <c r="AA88" i="8"/>
  <c r="AA58" i="8"/>
  <c r="DZ51" i="12"/>
  <c r="DZ49" i="12"/>
  <c r="DZ50" i="12"/>
  <c r="DZ90" i="12"/>
  <c r="DZ59" i="12"/>
  <c r="DZ89" i="12"/>
  <c r="DZ58" i="12"/>
  <c r="DZ57" i="12"/>
  <c r="DZ88" i="12"/>
  <c r="DN49" i="12"/>
  <c r="DN50" i="12"/>
  <c r="DN51" i="12"/>
  <c r="DN90" i="12"/>
  <c r="DN59" i="12"/>
  <c r="DN89" i="12"/>
  <c r="DN58" i="12"/>
  <c r="DN57" i="12"/>
  <c r="DN88" i="12"/>
  <c r="AR39" i="12"/>
  <c r="AQ41" i="12"/>
  <c r="CK53" i="9"/>
  <c r="CK78" i="9" s="1"/>
  <c r="N53" i="10"/>
  <c r="N78" i="10" s="1"/>
  <c r="DT53" i="9"/>
  <c r="DT78" i="9" s="1"/>
  <c r="M46" i="8"/>
  <c r="AK46" i="8"/>
  <c r="BK46" i="9"/>
  <c r="Z46" i="8"/>
  <c r="DK46" i="8"/>
  <c r="CK46" i="10"/>
  <c r="AK46" i="10"/>
  <c r="DL46" i="12"/>
  <c r="AX53" i="8"/>
  <c r="AX78" i="8" s="1"/>
  <c r="O45" i="10"/>
  <c r="O45" i="9"/>
  <c r="N45" i="8"/>
  <c r="DK46" i="10"/>
  <c r="CK46" i="8"/>
  <c r="CX46" i="11"/>
  <c r="BK46" i="8"/>
  <c r="DX46" i="12"/>
  <c r="AX46" i="8"/>
  <c r="BK46" i="10"/>
  <c r="DK46" i="13"/>
  <c r="DT46" i="9"/>
  <c r="CM46" i="13"/>
  <c r="CA46" i="13"/>
  <c r="BP46" i="12"/>
  <c r="AX46" i="9"/>
  <c r="DW46" i="13"/>
  <c r="BZ46" i="11"/>
  <c r="AL45" i="10"/>
  <c r="DY45" i="8"/>
  <c r="BL45" i="10"/>
  <c r="CY45" i="8"/>
  <c r="CL45" i="9"/>
  <c r="BY45" i="8"/>
  <c r="Z45" i="10"/>
  <c r="DL45" i="10"/>
  <c r="CL45" i="8"/>
  <c r="DW45" i="11"/>
  <c r="CM45" i="11"/>
  <c r="CY45" i="11"/>
  <c r="CO45" i="12"/>
  <c r="BQ45" i="12"/>
  <c r="BR45" i="12" s="1"/>
  <c r="BD45" i="13"/>
  <c r="BE45" i="13" s="1"/>
  <c r="AX46" i="10"/>
  <c r="AP46" i="11"/>
  <c r="DJ46" i="11"/>
  <c r="Y46" i="10"/>
  <c r="BX46" i="9"/>
  <c r="N46" i="10"/>
  <c r="CZ46" i="12"/>
  <c r="BE44" i="12"/>
  <c r="BD46" i="12"/>
  <c r="BE46" i="12" s="1"/>
  <c r="BB46" i="11"/>
  <c r="CX46" i="8"/>
  <c r="BN46" i="11"/>
  <c r="Y46" i="9"/>
  <c r="CK46" i="9"/>
  <c r="BX46" i="8"/>
  <c r="BO46" i="13"/>
  <c r="DV46" i="11"/>
  <c r="DY45" i="10"/>
  <c r="BL45" i="8"/>
  <c r="BL45" i="9"/>
  <c r="CZ45" i="13"/>
  <c r="CB45" i="13"/>
  <c r="BP45" i="13"/>
  <c r="CS60" i="9"/>
  <c r="CS62" i="9" s="1"/>
  <c r="CS64" i="9" s="1"/>
  <c r="AA45" i="8"/>
  <c r="Z45" i="9"/>
  <c r="CY45" i="10"/>
  <c r="AY45" i="9"/>
  <c r="AL45" i="9"/>
  <c r="AY45" i="10"/>
  <c r="AL45" i="8"/>
  <c r="BY45" i="9"/>
  <c r="CA45" i="11"/>
  <c r="BC45" i="11"/>
  <c r="DK45" i="11"/>
  <c r="DY45" i="12"/>
  <c r="DA45" i="12"/>
  <c r="DM45" i="12"/>
  <c r="CC45" i="12"/>
  <c r="CN45" i="13"/>
  <c r="DL45" i="13"/>
  <c r="DX45" i="13"/>
  <c r="CW45" i="9"/>
  <c r="DH46" i="9"/>
  <c r="BX46" i="10"/>
  <c r="CB46" i="12"/>
  <c r="CL46" i="11"/>
  <c r="AP53" i="11"/>
  <c r="AP78" i="11" s="1"/>
  <c r="DX46" i="10"/>
  <c r="DX46" i="8"/>
  <c r="AK46" i="9"/>
  <c r="AE44" i="12"/>
  <c r="AD46" i="12"/>
  <c r="AE46" i="12" s="1"/>
  <c r="CV46" i="9"/>
  <c r="BC46" i="13"/>
  <c r="CN46" i="12"/>
  <c r="CX46" i="10"/>
  <c r="CY46" i="13"/>
  <c r="AE44" i="11"/>
  <c r="AD46" i="11"/>
  <c r="AE46" i="11" s="1"/>
  <c r="DL45" i="8"/>
  <c r="BY45" i="10"/>
  <c r="CL45" i="10"/>
  <c r="DU45" i="9"/>
  <c r="AY45" i="8"/>
  <c r="AQ45" i="11"/>
  <c r="AR45" i="11" s="1"/>
  <c r="BO45" i="11"/>
  <c r="DI45" i="9"/>
  <c r="N46" i="9"/>
  <c r="CJ55" i="9"/>
  <c r="BW55" i="9"/>
  <c r="CL34" i="11"/>
  <c r="BB34" i="11"/>
  <c r="CZ34" i="12"/>
  <c r="CN34" i="12"/>
  <c r="DW34" i="13"/>
  <c r="CA34" i="13"/>
  <c r="CK34" i="9"/>
  <c r="Z34" i="8"/>
  <c r="DT34" i="9"/>
  <c r="Y34" i="10"/>
  <c r="M34" i="8"/>
  <c r="DH34" i="9"/>
  <c r="DW80" i="8"/>
  <c r="AL44" i="10"/>
  <c r="AL33" i="10"/>
  <c r="AL43" i="10"/>
  <c r="DY44" i="10"/>
  <c r="DY33" i="10"/>
  <c r="DY43" i="10"/>
  <c r="DY44" i="8"/>
  <c r="DY33" i="8"/>
  <c r="DY43" i="8"/>
  <c r="BL44" i="8"/>
  <c r="BL33" i="8"/>
  <c r="BL43" i="8"/>
  <c r="BL44" i="10"/>
  <c r="BL33" i="10"/>
  <c r="BL43" i="10"/>
  <c r="BL44" i="9"/>
  <c r="BL33" i="9"/>
  <c r="BL43" i="9"/>
  <c r="AE9" i="11"/>
  <c r="AD34" i="11"/>
  <c r="AE34" i="11" s="1"/>
  <c r="AQ44" i="11"/>
  <c r="AQ33" i="11"/>
  <c r="AR33" i="11" s="1"/>
  <c r="AQ43" i="11"/>
  <c r="AR43" i="11" s="1"/>
  <c r="CA44" i="11"/>
  <c r="CA33" i="11"/>
  <c r="CA43" i="11"/>
  <c r="DY44" i="12"/>
  <c r="DY33" i="12"/>
  <c r="DY43" i="12"/>
  <c r="BE9" i="12"/>
  <c r="BD34" i="12"/>
  <c r="BE34" i="12" s="1"/>
  <c r="DA44" i="12"/>
  <c r="DA33" i="12"/>
  <c r="DA43" i="12"/>
  <c r="CO44" i="12"/>
  <c r="CO33" i="12"/>
  <c r="CO43" i="12"/>
  <c r="CB34" i="12"/>
  <c r="CZ44" i="13"/>
  <c r="CZ33" i="13"/>
  <c r="CZ43" i="13"/>
  <c r="BD44" i="13"/>
  <c r="BD33" i="13"/>
  <c r="BE33" i="13" s="1"/>
  <c r="BD43" i="13"/>
  <c r="BE43" i="13" s="1"/>
  <c r="BO34" i="13"/>
  <c r="BC34" i="13"/>
  <c r="N34" i="10"/>
  <c r="AK34" i="10"/>
  <c r="AK76" i="10" s="1"/>
  <c r="BX34" i="8"/>
  <c r="BX36" i="8" s="1"/>
  <c r="DK34" i="8"/>
  <c r="DK76" i="8" s="1"/>
  <c r="BX34" i="9"/>
  <c r="BX76" i="9" s="1"/>
  <c r="CK34" i="8"/>
  <c r="CK76" i="8" s="1"/>
  <c r="DX34" i="8"/>
  <c r="N34" i="9"/>
  <c r="BX34" i="10"/>
  <c r="BX76" i="10" s="1"/>
  <c r="AX34" i="8"/>
  <c r="AX76" i="8" s="1"/>
  <c r="N43" i="8"/>
  <c r="N44" i="8"/>
  <c r="N33" i="8"/>
  <c r="CY44" i="8"/>
  <c r="CY33" i="8"/>
  <c r="CY43" i="8"/>
  <c r="BY44" i="8"/>
  <c r="BY33" i="8"/>
  <c r="BY43" i="8"/>
  <c r="DL44" i="10"/>
  <c r="DL33" i="10"/>
  <c r="DL43" i="10"/>
  <c r="CM44" i="11"/>
  <c r="CM33" i="11"/>
  <c r="CM43" i="11"/>
  <c r="BC44" i="11"/>
  <c r="BC33" i="11"/>
  <c r="BC43" i="11"/>
  <c r="BK34" i="8"/>
  <c r="O44" i="9"/>
  <c r="O43" i="9"/>
  <c r="O33" i="9"/>
  <c r="AA44" i="8"/>
  <c r="AA43" i="8"/>
  <c r="AA33" i="8"/>
  <c r="Z44" i="9"/>
  <c r="Z43" i="9"/>
  <c r="Z33" i="9"/>
  <c r="CY44" i="10"/>
  <c r="CY33" i="10"/>
  <c r="CY43" i="10"/>
  <c r="AY44" i="9"/>
  <c r="AY33" i="9"/>
  <c r="AY43" i="9"/>
  <c r="AL44" i="9"/>
  <c r="AL33" i="9"/>
  <c r="AL43" i="9"/>
  <c r="AY44" i="10"/>
  <c r="AY33" i="10"/>
  <c r="AY43" i="10"/>
  <c r="AL44" i="8"/>
  <c r="AL33" i="8"/>
  <c r="AL43" i="8"/>
  <c r="BY44" i="9"/>
  <c r="BY33" i="9"/>
  <c r="BY43" i="9"/>
  <c r="DW44" i="11"/>
  <c r="DW33" i="11"/>
  <c r="DW43" i="11"/>
  <c r="AP34" i="11"/>
  <c r="CY44" i="11"/>
  <c r="CY33" i="11"/>
  <c r="CY43" i="11"/>
  <c r="DJ34" i="11"/>
  <c r="BO44" i="11"/>
  <c r="BO33" i="11"/>
  <c r="BO43" i="11"/>
  <c r="DL34" i="12"/>
  <c r="BP34" i="12"/>
  <c r="DM44" i="12"/>
  <c r="DM33" i="12"/>
  <c r="DM43" i="12"/>
  <c r="CC44" i="12"/>
  <c r="CC33" i="12"/>
  <c r="CC43" i="12"/>
  <c r="CN44" i="13"/>
  <c r="CN33" i="13"/>
  <c r="CN43" i="13"/>
  <c r="CM34" i="13"/>
  <c r="CX34" i="8"/>
  <c r="DU44" i="9"/>
  <c r="DU33" i="9"/>
  <c r="DU43" i="9"/>
  <c r="DK34" i="10"/>
  <c r="DK76" i="10" s="1"/>
  <c r="BK34" i="10"/>
  <c r="BK76" i="10" s="1"/>
  <c r="Y34" i="9"/>
  <c r="Y76" i="9" s="1"/>
  <c r="BK34" i="9"/>
  <c r="BK76" i="9" s="1"/>
  <c r="AX34" i="10"/>
  <c r="AX76" i="10" s="1"/>
  <c r="O44" i="10"/>
  <c r="O43" i="10"/>
  <c r="O33" i="10"/>
  <c r="CL44" i="9"/>
  <c r="CL33" i="9"/>
  <c r="CL43" i="9"/>
  <c r="Z44" i="10"/>
  <c r="Z43" i="10"/>
  <c r="Z33" i="10"/>
  <c r="CL44" i="8"/>
  <c r="CL33" i="8"/>
  <c r="CL43" i="8"/>
  <c r="BQ44" i="12"/>
  <c r="BQ33" i="12"/>
  <c r="BR33" i="12" s="1"/>
  <c r="BQ43" i="12"/>
  <c r="BR43" i="12" s="1"/>
  <c r="DL44" i="13"/>
  <c r="DL33" i="13"/>
  <c r="DL43" i="13"/>
  <c r="BP44" i="13"/>
  <c r="BP33" i="13"/>
  <c r="BP43" i="13"/>
  <c r="CW44" i="9"/>
  <c r="CW33" i="9"/>
  <c r="CW43" i="9"/>
  <c r="DL44" i="8"/>
  <c r="DL33" i="8"/>
  <c r="DL43" i="8"/>
  <c r="BY44" i="10"/>
  <c r="BY33" i="10"/>
  <c r="BY43" i="10"/>
  <c r="AY44" i="8"/>
  <c r="AY33" i="8"/>
  <c r="AY43" i="8"/>
  <c r="CL44" i="10"/>
  <c r="CL33" i="10"/>
  <c r="CL43" i="10"/>
  <c r="BZ34" i="11"/>
  <c r="CX34" i="11"/>
  <c r="BN34" i="11"/>
  <c r="DK44" i="11"/>
  <c r="DK33" i="11"/>
  <c r="DK43" i="11"/>
  <c r="DV34" i="11"/>
  <c r="DX34" i="12"/>
  <c r="DK34" i="13"/>
  <c r="CB44" i="13"/>
  <c r="CB33" i="13"/>
  <c r="CB43" i="13"/>
  <c r="DX44" i="13"/>
  <c r="DX33" i="13"/>
  <c r="DX43" i="13"/>
  <c r="CY34" i="13"/>
  <c r="CX34" i="10"/>
  <c r="CX36" i="10" s="1"/>
  <c r="CV34" i="9"/>
  <c r="CK34" i="10"/>
  <c r="CK76" i="10" s="1"/>
  <c r="AX34" i="9"/>
  <c r="AX36" i="9" s="1"/>
  <c r="DX34" i="10"/>
  <c r="DX76" i="10" s="1"/>
  <c r="AK34" i="8"/>
  <c r="AE9" i="12"/>
  <c r="AD34" i="12"/>
  <c r="AE34" i="12" s="1"/>
  <c r="AK34" i="9"/>
  <c r="DI44" i="9"/>
  <c r="DI33" i="9"/>
  <c r="DI43" i="9"/>
  <c r="BJ55" i="10"/>
  <c r="AW55" i="8"/>
  <c r="BW55" i="10"/>
  <c r="DJ82" i="12"/>
  <c r="DJ84" i="12" s="1"/>
  <c r="DJ86" i="12" s="1"/>
  <c r="DF80" i="9"/>
  <c r="DF82" i="9" s="1"/>
  <c r="DF84" i="9" s="1"/>
  <c r="CW80" i="10"/>
  <c r="CW80" i="8"/>
  <c r="AJ80" i="8"/>
  <c r="X80" i="10"/>
  <c r="AC80" i="12"/>
  <c r="Y80" i="8"/>
  <c r="L80" i="8"/>
  <c r="DW80" i="12"/>
  <c r="DW82" i="12" s="1"/>
  <c r="DJ80" i="13"/>
  <c r="DJ82" i="13" s="1"/>
  <c r="DJ84" i="13" s="1"/>
  <c r="BW80" i="8"/>
  <c r="BW82" i="8" s="1"/>
  <c r="BW84" i="8" s="1"/>
  <c r="BW86" i="8" s="1"/>
  <c r="BJ80" i="8"/>
  <c r="AW80" i="10"/>
  <c r="AW80" i="9"/>
  <c r="AJ80" i="9"/>
  <c r="AR78" i="13"/>
  <c r="X80" i="9"/>
  <c r="AE78" i="13"/>
  <c r="R78" i="13"/>
  <c r="R78" i="11"/>
  <c r="CK55" i="13"/>
  <c r="BO53" i="13"/>
  <c r="BO78" i="13" s="1"/>
  <c r="CA53" i="13"/>
  <c r="CA78" i="13" s="1"/>
  <c r="CL55" i="12"/>
  <c r="DU55" i="13"/>
  <c r="BY55" i="13"/>
  <c r="CZ53" i="12"/>
  <c r="CZ78" i="12" s="1"/>
  <c r="CY53" i="13"/>
  <c r="CY78" i="13" s="1"/>
  <c r="DV55" i="12"/>
  <c r="CW55" i="13"/>
  <c r="DJ55" i="10"/>
  <c r="BB53" i="11"/>
  <c r="BB78" i="11" s="1"/>
  <c r="BX55" i="11"/>
  <c r="BL55" i="11"/>
  <c r="DH55" i="11"/>
  <c r="BM55" i="11"/>
  <c r="DT55" i="11"/>
  <c r="AZ55" i="11"/>
  <c r="BZ53" i="11"/>
  <c r="BZ78" i="11" s="1"/>
  <c r="CJ55" i="10"/>
  <c r="CV55" i="10"/>
  <c r="CJ55" i="11"/>
  <c r="CT55" i="9"/>
  <c r="CJ55" i="8"/>
  <c r="CI55" i="8"/>
  <c r="DX53" i="8"/>
  <c r="DX78" i="8" s="1"/>
  <c r="Y53" i="9"/>
  <c r="Y78" i="9" s="1"/>
  <c r="N53" i="9"/>
  <c r="N78" i="9" s="1"/>
  <c r="BI55" i="8"/>
  <c r="BI55" i="9"/>
  <c r="DI55" i="8"/>
  <c r="DF55" i="9"/>
  <c r="BK53" i="8"/>
  <c r="BK78" i="8" s="1"/>
  <c r="BX53" i="9"/>
  <c r="BX78" i="9" s="1"/>
  <c r="BK53" i="9"/>
  <c r="BK78" i="9" s="1"/>
  <c r="DK53" i="10"/>
  <c r="DK78" i="10" s="1"/>
  <c r="BN53" i="11"/>
  <c r="BN78" i="11" s="1"/>
  <c r="DJ53" i="11"/>
  <c r="DJ78" i="11" s="1"/>
  <c r="CN53" i="12"/>
  <c r="CN78" i="12" s="1"/>
  <c r="BP53" i="12"/>
  <c r="BP78" i="12" s="1"/>
  <c r="BC53" i="13"/>
  <c r="BC78" i="13" s="1"/>
  <c r="DX53" i="12"/>
  <c r="DX78" i="12" s="1"/>
  <c r="AX41" i="8"/>
  <c r="AX77" i="8" s="1"/>
  <c r="AX53" i="9"/>
  <c r="AX78" i="9" s="1"/>
  <c r="Y53" i="10"/>
  <c r="Y78" i="10" s="1"/>
  <c r="AX53" i="10"/>
  <c r="AX78" i="10" s="1"/>
  <c r="CX53" i="11"/>
  <c r="CX78" i="11" s="1"/>
  <c r="CB53" i="12"/>
  <c r="CB78" i="12" s="1"/>
  <c r="DL53" i="12"/>
  <c r="DL78" i="12" s="1"/>
  <c r="DW53" i="13"/>
  <c r="DW78" i="13" s="1"/>
  <c r="DK53" i="13"/>
  <c r="DK78" i="13" s="1"/>
  <c r="DK53" i="8"/>
  <c r="DK78" i="8" s="1"/>
  <c r="DX53" i="10"/>
  <c r="DX78" i="10" s="1"/>
  <c r="CM53" i="13"/>
  <c r="CM78" i="13" s="1"/>
  <c r="BE53" i="12"/>
  <c r="BD53" i="12"/>
  <c r="BD78" i="12" s="1"/>
  <c r="AE53" i="12"/>
  <c r="AD53" i="12"/>
  <c r="AD78" i="12" s="1"/>
  <c r="AE53" i="11"/>
  <c r="AD53" i="11"/>
  <c r="AD78" i="11" s="1"/>
  <c r="CL53" i="11"/>
  <c r="CL78" i="11" s="1"/>
  <c r="DV53" i="11"/>
  <c r="DV78" i="11" s="1"/>
  <c r="CX53" i="10"/>
  <c r="CX78" i="10" s="1"/>
  <c r="CK53" i="10"/>
  <c r="CK78" i="10" s="1"/>
  <c r="BX53" i="10"/>
  <c r="BX78" i="10" s="1"/>
  <c r="AK53" i="10"/>
  <c r="AK78" i="10" s="1"/>
  <c r="BK53" i="10"/>
  <c r="BK78" i="10" s="1"/>
  <c r="DH53" i="9"/>
  <c r="DH78" i="9" s="1"/>
  <c r="CV53" i="9"/>
  <c r="CV78" i="9" s="1"/>
  <c r="AK53" i="9"/>
  <c r="AK78" i="9" s="1"/>
  <c r="CK53" i="8"/>
  <c r="CK78" i="8" s="1"/>
  <c r="CX53" i="8"/>
  <c r="CX78" i="8" s="1"/>
  <c r="M53" i="8"/>
  <c r="M78" i="8" s="1"/>
  <c r="AK53" i="8"/>
  <c r="AK78" i="8" s="1"/>
  <c r="BX53" i="8"/>
  <c r="BX78" i="8" s="1"/>
  <c r="Z53" i="8"/>
  <c r="Z78" i="8" s="1"/>
  <c r="AK41" i="8"/>
  <c r="AK77" i="8" s="1"/>
  <c r="DW36" i="8"/>
  <c r="DW55" i="8" s="1"/>
  <c r="DV82" i="10"/>
  <c r="DV84" i="10" s="1"/>
  <c r="DV86" i="10" s="1"/>
  <c r="AL16" i="8"/>
  <c r="AL30" i="8"/>
  <c r="AL26" i="8"/>
  <c r="AL22" i="8"/>
  <c r="AL18" i="8"/>
  <c r="AL29" i="8"/>
  <c r="AL32" i="8"/>
  <c r="AL20" i="8"/>
  <c r="AL31" i="8"/>
  <c r="AL25" i="8"/>
  <c r="AL21" i="8"/>
  <c r="AL23" i="8"/>
  <c r="AL27" i="8"/>
  <c r="AL24" i="8"/>
  <c r="AL19" i="8"/>
  <c r="AL28" i="8"/>
  <c r="CB16" i="13"/>
  <c r="CB29" i="13"/>
  <c r="CB25" i="13"/>
  <c r="CB21" i="13"/>
  <c r="CB28" i="13"/>
  <c r="CB26" i="13"/>
  <c r="CB19" i="13"/>
  <c r="CB30" i="13"/>
  <c r="CB23" i="13"/>
  <c r="CB18" i="13"/>
  <c r="CB27" i="13"/>
  <c r="CB24" i="13"/>
  <c r="CB32" i="13"/>
  <c r="CB22" i="13"/>
  <c r="CB31" i="13"/>
  <c r="CB20" i="13"/>
  <c r="DI16" i="9"/>
  <c r="DI31" i="9"/>
  <c r="DI27" i="9"/>
  <c r="DI23" i="9"/>
  <c r="DI19" i="9"/>
  <c r="DI29" i="9"/>
  <c r="DI26" i="9"/>
  <c r="DI25" i="9"/>
  <c r="DI21" i="9"/>
  <c r="DI18" i="9"/>
  <c r="DI30" i="9"/>
  <c r="DI20" i="9"/>
  <c r="DI28" i="9"/>
  <c r="DI32" i="9"/>
  <c r="DI22" i="9"/>
  <c r="DI24" i="9"/>
  <c r="BO29" i="11"/>
  <c r="BO25" i="11"/>
  <c r="BO21" i="11"/>
  <c r="BO27" i="11"/>
  <c r="BO20" i="11"/>
  <c r="BO18" i="11"/>
  <c r="BO22" i="11"/>
  <c r="BO19" i="11"/>
  <c r="BO16" i="11"/>
  <c r="BO28" i="11"/>
  <c r="BO32" i="11"/>
  <c r="BO26" i="11"/>
  <c r="BO31" i="11"/>
  <c r="BO30" i="11"/>
  <c r="BO23" i="11"/>
  <c r="BO24" i="11"/>
  <c r="CY16" i="8"/>
  <c r="CY30" i="8"/>
  <c r="CY24" i="8"/>
  <c r="CY21" i="8"/>
  <c r="CY23" i="8"/>
  <c r="CY19" i="8"/>
  <c r="CY25" i="8"/>
  <c r="CY20" i="8"/>
  <c r="CY32" i="8"/>
  <c r="CY29" i="8"/>
  <c r="CY28" i="8"/>
  <c r="CY18" i="8"/>
  <c r="CY27" i="8"/>
  <c r="CY31" i="8"/>
  <c r="CY22" i="8"/>
  <c r="CY26" i="8"/>
  <c r="BY32" i="10"/>
  <c r="BY28" i="10"/>
  <c r="BY24" i="10"/>
  <c r="BY20" i="10"/>
  <c r="BY16" i="10"/>
  <c r="BY31" i="10"/>
  <c r="BY29" i="10"/>
  <c r="BY22" i="10"/>
  <c r="BY30" i="10"/>
  <c r="BY25" i="10"/>
  <c r="BY23" i="10"/>
  <c r="BY18" i="10"/>
  <c r="BY27" i="10"/>
  <c r="BY21" i="10"/>
  <c r="BY19" i="10"/>
  <c r="BY26" i="10"/>
  <c r="BQ29" i="12"/>
  <c r="BR29" i="12" s="1"/>
  <c r="BQ25" i="12"/>
  <c r="BR25" i="12" s="1"/>
  <c r="BQ21" i="12"/>
  <c r="BR21" i="12" s="1"/>
  <c r="BQ16" i="12"/>
  <c r="BR16" i="12" s="1"/>
  <c r="BQ31" i="12"/>
  <c r="BR31" i="12" s="1"/>
  <c r="BQ24" i="12"/>
  <c r="BR24" i="12" s="1"/>
  <c r="BQ22" i="12"/>
  <c r="BR22" i="12" s="1"/>
  <c r="BQ26" i="12"/>
  <c r="BR26" i="12" s="1"/>
  <c r="BQ19" i="12"/>
  <c r="BR19" i="12" s="1"/>
  <c r="BQ28" i="12"/>
  <c r="BR28" i="12" s="1"/>
  <c r="BQ18" i="12"/>
  <c r="BR18" i="12" s="1"/>
  <c r="BQ30" i="12"/>
  <c r="BR30" i="12" s="1"/>
  <c r="BQ27" i="12"/>
  <c r="BR27" i="12" s="1"/>
  <c r="BQ32" i="12"/>
  <c r="BR32" i="12" s="1"/>
  <c r="BQ20" i="12"/>
  <c r="BR20" i="12" s="1"/>
  <c r="BQ23" i="12"/>
  <c r="BR23" i="12" s="1"/>
  <c r="DV38" i="1"/>
  <c r="CH77" i="1"/>
  <c r="Z77" i="1"/>
  <c r="DY16" i="8"/>
  <c r="DY20" i="8"/>
  <c r="DY27" i="8"/>
  <c r="DY31" i="8"/>
  <c r="DY24" i="8"/>
  <c r="DY26" i="8"/>
  <c r="DY22" i="8"/>
  <c r="DY18" i="8"/>
  <c r="DY21" i="8"/>
  <c r="DY32" i="8"/>
  <c r="DY19" i="8"/>
  <c r="DY25" i="8"/>
  <c r="DY23" i="8"/>
  <c r="DY30" i="8"/>
  <c r="DY29" i="8"/>
  <c r="DY28" i="8"/>
  <c r="BL16" i="10"/>
  <c r="BL30" i="10"/>
  <c r="BL26" i="10"/>
  <c r="BL22" i="10"/>
  <c r="BL18" i="10"/>
  <c r="BL28" i="10"/>
  <c r="BL21" i="10"/>
  <c r="BL19" i="10"/>
  <c r="BL23" i="10"/>
  <c r="BL20" i="10"/>
  <c r="BL32" i="10"/>
  <c r="BL27" i="10"/>
  <c r="BL31" i="10"/>
  <c r="BL29" i="10"/>
  <c r="BL25" i="10"/>
  <c r="BL24" i="10"/>
  <c r="CN16" i="13"/>
  <c r="CN30" i="13"/>
  <c r="CN26" i="13"/>
  <c r="CN22" i="13"/>
  <c r="CN20" i="13"/>
  <c r="CN18" i="13"/>
  <c r="CN25" i="13"/>
  <c r="CN23" i="13"/>
  <c r="CN19" i="13"/>
  <c r="CN28" i="13"/>
  <c r="CN21" i="13"/>
  <c r="CN31" i="13"/>
  <c r="CN29" i="13"/>
  <c r="CN32" i="13"/>
  <c r="CN24" i="13"/>
  <c r="CN27" i="13"/>
  <c r="DT38" i="1"/>
  <c r="CJ39" i="1"/>
  <c r="BW41" i="1"/>
  <c r="BY30" i="8"/>
  <c r="BY26" i="8"/>
  <c r="BY22" i="8"/>
  <c r="BY18" i="8"/>
  <c r="BY31" i="8"/>
  <c r="BY24" i="8"/>
  <c r="BY19" i="8"/>
  <c r="BY32" i="8"/>
  <c r="BY29" i="8"/>
  <c r="BY16" i="8"/>
  <c r="BY21" i="8"/>
  <c r="BY25" i="8"/>
  <c r="BY23" i="8"/>
  <c r="BY28" i="8"/>
  <c r="BY20" i="8"/>
  <c r="BY27" i="8"/>
  <c r="DY16" i="12"/>
  <c r="DY26" i="12"/>
  <c r="DY23" i="12"/>
  <c r="DY30" i="12"/>
  <c r="DY31" i="12"/>
  <c r="DY27" i="12"/>
  <c r="DY29" i="12"/>
  <c r="DY28" i="12"/>
  <c r="DY18" i="12"/>
  <c r="DY20" i="12"/>
  <c r="DY24" i="12"/>
  <c r="DY19" i="12"/>
  <c r="DY25" i="12"/>
  <c r="DY32" i="12"/>
  <c r="DY22" i="12"/>
  <c r="DY21" i="12"/>
  <c r="DA16" i="12"/>
  <c r="DA30" i="12"/>
  <c r="DA20" i="12"/>
  <c r="DA27" i="12"/>
  <c r="DA24" i="12"/>
  <c r="DA26" i="12"/>
  <c r="DA22" i="12"/>
  <c r="DA18" i="12"/>
  <c r="DA32" i="12"/>
  <c r="DA29" i="12"/>
  <c r="DA19" i="12"/>
  <c r="DA31" i="12"/>
  <c r="DA28" i="12"/>
  <c r="DA25" i="12"/>
  <c r="DA23" i="12"/>
  <c r="DA21" i="12"/>
  <c r="DM16" i="12"/>
  <c r="DM31" i="12"/>
  <c r="DM27" i="12"/>
  <c r="DM23" i="12"/>
  <c r="DM19" i="12"/>
  <c r="DM30" i="12"/>
  <c r="DM28" i="12"/>
  <c r="DM18" i="12"/>
  <c r="DM25" i="12"/>
  <c r="DM32" i="12"/>
  <c r="DM29" i="12"/>
  <c r="DM26" i="12"/>
  <c r="DM20" i="12"/>
  <c r="DM21" i="12"/>
  <c r="DM22" i="12"/>
  <c r="DM24" i="12"/>
  <c r="BJ77" i="1"/>
  <c r="DH39" i="1"/>
  <c r="CU41" i="1"/>
  <c r="AM41" i="1"/>
  <c r="AZ39" i="1"/>
  <c r="AY16" i="9"/>
  <c r="AY30" i="9"/>
  <c r="AY26" i="9"/>
  <c r="AY22" i="9"/>
  <c r="AY18" i="9"/>
  <c r="AY32" i="9"/>
  <c r="AY25" i="9"/>
  <c r="AY23" i="9"/>
  <c r="AY21" i="9"/>
  <c r="AY27" i="9"/>
  <c r="AY24" i="9"/>
  <c r="AY31" i="9"/>
  <c r="AY20" i="9"/>
  <c r="AY29" i="9"/>
  <c r="AY28" i="9"/>
  <c r="AY19" i="9"/>
  <c r="Z31" i="10"/>
  <c r="Z28" i="10"/>
  <c r="Z24" i="10"/>
  <c r="Z20" i="10"/>
  <c r="Z32" i="10"/>
  <c r="Z16" i="10"/>
  <c r="Z27" i="10"/>
  <c r="Z21" i="10"/>
  <c r="Z23" i="10"/>
  <c r="Z19" i="10"/>
  <c r="Z29" i="10"/>
  <c r="Z18" i="10"/>
  <c r="Z30" i="10"/>
  <c r="Z26" i="10"/>
  <c r="Z25" i="10"/>
  <c r="Z22" i="10"/>
  <c r="CL16" i="9"/>
  <c r="CL20" i="9"/>
  <c r="CL27" i="9"/>
  <c r="CL31" i="9"/>
  <c r="CL24" i="9"/>
  <c r="CL29" i="9"/>
  <c r="CL25" i="9"/>
  <c r="CL21" i="9"/>
  <c r="CL28" i="9"/>
  <c r="CL18" i="9"/>
  <c r="CL30" i="9"/>
  <c r="CL23" i="9"/>
  <c r="CL32" i="9"/>
  <c r="CL22" i="9"/>
  <c r="CL19" i="9"/>
  <c r="CL26" i="9"/>
  <c r="AA25" i="8"/>
  <c r="AA21" i="8"/>
  <c r="AA24" i="8"/>
  <c r="AA22" i="8"/>
  <c r="AA16" i="8"/>
  <c r="AA18" i="8"/>
  <c r="AA32" i="8"/>
  <c r="AA20" i="8"/>
  <c r="AA26" i="8"/>
  <c r="AA23" i="8"/>
  <c r="AA27" i="8"/>
  <c r="AA19" i="8"/>
  <c r="DL31" i="10"/>
  <c r="DL21" i="10"/>
  <c r="DL28" i="10"/>
  <c r="DL18" i="10"/>
  <c r="DL32" i="10"/>
  <c r="DL16" i="10"/>
  <c r="DL30" i="10"/>
  <c r="DL25" i="10"/>
  <c r="DL20" i="10"/>
  <c r="DL22" i="10"/>
  <c r="DL26" i="10"/>
  <c r="DL23" i="10"/>
  <c r="DL29" i="10"/>
  <c r="DL19" i="10"/>
  <c r="DL24" i="10"/>
  <c r="DL27" i="10"/>
  <c r="DY23" i="10"/>
  <c r="DY30" i="10"/>
  <c r="DY20" i="10"/>
  <c r="DY22" i="10"/>
  <c r="DY18" i="10"/>
  <c r="DY31" i="10"/>
  <c r="DY26" i="10"/>
  <c r="DY27" i="10"/>
  <c r="DY24" i="10"/>
  <c r="DY16" i="10"/>
  <c r="DY21" i="10"/>
  <c r="DY32" i="10"/>
  <c r="DY25" i="10"/>
  <c r="DY19" i="10"/>
  <c r="DY29" i="10"/>
  <c r="DY28" i="10"/>
  <c r="AW36" i="9"/>
  <c r="AW55" i="9" s="1"/>
  <c r="BV72" i="8"/>
  <c r="BV74" i="8" s="1"/>
  <c r="CC16" i="12"/>
  <c r="CC31" i="12"/>
  <c r="CC27" i="12"/>
  <c r="CC23" i="12"/>
  <c r="CC19" i="12"/>
  <c r="CC32" i="12"/>
  <c r="CC25" i="12"/>
  <c r="CC18" i="12"/>
  <c r="CC29" i="12"/>
  <c r="CC24" i="12"/>
  <c r="CC22" i="12"/>
  <c r="CC28" i="12"/>
  <c r="CC21" i="12"/>
  <c r="CC26" i="12"/>
  <c r="CC30" i="12"/>
  <c r="CC20" i="12"/>
  <c r="DF77" i="1"/>
  <c r="P39" i="1"/>
  <c r="O16" i="9"/>
  <c r="O23" i="9"/>
  <c r="O25" i="9"/>
  <c r="O20" i="9"/>
  <c r="O30" i="9"/>
  <c r="O27" i="9"/>
  <c r="O32" i="9"/>
  <c r="O22" i="9"/>
  <c r="O29" i="9"/>
  <c r="O19" i="9"/>
  <c r="O26" i="9"/>
  <c r="O31" i="9"/>
  <c r="O21" i="9"/>
  <c r="O28" i="9"/>
  <c r="O24" i="9"/>
  <c r="O18" i="9"/>
  <c r="Z16" i="9"/>
  <c r="Z25" i="9"/>
  <c r="Z21" i="9"/>
  <c r="Z30" i="9"/>
  <c r="Z28" i="9"/>
  <c r="Z26" i="9"/>
  <c r="Z19" i="9"/>
  <c r="Z29" i="9"/>
  <c r="Z27" i="9"/>
  <c r="Z23" i="9"/>
  <c r="Z22" i="9"/>
  <c r="Z32" i="9"/>
  <c r="Z18" i="9"/>
  <c r="Z24" i="9"/>
  <c r="Z20" i="9"/>
  <c r="DK29" i="11"/>
  <c r="DK19" i="11"/>
  <c r="DK26" i="11"/>
  <c r="DK30" i="11"/>
  <c r="DK32" i="11"/>
  <c r="DK25" i="11"/>
  <c r="DK27" i="11"/>
  <c r="DK22" i="11"/>
  <c r="DK28" i="11"/>
  <c r="DK18" i="11"/>
  <c r="DK24" i="11"/>
  <c r="DK31" i="11"/>
  <c r="DK21" i="11"/>
  <c r="DK16" i="11"/>
  <c r="DK23" i="11"/>
  <c r="DK20" i="11"/>
  <c r="BD16" i="13"/>
  <c r="BE16" i="13" s="1"/>
  <c r="BD31" i="13"/>
  <c r="BE31" i="13" s="1"/>
  <c r="BD27" i="13"/>
  <c r="BE27" i="13" s="1"/>
  <c r="BD23" i="13"/>
  <c r="BE23" i="13" s="1"/>
  <c r="BD19" i="13"/>
  <c r="BE19" i="13" s="1"/>
  <c r="BD26" i="13"/>
  <c r="BE26" i="13" s="1"/>
  <c r="BD24" i="13"/>
  <c r="BE24" i="13" s="1"/>
  <c r="BD29" i="13"/>
  <c r="BE29" i="13" s="1"/>
  <c r="BD22" i="13"/>
  <c r="BE22" i="13" s="1"/>
  <c r="BD21" i="13"/>
  <c r="BE21" i="13" s="1"/>
  <c r="BD18" i="13"/>
  <c r="BE18" i="13" s="1"/>
  <c r="BD30" i="13"/>
  <c r="BE30" i="13" s="1"/>
  <c r="BD20" i="13"/>
  <c r="BE20" i="13" s="1"/>
  <c r="BD25" i="13"/>
  <c r="BE25" i="13" s="1"/>
  <c r="BD32" i="13"/>
  <c r="BE32" i="13" s="1"/>
  <c r="BD28" i="13"/>
  <c r="BE28" i="13" s="1"/>
  <c r="BN38" i="1"/>
  <c r="BL39" i="1"/>
  <c r="AY41" i="1"/>
  <c r="DS41" i="1"/>
  <c r="DS77" i="1" s="1"/>
  <c r="AN39" i="1"/>
  <c r="AA41" i="1"/>
  <c r="BV77" i="1"/>
  <c r="DW30" i="11"/>
  <c r="DW26" i="11"/>
  <c r="DW22" i="11"/>
  <c r="DW18" i="11"/>
  <c r="DW24" i="11"/>
  <c r="DW16" i="11"/>
  <c r="DW31" i="11"/>
  <c r="DW21" i="11"/>
  <c r="DW28" i="11"/>
  <c r="DW20" i="11"/>
  <c r="DW23" i="11"/>
  <c r="DW29" i="11"/>
  <c r="DW19" i="11"/>
  <c r="DW25" i="11"/>
  <c r="DW32" i="11"/>
  <c r="DW27" i="11"/>
  <c r="DX16" i="13"/>
  <c r="DX24" i="13"/>
  <c r="DX31" i="13"/>
  <c r="DX21" i="13"/>
  <c r="DX29" i="13"/>
  <c r="DX25" i="13"/>
  <c r="DX27" i="13"/>
  <c r="DX28" i="13"/>
  <c r="DX23" i="13"/>
  <c r="DX18" i="13"/>
  <c r="DX22" i="13"/>
  <c r="DX30" i="13"/>
  <c r="DX20" i="13"/>
  <c r="DX19" i="13"/>
  <c r="DX26" i="13"/>
  <c r="DX32" i="13"/>
  <c r="CW16" i="9"/>
  <c r="CW28" i="9"/>
  <c r="CW18" i="9"/>
  <c r="CW25" i="9"/>
  <c r="CW32" i="9"/>
  <c r="CW22" i="9"/>
  <c r="CW23" i="9"/>
  <c r="CW19" i="9"/>
  <c r="CW21" i="9"/>
  <c r="CW30" i="9"/>
  <c r="CW20" i="9"/>
  <c r="CW27" i="9"/>
  <c r="CW31" i="9"/>
  <c r="CW26" i="9"/>
  <c r="CW29" i="9"/>
  <c r="CW24" i="9"/>
  <c r="CL30" i="8"/>
  <c r="CL16" i="8"/>
  <c r="CL29" i="8"/>
  <c r="CL19" i="8"/>
  <c r="CL26" i="8"/>
  <c r="CL18" i="8"/>
  <c r="CL31" i="8"/>
  <c r="CL27" i="8"/>
  <c r="CL24" i="8"/>
  <c r="CL21" i="8"/>
  <c r="CL20" i="8"/>
  <c r="CL25" i="8"/>
  <c r="CL32" i="8"/>
  <c r="CL23" i="8"/>
  <c r="CL22" i="8"/>
  <c r="CL28" i="8"/>
  <c r="AQ16" i="11"/>
  <c r="AR16" i="11" s="1"/>
  <c r="AQ30" i="11"/>
  <c r="AR30" i="11" s="1"/>
  <c r="AQ25" i="11"/>
  <c r="AR25" i="11" s="1"/>
  <c r="AQ21" i="11"/>
  <c r="AR21" i="11" s="1"/>
  <c r="AQ28" i="11"/>
  <c r="AR28" i="11" s="1"/>
  <c r="AQ31" i="11"/>
  <c r="AR31" i="11" s="1"/>
  <c r="AQ26" i="11"/>
  <c r="AR26" i="11" s="1"/>
  <c r="AQ23" i="11"/>
  <c r="AR23" i="11" s="1"/>
  <c r="AQ18" i="11"/>
  <c r="AR18" i="11" s="1"/>
  <c r="AQ32" i="11"/>
  <c r="AR32" i="11" s="1"/>
  <c r="AQ27" i="11"/>
  <c r="AR27" i="11" s="1"/>
  <c r="AQ22" i="11"/>
  <c r="AR22" i="11" s="1"/>
  <c r="AQ24" i="11"/>
  <c r="AR24" i="11" s="1"/>
  <c r="AQ20" i="11"/>
  <c r="AR20" i="11" s="1"/>
  <c r="AQ19" i="11"/>
  <c r="AR19" i="11" s="1"/>
  <c r="AQ29" i="11"/>
  <c r="AR29" i="11" s="1"/>
  <c r="CA31" i="11"/>
  <c r="CA27" i="11"/>
  <c r="CA23" i="11"/>
  <c r="CA19" i="11"/>
  <c r="CA30" i="11"/>
  <c r="CA28" i="11"/>
  <c r="CA21" i="11"/>
  <c r="CA26" i="11"/>
  <c r="CA32" i="11"/>
  <c r="CA29" i="11"/>
  <c r="CA25" i="11"/>
  <c r="CA20" i="11"/>
  <c r="CA24" i="11"/>
  <c r="CA22" i="11"/>
  <c r="CA16" i="11"/>
  <c r="CA18" i="11"/>
  <c r="CZ16" i="13"/>
  <c r="CZ28" i="13"/>
  <c r="CZ18" i="13"/>
  <c r="CZ25" i="13"/>
  <c r="CZ32" i="13"/>
  <c r="CZ22" i="13"/>
  <c r="CZ24" i="13"/>
  <c r="CZ20" i="13"/>
  <c r="CZ29" i="13"/>
  <c r="CZ19" i="13"/>
  <c r="CZ23" i="13"/>
  <c r="CZ26" i="13"/>
  <c r="CZ31" i="13"/>
  <c r="CZ21" i="13"/>
  <c r="CZ30" i="13"/>
  <c r="CZ27" i="13"/>
  <c r="CV74" i="9"/>
  <c r="AL77" i="1"/>
  <c r="BZ38" i="1"/>
  <c r="CL38" i="1"/>
  <c r="CV39" i="1"/>
  <c r="CI41" i="1"/>
  <c r="AL16" i="10"/>
  <c r="AL29" i="10"/>
  <c r="AL26" i="10"/>
  <c r="AL22" i="10"/>
  <c r="AL18" i="10"/>
  <c r="AL21" i="10"/>
  <c r="AL28" i="10"/>
  <c r="AL25" i="10"/>
  <c r="AL24" i="10"/>
  <c r="AL30" i="10"/>
  <c r="AL20" i="10"/>
  <c r="AL27" i="10"/>
  <c r="AL32" i="10"/>
  <c r="AL23" i="10"/>
  <c r="AL31" i="10"/>
  <c r="AL19" i="10"/>
  <c r="DK38" i="1"/>
  <c r="AY16" i="8"/>
  <c r="AY31" i="8"/>
  <c r="AY27" i="8"/>
  <c r="AY23" i="8"/>
  <c r="AY19" i="8"/>
  <c r="AY26" i="8"/>
  <c r="AY24" i="8"/>
  <c r="AY25" i="8"/>
  <c r="AY28" i="8"/>
  <c r="AY18" i="8"/>
  <c r="AY21" i="8"/>
  <c r="AY20" i="8"/>
  <c r="AY30" i="8"/>
  <c r="AY32" i="8"/>
  <c r="AY29" i="8"/>
  <c r="AY22" i="8"/>
  <c r="O16" i="10"/>
  <c r="O24" i="10"/>
  <c r="O20" i="10"/>
  <c r="O25" i="10"/>
  <c r="O30" i="10"/>
  <c r="O22" i="10"/>
  <c r="O27" i="10"/>
  <c r="O32" i="10"/>
  <c r="O31" i="10"/>
  <c r="O29" i="10"/>
  <c r="O28" i="10"/>
  <c r="O21" i="10"/>
  <c r="O18" i="10"/>
  <c r="O23" i="10"/>
  <c r="O19" i="10"/>
  <c r="O26" i="10"/>
  <c r="DL16" i="8"/>
  <c r="DL29" i="8"/>
  <c r="DL25" i="8"/>
  <c r="DL21" i="8"/>
  <c r="DL32" i="8"/>
  <c r="DL22" i="8"/>
  <c r="DL19" i="8"/>
  <c r="DL30" i="8"/>
  <c r="DL20" i="8"/>
  <c r="DL26" i="8"/>
  <c r="DL23" i="8"/>
  <c r="DL18" i="8"/>
  <c r="DL31" i="8"/>
  <c r="DL27" i="8"/>
  <c r="DL28" i="8"/>
  <c r="DL24" i="8"/>
  <c r="BL16" i="9"/>
  <c r="BL30" i="9"/>
  <c r="BL23" i="9"/>
  <c r="BL19" i="9"/>
  <c r="BL31" i="9"/>
  <c r="BL22" i="9"/>
  <c r="BL20" i="9"/>
  <c r="BL29" i="9"/>
  <c r="BL28" i="9"/>
  <c r="BL24" i="9"/>
  <c r="BL21" i="9"/>
  <c r="BL18" i="9"/>
  <c r="BL27" i="9"/>
  <c r="BL32" i="9"/>
  <c r="BL26" i="9"/>
  <c r="BL25" i="9"/>
  <c r="CL16" i="10"/>
  <c r="CL18" i="10"/>
  <c r="CL32" i="10"/>
  <c r="CL25" i="10"/>
  <c r="CL22" i="10"/>
  <c r="CL29" i="10"/>
  <c r="CL31" i="10"/>
  <c r="CL27" i="10"/>
  <c r="CL24" i="10"/>
  <c r="CL26" i="10"/>
  <c r="CL21" i="10"/>
  <c r="CL19" i="10"/>
  <c r="CL30" i="10"/>
  <c r="CL20" i="10"/>
  <c r="CL23" i="10"/>
  <c r="CL28" i="10"/>
  <c r="BC29" i="11"/>
  <c r="BC25" i="11"/>
  <c r="BC21" i="11"/>
  <c r="BC16" i="11"/>
  <c r="BC28" i="11"/>
  <c r="BC26" i="11"/>
  <c r="BC19" i="11"/>
  <c r="BC30" i="11"/>
  <c r="BC23" i="11"/>
  <c r="BC18" i="11"/>
  <c r="BC32" i="11"/>
  <c r="BC22" i="11"/>
  <c r="BC20" i="11"/>
  <c r="BC27" i="11"/>
  <c r="BC31" i="11"/>
  <c r="BC24" i="11"/>
  <c r="BP27" i="13"/>
  <c r="BP23" i="13"/>
  <c r="BP19" i="13"/>
  <c r="BP32" i="13"/>
  <c r="BP25" i="13"/>
  <c r="BP18" i="13"/>
  <c r="BP30" i="13"/>
  <c r="BP20" i="13"/>
  <c r="BP26" i="13"/>
  <c r="BP21" i="13"/>
  <c r="BP31" i="13"/>
  <c r="BP16" i="13"/>
  <c r="BP29" i="13"/>
  <c r="BP22" i="13"/>
  <c r="BP28" i="13"/>
  <c r="BP24" i="13"/>
  <c r="BV72" i="9"/>
  <c r="BV74" i="9" s="1"/>
  <c r="DU16" i="9"/>
  <c r="DU24" i="9"/>
  <c r="DU31" i="9"/>
  <c r="DU21" i="9"/>
  <c r="DU28" i="9"/>
  <c r="DU30" i="9"/>
  <c r="DU26" i="9"/>
  <c r="DU22" i="9"/>
  <c r="DU29" i="9"/>
  <c r="DU19" i="9"/>
  <c r="DU23" i="9"/>
  <c r="DU20" i="9"/>
  <c r="DU18" i="9"/>
  <c r="DU32" i="9"/>
  <c r="DU27" i="9"/>
  <c r="DU25" i="9"/>
  <c r="CO16" i="12"/>
  <c r="CO25" i="12"/>
  <c r="CO32" i="12"/>
  <c r="CO22" i="12"/>
  <c r="CO19" i="12"/>
  <c r="CO21" i="12"/>
  <c r="CO31" i="12"/>
  <c r="CO28" i="12"/>
  <c r="CO23" i="12"/>
  <c r="CO18" i="12"/>
  <c r="CO29" i="12"/>
  <c r="CO30" i="12"/>
  <c r="CO26" i="12"/>
  <c r="CO20" i="12"/>
  <c r="CO24" i="12"/>
  <c r="CO27" i="12"/>
  <c r="CM23" i="11"/>
  <c r="CM30" i="11"/>
  <c r="CM20" i="11"/>
  <c r="CM16" i="11"/>
  <c r="CM27" i="11"/>
  <c r="CM29" i="11"/>
  <c r="CM25" i="11"/>
  <c r="CM21" i="11"/>
  <c r="CM31" i="11"/>
  <c r="CM26" i="11"/>
  <c r="CM24" i="11"/>
  <c r="CM22" i="11"/>
  <c r="CM32" i="11"/>
  <c r="CM28" i="11"/>
  <c r="CM19" i="11"/>
  <c r="CM18" i="11"/>
  <c r="CY16" i="11"/>
  <c r="CY31" i="11"/>
  <c r="CY27" i="11"/>
  <c r="CY23" i="11"/>
  <c r="CY19" i="11"/>
  <c r="CY18" i="11"/>
  <c r="CY25" i="11"/>
  <c r="CY32" i="11"/>
  <c r="CY22" i="11"/>
  <c r="CY30" i="11"/>
  <c r="CY26" i="11"/>
  <c r="CY28" i="11"/>
  <c r="CY20" i="11"/>
  <c r="CY21" i="11"/>
  <c r="CY29" i="11"/>
  <c r="CY24" i="11"/>
  <c r="AX77" i="1"/>
  <c r="DL30" i="13"/>
  <c r="DL26" i="13"/>
  <c r="DL22" i="13"/>
  <c r="DL18" i="13"/>
  <c r="DL25" i="13"/>
  <c r="DL20" i="13"/>
  <c r="DL28" i="13"/>
  <c r="DL23" i="13"/>
  <c r="DL27" i="13"/>
  <c r="DL31" i="13"/>
  <c r="DL29" i="13"/>
  <c r="DL21" i="13"/>
  <c r="DL16" i="13"/>
  <c r="DL32" i="13"/>
  <c r="DL24" i="13"/>
  <c r="DL19" i="13"/>
  <c r="BY16" i="9"/>
  <c r="BY29" i="9"/>
  <c r="BY25" i="9"/>
  <c r="BY21" i="9"/>
  <c r="BY32" i="9"/>
  <c r="BY30" i="9"/>
  <c r="BY23" i="9"/>
  <c r="BY27" i="9"/>
  <c r="BY22" i="9"/>
  <c r="BY20" i="9"/>
  <c r="BY31" i="9"/>
  <c r="BY28" i="9"/>
  <c r="BY18" i="9"/>
  <c r="BY26" i="9"/>
  <c r="BY24" i="9"/>
  <c r="BY19" i="9"/>
  <c r="AL16" i="9"/>
  <c r="AL22" i="9"/>
  <c r="AL19" i="9"/>
  <c r="AL32" i="9"/>
  <c r="AL26" i="9"/>
  <c r="AL30" i="9"/>
  <c r="AL28" i="9"/>
  <c r="AL29" i="9"/>
  <c r="AL24" i="9"/>
  <c r="AL18" i="9"/>
  <c r="AL27" i="9"/>
  <c r="AL20" i="9"/>
  <c r="AL25" i="9"/>
  <c r="AL23" i="9"/>
  <c r="AL31" i="9"/>
  <c r="AL21" i="9"/>
  <c r="AY16" i="10"/>
  <c r="AY29" i="10"/>
  <c r="AY25" i="10"/>
  <c r="AY21" i="10"/>
  <c r="AY31" i="10"/>
  <c r="AY24" i="10"/>
  <c r="AY22" i="10"/>
  <c r="AY20" i="10"/>
  <c r="AY30" i="10"/>
  <c r="AY27" i="10"/>
  <c r="AY26" i="10"/>
  <c r="AY23" i="10"/>
  <c r="AY19" i="10"/>
  <c r="AY28" i="10"/>
  <c r="AY32" i="10"/>
  <c r="AY18" i="10"/>
  <c r="AE38" i="1"/>
  <c r="N16" i="8"/>
  <c r="N25" i="8"/>
  <c r="N23" i="8"/>
  <c r="N22" i="8"/>
  <c r="N27" i="8"/>
  <c r="N32" i="8"/>
  <c r="N19" i="8"/>
  <c r="N24" i="8"/>
  <c r="N18" i="8"/>
  <c r="N30" i="8"/>
  <c r="N28" i="8"/>
  <c r="N21" i="8"/>
  <c r="N31" i="8"/>
  <c r="N20" i="8"/>
  <c r="N29" i="8"/>
  <c r="N26" i="8"/>
  <c r="BX39" i="1"/>
  <c r="BK41" i="1"/>
  <c r="CY32" i="10"/>
  <c r="CY28" i="10"/>
  <c r="CY24" i="10"/>
  <c r="CY20" i="10"/>
  <c r="CY30" i="10"/>
  <c r="CY27" i="10"/>
  <c r="CY16" i="10"/>
  <c r="CY19" i="10"/>
  <c r="CY25" i="10"/>
  <c r="CY22" i="10"/>
  <c r="CY18" i="10"/>
  <c r="CY26" i="10"/>
  <c r="CY31" i="10"/>
  <c r="CY23" i="10"/>
  <c r="CY29" i="10"/>
  <c r="CY21" i="10"/>
  <c r="AP38" i="1"/>
  <c r="BL30" i="8"/>
  <c r="BL26" i="8"/>
  <c r="BL16" i="8"/>
  <c r="BL18" i="8"/>
  <c r="BL31" i="8"/>
  <c r="BL28" i="8"/>
  <c r="BL25" i="8"/>
  <c r="BL22" i="8"/>
  <c r="BL32" i="8"/>
  <c r="BL24" i="8"/>
  <c r="BL20" i="8"/>
  <c r="BL27" i="8"/>
  <c r="BL19" i="8"/>
  <c r="BL23" i="8"/>
  <c r="BL29" i="8"/>
  <c r="BL21" i="8"/>
  <c r="CT77" i="1"/>
  <c r="DJ38" i="1"/>
  <c r="DT39" i="1"/>
  <c r="DG41" i="1"/>
  <c r="AJ76" i="10"/>
  <c r="AJ80" i="10" s="1"/>
  <c r="BI82" i="8"/>
  <c r="BI84" i="8" s="1"/>
  <c r="BI86" i="8" s="1"/>
  <c r="CV74" i="10"/>
  <c r="CI82" i="8"/>
  <c r="CI84" i="8" s="1"/>
  <c r="CI86" i="8" s="1"/>
  <c r="BI82" i="9"/>
  <c r="BI84" i="9" s="1"/>
  <c r="BI86" i="9" s="1"/>
  <c r="CI82" i="9"/>
  <c r="CI84" i="9" s="1"/>
  <c r="CI86" i="9" s="1"/>
  <c r="BX86" i="13"/>
  <c r="CG86" i="9"/>
  <c r="DG86" i="11"/>
  <c r="BY86" i="12"/>
  <c r="BL86" i="12"/>
  <c r="BK86" i="11"/>
  <c r="BX86" i="12"/>
  <c r="BI82" i="10"/>
  <c r="BI84" i="10" s="1"/>
  <c r="DI82" i="8"/>
  <c r="DI84" i="8" s="1"/>
  <c r="DI86" i="8" s="1"/>
  <c r="BV86" i="11"/>
  <c r="BK86" i="13"/>
  <c r="DT86" i="12"/>
  <c r="DJ74" i="10"/>
  <c r="DM74" i="3"/>
  <c r="DZ71" i="3"/>
  <c r="CX74" i="8"/>
  <c r="DY74" i="2"/>
  <c r="DU71" i="3"/>
  <c r="DH74" i="3"/>
  <c r="DI74" i="3"/>
  <c r="DV71" i="3"/>
  <c r="AW74" i="8"/>
  <c r="AW74" i="9"/>
  <c r="DJ74" i="3"/>
  <c r="DW71" i="3"/>
  <c r="BW74" i="9"/>
  <c r="DX71" i="3"/>
  <c r="DK74" i="3"/>
  <c r="CW74" i="10"/>
  <c r="DK74" i="2"/>
  <c r="DX71" i="2"/>
  <c r="EA71" i="3"/>
  <c r="DN74" i="3"/>
  <c r="DW72" i="10"/>
  <c r="DW74" i="10" s="1"/>
  <c r="BJ74" i="8"/>
  <c r="DZ71" i="2"/>
  <c r="DM74" i="2"/>
  <c r="DG74" i="2"/>
  <c r="DT71" i="2"/>
  <c r="CW74" i="8"/>
  <c r="BJ74" i="9"/>
  <c r="BW36" i="8"/>
  <c r="AK41" i="9"/>
  <c r="AK77" i="9" s="1"/>
  <c r="CX41" i="10"/>
  <c r="CX77" i="10" s="1"/>
  <c r="M41" i="8"/>
  <c r="M77" i="8" s="1"/>
  <c r="BX41" i="10"/>
  <c r="BX77" i="10" s="1"/>
  <c r="N41" i="9"/>
  <c r="N77" i="9" s="1"/>
  <c r="Z41" i="8"/>
  <c r="Z77" i="8" s="1"/>
  <c r="CV41" i="9"/>
  <c r="CV77" i="9" s="1"/>
  <c r="DT41" i="9"/>
  <c r="DT77" i="9" s="1"/>
  <c r="BO41" i="13"/>
  <c r="BO77" i="13" s="1"/>
  <c r="AP41" i="11"/>
  <c r="AP77" i="11" s="1"/>
  <c r="DH41" i="9"/>
  <c r="DH77" i="9" s="1"/>
  <c r="O39" i="10"/>
  <c r="O11" i="10"/>
  <c r="O15" i="10"/>
  <c r="O17" i="10"/>
  <c r="O38" i="10"/>
  <c r="O10" i="10"/>
  <c r="O14" i="10"/>
  <c r="O12" i="10"/>
  <c r="O13" i="10"/>
  <c r="O9" i="10"/>
  <c r="CL12" i="9"/>
  <c r="CL15" i="9"/>
  <c r="CL17" i="9"/>
  <c r="CL39" i="9"/>
  <c r="CL38" i="9"/>
  <c r="CL11" i="9"/>
  <c r="CL14" i="9"/>
  <c r="CL10" i="9"/>
  <c r="CL9" i="9"/>
  <c r="Z39" i="9"/>
  <c r="Z17" i="9"/>
  <c r="Z10" i="9"/>
  <c r="Z11" i="9"/>
  <c r="Z38" i="9"/>
  <c r="Z9" i="9"/>
  <c r="Z14" i="9"/>
  <c r="Z15" i="9"/>
  <c r="Z12" i="9"/>
  <c r="Z13" i="9"/>
  <c r="DY17" i="10"/>
  <c r="DY38" i="10"/>
  <c r="DY39" i="10"/>
  <c r="DY15" i="10"/>
  <c r="DY9" i="10"/>
  <c r="DY12" i="10"/>
  <c r="DY11" i="10"/>
  <c r="DY14" i="10"/>
  <c r="DY10" i="10"/>
  <c r="AY39" i="10"/>
  <c r="AY38" i="10"/>
  <c r="AY17" i="10"/>
  <c r="AY11" i="10"/>
  <c r="AY14" i="10"/>
  <c r="AY12" i="10"/>
  <c r="AY9" i="10"/>
  <c r="AY10" i="10"/>
  <c r="AY15" i="10"/>
  <c r="DW3" i="9"/>
  <c r="DW2" i="9" s="1"/>
  <c r="DK3" i="9"/>
  <c r="DK2" i="9" s="1"/>
  <c r="BY15" i="9"/>
  <c r="BY39" i="9"/>
  <c r="BY12" i="9"/>
  <c r="BY17" i="9"/>
  <c r="BY14" i="9"/>
  <c r="BY11" i="9"/>
  <c r="BY9" i="9"/>
  <c r="BY10" i="9"/>
  <c r="BY38" i="9"/>
  <c r="DU11" i="9"/>
  <c r="DU38" i="9"/>
  <c r="DU9" i="9"/>
  <c r="DU10" i="9"/>
  <c r="DU39" i="9"/>
  <c r="DU14" i="9"/>
  <c r="DU17" i="9"/>
  <c r="DU15" i="9"/>
  <c r="DU12" i="9"/>
  <c r="CY11" i="8"/>
  <c r="CY10" i="8"/>
  <c r="CY39" i="8"/>
  <c r="CY14" i="8"/>
  <c r="CY15" i="8"/>
  <c r="CY38" i="8"/>
  <c r="CY13" i="8"/>
  <c r="CY12" i="8"/>
  <c r="CY9" i="8"/>
  <c r="CY17" i="8"/>
  <c r="CT82" i="9"/>
  <c r="CL12" i="10"/>
  <c r="CL10" i="10"/>
  <c r="CL11" i="10"/>
  <c r="CL39" i="10"/>
  <c r="CL15" i="10"/>
  <c r="CL38" i="10"/>
  <c r="CL14" i="10"/>
  <c r="CL17" i="10"/>
  <c r="CL9" i="10"/>
  <c r="DW36" i="12"/>
  <c r="CU76" i="9"/>
  <c r="CU36" i="9"/>
  <c r="DG76" i="9"/>
  <c r="DG80" i="9" s="1"/>
  <c r="DG36" i="9"/>
  <c r="AL39" i="10"/>
  <c r="AL10" i="10"/>
  <c r="AL17" i="10"/>
  <c r="AL38" i="10"/>
  <c r="AL15" i="10"/>
  <c r="AL12" i="10"/>
  <c r="AL9" i="10"/>
  <c r="AL14" i="10"/>
  <c r="AL11" i="10"/>
  <c r="AL39" i="8"/>
  <c r="AL38" i="8"/>
  <c r="AL9" i="8"/>
  <c r="AL10" i="8"/>
  <c r="AL12" i="8"/>
  <c r="AL13" i="8"/>
  <c r="AL14" i="8"/>
  <c r="AL17" i="8"/>
  <c r="AL15" i="8"/>
  <c r="AL11" i="8"/>
  <c r="Z39" i="10"/>
  <c r="Z13" i="10"/>
  <c r="Z17" i="10"/>
  <c r="Z11" i="10"/>
  <c r="Z38" i="10"/>
  <c r="Z9" i="10"/>
  <c r="Z15" i="10"/>
  <c r="Z14" i="10"/>
  <c r="Z10" i="10"/>
  <c r="Z12" i="10"/>
  <c r="BL39" i="8"/>
  <c r="BL38" i="8"/>
  <c r="BL10" i="8"/>
  <c r="BL11" i="8"/>
  <c r="BL15" i="8"/>
  <c r="BL13" i="8"/>
  <c r="BL14" i="8"/>
  <c r="BL12" i="8"/>
  <c r="BL17" i="8"/>
  <c r="BL9" i="8"/>
  <c r="BY14" i="8"/>
  <c r="BY17" i="8"/>
  <c r="BY38" i="8"/>
  <c r="BY39" i="8"/>
  <c r="BY10" i="8"/>
  <c r="BY9" i="8"/>
  <c r="BY12" i="8"/>
  <c r="BY13" i="8"/>
  <c r="BY11" i="8"/>
  <c r="BY15" i="8"/>
  <c r="CY12" i="10"/>
  <c r="CY17" i="10"/>
  <c r="CY38" i="10"/>
  <c r="CY14" i="10"/>
  <c r="CY10" i="10"/>
  <c r="CY15" i="10"/>
  <c r="CY9" i="10"/>
  <c r="CY39" i="10"/>
  <c r="CY11" i="10"/>
  <c r="BL39" i="10"/>
  <c r="BL38" i="10"/>
  <c r="BL11" i="10"/>
  <c r="BL9" i="10"/>
  <c r="BL12" i="10"/>
  <c r="BL14" i="10"/>
  <c r="BL17" i="10"/>
  <c r="BL15" i="10"/>
  <c r="BL10" i="10"/>
  <c r="BY39" i="10"/>
  <c r="BY38" i="10"/>
  <c r="BY10" i="10"/>
  <c r="BY15" i="10"/>
  <c r="BY9" i="10"/>
  <c r="BY17" i="10"/>
  <c r="BY12" i="10"/>
  <c r="BY11" i="10"/>
  <c r="BY14" i="10"/>
  <c r="AD41" i="12"/>
  <c r="AE39" i="12"/>
  <c r="AA11" i="8"/>
  <c r="AA10" i="8"/>
  <c r="AA39" i="8"/>
  <c r="AA14" i="8"/>
  <c r="AA15" i="8"/>
  <c r="AA12" i="8"/>
  <c r="AA38" i="8"/>
  <c r="AA17" i="8"/>
  <c r="AA9" i="8"/>
  <c r="AA13" i="8"/>
  <c r="AY9" i="9"/>
  <c r="AY38" i="9"/>
  <c r="AY14" i="9"/>
  <c r="AY11" i="9"/>
  <c r="AY10" i="9"/>
  <c r="AY39" i="9"/>
  <c r="AY17" i="9"/>
  <c r="AY15" i="9"/>
  <c r="AY12" i="9"/>
  <c r="CY3" i="9"/>
  <c r="CY2" i="9" s="1"/>
  <c r="N38" i="8"/>
  <c r="N13" i="8"/>
  <c r="N9" i="8"/>
  <c r="N11" i="8"/>
  <c r="N12" i="8"/>
  <c r="N15" i="8"/>
  <c r="N39" i="8"/>
  <c r="N10" i="8"/>
  <c r="N14" i="8"/>
  <c r="N17" i="8"/>
  <c r="DY11" i="8"/>
  <c r="DY10" i="8"/>
  <c r="DY9" i="8"/>
  <c r="DY39" i="8"/>
  <c r="DY14" i="8"/>
  <c r="DY15" i="8"/>
  <c r="DY12" i="8"/>
  <c r="DY13" i="8"/>
  <c r="DY38" i="8"/>
  <c r="DY17" i="8"/>
  <c r="CW39" i="9"/>
  <c r="CW12" i="9"/>
  <c r="CW10" i="9"/>
  <c r="CW11" i="9"/>
  <c r="CW14" i="9"/>
  <c r="CW9" i="9"/>
  <c r="CW17" i="9"/>
  <c r="CW38" i="9"/>
  <c r="CW15" i="9"/>
  <c r="DS36" i="9"/>
  <c r="DS76" i="9"/>
  <c r="DS80" i="9" s="1"/>
  <c r="DL10" i="8"/>
  <c r="DL17" i="8"/>
  <c r="DL39" i="8"/>
  <c r="DL9" i="8"/>
  <c r="DL38" i="8"/>
  <c r="DL15" i="8"/>
  <c r="DL12" i="8"/>
  <c r="DL14" i="8"/>
  <c r="DL11" i="8"/>
  <c r="DL13" i="8"/>
  <c r="DL39" i="10"/>
  <c r="DL14" i="10"/>
  <c r="DL38" i="10"/>
  <c r="DL15" i="10"/>
  <c r="DL9" i="10"/>
  <c r="DL17" i="10"/>
  <c r="DL10" i="10"/>
  <c r="DL11" i="10"/>
  <c r="DL12" i="10"/>
  <c r="O39" i="9"/>
  <c r="O10" i="9"/>
  <c r="O38" i="9"/>
  <c r="O17" i="9"/>
  <c r="O12" i="9"/>
  <c r="O15" i="9"/>
  <c r="O13" i="9"/>
  <c r="O14" i="9"/>
  <c r="O11" i="9"/>
  <c r="O9" i="9"/>
  <c r="AL14" i="9"/>
  <c r="AL17" i="9"/>
  <c r="AL39" i="9"/>
  <c r="AL11" i="9"/>
  <c r="AL12" i="9"/>
  <c r="AL38" i="9"/>
  <c r="AL15" i="9"/>
  <c r="AL9" i="9"/>
  <c r="AL10" i="9"/>
  <c r="AY39" i="8"/>
  <c r="AY38" i="8"/>
  <c r="AY9" i="8"/>
  <c r="AY11" i="8"/>
  <c r="AY10" i="8"/>
  <c r="AY13" i="8"/>
  <c r="AY12" i="8"/>
  <c r="AY17" i="8"/>
  <c r="AY15" i="8"/>
  <c r="AY14" i="8"/>
  <c r="BM76" i="11"/>
  <c r="BL39" i="9"/>
  <c r="BL38" i="9"/>
  <c r="BL17" i="9"/>
  <c r="BL14" i="9"/>
  <c r="BL12" i="9"/>
  <c r="BL15" i="9"/>
  <c r="BL9" i="9"/>
  <c r="BL10" i="9"/>
  <c r="BL11" i="9"/>
  <c r="CL15" i="8"/>
  <c r="CL17" i="8"/>
  <c r="CL12" i="8"/>
  <c r="CL10" i="8"/>
  <c r="CL39" i="8"/>
  <c r="CL38" i="8"/>
  <c r="CL14" i="8"/>
  <c r="CL13" i="8"/>
  <c r="CL11" i="8"/>
  <c r="CL9" i="8"/>
  <c r="DI38" i="9"/>
  <c r="DI17" i="9"/>
  <c r="DI15" i="9"/>
  <c r="DI11" i="9"/>
  <c r="DI39" i="9"/>
  <c r="DI10" i="9"/>
  <c r="DI14" i="9"/>
  <c r="DI9" i="9"/>
  <c r="DI12" i="9"/>
  <c r="DJ36" i="13"/>
  <c r="EE38" i="3"/>
  <c r="DQ39" i="3"/>
  <c r="DE39" i="3"/>
  <c r="CY41" i="13"/>
  <c r="CY77" i="13" s="1"/>
  <c r="BZ41" i="11"/>
  <c r="BZ77" i="11" s="1"/>
  <c r="CL41" i="11"/>
  <c r="CL77" i="11" s="1"/>
  <c r="DB3" i="13"/>
  <c r="DB2" i="13" s="1"/>
  <c r="BV86" i="13"/>
  <c r="DN3" i="13"/>
  <c r="DN2" i="13" s="1"/>
  <c r="DL39" i="13"/>
  <c r="DL38" i="13"/>
  <c r="DL15" i="13"/>
  <c r="DL12" i="13"/>
  <c r="DL11" i="13"/>
  <c r="DL13" i="13"/>
  <c r="DL9" i="13"/>
  <c r="DL10" i="13"/>
  <c r="DL17" i="13"/>
  <c r="DL14" i="13"/>
  <c r="AQ76" i="13"/>
  <c r="AQ80" i="13" s="1"/>
  <c r="CJ84" i="13"/>
  <c r="DT84" i="13"/>
  <c r="CK82" i="13"/>
  <c r="CK84" i="13" s="1"/>
  <c r="DW41" i="13"/>
  <c r="DW77" i="13" s="1"/>
  <c r="AD77" i="13"/>
  <c r="AE77" i="13" s="1"/>
  <c r="AE41" i="13"/>
  <c r="AD76" i="13"/>
  <c r="AD80" i="13" s="1"/>
  <c r="DI82" i="13"/>
  <c r="DF86" i="13"/>
  <c r="CB38" i="13"/>
  <c r="CB17" i="13"/>
  <c r="CB14" i="13"/>
  <c r="CB13" i="13"/>
  <c r="CB9" i="13"/>
  <c r="CB11" i="13"/>
  <c r="CB15" i="13"/>
  <c r="CB12" i="13"/>
  <c r="CB39" i="13"/>
  <c r="CB10" i="13"/>
  <c r="BP39" i="13"/>
  <c r="BP38" i="13"/>
  <c r="BP13" i="13"/>
  <c r="BP12" i="13"/>
  <c r="BP10" i="13"/>
  <c r="BP11" i="13"/>
  <c r="BP15" i="13"/>
  <c r="BP9" i="13"/>
  <c r="BP14" i="13"/>
  <c r="BP17" i="13"/>
  <c r="CV82" i="13"/>
  <c r="DH82" i="13"/>
  <c r="CP3" i="13"/>
  <c r="CP2" i="13" s="1"/>
  <c r="DF64" i="13"/>
  <c r="DV76" i="13"/>
  <c r="DV80" i="13" s="1"/>
  <c r="DV36" i="13"/>
  <c r="DV55" i="13" s="1"/>
  <c r="CM41" i="13"/>
  <c r="CD3" i="13"/>
  <c r="CD2" i="13" s="1"/>
  <c r="BR3" i="13"/>
  <c r="DX17" i="13"/>
  <c r="DX39" i="13"/>
  <c r="DX9" i="13"/>
  <c r="DX15" i="13"/>
  <c r="DX14" i="13"/>
  <c r="DX13" i="13"/>
  <c r="DX38" i="13"/>
  <c r="DX11" i="13"/>
  <c r="DX12" i="13"/>
  <c r="DX10" i="13"/>
  <c r="BD15" i="13"/>
  <c r="BE15" i="13" s="1"/>
  <c r="BD39" i="13"/>
  <c r="BD12" i="13"/>
  <c r="BE12" i="13" s="1"/>
  <c r="BD10" i="13"/>
  <c r="BE10" i="13" s="1"/>
  <c r="BD17" i="13"/>
  <c r="BE17" i="13" s="1"/>
  <c r="BD14" i="13"/>
  <c r="BE14" i="13" s="1"/>
  <c r="BD38" i="13"/>
  <c r="BE38" i="13" s="1"/>
  <c r="BD13" i="13"/>
  <c r="BE13" i="13" s="1"/>
  <c r="BD9" i="13"/>
  <c r="BD11" i="13"/>
  <c r="BE11" i="13" s="1"/>
  <c r="CI84" i="13"/>
  <c r="CN39" i="13"/>
  <c r="CN38" i="13"/>
  <c r="CN10" i="13"/>
  <c r="CN13" i="13"/>
  <c r="CN12" i="13"/>
  <c r="CN9" i="13"/>
  <c r="CN11" i="13"/>
  <c r="CN17" i="13"/>
  <c r="CN14" i="13"/>
  <c r="CN15" i="13"/>
  <c r="Q77" i="13"/>
  <c r="R77" i="13" s="1"/>
  <c r="R41" i="13"/>
  <c r="BC41" i="13"/>
  <c r="BC77" i="13" s="1"/>
  <c r="DZ3" i="13"/>
  <c r="DZ2" i="13" s="1"/>
  <c r="BB76" i="13"/>
  <c r="BB80" i="13" s="1"/>
  <c r="DS62" i="13"/>
  <c r="CW82" i="13"/>
  <c r="CW84" i="13" s="1"/>
  <c r="AQ77" i="13"/>
  <c r="AR77" i="13" s="1"/>
  <c r="AR41" i="13"/>
  <c r="BM82" i="13"/>
  <c r="BN76" i="13"/>
  <c r="BN80" i="13" s="1"/>
  <c r="BN36" i="13"/>
  <c r="CX76" i="13"/>
  <c r="CX80" i="13" s="1"/>
  <c r="CX36" i="13"/>
  <c r="CX55" i="13" s="1"/>
  <c r="CA41" i="13"/>
  <c r="CA77" i="13" s="1"/>
  <c r="DS84" i="13"/>
  <c r="DS93" i="13" s="1"/>
  <c r="DS96" i="13" s="1"/>
  <c r="BL84" i="13"/>
  <c r="DK41" i="13"/>
  <c r="DK77" i="13" s="1"/>
  <c r="BZ77" i="13"/>
  <c r="Q76" i="13"/>
  <c r="Q80" i="13" s="1"/>
  <c r="R34" i="13"/>
  <c r="CZ39" i="13"/>
  <c r="CZ15" i="13"/>
  <c r="CZ12" i="13"/>
  <c r="CZ10" i="13"/>
  <c r="CZ38" i="13"/>
  <c r="CZ11" i="13"/>
  <c r="CZ17" i="13"/>
  <c r="CZ14" i="13"/>
  <c r="CZ9" i="13"/>
  <c r="CZ13" i="13"/>
  <c r="CL76" i="13"/>
  <c r="CL80" i="13" s="1"/>
  <c r="CL36" i="13"/>
  <c r="CL55" i="13" s="1"/>
  <c r="BZ76" i="13"/>
  <c r="BZ80" i="13" s="1"/>
  <c r="BZ36" i="13"/>
  <c r="BZ55" i="13" s="1"/>
  <c r="CV86" i="12"/>
  <c r="BC76" i="12"/>
  <c r="BC80" i="12" s="1"/>
  <c r="BC36" i="12"/>
  <c r="CC39" i="12"/>
  <c r="CC38" i="12"/>
  <c r="CC13" i="12"/>
  <c r="CC17" i="12"/>
  <c r="CC11" i="12"/>
  <c r="CC9" i="12"/>
  <c r="CC15" i="12"/>
  <c r="CC12" i="12"/>
  <c r="CC10" i="12"/>
  <c r="CC14" i="12"/>
  <c r="DH84" i="12"/>
  <c r="CL82" i="12"/>
  <c r="DK77" i="12"/>
  <c r="CE3" i="12"/>
  <c r="BO76" i="12"/>
  <c r="BO80" i="12" s="1"/>
  <c r="BO36" i="12"/>
  <c r="DV82" i="12"/>
  <c r="CX82" i="12"/>
  <c r="EA3" i="12"/>
  <c r="EA2" i="12" s="1"/>
  <c r="DS86" i="12"/>
  <c r="CA76" i="12"/>
  <c r="CA80" i="12" s="1"/>
  <c r="CA36" i="12"/>
  <c r="DX41" i="12"/>
  <c r="DY39" i="12"/>
  <c r="DY17" i="12"/>
  <c r="DY9" i="12"/>
  <c r="DY15" i="12"/>
  <c r="DY14" i="12"/>
  <c r="DY12" i="12"/>
  <c r="DY11" i="12"/>
  <c r="DY10" i="12"/>
  <c r="DY13" i="12"/>
  <c r="DY38" i="12"/>
  <c r="CK82" i="12"/>
  <c r="BD41" i="12"/>
  <c r="BE39" i="12"/>
  <c r="CN41" i="12"/>
  <c r="CN77" i="12" s="1"/>
  <c r="DM38" i="12"/>
  <c r="DM9" i="12"/>
  <c r="DM12" i="12"/>
  <c r="DM15" i="12"/>
  <c r="DM14" i="12"/>
  <c r="DM10" i="12"/>
  <c r="DM39" i="12"/>
  <c r="DM13" i="12"/>
  <c r="DM17" i="12"/>
  <c r="DM11" i="12"/>
  <c r="R76" i="12"/>
  <c r="BM84" i="12"/>
  <c r="DA38" i="12"/>
  <c r="DA15" i="12"/>
  <c r="DA39" i="12"/>
  <c r="DA14" i="12"/>
  <c r="DA12" i="12"/>
  <c r="DA11" i="12"/>
  <c r="DA10" i="12"/>
  <c r="DA13" i="12"/>
  <c r="DA9" i="12"/>
  <c r="DA17" i="12"/>
  <c r="BW86" i="12"/>
  <c r="DO3" i="12"/>
  <c r="DO2" i="12" s="1"/>
  <c r="DC3" i="12"/>
  <c r="DC2" i="12" s="1"/>
  <c r="BP41" i="12"/>
  <c r="BP77" i="12" s="1"/>
  <c r="BN82" i="12"/>
  <c r="BN84" i="12" s="1"/>
  <c r="BB82" i="12"/>
  <c r="BB84" i="12" s="1"/>
  <c r="CI86" i="12"/>
  <c r="CO14" i="12"/>
  <c r="CO11" i="12"/>
  <c r="CO39" i="12"/>
  <c r="CO15" i="12"/>
  <c r="CO17" i="12"/>
  <c r="CO38" i="12"/>
  <c r="CO12" i="12"/>
  <c r="CO10" i="12"/>
  <c r="CO9" i="12"/>
  <c r="CO13" i="12"/>
  <c r="DU82" i="12"/>
  <c r="DL41" i="12"/>
  <c r="DL77" i="12" s="1"/>
  <c r="CW84" i="12"/>
  <c r="CM76" i="12"/>
  <c r="CM80" i="12" s="1"/>
  <c r="CM36" i="12"/>
  <c r="CQ3" i="12"/>
  <c r="CQ2" i="12" s="1"/>
  <c r="CY76" i="12"/>
  <c r="CY80" i="12" s="1"/>
  <c r="CY36" i="12"/>
  <c r="DI84" i="12"/>
  <c r="CZ41" i="12"/>
  <c r="CZ77" i="12" s="1"/>
  <c r="DK76" i="12"/>
  <c r="DK80" i="12" s="1"/>
  <c r="DK36" i="12"/>
  <c r="DK55" i="12" s="1"/>
  <c r="DS64" i="12"/>
  <c r="CB41" i="12"/>
  <c r="CB77" i="12" s="1"/>
  <c r="BQ39" i="12"/>
  <c r="BQ17" i="12"/>
  <c r="BR17" i="12" s="1"/>
  <c r="BQ14" i="12"/>
  <c r="BR14" i="12" s="1"/>
  <c r="BQ15" i="12"/>
  <c r="BR15" i="12" s="1"/>
  <c r="BQ38" i="12"/>
  <c r="BR38" i="12" s="1"/>
  <c r="BQ12" i="12"/>
  <c r="BR12" i="12" s="1"/>
  <c r="BQ10" i="12"/>
  <c r="BR10" i="12" s="1"/>
  <c r="BQ13" i="12"/>
  <c r="BR13" i="12" s="1"/>
  <c r="BQ11" i="12"/>
  <c r="BR11" i="12" s="1"/>
  <c r="BQ9" i="12"/>
  <c r="BU86" i="11"/>
  <c r="AQ15" i="11"/>
  <c r="AR15" i="11" s="1"/>
  <c r="AQ38" i="11"/>
  <c r="AR38" i="11" s="1"/>
  <c r="AQ39" i="11"/>
  <c r="AQ17" i="11"/>
  <c r="AR17" i="11" s="1"/>
  <c r="AQ11" i="11"/>
  <c r="AR11" i="11" s="1"/>
  <c r="AQ10" i="11"/>
  <c r="AR10" i="11" s="1"/>
  <c r="AQ13" i="11"/>
  <c r="AR13" i="11" s="1"/>
  <c r="AQ9" i="11"/>
  <c r="AQ14" i="11"/>
  <c r="AR14" i="11" s="1"/>
  <c r="AQ12" i="11"/>
  <c r="AR12" i="11" s="1"/>
  <c r="AO76" i="11"/>
  <c r="AO80" i="11" s="1"/>
  <c r="CJ82" i="11"/>
  <c r="CM38" i="11"/>
  <c r="CM13" i="11"/>
  <c r="CM17" i="11"/>
  <c r="CM15" i="11"/>
  <c r="CM11" i="11"/>
  <c r="CM39" i="11"/>
  <c r="CM9" i="11"/>
  <c r="CM10" i="11"/>
  <c r="CM14" i="11"/>
  <c r="CM12" i="11"/>
  <c r="CI82" i="11"/>
  <c r="CI84" i="11" s="1"/>
  <c r="BQ3" i="11"/>
  <c r="BQ2" i="11" s="1"/>
  <c r="DF86" i="11"/>
  <c r="AC76" i="11"/>
  <c r="AC80" i="11" s="1"/>
  <c r="CO3" i="11"/>
  <c r="CO2" i="11" s="1"/>
  <c r="BX82" i="11"/>
  <c r="BX84" i="11" s="1"/>
  <c r="CW77" i="11"/>
  <c r="CK77" i="11"/>
  <c r="CY17" i="11"/>
  <c r="CY38" i="11"/>
  <c r="CY14" i="11"/>
  <c r="CY10" i="11"/>
  <c r="CY9" i="11"/>
  <c r="CY39" i="11"/>
  <c r="CY11" i="11"/>
  <c r="CY12" i="11"/>
  <c r="CY13" i="11"/>
  <c r="CY15" i="11"/>
  <c r="BW82" i="11"/>
  <c r="BW84" i="11" s="1"/>
  <c r="BB41" i="11"/>
  <c r="BB77" i="11" s="1"/>
  <c r="BJ84" i="11"/>
  <c r="CK76" i="11"/>
  <c r="CK80" i="11" s="1"/>
  <c r="CK36" i="11"/>
  <c r="CK55" i="11" s="1"/>
  <c r="DJ41" i="11"/>
  <c r="BL82" i="11"/>
  <c r="DA3" i="11"/>
  <c r="DA2" i="11" s="1"/>
  <c r="BN41" i="11"/>
  <c r="BN77" i="11" s="1"/>
  <c r="DM3" i="11"/>
  <c r="DM2" i="11" s="1"/>
  <c r="DS82" i="11"/>
  <c r="AD41" i="11"/>
  <c r="AE39" i="11"/>
  <c r="DU76" i="11"/>
  <c r="DU80" i="11" s="1"/>
  <c r="DU36" i="11"/>
  <c r="DU55" i="11" s="1"/>
  <c r="BY76" i="11"/>
  <c r="BY80" i="11" s="1"/>
  <c r="BY36" i="11"/>
  <c r="BY55" i="11" s="1"/>
  <c r="CU84" i="11"/>
  <c r="DT82" i="11"/>
  <c r="DT84" i="11" s="1"/>
  <c r="DF62" i="11"/>
  <c r="DF64" i="11" s="1"/>
  <c r="DK15" i="11"/>
  <c r="DK12" i="11"/>
  <c r="DK39" i="11"/>
  <c r="DK13" i="11"/>
  <c r="DK17" i="11"/>
  <c r="DK10" i="11"/>
  <c r="DK9" i="11"/>
  <c r="DK38" i="11"/>
  <c r="DK14" i="11"/>
  <c r="DK11" i="11"/>
  <c r="CW76" i="11"/>
  <c r="CW80" i="11" s="1"/>
  <c r="CW36" i="11"/>
  <c r="DY3" i="11"/>
  <c r="DY2" i="11" s="1"/>
  <c r="CC3" i="11"/>
  <c r="CC2" i="11" s="1"/>
  <c r="BC38" i="11"/>
  <c r="BC17" i="11"/>
  <c r="BC14" i="11"/>
  <c r="BC15" i="11"/>
  <c r="BC39" i="11"/>
  <c r="BC12" i="11"/>
  <c r="BC13" i="11"/>
  <c r="BC11" i="11"/>
  <c r="BC9" i="11"/>
  <c r="BC10" i="11"/>
  <c r="DW15" i="11"/>
  <c r="DW17" i="11"/>
  <c r="DW11" i="11"/>
  <c r="DW12" i="11"/>
  <c r="DW13" i="11"/>
  <c r="DW38" i="11"/>
  <c r="DW14" i="11"/>
  <c r="DW10" i="11"/>
  <c r="DW9" i="11"/>
  <c r="DW39" i="11"/>
  <c r="CA38" i="11"/>
  <c r="CA39" i="11"/>
  <c r="CA17" i="11"/>
  <c r="CA11" i="11"/>
  <c r="CA12" i="11"/>
  <c r="CA13" i="11"/>
  <c r="CA10" i="11"/>
  <c r="CA9" i="11"/>
  <c r="CA14" i="11"/>
  <c r="CA15" i="11"/>
  <c r="DI76" i="11"/>
  <c r="DI80" i="11" s="1"/>
  <c r="DI36" i="11"/>
  <c r="DI55" i="11" s="1"/>
  <c r="BE3" i="11"/>
  <c r="DH82" i="11"/>
  <c r="DH84" i="11" s="1"/>
  <c r="Q76" i="11"/>
  <c r="Q80" i="11" s="1"/>
  <c r="R34" i="11"/>
  <c r="AZ82" i="11"/>
  <c r="BO10" i="11"/>
  <c r="BO39" i="11"/>
  <c r="BO13" i="11"/>
  <c r="BO9" i="11"/>
  <c r="BO38" i="11"/>
  <c r="BO15" i="11"/>
  <c r="BO17" i="11"/>
  <c r="BO12" i="11"/>
  <c r="BO14" i="11"/>
  <c r="BO11" i="11"/>
  <c r="BA76" i="11"/>
  <c r="BA80" i="11" s="1"/>
  <c r="BA36" i="11"/>
  <c r="DU77" i="11"/>
  <c r="Q77" i="11"/>
  <c r="R77" i="11" s="1"/>
  <c r="R41" i="11"/>
  <c r="CX41" i="11"/>
  <c r="CX77" i="11" s="1"/>
  <c r="AY84" i="11"/>
  <c r="DV41" i="11"/>
  <c r="DV77" i="11" s="1"/>
  <c r="CW36" i="10"/>
  <c r="BJ36" i="8"/>
  <c r="AV82" i="9"/>
  <c r="AV84" i="9" s="1"/>
  <c r="AV86" i="9" s="1"/>
  <c r="CS86" i="6"/>
  <c r="BX41" i="8"/>
  <c r="BK7" i="9"/>
  <c r="BK71" i="9" s="1"/>
  <c r="BK72" i="9" s="1"/>
  <c r="CK41" i="9"/>
  <c r="CS86" i="5"/>
  <c r="AX7" i="9"/>
  <c r="AX71" i="9" s="1"/>
  <c r="AX72" i="9" s="1"/>
  <c r="DJ76" i="10"/>
  <c r="DJ80" i="10" s="1"/>
  <c r="Y41" i="9"/>
  <c r="Y77" i="9" s="1"/>
  <c r="BS86" i="6"/>
  <c r="BK36" i="8"/>
  <c r="DK7" i="10"/>
  <c r="DK71" i="10" s="1"/>
  <c r="DK72" i="10" s="1"/>
  <c r="DK41" i="10"/>
  <c r="DK77" i="10" s="1"/>
  <c r="DX7" i="8"/>
  <c r="DX71" i="8" s="1"/>
  <c r="AS86" i="6"/>
  <c r="BF86" i="9"/>
  <c r="CK7" i="8"/>
  <c r="CK71" i="8" s="1"/>
  <c r="CK72" i="8" s="1"/>
  <c r="CS86" i="8"/>
  <c r="CJ77" i="10"/>
  <c r="BS86" i="5"/>
  <c r="BF86" i="10"/>
  <c r="BH82" i="10"/>
  <c r="CW36" i="8"/>
  <c r="CW55" i="8" s="1"/>
  <c r="BS86" i="9"/>
  <c r="DI74" i="10"/>
  <c r="CK41" i="10"/>
  <c r="CK77" i="10" s="1"/>
  <c r="AK41" i="10"/>
  <c r="AK77" i="10" s="1"/>
  <c r="DJ76" i="8"/>
  <c r="DJ80" i="8" s="1"/>
  <c r="BV84" i="10"/>
  <c r="BV86" i="10" s="1"/>
  <c r="BK7" i="10"/>
  <c r="BK71" i="10" s="1"/>
  <c r="BK72" i="10" s="1"/>
  <c r="BX41" i="9"/>
  <c r="BX77" i="9" s="1"/>
  <c r="BW77" i="10"/>
  <c r="BW71" i="10"/>
  <c r="CF86" i="5"/>
  <c r="AU82" i="8"/>
  <c r="AU84" i="8" s="1"/>
  <c r="AS86" i="5"/>
  <c r="CH82" i="9"/>
  <c r="AX41" i="9"/>
  <c r="DS86" i="8"/>
  <c r="DW71" i="8"/>
  <c r="CK7" i="9"/>
  <c r="CK71" i="9" s="1"/>
  <c r="CK72" i="9" s="1"/>
  <c r="AX7" i="8"/>
  <c r="AX71" i="8" s="1"/>
  <c r="AX72" i="8" s="1"/>
  <c r="DW71" i="9"/>
  <c r="N41" i="10"/>
  <c r="N77" i="10" s="1"/>
  <c r="BU82" i="8"/>
  <c r="CX7" i="10"/>
  <c r="CX71" i="10" s="1"/>
  <c r="CX72" i="10" s="1"/>
  <c r="BK7" i="8"/>
  <c r="BK71" i="8" s="1"/>
  <c r="BK72" i="8" s="1"/>
  <c r="Y41" i="10"/>
  <c r="Y77" i="10" s="1"/>
  <c r="AS86" i="8"/>
  <c r="BW76" i="9"/>
  <c r="BW80" i="9" s="1"/>
  <c r="BH82" i="8"/>
  <c r="DW77" i="8"/>
  <c r="AV74" i="8"/>
  <c r="AW76" i="8"/>
  <c r="AW80" i="8" s="1"/>
  <c r="BW76" i="10"/>
  <c r="BW80" i="10" s="1"/>
  <c r="CK7" i="10"/>
  <c r="CK71" i="10" s="1"/>
  <c r="CK72" i="10" s="1"/>
  <c r="CK76" i="9"/>
  <c r="CK80" i="9" s="1"/>
  <c r="DW76" i="10"/>
  <c r="DW80" i="10" s="1"/>
  <c r="BJ76" i="9"/>
  <c r="BJ80" i="9" s="1"/>
  <c r="AJ77" i="8"/>
  <c r="DX41" i="10"/>
  <c r="CS86" i="9"/>
  <c r="DK7" i="9"/>
  <c r="DK71" i="9" s="1"/>
  <c r="DK72" i="9" s="1"/>
  <c r="BU82" i="9"/>
  <c r="DW36" i="10"/>
  <c r="BJ36" i="9"/>
  <c r="BJ55" i="9" s="1"/>
  <c r="X77" i="9"/>
  <c r="CJ76" i="10"/>
  <c r="CJ80" i="10" s="1"/>
  <c r="AW36" i="10"/>
  <c r="DF86" i="10"/>
  <c r="DX41" i="8"/>
  <c r="DX77" i="8" s="1"/>
  <c r="BH82" i="9"/>
  <c r="DU82" i="10"/>
  <c r="DK7" i="8"/>
  <c r="DK71" i="8" s="1"/>
  <c r="DK72" i="8" s="1"/>
  <c r="BK41" i="10"/>
  <c r="BK77" i="10" s="1"/>
  <c r="DH82" i="10"/>
  <c r="BX7" i="9"/>
  <c r="Y77" i="8"/>
  <c r="DH82" i="8"/>
  <c r="DH84" i="8" s="1"/>
  <c r="M76" i="9"/>
  <c r="M80" i="9" s="1"/>
  <c r="CF86" i="6"/>
  <c r="BF86" i="6"/>
  <c r="DJ36" i="8"/>
  <c r="DJ55" i="8" s="1"/>
  <c r="CH82" i="8"/>
  <c r="BX7" i="10"/>
  <c r="BX71" i="10" s="1"/>
  <c r="BX72" i="10" s="1"/>
  <c r="CJ76" i="9"/>
  <c r="CJ80" i="9" s="1"/>
  <c r="AX7" i="10"/>
  <c r="AX71" i="10" s="1"/>
  <c r="AX72" i="10" s="1"/>
  <c r="DX7" i="10"/>
  <c r="DX7" i="9"/>
  <c r="DX71" i="9" s="1"/>
  <c r="DX36" i="8"/>
  <c r="BS64" i="10"/>
  <c r="DJ77" i="8"/>
  <c r="CJ76" i="8"/>
  <c r="CJ80" i="8" s="1"/>
  <c r="CW77" i="8"/>
  <c r="AX41" i="10"/>
  <c r="BK41" i="9"/>
  <c r="BK77" i="9" s="1"/>
  <c r="CK41" i="8"/>
  <c r="BF64" i="10"/>
  <c r="CU82" i="8"/>
  <c r="CX41" i="8"/>
  <c r="CX77" i="8" s="1"/>
  <c r="CX7" i="9"/>
  <c r="CX71" i="9" s="1"/>
  <c r="CX72" i="9" s="1"/>
  <c r="BJ76" i="10"/>
  <c r="BJ80" i="10" s="1"/>
  <c r="BJ77" i="10"/>
  <c r="BK41" i="8"/>
  <c r="BK77" i="8" s="1"/>
  <c r="X77" i="10"/>
  <c r="BS86" i="10"/>
  <c r="BX7" i="8"/>
  <c r="CF64" i="9"/>
  <c r="AJ77" i="9"/>
  <c r="DF86" i="6"/>
  <c r="BF86" i="8"/>
  <c r="AJ77" i="10"/>
  <c r="M76" i="8"/>
  <c r="DK41" i="8"/>
  <c r="DK77" i="8" s="1"/>
  <c r="AU82" i="9"/>
  <c r="BU82" i="10"/>
  <c r="CW77" i="10"/>
  <c r="M76" i="10"/>
  <c r="M80" i="10" s="1"/>
  <c r="AO77" i="3"/>
  <c r="CX41" i="3"/>
  <c r="BQ38" i="2"/>
  <c r="CD38" i="2" s="1"/>
  <c r="CQ38" i="2" s="1"/>
  <c r="DD38" i="2" s="1"/>
  <c r="DQ38" i="2" s="1"/>
  <c r="ED38" i="2" s="1"/>
  <c r="BE38" i="2"/>
  <c r="BZ41" i="3"/>
  <c r="BZ77" i="3" s="1"/>
  <c r="DW41" i="3"/>
  <c r="DW77" i="3" s="1"/>
  <c r="CC38" i="2"/>
  <c r="BO38" i="1"/>
  <c r="DS77" i="3"/>
  <c r="BM39" i="2"/>
  <c r="AZ41" i="2"/>
  <c r="AZ77" i="2" s="1"/>
  <c r="DY71" i="3"/>
  <c r="DY74" i="3" s="1"/>
  <c r="AP41" i="3"/>
  <c r="AP77" i="3" s="1"/>
  <c r="AN41" i="2"/>
  <c r="AN77" i="2" s="1"/>
  <c r="BA39" i="2"/>
  <c r="DU39" i="2"/>
  <c r="DH41" i="2"/>
  <c r="BL41" i="2"/>
  <c r="BL77" i="2" s="1"/>
  <c r="BY39" i="2"/>
  <c r="DI39" i="2"/>
  <c r="CV41" i="2"/>
  <c r="CV77" i="2" s="1"/>
  <c r="CU77" i="2"/>
  <c r="CL41" i="3"/>
  <c r="CL77" i="3" s="1"/>
  <c r="BX41" i="2"/>
  <c r="CK39" i="2"/>
  <c r="CW41" i="2"/>
  <c r="CW77" i="2" s="1"/>
  <c r="DJ39" i="2"/>
  <c r="DU41" i="3"/>
  <c r="DU77" i="3" s="1"/>
  <c r="EA71" i="2"/>
  <c r="EA74" i="2" s="1"/>
  <c r="BN41" i="3"/>
  <c r="DV41" i="3"/>
  <c r="DV77" i="3" s="1"/>
  <c r="BK77" i="2"/>
  <c r="AQ41" i="3"/>
  <c r="AQ77" i="3" s="1"/>
  <c r="AB41" i="2"/>
  <c r="AB77" i="2" s="1"/>
  <c r="AO39" i="2"/>
  <c r="DA38" i="2"/>
  <c r="BA77" i="3"/>
  <c r="BB41" i="3"/>
  <c r="BB77" i="3" s="1"/>
  <c r="CK77" i="3"/>
  <c r="AN3" i="5"/>
  <c r="DN3" i="6"/>
  <c r="DA3" i="6"/>
  <c r="AN3" i="8"/>
  <c r="AN2" i="8" s="1"/>
  <c r="BN3" i="9"/>
  <c r="BN2" i="9" s="1"/>
  <c r="DN3" i="10"/>
  <c r="DN2" i="10" s="1"/>
  <c r="CN3" i="6"/>
  <c r="EA3" i="5"/>
  <c r="DA3" i="8"/>
  <c r="DA2" i="8" s="1"/>
  <c r="DN3" i="8"/>
  <c r="DN2" i="8" s="1"/>
  <c r="BN3" i="10"/>
  <c r="BN2" i="10" s="1"/>
  <c r="CA3" i="9"/>
  <c r="CA2" i="9" s="1"/>
  <c r="DN3" i="5"/>
  <c r="DA3" i="5"/>
  <c r="DA3" i="10"/>
  <c r="DA2" i="10" s="1"/>
  <c r="P3" i="3"/>
  <c r="CA3" i="8"/>
  <c r="CA2" i="8" s="1"/>
  <c r="CA3" i="6"/>
  <c r="BA3" i="8"/>
  <c r="BA2" i="8" s="1"/>
  <c r="EA3" i="8"/>
  <c r="EA2" i="8" s="1"/>
  <c r="EA3" i="6"/>
  <c r="P3" i="1"/>
  <c r="BN3" i="5"/>
  <c r="EA3" i="10"/>
  <c r="EA2" i="10" s="1"/>
  <c r="CN3" i="8"/>
  <c r="CN2" i="8" s="1"/>
  <c r="AB3" i="1"/>
  <c r="AN3" i="9"/>
  <c r="AN2" i="9" s="1"/>
  <c r="CA3" i="5"/>
  <c r="AB3" i="10"/>
  <c r="AB2" i="10" s="1"/>
  <c r="CN3" i="5"/>
  <c r="AB3" i="9"/>
  <c r="AB2" i="9" s="1"/>
  <c r="AN3" i="6"/>
  <c r="BA3" i="5"/>
  <c r="BA3" i="10"/>
  <c r="BA2" i="10" s="1"/>
  <c r="BA3" i="9"/>
  <c r="BA2" i="9" s="1"/>
  <c r="BA3" i="6"/>
  <c r="CN3" i="10"/>
  <c r="CN2" i="10" s="1"/>
  <c r="AN3" i="10"/>
  <c r="AN2" i="10" s="1"/>
  <c r="CN3" i="9"/>
  <c r="CN2" i="9" s="1"/>
  <c r="BN3" i="6"/>
  <c r="BN3" i="8"/>
  <c r="BN2" i="8" s="1"/>
  <c r="CA3" i="10"/>
  <c r="CA2" i="10" s="1"/>
  <c r="AB3" i="4"/>
  <c r="AC3" i="2"/>
  <c r="AB3" i="6"/>
  <c r="P3" i="9"/>
  <c r="P2" i="9" s="1"/>
  <c r="P3" i="5"/>
  <c r="O3" i="6"/>
  <c r="AB3" i="3"/>
  <c r="AB3" i="8"/>
  <c r="AB2" i="8" s="1"/>
  <c r="O3" i="8"/>
  <c r="O2" i="8" s="1"/>
  <c r="AB3" i="5"/>
  <c r="P3" i="10"/>
  <c r="P2" i="10" s="1"/>
  <c r="O3" i="4"/>
  <c r="AC41" i="3"/>
  <c r="AC77" i="3" s="1"/>
  <c r="Q39" i="2"/>
  <c r="AQ39" i="2" s="1"/>
  <c r="AD41" i="3"/>
  <c r="AX80" i="8" l="1"/>
  <c r="DN51" i="8"/>
  <c r="DN49" i="8"/>
  <c r="DN50" i="8"/>
  <c r="DN90" i="8"/>
  <c r="DN59" i="8"/>
  <c r="DN89" i="8"/>
  <c r="DN58" i="8"/>
  <c r="DN57" i="8"/>
  <c r="DN88" i="8"/>
  <c r="P51" i="10"/>
  <c r="P49" i="10"/>
  <c r="P50" i="10"/>
  <c r="P59" i="10"/>
  <c r="P90" i="10"/>
  <c r="P57" i="10"/>
  <c r="P88" i="10"/>
  <c r="P58" i="10"/>
  <c r="P89" i="10"/>
  <c r="CN51" i="10"/>
  <c r="CN49" i="10"/>
  <c r="CN50" i="10"/>
  <c r="CN58" i="10"/>
  <c r="CN89" i="10"/>
  <c r="CN59" i="10"/>
  <c r="CN90" i="10"/>
  <c r="CN57" i="10"/>
  <c r="CN88" i="10"/>
  <c r="DM49" i="11"/>
  <c r="DM50" i="11"/>
  <c r="DM51" i="11"/>
  <c r="DM89" i="11"/>
  <c r="DM90" i="11"/>
  <c r="DM58" i="11"/>
  <c r="DM59" i="11"/>
  <c r="DM57" i="11"/>
  <c r="DM88" i="11"/>
  <c r="DK50" i="9"/>
  <c r="DK51" i="9"/>
  <c r="DK49" i="9"/>
  <c r="DK90" i="9"/>
  <c r="DK58" i="9"/>
  <c r="DK89" i="9"/>
  <c r="DK59" i="9"/>
  <c r="DK57" i="9"/>
  <c r="DK88" i="9"/>
  <c r="AN51" i="10"/>
  <c r="AN49" i="10"/>
  <c r="AN50" i="10"/>
  <c r="AN58" i="10"/>
  <c r="AN89" i="10"/>
  <c r="AN59" i="10"/>
  <c r="AN90" i="10"/>
  <c r="AN57" i="10"/>
  <c r="AN88" i="10"/>
  <c r="CA50" i="8"/>
  <c r="CA51" i="8"/>
  <c r="CA49" i="8"/>
  <c r="CA90" i="8"/>
  <c r="CA59" i="8"/>
  <c r="CA89" i="8"/>
  <c r="CA58" i="8"/>
  <c r="CA57" i="8"/>
  <c r="CA88" i="8"/>
  <c r="DA50" i="11"/>
  <c r="DA51" i="11"/>
  <c r="DA49" i="11"/>
  <c r="DA90" i="11"/>
  <c r="DA58" i="11"/>
  <c r="DA59" i="11"/>
  <c r="DA89" i="11"/>
  <c r="DA88" i="11"/>
  <c r="DA57" i="11"/>
  <c r="DW49" i="9"/>
  <c r="DW50" i="9"/>
  <c r="DW51" i="9"/>
  <c r="DW59" i="9"/>
  <c r="DW90" i="9"/>
  <c r="DW58" i="9"/>
  <c r="DW89" i="9"/>
  <c r="DW57" i="9"/>
  <c r="DW88" i="9"/>
  <c r="AR34" i="12"/>
  <c r="AQ76" i="12"/>
  <c r="DN49" i="10"/>
  <c r="DN50" i="10"/>
  <c r="DN51" i="10"/>
  <c r="DN59" i="10"/>
  <c r="DN90" i="10"/>
  <c r="DN58" i="10"/>
  <c r="DN89" i="10"/>
  <c r="DN57" i="10"/>
  <c r="DN88" i="10"/>
  <c r="BA50" i="10"/>
  <c r="BA51" i="10"/>
  <c r="BA49" i="10"/>
  <c r="BA90" i="10"/>
  <c r="BA58" i="10"/>
  <c r="BA89" i="10"/>
  <c r="BA59" i="10"/>
  <c r="BA57" i="10"/>
  <c r="BA88" i="10"/>
  <c r="P51" i="9"/>
  <c r="P50" i="9"/>
  <c r="P49" i="9"/>
  <c r="P89" i="9"/>
  <c r="P59" i="9"/>
  <c r="P57" i="9"/>
  <c r="P90" i="9"/>
  <c r="P88" i="9"/>
  <c r="P58" i="9"/>
  <c r="AB50" i="9"/>
  <c r="AB51" i="9"/>
  <c r="AB49" i="9"/>
  <c r="AB90" i="9"/>
  <c r="AB88" i="9"/>
  <c r="AB58" i="9"/>
  <c r="AB89" i="9"/>
  <c r="AB59" i="9"/>
  <c r="AB57" i="9"/>
  <c r="DA50" i="10"/>
  <c r="DA51" i="10"/>
  <c r="DA49" i="10"/>
  <c r="DA90" i="10"/>
  <c r="DA58" i="10"/>
  <c r="DA89" i="10"/>
  <c r="DA59" i="10"/>
  <c r="DA57" i="10"/>
  <c r="DA88" i="10"/>
  <c r="CP49" i="13"/>
  <c r="CP51" i="13"/>
  <c r="CP50" i="13"/>
  <c r="CP90" i="13"/>
  <c r="CP59" i="13"/>
  <c r="CP89" i="13"/>
  <c r="CP58" i="13"/>
  <c r="CP57" i="13"/>
  <c r="CP88" i="13"/>
  <c r="AN49" i="9"/>
  <c r="AN50" i="9"/>
  <c r="AN51" i="9"/>
  <c r="AN59" i="9"/>
  <c r="AN90" i="9"/>
  <c r="AN58" i="9"/>
  <c r="AN89" i="9"/>
  <c r="AN57" i="9"/>
  <c r="AN88" i="9"/>
  <c r="CA49" i="10"/>
  <c r="CA50" i="10"/>
  <c r="CA51" i="10"/>
  <c r="CA89" i="10"/>
  <c r="CA59" i="10"/>
  <c r="CA90" i="10"/>
  <c r="CA58" i="10"/>
  <c r="CA57" i="10"/>
  <c r="CA88" i="10"/>
  <c r="CC49" i="11"/>
  <c r="CC50" i="11"/>
  <c r="CC51" i="11"/>
  <c r="CC59" i="11"/>
  <c r="CC89" i="11"/>
  <c r="CC90" i="11"/>
  <c r="CC58" i="11"/>
  <c r="CC57" i="11"/>
  <c r="CC88" i="11"/>
  <c r="BN50" i="9"/>
  <c r="BN51" i="9"/>
  <c r="BN49" i="9"/>
  <c r="BN58" i="9"/>
  <c r="BN89" i="9"/>
  <c r="BN59" i="9"/>
  <c r="BN90" i="9"/>
  <c r="BN57" i="9"/>
  <c r="BN88" i="9"/>
  <c r="CY51" i="9"/>
  <c r="CY49" i="9"/>
  <c r="CY50" i="9"/>
  <c r="CY89" i="9"/>
  <c r="CY59" i="9"/>
  <c r="CY90" i="9"/>
  <c r="CY58" i="9"/>
  <c r="CY57" i="9"/>
  <c r="CY88" i="9"/>
  <c r="P3" i="2"/>
  <c r="AB49" i="10"/>
  <c r="AB50" i="10"/>
  <c r="AB51" i="10"/>
  <c r="AB89" i="10"/>
  <c r="AB59" i="10"/>
  <c r="AB90" i="10"/>
  <c r="AB57" i="10"/>
  <c r="AB88" i="10"/>
  <c r="AB58" i="10"/>
  <c r="DB49" i="13"/>
  <c r="DB51" i="13"/>
  <c r="DB50" i="13"/>
  <c r="DB58" i="13"/>
  <c r="DB90" i="13"/>
  <c r="DB59" i="13"/>
  <c r="DB89" i="13"/>
  <c r="DB57" i="13"/>
  <c r="DB88" i="13"/>
  <c r="EA51" i="12"/>
  <c r="EA49" i="12"/>
  <c r="EA50" i="12"/>
  <c r="EA90" i="12"/>
  <c r="EA59" i="12"/>
  <c r="EA89" i="12"/>
  <c r="EA58" i="12"/>
  <c r="EA57" i="12"/>
  <c r="EA88" i="12"/>
  <c r="CQ51" i="12"/>
  <c r="CR51" i="12" s="1"/>
  <c r="CQ49" i="12"/>
  <c r="CR49" i="12" s="1"/>
  <c r="CQ50" i="12"/>
  <c r="CR50" i="12" s="1"/>
  <c r="CQ90" i="12"/>
  <c r="CR90" i="12" s="1"/>
  <c r="CQ59" i="12"/>
  <c r="CR59" i="12" s="1"/>
  <c r="CQ89" i="12"/>
  <c r="CR89" i="12" s="1"/>
  <c r="CQ58" i="12"/>
  <c r="CR58" i="12" s="1"/>
  <c r="CQ57" i="12"/>
  <c r="CR57" i="12" s="1"/>
  <c r="CQ88" i="12"/>
  <c r="CR88" i="12" s="1"/>
  <c r="CA49" i="9"/>
  <c r="CA50" i="9"/>
  <c r="CA51" i="9"/>
  <c r="CA90" i="9"/>
  <c r="CA58" i="9"/>
  <c r="CA89" i="9"/>
  <c r="CA59" i="9"/>
  <c r="CA57" i="9"/>
  <c r="CA88" i="9"/>
  <c r="CO51" i="11"/>
  <c r="CO49" i="11"/>
  <c r="CO50" i="11"/>
  <c r="CO58" i="11"/>
  <c r="CO59" i="11"/>
  <c r="CO89" i="11"/>
  <c r="CO90" i="11"/>
  <c r="CO57" i="11"/>
  <c r="CO88" i="11"/>
  <c r="BN49" i="10"/>
  <c r="BN50" i="10"/>
  <c r="BN51" i="10"/>
  <c r="BN59" i="10"/>
  <c r="BN90" i="10"/>
  <c r="BN58" i="10"/>
  <c r="BN89" i="10"/>
  <c r="BN57" i="10"/>
  <c r="BN88" i="10"/>
  <c r="BN51" i="8"/>
  <c r="BN49" i="8"/>
  <c r="BN50" i="8"/>
  <c r="BN90" i="8"/>
  <c r="BN59" i="8"/>
  <c r="BN89" i="8"/>
  <c r="BN58" i="8"/>
  <c r="BN57" i="8"/>
  <c r="BN88" i="8"/>
  <c r="CN49" i="8"/>
  <c r="CN50" i="8"/>
  <c r="CN51" i="8"/>
  <c r="CN90" i="8"/>
  <c r="CN58" i="8"/>
  <c r="CN59" i="8"/>
  <c r="CN89" i="8"/>
  <c r="CN57" i="8"/>
  <c r="CN88" i="8"/>
  <c r="DA51" i="8"/>
  <c r="DA49" i="8"/>
  <c r="DA50" i="8"/>
  <c r="DA90" i="8"/>
  <c r="DA89" i="8"/>
  <c r="DA58" i="8"/>
  <c r="DA59" i="8"/>
  <c r="DA57" i="8"/>
  <c r="DA88" i="8"/>
  <c r="DY51" i="11"/>
  <c r="DY49" i="11"/>
  <c r="DY50" i="11"/>
  <c r="DY58" i="11"/>
  <c r="DY59" i="11"/>
  <c r="DY89" i="11"/>
  <c r="DY90" i="11"/>
  <c r="DY88" i="11"/>
  <c r="DY57" i="11"/>
  <c r="DC49" i="12"/>
  <c r="DC50" i="12"/>
  <c r="DC51" i="12"/>
  <c r="DC89" i="12"/>
  <c r="DC58" i="12"/>
  <c r="DC90" i="12"/>
  <c r="DC59" i="12"/>
  <c r="DC57" i="12"/>
  <c r="DC88" i="12"/>
  <c r="BQ50" i="11"/>
  <c r="BR50" i="11" s="1"/>
  <c r="BQ51" i="11"/>
  <c r="BR51" i="11" s="1"/>
  <c r="BQ49" i="11"/>
  <c r="BR49" i="11" s="1"/>
  <c r="BQ90" i="11"/>
  <c r="BR90" i="11" s="1"/>
  <c r="BQ58" i="11"/>
  <c r="BR58" i="11" s="1"/>
  <c r="BQ59" i="11"/>
  <c r="BR59" i="11" s="1"/>
  <c r="BQ89" i="11"/>
  <c r="BR89" i="11" s="1"/>
  <c r="BQ57" i="11"/>
  <c r="BR57" i="11" s="1"/>
  <c r="BQ88" i="11"/>
  <c r="BR88" i="11" s="1"/>
  <c r="DO49" i="12"/>
  <c r="DO50" i="12"/>
  <c r="DO51" i="12"/>
  <c r="DO90" i="12"/>
  <c r="DO59" i="12"/>
  <c r="DO89" i="12"/>
  <c r="DO58" i="12"/>
  <c r="DO57" i="12"/>
  <c r="DO88" i="12"/>
  <c r="DZ51" i="13"/>
  <c r="DZ50" i="13"/>
  <c r="DZ49" i="13"/>
  <c r="DZ90" i="13"/>
  <c r="DZ59" i="13"/>
  <c r="DZ89" i="13"/>
  <c r="DZ58" i="13"/>
  <c r="DZ57" i="13"/>
  <c r="DZ88" i="13"/>
  <c r="EA49" i="10"/>
  <c r="EA50" i="10"/>
  <c r="EA51" i="10"/>
  <c r="EA89" i="10"/>
  <c r="EA59" i="10"/>
  <c r="EA90" i="10"/>
  <c r="EA58" i="10"/>
  <c r="EA57" i="10"/>
  <c r="EA88" i="10"/>
  <c r="CN49" i="9"/>
  <c r="CN50" i="9"/>
  <c r="CN51" i="9"/>
  <c r="CN59" i="9"/>
  <c r="CN90" i="9"/>
  <c r="CN58" i="9"/>
  <c r="CN89" i="9"/>
  <c r="CN57" i="9"/>
  <c r="CN88" i="9"/>
  <c r="AQ77" i="12"/>
  <c r="AR77" i="12" s="1"/>
  <c r="AR41" i="12"/>
  <c r="O49" i="8"/>
  <c r="O50" i="8"/>
  <c r="O51" i="8"/>
  <c r="O57" i="8"/>
  <c r="O59" i="8"/>
  <c r="O89" i="8"/>
  <c r="O90" i="8"/>
  <c r="O88" i="8"/>
  <c r="O58" i="8"/>
  <c r="AN49" i="8"/>
  <c r="AN50" i="8"/>
  <c r="AN51" i="8"/>
  <c r="AN58" i="8"/>
  <c r="AN59" i="8"/>
  <c r="AN89" i="8"/>
  <c r="AN90" i="8"/>
  <c r="AN57" i="8"/>
  <c r="AN88" i="8"/>
  <c r="EA50" i="8"/>
  <c r="EA49" i="8"/>
  <c r="EA51" i="8"/>
  <c r="EA90" i="8"/>
  <c r="EA89" i="8"/>
  <c r="EA59" i="8"/>
  <c r="EA58" i="8"/>
  <c r="EA57" i="8"/>
  <c r="EA88" i="8"/>
  <c r="CD51" i="13"/>
  <c r="CE51" i="13" s="1"/>
  <c r="CD50" i="13"/>
  <c r="CE50" i="13" s="1"/>
  <c r="CD49" i="13"/>
  <c r="CE49" i="13" s="1"/>
  <c r="CD59" i="13"/>
  <c r="CE59" i="13" s="1"/>
  <c r="CD89" i="13"/>
  <c r="CE89" i="13" s="1"/>
  <c r="CD58" i="13"/>
  <c r="CE58" i="13" s="1"/>
  <c r="CD90" i="13"/>
  <c r="CE90" i="13" s="1"/>
  <c r="CD57" i="13"/>
  <c r="CE57" i="13" s="1"/>
  <c r="CD88" i="13"/>
  <c r="CE88" i="13" s="1"/>
  <c r="DN51" i="13"/>
  <c r="DN50" i="13"/>
  <c r="DN49" i="13"/>
  <c r="DN89" i="13"/>
  <c r="DN58" i="13"/>
  <c r="DN90" i="13"/>
  <c r="DN59" i="13"/>
  <c r="DN57" i="13"/>
  <c r="DN88" i="13"/>
  <c r="AB51" i="8"/>
  <c r="AB49" i="8"/>
  <c r="AB50" i="8"/>
  <c r="AB90" i="8"/>
  <c r="AB57" i="8"/>
  <c r="AB59" i="8"/>
  <c r="AB89" i="8"/>
  <c r="AB88" i="8"/>
  <c r="AB58" i="8"/>
  <c r="BA51" i="9"/>
  <c r="BA49" i="9"/>
  <c r="BA50" i="9"/>
  <c r="BA89" i="9"/>
  <c r="BA59" i="9"/>
  <c r="BA90" i="9"/>
  <c r="BA58" i="9"/>
  <c r="BA57" i="9"/>
  <c r="BA88" i="9"/>
  <c r="BA49" i="8"/>
  <c r="BA50" i="8"/>
  <c r="BA51" i="8"/>
  <c r="BA90" i="8"/>
  <c r="BA58" i="8"/>
  <c r="BA59" i="8"/>
  <c r="BA89" i="8"/>
  <c r="BA57" i="8"/>
  <c r="BA88" i="8"/>
  <c r="O46" i="9"/>
  <c r="BY53" i="10"/>
  <c r="BY78" i="10" s="1"/>
  <c r="CO46" i="12"/>
  <c r="AY46" i="9"/>
  <c r="DY46" i="8"/>
  <c r="P45" i="9"/>
  <c r="CA53" i="11"/>
  <c r="CA78" i="11" s="1"/>
  <c r="P45" i="10"/>
  <c r="O45" i="8"/>
  <c r="DM46" i="12"/>
  <c r="BY46" i="9"/>
  <c r="AL46" i="8"/>
  <c r="AA46" i="8"/>
  <c r="DY46" i="12"/>
  <c r="BL46" i="8"/>
  <c r="DY53" i="10"/>
  <c r="DY78" i="10" s="1"/>
  <c r="DI46" i="9"/>
  <c r="DX46" i="13"/>
  <c r="CL46" i="10"/>
  <c r="CW46" i="9"/>
  <c r="CL46" i="8"/>
  <c r="O46" i="10"/>
  <c r="DL46" i="10"/>
  <c r="CZ46" i="13"/>
  <c r="CL34" i="8"/>
  <c r="CL36" i="8" s="1"/>
  <c r="BL34" i="9"/>
  <c r="BL76" i="9" s="1"/>
  <c r="CB46" i="13"/>
  <c r="DL46" i="8"/>
  <c r="CM46" i="11"/>
  <c r="N53" i="8"/>
  <c r="N78" i="8" s="1"/>
  <c r="AB45" i="8"/>
  <c r="CM45" i="10"/>
  <c r="DL45" i="11"/>
  <c r="DN45" i="12"/>
  <c r="CD45" i="12"/>
  <c r="CE45" i="12" s="1"/>
  <c r="DJ45" i="9"/>
  <c r="BM45" i="8"/>
  <c r="AZ45" i="10"/>
  <c r="AA45" i="9"/>
  <c r="DZ45" i="8"/>
  <c r="CZ45" i="10"/>
  <c r="BZ45" i="9"/>
  <c r="DM45" i="8"/>
  <c r="BM45" i="9"/>
  <c r="CB45" i="11"/>
  <c r="DB45" i="12"/>
  <c r="AA34" i="8"/>
  <c r="AA76" i="8" s="1"/>
  <c r="BL34" i="8"/>
  <c r="BL76" i="8" s="1"/>
  <c r="AL34" i="10"/>
  <c r="AL76" i="10" s="1"/>
  <c r="CL34" i="10"/>
  <c r="BY34" i="9"/>
  <c r="BY36" i="9" s="1"/>
  <c r="O34" i="10"/>
  <c r="DF60" i="9"/>
  <c r="DF62" i="9" s="1"/>
  <c r="DF64" i="9" s="1"/>
  <c r="BR44" i="12"/>
  <c r="BQ46" i="12"/>
  <c r="BR46" i="12" s="1"/>
  <c r="N46" i="8"/>
  <c r="BE44" i="13"/>
  <c r="BD46" i="13"/>
  <c r="BE46" i="13" s="1"/>
  <c r="AM45" i="10"/>
  <c r="CM45" i="8"/>
  <c r="BZ45" i="8"/>
  <c r="CN45" i="11"/>
  <c r="BP45" i="11"/>
  <c r="DZ45" i="12"/>
  <c r="BQ45" i="13"/>
  <c r="BR45" i="13" s="1"/>
  <c r="DA45" i="13"/>
  <c r="N34" i="8"/>
  <c r="N76" i="8" s="1"/>
  <c r="CX45" i="9"/>
  <c r="DV45" i="9"/>
  <c r="DK46" i="11"/>
  <c r="BY46" i="10"/>
  <c r="DU46" i="9"/>
  <c r="CC46" i="12"/>
  <c r="BO46" i="11"/>
  <c r="CY46" i="11"/>
  <c r="DW46" i="11"/>
  <c r="AL46" i="9"/>
  <c r="BC46" i="11"/>
  <c r="CY46" i="8"/>
  <c r="AR44" i="11"/>
  <c r="AQ46" i="11"/>
  <c r="AR46" i="11" s="1"/>
  <c r="BL46" i="10"/>
  <c r="AL46" i="10"/>
  <c r="CM45" i="9"/>
  <c r="AA45" i="10"/>
  <c r="DZ45" i="10"/>
  <c r="DY45" i="13"/>
  <c r="CC45" i="13"/>
  <c r="DL46" i="13"/>
  <c r="CL46" i="9"/>
  <c r="BZ45" i="10"/>
  <c r="AZ45" i="9"/>
  <c r="AM45" i="9"/>
  <c r="AZ45" i="8"/>
  <c r="BM45" i="10"/>
  <c r="CZ45" i="8"/>
  <c r="DM45" i="10"/>
  <c r="AM45" i="8"/>
  <c r="BD45" i="11"/>
  <c r="BE45" i="11" s="1"/>
  <c r="DX45" i="11"/>
  <c r="CZ45" i="11"/>
  <c r="CP45" i="12"/>
  <c r="CO45" i="13"/>
  <c r="DM45" i="13"/>
  <c r="AL34" i="9"/>
  <c r="AL76" i="9" s="1"/>
  <c r="O34" i="9"/>
  <c r="AY46" i="8"/>
  <c r="BP46" i="13"/>
  <c r="Z46" i="10"/>
  <c r="CN46" i="13"/>
  <c r="AY46" i="10"/>
  <c r="Z46" i="9"/>
  <c r="BY46" i="8"/>
  <c r="DA46" i="12"/>
  <c r="CA46" i="11"/>
  <c r="BL46" i="9"/>
  <c r="DY46" i="10"/>
  <c r="CY46" i="10"/>
  <c r="BP34" i="13"/>
  <c r="BC34" i="11"/>
  <c r="CB53" i="13"/>
  <c r="CB78" i="13" s="1"/>
  <c r="P44" i="10"/>
  <c r="P43" i="10"/>
  <c r="P33" i="10"/>
  <c r="AB43" i="8"/>
  <c r="AB44" i="8"/>
  <c r="AB33" i="8"/>
  <c r="CM44" i="9"/>
  <c r="CM33" i="9"/>
  <c r="CM43" i="9"/>
  <c r="CM44" i="10"/>
  <c r="CM33" i="10"/>
  <c r="CM43" i="10"/>
  <c r="AA44" i="10"/>
  <c r="AA43" i="10"/>
  <c r="AA33" i="10"/>
  <c r="DZ44" i="10"/>
  <c r="DZ33" i="10"/>
  <c r="DZ43" i="10"/>
  <c r="BO34" i="11"/>
  <c r="DW34" i="11"/>
  <c r="DK34" i="11"/>
  <c r="CY34" i="11"/>
  <c r="AR9" i="11"/>
  <c r="AQ34" i="11"/>
  <c r="AR34" i="11" s="1"/>
  <c r="DB44" i="12"/>
  <c r="DB33" i="12"/>
  <c r="DB43" i="12"/>
  <c r="DY44" i="13"/>
  <c r="DY33" i="13"/>
  <c r="DY43" i="13"/>
  <c r="DX34" i="13"/>
  <c r="CO44" i="13"/>
  <c r="CO33" i="13"/>
  <c r="CO43" i="13"/>
  <c r="DL34" i="8"/>
  <c r="DL76" i="8" s="1"/>
  <c r="CW34" i="9"/>
  <c r="BL34" i="10"/>
  <c r="DV44" i="9"/>
  <c r="DV33" i="9"/>
  <c r="DV43" i="9"/>
  <c r="AY34" i="10"/>
  <c r="Z34" i="9"/>
  <c r="Z76" i="9" s="1"/>
  <c r="P43" i="9"/>
  <c r="P44" i="9"/>
  <c r="P33" i="9"/>
  <c r="BM44" i="8"/>
  <c r="BM33" i="8"/>
  <c r="BM43" i="8"/>
  <c r="AZ44" i="10"/>
  <c r="AZ33" i="10"/>
  <c r="AZ43" i="10"/>
  <c r="AA44" i="9"/>
  <c r="AA43" i="9"/>
  <c r="AA33" i="9"/>
  <c r="DZ44" i="8"/>
  <c r="DZ33" i="8"/>
  <c r="DZ43" i="8"/>
  <c r="CZ44" i="10"/>
  <c r="CZ33" i="10"/>
  <c r="CZ43" i="10"/>
  <c r="BZ44" i="9"/>
  <c r="BZ33" i="9"/>
  <c r="BZ43" i="9"/>
  <c r="DM44" i="8"/>
  <c r="DM33" i="8"/>
  <c r="DM43" i="8"/>
  <c r="BM44" i="9"/>
  <c r="BM33" i="9"/>
  <c r="BM43" i="9"/>
  <c r="CA34" i="11"/>
  <c r="DX44" i="11"/>
  <c r="DX33" i="11"/>
  <c r="DX43" i="11"/>
  <c r="CZ44" i="11"/>
  <c r="CZ33" i="11"/>
  <c r="CZ43" i="11"/>
  <c r="CN44" i="11"/>
  <c r="CN33" i="11"/>
  <c r="CN43" i="11"/>
  <c r="BP44" i="11"/>
  <c r="BP33" i="11"/>
  <c r="BP43" i="11"/>
  <c r="CM34" i="11"/>
  <c r="CO34" i="12"/>
  <c r="DN44" i="12"/>
  <c r="DN33" i="12"/>
  <c r="DN43" i="12"/>
  <c r="DY34" i="12"/>
  <c r="DZ44" i="12"/>
  <c r="DZ33" i="12"/>
  <c r="DZ43" i="12"/>
  <c r="CZ34" i="13"/>
  <c r="CN34" i="13"/>
  <c r="CN36" i="13" s="1"/>
  <c r="CC44" i="13"/>
  <c r="CC33" i="13"/>
  <c r="CC43" i="13"/>
  <c r="CB34" i="13"/>
  <c r="DL34" i="10"/>
  <c r="DL76" i="10" s="1"/>
  <c r="DY34" i="8"/>
  <c r="AY34" i="9"/>
  <c r="AY76" i="9" s="1"/>
  <c r="BY34" i="8"/>
  <c r="BY76" i="8" s="1"/>
  <c r="Z34" i="10"/>
  <c r="Z76" i="10" s="1"/>
  <c r="O44" i="8"/>
  <c r="O43" i="8"/>
  <c r="O33" i="8"/>
  <c r="BZ44" i="10"/>
  <c r="BZ33" i="10"/>
  <c r="BZ43" i="10"/>
  <c r="AZ44" i="9"/>
  <c r="AZ33" i="9"/>
  <c r="AZ43" i="9"/>
  <c r="AM44" i="9"/>
  <c r="AM33" i="9"/>
  <c r="AM43" i="9"/>
  <c r="AZ44" i="8"/>
  <c r="AZ33" i="8"/>
  <c r="AZ43" i="8"/>
  <c r="BM44" i="10"/>
  <c r="BM33" i="10"/>
  <c r="BM43" i="10"/>
  <c r="CZ44" i="8"/>
  <c r="CZ33" i="8"/>
  <c r="CZ43" i="8"/>
  <c r="DM44" i="10"/>
  <c r="DM33" i="10"/>
  <c r="DM43" i="10"/>
  <c r="AM44" i="8"/>
  <c r="AM33" i="8"/>
  <c r="AM43" i="8"/>
  <c r="CB44" i="11"/>
  <c r="CB33" i="11"/>
  <c r="CB43" i="11"/>
  <c r="CP44" i="12"/>
  <c r="CP33" i="12"/>
  <c r="CP43" i="12"/>
  <c r="DM34" i="12"/>
  <c r="CD44" i="12"/>
  <c r="CD33" i="12"/>
  <c r="CE33" i="12" s="1"/>
  <c r="CD43" i="12"/>
  <c r="CE43" i="12" s="1"/>
  <c r="BE9" i="13"/>
  <c r="BD34" i="13"/>
  <c r="BE34" i="13" s="1"/>
  <c r="BQ44" i="13"/>
  <c r="BQ33" i="13"/>
  <c r="BR33" i="13" s="1"/>
  <c r="BQ43" i="13"/>
  <c r="BR43" i="13" s="1"/>
  <c r="DM44" i="13"/>
  <c r="DM33" i="13"/>
  <c r="DM43" i="13"/>
  <c r="AY34" i="8"/>
  <c r="AY76" i="8" s="1"/>
  <c r="CX44" i="9"/>
  <c r="CX33" i="9"/>
  <c r="CX43" i="9"/>
  <c r="DY34" i="10"/>
  <c r="DY36" i="10" s="1"/>
  <c r="AM44" i="10"/>
  <c r="AM33" i="10"/>
  <c r="AM43" i="10"/>
  <c r="CM44" i="8"/>
  <c r="CM33" i="8"/>
  <c r="CM43" i="8"/>
  <c r="BZ44" i="8"/>
  <c r="BZ33" i="8"/>
  <c r="BZ43" i="8"/>
  <c r="BD44" i="11"/>
  <c r="BD33" i="11"/>
  <c r="BE33" i="11" s="1"/>
  <c r="BD43" i="11"/>
  <c r="BE43" i="11" s="1"/>
  <c r="DL44" i="11"/>
  <c r="DL33" i="11"/>
  <c r="DL43" i="11"/>
  <c r="BR9" i="12"/>
  <c r="BQ34" i="12"/>
  <c r="BR34" i="12" s="1"/>
  <c r="DA34" i="12"/>
  <c r="CC34" i="12"/>
  <c r="DL34" i="13"/>
  <c r="DA44" i="13"/>
  <c r="DA33" i="13"/>
  <c r="DA43" i="13"/>
  <c r="DI34" i="9"/>
  <c r="BY34" i="10"/>
  <c r="BY36" i="10" s="1"/>
  <c r="CY34" i="10"/>
  <c r="AL34" i="8"/>
  <c r="AL76" i="8" s="1"/>
  <c r="CY34" i="8"/>
  <c r="DU34" i="9"/>
  <c r="DJ44" i="9"/>
  <c r="DJ33" i="9"/>
  <c r="DJ43" i="9"/>
  <c r="CL34" i="9"/>
  <c r="DX55" i="8"/>
  <c r="DG82" i="9"/>
  <c r="DG84" i="9" s="1"/>
  <c r="DG86" i="9" s="1"/>
  <c r="DK80" i="8"/>
  <c r="CU80" i="9"/>
  <c r="CU82" i="9" s="1"/>
  <c r="CU84" i="9" s="1"/>
  <c r="CK80" i="10"/>
  <c r="CK80" i="8"/>
  <c r="BX80" i="10"/>
  <c r="BX82" i="10" s="1"/>
  <c r="BM80" i="11"/>
  <c r="BM82" i="11" s="1"/>
  <c r="BM84" i="11" s="1"/>
  <c r="AX80" i="10"/>
  <c r="AK80" i="10"/>
  <c r="Y80" i="9"/>
  <c r="M80" i="8"/>
  <c r="DS82" i="9"/>
  <c r="DS84" i="9" s="1"/>
  <c r="DS93" i="9" s="1"/>
  <c r="DS96" i="9" s="1"/>
  <c r="DX80" i="10"/>
  <c r="DK80" i="10"/>
  <c r="DK82" i="10" s="1"/>
  <c r="DK84" i="10" s="1"/>
  <c r="DK86" i="10" s="1"/>
  <c r="CX55" i="10"/>
  <c r="BX80" i="9"/>
  <c r="BK80" i="10"/>
  <c r="BK82" i="10" s="1"/>
  <c r="BK80" i="9"/>
  <c r="BE78" i="12"/>
  <c r="AE78" i="11"/>
  <c r="AE78" i="12"/>
  <c r="CY55" i="12"/>
  <c r="CM55" i="12"/>
  <c r="CA55" i="12"/>
  <c r="BO55" i="12"/>
  <c r="BC55" i="12"/>
  <c r="BN55" i="13"/>
  <c r="DW55" i="12"/>
  <c r="DJ55" i="13"/>
  <c r="AW55" i="10"/>
  <c r="CW55" i="10"/>
  <c r="BL53" i="10"/>
  <c r="BL78" i="10" s="1"/>
  <c r="O53" i="10"/>
  <c r="O78" i="10" s="1"/>
  <c r="BO53" i="11"/>
  <c r="BO78" i="11" s="1"/>
  <c r="CW55" i="11"/>
  <c r="DW55" i="10"/>
  <c r="BA55" i="11"/>
  <c r="BX55" i="8"/>
  <c r="BK55" i="8"/>
  <c r="BJ55" i="8"/>
  <c r="BY41" i="8"/>
  <c r="BY77" i="8" s="1"/>
  <c r="DG55" i="9"/>
  <c r="BW55" i="8"/>
  <c r="AX55" i="9"/>
  <c r="DS55" i="9"/>
  <c r="CU55" i="9"/>
  <c r="DU53" i="9"/>
  <c r="DU78" i="9" s="1"/>
  <c r="AA53" i="8"/>
  <c r="AA78" i="8" s="1"/>
  <c r="AL53" i="9"/>
  <c r="AL78" i="9" s="1"/>
  <c r="DI53" i="9"/>
  <c r="DI78" i="9" s="1"/>
  <c r="DY53" i="8"/>
  <c r="DY78" i="8" s="1"/>
  <c r="DK53" i="11"/>
  <c r="DK78" i="11" s="1"/>
  <c r="BL53" i="8"/>
  <c r="BL78" i="8" s="1"/>
  <c r="AL53" i="10"/>
  <c r="AL78" i="10" s="1"/>
  <c r="DW53" i="11"/>
  <c r="DW78" i="11" s="1"/>
  <c r="AY53" i="9"/>
  <c r="AY78" i="9" s="1"/>
  <c r="BL53" i="9"/>
  <c r="BL78" i="9" s="1"/>
  <c r="CY53" i="10"/>
  <c r="CY78" i="10" s="1"/>
  <c r="AY53" i="10"/>
  <c r="AY78" i="10" s="1"/>
  <c r="CM53" i="11"/>
  <c r="CM78" i="11" s="1"/>
  <c r="CN53" i="13"/>
  <c r="CN78" i="13" s="1"/>
  <c r="DL53" i="13"/>
  <c r="DL78" i="13" s="1"/>
  <c r="DX53" i="13"/>
  <c r="DX78" i="13" s="1"/>
  <c r="BP53" i="13"/>
  <c r="BP78" i="13" s="1"/>
  <c r="BE53" i="13"/>
  <c r="BD53" i="13"/>
  <c r="BD78" i="13" s="1"/>
  <c r="CZ53" i="13"/>
  <c r="CZ78" i="13" s="1"/>
  <c r="BR53" i="12"/>
  <c r="BQ53" i="12"/>
  <c r="BQ78" i="12" s="1"/>
  <c r="DM53" i="12"/>
  <c r="DM78" i="12" s="1"/>
  <c r="CC53" i="12"/>
  <c r="CC78" i="12" s="1"/>
  <c r="DY53" i="12"/>
  <c r="DY78" i="12" s="1"/>
  <c r="CO53" i="12"/>
  <c r="CO78" i="12" s="1"/>
  <c r="DA53" i="12"/>
  <c r="DA78" i="12" s="1"/>
  <c r="BC53" i="11"/>
  <c r="BC78" i="11" s="1"/>
  <c r="AR53" i="11"/>
  <c r="AQ53" i="11"/>
  <c r="AQ78" i="11" s="1"/>
  <c r="CY53" i="11"/>
  <c r="CY78" i="11" s="1"/>
  <c r="CL53" i="10"/>
  <c r="CL78" i="10" s="1"/>
  <c r="DL53" i="10"/>
  <c r="DL78" i="10" s="1"/>
  <c r="Z53" i="10"/>
  <c r="Z78" i="10" s="1"/>
  <c r="CW53" i="9"/>
  <c r="CW78" i="9" s="1"/>
  <c r="Z53" i="9"/>
  <c r="Z78" i="9" s="1"/>
  <c r="BY53" i="9"/>
  <c r="BY78" i="9" s="1"/>
  <c r="O53" i="9"/>
  <c r="O78" i="9" s="1"/>
  <c r="CL53" i="9"/>
  <c r="CL78" i="9" s="1"/>
  <c r="AL53" i="8"/>
  <c r="AL78" i="8" s="1"/>
  <c r="BY53" i="8"/>
  <c r="BY78" i="8" s="1"/>
  <c r="DL53" i="8"/>
  <c r="DL78" i="8" s="1"/>
  <c r="CL53" i="8"/>
  <c r="CL78" i="8" s="1"/>
  <c r="CY53" i="8"/>
  <c r="CY78" i="8" s="1"/>
  <c r="AY53" i="8"/>
  <c r="AY78" i="8" s="1"/>
  <c r="DY41" i="10"/>
  <c r="DY77" i="10" s="1"/>
  <c r="AQ38" i="1"/>
  <c r="BD38" i="1" s="1"/>
  <c r="AL41" i="10"/>
  <c r="AL77" i="10" s="1"/>
  <c r="Z41" i="10"/>
  <c r="Z77" i="10" s="1"/>
  <c r="BY41" i="10"/>
  <c r="BY77" i="10" s="1"/>
  <c r="CY41" i="8"/>
  <c r="CY77" i="8" s="1"/>
  <c r="P16" i="9"/>
  <c r="P20" i="9"/>
  <c r="P28" i="9"/>
  <c r="P25" i="9"/>
  <c r="P30" i="9"/>
  <c r="P22" i="9"/>
  <c r="P27" i="9"/>
  <c r="P32" i="9"/>
  <c r="P29" i="9"/>
  <c r="P19" i="9"/>
  <c r="P26" i="9"/>
  <c r="P24" i="9"/>
  <c r="P21" i="9"/>
  <c r="P23" i="9"/>
  <c r="P18" i="9"/>
  <c r="P31" i="9"/>
  <c r="CM32" i="10"/>
  <c r="CM25" i="10"/>
  <c r="CM22" i="10"/>
  <c r="CM29" i="10"/>
  <c r="CM31" i="10"/>
  <c r="CM27" i="10"/>
  <c r="CM23" i="10"/>
  <c r="CM26" i="10"/>
  <c r="CM21" i="10"/>
  <c r="CM16" i="10"/>
  <c r="CM19" i="10"/>
  <c r="CM30" i="10"/>
  <c r="CM20" i="10"/>
  <c r="CM24" i="10"/>
  <c r="CM28" i="10"/>
  <c r="CM18" i="10"/>
  <c r="AA28" i="10"/>
  <c r="AA24" i="10"/>
  <c r="AA20" i="10"/>
  <c r="AA32" i="10"/>
  <c r="AA16" i="10"/>
  <c r="AA31" i="10"/>
  <c r="AA23" i="10"/>
  <c r="AA19" i="10"/>
  <c r="AA25" i="10"/>
  <c r="AA22" i="10"/>
  <c r="AA29" i="10"/>
  <c r="AA26" i="10"/>
  <c r="AA21" i="10"/>
  <c r="AA27" i="10"/>
  <c r="AA18" i="10"/>
  <c r="AA30" i="10"/>
  <c r="AZ16" i="8"/>
  <c r="AZ32" i="8"/>
  <c r="AZ28" i="8"/>
  <c r="AZ24" i="8"/>
  <c r="AZ20" i="8"/>
  <c r="AZ31" i="8"/>
  <c r="AZ29" i="8"/>
  <c r="AZ22" i="8"/>
  <c r="AZ30" i="8"/>
  <c r="AZ25" i="8"/>
  <c r="AZ23" i="8"/>
  <c r="AZ18" i="8"/>
  <c r="AZ19" i="8"/>
  <c r="AZ21" i="8"/>
  <c r="AZ26" i="8"/>
  <c r="AZ27" i="8"/>
  <c r="CZ16" i="8"/>
  <c r="CZ30" i="8"/>
  <c r="CZ24" i="8"/>
  <c r="CZ21" i="8"/>
  <c r="CZ19" i="8"/>
  <c r="CZ25" i="8"/>
  <c r="CZ20" i="8"/>
  <c r="CZ22" i="8"/>
  <c r="CZ27" i="8"/>
  <c r="CZ31" i="8"/>
  <c r="CZ23" i="8"/>
  <c r="CZ18" i="8"/>
  <c r="CZ29" i="8"/>
  <c r="CZ28" i="8"/>
  <c r="CZ26" i="8"/>
  <c r="CZ32" i="8"/>
  <c r="CB31" i="11"/>
  <c r="CB27" i="11"/>
  <c r="CB23" i="11"/>
  <c r="CB19" i="11"/>
  <c r="CB30" i="11"/>
  <c r="CB28" i="11"/>
  <c r="CB21" i="11"/>
  <c r="CB26" i="11"/>
  <c r="CB32" i="11"/>
  <c r="CB29" i="11"/>
  <c r="CB20" i="11"/>
  <c r="CB24" i="11"/>
  <c r="CB22" i="11"/>
  <c r="CB16" i="11"/>
  <c r="CB18" i="11"/>
  <c r="CB25" i="11"/>
  <c r="AA77" i="1"/>
  <c r="CU77" i="1"/>
  <c r="CC16" i="13"/>
  <c r="CC30" i="13"/>
  <c r="CC26" i="13"/>
  <c r="CC22" i="13"/>
  <c r="CC18" i="13"/>
  <c r="CC31" i="13"/>
  <c r="CC24" i="13"/>
  <c r="CC32" i="13"/>
  <c r="CC27" i="13"/>
  <c r="CC25" i="13"/>
  <c r="CC20" i="13"/>
  <c r="CC28" i="13"/>
  <c r="CC23" i="13"/>
  <c r="CC29" i="13"/>
  <c r="CC19" i="13"/>
  <c r="CC21" i="13"/>
  <c r="DA16" i="13"/>
  <c r="DA25" i="13"/>
  <c r="DA32" i="13"/>
  <c r="DA22" i="13"/>
  <c r="DA24" i="13"/>
  <c r="DA20" i="13"/>
  <c r="DA18" i="13"/>
  <c r="DA29" i="13"/>
  <c r="DA19" i="13"/>
  <c r="DA31" i="13"/>
  <c r="DA21" i="13"/>
  <c r="DA23" i="13"/>
  <c r="DA28" i="13"/>
  <c r="DA26" i="13"/>
  <c r="DA30" i="13"/>
  <c r="DA27" i="13"/>
  <c r="CN30" i="11"/>
  <c r="CN20" i="11"/>
  <c r="CN16" i="11"/>
  <c r="CN27" i="11"/>
  <c r="CN29" i="11"/>
  <c r="CN25" i="11"/>
  <c r="CN21" i="11"/>
  <c r="CN23" i="11"/>
  <c r="CN31" i="11"/>
  <c r="CN26" i="11"/>
  <c r="CN28" i="11"/>
  <c r="CN24" i="11"/>
  <c r="CN22" i="11"/>
  <c r="CN18" i="11"/>
  <c r="CN19" i="11"/>
  <c r="CN32" i="11"/>
  <c r="CP16" i="12"/>
  <c r="CP30" i="12"/>
  <c r="CP26" i="12"/>
  <c r="CP22" i="12"/>
  <c r="CP18" i="12"/>
  <c r="CP25" i="12"/>
  <c r="CP32" i="12"/>
  <c r="CP29" i="12"/>
  <c r="CP19" i="12"/>
  <c r="CP21" i="12"/>
  <c r="CP31" i="12"/>
  <c r="CP28" i="12"/>
  <c r="CP23" i="12"/>
  <c r="CP20" i="12"/>
  <c r="CP27" i="12"/>
  <c r="CP24" i="12"/>
  <c r="DV16" i="9"/>
  <c r="DV31" i="9"/>
  <c r="DV21" i="9"/>
  <c r="DV28" i="9"/>
  <c r="DV18" i="9"/>
  <c r="DV30" i="9"/>
  <c r="DV26" i="9"/>
  <c r="DV22" i="9"/>
  <c r="DV24" i="9"/>
  <c r="DV19" i="9"/>
  <c r="DV29" i="9"/>
  <c r="DV20" i="9"/>
  <c r="DV23" i="9"/>
  <c r="DV32" i="9"/>
  <c r="DV27" i="9"/>
  <c r="DV25" i="9"/>
  <c r="DU39" i="1"/>
  <c r="DH41" i="1"/>
  <c r="BM30" i="10"/>
  <c r="BM26" i="10"/>
  <c r="BM22" i="10"/>
  <c r="BM18" i="10"/>
  <c r="BM28" i="10"/>
  <c r="BM21" i="10"/>
  <c r="BM19" i="10"/>
  <c r="BM16" i="10"/>
  <c r="BM23" i="10"/>
  <c r="BM32" i="10"/>
  <c r="BM27" i="10"/>
  <c r="BM25" i="10"/>
  <c r="BM20" i="10"/>
  <c r="BM29" i="10"/>
  <c r="BM31" i="10"/>
  <c r="BM24" i="10"/>
  <c r="AM26" i="9"/>
  <c r="AM22" i="9"/>
  <c r="AM18" i="9"/>
  <c r="AM19" i="9"/>
  <c r="AM32" i="9"/>
  <c r="AM29" i="9"/>
  <c r="AM28" i="9"/>
  <c r="AM24" i="9"/>
  <c r="AM16" i="9"/>
  <c r="AM30" i="9"/>
  <c r="AM21" i="9"/>
  <c r="AM27" i="9"/>
  <c r="AM20" i="9"/>
  <c r="AM25" i="9"/>
  <c r="AM31" i="9"/>
  <c r="AM23" i="9"/>
  <c r="BZ16" i="8"/>
  <c r="BZ30" i="8"/>
  <c r="BZ26" i="8"/>
  <c r="BZ22" i="8"/>
  <c r="BZ18" i="8"/>
  <c r="BZ31" i="8"/>
  <c r="BZ24" i="8"/>
  <c r="BZ19" i="8"/>
  <c r="BZ29" i="8"/>
  <c r="BZ28" i="8"/>
  <c r="BZ25" i="8"/>
  <c r="BZ21" i="8"/>
  <c r="BZ23" i="8"/>
  <c r="BZ20" i="8"/>
  <c r="BZ27" i="8"/>
  <c r="BZ32" i="8"/>
  <c r="DX16" i="11"/>
  <c r="DX31" i="11"/>
  <c r="DX21" i="11"/>
  <c r="DX28" i="11"/>
  <c r="DX18" i="11"/>
  <c r="DX20" i="11"/>
  <c r="DX29" i="11"/>
  <c r="DX26" i="11"/>
  <c r="DX23" i="11"/>
  <c r="DX25" i="11"/>
  <c r="DX32" i="11"/>
  <c r="DX22" i="11"/>
  <c r="DX24" i="11"/>
  <c r="DX19" i="11"/>
  <c r="DX27" i="11"/>
  <c r="DX30" i="11"/>
  <c r="CX16" i="9"/>
  <c r="CX25" i="9"/>
  <c r="CX32" i="9"/>
  <c r="CX22" i="9"/>
  <c r="CX29" i="9"/>
  <c r="CX19" i="9"/>
  <c r="CX21" i="9"/>
  <c r="CX30" i="9"/>
  <c r="CX20" i="9"/>
  <c r="CX26" i="9"/>
  <c r="CX23" i="9"/>
  <c r="CX27" i="9"/>
  <c r="CX18" i="9"/>
  <c r="CX24" i="9"/>
  <c r="CX28" i="9"/>
  <c r="CX31" i="9"/>
  <c r="DW38" i="1"/>
  <c r="CM38" i="1"/>
  <c r="AN41" i="1"/>
  <c r="BA39" i="1"/>
  <c r="DG77" i="1"/>
  <c r="DM21" i="10"/>
  <c r="DM28" i="10"/>
  <c r="DM18" i="10"/>
  <c r="DM25" i="10"/>
  <c r="DM32" i="10"/>
  <c r="DM16" i="10"/>
  <c r="DM30" i="10"/>
  <c r="DM22" i="10"/>
  <c r="DM26" i="10"/>
  <c r="DM23" i="10"/>
  <c r="DM29" i="10"/>
  <c r="DM19" i="10"/>
  <c r="DM20" i="10"/>
  <c r="DM24" i="10"/>
  <c r="DM31" i="10"/>
  <c r="DM27" i="10"/>
  <c r="DY24" i="13"/>
  <c r="DY31" i="13"/>
  <c r="DY21" i="13"/>
  <c r="DY16" i="13"/>
  <c r="DY28" i="13"/>
  <c r="DY18" i="13"/>
  <c r="DY25" i="13"/>
  <c r="DY27" i="13"/>
  <c r="DY23" i="13"/>
  <c r="DY30" i="13"/>
  <c r="DY26" i="13"/>
  <c r="DY29" i="13"/>
  <c r="DY22" i="13"/>
  <c r="DY19" i="13"/>
  <c r="DY32" i="13"/>
  <c r="DY20" i="13"/>
  <c r="CD31" i="12"/>
  <c r="CE31" i="12" s="1"/>
  <c r="CD27" i="12"/>
  <c r="CE27" i="12" s="1"/>
  <c r="CD23" i="12"/>
  <c r="CE23" i="12" s="1"/>
  <c r="CD19" i="12"/>
  <c r="CE19" i="12" s="1"/>
  <c r="CD32" i="12"/>
  <c r="CE32" i="12" s="1"/>
  <c r="CD25" i="12"/>
  <c r="CE25" i="12" s="1"/>
  <c r="CD18" i="12"/>
  <c r="CE18" i="12" s="1"/>
  <c r="CD29" i="12"/>
  <c r="CE29" i="12" s="1"/>
  <c r="CD24" i="12"/>
  <c r="CE24" i="12" s="1"/>
  <c r="CD22" i="12"/>
  <c r="CE22" i="12" s="1"/>
  <c r="CD28" i="12"/>
  <c r="CE28" i="12" s="1"/>
  <c r="CD21" i="12"/>
  <c r="CE21" i="12" s="1"/>
  <c r="CD26" i="12"/>
  <c r="CE26" i="12" s="1"/>
  <c r="CD30" i="12"/>
  <c r="CE30" i="12" s="1"/>
  <c r="CD16" i="12"/>
  <c r="CE16" i="12" s="1"/>
  <c r="CD20" i="12"/>
  <c r="CE20" i="12" s="1"/>
  <c r="DI39" i="1"/>
  <c r="CV41" i="1"/>
  <c r="DZ16" i="12"/>
  <c r="DZ23" i="12"/>
  <c r="DZ30" i="12"/>
  <c r="DZ20" i="12"/>
  <c r="DZ27" i="12"/>
  <c r="DZ29" i="12"/>
  <c r="DZ25" i="12"/>
  <c r="DZ28" i="12"/>
  <c r="DZ18" i="12"/>
  <c r="DZ26" i="12"/>
  <c r="DZ19" i="12"/>
  <c r="DZ31" i="12"/>
  <c r="DZ22" i="12"/>
  <c r="DZ21" i="12"/>
  <c r="DZ24" i="12"/>
  <c r="DZ32" i="12"/>
  <c r="CO16" i="13"/>
  <c r="CO30" i="13"/>
  <c r="CO26" i="13"/>
  <c r="CO22" i="13"/>
  <c r="CO18" i="13"/>
  <c r="CO25" i="13"/>
  <c r="CO23" i="13"/>
  <c r="CO32" i="13"/>
  <c r="CO28" i="13"/>
  <c r="CO21" i="13"/>
  <c r="CO31" i="13"/>
  <c r="CO27" i="13"/>
  <c r="CO24" i="13"/>
  <c r="CO29" i="13"/>
  <c r="CO20" i="13"/>
  <c r="CO19" i="13"/>
  <c r="P16" i="10"/>
  <c r="P21" i="10"/>
  <c r="P27" i="10"/>
  <c r="P20" i="10"/>
  <c r="P25" i="10"/>
  <c r="P30" i="10"/>
  <c r="P19" i="10"/>
  <c r="P24" i="10"/>
  <c r="P31" i="10"/>
  <c r="P29" i="10"/>
  <c r="P22" i="10"/>
  <c r="P32" i="10"/>
  <c r="P18" i="10"/>
  <c r="P28" i="10"/>
  <c r="P23" i="10"/>
  <c r="P26" i="10"/>
  <c r="CZ20" i="10"/>
  <c r="CZ27" i="10"/>
  <c r="CZ24" i="10"/>
  <c r="CZ32" i="10"/>
  <c r="CZ28" i="10"/>
  <c r="CZ30" i="10"/>
  <c r="CZ22" i="10"/>
  <c r="CZ25" i="10"/>
  <c r="CZ26" i="10"/>
  <c r="CZ23" i="10"/>
  <c r="CZ19" i="10"/>
  <c r="CZ31" i="10"/>
  <c r="CZ16" i="10"/>
  <c r="CZ29" i="10"/>
  <c r="CZ21" i="10"/>
  <c r="CZ18" i="10"/>
  <c r="BW72" i="10"/>
  <c r="BW74" i="10" s="1"/>
  <c r="DL29" i="11"/>
  <c r="DL19" i="11"/>
  <c r="DL26" i="11"/>
  <c r="DL23" i="11"/>
  <c r="DL30" i="11"/>
  <c r="DL32" i="11"/>
  <c r="DL28" i="11"/>
  <c r="DL25" i="11"/>
  <c r="DL27" i="11"/>
  <c r="DL22" i="11"/>
  <c r="DL24" i="11"/>
  <c r="DL31" i="11"/>
  <c r="DL21" i="11"/>
  <c r="DL18" i="11"/>
  <c r="DL20" i="11"/>
  <c r="DL16" i="11"/>
  <c r="BP30" i="11"/>
  <c r="BP26" i="11"/>
  <c r="BP22" i="11"/>
  <c r="BP18" i="11"/>
  <c r="BP32" i="11"/>
  <c r="BP25" i="11"/>
  <c r="BP23" i="11"/>
  <c r="BP28" i="11"/>
  <c r="BP21" i="11"/>
  <c r="BP29" i="11"/>
  <c r="BP19" i="11"/>
  <c r="BP16" i="11"/>
  <c r="BP27" i="11"/>
  <c r="BP31" i="11"/>
  <c r="BP24" i="11"/>
  <c r="BP20" i="11"/>
  <c r="BK77" i="1"/>
  <c r="BZ32" i="10"/>
  <c r="BZ28" i="10"/>
  <c r="BZ24" i="10"/>
  <c r="BZ20" i="10"/>
  <c r="BZ16" i="10"/>
  <c r="BZ31" i="10"/>
  <c r="BZ29" i="10"/>
  <c r="BZ22" i="10"/>
  <c r="BZ30" i="10"/>
  <c r="BZ25" i="10"/>
  <c r="BZ23" i="10"/>
  <c r="BZ18" i="10"/>
  <c r="BZ27" i="10"/>
  <c r="BZ21" i="10"/>
  <c r="BZ19" i="10"/>
  <c r="BZ26" i="10"/>
  <c r="AZ31" i="9"/>
  <c r="AZ27" i="9"/>
  <c r="AZ23" i="9"/>
  <c r="AZ19" i="9"/>
  <c r="AZ30" i="9"/>
  <c r="AZ28" i="9"/>
  <c r="AZ21" i="9"/>
  <c r="AZ16" i="9"/>
  <c r="AZ26" i="9"/>
  <c r="AZ24" i="9"/>
  <c r="AZ18" i="9"/>
  <c r="AZ22" i="9"/>
  <c r="AZ20" i="9"/>
  <c r="AZ29" i="9"/>
  <c r="AZ25" i="9"/>
  <c r="AZ32" i="9"/>
  <c r="BM16" i="9"/>
  <c r="BM30" i="9"/>
  <c r="BM23" i="9"/>
  <c r="BM19" i="9"/>
  <c r="BM27" i="9"/>
  <c r="BM31" i="9"/>
  <c r="BM22" i="9"/>
  <c r="BM20" i="9"/>
  <c r="BM32" i="9"/>
  <c r="BM24" i="9"/>
  <c r="BM21" i="9"/>
  <c r="BM18" i="9"/>
  <c r="BM28" i="9"/>
  <c r="BM26" i="9"/>
  <c r="BM29" i="9"/>
  <c r="BM25" i="9"/>
  <c r="BM16" i="8"/>
  <c r="BM31" i="8"/>
  <c r="BM28" i="8"/>
  <c r="BM25" i="8"/>
  <c r="BM22" i="8"/>
  <c r="BM32" i="8"/>
  <c r="BM24" i="8"/>
  <c r="BM30" i="8"/>
  <c r="BM20" i="8"/>
  <c r="BM18" i="8"/>
  <c r="BM27" i="8"/>
  <c r="BM19" i="8"/>
  <c r="BM23" i="8"/>
  <c r="BM26" i="8"/>
  <c r="BM29" i="8"/>
  <c r="BM21" i="8"/>
  <c r="AM16" i="8"/>
  <c r="AM32" i="8"/>
  <c r="AM20" i="8"/>
  <c r="AM27" i="8"/>
  <c r="AM24" i="8"/>
  <c r="AM23" i="8"/>
  <c r="AM29" i="8"/>
  <c r="AM19" i="8"/>
  <c r="AM30" i="8"/>
  <c r="AM25" i="8"/>
  <c r="AM22" i="8"/>
  <c r="AM31" i="8"/>
  <c r="AM18" i="8"/>
  <c r="AM28" i="8"/>
  <c r="AM26" i="8"/>
  <c r="AM21" i="8"/>
  <c r="O16" i="8"/>
  <c r="O22" i="8"/>
  <c r="O26" i="8"/>
  <c r="O32" i="8"/>
  <c r="O27" i="8"/>
  <c r="O20" i="8"/>
  <c r="O25" i="8"/>
  <c r="O18" i="8"/>
  <c r="O23" i="8"/>
  <c r="O30" i="8"/>
  <c r="O28" i="8"/>
  <c r="O24" i="8"/>
  <c r="O31" i="8"/>
  <c r="O21" i="8"/>
  <c r="O29" i="8"/>
  <c r="O19" i="8"/>
  <c r="DZ23" i="10"/>
  <c r="DZ30" i="10"/>
  <c r="DZ20" i="10"/>
  <c r="DZ27" i="10"/>
  <c r="DZ18" i="10"/>
  <c r="DZ31" i="10"/>
  <c r="DZ26" i="10"/>
  <c r="DZ28" i="10"/>
  <c r="DZ24" i="10"/>
  <c r="DZ22" i="10"/>
  <c r="DZ25" i="10"/>
  <c r="DZ16" i="10"/>
  <c r="DZ32" i="10"/>
  <c r="DZ19" i="10"/>
  <c r="DZ21" i="10"/>
  <c r="DZ29" i="10"/>
  <c r="DM30" i="13"/>
  <c r="DM26" i="13"/>
  <c r="DM22" i="13"/>
  <c r="DM18" i="13"/>
  <c r="DM25" i="13"/>
  <c r="DM20" i="13"/>
  <c r="DM28" i="13"/>
  <c r="DM23" i="13"/>
  <c r="DM31" i="13"/>
  <c r="DM29" i="13"/>
  <c r="DM16" i="13"/>
  <c r="DM32" i="13"/>
  <c r="DM19" i="13"/>
  <c r="DM27" i="13"/>
  <c r="DM24" i="13"/>
  <c r="DM21" i="13"/>
  <c r="AY77" i="1"/>
  <c r="AM18" i="10"/>
  <c r="AM28" i="10"/>
  <c r="AM25" i="10"/>
  <c r="AM31" i="10"/>
  <c r="AM30" i="10"/>
  <c r="AM20" i="10"/>
  <c r="AM27" i="10"/>
  <c r="AM32" i="10"/>
  <c r="AM22" i="10"/>
  <c r="AM29" i="10"/>
  <c r="AM21" i="10"/>
  <c r="AM16" i="10"/>
  <c r="AM23" i="10"/>
  <c r="AM26" i="10"/>
  <c r="AM19" i="10"/>
  <c r="AM24" i="10"/>
  <c r="BD16" i="11"/>
  <c r="BE16" i="11" s="1"/>
  <c r="BD29" i="11"/>
  <c r="BE29" i="11" s="1"/>
  <c r="BD25" i="11"/>
  <c r="BE25" i="11" s="1"/>
  <c r="BD21" i="11"/>
  <c r="BE21" i="11" s="1"/>
  <c r="BD28" i="11"/>
  <c r="BE28" i="11" s="1"/>
  <c r="BD26" i="11"/>
  <c r="BE26" i="11" s="1"/>
  <c r="BD19" i="11"/>
  <c r="BE19" i="11" s="1"/>
  <c r="BD30" i="11"/>
  <c r="BE30" i="11" s="1"/>
  <c r="BD23" i="11"/>
  <c r="BE23" i="11" s="1"/>
  <c r="BD18" i="11"/>
  <c r="BE18" i="11" s="1"/>
  <c r="BD32" i="11"/>
  <c r="BE32" i="11" s="1"/>
  <c r="BD27" i="11"/>
  <c r="BE27" i="11" s="1"/>
  <c r="BD22" i="11"/>
  <c r="BE22" i="11" s="1"/>
  <c r="BD20" i="11"/>
  <c r="BE20" i="11" s="1"/>
  <c r="BD31" i="11"/>
  <c r="BE31" i="11" s="1"/>
  <c r="BD24" i="11"/>
  <c r="BE24" i="11" s="1"/>
  <c r="AZ29" i="10"/>
  <c r="AZ25" i="10"/>
  <c r="AZ21" i="10"/>
  <c r="AZ16" i="10"/>
  <c r="AZ31" i="10"/>
  <c r="AZ24" i="10"/>
  <c r="AZ22" i="10"/>
  <c r="AZ26" i="10"/>
  <c r="AZ23" i="10"/>
  <c r="AZ20" i="10"/>
  <c r="AZ30" i="10"/>
  <c r="AZ19" i="10"/>
  <c r="AZ28" i="10"/>
  <c r="AZ32" i="10"/>
  <c r="AZ27" i="10"/>
  <c r="AZ18" i="10"/>
  <c r="AB16" i="8"/>
  <c r="AB25" i="8"/>
  <c r="AB21" i="8"/>
  <c r="AB24" i="8"/>
  <c r="AB18" i="8"/>
  <c r="AB32" i="8"/>
  <c r="AB20" i="8"/>
  <c r="AB30" i="8"/>
  <c r="AB29" i="8"/>
  <c r="AB26" i="8"/>
  <c r="AB23" i="8"/>
  <c r="AB22" i="8"/>
  <c r="AB19" i="8"/>
  <c r="AB27" i="8"/>
  <c r="BZ29" i="9"/>
  <c r="BZ25" i="9"/>
  <c r="BZ21" i="9"/>
  <c r="BZ32" i="9"/>
  <c r="BZ30" i="9"/>
  <c r="BZ23" i="9"/>
  <c r="BZ27" i="9"/>
  <c r="BZ22" i="9"/>
  <c r="BZ20" i="9"/>
  <c r="BZ16" i="9"/>
  <c r="BZ31" i="9"/>
  <c r="BZ28" i="9"/>
  <c r="BZ24" i="9"/>
  <c r="BZ18" i="9"/>
  <c r="BZ26" i="9"/>
  <c r="BZ19" i="9"/>
  <c r="BY39" i="1"/>
  <c r="BL41" i="1"/>
  <c r="DB16" i="12"/>
  <c r="DB27" i="12"/>
  <c r="DB24" i="12"/>
  <c r="DB31" i="12"/>
  <c r="DB26" i="12"/>
  <c r="DB22" i="12"/>
  <c r="DB18" i="12"/>
  <c r="DB20" i="12"/>
  <c r="DB32" i="12"/>
  <c r="DB29" i="12"/>
  <c r="DB19" i="12"/>
  <c r="DB28" i="12"/>
  <c r="DB30" i="12"/>
  <c r="DB23" i="12"/>
  <c r="DB25" i="12"/>
  <c r="DB21" i="12"/>
  <c r="CM16" i="8"/>
  <c r="CM26" i="8"/>
  <c r="CM22" i="8"/>
  <c r="CM18" i="8"/>
  <c r="CM29" i="8"/>
  <c r="CM19" i="8"/>
  <c r="CM23" i="8"/>
  <c r="CM31" i="8"/>
  <c r="CM27" i="8"/>
  <c r="CM24" i="8"/>
  <c r="CM21" i="8"/>
  <c r="CM30" i="8"/>
  <c r="CM20" i="8"/>
  <c r="CM32" i="8"/>
  <c r="CM25" i="8"/>
  <c r="CM28" i="8"/>
  <c r="CM27" i="9"/>
  <c r="CM31" i="9"/>
  <c r="CM24" i="9"/>
  <c r="CM21" i="9"/>
  <c r="CM29" i="9"/>
  <c r="CM25" i="9"/>
  <c r="CM16" i="9"/>
  <c r="CM26" i="9"/>
  <c r="CM30" i="9"/>
  <c r="CM20" i="9"/>
  <c r="CM23" i="9"/>
  <c r="CM32" i="9"/>
  <c r="CM28" i="9"/>
  <c r="CM19" i="9"/>
  <c r="CM18" i="9"/>
  <c r="CM22" i="9"/>
  <c r="AA16" i="9"/>
  <c r="AA25" i="9"/>
  <c r="AA21" i="9"/>
  <c r="AA32" i="9"/>
  <c r="AA27" i="9"/>
  <c r="AA23" i="9"/>
  <c r="AA19" i="9"/>
  <c r="AA24" i="9"/>
  <c r="AA18" i="9"/>
  <c r="AA26" i="9"/>
  <c r="AA22" i="9"/>
  <c r="AA20" i="9"/>
  <c r="BQ32" i="13"/>
  <c r="BR32" i="13" s="1"/>
  <c r="BQ28" i="13"/>
  <c r="BR28" i="13" s="1"/>
  <c r="BQ24" i="13"/>
  <c r="BR24" i="13" s="1"/>
  <c r="BQ20" i="13"/>
  <c r="BR20" i="13" s="1"/>
  <c r="BQ30" i="13"/>
  <c r="BR30" i="13" s="1"/>
  <c r="BQ23" i="13"/>
  <c r="BR23" i="13" s="1"/>
  <c r="BQ21" i="13"/>
  <c r="BR21" i="13" s="1"/>
  <c r="BQ16" i="13"/>
  <c r="BR16" i="13" s="1"/>
  <c r="BQ25" i="13"/>
  <c r="BR25" i="13" s="1"/>
  <c r="BQ18" i="13"/>
  <c r="BR18" i="13" s="1"/>
  <c r="BQ27" i="13"/>
  <c r="BR27" i="13" s="1"/>
  <c r="BQ26" i="13"/>
  <c r="BR26" i="13" s="1"/>
  <c r="BQ31" i="13"/>
  <c r="BR31" i="13" s="1"/>
  <c r="BQ29" i="13"/>
  <c r="BR29" i="13" s="1"/>
  <c r="BQ22" i="13"/>
  <c r="BR22" i="13" s="1"/>
  <c r="BQ19" i="13"/>
  <c r="BR19" i="13" s="1"/>
  <c r="CI77" i="1"/>
  <c r="AO39" i="1"/>
  <c r="AB41" i="1"/>
  <c r="Q39" i="1"/>
  <c r="CZ25" i="11"/>
  <c r="CZ32" i="11"/>
  <c r="CZ22" i="11"/>
  <c r="CZ29" i="11"/>
  <c r="CZ30" i="11"/>
  <c r="CZ26" i="11"/>
  <c r="CZ28" i="11"/>
  <c r="CZ24" i="11"/>
  <c r="CZ27" i="11"/>
  <c r="CZ16" i="11"/>
  <c r="CZ23" i="11"/>
  <c r="CZ31" i="11"/>
  <c r="CZ20" i="11"/>
  <c r="CZ19" i="11"/>
  <c r="CZ21" i="11"/>
  <c r="CZ18" i="11"/>
  <c r="DT41" i="1"/>
  <c r="DT77" i="1" s="1"/>
  <c r="BX41" i="1"/>
  <c r="CK39" i="1"/>
  <c r="DX38" i="1"/>
  <c r="CA38" i="1"/>
  <c r="DZ16" i="8"/>
  <c r="DZ30" i="8"/>
  <c r="DZ26" i="8"/>
  <c r="DZ22" i="8"/>
  <c r="DZ18" i="8"/>
  <c r="DZ27" i="8"/>
  <c r="DZ31" i="8"/>
  <c r="DZ24" i="8"/>
  <c r="DZ20" i="8"/>
  <c r="DZ21" i="8"/>
  <c r="DZ32" i="8"/>
  <c r="DZ25" i="8"/>
  <c r="DZ19" i="8"/>
  <c r="DZ23" i="8"/>
  <c r="DZ29" i="8"/>
  <c r="DZ28" i="8"/>
  <c r="DM16" i="8"/>
  <c r="DM32" i="8"/>
  <c r="DM25" i="8"/>
  <c r="DM22" i="8"/>
  <c r="DM29" i="8"/>
  <c r="DM19" i="8"/>
  <c r="DM21" i="8"/>
  <c r="DM30" i="8"/>
  <c r="DM20" i="8"/>
  <c r="DM26" i="8"/>
  <c r="DM23" i="8"/>
  <c r="DM31" i="8"/>
  <c r="DM28" i="8"/>
  <c r="DM27" i="8"/>
  <c r="DM24" i="8"/>
  <c r="DM18" i="8"/>
  <c r="BM39" i="1"/>
  <c r="AZ41" i="1"/>
  <c r="DN16" i="12"/>
  <c r="DN31" i="12"/>
  <c r="DN27" i="12"/>
  <c r="DN23" i="12"/>
  <c r="DN19" i="12"/>
  <c r="DN30" i="12"/>
  <c r="DN28" i="12"/>
  <c r="DN18" i="12"/>
  <c r="DN21" i="12"/>
  <c r="DN25" i="12"/>
  <c r="DN32" i="12"/>
  <c r="DN29" i="12"/>
  <c r="DN26" i="12"/>
  <c r="DN20" i="12"/>
  <c r="DN22" i="12"/>
  <c r="DN24" i="12"/>
  <c r="CY38" i="1"/>
  <c r="AM77" i="1"/>
  <c r="BW77" i="1"/>
  <c r="DJ16" i="9"/>
  <c r="DJ19" i="9"/>
  <c r="DJ26" i="9"/>
  <c r="DJ23" i="9"/>
  <c r="DJ25" i="9"/>
  <c r="DJ21" i="9"/>
  <c r="DJ30" i="9"/>
  <c r="DJ20" i="9"/>
  <c r="DJ28" i="9"/>
  <c r="DJ24" i="9"/>
  <c r="DJ18" i="9"/>
  <c r="DJ29" i="9"/>
  <c r="DJ32" i="9"/>
  <c r="DJ22" i="9"/>
  <c r="DJ27" i="9"/>
  <c r="DJ31" i="9"/>
  <c r="BC38" i="1"/>
  <c r="CW39" i="1"/>
  <c r="CJ41" i="1"/>
  <c r="BJ82" i="8"/>
  <c r="BJ84" i="8" s="1"/>
  <c r="BJ86" i="8" s="1"/>
  <c r="AW82" i="9"/>
  <c r="AW84" i="9" s="1"/>
  <c r="AW86" i="9" s="1"/>
  <c r="CW82" i="10"/>
  <c r="CW84" i="10" s="1"/>
  <c r="CW86" i="10" s="1"/>
  <c r="CW82" i="8"/>
  <c r="CW84" i="8" s="1"/>
  <c r="BI86" i="10"/>
  <c r="DI86" i="12"/>
  <c r="CW86" i="13"/>
  <c r="DT86" i="13"/>
  <c r="BM86" i="12"/>
  <c r="CJ86" i="13"/>
  <c r="DJ86" i="13"/>
  <c r="DT86" i="11"/>
  <c r="AY86" i="11"/>
  <c r="BB86" i="12"/>
  <c r="CW86" i="12"/>
  <c r="BN86" i="12"/>
  <c r="DF86" i="9"/>
  <c r="DF93" i="9"/>
  <c r="DF96" i="9" s="1"/>
  <c r="CK86" i="13"/>
  <c r="DH86" i="11"/>
  <c r="BX86" i="11"/>
  <c r="BW86" i="11"/>
  <c r="DK74" i="10"/>
  <c r="DW74" i="3"/>
  <c r="BX74" i="10"/>
  <c r="AX74" i="9"/>
  <c r="EA74" i="3"/>
  <c r="CX74" i="9"/>
  <c r="DX74" i="2"/>
  <c r="BK74" i="10"/>
  <c r="CK74" i="8"/>
  <c r="DX72" i="9"/>
  <c r="DX74" i="9" s="1"/>
  <c r="DK74" i="9"/>
  <c r="DT74" i="2"/>
  <c r="BW74" i="8"/>
  <c r="DX74" i="3"/>
  <c r="DV74" i="3"/>
  <c r="DZ74" i="3"/>
  <c r="DK74" i="8"/>
  <c r="BK74" i="8"/>
  <c r="DZ74" i="2"/>
  <c r="CK74" i="10"/>
  <c r="CX74" i="10"/>
  <c r="AX74" i="10"/>
  <c r="AX74" i="8"/>
  <c r="DX72" i="8"/>
  <c r="DX74" i="8" s="1"/>
  <c r="DU74" i="3"/>
  <c r="CK74" i="9"/>
  <c r="CL41" i="8"/>
  <c r="CL77" i="8" s="1"/>
  <c r="AL41" i="9"/>
  <c r="AL77" i="9" s="1"/>
  <c r="O41" i="9"/>
  <c r="O77" i="9" s="1"/>
  <c r="BY41" i="9"/>
  <c r="BY77" i="9" s="1"/>
  <c r="BC41" i="11"/>
  <c r="BC77" i="11" s="1"/>
  <c r="BL41" i="10"/>
  <c r="BL77" i="10" s="1"/>
  <c r="DL41" i="10"/>
  <c r="DL77" i="10" s="1"/>
  <c r="CY41" i="10"/>
  <c r="CY77" i="10" s="1"/>
  <c r="AL41" i="8"/>
  <c r="AL77" i="8" s="1"/>
  <c r="DU41" i="9"/>
  <c r="DU77" i="9" s="1"/>
  <c r="DX3" i="9"/>
  <c r="DX2" i="9" s="1"/>
  <c r="AZ38" i="8"/>
  <c r="AZ39" i="8"/>
  <c r="AZ12" i="8"/>
  <c r="AZ11" i="8"/>
  <c r="AZ15" i="8"/>
  <c r="AZ10" i="8"/>
  <c r="AZ17" i="8"/>
  <c r="AZ14" i="8"/>
  <c r="AZ9" i="8"/>
  <c r="AZ13" i="8"/>
  <c r="DM11" i="8"/>
  <c r="DM39" i="8"/>
  <c r="DM14" i="8"/>
  <c r="DM38" i="8"/>
  <c r="DM15" i="8"/>
  <c r="DM12" i="8"/>
  <c r="DM13" i="8"/>
  <c r="DM10" i="8"/>
  <c r="DM9" i="8"/>
  <c r="DM17" i="8"/>
  <c r="AM38" i="8"/>
  <c r="AM39" i="8"/>
  <c r="AM13" i="8"/>
  <c r="AM12" i="8"/>
  <c r="AM17" i="8"/>
  <c r="AM11" i="8"/>
  <c r="AM14" i="8"/>
  <c r="AM15" i="8"/>
  <c r="AM10" i="8"/>
  <c r="AM9" i="8"/>
  <c r="CM14" i="9"/>
  <c r="CM15" i="9"/>
  <c r="CM38" i="9"/>
  <c r="CM39" i="9"/>
  <c r="CM10" i="9"/>
  <c r="CM11" i="9"/>
  <c r="CM9" i="9"/>
  <c r="CM17" i="9"/>
  <c r="CM12" i="9"/>
  <c r="AM10" i="9"/>
  <c r="AM39" i="9"/>
  <c r="AM17" i="9"/>
  <c r="AM11" i="9"/>
  <c r="AM9" i="9"/>
  <c r="AM38" i="9"/>
  <c r="AM15" i="9"/>
  <c r="AM12" i="9"/>
  <c r="AM14" i="9"/>
  <c r="CA41" i="11"/>
  <c r="CA77" i="11" s="1"/>
  <c r="DI41" i="9"/>
  <c r="DI77" i="9" s="1"/>
  <c r="DT76" i="9"/>
  <c r="DT80" i="9" s="1"/>
  <c r="DT36" i="9"/>
  <c r="CZ39" i="10"/>
  <c r="CZ38" i="10"/>
  <c r="CZ14" i="10"/>
  <c r="CZ10" i="10"/>
  <c r="CZ12" i="10"/>
  <c r="CZ17" i="10"/>
  <c r="CZ15" i="10"/>
  <c r="CZ9" i="10"/>
  <c r="CZ11" i="10"/>
  <c r="CZ38" i="8"/>
  <c r="CZ15" i="8"/>
  <c r="CZ39" i="8"/>
  <c r="CZ9" i="8"/>
  <c r="CZ17" i="8"/>
  <c r="CZ12" i="8"/>
  <c r="CZ11" i="8"/>
  <c r="CZ10" i="8"/>
  <c r="CZ13" i="8"/>
  <c r="CZ14" i="8"/>
  <c r="P39" i="9"/>
  <c r="P38" i="9"/>
  <c r="P10" i="9"/>
  <c r="P13" i="9"/>
  <c r="P11" i="9"/>
  <c r="P9" i="9"/>
  <c r="P15" i="9"/>
  <c r="P14" i="9"/>
  <c r="P17" i="9"/>
  <c r="P12" i="9"/>
  <c r="AM10" i="10"/>
  <c r="AM38" i="10"/>
  <c r="AM11" i="10"/>
  <c r="AM15" i="10"/>
  <c r="AM17" i="10"/>
  <c r="AM39" i="10"/>
  <c r="AM12" i="10"/>
  <c r="AM14" i="10"/>
  <c r="AM9" i="10"/>
  <c r="AA38" i="9"/>
  <c r="AA39" i="9"/>
  <c r="AA15" i="9"/>
  <c r="AA13" i="9"/>
  <c r="AA11" i="9"/>
  <c r="AA17" i="9"/>
  <c r="AA9" i="9"/>
  <c r="AA14" i="9"/>
  <c r="AA12" i="9"/>
  <c r="AA10" i="9"/>
  <c r="BZ38" i="8"/>
  <c r="BZ14" i="8"/>
  <c r="BZ39" i="8"/>
  <c r="BZ10" i="8"/>
  <c r="BZ11" i="8"/>
  <c r="BZ17" i="8"/>
  <c r="BZ15" i="8"/>
  <c r="BZ13" i="8"/>
  <c r="BZ12" i="8"/>
  <c r="BZ9" i="8"/>
  <c r="CM39" i="10"/>
  <c r="CM17" i="10"/>
  <c r="CM15" i="10"/>
  <c r="CM10" i="10"/>
  <c r="CM38" i="10"/>
  <c r="CM9" i="10"/>
  <c r="CM12" i="10"/>
  <c r="CM14" i="10"/>
  <c r="CM11" i="10"/>
  <c r="CM38" i="8"/>
  <c r="CM13" i="8"/>
  <c r="CM17" i="8"/>
  <c r="CM11" i="8"/>
  <c r="CM15" i="8"/>
  <c r="CM39" i="8"/>
  <c r="CM9" i="8"/>
  <c r="CM12" i="8"/>
  <c r="CM10" i="8"/>
  <c r="CM14" i="8"/>
  <c r="CW41" i="9"/>
  <c r="CW77" i="9" s="1"/>
  <c r="DJ15" i="9"/>
  <c r="DJ39" i="9"/>
  <c r="DJ12" i="9"/>
  <c r="DJ11" i="9"/>
  <c r="DJ14" i="9"/>
  <c r="DJ9" i="9"/>
  <c r="DJ38" i="9"/>
  <c r="DJ17" i="9"/>
  <c r="DJ10" i="9"/>
  <c r="AD76" i="12"/>
  <c r="AD80" i="12" s="1"/>
  <c r="DZ39" i="10"/>
  <c r="DZ15" i="10"/>
  <c r="DZ14" i="10"/>
  <c r="DZ9" i="10"/>
  <c r="DZ12" i="10"/>
  <c r="DZ17" i="10"/>
  <c r="DZ10" i="10"/>
  <c r="DZ38" i="10"/>
  <c r="DZ11" i="10"/>
  <c r="DL3" i="9"/>
  <c r="DL2" i="9" s="1"/>
  <c r="P38" i="10"/>
  <c r="P10" i="10"/>
  <c r="P17" i="10"/>
  <c r="P14" i="10"/>
  <c r="P15" i="10"/>
  <c r="P39" i="10"/>
  <c r="P11" i="10"/>
  <c r="P9" i="10"/>
  <c r="P12" i="10"/>
  <c r="P13" i="10"/>
  <c r="CV76" i="9"/>
  <c r="CV80" i="9" s="1"/>
  <c r="CV36" i="9"/>
  <c r="BZ38" i="10"/>
  <c r="BZ17" i="10"/>
  <c r="BZ9" i="10"/>
  <c r="BZ12" i="10"/>
  <c r="BZ11" i="10"/>
  <c r="BZ39" i="10"/>
  <c r="BZ14" i="10"/>
  <c r="BZ15" i="10"/>
  <c r="BZ10" i="10"/>
  <c r="DX41" i="13"/>
  <c r="DX77" i="13" s="1"/>
  <c r="CZ3" i="9"/>
  <c r="CZ2" i="9" s="1"/>
  <c r="BZ17" i="9"/>
  <c r="BZ12" i="9"/>
  <c r="BZ15" i="9"/>
  <c r="BZ39" i="9"/>
  <c r="BZ38" i="9"/>
  <c r="BZ14" i="9"/>
  <c r="BZ9" i="9"/>
  <c r="BZ11" i="9"/>
  <c r="BZ10" i="9"/>
  <c r="DH36" i="9"/>
  <c r="DH76" i="9"/>
  <c r="CX9" i="9"/>
  <c r="CX39" i="9"/>
  <c r="CX15" i="9"/>
  <c r="CX14" i="9"/>
  <c r="CX10" i="9"/>
  <c r="CX11" i="9"/>
  <c r="CX38" i="9"/>
  <c r="CX12" i="9"/>
  <c r="CX17" i="9"/>
  <c r="AD77" i="12"/>
  <c r="AE77" i="12" s="1"/>
  <c r="AE41" i="12"/>
  <c r="CT84" i="9"/>
  <c r="AB38" i="8"/>
  <c r="AB15" i="8"/>
  <c r="AB39" i="8"/>
  <c r="AB13" i="8"/>
  <c r="AB9" i="8"/>
  <c r="AB11" i="8"/>
  <c r="AB17" i="8"/>
  <c r="AB10" i="8"/>
  <c r="AB14" i="8"/>
  <c r="AB12" i="8"/>
  <c r="BM38" i="8"/>
  <c r="BM39" i="8"/>
  <c r="BM14" i="8"/>
  <c r="BM10" i="8"/>
  <c r="BM12" i="8"/>
  <c r="BM9" i="8"/>
  <c r="BM15" i="8"/>
  <c r="BM17" i="8"/>
  <c r="BM11" i="8"/>
  <c r="BM13" i="8"/>
  <c r="DZ17" i="8"/>
  <c r="DZ38" i="8"/>
  <c r="DZ14" i="8"/>
  <c r="DZ12" i="8"/>
  <c r="DZ39" i="8"/>
  <c r="DZ13" i="8"/>
  <c r="DZ15" i="8"/>
  <c r="DZ10" i="8"/>
  <c r="DZ9" i="8"/>
  <c r="DZ11" i="8"/>
  <c r="BM38" i="10"/>
  <c r="BM10" i="10"/>
  <c r="BM12" i="10"/>
  <c r="BM39" i="10"/>
  <c r="BM17" i="10"/>
  <c r="BM14" i="10"/>
  <c r="BM11" i="10"/>
  <c r="BM15" i="10"/>
  <c r="BM9" i="10"/>
  <c r="AA39" i="10"/>
  <c r="AA13" i="10"/>
  <c r="AA17" i="10"/>
  <c r="AA12" i="10"/>
  <c r="AA14" i="10"/>
  <c r="AA38" i="10"/>
  <c r="AA11" i="10"/>
  <c r="AA9" i="10"/>
  <c r="AA10" i="10"/>
  <c r="AA15" i="10"/>
  <c r="DM39" i="10"/>
  <c r="DM10" i="10"/>
  <c r="DM38" i="10"/>
  <c r="DM9" i="10"/>
  <c r="DM17" i="10"/>
  <c r="DM11" i="10"/>
  <c r="DM14" i="10"/>
  <c r="DM15" i="10"/>
  <c r="DM12" i="10"/>
  <c r="O39" i="8"/>
  <c r="O11" i="8"/>
  <c r="O9" i="8"/>
  <c r="O10" i="8"/>
  <c r="O14" i="8"/>
  <c r="O15" i="8"/>
  <c r="O17" i="8"/>
  <c r="O38" i="8"/>
  <c r="O13" i="8"/>
  <c r="O12" i="8"/>
  <c r="AZ17" i="9"/>
  <c r="AZ38" i="9"/>
  <c r="AZ10" i="9"/>
  <c r="AZ12" i="9"/>
  <c r="AZ9" i="9"/>
  <c r="AZ14" i="9"/>
  <c r="AZ11" i="9"/>
  <c r="AZ15" i="9"/>
  <c r="AZ39" i="9"/>
  <c r="BM38" i="9"/>
  <c r="BM39" i="9"/>
  <c r="BM12" i="9"/>
  <c r="BM10" i="9"/>
  <c r="BM14" i="9"/>
  <c r="BM9" i="9"/>
  <c r="BM11" i="9"/>
  <c r="BM17" i="9"/>
  <c r="BM15" i="9"/>
  <c r="AZ38" i="10"/>
  <c r="AZ39" i="10"/>
  <c r="AZ17" i="10"/>
  <c r="AZ14" i="10"/>
  <c r="AZ9" i="10"/>
  <c r="AZ10" i="10"/>
  <c r="AZ15" i="10"/>
  <c r="AZ12" i="10"/>
  <c r="AZ11" i="10"/>
  <c r="CZ41" i="13"/>
  <c r="CZ77" i="13" s="1"/>
  <c r="DV17" i="9"/>
  <c r="DV11" i="9"/>
  <c r="DV14" i="9"/>
  <c r="DV38" i="9"/>
  <c r="DV15" i="9"/>
  <c r="DV39" i="9"/>
  <c r="DV10" i="9"/>
  <c r="DV9" i="9"/>
  <c r="DV12" i="9"/>
  <c r="ED39" i="3"/>
  <c r="DR39" i="3"/>
  <c r="CZ76" i="13"/>
  <c r="DA41" i="12"/>
  <c r="DA77" i="12" s="1"/>
  <c r="CY41" i="11"/>
  <c r="CY77" i="11" s="1"/>
  <c r="AR77" i="3"/>
  <c r="BO76" i="13"/>
  <c r="BO80" i="13" s="1"/>
  <c r="BO36" i="13"/>
  <c r="CM77" i="13"/>
  <c r="CM76" i="13"/>
  <c r="CM80" i="13" s="1"/>
  <c r="CM36" i="13"/>
  <c r="DO3" i="13"/>
  <c r="DO2" i="13" s="1"/>
  <c r="DM38" i="13"/>
  <c r="DM15" i="13"/>
  <c r="DM12" i="13"/>
  <c r="DM10" i="13"/>
  <c r="DM13" i="13"/>
  <c r="DM39" i="13"/>
  <c r="DM11" i="13"/>
  <c r="DM17" i="13"/>
  <c r="DM9" i="13"/>
  <c r="DM14" i="13"/>
  <c r="BD41" i="13"/>
  <c r="BE39" i="13"/>
  <c r="DV82" i="13"/>
  <c r="DV84" i="13" s="1"/>
  <c r="BM84" i="13"/>
  <c r="BZ82" i="13"/>
  <c r="CQ3" i="13"/>
  <c r="CQ2" i="13" s="1"/>
  <c r="DH84" i="13"/>
  <c r="DI84" i="13"/>
  <c r="DC3" i="13"/>
  <c r="DC2" i="13" s="1"/>
  <c r="DU82" i="13"/>
  <c r="CA76" i="13"/>
  <c r="CA80" i="13" s="1"/>
  <c r="CA36" i="13"/>
  <c r="CO13" i="13"/>
  <c r="CO38" i="13"/>
  <c r="CO39" i="13"/>
  <c r="CO17" i="13"/>
  <c r="CO14" i="13"/>
  <c r="CO10" i="13"/>
  <c r="CO12" i="13"/>
  <c r="CO9" i="13"/>
  <c r="CO11" i="13"/>
  <c r="CO15" i="13"/>
  <c r="CB41" i="13"/>
  <c r="CB77" i="13" s="1"/>
  <c r="DA39" i="13"/>
  <c r="DA10" i="13"/>
  <c r="DA17" i="13"/>
  <c r="DA38" i="13"/>
  <c r="DA15" i="13"/>
  <c r="DA14" i="13"/>
  <c r="DA13" i="13"/>
  <c r="DA9" i="13"/>
  <c r="DA12" i="13"/>
  <c r="DA11" i="13"/>
  <c r="BY82" i="13"/>
  <c r="BY84" i="13" s="1"/>
  <c r="DS86" i="13"/>
  <c r="DS64" i="13"/>
  <c r="CV84" i="13"/>
  <c r="AR76" i="13"/>
  <c r="CN41" i="13"/>
  <c r="CN77" i="13" s="1"/>
  <c r="BP41" i="13"/>
  <c r="BP77" i="13" s="1"/>
  <c r="AE76" i="13"/>
  <c r="BC76" i="13"/>
  <c r="BC80" i="13" s="1"/>
  <c r="BL86" i="13"/>
  <c r="DW76" i="13"/>
  <c r="DW80" i="13" s="1"/>
  <c r="DW36" i="13"/>
  <c r="R76" i="13"/>
  <c r="CX82" i="13"/>
  <c r="CX84" i="13" s="1"/>
  <c r="BQ12" i="13"/>
  <c r="BR12" i="13" s="1"/>
  <c r="BQ38" i="13"/>
  <c r="BR38" i="13" s="1"/>
  <c r="BQ13" i="13"/>
  <c r="BR13" i="13" s="1"/>
  <c r="BQ10" i="13"/>
  <c r="BR10" i="13" s="1"/>
  <c r="BQ39" i="13"/>
  <c r="BQ11" i="13"/>
  <c r="BR11" i="13" s="1"/>
  <c r="BQ9" i="13"/>
  <c r="BQ15" i="13"/>
  <c r="BR15" i="13" s="1"/>
  <c r="BQ17" i="13"/>
  <c r="BR17" i="13" s="1"/>
  <c r="BQ14" i="13"/>
  <c r="BR14" i="13" s="1"/>
  <c r="DL41" i="13"/>
  <c r="DL77" i="13" s="1"/>
  <c r="DK76" i="13"/>
  <c r="DK80" i="13" s="1"/>
  <c r="DK36" i="13"/>
  <c r="DK55" i="13" s="1"/>
  <c r="BN82" i="13"/>
  <c r="BN84" i="13" s="1"/>
  <c r="EA3" i="13"/>
  <c r="EA2" i="13" s="1"/>
  <c r="CC38" i="13"/>
  <c r="CC17" i="13"/>
  <c r="CC39" i="13"/>
  <c r="CC14" i="13"/>
  <c r="CC13" i="13"/>
  <c r="CC9" i="13"/>
  <c r="CC11" i="13"/>
  <c r="CC15" i="13"/>
  <c r="CC10" i="13"/>
  <c r="CC12" i="13"/>
  <c r="DY14" i="13"/>
  <c r="DY11" i="13"/>
  <c r="DY39" i="13"/>
  <c r="DY17" i="13"/>
  <c r="DY38" i="13"/>
  <c r="DY9" i="13"/>
  <c r="DY15" i="13"/>
  <c r="DY10" i="13"/>
  <c r="DY12" i="13"/>
  <c r="DY13" i="13"/>
  <c r="CI86" i="13"/>
  <c r="CE3" i="13"/>
  <c r="CY76" i="13"/>
  <c r="CY80" i="13" s="1"/>
  <c r="CY36" i="13"/>
  <c r="CY55" i="13" s="1"/>
  <c r="DN38" i="12"/>
  <c r="DN12" i="12"/>
  <c r="DN15" i="12"/>
  <c r="DN14" i="12"/>
  <c r="DN39" i="12"/>
  <c r="DN17" i="12"/>
  <c r="DN9" i="12"/>
  <c r="DN13" i="12"/>
  <c r="DN10" i="12"/>
  <c r="DN11" i="12"/>
  <c r="DB39" i="12"/>
  <c r="DB38" i="12"/>
  <c r="DB14" i="12"/>
  <c r="DB11" i="12"/>
  <c r="DB12" i="12"/>
  <c r="DB15" i="12"/>
  <c r="DB10" i="12"/>
  <c r="DB9" i="12"/>
  <c r="DB13" i="12"/>
  <c r="DB17" i="12"/>
  <c r="BQ41" i="12"/>
  <c r="BR39" i="12"/>
  <c r="CP14" i="12"/>
  <c r="CP11" i="12"/>
  <c r="CP39" i="12"/>
  <c r="CP17" i="12"/>
  <c r="CP38" i="12"/>
  <c r="CP12" i="12"/>
  <c r="CP10" i="12"/>
  <c r="CP9" i="12"/>
  <c r="CP13" i="12"/>
  <c r="CP15" i="12"/>
  <c r="DD3" i="12"/>
  <c r="DD2" i="12" s="1"/>
  <c r="DV84" i="12"/>
  <c r="BC82" i="12"/>
  <c r="BC84" i="12" s="1"/>
  <c r="DW84" i="12"/>
  <c r="CR3" i="12"/>
  <c r="DX76" i="12"/>
  <c r="DX80" i="12" s="1"/>
  <c r="DX36" i="12"/>
  <c r="DX55" i="12" s="1"/>
  <c r="DX77" i="12"/>
  <c r="CO41" i="12"/>
  <c r="CO77" i="12" s="1"/>
  <c r="BO82" i="12"/>
  <c r="BO84" i="12" s="1"/>
  <c r="BP76" i="12"/>
  <c r="BP80" i="12" s="1"/>
  <c r="BP36" i="12"/>
  <c r="DU84" i="12"/>
  <c r="CN76" i="12"/>
  <c r="CN80" i="12" s="1"/>
  <c r="CN36" i="12"/>
  <c r="CN55" i="12" s="1"/>
  <c r="CA82" i="12"/>
  <c r="CD38" i="12"/>
  <c r="CE38" i="12" s="1"/>
  <c r="CD17" i="12"/>
  <c r="CE17" i="12" s="1"/>
  <c r="CD14" i="12"/>
  <c r="CE14" i="12" s="1"/>
  <c r="CD15" i="12"/>
  <c r="CE15" i="12" s="1"/>
  <c r="CD13" i="12"/>
  <c r="CE13" i="12" s="1"/>
  <c r="CD39" i="12"/>
  <c r="CD9" i="12"/>
  <c r="CD11" i="12"/>
  <c r="CE11" i="12" s="1"/>
  <c r="CD12" i="12"/>
  <c r="CE12" i="12" s="1"/>
  <c r="CD10" i="12"/>
  <c r="CE10" i="12" s="1"/>
  <c r="CL84" i="12"/>
  <c r="DL76" i="12"/>
  <c r="DL80" i="12" s="1"/>
  <c r="DL36" i="12"/>
  <c r="BZ82" i="12"/>
  <c r="CZ76" i="12"/>
  <c r="CZ80" i="12" s="1"/>
  <c r="CZ36" i="12"/>
  <c r="BD76" i="12"/>
  <c r="BD80" i="12" s="1"/>
  <c r="BD36" i="12"/>
  <c r="BD55" i="12" s="1"/>
  <c r="DM41" i="12"/>
  <c r="DM77" i="12" s="1"/>
  <c r="BD77" i="12"/>
  <c r="BE77" i="12" s="1"/>
  <c r="BE41" i="12"/>
  <c r="DZ39" i="12"/>
  <c r="DZ38" i="12"/>
  <c r="DZ17" i="12"/>
  <c r="DZ9" i="12"/>
  <c r="DZ12" i="12"/>
  <c r="DZ15" i="12"/>
  <c r="DZ14" i="12"/>
  <c r="DZ11" i="12"/>
  <c r="DZ10" i="12"/>
  <c r="DZ13" i="12"/>
  <c r="CB76" i="12"/>
  <c r="CB80" i="12" s="1"/>
  <c r="CB36" i="12"/>
  <c r="DH86" i="12"/>
  <c r="CM82" i="12"/>
  <c r="R80" i="12"/>
  <c r="EB3" i="12"/>
  <c r="EB2" i="12" s="1"/>
  <c r="CY82" i="12"/>
  <c r="DY41" i="12"/>
  <c r="DY77" i="12" s="1"/>
  <c r="CK84" i="12"/>
  <c r="CC41" i="12"/>
  <c r="CC77" i="12" s="1"/>
  <c r="DP3" i="12"/>
  <c r="DP2" i="12" s="1"/>
  <c r="CX84" i="12"/>
  <c r="CX76" i="11"/>
  <c r="CX80" i="11" s="1"/>
  <c r="CX36" i="11"/>
  <c r="CX55" i="11" s="1"/>
  <c r="CI86" i="11"/>
  <c r="AD77" i="11"/>
  <c r="AE77" i="11" s="1"/>
  <c r="AE41" i="11"/>
  <c r="BN76" i="11"/>
  <c r="BN80" i="11" s="1"/>
  <c r="BN36" i="11"/>
  <c r="BN55" i="11" s="1"/>
  <c r="DJ77" i="11"/>
  <c r="DS62" i="11"/>
  <c r="DS64" i="11" s="1"/>
  <c r="AP76" i="11"/>
  <c r="AP80" i="11" s="1"/>
  <c r="CD3" i="11"/>
  <c r="CD2" i="11" s="1"/>
  <c r="CV82" i="11"/>
  <c r="CU86" i="11"/>
  <c r="DZ3" i="11"/>
  <c r="DZ2" i="11" s="1"/>
  <c r="CN17" i="11"/>
  <c r="CN14" i="11"/>
  <c r="CN38" i="11"/>
  <c r="CN39" i="11"/>
  <c r="CN15" i="11"/>
  <c r="CN11" i="11"/>
  <c r="CN12" i="11"/>
  <c r="CN13" i="11"/>
  <c r="CN10" i="11"/>
  <c r="CN9" i="11"/>
  <c r="BA82" i="11"/>
  <c r="BA84" i="11" s="1"/>
  <c r="DX38" i="11"/>
  <c r="DX9" i="11"/>
  <c r="DX12" i="11"/>
  <c r="DX13" i="11"/>
  <c r="DX17" i="11"/>
  <c r="DX15" i="11"/>
  <c r="DX11" i="11"/>
  <c r="DX14" i="11"/>
  <c r="DX10" i="11"/>
  <c r="DX39" i="11"/>
  <c r="DB3" i="11"/>
  <c r="DB2" i="11" s="1"/>
  <c r="CK82" i="11"/>
  <c r="CP3" i="11"/>
  <c r="CP2" i="11" s="1"/>
  <c r="BP17" i="11"/>
  <c r="BP38" i="11"/>
  <c r="BP14" i="11"/>
  <c r="BP15" i="11"/>
  <c r="BP9" i="11"/>
  <c r="BP13" i="11"/>
  <c r="BP39" i="11"/>
  <c r="BP11" i="11"/>
  <c r="BP10" i="11"/>
  <c r="BP12" i="11"/>
  <c r="CB13" i="11"/>
  <c r="CB39" i="11"/>
  <c r="CB38" i="11"/>
  <c r="CB12" i="11"/>
  <c r="CB9" i="11"/>
  <c r="CB17" i="11"/>
  <c r="CB11" i="11"/>
  <c r="CB10" i="11"/>
  <c r="CB14" i="11"/>
  <c r="CB15" i="11"/>
  <c r="DN3" i="11"/>
  <c r="DN2" i="11" s="1"/>
  <c r="CZ39" i="11"/>
  <c r="CZ17" i="11"/>
  <c r="CZ38" i="11"/>
  <c r="CZ14" i="11"/>
  <c r="CZ11" i="11"/>
  <c r="CZ12" i="11"/>
  <c r="CZ15" i="11"/>
  <c r="CZ10" i="11"/>
  <c r="CZ13" i="11"/>
  <c r="CZ9" i="11"/>
  <c r="BR3" i="11"/>
  <c r="CJ84" i="11"/>
  <c r="BO41" i="11"/>
  <c r="BO77" i="11" s="1"/>
  <c r="DL14" i="11"/>
  <c r="DL11" i="11"/>
  <c r="DL39" i="11"/>
  <c r="DL17" i="11"/>
  <c r="DL15" i="11"/>
  <c r="DL12" i="11"/>
  <c r="DL10" i="11"/>
  <c r="DL13" i="11"/>
  <c r="DL9" i="11"/>
  <c r="DL38" i="11"/>
  <c r="CM41" i="11"/>
  <c r="BB76" i="11"/>
  <c r="BB80" i="11" s="1"/>
  <c r="BB36" i="11"/>
  <c r="DS84" i="11"/>
  <c r="DS93" i="11" s="1"/>
  <c r="DS96" i="11" s="1"/>
  <c r="CW82" i="11"/>
  <c r="BL84" i="11"/>
  <c r="DV76" i="11"/>
  <c r="DV80" i="11" s="1"/>
  <c r="DV36" i="11"/>
  <c r="DW41" i="11"/>
  <c r="CL76" i="11"/>
  <c r="CL80" i="11" s="1"/>
  <c r="CL36" i="11"/>
  <c r="BJ86" i="11"/>
  <c r="DJ76" i="11"/>
  <c r="DJ80" i="11" s="1"/>
  <c r="DJ36" i="11"/>
  <c r="AZ84" i="11"/>
  <c r="DK41" i="11"/>
  <c r="DK77" i="11" s="1"/>
  <c r="R76" i="11"/>
  <c r="AQ41" i="11"/>
  <c r="AR39" i="11"/>
  <c r="BD12" i="11"/>
  <c r="BE12" i="11" s="1"/>
  <c r="BD9" i="11"/>
  <c r="BD38" i="11"/>
  <c r="BE38" i="11" s="1"/>
  <c r="BD14" i="11"/>
  <c r="BE14" i="11" s="1"/>
  <c r="BD15" i="11"/>
  <c r="BE15" i="11" s="1"/>
  <c r="BD39" i="11"/>
  <c r="BD10" i="11"/>
  <c r="BE10" i="11" s="1"/>
  <c r="BD11" i="11"/>
  <c r="BE11" i="11" s="1"/>
  <c r="BD13" i="11"/>
  <c r="BE13" i="11" s="1"/>
  <c r="BD17" i="11"/>
  <c r="BE17" i="11" s="1"/>
  <c r="DU82" i="11"/>
  <c r="DU84" i="11" s="1"/>
  <c r="BZ76" i="11"/>
  <c r="BZ80" i="11" s="1"/>
  <c r="BZ36" i="11"/>
  <c r="AD76" i="11"/>
  <c r="AD80" i="11" s="1"/>
  <c r="AX36" i="10"/>
  <c r="BX36" i="9"/>
  <c r="CK36" i="10"/>
  <c r="DX36" i="10"/>
  <c r="BX36" i="10"/>
  <c r="BX55" i="10" s="1"/>
  <c r="DH86" i="8"/>
  <c r="AU86" i="8"/>
  <c r="AY41" i="8"/>
  <c r="CY7" i="8"/>
  <c r="CY71" i="8" s="1"/>
  <c r="BH84" i="9"/>
  <c r="BJ74" i="10"/>
  <c r="DW72" i="8"/>
  <c r="DW74" i="8" s="1"/>
  <c r="CL41" i="10"/>
  <c r="CL77" i="10" s="1"/>
  <c r="BK36" i="10"/>
  <c r="BK55" i="10" s="1"/>
  <c r="CV82" i="8"/>
  <c r="CV84" i="8" s="1"/>
  <c r="AU84" i="9"/>
  <c r="BX71" i="8"/>
  <c r="CW74" i="9"/>
  <c r="CY7" i="10"/>
  <c r="CY71" i="10" s="1"/>
  <c r="CY72" i="10" s="1"/>
  <c r="BX71" i="9"/>
  <c r="BL7" i="10"/>
  <c r="BL71" i="10" s="1"/>
  <c r="BL72" i="10" s="1"/>
  <c r="CK36" i="8"/>
  <c r="CK55" i="8" s="1"/>
  <c r="AY7" i="8"/>
  <c r="AY71" i="8" s="1"/>
  <c r="AY72" i="8" s="1"/>
  <c r="AY7" i="9"/>
  <c r="AY71" i="9" s="1"/>
  <c r="AY72" i="9" s="1"/>
  <c r="DJ74" i="9"/>
  <c r="DV82" i="8"/>
  <c r="DV84" i="8" s="1"/>
  <c r="BK76" i="8"/>
  <c r="BK80" i="8" s="1"/>
  <c r="BU84" i="10"/>
  <c r="CK77" i="8"/>
  <c r="DL7" i="10"/>
  <c r="DL71" i="10" s="1"/>
  <c r="DL72" i="10" s="1"/>
  <c r="CL7" i="9"/>
  <c r="CL71" i="9" s="1"/>
  <c r="CL72" i="9" s="1"/>
  <c r="BL41" i="8"/>
  <c r="BL77" i="8" s="1"/>
  <c r="AY41" i="10"/>
  <c r="AY77" i="10" s="1"/>
  <c r="DY7" i="9"/>
  <c r="DY71" i="9" s="1"/>
  <c r="AW74" i="10"/>
  <c r="DH84" i="10"/>
  <c r="DL41" i="8"/>
  <c r="DL77" i="8" s="1"/>
  <c r="BL7" i="9"/>
  <c r="BL71" i="9" s="1"/>
  <c r="BL72" i="9" s="1"/>
  <c r="CK77" i="9"/>
  <c r="BV82" i="8"/>
  <c r="BV84" i="8" s="1"/>
  <c r="BV86" i="8" s="1"/>
  <c r="DJ74" i="8"/>
  <c r="CY76" i="10"/>
  <c r="AV82" i="8"/>
  <c r="AV84" i="8" s="1"/>
  <c r="AV86" i="8" s="1"/>
  <c r="BY7" i="8"/>
  <c r="BY71" i="8" s="1"/>
  <c r="BY72" i="8" s="1"/>
  <c r="N41" i="8"/>
  <c r="N77" i="8" s="1"/>
  <c r="CL7" i="10"/>
  <c r="CL71" i="10" s="1"/>
  <c r="CL72" i="10" s="1"/>
  <c r="AK76" i="9"/>
  <c r="AK80" i="9" s="1"/>
  <c r="CX36" i="8"/>
  <c r="CX76" i="8"/>
  <c r="CX80" i="8" s="1"/>
  <c r="BX77" i="8"/>
  <c r="DX76" i="8"/>
  <c r="DX80" i="8" s="1"/>
  <c r="Z76" i="8"/>
  <c r="Z80" i="8" s="1"/>
  <c r="CJ74" i="9"/>
  <c r="AA41" i="8"/>
  <c r="DY76" i="8"/>
  <c r="BL41" i="9"/>
  <c r="BL77" i="9" s="1"/>
  <c r="CL41" i="9"/>
  <c r="CL77" i="9" s="1"/>
  <c r="AX36" i="8"/>
  <c r="AX55" i="8" s="1"/>
  <c r="DI82" i="10"/>
  <c r="DI84" i="10" s="1"/>
  <c r="DI86" i="10" s="1"/>
  <c r="AK76" i="8"/>
  <c r="AK80" i="8" s="1"/>
  <c r="BK36" i="9"/>
  <c r="CL7" i="8"/>
  <c r="CL71" i="8" s="1"/>
  <c r="CL72" i="8" s="1"/>
  <c r="DL7" i="8"/>
  <c r="DL71" i="8" s="1"/>
  <c r="DL72" i="8" s="1"/>
  <c r="BH84" i="8"/>
  <c r="BU84" i="8"/>
  <c r="DL7" i="9"/>
  <c r="DL71" i="9" s="1"/>
  <c r="DL72" i="9" s="1"/>
  <c r="AY41" i="9"/>
  <c r="AY77" i="9" s="1"/>
  <c r="Y76" i="10"/>
  <c r="Y80" i="10" s="1"/>
  <c r="Z41" i="9"/>
  <c r="Z77" i="9" s="1"/>
  <c r="BH84" i="10"/>
  <c r="AX76" i="9"/>
  <c r="AX80" i="9" s="1"/>
  <c r="BY7" i="10"/>
  <c r="BY71" i="10" s="1"/>
  <c r="BY72" i="10" s="1"/>
  <c r="BZ7" i="10"/>
  <c r="BZ71" i="10" s="1"/>
  <c r="BZ72" i="10" s="1"/>
  <c r="CI82" i="10"/>
  <c r="DK36" i="8"/>
  <c r="DY41" i="8"/>
  <c r="DY77" i="8" s="1"/>
  <c r="BX76" i="8"/>
  <c r="BX80" i="8" s="1"/>
  <c r="CJ74" i="10"/>
  <c r="CK36" i="9"/>
  <c r="CK55" i="9" s="1"/>
  <c r="AX77" i="9"/>
  <c r="CH84" i="9"/>
  <c r="N76" i="9"/>
  <c r="N80" i="9" s="1"/>
  <c r="CY7" i="9"/>
  <c r="CY71" i="9" s="1"/>
  <c r="CY72" i="9" s="1"/>
  <c r="BV82" i="9"/>
  <c r="BV84" i="9" s="1"/>
  <c r="BV86" i="9" s="1"/>
  <c r="BU84" i="9"/>
  <c r="DY7" i="8"/>
  <c r="DY7" i="10"/>
  <c r="DY71" i="10" s="1"/>
  <c r="CH84" i="8"/>
  <c r="AX77" i="10"/>
  <c r="DX77" i="10"/>
  <c r="DW72" i="9"/>
  <c r="DW74" i="9" s="1"/>
  <c r="BY7" i="9"/>
  <c r="BY71" i="9" s="1"/>
  <c r="BY72" i="9" s="1"/>
  <c r="AY7" i="10"/>
  <c r="AY71" i="10" s="1"/>
  <c r="AY72" i="10" s="1"/>
  <c r="CU84" i="8"/>
  <c r="DU84" i="10"/>
  <c r="CX76" i="10"/>
  <c r="CX80" i="10" s="1"/>
  <c r="CK82" i="9"/>
  <c r="BL7" i="8"/>
  <c r="BL71" i="8" s="1"/>
  <c r="BL72" i="8" s="1"/>
  <c r="DK36" i="10"/>
  <c r="DK55" i="10" s="1"/>
  <c r="CJ74" i="8"/>
  <c r="O41" i="10"/>
  <c r="O77" i="10" s="1"/>
  <c r="DX71" i="10"/>
  <c r="CL76" i="9"/>
  <c r="N76" i="10"/>
  <c r="N80" i="10" s="1"/>
  <c r="BR38" i="2"/>
  <c r="DJ41" i="2"/>
  <c r="DJ77" i="2" s="1"/>
  <c r="DW39" i="2"/>
  <c r="CX39" i="2"/>
  <c r="CK41" i="2"/>
  <c r="BC41" i="3"/>
  <c r="BC77" i="3" s="1"/>
  <c r="BN77" i="3"/>
  <c r="DU41" i="2"/>
  <c r="BX77" i="2"/>
  <c r="DH77" i="2"/>
  <c r="BD41" i="3"/>
  <c r="CA41" i="3"/>
  <c r="DV39" i="2"/>
  <c r="DI41" i="2"/>
  <c r="DI77" i="2" s="1"/>
  <c r="BY41" i="2"/>
  <c r="BY77" i="2" s="1"/>
  <c r="CL39" i="2"/>
  <c r="BA41" i="2"/>
  <c r="BN39" i="2"/>
  <c r="BZ39" i="2"/>
  <c r="BM41" i="2"/>
  <c r="BM77" i="2" s="1"/>
  <c r="CX77" i="3"/>
  <c r="DK41" i="3"/>
  <c r="DN38" i="2"/>
  <c r="CB38" i="1"/>
  <c r="CM41" i="3"/>
  <c r="AQ41" i="2"/>
  <c r="AQ77" i="2" s="1"/>
  <c r="BD39" i="2"/>
  <c r="CY41" i="3"/>
  <c r="CY77" i="3" s="1"/>
  <c r="AR41" i="3"/>
  <c r="BO41" i="3"/>
  <c r="BO77" i="3" s="1"/>
  <c r="AC41" i="2"/>
  <c r="AC77" i="2" s="1"/>
  <c r="AP39" i="2"/>
  <c r="BB39" i="2"/>
  <c r="AO41" i="2"/>
  <c r="AO77" i="2" s="1"/>
  <c r="CP38" i="2"/>
  <c r="CE38" i="2"/>
  <c r="BB3" i="6"/>
  <c r="BO3" i="5"/>
  <c r="BO3" i="10"/>
  <c r="BO2" i="10" s="1"/>
  <c r="CO3" i="9"/>
  <c r="CO2" i="9" s="1"/>
  <c r="AO3" i="9"/>
  <c r="AO2" i="9" s="1"/>
  <c r="CB3" i="8"/>
  <c r="CB2" i="8" s="1"/>
  <c r="BB3" i="9"/>
  <c r="BB2" i="9" s="1"/>
  <c r="CO3" i="5"/>
  <c r="DO3" i="8"/>
  <c r="DO2" i="8" s="1"/>
  <c r="AO3" i="10"/>
  <c r="AO2" i="10" s="1"/>
  <c r="Q3" i="3"/>
  <c r="DO3" i="10"/>
  <c r="DO2" i="10" s="1"/>
  <c r="CB3" i="10"/>
  <c r="CB2" i="10" s="1"/>
  <c r="AC3" i="1"/>
  <c r="Q3" i="1"/>
  <c r="DB3" i="8"/>
  <c r="DB2" i="8" s="1"/>
  <c r="DB3" i="10"/>
  <c r="DB2" i="10" s="1"/>
  <c r="BO3" i="9"/>
  <c r="BO2" i="9" s="1"/>
  <c r="BB3" i="10"/>
  <c r="BB2" i="10" s="1"/>
  <c r="EB3" i="6"/>
  <c r="DB3" i="5"/>
  <c r="EB3" i="5"/>
  <c r="AO3" i="8"/>
  <c r="AO2" i="8" s="1"/>
  <c r="CO3" i="8"/>
  <c r="CO2" i="8" s="1"/>
  <c r="EB3" i="8"/>
  <c r="EB2" i="8" s="1"/>
  <c r="AC3" i="10"/>
  <c r="AC2" i="10" s="1"/>
  <c r="DO3" i="5"/>
  <c r="DB3" i="6"/>
  <c r="AO3" i="6"/>
  <c r="BB3" i="8"/>
  <c r="BB2" i="8" s="1"/>
  <c r="CO3" i="6"/>
  <c r="DO3" i="6"/>
  <c r="CO3" i="10"/>
  <c r="CO2" i="10" s="1"/>
  <c r="AC3" i="9"/>
  <c r="AC2" i="9" s="1"/>
  <c r="EB3" i="10"/>
  <c r="EB2" i="10" s="1"/>
  <c r="CB3" i="9"/>
  <c r="CB2" i="9" s="1"/>
  <c r="BO3" i="8"/>
  <c r="BO2" i="8" s="1"/>
  <c r="BB3" i="5"/>
  <c r="BO3" i="6"/>
  <c r="CB3" i="5"/>
  <c r="CB3" i="6"/>
  <c r="AO3" i="5"/>
  <c r="Q3" i="9"/>
  <c r="Q2" i="9" s="1"/>
  <c r="Q3" i="10"/>
  <c r="Q2" i="10" s="1"/>
  <c r="AC3" i="3"/>
  <c r="AC3" i="6"/>
  <c r="AC3" i="5"/>
  <c r="P3" i="6"/>
  <c r="P3" i="8"/>
  <c r="P2" i="8" s="1"/>
  <c r="AD3" i="2"/>
  <c r="Q3" i="5"/>
  <c r="P3" i="4"/>
  <c r="AC3" i="8"/>
  <c r="AC2" i="8" s="1"/>
  <c r="AC3" i="4"/>
  <c r="AE41" i="3"/>
  <c r="AD77" i="3"/>
  <c r="AE77" i="3" s="1"/>
  <c r="AD41" i="2"/>
  <c r="AE39" i="2"/>
  <c r="CZ51" i="9" l="1"/>
  <c r="CZ49" i="9"/>
  <c r="CZ50" i="9"/>
  <c r="CZ89" i="9"/>
  <c r="CZ59" i="9"/>
  <c r="CZ90" i="9"/>
  <c r="CZ58" i="9"/>
  <c r="CZ57" i="9"/>
  <c r="CZ88" i="9"/>
  <c r="AO50" i="8"/>
  <c r="AO51" i="8"/>
  <c r="AO49" i="8"/>
  <c r="AO58" i="8"/>
  <c r="AO59" i="8"/>
  <c r="AO89" i="8"/>
  <c r="AO90" i="8"/>
  <c r="AO57" i="8"/>
  <c r="AO88" i="8"/>
  <c r="BB49" i="9"/>
  <c r="BB50" i="9"/>
  <c r="BB51" i="9"/>
  <c r="BB89" i="9"/>
  <c r="BB59" i="9"/>
  <c r="BB90" i="9"/>
  <c r="BB58" i="9"/>
  <c r="BB57" i="9"/>
  <c r="BB88" i="9"/>
  <c r="CP51" i="11"/>
  <c r="CP49" i="11"/>
  <c r="CP50" i="11"/>
  <c r="CP58" i="11"/>
  <c r="CP59" i="11"/>
  <c r="CP89" i="11"/>
  <c r="CP90" i="11"/>
  <c r="CP88" i="11"/>
  <c r="CP57" i="11"/>
  <c r="DD50" i="12"/>
  <c r="DE50" i="12" s="1"/>
  <c r="DD51" i="12"/>
  <c r="DE51" i="12" s="1"/>
  <c r="DD49" i="12"/>
  <c r="DE49" i="12" s="1"/>
  <c r="DD89" i="12"/>
  <c r="DE89" i="12" s="1"/>
  <c r="DD58" i="12"/>
  <c r="DE58" i="12" s="1"/>
  <c r="DD90" i="12"/>
  <c r="DE90" i="12" s="1"/>
  <c r="DD59" i="12"/>
  <c r="DE59" i="12" s="1"/>
  <c r="DD57" i="12"/>
  <c r="DE57" i="12" s="1"/>
  <c r="DD88" i="12"/>
  <c r="DE88" i="12" s="1"/>
  <c r="CB51" i="8"/>
  <c r="CB49" i="8"/>
  <c r="CB50" i="8"/>
  <c r="CB90" i="8"/>
  <c r="CB59" i="8"/>
  <c r="CB89" i="8"/>
  <c r="CB58" i="8"/>
  <c r="CB57" i="8"/>
  <c r="CB88" i="8"/>
  <c r="BO49" i="8"/>
  <c r="BO50" i="8"/>
  <c r="BO51" i="8"/>
  <c r="BO59" i="8"/>
  <c r="BO89" i="8"/>
  <c r="BO58" i="8"/>
  <c r="BO90" i="8"/>
  <c r="BO57" i="8"/>
  <c r="BO88" i="8"/>
  <c r="DC51" i="13"/>
  <c r="DC50" i="13"/>
  <c r="DC49" i="13"/>
  <c r="DC58" i="13"/>
  <c r="DC90" i="13"/>
  <c r="DC59" i="13"/>
  <c r="DC89" i="13"/>
  <c r="DC57" i="13"/>
  <c r="DC88" i="13"/>
  <c r="DB51" i="11"/>
  <c r="DB50" i="11"/>
  <c r="DB49" i="11"/>
  <c r="DB90" i="11"/>
  <c r="DB58" i="11"/>
  <c r="DB59" i="11"/>
  <c r="DB89" i="11"/>
  <c r="DB88" i="11"/>
  <c r="DB57" i="11"/>
  <c r="CQ49" i="13"/>
  <c r="CR49" i="13" s="1"/>
  <c r="CQ51" i="13"/>
  <c r="CR51" i="13" s="1"/>
  <c r="CQ50" i="13"/>
  <c r="CR50" i="13" s="1"/>
  <c r="CQ90" i="13"/>
  <c r="CR90" i="13" s="1"/>
  <c r="CQ59" i="13"/>
  <c r="CR59" i="13" s="1"/>
  <c r="CQ89" i="13"/>
  <c r="CR89" i="13" s="1"/>
  <c r="CQ58" i="13"/>
  <c r="CR58" i="13" s="1"/>
  <c r="CQ57" i="13"/>
  <c r="CR57" i="13" s="1"/>
  <c r="CQ88" i="13"/>
  <c r="CR88" i="13" s="1"/>
  <c r="CB50" i="9"/>
  <c r="CB51" i="9"/>
  <c r="CB49" i="9"/>
  <c r="CB90" i="9"/>
  <c r="CB58" i="9"/>
  <c r="CB89" i="9"/>
  <c r="CB59" i="9"/>
  <c r="CB57" i="9"/>
  <c r="CB88" i="9"/>
  <c r="CO49" i="9"/>
  <c r="CO50" i="9"/>
  <c r="CO51" i="9"/>
  <c r="CO59" i="9"/>
  <c r="CO90" i="9"/>
  <c r="CO58" i="9"/>
  <c r="CO89" i="9"/>
  <c r="CO57" i="9"/>
  <c r="CO88" i="9"/>
  <c r="CO51" i="8"/>
  <c r="CO50" i="8"/>
  <c r="CO49" i="8"/>
  <c r="CO90" i="8"/>
  <c r="CO58" i="8"/>
  <c r="CO59" i="8"/>
  <c r="CO89" i="8"/>
  <c r="CO57" i="8"/>
  <c r="CO88" i="8"/>
  <c r="AO49" i="9"/>
  <c r="AO50" i="9"/>
  <c r="AO51" i="9"/>
  <c r="AO59" i="9"/>
  <c r="AO90" i="9"/>
  <c r="AO58" i="9"/>
  <c r="AO89" i="9"/>
  <c r="AO57" i="9"/>
  <c r="AO88" i="9"/>
  <c r="DO51" i="13"/>
  <c r="DO50" i="13"/>
  <c r="DO49" i="13"/>
  <c r="DO89" i="13"/>
  <c r="DO58" i="13"/>
  <c r="DO90" i="13"/>
  <c r="DO59" i="13"/>
  <c r="DO57" i="13"/>
  <c r="DO88" i="13"/>
  <c r="EB49" i="10"/>
  <c r="EB50" i="10"/>
  <c r="EB51" i="10"/>
  <c r="EB89" i="10"/>
  <c r="EB59" i="10"/>
  <c r="EB90" i="10"/>
  <c r="EB58" i="10"/>
  <c r="EB57" i="10"/>
  <c r="EB88" i="10"/>
  <c r="BB51" i="10"/>
  <c r="BB49" i="10"/>
  <c r="BB50" i="10"/>
  <c r="BB90" i="10"/>
  <c r="BB58" i="10"/>
  <c r="BB89" i="10"/>
  <c r="BB59" i="10"/>
  <c r="BB57" i="10"/>
  <c r="BB88" i="10"/>
  <c r="BO50" i="10"/>
  <c r="BO51" i="10"/>
  <c r="BO49" i="10"/>
  <c r="BO59" i="10"/>
  <c r="BO90" i="10"/>
  <c r="BO58" i="10"/>
  <c r="BO89" i="10"/>
  <c r="BO57" i="10"/>
  <c r="BO88" i="10"/>
  <c r="EB49" i="8"/>
  <c r="EB51" i="8"/>
  <c r="EB50" i="8"/>
  <c r="EB90" i="8"/>
  <c r="EB89" i="8"/>
  <c r="EB59" i="8"/>
  <c r="EB58" i="8"/>
  <c r="EB57" i="8"/>
  <c r="EB88" i="8"/>
  <c r="BO51" i="9"/>
  <c r="BO49" i="9"/>
  <c r="BO50" i="9"/>
  <c r="BO58" i="9"/>
  <c r="BO89" i="9"/>
  <c r="BO59" i="9"/>
  <c r="BO90" i="9"/>
  <c r="BO57" i="9"/>
  <c r="BO88" i="9"/>
  <c r="AQ80" i="12"/>
  <c r="AR80" i="12" s="1"/>
  <c r="AR76" i="12"/>
  <c r="DO51" i="8"/>
  <c r="DO49" i="8"/>
  <c r="DO50" i="8"/>
  <c r="DO90" i="8"/>
  <c r="DO59" i="8"/>
  <c r="DO89" i="8"/>
  <c r="DO58" i="8"/>
  <c r="DO57" i="8"/>
  <c r="DO88" i="8"/>
  <c r="AC51" i="8"/>
  <c r="AC49" i="8"/>
  <c r="AC50" i="8"/>
  <c r="AC90" i="8"/>
  <c r="AC57" i="8"/>
  <c r="AC59" i="8"/>
  <c r="AC89" i="8"/>
  <c r="AC88" i="8"/>
  <c r="AC58" i="8"/>
  <c r="AC50" i="9"/>
  <c r="AC51" i="9"/>
  <c r="AC49" i="9"/>
  <c r="AC90" i="9"/>
  <c r="AC88" i="9"/>
  <c r="AC58" i="9"/>
  <c r="AC89" i="9"/>
  <c r="AC59" i="9"/>
  <c r="AC57" i="9"/>
  <c r="CO49" i="10"/>
  <c r="CO50" i="10"/>
  <c r="CO51" i="10"/>
  <c r="CO58" i="10"/>
  <c r="CO89" i="10"/>
  <c r="CO59" i="10"/>
  <c r="CO90" i="10"/>
  <c r="CO57" i="10"/>
  <c r="CO88" i="10"/>
  <c r="DB51" i="10"/>
  <c r="DB49" i="10"/>
  <c r="DB50" i="10"/>
  <c r="DB90" i="10"/>
  <c r="DB58" i="10"/>
  <c r="DB89" i="10"/>
  <c r="DB59" i="10"/>
  <c r="DB57" i="10"/>
  <c r="DB88" i="10"/>
  <c r="DB49" i="8"/>
  <c r="DB50" i="8"/>
  <c r="DB51" i="8"/>
  <c r="DB90" i="8"/>
  <c r="DB58" i="8"/>
  <c r="DB59" i="8"/>
  <c r="DB89" i="8"/>
  <c r="DB57" i="8"/>
  <c r="DB88" i="8"/>
  <c r="DP49" i="12"/>
  <c r="DP50" i="12"/>
  <c r="DP51" i="12"/>
  <c r="DP90" i="12"/>
  <c r="DP59" i="12"/>
  <c r="DP89" i="12"/>
  <c r="DP58" i="12"/>
  <c r="DP57" i="12"/>
  <c r="DP88" i="12"/>
  <c r="CB49" i="10"/>
  <c r="CB50" i="10"/>
  <c r="CB51" i="10"/>
  <c r="CB89" i="10"/>
  <c r="CB59" i="10"/>
  <c r="CB90" i="10"/>
  <c r="CB58" i="10"/>
  <c r="CB57" i="10"/>
  <c r="CB88" i="10"/>
  <c r="P49" i="8"/>
  <c r="P51" i="8"/>
  <c r="P50" i="8"/>
  <c r="P59" i="8"/>
  <c r="P89" i="8"/>
  <c r="P90" i="8"/>
  <c r="P88" i="8"/>
  <c r="P58" i="8"/>
  <c r="P57" i="8"/>
  <c r="DL50" i="9"/>
  <c r="DL51" i="9"/>
  <c r="DL49" i="9"/>
  <c r="DL90" i="9"/>
  <c r="DL58" i="9"/>
  <c r="DL89" i="9"/>
  <c r="DL59" i="9"/>
  <c r="DL57" i="9"/>
  <c r="DL88" i="9"/>
  <c r="DZ51" i="11"/>
  <c r="DZ49" i="11"/>
  <c r="DZ50" i="11"/>
  <c r="DZ59" i="11"/>
  <c r="DZ89" i="11"/>
  <c r="DZ90" i="11"/>
  <c r="DZ58" i="11"/>
  <c r="DZ57" i="11"/>
  <c r="DZ88" i="11"/>
  <c r="BB49" i="8"/>
  <c r="BB50" i="8"/>
  <c r="BB51" i="8"/>
  <c r="BB90" i="8"/>
  <c r="BB58" i="8"/>
  <c r="BB59" i="8"/>
  <c r="BB89" i="8"/>
  <c r="BB57" i="8"/>
  <c r="BB88" i="8"/>
  <c r="DN51" i="11"/>
  <c r="DN49" i="11"/>
  <c r="DN50" i="11"/>
  <c r="DN89" i="11"/>
  <c r="DN90" i="11"/>
  <c r="DN58" i="11"/>
  <c r="DN59" i="11"/>
  <c r="DN88" i="11"/>
  <c r="DN57" i="11"/>
  <c r="CD49" i="11"/>
  <c r="CE49" i="11" s="1"/>
  <c r="CD50" i="11"/>
  <c r="CE50" i="11" s="1"/>
  <c r="CD51" i="11"/>
  <c r="CE51" i="11" s="1"/>
  <c r="CD89" i="11"/>
  <c r="CE89" i="11" s="1"/>
  <c r="CD90" i="11"/>
  <c r="CE90" i="11" s="1"/>
  <c r="CD58" i="11"/>
  <c r="CE58" i="11" s="1"/>
  <c r="CD59" i="11"/>
  <c r="CE59" i="11" s="1"/>
  <c r="CD88" i="11"/>
  <c r="CE88" i="11" s="1"/>
  <c r="CD57" i="11"/>
  <c r="CE57" i="11" s="1"/>
  <c r="DX49" i="9"/>
  <c r="DX50" i="9"/>
  <c r="DX51" i="9"/>
  <c r="DX59" i="9"/>
  <c r="DX90" i="9"/>
  <c r="DX58" i="9"/>
  <c r="DX89" i="9"/>
  <c r="DX57" i="9"/>
  <c r="DX88" i="9"/>
  <c r="Q3" i="2"/>
  <c r="EA50" i="13"/>
  <c r="EA51" i="13"/>
  <c r="EA49" i="13"/>
  <c r="EA90" i="13"/>
  <c r="EA59" i="13"/>
  <c r="EA89" i="13"/>
  <c r="EA58" i="13"/>
  <c r="EA57" i="13"/>
  <c r="EA88" i="13"/>
  <c r="Q51" i="10"/>
  <c r="Q49" i="10"/>
  <c r="Q50" i="10"/>
  <c r="Q59" i="10"/>
  <c r="Q90" i="10"/>
  <c r="Q57" i="10"/>
  <c r="Q88" i="10"/>
  <c r="Q58" i="10"/>
  <c r="Q89" i="10"/>
  <c r="DO50" i="10"/>
  <c r="DO51" i="10"/>
  <c r="DO49" i="10"/>
  <c r="DO59" i="10"/>
  <c r="DO90" i="10"/>
  <c r="DO58" i="10"/>
  <c r="DO89" i="10"/>
  <c r="DO57" i="10"/>
  <c r="DO88" i="10"/>
  <c r="Q51" i="9"/>
  <c r="Q50" i="9"/>
  <c r="Q49" i="9"/>
  <c r="Q89" i="9"/>
  <c r="Q59" i="9"/>
  <c r="Q57" i="9"/>
  <c r="Q90" i="9"/>
  <c r="Q88" i="9"/>
  <c r="Q58" i="9"/>
  <c r="EB51" i="12"/>
  <c r="EB49" i="12"/>
  <c r="EB50" i="12"/>
  <c r="EB90" i="12"/>
  <c r="EB59" i="12"/>
  <c r="EB89" i="12"/>
  <c r="EB58" i="12"/>
  <c r="EB57" i="12"/>
  <c r="EB88" i="12"/>
  <c r="AC49" i="10"/>
  <c r="AC50" i="10"/>
  <c r="AC51" i="10"/>
  <c r="AC89" i="10"/>
  <c r="AC59" i="10"/>
  <c r="AC90" i="10"/>
  <c r="AC57" i="10"/>
  <c r="AC88" i="10"/>
  <c r="AC58" i="10"/>
  <c r="AO49" i="10"/>
  <c r="AO50" i="10"/>
  <c r="AO51" i="10"/>
  <c r="AO58" i="10"/>
  <c r="AO89" i="10"/>
  <c r="AO59" i="10"/>
  <c r="AO90" i="10"/>
  <c r="AO57" i="10"/>
  <c r="AO88" i="10"/>
  <c r="N80" i="8"/>
  <c r="DN46" i="12"/>
  <c r="AB46" i="8"/>
  <c r="P45" i="8"/>
  <c r="CM46" i="8"/>
  <c r="CN46" i="11"/>
  <c r="BZ46" i="8"/>
  <c r="CZ46" i="11"/>
  <c r="DM46" i="10"/>
  <c r="AM46" i="9"/>
  <c r="O46" i="8"/>
  <c r="DZ46" i="12"/>
  <c r="BZ46" i="9"/>
  <c r="AZ46" i="10"/>
  <c r="CM46" i="10"/>
  <c r="AM46" i="8"/>
  <c r="AZ46" i="8"/>
  <c r="CZ46" i="10"/>
  <c r="AA46" i="9"/>
  <c r="BM46" i="8"/>
  <c r="DV46" i="9"/>
  <c r="AA46" i="10"/>
  <c r="CM46" i="9"/>
  <c r="CN45" i="8"/>
  <c r="DN45" i="8"/>
  <c r="BZ46" i="10"/>
  <c r="DM46" i="8"/>
  <c r="AC45" i="8"/>
  <c r="CA45" i="9"/>
  <c r="AB45" i="9"/>
  <c r="BN45" i="9"/>
  <c r="DA45" i="8"/>
  <c r="CA45" i="10"/>
  <c r="CA45" i="8"/>
  <c r="CN45" i="9"/>
  <c r="DY45" i="11"/>
  <c r="CC45" i="11"/>
  <c r="CQ45" i="12"/>
  <c r="CR45" i="12" s="1"/>
  <c r="DZ45" i="13"/>
  <c r="DN45" i="13"/>
  <c r="CY45" i="9"/>
  <c r="DK45" i="9"/>
  <c r="DA46" i="13"/>
  <c r="DL46" i="11"/>
  <c r="AM46" i="10"/>
  <c r="CX46" i="9"/>
  <c r="DM46" i="13"/>
  <c r="CE44" i="12"/>
  <c r="CD46" i="12"/>
  <c r="CE46" i="12" s="1"/>
  <c r="CP46" i="12"/>
  <c r="CZ46" i="8"/>
  <c r="AZ46" i="9"/>
  <c r="CC46" i="13"/>
  <c r="DX46" i="11"/>
  <c r="BM46" i="9"/>
  <c r="DZ46" i="8"/>
  <c r="P46" i="9"/>
  <c r="CO46" i="13"/>
  <c r="DY46" i="13"/>
  <c r="DZ46" i="10"/>
  <c r="P46" i="10"/>
  <c r="EA45" i="8"/>
  <c r="AN45" i="8"/>
  <c r="AN45" i="10"/>
  <c r="DO45" i="12"/>
  <c r="CP45" i="13"/>
  <c r="DW45" i="9"/>
  <c r="DS60" i="9"/>
  <c r="DS62" i="9" s="1"/>
  <c r="DS64" i="9" s="1"/>
  <c r="CZ53" i="8"/>
  <c r="CZ78" i="8" s="1"/>
  <c r="BN45" i="8"/>
  <c r="EA45" i="10"/>
  <c r="CN45" i="10"/>
  <c r="BA45" i="8"/>
  <c r="BA45" i="10"/>
  <c r="DA45" i="10"/>
  <c r="DN45" i="10"/>
  <c r="BA45" i="9"/>
  <c r="AN45" i="9"/>
  <c r="BN45" i="10"/>
  <c r="BQ45" i="11"/>
  <c r="BR45" i="11" s="1"/>
  <c r="DA45" i="11"/>
  <c r="EA45" i="12"/>
  <c r="DC45" i="12"/>
  <c r="CD45" i="13"/>
  <c r="CE45" i="13" s="1"/>
  <c r="DB45" i="13"/>
  <c r="AB45" i="10"/>
  <c r="DM45" i="11"/>
  <c r="CO45" i="11"/>
  <c r="DJ46" i="9"/>
  <c r="DL53" i="11"/>
  <c r="DL78" i="11" s="1"/>
  <c r="BE44" i="11"/>
  <c r="BD46" i="11"/>
  <c r="BE46" i="11" s="1"/>
  <c r="BR44" i="13"/>
  <c r="BQ46" i="13"/>
  <c r="BR46" i="13" s="1"/>
  <c r="CB46" i="11"/>
  <c r="BM46" i="10"/>
  <c r="BP46" i="11"/>
  <c r="DB46" i="12"/>
  <c r="CM41" i="9"/>
  <c r="CM77" i="9" s="1"/>
  <c r="DY80" i="8"/>
  <c r="AA80" i="8"/>
  <c r="BY55" i="10"/>
  <c r="DS86" i="9"/>
  <c r="CZ34" i="11"/>
  <c r="DB34" i="12"/>
  <c r="DA34" i="13"/>
  <c r="CO34" i="13"/>
  <c r="CO36" i="13" s="1"/>
  <c r="AL80" i="9"/>
  <c r="Q18" i="10"/>
  <c r="R18" i="10" s="1"/>
  <c r="AB43" i="10"/>
  <c r="AB44" i="10"/>
  <c r="AB33" i="10"/>
  <c r="CN44" i="8"/>
  <c r="CN33" i="8"/>
  <c r="CN43" i="8"/>
  <c r="DN44" i="8"/>
  <c r="DN33" i="8"/>
  <c r="DN43" i="8"/>
  <c r="DO44" i="12"/>
  <c r="DO33" i="12"/>
  <c r="DO43" i="12"/>
  <c r="CQ44" i="12"/>
  <c r="CQ33" i="12"/>
  <c r="CR33" i="12" s="1"/>
  <c r="CQ43" i="12"/>
  <c r="CR43" i="12" s="1"/>
  <c r="BR9" i="13"/>
  <c r="BQ34" i="13"/>
  <c r="BR34" i="13" s="1"/>
  <c r="CP44" i="13"/>
  <c r="CP33" i="13"/>
  <c r="CP43" i="13"/>
  <c r="AM34" i="9"/>
  <c r="EA44" i="8"/>
  <c r="EA33" i="8"/>
  <c r="EA43" i="8"/>
  <c r="AN44" i="8"/>
  <c r="AN33" i="8"/>
  <c r="AN43" i="8"/>
  <c r="AN44" i="10"/>
  <c r="AN33" i="10"/>
  <c r="AN53" i="10"/>
  <c r="AN78" i="10" s="1"/>
  <c r="AN43" i="10"/>
  <c r="BE9" i="11"/>
  <c r="BD34" i="11"/>
  <c r="BE34" i="11" s="1"/>
  <c r="DL34" i="11"/>
  <c r="BQ44" i="11"/>
  <c r="BQ33" i="11"/>
  <c r="BR33" i="11" s="1"/>
  <c r="BQ43" i="11"/>
  <c r="BR43" i="11" s="1"/>
  <c r="CB34" i="11"/>
  <c r="BP34" i="11"/>
  <c r="DA44" i="11"/>
  <c r="DA33" i="11"/>
  <c r="DA43" i="11"/>
  <c r="CN34" i="11"/>
  <c r="DY44" i="11"/>
  <c r="DY33" i="11"/>
  <c r="DY43" i="11"/>
  <c r="CC44" i="11"/>
  <c r="CC33" i="11"/>
  <c r="CC43" i="11"/>
  <c r="DC44" i="12"/>
  <c r="DC33" i="12"/>
  <c r="DC43" i="12"/>
  <c r="DN34" i="12"/>
  <c r="CC34" i="13"/>
  <c r="DM34" i="13"/>
  <c r="BM34" i="8"/>
  <c r="BM76" i="8" s="1"/>
  <c r="CX34" i="9"/>
  <c r="CY44" i="9"/>
  <c r="CY33" i="9"/>
  <c r="CY43" i="9"/>
  <c r="P34" i="10"/>
  <c r="DK44" i="9"/>
  <c r="DK33" i="9"/>
  <c r="DK43" i="9"/>
  <c r="DJ34" i="9"/>
  <c r="AA34" i="9"/>
  <c r="AA76" i="9" s="1"/>
  <c r="P34" i="9"/>
  <c r="CZ34" i="8"/>
  <c r="CZ76" i="8" s="1"/>
  <c r="AM34" i="8"/>
  <c r="Z80" i="9"/>
  <c r="AC43" i="8"/>
  <c r="AC44" i="8"/>
  <c r="AC33" i="8"/>
  <c r="P44" i="8"/>
  <c r="P43" i="8"/>
  <c r="P33" i="8"/>
  <c r="Q19" i="9"/>
  <c r="R19" i="9" s="1"/>
  <c r="CA44" i="9"/>
  <c r="CA33" i="9"/>
  <c r="CA43" i="9"/>
  <c r="AB44" i="9"/>
  <c r="AB43" i="9"/>
  <c r="AB33" i="9"/>
  <c r="BN44" i="9"/>
  <c r="BN33" i="9"/>
  <c r="BN43" i="9"/>
  <c r="DA44" i="8"/>
  <c r="DA33" i="8"/>
  <c r="DA43" i="8"/>
  <c r="CA44" i="10"/>
  <c r="CA33" i="10"/>
  <c r="CA43" i="10"/>
  <c r="CA44" i="8"/>
  <c r="CA33" i="8"/>
  <c r="CA43" i="8"/>
  <c r="CN44" i="9"/>
  <c r="CN33" i="9"/>
  <c r="CN43" i="9"/>
  <c r="DX34" i="11"/>
  <c r="EA44" i="12"/>
  <c r="EA33" i="12"/>
  <c r="EA43" i="12"/>
  <c r="DZ34" i="12"/>
  <c r="CE9" i="12"/>
  <c r="CD34" i="12"/>
  <c r="CE34" i="12" s="1"/>
  <c r="DZ44" i="13"/>
  <c r="DZ33" i="13"/>
  <c r="DZ43" i="13"/>
  <c r="DB44" i="13"/>
  <c r="DB33" i="13"/>
  <c r="DB43" i="13"/>
  <c r="DN44" i="13"/>
  <c r="DN33" i="13"/>
  <c r="DN43" i="13"/>
  <c r="DV34" i="9"/>
  <c r="AZ34" i="9"/>
  <c r="AZ76" i="9" s="1"/>
  <c r="O34" i="8"/>
  <c r="O76" i="8" s="1"/>
  <c r="DM34" i="10"/>
  <c r="DM76" i="10" s="1"/>
  <c r="DZ34" i="8"/>
  <c r="AB34" i="8"/>
  <c r="DZ34" i="10"/>
  <c r="DZ76" i="10" s="1"/>
  <c r="CM34" i="8"/>
  <c r="CM76" i="8" s="1"/>
  <c r="BZ34" i="8"/>
  <c r="AM34" i="10"/>
  <c r="AM76" i="10" s="1"/>
  <c r="DM34" i="8"/>
  <c r="DM36" i="8" s="1"/>
  <c r="DW44" i="9"/>
  <c r="DW33" i="9"/>
  <c r="DW43" i="9"/>
  <c r="BN44" i="8"/>
  <c r="BN33" i="8"/>
  <c r="BN43" i="8"/>
  <c r="EA44" i="10"/>
  <c r="EA33" i="10"/>
  <c r="EA43" i="10"/>
  <c r="CN44" i="10"/>
  <c r="CN33" i="10"/>
  <c r="CN43" i="10"/>
  <c r="BA44" i="8"/>
  <c r="BA33" i="8"/>
  <c r="BA43" i="8"/>
  <c r="BA44" i="10"/>
  <c r="BA33" i="10"/>
  <c r="BA43" i="10"/>
  <c r="DA44" i="10"/>
  <c r="DA33" i="10"/>
  <c r="DA43" i="10"/>
  <c r="DN44" i="10"/>
  <c r="DN33" i="10"/>
  <c r="DN43" i="10"/>
  <c r="BA44" i="9"/>
  <c r="BA33" i="9"/>
  <c r="BA43" i="9"/>
  <c r="AN44" i="9"/>
  <c r="AN33" i="9"/>
  <c r="AN43" i="9"/>
  <c r="BN44" i="10"/>
  <c r="BN33" i="10"/>
  <c r="BN43" i="10"/>
  <c r="DM44" i="11"/>
  <c r="DM33" i="11"/>
  <c r="DM43" i="11"/>
  <c r="CO44" i="11"/>
  <c r="CO33" i="11"/>
  <c r="CO43" i="11"/>
  <c r="CP34" i="12"/>
  <c r="CD44" i="13"/>
  <c r="CD33" i="13"/>
  <c r="CE33" i="13" s="1"/>
  <c r="CD43" i="13"/>
  <c r="CE43" i="13" s="1"/>
  <c r="DY34" i="13"/>
  <c r="AZ34" i="10"/>
  <c r="AZ76" i="10" s="1"/>
  <c r="BM34" i="9"/>
  <c r="BM76" i="9" s="1"/>
  <c r="AA34" i="10"/>
  <c r="AA76" i="10" s="1"/>
  <c r="BM34" i="10"/>
  <c r="BM76" i="10" s="1"/>
  <c r="BZ34" i="9"/>
  <c r="BZ76" i="9" s="1"/>
  <c r="BZ34" i="10"/>
  <c r="CM34" i="10"/>
  <c r="CM76" i="10" s="1"/>
  <c r="CZ34" i="10"/>
  <c r="CZ76" i="10" s="1"/>
  <c r="CM34" i="9"/>
  <c r="CM76" i="9" s="1"/>
  <c r="AZ34" i="8"/>
  <c r="AZ36" i="8" s="1"/>
  <c r="CL55" i="8"/>
  <c r="DL80" i="8"/>
  <c r="DL80" i="10"/>
  <c r="DH80" i="9"/>
  <c r="DH82" i="9" s="1"/>
  <c r="DH84" i="9" s="1"/>
  <c r="CZ80" i="13"/>
  <c r="CV82" i="9"/>
  <c r="CV84" i="9" s="1"/>
  <c r="CY80" i="10"/>
  <c r="BY80" i="8"/>
  <c r="BL80" i="9"/>
  <c r="BL80" i="8"/>
  <c r="AY80" i="9"/>
  <c r="AL80" i="8"/>
  <c r="AL80" i="10"/>
  <c r="Z80" i="10"/>
  <c r="AR38" i="1"/>
  <c r="CL80" i="9"/>
  <c r="BR78" i="12"/>
  <c r="BE78" i="13"/>
  <c r="AY80" i="8"/>
  <c r="AR78" i="11"/>
  <c r="CB55" i="12"/>
  <c r="BP55" i="12"/>
  <c r="DW55" i="13"/>
  <c r="CM55" i="13"/>
  <c r="DM53" i="13"/>
  <c r="DM78" i="13" s="1"/>
  <c r="DA53" i="13"/>
  <c r="DA78" i="13" s="1"/>
  <c r="DL55" i="12"/>
  <c r="CZ55" i="12"/>
  <c r="CA55" i="13"/>
  <c r="BO55" i="13"/>
  <c r="CN55" i="13"/>
  <c r="DX55" i="10"/>
  <c r="DJ55" i="11"/>
  <c r="AX55" i="10"/>
  <c r="BZ55" i="11"/>
  <c r="CK55" i="10"/>
  <c r="BB55" i="11"/>
  <c r="DY55" i="10"/>
  <c r="CL55" i="11"/>
  <c r="DV55" i="11"/>
  <c r="AZ53" i="10"/>
  <c r="AZ78" i="10" s="1"/>
  <c r="DM53" i="10"/>
  <c r="DM78" i="10" s="1"/>
  <c r="CB53" i="11"/>
  <c r="CB78" i="11" s="1"/>
  <c r="BK55" i="9"/>
  <c r="BY55" i="9"/>
  <c r="BX55" i="9"/>
  <c r="DH55" i="9"/>
  <c r="DT55" i="9"/>
  <c r="BM53" i="8"/>
  <c r="BM78" i="8" s="1"/>
  <c r="DZ53" i="8"/>
  <c r="DZ78" i="8" s="1"/>
  <c r="O53" i="8"/>
  <c r="O78" i="8" s="1"/>
  <c r="DV53" i="9"/>
  <c r="DV78" i="9" s="1"/>
  <c r="BM53" i="9"/>
  <c r="BM78" i="9" s="1"/>
  <c r="DK55" i="8"/>
  <c r="CX55" i="8"/>
  <c r="CV55" i="9"/>
  <c r="DM53" i="8"/>
  <c r="DM78" i="8" s="1"/>
  <c r="CX53" i="9"/>
  <c r="CX78" i="9" s="1"/>
  <c r="CZ53" i="11"/>
  <c r="CZ78" i="11" s="1"/>
  <c r="CC53" i="13"/>
  <c r="CC78" i="13" s="1"/>
  <c r="DY53" i="13"/>
  <c r="DY78" i="13" s="1"/>
  <c r="AM53" i="10"/>
  <c r="AM78" i="10" s="1"/>
  <c r="CN53" i="11"/>
  <c r="CN78" i="11" s="1"/>
  <c r="CO53" i="13"/>
  <c r="CO78" i="13" s="1"/>
  <c r="AB53" i="8"/>
  <c r="AB78" i="8" s="1"/>
  <c r="BZ53" i="9"/>
  <c r="BZ78" i="9" s="1"/>
  <c r="BP53" i="11"/>
  <c r="BP78" i="11" s="1"/>
  <c r="P53" i="9"/>
  <c r="P78" i="9" s="1"/>
  <c r="BR53" i="13"/>
  <c r="BQ53" i="13"/>
  <c r="BQ78" i="13" s="1"/>
  <c r="CP53" i="12"/>
  <c r="CP78" i="12" s="1"/>
  <c r="DZ53" i="12"/>
  <c r="DZ78" i="12" s="1"/>
  <c r="CE53" i="12"/>
  <c r="CD53" i="12"/>
  <c r="CD78" i="12" s="1"/>
  <c r="DN53" i="12"/>
  <c r="DN78" i="12" s="1"/>
  <c r="DB53" i="12"/>
  <c r="DB78" i="12" s="1"/>
  <c r="DX53" i="11"/>
  <c r="DX78" i="11" s="1"/>
  <c r="BE53" i="11"/>
  <c r="BD53" i="11"/>
  <c r="BD78" i="11" s="1"/>
  <c r="CZ53" i="10"/>
  <c r="CZ78" i="10" s="1"/>
  <c r="BZ53" i="10"/>
  <c r="BZ78" i="10" s="1"/>
  <c r="DZ53" i="10"/>
  <c r="DZ78" i="10" s="1"/>
  <c r="AA53" i="10"/>
  <c r="AA78" i="10" s="1"/>
  <c r="CM53" i="10"/>
  <c r="CM78" i="10" s="1"/>
  <c r="P53" i="10"/>
  <c r="P78" i="10" s="1"/>
  <c r="BM53" i="10"/>
  <c r="BM78" i="10" s="1"/>
  <c r="P41" i="10"/>
  <c r="P77" i="10" s="1"/>
  <c r="DJ53" i="9"/>
  <c r="DJ78" i="9" s="1"/>
  <c r="CM53" i="9"/>
  <c r="CM78" i="9" s="1"/>
  <c r="AM53" i="9"/>
  <c r="AM78" i="9" s="1"/>
  <c r="AZ53" i="9"/>
  <c r="AZ78" i="9" s="1"/>
  <c r="AA53" i="9"/>
  <c r="AA78" i="9" s="1"/>
  <c r="BZ53" i="8"/>
  <c r="BZ78" i="8" s="1"/>
  <c r="CM53" i="8"/>
  <c r="CM78" i="8" s="1"/>
  <c r="AM53" i="8"/>
  <c r="AM78" i="8" s="1"/>
  <c r="AZ53" i="8"/>
  <c r="AZ78" i="8" s="1"/>
  <c r="CZ41" i="8"/>
  <c r="CZ77" i="8" s="1"/>
  <c r="DY21" i="11"/>
  <c r="DY28" i="11"/>
  <c r="DY18" i="11"/>
  <c r="DY25" i="11"/>
  <c r="DY29" i="11"/>
  <c r="DY16" i="11"/>
  <c r="DY31" i="11"/>
  <c r="DY26" i="11"/>
  <c r="DY23" i="11"/>
  <c r="DY32" i="11"/>
  <c r="DY22" i="11"/>
  <c r="DY27" i="11"/>
  <c r="DY24" i="11"/>
  <c r="DY20" i="11"/>
  <c r="DY30" i="11"/>
  <c r="DY19" i="11"/>
  <c r="DN30" i="13"/>
  <c r="DN26" i="13"/>
  <c r="DN22" i="13"/>
  <c r="DN18" i="13"/>
  <c r="DN28" i="13"/>
  <c r="DN23" i="13"/>
  <c r="DN31" i="13"/>
  <c r="DN29" i="13"/>
  <c r="DN20" i="13"/>
  <c r="DN16" i="13"/>
  <c r="DN32" i="13"/>
  <c r="DN27" i="13"/>
  <c r="DN21" i="13"/>
  <c r="DN24" i="13"/>
  <c r="DN25" i="13"/>
  <c r="DN19" i="13"/>
  <c r="AP39" i="1"/>
  <c r="AC41" i="1"/>
  <c r="EA16" i="12"/>
  <c r="EA30" i="12"/>
  <c r="EA26" i="12"/>
  <c r="EA22" i="12"/>
  <c r="EA18" i="12"/>
  <c r="EA23" i="12"/>
  <c r="EA20" i="12"/>
  <c r="EA27" i="12"/>
  <c r="EA29" i="12"/>
  <c r="EA25" i="12"/>
  <c r="EA21" i="12"/>
  <c r="EA28" i="12"/>
  <c r="EA24" i="12"/>
  <c r="EA19" i="12"/>
  <c r="EA32" i="12"/>
  <c r="EA31" i="12"/>
  <c r="CY29" i="9"/>
  <c r="CY25" i="9"/>
  <c r="CY21" i="9"/>
  <c r="CY32" i="9"/>
  <c r="CY22" i="9"/>
  <c r="CY16" i="9"/>
  <c r="CY19" i="9"/>
  <c r="CY30" i="9"/>
  <c r="CY20" i="9"/>
  <c r="CY23" i="9"/>
  <c r="CY27" i="9"/>
  <c r="CY26" i="9"/>
  <c r="CY24" i="9"/>
  <c r="CY31" i="9"/>
  <c r="CY28" i="9"/>
  <c r="CY18" i="9"/>
  <c r="AE39" i="1"/>
  <c r="BA16" i="8"/>
  <c r="BA32" i="8"/>
  <c r="BA28" i="8"/>
  <c r="BA24" i="8"/>
  <c r="BA20" i="8"/>
  <c r="BA31" i="8"/>
  <c r="BA29" i="8"/>
  <c r="BA22" i="8"/>
  <c r="BA30" i="8"/>
  <c r="BA25" i="8"/>
  <c r="BA23" i="8"/>
  <c r="BA18" i="8"/>
  <c r="BA27" i="8"/>
  <c r="BA19" i="8"/>
  <c r="BA21" i="8"/>
  <c r="BA26" i="8"/>
  <c r="BN16" i="8"/>
  <c r="BN31" i="8"/>
  <c r="BN28" i="8"/>
  <c r="BN25" i="8"/>
  <c r="BN22" i="8"/>
  <c r="BN19" i="8"/>
  <c r="BN30" i="8"/>
  <c r="BN20" i="8"/>
  <c r="BN18" i="8"/>
  <c r="BN27" i="8"/>
  <c r="BN26" i="8"/>
  <c r="BN29" i="8"/>
  <c r="BN24" i="8"/>
  <c r="BN23" i="8"/>
  <c r="BN21" i="8"/>
  <c r="BN32" i="8"/>
  <c r="CZ38" i="1"/>
  <c r="BA21" i="10"/>
  <c r="BA16" i="10"/>
  <c r="BA30" i="10"/>
  <c r="BA26" i="10"/>
  <c r="BA22" i="10"/>
  <c r="BA29" i="10"/>
  <c r="BA27" i="10"/>
  <c r="BA23" i="10"/>
  <c r="BA20" i="10"/>
  <c r="BA32" i="10"/>
  <c r="BA31" i="10"/>
  <c r="BA19" i="10"/>
  <c r="BA25" i="10"/>
  <c r="BA28" i="10"/>
  <c r="BA18" i="10"/>
  <c r="BA24" i="10"/>
  <c r="CD30" i="13"/>
  <c r="CE30" i="13" s="1"/>
  <c r="CD26" i="13"/>
  <c r="CE26" i="13" s="1"/>
  <c r="CD22" i="13"/>
  <c r="CE22" i="13" s="1"/>
  <c r="CD18" i="13"/>
  <c r="CE18" i="13" s="1"/>
  <c r="CD31" i="13"/>
  <c r="CE31" i="13" s="1"/>
  <c r="CD24" i="13"/>
  <c r="CE24" i="13" s="1"/>
  <c r="CD32" i="13"/>
  <c r="CE32" i="13" s="1"/>
  <c r="CD27" i="13"/>
  <c r="CE27" i="13" s="1"/>
  <c r="CD25" i="13"/>
  <c r="CE25" i="13" s="1"/>
  <c r="CD20" i="13"/>
  <c r="CE20" i="13" s="1"/>
  <c r="CD16" i="13"/>
  <c r="CE16" i="13" s="1"/>
  <c r="CD28" i="13"/>
  <c r="CE28" i="13" s="1"/>
  <c r="CD21" i="13"/>
  <c r="CE21" i="13" s="1"/>
  <c r="CD23" i="13"/>
  <c r="CE23" i="13" s="1"/>
  <c r="CD29" i="13"/>
  <c r="CE29" i="13" s="1"/>
  <c r="CD19" i="13"/>
  <c r="CE19" i="13" s="1"/>
  <c r="DH77" i="1"/>
  <c r="DN31" i="10"/>
  <c r="DN27" i="10"/>
  <c r="DN23" i="10"/>
  <c r="DN19" i="10"/>
  <c r="DN28" i="10"/>
  <c r="DN18" i="10"/>
  <c r="DN25" i="10"/>
  <c r="DN32" i="10"/>
  <c r="DN16" i="10"/>
  <c r="DN30" i="10"/>
  <c r="DN26" i="10"/>
  <c r="DN22" i="10"/>
  <c r="DN29" i="10"/>
  <c r="DN21" i="10"/>
  <c r="DN24" i="10"/>
  <c r="DN20" i="10"/>
  <c r="CQ32" i="12"/>
  <c r="CR32" i="12" s="1"/>
  <c r="CQ22" i="12"/>
  <c r="CR22" i="12" s="1"/>
  <c r="CQ29" i="12"/>
  <c r="CR29" i="12" s="1"/>
  <c r="CQ19" i="12"/>
  <c r="CR19" i="12" s="1"/>
  <c r="CQ21" i="12"/>
  <c r="CR21" i="12" s="1"/>
  <c r="CQ16" i="12"/>
  <c r="CR16" i="12" s="1"/>
  <c r="CQ30" i="12"/>
  <c r="CR30" i="12" s="1"/>
  <c r="CQ28" i="12"/>
  <c r="CR28" i="12" s="1"/>
  <c r="CQ23" i="12"/>
  <c r="CR23" i="12" s="1"/>
  <c r="CQ18" i="12"/>
  <c r="CR18" i="12" s="1"/>
  <c r="CQ20" i="12"/>
  <c r="CR20" i="12" s="1"/>
  <c r="CQ31" i="12"/>
  <c r="CR31" i="12" s="1"/>
  <c r="CQ26" i="12"/>
  <c r="CR26" i="12" s="1"/>
  <c r="CQ25" i="12"/>
  <c r="CR25" i="12" s="1"/>
  <c r="CQ27" i="12"/>
  <c r="CR27" i="12" s="1"/>
  <c r="CQ24" i="12"/>
  <c r="CR24" i="12" s="1"/>
  <c r="BL77" i="1"/>
  <c r="DU41" i="1"/>
  <c r="DU77" i="1" s="1"/>
  <c r="P16" i="8"/>
  <c r="P19" i="8"/>
  <c r="P29" i="8"/>
  <c r="P30" i="8"/>
  <c r="P27" i="8"/>
  <c r="P22" i="8"/>
  <c r="P32" i="8"/>
  <c r="P20" i="8"/>
  <c r="P25" i="8"/>
  <c r="P18" i="8"/>
  <c r="P23" i="8"/>
  <c r="P31" i="8"/>
  <c r="P24" i="8"/>
  <c r="P21" i="8"/>
  <c r="P28" i="8"/>
  <c r="P26" i="8"/>
  <c r="CA29" i="9"/>
  <c r="CA25" i="9"/>
  <c r="CA21" i="9"/>
  <c r="CA32" i="9"/>
  <c r="CA30" i="9"/>
  <c r="CA23" i="9"/>
  <c r="CA27" i="9"/>
  <c r="CA22" i="9"/>
  <c r="CA20" i="9"/>
  <c r="CA16" i="9"/>
  <c r="CA24" i="9"/>
  <c r="CA18" i="9"/>
  <c r="CA26" i="9"/>
  <c r="CA31" i="9"/>
  <c r="CA28" i="9"/>
  <c r="CA19" i="9"/>
  <c r="AN18" i="10"/>
  <c r="AN28" i="10"/>
  <c r="AN25" i="10"/>
  <c r="AN31" i="10"/>
  <c r="AN22" i="10"/>
  <c r="AN27" i="10"/>
  <c r="AN30" i="10"/>
  <c r="AN32" i="10"/>
  <c r="AN20" i="10"/>
  <c r="AN29" i="10"/>
  <c r="AN16" i="10"/>
  <c r="AN21" i="10"/>
  <c r="AN23" i="10"/>
  <c r="AN24" i="10"/>
  <c r="AN26" i="10"/>
  <c r="AN19" i="10"/>
  <c r="CC32" i="11"/>
  <c r="CC28" i="11"/>
  <c r="CC24" i="11"/>
  <c r="CC20" i="11"/>
  <c r="CC26" i="11"/>
  <c r="CC19" i="11"/>
  <c r="CC21" i="11"/>
  <c r="CC16" i="11"/>
  <c r="CC29" i="11"/>
  <c r="CC23" i="11"/>
  <c r="CC30" i="11"/>
  <c r="CC31" i="11"/>
  <c r="CC22" i="11"/>
  <c r="CC27" i="11"/>
  <c r="CC25" i="11"/>
  <c r="CC18" i="11"/>
  <c r="BY41" i="1"/>
  <c r="CL39" i="1"/>
  <c r="DA32" i="11"/>
  <c r="DA22" i="11"/>
  <c r="DA29" i="11"/>
  <c r="DA19" i="11"/>
  <c r="DA26" i="11"/>
  <c r="DA28" i="11"/>
  <c r="DA24" i="11"/>
  <c r="DA20" i="11"/>
  <c r="DA27" i="11"/>
  <c r="DA30" i="11"/>
  <c r="DA31" i="11"/>
  <c r="DA23" i="11"/>
  <c r="DA25" i="11"/>
  <c r="DA21" i="11"/>
  <c r="DA16" i="11"/>
  <c r="DA18" i="11"/>
  <c r="BN16" i="9"/>
  <c r="BN30" i="9"/>
  <c r="BN23" i="9"/>
  <c r="BN19" i="9"/>
  <c r="BN27" i="9"/>
  <c r="BN31" i="9"/>
  <c r="BN22" i="9"/>
  <c r="BN20" i="9"/>
  <c r="BN29" i="9"/>
  <c r="BN32" i="9"/>
  <c r="BN24" i="9"/>
  <c r="BN21" i="9"/>
  <c r="BN18" i="9"/>
  <c r="BN28" i="9"/>
  <c r="BN26" i="9"/>
  <c r="BN25" i="9"/>
  <c r="EA32" i="10"/>
  <c r="EA28" i="10"/>
  <c r="EA24" i="10"/>
  <c r="EA20" i="10"/>
  <c r="EA30" i="10"/>
  <c r="EA27" i="10"/>
  <c r="EA31" i="10"/>
  <c r="EA29" i="10"/>
  <c r="EA26" i="10"/>
  <c r="EA23" i="10"/>
  <c r="EA18" i="10"/>
  <c r="EA25" i="10"/>
  <c r="EA16" i="10"/>
  <c r="EA21" i="10"/>
  <c r="EA19" i="10"/>
  <c r="EA22" i="10"/>
  <c r="AB32" i="10"/>
  <c r="AB25" i="10"/>
  <c r="AB21" i="10"/>
  <c r="AB16" i="10"/>
  <c r="AB23" i="10"/>
  <c r="AB19" i="10"/>
  <c r="AB28" i="10"/>
  <c r="AB20" i="10"/>
  <c r="AB22" i="10"/>
  <c r="AB29" i="10"/>
  <c r="AB24" i="10"/>
  <c r="AB30" i="10"/>
  <c r="AB26" i="10"/>
  <c r="AB27" i="10"/>
  <c r="AB18" i="10"/>
  <c r="DN16" i="8"/>
  <c r="DN22" i="8"/>
  <c r="DN29" i="8"/>
  <c r="DN19" i="8"/>
  <c r="DN26" i="8"/>
  <c r="DN21" i="8"/>
  <c r="DN30" i="8"/>
  <c r="DN32" i="8"/>
  <c r="DN25" i="8"/>
  <c r="DN23" i="8"/>
  <c r="DN20" i="8"/>
  <c r="DN31" i="8"/>
  <c r="DN24" i="8"/>
  <c r="DN28" i="8"/>
  <c r="DN27" i="8"/>
  <c r="DN18" i="8"/>
  <c r="BX72" i="8"/>
  <c r="BX74" i="8" s="1"/>
  <c r="CJ77" i="1"/>
  <c r="CX39" i="1"/>
  <c r="CK41" i="1"/>
  <c r="CW41" i="1"/>
  <c r="DJ39" i="1"/>
  <c r="BX77" i="1"/>
  <c r="AB77" i="1"/>
  <c r="BQ16" i="11"/>
  <c r="BR16" i="11" s="1"/>
  <c r="BQ30" i="11"/>
  <c r="BR30" i="11" s="1"/>
  <c r="BQ26" i="11"/>
  <c r="BR26" i="11" s="1"/>
  <c r="BQ22" i="11"/>
  <c r="BR22" i="11" s="1"/>
  <c r="BQ18" i="11"/>
  <c r="BR18" i="11" s="1"/>
  <c r="BQ32" i="11"/>
  <c r="BR32" i="11" s="1"/>
  <c r="BQ25" i="11"/>
  <c r="BR25" i="11" s="1"/>
  <c r="BQ23" i="11"/>
  <c r="BR23" i="11" s="1"/>
  <c r="BQ28" i="11"/>
  <c r="BR28" i="11" s="1"/>
  <c r="BQ21" i="11"/>
  <c r="BR21" i="11" s="1"/>
  <c r="BQ29" i="11"/>
  <c r="BR29" i="11" s="1"/>
  <c r="BQ19" i="11"/>
  <c r="BR19" i="11" s="1"/>
  <c r="BQ31" i="11"/>
  <c r="BR31" i="11" s="1"/>
  <c r="BQ27" i="11"/>
  <c r="BR27" i="11" s="1"/>
  <c r="BQ24" i="11"/>
  <c r="BR24" i="11" s="1"/>
  <c r="BQ20" i="11"/>
  <c r="BR20" i="11" s="1"/>
  <c r="DO16" i="12"/>
  <c r="DO28" i="12"/>
  <c r="DO23" i="12"/>
  <c r="DO18" i="12"/>
  <c r="DO21" i="12"/>
  <c r="DO26" i="12"/>
  <c r="DO32" i="12"/>
  <c r="DO29" i="12"/>
  <c r="DO27" i="12"/>
  <c r="DO20" i="12"/>
  <c r="DO31" i="12"/>
  <c r="DO19" i="12"/>
  <c r="DO22" i="12"/>
  <c r="DO30" i="12"/>
  <c r="DO25" i="12"/>
  <c r="DO24" i="12"/>
  <c r="AZ77" i="1"/>
  <c r="DZ31" i="13"/>
  <c r="DZ21" i="13"/>
  <c r="DZ16" i="13"/>
  <c r="DZ28" i="13"/>
  <c r="DZ18" i="13"/>
  <c r="DZ25" i="13"/>
  <c r="DZ27" i="13"/>
  <c r="DZ23" i="13"/>
  <c r="DZ19" i="13"/>
  <c r="DZ30" i="13"/>
  <c r="DZ26" i="13"/>
  <c r="DZ29" i="13"/>
  <c r="DZ22" i="13"/>
  <c r="DZ24" i="13"/>
  <c r="DZ20" i="13"/>
  <c r="DZ32" i="13"/>
  <c r="DW16" i="9"/>
  <c r="DW32" i="9"/>
  <c r="DW28" i="9"/>
  <c r="DW24" i="9"/>
  <c r="DW20" i="9"/>
  <c r="DW31" i="9"/>
  <c r="DW21" i="9"/>
  <c r="DW18" i="9"/>
  <c r="DW25" i="9"/>
  <c r="DW26" i="9"/>
  <c r="DW22" i="9"/>
  <c r="DW29" i="9"/>
  <c r="DW19" i="9"/>
  <c r="DW30" i="9"/>
  <c r="DW23" i="9"/>
  <c r="DW27" i="9"/>
  <c r="BZ39" i="1"/>
  <c r="BM41" i="1"/>
  <c r="BB39" i="1"/>
  <c r="AO41" i="1"/>
  <c r="BX72" i="9"/>
  <c r="BX74" i="9" s="1"/>
  <c r="BA31" i="9"/>
  <c r="BA27" i="9"/>
  <c r="BA23" i="9"/>
  <c r="BA19" i="9"/>
  <c r="BA30" i="9"/>
  <c r="BA28" i="9"/>
  <c r="BA21" i="9"/>
  <c r="BA16" i="9"/>
  <c r="BA26" i="9"/>
  <c r="BA24" i="9"/>
  <c r="BA18" i="9"/>
  <c r="BA20" i="9"/>
  <c r="BA25" i="9"/>
  <c r="BA29" i="9"/>
  <c r="BA22" i="9"/>
  <c r="BA32" i="9"/>
  <c r="BN30" i="10"/>
  <c r="BN26" i="10"/>
  <c r="BN22" i="10"/>
  <c r="BN18" i="10"/>
  <c r="BN28" i="10"/>
  <c r="BN21" i="10"/>
  <c r="BN19" i="10"/>
  <c r="BN16" i="10"/>
  <c r="BN32" i="10"/>
  <c r="BN27" i="10"/>
  <c r="BN25" i="10"/>
  <c r="BN20" i="10"/>
  <c r="BN29" i="10"/>
  <c r="BN23" i="10"/>
  <c r="BN31" i="10"/>
  <c r="BN24" i="10"/>
  <c r="DM26" i="11"/>
  <c r="DM23" i="11"/>
  <c r="DM30" i="11"/>
  <c r="DM32" i="11"/>
  <c r="DM28" i="11"/>
  <c r="DM24" i="11"/>
  <c r="DM25" i="11"/>
  <c r="DM27" i="11"/>
  <c r="DM22" i="11"/>
  <c r="DM31" i="11"/>
  <c r="DM21" i="11"/>
  <c r="DM18" i="11"/>
  <c r="DM29" i="11"/>
  <c r="DM20" i="11"/>
  <c r="DM16" i="11"/>
  <c r="DM19" i="11"/>
  <c r="DK16" i="9"/>
  <c r="DK26" i="9"/>
  <c r="DK23" i="9"/>
  <c r="DK30" i="9"/>
  <c r="DK20" i="9"/>
  <c r="DK21" i="9"/>
  <c r="DK32" i="9"/>
  <c r="DK19" i="9"/>
  <c r="DK25" i="9"/>
  <c r="DK28" i="9"/>
  <c r="DK24" i="9"/>
  <c r="DK18" i="9"/>
  <c r="DK27" i="9"/>
  <c r="DK22" i="9"/>
  <c r="DK29" i="9"/>
  <c r="DK31" i="9"/>
  <c r="BN39" i="1"/>
  <c r="BA41" i="1"/>
  <c r="EA16" i="8"/>
  <c r="EA31" i="8"/>
  <c r="EA24" i="8"/>
  <c r="EA21" i="8"/>
  <c r="EA22" i="8"/>
  <c r="EA18" i="8"/>
  <c r="EA20" i="8"/>
  <c r="EA26" i="8"/>
  <c r="EA27" i="8"/>
  <c r="EA25" i="8"/>
  <c r="EA19" i="8"/>
  <c r="EA30" i="8"/>
  <c r="EA32" i="8"/>
  <c r="EA29" i="8"/>
  <c r="EA28" i="8"/>
  <c r="EA23" i="8"/>
  <c r="CN16" i="8"/>
  <c r="CN26" i="8"/>
  <c r="CN23" i="8"/>
  <c r="CN30" i="8"/>
  <c r="CN27" i="8"/>
  <c r="CN29" i="8"/>
  <c r="CN21" i="8"/>
  <c r="CN31" i="8"/>
  <c r="CN20" i="8"/>
  <c r="CN19" i="8"/>
  <c r="CN28" i="8"/>
  <c r="CN24" i="8"/>
  <c r="CN32" i="8"/>
  <c r="CN25" i="8"/>
  <c r="CN22" i="8"/>
  <c r="CN18" i="8"/>
  <c r="DC16" i="12"/>
  <c r="DC31" i="12"/>
  <c r="DC27" i="12"/>
  <c r="DC23" i="12"/>
  <c r="DC19" i="12"/>
  <c r="DC24" i="12"/>
  <c r="DC21" i="12"/>
  <c r="DC22" i="12"/>
  <c r="DC18" i="12"/>
  <c r="DC20" i="12"/>
  <c r="DC29" i="12"/>
  <c r="DC30" i="12"/>
  <c r="DC28" i="12"/>
  <c r="DC26" i="12"/>
  <c r="DC25" i="12"/>
  <c r="DC32" i="12"/>
  <c r="DB16" i="13"/>
  <c r="DB25" i="13"/>
  <c r="DB32" i="13"/>
  <c r="DB22" i="13"/>
  <c r="DB29" i="13"/>
  <c r="DB19" i="13"/>
  <c r="DB20" i="13"/>
  <c r="DB18" i="13"/>
  <c r="DB24" i="13"/>
  <c r="DB31" i="13"/>
  <c r="DB21" i="13"/>
  <c r="DB28" i="13"/>
  <c r="DB23" i="13"/>
  <c r="DB27" i="13"/>
  <c r="DB26" i="13"/>
  <c r="DB30" i="13"/>
  <c r="AN77" i="1"/>
  <c r="AC16" i="8"/>
  <c r="AE28" i="8"/>
  <c r="AC25" i="8"/>
  <c r="AC21" i="8"/>
  <c r="AC32" i="8"/>
  <c r="AC20" i="8"/>
  <c r="AC30" i="8"/>
  <c r="AE30" i="8" s="1"/>
  <c r="AC27" i="8"/>
  <c r="AC24" i="8"/>
  <c r="AC18" i="8"/>
  <c r="AC29" i="8"/>
  <c r="AE29" i="8" s="1"/>
  <c r="AC26" i="8"/>
  <c r="AC23" i="8"/>
  <c r="AC22" i="8"/>
  <c r="AC19" i="8"/>
  <c r="AB16" i="9"/>
  <c r="AB25" i="9"/>
  <c r="AB21" i="9"/>
  <c r="AB32" i="9"/>
  <c r="AB29" i="9"/>
  <c r="AB27" i="9"/>
  <c r="AB23" i="9"/>
  <c r="AB19" i="9"/>
  <c r="AB30" i="9"/>
  <c r="AB24" i="9"/>
  <c r="AB28" i="9"/>
  <c r="AB18" i="9"/>
  <c r="AB26" i="9"/>
  <c r="AB22" i="9"/>
  <c r="AB20" i="9"/>
  <c r="DA16" i="8"/>
  <c r="DA21" i="8"/>
  <c r="DA31" i="8"/>
  <c r="DA28" i="8"/>
  <c r="DA18" i="8"/>
  <c r="DA25" i="8"/>
  <c r="DA20" i="8"/>
  <c r="DA22" i="8"/>
  <c r="DA30" i="8"/>
  <c r="DA24" i="8"/>
  <c r="DA27" i="8"/>
  <c r="DA19" i="8"/>
  <c r="DA23" i="8"/>
  <c r="DA26" i="8"/>
  <c r="DA29" i="8"/>
  <c r="DA32" i="8"/>
  <c r="CN32" i="10"/>
  <c r="CN22" i="10"/>
  <c r="CN29" i="10"/>
  <c r="CN19" i="10"/>
  <c r="CN31" i="10"/>
  <c r="CN27" i="10"/>
  <c r="CN23" i="10"/>
  <c r="CN25" i="10"/>
  <c r="CN26" i="10"/>
  <c r="CN21" i="10"/>
  <c r="CN16" i="10"/>
  <c r="CN30" i="10"/>
  <c r="CN20" i="10"/>
  <c r="CN28" i="10"/>
  <c r="CN18" i="10"/>
  <c r="CN24" i="10"/>
  <c r="AN19" i="9"/>
  <c r="AN32" i="9"/>
  <c r="AN29" i="9"/>
  <c r="AN26" i="9"/>
  <c r="AN23" i="9"/>
  <c r="AN30" i="9"/>
  <c r="AN20" i="9"/>
  <c r="AN16" i="9"/>
  <c r="AN22" i="9"/>
  <c r="AN24" i="9"/>
  <c r="AN18" i="9"/>
  <c r="AN21" i="9"/>
  <c r="AN25" i="9"/>
  <c r="AN27" i="9"/>
  <c r="AN31" i="9"/>
  <c r="AN28" i="9"/>
  <c r="CY72" i="8"/>
  <c r="CN38" i="1"/>
  <c r="CV77" i="1"/>
  <c r="Q25" i="10"/>
  <c r="R25" i="10" s="1"/>
  <c r="Q21" i="10"/>
  <c r="R21" i="10" s="1"/>
  <c r="CA16" i="8"/>
  <c r="CA30" i="8"/>
  <c r="CA26" i="8"/>
  <c r="CA22" i="8"/>
  <c r="CA18" i="8"/>
  <c r="CA31" i="8"/>
  <c r="CA24" i="8"/>
  <c r="CA19" i="8"/>
  <c r="CA28" i="8"/>
  <c r="CA25" i="8"/>
  <c r="CA21" i="8"/>
  <c r="CA20" i="8"/>
  <c r="CA23" i="8"/>
  <c r="CA29" i="8"/>
  <c r="CA32" i="8"/>
  <c r="CA27" i="8"/>
  <c r="Q31" i="9"/>
  <c r="R31" i="9" s="1"/>
  <c r="Q22" i="9"/>
  <c r="R22" i="9" s="1"/>
  <c r="AN16" i="8"/>
  <c r="AN31" i="8"/>
  <c r="AN27" i="8"/>
  <c r="AN24" i="8"/>
  <c r="AN29" i="8"/>
  <c r="AN19" i="8"/>
  <c r="AN22" i="8"/>
  <c r="AN26" i="8"/>
  <c r="AN23" i="8"/>
  <c r="AN18" i="8"/>
  <c r="AN32" i="8"/>
  <c r="AN25" i="8"/>
  <c r="AN30" i="8"/>
  <c r="AN20" i="8"/>
  <c r="AN28" i="8"/>
  <c r="AN21" i="8"/>
  <c r="CO30" i="11"/>
  <c r="CO20" i="11"/>
  <c r="CO16" i="11"/>
  <c r="CO27" i="11"/>
  <c r="CO24" i="11"/>
  <c r="CO25" i="11"/>
  <c r="CO21" i="11"/>
  <c r="CO23" i="11"/>
  <c r="CO19" i="11"/>
  <c r="CO31" i="11"/>
  <c r="CO26" i="11"/>
  <c r="CO28" i="11"/>
  <c r="CO18" i="11"/>
  <c r="CO29" i="11"/>
  <c r="CO22" i="11"/>
  <c r="CO32" i="11"/>
  <c r="DV39" i="1"/>
  <c r="DI41" i="1"/>
  <c r="DA27" i="10"/>
  <c r="DA24" i="10"/>
  <c r="DA31" i="10"/>
  <c r="DA21" i="10"/>
  <c r="DA32" i="10"/>
  <c r="DA28" i="10"/>
  <c r="DA30" i="10"/>
  <c r="DA26" i="10"/>
  <c r="DA22" i="10"/>
  <c r="DA20" i="10"/>
  <c r="DA23" i="10"/>
  <c r="DA19" i="10"/>
  <c r="DA25" i="10"/>
  <c r="DA16" i="10"/>
  <c r="DA29" i="10"/>
  <c r="DA18" i="10"/>
  <c r="CA32" i="10"/>
  <c r="CA28" i="10"/>
  <c r="CA24" i="10"/>
  <c r="CA20" i="10"/>
  <c r="CA16" i="10"/>
  <c r="CA31" i="10"/>
  <c r="CA29" i="10"/>
  <c r="CA22" i="10"/>
  <c r="CA30" i="10"/>
  <c r="CA25" i="10"/>
  <c r="CA23" i="10"/>
  <c r="CA18" i="10"/>
  <c r="CA19" i="10"/>
  <c r="CA26" i="10"/>
  <c r="CA27" i="10"/>
  <c r="CA21" i="10"/>
  <c r="CN29" i="9"/>
  <c r="CN25" i="9"/>
  <c r="CN21" i="9"/>
  <c r="CN31" i="9"/>
  <c r="CN24" i="9"/>
  <c r="CN16" i="9"/>
  <c r="CN27" i="9"/>
  <c r="CN26" i="9"/>
  <c r="CN30" i="9"/>
  <c r="CN20" i="9"/>
  <c r="CN23" i="9"/>
  <c r="CN19" i="9"/>
  <c r="CN32" i="9"/>
  <c r="CN22" i="9"/>
  <c r="CN18" i="9"/>
  <c r="CN28" i="9"/>
  <c r="CP16" i="13"/>
  <c r="CP30" i="13"/>
  <c r="CP26" i="13"/>
  <c r="CP22" i="13"/>
  <c r="CP18" i="13"/>
  <c r="CP25" i="13"/>
  <c r="CP23" i="13"/>
  <c r="CP32" i="13"/>
  <c r="CP28" i="13"/>
  <c r="CP21" i="13"/>
  <c r="CP27" i="13"/>
  <c r="CP24" i="13"/>
  <c r="CP31" i="13"/>
  <c r="CP29" i="13"/>
  <c r="CP20" i="13"/>
  <c r="CP19" i="13"/>
  <c r="BP38" i="1"/>
  <c r="DL38" i="1"/>
  <c r="CW86" i="8"/>
  <c r="CK82" i="8"/>
  <c r="CK84" i="8" s="1"/>
  <c r="CK86" i="8" s="1"/>
  <c r="AX82" i="8"/>
  <c r="AX84" i="8" s="1"/>
  <c r="AX86" i="8" s="1"/>
  <c r="DK82" i="8"/>
  <c r="DK84" i="8" s="1"/>
  <c r="BA86" i="11"/>
  <c r="CL86" i="12"/>
  <c r="DW86" i="12"/>
  <c r="DV86" i="12"/>
  <c r="BN86" i="13"/>
  <c r="CV86" i="8"/>
  <c r="BM86" i="11"/>
  <c r="AX82" i="10"/>
  <c r="AX84" i="10" s="1"/>
  <c r="AX86" i="10" s="1"/>
  <c r="CJ86" i="11"/>
  <c r="CX86" i="13"/>
  <c r="BC86" i="12"/>
  <c r="DU86" i="11"/>
  <c r="BM86" i="13"/>
  <c r="CX86" i="12"/>
  <c r="DV86" i="13"/>
  <c r="CT86" i="9"/>
  <c r="DI86" i="13"/>
  <c r="BL86" i="11"/>
  <c r="AZ86" i="11"/>
  <c r="BO86" i="12"/>
  <c r="BZ74" i="10"/>
  <c r="BY74" i="8"/>
  <c r="BL74" i="9"/>
  <c r="CL74" i="9"/>
  <c r="BY74" i="10"/>
  <c r="BY74" i="9"/>
  <c r="CK82" i="10"/>
  <c r="CK84" i="10" s="1"/>
  <c r="CK86" i="10" s="1"/>
  <c r="AY74" i="10"/>
  <c r="DY72" i="10"/>
  <c r="DY74" i="10" s="1"/>
  <c r="DL74" i="9"/>
  <c r="CY74" i="9"/>
  <c r="DY72" i="9"/>
  <c r="DY74" i="9" s="1"/>
  <c r="BL36" i="9"/>
  <c r="DM41" i="10"/>
  <c r="DM77" i="10" s="1"/>
  <c r="AA41" i="10"/>
  <c r="AA77" i="10" s="1"/>
  <c r="BZ41" i="10"/>
  <c r="BZ77" i="10" s="1"/>
  <c r="BZ76" i="8"/>
  <c r="CM41" i="10"/>
  <c r="CM77" i="10" s="1"/>
  <c r="BP41" i="11"/>
  <c r="BP77" i="11" s="1"/>
  <c r="BZ41" i="9"/>
  <c r="BZ77" i="9" s="1"/>
  <c r="AB41" i="8"/>
  <c r="AB77" i="8" s="1"/>
  <c r="DZ76" i="8"/>
  <c r="CZ36" i="13"/>
  <c r="AZ41" i="10"/>
  <c r="AZ77" i="10" s="1"/>
  <c r="CX41" i="9"/>
  <c r="CX77" i="9" s="1"/>
  <c r="DL41" i="11"/>
  <c r="DL77" i="11" s="1"/>
  <c r="CN76" i="13"/>
  <c r="CO41" i="13"/>
  <c r="CO77" i="13" s="1"/>
  <c r="BN14" i="9"/>
  <c r="BN15" i="9"/>
  <c r="BN38" i="9"/>
  <c r="BN11" i="9"/>
  <c r="BN39" i="9"/>
  <c r="BN9" i="9"/>
  <c r="BN12" i="9"/>
  <c r="BN10" i="9"/>
  <c r="BN17" i="9"/>
  <c r="DI76" i="9"/>
  <c r="DI80" i="9" s="1"/>
  <c r="DI36" i="9"/>
  <c r="AB39" i="10"/>
  <c r="AB38" i="10"/>
  <c r="AB11" i="10"/>
  <c r="AB14" i="10"/>
  <c r="AB17" i="10"/>
  <c r="AB9" i="10"/>
  <c r="AB12" i="10"/>
  <c r="AB13" i="10"/>
  <c r="AB10" i="10"/>
  <c r="AB15" i="10"/>
  <c r="EA38" i="8"/>
  <c r="EA14" i="8"/>
  <c r="EA11" i="8"/>
  <c r="EA9" i="8"/>
  <c r="EA12" i="8"/>
  <c r="EA15" i="8"/>
  <c r="EA39" i="8"/>
  <c r="EA10" i="8"/>
  <c r="EA13" i="8"/>
  <c r="EA17" i="8"/>
  <c r="DN13" i="8"/>
  <c r="DN15" i="8"/>
  <c r="DN38" i="8"/>
  <c r="DN14" i="8"/>
  <c r="DN9" i="8"/>
  <c r="DN39" i="8"/>
  <c r="DN12" i="8"/>
  <c r="DN11" i="8"/>
  <c r="DN10" i="8"/>
  <c r="DN17" i="8"/>
  <c r="DA15" i="8"/>
  <c r="DA10" i="8"/>
  <c r="DA38" i="8"/>
  <c r="DA14" i="8"/>
  <c r="DA13" i="8"/>
  <c r="DA17" i="8"/>
  <c r="DA39" i="8"/>
  <c r="DA12" i="8"/>
  <c r="DA11" i="8"/>
  <c r="DA9" i="8"/>
  <c r="BN39" i="8"/>
  <c r="BN38" i="8"/>
  <c r="BN13" i="8"/>
  <c r="BN15" i="8"/>
  <c r="BN14" i="8"/>
  <c r="BN17" i="8"/>
  <c r="BN10" i="8"/>
  <c r="BN12" i="8"/>
  <c r="BN11" i="8"/>
  <c r="BN9" i="8"/>
  <c r="BA38" i="8"/>
  <c r="BA39" i="8"/>
  <c r="BA14" i="8"/>
  <c r="BA11" i="8"/>
  <c r="BA15" i="8"/>
  <c r="BA12" i="8"/>
  <c r="BA17" i="8"/>
  <c r="BA10" i="8"/>
  <c r="BA9" i="8"/>
  <c r="BA13" i="8"/>
  <c r="CN10" i="8"/>
  <c r="CN13" i="8"/>
  <c r="CN14" i="8"/>
  <c r="CN38" i="8"/>
  <c r="CN11" i="8"/>
  <c r="CN39" i="8"/>
  <c r="CN9" i="8"/>
  <c r="CN17" i="8"/>
  <c r="CN12" i="8"/>
  <c r="CN15" i="8"/>
  <c r="BA38" i="9"/>
  <c r="BA10" i="9"/>
  <c r="BA15" i="9"/>
  <c r="BA9" i="9"/>
  <c r="BA12" i="9"/>
  <c r="BA39" i="9"/>
  <c r="BA14" i="9"/>
  <c r="BA11" i="9"/>
  <c r="BA17" i="9"/>
  <c r="AE80" i="12"/>
  <c r="AE76" i="12"/>
  <c r="CW76" i="9"/>
  <c r="CW80" i="9" s="1"/>
  <c r="CW36" i="9"/>
  <c r="CA14" i="9"/>
  <c r="CA39" i="9"/>
  <c r="CA11" i="9"/>
  <c r="CA10" i="9"/>
  <c r="CA9" i="9"/>
  <c r="CA38" i="9"/>
  <c r="CA17" i="9"/>
  <c r="CA15" i="9"/>
  <c r="CA12" i="9"/>
  <c r="AN38" i="8"/>
  <c r="AN39" i="8"/>
  <c r="AN12" i="8"/>
  <c r="AN17" i="8"/>
  <c r="AN11" i="8"/>
  <c r="AN10" i="8"/>
  <c r="AN15" i="8"/>
  <c r="AN14" i="8"/>
  <c r="AN13" i="8"/>
  <c r="AN9" i="8"/>
  <c r="CN41" i="11"/>
  <c r="CN77" i="11" s="1"/>
  <c r="DA12" i="10"/>
  <c r="DA39" i="10"/>
  <c r="DA14" i="10"/>
  <c r="DA38" i="10"/>
  <c r="DA15" i="10"/>
  <c r="DA17" i="10"/>
  <c r="DA9" i="10"/>
  <c r="DA10" i="10"/>
  <c r="DA11" i="10"/>
  <c r="Q12" i="10"/>
  <c r="R12" i="10" s="1"/>
  <c r="CA13" i="8"/>
  <c r="CA39" i="8"/>
  <c r="CA9" i="8"/>
  <c r="CA38" i="8"/>
  <c r="CA12" i="8"/>
  <c r="CA14" i="8"/>
  <c r="CA17" i="8"/>
  <c r="CA11" i="8"/>
  <c r="CA15" i="8"/>
  <c r="CA10" i="8"/>
  <c r="CY17" i="9"/>
  <c r="CY11" i="9"/>
  <c r="CY38" i="9"/>
  <c r="CY39" i="9"/>
  <c r="CY9" i="9"/>
  <c r="CY10" i="9"/>
  <c r="CY14" i="9"/>
  <c r="CY12" i="9"/>
  <c r="CY15" i="9"/>
  <c r="DA3" i="9"/>
  <c r="DA2" i="9" s="1"/>
  <c r="DT82" i="9"/>
  <c r="AN39" i="9"/>
  <c r="AN17" i="9"/>
  <c r="AN10" i="9"/>
  <c r="AN9" i="9"/>
  <c r="AN11" i="9"/>
  <c r="AN14" i="9"/>
  <c r="AN38" i="9"/>
  <c r="AN12" i="9"/>
  <c r="AN15" i="9"/>
  <c r="DU76" i="9"/>
  <c r="DU36" i="9"/>
  <c r="DJ41" i="9"/>
  <c r="DJ77" i="9" s="1"/>
  <c r="AC39" i="8"/>
  <c r="AC38" i="8"/>
  <c r="AC17" i="8"/>
  <c r="AC11" i="8"/>
  <c r="AC13" i="8"/>
  <c r="AC9" i="8"/>
  <c r="AC12" i="8"/>
  <c r="AC10" i="8"/>
  <c r="AC14" i="8"/>
  <c r="AC15" i="8"/>
  <c r="Q12" i="9"/>
  <c r="R12" i="9" s="1"/>
  <c r="EA17" i="10"/>
  <c r="EA12" i="10"/>
  <c r="EA39" i="10"/>
  <c r="EA15" i="10"/>
  <c r="EA9" i="10"/>
  <c r="EA38" i="10"/>
  <c r="EA10" i="10"/>
  <c r="EA11" i="10"/>
  <c r="EA14" i="10"/>
  <c r="CA38" i="10"/>
  <c r="CA17" i="10"/>
  <c r="CA15" i="10"/>
  <c r="CA39" i="10"/>
  <c r="CA10" i="10"/>
  <c r="CA9" i="10"/>
  <c r="CA11" i="10"/>
  <c r="CA12" i="10"/>
  <c r="CA14" i="10"/>
  <c r="AB38" i="9"/>
  <c r="AB11" i="9"/>
  <c r="AB39" i="9"/>
  <c r="AB9" i="9"/>
  <c r="AB15" i="9"/>
  <c r="AB12" i="9"/>
  <c r="AB13" i="9"/>
  <c r="AB10" i="9"/>
  <c r="AB14" i="9"/>
  <c r="AB17" i="9"/>
  <c r="BA39" i="10"/>
  <c r="BA38" i="10"/>
  <c r="BA12" i="10"/>
  <c r="BA10" i="10"/>
  <c r="BA14" i="10"/>
  <c r="BA11" i="10"/>
  <c r="BA15" i="10"/>
  <c r="BA17" i="10"/>
  <c r="BA9" i="10"/>
  <c r="DN38" i="10"/>
  <c r="DN15" i="10"/>
  <c r="DN9" i="10"/>
  <c r="DN17" i="10"/>
  <c r="DN10" i="10"/>
  <c r="DN39" i="10"/>
  <c r="DN14" i="10"/>
  <c r="DN12" i="10"/>
  <c r="DN11" i="10"/>
  <c r="CN17" i="9"/>
  <c r="CN39" i="9"/>
  <c r="CN11" i="9"/>
  <c r="CN15" i="9"/>
  <c r="CN38" i="9"/>
  <c r="CN14" i="9"/>
  <c r="CN10" i="9"/>
  <c r="CN9" i="9"/>
  <c r="CN12" i="9"/>
  <c r="DV41" i="9"/>
  <c r="DV77" i="9" s="1"/>
  <c r="DK17" i="9"/>
  <c r="DK10" i="9"/>
  <c r="DK38" i="9"/>
  <c r="DK14" i="9"/>
  <c r="DK15" i="9"/>
  <c r="DK9" i="9"/>
  <c r="DK11" i="9"/>
  <c r="DK39" i="9"/>
  <c r="DK12" i="9"/>
  <c r="DY3" i="9"/>
  <c r="DY2" i="9" s="1"/>
  <c r="BN9" i="10"/>
  <c r="BN10" i="10"/>
  <c r="BN39" i="10"/>
  <c r="BN14" i="10"/>
  <c r="BN17" i="10"/>
  <c r="BN12" i="10"/>
  <c r="BN38" i="10"/>
  <c r="BN11" i="10"/>
  <c r="BN15" i="10"/>
  <c r="P39" i="8"/>
  <c r="P38" i="8"/>
  <c r="P10" i="8"/>
  <c r="P12" i="8"/>
  <c r="P15" i="8"/>
  <c r="P9" i="8"/>
  <c r="P13" i="8"/>
  <c r="P11" i="8"/>
  <c r="P14" i="8"/>
  <c r="P17" i="8"/>
  <c r="CN38" i="10"/>
  <c r="CN11" i="10"/>
  <c r="CN10" i="10"/>
  <c r="CN17" i="10"/>
  <c r="CN14" i="10"/>
  <c r="CN9" i="10"/>
  <c r="CN15" i="10"/>
  <c r="CN12" i="10"/>
  <c r="CN39" i="10"/>
  <c r="AN39" i="10"/>
  <c r="AN38" i="10"/>
  <c r="AN10" i="10"/>
  <c r="AN11" i="10"/>
  <c r="AN15" i="10"/>
  <c r="AN9" i="10"/>
  <c r="AN14" i="10"/>
  <c r="AN12" i="10"/>
  <c r="AN17" i="10"/>
  <c r="DM3" i="9"/>
  <c r="DM2" i="9" s="1"/>
  <c r="DW38" i="9"/>
  <c r="DW10" i="9"/>
  <c r="DW12" i="9"/>
  <c r="DW14" i="9"/>
  <c r="DW9" i="9"/>
  <c r="DW39" i="9"/>
  <c r="DW17" i="9"/>
  <c r="DW15" i="9"/>
  <c r="DW11" i="9"/>
  <c r="EE39" i="3"/>
  <c r="DA41" i="13"/>
  <c r="DA77" i="13" s="1"/>
  <c r="DY41" i="13"/>
  <c r="DY77" i="13" s="1"/>
  <c r="CC41" i="13"/>
  <c r="CC77" i="13" s="1"/>
  <c r="CZ41" i="11"/>
  <c r="CZ77" i="11" s="1"/>
  <c r="CB41" i="11"/>
  <c r="CB77" i="11" s="1"/>
  <c r="BY86" i="13"/>
  <c r="BD77" i="13"/>
  <c r="BE77" i="13" s="1"/>
  <c r="BE41" i="13"/>
  <c r="AR80" i="13"/>
  <c r="BZ84" i="13"/>
  <c r="BO82" i="13"/>
  <c r="CZ82" i="13"/>
  <c r="DB10" i="13"/>
  <c r="DB38" i="13"/>
  <c r="DB15" i="13"/>
  <c r="DB14" i="13"/>
  <c r="DB39" i="13"/>
  <c r="DB13" i="13"/>
  <c r="DB17" i="13"/>
  <c r="DB12" i="13"/>
  <c r="DB11" i="13"/>
  <c r="DB9" i="13"/>
  <c r="R80" i="13"/>
  <c r="CA82" i="13"/>
  <c r="BQ41" i="13"/>
  <c r="BR39" i="13"/>
  <c r="EB3" i="13"/>
  <c r="EB2" i="13" s="1"/>
  <c r="CV86" i="13"/>
  <c r="CB76" i="13"/>
  <c r="CB80" i="13" s="1"/>
  <c r="CB36" i="13"/>
  <c r="DD3" i="13"/>
  <c r="DD2" i="13" s="1"/>
  <c r="AE80" i="13"/>
  <c r="CY82" i="13"/>
  <c r="CY84" i="13" s="1"/>
  <c r="DZ15" i="13"/>
  <c r="DZ17" i="13"/>
  <c r="DZ10" i="13"/>
  <c r="DZ14" i="13"/>
  <c r="DZ13" i="13"/>
  <c r="DZ38" i="13"/>
  <c r="DZ11" i="13"/>
  <c r="DZ9" i="13"/>
  <c r="DZ39" i="13"/>
  <c r="DZ12" i="13"/>
  <c r="DH86" i="13"/>
  <c r="DP3" i="13"/>
  <c r="DP2" i="13" s="1"/>
  <c r="BD76" i="13"/>
  <c r="BD80" i="13" s="1"/>
  <c r="CP38" i="13"/>
  <c r="CP9" i="13"/>
  <c r="CP17" i="13"/>
  <c r="CP14" i="13"/>
  <c r="CP13" i="13"/>
  <c r="CP11" i="13"/>
  <c r="CP12" i="13"/>
  <c r="CP15" i="13"/>
  <c r="CP39" i="13"/>
  <c r="CP10" i="13"/>
  <c r="DN39" i="13"/>
  <c r="DN38" i="13"/>
  <c r="DN15" i="13"/>
  <c r="DN12" i="13"/>
  <c r="DN10" i="13"/>
  <c r="DN17" i="13"/>
  <c r="DN14" i="13"/>
  <c r="DN11" i="13"/>
  <c r="DN9" i="13"/>
  <c r="DN13" i="13"/>
  <c r="DU84" i="13"/>
  <c r="CR3" i="13"/>
  <c r="DL76" i="13"/>
  <c r="DL80" i="13" s="1"/>
  <c r="DL36" i="13"/>
  <c r="CD38" i="13"/>
  <c r="CE38" i="13" s="1"/>
  <c r="CD17" i="13"/>
  <c r="CE17" i="13" s="1"/>
  <c r="CD11" i="13"/>
  <c r="CE11" i="13" s="1"/>
  <c r="CD15" i="13"/>
  <c r="CE15" i="13" s="1"/>
  <c r="CD14" i="13"/>
  <c r="CE14" i="13" s="1"/>
  <c r="CD13" i="13"/>
  <c r="CE13" i="13" s="1"/>
  <c r="CD12" i="13"/>
  <c r="CE12" i="13" s="1"/>
  <c r="CD9" i="13"/>
  <c r="CD39" i="13"/>
  <c r="CD10" i="13"/>
  <c r="CE10" i="13" s="1"/>
  <c r="DX76" i="13"/>
  <c r="DX80" i="13" s="1"/>
  <c r="DX36" i="13"/>
  <c r="DX55" i="13" s="1"/>
  <c r="CM82" i="13"/>
  <c r="CL82" i="13"/>
  <c r="DM41" i="13"/>
  <c r="DM77" i="13" s="1"/>
  <c r="BP76" i="13"/>
  <c r="BP80" i="13" s="1"/>
  <c r="BP36" i="13"/>
  <c r="CY84" i="12"/>
  <c r="DY76" i="12"/>
  <c r="DY80" i="12" s="1"/>
  <c r="DY36" i="12"/>
  <c r="CN82" i="12"/>
  <c r="CC76" i="12"/>
  <c r="CC80" i="12" s="1"/>
  <c r="CC36" i="12"/>
  <c r="CC55" i="12" s="1"/>
  <c r="CK86" i="12"/>
  <c r="DQ3" i="12"/>
  <c r="DQ2" i="12" s="1"/>
  <c r="CO76" i="12"/>
  <c r="CO80" i="12" s="1"/>
  <c r="CO36" i="12"/>
  <c r="CZ82" i="12"/>
  <c r="CZ84" i="12" s="1"/>
  <c r="CQ39" i="12"/>
  <c r="CQ13" i="12"/>
  <c r="CR13" i="12" s="1"/>
  <c r="CQ17" i="12"/>
  <c r="CR17" i="12" s="1"/>
  <c r="CQ38" i="12"/>
  <c r="CR38" i="12" s="1"/>
  <c r="CQ12" i="12"/>
  <c r="CR12" i="12" s="1"/>
  <c r="CQ10" i="12"/>
  <c r="CR10" i="12" s="1"/>
  <c r="CQ11" i="12"/>
  <c r="CR11" i="12" s="1"/>
  <c r="CQ9" i="12"/>
  <c r="CQ14" i="12"/>
  <c r="CR14" i="12" s="1"/>
  <c r="CQ15" i="12"/>
  <c r="CR15" i="12" s="1"/>
  <c r="DO38" i="12"/>
  <c r="DO15" i="12"/>
  <c r="DO14" i="12"/>
  <c r="DO39" i="12"/>
  <c r="DO13" i="12"/>
  <c r="DO17" i="12"/>
  <c r="DO12" i="12"/>
  <c r="DO10" i="12"/>
  <c r="DO11" i="12"/>
  <c r="DO9" i="12"/>
  <c r="DK82" i="12"/>
  <c r="DK84" i="12" s="1"/>
  <c r="EA38" i="12"/>
  <c r="EA9" i="12"/>
  <c r="EA12" i="12"/>
  <c r="EA39" i="12"/>
  <c r="EA15" i="12"/>
  <c r="EA14" i="12"/>
  <c r="EA11" i="12"/>
  <c r="EA17" i="12"/>
  <c r="EA10" i="12"/>
  <c r="EA13" i="12"/>
  <c r="EC3" i="12"/>
  <c r="EC2" i="12" s="1"/>
  <c r="DU86" i="12"/>
  <c r="DA76" i="12"/>
  <c r="DA80" i="12" s="1"/>
  <c r="DA36" i="12"/>
  <c r="DA55" i="12" s="1"/>
  <c r="BQ77" i="12"/>
  <c r="BR77" i="12" s="1"/>
  <c r="BR41" i="12"/>
  <c r="CM84" i="12"/>
  <c r="CB82" i="12"/>
  <c r="CB84" i="12" s="1"/>
  <c r="DC38" i="12"/>
  <c r="DC14" i="12"/>
  <c r="DC11" i="12"/>
  <c r="DC15" i="12"/>
  <c r="DC39" i="12"/>
  <c r="DC12" i="12"/>
  <c r="DC10" i="12"/>
  <c r="DC9" i="12"/>
  <c r="DC13" i="12"/>
  <c r="DC17" i="12"/>
  <c r="DM76" i="12"/>
  <c r="DM80" i="12" s="1"/>
  <c r="DM36" i="12"/>
  <c r="DM55" i="12" s="1"/>
  <c r="DL82" i="12"/>
  <c r="CD41" i="12"/>
  <c r="CE39" i="12"/>
  <c r="BP82" i="12"/>
  <c r="DE3" i="12"/>
  <c r="CP41" i="12"/>
  <c r="CP77" i="12" s="1"/>
  <c r="BQ76" i="12"/>
  <c r="BQ80" i="12" s="1"/>
  <c r="BQ36" i="12"/>
  <c r="BQ55" i="12" s="1"/>
  <c r="DN41" i="12"/>
  <c r="DN77" i="12" s="1"/>
  <c r="BE76" i="12"/>
  <c r="DZ41" i="12"/>
  <c r="CA84" i="12"/>
  <c r="DB41" i="12"/>
  <c r="DB77" i="12" s="1"/>
  <c r="BZ84" i="12"/>
  <c r="DS86" i="11"/>
  <c r="BQ15" i="11"/>
  <c r="BR15" i="11" s="1"/>
  <c r="BQ12" i="11"/>
  <c r="BR12" i="11" s="1"/>
  <c r="BQ39" i="11"/>
  <c r="BQ38" i="11"/>
  <c r="BR38" i="11" s="1"/>
  <c r="BQ14" i="11"/>
  <c r="BR14" i="11" s="1"/>
  <c r="BQ13" i="11"/>
  <c r="BR13" i="11" s="1"/>
  <c r="BQ17" i="11"/>
  <c r="BR17" i="11" s="1"/>
  <c r="BQ11" i="11"/>
  <c r="BR11" i="11" s="1"/>
  <c r="BQ10" i="11"/>
  <c r="BR10" i="11" s="1"/>
  <c r="BQ9" i="11"/>
  <c r="DA38" i="11"/>
  <c r="DA17" i="11"/>
  <c r="DA14" i="11"/>
  <c r="DA10" i="11"/>
  <c r="DA39" i="11"/>
  <c r="DA12" i="11"/>
  <c r="DA9" i="11"/>
  <c r="DA13" i="11"/>
  <c r="DA11" i="11"/>
  <c r="DA15" i="11"/>
  <c r="CC39" i="11"/>
  <c r="CC10" i="11"/>
  <c r="CC13" i="11"/>
  <c r="CC17" i="11"/>
  <c r="CC11" i="11"/>
  <c r="CC14" i="11"/>
  <c r="CC9" i="11"/>
  <c r="CC38" i="11"/>
  <c r="CC12" i="11"/>
  <c r="CC15" i="11"/>
  <c r="BZ82" i="11"/>
  <c r="BZ84" i="11" s="1"/>
  <c r="DC3" i="11"/>
  <c r="DC2" i="11" s="1"/>
  <c r="BN82" i="11"/>
  <c r="BN84" i="11" s="1"/>
  <c r="DK76" i="11"/>
  <c r="DK80" i="11" s="1"/>
  <c r="DK36" i="11"/>
  <c r="AQ77" i="11"/>
  <c r="AR77" i="11" s="1"/>
  <c r="AR41" i="11"/>
  <c r="CA76" i="11"/>
  <c r="CA80" i="11" s="1"/>
  <c r="CA36" i="11"/>
  <c r="CA55" i="11" s="1"/>
  <c r="CX82" i="11"/>
  <c r="CM77" i="11"/>
  <c r="AE76" i="11"/>
  <c r="CO38" i="11"/>
  <c r="CO11" i="11"/>
  <c r="CO39" i="11"/>
  <c r="CO12" i="11"/>
  <c r="CO13" i="11"/>
  <c r="CO15" i="11"/>
  <c r="CO10" i="11"/>
  <c r="CO9" i="11"/>
  <c r="CO14" i="11"/>
  <c r="CO17" i="11"/>
  <c r="DI82" i="11"/>
  <c r="DW76" i="11"/>
  <c r="DW80" i="11" s="1"/>
  <c r="DW36" i="11"/>
  <c r="DW55" i="11" s="1"/>
  <c r="CW84" i="11"/>
  <c r="CV84" i="11"/>
  <c r="CY76" i="11"/>
  <c r="CY80" i="11" s="1"/>
  <c r="CY36" i="11"/>
  <c r="R80" i="11"/>
  <c r="DJ82" i="11"/>
  <c r="DO3" i="11"/>
  <c r="DO2" i="11" s="1"/>
  <c r="DX41" i="11"/>
  <c r="DX77" i="11" s="1"/>
  <c r="BD41" i="11"/>
  <c r="BE39" i="11"/>
  <c r="BO76" i="11"/>
  <c r="BO80" i="11" s="1"/>
  <c r="BO36" i="11"/>
  <c r="DW77" i="11"/>
  <c r="DM15" i="11"/>
  <c r="DM39" i="11"/>
  <c r="DM14" i="11"/>
  <c r="DM10" i="11"/>
  <c r="DM13" i="11"/>
  <c r="DM9" i="11"/>
  <c r="DM17" i="11"/>
  <c r="DM11" i="11"/>
  <c r="DM12" i="11"/>
  <c r="DM38" i="11"/>
  <c r="CM76" i="11"/>
  <c r="CM80" i="11" s="1"/>
  <c r="CM36" i="11"/>
  <c r="CM55" i="11" s="1"/>
  <c r="EA3" i="11"/>
  <c r="EA2" i="11" s="1"/>
  <c r="CQ3" i="11"/>
  <c r="CQ2" i="11" s="1"/>
  <c r="DY15" i="11"/>
  <c r="DY39" i="11"/>
  <c r="DY12" i="11"/>
  <c r="DY13" i="11"/>
  <c r="DY17" i="11"/>
  <c r="DY11" i="11"/>
  <c r="DY14" i="11"/>
  <c r="DY10" i="11"/>
  <c r="DY9" i="11"/>
  <c r="DY38" i="11"/>
  <c r="BB82" i="11"/>
  <c r="BB84" i="11" s="1"/>
  <c r="AQ76" i="11"/>
  <c r="AQ80" i="11" s="1"/>
  <c r="BC76" i="11"/>
  <c r="BC80" i="11" s="1"/>
  <c r="BC36" i="11"/>
  <c r="BY82" i="11"/>
  <c r="CK84" i="11"/>
  <c r="CE3" i="11"/>
  <c r="BX84" i="10"/>
  <c r="BX86" i="10" s="1"/>
  <c r="DL36" i="8"/>
  <c r="CY36" i="10"/>
  <c r="CY55" i="10" s="1"/>
  <c r="BY36" i="8"/>
  <c r="BL36" i="8"/>
  <c r="DV86" i="8"/>
  <c r="DZ7" i="8"/>
  <c r="DZ71" i="8" s="1"/>
  <c r="AY76" i="10"/>
  <c r="AY80" i="10" s="1"/>
  <c r="CZ7" i="8"/>
  <c r="CZ71" i="8" s="1"/>
  <c r="CZ72" i="8" s="1"/>
  <c r="AU86" i="9"/>
  <c r="BW82" i="10"/>
  <c r="DU86" i="10"/>
  <c r="BU86" i="9"/>
  <c r="BZ7" i="9"/>
  <c r="BZ71" i="9" s="1"/>
  <c r="BZ72" i="9" s="1"/>
  <c r="CL36" i="9"/>
  <c r="AY36" i="9"/>
  <c r="CY74" i="10"/>
  <c r="BH86" i="10"/>
  <c r="CK84" i="9"/>
  <c r="CK86" i="9" s="1"/>
  <c r="CH86" i="8"/>
  <c r="CZ7" i="9"/>
  <c r="CZ71" i="9" s="1"/>
  <c r="CZ72" i="9" s="1"/>
  <c r="O76" i="9"/>
  <c r="O80" i="9" s="1"/>
  <c r="DW82" i="8"/>
  <c r="DW84" i="8" s="1"/>
  <c r="DW86" i="8" s="1"/>
  <c r="CZ7" i="10"/>
  <c r="CZ71" i="10" s="1"/>
  <c r="CZ72" i="10" s="1"/>
  <c r="DM7" i="9"/>
  <c r="DM71" i="9" s="1"/>
  <c r="DM72" i="9" s="1"/>
  <c r="CJ82" i="10"/>
  <c r="CJ84" i="10" s="1"/>
  <c r="CJ86" i="10" s="1"/>
  <c r="AM41" i="10"/>
  <c r="P41" i="9"/>
  <c r="CL76" i="8"/>
  <c r="CL80" i="8" s="1"/>
  <c r="CM7" i="9"/>
  <c r="CM71" i="9" s="1"/>
  <c r="CM72" i="9" s="1"/>
  <c r="CJ82" i="9"/>
  <c r="CJ84" i="9" s="1"/>
  <c r="DL36" i="10"/>
  <c r="CY76" i="8"/>
  <c r="CY80" i="8" s="1"/>
  <c r="BM41" i="8"/>
  <c r="BM77" i="8" s="1"/>
  <c r="BU86" i="8"/>
  <c r="CL76" i="10"/>
  <c r="CL80" i="10" s="1"/>
  <c r="BJ82" i="9"/>
  <c r="CZ41" i="10"/>
  <c r="BZ41" i="8"/>
  <c r="BK82" i="8"/>
  <c r="BL76" i="10"/>
  <c r="BL80" i="10" s="1"/>
  <c r="AZ7" i="8"/>
  <c r="AZ71" i="8" s="1"/>
  <c r="AZ72" i="8" s="1"/>
  <c r="AZ7" i="10"/>
  <c r="AZ71" i="10" s="1"/>
  <c r="AZ72" i="10" s="1"/>
  <c r="DZ7" i="9"/>
  <c r="DZ71" i="9" s="1"/>
  <c r="AZ41" i="9"/>
  <c r="AZ77" i="9" s="1"/>
  <c r="AY36" i="10"/>
  <c r="AY55" i="10" s="1"/>
  <c r="CI84" i="10"/>
  <c r="CU86" i="8"/>
  <c r="BM7" i="10"/>
  <c r="BM71" i="10" s="1"/>
  <c r="BM72" i="10" s="1"/>
  <c r="DJ82" i="10"/>
  <c r="DJ84" i="10" s="1"/>
  <c r="BH86" i="8"/>
  <c r="CU86" i="9"/>
  <c r="CL36" i="10"/>
  <c r="CL55" i="10" s="1"/>
  <c r="BL36" i="10"/>
  <c r="AM41" i="8"/>
  <c r="DM41" i="8"/>
  <c r="DM77" i="8" s="1"/>
  <c r="AZ41" i="8"/>
  <c r="AZ77" i="8" s="1"/>
  <c r="CY36" i="8"/>
  <c r="CY55" i="8" s="1"/>
  <c r="AZ7" i="9"/>
  <c r="AZ71" i="9" s="1"/>
  <c r="AZ72" i="9" s="1"/>
  <c r="O41" i="8"/>
  <c r="O77" i="8" s="1"/>
  <c r="DZ41" i="8"/>
  <c r="CM7" i="8"/>
  <c r="CM71" i="8" s="1"/>
  <c r="CM72" i="8" s="1"/>
  <c r="BZ7" i="8"/>
  <c r="BZ71" i="8" s="1"/>
  <c r="BZ72" i="8" s="1"/>
  <c r="AM41" i="9"/>
  <c r="DM7" i="8"/>
  <c r="DM71" i="8" s="1"/>
  <c r="DM72" i="8" s="1"/>
  <c r="BY76" i="10"/>
  <c r="BY80" i="10" s="1"/>
  <c r="CH86" i="9"/>
  <c r="CJ82" i="8"/>
  <c r="AA41" i="9"/>
  <c r="AA77" i="9" s="1"/>
  <c r="BJ82" i="10"/>
  <c r="BJ84" i="10" s="1"/>
  <c r="BM41" i="10"/>
  <c r="BK74" i="9"/>
  <c r="BY76" i="9"/>
  <c r="BY80" i="9" s="1"/>
  <c r="CM7" i="10"/>
  <c r="CM71" i="10" s="1"/>
  <c r="CM72" i="10" s="1"/>
  <c r="AW82" i="10"/>
  <c r="BU86" i="10"/>
  <c r="AW82" i="8"/>
  <c r="BH86" i="9"/>
  <c r="AY77" i="8"/>
  <c r="BM7" i="8"/>
  <c r="BM71" i="8" s="1"/>
  <c r="BM72" i="8" s="1"/>
  <c r="BK84" i="10"/>
  <c r="BK86" i="10" s="1"/>
  <c r="DY36" i="8"/>
  <c r="CM41" i="8"/>
  <c r="DH86" i="10"/>
  <c r="DZ41" i="10"/>
  <c r="DY76" i="10"/>
  <c r="DY80" i="10" s="1"/>
  <c r="DX72" i="10"/>
  <c r="DX74" i="10" s="1"/>
  <c r="BW82" i="9"/>
  <c r="DY71" i="8"/>
  <c r="AY36" i="8"/>
  <c r="BM7" i="9"/>
  <c r="BM71" i="9" s="1"/>
  <c r="BM72" i="9" s="1"/>
  <c r="BM41" i="9"/>
  <c r="BM77" i="9" s="1"/>
  <c r="DM7" i="10"/>
  <c r="DM71" i="10" s="1"/>
  <c r="DM72" i="10" s="1"/>
  <c r="AA77" i="8"/>
  <c r="DJ82" i="8"/>
  <c r="DW82" i="10"/>
  <c r="DZ7" i="10"/>
  <c r="DZ71" i="10" s="1"/>
  <c r="O76" i="10"/>
  <c r="O80" i="10" s="1"/>
  <c r="CM77" i="3"/>
  <c r="CO38" i="1"/>
  <c r="BB41" i="2"/>
  <c r="BB77" i="2" s="1"/>
  <c r="BO39" i="2"/>
  <c r="BQ38" i="1"/>
  <c r="BE38" i="1"/>
  <c r="DV41" i="2"/>
  <c r="DV77" i="2" s="1"/>
  <c r="DU77" i="2"/>
  <c r="DW41" i="2"/>
  <c r="DW77" i="2" s="1"/>
  <c r="CY39" i="2"/>
  <c r="CL41" i="2"/>
  <c r="CL77" i="2" s="1"/>
  <c r="BD41" i="2"/>
  <c r="BD77" i="2" s="1"/>
  <c r="BQ39" i="2"/>
  <c r="CN41" i="3"/>
  <c r="CN77" i="3" s="1"/>
  <c r="BD77" i="3"/>
  <c r="BE77" i="3" s="1"/>
  <c r="BE41" i="3"/>
  <c r="CA77" i="3"/>
  <c r="DC38" i="2"/>
  <c r="CR38" i="2"/>
  <c r="CB41" i="3"/>
  <c r="CB77" i="3" s="1"/>
  <c r="CM39" i="2"/>
  <c r="BZ41" i="2"/>
  <c r="BZ77" i="2" s="1"/>
  <c r="DL41" i="3"/>
  <c r="DL77" i="3" s="1"/>
  <c r="BN41" i="2"/>
  <c r="BN77" i="2" s="1"/>
  <c r="CA39" i="2"/>
  <c r="BA77" i="2"/>
  <c r="BP41" i="3"/>
  <c r="BP77" i="3" s="1"/>
  <c r="CD41" i="3"/>
  <c r="CD77" i="3" s="1"/>
  <c r="BQ41" i="3"/>
  <c r="BC39" i="2"/>
  <c r="BE39" i="2" s="1"/>
  <c r="AP41" i="2"/>
  <c r="AP77" i="2" s="1"/>
  <c r="AR77" i="2" s="1"/>
  <c r="AR39" i="2"/>
  <c r="DK77" i="3"/>
  <c r="CK77" i="2"/>
  <c r="CZ41" i="3"/>
  <c r="CZ77" i="3" s="1"/>
  <c r="EA38" i="2"/>
  <c r="DX41" i="3"/>
  <c r="CX41" i="2"/>
  <c r="DK39" i="2"/>
  <c r="AD3" i="10"/>
  <c r="AD2" i="10" s="1"/>
  <c r="AP3" i="8"/>
  <c r="AP2" i="8" s="1"/>
  <c r="DC3" i="8"/>
  <c r="DC2" i="8" s="1"/>
  <c r="R3" i="3"/>
  <c r="AD3" i="9"/>
  <c r="AD2" i="9" s="1"/>
  <c r="CP3" i="9"/>
  <c r="CP2" i="9" s="1"/>
  <c r="EC3" i="5"/>
  <c r="R3" i="1"/>
  <c r="AP3" i="10"/>
  <c r="AP2" i="10" s="1"/>
  <c r="AP3" i="6"/>
  <c r="DC3" i="5"/>
  <c r="AD3" i="1"/>
  <c r="AP3" i="5"/>
  <c r="CP3" i="10"/>
  <c r="CP2" i="10" s="1"/>
  <c r="DP3" i="8"/>
  <c r="DP2" i="8" s="1"/>
  <c r="BP3" i="10"/>
  <c r="BP2" i="10" s="1"/>
  <c r="BC3" i="5"/>
  <c r="DP3" i="6"/>
  <c r="CP3" i="5"/>
  <c r="EC3" i="6"/>
  <c r="DC3" i="6"/>
  <c r="EC3" i="8"/>
  <c r="EC2" i="8" s="1"/>
  <c r="BC3" i="10"/>
  <c r="BC2" i="10" s="1"/>
  <c r="CC3" i="10"/>
  <c r="CC2" i="10" s="1"/>
  <c r="BP3" i="5"/>
  <c r="CC3" i="6"/>
  <c r="BP3" i="8"/>
  <c r="BP2" i="8" s="1"/>
  <c r="CP3" i="6"/>
  <c r="BC3" i="9"/>
  <c r="BC2" i="9" s="1"/>
  <c r="CP3" i="8"/>
  <c r="CP2" i="8" s="1"/>
  <c r="BP3" i="9"/>
  <c r="BP2" i="9" s="1"/>
  <c r="CC3" i="5"/>
  <c r="CC3" i="9"/>
  <c r="CC2" i="9" s="1"/>
  <c r="BC3" i="8"/>
  <c r="BC2" i="8" s="1"/>
  <c r="CC3" i="8"/>
  <c r="CC2" i="8" s="1"/>
  <c r="DP3" i="5"/>
  <c r="DC3" i="10"/>
  <c r="DC2" i="10" s="1"/>
  <c r="DP3" i="10"/>
  <c r="DP2" i="10" s="1"/>
  <c r="BC3" i="6"/>
  <c r="BP3" i="6"/>
  <c r="EC3" i="10"/>
  <c r="EC2" i="10" s="1"/>
  <c r="AP3" i="9"/>
  <c r="AP2" i="9" s="1"/>
  <c r="AD3" i="8"/>
  <c r="AD2" i="8" s="1"/>
  <c r="AD3" i="5"/>
  <c r="AD3" i="6"/>
  <c r="Q3" i="4"/>
  <c r="Q3" i="8"/>
  <c r="Q2" i="8" s="1"/>
  <c r="AD3" i="3"/>
  <c r="R3" i="5"/>
  <c r="Q3" i="6"/>
  <c r="AD3" i="4"/>
  <c r="R3" i="10"/>
  <c r="AE3" i="2"/>
  <c r="R3" i="9"/>
  <c r="AE41" i="2"/>
  <c r="AD77" i="2"/>
  <c r="AE77" i="2" s="1"/>
  <c r="DP50" i="10" l="1"/>
  <c r="DP51" i="10"/>
  <c r="DP49" i="10"/>
  <c r="DP59" i="10"/>
  <c r="DP90" i="10"/>
  <c r="DP58" i="10"/>
  <c r="DP89" i="10"/>
  <c r="DP57" i="10"/>
  <c r="DP88" i="10"/>
  <c r="AD50" i="9"/>
  <c r="AE50" i="9" s="1"/>
  <c r="AD51" i="9"/>
  <c r="AE51" i="9" s="1"/>
  <c r="AD49" i="9"/>
  <c r="AE49" i="9" s="1"/>
  <c r="AD90" i="9"/>
  <c r="AE90" i="9" s="1"/>
  <c r="AD88" i="9"/>
  <c r="AE88" i="9" s="1"/>
  <c r="AD58" i="9"/>
  <c r="AE58" i="9" s="1"/>
  <c r="AD89" i="9"/>
  <c r="AE89" i="9" s="1"/>
  <c r="AD59" i="9"/>
  <c r="AE59" i="9" s="1"/>
  <c r="AD57" i="9"/>
  <c r="AE57" i="9" s="1"/>
  <c r="EA51" i="11"/>
  <c r="EA49" i="11"/>
  <c r="EA50" i="11"/>
  <c r="EA59" i="11"/>
  <c r="EA89" i="11"/>
  <c r="EA90" i="11"/>
  <c r="EA58" i="11"/>
  <c r="EA88" i="11"/>
  <c r="EA57" i="11"/>
  <c r="DC50" i="11"/>
  <c r="DC51" i="11"/>
  <c r="DC49" i="11"/>
  <c r="DC90" i="11"/>
  <c r="DC58" i="11"/>
  <c r="DC59" i="11"/>
  <c r="DC89" i="11"/>
  <c r="DC88" i="11"/>
  <c r="DC57" i="11"/>
  <c r="DC51" i="10"/>
  <c r="DC49" i="10"/>
  <c r="DC50" i="10"/>
  <c r="DC90" i="10"/>
  <c r="DC58" i="10"/>
  <c r="DC89" i="10"/>
  <c r="DC59" i="10"/>
  <c r="DC57" i="10"/>
  <c r="DC88" i="10"/>
  <c r="CC51" i="8"/>
  <c r="CC49" i="8"/>
  <c r="CC50" i="8"/>
  <c r="CC90" i="8"/>
  <c r="CC59" i="8"/>
  <c r="CC89" i="8"/>
  <c r="CC58" i="8"/>
  <c r="CC57" i="8"/>
  <c r="CC88" i="8"/>
  <c r="DC51" i="8"/>
  <c r="DC49" i="8"/>
  <c r="DC50" i="8"/>
  <c r="DC90" i="8"/>
  <c r="DC58" i="8"/>
  <c r="DC59" i="8"/>
  <c r="DC89" i="8"/>
  <c r="DC57" i="8"/>
  <c r="DC88" i="8"/>
  <c r="CP51" i="8"/>
  <c r="CP50" i="8"/>
  <c r="CP49" i="8"/>
  <c r="CP90" i="8"/>
  <c r="CP58" i="8"/>
  <c r="CP59" i="8"/>
  <c r="CP89" i="8"/>
  <c r="CP57" i="8"/>
  <c r="CP88" i="8"/>
  <c r="AD51" i="8"/>
  <c r="AE51" i="8" s="1"/>
  <c r="AD49" i="8"/>
  <c r="AE49" i="8" s="1"/>
  <c r="AD50" i="8"/>
  <c r="AE50" i="8" s="1"/>
  <c r="AD90" i="8"/>
  <c r="AE90" i="8" s="1"/>
  <c r="AD59" i="8"/>
  <c r="AE59" i="8" s="1"/>
  <c r="AD89" i="8"/>
  <c r="AE89" i="8" s="1"/>
  <c r="AD58" i="8"/>
  <c r="AE58" i="8" s="1"/>
  <c r="AD57" i="8"/>
  <c r="AE57" i="8" s="1"/>
  <c r="AD88" i="8"/>
  <c r="AE88" i="8" s="1"/>
  <c r="BC49" i="8"/>
  <c r="BC50" i="8"/>
  <c r="BC51" i="8"/>
  <c r="BC90" i="8"/>
  <c r="BC58" i="8"/>
  <c r="BC59" i="8"/>
  <c r="BC89" i="8"/>
  <c r="BC57" i="8"/>
  <c r="BC88" i="8"/>
  <c r="DO51" i="11"/>
  <c r="DO49" i="11"/>
  <c r="DO50" i="11"/>
  <c r="DO89" i="11"/>
  <c r="DO90" i="11"/>
  <c r="DO58" i="11"/>
  <c r="DO59" i="11"/>
  <c r="DO88" i="11"/>
  <c r="DO57" i="11"/>
  <c r="AD49" i="10"/>
  <c r="AE49" i="10" s="1"/>
  <c r="AD50" i="10"/>
  <c r="AE50" i="10" s="1"/>
  <c r="AD51" i="10"/>
  <c r="AE51" i="10" s="1"/>
  <c r="AD89" i="10"/>
  <c r="AE89" i="10" s="1"/>
  <c r="AD59" i="10"/>
  <c r="AE59" i="10" s="1"/>
  <c r="AD90" i="10"/>
  <c r="AE90" i="10" s="1"/>
  <c r="AD57" i="10"/>
  <c r="AE57" i="10" s="1"/>
  <c r="AD88" i="10"/>
  <c r="AE88" i="10" s="1"/>
  <c r="AD58" i="10"/>
  <c r="AE58" i="10" s="1"/>
  <c r="DY49" i="9"/>
  <c r="DY50" i="9"/>
  <c r="DY51" i="9"/>
  <c r="DY90" i="9"/>
  <c r="DY58" i="9"/>
  <c r="DY89" i="9"/>
  <c r="DY59" i="9"/>
  <c r="DY57" i="9"/>
  <c r="DY88" i="9"/>
  <c r="AP50" i="8"/>
  <c r="AP51" i="8"/>
  <c r="AP49" i="8"/>
  <c r="AP58" i="8"/>
  <c r="AP59" i="8"/>
  <c r="AP89" i="8"/>
  <c r="AP90" i="8"/>
  <c r="AP57" i="8"/>
  <c r="AP88" i="8"/>
  <c r="EC51" i="12"/>
  <c r="EC49" i="12"/>
  <c r="EC50" i="12"/>
  <c r="EC90" i="12"/>
  <c r="EC59" i="12"/>
  <c r="EC89" i="12"/>
  <c r="EC58" i="12"/>
  <c r="EC57" i="12"/>
  <c r="EC88" i="12"/>
  <c r="CC50" i="9"/>
  <c r="CC51" i="9"/>
  <c r="CC49" i="9"/>
  <c r="CC90" i="9"/>
  <c r="CC58" i="9"/>
  <c r="CC89" i="9"/>
  <c r="CC59" i="9"/>
  <c r="CC57" i="9"/>
  <c r="CC88" i="9"/>
  <c r="BP50" i="10"/>
  <c r="BP51" i="10"/>
  <c r="BP49" i="10"/>
  <c r="BP59" i="10"/>
  <c r="BP90" i="10"/>
  <c r="BP58" i="10"/>
  <c r="BP89" i="10"/>
  <c r="BP57" i="10"/>
  <c r="BP88" i="10"/>
  <c r="Q51" i="8"/>
  <c r="Q50" i="8"/>
  <c r="Q49" i="8"/>
  <c r="Q90" i="8"/>
  <c r="Q89" i="8"/>
  <c r="Q88" i="8"/>
  <c r="Q58" i="8"/>
  <c r="Q57" i="8"/>
  <c r="Q59" i="8"/>
  <c r="BP51" i="9"/>
  <c r="BP49" i="9"/>
  <c r="BP50" i="9"/>
  <c r="BP89" i="9"/>
  <c r="BP59" i="9"/>
  <c r="BP90" i="9"/>
  <c r="BP58" i="9"/>
  <c r="BP57" i="9"/>
  <c r="BP88" i="9"/>
  <c r="DP51" i="8"/>
  <c r="DP49" i="8"/>
  <c r="DP50" i="8"/>
  <c r="DP90" i="8"/>
  <c r="DP59" i="8"/>
  <c r="DP89" i="8"/>
  <c r="DP58" i="8"/>
  <c r="DP57" i="8"/>
  <c r="DP88" i="8"/>
  <c r="DQ49" i="12"/>
  <c r="DR49" i="12" s="1"/>
  <c r="DQ50" i="12"/>
  <c r="DR50" i="12" s="1"/>
  <c r="DQ51" i="12"/>
  <c r="DR51" i="12" s="1"/>
  <c r="DQ89" i="12"/>
  <c r="DR89" i="12" s="1"/>
  <c r="DQ90" i="12"/>
  <c r="DR90" i="12" s="1"/>
  <c r="DQ59" i="12"/>
  <c r="DR59" i="12" s="1"/>
  <c r="DQ58" i="12"/>
  <c r="DR58" i="12" s="1"/>
  <c r="DQ57" i="12"/>
  <c r="DR57" i="12" s="1"/>
  <c r="DQ88" i="12"/>
  <c r="DR88" i="12" s="1"/>
  <c r="DD51" i="13"/>
  <c r="DE51" i="13" s="1"/>
  <c r="DD50" i="13"/>
  <c r="DE50" i="13" s="1"/>
  <c r="DD49" i="13"/>
  <c r="DE49" i="13" s="1"/>
  <c r="DD58" i="13"/>
  <c r="DE58" i="13" s="1"/>
  <c r="DD90" i="13"/>
  <c r="DE90" i="13" s="1"/>
  <c r="DD59" i="13"/>
  <c r="DE59" i="13" s="1"/>
  <c r="DD89" i="13"/>
  <c r="DE89" i="13" s="1"/>
  <c r="DD57" i="13"/>
  <c r="DE57" i="13" s="1"/>
  <c r="DD88" i="13"/>
  <c r="DE88" i="13" s="1"/>
  <c r="CP49" i="10"/>
  <c r="CP50" i="10"/>
  <c r="CP51" i="10"/>
  <c r="CP58" i="10"/>
  <c r="CP89" i="10"/>
  <c r="CP59" i="10"/>
  <c r="CP90" i="10"/>
  <c r="CP57" i="10"/>
  <c r="CP88" i="10"/>
  <c r="R3" i="2"/>
  <c r="BC49" i="9"/>
  <c r="BC50" i="9"/>
  <c r="BC51" i="9"/>
  <c r="BC89" i="9"/>
  <c r="BC59" i="9"/>
  <c r="BC90" i="9"/>
  <c r="BC58" i="9"/>
  <c r="BC57" i="9"/>
  <c r="BC88" i="9"/>
  <c r="DP51" i="13"/>
  <c r="DP50" i="13"/>
  <c r="DP49" i="13"/>
  <c r="DP89" i="13"/>
  <c r="DP58" i="13"/>
  <c r="DP90" i="13"/>
  <c r="DP59" i="13"/>
  <c r="DP57" i="13"/>
  <c r="DP88" i="13"/>
  <c r="EB51" i="13"/>
  <c r="EB49" i="13"/>
  <c r="EB50" i="13"/>
  <c r="EB59" i="13"/>
  <c r="EB89" i="13"/>
  <c r="EB58" i="13"/>
  <c r="EB90" i="13"/>
  <c r="EB57" i="13"/>
  <c r="EB88" i="13"/>
  <c r="AP49" i="9"/>
  <c r="AP50" i="9"/>
  <c r="AP51" i="9"/>
  <c r="AP90" i="9"/>
  <c r="AP58" i="9"/>
  <c r="AP89" i="9"/>
  <c r="AP59" i="9"/>
  <c r="AP57" i="9"/>
  <c r="AP88" i="9"/>
  <c r="BP49" i="8"/>
  <c r="BP50" i="8"/>
  <c r="BP51" i="8"/>
  <c r="BP59" i="8"/>
  <c r="BP89" i="8"/>
  <c r="BP58" i="8"/>
  <c r="BP90" i="8"/>
  <c r="BP57" i="8"/>
  <c r="BP88" i="8"/>
  <c r="EC49" i="10"/>
  <c r="EC50" i="10"/>
  <c r="EC51" i="10"/>
  <c r="EC89" i="10"/>
  <c r="EC59" i="10"/>
  <c r="EC90" i="10"/>
  <c r="EC58" i="10"/>
  <c r="EC57" i="10"/>
  <c r="EC88" i="10"/>
  <c r="AP49" i="10"/>
  <c r="AP50" i="10"/>
  <c r="AP51" i="10"/>
  <c r="AP58" i="10"/>
  <c r="AP89" i="10"/>
  <c r="AP59" i="10"/>
  <c r="AP90" i="10"/>
  <c r="AP57" i="10"/>
  <c r="AP88" i="10"/>
  <c r="CC49" i="10"/>
  <c r="CC50" i="10"/>
  <c r="CC51" i="10"/>
  <c r="CC89" i="10"/>
  <c r="CC59" i="10"/>
  <c r="CC90" i="10"/>
  <c r="CC58" i="10"/>
  <c r="CC57" i="10"/>
  <c r="CC88" i="10"/>
  <c r="BC51" i="10"/>
  <c r="BC49" i="10"/>
  <c r="BC50" i="10"/>
  <c r="BC90" i="10"/>
  <c r="BC58" i="10"/>
  <c r="BC89" i="10"/>
  <c r="BC59" i="10"/>
  <c r="BC57" i="10"/>
  <c r="BC88" i="10"/>
  <c r="EC51" i="8"/>
  <c r="EC49" i="8"/>
  <c r="EC50" i="8"/>
  <c r="EC90" i="8"/>
  <c r="EC89" i="8"/>
  <c r="EC59" i="8"/>
  <c r="EC58" i="8"/>
  <c r="EC57" i="8"/>
  <c r="EC88" i="8"/>
  <c r="CP49" i="9"/>
  <c r="CP50" i="9"/>
  <c r="CP51" i="9"/>
  <c r="CP90" i="9"/>
  <c r="CP58" i="9"/>
  <c r="CP89" i="9"/>
  <c r="CP59" i="9"/>
  <c r="CP57" i="9"/>
  <c r="CP88" i="9"/>
  <c r="CQ51" i="11"/>
  <c r="CR51" i="11" s="1"/>
  <c r="CQ49" i="11"/>
  <c r="CR49" i="11" s="1"/>
  <c r="CQ50" i="11"/>
  <c r="CR50" i="11" s="1"/>
  <c r="CQ59" i="11"/>
  <c r="CR59" i="11" s="1"/>
  <c r="CQ89" i="11"/>
  <c r="CR89" i="11" s="1"/>
  <c r="CQ90" i="11"/>
  <c r="CR90" i="11" s="1"/>
  <c r="CQ58" i="11"/>
  <c r="CR58" i="11" s="1"/>
  <c r="CQ88" i="11"/>
  <c r="CR88" i="11" s="1"/>
  <c r="CQ57" i="11"/>
  <c r="CR57" i="11" s="1"/>
  <c r="DM50" i="9"/>
  <c r="DM51" i="9"/>
  <c r="DM49" i="9"/>
  <c r="DM90" i="9"/>
  <c r="DM58" i="9"/>
  <c r="DM89" i="9"/>
  <c r="DM59" i="9"/>
  <c r="DM57" i="9"/>
  <c r="DM88" i="9"/>
  <c r="DA51" i="9"/>
  <c r="DA49" i="9"/>
  <c r="DA50" i="9"/>
  <c r="DA89" i="9"/>
  <c r="DA59" i="9"/>
  <c r="DA90" i="9"/>
  <c r="DA58" i="9"/>
  <c r="DA57" i="9"/>
  <c r="DA88" i="9"/>
  <c r="CZ80" i="8"/>
  <c r="CY46" i="9"/>
  <c r="CN46" i="8"/>
  <c r="AC46" i="8"/>
  <c r="Q15" i="9"/>
  <c r="R15" i="9" s="1"/>
  <c r="Q17" i="10"/>
  <c r="R17" i="10" s="1"/>
  <c r="Q27" i="10"/>
  <c r="R27" i="10" s="1"/>
  <c r="Q45" i="10"/>
  <c r="R45" i="10" s="1"/>
  <c r="Q31" i="10"/>
  <c r="R31" i="10" s="1"/>
  <c r="AB53" i="9"/>
  <c r="AB78" i="9" s="1"/>
  <c r="CP53" i="13"/>
  <c r="CP78" i="13" s="1"/>
  <c r="Q14" i="10"/>
  <c r="R14" i="10" s="1"/>
  <c r="Q26" i="10"/>
  <c r="R26" i="10" s="1"/>
  <c r="Q18" i="9"/>
  <c r="R18" i="9" s="1"/>
  <c r="DN46" i="10"/>
  <c r="CN46" i="10"/>
  <c r="EA46" i="12"/>
  <c r="BN46" i="10"/>
  <c r="DA46" i="10"/>
  <c r="EA46" i="10"/>
  <c r="Q11" i="10"/>
  <c r="R11" i="10" s="1"/>
  <c r="Q38" i="10"/>
  <c r="R38" i="10" s="1"/>
  <c r="Q29" i="10"/>
  <c r="R29" i="10" s="1"/>
  <c r="Q20" i="10"/>
  <c r="R20" i="10" s="1"/>
  <c r="Q16" i="10"/>
  <c r="R16" i="10" s="1"/>
  <c r="DA46" i="8"/>
  <c r="P46" i="8"/>
  <c r="DC46" i="12"/>
  <c r="AN46" i="10"/>
  <c r="Q13" i="10"/>
  <c r="R13" i="10" s="1"/>
  <c r="Q15" i="10"/>
  <c r="R15" i="10" s="1"/>
  <c r="Q32" i="10"/>
  <c r="R32" i="10" s="1"/>
  <c r="Q24" i="10"/>
  <c r="R24" i="10" s="1"/>
  <c r="Q30" i="10"/>
  <c r="R30" i="10" s="1"/>
  <c r="DN46" i="13"/>
  <c r="CN46" i="9"/>
  <c r="BN46" i="9"/>
  <c r="DK46" i="9"/>
  <c r="AN46" i="8"/>
  <c r="BB45" i="8"/>
  <c r="BO45" i="8"/>
  <c r="CB45" i="10"/>
  <c r="EB45" i="8"/>
  <c r="AO45" i="8"/>
  <c r="DD45" i="12"/>
  <c r="DE45" i="12" s="1"/>
  <c r="DP45" i="12"/>
  <c r="CQ45" i="13"/>
  <c r="CR45" i="13" s="1"/>
  <c r="DO45" i="13"/>
  <c r="DC45" i="13"/>
  <c r="DB34" i="13"/>
  <c r="CE44" i="13"/>
  <c r="CD46" i="13"/>
  <c r="CE46" i="13" s="1"/>
  <c r="CO46" i="11"/>
  <c r="BA46" i="8"/>
  <c r="DW46" i="9"/>
  <c r="CA46" i="10"/>
  <c r="DY46" i="11"/>
  <c r="DA46" i="11"/>
  <c r="DN46" i="8"/>
  <c r="CB45" i="8"/>
  <c r="CB45" i="9"/>
  <c r="BB45" i="10"/>
  <c r="DB45" i="8"/>
  <c r="AC45" i="10"/>
  <c r="EB45" i="12"/>
  <c r="EA45" i="13"/>
  <c r="DX45" i="9"/>
  <c r="CZ45" i="9"/>
  <c r="BA46" i="9"/>
  <c r="DB53" i="13"/>
  <c r="DB78" i="13" s="1"/>
  <c r="DZ46" i="13"/>
  <c r="CA46" i="9"/>
  <c r="EB45" i="10"/>
  <c r="DO45" i="10"/>
  <c r="BO45" i="9"/>
  <c r="BB45" i="9"/>
  <c r="DO45" i="8"/>
  <c r="AO45" i="10"/>
  <c r="CO45" i="9"/>
  <c r="CD45" i="11"/>
  <c r="CE45" i="11" s="1"/>
  <c r="DZ45" i="11"/>
  <c r="DN45" i="11"/>
  <c r="DB45" i="11"/>
  <c r="BA34" i="10"/>
  <c r="BA76" i="10" s="1"/>
  <c r="Q13" i="9"/>
  <c r="R13" i="9" s="1"/>
  <c r="Q10" i="10"/>
  <c r="R10" i="10" s="1"/>
  <c r="Q9" i="10"/>
  <c r="R9" i="10" s="1"/>
  <c r="Q39" i="10"/>
  <c r="R39" i="10" s="1"/>
  <c r="Q23" i="10"/>
  <c r="R23" i="10" s="1"/>
  <c r="Q22" i="10"/>
  <c r="R22" i="10" s="1"/>
  <c r="Q19" i="10"/>
  <c r="R19" i="10" s="1"/>
  <c r="Q28" i="10"/>
  <c r="R28" i="10" s="1"/>
  <c r="BN53" i="10"/>
  <c r="BN78" i="10" s="1"/>
  <c r="AN46" i="9"/>
  <c r="BA46" i="10"/>
  <c r="BN46" i="8"/>
  <c r="DB46" i="13"/>
  <c r="CA46" i="8"/>
  <c r="AB46" i="9"/>
  <c r="CC46" i="11"/>
  <c r="BR44" i="11"/>
  <c r="BQ46" i="11"/>
  <c r="BR46" i="11" s="1"/>
  <c r="EA46" i="8"/>
  <c r="CP46" i="13"/>
  <c r="DO46" i="12"/>
  <c r="AB46" i="10"/>
  <c r="Q20" i="9"/>
  <c r="R20" i="9" s="1"/>
  <c r="Q45" i="9"/>
  <c r="R45" i="9" s="1"/>
  <c r="CR44" i="12"/>
  <c r="CQ46" i="12"/>
  <c r="CR46" i="12" s="1"/>
  <c r="AO45" i="9"/>
  <c r="DB45" i="10"/>
  <c r="CO45" i="8"/>
  <c r="BO45" i="10"/>
  <c r="CO45" i="10"/>
  <c r="AC45" i="9"/>
  <c r="CP45" i="11"/>
  <c r="DL45" i="9"/>
  <c r="Q14" i="9"/>
  <c r="R14" i="9" s="1"/>
  <c r="Q28" i="9"/>
  <c r="R28" i="9" s="1"/>
  <c r="Q25" i="9"/>
  <c r="R25" i="9" s="1"/>
  <c r="DM46" i="11"/>
  <c r="Q17" i="9"/>
  <c r="R17" i="9" s="1"/>
  <c r="Q21" i="9"/>
  <c r="R21" i="9" s="1"/>
  <c r="Q32" i="9"/>
  <c r="R32" i="9" s="1"/>
  <c r="Q16" i="9"/>
  <c r="R16" i="9" s="1"/>
  <c r="Q10" i="9"/>
  <c r="R10" i="9" s="1"/>
  <c r="Q38" i="9"/>
  <c r="R38" i="9" s="1"/>
  <c r="DA41" i="10"/>
  <c r="DA77" i="10" s="1"/>
  <c r="Q23" i="9"/>
  <c r="R23" i="9" s="1"/>
  <c r="Q29" i="9"/>
  <c r="R29" i="9" s="1"/>
  <c r="Q30" i="9"/>
  <c r="R30" i="9" s="1"/>
  <c r="Q9" i="9"/>
  <c r="R9" i="9" s="1"/>
  <c r="Q11" i="9"/>
  <c r="R11" i="9" s="1"/>
  <c r="Q39" i="9"/>
  <c r="Q24" i="9"/>
  <c r="R24" i="9" s="1"/>
  <c r="Q26" i="9"/>
  <c r="R26" i="9" s="1"/>
  <c r="Q27" i="9"/>
  <c r="R27" i="9" s="1"/>
  <c r="P34" i="8"/>
  <c r="EA34" i="10"/>
  <c r="AB34" i="10"/>
  <c r="CB44" i="8"/>
  <c r="CB33" i="8"/>
  <c r="CB43" i="8"/>
  <c r="CB44" i="9"/>
  <c r="CB33" i="9"/>
  <c r="CB43" i="9"/>
  <c r="BB44" i="10"/>
  <c r="BB33" i="10"/>
  <c r="BB43" i="10"/>
  <c r="DB44" i="8"/>
  <c r="DB33" i="8"/>
  <c r="DB43" i="8"/>
  <c r="AC43" i="10"/>
  <c r="AC44" i="10"/>
  <c r="AC33" i="10"/>
  <c r="DZ44" i="11"/>
  <c r="DZ33" i="11"/>
  <c r="DZ43" i="11"/>
  <c r="DM34" i="11"/>
  <c r="CC34" i="11"/>
  <c r="DA34" i="11"/>
  <c r="DC34" i="12"/>
  <c r="EA34" i="12"/>
  <c r="DO34" i="12"/>
  <c r="CE9" i="13"/>
  <c r="CD34" i="13"/>
  <c r="CE34" i="13" s="1"/>
  <c r="DN34" i="13"/>
  <c r="AN34" i="10"/>
  <c r="AN76" i="10" s="1"/>
  <c r="AN80" i="10" s="1"/>
  <c r="DK34" i="9"/>
  <c r="DN34" i="10"/>
  <c r="CA34" i="9"/>
  <c r="CA76" i="9" s="1"/>
  <c r="DN34" i="8"/>
  <c r="DN76" i="8" s="1"/>
  <c r="DO44" i="10"/>
  <c r="DO33" i="10"/>
  <c r="DO43" i="10"/>
  <c r="BB44" i="9"/>
  <c r="BB33" i="9"/>
  <c r="BB43" i="9"/>
  <c r="AO44" i="10"/>
  <c r="AO33" i="10"/>
  <c r="AO43" i="10"/>
  <c r="CD44" i="11"/>
  <c r="CD33" i="11"/>
  <c r="CE33" i="11" s="1"/>
  <c r="CD43" i="11"/>
  <c r="CE43" i="11" s="1"/>
  <c r="BR9" i="11"/>
  <c r="BQ34" i="11"/>
  <c r="BR34" i="11" s="1"/>
  <c r="CR9" i="12"/>
  <c r="CQ34" i="12"/>
  <c r="CR34" i="12" s="1"/>
  <c r="DP44" i="12"/>
  <c r="DP33" i="12"/>
  <c r="DP43" i="12"/>
  <c r="AO44" i="9"/>
  <c r="AO33" i="9"/>
  <c r="AO43" i="9"/>
  <c r="DB44" i="10"/>
  <c r="DB33" i="10"/>
  <c r="DB43" i="10"/>
  <c r="CO44" i="8"/>
  <c r="CO33" i="8"/>
  <c r="CO43" i="8"/>
  <c r="BO44" i="10"/>
  <c r="BO33" i="10"/>
  <c r="BO43" i="10"/>
  <c r="CO44" i="10"/>
  <c r="CO33" i="10"/>
  <c r="CO43" i="10"/>
  <c r="AC44" i="9"/>
  <c r="AC43" i="9"/>
  <c r="AC33" i="9"/>
  <c r="DY34" i="11"/>
  <c r="DB44" i="11"/>
  <c r="DB33" i="11"/>
  <c r="DB43" i="11"/>
  <c r="EB44" i="12"/>
  <c r="EB33" i="12"/>
  <c r="EB43" i="12"/>
  <c r="DZ34" i="13"/>
  <c r="EA44" i="13"/>
  <c r="EA33" i="13"/>
  <c r="EA43" i="13"/>
  <c r="CN34" i="10"/>
  <c r="CN76" i="10" s="1"/>
  <c r="BN34" i="10"/>
  <c r="BN76" i="10" s="1"/>
  <c r="CA34" i="10"/>
  <c r="CA76" i="10" s="1"/>
  <c r="DA34" i="10"/>
  <c r="CN34" i="8"/>
  <c r="BA34" i="8"/>
  <c r="BA76" i="8" s="1"/>
  <c r="DA34" i="8"/>
  <c r="Q44" i="10"/>
  <c r="Q43" i="10"/>
  <c r="R43" i="10" s="1"/>
  <c r="R88" i="10"/>
  <c r="Q33" i="10"/>
  <c r="R33" i="10" s="1"/>
  <c r="R57" i="10"/>
  <c r="R51" i="10"/>
  <c r="R50" i="10"/>
  <c r="EB44" i="10"/>
  <c r="EB33" i="10"/>
  <c r="EB43" i="10"/>
  <c r="BO44" i="9"/>
  <c r="BO33" i="9"/>
  <c r="BO43" i="9"/>
  <c r="DO44" i="8"/>
  <c r="DO33" i="8"/>
  <c r="DO43" i="8"/>
  <c r="CO44" i="9"/>
  <c r="CO33" i="9"/>
  <c r="CO43" i="9"/>
  <c r="DO44" i="13"/>
  <c r="DO33" i="13"/>
  <c r="DO43" i="13"/>
  <c r="DC44" i="13"/>
  <c r="DC33" i="13"/>
  <c r="DC43" i="13"/>
  <c r="DL44" i="9"/>
  <c r="DL33" i="9"/>
  <c r="DL43" i="9"/>
  <c r="CZ44" i="9"/>
  <c r="CZ33" i="9"/>
  <c r="CZ43" i="9"/>
  <c r="EA34" i="8"/>
  <c r="EA36" i="8" s="1"/>
  <c r="BB44" i="8"/>
  <c r="BB33" i="8"/>
  <c r="BB43" i="8"/>
  <c r="BO44" i="8"/>
  <c r="BO33" i="8"/>
  <c r="BO43" i="8"/>
  <c r="CB44" i="10"/>
  <c r="CB33" i="10"/>
  <c r="CB43" i="10"/>
  <c r="EB44" i="8"/>
  <c r="EB33" i="8"/>
  <c r="EB43" i="8"/>
  <c r="AO44" i="8"/>
  <c r="AO33" i="8"/>
  <c r="AO43" i="8"/>
  <c r="CP44" i="11"/>
  <c r="CP33" i="11"/>
  <c r="CP43" i="11"/>
  <c r="DN44" i="11"/>
  <c r="DN33" i="11"/>
  <c r="DN43" i="11"/>
  <c r="CO34" i="11"/>
  <c r="CO36" i="11" s="1"/>
  <c r="DD44" i="12"/>
  <c r="DD33" i="12"/>
  <c r="DE33" i="12" s="1"/>
  <c r="DD43" i="12"/>
  <c r="DE43" i="12" s="1"/>
  <c r="CQ44" i="13"/>
  <c r="CQ33" i="13"/>
  <c r="CR33" i="13" s="1"/>
  <c r="CQ43" i="13"/>
  <c r="CR43" i="13" s="1"/>
  <c r="CP34" i="13"/>
  <c r="CP76" i="13" s="1"/>
  <c r="DW34" i="9"/>
  <c r="DX44" i="9"/>
  <c r="DX33" i="9"/>
  <c r="DX43" i="9"/>
  <c r="CN34" i="9"/>
  <c r="CN76" i="9" s="1"/>
  <c r="AB34" i="9"/>
  <c r="AB76" i="9" s="1"/>
  <c r="AB80" i="9" s="1"/>
  <c r="AC34" i="8"/>
  <c r="AC76" i="8" s="1"/>
  <c r="AN34" i="9"/>
  <c r="AN76" i="9" s="1"/>
  <c r="CY34" i="9"/>
  <c r="CA34" i="8"/>
  <c r="CA76" i="8" s="1"/>
  <c r="AN34" i="8"/>
  <c r="AN76" i="8" s="1"/>
  <c r="BA34" i="9"/>
  <c r="BA76" i="9" s="1"/>
  <c r="BN34" i="8"/>
  <c r="BN76" i="8" s="1"/>
  <c r="BN34" i="9"/>
  <c r="BN76" i="9" s="1"/>
  <c r="Q43" i="9"/>
  <c r="R43" i="9" s="1"/>
  <c r="Q44" i="9"/>
  <c r="R44" i="9" s="1"/>
  <c r="R88" i="9"/>
  <c r="Q33" i="9"/>
  <c r="R33" i="9" s="1"/>
  <c r="R57" i="9"/>
  <c r="R51" i="9"/>
  <c r="R50" i="9"/>
  <c r="CO55" i="13"/>
  <c r="DM55" i="8"/>
  <c r="DZ80" i="8"/>
  <c r="DU80" i="9"/>
  <c r="DU82" i="9" s="1"/>
  <c r="DU84" i="9" s="1"/>
  <c r="CZ80" i="10"/>
  <c r="CW82" i="9"/>
  <c r="CW84" i="9" s="1"/>
  <c r="CW86" i="9" s="1"/>
  <c r="CM80" i="8"/>
  <c r="CM80" i="9"/>
  <c r="CM80" i="10"/>
  <c r="CN80" i="13"/>
  <c r="CN82" i="13" s="1"/>
  <c r="CN84" i="13" s="1"/>
  <c r="BZ80" i="8"/>
  <c r="BZ82" i="8" s="1"/>
  <c r="BZ80" i="9"/>
  <c r="BZ82" i="9" s="1"/>
  <c r="BZ84" i="9" s="1"/>
  <c r="BZ86" i="9" s="1"/>
  <c r="BM80" i="10"/>
  <c r="BM80" i="9"/>
  <c r="BM80" i="8"/>
  <c r="BM82" i="8" s="1"/>
  <c r="BM84" i="8" s="1"/>
  <c r="BM86" i="8" s="1"/>
  <c r="AZ80" i="9"/>
  <c r="AZ82" i="9" s="1"/>
  <c r="AZ84" i="9" s="1"/>
  <c r="AZ86" i="9" s="1"/>
  <c r="AZ80" i="10"/>
  <c r="AM80" i="10"/>
  <c r="AA80" i="9"/>
  <c r="AA80" i="10"/>
  <c r="O80" i="8"/>
  <c r="DZ80" i="10"/>
  <c r="DM80" i="10"/>
  <c r="DM82" i="10" s="1"/>
  <c r="DM84" i="10" s="1"/>
  <c r="DM86" i="10" s="1"/>
  <c r="CE78" i="12"/>
  <c r="BR78" i="13"/>
  <c r="AZ55" i="8"/>
  <c r="BE78" i="11"/>
  <c r="CO55" i="12"/>
  <c r="DY55" i="12"/>
  <c r="BP55" i="13"/>
  <c r="CB55" i="13"/>
  <c r="DZ53" i="13"/>
  <c r="DZ78" i="13" s="1"/>
  <c r="DL55" i="13"/>
  <c r="CZ55" i="13"/>
  <c r="DL55" i="10"/>
  <c r="BC55" i="11"/>
  <c r="BO55" i="11"/>
  <c r="DK55" i="11"/>
  <c r="CY55" i="11"/>
  <c r="BL55" i="10"/>
  <c r="DN53" i="10"/>
  <c r="DN78" i="10" s="1"/>
  <c r="CA53" i="10"/>
  <c r="CA78" i="10" s="1"/>
  <c r="CC53" i="11"/>
  <c r="CC78" i="11" s="1"/>
  <c r="CO53" i="11"/>
  <c r="CO78" i="11" s="1"/>
  <c r="AY55" i="8"/>
  <c r="DI55" i="9"/>
  <c r="DA53" i="8"/>
  <c r="DA78" i="8" s="1"/>
  <c r="P53" i="8"/>
  <c r="P78" i="8" s="1"/>
  <c r="DY55" i="8"/>
  <c r="AY55" i="9"/>
  <c r="BL55" i="8"/>
  <c r="CW55" i="9"/>
  <c r="CL55" i="9"/>
  <c r="BY55" i="8"/>
  <c r="DL55" i="8"/>
  <c r="DU55" i="9"/>
  <c r="BL55" i="9"/>
  <c r="BN53" i="9"/>
  <c r="BN78" i="9" s="1"/>
  <c r="CN53" i="9"/>
  <c r="CN78" i="9" s="1"/>
  <c r="CN53" i="10"/>
  <c r="CN78" i="10" s="1"/>
  <c r="EA53" i="10"/>
  <c r="EA78" i="10" s="1"/>
  <c r="DM53" i="11"/>
  <c r="DM78" i="11" s="1"/>
  <c r="DO53" i="12"/>
  <c r="DO78" i="12" s="1"/>
  <c r="CA53" i="9"/>
  <c r="CA78" i="9" s="1"/>
  <c r="BA53" i="10"/>
  <c r="BA78" i="10" s="1"/>
  <c r="EA53" i="12"/>
  <c r="EA78" i="12" s="1"/>
  <c r="DN53" i="13"/>
  <c r="DN78" i="13" s="1"/>
  <c r="CN53" i="8"/>
  <c r="CN78" i="8" s="1"/>
  <c r="CE53" i="13"/>
  <c r="CD53" i="13"/>
  <c r="CD78" i="13" s="1"/>
  <c r="DC53" i="12"/>
  <c r="DC78" i="12" s="1"/>
  <c r="CR53" i="12"/>
  <c r="CQ53" i="12"/>
  <c r="CQ78" i="12" s="1"/>
  <c r="DA53" i="11"/>
  <c r="DA78" i="11" s="1"/>
  <c r="DY53" i="11"/>
  <c r="DY78" i="11" s="1"/>
  <c r="BR53" i="11"/>
  <c r="BQ53" i="11"/>
  <c r="BQ78" i="11" s="1"/>
  <c r="AB53" i="10"/>
  <c r="AB78" i="10" s="1"/>
  <c r="R49" i="10"/>
  <c r="DA53" i="10"/>
  <c r="DA78" i="10" s="1"/>
  <c r="R49" i="9"/>
  <c r="AN53" i="9"/>
  <c r="AN78" i="9" s="1"/>
  <c r="BA53" i="9"/>
  <c r="BA78" i="9" s="1"/>
  <c r="DW53" i="9"/>
  <c r="DW78" i="9" s="1"/>
  <c r="CY53" i="9"/>
  <c r="CY78" i="9" s="1"/>
  <c r="DK53" i="9"/>
  <c r="DK78" i="9" s="1"/>
  <c r="AN53" i="8"/>
  <c r="AN78" i="8" s="1"/>
  <c r="EA53" i="8"/>
  <c r="EA78" i="8" s="1"/>
  <c r="BA53" i="8"/>
  <c r="BA78" i="8" s="1"/>
  <c r="CA53" i="8"/>
  <c r="CA78" i="8" s="1"/>
  <c r="AC53" i="8"/>
  <c r="AC78" i="8" s="1"/>
  <c r="DN53" i="8"/>
  <c r="DN78" i="8" s="1"/>
  <c r="BA41" i="8"/>
  <c r="BA77" i="8" s="1"/>
  <c r="BN53" i="8"/>
  <c r="BN78" i="8" s="1"/>
  <c r="EA41" i="8"/>
  <c r="EA77" i="8" s="1"/>
  <c r="BA41" i="9"/>
  <c r="BA77" i="9" s="1"/>
  <c r="AN41" i="8"/>
  <c r="AN77" i="8" s="1"/>
  <c r="CA41" i="9"/>
  <c r="CA77" i="9" s="1"/>
  <c r="DA41" i="8"/>
  <c r="DA77" i="8" s="1"/>
  <c r="BN41" i="8"/>
  <c r="BN77" i="8" s="1"/>
  <c r="DY82" i="10"/>
  <c r="DY84" i="10" s="1"/>
  <c r="DY86" i="10" s="1"/>
  <c r="AC32" i="10"/>
  <c r="AC25" i="10"/>
  <c r="AC21" i="10"/>
  <c r="AC16" i="10"/>
  <c r="AC19" i="10"/>
  <c r="AC26" i="10"/>
  <c r="AC23" i="10"/>
  <c r="AC20" i="10"/>
  <c r="AC22" i="10"/>
  <c r="AC24" i="10"/>
  <c r="AC27" i="10"/>
  <c r="AC18" i="10"/>
  <c r="CQ30" i="13"/>
  <c r="CR30" i="13" s="1"/>
  <c r="CQ26" i="13"/>
  <c r="CR26" i="13" s="1"/>
  <c r="CQ22" i="13"/>
  <c r="CR22" i="13" s="1"/>
  <c r="CQ18" i="13"/>
  <c r="CR18" i="13" s="1"/>
  <c r="CQ25" i="13"/>
  <c r="CR25" i="13" s="1"/>
  <c r="CQ23" i="13"/>
  <c r="CR23" i="13" s="1"/>
  <c r="CQ32" i="13"/>
  <c r="CR32" i="13" s="1"/>
  <c r="CQ28" i="13"/>
  <c r="CR28" i="13" s="1"/>
  <c r="CQ21" i="13"/>
  <c r="CR21" i="13" s="1"/>
  <c r="CQ16" i="13"/>
  <c r="CR16" i="13" s="1"/>
  <c r="CQ27" i="13"/>
  <c r="CR27" i="13" s="1"/>
  <c r="CQ24" i="13"/>
  <c r="CR24" i="13" s="1"/>
  <c r="CQ31" i="13"/>
  <c r="CR31" i="13" s="1"/>
  <c r="CQ29" i="13"/>
  <c r="CR29" i="13" s="1"/>
  <c r="CQ20" i="13"/>
  <c r="CR20" i="13" s="1"/>
  <c r="CQ19" i="13"/>
  <c r="CR19" i="13" s="1"/>
  <c r="DO18" i="10"/>
  <c r="DO25" i="10"/>
  <c r="DO32" i="10"/>
  <c r="DO22" i="10"/>
  <c r="DO16" i="10"/>
  <c r="DO30" i="10"/>
  <c r="DO26" i="10"/>
  <c r="DO28" i="10"/>
  <c r="DO27" i="10"/>
  <c r="DO29" i="10"/>
  <c r="DO23" i="10"/>
  <c r="DO19" i="10"/>
  <c r="DO24" i="10"/>
  <c r="DO20" i="10"/>
  <c r="DO21" i="10"/>
  <c r="DO31" i="10"/>
  <c r="BB31" i="9"/>
  <c r="BB27" i="9"/>
  <c r="BB23" i="9"/>
  <c r="BB19" i="9"/>
  <c r="BB30" i="9"/>
  <c r="BB28" i="9"/>
  <c r="BB21" i="9"/>
  <c r="BB16" i="9"/>
  <c r="BB24" i="9"/>
  <c r="BB18" i="9"/>
  <c r="BB20" i="9"/>
  <c r="BB26" i="9"/>
  <c r="BB25" i="9"/>
  <c r="BB29" i="9"/>
  <c r="BB22" i="9"/>
  <c r="BB32" i="9"/>
  <c r="DN30" i="11"/>
  <c r="DN26" i="11"/>
  <c r="DN22" i="11"/>
  <c r="DN18" i="11"/>
  <c r="DN23" i="11"/>
  <c r="DN20" i="11"/>
  <c r="DN32" i="11"/>
  <c r="DN28" i="11"/>
  <c r="DN24" i="11"/>
  <c r="DN27" i="11"/>
  <c r="DN21" i="11"/>
  <c r="DN31" i="11"/>
  <c r="DN29" i="11"/>
  <c r="DN19" i="11"/>
  <c r="DN16" i="11"/>
  <c r="DN25" i="11"/>
  <c r="EA29" i="13"/>
  <c r="EA25" i="13"/>
  <c r="EA21" i="13"/>
  <c r="EA16" i="13"/>
  <c r="EA28" i="13"/>
  <c r="EA18" i="13"/>
  <c r="EA27" i="13"/>
  <c r="EA23" i="13"/>
  <c r="EA19" i="13"/>
  <c r="EA30" i="13"/>
  <c r="EA20" i="13"/>
  <c r="EA31" i="13"/>
  <c r="EA26" i="13"/>
  <c r="EA22" i="13"/>
  <c r="EA24" i="13"/>
  <c r="EA32" i="13"/>
  <c r="EB20" i="10"/>
  <c r="EB27" i="10"/>
  <c r="EB24" i="10"/>
  <c r="EB31" i="10"/>
  <c r="EB29" i="10"/>
  <c r="EB25" i="10"/>
  <c r="EB26" i="10"/>
  <c r="EB28" i="10"/>
  <c r="EB23" i="10"/>
  <c r="EB18" i="10"/>
  <c r="EB30" i="10"/>
  <c r="EB16" i="10"/>
  <c r="EB21" i="10"/>
  <c r="EB19" i="10"/>
  <c r="EB22" i="10"/>
  <c r="EB32" i="10"/>
  <c r="DZ28" i="11"/>
  <c r="DZ18" i="11"/>
  <c r="DZ25" i="11"/>
  <c r="DZ32" i="11"/>
  <c r="DZ29" i="11"/>
  <c r="DZ16" i="11"/>
  <c r="DZ31" i="11"/>
  <c r="DZ27" i="11"/>
  <c r="DZ23" i="11"/>
  <c r="DZ22" i="11"/>
  <c r="DZ24" i="11"/>
  <c r="DZ26" i="11"/>
  <c r="DZ21" i="11"/>
  <c r="DZ20" i="11"/>
  <c r="DZ19" i="11"/>
  <c r="DZ30" i="11"/>
  <c r="DB24" i="10"/>
  <c r="DB31" i="10"/>
  <c r="DB21" i="10"/>
  <c r="DB28" i="10"/>
  <c r="DB30" i="10"/>
  <c r="DB26" i="10"/>
  <c r="DB22" i="10"/>
  <c r="DB32" i="10"/>
  <c r="DB27" i="10"/>
  <c r="DB23" i="10"/>
  <c r="DB19" i="10"/>
  <c r="DB29" i="10"/>
  <c r="DB25" i="10"/>
  <c r="DB16" i="10"/>
  <c r="DB20" i="10"/>
  <c r="DB18" i="10"/>
  <c r="BO30" i="10"/>
  <c r="BO26" i="10"/>
  <c r="BO22" i="10"/>
  <c r="BO18" i="10"/>
  <c r="BO28" i="10"/>
  <c r="BO21" i="10"/>
  <c r="BO19" i="10"/>
  <c r="BO16" i="10"/>
  <c r="BO20" i="10"/>
  <c r="BO29" i="10"/>
  <c r="BO23" i="10"/>
  <c r="BO32" i="10"/>
  <c r="BO31" i="10"/>
  <c r="BO27" i="10"/>
  <c r="BO25" i="10"/>
  <c r="BO24" i="10"/>
  <c r="AO28" i="10"/>
  <c r="AO25" i="10"/>
  <c r="AO31" i="10"/>
  <c r="AO22" i="10"/>
  <c r="AO19" i="10"/>
  <c r="AO18" i="10"/>
  <c r="AO27" i="10"/>
  <c r="AO30" i="10"/>
  <c r="AO32" i="10"/>
  <c r="AO20" i="10"/>
  <c r="AO29" i="10"/>
  <c r="AO24" i="10"/>
  <c r="AO21" i="10"/>
  <c r="AO16" i="10"/>
  <c r="AO23" i="10"/>
  <c r="AO26" i="10"/>
  <c r="BO16" i="8"/>
  <c r="BO30" i="8"/>
  <c r="BO26" i="8"/>
  <c r="BO22" i="8"/>
  <c r="BO18" i="8"/>
  <c r="BO31" i="8"/>
  <c r="BO28" i="8"/>
  <c r="BO25" i="8"/>
  <c r="BO19" i="8"/>
  <c r="BO27" i="8"/>
  <c r="BO32" i="8"/>
  <c r="BO29" i="8"/>
  <c r="BO24" i="8"/>
  <c r="BO23" i="8"/>
  <c r="BO21" i="8"/>
  <c r="BO20" i="8"/>
  <c r="DD24" i="12"/>
  <c r="DE24" i="12" s="1"/>
  <c r="DD31" i="12"/>
  <c r="DE31" i="12" s="1"/>
  <c r="DD21" i="12"/>
  <c r="DE21" i="12" s="1"/>
  <c r="DD16" i="12"/>
  <c r="DE16" i="12" s="1"/>
  <c r="DD28" i="12"/>
  <c r="DE28" i="12" s="1"/>
  <c r="DD18" i="12"/>
  <c r="DE18" i="12" s="1"/>
  <c r="DD20" i="12"/>
  <c r="DE20" i="12" s="1"/>
  <c r="DD29" i="12"/>
  <c r="DE29" i="12" s="1"/>
  <c r="DD19" i="12"/>
  <c r="DE19" i="12" s="1"/>
  <c r="DD23" i="12"/>
  <c r="DE23" i="12" s="1"/>
  <c r="DD27" i="12"/>
  <c r="DE27" i="12" s="1"/>
  <c r="DD26" i="12"/>
  <c r="DE26" i="12" s="1"/>
  <c r="DD30" i="12"/>
  <c r="DE30" i="12" s="1"/>
  <c r="DD25" i="12"/>
  <c r="DE25" i="12" s="1"/>
  <c r="DD22" i="12"/>
  <c r="DE22" i="12" s="1"/>
  <c r="DD32" i="12"/>
  <c r="DE32" i="12" s="1"/>
  <c r="AC77" i="1"/>
  <c r="AC25" i="9"/>
  <c r="AC21" i="9"/>
  <c r="AC32" i="9"/>
  <c r="AC29" i="9"/>
  <c r="AE29" i="9" s="1"/>
  <c r="AC16" i="9"/>
  <c r="AC23" i="9"/>
  <c r="AC19" i="9"/>
  <c r="AC18" i="9"/>
  <c r="AC30" i="9"/>
  <c r="AE30" i="9" s="1"/>
  <c r="AC27" i="9"/>
  <c r="AC24" i="9"/>
  <c r="AC28" i="9"/>
  <c r="AE28" i="9" s="1"/>
  <c r="AC26" i="9"/>
  <c r="AC22" i="9"/>
  <c r="AC20" i="9"/>
  <c r="DB22" i="11"/>
  <c r="DB29" i="11"/>
  <c r="DB19" i="11"/>
  <c r="DB26" i="11"/>
  <c r="DB28" i="11"/>
  <c r="DB24" i="11"/>
  <c r="DB20" i="11"/>
  <c r="DB27" i="11"/>
  <c r="DB32" i="11"/>
  <c r="DB23" i="11"/>
  <c r="DB30" i="11"/>
  <c r="DB25" i="11"/>
  <c r="DB18" i="11"/>
  <c r="DB31" i="11"/>
  <c r="DB16" i="11"/>
  <c r="DB21" i="11"/>
  <c r="CZ32" i="9"/>
  <c r="CZ22" i="9"/>
  <c r="CZ16" i="9"/>
  <c r="CZ29" i="9"/>
  <c r="CZ19" i="9"/>
  <c r="CZ26" i="9"/>
  <c r="CZ21" i="9"/>
  <c r="CZ30" i="9"/>
  <c r="CZ25" i="9"/>
  <c r="CZ20" i="9"/>
  <c r="CZ31" i="9"/>
  <c r="CZ24" i="9"/>
  <c r="CZ28" i="9"/>
  <c r="CZ27" i="9"/>
  <c r="CZ23" i="9"/>
  <c r="CZ18" i="9"/>
  <c r="AO77" i="1"/>
  <c r="CB16" i="8"/>
  <c r="CB30" i="8"/>
  <c r="CB26" i="8"/>
  <c r="CB22" i="8"/>
  <c r="CB18" i="8"/>
  <c r="CB31" i="8"/>
  <c r="CB24" i="8"/>
  <c r="CB19" i="8"/>
  <c r="CB28" i="8"/>
  <c r="CB25" i="8"/>
  <c r="CB21" i="8"/>
  <c r="CB20" i="8"/>
  <c r="CB29" i="8"/>
  <c r="CB27" i="8"/>
  <c r="CB23" i="8"/>
  <c r="CB32" i="8"/>
  <c r="BB16" i="8"/>
  <c r="BB32" i="8"/>
  <c r="BB28" i="8"/>
  <c r="BB24" i="8"/>
  <c r="BB20" i="8"/>
  <c r="BB31" i="8"/>
  <c r="BB29" i="8"/>
  <c r="BB22" i="8"/>
  <c r="BB27" i="8"/>
  <c r="BB25" i="8"/>
  <c r="BB19" i="8"/>
  <c r="BB21" i="8"/>
  <c r="BB18" i="8"/>
  <c r="BB26" i="8"/>
  <c r="BB30" i="8"/>
  <c r="BB23" i="8"/>
  <c r="Q25" i="8"/>
  <c r="R25" i="8" s="1"/>
  <c r="Q22" i="8"/>
  <c r="R22" i="8" s="1"/>
  <c r="Q18" i="8"/>
  <c r="R18" i="8" s="1"/>
  <c r="Q24" i="8"/>
  <c r="R24" i="8" s="1"/>
  <c r="Q21" i="8"/>
  <c r="R21" i="8" s="1"/>
  <c r="Q19" i="8"/>
  <c r="R19" i="8" s="1"/>
  <c r="DO16" i="8"/>
  <c r="DO29" i="8"/>
  <c r="DO19" i="8"/>
  <c r="DO26" i="8"/>
  <c r="DO30" i="8"/>
  <c r="DO32" i="8"/>
  <c r="DO25" i="8"/>
  <c r="DO27" i="8"/>
  <c r="DO22" i="8"/>
  <c r="DO23" i="8"/>
  <c r="DO21" i="8"/>
  <c r="DO20" i="8"/>
  <c r="DO31" i="8"/>
  <c r="DO24" i="8"/>
  <c r="DO28" i="8"/>
  <c r="DO18" i="8"/>
  <c r="CO31" i="9"/>
  <c r="CO24" i="9"/>
  <c r="CO21" i="9"/>
  <c r="CO28" i="9"/>
  <c r="CO18" i="9"/>
  <c r="CO29" i="9"/>
  <c r="CO16" i="9"/>
  <c r="CO25" i="9"/>
  <c r="CO27" i="9"/>
  <c r="CO23" i="9"/>
  <c r="CO26" i="9"/>
  <c r="CO20" i="9"/>
  <c r="CO19" i="9"/>
  <c r="CO30" i="9"/>
  <c r="CO22" i="9"/>
  <c r="CO32" i="9"/>
  <c r="BZ36" i="9"/>
  <c r="DY38" i="1"/>
  <c r="BO39" i="1"/>
  <c r="BB41" i="1"/>
  <c r="DJ41" i="1"/>
  <c r="DW39" i="1"/>
  <c r="AP41" i="1"/>
  <c r="BC39" i="1"/>
  <c r="CD16" i="11"/>
  <c r="CE16" i="11" s="1"/>
  <c r="CD32" i="11"/>
  <c r="CE32" i="11" s="1"/>
  <c r="CD28" i="11"/>
  <c r="CE28" i="11" s="1"/>
  <c r="CD24" i="11"/>
  <c r="CE24" i="11" s="1"/>
  <c r="CD20" i="11"/>
  <c r="CE20" i="11" s="1"/>
  <c r="CD26" i="11"/>
  <c r="CE26" i="11" s="1"/>
  <c r="CD19" i="11"/>
  <c r="CE19" i="11" s="1"/>
  <c r="CD21" i="11"/>
  <c r="CE21" i="11" s="1"/>
  <c r="CD29" i="11"/>
  <c r="CE29" i="11" s="1"/>
  <c r="CD23" i="11"/>
  <c r="CE23" i="11" s="1"/>
  <c r="CD25" i="11"/>
  <c r="CE25" i="11" s="1"/>
  <c r="CD22" i="11"/>
  <c r="CE22" i="11" s="1"/>
  <c r="CD31" i="11"/>
  <c r="CE31" i="11" s="1"/>
  <c r="CD30" i="11"/>
  <c r="CE30" i="11" s="1"/>
  <c r="CD27" i="11"/>
  <c r="CE27" i="11" s="1"/>
  <c r="CD18" i="11"/>
  <c r="CE18" i="11" s="1"/>
  <c r="DP28" i="12"/>
  <c r="DP24" i="12"/>
  <c r="DP20" i="12"/>
  <c r="DP32" i="12"/>
  <c r="DP21" i="12"/>
  <c r="DP26" i="12"/>
  <c r="DP29" i="12"/>
  <c r="DP27" i="12"/>
  <c r="DP16" i="12"/>
  <c r="DP18" i="12"/>
  <c r="DP23" i="12"/>
  <c r="DP31" i="12"/>
  <c r="DP30" i="12"/>
  <c r="DP22" i="12"/>
  <c r="DP19" i="12"/>
  <c r="DP25" i="12"/>
  <c r="DC16" i="13"/>
  <c r="DC30" i="13"/>
  <c r="DC26" i="13"/>
  <c r="DC22" i="13"/>
  <c r="DC18" i="13"/>
  <c r="DC32" i="13"/>
  <c r="DC29" i="13"/>
  <c r="DC19" i="13"/>
  <c r="DC31" i="13"/>
  <c r="DC24" i="13"/>
  <c r="DC25" i="13"/>
  <c r="DC21" i="13"/>
  <c r="DC28" i="13"/>
  <c r="DC23" i="13"/>
  <c r="DC27" i="13"/>
  <c r="DC20" i="13"/>
  <c r="BM77" i="1"/>
  <c r="CW77" i="1"/>
  <c r="DL32" i="9"/>
  <c r="DL23" i="9"/>
  <c r="DL30" i="9"/>
  <c r="DL20" i="9"/>
  <c r="DL19" i="9"/>
  <c r="DL25" i="9"/>
  <c r="DL16" i="9"/>
  <c r="DL28" i="9"/>
  <c r="DL24" i="9"/>
  <c r="DL18" i="9"/>
  <c r="DL31" i="9"/>
  <c r="DL21" i="9"/>
  <c r="DL27" i="9"/>
  <c r="DL22" i="9"/>
  <c r="DL29" i="9"/>
  <c r="DL26" i="9"/>
  <c r="BZ41" i="1"/>
  <c r="CM39" i="1"/>
  <c r="DM38" i="1"/>
  <c r="AD25" i="8"/>
  <c r="AE25" i="8" s="1"/>
  <c r="AE31" i="8"/>
  <c r="AD27" i="8"/>
  <c r="AE27" i="8" s="1"/>
  <c r="AD18" i="8"/>
  <c r="AE18" i="8" s="1"/>
  <c r="AD26" i="8"/>
  <c r="AE26" i="8" s="1"/>
  <c r="AD20" i="8"/>
  <c r="AE20" i="8" s="1"/>
  <c r="AD19" i="8"/>
  <c r="AE19" i="8" s="1"/>
  <c r="BB16" i="10"/>
  <c r="BB30" i="10"/>
  <c r="BB26" i="10"/>
  <c r="BB22" i="10"/>
  <c r="BB18" i="10"/>
  <c r="BB29" i="10"/>
  <c r="BB27" i="10"/>
  <c r="BB20" i="10"/>
  <c r="BB31" i="10"/>
  <c r="BB24" i="10"/>
  <c r="BB23" i="10"/>
  <c r="BB32" i="10"/>
  <c r="BB21" i="10"/>
  <c r="BB25" i="10"/>
  <c r="BB19" i="10"/>
  <c r="BB28" i="10"/>
  <c r="EB16" i="12"/>
  <c r="EB30" i="12"/>
  <c r="EB20" i="12"/>
  <c r="EB27" i="12"/>
  <c r="EB29" i="12"/>
  <c r="EB25" i="12"/>
  <c r="EB21" i="12"/>
  <c r="EB23" i="12"/>
  <c r="EB18" i="12"/>
  <c r="EB24" i="12"/>
  <c r="EB19" i="12"/>
  <c r="EB28" i="12"/>
  <c r="EB26" i="12"/>
  <c r="EB31" i="12"/>
  <c r="EB22" i="12"/>
  <c r="EB32" i="12"/>
  <c r="CC38" i="1"/>
  <c r="BA77" i="1"/>
  <c r="DA38" i="1"/>
  <c r="BN41" i="1"/>
  <c r="CA39" i="1"/>
  <c r="CB29" i="9"/>
  <c r="CB25" i="9"/>
  <c r="CB21" i="9"/>
  <c r="CB32" i="9"/>
  <c r="CB30" i="9"/>
  <c r="CB23" i="9"/>
  <c r="CB27" i="9"/>
  <c r="CB22" i="9"/>
  <c r="CB20" i="9"/>
  <c r="CB16" i="9"/>
  <c r="CB24" i="9"/>
  <c r="CB18" i="9"/>
  <c r="CB26" i="9"/>
  <c r="CB31" i="9"/>
  <c r="CB19" i="9"/>
  <c r="CB28" i="9"/>
  <c r="CO28" i="10"/>
  <c r="CO24" i="10"/>
  <c r="CO20" i="10"/>
  <c r="CO22" i="10"/>
  <c r="CO29" i="10"/>
  <c r="CO19" i="10"/>
  <c r="CO26" i="10"/>
  <c r="CO27" i="10"/>
  <c r="CO23" i="10"/>
  <c r="CO25" i="10"/>
  <c r="CO21" i="10"/>
  <c r="CO31" i="10"/>
  <c r="CO16" i="10"/>
  <c r="CO30" i="10"/>
  <c r="CO32" i="10"/>
  <c r="CO18" i="10"/>
  <c r="AO32" i="9"/>
  <c r="AO29" i="9"/>
  <c r="AO26" i="9"/>
  <c r="AO23" i="9"/>
  <c r="AO30" i="9"/>
  <c r="AO28" i="9"/>
  <c r="AO24" i="9"/>
  <c r="AO16" i="9"/>
  <c r="AO22" i="9"/>
  <c r="AO18" i="9"/>
  <c r="AO21" i="9"/>
  <c r="AO25" i="9"/>
  <c r="AO20" i="9"/>
  <c r="AO31" i="9"/>
  <c r="AO19" i="9"/>
  <c r="AO27" i="9"/>
  <c r="EB16" i="8"/>
  <c r="EB31" i="8"/>
  <c r="EB24" i="8"/>
  <c r="EB21" i="8"/>
  <c r="EB28" i="8"/>
  <c r="EB18" i="8"/>
  <c r="EB20" i="8"/>
  <c r="EB26" i="8"/>
  <c r="EB23" i="8"/>
  <c r="EB27" i="8"/>
  <c r="EB22" i="8"/>
  <c r="EB19" i="8"/>
  <c r="EB30" i="8"/>
  <c r="EB32" i="8"/>
  <c r="EB29" i="8"/>
  <c r="EB25" i="8"/>
  <c r="DB16" i="8"/>
  <c r="DB31" i="8"/>
  <c r="DB27" i="8"/>
  <c r="DB23" i="8"/>
  <c r="DB19" i="8"/>
  <c r="DB21" i="8"/>
  <c r="DB28" i="8"/>
  <c r="DB18" i="8"/>
  <c r="DB25" i="8"/>
  <c r="DB22" i="8"/>
  <c r="DB30" i="8"/>
  <c r="DB26" i="8"/>
  <c r="DB29" i="8"/>
  <c r="DB32" i="8"/>
  <c r="DB24" i="8"/>
  <c r="DB20" i="8"/>
  <c r="AQ39" i="1"/>
  <c r="AD41" i="1"/>
  <c r="AE41" i="1" s="1"/>
  <c r="DO28" i="13"/>
  <c r="DO23" i="13"/>
  <c r="DO31" i="13"/>
  <c r="DO18" i="13"/>
  <c r="DO20" i="13"/>
  <c r="DO24" i="13"/>
  <c r="DO16" i="13"/>
  <c r="DO32" i="13"/>
  <c r="DO26" i="13"/>
  <c r="DO29" i="13"/>
  <c r="DO19" i="13"/>
  <c r="DO27" i="13"/>
  <c r="DO22" i="13"/>
  <c r="DO30" i="13"/>
  <c r="DO21" i="13"/>
  <c r="DO25" i="13"/>
  <c r="DI77" i="1"/>
  <c r="CK77" i="1"/>
  <c r="DV41" i="1"/>
  <c r="DV77" i="1" s="1"/>
  <c r="DK39" i="1"/>
  <c r="CX41" i="1"/>
  <c r="CL41" i="1"/>
  <c r="CY39" i="1"/>
  <c r="CB32" i="10"/>
  <c r="CB28" i="10"/>
  <c r="CB24" i="10"/>
  <c r="CB20" i="10"/>
  <c r="CB16" i="10"/>
  <c r="CB31" i="10"/>
  <c r="CB29" i="10"/>
  <c r="CB22" i="10"/>
  <c r="CB30" i="10"/>
  <c r="CB25" i="10"/>
  <c r="CB23" i="10"/>
  <c r="CB18" i="10"/>
  <c r="CB27" i="10"/>
  <c r="CB19" i="10"/>
  <c r="CB26" i="10"/>
  <c r="CB21" i="10"/>
  <c r="AO16" i="8"/>
  <c r="AO31" i="8"/>
  <c r="AO27" i="8"/>
  <c r="AO24" i="8"/>
  <c r="AO30" i="8"/>
  <c r="AO21" i="8"/>
  <c r="AO19" i="8"/>
  <c r="AO32" i="8"/>
  <c r="AO23" i="8"/>
  <c r="AO18" i="8"/>
  <c r="AO26" i="8"/>
  <c r="AO22" i="8"/>
  <c r="AO25" i="8"/>
  <c r="AO20" i="8"/>
  <c r="AO28" i="8"/>
  <c r="AO29" i="8"/>
  <c r="CO16" i="8"/>
  <c r="CO26" i="8"/>
  <c r="CO23" i="8"/>
  <c r="CO30" i="8"/>
  <c r="CO20" i="8"/>
  <c r="CO27" i="8"/>
  <c r="CO29" i="8"/>
  <c r="CO25" i="8"/>
  <c r="CO21" i="8"/>
  <c r="CO31" i="8"/>
  <c r="CO19" i="8"/>
  <c r="CO28" i="8"/>
  <c r="CO24" i="8"/>
  <c r="CO22" i="8"/>
  <c r="CO18" i="8"/>
  <c r="CO32" i="8"/>
  <c r="DX16" i="9"/>
  <c r="DX28" i="9"/>
  <c r="DX18" i="9"/>
  <c r="DX25" i="9"/>
  <c r="DX22" i="9"/>
  <c r="DX24" i="9"/>
  <c r="DX20" i="9"/>
  <c r="DX31" i="9"/>
  <c r="DX26" i="9"/>
  <c r="DX21" i="9"/>
  <c r="DX29" i="9"/>
  <c r="DX19" i="9"/>
  <c r="DX30" i="9"/>
  <c r="DX27" i="9"/>
  <c r="DX23" i="9"/>
  <c r="DX32" i="9"/>
  <c r="BY77" i="1"/>
  <c r="BO29" i="9"/>
  <c r="BO16" i="9"/>
  <c r="BO23" i="9"/>
  <c r="BO19" i="9"/>
  <c r="BO27" i="9"/>
  <c r="BO31" i="9"/>
  <c r="BO22" i="9"/>
  <c r="BO20" i="9"/>
  <c r="BO24" i="9"/>
  <c r="BO26" i="9"/>
  <c r="BO32" i="9"/>
  <c r="BO21" i="9"/>
  <c r="BO30" i="9"/>
  <c r="BO28" i="9"/>
  <c r="BO25" i="9"/>
  <c r="BO18" i="9"/>
  <c r="CP31" i="11"/>
  <c r="CP27" i="11"/>
  <c r="CP23" i="11"/>
  <c r="CP19" i="11"/>
  <c r="CP16" i="11"/>
  <c r="CP24" i="11"/>
  <c r="CP21" i="11"/>
  <c r="CP26" i="11"/>
  <c r="CP28" i="11"/>
  <c r="CP18" i="11"/>
  <c r="CP30" i="11"/>
  <c r="CP20" i="11"/>
  <c r="CP25" i="11"/>
  <c r="CP22" i="11"/>
  <c r="CP29" i="11"/>
  <c r="CP32" i="11"/>
  <c r="DK86" i="8"/>
  <c r="BL82" i="9"/>
  <c r="BL84" i="9" s="1"/>
  <c r="BL86" i="9" s="1"/>
  <c r="BM36" i="9"/>
  <c r="CL82" i="9"/>
  <c r="CL84" i="9" s="1"/>
  <c r="CL86" i="9" s="1"/>
  <c r="BZ86" i="11"/>
  <c r="BY82" i="8"/>
  <c r="BY84" i="8" s="1"/>
  <c r="BY86" i="8" s="1"/>
  <c r="CB86" i="12"/>
  <c r="CM86" i="12"/>
  <c r="BZ86" i="13"/>
  <c r="DH86" i="9"/>
  <c r="CV86" i="9"/>
  <c r="CW86" i="11"/>
  <c r="BN86" i="11"/>
  <c r="CY86" i="12"/>
  <c r="CZ86" i="12"/>
  <c r="DJ86" i="10"/>
  <c r="CY86" i="13"/>
  <c r="CA86" i="12"/>
  <c r="DM74" i="9"/>
  <c r="DZ72" i="9"/>
  <c r="DZ74" i="9" s="1"/>
  <c r="CZ74" i="10"/>
  <c r="CZ82" i="8"/>
  <c r="CZ84" i="8" s="1"/>
  <c r="CZ86" i="8" s="1"/>
  <c r="DM74" i="8"/>
  <c r="DZ72" i="10"/>
  <c r="DZ74" i="10" s="1"/>
  <c r="CM74" i="8"/>
  <c r="CM74" i="10"/>
  <c r="BM74" i="10"/>
  <c r="DZ72" i="8"/>
  <c r="CZ74" i="9"/>
  <c r="AZ74" i="8"/>
  <c r="BM74" i="8"/>
  <c r="DZ36" i="8"/>
  <c r="DZ55" i="8" s="1"/>
  <c r="BZ36" i="8"/>
  <c r="DM36" i="10"/>
  <c r="CN41" i="8"/>
  <c r="CN77" i="8" s="1"/>
  <c r="AN41" i="9"/>
  <c r="AN77" i="9" s="1"/>
  <c r="P41" i="8"/>
  <c r="P77" i="8" s="1"/>
  <c r="CY41" i="9"/>
  <c r="CY77" i="9" s="1"/>
  <c r="DB41" i="13"/>
  <c r="DB77" i="13" s="1"/>
  <c r="AN41" i="10"/>
  <c r="AN77" i="10" s="1"/>
  <c r="CN41" i="10"/>
  <c r="CN77" i="10" s="1"/>
  <c r="BN41" i="10"/>
  <c r="BN77" i="10" s="1"/>
  <c r="DK41" i="9"/>
  <c r="DK77" i="9" s="1"/>
  <c r="AB41" i="9"/>
  <c r="AB77" i="9" s="1"/>
  <c r="DA41" i="11"/>
  <c r="DA77" i="11" s="1"/>
  <c r="CB10" i="8"/>
  <c r="CB39" i="8"/>
  <c r="CB38" i="8"/>
  <c r="CB13" i="8"/>
  <c r="CB11" i="8"/>
  <c r="CB17" i="8"/>
  <c r="CB15" i="8"/>
  <c r="CB14" i="8"/>
  <c r="CB9" i="8"/>
  <c r="CB12" i="8"/>
  <c r="BB39" i="8"/>
  <c r="BB38" i="8"/>
  <c r="BB9" i="8"/>
  <c r="BB13" i="8"/>
  <c r="BB15" i="8"/>
  <c r="BB11" i="8"/>
  <c r="BB10" i="8"/>
  <c r="BB14" i="8"/>
  <c r="BB12" i="8"/>
  <c r="BB17" i="8"/>
  <c r="DW41" i="9"/>
  <c r="DW77" i="9" s="1"/>
  <c r="DJ36" i="9"/>
  <c r="DJ76" i="9"/>
  <c r="CO9" i="10"/>
  <c r="CO10" i="10"/>
  <c r="CO17" i="10"/>
  <c r="CO14" i="10"/>
  <c r="CO38" i="10"/>
  <c r="CO12" i="10"/>
  <c r="CO11" i="10"/>
  <c r="CO39" i="10"/>
  <c r="CO15" i="10"/>
  <c r="AO38" i="9"/>
  <c r="AO39" i="9"/>
  <c r="AO10" i="9"/>
  <c r="AO11" i="9"/>
  <c r="AO17" i="9"/>
  <c r="AO14" i="9"/>
  <c r="AO12" i="9"/>
  <c r="AO9" i="9"/>
  <c r="AO15" i="9"/>
  <c r="AC39" i="9"/>
  <c r="AC38" i="9"/>
  <c r="AC13" i="9"/>
  <c r="AC12" i="9"/>
  <c r="AC10" i="9"/>
  <c r="AC11" i="9"/>
  <c r="AC15" i="9"/>
  <c r="AC14" i="9"/>
  <c r="AC9" i="9"/>
  <c r="AC17" i="9"/>
  <c r="AD39" i="8"/>
  <c r="AE39" i="8" s="1"/>
  <c r="AD15" i="8"/>
  <c r="AE15" i="8" s="1"/>
  <c r="AD11" i="8"/>
  <c r="AE11" i="8" s="1"/>
  <c r="AD10" i="8"/>
  <c r="AE10" i="8" s="1"/>
  <c r="AD14" i="8"/>
  <c r="AE14" i="8" s="1"/>
  <c r="CB38" i="9"/>
  <c r="CB15" i="9"/>
  <c r="CB11" i="9"/>
  <c r="CB12" i="9"/>
  <c r="CB9" i="9"/>
  <c r="CB14" i="9"/>
  <c r="CB17" i="9"/>
  <c r="CB10" i="9"/>
  <c r="CB39" i="9"/>
  <c r="BO38" i="8"/>
  <c r="BO39" i="8"/>
  <c r="BO15" i="8"/>
  <c r="BO14" i="8"/>
  <c r="BO10" i="8"/>
  <c r="BO9" i="8"/>
  <c r="BO17" i="8"/>
  <c r="BO13" i="8"/>
  <c r="BO11" i="8"/>
  <c r="BO12" i="8"/>
  <c r="DT84" i="9"/>
  <c r="DI82" i="9"/>
  <c r="CZ38" i="9"/>
  <c r="CZ15" i="9"/>
  <c r="CZ14" i="9"/>
  <c r="CZ10" i="9"/>
  <c r="CZ17" i="9"/>
  <c r="CZ39" i="9"/>
  <c r="CZ11" i="9"/>
  <c r="CZ12" i="9"/>
  <c r="CZ9" i="9"/>
  <c r="DB3" i="9"/>
  <c r="DB2" i="9" s="1"/>
  <c r="DV36" i="9"/>
  <c r="DV76" i="9"/>
  <c r="DV80" i="9" s="1"/>
  <c r="CX76" i="9"/>
  <c r="CX80" i="9" s="1"/>
  <c r="CX36" i="9"/>
  <c r="EB11" i="10"/>
  <c r="EB17" i="10"/>
  <c r="EB9" i="10"/>
  <c r="EB12" i="10"/>
  <c r="EB15" i="10"/>
  <c r="EB39" i="10"/>
  <c r="EB10" i="10"/>
  <c r="EB14" i="10"/>
  <c r="EB38" i="10"/>
  <c r="DB9" i="8"/>
  <c r="DB12" i="8"/>
  <c r="DB38" i="8"/>
  <c r="DB39" i="8"/>
  <c r="DB14" i="8"/>
  <c r="DB11" i="8"/>
  <c r="DB15" i="8"/>
  <c r="DB13" i="8"/>
  <c r="DB17" i="8"/>
  <c r="DB10" i="8"/>
  <c r="BB38" i="10"/>
  <c r="BB14" i="10"/>
  <c r="BB10" i="10"/>
  <c r="BB39" i="10"/>
  <c r="BB12" i="10"/>
  <c r="BB11" i="10"/>
  <c r="BB15" i="10"/>
  <c r="BB9" i="10"/>
  <c r="BB17" i="10"/>
  <c r="AO15" i="10"/>
  <c r="AO9" i="10"/>
  <c r="AO39" i="10"/>
  <c r="AO12" i="10"/>
  <c r="AO38" i="10"/>
  <c r="AO14" i="10"/>
  <c r="AO11" i="10"/>
  <c r="AO17" i="10"/>
  <c r="AO10" i="10"/>
  <c r="AC38" i="10"/>
  <c r="AC14" i="10"/>
  <c r="AC13" i="10"/>
  <c r="AC12" i="10"/>
  <c r="AC11" i="10"/>
  <c r="AC9" i="10"/>
  <c r="AC10" i="10"/>
  <c r="AC15" i="10"/>
  <c r="AC39" i="10"/>
  <c r="AC17" i="10"/>
  <c r="DZ41" i="13"/>
  <c r="DZ77" i="13" s="1"/>
  <c r="BO39" i="10"/>
  <c r="BO38" i="10"/>
  <c r="BO12" i="10"/>
  <c r="BO9" i="10"/>
  <c r="BO11" i="10"/>
  <c r="BO10" i="10"/>
  <c r="BO14" i="10"/>
  <c r="BO15" i="10"/>
  <c r="BO17" i="10"/>
  <c r="AO39" i="8"/>
  <c r="AO38" i="8"/>
  <c r="AO9" i="8"/>
  <c r="AO11" i="8"/>
  <c r="AO12" i="8"/>
  <c r="AO10" i="8"/>
  <c r="AO13" i="8"/>
  <c r="AO14" i="8"/>
  <c r="AO17" i="8"/>
  <c r="AO15" i="8"/>
  <c r="BO9" i="9"/>
  <c r="BO39" i="9"/>
  <c r="BO38" i="9"/>
  <c r="BO10" i="9"/>
  <c r="BO17" i="9"/>
  <c r="BO15" i="9"/>
  <c r="BO12" i="9"/>
  <c r="BO14" i="9"/>
  <c r="BO11" i="9"/>
  <c r="DB9" i="10"/>
  <c r="DB12" i="10"/>
  <c r="DB14" i="10"/>
  <c r="DB10" i="10"/>
  <c r="DB15" i="10"/>
  <c r="DB11" i="10"/>
  <c r="DB17" i="10"/>
  <c r="DB38" i="10"/>
  <c r="DB39" i="10"/>
  <c r="DO38" i="8"/>
  <c r="DO39" i="8"/>
  <c r="DO17" i="8"/>
  <c r="DO13" i="8"/>
  <c r="DO11" i="8"/>
  <c r="DO15" i="8"/>
  <c r="DO12" i="8"/>
  <c r="DO14" i="8"/>
  <c r="DO10" i="8"/>
  <c r="DO9" i="8"/>
  <c r="DX39" i="9"/>
  <c r="DX38" i="9"/>
  <c r="DX11" i="9"/>
  <c r="DX15" i="9"/>
  <c r="DX12" i="9"/>
  <c r="DX17" i="9"/>
  <c r="DX9" i="9"/>
  <c r="DX10" i="9"/>
  <c r="DX14" i="9"/>
  <c r="CB12" i="10"/>
  <c r="CB39" i="10"/>
  <c r="CB10" i="10"/>
  <c r="CB38" i="10"/>
  <c r="CB14" i="10"/>
  <c r="CB15" i="10"/>
  <c r="CB11" i="10"/>
  <c r="CB9" i="10"/>
  <c r="CB17" i="10"/>
  <c r="DO11" i="10"/>
  <c r="DO38" i="10"/>
  <c r="DO39" i="10"/>
  <c r="DO10" i="10"/>
  <c r="DO14" i="10"/>
  <c r="DO15" i="10"/>
  <c r="DO17" i="10"/>
  <c r="DO12" i="10"/>
  <c r="DO9" i="10"/>
  <c r="CO39" i="8"/>
  <c r="CO11" i="8"/>
  <c r="CO10" i="8"/>
  <c r="CO38" i="8"/>
  <c r="CO14" i="8"/>
  <c r="CO13" i="8"/>
  <c r="CO9" i="8"/>
  <c r="CO15" i="8"/>
  <c r="CO17" i="8"/>
  <c r="CO12" i="8"/>
  <c r="Q12" i="8"/>
  <c r="R12" i="8" s="1"/>
  <c r="Q9" i="8"/>
  <c r="Q15" i="8"/>
  <c r="R15" i="8" s="1"/>
  <c r="Q10" i="8"/>
  <c r="R10" i="8" s="1"/>
  <c r="Q11" i="8"/>
  <c r="R11" i="8" s="1"/>
  <c r="EB39" i="8"/>
  <c r="EB13" i="8"/>
  <c r="EB11" i="8"/>
  <c r="EB14" i="8"/>
  <c r="EB38" i="8"/>
  <c r="EB15" i="8"/>
  <c r="EB9" i="8"/>
  <c r="EB17" i="8"/>
  <c r="EB12" i="8"/>
  <c r="EB10" i="8"/>
  <c r="CC41" i="11"/>
  <c r="CC77" i="11" s="1"/>
  <c r="DZ3" i="9"/>
  <c r="DZ2" i="9" s="1"/>
  <c r="DL14" i="9"/>
  <c r="DL9" i="9"/>
  <c r="DL12" i="9"/>
  <c r="DL17" i="9"/>
  <c r="DL15" i="9"/>
  <c r="DL11" i="9"/>
  <c r="DL38" i="9"/>
  <c r="DL10" i="9"/>
  <c r="DL39" i="9"/>
  <c r="DN3" i="9"/>
  <c r="DN2" i="9" s="1"/>
  <c r="BB11" i="9"/>
  <c r="BB38" i="9"/>
  <c r="BB39" i="9"/>
  <c r="BB15" i="9"/>
  <c r="BB12" i="9"/>
  <c r="BB9" i="9"/>
  <c r="BB17" i="9"/>
  <c r="BB10" i="9"/>
  <c r="BB14" i="9"/>
  <c r="CO11" i="9"/>
  <c r="CO38" i="9"/>
  <c r="CO10" i="9"/>
  <c r="CO15" i="9"/>
  <c r="CO12" i="9"/>
  <c r="CO17" i="9"/>
  <c r="CO39" i="9"/>
  <c r="CO14" i="9"/>
  <c r="CO9" i="9"/>
  <c r="CO41" i="11"/>
  <c r="CO77" i="11" s="1"/>
  <c r="CO76" i="13"/>
  <c r="CO80" i="13" s="1"/>
  <c r="CP41" i="13"/>
  <c r="CP77" i="13" s="1"/>
  <c r="DB36" i="13"/>
  <c r="DM41" i="11"/>
  <c r="DM77" i="11" s="1"/>
  <c r="DQ3" i="13"/>
  <c r="DQ2" i="13" s="1"/>
  <c r="CC76" i="13"/>
  <c r="CC80" i="13" s="1"/>
  <c r="CC36" i="13"/>
  <c r="BO84" i="13"/>
  <c r="CZ84" i="13"/>
  <c r="DN41" i="13"/>
  <c r="DN77" i="13" s="1"/>
  <c r="CM84" i="13"/>
  <c r="DY76" i="13"/>
  <c r="DY80" i="13" s="1"/>
  <c r="DY36" i="13"/>
  <c r="BQ76" i="13"/>
  <c r="BQ80" i="13" s="1"/>
  <c r="BQ36" i="13"/>
  <c r="BQ55" i="13" s="1"/>
  <c r="CA84" i="13"/>
  <c r="DL82" i="13"/>
  <c r="DL84" i="13" s="1"/>
  <c r="EC3" i="13"/>
  <c r="EC2" i="13" s="1"/>
  <c r="DA76" i="13"/>
  <c r="DA80" i="13" s="1"/>
  <c r="DA36" i="13"/>
  <c r="DX82" i="13"/>
  <c r="DM76" i="13"/>
  <c r="DM80" i="13" s="1"/>
  <c r="DM36" i="13"/>
  <c r="DC39" i="13"/>
  <c r="DC13" i="13"/>
  <c r="DC38" i="13"/>
  <c r="DC15" i="13"/>
  <c r="DC14" i="13"/>
  <c r="DC12" i="13"/>
  <c r="DC10" i="13"/>
  <c r="DC17" i="13"/>
  <c r="DC9" i="13"/>
  <c r="DC11" i="13"/>
  <c r="EA15" i="13"/>
  <c r="EA12" i="13"/>
  <c r="EA10" i="13"/>
  <c r="EA17" i="13"/>
  <c r="EA14" i="13"/>
  <c r="EA13" i="13"/>
  <c r="EA9" i="13"/>
  <c r="EA11" i="13"/>
  <c r="EA38" i="13"/>
  <c r="EA39" i="13"/>
  <c r="BE76" i="13"/>
  <c r="CL84" i="13"/>
  <c r="CQ38" i="13"/>
  <c r="CR38" i="13" s="1"/>
  <c r="CQ17" i="13"/>
  <c r="CR17" i="13" s="1"/>
  <c r="CQ9" i="13"/>
  <c r="CQ14" i="13"/>
  <c r="CR14" i="13" s="1"/>
  <c r="CQ13" i="13"/>
  <c r="CR13" i="13" s="1"/>
  <c r="CQ11" i="13"/>
  <c r="CR11" i="13" s="1"/>
  <c r="CQ15" i="13"/>
  <c r="CR15" i="13" s="1"/>
  <c r="CQ12" i="13"/>
  <c r="CR12" i="13" s="1"/>
  <c r="CQ39" i="13"/>
  <c r="CQ10" i="13"/>
  <c r="CR10" i="13" s="1"/>
  <c r="DE3" i="13"/>
  <c r="CB82" i="13"/>
  <c r="CB84" i="13" s="1"/>
  <c r="DU86" i="13"/>
  <c r="BP82" i="13"/>
  <c r="BP84" i="13" s="1"/>
  <c r="CD41" i="13"/>
  <c r="CE39" i="13"/>
  <c r="DK82" i="13"/>
  <c r="DW82" i="13"/>
  <c r="DO39" i="13"/>
  <c r="DO15" i="13"/>
  <c r="DO12" i="13"/>
  <c r="DO10" i="13"/>
  <c r="DO11" i="13"/>
  <c r="DO9" i="13"/>
  <c r="DO38" i="13"/>
  <c r="DO17" i="13"/>
  <c r="DO14" i="13"/>
  <c r="DO13" i="13"/>
  <c r="BQ77" i="13"/>
  <c r="BR77" i="13" s="1"/>
  <c r="BR41" i="13"/>
  <c r="DK86" i="12"/>
  <c r="BD82" i="12"/>
  <c r="BE80" i="12"/>
  <c r="BR36" i="12"/>
  <c r="ED3" i="12"/>
  <c r="ED2" i="12" s="1"/>
  <c r="DR3" i="12"/>
  <c r="CN84" i="12"/>
  <c r="DA82" i="12"/>
  <c r="DN76" i="12"/>
  <c r="DN80" i="12" s="1"/>
  <c r="DN36" i="12"/>
  <c r="BP84" i="12"/>
  <c r="DY82" i="12"/>
  <c r="DY84" i="12" s="1"/>
  <c r="CP76" i="12"/>
  <c r="CP80" i="12" s="1"/>
  <c r="CP36" i="12"/>
  <c r="CC82" i="12"/>
  <c r="CC84" i="12" s="1"/>
  <c r="BR76" i="12"/>
  <c r="CD77" i="12"/>
  <c r="CE77" i="12" s="1"/>
  <c r="CE41" i="12"/>
  <c r="CD76" i="12"/>
  <c r="CD80" i="12" s="1"/>
  <c r="CD36" i="12"/>
  <c r="CD55" i="12" s="1"/>
  <c r="DX82" i="12"/>
  <c r="DP14" i="12"/>
  <c r="DP11" i="12"/>
  <c r="DP39" i="12"/>
  <c r="DP38" i="12"/>
  <c r="DP13" i="12"/>
  <c r="DP15" i="12"/>
  <c r="DP17" i="12"/>
  <c r="DP12" i="12"/>
  <c r="DP10" i="12"/>
  <c r="DP9" i="12"/>
  <c r="BZ86" i="12"/>
  <c r="DL84" i="12"/>
  <c r="DZ76" i="12"/>
  <c r="DZ80" i="12" s="1"/>
  <c r="DZ36" i="12"/>
  <c r="DD38" i="12"/>
  <c r="DE38" i="12" s="1"/>
  <c r="DD14" i="12"/>
  <c r="DE14" i="12" s="1"/>
  <c r="DD11" i="12"/>
  <c r="DE11" i="12" s="1"/>
  <c r="DD39" i="12"/>
  <c r="DD12" i="12"/>
  <c r="DE12" i="12" s="1"/>
  <c r="DD15" i="12"/>
  <c r="DE15" i="12" s="1"/>
  <c r="DD10" i="12"/>
  <c r="DE10" i="12" s="1"/>
  <c r="DD9" i="12"/>
  <c r="DD17" i="12"/>
  <c r="DE17" i="12" s="1"/>
  <c r="DD13" i="12"/>
  <c r="DE13" i="12" s="1"/>
  <c r="DZ77" i="12"/>
  <c r="DC41" i="12"/>
  <c r="DC77" i="12" s="1"/>
  <c r="CQ41" i="12"/>
  <c r="CR39" i="12"/>
  <c r="DB76" i="12"/>
  <c r="DB80" i="12" s="1"/>
  <c r="DB36" i="12"/>
  <c r="DO41" i="12"/>
  <c r="DO77" i="12" s="1"/>
  <c r="CO82" i="12"/>
  <c r="CO84" i="12" s="1"/>
  <c r="EB38" i="12"/>
  <c r="EB12" i="12"/>
  <c r="EB39" i="12"/>
  <c r="EB15" i="12"/>
  <c r="EB14" i="12"/>
  <c r="EB17" i="12"/>
  <c r="EB11" i="12"/>
  <c r="EB10" i="12"/>
  <c r="EB9" i="12"/>
  <c r="EB13" i="12"/>
  <c r="EA41" i="12"/>
  <c r="EA77" i="12" s="1"/>
  <c r="CZ76" i="11"/>
  <c r="CZ80" i="11" s="1"/>
  <c r="CZ36" i="11"/>
  <c r="CZ55" i="11" s="1"/>
  <c r="DL76" i="11"/>
  <c r="DL80" i="11" s="1"/>
  <c r="DL36" i="11"/>
  <c r="DL55" i="11" s="1"/>
  <c r="CV86" i="11"/>
  <c r="DV82" i="11"/>
  <c r="DZ14" i="11"/>
  <c r="DZ11" i="11"/>
  <c r="DZ15" i="11"/>
  <c r="DZ12" i="11"/>
  <c r="DZ39" i="11"/>
  <c r="DZ38" i="11"/>
  <c r="DZ13" i="11"/>
  <c r="DZ17" i="11"/>
  <c r="DZ10" i="11"/>
  <c r="DZ9" i="11"/>
  <c r="DN17" i="11"/>
  <c r="DN39" i="11"/>
  <c r="DN15" i="11"/>
  <c r="DN10" i="11"/>
  <c r="DN14" i="11"/>
  <c r="DN38" i="11"/>
  <c r="DN13" i="11"/>
  <c r="DN9" i="11"/>
  <c r="DN11" i="11"/>
  <c r="DN12" i="11"/>
  <c r="BQ41" i="11"/>
  <c r="BR39" i="11"/>
  <c r="BP76" i="11"/>
  <c r="BP80" i="11" s="1"/>
  <c r="BP36" i="11"/>
  <c r="CD17" i="11"/>
  <c r="CE17" i="11" s="1"/>
  <c r="CD38" i="11"/>
  <c r="CE38" i="11" s="1"/>
  <c r="CD39" i="11"/>
  <c r="CD9" i="11"/>
  <c r="CD13" i="11"/>
  <c r="CE13" i="11" s="1"/>
  <c r="CD11" i="11"/>
  <c r="CE11" i="11" s="1"/>
  <c r="CD10" i="11"/>
  <c r="CE10" i="11" s="1"/>
  <c r="CD14" i="11"/>
  <c r="CE14" i="11" s="1"/>
  <c r="CD12" i="11"/>
  <c r="CE12" i="11" s="1"/>
  <c r="CD15" i="11"/>
  <c r="CE15" i="11" s="1"/>
  <c r="DJ84" i="11"/>
  <c r="DD3" i="11"/>
  <c r="DD2" i="11" s="1"/>
  <c r="DX76" i="11"/>
  <c r="DX80" i="11" s="1"/>
  <c r="DX36" i="11"/>
  <c r="AE80" i="11"/>
  <c r="CM82" i="11"/>
  <c r="CM84" i="11" s="1"/>
  <c r="CK86" i="11"/>
  <c r="AR76" i="11"/>
  <c r="CB76" i="11"/>
  <c r="CB80" i="11" s="1"/>
  <c r="CB36" i="11"/>
  <c r="EB3" i="11"/>
  <c r="EB2" i="11" s="1"/>
  <c r="DY41" i="11"/>
  <c r="DY77" i="11" s="1"/>
  <c r="BO82" i="11"/>
  <c r="DW82" i="11"/>
  <c r="DP3" i="11"/>
  <c r="DP2" i="11" s="1"/>
  <c r="BD76" i="11"/>
  <c r="BD80" i="11" s="1"/>
  <c r="BD36" i="11"/>
  <c r="BD55" i="11" s="1"/>
  <c r="BB86" i="11"/>
  <c r="BC82" i="11"/>
  <c r="BC84" i="11" s="1"/>
  <c r="CR3" i="11"/>
  <c r="BD77" i="11"/>
  <c r="BE77" i="11" s="1"/>
  <c r="BE41" i="11"/>
  <c r="CN76" i="11"/>
  <c r="CN80" i="11" s="1"/>
  <c r="CN36" i="11"/>
  <c r="CX84" i="11"/>
  <c r="DB13" i="11"/>
  <c r="DB17" i="11"/>
  <c r="DB38" i="11"/>
  <c r="DB39" i="11"/>
  <c r="DB11" i="11"/>
  <c r="DB12" i="11"/>
  <c r="DB14" i="11"/>
  <c r="DB15" i="11"/>
  <c r="DB10" i="11"/>
  <c r="DB9" i="11"/>
  <c r="CL82" i="11"/>
  <c r="CP13" i="11"/>
  <c r="CP38" i="11"/>
  <c r="CP39" i="11"/>
  <c r="CP15" i="11"/>
  <c r="CP17" i="11"/>
  <c r="CP11" i="11"/>
  <c r="CP12" i="11"/>
  <c r="CP10" i="11"/>
  <c r="CP9" i="11"/>
  <c r="CP14" i="11"/>
  <c r="DI84" i="11"/>
  <c r="DK82" i="11"/>
  <c r="DK84" i="11" s="1"/>
  <c r="BY84" i="11"/>
  <c r="CM36" i="10"/>
  <c r="DZ36" i="10"/>
  <c r="AZ36" i="10"/>
  <c r="BM36" i="10"/>
  <c r="CM36" i="8"/>
  <c r="BM36" i="8"/>
  <c r="BM55" i="8" s="1"/>
  <c r="BJ86" i="10"/>
  <c r="CJ86" i="9"/>
  <c r="BN7" i="9"/>
  <c r="BN71" i="9" s="1"/>
  <c r="BN72" i="9" s="1"/>
  <c r="BN7" i="8"/>
  <c r="BN71" i="8" s="1"/>
  <c r="BN72" i="8" s="1"/>
  <c r="DA76" i="10"/>
  <c r="BW84" i="9"/>
  <c r="CM77" i="8"/>
  <c r="AZ36" i="9"/>
  <c r="CN41" i="9"/>
  <c r="CN77" i="9" s="1"/>
  <c r="DA7" i="9"/>
  <c r="DA71" i="9" s="1"/>
  <c r="DA72" i="9" s="1"/>
  <c r="BK84" i="8"/>
  <c r="CM36" i="9"/>
  <c r="CM55" i="9" s="1"/>
  <c r="DA76" i="8"/>
  <c r="EA7" i="10"/>
  <c r="EA71" i="10" s="1"/>
  <c r="CZ77" i="10"/>
  <c r="CA41" i="8"/>
  <c r="CA77" i="8" s="1"/>
  <c r="AZ76" i="8"/>
  <c r="AZ80" i="8" s="1"/>
  <c r="EA41" i="10"/>
  <c r="EA77" i="10" s="1"/>
  <c r="BJ84" i="9"/>
  <c r="EA7" i="9"/>
  <c r="EA71" i="9" s="1"/>
  <c r="DZ77" i="10"/>
  <c r="AW84" i="10"/>
  <c r="AM77" i="8"/>
  <c r="AB76" i="10"/>
  <c r="DN41" i="10"/>
  <c r="DN77" i="10" s="1"/>
  <c r="DL82" i="10"/>
  <c r="DL84" i="10" s="1"/>
  <c r="CN7" i="10"/>
  <c r="CN71" i="10" s="1"/>
  <c r="CN72" i="10" s="1"/>
  <c r="CZ36" i="8"/>
  <c r="DJ84" i="8"/>
  <c r="DN7" i="9"/>
  <c r="DN71" i="9" s="1"/>
  <c r="DN72" i="9" s="1"/>
  <c r="EA7" i="8"/>
  <c r="EA71" i="8" s="1"/>
  <c r="CL74" i="8"/>
  <c r="BN41" i="9"/>
  <c r="BN77" i="9" s="1"/>
  <c r="AM77" i="9"/>
  <c r="EA76" i="10"/>
  <c r="AC41" i="8"/>
  <c r="AY82" i="10"/>
  <c r="CO7" i="10"/>
  <c r="CO71" i="10" s="1"/>
  <c r="CO72" i="10" s="1"/>
  <c r="CJ84" i="8"/>
  <c r="CX82" i="8"/>
  <c r="BA7" i="8"/>
  <c r="BA71" i="8" s="1"/>
  <c r="BA72" i="8" s="1"/>
  <c r="DA7" i="8"/>
  <c r="DA71" i="8" s="1"/>
  <c r="DA72" i="8" s="1"/>
  <c r="BZ36" i="10"/>
  <c r="BZ55" i="10" s="1"/>
  <c r="BZ76" i="10"/>
  <c r="BZ80" i="10" s="1"/>
  <c r="DN41" i="8"/>
  <c r="DN77" i="8" s="1"/>
  <c r="AB41" i="10"/>
  <c r="AB77" i="10" s="1"/>
  <c r="BX82" i="8"/>
  <c r="BM77" i="10"/>
  <c r="BL82" i="8"/>
  <c r="BY82" i="10"/>
  <c r="BY84" i="10" s="1"/>
  <c r="BY86" i="10" s="1"/>
  <c r="BZ77" i="8"/>
  <c r="DL82" i="8"/>
  <c r="DL84" i="8" s="1"/>
  <c r="DL86" i="8" s="1"/>
  <c r="AY74" i="9"/>
  <c r="BL74" i="10"/>
  <c r="BA7" i="10"/>
  <c r="BA71" i="10" s="1"/>
  <c r="BA72" i="10" s="1"/>
  <c r="DN76" i="10"/>
  <c r="AW84" i="8"/>
  <c r="DX82" i="8"/>
  <c r="BK82" i="9"/>
  <c r="BK84" i="9" s="1"/>
  <c r="BK86" i="9" s="1"/>
  <c r="CX82" i="10"/>
  <c r="BN7" i="10"/>
  <c r="BN71" i="10" s="1"/>
  <c r="BN72" i="10" s="1"/>
  <c r="BA7" i="9"/>
  <c r="BA71" i="9" s="1"/>
  <c r="BA72" i="9" s="1"/>
  <c r="P76" i="9"/>
  <c r="P80" i="9" s="1"/>
  <c r="AB76" i="8"/>
  <c r="AB80" i="8" s="1"/>
  <c r="BA41" i="10"/>
  <c r="DN7" i="10"/>
  <c r="DN71" i="10" s="1"/>
  <c r="DN72" i="10" s="1"/>
  <c r="CA41" i="10"/>
  <c r="CA77" i="10" s="1"/>
  <c r="AY74" i="8"/>
  <c r="DX82" i="10"/>
  <c r="DX84" i="10" s="1"/>
  <c r="DX86" i="10" s="1"/>
  <c r="BX82" i="9"/>
  <c r="BX84" i="9" s="1"/>
  <c r="BX86" i="9" s="1"/>
  <c r="CL74" i="10"/>
  <c r="CI86" i="10"/>
  <c r="CZ36" i="10"/>
  <c r="CA7" i="9"/>
  <c r="CA71" i="9" s="1"/>
  <c r="CA72" i="9" s="1"/>
  <c r="BW84" i="10"/>
  <c r="DY72" i="8"/>
  <c r="DY82" i="8" s="1"/>
  <c r="DY84" i="8" s="1"/>
  <c r="DY86" i="8" s="1"/>
  <c r="DN7" i="8"/>
  <c r="DN71" i="8" s="1"/>
  <c r="DN72" i="8" s="1"/>
  <c r="CY74" i="8"/>
  <c r="DZ77" i="8"/>
  <c r="AX82" i="9"/>
  <c r="AX84" i="9" s="1"/>
  <c r="P77" i="9"/>
  <c r="DW84" i="10"/>
  <c r="AM76" i="8"/>
  <c r="AM80" i="8" s="1"/>
  <c r="DM76" i="8"/>
  <c r="DM80" i="8" s="1"/>
  <c r="CN7" i="9"/>
  <c r="CN71" i="9" s="1"/>
  <c r="CN72" i="9" s="1"/>
  <c r="CN7" i="8"/>
  <c r="CN71" i="8" s="1"/>
  <c r="CN72" i="8" s="1"/>
  <c r="DA7" i="10"/>
  <c r="DA71" i="10" s="1"/>
  <c r="DA72" i="10" s="1"/>
  <c r="AM76" i="9"/>
  <c r="AM80" i="9" s="1"/>
  <c r="CA7" i="10"/>
  <c r="AM77" i="10"/>
  <c r="CA7" i="8"/>
  <c r="CA71" i="8" s="1"/>
  <c r="CA72" i="8" s="1"/>
  <c r="CY82" i="10"/>
  <c r="CY84" i="10" s="1"/>
  <c r="CY86" i="10" s="1"/>
  <c r="P76" i="10"/>
  <c r="P80" i="10" s="1"/>
  <c r="CQ41" i="3"/>
  <c r="CQ77" i="3" s="1"/>
  <c r="CO41" i="3"/>
  <c r="CO77" i="3" s="1"/>
  <c r="BO41" i="2"/>
  <c r="BO77" i="2" s="1"/>
  <c r="CB39" i="2"/>
  <c r="DD41" i="3"/>
  <c r="DD77" i="3" s="1"/>
  <c r="DK41" i="2"/>
  <c r="DX39" i="2"/>
  <c r="BQ41" i="2"/>
  <c r="CD39" i="2"/>
  <c r="CX77" i="2"/>
  <c r="BQ77" i="3"/>
  <c r="BR77" i="3" s="1"/>
  <c r="BR41" i="3"/>
  <c r="CC41" i="3"/>
  <c r="DY41" i="3"/>
  <c r="DY77" i="3" s="1"/>
  <c r="DM41" i="3"/>
  <c r="DM77" i="3" s="1"/>
  <c r="DB38" i="1"/>
  <c r="CZ39" i="2"/>
  <c r="CM41" i="2"/>
  <c r="AR41" i="2"/>
  <c r="DP38" i="2"/>
  <c r="DE38" i="2"/>
  <c r="DX77" i="3"/>
  <c r="CY41" i="2"/>
  <c r="CY77" i="2" s="1"/>
  <c r="DL39" i="2"/>
  <c r="CA41" i="2"/>
  <c r="CA77" i="2" s="1"/>
  <c r="CN39" i="2"/>
  <c r="DA41" i="3"/>
  <c r="DA77" i="3" s="1"/>
  <c r="BC41" i="2"/>
  <c r="BP39" i="2"/>
  <c r="CD38" i="1"/>
  <c r="BR38" i="1"/>
  <c r="CD3" i="10"/>
  <c r="CD2" i="10" s="1"/>
  <c r="BD3" i="8"/>
  <c r="BD2" i="8" s="1"/>
  <c r="BD3" i="6"/>
  <c r="BD3" i="10"/>
  <c r="BD2" i="10" s="1"/>
  <c r="AQ3" i="5"/>
  <c r="CQ3" i="9"/>
  <c r="CQ2" i="9" s="1"/>
  <c r="CD3" i="5"/>
  <c r="AE3" i="9"/>
  <c r="CD3" i="9"/>
  <c r="CD2" i="9" s="1"/>
  <c r="DQ3" i="10"/>
  <c r="DQ2" i="10" s="1"/>
  <c r="BD3" i="9"/>
  <c r="BD2" i="9" s="1"/>
  <c r="ED3" i="8"/>
  <c r="ED2" i="8" s="1"/>
  <c r="DD3" i="10"/>
  <c r="DD2" i="10" s="1"/>
  <c r="CQ3" i="6"/>
  <c r="DD3" i="6"/>
  <c r="BQ3" i="10"/>
  <c r="BQ2" i="10" s="1"/>
  <c r="AE3" i="1"/>
  <c r="AQ3" i="9"/>
  <c r="AQ2" i="9" s="1"/>
  <c r="BQ3" i="8"/>
  <c r="BQ2" i="8" s="1"/>
  <c r="AQ3" i="10"/>
  <c r="AQ2" i="10" s="1"/>
  <c r="DQ3" i="5"/>
  <c r="ED3" i="6"/>
  <c r="DD3" i="5"/>
  <c r="DD3" i="8"/>
  <c r="DD2" i="8" s="1"/>
  <c r="CQ3" i="5"/>
  <c r="DQ3" i="8"/>
  <c r="DQ2" i="8" s="1"/>
  <c r="AQ3" i="8"/>
  <c r="AQ2" i="8" s="1"/>
  <c r="BQ3" i="9"/>
  <c r="BQ2" i="9" s="1"/>
  <c r="CD3" i="6"/>
  <c r="ED3" i="10"/>
  <c r="ED2" i="10" s="1"/>
  <c r="CQ3" i="8"/>
  <c r="CQ2" i="8" s="1"/>
  <c r="BQ3" i="5"/>
  <c r="ED3" i="5"/>
  <c r="CD3" i="8"/>
  <c r="CD2" i="8" s="1"/>
  <c r="DQ3" i="6"/>
  <c r="AQ3" i="6"/>
  <c r="AE3" i="10"/>
  <c r="BQ3" i="6"/>
  <c r="BD3" i="5"/>
  <c r="CQ3" i="10"/>
  <c r="CQ2" i="10" s="1"/>
  <c r="AE3" i="4"/>
  <c r="R3" i="8"/>
  <c r="R3" i="4"/>
  <c r="R3" i="6"/>
  <c r="AE3" i="6"/>
  <c r="AE3" i="5"/>
  <c r="AE3" i="3"/>
  <c r="AE3" i="8"/>
  <c r="BN80" i="10" l="1"/>
  <c r="EB51" i="11"/>
  <c r="EB49" i="11"/>
  <c r="EB50" i="11"/>
  <c r="EB59" i="11"/>
  <c r="EB89" i="11"/>
  <c r="EB90" i="11"/>
  <c r="EB58" i="11"/>
  <c r="EB57" i="11"/>
  <c r="EB88" i="11"/>
  <c r="Q41" i="9"/>
  <c r="Q77" i="9" s="1"/>
  <c r="CQ49" i="9"/>
  <c r="CR49" i="9" s="1"/>
  <c r="CQ50" i="9"/>
  <c r="CR50" i="9" s="1"/>
  <c r="CQ51" i="9"/>
  <c r="CR51" i="9" s="1"/>
  <c r="CQ90" i="9"/>
  <c r="CR90" i="9" s="1"/>
  <c r="CQ58" i="9"/>
  <c r="CR58" i="9" s="1"/>
  <c r="CQ89" i="9"/>
  <c r="CR89" i="9" s="1"/>
  <c r="CQ59" i="9"/>
  <c r="CR59" i="9" s="1"/>
  <c r="CQ57" i="9"/>
  <c r="CR57" i="9" s="1"/>
  <c r="CQ88" i="9"/>
  <c r="CR88" i="9" s="1"/>
  <c r="AQ49" i="10"/>
  <c r="AR49" i="10" s="1"/>
  <c r="AQ50" i="10"/>
  <c r="AR50" i="10" s="1"/>
  <c r="AQ51" i="10"/>
  <c r="AR51" i="10" s="1"/>
  <c r="AQ58" i="10"/>
  <c r="AR58" i="10" s="1"/>
  <c r="AQ89" i="10"/>
  <c r="AR89" i="10" s="1"/>
  <c r="AQ59" i="10"/>
  <c r="AR59" i="10" s="1"/>
  <c r="AQ90" i="10"/>
  <c r="AR90" i="10" s="1"/>
  <c r="AQ57" i="10"/>
  <c r="AR57" i="10" s="1"/>
  <c r="AQ88" i="10"/>
  <c r="AR88" i="10" s="1"/>
  <c r="BD51" i="10"/>
  <c r="BE51" i="10" s="1"/>
  <c r="BD49" i="10"/>
  <c r="BE49" i="10" s="1"/>
  <c r="BD50" i="10"/>
  <c r="BE50" i="10" s="1"/>
  <c r="BD90" i="10"/>
  <c r="BE90" i="10" s="1"/>
  <c r="BD58" i="10"/>
  <c r="BE58" i="10" s="1"/>
  <c r="BD89" i="10"/>
  <c r="BE89" i="10" s="1"/>
  <c r="BD59" i="10"/>
  <c r="BE59" i="10" s="1"/>
  <c r="BD57" i="10"/>
  <c r="BE57" i="10" s="1"/>
  <c r="BD88" i="10"/>
  <c r="BE88" i="10" s="1"/>
  <c r="DB49" i="9"/>
  <c r="DB50" i="9"/>
  <c r="DB51" i="9"/>
  <c r="DB89" i="9"/>
  <c r="DB59" i="9"/>
  <c r="DB90" i="9"/>
  <c r="DB58" i="9"/>
  <c r="DB57" i="9"/>
  <c r="DB88" i="9"/>
  <c r="BQ49" i="8"/>
  <c r="BR49" i="8" s="1"/>
  <c r="BQ50" i="8"/>
  <c r="BR50" i="8" s="1"/>
  <c r="BQ51" i="8"/>
  <c r="BR51" i="8" s="1"/>
  <c r="BQ90" i="8"/>
  <c r="BR90" i="8" s="1"/>
  <c r="BQ89" i="8"/>
  <c r="BR89" i="8" s="1"/>
  <c r="BQ58" i="8"/>
  <c r="BR58" i="8" s="1"/>
  <c r="BQ59" i="8"/>
  <c r="BR59" i="8" s="1"/>
  <c r="BQ57" i="8"/>
  <c r="BR57" i="8" s="1"/>
  <c r="BQ88" i="8"/>
  <c r="BR88" i="8" s="1"/>
  <c r="CD51" i="8"/>
  <c r="CE51" i="8" s="1"/>
  <c r="CD49" i="8"/>
  <c r="CE49" i="8" s="1"/>
  <c r="CD50" i="8"/>
  <c r="CE50" i="8" s="1"/>
  <c r="CD90" i="8"/>
  <c r="CE90" i="8" s="1"/>
  <c r="CD59" i="8"/>
  <c r="CE59" i="8" s="1"/>
  <c r="CD89" i="8"/>
  <c r="CE89" i="8" s="1"/>
  <c r="CD58" i="8"/>
  <c r="CE58" i="8" s="1"/>
  <c r="CD57" i="8"/>
  <c r="CE57" i="8" s="1"/>
  <c r="CD88" i="8"/>
  <c r="CE88" i="8" s="1"/>
  <c r="AQ49" i="9"/>
  <c r="AR49" i="9" s="1"/>
  <c r="AQ50" i="9"/>
  <c r="AR50" i="9" s="1"/>
  <c r="AQ51" i="9"/>
  <c r="AR51" i="9" s="1"/>
  <c r="AQ90" i="9"/>
  <c r="AR90" i="9" s="1"/>
  <c r="AQ58" i="9"/>
  <c r="AR58" i="9" s="1"/>
  <c r="AQ89" i="9"/>
  <c r="AR89" i="9" s="1"/>
  <c r="AQ59" i="9"/>
  <c r="AR59" i="9" s="1"/>
  <c r="AQ57" i="9"/>
  <c r="AR57" i="9" s="1"/>
  <c r="AQ88" i="9"/>
  <c r="AR88" i="9" s="1"/>
  <c r="BD49" i="8"/>
  <c r="BE49" i="8" s="1"/>
  <c r="BD50" i="8"/>
  <c r="BE50" i="8" s="1"/>
  <c r="BD51" i="8"/>
  <c r="BE51" i="8" s="1"/>
  <c r="BD58" i="8"/>
  <c r="BE58" i="8" s="1"/>
  <c r="BD90" i="8"/>
  <c r="BE90" i="8" s="1"/>
  <c r="BD59" i="8"/>
  <c r="BE59" i="8" s="1"/>
  <c r="BD89" i="8"/>
  <c r="BE89" i="8" s="1"/>
  <c r="BD57" i="8"/>
  <c r="BE57" i="8" s="1"/>
  <c r="BD88" i="8"/>
  <c r="BE88" i="8" s="1"/>
  <c r="CQ49" i="10"/>
  <c r="CR49" i="10" s="1"/>
  <c r="CQ50" i="10"/>
  <c r="CR50" i="10" s="1"/>
  <c r="CQ51" i="10"/>
  <c r="CR51" i="10" s="1"/>
  <c r="CQ58" i="10"/>
  <c r="CR58" i="10" s="1"/>
  <c r="CQ89" i="10"/>
  <c r="CR89" i="10" s="1"/>
  <c r="CQ59" i="10"/>
  <c r="CR59" i="10" s="1"/>
  <c r="CQ90" i="10"/>
  <c r="CR90" i="10" s="1"/>
  <c r="CQ57" i="10"/>
  <c r="CR57" i="10" s="1"/>
  <c r="CQ88" i="10"/>
  <c r="CR88" i="10" s="1"/>
  <c r="DD51" i="11"/>
  <c r="DE51" i="11" s="1"/>
  <c r="DD49" i="11"/>
  <c r="DE49" i="11" s="1"/>
  <c r="DD50" i="11"/>
  <c r="DE50" i="11" s="1"/>
  <c r="DD58" i="11"/>
  <c r="DE58" i="11" s="1"/>
  <c r="DD59" i="11"/>
  <c r="DE59" i="11" s="1"/>
  <c r="DD89" i="11"/>
  <c r="DE89" i="11" s="1"/>
  <c r="DD90" i="11"/>
  <c r="DE90" i="11" s="1"/>
  <c r="DD57" i="11"/>
  <c r="DE57" i="11" s="1"/>
  <c r="DD88" i="11"/>
  <c r="DE88" i="11" s="1"/>
  <c r="DQ51" i="13"/>
  <c r="DR51" i="13" s="1"/>
  <c r="DQ50" i="13"/>
  <c r="DR50" i="13" s="1"/>
  <c r="DQ49" i="13"/>
  <c r="DR49" i="13" s="1"/>
  <c r="DQ89" i="13"/>
  <c r="DR89" i="13" s="1"/>
  <c r="DQ58" i="13"/>
  <c r="DR58" i="13" s="1"/>
  <c r="DQ90" i="13"/>
  <c r="DR90" i="13" s="1"/>
  <c r="DQ59" i="13"/>
  <c r="DR59" i="13" s="1"/>
  <c r="DQ57" i="13"/>
  <c r="DR57" i="13" s="1"/>
  <c r="DQ88" i="13"/>
  <c r="DR88" i="13" s="1"/>
  <c r="CQ50" i="8"/>
  <c r="CR50" i="8" s="1"/>
  <c r="CQ51" i="8"/>
  <c r="CR51" i="8" s="1"/>
  <c r="CQ49" i="8"/>
  <c r="CR49" i="8" s="1"/>
  <c r="CQ90" i="8"/>
  <c r="CR90" i="8" s="1"/>
  <c r="CQ59" i="8"/>
  <c r="CR59" i="8" s="1"/>
  <c r="CQ89" i="8"/>
  <c r="CR89" i="8" s="1"/>
  <c r="CQ58" i="8"/>
  <c r="CR58" i="8" s="1"/>
  <c r="CQ57" i="8"/>
  <c r="CR57" i="8" s="1"/>
  <c r="CQ88" i="8"/>
  <c r="CR88" i="8" s="1"/>
  <c r="ED49" i="10"/>
  <c r="EE49" i="10" s="1"/>
  <c r="ED50" i="10"/>
  <c r="EE50" i="10" s="1"/>
  <c r="ED51" i="10"/>
  <c r="EE51" i="10" s="1"/>
  <c r="ED89" i="10"/>
  <c r="EE89" i="10" s="1"/>
  <c r="ED59" i="10"/>
  <c r="EE59" i="10" s="1"/>
  <c r="ED90" i="10"/>
  <c r="EE90" i="10" s="1"/>
  <c r="ED58" i="10"/>
  <c r="EE58" i="10" s="1"/>
  <c r="ED57" i="10"/>
  <c r="EE57" i="10" s="1"/>
  <c r="ED88" i="10"/>
  <c r="EE88" i="10" s="1"/>
  <c r="BQ50" i="10"/>
  <c r="BR50" i="10" s="1"/>
  <c r="BQ51" i="10"/>
  <c r="BR51" i="10" s="1"/>
  <c r="BQ49" i="10"/>
  <c r="BR49" i="10" s="1"/>
  <c r="BQ59" i="10"/>
  <c r="BR59" i="10" s="1"/>
  <c r="BQ90" i="10"/>
  <c r="BR90" i="10" s="1"/>
  <c r="BQ58" i="10"/>
  <c r="BR58" i="10" s="1"/>
  <c r="BQ89" i="10"/>
  <c r="BR89" i="10" s="1"/>
  <c r="BQ57" i="10"/>
  <c r="BR57" i="10" s="1"/>
  <c r="BQ88" i="10"/>
  <c r="BR88" i="10" s="1"/>
  <c r="DD51" i="10"/>
  <c r="DE51" i="10" s="1"/>
  <c r="DD49" i="10"/>
  <c r="DE49" i="10" s="1"/>
  <c r="DD50" i="10"/>
  <c r="DE50" i="10" s="1"/>
  <c r="DD90" i="10"/>
  <c r="DE90" i="10" s="1"/>
  <c r="DD58" i="10"/>
  <c r="DE58" i="10" s="1"/>
  <c r="DD89" i="10"/>
  <c r="DE89" i="10" s="1"/>
  <c r="DD59" i="10"/>
  <c r="DE59" i="10" s="1"/>
  <c r="DD57" i="10"/>
  <c r="DE57" i="10" s="1"/>
  <c r="DD88" i="10"/>
  <c r="DE88" i="10" s="1"/>
  <c r="DZ49" i="9"/>
  <c r="DZ50" i="9"/>
  <c r="DZ51" i="9"/>
  <c r="DZ90" i="9"/>
  <c r="DZ58" i="9"/>
  <c r="DZ89" i="9"/>
  <c r="DZ59" i="9"/>
  <c r="DZ57" i="9"/>
  <c r="DZ88" i="9"/>
  <c r="BQ51" i="9"/>
  <c r="BR51" i="9" s="1"/>
  <c r="BQ49" i="9"/>
  <c r="BR49" i="9" s="1"/>
  <c r="BQ50" i="9"/>
  <c r="BR50" i="9" s="1"/>
  <c r="BQ89" i="9"/>
  <c r="BR89" i="9" s="1"/>
  <c r="BQ59" i="9"/>
  <c r="BR59" i="9" s="1"/>
  <c r="BQ90" i="9"/>
  <c r="BR90" i="9" s="1"/>
  <c r="BQ58" i="9"/>
  <c r="BR58" i="9" s="1"/>
  <c r="BQ57" i="9"/>
  <c r="BR57" i="9" s="1"/>
  <c r="BQ88" i="9"/>
  <c r="BR88" i="9" s="1"/>
  <c r="ED49" i="8"/>
  <c r="EE49" i="8" s="1"/>
  <c r="ED51" i="8"/>
  <c r="EE51" i="8" s="1"/>
  <c r="ED50" i="8"/>
  <c r="EE50" i="8" s="1"/>
  <c r="ED90" i="8"/>
  <c r="EE90" i="8" s="1"/>
  <c r="ED59" i="8"/>
  <c r="EE59" i="8" s="1"/>
  <c r="ED58" i="8"/>
  <c r="EE58" i="8" s="1"/>
  <c r="ED89" i="8"/>
  <c r="EE89" i="8" s="1"/>
  <c r="ED57" i="8"/>
  <c r="EE57" i="8" s="1"/>
  <c r="ED88" i="8"/>
  <c r="EE88" i="8" s="1"/>
  <c r="DP51" i="11"/>
  <c r="DP49" i="11"/>
  <c r="DP50" i="11"/>
  <c r="DP89" i="11"/>
  <c r="DP90" i="11"/>
  <c r="DP58" i="11"/>
  <c r="DP59" i="11"/>
  <c r="DP57" i="11"/>
  <c r="DP88" i="11"/>
  <c r="EC50" i="13"/>
  <c r="EC51" i="13"/>
  <c r="EC49" i="13"/>
  <c r="EC59" i="13"/>
  <c r="EC89" i="13"/>
  <c r="EC58" i="13"/>
  <c r="EC90" i="13"/>
  <c r="EC57" i="13"/>
  <c r="EC88" i="13"/>
  <c r="DN50" i="9"/>
  <c r="DN51" i="9"/>
  <c r="DN49" i="9"/>
  <c r="DN58" i="9"/>
  <c r="DN89" i="9"/>
  <c r="DN59" i="9"/>
  <c r="DN90" i="9"/>
  <c r="DN57" i="9"/>
  <c r="DN88" i="9"/>
  <c r="CD49" i="10"/>
  <c r="CE49" i="10" s="1"/>
  <c r="CD50" i="10"/>
  <c r="CE50" i="10" s="1"/>
  <c r="CD51" i="10"/>
  <c r="CE51" i="10" s="1"/>
  <c r="CD89" i="10"/>
  <c r="CE89" i="10" s="1"/>
  <c r="CD59" i="10"/>
  <c r="CE59" i="10" s="1"/>
  <c r="CD90" i="10"/>
  <c r="CE90" i="10" s="1"/>
  <c r="CD58" i="10"/>
  <c r="CE58" i="10" s="1"/>
  <c r="CD57" i="10"/>
  <c r="CE57" i="10" s="1"/>
  <c r="CD88" i="10"/>
  <c r="CE88" i="10" s="1"/>
  <c r="DD49" i="8"/>
  <c r="DE49" i="8" s="1"/>
  <c r="DD50" i="8"/>
  <c r="DE50" i="8" s="1"/>
  <c r="DD51" i="8"/>
  <c r="DE51" i="8" s="1"/>
  <c r="DD89" i="8"/>
  <c r="DE89" i="8" s="1"/>
  <c r="DD90" i="8"/>
  <c r="DE90" i="8" s="1"/>
  <c r="DD58" i="8"/>
  <c r="DE58" i="8" s="1"/>
  <c r="DD59" i="8"/>
  <c r="DE59" i="8" s="1"/>
  <c r="DD57" i="8"/>
  <c r="DE57" i="8" s="1"/>
  <c r="DD88" i="8"/>
  <c r="DE88" i="8" s="1"/>
  <c r="AQ50" i="8"/>
  <c r="AR50" i="8" s="1"/>
  <c r="AQ51" i="8"/>
  <c r="AR51" i="8" s="1"/>
  <c r="AQ49" i="8"/>
  <c r="AR49" i="8" s="1"/>
  <c r="AQ59" i="8"/>
  <c r="AR59" i="8" s="1"/>
  <c r="AQ89" i="8"/>
  <c r="AR89" i="8" s="1"/>
  <c r="AQ90" i="8"/>
  <c r="AR90" i="8" s="1"/>
  <c r="AQ58" i="8"/>
  <c r="AR58" i="8" s="1"/>
  <c r="AQ57" i="8"/>
  <c r="AR57" i="8" s="1"/>
  <c r="AQ88" i="8"/>
  <c r="AR88" i="8" s="1"/>
  <c r="BD49" i="9"/>
  <c r="BE49" i="9" s="1"/>
  <c r="BD50" i="9"/>
  <c r="BE50" i="9" s="1"/>
  <c r="BD51" i="9"/>
  <c r="BE51" i="9" s="1"/>
  <c r="BD89" i="9"/>
  <c r="BE89" i="9" s="1"/>
  <c r="BD59" i="9"/>
  <c r="BE59" i="9" s="1"/>
  <c r="BD90" i="9"/>
  <c r="BE90" i="9" s="1"/>
  <c r="BD58" i="9"/>
  <c r="BE58" i="9" s="1"/>
  <c r="BD57" i="9"/>
  <c r="BE57" i="9" s="1"/>
  <c r="BD88" i="9"/>
  <c r="BE88" i="9" s="1"/>
  <c r="DQ51" i="8"/>
  <c r="DR51" i="8" s="1"/>
  <c r="DQ49" i="8"/>
  <c r="DR49" i="8" s="1"/>
  <c r="DQ50" i="8"/>
  <c r="DR50" i="8" s="1"/>
  <c r="DQ90" i="8"/>
  <c r="DR90" i="8" s="1"/>
  <c r="DQ89" i="8"/>
  <c r="DR89" i="8" s="1"/>
  <c r="DQ58" i="8"/>
  <c r="DR58" i="8" s="1"/>
  <c r="DQ59" i="8"/>
  <c r="DR59" i="8" s="1"/>
  <c r="DQ57" i="8"/>
  <c r="DR57" i="8" s="1"/>
  <c r="DQ88" i="8"/>
  <c r="DR88" i="8" s="1"/>
  <c r="DQ50" i="10"/>
  <c r="DR50" i="10" s="1"/>
  <c r="DQ51" i="10"/>
  <c r="DR51" i="10" s="1"/>
  <c r="DQ49" i="10"/>
  <c r="DR49" i="10" s="1"/>
  <c r="DQ59" i="10"/>
  <c r="DR59" i="10" s="1"/>
  <c r="DQ90" i="10"/>
  <c r="DR90" i="10" s="1"/>
  <c r="DQ58" i="10"/>
  <c r="DR58" i="10" s="1"/>
  <c r="DQ89" i="10"/>
  <c r="DR89" i="10" s="1"/>
  <c r="DQ57" i="10"/>
  <c r="DR57" i="10" s="1"/>
  <c r="DQ88" i="10"/>
  <c r="DR88" i="10" s="1"/>
  <c r="ED49" i="12"/>
  <c r="EE49" i="12" s="1"/>
  <c r="ED50" i="12"/>
  <c r="EE50" i="12" s="1"/>
  <c r="ED51" i="12"/>
  <c r="EE51" i="12" s="1"/>
  <c r="ED90" i="12"/>
  <c r="EE90" i="12" s="1"/>
  <c r="ED59" i="12"/>
  <c r="EE59" i="12" s="1"/>
  <c r="ED89" i="12"/>
  <c r="EE89" i="12" s="1"/>
  <c r="ED58" i="12"/>
  <c r="EE58" i="12" s="1"/>
  <c r="ED57" i="12"/>
  <c r="EE57" i="12" s="1"/>
  <c r="ED88" i="12"/>
  <c r="EE88" i="12" s="1"/>
  <c r="CD50" i="9"/>
  <c r="CE50" i="9" s="1"/>
  <c r="CD51" i="9"/>
  <c r="CE51" i="9" s="1"/>
  <c r="CD49" i="9"/>
  <c r="CE49" i="9" s="1"/>
  <c r="CD90" i="9"/>
  <c r="CE90" i="9" s="1"/>
  <c r="CD58" i="9"/>
  <c r="CE58" i="9" s="1"/>
  <c r="CD89" i="9"/>
  <c r="CE89" i="9" s="1"/>
  <c r="CD59" i="9"/>
  <c r="CE59" i="9" s="1"/>
  <c r="CD57" i="9"/>
  <c r="CE57" i="9" s="1"/>
  <c r="CD88" i="9"/>
  <c r="CE88" i="9" s="1"/>
  <c r="CP80" i="13"/>
  <c r="DB46" i="10"/>
  <c r="Q41" i="10"/>
  <c r="R39" i="9"/>
  <c r="CO46" i="8"/>
  <c r="DB53" i="8"/>
  <c r="DB78" i="8" s="1"/>
  <c r="AC46" i="9"/>
  <c r="Q46" i="10"/>
  <c r="R46" i="10" s="1"/>
  <c r="DL46" i="9"/>
  <c r="DO46" i="8"/>
  <c r="BB46" i="10"/>
  <c r="CZ46" i="9"/>
  <c r="CO46" i="9"/>
  <c r="EA46" i="13"/>
  <c r="AO46" i="10"/>
  <c r="DB46" i="8"/>
  <c r="Q45" i="8"/>
  <c r="R45" i="8" s="1"/>
  <c r="R44" i="10"/>
  <c r="Q17" i="8"/>
  <c r="R17" i="8" s="1"/>
  <c r="Q39" i="8"/>
  <c r="R39" i="8" s="1"/>
  <c r="Q31" i="8"/>
  <c r="R31" i="8" s="1"/>
  <c r="Q32" i="8"/>
  <c r="R32" i="8" s="1"/>
  <c r="AD13" i="8"/>
  <c r="AE13" i="8" s="1"/>
  <c r="AD17" i="8"/>
  <c r="AE17" i="8" s="1"/>
  <c r="AD38" i="8"/>
  <c r="AE38" i="8" s="1"/>
  <c r="AD22" i="8"/>
  <c r="AE22" i="8" s="1"/>
  <c r="AD32" i="8"/>
  <c r="AE32" i="8" s="1"/>
  <c r="AD16" i="8"/>
  <c r="AE16" i="8" s="1"/>
  <c r="Q26" i="8"/>
  <c r="R26" i="8" s="1"/>
  <c r="Q23" i="8"/>
  <c r="R23" i="8" s="1"/>
  <c r="Q30" i="8"/>
  <c r="R30" i="8" s="1"/>
  <c r="Q16" i="8"/>
  <c r="R16" i="8" s="1"/>
  <c r="AO46" i="8"/>
  <c r="BB46" i="8"/>
  <c r="DB46" i="11"/>
  <c r="Q14" i="8"/>
  <c r="R14" i="8" s="1"/>
  <c r="Q13" i="8"/>
  <c r="R13" i="8" s="1"/>
  <c r="Q38" i="8"/>
  <c r="R38" i="8" s="1"/>
  <c r="AD12" i="8"/>
  <c r="AE12" i="8" s="1"/>
  <c r="AD9" i="8"/>
  <c r="AD23" i="8"/>
  <c r="AE23" i="8" s="1"/>
  <c r="AD24" i="8"/>
  <c r="AE24" i="8" s="1"/>
  <c r="AD21" i="8"/>
  <c r="AE21" i="8" s="1"/>
  <c r="Q28" i="8"/>
  <c r="R28" i="8" s="1"/>
  <c r="Q29" i="8"/>
  <c r="R29" i="8" s="1"/>
  <c r="Q27" i="8"/>
  <c r="R27" i="8" s="1"/>
  <c r="Q20" i="8"/>
  <c r="R20" i="8" s="1"/>
  <c r="Q34" i="10"/>
  <c r="R34" i="10" s="1"/>
  <c r="EB53" i="8"/>
  <c r="EB78" i="8" s="1"/>
  <c r="EB46" i="8"/>
  <c r="EB46" i="12"/>
  <c r="CP45" i="10"/>
  <c r="BP45" i="10"/>
  <c r="DC45" i="10"/>
  <c r="CC45" i="9"/>
  <c r="BC45" i="10"/>
  <c r="EA45" i="11"/>
  <c r="DQ45" i="12"/>
  <c r="DR45" i="12" s="1"/>
  <c r="DM45" i="9"/>
  <c r="DA45" i="9"/>
  <c r="CE44" i="11"/>
  <c r="CD46" i="11"/>
  <c r="CE46" i="11" s="1"/>
  <c r="AC46" i="10"/>
  <c r="CR44" i="13"/>
  <c r="CQ46" i="13"/>
  <c r="CR46" i="13" s="1"/>
  <c r="DP45" i="8"/>
  <c r="AP45" i="9"/>
  <c r="CP45" i="9"/>
  <c r="CC45" i="10"/>
  <c r="DP45" i="13"/>
  <c r="DY45" i="9"/>
  <c r="Q53" i="10"/>
  <c r="Q78" i="10" s="1"/>
  <c r="R78" i="10" s="1"/>
  <c r="EC45" i="10"/>
  <c r="EC45" i="8"/>
  <c r="DP45" i="10"/>
  <c r="AD45" i="9"/>
  <c r="AE45" i="9" s="1"/>
  <c r="EC45" i="12"/>
  <c r="R53" i="10"/>
  <c r="CP46" i="11"/>
  <c r="BO46" i="8"/>
  <c r="BO46" i="10"/>
  <c r="DP46" i="12"/>
  <c r="DO46" i="10"/>
  <c r="CB46" i="8"/>
  <c r="AD45" i="10"/>
  <c r="AE45" i="10" s="1"/>
  <c r="BP45" i="9"/>
  <c r="AP45" i="10"/>
  <c r="DO45" i="11"/>
  <c r="DO46" i="13"/>
  <c r="EB46" i="10"/>
  <c r="AP45" i="8"/>
  <c r="BP45" i="8"/>
  <c r="BC45" i="8"/>
  <c r="CQ45" i="11"/>
  <c r="CR45" i="11" s="1"/>
  <c r="DD45" i="13"/>
  <c r="DE45" i="13" s="1"/>
  <c r="EB45" i="13"/>
  <c r="Q46" i="9"/>
  <c r="R46" i="9" s="1"/>
  <c r="DX46" i="9"/>
  <c r="DE44" i="12"/>
  <c r="DD46" i="12"/>
  <c r="DE46" i="12" s="1"/>
  <c r="DN46" i="11"/>
  <c r="CB46" i="10"/>
  <c r="DC46" i="13"/>
  <c r="BO46" i="9"/>
  <c r="CO46" i="10"/>
  <c r="AO46" i="9"/>
  <c r="BB46" i="9"/>
  <c r="DZ46" i="11"/>
  <c r="CB46" i="9"/>
  <c r="CC45" i="8"/>
  <c r="CP45" i="8"/>
  <c r="DC45" i="8"/>
  <c r="BC45" i="9"/>
  <c r="DC45" i="11"/>
  <c r="AD45" i="8"/>
  <c r="AE45" i="8" s="1"/>
  <c r="EA34" i="13"/>
  <c r="Q53" i="9"/>
  <c r="Q78" i="9" s="1"/>
  <c r="CZ34" i="9"/>
  <c r="CB34" i="8"/>
  <c r="DZ82" i="10"/>
  <c r="DZ84" i="10" s="1"/>
  <c r="DZ86" i="10" s="1"/>
  <c r="DU86" i="9"/>
  <c r="EA44" i="11"/>
  <c r="EA33" i="11"/>
  <c r="EA43" i="11"/>
  <c r="AD44" i="8"/>
  <c r="AD33" i="8"/>
  <c r="AE33" i="8" s="1"/>
  <c r="AD43" i="8"/>
  <c r="AE43" i="8" s="1"/>
  <c r="AP44" i="8"/>
  <c r="AP33" i="8"/>
  <c r="AP43" i="8"/>
  <c r="BC44" i="8"/>
  <c r="BC33" i="8"/>
  <c r="BC43" i="8"/>
  <c r="Q34" i="9"/>
  <c r="R34" i="9" s="1"/>
  <c r="BP44" i="8"/>
  <c r="BP33" i="8"/>
  <c r="BP43" i="8"/>
  <c r="DO34" i="13"/>
  <c r="EB44" i="13"/>
  <c r="EB33" i="13"/>
  <c r="EB43" i="13"/>
  <c r="DB34" i="10"/>
  <c r="BB34" i="8"/>
  <c r="BB76" i="8" s="1"/>
  <c r="Q44" i="8"/>
  <c r="R44" i="8" s="1"/>
  <c r="Q43" i="8"/>
  <c r="R43" i="8" s="1"/>
  <c r="Q33" i="8"/>
  <c r="R33" i="8" s="1"/>
  <c r="R88" i="8"/>
  <c r="R57" i="8"/>
  <c r="R49" i="8"/>
  <c r="R51" i="8"/>
  <c r="R50" i="8"/>
  <c r="CP44" i="10"/>
  <c r="CP33" i="10"/>
  <c r="CP43" i="10"/>
  <c r="CC44" i="8"/>
  <c r="CC33" i="8"/>
  <c r="CC43" i="8"/>
  <c r="CP44" i="8"/>
  <c r="CP33" i="8"/>
  <c r="CP43" i="8"/>
  <c r="DC44" i="8"/>
  <c r="DC33" i="8"/>
  <c r="DC43" i="8"/>
  <c r="BP44" i="10"/>
  <c r="BP33" i="10"/>
  <c r="BP43" i="10"/>
  <c r="DC44" i="10"/>
  <c r="DC33" i="10"/>
  <c r="DC43" i="10"/>
  <c r="BC44" i="9"/>
  <c r="BC33" i="9"/>
  <c r="BC43" i="9"/>
  <c r="CC44" i="9"/>
  <c r="CC33" i="9"/>
  <c r="CC43" i="9"/>
  <c r="BC44" i="10"/>
  <c r="BC33" i="10"/>
  <c r="BC43" i="10"/>
  <c r="DO44" i="11"/>
  <c r="DO33" i="11"/>
  <c r="DO43" i="11"/>
  <c r="DE9" i="12"/>
  <c r="DD34" i="12"/>
  <c r="DE34" i="12" s="1"/>
  <c r="DQ44" i="12"/>
  <c r="DQ33" i="12"/>
  <c r="DR33" i="12" s="1"/>
  <c r="DQ43" i="12"/>
  <c r="DR43" i="12" s="1"/>
  <c r="DC34" i="13"/>
  <c r="CO34" i="9"/>
  <c r="CO76" i="9" s="1"/>
  <c r="BB34" i="9"/>
  <c r="BB76" i="9" s="1"/>
  <c r="DL34" i="9"/>
  <c r="DY44" i="9"/>
  <c r="DY33" i="9"/>
  <c r="DY43" i="9"/>
  <c r="DO34" i="10"/>
  <c r="DO76" i="10" s="1"/>
  <c r="BO34" i="9"/>
  <c r="BO76" i="9" s="1"/>
  <c r="AO34" i="8"/>
  <c r="AO76" i="8" s="1"/>
  <c r="BO34" i="10"/>
  <c r="BO76" i="10" s="1"/>
  <c r="DA44" i="9"/>
  <c r="DA33" i="9"/>
  <c r="DA43" i="9"/>
  <c r="BO34" i="8"/>
  <c r="BO76" i="8" s="1"/>
  <c r="AO34" i="9"/>
  <c r="AO76" i="9" s="1"/>
  <c r="CO34" i="10"/>
  <c r="R53" i="9"/>
  <c r="AD44" i="10"/>
  <c r="AD43" i="10"/>
  <c r="AE43" i="10" s="1"/>
  <c r="AD33" i="10"/>
  <c r="AE33" i="10" s="1"/>
  <c r="BP44" i="9"/>
  <c r="BP33" i="9"/>
  <c r="BP43" i="9"/>
  <c r="DP44" i="8"/>
  <c r="DP33" i="8"/>
  <c r="DP43" i="8"/>
  <c r="AP44" i="10"/>
  <c r="AP33" i="10"/>
  <c r="AP43" i="10"/>
  <c r="AP44" i="9"/>
  <c r="AP33" i="9"/>
  <c r="AP43" i="9"/>
  <c r="CP44" i="9"/>
  <c r="CP33" i="9"/>
  <c r="CP43" i="9"/>
  <c r="CC44" i="10"/>
  <c r="CC33" i="10"/>
  <c r="CC43" i="10"/>
  <c r="DB34" i="11"/>
  <c r="CE9" i="11"/>
  <c r="CD34" i="11"/>
  <c r="CE34" i="11" s="1"/>
  <c r="DN34" i="11"/>
  <c r="DZ34" i="11"/>
  <c r="DD44" i="13"/>
  <c r="DD33" i="13"/>
  <c r="DE33" i="13" s="1"/>
  <c r="DD43" i="13"/>
  <c r="DE43" i="13" s="1"/>
  <c r="CR9" i="13"/>
  <c r="CQ34" i="13"/>
  <c r="CR34" i="13" s="1"/>
  <c r="DP44" i="13"/>
  <c r="DP33" i="13"/>
  <c r="DP43" i="13"/>
  <c r="EB34" i="8"/>
  <c r="EB76" i="8" s="1"/>
  <c r="EB80" i="8" s="1"/>
  <c r="CO34" i="8"/>
  <c r="CO76" i="8" s="1"/>
  <c r="DO34" i="8"/>
  <c r="DO76" i="8" s="1"/>
  <c r="AC34" i="10"/>
  <c r="BB34" i="10"/>
  <c r="BB76" i="10" s="1"/>
  <c r="EB34" i="10"/>
  <c r="EB76" i="10" s="1"/>
  <c r="AE9" i="8"/>
  <c r="EC44" i="10"/>
  <c r="EC33" i="10"/>
  <c r="EC43" i="10"/>
  <c r="EC44" i="8"/>
  <c r="EC33" i="8"/>
  <c r="EC43" i="8"/>
  <c r="DP44" i="10"/>
  <c r="DP33" i="10"/>
  <c r="DP43" i="10"/>
  <c r="AD44" i="9"/>
  <c r="AD43" i="9"/>
  <c r="AE43" i="9" s="1"/>
  <c r="AD33" i="9"/>
  <c r="AE33" i="9" s="1"/>
  <c r="CP34" i="11"/>
  <c r="CQ44" i="11"/>
  <c r="CQ33" i="11"/>
  <c r="CR33" i="11" s="1"/>
  <c r="CQ43" i="11"/>
  <c r="CR43" i="11" s="1"/>
  <c r="DC44" i="11"/>
  <c r="DC33" i="11"/>
  <c r="DC43" i="11"/>
  <c r="EB34" i="12"/>
  <c r="DP34" i="12"/>
  <c r="EC44" i="12"/>
  <c r="EC33" i="12"/>
  <c r="EC43" i="12"/>
  <c r="DM44" i="9"/>
  <c r="DM33" i="9"/>
  <c r="DM43" i="9"/>
  <c r="R9" i="8"/>
  <c r="CB34" i="10"/>
  <c r="CB76" i="10" s="1"/>
  <c r="DX34" i="9"/>
  <c r="AO34" i="10"/>
  <c r="AO76" i="10" s="1"/>
  <c r="DB34" i="8"/>
  <c r="DB76" i="8" s="1"/>
  <c r="DB80" i="8" s="1"/>
  <c r="CB34" i="9"/>
  <c r="CB76" i="9" s="1"/>
  <c r="AC34" i="9"/>
  <c r="AC76" i="9" s="1"/>
  <c r="DB55" i="13"/>
  <c r="DZ82" i="8"/>
  <c r="DZ84" i="8" s="1"/>
  <c r="DZ86" i="8" s="1"/>
  <c r="DV82" i="9"/>
  <c r="DV84" i="9" s="1"/>
  <c r="EA80" i="10"/>
  <c r="DJ80" i="9"/>
  <c r="DJ82" i="9" s="1"/>
  <c r="DJ84" i="9" s="1"/>
  <c r="DN80" i="8"/>
  <c r="DN80" i="10"/>
  <c r="DN82" i="10" s="1"/>
  <c r="DA80" i="10"/>
  <c r="DA80" i="8"/>
  <c r="CX82" i="9"/>
  <c r="CX84" i="9" s="1"/>
  <c r="CX86" i="9" s="1"/>
  <c r="CN80" i="9"/>
  <c r="CO82" i="13"/>
  <c r="CO84" i="13" s="1"/>
  <c r="CN80" i="10"/>
  <c r="CA80" i="8"/>
  <c r="CA80" i="9"/>
  <c r="CA82" i="9" s="1"/>
  <c r="CA84" i="9" s="1"/>
  <c r="CA86" i="9" s="1"/>
  <c r="CA80" i="10"/>
  <c r="BN80" i="8"/>
  <c r="BN80" i="9"/>
  <c r="BA80" i="8"/>
  <c r="BA82" i="8" s="1"/>
  <c r="BA84" i="8" s="1"/>
  <c r="BA86" i="8" s="1"/>
  <c r="BA80" i="9"/>
  <c r="BA80" i="10"/>
  <c r="AN80" i="8"/>
  <c r="AN80" i="9"/>
  <c r="AC80" i="8"/>
  <c r="AB80" i="10"/>
  <c r="EA55" i="8"/>
  <c r="CR78" i="12"/>
  <c r="CE78" i="13"/>
  <c r="BR78" i="11"/>
  <c r="R78" i="9"/>
  <c r="DN55" i="12"/>
  <c r="DM55" i="13"/>
  <c r="DY55" i="13"/>
  <c r="CC55" i="13"/>
  <c r="DB55" i="12"/>
  <c r="DZ55" i="12"/>
  <c r="CP55" i="12"/>
  <c r="DC53" i="13"/>
  <c r="DC78" i="13" s="1"/>
  <c r="DA55" i="13"/>
  <c r="CZ55" i="10"/>
  <c r="BM55" i="10"/>
  <c r="AZ55" i="10"/>
  <c r="DZ55" i="10"/>
  <c r="CB55" i="11"/>
  <c r="DX55" i="11"/>
  <c r="DM55" i="10"/>
  <c r="CM55" i="10"/>
  <c r="CN55" i="11"/>
  <c r="BP55" i="11"/>
  <c r="CO55" i="11"/>
  <c r="EB53" i="10"/>
  <c r="EB78" i="10" s="1"/>
  <c r="BZ55" i="8"/>
  <c r="BM55" i="9"/>
  <c r="BZ55" i="9"/>
  <c r="BB53" i="8"/>
  <c r="BB78" i="8" s="1"/>
  <c r="DL53" i="9"/>
  <c r="DL78" i="9" s="1"/>
  <c r="CB53" i="9"/>
  <c r="CB78" i="9" s="1"/>
  <c r="CZ55" i="8"/>
  <c r="CM55" i="8"/>
  <c r="DV55" i="9"/>
  <c r="CX55" i="9"/>
  <c r="AZ55" i="9"/>
  <c r="DJ55" i="9"/>
  <c r="AO53" i="8"/>
  <c r="AO78" i="8" s="1"/>
  <c r="AC53" i="9"/>
  <c r="AC78" i="9" s="1"/>
  <c r="AO53" i="9"/>
  <c r="AO78" i="9" s="1"/>
  <c r="DX53" i="9"/>
  <c r="DX78" i="9" s="1"/>
  <c r="AC53" i="10"/>
  <c r="AC78" i="10" s="1"/>
  <c r="BO41" i="10"/>
  <c r="BO77" i="10" s="1"/>
  <c r="BO53" i="8"/>
  <c r="BO78" i="8" s="1"/>
  <c r="CO53" i="10"/>
  <c r="CO78" i="10" s="1"/>
  <c r="EA53" i="13"/>
  <c r="EA78" i="13" s="1"/>
  <c r="DO53" i="13"/>
  <c r="DO78" i="13" s="1"/>
  <c r="CR53" i="13"/>
  <c r="CQ53" i="13"/>
  <c r="CQ78" i="13" s="1"/>
  <c r="DE53" i="12"/>
  <c r="DP53" i="12"/>
  <c r="DP78" i="12" s="1"/>
  <c r="EB53" i="12"/>
  <c r="EB78" i="12" s="1"/>
  <c r="DD53" i="12"/>
  <c r="DD78" i="12" s="1"/>
  <c r="DN53" i="11"/>
  <c r="DN78" i="11" s="1"/>
  <c r="DZ53" i="11"/>
  <c r="DZ78" i="11" s="1"/>
  <c r="DB53" i="11"/>
  <c r="DB78" i="11" s="1"/>
  <c r="CP53" i="11"/>
  <c r="CP78" i="11" s="1"/>
  <c r="CE53" i="11"/>
  <c r="CD53" i="11"/>
  <c r="CD78" i="11" s="1"/>
  <c r="DB53" i="10"/>
  <c r="DB78" i="10" s="1"/>
  <c r="DO53" i="10"/>
  <c r="DO78" i="10" s="1"/>
  <c r="BB53" i="10"/>
  <c r="BB78" i="10" s="1"/>
  <c r="CB53" i="10"/>
  <c r="CB78" i="10" s="1"/>
  <c r="BO53" i="10"/>
  <c r="BO78" i="10" s="1"/>
  <c r="AO53" i="10"/>
  <c r="AO78" i="10" s="1"/>
  <c r="CO53" i="9"/>
  <c r="CO78" i="9" s="1"/>
  <c r="BO53" i="9"/>
  <c r="BO78" i="9" s="1"/>
  <c r="CZ53" i="9"/>
  <c r="CZ78" i="9" s="1"/>
  <c r="BB53" i="9"/>
  <c r="BB78" i="9" s="1"/>
  <c r="CO53" i="8"/>
  <c r="CO78" i="8" s="1"/>
  <c r="DO53" i="8"/>
  <c r="DO78" i="8" s="1"/>
  <c r="CB53" i="8"/>
  <c r="CB78" i="8" s="1"/>
  <c r="DB41" i="8"/>
  <c r="DB77" i="8" s="1"/>
  <c r="BO41" i="8"/>
  <c r="BO77" i="8" s="1"/>
  <c r="CA36" i="9"/>
  <c r="BA36" i="8"/>
  <c r="DC32" i="11"/>
  <c r="DC28" i="11"/>
  <c r="DC24" i="11"/>
  <c r="DC20" i="11"/>
  <c r="DC29" i="11"/>
  <c r="DC19" i="11"/>
  <c r="DC26" i="11"/>
  <c r="DC22" i="11"/>
  <c r="DC27" i="11"/>
  <c r="DC23" i="11"/>
  <c r="DC30" i="11"/>
  <c r="DC25" i="11"/>
  <c r="DC18" i="11"/>
  <c r="DC31" i="11"/>
  <c r="DC21" i="11"/>
  <c r="DC16" i="11"/>
  <c r="DZ38" i="1"/>
  <c r="CP16" i="8"/>
  <c r="CP31" i="8"/>
  <c r="CP23" i="8"/>
  <c r="CP30" i="8"/>
  <c r="CP20" i="8"/>
  <c r="CP27" i="8"/>
  <c r="CP29" i="8"/>
  <c r="CP25" i="8"/>
  <c r="CP21" i="8"/>
  <c r="CP26" i="8"/>
  <c r="CP19" i="8"/>
  <c r="CP32" i="8"/>
  <c r="CP28" i="8"/>
  <c r="CP24" i="8"/>
  <c r="CP18" i="8"/>
  <c r="CP22" i="8"/>
  <c r="EC31" i="8"/>
  <c r="EC21" i="8"/>
  <c r="EC28" i="8"/>
  <c r="EC16" i="8"/>
  <c r="EC32" i="8"/>
  <c r="EC18" i="8"/>
  <c r="EC20" i="8"/>
  <c r="EC29" i="8"/>
  <c r="EC26" i="8"/>
  <c r="EC23" i="8"/>
  <c r="EC27" i="8"/>
  <c r="EC24" i="8"/>
  <c r="EC19" i="8"/>
  <c r="EC30" i="8"/>
  <c r="EC22" i="8"/>
  <c r="EC25" i="8"/>
  <c r="CQ16" i="11"/>
  <c r="CR16" i="11" s="1"/>
  <c r="CQ27" i="11"/>
  <c r="CR27" i="11" s="1"/>
  <c r="CQ24" i="11"/>
  <c r="CR24" i="11" s="1"/>
  <c r="CQ31" i="11"/>
  <c r="CR31" i="11" s="1"/>
  <c r="CQ21" i="11"/>
  <c r="CR21" i="11" s="1"/>
  <c r="CQ23" i="11"/>
  <c r="CR23" i="11" s="1"/>
  <c r="CQ19" i="11"/>
  <c r="CR19" i="11" s="1"/>
  <c r="CQ32" i="11"/>
  <c r="CR32" i="11" s="1"/>
  <c r="CQ28" i="11"/>
  <c r="CR28" i="11" s="1"/>
  <c r="CQ18" i="11"/>
  <c r="CR18" i="11" s="1"/>
  <c r="CQ30" i="11"/>
  <c r="CR30" i="11" s="1"/>
  <c r="CQ20" i="11"/>
  <c r="CR20" i="11" s="1"/>
  <c r="CQ26" i="11"/>
  <c r="CR26" i="11" s="1"/>
  <c r="CQ25" i="11"/>
  <c r="CR25" i="11" s="1"/>
  <c r="CQ22" i="11"/>
  <c r="CR22" i="11" s="1"/>
  <c r="CQ29" i="11"/>
  <c r="CR29" i="11" s="1"/>
  <c r="DQ28" i="12"/>
  <c r="DR28" i="12" s="1"/>
  <c r="DQ24" i="12"/>
  <c r="DR24" i="12" s="1"/>
  <c r="DQ20" i="12"/>
  <c r="DR20" i="12" s="1"/>
  <c r="DQ32" i="12"/>
  <c r="DR32" i="12" s="1"/>
  <c r="DQ21" i="12"/>
  <c r="DR21" i="12" s="1"/>
  <c r="DQ26" i="12"/>
  <c r="DR26" i="12" s="1"/>
  <c r="DQ29" i="12"/>
  <c r="DR29" i="12" s="1"/>
  <c r="DQ27" i="12"/>
  <c r="DR27" i="12" s="1"/>
  <c r="DQ16" i="12"/>
  <c r="DR16" i="12" s="1"/>
  <c r="DQ18" i="12"/>
  <c r="DR18" i="12" s="1"/>
  <c r="DQ22" i="12"/>
  <c r="DR22" i="12" s="1"/>
  <c r="DQ23" i="12"/>
  <c r="DR23" i="12" s="1"/>
  <c r="DQ31" i="12"/>
  <c r="DR31" i="12" s="1"/>
  <c r="DQ19" i="12"/>
  <c r="DR19" i="12" s="1"/>
  <c r="DQ25" i="12"/>
  <c r="DR25" i="12" s="1"/>
  <c r="DQ30" i="12"/>
  <c r="DR30" i="12" s="1"/>
  <c r="DP31" i="13"/>
  <c r="DP27" i="13"/>
  <c r="DP23" i="13"/>
  <c r="DP19" i="13"/>
  <c r="DP18" i="13"/>
  <c r="DP16" i="13"/>
  <c r="DP20" i="13"/>
  <c r="DP24" i="13"/>
  <c r="DP22" i="13"/>
  <c r="DP32" i="13"/>
  <c r="DP26" i="13"/>
  <c r="DP29" i="13"/>
  <c r="DP21" i="13"/>
  <c r="DP30" i="13"/>
  <c r="DP25" i="13"/>
  <c r="DP28" i="13"/>
  <c r="EC27" i="10"/>
  <c r="EC24" i="10"/>
  <c r="EC16" i="10"/>
  <c r="EC31" i="10"/>
  <c r="EC21" i="10"/>
  <c r="EC29" i="10"/>
  <c r="EC25" i="10"/>
  <c r="EC28" i="10"/>
  <c r="EC23" i="10"/>
  <c r="EC18" i="10"/>
  <c r="EC30" i="10"/>
  <c r="EC20" i="10"/>
  <c r="EC26" i="10"/>
  <c r="EC19" i="10"/>
  <c r="EC22" i="10"/>
  <c r="EC32" i="10"/>
  <c r="BC31" i="9"/>
  <c r="BC27" i="9"/>
  <c r="BC23" i="9"/>
  <c r="BC19" i="9"/>
  <c r="BC30" i="9"/>
  <c r="BC28" i="9"/>
  <c r="BC21" i="9"/>
  <c r="BC16" i="9"/>
  <c r="BC20" i="9"/>
  <c r="BC25" i="9"/>
  <c r="BC29" i="9"/>
  <c r="BC22" i="9"/>
  <c r="BC32" i="9"/>
  <c r="BC24" i="9"/>
  <c r="BC18" i="9"/>
  <c r="BC26" i="9"/>
  <c r="CM41" i="1"/>
  <c r="CZ39" i="1"/>
  <c r="EA31" i="11"/>
  <c r="EA27" i="11"/>
  <c r="EA23" i="11"/>
  <c r="EA19" i="11"/>
  <c r="EA18" i="11"/>
  <c r="EA25" i="11"/>
  <c r="EA32" i="11"/>
  <c r="EA22" i="11"/>
  <c r="EA29" i="11"/>
  <c r="EA16" i="11"/>
  <c r="EA28" i="11"/>
  <c r="EA21" i="11"/>
  <c r="EA24" i="11"/>
  <c r="EA26" i="11"/>
  <c r="EA20" i="11"/>
  <c r="EA30" i="11"/>
  <c r="DL39" i="1"/>
  <c r="CY41" i="1"/>
  <c r="BZ77" i="1"/>
  <c r="BP39" i="1"/>
  <c r="BC41" i="1"/>
  <c r="EC30" i="12"/>
  <c r="EC20" i="12"/>
  <c r="EC27" i="12"/>
  <c r="EC24" i="12"/>
  <c r="EC25" i="12"/>
  <c r="EC21" i="12"/>
  <c r="EC23" i="12"/>
  <c r="EC19" i="12"/>
  <c r="EC29" i="12"/>
  <c r="EC32" i="12"/>
  <c r="EC16" i="12"/>
  <c r="EC31" i="12"/>
  <c r="EC28" i="12"/>
  <c r="EC26" i="12"/>
  <c r="EC22" i="12"/>
  <c r="EC18" i="12"/>
  <c r="CL77" i="1"/>
  <c r="CA41" i="1"/>
  <c r="CN39" i="1"/>
  <c r="CP38" i="1"/>
  <c r="AP77" i="1"/>
  <c r="BN77" i="1"/>
  <c r="CC30" i="9"/>
  <c r="CC26" i="9"/>
  <c r="CC22" i="9"/>
  <c r="CC18" i="9"/>
  <c r="CC28" i="9"/>
  <c r="CC21" i="9"/>
  <c r="CC19" i="9"/>
  <c r="CC16" i="9"/>
  <c r="CC31" i="9"/>
  <c r="CC29" i="9"/>
  <c r="CC24" i="9"/>
  <c r="CC25" i="9"/>
  <c r="CC27" i="9"/>
  <c r="CC32" i="9"/>
  <c r="CC23" i="9"/>
  <c r="CC20" i="9"/>
  <c r="DW41" i="1"/>
  <c r="DW77" i="1" s="1"/>
  <c r="AP16" i="8"/>
  <c r="AP31" i="8"/>
  <c r="AP27" i="8"/>
  <c r="AP23" i="8"/>
  <c r="AP19" i="8"/>
  <c r="AP24" i="8"/>
  <c r="AP30" i="8"/>
  <c r="AP21" i="8"/>
  <c r="AP28" i="8"/>
  <c r="AP32" i="8"/>
  <c r="AP18" i="8"/>
  <c r="AP26" i="8"/>
  <c r="AP22" i="8"/>
  <c r="AP25" i="8"/>
  <c r="AP29" i="8"/>
  <c r="AP20" i="8"/>
  <c r="AP30" i="9"/>
  <c r="AP29" i="9"/>
  <c r="AP26" i="9"/>
  <c r="AP23" i="9"/>
  <c r="AP20" i="9"/>
  <c r="AP28" i="9"/>
  <c r="AP24" i="9"/>
  <c r="AP32" i="9"/>
  <c r="AP16" i="9"/>
  <c r="AP22" i="9"/>
  <c r="AP31" i="9"/>
  <c r="AP19" i="9"/>
  <c r="AP18" i="9"/>
  <c r="AP21" i="9"/>
  <c r="AP25" i="9"/>
  <c r="AP27" i="9"/>
  <c r="DA16" i="9"/>
  <c r="DA29" i="9"/>
  <c r="DA19" i="9"/>
  <c r="DA26" i="9"/>
  <c r="DA30" i="9"/>
  <c r="DA32" i="9"/>
  <c r="DA25" i="9"/>
  <c r="DA27" i="9"/>
  <c r="DA22" i="9"/>
  <c r="DA21" i="9"/>
  <c r="DA31" i="9"/>
  <c r="DA20" i="9"/>
  <c r="DA24" i="9"/>
  <c r="DA23" i="9"/>
  <c r="DA28" i="9"/>
  <c r="DA18" i="9"/>
  <c r="CX77" i="1"/>
  <c r="DJ77" i="1"/>
  <c r="CP29" i="10"/>
  <c r="CP19" i="10"/>
  <c r="CP26" i="10"/>
  <c r="CP23" i="10"/>
  <c r="CP25" i="10"/>
  <c r="CP21" i="10"/>
  <c r="CP31" i="10"/>
  <c r="CP16" i="10"/>
  <c r="CP32" i="10"/>
  <c r="CP30" i="10"/>
  <c r="CP20" i="10"/>
  <c r="CP22" i="10"/>
  <c r="CP28" i="10"/>
  <c r="CP27" i="10"/>
  <c r="CP24" i="10"/>
  <c r="CP18" i="10"/>
  <c r="AD32" i="9"/>
  <c r="AE32" i="9" s="1"/>
  <c r="AD26" i="9"/>
  <c r="AE26" i="9" s="1"/>
  <c r="AD22" i="9"/>
  <c r="AE22" i="9" s="1"/>
  <c r="AD18" i="9"/>
  <c r="AE18" i="9" s="1"/>
  <c r="AD24" i="9"/>
  <c r="AE24" i="9" s="1"/>
  <c r="AD23" i="9"/>
  <c r="AE23" i="9" s="1"/>
  <c r="AE31" i="9"/>
  <c r="AD25" i="9"/>
  <c r="AE25" i="9" s="1"/>
  <c r="AD16" i="9"/>
  <c r="AE16" i="9" s="1"/>
  <c r="AD19" i="9"/>
  <c r="AE19" i="9" s="1"/>
  <c r="AD21" i="9"/>
  <c r="AE21" i="9" s="1"/>
  <c r="AD27" i="9"/>
  <c r="AE27" i="9" s="1"/>
  <c r="AD20" i="9"/>
  <c r="AE20" i="9" s="1"/>
  <c r="DM28" i="9"/>
  <c r="DM24" i="9"/>
  <c r="DM20" i="9"/>
  <c r="DM23" i="9"/>
  <c r="DM30" i="9"/>
  <c r="DM27" i="9"/>
  <c r="DM19" i="9"/>
  <c r="DM32" i="9"/>
  <c r="DM25" i="9"/>
  <c r="DM16" i="9"/>
  <c r="DM22" i="9"/>
  <c r="DM18" i="9"/>
  <c r="DM31" i="9"/>
  <c r="DM21" i="9"/>
  <c r="DM29" i="9"/>
  <c r="DM26" i="9"/>
  <c r="DX39" i="1"/>
  <c r="DK41" i="1"/>
  <c r="DN38" i="1"/>
  <c r="BP16" i="9"/>
  <c r="BP27" i="9"/>
  <c r="BP31" i="9"/>
  <c r="BP24" i="9"/>
  <c r="BP20" i="9"/>
  <c r="BP29" i="9"/>
  <c r="BP25" i="9"/>
  <c r="BP18" i="9"/>
  <c r="BP22" i="9"/>
  <c r="BP30" i="9"/>
  <c r="BP26" i="9"/>
  <c r="BP32" i="9"/>
  <c r="BP21" i="9"/>
  <c r="BP23" i="9"/>
  <c r="BP19" i="9"/>
  <c r="BP28" i="9"/>
  <c r="AD16" i="10"/>
  <c r="AE16" i="10" s="1"/>
  <c r="AD25" i="10"/>
  <c r="AE25" i="10" s="1"/>
  <c r="AD21" i="10"/>
  <c r="AE21" i="10" s="1"/>
  <c r="AD29" i="10"/>
  <c r="AE29" i="10" s="1"/>
  <c r="AD32" i="10"/>
  <c r="AE32" i="10" s="1"/>
  <c r="AD26" i="10"/>
  <c r="AE26" i="10" s="1"/>
  <c r="AD30" i="10"/>
  <c r="AE30" i="10" s="1"/>
  <c r="AD23" i="10"/>
  <c r="AE23" i="10" s="1"/>
  <c r="AD20" i="10"/>
  <c r="AE20" i="10" s="1"/>
  <c r="AD28" i="10"/>
  <c r="AE28" i="10" s="1"/>
  <c r="AD22" i="10"/>
  <c r="AE22" i="10" s="1"/>
  <c r="AE31" i="10"/>
  <c r="AD24" i="10"/>
  <c r="AE24" i="10" s="1"/>
  <c r="AD19" i="10"/>
  <c r="AE19" i="10" s="1"/>
  <c r="AD27" i="10"/>
  <c r="AE27" i="10" s="1"/>
  <c r="AD18" i="10"/>
  <c r="AE18" i="10" s="1"/>
  <c r="DP30" i="8"/>
  <c r="DP26" i="8"/>
  <c r="DP22" i="8"/>
  <c r="DP18" i="8"/>
  <c r="DP29" i="8"/>
  <c r="DP19" i="8"/>
  <c r="DP23" i="8"/>
  <c r="DP32" i="8"/>
  <c r="DP16" i="8"/>
  <c r="DP28" i="8"/>
  <c r="DP25" i="8"/>
  <c r="DP27" i="8"/>
  <c r="DP31" i="8"/>
  <c r="DP24" i="8"/>
  <c r="DP21" i="8"/>
  <c r="DP20" i="8"/>
  <c r="CC16" i="10"/>
  <c r="CC29" i="10"/>
  <c r="CC25" i="10"/>
  <c r="CC21" i="10"/>
  <c r="CC27" i="10"/>
  <c r="CC20" i="10"/>
  <c r="CC18" i="10"/>
  <c r="CC32" i="10"/>
  <c r="CC30" i="10"/>
  <c r="CC24" i="10"/>
  <c r="CC19" i="10"/>
  <c r="CC23" i="10"/>
  <c r="CC28" i="10"/>
  <c r="CC31" i="10"/>
  <c r="CC22" i="10"/>
  <c r="CC26" i="10"/>
  <c r="DO23" i="11"/>
  <c r="DO30" i="11"/>
  <c r="DO20" i="11"/>
  <c r="DO27" i="11"/>
  <c r="DO28" i="11"/>
  <c r="DO24" i="11"/>
  <c r="DO26" i="11"/>
  <c r="DO22" i="11"/>
  <c r="DO32" i="11"/>
  <c r="DO21" i="11"/>
  <c r="DO31" i="11"/>
  <c r="DO19" i="11"/>
  <c r="DO29" i="11"/>
  <c r="DO18" i="11"/>
  <c r="DO25" i="11"/>
  <c r="DO16" i="11"/>
  <c r="AD77" i="1"/>
  <c r="BB77" i="1"/>
  <c r="BC16" i="8"/>
  <c r="BC32" i="8"/>
  <c r="BC28" i="8"/>
  <c r="BC24" i="8"/>
  <c r="BC20" i="8"/>
  <c r="BC31" i="8"/>
  <c r="BC29" i="8"/>
  <c r="BC22" i="8"/>
  <c r="BC21" i="8"/>
  <c r="BC18" i="8"/>
  <c r="BC27" i="8"/>
  <c r="BC26" i="8"/>
  <c r="BC25" i="8"/>
  <c r="BC30" i="8"/>
  <c r="BC23" i="8"/>
  <c r="BC19" i="8"/>
  <c r="DC31" i="8"/>
  <c r="DC27" i="8"/>
  <c r="DC16" i="8"/>
  <c r="DC28" i="8"/>
  <c r="DC18" i="8"/>
  <c r="DC25" i="8"/>
  <c r="DC32" i="8"/>
  <c r="DC26" i="8"/>
  <c r="DC22" i="8"/>
  <c r="DC30" i="8"/>
  <c r="DC24" i="8"/>
  <c r="DC21" i="8"/>
  <c r="DC23" i="8"/>
  <c r="DC29" i="8"/>
  <c r="DC19" i="8"/>
  <c r="DC20" i="8"/>
  <c r="EB16" i="13"/>
  <c r="EB28" i="13"/>
  <c r="EB18" i="13"/>
  <c r="EB25" i="13"/>
  <c r="EB32" i="13"/>
  <c r="EB22" i="13"/>
  <c r="EB23" i="13"/>
  <c r="EB19" i="13"/>
  <c r="EB21" i="13"/>
  <c r="EB30" i="13"/>
  <c r="EB20" i="13"/>
  <c r="EB29" i="13"/>
  <c r="EB27" i="13"/>
  <c r="EB26" i="13"/>
  <c r="EB24" i="13"/>
  <c r="EB31" i="13"/>
  <c r="BD39" i="1"/>
  <c r="AQ41" i="1"/>
  <c r="AR41" i="1" s="1"/>
  <c r="AR39" i="1"/>
  <c r="CB39" i="1"/>
  <c r="BO41" i="1"/>
  <c r="BP31" i="10"/>
  <c r="BP27" i="10"/>
  <c r="BP23" i="10"/>
  <c r="BP19" i="10"/>
  <c r="BP16" i="10"/>
  <c r="BP26" i="10"/>
  <c r="BP24" i="10"/>
  <c r="BP32" i="10"/>
  <c r="BP30" i="10"/>
  <c r="BP25" i="10"/>
  <c r="BP20" i="10"/>
  <c r="BP18" i="10"/>
  <c r="BP29" i="10"/>
  <c r="BP21" i="10"/>
  <c r="BP28" i="10"/>
  <c r="BP22" i="10"/>
  <c r="CC16" i="8"/>
  <c r="CC31" i="8"/>
  <c r="CC27" i="8"/>
  <c r="CC23" i="8"/>
  <c r="CC19" i="8"/>
  <c r="CC29" i="8"/>
  <c r="CC22" i="8"/>
  <c r="CC20" i="8"/>
  <c r="CC28" i="8"/>
  <c r="CC26" i="8"/>
  <c r="CC21" i="8"/>
  <c r="CC25" i="8"/>
  <c r="CC30" i="8"/>
  <c r="CC24" i="8"/>
  <c r="CC32" i="8"/>
  <c r="CC18" i="8"/>
  <c r="DD22" i="13"/>
  <c r="DE22" i="13" s="1"/>
  <c r="DD29" i="13"/>
  <c r="DE29" i="13" s="1"/>
  <c r="DD19" i="13"/>
  <c r="DE19" i="13" s="1"/>
  <c r="DD26" i="13"/>
  <c r="DE26" i="13" s="1"/>
  <c r="DD18" i="13"/>
  <c r="DE18" i="13" s="1"/>
  <c r="DD31" i="13"/>
  <c r="DE31" i="13" s="1"/>
  <c r="DD27" i="13"/>
  <c r="DE27" i="13" s="1"/>
  <c r="DD24" i="13"/>
  <c r="DE24" i="13" s="1"/>
  <c r="DD16" i="13"/>
  <c r="DE16" i="13" s="1"/>
  <c r="DD21" i="13"/>
  <c r="DE21" i="13" s="1"/>
  <c r="DD25" i="13"/>
  <c r="DE25" i="13" s="1"/>
  <c r="DD32" i="13"/>
  <c r="DE32" i="13" s="1"/>
  <c r="DD28" i="13"/>
  <c r="DE28" i="13" s="1"/>
  <c r="DD20" i="13"/>
  <c r="DE20" i="13" s="1"/>
  <c r="DD23" i="13"/>
  <c r="DE23" i="13" s="1"/>
  <c r="DD30" i="13"/>
  <c r="DE30" i="13" s="1"/>
  <c r="AP27" i="10"/>
  <c r="AP23" i="10"/>
  <c r="AP19" i="10"/>
  <c r="AP31" i="10"/>
  <c r="AP22" i="10"/>
  <c r="AP18" i="10"/>
  <c r="AP30" i="10"/>
  <c r="AP32" i="10"/>
  <c r="AP20" i="10"/>
  <c r="AP29" i="10"/>
  <c r="AP16" i="10"/>
  <c r="AP21" i="10"/>
  <c r="AP25" i="10"/>
  <c r="AP24" i="10"/>
  <c r="AP28" i="10"/>
  <c r="AP26" i="10"/>
  <c r="DP25" i="10"/>
  <c r="DP32" i="10"/>
  <c r="DP22" i="10"/>
  <c r="DP29" i="10"/>
  <c r="DP30" i="10"/>
  <c r="DP26" i="10"/>
  <c r="DP28" i="10"/>
  <c r="DP24" i="10"/>
  <c r="DP27" i="10"/>
  <c r="DP19" i="10"/>
  <c r="DP20" i="10"/>
  <c r="DP31" i="10"/>
  <c r="DP23" i="10"/>
  <c r="DP18" i="10"/>
  <c r="DP21" i="10"/>
  <c r="DP16" i="10"/>
  <c r="BP16" i="8"/>
  <c r="BP31" i="8"/>
  <c r="BP27" i="8"/>
  <c r="BP22" i="8"/>
  <c r="BP19" i="8"/>
  <c r="BP18" i="8"/>
  <c r="BP30" i="8"/>
  <c r="BP32" i="8"/>
  <c r="BP29" i="8"/>
  <c r="BP24" i="8"/>
  <c r="BP26" i="8"/>
  <c r="BP23" i="8"/>
  <c r="BP21" i="8"/>
  <c r="BP20" i="8"/>
  <c r="BP28" i="8"/>
  <c r="BP25" i="8"/>
  <c r="CP21" i="9"/>
  <c r="CP28" i="9"/>
  <c r="CP18" i="9"/>
  <c r="CP16" i="9"/>
  <c r="CP25" i="9"/>
  <c r="CP27" i="9"/>
  <c r="CP23" i="9"/>
  <c r="CP19" i="9"/>
  <c r="CP26" i="9"/>
  <c r="CP31" i="9"/>
  <c r="CP20" i="9"/>
  <c r="CP24" i="9"/>
  <c r="CP30" i="9"/>
  <c r="CP22" i="9"/>
  <c r="CP29" i="9"/>
  <c r="CP32" i="9"/>
  <c r="DC29" i="10"/>
  <c r="DC25" i="10"/>
  <c r="DC21" i="10"/>
  <c r="DC24" i="10"/>
  <c r="DC31" i="10"/>
  <c r="DC28" i="10"/>
  <c r="DC18" i="10"/>
  <c r="DC30" i="10"/>
  <c r="DC26" i="10"/>
  <c r="DC22" i="10"/>
  <c r="DC32" i="10"/>
  <c r="DC27" i="10"/>
  <c r="DC16" i="10"/>
  <c r="DC23" i="10"/>
  <c r="DC19" i="10"/>
  <c r="DC20" i="10"/>
  <c r="BC16" i="10"/>
  <c r="BC30" i="10"/>
  <c r="BC26" i="10"/>
  <c r="BC22" i="10"/>
  <c r="BC18" i="10"/>
  <c r="BC29" i="10"/>
  <c r="BC27" i="10"/>
  <c r="BC20" i="10"/>
  <c r="BC31" i="10"/>
  <c r="BC24" i="10"/>
  <c r="BC19" i="10"/>
  <c r="BC23" i="10"/>
  <c r="BC32" i="10"/>
  <c r="BC21" i="10"/>
  <c r="BC25" i="10"/>
  <c r="BC28" i="10"/>
  <c r="DY28" i="9"/>
  <c r="DY18" i="9"/>
  <c r="DY25" i="9"/>
  <c r="DY32" i="9"/>
  <c r="DY22" i="9"/>
  <c r="DY24" i="9"/>
  <c r="DY20" i="9"/>
  <c r="DY31" i="9"/>
  <c r="DY26" i="9"/>
  <c r="DY21" i="9"/>
  <c r="DY29" i="9"/>
  <c r="DY19" i="9"/>
  <c r="DY16" i="9"/>
  <c r="DY30" i="9"/>
  <c r="DY27" i="9"/>
  <c r="DY23" i="9"/>
  <c r="CM82" i="8"/>
  <c r="CM84" i="8" s="1"/>
  <c r="CM86" i="8" s="1"/>
  <c r="BZ74" i="9"/>
  <c r="AZ74" i="9"/>
  <c r="BZ74" i="8"/>
  <c r="BM82" i="10"/>
  <c r="BM84" i="10" s="1"/>
  <c r="BM86" i="10" s="1"/>
  <c r="CZ82" i="10"/>
  <c r="CZ84" i="10" s="1"/>
  <c r="CZ86" i="10" s="1"/>
  <c r="CZ74" i="8"/>
  <c r="CM86" i="11"/>
  <c r="CM86" i="13"/>
  <c r="DK86" i="11"/>
  <c r="DT86" i="9"/>
  <c r="CN86" i="12"/>
  <c r="DL86" i="13"/>
  <c r="CM82" i="10"/>
  <c r="CM84" i="10" s="1"/>
  <c r="CM86" i="10" s="1"/>
  <c r="CX86" i="11"/>
  <c r="DY86" i="12"/>
  <c r="BO86" i="13"/>
  <c r="CO86" i="12"/>
  <c r="CB86" i="13"/>
  <c r="CA86" i="13"/>
  <c r="DV86" i="9"/>
  <c r="BP86" i="12"/>
  <c r="DJ86" i="11"/>
  <c r="DL86" i="12"/>
  <c r="CC86" i="12"/>
  <c r="BP86" i="13"/>
  <c r="DM74" i="10"/>
  <c r="BC86" i="11"/>
  <c r="CN86" i="13"/>
  <c r="BN74" i="10"/>
  <c r="EA72" i="10"/>
  <c r="EA74" i="10" s="1"/>
  <c r="DL74" i="10"/>
  <c r="DZ74" i="8"/>
  <c r="DY74" i="8"/>
  <c r="CO74" i="10"/>
  <c r="DN74" i="10"/>
  <c r="EA72" i="8"/>
  <c r="EA74" i="8" s="1"/>
  <c r="BN74" i="8"/>
  <c r="BN74" i="9"/>
  <c r="DL74" i="8"/>
  <c r="CN74" i="9"/>
  <c r="DN74" i="8"/>
  <c r="CN74" i="10"/>
  <c r="DA74" i="10"/>
  <c r="BA74" i="10"/>
  <c r="BL74" i="8"/>
  <c r="BA74" i="9"/>
  <c r="BB41" i="8"/>
  <c r="BB77" i="8" s="1"/>
  <c r="AC41" i="9"/>
  <c r="AC77" i="9" s="1"/>
  <c r="DB41" i="10"/>
  <c r="DB77" i="10" s="1"/>
  <c r="CO41" i="8"/>
  <c r="CO77" i="8" s="1"/>
  <c r="CB41" i="9"/>
  <c r="CB77" i="9" s="1"/>
  <c r="EB41" i="8"/>
  <c r="EB77" i="8" s="1"/>
  <c r="DO41" i="8"/>
  <c r="DO77" i="8" s="1"/>
  <c r="DB76" i="13"/>
  <c r="EA41" i="13"/>
  <c r="EA77" i="13" s="1"/>
  <c r="CO76" i="11"/>
  <c r="DL41" i="9"/>
  <c r="DL77" i="9" s="1"/>
  <c r="DW76" i="9"/>
  <c r="DW36" i="9"/>
  <c r="DA38" i="9"/>
  <c r="DA12" i="9"/>
  <c r="DA9" i="9"/>
  <c r="DA14" i="9"/>
  <c r="DA17" i="9"/>
  <c r="DA15" i="9"/>
  <c r="DA11" i="9"/>
  <c r="DA39" i="9"/>
  <c r="DA10" i="9"/>
  <c r="DP10" i="8"/>
  <c r="DP13" i="8"/>
  <c r="DP9" i="8"/>
  <c r="DP17" i="8"/>
  <c r="DP39" i="8"/>
  <c r="DP12" i="8"/>
  <c r="DP15" i="8"/>
  <c r="DP14" i="8"/>
  <c r="DP11" i="8"/>
  <c r="DP38" i="8"/>
  <c r="BC11" i="10"/>
  <c r="BC39" i="10"/>
  <c r="BC17" i="10"/>
  <c r="BC15" i="10"/>
  <c r="BC14" i="10"/>
  <c r="BC10" i="10"/>
  <c r="BC38" i="10"/>
  <c r="BC12" i="10"/>
  <c r="BC9" i="10"/>
  <c r="CY76" i="9"/>
  <c r="CY80" i="9" s="1"/>
  <c r="CY36" i="9"/>
  <c r="DC3" i="9"/>
  <c r="DC2" i="9" s="1"/>
  <c r="AP39" i="9"/>
  <c r="AP12" i="9"/>
  <c r="AP38" i="9"/>
  <c r="AP9" i="9"/>
  <c r="AP11" i="9"/>
  <c r="AP10" i="9"/>
  <c r="AP17" i="9"/>
  <c r="AP15" i="9"/>
  <c r="AP14" i="9"/>
  <c r="DC39" i="8"/>
  <c r="DC14" i="8"/>
  <c r="DC15" i="8"/>
  <c r="DC13" i="8"/>
  <c r="DC11" i="8"/>
  <c r="DC12" i="8"/>
  <c r="DC38" i="8"/>
  <c r="DC17" i="8"/>
  <c r="DC9" i="8"/>
  <c r="DC10" i="8"/>
  <c r="CC12" i="9"/>
  <c r="CC9" i="9"/>
  <c r="CC17" i="9"/>
  <c r="CC38" i="9"/>
  <c r="CC11" i="9"/>
  <c r="CC39" i="9"/>
  <c r="CC10" i="9"/>
  <c r="CC15" i="9"/>
  <c r="CC14" i="9"/>
  <c r="BC15" i="8"/>
  <c r="BC12" i="8"/>
  <c r="BC13" i="8"/>
  <c r="BC14" i="8"/>
  <c r="BC17" i="8"/>
  <c r="BC39" i="8"/>
  <c r="BC10" i="8"/>
  <c r="BC9" i="8"/>
  <c r="BC38" i="8"/>
  <c r="BC11" i="8"/>
  <c r="CP11" i="10"/>
  <c r="CP38" i="10"/>
  <c r="CP39" i="10"/>
  <c r="CP17" i="10"/>
  <c r="CP14" i="10"/>
  <c r="CP15" i="10"/>
  <c r="CP9" i="10"/>
  <c r="CP12" i="10"/>
  <c r="CP10" i="10"/>
  <c r="CC39" i="10"/>
  <c r="CC14" i="10"/>
  <c r="CC10" i="10"/>
  <c r="CC38" i="10"/>
  <c r="CC11" i="10"/>
  <c r="CC17" i="10"/>
  <c r="CC12" i="10"/>
  <c r="CC9" i="10"/>
  <c r="CC15" i="10"/>
  <c r="DC41" i="13"/>
  <c r="DC77" i="13" s="1"/>
  <c r="DP38" i="10"/>
  <c r="DP39" i="10"/>
  <c r="DP9" i="10"/>
  <c r="DP12" i="10"/>
  <c r="DP11" i="10"/>
  <c r="DP14" i="10"/>
  <c r="DP17" i="10"/>
  <c r="DP10" i="10"/>
  <c r="DP15" i="10"/>
  <c r="CP39" i="8"/>
  <c r="CP12" i="8"/>
  <c r="CP17" i="8"/>
  <c r="CP38" i="8"/>
  <c r="CP14" i="8"/>
  <c r="CP15" i="8"/>
  <c r="CP9" i="8"/>
  <c r="CP13" i="8"/>
  <c r="CP11" i="8"/>
  <c r="CP10" i="8"/>
  <c r="BP14" i="10"/>
  <c r="BP39" i="10"/>
  <c r="BP9" i="10"/>
  <c r="BP12" i="10"/>
  <c r="BP11" i="10"/>
  <c r="BP38" i="10"/>
  <c r="BP17" i="10"/>
  <c r="BP15" i="10"/>
  <c r="BP10" i="10"/>
  <c r="EA3" i="9"/>
  <c r="EA2" i="9" s="1"/>
  <c r="CC17" i="8"/>
  <c r="CC38" i="8"/>
  <c r="CC39" i="8"/>
  <c r="CC15" i="8"/>
  <c r="CC12" i="8"/>
  <c r="CC14" i="8"/>
  <c r="CC10" i="8"/>
  <c r="CC9" i="8"/>
  <c r="CC13" i="8"/>
  <c r="CC11" i="8"/>
  <c r="DY14" i="9"/>
  <c r="DY17" i="9"/>
  <c r="DY10" i="9"/>
  <c r="DY12" i="9"/>
  <c r="DY38" i="9"/>
  <c r="DY39" i="9"/>
  <c r="DY15" i="9"/>
  <c r="DY11" i="9"/>
  <c r="DY9" i="9"/>
  <c r="EC10" i="10"/>
  <c r="EC38" i="10"/>
  <c r="EC11" i="10"/>
  <c r="EC39" i="10"/>
  <c r="EC14" i="10"/>
  <c r="EC9" i="10"/>
  <c r="EC12" i="10"/>
  <c r="EC15" i="10"/>
  <c r="EC17" i="10"/>
  <c r="DC39" i="10"/>
  <c r="DC38" i="10"/>
  <c r="DC15" i="10"/>
  <c r="DC14" i="10"/>
  <c r="DC10" i="10"/>
  <c r="DC11" i="10"/>
  <c r="DC17" i="10"/>
  <c r="DC9" i="10"/>
  <c r="DC12" i="10"/>
  <c r="DM38" i="9"/>
  <c r="DM11" i="9"/>
  <c r="DM39" i="9"/>
  <c r="DM17" i="9"/>
  <c r="DM9" i="9"/>
  <c r="DM14" i="9"/>
  <c r="DM10" i="9"/>
  <c r="DM15" i="9"/>
  <c r="DM12" i="9"/>
  <c r="AD38" i="9"/>
  <c r="AE38" i="9" s="1"/>
  <c r="AD39" i="9"/>
  <c r="AE39" i="9" s="1"/>
  <c r="AD11" i="9"/>
  <c r="AE11" i="9" s="1"/>
  <c r="AD13" i="9"/>
  <c r="AE13" i="9" s="1"/>
  <c r="AD12" i="9"/>
  <c r="AE12" i="9" s="1"/>
  <c r="AD14" i="9"/>
  <c r="AE14" i="9" s="1"/>
  <c r="AD15" i="9"/>
  <c r="AE15" i="9" s="1"/>
  <c r="AD17" i="9"/>
  <c r="AE17" i="9" s="1"/>
  <c r="AD9" i="9"/>
  <c r="AD10" i="9"/>
  <c r="AE10" i="9" s="1"/>
  <c r="BP12" i="9"/>
  <c r="BP11" i="9"/>
  <c r="BP39" i="9"/>
  <c r="BP38" i="9"/>
  <c r="BP17" i="9"/>
  <c r="BP15" i="9"/>
  <c r="BP10" i="9"/>
  <c r="BP9" i="9"/>
  <c r="BP14" i="9"/>
  <c r="AP9" i="10"/>
  <c r="AP39" i="10"/>
  <c r="AP38" i="10"/>
  <c r="AP15" i="10"/>
  <c r="AP17" i="10"/>
  <c r="AP14" i="10"/>
  <c r="AP10" i="10"/>
  <c r="AP12" i="10"/>
  <c r="AP11" i="10"/>
  <c r="DO3" i="9"/>
  <c r="DO2" i="9" s="1"/>
  <c r="DI84" i="9"/>
  <c r="BC38" i="9"/>
  <c r="BC39" i="9"/>
  <c r="BC14" i="9"/>
  <c r="BC12" i="9"/>
  <c r="BC9" i="9"/>
  <c r="BC10" i="9"/>
  <c r="BC17" i="9"/>
  <c r="BC11" i="9"/>
  <c r="BC15" i="9"/>
  <c r="AD12" i="10"/>
  <c r="AE12" i="10" s="1"/>
  <c r="AD15" i="10"/>
  <c r="AE15" i="10" s="1"/>
  <c r="AD38" i="10"/>
  <c r="AE38" i="10" s="1"/>
  <c r="AD11" i="10"/>
  <c r="AE11" i="10" s="1"/>
  <c r="AD13" i="10"/>
  <c r="AE13" i="10" s="1"/>
  <c r="AD10" i="10"/>
  <c r="AE10" i="10" s="1"/>
  <c r="AD14" i="10"/>
  <c r="AE14" i="10" s="1"/>
  <c r="AD39" i="10"/>
  <c r="AE39" i="10" s="1"/>
  <c r="AD17" i="10"/>
  <c r="AE17" i="10" s="1"/>
  <c r="AD9" i="10"/>
  <c r="EC17" i="8"/>
  <c r="EC38" i="8"/>
  <c r="EC39" i="8"/>
  <c r="EC10" i="8"/>
  <c r="EC13" i="8"/>
  <c r="EC15" i="8"/>
  <c r="EC11" i="8"/>
  <c r="EC12" i="8"/>
  <c r="EC14" i="8"/>
  <c r="EC9" i="8"/>
  <c r="DX41" i="9"/>
  <c r="DX77" i="9" s="1"/>
  <c r="CP11" i="9"/>
  <c r="CP15" i="9"/>
  <c r="CP39" i="9"/>
  <c r="CP14" i="9"/>
  <c r="CP12" i="9"/>
  <c r="CP38" i="9"/>
  <c r="CP17" i="9"/>
  <c r="CP10" i="9"/>
  <c r="CP9" i="9"/>
  <c r="AP39" i="8"/>
  <c r="AP38" i="8"/>
  <c r="AP10" i="8"/>
  <c r="AP15" i="8"/>
  <c r="AP13" i="8"/>
  <c r="AP11" i="8"/>
  <c r="AP14" i="8"/>
  <c r="AP12" i="8"/>
  <c r="AP9" i="8"/>
  <c r="AP17" i="8"/>
  <c r="BP39" i="8"/>
  <c r="BP9" i="8"/>
  <c r="BP14" i="8"/>
  <c r="BP38" i="8"/>
  <c r="BP15" i="8"/>
  <c r="BP17" i="8"/>
  <c r="BP13" i="8"/>
  <c r="BP11" i="8"/>
  <c r="BP12" i="8"/>
  <c r="BP10" i="8"/>
  <c r="CZ41" i="9"/>
  <c r="CZ77" i="9" s="1"/>
  <c r="DK76" i="9"/>
  <c r="DK80" i="9" s="1"/>
  <c r="DK36" i="9"/>
  <c r="DO41" i="13"/>
  <c r="DO77" i="13" s="1"/>
  <c r="CP36" i="13"/>
  <c r="CP41" i="11"/>
  <c r="CP77" i="11" s="1"/>
  <c r="DB41" i="11"/>
  <c r="DB77" i="11" s="1"/>
  <c r="DA36" i="10"/>
  <c r="BD84" i="12"/>
  <c r="DD38" i="13"/>
  <c r="DE38" i="13" s="1"/>
  <c r="DD9" i="13"/>
  <c r="DD17" i="13"/>
  <c r="DE17" i="13" s="1"/>
  <c r="DD14" i="13"/>
  <c r="DE14" i="13" s="1"/>
  <c r="DD13" i="13"/>
  <c r="DE13" i="13" s="1"/>
  <c r="DD15" i="13"/>
  <c r="DE15" i="13" s="1"/>
  <c r="DD39" i="13"/>
  <c r="DD12" i="13"/>
  <c r="DE12" i="13" s="1"/>
  <c r="DD10" i="13"/>
  <c r="DE10" i="13" s="1"/>
  <c r="DD11" i="13"/>
  <c r="DE11" i="13" s="1"/>
  <c r="DZ76" i="13"/>
  <c r="DZ80" i="13" s="1"/>
  <c r="DZ36" i="13"/>
  <c r="DZ55" i="13" s="1"/>
  <c r="DA82" i="13"/>
  <c r="DK84" i="13"/>
  <c r="BE80" i="13"/>
  <c r="CC82" i="13"/>
  <c r="ED3" i="13"/>
  <c r="ED2" i="13" s="1"/>
  <c r="CD77" i="13"/>
  <c r="CE77" i="13" s="1"/>
  <c r="CE41" i="13"/>
  <c r="CP82" i="13"/>
  <c r="EB15" i="13"/>
  <c r="EB12" i="13"/>
  <c r="EB10" i="13"/>
  <c r="EB13" i="13"/>
  <c r="EB17" i="13"/>
  <c r="EB14" i="13"/>
  <c r="EB38" i="13"/>
  <c r="EB39" i="13"/>
  <c r="EB9" i="13"/>
  <c r="EB11" i="13"/>
  <c r="BR36" i="13"/>
  <c r="CQ41" i="13"/>
  <c r="CR39" i="13"/>
  <c r="BR76" i="13"/>
  <c r="DP39" i="13"/>
  <c r="DP17" i="13"/>
  <c r="DP10" i="13"/>
  <c r="DP12" i="13"/>
  <c r="DP11" i="13"/>
  <c r="DP9" i="13"/>
  <c r="DP38" i="13"/>
  <c r="DP14" i="13"/>
  <c r="DP15" i="13"/>
  <c r="DP13" i="13"/>
  <c r="DN76" i="13"/>
  <c r="DN80" i="13" s="1"/>
  <c r="DN36" i="13"/>
  <c r="DN55" i="13" s="1"/>
  <c r="DR3" i="13"/>
  <c r="DW84" i="13"/>
  <c r="CL86" i="13"/>
  <c r="DY82" i="13"/>
  <c r="CZ86" i="13"/>
  <c r="CD76" i="13"/>
  <c r="CD80" i="13" s="1"/>
  <c r="CD36" i="13"/>
  <c r="CD55" i="13" s="1"/>
  <c r="DX84" i="13"/>
  <c r="DD41" i="12"/>
  <c r="DE39" i="12"/>
  <c r="DZ82" i="12"/>
  <c r="DO76" i="12"/>
  <c r="DO80" i="12" s="1"/>
  <c r="DO36" i="12"/>
  <c r="DM82" i="12"/>
  <c r="DM84" i="12" s="1"/>
  <c r="EA76" i="12"/>
  <c r="EA80" i="12" s="1"/>
  <c r="EA36" i="12"/>
  <c r="EA55" i="12" s="1"/>
  <c r="BR55" i="12"/>
  <c r="DC76" i="12"/>
  <c r="DC80" i="12" s="1"/>
  <c r="DC36" i="12"/>
  <c r="DA84" i="12"/>
  <c r="DB82" i="12"/>
  <c r="DP41" i="12"/>
  <c r="DP77" i="12" s="1"/>
  <c r="DN82" i="12"/>
  <c r="EE3" i="12"/>
  <c r="CQ77" i="12"/>
  <c r="CR77" i="12" s="1"/>
  <c r="CR41" i="12"/>
  <c r="CE36" i="12"/>
  <c r="EC38" i="12"/>
  <c r="EC39" i="12"/>
  <c r="EC15" i="12"/>
  <c r="EC14" i="12"/>
  <c r="EC10" i="12"/>
  <c r="EC17" i="12"/>
  <c r="EC9" i="12"/>
  <c r="EC13" i="12"/>
  <c r="EC12" i="12"/>
  <c r="EC11" i="12"/>
  <c r="DX84" i="12"/>
  <c r="CE76" i="12"/>
  <c r="CQ76" i="12"/>
  <c r="CQ80" i="12" s="1"/>
  <c r="CQ36" i="12"/>
  <c r="CQ55" i="12" s="1"/>
  <c r="DQ14" i="12"/>
  <c r="DR14" i="12" s="1"/>
  <c r="DQ11" i="12"/>
  <c r="DR11" i="12" s="1"/>
  <c r="DQ39" i="12"/>
  <c r="DQ38" i="12"/>
  <c r="DR38" i="12" s="1"/>
  <c r="DQ15" i="12"/>
  <c r="DR15" i="12" s="1"/>
  <c r="DQ13" i="12"/>
  <c r="DR13" i="12" s="1"/>
  <c r="DQ17" i="12"/>
  <c r="DR17" i="12" s="1"/>
  <c r="DQ12" i="12"/>
  <c r="DR12" i="12" s="1"/>
  <c r="DQ10" i="12"/>
  <c r="DR10" i="12" s="1"/>
  <c r="DQ9" i="12"/>
  <c r="BQ82" i="12"/>
  <c r="BR82" i="12" s="1"/>
  <c r="BR80" i="12"/>
  <c r="EB41" i="12"/>
  <c r="EB77" i="12" s="1"/>
  <c r="CP82" i="12"/>
  <c r="CP84" i="12" s="1"/>
  <c r="CB82" i="11"/>
  <c r="BP82" i="11"/>
  <c r="DZ41" i="11"/>
  <c r="DZ77" i="11" s="1"/>
  <c r="AR80" i="11"/>
  <c r="CA82" i="11"/>
  <c r="CA84" i="11" s="1"/>
  <c r="CD41" i="11"/>
  <c r="CE39" i="11"/>
  <c r="BY86" i="11"/>
  <c r="CQ10" i="11"/>
  <c r="CR10" i="11" s="1"/>
  <c r="CQ39" i="11"/>
  <c r="CQ15" i="11"/>
  <c r="CR15" i="11" s="1"/>
  <c r="CQ11" i="11"/>
  <c r="CR11" i="11" s="1"/>
  <c r="CQ12" i="11"/>
  <c r="CR12" i="11" s="1"/>
  <c r="CQ9" i="11"/>
  <c r="CQ13" i="11"/>
  <c r="CR13" i="11" s="1"/>
  <c r="CQ38" i="11"/>
  <c r="CR38" i="11" s="1"/>
  <c r="CQ17" i="11"/>
  <c r="CR17" i="11" s="1"/>
  <c r="CQ14" i="11"/>
  <c r="CR14" i="11" s="1"/>
  <c r="DQ3" i="11"/>
  <c r="DQ2" i="11" s="1"/>
  <c r="EA39" i="11"/>
  <c r="EA13" i="11"/>
  <c r="EA17" i="11"/>
  <c r="EA11" i="11"/>
  <c r="EA15" i="11"/>
  <c r="EA14" i="11"/>
  <c r="EA10" i="11"/>
  <c r="EA12" i="11"/>
  <c r="EA9" i="11"/>
  <c r="EA38" i="11"/>
  <c r="BQ77" i="11"/>
  <c r="BR77" i="11" s="1"/>
  <c r="BR41" i="11"/>
  <c r="DO39" i="11"/>
  <c r="DO38" i="11"/>
  <c r="DO17" i="11"/>
  <c r="DO14" i="11"/>
  <c r="DO13" i="11"/>
  <c r="DO9" i="11"/>
  <c r="DO11" i="11"/>
  <c r="DO15" i="11"/>
  <c r="DO12" i="11"/>
  <c r="DO10" i="11"/>
  <c r="DI86" i="11"/>
  <c r="DM76" i="11"/>
  <c r="DM80" i="11" s="1"/>
  <c r="DM36" i="11"/>
  <c r="CY82" i="11"/>
  <c r="CY84" i="11" s="1"/>
  <c r="BQ76" i="11"/>
  <c r="BQ80" i="11" s="1"/>
  <c r="BQ36" i="11"/>
  <c r="BQ55" i="11" s="1"/>
  <c r="DW84" i="11"/>
  <c r="DX82" i="11"/>
  <c r="BE76" i="11"/>
  <c r="EC3" i="11"/>
  <c r="EC2" i="11" s="1"/>
  <c r="DY76" i="11"/>
  <c r="DY80" i="11" s="1"/>
  <c r="DY36" i="11"/>
  <c r="DY55" i="11" s="1"/>
  <c r="DA76" i="11"/>
  <c r="DA80" i="11" s="1"/>
  <c r="DA36" i="11"/>
  <c r="CZ82" i="11"/>
  <c r="DE3" i="11"/>
  <c r="CC76" i="11"/>
  <c r="CC80" i="11" s="1"/>
  <c r="CC36" i="11"/>
  <c r="DN41" i="11"/>
  <c r="CL84" i="11"/>
  <c r="CN82" i="11"/>
  <c r="BO84" i="11"/>
  <c r="DC38" i="11"/>
  <c r="DC17" i="11"/>
  <c r="DC14" i="11"/>
  <c r="DC39" i="11"/>
  <c r="DC11" i="11"/>
  <c r="DC12" i="11"/>
  <c r="DC13" i="11"/>
  <c r="DC15" i="11"/>
  <c r="DC9" i="11"/>
  <c r="DC10" i="11"/>
  <c r="DV84" i="11"/>
  <c r="DN36" i="8"/>
  <c r="R77" i="9"/>
  <c r="DN36" i="10"/>
  <c r="DA36" i="8"/>
  <c r="CN36" i="9"/>
  <c r="CN36" i="10"/>
  <c r="CA36" i="8"/>
  <c r="BA36" i="9"/>
  <c r="BL84" i="8"/>
  <c r="BL86" i="8" s="1"/>
  <c r="DL86" i="10"/>
  <c r="BW86" i="10"/>
  <c r="CL82" i="10"/>
  <c r="BN36" i="10"/>
  <c r="BN55" i="10" s="1"/>
  <c r="BA36" i="10"/>
  <c r="AY84" i="10"/>
  <c r="CL82" i="8"/>
  <c r="CL84" i="8" s="1"/>
  <c r="CL86" i="8" s="1"/>
  <c r="BL82" i="10"/>
  <c r="BL84" i="10" s="1"/>
  <c r="AO41" i="9"/>
  <c r="BM74" i="9"/>
  <c r="BJ86" i="9"/>
  <c r="BW86" i="9"/>
  <c r="AO41" i="10"/>
  <c r="CA74" i="8"/>
  <c r="DO7" i="10"/>
  <c r="DO71" i="10" s="1"/>
  <c r="DO72" i="10" s="1"/>
  <c r="BO7" i="10"/>
  <c r="BO71" i="10" s="1"/>
  <c r="BO72" i="10" s="1"/>
  <c r="CP7" i="10"/>
  <c r="CP71" i="10" s="1"/>
  <c r="CP72" i="10" s="1"/>
  <c r="CN76" i="8"/>
  <c r="CN80" i="8" s="1"/>
  <c r="CJ86" i="8"/>
  <c r="CA36" i="10"/>
  <c r="CN36" i="8"/>
  <c r="AZ74" i="10"/>
  <c r="AO41" i="8"/>
  <c r="AO77" i="8" s="1"/>
  <c r="CB41" i="8"/>
  <c r="CB77" i="8" s="1"/>
  <c r="AC77" i="8"/>
  <c r="Q76" i="9"/>
  <c r="Q80" i="9" s="1"/>
  <c r="CO7" i="9"/>
  <c r="CO71" i="9" s="1"/>
  <c r="CO72" i="9" s="1"/>
  <c r="EA72" i="9"/>
  <c r="EA74" i="9" s="1"/>
  <c r="EA36" i="10"/>
  <c r="EA55" i="10" s="1"/>
  <c r="BN36" i="9"/>
  <c r="EB7" i="9"/>
  <c r="EB71" i="9" s="1"/>
  <c r="CA71" i="10"/>
  <c r="CA72" i="10" s="1"/>
  <c r="BO7" i="8"/>
  <c r="BO71" i="8" s="1"/>
  <c r="BO72" i="8" s="1"/>
  <c r="CB7" i="9"/>
  <c r="CB71" i="9" s="1"/>
  <c r="CB72" i="9" s="1"/>
  <c r="DN74" i="9"/>
  <c r="DO7" i="8"/>
  <c r="DO71" i="8" s="1"/>
  <c r="DO72" i="8" s="1"/>
  <c r="DB7" i="10"/>
  <c r="DB71" i="10" s="1"/>
  <c r="DB72" i="10" s="1"/>
  <c r="DW86" i="10"/>
  <c r="BZ84" i="8"/>
  <c r="BZ86" i="8" s="1"/>
  <c r="DB7" i="9"/>
  <c r="DB71" i="9" s="1"/>
  <c r="DB72" i="9" s="1"/>
  <c r="CB7" i="8"/>
  <c r="CB71" i="8" s="1"/>
  <c r="CB72" i="8" s="1"/>
  <c r="BB7" i="9"/>
  <c r="BB71" i="9" s="1"/>
  <c r="BB72" i="9" s="1"/>
  <c r="BX84" i="8"/>
  <c r="CY82" i="8"/>
  <c r="CY84" i="8" s="1"/>
  <c r="CY86" i="8" s="1"/>
  <c r="Q77" i="10"/>
  <c r="R77" i="10" s="1"/>
  <c r="R41" i="10"/>
  <c r="DO41" i="10"/>
  <c r="DO77" i="10" s="1"/>
  <c r="CX84" i="10"/>
  <c r="AD41" i="8"/>
  <c r="AD77" i="8" s="1"/>
  <c r="Q41" i="8"/>
  <c r="CO7" i="8"/>
  <c r="CO71" i="8" s="1"/>
  <c r="CO72" i="8" s="1"/>
  <c r="DO7" i="9"/>
  <c r="DO71" i="9" s="1"/>
  <c r="DO72" i="9" s="1"/>
  <c r="EA76" i="8"/>
  <c r="EA80" i="8" s="1"/>
  <c r="CB76" i="8"/>
  <c r="CO41" i="10"/>
  <c r="CO77" i="10" s="1"/>
  <c r="AW86" i="10"/>
  <c r="AY82" i="8"/>
  <c r="CM74" i="9"/>
  <c r="BN36" i="8"/>
  <c r="DB76" i="10"/>
  <c r="BO7" i="9"/>
  <c r="BO71" i="9" s="1"/>
  <c r="BO72" i="9" s="1"/>
  <c r="EB7" i="10"/>
  <c r="EB71" i="10" s="1"/>
  <c r="EB41" i="10"/>
  <c r="EB77" i="10" s="1"/>
  <c r="DJ86" i="8"/>
  <c r="BB41" i="9"/>
  <c r="BB77" i="9" s="1"/>
  <c r="BK86" i="8"/>
  <c r="AX86" i="9"/>
  <c r="AY82" i="9"/>
  <c r="AY84" i="9" s="1"/>
  <c r="AY86" i="9" s="1"/>
  <c r="DB7" i="8"/>
  <c r="DB71" i="8" s="1"/>
  <c r="DB72" i="8" s="1"/>
  <c r="BB7" i="8"/>
  <c r="BB71" i="8" s="1"/>
  <c r="BB72" i="8" s="1"/>
  <c r="AC41" i="10"/>
  <c r="AC77" i="10" s="1"/>
  <c r="BB41" i="10"/>
  <c r="BB77" i="10" s="1"/>
  <c r="BO41" i="9"/>
  <c r="BO77" i="9" s="1"/>
  <c r="DX84" i="8"/>
  <c r="DA74" i="9"/>
  <c r="BB7" i="10"/>
  <c r="BB71" i="10" s="1"/>
  <c r="BB72" i="10" s="1"/>
  <c r="CB41" i="10"/>
  <c r="CB77" i="10" s="1"/>
  <c r="P76" i="8"/>
  <c r="P80" i="8" s="1"/>
  <c r="BZ82" i="10"/>
  <c r="AZ82" i="8"/>
  <c r="R41" i="9"/>
  <c r="BA77" i="10"/>
  <c r="AW86" i="8"/>
  <c r="BY82" i="9"/>
  <c r="BY84" i="9" s="1"/>
  <c r="CO41" i="9"/>
  <c r="CO77" i="9" s="1"/>
  <c r="EB7" i="8"/>
  <c r="EB71" i="8" s="1"/>
  <c r="CB7" i="10"/>
  <c r="CB71" i="10" s="1"/>
  <c r="CB72" i="10" s="1"/>
  <c r="CX84" i="8"/>
  <c r="CC39" i="2"/>
  <c r="CE39" i="2" s="1"/>
  <c r="BP41" i="2"/>
  <c r="BP77" i="2" s="1"/>
  <c r="DQ41" i="3"/>
  <c r="DQ77" i="3" s="1"/>
  <c r="DZ41" i="3"/>
  <c r="CD41" i="2"/>
  <c r="CQ39" i="2"/>
  <c r="DX41" i="2"/>
  <c r="BC77" i="2"/>
  <c r="BE77" i="2" s="1"/>
  <c r="BE41" i="2"/>
  <c r="BQ77" i="2"/>
  <c r="DK77" i="2"/>
  <c r="BR39" i="2"/>
  <c r="CB41" i="2"/>
  <c r="CB77" i="2" s="1"/>
  <c r="CO39" i="2"/>
  <c r="DB41" i="3"/>
  <c r="DB77" i="3" s="1"/>
  <c r="CQ38" i="1"/>
  <c r="CE38" i="1"/>
  <c r="CM77" i="2"/>
  <c r="DM39" i="2"/>
  <c r="CZ41" i="2"/>
  <c r="CZ77" i="2" s="1"/>
  <c r="DO38" i="1"/>
  <c r="DN41" i="3"/>
  <c r="DN77" i="3" s="1"/>
  <c r="EC38" i="2"/>
  <c r="DR38" i="2"/>
  <c r="DL41" i="2"/>
  <c r="DL77" i="2" s="1"/>
  <c r="DY39" i="2"/>
  <c r="CN41" i="2"/>
  <c r="CN77" i="2" s="1"/>
  <c r="DA39" i="2"/>
  <c r="CC77" i="3"/>
  <c r="CE77" i="3" s="1"/>
  <c r="CE41" i="3"/>
  <c r="CP41" i="3"/>
  <c r="AR3" i="10"/>
  <c r="CR3" i="6"/>
  <c r="CE3" i="5"/>
  <c r="BE3" i="10"/>
  <c r="DE3" i="8"/>
  <c r="DE3" i="10"/>
  <c r="BE3" i="6"/>
  <c r="BR3" i="5"/>
  <c r="CR3" i="5"/>
  <c r="BR3" i="8"/>
  <c r="AR3" i="6"/>
  <c r="CR3" i="8"/>
  <c r="EE3" i="10"/>
  <c r="CR3" i="10"/>
  <c r="AR3" i="9"/>
  <c r="BE3" i="8"/>
  <c r="DE3" i="5"/>
  <c r="CE3" i="6"/>
  <c r="BE3" i="9"/>
  <c r="CR3" i="9"/>
  <c r="EE3" i="8"/>
  <c r="DR3" i="6"/>
  <c r="BE3" i="5"/>
  <c r="CE3" i="8"/>
  <c r="BR3" i="9"/>
  <c r="EE3" i="6"/>
  <c r="DR3" i="10"/>
  <c r="CE3" i="10"/>
  <c r="BR3" i="6"/>
  <c r="AR3" i="8"/>
  <c r="DR3" i="5"/>
  <c r="BR3" i="10"/>
  <c r="CE3" i="9"/>
  <c r="AR3" i="5"/>
  <c r="EE3" i="5"/>
  <c r="DR3" i="8"/>
  <c r="DE3" i="6"/>
  <c r="DO51" i="9" l="1"/>
  <c r="DO49" i="9"/>
  <c r="DO50" i="9"/>
  <c r="DO58" i="9"/>
  <c r="DO89" i="9"/>
  <c r="DO59" i="9"/>
  <c r="DO90" i="9"/>
  <c r="DO57" i="9"/>
  <c r="DO88" i="9"/>
  <c r="DC49" i="9"/>
  <c r="DC50" i="9"/>
  <c r="DC51" i="9"/>
  <c r="DC89" i="9"/>
  <c r="DC59" i="9"/>
  <c r="DC90" i="9"/>
  <c r="DC58" i="9"/>
  <c r="DC57" i="9"/>
  <c r="DC88" i="9"/>
  <c r="DQ51" i="11"/>
  <c r="DR51" i="11" s="1"/>
  <c r="DQ50" i="11"/>
  <c r="DR50" i="11" s="1"/>
  <c r="DQ49" i="11"/>
  <c r="DR49" i="11" s="1"/>
  <c r="DQ90" i="11"/>
  <c r="DR90" i="11" s="1"/>
  <c r="DQ58" i="11"/>
  <c r="DR58" i="11" s="1"/>
  <c r="DQ59" i="11"/>
  <c r="DR59" i="11" s="1"/>
  <c r="DQ89" i="11"/>
  <c r="DR89" i="11" s="1"/>
  <c r="DQ57" i="11"/>
  <c r="DR57" i="11" s="1"/>
  <c r="DQ88" i="11"/>
  <c r="DR88" i="11" s="1"/>
  <c r="EC51" i="11"/>
  <c r="EC49" i="11"/>
  <c r="EC50" i="11"/>
  <c r="EC59" i="11"/>
  <c r="EC89" i="11"/>
  <c r="EC90" i="11"/>
  <c r="EC58" i="11"/>
  <c r="EC88" i="11"/>
  <c r="EC57" i="11"/>
  <c r="ED51" i="13"/>
  <c r="EE51" i="13" s="1"/>
  <c r="ED50" i="13"/>
  <c r="EE50" i="13" s="1"/>
  <c r="ED49" i="13"/>
  <c r="EE49" i="13" s="1"/>
  <c r="ED59" i="13"/>
  <c r="EE59" i="13" s="1"/>
  <c r="ED89" i="13"/>
  <c r="EE89" i="13" s="1"/>
  <c r="ED58" i="13"/>
  <c r="EE58" i="13" s="1"/>
  <c r="ED90" i="13"/>
  <c r="EE90" i="13" s="1"/>
  <c r="ED57" i="13"/>
  <c r="EE57" i="13" s="1"/>
  <c r="ED88" i="13"/>
  <c r="EE88" i="13" s="1"/>
  <c r="EA49" i="9"/>
  <c r="EA50" i="9"/>
  <c r="EA51" i="9"/>
  <c r="EA90" i="9"/>
  <c r="EA58" i="9"/>
  <c r="EA89" i="9"/>
  <c r="EA59" i="9"/>
  <c r="EA57" i="9"/>
  <c r="EA88" i="9"/>
  <c r="Q76" i="10"/>
  <c r="Q80" i="10" s="1"/>
  <c r="Q34" i="8"/>
  <c r="Q76" i="8" s="1"/>
  <c r="AE53" i="8"/>
  <c r="EC46" i="8"/>
  <c r="EC46" i="10"/>
  <c r="DP53" i="13"/>
  <c r="DP78" i="13" s="1"/>
  <c r="DP46" i="13"/>
  <c r="EB53" i="13"/>
  <c r="EB78" i="13" s="1"/>
  <c r="EC53" i="10"/>
  <c r="EC78" i="10" s="1"/>
  <c r="R53" i="8"/>
  <c r="BP46" i="8"/>
  <c r="AD53" i="8"/>
  <c r="AD78" i="8" s="1"/>
  <c r="DC46" i="11"/>
  <c r="AD34" i="8"/>
  <c r="CC46" i="10"/>
  <c r="DP46" i="8"/>
  <c r="DY46" i="9"/>
  <c r="BC46" i="10"/>
  <c r="BP46" i="10"/>
  <c r="CP46" i="10"/>
  <c r="EB46" i="13"/>
  <c r="AP46" i="8"/>
  <c r="DM46" i="9"/>
  <c r="CP46" i="9"/>
  <c r="BP46" i="9"/>
  <c r="DO46" i="11"/>
  <c r="DC46" i="10"/>
  <c r="CC46" i="8"/>
  <c r="BC46" i="8"/>
  <c r="Q53" i="8"/>
  <c r="Q78" i="8" s="1"/>
  <c r="DQ45" i="8"/>
  <c r="DR45" i="8" s="1"/>
  <c r="CD45" i="10"/>
  <c r="CE45" i="10" s="1"/>
  <c r="DQ45" i="13"/>
  <c r="DR45" i="13" s="1"/>
  <c r="EC45" i="13"/>
  <c r="DE44" i="13"/>
  <c r="DD46" i="13"/>
  <c r="DE46" i="13" s="1"/>
  <c r="BQ45" i="10"/>
  <c r="BR45" i="10" s="1"/>
  <c r="DQ45" i="10"/>
  <c r="DR45" i="10" s="1"/>
  <c r="BQ45" i="8"/>
  <c r="BR45" i="8" s="1"/>
  <c r="DZ45" i="9"/>
  <c r="EC46" i="12"/>
  <c r="CR44" i="11"/>
  <c r="CQ46" i="11"/>
  <c r="CR46" i="11" s="1"/>
  <c r="AE44" i="9"/>
  <c r="AD46" i="9"/>
  <c r="AE46" i="9" s="1"/>
  <c r="AP46" i="9"/>
  <c r="AE44" i="10"/>
  <c r="AD46" i="10"/>
  <c r="AE46" i="10" s="1"/>
  <c r="CC46" i="9"/>
  <c r="DC46" i="8"/>
  <c r="AE44" i="8"/>
  <c r="AD46" i="8"/>
  <c r="AE46" i="8" s="1"/>
  <c r="CD45" i="8"/>
  <c r="CE45" i="8" s="1"/>
  <c r="ED45" i="8"/>
  <c r="EE45" i="8" s="1"/>
  <c r="BD45" i="9"/>
  <c r="BE45" i="9" s="1"/>
  <c r="BD45" i="8"/>
  <c r="BE45" i="8" s="1"/>
  <c r="CQ45" i="10"/>
  <c r="CR45" i="10" s="1"/>
  <c r="CQ45" i="8"/>
  <c r="CR45" i="8" s="1"/>
  <c r="DD45" i="10"/>
  <c r="DE45" i="10" s="1"/>
  <c r="BD45" i="10"/>
  <c r="BE45" i="10" s="1"/>
  <c r="AQ45" i="10"/>
  <c r="AR45" i="10" s="1"/>
  <c r="DP45" i="11"/>
  <c r="DR44" i="12"/>
  <c r="DQ46" i="12"/>
  <c r="DR46" i="12" s="1"/>
  <c r="Q46" i="8"/>
  <c r="R46" i="8" s="1"/>
  <c r="CD45" i="9"/>
  <c r="CE45" i="9" s="1"/>
  <c r="DN45" i="9"/>
  <c r="AQ45" i="8"/>
  <c r="AR45" i="8" s="1"/>
  <c r="BQ45" i="9"/>
  <c r="BR45" i="9" s="1"/>
  <c r="CQ45" i="9"/>
  <c r="CR45" i="9" s="1"/>
  <c r="AQ45" i="9"/>
  <c r="AR45" i="9" s="1"/>
  <c r="ED45" i="10"/>
  <c r="EE45" i="10" s="1"/>
  <c r="DD45" i="8"/>
  <c r="DE45" i="8" s="1"/>
  <c r="DD45" i="11"/>
  <c r="DE45" i="11" s="1"/>
  <c r="EB45" i="11"/>
  <c r="ED45" i="12"/>
  <c r="EE45" i="12" s="1"/>
  <c r="DB45" i="9"/>
  <c r="DP46" i="10"/>
  <c r="AP46" i="10"/>
  <c r="DA46" i="9"/>
  <c r="BC46" i="9"/>
  <c r="CP46" i="8"/>
  <c r="EA46" i="11"/>
  <c r="CP34" i="9"/>
  <c r="CC34" i="8"/>
  <c r="CC76" i="8" s="1"/>
  <c r="CC34" i="10"/>
  <c r="CC41" i="9"/>
  <c r="CC77" i="9" s="1"/>
  <c r="DO34" i="11"/>
  <c r="DP34" i="13"/>
  <c r="AQ44" i="8"/>
  <c r="AQ33" i="8"/>
  <c r="AR33" i="8" s="1"/>
  <c r="AQ43" i="8"/>
  <c r="AR43" i="8" s="1"/>
  <c r="BQ44" i="9"/>
  <c r="BQ33" i="9"/>
  <c r="BR33" i="9" s="1"/>
  <c r="BQ43" i="9"/>
  <c r="BR43" i="9" s="1"/>
  <c r="CQ44" i="9"/>
  <c r="CQ33" i="9"/>
  <c r="CR33" i="9" s="1"/>
  <c r="CQ43" i="9"/>
  <c r="CR43" i="9" s="1"/>
  <c r="AQ44" i="9"/>
  <c r="AQ33" i="9"/>
  <c r="AR33" i="9" s="1"/>
  <c r="AQ43" i="9"/>
  <c r="AR43" i="9" s="1"/>
  <c r="ED44" i="10"/>
  <c r="ED33" i="10"/>
  <c r="EE33" i="10" s="1"/>
  <c r="ED43" i="10"/>
  <c r="EE43" i="10" s="1"/>
  <c r="DD44" i="8"/>
  <c r="DD33" i="8"/>
  <c r="DE33" i="8" s="1"/>
  <c r="DD43" i="8"/>
  <c r="DE43" i="8" s="1"/>
  <c r="DD44" i="11"/>
  <c r="DD33" i="11"/>
  <c r="DE33" i="11" s="1"/>
  <c r="DD43" i="11"/>
  <c r="DE43" i="11" s="1"/>
  <c r="EC34" i="12"/>
  <c r="ED44" i="12"/>
  <c r="ED33" i="12"/>
  <c r="EE33" i="12" s="1"/>
  <c r="ED43" i="12"/>
  <c r="EE43" i="12" s="1"/>
  <c r="EB34" i="13"/>
  <c r="EC44" i="13"/>
  <c r="EC33" i="13"/>
  <c r="EC43" i="13"/>
  <c r="AE9" i="10"/>
  <c r="AD34" i="10"/>
  <c r="AE34" i="10" s="1"/>
  <c r="DN44" i="9"/>
  <c r="DN33" i="9"/>
  <c r="DN43" i="9"/>
  <c r="BP34" i="9"/>
  <c r="BP76" i="9" s="1"/>
  <c r="EC34" i="10"/>
  <c r="EC76" i="10" s="1"/>
  <c r="EC80" i="10" s="1"/>
  <c r="DY34" i="9"/>
  <c r="DC34" i="8"/>
  <c r="DC76" i="8" s="1"/>
  <c r="DA34" i="9"/>
  <c r="DQ44" i="8"/>
  <c r="DQ33" i="8"/>
  <c r="DR33" i="8" s="1"/>
  <c r="DQ43" i="8"/>
  <c r="DR43" i="8" s="1"/>
  <c r="CD44" i="9"/>
  <c r="CD33" i="9"/>
  <c r="CE33" i="9" s="1"/>
  <c r="CD43" i="9"/>
  <c r="CE43" i="9" s="1"/>
  <c r="CD44" i="10"/>
  <c r="CD33" i="10"/>
  <c r="CE33" i="10" s="1"/>
  <c r="CD43" i="10"/>
  <c r="CE43" i="10" s="1"/>
  <c r="DP44" i="11"/>
  <c r="DP33" i="11"/>
  <c r="DP43" i="11"/>
  <c r="BP34" i="8"/>
  <c r="BP76" i="8" s="1"/>
  <c r="DM34" i="9"/>
  <c r="DZ44" i="9"/>
  <c r="DZ33" i="9"/>
  <c r="DZ43" i="9"/>
  <c r="BP34" i="10"/>
  <c r="BP76" i="10" s="1"/>
  <c r="BQ44" i="10"/>
  <c r="BQ33" i="10"/>
  <c r="BR33" i="10" s="1"/>
  <c r="BQ43" i="10"/>
  <c r="BR43" i="10" s="1"/>
  <c r="DQ44" i="10"/>
  <c r="DQ33" i="10"/>
  <c r="DR33" i="10" s="1"/>
  <c r="DQ43" i="10"/>
  <c r="DR43" i="10" s="1"/>
  <c r="BQ44" i="8"/>
  <c r="BQ33" i="8"/>
  <c r="BR33" i="8" s="1"/>
  <c r="BQ43" i="8"/>
  <c r="BR43" i="8" s="1"/>
  <c r="EB44" i="11"/>
  <c r="EB33" i="11"/>
  <c r="EB43" i="11"/>
  <c r="CR9" i="11"/>
  <c r="CQ34" i="11"/>
  <c r="CR34" i="11" s="1"/>
  <c r="DQ44" i="13"/>
  <c r="DQ33" i="13"/>
  <c r="DR33" i="13" s="1"/>
  <c r="DQ43" i="13"/>
  <c r="DR43" i="13" s="1"/>
  <c r="AE9" i="9"/>
  <c r="AD34" i="9"/>
  <c r="AE34" i="9" s="1"/>
  <c r="DC34" i="10"/>
  <c r="DC76" i="10" s="1"/>
  <c r="CP34" i="8"/>
  <c r="CP76" i="8" s="1"/>
  <c r="CP34" i="10"/>
  <c r="CC34" i="9"/>
  <c r="CC76" i="9" s="1"/>
  <c r="CD44" i="8"/>
  <c r="CD33" i="8"/>
  <c r="CE33" i="8" s="1"/>
  <c r="CD43" i="8"/>
  <c r="CE43" i="8" s="1"/>
  <c r="ED44" i="8"/>
  <c r="ED33" i="8"/>
  <c r="EE33" i="8" s="1"/>
  <c r="ED43" i="8"/>
  <c r="EE43" i="8" s="1"/>
  <c r="BD44" i="9"/>
  <c r="BD33" i="9"/>
  <c r="BE33" i="9" s="1"/>
  <c r="BD43" i="9"/>
  <c r="BE43" i="9" s="1"/>
  <c r="BD44" i="8"/>
  <c r="BD33" i="8"/>
  <c r="BE33" i="8" s="1"/>
  <c r="BD43" i="8"/>
  <c r="BE43" i="8" s="1"/>
  <c r="CQ44" i="10"/>
  <c r="CQ33" i="10"/>
  <c r="CR33" i="10" s="1"/>
  <c r="CQ43" i="10"/>
  <c r="CR43" i="10" s="1"/>
  <c r="CQ44" i="8"/>
  <c r="CQ33" i="8"/>
  <c r="CR33" i="8" s="1"/>
  <c r="CQ43" i="8"/>
  <c r="CR43" i="8" s="1"/>
  <c r="DD44" i="10"/>
  <c r="DD33" i="10"/>
  <c r="DE33" i="10" s="1"/>
  <c r="DD43" i="10"/>
  <c r="DE43" i="10" s="1"/>
  <c r="BD44" i="10"/>
  <c r="BD33" i="10"/>
  <c r="BE33" i="10" s="1"/>
  <c r="BD43" i="10"/>
  <c r="BE43" i="10" s="1"/>
  <c r="AQ44" i="10"/>
  <c r="AQ33" i="10"/>
  <c r="AR33" i="10" s="1"/>
  <c r="AQ43" i="10"/>
  <c r="AR43" i="10" s="1"/>
  <c r="DC34" i="11"/>
  <c r="EA34" i="11"/>
  <c r="DR9" i="12"/>
  <c r="DQ34" i="12"/>
  <c r="DR34" i="12" s="1"/>
  <c r="DE9" i="13"/>
  <c r="DD34" i="13"/>
  <c r="DE34" i="13" s="1"/>
  <c r="AP34" i="8"/>
  <c r="AP76" i="8" s="1"/>
  <c r="EC34" i="8"/>
  <c r="EC76" i="8" s="1"/>
  <c r="BC34" i="9"/>
  <c r="AP34" i="10"/>
  <c r="AP76" i="10" s="1"/>
  <c r="DP34" i="10"/>
  <c r="DP76" i="10" s="1"/>
  <c r="BC34" i="8"/>
  <c r="BC76" i="8" s="1"/>
  <c r="AP34" i="9"/>
  <c r="DB44" i="9"/>
  <c r="DB33" i="9"/>
  <c r="DB43" i="9"/>
  <c r="BC34" i="10"/>
  <c r="BC76" i="10" s="1"/>
  <c r="DP34" i="8"/>
  <c r="DP76" i="8" s="1"/>
  <c r="EB80" i="10"/>
  <c r="DW80" i="9"/>
  <c r="DW82" i="9" s="1"/>
  <c r="DW84" i="9" s="1"/>
  <c r="DJ86" i="9"/>
  <c r="DO80" i="10"/>
  <c r="DO82" i="10" s="1"/>
  <c r="DO84" i="10" s="1"/>
  <c r="DO86" i="10" s="1"/>
  <c r="DO80" i="8"/>
  <c r="DO82" i="8" s="1"/>
  <c r="DO84" i="8" s="1"/>
  <c r="DO86" i="8" s="1"/>
  <c r="DB80" i="10"/>
  <c r="DB80" i="13"/>
  <c r="DB82" i="13" s="1"/>
  <c r="CO80" i="9"/>
  <c r="CO80" i="8"/>
  <c r="CO80" i="11"/>
  <c r="CO82" i="11" s="1"/>
  <c r="CO84" i="11" s="1"/>
  <c r="CB80" i="8"/>
  <c r="CB82" i="8" s="1"/>
  <c r="CB80" i="10"/>
  <c r="CB82" i="10" s="1"/>
  <c r="CB84" i="10" s="1"/>
  <c r="CB86" i="10" s="1"/>
  <c r="CB80" i="9"/>
  <c r="BO80" i="9"/>
  <c r="BO80" i="10"/>
  <c r="BO82" i="10" s="1"/>
  <c r="BO84" i="10" s="1"/>
  <c r="BO86" i="10" s="1"/>
  <c r="BO80" i="8"/>
  <c r="BB80" i="10"/>
  <c r="BB80" i="9"/>
  <c r="BB80" i="8"/>
  <c r="BB82" i="8" s="1"/>
  <c r="BB84" i="8" s="1"/>
  <c r="BB86" i="8" s="1"/>
  <c r="AO80" i="8"/>
  <c r="AO80" i="10"/>
  <c r="AO80" i="9"/>
  <c r="AC80" i="9"/>
  <c r="DE78" i="12"/>
  <c r="CR78" i="13"/>
  <c r="CE78" i="11"/>
  <c r="AE78" i="8"/>
  <c r="DC55" i="12"/>
  <c r="DO55" i="12"/>
  <c r="CP55" i="13"/>
  <c r="CA55" i="10"/>
  <c r="BA55" i="10"/>
  <c r="CC55" i="11"/>
  <c r="DA55" i="11"/>
  <c r="DM55" i="11"/>
  <c r="DA55" i="10"/>
  <c r="DN55" i="10"/>
  <c r="CP53" i="10"/>
  <c r="CP78" i="10" s="1"/>
  <c r="DC53" i="11"/>
  <c r="DC78" i="11" s="1"/>
  <c r="CN55" i="10"/>
  <c r="BN55" i="8"/>
  <c r="CN55" i="9"/>
  <c r="DN55" i="8"/>
  <c r="DW55" i="9"/>
  <c r="BA55" i="8"/>
  <c r="DM53" i="9"/>
  <c r="DM78" i="9" s="1"/>
  <c r="BA55" i="9"/>
  <c r="DA55" i="8"/>
  <c r="BN55" i="9"/>
  <c r="CA55" i="8"/>
  <c r="DK55" i="9"/>
  <c r="CA55" i="9"/>
  <c r="DY53" i="9"/>
  <c r="DY78" i="9" s="1"/>
  <c r="CN55" i="8"/>
  <c r="CY55" i="9"/>
  <c r="CP53" i="9"/>
  <c r="CP78" i="9" s="1"/>
  <c r="BP53" i="10"/>
  <c r="BP78" i="10" s="1"/>
  <c r="AP53" i="10"/>
  <c r="AP78" i="10" s="1"/>
  <c r="EA53" i="11"/>
  <c r="EA78" i="11" s="1"/>
  <c r="CC53" i="9"/>
  <c r="CC78" i="9" s="1"/>
  <c r="EC53" i="8"/>
  <c r="EC78" i="8" s="1"/>
  <c r="BC53" i="9"/>
  <c r="BC78" i="9" s="1"/>
  <c r="BC53" i="10"/>
  <c r="BC78" i="10" s="1"/>
  <c r="DP53" i="10"/>
  <c r="DP78" i="10" s="1"/>
  <c r="EC53" i="12"/>
  <c r="EC78" i="12" s="1"/>
  <c r="DE53" i="13"/>
  <c r="DD53" i="13"/>
  <c r="DD78" i="13" s="1"/>
  <c r="DR53" i="12"/>
  <c r="DQ53" i="12"/>
  <c r="DQ78" i="12" s="1"/>
  <c r="DO53" i="11"/>
  <c r="DO78" i="11" s="1"/>
  <c r="CR53" i="11"/>
  <c r="CQ53" i="11"/>
  <c r="CQ78" i="11" s="1"/>
  <c r="CC41" i="10"/>
  <c r="CC77" i="10" s="1"/>
  <c r="DC53" i="10"/>
  <c r="DC78" i="10" s="1"/>
  <c r="CC53" i="10"/>
  <c r="CC78" i="10" s="1"/>
  <c r="AE53" i="10"/>
  <c r="AD53" i="10"/>
  <c r="AD78" i="10" s="1"/>
  <c r="CP41" i="10"/>
  <c r="CP77" i="10" s="1"/>
  <c r="DP41" i="10"/>
  <c r="DP77" i="10" s="1"/>
  <c r="AP53" i="9"/>
  <c r="AP78" i="9" s="1"/>
  <c r="BP53" i="9"/>
  <c r="BP78" i="9" s="1"/>
  <c r="DA53" i="9"/>
  <c r="DA78" i="9" s="1"/>
  <c r="AE53" i="9"/>
  <c r="AD53" i="9"/>
  <c r="AD78" i="9" s="1"/>
  <c r="BC53" i="8"/>
  <c r="BC78" i="8" s="1"/>
  <c r="BP53" i="8"/>
  <c r="BP78" i="8" s="1"/>
  <c r="AP53" i="8"/>
  <c r="AP78" i="8" s="1"/>
  <c r="DC53" i="8"/>
  <c r="DC78" i="8" s="1"/>
  <c r="CP53" i="8"/>
  <c r="CP78" i="8" s="1"/>
  <c r="CC53" i="8"/>
  <c r="CC78" i="8" s="1"/>
  <c r="DP53" i="8"/>
  <c r="DP78" i="8" s="1"/>
  <c r="EA82" i="10"/>
  <c r="EA84" i="10" s="1"/>
  <c r="EA86" i="10" s="1"/>
  <c r="DQ31" i="13"/>
  <c r="DR31" i="13" s="1"/>
  <c r="DQ27" i="13"/>
  <c r="DR27" i="13" s="1"/>
  <c r="DQ23" i="13"/>
  <c r="DR23" i="13" s="1"/>
  <c r="DQ19" i="13"/>
  <c r="DR19" i="13" s="1"/>
  <c r="DQ18" i="13"/>
  <c r="DR18" i="13" s="1"/>
  <c r="DQ16" i="13"/>
  <c r="DR16" i="13" s="1"/>
  <c r="DQ26" i="13"/>
  <c r="DR26" i="13" s="1"/>
  <c r="DQ21" i="13"/>
  <c r="DR21" i="13" s="1"/>
  <c r="DQ20" i="13"/>
  <c r="DR20" i="13" s="1"/>
  <c r="DQ24" i="13"/>
  <c r="DR24" i="13" s="1"/>
  <c r="DQ22" i="13"/>
  <c r="DR22" i="13" s="1"/>
  <c r="DQ29" i="13"/>
  <c r="DR29" i="13" s="1"/>
  <c r="DQ32" i="13"/>
  <c r="DR32" i="13" s="1"/>
  <c r="DQ28" i="13"/>
  <c r="DR28" i="13" s="1"/>
  <c r="DQ25" i="13"/>
  <c r="DR25" i="13" s="1"/>
  <c r="DQ30" i="13"/>
  <c r="DR30" i="13" s="1"/>
  <c r="DQ26" i="8"/>
  <c r="DR26" i="8" s="1"/>
  <c r="DQ23" i="8"/>
  <c r="DR23" i="8" s="1"/>
  <c r="DQ32" i="8"/>
  <c r="DR32" i="8" s="1"/>
  <c r="DQ30" i="8"/>
  <c r="DR30" i="8" s="1"/>
  <c r="DQ16" i="8"/>
  <c r="DR16" i="8" s="1"/>
  <c r="DQ28" i="8"/>
  <c r="DR28" i="8" s="1"/>
  <c r="DQ24" i="8"/>
  <c r="DR24" i="8" s="1"/>
  <c r="DQ25" i="8"/>
  <c r="DR25" i="8" s="1"/>
  <c r="DQ27" i="8"/>
  <c r="DR27" i="8" s="1"/>
  <c r="DQ22" i="8"/>
  <c r="DR22" i="8" s="1"/>
  <c r="DQ29" i="8"/>
  <c r="DR29" i="8" s="1"/>
  <c r="DQ19" i="8"/>
  <c r="DR19" i="8" s="1"/>
  <c r="DQ21" i="8"/>
  <c r="DR21" i="8" s="1"/>
  <c r="DQ31" i="8"/>
  <c r="DR31" i="8" s="1"/>
  <c r="DQ20" i="8"/>
  <c r="DR20" i="8" s="1"/>
  <c r="DQ18" i="8"/>
  <c r="DR18" i="8" s="1"/>
  <c r="CD16" i="8"/>
  <c r="CE16" i="8" s="1"/>
  <c r="CD31" i="8"/>
  <c r="CE31" i="8" s="1"/>
  <c r="CD27" i="8"/>
  <c r="CE27" i="8" s="1"/>
  <c r="CD23" i="8"/>
  <c r="CE23" i="8" s="1"/>
  <c r="CD19" i="8"/>
  <c r="CE19" i="8" s="1"/>
  <c r="CD29" i="8"/>
  <c r="CE29" i="8" s="1"/>
  <c r="CD22" i="8"/>
  <c r="CE22" i="8" s="1"/>
  <c r="CD20" i="8"/>
  <c r="CE20" i="8" s="1"/>
  <c r="CD28" i="8"/>
  <c r="CE28" i="8" s="1"/>
  <c r="CD26" i="8"/>
  <c r="CE26" i="8" s="1"/>
  <c r="CD21" i="8"/>
  <c r="CE21" i="8" s="1"/>
  <c r="CD25" i="8"/>
  <c r="CE25" i="8" s="1"/>
  <c r="CD18" i="8"/>
  <c r="CE18" i="8" s="1"/>
  <c r="CD30" i="8"/>
  <c r="CE30" i="8" s="1"/>
  <c r="CD32" i="8"/>
  <c r="CE32" i="8" s="1"/>
  <c r="CD24" i="8"/>
  <c r="CE24" i="8" s="1"/>
  <c r="CQ19" i="10"/>
  <c r="CR19" i="10" s="1"/>
  <c r="CQ26" i="10"/>
  <c r="CR26" i="10" s="1"/>
  <c r="CQ23" i="10"/>
  <c r="CR23" i="10" s="1"/>
  <c r="CQ25" i="10"/>
  <c r="CR25" i="10" s="1"/>
  <c r="CQ21" i="10"/>
  <c r="CR21" i="10" s="1"/>
  <c r="CQ31" i="10"/>
  <c r="CR31" i="10" s="1"/>
  <c r="CQ16" i="10"/>
  <c r="CR16" i="10" s="1"/>
  <c r="CQ28" i="10"/>
  <c r="CR28" i="10" s="1"/>
  <c r="CQ18" i="10"/>
  <c r="CR18" i="10" s="1"/>
  <c r="CQ32" i="10"/>
  <c r="CR32" i="10" s="1"/>
  <c r="CQ22" i="10"/>
  <c r="CR22" i="10" s="1"/>
  <c r="CQ20" i="10"/>
  <c r="CR20" i="10" s="1"/>
  <c r="CQ29" i="10"/>
  <c r="CR29" i="10" s="1"/>
  <c r="CQ24" i="10"/>
  <c r="CR24" i="10" s="1"/>
  <c r="CQ30" i="10"/>
  <c r="CR30" i="10" s="1"/>
  <c r="CQ27" i="10"/>
  <c r="CR27" i="10" s="1"/>
  <c r="BD16" i="10"/>
  <c r="BE16" i="10" s="1"/>
  <c r="BD30" i="10"/>
  <c r="BE30" i="10" s="1"/>
  <c r="BD26" i="10"/>
  <c r="BE26" i="10" s="1"/>
  <c r="BD22" i="10"/>
  <c r="BE22" i="10" s="1"/>
  <c r="BD18" i="10"/>
  <c r="BE18" i="10" s="1"/>
  <c r="BD29" i="10"/>
  <c r="BE29" i="10" s="1"/>
  <c r="BD27" i="10"/>
  <c r="BE27" i="10" s="1"/>
  <c r="BD20" i="10"/>
  <c r="BE20" i="10" s="1"/>
  <c r="BD32" i="10"/>
  <c r="BE32" i="10" s="1"/>
  <c r="BD19" i="10"/>
  <c r="BE19" i="10" s="1"/>
  <c r="BD23" i="10"/>
  <c r="BE23" i="10" s="1"/>
  <c r="BD21" i="10"/>
  <c r="BE21" i="10" s="1"/>
  <c r="BD25" i="10"/>
  <c r="BE25" i="10" s="1"/>
  <c r="BD28" i="10"/>
  <c r="BE28" i="10" s="1"/>
  <c r="BD31" i="10"/>
  <c r="BE31" i="10" s="1"/>
  <c r="BD24" i="10"/>
  <c r="BE24" i="10" s="1"/>
  <c r="CD30" i="9"/>
  <c r="CE30" i="9" s="1"/>
  <c r="CD26" i="9"/>
  <c r="CE26" i="9" s="1"/>
  <c r="CD22" i="9"/>
  <c r="CE22" i="9" s="1"/>
  <c r="CD18" i="9"/>
  <c r="CE18" i="9" s="1"/>
  <c r="CD28" i="9"/>
  <c r="CE28" i="9" s="1"/>
  <c r="CD21" i="9"/>
  <c r="CE21" i="9" s="1"/>
  <c r="CD19" i="9"/>
  <c r="CE19" i="9" s="1"/>
  <c r="CD31" i="9"/>
  <c r="CE31" i="9" s="1"/>
  <c r="CD29" i="9"/>
  <c r="CE29" i="9" s="1"/>
  <c r="CD24" i="9"/>
  <c r="CE24" i="9" s="1"/>
  <c r="CD25" i="9"/>
  <c r="CE25" i="9" s="1"/>
  <c r="CD27" i="9"/>
  <c r="CE27" i="9" s="1"/>
  <c r="CD32" i="9"/>
  <c r="CE32" i="9" s="1"/>
  <c r="CD16" i="9"/>
  <c r="CE16" i="9" s="1"/>
  <c r="CD23" i="9"/>
  <c r="CE23" i="9" s="1"/>
  <c r="CD20" i="9"/>
  <c r="CE20" i="9" s="1"/>
  <c r="CO39" i="1"/>
  <c r="CB41" i="1"/>
  <c r="DB16" i="9"/>
  <c r="DB29" i="9"/>
  <c r="DB19" i="9"/>
  <c r="DB26" i="9"/>
  <c r="DB23" i="9"/>
  <c r="DB30" i="9"/>
  <c r="DB32" i="9"/>
  <c r="DB28" i="9"/>
  <c r="DB25" i="9"/>
  <c r="DB27" i="9"/>
  <c r="DB22" i="9"/>
  <c r="DB18" i="9"/>
  <c r="DB21" i="9"/>
  <c r="DB31" i="9"/>
  <c r="DB20" i="9"/>
  <c r="DB24" i="9"/>
  <c r="ED24" i="10"/>
  <c r="EE24" i="10" s="1"/>
  <c r="ED16" i="10"/>
  <c r="EE16" i="10" s="1"/>
  <c r="ED31" i="10"/>
  <c r="EE31" i="10" s="1"/>
  <c r="ED21" i="10"/>
  <c r="EE21" i="10" s="1"/>
  <c r="ED29" i="10"/>
  <c r="EE29" i="10" s="1"/>
  <c r="ED25" i="10"/>
  <c r="EE25" i="10" s="1"/>
  <c r="ED27" i="10"/>
  <c r="EE27" i="10" s="1"/>
  <c r="ED28" i="10"/>
  <c r="EE28" i="10" s="1"/>
  <c r="ED23" i="10"/>
  <c r="EE23" i="10" s="1"/>
  <c r="ED18" i="10"/>
  <c r="EE18" i="10" s="1"/>
  <c r="ED30" i="10"/>
  <c r="EE30" i="10" s="1"/>
  <c r="ED20" i="10"/>
  <c r="EE20" i="10" s="1"/>
  <c r="ED26" i="10"/>
  <c r="EE26" i="10" s="1"/>
  <c r="ED22" i="10"/>
  <c r="EE22" i="10" s="1"/>
  <c r="ED32" i="10"/>
  <c r="EE32" i="10" s="1"/>
  <c r="ED19" i="10"/>
  <c r="EE19" i="10" s="1"/>
  <c r="BQ31" i="10"/>
  <c r="BR31" i="10" s="1"/>
  <c r="BQ27" i="10"/>
  <c r="BR27" i="10" s="1"/>
  <c r="BQ23" i="10"/>
  <c r="BR23" i="10" s="1"/>
  <c r="BQ19" i="10"/>
  <c r="BR19" i="10" s="1"/>
  <c r="BQ26" i="10"/>
  <c r="BR26" i="10" s="1"/>
  <c r="BQ24" i="10"/>
  <c r="BR24" i="10" s="1"/>
  <c r="BQ32" i="10"/>
  <c r="BR32" i="10" s="1"/>
  <c r="BQ30" i="10"/>
  <c r="BR30" i="10" s="1"/>
  <c r="BQ25" i="10"/>
  <c r="BR25" i="10" s="1"/>
  <c r="BQ20" i="10"/>
  <c r="BR20" i="10" s="1"/>
  <c r="BQ18" i="10"/>
  <c r="BR18" i="10" s="1"/>
  <c r="BQ29" i="10"/>
  <c r="BR29" i="10" s="1"/>
  <c r="BQ22" i="10"/>
  <c r="BR22" i="10" s="1"/>
  <c r="BQ16" i="10"/>
  <c r="BR16" i="10" s="1"/>
  <c r="BQ21" i="10"/>
  <c r="BR21" i="10" s="1"/>
  <c r="BQ28" i="10"/>
  <c r="BR28" i="10" s="1"/>
  <c r="AE77" i="1"/>
  <c r="BC77" i="1"/>
  <c r="CQ27" i="8"/>
  <c r="CR27" i="8" s="1"/>
  <c r="CQ23" i="8"/>
  <c r="CR23" i="8" s="1"/>
  <c r="CQ19" i="8"/>
  <c r="CR19" i="8" s="1"/>
  <c r="CQ30" i="8"/>
  <c r="CR30" i="8" s="1"/>
  <c r="CQ20" i="8"/>
  <c r="CR20" i="8" s="1"/>
  <c r="CQ29" i="8"/>
  <c r="CR29" i="8" s="1"/>
  <c r="CQ25" i="8"/>
  <c r="CR25" i="8" s="1"/>
  <c r="CQ21" i="8"/>
  <c r="CR21" i="8" s="1"/>
  <c r="CQ31" i="8"/>
  <c r="CR31" i="8" s="1"/>
  <c r="CQ26" i="8"/>
  <c r="CR26" i="8" s="1"/>
  <c r="CQ28" i="8"/>
  <c r="CR28" i="8" s="1"/>
  <c r="CQ32" i="8"/>
  <c r="CR32" i="8" s="1"/>
  <c r="CQ24" i="8"/>
  <c r="CR24" i="8" s="1"/>
  <c r="CQ18" i="8"/>
  <c r="CR18" i="8" s="1"/>
  <c r="CQ22" i="8"/>
  <c r="CR22" i="8" s="1"/>
  <c r="CQ16" i="8"/>
  <c r="CR16" i="8" s="1"/>
  <c r="BP41" i="1"/>
  <c r="CC39" i="1"/>
  <c r="AQ77" i="1"/>
  <c r="AR77" i="1" s="1"/>
  <c r="CZ41" i="1"/>
  <c r="DM39" i="1"/>
  <c r="ED27" i="8"/>
  <c r="EE27" i="8" s="1"/>
  <c r="ED23" i="8"/>
  <c r="EE23" i="8" s="1"/>
  <c r="ED19" i="8"/>
  <c r="EE19" i="8" s="1"/>
  <c r="ED21" i="8"/>
  <c r="EE21" i="8" s="1"/>
  <c r="ED28" i="8"/>
  <c r="EE28" i="8" s="1"/>
  <c r="ED16" i="8"/>
  <c r="EE16" i="8" s="1"/>
  <c r="ED32" i="8"/>
  <c r="EE32" i="8" s="1"/>
  <c r="ED18" i="8"/>
  <c r="EE18" i="8" s="1"/>
  <c r="ED25" i="8"/>
  <c r="EE25" i="8" s="1"/>
  <c r="ED29" i="8"/>
  <c r="EE29" i="8" s="1"/>
  <c r="ED31" i="8"/>
  <c r="EE31" i="8" s="1"/>
  <c r="ED26" i="8"/>
  <c r="EE26" i="8" s="1"/>
  <c r="ED24" i="8"/>
  <c r="EE24" i="8" s="1"/>
  <c r="ED30" i="8"/>
  <c r="EE30" i="8" s="1"/>
  <c r="ED20" i="8"/>
  <c r="EE20" i="8" s="1"/>
  <c r="ED22" i="8"/>
  <c r="EE22" i="8" s="1"/>
  <c r="AQ16" i="10"/>
  <c r="AR16" i="10" s="1"/>
  <c r="AQ30" i="10"/>
  <c r="AR30" i="10" s="1"/>
  <c r="AQ22" i="10"/>
  <c r="AR22" i="10" s="1"/>
  <c r="AQ19" i="10"/>
  <c r="AR19" i="10" s="1"/>
  <c r="AQ26" i="10"/>
  <c r="AR26" i="10" s="1"/>
  <c r="AQ29" i="10"/>
  <c r="AR29" i="10" s="1"/>
  <c r="AQ23" i="10"/>
  <c r="AR23" i="10" s="1"/>
  <c r="AQ32" i="10"/>
  <c r="AR32" i="10" s="1"/>
  <c r="AQ27" i="10"/>
  <c r="AR27" i="10" s="1"/>
  <c r="AQ20" i="10"/>
  <c r="AR20" i="10" s="1"/>
  <c r="AQ18" i="10"/>
  <c r="AR18" i="10" s="1"/>
  <c r="AQ24" i="10"/>
  <c r="AR24" i="10" s="1"/>
  <c r="AQ21" i="10"/>
  <c r="AR21" i="10" s="1"/>
  <c r="AQ25" i="10"/>
  <c r="AR25" i="10" s="1"/>
  <c r="AQ28" i="10"/>
  <c r="AR28" i="10" s="1"/>
  <c r="AQ31" i="10"/>
  <c r="AR31" i="10" s="1"/>
  <c r="AQ30" i="8"/>
  <c r="AR30" i="8" s="1"/>
  <c r="AQ27" i="8"/>
  <c r="AR27" i="8" s="1"/>
  <c r="AQ21" i="8"/>
  <c r="AR21" i="8" s="1"/>
  <c r="AQ18" i="8"/>
  <c r="AR18" i="8" s="1"/>
  <c r="AQ16" i="8"/>
  <c r="AR16" i="8" s="1"/>
  <c r="AQ28" i="8"/>
  <c r="AR28" i="8" s="1"/>
  <c r="AQ22" i="8"/>
  <c r="AR22" i="8" s="1"/>
  <c r="AQ24" i="8"/>
  <c r="AR24" i="8" s="1"/>
  <c r="AQ32" i="8"/>
  <c r="AR32" i="8" s="1"/>
  <c r="AQ19" i="8"/>
  <c r="AR19" i="8" s="1"/>
  <c r="AQ23" i="8"/>
  <c r="AR23" i="8" s="1"/>
  <c r="AQ26" i="8"/>
  <c r="AR26" i="8" s="1"/>
  <c r="AQ31" i="8"/>
  <c r="AR31" i="8" s="1"/>
  <c r="AQ29" i="8"/>
  <c r="AR29" i="8" s="1"/>
  <c r="AQ20" i="8"/>
  <c r="AR20" i="8" s="1"/>
  <c r="AQ25" i="8"/>
  <c r="AR25" i="8" s="1"/>
  <c r="CQ16" i="9"/>
  <c r="CR16" i="9" s="1"/>
  <c r="CQ21" i="9"/>
  <c r="CR21" i="9" s="1"/>
  <c r="CQ28" i="9"/>
  <c r="CR28" i="9" s="1"/>
  <c r="CQ18" i="9"/>
  <c r="CR18" i="9" s="1"/>
  <c r="CQ32" i="9"/>
  <c r="CR32" i="9" s="1"/>
  <c r="CQ25" i="9"/>
  <c r="CR25" i="9" s="1"/>
  <c r="CQ27" i="9"/>
  <c r="CR27" i="9" s="1"/>
  <c r="CQ23" i="9"/>
  <c r="CR23" i="9" s="1"/>
  <c r="CQ19" i="9"/>
  <c r="CR19" i="9" s="1"/>
  <c r="CQ31" i="9"/>
  <c r="CR31" i="9" s="1"/>
  <c r="CQ30" i="9"/>
  <c r="CR30" i="9" s="1"/>
  <c r="CQ24" i="9"/>
  <c r="CR24" i="9" s="1"/>
  <c r="CQ29" i="9"/>
  <c r="CR29" i="9" s="1"/>
  <c r="CQ22" i="9"/>
  <c r="CR22" i="9" s="1"/>
  <c r="CQ26" i="9"/>
  <c r="CR26" i="9" s="1"/>
  <c r="CQ20" i="9"/>
  <c r="CR20" i="9" s="1"/>
  <c r="BQ39" i="1"/>
  <c r="BD41" i="1"/>
  <c r="BE41" i="1" s="1"/>
  <c r="BE39" i="1"/>
  <c r="CM77" i="1"/>
  <c r="EA38" i="1"/>
  <c r="DC38" i="1"/>
  <c r="CD16" i="10"/>
  <c r="CE16" i="10" s="1"/>
  <c r="CD29" i="10"/>
  <c r="CE29" i="10" s="1"/>
  <c r="CD25" i="10"/>
  <c r="CE25" i="10" s="1"/>
  <c r="CD21" i="10"/>
  <c r="CE21" i="10" s="1"/>
  <c r="CD27" i="10"/>
  <c r="CE27" i="10" s="1"/>
  <c r="CD20" i="10"/>
  <c r="CE20" i="10" s="1"/>
  <c r="CD18" i="10"/>
  <c r="CE18" i="10" s="1"/>
  <c r="CD32" i="10"/>
  <c r="CE32" i="10" s="1"/>
  <c r="CD30" i="10"/>
  <c r="CE30" i="10" s="1"/>
  <c r="CD24" i="10"/>
  <c r="CE24" i="10" s="1"/>
  <c r="CD26" i="10"/>
  <c r="CE26" i="10" s="1"/>
  <c r="CD23" i="10"/>
  <c r="CE23" i="10" s="1"/>
  <c r="CD19" i="10"/>
  <c r="CE19" i="10" s="1"/>
  <c r="CD22" i="10"/>
  <c r="CE22" i="10" s="1"/>
  <c r="CD28" i="10"/>
  <c r="CE28" i="10" s="1"/>
  <c r="CD31" i="10"/>
  <c r="CE31" i="10" s="1"/>
  <c r="ED27" i="12"/>
  <c r="EE27" i="12" s="1"/>
  <c r="ED24" i="12"/>
  <c r="EE24" i="12" s="1"/>
  <c r="ED31" i="12"/>
  <c r="EE31" i="12" s="1"/>
  <c r="ED21" i="12"/>
  <c r="EE21" i="12" s="1"/>
  <c r="ED23" i="12"/>
  <c r="EE23" i="12" s="1"/>
  <c r="ED19" i="12"/>
  <c r="EE19" i="12" s="1"/>
  <c r="ED30" i="12"/>
  <c r="EE30" i="12" s="1"/>
  <c r="ED25" i="12"/>
  <c r="EE25" i="12" s="1"/>
  <c r="ED20" i="12"/>
  <c r="EE20" i="12" s="1"/>
  <c r="ED32" i="12"/>
  <c r="EE32" i="12" s="1"/>
  <c r="ED28" i="12"/>
  <c r="EE28" i="12" s="1"/>
  <c r="ED16" i="12"/>
  <c r="EE16" i="12" s="1"/>
  <c r="ED18" i="12"/>
  <c r="EE18" i="12" s="1"/>
  <c r="ED29" i="12"/>
  <c r="EE29" i="12" s="1"/>
  <c r="ED26" i="12"/>
  <c r="EE26" i="12" s="1"/>
  <c r="ED22" i="12"/>
  <c r="EE22" i="12" s="1"/>
  <c r="DA39" i="1"/>
  <c r="CN41" i="1"/>
  <c r="EC25" i="13"/>
  <c r="EC32" i="13"/>
  <c r="EC22" i="13"/>
  <c r="EC19" i="13"/>
  <c r="EC21" i="13"/>
  <c r="EC30" i="13"/>
  <c r="EC20" i="13"/>
  <c r="EC28" i="13"/>
  <c r="EC18" i="13"/>
  <c r="EC23" i="13"/>
  <c r="EC27" i="13"/>
  <c r="EC29" i="13"/>
  <c r="EC16" i="13"/>
  <c r="EC26" i="13"/>
  <c r="EC24" i="13"/>
  <c r="EC31" i="13"/>
  <c r="CA77" i="1"/>
  <c r="CY77" i="1"/>
  <c r="BQ19" i="8"/>
  <c r="BR19" i="8" s="1"/>
  <c r="BQ23" i="8"/>
  <c r="BR23" i="8" s="1"/>
  <c r="BQ18" i="8"/>
  <c r="BR18" i="8" s="1"/>
  <c r="BQ30" i="8"/>
  <c r="BR30" i="8" s="1"/>
  <c r="BQ22" i="8"/>
  <c r="BR22" i="8" s="1"/>
  <c r="BQ32" i="8"/>
  <c r="BR32" i="8" s="1"/>
  <c r="BQ29" i="8"/>
  <c r="BR29" i="8" s="1"/>
  <c r="BQ24" i="8"/>
  <c r="BR24" i="8" s="1"/>
  <c r="BQ16" i="8"/>
  <c r="BR16" i="8" s="1"/>
  <c r="BQ21" i="8"/>
  <c r="BR21" i="8" s="1"/>
  <c r="BQ27" i="8"/>
  <c r="BR27" i="8" s="1"/>
  <c r="BQ26" i="8"/>
  <c r="BR26" i="8" s="1"/>
  <c r="BQ31" i="8"/>
  <c r="BR31" i="8" s="1"/>
  <c r="BQ28" i="8"/>
  <c r="BR28" i="8" s="1"/>
  <c r="BQ20" i="8"/>
  <c r="BR20" i="8" s="1"/>
  <c r="BQ25" i="8"/>
  <c r="BR25" i="8" s="1"/>
  <c r="EB25" i="11"/>
  <c r="EB32" i="11"/>
  <c r="EB22" i="11"/>
  <c r="EB29" i="11"/>
  <c r="EB16" i="11"/>
  <c r="EB31" i="11"/>
  <c r="EB27" i="11"/>
  <c r="EB23" i="11"/>
  <c r="EB28" i="11"/>
  <c r="EB18" i="11"/>
  <c r="EB21" i="11"/>
  <c r="EB24" i="11"/>
  <c r="EB30" i="11"/>
  <c r="EB20" i="11"/>
  <c r="EB19" i="11"/>
  <c r="EB26" i="11"/>
  <c r="DY39" i="1"/>
  <c r="DL41" i="1"/>
  <c r="DP16" i="11"/>
  <c r="DP30" i="11"/>
  <c r="DP20" i="11"/>
  <c r="DP27" i="11"/>
  <c r="DP24" i="11"/>
  <c r="DP26" i="11"/>
  <c r="DP22" i="11"/>
  <c r="DP32" i="11"/>
  <c r="DP23" i="11"/>
  <c r="DP31" i="11"/>
  <c r="DP21" i="11"/>
  <c r="DP29" i="11"/>
  <c r="DP18" i="11"/>
  <c r="DP28" i="11"/>
  <c r="DP25" i="11"/>
  <c r="DP19" i="11"/>
  <c r="DK77" i="1"/>
  <c r="DD16" i="11"/>
  <c r="DE16" i="11" s="1"/>
  <c r="DD19" i="11"/>
  <c r="DE19" i="11" s="1"/>
  <c r="DD26" i="11"/>
  <c r="DE26" i="11" s="1"/>
  <c r="DD23" i="11"/>
  <c r="DE23" i="11" s="1"/>
  <c r="DD24" i="11"/>
  <c r="DE24" i="11" s="1"/>
  <c r="DD20" i="11"/>
  <c r="DE20" i="11" s="1"/>
  <c r="DD22" i="11"/>
  <c r="DE22" i="11" s="1"/>
  <c r="DD18" i="11"/>
  <c r="DE18" i="11" s="1"/>
  <c r="DD32" i="11"/>
  <c r="DE32" i="11" s="1"/>
  <c r="DD29" i="11"/>
  <c r="DE29" i="11" s="1"/>
  <c r="DD27" i="11"/>
  <c r="DE27" i="11" s="1"/>
  <c r="DD30" i="11"/>
  <c r="DE30" i="11" s="1"/>
  <c r="DD25" i="11"/>
  <c r="DE25" i="11" s="1"/>
  <c r="DD21" i="11"/>
  <c r="DE21" i="11" s="1"/>
  <c r="DD28" i="11"/>
  <c r="DE28" i="11" s="1"/>
  <c r="DD31" i="11"/>
  <c r="DE31" i="11" s="1"/>
  <c r="DX41" i="1"/>
  <c r="DX77" i="1" s="1"/>
  <c r="DD16" i="10"/>
  <c r="DE16" i="10" s="1"/>
  <c r="DD31" i="10"/>
  <c r="DE31" i="10" s="1"/>
  <c r="DD21" i="10"/>
  <c r="DE21" i="10" s="1"/>
  <c r="DD28" i="10"/>
  <c r="DE28" i="10" s="1"/>
  <c r="DD18" i="10"/>
  <c r="DE18" i="10" s="1"/>
  <c r="DD26" i="10"/>
  <c r="DE26" i="10" s="1"/>
  <c r="DD22" i="10"/>
  <c r="DE22" i="10" s="1"/>
  <c r="DD24" i="10"/>
  <c r="DE24" i="10" s="1"/>
  <c r="DD32" i="10"/>
  <c r="DE32" i="10" s="1"/>
  <c r="DD27" i="10"/>
  <c r="DE27" i="10" s="1"/>
  <c r="DD29" i="10"/>
  <c r="DE29" i="10" s="1"/>
  <c r="DD19" i="10"/>
  <c r="DE19" i="10" s="1"/>
  <c r="DD23" i="10"/>
  <c r="DE23" i="10" s="1"/>
  <c r="DD30" i="10"/>
  <c r="DE30" i="10" s="1"/>
  <c r="DD25" i="10"/>
  <c r="DE25" i="10" s="1"/>
  <c r="DD20" i="10"/>
  <c r="DE20" i="10" s="1"/>
  <c r="BQ16" i="9"/>
  <c r="BR16" i="9" s="1"/>
  <c r="BQ31" i="9"/>
  <c r="BR31" i="9" s="1"/>
  <c r="BQ24" i="9"/>
  <c r="BR24" i="9" s="1"/>
  <c r="BQ20" i="9"/>
  <c r="BR20" i="9" s="1"/>
  <c r="BQ29" i="9"/>
  <c r="BR29" i="9" s="1"/>
  <c r="BQ25" i="9"/>
  <c r="BR25" i="9" s="1"/>
  <c r="BQ18" i="9"/>
  <c r="BR18" i="9" s="1"/>
  <c r="BQ27" i="9"/>
  <c r="BR27" i="9" s="1"/>
  <c r="BQ22" i="9"/>
  <c r="BR22" i="9" s="1"/>
  <c r="BQ26" i="9"/>
  <c r="BR26" i="9" s="1"/>
  <c r="BQ21" i="9"/>
  <c r="BR21" i="9" s="1"/>
  <c r="BQ19" i="9"/>
  <c r="BR19" i="9" s="1"/>
  <c r="BQ30" i="9"/>
  <c r="BR30" i="9" s="1"/>
  <c r="BQ23" i="9"/>
  <c r="BR23" i="9" s="1"/>
  <c r="BQ32" i="9"/>
  <c r="BR32" i="9" s="1"/>
  <c r="BQ28" i="9"/>
  <c r="BR28" i="9" s="1"/>
  <c r="AQ16" i="9"/>
  <c r="AR16" i="9" s="1"/>
  <c r="AQ27" i="9"/>
  <c r="AR27" i="9" s="1"/>
  <c r="AQ23" i="9"/>
  <c r="AR23" i="9" s="1"/>
  <c r="AQ19" i="9"/>
  <c r="AR19" i="9" s="1"/>
  <c r="AQ20" i="9"/>
  <c r="AR20" i="9" s="1"/>
  <c r="AQ32" i="9"/>
  <c r="AR32" i="9" s="1"/>
  <c r="AQ26" i="9"/>
  <c r="AR26" i="9" s="1"/>
  <c r="AQ18" i="9"/>
  <c r="AR18" i="9" s="1"/>
  <c r="AQ24" i="9"/>
  <c r="AR24" i="9" s="1"/>
  <c r="AQ29" i="9"/>
  <c r="AR29" i="9" s="1"/>
  <c r="AQ31" i="9"/>
  <c r="AR31" i="9" s="1"/>
  <c r="AQ21" i="9"/>
  <c r="AR21" i="9" s="1"/>
  <c r="AQ30" i="9"/>
  <c r="AR30" i="9" s="1"/>
  <c r="AQ22" i="9"/>
  <c r="AR22" i="9" s="1"/>
  <c r="AQ25" i="9"/>
  <c r="AR25" i="9" s="1"/>
  <c r="AQ28" i="9"/>
  <c r="AR28" i="9" s="1"/>
  <c r="DD16" i="8"/>
  <c r="DE16" i="8" s="1"/>
  <c r="DD28" i="8"/>
  <c r="DE28" i="8" s="1"/>
  <c r="DD18" i="8"/>
  <c r="DE18" i="8" s="1"/>
  <c r="DD25" i="8"/>
  <c r="DE25" i="8" s="1"/>
  <c r="DD31" i="8"/>
  <c r="DE31" i="8" s="1"/>
  <c r="DD22" i="8"/>
  <c r="DE22" i="8" s="1"/>
  <c r="DD32" i="8"/>
  <c r="DE32" i="8" s="1"/>
  <c r="DD26" i="8"/>
  <c r="DE26" i="8" s="1"/>
  <c r="DD30" i="8"/>
  <c r="DE30" i="8" s="1"/>
  <c r="DD23" i="8"/>
  <c r="DE23" i="8" s="1"/>
  <c r="DD21" i="8"/>
  <c r="DE21" i="8" s="1"/>
  <c r="DD29" i="8"/>
  <c r="DE29" i="8" s="1"/>
  <c r="DD19" i="8"/>
  <c r="DE19" i="8" s="1"/>
  <c r="DD27" i="8"/>
  <c r="DE27" i="8" s="1"/>
  <c r="DD24" i="8"/>
  <c r="DE24" i="8" s="1"/>
  <c r="DD20" i="8"/>
  <c r="DE20" i="8" s="1"/>
  <c r="DN30" i="9"/>
  <c r="DN20" i="9"/>
  <c r="DN27" i="9"/>
  <c r="DN19" i="9"/>
  <c r="DN32" i="9"/>
  <c r="DN28" i="9"/>
  <c r="DN25" i="9"/>
  <c r="DN16" i="9"/>
  <c r="DN22" i="9"/>
  <c r="DN24" i="9"/>
  <c r="DN31" i="9"/>
  <c r="DN21" i="9"/>
  <c r="DN23" i="9"/>
  <c r="DN18" i="9"/>
  <c r="DN29" i="9"/>
  <c r="DN26" i="9"/>
  <c r="BD32" i="9"/>
  <c r="BE32" i="9" s="1"/>
  <c r="BD28" i="9"/>
  <c r="BE28" i="9" s="1"/>
  <c r="BD24" i="9"/>
  <c r="BE24" i="9" s="1"/>
  <c r="BD20" i="9"/>
  <c r="BE20" i="9" s="1"/>
  <c r="BD26" i="9"/>
  <c r="BE26" i="9" s="1"/>
  <c r="BD19" i="9"/>
  <c r="BE19" i="9" s="1"/>
  <c r="BD16" i="9"/>
  <c r="BE16" i="9" s="1"/>
  <c r="BD21" i="9"/>
  <c r="BE21" i="9" s="1"/>
  <c r="BD30" i="9"/>
  <c r="BE30" i="9" s="1"/>
  <c r="BD27" i="9"/>
  <c r="BE27" i="9" s="1"/>
  <c r="BD31" i="9"/>
  <c r="BE31" i="9" s="1"/>
  <c r="BD25" i="9"/>
  <c r="BE25" i="9" s="1"/>
  <c r="BD29" i="9"/>
  <c r="BE29" i="9" s="1"/>
  <c r="BD22" i="9"/>
  <c r="BE22" i="9" s="1"/>
  <c r="BD23" i="9"/>
  <c r="BE23" i="9" s="1"/>
  <c r="BD18" i="9"/>
  <c r="BE18" i="9" s="1"/>
  <c r="DQ32" i="10"/>
  <c r="DR32" i="10" s="1"/>
  <c r="DQ22" i="10"/>
  <c r="DR22" i="10" s="1"/>
  <c r="DQ29" i="10"/>
  <c r="DR29" i="10" s="1"/>
  <c r="DQ19" i="10"/>
  <c r="DR19" i="10" s="1"/>
  <c r="DQ26" i="10"/>
  <c r="DR26" i="10" s="1"/>
  <c r="DQ28" i="10"/>
  <c r="DR28" i="10" s="1"/>
  <c r="DQ24" i="10"/>
  <c r="DR24" i="10" s="1"/>
  <c r="DQ20" i="10"/>
  <c r="DR20" i="10" s="1"/>
  <c r="DQ27" i="10"/>
  <c r="DR27" i="10" s="1"/>
  <c r="DQ30" i="10"/>
  <c r="DR30" i="10" s="1"/>
  <c r="DQ25" i="10"/>
  <c r="DR25" i="10" s="1"/>
  <c r="DQ31" i="10"/>
  <c r="DR31" i="10" s="1"/>
  <c r="DQ18" i="10"/>
  <c r="DR18" i="10" s="1"/>
  <c r="DQ23" i="10"/>
  <c r="DR23" i="10" s="1"/>
  <c r="DQ16" i="10"/>
  <c r="DR16" i="10" s="1"/>
  <c r="DQ21" i="10"/>
  <c r="DR21" i="10" s="1"/>
  <c r="BD16" i="8"/>
  <c r="BE16" i="8" s="1"/>
  <c r="BD29" i="8"/>
  <c r="BE29" i="8" s="1"/>
  <c r="BD25" i="8"/>
  <c r="BE25" i="8" s="1"/>
  <c r="BD21" i="8"/>
  <c r="BE21" i="8" s="1"/>
  <c r="BD27" i="8"/>
  <c r="BE27" i="8" s="1"/>
  <c r="BD20" i="8"/>
  <c r="BE20" i="8" s="1"/>
  <c r="BD18" i="8"/>
  <c r="BE18" i="8" s="1"/>
  <c r="BD32" i="8"/>
  <c r="BE32" i="8" s="1"/>
  <c r="BD31" i="8"/>
  <c r="BE31" i="8" s="1"/>
  <c r="BD28" i="8"/>
  <c r="BE28" i="8" s="1"/>
  <c r="BD26" i="8"/>
  <c r="BE26" i="8" s="1"/>
  <c r="BD30" i="8"/>
  <c r="BE30" i="8" s="1"/>
  <c r="BD23" i="8"/>
  <c r="BE23" i="8" s="1"/>
  <c r="BD22" i="8"/>
  <c r="BE22" i="8" s="1"/>
  <c r="BD24" i="8"/>
  <c r="BE24" i="8" s="1"/>
  <c r="BD19" i="8"/>
  <c r="BE19" i="8" s="1"/>
  <c r="DZ25" i="9"/>
  <c r="DZ32" i="9"/>
  <c r="DZ22" i="9"/>
  <c r="DZ29" i="9"/>
  <c r="DZ24" i="9"/>
  <c r="DZ20" i="9"/>
  <c r="DZ18" i="9"/>
  <c r="DZ31" i="9"/>
  <c r="DZ26" i="9"/>
  <c r="DZ21" i="9"/>
  <c r="DZ23" i="9"/>
  <c r="DZ19" i="9"/>
  <c r="DZ28" i="9"/>
  <c r="DZ27" i="9"/>
  <c r="DZ16" i="9"/>
  <c r="DZ30" i="9"/>
  <c r="BO77" i="1"/>
  <c r="AC76" i="10"/>
  <c r="AC80" i="10" s="1"/>
  <c r="DA82" i="10"/>
  <c r="DA84" i="10" s="1"/>
  <c r="DA86" i="10" s="1"/>
  <c r="BA82" i="10"/>
  <c r="BA84" i="10" s="1"/>
  <c r="BA86" i="10" s="1"/>
  <c r="BA82" i="9"/>
  <c r="BA84" i="9" s="1"/>
  <c r="BA86" i="9" s="1"/>
  <c r="BA74" i="8"/>
  <c r="CN82" i="10"/>
  <c r="CN84" i="10" s="1"/>
  <c r="CN86" i="10" s="1"/>
  <c r="AY86" i="10"/>
  <c r="BD86" i="12"/>
  <c r="BY86" i="9"/>
  <c r="DN82" i="8"/>
  <c r="DN84" i="8" s="1"/>
  <c r="DN86" i="8" s="1"/>
  <c r="CA86" i="11"/>
  <c r="DA86" i="12"/>
  <c r="DX86" i="13"/>
  <c r="DI86" i="9"/>
  <c r="BN82" i="8"/>
  <c r="BN84" i="8" s="1"/>
  <c r="BN86" i="8" s="1"/>
  <c r="DW86" i="11"/>
  <c r="DM86" i="12"/>
  <c r="CO86" i="13"/>
  <c r="CP86" i="12"/>
  <c r="DO74" i="9"/>
  <c r="CB74" i="8"/>
  <c r="DB74" i="10"/>
  <c r="DO74" i="8"/>
  <c r="DO74" i="10"/>
  <c r="CA74" i="9"/>
  <c r="EB72" i="9"/>
  <c r="EB74" i="9" s="1"/>
  <c r="CB74" i="9"/>
  <c r="CP74" i="10"/>
  <c r="DB74" i="8"/>
  <c r="BO74" i="8"/>
  <c r="DB74" i="9"/>
  <c r="BO74" i="9"/>
  <c r="CO74" i="8"/>
  <c r="CO74" i="9"/>
  <c r="BB74" i="10"/>
  <c r="BB36" i="8"/>
  <c r="CB36" i="10"/>
  <c r="BO36" i="10"/>
  <c r="DC41" i="10"/>
  <c r="DC77" i="10" s="1"/>
  <c r="BC41" i="9"/>
  <c r="BC77" i="9" s="1"/>
  <c r="CP41" i="9"/>
  <c r="CP77" i="9" s="1"/>
  <c r="CP41" i="8"/>
  <c r="CP77" i="8" s="1"/>
  <c r="DY41" i="9"/>
  <c r="DY77" i="9" s="1"/>
  <c r="DA41" i="9"/>
  <c r="DA77" i="9" s="1"/>
  <c r="BP41" i="9"/>
  <c r="BP77" i="9" s="1"/>
  <c r="BP41" i="8"/>
  <c r="BP77" i="8" s="1"/>
  <c r="CD11" i="9"/>
  <c r="CE11" i="9" s="1"/>
  <c r="CE13" i="9"/>
  <c r="CD39" i="9"/>
  <c r="CE39" i="9" s="1"/>
  <c r="CD17" i="9"/>
  <c r="CE17" i="9" s="1"/>
  <c r="CD14" i="9"/>
  <c r="CE14" i="9" s="1"/>
  <c r="CD12" i="9"/>
  <c r="CE12" i="9" s="1"/>
  <c r="CD38" i="9"/>
  <c r="CE38" i="9" s="1"/>
  <c r="CD10" i="9"/>
  <c r="CE10" i="9" s="1"/>
  <c r="CD9" i="9"/>
  <c r="CD15" i="9"/>
  <c r="CE15" i="9" s="1"/>
  <c r="DP3" i="9"/>
  <c r="DP2" i="9" s="1"/>
  <c r="DQ12" i="10"/>
  <c r="DR12" i="10" s="1"/>
  <c r="DQ14" i="10"/>
  <c r="DR14" i="10" s="1"/>
  <c r="DQ11" i="10"/>
  <c r="DR11" i="10" s="1"/>
  <c r="DQ9" i="10"/>
  <c r="DQ38" i="10"/>
  <c r="DR38" i="10" s="1"/>
  <c r="DQ10" i="10"/>
  <c r="DR10" i="10" s="1"/>
  <c r="DR13" i="10"/>
  <c r="DQ15" i="10"/>
  <c r="DR15" i="10" s="1"/>
  <c r="DQ17" i="10"/>
  <c r="DR17" i="10" s="1"/>
  <c r="DQ39" i="10"/>
  <c r="DR39" i="10" s="1"/>
  <c r="BQ38" i="8"/>
  <c r="BR38" i="8" s="1"/>
  <c r="BQ11" i="8"/>
  <c r="BR11" i="8" s="1"/>
  <c r="BQ17" i="8"/>
  <c r="BR17" i="8" s="1"/>
  <c r="BQ39" i="8"/>
  <c r="BR39" i="8" s="1"/>
  <c r="BQ14" i="8"/>
  <c r="BR14" i="8" s="1"/>
  <c r="BQ10" i="8"/>
  <c r="BR10" i="8" s="1"/>
  <c r="BQ12" i="8"/>
  <c r="BR12" i="8" s="1"/>
  <c r="BQ9" i="8"/>
  <c r="BQ13" i="8"/>
  <c r="BR13" i="8" s="1"/>
  <c r="BQ15" i="8"/>
  <c r="BR15" i="8" s="1"/>
  <c r="BD38" i="8"/>
  <c r="BE38" i="8" s="1"/>
  <c r="BD39" i="8"/>
  <c r="BE39" i="8" s="1"/>
  <c r="BD15" i="8"/>
  <c r="BE15" i="8" s="1"/>
  <c r="BD12" i="8"/>
  <c r="BE12" i="8" s="1"/>
  <c r="BD11" i="8"/>
  <c r="BE11" i="8" s="1"/>
  <c r="BD10" i="8"/>
  <c r="BE10" i="8" s="1"/>
  <c r="BD14" i="8"/>
  <c r="BE14" i="8" s="1"/>
  <c r="BD17" i="8"/>
  <c r="BE17" i="8" s="1"/>
  <c r="BD13" i="8"/>
  <c r="BE13" i="8" s="1"/>
  <c r="BD9" i="8"/>
  <c r="AQ38" i="8"/>
  <c r="AR38" i="8" s="1"/>
  <c r="AQ39" i="8"/>
  <c r="AR39" i="8" s="1"/>
  <c r="AQ13" i="8"/>
  <c r="AR13" i="8" s="1"/>
  <c r="AQ15" i="8"/>
  <c r="AR15" i="8" s="1"/>
  <c r="AQ17" i="8"/>
  <c r="AR17" i="8" s="1"/>
  <c r="AQ12" i="8"/>
  <c r="AR12" i="8" s="1"/>
  <c r="AQ11" i="8"/>
  <c r="AR11" i="8" s="1"/>
  <c r="AQ10" i="8"/>
  <c r="AR10" i="8" s="1"/>
  <c r="AQ9" i="8"/>
  <c r="AQ14" i="8"/>
  <c r="AR14" i="8" s="1"/>
  <c r="CQ39" i="10"/>
  <c r="CR39" i="10" s="1"/>
  <c r="CQ15" i="10"/>
  <c r="CR15" i="10" s="1"/>
  <c r="CQ9" i="10"/>
  <c r="CQ10" i="10"/>
  <c r="CR10" i="10" s="1"/>
  <c r="CR13" i="10"/>
  <c r="CQ11" i="10"/>
  <c r="CR11" i="10" s="1"/>
  <c r="CQ17" i="10"/>
  <c r="CR17" i="10" s="1"/>
  <c r="CQ12" i="10"/>
  <c r="CR12" i="10" s="1"/>
  <c r="CQ14" i="10"/>
  <c r="CR14" i="10" s="1"/>
  <c r="CQ38" i="10"/>
  <c r="CR38" i="10" s="1"/>
  <c r="DD38" i="10"/>
  <c r="DE38" i="10" s="1"/>
  <c r="DE13" i="10"/>
  <c r="DD17" i="10"/>
  <c r="DE17" i="10" s="1"/>
  <c r="DD39" i="10"/>
  <c r="DE39" i="10" s="1"/>
  <c r="DD15" i="10"/>
  <c r="DE15" i="10" s="1"/>
  <c r="DD12" i="10"/>
  <c r="DE12" i="10" s="1"/>
  <c r="DD11" i="10"/>
  <c r="DE11" i="10" s="1"/>
  <c r="DD9" i="10"/>
  <c r="DD14" i="10"/>
  <c r="DE14" i="10" s="1"/>
  <c r="DD10" i="10"/>
  <c r="DE10" i="10" s="1"/>
  <c r="EA41" i="11"/>
  <c r="EA77" i="11" s="1"/>
  <c r="DD13" i="8"/>
  <c r="DE13" i="8" s="1"/>
  <c r="DD39" i="8"/>
  <c r="DE39" i="8" s="1"/>
  <c r="DD11" i="8"/>
  <c r="DE11" i="8" s="1"/>
  <c r="DD10" i="8"/>
  <c r="DE10" i="8" s="1"/>
  <c r="DD38" i="8"/>
  <c r="DE38" i="8" s="1"/>
  <c r="DD14" i="8"/>
  <c r="DE14" i="8" s="1"/>
  <c r="DD9" i="8"/>
  <c r="DD17" i="8"/>
  <c r="DE17" i="8" s="1"/>
  <c r="DD12" i="8"/>
  <c r="DE12" i="8" s="1"/>
  <c r="DD15" i="8"/>
  <c r="DE15" i="8" s="1"/>
  <c r="CD17" i="10"/>
  <c r="CE17" i="10" s="1"/>
  <c r="CD38" i="10"/>
  <c r="CE38" i="10" s="1"/>
  <c r="CD10" i="10"/>
  <c r="CE10" i="10" s="1"/>
  <c r="CD14" i="10"/>
  <c r="CE14" i="10" s="1"/>
  <c r="CD15" i="10"/>
  <c r="CE15" i="10" s="1"/>
  <c r="CD39" i="10"/>
  <c r="CE39" i="10" s="1"/>
  <c r="CE13" i="10"/>
  <c r="CD9" i="10"/>
  <c r="CD11" i="10"/>
  <c r="CE11" i="10" s="1"/>
  <c r="CD12" i="10"/>
  <c r="CE12" i="10" s="1"/>
  <c r="CQ10" i="9"/>
  <c r="CR10" i="9" s="1"/>
  <c r="CQ14" i="9"/>
  <c r="CR14" i="9" s="1"/>
  <c r="CQ39" i="9"/>
  <c r="CR39" i="9" s="1"/>
  <c r="CQ38" i="9"/>
  <c r="CR38" i="9" s="1"/>
  <c r="CQ12" i="9"/>
  <c r="CR12" i="9" s="1"/>
  <c r="CQ9" i="9"/>
  <c r="CR13" i="9"/>
  <c r="CQ15" i="9"/>
  <c r="CR15" i="9" s="1"/>
  <c r="CQ11" i="9"/>
  <c r="CR11" i="9" s="1"/>
  <c r="CQ17" i="9"/>
  <c r="CR17" i="9" s="1"/>
  <c r="BD39" i="10"/>
  <c r="BE39" i="10" s="1"/>
  <c r="BD11" i="10"/>
  <c r="BE11" i="10" s="1"/>
  <c r="BE13" i="10"/>
  <c r="BD17" i="10"/>
  <c r="BE17" i="10" s="1"/>
  <c r="BD12" i="10"/>
  <c r="BE12" i="10" s="1"/>
  <c r="BD14" i="10"/>
  <c r="BE14" i="10" s="1"/>
  <c r="BD9" i="10"/>
  <c r="BD15" i="10"/>
  <c r="BE15" i="10" s="1"/>
  <c r="BD38" i="10"/>
  <c r="BE38" i="10" s="1"/>
  <c r="BD10" i="10"/>
  <c r="BE10" i="10" s="1"/>
  <c r="DB14" i="9"/>
  <c r="DB39" i="9"/>
  <c r="DB15" i="9"/>
  <c r="DB12" i="9"/>
  <c r="DB11" i="9"/>
  <c r="DB17" i="9"/>
  <c r="DB10" i="9"/>
  <c r="DB38" i="9"/>
  <c r="DB9" i="9"/>
  <c r="ED15" i="8"/>
  <c r="EE15" i="8" s="1"/>
  <c r="ED13" i="8"/>
  <c r="EE13" i="8" s="1"/>
  <c r="ED12" i="8"/>
  <c r="EE12" i="8" s="1"/>
  <c r="ED14" i="8"/>
  <c r="EE14" i="8" s="1"/>
  <c r="ED38" i="8"/>
  <c r="EE38" i="8" s="1"/>
  <c r="ED39" i="8"/>
  <c r="EE39" i="8" s="1"/>
  <c r="ED17" i="8"/>
  <c r="EE17" i="8" s="1"/>
  <c r="ED10" i="8"/>
  <c r="EE10" i="8" s="1"/>
  <c r="ED11" i="8"/>
  <c r="EE11" i="8" s="1"/>
  <c r="ED9" i="8"/>
  <c r="ED9" i="10"/>
  <c r="ED12" i="10"/>
  <c r="EE12" i="10" s="1"/>
  <c r="ED38" i="10"/>
  <c r="EE38" i="10" s="1"/>
  <c r="ED39" i="10"/>
  <c r="EE39" i="10" s="1"/>
  <c r="ED14" i="10"/>
  <c r="EE14" i="10" s="1"/>
  <c r="ED10" i="10"/>
  <c r="EE10" i="10" s="1"/>
  <c r="EE13" i="10"/>
  <c r="ED17" i="10"/>
  <c r="EE17" i="10" s="1"/>
  <c r="ED15" i="10"/>
  <c r="EE15" i="10" s="1"/>
  <c r="ED11" i="10"/>
  <c r="EE11" i="10" s="1"/>
  <c r="DQ17" i="8"/>
  <c r="DR17" i="8" s="1"/>
  <c r="DQ14" i="8"/>
  <c r="DR14" i="8" s="1"/>
  <c r="DQ11" i="8"/>
  <c r="DR11" i="8" s="1"/>
  <c r="DQ39" i="8"/>
  <c r="DR39" i="8" s="1"/>
  <c r="DQ38" i="8"/>
  <c r="DR38" i="8" s="1"/>
  <c r="DQ15" i="8"/>
  <c r="DR15" i="8" s="1"/>
  <c r="DQ9" i="8"/>
  <c r="DQ12" i="8"/>
  <c r="DR12" i="8" s="1"/>
  <c r="DQ10" i="8"/>
  <c r="DR10" i="8" s="1"/>
  <c r="DQ13" i="8"/>
  <c r="DR13" i="8" s="1"/>
  <c r="DD3" i="9"/>
  <c r="DD2" i="9" s="1"/>
  <c r="AQ39" i="9"/>
  <c r="AR39" i="9" s="1"/>
  <c r="AQ38" i="9"/>
  <c r="AR38" i="9" s="1"/>
  <c r="AQ17" i="9"/>
  <c r="AR17" i="9" s="1"/>
  <c r="AQ12" i="9"/>
  <c r="AR12" i="9" s="1"/>
  <c r="AR13" i="9"/>
  <c r="AQ14" i="9"/>
  <c r="AR14" i="9" s="1"/>
  <c r="AQ15" i="9"/>
  <c r="AR15" i="9" s="1"/>
  <c r="AQ10" i="9"/>
  <c r="AR10" i="9" s="1"/>
  <c r="AQ11" i="9"/>
  <c r="AR11" i="9" s="1"/>
  <c r="AQ9" i="9"/>
  <c r="BD38" i="9"/>
  <c r="BE38" i="9" s="1"/>
  <c r="BD14" i="9"/>
  <c r="BE14" i="9" s="1"/>
  <c r="BD39" i="9"/>
  <c r="BE39" i="9" s="1"/>
  <c r="BD10" i="9"/>
  <c r="BE10" i="9" s="1"/>
  <c r="BD17" i="9"/>
  <c r="BE17" i="9" s="1"/>
  <c r="BE13" i="9"/>
  <c r="BD11" i="9"/>
  <c r="BE11" i="9" s="1"/>
  <c r="BD12" i="9"/>
  <c r="BE12" i="9" s="1"/>
  <c r="BD15" i="9"/>
  <c r="BE15" i="9" s="1"/>
  <c r="BD9" i="9"/>
  <c r="CQ39" i="8"/>
  <c r="CR39" i="8" s="1"/>
  <c r="CQ14" i="8"/>
  <c r="CR14" i="8" s="1"/>
  <c r="CQ17" i="8"/>
  <c r="CR17" i="8" s="1"/>
  <c r="CQ13" i="8"/>
  <c r="CR13" i="8" s="1"/>
  <c r="CQ10" i="8"/>
  <c r="CR10" i="8" s="1"/>
  <c r="CQ11" i="8"/>
  <c r="CR11" i="8" s="1"/>
  <c r="CQ15" i="8"/>
  <c r="CR15" i="8" s="1"/>
  <c r="CQ12" i="8"/>
  <c r="CR12" i="8" s="1"/>
  <c r="CQ9" i="8"/>
  <c r="CQ38" i="8"/>
  <c r="CR38" i="8" s="1"/>
  <c r="CY82" i="9"/>
  <c r="AQ11" i="10"/>
  <c r="AR11" i="10" s="1"/>
  <c r="AQ9" i="10"/>
  <c r="AQ38" i="10"/>
  <c r="AR38" i="10" s="1"/>
  <c r="AQ17" i="10"/>
  <c r="AR17" i="10" s="1"/>
  <c r="AR13" i="10"/>
  <c r="AQ15" i="10"/>
  <c r="AR15" i="10" s="1"/>
  <c r="AQ14" i="10"/>
  <c r="AR14" i="10" s="1"/>
  <c r="AQ39" i="10"/>
  <c r="AR39" i="10" s="1"/>
  <c r="AQ12" i="10"/>
  <c r="AR12" i="10" s="1"/>
  <c r="AQ10" i="10"/>
  <c r="AR10" i="10" s="1"/>
  <c r="EC41" i="12"/>
  <c r="EC77" i="12" s="1"/>
  <c r="DZ39" i="9"/>
  <c r="DZ9" i="9"/>
  <c r="DZ12" i="9"/>
  <c r="DZ38" i="9"/>
  <c r="DZ11" i="9"/>
  <c r="DZ15" i="9"/>
  <c r="DZ17" i="9"/>
  <c r="DZ14" i="9"/>
  <c r="DZ10" i="9"/>
  <c r="CZ76" i="9"/>
  <c r="CZ36" i="9"/>
  <c r="EB3" i="9"/>
  <c r="EB2" i="9" s="1"/>
  <c r="BQ38" i="10"/>
  <c r="BR38" i="10" s="1"/>
  <c r="BQ39" i="10"/>
  <c r="BR39" i="10" s="1"/>
  <c r="BQ11" i="10"/>
  <c r="BR11" i="10" s="1"/>
  <c r="BR13" i="10"/>
  <c r="BQ17" i="10"/>
  <c r="BR17" i="10" s="1"/>
  <c r="BQ9" i="10"/>
  <c r="BQ14" i="10"/>
  <c r="BR14" i="10" s="1"/>
  <c r="BQ12" i="10"/>
  <c r="BR12" i="10" s="1"/>
  <c r="BQ10" i="10"/>
  <c r="BR10" i="10" s="1"/>
  <c r="BQ15" i="10"/>
  <c r="BR15" i="10" s="1"/>
  <c r="DK82" i="9"/>
  <c r="BQ38" i="9"/>
  <c r="BR38" i="9" s="1"/>
  <c r="BQ12" i="9"/>
  <c r="BR12" i="9" s="1"/>
  <c r="BQ39" i="9"/>
  <c r="BR39" i="9" s="1"/>
  <c r="BQ11" i="9"/>
  <c r="BR11" i="9" s="1"/>
  <c r="BQ10" i="9"/>
  <c r="BR10" i="9" s="1"/>
  <c r="BQ9" i="9"/>
  <c r="BQ14" i="9"/>
  <c r="BR14" i="9" s="1"/>
  <c r="BQ17" i="9"/>
  <c r="BR17" i="9" s="1"/>
  <c r="BQ15" i="9"/>
  <c r="BR15" i="9" s="1"/>
  <c r="BR13" i="9"/>
  <c r="CD14" i="8"/>
  <c r="CE14" i="8" s="1"/>
  <c r="CD38" i="8"/>
  <c r="CE38" i="8" s="1"/>
  <c r="CD15" i="8"/>
  <c r="CE15" i="8" s="1"/>
  <c r="CD12" i="8"/>
  <c r="CE12" i="8" s="1"/>
  <c r="CD17" i="8"/>
  <c r="CE17" i="8" s="1"/>
  <c r="CD11" i="8"/>
  <c r="CE11" i="8" s="1"/>
  <c r="CD10" i="8"/>
  <c r="CE10" i="8" s="1"/>
  <c r="CD13" i="8"/>
  <c r="CE13" i="8" s="1"/>
  <c r="CD39" i="8"/>
  <c r="CE39" i="8" s="1"/>
  <c r="CD9" i="8"/>
  <c r="DL76" i="9"/>
  <c r="DL80" i="9" s="1"/>
  <c r="DL36" i="9"/>
  <c r="DX76" i="9"/>
  <c r="DX80" i="9" s="1"/>
  <c r="DX36" i="9"/>
  <c r="DN9" i="9"/>
  <c r="DN15" i="9"/>
  <c r="DN38" i="9"/>
  <c r="DN39" i="9"/>
  <c r="DN14" i="9"/>
  <c r="DN12" i="9"/>
  <c r="DN17" i="9"/>
  <c r="DN11" i="9"/>
  <c r="DN10" i="9"/>
  <c r="DM41" i="9"/>
  <c r="DM77" i="9" s="1"/>
  <c r="DC41" i="11"/>
  <c r="DC77" i="11" s="1"/>
  <c r="EE3" i="13"/>
  <c r="DK86" i="13"/>
  <c r="DO76" i="13"/>
  <c r="DO80" i="13" s="1"/>
  <c r="DO36" i="13"/>
  <c r="DW86" i="13"/>
  <c r="DC76" i="13"/>
  <c r="DC80" i="13" s="1"/>
  <c r="DC36" i="13"/>
  <c r="CQ76" i="13"/>
  <c r="CQ80" i="13" s="1"/>
  <c r="CQ36" i="13"/>
  <c r="CQ55" i="13" s="1"/>
  <c r="BQ82" i="13"/>
  <c r="BR80" i="13"/>
  <c r="BR55" i="13"/>
  <c r="CE36" i="13"/>
  <c r="EB41" i="13"/>
  <c r="EB77" i="13" s="1"/>
  <c r="EA76" i="13"/>
  <c r="EA80" i="13" s="1"/>
  <c r="EA36" i="13"/>
  <c r="CE76" i="13"/>
  <c r="CQ77" i="13"/>
  <c r="CR77" i="13" s="1"/>
  <c r="CR41" i="13"/>
  <c r="DN82" i="13"/>
  <c r="DN84" i="13" s="1"/>
  <c r="DY84" i="13"/>
  <c r="CP84" i="13"/>
  <c r="DA84" i="13"/>
  <c r="EC38" i="13"/>
  <c r="EC15" i="13"/>
  <c r="EC12" i="13"/>
  <c r="EC10" i="13"/>
  <c r="EC14" i="13"/>
  <c r="EC13" i="13"/>
  <c r="EC17" i="13"/>
  <c r="EC9" i="13"/>
  <c r="EC11" i="13"/>
  <c r="EC39" i="13"/>
  <c r="DQ39" i="13"/>
  <c r="DQ13" i="13"/>
  <c r="DR13" i="13" s="1"/>
  <c r="DQ11" i="13"/>
  <c r="DR11" i="13" s="1"/>
  <c r="DQ17" i="13"/>
  <c r="DR17" i="13" s="1"/>
  <c r="DQ15" i="13"/>
  <c r="DR15" i="13" s="1"/>
  <c r="DQ14" i="13"/>
  <c r="DR14" i="13" s="1"/>
  <c r="DQ12" i="13"/>
  <c r="DR12" i="13" s="1"/>
  <c r="DQ10" i="13"/>
  <c r="DR10" i="13" s="1"/>
  <c r="DQ9" i="13"/>
  <c r="DQ38" i="13"/>
  <c r="DR38" i="13" s="1"/>
  <c r="DP41" i="13"/>
  <c r="DP77" i="13" s="1"/>
  <c r="DM82" i="13"/>
  <c r="CC84" i="13"/>
  <c r="DD41" i="13"/>
  <c r="DE39" i="13"/>
  <c r="DP76" i="12"/>
  <c r="DP80" i="12" s="1"/>
  <c r="DP36" i="12"/>
  <c r="DD76" i="12"/>
  <c r="DD80" i="12" s="1"/>
  <c r="DD36" i="12"/>
  <c r="DD55" i="12" s="1"/>
  <c r="EB76" i="12"/>
  <c r="EB80" i="12" s="1"/>
  <c r="EB36" i="12"/>
  <c r="DO82" i="12"/>
  <c r="DO84" i="12" s="1"/>
  <c r="DB84" i="12"/>
  <c r="DZ84" i="12"/>
  <c r="CD82" i="12"/>
  <c r="CE80" i="12"/>
  <c r="DC82" i="12"/>
  <c r="DC84" i="12" s="1"/>
  <c r="DQ41" i="12"/>
  <c r="DR39" i="12"/>
  <c r="DX86" i="12"/>
  <c r="ED14" i="12"/>
  <c r="EE14" i="12" s="1"/>
  <c r="ED11" i="12"/>
  <c r="EE11" i="12" s="1"/>
  <c r="ED38" i="12"/>
  <c r="EE38" i="12" s="1"/>
  <c r="ED39" i="12"/>
  <c r="ED10" i="12"/>
  <c r="EE10" i="12" s="1"/>
  <c r="ED17" i="12"/>
  <c r="EE17" i="12" s="1"/>
  <c r="ED9" i="12"/>
  <c r="ED13" i="12"/>
  <c r="EE13" i="12" s="1"/>
  <c r="ED15" i="12"/>
  <c r="EE15" i="12" s="1"/>
  <c r="ED12" i="12"/>
  <c r="EE12" i="12" s="1"/>
  <c r="DD77" i="12"/>
  <c r="DE77" i="12" s="1"/>
  <c r="DE41" i="12"/>
  <c r="CR36" i="12"/>
  <c r="EA82" i="12"/>
  <c r="EA84" i="12" s="1"/>
  <c r="BQ84" i="12"/>
  <c r="CR76" i="12"/>
  <c r="CE55" i="12"/>
  <c r="DN84" i="12"/>
  <c r="CD76" i="11"/>
  <c r="CD80" i="11" s="1"/>
  <c r="CD36" i="11"/>
  <c r="CD55" i="11" s="1"/>
  <c r="DN76" i="11"/>
  <c r="DN80" i="11" s="1"/>
  <c r="DN36" i="11"/>
  <c r="CZ84" i="11"/>
  <c r="DX84" i="11"/>
  <c r="DR3" i="11"/>
  <c r="CD77" i="11"/>
  <c r="CE77" i="11" s="1"/>
  <c r="CE41" i="11"/>
  <c r="CN84" i="11"/>
  <c r="DV86" i="11"/>
  <c r="CL86" i="11"/>
  <c r="ED3" i="11"/>
  <c r="ED2" i="11" s="1"/>
  <c r="BP84" i="11"/>
  <c r="DL82" i="11"/>
  <c r="DZ76" i="11"/>
  <c r="DZ80" i="11" s="1"/>
  <c r="DZ36" i="11"/>
  <c r="DA82" i="11"/>
  <c r="DA84" i="11" s="1"/>
  <c r="EB39" i="11"/>
  <c r="EB11" i="11"/>
  <c r="EB15" i="11"/>
  <c r="EB14" i="11"/>
  <c r="EB10" i="11"/>
  <c r="EB12" i="11"/>
  <c r="EB9" i="11"/>
  <c r="EB38" i="11"/>
  <c r="EB13" i="11"/>
  <c r="EB17" i="11"/>
  <c r="CY86" i="11"/>
  <c r="CB84" i="11"/>
  <c r="DP17" i="11"/>
  <c r="DP38" i="11"/>
  <c r="DP10" i="11"/>
  <c r="DP39" i="11"/>
  <c r="DP14" i="11"/>
  <c r="DP13" i="11"/>
  <c r="DP9" i="11"/>
  <c r="DP11" i="11"/>
  <c r="DP15" i="11"/>
  <c r="DP12" i="11"/>
  <c r="CQ41" i="11"/>
  <c r="CR39" i="11"/>
  <c r="BO86" i="11"/>
  <c r="DY82" i="11"/>
  <c r="DY84" i="11" s="1"/>
  <c r="DO41" i="11"/>
  <c r="DO77" i="11" s="1"/>
  <c r="CC82" i="11"/>
  <c r="CC84" i="11" s="1"/>
  <c r="DD39" i="11"/>
  <c r="DD13" i="11"/>
  <c r="DE13" i="11" s="1"/>
  <c r="DD17" i="11"/>
  <c r="DE17" i="11" s="1"/>
  <c r="DD11" i="11"/>
  <c r="DE11" i="11" s="1"/>
  <c r="DD38" i="11"/>
  <c r="DE38" i="11" s="1"/>
  <c r="DD15" i="11"/>
  <c r="DE15" i="11" s="1"/>
  <c r="DD12" i="11"/>
  <c r="DE12" i="11" s="1"/>
  <c r="DD14" i="11"/>
  <c r="DE14" i="11" s="1"/>
  <c r="DD10" i="11"/>
  <c r="DE10" i="11" s="1"/>
  <c r="DD9" i="11"/>
  <c r="BD82" i="11"/>
  <c r="BE80" i="11"/>
  <c r="BR36" i="11"/>
  <c r="DM82" i="11"/>
  <c r="DM84" i="11" s="1"/>
  <c r="DB76" i="11"/>
  <c r="DB80" i="11" s="1"/>
  <c r="DB36" i="11"/>
  <c r="BR76" i="11"/>
  <c r="DN77" i="11"/>
  <c r="CP76" i="11"/>
  <c r="CP80" i="11" s="1"/>
  <c r="CP36" i="11"/>
  <c r="EB36" i="10"/>
  <c r="BB36" i="10"/>
  <c r="DB36" i="8"/>
  <c r="EB36" i="8"/>
  <c r="AZ84" i="8"/>
  <c r="DN84" i="10"/>
  <c r="DN86" i="10" s="1"/>
  <c r="AE77" i="8"/>
  <c r="BZ84" i="10"/>
  <c r="BO36" i="9"/>
  <c r="BO36" i="8"/>
  <c r="BB36" i="9"/>
  <c r="R34" i="8"/>
  <c r="BL86" i="10"/>
  <c r="CX86" i="8"/>
  <c r="DP7" i="8"/>
  <c r="DP71" i="8" s="1"/>
  <c r="DP72" i="8" s="1"/>
  <c r="DP7" i="10"/>
  <c r="DP71" i="10" s="1"/>
  <c r="DP72" i="10" s="1"/>
  <c r="BB74" i="9"/>
  <c r="BN82" i="9"/>
  <c r="BN84" i="9" s="1"/>
  <c r="BN86" i="9" s="1"/>
  <c r="CO36" i="8"/>
  <c r="R41" i="8"/>
  <c r="Q77" i="8"/>
  <c r="R77" i="8" s="1"/>
  <c r="EC7" i="9"/>
  <c r="EC71" i="9" s="1"/>
  <c r="CB36" i="9"/>
  <c r="CB55" i="9" s="1"/>
  <c r="CC7" i="10"/>
  <c r="CC71" i="10" s="1"/>
  <c r="CC72" i="10" s="1"/>
  <c r="DA74" i="8"/>
  <c r="BC76" i="9"/>
  <c r="CC41" i="8"/>
  <c r="CC77" i="8" s="1"/>
  <c r="DX86" i="8"/>
  <c r="BP41" i="10"/>
  <c r="BP77" i="10" s="1"/>
  <c r="CA82" i="8"/>
  <c r="CA84" i="8" s="1"/>
  <c r="CA86" i="8" s="1"/>
  <c r="EC7" i="8"/>
  <c r="EC71" i="8" s="1"/>
  <c r="CX86" i="10"/>
  <c r="BP7" i="10"/>
  <c r="BP71" i="10" s="1"/>
  <c r="BP72" i="10" s="1"/>
  <c r="AY84" i="8"/>
  <c r="AP41" i="10"/>
  <c r="AP77" i="10" s="1"/>
  <c r="AP76" i="9"/>
  <c r="R76" i="9"/>
  <c r="R76" i="8"/>
  <c r="DP7" i="9"/>
  <c r="DP71" i="9" s="1"/>
  <c r="DP72" i="9" s="1"/>
  <c r="EC41" i="8"/>
  <c r="EC77" i="8" s="1"/>
  <c r="DC7" i="10"/>
  <c r="DC71" i="10" s="1"/>
  <c r="DC72" i="10" s="1"/>
  <c r="DC7" i="9"/>
  <c r="DC71" i="9" s="1"/>
  <c r="DC72" i="9" s="1"/>
  <c r="BX86" i="8"/>
  <c r="CB36" i="8"/>
  <c r="CB55" i="8" s="1"/>
  <c r="BP7" i="8"/>
  <c r="BP71" i="8" s="1"/>
  <c r="BP72" i="8" s="1"/>
  <c r="CC76" i="10"/>
  <c r="BC7" i="10"/>
  <c r="BC71" i="10" s="1"/>
  <c r="BC72" i="10" s="1"/>
  <c r="CN74" i="8"/>
  <c r="CO36" i="9"/>
  <c r="DC41" i="8"/>
  <c r="DC77" i="8" s="1"/>
  <c r="R80" i="9"/>
  <c r="DM82" i="8"/>
  <c r="DM84" i="8" s="1"/>
  <c r="BC7" i="8"/>
  <c r="BC71" i="8" s="1"/>
  <c r="BC72" i="8" s="1"/>
  <c r="AO77" i="10"/>
  <c r="AD41" i="9"/>
  <c r="EB72" i="8"/>
  <c r="EB74" i="8" s="1"/>
  <c r="DP41" i="8"/>
  <c r="DP77" i="8" s="1"/>
  <c r="EB72" i="10"/>
  <c r="EB74" i="10" s="1"/>
  <c r="AZ82" i="10"/>
  <c r="AZ84" i="10" s="1"/>
  <c r="EC41" i="10"/>
  <c r="EC77" i="10" s="1"/>
  <c r="BM82" i="9"/>
  <c r="BN82" i="10"/>
  <c r="BN84" i="10" s="1"/>
  <c r="CP7" i="8"/>
  <c r="CP71" i="8" s="1"/>
  <c r="CP72" i="8" s="1"/>
  <c r="CC7" i="8"/>
  <c r="CC71" i="8" s="1"/>
  <c r="CC72" i="8" s="1"/>
  <c r="CN82" i="9"/>
  <c r="CN84" i="9" s="1"/>
  <c r="CN86" i="9" s="1"/>
  <c r="AD41" i="10"/>
  <c r="BP7" i="9"/>
  <c r="BP71" i="9" s="1"/>
  <c r="BP72" i="9" s="1"/>
  <c r="CP76" i="9"/>
  <c r="BC7" i="9"/>
  <c r="BC71" i="9" s="1"/>
  <c r="BC72" i="9" s="1"/>
  <c r="DB36" i="10"/>
  <c r="CM82" i="9"/>
  <c r="CA82" i="10"/>
  <c r="CA84" i="10" s="1"/>
  <c r="AP41" i="8"/>
  <c r="AP77" i="8" s="1"/>
  <c r="AO77" i="9"/>
  <c r="BC41" i="10"/>
  <c r="BC77" i="10" s="1"/>
  <c r="BC41" i="8"/>
  <c r="BC77" i="8" s="1"/>
  <c r="CC7" i="9"/>
  <c r="CC71" i="9" s="1"/>
  <c r="CC72" i="9" s="1"/>
  <c r="CO36" i="10"/>
  <c r="CO55" i="10" s="1"/>
  <c r="CO76" i="10"/>
  <c r="CO80" i="10" s="1"/>
  <c r="CP7" i="9"/>
  <c r="CP71" i="9" s="1"/>
  <c r="CP72" i="9" s="1"/>
  <c r="EC7" i="10"/>
  <c r="EC71" i="10" s="1"/>
  <c r="DO36" i="10"/>
  <c r="AP41" i="9"/>
  <c r="AP77" i="9" s="1"/>
  <c r="DO36" i="8"/>
  <c r="AE41" i="8"/>
  <c r="DC7" i="8"/>
  <c r="DC71" i="8" s="1"/>
  <c r="DC72" i="8" s="1"/>
  <c r="CL84" i="10"/>
  <c r="R80" i="10"/>
  <c r="R76" i="10"/>
  <c r="BR41" i="2"/>
  <c r="BR77" i="2"/>
  <c r="CD77" i="2"/>
  <c r="DY41" i="2"/>
  <c r="DY77" i="2" s="1"/>
  <c r="DZ39" i="2"/>
  <c r="DM41" i="2"/>
  <c r="DM77" i="2" s="1"/>
  <c r="CO41" i="2"/>
  <c r="CO77" i="2" s="1"/>
  <c r="DB39" i="2"/>
  <c r="ED41" i="3"/>
  <c r="ED77" i="3" s="1"/>
  <c r="CC41" i="2"/>
  <c r="CC77" i="2" s="1"/>
  <c r="CP39" i="2"/>
  <c r="CR39" i="2" s="1"/>
  <c r="DC41" i="3"/>
  <c r="EA41" i="3"/>
  <c r="EA77" i="3" s="1"/>
  <c r="DX77" i="2"/>
  <c r="CP77" i="3"/>
  <c r="CR77" i="3" s="1"/>
  <c r="CR41" i="3"/>
  <c r="EB38" i="1"/>
  <c r="DA41" i="2"/>
  <c r="DA77" i="2" s="1"/>
  <c r="DN39" i="2"/>
  <c r="EE38" i="2"/>
  <c r="DO41" i="3"/>
  <c r="DO77" i="3" s="1"/>
  <c r="DZ77" i="3"/>
  <c r="DD38" i="1"/>
  <c r="CR38" i="1"/>
  <c r="CQ41" i="2"/>
  <c r="DD39" i="2"/>
  <c r="EB50" i="9" l="1"/>
  <c r="EB51" i="9"/>
  <c r="EB49" i="9"/>
  <c r="EB90" i="9"/>
  <c r="EB58" i="9"/>
  <c r="EB89" i="9"/>
  <c r="EB59" i="9"/>
  <c r="EB57" i="9"/>
  <c r="EB88" i="9"/>
  <c r="DP51" i="9"/>
  <c r="DP49" i="9"/>
  <c r="DP50" i="9"/>
  <c r="DP89" i="9"/>
  <c r="DP59" i="9"/>
  <c r="DP90" i="9"/>
  <c r="DP58" i="9"/>
  <c r="DP57" i="9"/>
  <c r="DP88" i="9"/>
  <c r="ED51" i="11"/>
  <c r="EE51" i="11" s="1"/>
  <c r="ED49" i="11"/>
  <c r="EE49" i="11" s="1"/>
  <c r="ED50" i="11"/>
  <c r="EE50" i="11" s="1"/>
  <c r="ED89" i="11"/>
  <c r="EE89" i="11" s="1"/>
  <c r="ED90" i="11"/>
  <c r="EE90" i="11" s="1"/>
  <c r="ED58" i="11"/>
  <c r="EE58" i="11" s="1"/>
  <c r="ED59" i="11"/>
  <c r="EE59" i="11" s="1"/>
  <c r="ED57" i="11"/>
  <c r="EE57" i="11" s="1"/>
  <c r="ED88" i="11"/>
  <c r="EE88" i="11" s="1"/>
  <c r="DD49" i="9"/>
  <c r="DE49" i="9" s="1"/>
  <c r="DD50" i="9"/>
  <c r="DE50" i="9" s="1"/>
  <c r="DD51" i="9"/>
  <c r="DE51" i="9" s="1"/>
  <c r="DD89" i="9"/>
  <c r="DE89" i="9" s="1"/>
  <c r="DD59" i="9"/>
  <c r="DE59" i="9" s="1"/>
  <c r="DD90" i="9"/>
  <c r="DE90" i="9" s="1"/>
  <c r="DD58" i="9"/>
  <c r="DE58" i="9" s="1"/>
  <c r="DD57" i="9"/>
  <c r="DE57" i="9" s="1"/>
  <c r="DD88" i="9"/>
  <c r="DE88" i="9" s="1"/>
  <c r="Q80" i="8"/>
  <c r="R78" i="8"/>
  <c r="DZ46" i="9"/>
  <c r="DB46" i="9"/>
  <c r="DP46" i="11"/>
  <c r="AE34" i="8"/>
  <c r="AD76" i="8"/>
  <c r="AR44" i="10"/>
  <c r="AQ46" i="10"/>
  <c r="AR46" i="10" s="1"/>
  <c r="CR44" i="9"/>
  <c r="CQ46" i="9"/>
  <c r="CR46" i="9" s="1"/>
  <c r="DE44" i="10"/>
  <c r="DD46" i="10"/>
  <c r="DE46" i="10" s="1"/>
  <c r="BE44" i="9"/>
  <c r="BD46" i="9"/>
  <c r="BE46" i="9" s="1"/>
  <c r="EB46" i="11"/>
  <c r="CE44" i="9"/>
  <c r="CD46" i="9"/>
  <c r="CE46" i="9" s="1"/>
  <c r="EC46" i="13"/>
  <c r="EE44" i="12"/>
  <c r="ED46" i="12"/>
  <c r="EE46" i="12" s="1"/>
  <c r="DE44" i="11"/>
  <c r="DD46" i="11"/>
  <c r="DE46" i="11" s="1"/>
  <c r="EC45" i="11"/>
  <c r="DQ45" i="11"/>
  <c r="DR45" i="11" s="1"/>
  <c r="ED45" i="13"/>
  <c r="EE45" i="13" s="1"/>
  <c r="DO45" i="9"/>
  <c r="BE44" i="10"/>
  <c r="BD46" i="10"/>
  <c r="BE46" i="10" s="1"/>
  <c r="BE44" i="8"/>
  <c r="BD46" i="8"/>
  <c r="BE46" i="8" s="1"/>
  <c r="BR44" i="10"/>
  <c r="BQ46" i="10"/>
  <c r="BR46" i="10" s="1"/>
  <c r="CE44" i="10"/>
  <c r="CD46" i="10"/>
  <c r="CE46" i="10" s="1"/>
  <c r="AR44" i="9"/>
  <c r="AQ46" i="9"/>
  <c r="AR46" i="9" s="1"/>
  <c r="AR44" i="8"/>
  <c r="AQ46" i="8"/>
  <c r="AR46" i="8" s="1"/>
  <c r="CR44" i="10"/>
  <c r="CQ46" i="10"/>
  <c r="CR46" i="10" s="1"/>
  <c r="CE44" i="8"/>
  <c r="CD46" i="8"/>
  <c r="CE46" i="8" s="1"/>
  <c r="DR44" i="10"/>
  <c r="DQ46" i="10"/>
  <c r="DR46" i="10" s="1"/>
  <c r="EE44" i="10"/>
  <c r="ED46" i="10"/>
  <c r="EE46" i="10" s="1"/>
  <c r="EA45" i="9"/>
  <c r="DC45" i="9"/>
  <c r="CR44" i="8"/>
  <c r="CQ46" i="8"/>
  <c r="CR46" i="8" s="1"/>
  <c r="EE44" i="8"/>
  <c r="ED46" i="8"/>
  <c r="EE46" i="8" s="1"/>
  <c r="DR44" i="13"/>
  <c r="DQ46" i="13"/>
  <c r="DR46" i="13" s="1"/>
  <c r="BR44" i="8"/>
  <c r="BQ46" i="8"/>
  <c r="BR46" i="8" s="1"/>
  <c r="DR44" i="8"/>
  <c r="DQ46" i="8"/>
  <c r="DR46" i="8" s="1"/>
  <c r="DN46" i="9"/>
  <c r="DE44" i="8"/>
  <c r="DD46" i="8"/>
  <c r="DE46" i="8" s="1"/>
  <c r="BR44" i="9"/>
  <c r="BQ46" i="9"/>
  <c r="BR46" i="9" s="1"/>
  <c r="EB34" i="11"/>
  <c r="BR9" i="10"/>
  <c r="BQ34" i="10"/>
  <c r="BR34" i="10" s="1"/>
  <c r="BE9" i="9"/>
  <c r="BD34" i="9"/>
  <c r="BE34" i="9" s="1"/>
  <c r="CE9" i="10"/>
  <c r="CD34" i="10"/>
  <c r="CE34" i="10" s="1"/>
  <c r="DR9" i="10"/>
  <c r="DQ34" i="10"/>
  <c r="DR34" i="10" s="1"/>
  <c r="EE9" i="12"/>
  <c r="ED34" i="12"/>
  <c r="EE34" i="12" s="1"/>
  <c r="CR9" i="9"/>
  <c r="CQ34" i="9"/>
  <c r="CR34" i="9" s="1"/>
  <c r="DO44" i="9"/>
  <c r="DO33" i="9"/>
  <c r="DO43" i="9"/>
  <c r="EC44" i="11"/>
  <c r="EC33" i="11"/>
  <c r="EC43" i="11"/>
  <c r="DQ44" i="11"/>
  <c r="DQ33" i="11"/>
  <c r="DR33" i="11" s="1"/>
  <c r="DQ43" i="11"/>
  <c r="DR43" i="11" s="1"/>
  <c r="DB84" i="13"/>
  <c r="DB86" i="13" s="1"/>
  <c r="ED44" i="13"/>
  <c r="ED33" i="13"/>
  <c r="EE33" i="13" s="1"/>
  <c r="ED43" i="13"/>
  <c r="EE43" i="13" s="1"/>
  <c r="DN34" i="9"/>
  <c r="BR9" i="9"/>
  <c r="BQ34" i="9"/>
  <c r="BR34" i="9" s="1"/>
  <c r="DC44" i="9"/>
  <c r="DC33" i="9"/>
  <c r="DC43" i="9"/>
  <c r="DR9" i="8"/>
  <c r="DQ34" i="8"/>
  <c r="DR34" i="8" s="1"/>
  <c r="EE9" i="10"/>
  <c r="ED34" i="10"/>
  <c r="EE34" i="10" s="1"/>
  <c r="DB34" i="9"/>
  <c r="BE9" i="10"/>
  <c r="BD34" i="10"/>
  <c r="BE34" i="10" s="1"/>
  <c r="CR9" i="10"/>
  <c r="CQ34" i="10"/>
  <c r="CR34" i="10" s="1"/>
  <c r="AR9" i="8"/>
  <c r="AQ34" i="8"/>
  <c r="AR34" i="8" s="1"/>
  <c r="DP34" i="11"/>
  <c r="DP76" i="11" s="1"/>
  <c r="DZ34" i="9"/>
  <c r="AR9" i="10"/>
  <c r="AQ34" i="10"/>
  <c r="AR34" i="10" s="1"/>
  <c r="AR9" i="9"/>
  <c r="AQ34" i="9"/>
  <c r="AR34" i="9" s="1"/>
  <c r="EE9" i="8"/>
  <c r="ED34" i="8"/>
  <c r="EE34" i="8" s="1"/>
  <c r="DE9" i="10"/>
  <c r="DD34" i="10"/>
  <c r="DE34" i="10" s="1"/>
  <c r="BE9" i="8"/>
  <c r="BD34" i="8"/>
  <c r="BE34" i="8" s="1"/>
  <c r="BR9" i="8"/>
  <c r="BQ34" i="8"/>
  <c r="BR34" i="8" s="1"/>
  <c r="EC80" i="8"/>
  <c r="DE9" i="11"/>
  <c r="DD34" i="11"/>
  <c r="DE34" i="11" s="1"/>
  <c r="DR9" i="13"/>
  <c r="DQ34" i="13"/>
  <c r="DR34" i="13" s="1"/>
  <c r="EC34" i="13"/>
  <c r="CE9" i="8"/>
  <c r="CD34" i="8"/>
  <c r="CE34" i="8" s="1"/>
  <c r="EA44" i="9"/>
  <c r="EA33" i="9"/>
  <c r="EA43" i="9"/>
  <c r="CR9" i="8"/>
  <c r="CQ34" i="8"/>
  <c r="CR34" i="8" s="1"/>
  <c r="DE9" i="8"/>
  <c r="DD34" i="8"/>
  <c r="DE34" i="8" s="1"/>
  <c r="CE9" i="9"/>
  <c r="CD34" i="9"/>
  <c r="CE34" i="9" s="1"/>
  <c r="DW86" i="9"/>
  <c r="DP80" i="10"/>
  <c r="DP82" i="10" s="1"/>
  <c r="DP80" i="8"/>
  <c r="CZ80" i="9"/>
  <c r="CZ82" i="9" s="1"/>
  <c r="CZ84" i="9" s="1"/>
  <c r="DC80" i="8"/>
  <c r="DC82" i="8" s="1"/>
  <c r="DC80" i="10"/>
  <c r="CO86" i="11"/>
  <c r="CP80" i="9"/>
  <c r="CP80" i="8"/>
  <c r="CP82" i="8" s="1"/>
  <c r="CC80" i="10"/>
  <c r="CC82" i="10" s="1"/>
  <c r="CC80" i="8"/>
  <c r="CC82" i="8" s="1"/>
  <c r="CC84" i="8" s="1"/>
  <c r="CC86" i="8" s="1"/>
  <c r="CC80" i="9"/>
  <c r="BP80" i="9"/>
  <c r="BP80" i="10"/>
  <c r="BP80" i="8"/>
  <c r="BP82" i="8" s="1"/>
  <c r="BC80" i="8"/>
  <c r="BC80" i="10"/>
  <c r="BC80" i="9"/>
  <c r="BC82" i="9" s="1"/>
  <c r="AP80" i="9"/>
  <c r="AP80" i="10"/>
  <c r="AP80" i="8"/>
  <c r="DR78" i="12"/>
  <c r="DE78" i="13"/>
  <c r="CR78" i="11"/>
  <c r="AE78" i="9"/>
  <c r="AE78" i="10"/>
  <c r="EB55" i="12"/>
  <c r="EA55" i="13"/>
  <c r="EC53" i="13"/>
  <c r="EC78" i="13" s="1"/>
  <c r="DP55" i="12"/>
  <c r="DC55" i="13"/>
  <c r="DO55" i="13"/>
  <c r="EB55" i="10"/>
  <c r="DZ55" i="11"/>
  <c r="CP55" i="11"/>
  <c r="DB55" i="11"/>
  <c r="DB55" i="10"/>
  <c r="BO55" i="10"/>
  <c r="DN55" i="11"/>
  <c r="DO55" i="10"/>
  <c r="CB55" i="10"/>
  <c r="BB55" i="10"/>
  <c r="CO55" i="8"/>
  <c r="BO55" i="9"/>
  <c r="DB55" i="8"/>
  <c r="DX55" i="9"/>
  <c r="BB55" i="8"/>
  <c r="DB53" i="9"/>
  <c r="DB78" i="9" s="1"/>
  <c r="DN53" i="9"/>
  <c r="DN78" i="9" s="1"/>
  <c r="DO55" i="8"/>
  <c r="BB55" i="9"/>
  <c r="EB55" i="8"/>
  <c r="DL55" i="9"/>
  <c r="CZ55" i="9"/>
  <c r="CO55" i="9"/>
  <c r="BO55" i="8"/>
  <c r="DZ53" i="9"/>
  <c r="DZ78" i="9" s="1"/>
  <c r="CQ53" i="10"/>
  <c r="CQ78" i="10" s="1"/>
  <c r="DR53" i="13"/>
  <c r="DQ53" i="13"/>
  <c r="EE53" i="12"/>
  <c r="ED53" i="12"/>
  <c r="ED78" i="12" s="1"/>
  <c r="DP53" i="11"/>
  <c r="DP78" i="11" s="1"/>
  <c r="EB53" i="11"/>
  <c r="EB78" i="11" s="1"/>
  <c r="DE53" i="11"/>
  <c r="DD53" i="11"/>
  <c r="DD78" i="11" s="1"/>
  <c r="EE53" i="10"/>
  <c r="ED53" i="10"/>
  <c r="ED78" i="10" s="1"/>
  <c r="CE53" i="10"/>
  <c r="CD53" i="10"/>
  <c r="CD78" i="10" s="1"/>
  <c r="AR53" i="10"/>
  <c r="AQ53" i="10"/>
  <c r="AQ78" i="10" s="1"/>
  <c r="BE53" i="10"/>
  <c r="BD53" i="10"/>
  <c r="BD78" i="10" s="1"/>
  <c r="CR53" i="10"/>
  <c r="BR53" i="10"/>
  <c r="BQ53" i="10"/>
  <c r="BQ78" i="10" s="1"/>
  <c r="DE53" i="10"/>
  <c r="DD53" i="10"/>
  <c r="DD78" i="10" s="1"/>
  <c r="DR53" i="10"/>
  <c r="DQ53" i="10"/>
  <c r="DQ78" i="10" s="1"/>
  <c r="BE53" i="9"/>
  <c r="BD53" i="9"/>
  <c r="BD78" i="9" s="1"/>
  <c r="BR53" i="9"/>
  <c r="BQ53" i="9"/>
  <c r="BQ78" i="9" s="1"/>
  <c r="AR53" i="9"/>
  <c r="AQ53" i="9"/>
  <c r="AQ78" i="9" s="1"/>
  <c r="CR53" i="9"/>
  <c r="CQ53" i="9"/>
  <c r="CQ78" i="9" s="1"/>
  <c r="CE53" i="9"/>
  <c r="CD53" i="9"/>
  <c r="CD78" i="9" s="1"/>
  <c r="DR53" i="8"/>
  <c r="DQ53" i="8"/>
  <c r="DQ78" i="8" s="1"/>
  <c r="CR53" i="8"/>
  <c r="CQ53" i="8"/>
  <c r="CQ78" i="8" s="1"/>
  <c r="EE53" i="8"/>
  <c r="ED53" i="8"/>
  <c r="ED78" i="8" s="1"/>
  <c r="CE53" i="8"/>
  <c r="CD53" i="8"/>
  <c r="CD78" i="8" s="1"/>
  <c r="DE53" i="8"/>
  <c r="DD53" i="8"/>
  <c r="DD78" i="8" s="1"/>
  <c r="BR53" i="8"/>
  <c r="BQ53" i="8"/>
  <c r="BQ78" i="8" s="1"/>
  <c r="BE53" i="8"/>
  <c r="BD53" i="8"/>
  <c r="BD78" i="8" s="1"/>
  <c r="AR53" i="8"/>
  <c r="AQ53" i="8"/>
  <c r="AQ78" i="8" s="1"/>
  <c r="CB77" i="1"/>
  <c r="DB39" i="1"/>
  <c r="CO41" i="1"/>
  <c r="BD77" i="1"/>
  <c r="EA29" i="9"/>
  <c r="EA25" i="9"/>
  <c r="EA21" i="9"/>
  <c r="EA32" i="9"/>
  <c r="EA22" i="9"/>
  <c r="EA19" i="9"/>
  <c r="EA20" i="9"/>
  <c r="EA18" i="9"/>
  <c r="EA31" i="9"/>
  <c r="EA26" i="9"/>
  <c r="EA23" i="9"/>
  <c r="EA24" i="9"/>
  <c r="EA28" i="9"/>
  <c r="EA27" i="9"/>
  <c r="EA16" i="9"/>
  <c r="EA30" i="9"/>
  <c r="DC30" i="9"/>
  <c r="DC26" i="9"/>
  <c r="DC22" i="9"/>
  <c r="DC18" i="9"/>
  <c r="DC23" i="9"/>
  <c r="DC32" i="9"/>
  <c r="DC28" i="9"/>
  <c r="DC24" i="9"/>
  <c r="DC25" i="9"/>
  <c r="DC27" i="9"/>
  <c r="DC16" i="9"/>
  <c r="DC19" i="9"/>
  <c r="DC29" i="9"/>
  <c r="DC21" i="9"/>
  <c r="DC31" i="9"/>
  <c r="DC20" i="9"/>
  <c r="CD39" i="1"/>
  <c r="CE39" i="1" s="1"/>
  <c r="BQ41" i="1"/>
  <c r="BR39" i="1"/>
  <c r="DO20" i="9"/>
  <c r="DO27" i="9"/>
  <c r="DO24" i="9"/>
  <c r="DO32" i="9"/>
  <c r="DO28" i="9"/>
  <c r="DO30" i="9"/>
  <c r="DO16" i="9"/>
  <c r="DO22" i="9"/>
  <c r="DO31" i="9"/>
  <c r="DO21" i="9"/>
  <c r="DO19" i="9"/>
  <c r="DO29" i="9"/>
  <c r="DO23" i="9"/>
  <c r="DO26" i="9"/>
  <c r="DO18" i="9"/>
  <c r="DO25" i="9"/>
  <c r="CN77" i="1"/>
  <c r="CC41" i="1"/>
  <c r="CP39" i="1"/>
  <c r="DN39" i="1"/>
  <c r="DA41" i="1"/>
  <c r="BP77" i="1"/>
  <c r="DQ16" i="11"/>
  <c r="DR16" i="11" s="1"/>
  <c r="DQ30" i="11"/>
  <c r="DR30" i="11" s="1"/>
  <c r="DQ20" i="11"/>
  <c r="DR20" i="11" s="1"/>
  <c r="DQ27" i="11"/>
  <c r="DR27" i="11" s="1"/>
  <c r="DQ24" i="11"/>
  <c r="DR24" i="11" s="1"/>
  <c r="DQ26" i="11"/>
  <c r="DR26" i="11" s="1"/>
  <c r="DQ22" i="11"/>
  <c r="DR22" i="11" s="1"/>
  <c r="DQ18" i="11"/>
  <c r="DR18" i="11" s="1"/>
  <c r="DQ32" i="11"/>
  <c r="DR32" i="11" s="1"/>
  <c r="DQ29" i="11"/>
  <c r="DR29" i="11" s="1"/>
  <c r="DQ19" i="11"/>
  <c r="DR19" i="11" s="1"/>
  <c r="DQ21" i="11"/>
  <c r="DR21" i="11" s="1"/>
  <c r="DQ23" i="11"/>
  <c r="DR23" i="11" s="1"/>
  <c r="DQ28" i="11"/>
  <c r="DR28" i="11" s="1"/>
  <c r="DQ31" i="11"/>
  <c r="DR31" i="11" s="1"/>
  <c r="DQ25" i="11"/>
  <c r="DR25" i="11" s="1"/>
  <c r="DM41" i="1"/>
  <c r="DZ39" i="1"/>
  <c r="EC16" i="11"/>
  <c r="EC32" i="11"/>
  <c r="EC22" i="11"/>
  <c r="EC29" i="11"/>
  <c r="EC19" i="11"/>
  <c r="EC31" i="11"/>
  <c r="EC27" i="11"/>
  <c r="EC23" i="11"/>
  <c r="EC25" i="11"/>
  <c r="EC28" i="11"/>
  <c r="EC18" i="11"/>
  <c r="EC30" i="11"/>
  <c r="EC20" i="11"/>
  <c r="EC21" i="11"/>
  <c r="EC24" i="11"/>
  <c r="EC26" i="11"/>
  <c r="DL77" i="1"/>
  <c r="CZ77" i="1"/>
  <c r="DY41" i="1"/>
  <c r="DY77" i="1" s="1"/>
  <c r="DP38" i="1"/>
  <c r="ED25" i="13"/>
  <c r="EE25" i="13" s="1"/>
  <c r="ED32" i="13"/>
  <c r="EE32" i="13" s="1"/>
  <c r="ED22" i="13"/>
  <c r="EE22" i="13" s="1"/>
  <c r="ED29" i="13"/>
  <c r="EE29" i="13" s="1"/>
  <c r="ED19" i="13"/>
  <c r="EE19" i="13" s="1"/>
  <c r="ED21" i="13"/>
  <c r="EE21" i="13" s="1"/>
  <c r="ED30" i="13"/>
  <c r="EE30" i="13" s="1"/>
  <c r="ED20" i="13"/>
  <c r="EE20" i="13" s="1"/>
  <c r="ED28" i="13"/>
  <c r="EE28" i="13" s="1"/>
  <c r="ED18" i="13"/>
  <c r="EE18" i="13" s="1"/>
  <c r="ED24" i="13"/>
  <c r="EE24" i="13" s="1"/>
  <c r="ED23" i="13"/>
  <c r="EE23" i="13" s="1"/>
  <c r="ED27" i="13"/>
  <c r="EE27" i="13" s="1"/>
  <c r="ED16" i="13"/>
  <c r="EE16" i="13" s="1"/>
  <c r="ED26" i="13"/>
  <c r="EE26" i="13" s="1"/>
  <c r="ED31" i="13"/>
  <c r="EE31" i="13" s="1"/>
  <c r="CO82" i="8"/>
  <c r="CO84" i="8" s="1"/>
  <c r="CO86" i="8" s="1"/>
  <c r="BO82" i="9"/>
  <c r="BO84" i="9" s="1"/>
  <c r="BO86" i="9" s="1"/>
  <c r="EC36" i="8"/>
  <c r="BB82" i="10"/>
  <c r="BB84" i="10" s="1"/>
  <c r="BB86" i="10" s="1"/>
  <c r="BO82" i="8"/>
  <c r="BO84" i="8" s="1"/>
  <c r="DZ86" i="12"/>
  <c r="DB82" i="8"/>
  <c r="DB84" i="8" s="1"/>
  <c r="DB86" i="8" s="1"/>
  <c r="DY86" i="13"/>
  <c r="CB74" i="10"/>
  <c r="EA86" i="12"/>
  <c r="DB86" i="12"/>
  <c r="BZ86" i="10"/>
  <c r="CC86" i="11"/>
  <c r="DY86" i="11"/>
  <c r="CO82" i="9"/>
  <c r="CO84" i="9" s="1"/>
  <c r="CO86" i="9" s="1"/>
  <c r="DA86" i="11"/>
  <c r="DN86" i="12"/>
  <c r="DO86" i="12"/>
  <c r="DN86" i="13"/>
  <c r="DC86" i="12"/>
  <c r="CN86" i="11"/>
  <c r="DX86" i="11"/>
  <c r="AZ86" i="8"/>
  <c r="DM86" i="11"/>
  <c r="CZ86" i="11"/>
  <c r="BP86" i="11"/>
  <c r="CB86" i="11"/>
  <c r="CP86" i="13"/>
  <c r="DC74" i="9"/>
  <c r="DP74" i="8"/>
  <c r="BB74" i="8"/>
  <c r="DC74" i="8"/>
  <c r="CC74" i="10"/>
  <c r="DP74" i="10"/>
  <c r="BP74" i="10"/>
  <c r="BC74" i="9"/>
  <c r="CC74" i="8"/>
  <c r="DC74" i="10"/>
  <c r="CP74" i="8"/>
  <c r="CP74" i="9"/>
  <c r="BO74" i="10"/>
  <c r="DP74" i="9"/>
  <c r="EC72" i="10"/>
  <c r="EC74" i="10" s="1"/>
  <c r="BP74" i="8"/>
  <c r="CA74" i="10"/>
  <c r="DB82" i="10"/>
  <c r="DB84" i="10" s="1"/>
  <c r="BC74" i="8"/>
  <c r="EC72" i="8"/>
  <c r="EC72" i="9"/>
  <c r="EC74" i="9" s="1"/>
  <c r="DB41" i="9"/>
  <c r="DB77" i="9" s="1"/>
  <c r="DM76" i="9"/>
  <c r="DM80" i="9" s="1"/>
  <c r="DM36" i="9"/>
  <c r="DZ41" i="9"/>
  <c r="DZ77" i="9" s="1"/>
  <c r="DL82" i="9"/>
  <c r="DN41" i="9"/>
  <c r="DN77" i="9" s="1"/>
  <c r="CY84" i="9"/>
  <c r="DK84" i="9"/>
  <c r="EC3" i="9"/>
  <c r="EC2" i="9" s="1"/>
  <c r="DA76" i="9"/>
  <c r="DA36" i="9"/>
  <c r="DE3" i="9"/>
  <c r="DY36" i="9"/>
  <c r="DY76" i="9"/>
  <c r="DY80" i="9" s="1"/>
  <c r="DC17" i="9"/>
  <c r="DC11" i="9"/>
  <c r="DC10" i="9"/>
  <c r="DC38" i="9"/>
  <c r="DC12" i="9"/>
  <c r="DC9" i="9"/>
  <c r="DC39" i="9"/>
  <c r="DC15" i="9"/>
  <c r="DC14" i="9"/>
  <c r="EA11" i="9"/>
  <c r="EA14" i="9"/>
  <c r="EA10" i="9"/>
  <c r="EA9" i="9"/>
  <c r="EA15" i="9"/>
  <c r="EA12" i="9"/>
  <c r="EA39" i="9"/>
  <c r="EA17" i="9"/>
  <c r="EA38" i="9"/>
  <c r="DX82" i="9"/>
  <c r="DO9" i="9"/>
  <c r="DO38" i="9"/>
  <c r="DO11" i="9"/>
  <c r="DO12" i="9"/>
  <c r="DO17" i="9"/>
  <c r="DO15" i="9"/>
  <c r="DO14" i="9"/>
  <c r="DO10" i="9"/>
  <c r="DO39" i="9"/>
  <c r="DQ3" i="9"/>
  <c r="DQ2" i="9" s="1"/>
  <c r="EC41" i="13"/>
  <c r="EC77" i="13" s="1"/>
  <c r="EB41" i="11"/>
  <c r="EB77" i="11" s="1"/>
  <c r="DP41" i="11"/>
  <c r="DP77" i="11" s="1"/>
  <c r="ED39" i="13"/>
  <c r="ED17" i="13"/>
  <c r="EE17" i="13" s="1"/>
  <c r="ED15" i="13"/>
  <c r="EE15" i="13" s="1"/>
  <c r="ED12" i="13"/>
  <c r="EE12" i="13" s="1"/>
  <c r="ED10" i="13"/>
  <c r="EE10" i="13" s="1"/>
  <c r="ED11" i="13"/>
  <c r="EE11" i="13" s="1"/>
  <c r="ED14" i="13"/>
  <c r="EE14" i="13" s="1"/>
  <c r="ED13" i="13"/>
  <c r="EE13" i="13" s="1"/>
  <c r="ED38" i="13"/>
  <c r="EE38" i="13" s="1"/>
  <c r="ED9" i="13"/>
  <c r="EB76" i="13"/>
  <c r="EB80" i="13" s="1"/>
  <c r="EB36" i="13"/>
  <c r="BR82" i="13"/>
  <c r="BQ84" i="13"/>
  <c r="DD77" i="13"/>
  <c r="DE77" i="13" s="1"/>
  <c r="DE41" i="13"/>
  <c r="DD76" i="13"/>
  <c r="DD80" i="13" s="1"/>
  <c r="DD36" i="13"/>
  <c r="DD55" i="13" s="1"/>
  <c r="CE55" i="13"/>
  <c r="CR36" i="13"/>
  <c r="DZ82" i="13"/>
  <c r="CC86" i="13"/>
  <c r="DQ41" i="13"/>
  <c r="DR39" i="13"/>
  <c r="DA86" i="13"/>
  <c r="CR76" i="13"/>
  <c r="DO82" i="13"/>
  <c r="EA82" i="13"/>
  <c r="EA84" i="13" s="1"/>
  <c r="DC82" i="13"/>
  <c r="DC84" i="13" s="1"/>
  <c r="DM84" i="13"/>
  <c r="CD82" i="13"/>
  <c r="CE80" i="13"/>
  <c r="DP76" i="13"/>
  <c r="DP80" i="13" s="1"/>
  <c r="DP36" i="13"/>
  <c r="BQ86" i="12"/>
  <c r="BR86" i="12" s="1"/>
  <c r="BR84" i="12"/>
  <c r="CQ82" i="12"/>
  <c r="CR80" i="12"/>
  <c r="CR55" i="12"/>
  <c r="ED41" i="12"/>
  <c r="EE39" i="12"/>
  <c r="EC76" i="12"/>
  <c r="EC80" i="12" s="1"/>
  <c r="EC36" i="12"/>
  <c r="DE36" i="12"/>
  <c r="DE76" i="12"/>
  <c r="CE82" i="12"/>
  <c r="CD84" i="12"/>
  <c r="EB82" i="12"/>
  <c r="EB84" i="12" s="1"/>
  <c r="DP82" i="12"/>
  <c r="DP84" i="12" s="1"/>
  <c r="DQ77" i="12"/>
  <c r="DR77" i="12" s="1"/>
  <c r="DR41" i="12"/>
  <c r="DQ76" i="12"/>
  <c r="DQ80" i="12" s="1"/>
  <c r="DQ36" i="12"/>
  <c r="DQ55" i="12" s="1"/>
  <c r="BQ82" i="11"/>
  <c r="BR82" i="11" s="1"/>
  <c r="BR80" i="11"/>
  <c r="CQ77" i="11"/>
  <c r="CR77" i="11" s="1"/>
  <c r="CR41" i="11"/>
  <c r="DD41" i="11"/>
  <c r="DE39" i="11"/>
  <c r="DC76" i="11"/>
  <c r="DC80" i="11" s="1"/>
  <c r="DC36" i="11"/>
  <c r="DC55" i="11" s="1"/>
  <c r="CQ76" i="11"/>
  <c r="CQ80" i="11" s="1"/>
  <c r="CQ36" i="11"/>
  <c r="CQ55" i="11" s="1"/>
  <c r="DB82" i="11"/>
  <c r="DQ39" i="11"/>
  <c r="DQ38" i="11"/>
  <c r="DR38" i="11" s="1"/>
  <c r="DQ13" i="11"/>
  <c r="DR13" i="11" s="1"/>
  <c r="DQ17" i="11"/>
  <c r="DR17" i="11" s="1"/>
  <c r="DQ14" i="11"/>
  <c r="DR14" i="11" s="1"/>
  <c r="DQ11" i="11"/>
  <c r="DR11" i="11" s="1"/>
  <c r="DQ15" i="11"/>
  <c r="DR15" i="11" s="1"/>
  <c r="DQ10" i="11"/>
  <c r="DR10" i="11" s="1"/>
  <c r="DQ12" i="11"/>
  <c r="DR12" i="11" s="1"/>
  <c r="DQ9" i="11"/>
  <c r="DN82" i="11"/>
  <c r="DZ82" i="11"/>
  <c r="DZ84" i="11" s="1"/>
  <c r="EA76" i="11"/>
  <c r="EA80" i="11" s="1"/>
  <c r="EA36" i="11"/>
  <c r="EC38" i="11"/>
  <c r="EC39" i="11"/>
  <c r="EC10" i="11"/>
  <c r="EC14" i="11"/>
  <c r="EC15" i="11"/>
  <c r="EC12" i="11"/>
  <c r="EC9" i="11"/>
  <c r="EC17" i="11"/>
  <c r="EC13" i="11"/>
  <c r="EC11" i="11"/>
  <c r="CE36" i="11"/>
  <c r="DO76" i="11"/>
  <c r="DO80" i="11" s="1"/>
  <c r="DO36" i="11"/>
  <c r="BR55" i="11"/>
  <c r="EE3" i="11"/>
  <c r="CE76" i="11"/>
  <c r="CP82" i="11"/>
  <c r="CP84" i="11" s="1"/>
  <c r="BD84" i="11"/>
  <c r="DL84" i="11"/>
  <c r="BB82" i="9"/>
  <c r="BB84" i="9" s="1"/>
  <c r="BB86" i="9" s="1"/>
  <c r="BC36" i="8"/>
  <c r="EC36" i="10"/>
  <c r="CP36" i="9"/>
  <c r="EB82" i="10"/>
  <c r="EB84" i="10" s="1"/>
  <c r="EB86" i="10" s="1"/>
  <c r="DC36" i="10"/>
  <c r="CP36" i="8"/>
  <c r="BP36" i="8"/>
  <c r="CC36" i="9"/>
  <c r="BC36" i="9"/>
  <c r="CA86" i="10"/>
  <c r="BN86" i="10"/>
  <c r="CL86" i="10"/>
  <c r="ED41" i="8"/>
  <c r="AD77" i="10"/>
  <c r="AE77" i="10" s="1"/>
  <c r="AE41" i="10"/>
  <c r="CD41" i="9"/>
  <c r="AY86" i="8"/>
  <c r="ED7" i="9"/>
  <c r="BD7" i="10"/>
  <c r="BD71" i="10" s="1"/>
  <c r="BD72" i="10" s="1"/>
  <c r="BQ41" i="9"/>
  <c r="BC36" i="10"/>
  <c r="CQ7" i="8"/>
  <c r="CQ71" i="8" s="1"/>
  <c r="CQ72" i="8" s="1"/>
  <c r="CR72" i="8" s="1"/>
  <c r="CQ36" i="9"/>
  <c r="AQ41" i="8"/>
  <c r="CC74" i="9"/>
  <c r="AD76" i="10"/>
  <c r="AD80" i="10" s="1"/>
  <c r="BC74" i="10"/>
  <c r="BD41" i="9"/>
  <c r="CD41" i="10"/>
  <c r="DD41" i="10"/>
  <c r="BQ41" i="8"/>
  <c r="CQ7" i="10"/>
  <c r="CQ71" i="10" s="1"/>
  <c r="CQ72" i="10" s="1"/>
  <c r="CR72" i="10" s="1"/>
  <c r="BM84" i="9"/>
  <c r="DQ7" i="10"/>
  <c r="DQ71" i="10" s="1"/>
  <c r="DQ72" i="10" s="1"/>
  <c r="DD7" i="8"/>
  <c r="DD71" i="8" s="1"/>
  <c r="ED41" i="10"/>
  <c r="ED7" i="8"/>
  <c r="AD77" i="9"/>
  <c r="AE77" i="9" s="1"/>
  <c r="AE41" i="9"/>
  <c r="DM86" i="8"/>
  <c r="CD7" i="9"/>
  <c r="CP36" i="10"/>
  <c r="CP76" i="10"/>
  <c r="CP80" i="10" s="1"/>
  <c r="CC36" i="10"/>
  <c r="CC55" i="10" s="1"/>
  <c r="AQ41" i="9"/>
  <c r="BQ7" i="9"/>
  <c r="BQ71" i="9" s="1"/>
  <c r="BQ72" i="9" s="1"/>
  <c r="BR72" i="9" s="1"/>
  <c r="DP36" i="10"/>
  <c r="DP36" i="8"/>
  <c r="ED7" i="10"/>
  <c r="CM84" i="9"/>
  <c r="BD7" i="8"/>
  <c r="BD71" i="8" s="1"/>
  <c r="CD7" i="8"/>
  <c r="BQ7" i="10"/>
  <c r="BQ71" i="10" s="1"/>
  <c r="BQ72" i="10" s="1"/>
  <c r="BR72" i="10" s="1"/>
  <c r="BQ7" i="8"/>
  <c r="BQ71" i="8" s="1"/>
  <c r="BQ72" i="8" s="1"/>
  <c r="BR72" i="8" s="1"/>
  <c r="CN82" i="8"/>
  <c r="CN84" i="8" s="1"/>
  <c r="EA82" i="8"/>
  <c r="EA84" i="8" s="1"/>
  <c r="CD7" i="10"/>
  <c r="DD41" i="8"/>
  <c r="DD7" i="10"/>
  <c r="DD71" i="10" s="1"/>
  <c r="CB82" i="9"/>
  <c r="DC36" i="8"/>
  <c r="CD41" i="8"/>
  <c r="CC36" i="8"/>
  <c r="R80" i="8"/>
  <c r="DQ7" i="8"/>
  <c r="DQ71" i="8" s="1"/>
  <c r="DQ72" i="8" s="1"/>
  <c r="AD76" i="9"/>
  <c r="AD80" i="9" s="1"/>
  <c r="BD7" i="9"/>
  <c r="BD71" i="9" s="1"/>
  <c r="BD72" i="9" s="1"/>
  <c r="CQ41" i="9"/>
  <c r="CO82" i="10"/>
  <c r="CQ41" i="8"/>
  <c r="DQ41" i="8"/>
  <c r="CB84" i="8"/>
  <c r="BD41" i="10"/>
  <c r="BQ41" i="10"/>
  <c r="BP36" i="9"/>
  <c r="CQ41" i="10"/>
  <c r="AQ41" i="10"/>
  <c r="BP36" i="10"/>
  <c r="DQ41" i="10"/>
  <c r="DQ7" i="9"/>
  <c r="DQ71" i="9" s="1"/>
  <c r="DQ72" i="9" s="1"/>
  <c r="BP74" i="9"/>
  <c r="BD41" i="8"/>
  <c r="DD7" i="9"/>
  <c r="DD71" i="9" s="1"/>
  <c r="DA82" i="8"/>
  <c r="CQ7" i="9"/>
  <c r="CQ71" i="9" s="1"/>
  <c r="CQ72" i="9" s="1"/>
  <c r="CR72" i="9" s="1"/>
  <c r="AZ86" i="10"/>
  <c r="EB82" i="8"/>
  <c r="EB84" i="8" s="1"/>
  <c r="EB86" i="8" s="1"/>
  <c r="DB41" i="2"/>
  <c r="DB77" i="2" s="1"/>
  <c r="DO39" i="2"/>
  <c r="DC77" i="3"/>
  <c r="DE77" i="3" s="1"/>
  <c r="DE41" i="3"/>
  <c r="DQ39" i="2"/>
  <c r="DD41" i="2"/>
  <c r="DP41" i="3"/>
  <c r="CQ77" i="2"/>
  <c r="DN41" i="2"/>
  <c r="DN77" i="2" s="1"/>
  <c r="EA39" i="2"/>
  <c r="CE41" i="2"/>
  <c r="CE77" i="2"/>
  <c r="CP41" i="2"/>
  <c r="CP77" i="2" s="1"/>
  <c r="DC39" i="2"/>
  <c r="DE39" i="2" s="1"/>
  <c r="EB41" i="3"/>
  <c r="EB77" i="3" s="1"/>
  <c r="DZ41" i="2"/>
  <c r="DZ77" i="2" s="1"/>
  <c r="DQ38" i="1"/>
  <c r="DE38" i="1"/>
  <c r="DQ36" i="10" l="1"/>
  <c r="DQ51" i="9"/>
  <c r="DR51" i="9" s="1"/>
  <c r="DQ49" i="9"/>
  <c r="DR49" i="9" s="1"/>
  <c r="DQ50" i="9"/>
  <c r="DR50" i="9" s="1"/>
  <c r="DQ89" i="9"/>
  <c r="DR89" i="9" s="1"/>
  <c r="DQ59" i="9"/>
  <c r="DR59" i="9" s="1"/>
  <c r="DQ90" i="9"/>
  <c r="DR90" i="9" s="1"/>
  <c r="DQ58" i="9"/>
  <c r="DR58" i="9" s="1"/>
  <c r="DQ57" i="9"/>
  <c r="DR57" i="9" s="1"/>
  <c r="DQ88" i="9"/>
  <c r="DR88" i="9" s="1"/>
  <c r="EC50" i="9"/>
  <c r="EC51" i="9"/>
  <c r="EC49" i="9"/>
  <c r="EC90" i="9"/>
  <c r="EC58" i="9"/>
  <c r="EC89" i="9"/>
  <c r="EC59" i="9"/>
  <c r="EC57" i="9"/>
  <c r="EC88" i="9"/>
  <c r="BD36" i="9"/>
  <c r="BD55" i="9" s="1"/>
  <c r="BQ36" i="10"/>
  <c r="BQ55" i="10" s="1"/>
  <c r="DC46" i="9"/>
  <c r="DO46" i="9"/>
  <c r="BQ36" i="8"/>
  <c r="BQ55" i="8" s="1"/>
  <c r="AE76" i="8"/>
  <c r="AD80" i="8"/>
  <c r="AE80" i="8" s="1"/>
  <c r="EC46" i="11"/>
  <c r="EE44" i="13"/>
  <c r="ED46" i="13"/>
  <c r="EE46" i="13" s="1"/>
  <c r="DR44" i="11"/>
  <c r="DQ46" i="11"/>
  <c r="DR46" i="11" s="1"/>
  <c r="CD36" i="8"/>
  <c r="CD55" i="8" s="1"/>
  <c r="DP45" i="9"/>
  <c r="DD45" i="9"/>
  <c r="DE45" i="9" s="1"/>
  <c r="ED45" i="11"/>
  <c r="EE45" i="11" s="1"/>
  <c r="DQ36" i="8"/>
  <c r="DR36" i="8" s="1"/>
  <c r="EC82" i="8"/>
  <c r="EC84" i="8" s="1"/>
  <c r="EC86" i="8" s="1"/>
  <c r="EA53" i="9"/>
  <c r="EA78" i="9" s="1"/>
  <c r="EA46" i="9"/>
  <c r="DC53" i="9"/>
  <c r="DC78" i="9" s="1"/>
  <c r="EB45" i="9"/>
  <c r="CD36" i="9"/>
  <c r="CE36" i="9" s="1"/>
  <c r="BD36" i="10"/>
  <c r="BD55" i="10" s="1"/>
  <c r="BD36" i="8"/>
  <c r="BD55" i="8" s="1"/>
  <c r="ED36" i="10"/>
  <c r="EE36" i="10" s="1"/>
  <c r="DP44" i="9"/>
  <c r="DP33" i="9"/>
  <c r="DP43" i="9"/>
  <c r="ED44" i="11"/>
  <c r="ED33" i="11"/>
  <c r="EE33" i="11" s="1"/>
  <c r="ED43" i="11"/>
  <c r="EE43" i="11" s="1"/>
  <c r="DD44" i="9"/>
  <c r="DD33" i="9"/>
  <c r="DE33" i="9" s="1"/>
  <c r="DD43" i="9"/>
  <c r="DE43" i="9" s="1"/>
  <c r="EC34" i="11"/>
  <c r="BQ36" i="9"/>
  <c r="BR36" i="9" s="1"/>
  <c r="DR9" i="11"/>
  <c r="DQ34" i="11"/>
  <c r="DR34" i="11" s="1"/>
  <c r="EE9" i="13"/>
  <c r="ED34" i="13"/>
  <c r="EE34" i="13" s="1"/>
  <c r="DO34" i="9"/>
  <c r="EA34" i="9"/>
  <c r="DC34" i="9"/>
  <c r="EB44" i="9"/>
  <c r="EB33" i="9"/>
  <c r="EB43" i="9"/>
  <c r="DY82" i="9"/>
  <c r="DY84" i="9" s="1"/>
  <c r="DP80" i="11"/>
  <c r="DP82" i="11" s="1"/>
  <c r="CZ86" i="9"/>
  <c r="DA80" i="9"/>
  <c r="DA82" i="9" s="1"/>
  <c r="DA84" i="9" s="1"/>
  <c r="EE78" i="8"/>
  <c r="EE78" i="10"/>
  <c r="EE78" i="12"/>
  <c r="DR78" i="8"/>
  <c r="DR78" i="10"/>
  <c r="DQ78" i="13"/>
  <c r="DE78" i="8"/>
  <c r="DE78" i="11"/>
  <c r="DE78" i="10"/>
  <c r="CR78" i="10"/>
  <c r="CR78" i="9"/>
  <c r="CR78" i="8"/>
  <c r="CE78" i="8"/>
  <c r="CE78" i="9"/>
  <c r="CE78" i="10"/>
  <c r="BR78" i="9"/>
  <c r="BR78" i="10"/>
  <c r="BR78" i="8"/>
  <c r="BE78" i="9"/>
  <c r="BE78" i="8"/>
  <c r="BE78" i="10"/>
  <c r="AR78" i="8"/>
  <c r="AR78" i="10"/>
  <c r="AR78" i="9"/>
  <c r="DP55" i="13"/>
  <c r="EC55" i="12"/>
  <c r="EB55" i="13"/>
  <c r="DC55" i="10"/>
  <c r="CP55" i="10"/>
  <c r="BP55" i="10"/>
  <c r="DP55" i="10"/>
  <c r="BC55" i="10"/>
  <c r="DO55" i="11"/>
  <c r="EA55" i="11"/>
  <c r="DQ55" i="10"/>
  <c r="EC55" i="10"/>
  <c r="CC55" i="8"/>
  <c r="DC55" i="8"/>
  <c r="BP55" i="8"/>
  <c r="CP55" i="9"/>
  <c r="DA55" i="9"/>
  <c r="DP55" i="8"/>
  <c r="CP55" i="8"/>
  <c r="EC55" i="8"/>
  <c r="CQ55" i="9"/>
  <c r="BC55" i="9"/>
  <c r="BC55" i="8"/>
  <c r="BP55" i="9"/>
  <c r="CC55" i="9"/>
  <c r="DY55" i="9"/>
  <c r="DM55" i="9"/>
  <c r="DO53" i="9"/>
  <c r="DO78" i="9" s="1"/>
  <c r="EE53" i="13"/>
  <c r="ED53" i="13"/>
  <c r="ED78" i="13" s="1"/>
  <c r="DR53" i="11"/>
  <c r="DQ53" i="11"/>
  <c r="EC53" i="11"/>
  <c r="EC78" i="11" s="1"/>
  <c r="EC82" i="10"/>
  <c r="EC84" i="10" s="1"/>
  <c r="EC86" i="10" s="1"/>
  <c r="DZ41" i="1"/>
  <c r="DZ77" i="1" s="1"/>
  <c r="DD72" i="9"/>
  <c r="DE72" i="9" s="1"/>
  <c r="DE71" i="9"/>
  <c r="DM77" i="1"/>
  <c r="ED16" i="11"/>
  <c r="EE16" i="11" s="1"/>
  <c r="ED22" i="11"/>
  <c r="EE22" i="11" s="1"/>
  <c r="ED29" i="11"/>
  <c r="EE29" i="11" s="1"/>
  <c r="ED19" i="11"/>
  <c r="EE19" i="11" s="1"/>
  <c r="ED26" i="11"/>
  <c r="EE26" i="11" s="1"/>
  <c r="ED27" i="11"/>
  <c r="EE27" i="11" s="1"/>
  <c r="ED23" i="11"/>
  <c r="EE23" i="11" s="1"/>
  <c r="ED25" i="11"/>
  <c r="EE25" i="11" s="1"/>
  <c r="ED21" i="11"/>
  <c r="EE21" i="11" s="1"/>
  <c r="ED28" i="11"/>
  <c r="EE28" i="11" s="1"/>
  <c r="ED18" i="11"/>
  <c r="EE18" i="11" s="1"/>
  <c r="ED30" i="11"/>
  <c r="EE30" i="11" s="1"/>
  <c r="ED20" i="11"/>
  <c r="EE20" i="11" s="1"/>
  <c r="ED32" i="11"/>
  <c r="EE32" i="11" s="1"/>
  <c r="ED31" i="11"/>
  <c r="EE31" i="11" s="1"/>
  <c r="ED24" i="11"/>
  <c r="EE24" i="11" s="1"/>
  <c r="DD76" i="8"/>
  <c r="DD80" i="8" s="1"/>
  <c r="DA77" i="1"/>
  <c r="CO77" i="1"/>
  <c r="EA39" i="1"/>
  <c r="DN41" i="1"/>
  <c r="DO39" i="1"/>
  <c r="DB41" i="1"/>
  <c r="BQ77" i="1"/>
  <c r="BE77" i="1"/>
  <c r="CQ39" i="1"/>
  <c r="CD41" i="1"/>
  <c r="DD72" i="10"/>
  <c r="DE72" i="10" s="1"/>
  <c r="DE71" i="10"/>
  <c r="DD26" i="9"/>
  <c r="DE26" i="9" s="1"/>
  <c r="DD23" i="9"/>
  <c r="DE23" i="9" s="1"/>
  <c r="DD30" i="9"/>
  <c r="DE30" i="9" s="1"/>
  <c r="DD20" i="9"/>
  <c r="DE20" i="9" s="1"/>
  <c r="DD32" i="9"/>
  <c r="DE32" i="9" s="1"/>
  <c r="DD28" i="9"/>
  <c r="DE28" i="9" s="1"/>
  <c r="DD24" i="9"/>
  <c r="DE24" i="9" s="1"/>
  <c r="DD27" i="9"/>
  <c r="DE27" i="9" s="1"/>
  <c r="DD22" i="9"/>
  <c r="DE22" i="9" s="1"/>
  <c r="DD16" i="9"/>
  <c r="DE16" i="9" s="1"/>
  <c r="DD29" i="9"/>
  <c r="DE29" i="9" s="1"/>
  <c r="DD18" i="9"/>
  <c r="DE18" i="9" s="1"/>
  <c r="DD31" i="9"/>
  <c r="DE31" i="9" s="1"/>
  <c r="DD25" i="9"/>
  <c r="DE25" i="9" s="1"/>
  <c r="DD19" i="9"/>
  <c r="DE19" i="9" s="1"/>
  <c r="DD21" i="9"/>
  <c r="DE21" i="9" s="1"/>
  <c r="DC39" i="1"/>
  <c r="CP41" i="1"/>
  <c r="DD36" i="8"/>
  <c r="DD55" i="8" s="1"/>
  <c r="CC77" i="1"/>
  <c r="BR41" i="1"/>
  <c r="DD72" i="8"/>
  <c r="DE72" i="8" s="1"/>
  <c r="DE71" i="8"/>
  <c r="DP27" i="9"/>
  <c r="DP24" i="9"/>
  <c r="DP16" i="9"/>
  <c r="DP31" i="9"/>
  <c r="DP21" i="9"/>
  <c r="DP28" i="9"/>
  <c r="DP30" i="9"/>
  <c r="DP26" i="9"/>
  <c r="DP22" i="9"/>
  <c r="DP32" i="9"/>
  <c r="DP23" i="9"/>
  <c r="DP18" i="9"/>
  <c r="DP19" i="9"/>
  <c r="DP29" i="9"/>
  <c r="DP25" i="9"/>
  <c r="DP20" i="9"/>
  <c r="BD72" i="8"/>
  <c r="BE72" i="8" s="1"/>
  <c r="BE71" i="8"/>
  <c r="EB32" i="9"/>
  <c r="EB22" i="9"/>
  <c r="EB29" i="9"/>
  <c r="EB19" i="9"/>
  <c r="EB26" i="9"/>
  <c r="EB18" i="9"/>
  <c r="EB31" i="9"/>
  <c r="EB21" i="9"/>
  <c r="EB23" i="9"/>
  <c r="EB25" i="9"/>
  <c r="EB16" i="9"/>
  <c r="EB20" i="9"/>
  <c r="EB28" i="9"/>
  <c r="EB27" i="9"/>
  <c r="EB30" i="9"/>
  <c r="EB24" i="9"/>
  <c r="EC38" i="1"/>
  <c r="DC82" i="10"/>
  <c r="DC84" i="10" s="1"/>
  <c r="DC86" i="10" s="1"/>
  <c r="DB86" i="10"/>
  <c r="EA86" i="13"/>
  <c r="EB86" i="12"/>
  <c r="DP86" i="12"/>
  <c r="DC86" i="13"/>
  <c r="DK86" i="9"/>
  <c r="CM86" i="9"/>
  <c r="CY86" i="9"/>
  <c r="EC74" i="8"/>
  <c r="BP82" i="10"/>
  <c r="BP84" i="10" s="1"/>
  <c r="BP86" i="10" s="1"/>
  <c r="BC82" i="8"/>
  <c r="BC84" i="8" s="1"/>
  <c r="BC86" i="8" s="1"/>
  <c r="DO41" i="9"/>
  <c r="DO77" i="9" s="1"/>
  <c r="DX84" i="9"/>
  <c r="DB76" i="9"/>
  <c r="DB80" i="9" s="1"/>
  <c r="DB36" i="9"/>
  <c r="DD39" i="9"/>
  <c r="DE13" i="9"/>
  <c r="DD17" i="9"/>
  <c r="DE17" i="9" s="1"/>
  <c r="DD12" i="9"/>
  <c r="DE12" i="9" s="1"/>
  <c r="DD10" i="9"/>
  <c r="DE10" i="9" s="1"/>
  <c r="DD38" i="9"/>
  <c r="DE38" i="9" s="1"/>
  <c r="DD9" i="9"/>
  <c r="DD11" i="9"/>
  <c r="DE11" i="9" s="1"/>
  <c r="DD14" i="9"/>
  <c r="DE14" i="9" s="1"/>
  <c r="DD15" i="9"/>
  <c r="DE15" i="9" s="1"/>
  <c r="DP12" i="9"/>
  <c r="DP17" i="9"/>
  <c r="DP14" i="9"/>
  <c r="DP10" i="9"/>
  <c r="DP11" i="9"/>
  <c r="DP15" i="9"/>
  <c r="DP39" i="9"/>
  <c r="DP38" i="9"/>
  <c r="DP9" i="9"/>
  <c r="EA41" i="9"/>
  <c r="EA77" i="9" s="1"/>
  <c r="DL84" i="9"/>
  <c r="DR3" i="9"/>
  <c r="EB12" i="9"/>
  <c r="EB39" i="9"/>
  <c r="EB9" i="9"/>
  <c r="EB38" i="9"/>
  <c r="EB17" i="9"/>
  <c r="EB11" i="9"/>
  <c r="EB10" i="9"/>
  <c r="EB15" i="9"/>
  <c r="EB14" i="9"/>
  <c r="ED3" i="9"/>
  <c r="ED2" i="9" s="1"/>
  <c r="DZ76" i="9"/>
  <c r="DZ80" i="9" s="1"/>
  <c r="DZ36" i="9"/>
  <c r="DN76" i="9"/>
  <c r="DN80" i="9" s="1"/>
  <c r="DN36" i="9"/>
  <c r="DC41" i="9"/>
  <c r="DC77" i="9" s="1"/>
  <c r="DM82" i="9"/>
  <c r="DP36" i="11"/>
  <c r="EC41" i="11"/>
  <c r="EC77" i="11" s="1"/>
  <c r="CC82" i="9"/>
  <c r="CC84" i="9" s="1"/>
  <c r="CC86" i="9" s="1"/>
  <c r="BQ84" i="11"/>
  <c r="CR55" i="13"/>
  <c r="BQ86" i="13"/>
  <c r="BR86" i="13" s="1"/>
  <c r="BR84" i="13"/>
  <c r="DP82" i="13"/>
  <c r="DP84" i="13" s="1"/>
  <c r="EC76" i="13"/>
  <c r="EC80" i="13" s="1"/>
  <c r="EC36" i="13"/>
  <c r="DZ84" i="13"/>
  <c r="CQ82" i="13"/>
  <c r="CR80" i="13"/>
  <c r="DQ76" i="13"/>
  <c r="DQ36" i="13"/>
  <c r="DQ55" i="13" s="1"/>
  <c r="DO84" i="13"/>
  <c r="DE36" i="13"/>
  <c r="CE82" i="13"/>
  <c r="CD84" i="13"/>
  <c r="DE76" i="13"/>
  <c r="EB82" i="13"/>
  <c r="EB84" i="13" s="1"/>
  <c r="DM86" i="13"/>
  <c r="DQ77" i="13"/>
  <c r="DR77" i="13" s="1"/>
  <c r="DR41" i="13"/>
  <c r="ED41" i="13"/>
  <c r="EE39" i="13"/>
  <c r="CR82" i="12"/>
  <c r="CQ84" i="12"/>
  <c r="ED76" i="12"/>
  <c r="ED80" i="12" s="1"/>
  <c r="ED36" i="12"/>
  <c r="ED55" i="12" s="1"/>
  <c r="DR36" i="12"/>
  <c r="DR76" i="12"/>
  <c r="EC82" i="12"/>
  <c r="ED77" i="12"/>
  <c r="EE77" i="12" s="1"/>
  <c r="EE41" i="12"/>
  <c r="DE55" i="12"/>
  <c r="DD82" i="12"/>
  <c r="DE82" i="12" s="1"/>
  <c r="DE80" i="12"/>
  <c r="CD86" i="12"/>
  <c r="CE86" i="12" s="1"/>
  <c r="CE84" i="12"/>
  <c r="BD86" i="11"/>
  <c r="CE55" i="11"/>
  <c r="CR76" i="11"/>
  <c r="DQ41" i="11"/>
  <c r="DR39" i="11"/>
  <c r="CD82" i="11"/>
  <c r="CE80" i="11"/>
  <c r="DD77" i="11"/>
  <c r="DE77" i="11" s="1"/>
  <c r="DE41" i="11"/>
  <c r="ED39" i="11"/>
  <c r="ED17" i="11"/>
  <c r="EE17" i="11" s="1"/>
  <c r="ED14" i="11"/>
  <c r="EE14" i="11" s="1"/>
  <c r="ED38" i="11"/>
  <c r="EE38" i="11" s="1"/>
  <c r="ED15" i="11"/>
  <c r="EE15" i="11" s="1"/>
  <c r="ED10" i="11"/>
  <c r="EE10" i="11" s="1"/>
  <c r="ED12" i="11"/>
  <c r="EE12" i="11" s="1"/>
  <c r="ED9" i="11"/>
  <c r="ED13" i="11"/>
  <c r="EE13" i="11" s="1"/>
  <c r="ED11" i="11"/>
  <c r="EE11" i="11" s="1"/>
  <c r="EB76" i="11"/>
  <c r="EB80" i="11" s="1"/>
  <c r="EB36" i="11"/>
  <c r="EB55" i="11" s="1"/>
  <c r="DD76" i="11"/>
  <c r="DD80" i="11" s="1"/>
  <c r="DD36" i="11"/>
  <c r="DD55" i="11" s="1"/>
  <c r="CP86" i="11"/>
  <c r="DZ86" i="11"/>
  <c r="DB84" i="11"/>
  <c r="DL86" i="11"/>
  <c r="DC82" i="11"/>
  <c r="DC84" i="11" s="1"/>
  <c r="DO82" i="11"/>
  <c r="EA82" i="11"/>
  <c r="EA84" i="11" s="1"/>
  <c r="DN84" i="11"/>
  <c r="CR36" i="11"/>
  <c r="BP82" i="9"/>
  <c r="BP84" i="9" s="1"/>
  <c r="BP86" i="9" s="1"/>
  <c r="BC82" i="10"/>
  <c r="BC84" i="10" s="1"/>
  <c r="BP84" i="8"/>
  <c r="BP86" i="8" s="1"/>
  <c r="EA86" i="8"/>
  <c r="DE7" i="9"/>
  <c r="DD76" i="10"/>
  <c r="DD80" i="10" s="1"/>
  <c r="DP84" i="10"/>
  <c r="DP86" i="10" s="1"/>
  <c r="BQ77" i="10"/>
  <c r="BR77" i="10" s="1"/>
  <c r="BR41" i="10"/>
  <c r="BC84" i="9"/>
  <c r="CC84" i="10"/>
  <c r="CC86" i="10" s="1"/>
  <c r="ED76" i="8"/>
  <c r="ED80" i="8" s="1"/>
  <c r="ED71" i="8"/>
  <c r="EE7" i="8"/>
  <c r="DD77" i="10"/>
  <c r="DE77" i="10" s="1"/>
  <c r="DE41" i="10"/>
  <c r="DQ76" i="8"/>
  <c r="DQ80" i="8" s="1"/>
  <c r="CD77" i="9"/>
  <c r="CE77" i="9" s="1"/>
  <c r="CE41" i="9"/>
  <c r="CQ76" i="8"/>
  <c r="CQ80" i="8" s="1"/>
  <c r="DP82" i="8"/>
  <c r="DP84" i="8" s="1"/>
  <c r="CQ76" i="10"/>
  <c r="CQ80" i="10" s="1"/>
  <c r="BM86" i="9"/>
  <c r="AE76" i="10"/>
  <c r="CQ76" i="9"/>
  <c r="CQ80" i="9" s="1"/>
  <c r="CQ36" i="8"/>
  <c r="CQ55" i="8" s="1"/>
  <c r="ED77" i="8"/>
  <c r="EE77" i="8" s="1"/>
  <c r="EE41" i="8"/>
  <c r="BD77" i="8"/>
  <c r="BE77" i="8" s="1"/>
  <c r="BE41" i="8"/>
  <c r="DD36" i="10"/>
  <c r="DD55" i="10" s="1"/>
  <c r="BE7" i="8"/>
  <c r="CR7" i="8"/>
  <c r="AQ76" i="8"/>
  <c r="AQ80" i="8" s="1"/>
  <c r="CD76" i="10"/>
  <c r="CD80" i="10" s="1"/>
  <c r="DE7" i="10"/>
  <c r="BR7" i="8"/>
  <c r="CQ36" i="10"/>
  <c r="CQ55" i="10" s="1"/>
  <c r="DA84" i="8"/>
  <c r="AQ76" i="10"/>
  <c r="AQ80" i="10" s="1"/>
  <c r="CQ77" i="10"/>
  <c r="CR77" i="10" s="1"/>
  <c r="CR41" i="10"/>
  <c r="DR7" i="8"/>
  <c r="BQ76" i="8"/>
  <c r="BQ80" i="8" s="1"/>
  <c r="ED77" i="10"/>
  <c r="EE77" i="10" s="1"/>
  <c r="EE41" i="10"/>
  <c r="CR7" i="10"/>
  <c r="BD77" i="9"/>
  <c r="BE77" i="9" s="1"/>
  <c r="BE41" i="9"/>
  <c r="DR7" i="9"/>
  <c r="AQ77" i="10"/>
  <c r="AR77" i="10" s="1"/>
  <c r="AR41" i="10"/>
  <c r="CO84" i="10"/>
  <c r="CP82" i="10"/>
  <c r="DR7" i="10"/>
  <c r="BD76" i="9"/>
  <c r="BD80" i="9" s="1"/>
  <c r="AQ77" i="8"/>
  <c r="AR77" i="8" s="1"/>
  <c r="AR41" i="8"/>
  <c r="ED71" i="9"/>
  <c r="EE7" i="9"/>
  <c r="BR7" i="10"/>
  <c r="DR36" i="10"/>
  <c r="CR36" i="9"/>
  <c r="BD77" i="10"/>
  <c r="BE77" i="10" s="1"/>
  <c r="BE41" i="10"/>
  <c r="DQ76" i="10"/>
  <c r="DQ80" i="10" s="1"/>
  <c r="AE76" i="9"/>
  <c r="DD77" i="8"/>
  <c r="DE77" i="8" s="1"/>
  <c r="DE41" i="8"/>
  <c r="DE7" i="8"/>
  <c r="CB86" i="8"/>
  <c r="ED71" i="10"/>
  <c r="EE7" i="10"/>
  <c r="CR7" i="9"/>
  <c r="CD77" i="8"/>
  <c r="CE77" i="8" s="1"/>
  <c r="CE41" i="8"/>
  <c r="CD36" i="10"/>
  <c r="CD55" i="10" s="1"/>
  <c r="DC84" i="8"/>
  <c r="DC86" i="8" s="1"/>
  <c r="CD71" i="8"/>
  <c r="CE7" i="8"/>
  <c r="CP82" i="9"/>
  <c r="CP84" i="9" s="1"/>
  <c r="CP86" i="9" s="1"/>
  <c r="CD77" i="10"/>
  <c r="CE77" i="10" s="1"/>
  <c r="CE41" i="10"/>
  <c r="BD76" i="8"/>
  <c r="BD80" i="8" s="1"/>
  <c r="BQ76" i="10"/>
  <c r="BQ80" i="10" s="1"/>
  <c r="CD71" i="10"/>
  <c r="CE7" i="10"/>
  <c r="BR7" i="9"/>
  <c r="DQ77" i="10"/>
  <c r="DR77" i="10" s="1"/>
  <c r="DR41" i="10"/>
  <c r="DQ77" i="8"/>
  <c r="DR77" i="8" s="1"/>
  <c r="DR41" i="8"/>
  <c r="CQ77" i="9"/>
  <c r="CR77" i="9" s="1"/>
  <c r="CR41" i="9"/>
  <c r="ED76" i="10"/>
  <c r="ED80" i="10" s="1"/>
  <c r="AQ76" i="9"/>
  <c r="AQ80" i="9" s="1"/>
  <c r="CD71" i="9"/>
  <c r="CE7" i="9"/>
  <c r="CD76" i="8"/>
  <c r="CD80" i="8" s="1"/>
  <c r="CQ77" i="8"/>
  <c r="CR77" i="8" s="1"/>
  <c r="CR41" i="8"/>
  <c r="BQ76" i="9"/>
  <c r="BQ80" i="9" s="1"/>
  <c r="CN86" i="8"/>
  <c r="AQ77" i="9"/>
  <c r="AR77" i="9" s="1"/>
  <c r="AR41" i="9"/>
  <c r="CP84" i="8"/>
  <c r="CP86" i="8" s="1"/>
  <c r="BO86" i="8"/>
  <c r="BQ77" i="8"/>
  <c r="BR77" i="8" s="1"/>
  <c r="BR41" i="8"/>
  <c r="CD76" i="9"/>
  <c r="CD80" i="9" s="1"/>
  <c r="ED36" i="8"/>
  <c r="ED55" i="8" s="1"/>
  <c r="BD76" i="10"/>
  <c r="BD80" i="10" s="1"/>
  <c r="BQ77" i="9"/>
  <c r="BR77" i="9" s="1"/>
  <c r="BR41" i="9"/>
  <c r="CB84" i="9"/>
  <c r="CR41" i="2"/>
  <c r="CR77" i="2"/>
  <c r="EC41" i="3"/>
  <c r="ED38" i="1"/>
  <c r="DR38" i="1"/>
  <c r="EA41" i="2"/>
  <c r="EA77" i="2" s="1"/>
  <c r="DP77" i="3"/>
  <c r="DR77" i="3" s="1"/>
  <c r="DR41" i="3"/>
  <c r="DO41" i="2"/>
  <c r="DO77" i="2" s="1"/>
  <c r="EB39" i="2"/>
  <c r="DD77" i="2"/>
  <c r="DQ41" i="2"/>
  <c r="ED39" i="2"/>
  <c r="DP39" i="2"/>
  <c r="DC41" i="2"/>
  <c r="DC77" i="2" s="1"/>
  <c r="BR36" i="10" l="1"/>
  <c r="BQ55" i="9"/>
  <c r="ED50" i="9"/>
  <c r="EE50" i="9" s="1"/>
  <c r="ED51" i="9"/>
  <c r="EE51" i="9" s="1"/>
  <c r="ED49" i="9"/>
  <c r="EE49" i="9" s="1"/>
  <c r="ED90" i="9"/>
  <c r="EE90" i="9" s="1"/>
  <c r="ED58" i="9"/>
  <c r="EE58" i="9" s="1"/>
  <c r="ED89" i="9"/>
  <c r="EE89" i="9" s="1"/>
  <c r="ED59" i="9"/>
  <c r="EE59" i="9" s="1"/>
  <c r="ED57" i="9"/>
  <c r="EE57" i="9" s="1"/>
  <c r="ED88" i="9"/>
  <c r="EE88" i="9" s="1"/>
  <c r="CD55" i="9"/>
  <c r="CE55" i="9" s="1"/>
  <c r="ED55" i="10"/>
  <c r="DQ55" i="8"/>
  <c r="CE36" i="8"/>
  <c r="BR36" i="8"/>
  <c r="DP53" i="9"/>
  <c r="DP78" i="9" s="1"/>
  <c r="DP46" i="9"/>
  <c r="BE36" i="8"/>
  <c r="EC45" i="9"/>
  <c r="DQ45" i="9"/>
  <c r="DR45" i="9" s="1"/>
  <c r="EB46" i="9"/>
  <c r="EE44" i="11"/>
  <c r="ED46" i="11"/>
  <c r="EE46" i="11" s="1"/>
  <c r="DE44" i="9"/>
  <c r="DD46" i="9"/>
  <c r="DE46" i="9" s="1"/>
  <c r="DY86" i="9"/>
  <c r="DA86" i="9"/>
  <c r="DE9" i="9"/>
  <c r="DD34" i="9"/>
  <c r="DE34" i="9" s="1"/>
  <c r="EE9" i="11"/>
  <c r="ED34" i="11"/>
  <c r="EE34" i="11" s="1"/>
  <c r="EC44" i="9"/>
  <c r="EC33" i="9"/>
  <c r="EC43" i="9"/>
  <c r="DQ44" i="9"/>
  <c r="DQ33" i="9"/>
  <c r="DR33" i="9" s="1"/>
  <c r="DQ43" i="9"/>
  <c r="DR43" i="9" s="1"/>
  <c r="EB34" i="9"/>
  <c r="DP34" i="9"/>
  <c r="DN82" i="9"/>
  <c r="DN84" i="9" s="1"/>
  <c r="DN86" i="9" s="1"/>
  <c r="DE80" i="8"/>
  <c r="EE78" i="13"/>
  <c r="DQ78" i="11"/>
  <c r="DQ80" i="13"/>
  <c r="DR78" i="13"/>
  <c r="EC55" i="13"/>
  <c r="DP55" i="11"/>
  <c r="DZ55" i="9"/>
  <c r="EB53" i="9"/>
  <c r="EB78" i="9" s="1"/>
  <c r="DB55" i="9"/>
  <c r="DN55" i="9"/>
  <c r="EE53" i="11"/>
  <c r="ED53" i="11"/>
  <c r="ED78" i="11" s="1"/>
  <c r="DE53" i="9"/>
  <c r="DD53" i="9"/>
  <c r="DE36" i="8"/>
  <c r="DE76" i="8"/>
  <c r="CD77" i="1"/>
  <c r="DD39" i="1"/>
  <c r="CQ41" i="1"/>
  <c r="CP77" i="1"/>
  <c r="DP39" i="1"/>
  <c r="DC41" i="1"/>
  <c r="DB77" i="1"/>
  <c r="EB39" i="1"/>
  <c r="DO41" i="1"/>
  <c r="CD72" i="10"/>
  <c r="CE72" i="10" s="1"/>
  <c r="CE71" i="10"/>
  <c r="CD72" i="8"/>
  <c r="CE72" i="8" s="1"/>
  <c r="CE71" i="8"/>
  <c r="EC29" i="9"/>
  <c r="EC19" i="9"/>
  <c r="EC26" i="9"/>
  <c r="EC18" i="9"/>
  <c r="EC31" i="9"/>
  <c r="EC16" i="9"/>
  <c r="EC27" i="9"/>
  <c r="EC23" i="9"/>
  <c r="EC25" i="9"/>
  <c r="EC32" i="9"/>
  <c r="EC22" i="9"/>
  <c r="EC28" i="9"/>
  <c r="EC24" i="9"/>
  <c r="EC20" i="9"/>
  <c r="EC21" i="9"/>
  <c r="EC30" i="9"/>
  <c r="DN77" i="1"/>
  <c r="BR77" i="1"/>
  <c r="EA41" i="1"/>
  <c r="EA77" i="1" s="1"/>
  <c r="CD72" i="9"/>
  <c r="CE72" i="9" s="1"/>
  <c r="CE71" i="9"/>
  <c r="DQ29" i="9"/>
  <c r="DR29" i="9" s="1"/>
  <c r="DQ25" i="9"/>
  <c r="DR25" i="9" s="1"/>
  <c r="DQ21" i="9"/>
  <c r="DR21" i="9" s="1"/>
  <c r="DQ24" i="9"/>
  <c r="DR24" i="9" s="1"/>
  <c r="DQ16" i="9"/>
  <c r="DR16" i="9" s="1"/>
  <c r="DQ31" i="9"/>
  <c r="DR31" i="9" s="1"/>
  <c r="DQ28" i="9"/>
  <c r="DR28" i="9" s="1"/>
  <c r="DQ30" i="9"/>
  <c r="DR30" i="9" s="1"/>
  <c r="DQ26" i="9"/>
  <c r="DR26" i="9" s="1"/>
  <c r="DQ22" i="9"/>
  <c r="DR22" i="9" s="1"/>
  <c r="DQ32" i="9"/>
  <c r="DR32" i="9" s="1"/>
  <c r="DQ27" i="9"/>
  <c r="DR27" i="9" s="1"/>
  <c r="DQ23" i="9"/>
  <c r="DR23" i="9" s="1"/>
  <c r="DQ18" i="9"/>
  <c r="DR18" i="9" s="1"/>
  <c r="DQ19" i="9"/>
  <c r="DR19" i="9" s="1"/>
  <c r="DQ20" i="9"/>
  <c r="DR20" i="9" s="1"/>
  <c r="CE41" i="1"/>
  <c r="CR39" i="1"/>
  <c r="DP86" i="13"/>
  <c r="DC86" i="11"/>
  <c r="DL86" i="9"/>
  <c r="DO86" i="13"/>
  <c r="BQ86" i="11"/>
  <c r="BR86" i="11" s="1"/>
  <c r="DN86" i="11"/>
  <c r="DX86" i="9"/>
  <c r="EA86" i="11"/>
  <c r="EB86" i="13"/>
  <c r="DM84" i="9"/>
  <c r="EB41" i="9"/>
  <c r="EB77" i="9" s="1"/>
  <c r="DP41" i="9"/>
  <c r="DP77" i="9" s="1"/>
  <c r="EC14" i="9"/>
  <c r="EC17" i="9"/>
  <c r="EC38" i="9"/>
  <c r="EC10" i="9"/>
  <c r="EC9" i="9"/>
  <c r="EC11" i="9"/>
  <c r="EC12" i="9"/>
  <c r="EC15" i="9"/>
  <c r="EC39" i="9"/>
  <c r="DO76" i="9"/>
  <c r="DO80" i="9" s="1"/>
  <c r="DO36" i="9"/>
  <c r="DO55" i="9" s="1"/>
  <c r="DE39" i="9"/>
  <c r="DD41" i="9"/>
  <c r="EE3" i="9"/>
  <c r="DQ15" i="9"/>
  <c r="DR15" i="9" s="1"/>
  <c r="DQ11" i="9"/>
  <c r="DR11" i="9" s="1"/>
  <c r="DQ38" i="9"/>
  <c r="DR38" i="9" s="1"/>
  <c r="DR13" i="9"/>
  <c r="DQ9" i="9"/>
  <c r="DQ14" i="9"/>
  <c r="DR14" i="9" s="1"/>
  <c r="DQ10" i="9"/>
  <c r="DR10" i="9" s="1"/>
  <c r="DQ17" i="9"/>
  <c r="DR17" i="9" s="1"/>
  <c r="DQ12" i="9"/>
  <c r="DR12" i="9" s="1"/>
  <c r="DQ39" i="9"/>
  <c r="EA76" i="9"/>
  <c r="EA36" i="9"/>
  <c r="DZ82" i="9"/>
  <c r="DZ84" i="9" s="1"/>
  <c r="DB82" i="9"/>
  <c r="DB84" i="9" s="1"/>
  <c r="DC76" i="9"/>
  <c r="DC36" i="9"/>
  <c r="DC55" i="9" s="1"/>
  <c r="BR84" i="11"/>
  <c r="DD84" i="12"/>
  <c r="DR76" i="13"/>
  <c r="DZ86" i="13"/>
  <c r="ED76" i="13"/>
  <c r="ED80" i="13" s="1"/>
  <c r="ED36" i="13"/>
  <c r="ED55" i="13" s="1"/>
  <c r="CD86" i="13"/>
  <c r="CE86" i="13" s="1"/>
  <c r="CE84" i="13"/>
  <c r="CR82" i="13"/>
  <c r="CQ84" i="13"/>
  <c r="DR36" i="13"/>
  <c r="DD82" i="13"/>
  <c r="DE80" i="13"/>
  <c r="ED77" i="13"/>
  <c r="EE77" i="13" s="1"/>
  <c r="EE41" i="13"/>
  <c r="EC82" i="13"/>
  <c r="DE55" i="13"/>
  <c r="DR55" i="12"/>
  <c r="EC84" i="12"/>
  <c r="EE36" i="12"/>
  <c r="CQ86" i="12"/>
  <c r="CR86" i="12" s="1"/>
  <c r="CR84" i="12"/>
  <c r="EE76" i="12"/>
  <c r="DQ82" i="12"/>
  <c r="DR80" i="12"/>
  <c r="EB82" i="11"/>
  <c r="DP84" i="11"/>
  <c r="CE82" i="11"/>
  <c r="CD84" i="11"/>
  <c r="CQ82" i="11"/>
  <c r="CR80" i="11"/>
  <c r="ED41" i="11"/>
  <c r="EE39" i="11"/>
  <c r="DE36" i="11"/>
  <c r="DQ77" i="11"/>
  <c r="DR77" i="11" s="1"/>
  <c r="DR41" i="11"/>
  <c r="DE76" i="11"/>
  <c r="DO84" i="11"/>
  <c r="CR55" i="11"/>
  <c r="EC76" i="11"/>
  <c r="EC80" i="11" s="1"/>
  <c r="EC36" i="11"/>
  <c r="DQ76" i="11"/>
  <c r="DQ36" i="11"/>
  <c r="DQ55" i="11" s="1"/>
  <c r="DB86" i="11"/>
  <c r="CP84" i="10"/>
  <c r="DP86" i="8"/>
  <c r="AR76" i="10"/>
  <c r="DR76" i="8"/>
  <c r="BC86" i="9"/>
  <c r="BC86" i="10"/>
  <c r="DA86" i="8"/>
  <c r="BR76" i="8"/>
  <c r="DE36" i="10"/>
  <c r="CE55" i="8"/>
  <c r="CE76" i="10"/>
  <c r="EE55" i="10"/>
  <c r="EE80" i="10"/>
  <c r="EE76" i="10"/>
  <c r="CQ74" i="9"/>
  <c r="CR71" i="9"/>
  <c r="CR55" i="9"/>
  <c r="BR76" i="10"/>
  <c r="BR55" i="9"/>
  <c r="DD74" i="8"/>
  <c r="BE76" i="10"/>
  <c r="BR71" i="9"/>
  <c r="BE76" i="9"/>
  <c r="DR72" i="9"/>
  <c r="DR71" i="9"/>
  <c r="AR76" i="8"/>
  <c r="CR80" i="10"/>
  <c r="CR76" i="10"/>
  <c r="ED72" i="10"/>
  <c r="ED74" i="10" s="1"/>
  <c r="EE71" i="10"/>
  <c r="EE36" i="8"/>
  <c r="DR72" i="8"/>
  <c r="DR71" i="8"/>
  <c r="CR36" i="10"/>
  <c r="ED72" i="8"/>
  <c r="EE72" i="8" s="1"/>
  <c r="EE71" i="8"/>
  <c r="BR55" i="8"/>
  <c r="CB86" i="9"/>
  <c r="CE36" i="10"/>
  <c r="BR55" i="10"/>
  <c r="BE55" i="8"/>
  <c r="DE76" i="10"/>
  <c r="EE76" i="8"/>
  <c r="DE55" i="8"/>
  <c r="BD74" i="9"/>
  <c r="CR36" i="8"/>
  <c r="BR76" i="9"/>
  <c r="AE80" i="9"/>
  <c r="DR55" i="8"/>
  <c r="CR76" i="9"/>
  <c r="CR76" i="8"/>
  <c r="BD74" i="10"/>
  <c r="BR71" i="10"/>
  <c r="DQ74" i="10"/>
  <c r="DR71" i="10"/>
  <c r="BR71" i="8"/>
  <c r="CR71" i="8"/>
  <c r="CE76" i="8"/>
  <c r="CE76" i="9"/>
  <c r="DR80" i="10"/>
  <c r="DR76" i="10"/>
  <c r="CO86" i="10"/>
  <c r="CQ74" i="10"/>
  <c r="CR71" i="10"/>
  <c r="BE76" i="8"/>
  <c r="DR55" i="10"/>
  <c r="AR76" i="9"/>
  <c r="ED72" i="9"/>
  <c r="ED74" i="9" s="1"/>
  <c r="EE71" i="9"/>
  <c r="AE80" i="10"/>
  <c r="ED41" i="2"/>
  <c r="EE38" i="1"/>
  <c r="DE77" i="2"/>
  <c r="EB41" i="2"/>
  <c r="EB77" i="2" s="1"/>
  <c r="DE41" i="2"/>
  <c r="EC77" i="3"/>
  <c r="EE77" i="3" s="1"/>
  <c r="EE41" i="3"/>
  <c r="DP41" i="2"/>
  <c r="DP77" i="2" s="1"/>
  <c r="EC39" i="2"/>
  <c r="EE39" i="2" s="1"/>
  <c r="DR39" i="2"/>
  <c r="DQ77" i="2"/>
  <c r="CE74" i="8" l="1"/>
  <c r="EC46" i="9"/>
  <c r="DR44" i="9"/>
  <c r="DQ46" i="9"/>
  <c r="DR46" i="9" s="1"/>
  <c r="ED45" i="9"/>
  <c r="EE45" i="9" s="1"/>
  <c r="DR9" i="9"/>
  <c r="DQ34" i="9"/>
  <c r="DR34" i="9" s="1"/>
  <c r="EC34" i="9"/>
  <c r="ED44" i="9"/>
  <c r="ED33" i="9"/>
  <c r="EE33" i="9" s="1"/>
  <c r="ED43" i="9"/>
  <c r="EE43" i="9" s="1"/>
  <c r="EA80" i="9"/>
  <c r="EA82" i="9" s="1"/>
  <c r="EA84" i="9" s="1"/>
  <c r="DC80" i="9"/>
  <c r="DC82" i="9" s="1"/>
  <c r="DC84" i="9" s="1"/>
  <c r="EE78" i="11"/>
  <c r="DQ80" i="11"/>
  <c r="DR78" i="11"/>
  <c r="DD78" i="9"/>
  <c r="EC55" i="11"/>
  <c r="EA55" i="9"/>
  <c r="EC53" i="9"/>
  <c r="EC78" i="9" s="1"/>
  <c r="DR53" i="9"/>
  <c r="DQ53" i="9"/>
  <c r="DQ78" i="9" s="1"/>
  <c r="EC41" i="9"/>
  <c r="EC77" i="9" s="1"/>
  <c r="CE74" i="9"/>
  <c r="DC77" i="1"/>
  <c r="EC39" i="1"/>
  <c r="DP41" i="1"/>
  <c r="CQ77" i="1"/>
  <c r="DQ39" i="1"/>
  <c r="DD41" i="1"/>
  <c r="DE41" i="1" s="1"/>
  <c r="ED29" i="9"/>
  <c r="EE29" i="9" s="1"/>
  <c r="ED19" i="9"/>
  <c r="EE19" i="9" s="1"/>
  <c r="ED26" i="9"/>
  <c r="EE26" i="9" s="1"/>
  <c r="ED23" i="9"/>
  <c r="EE23" i="9" s="1"/>
  <c r="ED31" i="9"/>
  <c r="EE31" i="9" s="1"/>
  <c r="ED16" i="9"/>
  <c r="EE16" i="9" s="1"/>
  <c r="ED27" i="9"/>
  <c r="EE27" i="9" s="1"/>
  <c r="ED28" i="9"/>
  <c r="EE28" i="9" s="1"/>
  <c r="ED18" i="9"/>
  <c r="EE18" i="9" s="1"/>
  <c r="ED25" i="9"/>
  <c r="EE25" i="9" s="1"/>
  <c r="ED32" i="9"/>
  <c r="EE32" i="9" s="1"/>
  <c r="ED22" i="9"/>
  <c r="EE22" i="9" s="1"/>
  <c r="ED24" i="9"/>
  <c r="EE24" i="9" s="1"/>
  <c r="ED21" i="9"/>
  <c r="EE21" i="9" s="1"/>
  <c r="ED20" i="9"/>
  <c r="EE20" i="9" s="1"/>
  <c r="ED30" i="9"/>
  <c r="EE30" i="9" s="1"/>
  <c r="CR41" i="1"/>
  <c r="DO77" i="1"/>
  <c r="CE77" i="1"/>
  <c r="EB41" i="1"/>
  <c r="EB77" i="1" s="1"/>
  <c r="DE39" i="1"/>
  <c r="EE74" i="8"/>
  <c r="DR74" i="8"/>
  <c r="BR74" i="9"/>
  <c r="DE74" i="9"/>
  <c r="BR74" i="8"/>
  <c r="BQ74" i="9"/>
  <c r="DD86" i="12"/>
  <c r="DE86" i="12" s="1"/>
  <c r="DM86" i="9"/>
  <c r="DE74" i="10"/>
  <c r="DB86" i="9"/>
  <c r="DZ86" i="9"/>
  <c r="DR74" i="9"/>
  <c r="DQ74" i="8"/>
  <c r="CP86" i="10"/>
  <c r="DP86" i="11"/>
  <c r="BQ74" i="10"/>
  <c r="CD74" i="8"/>
  <c r="ED74" i="8"/>
  <c r="CD74" i="9"/>
  <c r="BD74" i="8"/>
  <c r="DD74" i="9"/>
  <c r="BR74" i="10"/>
  <c r="CR74" i="8"/>
  <c r="CQ74" i="8"/>
  <c r="DD74" i="10"/>
  <c r="CE74" i="10"/>
  <c r="BQ74" i="8"/>
  <c r="DQ74" i="9"/>
  <c r="BE74" i="8"/>
  <c r="CD74" i="10"/>
  <c r="DP76" i="9"/>
  <c r="DP80" i="9" s="1"/>
  <c r="DP36" i="9"/>
  <c r="ED14" i="9"/>
  <c r="EE14" i="9" s="1"/>
  <c r="ED39" i="9"/>
  <c r="ED15" i="9"/>
  <c r="EE15" i="9" s="1"/>
  <c r="ED38" i="9"/>
  <c r="EE38" i="9" s="1"/>
  <c r="ED17" i="9"/>
  <c r="EE17" i="9" s="1"/>
  <c r="EE13" i="9"/>
  <c r="ED11" i="9"/>
  <c r="EE11" i="9" s="1"/>
  <c r="ED10" i="9"/>
  <c r="EE10" i="9" s="1"/>
  <c r="ED9" i="9"/>
  <c r="ED12" i="9"/>
  <c r="EE12" i="9" s="1"/>
  <c r="EB76" i="9"/>
  <c r="EB80" i="9" s="1"/>
  <c r="EB36" i="9"/>
  <c r="EB55" i="9" s="1"/>
  <c r="DR39" i="9"/>
  <c r="DQ41" i="9"/>
  <c r="DE41" i="9"/>
  <c r="DD77" i="9"/>
  <c r="DE77" i="9" s="1"/>
  <c r="DD36" i="9"/>
  <c r="DD76" i="9"/>
  <c r="DO82" i="9"/>
  <c r="DE84" i="12"/>
  <c r="EE36" i="13"/>
  <c r="DE82" i="13"/>
  <c r="DD84" i="13"/>
  <c r="EE76" i="13"/>
  <c r="DQ82" i="13"/>
  <c r="DR82" i="13" s="1"/>
  <c r="DR80" i="13"/>
  <c r="DR55" i="13"/>
  <c r="EC84" i="13"/>
  <c r="CQ86" i="13"/>
  <c r="CR86" i="13" s="1"/>
  <c r="CR84" i="13"/>
  <c r="DR82" i="12"/>
  <c r="DQ84" i="12"/>
  <c r="EE55" i="12"/>
  <c r="EC86" i="12"/>
  <c r="ED82" i="12"/>
  <c r="EE82" i="12" s="1"/>
  <c r="EE80" i="12"/>
  <c r="DE55" i="11"/>
  <c r="DR76" i="11"/>
  <c r="ED77" i="11"/>
  <c r="EE77" i="11" s="1"/>
  <c r="EE41" i="11"/>
  <c r="ED76" i="11"/>
  <c r="ED80" i="11" s="1"/>
  <c r="ED36" i="11"/>
  <c r="ED55" i="11" s="1"/>
  <c r="DO86" i="11"/>
  <c r="CD86" i="11"/>
  <c r="CE86" i="11" s="1"/>
  <c r="CE84" i="11"/>
  <c r="EC82" i="11"/>
  <c r="DD82" i="11"/>
  <c r="DE80" i="11"/>
  <c r="EB84" i="11"/>
  <c r="DR36" i="11"/>
  <c r="CR82" i="11"/>
  <c r="CQ84" i="11"/>
  <c r="CE55" i="10"/>
  <c r="BD82" i="9"/>
  <c r="BE80" i="9"/>
  <c r="BQ82" i="9"/>
  <c r="BR80" i="9"/>
  <c r="ED82" i="8"/>
  <c r="EE80" i="8"/>
  <c r="BD82" i="8"/>
  <c r="BE80" i="8"/>
  <c r="CD82" i="9"/>
  <c r="CE80" i="9"/>
  <c r="CQ82" i="8"/>
  <c r="CR82" i="8" s="1"/>
  <c r="CR80" i="8"/>
  <c r="CR55" i="8"/>
  <c r="EE55" i="8"/>
  <c r="BQ82" i="10"/>
  <c r="BR80" i="10"/>
  <c r="DE55" i="10"/>
  <c r="CR80" i="9"/>
  <c r="DD82" i="10"/>
  <c r="DE80" i="10"/>
  <c r="DQ82" i="8"/>
  <c r="DR80" i="8"/>
  <c r="BQ82" i="8"/>
  <c r="BR82" i="8" s="1"/>
  <c r="BR80" i="8"/>
  <c r="BD82" i="10"/>
  <c r="BE80" i="10"/>
  <c r="EE72" i="9"/>
  <c r="EE74" i="9" s="1"/>
  <c r="CD82" i="8"/>
  <c r="CE82" i="8" s="1"/>
  <c r="CE80" i="8"/>
  <c r="ED82" i="10"/>
  <c r="EE72" i="10"/>
  <c r="EE74" i="10" s="1"/>
  <c r="AR80" i="10"/>
  <c r="DD82" i="8"/>
  <c r="DE74" i="8"/>
  <c r="DQ82" i="10"/>
  <c r="DR72" i="10"/>
  <c r="DR74" i="10" s="1"/>
  <c r="CR55" i="10"/>
  <c r="CQ82" i="10"/>
  <c r="CR74" i="10"/>
  <c r="AR80" i="9"/>
  <c r="AR80" i="8"/>
  <c r="CQ82" i="9"/>
  <c r="CR82" i="9" s="1"/>
  <c r="CR74" i="9"/>
  <c r="CD82" i="10"/>
  <c r="CE82" i="10" s="1"/>
  <c r="CE80" i="10"/>
  <c r="DR77" i="2"/>
  <c r="DR41" i="2"/>
  <c r="ED77" i="2"/>
  <c r="EC41" i="2"/>
  <c r="EC77" i="2" s="1"/>
  <c r="EE44" i="9" l="1"/>
  <c r="ED46" i="9"/>
  <c r="EE46" i="9" s="1"/>
  <c r="EE9" i="9"/>
  <c r="ED34" i="9"/>
  <c r="EE34" i="9" s="1"/>
  <c r="EA86" i="9"/>
  <c r="DC86" i="9"/>
  <c r="DR78" i="9"/>
  <c r="DD80" i="9"/>
  <c r="DE78" i="9"/>
  <c r="DD55" i="9"/>
  <c r="DP55" i="9"/>
  <c r="EE53" i="9"/>
  <c r="ED53" i="9"/>
  <c r="ED78" i="9" s="1"/>
  <c r="CR77" i="1"/>
  <c r="DP77" i="1"/>
  <c r="DD77" i="1"/>
  <c r="EC41" i="1"/>
  <c r="ED39" i="1"/>
  <c r="EE39" i="1" s="1"/>
  <c r="DQ41" i="1"/>
  <c r="DR41" i="1" s="1"/>
  <c r="DR39" i="1"/>
  <c r="EC86" i="13"/>
  <c r="DO84" i="9"/>
  <c r="EE39" i="9"/>
  <c r="ED41" i="9"/>
  <c r="DQ36" i="9"/>
  <c r="DQ55" i="9" s="1"/>
  <c r="DQ76" i="9"/>
  <c r="EC76" i="9"/>
  <c r="EC36" i="9"/>
  <c r="DE76" i="9"/>
  <c r="DQ77" i="9"/>
  <c r="DR77" i="9" s="1"/>
  <c r="DR41" i="9"/>
  <c r="DE36" i="9"/>
  <c r="EB82" i="9"/>
  <c r="EB84" i="9" s="1"/>
  <c r="DQ84" i="13"/>
  <c r="ED82" i="13"/>
  <c r="EE82" i="13" s="1"/>
  <c r="EE80" i="13"/>
  <c r="DD86" i="13"/>
  <c r="DE86" i="13" s="1"/>
  <c r="DE84" i="13"/>
  <c r="EE55" i="13"/>
  <c r="DQ86" i="12"/>
  <c r="DR86" i="12" s="1"/>
  <c r="DR84" i="12"/>
  <c r="ED84" i="12"/>
  <c r="EC84" i="11"/>
  <c r="DQ82" i="11"/>
  <c r="DR82" i="11" s="1"/>
  <c r="DR80" i="11"/>
  <c r="CQ86" i="11"/>
  <c r="CR86" i="11" s="1"/>
  <c r="CR84" i="11"/>
  <c r="EE36" i="11"/>
  <c r="DR55" i="11"/>
  <c r="EE76" i="11"/>
  <c r="EB86" i="11"/>
  <c r="DE82" i="11"/>
  <c r="DD84" i="11"/>
  <c r="DD84" i="8"/>
  <c r="DE82" i="8"/>
  <c r="DR82" i="8"/>
  <c r="DQ84" i="8"/>
  <c r="BD84" i="9"/>
  <c r="BE82" i="8"/>
  <c r="BD84" i="8"/>
  <c r="CE82" i="9"/>
  <c r="CD84" i="9"/>
  <c r="CQ84" i="9"/>
  <c r="ED84" i="10"/>
  <c r="EE82" i="10"/>
  <c r="BR82" i="10"/>
  <c r="BQ84" i="10"/>
  <c r="CQ84" i="10"/>
  <c r="CR82" i="10"/>
  <c r="EE82" i="8"/>
  <c r="ED84" i="8"/>
  <c r="DE82" i="10"/>
  <c r="DD84" i="10"/>
  <c r="BQ84" i="9"/>
  <c r="BR82" i="9"/>
  <c r="BQ84" i="8"/>
  <c r="CD84" i="10"/>
  <c r="CQ84" i="8"/>
  <c r="DQ84" i="10"/>
  <c r="DR82" i="10"/>
  <c r="BD84" i="10"/>
  <c r="CD84" i="8"/>
  <c r="EE41" i="2"/>
  <c r="EE77" i="2"/>
  <c r="EC80" i="9" l="1"/>
  <c r="EC82" i="9" s="1"/>
  <c r="EC84" i="9" s="1"/>
  <c r="EC86" i="9" s="1"/>
  <c r="DQ80" i="9"/>
  <c r="DQ82" i="9" s="1"/>
  <c r="DQ84" i="9" s="1"/>
  <c r="EE78" i="9"/>
  <c r="DE55" i="9"/>
  <c r="EC55" i="9"/>
  <c r="ED41" i="1"/>
  <c r="ED77" i="1" s="1"/>
  <c r="DQ77" i="1"/>
  <c r="EC77" i="1"/>
  <c r="DE77" i="1"/>
  <c r="EB86" i="9"/>
  <c r="DO86" i="9"/>
  <c r="EC86" i="11"/>
  <c r="DR84" i="13"/>
  <c r="ED77" i="9"/>
  <c r="EE77" i="9" s="1"/>
  <c r="EE41" i="9"/>
  <c r="DD82" i="9"/>
  <c r="DE82" i="9" s="1"/>
  <c r="DE80" i="9"/>
  <c r="DR36" i="9"/>
  <c r="ED36" i="9"/>
  <c r="ED55" i="9" s="1"/>
  <c r="ED76" i="9"/>
  <c r="ED80" i="9" s="1"/>
  <c r="DR76" i="9"/>
  <c r="DP82" i="9"/>
  <c r="DP84" i="9" s="1"/>
  <c r="DQ86" i="13"/>
  <c r="DR86" i="13" s="1"/>
  <c r="ED84" i="13"/>
  <c r="DQ84" i="11"/>
  <c r="ED86" i="12"/>
  <c r="EE86" i="12" s="1"/>
  <c r="EE84" i="12"/>
  <c r="DD86" i="11"/>
  <c r="DE86" i="11" s="1"/>
  <c r="DE84" i="11"/>
  <c r="EE55" i="11"/>
  <c r="ED82" i="11"/>
  <c r="EE82" i="11" s="1"/>
  <c r="EE80" i="11"/>
  <c r="CD86" i="10"/>
  <c r="CE86" i="10" s="1"/>
  <c r="CE84" i="10"/>
  <c r="DQ86" i="10"/>
  <c r="DR86" i="10" s="1"/>
  <c r="DR84" i="10"/>
  <c r="ED86" i="8"/>
  <c r="EE86" i="8" s="1"/>
  <c r="EE84" i="8"/>
  <c r="DD86" i="10"/>
  <c r="DE86" i="10" s="1"/>
  <c r="DE84" i="10"/>
  <c r="BD86" i="10"/>
  <c r="BQ86" i="9"/>
  <c r="BR86" i="9" s="1"/>
  <c r="BR84" i="9"/>
  <c r="CQ86" i="10"/>
  <c r="CR86" i="10" s="1"/>
  <c r="CR84" i="10"/>
  <c r="CD86" i="9"/>
  <c r="CE86" i="9" s="1"/>
  <c r="CE84" i="9"/>
  <c r="BD86" i="9"/>
  <c r="BQ86" i="10"/>
  <c r="BR86" i="10" s="1"/>
  <c r="BR84" i="10"/>
  <c r="CQ86" i="9"/>
  <c r="CR86" i="9" s="1"/>
  <c r="CR84" i="9"/>
  <c r="CQ86" i="8"/>
  <c r="CR86" i="8" s="1"/>
  <c r="CR84" i="8"/>
  <c r="BD86" i="8"/>
  <c r="BE86" i="8" s="1"/>
  <c r="BE84" i="8"/>
  <c r="CD86" i="8"/>
  <c r="CE86" i="8" s="1"/>
  <c r="CE84" i="8"/>
  <c r="DQ86" i="8"/>
  <c r="DR86" i="8" s="1"/>
  <c r="DR84" i="8"/>
  <c r="DD86" i="8"/>
  <c r="DE86" i="8" s="1"/>
  <c r="DE84" i="8"/>
  <c r="BQ86" i="8"/>
  <c r="BR86" i="8" s="1"/>
  <c r="BR84" i="8"/>
  <c r="ED86" i="10"/>
  <c r="EE86" i="10" s="1"/>
  <c r="EE84" i="10"/>
  <c r="DR80" i="9" l="1"/>
  <c r="EE77" i="1"/>
  <c r="EE41" i="1"/>
  <c r="DR77" i="1"/>
  <c r="DQ86" i="11"/>
  <c r="DR86" i="11" s="1"/>
  <c r="DQ86" i="9"/>
  <c r="EE84" i="13"/>
  <c r="DR82" i="9"/>
  <c r="DD84" i="9"/>
  <c r="DP86" i="9"/>
  <c r="DR84" i="9"/>
  <c r="DR55" i="9"/>
  <c r="EE36" i="9"/>
  <c r="EE76" i="9"/>
  <c r="ED86" i="13"/>
  <c r="EE86" i="13" s="1"/>
  <c r="DR84" i="11"/>
  <c r="ED84" i="11"/>
  <c r="DR86" i="9" l="1"/>
  <c r="DD86" i="9"/>
  <c r="DE86" i="9" s="1"/>
  <c r="DE84" i="9"/>
  <c r="EE80" i="9"/>
  <c r="ED82" i="9"/>
  <c r="EE55" i="9"/>
  <c r="ED86" i="11"/>
  <c r="EE86" i="11" s="1"/>
  <c r="EE84" i="11"/>
  <c r="R79" i="2"/>
  <c r="R79" i="3"/>
  <c r="R79" i="4"/>
  <c r="R79" i="5"/>
  <c r="R79" i="6"/>
  <c r="R79" i="1"/>
  <c r="R38" i="2"/>
  <c r="R39" i="2"/>
  <c r="R38" i="3"/>
  <c r="R38" i="1"/>
  <c r="R39" i="1"/>
  <c r="B58" i="4"/>
  <c r="S44" i="4" s="1"/>
  <c r="S46" i="4" s="1"/>
  <c r="S55" i="4" s="1"/>
  <c r="B52" i="4"/>
  <c r="B47" i="3"/>
  <c r="S43" i="3" s="1"/>
  <c r="S46" i="3" s="1"/>
  <c r="B47" i="2"/>
  <c r="B58" i="1"/>
  <c r="B52" i="1"/>
  <c r="R89" i="1" l="1"/>
  <c r="F43" i="2"/>
  <c r="F46" i="2" s="1"/>
  <c r="F55" i="2" s="1"/>
  <c r="S43" i="2"/>
  <c r="F44" i="1"/>
  <c r="S44" i="1"/>
  <c r="BS44" i="5"/>
  <c r="CS44" i="5"/>
  <c r="CF44" i="5"/>
  <c r="AF44" i="5"/>
  <c r="DF44" i="5"/>
  <c r="AS44" i="5"/>
  <c r="BF44" i="5"/>
  <c r="DS44" i="5"/>
  <c r="DS44" i="6"/>
  <c r="CF44" i="6"/>
  <c r="AS44" i="6"/>
  <c r="BF44" i="6"/>
  <c r="BS44" i="6"/>
  <c r="DF44" i="6"/>
  <c r="AF44" i="6"/>
  <c r="CS44" i="6"/>
  <c r="DS43" i="6"/>
  <c r="DF43" i="6"/>
  <c r="CS43" i="6"/>
  <c r="CF43" i="6"/>
  <c r="BS43" i="6"/>
  <c r="BF43" i="6"/>
  <c r="AS43" i="6"/>
  <c r="AF43" i="6"/>
  <c r="EE82" i="9"/>
  <c r="ED84" i="9"/>
  <c r="B54" i="1"/>
  <c r="B54" i="4"/>
  <c r="G41" i="1"/>
  <c r="H41" i="1"/>
  <c r="I41" i="1"/>
  <c r="J41" i="1"/>
  <c r="K41" i="1"/>
  <c r="L41" i="1"/>
  <c r="M41" i="1"/>
  <c r="N41" i="1"/>
  <c r="O41" i="1"/>
  <c r="P41" i="1"/>
  <c r="Q41" i="1"/>
  <c r="F77" i="2"/>
  <c r="G41" i="2"/>
  <c r="H41" i="2"/>
  <c r="H77" i="2" s="1"/>
  <c r="I41" i="2"/>
  <c r="I77" i="2" s="1"/>
  <c r="J41" i="2"/>
  <c r="J77" i="2" s="1"/>
  <c r="K41" i="2"/>
  <c r="K77" i="2" s="1"/>
  <c r="L41" i="2"/>
  <c r="L77" i="2" s="1"/>
  <c r="M41" i="2"/>
  <c r="M77" i="2" s="1"/>
  <c r="N41" i="2"/>
  <c r="N77" i="2" s="1"/>
  <c r="O41" i="2"/>
  <c r="O77" i="2" s="1"/>
  <c r="P41" i="2"/>
  <c r="P77" i="2" s="1"/>
  <c r="Q41" i="2"/>
  <c r="Q77" i="2" s="1"/>
  <c r="F41" i="3"/>
  <c r="G41" i="3"/>
  <c r="G77" i="3" s="1"/>
  <c r="H41" i="3"/>
  <c r="H77" i="3" s="1"/>
  <c r="I41" i="3"/>
  <c r="I77" i="3" s="1"/>
  <c r="J41" i="3"/>
  <c r="J77" i="3" s="1"/>
  <c r="K41" i="3"/>
  <c r="K77" i="3" s="1"/>
  <c r="L41" i="3"/>
  <c r="L77" i="3" s="1"/>
  <c r="M41" i="3"/>
  <c r="M77" i="3" s="1"/>
  <c r="N41" i="3"/>
  <c r="N77" i="3" s="1"/>
  <c r="O41" i="3"/>
  <c r="O77" i="3" s="1"/>
  <c r="P41" i="3"/>
  <c r="P77" i="3" s="1"/>
  <c r="Q41" i="3"/>
  <c r="Q77" i="3" s="1"/>
  <c r="F41" i="4"/>
  <c r="F77" i="4" s="1"/>
  <c r="F41" i="5"/>
  <c r="F77" i="5" s="1"/>
  <c r="F41" i="6"/>
  <c r="F77" i="6" s="1"/>
  <c r="F34" i="1"/>
  <c r="F76" i="2"/>
  <c r="F80" i="2" s="1"/>
  <c r="F76" i="3"/>
  <c r="F80" i="3" s="1"/>
  <c r="F76" i="4"/>
  <c r="F80" i="4" s="1"/>
  <c r="F76" i="5"/>
  <c r="F76" i="6"/>
  <c r="AR4" i="4"/>
  <c r="AR4" i="3"/>
  <c r="AR4" i="2"/>
  <c r="AR4" i="1"/>
  <c r="R67" i="4"/>
  <c r="R69" i="4"/>
  <c r="DF46" i="6" l="1"/>
  <c r="DF55" i="6" s="1"/>
  <c r="DF60" i="6" s="1"/>
  <c r="CF46" i="6"/>
  <c r="CF55" i="6" s="1"/>
  <c r="CF60" i="6" s="1"/>
  <c r="BS46" i="6"/>
  <c r="BS55" i="6" s="1"/>
  <c r="BS60" i="6" s="1"/>
  <c r="DS46" i="6"/>
  <c r="DS55" i="6" s="1"/>
  <c r="DS60" i="6" s="1"/>
  <c r="CS46" i="6"/>
  <c r="CS55" i="6" s="1"/>
  <c r="CS60" i="6" s="1"/>
  <c r="BF46" i="6"/>
  <c r="BF55" i="6" s="1"/>
  <c r="BF60" i="6" s="1"/>
  <c r="AF46" i="6"/>
  <c r="AS46" i="6"/>
  <c r="AS55" i="6" s="1"/>
  <c r="AS60" i="6" s="1"/>
  <c r="F80" i="6"/>
  <c r="F80" i="5"/>
  <c r="H77" i="1"/>
  <c r="Q77" i="1"/>
  <c r="I77" i="1"/>
  <c r="F77" i="3"/>
  <c r="R77" i="3" s="1"/>
  <c r="P77" i="1"/>
  <c r="O77" i="1"/>
  <c r="N77" i="1"/>
  <c r="F76" i="1"/>
  <c r="M77" i="1"/>
  <c r="L77" i="1"/>
  <c r="K77" i="1"/>
  <c r="J77" i="1"/>
  <c r="S93" i="4"/>
  <c r="S96" i="4" s="1"/>
  <c r="G77" i="1"/>
  <c r="ED86" i="9"/>
  <c r="EE86" i="9" s="1"/>
  <c r="EE84" i="9"/>
  <c r="S60" i="4"/>
  <c r="CF93" i="6"/>
  <c r="CF96" i="6" s="1"/>
  <c r="BS93" i="6"/>
  <c r="BS96" i="6" s="1"/>
  <c r="BF93" i="6"/>
  <c r="BF96" i="6" s="1"/>
  <c r="DF93" i="6"/>
  <c r="DF96" i="6" s="1"/>
  <c r="CS93" i="6"/>
  <c r="CS96" i="6" s="1"/>
  <c r="AS93" i="6"/>
  <c r="AS96" i="6" s="1"/>
  <c r="DS93" i="6"/>
  <c r="DS96" i="6" s="1"/>
  <c r="S93" i="6"/>
  <c r="S96" i="6" s="1"/>
  <c r="S93" i="5"/>
  <c r="S96" i="5" s="1"/>
  <c r="BE4" i="3"/>
  <c r="AF3" i="3"/>
  <c r="AF2" i="3" s="1"/>
  <c r="BE4" i="2"/>
  <c r="AF3" i="2"/>
  <c r="AF2" i="2" s="1"/>
  <c r="BE4" i="4"/>
  <c r="AF3" i="4"/>
  <c r="AF2" i="4" s="1"/>
  <c r="BE4" i="1"/>
  <c r="AF3" i="1"/>
  <c r="AF2" i="1" s="1"/>
  <c r="F55" i="3"/>
  <c r="F60" i="3" s="1"/>
  <c r="F46" i="4"/>
  <c r="F46" i="1"/>
  <c r="F7" i="6"/>
  <c r="F36" i="6"/>
  <c r="F7" i="5"/>
  <c r="F36" i="5"/>
  <c r="F7" i="4"/>
  <c r="F36" i="4"/>
  <c r="F7" i="3"/>
  <c r="F7" i="2"/>
  <c r="S46" i="1"/>
  <c r="S46" i="2"/>
  <c r="R41" i="2"/>
  <c r="G77" i="2"/>
  <c r="R77" i="2" s="1"/>
  <c r="R41" i="3"/>
  <c r="R41" i="1"/>
  <c r="R69" i="5"/>
  <c r="R69" i="6"/>
  <c r="R67" i="5"/>
  <c r="R67" i="6"/>
  <c r="AF49" i="1" l="1"/>
  <c r="AF50" i="1"/>
  <c r="AF51" i="1"/>
  <c r="AF57" i="1"/>
  <c r="AF88" i="1"/>
  <c r="AF91" i="1" s="1"/>
  <c r="AF51" i="4"/>
  <c r="AF49" i="4"/>
  <c r="AF50" i="4"/>
  <c r="AF88" i="4"/>
  <c r="AF57" i="4"/>
  <c r="AF49" i="2"/>
  <c r="AF50" i="2"/>
  <c r="AF51" i="2"/>
  <c r="AF57" i="2"/>
  <c r="AF88" i="2"/>
  <c r="AF58" i="2"/>
  <c r="AF89" i="2"/>
  <c r="AF49" i="3"/>
  <c r="AF50" i="3"/>
  <c r="AF51" i="3"/>
  <c r="AF58" i="3"/>
  <c r="AF57" i="3"/>
  <c r="AF59" i="3"/>
  <c r="AF90" i="3"/>
  <c r="AF89" i="3"/>
  <c r="AF88" i="3"/>
  <c r="F55" i="4"/>
  <c r="F60" i="4" s="1"/>
  <c r="F62" i="4" s="1"/>
  <c r="F55" i="6"/>
  <c r="F55" i="5"/>
  <c r="F80" i="1"/>
  <c r="R77" i="1"/>
  <c r="S62" i="5"/>
  <c r="S62" i="6"/>
  <c r="S64" i="6" s="1"/>
  <c r="S62" i="4"/>
  <c r="S64" i="4" s="1"/>
  <c r="F62" i="3"/>
  <c r="AG3" i="2"/>
  <c r="AG3" i="3"/>
  <c r="AG3" i="1"/>
  <c r="AG3" i="4"/>
  <c r="BR4" i="1"/>
  <c r="AS3" i="1"/>
  <c r="AS2" i="1" s="1"/>
  <c r="BR4" i="4"/>
  <c r="AS3" i="4"/>
  <c r="AS2" i="4" s="1"/>
  <c r="BR4" i="2"/>
  <c r="AS3" i="2"/>
  <c r="AS2" i="2" s="1"/>
  <c r="BR4" i="3"/>
  <c r="AS3" i="3"/>
  <c r="AS2" i="3" s="1"/>
  <c r="F71" i="4"/>
  <c r="F72" i="4" s="1"/>
  <c r="F71" i="6"/>
  <c r="F71" i="2"/>
  <c r="F72" i="2" s="1"/>
  <c r="F71" i="5"/>
  <c r="F71" i="3"/>
  <c r="AS51" i="3" l="1"/>
  <c r="AS49" i="3"/>
  <c r="AS50" i="3"/>
  <c r="AS59" i="3"/>
  <c r="AS57" i="3"/>
  <c r="AS58" i="3"/>
  <c r="AS90" i="3"/>
  <c r="AS89" i="3"/>
  <c r="AS88" i="3"/>
  <c r="AF91" i="2"/>
  <c r="AS51" i="2"/>
  <c r="AS49" i="2"/>
  <c r="AS50" i="2"/>
  <c r="AS89" i="2"/>
  <c r="AS57" i="2"/>
  <c r="AS88" i="2"/>
  <c r="AS58" i="2"/>
  <c r="AS50" i="4"/>
  <c r="AS51" i="4"/>
  <c r="AS49" i="4"/>
  <c r="AS88" i="4"/>
  <c r="AS57" i="4"/>
  <c r="AS49" i="1"/>
  <c r="AS50" i="1"/>
  <c r="AS51" i="1"/>
  <c r="AS88" i="1"/>
  <c r="AS91" i="1" s="1"/>
  <c r="AS57" i="1"/>
  <c r="AF91" i="3"/>
  <c r="AF44" i="4"/>
  <c r="AF91" i="4"/>
  <c r="AF43" i="4"/>
  <c r="AF44" i="2"/>
  <c r="AF43" i="2"/>
  <c r="AF29" i="1"/>
  <c r="AF44" i="1"/>
  <c r="AF43" i="1"/>
  <c r="AF44" i="3"/>
  <c r="AF45" i="3"/>
  <c r="AF43" i="3"/>
  <c r="F72" i="6"/>
  <c r="F74" i="6" s="1"/>
  <c r="F60" i="5"/>
  <c r="F62" i="5" s="1"/>
  <c r="F64" i="5" s="1"/>
  <c r="F60" i="6"/>
  <c r="F62" i="6" s="1"/>
  <c r="F64" i="6" s="1"/>
  <c r="F72" i="5"/>
  <c r="F74" i="5" s="1"/>
  <c r="AF29" i="3"/>
  <c r="AF29" i="2"/>
  <c r="AF33" i="3"/>
  <c r="AF28" i="3"/>
  <c r="AF24" i="3"/>
  <c r="AF20" i="3"/>
  <c r="AF16" i="3"/>
  <c r="AF10" i="3"/>
  <c r="AF27" i="3"/>
  <c r="AF25" i="3"/>
  <c r="AF18" i="3"/>
  <c r="AF12" i="3"/>
  <c r="AF30" i="3"/>
  <c r="AF22" i="3"/>
  <c r="AF17" i="3"/>
  <c r="AF15" i="3"/>
  <c r="AF11" i="3"/>
  <c r="AF19" i="3"/>
  <c r="AF32" i="3"/>
  <c r="AF23" i="3"/>
  <c r="AF14" i="3"/>
  <c r="AF26" i="3"/>
  <c r="AF31" i="3"/>
  <c r="AF9" i="3"/>
  <c r="AF21" i="3"/>
  <c r="AF28" i="2"/>
  <c r="AF21" i="2"/>
  <c r="AF33" i="2"/>
  <c r="AF17" i="2"/>
  <c r="AF26" i="2"/>
  <c r="AF18" i="2"/>
  <c r="AF23" i="2"/>
  <c r="AF12" i="2"/>
  <c r="AF15" i="2"/>
  <c r="AF14" i="2"/>
  <c r="AF19" i="2"/>
  <c r="AF10" i="2"/>
  <c r="AF25" i="2"/>
  <c r="AF30" i="2"/>
  <c r="AF20" i="2"/>
  <c r="AF11" i="2"/>
  <c r="AF31" i="2"/>
  <c r="AF24" i="2"/>
  <c r="AF16" i="2"/>
  <c r="AF27" i="2"/>
  <c r="AF22" i="2"/>
  <c r="AF32" i="2"/>
  <c r="AF9" i="2"/>
  <c r="F60" i="2"/>
  <c r="AF10" i="1"/>
  <c r="AF30" i="1"/>
  <c r="AF25" i="1"/>
  <c r="AF21" i="1"/>
  <c r="AF17" i="1"/>
  <c r="AF27" i="1"/>
  <c r="AF20" i="1"/>
  <c r="AF18" i="1"/>
  <c r="AF12" i="1"/>
  <c r="AF33" i="1"/>
  <c r="AF31" i="1"/>
  <c r="AF24" i="1"/>
  <c r="AF14" i="1"/>
  <c r="AF11" i="1"/>
  <c r="AF32" i="1"/>
  <c r="AF26" i="1"/>
  <c r="AF22" i="1"/>
  <c r="AF28" i="1"/>
  <c r="AF16" i="1"/>
  <c r="AF23" i="1"/>
  <c r="AF19" i="1"/>
  <c r="AF9" i="1"/>
  <c r="AF15" i="1"/>
  <c r="F72" i="3"/>
  <c r="F82" i="3" s="1"/>
  <c r="F84" i="3" s="1"/>
  <c r="AF17" i="4"/>
  <c r="AF26" i="4"/>
  <c r="AF21" i="4"/>
  <c r="AF32" i="4"/>
  <c r="AF27" i="4"/>
  <c r="AF22" i="4"/>
  <c r="AF11" i="4"/>
  <c r="AF23" i="4"/>
  <c r="AF31" i="4"/>
  <c r="AF18" i="4"/>
  <c r="AF13" i="4"/>
  <c r="AF10" i="4"/>
  <c r="AF15" i="4"/>
  <c r="AF19" i="4"/>
  <c r="AF16" i="4"/>
  <c r="AF29" i="4"/>
  <c r="AF24" i="4"/>
  <c r="AF14" i="4"/>
  <c r="AF12" i="4"/>
  <c r="AF20" i="4"/>
  <c r="AF28" i="4"/>
  <c r="AF25" i="4"/>
  <c r="AF9" i="4"/>
  <c r="AF33" i="4"/>
  <c r="AF30" i="4"/>
  <c r="AF38" i="4"/>
  <c r="AF39" i="4"/>
  <c r="CF62" i="6"/>
  <c r="CF64" i="6" s="1"/>
  <c r="DF62" i="6"/>
  <c r="DF64" i="6" s="1"/>
  <c r="CS62" i="6"/>
  <c r="CS64" i="6" s="1"/>
  <c r="S64" i="5"/>
  <c r="DS62" i="6"/>
  <c r="DS64" i="6" s="1"/>
  <c r="AT3" i="3"/>
  <c r="AT3" i="1"/>
  <c r="AH3" i="4"/>
  <c r="AT3" i="2"/>
  <c r="AT3" i="4"/>
  <c r="AH3" i="1"/>
  <c r="AH3" i="3"/>
  <c r="AH3" i="2"/>
  <c r="CE4" i="4"/>
  <c r="BF3" i="4"/>
  <c r="BF2" i="4" s="1"/>
  <c r="CE4" i="3"/>
  <c r="BF3" i="3"/>
  <c r="BF2" i="3" s="1"/>
  <c r="CE4" i="2"/>
  <c r="BF3" i="2"/>
  <c r="BF2" i="2" s="1"/>
  <c r="CE4" i="1"/>
  <c r="BF3" i="1"/>
  <c r="BF2" i="1" s="1"/>
  <c r="F74" i="4"/>
  <c r="F74" i="2"/>
  <c r="F64" i="3"/>
  <c r="F64" i="4"/>
  <c r="BF50" i="2" l="1"/>
  <c r="BF51" i="2"/>
  <c r="BF49" i="2"/>
  <c r="BF88" i="2"/>
  <c r="BF58" i="2"/>
  <c r="BF89" i="2"/>
  <c r="BF57" i="2"/>
  <c r="BF51" i="1"/>
  <c r="BF49" i="1"/>
  <c r="BF50" i="1"/>
  <c r="BF57" i="1"/>
  <c r="BF88" i="1"/>
  <c r="BF91" i="1" s="1"/>
  <c r="AS91" i="3"/>
  <c r="BF50" i="3"/>
  <c r="BF51" i="3"/>
  <c r="BF49" i="3"/>
  <c r="BF58" i="3"/>
  <c r="BF57" i="3"/>
  <c r="BF59" i="3"/>
  <c r="BF90" i="3"/>
  <c r="BF88" i="3"/>
  <c r="BF89" i="3"/>
  <c r="AS91" i="2"/>
  <c r="BF49" i="4"/>
  <c r="BF50" i="4"/>
  <c r="BF51" i="4"/>
  <c r="BF57" i="4"/>
  <c r="BF88" i="4"/>
  <c r="AS44" i="4"/>
  <c r="AS91" i="4"/>
  <c r="AS43" i="4"/>
  <c r="AS44" i="2"/>
  <c r="AS43" i="2"/>
  <c r="AF46" i="2"/>
  <c r="AS29" i="1"/>
  <c r="AS44" i="1"/>
  <c r="AS43" i="1"/>
  <c r="AF46" i="1"/>
  <c r="AF46" i="3"/>
  <c r="AS44" i="3"/>
  <c r="AS45" i="3"/>
  <c r="AS43" i="3"/>
  <c r="AS29" i="3"/>
  <c r="AS29" i="2"/>
  <c r="AF53" i="3"/>
  <c r="AF78" i="3" s="1"/>
  <c r="AF53" i="2"/>
  <c r="AF78" i="2" s="1"/>
  <c r="AF53" i="4"/>
  <c r="AF78" i="4" s="1"/>
  <c r="AF53" i="1"/>
  <c r="AF78" i="1" s="1"/>
  <c r="F62" i="2"/>
  <c r="F64" i="2" s="1"/>
  <c r="F74" i="3"/>
  <c r="F93" i="3" s="1"/>
  <c r="AF34" i="1"/>
  <c r="AS22" i="2"/>
  <c r="AS31" i="2"/>
  <c r="AS20" i="2"/>
  <c r="AS18" i="2"/>
  <c r="AS30" i="2"/>
  <c r="AS19" i="2"/>
  <c r="AS17" i="2"/>
  <c r="AS14" i="2"/>
  <c r="AS12" i="2"/>
  <c r="AS23" i="2"/>
  <c r="AS21" i="2"/>
  <c r="AS11" i="2"/>
  <c r="AS24" i="2"/>
  <c r="AS25" i="2"/>
  <c r="AS9" i="2"/>
  <c r="AS33" i="2"/>
  <c r="AS15" i="2"/>
  <c r="AS16" i="2"/>
  <c r="AS27" i="2"/>
  <c r="AS10" i="2"/>
  <c r="AS26" i="2"/>
  <c r="AS32" i="2"/>
  <c r="AS28" i="2"/>
  <c r="AF34" i="3"/>
  <c r="AS30" i="1"/>
  <c r="AS25" i="1"/>
  <c r="AS21" i="1"/>
  <c r="AS17" i="1"/>
  <c r="AS32" i="1"/>
  <c r="AS24" i="1"/>
  <c r="AS22" i="1"/>
  <c r="AS15" i="1"/>
  <c r="AS10" i="1"/>
  <c r="AS31" i="1"/>
  <c r="AS28" i="1"/>
  <c r="AS23" i="1"/>
  <c r="AS18" i="1"/>
  <c r="AS16" i="1"/>
  <c r="AS12" i="1"/>
  <c r="AS27" i="1"/>
  <c r="AS33" i="1"/>
  <c r="AS9" i="1"/>
  <c r="AS11" i="1"/>
  <c r="AS20" i="1"/>
  <c r="AS19" i="1"/>
  <c r="AS26" i="1"/>
  <c r="AS14" i="1"/>
  <c r="AF34" i="2"/>
  <c r="AS30" i="3"/>
  <c r="AS25" i="3"/>
  <c r="AS21" i="3"/>
  <c r="AS17" i="3"/>
  <c r="AS33" i="3"/>
  <c r="AS31" i="3"/>
  <c r="AS23" i="3"/>
  <c r="AS16" i="3"/>
  <c r="AS14" i="3"/>
  <c r="AS9" i="3"/>
  <c r="AS28" i="3"/>
  <c r="AS27" i="3"/>
  <c r="AS24" i="3"/>
  <c r="AS12" i="3"/>
  <c r="AS10" i="3"/>
  <c r="AS22" i="3"/>
  <c r="AS11" i="3"/>
  <c r="AS32" i="3"/>
  <c r="AS15" i="3"/>
  <c r="AS19" i="3"/>
  <c r="AS20" i="3"/>
  <c r="AS26" i="3"/>
  <c r="AS18" i="3"/>
  <c r="AS33" i="4"/>
  <c r="AS26" i="4"/>
  <c r="AS19" i="4"/>
  <c r="AS13" i="4"/>
  <c r="AS27" i="4"/>
  <c r="AS16" i="4"/>
  <c r="AS10" i="4"/>
  <c r="AS29" i="4"/>
  <c r="AS32" i="4"/>
  <c r="AS20" i="4"/>
  <c r="AS23" i="4"/>
  <c r="AS12" i="4"/>
  <c r="AS31" i="4"/>
  <c r="AS24" i="4"/>
  <c r="AS18" i="4"/>
  <c r="AS14" i="4"/>
  <c r="AS22" i="4"/>
  <c r="AS11" i="4"/>
  <c r="AS9" i="4"/>
  <c r="AS30" i="4"/>
  <c r="AS21" i="4"/>
  <c r="AS17" i="4"/>
  <c r="AS25" i="4"/>
  <c r="AS28" i="4"/>
  <c r="AS15" i="4"/>
  <c r="AS39" i="4"/>
  <c r="AS38" i="4"/>
  <c r="AF41" i="4"/>
  <c r="AF46" i="4"/>
  <c r="AF7" i="4"/>
  <c r="AF71" i="4" s="1"/>
  <c r="AF72" i="4" s="1"/>
  <c r="AS62" i="6"/>
  <c r="AS64" i="6" s="1"/>
  <c r="BF62" i="6"/>
  <c r="BF64" i="6" s="1"/>
  <c r="BS62" i="6"/>
  <c r="BS64" i="6" s="1"/>
  <c r="AF34" i="4"/>
  <c r="BG3" i="1"/>
  <c r="AI3" i="3"/>
  <c r="AI3" i="1"/>
  <c r="BG3" i="2"/>
  <c r="AU3" i="4"/>
  <c r="AU3" i="2"/>
  <c r="BG3" i="3"/>
  <c r="AI3" i="4"/>
  <c r="BG3" i="4"/>
  <c r="AU3" i="1"/>
  <c r="AI3" i="2"/>
  <c r="AU3" i="3"/>
  <c r="CR4" i="1"/>
  <c r="BS3" i="1"/>
  <c r="BS2" i="1" s="1"/>
  <c r="CR4" i="2"/>
  <c r="BS3" i="2"/>
  <c r="BS2" i="2" s="1"/>
  <c r="CR4" i="3"/>
  <c r="BS3" i="3"/>
  <c r="BS2" i="3" s="1"/>
  <c r="CR4" i="4"/>
  <c r="BS3" i="4"/>
  <c r="BS2" i="4" s="1"/>
  <c r="F82" i="6"/>
  <c r="F84" i="6" s="1"/>
  <c r="F86" i="6" s="1"/>
  <c r="F82" i="2"/>
  <c r="F84" i="2" s="1"/>
  <c r="F86" i="2" s="1"/>
  <c r="F82" i="5"/>
  <c r="F82" i="4"/>
  <c r="BS49" i="3" l="1"/>
  <c r="BS50" i="3"/>
  <c r="BS51" i="3"/>
  <c r="BS59" i="3"/>
  <c r="BS57" i="3"/>
  <c r="BS58" i="3"/>
  <c r="BS88" i="3"/>
  <c r="BS90" i="3"/>
  <c r="BS89" i="3"/>
  <c r="BF91" i="3"/>
  <c r="BS51" i="1"/>
  <c r="BS49" i="1"/>
  <c r="BS50" i="1"/>
  <c r="BS57" i="1"/>
  <c r="BS88" i="1"/>
  <c r="BS91" i="1" s="1"/>
  <c r="BS50" i="2"/>
  <c r="BS51" i="2"/>
  <c r="BS49" i="2"/>
  <c r="BS57" i="2"/>
  <c r="BS88" i="2"/>
  <c r="BS58" i="2"/>
  <c r="BS89" i="2"/>
  <c r="BF91" i="2"/>
  <c r="BS49" i="4"/>
  <c r="BS50" i="4"/>
  <c r="BS51" i="4"/>
  <c r="BS88" i="4"/>
  <c r="BS57" i="4"/>
  <c r="BF44" i="4"/>
  <c r="BF91" i="4"/>
  <c r="BF43" i="4"/>
  <c r="AS46" i="2"/>
  <c r="F93" i="2"/>
  <c r="BF44" i="2"/>
  <c r="BF43" i="2"/>
  <c r="BF29" i="1"/>
  <c r="BF44" i="1"/>
  <c r="BF43" i="1"/>
  <c r="AS46" i="1"/>
  <c r="BF44" i="3"/>
  <c r="BF45" i="3"/>
  <c r="BF43" i="3"/>
  <c r="AS46" i="3"/>
  <c r="F84" i="5"/>
  <c r="BF29" i="3"/>
  <c r="BF29" i="2"/>
  <c r="AF76" i="1"/>
  <c r="AF80" i="1" s="1"/>
  <c r="AS53" i="3"/>
  <c r="AS78" i="3" s="1"/>
  <c r="AS53" i="1"/>
  <c r="AS78" i="1" s="1"/>
  <c r="AS53" i="4"/>
  <c r="AS78" i="4" s="1"/>
  <c r="AS53" i="2"/>
  <c r="AS78" i="2" s="1"/>
  <c r="BF31" i="3"/>
  <c r="BF26" i="3"/>
  <c r="BF22" i="3"/>
  <c r="BF18" i="3"/>
  <c r="BF14" i="3"/>
  <c r="BF11" i="3"/>
  <c r="BF28" i="3"/>
  <c r="BF21" i="3"/>
  <c r="BF19" i="3"/>
  <c r="BF33" i="3"/>
  <c r="BF27" i="3"/>
  <c r="BF25" i="3"/>
  <c r="BF20" i="3"/>
  <c r="BF15" i="3"/>
  <c r="BF10" i="3"/>
  <c r="BF32" i="3"/>
  <c r="BF16" i="3"/>
  <c r="BF12" i="3"/>
  <c r="BF9" i="3"/>
  <c r="BF30" i="3"/>
  <c r="BF23" i="3"/>
  <c r="BF17" i="3"/>
  <c r="BF24" i="3"/>
  <c r="AF76" i="2"/>
  <c r="AF80" i="2" s="1"/>
  <c r="AS34" i="1"/>
  <c r="AS34" i="3"/>
  <c r="BF24" i="1"/>
  <c r="BF20" i="1"/>
  <c r="BF32" i="1"/>
  <c r="BF17" i="1"/>
  <c r="BF21" i="1"/>
  <c r="BF28" i="1"/>
  <c r="BF19" i="1"/>
  <c r="BF33" i="1"/>
  <c r="BF11" i="1"/>
  <c r="BF31" i="1"/>
  <c r="BF14" i="1"/>
  <c r="BF26" i="1"/>
  <c r="BF9" i="1"/>
  <c r="BF25" i="1"/>
  <c r="BF18" i="1"/>
  <c r="BF15" i="1"/>
  <c r="BF10" i="1"/>
  <c r="BF16" i="1"/>
  <c r="BF22" i="1"/>
  <c r="BF30" i="1"/>
  <c r="BF27" i="1"/>
  <c r="BF12" i="1"/>
  <c r="BF23" i="1"/>
  <c r="BF22" i="2"/>
  <c r="BF11" i="2"/>
  <c r="BF23" i="2"/>
  <c r="BF20" i="2"/>
  <c r="BF16" i="2"/>
  <c r="BF18" i="2"/>
  <c r="BF33" i="2"/>
  <c r="BF10" i="2"/>
  <c r="BF14" i="2"/>
  <c r="BF15" i="2"/>
  <c r="BF24" i="2"/>
  <c r="BF31" i="2"/>
  <c r="BF28" i="2"/>
  <c r="BF26" i="2"/>
  <c r="BF30" i="2"/>
  <c r="BF17" i="2"/>
  <c r="BF9" i="2"/>
  <c r="BF12" i="2"/>
  <c r="BF19" i="2"/>
  <c r="BF32" i="2"/>
  <c r="BF21" i="2"/>
  <c r="BF25" i="2"/>
  <c r="BF27" i="2"/>
  <c r="AS34" i="2"/>
  <c r="AF36" i="3"/>
  <c r="AF55" i="3" s="1"/>
  <c r="AF60" i="3" s="1"/>
  <c r="AF76" i="3"/>
  <c r="AF80" i="3" s="1"/>
  <c r="BF13" i="4"/>
  <c r="BF27" i="4"/>
  <c r="BF20" i="4"/>
  <c r="BF31" i="4"/>
  <c r="BF25" i="4"/>
  <c r="BF16" i="4"/>
  <c r="BF19" i="4"/>
  <c r="BF9" i="4"/>
  <c r="BF11" i="4"/>
  <c r="BF29" i="4"/>
  <c r="BF23" i="4"/>
  <c r="BF21" i="4"/>
  <c r="BF14" i="4"/>
  <c r="BF28" i="4"/>
  <c r="BF33" i="4"/>
  <c r="BF30" i="4"/>
  <c r="BF18" i="4"/>
  <c r="BF12" i="4"/>
  <c r="BF15" i="4"/>
  <c r="BF24" i="4"/>
  <c r="BF32" i="4"/>
  <c r="BF17" i="4"/>
  <c r="BF22" i="4"/>
  <c r="BF10" i="4"/>
  <c r="BF26" i="4"/>
  <c r="AF74" i="3"/>
  <c r="AS34" i="4"/>
  <c r="BF39" i="4"/>
  <c r="BF38" i="4"/>
  <c r="AS41" i="4"/>
  <c r="AF76" i="4"/>
  <c r="AF80" i="4" s="1"/>
  <c r="AF36" i="4"/>
  <c r="AF55" i="4" s="1"/>
  <c r="AS46" i="4"/>
  <c r="AF77" i="4"/>
  <c r="AS7" i="4"/>
  <c r="AS71" i="4" s="1"/>
  <c r="F93" i="6"/>
  <c r="F96" i="6" s="1"/>
  <c r="F96" i="3"/>
  <c r="F84" i="4"/>
  <c r="BT3" i="2"/>
  <c r="BH3" i="3"/>
  <c r="AV3" i="2"/>
  <c r="BT3" i="1"/>
  <c r="AV3" i="4"/>
  <c r="BH3" i="2"/>
  <c r="AV3" i="1"/>
  <c r="AV3" i="3"/>
  <c r="AJ3" i="2"/>
  <c r="BT3" i="4"/>
  <c r="AJ3" i="1"/>
  <c r="BT3" i="3"/>
  <c r="BH3" i="4"/>
  <c r="AJ3" i="3"/>
  <c r="AJ3" i="4"/>
  <c r="BH3" i="1"/>
  <c r="DE4" i="4"/>
  <c r="CF3" i="4"/>
  <c r="CF2" i="4" s="1"/>
  <c r="DE4" i="3"/>
  <c r="CF3" i="3"/>
  <c r="CF2" i="3" s="1"/>
  <c r="DE4" i="2"/>
  <c r="CF3" i="2"/>
  <c r="CF2" i="2" s="1"/>
  <c r="DE4" i="1"/>
  <c r="CF3" i="1"/>
  <c r="CF2" i="1" s="1"/>
  <c r="CF49" i="2" l="1"/>
  <c r="CF50" i="2"/>
  <c r="CF51" i="2"/>
  <c r="CF57" i="2"/>
  <c r="CF88" i="2"/>
  <c r="CF58" i="2"/>
  <c r="CF89" i="2"/>
  <c r="CF49" i="3"/>
  <c r="CF50" i="3"/>
  <c r="CF51" i="3"/>
  <c r="CF57" i="3"/>
  <c r="CF59" i="3"/>
  <c r="CF58" i="3"/>
  <c r="CF90" i="3"/>
  <c r="CF88" i="3"/>
  <c r="CF89" i="3"/>
  <c r="CF51" i="4"/>
  <c r="CF49" i="4"/>
  <c r="CF50" i="4"/>
  <c r="CF57" i="4"/>
  <c r="CF88" i="4"/>
  <c r="BS91" i="2"/>
  <c r="BS91" i="3"/>
  <c r="CF51" i="1"/>
  <c r="CF49" i="1"/>
  <c r="CF50" i="1"/>
  <c r="CF57" i="1"/>
  <c r="CF88" i="1"/>
  <c r="CF91" i="1" s="1"/>
  <c r="BS44" i="4"/>
  <c r="BS91" i="4"/>
  <c r="BS43" i="4"/>
  <c r="BS44" i="2"/>
  <c r="BS43" i="2"/>
  <c r="BF46" i="2"/>
  <c r="BS29" i="1"/>
  <c r="BS44" i="1"/>
  <c r="BS43" i="1"/>
  <c r="BF46" i="1"/>
  <c r="BS45" i="3"/>
  <c r="BS44" i="3"/>
  <c r="BS43" i="3"/>
  <c r="BF46" i="3"/>
  <c r="F93" i="5"/>
  <c r="F96" i="5" s="1"/>
  <c r="F86" i="5"/>
  <c r="BS29" i="3"/>
  <c r="BS29" i="2"/>
  <c r="BF53" i="2"/>
  <c r="BF78" i="2" s="1"/>
  <c r="BF53" i="3"/>
  <c r="BF78" i="3" s="1"/>
  <c r="BF53" i="4"/>
  <c r="BF78" i="4" s="1"/>
  <c r="BF53" i="1"/>
  <c r="BF78" i="1" s="1"/>
  <c r="BF34" i="1"/>
  <c r="BS33" i="1"/>
  <c r="BS28" i="1"/>
  <c r="BS24" i="1"/>
  <c r="BS20" i="1"/>
  <c r="BS32" i="1"/>
  <c r="BS17" i="1"/>
  <c r="BS11" i="1"/>
  <c r="BS26" i="1"/>
  <c r="BS23" i="1"/>
  <c r="BS9" i="1"/>
  <c r="BS10" i="1"/>
  <c r="BS21" i="1"/>
  <c r="BS30" i="1"/>
  <c r="BS16" i="1"/>
  <c r="BS18" i="1"/>
  <c r="BS14" i="1"/>
  <c r="BS25" i="1"/>
  <c r="BS15" i="1"/>
  <c r="BS12" i="1"/>
  <c r="BS31" i="1"/>
  <c r="BS22" i="1"/>
  <c r="BS27" i="1"/>
  <c r="BS19" i="1"/>
  <c r="BF34" i="2"/>
  <c r="AS76" i="3"/>
  <c r="AS80" i="3" s="1"/>
  <c r="AS36" i="3"/>
  <c r="AS55" i="3" s="1"/>
  <c r="AS60" i="3" s="1"/>
  <c r="BF34" i="3"/>
  <c r="AS76" i="2"/>
  <c r="AS80" i="2" s="1"/>
  <c r="AS76" i="1"/>
  <c r="AS80" i="1" s="1"/>
  <c r="BS32" i="2"/>
  <c r="BS23" i="2"/>
  <c r="BS31" i="2"/>
  <c r="BS15" i="2"/>
  <c r="BS11" i="2"/>
  <c r="BS24" i="2"/>
  <c r="BS26" i="2"/>
  <c r="BS30" i="2"/>
  <c r="BS14" i="2"/>
  <c r="BS22" i="2"/>
  <c r="BS20" i="2"/>
  <c r="BS9" i="2"/>
  <c r="BS18" i="2"/>
  <c r="BS21" i="2"/>
  <c r="BS10" i="2"/>
  <c r="BS33" i="2"/>
  <c r="BS19" i="2"/>
  <c r="BS17" i="2"/>
  <c r="BS28" i="2"/>
  <c r="BS16" i="2"/>
  <c r="BS12" i="2"/>
  <c r="BS25" i="2"/>
  <c r="BS27" i="2"/>
  <c r="BS32" i="3"/>
  <c r="BS27" i="3"/>
  <c r="BS23" i="3"/>
  <c r="BS19" i="3"/>
  <c r="BS15" i="3"/>
  <c r="BS12" i="3"/>
  <c r="BS9" i="3"/>
  <c r="BS26" i="3"/>
  <c r="BS24" i="3"/>
  <c r="BS17" i="3"/>
  <c r="BS11" i="3"/>
  <c r="BS10" i="3"/>
  <c r="BS31" i="3"/>
  <c r="BS20" i="3"/>
  <c r="BS14" i="3"/>
  <c r="BS22" i="3"/>
  <c r="BS18" i="3"/>
  <c r="BS30" i="3"/>
  <c r="BS28" i="3"/>
  <c r="BS21" i="3"/>
  <c r="BS33" i="3"/>
  <c r="BS16" i="3"/>
  <c r="BS25" i="3"/>
  <c r="AS36" i="4"/>
  <c r="AS55" i="4" s="1"/>
  <c r="AS72" i="4"/>
  <c r="F96" i="2"/>
  <c r="F97" i="2" s="1"/>
  <c r="D7" i="28" s="1"/>
  <c r="BS28" i="4"/>
  <c r="BS21" i="4"/>
  <c r="BS22" i="4"/>
  <c r="BS17" i="4"/>
  <c r="BS13" i="4"/>
  <c r="BS31" i="4"/>
  <c r="BS27" i="4"/>
  <c r="BS9" i="4"/>
  <c r="BS23" i="4"/>
  <c r="BS18" i="4"/>
  <c r="BS29" i="4"/>
  <c r="BS20" i="4"/>
  <c r="BS25" i="4"/>
  <c r="BS12" i="4"/>
  <c r="BS33" i="4"/>
  <c r="BS24" i="4"/>
  <c r="BS32" i="4"/>
  <c r="BS11" i="4"/>
  <c r="BS14" i="4"/>
  <c r="BS26" i="4"/>
  <c r="BS30" i="4"/>
  <c r="BS16" i="4"/>
  <c r="BS15" i="4"/>
  <c r="BS10" i="4"/>
  <c r="BS19" i="4"/>
  <c r="F97" i="3"/>
  <c r="F86" i="4"/>
  <c r="F93" i="4"/>
  <c r="F97" i="6"/>
  <c r="AS74" i="3"/>
  <c r="AS76" i="4"/>
  <c r="AS80" i="4" s="1"/>
  <c r="BS38" i="4"/>
  <c r="BS39" i="4"/>
  <c r="BF41" i="4"/>
  <c r="AF74" i="4"/>
  <c r="AS77" i="4"/>
  <c r="BF7" i="4"/>
  <c r="BF71" i="4" s="1"/>
  <c r="BF72" i="4" s="1"/>
  <c r="BF46" i="4"/>
  <c r="BF34" i="4"/>
  <c r="F86" i="3"/>
  <c r="AK3" i="3"/>
  <c r="AW3" i="1"/>
  <c r="BI3" i="4"/>
  <c r="BI3" i="2"/>
  <c r="CG3" i="2"/>
  <c r="BU3" i="3"/>
  <c r="AW3" i="4"/>
  <c r="AK3" i="1"/>
  <c r="BU3" i="1"/>
  <c r="CG3" i="3"/>
  <c r="CG3" i="4"/>
  <c r="BU3" i="4"/>
  <c r="AW3" i="2"/>
  <c r="BI3" i="1"/>
  <c r="AK3" i="2"/>
  <c r="BI3" i="3"/>
  <c r="CG3" i="1"/>
  <c r="AK3" i="4"/>
  <c r="AW3" i="3"/>
  <c r="BU3" i="2"/>
  <c r="DR4" i="1"/>
  <c r="CS3" i="1"/>
  <c r="CS2" i="1" s="1"/>
  <c r="DR4" i="2"/>
  <c r="CS3" i="2"/>
  <c r="CS2" i="2" s="1"/>
  <c r="DR4" i="3"/>
  <c r="CS3" i="3"/>
  <c r="CS2" i="3" s="1"/>
  <c r="DR4" i="4"/>
  <c r="CS3" i="4"/>
  <c r="CS2" i="4" s="1"/>
  <c r="CS50" i="4" l="1"/>
  <c r="CS51" i="4"/>
  <c r="CS49" i="4"/>
  <c r="CS88" i="4"/>
  <c r="CS57" i="4"/>
  <c r="CS51" i="3"/>
  <c r="CS49" i="3"/>
  <c r="CS50" i="3"/>
  <c r="CS59" i="3"/>
  <c r="CS58" i="3"/>
  <c r="CS57" i="3"/>
  <c r="CS89" i="3"/>
  <c r="CS90" i="3"/>
  <c r="CS88" i="3"/>
  <c r="CS51" i="2"/>
  <c r="CS49" i="2"/>
  <c r="CS50" i="2"/>
  <c r="CS89" i="2"/>
  <c r="CS57" i="2"/>
  <c r="CS88" i="2"/>
  <c r="CS58" i="2"/>
  <c r="CF91" i="2"/>
  <c r="CS49" i="1"/>
  <c r="CS51" i="1"/>
  <c r="CS50" i="1"/>
  <c r="CS57" i="1"/>
  <c r="CS88" i="1"/>
  <c r="CS91" i="1" s="1"/>
  <c r="CF91" i="3"/>
  <c r="F97" i="5"/>
  <c r="G95" i="5" s="1"/>
  <c r="CF44" i="4"/>
  <c r="CF91" i="4"/>
  <c r="CF43" i="4"/>
  <c r="CF44" i="2"/>
  <c r="CF43" i="2"/>
  <c r="BS46" i="2"/>
  <c r="BS46" i="1"/>
  <c r="CF29" i="1"/>
  <c r="CF44" i="1"/>
  <c r="CF43" i="1"/>
  <c r="BS46" i="3"/>
  <c r="CF45" i="3"/>
  <c r="CF44" i="3"/>
  <c r="CF43" i="3"/>
  <c r="D10" i="28"/>
  <c r="CF29" i="3"/>
  <c r="CF29" i="2"/>
  <c r="BS53" i="2"/>
  <c r="BS78" i="2" s="1"/>
  <c r="BS53" i="3"/>
  <c r="BS78" i="3" s="1"/>
  <c r="BS53" i="4"/>
  <c r="BS78" i="4" s="1"/>
  <c r="BS53" i="1"/>
  <c r="BS78" i="1" s="1"/>
  <c r="CF33" i="3"/>
  <c r="CF28" i="3"/>
  <c r="CF24" i="3"/>
  <c r="CF20" i="3"/>
  <c r="CF16" i="3"/>
  <c r="CF10" i="3"/>
  <c r="CF32" i="3"/>
  <c r="CF30" i="3"/>
  <c r="CF22" i="3"/>
  <c r="CF15" i="3"/>
  <c r="CF31" i="3"/>
  <c r="CF25" i="3"/>
  <c r="CF23" i="3"/>
  <c r="CF18" i="3"/>
  <c r="CF12" i="3"/>
  <c r="CF19" i="3"/>
  <c r="CF26" i="3"/>
  <c r="CF14" i="3"/>
  <c r="CF17" i="3"/>
  <c r="CF11" i="3"/>
  <c r="CF21" i="3"/>
  <c r="CF9" i="3"/>
  <c r="CF27" i="3"/>
  <c r="BS34" i="3"/>
  <c r="BF76" i="1"/>
  <c r="BF80" i="1" s="1"/>
  <c r="G95" i="6"/>
  <c r="D11" i="28"/>
  <c r="BF36" i="3"/>
  <c r="BF55" i="3" s="1"/>
  <c r="BF60" i="3" s="1"/>
  <c r="BF76" i="3"/>
  <c r="BF80" i="3" s="1"/>
  <c r="BS34" i="1"/>
  <c r="BS34" i="2"/>
  <c r="CF28" i="1"/>
  <c r="CF24" i="1"/>
  <c r="CF20" i="1"/>
  <c r="CF16" i="1"/>
  <c r="CF10" i="1"/>
  <c r="CF30" i="1"/>
  <c r="CF26" i="1"/>
  <c r="CF21" i="1"/>
  <c r="CF12" i="1"/>
  <c r="CF31" i="1"/>
  <c r="CF15" i="1"/>
  <c r="CF19" i="1"/>
  <c r="CF33" i="1"/>
  <c r="CF11" i="1"/>
  <c r="CF9" i="1"/>
  <c r="CF27" i="1"/>
  <c r="CF23" i="1"/>
  <c r="CF32" i="1"/>
  <c r="CF22" i="1"/>
  <c r="CF17" i="1"/>
  <c r="CF18" i="1"/>
  <c r="CF14" i="1"/>
  <c r="CF25" i="1"/>
  <c r="AF82" i="3"/>
  <c r="AF84" i="3" s="1"/>
  <c r="AF93" i="3" s="1"/>
  <c r="AF96" i="3" s="1"/>
  <c r="BF76" i="2"/>
  <c r="BF80" i="2" s="1"/>
  <c r="CF19" i="2"/>
  <c r="CF22" i="2"/>
  <c r="CF16" i="2"/>
  <c r="CF27" i="2"/>
  <c r="CF31" i="2"/>
  <c r="CF14" i="2"/>
  <c r="CF12" i="2"/>
  <c r="CF18" i="2"/>
  <c r="CF26" i="2"/>
  <c r="CF21" i="2"/>
  <c r="CF10" i="2"/>
  <c r="CF30" i="2"/>
  <c r="CF23" i="2"/>
  <c r="CF24" i="2"/>
  <c r="CF15" i="2"/>
  <c r="CF9" i="2"/>
  <c r="CF11" i="2"/>
  <c r="CF33" i="2"/>
  <c r="CF25" i="2"/>
  <c r="CF32" i="2"/>
  <c r="CF17" i="2"/>
  <c r="CF20" i="2"/>
  <c r="CF28" i="2"/>
  <c r="BF36" i="4"/>
  <c r="BF55" i="4" s="1"/>
  <c r="F96" i="4"/>
  <c r="F97" i="4" s="1"/>
  <c r="D9" i="28" s="1"/>
  <c r="D8" i="28"/>
  <c r="G95" i="3"/>
  <c r="G95" i="2"/>
  <c r="CF25" i="4"/>
  <c r="CF31" i="4"/>
  <c r="CF26" i="4"/>
  <c r="CF21" i="4"/>
  <c r="CF15" i="4"/>
  <c r="CF10" i="4"/>
  <c r="CF22" i="4"/>
  <c r="CF11" i="4"/>
  <c r="CF33" i="4"/>
  <c r="CF30" i="4"/>
  <c r="CF17" i="4"/>
  <c r="CF9" i="4"/>
  <c r="CF19" i="4"/>
  <c r="CF32" i="4"/>
  <c r="CF23" i="4"/>
  <c r="CF27" i="4"/>
  <c r="CF20" i="4"/>
  <c r="CF24" i="4"/>
  <c r="CF29" i="4"/>
  <c r="CF18" i="4"/>
  <c r="CF28" i="4"/>
  <c r="CF14" i="4"/>
  <c r="CF13" i="4"/>
  <c r="CF12" i="4"/>
  <c r="CF16" i="4"/>
  <c r="BF74" i="3"/>
  <c r="CF38" i="4"/>
  <c r="CF39" i="4"/>
  <c r="BS46" i="4"/>
  <c r="BF77" i="4"/>
  <c r="AF82" i="4"/>
  <c r="BF76" i="4"/>
  <c r="BF80" i="4" s="1"/>
  <c r="BS41" i="4"/>
  <c r="AS60" i="4"/>
  <c r="AS74" i="4"/>
  <c r="AF60" i="4"/>
  <c r="BS7" i="4"/>
  <c r="BS71" i="4" s="1"/>
  <c r="BS34" i="4"/>
  <c r="CT3" i="1"/>
  <c r="BJ3" i="1"/>
  <c r="AX3" i="4"/>
  <c r="BV3" i="3"/>
  <c r="CH3" i="2"/>
  <c r="AX3" i="3"/>
  <c r="AL3" i="4"/>
  <c r="CH3" i="4"/>
  <c r="BJ3" i="2"/>
  <c r="BV3" i="4"/>
  <c r="CT3" i="4"/>
  <c r="BJ3" i="4"/>
  <c r="BV3" i="2"/>
  <c r="AX3" i="2"/>
  <c r="CT3" i="3"/>
  <c r="CH3" i="3"/>
  <c r="BJ3" i="3"/>
  <c r="BV3" i="1"/>
  <c r="AX3" i="1"/>
  <c r="CH3" i="1"/>
  <c r="CT3" i="2"/>
  <c r="AL3" i="2"/>
  <c r="AL3" i="1"/>
  <c r="AL3" i="3"/>
  <c r="EE4" i="3"/>
  <c r="DF3" i="3"/>
  <c r="DF2" i="3" s="1"/>
  <c r="EE4" i="2"/>
  <c r="DF3" i="2"/>
  <c r="DF2" i="2" s="1"/>
  <c r="EE4" i="4"/>
  <c r="DF3" i="4"/>
  <c r="DF2" i="4" s="1"/>
  <c r="EE4" i="1"/>
  <c r="DF3" i="1"/>
  <c r="DF2" i="1" s="1"/>
  <c r="CS91" i="3" l="1"/>
  <c r="CS91" i="2"/>
  <c r="DF51" i="1"/>
  <c r="DF50" i="1"/>
  <c r="DF49" i="1"/>
  <c r="DF88" i="1"/>
  <c r="DF91" i="1" s="1"/>
  <c r="DF57" i="1"/>
  <c r="DF49" i="4"/>
  <c r="DF50" i="4"/>
  <c r="DF51" i="4"/>
  <c r="DF88" i="4"/>
  <c r="DF57" i="4"/>
  <c r="DF50" i="2"/>
  <c r="DF51" i="2"/>
  <c r="DF49" i="2"/>
  <c r="DF88" i="2"/>
  <c r="DF58" i="2"/>
  <c r="DF89" i="2"/>
  <c r="DF57" i="2"/>
  <c r="DF50" i="3"/>
  <c r="DF51" i="3"/>
  <c r="DF49" i="3"/>
  <c r="DF59" i="3"/>
  <c r="DF90" i="3"/>
  <c r="DF57" i="3"/>
  <c r="DF58" i="3"/>
  <c r="DF89" i="3"/>
  <c r="DF88" i="3"/>
  <c r="CS44" i="4"/>
  <c r="CS91" i="4"/>
  <c r="CS43" i="4"/>
  <c r="CS44" i="2"/>
  <c r="CS43" i="2"/>
  <c r="CF46" i="2"/>
  <c r="CF46" i="1"/>
  <c r="CS29" i="1"/>
  <c r="CS44" i="1"/>
  <c r="CS43" i="1"/>
  <c r="CF46" i="3"/>
  <c r="CS45" i="3"/>
  <c r="CS44" i="3"/>
  <c r="CS43" i="3"/>
  <c r="CS29" i="3"/>
  <c r="CS29" i="2"/>
  <c r="BS76" i="1"/>
  <c r="BS80" i="1" s="1"/>
  <c r="AF86" i="3"/>
  <c r="CF53" i="4"/>
  <c r="CF78" i="4" s="1"/>
  <c r="CF53" i="3"/>
  <c r="CF78" i="3" s="1"/>
  <c r="CF53" i="2"/>
  <c r="CF78" i="2" s="1"/>
  <c r="CF53" i="1"/>
  <c r="CF78" i="1" s="1"/>
  <c r="CS26" i="2"/>
  <c r="CS33" i="2"/>
  <c r="CS32" i="2"/>
  <c r="CS15" i="2"/>
  <c r="CS21" i="2"/>
  <c r="CS16" i="2"/>
  <c r="CS22" i="2"/>
  <c r="CS24" i="2"/>
  <c r="CS20" i="2"/>
  <c r="CS17" i="2"/>
  <c r="CS9" i="2"/>
  <c r="CS31" i="2"/>
  <c r="CS18" i="2"/>
  <c r="CS25" i="2"/>
  <c r="CS19" i="2"/>
  <c r="CS10" i="2"/>
  <c r="CS27" i="2"/>
  <c r="CS28" i="2"/>
  <c r="CS14" i="2"/>
  <c r="CS23" i="2"/>
  <c r="CS11" i="2"/>
  <c r="CS12" i="2"/>
  <c r="CS30" i="2"/>
  <c r="BS36" i="3"/>
  <c r="BS55" i="3" s="1"/>
  <c r="BS60" i="3" s="1"/>
  <c r="BS76" i="3"/>
  <c r="BS80" i="3" s="1"/>
  <c r="AF62" i="3"/>
  <c r="AF64" i="3" s="1"/>
  <c r="BS76" i="2"/>
  <c r="BS80" i="2" s="1"/>
  <c r="AS82" i="3"/>
  <c r="AS84" i="3" s="1"/>
  <c r="AS93" i="3" s="1"/>
  <c r="AS96" i="3" s="1"/>
  <c r="CS30" i="3"/>
  <c r="CS25" i="3"/>
  <c r="CS21" i="3"/>
  <c r="CS17" i="3"/>
  <c r="CS27" i="3"/>
  <c r="CS20" i="3"/>
  <c r="CS18" i="3"/>
  <c r="CS12" i="3"/>
  <c r="CS22" i="3"/>
  <c r="CS15" i="3"/>
  <c r="CS11" i="3"/>
  <c r="CS10" i="3"/>
  <c r="CS26" i="3"/>
  <c r="CS23" i="3"/>
  <c r="CS9" i="3"/>
  <c r="CS32" i="3"/>
  <c r="CS14" i="3"/>
  <c r="CS33" i="3"/>
  <c r="CS28" i="3"/>
  <c r="CS19" i="3"/>
  <c r="CS31" i="3"/>
  <c r="CS16" i="3"/>
  <c r="CS24" i="3"/>
  <c r="CS17" i="1"/>
  <c r="CS30" i="1"/>
  <c r="CS16" i="1"/>
  <c r="CS12" i="1"/>
  <c r="CS24" i="1"/>
  <c r="CS19" i="1"/>
  <c r="CS14" i="1"/>
  <c r="CS26" i="1"/>
  <c r="CS31" i="1"/>
  <c r="CS15" i="1"/>
  <c r="CS28" i="1"/>
  <c r="CS20" i="1"/>
  <c r="CS25" i="1"/>
  <c r="CS10" i="1"/>
  <c r="CS22" i="1"/>
  <c r="CS9" i="1"/>
  <c r="CS11" i="1"/>
  <c r="CS32" i="1"/>
  <c r="CS23" i="1"/>
  <c r="CS18" i="1"/>
  <c r="CS27" i="1"/>
  <c r="CS33" i="1"/>
  <c r="CS21" i="1"/>
  <c r="CF34" i="1"/>
  <c r="CF34" i="2"/>
  <c r="CF34" i="3"/>
  <c r="BS72" i="4"/>
  <c r="G95" i="4"/>
  <c r="BS74" i="3"/>
  <c r="CS28" i="4"/>
  <c r="CS29" i="4"/>
  <c r="CS22" i="4"/>
  <c r="CS26" i="4"/>
  <c r="CS19" i="4"/>
  <c r="CS24" i="4"/>
  <c r="CS10" i="4"/>
  <c r="CS33" i="4"/>
  <c r="CS18" i="4"/>
  <c r="CS31" i="4"/>
  <c r="CS11" i="4"/>
  <c r="CS12" i="4"/>
  <c r="CS30" i="4"/>
  <c r="CS20" i="4"/>
  <c r="CS15" i="4"/>
  <c r="CS9" i="4"/>
  <c r="CS16" i="4"/>
  <c r="CS13" i="4"/>
  <c r="CS23" i="4"/>
  <c r="CS32" i="4"/>
  <c r="CS17" i="4"/>
  <c r="CS14" i="4"/>
  <c r="CS27" i="4"/>
  <c r="CS25" i="4"/>
  <c r="CS21" i="4"/>
  <c r="CS39" i="4"/>
  <c r="CS38" i="4"/>
  <c r="BS36" i="4"/>
  <c r="BS55" i="4" s="1"/>
  <c r="BS76" i="4"/>
  <c r="BS80" i="4" s="1"/>
  <c r="BS77" i="4"/>
  <c r="AF62" i="4"/>
  <c r="AF64" i="4" s="1"/>
  <c r="CF34" i="4"/>
  <c r="BF60" i="4"/>
  <c r="CF7" i="4"/>
  <c r="CF71" i="4" s="1"/>
  <c r="CF72" i="4" s="1"/>
  <c r="AS82" i="4"/>
  <c r="CF46" i="4"/>
  <c r="AF84" i="4"/>
  <c r="AF93" i="4" s="1"/>
  <c r="AF96" i="4" s="1"/>
  <c r="BF74" i="4"/>
  <c r="AS62" i="4"/>
  <c r="AS64" i="4" s="1"/>
  <c r="CF41" i="4"/>
  <c r="DG3" i="1"/>
  <c r="CU3" i="2"/>
  <c r="AY3" i="2"/>
  <c r="AM3" i="4"/>
  <c r="CI3" i="1"/>
  <c r="BW3" i="2"/>
  <c r="AY3" i="3"/>
  <c r="DG3" i="4"/>
  <c r="DG3" i="2"/>
  <c r="CI3" i="2"/>
  <c r="BK3" i="4"/>
  <c r="DG3" i="3"/>
  <c r="AY3" i="1"/>
  <c r="BW3" i="3"/>
  <c r="BW3" i="1"/>
  <c r="CU3" i="4"/>
  <c r="AM3" i="3"/>
  <c r="BK3" i="3"/>
  <c r="BW3" i="4"/>
  <c r="AY3" i="4"/>
  <c r="AM3" i="1"/>
  <c r="CI3" i="3"/>
  <c r="BK3" i="2"/>
  <c r="BK3" i="1"/>
  <c r="AM3" i="2"/>
  <c r="CU3" i="3"/>
  <c r="CI3" i="4"/>
  <c r="CU3" i="1"/>
  <c r="DS3" i="1"/>
  <c r="DS2" i="1" s="1"/>
  <c r="DS3" i="4"/>
  <c r="DS2" i="4" s="1"/>
  <c r="DS3" i="2"/>
  <c r="DS2" i="2" s="1"/>
  <c r="DS3" i="3"/>
  <c r="DS2" i="3" s="1"/>
  <c r="DS49" i="3" l="1"/>
  <c r="DS50" i="3"/>
  <c r="DS51" i="3"/>
  <c r="DS90" i="3"/>
  <c r="DS59" i="3"/>
  <c r="DS57" i="3"/>
  <c r="DS58" i="3"/>
  <c r="DS88" i="3"/>
  <c r="DS89" i="3"/>
  <c r="DS50" i="2"/>
  <c r="DS51" i="2"/>
  <c r="DS49" i="2"/>
  <c r="DS57" i="2"/>
  <c r="DS88" i="2"/>
  <c r="DS58" i="2"/>
  <c r="DS89" i="2"/>
  <c r="DS49" i="4"/>
  <c r="DS50" i="4"/>
  <c r="DS51" i="4"/>
  <c r="DS57" i="4"/>
  <c r="DS88" i="4"/>
  <c r="DF91" i="3"/>
  <c r="DF91" i="2"/>
  <c r="DS51" i="1"/>
  <c r="DS50" i="1"/>
  <c r="DS49" i="1"/>
  <c r="DS57" i="1"/>
  <c r="DS88" i="1"/>
  <c r="DS91" i="1" s="1"/>
  <c r="DF44" i="4"/>
  <c r="DF91" i="4"/>
  <c r="DF43" i="4"/>
  <c r="DF44" i="2"/>
  <c r="DF43" i="2"/>
  <c r="CS46" i="2"/>
  <c r="DF29" i="1"/>
  <c r="DF44" i="1"/>
  <c r="DF43" i="1"/>
  <c r="CS46" i="1"/>
  <c r="DF45" i="3"/>
  <c r="DF44" i="3"/>
  <c r="DF43" i="3"/>
  <c r="CS46" i="3"/>
  <c r="DF29" i="3"/>
  <c r="DF29" i="2"/>
  <c r="CF76" i="1"/>
  <c r="CF80" i="1" s="1"/>
  <c r="CS53" i="1"/>
  <c r="CS78" i="1" s="1"/>
  <c r="CS53" i="2"/>
  <c r="CS78" i="2" s="1"/>
  <c r="CS53" i="4"/>
  <c r="CS78" i="4" s="1"/>
  <c r="CS53" i="3"/>
  <c r="CS78" i="3" s="1"/>
  <c r="AS86" i="3"/>
  <c r="CF76" i="3"/>
  <c r="CF80" i="3" s="1"/>
  <c r="CF36" i="3"/>
  <c r="CF55" i="3" s="1"/>
  <c r="CF60" i="3" s="1"/>
  <c r="CS34" i="2"/>
  <c r="AS62" i="3"/>
  <c r="AS64" i="3" s="1"/>
  <c r="DF30" i="1"/>
  <c r="DF25" i="1"/>
  <c r="DF21" i="1"/>
  <c r="DF17" i="1"/>
  <c r="DF18" i="1"/>
  <c r="DF12" i="1"/>
  <c r="DF33" i="1"/>
  <c r="DF31" i="1"/>
  <c r="DF23" i="1"/>
  <c r="DF16" i="1"/>
  <c r="DF32" i="1"/>
  <c r="DF28" i="1"/>
  <c r="DF14" i="1"/>
  <c r="DF11" i="1"/>
  <c r="DF26" i="1"/>
  <c r="DF22" i="1"/>
  <c r="DF10" i="1"/>
  <c r="DF24" i="1"/>
  <c r="DF19" i="1"/>
  <c r="DF15" i="1"/>
  <c r="DF27" i="1"/>
  <c r="DF20" i="1"/>
  <c r="DF9" i="1"/>
  <c r="CS34" i="3"/>
  <c r="BF82" i="3"/>
  <c r="BF84" i="3" s="1"/>
  <c r="BF93" i="3" s="1"/>
  <c r="BF96" i="3" s="1"/>
  <c r="DF15" i="2"/>
  <c r="DF10" i="2"/>
  <c r="DF11" i="2"/>
  <c r="DF27" i="2"/>
  <c r="DF12" i="2"/>
  <c r="DF19" i="2"/>
  <c r="DF30" i="2"/>
  <c r="DF31" i="2"/>
  <c r="DF9" i="2"/>
  <c r="DF33" i="2"/>
  <c r="DF18" i="2"/>
  <c r="DF20" i="2"/>
  <c r="DF16" i="2"/>
  <c r="DF24" i="2"/>
  <c r="DF32" i="2"/>
  <c r="DF25" i="2"/>
  <c r="DF21" i="2"/>
  <c r="DF26" i="2"/>
  <c r="DF23" i="2"/>
  <c r="DF14" i="2"/>
  <c r="DF28" i="2"/>
  <c r="DF22" i="2"/>
  <c r="DF17" i="2"/>
  <c r="CF76" i="2"/>
  <c r="CF80" i="2" s="1"/>
  <c r="CS34" i="1"/>
  <c r="DF31" i="3"/>
  <c r="DF26" i="3"/>
  <c r="DF22" i="3"/>
  <c r="DF18" i="3"/>
  <c r="DF14" i="3"/>
  <c r="DF11" i="3"/>
  <c r="DF33" i="3"/>
  <c r="DF25" i="3"/>
  <c r="DF23" i="3"/>
  <c r="DF16" i="3"/>
  <c r="DF9" i="3"/>
  <c r="DF28" i="3"/>
  <c r="DF21" i="3"/>
  <c r="DF32" i="3"/>
  <c r="DF15" i="3"/>
  <c r="DF17" i="3"/>
  <c r="DF10" i="3"/>
  <c r="DF27" i="3"/>
  <c r="DF30" i="3"/>
  <c r="DF12" i="3"/>
  <c r="DF24" i="3"/>
  <c r="DF20" i="3"/>
  <c r="DF19" i="3"/>
  <c r="DF29" i="4"/>
  <c r="DF22" i="4"/>
  <c r="DF15" i="4"/>
  <c r="DF10" i="4"/>
  <c r="DF30" i="4"/>
  <c r="DF23" i="4"/>
  <c r="DF16" i="4"/>
  <c r="DF32" i="4"/>
  <c r="DF19" i="4"/>
  <c r="DF27" i="4"/>
  <c r="DF17" i="4"/>
  <c r="DF14" i="4"/>
  <c r="DF28" i="4"/>
  <c r="DF25" i="4"/>
  <c r="DF21" i="4"/>
  <c r="DF9" i="4"/>
  <c r="DF11" i="4"/>
  <c r="DF26" i="4"/>
  <c r="DF33" i="4"/>
  <c r="DF12" i="4"/>
  <c r="DF24" i="4"/>
  <c r="DF18" i="4"/>
  <c r="DF13" i="4"/>
  <c r="DF31" i="4"/>
  <c r="DF20" i="4"/>
  <c r="CF74" i="3"/>
  <c r="DF38" i="4"/>
  <c r="DF39" i="4"/>
  <c r="BS74" i="4"/>
  <c r="CF36" i="4"/>
  <c r="CF55" i="4" s="1"/>
  <c r="CF76" i="4"/>
  <c r="CF80" i="4" s="1"/>
  <c r="CS7" i="4"/>
  <c r="CS71" i="4" s="1"/>
  <c r="CS72" i="4" s="1"/>
  <c r="CF77" i="4"/>
  <c r="CS41" i="4"/>
  <c r="CS46" i="4"/>
  <c r="CS34" i="4"/>
  <c r="AS84" i="4"/>
  <c r="AS93" i="4" s="1"/>
  <c r="AS96" i="4" s="1"/>
  <c r="BF62" i="4"/>
  <c r="BF64" i="4" s="1"/>
  <c r="AF86" i="4"/>
  <c r="BF82" i="4"/>
  <c r="AN3" i="1"/>
  <c r="BX3" i="3"/>
  <c r="AZ3" i="3"/>
  <c r="AZ3" i="1"/>
  <c r="BX3" i="2"/>
  <c r="BX3" i="4"/>
  <c r="DH3" i="3"/>
  <c r="CJ3" i="1"/>
  <c r="CV3" i="3"/>
  <c r="DT3" i="3"/>
  <c r="BL3" i="3"/>
  <c r="BL3" i="4"/>
  <c r="AN3" i="4"/>
  <c r="CV3" i="1"/>
  <c r="AN3" i="2"/>
  <c r="DT3" i="2"/>
  <c r="AN3" i="3"/>
  <c r="AZ3" i="2"/>
  <c r="BL3" i="1"/>
  <c r="CJ3" i="2"/>
  <c r="DT3" i="4"/>
  <c r="CJ3" i="4"/>
  <c r="AZ3" i="4"/>
  <c r="CV3" i="4"/>
  <c r="DH3" i="2"/>
  <c r="CV3" i="2"/>
  <c r="BL3" i="2"/>
  <c r="DT3" i="1"/>
  <c r="CJ3" i="3"/>
  <c r="BX3" i="1"/>
  <c r="DH3" i="4"/>
  <c r="DH3" i="1"/>
  <c r="DS91" i="3" l="1"/>
  <c r="DS91" i="2"/>
  <c r="DS44" i="4"/>
  <c r="DS91" i="4"/>
  <c r="DS43" i="4"/>
  <c r="DS44" i="2"/>
  <c r="DS43" i="2"/>
  <c r="DF46" i="2"/>
  <c r="DF46" i="1"/>
  <c r="DS29" i="1"/>
  <c r="DS44" i="1"/>
  <c r="DS43" i="1"/>
  <c r="DF46" i="3"/>
  <c r="DS44" i="3"/>
  <c r="DS43" i="3"/>
  <c r="DS45" i="3"/>
  <c r="DS29" i="3"/>
  <c r="DS29" i="2"/>
  <c r="CS76" i="1"/>
  <c r="CS80" i="1" s="1"/>
  <c r="BF86" i="3"/>
  <c r="DF53" i="1"/>
  <c r="DF78" i="1" s="1"/>
  <c r="DF53" i="2"/>
  <c r="DF78" i="2" s="1"/>
  <c r="DF53" i="4"/>
  <c r="DF78" i="4" s="1"/>
  <c r="DF53" i="3"/>
  <c r="DF78" i="3" s="1"/>
  <c r="BS82" i="3"/>
  <c r="BS84" i="3" s="1"/>
  <c r="BS93" i="3" s="1"/>
  <c r="BS96" i="3" s="1"/>
  <c r="DS31" i="1"/>
  <c r="DS26" i="1"/>
  <c r="DS22" i="1"/>
  <c r="DS18" i="1"/>
  <c r="DS14" i="1"/>
  <c r="DS11" i="1"/>
  <c r="DS30" i="1"/>
  <c r="DS27" i="1"/>
  <c r="DS20" i="1"/>
  <c r="DS12" i="1"/>
  <c r="DS28" i="1"/>
  <c r="DS23" i="1"/>
  <c r="DS21" i="1"/>
  <c r="DS16" i="1"/>
  <c r="DS25" i="1"/>
  <c r="DS19" i="1"/>
  <c r="DS33" i="1"/>
  <c r="DS24" i="1"/>
  <c r="DS15" i="1"/>
  <c r="DS9" i="1"/>
  <c r="DS10" i="1"/>
  <c r="DS32" i="1"/>
  <c r="DS17" i="1"/>
  <c r="DF34" i="1"/>
  <c r="DF34" i="2"/>
  <c r="CS36" i="3"/>
  <c r="CS55" i="3" s="1"/>
  <c r="CS60" i="3" s="1"/>
  <c r="CS76" i="3"/>
  <c r="CS80" i="3" s="1"/>
  <c r="DF34" i="3"/>
  <c r="CS76" i="2"/>
  <c r="CS80" i="2" s="1"/>
  <c r="BS62" i="3"/>
  <c r="BF62" i="3"/>
  <c r="BF64" i="3" s="1"/>
  <c r="DS20" i="2"/>
  <c r="DS14" i="2"/>
  <c r="DS18" i="2"/>
  <c r="DS27" i="2"/>
  <c r="DS11" i="2"/>
  <c r="DS24" i="2"/>
  <c r="DS31" i="2"/>
  <c r="DS28" i="2"/>
  <c r="DS30" i="2"/>
  <c r="DS15" i="2"/>
  <c r="DS16" i="2"/>
  <c r="DS9" i="2"/>
  <c r="DS17" i="2"/>
  <c r="DS22" i="2"/>
  <c r="DS12" i="2"/>
  <c r="DS32" i="2"/>
  <c r="DS33" i="2"/>
  <c r="DS21" i="2"/>
  <c r="DS10" i="2"/>
  <c r="DS19" i="2"/>
  <c r="DS25" i="2"/>
  <c r="DS23" i="2"/>
  <c r="DS26" i="2"/>
  <c r="DS32" i="3"/>
  <c r="DS27" i="3"/>
  <c r="DS23" i="3"/>
  <c r="DS19" i="3"/>
  <c r="DS15" i="3"/>
  <c r="DS12" i="3"/>
  <c r="DS9" i="3"/>
  <c r="DS31" i="3"/>
  <c r="DS28" i="3"/>
  <c r="DS21" i="3"/>
  <c r="DS14" i="3"/>
  <c r="DS33" i="3"/>
  <c r="DS25" i="3"/>
  <c r="DS20" i="3"/>
  <c r="DS18" i="3"/>
  <c r="DS10" i="3"/>
  <c r="DS30" i="3"/>
  <c r="DS26" i="3"/>
  <c r="DS11" i="3"/>
  <c r="DS22" i="3"/>
  <c r="DS17" i="3"/>
  <c r="DS16" i="3"/>
  <c r="DS24" i="3"/>
  <c r="CS36" i="4"/>
  <c r="CS55" i="4" s="1"/>
  <c r="DS30" i="4"/>
  <c r="DS23" i="4"/>
  <c r="DS16" i="4"/>
  <c r="DS31" i="4"/>
  <c r="DS24" i="4"/>
  <c r="DS17" i="4"/>
  <c r="DS11" i="4"/>
  <c r="DS25" i="4"/>
  <c r="DS22" i="4"/>
  <c r="DS33" i="4"/>
  <c r="DS13" i="4"/>
  <c r="DS20" i="4"/>
  <c r="DS9" i="4"/>
  <c r="DS12" i="4"/>
  <c r="DS27" i="4"/>
  <c r="DS26" i="4"/>
  <c r="DS14" i="4"/>
  <c r="DS29" i="4"/>
  <c r="DS28" i="4"/>
  <c r="DS32" i="4"/>
  <c r="DS18" i="4"/>
  <c r="DS10" i="4"/>
  <c r="DS21" i="4"/>
  <c r="DS19" i="4"/>
  <c r="DS15" i="4"/>
  <c r="CS74" i="3"/>
  <c r="DS39" i="4"/>
  <c r="DS38" i="4"/>
  <c r="BF84" i="4"/>
  <c r="BF93" i="4" s="1"/>
  <c r="BF96" i="4" s="1"/>
  <c r="CS77" i="4"/>
  <c r="CF74" i="4"/>
  <c r="DF46" i="4"/>
  <c r="BS60" i="4"/>
  <c r="BS82" i="4"/>
  <c r="DF34" i="4"/>
  <c r="AS86" i="4"/>
  <c r="CS76" i="4"/>
  <c r="CS80" i="4" s="1"/>
  <c r="DF41" i="4"/>
  <c r="DF7" i="4"/>
  <c r="DI3" i="4"/>
  <c r="CW3" i="2"/>
  <c r="BM3" i="1"/>
  <c r="CW3" i="1"/>
  <c r="DI3" i="3"/>
  <c r="BY3" i="1"/>
  <c r="BM3" i="4"/>
  <c r="CW3" i="4"/>
  <c r="BY3" i="4"/>
  <c r="BA3" i="4"/>
  <c r="AO3" i="3"/>
  <c r="BM3" i="3"/>
  <c r="BA3" i="1"/>
  <c r="DI3" i="2"/>
  <c r="AO3" i="4"/>
  <c r="CK3" i="4"/>
  <c r="DU3" i="2"/>
  <c r="DU3" i="3"/>
  <c r="BA3" i="3"/>
  <c r="CK3" i="3"/>
  <c r="BA3" i="2"/>
  <c r="BY3" i="2"/>
  <c r="DU3" i="1"/>
  <c r="DU3" i="4"/>
  <c r="BY3" i="3"/>
  <c r="BM3" i="2"/>
  <c r="AO3" i="2"/>
  <c r="CW3" i="3"/>
  <c r="DI3" i="1"/>
  <c r="CK3" i="2"/>
  <c r="CK3" i="1"/>
  <c r="AO3" i="1"/>
  <c r="DS46" i="2" l="1"/>
  <c r="DS46" i="1"/>
  <c r="DS46" i="3"/>
  <c r="DS53" i="2"/>
  <c r="DS78" i="2" s="1"/>
  <c r="DS53" i="4"/>
  <c r="DS78" i="4" s="1"/>
  <c r="DS53" i="1"/>
  <c r="DS78" i="1" s="1"/>
  <c r="DS53" i="3"/>
  <c r="DS78" i="3" s="1"/>
  <c r="BS86" i="3"/>
  <c r="BS64" i="3"/>
  <c r="DS34" i="3"/>
  <c r="DF76" i="2"/>
  <c r="DF80" i="2" s="1"/>
  <c r="DF36" i="2"/>
  <c r="DF55" i="2" s="1"/>
  <c r="DF71" i="4"/>
  <c r="DF72" i="4" s="1"/>
  <c r="DS34" i="1"/>
  <c r="DS34" i="2"/>
  <c r="DF76" i="3"/>
  <c r="DF80" i="3" s="1"/>
  <c r="DF36" i="3"/>
  <c r="DF55" i="3" s="1"/>
  <c r="DF60" i="3" s="1"/>
  <c r="CF82" i="3"/>
  <c r="CF84" i="3" s="1"/>
  <c r="CF93" i="3" s="1"/>
  <c r="CF96" i="3" s="1"/>
  <c r="DF36" i="1"/>
  <c r="DF76" i="1"/>
  <c r="DF80" i="1" s="1"/>
  <c r="DF36" i="4"/>
  <c r="DF55" i="4" s="1"/>
  <c r="DF74" i="3"/>
  <c r="DF74" i="2"/>
  <c r="DS7" i="4"/>
  <c r="CS60" i="4"/>
  <c r="CS74" i="4"/>
  <c r="DF76" i="4"/>
  <c r="DF80" i="4" s="1"/>
  <c r="DS34" i="4"/>
  <c r="BS84" i="4"/>
  <c r="BS93" i="4" s="1"/>
  <c r="BS96" i="4" s="1"/>
  <c r="CF82" i="4"/>
  <c r="CF60" i="4"/>
  <c r="DF77" i="4"/>
  <c r="DS41" i="4"/>
  <c r="BS62" i="4"/>
  <c r="BS64" i="4" s="1"/>
  <c r="BF86" i="4"/>
  <c r="DS46" i="4"/>
  <c r="DS71" i="2"/>
  <c r="DS72" i="3"/>
  <c r="DS72" i="2"/>
  <c r="DS71" i="3"/>
  <c r="CL3" i="1"/>
  <c r="BN3" i="3"/>
  <c r="BN3" i="2"/>
  <c r="BN3" i="4"/>
  <c r="BZ3" i="3"/>
  <c r="DV3" i="3"/>
  <c r="BZ3" i="1"/>
  <c r="DV3" i="2"/>
  <c r="AP3" i="3"/>
  <c r="CL3" i="4"/>
  <c r="CX3" i="1"/>
  <c r="BZ3" i="2"/>
  <c r="AP3" i="4"/>
  <c r="BZ3" i="4"/>
  <c r="BN3" i="1"/>
  <c r="AP3" i="1"/>
  <c r="BB3" i="3"/>
  <c r="AP3" i="2"/>
  <c r="CL3" i="3"/>
  <c r="CL3" i="2"/>
  <c r="DV3" i="4"/>
  <c r="BB3" i="4"/>
  <c r="DJ3" i="3"/>
  <c r="DV3" i="1"/>
  <c r="DJ3" i="1"/>
  <c r="CX3" i="3"/>
  <c r="BB3" i="2"/>
  <c r="DJ3" i="2"/>
  <c r="CX3" i="2"/>
  <c r="BB3" i="1"/>
  <c r="CX3" i="4"/>
  <c r="DJ3" i="4"/>
  <c r="DF55" i="1" l="1"/>
  <c r="CF86" i="3"/>
  <c r="CS82" i="3"/>
  <c r="CS84" i="3" s="1"/>
  <c r="CS93" i="3" s="1"/>
  <c r="CS96" i="3" s="1"/>
  <c r="CF62" i="3"/>
  <c r="CF64" i="3" s="1"/>
  <c r="DS76" i="1"/>
  <c r="DS80" i="1" s="1"/>
  <c r="DS36" i="1"/>
  <c r="DS36" i="2"/>
  <c r="DS55" i="2" s="1"/>
  <c r="DS76" i="2"/>
  <c r="DS80" i="2" s="1"/>
  <c r="DS76" i="3"/>
  <c r="DS80" i="3" s="1"/>
  <c r="DS36" i="3"/>
  <c r="CS62" i="3"/>
  <c r="DS74" i="2"/>
  <c r="DS74" i="3"/>
  <c r="DF60" i="4"/>
  <c r="DS77" i="4"/>
  <c r="DF74" i="4"/>
  <c r="DS76" i="4"/>
  <c r="DS80" i="4" s="1"/>
  <c r="CS82" i="4"/>
  <c r="DS36" i="4"/>
  <c r="DS55" i="4" s="1"/>
  <c r="CF62" i="4"/>
  <c r="CF64" i="4" s="1"/>
  <c r="CF84" i="4"/>
  <c r="CF93" i="4" s="1"/>
  <c r="CF96" i="4" s="1"/>
  <c r="CS62" i="4"/>
  <c r="CS64" i="4" s="1"/>
  <c r="BS86" i="4"/>
  <c r="DS71" i="4"/>
  <c r="DW3" i="3"/>
  <c r="AQ3" i="2"/>
  <c r="CY3" i="4"/>
  <c r="DK3" i="1"/>
  <c r="CM3" i="3"/>
  <c r="CA3" i="2"/>
  <c r="CA3" i="1"/>
  <c r="CY3" i="1"/>
  <c r="CY3" i="2"/>
  <c r="BC3" i="3"/>
  <c r="CA3" i="3"/>
  <c r="DW3" i="1"/>
  <c r="BO3" i="4"/>
  <c r="BO3" i="1"/>
  <c r="AQ3" i="3"/>
  <c r="BO3" i="2"/>
  <c r="DK3" i="3"/>
  <c r="AQ3" i="1"/>
  <c r="CM3" i="4"/>
  <c r="BC3" i="2"/>
  <c r="DW3" i="4"/>
  <c r="CA3" i="4"/>
  <c r="BO3" i="3"/>
  <c r="BC3" i="1"/>
  <c r="DK3" i="2"/>
  <c r="BC3" i="4"/>
  <c r="DK3" i="4"/>
  <c r="CY3" i="3"/>
  <c r="CM3" i="2"/>
  <c r="AQ3" i="4"/>
  <c r="DW3" i="2"/>
  <c r="CM3" i="1"/>
  <c r="C14" i="7"/>
  <c r="C15" i="7" s="1"/>
  <c r="G4" i="6"/>
  <c r="G2" i="6" s="1"/>
  <c r="G4" i="5"/>
  <c r="G2" i="5" s="1"/>
  <c r="G4" i="4"/>
  <c r="G2" i="4" s="1"/>
  <c r="B15" i="3"/>
  <c r="B16" i="3" s="1"/>
  <c r="G4" i="3"/>
  <c r="G2" i="3" s="1"/>
  <c r="B15" i="2"/>
  <c r="B16" i="2" s="1"/>
  <c r="G4" i="2"/>
  <c r="G2" i="2" s="1"/>
  <c r="B15" i="1"/>
  <c r="B16" i="1" s="1"/>
  <c r="G4" i="1"/>
  <c r="G2" i="1" s="1"/>
  <c r="G50" i="5" l="1"/>
  <c r="G49" i="5"/>
  <c r="G51" i="5"/>
  <c r="G59" i="5"/>
  <c r="G88" i="5"/>
  <c r="G90" i="5"/>
  <c r="G89" i="5"/>
  <c r="G57" i="5"/>
  <c r="G58" i="5"/>
  <c r="G49" i="2"/>
  <c r="G50" i="2"/>
  <c r="G51" i="2"/>
  <c r="G89" i="2"/>
  <c r="G58" i="2"/>
  <c r="G88" i="2"/>
  <c r="G91" i="2" s="1"/>
  <c r="G57" i="2"/>
  <c r="G49" i="4"/>
  <c r="G51" i="4"/>
  <c r="G50" i="4"/>
  <c r="G88" i="4"/>
  <c r="G91" i="4" s="1"/>
  <c r="G57" i="4"/>
  <c r="G49" i="3"/>
  <c r="G50" i="3"/>
  <c r="G51" i="3"/>
  <c r="G58" i="3"/>
  <c r="G88" i="3"/>
  <c r="G89" i="3"/>
  <c r="G57" i="3"/>
  <c r="G59" i="3"/>
  <c r="G90" i="3"/>
  <c r="G49" i="6"/>
  <c r="G51" i="6"/>
  <c r="G50" i="6"/>
  <c r="G90" i="6"/>
  <c r="G57" i="6"/>
  <c r="G59" i="6"/>
  <c r="G89" i="6"/>
  <c r="G88" i="6"/>
  <c r="G58" i="6"/>
  <c r="G50" i="1"/>
  <c r="G51" i="1"/>
  <c r="G49" i="1"/>
  <c r="G88" i="1"/>
  <c r="G57" i="1"/>
  <c r="G45" i="6"/>
  <c r="G44" i="4"/>
  <c r="G43" i="4"/>
  <c r="G44" i="2"/>
  <c r="G43" i="2"/>
  <c r="G44" i="1"/>
  <c r="G43" i="1"/>
  <c r="G91" i="1"/>
  <c r="G44" i="3"/>
  <c r="G45" i="3"/>
  <c r="G43" i="3"/>
  <c r="G45" i="5"/>
  <c r="G44" i="6"/>
  <c r="G43" i="6"/>
  <c r="G33" i="6"/>
  <c r="G43" i="5"/>
  <c r="G44" i="5"/>
  <c r="G33" i="5"/>
  <c r="G29" i="3"/>
  <c r="G29" i="2"/>
  <c r="G29" i="1"/>
  <c r="DS55" i="1"/>
  <c r="DF60" i="1"/>
  <c r="CS64" i="3"/>
  <c r="CS86" i="3"/>
  <c r="DF82" i="3"/>
  <c r="DF84" i="3" s="1"/>
  <c r="DF93" i="3" s="1"/>
  <c r="DF96" i="3" s="1"/>
  <c r="DF60" i="2"/>
  <c r="DF62" i="2" s="1"/>
  <c r="DS55" i="3"/>
  <c r="DS60" i="3" s="1"/>
  <c r="G16" i="6"/>
  <c r="G29" i="6"/>
  <c r="G19" i="6"/>
  <c r="G31" i="6"/>
  <c r="G24" i="6"/>
  <c r="G26" i="6"/>
  <c r="G21" i="6"/>
  <c r="G28" i="6"/>
  <c r="G20" i="6"/>
  <c r="G32" i="6"/>
  <c r="G25" i="6"/>
  <c r="G23" i="6"/>
  <c r="G18" i="6"/>
  <c r="G27" i="6"/>
  <c r="G30" i="6"/>
  <c r="G22" i="6"/>
  <c r="DF82" i="2"/>
  <c r="DF84" i="2" s="1"/>
  <c r="DF93" i="2" s="1"/>
  <c r="G11" i="2"/>
  <c r="G33" i="2"/>
  <c r="G21" i="2"/>
  <c r="G22" i="2"/>
  <c r="G15" i="2"/>
  <c r="G25" i="2"/>
  <c r="G30" i="2"/>
  <c r="G31" i="2"/>
  <c r="G17" i="2"/>
  <c r="G23" i="2"/>
  <c r="G13" i="2"/>
  <c r="G18" i="2"/>
  <c r="G27" i="2"/>
  <c r="G28" i="2"/>
  <c r="G26" i="2"/>
  <c r="G19" i="2"/>
  <c r="G10" i="2"/>
  <c r="G20" i="2"/>
  <c r="G12" i="2"/>
  <c r="G24" i="2"/>
  <c r="G32" i="2"/>
  <c r="G9" i="2"/>
  <c r="G14" i="2"/>
  <c r="G16" i="2"/>
  <c r="G20" i="1"/>
  <c r="G9" i="1"/>
  <c r="G23" i="1"/>
  <c r="G11" i="1"/>
  <c r="G26" i="1"/>
  <c r="G30" i="1"/>
  <c r="G24" i="1"/>
  <c r="G28" i="1"/>
  <c r="G33" i="1"/>
  <c r="G31" i="1"/>
  <c r="G13" i="1"/>
  <c r="G15" i="1"/>
  <c r="G16" i="1"/>
  <c r="G12" i="1"/>
  <c r="G21" i="1"/>
  <c r="G25" i="1"/>
  <c r="G22" i="1"/>
  <c r="G32" i="1"/>
  <c r="G17" i="1"/>
  <c r="G10" i="1"/>
  <c r="G18" i="1"/>
  <c r="G19" i="1"/>
  <c r="G27" i="1"/>
  <c r="G14" i="1"/>
  <c r="G13" i="3"/>
  <c r="G28" i="3"/>
  <c r="G32" i="3"/>
  <c r="G15" i="3"/>
  <c r="G18" i="3"/>
  <c r="G21" i="3"/>
  <c r="G19" i="3"/>
  <c r="G23" i="3"/>
  <c r="G27" i="3"/>
  <c r="G30" i="3"/>
  <c r="G25" i="3"/>
  <c r="G10" i="3"/>
  <c r="G26" i="3"/>
  <c r="G16" i="3"/>
  <c r="G24" i="3"/>
  <c r="G11" i="3"/>
  <c r="G14" i="3"/>
  <c r="G17" i="3"/>
  <c r="G22" i="3"/>
  <c r="G33" i="3"/>
  <c r="G12" i="3"/>
  <c r="G31" i="3"/>
  <c r="G9" i="3"/>
  <c r="G20" i="3"/>
  <c r="G16" i="5"/>
  <c r="G20" i="5"/>
  <c r="G27" i="5"/>
  <c r="G18" i="5"/>
  <c r="G32" i="5"/>
  <c r="G24" i="5"/>
  <c r="G21" i="5"/>
  <c r="G29" i="5"/>
  <c r="G26" i="5"/>
  <c r="G28" i="5"/>
  <c r="G30" i="5"/>
  <c r="G19" i="5"/>
  <c r="G31" i="5"/>
  <c r="G22" i="5"/>
  <c r="G23" i="5"/>
  <c r="G25" i="5"/>
  <c r="G10" i="4"/>
  <c r="G13" i="4"/>
  <c r="G26" i="4"/>
  <c r="G30" i="4"/>
  <c r="G9" i="4"/>
  <c r="G22" i="4"/>
  <c r="G18" i="4"/>
  <c r="G25" i="4"/>
  <c r="G29" i="4"/>
  <c r="G28" i="4"/>
  <c r="G14" i="4"/>
  <c r="G23" i="4"/>
  <c r="G11" i="4"/>
  <c r="G16" i="4"/>
  <c r="G32" i="4"/>
  <c r="G20" i="4"/>
  <c r="G27" i="4"/>
  <c r="G12" i="4"/>
  <c r="G15" i="4"/>
  <c r="G17" i="4"/>
  <c r="G24" i="4"/>
  <c r="G31" i="4"/>
  <c r="G33" i="4"/>
  <c r="G19" i="4"/>
  <c r="G21" i="4"/>
  <c r="G13" i="6"/>
  <c r="G38" i="6"/>
  <c r="G10" i="6"/>
  <c r="G15" i="6"/>
  <c r="G17" i="6"/>
  <c r="G39" i="6"/>
  <c r="G9" i="6"/>
  <c r="G12" i="6"/>
  <c r="G11" i="6"/>
  <c r="G14" i="6"/>
  <c r="G39" i="5"/>
  <c r="G38" i="5"/>
  <c r="G15" i="5"/>
  <c r="G10" i="5"/>
  <c r="G11" i="5"/>
  <c r="G17" i="5"/>
  <c r="G9" i="5"/>
  <c r="G14" i="5"/>
  <c r="G13" i="5"/>
  <c r="G12" i="5"/>
  <c r="G39" i="4"/>
  <c r="G38" i="4"/>
  <c r="DS72" i="4"/>
  <c r="DS74" i="4" s="1"/>
  <c r="DF82" i="4"/>
  <c r="DF62" i="4"/>
  <c r="CS84" i="4"/>
  <c r="CS93" i="4" s="1"/>
  <c r="CS96" i="4" s="1"/>
  <c r="CF86" i="4"/>
  <c r="CZ3" i="3"/>
  <c r="CN3" i="4"/>
  <c r="DX3" i="1"/>
  <c r="CB3" i="1"/>
  <c r="CB3" i="3"/>
  <c r="CB3" i="2"/>
  <c r="BP3" i="2"/>
  <c r="DX3" i="2"/>
  <c r="AR3" i="4"/>
  <c r="BD3" i="1"/>
  <c r="AR3" i="1"/>
  <c r="CN3" i="2"/>
  <c r="BP3" i="3"/>
  <c r="DL3" i="3"/>
  <c r="CN3" i="3"/>
  <c r="BD3" i="3"/>
  <c r="DL3" i="1"/>
  <c r="CZ3" i="4"/>
  <c r="BD3" i="4"/>
  <c r="DX3" i="4"/>
  <c r="BP3" i="1"/>
  <c r="CZ3" i="2"/>
  <c r="AR3" i="2"/>
  <c r="DL3" i="4"/>
  <c r="CB3" i="4"/>
  <c r="AR3" i="3"/>
  <c r="CN3" i="1"/>
  <c r="DL3" i="2"/>
  <c r="BD3" i="2"/>
  <c r="BP3" i="4"/>
  <c r="CZ3" i="1"/>
  <c r="DX3" i="3"/>
  <c r="H4" i="2"/>
  <c r="H2" i="2" s="1"/>
  <c r="T4" i="2"/>
  <c r="T2" i="2" s="1"/>
  <c r="H4" i="3"/>
  <c r="H2" i="3" s="1"/>
  <c r="T4" i="3"/>
  <c r="T2" i="3" s="1"/>
  <c r="H4" i="5"/>
  <c r="H2" i="5" s="1"/>
  <c r="T4" i="5"/>
  <c r="T2" i="5" s="1"/>
  <c r="H4" i="1"/>
  <c r="H2" i="1" s="1"/>
  <c r="T4" i="1"/>
  <c r="T2" i="1" s="1"/>
  <c r="H4" i="4"/>
  <c r="H2" i="4" s="1"/>
  <c r="T4" i="4"/>
  <c r="T2" i="4" s="1"/>
  <c r="H4" i="6"/>
  <c r="H2" i="6" s="1"/>
  <c r="T4" i="6"/>
  <c r="T2" i="6" s="1"/>
  <c r="G53" i="6" l="1"/>
  <c r="G78" i="6" s="1"/>
  <c r="H50" i="5"/>
  <c r="H51" i="5"/>
  <c r="H49" i="5"/>
  <c r="H90" i="5"/>
  <c r="H59" i="5"/>
  <c r="H58" i="5"/>
  <c r="H88" i="5"/>
  <c r="H89" i="5"/>
  <c r="H57" i="5"/>
  <c r="T57" i="2"/>
  <c r="T88" i="2"/>
  <c r="T58" i="2"/>
  <c r="T89" i="2"/>
  <c r="T51" i="3"/>
  <c r="T57" i="3"/>
  <c r="T59" i="3"/>
  <c r="T58" i="3"/>
  <c r="T88" i="3"/>
  <c r="T90" i="3"/>
  <c r="T89" i="3"/>
  <c r="H50" i="3"/>
  <c r="H49" i="3"/>
  <c r="H51" i="3"/>
  <c r="H57" i="3"/>
  <c r="H89" i="3"/>
  <c r="H90" i="3"/>
  <c r="H58" i="3"/>
  <c r="H88" i="3"/>
  <c r="H59" i="3"/>
  <c r="T51" i="6"/>
  <c r="T50" i="6"/>
  <c r="T49" i="6"/>
  <c r="T88" i="6"/>
  <c r="T58" i="6"/>
  <c r="T90" i="6"/>
  <c r="T57" i="6"/>
  <c r="T59" i="6"/>
  <c r="T89" i="6"/>
  <c r="H49" i="6"/>
  <c r="H51" i="6"/>
  <c r="H50" i="6"/>
  <c r="H57" i="6"/>
  <c r="H59" i="6"/>
  <c r="H89" i="6"/>
  <c r="H88" i="6"/>
  <c r="H58" i="6"/>
  <c r="H90" i="6"/>
  <c r="T50" i="4"/>
  <c r="T51" i="4"/>
  <c r="H50" i="1"/>
  <c r="H51" i="1"/>
  <c r="H49" i="1"/>
  <c r="H88" i="1"/>
  <c r="H57" i="1"/>
  <c r="H51" i="2"/>
  <c r="H50" i="2"/>
  <c r="H49" i="2"/>
  <c r="H57" i="2"/>
  <c r="H89" i="2"/>
  <c r="H58" i="2"/>
  <c r="H88" i="2"/>
  <c r="H91" i="2" s="1"/>
  <c r="H49" i="4"/>
  <c r="H50" i="4"/>
  <c r="H51" i="4"/>
  <c r="H88" i="4"/>
  <c r="H57" i="4"/>
  <c r="T16" i="1"/>
  <c r="T50" i="1"/>
  <c r="T51" i="1"/>
  <c r="T57" i="1"/>
  <c r="T88" i="1"/>
  <c r="T91" i="1" s="1"/>
  <c r="G91" i="3"/>
  <c r="T51" i="5"/>
  <c r="T50" i="5"/>
  <c r="T49" i="5"/>
  <c r="T90" i="5"/>
  <c r="T89" i="5"/>
  <c r="T58" i="5"/>
  <c r="T59" i="5"/>
  <c r="T57" i="5"/>
  <c r="T88" i="5"/>
  <c r="H45" i="6"/>
  <c r="H43" i="4"/>
  <c r="H44" i="4"/>
  <c r="H91" i="4"/>
  <c r="T43" i="4"/>
  <c r="T44" i="4"/>
  <c r="T43" i="2"/>
  <c r="T44" i="2"/>
  <c r="H43" i="2"/>
  <c r="H44" i="2"/>
  <c r="G46" i="2"/>
  <c r="T29" i="1"/>
  <c r="T44" i="1"/>
  <c r="T43" i="1"/>
  <c r="H44" i="1"/>
  <c r="H43" i="1"/>
  <c r="H91" i="1"/>
  <c r="G46" i="1"/>
  <c r="H44" i="3"/>
  <c r="H45" i="3"/>
  <c r="H43" i="3"/>
  <c r="T45" i="3"/>
  <c r="T44" i="3"/>
  <c r="T43" i="3"/>
  <c r="G46" i="3"/>
  <c r="H91" i="8"/>
  <c r="H91" i="12"/>
  <c r="G91" i="11"/>
  <c r="G93" i="11" s="1"/>
  <c r="G96" i="11" s="1"/>
  <c r="G91" i="9"/>
  <c r="G93" i="9" s="1"/>
  <c r="G96" i="9" s="1"/>
  <c r="G97" i="9" s="1"/>
  <c r="G91" i="10"/>
  <c r="G93" i="10" s="1"/>
  <c r="G96" i="10" s="1"/>
  <c r="G97" i="10" s="1"/>
  <c r="G91" i="6"/>
  <c r="G46" i="6"/>
  <c r="G91" i="12"/>
  <c r="G93" i="12" s="1"/>
  <c r="G96" i="12" s="1"/>
  <c r="G97" i="12" s="1"/>
  <c r="G91" i="8"/>
  <c r="G91" i="13"/>
  <c r="G93" i="13" s="1"/>
  <c r="G96" i="13" s="1"/>
  <c r="G97" i="13" s="1"/>
  <c r="G91" i="5"/>
  <c r="T45" i="6"/>
  <c r="G46" i="5"/>
  <c r="G60" i="8"/>
  <c r="G62" i="8" s="1"/>
  <c r="G64" i="8" s="1"/>
  <c r="G60" i="9"/>
  <c r="G62" i="9" s="1"/>
  <c r="G64" i="9" s="1"/>
  <c r="G60" i="10"/>
  <c r="G62" i="10" s="1"/>
  <c r="G64" i="10" s="1"/>
  <c r="T45" i="5"/>
  <c r="H45" i="5"/>
  <c r="G60" i="11"/>
  <c r="G62" i="11" s="1"/>
  <c r="G64" i="11" s="1"/>
  <c r="G60" i="12"/>
  <c r="G62" i="12" s="1"/>
  <c r="G64" i="12" s="1"/>
  <c r="G60" i="13"/>
  <c r="G62" i="13" s="1"/>
  <c r="G64" i="13" s="1"/>
  <c r="T43" i="5"/>
  <c r="T44" i="5"/>
  <c r="H43" i="5"/>
  <c r="H44" i="5"/>
  <c r="G34" i="6"/>
  <c r="T44" i="6"/>
  <c r="T43" i="6"/>
  <c r="T33" i="6"/>
  <c r="H44" i="6"/>
  <c r="H43" i="6"/>
  <c r="H33" i="6"/>
  <c r="G34" i="5"/>
  <c r="G36" i="5" s="1"/>
  <c r="H33" i="5"/>
  <c r="T33" i="5"/>
  <c r="H29" i="3"/>
  <c r="T29" i="3"/>
  <c r="T29" i="2"/>
  <c r="H29" i="2"/>
  <c r="H29" i="1"/>
  <c r="DF62" i="1"/>
  <c r="DF64" i="1" s="1"/>
  <c r="DS60" i="1"/>
  <c r="DS62" i="1" s="1"/>
  <c r="DS64" i="1" s="1"/>
  <c r="G53" i="4"/>
  <c r="G78" i="4" s="1"/>
  <c r="G53" i="3"/>
  <c r="G53" i="2"/>
  <c r="G53" i="5"/>
  <c r="G78" i="5" s="1"/>
  <c r="G53" i="1"/>
  <c r="DF96" i="2"/>
  <c r="DF86" i="2"/>
  <c r="DS62" i="3"/>
  <c r="DS64" i="3" s="1"/>
  <c r="DF64" i="2"/>
  <c r="H17" i="1"/>
  <c r="H20" i="1"/>
  <c r="H9" i="1"/>
  <c r="H23" i="1"/>
  <c r="H11" i="1"/>
  <c r="H26" i="1"/>
  <c r="H24" i="1"/>
  <c r="H28" i="1"/>
  <c r="H33" i="1"/>
  <c r="H31" i="1"/>
  <c r="H25" i="1"/>
  <c r="H13" i="1"/>
  <c r="H15" i="1"/>
  <c r="H16" i="1"/>
  <c r="H30" i="1"/>
  <c r="H12" i="1"/>
  <c r="H21" i="1"/>
  <c r="H14" i="1"/>
  <c r="H22" i="1"/>
  <c r="H32" i="1"/>
  <c r="H10" i="1"/>
  <c r="H18" i="1"/>
  <c r="H19" i="1"/>
  <c r="H27" i="1"/>
  <c r="DF86" i="3"/>
  <c r="T28" i="3"/>
  <c r="T24" i="3"/>
  <c r="T20" i="3"/>
  <c r="T30" i="3"/>
  <c r="T22" i="3"/>
  <c r="T31" i="3"/>
  <c r="T25" i="3"/>
  <c r="T23" i="3"/>
  <c r="T18" i="3"/>
  <c r="T21" i="3"/>
  <c r="T26" i="3"/>
  <c r="T14" i="3"/>
  <c r="T17" i="3"/>
  <c r="T19" i="3"/>
  <c r="G34" i="3"/>
  <c r="H25" i="3"/>
  <c r="H13" i="3"/>
  <c r="H28" i="3"/>
  <c r="H32" i="3"/>
  <c r="H15" i="3"/>
  <c r="H18" i="3"/>
  <c r="H19" i="3"/>
  <c r="H23" i="3"/>
  <c r="H27" i="3"/>
  <c r="H30" i="3"/>
  <c r="H10" i="3"/>
  <c r="H26" i="3"/>
  <c r="H21" i="3"/>
  <c r="H20" i="3"/>
  <c r="H24" i="3"/>
  <c r="H11" i="3"/>
  <c r="H14" i="3"/>
  <c r="H17" i="3"/>
  <c r="H22" i="3"/>
  <c r="H33" i="3"/>
  <c r="H12" i="3"/>
  <c r="H16" i="3"/>
  <c r="H31" i="3"/>
  <c r="H9" i="3"/>
  <c r="H16" i="6"/>
  <c r="H26" i="6"/>
  <c r="H22" i="6"/>
  <c r="H29" i="6"/>
  <c r="H24" i="6"/>
  <c r="H31" i="6"/>
  <c r="H18" i="6"/>
  <c r="H21" i="6"/>
  <c r="H19" i="6"/>
  <c r="H28" i="6"/>
  <c r="H20" i="6"/>
  <c r="H32" i="6"/>
  <c r="H25" i="6"/>
  <c r="H23" i="6"/>
  <c r="H27" i="6"/>
  <c r="H30" i="6"/>
  <c r="DF62" i="3"/>
  <c r="DF64" i="3" s="1"/>
  <c r="T26" i="2"/>
  <c r="T25" i="2"/>
  <c r="T23" i="2"/>
  <c r="T31" i="2"/>
  <c r="T20" i="2"/>
  <c r="T14" i="2"/>
  <c r="T18" i="2"/>
  <c r="T28" i="2"/>
  <c r="T22" i="2"/>
  <c r="T21" i="2"/>
  <c r="T11" i="2"/>
  <c r="T33" i="2"/>
  <c r="T30" i="2"/>
  <c r="T17" i="2"/>
  <c r="T24" i="2"/>
  <c r="G34" i="1"/>
  <c r="H33" i="2"/>
  <c r="H19" i="2"/>
  <c r="H15" i="2"/>
  <c r="H30" i="2"/>
  <c r="H26" i="2"/>
  <c r="H10" i="2"/>
  <c r="H32" i="2"/>
  <c r="H22" i="2"/>
  <c r="H27" i="2"/>
  <c r="H21" i="2"/>
  <c r="H14" i="2"/>
  <c r="H16" i="2"/>
  <c r="H23" i="2"/>
  <c r="H9" i="2"/>
  <c r="H28" i="2"/>
  <c r="H17" i="2"/>
  <c r="H12" i="2"/>
  <c r="H31" i="2"/>
  <c r="H24" i="2"/>
  <c r="H11" i="2"/>
  <c r="H20" i="2"/>
  <c r="H18" i="2"/>
  <c r="H25" i="2"/>
  <c r="H13" i="2"/>
  <c r="DS60" i="2"/>
  <c r="DS62" i="2" s="1"/>
  <c r="DS64" i="2" s="1"/>
  <c r="DS82" i="3"/>
  <c r="DS84" i="3" s="1"/>
  <c r="DS93" i="3" s="1"/>
  <c r="DS96" i="3" s="1"/>
  <c r="T28" i="1"/>
  <c r="T24" i="1"/>
  <c r="T20" i="1"/>
  <c r="T27" i="1"/>
  <c r="T25" i="1"/>
  <c r="T33" i="1"/>
  <c r="T17" i="1"/>
  <c r="T12" i="1"/>
  <c r="T18" i="1"/>
  <c r="T31" i="1"/>
  <c r="T30" i="1"/>
  <c r="T14" i="1"/>
  <c r="T21" i="1"/>
  <c r="T22" i="1"/>
  <c r="T26" i="1"/>
  <c r="T9" i="1"/>
  <c r="T15" i="1"/>
  <c r="T32" i="1"/>
  <c r="T13" i="1"/>
  <c r="T19" i="1"/>
  <c r="T11" i="1"/>
  <c r="T23" i="1"/>
  <c r="H16" i="5"/>
  <c r="H30" i="5"/>
  <c r="H24" i="5"/>
  <c r="H21" i="5"/>
  <c r="H27" i="5"/>
  <c r="H18" i="5"/>
  <c r="H32" i="5"/>
  <c r="H26" i="5"/>
  <c r="H28" i="5"/>
  <c r="H19" i="5"/>
  <c r="H31" i="5"/>
  <c r="H22" i="5"/>
  <c r="H23" i="5"/>
  <c r="H29" i="5"/>
  <c r="H25" i="5"/>
  <c r="H20" i="5"/>
  <c r="T28" i="5"/>
  <c r="T16" i="5"/>
  <c r="T29" i="5"/>
  <c r="T19" i="5"/>
  <c r="T27" i="5"/>
  <c r="T22" i="5"/>
  <c r="T20" i="5"/>
  <c r="T30" i="5"/>
  <c r="T32" i="5"/>
  <c r="T26" i="5"/>
  <c r="T25" i="5"/>
  <c r="T18" i="5"/>
  <c r="T24" i="5"/>
  <c r="T21" i="5"/>
  <c r="T23" i="5"/>
  <c r="G34" i="2"/>
  <c r="T16" i="6"/>
  <c r="T31" i="6"/>
  <c r="T29" i="6"/>
  <c r="T26" i="6"/>
  <c r="T22" i="6"/>
  <c r="T18" i="6"/>
  <c r="T28" i="6"/>
  <c r="T21" i="6"/>
  <c r="T19" i="6"/>
  <c r="T27" i="6"/>
  <c r="T23" i="6"/>
  <c r="T25" i="6"/>
  <c r="T30" i="6"/>
  <c r="T24" i="6"/>
  <c r="T32" i="6"/>
  <c r="T20" i="6"/>
  <c r="DS82" i="2"/>
  <c r="DS84" i="2" s="1"/>
  <c r="DF64" i="4"/>
  <c r="T26" i="4"/>
  <c r="T21" i="4"/>
  <c r="T16" i="4"/>
  <c r="T12" i="4"/>
  <c r="T9" i="4"/>
  <c r="T17" i="4"/>
  <c r="T22" i="4"/>
  <c r="T20" i="4"/>
  <c r="T24" i="4"/>
  <c r="T19" i="4"/>
  <c r="T13" i="4"/>
  <c r="T11" i="4"/>
  <c r="T23" i="4"/>
  <c r="T14" i="4"/>
  <c r="T27" i="4"/>
  <c r="T18" i="4"/>
  <c r="T25" i="4"/>
  <c r="H14" i="4"/>
  <c r="H21" i="4"/>
  <c r="H28" i="4"/>
  <c r="H18" i="4"/>
  <c r="H23" i="4"/>
  <c r="H33" i="4"/>
  <c r="H10" i="4"/>
  <c r="H13" i="4"/>
  <c r="H19" i="4"/>
  <c r="H26" i="4"/>
  <c r="H30" i="4"/>
  <c r="H9" i="4"/>
  <c r="H15" i="4"/>
  <c r="H25" i="4"/>
  <c r="H11" i="4"/>
  <c r="H16" i="4"/>
  <c r="H32" i="4"/>
  <c r="H20" i="4"/>
  <c r="H27" i="4"/>
  <c r="H22" i="4"/>
  <c r="H29" i="4"/>
  <c r="H12" i="4"/>
  <c r="H17" i="4"/>
  <c r="H24" i="4"/>
  <c r="H31" i="4"/>
  <c r="H10" i="6"/>
  <c r="H38" i="6"/>
  <c r="H15" i="6"/>
  <c r="H11" i="6"/>
  <c r="H17" i="6"/>
  <c r="H39" i="6"/>
  <c r="H13" i="6"/>
  <c r="H14" i="6"/>
  <c r="H9" i="6"/>
  <c r="H12" i="6"/>
  <c r="T39" i="5"/>
  <c r="T38" i="5"/>
  <c r="T13" i="5"/>
  <c r="T15" i="5"/>
  <c r="T10" i="5"/>
  <c r="T14" i="5"/>
  <c r="T12" i="5"/>
  <c r="T17" i="5"/>
  <c r="T11" i="5"/>
  <c r="T9" i="5"/>
  <c r="H9" i="5"/>
  <c r="H38" i="5"/>
  <c r="H12" i="5"/>
  <c r="H13" i="5"/>
  <c r="H11" i="5"/>
  <c r="H10" i="5"/>
  <c r="H39" i="5"/>
  <c r="H14" i="5"/>
  <c r="H15" i="5"/>
  <c r="H17" i="5"/>
  <c r="T39" i="6"/>
  <c r="T13" i="6"/>
  <c r="T38" i="6"/>
  <c r="T15" i="6"/>
  <c r="T14" i="6"/>
  <c r="T17" i="6"/>
  <c r="T12" i="6"/>
  <c r="T10" i="6"/>
  <c r="T9" i="6"/>
  <c r="T11" i="6"/>
  <c r="H38" i="4"/>
  <c r="H39" i="4"/>
  <c r="T38" i="4"/>
  <c r="T39" i="4"/>
  <c r="G46" i="4"/>
  <c r="G7" i="4"/>
  <c r="DS60" i="4"/>
  <c r="G34" i="4"/>
  <c r="G7" i="6"/>
  <c r="G41" i="6"/>
  <c r="G7" i="5"/>
  <c r="CS86" i="4"/>
  <c r="G41" i="5"/>
  <c r="G41" i="4"/>
  <c r="DS82" i="4"/>
  <c r="DF84" i="4"/>
  <c r="DF93" i="4" s="1"/>
  <c r="DF96" i="4" s="1"/>
  <c r="DY3" i="3"/>
  <c r="DY3" i="4"/>
  <c r="DA3" i="1"/>
  <c r="CC3" i="4"/>
  <c r="BE3" i="4"/>
  <c r="DM3" i="3"/>
  <c r="CC3" i="2"/>
  <c r="CC3" i="3"/>
  <c r="DA3" i="4"/>
  <c r="CO3" i="2"/>
  <c r="DY3" i="2"/>
  <c r="CC3" i="1"/>
  <c r="BQ3" i="4"/>
  <c r="DM3" i="4"/>
  <c r="BQ3" i="3"/>
  <c r="BE3" i="2"/>
  <c r="DM3" i="2"/>
  <c r="DM3" i="1"/>
  <c r="DY3" i="1"/>
  <c r="CO3" i="1"/>
  <c r="DA3" i="2"/>
  <c r="BE3" i="3"/>
  <c r="BQ3" i="2"/>
  <c r="CO3" i="4"/>
  <c r="BQ3" i="1"/>
  <c r="CO3" i="3"/>
  <c r="BE3" i="1"/>
  <c r="DA3" i="3"/>
  <c r="AG4" i="2"/>
  <c r="AG2" i="2" s="1"/>
  <c r="AG4" i="6"/>
  <c r="AG2" i="6" s="1"/>
  <c r="AG4" i="4"/>
  <c r="AG2" i="4" s="1"/>
  <c r="AG4" i="1"/>
  <c r="AG2" i="1" s="1"/>
  <c r="AG4" i="5"/>
  <c r="AG2" i="5" s="1"/>
  <c r="AG4" i="3"/>
  <c r="AG2" i="3" s="1"/>
  <c r="I4" i="6"/>
  <c r="I2" i="6" s="1"/>
  <c r="U4" i="6"/>
  <c r="U2" i="6" s="1"/>
  <c r="I4" i="4"/>
  <c r="I2" i="4" s="1"/>
  <c r="U4" i="4"/>
  <c r="U2" i="4" s="1"/>
  <c r="I4" i="1"/>
  <c r="I2" i="1" s="1"/>
  <c r="U4" i="1"/>
  <c r="U2" i="1" s="1"/>
  <c r="I4" i="3"/>
  <c r="I2" i="3" s="1"/>
  <c r="U4" i="3"/>
  <c r="U2" i="3" s="1"/>
  <c r="I4" i="5"/>
  <c r="I2" i="5" s="1"/>
  <c r="U4" i="5"/>
  <c r="U2" i="5" s="1"/>
  <c r="I4" i="2"/>
  <c r="I2" i="2" s="1"/>
  <c r="U4" i="2"/>
  <c r="U2" i="2" s="1"/>
  <c r="H46" i="2" l="1"/>
  <c r="U50" i="4"/>
  <c r="U51" i="4"/>
  <c r="U88" i="4"/>
  <c r="U57" i="4"/>
  <c r="H91" i="3"/>
  <c r="AG49" i="3"/>
  <c r="AG50" i="3"/>
  <c r="AG51" i="3"/>
  <c r="AG59" i="3"/>
  <c r="AG57" i="3"/>
  <c r="AG58" i="3"/>
  <c r="AG89" i="3"/>
  <c r="AG90" i="3"/>
  <c r="AG88" i="3"/>
  <c r="I51" i="5"/>
  <c r="I50" i="5"/>
  <c r="I49" i="5"/>
  <c r="I59" i="5"/>
  <c r="I89" i="5"/>
  <c r="I90" i="5"/>
  <c r="I58" i="5"/>
  <c r="I88" i="5"/>
  <c r="I57" i="5"/>
  <c r="U51" i="3"/>
  <c r="U57" i="3"/>
  <c r="U59" i="3"/>
  <c r="U58" i="3"/>
  <c r="U90" i="3"/>
  <c r="U88" i="3"/>
  <c r="U89" i="3"/>
  <c r="T91" i="3"/>
  <c r="I51" i="3"/>
  <c r="I50" i="3"/>
  <c r="I49" i="3"/>
  <c r="I89" i="3"/>
  <c r="I58" i="3"/>
  <c r="I59" i="3"/>
  <c r="I88" i="3"/>
  <c r="I91" i="3" s="1"/>
  <c r="I57" i="3"/>
  <c r="I90" i="3"/>
  <c r="U16" i="1"/>
  <c r="U51" i="1"/>
  <c r="U50" i="1"/>
  <c r="U57" i="1"/>
  <c r="U88" i="1"/>
  <c r="U91" i="1" s="1"/>
  <c r="I49" i="4"/>
  <c r="I50" i="4"/>
  <c r="I51" i="4"/>
  <c r="I88" i="4"/>
  <c r="I91" i="4" s="1"/>
  <c r="I57" i="4"/>
  <c r="I49" i="1"/>
  <c r="I50" i="1"/>
  <c r="I51" i="1"/>
  <c r="I88" i="1"/>
  <c r="I57" i="1"/>
  <c r="U50" i="6"/>
  <c r="U51" i="6"/>
  <c r="U49" i="6"/>
  <c r="U88" i="6"/>
  <c r="U58" i="6"/>
  <c r="U90" i="6"/>
  <c r="U57" i="6"/>
  <c r="U59" i="6"/>
  <c r="U89" i="6"/>
  <c r="I49" i="6"/>
  <c r="I51" i="6"/>
  <c r="I50" i="6"/>
  <c r="I57" i="6"/>
  <c r="I59" i="6"/>
  <c r="I89" i="6"/>
  <c r="I88" i="6"/>
  <c r="I58" i="6"/>
  <c r="I90" i="6"/>
  <c r="AG49" i="5"/>
  <c r="AG51" i="5"/>
  <c r="AG50" i="5"/>
  <c r="AG90" i="5"/>
  <c r="AG59" i="5"/>
  <c r="AG89" i="5"/>
  <c r="AG58" i="5"/>
  <c r="AG57" i="5"/>
  <c r="AG88" i="5"/>
  <c r="AG51" i="1"/>
  <c r="AG49" i="1"/>
  <c r="AG50" i="1"/>
  <c r="AG57" i="1"/>
  <c r="AG88" i="1"/>
  <c r="AG91" i="1" s="1"/>
  <c r="AG51" i="4"/>
  <c r="AG49" i="4"/>
  <c r="AG50" i="4"/>
  <c r="AG88" i="4"/>
  <c r="AG57" i="4"/>
  <c r="U50" i="2"/>
  <c r="U51" i="2"/>
  <c r="U49" i="2"/>
  <c r="U57" i="2"/>
  <c r="U88" i="2"/>
  <c r="U58" i="2"/>
  <c r="U89" i="2"/>
  <c r="AG50" i="6"/>
  <c r="AG49" i="6"/>
  <c r="AG51" i="6"/>
  <c r="AG89" i="6"/>
  <c r="AG58" i="6"/>
  <c r="AG90" i="6"/>
  <c r="AG59" i="6"/>
  <c r="AG57" i="6"/>
  <c r="AG88" i="6"/>
  <c r="I51" i="2"/>
  <c r="I50" i="2"/>
  <c r="I49" i="2"/>
  <c r="I57" i="2"/>
  <c r="I89" i="2"/>
  <c r="I91" i="2" s="1"/>
  <c r="I58" i="2"/>
  <c r="I88" i="2"/>
  <c r="AG49" i="2"/>
  <c r="AG50" i="2"/>
  <c r="AG51" i="2"/>
  <c r="AG57" i="2"/>
  <c r="AG88" i="2"/>
  <c r="AG58" i="2"/>
  <c r="AG89" i="2"/>
  <c r="U51" i="5"/>
  <c r="U49" i="5"/>
  <c r="U50" i="5"/>
  <c r="U90" i="5"/>
  <c r="U59" i="5"/>
  <c r="U57" i="5"/>
  <c r="U88" i="5"/>
  <c r="U89" i="5"/>
  <c r="U58" i="5"/>
  <c r="T91" i="2"/>
  <c r="H46" i="6"/>
  <c r="G97" i="11"/>
  <c r="E15" i="28" s="1"/>
  <c r="I45" i="6"/>
  <c r="U43" i="4"/>
  <c r="U44" i="4"/>
  <c r="U91" i="4"/>
  <c r="I43" i="4"/>
  <c r="I44" i="4"/>
  <c r="DS93" i="2"/>
  <c r="DS96" i="2" s="1"/>
  <c r="T46" i="2"/>
  <c r="U43" i="2"/>
  <c r="U44" i="2"/>
  <c r="I43" i="2"/>
  <c r="I44" i="2"/>
  <c r="I44" i="1"/>
  <c r="I43" i="1"/>
  <c r="I91" i="1"/>
  <c r="H46" i="1"/>
  <c r="T46" i="1"/>
  <c r="U29" i="1"/>
  <c r="U44" i="1"/>
  <c r="U43" i="1"/>
  <c r="U45" i="3"/>
  <c r="U44" i="3"/>
  <c r="U43" i="3"/>
  <c r="I45" i="3"/>
  <c r="I44" i="3"/>
  <c r="I43" i="3"/>
  <c r="T46" i="3"/>
  <c r="H46" i="3"/>
  <c r="H46" i="5"/>
  <c r="H91" i="10"/>
  <c r="H93" i="10" s="1"/>
  <c r="H96" i="10" s="1"/>
  <c r="H91" i="11"/>
  <c r="H93" i="11" s="1"/>
  <c r="H96" i="11" s="1"/>
  <c r="T91" i="6"/>
  <c r="T91" i="11"/>
  <c r="H91" i="13"/>
  <c r="H93" i="13" s="1"/>
  <c r="H96" i="13" s="1"/>
  <c r="H91" i="6"/>
  <c r="T91" i="5"/>
  <c r="T91" i="8"/>
  <c r="T91" i="10"/>
  <c r="T46" i="6"/>
  <c r="T46" i="5"/>
  <c r="H91" i="9"/>
  <c r="H93" i="9" s="1"/>
  <c r="H96" i="9" s="1"/>
  <c r="T91" i="13"/>
  <c r="T91" i="12"/>
  <c r="T91" i="9"/>
  <c r="U91" i="9"/>
  <c r="U91" i="10"/>
  <c r="U91" i="11"/>
  <c r="U91" i="12"/>
  <c r="U91" i="13"/>
  <c r="H91" i="5"/>
  <c r="G93" i="8"/>
  <c r="G96" i="8" s="1"/>
  <c r="G97" i="8" s="1"/>
  <c r="E12" i="28" s="1"/>
  <c r="H93" i="8"/>
  <c r="H96" i="8" s="1"/>
  <c r="H60" i="8"/>
  <c r="H62" i="8" s="1"/>
  <c r="H64" i="8" s="1"/>
  <c r="H60" i="9"/>
  <c r="H62" i="9" s="1"/>
  <c r="H64" i="9" s="1"/>
  <c r="H60" i="10"/>
  <c r="H62" i="10" s="1"/>
  <c r="H64" i="10" s="1"/>
  <c r="H95" i="11"/>
  <c r="U45" i="5"/>
  <c r="U45" i="6"/>
  <c r="I45" i="5"/>
  <c r="H95" i="12"/>
  <c r="E16" i="28"/>
  <c r="H95" i="13"/>
  <c r="E17" i="28"/>
  <c r="H93" i="12"/>
  <c r="H96" i="12" s="1"/>
  <c r="H60" i="12"/>
  <c r="H62" i="12" s="1"/>
  <c r="H64" i="12" s="1"/>
  <c r="H60" i="13"/>
  <c r="H62" i="13" s="1"/>
  <c r="H64" i="13" s="1"/>
  <c r="H60" i="11"/>
  <c r="H62" i="11" s="1"/>
  <c r="H64" i="11" s="1"/>
  <c r="E14" i="28"/>
  <c r="H95" i="10"/>
  <c r="H95" i="9"/>
  <c r="E13" i="28"/>
  <c r="T34" i="6"/>
  <c r="T36" i="6" s="1"/>
  <c r="I43" i="5"/>
  <c r="I44" i="5"/>
  <c r="I44" i="6"/>
  <c r="I43" i="6"/>
  <c r="I33" i="6"/>
  <c r="H34" i="6"/>
  <c r="H76" i="6" s="1"/>
  <c r="U43" i="5"/>
  <c r="U44" i="5"/>
  <c r="U44" i="6"/>
  <c r="U43" i="6"/>
  <c r="U33" i="6"/>
  <c r="H34" i="5"/>
  <c r="H76" i="5" s="1"/>
  <c r="T34" i="5"/>
  <c r="U33" i="5"/>
  <c r="I33" i="5"/>
  <c r="I29" i="3"/>
  <c r="U29" i="3"/>
  <c r="I29" i="2"/>
  <c r="U29" i="2"/>
  <c r="I29" i="1"/>
  <c r="G78" i="2"/>
  <c r="G78" i="1"/>
  <c r="G78" i="3"/>
  <c r="G55" i="5"/>
  <c r="G60" i="5" s="1"/>
  <c r="T53" i="5"/>
  <c r="T78" i="5" s="1"/>
  <c r="H53" i="5"/>
  <c r="H78" i="5" s="1"/>
  <c r="T53" i="4"/>
  <c r="T78" i="4" s="1"/>
  <c r="T53" i="3"/>
  <c r="T78" i="3" s="1"/>
  <c r="H53" i="3"/>
  <c r="H78" i="3" s="1"/>
  <c r="T53" i="2"/>
  <c r="T78" i="2" s="1"/>
  <c r="H53" i="2"/>
  <c r="H78" i="2" s="1"/>
  <c r="H53" i="6"/>
  <c r="H78" i="6" s="1"/>
  <c r="T53" i="6"/>
  <c r="T78" i="6" s="1"/>
  <c r="H53" i="4"/>
  <c r="H78" i="4" s="1"/>
  <c r="T53" i="1"/>
  <c r="T78" i="1" s="1"/>
  <c r="H53" i="1"/>
  <c r="H78" i="1" s="1"/>
  <c r="DS86" i="2"/>
  <c r="DS86" i="3"/>
  <c r="U16" i="5"/>
  <c r="U25" i="5"/>
  <c r="U21" i="5"/>
  <c r="U27" i="5"/>
  <c r="U22" i="5"/>
  <c r="U32" i="5"/>
  <c r="U19" i="5"/>
  <c r="U18" i="5"/>
  <c r="U20" i="5"/>
  <c r="U26" i="5"/>
  <c r="U24" i="5"/>
  <c r="U23" i="5"/>
  <c r="G76" i="2"/>
  <c r="G36" i="2"/>
  <c r="I32" i="2"/>
  <c r="I18" i="2"/>
  <c r="I30" i="2"/>
  <c r="I25" i="2"/>
  <c r="I12" i="2"/>
  <c r="I14" i="2"/>
  <c r="I9" i="2"/>
  <c r="I19" i="2"/>
  <c r="I17" i="2"/>
  <c r="I26" i="2"/>
  <c r="I23" i="2"/>
  <c r="I11" i="2"/>
  <c r="I13" i="2"/>
  <c r="I20" i="2"/>
  <c r="I16" i="2"/>
  <c r="I31" i="2"/>
  <c r="I21" i="2"/>
  <c r="I22" i="2"/>
  <c r="I10" i="2"/>
  <c r="I15" i="2"/>
  <c r="I33" i="2"/>
  <c r="I27" i="2"/>
  <c r="I28" i="2"/>
  <c r="I24" i="2"/>
  <c r="I30" i="5"/>
  <c r="I16" i="5"/>
  <c r="I24" i="5"/>
  <c r="I27" i="5"/>
  <c r="I21" i="5"/>
  <c r="I26" i="5"/>
  <c r="I28" i="5"/>
  <c r="I19" i="5"/>
  <c r="I20" i="5"/>
  <c r="I23" i="5"/>
  <c r="I32" i="5"/>
  <c r="I18" i="5"/>
  <c r="I22" i="5"/>
  <c r="I29" i="5"/>
  <c r="I31" i="5"/>
  <c r="I25" i="5"/>
  <c r="U33" i="3"/>
  <c r="U28" i="3"/>
  <c r="U24" i="3"/>
  <c r="U20" i="3"/>
  <c r="U16" i="3"/>
  <c r="U13" i="3"/>
  <c r="U32" i="3"/>
  <c r="U30" i="3"/>
  <c r="U22" i="3"/>
  <c r="U31" i="3"/>
  <c r="U25" i="3"/>
  <c r="U23" i="3"/>
  <c r="U18" i="3"/>
  <c r="U12" i="3"/>
  <c r="U27" i="3"/>
  <c r="U21" i="3"/>
  <c r="U26" i="3"/>
  <c r="U14" i="3"/>
  <c r="U17" i="3"/>
  <c r="U11" i="3"/>
  <c r="U9" i="3"/>
  <c r="U19" i="3"/>
  <c r="G76" i="3"/>
  <c r="G36" i="3"/>
  <c r="T34" i="3"/>
  <c r="U30" i="1"/>
  <c r="U25" i="1"/>
  <c r="U21" i="1"/>
  <c r="U33" i="1"/>
  <c r="U20" i="1"/>
  <c r="U17" i="1"/>
  <c r="U31" i="1"/>
  <c r="U12" i="1"/>
  <c r="U18" i="1"/>
  <c r="U27" i="1"/>
  <c r="U26" i="1"/>
  <c r="U14" i="1"/>
  <c r="U22" i="1"/>
  <c r="U13" i="1"/>
  <c r="U9" i="1"/>
  <c r="U28" i="1"/>
  <c r="U15" i="1"/>
  <c r="U32" i="1"/>
  <c r="U11" i="1"/>
  <c r="U24" i="1"/>
  <c r="U23" i="1"/>
  <c r="U19" i="1"/>
  <c r="I14" i="1"/>
  <c r="I31" i="1"/>
  <c r="I17" i="1"/>
  <c r="I20" i="1"/>
  <c r="I9" i="1"/>
  <c r="I23" i="1"/>
  <c r="I18" i="1"/>
  <c r="I22" i="1"/>
  <c r="I26" i="1"/>
  <c r="I24" i="1"/>
  <c r="I28" i="1"/>
  <c r="I33" i="1"/>
  <c r="I25" i="1"/>
  <c r="I13" i="1"/>
  <c r="I15" i="1"/>
  <c r="I16" i="1"/>
  <c r="I30" i="1"/>
  <c r="I12" i="1"/>
  <c r="I10" i="1"/>
  <c r="I11" i="1"/>
  <c r="I32" i="1"/>
  <c r="I19" i="1"/>
  <c r="I21" i="1"/>
  <c r="I27" i="1"/>
  <c r="H34" i="3"/>
  <c r="T34" i="2"/>
  <c r="U16" i="6"/>
  <c r="U29" i="6"/>
  <c r="U26" i="6"/>
  <c r="U22" i="6"/>
  <c r="U18" i="6"/>
  <c r="U32" i="6"/>
  <c r="U27" i="6"/>
  <c r="U23" i="6"/>
  <c r="U25" i="6"/>
  <c r="U31" i="6"/>
  <c r="U24" i="6"/>
  <c r="U21" i="6"/>
  <c r="U30" i="6"/>
  <c r="U20" i="6"/>
  <c r="U28" i="6"/>
  <c r="U19" i="6"/>
  <c r="I22" i="3"/>
  <c r="I25" i="3"/>
  <c r="I13" i="3"/>
  <c r="I28" i="3"/>
  <c r="I32" i="3"/>
  <c r="I15" i="3"/>
  <c r="I17" i="3"/>
  <c r="I21" i="3"/>
  <c r="I19" i="3"/>
  <c r="I23" i="3"/>
  <c r="I27" i="3"/>
  <c r="I30" i="3"/>
  <c r="I10" i="3"/>
  <c r="I26" i="3"/>
  <c r="I20" i="3"/>
  <c r="I24" i="3"/>
  <c r="I11" i="3"/>
  <c r="I14" i="3"/>
  <c r="I18" i="3"/>
  <c r="I12" i="3"/>
  <c r="I16" i="3"/>
  <c r="I33" i="3"/>
  <c r="I31" i="3"/>
  <c r="I9" i="3"/>
  <c r="I16" i="6"/>
  <c r="I23" i="6"/>
  <c r="I29" i="6"/>
  <c r="I24" i="6"/>
  <c r="I20" i="6"/>
  <c r="I22" i="6"/>
  <c r="I31" i="6"/>
  <c r="I26" i="6"/>
  <c r="I18" i="6"/>
  <c r="I21" i="6"/>
  <c r="I28" i="6"/>
  <c r="I32" i="6"/>
  <c r="I25" i="6"/>
  <c r="I30" i="6"/>
  <c r="I19" i="6"/>
  <c r="I27" i="6"/>
  <c r="H34" i="2"/>
  <c r="G76" i="1"/>
  <c r="T34" i="1"/>
  <c r="U33" i="2"/>
  <c r="U28" i="2"/>
  <c r="U23" i="2"/>
  <c r="U21" i="2"/>
  <c r="U32" i="2"/>
  <c r="U17" i="2"/>
  <c r="U20" i="2"/>
  <c r="U9" i="2"/>
  <c r="U13" i="2"/>
  <c r="U26" i="2"/>
  <c r="U25" i="2"/>
  <c r="U31" i="2"/>
  <c r="U22" i="2"/>
  <c r="U18" i="2"/>
  <c r="U24" i="2"/>
  <c r="U11" i="2"/>
  <c r="U14" i="2"/>
  <c r="U30" i="2"/>
  <c r="H34" i="1"/>
  <c r="U23" i="4"/>
  <c r="U26" i="4"/>
  <c r="U21" i="4"/>
  <c r="U16" i="4"/>
  <c r="U12" i="4"/>
  <c r="U32" i="4"/>
  <c r="U27" i="4"/>
  <c r="U22" i="4"/>
  <c r="U17" i="4"/>
  <c r="U13" i="4"/>
  <c r="U9" i="4"/>
  <c r="U14" i="4"/>
  <c r="U24" i="4"/>
  <c r="U20" i="4"/>
  <c r="U33" i="4"/>
  <c r="U19" i="4"/>
  <c r="U11" i="4"/>
  <c r="U25" i="4"/>
  <c r="U18" i="4"/>
  <c r="I28" i="4"/>
  <c r="I18" i="4"/>
  <c r="I10" i="4"/>
  <c r="I16" i="4"/>
  <c r="I19" i="4"/>
  <c r="I11" i="4"/>
  <c r="I13" i="4"/>
  <c r="I33" i="4"/>
  <c r="I14" i="4"/>
  <c r="I23" i="4"/>
  <c r="I30" i="4"/>
  <c r="I25" i="4"/>
  <c r="I32" i="4"/>
  <c r="I20" i="4"/>
  <c r="I27" i="4"/>
  <c r="I22" i="4"/>
  <c r="I29" i="4"/>
  <c r="I9" i="4"/>
  <c r="I15" i="4"/>
  <c r="I12" i="4"/>
  <c r="I17" i="4"/>
  <c r="I24" i="4"/>
  <c r="I21" i="4"/>
  <c r="I26" i="4"/>
  <c r="I31" i="4"/>
  <c r="H41" i="6"/>
  <c r="H77" i="6" s="1"/>
  <c r="H46" i="4"/>
  <c r="I38" i="6"/>
  <c r="I15" i="6"/>
  <c r="I12" i="6"/>
  <c r="I17" i="6"/>
  <c r="I13" i="6"/>
  <c r="I39" i="6"/>
  <c r="I14" i="6"/>
  <c r="I10" i="6"/>
  <c r="I11" i="6"/>
  <c r="I9" i="6"/>
  <c r="I13" i="5"/>
  <c r="I14" i="5"/>
  <c r="I12" i="5"/>
  <c r="I39" i="5"/>
  <c r="I38" i="5"/>
  <c r="I15" i="5"/>
  <c r="I17" i="5"/>
  <c r="I9" i="5"/>
  <c r="I11" i="5"/>
  <c r="I10" i="5"/>
  <c r="U13" i="6"/>
  <c r="U17" i="6"/>
  <c r="U38" i="6"/>
  <c r="U39" i="6"/>
  <c r="U9" i="6"/>
  <c r="U12" i="6"/>
  <c r="U11" i="6"/>
  <c r="U10" i="6"/>
  <c r="U15" i="6"/>
  <c r="U14" i="6"/>
  <c r="U10" i="5"/>
  <c r="U12" i="5"/>
  <c r="U38" i="5"/>
  <c r="U39" i="5"/>
  <c r="U17" i="5"/>
  <c r="U14" i="5"/>
  <c r="U11" i="5"/>
  <c r="U9" i="5"/>
  <c r="U15" i="5"/>
  <c r="U13" i="5"/>
  <c r="I39" i="4"/>
  <c r="I38" i="4"/>
  <c r="U38" i="4"/>
  <c r="U39" i="4"/>
  <c r="H41" i="5"/>
  <c r="H77" i="5" s="1"/>
  <c r="T7" i="6"/>
  <c r="T71" i="6" s="1"/>
  <c r="T72" i="6" s="1"/>
  <c r="T7" i="5"/>
  <c r="T71" i="5" s="1"/>
  <c r="T72" i="5" s="1"/>
  <c r="H34" i="4"/>
  <c r="G77" i="4"/>
  <c r="T41" i="4"/>
  <c r="H7" i="5"/>
  <c r="H71" i="5" s="1"/>
  <c r="T7" i="4"/>
  <c r="T71" i="4" s="1"/>
  <c r="DS62" i="4"/>
  <c r="DS64" i="4" s="1"/>
  <c r="G76" i="6"/>
  <c r="G80" i="6" s="1"/>
  <c r="T41" i="5"/>
  <c r="G71" i="5"/>
  <c r="H7" i="6"/>
  <c r="H71" i="6" s="1"/>
  <c r="T46" i="4"/>
  <c r="G76" i="4"/>
  <c r="G80" i="4" s="1"/>
  <c r="G36" i="4"/>
  <c r="G55" i="4" s="1"/>
  <c r="G77" i="5"/>
  <c r="G76" i="5"/>
  <c r="DS84" i="4"/>
  <c r="DS93" i="4" s="1"/>
  <c r="DS96" i="4" s="1"/>
  <c r="DF86" i="4"/>
  <c r="T41" i="6"/>
  <c r="G71" i="4"/>
  <c r="H41" i="4"/>
  <c r="T34" i="4"/>
  <c r="G77" i="6"/>
  <c r="G36" i="6"/>
  <c r="G55" i="6" s="1"/>
  <c r="G60" i="6" s="1"/>
  <c r="H7" i="4"/>
  <c r="H71" i="4" s="1"/>
  <c r="G71" i="6"/>
  <c r="CP3" i="1"/>
  <c r="BR3" i="4"/>
  <c r="CD3" i="3"/>
  <c r="DB3" i="2"/>
  <c r="DN3" i="4"/>
  <c r="AT4" i="5"/>
  <c r="AT2" i="5" s="1"/>
  <c r="AT4" i="1"/>
  <c r="AT2" i="1" s="1"/>
  <c r="CP3" i="3"/>
  <c r="AT4" i="4"/>
  <c r="AT2" i="4" s="1"/>
  <c r="BR3" i="1"/>
  <c r="DN3" i="1"/>
  <c r="CD3" i="1"/>
  <c r="CD3" i="2"/>
  <c r="AT4" i="3"/>
  <c r="AT2" i="3" s="1"/>
  <c r="DZ3" i="1"/>
  <c r="DN3" i="2"/>
  <c r="DZ3" i="2"/>
  <c r="DN3" i="3"/>
  <c r="DZ3" i="4"/>
  <c r="CP3" i="4"/>
  <c r="AT4" i="6"/>
  <c r="AT2" i="6" s="1"/>
  <c r="BR3" i="3"/>
  <c r="CP3" i="2"/>
  <c r="DZ3" i="3"/>
  <c r="BR3" i="2"/>
  <c r="AT4" i="2"/>
  <c r="AT2" i="2" s="1"/>
  <c r="DB3" i="3"/>
  <c r="DB3" i="4"/>
  <c r="CD3" i="4"/>
  <c r="DB3" i="1"/>
  <c r="AH4" i="5"/>
  <c r="AH2" i="5" s="1"/>
  <c r="AH4" i="3"/>
  <c r="AH2" i="3" s="1"/>
  <c r="AH4" i="1"/>
  <c r="AH2" i="1" s="1"/>
  <c r="AH4" i="4"/>
  <c r="AH2" i="4" s="1"/>
  <c r="AH4" i="2"/>
  <c r="AH2" i="2" s="1"/>
  <c r="AH4" i="6"/>
  <c r="AH2" i="6" s="1"/>
  <c r="J4" i="2"/>
  <c r="J2" i="2" s="1"/>
  <c r="V4" i="2"/>
  <c r="V2" i="2" s="1"/>
  <c r="J4" i="1"/>
  <c r="J2" i="1" s="1"/>
  <c r="V4" i="1"/>
  <c r="V2" i="1" s="1"/>
  <c r="J4" i="5"/>
  <c r="J2" i="5" s="1"/>
  <c r="V4" i="5"/>
  <c r="V2" i="5" s="1"/>
  <c r="J4" i="3"/>
  <c r="J2" i="3" s="1"/>
  <c r="V4" i="3"/>
  <c r="V2" i="3" s="1"/>
  <c r="J4" i="4"/>
  <c r="J2" i="4" s="1"/>
  <c r="V4" i="4"/>
  <c r="V2" i="4" s="1"/>
  <c r="J4" i="6"/>
  <c r="J2" i="6" s="1"/>
  <c r="V4" i="6"/>
  <c r="V2" i="6" s="1"/>
  <c r="U91" i="3" l="1"/>
  <c r="U46" i="5"/>
  <c r="V50" i="6"/>
  <c r="V51" i="6"/>
  <c r="V49" i="6"/>
  <c r="V88" i="6"/>
  <c r="V58" i="6"/>
  <c r="V90" i="6"/>
  <c r="V57" i="6"/>
  <c r="V59" i="6"/>
  <c r="V89" i="6"/>
  <c r="V49" i="4"/>
  <c r="V50" i="4"/>
  <c r="V51" i="4"/>
  <c r="V88" i="4"/>
  <c r="V57" i="4"/>
  <c r="J49" i="4"/>
  <c r="J50" i="4"/>
  <c r="J51" i="4"/>
  <c r="J88" i="4"/>
  <c r="J57" i="4"/>
  <c r="AG91" i="2"/>
  <c r="V49" i="5"/>
  <c r="V50" i="5"/>
  <c r="V51" i="5"/>
  <c r="V90" i="5"/>
  <c r="V59" i="5"/>
  <c r="V57" i="5"/>
  <c r="V88" i="5"/>
  <c r="V89" i="5"/>
  <c r="V58" i="5"/>
  <c r="AT50" i="4"/>
  <c r="AT51" i="4"/>
  <c r="AT49" i="4"/>
  <c r="AT88" i="4"/>
  <c r="AT57" i="4"/>
  <c r="V51" i="1"/>
  <c r="V50" i="1"/>
  <c r="V57" i="1"/>
  <c r="V88" i="1"/>
  <c r="V91" i="1" s="1"/>
  <c r="J49" i="1"/>
  <c r="J51" i="1"/>
  <c r="J50" i="1"/>
  <c r="J88" i="1"/>
  <c r="J57" i="1"/>
  <c r="AT50" i="1"/>
  <c r="AT49" i="1"/>
  <c r="AT51" i="1"/>
  <c r="AT88" i="1"/>
  <c r="AT91" i="1" s="1"/>
  <c r="AT57" i="1"/>
  <c r="V50" i="2"/>
  <c r="V51" i="2"/>
  <c r="V49" i="2"/>
  <c r="V57" i="2"/>
  <c r="V88" i="2"/>
  <c r="V58" i="2"/>
  <c r="V89" i="2"/>
  <c r="AT51" i="5"/>
  <c r="AT49" i="5"/>
  <c r="AT50" i="5"/>
  <c r="AT89" i="5"/>
  <c r="AT90" i="5"/>
  <c r="AT59" i="5"/>
  <c r="AT58" i="5"/>
  <c r="AT57" i="5"/>
  <c r="AT88" i="5"/>
  <c r="J49" i="5"/>
  <c r="J51" i="5"/>
  <c r="J50" i="5"/>
  <c r="J89" i="5"/>
  <c r="J88" i="5"/>
  <c r="J90" i="5"/>
  <c r="J59" i="5"/>
  <c r="J58" i="5"/>
  <c r="J57" i="5"/>
  <c r="J49" i="2"/>
  <c r="J51" i="2"/>
  <c r="J50" i="2"/>
  <c r="J57" i="2"/>
  <c r="J89" i="2"/>
  <c r="J58" i="2"/>
  <c r="J88" i="2"/>
  <c r="AT49" i="6"/>
  <c r="AT50" i="6"/>
  <c r="AT51" i="6"/>
  <c r="AT59" i="6"/>
  <c r="AT89" i="6"/>
  <c r="AT58" i="6"/>
  <c r="AT90" i="6"/>
  <c r="AT57" i="6"/>
  <c r="AT88" i="6"/>
  <c r="AT51" i="2"/>
  <c r="AT49" i="2"/>
  <c r="AT50" i="2"/>
  <c r="AT89" i="2"/>
  <c r="AT57" i="2"/>
  <c r="AT88" i="2"/>
  <c r="AT58" i="2"/>
  <c r="AH51" i="6"/>
  <c r="AH49" i="6"/>
  <c r="AH50" i="6"/>
  <c r="AH58" i="6"/>
  <c r="AH90" i="6"/>
  <c r="AH59" i="6"/>
  <c r="AH89" i="6"/>
  <c r="AH57" i="6"/>
  <c r="AH88" i="6"/>
  <c r="J51" i="3"/>
  <c r="J49" i="3"/>
  <c r="J50" i="3"/>
  <c r="J88" i="3"/>
  <c r="J57" i="3"/>
  <c r="J59" i="3"/>
  <c r="J90" i="3"/>
  <c r="J89" i="3"/>
  <c r="J58" i="3"/>
  <c r="V51" i="3"/>
  <c r="V58" i="3"/>
  <c r="V57" i="3"/>
  <c r="V59" i="3"/>
  <c r="V90" i="3"/>
  <c r="V89" i="3"/>
  <c r="V88" i="3"/>
  <c r="AH49" i="2"/>
  <c r="AH50" i="2"/>
  <c r="AH51" i="2"/>
  <c r="AH57" i="2"/>
  <c r="AH88" i="2"/>
  <c r="AH58" i="2"/>
  <c r="AH89" i="2"/>
  <c r="AH49" i="4"/>
  <c r="AH50" i="4"/>
  <c r="AH51" i="4"/>
  <c r="AH88" i="4"/>
  <c r="AH57" i="4"/>
  <c r="AH50" i="1"/>
  <c r="AH51" i="1"/>
  <c r="AH49" i="1"/>
  <c r="AH57" i="1"/>
  <c r="AH88" i="1"/>
  <c r="AH91" i="1" s="1"/>
  <c r="AG91" i="3"/>
  <c r="J51" i="6"/>
  <c r="J50" i="6"/>
  <c r="J49" i="6"/>
  <c r="J57" i="6"/>
  <c r="J59" i="6"/>
  <c r="J89" i="6"/>
  <c r="J88" i="6"/>
  <c r="J58" i="6"/>
  <c r="J90" i="6"/>
  <c r="AH50" i="5"/>
  <c r="AH51" i="5"/>
  <c r="AH49" i="5"/>
  <c r="AH90" i="5"/>
  <c r="AH89" i="5"/>
  <c r="AH58" i="5"/>
  <c r="AH59" i="5"/>
  <c r="AH57" i="5"/>
  <c r="AH88" i="5"/>
  <c r="AH49" i="3"/>
  <c r="AH50" i="3"/>
  <c r="AH51" i="3"/>
  <c r="AH59" i="3"/>
  <c r="AH57" i="3"/>
  <c r="AH58" i="3"/>
  <c r="AH90" i="3"/>
  <c r="AH88" i="3"/>
  <c r="AH89" i="3"/>
  <c r="AT51" i="3"/>
  <c r="AT49" i="3"/>
  <c r="AT50" i="3"/>
  <c r="AT58" i="3"/>
  <c r="AT59" i="3"/>
  <c r="AT57" i="3"/>
  <c r="AT88" i="3"/>
  <c r="AT89" i="3"/>
  <c r="AT90" i="3"/>
  <c r="U91" i="2"/>
  <c r="U34" i="5"/>
  <c r="H95" i="8"/>
  <c r="I46" i="6"/>
  <c r="H97" i="10"/>
  <c r="F14" i="28" s="1"/>
  <c r="U91" i="5"/>
  <c r="J45" i="6"/>
  <c r="H97" i="9"/>
  <c r="I95" i="9" s="1"/>
  <c r="G80" i="1"/>
  <c r="U46" i="1"/>
  <c r="J44" i="4"/>
  <c r="J43" i="4"/>
  <c r="J91" i="4"/>
  <c r="AG44" i="4"/>
  <c r="AG91" i="4"/>
  <c r="AG43" i="4"/>
  <c r="V43" i="4"/>
  <c r="V44" i="4"/>
  <c r="V91" i="4"/>
  <c r="AG43" i="2"/>
  <c r="AG44" i="2"/>
  <c r="V44" i="2"/>
  <c r="V43" i="2"/>
  <c r="G80" i="2"/>
  <c r="I46" i="2"/>
  <c r="U46" i="2"/>
  <c r="J44" i="2"/>
  <c r="J43" i="2"/>
  <c r="J91" i="2"/>
  <c r="V29" i="1"/>
  <c r="V44" i="1"/>
  <c r="V43" i="1"/>
  <c r="J44" i="1"/>
  <c r="J43" i="1"/>
  <c r="J91" i="1"/>
  <c r="AG29" i="1"/>
  <c r="AG43" i="1"/>
  <c r="AG44" i="1"/>
  <c r="I46" i="1"/>
  <c r="V45" i="3"/>
  <c r="V44" i="3"/>
  <c r="V43" i="3"/>
  <c r="J45" i="3"/>
  <c r="J44" i="3"/>
  <c r="J43" i="3"/>
  <c r="I46" i="3"/>
  <c r="AG45" i="3"/>
  <c r="AG44" i="3"/>
  <c r="AG43" i="3"/>
  <c r="U46" i="3"/>
  <c r="H97" i="8"/>
  <c r="I95" i="8" s="1"/>
  <c r="I91" i="5"/>
  <c r="I91" i="6"/>
  <c r="U91" i="6"/>
  <c r="I91" i="13"/>
  <c r="I93" i="13" s="1"/>
  <c r="I96" i="13" s="1"/>
  <c r="I91" i="10"/>
  <c r="I93" i="10" s="1"/>
  <c r="I96" i="10" s="1"/>
  <c r="I91" i="12"/>
  <c r="I93" i="12" s="1"/>
  <c r="I96" i="12" s="1"/>
  <c r="U91" i="8"/>
  <c r="V91" i="9"/>
  <c r="V91" i="13"/>
  <c r="V91" i="8"/>
  <c r="J91" i="12"/>
  <c r="J91" i="10"/>
  <c r="I91" i="9"/>
  <c r="I93" i="9" s="1"/>
  <c r="I96" i="9" s="1"/>
  <c r="I91" i="11"/>
  <c r="I93" i="11" s="1"/>
  <c r="I96" i="11" s="1"/>
  <c r="I91" i="8"/>
  <c r="V45" i="5"/>
  <c r="V45" i="6"/>
  <c r="AG44" i="5"/>
  <c r="AG45" i="5"/>
  <c r="U46" i="6"/>
  <c r="I46" i="5"/>
  <c r="H97" i="12"/>
  <c r="I60" i="13"/>
  <c r="I62" i="13" s="1"/>
  <c r="I64" i="13" s="1"/>
  <c r="I60" i="11"/>
  <c r="I62" i="11" s="1"/>
  <c r="I64" i="11" s="1"/>
  <c r="I60" i="12"/>
  <c r="I62" i="12" s="1"/>
  <c r="I64" i="12" s="1"/>
  <c r="I95" i="10"/>
  <c r="H97" i="13"/>
  <c r="I60" i="9"/>
  <c r="I62" i="9" s="1"/>
  <c r="I64" i="9" s="1"/>
  <c r="I60" i="10"/>
  <c r="I60" i="8"/>
  <c r="I62" i="8" s="1"/>
  <c r="I64" i="8" s="1"/>
  <c r="J45" i="5"/>
  <c r="AG45" i="6"/>
  <c r="H97" i="11"/>
  <c r="V43" i="5"/>
  <c r="V44" i="5"/>
  <c r="U34" i="6"/>
  <c r="U76" i="6" s="1"/>
  <c r="I34" i="6"/>
  <c r="I36" i="6" s="1"/>
  <c r="J43" i="5"/>
  <c r="J44" i="5"/>
  <c r="AG44" i="6"/>
  <c r="AG33" i="6"/>
  <c r="AG43" i="6"/>
  <c r="G80" i="5"/>
  <c r="V44" i="6"/>
  <c r="V43" i="6"/>
  <c r="V33" i="6"/>
  <c r="J43" i="6"/>
  <c r="J44" i="6"/>
  <c r="J33" i="6"/>
  <c r="V33" i="5"/>
  <c r="AG33" i="5"/>
  <c r="J33" i="5"/>
  <c r="I34" i="5"/>
  <c r="I36" i="5" s="1"/>
  <c r="H80" i="5"/>
  <c r="AG29" i="3"/>
  <c r="V29" i="3"/>
  <c r="J29" i="3"/>
  <c r="V29" i="2"/>
  <c r="J29" i="2"/>
  <c r="AG29" i="2"/>
  <c r="J29" i="1"/>
  <c r="H76" i="1"/>
  <c r="H80" i="1" s="1"/>
  <c r="H80" i="6"/>
  <c r="G80" i="3"/>
  <c r="T55" i="6"/>
  <c r="T60" i="6" s="1"/>
  <c r="I53" i="1"/>
  <c r="U53" i="1"/>
  <c r="U78" i="1" s="1"/>
  <c r="G55" i="2"/>
  <c r="G60" i="2" s="1"/>
  <c r="G62" i="2" s="1"/>
  <c r="G55" i="3"/>
  <c r="U53" i="4"/>
  <c r="U78" i="4" s="1"/>
  <c r="U53" i="6"/>
  <c r="U78" i="6" s="1"/>
  <c r="I53" i="6"/>
  <c r="I78" i="6" s="1"/>
  <c r="U53" i="5"/>
  <c r="U78" i="5" s="1"/>
  <c r="I53" i="5"/>
  <c r="I78" i="5" s="1"/>
  <c r="I53" i="4"/>
  <c r="I78" i="4" s="1"/>
  <c r="I53" i="3"/>
  <c r="I78" i="3" s="1"/>
  <c r="U53" i="3"/>
  <c r="U78" i="3" s="1"/>
  <c r="I53" i="2"/>
  <c r="U53" i="2"/>
  <c r="U78" i="2" s="1"/>
  <c r="U34" i="3"/>
  <c r="U36" i="3" s="1"/>
  <c r="I34" i="1"/>
  <c r="J16" i="5"/>
  <c r="J27" i="5"/>
  <c r="J19" i="5"/>
  <c r="J30" i="5"/>
  <c r="J24" i="5"/>
  <c r="J26" i="5"/>
  <c r="J28" i="5"/>
  <c r="J20" i="5"/>
  <c r="J23" i="5"/>
  <c r="J18" i="5"/>
  <c r="J29" i="5"/>
  <c r="J32" i="5"/>
  <c r="J22" i="5"/>
  <c r="J21" i="5"/>
  <c r="J31" i="5"/>
  <c r="J25" i="5"/>
  <c r="AG16" i="5"/>
  <c r="AG32" i="5"/>
  <c r="AG28" i="5"/>
  <c r="AG24" i="5"/>
  <c r="AG20" i="5"/>
  <c r="AG30" i="5"/>
  <c r="AG26" i="5"/>
  <c r="AG22" i="5"/>
  <c r="AG25" i="5"/>
  <c r="AG31" i="5"/>
  <c r="AG19" i="5"/>
  <c r="AG18" i="5"/>
  <c r="AG21" i="5"/>
  <c r="AG29" i="5"/>
  <c r="AG27" i="5"/>
  <c r="AG23" i="5"/>
  <c r="T76" i="2"/>
  <c r="T80" i="2" s="1"/>
  <c r="AG30" i="1"/>
  <c r="AG25" i="1"/>
  <c r="AG21" i="1"/>
  <c r="AG17" i="1"/>
  <c r="AG27" i="1"/>
  <c r="AG20" i="1"/>
  <c r="AG18" i="1"/>
  <c r="AG12" i="1"/>
  <c r="AG33" i="1"/>
  <c r="AG31" i="1"/>
  <c r="AG24" i="1"/>
  <c r="AG14" i="1"/>
  <c r="AG10" i="1"/>
  <c r="AG32" i="1"/>
  <c r="AG26" i="1"/>
  <c r="AG22" i="1"/>
  <c r="AG28" i="1"/>
  <c r="AG16" i="1"/>
  <c r="AG11" i="1"/>
  <c r="AG15" i="1"/>
  <c r="AG9" i="1"/>
  <c r="AG23" i="1"/>
  <c r="AG19" i="1"/>
  <c r="V16" i="5"/>
  <c r="V18" i="5"/>
  <c r="V22" i="5"/>
  <c r="V25" i="5"/>
  <c r="V30" i="5"/>
  <c r="V27" i="5"/>
  <c r="V32" i="5"/>
  <c r="V19" i="5"/>
  <c r="V29" i="5"/>
  <c r="V26" i="5"/>
  <c r="V24" i="5"/>
  <c r="V28" i="5"/>
  <c r="V21" i="5"/>
  <c r="V23" i="5"/>
  <c r="V20" i="5"/>
  <c r="V30" i="1"/>
  <c r="V25" i="1"/>
  <c r="V17" i="1"/>
  <c r="V33" i="1"/>
  <c r="V20" i="1"/>
  <c r="V31" i="1"/>
  <c r="V23" i="1"/>
  <c r="V14" i="1"/>
  <c r="V11" i="1"/>
  <c r="V18" i="1"/>
  <c r="V27" i="1"/>
  <c r="V9" i="1"/>
  <c r="V26" i="1"/>
  <c r="V21" i="1"/>
  <c r="V12" i="1"/>
  <c r="V22" i="1"/>
  <c r="V28" i="1"/>
  <c r="V19" i="1"/>
  <c r="V16" i="1"/>
  <c r="V15" i="1"/>
  <c r="V32" i="1"/>
  <c r="V24" i="1"/>
  <c r="I34" i="3"/>
  <c r="T76" i="3"/>
  <c r="T80" i="3" s="1"/>
  <c r="T36" i="3"/>
  <c r="H76" i="2"/>
  <c r="H80" i="2" s="1"/>
  <c r="H36" i="2"/>
  <c r="J24" i="2"/>
  <c r="J16" i="2"/>
  <c r="J12" i="2"/>
  <c r="J23" i="2"/>
  <c r="J14" i="2"/>
  <c r="J9" i="2"/>
  <c r="J17" i="2"/>
  <c r="J10" i="2"/>
  <c r="J31" i="2"/>
  <c r="J28" i="2"/>
  <c r="J22" i="2"/>
  <c r="J26" i="2"/>
  <c r="J33" i="2"/>
  <c r="J18" i="2"/>
  <c r="J30" i="2"/>
  <c r="J27" i="2"/>
  <c r="J21" i="2"/>
  <c r="J19" i="2"/>
  <c r="J20" i="2"/>
  <c r="J25" i="2"/>
  <c r="J15" i="2"/>
  <c r="J11" i="2"/>
  <c r="J32" i="2"/>
  <c r="J13" i="2"/>
  <c r="AG30" i="3"/>
  <c r="AG25" i="3"/>
  <c r="AG21" i="3"/>
  <c r="AG17" i="3"/>
  <c r="AG27" i="3"/>
  <c r="AG20" i="3"/>
  <c r="AG18" i="3"/>
  <c r="AG12" i="3"/>
  <c r="AG22" i="3"/>
  <c r="AG15" i="3"/>
  <c r="AG11" i="3"/>
  <c r="AG10" i="3"/>
  <c r="AG33" i="3"/>
  <c r="AG19" i="3"/>
  <c r="AG16" i="3"/>
  <c r="AG32" i="3"/>
  <c r="AG23" i="3"/>
  <c r="AG14" i="3"/>
  <c r="AG26" i="3"/>
  <c r="AG28" i="3"/>
  <c r="AG24" i="3"/>
  <c r="AG31" i="3"/>
  <c r="AG9" i="3"/>
  <c r="J12" i="1"/>
  <c r="J27" i="1"/>
  <c r="J14" i="1"/>
  <c r="J31" i="1"/>
  <c r="J17" i="1"/>
  <c r="J20" i="1"/>
  <c r="J18" i="1"/>
  <c r="J22" i="1"/>
  <c r="J26" i="1"/>
  <c r="J24" i="1"/>
  <c r="J28" i="1"/>
  <c r="J33" i="1"/>
  <c r="J9" i="1"/>
  <c r="J25" i="1"/>
  <c r="J13" i="1"/>
  <c r="J19" i="1"/>
  <c r="J23" i="1"/>
  <c r="J16" i="1"/>
  <c r="J15" i="1"/>
  <c r="J30" i="1"/>
  <c r="J10" i="1"/>
  <c r="J11" i="1"/>
  <c r="J21" i="1"/>
  <c r="J32" i="1"/>
  <c r="U34" i="2"/>
  <c r="U76" i="2" s="1"/>
  <c r="AG23" i="2"/>
  <c r="AG22" i="2"/>
  <c r="AG25" i="2"/>
  <c r="AG20" i="2"/>
  <c r="AG30" i="2"/>
  <c r="AG11" i="2"/>
  <c r="AG21" i="2"/>
  <c r="AG27" i="2"/>
  <c r="AG28" i="2"/>
  <c r="AG26" i="2"/>
  <c r="AG33" i="2"/>
  <c r="AG16" i="2"/>
  <c r="AG10" i="2"/>
  <c r="AG9" i="2"/>
  <c r="AG14" i="2"/>
  <c r="AG19" i="2"/>
  <c r="AG31" i="2"/>
  <c r="AG32" i="2"/>
  <c r="AG17" i="2"/>
  <c r="AG12" i="2"/>
  <c r="AG24" i="2"/>
  <c r="AG15" i="2"/>
  <c r="AG18" i="2"/>
  <c r="H77" i="4"/>
  <c r="V17" i="2"/>
  <c r="V26" i="2"/>
  <c r="V31" i="2"/>
  <c r="V25" i="2"/>
  <c r="V27" i="2"/>
  <c r="V22" i="2"/>
  <c r="V20" i="2"/>
  <c r="V28" i="2"/>
  <c r="V16" i="2"/>
  <c r="V18" i="2"/>
  <c r="V9" i="2"/>
  <c r="V30" i="2"/>
  <c r="V32" i="2"/>
  <c r="V21" i="2"/>
  <c r="V14" i="2"/>
  <c r="V23" i="2"/>
  <c r="V33" i="2"/>
  <c r="V11" i="2"/>
  <c r="V24" i="2"/>
  <c r="H76" i="3"/>
  <c r="H80" i="3" s="1"/>
  <c r="H36" i="3"/>
  <c r="J16" i="6"/>
  <c r="J20" i="6"/>
  <c r="J26" i="6"/>
  <c r="J19" i="6"/>
  <c r="J29" i="6"/>
  <c r="J27" i="6"/>
  <c r="J31" i="6"/>
  <c r="J22" i="6"/>
  <c r="J24" i="6"/>
  <c r="J23" i="6"/>
  <c r="J18" i="6"/>
  <c r="J21" i="6"/>
  <c r="J28" i="6"/>
  <c r="J32" i="6"/>
  <c r="J25" i="6"/>
  <c r="J30" i="6"/>
  <c r="J19" i="3"/>
  <c r="J22" i="3"/>
  <c r="J25" i="3"/>
  <c r="J13" i="3"/>
  <c r="J28" i="3"/>
  <c r="J32" i="3"/>
  <c r="J17" i="3"/>
  <c r="J21" i="3"/>
  <c r="J23" i="3"/>
  <c r="J27" i="3"/>
  <c r="J11" i="3"/>
  <c r="J18" i="3"/>
  <c r="J10" i="3"/>
  <c r="J20" i="3"/>
  <c r="J24" i="3"/>
  <c r="J26" i="3"/>
  <c r="J15" i="3"/>
  <c r="J12" i="3"/>
  <c r="J30" i="3"/>
  <c r="J16" i="3"/>
  <c r="J14" i="3"/>
  <c r="J33" i="3"/>
  <c r="J31" i="3"/>
  <c r="J9" i="3"/>
  <c r="T76" i="1"/>
  <c r="T80" i="1" s="1"/>
  <c r="V33" i="3"/>
  <c r="V28" i="3"/>
  <c r="V24" i="3"/>
  <c r="V20" i="3"/>
  <c r="V16" i="3"/>
  <c r="V32" i="3"/>
  <c r="V30" i="3"/>
  <c r="V22" i="3"/>
  <c r="V31" i="3"/>
  <c r="V25" i="3"/>
  <c r="V23" i="3"/>
  <c r="V18" i="3"/>
  <c r="V12" i="3"/>
  <c r="V27" i="3"/>
  <c r="V21" i="3"/>
  <c r="V26" i="3"/>
  <c r="V14" i="3"/>
  <c r="V17" i="3"/>
  <c r="V11" i="3"/>
  <c r="V9" i="3"/>
  <c r="V19" i="3"/>
  <c r="V16" i="6"/>
  <c r="V29" i="6"/>
  <c r="V26" i="6"/>
  <c r="V22" i="6"/>
  <c r="V18" i="6"/>
  <c r="V32" i="6"/>
  <c r="V30" i="6"/>
  <c r="V27" i="6"/>
  <c r="V23" i="6"/>
  <c r="V25" i="6"/>
  <c r="V19" i="6"/>
  <c r="V24" i="6"/>
  <c r="V21" i="6"/>
  <c r="V31" i="6"/>
  <c r="V20" i="6"/>
  <c r="V28" i="6"/>
  <c r="AG30" i="6"/>
  <c r="AG26" i="6"/>
  <c r="AG22" i="6"/>
  <c r="AG18" i="6"/>
  <c r="AG29" i="6"/>
  <c r="AG24" i="6"/>
  <c r="AG32" i="6"/>
  <c r="AG27" i="6"/>
  <c r="AG16" i="6"/>
  <c r="AG23" i="6"/>
  <c r="AG21" i="6"/>
  <c r="AG31" i="6"/>
  <c r="AG20" i="6"/>
  <c r="AG25" i="6"/>
  <c r="AG28" i="6"/>
  <c r="U34" i="1"/>
  <c r="I34" i="2"/>
  <c r="H76" i="4"/>
  <c r="H80" i="4" s="1"/>
  <c r="T72" i="4"/>
  <c r="J10" i="4"/>
  <c r="J15" i="4"/>
  <c r="J22" i="4"/>
  <c r="J29" i="4"/>
  <c r="J23" i="4"/>
  <c r="J16" i="4"/>
  <c r="J21" i="4"/>
  <c r="J28" i="4"/>
  <c r="J33" i="4"/>
  <c r="J13" i="4"/>
  <c r="J14" i="4"/>
  <c r="J18" i="4"/>
  <c r="J30" i="4"/>
  <c r="J11" i="4"/>
  <c r="J25" i="4"/>
  <c r="J32" i="4"/>
  <c r="J20" i="4"/>
  <c r="J27" i="4"/>
  <c r="J9" i="4"/>
  <c r="J19" i="4"/>
  <c r="J26" i="4"/>
  <c r="J31" i="4"/>
  <c r="J17" i="4"/>
  <c r="J24" i="4"/>
  <c r="J12" i="4"/>
  <c r="AG32" i="4"/>
  <c r="AG25" i="4"/>
  <c r="AG31" i="4"/>
  <c r="AG16" i="4"/>
  <c r="AG27" i="4"/>
  <c r="AG22" i="4"/>
  <c r="AG17" i="4"/>
  <c r="AG18" i="4"/>
  <c r="AG13" i="4"/>
  <c r="AG10" i="4"/>
  <c r="AG26" i="4"/>
  <c r="AG15" i="4"/>
  <c r="AG29" i="4"/>
  <c r="AG24" i="4"/>
  <c r="AG19" i="4"/>
  <c r="AG33" i="4"/>
  <c r="AG14" i="4"/>
  <c r="AG12" i="4"/>
  <c r="AG23" i="4"/>
  <c r="AG20" i="4"/>
  <c r="AG28" i="4"/>
  <c r="AG11" i="4"/>
  <c r="AG9" i="4"/>
  <c r="AG21" i="4"/>
  <c r="AG30" i="4"/>
  <c r="V16" i="4"/>
  <c r="V32" i="4"/>
  <c r="V27" i="4"/>
  <c r="V22" i="4"/>
  <c r="V17" i="4"/>
  <c r="V13" i="4"/>
  <c r="V9" i="4"/>
  <c r="V30" i="4"/>
  <c r="V14" i="4"/>
  <c r="V21" i="4"/>
  <c r="V19" i="4"/>
  <c r="V33" i="4"/>
  <c r="V11" i="4"/>
  <c r="V24" i="4"/>
  <c r="V12" i="4"/>
  <c r="V26" i="4"/>
  <c r="V23" i="4"/>
  <c r="V25" i="4"/>
  <c r="V18" i="4"/>
  <c r="V20" i="4"/>
  <c r="H72" i="6"/>
  <c r="H74" i="6" s="1"/>
  <c r="H72" i="5"/>
  <c r="H72" i="4"/>
  <c r="H74" i="4" s="1"/>
  <c r="U41" i="4"/>
  <c r="J14" i="6"/>
  <c r="J38" i="6"/>
  <c r="J15" i="6"/>
  <c r="J39" i="6"/>
  <c r="J9" i="6"/>
  <c r="J10" i="6"/>
  <c r="J13" i="6"/>
  <c r="J11" i="6"/>
  <c r="J17" i="6"/>
  <c r="J12" i="6"/>
  <c r="V11" i="6"/>
  <c r="V17" i="6"/>
  <c r="V38" i="6"/>
  <c r="V14" i="6"/>
  <c r="V9" i="6"/>
  <c r="V10" i="6"/>
  <c r="V39" i="6"/>
  <c r="V12" i="6"/>
  <c r="V13" i="6"/>
  <c r="V15" i="6"/>
  <c r="V38" i="5"/>
  <c r="V39" i="5"/>
  <c r="V13" i="5"/>
  <c r="V14" i="5"/>
  <c r="V12" i="5"/>
  <c r="V10" i="5"/>
  <c r="V15" i="5"/>
  <c r="V11" i="5"/>
  <c r="V17" i="5"/>
  <c r="V9" i="5"/>
  <c r="J39" i="5"/>
  <c r="J13" i="5"/>
  <c r="J17" i="5"/>
  <c r="J9" i="5"/>
  <c r="J14" i="5"/>
  <c r="J38" i="5"/>
  <c r="J11" i="5"/>
  <c r="J12" i="5"/>
  <c r="J15" i="5"/>
  <c r="J10" i="5"/>
  <c r="AG38" i="6"/>
  <c r="AG9" i="6"/>
  <c r="AG10" i="6"/>
  <c r="AG39" i="6"/>
  <c r="AG17" i="6"/>
  <c r="AG15" i="6"/>
  <c r="AG14" i="6"/>
  <c r="AG12" i="6"/>
  <c r="AG11" i="6"/>
  <c r="U41" i="5"/>
  <c r="U77" i="5" s="1"/>
  <c r="AG10" i="5"/>
  <c r="AG12" i="5"/>
  <c r="AG39" i="5"/>
  <c r="AG17" i="5"/>
  <c r="AG9" i="5"/>
  <c r="AG38" i="5"/>
  <c r="AG15" i="5"/>
  <c r="AG14" i="5"/>
  <c r="AG11" i="5"/>
  <c r="H36" i="5"/>
  <c r="J38" i="4"/>
  <c r="J39" i="4"/>
  <c r="AG39" i="4"/>
  <c r="AG38" i="4"/>
  <c r="U46" i="4"/>
  <c r="H36" i="6"/>
  <c r="H36" i="4"/>
  <c r="G62" i="5"/>
  <c r="T76" i="4"/>
  <c r="T80" i="4" s="1"/>
  <c r="U7" i="6"/>
  <c r="U71" i="6" s="1"/>
  <c r="U72" i="6" s="1"/>
  <c r="U34" i="4"/>
  <c r="U76" i="4" s="1"/>
  <c r="G72" i="6"/>
  <c r="G74" i="6" s="1"/>
  <c r="G72" i="4"/>
  <c r="G74" i="4" s="1"/>
  <c r="DS86" i="4"/>
  <c r="I41" i="6"/>
  <c r="T77" i="4"/>
  <c r="U7" i="5"/>
  <c r="U71" i="5" s="1"/>
  <c r="I7" i="6"/>
  <c r="I46" i="4"/>
  <c r="U41" i="6"/>
  <c r="U77" i="6" s="1"/>
  <c r="T77" i="6"/>
  <c r="T76" i="6"/>
  <c r="T80" i="6" s="1"/>
  <c r="I7" i="4"/>
  <c r="I71" i="4" s="1"/>
  <c r="T76" i="5"/>
  <c r="T80" i="5" s="1"/>
  <c r="G72" i="5"/>
  <c r="T36" i="5"/>
  <c r="T55" i="5" s="1"/>
  <c r="T60" i="5" s="1"/>
  <c r="I41" i="5"/>
  <c r="I77" i="5" s="1"/>
  <c r="T77" i="5"/>
  <c r="I34" i="4"/>
  <c r="U7" i="4"/>
  <c r="U71" i="4" s="1"/>
  <c r="U72" i="4" s="1"/>
  <c r="T36" i="4"/>
  <c r="T55" i="4" s="1"/>
  <c r="I7" i="5"/>
  <c r="I71" i="5" s="1"/>
  <c r="I41" i="4"/>
  <c r="EA3" i="3"/>
  <c r="DO3" i="1"/>
  <c r="AU4" i="4"/>
  <c r="AU2" i="4" s="1"/>
  <c r="AU4" i="5"/>
  <c r="AU2" i="5" s="1"/>
  <c r="BG4" i="3"/>
  <c r="BG2" i="3" s="1"/>
  <c r="AU4" i="6"/>
  <c r="AU2" i="6" s="1"/>
  <c r="DC3" i="4"/>
  <c r="AU4" i="3"/>
  <c r="AU2" i="3" s="1"/>
  <c r="AU4" i="2"/>
  <c r="AU2" i="2" s="1"/>
  <c r="DC3" i="3"/>
  <c r="CQ3" i="2"/>
  <c r="DO3" i="2"/>
  <c r="BG4" i="5"/>
  <c r="BG2" i="5" s="1"/>
  <c r="BG4" i="2"/>
  <c r="BG2" i="2" s="1"/>
  <c r="BG4" i="6"/>
  <c r="BG2" i="6" s="1"/>
  <c r="EA3" i="1"/>
  <c r="BG4" i="4"/>
  <c r="BG2" i="4" s="1"/>
  <c r="CE3" i="3"/>
  <c r="AU4" i="1"/>
  <c r="AU2" i="1" s="1"/>
  <c r="CQ3" i="4"/>
  <c r="DO3" i="4"/>
  <c r="CE3" i="4"/>
  <c r="EA3" i="4"/>
  <c r="DC3" i="2"/>
  <c r="DC3" i="1"/>
  <c r="CE3" i="2"/>
  <c r="CQ3" i="3"/>
  <c r="DO3" i="3"/>
  <c r="EA3" i="2"/>
  <c r="CE3" i="1"/>
  <c r="BG4" i="1"/>
  <c r="BG2" i="1" s="1"/>
  <c r="CQ3" i="1"/>
  <c r="AI4" i="2"/>
  <c r="AI2" i="2" s="1"/>
  <c r="AI4" i="4"/>
  <c r="AI2" i="4" s="1"/>
  <c r="AI4" i="3"/>
  <c r="AI2" i="3" s="1"/>
  <c r="AI4" i="6"/>
  <c r="AI2" i="6" s="1"/>
  <c r="AI4" i="5"/>
  <c r="AI2" i="5" s="1"/>
  <c r="AI4" i="1"/>
  <c r="AI2" i="1" s="1"/>
  <c r="K4" i="3"/>
  <c r="K2" i="3" s="1"/>
  <c r="W4" i="3"/>
  <c r="W2" i="3" s="1"/>
  <c r="K4" i="6"/>
  <c r="K2" i="6" s="1"/>
  <c r="W4" i="6"/>
  <c r="W2" i="6" s="1"/>
  <c r="K4" i="4"/>
  <c r="K2" i="4" s="1"/>
  <c r="W4" i="4"/>
  <c r="W2" i="4" s="1"/>
  <c r="K4" i="5"/>
  <c r="K2" i="5" s="1"/>
  <c r="W4" i="5"/>
  <c r="W2" i="5" s="1"/>
  <c r="K4" i="1"/>
  <c r="K2" i="1" s="1"/>
  <c r="W4" i="1"/>
  <c r="W2" i="1" s="1"/>
  <c r="K4" i="2"/>
  <c r="K2" i="2" s="1"/>
  <c r="W4" i="2"/>
  <c r="W2" i="2" s="1"/>
  <c r="V91" i="2" l="1"/>
  <c r="BG49" i="1"/>
  <c r="BG51" i="1"/>
  <c r="BG50" i="1"/>
  <c r="BG57" i="1"/>
  <c r="BG88" i="1"/>
  <c r="BG91" i="1" s="1"/>
  <c r="K51" i="4"/>
  <c r="K49" i="4"/>
  <c r="K50" i="4"/>
  <c r="K57" i="4"/>
  <c r="K88" i="4"/>
  <c r="K91" i="4" s="1"/>
  <c r="K49" i="2"/>
  <c r="K50" i="2"/>
  <c r="K51" i="2"/>
  <c r="K57" i="2"/>
  <c r="K89" i="2"/>
  <c r="K58" i="2"/>
  <c r="K88" i="2"/>
  <c r="K50" i="5"/>
  <c r="K49" i="5"/>
  <c r="K51" i="5"/>
  <c r="K89" i="5"/>
  <c r="K90" i="5"/>
  <c r="K59" i="5"/>
  <c r="K58" i="5"/>
  <c r="K88" i="5"/>
  <c r="K57" i="5"/>
  <c r="BG49" i="5"/>
  <c r="BG50" i="5"/>
  <c r="BG51" i="5"/>
  <c r="BG59" i="5"/>
  <c r="BG89" i="5"/>
  <c r="BG90" i="5"/>
  <c r="BG58" i="5"/>
  <c r="BG57" i="5"/>
  <c r="BG88" i="5"/>
  <c r="W49" i="4"/>
  <c r="W50" i="4"/>
  <c r="W51" i="4"/>
  <c r="W57" i="4"/>
  <c r="W88" i="4"/>
  <c r="W91" i="4" s="1"/>
  <c r="W49" i="6"/>
  <c r="W51" i="6"/>
  <c r="W50" i="6"/>
  <c r="W88" i="6"/>
  <c r="W58" i="6"/>
  <c r="W90" i="6"/>
  <c r="W57" i="6"/>
  <c r="W59" i="6"/>
  <c r="W89" i="6"/>
  <c r="K51" i="6"/>
  <c r="K49" i="6"/>
  <c r="K50" i="6"/>
  <c r="K57" i="6"/>
  <c r="K59" i="6"/>
  <c r="K89" i="6"/>
  <c r="K88" i="6"/>
  <c r="K58" i="6"/>
  <c r="K90" i="6"/>
  <c r="AU49" i="2"/>
  <c r="AU50" i="2"/>
  <c r="AU51" i="2"/>
  <c r="AU57" i="2"/>
  <c r="AU88" i="2"/>
  <c r="AU58" i="2"/>
  <c r="AU89" i="2"/>
  <c r="AI49" i="6"/>
  <c r="AI50" i="6"/>
  <c r="AI51" i="6"/>
  <c r="AI58" i="6"/>
  <c r="AI90" i="6"/>
  <c r="AI59" i="6"/>
  <c r="AI89" i="6"/>
  <c r="AI57" i="6"/>
  <c r="AI88" i="6"/>
  <c r="W50" i="2"/>
  <c r="W51" i="2"/>
  <c r="W49" i="2"/>
  <c r="W88" i="2"/>
  <c r="W58" i="2"/>
  <c r="W89" i="2"/>
  <c r="W57" i="2"/>
  <c r="AI49" i="4"/>
  <c r="AI50" i="4"/>
  <c r="AI51" i="4"/>
  <c r="AI57" i="4"/>
  <c r="AI88" i="4"/>
  <c r="BG49" i="4"/>
  <c r="BG50" i="4"/>
  <c r="BG51" i="4"/>
  <c r="BG88" i="4"/>
  <c r="BG57" i="4"/>
  <c r="W51" i="3"/>
  <c r="W58" i="3"/>
  <c r="W57" i="3"/>
  <c r="W59" i="3"/>
  <c r="W89" i="3"/>
  <c r="W90" i="3"/>
  <c r="W88" i="3"/>
  <c r="AU49" i="3"/>
  <c r="AU50" i="3"/>
  <c r="AU51" i="3"/>
  <c r="AU57" i="3"/>
  <c r="AU58" i="3"/>
  <c r="AU59" i="3"/>
  <c r="AU90" i="3"/>
  <c r="AU88" i="3"/>
  <c r="AU89" i="3"/>
  <c r="K49" i="3"/>
  <c r="K51" i="3"/>
  <c r="K50" i="3"/>
  <c r="K59" i="3"/>
  <c r="K57" i="3"/>
  <c r="K88" i="3"/>
  <c r="K90" i="3"/>
  <c r="K89" i="3"/>
  <c r="K58" i="3"/>
  <c r="AH91" i="3"/>
  <c r="V91" i="3"/>
  <c r="AI49" i="3"/>
  <c r="AI50" i="3"/>
  <c r="AI51" i="3"/>
  <c r="AI57" i="3"/>
  <c r="AI58" i="3"/>
  <c r="AI59" i="3"/>
  <c r="AI88" i="3"/>
  <c r="AI90" i="3"/>
  <c r="AI89" i="3"/>
  <c r="AU49" i="1"/>
  <c r="AU50" i="1"/>
  <c r="AU51" i="1"/>
  <c r="AU88" i="1"/>
  <c r="AU91" i="1" s="1"/>
  <c r="AU57" i="1"/>
  <c r="AU51" i="4"/>
  <c r="AU49" i="4"/>
  <c r="AU50" i="4"/>
  <c r="AU57" i="4"/>
  <c r="AU88" i="4"/>
  <c r="AI51" i="1"/>
  <c r="AI49" i="1"/>
  <c r="AI50" i="1"/>
  <c r="AI57" i="1"/>
  <c r="AI88" i="1"/>
  <c r="AI91" i="1" s="1"/>
  <c r="AU50" i="6"/>
  <c r="AU49" i="6"/>
  <c r="AU51" i="6"/>
  <c r="AU59" i="6"/>
  <c r="AU89" i="6"/>
  <c r="AU58" i="6"/>
  <c r="AU90" i="6"/>
  <c r="AU57" i="6"/>
  <c r="AU88" i="6"/>
  <c r="AI50" i="5"/>
  <c r="AI49" i="5"/>
  <c r="AI51" i="5"/>
  <c r="AI90" i="5"/>
  <c r="AI89" i="5"/>
  <c r="AI58" i="5"/>
  <c r="AI59" i="5"/>
  <c r="AI57" i="5"/>
  <c r="AI88" i="5"/>
  <c r="J91" i="3"/>
  <c r="BG50" i="3"/>
  <c r="BG51" i="3"/>
  <c r="BG49" i="3"/>
  <c r="BG58" i="3"/>
  <c r="BG59" i="3"/>
  <c r="BG57" i="3"/>
  <c r="BG89" i="3"/>
  <c r="BG90" i="3"/>
  <c r="BG88" i="3"/>
  <c r="W51" i="1"/>
  <c r="W50" i="1"/>
  <c r="W88" i="1"/>
  <c r="W91" i="1" s="1"/>
  <c r="W57" i="1"/>
  <c r="BG49" i="6"/>
  <c r="BG50" i="6"/>
  <c r="BG51" i="6"/>
  <c r="BG90" i="6"/>
  <c r="BG59" i="6"/>
  <c r="BG89" i="6"/>
  <c r="BG58" i="6"/>
  <c r="BG57" i="6"/>
  <c r="BG88" i="6"/>
  <c r="K50" i="1"/>
  <c r="K49" i="1"/>
  <c r="K51" i="1"/>
  <c r="K88" i="1"/>
  <c r="K57" i="1"/>
  <c r="AT91" i="3"/>
  <c r="W51" i="5"/>
  <c r="W49" i="5"/>
  <c r="W50" i="5"/>
  <c r="W59" i="5"/>
  <c r="W89" i="5"/>
  <c r="W90" i="5"/>
  <c r="W57" i="5"/>
  <c r="W88" i="5"/>
  <c r="W58" i="5"/>
  <c r="BG51" i="2"/>
  <c r="BG49" i="2"/>
  <c r="BG50" i="2"/>
  <c r="BG88" i="2"/>
  <c r="BG58" i="2"/>
  <c r="BG89" i="2"/>
  <c r="BG57" i="2"/>
  <c r="AH91" i="2"/>
  <c r="AT91" i="2"/>
  <c r="AU49" i="5"/>
  <c r="AU51" i="5"/>
  <c r="AU50" i="5"/>
  <c r="AU90" i="5"/>
  <c r="AU59" i="5"/>
  <c r="AU58" i="5"/>
  <c r="AU89" i="5"/>
  <c r="AU57" i="5"/>
  <c r="AU88" i="5"/>
  <c r="AI50" i="2"/>
  <c r="AI51" i="2"/>
  <c r="AI49" i="2"/>
  <c r="AI57" i="2"/>
  <c r="AI88" i="2"/>
  <c r="AI58" i="2"/>
  <c r="AI89" i="2"/>
  <c r="F13" i="28"/>
  <c r="F12" i="28"/>
  <c r="J46" i="6"/>
  <c r="V91" i="5"/>
  <c r="V53" i="6"/>
  <c r="V78" i="6" s="1"/>
  <c r="K45" i="6"/>
  <c r="J46" i="1"/>
  <c r="V46" i="1"/>
  <c r="W44" i="4"/>
  <c r="W43" i="4"/>
  <c r="AT44" i="4"/>
  <c r="AT91" i="4"/>
  <c r="AT43" i="4"/>
  <c r="K44" i="4"/>
  <c r="K43" i="4"/>
  <c r="AH44" i="4"/>
  <c r="AH91" i="4"/>
  <c r="AH43" i="4"/>
  <c r="K43" i="2"/>
  <c r="K44" i="2"/>
  <c r="K91" i="2"/>
  <c r="AH43" i="2"/>
  <c r="AH44" i="2"/>
  <c r="AT43" i="2"/>
  <c r="AT44" i="2"/>
  <c r="J46" i="2"/>
  <c r="W44" i="2"/>
  <c r="W43" i="2"/>
  <c r="V46" i="2"/>
  <c r="AG46" i="2"/>
  <c r="W29" i="1"/>
  <c r="W44" i="1"/>
  <c r="W43" i="1"/>
  <c r="AT29" i="1"/>
  <c r="AT43" i="1"/>
  <c r="AT44" i="1"/>
  <c r="K29" i="1"/>
  <c r="K44" i="1"/>
  <c r="K43" i="1"/>
  <c r="K91" i="1"/>
  <c r="AH29" i="1"/>
  <c r="AH44" i="1"/>
  <c r="AH43" i="1"/>
  <c r="AG46" i="1"/>
  <c r="AH44" i="3"/>
  <c r="AH45" i="3"/>
  <c r="AH43" i="3"/>
  <c r="AT45" i="3"/>
  <c r="AT44" i="3"/>
  <c r="AT43" i="3"/>
  <c r="AG46" i="3"/>
  <c r="W45" i="3"/>
  <c r="W44" i="3"/>
  <c r="W43" i="3"/>
  <c r="K44" i="3"/>
  <c r="K45" i="3"/>
  <c r="K43" i="3"/>
  <c r="J46" i="3"/>
  <c r="V46" i="3"/>
  <c r="AH91" i="8"/>
  <c r="AH91" i="9"/>
  <c r="AH91" i="10"/>
  <c r="W91" i="12"/>
  <c r="W91" i="11"/>
  <c r="J91" i="13"/>
  <c r="V91" i="11"/>
  <c r="AG91" i="13"/>
  <c r="AG91" i="12"/>
  <c r="AG91" i="6"/>
  <c r="K91" i="10"/>
  <c r="K91" i="11"/>
  <c r="K91" i="12"/>
  <c r="J91" i="5"/>
  <c r="J91" i="11"/>
  <c r="J91" i="8"/>
  <c r="J91" i="9"/>
  <c r="V91" i="10"/>
  <c r="AG91" i="10"/>
  <c r="J91" i="6"/>
  <c r="AG91" i="9"/>
  <c r="V91" i="12"/>
  <c r="V91" i="6"/>
  <c r="AG91" i="11"/>
  <c r="AG91" i="8"/>
  <c r="I93" i="8"/>
  <c r="I96" i="8" s="1"/>
  <c r="I97" i="8" s="1"/>
  <c r="K45" i="5"/>
  <c r="AT45" i="6"/>
  <c r="AT44" i="5"/>
  <c r="AT45" i="5"/>
  <c r="I95" i="11"/>
  <c r="F15" i="28"/>
  <c r="I62" i="10"/>
  <c r="I64" i="10" s="1"/>
  <c r="I95" i="13"/>
  <c r="I97" i="13" s="1"/>
  <c r="F17" i="28"/>
  <c r="I97" i="9"/>
  <c r="V46" i="6"/>
  <c r="AG46" i="6"/>
  <c r="I97" i="10"/>
  <c r="AH45" i="6"/>
  <c r="AH44" i="5"/>
  <c r="AH45" i="5"/>
  <c r="W45" i="5"/>
  <c r="W45" i="6"/>
  <c r="J46" i="5"/>
  <c r="V46" i="5"/>
  <c r="I95" i="12"/>
  <c r="I97" i="12" s="1"/>
  <c r="F16" i="28"/>
  <c r="K43" i="5"/>
  <c r="K44" i="5"/>
  <c r="K43" i="6"/>
  <c r="K44" i="6"/>
  <c r="K33" i="6"/>
  <c r="AT44" i="6"/>
  <c r="AT33" i="6"/>
  <c r="AT43" i="6"/>
  <c r="H74" i="5"/>
  <c r="J34" i="6"/>
  <c r="J76" i="6" s="1"/>
  <c r="AH44" i="6"/>
  <c r="AH33" i="6"/>
  <c r="AH43" i="6"/>
  <c r="G74" i="5"/>
  <c r="AG34" i="6"/>
  <c r="V34" i="6"/>
  <c r="W43" i="5"/>
  <c r="W44" i="5"/>
  <c r="W44" i="6"/>
  <c r="W43" i="6"/>
  <c r="W33" i="6"/>
  <c r="I55" i="6"/>
  <c r="AH33" i="5"/>
  <c r="AG34" i="5"/>
  <c r="AG36" i="5" s="1"/>
  <c r="W33" i="5"/>
  <c r="J34" i="5"/>
  <c r="J76" i="5" s="1"/>
  <c r="K33" i="5"/>
  <c r="AT33" i="5"/>
  <c r="V34" i="5"/>
  <c r="V76" i="5" s="1"/>
  <c r="U80" i="4"/>
  <c r="U82" i="4" s="1"/>
  <c r="U80" i="6"/>
  <c r="AT29" i="3"/>
  <c r="W29" i="3"/>
  <c r="G60" i="3"/>
  <c r="G62" i="3" s="1"/>
  <c r="G64" i="3" s="1"/>
  <c r="K29" i="3"/>
  <c r="AH29" i="3"/>
  <c r="AH29" i="2"/>
  <c r="W29" i="2"/>
  <c r="K29" i="2"/>
  <c r="AT29" i="2"/>
  <c r="I76" i="1"/>
  <c r="U76" i="1"/>
  <c r="U80" i="1" s="1"/>
  <c r="U55" i="3"/>
  <c r="U60" i="3" s="1"/>
  <c r="U62" i="3" s="1"/>
  <c r="U80" i="2"/>
  <c r="I78" i="2"/>
  <c r="I78" i="1"/>
  <c r="H55" i="6"/>
  <c r="AG53" i="6"/>
  <c r="AG78" i="6" s="1"/>
  <c r="J53" i="1"/>
  <c r="H55" i="2"/>
  <c r="H60" i="2" s="1"/>
  <c r="H62" i="2" s="1"/>
  <c r="H64" i="2" s="1"/>
  <c r="T55" i="3"/>
  <c r="H55" i="3"/>
  <c r="H55" i="4"/>
  <c r="H60" i="4" s="1"/>
  <c r="H62" i="4" s="1"/>
  <c r="I55" i="5"/>
  <c r="I60" i="5" s="1"/>
  <c r="H55" i="5"/>
  <c r="H60" i="5" s="1"/>
  <c r="AG53" i="2"/>
  <c r="AG78" i="2" s="1"/>
  <c r="AG53" i="3"/>
  <c r="AG78" i="3" s="1"/>
  <c r="J53" i="2"/>
  <c r="V53" i="1"/>
  <c r="V78" i="1" s="1"/>
  <c r="J53" i="3"/>
  <c r="J78" i="3" s="1"/>
  <c r="J53" i="4"/>
  <c r="J78" i="4" s="1"/>
  <c r="J53" i="5"/>
  <c r="J78" i="5" s="1"/>
  <c r="AG53" i="1"/>
  <c r="AG78" i="1" s="1"/>
  <c r="J53" i="6"/>
  <c r="J78" i="6" s="1"/>
  <c r="V53" i="5"/>
  <c r="V78" i="5" s="1"/>
  <c r="AG53" i="5"/>
  <c r="AG78" i="5" s="1"/>
  <c r="V53" i="4"/>
  <c r="V78" i="4" s="1"/>
  <c r="AG53" i="4"/>
  <c r="AG78" i="4" s="1"/>
  <c r="V53" i="3"/>
  <c r="V78" i="3" s="1"/>
  <c r="V53" i="2"/>
  <c r="V78" i="2" s="1"/>
  <c r="U76" i="3"/>
  <c r="G82" i="3"/>
  <c r="G84" i="3" s="1"/>
  <c r="W33" i="3"/>
  <c r="W28" i="3"/>
  <c r="W24" i="3"/>
  <c r="W20" i="3"/>
  <c r="W16" i="3"/>
  <c r="W27" i="3"/>
  <c r="W25" i="3"/>
  <c r="W18" i="3"/>
  <c r="W12" i="3"/>
  <c r="W31" i="3"/>
  <c r="W17" i="3"/>
  <c r="W14" i="3"/>
  <c r="W9" i="3"/>
  <c r="W32" i="3"/>
  <c r="W19" i="3"/>
  <c r="W23" i="3"/>
  <c r="W21" i="3"/>
  <c r="W30" i="3"/>
  <c r="W11" i="3"/>
  <c r="W26" i="3"/>
  <c r="W22" i="3"/>
  <c r="AH16" i="5"/>
  <c r="AH29" i="5"/>
  <c r="AH25" i="5"/>
  <c r="AH21" i="5"/>
  <c r="AH28" i="5"/>
  <c r="AH26" i="5"/>
  <c r="AH19" i="5"/>
  <c r="AH30" i="5"/>
  <c r="AH32" i="5"/>
  <c r="AH22" i="5"/>
  <c r="AH24" i="5"/>
  <c r="AH18" i="5"/>
  <c r="AH31" i="5"/>
  <c r="AH20" i="5"/>
  <c r="AH27" i="5"/>
  <c r="AH23" i="5"/>
  <c r="I76" i="2"/>
  <c r="I36" i="2"/>
  <c r="J34" i="3"/>
  <c r="V34" i="1"/>
  <c r="AG34" i="1"/>
  <c r="U77" i="4"/>
  <c r="J34" i="1"/>
  <c r="AG34" i="3"/>
  <c r="H82" i="3"/>
  <c r="AT16" i="5"/>
  <c r="AT31" i="5"/>
  <c r="AT27" i="5"/>
  <c r="AT23" i="5"/>
  <c r="AT19" i="5"/>
  <c r="AT26" i="5"/>
  <c r="AT24" i="5"/>
  <c r="AT28" i="5"/>
  <c r="AT21" i="5"/>
  <c r="AT18" i="5"/>
  <c r="AT30" i="5"/>
  <c r="AT20" i="5"/>
  <c r="AT25" i="5"/>
  <c r="AT32" i="5"/>
  <c r="AT22" i="5"/>
  <c r="AT29" i="5"/>
  <c r="K10" i="1"/>
  <c r="K24" i="1"/>
  <c r="K12" i="1"/>
  <c r="K27" i="1"/>
  <c r="K14" i="1"/>
  <c r="K31" i="1"/>
  <c r="K17" i="1"/>
  <c r="K13" i="1"/>
  <c r="K16" i="1"/>
  <c r="K20" i="1"/>
  <c r="K18" i="1"/>
  <c r="K22" i="1"/>
  <c r="K26" i="1"/>
  <c r="K9" i="1"/>
  <c r="K25" i="1"/>
  <c r="K19" i="1"/>
  <c r="K23" i="1"/>
  <c r="K15" i="1"/>
  <c r="K30" i="1"/>
  <c r="K11" i="1"/>
  <c r="K21" i="1"/>
  <c r="K33" i="1"/>
  <c r="K32" i="1"/>
  <c r="K28" i="1"/>
  <c r="AG34" i="2"/>
  <c r="G82" i="2"/>
  <c r="G84" i="2" s="1"/>
  <c r="AT18" i="2"/>
  <c r="AT25" i="2"/>
  <c r="AT32" i="2"/>
  <c r="AT12" i="2"/>
  <c r="AT22" i="2"/>
  <c r="AT20" i="2"/>
  <c r="AT19" i="2"/>
  <c r="AT21" i="2"/>
  <c r="AT15" i="2"/>
  <c r="AT27" i="2"/>
  <c r="AT11" i="2"/>
  <c r="AT31" i="2"/>
  <c r="AT16" i="2"/>
  <c r="AT30" i="2"/>
  <c r="AT24" i="2"/>
  <c r="AT17" i="2"/>
  <c r="AT9" i="2"/>
  <c r="AT10" i="2"/>
  <c r="AT26" i="2"/>
  <c r="AT28" i="2"/>
  <c r="AT14" i="2"/>
  <c r="AT33" i="2"/>
  <c r="AT23" i="2"/>
  <c r="W16" i="5"/>
  <c r="W26" i="5"/>
  <c r="W22" i="5"/>
  <c r="W18" i="5"/>
  <c r="W29" i="5"/>
  <c r="W25" i="5"/>
  <c r="W20" i="5"/>
  <c r="W27" i="5"/>
  <c r="W32" i="5"/>
  <c r="W24" i="5"/>
  <c r="W30" i="5"/>
  <c r="W28" i="5"/>
  <c r="W21" i="5"/>
  <c r="W19" i="5"/>
  <c r="W23" i="5"/>
  <c r="W14" i="2"/>
  <c r="W25" i="2"/>
  <c r="W31" i="2"/>
  <c r="W33" i="2"/>
  <c r="W27" i="2"/>
  <c r="W9" i="2"/>
  <c r="W16" i="2"/>
  <c r="W32" i="2"/>
  <c r="W11" i="2"/>
  <c r="W26" i="2"/>
  <c r="W23" i="2"/>
  <c r="W22" i="2"/>
  <c r="W28" i="2"/>
  <c r="W21" i="2"/>
  <c r="W18" i="2"/>
  <c r="W20" i="2"/>
  <c r="W30" i="2"/>
  <c r="W17" i="2"/>
  <c r="W24" i="2"/>
  <c r="K10" i="2"/>
  <c r="K12" i="2"/>
  <c r="K16" i="2"/>
  <c r="K22" i="2"/>
  <c r="K15" i="2"/>
  <c r="K19" i="2"/>
  <c r="K14" i="2"/>
  <c r="K30" i="2"/>
  <c r="K13" i="2"/>
  <c r="K9" i="2"/>
  <c r="K26" i="2"/>
  <c r="K27" i="2"/>
  <c r="K11" i="2"/>
  <c r="K18" i="2"/>
  <c r="K32" i="2"/>
  <c r="K21" i="2"/>
  <c r="K25" i="2"/>
  <c r="K23" i="2"/>
  <c r="K28" i="2"/>
  <c r="K33" i="2"/>
  <c r="K20" i="2"/>
  <c r="K31" i="2"/>
  <c r="K24" i="2"/>
  <c r="K17" i="2"/>
  <c r="W30" i="1"/>
  <c r="W25" i="1"/>
  <c r="W21" i="1"/>
  <c r="W33" i="1"/>
  <c r="W20" i="1"/>
  <c r="W31" i="1"/>
  <c r="W17" i="1"/>
  <c r="W23" i="1"/>
  <c r="W14" i="1"/>
  <c r="W11" i="1"/>
  <c r="W18" i="1"/>
  <c r="W27" i="1"/>
  <c r="W9" i="1"/>
  <c r="W22" i="1"/>
  <c r="W26" i="1"/>
  <c r="W15" i="1"/>
  <c r="W12" i="1"/>
  <c r="W16" i="1"/>
  <c r="W28" i="1"/>
  <c r="W19" i="1"/>
  <c r="W24" i="1"/>
  <c r="W32" i="1"/>
  <c r="K24" i="5"/>
  <c r="K16" i="5"/>
  <c r="K22" i="5"/>
  <c r="K27" i="5"/>
  <c r="K19" i="5"/>
  <c r="K30" i="5"/>
  <c r="K21" i="5"/>
  <c r="K26" i="5"/>
  <c r="K28" i="5"/>
  <c r="K23" i="5"/>
  <c r="K20" i="5"/>
  <c r="K32" i="5"/>
  <c r="K18" i="5"/>
  <c r="K29" i="5"/>
  <c r="K31" i="5"/>
  <c r="K25" i="5"/>
  <c r="U72" i="5"/>
  <c r="U74" i="5" s="1"/>
  <c r="V34" i="3"/>
  <c r="J34" i="2"/>
  <c r="AT30" i="1"/>
  <c r="AT25" i="1"/>
  <c r="AT21" i="1"/>
  <c r="AT17" i="1"/>
  <c r="AT32" i="1"/>
  <c r="AT24" i="1"/>
  <c r="AT22" i="1"/>
  <c r="AT15" i="1"/>
  <c r="AT10" i="1"/>
  <c r="AT31" i="1"/>
  <c r="AT28" i="1"/>
  <c r="AT23" i="1"/>
  <c r="AT18" i="1"/>
  <c r="AT16" i="1"/>
  <c r="AT12" i="1"/>
  <c r="AT27" i="1"/>
  <c r="AT33" i="1"/>
  <c r="AT9" i="1"/>
  <c r="AT11" i="1"/>
  <c r="AT20" i="1"/>
  <c r="AT19" i="1"/>
  <c r="AT14" i="1"/>
  <c r="AT26" i="1"/>
  <c r="W16" i="6"/>
  <c r="W26" i="6"/>
  <c r="W22" i="6"/>
  <c r="W18" i="6"/>
  <c r="W32" i="6"/>
  <c r="W23" i="6"/>
  <c r="W25" i="6"/>
  <c r="W29" i="6"/>
  <c r="W19" i="6"/>
  <c r="W21" i="6"/>
  <c r="W27" i="6"/>
  <c r="W30" i="6"/>
  <c r="W20" i="6"/>
  <c r="W28" i="6"/>
  <c r="W24" i="6"/>
  <c r="AH30" i="3"/>
  <c r="AH25" i="3"/>
  <c r="AH21" i="3"/>
  <c r="AH17" i="3"/>
  <c r="AH27" i="3"/>
  <c r="AH20" i="3"/>
  <c r="AH18" i="3"/>
  <c r="AH12" i="3"/>
  <c r="AH22" i="3"/>
  <c r="AH15" i="3"/>
  <c r="AH11" i="3"/>
  <c r="AH10" i="3"/>
  <c r="AH33" i="3"/>
  <c r="AH19" i="3"/>
  <c r="AH16" i="3"/>
  <c r="AH32" i="3"/>
  <c r="AH23" i="3"/>
  <c r="AH14" i="3"/>
  <c r="AH26" i="3"/>
  <c r="AH28" i="3"/>
  <c r="AH24" i="3"/>
  <c r="AH31" i="3"/>
  <c r="AH9" i="3"/>
  <c r="V34" i="2"/>
  <c r="V76" i="2" s="1"/>
  <c r="AH30" i="1"/>
  <c r="AH25" i="1"/>
  <c r="AH21" i="1"/>
  <c r="AH17" i="1"/>
  <c r="AH27" i="1"/>
  <c r="AH20" i="1"/>
  <c r="AH18" i="1"/>
  <c r="AH12" i="1"/>
  <c r="AH33" i="1"/>
  <c r="AH31" i="1"/>
  <c r="AH24" i="1"/>
  <c r="AH14" i="1"/>
  <c r="AH10" i="1"/>
  <c r="AH32" i="1"/>
  <c r="AH26" i="1"/>
  <c r="AH22" i="1"/>
  <c r="AH28" i="1"/>
  <c r="AH16" i="1"/>
  <c r="AH11" i="1"/>
  <c r="AH15" i="1"/>
  <c r="AH9" i="1"/>
  <c r="AH23" i="1"/>
  <c r="AH19" i="1"/>
  <c r="AH23" i="2"/>
  <c r="AH15" i="2"/>
  <c r="AH27" i="2"/>
  <c r="AH16" i="2"/>
  <c r="AH20" i="2"/>
  <c r="AH33" i="2"/>
  <c r="AH18" i="2"/>
  <c r="AH21" i="2"/>
  <c r="AH31" i="2"/>
  <c r="AH17" i="2"/>
  <c r="AH19" i="2"/>
  <c r="AH11" i="2"/>
  <c r="AH22" i="2"/>
  <c r="AH26" i="2"/>
  <c r="AH24" i="2"/>
  <c r="AH12" i="2"/>
  <c r="AH10" i="2"/>
  <c r="AH28" i="2"/>
  <c r="AH14" i="2"/>
  <c r="AH9" i="2"/>
  <c r="AH25" i="2"/>
  <c r="AH30" i="2"/>
  <c r="AH32" i="2"/>
  <c r="K16" i="6"/>
  <c r="K23" i="6"/>
  <c r="K22" i="6"/>
  <c r="K20" i="6"/>
  <c r="K27" i="6"/>
  <c r="K29" i="6"/>
  <c r="K31" i="6"/>
  <c r="K26" i="6"/>
  <c r="K18" i="6"/>
  <c r="K21" i="6"/>
  <c r="K32" i="6"/>
  <c r="K28" i="6"/>
  <c r="K30" i="6"/>
  <c r="K24" i="6"/>
  <c r="K25" i="6"/>
  <c r="K19" i="6"/>
  <c r="H82" i="2"/>
  <c r="I36" i="3"/>
  <c r="I76" i="3"/>
  <c r="AH30" i="6"/>
  <c r="AH26" i="6"/>
  <c r="AH22" i="6"/>
  <c r="AH18" i="6"/>
  <c r="AH29" i="6"/>
  <c r="AH24" i="6"/>
  <c r="AH32" i="6"/>
  <c r="AH27" i="6"/>
  <c r="AH16" i="6"/>
  <c r="AH21" i="6"/>
  <c r="AH25" i="6"/>
  <c r="AH31" i="6"/>
  <c r="AH20" i="6"/>
  <c r="AH23" i="6"/>
  <c r="AH28" i="6"/>
  <c r="AT16" i="6"/>
  <c r="AT31" i="6"/>
  <c r="AT27" i="6"/>
  <c r="AT23" i="6"/>
  <c r="AT29" i="6"/>
  <c r="AT22" i="6"/>
  <c r="AT20" i="6"/>
  <c r="AT30" i="6"/>
  <c r="AT32" i="6"/>
  <c r="AT26" i="6"/>
  <c r="AT21" i="6"/>
  <c r="AT24" i="6"/>
  <c r="AT18" i="6"/>
  <c r="AT28" i="6"/>
  <c r="AT25" i="6"/>
  <c r="K16" i="3"/>
  <c r="K19" i="3"/>
  <c r="K22" i="3"/>
  <c r="K25" i="3"/>
  <c r="K9" i="3"/>
  <c r="K12" i="3"/>
  <c r="K15" i="3"/>
  <c r="K17" i="3"/>
  <c r="K21" i="3"/>
  <c r="K32" i="3"/>
  <c r="K23" i="3"/>
  <c r="K11" i="3"/>
  <c r="K18" i="3"/>
  <c r="K10" i="3"/>
  <c r="K27" i="3"/>
  <c r="K31" i="3"/>
  <c r="K20" i="3"/>
  <c r="K24" i="3"/>
  <c r="K26" i="3"/>
  <c r="K28" i="3"/>
  <c r="K30" i="3"/>
  <c r="K14" i="3"/>
  <c r="K33" i="3"/>
  <c r="K13" i="3"/>
  <c r="AT31" i="3"/>
  <c r="AT26" i="3"/>
  <c r="AT22" i="3"/>
  <c r="AT18" i="3"/>
  <c r="AT14" i="3"/>
  <c r="AT11" i="3"/>
  <c r="AT33" i="3"/>
  <c r="AT25" i="3"/>
  <c r="AT23" i="3"/>
  <c r="AT16" i="3"/>
  <c r="AT9" i="3"/>
  <c r="AT28" i="3"/>
  <c r="AT21" i="3"/>
  <c r="AT27" i="3"/>
  <c r="AT24" i="3"/>
  <c r="AT12" i="3"/>
  <c r="AT10" i="3"/>
  <c r="AT17" i="3"/>
  <c r="AT32" i="3"/>
  <c r="AT15" i="3"/>
  <c r="AT19" i="3"/>
  <c r="AT30" i="3"/>
  <c r="AT20" i="3"/>
  <c r="I36" i="4"/>
  <c r="U76" i="5"/>
  <c r="K14" i="4"/>
  <c r="K19" i="4"/>
  <c r="K24" i="4"/>
  <c r="K9" i="4"/>
  <c r="K10" i="4"/>
  <c r="K27" i="4"/>
  <c r="K31" i="4"/>
  <c r="K23" i="4"/>
  <c r="K22" i="4"/>
  <c r="K26" i="4"/>
  <c r="K30" i="4"/>
  <c r="K21" i="4"/>
  <c r="K28" i="4"/>
  <c r="K33" i="4"/>
  <c r="K13" i="4"/>
  <c r="K16" i="4"/>
  <c r="K18" i="4"/>
  <c r="K11" i="4"/>
  <c r="K25" i="4"/>
  <c r="K32" i="4"/>
  <c r="K20" i="4"/>
  <c r="K29" i="4"/>
  <c r="K15" i="4"/>
  <c r="K12" i="4"/>
  <c r="K17" i="4"/>
  <c r="W24" i="4"/>
  <c r="W32" i="4"/>
  <c r="W27" i="4"/>
  <c r="W22" i="4"/>
  <c r="W17" i="4"/>
  <c r="W13" i="4"/>
  <c r="W9" i="4"/>
  <c r="W33" i="4"/>
  <c r="W21" i="4"/>
  <c r="W19" i="4"/>
  <c r="W10" i="4"/>
  <c r="W12" i="4"/>
  <c r="W26" i="4"/>
  <c r="W11" i="4"/>
  <c r="W23" i="4"/>
  <c r="W30" i="4"/>
  <c r="W25" i="4"/>
  <c r="W14" i="4"/>
  <c r="W18" i="4"/>
  <c r="W20" i="4"/>
  <c r="W16" i="4"/>
  <c r="H82" i="4"/>
  <c r="H84" i="4" s="1"/>
  <c r="H86" i="4" s="1"/>
  <c r="AH33" i="4"/>
  <c r="AH18" i="4"/>
  <c r="AH32" i="4"/>
  <c r="AH17" i="4"/>
  <c r="AH12" i="4"/>
  <c r="AH31" i="4"/>
  <c r="AH13" i="4"/>
  <c r="AH10" i="4"/>
  <c r="AH26" i="4"/>
  <c r="AH15" i="4"/>
  <c r="AH29" i="4"/>
  <c r="AH21" i="4"/>
  <c r="AH11" i="4"/>
  <c r="AH16" i="4"/>
  <c r="AH23" i="4"/>
  <c r="AH20" i="4"/>
  <c r="AH19" i="4"/>
  <c r="AH28" i="4"/>
  <c r="AH22" i="4"/>
  <c r="AH25" i="4"/>
  <c r="AH9" i="4"/>
  <c r="AH24" i="4"/>
  <c r="AH30" i="4"/>
  <c r="AH27" i="4"/>
  <c r="AH14" i="4"/>
  <c r="AT19" i="4"/>
  <c r="AT13" i="4"/>
  <c r="AT27" i="4"/>
  <c r="AT20" i="4"/>
  <c r="AT29" i="4"/>
  <c r="AT32" i="4"/>
  <c r="AT26" i="4"/>
  <c r="AT23" i="4"/>
  <c r="AT31" i="4"/>
  <c r="AT33" i="4"/>
  <c r="AT24" i="4"/>
  <c r="AT18" i="4"/>
  <c r="AT14" i="4"/>
  <c r="AT22" i="4"/>
  <c r="AT16" i="4"/>
  <c r="AT28" i="4"/>
  <c r="AT21" i="4"/>
  <c r="AT17" i="4"/>
  <c r="AT12" i="4"/>
  <c r="AT11" i="4"/>
  <c r="AT10" i="4"/>
  <c r="AT30" i="4"/>
  <c r="AT9" i="4"/>
  <c r="AT25" i="4"/>
  <c r="AT15" i="4"/>
  <c r="H82" i="6"/>
  <c r="H84" i="6" s="1"/>
  <c r="H86" i="6" s="1"/>
  <c r="I72" i="5"/>
  <c r="U74" i="6"/>
  <c r="H82" i="5"/>
  <c r="H84" i="5" s="1"/>
  <c r="I72" i="4"/>
  <c r="I74" i="4" s="1"/>
  <c r="J41" i="5"/>
  <c r="J77" i="5" s="1"/>
  <c r="W12" i="5"/>
  <c r="W38" i="5"/>
  <c r="W39" i="5"/>
  <c r="W15" i="5"/>
  <c r="W10" i="5"/>
  <c r="W13" i="5"/>
  <c r="W11" i="5"/>
  <c r="W9" i="5"/>
  <c r="W14" i="5"/>
  <c r="W17" i="5"/>
  <c r="AH14" i="5"/>
  <c r="AH12" i="5"/>
  <c r="AH17" i="5"/>
  <c r="AH38" i="5"/>
  <c r="AH9" i="5"/>
  <c r="AH11" i="5"/>
  <c r="AH15" i="5"/>
  <c r="AH39" i="5"/>
  <c r="AH10" i="5"/>
  <c r="K38" i="5"/>
  <c r="K11" i="5"/>
  <c r="K14" i="5"/>
  <c r="K15" i="5"/>
  <c r="K10" i="5"/>
  <c r="K39" i="5"/>
  <c r="K13" i="5"/>
  <c r="K12" i="5"/>
  <c r="K9" i="5"/>
  <c r="K17" i="5"/>
  <c r="AT17" i="5"/>
  <c r="AT14" i="5"/>
  <c r="AT9" i="5"/>
  <c r="AT11" i="5"/>
  <c r="AT39" i="5"/>
  <c r="AT15" i="5"/>
  <c r="AT38" i="5"/>
  <c r="AT10" i="5"/>
  <c r="AT12" i="5"/>
  <c r="W39" i="6"/>
  <c r="W11" i="6"/>
  <c r="W38" i="6"/>
  <c r="W17" i="6"/>
  <c r="W13" i="6"/>
  <c r="W9" i="6"/>
  <c r="W15" i="6"/>
  <c r="W14" i="6"/>
  <c r="W10" i="6"/>
  <c r="W12" i="6"/>
  <c r="K39" i="6"/>
  <c r="K38" i="6"/>
  <c r="K9" i="6"/>
  <c r="K12" i="6"/>
  <c r="K15" i="6"/>
  <c r="K13" i="6"/>
  <c r="K11" i="6"/>
  <c r="K17" i="6"/>
  <c r="K10" i="6"/>
  <c r="K14" i="6"/>
  <c r="AT15" i="6"/>
  <c r="AT39" i="6"/>
  <c r="AT11" i="6"/>
  <c r="AT9" i="6"/>
  <c r="AT38" i="6"/>
  <c r="AT10" i="6"/>
  <c r="AT12" i="6"/>
  <c r="AT14" i="6"/>
  <c r="AT17" i="6"/>
  <c r="AH15" i="6"/>
  <c r="AH38" i="6"/>
  <c r="AH14" i="6"/>
  <c r="AH39" i="6"/>
  <c r="AH17" i="6"/>
  <c r="AH12" i="6"/>
  <c r="AH10" i="6"/>
  <c r="AH9" i="6"/>
  <c r="AH11" i="6"/>
  <c r="AT38" i="4"/>
  <c r="AT39" i="4"/>
  <c r="AH38" i="4"/>
  <c r="AH39" i="4"/>
  <c r="K38" i="4"/>
  <c r="K39" i="4"/>
  <c r="G64" i="5"/>
  <c r="V46" i="4"/>
  <c r="U36" i="4"/>
  <c r="J7" i="5"/>
  <c r="J71" i="5" s="1"/>
  <c r="AG41" i="5"/>
  <c r="T74" i="5"/>
  <c r="I76" i="6"/>
  <c r="I80" i="6" s="1"/>
  <c r="G82" i="5"/>
  <c r="G84" i="5" s="1"/>
  <c r="G93" i="5" s="1"/>
  <c r="G96" i="5" s="1"/>
  <c r="I77" i="4"/>
  <c r="AG7" i="5"/>
  <c r="AG71" i="5" s="1"/>
  <c r="AG72" i="5" s="1"/>
  <c r="T74" i="4"/>
  <c r="AG41" i="4"/>
  <c r="J41" i="6"/>
  <c r="J77" i="6" s="1"/>
  <c r="V41" i="6"/>
  <c r="G82" i="6"/>
  <c r="J34" i="4"/>
  <c r="V7" i="6"/>
  <c r="V71" i="6" s="1"/>
  <c r="V72" i="6" s="1"/>
  <c r="V7" i="5"/>
  <c r="V71" i="5" s="1"/>
  <c r="V72" i="5" s="1"/>
  <c r="I71" i="6"/>
  <c r="J41" i="4"/>
  <c r="U36" i="5"/>
  <c r="V41" i="4"/>
  <c r="T74" i="6"/>
  <c r="U36" i="6"/>
  <c r="U55" i="6" s="1"/>
  <c r="U60" i="6" s="1"/>
  <c r="I76" i="5"/>
  <c r="G60" i="4"/>
  <c r="V41" i="5"/>
  <c r="J7" i="4"/>
  <c r="AG41" i="6"/>
  <c r="AG7" i="4"/>
  <c r="AG71" i="4" s="1"/>
  <c r="AG72" i="4" s="1"/>
  <c r="J7" i="6"/>
  <c r="J71" i="6" s="1"/>
  <c r="G82" i="4"/>
  <c r="G84" i="4" s="1"/>
  <c r="G86" i="4" s="1"/>
  <c r="I77" i="6"/>
  <c r="I76" i="4"/>
  <c r="I80" i="4" s="1"/>
  <c r="AG46" i="4"/>
  <c r="AG34" i="4"/>
  <c r="V34" i="4"/>
  <c r="J46" i="4"/>
  <c r="G64" i="2"/>
  <c r="AV4" i="2"/>
  <c r="AV2" i="2" s="1"/>
  <c r="BH4" i="1"/>
  <c r="BH2" i="1" s="1"/>
  <c r="BT4" i="5"/>
  <c r="BT2" i="5" s="1"/>
  <c r="BT4" i="3"/>
  <c r="BT2" i="3" s="1"/>
  <c r="BH4" i="2"/>
  <c r="BH2" i="2" s="1"/>
  <c r="AV4" i="5"/>
  <c r="AV2" i="5" s="1"/>
  <c r="DP3" i="2"/>
  <c r="BH4" i="5"/>
  <c r="BH2" i="5" s="1"/>
  <c r="AV4" i="1"/>
  <c r="AV2" i="1" s="1"/>
  <c r="BT4" i="4"/>
  <c r="BT2" i="4" s="1"/>
  <c r="CR3" i="2"/>
  <c r="BH4" i="3"/>
  <c r="BH2" i="3" s="1"/>
  <c r="BH4" i="4"/>
  <c r="BH2" i="4" s="1"/>
  <c r="AV4" i="6"/>
  <c r="AV2" i="6" s="1"/>
  <c r="DD3" i="4"/>
  <c r="DD3" i="1"/>
  <c r="DP3" i="3"/>
  <c r="DP3" i="4"/>
  <c r="BT4" i="6"/>
  <c r="BT2" i="6" s="1"/>
  <c r="BH4" i="6"/>
  <c r="BH2" i="6" s="1"/>
  <c r="DP3" i="1"/>
  <c r="CR3" i="1"/>
  <c r="CR3" i="3"/>
  <c r="EB3" i="4"/>
  <c r="BT4" i="1"/>
  <c r="BT2" i="1" s="1"/>
  <c r="EB3" i="2"/>
  <c r="EB3" i="1"/>
  <c r="DD3" i="3"/>
  <c r="AV4" i="3"/>
  <c r="AV2" i="3" s="1"/>
  <c r="AV4" i="4"/>
  <c r="AV2" i="4" s="1"/>
  <c r="DD3" i="2"/>
  <c r="CR3" i="4"/>
  <c r="BT4" i="2"/>
  <c r="BT2" i="2" s="1"/>
  <c r="EB3" i="3"/>
  <c r="AJ4" i="6"/>
  <c r="AJ2" i="6" s="1"/>
  <c r="AJ4" i="2"/>
  <c r="AJ2" i="2" s="1"/>
  <c r="AJ4" i="1"/>
  <c r="AJ2" i="1" s="1"/>
  <c r="AJ4" i="5"/>
  <c r="AJ2" i="5" s="1"/>
  <c r="AJ4" i="4"/>
  <c r="AJ2" i="4" s="1"/>
  <c r="AJ4" i="3"/>
  <c r="AJ2" i="3" s="1"/>
  <c r="L4" i="5"/>
  <c r="L2" i="5" s="1"/>
  <c r="X4" i="5"/>
  <c r="X2" i="5" s="1"/>
  <c r="L4" i="6"/>
  <c r="L2" i="6" s="1"/>
  <c r="X4" i="6"/>
  <c r="X2" i="6" s="1"/>
  <c r="L4" i="2"/>
  <c r="L2" i="2" s="1"/>
  <c r="X4" i="2"/>
  <c r="X2" i="2" s="1"/>
  <c r="L4" i="1"/>
  <c r="L2" i="1" s="1"/>
  <c r="X4" i="1"/>
  <c r="X2" i="1" s="1"/>
  <c r="L4" i="4"/>
  <c r="L2" i="4" s="1"/>
  <c r="X4" i="4"/>
  <c r="X2" i="4" s="1"/>
  <c r="L4" i="3"/>
  <c r="L2" i="3" s="1"/>
  <c r="X4" i="3"/>
  <c r="X2" i="3" s="1"/>
  <c r="W91" i="2" l="1"/>
  <c r="AU91" i="3"/>
  <c r="AI91" i="3"/>
  <c r="BH50" i="5"/>
  <c r="BH51" i="5"/>
  <c r="BH49" i="5"/>
  <c r="BH89" i="5"/>
  <c r="BH90" i="5"/>
  <c r="BH59" i="5"/>
  <c r="BH58" i="5"/>
  <c r="BH57" i="5"/>
  <c r="BH88" i="5"/>
  <c r="L50" i="6"/>
  <c r="L49" i="6"/>
  <c r="L51" i="6"/>
  <c r="L57" i="6"/>
  <c r="L59" i="6"/>
  <c r="L89" i="6"/>
  <c r="L88" i="6"/>
  <c r="L58" i="6"/>
  <c r="L90" i="6"/>
  <c r="X49" i="5"/>
  <c r="X50" i="5"/>
  <c r="X51" i="5"/>
  <c r="X59" i="5"/>
  <c r="X88" i="5"/>
  <c r="X90" i="5"/>
  <c r="X57" i="5"/>
  <c r="X89" i="5"/>
  <c r="X58" i="5"/>
  <c r="L51" i="5"/>
  <c r="L49" i="5"/>
  <c r="L50" i="5"/>
  <c r="L90" i="5"/>
  <c r="L59" i="5"/>
  <c r="L58" i="5"/>
  <c r="L88" i="5"/>
  <c r="L57" i="5"/>
  <c r="L89" i="5"/>
  <c r="BT51" i="1"/>
  <c r="BT49" i="1"/>
  <c r="BT50" i="1"/>
  <c r="BT57" i="1"/>
  <c r="BT88" i="1"/>
  <c r="BT91" i="1" s="1"/>
  <c r="AV50" i="1"/>
  <c r="AV51" i="1"/>
  <c r="AV49" i="1"/>
  <c r="AV88" i="1"/>
  <c r="AV91" i="1" s="1"/>
  <c r="AV57" i="1"/>
  <c r="AJ49" i="4"/>
  <c r="AJ50" i="4"/>
  <c r="AJ51" i="4"/>
  <c r="AJ57" i="4"/>
  <c r="AJ88" i="4"/>
  <c r="AI91" i="2"/>
  <c r="W91" i="3"/>
  <c r="AJ49" i="3"/>
  <c r="AJ50" i="3"/>
  <c r="AJ51" i="3"/>
  <c r="AJ59" i="3"/>
  <c r="AJ58" i="3"/>
  <c r="AJ57" i="3"/>
  <c r="AJ88" i="3"/>
  <c r="AJ89" i="3"/>
  <c r="AJ90" i="3"/>
  <c r="AJ51" i="1"/>
  <c r="AJ49" i="1"/>
  <c r="AJ50" i="1"/>
  <c r="AJ57" i="1"/>
  <c r="AJ88" i="1"/>
  <c r="AJ91" i="1" s="1"/>
  <c r="BH51" i="2"/>
  <c r="BH49" i="2"/>
  <c r="BH50" i="2"/>
  <c r="BH58" i="2"/>
  <c r="BH89" i="2"/>
  <c r="BH57" i="2"/>
  <c r="BH88" i="2"/>
  <c r="BH49" i="6"/>
  <c r="BH51" i="6"/>
  <c r="BH50" i="6"/>
  <c r="BH59" i="6"/>
  <c r="BH89" i="6"/>
  <c r="BH58" i="6"/>
  <c r="BH90" i="6"/>
  <c r="BH57" i="6"/>
  <c r="BH88" i="6"/>
  <c r="BT49" i="3"/>
  <c r="BT50" i="3"/>
  <c r="BT51" i="3"/>
  <c r="BT58" i="3"/>
  <c r="BT59" i="3"/>
  <c r="BT57" i="3"/>
  <c r="BT89" i="3"/>
  <c r="BT90" i="3"/>
  <c r="BT88" i="3"/>
  <c r="BT51" i="6"/>
  <c r="BT50" i="6"/>
  <c r="BT49" i="6"/>
  <c r="BT58" i="6"/>
  <c r="BT90" i="6"/>
  <c r="BT59" i="6"/>
  <c r="BT89" i="6"/>
  <c r="BT57" i="6"/>
  <c r="BT88" i="6"/>
  <c r="BT50" i="5"/>
  <c r="BT51" i="5"/>
  <c r="BT49" i="5"/>
  <c r="BT90" i="5"/>
  <c r="BT89" i="5"/>
  <c r="BT58" i="5"/>
  <c r="BT59" i="5"/>
  <c r="BT57" i="5"/>
  <c r="BT88" i="5"/>
  <c r="X49" i="4"/>
  <c r="X50" i="4"/>
  <c r="X51" i="4"/>
  <c r="X57" i="4"/>
  <c r="X88" i="4"/>
  <c r="BH51" i="1"/>
  <c r="BH50" i="1"/>
  <c r="BH49" i="1"/>
  <c r="BH57" i="1"/>
  <c r="BH88" i="1"/>
  <c r="BH91" i="1" s="1"/>
  <c r="AJ50" i="5"/>
  <c r="AJ49" i="5"/>
  <c r="AJ51" i="5"/>
  <c r="AJ90" i="5"/>
  <c r="AJ59" i="5"/>
  <c r="AJ58" i="5"/>
  <c r="AJ89" i="5"/>
  <c r="AJ57" i="5"/>
  <c r="AJ88" i="5"/>
  <c r="AV49" i="2"/>
  <c r="AV50" i="2"/>
  <c r="AV51" i="2"/>
  <c r="AV57" i="2"/>
  <c r="AV88" i="2"/>
  <c r="AV58" i="2"/>
  <c r="AV89" i="2"/>
  <c r="L50" i="3"/>
  <c r="L49" i="3"/>
  <c r="L51" i="3"/>
  <c r="L90" i="3"/>
  <c r="L59" i="3"/>
  <c r="L58" i="3"/>
  <c r="L89" i="3"/>
  <c r="L88" i="3"/>
  <c r="L57" i="3"/>
  <c r="X50" i="1"/>
  <c r="X51" i="1"/>
  <c r="X88" i="1"/>
  <c r="X91" i="1" s="1"/>
  <c r="X57" i="1"/>
  <c r="AV50" i="5"/>
  <c r="AV51" i="5"/>
  <c r="AV49" i="5"/>
  <c r="AV89" i="5"/>
  <c r="AV90" i="5"/>
  <c r="AV59" i="5"/>
  <c r="AV58" i="5"/>
  <c r="AV57" i="5"/>
  <c r="AV88" i="5"/>
  <c r="AJ50" i="2"/>
  <c r="AJ51" i="2"/>
  <c r="AJ49" i="2"/>
  <c r="AJ57" i="2"/>
  <c r="AJ88" i="2"/>
  <c r="AJ58" i="2"/>
  <c r="AJ89" i="2"/>
  <c r="BT50" i="2"/>
  <c r="BT51" i="2"/>
  <c r="BT49" i="2"/>
  <c r="BT57" i="2"/>
  <c r="BT88" i="2"/>
  <c r="BT58" i="2"/>
  <c r="BT89" i="2"/>
  <c r="BG91" i="3"/>
  <c r="K91" i="3"/>
  <c r="X51" i="2"/>
  <c r="X49" i="2"/>
  <c r="X50" i="2"/>
  <c r="X53" i="2" s="1"/>
  <c r="X78" i="2" s="1"/>
  <c r="X88" i="2"/>
  <c r="X58" i="2"/>
  <c r="X89" i="2"/>
  <c r="X57" i="2"/>
  <c r="AV51" i="4"/>
  <c r="AV49" i="4"/>
  <c r="AV50" i="4"/>
  <c r="AV57" i="4"/>
  <c r="AV88" i="4"/>
  <c r="AV51" i="6"/>
  <c r="AV49" i="6"/>
  <c r="AV50" i="6"/>
  <c r="AV59" i="6"/>
  <c r="AV89" i="6"/>
  <c r="AV58" i="6"/>
  <c r="AV90" i="6"/>
  <c r="AV57" i="6"/>
  <c r="AV88" i="6"/>
  <c r="BG91" i="2"/>
  <c r="AU91" i="2"/>
  <c r="AJ49" i="6"/>
  <c r="AJ50" i="6"/>
  <c r="AJ51" i="6"/>
  <c r="AJ58" i="6"/>
  <c r="AJ90" i="6"/>
  <c r="AJ59" i="6"/>
  <c r="AJ89" i="6"/>
  <c r="AJ57" i="6"/>
  <c r="AJ88" i="6"/>
  <c r="L51" i="1"/>
  <c r="L49" i="1"/>
  <c r="L50" i="1"/>
  <c r="L88" i="1"/>
  <c r="L91" i="1" s="1"/>
  <c r="L57" i="1"/>
  <c r="L50" i="2"/>
  <c r="L49" i="2"/>
  <c r="L51" i="2"/>
  <c r="L57" i="2"/>
  <c r="L89" i="2"/>
  <c r="L58" i="2"/>
  <c r="L88" i="2"/>
  <c r="AV49" i="3"/>
  <c r="AV50" i="3"/>
  <c r="AV51" i="3"/>
  <c r="AV58" i="3"/>
  <c r="AV59" i="3"/>
  <c r="AV57" i="3"/>
  <c r="AV88" i="3"/>
  <c r="AV90" i="3"/>
  <c r="AV89" i="3"/>
  <c r="BH50" i="4"/>
  <c r="BH51" i="4"/>
  <c r="BH49" i="4"/>
  <c r="BH57" i="4"/>
  <c r="BH88" i="4"/>
  <c r="X51" i="6"/>
  <c r="X49" i="6"/>
  <c r="X50" i="6"/>
  <c r="X90" i="6"/>
  <c r="X57" i="6"/>
  <c r="X59" i="6"/>
  <c r="X89" i="6"/>
  <c r="X88" i="6"/>
  <c r="X58" i="6"/>
  <c r="BH51" i="3"/>
  <c r="BH49" i="3"/>
  <c r="BH50" i="3"/>
  <c r="BH58" i="3"/>
  <c r="BH57" i="3"/>
  <c r="BH59" i="3"/>
  <c r="BH88" i="3"/>
  <c r="BH89" i="3"/>
  <c r="BH90" i="3"/>
  <c r="X51" i="3"/>
  <c r="X58" i="3"/>
  <c r="X57" i="3"/>
  <c r="X59" i="3"/>
  <c r="X88" i="3"/>
  <c r="X90" i="3"/>
  <c r="X89" i="3"/>
  <c r="L51" i="4"/>
  <c r="L50" i="4"/>
  <c r="L49" i="4"/>
  <c r="L57" i="4"/>
  <c r="L88" i="4"/>
  <c r="BT49" i="4"/>
  <c r="BT50" i="4"/>
  <c r="BT51" i="4"/>
  <c r="BT57" i="4"/>
  <c r="BT88" i="4"/>
  <c r="I97" i="11"/>
  <c r="J95" i="11" s="1"/>
  <c r="AH91" i="6"/>
  <c r="W91" i="6"/>
  <c r="L45" i="6"/>
  <c r="K46" i="5"/>
  <c r="W46" i="1"/>
  <c r="AH46" i="2"/>
  <c r="L43" i="4"/>
  <c r="L44" i="4"/>
  <c r="L91" i="4"/>
  <c r="AU44" i="4"/>
  <c r="AU91" i="4"/>
  <c r="AU43" i="4"/>
  <c r="X44" i="4"/>
  <c r="X43" i="4"/>
  <c r="X91" i="4"/>
  <c r="AI44" i="4"/>
  <c r="AI91" i="4"/>
  <c r="AI43" i="4"/>
  <c r="BG44" i="4"/>
  <c r="BG91" i="4"/>
  <c r="BG43" i="4"/>
  <c r="X43" i="2"/>
  <c r="X44" i="2"/>
  <c r="BG43" i="2"/>
  <c r="BG44" i="2"/>
  <c r="I80" i="2"/>
  <c r="AT53" i="2"/>
  <c r="AT78" i="2" s="1"/>
  <c r="L43" i="2"/>
  <c r="L44" i="2"/>
  <c r="L91" i="2"/>
  <c r="AU43" i="2"/>
  <c r="AU44" i="2"/>
  <c r="AI44" i="2"/>
  <c r="AI43" i="2"/>
  <c r="AT46" i="2"/>
  <c r="W46" i="2"/>
  <c r="K46" i="2"/>
  <c r="AT46" i="1"/>
  <c r="L29" i="1"/>
  <c r="L44" i="1"/>
  <c r="L43" i="1"/>
  <c r="BG29" i="1"/>
  <c r="BG43" i="1"/>
  <c r="BG44" i="1"/>
  <c r="AU29" i="1"/>
  <c r="AU44" i="1"/>
  <c r="AU43" i="1"/>
  <c r="X29" i="1"/>
  <c r="X43" i="1"/>
  <c r="X44" i="1"/>
  <c r="AI29" i="1"/>
  <c r="AI44" i="1"/>
  <c r="AI43" i="1"/>
  <c r="I80" i="1"/>
  <c r="AH46" i="1"/>
  <c r="K46" i="1"/>
  <c r="X45" i="3"/>
  <c r="X44" i="3"/>
  <c r="X43" i="3"/>
  <c r="AI44" i="3"/>
  <c r="AI45" i="3"/>
  <c r="AI43" i="3"/>
  <c r="L44" i="3"/>
  <c r="L45" i="3"/>
  <c r="L43" i="3"/>
  <c r="BG45" i="3"/>
  <c r="BG44" i="3"/>
  <c r="BG43" i="3"/>
  <c r="W46" i="3"/>
  <c r="AH46" i="3"/>
  <c r="AU45" i="3"/>
  <c r="AU44" i="3"/>
  <c r="AU43" i="3"/>
  <c r="K46" i="3"/>
  <c r="AT46" i="3"/>
  <c r="AT46" i="6"/>
  <c r="L91" i="9"/>
  <c r="L91" i="13"/>
  <c r="L91" i="8"/>
  <c r="L91" i="12"/>
  <c r="AT91" i="11"/>
  <c r="K91" i="9"/>
  <c r="W91" i="9"/>
  <c r="AT91" i="10"/>
  <c r="K91" i="8"/>
  <c r="W91" i="5"/>
  <c r="W91" i="13"/>
  <c r="AH91" i="12"/>
  <c r="AT91" i="9"/>
  <c r="AT91" i="6"/>
  <c r="K91" i="6"/>
  <c r="W91" i="10"/>
  <c r="AH91" i="13"/>
  <c r="AH91" i="11"/>
  <c r="X91" i="8"/>
  <c r="X91" i="12"/>
  <c r="AU91" i="10"/>
  <c r="AU91" i="11"/>
  <c r="AU91" i="13"/>
  <c r="AT91" i="8"/>
  <c r="AT91" i="13"/>
  <c r="AT91" i="12"/>
  <c r="K91" i="13"/>
  <c r="K91" i="5"/>
  <c r="W91" i="8"/>
  <c r="X45" i="5"/>
  <c r="AI44" i="5"/>
  <c r="AI45" i="5"/>
  <c r="G13" i="28"/>
  <c r="J95" i="9"/>
  <c r="AT60" i="8"/>
  <c r="X45" i="6"/>
  <c r="AU45" i="6"/>
  <c r="AI45" i="6"/>
  <c r="BG44" i="5"/>
  <c r="BG45" i="5"/>
  <c r="BG45" i="6"/>
  <c r="L45" i="5"/>
  <c r="AU44" i="5"/>
  <c r="AU45" i="5"/>
  <c r="H60" i="6"/>
  <c r="H62" i="6" s="1"/>
  <c r="H64" i="6" s="1"/>
  <c r="W46" i="6"/>
  <c r="AH46" i="6"/>
  <c r="K46" i="6"/>
  <c r="I60" i="6"/>
  <c r="I62" i="6" s="1"/>
  <c r="W46" i="5"/>
  <c r="J95" i="10"/>
  <c r="G14" i="28"/>
  <c r="G12" i="28"/>
  <c r="J95" i="8"/>
  <c r="G15" i="28"/>
  <c r="J95" i="12"/>
  <c r="G16" i="28"/>
  <c r="G17" i="28"/>
  <c r="J95" i="13"/>
  <c r="X43" i="6"/>
  <c r="X44" i="6"/>
  <c r="X33" i="6"/>
  <c r="AU44" i="6"/>
  <c r="AU33" i="6"/>
  <c r="AU43" i="6"/>
  <c r="AI44" i="6"/>
  <c r="AI33" i="6"/>
  <c r="AI43" i="6"/>
  <c r="G97" i="5"/>
  <c r="H95" i="5" s="1"/>
  <c r="AT34" i="6"/>
  <c r="L44" i="6"/>
  <c r="L43" i="6"/>
  <c r="L33" i="6"/>
  <c r="I80" i="5"/>
  <c r="X43" i="5"/>
  <c r="X44" i="5"/>
  <c r="BG44" i="6"/>
  <c r="BG33" i="6"/>
  <c r="BG43" i="6"/>
  <c r="W34" i="6"/>
  <c r="L43" i="5"/>
  <c r="L44" i="5"/>
  <c r="AH34" i="6"/>
  <c r="AH76" i="6" s="1"/>
  <c r="K34" i="6"/>
  <c r="K36" i="6" s="1"/>
  <c r="I74" i="5"/>
  <c r="AH34" i="5"/>
  <c r="AH76" i="5" s="1"/>
  <c r="X33" i="5"/>
  <c r="AI33" i="5"/>
  <c r="L33" i="5"/>
  <c r="AU33" i="5"/>
  <c r="BG33" i="5"/>
  <c r="AT34" i="5"/>
  <c r="K34" i="5"/>
  <c r="W34" i="5"/>
  <c r="W36" i="5" s="1"/>
  <c r="V80" i="2"/>
  <c r="U80" i="5"/>
  <c r="U82" i="5" s="1"/>
  <c r="U84" i="5" s="1"/>
  <c r="V80" i="5"/>
  <c r="J80" i="5"/>
  <c r="J80" i="6"/>
  <c r="BG29" i="3"/>
  <c r="X29" i="3"/>
  <c r="AU29" i="3"/>
  <c r="H60" i="3"/>
  <c r="H62" i="3" s="1"/>
  <c r="H64" i="3" s="1"/>
  <c r="L29" i="3"/>
  <c r="AI29" i="3"/>
  <c r="T60" i="3"/>
  <c r="T62" i="3" s="1"/>
  <c r="T64" i="3" s="1"/>
  <c r="AI29" i="2"/>
  <c r="AU29" i="2"/>
  <c r="X29" i="2"/>
  <c r="L29" i="2"/>
  <c r="BG29" i="2"/>
  <c r="AG76" i="1"/>
  <c r="AG80" i="1" s="1"/>
  <c r="V76" i="1"/>
  <c r="V80" i="1" s="1"/>
  <c r="J78" i="2"/>
  <c r="J78" i="1"/>
  <c r="U80" i="3"/>
  <c r="I80" i="3"/>
  <c r="AT53" i="3"/>
  <c r="AT78" i="3" s="1"/>
  <c r="I55" i="2"/>
  <c r="I60" i="2" s="1"/>
  <c r="I62" i="2" s="1"/>
  <c r="I64" i="2" s="1"/>
  <c r="I55" i="3"/>
  <c r="I55" i="4"/>
  <c r="I60" i="4" s="1"/>
  <c r="I62" i="4" s="1"/>
  <c r="U55" i="4"/>
  <c r="U60" i="4" s="1"/>
  <c r="U62" i="4" s="1"/>
  <c r="U64" i="4" s="1"/>
  <c r="H62" i="5"/>
  <c r="U55" i="5"/>
  <c r="K53" i="4"/>
  <c r="K78" i="4" s="1"/>
  <c r="K53" i="2"/>
  <c r="K78" i="2" s="1"/>
  <c r="W53" i="4"/>
  <c r="W78" i="4" s="1"/>
  <c r="AH53" i="1"/>
  <c r="AH78" i="1" s="1"/>
  <c r="W53" i="6"/>
  <c r="W78" i="6" s="1"/>
  <c r="AH53" i="6"/>
  <c r="AH78" i="6" s="1"/>
  <c r="AT53" i="6"/>
  <c r="AT78" i="6" s="1"/>
  <c r="K53" i="6"/>
  <c r="K78" i="6" s="1"/>
  <c r="AT53" i="5"/>
  <c r="AT78" i="5" s="1"/>
  <c r="K53" i="5"/>
  <c r="K78" i="5" s="1"/>
  <c r="W53" i="5"/>
  <c r="W78" i="5" s="1"/>
  <c r="AH53" i="5"/>
  <c r="AH78" i="5" s="1"/>
  <c r="AT53" i="4"/>
  <c r="AT78" i="4" s="1"/>
  <c r="AH53" i="4"/>
  <c r="AH78" i="4" s="1"/>
  <c r="W53" i="3"/>
  <c r="W78" i="3" s="1"/>
  <c r="AH53" i="3"/>
  <c r="AH78" i="3" s="1"/>
  <c r="K53" i="3"/>
  <c r="AH53" i="2"/>
  <c r="AH78" i="2" s="1"/>
  <c r="W53" i="2"/>
  <c r="W78" i="2" s="1"/>
  <c r="K53" i="1"/>
  <c r="W53" i="1"/>
  <c r="W78" i="1" s="1"/>
  <c r="AT53" i="1"/>
  <c r="AT78" i="1" s="1"/>
  <c r="U84" i="4"/>
  <c r="U86" i="4" s="1"/>
  <c r="W34" i="3"/>
  <c r="W36" i="3" s="1"/>
  <c r="U64" i="3"/>
  <c r="G86" i="2"/>
  <c r="G93" i="2"/>
  <c r="L21" i="5"/>
  <c r="L16" i="5"/>
  <c r="L25" i="5"/>
  <c r="L30" i="5"/>
  <c r="L22" i="5"/>
  <c r="L19" i="5"/>
  <c r="L27" i="5"/>
  <c r="L23" i="5"/>
  <c r="L20" i="5"/>
  <c r="L24" i="5"/>
  <c r="L26" i="5"/>
  <c r="L32" i="5"/>
  <c r="L18" i="5"/>
  <c r="L28" i="5"/>
  <c r="L31" i="5"/>
  <c r="L29" i="5"/>
  <c r="AU16" i="5"/>
  <c r="AU27" i="5"/>
  <c r="AU23" i="5"/>
  <c r="AU19" i="5"/>
  <c r="AU32" i="5"/>
  <c r="AU26" i="5"/>
  <c r="AU24" i="5"/>
  <c r="AU31" i="5"/>
  <c r="AU18" i="5"/>
  <c r="AU21" i="5"/>
  <c r="AU30" i="5"/>
  <c r="AU20" i="5"/>
  <c r="AU25" i="5"/>
  <c r="AU29" i="5"/>
  <c r="AU28" i="5"/>
  <c r="AU22" i="5"/>
  <c r="AI33" i="2"/>
  <c r="AI21" i="2"/>
  <c r="AI23" i="2"/>
  <c r="AI25" i="2"/>
  <c r="AI20" i="2"/>
  <c r="AI17" i="2"/>
  <c r="AI24" i="2"/>
  <c r="AI30" i="2"/>
  <c r="AI9" i="2"/>
  <c r="AI14" i="2"/>
  <c r="AI12" i="2"/>
  <c r="AI31" i="2"/>
  <c r="AI28" i="2"/>
  <c r="AI11" i="2"/>
  <c r="AI19" i="2"/>
  <c r="AI10" i="2"/>
  <c r="AI15" i="2"/>
  <c r="AI26" i="2"/>
  <c r="AI32" i="2"/>
  <c r="AI16" i="2"/>
  <c r="AI27" i="2"/>
  <c r="AI18" i="2"/>
  <c r="AI22" i="2"/>
  <c r="K34" i="2"/>
  <c r="K34" i="1"/>
  <c r="AG76" i="3"/>
  <c r="AG80" i="3" s="1"/>
  <c r="AG36" i="3"/>
  <c r="AG55" i="3" s="1"/>
  <c r="AG60" i="3" s="1"/>
  <c r="I82" i="2"/>
  <c r="W34" i="2"/>
  <c r="W76" i="2" s="1"/>
  <c r="J76" i="1"/>
  <c r="G93" i="3"/>
  <c r="G96" i="3" s="1"/>
  <c r="G86" i="3"/>
  <c r="AG76" i="2"/>
  <c r="AG80" i="2" s="1"/>
  <c r="T82" i="3"/>
  <c r="T84" i="3" s="1"/>
  <c r="L33" i="3"/>
  <c r="L16" i="3"/>
  <c r="L19" i="3"/>
  <c r="L22" i="3"/>
  <c r="L9" i="3"/>
  <c r="L12" i="3"/>
  <c r="L15" i="3"/>
  <c r="L17" i="3"/>
  <c r="L21" i="3"/>
  <c r="L25" i="3"/>
  <c r="L20" i="3"/>
  <c r="L32" i="3"/>
  <c r="L23" i="3"/>
  <c r="L11" i="3"/>
  <c r="L18" i="3"/>
  <c r="L27" i="3"/>
  <c r="L31" i="3"/>
  <c r="L10" i="3"/>
  <c r="L13" i="3"/>
  <c r="L26" i="3"/>
  <c r="L14" i="3"/>
  <c r="L30" i="3"/>
  <c r="L24" i="3"/>
  <c r="AI16" i="6"/>
  <c r="AI32" i="6"/>
  <c r="AI27" i="6"/>
  <c r="AI25" i="6"/>
  <c r="AI31" i="6"/>
  <c r="AI20" i="6"/>
  <c r="AI30" i="6"/>
  <c r="AI24" i="6"/>
  <c r="AI18" i="6"/>
  <c r="AI21" i="6"/>
  <c r="AI26" i="6"/>
  <c r="AI23" i="6"/>
  <c r="AI29" i="6"/>
  <c r="AI22" i="6"/>
  <c r="AI28" i="6"/>
  <c r="AU11" i="2"/>
  <c r="AU14" i="2"/>
  <c r="AU21" i="2"/>
  <c r="AU24" i="2"/>
  <c r="AU17" i="2"/>
  <c r="AU15" i="2"/>
  <c r="AU30" i="2"/>
  <c r="AU12" i="2"/>
  <c r="AU18" i="2"/>
  <c r="AU27" i="2"/>
  <c r="AU23" i="2"/>
  <c r="AU28" i="2"/>
  <c r="AU31" i="2"/>
  <c r="AU19" i="2"/>
  <c r="AU32" i="2"/>
  <c r="AU25" i="2"/>
  <c r="AU9" i="2"/>
  <c r="AU10" i="2"/>
  <c r="AU22" i="2"/>
  <c r="AU16" i="2"/>
  <c r="AU20" i="2"/>
  <c r="AU33" i="2"/>
  <c r="AU26" i="2"/>
  <c r="H86" i="5"/>
  <c r="H93" i="5"/>
  <c r="H96" i="5" s="1"/>
  <c r="W34" i="1"/>
  <c r="X30" i="3"/>
  <c r="X25" i="3"/>
  <c r="X21" i="3"/>
  <c r="X17" i="3"/>
  <c r="X27" i="3"/>
  <c r="X20" i="3"/>
  <c r="X18" i="3"/>
  <c r="X12" i="3"/>
  <c r="X33" i="3"/>
  <c r="X31" i="3"/>
  <c r="X24" i="3"/>
  <c r="X14" i="3"/>
  <c r="X16" i="3"/>
  <c r="X9" i="3"/>
  <c r="X32" i="3"/>
  <c r="X19" i="3"/>
  <c r="X23" i="3"/>
  <c r="X28" i="3"/>
  <c r="X26" i="3"/>
  <c r="X22" i="3"/>
  <c r="X11" i="3"/>
  <c r="X30" i="1"/>
  <c r="X25" i="1"/>
  <c r="X21" i="1"/>
  <c r="X31" i="1"/>
  <c r="X17" i="1"/>
  <c r="X23" i="1"/>
  <c r="X14" i="1"/>
  <c r="X11" i="1"/>
  <c r="X18" i="1"/>
  <c r="X27" i="1"/>
  <c r="X9" i="1"/>
  <c r="X22" i="1"/>
  <c r="X20" i="1"/>
  <c r="X16" i="1"/>
  <c r="X26" i="1"/>
  <c r="X15" i="1"/>
  <c r="X12" i="1"/>
  <c r="X33" i="1"/>
  <c r="X32" i="1"/>
  <c r="X28" i="1"/>
  <c r="X19" i="1"/>
  <c r="X24" i="1"/>
  <c r="AT34" i="1"/>
  <c r="AT34" i="2"/>
  <c r="BG29" i="6"/>
  <c r="BG25" i="6"/>
  <c r="BG21" i="6"/>
  <c r="BG32" i="6"/>
  <c r="BG18" i="6"/>
  <c r="BG16" i="6"/>
  <c r="BG31" i="6"/>
  <c r="BG26" i="6"/>
  <c r="BG23" i="6"/>
  <c r="BG28" i="6"/>
  <c r="BG24" i="6"/>
  <c r="BG20" i="6"/>
  <c r="BG27" i="6"/>
  <c r="BG22" i="6"/>
  <c r="BG30" i="6"/>
  <c r="H84" i="3"/>
  <c r="AU31" i="3"/>
  <c r="AU26" i="3"/>
  <c r="AU22" i="3"/>
  <c r="AU18" i="3"/>
  <c r="AU14" i="3"/>
  <c r="AU11" i="3"/>
  <c r="AU33" i="3"/>
  <c r="AU25" i="3"/>
  <c r="AU23" i="3"/>
  <c r="AU16" i="3"/>
  <c r="AU9" i="3"/>
  <c r="AU28" i="3"/>
  <c r="AU21" i="3"/>
  <c r="AU27" i="3"/>
  <c r="AU24" i="3"/>
  <c r="AU12" i="3"/>
  <c r="AU10" i="3"/>
  <c r="AU17" i="3"/>
  <c r="AU32" i="3"/>
  <c r="AU15" i="3"/>
  <c r="AU19" i="3"/>
  <c r="AU30" i="3"/>
  <c r="AU20" i="3"/>
  <c r="X28" i="2"/>
  <c r="X32" i="2"/>
  <c r="X22" i="2"/>
  <c r="X21" i="2"/>
  <c r="X17" i="2"/>
  <c r="X18" i="2"/>
  <c r="X33" i="2"/>
  <c r="X9" i="2"/>
  <c r="X16" i="2"/>
  <c r="X20" i="2"/>
  <c r="X31" i="2"/>
  <c r="X30" i="2"/>
  <c r="X14" i="2"/>
  <c r="X24" i="2"/>
  <c r="X23" i="2"/>
  <c r="X26" i="2"/>
  <c r="X27" i="2"/>
  <c r="X25" i="2"/>
  <c r="X11" i="2"/>
  <c r="BG16" i="5"/>
  <c r="BG32" i="5"/>
  <c r="BG28" i="5"/>
  <c r="BG24" i="5"/>
  <c r="BG20" i="5"/>
  <c r="BG30" i="5"/>
  <c r="BG23" i="5"/>
  <c r="BG21" i="5"/>
  <c r="BG31" i="5"/>
  <c r="BG26" i="5"/>
  <c r="BG19" i="5"/>
  <c r="BG18" i="5"/>
  <c r="BG27" i="5"/>
  <c r="BG22" i="5"/>
  <c r="BG25" i="5"/>
  <c r="BG29" i="5"/>
  <c r="AT34" i="3"/>
  <c r="H84" i="2"/>
  <c r="AH34" i="1"/>
  <c r="V76" i="3"/>
  <c r="V80" i="3" s="1"/>
  <c r="J36" i="3"/>
  <c r="J76" i="3"/>
  <c r="AI30" i="3"/>
  <c r="AI25" i="3"/>
  <c r="AI21" i="3"/>
  <c r="AI17" i="3"/>
  <c r="AI27" i="3"/>
  <c r="AI20" i="3"/>
  <c r="AI18" i="3"/>
  <c r="AI12" i="3"/>
  <c r="AI22" i="3"/>
  <c r="AI15" i="3"/>
  <c r="AI11" i="3"/>
  <c r="AI10" i="3"/>
  <c r="AI33" i="3"/>
  <c r="AI19" i="3"/>
  <c r="AI16" i="3"/>
  <c r="AI32" i="3"/>
  <c r="AI23" i="3"/>
  <c r="AI14" i="3"/>
  <c r="AI26" i="3"/>
  <c r="AI28" i="3"/>
  <c r="AI24" i="3"/>
  <c r="AI31" i="3"/>
  <c r="AI9" i="3"/>
  <c r="AI16" i="5"/>
  <c r="AI29" i="5"/>
  <c r="AI25" i="5"/>
  <c r="AI21" i="5"/>
  <c r="AI26" i="5"/>
  <c r="AI32" i="5"/>
  <c r="AI28" i="5"/>
  <c r="AI22" i="5"/>
  <c r="AI24" i="5"/>
  <c r="AI18" i="5"/>
  <c r="AI20" i="5"/>
  <c r="AI19" i="5"/>
  <c r="AI27" i="5"/>
  <c r="AI31" i="5"/>
  <c r="AI30" i="5"/>
  <c r="AI23" i="5"/>
  <c r="BG21" i="1"/>
  <c r="BG28" i="1"/>
  <c r="BG25" i="1"/>
  <c r="BG18" i="1"/>
  <c r="BG14" i="1"/>
  <c r="BG33" i="1"/>
  <c r="BG11" i="1"/>
  <c r="BG31" i="1"/>
  <c r="BG17" i="1"/>
  <c r="BG15" i="1"/>
  <c r="BG26" i="1"/>
  <c r="BG9" i="1"/>
  <c r="BG32" i="1"/>
  <c r="BG16" i="1"/>
  <c r="BG10" i="1"/>
  <c r="BG22" i="1"/>
  <c r="BG27" i="1"/>
  <c r="BG20" i="1"/>
  <c r="BG19" i="1"/>
  <c r="BG24" i="1"/>
  <c r="BG12" i="1"/>
  <c r="BG30" i="1"/>
  <c r="BG23" i="1"/>
  <c r="BG32" i="3"/>
  <c r="BG27" i="3"/>
  <c r="BG23" i="3"/>
  <c r="BG19" i="3"/>
  <c r="BG15" i="3"/>
  <c r="BG12" i="3"/>
  <c r="BG9" i="3"/>
  <c r="BG31" i="3"/>
  <c r="BG28" i="3"/>
  <c r="BG21" i="3"/>
  <c r="BG14" i="3"/>
  <c r="BG33" i="3"/>
  <c r="BG25" i="3"/>
  <c r="BG20" i="3"/>
  <c r="BG18" i="3"/>
  <c r="BG10" i="3"/>
  <c r="BG22" i="3"/>
  <c r="BG16" i="3"/>
  <c r="BG30" i="3"/>
  <c r="BG17" i="3"/>
  <c r="BG26" i="3"/>
  <c r="BG11" i="3"/>
  <c r="BG24" i="3"/>
  <c r="L21" i="1"/>
  <c r="L10" i="1"/>
  <c r="L24" i="1"/>
  <c r="L12" i="1"/>
  <c r="L27" i="1"/>
  <c r="L14" i="1"/>
  <c r="L31" i="1"/>
  <c r="L13" i="1"/>
  <c r="L16" i="1"/>
  <c r="L20" i="1"/>
  <c r="L18" i="1"/>
  <c r="L22" i="1"/>
  <c r="L26" i="1"/>
  <c r="L17" i="1"/>
  <c r="L9" i="1"/>
  <c r="L30" i="1"/>
  <c r="L19" i="1"/>
  <c r="L23" i="1"/>
  <c r="L15" i="1"/>
  <c r="L25" i="1"/>
  <c r="L32" i="1"/>
  <c r="L33" i="1"/>
  <c r="L11" i="1"/>
  <c r="L28" i="1"/>
  <c r="L26" i="2"/>
  <c r="L12" i="2"/>
  <c r="L28" i="2"/>
  <c r="L32" i="2"/>
  <c r="L31" i="2"/>
  <c r="L33" i="2"/>
  <c r="L20" i="2"/>
  <c r="L24" i="2"/>
  <c r="L14" i="2"/>
  <c r="L11" i="2"/>
  <c r="L10" i="2"/>
  <c r="L9" i="2"/>
  <c r="L27" i="2"/>
  <c r="L13" i="2"/>
  <c r="L21" i="2"/>
  <c r="L15" i="2"/>
  <c r="L22" i="2"/>
  <c r="L25" i="2"/>
  <c r="L23" i="2"/>
  <c r="L16" i="2"/>
  <c r="L30" i="2"/>
  <c r="L19" i="2"/>
  <c r="L17" i="2"/>
  <c r="L18" i="2"/>
  <c r="BG22" i="2"/>
  <c r="BG9" i="2"/>
  <c r="BG26" i="2"/>
  <c r="BG17" i="2"/>
  <c r="BG33" i="2"/>
  <c r="BG14" i="2"/>
  <c r="BG32" i="2"/>
  <c r="BG21" i="2"/>
  <c r="BG24" i="2"/>
  <c r="BG20" i="2"/>
  <c r="BG12" i="2"/>
  <c r="BG19" i="2"/>
  <c r="BG18" i="2"/>
  <c r="BG15" i="2"/>
  <c r="BG31" i="2"/>
  <c r="BG25" i="2"/>
  <c r="BG16" i="2"/>
  <c r="BG11" i="2"/>
  <c r="BG30" i="2"/>
  <c r="BG27" i="2"/>
  <c r="BG10" i="2"/>
  <c r="BG23" i="2"/>
  <c r="BG28" i="2"/>
  <c r="X32" i="6"/>
  <c r="X16" i="6"/>
  <c r="X27" i="6"/>
  <c r="X23" i="6"/>
  <c r="X19" i="6"/>
  <c r="X26" i="6"/>
  <c r="X24" i="6"/>
  <c r="X25" i="6"/>
  <c r="X21" i="6"/>
  <c r="X20" i="6"/>
  <c r="X18" i="6"/>
  <c r="X22" i="6"/>
  <c r="AU25" i="1"/>
  <c r="AU21" i="1"/>
  <c r="AU17" i="1"/>
  <c r="AU31" i="1"/>
  <c r="AU24" i="1"/>
  <c r="AU22" i="1"/>
  <c r="AU15" i="1"/>
  <c r="AU10" i="1"/>
  <c r="AU30" i="1"/>
  <c r="AU28" i="1"/>
  <c r="AU23" i="1"/>
  <c r="AU18" i="1"/>
  <c r="AU16" i="1"/>
  <c r="AU12" i="1"/>
  <c r="AU33" i="1"/>
  <c r="AU27" i="1"/>
  <c r="AU9" i="1"/>
  <c r="AU11" i="1"/>
  <c r="AU26" i="1"/>
  <c r="AU20" i="1"/>
  <c r="AU14" i="1"/>
  <c r="AU19" i="1"/>
  <c r="AU32" i="1"/>
  <c r="J77" i="4"/>
  <c r="AH34" i="2"/>
  <c r="AH76" i="2" s="1"/>
  <c r="K34" i="3"/>
  <c r="L16" i="6"/>
  <c r="L30" i="6"/>
  <c r="L20" i="6"/>
  <c r="L27" i="6"/>
  <c r="L32" i="6"/>
  <c r="L18" i="6"/>
  <c r="L29" i="6"/>
  <c r="L22" i="6"/>
  <c r="L28" i="6"/>
  <c r="L23" i="6"/>
  <c r="L31" i="6"/>
  <c r="L26" i="6"/>
  <c r="L24" i="6"/>
  <c r="L21" i="6"/>
  <c r="L19" i="6"/>
  <c r="L25" i="6"/>
  <c r="J76" i="2"/>
  <c r="J36" i="2"/>
  <c r="AU16" i="6"/>
  <c r="AU31" i="6"/>
  <c r="AU27" i="6"/>
  <c r="AU23" i="6"/>
  <c r="AU29" i="6"/>
  <c r="AU22" i="6"/>
  <c r="AU20" i="6"/>
  <c r="AU32" i="6"/>
  <c r="AU26" i="6"/>
  <c r="AU25" i="6"/>
  <c r="AU21" i="6"/>
  <c r="AU18" i="6"/>
  <c r="AU24" i="6"/>
  <c r="AU30" i="6"/>
  <c r="AU28" i="6"/>
  <c r="X16" i="5"/>
  <c r="X27" i="5"/>
  <c r="X24" i="5"/>
  <c r="X21" i="5"/>
  <c r="X20" i="5"/>
  <c r="X25" i="5"/>
  <c r="X32" i="5"/>
  <c r="X22" i="5"/>
  <c r="X18" i="5"/>
  <c r="X23" i="5"/>
  <c r="X26" i="5"/>
  <c r="X19" i="5"/>
  <c r="AI25" i="1"/>
  <c r="AI21" i="1"/>
  <c r="AI17" i="1"/>
  <c r="AI31" i="1"/>
  <c r="AI27" i="1"/>
  <c r="AI20" i="1"/>
  <c r="AI18" i="1"/>
  <c r="AI12" i="1"/>
  <c r="AI33" i="1"/>
  <c r="AI24" i="1"/>
  <c r="AI14" i="1"/>
  <c r="AI10" i="1"/>
  <c r="AI26" i="1"/>
  <c r="AI22" i="1"/>
  <c r="AI16" i="1"/>
  <c r="AI11" i="1"/>
  <c r="AI15" i="1"/>
  <c r="AI9" i="1"/>
  <c r="AI32" i="1"/>
  <c r="AI23" i="1"/>
  <c r="AI19" i="1"/>
  <c r="AI30" i="1"/>
  <c r="AI28" i="1"/>
  <c r="W41" i="5"/>
  <c r="W77" i="5" s="1"/>
  <c r="AH34" i="3"/>
  <c r="J76" i="4"/>
  <c r="J80" i="4" s="1"/>
  <c r="H64" i="4"/>
  <c r="V76" i="4"/>
  <c r="V80" i="4" s="1"/>
  <c r="H93" i="4"/>
  <c r="AU27" i="4"/>
  <c r="AU20" i="4"/>
  <c r="AU28" i="4"/>
  <c r="AU29" i="4"/>
  <c r="AU32" i="4"/>
  <c r="AU26" i="4"/>
  <c r="AU23" i="4"/>
  <c r="AU17" i="4"/>
  <c r="AU14" i="4"/>
  <c r="AU11" i="4"/>
  <c r="AU33" i="4"/>
  <c r="AU24" i="4"/>
  <c r="AU18" i="4"/>
  <c r="AU22" i="4"/>
  <c r="AU16" i="4"/>
  <c r="AU30" i="4"/>
  <c r="AU15" i="4"/>
  <c r="AU12" i="4"/>
  <c r="AU25" i="4"/>
  <c r="AU31" i="4"/>
  <c r="AU21" i="4"/>
  <c r="AU9" i="4"/>
  <c r="AU13" i="4"/>
  <c r="AU19" i="4"/>
  <c r="AU10" i="4"/>
  <c r="BG27" i="4"/>
  <c r="BG20" i="4"/>
  <c r="BG28" i="4"/>
  <c r="BG21" i="4"/>
  <c r="BG19" i="4"/>
  <c r="BG9" i="4"/>
  <c r="BG11" i="4"/>
  <c r="BG29" i="4"/>
  <c r="BG23" i="4"/>
  <c r="BG26" i="4"/>
  <c r="BG17" i="4"/>
  <c r="BG14" i="4"/>
  <c r="BG33" i="4"/>
  <c r="BG30" i="4"/>
  <c r="BG13" i="4"/>
  <c r="BG25" i="4"/>
  <c r="BG10" i="4"/>
  <c r="BG22" i="4"/>
  <c r="BG12" i="4"/>
  <c r="BG31" i="4"/>
  <c r="BG16" i="4"/>
  <c r="BG15" i="4"/>
  <c r="BG24" i="4"/>
  <c r="BG32" i="4"/>
  <c r="BG18" i="4"/>
  <c r="AI26" i="4"/>
  <c r="AI19" i="4"/>
  <c r="AI27" i="4"/>
  <c r="AI22" i="4"/>
  <c r="AI11" i="4"/>
  <c r="AI33" i="4"/>
  <c r="AI28" i="4"/>
  <c r="AI23" i="4"/>
  <c r="AI18" i="4"/>
  <c r="AI15" i="4"/>
  <c r="AI29" i="4"/>
  <c r="AI21" i="4"/>
  <c r="AI24" i="4"/>
  <c r="AI30" i="4"/>
  <c r="AI13" i="4"/>
  <c r="AI14" i="4"/>
  <c r="AI31" i="4"/>
  <c r="AI17" i="4"/>
  <c r="AI32" i="4"/>
  <c r="AI16" i="4"/>
  <c r="AI10" i="4"/>
  <c r="AI25" i="4"/>
  <c r="AI9" i="4"/>
  <c r="AI20" i="4"/>
  <c r="AI12" i="4"/>
  <c r="X17" i="4"/>
  <c r="X11" i="4"/>
  <c r="X32" i="4"/>
  <c r="X27" i="4"/>
  <c r="X22" i="4"/>
  <c r="X13" i="4"/>
  <c r="X9" i="4"/>
  <c r="X33" i="4"/>
  <c r="X28" i="4"/>
  <c r="X23" i="4"/>
  <c r="X18" i="4"/>
  <c r="X10" i="4"/>
  <c r="X26" i="4"/>
  <c r="X24" i="4"/>
  <c r="X31" i="4"/>
  <c r="X15" i="4"/>
  <c r="X19" i="4"/>
  <c r="X30" i="4"/>
  <c r="X21" i="4"/>
  <c r="X25" i="4"/>
  <c r="X14" i="4"/>
  <c r="X29" i="4"/>
  <c r="X20" i="4"/>
  <c r="X16" i="4"/>
  <c r="X12" i="4"/>
  <c r="L16" i="4"/>
  <c r="L23" i="4"/>
  <c r="L30" i="4"/>
  <c r="L29" i="4"/>
  <c r="L14" i="4"/>
  <c r="L19" i="4"/>
  <c r="L12" i="4"/>
  <c r="L27" i="4"/>
  <c r="L31" i="4"/>
  <c r="L17" i="4"/>
  <c r="L26" i="4"/>
  <c r="L21" i="4"/>
  <c r="L28" i="4"/>
  <c r="L33" i="4"/>
  <c r="L13" i="4"/>
  <c r="L10" i="4"/>
  <c r="L18" i="4"/>
  <c r="L11" i="4"/>
  <c r="L25" i="4"/>
  <c r="L32" i="4"/>
  <c r="L20" i="4"/>
  <c r="L22" i="4"/>
  <c r="L9" i="4"/>
  <c r="L24" i="4"/>
  <c r="L15" i="4"/>
  <c r="G93" i="4"/>
  <c r="U74" i="4"/>
  <c r="H93" i="6"/>
  <c r="H96" i="6" s="1"/>
  <c r="J72" i="6"/>
  <c r="J74" i="6" s="1"/>
  <c r="W41" i="6"/>
  <c r="W77" i="6" s="1"/>
  <c r="W41" i="4"/>
  <c r="L38" i="6"/>
  <c r="L12" i="6"/>
  <c r="L39" i="6"/>
  <c r="L13" i="6"/>
  <c r="L11" i="6"/>
  <c r="L17" i="6"/>
  <c r="L9" i="6"/>
  <c r="L15" i="6"/>
  <c r="L10" i="6"/>
  <c r="L14" i="6"/>
  <c r="L39" i="5"/>
  <c r="L10" i="5"/>
  <c r="L17" i="5"/>
  <c r="L38" i="5"/>
  <c r="L13" i="5"/>
  <c r="L9" i="5"/>
  <c r="L12" i="5"/>
  <c r="L14" i="5"/>
  <c r="L15" i="5"/>
  <c r="L11" i="5"/>
  <c r="BG14" i="5"/>
  <c r="BG39" i="5"/>
  <c r="BG12" i="5"/>
  <c r="BG17" i="5"/>
  <c r="BG38" i="5"/>
  <c r="BG15" i="5"/>
  <c r="BG9" i="5"/>
  <c r="BG10" i="5"/>
  <c r="BG11" i="5"/>
  <c r="BG14" i="6"/>
  <c r="BG17" i="6"/>
  <c r="BG15" i="6"/>
  <c r="BG9" i="6"/>
  <c r="BG38" i="6"/>
  <c r="BG10" i="6"/>
  <c r="BG12" i="6"/>
  <c r="BG11" i="6"/>
  <c r="BG39" i="6"/>
  <c r="AU39" i="6"/>
  <c r="AU38" i="6"/>
  <c r="AU17" i="6"/>
  <c r="AU10" i="6"/>
  <c r="AU14" i="6"/>
  <c r="AU9" i="6"/>
  <c r="AU15" i="6"/>
  <c r="AU12" i="6"/>
  <c r="AU11" i="6"/>
  <c r="X14" i="5"/>
  <c r="X38" i="5"/>
  <c r="X11" i="5"/>
  <c r="X12" i="5"/>
  <c r="X9" i="5"/>
  <c r="X39" i="5"/>
  <c r="X10" i="5"/>
  <c r="X17" i="5"/>
  <c r="X15" i="5"/>
  <c r="X13" i="5"/>
  <c r="AU15" i="5"/>
  <c r="AU39" i="5"/>
  <c r="AU38" i="5"/>
  <c r="AU17" i="5"/>
  <c r="AU12" i="5"/>
  <c r="AU10" i="5"/>
  <c r="AU9" i="5"/>
  <c r="AU14" i="5"/>
  <c r="AU11" i="5"/>
  <c r="AI39" i="6"/>
  <c r="AI38" i="6"/>
  <c r="AI12" i="6"/>
  <c r="AI11" i="6"/>
  <c r="AI9" i="6"/>
  <c r="AI17" i="6"/>
  <c r="AI10" i="6"/>
  <c r="AI14" i="6"/>
  <c r="AI15" i="6"/>
  <c r="AI39" i="5"/>
  <c r="AI38" i="5"/>
  <c r="AI9" i="5"/>
  <c r="AI17" i="5"/>
  <c r="AI10" i="5"/>
  <c r="AI15" i="5"/>
  <c r="AI11" i="5"/>
  <c r="AI12" i="5"/>
  <c r="AI14" i="5"/>
  <c r="X14" i="6"/>
  <c r="X38" i="6"/>
  <c r="X39" i="6"/>
  <c r="X15" i="6"/>
  <c r="X13" i="6"/>
  <c r="X17" i="6"/>
  <c r="X11" i="6"/>
  <c r="X10" i="6"/>
  <c r="X12" i="6"/>
  <c r="X9" i="6"/>
  <c r="AH41" i="4"/>
  <c r="BG39" i="4"/>
  <c r="BG38" i="4"/>
  <c r="AI39" i="4"/>
  <c r="AI38" i="4"/>
  <c r="AH34" i="4"/>
  <c r="L38" i="4"/>
  <c r="L39" i="4"/>
  <c r="AU38" i="4"/>
  <c r="AU39" i="4"/>
  <c r="J36" i="4"/>
  <c r="J36" i="6"/>
  <c r="W46" i="4"/>
  <c r="AH46" i="4"/>
  <c r="AH7" i="4"/>
  <c r="AH71" i="4" s="1"/>
  <c r="AH72" i="4" s="1"/>
  <c r="U82" i="6"/>
  <c r="U84" i="6" s="1"/>
  <c r="U86" i="6" s="1"/>
  <c r="K41" i="4"/>
  <c r="AG77" i="5"/>
  <c r="T60" i="4"/>
  <c r="T82" i="6"/>
  <c r="AG77" i="4"/>
  <c r="V36" i="5"/>
  <c r="V55" i="5" s="1"/>
  <c r="V60" i="5" s="1"/>
  <c r="AH41" i="6"/>
  <c r="AH77" i="6" s="1"/>
  <c r="AG76" i="6"/>
  <c r="AG80" i="6" s="1"/>
  <c r="AT41" i="6"/>
  <c r="AT7" i="4"/>
  <c r="AT71" i="4" s="1"/>
  <c r="I72" i="6"/>
  <c r="I74" i="6" s="1"/>
  <c r="AG76" i="4"/>
  <c r="AG80" i="4" s="1"/>
  <c r="G62" i="4"/>
  <c r="AT41" i="5"/>
  <c r="K7" i="4"/>
  <c r="K71" i="4" s="1"/>
  <c r="K7" i="5"/>
  <c r="J71" i="4"/>
  <c r="V77" i="4"/>
  <c r="AT34" i="4"/>
  <c r="G86" i="5"/>
  <c r="K36" i="5"/>
  <c r="K7" i="6"/>
  <c r="K71" i="6" s="1"/>
  <c r="K46" i="4"/>
  <c r="J36" i="5"/>
  <c r="J55" i="5" s="1"/>
  <c r="J60" i="5" s="1"/>
  <c r="AH7" i="5"/>
  <c r="AH71" i="5" s="1"/>
  <c r="AH72" i="5" s="1"/>
  <c r="T82" i="4"/>
  <c r="G62" i="6"/>
  <c r="G64" i="6" s="1"/>
  <c r="J72" i="5"/>
  <c r="AT46" i="4"/>
  <c r="AG36" i="4"/>
  <c r="AG55" i="4" s="1"/>
  <c r="T82" i="5"/>
  <c r="G84" i="6"/>
  <c r="G93" i="6" s="1"/>
  <c r="G96" i="6" s="1"/>
  <c r="V77" i="6"/>
  <c r="AT7" i="6"/>
  <c r="AT71" i="6" s="1"/>
  <c r="AT41" i="4"/>
  <c r="V76" i="6"/>
  <c r="V80" i="6" s="1"/>
  <c r="W76" i="6"/>
  <c r="AH41" i="5"/>
  <c r="AH77" i="5" s="1"/>
  <c r="V77" i="5"/>
  <c r="K41" i="6"/>
  <c r="W34" i="4"/>
  <c r="K41" i="5"/>
  <c r="AG77" i="6"/>
  <c r="W7" i="6"/>
  <c r="W71" i="6" s="1"/>
  <c r="W72" i="6" s="1"/>
  <c r="AT7" i="5"/>
  <c r="AT71" i="5" s="1"/>
  <c r="T62" i="6"/>
  <c r="K34" i="4"/>
  <c r="V36" i="6"/>
  <c r="W7" i="5"/>
  <c r="W71" i="5" s="1"/>
  <c r="W72" i="5" s="1"/>
  <c r="AG76" i="5"/>
  <c r="AG80" i="5" s="1"/>
  <c r="BU4" i="6"/>
  <c r="BU2" i="6" s="1"/>
  <c r="BI4" i="1"/>
  <c r="BI2" i="1" s="1"/>
  <c r="CG4" i="3"/>
  <c r="CG2" i="3" s="1"/>
  <c r="CG4" i="1"/>
  <c r="CG2" i="1" s="1"/>
  <c r="CG4" i="6"/>
  <c r="CG2" i="6" s="1"/>
  <c r="BI4" i="6"/>
  <c r="BI2" i="6" s="1"/>
  <c r="CG4" i="5"/>
  <c r="CG2" i="5" s="1"/>
  <c r="CG4" i="2"/>
  <c r="CG2" i="2" s="1"/>
  <c r="AW4" i="5"/>
  <c r="AW2" i="5" s="1"/>
  <c r="AW4" i="1"/>
  <c r="AW2" i="1" s="1"/>
  <c r="DE3" i="2"/>
  <c r="EC3" i="4"/>
  <c r="DQ3" i="4"/>
  <c r="BU4" i="5"/>
  <c r="BU2" i="5" s="1"/>
  <c r="AW4" i="2"/>
  <c r="AW2" i="2" s="1"/>
  <c r="BI4" i="4"/>
  <c r="BI2" i="4" s="1"/>
  <c r="DQ3" i="3"/>
  <c r="BU4" i="4"/>
  <c r="BU2" i="4" s="1"/>
  <c r="DQ3" i="2"/>
  <c r="BU4" i="1"/>
  <c r="BU2" i="1" s="1"/>
  <c r="BU4" i="3"/>
  <c r="BU2" i="3" s="1"/>
  <c r="BI4" i="5"/>
  <c r="BI2" i="5" s="1"/>
  <c r="DE3" i="3"/>
  <c r="EC3" i="1"/>
  <c r="DE3" i="1"/>
  <c r="AW4" i="3"/>
  <c r="AW2" i="3" s="1"/>
  <c r="AW4" i="6"/>
  <c r="AW2" i="6" s="1"/>
  <c r="AW4" i="4"/>
  <c r="AW2" i="4" s="1"/>
  <c r="EC3" i="2"/>
  <c r="EC3" i="3"/>
  <c r="BI4" i="3"/>
  <c r="BI2" i="3" s="1"/>
  <c r="DQ3" i="1"/>
  <c r="DE3" i="4"/>
  <c r="CG4" i="4"/>
  <c r="CG2" i="4" s="1"/>
  <c r="BU4" i="2"/>
  <c r="BU2" i="2" s="1"/>
  <c r="BI4" i="2"/>
  <c r="BI2" i="2" s="1"/>
  <c r="AK4" i="1"/>
  <c r="AK2" i="1" s="1"/>
  <c r="AK4" i="2"/>
  <c r="AK2" i="2" s="1"/>
  <c r="AK4" i="6"/>
  <c r="AK2" i="6" s="1"/>
  <c r="AK4" i="5"/>
  <c r="AK2" i="5" s="1"/>
  <c r="AK4" i="3"/>
  <c r="AK2" i="3" s="1"/>
  <c r="AK4" i="4"/>
  <c r="AK2" i="4" s="1"/>
  <c r="M4" i="3"/>
  <c r="M2" i="3" s="1"/>
  <c r="Y4" i="3"/>
  <c r="Y2" i="3" s="1"/>
  <c r="M4" i="4"/>
  <c r="M2" i="4" s="1"/>
  <c r="Y4" i="4"/>
  <c r="Y2" i="4" s="1"/>
  <c r="M4" i="2"/>
  <c r="M2" i="2" s="1"/>
  <c r="Y4" i="2"/>
  <c r="Y2" i="2" s="1"/>
  <c r="M4" i="6"/>
  <c r="M2" i="6" s="1"/>
  <c r="Y4" i="6"/>
  <c r="Y2" i="6" s="1"/>
  <c r="M4" i="1"/>
  <c r="M2" i="1" s="1"/>
  <c r="Y4" i="1"/>
  <c r="Y2" i="1" s="1"/>
  <c r="M4" i="5"/>
  <c r="M2" i="5" s="1"/>
  <c r="Y4" i="5"/>
  <c r="Y2" i="5" s="1"/>
  <c r="L46" i="2" l="1"/>
  <c r="BH91" i="2"/>
  <c r="AJ91" i="2"/>
  <c r="J80" i="1"/>
  <c r="L91" i="3"/>
  <c r="M49" i="2"/>
  <c r="M51" i="2"/>
  <c r="M50" i="2"/>
  <c r="M57" i="2"/>
  <c r="M89" i="2"/>
  <c r="M58" i="2"/>
  <c r="M88" i="2"/>
  <c r="BI51" i="3"/>
  <c r="BI49" i="3"/>
  <c r="BI50" i="3"/>
  <c r="BI57" i="3"/>
  <c r="BI58" i="3"/>
  <c r="BI59" i="3"/>
  <c r="BI88" i="3"/>
  <c r="BI90" i="3"/>
  <c r="BI89" i="3"/>
  <c r="AW49" i="2"/>
  <c r="AW50" i="2"/>
  <c r="AW51" i="2"/>
  <c r="AW57" i="2"/>
  <c r="AW88" i="2"/>
  <c r="AW58" i="2"/>
  <c r="AW89" i="2"/>
  <c r="M50" i="4"/>
  <c r="M51" i="4"/>
  <c r="M49" i="4"/>
  <c r="M88" i="4"/>
  <c r="M57" i="4"/>
  <c r="BI50" i="4"/>
  <c r="BI51" i="4"/>
  <c r="BI49" i="4"/>
  <c r="BI88" i="4"/>
  <c r="BI57" i="4"/>
  <c r="L46" i="1"/>
  <c r="AV91" i="3"/>
  <c r="Y50" i="4"/>
  <c r="Y51" i="4"/>
  <c r="Y49" i="4"/>
  <c r="Y57" i="4"/>
  <c r="Y88" i="4"/>
  <c r="Y51" i="3"/>
  <c r="Y57" i="3"/>
  <c r="Y58" i="3"/>
  <c r="Y59" i="3"/>
  <c r="Y90" i="3"/>
  <c r="Y89" i="3"/>
  <c r="Y88" i="3"/>
  <c r="M50" i="3"/>
  <c r="M49" i="3"/>
  <c r="M51" i="3"/>
  <c r="M59" i="3"/>
  <c r="M90" i="3"/>
  <c r="M57" i="3"/>
  <c r="M58" i="3"/>
  <c r="M89" i="3"/>
  <c r="M88" i="3"/>
  <c r="AK49" i="4"/>
  <c r="AK50" i="4"/>
  <c r="AK51" i="4"/>
  <c r="AK88" i="4"/>
  <c r="AK57" i="4"/>
  <c r="AW49" i="3"/>
  <c r="AW50" i="3"/>
  <c r="AW51" i="3"/>
  <c r="AW57" i="3"/>
  <c r="AW58" i="3"/>
  <c r="AW59" i="3"/>
  <c r="AW88" i="3"/>
  <c r="AW89" i="3"/>
  <c r="AW90" i="3"/>
  <c r="AW51" i="1"/>
  <c r="AW49" i="1"/>
  <c r="AW50" i="1"/>
  <c r="AW57" i="1"/>
  <c r="AW88" i="1"/>
  <c r="AW91" i="1" s="1"/>
  <c r="AV91" i="2"/>
  <c r="AJ91" i="3"/>
  <c r="M50" i="6"/>
  <c r="M51" i="6"/>
  <c r="M49" i="6"/>
  <c r="M57" i="6"/>
  <c r="M59" i="6"/>
  <c r="M89" i="6"/>
  <c r="M88" i="6"/>
  <c r="M58" i="6"/>
  <c r="M90" i="6"/>
  <c r="AW49" i="5"/>
  <c r="AW50" i="5"/>
  <c r="AW51" i="5"/>
  <c r="AW90" i="5"/>
  <c r="AW58" i="5"/>
  <c r="AW89" i="5"/>
  <c r="AW59" i="5"/>
  <c r="AW57" i="5"/>
  <c r="AW88" i="5"/>
  <c r="AW51" i="4"/>
  <c r="AW49" i="4"/>
  <c r="AW50" i="4"/>
  <c r="AW88" i="4"/>
  <c r="AW57" i="4"/>
  <c r="AK49" i="3"/>
  <c r="AK50" i="3"/>
  <c r="AK51" i="3"/>
  <c r="AK57" i="3"/>
  <c r="AK59" i="3"/>
  <c r="AK58" i="3"/>
  <c r="AK89" i="3"/>
  <c r="AK88" i="3"/>
  <c r="AK90" i="3"/>
  <c r="AK50" i="5"/>
  <c r="AK51" i="5"/>
  <c r="AK49" i="5"/>
  <c r="AK90" i="5"/>
  <c r="AK89" i="5"/>
  <c r="AK58" i="5"/>
  <c r="AK59" i="5"/>
  <c r="AK57" i="5"/>
  <c r="AK88" i="5"/>
  <c r="CG49" i="5"/>
  <c r="CG51" i="5"/>
  <c r="CG50" i="5"/>
  <c r="CG90" i="5"/>
  <c r="CG59" i="5"/>
  <c r="CG89" i="5"/>
  <c r="CG58" i="5"/>
  <c r="CG57" i="5"/>
  <c r="CG88" i="5"/>
  <c r="Y51" i="2"/>
  <c r="Y49" i="2"/>
  <c r="Y50" i="2"/>
  <c r="Y58" i="2"/>
  <c r="Y89" i="2"/>
  <c r="Y57" i="2"/>
  <c r="Y88" i="2"/>
  <c r="AW51" i="6"/>
  <c r="AW49" i="6"/>
  <c r="AW50" i="6"/>
  <c r="AW59" i="6"/>
  <c r="AW89" i="6"/>
  <c r="AW58" i="6"/>
  <c r="AW90" i="6"/>
  <c r="AW57" i="6"/>
  <c r="AW88" i="6"/>
  <c r="CG49" i="2"/>
  <c r="CG50" i="2"/>
  <c r="CG51" i="2"/>
  <c r="CG57" i="2"/>
  <c r="CG88" i="2"/>
  <c r="CG58" i="2"/>
  <c r="CG89" i="2"/>
  <c r="AK51" i="6"/>
  <c r="AK49" i="6"/>
  <c r="AK50" i="6"/>
  <c r="AK58" i="6"/>
  <c r="AK90" i="6"/>
  <c r="AK59" i="6"/>
  <c r="AK89" i="6"/>
  <c r="AK57" i="6"/>
  <c r="AK88" i="6"/>
  <c r="Y51" i="5"/>
  <c r="Y50" i="5"/>
  <c r="Y49" i="5"/>
  <c r="Y90" i="5"/>
  <c r="Y88" i="5"/>
  <c r="Y89" i="5"/>
  <c r="Y58" i="5"/>
  <c r="Y59" i="5"/>
  <c r="Y57" i="5"/>
  <c r="AK50" i="2"/>
  <c r="AK51" i="2"/>
  <c r="AK49" i="2"/>
  <c r="AK57" i="2"/>
  <c r="AK88" i="2"/>
  <c r="AK58" i="2"/>
  <c r="AK89" i="2"/>
  <c r="BI49" i="5"/>
  <c r="BI50" i="5"/>
  <c r="BI51" i="5"/>
  <c r="BI59" i="5"/>
  <c r="BI89" i="5"/>
  <c r="BI90" i="5"/>
  <c r="BI58" i="5"/>
  <c r="BI57" i="5"/>
  <c r="BI88" i="5"/>
  <c r="BI49" i="6"/>
  <c r="BI50" i="6"/>
  <c r="BI51" i="6"/>
  <c r="BI59" i="6"/>
  <c r="BI89" i="6"/>
  <c r="BI58" i="6"/>
  <c r="BI90" i="6"/>
  <c r="BI57" i="6"/>
  <c r="BI88" i="6"/>
  <c r="BT91" i="2"/>
  <c r="AK51" i="1"/>
  <c r="AK49" i="1"/>
  <c r="AK50" i="1"/>
  <c r="AK57" i="1"/>
  <c r="AK88" i="1"/>
  <c r="AK91" i="1" s="1"/>
  <c r="Y51" i="1"/>
  <c r="Y50" i="1"/>
  <c r="Y88" i="1"/>
  <c r="Y91" i="1" s="1"/>
  <c r="Y57" i="1"/>
  <c r="BI51" i="2"/>
  <c r="BI49" i="2"/>
  <c r="BI50" i="2"/>
  <c r="BI58" i="2"/>
  <c r="BI89" i="2"/>
  <c r="BI57" i="2"/>
  <c r="BI88" i="2"/>
  <c r="BU51" i="1"/>
  <c r="BU49" i="1"/>
  <c r="BU50" i="1"/>
  <c r="BU57" i="1"/>
  <c r="BU88" i="1"/>
  <c r="BU91" i="1" s="1"/>
  <c r="CG51" i="1"/>
  <c r="CG49" i="1"/>
  <c r="CG50" i="1"/>
  <c r="CG57" i="1"/>
  <c r="CG88" i="1"/>
  <c r="CG91" i="1" s="1"/>
  <c r="BU51" i="5"/>
  <c r="BU49" i="5"/>
  <c r="BU50" i="5"/>
  <c r="BU90" i="5"/>
  <c r="BU89" i="5"/>
  <c r="BU59" i="5"/>
  <c r="BU58" i="5"/>
  <c r="BU57" i="5"/>
  <c r="BU88" i="5"/>
  <c r="CG50" i="6"/>
  <c r="CG49" i="6"/>
  <c r="CG51" i="6"/>
  <c r="CG89" i="6"/>
  <c r="CG58" i="6"/>
  <c r="CG90" i="6"/>
  <c r="CG59" i="6"/>
  <c r="CG57" i="6"/>
  <c r="CG88" i="6"/>
  <c r="M51" i="1"/>
  <c r="M49" i="1"/>
  <c r="M50" i="1"/>
  <c r="M88" i="1"/>
  <c r="M91" i="1" s="1"/>
  <c r="M57" i="1"/>
  <c r="BU50" i="2"/>
  <c r="BU51" i="2"/>
  <c r="BU49" i="2"/>
  <c r="BU57" i="2"/>
  <c r="BU88" i="2"/>
  <c r="BU58" i="2"/>
  <c r="BU89" i="2"/>
  <c r="X91" i="3"/>
  <c r="BH91" i="3"/>
  <c r="X91" i="2"/>
  <c r="BU50" i="6"/>
  <c r="BU51" i="6"/>
  <c r="BU49" i="6"/>
  <c r="BU58" i="6"/>
  <c r="BU90" i="6"/>
  <c r="BU59" i="6"/>
  <c r="BU89" i="6"/>
  <c r="BU57" i="6"/>
  <c r="BU88" i="6"/>
  <c r="M50" i="5"/>
  <c r="M51" i="5"/>
  <c r="M49" i="5"/>
  <c r="M89" i="5"/>
  <c r="M88" i="5"/>
  <c r="M90" i="5"/>
  <c r="M59" i="5"/>
  <c r="M58" i="5"/>
  <c r="M57" i="5"/>
  <c r="BU50" i="3"/>
  <c r="BU51" i="3"/>
  <c r="BU49" i="3"/>
  <c r="BU57" i="3"/>
  <c r="BU58" i="3"/>
  <c r="BU59" i="3"/>
  <c r="BU89" i="3"/>
  <c r="BU90" i="3"/>
  <c r="BU88" i="3"/>
  <c r="CG49" i="3"/>
  <c r="CG50" i="3"/>
  <c r="CG51" i="3"/>
  <c r="CG59" i="3"/>
  <c r="CG58" i="3"/>
  <c r="CG57" i="3"/>
  <c r="CG89" i="3"/>
  <c r="CG90" i="3"/>
  <c r="CG88" i="3"/>
  <c r="Y49" i="6"/>
  <c r="Y51" i="6"/>
  <c r="Y50" i="6"/>
  <c r="Y57" i="6"/>
  <c r="Y59" i="6"/>
  <c r="Y89" i="6"/>
  <c r="Y88" i="6"/>
  <c r="Y58" i="6"/>
  <c r="Y90" i="6"/>
  <c r="CG51" i="4"/>
  <c r="CG49" i="4"/>
  <c r="CG50" i="4"/>
  <c r="CG57" i="4"/>
  <c r="CG88" i="4"/>
  <c r="BU49" i="4"/>
  <c r="BU50" i="4"/>
  <c r="BU51" i="4"/>
  <c r="BU88" i="4"/>
  <c r="BU57" i="4"/>
  <c r="BI51" i="1"/>
  <c r="BI49" i="1"/>
  <c r="BI50" i="1"/>
  <c r="BI88" i="1"/>
  <c r="BI91" i="1" s="1"/>
  <c r="BI57" i="1"/>
  <c r="BT91" i="3"/>
  <c r="AH80" i="2"/>
  <c r="AU46" i="2"/>
  <c r="J80" i="2"/>
  <c r="AU91" i="6"/>
  <c r="L46" i="6"/>
  <c r="M45" i="6"/>
  <c r="BG34" i="5"/>
  <c r="L34" i="6"/>
  <c r="L76" i="6" s="1"/>
  <c r="X46" i="5"/>
  <c r="L53" i="6"/>
  <c r="L78" i="6" s="1"/>
  <c r="X46" i="1"/>
  <c r="X46" i="2"/>
  <c r="BT44" i="4"/>
  <c r="BT91" i="4"/>
  <c r="BT43" i="4"/>
  <c r="AJ44" i="4"/>
  <c r="AJ91" i="4"/>
  <c r="AJ43" i="4"/>
  <c r="BH44" i="4"/>
  <c r="BH91" i="4"/>
  <c r="BH43" i="4"/>
  <c r="Y44" i="4"/>
  <c r="Y91" i="4"/>
  <c r="Y43" i="4"/>
  <c r="M43" i="4"/>
  <c r="M44" i="4"/>
  <c r="M91" i="4"/>
  <c r="AV44" i="4"/>
  <c r="AV91" i="4"/>
  <c r="AV43" i="4"/>
  <c r="AV44" i="2"/>
  <c r="AV43" i="2"/>
  <c r="AI46" i="2"/>
  <c r="Y43" i="2"/>
  <c r="Y44" i="2"/>
  <c r="BT43" i="2"/>
  <c r="BT44" i="2"/>
  <c r="M43" i="2"/>
  <c r="M44" i="2"/>
  <c r="M91" i="2"/>
  <c r="AJ44" i="2"/>
  <c r="AJ43" i="2"/>
  <c r="BH43" i="2"/>
  <c r="BH44" i="2"/>
  <c r="W80" i="2"/>
  <c r="BG46" i="2"/>
  <c r="BG46" i="1"/>
  <c r="Y29" i="1"/>
  <c r="Y44" i="1"/>
  <c r="Y43" i="1"/>
  <c r="AJ29" i="1"/>
  <c r="AJ44" i="1"/>
  <c r="AJ43" i="1"/>
  <c r="BT29" i="1"/>
  <c r="BT43" i="1"/>
  <c r="BT44" i="1"/>
  <c r="AV29" i="1"/>
  <c r="AV44" i="1"/>
  <c r="AV43" i="1"/>
  <c r="AU46" i="1"/>
  <c r="M29" i="1"/>
  <c r="M44" i="1"/>
  <c r="M43" i="1"/>
  <c r="BH29" i="1"/>
  <c r="BH44" i="1"/>
  <c r="BH43" i="1"/>
  <c r="AI46" i="1"/>
  <c r="L46" i="3"/>
  <c r="X46" i="3"/>
  <c r="M45" i="3"/>
  <c r="M44" i="3"/>
  <c r="M43" i="3"/>
  <c r="BG46" i="3"/>
  <c r="AI46" i="3"/>
  <c r="Y45" i="3"/>
  <c r="Y44" i="3"/>
  <c r="Y43" i="3"/>
  <c r="AV44" i="3"/>
  <c r="AV45" i="3"/>
  <c r="AV43" i="3"/>
  <c r="AJ44" i="3"/>
  <c r="AJ45" i="3"/>
  <c r="AJ43" i="3"/>
  <c r="BT45" i="3"/>
  <c r="BT44" i="3"/>
  <c r="BT43" i="3"/>
  <c r="BH45" i="3"/>
  <c r="BH44" i="3"/>
  <c r="BH43" i="3"/>
  <c r="W55" i="3"/>
  <c r="W60" i="3" s="1"/>
  <c r="W62" i="3" s="1"/>
  <c r="AU46" i="3"/>
  <c r="AU46" i="6"/>
  <c r="X91" i="13"/>
  <c r="AI91" i="11"/>
  <c r="AI91" i="12"/>
  <c r="AI91" i="6"/>
  <c r="BG91" i="11"/>
  <c r="L91" i="5"/>
  <c r="L91" i="11"/>
  <c r="AV91" i="9"/>
  <c r="AV91" i="10"/>
  <c r="AV91" i="11"/>
  <c r="AV91" i="13"/>
  <c r="Y91" i="9"/>
  <c r="Y91" i="10"/>
  <c r="Y91" i="11"/>
  <c r="Y91" i="13"/>
  <c r="M91" i="13"/>
  <c r="M91" i="10"/>
  <c r="BH91" i="12"/>
  <c r="BH91" i="13"/>
  <c r="BH91" i="9"/>
  <c r="BH91" i="10"/>
  <c r="BH91" i="11"/>
  <c r="I64" i="6"/>
  <c r="X46" i="6"/>
  <c r="AU91" i="8"/>
  <c r="AU93" i="8" s="1"/>
  <c r="AU96" i="8" s="1"/>
  <c r="X91" i="11"/>
  <c r="AI91" i="10"/>
  <c r="BG91" i="10"/>
  <c r="BG93" i="10" s="1"/>
  <c r="BG96" i="10" s="1"/>
  <c r="L91" i="6"/>
  <c r="L91" i="10"/>
  <c r="X91" i="6"/>
  <c r="X91" i="10"/>
  <c r="AI91" i="13"/>
  <c r="AI91" i="9"/>
  <c r="BG91" i="12"/>
  <c r="BG93" i="12" s="1"/>
  <c r="BG96" i="12" s="1"/>
  <c r="BG91" i="13"/>
  <c r="BG93" i="13" s="1"/>
  <c r="BG96" i="13" s="1"/>
  <c r="BG91" i="9"/>
  <c r="BG93" i="9" s="1"/>
  <c r="BG96" i="9" s="1"/>
  <c r="BG91" i="6"/>
  <c r="AJ91" i="8"/>
  <c r="AJ91" i="9"/>
  <c r="AJ91" i="10"/>
  <c r="AJ91" i="11"/>
  <c r="L46" i="5"/>
  <c r="AU91" i="12"/>
  <c r="AU91" i="9"/>
  <c r="AU93" i="9" s="1"/>
  <c r="AU96" i="9" s="1"/>
  <c r="X91" i="5"/>
  <c r="X91" i="9"/>
  <c r="AI91" i="8"/>
  <c r="BG91" i="8"/>
  <c r="AT93" i="8"/>
  <c r="AT96" i="8" s="1"/>
  <c r="Y45" i="5"/>
  <c r="Y45" i="6"/>
  <c r="AJ45" i="6"/>
  <c r="AJ44" i="5"/>
  <c r="AJ45" i="5"/>
  <c r="BT44" i="5"/>
  <c r="BT45" i="5"/>
  <c r="BT45" i="6"/>
  <c r="BH45" i="6"/>
  <c r="BG46" i="6"/>
  <c r="AI46" i="6"/>
  <c r="AU60" i="8"/>
  <c r="AU62" i="8" s="1"/>
  <c r="AU64" i="8" s="1"/>
  <c r="BG60" i="12"/>
  <c r="BG93" i="11"/>
  <c r="BG96" i="11" s="1"/>
  <c r="BG60" i="11"/>
  <c r="M45" i="5"/>
  <c r="BH44" i="5"/>
  <c r="BH45" i="5"/>
  <c r="BG60" i="10"/>
  <c r="AV44" i="5"/>
  <c r="AV45" i="5"/>
  <c r="U60" i="5"/>
  <c r="AV45" i="6"/>
  <c r="BG60" i="9"/>
  <c r="BG60" i="13"/>
  <c r="AU60" i="9"/>
  <c r="AU62" i="9" s="1"/>
  <c r="AU64" i="9" s="1"/>
  <c r="BG60" i="8"/>
  <c r="AT62" i="8"/>
  <c r="E10" i="28"/>
  <c r="AV44" i="6"/>
  <c r="AV33" i="6"/>
  <c r="AV43" i="6"/>
  <c r="X34" i="6"/>
  <c r="M43" i="5"/>
  <c r="M44" i="5"/>
  <c r="M44" i="6"/>
  <c r="M43" i="6"/>
  <c r="M33" i="6"/>
  <c r="AI34" i="6"/>
  <c r="AI76" i="6" s="1"/>
  <c r="J74" i="5"/>
  <c r="BG34" i="6"/>
  <c r="BG36" i="6" s="1"/>
  <c r="Y43" i="5"/>
  <c r="Y44" i="5"/>
  <c r="Y43" i="6"/>
  <c r="Y44" i="6"/>
  <c r="Y33" i="6"/>
  <c r="AJ44" i="6"/>
  <c r="AJ33" i="6"/>
  <c r="AJ43" i="6"/>
  <c r="BT44" i="6"/>
  <c r="BT33" i="6"/>
  <c r="BT43" i="6"/>
  <c r="BH44" i="6"/>
  <c r="BH33" i="6"/>
  <c r="BH43" i="6"/>
  <c r="AU34" i="6"/>
  <c r="H64" i="5"/>
  <c r="G97" i="3"/>
  <c r="H95" i="3" s="1"/>
  <c r="AI34" i="5"/>
  <c r="AI36" i="5" s="1"/>
  <c r="AV33" i="5"/>
  <c r="Y33" i="5"/>
  <c r="AJ33" i="5"/>
  <c r="BT33" i="5"/>
  <c r="AU34" i="5"/>
  <c r="AU76" i="5" s="1"/>
  <c r="X34" i="5"/>
  <c r="L34" i="5"/>
  <c r="L76" i="5" s="1"/>
  <c r="M33" i="5"/>
  <c r="BH33" i="5"/>
  <c r="G96" i="2"/>
  <c r="G97" i="2" s="1"/>
  <c r="H95" i="2" s="1"/>
  <c r="AH80" i="5"/>
  <c r="AH80" i="6"/>
  <c r="Y29" i="3"/>
  <c r="BH29" i="3"/>
  <c r="BT29" i="3"/>
  <c r="M29" i="3"/>
  <c r="AV29" i="3"/>
  <c r="AJ29" i="3"/>
  <c r="I60" i="3"/>
  <c r="I62" i="3" s="1"/>
  <c r="I64" i="3" s="1"/>
  <c r="M29" i="2"/>
  <c r="AV29" i="2"/>
  <c r="BT29" i="2"/>
  <c r="BH29" i="2"/>
  <c r="Y29" i="2"/>
  <c r="AJ29" i="2"/>
  <c r="AH76" i="1"/>
  <c r="AH80" i="1" s="1"/>
  <c r="K76" i="1"/>
  <c r="K78" i="1"/>
  <c r="W80" i="6"/>
  <c r="K78" i="3"/>
  <c r="U82" i="3"/>
  <c r="U84" i="3" s="1"/>
  <c r="U86" i="3" s="1"/>
  <c r="J80" i="3"/>
  <c r="I82" i="3"/>
  <c r="I84" i="3" s="1"/>
  <c r="J55" i="6"/>
  <c r="J60" i="6" s="1"/>
  <c r="V55" i="6"/>
  <c r="K55" i="6"/>
  <c r="K60" i="6" s="1"/>
  <c r="AU53" i="6"/>
  <c r="AU78" i="6" s="1"/>
  <c r="X53" i="3"/>
  <c r="X78" i="3" s="1"/>
  <c r="AI53" i="2"/>
  <c r="AI78" i="2" s="1"/>
  <c r="J55" i="2"/>
  <c r="J60" i="2" s="1"/>
  <c r="J55" i="3"/>
  <c r="J60" i="3" s="1"/>
  <c r="J55" i="4"/>
  <c r="J60" i="4" s="1"/>
  <c r="K55" i="5"/>
  <c r="W55" i="5"/>
  <c r="X53" i="5"/>
  <c r="X78" i="5" s="1"/>
  <c r="X53" i="4"/>
  <c r="X78" i="4" s="1"/>
  <c r="AI53" i="3"/>
  <c r="AI78" i="3" s="1"/>
  <c r="AI53" i="6"/>
  <c r="AI78" i="6" s="1"/>
  <c r="L53" i="3"/>
  <c r="L78" i="3" s="1"/>
  <c r="L53" i="5"/>
  <c r="L78" i="5" s="1"/>
  <c r="L53" i="1"/>
  <c r="BG53" i="6"/>
  <c r="BG78" i="6" s="1"/>
  <c r="X53" i="6"/>
  <c r="X78" i="6" s="1"/>
  <c r="AU53" i="5"/>
  <c r="AU78" i="5" s="1"/>
  <c r="BG53" i="5"/>
  <c r="BG78" i="5" s="1"/>
  <c r="AI53" i="5"/>
  <c r="AI78" i="5" s="1"/>
  <c r="U93" i="4"/>
  <c r="U96" i="4" s="1"/>
  <c r="BG53" i="4"/>
  <c r="BG78" i="4" s="1"/>
  <c r="AU53" i="4"/>
  <c r="AU78" i="4" s="1"/>
  <c r="AI53" i="4"/>
  <c r="AI78" i="4" s="1"/>
  <c r="L53" i="4"/>
  <c r="L78" i="4" s="1"/>
  <c r="AU53" i="3"/>
  <c r="AU78" i="3" s="1"/>
  <c r="BG53" i="3"/>
  <c r="BG78" i="3" s="1"/>
  <c r="BG53" i="2"/>
  <c r="BG78" i="2" s="1"/>
  <c r="AU53" i="2"/>
  <c r="AU78" i="2" s="1"/>
  <c r="L53" i="2"/>
  <c r="L78" i="2" s="1"/>
  <c r="X53" i="1"/>
  <c r="X78" i="1" s="1"/>
  <c r="AU53" i="1"/>
  <c r="AU78" i="1" s="1"/>
  <c r="BG53" i="1"/>
  <c r="BG78" i="1" s="1"/>
  <c r="AI53" i="1"/>
  <c r="AI78" i="1" s="1"/>
  <c r="W76" i="3"/>
  <c r="AU34" i="1"/>
  <c r="U86" i="5"/>
  <c r="U93" i="5"/>
  <c r="U96" i="5" s="1"/>
  <c r="AV32" i="5"/>
  <c r="AV28" i="5"/>
  <c r="AV24" i="5"/>
  <c r="AV20" i="5"/>
  <c r="AV31" i="5"/>
  <c r="AV16" i="5"/>
  <c r="AV29" i="5"/>
  <c r="AV22" i="5"/>
  <c r="AV26" i="5"/>
  <c r="AV21" i="5"/>
  <c r="AV19" i="5"/>
  <c r="AV30" i="5"/>
  <c r="AV27" i="5"/>
  <c r="AV25" i="5"/>
  <c r="AV18" i="5"/>
  <c r="AV23" i="5"/>
  <c r="BH32" i="3"/>
  <c r="BH27" i="3"/>
  <c r="BH23" i="3"/>
  <c r="BH19" i="3"/>
  <c r="BH15" i="3"/>
  <c r="BH12" i="3"/>
  <c r="BH9" i="3"/>
  <c r="BH31" i="3"/>
  <c r="BH28" i="3"/>
  <c r="BH21" i="3"/>
  <c r="BH14" i="3"/>
  <c r="BH33" i="3"/>
  <c r="BH25" i="3"/>
  <c r="BH20" i="3"/>
  <c r="BH18" i="3"/>
  <c r="BH10" i="3"/>
  <c r="BH22" i="3"/>
  <c r="BH16" i="3"/>
  <c r="BH30" i="3"/>
  <c r="BH17" i="3"/>
  <c r="BH26" i="3"/>
  <c r="BH11" i="3"/>
  <c r="BH24" i="3"/>
  <c r="AH77" i="4"/>
  <c r="AJ31" i="1"/>
  <c r="AJ26" i="1"/>
  <c r="AJ22" i="1"/>
  <c r="AJ18" i="1"/>
  <c r="AJ14" i="1"/>
  <c r="AJ12" i="1"/>
  <c r="AJ33" i="1"/>
  <c r="AJ25" i="1"/>
  <c r="AJ23" i="1"/>
  <c r="AJ16" i="1"/>
  <c r="AJ27" i="1"/>
  <c r="AJ20" i="1"/>
  <c r="AJ15" i="1"/>
  <c r="AJ10" i="1"/>
  <c r="AJ17" i="1"/>
  <c r="AJ11" i="1"/>
  <c r="AJ21" i="1"/>
  <c r="AJ9" i="1"/>
  <c r="AJ32" i="1"/>
  <c r="AJ24" i="1"/>
  <c r="AJ19" i="1"/>
  <c r="AJ30" i="1"/>
  <c r="AJ28" i="1"/>
  <c r="L34" i="2"/>
  <c r="AU34" i="3"/>
  <c r="AT76" i="2"/>
  <c r="AT80" i="2" s="1"/>
  <c r="M18" i="5"/>
  <c r="M16" i="5"/>
  <c r="M28" i="5"/>
  <c r="M25" i="5"/>
  <c r="M22" i="5"/>
  <c r="M19" i="5"/>
  <c r="M30" i="5"/>
  <c r="M32" i="5"/>
  <c r="M21" i="5"/>
  <c r="M23" i="5"/>
  <c r="M20" i="5"/>
  <c r="M24" i="5"/>
  <c r="M27" i="5"/>
  <c r="M31" i="5"/>
  <c r="M26" i="5"/>
  <c r="M29" i="5"/>
  <c r="BT33" i="3"/>
  <c r="BT28" i="3"/>
  <c r="BT24" i="3"/>
  <c r="BT20" i="3"/>
  <c r="BT16" i="3"/>
  <c r="BT10" i="3"/>
  <c r="BT26" i="3"/>
  <c r="BT19" i="3"/>
  <c r="BT17" i="3"/>
  <c r="BT11" i="3"/>
  <c r="BT32" i="3"/>
  <c r="BT31" i="3"/>
  <c r="BT27" i="3"/>
  <c r="BT14" i="3"/>
  <c r="BT12" i="3"/>
  <c r="BT22" i="3"/>
  <c r="BT18" i="3"/>
  <c r="BT30" i="3"/>
  <c r="BT9" i="3"/>
  <c r="BT21" i="3"/>
  <c r="BT15" i="3"/>
  <c r="BT25" i="3"/>
  <c r="BT23" i="3"/>
  <c r="Y31" i="1"/>
  <c r="Y26" i="1"/>
  <c r="Y22" i="1"/>
  <c r="Y18" i="1"/>
  <c r="Y23" i="1"/>
  <c r="Y14" i="1"/>
  <c r="Y11" i="1"/>
  <c r="Y28" i="1"/>
  <c r="Y9" i="1"/>
  <c r="Y20" i="1"/>
  <c r="Y16" i="1"/>
  <c r="Y32" i="1"/>
  <c r="Y30" i="1"/>
  <c r="Y24" i="1"/>
  <c r="Y15" i="1"/>
  <c r="Y12" i="1"/>
  <c r="Y21" i="1"/>
  <c r="Y25" i="1"/>
  <c r="Y17" i="1"/>
  <c r="Y33" i="1"/>
  <c r="Y27" i="1"/>
  <c r="Y19" i="1"/>
  <c r="BH28" i="1"/>
  <c r="BH25" i="1"/>
  <c r="BH18" i="1"/>
  <c r="BH14" i="1"/>
  <c r="BH33" i="1"/>
  <c r="BH11" i="1"/>
  <c r="BH31" i="1"/>
  <c r="BH17" i="1"/>
  <c r="BH15" i="1"/>
  <c r="BH26" i="1"/>
  <c r="BH10" i="1"/>
  <c r="BH32" i="1"/>
  <c r="BH16" i="1"/>
  <c r="BH21" i="1"/>
  <c r="BH12" i="1"/>
  <c r="BH20" i="1"/>
  <c r="BH22" i="1"/>
  <c r="BH27" i="1"/>
  <c r="BH24" i="1"/>
  <c r="BH19" i="1"/>
  <c r="BH9" i="1"/>
  <c r="BH30" i="1"/>
  <c r="BH23" i="1"/>
  <c r="AT72" i="6"/>
  <c r="AH36" i="3"/>
  <c r="AH76" i="3"/>
  <c r="M18" i="1"/>
  <c r="M21" i="1"/>
  <c r="M10" i="1"/>
  <c r="M24" i="1"/>
  <c r="M12" i="1"/>
  <c r="M27" i="1"/>
  <c r="M11" i="1"/>
  <c r="M14" i="1"/>
  <c r="M13" i="1"/>
  <c r="M16" i="1"/>
  <c r="M20" i="1"/>
  <c r="M22" i="1"/>
  <c r="M31" i="1"/>
  <c r="M17" i="1"/>
  <c r="M9" i="1"/>
  <c r="M26" i="1"/>
  <c r="M30" i="1"/>
  <c r="M19" i="1"/>
  <c r="M23" i="1"/>
  <c r="M15" i="1"/>
  <c r="M28" i="1"/>
  <c r="M32" i="1"/>
  <c r="M33" i="1"/>
  <c r="M25" i="1"/>
  <c r="AV31" i="1"/>
  <c r="AV26" i="1"/>
  <c r="AV22" i="1"/>
  <c r="AV18" i="1"/>
  <c r="AV14" i="1"/>
  <c r="AV11" i="1"/>
  <c r="AV30" i="1"/>
  <c r="AV27" i="1"/>
  <c r="AV20" i="1"/>
  <c r="AV12" i="1"/>
  <c r="AV33" i="1"/>
  <c r="AV25" i="1"/>
  <c r="AV24" i="1"/>
  <c r="AV21" i="1"/>
  <c r="AV10" i="1"/>
  <c r="AV28" i="1"/>
  <c r="AV23" i="1"/>
  <c r="AV19" i="1"/>
  <c r="AV15" i="1"/>
  <c r="AV16" i="1"/>
  <c r="AV32" i="1"/>
  <c r="AV9" i="1"/>
  <c r="AV17" i="1"/>
  <c r="AT72" i="5"/>
  <c r="W77" i="4"/>
  <c r="L34" i="1"/>
  <c r="AT76" i="1"/>
  <c r="AT80" i="1" s="1"/>
  <c r="K76" i="2"/>
  <c r="K80" i="2" s="1"/>
  <c r="K36" i="2"/>
  <c r="AI34" i="2"/>
  <c r="AI76" i="2" s="1"/>
  <c r="AJ16" i="5"/>
  <c r="AJ29" i="5"/>
  <c r="AJ25" i="5"/>
  <c r="AJ21" i="5"/>
  <c r="AJ31" i="5"/>
  <c r="AJ26" i="5"/>
  <c r="AJ32" i="5"/>
  <c r="AJ28" i="5"/>
  <c r="AJ22" i="5"/>
  <c r="AJ24" i="5"/>
  <c r="AJ18" i="5"/>
  <c r="AJ20" i="5"/>
  <c r="AJ19" i="5"/>
  <c r="AJ27" i="5"/>
  <c r="AJ30" i="5"/>
  <c r="AJ23" i="5"/>
  <c r="Y16" i="6"/>
  <c r="Y27" i="6"/>
  <c r="Y23" i="6"/>
  <c r="Y19" i="6"/>
  <c r="Y32" i="6"/>
  <c r="Y25" i="6"/>
  <c r="Y29" i="6"/>
  <c r="Y21" i="6"/>
  <c r="Y26" i="6"/>
  <c r="Y30" i="6"/>
  <c r="Y18" i="6"/>
  <c r="Y20" i="6"/>
  <c r="Y22" i="6"/>
  <c r="Y28" i="6"/>
  <c r="Y24" i="6"/>
  <c r="K77" i="4"/>
  <c r="AI34" i="3"/>
  <c r="X34" i="2"/>
  <c r="M16" i="6"/>
  <c r="M27" i="6"/>
  <c r="M22" i="6"/>
  <c r="M25" i="6"/>
  <c r="M29" i="6"/>
  <c r="M18" i="6"/>
  <c r="M20" i="6"/>
  <c r="M28" i="6"/>
  <c r="M23" i="6"/>
  <c r="M31" i="6"/>
  <c r="M26" i="6"/>
  <c r="M24" i="6"/>
  <c r="M21" i="6"/>
  <c r="M32" i="6"/>
  <c r="M30" i="6"/>
  <c r="M19" i="6"/>
  <c r="AJ16" i="6"/>
  <c r="AJ31" i="6"/>
  <c r="AJ27" i="6"/>
  <c r="AJ23" i="6"/>
  <c r="AJ32" i="6"/>
  <c r="AJ22" i="6"/>
  <c r="AJ20" i="6"/>
  <c r="AJ29" i="6"/>
  <c r="AJ18" i="6"/>
  <c r="AJ30" i="6"/>
  <c r="AJ24" i="6"/>
  <c r="AJ21" i="6"/>
  <c r="AJ26" i="6"/>
  <c r="AJ25" i="6"/>
  <c r="AJ28" i="6"/>
  <c r="BT20" i="2"/>
  <c r="BT14" i="2"/>
  <c r="BT31" i="2"/>
  <c r="BT24" i="2"/>
  <c r="BT30" i="2"/>
  <c r="BT15" i="2"/>
  <c r="BT25" i="2"/>
  <c r="BT32" i="2"/>
  <c r="BT26" i="2"/>
  <c r="BT16" i="2"/>
  <c r="BT23" i="2"/>
  <c r="BT19" i="2"/>
  <c r="BT33" i="2"/>
  <c r="BT21" i="2"/>
  <c r="BT28" i="2"/>
  <c r="BT27" i="2"/>
  <c r="BT12" i="2"/>
  <c r="BT17" i="2"/>
  <c r="BT11" i="2"/>
  <c r="BT22" i="2"/>
  <c r="BT9" i="2"/>
  <c r="BT10" i="2"/>
  <c r="BT18" i="2"/>
  <c r="BH30" i="6"/>
  <c r="BH26" i="6"/>
  <c r="BH22" i="6"/>
  <c r="BH18" i="6"/>
  <c r="BH27" i="6"/>
  <c r="BH24" i="6"/>
  <c r="BH21" i="6"/>
  <c r="BH16" i="6"/>
  <c r="BH32" i="6"/>
  <c r="BH29" i="6"/>
  <c r="BH31" i="6"/>
  <c r="BH23" i="6"/>
  <c r="BH28" i="6"/>
  <c r="BH20" i="6"/>
  <c r="BH25" i="6"/>
  <c r="L41" i="5"/>
  <c r="L77" i="5" s="1"/>
  <c r="J82" i="2"/>
  <c r="BG34" i="1"/>
  <c r="H93" i="2"/>
  <c r="H96" i="2" s="1"/>
  <c r="H86" i="2"/>
  <c r="H97" i="5"/>
  <c r="M26" i="2"/>
  <c r="M28" i="2"/>
  <c r="M9" i="2"/>
  <c r="M32" i="2"/>
  <c r="M30" i="2"/>
  <c r="M27" i="2"/>
  <c r="M20" i="2"/>
  <c r="M13" i="2"/>
  <c r="M23" i="2"/>
  <c r="M11" i="2"/>
  <c r="M16" i="2"/>
  <c r="M22" i="2"/>
  <c r="M14" i="2"/>
  <c r="M24" i="2"/>
  <c r="M19" i="2"/>
  <c r="M21" i="2"/>
  <c r="M18" i="2"/>
  <c r="M25" i="2"/>
  <c r="M12" i="2"/>
  <c r="M17" i="2"/>
  <c r="M15" i="2"/>
  <c r="M33" i="2"/>
  <c r="M31" i="2"/>
  <c r="M10" i="2"/>
  <c r="AV33" i="2"/>
  <c r="AV19" i="2"/>
  <c r="AV15" i="2"/>
  <c r="AV22" i="2"/>
  <c r="AV16" i="2"/>
  <c r="AV26" i="2"/>
  <c r="AV9" i="2"/>
  <c r="AV28" i="2"/>
  <c r="AV12" i="2"/>
  <c r="AV18" i="2"/>
  <c r="AV23" i="2"/>
  <c r="AV30" i="2"/>
  <c r="AV32" i="2"/>
  <c r="AV11" i="2"/>
  <c r="AV10" i="2"/>
  <c r="AV20" i="2"/>
  <c r="AV14" i="2"/>
  <c r="AV17" i="2"/>
  <c r="AV25" i="2"/>
  <c r="AV31" i="2"/>
  <c r="AV27" i="2"/>
  <c r="AV24" i="2"/>
  <c r="AV21" i="2"/>
  <c r="AJ30" i="3"/>
  <c r="AJ25" i="3"/>
  <c r="AJ21" i="3"/>
  <c r="AJ17" i="3"/>
  <c r="AJ33" i="3"/>
  <c r="AJ31" i="3"/>
  <c r="AJ23" i="3"/>
  <c r="AJ16" i="3"/>
  <c r="AJ14" i="3"/>
  <c r="AJ9" i="3"/>
  <c r="AJ32" i="3"/>
  <c r="AJ26" i="3"/>
  <c r="AJ24" i="3"/>
  <c r="AJ19" i="3"/>
  <c r="AJ28" i="3"/>
  <c r="AJ22" i="3"/>
  <c r="AJ27" i="3"/>
  <c r="AJ18" i="3"/>
  <c r="AJ11" i="3"/>
  <c r="AJ15" i="3"/>
  <c r="AJ20" i="3"/>
  <c r="AJ10" i="3"/>
  <c r="AJ12" i="3"/>
  <c r="BT16" i="5"/>
  <c r="BT30" i="5"/>
  <c r="BT26" i="5"/>
  <c r="BT22" i="5"/>
  <c r="BT18" i="5"/>
  <c r="BT23" i="5"/>
  <c r="BT20" i="5"/>
  <c r="BT31" i="5"/>
  <c r="BT27" i="5"/>
  <c r="BT25" i="5"/>
  <c r="BT29" i="5"/>
  <c r="BT28" i="5"/>
  <c r="BT24" i="5"/>
  <c r="BT19" i="5"/>
  <c r="BT21" i="5"/>
  <c r="BT32" i="5"/>
  <c r="K76" i="3"/>
  <c r="K36" i="3"/>
  <c r="K55" i="3" s="1"/>
  <c r="I84" i="2"/>
  <c r="BH16" i="2"/>
  <c r="BH30" i="2"/>
  <c r="BH24" i="2"/>
  <c r="BH19" i="2"/>
  <c r="BH17" i="2"/>
  <c r="BH10" i="2"/>
  <c r="BH23" i="2"/>
  <c r="BH20" i="2"/>
  <c r="BH22" i="2"/>
  <c r="BH12" i="2"/>
  <c r="BH27" i="2"/>
  <c r="BH33" i="2"/>
  <c r="BH32" i="2"/>
  <c r="BH18" i="2"/>
  <c r="BH15" i="2"/>
  <c r="BH11" i="2"/>
  <c r="BH14" i="2"/>
  <c r="BH28" i="2"/>
  <c r="BH31" i="2"/>
  <c r="BH25" i="2"/>
  <c r="BH21" i="2"/>
  <c r="BH9" i="2"/>
  <c r="BH26" i="2"/>
  <c r="AI34" i="1"/>
  <c r="BG34" i="2"/>
  <c r="AT76" i="3"/>
  <c r="AT80" i="3" s="1"/>
  <c r="AT36" i="3"/>
  <c r="AT55" i="3" s="1"/>
  <c r="AT60" i="3" s="1"/>
  <c r="Y24" i="2"/>
  <c r="Y30" i="2"/>
  <c r="Y21" i="2"/>
  <c r="Y9" i="2"/>
  <c r="Y16" i="2"/>
  <c r="Y25" i="2"/>
  <c r="Y18" i="2"/>
  <c r="Y26" i="2"/>
  <c r="Y23" i="2"/>
  <c r="Y27" i="2"/>
  <c r="Y17" i="2"/>
  <c r="Y20" i="2"/>
  <c r="Y33" i="2"/>
  <c r="Y28" i="2"/>
  <c r="Y11" i="2"/>
  <c r="Y14" i="2"/>
  <c r="Y22" i="2"/>
  <c r="Y31" i="2"/>
  <c r="Y32" i="2"/>
  <c r="Y30" i="3"/>
  <c r="Y25" i="3"/>
  <c r="Y21" i="3"/>
  <c r="Y17" i="3"/>
  <c r="Y27" i="3"/>
  <c r="Y20" i="3"/>
  <c r="Y18" i="3"/>
  <c r="Y12" i="3"/>
  <c r="Y33" i="3"/>
  <c r="Y31" i="3"/>
  <c r="Y24" i="3"/>
  <c r="Y14" i="3"/>
  <c r="Y16" i="3"/>
  <c r="Y9" i="3"/>
  <c r="Y32" i="3"/>
  <c r="Y19" i="3"/>
  <c r="Y23" i="3"/>
  <c r="Y28" i="3"/>
  <c r="Y26" i="3"/>
  <c r="Y11" i="3"/>
  <c r="Y22" i="3"/>
  <c r="AJ32" i="2"/>
  <c r="AJ18" i="2"/>
  <c r="AJ23" i="2"/>
  <c r="AJ9" i="2"/>
  <c r="AJ22" i="2"/>
  <c r="AJ15" i="2"/>
  <c r="AJ17" i="2"/>
  <c r="AJ11" i="2"/>
  <c r="AJ28" i="2"/>
  <c r="AJ30" i="2"/>
  <c r="AJ10" i="2"/>
  <c r="AJ31" i="2"/>
  <c r="AJ33" i="2"/>
  <c r="AJ19" i="2"/>
  <c r="AJ20" i="2"/>
  <c r="AJ12" i="2"/>
  <c r="AJ27" i="2"/>
  <c r="AJ24" i="2"/>
  <c r="AJ26" i="2"/>
  <c r="AJ16" i="2"/>
  <c r="AJ21" i="2"/>
  <c r="AJ25" i="2"/>
  <c r="AJ14" i="2"/>
  <c r="AV32" i="6"/>
  <c r="AV28" i="6"/>
  <c r="AV24" i="6"/>
  <c r="AV20" i="6"/>
  <c r="AV27" i="6"/>
  <c r="AV25" i="6"/>
  <c r="AV18" i="6"/>
  <c r="AV16" i="6"/>
  <c r="AV29" i="6"/>
  <c r="AV26" i="6"/>
  <c r="AV23" i="6"/>
  <c r="AV21" i="6"/>
  <c r="AV31" i="6"/>
  <c r="AV30" i="6"/>
  <c r="AV22" i="6"/>
  <c r="H93" i="3"/>
  <c r="H96" i="3" s="1"/>
  <c r="H86" i="3"/>
  <c r="M11" i="3"/>
  <c r="M26" i="3"/>
  <c r="M30" i="3"/>
  <c r="M33" i="3"/>
  <c r="M16" i="3"/>
  <c r="M19" i="3"/>
  <c r="M9" i="3"/>
  <c r="M12" i="3"/>
  <c r="M15" i="3"/>
  <c r="M28" i="3"/>
  <c r="M20" i="3"/>
  <c r="M32" i="3"/>
  <c r="M23" i="3"/>
  <c r="M18" i="3"/>
  <c r="M27" i="3"/>
  <c r="M31" i="3"/>
  <c r="M17" i="3"/>
  <c r="M10" i="3"/>
  <c r="M13" i="3"/>
  <c r="M22" i="3"/>
  <c r="M21" i="3"/>
  <c r="M25" i="3"/>
  <c r="M14" i="3"/>
  <c r="M24" i="3"/>
  <c r="X34" i="3"/>
  <c r="BT16" i="6"/>
  <c r="BT30" i="6"/>
  <c r="BT26" i="6"/>
  <c r="BT22" i="6"/>
  <c r="BT18" i="6"/>
  <c r="BT29" i="6"/>
  <c r="BT27" i="6"/>
  <c r="BT20" i="6"/>
  <c r="BT28" i="6"/>
  <c r="BT23" i="6"/>
  <c r="BT21" i="6"/>
  <c r="BT24" i="6"/>
  <c r="BT25" i="6"/>
  <c r="BT31" i="6"/>
  <c r="BT32" i="6"/>
  <c r="T86" i="3"/>
  <c r="T93" i="3"/>
  <c r="T96" i="3" s="1"/>
  <c r="BH16" i="5"/>
  <c r="BH32" i="5"/>
  <c r="BH28" i="5"/>
  <c r="BH24" i="5"/>
  <c r="BH20" i="5"/>
  <c r="BH30" i="5"/>
  <c r="BH23" i="5"/>
  <c r="BH21" i="5"/>
  <c r="BH27" i="5"/>
  <c r="BH26" i="5"/>
  <c r="BH22" i="5"/>
  <c r="BH31" i="5"/>
  <c r="BH25" i="5"/>
  <c r="BH18" i="5"/>
  <c r="BH29" i="5"/>
  <c r="BH19" i="5"/>
  <c r="L34" i="3"/>
  <c r="X34" i="1"/>
  <c r="AU34" i="2"/>
  <c r="AU76" i="2" s="1"/>
  <c r="AV31" i="3"/>
  <c r="AV26" i="3"/>
  <c r="AV22" i="3"/>
  <c r="AV18" i="3"/>
  <c r="AV14" i="3"/>
  <c r="AV11" i="3"/>
  <c r="AV33" i="3"/>
  <c r="AV25" i="3"/>
  <c r="AV23" i="3"/>
  <c r="AV16" i="3"/>
  <c r="AV9" i="3"/>
  <c r="AV28" i="3"/>
  <c r="AV21" i="3"/>
  <c r="AV27" i="3"/>
  <c r="AV24" i="3"/>
  <c r="AV12" i="3"/>
  <c r="AV10" i="3"/>
  <c r="AV17" i="3"/>
  <c r="AV32" i="3"/>
  <c r="AV15" i="3"/>
  <c r="AV30" i="3"/>
  <c r="AV20" i="3"/>
  <c r="AV19" i="3"/>
  <c r="BT28" i="1"/>
  <c r="BT32" i="1"/>
  <c r="BT17" i="1"/>
  <c r="BT11" i="1"/>
  <c r="BT26" i="1"/>
  <c r="BT23" i="1"/>
  <c r="BT20" i="1"/>
  <c r="BT9" i="1"/>
  <c r="BT30" i="1"/>
  <c r="BT14" i="1"/>
  <c r="BT21" i="1"/>
  <c r="BT24" i="1"/>
  <c r="BT16" i="1"/>
  <c r="BT18" i="1"/>
  <c r="BT33" i="1"/>
  <c r="BT10" i="1"/>
  <c r="BT25" i="1"/>
  <c r="BT15" i="1"/>
  <c r="BT12" i="1"/>
  <c r="BT31" i="1"/>
  <c r="BT22" i="1"/>
  <c r="BT27" i="1"/>
  <c r="BT19" i="1"/>
  <c r="W76" i="1"/>
  <c r="W80" i="1" s="1"/>
  <c r="Y26" i="5"/>
  <c r="Y22" i="5"/>
  <c r="Y18" i="5"/>
  <c r="Y16" i="5"/>
  <c r="Y32" i="5"/>
  <c r="Y29" i="5"/>
  <c r="Y25" i="5"/>
  <c r="Y20" i="5"/>
  <c r="Y23" i="5"/>
  <c r="Y24" i="5"/>
  <c r="Y19" i="5"/>
  <c r="Y30" i="5"/>
  <c r="Y28" i="5"/>
  <c r="Y21" i="5"/>
  <c r="Y27" i="5"/>
  <c r="BG34" i="3"/>
  <c r="H96" i="4"/>
  <c r="G96" i="4"/>
  <c r="G97" i="4" s="1"/>
  <c r="AH76" i="4"/>
  <c r="AH80" i="4" s="1"/>
  <c r="I64" i="4"/>
  <c r="G64" i="4"/>
  <c r="W76" i="4"/>
  <c r="W80" i="4" s="1"/>
  <c r="AT72" i="4"/>
  <c r="AV20" i="4"/>
  <c r="AV28" i="4"/>
  <c r="AV21" i="4"/>
  <c r="AV32" i="4"/>
  <c r="AV17" i="4"/>
  <c r="AV14" i="4"/>
  <c r="AV11" i="4"/>
  <c r="AV30" i="4"/>
  <c r="AV22" i="4"/>
  <c r="AV16" i="4"/>
  <c r="AV26" i="4"/>
  <c r="AV33" i="4"/>
  <c r="AV18" i="4"/>
  <c r="AV12" i="4"/>
  <c r="AV9" i="4"/>
  <c r="AV25" i="4"/>
  <c r="AV29" i="4"/>
  <c r="AV24" i="4"/>
  <c r="AV13" i="4"/>
  <c r="AV15" i="4"/>
  <c r="AV27" i="4"/>
  <c r="AV19" i="4"/>
  <c r="AV10" i="4"/>
  <c r="AV23" i="4"/>
  <c r="AV31" i="4"/>
  <c r="AJ32" i="4"/>
  <c r="AJ17" i="4"/>
  <c r="AJ33" i="4"/>
  <c r="AJ28" i="4"/>
  <c r="AJ23" i="4"/>
  <c r="AJ18" i="4"/>
  <c r="AJ13" i="4"/>
  <c r="AJ29" i="4"/>
  <c r="AJ26" i="4"/>
  <c r="AJ21" i="4"/>
  <c r="AJ24" i="4"/>
  <c r="AJ22" i="4"/>
  <c r="AJ14" i="4"/>
  <c r="AJ9" i="4"/>
  <c r="AJ16" i="4"/>
  <c r="AJ10" i="4"/>
  <c r="AJ19" i="4"/>
  <c r="AJ25" i="4"/>
  <c r="AJ11" i="4"/>
  <c r="AJ31" i="4"/>
  <c r="AJ15" i="4"/>
  <c r="AJ30" i="4"/>
  <c r="AJ27" i="4"/>
  <c r="AJ20" i="4"/>
  <c r="AJ12" i="4"/>
  <c r="Y32" i="4"/>
  <c r="Y25" i="4"/>
  <c r="Y17" i="4"/>
  <c r="Y33" i="4"/>
  <c r="Y28" i="4"/>
  <c r="Y23" i="4"/>
  <c r="Y18" i="4"/>
  <c r="Y10" i="4"/>
  <c r="Y26" i="4"/>
  <c r="Y24" i="4"/>
  <c r="Y13" i="4"/>
  <c r="Y29" i="4"/>
  <c r="Y15" i="4"/>
  <c r="Y31" i="4"/>
  <c r="Y19" i="4"/>
  <c r="Y11" i="4"/>
  <c r="Y30" i="4"/>
  <c r="Y21" i="4"/>
  <c r="Y14" i="4"/>
  <c r="Y27" i="4"/>
  <c r="Y20" i="4"/>
  <c r="Y16" i="4"/>
  <c r="Y9" i="4"/>
  <c r="Y22" i="4"/>
  <c r="Y12" i="4"/>
  <c r="M11" i="4"/>
  <c r="M20" i="4"/>
  <c r="M12" i="4"/>
  <c r="M19" i="4"/>
  <c r="M24" i="4"/>
  <c r="M31" i="4"/>
  <c r="M17" i="4"/>
  <c r="M26" i="4"/>
  <c r="M21" i="4"/>
  <c r="M23" i="4"/>
  <c r="M28" i="4"/>
  <c r="M33" i="4"/>
  <c r="M13" i="4"/>
  <c r="M14" i="4"/>
  <c r="M30" i="4"/>
  <c r="M16" i="4"/>
  <c r="M10" i="4"/>
  <c r="M18" i="4"/>
  <c r="M25" i="4"/>
  <c r="M27" i="4"/>
  <c r="M32" i="4"/>
  <c r="M22" i="4"/>
  <c r="M29" i="4"/>
  <c r="M15" i="4"/>
  <c r="M9" i="4"/>
  <c r="BT14" i="4"/>
  <c r="BT29" i="4"/>
  <c r="BT17" i="4"/>
  <c r="BT13" i="4"/>
  <c r="BT31" i="4"/>
  <c r="BT27" i="4"/>
  <c r="BT9" i="4"/>
  <c r="BT23" i="4"/>
  <c r="BT18" i="4"/>
  <c r="BT10" i="4"/>
  <c r="BT20" i="4"/>
  <c r="BT25" i="4"/>
  <c r="BT12" i="4"/>
  <c r="BT32" i="4"/>
  <c r="BT21" i="4"/>
  <c r="BT11" i="4"/>
  <c r="BT28" i="4"/>
  <c r="BT22" i="4"/>
  <c r="BT24" i="4"/>
  <c r="BT16" i="4"/>
  <c r="BT26" i="4"/>
  <c r="BT15" i="4"/>
  <c r="BT33" i="4"/>
  <c r="BT19" i="4"/>
  <c r="BT30" i="4"/>
  <c r="BH28" i="4"/>
  <c r="BH21" i="4"/>
  <c r="BH14" i="4"/>
  <c r="BH9" i="4"/>
  <c r="BH29" i="4"/>
  <c r="BH11" i="4"/>
  <c r="BH23" i="4"/>
  <c r="BH26" i="4"/>
  <c r="BH17" i="4"/>
  <c r="BH32" i="4"/>
  <c r="BH20" i="4"/>
  <c r="BH10" i="4"/>
  <c r="BH33" i="4"/>
  <c r="BH30" i="4"/>
  <c r="BH19" i="4"/>
  <c r="BH13" i="4"/>
  <c r="BH27" i="4"/>
  <c r="BH18" i="4"/>
  <c r="BH25" i="4"/>
  <c r="BH16" i="4"/>
  <c r="BH12" i="4"/>
  <c r="BH15" i="4"/>
  <c r="BH24" i="4"/>
  <c r="BH22" i="4"/>
  <c r="BH31" i="4"/>
  <c r="G97" i="6"/>
  <c r="J82" i="6"/>
  <c r="J84" i="6" s="1"/>
  <c r="J86" i="6" s="1"/>
  <c r="U93" i="6"/>
  <c r="U96" i="6" s="1"/>
  <c r="AH74" i="4"/>
  <c r="W74" i="5"/>
  <c r="W74" i="6"/>
  <c r="K72" i="6"/>
  <c r="K74" i="6" s="1"/>
  <c r="AH74" i="5"/>
  <c r="K72" i="4"/>
  <c r="K74" i="4" s="1"/>
  <c r="L41" i="4"/>
  <c r="X41" i="6"/>
  <c r="X77" i="6" s="1"/>
  <c r="M38" i="5"/>
  <c r="M39" i="5"/>
  <c r="M10" i="5"/>
  <c r="M12" i="5"/>
  <c r="M13" i="5"/>
  <c r="M15" i="5"/>
  <c r="M9" i="5"/>
  <c r="M17" i="5"/>
  <c r="M11" i="5"/>
  <c r="M14" i="5"/>
  <c r="BT14" i="5"/>
  <c r="BT11" i="5"/>
  <c r="BT9" i="5"/>
  <c r="BT12" i="5"/>
  <c r="BT15" i="5"/>
  <c r="BT10" i="5"/>
  <c r="BT39" i="5"/>
  <c r="BT38" i="5"/>
  <c r="BT17" i="5"/>
  <c r="AU41" i="5"/>
  <c r="AU77" i="5" s="1"/>
  <c r="Y38" i="6"/>
  <c r="Y12" i="6"/>
  <c r="Y39" i="6"/>
  <c r="Y10" i="6"/>
  <c r="Y14" i="6"/>
  <c r="Y9" i="6"/>
  <c r="Y17" i="6"/>
  <c r="Y11" i="6"/>
  <c r="Y15" i="6"/>
  <c r="Y13" i="6"/>
  <c r="AV38" i="5"/>
  <c r="AV11" i="5"/>
  <c r="AV39" i="5"/>
  <c r="AV14" i="5"/>
  <c r="AV12" i="5"/>
  <c r="AV10" i="5"/>
  <c r="AV9" i="5"/>
  <c r="AV17" i="5"/>
  <c r="AV15" i="5"/>
  <c r="BH14" i="5"/>
  <c r="BH9" i="5"/>
  <c r="BH10" i="5"/>
  <c r="BH12" i="5"/>
  <c r="BH15" i="5"/>
  <c r="BH11" i="5"/>
  <c r="BH39" i="5"/>
  <c r="BH38" i="5"/>
  <c r="BH17" i="5"/>
  <c r="AV38" i="6"/>
  <c r="AV39" i="6"/>
  <c r="AV12" i="6"/>
  <c r="AV9" i="6"/>
  <c r="AV10" i="6"/>
  <c r="AV11" i="6"/>
  <c r="AV17" i="6"/>
  <c r="AV14" i="6"/>
  <c r="AV15" i="6"/>
  <c r="M38" i="6"/>
  <c r="M11" i="6"/>
  <c r="M39" i="6"/>
  <c r="M9" i="6"/>
  <c r="M13" i="6"/>
  <c r="M12" i="6"/>
  <c r="M10" i="6"/>
  <c r="M14" i="6"/>
  <c r="M15" i="6"/>
  <c r="M17" i="6"/>
  <c r="BT39" i="6"/>
  <c r="BT38" i="6"/>
  <c r="BT9" i="6"/>
  <c r="BT14" i="6"/>
  <c r="BT11" i="6"/>
  <c r="BT12" i="6"/>
  <c r="BT17" i="6"/>
  <c r="BT15" i="6"/>
  <c r="BT10" i="6"/>
  <c r="BH11" i="6"/>
  <c r="BH39" i="6"/>
  <c r="BH9" i="6"/>
  <c r="BH38" i="6"/>
  <c r="BH12" i="6"/>
  <c r="BH10" i="6"/>
  <c r="BH15" i="6"/>
  <c r="BH17" i="6"/>
  <c r="BH14" i="6"/>
  <c r="AJ39" i="6"/>
  <c r="AJ38" i="6"/>
  <c r="AJ14" i="6"/>
  <c r="AJ15" i="6"/>
  <c r="AJ11" i="6"/>
  <c r="AJ17" i="6"/>
  <c r="AJ12" i="6"/>
  <c r="AJ10" i="6"/>
  <c r="AJ9" i="6"/>
  <c r="AI41" i="5"/>
  <c r="AI77" i="5" s="1"/>
  <c r="AJ12" i="5"/>
  <c r="AJ10" i="5"/>
  <c r="AJ11" i="5"/>
  <c r="AJ14" i="5"/>
  <c r="AJ39" i="5"/>
  <c r="AJ17" i="5"/>
  <c r="AJ15" i="5"/>
  <c r="AJ9" i="5"/>
  <c r="AJ38" i="5"/>
  <c r="Y13" i="5"/>
  <c r="Y39" i="5"/>
  <c r="Y17" i="5"/>
  <c r="Y10" i="5"/>
  <c r="Y38" i="5"/>
  <c r="Y14" i="5"/>
  <c r="Y12" i="5"/>
  <c r="Y9" i="5"/>
  <c r="Y15" i="5"/>
  <c r="Y11" i="5"/>
  <c r="AI34" i="4"/>
  <c r="AH36" i="4"/>
  <c r="M39" i="4"/>
  <c r="M38" i="4"/>
  <c r="BT38" i="4"/>
  <c r="BT39" i="4"/>
  <c r="AU34" i="4"/>
  <c r="AV39" i="4"/>
  <c r="AV38" i="4"/>
  <c r="AJ38" i="4"/>
  <c r="AJ39" i="4"/>
  <c r="BH38" i="4"/>
  <c r="BH39" i="4"/>
  <c r="W36" i="6"/>
  <c r="AU46" i="4"/>
  <c r="L46" i="4"/>
  <c r="AH36" i="5"/>
  <c r="L7" i="5"/>
  <c r="L71" i="5" s="1"/>
  <c r="X7" i="6"/>
  <c r="X71" i="6" s="1"/>
  <c r="X72" i="6" s="1"/>
  <c r="W76" i="5"/>
  <c r="W80" i="5" s="1"/>
  <c r="I82" i="5"/>
  <c r="AT77" i="4"/>
  <c r="AI41" i="6"/>
  <c r="X7" i="4"/>
  <c r="X71" i="4" s="1"/>
  <c r="X72" i="4" s="1"/>
  <c r="AG74" i="5"/>
  <c r="G86" i="6"/>
  <c r="BG46" i="4"/>
  <c r="BG7" i="4"/>
  <c r="BG71" i="4" s="1"/>
  <c r="BG72" i="4" s="1"/>
  <c r="AI7" i="4"/>
  <c r="AI71" i="4" s="1"/>
  <c r="AI72" i="4" s="1"/>
  <c r="L34" i="4"/>
  <c r="AT76" i="4"/>
  <c r="AT80" i="4" s="1"/>
  <c r="I82" i="4"/>
  <c r="BG7" i="5"/>
  <c r="BG71" i="5" s="1"/>
  <c r="BG72" i="5" s="1"/>
  <c r="AU41" i="4"/>
  <c r="AT76" i="5"/>
  <c r="AT80" i="5" s="1"/>
  <c r="K76" i="4"/>
  <c r="K80" i="4" s="1"/>
  <c r="AT76" i="6"/>
  <c r="AT80" i="6" s="1"/>
  <c r="AU7" i="6"/>
  <c r="AU71" i="6" s="1"/>
  <c r="AU72" i="6" s="1"/>
  <c r="K71" i="5"/>
  <c r="X7" i="5"/>
  <c r="X71" i="5" s="1"/>
  <c r="X72" i="5" s="1"/>
  <c r="K77" i="6"/>
  <c r="I62" i="5"/>
  <c r="I64" i="5" s="1"/>
  <c r="AU41" i="6"/>
  <c r="AU77" i="6" s="1"/>
  <c r="L7" i="6"/>
  <c r="L71" i="6" s="1"/>
  <c r="AT36" i="6"/>
  <c r="AT55" i="6" s="1"/>
  <c r="AT60" i="6" s="1"/>
  <c r="J82" i="5"/>
  <c r="J84" i="5" s="1"/>
  <c r="J86" i="5" s="1"/>
  <c r="V74" i="6"/>
  <c r="X46" i="4"/>
  <c r="K77" i="5"/>
  <c r="I82" i="6"/>
  <c r="V82" i="5"/>
  <c r="V84" i="5" s="1"/>
  <c r="V86" i="5" s="1"/>
  <c r="AU7" i="5"/>
  <c r="AU71" i="5" s="1"/>
  <c r="AU72" i="5" s="1"/>
  <c r="T84" i="6"/>
  <c r="T93" i="6" s="1"/>
  <c r="T96" i="6" s="1"/>
  <c r="X34" i="4"/>
  <c r="X76" i="4" s="1"/>
  <c r="T64" i="6"/>
  <c r="BG41" i="5"/>
  <c r="T62" i="5"/>
  <c r="AI41" i="4"/>
  <c r="K36" i="4"/>
  <c r="K55" i="4" s="1"/>
  <c r="BG7" i="6"/>
  <c r="BG71" i="6" s="1"/>
  <c r="BG72" i="6" s="1"/>
  <c r="AI7" i="5"/>
  <c r="AI71" i="5" s="1"/>
  <c r="AI72" i="5" s="1"/>
  <c r="AT36" i="5"/>
  <c r="BG41" i="4"/>
  <c r="AI46" i="4"/>
  <c r="X36" i="6"/>
  <c r="AT77" i="5"/>
  <c r="AT36" i="4"/>
  <c r="AT55" i="4" s="1"/>
  <c r="T62" i="4"/>
  <c r="L41" i="6"/>
  <c r="L77" i="6" s="1"/>
  <c r="AG74" i="4"/>
  <c r="L7" i="4"/>
  <c r="L71" i="4" s="1"/>
  <c r="K76" i="5"/>
  <c r="K80" i="5" s="1"/>
  <c r="X41" i="5"/>
  <c r="AU76" i="6"/>
  <c r="X41" i="4"/>
  <c r="BG41" i="6"/>
  <c r="BG34" i="4"/>
  <c r="K76" i="6"/>
  <c r="K80" i="6" s="1"/>
  <c r="T84" i="5"/>
  <c r="T93" i="5" s="1"/>
  <c r="T96" i="5" s="1"/>
  <c r="AU7" i="4"/>
  <c r="AU71" i="4" s="1"/>
  <c r="AU72" i="4" s="1"/>
  <c r="T84" i="4"/>
  <c r="T93" i="4" s="1"/>
  <c r="T96" i="4" s="1"/>
  <c r="J72" i="4"/>
  <c r="J74" i="4" s="1"/>
  <c r="AT77" i="6"/>
  <c r="CH4" i="5"/>
  <c r="CH2" i="5" s="1"/>
  <c r="CT4" i="2"/>
  <c r="CT2" i="2" s="1"/>
  <c r="CT4" i="6"/>
  <c r="CT2" i="6" s="1"/>
  <c r="DR3" i="1"/>
  <c r="DR3" i="4"/>
  <c r="CT4" i="5"/>
  <c r="CT2" i="5" s="1"/>
  <c r="CT4" i="4"/>
  <c r="CT2" i="4" s="1"/>
  <c r="CH4" i="4"/>
  <c r="CH2" i="4" s="1"/>
  <c r="AX4" i="6"/>
  <c r="AX2" i="6" s="1"/>
  <c r="BJ4" i="6"/>
  <c r="BJ2" i="6" s="1"/>
  <c r="DR3" i="3"/>
  <c r="BJ4" i="3"/>
  <c r="BJ2" i="3" s="1"/>
  <c r="ED3" i="4"/>
  <c r="AX4" i="5"/>
  <c r="AX2" i="5" s="1"/>
  <c r="AX4" i="2"/>
  <c r="AX2" i="2" s="1"/>
  <c r="AX4" i="1"/>
  <c r="AX2" i="1" s="1"/>
  <c r="ED3" i="3"/>
  <c r="BV4" i="5"/>
  <c r="BV2" i="5" s="1"/>
  <c r="BJ4" i="2"/>
  <c r="BJ2" i="2" s="1"/>
  <c r="CT4" i="1"/>
  <c r="CT2" i="1" s="1"/>
  <c r="BV4" i="2"/>
  <c r="BV2" i="2" s="1"/>
  <c r="CH4" i="3"/>
  <c r="CH2" i="3" s="1"/>
  <c r="CT4" i="3"/>
  <c r="CT2" i="3" s="1"/>
  <c r="AX4" i="4"/>
  <c r="AX2" i="4" s="1"/>
  <c r="BV4" i="1"/>
  <c r="BV2" i="1" s="1"/>
  <c r="BV4" i="3"/>
  <c r="BV2" i="3" s="1"/>
  <c r="BV4" i="4"/>
  <c r="BV2" i="4" s="1"/>
  <c r="AX4" i="3"/>
  <c r="AX2" i="3" s="1"/>
  <c r="CH4" i="2"/>
  <c r="CH2" i="2" s="1"/>
  <c r="ED3" i="2"/>
  <c r="CH4" i="1"/>
  <c r="CH2" i="1" s="1"/>
  <c r="BJ4" i="1"/>
  <c r="BJ2" i="1" s="1"/>
  <c r="BJ4" i="4"/>
  <c r="BJ2" i="4" s="1"/>
  <c r="ED3" i="1"/>
  <c r="DR3" i="2"/>
  <c r="BJ4" i="5"/>
  <c r="BJ2" i="5" s="1"/>
  <c r="BV4" i="6"/>
  <c r="BV2" i="6" s="1"/>
  <c r="CH4" i="6"/>
  <c r="CH2" i="6" s="1"/>
  <c r="AL4" i="2"/>
  <c r="AL2" i="2" s="1"/>
  <c r="AL4" i="4"/>
  <c r="AL2" i="4" s="1"/>
  <c r="AL4" i="3"/>
  <c r="AL2" i="3" s="1"/>
  <c r="AL4" i="5"/>
  <c r="AL2" i="5" s="1"/>
  <c r="AL4" i="1"/>
  <c r="AL2" i="1" s="1"/>
  <c r="AL4" i="6"/>
  <c r="AL2" i="6" s="1"/>
  <c r="N4" i="1"/>
  <c r="N2" i="1" s="1"/>
  <c r="Z4" i="1"/>
  <c r="Z2" i="1" s="1"/>
  <c r="N4" i="6"/>
  <c r="N2" i="6" s="1"/>
  <c r="Z4" i="6"/>
  <c r="Z2" i="6" s="1"/>
  <c r="N4" i="2"/>
  <c r="N2" i="2" s="1"/>
  <c r="Z4" i="2"/>
  <c r="Z2" i="2" s="1"/>
  <c r="N4" i="5"/>
  <c r="N2" i="5" s="1"/>
  <c r="Z4" i="5"/>
  <c r="Z2" i="5" s="1"/>
  <c r="N4" i="4"/>
  <c r="N2" i="4" s="1"/>
  <c r="Z4" i="4"/>
  <c r="Z2" i="4" s="1"/>
  <c r="N4" i="3"/>
  <c r="N2" i="3" s="1"/>
  <c r="Z4" i="3"/>
  <c r="Z2" i="3" s="1"/>
  <c r="L80" i="6" l="1"/>
  <c r="M91" i="3"/>
  <c r="BI91" i="2"/>
  <c r="AK91" i="2"/>
  <c r="CG91" i="2"/>
  <c r="AK91" i="3"/>
  <c r="AX49" i="3"/>
  <c r="AX50" i="3"/>
  <c r="AX51" i="3"/>
  <c r="AX58" i="3"/>
  <c r="AX59" i="3"/>
  <c r="AX57" i="3"/>
  <c r="AX90" i="3"/>
  <c r="AX88" i="3"/>
  <c r="AX89" i="3"/>
  <c r="CH49" i="2"/>
  <c r="CH50" i="2"/>
  <c r="CH51" i="2"/>
  <c r="CH57" i="2"/>
  <c r="CH88" i="2"/>
  <c r="CH58" i="2"/>
  <c r="CH89" i="2"/>
  <c r="AL51" i="1"/>
  <c r="AL49" i="1"/>
  <c r="AL50" i="1"/>
  <c r="AL57" i="1"/>
  <c r="AL88" i="1"/>
  <c r="AL91" i="1" s="1"/>
  <c r="BV49" i="4"/>
  <c r="BV50" i="4"/>
  <c r="BV51" i="4"/>
  <c r="BV57" i="4"/>
  <c r="BV88" i="4"/>
  <c r="AL50" i="5"/>
  <c r="AL49" i="5"/>
  <c r="AL51" i="5"/>
  <c r="AL90" i="5"/>
  <c r="AL59" i="5"/>
  <c r="AL89" i="5"/>
  <c r="AL58" i="5"/>
  <c r="AL57" i="5"/>
  <c r="AL88" i="5"/>
  <c r="BV50" i="3"/>
  <c r="BV51" i="3"/>
  <c r="BV49" i="3"/>
  <c r="BV59" i="3"/>
  <c r="BV57" i="3"/>
  <c r="BV58" i="3"/>
  <c r="BV89" i="3"/>
  <c r="BV88" i="3"/>
  <c r="BV90" i="3"/>
  <c r="BJ50" i="6"/>
  <c r="BJ49" i="6"/>
  <c r="BJ51" i="6"/>
  <c r="BJ59" i="6"/>
  <c r="BJ89" i="6"/>
  <c r="BJ58" i="6"/>
  <c r="BJ90" i="6"/>
  <c r="BJ57" i="6"/>
  <c r="BJ88" i="6"/>
  <c r="AL50" i="6"/>
  <c r="AL51" i="6"/>
  <c r="AL49" i="6"/>
  <c r="AL58" i="6"/>
  <c r="AL90" i="6"/>
  <c r="AL59" i="6"/>
  <c r="AL89" i="6"/>
  <c r="AL57" i="6"/>
  <c r="AL88" i="6"/>
  <c r="Z51" i="3"/>
  <c r="Z59" i="3"/>
  <c r="Z58" i="3"/>
  <c r="Z57" i="3"/>
  <c r="Z89" i="3"/>
  <c r="Z88" i="3"/>
  <c r="Z90" i="3"/>
  <c r="AL49" i="4"/>
  <c r="AL50" i="4"/>
  <c r="AL51" i="4"/>
  <c r="AL88" i="4"/>
  <c r="AL57" i="4"/>
  <c r="AX51" i="4"/>
  <c r="AX49" i="4"/>
  <c r="AX50" i="4"/>
  <c r="AX57" i="4"/>
  <c r="AX88" i="4"/>
  <c r="CH49" i="4"/>
  <c r="CH50" i="4"/>
  <c r="CH51" i="4"/>
  <c r="CH57" i="4"/>
  <c r="CH88" i="4"/>
  <c r="BU91" i="3"/>
  <c r="N51" i="1"/>
  <c r="N50" i="1"/>
  <c r="N49" i="1"/>
  <c r="N57" i="1"/>
  <c r="N88" i="1"/>
  <c r="AL50" i="2"/>
  <c r="AL51" i="2"/>
  <c r="AL49" i="2"/>
  <c r="AL57" i="2"/>
  <c r="AL88" i="2"/>
  <c r="AL58" i="2"/>
  <c r="AL89" i="2"/>
  <c r="BI91" i="3"/>
  <c r="BV51" i="1"/>
  <c r="BV49" i="1"/>
  <c r="BV50" i="1"/>
  <c r="BV57" i="1"/>
  <c r="BV88" i="1"/>
  <c r="BV91" i="1" s="1"/>
  <c r="CH49" i="3"/>
  <c r="CH50" i="3"/>
  <c r="CH51" i="3"/>
  <c r="CH59" i="3"/>
  <c r="CH57" i="3"/>
  <c r="CH58" i="3"/>
  <c r="CH88" i="3"/>
  <c r="CH90" i="3"/>
  <c r="CH89" i="3"/>
  <c r="AL50" i="3"/>
  <c r="AL51" i="3"/>
  <c r="AL49" i="3"/>
  <c r="AL57" i="3"/>
  <c r="AL59" i="3"/>
  <c r="AL58" i="3"/>
  <c r="AL88" i="3"/>
  <c r="AL89" i="3"/>
  <c r="AL90" i="3"/>
  <c r="AX50" i="6"/>
  <c r="AX51" i="6"/>
  <c r="AX49" i="6"/>
  <c r="AX89" i="6"/>
  <c r="AX58" i="6"/>
  <c r="AX90" i="6"/>
  <c r="AX59" i="6"/>
  <c r="AX57" i="6"/>
  <c r="AX88" i="6"/>
  <c r="N49" i="3"/>
  <c r="N50" i="3"/>
  <c r="N51" i="3"/>
  <c r="N90" i="3"/>
  <c r="N59" i="3"/>
  <c r="N58" i="3"/>
  <c r="N57" i="3"/>
  <c r="N88" i="3"/>
  <c r="N89" i="3"/>
  <c r="N50" i="4"/>
  <c r="N51" i="4"/>
  <c r="N49" i="4"/>
  <c r="N88" i="4"/>
  <c r="N57" i="4"/>
  <c r="BV51" i="6"/>
  <c r="BV49" i="6"/>
  <c r="BV50" i="6"/>
  <c r="BV58" i="6"/>
  <c r="BV90" i="6"/>
  <c r="BV59" i="6"/>
  <c r="BV89" i="6"/>
  <c r="BV57" i="6"/>
  <c r="BV88" i="6"/>
  <c r="BV50" i="2"/>
  <c r="BV51" i="2"/>
  <c r="BV49" i="2"/>
  <c r="BV57" i="2"/>
  <c r="BV88" i="2"/>
  <c r="BV58" i="2"/>
  <c r="BV89" i="2"/>
  <c r="CT51" i="3"/>
  <c r="CT49" i="3"/>
  <c r="CT50" i="3"/>
  <c r="CT57" i="3"/>
  <c r="CT58" i="3"/>
  <c r="CT59" i="3"/>
  <c r="CT89" i="3"/>
  <c r="CT88" i="3"/>
  <c r="CT90" i="3"/>
  <c r="CH51" i="6"/>
  <c r="CH49" i="6"/>
  <c r="CH50" i="6"/>
  <c r="CH58" i="6"/>
  <c r="CH90" i="6"/>
  <c r="CH59" i="6"/>
  <c r="CH89" i="6"/>
  <c r="CH57" i="6"/>
  <c r="CH88" i="6"/>
  <c r="CT49" i="5"/>
  <c r="CT50" i="5"/>
  <c r="CT51" i="5"/>
  <c r="CT89" i="5"/>
  <c r="CT90" i="5"/>
  <c r="CT59" i="5"/>
  <c r="CT58" i="5"/>
  <c r="CT57" i="5"/>
  <c r="CT88" i="5"/>
  <c r="BJ49" i="5"/>
  <c r="BJ51" i="5"/>
  <c r="BJ50" i="5"/>
  <c r="BJ89" i="5"/>
  <c r="BJ90" i="5"/>
  <c r="BJ59" i="5"/>
  <c r="BJ58" i="5"/>
  <c r="BJ57" i="5"/>
  <c r="BJ88" i="5"/>
  <c r="CT50" i="1"/>
  <c r="CT49" i="1"/>
  <c r="CT51" i="1"/>
  <c r="CT57" i="1"/>
  <c r="CT88" i="1"/>
  <c r="CT91" i="1" s="1"/>
  <c r="CT50" i="4"/>
  <c r="CT51" i="4"/>
  <c r="CT49" i="4"/>
  <c r="CT88" i="4"/>
  <c r="CT57" i="4"/>
  <c r="BJ51" i="2"/>
  <c r="BJ49" i="2"/>
  <c r="BJ50" i="2"/>
  <c r="BJ89" i="2"/>
  <c r="BJ57" i="2"/>
  <c r="BJ88" i="2"/>
  <c r="BJ58" i="2"/>
  <c r="Z50" i="4"/>
  <c r="Z51" i="4"/>
  <c r="Z49" i="4"/>
  <c r="Z57" i="4"/>
  <c r="Z88" i="4"/>
  <c r="Z49" i="5"/>
  <c r="Z51" i="5"/>
  <c r="Z50" i="5"/>
  <c r="Z59" i="5"/>
  <c r="Z89" i="5"/>
  <c r="Z90" i="5"/>
  <c r="Z88" i="5"/>
  <c r="Z58" i="5"/>
  <c r="Z57" i="5"/>
  <c r="N51" i="5"/>
  <c r="N49" i="5"/>
  <c r="N50" i="5"/>
  <c r="N88" i="5"/>
  <c r="N90" i="5"/>
  <c r="N59" i="5"/>
  <c r="N58" i="5"/>
  <c r="N57" i="5"/>
  <c r="N89" i="5"/>
  <c r="CT49" i="6"/>
  <c r="CT51" i="6"/>
  <c r="CT50" i="6"/>
  <c r="CT59" i="6"/>
  <c r="CT89" i="6"/>
  <c r="CT58" i="6"/>
  <c r="CT90" i="6"/>
  <c r="CT57" i="6"/>
  <c r="CT88" i="6"/>
  <c r="Z51" i="2"/>
  <c r="Z49" i="2"/>
  <c r="Z50" i="2"/>
  <c r="Z58" i="2"/>
  <c r="Z89" i="2"/>
  <c r="Z57" i="2"/>
  <c r="Z88" i="2"/>
  <c r="BV49" i="5"/>
  <c r="BV50" i="5"/>
  <c r="BV51" i="5"/>
  <c r="BV90" i="5"/>
  <c r="BV59" i="5"/>
  <c r="BV89" i="5"/>
  <c r="BV58" i="5"/>
  <c r="BV57" i="5"/>
  <c r="BV88" i="5"/>
  <c r="CT51" i="2"/>
  <c r="CT49" i="2"/>
  <c r="CT50" i="2"/>
  <c r="CT57" i="2"/>
  <c r="CT88" i="2"/>
  <c r="CT58" i="2"/>
  <c r="CT89" i="2"/>
  <c r="CG91" i="3"/>
  <c r="Y91" i="3"/>
  <c r="BJ51" i="3"/>
  <c r="BJ49" i="3"/>
  <c r="BJ50" i="3"/>
  <c r="BJ59" i="3"/>
  <c r="BJ58" i="3"/>
  <c r="BJ57" i="3"/>
  <c r="BJ88" i="3"/>
  <c r="BJ90" i="3"/>
  <c r="BJ89" i="3"/>
  <c r="N49" i="2"/>
  <c r="N51" i="2"/>
  <c r="N50" i="2"/>
  <c r="N57" i="2"/>
  <c r="N89" i="2"/>
  <c r="N58" i="2"/>
  <c r="N88" i="2"/>
  <c r="Z51" i="6"/>
  <c r="Z49" i="6"/>
  <c r="Z50" i="6"/>
  <c r="Z57" i="6"/>
  <c r="Z59" i="6"/>
  <c r="Z89" i="6"/>
  <c r="Z88" i="6"/>
  <c r="Z58" i="6"/>
  <c r="Z90" i="6"/>
  <c r="BJ51" i="1"/>
  <c r="BJ49" i="1"/>
  <c r="BJ50" i="1"/>
  <c r="BJ88" i="1"/>
  <c r="BJ91" i="1" s="1"/>
  <c r="BJ57" i="1"/>
  <c r="AX51" i="1"/>
  <c r="AX49" i="1"/>
  <c r="AX50" i="1"/>
  <c r="AX57" i="1"/>
  <c r="AX88" i="1"/>
  <c r="AX91" i="1" s="1"/>
  <c r="N50" i="6"/>
  <c r="N51" i="6"/>
  <c r="N49" i="6"/>
  <c r="N59" i="6"/>
  <c r="N89" i="6"/>
  <c r="N88" i="6"/>
  <c r="N58" i="6"/>
  <c r="N90" i="6"/>
  <c r="N57" i="6"/>
  <c r="CH50" i="1"/>
  <c r="CH49" i="1"/>
  <c r="CH51" i="1"/>
  <c r="CH57" i="1"/>
  <c r="CH88" i="1"/>
  <c r="CH91" i="1" s="1"/>
  <c r="AX49" i="2"/>
  <c r="AX50" i="2"/>
  <c r="AX51" i="2"/>
  <c r="AX57" i="2"/>
  <c r="AX88" i="2"/>
  <c r="AX58" i="2"/>
  <c r="AX89" i="2"/>
  <c r="Y91" i="2"/>
  <c r="AW91" i="3"/>
  <c r="BJ50" i="4"/>
  <c r="BJ51" i="4"/>
  <c r="BJ49" i="4"/>
  <c r="BJ57" i="4"/>
  <c r="BJ88" i="4"/>
  <c r="CH49" i="5"/>
  <c r="CH51" i="5"/>
  <c r="CH50" i="5"/>
  <c r="CH90" i="5"/>
  <c r="CH89" i="5"/>
  <c r="CH58" i="5"/>
  <c r="CH59" i="5"/>
  <c r="CH57" i="5"/>
  <c r="CH88" i="5"/>
  <c r="Z50" i="1"/>
  <c r="Z51" i="1"/>
  <c r="Z88" i="1"/>
  <c r="Z91" i="1" s="1"/>
  <c r="Z57" i="1"/>
  <c r="AX51" i="5"/>
  <c r="AX49" i="5"/>
  <c r="AX50" i="5"/>
  <c r="AX90" i="5"/>
  <c r="AX59" i="5"/>
  <c r="AX89" i="5"/>
  <c r="AX58" i="5"/>
  <c r="AX57" i="5"/>
  <c r="AX88" i="5"/>
  <c r="BU91" i="2"/>
  <c r="AW91" i="2"/>
  <c r="M46" i="6"/>
  <c r="Y46" i="5"/>
  <c r="E7" i="28"/>
  <c r="X80" i="4"/>
  <c r="K80" i="1"/>
  <c r="E8" i="28"/>
  <c r="AJ91" i="6"/>
  <c r="BH91" i="6"/>
  <c r="Y46" i="6"/>
  <c r="Y91" i="5"/>
  <c r="N45" i="6"/>
  <c r="AU80" i="2"/>
  <c r="AV46" i="3"/>
  <c r="AJ46" i="3"/>
  <c r="BH46" i="1"/>
  <c r="AV46" i="1"/>
  <c r="BH46" i="2"/>
  <c r="Z44" i="4"/>
  <c r="Z91" i="4"/>
  <c r="Z43" i="4"/>
  <c r="BI44" i="4"/>
  <c r="BI91" i="4"/>
  <c r="BI43" i="4"/>
  <c r="BU44" i="4"/>
  <c r="BU91" i="4"/>
  <c r="BU43" i="4"/>
  <c r="N44" i="4"/>
  <c r="N43" i="4"/>
  <c r="N91" i="4"/>
  <c r="AW44" i="4"/>
  <c r="AW91" i="4"/>
  <c r="AW43" i="4"/>
  <c r="CG44" i="4"/>
  <c r="CG91" i="4"/>
  <c r="CG43" i="4"/>
  <c r="AK44" i="4"/>
  <c r="AK91" i="4"/>
  <c r="AK43" i="4"/>
  <c r="M46" i="2"/>
  <c r="Z44" i="2"/>
  <c r="Z43" i="2"/>
  <c r="BU43" i="2"/>
  <c r="BU44" i="2"/>
  <c r="BI44" i="2"/>
  <c r="BI43" i="2"/>
  <c r="AW44" i="2"/>
  <c r="AW43" i="2"/>
  <c r="N44" i="2"/>
  <c r="N43" i="2"/>
  <c r="CG43" i="2"/>
  <c r="CG44" i="2"/>
  <c r="AJ46" i="2"/>
  <c r="BT46" i="2"/>
  <c r="Y46" i="2"/>
  <c r="AK43" i="2"/>
  <c r="AK44" i="2"/>
  <c r="AV46" i="2"/>
  <c r="N29" i="1"/>
  <c r="N44" i="1"/>
  <c r="N43" i="1"/>
  <c r="N91" i="1"/>
  <c r="BU29" i="1"/>
  <c r="BU44" i="1"/>
  <c r="BU43" i="1"/>
  <c r="CG29" i="1"/>
  <c r="CG43" i="1"/>
  <c r="CG44" i="1"/>
  <c r="BT46" i="1"/>
  <c r="Y46" i="1"/>
  <c r="AK29" i="1"/>
  <c r="AK43" i="1"/>
  <c r="AK44" i="1"/>
  <c r="AW29" i="1"/>
  <c r="AW44" i="1"/>
  <c r="AW43" i="1"/>
  <c r="M46" i="1"/>
  <c r="Z29" i="1"/>
  <c r="Z44" i="1"/>
  <c r="Z43" i="1"/>
  <c r="BI29" i="1"/>
  <c r="BI44" i="1"/>
  <c r="BI43" i="1"/>
  <c r="AJ46" i="1"/>
  <c r="U93" i="3"/>
  <c r="U96" i="3" s="1"/>
  <c r="Z45" i="3"/>
  <c r="Z44" i="3"/>
  <c r="Z43" i="3"/>
  <c r="AK45" i="3"/>
  <c r="AK44" i="3"/>
  <c r="AK43" i="3"/>
  <c r="BI45" i="3"/>
  <c r="BI44" i="3"/>
  <c r="BI43" i="3"/>
  <c r="BU45" i="3"/>
  <c r="BU44" i="3"/>
  <c r="BU43" i="3"/>
  <c r="N45" i="3"/>
  <c r="N44" i="3"/>
  <c r="N43" i="3"/>
  <c r="CG45" i="3"/>
  <c r="CG44" i="3"/>
  <c r="CG43" i="3"/>
  <c r="AW44" i="3"/>
  <c r="AW45" i="3"/>
  <c r="AW43" i="3"/>
  <c r="M46" i="3"/>
  <c r="BH46" i="3"/>
  <c r="Y46" i="3"/>
  <c r="BT46" i="3"/>
  <c r="N91" i="10"/>
  <c r="N91" i="11"/>
  <c r="BU91" i="12"/>
  <c r="BT91" i="11"/>
  <c r="BT93" i="11" s="1"/>
  <c r="BT96" i="11" s="1"/>
  <c r="BT91" i="6"/>
  <c r="AJ91" i="13"/>
  <c r="M91" i="11"/>
  <c r="M91" i="12"/>
  <c r="Y91" i="12"/>
  <c r="Y91" i="6"/>
  <c r="AW91" i="8"/>
  <c r="AW91" i="12"/>
  <c r="AW91" i="10"/>
  <c r="AK91" i="11"/>
  <c r="AK91" i="13"/>
  <c r="BT91" i="10"/>
  <c r="BT93" i="10" s="1"/>
  <c r="BT96" i="10" s="1"/>
  <c r="M91" i="5"/>
  <c r="M91" i="6"/>
  <c r="M91" i="8"/>
  <c r="Y91" i="8"/>
  <c r="AV91" i="6"/>
  <c r="Z91" i="9"/>
  <c r="Z91" i="13"/>
  <c r="Z91" i="8"/>
  <c r="BI91" i="9"/>
  <c r="BI91" i="11"/>
  <c r="AJ46" i="6"/>
  <c r="AV46" i="6"/>
  <c r="BT91" i="9"/>
  <c r="BT93" i="9" s="1"/>
  <c r="BT96" i="9" s="1"/>
  <c r="BT91" i="12"/>
  <c r="BT93" i="12" s="1"/>
  <c r="BT96" i="12" s="1"/>
  <c r="AJ91" i="12"/>
  <c r="BH91" i="8"/>
  <c r="BH93" i="8" s="1"/>
  <c r="BH96" i="8" s="1"/>
  <c r="M91" i="9"/>
  <c r="BT91" i="13"/>
  <c r="BT93" i="13" s="1"/>
  <c r="BT96" i="13" s="1"/>
  <c r="BT91" i="8"/>
  <c r="BT93" i="8" s="1"/>
  <c r="BT96" i="8" s="1"/>
  <c r="AV91" i="12"/>
  <c r="AV91" i="8"/>
  <c r="AV93" i="8" s="1"/>
  <c r="AV96" i="8" s="1"/>
  <c r="BG93" i="8"/>
  <c r="BG96" i="8" s="1"/>
  <c r="BI44" i="5"/>
  <c r="BI45" i="5"/>
  <c r="K60" i="5"/>
  <c r="K62" i="5" s="1"/>
  <c r="K64" i="5" s="1"/>
  <c r="V60" i="6"/>
  <c r="V62" i="6" s="1"/>
  <c r="V64" i="6" s="1"/>
  <c r="BI45" i="6"/>
  <c r="AW45" i="6"/>
  <c r="CG44" i="5"/>
  <c r="CG45" i="5"/>
  <c r="CG45" i="6"/>
  <c r="BU44" i="5"/>
  <c r="BU45" i="5"/>
  <c r="Z45" i="5"/>
  <c r="Z45" i="6"/>
  <c r="AJ34" i="6"/>
  <c r="AJ76" i="6" s="1"/>
  <c r="BH46" i="6"/>
  <c r="AV93" i="9"/>
  <c r="AV96" i="9" s="1"/>
  <c r="AV60" i="9"/>
  <c r="BH93" i="11"/>
  <c r="BH96" i="11" s="1"/>
  <c r="BH60" i="11"/>
  <c r="BH62" i="11" s="1"/>
  <c r="BH64" i="11" s="1"/>
  <c r="BT60" i="12"/>
  <c r="N45" i="5"/>
  <c r="BU45" i="6"/>
  <c r="AW44" i="5"/>
  <c r="AW45" i="5"/>
  <c r="AK44" i="5"/>
  <c r="AK45" i="5"/>
  <c r="AK45" i="6"/>
  <c r="W60" i="5"/>
  <c r="W62" i="5" s="1"/>
  <c r="W64" i="5" s="1"/>
  <c r="AT64" i="8"/>
  <c r="BG62" i="8"/>
  <c r="BG62" i="9"/>
  <c r="AV60" i="8"/>
  <c r="BH93" i="10"/>
  <c r="BH96" i="10" s="1"/>
  <c r="BH60" i="10"/>
  <c r="BH62" i="10" s="1"/>
  <c r="BH64" i="10" s="1"/>
  <c r="BH93" i="13"/>
  <c r="BH96" i="13" s="1"/>
  <c r="BH60" i="13"/>
  <c r="BH62" i="13" s="1"/>
  <c r="BH64" i="13" s="1"/>
  <c r="BG62" i="11"/>
  <c r="BG64" i="11" s="1"/>
  <c r="BT60" i="11"/>
  <c r="BH93" i="9"/>
  <c r="BH96" i="9" s="1"/>
  <c r="BH60" i="9"/>
  <c r="BH62" i="9" s="1"/>
  <c r="BH64" i="9" s="1"/>
  <c r="BG62" i="12"/>
  <c r="BG64" i="12" s="1"/>
  <c r="BT60" i="10"/>
  <c r="BT60" i="13"/>
  <c r="BT60" i="8"/>
  <c r="BT46" i="6"/>
  <c r="M46" i="5"/>
  <c r="BG62" i="13"/>
  <c r="BG64" i="13" s="1"/>
  <c r="U62" i="5"/>
  <c r="U64" i="5" s="1"/>
  <c r="BG62" i="10"/>
  <c r="BH60" i="8"/>
  <c r="BH93" i="12"/>
  <c r="BH96" i="12" s="1"/>
  <c r="BH60" i="12"/>
  <c r="BH62" i="12" s="1"/>
  <c r="BH64" i="12" s="1"/>
  <c r="BT60" i="9"/>
  <c r="N44" i="6"/>
  <c r="N43" i="6"/>
  <c r="N33" i="6"/>
  <c r="BU44" i="6"/>
  <c r="BU33" i="6"/>
  <c r="BU43" i="6"/>
  <c r="AK44" i="6"/>
  <c r="AK33" i="6"/>
  <c r="AK43" i="6"/>
  <c r="BT34" i="6"/>
  <c r="Y34" i="6"/>
  <c r="Y76" i="6" s="1"/>
  <c r="M34" i="6"/>
  <c r="N43" i="5"/>
  <c r="N44" i="5"/>
  <c r="BI44" i="6"/>
  <c r="BI33" i="6"/>
  <c r="BI43" i="6"/>
  <c r="AW44" i="6"/>
  <c r="AW33" i="6"/>
  <c r="AW43" i="6"/>
  <c r="CG44" i="6"/>
  <c r="CG33" i="6"/>
  <c r="CG43" i="6"/>
  <c r="AV34" i="6"/>
  <c r="AV76" i="6" s="1"/>
  <c r="Z43" i="5"/>
  <c r="Z44" i="5"/>
  <c r="Z44" i="6"/>
  <c r="Z43" i="6"/>
  <c r="Z33" i="6"/>
  <c r="X55" i="6"/>
  <c r="X60" i="6" s="1"/>
  <c r="BH34" i="6"/>
  <c r="Z33" i="5"/>
  <c r="Y34" i="5"/>
  <c r="Y76" i="5" s="1"/>
  <c r="N33" i="5"/>
  <c r="AW33" i="5"/>
  <c r="AK33" i="5"/>
  <c r="AJ34" i="5"/>
  <c r="AJ76" i="5" s="1"/>
  <c r="M34" i="5"/>
  <c r="M36" i="5" s="1"/>
  <c r="BI33" i="5"/>
  <c r="CG33" i="5"/>
  <c r="BU33" i="5"/>
  <c r="BH34" i="5"/>
  <c r="BH76" i="5" s="1"/>
  <c r="AV34" i="5"/>
  <c r="AV76" i="5" s="1"/>
  <c r="BT34" i="5"/>
  <c r="BT36" i="5" s="1"/>
  <c r="AU80" i="6"/>
  <c r="AU80" i="5"/>
  <c r="AU82" i="5" s="1"/>
  <c r="AU84" i="5" s="1"/>
  <c r="AU86" i="5" s="1"/>
  <c r="AI80" i="6"/>
  <c r="L80" i="5"/>
  <c r="N29" i="3"/>
  <c r="CG29" i="3"/>
  <c r="AW29" i="3"/>
  <c r="Z29" i="3"/>
  <c r="AK29" i="3"/>
  <c r="BI29" i="3"/>
  <c r="BU29" i="3"/>
  <c r="K60" i="3"/>
  <c r="K62" i="3" s="1"/>
  <c r="K64" i="3" s="1"/>
  <c r="AK29" i="2"/>
  <c r="AI80" i="2"/>
  <c r="BI29" i="2"/>
  <c r="Z29" i="2"/>
  <c r="BU29" i="2"/>
  <c r="AW29" i="2"/>
  <c r="N29" i="2"/>
  <c r="CG29" i="2"/>
  <c r="X76" i="1"/>
  <c r="X80" i="1" s="1"/>
  <c r="AI76" i="1"/>
  <c r="AI80" i="1" s="1"/>
  <c r="AU76" i="1"/>
  <c r="AU80" i="1" s="1"/>
  <c r="L78" i="1"/>
  <c r="K80" i="3"/>
  <c r="K82" i="3" s="1"/>
  <c r="K84" i="3" s="1"/>
  <c r="I93" i="3"/>
  <c r="I96" i="3" s="1"/>
  <c r="I86" i="3"/>
  <c r="AH80" i="3"/>
  <c r="AH82" i="3" s="1"/>
  <c r="AH84" i="3" s="1"/>
  <c r="W80" i="3"/>
  <c r="J82" i="3"/>
  <c r="J84" i="3" s="1"/>
  <c r="J62" i="6"/>
  <c r="J64" i="6" s="1"/>
  <c r="W55" i="6"/>
  <c r="Y53" i="6"/>
  <c r="Y78" i="6" s="1"/>
  <c r="BT53" i="6"/>
  <c r="BT78" i="6" s="1"/>
  <c r="BG55" i="6"/>
  <c r="BG60" i="6" s="1"/>
  <c r="AV53" i="1"/>
  <c r="AV78" i="1" s="1"/>
  <c r="AJ53" i="1"/>
  <c r="AJ78" i="1" s="1"/>
  <c r="J62" i="2"/>
  <c r="J64" i="2" s="1"/>
  <c r="K55" i="2"/>
  <c r="K60" i="2" s="1"/>
  <c r="K62" i="2" s="1"/>
  <c r="K64" i="2" s="1"/>
  <c r="J62" i="3"/>
  <c r="J64" i="3" s="1"/>
  <c r="AH55" i="3"/>
  <c r="AH60" i="3" s="1"/>
  <c r="J62" i="4"/>
  <c r="J64" i="4" s="1"/>
  <c r="AH55" i="4"/>
  <c r="AH60" i="4" s="1"/>
  <c r="AH62" i="4" s="1"/>
  <c r="AH64" i="4" s="1"/>
  <c r="BT53" i="5"/>
  <c r="BT78" i="5" s="1"/>
  <c r="BT53" i="3"/>
  <c r="BT78" i="3" s="1"/>
  <c r="AJ53" i="3"/>
  <c r="AJ78" i="3" s="1"/>
  <c r="AJ53" i="2"/>
  <c r="AJ78" i="2" s="1"/>
  <c r="M53" i="6"/>
  <c r="M78" i="6" s="1"/>
  <c r="AV53" i="4"/>
  <c r="AV78" i="4" s="1"/>
  <c r="Y53" i="3"/>
  <c r="Y78" i="3" s="1"/>
  <c r="AV53" i="5"/>
  <c r="AV78" i="5" s="1"/>
  <c r="BH53" i="3"/>
  <c r="BH78" i="3" s="1"/>
  <c r="AJ53" i="6"/>
  <c r="AJ78" i="6" s="1"/>
  <c r="AV53" i="6"/>
  <c r="AV78" i="6" s="1"/>
  <c r="BH53" i="6"/>
  <c r="BH78" i="6" s="1"/>
  <c r="BH53" i="5"/>
  <c r="BH78" i="5" s="1"/>
  <c r="M53" i="5"/>
  <c r="M78" i="5" s="1"/>
  <c r="Y53" i="5"/>
  <c r="Y78" i="5" s="1"/>
  <c r="AJ53" i="5"/>
  <c r="AJ78" i="5" s="1"/>
  <c r="Y53" i="4"/>
  <c r="Y78" i="4" s="1"/>
  <c r="AJ53" i="4"/>
  <c r="AJ78" i="4" s="1"/>
  <c r="BT53" i="4"/>
  <c r="BT78" i="4" s="1"/>
  <c r="BH53" i="4"/>
  <c r="BH78" i="4" s="1"/>
  <c r="M53" i="4"/>
  <c r="M78" i="4" s="1"/>
  <c r="M53" i="3"/>
  <c r="M78" i="3" s="1"/>
  <c r="AV53" i="3"/>
  <c r="AV78" i="3" s="1"/>
  <c r="BH53" i="2"/>
  <c r="BH78" i="2" s="1"/>
  <c r="BT53" i="2"/>
  <c r="BT78" i="2" s="1"/>
  <c r="Y53" i="2"/>
  <c r="Y78" i="2" s="1"/>
  <c r="AV53" i="2"/>
  <c r="AV78" i="2" s="1"/>
  <c r="M53" i="2"/>
  <c r="M78" i="2" s="1"/>
  <c r="M53" i="1"/>
  <c r="BT53" i="1"/>
  <c r="BT78" i="1" s="1"/>
  <c r="BH53" i="1"/>
  <c r="BH78" i="1" s="1"/>
  <c r="Y53" i="1"/>
  <c r="Y78" i="1" s="1"/>
  <c r="M41" i="5"/>
  <c r="M77" i="5" s="1"/>
  <c r="N15" i="1"/>
  <c r="N32" i="1"/>
  <c r="N18" i="1"/>
  <c r="N21" i="1"/>
  <c r="N10" i="1"/>
  <c r="N24" i="1"/>
  <c r="N11" i="1"/>
  <c r="N14" i="1"/>
  <c r="N13" i="1"/>
  <c r="N16" i="1"/>
  <c r="N20" i="1"/>
  <c r="N19" i="1"/>
  <c r="N27" i="1"/>
  <c r="N22" i="1"/>
  <c r="N31" i="1"/>
  <c r="N17" i="1"/>
  <c r="N26" i="1"/>
  <c r="N30" i="1"/>
  <c r="N9" i="1"/>
  <c r="N12" i="1"/>
  <c r="N28" i="1"/>
  <c r="N23" i="1"/>
  <c r="N25" i="1"/>
  <c r="N33" i="1"/>
  <c r="BU16" i="6"/>
  <c r="BU30" i="6"/>
  <c r="BU26" i="6"/>
  <c r="BU22" i="6"/>
  <c r="BU18" i="6"/>
  <c r="BU29" i="6"/>
  <c r="BU27" i="6"/>
  <c r="BU20" i="6"/>
  <c r="BU28" i="6"/>
  <c r="BU23" i="6"/>
  <c r="BU21" i="6"/>
  <c r="BU24" i="6"/>
  <c r="BU32" i="6"/>
  <c r="BU25" i="6"/>
  <c r="BU31" i="6"/>
  <c r="BI22" i="2"/>
  <c r="BI20" i="2"/>
  <c r="BI28" i="2"/>
  <c r="BI27" i="2"/>
  <c r="BI18" i="2"/>
  <c r="BI12" i="2"/>
  <c r="BI24" i="2"/>
  <c r="BI32" i="2"/>
  <c r="BI17" i="2"/>
  <c r="BI26" i="2"/>
  <c r="BI16" i="2"/>
  <c r="BI10" i="2"/>
  <c r="BI25" i="2"/>
  <c r="BI15" i="2"/>
  <c r="BI21" i="2"/>
  <c r="BI23" i="2"/>
  <c r="BI19" i="2"/>
  <c r="BI9" i="2"/>
  <c r="BI30" i="2"/>
  <c r="BI33" i="2"/>
  <c r="BI31" i="2"/>
  <c r="BI11" i="2"/>
  <c r="BI14" i="2"/>
  <c r="AU77" i="4"/>
  <c r="L36" i="3"/>
  <c r="L76" i="3"/>
  <c r="Y34" i="2"/>
  <c r="Y76" i="2" s="1"/>
  <c r="AV34" i="2"/>
  <c r="AV76" i="2" s="1"/>
  <c r="AW31" i="3"/>
  <c r="AW26" i="3"/>
  <c r="AW22" i="3"/>
  <c r="AW18" i="3"/>
  <c r="AW14" i="3"/>
  <c r="AW11" i="3"/>
  <c r="AW28" i="3"/>
  <c r="AW21" i="3"/>
  <c r="AW19" i="3"/>
  <c r="AW23" i="3"/>
  <c r="AW16" i="3"/>
  <c r="AW12" i="3"/>
  <c r="AW20" i="3"/>
  <c r="AW17" i="3"/>
  <c r="AW30" i="3"/>
  <c r="AW25" i="3"/>
  <c r="AW10" i="3"/>
  <c r="AW33" i="3"/>
  <c r="AW27" i="3"/>
  <c r="AW15" i="3"/>
  <c r="AW9" i="3"/>
  <c r="AW32" i="3"/>
  <c r="AW24" i="3"/>
  <c r="AJ34" i="2"/>
  <c r="Y34" i="3"/>
  <c r="BI18" i="6"/>
  <c r="BI27" i="6"/>
  <c r="BI24" i="6"/>
  <c r="BI21" i="6"/>
  <c r="BI30" i="6"/>
  <c r="BI16" i="6"/>
  <c r="BI32" i="6"/>
  <c r="BI29" i="6"/>
  <c r="BI31" i="6"/>
  <c r="BI23" i="6"/>
  <c r="BI26" i="6"/>
  <c r="BI28" i="6"/>
  <c r="BI20" i="6"/>
  <c r="BI25" i="6"/>
  <c r="BI22" i="6"/>
  <c r="CG25" i="1"/>
  <c r="CG21" i="1"/>
  <c r="CG17" i="1"/>
  <c r="CG10" i="1"/>
  <c r="CG30" i="1"/>
  <c r="CG16" i="1"/>
  <c r="CG12" i="1"/>
  <c r="CG19" i="1"/>
  <c r="CG33" i="1"/>
  <c r="CG28" i="1"/>
  <c r="CG11" i="1"/>
  <c r="CG9" i="1"/>
  <c r="CG27" i="1"/>
  <c r="CG31" i="1"/>
  <c r="CG23" i="1"/>
  <c r="CG32" i="1"/>
  <c r="CG15" i="1"/>
  <c r="CG22" i="1"/>
  <c r="CG24" i="1"/>
  <c r="CG14" i="1"/>
  <c r="CG26" i="1"/>
  <c r="CG20" i="1"/>
  <c r="CG18" i="1"/>
  <c r="CG30" i="6"/>
  <c r="CG20" i="6"/>
  <c r="CG27" i="6"/>
  <c r="CG24" i="6"/>
  <c r="CG26" i="6"/>
  <c r="CG22" i="6"/>
  <c r="CG18" i="6"/>
  <c r="CG32" i="6"/>
  <c r="CG31" i="6"/>
  <c r="CG25" i="6"/>
  <c r="CG21" i="6"/>
  <c r="CG29" i="6"/>
  <c r="CG19" i="6"/>
  <c r="CG28" i="6"/>
  <c r="CG23" i="6"/>
  <c r="CG16" i="6"/>
  <c r="L77" i="4"/>
  <c r="J93" i="5"/>
  <c r="J96" i="5" s="1"/>
  <c r="AG82" i="3"/>
  <c r="AG84" i="3" s="1"/>
  <c r="AJ34" i="1"/>
  <c r="M34" i="2"/>
  <c r="M34" i="1"/>
  <c r="Y34" i="1"/>
  <c r="Z30" i="3"/>
  <c r="Z25" i="3"/>
  <c r="Z21" i="3"/>
  <c r="Z17" i="3"/>
  <c r="Z27" i="3"/>
  <c r="Z20" i="3"/>
  <c r="Z18" i="3"/>
  <c r="Z12" i="3"/>
  <c r="Z33" i="3"/>
  <c r="Z31" i="3"/>
  <c r="Z24" i="3"/>
  <c r="Z14" i="3"/>
  <c r="Z16" i="3"/>
  <c r="Z9" i="3"/>
  <c r="Z32" i="3"/>
  <c r="Z19" i="3"/>
  <c r="Z23" i="3"/>
  <c r="Z22" i="3"/>
  <c r="Z28" i="3"/>
  <c r="Z26" i="3"/>
  <c r="Z11" i="3"/>
  <c r="BI32" i="3"/>
  <c r="BI27" i="3"/>
  <c r="BI23" i="3"/>
  <c r="BI19" i="3"/>
  <c r="BI15" i="3"/>
  <c r="BI12" i="3"/>
  <c r="BI9" i="3"/>
  <c r="BI31" i="3"/>
  <c r="BI28" i="3"/>
  <c r="BI21" i="3"/>
  <c r="BI14" i="3"/>
  <c r="BI33" i="3"/>
  <c r="BI25" i="3"/>
  <c r="BI20" i="3"/>
  <c r="BI18" i="3"/>
  <c r="BI10" i="3"/>
  <c r="BI22" i="3"/>
  <c r="BI16" i="3"/>
  <c r="BI30" i="3"/>
  <c r="BI17" i="3"/>
  <c r="BI26" i="3"/>
  <c r="BI11" i="3"/>
  <c r="BI24" i="3"/>
  <c r="I86" i="2"/>
  <c r="I93" i="2"/>
  <c r="I96" i="2" s="1"/>
  <c r="AU76" i="3"/>
  <c r="AU36" i="3"/>
  <c r="AW23" i="2"/>
  <c r="AW24" i="2"/>
  <c r="AW25" i="2"/>
  <c r="AW18" i="2"/>
  <c r="AW31" i="2"/>
  <c r="AW28" i="2"/>
  <c r="AW15" i="2"/>
  <c r="AW14" i="2"/>
  <c r="AW27" i="2"/>
  <c r="AW30" i="2"/>
  <c r="AW32" i="2"/>
  <c r="AW12" i="2"/>
  <c r="AW22" i="2"/>
  <c r="AW20" i="2"/>
  <c r="AW9" i="2"/>
  <c r="AW10" i="2"/>
  <c r="AW11" i="2"/>
  <c r="AW33" i="2"/>
  <c r="AW16" i="2"/>
  <c r="AW26" i="2"/>
  <c r="AW19" i="2"/>
  <c r="AW21" i="2"/>
  <c r="AW17" i="2"/>
  <c r="N9" i="3"/>
  <c r="N23" i="3"/>
  <c r="N11" i="3"/>
  <c r="N26" i="3"/>
  <c r="N30" i="3"/>
  <c r="N33" i="3"/>
  <c r="N16" i="3"/>
  <c r="N12" i="3"/>
  <c r="N15" i="3"/>
  <c r="N19" i="3"/>
  <c r="N28" i="3"/>
  <c r="N20" i="3"/>
  <c r="N32" i="3"/>
  <c r="N27" i="3"/>
  <c r="N31" i="3"/>
  <c r="N17" i="3"/>
  <c r="N10" i="3"/>
  <c r="N13" i="3"/>
  <c r="N14" i="3"/>
  <c r="N21" i="3"/>
  <c r="N18" i="3"/>
  <c r="N25" i="3"/>
  <c r="N24" i="3"/>
  <c r="N22" i="3"/>
  <c r="BU16" i="5"/>
  <c r="BU31" i="5"/>
  <c r="BU27" i="5"/>
  <c r="BU23" i="5"/>
  <c r="BU19" i="5"/>
  <c r="BU26" i="5"/>
  <c r="BU25" i="5"/>
  <c r="BU29" i="5"/>
  <c r="BU28" i="5"/>
  <c r="BU22" i="5"/>
  <c r="BU24" i="5"/>
  <c r="BU21" i="5"/>
  <c r="BU32" i="5"/>
  <c r="BU18" i="5"/>
  <c r="BU20" i="5"/>
  <c r="BU30" i="5"/>
  <c r="BH34" i="2"/>
  <c r="BH76" i="2" s="1"/>
  <c r="AJ34" i="3"/>
  <c r="I95" i="5"/>
  <c r="F10" i="28"/>
  <c r="BT34" i="2"/>
  <c r="AW32" i="6"/>
  <c r="AW28" i="6"/>
  <c r="AW24" i="6"/>
  <c r="AW20" i="6"/>
  <c r="AW27" i="6"/>
  <c r="AW25" i="6"/>
  <c r="AW18" i="6"/>
  <c r="AW16" i="6"/>
  <c r="AW29" i="6"/>
  <c r="AW22" i="6"/>
  <c r="AW26" i="6"/>
  <c r="AW23" i="6"/>
  <c r="AW21" i="6"/>
  <c r="AW31" i="6"/>
  <c r="AW30" i="6"/>
  <c r="X76" i="3"/>
  <c r="X80" i="3" s="1"/>
  <c r="X36" i="3"/>
  <c r="BG76" i="1"/>
  <c r="BG80" i="1" s="1"/>
  <c r="AK31" i="3"/>
  <c r="AK26" i="3"/>
  <c r="AK22" i="3"/>
  <c r="AK18" i="3"/>
  <c r="AK14" i="3"/>
  <c r="AK11" i="3"/>
  <c r="AK33" i="3"/>
  <c r="AK25" i="3"/>
  <c r="AK23" i="3"/>
  <c r="AK16" i="3"/>
  <c r="AK9" i="3"/>
  <c r="AK32" i="3"/>
  <c r="AK30" i="3"/>
  <c r="AK24" i="3"/>
  <c r="AK19" i="3"/>
  <c r="AK17" i="3"/>
  <c r="AK28" i="3"/>
  <c r="AK27" i="3"/>
  <c r="AK15" i="3"/>
  <c r="AK20" i="3"/>
  <c r="AK10" i="3"/>
  <c r="AK21" i="3"/>
  <c r="AK12" i="3"/>
  <c r="Z16" i="5"/>
  <c r="Z25" i="5"/>
  <c r="Z23" i="5"/>
  <c r="Z20" i="5"/>
  <c r="Z32" i="5"/>
  <c r="Z22" i="5"/>
  <c r="Z24" i="5"/>
  <c r="Z19" i="5"/>
  <c r="Z26" i="5"/>
  <c r="Z29" i="5"/>
  <c r="Z18" i="5"/>
  <c r="Z28" i="5"/>
  <c r="Z21" i="5"/>
  <c r="Z27" i="5"/>
  <c r="Z30" i="5"/>
  <c r="X76" i="2"/>
  <c r="X80" i="2" s="1"/>
  <c r="AV34" i="1"/>
  <c r="BH34" i="1"/>
  <c r="N31" i="5"/>
  <c r="N16" i="5"/>
  <c r="N28" i="5"/>
  <c r="N22" i="5"/>
  <c r="N25" i="5"/>
  <c r="N19" i="5"/>
  <c r="N30" i="5"/>
  <c r="N32" i="5"/>
  <c r="N21" i="5"/>
  <c r="N23" i="5"/>
  <c r="N26" i="5"/>
  <c r="N29" i="5"/>
  <c r="N20" i="5"/>
  <c r="N24" i="5"/>
  <c r="N27" i="5"/>
  <c r="N18" i="5"/>
  <c r="BG76" i="3"/>
  <c r="BG80" i="3" s="1"/>
  <c r="BG36" i="3"/>
  <c r="BG55" i="3" s="1"/>
  <c r="BG60" i="3" s="1"/>
  <c r="BT34" i="1"/>
  <c r="AV34" i="3"/>
  <c r="BH34" i="3"/>
  <c r="BI29" i="5"/>
  <c r="BI25" i="5"/>
  <c r="BI21" i="5"/>
  <c r="BI16" i="5"/>
  <c r="BI28" i="5"/>
  <c r="BI26" i="5"/>
  <c r="BI19" i="5"/>
  <c r="BI31" i="5"/>
  <c r="BI24" i="5"/>
  <c r="BI30" i="5"/>
  <c r="BI27" i="5"/>
  <c r="BI22" i="5"/>
  <c r="BI32" i="5"/>
  <c r="BI20" i="5"/>
  <c r="BI18" i="5"/>
  <c r="BI23" i="5"/>
  <c r="AK16" i="6"/>
  <c r="AK31" i="6"/>
  <c r="AK27" i="6"/>
  <c r="AK23" i="6"/>
  <c r="AK22" i="6"/>
  <c r="AK29" i="6"/>
  <c r="AK18" i="6"/>
  <c r="AK24" i="6"/>
  <c r="AK21" i="6"/>
  <c r="AK20" i="6"/>
  <c r="AK26" i="6"/>
  <c r="AK30" i="6"/>
  <c r="AK25" i="6"/>
  <c r="AK32" i="6"/>
  <c r="AK28" i="6"/>
  <c r="BI30" i="1"/>
  <c r="BI25" i="1"/>
  <c r="BI18" i="1"/>
  <c r="BI14" i="1"/>
  <c r="BI33" i="1"/>
  <c r="BI11" i="1"/>
  <c r="BI22" i="1"/>
  <c r="BI31" i="1"/>
  <c r="BI17" i="1"/>
  <c r="BI15" i="1"/>
  <c r="BI26" i="1"/>
  <c r="BI10" i="1"/>
  <c r="BI28" i="1"/>
  <c r="BI32" i="1"/>
  <c r="BI16" i="1"/>
  <c r="BI21" i="1"/>
  <c r="BI12" i="1"/>
  <c r="BI20" i="1"/>
  <c r="BI27" i="1"/>
  <c r="BI24" i="1"/>
  <c r="BI23" i="1"/>
  <c r="BI19" i="1"/>
  <c r="BI9" i="1"/>
  <c r="AK31" i="1"/>
  <c r="AK26" i="1"/>
  <c r="AK22" i="1"/>
  <c r="AK18" i="1"/>
  <c r="AK14" i="1"/>
  <c r="AK11" i="1"/>
  <c r="AK33" i="1"/>
  <c r="AK25" i="1"/>
  <c r="AK23" i="1"/>
  <c r="AK16" i="1"/>
  <c r="AK9" i="1"/>
  <c r="AK27" i="1"/>
  <c r="AK20" i="1"/>
  <c r="AK15" i="1"/>
  <c r="AK10" i="1"/>
  <c r="AK17" i="1"/>
  <c r="AK12" i="1"/>
  <c r="AK21" i="1"/>
  <c r="AK32" i="1"/>
  <c r="AK24" i="1"/>
  <c r="AK19" i="1"/>
  <c r="AK30" i="1"/>
  <c r="AK28" i="1"/>
  <c r="AW31" i="1"/>
  <c r="AW26" i="1"/>
  <c r="AW22" i="1"/>
  <c r="AW18" i="1"/>
  <c r="AW14" i="1"/>
  <c r="AW11" i="1"/>
  <c r="AW30" i="1"/>
  <c r="AW27" i="1"/>
  <c r="AW20" i="1"/>
  <c r="AW12" i="1"/>
  <c r="AW33" i="1"/>
  <c r="AW25" i="1"/>
  <c r="AW24" i="1"/>
  <c r="AW21" i="1"/>
  <c r="AW10" i="1"/>
  <c r="AW28" i="1"/>
  <c r="AW23" i="1"/>
  <c r="AW19" i="1"/>
  <c r="AW15" i="1"/>
  <c r="AW16" i="1"/>
  <c r="AW9" i="1"/>
  <c r="AW17" i="1"/>
  <c r="AW32" i="1"/>
  <c r="Z27" i="2"/>
  <c r="Z24" i="2"/>
  <c r="Z14" i="2"/>
  <c r="Z32" i="2"/>
  <c r="Z28" i="2"/>
  <c r="Z22" i="2"/>
  <c r="Z21" i="2"/>
  <c r="Z25" i="2"/>
  <c r="Z26" i="2"/>
  <c r="Z9" i="2"/>
  <c r="Z16" i="2"/>
  <c r="Z18" i="2"/>
  <c r="Z20" i="2"/>
  <c r="Z17" i="2"/>
  <c r="Z11" i="2"/>
  <c r="Z33" i="2"/>
  <c r="Z23" i="2"/>
  <c r="Z31" i="2"/>
  <c r="Z30" i="2"/>
  <c r="AK26" i="2"/>
  <c r="AK25" i="2"/>
  <c r="AK27" i="2"/>
  <c r="AK10" i="2"/>
  <c r="AK17" i="2"/>
  <c r="AK16" i="2"/>
  <c r="AK22" i="2"/>
  <c r="AK14" i="2"/>
  <c r="AK9" i="2"/>
  <c r="AK31" i="2"/>
  <c r="AK11" i="2"/>
  <c r="AK32" i="2"/>
  <c r="AK12" i="2"/>
  <c r="AK20" i="2"/>
  <c r="AK18" i="2"/>
  <c r="AK33" i="2"/>
  <c r="AK19" i="2"/>
  <c r="AK30" i="2"/>
  <c r="AK15" i="2"/>
  <c r="AK23" i="2"/>
  <c r="AK28" i="2"/>
  <c r="AK24" i="2"/>
  <c r="AK21" i="2"/>
  <c r="AG62" i="3"/>
  <c r="BG76" i="2"/>
  <c r="BG80" i="2" s="1"/>
  <c r="AW32" i="5"/>
  <c r="AW28" i="5"/>
  <c r="AW24" i="5"/>
  <c r="AW20" i="5"/>
  <c r="AW31" i="5"/>
  <c r="AW16" i="5"/>
  <c r="AW29" i="5"/>
  <c r="AW22" i="5"/>
  <c r="AW26" i="5"/>
  <c r="AW21" i="5"/>
  <c r="AW19" i="5"/>
  <c r="AW30" i="5"/>
  <c r="AW25" i="5"/>
  <c r="AW23" i="5"/>
  <c r="AW27" i="5"/>
  <c r="AW18" i="5"/>
  <c r="N32" i="2"/>
  <c r="N24" i="2"/>
  <c r="N19" i="2"/>
  <c r="N30" i="2"/>
  <c r="N28" i="2"/>
  <c r="N15" i="2"/>
  <c r="N10" i="2"/>
  <c r="N11" i="2"/>
  <c r="N21" i="2"/>
  <c r="N17" i="2"/>
  <c r="N18" i="2"/>
  <c r="N26" i="2"/>
  <c r="N33" i="2"/>
  <c r="N22" i="2"/>
  <c r="N9" i="2"/>
  <c r="N25" i="2"/>
  <c r="N27" i="2"/>
  <c r="N23" i="2"/>
  <c r="N13" i="2"/>
  <c r="N12" i="2"/>
  <c r="N20" i="2"/>
  <c r="N14" i="2"/>
  <c r="N31" i="2"/>
  <c r="N16" i="2"/>
  <c r="BU30" i="1"/>
  <c r="BU25" i="1"/>
  <c r="BU21" i="1"/>
  <c r="BU17" i="1"/>
  <c r="BU26" i="1"/>
  <c r="BU23" i="1"/>
  <c r="BU20" i="1"/>
  <c r="BU9" i="1"/>
  <c r="BU14" i="1"/>
  <c r="BU27" i="1"/>
  <c r="BU19" i="1"/>
  <c r="BU15" i="1"/>
  <c r="BU16" i="1"/>
  <c r="BU18" i="1"/>
  <c r="BU33" i="1"/>
  <c r="BU10" i="1"/>
  <c r="BU28" i="1"/>
  <c r="BU32" i="1"/>
  <c r="BU24" i="1"/>
  <c r="BU11" i="1"/>
  <c r="BU12" i="1"/>
  <c r="BU31" i="1"/>
  <c r="BU22" i="1"/>
  <c r="CG30" i="3"/>
  <c r="CG25" i="3"/>
  <c r="CG21" i="3"/>
  <c r="CG17" i="3"/>
  <c r="CG32" i="3"/>
  <c r="CG24" i="3"/>
  <c r="CG22" i="3"/>
  <c r="CG15" i="3"/>
  <c r="CG10" i="3"/>
  <c r="CG31" i="3"/>
  <c r="CG28" i="3"/>
  <c r="CG23" i="3"/>
  <c r="CG18" i="3"/>
  <c r="CG16" i="3"/>
  <c r="CG12" i="3"/>
  <c r="CG19" i="3"/>
  <c r="CG20" i="3"/>
  <c r="CG26" i="3"/>
  <c r="CG14" i="3"/>
  <c r="CG33" i="3"/>
  <c r="CG11" i="3"/>
  <c r="CG9" i="3"/>
  <c r="CG27" i="3"/>
  <c r="AI76" i="3"/>
  <c r="AI80" i="3" s="1"/>
  <c r="AI36" i="3"/>
  <c r="AI55" i="3" s="1"/>
  <c r="AI60" i="3" s="1"/>
  <c r="L76" i="1"/>
  <c r="Z16" i="6"/>
  <c r="Z27" i="6"/>
  <c r="Z23" i="6"/>
  <c r="Z19" i="6"/>
  <c r="Z29" i="6"/>
  <c r="Z21" i="6"/>
  <c r="Z30" i="6"/>
  <c r="Z18" i="6"/>
  <c r="Z20" i="6"/>
  <c r="Z26" i="6"/>
  <c r="Z25" i="6"/>
  <c r="Z24" i="6"/>
  <c r="Z22" i="6"/>
  <c r="Z32" i="6"/>
  <c r="Z28" i="6"/>
  <c r="AK16" i="5"/>
  <c r="AK29" i="5"/>
  <c r="AK25" i="5"/>
  <c r="AK21" i="5"/>
  <c r="AK32" i="5"/>
  <c r="AK28" i="5"/>
  <c r="AK22" i="5"/>
  <c r="AK24" i="5"/>
  <c r="AK18" i="5"/>
  <c r="AK20" i="5"/>
  <c r="AK30" i="5"/>
  <c r="AK27" i="5"/>
  <c r="AK31" i="5"/>
  <c r="AK26" i="5"/>
  <c r="AK19" i="5"/>
  <c r="AK23" i="5"/>
  <c r="CG16" i="5"/>
  <c r="CG31" i="5"/>
  <c r="CG27" i="5"/>
  <c r="CG23" i="5"/>
  <c r="CG19" i="5"/>
  <c r="CG30" i="5"/>
  <c r="CG28" i="5"/>
  <c r="CG21" i="5"/>
  <c r="CG32" i="5"/>
  <c r="CG25" i="5"/>
  <c r="CG20" i="5"/>
  <c r="CG18" i="5"/>
  <c r="CG24" i="5"/>
  <c r="CG22" i="5"/>
  <c r="CG29" i="5"/>
  <c r="CG26" i="5"/>
  <c r="H95" i="6"/>
  <c r="H97" i="6" s="1"/>
  <c r="E11" i="28"/>
  <c r="L76" i="2"/>
  <c r="L80" i="2" s="1"/>
  <c r="L36" i="2"/>
  <c r="CG17" i="2"/>
  <c r="CG33" i="2"/>
  <c r="CG31" i="2"/>
  <c r="CG32" i="2"/>
  <c r="CG27" i="2"/>
  <c r="CG26" i="2"/>
  <c r="CG22" i="2"/>
  <c r="CG24" i="2"/>
  <c r="CG18" i="2"/>
  <c r="CG14" i="2"/>
  <c r="CG9" i="2"/>
  <c r="CG10" i="2"/>
  <c r="CG19" i="2"/>
  <c r="CG25" i="2"/>
  <c r="CG30" i="2"/>
  <c r="CG16" i="2"/>
  <c r="CG20" i="2"/>
  <c r="CG15" i="2"/>
  <c r="CG23" i="2"/>
  <c r="CG28" i="2"/>
  <c r="CG11" i="2"/>
  <c r="CG12" i="2"/>
  <c r="CG21" i="2"/>
  <c r="N16" i="6"/>
  <c r="N24" i="6"/>
  <c r="N30" i="6"/>
  <c r="N32" i="6"/>
  <c r="N20" i="6"/>
  <c r="N25" i="6"/>
  <c r="N18" i="6"/>
  <c r="N27" i="6"/>
  <c r="N29" i="6"/>
  <c r="N28" i="6"/>
  <c r="N23" i="6"/>
  <c r="N31" i="6"/>
  <c r="N26" i="6"/>
  <c r="N21" i="6"/>
  <c r="N22" i="6"/>
  <c r="N19" i="6"/>
  <c r="BU33" i="3"/>
  <c r="BU28" i="3"/>
  <c r="BU24" i="3"/>
  <c r="BU20" i="3"/>
  <c r="BU16" i="3"/>
  <c r="BU10" i="3"/>
  <c r="BU26" i="3"/>
  <c r="BU19" i="3"/>
  <c r="BU17" i="3"/>
  <c r="BU11" i="3"/>
  <c r="BU32" i="3"/>
  <c r="BU31" i="3"/>
  <c r="BU27" i="3"/>
  <c r="BU14" i="3"/>
  <c r="BU12" i="3"/>
  <c r="BU22" i="3"/>
  <c r="BU18" i="3"/>
  <c r="BU30" i="3"/>
  <c r="BU9" i="3"/>
  <c r="BU21" i="3"/>
  <c r="BU15" i="3"/>
  <c r="BU25" i="3"/>
  <c r="BU23" i="3"/>
  <c r="Z31" i="1"/>
  <c r="Z26" i="1"/>
  <c r="Z14" i="1"/>
  <c r="Z28" i="1"/>
  <c r="Z18" i="1"/>
  <c r="Z12" i="1"/>
  <c r="Z9" i="1"/>
  <c r="Z22" i="1"/>
  <c r="Z20" i="1"/>
  <c r="Z16" i="1"/>
  <c r="Z32" i="1"/>
  <c r="Z30" i="1"/>
  <c r="Z24" i="1"/>
  <c r="Z15" i="1"/>
  <c r="Z23" i="1"/>
  <c r="Z11" i="1"/>
  <c r="Z21" i="1"/>
  <c r="Z25" i="1"/>
  <c r="Z17" i="1"/>
  <c r="Z33" i="1"/>
  <c r="Z27" i="1"/>
  <c r="Z19" i="1"/>
  <c r="BU9" i="2"/>
  <c r="BU20" i="2"/>
  <c r="BU23" i="2"/>
  <c r="BU31" i="2"/>
  <c r="BU21" i="2"/>
  <c r="BU18" i="2"/>
  <c r="BU26" i="2"/>
  <c r="BU15" i="2"/>
  <c r="BU28" i="2"/>
  <c r="BU32" i="2"/>
  <c r="BU30" i="2"/>
  <c r="BU33" i="2"/>
  <c r="BU10" i="2"/>
  <c r="BU14" i="2"/>
  <c r="BU27" i="2"/>
  <c r="BU16" i="2"/>
  <c r="BU22" i="2"/>
  <c r="BU25" i="2"/>
  <c r="BU24" i="2"/>
  <c r="BU19" i="2"/>
  <c r="BU12" i="2"/>
  <c r="BU11" i="2"/>
  <c r="BU17" i="2"/>
  <c r="H97" i="2"/>
  <c r="M34" i="3"/>
  <c r="J84" i="2"/>
  <c r="H97" i="3"/>
  <c r="BT34" i="3"/>
  <c r="AI76" i="4"/>
  <c r="AI80" i="4" s="1"/>
  <c r="BG36" i="4"/>
  <c r="BG55" i="4" s="1"/>
  <c r="AU76" i="4"/>
  <c r="AU80" i="4" s="1"/>
  <c r="L76" i="4"/>
  <c r="L80" i="4" s="1"/>
  <c r="E9" i="28"/>
  <c r="X76" i="5"/>
  <c r="X80" i="5" s="1"/>
  <c r="H95" i="4"/>
  <c r="AH82" i="5"/>
  <c r="AH84" i="5" s="1"/>
  <c r="AH86" i="5" s="1"/>
  <c r="N11" i="4"/>
  <c r="N17" i="4"/>
  <c r="N24" i="4"/>
  <c r="N31" i="4"/>
  <c r="N15" i="4"/>
  <c r="N20" i="4"/>
  <c r="N25" i="4"/>
  <c r="N10" i="4"/>
  <c r="N16" i="4"/>
  <c r="N19" i="4"/>
  <c r="N12" i="4"/>
  <c r="N26" i="4"/>
  <c r="N21" i="4"/>
  <c r="N23" i="4"/>
  <c r="N28" i="4"/>
  <c r="N33" i="4"/>
  <c r="N13" i="4"/>
  <c r="N14" i="4"/>
  <c r="N30" i="4"/>
  <c r="N18" i="4"/>
  <c r="N27" i="4"/>
  <c r="N32" i="4"/>
  <c r="N22" i="4"/>
  <c r="N9" i="4"/>
  <c r="N29" i="4"/>
  <c r="Z33" i="4"/>
  <c r="Z18" i="4"/>
  <c r="Z12" i="4"/>
  <c r="Z28" i="4"/>
  <c r="Z23" i="4"/>
  <c r="Z10" i="4"/>
  <c r="Z19" i="4"/>
  <c r="Z30" i="4"/>
  <c r="Z24" i="4"/>
  <c r="Z13" i="4"/>
  <c r="Z11" i="4"/>
  <c r="Z31" i="4"/>
  <c r="Z22" i="4"/>
  <c r="Z20" i="4"/>
  <c r="Z15" i="4"/>
  <c r="Z26" i="4"/>
  <c r="Z17" i="4"/>
  <c r="Z21" i="4"/>
  <c r="Z14" i="4"/>
  <c r="Z25" i="4"/>
  <c r="Z27" i="4"/>
  <c r="Z16" i="4"/>
  <c r="Z32" i="4"/>
  <c r="Z29" i="4"/>
  <c r="Z9" i="4"/>
  <c r="AW28" i="4"/>
  <c r="AW21" i="4"/>
  <c r="AW14" i="4"/>
  <c r="AW29" i="4"/>
  <c r="AW26" i="4"/>
  <c r="AW23" i="4"/>
  <c r="AW20" i="4"/>
  <c r="AW30" i="4"/>
  <c r="AW33" i="4"/>
  <c r="AW24" i="4"/>
  <c r="AW13" i="4"/>
  <c r="AW9" i="4"/>
  <c r="AW32" i="4"/>
  <c r="AW27" i="4"/>
  <c r="AW25" i="4"/>
  <c r="AW19" i="4"/>
  <c r="AW10" i="4"/>
  <c r="AW15" i="4"/>
  <c r="AW22" i="4"/>
  <c r="AW11" i="4"/>
  <c r="AW17" i="4"/>
  <c r="AW16" i="4"/>
  <c r="AW31" i="4"/>
  <c r="AW18" i="4"/>
  <c r="AW12" i="4"/>
  <c r="BI28" i="4"/>
  <c r="BI21" i="4"/>
  <c r="BI14" i="4"/>
  <c r="BI9" i="4"/>
  <c r="BI29" i="4"/>
  <c r="BI22" i="4"/>
  <c r="BI30" i="4"/>
  <c r="BI23" i="4"/>
  <c r="BI26" i="4"/>
  <c r="BI17" i="4"/>
  <c r="BI32" i="4"/>
  <c r="BI20" i="4"/>
  <c r="BI10" i="4"/>
  <c r="BI12" i="4"/>
  <c r="BI33" i="4"/>
  <c r="BI19" i="4"/>
  <c r="BI13" i="4"/>
  <c r="BI16" i="4"/>
  <c r="BI15" i="4"/>
  <c r="BI25" i="4"/>
  <c r="BI24" i="4"/>
  <c r="BI18" i="4"/>
  <c r="BI11" i="4"/>
  <c r="BI27" i="4"/>
  <c r="BI31" i="4"/>
  <c r="BU29" i="4"/>
  <c r="BU22" i="4"/>
  <c r="BU31" i="4"/>
  <c r="BU27" i="4"/>
  <c r="BU9" i="4"/>
  <c r="BU23" i="4"/>
  <c r="BU18" i="4"/>
  <c r="BU10" i="4"/>
  <c r="BU32" i="4"/>
  <c r="BU25" i="4"/>
  <c r="BU12" i="4"/>
  <c r="BU16" i="4"/>
  <c r="BU21" i="4"/>
  <c r="BU11" i="4"/>
  <c r="BU26" i="4"/>
  <c r="BU20" i="4"/>
  <c r="BU14" i="4"/>
  <c r="BU30" i="4"/>
  <c r="BU13" i="4"/>
  <c r="BU17" i="4"/>
  <c r="BU28" i="4"/>
  <c r="BU15" i="4"/>
  <c r="BU33" i="4"/>
  <c r="BU19" i="4"/>
  <c r="BU24" i="4"/>
  <c r="AK27" i="4"/>
  <c r="AK20" i="4"/>
  <c r="AK12" i="4"/>
  <c r="AK18" i="4"/>
  <c r="AK13" i="4"/>
  <c r="AK21" i="4"/>
  <c r="AK24" i="4"/>
  <c r="AK32" i="4"/>
  <c r="AK19" i="4"/>
  <c r="AK16" i="4"/>
  <c r="AK33" i="4"/>
  <c r="AK25" i="4"/>
  <c r="AK14" i="4"/>
  <c r="AK28" i="4"/>
  <c r="AK26" i="4"/>
  <c r="AK10" i="4"/>
  <c r="AK29" i="4"/>
  <c r="AK22" i="4"/>
  <c r="AK11" i="4"/>
  <c r="AK9" i="4"/>
  <c r="AK31" i="4"/>
  <c r="AK15" i="4"/>
  <c r="AK30" i="4"/>
  <c r="AK23" i="4"/>
  <c r="AK17" i="4"/>
  <c r="CG33" i="4"/>
  <c r="CG15" i="4"/>
  <c r="CG10" i="4"/>
  <c r="CG32" i="4"/>
  <c r="CG27" i="4"/>
  <c r="CG22" i="4"/>
  <c r="CG16" i="4"/>
  <c r="CG30" i="4"/>
  <c r="CG17" i="4"/>
  <c r="CG9" i="4"/>
  <c r="CG28" i="4"/>
  <c r="CG25" i="4"/>
  <c r="CG19" i="4"/>
  <c r="CG23" i="4"/>
  <c r="CG21" i="4"/>
  <c r="CG20" i="4"/>
  <c r="CG24" i="4"/>
  <c r="CG11" i="4"/>
  <c r="CG29" i="4"/>
  <c r="CG26" i="4"/>
  <c r="CG13" i="4"/>
  <c r="CG14" i="4"/>
  <c r="CG18" i="4"/>
  <c r="CG12" i="4"/>
  <c r="CG31" i="4"/>
  <c r="V74" i="5"/>
  <c r="V93" i="5" s="1"/>
  <c r="V96" i="5" s="1"/>
  <c r="J93" i="6"/>
  <c r="J96" i="6" s="1"/>
  <c r="L72" i="5"/>
  <c r="L74" i="5" s="1"/>
  <c r="X74" i="5"/>
  <c r="L72" i="6"/>
  <c r="L74" i="6" s="1"/>
  <c r="X74" i="4"/>
  <c r="W82" i="6"/>
  <c r="W84" i="6" s="1"/>
  <c r="W86" i="6" s="1"/>
  <c r="AU74" i="4"/>
  <c r="AU74" i="6"/>
  <c r="AI74" i="4"/>
  <c r="L72" i="4"/>
  <c r="L74" i="4" s="1"/>
  <c r="Y41" i="4"/>
  <c r="BH41" i="6"/>
  <c r="BH77" i="6" s="1"/>
  <c r="BH41" i="5"/>
  <c r="BH77" i="5" s="1"/>
  <c r="AK39" i="6"/>
  <c r="AK38" i="6"/>
  <c r="AK15" i="6"/>
  <c r="AK11" i="6"/>
  <c r="AK9" i="6"/>
  <c r="AK10" i="6"/>
  <c r="AK17" i="6"/>
  <c r="AK14" i="6"/>
  <c r="AK12" i="6"/>
  <c r="BU39" i="6"/>
  <c r="BU38" i="6"/>
  <c r="BU12" i="6"/>
  <c r="BU10" i="6"/>
  <c r="BU9" i="6"/>
  <c r="BU14" i="6"/>
  <c r="BU11" i="6"/>
  <c r="BU15" i="6"/>
  <c r="BU17" i="6"/>
  <c r="BU38" i="5"/>
  <c r="BU39" i="5"/>
  <c r="BU17" i="5"/>
  <c r="BU14" i="5"/>
  <c r="BU12" i="5"/>
  <c r="BU9" i="5"/>
  <c r="BU11" i="5"/>
  <c r="BU15" i="5"/>
  <c r="BU10" i="5"/>
  <c r="N12" i="5"/>
  <c r="N38" i="5"/>
  <c r="N39" i="5"/>
  <c r="N14" i="5"/>
  <c r="N17" i="5"/>
  <c r="N15" i="5"/>
  <c r="N10" i="5"/>
  <c r="N9" i="5"/>
  <c r="N11" i="5"/>
  <c r="N13" i="5"/>
  <c r="BI39" i="6"/>
  <c r="BI17" i="6"/>
  <c r="BI38" i="6"/>
  <c r="BI10" i="6"/>
  <c r="BI15" i="6"/>
  <c r="BI9" i="6"/>
  <c r="BI11" i="6"/>
  <c r="BI12" i="6"/>
  <c r="BI14" i="6"/>
  <c r="AK38" i="5"/>
  <c r="AK9" i="5"/>
  <c r="AK12" i="5"/>
  <c r="AK14" i="5"/>
  <c r="AK15" i="5"/>
  <c r="AK39" i="5"/>
  <c r="AK11" i="5"/>
  <c r="AK10" i="5"/>
  <c r="AK17" i="5"/>
  <c r="AW39" i="5"/>
  <c r="AW9" i="5"/>
  <c r="AW17" i="5"/>
  <c r="AW14" i="5"/>
  <c r="AW11" i="5"/>
  <c r="AW38" i="5"/>
  <c r="AW10" i="5"/>
  <c r="AW15" i="5"/>
  <c r="AW12" i="5"/>
  <c r="Z15" i="5"/>
  <c r="Z39" i="5"/>
  <c r="Z38" i="5"/>
  <c r="Z13" i="5"/>
  <c r="Z12" i="5"/>
  <c r="Z17" i="5"/>
  <c r="Z14" i="5"/>
  <c r="Z11" i="5"/>
  <c r="Z9" i="5"/>
  <c r="Z10" i="5"/>
  <c r="CG38" i="5"/>
  <c r="CG15" i="5"/>
  <c r="CG17" i="5"/>
  <c r="CG12" i="5"/>
  <c r="CG39" i="5"/>
  <c r="CG14" i="5"/>
  <c r="CG11" i="5"/>
  <c r="CG9" i="5"/>
  <c r="CG10" i="5"/>
  <c r="Z39" i="6"/>
  <c r="Z38" i="6"/>
  <c r="Z14" i="6"/>
  <c r="Z17" i="6"/>
  <c r="Z11" i="6"/>
  <c r="Z10" i="6"/>
  <c r="Z12" i="6"/>
  <c r="Z9" i="6"/>
  <c r="Z15" i="6"/>
  <c r="Z13" i="6"/>
  <c r="N38" i="6"/>
  <c r="N39" i="6"/>
  <c r="N10" i="6"/>
  <c r="N9" i="6"/>
  <c r="N12" i="6"/>
  <c r="N13" i="6"/>
  <c r="N14" i="6"/>
  <c r="N11" i="6"/>
  <c r="N17" i="6"/>
  <c r="N15" i="6"/>
  <c r="BI39" i="5"/>
  <c r="BI38" i="5"/>
  <c r="BI12" i="5"/>
  <c r="BI15" i="5"/>
  <c r="BI11" i="5"/>
  <c r="BI10" i="5"/>
  <c r="BI14" i="5"/>
  <c r="BI17" i="5"/>
  <c r="BI9" i="5"/>
  <c r="AW15" i="6"/>
  <c r="AW38" i="6"/>
  <c r="AW39" i="6"/>
  <c r="AW14" i="6"/>
  <c r="AW12" i="6"/>
  <c r="AW9" i="6"/>
  <c r="AW10" i="6"/>
  <c r="AW17" i="6"/>
  <c r="AW11" i="6"/>
  <c r="CG39" i="6"/>
  <c r="CG38" i="6"/>
  <c r="CG15" i="6"/>
  <c r="CG11" i="6"/>
  <c r="CG17" i="6"/>
  <c r="CG14" i="6"/>
  <c r="CG9" i="6"/>
  <c r="CG12" i="6"/>
  <c r="CG10" i="6"/>
  <c r="AI36" i="4"/>
  <c r="AU36" i="4"/>
  <c r="N39" i="4"/>
  <c r="N38" i="4"/>
  <c r="AW38" i="4"/>
  <c r="AW39" i="4"/>
  <c r="BU39" i="4"/>
  <c r="BU38" i="4"/>
  <c r="AK39" i="4"/>
  <c r="AK38" i="4"/>
  <c r="CG39" i="4"/>
  <c r="CG38" i="4"/>
  <c r="BI38" i="4"/>
  <c r="BI39" i="4"/>
  <c r="L36" i="6"/>
  <c r="M46" i="4"/>
  <c r="L36" i="5"/>
  <c r="Y34" i="4"/>
  <c r="Y41" i="5"/>
  <c r="Y77" i="5" s="1"/>
  <c r="AI77" i="6"/>
  <c r="M41" i="6"/>
  <c r="M77" i="6" s="1"/>
  <c r="BH7" i="5"/>
  <c r="BH71" i="5" s="1"/>
  <c r="BH72" i="5" s="1"/>
  <c r="Y41" i="6"/>
  <c r="AT74" i="6"/>
  <c r="Y7" i="6"/>
  <c r="Y71" i="6" s="1"/>
  <c r="Y72" i="6" s="1"/>
  <c r="AT74" i="4"/>
  <c r="U62" i="6"/>
  <c r="M36" i="6"/>
  <c r="X36" i="5"/>
  <c r="X55" i="5" s="1"/>
  <c r="X60" i="5" s="1"/>
  <c r="AI76" i="5"/>
  <c r="AI80" i="5" s="1"/>
  <c r="W82" i="5"/>
  <c r="W84" i="5" s="1"/>
  <c r="W86" i="5" s="1"/>
  <c r="BH7" i="4"/>
  <c r="BH71" i="4" s="1"/>
  <c r="BH72" i="4" s="1"/>
  <c r="BH76" i="6"/>
  <c r="AV7" i="4"/>
  <c r="AV71" i="4" s="1"/>
  <c r="AV72" i="4" s="1"/>
  <c r="BT46" i="4"/>
  <c r="T64" i="4"/>
  <c r="AV41" i="6"/>
  <c r="AJ41" i="6"/>
  <c r="AJ77" i="6" s="1"/>
  <c r="AG82" i="5"/>
  <c r="L36" i="4"/>
  <c r="BG77" i="4"/>
  <c r="BG76" i="5"/>
  <c r="BG80" i="5" s="1"/>
  <c r="AV41" i="5"/>
  <c r="BT41" i="5"/>
  <c r="AG60" i="4"/>
  <c r="T86" i="5"/>
  <c r="M7" i="4"/>
  <c r="BH41" i="4"/>
  <c r="T86" i="6"/>
  <c r="AU36" i="6"/>
  <c r="M7" i="5"/>
  <c r="AJ7" i="5"/>
  <c r="AJ71" i="5" s="1"/>
  <c r="AJ72" i="5" s="1"/>
  <c r="AJ34" i="4"/>
  <c r="AJ41" i="4"/>
  <c r="BH46" i="4"/>
  <c r="M41" i="4"/>
  <c r="AJ46" i="4"/>
  <c r="AI77" i="4"/>
  <c r="BG77" i="5"/>
  <c r="AU36" i="5"/>
  <c r="BT34" i="4"/>
  <c r="BG76" i="6"/>
  <c r="BG80" i="6" s="1"/>
  <c r="BH7" i="6"/>
  <c r="BH71" i="6" s="1"/>
  <c r="BH72" i="6" s="1"/>
  <c r="BT41" i="6"/>
  <c r="BT7" i="6"/>
  <c r="AT74" i="5"/>
  <c r="BT7" i="5"/>
  <c r="BT7" i="4"/>
  <c r="I84" i="6"/>
  <c r="I93" i="6" s="1"/>
  <c r="I96" i="6" s="1"/>
  <c r="T64" i="5"/>
  <c r="M7" i="6"/>
  <c r="K72" i="5"/>
  <c r="K74" i="5" s="1"/>
  <c r="AV34" i="4"/>
  <c r="I84" i="4"/>
  <c r="X36" i="4"/>
  <c r="AJ41" i="5"/>
  <c r="BH34" i="4"/>
  <c r="M34" i="4"/>
  <c r="BG77" i="6"/>
  <c r="AG82" i="4"/>
  <c r="AV46" i="4"/>
  <c r="Y7" i="5"/>
  <c r="Y71" i="5" s="1"/>
  <c r="Y72" i="5" s="1"/>
  <c r="BT41" i="4"/>
  <c r="I84" i="5"/>
  <c r="I93" i="5" s="1"/>
  <c r="I96" i="5" s="1"/>
  <c r="BG76" i="4"/>
  <c r="BG80" i="4" s="1"/>
  <c r="X76" i="6"/>
  <c r="X80" i="6" s="1"/>
  <c r="Y46" i="4"/>
  <c r="V82" i="6"/>
  <c r="BG36" i="5"/>
  <c r="T86" i="4"/>
  <c r="X77" i="4"/>
  <c r="X77" i="5"/>
  <c r="Y7" i="4"/>
  <c r="Y71" i="4" s="1"/>
  <c r="Y72" i="4" s="1"/>
  <c r="AJ7" i="4"/>
  <c r="AJ71" i="4" s="1"/>
  <c r="AJ72" i="4" s="1"/>
  <c r="AV7" i="6"/>
  <c r="AV71" i="6" s="1"/>
  <c r="AV72" i="6" s="1"/>
  <c r="AV7" i="5"/>
  <c r="AV71" i="5" s="1"/>
  <c r="AV72" i="5" s="1"/>
  <c r="AV41" i="4"/>
  <c r="J82" i="4"/>
  <c r="J84" i="4" s="1"/>
  <c r="J86" i="4" s="1"/>
  <c r="W64" i="3"/>
  <c r="AY4" i="6"/>
  <c r="AY2" i="6" s="1"/>
  <c r="AY4" i="4"/>
  <c r="AY2" i="4" s="1"/>
  <c r="BW4" i="4"/>
  <c r="BW2" i="4" s="1"/>
  <c r="BK4" i="3"/>
  <c r="BK2" i="3" s="1"/>
  <c r="BK4" i="4"/>
  <c r="BK2" i="4" s="1"/>
  <c r="AY4" i="1"/>
  <c r="AY2" i="1" s="1"/>
  <c r="CI4" i="6"/>
  <c r="CI2" i="6" s="1"/>
  <c r="CU4" i="1"/>
  <c r="CU2" i="1" s="1"/>
  <c r="CI4" i="3"/>
  <c r="CI2" i="3" s="1"/>
  <c r="EE3" i="2"/>
  <c r="CI4" i="5"/>
  <c r="CI2" i="5" s="1"/>
  <c r="EE3" i="4"/>
  <c r="AY4" i="2"/>
  <c r="AY2" i="2" s="1"/>
  <c r="DG4" i="3"/>
  <c r="DG2" i="3" s="1"/>
  <c r="EE3" i="3"/>
  <c r="CU4" i="4"/>
  <c r="CU2" i="4" s="1"/>
  <c r="CU4" i="6"/>
  <c r="CU2" i="6" s="1"/>
  <c r="BW4" i="1"/>
  <c r="BW2" i="1" s="1"/>
  <c r="CI4" i="4"/>
  <c r="CI2" i="4" s="1"/>
  <c r="CU4" i="3"/>
  <c r="CU2" i="3" s="1"/>
  <c r="BK4" i="1"/>
  <c r="BK2" i="1" s="1"/>
  <c r="BW4" i="3"/>
  <c r="BW2" i="3" s="1"/>
  <c r="CI4" i="2"/>
  <c r="CI2" i="2" s="1"/>
  <c r="AY4" i="5"/>
  <c r="AY2" i="5" s="1"/>
  <c r="BK4" i="2"/>
  <c r="BK2" i="2" s="1"/>
  <c r="DG4" i="4"/>
  <c r="DG2" i="4" s="1"/>
  <c r="DG4" i="6"/>
  <c r="DG2" i="6" s="1"/>
  <c r="CU4" i="2"/>
  <c r="CU2" i="2" s="1"/>
  <c r="CI4" i="1"/>
  <c r="CI2" i="1" s="1"/>
  <c r="DG4" i="1"/>
  <c r="DG2" i="1" s="1"/>
  <c r="BK4" i="5"/>
  <c r="BK2" i="5" s="1"/>
  <c r="BW4" i="6"/>
  <c r="BW2" i="6" s="1"/>
  <c r="DG4" i="2"/>
  <c r="DG2" i="2" s="1"/>
  <c r="BW4" i="5"/>
  <c r="BW2" i="5" s="1"/>
  <c r="AY4" i="3"/>
  <c r="AY2" i="3" s="1"/>
  <c r="EE3" i="1"/>
  <c r="BW4" i="2"/>
  <c r="BW2" i="2" s="1"/>
  <c r="BK4" i="6"/>
  <c r="BK2" i="6" s="1"/>
  <c r="DG4" i="5"/>
  <c r="DG2" i="5" s="1"/>
  <c r="CU4" i="5"/>
  <c r="CU2" i="5" s="1"/>
  <c r="AM4" i="5"/>
  <c r="AM2" i="5" s="1"/>
  <c r="AM4" i="2"/>
  <c r="AM2" i="2" s="1"/>
  <c r="AM4" i="6"/>
  <c r="AM2" i="6" s="1"/>
  <c r="AM4" i="3"/>
  <c r="AM2" i="3" s="1"/>
  <c r="AM4" i="4"/>
  <c r="AM2" i="4" s="1"/>
  <c r="AM4" i="1"/>
  <c r="AM2" i="1" s="1"/>
  <c r="O4" i="2"/>
  <c r="O2" i="2" s="1"/>
  <c r="AA4" i="2"/>
  <c r="AA2" i="2" s="1"/>
  <c r="O4" i="6"/>
  <c r="O2" i="6" s="1"/>
  <c r="AA4" i="6"/>
  <c r="AA2" i="6" s="1"/>
  <c r="O4" i="3"/>
  <c r="O2" i="3" s="1"/>
  <c r="AA4" i="3"/>
  <c r="AA2" i="3" s="1"/>
  <c r="O4" i="5"/>
  <c r="O2" i="5" s="1"/>
  <c r="AA4" i="5"/>
  <c r="AA2" i="5" s="1"/>
  <c r="O4" i="4"/>
  <c r="O2" i="4" s="1"/>
  <c r="AA4" i="4"/>
  <c r="AA2" i="4" s="1"/>
  <c r="O4" i="1"/>
  <c r="O2" i="1" s="1"/>
  <c r="AA4" i="1"/>
  <c r="AA2" i="1" s="1"/>
  <c r="BV91" i="3" l="1"/>
  <c r="N91" i="2"/>
  <c r="AA50" i="1"/>
  <c r="AA51" i="1"/>
  <c r="AA88" i="1"/>
  <c r="AA91" i="1" s="1"/>
  <c r="AA57" i="1"/>
  <c r="BW51" i="1"/>
  <c r="BW49" i="1"/>
  <c r="BW50" i="1"/>
  <c r="BW57" i="1"/>
  <c r="BW88" i="1"/>
  <c r="BW91" i="1" s="1"/>
  <c r="O50" i="2"/>
  <c r="O51" i="2"/>
  <c r="O49" i="2"/>
  <c r="O57" i="2"/>
  <c r="O89" i="2"/>
  <c r="O58" i="2"/>
  <c r="O88" i="2"/>
  <c r="DG49" i="1"/>
  <c r="DG51" i="1"/>
  <c r="DG50" i="1"/>
  <c r="DG88" i="1"/>
  <c r="DG91" i="1" s="1"/>
  <c r="DG57" i="1"/>
  <c r="DG50" i="3"/>
  <c r="DG51" i="3"/>
  <c r="DG49" i="3"/>
  <c r="DG59" i="3"/>
  <c r="DG90" i="3"/>
  <c r="DG57" i="3"/>
  <c r="DG58" i="3"/>
  <c r="DG89" i="3"/>
  <c r="DG88" i="3"/>
  <c r="AM49" i="4"/>
  <c r="AM50" i="4"/>
  <c r="AM51" i="4"/>
  <c r="AM57" i="4"/>
  <c r="AM88" i="4"/>
  <c r="CI50" i="1"/>
  <c r="CI51" i="1"/>
  <c r="CI49" i="1"/>
  <c r="CI57" i="1"/>
  <c r="CI88" i="1"/>
  <c r="CI91" i="1" s="1"/>
  <c r="AY49" i="2"/>
  <c r="AY50" i="2"/>
  <c r="AY51" i="2"/>
  <c r="AY57" i="2"/>
  <c r="AY88" i="2"/>
  <c r="AY58" i="2"/>
  <c r="AY89" i="2"/>
  <c r="AM50" i="3"/>
  <c r="AM51" i="3"/>
  <c r="AM49" i="3"/>
  <c r="AM57" i="3"/>
  <c r="AM59" i="3"/>
  <c r="AM58" i="3"/>
  <c r="AM88" i="3"/>
  <c r="AM90" i="3"/>
  <c r="AM89" i="3"/>
  <c r="CU49" i="2"/>
  <c r="CU50" i="2"/>
  <c r="CU51" i="2"/>
  <c r="CU57" i="2"/>
  <c r="CU88" i="2"/>
  <c r="CU58" i="2"/>
  <c r="CU89" i="2"/>
  <c r="AX91" i="2"/>
  <c r="Z91" i="2"/>
  <c r="CT91" i="3"/>
  <c r="CT91" i="2"/>
  <c r="N91" i="3"/>
  <c r="AM50" i="2"/>
  <c r="AM51" i="2"/>
  <c r="AM49" i="2"/>
  <c r="AM57" i="2"/>
  <c r="AM88" i="2"/>
  <c r="AM91" i="2" s="1"/>
  <c r="AM58" i="2"/>
  <c r="AM89" i="2"/>
  <c r="AL91" i="3"/>
  <c r="BK51" i="2"/>
  <c r="BK49" i="2"/>
  <c r="BK50" i="2"/>
  <c r="BK89" i="2"/>
  <c r="BK57" i="2"/>
  <c r="BK88" i="2"/>
  <c r="BK58" i="2"/>
  <c r="CH91" i="3"/>
  <c r="CI49" i="3"/>
  <c r="CI50" i="3"/>
  <c r="CI51" i="3"/>
  <c r="CI57" i="3"/>
  <c r="CI58" i="3"/>
  <c r="CI59" i="3"/>
  <c r="CI89" i="3"/>
  <c r="CI90" i="3"/>
  <c r="CI88" i="3"/>
  <c r="AA50" i="4"/>
  <c r="AA51" i="4"/>
  <c r="AA49" i="4"/>
  <c r="AA88" i="4"/>
  <c r="AA57" i="4"/>
  <c r="CU50" i="5"/>
  <c r="CU51" i="5"/>
  <c r="CU49" i="5"/>
  <c r="CU89" i="5"/>
  <c r="CU90" i="5"/>
  <c r="CU59" i="5"/>
  <c r="CU58" i="5"/>
  <c r="CU57" i="5"/>
  <c r="CU88" i="5"/>
  <c r="AY50" i="5"/>
  <c r="AY51" i="5"/>
  <c r="AY49" i="5"/>
  <c r="AY90" i="5"/>
  <c r="AY58" i="5"/>
  <c r="AY89" i="5"/>
  <c r="AY59" i="5"/>
  <c r="AY57" i="5"/>
  <c r="AY88" i="5"/>
  <c r="CI50" i="2"/>
  <c r="CI51" i="2"/>
  <c r="CI49" i="2"/>
  <c r="CI57" i="2"/>
  <c r="CI88" i="2"/>
  <c r="CI58" i="2"/>
  <c r="CI89" i="2"/>
  <c r="CI49" i="6"/>
  <c r="CI50" i="6"/>
  <c r="CI51" i="6"/>
  <c r="CI58" i="6"/>
  <c r="CI90" i="6"/>
  <c r="CI59" i="6"/>
  <c r="CI89" i="6"/>
  <c r="CI57" i="6"/>
  <c r="CI88" i="6"/>
  <c r="AA49" i="5"/>
  <c r="AA51" i="5"/>
  <c r="AA50" i="5"/>
  <c r="AA89" i="5"/>
  <c r="AA90" i="5"/>
  <c r="AA58" i="5"/>
  <c r="AA59" i="5"/>
  <c r="AA57" i="5"/>
  <c r="AA88" i="5"/>
  <c r="BK49" i="6"/>
  <c r="BK50" i="6"/>
  <c r="BK51" i="6"/>
  <c r="BK59" i="6"/>
  <c r="BK89" i="6"/>
  <c r="BK58" i="6"/>
  <c r="BK90" i="6"/>
  <c r="BK57" i="6"/>
  <c r="BK88" i="6"/>
  <c r="DG49" i="6"/>
  <c r="DG50" i="6"/>
  <c r="DG51" i="6"/>
  <c r="DG90" i="6"/>
  <c r="DG59" i="6"/>
  <c r="DG89" i="6"/>
  <c r="DG58" i="6"/>
  <c r="DG57" i="6"/>
  <c r="DG88" i="6"/>
  <c r="DG49" i="4"/>
  <c r="DG50" i="4"/>
  <c r="DG51" i="4"/>
  <c r="DG57" i="4"/>
  <c r="DG88" i="4"/>
  <c r="O50" i="1"/>
  <c r="O51" i="1"/>
  <c r="O49" i="1"/>
  <c r="O57" i="1"/>
  <c r="O88" i="1"/>
  <c r="O91" i="1" s="1"/>
  <c r="CU49" i="1"/>
  <c r="CU51" i="1"/>
  <c r="CU50" i="1"/>
  <c r="CU57" i="1"/>
  <c r="CU88" i="1"/>
  <c r="CU91" i="1" s="1"/>
  <c r="O49" i="5"/>
  <c r="O51" i="5"/>
  <c r="O50" i="5"/>
  <c r="O88" i="5"/>
  <c r="O90" i="5"/>
  <c r="O59" i="5"/>
  <c r="O58" i="5"/>
  <c r="O57" i="5"/>
  <c r="O89" i="5"/>
  <c r="Z91" i="3"/>
  <c r="O50" i="4"/>
  <c r="O49" i="4"/>
  <c r="O51" i="4"/>
  <c r="O57" i="4"/>
  <c r="O88" i="4"/>
  <c r="BW50" i="3"/>
  <c r="BW51" i="3"/>
  <c r="BW49" i="3"/>
  <c r="BW58" i="3"/>
  <c r="BW59" i="3"/>
  <c r="BW57" i="3"/>
  <c r="BW88" i="3"/>
  <c r="BW89" i="3"/>
  <c r="BW90" i="3"/>
  <c r="BW50" i="2"/>
  <c r="BW51" i="2"/>
  <c r="BW49" i="2"/>
  <c r="BW88" i="2"/>
  <c r="BW58" i="2"/>
  <c r="BW89" i="2"/>
  <c r="BW57" i="2"/>
  <c r="BK50" i="1"/>
  <c r="BK49" i="1"/>
  <c r="BK51" i="1"/>
  <c r="BK88" i="1"/>
  <c r="BK91" i="1" s="1"/>
  <c r="BK57" i="1"/>
  <c r="BK50" i="4"/>
  <c r="BK51" i="4"/>
  <c r="BK49" i="4"/>
  <c r="BK88" i="4"/>
  <c r="BK57" i="4"/>
  <c r="BJ91" i="3"/>
  <c r="AL91" i="2"/>
  <c r="AM50" i="5"/>
  <c r="AM49" i="5"/>
  <c r="AM51" i="5"/>
  <c r="AM90" i="5"/>
  <c r="AM59" i="5"/>
  <c r="AM89" i="5"/>
  <c r="AM58" i="5"/>
  <c r="AM57" i="5"/>
  <c r="AM88" i="5"/>
  <c r="DG50" i="5"/>
  <c r="DG49" i="5"/>
  <c r="DG51" i="5"/>
  <c r="DG59" i="5"/>
  <c r="DG89" i="5"/>
  <c r="DG90" i="5"/>
  <c r="DG58" i="5"/>
  <c r="DG57" i="5"/>
  <c r="DG88" i="5"/>
  <c r="AY50" i="1"/>
  <c r="AY51" i="1"/>
  <c r="AY49" i="1"/>
  <c r="AY57" i="1"/>
  <c r="AY88" i="1"/>
  <c r="AY91" i="1" s="1"/>
  <c r="AA51" i="3"/>
  <c r="AA59" i="3"/>
  <c r="AA58" i="3"/>
  <c r="AA57" i="3"/>
  <c r="AA89" i="3"/>
  <c r="AA88" i="3"/>
  <c r="AA90" i="3"/>
  <c r="CU49" i="3"/>
  <c r="CU50" i="3"/>
  <c r="CU51" i="3"/>
  <c r="CU58" i="3"/>
  <c r="CU59" i="3"/>
  <c r="CU57" i="3"/>
  <c r="CU88" i="3"/>
  <c r="CU90" i="3"/>
  <c r="CU89" i="3"/>
  <c r="BK51" i="3"/>
  <c r="BK49" i="3"/>
  <c r="BK50" i="3"/>
  <c r="BK57" i="3"/>
  <c r="BK58" i="3"/>
  <c r="BK59" i="3"/>
  <c r="BK89" i="3"/>
  <c r="BK88" i="3"/>
  <c r="BK90" i="3"/>
  <c r="O49" i="3"/>
  <c r="O51" i="3"/>
  <c r="O50" i="3"/>
  <c r="O90" i="3"/>
  <c r="O59" i="3"/>
  <c r="O58" i="3"/>
  <c r="O57" i="3"/>
  <c r="O88" i="3"/>
  <c r="O89" i="3"/>
  <c r="AY49" i="3"/>
  <c r="AY50" i="3"/>
  <c r="AY51" i="3"/>
  <c r="AY58" i="3"/>
  <c r="AY59" i="3"/>
  <c r="AY57" i="3"/>
  <c r="AY90" i="3"/>
  <c r="AY88" i="3"/>
  <c r="AY89" i="3"/>
  <c r="CI49" i="4"/>
  <c r="CI50" i="4"/>
  <c r="CI51" i="4"/>
  <c r="CI88" i="4"/>
  <c r="CI57" i="4"/>
  <c r="BW49" i="4"/>
  <c r="BW50" i="4"/>
  <c r="BW51" i="4"/>
  <c r="BW57" i="4"/>
  <c r="BW88" i="4"/>
  <c r="AM50" i="6"/>
  <c r="AM51" i="6"/>
  <c r="AM49" i="6"/>
  <c r="AM58" i="6"/>
  <c r="AM90" i="6"/>
  <c r="AM59" i="6"/>
  <c r="AM89" i="6"/>
  <c r="AM57" i="6"/>
  <c r="AM88" i="6"/>
  <c r="CI49" i="5"/>
  <c r="CI51" i="5"/>
  <c r="CI50" i="5"/>
  <c r="CI90" i="5"/>
  <c r="CI89" i="5"/>
  <c r="CI58" i="5"/>
  <c r="CI59" i="5"/>
  <c r="CI57" i="5"/>
  <c r="CI88" i="5"/>
  <c r="AA50" i="6"/>
  <c r="AA51" i="6"/>
  <c r="AA49" i="6"/>
  <c r="AA57" i="6"/>
  <c r="AA59" i="6"/>
  <c r="AA89" i="6"/>
  <c r="AA88" i="6"/>
  <c r="AA58" i="6"/>
  <c r="AA90" i="6"/>
  <c r="BW51" i="5"/>
  <c r="BW49" i="5"/>
  <c r="BW50" i="5"/>
  <c r="BW59" i="5"/>
  <c r="BW89" i="5"/>
  <c r="BW90" i="5"/>
  <c r="BW58" i="5"/>
  <c r="BW57" i="5"/>
  <c r="BW88" i="5"/>
  <c r="AX91" i="3"/>
  <c r="AY49" i="4"/>
  <c r="AY50" i="4"/>
  <c r="AY51" i="4"/>
  <c r="AY88" i="4"/>
  <c r="AY57" i="4"/>
  <c r="O50" i="6"/>
  <c r="O51" i="6"/>
  <c r="O49" i="6"/>
  <c r="O89" i="6"/>
  <c r="O88" i="6"/>
  <c r="O58" i="6"/>
  <c r="O90" i="6"/>
  <c r="O57" i="6"/>
  <c r="O59" i="6"/>
  <c r="DG51" i="2"/>
  <c r="DG49" i="2"/>
  <c r="DG50" i="2"/>
  <c r="DG88" i="2"/>
  <c r="DG58" i="2"/>
  <c r="DG89" i="2"/>
  <c r="DG57" i="2"/>
  <c r="CU50" i="6"/>
  <c r="CU49" i="6"/>
  <c r="CU51" i="6"/>
  <c r="CU59" i="6"/>
  <c r="CU89" i="6"/>
  <c r="CU58" i="6"/>
  <c r="CU90" i="6"/>
  <c r="CU57" i="6"/>
  <c r="CU88" i="6"/>
  <c r="AY51" i="6"/>
  <c r="AY49" i="6"/>
  <c r="AY50" i="6"/>
  <c r="AY58" i="6"/>
  <c r="AY90" i="6"/>
  <c r="AY59" i="6"/>
  <c r="AY89" i="6"/>
  <c r="AY57" i="6"/>
  <c r="AY88" i="6"/>
  <c r="AA51" i="2"/>
  <c r="AA49" i="2"/>
  <c r="AA50" i="2"/>
  <c r="AA89" i="2"/>
  <c r="AA57" i="2"/>
  <c r="AA88" i="2"/>
  <c r="AA91" i="2" s="1"/>
  <c r="AA58" i="2"/>
  <c r="BW49" i="6"/>
  <c r="BW51" i="6"/>
  <c r="BW50" i="6"/>
  <c r="BW58" i="6"/>
  <c r="BW90" i="6"/>
  <c r="BW59" i="6"/>
  <c r="BW89" i="6"/>
  <c r="BW57" i="6"/>
  <c r="BW88" i="6"/>
  <c r="CU51" i="4"/>
  <c r="CU49" i="4"/>
  <c r="CU50" i="4"/>
  <c r="CU57" i="4"/>
  <c r="CU88" i="4"/>
  <c r="BK50" i="5"/>
  <c r="BK49" i="5"/>
  <c r="BK51" i="5"/>
  <c r="BK89" i="5"/>
  <c r="BK90" i="5"/>
  <c r="BK59" i="5"/>
  <c r="BK58" i="5"/>
  <c r="BK57" i="5"/>
  <c r="BK88" i="5"/>
  <c r="BJ91" i="2"/>
  <c r="BV91" i="2"/>
  <c r="AM50" i="1"/>
  <c r="AM51" i="1"/>
  <c r="AM49" i="1"/>
  <c r="AM57" i="1"/>
  <c r="AM88" i="1"/>
  <c r="AM91" i="1" s="1"/>
  <c r="CH91" i="2"/>
  <c r="O45" i="6"/>
  <c r="BJ91" i="6"/>
  <c r="AV80" i="2"/>
  <c r="N46" i="1"/>
  <c r="BU46" i="2"/>
  <c r="AA44" i="4"/>
  <c r="AA91" i="4"/>
  <c r="AA43" i="4"/>
  <c r="AL44" i="4"/>
  <c r="AL91" i="4"/>
  <c r="AL43" i="4"/>
  <c r="O44" i="4"/>
  <c r="O43" i="4"/>
  <c r="O91" i="4"/>
  <c r="BV44" i="4"/>
  <c r="BV91" i="4"/>
  <c r="BV43" i="4"/>
  <c r="CT44" i="4"/>
  <c r="CT91" i="4"/>
  <c r="CT43" i="4"/>
  <c r="CH44" i="4"/>
  <c r="CH91" i="4"/>
  <c r="CH43" i="4"/>
  <c r="AX44" i="4"/>
  <c r="AX91" i="4"/>
  <c r="AX43" i="4"/>
  <c r="BJ44" i="4"/>
  <c r="BJ91" i="4"/>
  <c r="BJ43" i="4"/>
  <c r="BJ44" i="2"/>
  <c r="BJ43" i="2"/>
  <c r="CH43" i="2"/>
  <c r="CH44" i="2"/>
  <c r="AK46" i="2"/>
  <c r="CG46" i="2"/>
  <c r="AA44" i="2"/>
  <c r="AA43" i="2"/>
  <c r="AL44" i="2"/>
  <c r="AL43" i="2"/>
  <c r="Y80" i="2"/>
  <c r="O44" i="2"/>
  <c r="O43" i="2"/>
  <c r="O91" i="2"/>
  <c r="CT43" i="2"/>
  <c r="CT44" i="2"/>
  <c r="AX43" i="2"/>
  <c r="AX44" i="2"/>
  <c r="BV44" i="2"/>
  <c r="BV43" i="2"/>
  <c r="N46" i="2"/>
  <c r="AW46" i="2"/>
  <c r="BI46" i="2"/>
  <c r="Z46" i="2"/>
  <c r="CH29" i="1"/>
  <c r="CH44" i="1"/>
  <c r="CH43" i="1"/>
  <c r="AL29" i="1"/>
  <c r="AL44" i="1"/>
  <c r="AL43" i="1"/>
  <c r="Z46" i="1"/>
  <c r="AK46" i="1"/>
  <c r="BV29" i="1"/>
  <c r="BV44" i="1"/>
  <c r="BV43" i="1"/>
  <c r="AX29" i="1"/>
  <c r="AX43" i="1"/>
  <c r="AX44" i="1"/>
  <c r="BU46" i="1"/>
  <c r="O29" i="1"/>
  <c r="O44" i="1"/>
  <c r="O43" i="1"/>
  <c r="CT29" i="1"/>
  <c r="CT43" i="1"/>
  <c r="CT44" i="1"/>
  <c r="BJ29" i="1"/>
  <c r="BJ44" i="1"/>
  <c r="BJ43" i="1"/>
  <c r="AA29" i="1"/>
  <c r="AA44" i="1"/>
  <c r="AA43" i="1"/>
  <c r="BI46" i="1"/>
  <c r="AW46" i="1"/>
  <c r="CG46" i="1"/>
  <c r="O44" i="3"/>
  <c r="O45" i="3"/>
  <c r="O43" i="3"/>
  <c r="AL44" i="3"/>
  <c r="AL45" i="3"/>
  <c r="AL43" i="3"/>
  <c r="BI46" i="3"/>
  <c r="AK46" i="3"/>
  <c r="CH45" i="3"/>
  <c r="CH44" i="3"/>
  <c r="CH43" i="3"/>
  <c r="AA45" i="3"/>
  <c r="AA44" i="3"/>
  <c r="AA43" i="3"/>
  <c r="AX45" i="3"/>
  <c r="AX44" i="3"/>
  <c r="AX43" i="3"/>
  <c r="CT45" i="3"/>
  <c r="CT44" i="3"/>
  <c r="CT43" i="3"/>
  <c r="BV45" i="3"/>
  <c r="BV44" i="3"/>
  <c r="BV43" i="3"/>
  <c r="AW46" i="3"/>
  <c r="N46" i="3"/>
  <c r="BU46" i="3"/>
  <c r="BJ44" i="3"/>
  <c r="BJ45" i="3"/>
  <c r="BJ43" i="3"/>
  <c r="CG46" i="3"/>
  <c r="Z46" i="3"/>
  <c r="BU46" i="6"/>
  <c r="CG46" i="6"/>
  <c r="CG91" i="13"/>
  <c r="CG93" i="13" s="1"/>
  <c r="CG96" i="13" s="1"/>
  <c r="CG91" i="10"/>
  <c r="CG93" i="10" s="1"/>
  <c r="CG96" i="10" s="1"/>
  <c r="BI91" i="12"/>
  <c r="BI93" i="12" s="1"/>
  <c r="BI96" i="12" s="1"/>
  <c r="BI91" i="10"/>
  <c r="BI93" i="10" s="1"/>
  <c r="BI96" i="10" s="1"/>
  <c r="BI91" i="6"/>
  <c r="Z91" i="11"/>
  <c r="AK91" i="9"/>
  <c r="BU91" i="13"/>
  <c r="BU93" i="13" s="1"/>
  <c r="BU96" i="13" s="1"/>
  <c r="BU91" i="8"/>
  <c r="BU93" i="8" s="1"/>
  <c r="BU96" i="8" s="1"/>
  <c r="N91" i="6"/>
  <c r="N91" i="8"/>
  <c r="N91" i="9"/>
  <c r="O91" i="12"/>
  <c r="O91" i="11"/>
  <c r="BJ91" i="8"/>
  <c r="BJ91" i="13"/>
  <c r="BJ91" i="9"/>
  <c r="CG91" i="12"/>
  <c r="CG93" i="12" s="1"/>
  <c r="CG96" i="12" s="1"/>
  <c r="CG91" i="9"/>
  <c r="CG93" i="9" s="1"/>
  <c r="CG96" i="9" s="1"/>
  <c r="Z91" i="10"/>
  <c r="AK91" i="8"/>
  <c r="AW91" i="13"/>
  <c r="BU91" i="11"/>
  <c r="BU93" i="11" s="1"/>
  <c r="BU96" i="11" s="1"/>
  <c r="BU91" i="6"/>
  <c r="AL91" i="8"/>
  <c r="CH91" i="8"/>
  <c r="CH91" i="9"/>
  <c r="CH91" i="11"/>
  <c r="CH91" i="12"/>
  <c r="CG91" i="6"/>
  <c r="CG91" i="8"/>
  <c r="CG93" i="8" s="1"/>
  <c r="CG96" i="8" s="1"/>
  <c r="BI91" i="8"/>
  <c r="BI93" i="8" s="1"/>
  <c r="BI96" i="8" s="1"/>
  <c r="Z91" i="5"/>
  <c r="AK91" i="6"/>
  <c r="BU91" i="10"/>
  <c r="BU93" i="10" s="1"/>
  <c r="BU96" i="10" s="1"/>
  <c r="AA91" i="13"/>
  <c r="AA91" i="9"/>
  <c r="AA91" i="11"/>
  <c r="AX91" i="10"/>
  <c r="CG91" i="11"/>
  <c r="CG93" i="11" s="1"/>
  <c r="CG96" i="11" s="1"/>
  <c r="BI91" i="13"/>
  <c r="BI93" i="13" s="1"/>
  <c r="BI96" i="13" s="1"/>
  <c r="Z91" i="12"/>
  <c r="Z91" i="6"/>
  <c r="AK91" i="12"/>
  <c r="AK91" i="10"/>
  <c r="AW91" i="11"/>
  <c r="AW91" i="9"/>
  <c r="AW93" i="9" s="1"/>
  <c r="AW96" i="9" s="1"/>
  <c r="AW91" i="6"/>
  <c r="BU91" i="9"/>
  <c r="BU93" i="9" s="1"/>
  <c r="BU96" i="9" s="1"/>
  <c r="N91" i="5"/>
  <c r="N91" i="12"/>
  <c r="N91" i="13"/>
  <c r="O45" i="5"/>
  <c r="CT44" i="5"/>
  <c r="CT45" i="5"/>
  <c r="BV45" i="6"/>
  <c r="N46" i="6"/>
  <c r="BT62" i="8"/>
  <c r="AV62" i="8"/>
  <c r="AV64" i="8" s="1"/>
  <c r="BG64" i="8"/>
  <c r="AW93" i="10"/>
  <c r="AW96" i="10" s="1"/>
  <c r="AW60" i="10"/>
  <c r="AW62" i="10" s="1"/>
  <c r="AW64" i="10" s="1"/>
  <c r="AV62" i="9"/>
  <c r="AV64" i="9" s="1"/>
  <c r="BU60" i="9"/>
  <c r="CG60" i="12"/>
  <c r="CG60" i="10"/>
  <c r="BI93" i="11"/>
  <c r="BI96" i="11" s="1"/>
  <c r="BI60" i="11"/>
  <c r="AA44" i="5"/>
  <c r="AA45" i="5"/>
  <c r="AA45" i="6"/>
  <c r="AX44" i="5"/>
  <c r="AX45" i="5"/>
  <c r="CT45" i="6"/>
  <c r="CH45" i="6"/>
  <c r="BJ44" i="5"/>
  <c r="BJ45" i="5"/>
  <c r="BJ45" i="6"/>
  <c r="AL44" i="5"/>
  <c r="AL45" i="5"/>
  <c r="BV44" i="5"/>
  <c r="BV45" i="5"/>
  <c r="Z46" i="6"/>
  <c r="BI46" i="6"/>
  <c r="AK46" i="6"/>
  <c r="BT62" i="9"/>
  <c r="BH62" i="8"/>
  <c r="BH64" i="8" s="1"/>
  <c r="BT62" i="11"/>
  <c r="BT64" i="11" s="1"/>
  <c r="AW60" i="9"/>
  <c r="AW62" i="9" s="1"/>
  <c r="AW64" i="9" s="1"/>
  <c r="BU60" i="13"/>
  <c r="BU62" i="13" s="1"/>
  <c r="BU64" i="13" s="1"/>
  <c r="BU60" i="8"/>
  <c r="BU62" i="8" s="1"/>
  <c r="BU64" i="8" s="1"/>
  <c r="CG60" i="13"/>
  <c r="CG60" i="9"/>
  <c r="CG62" i="9" s="1"/>
  <c r="BI60" i="10"/>
  <c r="BI60" i="13"/>
  <c r="AL45" i="6"/>
  <c r="CH44" i="5"/>
  <c r="CH45" i="5"/>
  <c r="AX45" i="6"/>
  <c r="W60" i="6"/>
  <c r="W62" i="6" s="1"/>
  <c r="W64" i="6" s="1"/>
  <c r="Z46" i="5"/>
  <c r="AW46" i="6"/>
  <c r="N46" i="5"/>
  <c r="BT62" i="10"/>
  <c r="BG64" i="9"/>
  <c r="BT62" i="12"/>
  <c r="BT64" i="12" s="1"/>
  <c r="BU60" i="11"/>
  <c r="BU62" i="11" s="1"/>
  <c r="BU64" i="11" s="1"/>
  <c r="CG60" i="8"/>
  <c r="BI60" i="12"/>
  <c r="BI62" i="12" s="1"/>
  <c r="BI64" i="12" s="1"/>
  <c r="BI93" i="9"/>
  <c r="BI96" i="9" s="1"/>
  <c r="BI60" i="9"/>
  <c r="BG64" i="10"/>
  <c r="BT62" i="13"/>
  <c r="BT64" i="13" s="1"/>
  <c r="AW93" i="8"/>
  <c r="AW96" i="8" s="1"/>
  <c r="AW60" i="8"/>
  <c r="AW62" i="8" s="1"/>
  <c r="AW64" i="8" s="1"/>
  <c r="BU93" i="12"/>
  <c r="BU96" i="12" s="1"/>
  <c r="BU60" i="12"/>
  <c r="BU60" i="10"/>
  <c r="BU62" i="10" s="1"/>
  <c r="BU64" i="10" s="1"/>
  <c r="CG60" i="11"/>
  <c r="CG62" i="11" s="1"/>
  <c r="CG64" i="11" s="1"/>
  <c r="BI60" i="8"/>
  <c r="BI62" i="8" s="1"/>
  <c r="BI64" i="8" s="1"/>
  <c r="CG34" i="6"/>
  <c r="CG36" i="6" s="1"/>
  <c r="AA44" i="6"/>
  <c r="AA43" i="6"/>
  <c r="AA33" i="6"/>
  <c r="CT44" i="6"/>
  <c r="CT33" i="6"/>
  <c r="CT43" i="6"/>
  <c r="CH44" i="6"/>
  <c r="CH33" i="6"/>
  <c r="CH43" i="6"/>
  <c r="AW34" i="6"/>
  <c r="BU34" i="6"/>
  <c r="BJ44" i="6"/>
  <c r="BJ33" i="6"/>
  <c r="BJ43" i="6"/>
  <c r="AX44" i="6"/>
  <c r="AX33" i="6"/>
  <c r="AX43" i="6"/>
  <c r="N34" i="6"/>
  <c r="AK34" i="6"/>
  <c r="O43" i="5"/>
  <c r="O44" i="5"/>
  <c r="O44" i="6"/>
  <c r="O43" i="6"/>
  <c r="O33" i="6"/>
  <c r="BV44" i="6"/>
  <c r="BV33" i="6"/>
  <c r="BV43" i="6"/>
  <c r="AL44" i="6"/>
  <c r="AL33" i="6"/>
  <c r="AL43" i="6"/>
  <c r="Z34" i="6"/>
  <c r="Z36" i="6" s="1"/>
  <c r="BI34" i="6"/>
  <c r="BI36" i="6" s="1"/>
  <c r="N34" i="5"/>
  <c r="N76" i="5" s="1"/>
  <c r="M55" i="6"/>
  <c r="M60" i="6" s="1"/>
  <c r="M62" i="6" s="1"/>
  <c r="AA33" i="5"/>
  <c r="AX33" i="5"/>
  <c r="O33" i="5"/>
  <c r="CT33" i="5"/>
  <c r="CG34" i="5"/>
  <c r="BJ33" i="5"/>
  <c r="AL33" i="5"/>
  <c r="BV33" i="5"/>
  <c r="Z34" i="5"/>
  <c r="Z76" i="5" s="1"/>
  <c r="AW34" i="5"/>
  <c r="AW76" i="5" s="1"/>
  <c r="CH33" i="5"/>
  <c r="BI34" i="5"/>
  <c r="AK34" i="5"/>
  <c r="BU34" i="5"/>
  <c r="BH80" i="6"/>
  <c r="BH82" i="6" s="1"/>
  <c r="BH80" i="5"/>
  <c r="AV80" i="6"/>
  <c r="AV80" i="5"/>
  <c r="AV82" i="5" s="1"/>
  <c r="AJ80" i="6"/>
  <c r="AJ80" i="5"/>
  <c r="Y80" i="5"/>
  <c r="Y80" i="6"/>
  <c r="Y82" i="6" s="1"/>
  <c r="AA29" i="3"/>
  <c r="CT29" i="3"/>
  <c r="BV29" i="3"/>
  <c r="O29" i="3"/>
  <c r="BJ29" i="3"/>
  <c r="CH29" i="3"/>
  <c r="AX29" i="3"/>
  <c r="AL29" i="3"/>
  <c r="O29" i="2"/>
  <c r="AL29" i="2"/>
  <c r="CT29" i="2"/>
  <c r="AX29" i="2"/>
  <c r="BV29" i="2"/>
  <c r="BH80" i="2"/>
  <c r="CH29" i="2"/>
  <c r="AA29" i="2"/>
  <c r="BJ29" i="2"/>
  <c r="Y76" i="1"/>
  <c r="Y80" i="1" s="1"/>
  <c r="L80" i="1"/>
  <c r="BT76" i="1"/>
  <c r="BT80" i="1" s="1"/>
  <c r="M76" i="1"/>
  <c r="BH76" i="1"/>
  <c r="BH80" i="1" s="1"/>
  <c r="AJ76" i="1"/>
  <c r="AJ80" i="1" s="1"/>
  <c r="M78" i="1"/>
  <c r="W82" i="3"/>
  <c r="W84" i="3" s="1"/>
  <c r="W86" i="3" s="1"/>
  <c r="AH86" i="3"/>
  <c r="AH93" i="3"/>
  <c r="AH96" i="3" s="1"/>
  <c r="K93" i="3"/>
  <c r="K96" i="3" s="1"/>
  <c r="K86" i="3"/>
  <c r="L80" i="3"/>
  <c r="L82" i="3" s="1"/>
  <c r="L84" i="3" s="1"/>
  <c r="AU80" i="3"/>
  <c r="J86" i="3"/>
  <c r="J93" i="3"/>
  <c r="J96" i="3" s="1"/>
  <c r="AU55" i="6"/>
  <c r="L55" i="6"/>
  <c r="BI53" i="1"/>
  <c r="BI78" i="1" s="1"/>
  <c r="N53" i="1"/>
  <c r="N78" i="1" s="1"/>
  <c r="Z53" i="1"/>
  <c r="Z78" i="1" s="1"/>
  <c r="L55" i="2"/>
  <c r="L60" i="2" s="1"/>
  <c r="AH62" i="3"/>
  <c r="AH64" i="3" s="1"/>
  <c r="AU55" i="3"/>
  <c r="AU60" i="3" s="1"/>
  <c r="X55" i="3"/>
  <c r="L55" i="3"/>
  <c r="L60" i="3" s="1"/>
  <c r="AK53" i="3"/>
  <c r="AK78" i="3" s="1"/>
  <c r="AU55" i="4"/>
  <c r="AU60" i="4" s="1"/>
  <c r="AU62" i="4" s="1"/>
  <c r="AU64" i="4" s="1"/>
  <c r="X55" i="4"/>
  <c r="X60" i="4" s="1"/>
  <c r="X62" i="4" s="1"/>
  <c r="X64" i="4" s="1"/>
  <c r="L55" i="4"/>
  <c r="L60" i="4" s="1"/>
  <c r="AI55" i="4"/>
  <c r="AI60" i="4" s="1"/>
  <c r="AI62" i="4" s="1"/>
  <c r="AI64" i="4" s="1"/>
  <c r="M55" i="5"/>
  <c r="L55" i="5"/>
  <c r="Z53" i="3"/>
  <c r="Z78" i="3" s="1"/>
  <c r="Z53" i="6"/>
  <c r="Z78" i="6" s="1"/>
  <c r="BI53" i="4"/>
  <c r="BI78" i="4" s="1"/>
  <c r="N53" i="2"/>
  <c r="N78" i="2" s="1"/>
  <c r="N53" i="3"/>
  <c r="N78" i="3" s="1"/>
  <c r="BI53" i="2"/>
  <c r="BI78" i="2" s="1"/>
  <c r="AK53" i="2"/>
  <c r="AK78" i="2" s="1"/>
  <c r="AW53" i="5"/>
  <c r="AW78" i="5" s="1"/>
  <c r="AK53" i="6"/>
  <c r="AK78" i="6" s="1"/>
  <c r="BU53" i="6"/>
  <c r="BU78" i="6" s="1"/>
  <c r="CG53" i="6"/>
  <c r="CG78" i="6" s="1"/>
  <c r="AW53" i="6"/>
  <c r="AW78" i="6" s="1"/>
  <c r="BI53" i="6"/>
  <c r="BI78" i="6" s="1"/>
  <c r="N53" i="6"/>
  <c r="N78" i="6" s="1"/>
  <c r="BI53" i="5"/>
  <c r="BI78" i="5" s="1"/>
  <c r="Z53" i="5"/>
  <c r="Z78" i="5" s="1"/>
  <c r="N53" i="5"/>
  <c r="N78" i="5" s="1"/>
  <c r="BU53" i="5"/>
  <c r="BU78" i="5" s="1"/>
  <c r="CG53" i="5"/>
  <c r="CG78" i="5" s="1"/>
  <c r="AK53" i="5"/>
  <c r="AK78" i="5" s="1"/>
  <c r="AK53" i="4"/>
  <c r="AK78" i="4" s="1"/>
  <c r="AW53" i="4"/>
  <c r="AW78" i="4" s="1"/>
  <c r="N53" i="4"/>
  <c r="N78" i="4" s="1"/>
  <c r="BU53" i="4"/>
  <c r="BU78" i="4" s="1"/>
  <c r="CG53" i="4"/>
  <c r="CG78" i="4" s="1"/>
  <c r="Z53" i="4"/>
  <c r="Z78" i="4" s="1"/>
  <c r="BI53" i="3"/>
  <c r="BI78" i="3" s="1"/>
  <c r="CG53" i="3"/>
  <c r="CG78" i="3" s="1"/>
  <c r="BU53" i="3"/>
  <c r="BU78" i="3" s="1"/>
  <c r="AW53" i="3"/>
  <c r="AW78" i="3" s="1"/>
  <c r="Z53" i="2"/>
  <c r="Z78" i="2" s="1"/>
  <c r="BU53" i="2"/>
  <c r="BU78" i="2" s="1"/>
  <c r="CG53" i="2"/>
  <c r="CG78" i="2" s="1"/>
  <c r="AW53" i="2"/>
  <c r="AW78" i="2" s="1"/>
  <c r="CG53" i="1"/>
  <c r="CG78" i="1" s="1"/>
  <c r="BU53" i="1"/>
  <c r="BU78" i="1" s="1"/>
  <c r="AK53" i="1"/>
  <c r="AK78" i="1" s="1"/>
  <c r="AW53" i="1"/>
  <c r="AW78" i="1" s="1"/>
  <c r="AK41" i="6"/>
  <c r="AK77" i="6" s="1"/>
  <c r="AG64" i="3"/>
  <c r="AG86" i="3"/>
  <c r="AG93" i="3"/>
  <c r="AG96" i="3" s="1"/>
  <c r="Z41" i="5"/>
  <c r="Z77" i="5" s="1"/>
  <c r="BT76" i="3"/>
  <c r="BT80" i="3" s="1"/>
  <c r="BT36" i="3"/>
  <c r="BT55" i="3" s="1"/>
  <c r="BT60" i="3" s="1"/>
  <c r="BU34" i="3"/>
  <c r="CT16" i="6"/>
  <c r="CT30" i="6"/>
  <c r="CT26" i="6"/>
  <c r="CT22" i="6"/>
  <c r="CT18" i="6"/>
  <c r="CT32" i="6"/>
  <c r="CT29" i="6"/>
  <c r="CT24" i="6"/>
  <c r="CT28" i="6"/>
  <c r="CT20" i="6"/>
  <c r="CT21" i="6"/>
  <c r="CT25" i="6"/>
  <c r="CT31" i="6"/>
  <c r="CT27" i="6"/>
  <c r="CT23" i="6"/>
  <c r="CT19" i="6"/>
  <c r="AA30" i="3"/>
  <c r="AA25" i="3"/>
  <c r="AA21" i="3"/>
  <c r="AA17" i="3"/>
  <c r="AA33" i="3"/>
  <c r="AA31" i="3"/>
  <c r="AA23" i="3"/>
  <c r="AA16" i="3"/>
  <c r="AA14" i="3"/>
  <c r="AA9" i="3"/>
  <c r="AA27" i="3"/>
  <c r="AA22" i="3"/>
  <c r="AA20" i="3"/>
  <c r="AA11" i="3"/>
  <c r="AA26" i="3"/>
  <c r="AA12" i="3"/>
  <c r="AA28" i="3"/>
  <c r="AA24" i="3"/>
  <c r="AA19" i="3"/>
  <c r="AA32" i="3"/>
  <c r="AA18" i="3"/>
  <c r="BJ25" i="1"/>
  <c r="BJ21" i="1"/>
  <c r="BJ18" i="1"/>
  <c r="BJ14" i="1"/>
  <c r="BJ33" i="1"/>
  <c r="BJ11" i="1"/>
  <c r="BJ22" i="1"/>
  <c r="BJ30" i="1"/>
  <c r="BJ17" i="1"/>
  <c r="BJ15" i="1"/>
  <c r="BJ26" i="1"/>
  <c r="BJ10" i="1"/>
  <c r="BJ28" i="1"/>
  <c r="BJ32" i="1"/>
  <c r="BJ16" i="1"/>
  <c r="BJ12" i="1"/>
  <c r="BJ23" i="1"/>
  <c r="BJ20" i="1"/>
  <c r="BJ27" i="1"/>
  <c r="BJ24" i="1"/>
  <c r="BJ9" i="1"/>
  <c r="BJ31" i="1"/>
  <c r="BJ19" i="1"/>
  <c r="Y77" i="4"/>
  <c r="Z34" i="1"/>
  <c r="L82" i="2"/>
  <c r="AL31" i="3"/>
  <c r="AL26" i="3"/>
  <c r="AL22" i="3"/>
  <c r="AL18" i="3"/>
  <c r="AL14" i="3"/>
  <c r="AL11" i="3"/>
  <c r="AL33" i="3"/>
  <c r="AL25" i="3"/>
  <c r="AL23" i="3"/>
  <c r="AL16" i="3"/>
  <c r="AL9" i="3"/>
  <c r="AL32" i="3"/>
  <c r="AL30" i="3"/>
  <c r="AL24" i="3"/>
  <c r="AL19" i="3"/>
  <c r="AL17" i="3"/>
  <c r="AL28" i="3"/>
  <c r="AL27" i="3"/>
  <c r="AL15" i="3"/>
  <c r="AL20" i="3"/>
  <c r="AL12" i="3"/>
  <c r="AL21" i="3"/>
  <c r="AL10" i="3"/>
  <c r="AA16" i="5"/>
  <c r="AA32" i="5"/>
  <c r="AA27" i="5"/>
  <c r="AA23" i="5"/>
  <c r="AA19" i="5"/>
  <c r="AA20" i="5"/>
  <c r="AA22" i="5"/>
  <c r="AA24" i="5"/>
  <c r="AA26" i="5"/>
  <c r="AA18" i="5"/>
  <c r="AA21" i="5"/>
  <c r="AA25" i="5"/>
  <c r="AA31" i="5"/>
  <c r="BV31" i="5"/>
  <c r="BV27" i="5"/>
  <c r="BV16" i="5"/>
  <c r="BV26" i="5"/>
  <c r="BV29" i="5"/>
  <c r="BV22" i="5"/>
  <c r="BV25" i="5"/>
  <c r="BV24" i="5"/>
  <c r="BV19" i="5"/>
  <c r="BV32" i="5"/>
  <c r="BV20" i="5"/>
  <c r="BV18" i="5"/>
  <c r="BV23" i="5"/>
  <c r="BV21" i="5"/>
  <c r="BV30" i="5"/>
  <c r="BV28" i="5"/>
  <c r="L82" i="6"/>
  <c r="L84" i="6" s="1"/>
  <c r="L86" i="6" s="1"/>
  <c r="BH77" i="4"/>
  <c r="N41" i="5"/>
  <c r="N77" i="5" s="1"/>
  <c r="AW34" i="3"/>
  <c r="O28" i="5"/>
  <c r="O31" i="5"/>
  <c r="O25" i="5"/>
  <c r="O22" i="5"/>
  <c r="O30" i="5"/>
  <c r="O32" i="5"/>
  <c r="O21" i="5"/>
  <c r="O23" i="5"/>
  <c r="O19" i="5"/>
  <c r="O16" i="5"/>
  <c r="O26" i="5"/>
  <c r="O29" i="5"/>
  <c r="O18" i="5"/>
  <c r="O27" i="5"/>
  <c r="O20" i="5"/>
  <c r="O24" i="5"/>
  <c r="BJ29" i="5"/>
  <c r="BJ25" i="5"/>
  <c r="BJ21" i="5"/>
  <c r="BJ16" i="5"/>
  <c r="BJ28" i="5"/>
  <c r="BJ26" i="5"/>
  <c r="BJ19" i="5"/>
  <c r="BJ31" i="5"/>
  <c r="BJ24" i="5"/>
  <c r="BJ30" i="5"/>
  <c r="BJ27" i="5"/>
  <c r="BJ23" i="5"/>
  <c r="BJ20" i="5"/>
  <c r="BJ32" i="5"/>
  <c r="BJ18" i="5"/>
  <c r="BJ22" i="5"/>
  <c r="O20" i="3"/>
  <c r="O9" i="3"/>
  <c r="O23" i="3"/>
  <c r="O11" i="3"/>
  <c r="O26" i="3"/>
  <c r="O30" i="3"/>
  <c r="O33" i="3"/>
  <c r="O31" i="3"/>
  <c r="O15" i="3"/>
  <c r="O28" i="3"/>
  <c r="O32" i="3"/>
  <c r="O17" i="3"/>
  <c r="O10" i="3"/>
  <c r="O13" i="3"/>
  <c r="O27" i="3"/>
  <c r="O14" i="3"/>
  <c r="O21" i="3"/>
  <c r="O18" i="3"/>
  <c r="O25" i="3"/>
  <c r="O12" i="3"/>
  <c r="O19" i="3"/>
  <c r="O24" i="3"/>
  <c r="O16" i="3"/>
  <c r="O22" i="3"/>
  <c r="CT27" i="2"/>
  <c r="CT16" i="2"/>
  <c r="CT32" i="2"/>
  <c r="CT20" i="2"/>
  <c r="CT33" i="2"/>
  <c r="CT21" i="2"/>
  <c r="CT19" i="2"/>
  <c r="CT28" i="2"/>
  <c r="CT12" i="2"/>
  <c r="CT22" i="2"/>
  <c r="CT17" i="2"/>
  <c r="CT9" i="2"/>
  <c r="CT11" i="2"/>
  <c r="CT25" i="2"/>
  <c r="CT23" i="2"/>
  <c r="CT31" i="2"/>
  <c r="CT18" i="2"/>
  <c r="CT14" i="2"/>
  <c r="CT15" i="2"/>
  <c r="CT26" i="2"/>
  <c r="CT24" i="2"/>
  <c r="CT10" i="2"/>
  <c r="CT30" i="2"/>
  <c r="BV33" i="3"/>
  <c r="BV28" i="3"/>
  <c r="BV24" i="3"/>
  <c r="BV20" i="3"/>
  <c r="BV16" i="3"/>
  <c r="BV10" i="3"/>
  <c r="BV26" i="3"/>
  <c r="BV19" i="3"/>
  <c r="BV17" i="3"/>
  <c r="BV11" i="3"/>
  <c r="BV32" i="3"/>
  <c r="BV31" i="3"/>
  <c r="BV27" i="3"/>
  <c r="BV14" i="3"/>
  <c r="BV12" i="3"/>
  <c r="BV22" i="3"/>
  <c r="BV18" i="3"/>
  <c r="BV30" i="3"/>
  <c r="BV9" i="3"/>
  <c r="BV21" i="3"/>
  <c r="BV15" i="3"/>
  <c r="BV25" i="3"/>
  <c r="BV23" i="3"/>
  <c r="AL16" i="6"/>
  <c r="AL31" i="6"/>
  <c r="AL27" i="6"/>
  <c r="AL23" i="6"/>
  <c r="AL22" i="6"/>
  <c r="AL30" i="6"/>
  <c r="AL25" i="6"/>
  <c r="AL20" i="6"/>
  <c r="AL21" i="6"/>
  <c r="AL18" i="6"/>
  <c r="AL32" i="6"/>
  <c r="AL29" i="6"/>
  <c r="AL26" i="6"/>
  <c r="AL24" i="6"/>
  <c r="AL28" i="6"/>
  <c r="AA16" i="6"/>
  <c r="AA27" i="6"/>
  <c r="AA23" i="6"/>
  <c r="AA19" i="6"/>
  <c r="AA21" i="6"/>
  <c r="AA18" i="6"/>
  <c r="AA20" i="6"/>
  <c r="AA26" i="6"/>
  <c r="AA25" i="6"/>
  <c r="AA24" i="6"/>
  <c r="AA22" i="6"/>
  <c r="AA32" i="6"/>
  <c r="AX23" i="2"/>
  <c r="AX14" i="2"/>
  <c r="AX20" i="2"/>
  <c r="AX12" i="2"/>
  <c r="AX10" i="2"/>
  <c r="AX18" i="2"/>
  <c r="AX28" i="2"/>
  <c r="AX27" i="2"/>
  <c r="AX16" i="2"/>
  <c r="AX15" i="2"/>
  <c r="AX22" i="2"/>
  <c r="AX9" i="2"/>
  <c r="AX11" i="2"/>
  <c r="AX25" i="2"/>
  <c r="AX17" i="2"/>
  <c r="AX33" i="2"/>
  <c r="AX31" i="2"/>
  <c r="AX32" i="2"/>
  <c r="AX19" i="2"/>
  <c r="AX30" i="2"/>
  <c r="AX21" i="2"/>
  <c r="AX26" i="2"/>
  <c r="AX24" i="2"/>
  <c r="CH30" i="6"/>
  <c r="CH26" i="6"/>
  <c r="CH22" i="6"/>
  <c r="CH18" i="6"/>
  <c r="CH20" i="6"/>
  <c r="CH27" i="6"/>
  <c r="CH24" i="6"/>
  <c r="CH32" i="6"/>
  <c r="CH29" i="6"/>
  <c r="CH19" i="6"/>
  <c r="CH31" i="6"/>
  <c r="CH25" i="6"/>
  <c r="CH21" i="6"/>
  <c r="CH28" i="6"/>
  <c r="CH23" i="6"/>
  <c r="CH16" i="6"/>
  <c r="AT82" i="3"/>
  <c r="AT84" i="3" s="1"/>
  <c r="BT76" i="2"/>
  <c r="BT80" i="2" s="1"/>
  <c r="BU34" i="2"/>
  <c r="BU76" i="2" s="1"/>
  <c r="AA11" i="2"/>
  <c r="AA33" i="2"/>
  <c r="AA18" i="2"/>
  <c r="AA24" i="2"/>
  <c r="AA26" i="2"/>
  <c r="AA21" i="2"/>
  <c r="AA25" i="2"/>
  <c r="AA23" i="2"/>
  <c r="AA30" i="2"/>
  <c r="AA27" i="2"/>
  <c r="AA16" i="2"/>
  <c r="AA9" i="2"/>
  <c r="AA20" i="2"/>
  <c r="AA14" i="2"/>
  <c r="AA22" i="2"/>
  <c r="AA32" i="2"/>
  <c r="AA17" i="2"/>
  <c r="AA28" i="2"/>
  <c r="AA31" i="2"/>
  <c r="BJ18" i="6"/>
  <c r="BJ27" i="6"/>
  <c r="BJ24" i="6"/>
  <c r="BJ21" i="6"/>
  <c r="BJ30" i="6"/>
  <c r="BJ31" i="6"/>
  <c r="BJ25" i="6"/>
  <c r="BJ23" i="6"/>
  <c r="BJ16" i="6"/>
  <c r="BJ26" i="6"/>
  <c r="BJ20" i="6"/>
  <c r="BJ32" i="6"/>
  <c r="BJ29" i="6"/>
  <c r="BJ28" i="6"/>
  <c r="BJ22" i="6"/>
  <c r="AL16" i="5"/>
  <c r="AL30" i="5"/>
  <c r="AL26" i="5"/>
  <c r="AL22" i="5"/>
  <c r="AL18" i="5"/>
  <c r="AL31" i="5"/>
  <c r="AL24" i="5"/>
  <c r="AL20" i="5"/>
  <c r="AL28" i="5"/>
  <c r="AL21" i="5"/>
  <c r="AL27" i="5"/>
  <c r="AL29" i="5"/>
  <c r="AL25" i="5"/>
  <c r="AL19" i="5"/>
  <c r="AL23" i="5"/>
  <c r="AL32" i="5"/>
  <c r="I95" i="3"/>
  <c r="F8" i="28"/>
  <c r="N34" i="2"/>
  <c r="I97" i="5"/>
  <c r="BI34" i="2"/>
  <c r="AX32" i="5"/>
  <c r="AX28" i="5"/>
  <c r="AX24" i="5"/>
  <c r="AX20" i="5"/>
  <c r="AX31" i="5"/>
  <c r="AX16" i="5"/>
  <c r="AX29" i="5"/>
  <c r="AX22" i="5"/>
  <c r="AX25" i="5"/>
  <c r="AX23" i="5"/>
  <c r="AX18" i="5"/>
  <c r="AX27" i="5"/>
  <c r="AX21" i="5"/>
  <c r="AX30" i="5"/>
  <c r="AX26" i="5"/>
  <c r="AX19" i="5"/>
  <c r="BU34" i="1"/>
  <c r="AK34" i="2"/>
  <c r="AK76" i="2" s="1"/>
  <c r="AK34" i="1"/>
  <c r="AJ36" i="3"/>
  <c r="AJ76" i="3"/>
  <c r="AJ80" i="3" s="1"/>
  <c r="CH30" i="1"/>
  <c r="CH16" i="1"/>
  <c r="CH12" i="1"/>
  <c r="CH24" i="1"/>
  <c r="CH19" i="1"/>
  <c r="CH14" i="1"/>
  <c r="CH33" i="1"/>
  <c r="CH28" i="1"/>
  <c r="CH11" i="1"/>
  <c r="CH21" i="1"/>
  <c r="CH10" i="1"/>
  <c r="CH9" i="1"/>
  <c r="CH27" i="1"/>
  <c r="CH31" i="1"/>
  <c r="CH23" i="1"/>
  <c r="CH32" i="1"/>
  <c r="CH15" i="1"/>
  <c r="CH22" i="1"/>
  <c r="CH17" i="1"/>
  <c r="CH26" i="1"/>
  <c r="CH25" i="1"/>
  <c r="CH20" i="1"/>
  <c r="CH18" i="1"/>
  <c r="O25" i="2"/>
  <c r="O20" i="2"/>
  <c r="O13" i="2"/>
  <c r="O15" i="2"/>
  <c r="O31" i="2"/>
  <c r="O12" i="2"/>
  <c r="O21" i="2"/>
  <c r="O33" i="2"/>
  <c r="O18" i="2"/>
  <c r="O32" i="2"/>
  <c r="O16" i="2"/>
  <c r="O10" i="2"/>
  <c r="O19" i="2"/>
  <c r="O28" i="2"/>
  <c r="O30" i="2"/>
  <c r="O11" i="2"/>
  <c r="O14" i="2"/>
  <c r="O9" i="2"/>
  <c r="O17" i="2"/>
  <c r="O27" i="2"/>
  <c r="O24" i="2"/>
  <c r="O26" i="2"/>
  <c r="O23" i="2"/>
  <c r="O22" i="2"/>
  <c r="AL31" i="1"/>
  <c r="AL26" i="1"/>
  <c r="AL22" i="1"/>
  <c r="AL18" i="1"/>
  <c r="AL14" i="1"/>
  <c r="AL11" i="1"/>
  <c r="AL33" i="1"/>
  <c r="AL25" i="1"/>
  <c r="AL23" i="1"/>
  <c r="AL16" i="1"/>
  <c r="AL9" i="1"/>
  <c r="AL27" i="1"/>
  <c r="AL20" i="1"/>
  <c r="AL15" i="1"/>
  <c r="AL10" i="1"/>
  <c r="AL17" i="1"/>
  <c r="AL12" i="1"/>
  <c r="AL21" i="1"/>
  <c r="AL32" i="1"/>
  <c r="AL24" i="1"/>
  <c r="AL19" i="1"/>
  <c r="AL30" i="1"/>
  <c r="AL28" i="1"/>
  <c r="J86" i="2"/>
  <c r="J93" i="2"/>
  <c r="J96" i="2" s="1"/>
  <c r="AW34" i="2"/>
  <c r="AW76" i="2" s="1"/>
  <c r="Y76" i="3"/>
  <c r="Y36" i="3"/>
  <c r="CH16" i="5"/>
  <c r="CH31" i="5"/>
  <c r="CH27" i="5"/>
  <c r="CH23" i="5"/>
  <c r="CH19" i="5"/>
  <c r="CH30" i="5"/>
  <c r="CH28" i="5"/>
  <c r="CH21" i="5"/>
  <c r="CH32" i="5"/>
  <c r="CH25" i="5"/>
  <c r="CH20" i="5"/>
  <c r="CH18" i="5"/>
  <c r="CH24" i="5"/>
  <c r="CH22" i="5"/>
  <c r="CH29" i="5"/>
  <c r="CH26" i="5"/>
  <c r="BV30" i="6"/>
  <c r="BV26" i="6"/>
  <c r="BV22" i="6"/>
  <c r="BV18" i="6"/>
  <c r="BV16" i="6"/>
  <c r="BV29" i="6"/>
  <c r="BV27" i="6"/>
  <c r="BV20" i="6"/>
  <c r="BV28" i="6"/>
  <c r="BV23" i="6"/>
  <c r="BV21" i="6"/>
  <c r="BV32" i="6"/>
  <c r="BV31" i="6"/>
  <c r="BV25" i="6"/>
  <c r="BV24" i="6"/>
  <c r="AJ77" i="4"/>
  <c r="BV32" i="2"/>
  <c r="BV20" i="2"/>
  <c r="BV16" i="2"/>
  <c r="BV28" i="2"/>
  <c r="BV31" i="2"/>
  <c r="BV17" i="2"/>
  <c r="BV25" i="2"/>
  <c r="BV26" i="2"/>
  <c r="BV18" i="2"/>
  <c r="BV19" i="2"/>
  <c r="BV12" i="2"/>
  <c r="BV22" i="2"/>
  <c r="BV23" i="2"/>
  <c r="BV21" i="2"/>
  <c r="BV10" i="2"/>
  <c r="BV9" i="2"/>
  <c r="BV14" i="2"/>
  <c r="BV15" i="2"/>
  <c r="BV11" i="2"/>
  <c r="BV33" i="2"/>
  <c r="BV27" i="2"/>
  <c r="BV24" i="2"/>
  <c r="BV30" i="2"/>
  <c r="CG34" i="3"/>
  <c r="AV76" i="1"/>
  <c r="AV80" i="1" s="1"/>
  <c r="AJ76" i="2"/>
  <c r="AJ80" i="2" s="1"/>
  <c r="O16" i="6"/>
  <c r="O21" i="6"/>
  <c r="O27" i="6"/>
  <c r="O32" i="6"/>
  <c r="O25" i="6"/>
  <c r="O18" i="6"/>
  <c r="O20" i="6"/>
  <c r="O28" i="6"/>
  <c r="O23" i="6"/>
  <c r="O31" i="6"/>
  <c r="O24" i="6"/>
  <c r="O29" i="6"/>
  <c r="O30" i="6"/>
  <c r="O19" i="6"/>
  <c r="O26" i="6"/>
  <c r="O22" i="6"/>
  <c r="CT16" i="5"/>
  <c r="CT25" i="5"/>
  <c r="CT32" i="5"/>
  <c r="CT22" i="5"/>
  <c r="CT29" i="5"/>
  <c r="CT19" i="5"/>
  <c r="CT30" i="5"/>
  <c r="CT26" i="5"/>
  <c r="CT28" i="5"/>
  <c r="CT24" i="5"/>
  <c r="CT27" i="5"/>
  <c r="CT20" i="5"/>
  <c r="CT23" i="5"/>
  <c r="CT18" i="5"/>
  <c r="CT31" i="5"/>
  <c r="CT21" i="5"/>
  <c r="BJ32" i="3"/>
  <c r="BJ27" i="3"/>
  <c r="BJ23" i="3"/>
  <c r="BJ19" i="3"/>
  <c r="BJ15" i="3"/>
  <c r="BJ12" i="3"/>
  <c r="BJ9" i="3"/>
  <c r="BJ26" i="3"/>
  <c r="BJ24" i="3"/>
  <c r="BJ17" i="3"/>
  <c r="BJ11" i="3"/>
  <c r="BJ10" i="3"/>
  <c r="BJ30" i="3"/>
  <c r="BJ22" i="3"/>
  <c r="BJ28" i="3"/>
  <c r="BJ25" i="3"/>
  <c r="BJ33" i="3"/>
  <c r="BJ18" i="3"/>
  <c r="BJ14" i="3"/>
  <c r="BJ31" i="3"/>
  <c r="BJ20" i="3"/>
  <c r="BJ16" i="3"/>
  <c r="BJ21" i="3"/>
  <c r="AW34" i="1"/>
  <c r="BI34" i="1"/>
  <c r="CG34" i="1"/>
  <c r="N34" i="1"/>
  <c r="AX32" i="6"/>
  <c r="AX28" i="6"/>
  <c r="AX24" i="6"/>
  <c r="AX20" i="6"/>
  <c r="AX27" i="6"/>
  <c r="AX25" i="6"/>
  <c r="AX18" i="6"/>
  <c r="AX16" i="6"/>
  <c r="AX29" i="6"/>
  <c r="AX22" i="6"/>
  <c r="AX26" i="6"/>
  <c r="AX23" i="6"/>
  <c r="AX21" i="6"/>
  <c r="AX31" i="6"/>
  <c r="AX30" i="6"/>
  <c r="CT31" i="3"/>
  <c r="CT26" i="3"/>
  <c r="CT22" i="3"/>
  <c r="CT18" i="3"/>
  <c r="CT14" i="3"/>
  <c r="CT11" i="3"/>
  <c r="CT30" i="3"/>
  <c r="CT27" i="3"/>
  <c r="CT20" i="3"/>
  <c r="CT12" i="3"/>
  <c r="CT15" i="3"/>
  <c r="CT10" i="3"/>
  <c r="CT23" i="3"/>
  <c r="CT17" i="3"/>
  <c r="CT9" i="3"/>
  <c r="CT32" i="3"/>
  <c r="CT33" i="3"/>
  <c r="CT21" i="3"/>
  <c r="CT28" i="3"/>
  <c r="CT19" i="3"/>
  <c r="CT25" i="3"/>
  <c r="CT24" i="3"/>
  <c r="CT16" i="3"/>
  <c r="AA31" i="1"/>
  <c r="AA26" i="1"/>
  <c r="AA22" i="1"/>
  <c r="AA28" i="1"/>
  <c r="AA18" i="1"/>
  <c r="AA12" i="1"/>
  <c r="AA9" i="1"/>
  <c r="AA21" i="1"/>
  <c r="AA15" i="1"/>
  <c r="AA20" i="1"/>
  <c r="AA16" i="1"/>
  <c r="AA32" i="1"/>
  <c r="AA30" i="1"/>
  <c r="AA24" i="1"/>
  <c r="AA14" i="1"/>
  <c r="AA23" i="1"/>
  <c r="AA11" i="1"/>
  <c r="AA25" i="1"/>
  <c r="AA17" i="1"/>
  <c r="AA33" i="1"/>
  <c r="AA27" i="1"/>
  <c r="AA19" i="1"/>
  <c r="BV26" i="1"/>
  <c r="BV23" i="1"/>
  <c r="BV20" i="1"/>
  <c r="BV9" i="1"/>
  <c r="BV14" i="1"/>
  <c r="BV30" i="1"/>
  <c r="BV12" i="1"/>
  <c r="BV21" i="1"/>
  <c r="BV27" i="1"/>
  <c r="BV19" i="1"/>
  <c r="BV15" i="1"/>
  <c r="BV25" i="1"/>
  <c r="BV17" i="1"/>
  <c r="BV18" i="1"/>
  <c r="BV33" i="1"/>
  <c r="BV10" i="1"/>
  <c r="BV28" i="1"/>
  <c r="BV32" i="1"/>
  <c r="BV24" i="1"/>
  <c r="BV11" i="1"/>
  <c r="BV31" i="1"/>
  <c r="BV16" i="1"/>
  <c r="BV22" i="1"/>
  <c r="AX31" i="1"/>
  <c r="AX26" i="1"/>
  <c r="AX22" i="1"/>
  <c r="AX18" i="1"/>
  <c r="AX14" i="1"/>
  <c r="AX11" i="1"/>
  <c r="AX30" i="1"/>
  <c r="AX27" i="1"/>
  <c r="AX20" i="1"/>
  <c r="AX12" i="1"/>
  <c r="AX33" i="1"/>
  <c r="AX25" i="1"/>
  <c r="AX24" i="1"/>
  <c r="AX21" i="1"/>
  <c r="AX10" i="1"/>
  <c r="AX28" i="1"/>
  <c r="AX23" i="1"/>
  <c r="AX19" i="1"/>
  <c r="AX15" i="1"/>
  <c r="AX16" i="1"/>
  <c r="AX32" i="1"/>
  <c r="AX9" i="1"/>
  <c r="AX17" i="1"/>
  <c r="AV76" i="3"/>
  <c r="AV80" i="3" s="1"/>
  <c r="AV36" i="3"/>
  <c r="AV55" i="3" s="1"/>
  <c r="AV60" i="3" s="1"/>
  <c r="N34" i="3"/>
  <c r="BJ20" i="2"/>
  <c r="BJ15" i="2"/>
  <c r="BJ33" i="2"/>
  <c r="BJ23" i="2"/>
  <c r="BJ24" i="2"/>
  <c r="BJ18" i="2"/>
  <c r="BJ22" i="2"/>
  <c r="BJ16" i="2"/>
  <c r="BJ32" i="2"/>
  <c r="BJ12" i="2"/>
  <c r="BJ30" i="2"/>
  <c r="BJ11" i="2"/>
  <c r="BJ19" i="2"/>
  <c r="BJ27" i="2"/>
  <c r="BJ28" i="2"/>
  <c r="BJ21" i="2"/>
  <c r="BJ14" i="2"/>
  <c r="BJ17" i="2"/>
  <c r="BJ31" i="2"/>
  <c r="BJ9" i="2"/>
  <c r="BJ25" i="2"/>
  <c r="BJ10" i="2"/>
  <c r="BJ26" i="2"/>
  <c r="AL22" i="2"/>
  <c r="AL19" i="2"/>
  <c r="AL16" i="2"/>
  <c r="AL12" i="2"/>
  <c r="AL9" i="2"/>
  <c r="AL27" i="2"/>
  <c r="AL20" i="2"/>
  <c r="AL26" i="2"/>
  <c r="AL15" i="2"/>
  <c r="AL24" i="2"/>
  <c r="AL10" i="2"/>
  <c r="AL32" i="2"/>
  <c r="AL21" i="2"/>
  <c r="AL17" i="2"/>
  <c r="AL11" i="2"/>
  <c r="AL30" i="2"/>
  <c r="AL33" i="2"/>
  <c r="AL18" i="2"/>
  <c r="AL28" i="2"/>
  <c r="AL25" i="2"/>
  <c r="AL31" i="2"/>
  <c r="AL23" i="2"/>
  <c r="AL14" i="2"/>
  <c r="AX32" i="3"/>
  <c r="AX27" i="3"/>
  <c r="AX23" i="3"/>
  <c r="AX19" i="3"/>
  <c r="AX15" i="3"/>
  <c r="AX12" i="3"/>
  <c r="AX9" i="3"/>
  <c r="AX31" i="3"/>
  <c r="AX28" i="3"/>
  <c r="AX21" i="3"/>
  <c r="AX14" i="3"/>
  <c r="AX16" i="3"/>
  <c r="AX20" i="3"/>
  <c r="AX17" i="3"/>
  <c r="AX30" i="3"/>
  <c r="AX25" i="3"/>
  <c r="AX10" i="3"/>
  <c r="AX33" i="3"/>
  <c r="AX22" i="3"/>
  <c r="AX11" i="3"/>
  <c r="AX24" i="3"/>
  <c r="AX18" i="3"/>
  <c r="AX26" i="3"/>
  <c r="AV77" i="4"/>
  <c r="Z34" i="2"/>
  <c r="AK34" i="3"/>
  <c r="BI34" i="3"/>
  <c r="CT30" i="1"/>
  <c r="CT25" i="1"/>
  <c r="CT21" i="1"/>
  <c r="CT16" i="1"/>
  <c r="CT12" i="1"/>
  <c r="CT24" i="1"/>
  <c r="CT19" i="1"/>
  <c r="CT14" i="1"/>
  <c r="CT33" i="1"/>
  <c r="CT27" i="1"/>
  <c r="CT22" i="1"/>
  <c r="CT26" i="1"/>
  <c r="CT31" i="1"/>
  <c r="CT17" i="1"/>
  <c r="CT15" i="1"/>
  <c r="CT28" i="1"/>
  <c r="CT20" i="1"/>
  <c r="CT10" i="1"/>
  <c r="CT11" i="1"/>
  <c r="CT18" i="1"/>
  <c r="CT32" i="1"/>
  <c r="CT23" i="1"/>
  <c r="CT9" i="1"/>
  <c r="O13" i="1"/>
  <c r="O28" i="1"/>
  <c r="O15" i="1"/>
  <c r="O32" i="1"/>
  <c r="O18" i="1"/>
  <c r="O21" i="1"/>
  <c r="O10" i="1"/>
  <c r="O11" i="1"/>
  <c r="O14" i="1"/>
  <c r="O33" i="1"/>
  <c r="O19" i="1"/>
  <c r="O27" i="1"/>
  <c r="O22" i="1"/>
  <c r="O31" i="1"/>
  <c r="O17" i="1"/>
  <c r="O26" i="1"/>
  <c r="O30" i="1"/>
  <c r="O20" i="1"/>
  <c r="O24" i="1"/>
  <c r="O16" i="1"/>
  <c r="O23" i="1"/>
  <c r="O25" i="1"/>
  <c r="O12" i="1"/>
  <c r="O9" i="1"/>
  <c r="CH28" i="2"/>
  <c r="CH15" i="2"/>
  <c r="CH23" i="2"/>
  <c r="CH25" i="2"/>
  <c r="CH14" i="2"/>
  <c r="CH31" i="2"/>
  <c r="CH24" i="2"/>
  <c r="CH27" i="2"/>
  <c r="CH32" i="2"/>
  <c r="CH18" i="2"/>
  <c r="CH11" i="2"/>
  <c r="CH26" i="2"/>
  <c r="CH12" i="2"/>
  <c r="CH33" i="2"/>
  <c r="CH21" i="2"/>
  <c r="CH30" i="2"/>
  <c r="CH9" i="2"/>
  <c r="CH17" i="2"/>
  <c r="CH20" i="2"/>
  <c r="CH16" i="2"/>
  <c r="CH19" i="2"/>
  <c r="CH10" i="2"/>
  <c r="CH22" i="2"/>
  <c r="CH30" i="3"/>
  <c r="CH25" i="3"/>
  <c r="CH21" i="3"/>
  <c r="CH17" i="3"/>
  <c r="CH32" i="3"/>
  <c r="CH24" i="3"/>
  <c r="CH22" i="3"/>
  <c r="CH15" i="3"/>
  <c r="CH10" i="3"/>
  <c r="CH31" i="3"/>
  <c r="CH28" i="3"/>
  <c r="CH23" i="3"/>
  <c r="CH18" i="3"/>
  <c r="CH16" i="3"/>
  <c r="CH12" i="3"/>
  <c r="CH19" i="3"/>
  <c r="CH20" i="3"/>
  <c r="CH26" i="3"/>
  <c r="CH14" i="3"/>
  <c r="CH33" i="3"/>
  <c r="CH11" i="3"/>
  <c r="CH9" i="3"/>
  <c r="CH27" i="3"/>
  <c r="M76" i="3"/>
  <c r="M80" i="3" s="1"/>
  <c r="M36" i="3"/>
  <c r="CG34" i="2"/>
  <c r="K82" i="2"/>
  <c r="K84" i="2" s="1"/>
  <c r="I95" i="6"/>
  <c r="I97" i="6" s="1"/>
  <c r="F11" i="28"/>
  <c r="M76" i="2"/>
  <c r="M80" i="2" s="1"/>
  <c r="M36" i="2"/>
  <c r="F7" i="28"/>
  <c r="I95" i="2"/>
  <c r="I97" i="2" s="1"/>
  <c r="BH76" i="3"/>
  <c r="BH80" i="3" s="1"/>
  <c r="BH36" i="3"/>
  <c r="Z34" i="3"/>
  <c r="AV36" i="4"/>
  <c r="M76" i="4"/>
  <c r="M80" i="4" s="1"/>
  <c r="BT36" i="4"/>
  <c r="BT55" i="4" s="1"/>
  <c r="BH76" i="4"/>
  <c r="BH80" i="4" s="1"/>
  <c r="AJ36" i="4"/>
  <c r="Y76" i="4"/>
  <c r="Y80" i="4" s="1"/>
  <c r="AH82" i="4"/>
  <c r="AH84" i="4" s="1"/>
  <c r="H97" i="4"/>
  <c r="I95" i="4" s="1"/>
  <c r="X82" i="4"/>
  <c r="X84" i="4" s="1"/>
  <c r="X86" i="4" s="1"/>
  <c r="W93" i="5"/>
  <c r="W96" i="5" s="1"/>
  <c r="AU82" i="6"/>
  <c r="AU84" i="6" s="1"/>
  <c r="AU86" i="6" s="1"/>
  <c r="BJ14" i="4"/>
  <c r="BJ9" i="4"/>
  <c r="BJ29" i="4"/>
  <c r="BJ22" i="4"/>
  <c r="BJ30" i="4"/>
  <c r="BJ15" i="4"/>
  <c r="BJ10" i="4"/>
  <c r="BJ23" i="4"/>
  <c r="BJ26" i="4"/>
  <c r="BJ17" i="4"/>
  <c r="BJ32" i="4"/>
  <c r="BJ20" i="4"/>
  <c r="BJ12" i="4"/>
  <c r="BJ21" i="4"/>
  <c r="BJ28" i="4"/>
  <c r="BJ16" i="4"/>
  <c r="BJ18" i="4"/>
  <c r="BJ13" i="4"/>
  <c r="BJ33" i="4"/>
  <c r="BJ25" i="4"/>
  <c r="BJ24" i="4"/>
  <c r="BJ19" i="4"/>
  <c r="BJ11" i="4"/>
  <c r="BJ27" i="4"/>
  <c r="BJ31" i="4"/>
  <c r="CH26" i="4"/>
  <c r="CH19" i="4"/>
  <c r="CH32" i="4"/>
  <c r="CH27" i="4"/>
  <c r="CH22" i="4"/>
  <c r="CH16" i="4"/>
  <c r="CH17" i="4"/>
  <c r="CH33" i="4"/>
  <c r="CH30" i="4"/>
  <c r="CH9" i="4"/>
  <c r="CH28" i="4"/>
  <c r="CH25" i="4"/>
  <c r="CH20" i="4"/>
  <c r="CH12" i="4"/>
  <c r="CH23" i="4"/>
  <c r="CH21" i="4"/>
  <c r="CH10" i="4"/>
  <c r="CH18" i="4"/>
  <c r="CH14" i="4"/>
  <c r="CH13" i="4"/>
  <c r="CH11" i="4"/>
  <c r="CH24" i="4"/>
  <c r="CH29" i="4"/>
  <c r="CH15" i="4"/>
  <c r="CH31" i="4"/>
  <c r="AA26" i="4"/>
  <c r="AA19" i="4"/>
  <c r="AA33" i="4"/>
  <c r="AA28" i="4"/>
  <c r="AA23" i="4"/>
  <c r="AA10" i="4"/>
  <c r="AA18" i="4"/>
  <c r="AA29" i="4"/>
  <c r="AA24" i="4"/>
  <c r="AA14" i="4"/>
  <c r="AA11" i="4"/>
  <c r="AA17" i="4"/>
  <c r="AA21" i="4"/>
  <c r="AA30" i="4"/>
  <c r="AA25" i="4"/>
  <c r="AA13" i="4"/>
  <c r="AA27" i="4"/>
  <c r="AA16" i="4"/>
  <c r="AA32" i="4"/>
  <c r="AA20" i="4"/>
  <c r="AA9" i="4"/>
  <c r="AA12" i="4"/>
  <c r="AA31" i="4"/>
  <c r="AA15" i="4"/>
  <c r="AA22" i="4"/>
  <c r="AL33" i="4"/>
  <c r="AL28" i="4"/>
  <c r="AL23" i="4"/>
  <c r="AL29" i="4"/>
  <c r="AL24" i="4"/>
  <c r="AL19" i="4"/>
  <c r="AL32" i="4"/>
  <c r="AL16" i="4"/>
  <c r="AL9" i="4"/>
  <c r="AL31" i="4"/>
  <c r="AL12" i="4"/>
  <c r="AL26" i="4"/>
  <c r="AL10" i="4"/>
  <c r="AL25" i="4"/>
  <c r="AL22" i="4"/>
  <c r="AL11" i="4"/>
  <c r="AL15" i="4"/>
  <c r="AL30" i="4"/>
  <c r="AL21" i="4"/>
  <c r="AL18" i="4"/>
  <c r="AL27" i="4"/>
  <c r="AL13" i="4"/>
  <c r="AL20" i="4"/>
  <c r="AL17" i="4"/>
  <c r="AL14" i="4"/>
  <c r="O30" i="4"/>
  <c r="O11" i="4"/>
  <c r="O15" i="4"/>
  <c r="O17" i="4"/>
  <c r="O24" i="4"/>
  <c r="O32" i="4"/>
  <c r="O20" i="4"/>
  <c r="O23" i="4"/>
  <c r="O27" i="4"/>
  <c r="O9" i="4"/>
  <c r="O12" i="4"/>
  <c r="O19" i="4"/>
  <c r="O31" i="4"/>
  <c r="O26" i="4"/>
  <c r="O21" i="4"/>
  <c r="O33" i="4"/>
  <c r="O13" i="4"/>
  <c r="O14" i="4"/>
  <c r="O16" i="4"/>
  <c r="O10" i="4"/>
  <c r="O18" i="4"/>
  <c r="O25" i="4"/>
  <c r="O29" i="4"/>
  <c r="O22" i="4"/>
  <c r="CT29" i="4"/>
  <c r="CT30" i="4"/>
  <c r="CT13" i="4"/>
  <c r="CT33" i="4"/>
  <c r="CT22" i="4"/>
  <c r="CT18" i="4"/>
  <c r="CT31" i="4"/>
  <c r="CT19" i="4"/>
  <c r="CT14" i="4"/>
  <c r="CT27" i="4"/>
  <c r="CT25" i="4"/>
  <c r="CT23" i="4"/>
  <c r="CT16" i="4"/>
  <c r="CT20" i="4"/>
  <c r="CT26" i="4"/>
  <c r="CT15" i="4"/>
  <c r="CT10" i="4"/>
  <c r="CT24" i="4"/>
  <c r="CT17" i="4"/>
  <c r="CT9" i="4"/>
  <c r="CT21" i="4"/>
  <c r="CT32" i="4"/>
  <c r="CT28" i="4"/>
  <c r="CT11" i="4"/>
  <c r="CT12" i="4"/>
  <c r="BV15" i="4"/>
  <c r="BV30" i="4"/>
  <c r="BV23" i="4"/>
  <c r="BV18" i="4"/>
  <c r="BV10" i="4"/>
  <c r="BV32" i="4"/>
  <c r="BV28" i="4"/>
  <c r="BV24" i="4"/>
  <c r="BV19" i="4"/>
  <c r="BV25" i="4"/>
  <c r="BV27" i="4"/>
  <c r="BV12" i="4"/>
  <c r="BV16" i="4"/>
  <c r="BV14" i="4"/>
  <c r="BV11" i="4"/>
  <c r="BV26" i="4"/>
  <c r="BV9" i="4"/>
  <c r="BV22" i="4"/>
  <c r="BV13" i="4"/>
  <c r="BV29" i="4"/>
  <c r="BV17" i="4"/>
  <c r="BV21" i="4"/>
  <c r="BV33" i="4"/>
  <c r="BV20" i="4"/>
  <c r="BV31" i="4"/>
  <c r="AX21" i="4"/>
  <c r="AX14" i="4"/>
  <c r="AX29" i="4"/>
  <c r="AX22" i="4"/>
  <c r="AX15" i="4"/>
  <c r="AX17" i="4"/>
  <c r="AX11" i="4"/>
  <c r="AX30" i="4"/>
  <c r="AX33" i="4"/>
  <c r="AX24" i="4"/>
  <c r="AX27" i="4"/>
  <c r="AX20" i="4"/>
  <c r="AX26" i="4"/>
  <c r="AX28" i="4"/>
  <c r="AX13" i="4"/>
  <c r="AX9" i="4"/>
  <c r="AX23" i="4"/>
  <c r="AX10" i="4"/>
  <c r="AX19" i="4"/>
  <c r="AX16" i="4"/>
  <c r="AX25" i="4"/>
  <c r="AX32" i="4"/>
  <c r="AX18" i="4"/>
  <c r="AX12" i="4"/>
  <c r="AX31" i="4"/>
  <c r="W93" i="6"/>
  <c r="W96" i="6" s="1"/>
  <c r="L82" i="5"/>
  <c r="L84" i="5" s="1"/>
  <c r="L86" i="5" s="1"/>
  <c r="I86" i="4"/>
  <c r="I93" i="4"/>
  <c r="I96" i="4" s="1"/>
  <c r="J93" i="4"/>
  <c r="AU74" i="5"/>
  <c r="BH74" i="6"/>
  <c r="AJ74" i="5"/>
  <c r="AV74" i="4"/>
  <c r="AV74" i="5"/>
  <c r="BH74" i="4"/>
  <c r="Y74" i="6"/>
  <c r="Y74" i="4"/>
  <c r="BH74" i="5"/>
  <c r="L82" i="4"/>
  <c r="L84" i="4" s="1"/>
  <c r="L86" i="4" s="1"/>
  <c r="AW41" i="4"/>
  <c r="Z34" i="4"/>
  <c r="AW41" i="5"/>
  <c r="AW77" i="5" s="1"/>
  <c r="Y36" i="5"/>
  <c r="BU41" i="5"/>
  <c r="BU77" i="5" s="1"/>
  <c r="N41" i="6"/>
  <c r="N77" i="6" s="1"/>
  <c r="AA14" i="5"/>
  <c r="AA38" i="5"/>
  <c r="AA39" i="5"/>
  <c r="AA11" i="5"/>
  <c r="AA15" i="5"/>
  <c r="AA13" i="5"/>
  <c r="AA12" i="5"/>
  <c r="AA17" i="5"/>
  <c r="AA10" i="5"/>
  <c r="AA9" i="5"/>
  <c r="CH39" i="6"/>
  <c r="CH38" i="6"/>
  <c r="CH17" i="6"/>
  <c r="CH11" i="6"/>
  <c r="CH14" i="6"/>
  <c r="CH10" i="6"/>
  <c r="CH12" i="6"/>
  <c r="CH9" i="6"/>
  <c r="CH15" i="6"/>
  <c r="O39" i="5"/>
  <c r="O38" i="5"/>
  <c r="O11" i="5"/>
  <c r="O9" i="5"/>
  <c r="O17" i="5"/>
  <c r="O14" i="5"/>
  <c r="O10" i="5"/>
  <c r="O13" i="5"/>
  <c r="O15" i="5"/>
  <c r="O12" i="5"/>
  <c r="AL38" i="6"/>
  <c r="AL39" i="6"/>
  <c r="AL11" i="6"/>
  <c r="AL10" i="6"/>
  <c r="AL14" i="6"/>
  <c r="AL12" i="6"/>
  <c r="AL17" i="6"/>
  <c r="AL15" i="6"/>
  <c r="AL9" i="6"/>
  <c r="CT14" i="6"/>
  <c r="CT15" i="6"/>
  <c r="CT12" i="6"/>
  <c r="CT11" i="6"/>
  <c r="CT38" i="6"/>
  <c r="CT39" i="6"/>
  <c r="CT17" i="6"/>
  <c r="CT10" i="6"/>
  <c r="CT9" i="6"/>
  <c r="AL38" i="5"/>
  <c r="AL10" i="5"/>
  <c r="AL11" i="5"/>
  <c r="AL12" i="5"/>
  <c r="AL17" i="5"/>
  <c r="AL39" i="5"/>
  <c r="AL9" i="5"/>
  <c r="AL14" i="5"/>
  <c r="AL15" i="5"/>
  <c r="BJ15" i="5"/>
  <c r="BJ9" i="5"/>
  <c r="BJ39" i="5"/>
  <c r="BJ12" i="5"/>
  <c r="BJ11" i="5"/>
  <c r="BJ14" i="5"/>
  <c r="BJ17" i="5"/>
  <c r="BJ10" i="5"/>
  <c r="BJ38" i="5"/>
  <c r="CH11" i="5"/>
  <c r="CH39" i="5"/>
  <c r="CH10" i="5"/>
  <c r="CH12" i="5"/>
  <c r="CH38" i="5"/>
  <c r="CH9" i="5"/>
  <c r="CH14" i="5"/>
  <c r="CH17" i="5"/>
  <c r="CH15" i="5"/>
  <c r="O38" i="6"/>
  <c r="O11" i="6"/>
  <c r="O13" i="6"/>
  <c r="O39" i="6"/>
  <c r="O15" i="6"/>
  <c r="O10" i="6"/>
  <c r="O9" i="6"/>
  <c r="O14" i="6"/>
  <c r="O12" i="6"/>
  <c r="O17" i="6"/>
  <c r="CT39" i="5"/>
  <c r="CT15" i="5"/>
  <c r="CT38" i="5"/>
  <c r="CT14" i="5"/>
  <c r="CT10" i="5"/>
  <c r="CT12" i="5"/>
  <c r="CT17" i="5"/>
  <c r="CT11" i="5"/>
  <c r="CT9" i="5"/>
  <c r="AX17" i="5"/>
  <c r="AX38" i="5"/>
  <c r="AX11" i="5"/>
  <c r="AX12" i="5"/>
  <c r="AX39" i="5"/>
  <c r="AX14" i="5"/>
  <c r="AX10" i="5"/>
  <c r="AX9" i="5"/>
  <c r="AX15" i="5"/>
  <c r="BV39" i="6"/>
  <c r="BV9" i="6"/>
  <c r="BV10" i="6"/>
  <c r="BV38" i="6"/>
  <c r="BV15" i="6"/>
  <c r="BV12" i="6"/>
  <c r="BV14" i="6"/>
  <c r="BV17" i="6"/>
  <c r="BV11" i="6"/>
  <c r="AA38" i="6"/>
  <c r="AA15" i="6"/>
  <c r="AA39" i="6"/>
  <c r="AA12" i="6"/>
  <c r="AA14" i="6"/>
  <c r="AA9" i="6"/>
  <c r="AA13" i="6"/>
  <c r="AA11" i="6"/>
  <c r="AA10" i="6"/>
  <c r="AA17" i="6"/>
  <c r="BJ38" i="6"/>
  <c r="BJ9" i="6"/>
  <c r="BJ39" i="6"/>
  <c r="BJ14" i="6"/>
  <c r="BJ12" i="6"/>
  <c r="BJ15" i="6"/>
  <c r="BJ17" i="6"/>
  <c r="BJ10" i="6"/>
  <c r="BJ11" i="6"/>
  <c r="BV39" i="5"/>
  <c r="BV12" i="5"/>
  <c r="BV9" i="5"/>
  <c r="BV17" i="5"/>
  <c r="BV38" i="5"/>
  <c r="BV11" i="5"/>
  <c r="BV14" i="5"/>
  <c r="BV10" i="5"/>
  <c r="BV15" i="5"/>
  <c r="AX12" i="6"/>
  <c r="AX11" i="6"/>
  <c r="AX38" i="6"/>
  <c r="AX39" i="6"/>
  <c r="AX14" i="6"/>
  <c r="AX10" i="6"/>
  <c r="AX9" i="6"/>
  <c r="AX15" i="6"/>
  <c r="AX17" i="6"/>
  <c r="Z41" i="4"/>
  <c r="AK41" i="4"/>
  <c r="O39" i="4"/>
  <c r="O38" i="4"/>
  <c r="BJ38" i="4"/>
  <c r="BJ39" i="4"/>
  <c r="BV39" i="4"/>
  <c r="BV38" i="4"/>
  <c r="AL38" i="4"/>
  <c r="AL39" i="4"/>
  <c r="CH39" i="4"/>
  <c r="CH38" i="4"/>
  <c r="AX39" i="4"/>
  <c r="AX38" i="4"/>
  <c r="CT39" i="4"/>
  <c r="CT38" i="4"/>
  <c r="Y36" i="4"/>
  <c r="Z46" i="4"/>
  <c r="BH36" i="6"/>
  <c r="AW46" i="4"/>
  <c r="AV36" i="5"/>
  <c r="AV36" i="6"/>
  <c r="AJ36" i="5"/>
  <c r="CG46" i="4"/>
  <c r="BT71" i="4"/>
  <c r="M71" i="5"/>
  <c r="BI34" i="4"/>
  <c r="V62" i="5"/>
  <c r="V64" i="5" s="1"/>
  <c r="BG74" i="6"/>
  <c r="N46" i="4"/>
  <c r="AK7" i="5"/>
  <c r="AK71" i="5" s="1"/>
  <c r="AK72" i="5" s="1"/>
  <c r="Z41" i="6"/>
  <c r="Z77" i="6" s="1"/>
  <c r="AT60" i="4"/>
  <c r="V84" i="6"/>
  <c r="V93" i="6" s="1"/>
  <c r="V96" i="6" s="1"/>
  <c r="AW41" i="6"/>
  <c r="AW77" i="6" s="1"/>
  <c r="BH36" i="4"/>
  <c r="BH55" i="4" s="1"/>
  <c r="U64" i="6"/>
  <c r="CG41" i="6"/>
  <c r="BT77" i="6"/>
  <c r="BU7" i="5"/>
  <c r="BU71" i="5" s="1"/>
  <c r="BU72" i="5" s="1"/>
  <c r="BU41" i="6"/>
  <c r="BU77" i="6" s="1"/>
  <c r="AK46" i="4"/>
  <c r="K82" i="5"/>
  <c r="BI41" i="4"/>
  <c r="BG74" i="5"/>
  <c r="N7" i="4"/>
  <c r="N71" i="4" s="1"/>
  <c r="K62" i="6"/>
  <c r="K64" i="6" s="1"/>
  <c r="AV77" i="5"/>
  <c r="AT82" i="6"/>
  <c r="BI7" i="6"/>
  <c r="BI71" i="6" s="1"/>
  <c r="BI72" i="6" s="1"/>
  <c r="CG41" i="5"/>
  <c r="CG7" i="5"/>
  <c r="CG71" i="5" s="1"/>
  <c r="CG72" i="5" s="1"/>
  <c r="CG41" i="4"/>
  <c r="BT77" i="4"/>
  <c r="BT71" i="5"/>
  <c r="M77" i="4"/>
  <c r="K82" i="4"/>
  <c r="K84" i="4" s="1"/>
  <c r="AK7" i="4"/>
  <c r="AK71" i="4" s="1"/>
  <c r="AK72" i="4" s="1"/>
  <c r="BU7" i="4"/>
  <c r="BU71" i="4" s="1"/>
  <c r="BU72" i="4" s="1"/>
  <c r="X74" i="6"/>
  <c r="I86" i="6"/>
  <c r="BU34" i="4"/>
  <c r="BU7" i="6"/>
  <c r="BU71" i="6" s="1"/>
  <c r="BU72" i="6" s="1"/>
  <c r="AK34" i="4"/>
  <c r="N76" i="6"/>
  <c r="AW7" i="6"/>
  <c r="AW71" i="6" s="1"/>
  <c r="AW72" i="6" s="1"/>
  <c r="AW34" i="4"/>
  <c r="Y77" i="6"/>
  <c r="AG84" i="4"/>
  <c r="AG93" i="4" s="1"/>
  <c r="AG96" i="4" s="1"/>
  <c r="BU41" i="4"/>
  <c r="AJ76" i="4"/>
  <c r="AJ80" i="4" s="1"/>
  <c r="N7" i="5"/>
  <c r="N71" i="5" s="1"/>
  <c r="N41" i="4"/>
  <c r="CG34" i="4"/>
  <c r="AT82" i="5"/>
  <c r="K82" i="6"/>
  <c r="Z7" i="6"/>
  <c r="Z71" i="6" s="1"/>
  <c r="Z72" i="6" s="1"/>
  <c r="BT77" i="5"/>
  <c r="AW76" i="6"/>
  <c r="Y36" i="6"/>
  <c r="BH36" i="5"/>
  <c r="AV76" i="4"/>
  <c r="AV80" i="4" s="1"/>
  <c r="AG84" i="5"/>
  <c r="AV77" i="6"/>
  <c r="BI41" i="5"/>
  <c r="AW7" i="4"/>
  <c r="AW71" i="4" s="1"/>
  <c r="AW72" i="4" s="1"/>
  <c r="M76" i="5"/>
  <c r="M80" i="5" s="1"/>
  <c r="M71" i="6"/>
  <c r="N34" i="4"/>
  <c r="BI7" i="5"/>
  <c r="BI71" i="5" s="1"/>
  <c r="BI72" i="5" s="1"/>
  <c r="M76" i="6"/>
  <c r="M80" i="6" s="1"/>
  <c r="BG60" i="4"/>
  <c r="CG7" i="4"/>
  <c r="CG71" i="4" s="1"/>
  <c r="CG72" i="4" s="1"/>
  <c r="AJ77" i="5"/>
  <c r="BT76" i="5"/>
  <c r="BT80" i="5" s="1"/>
  <c r="M71" i="4"/>
  <c r="J62" i="5"/>
  <c r="J64" i="5" s="1"/>
  <c r="AA7" i="5"/>
  <c r="AA71" i="5" s="1"/>
  <c r="AA72" i="5" s="1"/>
  <c r="BI7" i="4"/>
  <c r="BI71" i="4" s="1"/>
  <c r="BI72" i="4" s="1"/>
  <c r="BI41" i="6"/>
  <c r="BU76" i="6"/>
  <c r="M36" i="4"/>
  <c r="AI74" i="5"/>
  <c r="AW7" i="5"/>
  <c r="AW71" i="5" s="1"/>
  <c r="AW72" i="5" s="1"/>
  <c r="Z7" i="4"/>
  <c r="Z71" i="4" s="1"/>
  <c r="Z72" i="4" s="1"/>
  <c r="BT76" i="6"/>
  <c r="BT80" i="6" s="1"/>
  <c r="BT36" i="6"/>
  <c r="BT55" i="6" s="1"/>
  <c r="BT60" i="6" s="1"/>
  <c r="AT82" i="4"/>
  <c r="BI46" i="4"/>
  <c r="Z7" i="5"/>
  <c r="Z71" i="5" s="1"/>
  <c r="Z72" i="5" s="1"/>
  <c r="AK41" i="5"/>
  <c r="AK77" i="5" s="1"/>
  <c r="I86" i="5"/>
  <c r="BG74" i="4"/>
  <c r="CG7" i="6"/>
  <c r="CG71" i="6" s="1"/>
  <c r="CG72" i="6" s="1"/>
  <c r="BT71" i="6"/>
  <c r="BT76" i="4"/>
  <c r="BT80" i="4" s="1"/>
  <c r="BU46" i="4"/>
  <c r="N7" i="6"/>
  <c r="N71" i="6" s="1"/>
  <c r="AG62" i="4"/>
  <c r="K60" i="4"/>
  <c r="DH4" i="5"/>
  <c r="DH2" i="5" s="1"/>
  <c r="BL4" i="2"/>
  <c r="BL2" i="2" s="1"/>
  <c r="CV4" i="3"/>
  <c r="CV2" i="3" s="1"/>
  <c r="BX4" i="3"/>
  <c r="BX2" i="3" s="1"/>
  <c r="CV4" i="1"/>
  <c r="CV2" i="1" s="1"/>
  <c r="CV4" i="2"/>
  <c r="CV2" i="2" s="1"/>
  <c r="DH4" i="1"/>
  <c r="DH2" i="1" s="1"/>
  <c r="CJ4" i="4"/>
  <c r="CJ2" i="4" s="1"/>
  <c r="AZ4" i="4"/>
  <c r="AZ2" i="4" s="1"/>
  <c r="DT4" i="1"/>
  <c r="DT2" i="1" s="1"/>
  <c r="DT4" i="5"/>
  <c r="DT2" i="5" s="1"/>
  <c r="AZ4" i="6"/>
  <c r="AZ2" i="6" s="1"/>
  <c r="BX4" i="6"/>
  <c r="BX2" i="6" s="1"/>
  <c r="DH4" i="2"/>
  <c r="DH2" i="2" s="1"/>
  <c r="CJ4" i="3"/>
  <c r="CJ2" i="3" s="1"/>
  <c r="CV4" i="6"/>
  <c r="CV2" i="6" s="1"/>
  <c r="BL4" i="4"/>
  <c r="BL2" i="4" s="1"/>
  <c r="CJ4" i="5"/>
  <c r="CJ2" i="5" s="1"/>
  <c r="BX4" i="1"/>
  <c r="BX2" i="1" s="1"/>
  <c r="DH4" i="4"/>
  <c r="DH2" i="4" s="1"/>
  <c r="AZ4" i="2"/>
  <c r="AZ2" i="2" s="1"/>
  <c r="AZ4" i="5"/>
  <c r="AZ2" i="5" s="1"/>
  <c r="BL4" i="3"/>
  <c r="BL2" i="3" s="1"/>
  <c r="AZ4" i="3"/>
  <c r="AZ2" i="3" s="1"/>
  <c r="CJ4" i="2"/>
  <c r="CJ2" i="2" s="1"/>
  <c r="DT4" i="2"/>
  <c r="DT2" i="2" s="1"/>
  <c r="BL4" i="6"/>
  <c r="BL2" i="6" s="1"/>
  <c r="BL4" i="5"/>
  <c r="BL2" i="5" s="1"/>
  <c r="DH4" i="6"/>
  <c r="DH2" i="6" s="1"/>
  <c r="DT4" i="6"/>
  <c r="DT2" i="6" s="1"/>
  <c r="DH4" i="3"/>
  <c r="DH2" i="3" s="1"/>
  <c r="CV4" i="5"/>
  <c r="CV2" i="5" s="1"/>
  <c r="AZ4" i="1"/>
  <c r="AZ2" i="1" s="1"/>
  <c r="CJ4" i="6"/>
  <c r="CJ2" i="6" s="1"/>
  <c r="DT4" i="4"/>
  <c r="DT2" i="4" s="1"/>
  <c r="CV4" i="4"/>
  <c r="CV2" i="4" s="1"/>
  <c r="BL4" i="1"/>
  <c r="BL2" i="1" s="1"/>
  <c r="BX4" i="5"/>
  <c r="BX2" i="5" s="1"/>
  <c r="BX4" i="2"/>
  <c r="BX2" i="2" s="1"/>
  <c r="CJ4" i="1"/>
  <c r="CJ2" i="1" s="1"/>
  <c r="DT4" i="3"/>
  <c r="DT2" i="3" s="1"/>
  <c r="BX4" i="4"/>
  <c r="BX2" i="4" s="1"/>
  <c r="AN4" i="5"/>
  <c r="AN2" i="5" s="1"/>
  <c r="AN4" i="1"/>
  <c r="AN2" i="1" s="1"/>
  <c r="AN4" i="3"/>
  <c r="AN2" i="3" s="1"/>
  <c r="AN4" i="4"/>
  <c r="AN2" i="4" s="1"/>
  <c r="AN4" i="6"/>
  <c r="AN2" i="6" s="1"/>
  <c r="AN4" i="2"/>
  <c r="AN2" i="2" s="1"/>
  <c r="P4" i="4"/>
  <c r="P2" i="4" s="1"/>
  <c r="AB4" i="4"/>
  <c r="AB2" i="4" s="1"/>
  <c r="P4" i="3"/>
  <c r="P2" i="3" s="1"/>
  <c r="AB4" i="3"/>
  <c r="AB2" i="3" s="1"/>
  <c r="P4" i="6"/>
  <c r="P2" i="6" s="1"/>
  <c r="AB4" i="6"/>
  <c r="AB2" i="6" s="1"/>
  <c r="P4" i="5"/>
  <c r="P2" i="5" s="1"/>
  <c r="AB4" i="5"/>
  <c r="AB2" i="5" s="1"/>
  <c r="P4" i="1"/>
  <c r="P2" i="1" s="1"/>
  <c r="AB4" i="1"/>
  <c r="AB2" i="1" s="1"/>
  <c r="P4" i="2"/>
  <c r="P2" i="2" s="1"/>
  <c r="AB4" i="2"/>
  <c r="AB2" i="2" s="1"/>
  <c r="CU91" i="3" l="1"/>
  <c r="CU91" i="2"/>
  <c r="AY91" i="2"/>
  <c r="AY91" i="3"/>
  <c r="CH46" i="2"/>
  <c r="M80" i="1"/>
  <c r="AM91" i="3"/>
  <c r="BK91" i="2"/>
  <c r="DG91" i="3"/>
  <c r="BX49" i="4"/>
  <c r="BX50" i="4"/>
  <c r="BX51" i="4"/>
  <c r="BX88" i="4"/>
  <c r="BX57" i="4"/>
  <c r="O91" i="3"/>
  <c r="DT49" i="1"/>
  <c r="DT51" i="1"/>
  <c r="DT50" i="1"/>
  <c r="DT57" i="1"/>
  <c r="DT88" i="1"/>
  <c r="DT91" i="1" s="1"/>
  <c r="DT49" i="3"/>
  <c r="DT50" i="3"/>
  <c r="DT51" i="3"/>
  <c r="DT59" i="3"/>
  <c r="DT90" i="3"/>
  <c r="DT57" i="3"/>
  <c r="DT58" i="3"/>
  <c r="DT88" i="3"/>
  <c r="DT89" i="3"/>
  <c r="CJ50" i="1"/>
  <c r="CJ51" i="1"/>
  <c r="CJ49" i="1"/>
  <c r="CJ57" i="1"/>
  <c r="CJ88" i="1"/>
  <c r="CJ91" i="1" s="1"/>
  <c r="BL49" i="3"/>
  <c r="BL50" i="3"/>
  <c r="BL51" i="3"/>
  <c r="BL57" i="3"/>
  <c r="BL59" i="3"/>
  <c r="BL58" i="3"/>
  <c r="BL88" i="3"/>
  <c r="BL90" i="3"/>
  <c r="BL89" i="3"/>
  <c r="BW91" i="3"/>
  <c r="CI91" i="3"/>
  <c r="P49" i="5"/>
  <c r="P51" i="5"/>
  <c r="P50" i="5"/>
  <c r="P90" i="5"/>
  <c r="P58" i="5"/>
  <c r="P59" i="5"/>
  <c r="P57" i="5"/>
  <c r="P88" i="5"/>
  <c r="P89" i="5"/>
  <c r="AB49" i="6"/>
  <c r="AB51" i="6"/>
  <c r="AB50" i="6"/>
  <c r="AB57" i="6"/>
  <c r="AB59" i="6"/>
  <c r="AB89" i="6"/>
  <c r="AB88" i="6"/>
  <c r="AB58" i="6"/>
  <c r="AB90" i="6"/>
  <c r="BX50" i="5"/>
  <c r="BX51" i="5"/>
  <c r="BX49" i="5"/>
  <c r="BX59" i="5"/>
  <c r="BX89" i="5"/>
  <c r="BX90" i="5"/>
  <c r="BX58" i="5"/>
  <c r="BX57" i="5"/>
  <c r="BX88" i="5"/>
  <c r="AZ51" i="5"/>
  <c r="AZ49" i="5"/>
  <c r="AZ50" i="5"/>
  <c r="AZ90" i="5"/>
  <c r="AZ58" i="5"/>
  <c r="AZ89" i="5"/>
  <c r="AZ59" i="5"/>
  <c r="AZ57" i="5"/>
  <c r="AZ88" i="5"/>
  <c r="CV49" i="2"/>
  <c r="CV50" i="2"/>
  <c r="CV51" i="2"/>
  <c r="CV57" i="2"/>
  <c r="CV88" i="2"/>
  <c r="CV58" i="2"/>
  <c r="CV89" i="2"/>
  <c r="DT50" i="2"/>
  <c r="DT51" i="2"/>
  <c r="DT49" i="2"/>
  <c r="DT57" i="2"/>
  <c r="DT88" i="2"/>
  <c r="DT58" i="2"/>
  <c r="DT89" i="2"/>
  <c r="CJ50" i="2"/>
  <c r="CJ51" i="2"/>
  <c r="CJ49" i="2"/>
  <c r="CJ57" i="2"/>
  <c r="CJ88" i="2"/>
  <c r="CJ58" i="2"/>
  <c r="CJ89" i="2"/>
  <c r="P51" i="1"/>
  <c r="P50" i="1"/>
  <c r="P49" i="1"/>
  <c r="P57" i="1"/>
  <c r="P88" i="1"/>
  <c r="AZ49" i="4"/>
  <c r="AZ50" i="4"/>
  <c r="AZ51" i="4"/>
  <c r="AZ88" i="4"/>
  <c r="AZ57" i="4"/>
  <c r="P50" i="3"/>
  <c r="P49" i="3"/>
  <c r="P51" i="3"/>
  <c r="P58" i="3"/>
  <c r="P57" i="3"/>
  <c r="P59" i="3"/>
  <c r="P89" i="3"/>
  <c r="P88" i="3"/>
  <c r="P90" i="3"/>
  <c r="DT49" i="4"/>
  <c r="DT50" i="4"/>
  <c r="DT51" i="4"/>
  <c r="DT88" i="4"/>
  <c r="DT57" i="4"/>
  <c r="BX49" i="1"/>
  <c r="BX51" i="1"/>
  <c r="BX50" i="1"/>
  <c r="BX57" i="1"/>
  <c r="BX88" i="1"/>
  <c r="BX91" i="1" s="1"/>
  <c r="CV49" i="3"/>
  <c r="CV50" i="3"/>
  <c r="CV51" i="3"/>
  <c r="CV59" i="3"/>
  <c r="CV58" i="3"/>
  <c r="CV57" i="3"/>
  <c r="CV89" i="3"/>
  <c r="CV90" i="3"/>
  <c r="CV88" i="3"/>
  <c r="CI91" i="2"/>
  <c r="AZ49" i="3"/>
  <c r="AZ50" i="3"/>
  <c r="AZ51" i="3"/>
  <c r="AZ58" i="3"/>
  <c r="AZ59" i="3"/>
  <c r="AZ57" i="3"/>
  <c r="AZ88" i="3"/>
  <c r="AZ89" i="3"/>
  <c r="AZ90" i="3"/>
  <c r="CJ49" i="4"/>
  <c r="CJ50" i="4"/>
  <c r="CJ51" i="4"/>
  <c r="CJ88" i="4"/>
  <c r="CJ57" i="4"/>
  <c r="BL49" i="1"/>
  <c r="BL50" i="1"/>
  <c r="BL51" i="1"/>
  <c r="BL88" i="1"/>
  <c r="BL91" i="1" s="1"/>
  <c r="BL57" i="1"/>
  <c r="CV50" i="1"/>
  <c r="CV49" i="1"/>
  <c r="CV51" i="1"/>
  <c r="CV88" i="1"/>
  <c r="CV91" i="1" s="1"/>
  <c r="CV57" i="1"/>
  <c r="AB50" i="4"/>
  <c r="AB51" i="4"/>
  <c r="AB49" i="4"/>
  <c r="AB57" i="4"/>
  <c r="AB88" i="4"/>
  <c r="CJ49" i="6"/>
  <c r="CJ50" i="6"/>
  <c r="CJ51" i="6"/>
  <c r="CJ58" i="6"/>
  <c r="CJ90" i="6"/>
  <c r="CJ59" i="6"/>
  <c r="CJ89" i="6"/>
  <c r="CJ57" i="6"/>
  <c r="CJ88" i="6"/>
  <c r="CJ49" i="5"/>
  <c r="CJ51" i="5"/>
  <c r="CJ50" i="5"/>
  <c r="CJ90" i="5"/>
  <c r="CJ59" i="5"/>
  <c r="CJ89" i="5"/>
  <c r="CJ58" i="5"/>
  <c r="CJ57" i="5"/>
  <c r="CJ88" i="5"/>
  <c r="BL49" i="2"/>
  <c r="BL50" i="2"/>
  <c r="BL51" i="2"/>
  <c r="BL57" i="2"/>
  <c r="BL88" i="2"/>
  <c r="BL58" i="2"/>
  <c r="BL89" i="2"/>
  <c r="AB51" i="5"/>
  <c r="AB50" i="5"/>
  <c r="AB49" i="5"/>
  <c r="AB89" i="5"/>
  <c r="AB90" i="5"/>
  <c r="AB58" i="5"/>
  <c r="AB59" i="5"/>
  <c r="AB57" i="5"/>
  <c r="AB88" i="5"/>
  <c r="BX51" i="2"/>
  <c r="BX49" i="2"/>
  <c r="BX50" i="2"/>
  <c r="BX88" i="2"/>
  <c r="BX58" i="2"/>
  <c r="BX89" i="2"/>
  <c r="BX57" i="2"/>
  <c r="DH51" i="1"/>
  <c r="DH49" i="1"/>
  <c r="DH50" i="1"/>
  <c r="DH88" i="1"/>
  <c r="DH91" i="1" s="1"/>
  <c r="DH57" i="1"/>
  <c r="AZ50" i="2"/>
  <c r="AZ51" i="2"/>
  <c r="AZ49" i="2"/>
  <c r="AZ57" i="2"/>
  <c r="AZ88" i="2"/>
  <c r="AZ58" i="2"/>
  <c r="AZ89" i="2"/>
  <c r="CV51" i="4"/>
  <c r="CV49" i="4"/>
  <c r="CV50" i="4"/>
  <c r="CV88" i="4"/>
  <c r="CV57" i="4"/>
  <c r="BX50" i="3"/>
  <c r="BX51" i="3"/>
  <c r="BX49" i="3"/>
  <c r="BX57" i="3"/>
  <c r="BX59" i="3"/>
  <c r="BX58" i="3"/>
  <c r="BX89" i="3"/>
  <c r="BX88" i="3"/>
  <c r="BX90" i="3"/>
  <c r="P49" i="4"/>
  <c r="P51" i="4"/>
  <c r="P50" i="4"/>
  <c r="P88" i="4"/>
  <c r="P57" i="4"/>
  <c r="DH49" i="5"/>
  <c r="DH51" i="5"/>
  <c r="DH50" i="5"/>
  <c r="DH89" i="5"/>
  <c r="DH90" i="5"/>
  <c r="DH58" i="5"/>
  <c r="DH59" i="5"/>
  <c r="DH57" i="5"/>
  <c r="DH88" i="5"/>
  <c r="P49" i="6"/>
  <c r="P50" i="6"/>
  <c r="P51" i="6"/>
  <c r="P88" i="6"/>
  <c r="P58" i="6"/>
  <c r="P90" i="6"/>
  <c r="P57" i="6"/>
  <c r="P59" i="6"/>
  <c r="P89" i="6"/>
  <c r="AN50" i="2"/>
  <c r="AN51" i="2"/>
  <c r="AN49" i="2"/>
  <c r="AN88" i="2"/>
  <c r="AN58" i="2"/>
  <c r="AN89" i="2"/>
  <c r="AN57" i="2"/>
  <c r="CV51" i="5"/>
  <c r="CV49" i="5"/>
  <c r="CV50" i="5"/>
  <c r="CV89" i="5"/>
  <c r="CV90" i="5"/>
  <c r="CV59" i="5"/>
  <c r="CV58" i="5"/>
  <c r="CV57" i="5"/>
  <c r="CV88" i="5"/>
  <c r="CV51" i="6"/>
  <c r="CV49" i="6"/>
  <c r="CV50" i="6"/>
  <c r="CV59" i="6"/>
  <c r="CV89" i="6"/>
  <c r="CV58" i="6"/>
  <c r="CV90" i="6"/>
  <c r="CV57" i="6"/>
  <c r="CV88" i="6"/>
  <c r="BK91" i="3"/>
  <c r="AB51" i="3"/>
  <c r="AB58" i="3"/>
  <c r="AB59" i="3"/>
  <c r="AB57" i="3"/>
  <c r="AB89" i="3"/>
  <c r="AB88" i="3"/>
  <c r="AB90" i="3"/>
  <c r="CJ49" i="3"/>
  <c r="CJ50" i="3"/>
  <c r="CJ51" i="3"/>
  <c r="CJ59" i="3"/>
  <c r="CJ58" i="3"/>
  <c r="CJ57" i="3"/>
  <c r="CJ88" i="3"/>
  <c r="CJ90" i="3"/>
  <c r="CJ89" i="3"/>
  <c r="DT51" i="6"/>
  <c r="DT49" i="6"/>
  <c r="DT50" i="6"/>
  <c r="DT58" i="6"/>
  <c r="DT90" i="6"/>
  <c r="DT59" i="6"/>
  <c r="DT89" i="6"/>
  <c r="DT57" i="6"/>
  <c r="DT88" i="6"/>
  <c r="DG91" i="2"/>
  <c r="AZ51" i="1"/>
  <c r="AZ49" i="1"/>
  <c r="AZ50" i="1"/>
  <c r="AZ57" i="1"/>
  <c r="AZ88" i="1"/>
  <c r="AZ91" i="1" s="1"/>
  <c r="BL51" i="4"/>
  <c r="BL49" i="4"/>
  <c r="BL50" i="4"/>
  <c r="BL88" i="4"/>
  <c r="BL57" i="4"/>
  <c r="AN49" i="6"/>
  <c r="AN50" i="6"/>
  <c r="AN51" i="6"/>
  <c r="AN58" i="6"/>
  <c r="AN90" i="6"/>
  <c r="AN59" i="6"/>
  <c r="AN89" i="6"/>
  <c r="AN57" i="6"/>
  <c r="AN88" i="6"/>
  <c r="AN49" i="4"/>
  <c r="AN50" i="4"/>
  <c r="AN51" i="4"/>
  <c r="AN88" i="4"/>
  <c r="AN57" i="4"/>
  <c r="DH51" i="2"/>
  <c r="DH49" i="2"/>
  <c r="DH50" i="2"/>
  <c r="DH58" i="2"/>
  <c r="DH89" i="2"/>
  <c r="DH57" i="2"/>
  <c r="DH88" i="2"/>
  <c r="AB50" i="1"/>
  <c r="AB51" i="1"/>
  <c r="AB88" i="1"/>
  <c r="AB91" i="1" s="1"/>
  <c r="AB57" i="1"/>
  <c r="DH50" i="4"/>
  <c r="DH51" i="4"/>
  <c r="DH49" i="4"/>
  <c r="DH88" i="4"/>
  <c r="DH57" i="4"/>
  <c r="DH51" i="3"/>
  <c r="DH49" i="3"/>
  <c r="DH50" i="3"/>
  <c r="DH90" i="3"/>
  <c r="DH59" i="3"/>
  <c r="DH58" i="3"/>
  <c r="DH57" i="3"/>
  <c r="DH89" i="3"/>
  <c r="DH88" i="3"/>
  <c r="AN50" i="3"/>
  <c r="AN51" i="3"/>
  <c r="AN49" i="3"/>
  <c r="AN59" i="3"/>
  <c r="AN57" i="3"/>
  <c r="AN58" i="3"/>
  <c r="AN89" i="3"/>
  <c r="AN90" i="3"/>
  <c r="AN88" i="3"/>
  <c r="DH49" i="6"/>
  <c r="DH51" i="6"/>
  <c r="DH50" i="6"/>
  <c r="DH59" i="6"/>
  <c r="DH89" i="6"/>
  <c r="DH58" i="6"/>
  <c r="DH90" i="6"/>
  <c r="DH57" i="6"/>
  <c r="DH88" i="6"/>
  <c r="BX51" i="6"/>
  <c r="BX49" i="6"/>
  <c r="BX50" i="6"/>
  <c r="BX90" i="6"/>
  <c r="BX59" i="6"/>
  <c r="BX89" i="6"/>
  <c r="BX58" i="6"/>
  <c r="BX57" i="6"/>
  <c r="BX88" i="6"/>
  <c r="AB51" i="2"/>
  <c r="AB49" i="2"/>
  <c r="AB50" i="2"/>
  <c r="AB89" i="2"/>
  <c r="AB57" i="2"/>
  <c r="AB88" i="2"/>
  <c r="AB58" i="2"/>
  <c r="AN51" i="1"/>
  <c r="AN50" i="1"/>
  <c r="AN49" i="1"/>
  <c r="AN57" i="1"/>
  <c r="AN88" i="1"/>
  <c r="AN91" i="1" s="1"/>
  <c r="BL50" i="5"/>
  <c r="BL49" i="5"/>
  <c r="BL51" i="5"/>
  <c r="BL89" i="5"/>
  <c r="BL90" i="5"/>
  <c r="BL59" i="5"/>
  <c r="BL58" i="5"/>
  <c r="BL57" i="5"/>
  <c r="BL88" i="5"/>
  <c r="AZ51" i="6"/>
  <c r="AZ49" i="6"/>
  <c r="AZ50" i="6"/>
  <c r="AZ58" i="6"/>
  <c r="AZ90" i="6"/>
  <c r="AZ59" i="6"/>
  <c r="AZ89" i="6"/>
  <c r="AZ57" i="6"/>
  <c r="AZ88" i="6"/>
  <c r="AA91" i="3"/>
  <c r="P51" i="2"/>
  <c r="P49" i="2"/>
  <c r="P50" i="2"/>
  <c r="P89" i="2"/>
  <c r="P58" i="2"/>
  <c r="P88" i="2"/>
  <c r="P57" i="2"/>
  <c r="AN49" i="5"/>
  <c r="AN51" i="5"/>
  <c r="AN50" i="5"/>
  <c r="AN59" i="5"/>
  <c r="AN89" i="5"/>
  <c r="AN90" i="5"/>
  <c r="AN58" i="5"/>
  <c r="AN57" i="5"/>
  <c r="AN88" i="5"/>
  <c r="BL50" i="6"/>
  <c r="BL49" i="6"/>
  <c r="BL51" i="6"/>
  <c r="BL59" i="6"/>
  <c r="BL89" i="6"/>
  <c r="BL58" i="6"/>
  <c r="BL90" i="6"/>
  <c r="BL57" i="6"/>
  <c r="BL88" i="6"/>
  <c r="DT51" i="5"/>
  <c r="DT49" i="5"/>
  <c r="DT50" i="5"/>
  <c r="DT90" i="5"/>
  <c r="DT89" i="5"/>
  <c r="DT58" i="5"/>
  <c r="DT59" i="5"/>
  <c r="DT57" i="5"/>
  <c r="DT88" i="5"/>
  <c r="BW91" i="2"/>
  <c r="CH53" i="6"/>
  <c r="CH78" i="6" s="1"/>
  <c r="AA91" i="6"/>
  <c r="AL46" i="6"/>
  <c r="P45" i="6"/>
  <c r="BU80" i="2"/>
  <c r="BV46" i="3"/>
  <c r="CH46" i="1"/>
  <c r="AB44" i="4"/>
  <c r="AB91" i="4"/>
  <c r="AB43" i="4"/>
  <c r="DG44" i="4"/>
  <c r="DG91" i="4"/>
  <c r="DG43" i="4"/>
  <c r="AY44" i="4"/>
  <c r="AY91" i="4"/>
  <c r="AY43" i="4"/>
  <c r="AM44" i="4"/>
  <c r="AM91" i="4"/>
  <c r="AM43" i="4"/>
  <c r="P43" i="4"/>
  <c r="P44" i="4"/>
  <c r="P91" i="4"/>
  <c r="BK44" i="4"/>
  <c r="BK91" i="4"/>
  <c r="BK43" i="4"/>
  <c r="CI44" i="4"/>
  <c r="CI91" i="4"/>
  <c r="CI43" i="4"/>
  <c r="CU44" i="4"/>
  <c r="CU91" i="4"/>
  <c r="CU43" i="4"/>
  <c r="BW44" i="4"/>
  <c r="BW91" i="4"/>
  <c r="BW43" i="4"/>
  <c r="DG43" i="2"/>
  <c r="DG44" i="2"/>
  <c r="CU43" i="2"/>
  <c r="CU44" i="2"/>
  <c r="AY44" i="2"/>
  <c r="AY43" i="2"/>
  <c r="AB43" i="2"/>
  <c r="AB44" i="2"/>
  <c r="CI44" i="2"/>
  <c r="CI43" i="2"/>
  <c r="P43" i="2"/>
  <c r="P44" i="2"/>
  <c r="AX46" i="2"/>
  <c r="CT46" i="2"/>
  <c r="BJ46" i="2"/>
  <c r="BK43" i="2"/>
  <c r="BK44" i="2"/>
  <c r="BW44" i="2"/>
  <c r="BW43" i="2"/>
  <c r="AM44" i="2"/>
  <c r="AM43" i="2"/>
  <c r="BV46" i="2"/>
  <c r="O46" i="2"/>
  <c r="AL46" i="2"/>
  <c r="AA46" i="2"/>
  <c r="AA46" i="1"/>
  <c r="O46" i="1"/>
  <c r="AX46" i="1"/>
  <c r="BW29" i="1"/>
  <c r="BW44" i="1"/>
  <c r="BW43" i="1"/>
  <c r="DG29" i="1"/>
  <c r="DG43" i="1"/>
  <c r="DG44" i="1"/>
  <c r="AB29" i="1"/>
  <c r="AB43" i="1"/>
  <c r="AB44" i="1"/>
  <c r="AY29" i="1"/>
  <c r="AY44" i="1"/>
  <c r="AY43" i="1"/>
  <c r="AM29" i="1"/>
  <c r="AM44" i="1"/>
  <c r="AM43" i="1"/>
  <c r="BK29" i="1"/>
  <c r="BK43" i="1"/>
  <c r="BK44" i="1"/>
  <c r="CU29" i="1"/>
  <c r="CU44" i="1"/>
  <c r="CU43" i="1"/>
  <c r="CI29" i="1"/>
  <c r="CI44" i="1"/>
  <c r="CI43" i="1"/>
  <c r="P29" i="1"/>
  <c r="P44" i="1"/>
  <c r="P43" i="1"/>
  <c r="P91" i="1"/>
  <c r="BJ46" i="1"/>
  <c r="CT46" i="1"/>
  <c r="BV46" i="1"/>
  <c r="AL46" i="1"/>
  <c r="AX46" i="3"/>
  <c r="DG45" i="3"/>
  <c r="DG43" i="3"/>
  <c r="DG44" i="3"/>
  <c r="CU45" i="3"/>
  <c r="CU44" i="3"/>
  <c r="CU43" i="3"/>
  <c r="AY45" i="3"/>
  <c r="AY44" i="3"/>
  <c r="AY43" i="3"/>
  <c r="BW45" i="3"/>
  <c r="BW44" i="3"/>
  <c r="BW43" i="3"/>
  <c r="CI45" i="3"/>
  <c r="CI44" i="3"/>
  <c r="CI43" i="3"/>
  <c r="CH46" i="3"/>
  <c r="AL46" i="3"/>
  <c r="AB45" i="3"/>
  <c r="AB44" i="3"/>
  <c r="AB43" i="3"/>
  <c r="AM44" i="3"/>
  <c r="AM45" i="3"/>
  <c r="AM43" i="3"/>
  <c r="P44" i="3"/>
  <c r="P45" i="3"/>
  <c r="P43" i="3"/>
  <c r="AA46" i="3"/>
  <c r="BK45" i="3"/>
  <c r="BK44" i="3"/>
  <c r="BK43" i="3"/>
  <c r="BJ46" i="3"/>
  <c r="CT46" i="3"/>
  <c r="O46" i="3"/>
  <c r="AX46" i="6"/>
  <c r="CT46" i="6"/>
  <c r="AX91" i="12"/>
  <c r="AX91" i="11"/>
  <c r="AA91" i="10"/>
  <c r="AA91" i="8"/>
  <c r="CH91" i="13"/>
  <c r="CH93" i="13" s="1"/>
  <c r="CH96" i="13" s="1"/>
  <c r="CH91" i="10"/>
  <c r="CH93" i="10" s="1"/>
  <c r="CH96" i="10" s="1"/>
  <c r="BV91" i="10"/>
  <c r="BV93" i="10" s="1"/>
  <c r="BV96" i="10" s="1"/>
  <c r="BV91" i="12"/>
  <c r="BV93" i="12" s="1"/>
  <c r="BV96" i="12" s="1"/>
  <c r="AL91" i="13"/>
  <c r="AL91" i="10"/>
  <c r="BJ91" i="12"/>
  <c r="BJ93" i="12" s="1"/>
  <c r="BJ96" i="12" s="1"/>
  <c r="O91" i="6"/>
  <c r="CT91" i="9"/>
  <c r="CT93" i="9" s="1"/>
  <c r="CT96" i="9" s="1"/>
  <c r="AB91" i="6"/>
  <c r="AB91" i="12"/>
  <c r="BV91" i="9"/>
  <c r="BV93" i="9" s="1"/>
  <c r="BV96" i="9" s="1"/>
  <c r="AL91" i="9"/>
  <c r="BJ91" i="11"/>
  <c r="BJ93" i="11" s="1"/>
  <c r="BJ96" i="11" s="1"/>
  <c r="O91" i="8"/>
  <c r="CT91" i="12"/>
  <c r="CT93" i="12" s="1"/>
  <c r="CT96" i="12" s="1"/>
  <c r="CI91" i="12"/>
  <c r="P91" i="8"/>
  <c r="P91" i="12"/>
  <c r="BJ46" i="6"/>
  <c r="CH46" i="6"/>
  <c r="AA46" i="6"/>
  <c r="AX91" i="8"/>
  <c r="AX93" i="8" s="1"/>
  <c r="AX96" i="8" s="1"/>
  <c r="AX91" i="9"/>
  <c r="AX93" i="9" s="1"/>
  <c r="AX96" i="9" s="1"/>
  <c r="BV91" i="13"/>
  <c r="BV93" i="13" s="1"/>
  <c r="BV96" i="13" s="1"/>
  <c r="BV91" i="8"/>
  <c r="BV93" i="8" s="1"/>
  <c r="BV96" i="8" s="1"/>
  <c r="AL91" i="6"/>
  <c r="BJ91" i="10"/>
  <c r="BJ93" i="10" s="1"/>
  <c r="BJ96" i="10" s="1"/>
  <c r="O91" i="13"/>
  <c r="O91" i="5"/>
  <c r="CT91" i="13"/>
  <c r="CT93" i="13" s="1"/>
  <c r="CT96" i="13" s="1"/>
  <c r="CT91" i="10"/>
  <c r="CT93" i="10" s="1"/>
  <c r="CT96" i="10" s="1"/>
  <c r="CT91" i="6"/>
  <c r="AY91" i="10"/>
  <c r="AY91" i="13"/>
  <c r="AM91" i="11"/>
  <c r="BW91" i="8"/>
  <c r="BW91" i="10"/>
  <c r="BW91" i="13"/>
  <c r="BW91" i="12"/>
  <c r="CU91" i="10"/>
  <c r="CU91" i="6"/>
  <c r="CU91" i="12"/>
  <c r="AX91" i="13"/>
  <c r="AX91" i="6"/>
  <c r="AA91" i="12"/>
  <c r="CH91" i="6"/>
  <c r="BV91" i="11"/>
  <c r="BV93" i="11" s="1"/>
  <c r="BV96" i="11" s="1"/>
  <c r="BV91" i="6"/>
  <c r="AL91" i="12"/>
  <c r="AL91" i="11"/>
  <c r="O91" i="9"/>
  <c r="O91" i="10"/>
  <c r="CT91" i="11"/>
  <c r="CT93" i="11" s="1"/>
  <c r="CT96" i="11" s="1"/>
  <c r="CT91" i="8"/>
  <c r="CT93" i="8" s="1"/>
  <c r="CT96" i="8" s="1"/>
  <c r="BI62" i="9"/>
  <c r="CH93" i="9"/>
  <c r="CH96" i="9" s="1"/>
  <c r="CH60" i="9"/>
  <c r="CH62" i="9" s="1"/>
  <c r="CH64" i="9" s="1"/>
  <c r="BV60" i="8"/>
  <c r="BJ93" i="13"/>
  <c r="BJ96" i="13" s="1"/>
  <c r="BJ60" i="13"/>
  <c r="BJ62" i="13" s="1"/>
  <c r="BJ64" i="13" s="1"/>
  <c r="AX60" i="9"/>
  <c r="AX62" i="9" s="1"/>
  <c r="AX64" i="9" s="1"/>
  <c r="CG62" i="10"/>
  <c r="BT64" i="8"/>
  <c r="CT60" i="12"/>
  <c r="CT60" i="9"/>
  <c r="AB45" i="6"/>
  <c r="BK44" i="5"/>
  <c r="BK45" i="5"/>
  <c r="CI44" i="5"/>
  <c r="CI45" i="5"/>
  <c r="AY44" i="5"/>
  <c r="AY45" i="5"/>
  <c r="BW44" i="5"/>
  <c r="BW45" i="5"/>
  <c r="CI45" i="6"/>
  <c r="AM45" i="6"/>
  <c r="M60" i="5"/>
  <c r="M62" i="5" s="1"/>
  <c r="M64" i="5" s="1"/>
  <c r="CG62" i="8"/>
  <c r="CH93" i="8"/>
  <c r="CH96" i="8" s="1"/>
  <c r="CH60" i="8"/>
  <c r="CH62" i="8" s="1"/>
  <c r="CH64" i="8" s="1"/>
  <c r="BI62" i="10"/>
  <c r="BI64" i="10" s="1"/>
  <c r="BV60" i="11"/>
  <c r="BV62" i="11" s="1"/>
  <c r="BV64" i="11" s="1"/>
  <c r="BV60" i="13"/>
  <c r="BJ60" i="11"/>
  <c r="BJ62" i="11" s="1"/>
  <c r="BJ64" i="11" s="1"/>
  <c r="BJ93" i="9"/>
  <c r="BJ96" i="9" s="1"/>
  <c r="BJ60" i="9"/>
  <c r="AX60" i="8"/>
  <c r="BU62" i="9"/>
  <c r="BU64" i="9" s="1"/>
  <c r="CT60" i="11"/>
  <c r="CT60" i="8"/>
  <c r="AB44" i="5"/>
  <c r="AB45" i="5"/>
  <c r="CU45" i="6"/>
  <c r="AY45" i="6"/>
  <c r="BK45" i="6"/>
  <c r="DG44" i="5"/>
  <c r="DG45" i="5"/>
  <c r="CU44" i="5"/>
  <c r="CU45" i="5"/>
  <c r="L60" i="6"/>
  <c r="L62" i="6" s="1"/>
  <c r="L64" i="6" s="1"/>
  <c r="BV46" i="6"/>
  <c r="O46" i="6"/>
  <c r="BT64" i="10"/>
  <c r="CH60" i="13"/>
  <c r="CH62" i="13" s="1"/>
  <c r="CH64" i="13" s="1"/>
  <c r="CH93" i="11"/>
  <c r="CH96" i="11" s="1"/>
  <c r="CH60" i="11"/>
  <c r="CH62" i="11" s="1"/>
  <c r="CH64" i="11" s="1"/>
  <c r="BI62" i="13"/>
  <c r="BI64" i="13" s="1"/>
  <c r="BV60" i="10"/>
  <c r="BV62" i="10" s="1"/>
  <c r="BV64" i="10" s="1"/>
  <c r="BV60" i="12"/>
  <c r="BV62" i="12" s="1"/>
  <c r="BV64" i="12" s="1"/>
  <c r="BJ60" i="12"/>
  <c r="CG62" i="12"/>
  <c r="CG64" i="12" s="1"/>
  <c r="CT60" i="10"/>
  <c r="BW45" i="6"/>
  <c r="DG45" i="6"/>
  <c r="AM44" i="5"/>
  <c r="AM45" i="5"/>
  <c r="P45" i="5"/>
  <c r="L60" i="5"/>
  <c r="L62" i="5" s="1"/>
  <c r="L64" i="5" s="1"/>
  <c r="AU60" i="6"/>
  <c r="AU62" i="6" s="1"/>
  <c r="AU64" i="6" s="1"/>
  <c r="O46" i="5"/>
  <c r="BU62" i="12"/>
  <c r="BU64" i="12" s="1"/>
  <c r="CH93" i="12"/>
  <c r="CH96" i="12" s="1"/>
  <c r="CH60" i="12"/>
  <c r="CH60" i="10"/>
  <c r="CG64" i="9"/>
  <c r="CG62" i="13"/>
  <c r="CG64" i="13" s="1"/>
  <c r="BT64" i="9"/>
  <c r="BV60" i="9"/>
  <c r="BJ60" i="10"/>
  <c r="BJ62" i="10" s="1"/>
  <c r="BJ64" i="10" s="1"/>
  <c r="BJ93" i="8"/>
  <c r="BJ96" i="8" s="1"/>
  <c r="BJ60" i="8"/>
  <c r="BJ62" i="8" s="1"/>
  <c r="BJ64" i="8" s="1"/>
  <c r="AX93" i="10"/>
  <c r="AX96" i="10" s="1"/>
  <c r="AX60" i="10"/>
  <c r="AX62" i="10" s="1"/>
  <c r="AX64" i="10" s="1"/>
  <c r="BI62" i="11"/>
  <c r="BI64" i="11" s="1"/>
  <c r="CT60" i="13"/>
  <c r="BJ34" i="6"/>
  <c r="BJ76" i="6" s="1"/>
  <c r="CT34" i="6"/>
  <c r="CT36" i="6" s="1"/>
  <c r="P43" i="5"/>
  <c r="P44" i="5"/>
  <c r="BW44" i="6"/>
  <c r="BW33" i="6"/>
  <c r="BW43" i="6"/>
  <c r="CI44" i="6"/>
  <c r="CI33" i="6"/>
  <c r="CI43" i="6"/>
  <c r="AX34" i="6"/>
  <c r="AL34" i="6"/>
  <c r="AL76" i="6" s="1"/>
  <c r="CH34" i="6"/>
  <c r="CH76" i="6" s="1"/>
  <c r="P44" i="6"/>
  <c r="P43" i="6"/>
  <c r="P33" i="6"/>
  <c r="AA34" i="6"/>
  <c r="AA76" i="6" s="1"/>
  <c r="O34" i="6"/>
  <c r="O36" i="6" s="1"/>
  <c r="AB44" i="6"/>
  <c r="AB43" i="6"/>
  <c r="AB33" i="6"/>
  <c r="DG44" i="6"/>
  <c r="DG33" i="6"/>
  <c r="DG43" i="6"/>
  <c r="AM44" i="6"/>
  <c r="AM33" i="6"/>
  <c r="AM43" i="6"/>
  <c r="CU44" i="6"/>
  <c r="CU33" i="6"/>
  <c r="CU43" i="6"/>
  <c r="AY44" i="6"/>
  <c r="AY33" i="6"/>
  <c r="AY43" i="6"/>
  <c r="BK44" i="6"/>
  <c r="BK33" i="6"/>
  <c r="BK43" i="6"/>
  <c r="BV34" i="6"/>
  <c r="BV76" i="6" s="1"/>
  <c r="I97" i="3"/>
  <c r="J95" i="3" s="1"/>
  <c r="CH34" i="5"/>
  <c r="CH76" i="5" s="1"/>
  <c r="CG55" i="6"/>
  <c r="CG60" i="6" s="1"/>
  <c r="BV34" i="5"/>
  <c r="BV76" i="5" s="1"/>
  <c r="AX34" i="5"/>
  <c r="AX76" i="5" s="1"/>
  <c r="CT34" i="5"/>
  <c r="CT36" i="5" s="1"/>
  <c r="AB33" i="5"/>
  <c r="DG33" i="5"/>
  <c r="CU33" i="5"/>
  <c r="BU76" i="5"/>
  <c r="BU80" i="5" s="1"/>
  <c r="BU82" i="5" s="1"/>
  <c r="BU84" i="5" s="1"/>
  <c r="BU86" i="5" s="1"/>
  <c r="P33" i="5"/>
  <c r="O34" i="5"/>
  <c r="BK33" i="5"/>
  <c r="CI33" i="5"/>
  <c r="AY33" i="5"/>
  <c r="AM33" i="5"/>
  <c r="BW33" i="5"/>
  <c r="CG36" i="5"/>
  <c r="BJ34" i="5"/>
  <c r="BJ76" i="5" s="1"/>
  <c r="AL34" i="5"/>
  <c r="AL76" i="5" s="1"/>
  <c r="AA34" i="5"/>
  <c r="BU80" i="6"/>
  <c r="BU82" i="6" s="1"/>
  <c r="BU84" i="6" s="1"/>
  <c r="BU86" i="6" s="1"/>
  <c r="AW80" i="5"/>
  <c r="AW82" i="5" s="1"/>
  <c r="AW84" i="5" s="1"/>
  <c r="AW86" i="5" s="1"/>
  <c r="Z80" i="5"/>
  <c r="N80" i="5"/>
  <c r="N80" i="6"/>
  <c r="AB29" i="3"/>
  <c r="CU29" i="3"/>
  <c r="P29" i="3"/>
  <c r="AM29" i="3"/>
  <c r="BK29" i="3"/>
  <c r="DG29" i="3"/>
  <c r="AY29" i="3"/>
  <c r="CI29" i="3"/>
  <c r="BW29" i="3"/>
  <c r="X60" i="3"/>
  <c r="X62" i="3" s="1"/>
  <c r="X64" i="3" s="1"/>
  <c r="AK80" i="2"/>
  <c r="AB29" i="2"/>
  <c r="BK29" i="2"/>
  <c r="BW29" i="2"/>
  <c r="AM29" i="2"/>
  <c r="DG29" i="2"/>
  <c r="CI29" i="2"/>
  <c r="P29" i="2"/>
  <c r="CU29" i="2"/>
  <c r="AY29" i="2"/>
  <c r="AW80" i="2"/>
  <c r="AW76" i="1"/>
  <c r="BU76" i="1"/>
  <c r="BU80" i="1" s="1"/>
  <c r="CG76" i="1"/>
  <c r="CG80" i="1" s="1"/>
  <c r="BI76" i="1"/>
  <c r="BI80" i="1" s="1"/>
  <c r="AK76" i="1"/>
  <c r="AK80" i="1" s="1"/>
  <c r="AW80" i="1"/>
  <c r="AW80" i="6"/>
  <c r="W93" i="3"/>
  <c r="W96" i="3" s="1"/>
  <c r="AU82" i="3"/>
  <c r="AU84" i="3" s="1"/>
  <c r="L93" i="3"/>
  <c r="L96" i="3" s="1"/>
  <c r="L86" i="3"/>
  <c r="Y80" i="3"/>
  <c r="Y55" i="6"/>
  <c r="Z55" i="6"/>
  <c r="BH55" i="6"/>
  <c r="BI55" i="6"/>
  <c r="BI60" i="6" s="1"/>
  <c r="AV55" i="6"/>
  <c r="AU62" i="3"/>
  <c r="AU64" i="3" s="1"/>
  <c r="BV53" i="2"/>
  <c r="BV78" i="2" s="1"/>
  <c r="L62" i="3"/>
  <c r="L64" i="3" s="1"/>
  <c r="L62" i="2"/>
  <c r="L64" i="2" s="1"/>
  <c r="M55" i="2"/>
  <c r="M60" i="2" s="1"/>
  <c r="M62" i="2" s="1"/>
  <c r="M64" i="2" s="1"/>
  <c r="M55" i="3"/>
  <c r="Y55" i="3"/>
  <c r="Y60" i="3" s="1"/>
  <c r="AJ55" i="3"/>
  <c r="BH55" i="3"/>
  <c r="L62" i="4"/>
  <c r="L64" i="4" s="1"/>
  <c r="Y55" i="4"/>
  <c r="Y60" i="4" s="1"/>
  <c r="Y62" i="4" s="1"/>
  <c r="Y64" i="4" s="1"/>
  <c r="AJ55" i="4"/>
  <c r="AJ60" i="4" s="1"/>
  <c r="AJ62" i="4" s="1"/>
  <c r="AJ64" i="4" s="1"/>
  <c r="M55" i="4"/>
  <c r="M60" i="4" s="1"/>
  <c r="M62" i="4" s="1"/>
  <c r="M64" i="4" s="1"/>
  <c r="AV55" i="4"/>
  <c r="AV60" i="4" s="1"/>
  <c r="AV62" i="4" s="1"/>
  <c r="AV64" i="4" s="1"/>
  <c r="Y55" i="5"/>
  <c r="BJ53" i="4"/>
  <c r="BJ78" i="4" s="1"/>
  <c r="CT53" i="4"/>
  <c r="CT78" i="4" s="1"/>
  <c r="AA53" i="4"/>
  <c r="AL53" i="3"/>
  <c r="AL78" i="3" s="1"/>
  <c r="AX53" i="2"/>
  <c r="AX78" i="2" s="1"/>
  <c r="O53" i="2"/>
  <c r="O78" i="2" s="1"/>
  <c r="BV53" i="3"/>
  <c r="BV78" i="3" s="1"/>
  <c r="BV53" i="6"/>
  <c r="BV78" i="6" s="1"/>
  <c r="AA53" i="3"/>
  <c r="AA78" i="3" s="1"/>
  <c r="BV53" i="1"/>
  <c r="BV78" i="1" s="1"/>
  <c r="AA53" i="1"/>
  <c r="AA78" i="1" s="1"/>
  <c r="AL53" i="6"/>
  <c r="AL78" i="6" s="1"/>
  <c r="O53" i="6"/>
  <c r="O78" i="6" s="1"/>
  <c r="AX53" i="6"/>
  <c r="AX78" i="6" s="1"/>
  <c r="AA53" i="6"/>
  <c r="AA78" i="6" s="1"/>
  <c r="CT53" i="6"/>
  <c r="CT78" i="6" s="1"/>
  <c r="BJ53" i="6"/>
  <c r="BJ78" i="6" s="1"/>
  <c r="AX53" i="5"/>
  <c r="AX78" i="5" s="1"/>
  <c r="O53" i="5"/>
  <c r="O78" i="5" s="1"/>
  <c r="AA53" i="5"/>
  <c r="AA78" i="5" s="1"/>
  <c r="AL53" i="5"/>
  <c r="AL78" i="5" s="1"/>
  <c r="CT53" i="5"/>
  <c r="CT78" i="5" s="1"/>
  <c r="BJ53" i="5"/>
  <c r="BJ78" i="5" s="1"/>
  <c r="CH53" i="5"/>
  <c r="CH78" i="5" s="1"/>
  <c r="BV53" i="5"/>
  <c r="BV78" i="5" s="1"/>
  <c r="CH41" i="5"/>
  <c r="CH77" i="5" s="1"/>
  <c r="AX53" i="4"/>
  <c r="AX78" i="4" s="1"/>
  <c r="CH53" i="4"/>
  <c r="CH78" i="4" s="1"/>
  <c r="BV53" i="4"/>
  <c r="BV78" i="4" s="1"/>
  <c r="AL53" i="4"/>
  <c r="AL78" i="4" s="1"/>
  <c r="O53" i="4"/>
  <c r="O78" i="4" s="1"/>
  <c r="CT53" i="3"/>
  <c r="CT78" i="3" s="1"/>
  <c r="BJ53" i="3"/>
  <c r="BJ78" i="3" s="1"/>
  <c r="AX53" i="3"/>
  <c r="AX78" i="3" s="1"/>
  <c r="CH53" i="3"/>
  <c r="CH78" i="3" s="1"/>
  <c r="O53" i="3"/>
  <c r="O78" i="3" s="1"/>
  <c r="AL53" i="2"/>
  <c r="AL78" i="2" s="1"/>
  <c r="CH53" i="2"/>
  <c r="CH78" i="2" s="1"/>
  <c r="AA53" i="2"/>
  <c r="AA78" i="2" s="1"/>
  <c r="CT53" i="2"/>
  <c r="CT78" i="2" s="1"/>
  <c r="BJ53" i="2"/>
  <c r="BJ78" i="2" s="1"/>
  <c r="AX53" i="1"/>
  <c r="AX78" i="1" s="1"/>
  <c r="BJ53" i="1"/>
  <c r="BJ78" i="1" s="1"/>
  <c r="O53" i="1"/>
  <c r="O78" i="1" s="1"/>
  <c r="CH53" i="1"/>
  <c r="CH78" i="1" s="1"/>
  <c r="CT53" i="1"/>
  <c r="CT78" i="1" s="1"/>
  <c r="AL53" i="1"/>
  <c r="AL78" i="1" s="1"/>
  <c r="L84" i="2"/>
  <c r="L86" i="2" s="1"/>
  <c r="AA41" i="5"/>
  <c r="AA77" i="5" s="1"/>
  <c r="L93" i="6"/>
  <c r="L96" i="6" s="1"/>
  <c r="BV34" i="2"/>
  <c r="BV76" i="2" s="1"/>
  <c r="AT86" i="3"/>
  <c r="AT93" i="3"/>
  <c r="AT96" i="3" s="1"/>
  <c r="J95" i="6"/>
  <c r="J97" i="6" s="1"/>
  <c r="G11" i="28"/>
  <c r="K93" i="2"/>
  <c r="K96" i="2" s="1"/>
  <c r="K86" i="2"/>
  <c r="BI76" i="3"/>
  <c r="BI80" i="3" s="1"/>
  <c r="BI36" i="3"/>
  <c r="BU77" i="4"/>
  <c r="AB31" i="1"/>
  <c r="AB26" i="1"/>
  <c r="AB22" i="1"/>
  <c r="AB28" i="1"/>
  <c r="AB18" i="1"/>
  <c r="AB12" i="1"/>
  <c r="AB9" i="1"/>
  <c r="AB21" i="1"/>
  <c r="AB15" i="1"/>
  <c r="AB32" i="1"/>
  <c r="AB30" i="1"/>
  <c r="AB24" i="1"/>
  <c r="AB14" i="1"/>
  <c r="AB23" i="1"/>
  <c r="AB11" i="1"/>
  <c r="AB33" i="1"/>
  <c r="AB20" i="1"/>
  <c r="AB25" i="1"/>
  <c r="AB17" i="1"/>
  <c r="AB27" i="1"/>
  <c r="AB16" i="1"/>
  <c r="AB19" i="1"/>
  <c r="AY28" i="5"/>
  <c r="AY24" i="5"/>
  <c r="AY20" i="5"/>
  <c r="AY16" i="5"/>
  <c r="AY29" i="5"/>
  <c r="AY22" i="5"/>
  <c r="AY30" i="5"/>
  <c r="AY18" i="5"/>
  <c r="AY23" i="5"/>
  <c r="AY25" i="5"/>
  <c r="AY21" i="5"/>
  <c r="AY31" i="5"/>
  <c r="AY26" i="5"/>
  <c r="AY32" i="5"/>
  <c r="AY19" i="5"/>
  <c r="AY27" i="5"/>
  <c r="AM16" i="6"/>
  <c r="AM27" i="6"/>
  <c r="AM22" i="6"/>
  <c r="AM30" i="6"/>
  <c r="AM25" i="6"/>
  <c r="AM20" i="6"/>
  <c r="AM29" i="6"/>
  <c r="AM18" i="6"/>
  <c r="AM31" i="6"/>
  <c r="AM21" i="6"/>
  <c r="AM32" i="6"/>
  <c r="AM26" i="6"/>
  <c r="AM23" i="6"/>
  <c r="AM24" i="6"/>
  <c r="AM28" i="6"/>
  <c r="BK33" i="3"/>
  <c r="BK28" i="3"/>
  <c r="BK24" i="3"/>
  <c r="BK20" i="3"/>
  <c r="BK16" i="3"/>
  <c r="BK10" i="3"/>
  <c r="BK26" i="3"/>
  <c r="BK19" i="3"/>
  <c r="BK17" i="3"/>
  <c r="BK11" i="3"/>
  <c r="BK30" i="3"/>
  <c r="BK27" i="3"/>
  <c r="BK22" i="3"/>
  <c r="BK15" i="3"/>
  <c r="BK32" i="3"/>
  <c r="BK25" i="3"/>
  <c r="BK12" i="3"/>
  <c r="BK9" i="3"/>
  <c r="BK23" i="3"/>
  <c r="BK18" i="3"/>
  <c r="BK14" i="3"/>
  <c r="BK31" i="3"/>
  <c r="BK21" i="3"/>
  <c r="G7" i="28"/>
  <c r="J95" i="2"/>
  <c r="J97" i="2" s="1"/>
  <c r="AK36" i="3"/>
  <c r="AK55" i="3" s="1"/>
  <c r="AK60" i="3" s="1"/>
  <c r="AK76" i="3"/>
  <c r="AK80" i="3" s="1"/>
  <c r="AI82" i="3"/>
  <c r="AI84" i="3" s="1"/>
  <c r="AA34" i="1"/>
  <c r="AX34" i="2"/>
  <c r="BG82" i="3"/>
  <c r="BG84" i="3" s="1"/>
  <c r="AB26" i="2"/>
  <c r="AB25" i="2"/>
  <c r="AB23" i="2"/>
  <c r="AB16" i="2"/>
  <c r="AB31" i="2"/>
  <c r="AB28" i="2"/>
  <c r="AB17" i="2"/>
  <c r="AB14" i="2"/>
  <c r="AB22" i="2"/>
  <c r="AB20" i="2"/>
  <c r="AB30" i="2"/>
  <c r="AB27" i="2"/>
  <c r="AB9" i="2"/>
  <c r="AB21" i="2"/>
  <c r="AB33" i="2"/>
  <c r="AB32" i="2"/>
  <c r="AB18" i="2"/>
  <c r="AB11" i="2"/>
  <c r="AB24" i="2"/>
  <c r="P11" i="2"/>
  <c r="P17" i="2"/>
  <c r="P13" i="2"/>
  <c r="P26" i="2"/>
  <c r="P15" i="2"/>
  <c r="P10" i="2"/>
  <c r="P24" i="2"/>
  <c r="P21" i="2"/>
  <c r="P25" i="2"/>
  <c r="P9" i="2"/>
  <c r="P23" i="2"/>
  <c r="P31" i="2"/>
  <c r="P14" i="2"/>
  <c r="P33" i="2"/>
  <c r="P27" i="2"/>
  <c r="P28" i="2"/>
  <c r="P32" i="2"/>
  <c r="P18" i="2"/>
  <c r="P22" i="2"/>
  <c r="P12" i="2"/>
  <c r="P19" i="2"/>
  <c r="P16" i="2"/>
  <c r="P30" i="2"/>
  <c r="P20" i="2"/>
  <c r="P25" i="1"/>
  <c r="P13" i="1"/>
  <c r="P28" i="1"/>
  <c r="P15" i="1"/>
  <c r="P32" i="1"/>
  <c r="P18" i="1"/>
  <c r="P30" i="1"/>
  <c r="P10" i="1"/>
  <c r="P11" i="1"/>
  <c r="P14" i="1"/>
  <c r="P33" i="1"/>
  <c r="P19" i="1"/>
  <c r="P27" i="1"/>
  <c r="P22" i="1"/>
  <c r="P31" i="1"/>
  <c r="P26" i="1"/>
  <c r="P20" i="1"/>
  <c r="P24" i="1"/>
  <c r="P16" i="1"/>
  <c r="P17" i="1"/>
  <c r="P21" i="1"/>
  <c r="P23" i="1"/>
  <c r="P9" i="1"/>
  <c r="P12" i="1"/>
  <c r="AA34" i="3"/>
  <c r="CU30" i="2"/>
  <c r="CU28" i="2"/>
  <c r="CU21" i="2"/>
  <c r="CU18" i="2"/>
  <c r="CU9" i="2"/>
  <c r="CU24" i="2"/>
  <c r="CU22" i="2"/>
  <c r="CU23" i="2"/>
  <c r="CU17" i="2"/>
  <c r="CU26" i="2"/>
  <c r="CU12" i="2"/>
  <c r="CU27" i="2"/>
  <c r="CU10" i="2"/>
  <c r="CU31" i="2"/>
  <c r="CU16" i="2"/>
  <c r="CU20" i="2"/>
  <c r="CU25" i="2"/>
  <c r="CU11" i="2"/>
  <c r="CU14" i="2"/>
  <c r="CU32" i="2"/>
  <c r="CU15" i="2"/>
  <c r="CU19" i="2"/>
  <c r="CU33" i="2"/>
  <c r="AY26" i="1"/>
  <c r="AY22" i="1"/>
  <c r="AY18" i="1"/>
  <c r="AY14" i="1"/>
  <c r="AY11" i="1"/>
  <c r="AY32" i="1"/>
  <c r="AY27" i="1"/>
  <c r="AY20" i="1"/>
  <c r="AY12" i="1"/>
  <c r="AY33" i="1"/>
  <c r="AY25" i="1"/>
  <c r="AY24" i="1"/>
  <c r="AY21" i="1"/>
  <c r="AY10" i="1"/>
  <c r="AY31" i="1"/>
  <c r="AY28" i="1"/>
  <c r="AY23" i="1"/>
  <c r="AY19" i="1"/>
  <c r="AY15" i="1"/>
  <c r="AY16" i="1"/>
  <c r="AY30" i="1"/>
  <c r="AY17" i="1"/>
  <c r="AY9" i="1"/>
  <c r="BK30" i="6"/>
  <c r="BK26" i="6"/>
  <c r="BK22" i="6"/>
  <c r="BK18" i="6"/>
  <c r="BK27" i="6"/>
  <c r="BK24" i="6"/>
  <c r="BK21" i="6"/>
  <c r="BK31" i="6"/>
  <c r="BK25" i="6"/>
  <c r="BK23" i="6"/>
  <c r="BK16" i="6"/>
  <c r="BK28" i="6"/>
  <c r="BK20" i="6"/>
  <c r="BK32" i="6"/>
  <c r="BK29" i="6"/>
  <c r="BK33" i="1"/>
  <c r="BK25" i="1"/>
  <c r="BK11" i="1"/>
  <c r="BK22" i="1"/>
  <c r="BK30" i="1"/>
  <c r="BK19" i="1"/>
  <c r="BK15" i="1"/>
  <c r="BK26" i="1"/>
  <c r="BK10" i="1"/>
  <c r="BK28" i="1"/>
  <c r="BK24" i="1"/>
  <c r="BK12" i="1"/>
  <c r="BK21" i="1"/>
  <c r="BK23" i="1"/>
  <c r="BK18" i="1"/>
  <c r="BK32" i="1"/>
  <c r="BK20" i="1"/>
  <c r="BK16" i="1"/>
  <c r="BK27" i="1"/>
  <c r="BK9" i="1"/>
  <c r="BK17" i="1"/>
  <c r="BK14" i="1"/>
  <c r="BK31" i="1"/>
  <c r="BJ34" i="3"/>
  <c r="AM16" i="5"/>
  <c r="AM30" i="5"/>
  <c r="AM26" i="5"/>
  <c r="AM22" i="5"/>
  <c r="AM18" i="5"/>
  <c r="AM31" i="5"/>
  <c r="AM24" i="5"/>
  <c r="AM20" i="5"/>
  <c r="AM27" i="5"/>
  <c r="AM28" i="5"/>
  <c r="AM21" i="5"/>
  <c r="AM29" i="5"/>
  <c r="AM25" i="5"/>
  <c r="AM23" i="5"/>
  <c r="AM19" i="5"/>
  <c r="AM32" i="5"/>
  <c r="AM31" i="2"/>
  <c r="AM21" i="2"/>
  <c r="AM14" i="2"/>
  <c r="AM19" i="2"/>
  <c r="AM28" i="2"/>
  <c r="AM12" i="2"/>
  <c r="AM18" i="2"/>
  <c r="AM10" i="2"/>
  <c r="AM15" i="2"/>
  <c r="AM30" i="2"/>
  <c r="AM27" i="2"/>
  <c r="AM24" i="2"/>
  <c r="AM9" i="2"/>
  <c r="AM20" i="2"/>
  <c r="AM22" i="2"/>
  <c r="AM26" i="2"/>
  <c r="AM23" i="2"/>
  <c r="AM25" i="2"/>
  <c r="AM17" i="2"/>
  <c r="AM33" i="2"/>
  <c r="AM11" i="2"/>
  <c r="AM16" i="2"/>
  <c r="AM32" i="2"/>
  <c r="DG16" i="5"/>
  <c r="DG20" i="5"/>
  <c r="DG32" i="5"/>
  <c r="DG29" i="5"/>
  <c r="DG26" i="5"/>
  <c r="DG23" i="5"/>
  <c r="DG21" i="5"/>
  <c r="DG28" i="5"/>
  <c r="DG25" i="5"/>
  <c r="DG24" i="5"/>
  <c r="DG19" i="5"/>
  <c r="DG18" i="5"/>
  <c r="DG31" i="5"/>
  <c r="DG30" i="5"/>
  <c r="DG27" i="5"/>
  <c r="DG22" i="5"/>
  <c r="P16" i="5"/>
  <c r="P25" i="5"/>
  <c r="P20" i="5"/>
  <c r="P28" i="5"/>
  <c r="P31" i="5"/>
  <c r="P30" i="5"/>
  <c r="P32" i="5"/>
  <c r="P21" i="5"/>
  <c r="P23" i="5"/>
  <c r="P26" i="5"/>
  <c r="P29" i="5"/>
  <c r="P27" i="5"/>
  <c r="P22" i="5"/>
  <c r="P24" i="5"/>
  <c r="P19" i="5"/>
  <c r="P18" i="5"/>
  <c r="BH82" i="3"/>
  <c r="N76" i="1"/>
  <c r="N80" i="1" s="1"/>
  <c r="J95" i="5"/>
  <c r="J97" i="5" s="1"/>
  <c r="G10" i="28"/>
  <c r="AY32" i="6"/>
  <c r="AY28" i="6"/>
  <c r="AY24" i="6"/>
  <c r="AY20" i="6"/>
  <c r="AY27" i="6"/>
  <c r="AY25" i="6"/>
  <c r="AY18" i="6"/>
  <c r="AY16" i="6"/>
  <c r="AY29" i="6"/>
  <c r="AY22" i="6"/>
  <c r="AY31" i="6"/>
  <c r="AY26" i="6"/>
  <c r="AY30" i="6"/>
  <c r="AY23" i="6"/>
  <c r="AY21" i="6"/>
  <c r="CI30" i="3"/>
  <c r="CI25" i="3"/>
  <c r="CI21" i="3"/>
  <c r="CI17" i="3"/>
  <c r="CI32" i="3"/>
  <c r="CI24" i="3"/>
  <c r="CI22" i="3"/>
  <c r="CI15" i="3"/>
  <c r="CI10" i="3"/>
  <c r="CI31" i="3"/>
  <c r="CI28" i="3"/>
  <c r="CI23" i="3"/>
  <c r="CI18" i="3"/>
  <c r="CI16" i="3"/>
  <c r="CI12" i="3"/>
  <c r="CI19" i="3"/>
  <c r="CI20" i="3"/>
  <c r="CI26" i="3"/>
  <c r="CI14" i="3"/>
  <c r="CI33" i="3"/>
  <c r="CI11" i="3"/>
  <c r="CI9" i="3"/>
  <c r="CI27" i="3"/>
  <c r="N77" i="4"/>
  <c r="AW77" i="4"/>
  <c r="AB16" i="6"/>
  <c r="AB30" i="6"/>
  <c r="AB24" i="6"/>
  <c r="AB20" i="6"/>
  <c r="AB22" i="6"/>
  <c r="AB29" i="6"/>
  <c r="AB23" i="6"/>
  <c r="AB19" i="6"/>
  <c r="AB28" i="6"/>
  <c r="AB27" i="6"/>
  <c r="AB26" i="6"/>
  <c r="AB25" i="6"/>
  <c r="AB21" i="6"/>
  <c r="AB32" i="6"/>
  <c r="AB18" i="6"/>
  <c r="DG25" i="2"/>
  <c r="DG16" i="2"/>
  <c r="DG15" i="2"/>
  <c r="DG23" i="2"/>
  <c r="DG31" i="2"/>
  <c r="DG18" i="2"/>
  <c r="DG21" i="2"/>
  <c r="DG9" i="2"/>
  <c r="DG11" i="2"/>
  <c r="DG27" i="2"/>
  <c r="DG26" i="2"/>
  <c r="DG33" i="2"/>
  <c r="DG20" i="2"/>
  <c r="DG10" i="2"/>
  <c r="DG19" i="2"/>
  <c r="DG22" i="2"/>
  <c r="DG17" i="2"/>
  <c r="DG28" i="2"/>
  <c r="DG14" i="2"/>
  <c r="DG30" i="2"/>
  <c r="DG32" i="2"/>
  <c r="DG24" i="2"/>
  <c r="DG12" i="2"/>
  <c r="DG17" i="1"/>
  <c r="DG31" i="1"/>
  <c r="DG26" i="1"/>
  <c r="DG22" i="1"/>
  <c r="DG33" i="1"/>
  <c r="DG25" i="1"/>
  <c r="DG23" i="1"/>
  <c r="DG16" i="1"/>
  <c r="DG14" i="1"/>
  <c r="DG18" i="1"/>
  <c r="DG12" i="1"/>
  <c r="DG32" i="1"/>
  <c r="DG28" i="1"/>
  <c r="DG15" i="1"/>
  <c r="DG24" i="1"/>
  <c r="DG19" i="1"/>
  <c r="DG10" i="1"/>
  <c r="DG9" i="1"/>
  <c r="DG21" i="1"/>
  <c r="DG20" i="1"/>
  <c r="DG11" i="1"/>
  <c r="DG27" i="1"/>
  <c r="DG30" i="1"/>
  <c r="AY21" i="2"/>
  <c r="AY23" i="2"/>
  <c r="AY30" i="2"/>
  <c r="AY20" i="2"/>
  <c r="AY18" i="2"/>
  <c r="AY25" i="2"/>
  <c r="AY24" i="2"/>
  <c r="AY16" i="2"/>
  <c r="AY22" i="2"/>
  <c r="AY28" i="2"/>
  <c r="AY10" i="2"/>
  <c r="AY19" i="2"/>
  <c r="AY32" i="2"/>
  <c r="AY33" i="2"/>
  <c r="AY26" i="2"/>
  <c r="AY14" i="2"/>
  <c r="AY27" i="2"/>
  <c r="AY31" i="2"/>
  <c r="AY12" i="2"/>
  <c r="AY9" i="2"/>
  <c r="AY17" i="2"/>
  <c r="AY15" i="2"/>
  <c r="AY11" i="2"/>
  <c r="CT34" i="3"/>
  <c r="BJ34" i="1"/>
  <c r="BK29" i="5"/>
  <c r="BK25" i="5"/>
  <c r="BK21" i="5"/>
  <c r="BK16" i="5"/>
  <c r="BK28" i="5"/>
  <c r="BK26" i="5"/>
  <c r="BK19" i="5"/>
  <c r="BK30" i="5"/>
  <c r="BK27" i="5"/>
  <c r="BK24" i="5"/>
  <c r="BK23" i="5"/>
  <c r="BK20" i="5"/>
  <c r="BK32" i="5"/>
  <c r="BK31" i="5"/>
  <c r="BK18" i="5"/>
  <c r="BK22" i="5"/>
  <c r="CU29" i="6"/>
  <c r="CU26" i="6"/>
  <c r="CU24" i="6"/>
  <c r="CU18" i="6"/>
  <c r="CU30" i="6"/>
  <c r="CU28" i="6"/>
  <c r="CU22" i="6"/>
  <c r="CU20" i="6"/>
  <c r="CU16" i="6"/>
  <c r="CU32" i="6"/>
  <c r="CU21" i="6"/>
  <c r="CU27" i="6"/>
  <c r="CU19" i="6"/>
  <c r="CU23" i="6"/>
  <c r="CU31" i="6"/>
  <c r="CU25" i="6"/>
  <c r="CI30" i="1"/>
  <c r="CI25" i="1"/>
  <c r="CI21" i="1"/>
  <c r="CI17" i="1"/>
  <c r="CI16" i="1"/>
  <c r="CI12" i="1"/>
  <c r="CI24" i="1"/>
  <c r="CI19" i="1"/>
  <c r="CI14" i="1"/>
  <c r="CI33" i="1"/>
  <c r="CI11" i="1"/>
  <c r="CI10" i="1"/>
  <c r="CI23" i="1"/>
  <c r="CI27" i="1"/>
  <c r="CI31" i="1"/>
  <c r="CI18" i="1"/>
  <c r="CI32" i="1"/>
  <c r="CI15" i="1"/>
  <c r="CI9" i="1"/>
  <c r="CI22" i="1"/>
  <c r="CI28" i="1"/>
  <c r="CI26" i="1"/>
  <c r="CI20" i="1"/>
  <c r="P18" i="6"/>
  <c r="P24" i="6"/>
  <c r="P16" i="6"/>
  <c r="P25" i="6"/>
  <c r="P23" i="6"/>
  <c r="P32" i="6"/>
  <c r="P27" i="6"/>
  <c r="P30" i="6"/>
  <c r="P28" i="6"/>
  <c r="P31" i="6"/>
  <c r="P20" i="6"/>
  <c r="P22" i="6"/>
  <c r="P26" i="6"/>
  <c r="P21" i="6"/>
  <c r="P29" i="6"/>
  <c r="P19" i="6"/>
  <c r="CH34" i="1"/>
  <c r="AT62" i="3"/>
  <c r="AT64" i="3" s="1"/>
  <c r="AA34" i="2"/>
  <c r="AA76" i="2" s="1"/>
  <c r="CT34" i="2"/>
  <c r="AW76" i="3"/>
  <c r="AW36" i="3"/>
  <c r="BW16" i="5"/>
  <c r="BW31" i="5"/>
  <c r="BW26" i="5"/>
  <c r="BW29" i="5"/>
  <c r="BW24" i="5"/>
  <c r="BW21" i="5"/>
  <c r="BW18" i="5"/>
  <c r="BW25" i="5"/>
  <c r="BW19" i="5"/>
  <c r="BW30" i="5"/>
  <c r="BW32" i="5"/>
  <c r="BW20" i="5"/>
  <c r="BW22" i="5"/>
  <c r="BW28" i="5"/>
  <c r="BW27" i="5"/>
  <c r="BW23" i="5"/>
  <c r="AB31" i="3"/>
  <c r="AB26" i="3"/>
  <c r="AB22" i="3"/>
  <c r="AB18" i="3"/>
  <c r="AB14" i="3"/>
  <c r="AB11" i="3"/>
  <c r="AB33" i="3"/>
  <c r="AB25" i="3"/>
  <c r="AB23" i="3"/>
  <c r="AB16" i="3"/>
  <c r="AB9" i="3"/>
  <c r="AB27" i="3"/>
  <c r="AB20" i="3"/>
  <c r="AB17" i="3"/>
  <c r="AB12" i="3"/>
  <c r="AB28" i="3"/>
  <c r="AB24" i="3"/>
  <c r="AB19" i="3"/>
  <c r="AB32" i="3"/>
  <c r="AB30" i="3"/>
  <c r="AB21" i="3"/>
  <c r="DG32" i="3"/>
  <c r="DG27" i="3"/>
  <c r="DG23" i="3"/>
  <c r="DG19" i="3"/>
  <c r="DG15" i="3"/>
  <c r="DG12" i="3"/>
  <c r="DG9" i="3"/>
  <c r="DG33" i="3"/>
  <c r="DG25" i="3"/>
  <c r="DG18" i="3"/>
  <c r="DG16" i="3"/>
  <c r="DG28" i="3"/>
  <c r="DG26" i="3"/>
  <c r="DG21" i="3"/>
  <c r="DG14" i="3"/>
  <c r="DG22" i="3"/>
  <c r="DG17" i="3"/>
  <c r="DG10" i="3"/>
  <c r="DG31" i="3"/>
  <c r="DG30" i="3"/>
  <c r="DG24" i="3"/>
  <c r="DG20" i="3"/>
  <c r="DG11" i="3"/>
  <c r="AM26" i="1"/>
  <c r="AM22" i="1"/>
  <c r="AM18" i="1"/>
  <c r="AM14" i="1"/>
  <c r="AM11" i="1"/>
  <c r="AM32" i="1"/>
  <c r="AM25" i="1"/>
  <c r="AM23" i="1"/>
  <c r="AM16" i="1"/>
  <c r="AM9" i="1"/>
  <c r="AM31" i="1"/>
  <c r="AM28" i="1"/>
  <c r="AM27" i="1"/>
  <c r="AM20" i="1"/>
  <c r="AM15" i="1"/>
  <c r="AM10" i="1"/>
  <c r="AM30" i="1"/>
  <c r="AM17" i="1"/>
  <c r="AM12" i="1"/>
  <c r="AM21" i="1"/>
  <c r="AM33" i="1"/>
  <c r="AM19" i="1"/>
  <c r="AM24" i="1"/>
  <c r="BW11" i="2"/>
  <c r="BW19" i="2"/>
  <c r="BW31" i="2"/>
  <c r="BW27" i="2"/>
  <c r="BW23" i="2"/>
  <c r="BW14" i="2"/>
  <c r="BW21" i="2"/>
  <c r="BW12" i="2"/>
  <c r="BW30" i="2"/>
  <c r="BW32" i="2"/>
  <c r="BW9" i="2"/>
  <c r="BW20" i="2"/>
  <c r="BW33" i="2"/>
  <c r="BW26" i="2"/>
  <c r="BW28" i="2"/>
  <c r="BW18" i="2"/>
  <c r="BW15" i="2"/>
  <c r="BW25" i="2"/>
  <c r="BW17" i="2"/>
  <c r="BW16" i="2"/>
  <c r="BW24" i="2"/>
  <c r="BW10" i="2"/>
  <c r="BW22" i="2"/>
  <c r="CU16" i="5"/>
  <c r="CU31" i="5"/>
  <c r="CU27" i="5"/>
  <c r="CU23" i="5"/>
  <c r="CU19" i="5"/>
  <c r="CU32" i="5"/>
  <c r="CU22" i="5"/>
  <c r="CU29" i="5"/>
  <c r="CU26" i="5"/>
  <c r="CU28" i="5"/>
  <c r="CU24" i="5"/>
  <c r="CU20" i="5"/>
  <c r="CU25" i="5"/>
  <c r="CU18" i="5"/>
  <c r="CU30" i="5"/>
  <c r="CU21" i="5"/>
  <c r="CG76" i="2"/>
  <c r="CG80" i="2" s="1"/>
  <c r="BV34" i="1"/>
  <c r="BU76" i="3"/>
  <c r="BU36" i="3"/>
  <c r="BV34" i="3"/>
  <c r="AL34" i="3"/>
  <c r="Z76" i="3"/>
  <c r="Z36" i="3"/>
  <c r="AB16" i="5"/>
  <c r="AB29" i="5"/>
  <c r="AB32" i="5"/>
  <c r="AB23" i="5"/>
  <c r="AB28" i="5"/>
  <c r="AB18" i="5"/>
  <c r="AB24" i="5"/>
  <c r="AB26" i="5"/>
  <c r="AB19" i="5"/>
  <c r="AB21" i="5"/>
  <c r="AB22" i="5"/>
  <c r="AB25" i="5"/>
  <c r="AB20" i="5"/>
  <c r="AB30" i="5"/>
  <c r="AB31" i="5"/>
  <c r="AB27" i="5"/>
  <c r="BW30" i="6"/>
  <c r="BW26" i="6"/>
  <c r="BW22" i="6"/>
  <c r="BW18" i="6"/>
  <c r="BW16" i="6"/>
  <c r="BW29" i="6"/>
  <c r="BW27" i="6"/>
  <c r="BW20" i="6"/>
  <c r="BW28" i="6"/>
  <c r="BW23" i="6"/>
  <c r="BW21" i="6"/>
  <c r="BW32" i="6"/>
  <c r="BW31" i="6"/>
  <c r="BW25" i="6"/>
  <c r="BW24" i="6"/>
  <c r="P17" i="3"/>
  <c r="P20" i="3"/>
  <c r="P9" i="3"/>
  <c r="P23" i="3"/>
  <c r="P11" i="3"/>
  <c r="P26" i="3"/>
  <c r="P30" i="3"/>
  <c r="P24" i="3"/>
  <c r="P31" i="3"/>
  <c r="P13" i="3"/>
  <c r="P15" i="3"/>
  <c r="P28" i="3"/>
  <c r="P16" i="3"/>
  <c r="P10" i="3"/>
  <c r="P27" i="3"/>
  <c r="P14" i="3"/>
  <c r="P21" i="3"/>
  <c r="P18" i="3"/>
  <c r="P25" i="3"/>
  <c r="P19" i="3"/>
  <c r="P33" i="3"/>
  <c r="P22" i="3"/>
  <c r="P12" i="3"/>
  <c r="CH34" i="2"/>
  <c r="CH76" i="2" s="1"/>
  <c r="BW30" i="1"/>
  <c r="BW25" i="1"/>
  <c r="BW21" i="1"/>
  <c r="BW17" i="1"/>
  <c r="BW14" i="1"/>
  <c r="BW12" i="1"/>
  <c r="BW18" i="1"/>
  <c r="BW27" i="1"/>
  <c r="BW19" i="1"/>
  <c r="BW15" i="1"/>
  <c r="BW23" i="1"/>
  <c r="BW33" i="1"/>
  <c r="BW10" i="1"/>
  <c r="BW26" i="1"/>
  <c r="BW28" i="1"/>
  <c r="BW32" i="1"/>
  <c r="BW24" i="1"/>
  <c r="BW11" i="1"/>
  <c r="BW20" i="1"/>
  <c r="BW31" i="1"/>
  <c r="BW22" i="1"/>
  <c r="BW9" i="1"/>
  <c r="BW16" i="1"/>
  <c r="CI31" i="5"/>
  <c r="CI27" i="5"/>
  <c r="CI23" i="5"/>
  <c r="CI19" i="5"/>
  <c r="CI30" i="5"/>
  <c r="CI28" i="5"/>
  <c r="CI21" i="5"/>
  <c r="CI32" i="5"/>
  <c r="CI25" i="5"/>
  <c r="CI20" i="5"/>
  <c r="CI18" i="5"/>
  <c r="CI16" i="5"/>
  <c r="CI24" i="5"/>
  <c r="CI22" i="5"/>
  <c r="CI29" i="5"/>
  <c r="CI26" i="5"/>
  <c r="AM31" i="3"/>
  <c r="AM26" i="3"/>
  <c r="AM22" i="3"/>
  <c r="AM18" i="3"/>
  <c r="AM14" i="3"/>
  <c r="AM11" i="3"/>
  <c r="AM33" i="3"/>
  <c r="AM25" i="3"/>
  <c r="AM23" i="3"/>
  <c r="AM16" i="3"/>
  <c r="AM9" i="3"/>
  <c r="AM32" i="3"/>
  <c r="AM30" i="3"/>
  <c r="AM24" i="3"/>
  <c r="AM19" i="3"/>
  <c r="AM17" i="3"/>
  <c r="AM28" i="3"/>
  <c r="AM27" i="3"/>
  <c r="AM15" i="3"/>
  <c r="AM20" i="3"/>
  <c r="AM12" i="3"/>
  <c r="AM21" i="3"/>
  <c r="AM10" i="3"/>
  <c r="CI27" i="6"/>
  <c r="CI24" i="6"/>
  <c r="CI31" i="6"/>
  <c r="CI26" i="6"/>
  <c r="CI22" i="6"/>
  <c r="CI18" i="6"/>
  <c r="CI20" i="6"/>
  <c r="CI32" i="6"/>
  <c r="CI29" i="6"/>
  <c r="CI19" i="6"/>
  <c r="CI25" i="6"/>
  <c r="CI21" i="6"/>
  <c r="CI28" i="6"/>
  <c r="CI30" i="6"/>
  <c r="CI23" i="6"/>
  <c r="CI16" i="6"/>
  <c r="BJ34" i="2"/>
  <c r="BJ76" i="2" s="1"/>
  <c r="AL34" i="1"/>
  <c r="O34" i="3"/>
  <c r="O76" i="3" s="1"/>
  <c r="Z76" i="1"/>
  <c r="Z80" i="1" s="1"/>
  <c r="N76" i="3"/>
  <c r="N80" i="3" s="1"/>
  <c r="N36" i="3"/>
  <c r="CG76" i="3"/>
  <c r="CG80" i="3" s="1"/>
  <c r="CG36" i="3"/>
  <c r="CG55" i="3" s="1"/>
  <c r="CG60" i="3" s="1"/>
  <c r="O34" i="2"/>
  <c r="O76" i="2" s="1"/>
  <c r="N76" i="2"/>
  <c r="N80" i="2" s="1"/>
  <c r="N36" i="2"/>
  <c r="BK20" i="2"/>
  <c r="BK14" i="2"/>
  <c r="BK17" i="2"/>
  <c r="BK25" i="2"/>
  <c r="BK21" i="2"/>
  <c r="BK26" i="2"/>
  <c r="BK12" i="2"/>
  <c r="BK33" i="2"/>
  <c r="BK11" i="2"/>
  <c r="BK27" i="2"/>
  <c r="BK31" i="2"/>
  <c r="BK15" i="2"/>
  <c r="BK24" i="2"/>
  <c r="BK28" i="2"/>
  <c r="BK10" i="2"/>
  <c r="BK18" i="2"/>
  <c r="BK9" i="2"/>
  <c r="BK23" i="2"/>
  <c r="BK32" i="2"/>
  <c r="BK19" i="2"/>
  <c r="BK30" i="2"/>
  <c r="BK16" i="2"/>
  <c r="BK22" i="2"/>
  <c r="CU31" i="3"/>
  <c r="CU26" i="3"/>
  <c r="CU22" i="3"/>
  <c r="CU18" i="3"/>
  <c r="CU14" i="3"/>
  <c r="CU11" i="3"/>
  <c r="CU30" i="3"/>
  <c r="CU27" i="3"/>
  <c r="CU20" i="3"/>
  <c r="CU12" i="3"/>
  <c r="CU15" i="3"/>
  <c r="CU10" i="3"/>
  <c r="CU23" i="3"/>
  <c r="CU17" i="3"/>
  <c r="CU9" i="3"/>
  <c r="CU32" i="3"/>
  <c r="CU33" i="3"/>
  <c r="CU21" i="3"/>
  <c r="CU28" i="3"/>
  <c r="CU19" i="3"/>
  <c r="CU24" i="3"/>
  <c r="CU25" i="3"/>
  <c r="CU16" i="3"/>
  <c r="AY32" i="3"/>
  <c r="AY27" i="3"/>
  <c r="AY23" i="3"/>
  <c r="AY19" i="3"/>
  <c r="AY15" i="3"/>
  <c r="AY12" i="3"/>
  <c r="AY9" i="3"/>
  <c r="AY31" i="3"/>
  <c r="AY28" i="3"/>
  <c r="AY21" i="3"/>
  <c r="AY14" i="3"/>
  <c r="AY16" i="3"/>
  <c r="AY20" i="3"/>
  <c r="AY17" i="3"/>
  <c r="AY30" i="3"/>
  <c r="AY25" i="3"/>
  <c r="AY10" i="3"/>
  <c r="AY33" i="3"/>
  <c r="AY22" i="3"/>
  <c r="AY11" i="3"/>
  <c r="AY24" i="3"/>
  <c r="AY18" i="3"/>
  <c r="AY26" i="3"/>
  <c r="BW33" i="3"/>
  <c r="BW28" i="3"/>
  <c r="BW24" i="3"/>
  <c r="BW20" i="3"/>
  <c r="BW16" i="3"/>
  <c r="BW10" i="3"/>
  <c r="BW32" i="3"/>
  <c r="BW30" i="3"/>
  <c r="BW22" i="3"/>
  <c r="BW15" i="3"/>
  <c r="BW26" i="3"/>
  <c r="BW21" i="3"/>
  <c r="BW19" i="3"/>
  <c r="BW14" i="3"/>
  <c r="BW9" i="3"/>
  <c r="BW23" i="3"/>
  <c r="BW17" i="3"/>
  <c r="BW31" i="3"/>
  <c r="BW25" i="3"/>
  <c r="BW18" i="3"/>
  <c r="BW11" i="3"/>
  <c r="BW12" i="3"/>
  <c r="BW27" i="3"/>
  <c r="CU30" i="1"/>
  <c r="CU25" i="1"/>
  <c r="CU21" i="1"/>
  <c r="CU17" i="1"/>
  <c r="CU24" i="1"/>
  <c r="CU19" i="1"/>
  <c r="CU14" i="1"/>
  <c r="CU33" i="1"/>
  <c r="CU27" i="1"/>
  <c r="CU22" i="1"/>
  <c r="CU31" i="1"/>
  <c r="CU15" i="1"/>
  <c r="CU28" i="1"/>
  <c r="CU10" i="1"/>
  <c r="CU32" i="1"/>
  <c r="CU12" i="1"/>
  <c r="CU11" i="1"/>
  <c r="CU18" i="1"/>
  <c r="CU26" i="1"/>
  <c r="CU20" i="1"/>
  <c r="CU23" i="1"/>
  <c r="CU16" i="1"/>
  <c r="CU9" i="1"/>
  <c r="BT72" i="5"/>
  <c r="BT74" i="5" s="1"/>
  <c r="AK77" i="4"/>
  <c r="O34" i="1"/>
  <c r="CT34" i="1"/>
  <c r="Z76" i="2"/>
  <c r="Z80" i="2" s="1"/>
  <c r="BG62" i="3"/>
  <c r="Z77" i="4"/>
  <c r="CH34" i="3"/>
  <c r="AX34" i="1"/>
  <c r="BI76" i="2"/>
  <c r="BI80" i="2" s="1"/>
  <c r="L93" i="5"/>
  <c r="L96" i="5" s="1"/>
  <c r="DG29" i="6"/>
  <c r="DG25" i="6"/>
  <c r="DG21" i="6"/>
  <c r="DG26" i="6"/>
  <c r="DG23" i="6"/>
  <c r="DG30" i="6"/>
  <c r="DG16" i="6"/>
  <c r="DG31" i="6"/>
  <c r="DG27" i="6"/>
  <c r="DG28" i="6"/>
  <c r="DG18" i="6"/>
  <c r="DG32" i="6"/>
  <c r="DG22" i="6"/>
  <c r="DG20" i="6"/>
  <c r="DG24" i="6"/>
  <c r="DG19" i="6"/>
  <c r="CI32" i="2"/>
  <c r="CI31" i="2"/>
  <c r="CI14" i="2"/>
  <c r="CI11" i="2"/>
  <c r="CI25" i="2"/>
  <c r="CI16" i="2"/>
  <c r="CI28" i="2"/>
  <c r="CI10" i="2"/>
  <c r="CI26" i="2"/>
  <c r="CI17" i="2"/>
  <c r="CI23" i="2"/>
  <c r="CI22" i="2"/>
  <c r="CI15" i="2"/>
  <c r="CI24" i="2"/>
  <c r="CI21" i="2"/>
  <c r="CI27" i="2"/>
  <c r="CI12" i="2"/>
  <c r="CI30" i="2"/>
  <c r="CI20" i="2"/>
  <c r="CI19" i="2"/>
  <c r="CI18" i="2"/>
  <c r="CI9" i="2"/>
  <c r="CI33" i="2"/>
  <c r="BT72" i="6"/>
  <c r="BT74" i="6" s="1"/>
  <c r="AX34" i="3"/>
  <c r="AL34" i="2"/>
  <c r="X82" i="3"/>
  <c r="X84" i="3" s="1"/>
  <c r="AJ82" i="3"/>
  <c r="N76" i="4"/>
  <c r="N80" i="4" s="1"/>
  <c r="AW76" i="4"/>
  <c r="AW80" i="4" s="1"/>
  <c r="J96" i="4"/>
  <c r="AK76" i="4"/>
  <c r="AK80" i="4" s="1"/>
  <c r="CG36" i="4"/>
  <c r="CG55" i="4" s="1"/>
  <c r="Z76" i="4"/>
  <c r="Z80" i="4" s="1"/>
  <c r="BI76" i="4"/>
  <c r="BI80" i="4" s="1"/>
  <c r="BU76" i="4"/>
  <c r="BU80" i="4" s="1"/>
  <c r="AI82" i="4"/>
  <c r="AI84" i="4" s="1"/>
  <c r="AI86" i="4" s="1"/>
  <c r="AU82" i="4"/>
  <c r="AU84" i="4" s="1"/>
  <c r="AH86" i="4"/>
  <c r="AH93" i="4"/>
  <c r="AH96" i="4" s="1"/>
  <c r="F9" i="28"/>
  <c r="X82" i="5"/>
  <c r="X84" i="5" s="1"/>
  <c r="X86" i="5" s="1"/>
  <c r="BT72" i="4"/>
  <c r="BT74" i="4" s="1"/>
  <c r="AY29" i="4"/>
  <c r="AY9" i="4"/>
  <c r="AY22" i="4"/>
  <c r="AY15" i="4"/>
  <c r="AY30" i="4"/>
  <c r="AY20" i="4"/>
  <c r="AY33" i="4"/>
  <c r="AY24" i="4"/>
  <c r="AY27" i="4"/>
  <c r="AY12" i="4"/>
  <c r="AY18" i="4"/>
  <c r="AY26" i="4"/>
  <c r="AY14" i="4"/>
  <c r="AY28" i="4"/>
  <c r="AY13" i="4"/>
  <c r="AY10" i="4"/>
  <c r="AY19" i="4"/>
  <c r="AY16" i="4"/>
  <c r="AY25" i="4"/>
  <c r="AY21" i="4"/>
  <c r="AY11" i="4"/>
  <c r="AY17" i="4"/>
  <c r="AY32" i="4"/>
  <c r="AY31" i="4"/>
  <c r="AY23" i="4"/>
  <c r="AM28" i="4"/>
  <c r="AM21" i="4"/>
  <c r="AM18" i="4"/>
  <c r="AM13" i="4"/>
  <c r="AM29" i="4"/>
  <c r="AM24" i="4"/>
  <c r="AM19" i="4"/>
  <c r="AM32" i="4"/>
  <c r="AM16" i="4"/>
  <c r="AM30" i="4"/>
  <c r="AM27" i="4"/>
  <c r="AM11" i="4"/>
  <c r="AM20" i="4"/>
  <c r="AM17" i="4"/>
  <c r="AM12" i="4"/>
  <c r="AM31" i="4"/>
  <c r="AM26" i="4"/>
  <c r="AM23" i="4"/>
  <c r="AM25" i="4"/>
  <c r="AM22" i="4"/>
  <c r="AM9" i="4"/>
  <c r="AM15" i="4"/>
  <c r="AM33" i="4"/>
  <c r="AM14" i="4"/>
  <c r="AM10" i="4"/>
  <c r="CI32" i="4"/>
  <c r="CI27" i="4"/>
  <c r="CI22" i="4"/>
  <c r="CI16" i="4"/>
  <c r="CI17" i="4"/>
  <c r="CI11" i="4"/>
  <c r="CI9" i="4"/>
  <c r="CI28" i="4"/>
  <c r="CI25" i="4"/>
  <c r="CI20" i="4"/>
  <c r="CI12" i="4"/>
  <c r="CI23" i="4"/>
  <c r="CI14" i="4"/>
  <c r="CI21" i="4"/>
  <c r="CI30" i="4"/>
  <c r="CI10" i="4"/>
  <c r="CI18" i="4"/>
  <c r="CI13" i="4"/>
  <c r="CI19" i="4"/>
  <c r="CI24" i="4"/>
  <c r="CI29" i="4"/>
  <c r="CI15" i="4"/>
  <c r="CI26" i="4"/>
  <c r="CI33" i="4"/>
  <c r="CI31" i="4"/>
  <c r="BW30" i="4"/>
  <c r="BW23" i="4"/>
  <c r="BW10" i="4"/>
  <c r="BW32" i="4"/>
  <c r="BW28" i="4"/>
  <c r="BW24" i="4"/>
  <c r="BW19" i="4"/>
  <c r="BW14" i="4"/>
  <c r="BW27" i="4"/>
  <c r="BW12" i="4"/>
  <c r="BW18" i="4"/>
  <c r="BW16" i="4"/>
  <c r="BW21" i="4"/>
  <c r="BW26" i="4"/>
  <c r="BW9" i="4"/>
  <c r="BW29" i="4"/>
  <c r="BW15" i="4"/>
  <c r="BW17" i="4"/>
  <c r="BW11" i="4"/>
  <c r="BW22" i="4"/>
  <c r="BW33" i="4"/>
  <c r="BW20" i="4"/>
  <c r="BW25" i="4"/>
  <c r="BW31" i="4"/>
  <c r="BW13" i="4"/>
  <c r="BK29" i="4"/>
  <c r="BK22" i="4"/>
  <c r="BK30" i="4"/>
  <c r="BK15" i="4"/>
  <c r="BK10" i="4"/>
  <c r="BK23" i="4"/>
  <c r="BK16" i="4"/>
  <c r="BK31" i="4"/>
  <c r="BK26" i="4"/>
  <c r="BK17" i="4"/>
  <c r="BK32" i="4"/>
  <c r="BK20" i="4"/>
  <c r="BK12" i="4"/>
  <c r="BK14" i="4"/>
  <c r="BK24" i="4"/>
  <c r="BK28" i="4"/>
  <c r="BK18" i="4"/>
  <c r="BK25" i="4"/>
  <c r="BK9" i="4"/>
  <c r="BK13" i="4"/>
  <c r="BK19" i="4"/>
  <c r="BK33" i="4"/>
  <c r="BK11" i="4"/>
  <c r="BK27" i="4"/>
  <c r="BK21" i="4"/>
  <c r="DG15" i="4"/>
  <c r="DG10" i="4"/>
  <c r="DG30" i="4"/>
  <c r="DG23" i="4"/>
  <c r="DG16" i="4"/>
  <c r="DG31" i="4"/>
  <c r="DG24" i="4"/>
  <c r="DG27" i="4"/>
  <c r="DG17" i="4"/>
  <c r="DG14" i="4"/>
  <c r="DG25" i="4"/>
  <c r="DG22" i="4"/>
  <c r="DG21" i="4"/>
  <c r="DG9" i="4"/>
  <c r="DG32" i="4"/>
  <c r="DG26" i="4"/>
  <c r="DG29" i="4"/>
  <c r="DG28" i="4"/>
  <c r="DG19" i="4"/>
  <c r="DG18" i="4"/>
  <c r="DG11" i="4"/>
  <c r="DG13" i="4"/>
  <c r="DG20" i="4"/>
  <c r="DG33" i="4"/>
  <c r="DG12" i="4"/>
  <c r="AB13" i="4"/>
  <c r="AB18" i="4"/>
  <c r="AB29" i="4"/>
  <c r="AB24" i="4"/>
  <c r="AB19" i="4"/>
  <c r="AB14" i="4"/>
  <c r="AB17" i="4"/>
  <c r="AB15" i="4"/>
  <c r="AB27" i="4"/>
  <c r="AB26" i="4"/>
  <c r="AB33" i="4"/>
  <c r="AB10" i="4"/>
  <c r="AB28" i="4"/>
  <c r="AB21" i="4"/>
  <c r="AB11" i="4"/>
  <c r="AB30" i="4"/>
  <c r="AB25" i="4"/>
  <c r="AB23" i="4"/>
  <c r="AB16" i="4"/>
  <c r="AB32" i="4"/>
  <c r="AB20" i="4"/>
  <c r="AB9" i="4"/>
  <c r="AB12" i="4"/>
  <c r="AB22" i="4"/>
  <c r="AB31" i="4"/>
  <c r="CU29" i="4"/>
  <c r="CU30" i="4"/>
  <c r="CU23" i="4"/>
  <c r="CU24" i="4"/>
  <c r="CU32" i="4"/>
  <c r="CU31" i="4"/>
  <c r="CU19" i="4"/>
  <c r="CU14" i="4"/>
  <c r="CU27" i="4"/>
  <c r="CU25" i="4"/>
  <c r="CU18" i="4"/>
  <c r="CU16" i="4"/>
  <c r="CU26" i="4"/>
  <c r="CU21" i="4"/>
  <c r="CU10" i="4"/>
  <c r="CU15" i="4"/>
  <c r="CU33" i="4"/>
  <c r="CU17" i="4"/>
  <c r="CU20" i="4"/>
  <c r="CU9" i="4"/>
  <c r="CU22" i="4"/>
  <c r="CU11" i="4"/>
  <c r="CU28" i="4"/>
  <c r="CU13" i="4"/>
  <c r="CU12" i="4"/>
  <c r="P12" i="4"/>
  <c r="P18" i="4"/>
  <c r="P25" i="4"/>
  <c r="P11" i="4"/>
  <c r="P14" i="4"/>
  <c r="P17" i="4"/>
  <c r="P24" i="4"/>
  <c r="P32" i="4"/>
  <c r="P15" i="4"/>
  <c r="P29" i="4"/>
  <c r="P9" i="4"/>
  <c r="P19" i="4"/>
  <c r="P26" i="4"/>
  <c r="P21" i="4"/>
  <c r="P23" i="4"/>
  <c r="P30" i="4"/>
  <c r="P33" i="4"/>
  <c r="P13" i="4"/>
  <c r="P16" i="4"/>
  <c r="P10" i="4"/>
  <c r="P20" i="4"/>
  <c r="P27" i="4"/>
  <c r="P22" i="4"/>
  <c r="Z36" i="4"/>
  <c r="X93" i="4"/>
  <c r="X96" i="4" s="1"/>
  <c r="AJ82" i="5"/>
  <c r="AJ84" i="5" s="1"/>
  <c r="AJ86" i="5" s="1"/>
  <c r="BH82" i="5"/>
  <c r="BH84" i="5" s="1"/>
  <c r="AU93" i="6"/>
  <c r="AU96" i="6" s="1"/>
  <c r="K86" i="4"/>
  <c r="K93" i="4"/>
  <c r="I97" i="4"/>
  <c r="L93" i="4"/>
  <c r="N72" i="6"/>
  <c r="N74" i="6" s="1"/>
  <c r="AW74" i="6"/>
  <c r="BU74" i="4"/>
  <c r="N72" i="5"/>
  <c r="N74" i="5" s="1"/>
  <c r="BU74" i="6"/>
  <c r="AK74" i="4"/>
  <c r="AA74" i="5"/>
  <c r="Z74" i="5"/>
  <c r="BU74" i="5"/>
  <c r="N72" i="4"/>
  <c r="N74" i="4" s="1"/>
  <c r="CH41" i="6"/>
  <c r="CH77" i="6" s="1"/>
  <c r="O41" i="5"/>
  <c r="O77" i="5" s="1"/>
  <c r="AL41" i="5"/>
  <c r="AL77" i="5" s="1"/>
  <c r="BJ41" i="6"/>
  <c r="BJ77" i="6" s="1"/>
  <c r="AX41" i="6"/>
  <c r="AX77" i="6" s="1"/>
  <c r="AX41" i="5"/>
  <c r="AX77" i="5" s="1"/>
  <c r="AW36" i="5"/>
  <c r="O41" i="6"/>
  <c r="O77" i="6" s="1"/>
  <c r="BW38" i="6"/>
  <c r="BW15" i="6"/>
  <c r="BW39" i="6"/>
  <c r="BW17" i="6"/>
  <c r="BW9" i="6"/>
  <c r="BW12" i="6"/>
  <c r="BW10" i="6"/>
  <c r="BW11" i="6"/>
  <c r="BW14" i="6"/>
  <c r="AY15" i="6"/>
  <c r="AY11" i="6"/>
  <c r="AY39" i="6"/>
  <c r="AY38" i="6"/>
  <c r="AY17" i="6"/>
  <c r="AY10" i="6"/>
  <c r="AY9" i="6"/>
  <c r="AY14" i="6"/>
  <c r="AY12" i="6"/>
  <c r="AM14" i="6"/>
  <c r="AM10" i="6"/>
  <c r="AM15" i="6"/>
  <c r="AM39" i="6"/>
  <c r="AM38" i="6"/>
  <c r="AM9" i="6"/>
  <c r="AM12" i="6"/>
  <c r="AM11" i="6"/>
  <c r="AM17" i="6"/>
  <c r="CI10" i="5"/>
  <c r="CI38" i="5"/>
  <c r="CI39" i="5"/>
  <c r="CI15" i="5"/>
  <c r="CI17" i="5"/>
  <c r="CI11" i="5"/>
  <c r="CI12" i="5"/>
  <c r="CI14" i="5"/>
  <c r="CI9" i="5"/>
  <c r="BW39" i="5"/>
  <c r="BW15" i="5"/>
  <c r="BW10" i="5"/>
  <c r="BW9" i="5"/>
  <c r="BW11" i="5"/>
  <c r="BW38" i="5"/>
  <c r="BW14" i="5"/>
  <c r="BW12" i="5"/>
  <c r="BW17" i="5"/>
  <c r="DG14" i="5"/>
  <c r="DG39" i="5"/>
  <c r="DG10" i="5"/>
  <c r="DG38" i="5"/>
  <c r="DG9" i="5"/>
  <c r="DG17" i="5"/>
  <c r="DG11" i="5"/>
  <c r="DG15" i="5"/>
  <c r="DG12" i="5"/>
  <c r="BK15" i="5"/>
  <c r="BK12" i="5"/>
  <c r="BK10" i="5"/>
  <c r="BK14" i="5"/>
  <c r="BK17" i="5"/>
  <c r="BK9" i="5"/>
  <c r="BK38" i="5"/>
  <c r="BK39" i="5"/>
  <c r="BK11" i="5"/>
  <c r="P9" i="5"/>
  <c r="P11" i="5"/>
  <c r="P15" i="5"/>
  <c r="P13" i="5"/>
  <c r="P10" i="5"/>
  <c r="P39" i="5"/>
  <c r="P38" i="5"/>
  <c r="P17" i="5"/>
  <c r="P14" i="5"/>
  <c r="P12" i="5"/>
  <c r="AB17" i="5"/>
  <c r="AB15" i="5"/>
  <c r="AB39" i="5"/>
  <c r="AB9" i="5"/>
  <c r="AB12" i="5"/>
  <c r="AB14" i="5"/>
  <c r="AB11" i="5"/>
  <c r="AB38" i="5"/>
  <c r="AB13" i="5"/>
  <c r="AB10" i="5"/>
  <c r="DG39" i="6"/>
  <c r="DG10" i="6"/>
  <c r="DG14" i="6"/>
  <c r="DG9" i="6"/>
  <c r="DG12" i="6"/>
  <c r="DG38" i="6"/>
  <c r="DG11" i="6"/>
  <c r="DG15" i="6"/>
  <c r="DG17" i="6"/>
  <c r="CI38" i="6"/>
  <c r="CI17" i="6"/>
  <c r="CI12" i="6"/>
  <c r="CI10" i="6"/>
  <c r="CI9" i="6"/>
  <c r="CI39" i="6"/>
  <c r="CI14" i="6"/>
  <c r="CI11" i="6"/>
  <c r="CI15" i="6"/>
  <c r="BK14" i="6"/>
  <c r="BK38" i="6"/>
  <c r="BK15" i="6"/>
  <c r="BK10" i="6"/>
  <c r="BK9" i="6"/>
  <c r="BK12" i="6"/>
  <c r="BK17" i="6"/>
  <c r="BK39" i="6"/>
  <c r="BK11" i="6"/>
  <c r="AB9" i="6"/>
  <c r="AB17" i="6"/>
  <c r="AB39" i="6"/>
  <c r="AB38" i="6"/>
  <c r="AB14" i="6"/>
  <c r="AB10" i="6"/>
  <c r="AB13" i="6"/>
  <c r="AB11" i="6"/>
  <c r="AB15" i="6"/>
  <c r="AB12" i="6"/>
  <c r="CU39" i="6"/>
  <c r="CU12" i="6"/>
  <c r="CU14" i="6"/>
  <c r="CU15" i="6"/>
  <c r="CU38" i="6"/>
  <c r="CU9" i="6"/>
  <c r="CU17" i="6"/>
  <c r="CU11" i="6"/>
  <c r="CU10" i="6"/>
  <c r="AM38" i="5"/>
  <c r="AM17" i="5"/>
  <c r="AM14" i="5"/>
  <c r="AM39" i="5"/>
  <c r="AM12" i="5"/>
  <c r="AM9" i="5"/>
  <c r="AM11" i="5"/>
  <c r="AM10" i="5"/>
  <c r="AM15" i="5"/>
  <c r="CU15" i="5"/>
  <c r="CU10" i="5"/>
  <c r="CU12" i="5"/>
  <c r="CU39" i="5"/>
  <c r="CU9" i="5"/>
  <c r="CU14" i="5"/>
  <c r="CU38" i="5"/>
  <c r="CU17" i="5"/>
  <c r="CU11" i="5"/>
  <c r="P38" i="6"/>
  <c r="P39" i="6"/>
  <c r="P10" i="6"/>
  <c r="P14" i="6"/>
  <c r="P11" i="6"/>
  <c r="P17" i="6"/>
  <c r="P12" i="6"/>
  <c r="P13" i="6"/>
  <c r="P9" i="6"/>
  <c r="P15" i="6"/>
  <c r="AY17" i="5"/>
  <c r="AY38" i="5"/>
  <c r="AY39" i="5"/>
  <c r="AY11" i="5"/>
  <c r="AY14" i="5"/>
  <c r="AY12" i="5"/>
  <c r="AY10" i="5"/>
  <c r="AY15" i="5"/>
  <c r="AY9" i="5"/>
  <c r="O41" i="4"/>
  <c r="AA41" i="4"/>
  <c r="CI38" i="4"/>
  <c r="CI39" i="4"/>
  <c r="DG38" i="4"/>
  <c r="DG39" i="4"/>
  <c r="CU39" i="4"/>
  <c r="CU38" i="4"/>
  <c r="BK38" i="4"/>
  <c r="BK39" i="4"/>
  <c r="AY39" i="4"/>
  <c r="AY38" i="4"/>
  <c r="AM39" i="4"/>
  <c r="AM38" i="4"/>
  <c r="BW38" i="4"/>
  <c r="BW39" i="4"/>
  <c r="P38" i="4"/>
  <c r="P39" i="4"/>
  <c r="AV84" i="5"/>
  <c r="AV86" i="5" s="1"/>
  <c r="AA46" i="4"/>
  <c r="AK36" i="4"/>
  <c r="Y84" i="6"/>
  <c r="Y86" i="6" s="1"/>
  <c r="BV46" i="4"/>
  <c r="BI36" i="4"/>
  <c r="N36" i="6"/>
  <c r="N36" i="5"/>
  <c r="Z36" i="5"/>
  <c r="AL7" i="5"/>
  <c r="AL71" i="5" s="1"/>
  <c r="AL72" i="5" s="1"/>
  <c r="BI76" i="5"/>
  <c r="BI80" i="5" s="1"/>
  <c r="AT84" i="4"/>
  <c r="AT93" i="4" s="1"/>
  <c r="AT96" i="4" s="1"/>
  <c r="BV7" i="6"/>
  <c r="X62" i="6"/>
  <c r="AG64" i="4"/>
  <c r="AK76" i="5"/>
  <c r="AK80" i="5" s="1"/>
  <c r="AT84" i="5"/>
  <c r="AG86" i="4"/>
  <c r="CT41" i="5"/>
  <c r="V86" i="6"/>
  <c r="AG86" i="5"/>
  <c r="CH7" i="6"/>
  <c r="CH71" i="6" s="1"/>
  <c r="CH72" i="6" s="1"/>
  <c r="Y74" i="5"/>
  <c r="BJ7" i="5"/>
  <c r="BJ71" i="5" s="1"/>
  <c r="BJ72" i="5" s="1"/>
  <c r="CT7" i="5"/>
  <c r="CT71" i="5" s="1"/>
  <c r="CT72" i="5" s="1"/>
  <c r="CT41" i="4"/>
  <c r="K84" i="5"/>
  <c r="K93" i="5" s="1"/>
  <c r="K96" i="5" s="1"/>
  <c r="AT62" i="4"/>
  <c r="AK36" i="5"/>
  <c r="CH46" i="4"/>
  <c r="M72" i="5"/>
  <c r="M74" i="5" s="1"/>
  <c r="BU36" i="6"/>
  <c r="CT41" i="6"/>
  <c r="CG76" i="6"/>
  <c r="CG80" i="6" s="1"/>
  <c r="BV41" i="4"/>
  <c r="BG82" i="4"/>
  <c r="CG77" i="6"/>
  <c r="BJ41" i="5"/>
  <c r="BJ77" i="5" s="1"/>
  <c r="O7" i="5"/>
  <c r="O71" i="5" s="1"/>
  <c r="M72" i="4"/>
  <c r="M74" i="4" s="1"/>
  <c r="M72" i="6"/>
  <c r="M74" i="6" s="1"/>
  <c r="AL46" i="4"/>
  <c r="O7" i="4"/>
  <c r="O71" i="4" s="1"/>
  <c r="BV41" i="6"/>
  <c r="BV77" i="6" s="1"/>
  <c r="BG82" i="5"/>
  <c r="BG84" i="5" s="1"/>
  <c r="AI82" i="5"/>
  <c r="CT34" i="4"/>
  <c r="BI76" i="6"/>
  <c r="BI80" i="6" s="1"/>
  <c r="CH34" i="4"/>
  <c r="AT62" i="6"/>
  <c r="BJ46" i="4"/>
  <c r="BJ34" i="4"/>
  <c r="BJ7" i="6"/>
  <c r="BJ71" i="6" s="1"/>
  <c r="BJ72" i="6" s="1"/>
  <c r="CT7" i="6"/>
  <c r="CT71" i="6" s="1"/>
  <c r="CT46" i="4"/>
  <c r="AX46" i="4"/>
  <c r="BI36" i="5"/>
  <c r="BH84" i="6"/>
  <c r="BH86" i="6" s="1"/>
  <c r="AL34" i="4"/>
  <c r="CG76" i="4"/>
  <c r="CG80" i="4" s="1"/>
  <c r="AA7" i="4"/>
  <c r="AA71" i="4" s="1"/>
  <c r="AA72" i="4" s="1"/>
  <c r="AX7" i="6"/>
  <c r="AX71" i="6" s="1"/>
  <c r="AX72" i="6" s="1"/>
  <c r="CG76" i="5"/>
  <c r="CG80" i="5" s="1"/>
  <c r="CT7" i="4"/>
  <c r="CT71" i="4" s="1"/>
  <c r="AK76" i="6"/>
  <c r="AK80" i="6" s="1"/>
  <c r="CG77" i="5"/>
  <c r="AJ74" i="4"/>
  <c r="AX7" i="4"/>
  <c r="AX71" i="4" s="1"/>
  <c r="AX72" i="4" s="1"/>
  <c r="BI77" i="4"/>
  <c r="O7" i="6"/>
  <c r="O71" i="6" s="1"/>
  <c r="BT60" i="4"/>
  <c r="AW36" i="4"/>
  <c r="AW55" i="4" s="1"/>
  <c r="O34" i="4"/>
  <c r="BG62" i="6"/>
  <c r="AT84" i="6"/>
  <c r="AT93" i="6" s="1"/>
  <c r="AT96" i="6" s="1"/>
  <c r="AX7" i="5"/>
  <c r="AX71" i="5" s="1"/>
  <c r="AX72" i="5" s="1"/>
  <c r="AW36" i="6"/>
  <c r="AW55" i="6" s="1"/>
  <c r="AW60" i="6" s="1"/>
  <c r="AX41" i="4"/>
  <c r="X82" i="6"/>
  <c r="AV82" i="6"/>
  <c r="BI77" i="6"/>
  <c r="BI77" i="5"/>
  <c r="BV41" i="5"/>
  <c r="BV7" i="4"/>
  <c r="BV71" i="4" s="1"/>
  <c r="BV72" i="4" s="1"/>
  <c r="N36" i="4"/>
  <c r="N55" i="4" s="1"/>
  <c r="BU36" i="5"/>
  <c r="AL41" i="6"/>
  <c r="K62" i="4"/>
  <c r="AA34" i="4"/>
  <c r="AA76" i="4" s="1"/>
  <c r="CH7" i="5"/>
  <c r="CH71" i="5" s="1"/>
  <c r="CH72" i="5" s="1"/>
  <c r="BG82" i="6"/>
  <c r="CH41" i="4"/>
  <c r="BJ7" i="4"/>
  <c r="BJ71" i="4" s="1"/>
  <c r="BJ72" i="4" s="1"/>
  <c r="O46" i="4"/>
  <c r="BG62" i="4"/>
  <c r="K84" i="6"/>
  <c r="K93" i="6" s="1"/>
  <c r="K96" i="6" s="1"/>
  <c r="AX76" i="6"/>
  <c r="AA7" i="6"/>
  <c r="AA71" i="6" s="1"/>
  <c r="AL7" i="4"/>
  <c r="AL71" i="4" s="1"/>
  <c r="AL72" i="4" s="1"/>
  <c r="AL41" i="4"/>
  <c r="BJ41" i="4"/>
  <c r="BV7" i="5"/>
  <c r="BV71" i="5" s="1"/>
  <c r="BV72" i="5" s="1"/>
  <c r="BU36" i="4"/>
  <c r="BU55" i="4" s="1"/>
  <c r="CG77" i="4"/>
  <c r="BV34" i="4"/>
  <c r="AX34" i="4"/>
  <c r="AA41" i="6"/>
  <c r="CH7" i="4"/>
  <c r="CH71" i="4" s="1"/>
  <c r="CH72" i="4" s="1"/>
  <c r="Z76" i="6"/>
  <c r="Z80" i="6" s="1"/>
  <c r="M64" i="6"/>
  <c r="BA4" i="5"/>
  <c r="BA2" i="5" s="1"/>
  <c r="BY4" i="1"/>
  <c r="BY2" i="1" s="1"/>
  <c r="DI4" i="5"/>
  <c r="DI2" i="5" s="1"/>
  <c r="CW4" i="2"/>
  <c r="CW2" i="2" s="1"/>
  <c r="BM4" i="2"/>
  <c r="BM2" i="2" s="1"/>
  <c r="DI4" i="6"/>
  <c r="DI2" i="6" s="1"/>
  <c r="DI4" i="1"/>
  <c r="DI2" i="1" s="1"/>
  <c r="DU4" i="3"/>
  <c r="DU2" i="3" s="1"/>
  <c r="DU4" i="4"/>
  <c r="DU2" i="4" s="1"/>
  <c r="CW4" i="3"/>
  <c r="CW2" i="3" s="1"/>
  <c r="CK4" i="3"/>
  <c r="CK2" i="3" s="1"/>
  <c r="DI4" i="4"/>
  <c r="DI2" i="4" s="1"/>
  <c r="BA4" i="2"/>
  <c r="BA2" i="2" s="1"/>
  <c r="CK4" i="4"/>
  <c r="CK2" i="4" s="1"/>
  <c r="BM4" i="3"/>
  <c r="BM2" i="3" s="1"/>
  <c r="CK4" i="1"/>
  <c r="CK2" i="1" s="1"/>
  <c r="DU4" i="2"/>
  <c r="DU2" i="2" s="1"/>
  <c r="DI4" i="3"/>
  <c r="DI2" i="3" s="1"/>
  <c r="BA4" i="6"/>
  <c r="BA2" i="6" s="1"/>
  <c r="BA4" i="4"/>
  <c r="BA2" i="4" s="1"/>
  <c r="CW4" i="6"/>
  <c r="CW2" i="6" s="1"/>
  <c r="DU4" i="6"/>
  <c r="DU2" i="6" s="1"/>
  <c r="BY4" i="3"/>
  <c r="BY2" i="3" s="1"/>
  <c r="CK4" i="6"/>
  <c r="CK2" i="6" s="1"/>
  <c r="BM4" i="4"/>
  <c r="BM2" i="4" s="1"/>
  <c r="BY4" i="2"/>
  <c r="BY2" i="2" s="1"/>
  <c r="CW4" i="4"/>
  <c r="CW2" i="4" s="1"/>
  <c r="DU4" i="5"/>
  <c r="DU2" i="5" s="1"/>
  <c r="BA4" i="3"/>
  <c r="BA2" i="3" s="1"/>
  <c r="BA4" i="1"/>
  <c r="BA2" i="1" s="1"/>
  <c r="BM4" i="1"/>
  <c r="BM2" i="1" s="1"/>
  <c r="BY4" i="5"/>
  <c r="BY2" i="5" s="1"/>
  <c r="CW4" i="5"/>
  <c r="CW2" i="5" s="1"/>
  <c r="BM4" i="6"/>
  <c r="BM2" i="6" s="1"/>
  <c r="CK4" i="2"/>
  <c r="CK2" i="2" s="1"/>
  <c r="BY4" i="6"/>
  <c r="BY2" i="6" s="1"/>
  <c r="BM4" i="5"/>
  <c r="BM2" i="5" s="1"/>
  <c r="DU4" i="1"/>
  <c r="DU2" i="1" s="1"/>
  <c r="CW4" i="1"/>
  <c r="CW2" i="1" s="1"/>
  <c r="CK4" i="5"/>
  <c r="CK2" i="5" s="1"/>
  <c r="BY4" i="4"/>
  <c r="BY2" i="4" s="1"/>
  <c r="DI4" i="2"/>
  <c r="DI2" i="2" s="1"/>
  <c r="AO4" i="3"/>
  <c r="AO2" i="3" s="1"/>
  <c r="AO4" i="6"/>
  <c r="AO2" i="6" s="1"/>
  <c r="AO4" i="4"/>
  <c r="AO2" i="4" s="1"/>
  <c r="AO4" i="1"/>
  <c r="AO2" i="1" s="1"/>
  <c r="AO4" i="2"/>
  <c r="AO2" i="2" s="1"/>
  <c r="AO4" i="5"/>
  <c r="AO2" i="5" s="1"/>
  <c r="Q4" i="5"/>
  <c r="Q2" i="5" s="1"/>
  <c r="AC4" i="5"/>
  <c r="AC2" i="5" s="1"/>
  <c r="Q4" i="3"/>
  <c r="Q2" i="3" s="1"/>
  <c r="AC4" i="3"/>
  <c r="AC2" i="3" s="1"/>
  <c r="Q4" i="2"/>
  <c r="Q2" i="2" s="1"/>
  <c r="AC4" i="2"/>
  <c r="AC2" i="2" s="1"/>
  <c r="Q4" i="1"/>
  <c r="Q2" i="1" s="1"/>
  <c r="AC4" i="1"/>
  <c r="AC2" i="1" s="1"/>
  <c r="Q4" i="6"/>
  <c r="Q2" i="6" s="1"/>
  <c r="AC4" i="6"/>
  <c r="AC2" i="6" s="1"/>
  <c r="Q4" i="4"/>
  <c r="Q2" i="4" s="1"/>
  <c r="AC4" i="4"/>
  <c r="AC2" i="4" s="1"/>
  <c r="P91" i="3" l="1"/>
  <c r="AB91" i="3"/>
  <c r="CH80" i="6"/>
  <c r="CJ91" i="3"/>
  <c r="AB91" i="2"/>
  <c r="P91" i="2"/>
  <c r="BL91" i="3"/>
  <c r="BA49" i="1"/>
  <c r="BA50" i="1"/>
  <c r="BA51" i="1"/>
  <c r="BA57" i="1"/>
  <c r="BA88" i="1"/>
  <c r="BA91" i="1" s="1"/>
  <c r="CK49" i="4"/>
  <c r="CK50" i="4"/>
  <c r="CK51" i="4"/>
  <c r="CK57" i="4"/>
  <c r="CK88" i="4"/>
  <c r="BA50" i="2"/>
  <c r="BA51" i="2"/>
  <c r="BA49" i="2"/>
  <c r="BA57" i="2"/>
  <c r="BA88" i="2"/>
  <c r="BA58" i="2"/>
  <c r="BA89" i="2"/>
  <c r="AO49" i="4"/>
  <c r="AO50" i="4"/>
  <c r="AO51" i="4"/>
  <c r="AO57" i="4"/>
  <c r="AO88" i="4"/>
  <c r="BA49" i="3"/>
  <c r="BA50" i="3"/>
  <c r="BA51" i="3"/>
  <c r="BA58" i="3"/>
  <c r="BA59" i="3"/>
  <c r="BA57" i="3"/>
  <c r="BA89" i="3"/>
  <c r="BA88" i="3"/>
  <c r="BA90" i="3"/>
  <c r="AC51" i="4"/>
  <c r="AC49" i="4"/>
  <c r="AC50" i="4"/>
  <c r="AC88" i="4"/>
  <c r="AC57" i="4"/>
  <c r="AO50" i="6"/>
  <c r="AO51" i="6"/>
  <c r="AO49" i="6"/>
  <c r="AO90" i="6"/>
  <c r="AO59" i="6"/>
  <c r="AO89" i="6"/>
  <c r="AO58" i="6"/>
  <c r="AO57" i="6"/>
  <c r="AO88" i="6"/>
  <c r="DU49" i="5"/>
  <c r="DU51" i="5"/>
  <c r="DU50" i="5"/>
  <c r="DU90" i="5"/>
  <c r="DU89" i="5"/>
  <c r="DU58" i="5"/>
  <c r="DU59" i="5"/>
  <c r="DU57" i="5"/>
  <c r="DU88" i="5"/>
  <c r="DI50" i="4"/>
  <c r="DI51" i="4"/>
  <c r="DI49" i="4"/>
  <c r="DI88" i="4"/>
  <c r="DI57" i="4"/>
  <c r="Q32" i="4"/>
  <c r="Q49" i="4"/>
  <c r="Q50" i="4"/>
  <c r="Q51" i="4"/>
  <c r="Q57" i="4"/>
  <c r="Q88" i="4"/>
  <c r="AO50" i="3"/>
  <c r="AO51" i="3"/>
  <c r="AO49" i="3"/>
  <c r="AO58" i="3"/>
  <c r="AO57" i="3"/>
  <c r="AO59" i="3"/>
  <c r="AO89" i="3"/>
  <c r="AO88" i="3"/>
  <c r="AO90" i="3"/>
  <c r="CW51" i="4"/>
  <c r="CW49" i="4"/>
  <c r="CW50" i="4"/>
  <c r="CW88" i="4"/>
  <c r="CW57" i="4"/>
  <c r="CK49" i="3"/>
  <c r="CK50" i="3"/>
  <c r="CK51" i="3"/>
  <c r="CK59" i="3"/>
  <c r="CK57" i="3"/>
  <c r="CK58" i="3"/>
  <c r="CK88" i="3"/>
  <c r="CK90" i="3"/>
  <c r="CK89" i="3"/>
  <c r="DH91" i="2"/>
  <c r="BA51" i="6"/>
  <c r="BA49" i="6"/>
  <c r="BA50" i="6"/>
  <c r="BA58" i="6"/>
  <c r="BA90" i="6"/>
  <c r="BA59" i="6"/>
  <c r="BA89" i="6"/>
  <c r="BA57" i="6"/>
  <c r="BA88" i="6"/>
  <c r="BM49" i="3"/>
  <c r="BM50" i="3"/>
  <c r="BM51" i="3"/>
  <c r="BM57" i="3"/>
  <c r="BM59" i="3"/>
  <c r="BM58" i="3"/>
  <c r="BM90" i="3"/>
  <c r="BM88" i="3"/>
  <c r="BM89" i="3"/>
  <c r="AC50" i="6"/>
  <c r="AC49" i="6"/>
  <c r="AC51" i="6"/>
  <c r="AC57" i="6"/>
  <c r="AC59" i="6"/>
  <c r="AC89" i="6"/>
  <c r="AC88" i="6"/>
  <c r="AC58" i="6"/>
  <c r="AC90" i="6"/>
  <c r="DI51" i="2"/>
  <c r="DI49" i="2"/>
  <c r="DI50" i="2"/>
  <c r="DI58" i="2"/>
  <c r="DI89" i="2"/>
  <c r="DI57" i="2"/>
  <c r="DI88" i="2"/>
  <c r="BY51" i="2"/>
  <c r="BY49" i="2"/>
  <c r="BY50" i="2"/>
  <c r="BY58" i="2"/>
  <c r="BY89" i="2"/>
  <c r="BY57" i="2"/>
  <c r="BY88" i="2"/>
  <c r="CW49" i="3"/>
  <c r="CW50" i="3"/>
  <c r="CW51" i="3"/>
  <c r="CW57" i="3"/>
  <c r="CW59" i="3"/>
  <c r="CW58" i="3"/>
  <c r="CW90" i="3"/>
  <c r="CW89" i="3"/>
  <c r="CW88" i="3"/>
  <c r="AN91" i="3"/>
  <c r="BM51" i="4"/>
  <c r="BM49" i="4"/>
  <c r="BM50" i="4"/>
  <c r="BM57" i="4"/>
  <c r="BM88" i="4"/>
  <c r="CJ91" i="2"/>
  <c r="AC51" i="1"/>
  <c r="AC50" i="1"/>
  <c r="AC88" i="1"/>
  <c r="AC91" i="1" s="1"/>
  <c r="AC57" i="1"/>
  <c r="CK51" i="6"/>
  <c r="CK50" i="6"/>
  <c r="CK49" i="6"/>
  <c r="CK58" i="6"/>
  <c r="CK90" i="6"/>
  <c r="CK59" i="6"/>
  <c r="CK89" i="6"/>
  <c r="CK57" i="6"/>
  <c r="CK88" i="6"/>
  <c r="DU49" i="4"/>
  <c r="DU50" i="4"/>
  <c r="DU51" i="4"/>
  <c r="DU88" i="4"/>
  <c r="DU57" i="4"/>
  <c r="CK51" i="5"/>
  <c r="CK49" i="5"/>
  <c r="CK50" i="5"/>
  <c r="CK90" i="5"/>
  <c r="CK89" i="5"/>
  <c r="CK58" i="5"/>
  <c r="CK59" i="5"/>
  <c r="CK57" i="5"/>
  <c r="CK88" i="5"/>
  <c r="DU50" i="3"/>
  <c r="DU51" i="3"/>
  <c r="DU49" i="3"/>
  <c r="DU90" i="3"/>
  <c r="DU59" i="3"/>
  <c r="DU58" i="3"/>
  <c r="DU57" i="3"/>
  <c r="DU88" i="3"/>
  <c r="DU89" i="3"/>
  <c r="BY50" i="4"/>
  <c r="BY51" i="4"/>
  <c r="BY49" i="4"/>
  <c r="BY57" i="4"/>
  <c r="BY88" i="4"/>
  <c r="BY51" i="3"/>
  <c r="BY49" i="3"/>
  <c r="BY50" i="3"/>
  <c r="BY58" i="3"/>
  <c r="BY59" i="3"/>
  <c r="BY57" i="3"/>
  <c r="BY89" i="3"/>
  <c r="BY88" i="3"/>
  <c r="BY90" i="3"/>
  <c r="DU50" i="6"/>
  <c r="DU51" i="6"/>
  <c r="DU49" i="6"/>
  <c r="DU58" i="6"/>
  <c r="DU90" i="6"/>
  <c r="DU59" i="6"/>
  <c r="DU89" i="6"/>
  <c r="DU57" i="6"/>
  <c r="DU88" i="6"/>
  <c r="BX91" i="2"/>
  <c r="DI49" i="5"/>
  <c r="DI50" i="5"/>
  <c r="DI51" i="5"/>
  <c r="DI59" i="5"/>
  <c r="DI89" i="5"/>
  <c r="DI90" i="5"/>
  <c r="DI58" i="5"/>
  <c r="DI57" i="5"/>
  <c r="DI88" i="5"/>
  <c r="DI49" i="1"/>
  <c r="DI51" i="1"/>
  <c r="DI50" i="1"/>
  <c r="DI88" i="1"/>
  <c r="DI91" i="1" s="1"/>
  <c r="DI57" i="1"/>
  <c r="DI49" i="6"/>
  <c r="DI50" i="6"/>
  <c r="DI51" i="6"/>
  <c r="DI59" i="6"/>
  <c r="DI89" i="6"/>
  <c r="DI58" i="6"/>
  <c r="DI90" i="6"/>
  <c r="DI57" i="6"/>
  <c r="DI88" i="6"/>
  <c r="AN91" i="2"/>
  <c r="AZ91" i="3"/>
  <c r="Q49" i="6"/>
  <c r="Q51" i="6"/>
  <c r="Q50" i="6"/>
  <c r="Q88" i="6"/>
  <c r="Q58" i="6"/>
  <c r="Q90" i="6"/>
  <c r="Q57" i="6"/>
  <c r="Q59" i="6"/>
  <c r="Q89" i="6"/>
  <c r="Q49" i="1"/>
  <c r="Q50" i="1"/>
  <c r="Q51" i="1"/>
  <c r="Q57" i="1"/>
  <c r="R57" i="1" s="1"/>
  <c r="Q88" i="1"/>
  <c r="CW51" i="1"/>
  <c r="CW49" i="1"/>
  <c r="CW50" i="1"/>
  <c r="CW57" i="1"/>
  <c r="CW88" i="1"/>
  <c r="CW91" i="1" s="1"/>
  <c r="AC49" i="2"/>
  <c r="AC50" i="2"/>
  <c r="AC51" i="2"/>
  <c r="AC57" i="2"/>
  <c r="AC88" i="2"/>
  <c r="AC58" i="2"/>
  <c r="AC89" i="2"/>
  <c r="DU51" i="1"/>
  <c r="DU50" i="1"/>
  <c r="DU49" i="1"/>
  <c r="DU57" i="1"/>
  <c r="DU88" i="1"/>
  <c r="DU91" i="1" s="1"/>
  <c r="Q50" i="2"/>
  <c r="Q49" i="2"/>
  <c r="Q51" i="2"/>
  <c r="Q88" i="2"/>
  <c r="Q57" i="2"/>
  <c r="Q89" i="2"/>
  <c r="Q58" i="2"/>
  <c r="BM50" i="5"/>
  <c r="BM51" i="5"/>
  <c r="BM49" i="5"/>
  <c r="BM89" i="5"/>
  <c r="BM90" i="5"/>
  <c r="BM59" i="5"/>
  <c r="BM58" i="5"/>
  <c r="BM57" i="5"/>
  <c r="BM88" i="5"/>
  <c r="CW51" i="6"/>
  <c r="CW49" i="6"/>
  <c r="CW50" i="6"/>
  <c r="CW59" i="6"/>
  <c r="CW89" i="6"/>
  <c r="CW58" i="6"/>
  <c r="CW90" i="6"/>
  <c r="CW57" i="6"/>
  <c r="CW88" i="6"/>
  <c r="BM49" i="2"/>
  <c r="BM50" i="2"/>
  <c r="BM51" i="2"/>
  <c r="BM57" i="2"/>
  <c r="BM88" i="2"/>
  <c r="BM58" i="2"/>
  <c r="BM89" i="2"/>
  <c r="AC51" i="3"/>
  <c r="AC59" i="3"/>
  <c r="AC57" i="3"/>
  <c r="AC58" i="3"/>
  <c r="AC90" i="3"/>
  <c r="AC88" i="3"/>
  <c r="AC89" i="3"/>
  <c r="BY49" i="6"/>
  <c r="BY51" i="6"/>
  <c r="BY50" i="6"/>
  <c r="BY59" i="6"/>
  <c r="BY89" i="6"/>
  <c r="BY58" i="6"/>
  <c r="BY90" i="6"/>
  <c r="BY57" i="6"/>
  <c r="BY88" i="6"/>
  <c r="BA49" i="4"/>
  <c r="BA50" i="4"/>
  <c r="BA51" i="4"/>
  <c r="BA57" i="4"/>
  <c r="BA88" i="4"/>
  <c r="CW49" i="2"/>
  <c r="CW50" i="2"/>
  <c r="CW51" i="2"/>
  <c r="CW57" i="2"/>
  <c r="CW88" i="2"/>
  <c r="CW58" i="2"/>
  <c r="CW89" i="2"/>
  <c r="AZ91" i="2"/>
  <c r="DI51" i="3"/>
  <c r="DI49" i="3"/>
  <c r="DI50" i="3"/>
  <c r="DI59" i="3"/>
  <c r="DI90" i="3"/>
  <c r="DI57" i="3"/>
  <c r="DI58" i="3"/>
  <c r="DI89" i="3"/>
  <c r="DI88" i="3"/>
  <c r="BY51" i="1"/>
  <c r="BY49" i="1"/>
  <c r="BY50" i="1"/>
  <c r="BY57" i="1"/>
  <c r="BY88" i="1"/>
  <c r="BY91" i="1" s="1"/>
  <c r="DH91" i="3"/>
  <c r="BX91" i="3"/>
  <c r="CV91" i="3"/>
  <c r="DT91" i="2"/>
  <c r="CK50" i="2"/>
  <c r="CK51" i="2"/>
  <c r="CK49" i="2"/>
  <c r="CK57" i="2"/>
  <c r="CK88" i="2"/>
  <c r="CK58" i="2"/>
  <c r="CK89" i="2"/>
  <c r="AC51" i="5"/>
  <c r="AC50" i="5"/>
  <c r="AC49" i="5"/>
  <c r="AC90" i="5"/>
  <c r="AC89" i="5"/>
  <c r="AC58" i="5"/>
  <c r="AC59" i="5"/>
  <c r="AC57" i="5"/>
  <c r="AC88" i="5"/>
  <c r="Q51" i="5"/>
  <c r="Q50" i="5"/>
  <c r="Q49" i="5"/>
  <c r="Q88" i="5"/>
  <c r="Q90" i="5"/>
  <c r="Q58" i="5"/>
  <c r="Q59" i="5"/>
  <c r="Q57" i="5"/>
  <c r="Q89" i="5"/>
  <c r="DU50" i="2"/>
  <c r="DU51" i="2"/>
  <c r="DU49" i="2"/>
  <c r="DU57" i="2"/>
  <c r="DU88" i="2"/>
  <c r="DU58" i="2"/>
  <c r="DU89" i="2"/>
  <c r="CV91" i="2"/>
  <c r="BM50" i="6"/>
  <c r="BM51" i="6"/>
  <c r="BM49" i="6"/>
  <c r="BM59" i="6"/>
  <c r="BM89" i="6"/>
  <c r="BM58" i="6"/>
  <c r="BM90" i="6"/>
  <c r="BM57" i="6"/>
  <c r="BM88" i="6"/>
  <c r="CW50" i="5"/>
  <c r="CW51" i="5"/>
  <c r="CW49" i="5"/>
  <c r="CW90" i="5"/>
  <c r="CW89" i="5"/>
  <c r="CW59" i="5"/>
  <c r="CW58" i="5"/>
  <c r="CW57" i="5"/>
  <c r="CW88" i="5"/>
  <c r="BA49" i="5"/>
  <c r="BA50" i="5"/>
  <c r="BA51" i="5"/>
  <c r="BA90" i="5"/>
  <c r="BA59" i="5"/>
  <c r="BA58" i="5"/>
  <c r="BA89" i="5"/>
  <c r="BA57" i="5"/>
  <c r="BA88" i="5"/>
  <c r="AO49" i="5"/>
  <c r="AO50" i="5"/>
  <c r="AO51" i="5"/>
  <c r="AO59" i="5"/>
  <c r="AO90" i="5"/>
  <c r="AO89" i="5"/>
  <c r="AO58" i="5"/>
  <c r="AO57" i="5"/>
  <c r="AO88" i="5"/>
  <c r="BY49" i="5"/>
  <c r="BY51" i="5"/>
  <c r="BY50" i="5"/>
  <c r="BY89" i="5"/>
  <c r="BY90" i="5"/>
  <c r="BY59" i="5"/>
  <c r="BY58" i="5"/>
  <c r="BY57" i="5"/>
  <c r="BY88" i="5"/>
  <c r="CK51" i="1"/>
  <c r="CK49" i="1"/>
  <c r="CK50" i="1"/>
  <c r="CK57" i="1"/>
  <c r="CK88" i="1"/>
  <c r="CK91" i="1" s="1"/>
  <c r="BL91" i="2"/>
  <c r="DT91" i="3"/>
  <c r="BM49" i="1"/>
  <c r="BM50" i="1"/>
  <c r="BM51" i="1"/>
  <c r="BM88" i="1"/>
  <c r="BM91" i="1" s="1"/>
  <c r="BM57" i="1"/>
  <c r="Q51" i="3"/>
  <c r="Q50" i="3"/>
  <c r="Q49" i="3"/>
  <c r="Q58" i="3"/>
  <c r="Q57" i="3"/>
  <c r="Q59" i="3"/>
  <c r="Q88" i="3"/>
  <c r="Q89" i="3"/>
  <c r="Q90" i="3"/>
  <c r="AO51" i="2"/>
  <c r="AO49" i="2"/>
  <c r="AO50" i="2"/>
  <c r="AO88" i="2"/>
  <c r="AO58" i="2"/>
  <c r="AO89" i="2"/>
  <c r="AO57" i="2"/>
  <c r="AO49" i="1"/>
  <c r="AO51" i="1"/>
  <c r="AO50" i="1"/>
  <c r="AO88" i="1"/>
  <c r="AO91" i="1" s="1"/>
  <c r="AO57" i="1"/>
  <c r="CH80" i="2"/>
  <c r="G8" i="28"/>
  <c r="BW53" i="6"/>
  <c r="BW78" i="6" s="1"/>
  <c r="AB46" i="6"/>
  <c r="AB46" i="1"/>
  <c r="AM91" i="6"/>
  <c r="AY46" i="6"/>
  <c r="P46" i="6"/>
  <c r="BK46" i="6"/>
  <c r="DG46" i="6"/>
  <c r="BK46" i="2"/>
  <c r="P46" i="2"/>
  <c r="AB46" i="2"/>
  <c r="CU46" i="2"/>
  <c r="CJ44" i="4"/>
  <c r="CJ91" i="4"/>
  <c r="CJ43" i="4"/>
  <c r="AZ44" i="4"/>
  <c r="AZ91" i="4"/>
  <c r="AZ43" i="4"/>
  <c r="DH44" i="4"/>
  <c r="DH91" i="4"/>
  <c r="DH43" i="4"/>
  <c r="DT44" i="4"/>
  <c r="DT91" i="4"/>
  <c r="DT43" i="4"/>
  <c r="BX44" i="4"/>
  <c r="BX91" i="4"/>
  <c r="BX43" i="4"/>
  <c r="CV44" i="4"/>
  <c r="CV91" i="4"/>
  <c r="CV43" i="4"/>
  <c r="AC44" i="4"/>
  <c r="AC91" i="4"/>
  <c r="AC43" i="4"/>
  <c r="BL44" i="4"/>
  <c r="BL91" i="4"/>
  <c r="BL43" i="4"/>
  <c r="AN44" i="4"/>
  <c r="AN91" i="4"/>
  <c r="AN43" i="4"/>
  <c r="AM46" i="2"/>
  <c r="BW46" i="2"/>
  <c r="CJ44" i="2"/>
  <c r="CJ43" i="2"/>
  <c r="O80" i="2"/>
  <c r="BX43" i="2"/>
  <c r="BX44" i="2"/>
  <c r="AN44" i="2"/>
  <c r="AN43" i="2"/>
  <c r="DG46" i="2"/>
  <c r="BL44" i="2"/>
  <c r="BL43" i="2"/>
  <c r="DH43" i="2"/>
  <c r="DH44" i="2"/>
  <c r="AC44" i="2"/>
  <c r="AC43" i="2"/>
  <c r="CV44" i="2"/>
  <c r="CV43" i="2"/>
  <c r="DT43" i="2"/>
  <c r="DT44" i="2"/>
  <c r="AZ44" i="2"/>
  <c r="AZ43" i="2"/>
  <c r="AA80" i="2"/>
  <c r="CI46" i="2"/>
  <c r="AY46" i="2"/>
  <c r="DH29" i="1"/>
  <c r="DH44" i="1"/>
  <c r="DH43" i="1"/>
  <c r="AN29" i="1"/>
  <c r="AN44" i="1"/>
  <c r="AN43" i="1"/>
  <c r="BK46" i="1"/>
  <c r="DG46" i="1"/>
  <c r="AZ29" i="1"/>
  <c r="AZ44" i="1"/>
  <c r="AZ43" i="1"/>
  <c r="CV29" i="1"/>
  <c r="CV44" i="1"/>
  <c r="CV43" i="1"/>
  <c r="DT29" i="1"/>
  <c r="DT43" i="1"/>
  <c r="DT44" i="1"/>
  <c r="AM46" i="1"/>
  <c r="AC29" i="1"/>
  <c r="AC44" i="1"/>
  <c r="AC43" i="1"/>
  <c r="BL29" i="1"/>
  <c r="BL44" i="1"/>
  <c r="BL43" i="1"/>
  <c r="P46" i="1"/>
  <c r="CI46" i="1"/>
  <c r="AY46" i="1"/>
  <c r="BW46" i="1"/>
  <c r="CJ29" i="1"/>
  <c r="CJ44" i="1"/>
  <c r="CJ43" i="1"/>
  <c r="BX29" i="1"/>
  <c r="BX43" i="1"/>
  <c r="BX44" i="1"/>
  <c r="CU46" i="1"/>
  <c r="AC45" i="3"/>
  <c r="AC44" i="3"/>
  <c r="AC43" i="3"/>
  <c r="CV45" i="3"/>
  <c r="CV44" i="3"/>
  <c r="CV43" i="3"/>
  <c r="AN44" i="3"/>
  <c r="AN45" i="3"/>
  <c r="AN43" i="3"/>
  <c r="BL45" i="3"/>
  <c r="BL44" i="3"/>
  <c r="BL43" i="3"/>
  <c r="BX45" i="3"/>
  <c r="BX44" i="3"/>
  <c r="BX43" i="3"/>
  <c r="AM46" i="3"/>
  <c r="AY46" i="3"/>
  <c r="DT45" i="3"/>
  <c r="DT43" i="3"/>
  <c r="DT44" i="3"/>
  <c r="AZ44" i="3"/>
  <c r="AZ45" i="3"/>
  <c r="AZ43" i="3"/>
  <c r="CJ45" i="3"/>
  <c r="CJ44" i="3"/>
  <c r="CJ43" i="3"/>
  <c r="DH45" i="3"/>
  <c r="DH44" i="3"/>
  <c r="DH43" i="3"/>
  <c r="BK46" i="3"/>
  <c r="P46" i="3"/>
  <c r="AB46" i="3"/>
  <c r="CI46" i="3"/>
  <c r="BW46" i="3"/>
  <c r="CU46" i="3"/>
  <c r="DG46" i="3"/>
  <c r="AZ91" i="12"/>
  <c r="AZ91" i="8"/>
  <c r="AZ91" i="9"/>
  <c r="AZ91" i="10"/>
  <c r="AZ91" i="11"/>
  <c r="AZ91" i="13"/>
  <c r="CJ91" i="8"/>
  <c r="CJ91" i="11"/>
  <c r="AC91" i="9"/>
  <c r="AC91" i="10"/>
  <c r="AC91" i="11"/>
  <c r="AC91" i="13"/>
  <c r="CV91" i="9"/>
  <c r="CV91" i="10"/>
  <c r="CV91" i="13"/>
  <c r="AN91" i="9"/>
  <c r="AN91" i="11"/>
  <c r="AN91" i="13"/>
  <c r="AN91" i="12"/>
  <c r="CU91" i="11"/>
  <c r="CU93" i="11" s="1"/>
  <c r="CU96" i="11" s="1"/>
  <c r="DG91" i="8"/>
  <c r="AY91" i="6"/>
  <c r="P91" i="10"/>
  <c r="P91" i="6"/>
  <c r="CI91" i="9"/>
  <c r="CI93" i="9" s="1"/>
  <c r="CI96" i="9" s="1"/>
  <c r="BK91" i="8"/>
  <c r="BK93" i="8" s="1"/>
  <c r="BK96" i="8" s="1"/>
  <c r="BK91" i="12"/>
  <c r="BK93" i="12" s="1"/>
  <c r="BK96" i="12" s="1"/>
  <c r="BK91" i="6"/>
  <c r="AB91" i="9"/>
  <c r="DG91" i="11"/>
  <c r="DG93" i="11" s="1"/>
  <c r="DG96" i="11" s="1"/>
  <c r="AM91" i="13"/>
  <c r="AM91" i="10"/>
  <c r="AY91" i="9"/>
  <c r="AY93" i="9" s="1"/>
  <c r="AY96" i="9" s="1"/>
  <c r="AY91" i="8"/>
  <c r="AY93" i="8" s="1"/>
  <c r="AY96" i="8" s="1"/>
  <c r="P91" i="13"/>
  <c r="CI91" i="13"/>
  <c r="CI93" i="13" s="1"/>
  <c r="CI96" i="13" s="1"/>
  <c r="CI91" i="8"/>
  <c r="CI93" i="8" s="1"/>
  <c r="CI96" i="8" s="1"/>
  <c r="BK91" i="11"/>
  <c r="BK93" i="11" s="1"/>
  <c r="BK96" i="11" s="1"/>
  <c r="AB91" i="8"/>
  <c r="BX91" i="8"/>
  <c r="BX91" i="9"/>
  <c r="BX91" i="13"/>
  <c r="CU91" i="9"/>
  <c r="CU93" i="9" s="1"/>
  <c r="CU96" i="9" s="1"/>
  <c r="DG91" i="10"/>
  <c r="DG93" i="10" s="1"/>
  <c r="DG96" i="10" s="1"/>
  <c r="DG91" i="13"/>
  <c r="DG93" i="13" s="1"/>
  <c r="DG96" i="13" s="1"/>
  <c r="DG91" i="6"/>
  <c r="BW91" i="11"/>
  <c r="BW93" i="11" s="1"/>
  <c r="BW96" i="11" s="1"/>
  <c r="BW91" i="9"/>
  <c r="BW93" i="9" s="1"/>
  <c r="BW96" i="9" s="1"/>
  <c r="BW91" i="6"/>
  <c r="AM91" i="12"/>
  <c r="AM91" i="9"/>
  <c r="AY91" i="12"/>
  <c r="P91" i="9"/>
  <c r="CI91" i="11"/>
  <c r="CI93" i="11" s="1"/>
  <c r="CI96" i="11" s="1"/>
  <c r="BK91" i="10"/>
  <c r="BK93" i="10" s="1"/>
  <c r="BK96" i="10" s="1"/>
  <c r="AB91" i="13"/>
  <c r="AB91" i="11"/>
  <c r="BL91" i="11"/>
  <c r="DH91" i="12"/>
  <c r="DH91" i="13"/>
  <c r="CU91" i="13"/>
  <c r="CU93" i="13" s="1"/>
  <c r="CU96" i="13" s="1"/>
  <c r="CU91" i="8"/>
  <c r="CU93" i="8" s="1"/>
  <c r="CU96" i="8" s="1"/>
  <c r="DG91" i="9"/>
  <c r="DG93" i="9" s="1"/>
  <c r="DG96" i="9" s="1"/>
  <c r="DG91" i="12"/>
  <c r="DG93" i="12" s="1"/>
  <c r="DG96" i="12" s="1"/>
  <c r="AM91" i="8"/>
  <c r="AY91" i="11"/>
  <c r="AY93" i="11" s="1"/>
  <c r="AY96" i="11" s="1"/>
  <c r="P91" i="5"/>
  <c r="P91" i="11"/>
  <c r="CI91" i="6"/>
  <c r="CI91" i="10"/>
  <c r="CI93" i="10" s="1"/>
  <c r="CI96" i="10" s="1"/>
  <c r="BK91" i="13"/>
  <c r="BK93" i="13" s="1"/>
  <c r="BK96" i="13" s="1"/>
  <c r="BK91" i="9"/>
  <c r="BK93" i="9" s="1"/>
  <c r="BK96" i="9" s="1"/>
  <c r="AB91" i="10"/>
  <c r="AN45" i="6"/>
  <c r="CV44" i="5"/>
  <c r="CV45" i="5"/>
  <c r="AN44" i="5"/>
  <c r="AN45" i="5"/>
  <c r="CH62" i="10"/>
  <c r="CH64" i="10" s="1"/>
  <c r="CU60" i="9"/>
  <c r="CU62" i="9" s="1"/>
  <c r="CU64" i="9" s="1"/>
  <c r="DG60" i="10"/>
  <c r="AY60" i="11"/>
  <c r="AY62" i="11" s="1"/>
  <c r="AY64" i="11" s="1"/>
  <c r="CI60" i="10"/>
  <c r="CI60" i="13"/>
  <c r="BK60" i="9"/>
  <c r="BK62" i="9" s="1"/>
  <c r="BK64" i="9" s="1"/>
  <c r="BK60" i="12"/>
  <c r="BK62" i="12" s="1"/>
  <c r="BK64" i="12" s="1"/>
  <c r="CG64" i="10"/>
  <c r="BX44" i="5"/>
  <c r="BX45" i="5"/>
  <c r="BL45" i="6"/>
  <c r="AZ45" i="6"/>
  <c r="BL44" i="5"/>
  <c r="BL45" i="5"/>
  <c r="DH44" i="5"/>
  <c r="DH45" i="5"/>
  <c r="BX45" i="6"/>
  <c r="DH45" i="6"/>
  <c r="DT44" i="5"/>
  <c r="DT45" i="5"/>
  <c r="BH60" i="6"/>
  <c r="BH62" i="6" s="1"/>
  <c r="BH64" i="6" s="1"/>
  <c r="CT62" i="10"/>
  <c r="CT64" i="10" s="1"/>
  <c r="BJ62" i="12"/>
  <c r="BJ64" i="12" s="1"/>
  <c r="CU60" i="8"/>
  <c r="CU62" i="8" s="1"/>
  <c r="CU64" i="8" s="1"/>
  <c r="DG60" i="9"/>
  <c r="DG62" i="9" s="1"/>
  <c r="DG64" i="9" s="1"/>
  <c r="CT62" i="8"/>
  <c r="CT62" i="11"/>
  <c r="CT64" i="11" s="1"/>
  <c r="BW60" i="11"/>
  <c r="BW60" i="9"/>
  <c r="BW62" i="9" s="1"/>
  <c r="BW64" i="9" s="1"/>
  <c r="AY60" i="9"/>
  <c r="AY62" i="9" s="1"/>
  <c r="AY64" i="9" s="1"/>
  <c r="CI60" i="9"/>
  <c r="CI93" i="12"/>
  <c r="CI96" i="12" s="1"/>
  <c r="CI60" i="12"/>
  <c r="CI62" i="12" s="1"/>
  <c r="CI64" i="12" s="1"/>
  <c r="BK60" i="8"/>
  <c r="CT62" i="9"/>
  <c r="CT64" i="9" s="1"/>
  <c r="AZ44" i="5"/>
  <c r="AZ45" i="5"/>
  <c r="CJ44" i="5"/>
  <c r="CJ45" i="5"/>
  <c r="CJ45" i="6"/>
  <c r="DT45" i="6"/>
  <c r="Y60" i="5"/>
  <c r="Y62" i="5" s="1"/>
  <c r="Y64" i="5" s="1"/>
  <c r="AV60" i="6"/>
  <c r="AV62" i="6" s="1"/>
  <c r="AV64" i="6" s="1"/>
  <c r="Y60" i="6"/>
  <c r="Y62" i="6" s="1"/>
  <c r="Y64" i="6" s="1"/>
  <c r="AM46" i="6"/>
  <c r="AC45" i="6"/>
  <c r="AC44" i="5"/>
  <c r="AC45" i="5"/>
  <c r="CV45" i="6"/>
  <c r="Z60" i="6"/>
  <c r="Z62" i="6" s="1"/>
  <c r="Z64" i="6" s="1"/>
  <c r="CU46" i="6"/>
  <c r="BW46" i="6"/>
  <c r="CH62" i="12"/>
  <c r="CH64" i="12" s="1"/>
  <c r="CU60" i="13"/>
  <c r="CU62" i="13" s="1"/>
  <c r="CU64" i="13" s="1"/>
  <c r="CU60" i="11"/>
  <c r="CU62" i="11" s="1"/>
  <c r="CU64" i="11" s="1"/>
  <c r="DG60" i="13"/>
  <c r="DG60" i="11"/>
  <c r="DG60" i="8"/>
  <c r="BW93" i="13"/>
  <c r="BW96" i="13" s="1"/>
  <c r="BW60" i="13"/>
  <c r="BW62" i="13" s="1"/>
  <c r="BW64" i="13" s="1"/>
  <c r="AY93" i="10"/>
  <c r="AY96" i="10" s="1"/>
  <c r="AY60" i="10"/>
  <c r="AY60" i="8"/>
  <c r="CI60" i="8"/>
  <c r="CI62" i="8" s="1"/>
  <c r="CI64" i="8" s="1"/>
  <c r="BK60" i="11"/>
  <c r="CT62" i="12"/>
  <c r="CT64" i="12" s="1"/>
  <c r="BV62" i="8"/>
  <c r="BV64" i="8" s="1"/>
  <c r="BI64" i="9"/>
  <c r="CI46" i="6"/>
  <c r="P46" i="5"/>
  <c r="CT62" i="13"/>
  <c r="CT64" i="13" s="1"/>
  <c r="BV62" i="9"/>
  <c r="CU93" i="12"/>
  <c r="CU96" i="12" s="1"/>
  <c r="CU60" i="12"/>
  <c r="CU62" i="12" s="1"/>
  <c r="CU64" i="12" s="1"/>
  <c r="CU93" i="10"/>
  <c r="CU96" i="10" s="1"/>
  <c r="CU60" i="10"/>
  <c r="DG60" i="12"/>
  <c r="AX62" i="8"/>
  <c r="BJ62" i="9"/>
  <c r="BV62" i="13"/>
  <c r="BV64" i="13" s="1"/>
  <c r="CG64" i="8"/>
  <c r="BW93" i="12"/>
  <c r="BW96" i="12" s="1"/>
  <c r="BW60" i="12"/>
  <c r="BW62" i="12" s="1"/>
  <c r="BW64" i="12" s="1"/>
  <c r="BW93" i="10"/>
  <c r="BW96" i="10" s="1"/>
  <c r="BW60" i="10"/>
  <c r="BW93" i="8"/>
  <c r="BW96" i="8" s="1"/>
  <c r="BW60" i="8"/>
  <c r="CI60" i="11"/>
  <c r="CI62" i="11" s="1"/>
  <c r="CI64" i="11" s="1"/>
  <c r="BK60" i="10"/>
  <c r="BK60" i="13"/>
  <c r="P34" i="6"/>
  <c r="P76" i="6" s="1"/>
  <c r="AM34" i="6"/>
  <c r="AM76" i="6" s="1"/>
  <c r="AY34" i="6"/>
  <c r="AY76" i="6" s="1"/>
  <c r="BL44" i="6"/>
  <c r="BL33" i="6"/>
  <c r="BL43" i="6"/>
  <c r="AZ44" i="6"/>
  <c r="AZ33" i="6"/>
  <c r="AZ43" i="6"/>
  <c r="BX44" i="6"/>
  <c r="BX33" i="6"/>
  <c r="BX43" i="6"/>
  <c r="DH44" i="6"/>
  <c r="DH33" i="6"/>
  <c r="DH43" i="6"/>
  <c r="AC44" i="6"/>
  <c r="AC43" i="6"/>
  <c r="AC33" i="6"/>
  <c r="CV44" i="6"/>
  <c r="CV33" i="6"/>
  <c r="CV43" i="6"/>
  <c r="AB34" i="6"/>
  <c r="AB76" i="6" s="1"/>
  <c r="DG34" i="6"/>
  <c r="CJ44" i="6"/>
  <c r="CJ33" i="6"/>
  <c r="CJ43" i="6"/>
  <c r="DT44" i="6"/>
  <c r="DT33" i="6"/>
  <c r="DT43" i="6"/>
  <c r="CU34" i="6"/>
  <c r="CU76" i="6" s="1"/>
  <c r="BK34" i="6"/>
  <c r="BJ80" i="6"/>
  <c r="BJ82" i="6" s="1"/>
  <c r="BJ84" i="6" s="1"/>
  <c r="BJ86" i="6" s="1"/>
  <c r="AN44" i="6"/>
  <c r="AN33" i="6"/>
  <c r="AN43" i="6"/>
  <c r="CI34" i="6"/>
  <c r="CI76" i="6" s="1"/>
  <c r="BW34" i="6"/>
  <c r="BW76" i="6" s="1"/>
  <c r="BW80" i="6" s="1"/>
  <c r="J97" i="3"/>
  <c r="K95" i="3" s="1"/>
  <c r="AY34" i="5"/>
  <c r="AY76" i="5" s="1"/>
  <c r="DG34" i="5"/>
  <c r="DG36" i="5" s="1"/>
  <c r="Q18" i="5"/>
  <c r="R18" i="5" s="1"/>
  <c r="AZ33" i="5"/>
  <c r="CJ33" i="5"/>
  <c r="BL33" i="5"/>
  <c r="DT33" i="5"/>
  <c r="P34" i="5"/>
  <c r="P76" i="5" s="1"/>
  <c r="BK34" i="5"/>
  <c r="BK76" i="5" s="1"/>
  <c r="BW34" i="5"/>
  <c r="BW76" i="5" s="1"/>
  <c r="CI34" i="5"/>
  <c r="CI76" i="5" s="1"/>
  <c r="CV33" i="5"/>
  <c r="AN33" i="5"/>
  <c r="AB34" i="5"/>
  <c r="AB76" i="5" s="1"/>
  <c r="BX33" i="5"/>
  <c r="DH33" i="5"/>
  <c r="AC33" i="5"/>
  <c r="CU34" i="5"/>
  <c r="CU76" i="5" s="1"/>
  <c r="AM34" i="5"/>
  <c r="AM76" i="5" s="1"/>
  <c r="Q12" i="4"/>
  <c r="R12" i="4" s="1"/>
  <c r="CH80" i="5"/>
  <c r="BV80" i="6"/>
  <c r="BV80" i="5"/>
  <c r="BV82" i="5" s="1"/>
  <c r="AX80" i="6"/>
  <c r="AX80" i="5"/>
  <c r="AL80" i="6"/>
  <c r="AL80" i="5"/>
  <c r="AL82" i="5" s="1"/>
  <c r="AL84" i="5" s="1"/>
  <c r="AL86" i="5" s="1"/>
  <c r="AA80" i="6"/>
  <c r="Q20" i="3"/>
  <c r="R20" i="3" s="1"/>
  <c r="AN29" i="3"/>
  <c r="BL29" i="3"/>
  <c r="BX29" i="3"/>
  <c r="BH60" i="3"/>
  <c r="BH62" i="3" s="1"/>
  <c r="BH64" i="3" s="1"/>
  <c r="AC29" i="3"/>
  <c r="CV29" i="3"/>
  <c r="M60" i="3"/>
  <c r="M62" i="3" s="1"/>
  <c r="M64" i="3" s="1"/>
  <c r="AJ60" i="3"/>
  <c r="AJ62" i="3" s="1"/>
  <c r="AJ64" i="3" s="1"/>
  <c r="DT29" i="3"/>
  <c r="AZ29" i="3"/>
  <c r="CJ29" i="3"/>
  <c r="DH29" i="3"/>
  <c r="AC29" i="2"/>
  <c r="DT29" i="2"/>
  <c r="AZ29" i="2"/>
  <c r="R89" i="2"/>
  <c r="BL29" i="2"/>
  <c r="DH29" i="2"/>
  <c r="BX29" i="2"/>
  <c r="AN29" i="2"/>
  <c r="CV29" i="2"/>
  <c r="CJ29" i="2"/>
  <c r="BJ80" i="2"/>
  <c r="BV80" i="2"/>
  <c r="CT76" i="1"/>
  <c r="CT80" i="1" s="1"/>
  <c r="O76" i="1"/>
  <c r="O80" i="1" s="1"/>
  <c r="BJ76" i="1"/>
  <c r="BJ80" i="1" s="1"/>
  <c r="AL76" i="1"/>
  <c r="AL80" i="1" s="1"/>
  <c r="BV76" i="1"/>
  <c r="BV80" i="1" s="1"/>
  <c r="CH76" i="1"/>
  <c r="CH80" i="1" s="1"/>
  <c r="AA76" i="1"/>
  <c r="AA80" i="1" s="1"/>
  <c r="BJ80" i="5"/>
  <c r="O80" i="3"/>
  <c r="AU86" i="3"/>
  <c r="AU93" i="3"/>
  <c r="AU96" i="3" s="1"/>
  <c r="AA78" i="4"/>
  <c r="AA80" i="4" s="1"/>
  <c r="BU80" i="3"/>
  <c r="BU82" i="3" s="1"/>
  <c r="BU84" i="3" s="1"/>
  <c r="AW80" i="3"/>
  <c r="AW82" i="3" s="1"/>
  <c r="AW84" i="3" s="1"/>
  <c r="Y82" i="3"/>
  <c r="Y84" i="3" s="1"/>
  <c r="Z80" i="3"/>
  <c r="P53" i="4"/>
  <c r="P78" i="4" s="1"/>
  <c r="CT55" i="6"/>
  <c r="CT60" i="6" s="1"/>
  <c r="N55" i="6"/>
  <c r="N60" i="6" s="1"/>
  <c r="O55" i="6"/>
  <c r="O60" i="6" s="1"/>
  <c r="AM53" i="6"/>
  <c r="AM78" i="6" s="1"/>
  <c r="BU55" i="6"/>
  <c r="BW53" i="5"/>
  <c r="BW78" i="5" s="1"/>
  <c r="BW53" i="4"/>
  <c r="BW78" i="4" s="1"/>
  <c r="CU53" i="4"/>
  <c r="CU78" i="4" s="1"/>
  <c r="CI53" i="4"/>
  <c r="CI78" i="4" s="1"/>
  <c r="AM53" i="4"/>
  <c r="AM78" i="4" s="1"/>
  <c r="AY53" i="4"/>
  <c r="AY78" i="4" s="1"/>
  <c r="L93" i="2"/>
  <c r="L96" i="2" s="1"/>
  <c r="AM53" i="1"/>
  <c r="AM78" i="1" s="1"/>
  <c r="Y62" i="3"/>
  <c r="Y64" i="3" s="1"/>
  <c r="N55" i="2"/>
  <c r="N60" i="2" s="1"/>
  <c r="N62" i="2" s="1"/>
  <c r="N64" i="2" s="1"/>
  <c r="N55" i="3"/>
  <c r="N60" i="3" s="1"/>
  <c r="BU55" i="3"/>
  <c r="BU60" i="3" s="1"/>
  <c r="AW55" i="3"/>
  <c r="Z55" i="3"/>
  <c r="BI55" i="3"/>
  <c r="BI55" i="4"/>
  <c r="BI60" i="4" s="1"/>
  <c r="BI62" i="4" s="1"/>
  <c r="BI64" i="4" s="1"/>
  <c r="Z55" i="4"/>
  <c r="Z60" i="4" s="1"/>
  <c r="Z62" i="4" s="1"/>
  <c r="Z64" i="4" s="1"/>
  <c r="AK55" i="4"/>
  <c r="AK60" i="4" s="1"/>
  <c r="AK62" i="4" s="1"/>
  <c r="AK64" i="4" s="1"/>
  <c r="P53" i="5"/>
  <c r="P78" i="5" s="1"/>
  <c r="Z55" i="5"/>
  <c r="N55" i="5"/>
  <c r="BK53" i="5"/>
  <c r="BK78" i="5" s="1"/>
  <c r="AB53" i="5"/>
  <c r="AB78" i="5" s="1"/>
  <c r="BK53" i="3"/>
  <c r="BK78" i="3" s="1"/>
  <c r="AM53" i="3"/>
  <c r="AM78" i="3" s="1"/>
  <c r="DG53" i="2"/>
  <c r="DG78" i="2" s="1"/>
  <c r="BW53" i="2"/>
  <c r="BW78" i="2" s="1"/>
  <c r="BK53" i="6"/>
  <c r="BK78" i="6" s="1"/>
  <c r="CU53" i="2"/>
  <c r="CU78" i="2" s="1"/>
  <c r="AB53" i="3"/>
  <c r="AB78" i="3" s="1"/>
  <c r="P53" i="6"/>
  <c r="P78" i="6" s="1"/>
  <c r="DG53" i="6"/>
  <c r="DG78" i="6" s="1"/>
  <c r="DG53" i="5"/>
  <c r="DG78" i="5" s="1"/>
  <c r="CI53" i="6"/>
  <c r="CI78" i="6" s="1"/>
  <c r="CI53" i="1"/>
  <c r="CI78" i="1" s="1"/>
  <c r="BK53" i="1"/>
  <c r="BK78" i="1" s="1"/>
  <c r="AB53" i="1"/>
  <c r="AB78" i="1" s="1"/>
  <c r="AB53" i="6"/>
  <c r="AB78" i="6" s="1"/>
  <c r="CU53" i="6"/>
  <c r="CU78" i="6" s="1"/>
  <c r="AY53" i="6"/>
  <c r="AY78" i="6" s="1"/>
  <c r="AY53" i="5"/>
  <c r="AY78" i="5" s="1"/>
  <c r="CU53" i="5"/>
  <c r="CU78" i="5" s="1"/>
  <c r="AM53" i="5"/>
  <c r="AM78" i="5" s="1"/>
  <c r="CI53" i="5"/>
  <c r="CI78" i="5" s="1"/>
  <c r="AB53" i="4"/>
  <c r="AB78" i="4" s="1"/>
  <c r="BK53" i="4"/>
  <c r="BK78" i="4" s="1"/>
  <c r="DG53" i="4"/>
  <c r="DG78" i="4" s="1"/>
  <c r="BW53" i="3"/>
  <c r="BW78" i="3" s="1"/>
  <c r="P53" i="3"/>
  <c r="P78" i="3" s="1"/>
  <c r="CI53" i="3"/>
  <c r="CI78" i="3" s="1"/>
  <c r="AY53" i="3"/>
  <c r="AY78" i="3" s="1"/>
  <c r="DG53" i="3"/>
  <c r="DG78" i="3" s="1"/>
  <c r="CU53" i="3"/>
  <c r="CU78" i="3" s="1"/>
  <c r="P53" i="2"/>
  <c r="P78" i="2" s="1"/>
  <c r="BK53" i="2"/>
  <c r="BK78" i="2" s="1"/>
  <c r="AY53" i="2"/>
  <c r="AY78" i="2" s="1"/>
  <c r="CI53" i="2"/>
  <c r="CI78" i="2" s="1"/>
  <c r="AB53" i="2"/>
  <c r="AB78" i="2" s="1"/>
  <c r="AM53" i="2"/>
  <c r="AM78" i="2" s="1"/>
  <c r="AY53" i="1"/>
  <c r="AY78" i="1" s="1"/>
  <c r="BW53" i="1"/>
  <c r="BW78" i="1" s="1"/>
  <c r="DG53" i="1"/>
  <c r="DG78" i="1" s="1"/>
  <c r="CU53" i="1"/>
  <c r="CU78" i="1" s="1"/>
  <c r="P53" i="1"/>
  <c r="P78" i="1" s="1"/>
  <c r="AB41" i="5"/>
  <c r="AB77" i="5" s="1"/>
  <c r="BH84" i="3"/>
  <c r="BH86" i="3" s="1"/>
  <c r="Q32" i="1"/>
  <c r="Q28" i="1"/>
  <c r="R28" i="1" s="1"/>
  <c r="AY41" i="6"/>
  <c r="AY77" i="6" s="1"/>
  <c r="N82" i="5"/>
  <c r="N84" i="5" s="1"/>
  <c r="N86" i="5" s="1"/>
  <c r="BK34" i="3"/>
  <c r="BK76" i="3" s="1"/>
  <c r="BG64" i="3"/>
  <c r="AZ32" i="3"/>
  <c r="AZ27" i="3"/>
  <c r="AZ23" i="3"/>
  <c r="AZ19" i="3"/>
  <c r="AZ15" i="3"/>
  <c r="AZ12" i="3"/>
  <c r="AZ9" i="3"/>
  <c r="AZ31" i="3"/>
  <c r="AZ28" i="3"/>
  <c r="AZ21" i="3"/>
  <c r="AZ14" i="3"/>
  <c r="AZ16" i="3"/>
  <c r="AZ20" i="3"/>
  <c r="AZ17" i="3"/>
  <c r="AZ30" i="3"/>
  <c r="AZ25" i="3"/>
  <c r="AZ10" i="3"/>
  <c r="AZ33" i="3"/>
  <c r="AZ22" i="3"/>
  <c r="AZ11" i="3"/>
  <c r="AZ18" i="3"/>
  <c r="AZ24" i="3"/>
  <c r="AZ26" i="3"/>
  <c r="AA72" i="6"/>
  <c r="AA74" i="6" s="1"/>
  <c r="AC31" i="3"/>
  <c r="AC26" i="3"/>
  <c r="AC22" i="3"/>
  <c r="AC18" i="3"/>
  <c r="AC14" i="3"/>
  <c r="AC11" i="3"/>
  <c r="AC33" i="3"/>
  <c r="AC25" i="3"/>
  <c r="AC23" i="3"/>
  <c r="AC16" i="3"/>
  <c r="AC9" i="3"/>
  <c r="AC27" i="3"/>
  <c r="AC20" i="3"/>
  <c r="AC17" i="3"/>
  <c r="AC12" i="3"/>
  <c r="AC28" i="3"/>
  <c r="AC24" i="3"/>
  <c r="AC19" i="3"/>
  <c r="AC32" i="3"/>
  <c r="AC30" i="3"/>
  <c r="AC21" i="3"/>
  <c r="BL31" i="6"/>
  <c r="BL27" i="6"/>
  <c r="BL23" i="6"/>
  <c r="BL30" i="6"/>
  <c r="BL25" i="6"/>
  <c r="BL29" i="6"/>
  <c r="BL21" i="6"/>
  <c r="BL16" i="6"/>
  <c r="BL26" i="6"/>
  <c r="BL18" i="6"/>
  <c r="BL28" i="6"/>
  <c r="BL20" i="6"/>
  <c r="BL32" i="6"/>
  <c r="BL24" i="6"/>
  <c r="BL22" i="6"/>
  <c r="Q14" i="3"/>
  <c r="R14" i="3" s="1"/>
  <c r="Q9" i="3"/>
  <c r="R9" i="3" s="1"/>
  <c r="R33" i="3"/>
  <c r="Q24" i="3"/>
  <c r="R24" i="3" s="1"/>
  <c r="Q15" i="3"/>
  <c r="R15" i="3" s="1"/>
  <c r="Q11" i="3"/>
  <c r="Q21" i="3"/>
  <c r="R21" i="3" s="1"/>
  <c r="Q27" i="3"/>
  <c r="R27" i="3" s="1"/>
  <c r="Q18" i="3"/>
  <c r="R18" i="3" s="1"/>
  <c r="Q22" i="3"/>
  <c r="R22" i="3" s="1"/>
  <c r="BH82" i="4"/>
  <c r="BH84" i="4" s="1"/>
  <c r="BH86" i="4" s="1"/>
  <c r="CI34" i="2"/>
  <c r="N82" i="3"/>
  <c r="P34" i="3"/>
  <c r="P76" i="3" s="1"/>
  <c r="AM34" i="1"/>
  <c r="DG34" i="2"/>
  <c r="AX76" i="2"/>
  <c r="AX80" i="2" s="1"/>
  <c r="AC31" i="2"/>
  <c r="AC11" i="2"/>
  <c r="AC9" i="2"/>
  <c r="AC32" i="2"/>
  <c r="AC21" i="2"/>
  <c r="AC26" i="2"/>
  <c r="AC28" i="2"/>
  <c r="AC14" i="2"/>
  <c r="AC24" i="2"/>
  <c r="AC27" i="2"/>
  <c r="AC17" i="2"/>
  <c r="AC25" i="2"/>
  <c r="AC30" i="2"/>
  <c r="AC23" i="2"/>
  <c r="AC18" i="2"/>
  <c r="AC16" i="2"/>
  <c r="AC20" i="2"/>
  <c r="AC33" i="2"/>
  <c r="AC22" i="2"/>
  <c r="Q16" i="2"/>
  <c r="R16" i="2" s="1"/>
  <c r="Q32" i="2"/>
  <c r="R32" i="2" s="1"/>
  <c r="Q21" i="2"/>
  <c r="R21" i="2" s="1"/>
  <c r="Q12" i="2"/>
  <c r="R12" i="2" s="1"/>
  <c r="Q10" i="2"/>
  <c r="R10" i="2" s="1"/>
  <c r="Q9" i="2"/>
  <c r="R9" i="2" s="1"/>
  <c r="Q20" i="2"/>
  <c r="R20" i="2" s="1"/>
  <c r="Q24" i="2"/>
  <c r="R24" i="2" s="1"/>
  <c r="Q17" i="2"/>
  <c r="R17" i="2" s="1"/>
  <c r="Q33" i="2"/>
  <c r="R33" i="2" s="1"/>
  <c r="Q22" i="2"/>
  <c r="R22" i="2" s="1"/>
  <c r="Q26" i="2"/>
  <c r="R26" i="2" s="1"/>
  <c r="DH32" i="5"/>
  <c r="DH29" i="5"/>
  <c r="DH26" i="5"/>
  <c r="DH23" i="5"/>
  <c r="DH21" i="5"/>
  <c r="DH27" i="5"/>
  <c r="DH25" i="5"/>
  <c r="DH19" i="5"/>
  <c r="DH30" i="5"/>
  <c r="DH22" i="5"/>
  <c r="DH28" i="5"/>
  <c r="DH31" i="5"/>
  <c r="DH20" i="5"/>
  <c r="DH24" i="5"/>
  <c r="DH18" i="5"/>
  <c r="DH16" i="5"/>
  <c r="DT33" i="3"/>
  <c r="DT28" i="3"/>
  <c r="DT24" i="3"/>
  <c r="DT20" i="3"/>
  <c r="DT16" i="3"/>
  <c r="DT10" i="3"/>
  <c r="DT31" i="3"/>
  <c r="DT23" i="3"/>
  <c r="DT21" i="3"/>
  <c r="DT14" i="3"/>
  <c r="DT9" i="3"/>
  <c r="DT25" i="3"/>
  <c r="DT18" i="3"/>
  <c r="DT12" i="3"/>
  <c r="DT30" i="3"/>
  <c r="DT26" i="3"/>
  <c r="DT11" i="3"/>
  <c r="DT19" i="3"/>
  <c r="DT15" i="3"/>
  <c r="DT22" i="3"/>
  <c r="DT17" i="3"/>
  <c r="DT32" i="3"/>
  <c r="DT27" i="3"/>
  <c r="AZ16" i="6"/>
  <c r="AZ29" i="6"/>
  <c r="AZ25" i="6"/>
  <c r="AZ21" i="6"/>
  <c r="AZ32" i="6"/>
  <c r="AZ30" i="6"/>
  <c r="AZ23" i="6"/>
  <c r="AZ27" i="6"/>
  <c r="AZ22" i="6"/>
  <c r="AZ20" i="6"/>
  <c r="AZ31" i="6"/>
  <c r="AZ26" i="6"/>
  <c r="AZ24" i="6"/>
  <c r="AZ28" i="6"/>
  <c r="AZ18" i="6"/>
  <c r="BL33" i="2"/>
  <c r="BL19" i="2"/>
  <c r="BL30" i="2"/>
  <c r="BL15" i="2"/>
  <c r="BL12" i="2"/>
  <c r="BL21" i="2"/>
  <c r="BL32" i="2"/>
  <c r="BL28" i="2"/>
  <c r="BL27" i="2"/>
  <c r="BL23" i="2"/>
  <c r="BL17" i="2"/>
  <c r="BL20" i="2"/>
  <c r="BL9" i="2"/>
  <c r="BL11" i="2"/>
  <c r="BL31" i="2"/>
  <c r="BL14" i="2"/>
  <c r="BL26" i="2"/>
  <c r="BL25" i="2"/>
  <c r="BL16" i="2"/>
  <c r="BL24" i="2"/>
  <c r="BL22" i="2"/>
  <c r="BL18" i="2"/>
  <c r="BL10" i="2"/>
  <c r="AN16" i="6"/>
  <c r="AN32" i="6"/>
  <c r="AN28" i="6"/>
  <c r="AN24" i="6"/>
  <c r="AN20" i="6"/>
  <c r="AN30" i="6"/>
  <c r="AN25" i="6"/>
  <c r="AN29" i="6"/>
  <c r="AN18" i="6"/>
  <c r="AN27" i="6"/>
  <c r="AN26" i="6"/>
  <c r="AN23" i="6"/>
  <c r="AN21" i="6"/>
  <c r="AN31" i="6"/>
  <c r="AN22" i="6"/>
  <c r="DT16" i="5"/>
  <c r="DT28" i="5"/>
  <c r="DT18" i="5"/>
  <c r="DT25" i="5"/>
  <c r="DT32" i="5"/>
  <c r="DT29" i="5"/>
  <c r="DT31" i="5"/>
  <c r="DT27" i="5"/>
  <c r="DT23" i="5"/>
  <c r="DT24" i="5"/>
  <c r="DT30" i="5"/>
  <c r="DT20" i="5"/>
  <c r="DT26" i="5"/>
  <c r="DT21" i="5"/>
  <c r="DT19" i="5"/>
  <c r="DT22" i="5"/>
  <c r="AM34" i="2"/>
  <c r="AM76" i="2" s="1"/>
  <c r="P34" i="1"/>
  <c r="Y82" i="4"/>
  <c r="Y84" i="4" s="1"/>
  <c r="CH76" i="3"/>
  <c r="CH80" i="3" s="1"/>
  <c r="CH36" i="3"/>
  <c r="AY34" i="2"/>
  <c r="AY76" i="2" s="1"/>
  <c r="AY34" i="1"/>
  <c r="H7" i="28"/>
  <c r="K95" i="2"/>
  <c r="K97" i="2" s="1"/>
  <c r="AB34" i="1"/>
  <c r="CU34" i="3"/>
  <c r="BK34" i="2"/>
  <c r="BK76" i="2" s="1"/>
  <c r="N82" i="2"/>
  <c r="N84" i="2" s="1"/>
  <c r="P34" i="2"/>
  <c r="P76" i="2" s="1"/>
  <c r="CV27" i="6"/>
  <c r="CV24" i="6"/>
  <c r="CV21" i="6"/>
  <c r="CV18" i="6"/>
  <c r="CV30" i="6"/>
  <c r="CV28" i="6"/>
  <c r="CV22" i="6"/>
  <c r="CV20" i="6"/>
  <c r="CV16" i="6"/>
  <c r="CV32" i="6"/>
  <c r="CV26" i="6"/>
  <c r="CV29" i="6"/>
  <c r="CV31" i="6"/>
  <c r="CV25" i="6"/>
  <c r="CV19" i="6"/>
  <c r="CV23" i="6"/>
  <c r="N82" i="6"/>
  <c r="N84" i="6" s="1"/>
  <c r="N86" i="6" s="1"/>
  <c r="AM34" i="3"/>
  <c r="AL36" i="3"/>
  <c r="AL76" i="3"/>
  <c r="BW34" i="2"/>
  <c r="CI34" i="1"/>
  <c r="BK34" i="1"/>
  <c r="CT72" i="6"/>
  <c r="M82" i="3"/>
  <c r="M84" i="3" s="1"/>
  <c r="BW34" i="1"/>
  <c r="AB34" i="3"/>
  <c r="BJ76" i="3"/>
  <c r="BJ36" i="3"/>
  <c r="BJ55" i="3" s="1"/>
  <c r="BJ60" i="3" s="1"/>
  <c r="AA76" i="3"/>
  <c r="AA36" i="3"/>
  <c r="BX31" i="5"/>
  <c r="BX27" i="5"/>
  <c r="BX23" i="5"/>
  <c r="BX19" i="5"/>
  <c r="BX16" i="5"/>
  <c r="BX26" i="5"/>
  <c r="BX29" i="5"/>
  <c r="BX24" i="5"/>
  <c r="BX21" i="5"/>
  <c r="BX18" i="5"/>
  <c r="BX30" i="5"/>
  <c r="BX25" i="5"/>
  <c r="BX32" i="5"/>
  <c r="BX20" i="5"/>
  <c r="BX28" i="5"/>
  <c r="BX22" i="5"/>
  <c r="BX16" i="6"/>
  <c r="BX31" i="6"/>
  <c r="BX27" i="6"/>
  <c r="BX23" i="6"/>
  <c r="BX32" i="6"/>
  <c r="BX25" i="6"/>
  <c r="BX18" i="6"/>
  <c r="BX30" i="6"/>
  <c r="BX20" i="6"/>
  <c r="BX21" i="6"/>
  <c r="BX29" i="6"/>
  <c r="BX24" i="6"/>
  <c r="BX28" i="6"/>
  <c r="BX22" i="6"/>
  <c r="BX26" i="6"/>
  <c r="BJ77" i="4"/>
  <c r="BV77" i="4"/>
  <c r="X86" i="3"/>
  <c r="X93" i="3"/>
  <c r="X96" i="3" s="1"/>
  <c r="BI82" i="3"/>
  <c r="DT18" i="2"/>
  <c r="DT12" i="2"/>
  <c r="DT30" i="2"/>
  <c r="DT33" i="2"/>
  <c r="DT31" i="2"/>
  <c r="DT16" i="2"/>
  <c r="DT25" i="2"/>
  <c r="DT26" i="2"/>
  <c r="DT22" i="2"/>
  <c r="DT11" i="2"/>
  <c r="DT23" i="2"/>
  <c r="DT27" i="2"/>
  <c r="DT14" i="2"/>
  <c r="DT21" i="2"/>
  <c r="DT32" i="2"/>
  <c r="DT28" i="2"/>
  <c r="DT15" i="2"/>
  <c r="DT19" i="2"/>
  <c r="DT24" i="2"/>
  <c r="DT20" i="2"/>
  <c r="DT9" i="2"/>
  <c r="DT10" i="2"/>
  <c r="DT17" i="2"/>
  <c r="BL29" i="5"/>
  <c r="BL25" i="5"/>
  <c r="BL21" i="5"/>
  <c r="BL16" i="5"/>
  <c r="BL28" i="5"/>
  <c r="BL26" i="5"/>
  <c r="BL19" i="5"/>
  <c r="BL23" i="5"/>
  <c r="BL20" i="5"/>
  <c r="BL27" i="5"/>
  <c r="BL31" i="5"/>
  <c r="BL18" i="5"/>
  <c r="BL30" i="5"/>
  <c r="BL32" i="5"/>
  <c r="BL24" i="5"/>
  <c r="BL22" i="5"/>
  <c r="DT31" i="1"/>
  <c r="DT26" i="1"/>
  <c r="DT22" i="1"/>
  <c r="DT18" i="1"/>
  <c r="DT14" i="1"/>
  <c r="DT11" i="1"/>
  <c r="DT30" i="1"/>
  <c r="DT27" i="1"/>
  <c r="DT20" i="1"/>
  <c r="DT12" i="1"/>
  <c r="DT28" i="1"/>
  <c r="DT23" i="1"/>
  <c r="DT21" i="1"/>
  <c r="DT16" i="1"/>
  <c r="DT25" i="1"/>
  <c r="DT19" i="1"/>
  <c r="DT33" i="1"/>
  <c r="DT24" i="1"/>
  <c r="DT15" i="1"/>
  <c r="DT9" i="1"/>
  <c r="DT10" i="1"/>
  <c r="DT32" i="1"/>
  <c r="DT17" i="1"/>
  <c r="AZ21" i="2"/>
  <c r="AZ20" i="2"/>
  <c r="AZ23" i="2"/>
  <c r="AZ9" i="2"/>
  <c r="AZ17" i="2"/>
  <c r="AZ24" i="2"/>
  <c r="AZ26" i="2"/>
  <c r="AZ18" i="2"/>
  <c r="AZ32" i="2"/>
  <c r="AZ10" i="2"/>
  <c r="AZ11" i="2"/>
  <c r="AZ31" i="2"/>
  <c r="AZ27" i="2"/>
  <c r="AZ16" i="2"/>
  <c r="AZ14" i="2"/>
  <c r="AZ12" i="2"/>
  <c r="AZ25" i="2"/>
  <c r="AZ19" i="2"/>
  <c r="AZ15" i="2"/>
  <c r="AZ30" i="2"/>
  <c r="AZ33" i="2"/>
  <c r="AZ28" i="2"/>
  <c r="AZ22" i="2"/>
  <c r="AC16" i="6"/>
  <c r="AC30" i="6"/>
  <c r="AE30" i="6" s="1"/>
  <c r="AC24" i="6"/>
  <c r="AC20" i="6"/>
  <c r="AC19" i="6"/>
  <c r="AC28" i="6"/>
  <c r="AE28" i="6" s="1"/>
  <c r="AC26" i="6"/>
  <c r="AC23" i="6"/>
  <c r="AC25" i="6"/>
  <c r="AC21" i="6"/>
  <c r="AC29" i="6"/>
  <c r="AE29" i="6" s="1"/>
  <c r="AC18" i="6"/>
  <c r="AC32" i="6"/>
  <c r="AC27" i="6"/>
  <c r="AC22" i="6"/>
  <c r="CJ25" i="1"/>
  <c r="CJ21" i="1"/>
  <c r="CJ17" i="1"/>
  <c r="CJ31" i="1"/>
  <c r="CJ30" i="1"/>
  <c r="CJ24" i="1"/>
  <c r="CJ19" i="1"/>
  <c r="CJ14" i="1"/>
  <c r="CJ33" i="1"/>
  <c r="CJ27" i="1"/>
  <c r="CJ22" i="1"/>
  <c r="CJ11" i="1"/>
  <c r="CJ10" i="1"/>
  <c r="CJ23" i="1"/>
  <c r="CJ18" i="1"/>
  <c r="CJ15" i="1"/>
  <c r="CJ9" i="1"/>
  <c r="CJ12" i="1"/>
  <c r="CJ28" i="1"/>
  <c r="CJ16" i="1"/>
  <c r="CJ26" i="1"/>
  <c r="CJ20" i="1"/>
  <c r="CJ32" i="1"/>
  <c r="AZ32" i="1"/>
  <c r="AZ27" i="1"/>
  <c r="AZ23" i="1"/>
  <c r="AZ19" i="1"/>
  <c r="AZ15" i="1"/>
  <c r="AZ12" i="1"/>
  <c r="AZ9" i="1"/>
  <c r="AZ33" i="1"/>
  <c r="AZ25" i="1"/>
  <c r="AZ18" i="1"/>
  <c r="AZ16" i="1"/>
  <c r="AZ20" i="1"/>
  <c r="AZ10" i="1"/>
  <c r="AZ31" i="1"/>
  <c r="AZ17" i="1"/>
  <c r="AZ14" i="1"/>
  <c r="AZ11" i="1"/>
  <c r="AZ26" i="1"/>
  <c r="AZ21" i="1"/>
  <c r="AZ30" i="1"/>
  <c r="AZ22" i="1"/>
  <c r="AZ28" i="1"/>
  <c r="AZ24" i="1"/>
  <c r="BL33" i="3"/>
  <c r="BL28" i="3"/>
  <c r="BL24" i="3"/>
  <c r="BL20" i="3"/>
  <c r="BL16" i="3"/>
  <c r="BL10" i="3"/>
  <c r="BL26" i="3"/>
  <c r="BL19" i="3"/>
  <c r="BL17" i="3"/>
  <c r="BL11" i="3"/>
  <c r="BL30" i="3"/>
  <c r="BL27" i="3"/>
  <c r="BL22" i="3"/>
  <c r="BL15" i="3"/>
  <c r="BL32" i="3"/>
  <c r="BL25" i="3"/>
  <c r="BL12" i="3"/>
  <c r="BL9" i="3"/>
  <c r="BL23" i="3"/>
  <c r="BL18" i="3"/>
  <c r="BL14" i="3"/>
  <c r="BL21" i="3"/>
  <c r="BL31" i="3"/>
  <c r="DH20" i="2"/>
  <c r="DH18" i="2"/>
  <c r="DH16" i="2"/>
  <c r="DH26" i="2"/>
  <c r="DH33" i="2"/>
  <c r="DH31" i="2"/>
  <c r="DH32" i="2"/>
  <c r="DH15" i="2"/>
  <c r="DH30" i="2"/>
  <c r="DH23" i="2"/>
  <c r="DH9" i="2"/>
  <c r="DH21" i="2"/>
  <c r="DH19" i="2"/>
  <c r="DH22" i="2"/>
  <c r="DH25" i="2"/>
  <c r="DH14" i="2"/>
  <c r="DH28" i="2"/>
  <c r="DH17" i="2"/>
  <c r="DH12" i="2"/>
  <c r="DH24" i="2"/>
  <c r="DH27" i="2"/>
  <c r="DH11" i="2"/>
  <c r="DH10" i="2"/>
  <c r="BX30" i="3"/>
  <c r="BX25" i="3"/>
  <c r="BX21" i="3"/>
  <c r="BX17" i="3"/>
  <c r="BX32" i="3"/>
  <c r="BX24" i="3"/>
  <c r="BX22" i="3"/>
  <c r="BX15" i="3"/>
  <c r="BX10" i="3"/>
  <c r="BX26" i="3"/>
  <c r="BX19" i="3"/>
  <c r="BX14" i="3"/>
  <c r="BX9" i="3"/>
  <c r="BX23" i="3"/>
  <c r="BX20" i="3"/>
  <c r="BX31" i="3"/>
  <c r="BX18" i="3"/>
  <c r="BX28" i="3"/>
  <c r="BX11" i="3"/>
  <c r="BX33" i="3"/>
  <c r="BX27" i="3"/>
  <c r="BX16" i="3"/>
  <c r="BX12" i="3"/>
  <c r="CJ18" i="2"/>
  <c r="CJ20" i="2"/>
  <c r="CJ11" i="2"/>
  <c r="CJ12" i="2"/>
  <c r="CJ16" i="2"/>
  <c r="CJ23" i="2"/>
  <c r="CJ15" i="2"/>
  <c r="CJ19" i="2"/>
  <c r="CJ28" i="2"/>
  <c r="CJ31" i="2"/>
  <c r="CJ14" i="2"/>
  <c r="CJ24" i="2"/>
  <c r="CJ33" i="2"/>
  <c r="CJ26" i="2"/>
  <c r="CJ21" i="2"/>
  <c r="CJ9" i="2"/>
  <c r="CJ27" i="2"/>
  <c r="CJ10" i="2"/>
  <c r="CJ30" i="2"/>
  <c r="CJ32" i="2"/>
  <c r="CJ25" i="2"/>
  <c r="CJ22" i="2"/>
  <c r="CJ17" i="2"/>
  <c r="O77" i="4"/>
  <c r="BW34" i="3"/>
  <c r="K95" i="5"/>
  <c r="K97" i="5" s="1"/>
  <c r="H10" i="28"/>
  <c r="AI62" i="3"/>
  <c r="AI64" i="3" s="1"/>
  <c r="CV31" i="3"/>
  <c r="CV26" i="3"/>
  <c r="CV22" i="3"/>
  <c r="CV18" i="3"/>
  <c r="CV14" i="3"/>
  <c r="CV11" i="3"/>
  <c r="CV30" i="3"/>
  <c r="CV27" i="3"/>
  <c r="CV20" i="3"/>
  <c r="CV12" i="3"/>
  <c r="CV15" i="3"/>
  <c r="CV10" i="3"/>
  <c r="CV23" i="3"/>
  <c r="CV17" i="3"/>
  <c r="CV9" i="3"/>
  <c r="CV32" i="3"/>
  <c r="CV33" i="3"/>
  <c r="CV21" i="3"/>
  <c r="CV28" i="3"/>
  <c r="CV19" i="3"/>
  <c r="CV25" i="3"/>
  <c r="CV24" i="3"/>
  <c r="CV16" i="3"/>
  <c r="BT82" i="3"/>
  <c r="BT84" i="3" s="1"/>
  <c r="AY34" i="3"/>
  <c r="CJ31" i="5"/>
  <c r="CJ27" i="5"/>
  <c r="CJ23" i="5"/>
  <c r="CJ19" i="5"/>
  <c r="CJ30" i="5"/>
  <c r="CJ28" i="5"/>
  <c r="CJ21" i="5"/>
  <c r="CJ32" i="5"/>
  <c r="CJ25" i="5"/>
  <c r="CJ20" i="5"/>
  <c r="CJ18" i="5"/>
  <c r="CJ16" i="5"/>
  <c r="CJ22" i="5"/>
  <c r="CJ29" i="5"/>
  <c r="CJ26" i="5"/>
  <c r="CJ24" i="5"/>
  <c r="AN9" i="2"/>
  <c r="AN11" i="2"/>
  <c r="AN21" i="2"/>
  <c r="AN31" i="2"/>
  <c r="AN23" i="2"/>
  <c r="AN25" i="2"/>
  <c r="AN18" i="2"/>
  <c r="AN30" i="2"/>
  <c r="AN17" i="2"/>
  <c r="AN32" i="2"/>
  <c r="AN20" i="2"/>
  <c r="AN33" i="2"/>
  <c r="AN27" i="2"/>
  <c r="AN26" i="2"/>
  <c r="AN14" i="2"/>
  <c r="AN16" i="2"/>
  <c r="AN10" i="2"/>
  <c r="AN24" i="2"/>
  <c r="AN28" i="2"/>
  <c r="AN22" i="2"/>
  <c r="AN19" i="2"/>
  <c r="AN15" i="2"/>
  <c r="AN12" i="2"/>
  <c r="AC32" i="1"/>
  <c r="AC27" i="1"/>
  <c r="AC23" i="1"/>
  <c r="AC19" i="1"/>
  <c r="AC12" i="1"/>
  <c r="AC9" i="1"/>
  <c r="AC21" i="1"/>
  <c r="AC15" i="1"/>
  <c r="AC26" i="1"/>
  <c r="AC24" i="1"/>
  <c r="AC22" i="1"/>
  <c r="AC14" i="1"/>
  <c r="AC11" i="1"/>
  <c r="AC33" i="1"/>
  <c r="AC20" i="1"/>
  <c r="AC30" i="1"/>
  <c r="AC17" i="1"/>
  <c r="AC28" i="1"/>
  <c r="AC16" i="1"/>
  <c r="AC31" i="1"/>
  <c r="AC18" i="1"/>
  <c r="AC25" i="1"/>
  <c r="DH31" i="1"/>
  <c r="DH26" i="1"/>
  <c r="DH22" i="1"/>
  <c r="DH18" i="1"/>
  <c r="DH14" i="1"/>
  <c r="DH11" i="1"/>
  <c r="DH33" i="1"/>
  <c r="DH25" i="1"/>
  <c r="DH23" i="1"/>
  <c r="DH16" i="1"/>
  <c r="DH9" i="1"/>
  <c r="DH12" i="1"/>
  <c r="DH32" i="1"/>
  <c r="DH28" i="1"/>
  <c r="DH15" i="1"/>
  <c r="DH24" i="1"/>
  <c r="DH19" i="1"/>
  <c r="DH10" i="1"/>
  <c r="DH20" i="1"/>
  <c r="DH30" i="1"/>
  <c r="DH27" i="1"/>
  <c r="DH21" i="1"/>
  <c r="DH17" i="1"/>
  <c r="AN11" i="1"/>
  <c r="AN32" i="1"/>
  <c r="AN27" i="1"/>
  <c r="AN23" i="1"/>
  <c r="AN19" i="1"/>
  <c r="AN15" i="1"/>
  <c r="AN9" i="1"/>
  <c r="AN31" i="1"/>
  <c r="AN28" i="1"/>
  <c r="AN21" i="1"/>
  <c r="AN14" i="1"/>
  <c r="AN10" i="1"/>
  <c r="AN30" i="1"/>
  <c r="AN24" i="1"/>
  <c r="AN22" i="1"/>
  <c r="AN17" i="1"/>
  <c r="AN12" i="1"/>
  <c r="AN26" i="1"/>
  <c r="AN20" i="1"/>
  <c r="AN18" i="1"/>
  <c r="AN33" i="1"/>
  <c r="AN16" i="1"/>
  <c r="AN25" i="1"/>
  <c r="DH23" i="6"/>
  <c r="DH30" i="6"/>
  <c r="DH20" i="6"/>
  <c r="DH27" i="6"/>
  <c r="DH29" i="6"/>
  <c r="DH25" i="6"/>
  <c r="DH28" i="6"/>
  <c r="DH18" i="6"/>
  <c r="DH22" i="6"/>
  <c r="DH26" i="6"/>
  <c r="DH16" i="6"/>
  <c r="DH24" i="6"/>
  <c r="DH32" i="6"/>
  <c r="DH21" i="6"/>
  <c r="DH19" i="6"/>
  <c r="DH31" i="6"/>
  <c r="BX30" i="1"/>
  <c r="BX12" i="1"/>
  <c r="BX18" i="1"/>
  <c r="BX33" i="1"/>
  <c r="BX10" i="1"/>
  <c r="BX27" i="1"/>
  <c r="BX21" i="1"/>
  <c r="BX19" i="1"/>
  <c r="BX15" i="1"/>
  <c r="BX25" i="1"/>
  <c r="BX23" i="1"/>
  <c r="BX17" i="1"/>
  <c r="BX26" i="1"/>
  <c r="BX32" i="1"/>
  <c r="BX24" i="1"/>
  <c r="BX11" i="1"/>
  <c r="BX20" i="1"/>
  <c r="BX31" i="1"/>
  <c r="BX22" i="1"/>
  <c r="BX9" i="1"/>
  <c r="BX14" i="1"/>
  <c r="BX28" i="1"/>
  <c r="BX16" i="1"/>
  <c r="CJ30" i="3"/>
  <c r="CJ25" i="3"/>
  <c r="CJ21" i="3"/>
  <c r="CJ17" i="3"/>
  <c r="CJ27" i="3"/>
  <c r="CJ20" i="3"/>
  <c r="CJ18" i="3"/>
  <c r="CJ12" i="3"/>
  <c r="CJ33" i="3"/>
  <c r="CJ32" i="3"/>
  <c r="CJ28" i="3"/>
  <c r="CJ15" i="3"/>
  <c r="CJ24" i="3"/>
  <c r="CJ16" i="3"/>
  <c r="CJ9" i="3"/>
  <c r="CJ31" i="3"/>
  <c r="CJ19" i="3"/>
  <c r="CJ10" i="3"/>
  <c r="CJ23" i="3"/>
  <c r="CJ14" i="3"/>
  <c r="CJ26" i="3"/>
  <c r="CJ11" i="3"/>
  <c r="CJ22" i="3"/>
  <c r="CV22" i="5"/>
  <c r="CV29" i="5"/>
  <c r="CV19" i="5"/>
  <c r="CV26" i="5"/>
  <c r="CV28" i="5"/>
  <c r="CV24" i="5"/>
  <c r="CV20" i="5"/>
  <c r="CV27" i="5"/>
  <c r="CV32" i="5"/>
  <c r="CV16" i="5"/>
  <c r="CV23" i="5"/>
  <c r="CV30" i="5"/>
  <c r="CV25" i="5"/>
  <c r="CV18" i="5"/>
  <c r="CV31" i="5"/>
  <c r="CV21" i="5"/>
  <c r="CU34" i="1"/>
  <c r="CT36" i="3"/>
  <c r="CT55" i="3" s="1"/>
  <c r="CT60" i="3" s="1"/>
  <c r="CT76" i="3"/>
  <c r="CT80" i="3" s="1"/>
  <c r="AX76" i="1"/>
  <c r="AX80" i="1" s="1"/>
  <c r="K95" i="6"/>
  <c r="K97" i="6" s="1"/>
  <c r="H11" i="28"/>
  <c r="Q22" i="1"/>
  <c r="Q25" i="1"/>
  <c r="Q13" i="1"/>
  <c r="Q15" i="1"/>
  <c r="Q30" i="1"/>
  <c r="Q10" i="1"/>
  <c r="Q14" i="1"/>
  <c r="Q33" i="1"/>
  <c r="Q19" i="1"/>
  <c r="Q27" i="1"/>
  <c r="Q11" i="1"/>
  <c r="Q20" i="1"/>
  <c r="Q24" i="1"/>
  <c r="Q31" i="1"/>
  <c r="Q21" i="1"/>
  <c r="Q16" i="1"/>
  <c r="Q12" i="1"/>
  <c r="Q23" i="1"/>
  <c r="Q9" i="1"/>
  <c r="Q26" i="1"/>
  <c r="Q17" i="1"/>
  <c r="Q18" i="1"/>
  <c r="AZ29" i="5"/>
  <c r="AZ25" i="5"/>
  <c r="AZ21" i="5"/>
  <c r="AZ27" i="5"/>
  <c r="AZ20" i="5"/>
  <c r="AZ16" i="5"/>
  <c r="AZ30" i="5"/>
  <c r="AZ28" i="5"/>
  <c r="AZ23" i="5"/>
  <c r="AZ32" i="5"/>
  <c r="AZ24" i="5"/>
  <c r="AZ31" i="5"/>
  <c r="AZ19" i="5"/>
  <c r="AZ22" i="5"/>
  <c r="AZ26" i="5"/>
  <c r="AZ18" i="5"/>
  <c r="AN31" i="3"/>
  <c r="AN26" i="3"/>
  <c r="AN22" i="3"/>
  <c r="AN18" i="3"/>
  <c r="AN14" i="3"/>
  <c r="AN11" i="3"/>
  <c r="AN28" i="3"/>
  <c r="AN21" i="3"/>
  <c r="AN19" i="3"/>
  <c r="AN9" i="3"/>
  <c r="AN32" i="3"/>
  <c r="AN25" i="3"/>
  <c r="AN15" i="3"/>
  <c r="AN33" i="3"/>
  <c r="AN20" i="3"/>
  <c r="AN10" i="3"/>
  <c r="AN27" i="3"/>
  <c r="AN12" i="3"/>
  <c r="AN24" i="3"/>
  <c r="AN23" i="3"/>
  <c r="AN17" i="3"/>
  <c r="AN30" i="3"/>
  <c r="AN16" i="3"/>
  <c r="CJ24" i="6"/>
  <c r="CJ31" i="6"/>
  <c r="CJ21" i="6"/>
  <c r="CJ22" i="6"/>
  <c r="CJ18" i="6"/>
  <c r="CJ20" i="6"/>
  <c r="CJ29" i="6"/>
  <c r="CJ19" i="6"/>
  <c r="CJ25" i="6"/>
  <c r="CJ32" i="6"/>
  <c r="CJ28" i="6"/>
  <c r="CJ30" i="6"/>
  <c r="CJ26" i="6"/>
  <c r="CJ23" i="6"/>
  <c r="CJ16" i="6"/>
  <c r="CJ27" i="6"/>
  <c r="BV76" i="3"/>
  <c r="BV80" i="3" s="1"/>
  <c r="BV36" i="3"/>
  <c r="DG34" i="1"/>
  <c r="DT26" i="6"/>
  <c r="DT22" i="6"/>
  <c r="DT18" i="6"/>
  <c r="DT16" i="6"/>
  <c r="DT28" i="6"/>
  <c r="DT32" i="6"/>
  <c r="DT25" i="6"/>
  <c r="DT30" i="6"/>
  <c r="DT29" i="6"/>
  <c r="DT24" i="6"/>
  <c r="DT19" i="6"/>
  <c r="DT23" i="6"/>
  <c r="DT27" i="6"/>
  <c r="DT21" i="6"/>
  <c r="DT20" i="6"/>
  <c r="DT31" i="6"/>
  <c r="DH32" i="3"/>
  <c r="DH27" i="3"/>
  <c r="DH23" i="3"/>
  <c r="DH19" i="3"/>
  <c r="DH15" i="3"/>
  <c r="DH12" i="3"/>
  <c r="DH9" i="3"/>
  <c r="DH33" i="3"/>
  <c r="DH25" i="3"/>
  <c r="DH18" i="3"/>
  <c r="DH16" i="3"/>
  <c r="DH28" i="3"/>
  <c r="DH26" i="3"/>
  <c r="DH21" i="3"/>
  <c r="DH14" i="3"/>
  <c r="DH22" i="3"/>
  <c r="DH17" i="3"/>
  <c r="DH10" i="3"/>
  <c r="DH31" i="3"/>
  <c r="DH24" i="3"/>
  <c r="DH30" i="3"/>
  <c r="DH20" i="3"/>
  <c r="DH11" i="3"/>
  <c r="AN16" i="5"/>
  <c r="AN30" i="5"/>
  <c r="AN26" i="5"/>
  <c r="AN22" i="5"/>
  <c r="AN18" i="5"/>
  <c r="AN20" i="5"/>
  <c r="AN27" i="5"/>
  <c r="AN29" i="5"/>
  <c r="AN24" i="5"/>
  <c r="AN21" i="5"/>
  <c r="AN31" i="5"/>
  <c r="AN25" i="5"/>
  <c r="AN28" i="5"/>
  <c r="AN32" i="5"/>
  <c r="AN23" i="5"/>
  <c r="AN19" i="5"/>
  <c r="AI93" i="4"/>
  <c r="AI96" i="4" s="1"/>
  <c r="AL76" i="2"/>
  <c r="AL80" i="2" s="1"/>
  <c r="CI34" i="3"/>
  <c r="CU34" i="2"/>
  <c r="CU76" i="2" s="1"/>
  <c r="AB34" i="2"/>
  <c r="AB76" i="2" s="1"/>
  <c r="BG86" i="3"/>
  <c r="BG93" i="3"/>
  <c r="BG96" i="3" s="1"/>
  <c r="AI86" i="3"/>
  <c r="AI93" i="3"/>
  <c r="AI96" i="3" s="1"/>
  <c r="DG34" i="3"/>
  <c r="CT76" i="2"/>
  <c r="CT80" i="2" s="1"/>
  <c r="AK82" i="3"/>
  <c r="AK84" i="3" s="1"/>
  <c r="BL22" i="1"/>
  <c r="BL30" i="1"/>
  <c r="BL19" i="1"/>
  <c r="BL15" i="1"/>
  <c r="BL26" i="1"/>
  <c r="BL12" i="1"/>
  <c r="BL9" i="1"/>
  <c r="BL28" i="1"/>
  <c r="BL24" i="1"/>
  <c r="BL20" i="1"/>
  <c r="BL21" i="1"/>
  <c r="BL23" i="1"/>
  <c r="BL18" i="1"/>
  <c r="BL32" i="1"/>
  <c r="BL27" i="1"/>
  <c r="BL10" i="1"/>
  <c r="BL16" i="1"/>
  <c r="BL25" i="1"/>
  <c r="BL11" i="1"/>
  <c r="BL17" i="1"/>
  <c r="BL33" i="1"/>
  <c r="BL14" i="1"/>
  <c r="BL31" i="1"/>
  <c r="AV82" i="3"/>
  <c r="AV84" i="3" s="1"/>
  <c r="M82" i="2"/>
  <c r="M84" i="2" s="1"/>
  <c r="AC16" i="5"/>
  <c r="AC27" i="5"/>
  <c r="AC23" i="5"/>
  <c r="AC19" i="5"/>
  <c r="AC28" i="5"/>
  <c r="AC32" i="5"/>
  <c r="AC18" i="5"/>
  <c r="AC30" i="5"/>
  <c r="AC26" i="5"/>
  <c r="AC21" i="5"/>
  <c r="AC29" i="5"/>
  <c r="AC22" i="5"/>
  <c r="AC25" i="5"/>
  <c r="AC31" i="5"/>
  <c r="AC24" i="5"/>
  <c r="AC20" i="5"/>
  <c r="CV30" i="2"/>
  <c r="CV20" i="2"/>
  <c r="CV23" i="2"/>
  <c r="CV16" i="2"/>
  <c r="CV24" i="2"/>
  <c r="CV26" i="2"/>
  <c r="CV19" i="2"/>
  <c r="CV9" i="2"/>
  <c r="CV22" i="2"/>
  <c r="CV17" i="2"/>
  <c r="CV11" i="2"/>
  <c r="CV31" i="2"/>
  <c r="CV18" i="2"/>
  <c r="CV21" i="2"/>
  <c r="CV15" i="2"/>
  <c r="CV28" i="2"/>
  <c r="CV32" i="2"/>
  <c r="CV14" i="2"/>
  <c r="CV27" i="2"/>
  <c r="CV12" i="2"/>
  <c r="CV33" i="2"/>
  <c r="CV25" i="2"/>
  <c r="CV10" i="2"/>
  <c r="BX26" i="2"/>
  <c r="BX21" i="2"/>
  <c r="BX18" i="2"/>
  <c r="BX11" i="2"/>
  <c r="BX20" i="2"/>
  <c r="BX15" i="2"/>
  <c r="BX12" i="2"/>
  <c r="BX27" i="2"/>
  <c r="BX32" i="2"/>
  <c r="BX23" i="2"/>
  <c r="BX24" i="2"/>
  <c r="BX9" i="2"/>
  <c r="BX30" i="2"/>
  <c r="BX10" i="2"/>
  <c r="BX28" i="2"/>
  <c r="BX33" i="2"/>
  <c r="BX14" i="2"/>
  <c r="BX25" i="2"/>
  <c r="BX17" i="2"/>
  <c r="BX16" i="2"/>
  <c r="BX19" i="2"/>
  <c r="BX22" i="2"/>
  <c r="BX31" i="2"/>
  <c r="CV17" i="1"/>
  <c r="CV31" i="1"/>
  <c r="CV26" i="1"/>
  <c r="CV22" i="1"/>
  <c r="CV14" i="1"/>
  <c r="CV33" i="1"/>
  <c r="CV27" i="1"/>
  <c r="CV28" i="1"/>
  <c r="CV19" i="1"/>
  <c r="CV11" i="1"/>
  <c r="CV10" i="1"/>
  <c r="CV32" i="1"/>
  <c r="CV25" i="1"/>
  <c r="CV12" i="1"/>
  <c r="CV18" i="1"/>
  <c r="CV20" i="1"/>
  <c r="CV15" i="1"/>
  <c r="CV23" i="1"/>
  <c r="CV16" i="1"/>
  <c r="CV30" i="1"/>
  <c r="CV9" i="1"/>
  <c r="CV21" i="1"/>
  <c r="CV24" i="1"/>
  <c r="CH77" i="4"/>
  <c r="AA77" i="4"/>
  <c r="AJ84" i="3"/>
  <c r="AX76" i="3"/>
  <c r="AX80" i="3" s="1"/>
  <c r="AX36" i="3"/>
  <c r="AX55" i="3" s="1"/>
  <c r="AX60" i="3" s="1"/>
  <c r="AX76" i="4"/>
  <c r="AX80" i="4" s="1"/>
  <c r="CH76" i="4"/>
  <c r="CH80" i="4" s="1"/>
  <c r="BV36" i="4"/>
  <c r="CT36" i="4"/>
  <c r="CT55" i="4" s="1"/>
  <c r="AU86" i="4"/>
  <c r="AU93" i="4"/>
  <c r="AU96" i="4" s="1"/>
  <c r="K64" i="4"/>
  <c r="L96" i="4"/>
  <c r="AL36" i="4"/>
  <c r="AL55" i="4" s="1"/>
  <c r="BJ36" i="4"/>
  <c r="K96" i="4"/>
  <c r="G9" i="28"/>
  <c r="O76" i="4"/>
  <c r="O80" i="4" s="1"/>
  <c r="X93" i="5"/>
  <c r="CT72" i="4"/>
  <c r="J95" i="4"/>
  <c r="AW82" i="6"/>
  <c r="AW84" i="6" s="1"/>
  <c r="AW86" i="6" s="1"/>
  <c r="AW74" i="5"/>
  <c r="BU93" i="6"/>
  <c r="BU96" i="6" s="1"/>
  <c r="Y93" i="6"/>
  <c r="Y96" i="6" s="1"/>
  <c r="BU82" i="4"/>
  <c r="BU84" i="4" s="1"/>
  <c r="BU86" i="4" s="1"/>
  <c r="AK82" i="4"/>
  <c r="AK84" i="4" s="1"/>
  <c r="AK86" i="4" s="1"/>
  <c r="R29" i="4"/>
  <c r="R31" i="4"/>
  <c r="R28" i="4"/>
  <c r="R30" i="4"/>
  <c r="BL30" i="4"/>
  <c r="BL15" i="4"/>
  <c r="BL10" i="4"/>
  <c r="BL23" i="4"/>
  <c r="BL16" i="4"/>
  <c r="BL31" i="4"/>
  <c r="BL32" i="4"/>
  <c r="BL20" i="4"/>
  <c r="BL29" i="4"/>
  <c r="BL12" i="4"/>
  <c r="BL14" i="4"/>
  <c r="BL24" i="4"/>
  <c r="BL27" i="4"/>
  <c r="BL18" i="4"/>
  <c r="BL25" i="4"/>
  <c r="BL9" i="4"/>
  <c r="BL19" i="4"/>
  <c r="BL33" i="4"/>
  <c r="BL11" i="4"/>
  <c r="BL28" i="4"/>
  <c r="BL22" i="4"/>
  <c r="BL26" i="4"/>
  <c r="BL21" i="4"/>
  <c r="BL17" i="4"/>
  <c r="BL13" i="4"/>
  <c r="CV30" i="4"/>
  <c r="CV23" i="4"/>
  <c r="CV31" i="4"/>
  <c r="CV24" i="4"/>
  <c r="CV20" i="4"/>
  <c r="CV19" i="4"/>
  <c r="CV14" i="4"/>
  <c r="CV27" i="4"/>
  <c r="CV25" i="4"/>
  <c r="CV29" i="4"/>
  <c r="CV16" i="4"/>
  <c r="CV26" i="4"/>
  <c r="CV21" i="4"/>
  <c r="CV10" i="4"/>
  <c r="CV12" i="4"/>
  <c r="CV15" i="4"/>
  <c r="CV33" i="4"/>
  <c r="CV17" i="4"/>
  <c r="CV28" i="4"/>
  <c r="CV18" i="4"/>
  <c r="CV32" i="4"/>
  <c r="CV11" i="4"/>
  <c r="CV9" i="4"/>
  <c r="CV22" i="4"/>
  <c r="CV13" i="4"/>
  <c r="AN14" i="4"/>
  <c r="AN32" i="4"/>
  <c r="AN24" i="4"/>
  <c r="AN16" i="4"/>
  <c r="AN30" i="4"/>
  <c r="AN27" i="4"/>
  <c r="AN19" i="4"/>
  <c r="AN11" i="4"/>
  <c r="AN22" i="4"/>
  <c r="AN26" i="4"/>
  <c r="AN21" i="4"/>
  <c r="AN9" i="4"/>
  <c r="AN25" i="4"/>
  <c r="AN29" i="4"/>
  <c r="AN28" i="4"/>
  <c r="AN31" i="4"/>
  <c r="AN15" i="4"/>
  <c r="AN18" i="4"/>
  <c r="AN13" i="4"/>
  <c r="AN33" i="4"/>
  <c r="AN20" i="4"/>
  <c r="AN17" i="4"/>
  <c r="AN12" i="4"/>
  <c r="AN23" i="4"/>
  <c r="AN10" i="4"/>
  <c r="DH30" i="4"/>
  <c r="DH23" i="4"/>
  <c r="DH16" i="4"/>
  <c r="DH31" i="4"/>
  <c r="DH24" i="4"/>
  <c r="DH17" i="4"/>
  <c r="DH11" i="4"/>
  <c r="DH27" i="4"/>
  <c r="DH14" i="4"/>
  <c r="DH25" i="4"/>
  <c r="DH22" i="4"/>
  <c r="DH33" i="4"/>
  <c r="DH13" i="4"/>
  <c r="DH21" i="4"/>
  <c r="DH9" i="4"/>
  <c r="DH32" i="4"/>
  <c r="DH18" i="4"/>
  <c r="DH29" i="4"/>
  <c r="DH19" i="4"/>
  <c r="DH15" i="4"/>
  <c r="DH28" i="4"/>
  <c r="DH20" i="4"/>
  <c r="DH26" i="4"/>
  <c r="DH12" i="4"/>
  <c r="DH10" i="4"/>
  <c r="AC27" i="4"/>
  <c r="AC20" i="4"/>
  <c r="AC29" i="4"/>
  <c r="AC24" i="4"/>
  <c r="AC19" i="4"/>
  <c r="AC14" i="4"/>
  <c r="AC31" i="4"/>
  <c r="AC17" i="4"/>
  <c r="AC15" i="4"/>
  <c r="AC22" i="4"/>
  <c r="AC25" i="4"/>
  <c r="AC26" i="4"/>
  <c r="AC33" i="4"/>
  <c r="AC10" i="4"/>
  <c r="AC28" i="4"/>
  <c r="AC21" i="4"/>
  <c r="AC11" i="4"/>
  <c r="AC30" i="4"/>
  <c r="AC23" i="4"/>
  <c r="AC13" i="4"/>
  <c r="AC16" i="4"/>
  <c r="AC32" i="4"/>
  <c r="AC9" i="4"/>
  <c r="AC18" i="4"/>
  <c r="AC12" i="4"/>
  <c r="CJ27" i="4"/>
  <c r="CJ20" i="4"/>
  <c r="CJ17" i="4"/>
  <c r="CJ11" i="4"/>
  <c r="CJ33" i="4"/>
  <c r="CJ28" i="4"/>
  <c r="CJ23" i="4"/>
  <c r="CJ18" i="4"/>
  <c r="CJ25" i="4"/>
  <c r="CJ12" i="4"/>
  <c r="CJ14" i="4"/>
  <c r="CJ31" i="4"/>
  <c r="CJ10" i="4"/>
  <c r="CJ30" i="4"/>
  <c r="CJ32" i="4"/>
  <c r="CJ13" i="4"/>
  <c r="CJ29" i="4"/>
  <c r="CJ9" i="4"/>
  <c r="CJ22" i="4"/>
  <c r="CJ16" i="4"/>
  <c r="CJ15" i="4"/>
  <c r="CJ21" i="4"/>
  <c r="CJ26" i="4"/>
  <c r="CJ19" i="4"/>
  <c r="CJ24" i="4"/>
  <c r="AZ22" i="4"/>
  <c r="AZ15" i="4"/>
  <c r="AZ30" i="4"/>
  <c r="AZ23" i="4"/>
  <c r="AZ16" i="4"/>
  <c r="AZ14" i="4"/>
  <c r="AZ33" i="4"/>
  <c r="AZ27" i="4"/>
  <c r="AZ12" i="4"/>
  <c r="AZ18" i="4"/>
  <c r="AZ21" i="4"/>
  <c r="AZ28" i="4"/>
  <c r="AZ13" i="4"/>
  <c r="AZ9" i="4"/>
  <c r="AZ11" i="4"/>
  <c r="AZ25" i="4"/>
  <c r="AZ32" i="4"/>
  <c r="AZ29" i="4"/>
  <c r="AZ31" i="4"/>
  <c r="AZ26" i="4"/>
  <c r="AZ17" i="4"/>
  <c r="AZ24" i="4"/>
  <c r="AZ20" i="4"/>
  <c r="AZ19" i="4"/>
  <c r="AZ10" i="4"/>
  <c r="DT16" i="4"/>
  <c r="DT31" i="4"/>
  <c r="DT24" i="4"/>
  <c r="DT17" i="4"/>
  <c r="DT11" i="4"/>
  <c r="DT32" i="4"/>
  <c r="DT25" i="4"/>
  <c r="DT33" i="4"/>
  <c r="DT13" i="4"/>
  <c r="DT30" i="4"/>
  <c r="DT20" i="4"/>
  <c r="DT9" i="4"/>
  <c r="DT28" i="4"/>
  <c r="DT12" i="4"/>
  <c r="DT27" i="4"/>
  <c r="DT29" i="4"/>
  <c r="DT26" i="4"/>
  <c r="DT14" i="4"/>
  <c r="DT23" i="4"/>
  <c r="DT18" i="4"/>
  <c r="DT22" i="4"/>
  <c r="DT10" i="4"/>
  <c r="DT15" i="4"/>
  <c r="DT21" i="4"/>
  <c r="DT19" i="4"/>
  <c r="BX16" i="4"/>
  <c r="BX31" i="4"/>
  <c r="BX32" i="4"/>
  <c r="BX28" i="4"/>
  <c r="BX24" i="4"/>
  <c r="BX19" i="4"/>
  <c r="BX14" i="4"/>
  <c r="BX18" i="4"/>
  <c r="BX23" i="4"/>
  <c r="BX21" i="4"/>
  <c r="BX26" i="4"/>
  <c r="BX9" i="4"/>
  <c r="BX29" i="4"/>
  <c r="BX15" i="4"/>
  <c r="BX13" i="4"/>
  <c r="BX25" i="4"/>
  <c r="BX30" i="4"/>
  <c r="BX17" i="4"/>
  <c r="BX22" i="4"/>
  <c r="BX12" i="4"/>
  <c r="BX33" i="4"/>
  <c r="BX20" i="4"/>
  <c r="BX11" i="4"/>
  <c r="BX27" i="4"/>
  <c r="BX10" i="4"/>
  <c r="BH86" i="5"/>
  <c r="AW74" i="4"/>
  <c r="BH93" i="6"/>
  <c r="BH96" i="6" s="1"/>
  <c r="N82" i="4"/>
  <c r="N84" i="4" s="1"/>
  <c r="N86" i="4" s="1"/>
  <c r="AA74" i="4"/>
  <c r="Z74" i="4"/>
  <c r="AL74" i="4"/>
  <c r="AL74" i="5"/>
  <c r="CH74" i="5"/>
  <c r="O72" i="5"/>
  <c r="O74" i="5" s="1"/>
  <c r="BJ74" i="6"/>
  <c r="BV74" i="5"/>
  <c r="BJ74" i="5"/>
  <c r="BJ74" i="4"/>
  <c r="BV74" i="4"/>
  <c r="Z82" i="5"/>
  <c r="Z84" i="5" s="1"/>
  <c r="Z86" i="5" s="1"/>
  <c r="CH74" i="4"/>
  <c r="CH74" i="6"/>
  <c r="AV74" i="6"/>
  <c r="AX74" i="5"/>
  <c r="O72" i="6"/>
  <c r="O74" i="6" s="1"/>
  <c r="O72" i="4"/>
  <c r="O74" i="4" s="1"/>
  <c r="AB41" i="4"/>
  <c r="BW41" i="4"/>
  <c r="BJ36" i="6"/>
  <c r="CI41" i="6"/>
  <c r="CI77" i="6" s="1"/>
  <c r="BW41" i="5"/>
  <c r="BW77" i="5" s="1"/>
  <c r="BW41" i="6"/>
  <c r="BW77" i="6" s="1"/>
  <c r="CU41" i="4"/>
  <c r="P41" i="4"/>
  <c r="AM41" i="6"/>
  <c r="AM77" i="6" s="1"/>
  <c r="AY41" i="5"/>
  <c r="AY77" i="5" s="1"/>
  <c r="AB41" i="6"/>
  <c r="AB77" i="6" s="1"/>
  <c r="DT14" i="6"/>
  <c r="DT10" i="6"/>
  <c r="DT12" i="6"/>
  <c r="DT39" i="6"/>
  <c r="DT38" i="6"/>
  <c r="DT17" i="6"/>
  <c r="DT11" i="6"/>
  <c r="DT15" i="6"/>
  <c r="DT9" i="6"/>
  <c r="CV17" i="5"/>
  <c r="CV15" i="5"/>
  <c r="CV39" i="5"/>
  <c r="CV38" i="5"/>
  <c r="CV9" i="5"/>
  <c r="CV11" i="5"/>
  <c r="CV12" i="5"/>
  <c r="CV14" i="5"/>
  <c r="CV10" i="5"/>
  <c r="BX10" i="6"/>
  <c r="BX39" i="6"/>
  <c r="BX15" i="6"/>
  <c r="BX38" i="6"/>
  <c r="BX17" i="6"/>
  <c r="BX14" i="6"/>
  <c r="BX9" i="6"/>
  <c r="BX11" i="6"/>
  <c r="BX12" i="6"/>
  <c r="AN10" i="5"/>
  <c r="AN38" i="5"/>
  <c r="AN39" i="5"/>
  <c r="AN15" i="5"/>
  <c r="AN12" i="5"/>
  <c r="AN14" i="5"/>
  <c r="AN11" i="5"/>
  <c r="AN9" i="5"/>
  <c r="AN17" i="5"/>
  <c r="AZ39" i="5"/>
  <c r="AZ10" i="5"/>
  <c r="AZ12" i="5"/>
  <c r="AZ15" i="5"/>
  <c r="AZ38" i="5"/>
  <c r="AZ17" i="5"/>
  <c r="AZ9" i="5"/>
  <c r="AZ14" i="5"/>
  <c r="AZ11" i="5"/>
  <c r="DT38" i="5"/>
  <c r="DT17" i="5"/>
  <c r="DT11" i="5"/>
  <c r="DT12" i="5"/>
  <c r="DT39" i="5"/>
  <c r="DT15" i="5"/>
  <c r="DT10" i="5"/>
  <c r="DT9" i="5"/>
  <c r="DT14" i="5"/>
  <c r="BL38" i="6"/>
  <c r="BL14" i="6"/>
  <c r="BL39" i="6"/>
  <c r="BL10" i="6"/>
  <c r="BL17" i="6"/>
  <c r="BL11" i="6"/>
  <c r="BL15" i="6"/>
  <c r="BL9" i="6"/>
  <c r="BL12" i="6"/>
  <c r="DH9" i="6"/>
  <c r="DH38" i="6"/>
  <c r="DH10" i="6"/>
  <c r="DH39" i="6"/>
  <c r="DH15" i="6"/>
  <c r="DH14" i="6"/>
  <c r="DH17" i="6"/>
  <c r="DH12" i="6"/>
  <c r="DH11" i="6"/>
  <c r="CV14" i="6"/>
  <c r="CV38" i="6"/>
  <c r="CV11" i="6"/>
  <c r="CV15" i="6"/>
  <c r="CV17" i="6"/>
  <c r="CV39" i="6"/>
  <c r="CV10" i="6"/>
  <c r="CV9" i="6"/>
  <c r="CV12" i="6"/>
  <c r="DH38" i="5"/>
  <c r="DH9" i="5"/>
  <c r="DH14" i="5"/>
  <c r="DH10" i="5"/>
  <c r="DH39" i="5"/>
  <c r="DH15" i="5"/>
  <c r="DH12" i="5"/>
  <c r="DH11" i="5"/>
  <c r="DH17" i="5"/>
  <c r="CJ12" i="6"/>
  <c r="CJ15" i="6"/>
  <c r="CJ38" i="6"/>
  <c r="CJ10" i="6"/>
  <c r="CJ17" i="6"/>
  <c r="CJ9" i="6"/>
  <c r="CJ39" i="6"/>
  <c r="CJ14" i="6"/>
  <c r="CJ11" i="6"/>
  <c r="BX17" i="5"/>
  <c r="BX38" i="5"/>
  <c r="BX15" i="5"/>
  <c r="BX39" i="5"/>
  <c r="BX12" i="5"/>
  <c r="BX10" i="5"/>
  <c r="BX14" i="5"/>
  <c r="BX9" i="5"/>
  <c r="BX11" i="5"/>
  <c r="BL39" i="5"/>
  <c r="BL17" i="5"/>
  <c r="BL9" i="5"/>
  <c r="BL11" i="5"/>
  <c r="BL38" i="5"/>
  <c r="BL14" i="5"/>
  <c r="BL10" i="5"/>
  <c r="BL15" i="5"/>
  <c r="BL12" i="5"/>
  <c r="AN38" i="6"/>
  <c r="AN14" i="6"/>
  <c r="AN39" i="6"/>
  <c r="AN12" i="6"/>
  <c r="AN9" i="6"/>
  <c r="AN17" i="6"/>
  <c r="AN15" i="6"/>
  <c r="AN10" i="6"/>
  <c r="AN11" i="6"/>
  <c r="AC38" i="5"/>
  <c r="AC39" i="5"/>
  <c r="AC13" i="5"/>
  <c r="AC17" i="5"/>
  <c r="AC9" i="5"/>
  <c r="AC12" i="5"/>
  <c r="AC11" i="5"/>
  <c r="AC15" i="5"/>
  <c r="AC14" i="5"/>
  <c r="AC10" i="5"/>
  <c r="CJ38" i="5"/>
  <c r="CJ17" i="5"/>
  <c r="CJ12" i="5"/>
  <c r="CJ39" i="5"/>
  <c r="CJ14" i="5"/>
  <c r="CJ9" i="5"/>
  <c r="CJ15" i="5"/>
  <c r="CJ11" i="5"/>
  <c r="CJ10" i="5"/>
  <c r="AC14" i="6"/>
  <c r="AC17" i="6"/>
  <c r="AC15" i="6"/>
  <c r="AC39" i="6"/>
  <c r="AC11" i="6"/>
  <c r="AC9" i="6"/>
  <c r="AC10" i="6"/>
  <c r="AC12" i="6"/>
  <c r="AC38" i="6"/>
  <c r="AC13" i="6"/>
  <c r="AZ38" i="6"/>
  <c r="AZ39" i="6"/>
  <c r="AZ10" i="6"/>
  <c r="AZ9" i="6"/>
  <c r="AZ11" i="6"/>
  <c r="AZ15" i="6"/>
  <c r="AZ12" i="6"/>
  <c r="AZ17" i="6"/>
  <c r="AZ14" i="6"/>
  <c r="DG34" i="4"/>
  <c r="AY41" i="4"/>
  <c r="P34" i="4"/>
  <c r="BL39" i="4"/>
  <c r="BL38" i="4"/>
  <c r="BX38" i="4"/>
  <c r="BX39" i="4"/>
  <c r="DH38" i="4"/>
  <c r="DH39" i="4"/>
  <c r="AZ38" i="4"/>
  <c r="AZ39" i="4"/>
  <c r="CV39" i="4"/>
  <c r="CV38" i="4"/>
  <c r="CJ38" i="4"/>
  <c r="CJ39" i="4"/>
  <c r="AN39" i="4"/>
  <c r="AN38" i="4"/>
  <c r="DT39" i="4"/>
  <c r="DT38" i="4"/>
  <c r="P46" i="4"/>
  <c r="CI46" i="4"/>
  <c r="AA36" i="6"/>
  <c r="AM46" i="4"/>
  <c r="BV36" i="5"/>
  <c r="BK46" i="4"/>
  <c r="AY46" i="4"/>
  <c r="BV36" i="6"/>
  <c r="AX36" i="4"/>
  <c r="CH36" i="4"/>
  <c r="AX36" i="5"/>
  <c r="AA36" i="4"/>
  <c r="AV84" i="6"/>
  <c r="AV86" i="6" s="1"/>
  <c r="BI74" i="5"/>
  <c r="P41" i="6"/>
  <c r="P77" i="6" s="1"/>
  <c r="DG7" i="4"/>
  <c r="AX36" i="6"/>
  <c r="AT64" i="6"/>
  <c r="AM7" i="5"/>
  <c r="AM71" i="5" s="1"/>
  <c r="AM72" i="5" s="1"/>
  <c r="CT77" i="4"/>
  <c r="Y82" i="5"/>
  <c r="BW7" i="6"/>
  <c r="BW71" i="6" s="1"/>
  <c r="BW72" i="6" s="1"/>
  <c r="BK7" i="4"/>
  <c r="BK71" i="4" s="1"/>
  <c r="BK72" i="4" s="1"/>
  <c r="CI34" i="4"/>
  <c r="M82" i="6"/>
  <c r="AM41" i="4"/>
  <c r="BV71" i="6"/>
  <c r="CH36" i="6"/>
  <c r="CH55" i="6" s="1"/>
  <c r="CH60" i="6" s="1"/>
  <c r="AY7" i="5"/>
  <c r="AY71" i="5" s="1"/>
  <c r="AY72" i="5" s="1"/>
  <c r="BK41" i="4"/>
  <c r="CU41" i="5"/>
  <c r="CU77" i="5" s="1"/>
  <c r="P7" i="5"/>
  <c r="P71" i="5" s="1"/>
  <c r="AY34" i="4"/>
  <c r="BK7" i="5"/>
  <c r="BK71" i="5" s="1"/>
  <c r="BK72" i="5" s="1"/>
  <c r="AT86" i="4"/>
  <c r="AB7" i="4"/>
  <c r="AB71" i="4" s="1"/>
  <c r="AB72" i="4" s="1"/>
  <c r="AA77" i="6"/>
  <c r="BG64" i="4"/>
  <c r="DG7" i="5"/>
  <c r="DG71" i="5" s="1"/>
  <c r="DG72" i="5" s="1"/>
  <c r="BG84" i="6"/>
  <c r="BG93" i="6" s="1"/>
  <c r="BG96" i="6" s="1"/>
  <c r="AV82" i="4"/>
  <c r="BT82" i="5"/>
  <c r="DG41" i="5"/>
  <c r="X62" i="5"/>
  <c r="CU7" i="6"/>
  <c r="CU71" i="6" s="1"/>
  <c r="CU72" i="6" s="1"/>
  <c r="O36" i="4"/>
  <c r="AM34" i="4"/>
  <c r="AT86" i="5"/>
  <c r="AB46" i="4"/>
  <c r="DG7" i="6"/>
  <c r="DG71" i="6" s="1"/>
  <c r="DG72" i="6" s="1"/>
  <c r="BI74" i="4"/>
  <c r="CH36" i="5"/>
  <c r="BT82" i="4"/>
  <c r="AK74" i="5"/>
  <c r="CU34" i="4"/>
  <c r="O76" i="5"/>
  <c r="O80" i="5" s="1"/>
  <c r="AT86" i="6"/>
  <c r="M82" i="5"/>
  <c r="M84" i="5" s="1"/>
  <c r="M93" i="5" s="1"/>
  <c r="M96" i="5" s="1"/>
  <c r="CT77" i="6"/>
  <c r="BW7" i="4"/>
  <c r="BW71" i="4" s="1"/>
  <c r="BW72" i="4" s="1"/>
  <c r="BW7" i="5"/>
  <c r="BW71" i="5" s="1"/>
  <c r="BW72" i="5" s="1"/>
  <c r="CI41" i="5"/>
  <c r="BG86" i="5"/>
  <c r="AT64" i="4"/>
  <c r="CT77" i="5"/>
  <c r="CU46" i="4"/>
  <c r="P7" i="4"/>
  <c r="P71" i="4" s="1"/>
  <c r="AL77" i="6"/>
  <c r="O76" i="6"/>
  <c r="O80" i="6" s="1"/>
  <c r="AL76" i="4"/>
  <c r="AL80" i="4" s="1"/>
  <c r="CG60" i="4"/>
  <c r="CT76" i="4"/>
  <c r="CT80" i="4" s="1"/>
  <c r="AM7" i="4"/>
  <c r="AM71" i="4" s="1"/>
  <c r="AM72" i="4" s="1"/>
  <c r="CI7" i="6"/>
  <c r="CI71" i="6" s="1"/>
  <c r="CI72" i="6" s="1"/>
  <c r="CT76" i="5"/>
  <c r="CT80" i="5" s="1"/>
  <c r="BK41" i="6"/>
  <c r="AX77" i="4"/>
  <c r="BT62" i="4"/>
  <c r="DG41" i="4"/>
  <c r="AA36" i="5"/>
  <c r="AA76" i="5"/>
  <c r="AA80" i="5" s="1"/>
  <c r="AY7" i="6"/>
  <c r="AY71" i="6" s="1"/>
  <c r="AY72" i="6" s="1"/>
  <c r="AB34" i="4"/>
  <c r="AI84" i="5"/>
  <c r="BH60" i="4"/>
  <c r="BT82" i="6"/>
  <c r="CG74" i="6"/>
  <c r="K86" i="6"/>
  <c r="BV77" i="5"/>
  <c r="BW34" i="4"/>
  <c r="CI7" i="4"/>
  <c r="CI71" i="4" s="1"/>
  <c r="CI72" i="4" s="1"/>
  <c r="CI41" i="4"/>
  <c r="AB7" i="6"/>
  <c r="AB71" i="6" s="1"/>
  <c r="AB72" i="6" s="1"/>
  <c r="K86" i="5"/>
  <c r="AY7" i="4"/>
  <c r="AY71" i="4" s="1"/>
  <c r="AY72" i="4" s="1"/>
  <c r="BK7" i="6"/>
  <c r="BK71" i="6" s="1"/>
  <c r="BK72" i="6" s="1"/>
  <c r="DG41" i="6"/>
  <c r="AX74" i="4"/>
  <c r="BJ76" i="4"/>
  <c r="BJ80" i="4" s="1"/>
  <c r="CU7" i="5"/>
  <c r="CU71" i="5" s="1"/>
  <c r="AM41" i="5"/>
  <c r="AM77" i="5" s="1"/>
  <c r="P41" i="5"/>
  <c r="P77" i="5" s="1"/>
  <c r="AL36" i="5"/>
  <c r="CI7" i="5"/>
  <c r="CI71" i="5" s="1"/>
  <c r="CI72" i="5" s="1"/>
  <c r="AJ82" i="4"/>
  <c r="BK34" i="4"/>
  <c r="Z74" i="6"/>
  <c r="BI74" i="6"/>
  <c r="N60" i="4"/>
  <c r="CG74" i="5"/>
  <c r="O36" i="5"/>
  <c r="O55" i="5" s="1"/>
  <c r="O60" i="5" s="1"/>
  <c r="BG84" i="4"/>
  <c r="BG93" i="4" s="1"/>
  <c r="BG96" i="4" s="1"/>
  <c r="X64" i="6"/>
  <c r="CU7" i="4"/>
  <c r="CU71" i="4" s="1"/>
  <c r="CU72" i="4" s="1"/>
  <c r="BV76" i="4"/>
  <c r="BV80" i="4" s="1"/>
  <c r="AL77" i="4"/>
  <c r="X84" i="6"/>
  <c r="X93" i="6" s="1"/>
  <c r="X96" i="6" s="1"/>
  <c r="BG64" i="6"/>
  <c r="P7" i="6"/>
  <c r="P71" i="6" s="1"/>
  <c r="CT76" i="6"/>
  <c r="CT80" i="6" s="1"/>
  <c r="DG46" i="4"/>
  <c r="AB7" i="5"/>
  <c r="AB71" i="5" s="1"/>
  <c r="AB72" i="5" s="1"/>
  <c r="CG74" i="4"/>
  <c r="BW46" i="4"/>
  <c r="CU41" i="6"/>
  <c r="CU77" i="6" s="1"/>
  <c r="BJ36" i="5"/>
  <c r="BK41" i="5"/>
  <c r="M82" i="4"/>
  <c r="M84" i="4" s="1"/>
  <c r="M86" i="4" s="1"/>
  <c r="R90" i="1"/>
  <c r="CX4" i="3"/>
  <c r="CX2" i="3" s="1"/>
  <c r="BZ4" i="2"/>
  <c r="BZ2" i="2" s="1"/>
  <c r="BB4" i="2"/>
  <c r="BB2" i="2" s="1"/>
  <c r="BB4" i="6"/>
  <c r="BB2" i="6" s="1"/>
  <c r="BB4" i="4"/>
  <c r="BB2" i="4" s="1"/>
  <c r="BN4" i="3"/>
  <c r="BN2" i="3" s="1"/>
  <c r="DJ4" i="1"/>
  <c r="DJ2" i="1" s="1"/>
  <c r="BZ4" i="6"/>
  <c r="BZ2" i="6" s="1"/>
  <c r="DV4" i="3"/>
  <c r="DV2" i="3" s="1"/>
  <c r="CX4" i="4"/>
  <c r="CX2" i="4" s="1"/>
  <c r="DJ4" i="3"/>
  <c r="DJ2" i="3" s="1"/>
  <c r="DJ4" i="2"/>
  <c r="DJ2" i="2" s="1"/>
  <c r="BB4" i="5"/>
  <c r="BB2" i="5" s="1"/>
  <c r="DV4" i="5"/>
  <c r="DV2" i="5" s="1"/>
  <c r="BB4" i="3"/>
  <c r="BB2" i="3" s="1"/>
  <c r="DJ4" i="6"/>
  <c r="DJ2" i="6" s="1"/>
  <c r="DJ4" i="5"/>
  <c r="DJ2" i="5" s="1"/>
  <c r="DJ4" i="4"/>
  <c r="DJ2" i="4" s="1"/>
  <c r="BN4" i="2"/>
  <c r="BN2" i="2" s="1"/>
  <c r="DV4" i="2"/>
  <c r="DV2" i="2" s="1"/>
  <c r="BZ4" i="5"/>
  <c r="BZ2" i="5" s="1"/>
  <c r="CL4" i="5"/>
  <c r="CL2" i="5" s="1"/>
  <c r="CL4" i="1"/>
  <c r="CL2" i="1" s="1"/>
  <c r="BN4" i="4"/>
  <c r="BN2" i="4" s="1"/>
  <c r="CX4" i="1"/>
  <c r="CX2" i="1" s="1"/>
  <c r="DV4" i="4"/>
  <c r="DV2" i="4" s="1"/>
  <c r="DV4" i="1"/>
  <c r="DV2" i="1" s="1"/>
  <c r="BN4" i="5"/>
  <c r="BN2" i="5" s="1"/>
  <c r="CL4" i="4"/>
  <c r="CL2" i="4" s="1"/>
  <c r="CL4" i="6"/>
  <c r="CL2" i="6" s="1"/>
  <c r="BZ4" i="1"/>
  <c r="BZ2" i="1" s="1"/>
  <c r="CL4" i="2"/>
  <c r="CL2" i="2" s="1"/>
  <c r="BB4" i="1"/>
  <c r="BB2" i="1" s="1"/>
  <c r="BZ4" i="3"/>
  <c r="BZ2" i="3" s="1"/>
  <c r="CL4" i="3"/>
  <c r="CL2" i="3" s="1"/>
  <c r="CX4" i="2"/>
  <c r="CX2" i="2" s="1"/>
  <c r="BN4" i="1"/>
  <c r="BN2" i="1" s="1"/>
  <c r="BZ4" i="4"/>
  <c r="BZ2" i="4" s="1"/>
  <c r="CX4" i="5"/>
  <c r="CX2" i="5" s="1"/>
  <c r="CX4" i="6"/>
  <c r="CX2" i="6" s="1"/>
  <c r="BN4" i="6"/>
  <c r="BN2" i="6" s="1"/>
  <c r="DV4" i="6"/>
  <c r="DV2" i="6" s="1"/>
  <c r="AD4" i="5"/>
  <c r="AD2" i="5" s="1"/>
  <c r="AP4" i="4"/>
  <c r="AP2" i="4" s="1"/>
  <c r="AD4" i="6"/>
  <c r="AD2" i="6" s="1"/>
  <c r="AD4" i="4"/>
  <c r="AD2" i="4" s="1"/>
  <c r="AD4" i="1"/>
  <c r="AD2" i="1" s="1"/>
  <c r="AP4" i="2"/>
  <c r="AP2" i="2" s="1"/>
  <c r="AP4" i="6"/>
  <c r="AP2" i="6" s="1"/>
  <c r="AP4" i="1"/>
  <c r="AP2" i="1" s="1"/>
  <c r="AP4" i="3"/>
  <c r="AP2" i="3" s="1"/>
  <c r="AD4" i="2"/>
  <c r="AD2" i="2" s="1"/>
  <c r="AD4" i="3"/>
  <c r="AD2" i="3" s="1"/>
  <c r="AP4" i="5"/>
  <c r="AP2" i="5" s="1"/>
  <c r="AC91" i="3" l="1"/>
  <c r="BM91" i="3"/>
  <c r="AO91" i="3"/>
  <c r="BM91" i="2"/>
  <c r="AY80" i="2"/>
  <c r="BY91" i="2"/>
  <c r="AC91" i="2"/>
  <c r="BA91" i="2"/>
  <c r="AO91" i="2"/>
  <c r="DI91" i="3"/>
  <c r="AD50" i="5"/>
  <c r="AE50" i="5" s="1"/>
  <c r="AD51" i="5"/>
  <c r="AE51" i="5" s="1"/>
  <c r="AD49" i="5"/>
  <c r="AE49" i="5" s="1"/>
  <c r="AD89" i="5"/>
  <c r="AE89" i="5" s="1"/>
  <c r="AD90" i="5"/>
  <c r="AE90" i="5" s="1"/>
  <c r="AD58" i="5"/>
  <c r="AE58" i="5" s="1"/>
  <c r="AD59" i="5"/>
  <c r="AE59" i="5" s="1"/>
  <c r="AD57" i="5"/>
  <c r="AE57" i="5" s="1"/>
  <c r="AD88" i="5"/>
  <c r="AE88" i="5" s="1"/>
  <c r="DV51" i="1"/>
  <c r="DV49" i="1"/>
  <c r="DV50" i="1"/>
  <c r="DV57" i="1"/>
  <c r="DV88" i="1"/>
  <c r="DV91" i="1" s="1"/>
  <c r="DJ51" i="3"/>
  <c r="DJ49" i="3"/>
  <c r="DJ50" i="3"/>
  <c r="DJ59" i="3"/>
  <c r="DJ90" i="3"/>
  <c r="DJ58" i="3"/>
  <c r="DJ57" i="3"/>
  <c r="DJ88" i="3"/>
  <c r="DJ89" i="3"/>
  <c r="DV51" i="6"/>
  <c r="DV49" i="6"/>
  <c r="DV50" i="6"/>
  <c r="DV58" i="6"/>
  <c r="DV90" i="6"/>
  <c r="DV59" i="6"/>
  <c r="DV89" i="6"/>
  <c r="DV57" i="6"/>
  <c r="DV88" i="6"/>
  <c r="DJ51" i="2"/>
  <c r="DJ49" i="2"/>
  <c r="DJ50" i="2"/>
  <c r="DJ89" i="2"/>
  <c r="DJ57" i="2"/>
  <c r="DJ88" i="2"/>
  <c r="DJ58" i="2"/>
  <c r="DU91" i="2"/>
  <c r="AP50" i="4"/>
  <c r="AP51" i="4"/>
  <c r="AP49" i="4"/>
  <c r="AP88" i="4"/>
  <c r="AP57" i="4"/>
  <c r="DI91" i="2"/>
  <c r="AP50" i="5"/>
  <c r="AP49" i="5"/>
  <c r="AP51" i="5"/>
  <c r="AP90" i="5"/>
  <c r="AP59" i="5"/>
  <c r="AP89" i="5"/>
  <c r="AP58" i="5"/>
  <c r="AP57" i="5"/>
  <c r="AP88" i="5"/>
  <c r="BZ50" i="4"/>
  <c r="BZ51" i="4"/>
  <c r="BZ49" i="4"/>
  <c r="BZ88" i="4"/>
  <c r="BZ57" i="4"/>
  <c r="CL49" i="5"/>
  <c r="CL51" i="5"/>
  <c r="CL50" i="5"/>
  <c r="CL90" i="5"/>
  <c r="CL89" i="5"/>
  <c r="CL59" i="5"/>
  <c r="CL58" i="5"/>
  <c r="CL57" i="5"/>
  <c r="CL88" i="5"/>
  <c r="BN49" i="3"/>
  <c r="BN50" i="3"/>
  <c r="BN51" i="3"/>
  <c r="BN58" i="3"/>
  <c r="BN59" i="3"/>
  <c r="BN57" i="3"/>
  <c r="BN88" i="3"/>
  <c r="BN90" i="3"/>
  <c r="BN89" i="3"/>
  <c r="CW91" i="2"/>
  <c r="BY91" i="3"/>
  <c r="CW91" i="3"/>
  <c r="BN51" i="4"/>
  <c r="BN49" i="4"/>
  <c r="BN50" i="4"/>
  <c r="BN57" i="4"/>
  <c r="BN88" i="4"/>
  <c r="BN49" i="1"/>
  <c r="BN50" i="1"/>
  <c r="BN51" i="1"/>
  <c r="BN57" i="1"/>
  <c r="BN88" i="1"/>
  <c r="BN91" i="1" s="1"/>
  <c r="BZ50" i="5"/>
  <c r="BZ51" i="5"/>
  <c r="BZ49" i="5"/>
  <c r="BZ59" i="5"/>
  <c r="BZ89" i="5"/>
  <c r="BZ90" i="5"/>
  <c r="BZ58" i="5"/>
  <c r="BZ57" i="5"/>
  <c r="BZ88" i="5"/>
  <c r="BB49" i="4"/>
  <c r="BB50" i="4"/>
  <c r="BB51" i="4"/>
  <c r="BB57" i="4"/>
  <c r="BB88" i="4"/>
  <c r="AE49" i="3"/>
  <c r="AE50" i="3"/>
  <c r="AD51" i="3"/>
  <c r="AE51" i="3" s="1"/>
  <c r="AD59" i="3"/>
  <c r="AE59" i="3" s="1"/>
  <c r="AD57" i="3"/>
  <c r="AE57" i="3" s="1"/>
  <c r="AD58" i="3"/>
  <c r="AE58" i="3" s="1"/>
  <c r="AD90" i="3"/>
  <c r="AE90" i="3" s="1"/>
  <c r="AD88" i="3"/>
  <c r="AD89" i="3"/>
  <c r="AE89" i="3" s="1"/>
  <c r="AD49" i="2"/>
  <c r="AE49" i="2" s="1"/>
  <c r="AD50" i="2"/>
  <c r="AE50" i="2" s="1"/>
  <c r="AD51" i="2"/>
  <c r="AE51" i="2" s="1"/>
  <c r="AD57" i="2"/>
  <c r="AE57" i="2" s="1"/>
  <c r="AD88" i="2"/>
  <c r="AD58" i="2"/>
  <c r="AE58" i="2" s="1"/>
  <c r="AD89" i="2"/>
  <c r="AE89" i="2" s="1"/>
  <c r="CX49" i="2"/>
  <c r="CX50" i="2"/>
  <c r="CX51" i="2"/>
  <c r="CX57" i="2"/>
  <c r="CX88" i="2"/>
  <c r="CX58" i="2"/>
  <c r="CX89" i="2"/>
  <c r="DV50" i="2"/>
  <c r="DV51" i="2"/>
  <c r="DV49" i="2"/>
  <c r="DV57" i="2"/>
  <c r="DV88" i="2"/>
  <c r="DV58" i="2"/>
  <c r="DV89" i="2"/>
  <c r="BB51" i="6"/>
  <c r="BB49" i="6"/>
  <c r="BB50" i="6"/>
  <c r="BB58" i="6"/>
  <c r="BB90" i="6"/>
  <c r="BB59" i="6"/>
  <c r="BB89" i="6"/>
  <c r="BB57" i="6"/>
  <c r="BB88" i="6"/>
  <c r="AP51" i="3"/>
  <c r="AP49" i="3"/>
  <c r="AP50" i="3"/>
  <c r="AP58" i="3"/>
  <c r="AP57" i="3"/>
  <c r="AP59" i="3"/>
  <c r="AP88" i="3"/>
  <c r="AP90" i="3"/>
  <c r="AP89" i="3"/>
  <c r="CL50" i="3"/>
  <c r="CL51" i="3"/>
  <c r="CL49" i="3"/>
  <c r="CL59" i="3"/>
  <c r="CL57" i="3"/>
  <c r="CL58" i="3"/>
  <c r="CL88" i="3"/>
  <c r="CL89" i="3"/>
  <c r="CL90" i="3"/>
  <c r="BN49" i="2"/>
  <c r="BN50" i="2"/>
  <c r="BN51" i="2"/>
  <c r="BN57" i="2"/>
  <c r="BN88" i="2"/>
  <c r="BN58" i="2"/>
  <c r="BN89" i="2"/>
  <c r="BB50" i="2"/>
  <c r="BB51" i="2"/>
  <c r="BB49" i="2"/>
  <c r="BB57" i="2"/>
  <c r="BB88" i="2"/>
  <c r="BB58" i="2"/>
  <c r="BB89" i="2"/>
  <c r="CX51" i="1"/>
  <c r="CX49" i="1"/>
  <c r="CX50" i="1"/>
  <c r="CX57" i="1"/>
  <c r="CX88" i="1"/>
  <c r="CX91" i="1" s="1"/>
  <c r="CX49" i="5"/>
  <c r="CX50" i="5"/>
  <c r="CX51" i="5"/>
  <c r="CX90" i="5"/>
  <c r="CX59" i="5"/>
  <c r="CX89" i="5"/>
  <c r="CX58" i="5"/>
  <c r="CX57" i="5"/>
  <c r="CX88" i="5"/>
  <c r="BZ51" i="3"/>
  <c r="BZ49" i="3"/>
  <c r="BZ50" i="3"/>
  <c r="BZ58" i="3"/>
  <c r="BZ57" i="3"/>
  <c r="BZ59" i="3"/>
  <c r="BZ89" i="3"/>
  <c r="BZ88" i="3"/>
  <c r="BZ90" i="3"/>
  <c r="DJ50" i="4"/>
  <c r="DJ51" i="4"/>
  <c r="DJ49" i="4"/>
  <c r="DJ88" i="4"/>
  <c r="DJ57" i="4"/>
  <c r="BZ51" i="2"/>
  <c r="BZ49" i="2"/>
  <c r="BZ50" i="2"/>
  <c r="BZ58" i="2"/>
  <c r="BZ89" i="2"/>
  <c r="BZ57" i="2"/>
  <c r="BZ88" i="2"/>
  <c r="CX49" i="3"/>
  <c r="CX50" i="3"/>
  <c r="CX51" i="3"/>
  <c r="CX58" i="3"/>
  <c r="CX59" i="3"/>
  <c r="CX57" i="3"/>
  <c r="CX88" i="3"/>
  <c r="CX89" i="3"/>
  <c r="CX90" i="3"/>
  <c r="DV50" i="3"/>
  <c r="DV51" i="3"/>
  <c r="DV49" i="3"/>
  <c r="DV90" i="3"/>
  <c r="DV59" i="3"/>
  <c r="DV58" i="3"/>
  <c r="DV57" i="3"/>
  <c r="DV88" i="3"/>
  <c r="DV89" i="3"/>
  <c r="CL51" i="1"/>
  <c r="CL49" i="1"/>
  <c r="CL50" i="1"/>
  <c r="CL57" i="1"/>
  <c r="CL88" i="1"/>
  <c r="CL91" i="1" s="1"/>
  <c r="AP51" i="1"/>
  <c r="AP49" i="1"/>
  <c r="AP50" i="1"/>
  <c r="AP88" i="1"/>
  <c r="AP91" i="1" s="1"/>
  <c r="AP57" i="1"/>
  <c r="AP49" i="6"/>
  <c r="AP51" i="6"/>
  <c r="AP50" i="6"/>
  <c r="AP59" i="6"/>
  <c r="AP89" i="6"/>
  <c r="AP58" i="6"/>
  <c r="AP90" i="6"/>
  <c r="AP57" i="6"/>
  <c r="AP88" i="6"/>
  <c r="BB49" i="1"/>
  <c r="BB50" i="1"/>
  <c r="BB51" i="1"/>
  <c r="BB57" i="1"/>
  <c r="BB88" i="1"/>
  <c r="BB91" i="1" s="1"/>
  <c r="AP51" i="2"/>
  <c r="AP49" i="2"/>
  <c r="AP50" i="2"/>
  <c r="AP58" i="2"/>
  <c r="AP89" i="2"/>
  <c r="AP57" i="2"/>
  <c r="AP88" i="2"/>
  <c r="CL50" i="2"/>
  <c r="CL51" i="2"/>
  <c r="CL49" i="2"/>
  <c r="CL57" i="2"/>
  <c r="CL88" i="2"/>
  <c r="CL58" i="2"/>
  <c r="CL89" i="2"/>
  <c r="DJ50" i="6"/>
  <c r="DJ51" i="6"/>
  <c r="DJ49" i="6"/>
  <c r="DJ59" i="6"/>
  <c r="DJ89" i="6"/>
  <c r="DJ58" i="6"/>
  <c r="DJ90" i="6"/>
  <c r="DJ57" i="6"/>
  <c r="DJ88" i="6"/>
  <c r="CK91" i="2"/>
  <c r="DU91" i="3"/>
  <c r="DJ51" i="5"/>
  <c r="DJ50" i="5"/>
  <c r="DJ49" i="5"/>
  <c r="DJ89" i="5"/>
  <c r="DJ58" i="5"/>
  <c r="DJ90" i="5"/>
  <c r="DJ59" i="5"/>
  <c r="DJ57" i="5"/>
  <c r="DJ88" i="5"/>
  <c r="AD50" i="1"/>
  <c r="AE50" i="1" s="1"/>
  <c r="AD51" i="1"/>
  <c r="AE51" i="1" s="1"/>
  <c r="AD88" i="1"/>
  <c r="AD91" i="1" s="1"/>
  <c r="AD57" i="1"/>
  <c r="AE57" i="1" s="1"/>
  <c r="BZ49" i="1"/>
  <c r="BZ50" i="1"/>
  <c r="BZ51" i="1"/>
  <c r="BZ57" i="1"/>
  <c r="BZ88" i="1"/>
  <c r="BZ91" i="1" s="1"/>
  <c r="BB49" i="3"/>
  <c r="BB50" i="3"/>
  <c r="BB51" i="3"/>
  <c r="BB59" i="3"/>
  <c r="BB57" i="3"/>
  <c r="BB58" i="3"/>
  <c r="BB90" i="3"/>
  <c r="BB88" i="3"/>
  <c r="BB89" i="3"/>
  <c r="BA91" i="3"/>
  <c r="BN51" i="5"/>
  <c r="BN50" i="5"/>
  <c r="BN49" i="5"/>
  <c r="BN90" i="5"/>
  <c r="BN89" i="5"/>
  <c r="BN59" i="5"/>
  <c r="BN58" i="5"/>
  <c r="BN57" i="5"/>
  <c r="BN88" i="5"/>
  <c r="CX51" i="4"/>
  <c r="CX49" i="4"/>
  <c r="CX50" i="4"/>
  <c r="CX57" i="4"/>
  <c r="CX88" i="4"/>
  <c r="BN51" i="6"/>
  <c r="BN50" i="6"/>
  <c r="BN49" i="6"/>
  <c r="BN59" i="6"/>
  <c r="BN89" i="6"/>
  <c r="BN58" i="6"/>
  <c r="BN90" i="6"/>
  <c r="BN57" i="6"/>
  <c r="BN88" i="6"/>
  <c r="BZ51" i="6"/>
  <c r="BZ49" i="6"/>
  <c r="BZ50" i="6"/>
  <c r="BZ59" i="6"/>
  <c r="BZ89" i="6"/>
  <c r="BZ58" i="6"/>
  <c r="BZ90" i="6"/>
  <c r="BZ57" i="6"/>
  <c r="BZ88" i="6"/>
  <c r="AD51" i="4"/>
  <c r="AE51" i="4" s="1"/>
  <c r="AD49" i="4"/>
  <c r="AE49" i="4" s="1"/>
  <c r="AD50" i="4"/>
  <c r="AE50" i="4" s="1"/>
  <c r="AD88" i="4"/>
  <c r="AD57" i="4"/>
  <c r="AE57" i="4" s="1"/>
  <c r="CL50" i="6"/>
  <c r="CL51" i="6"/>
  <c r="CL49" i="6"/>
  <c r="CL58" i="6"/>
  <c r="CL90" i="6"/>
  <c r="CL59" i="6"/>
  <c r="CL89" i="6"/>
  <c r="CL57" i="6"/>
  <c r="CL88" i="6"/>
  <c r="DV51" i="5"/>
  <c r="DV50" i="5"/>
  <c r="DV49" i="5"/>
  <c r="DV90" i="5"/>
  <c r="DV59" i="5"/>
  <c r="DV89" i="5"/>
  <c r="DV58" i="5"/>
  <c r="DV57" i="5"/>
  <c r="DV88" i="5"/>
  <c r="DV49" i="4"/>
  <c r="DV50" i="4"/>
  <c r="DV51" i="4"/>
  <c r="DV88" i="4"/>
  <c r="DV57" i="4"/>
  <c r="CX50" i="6"/>
  <c r="CX51" i="6"/>
  <c r="CX49" i="6"/>
  <c r="CX89" i="6"/>
  <c r="CX58" i="6"/>
  <c r="CX90" i="6"/>
  <c r="CX59" i="6"/>
  <c r="CX57" i="6"/>
  <c r="CX88" i="6"/>
  <c r="DJ49" i="1"/>
  <c r="DJ51" i="1"/>
  <c r="DJ50" i="1"/>
  <c r="DJ88" i="1"/>
  <c r="DJ91" i="1" s="1"/>
  <c r="DJ57" i="1"/>
  <c r="AD49" i="6"/>
  <c r="AE49" i="6" s="1"/>
  <c r="AD50" i="6"/>
  <c r="AE50" i="6" s="1"/>
  <c r="AD51" i="6"/>
  <c r="AE51" i="6" s="1"/>
  <c r="AD59" i="6"/>
  <c r="AE59" i="6" s="1"/>
  <c r="AD89" i="6"/>
  <c r="AE89" i="6" s="1"/>
  <c r="AD58" i="6"/>
  <c r="AE58" i="6" s="1"/>
  <c r="AD90" i="6"/>
  <c r="AE90" i="6" s="1"/>
  <c r="AD57" i="6"/>
  <c r="AE57" i="6" s="1"/>
  <c r="AD88" i="6"/>
  <c r="AE88" i="6" s="1"/>
  <c r="CL49" i="4"/>
  <c r="CL50" i="4"/>
  <c r="CL51" i="4"/>
  <c r="CL88" i="4"/>
  <c r="CL57" i="4"/>
  <c r="BB50" i="5"/>
  <c r="BB51" i="5"/>
  <c r="BB49" i="5"/>
  <c r="BB90" i="5"/>
  <c r="BB89" i="5"/>
  <c r="BB58" i="5"/>
  <c r="BB59" i="5"/>
  <c r="BB57" i="5"/>
  <c r="BB88" i="5"/>
  <c r="Q91" i="3"/>
  <c r="CK91" i="3"/>
  <c r="H8" i="28"/>
  <c r="DH91" i="6"/>
  <c r="CJ91" i="6"/>
  <c r="P80" i="2"/>
  <c r="AZ91" i="6"/>
  <c r="Q39" i="5"/>
  <c r="R39" i="5" s="1"/>
  <c r="AN46" i="6"/>
  <c r="AZ46" i="1"/>
  <c r="Q12" i="3"/>
  <c r="R12" i="3" s="1"/>
  <c r="Q26" i="3"/>
  <c r="R26" i="3" s="1"/>
  <c r="Q31" i="3"/>
  <c r="R31" i="3" s="1"/>
  <c r="R90" i="3"/>
  <c r="R50" i="3"/>
  <c r="AZ46" i="3"/>
  <c r="BX46" i="3"/>
  <c r="AN46" i="3"/>
  <c r="Q30" i="3"/>
  <c r="R30" i="3" s="1"/>
  <c r="Q32" i="3"/>
  <c r="R32" i="3" s="1"/>
  <c r="Q13" i="3"/>
  <c r="R13" i="3" s="1"/>
  <c r="Q23" i="3"/>
  <c r="R23" i="3" s="1"/>
  <c r="CJ46" i="1"/>
  <c r="DH46" i="1"/>
  <c r="DH46" i="2"/>
  <c r="BX46" i="2"/>
  <c r="CJ46" i="2"/>
  <c r="DI44" i="4"/>
  <c r="DI91" i="4"/>
  <c r="DI43" i="4"/>
  <c r="BA44" i="4"/>
  <c r="BA91" i="4"/>
  <c r="BA43" i="4"/>
  <c r="CK44" i="4"/>
  <c r="CK91" i="4"/>
  <c r="CK43" i="4"/>
  <c r="DU44" i="4"/>
  <c r="DU91" i="4"/>
  <c r="DU43" i="4"/>
  <c r="Q21" i="4"/>
  <c r="R21" i="4" s="1"/>
  <c r="Q43" i="4"/>
  <c r="R43" i="4" s="1"/>
  <c r="Q44" i="4"/>
  <c r="R44" i="4" s="1"/>
  <c r="Q91" i="4"/>
  <c r="BY44" i="4"/>
  <c r="BY91" i="4"/>
  <c r="BY43" i="4"/>
  <c r="CW44" i="4"/>
  <c r="CW91" i="4"/>
  <c r="CW43" i="4"/>
  <c r="R90" i="4"/>
  <c r="BM44" i="4"/>
  <c r="BM91" i="4"/>
  <c r="BM43" i="4"/>
  <c r="AO44" i="4"/>
  <c r="AO91" i="4"/>
  <c r="AO43" i="4"/>
  <c r="Q38" i="4"/>
  <c r="Q27" i="4"/>
  <c r="R27" i="4" s="1"/>
  <c r="DU43" i="2"/>
  <c r="DU44" i="2"/>
  <c r="BM44" i="2"/>
  <c r="BM43" i="2"/>
  <c r="DI44" i="2"/>
  <c r="DI43" i="2"/>
  <c r="Q43" i="2"/>
  <c r="R43" i="2" s="1"/>
  <c r="Q44" i="2"/>
  <c r="R90" i="2"/>
  <c r="CK43" i="2"/>
  <c r="CK44" i="2"/>
  <c r="AO43" i="2"/>
  <c r="AO44" i="2"/>
  <c r="AM80" i="2"/>
  <c r="Q30" i="2"/>
  <c r="R30" i="2" s="1"/>
  <c r="Q27" i="2"/>
  <c r="R27" i="2" s="1"/>
  <c r="Q11" i="2"/>
  <c r="R11" i="2" s="1"/>
  <c r="Q18" i="2"/>
  <c r="R18" i="2" s="1"/>
  <c r="Q14" i="2"/>
  <c r="R14" i="2" s="1"/>
  <c r="Q13" i="2"/>
  <c r="R13" i="2" s="1"/>
  <c r="DT46" i="2"/>
  <c r="BY44" i="2"/>
  <c r="BY43" i="2"/>
  <c r="BA44" i="2"/>
  <c r="BA43" i="2"/>
  <c r="CW44" i="2"/>
  <c r="CW43" i="2"/>
  <c r="Q31" i="2"/>
  <c r="R31" i="2" s="1"/>
  <c r="Q25" i="2"/>
  <c r="R25" i="2" s="1"/>
  <c r="Q28" i="2"/>
  <c r="R28" i="2" s="1"/>
  <c r="Q15" i="2"/>
  <c r="R15" i="2" s="1"/>
  <c r="Q19" i="2"/>
  <c r="R19" i="2" s="1"/>
  <c r="Q23" i="2"/>
  <c r="R23" i="2" s="1"/>
  <c r="AZ46" i="2"/>
  <c r="CV46" i="2"/>
  <c r="AC46" i="2"/>
  <c r="BL46" i="2"/>
  <c r="AN46" i="2"/>
  <c r="BL46" i="1"/>
  <c r="DT46" i="1"/>
  <c r="CV46" i="1"/>
  <c r="AO29" i="1"/>
  <c r="AO43" i="1"/>
  <c r="AO44" i="1"/>
  <c r="BM29" i="1"/>
  <c r="BM44" i="1"/>
  <c r="BM43" i="1"/>
  <c r="DI29" i="1"/>
  <c r="DI44" i="1"/>
  <c r="DI43" i="1"/>
  <c r="CK29" i="1"/>
  <c r="CK43" i="1"/>
  <c r="CK44" i="1"/>
  <c r="BY29" i="1"/>
  <c r="BY44" i="1"/>
  <c r="BY43" i="1"/>
  <c r="CW29" i="1"/>
  <c r="CW44" i="1"/>
  <c r="CW43" i="1"/>
  <c r="DU29" i="1"/>
  <c r="DU44" i="1"/>
  <c r="DU43" i="1"/>
  <c r="BX46" i="1"/>
  <c r="AN46" i="1"/>
  <c r="BA29" i="1"/>
  <c r="BA44" i="1"/>
  <c r="BA43" i="1"/>
  <c r="Q29" i="1"/>
  <c r="R29" i="1" s="1"/>
  <c r="Q44" i="1"/>
  <c r="Q43" i="1"/>
  <c r="R43" i="1" s="1"/>
  <c r="Q91" i="1"/>
  <c r="AC46" i="1"/>
  <c r="BY45" i="3"/>
  <c r="BY44" i="3"/>
  <c r="BY43" i="3"/>
  <c r="CW45" i="3"/>
  <c r="CW44" i="3"/>
  <c r="CW43" i="3"/>
  <c r="DI45" i="3"/>
  <c r="DI44" i="3"/>
  <c r="DI43" i="3"/>
  <c r="CK45" i="3"/>
  <c r="CK44" i="3"/>
  <c r="CK43" i="3"/>
  <c r="Q19" i="3"/>
  <c r="R19" i="3" s="1"/>
  <c r="Q10" i="3"/>
  <c r="R10" i="3" s="1"/>
  <c r="Q16" i="3"/>
  <c r="R16" i="3" s="1"/>
  <c r="Q25" i="3"/>
  <c r="R25" i="3" s="1"/>
  <c r="Q28" i="3"/>
  <c r="R28" i="3" s="1"/>
  <c r="Q17" i="3"/>
  <c r="R17" i="3" s="1"/>
  <c r="CJ46" i="3"/>
  <c r="DT46" i="3"/>
  <c r="AC46" i="3"/>
  <c r="R89" i="3"/>
  <c r="R88" i="3"/>
  <c r="Q45" i="3"/>
  <c r="R45" i="3" s="1"/>
  <c r="Q44" i="3"/>
  <c r="Q43" i="3"/>
  <c r="R43" i="3" s="1"/>
  <c r="AO45" i="3"/>
  <c r="AO44" i="3"/>
  <c r="AO43" i="3"/>
  <c r="BA44" i="3"/>
  <c r="BA45" i="3"/>
  <c r="BA43" i="3"/>
  <c r="R51" i="3"/>
  <c r="DH46" i="3"/>
  <c r="BL46" i="3"/>
  <c r="CV46" i="3"/>
  <c r="BM45" i="3"/>
  <c r="BM44" i="3"/>
  <c r="BM43" i="3"/>
  <c r="DU45" i="3"/>
  <c r="DU44" i="3"/>
  <c r="DU43" i="3"/>
  <c r="BL91" i="8"/>
  <c r="DT91" i="13"/>
  <c r="DT93" i="13" s="1"/>
  <c r="DT96" i="13" s="1"/>
  <c r="DT91" i="8"/>
  <c r="DT93" i="8" s="1"/>
  <c r="DT96" i="8" s="1"/>
  <c r="CV91" i="11"/>
  <c r="CV93" i="11" s="1"/>
  <c r="CV96" i="11" s="1"/>
  <c r="CV91" i="12"/>
  <c r="AC91" i="12"/>
  <c r="DH91" i="10"/>
  <c r="DH93" i="10" s="1"/>
  <c r="DH96" i="10" s="1"/>
  <c r="BL91" i="12"/>
  <c r="BL93" i="12" s="1"/>
  <c r="BL96" i="12" s="1"/>
  <c r="BL91" i="13"/>
  <c r="BL93" i="13" s="1"/>
  <c r="BL96" i="13" s="1"/>
  <c r="DT91" i="12"/>
  <c r="DT93" i="12" s="1"/>
  <c r="DT96" i="12" s="1"/>
  <c r="DT91" i="11"/>
  <c r="DT93" i="11" s="1"/>
  <c r="DT96" i="11" s="1"/>
  <c r="BX91" i="11"/>
  <c r="BX93" i="11" s="1"/>
  <c r="BX96" i="11" s="1"/>
  <c r="BX91" i="6"/>
  <c r="BX91" i="12"/>
  <c r="BX93" i="12" s="1"/>
  <c r="BX96" i="12" s="1"/>
  <c r="CV91" i="6"/>
  <c r="AC91" i="6"/>
  <c r="BA91" i="8"/>
  <c r="BA91" i="9"/>
  <c r="BA91" i="10"/>
  <c r="BA91" i="11"/>
  <c r="BA91" i="12"/>
  <c r="BA91" i="13"/>
  <c r="BM91" i="8"/>
  <c r="BM91" i="9"/>
  <c r="BM91" i="10"/>
  <c r="BM91" i="11"/>
  <c r="CW91" i="8"/>
  <c r="CW91" i="9"/>
  <c r="CW91" i="11"/>
  <c r="DU91" i="8"/>
  <c r="DU91" i="9"/>
  <c r="DU91" i="10"/>
  <c r="DU91" i="11"/>
  <c r="BY91" i="12"/>
  <c r="AO91" i="11"/>
  <c r="AO91" i="13"/>
  <c r="DH91" i="9"/>
  <c r="DH93" i="9" s="1"/>
  <c r="DH96" i="9" s="1"/>
  <c r="BL91" i="9"/>
  <c r="BL93" i="9" s="1"/>
  <c r="BL96" i="9" s="1"/>
  <c r="BL91" i="10"/>
  <c r="BL93" i="10" s="1"/>
  <c r="BL96" i="10" s="1"/>
  <c r="DT91" i="10"/>
  <c r="DT93" i="10" s="1"/>
  <c r="DT96" i="10" s="1"/>
  <c r="BX91" i="10"/>
  <c r="BX93" i="10" s="1"/>
  <c r="BX96" i="10" s="1"/>
  <c r="AC91" i="8"/>
  <c r="CJ91" i="10"/>
  <c r="CJ93" i="10" s="1"/>
  <c r="CJ96" i="10" s="1"/>
  <c r="CJ91" i="12"/>
  <c r="CJ93" i="12" s="1"/>
  <c r="CJ96" i="12" s="1"/>
  <c r="R90" i="9"/>
  <c r="R90" i="13"/>
  <c r="R90" i="8"/>
  <c r="R90" i="12"/>
  <c r="R90" i="6"/>
  <c r="R90" i="11"/>
  <c r="R90" i="10"/>
  <c r="CV46" i="6"/>
  <c r="DI91" i="13"/>
  <c r="DI91" i="8"/>
  <c r="DI91" i="10"/>
  <c r="CJ46" i="6"/>
  <c r="BX46" i="6"/>
  <c r="DH91" i="11"/>
  <c r="DH93" i="11" s="1"/>
  <c r="DH96" i="11" s="1"/>
  <c r="DH91" i="8"/>
  <c r="DH93" i="8" s="1"/>
  <c r="DH96" i="8" s="1"/>
  <c r="BL91" i="6"/>
  <c r="DT91" i="6"/>
  <c r="DT91" i="9"/>
  <c r="DT93" i="9" s="1"/>
  <c r="DT96" i="9" s="1"/>
  <c r="AN91" i="6"/>
  <c r="AN91" i="10"/>
  <c r="AN91" i="8"/>
  <c r="CV91" i="8"/>
  <c r="CV93" i="8" s="1"/>
  <c r="CV96" i="8" s="1"/>
  <c r="CJ91" i="13"/>
  <c r="CJ93" i="13" s="1"/>
  <c r="CJ96" i="13" s="1"/>
  <c r="CJ91" i="9"/>
  <c r="CJ93" i="9" s="1"/>
  <c r="CJ96" i="9" s="1"/>
  <c r="DG93" i="8"/>
  <c r="DG96" i="8" s="1"/>
  <c r="DI45" i="6"/>
  <c r="CK45" i="6"/>
  <c r="DI44" i="5"/>
  <c r="DI45" i="5"/>
  <c r="Z60" i="5"/>
  <c r="Z62" i="5" s="1"/>
  <c r="Z64" i="5" s="1"/>
  <c r="BU60" i="6"/>
  <c r="Q23" i="5"/>
  <c r="R23" i="5" s="1"/>
  <c r="R59" i="8"/>
  <c r="R59" i="12"/>
  <c r="R59" i="6"/>
  <c r="R59" i="11"/>
  <c r="R58" i="6"/>
  <c r="R59" i="10"/>
  <c r="R59" i="5"/>
  <c r="R59" i="9"/>
  <c r="R59" i="13"/>
  <c r="Q45" i="5"/>
  <c r="R45" i="5" s="1"/>
  <c r="BK62" i="13"/>
  <c r="BK64" i="13" s="1"/>
  <c r="BV64" i="9"/>
  <c r="BY44" i="5"/>
  <c r="BY45" i="5"/>
  <c r="CW45" i="6"/>
  <c r="AO44" i="5"/>
  <c r="AO45" i="5"/>
  <c r="Q15" i="5"/>
  <c r="R15" i="5" s="1"/>
  <c r="Q32" i="5"/>
  <c r="R32" i="5" s="1"/>
  <c r="Q16" i="5"/>
  <c r="R16" i="5" s="1"/>
  <c r="N60" i="5"/>
  <c r="N62" i="5" s="1"/>
  <c r="N64" i="5" s="1"/>
  <c r="Q45" i="6"/>
  <c r="R45" i="6" s="1"/>
  <c r="AC46" i="6"/>
  <c r="BL46" i="6"/>
  <c r="BW62" i="8"/>
  <c r="BW64" i="8" s="1"/>
  <c r="BJ64" i="9"/>
  <c r="AY62" i="8"/>
  <c r="AY64" i="8" s="1"/>
  <c r="DG62" i="13"/>
  <c r="DG64" i="13" s="1"/>
  <c r="CJ93" i="11"/>
  <c r="CJ96" i="11" s="1"/>
  <c r="CJ60" i="11"/>
  <c r="CJ62" i="11" s="1"/>
  <c r="CJ64" i="11" s="1"/>
  <c r="CJ60" i="9"/>
  <c r="CJ62" i="9" s="1"/>
  <c r="CJ64" i="9" s="1"/>
  <c r="AZ93" i="10"/>
  <c r="AZ96" i="10" s="1"/>
  <c r="AZ60" i="10"/>
  <c r="AZ62" i="10" s="1"/>
  <c r="AZ64" i="10" s="1"/>
  <c r="CI62" i="9"/>
  <c r="CI64" i="9" s="1"/>
  <c r="DT60" i="10"/>
  <c r="DH60" i="9"/>
  <c r="DH62" i="9" s="1"/>
  <c r="DH64" i="9" s="1"/>
  <c r="BL60" i="12"/>
  <c r="BL62" i="12" s="1"/>
  <c r="BL64" i="12" s="1"/>
  <c r="BL93" i="8"/>
  <c r="BL96" i="8" s="1"/>
  <c r="BL60" i="8"/>
  <c r="BL62" i="8" s="1"/>
  <c r="BL64" i="8" s="1"/>
  <c r="BX93" i="9"/>
  <c r="BX96" i="9" s="1"/>
  <c r="BX60" i="9"/>
  <c r="CI62" i="13"/>
  <c r="CI64" i="13" s="1"/>
  <c r="CV93" i="13"/>
  <c r="CV96" i="13" s="1"/>
  <c r="CV60" i="13"/>
  <c r="CV93" i="9"/>
  <c r="CV96" i="9" s="1"/>
  <c r="CV60" i="9"/>
  <c r="AZ46" i="6"/>
  <c r="BK62" i="11"/>
  <c r="BK64" i="11" s="1"/>
  <c r="DG62" i="8"/>
  <c r="DG62" i="11"/>
  <c r="DG64" i="11" s="1"/>
  <c r="AZ93" i="9"/>
  <c r="AZ96" i="9" s="1"/>
  <c r="AZ60" i="9"/>
  <c r="CT64" i="8"/>
  <c r="DT60" i="13"/>
  <c r="DT60" i="9"/>
  <c r="DT62" i="9" s="1"/>
  <c r="DT64" i="9" s="1"/>
  <c r="DH60" i="8"/>
  <c r="BL93" i="11"/>
  <c r="BL96" i="11" s="1"/>
  <c r="BL60" i="11"/>
  <c r="BL62" i="11" s="1"/>
  <c r="BL64" i="11" s="1"/>
  <c r="BX93" i="13"/>
  <c r="BX96" i="13" s="1"/>
  <c r="BX60" i="13"/>
  <c r="DG62" i="10"/>
  <c r="DG64" i="10" s="1"/>
  <c r="CV60" i="8"/>
  <c r="CV62" i="8" s="1"/>
  <c r="CV64" i="8" s="1"/>
  <c r="BY45" i="6"/>
  <c r="BA44" i="5"/>
  <c r="BA45" i="5"/>
  <c r="BM44" i="5"/>
  <c r="BM45" i="5"/>
  <c r="CW44" i="5"/>
  <c r="CW45" i="5"/>
  <c r="DU45" i="6"/>
  <c r="Q12" i="5"/>
  <c r="R12" i="5" s="1"/>
  <c r="Q24" i="5"/>
  <c r="R24" i="5" s="1"/>
  <c r="Q31" i="5"/>
  <c r="R31" i="5" s="1"/>
  <c r="BK62" i="10"/>
  <c r="BK64" i="10" s="1"/>
  <c r="BW62" i="10"/>
  <c r="AX64" i="8"/>
  <c r="DG62" i="12"/>
  <c r="DG64" i="12" s="1"/>
  <c r="CU62" i="10"/>
  <c r="CU64" i="10" s="1"/>
  <c r="AY62" i="10"/>
  <c r="AY64" i="10" s="1"/>
  <c r="CJ60" i="13"/>
  <c r="CJ62" i="13" s="1"/>
  <c r="CJ64" i="13" s="1"/>
  <c r="CJ60" i="12"/>
  <c r="CJ60" i="10"/>
  <c r="CJ93" i="8"/>
  <c r="CJ96" i="8" s="1"/>
  <c r="CJ60" i="8"/>
  <c r="AZ93" i="8"/>
  <c r="AZ96" i="8" s="1"/>
  <c r="AZ60" i="8"/>
  <c r="AZ62" i="8" s="1"/>
  <c r="AZ64" i="8" s="1"/>
  <c r="BW62" i="11"/>
  <c r="BW64" i="11" s="1"/>
  <c r="DT60" i="12"/>
  <c r="DT60" i="8"/>
  <c r="DH93" i="13"/>
  <c r="DH96" i="13" s="1"/>
  <c r="DH60" i="13"/>
  <c r="DH62" i="13" s="1"/>
  <c r="DH64" i="13" s="1"/>
  <c r="BL60" i="10"/>
  <c r="BL62" i="10" s="1"/>
  <c r="BL64" i="10" s="1"/>
  <c r="BL60" i="13"/>
  <c r="BL62" i="13" s="1"/>
  <c r="BL64" i="13" s="1"/>
  <c r="BX60" i="11"/>
  <c r="BX62" i="11" s="1"/>
  <c r="BX64" i="11" s="1"/>
  <c r="BX60" i="12"/>
  <c r="CI62" i="10"/>
  <c r="CI64" i="10" s="1"/>
  <c r="CV60" i="11"/>
  <c r="BA45" i="6"/>
  <c r="CK44" i="5"/>
  <c r="CK45" i="5"/>
  <c r="DU44" i="5"/>
  <c r="DU45" i="5"/>
  <c r="BM45" i="6"/>
  <c r="AO45" i="6"/>
  <c r="Q38" i="5"/>
  <c r="R38" i="5" s="1"/>
  <c r="Q21" i="5"/>
  <c r="R21" i="5" s="1"/>
  <c r="Q22" i="5"/>
  <c r="R22" i="5" s="1"/>
  <c r="DT46" i="6"/>
  <c r="DH46" i="6"/>
  <c r="AZ93" i="11"/>
  <c r="AZ96" i="11" s="1"/>
  <c r="AZ60" i="11"/>
  <c r="AZ62" i="11" s="1"/>
  <c r="AZ64" i="11" s="1"/>
  <c r="BK62" i="8"/>
  <c r="BK64" i="8" s="1"/>
  <c r="DT60" i="11"/>
  <c r="DH93" i="12"/>
  <c r="DH96" i="12" s="1"/>
  <c r="DH60" i="12"/>
  <c r="DH62" i="12" s="1"/>
  <c r="DH64" i="12" s="1"/>
  <c r="DH60" i="11"/>
  <c r="DH62" i="11" s="1"/>
  <c r="DH64" i="11" s="1"/>
  <c r="DH60" i="10"/>
  <c r="DH62" i="10" s="1"/>
  <c r="DH64" i="10" s="1"/>
  <c r="BL60" i="9"/>
  <c r="BL62" i="9" s="1"/>
  <c r="BL64" i="9" s="1"/>
  <c r="BX60" i="10"/>
  <c r="BX93" i="8"/>
  <c r="BX96" i="8" s="1"/>
  <c r="BX60" i="8"/>
  <c r="CV93" i="10"/>
  <c r="CV96" i="10" s="1"/>
  <c r="CV60" i="10"/>
  <c r="CV62" i="10" s="1"/>
  <c r="CV64" i="10" s="1"/>
  <c r="CV93" i="12"/>
  <c r="CV96" i="12" s="1"/>
  <c r="CV60" i="12"/>
  <c r="Q22" i="6"/>
  <c r="R22" i="6" s="1"/>
  <c r="Q11" i="5"/>
  <c r="R11" i="5" s="1"/>
  <c r="Q14" i="5"/>
  <c r="R14" i="5" s="1"/>
  <c r="Q29" i="5"/>
  <c r="R29" i="5" s="1"/>
  <c r="Q20" i="5"/>
  <c r="R20" i="5" s="1"/>
  <c r="Q19" i="6"/>
  <c r="R19" i="6" s="1"/>
  <c r="Q11" i="6"/>
  <c r="R11" i="6" s="1"/>
  <c r="Q25" i="6"/>
  <c r="R25" i="6" s="1"/>
  <c r="Q9" i="6"/>
  <c r="Q17" i="5"/>
  <c r="R17" i="5" s="1"/>
  <c r="Q9" i="5"/>
  <c r="R9" i="5" s="1"/>
  <c r="Q16" i="6"/>
  <c r="R16" i="6" s="1"/>
  <c r="Q27" i="5"/>
  <c r="R27" i="5" s="1"/>
  <c r="Q30" i="5"/>
  <c r="R30" i="5" s="1"/>
  <c r="Q28" i="5"/>
  <c r="R28" i="5" s="1"/>
  <c r="Q17" i="6"/>
  <c r="R17" i="6" s="1"/>
  <c r="Q26" i="6"/>
  <c r="R26" i="6" s="1"/>
  <c r="Q27" i="6"/>
  <c r="R27" i="6" s="1"/>
  <c r="Q23" i="6"/>
  <c r="R23" i="6" s="1"/>
  <c r="Q21" i="6"/>
  <c r="R21" i="6" s="1"/>
  <c r="AN34" i="6"/>
  <c r="AN76" i="6" s="1"/>
  <c r="BL34" i="6"/>
  <c r="BL76" i="6" s="1"/>
  <c r="Q15" i="6"/>
  <c r="R15" i="6" s="1"/>
  <c r="Q10" i="6"/>
  <c r="R10" i="6" s="1"/>
  <c r="Q14" i="6"/>
  <c r="R14" i="6" s="1"/>
  <c r="Q28" i="6"/>
  <c r="R28" i="6" s="1"/>
  <c r="Q18" i="6"/>
  <c r="R18" i="6" s="1"/>
  <c r="Q30" i="6"/>
  <c r="R30" i="6" s="1"/>
  <c r="Q31" i="6"/>
  <c r="R31" i="6" s="1"/>
  <c r="Q38" i="6"/>
  <c r="R38" i="6" s="1"/>
  <c r="Q10" i="5"/>
  <c r="R10" i="5" s="1"/>
  <c r="Q13" i="5"/>
  <c r="R13" i="5" s="1"/>
  <c r="Q12" i="6"/>
  <c r="R12" i="6" s="1"/>
  <c r="Q13" i="6"/>
  <c r="R13" i="6" s="1"/>
  <c r="Q39" i="6"/>
  <c r="Q29" i="6"/>
  <c r="R29" i="6" s="1"/>
  <c r="Q24" i="6"/>
  <c r="R24" i="6" s="1"/>
  <c r="Q32" i="6"/>
  <c r="R32" i="6" s="1"/>
  <c r="Q20" i="6"/>
  <c r="R20" i="6" s="1"/>
  <c r="Q19" i="5"/>
  <c r="R19" i="5" s="1"/>
  <c r="Q26" i="5"/>
  <c r="R26" i="5" s="1"/>
  <c r="Q25" i="5"/>
  <c r="R25" i="5" s="1"/>
  <c r="CK44" i="6"/>
  <c r="CK33" i="6"/>
  <c r="CK43" i="6"/>
  <c r="BY44" i="6"/>
  <c r="BY33" i="6"/>
  <c r="BY43" i="6"/>
  <c r="BA44" i="6"/>
  <c r="BA33" i="6"/>
  <c r="BA43" i="6"/>
  <c r="BM44" i="6"/>
  <c r="BM33" i="6"/>
  <c r="BM43" i="6"/>
  <c r="AO44" i="6"/>
  <c r="AO33" i="6"/>
  <c r="AO43" i="6"/>
  <c r="AZ34" i="6"/>
  <c r="AC34" i="6"/>
  <c r="AC76" i="6" s="1"/>
  <c r="CJ34" i="6"/>
  <c r="CJ76" i="6" s="1"/>
  <c r="CV34" i="6"/>
  <c r="CV36" i="6" s="1"/>
  <c r="DH34" i="6"/>
  <c r="DH76" i="6" s="1"/>
  <c r="DI44" i="6"/>
  <c r="DI33" i="6"/>
  <c r="DI43" i="6"/>
  <c r="DU44" i="6"/>
  <c r="DU33" i="6"/>
  <c r="DU43" i="6"/>
  <c r="CW44" i="6"/>
  <c r="CW33" i="6"/>
  <c r="CW43" i="6"/>
  <c r="DG36" i="6"/>
  <c r="DG55" i="6" s="1"/>
  <c r="DG60" i="6" s="1"/>
  <c r="BX34" i="6"/>
  <c r="BX36" i="6" s="1"/>
  <c r="DT34" i="6"/>
  <c r="DT36" i="6" s="1"/>
  <c r="N93" i="6"/>
  <c r="N96" i="6" s="1"/>
  <c r="Q43" i="5"/>
  <c r="R43" i="5" s="1"/>
  <c r="Q44" i="5"/>
  <c r="Q44" i="6"/>
  <c r="Q43" i="6"/>
  <c r="R43" i="6" s="1"/>
  <c r="Q33" i="6"/>
  <c r="R33" i="6" s="1"/>
  <c r="R88" i="6"/>
  <c r="R57" i="6"/>
  <c r="R51" i="6"/>
  <c r="R50" i="6"/>
  <c r="K97" i="3"/>
  <c r="L95" i="3" s="1"/>
  <c r="BA33" i="5"/>
  <c r="CW33" i="5"/>
  <c r="AD22" i="5"/>
  <c r="AE22" i="5" s="1"/>
  <c r="DI33" i="5"/>
  <c r="DT34" i="5"/>
  <c r="DT36" i="5" s="1"/>
  <c r="AN34" i="5"/>
  <c r="AN76" i="5" s="1"/>
  <c r="CV34" i="5"/>
  <c r="CV36" i="5" s="1"/>
  <c r="Q33" i="5"/>
  <c r="R33" i="5" s="1"/>
  <c r="R88" i="5"/>
  <c r="R57" i="5"/>
  <c r="R50" i="5"/>
  <c r="R51" i="5"/>
  <c r="CK33" i="5"/>
  <c r="DU33" i="5"/>
  <c r="CJ34" i="5"/>
  <c r="CJ36" i="5" s="1"/>
  <c r="AC34" i="5"/>
  <c r="AC76" i="5" s="1"/>
  <c r="BL34" i="5"/>
  <c r="BL76" i="5" s="1"/>
  <c r="BX34" i="5"/>
  <c r="BX36" i="5" s="1"/>
  <c r="DH34" i="5"/>
  <c r="DH76" i="5" s="1"/>
  <c r="AZ34" i="5"/>
  <c r="P80" i="5"/>
  <c r="BM33" i="5"/>
  <c r="BY33" i="5"/>
  <c r="AO33" i="5"/>
  <c r="Q13" i="4"/>
  <c r="R13" i="4" s="1"/>
  <c r="Q24" i="4"/>
  <c r="R24" i="4" s="1"/>
  <c r="Q18" i="4"/>
  <c r="R18" i="4" s="1"/>
  <c r="Q9" i="4"/>
  <c r="R9" i="4" s="1"/>
  <c r="Q22" i="4"/>
  <c r="R22" i="4" s="1"/>
  <c r="R32" i="4"/>
  <c r="Q23" i="4"/>
  <c r="R23" i="4" s="1"/>
  <c r="Q17" i="4"/>
  <c r="R17" i="4" s="1"/>
  <c r="Q11" i="4"/>
  <c r="R11" i="4" s="1"/>
  <c r="Q10" i="4"/>
  <c r="R10" i="4" s="1"/>
  <c r="Q26" i="4"/>
  <c r="R26" i="4" s="1"/>
  <c r="Q20" i="4"/>
  <c r="R20" i="4" s="1"/>
  <c r="R15" i="4"/>
  <c r="AD31" i="4"/>
  <c r="AE31" i="4" s="1"/>
  <c r="R88" i="4"/>
  <c r="R51" i="4"/>
  <c r="R50" i="4"/>
  <c r="Q39" i="4"/>
  <c r="Q25" i="4"/>
  <c r="R25" i="4" s="1"/>
  <c r="Q33" i="4"/>
  <c r="Q19" i="4"/>
  <c r="R19" i="4" s="1"/>
  <c r="Q14" i="4"/>
  <c r="R14" i="4" s="1"/>
  <c r="Q16" i="4"/>
  <c r="R16" i="4" s="1"/>
  <c r="BK80" i="2"/>
  <c r="CU80" i="5"/>
  <c r="CU80" i="6"/>
  <c r="CU82" i="6" s="1"/>
  <c r="CU84" i="6" s="1"/>
  <c r="CU86" i="6" s="1"/>
  <c r="BW80" i="5"/>
  <c r="BW82" i="5" s="1"/>
  <c r="BW84" i="5" s="1"/>
  <c r="BW86" i="5" s="1"/>
  <c r="BK80" i="5"/>
  <c r="AY80" i="6"/>
  <c r="AY82" i="6" s="1"/>
  <c r="AY84" i="6" s="1"/>
  <c r="AY86" i="6" s="1"/>
  <c r="AY80" i="5"/>
  <c r="AY82" i="5" s="1"/>
  <c r="AY84" i="5" s="1"/>
  <c r="AY86" i="5" s="1"/>
  <c r="AM80" i="5"/>
  <c r="AM80" i="6"/>
  <c r="AB80" i="6"/>
  <c r="AB80" i="5"/>
  <c r="P80" i="6"/>
  <c r="BM29" i="3"/>
  <c r="DU29" i="3"/>
  <c r="Z60" i="3"/>
  <c r="Z62" i="3" s="1"/>
  <c r="Z64" i="3" s="1"/>
  <c r="BY29" i="3"/>
  <c r="CW29" i="3"/>
  <c r="DI29" i="3"/>
  <c r="CK29" i="3"/>
  <c r="P80" i="3"/>
  <c r="BI60" i="3"/>
  <c r="BI62" i="3" s="1"/>
  <c r="BI64" i="3" s="1"/>
  <c r="Q29" i="3"/>
  <c r="R29" i="3" s="1"/>
  <c r="AO29" i="3"/>
  <c r="BA29" i="3"/>
  <c r="AW60" i="3"/>
  <c r="AW62" i="3" s="1"/>
  <c r="AW64" i="3" s="1"/>
  <c r="CK29" i="2"/>
  <c r="AO29" i="2"/>
  <c r="BY29" i="2"/>
  <c r="CW29" i="2"/>
  <c r="DU29" i="2"/>
  <c r="BM29" i="2"/>
  <c r="AB80" i="2"/>
  <c r="BA29" i="2"/>
  <c r="DI29" i="2"/>
  <c r="CU80" i="2"/>
  <c r="Q29" i="2"/>
  <c r="R29" i="2" s="1"/>
  <c r="R57" i="2"/>
  <c r="R58" i="2"/>
  <c r="R51" i="2"/>
  <c r="R50" i="2"/>
  <c r="R49" i="2"/>
  <c r="AM76" i="1"/>
  <c r="AM80" i="1" s="1"/>
  <c r="P76" i="1"/>
  <c r="P80" i="1" s="1"/>
  <c r="AY76" i="1"/>
  <c r="AY80" i="1" s="1"/>
  <c r="CU76" i="1"/>
  <c r="CU80" i="1" s="1"/>
  <c r="BW76" i="1"/>
  <c r="BW80" i="1" s="1"/>
  <c r="CI76" i="1"/>
  <c r="CI80" i="1" s="1"/>
  <c r="AB76" i="1"/>
  <c r="AB80" i="1" s="1"/>
  <c r="CI80" i="5"/>
  <c r="CI82" i="5" s="1"/>
  <c r="CI80" i="6"/>
  <c r="N62" i="6"/>
  <c r="N64" i="6" s="1"/>
  <c r="BU86" i="3"/>
  <c r="BU93" i="3"/>
  <c r="BU96" i="3" s="1"/>
  <c r="Z82" i="3"/>
  <c r="Z84" i="3" s="1"/>
  <c r="DH53" i="3"/>
  <c r="DH78" i="3" s="1"/>
  <c r="AW86" i="3"/>
  <c r="AW93" i="3"/>
  <c r="AW96" i="3" s="1"/>
  <c r="BK80" i="3"/>
  <c r="BK82" i="3" s="1"/>
  <c r="BK84" i="3" s="1"/>
  <c r="BJ80" i="3"/>
  <c r="Y93" i="3"/>
  <c r="Y96" i="3" s="1"/>
  <c r="Y86" i="3"/>
  <c r="AA80" i="3"/>
  <c r="AA82" i="3" s="1"/>
  <c r="AA84" i="3" s="1"/>
  <c r="AL80" i="3"/>
  <c r="BJ55" i="6"/>
  <c r="AX55" i="6"/>
  <c r="BV55" i="6"/>
  <c r="CV53" i="6"/>
  <c r="CV78" i="6" s="1"/>
  <c r="AA55" i="6"/>
  <c r="R51" i="1"/>
  <c r="R50" i="1"/>
  <c r="BU62" i="3"/>
  <c r="BU64" i="3" s="1"/>
  <c r="N62" i="3"/>
  <c r="N64" i="3" s="1"/>
  <c r="BV55" i="3"/>
  <c r="AL55" i="3"/>
  <c r="AL60" i="3" s="1"/>
  <c r="CH55" i="3"/>
  <c r="AA55" i="3"/>
  <c r="AA60" i="3" s="1"/>
  <c r="AX55" i="4"/>
  <c r="AX60" i="4" s="1"/>
  <c r="AX62" i="4" s="1"/>
  <c r="AX64" i="4" s="1"/>
  <c r="BJ55" i="4"/>
  <c r="BJ60" i="4" s="1"/>
  <c r="BJ62" i="4" s="1"/>
  <c r="BJ64" i="4" s="1"/>
  <c r="AA55" i="4"/>
  <c r="AA60" i="4" s="1"/>
  <c r="AA62" i="4" s="1"/>
  <c r="AA64" i="4" s="1"/>
  <c r="O55" i="4"/>
  <c r="O60" i="4" s="1"/>
  <c r="O62" i="4" s="1"/>
  <c r="O64" i="4" s="1"/>
  <c r="BV55" i="4"/>
  <c r="BV60" i="4" s="1"/>
  <c r="CH55" i="4"/>
  <c r="CH60" i="4" s="1"/>
  <c r="CH62" i="4" s="1"/>
  <c r="CH64" i="4" s="1"/>
  <c r="CV41" i="5"/>
  <c r="CV77" i="5" s="1"/>
  <c r="DT53" i="5"/>
  <c r="DT78" i="5" s="1"/>
  <c r="BX53" i="5"/>
  <c r="BX78" i="5" s="1"/>
  <c r="CV53" i="4"/>
  <c r="CV78" i="4" s="1"/>
  <c r="BL53" i="4"/>
  <c r="BL78" i="4" s="1"/>
  <c r="CJ53" i="4"/>
  <c r="CJ78" i="4" s="1"/>
  <c r="DH53" i="4"/>
  <c r="DH78" i="4" s="1"/>
  <c r="BH93" i="3"/>
  <c r="BH96" i="3" s="1"/>
  <c r="AN53" i="1"/>
  <c r="AN78" i="1" s="1"/>
  <c r="DH53" i="1"/>
  <c r="DH78" i="1" s="1"/>
  <c r="CV53" i="1"/>
  <c r="CV78" i="1" s="1"/>
  <c r="DT53" i="2"/>
  <c r="DT78" i="2" s="1"/>
  <c r="BL53" i="3"/>
  <c r="BL78" i="3" s="1"/>
  <c r="BL53" i="6"/>
  <c r="BL78" i="6" s="1"/>
  <c r="DH53" i="5"/>
  <c r="DH78" i="5" s="1"/>
  <c r="AZ53" i="6"/>
  <c r="AZ78" i="6" s="1"/>
  <c r="AZ53" i="2"/>
  <c r="AZ78" i="2" s="1"/>
  <c r="AN53" i="2"/>
  <c r="AN78" i="2" s="1"/>
  <c r="DH53" i="2"/>
  <c r="DH78" i="2" s="1"/>
  <c r="CJ53" i="5"/>
  <c r="CJ78" i="5" s="1"/>
  <c r="DT53" i="6"/>
  <c r="DT78" i="6" s="1"/>
  <c r="BX53" i="1"/>
  <c r="BX78" i="1" s="1"/>
  <c r="DT53" i="1"/>
  <c r="DT78" i="1" s="1"/>
  <c r="DH53" i="6"/>
  <c r="DH78" i="6" s="1"/>
  <c r="BX53" i="6"/>
  <c r="BX78" i="6" s="1"/>
  <c r="AN53" i="6"/>
  <c r="AN78" i="6" s="1"/>
  <c r="AC53" i="6"/>
  <c r="AC78" i="6" s="1"/>
  <c r="CJ53" i="6"/>
  <c r="CJ78" i="6" s="1"/>
  <c r="BL53" i="5"/>
  <c r="BL78" i="5" s="1"/>
  <c r="R49" i="5"/>
  <c r="AN53" i="5"/>
  <c r="AN78" i="5" s="1"/>
  <c r="CV53" i="5"/>
  <c r="CV78" i="5" s="1"/>
  <c r="AZ53" i="5"/>
  <c r="AZ78" i="5" s="1"/>
  <c r="AC53" i="5"/>
  <c r="AC78" i="5" s="1"/>
  <c r="AC53" i="4"/>
  <c r="AC78" i="4" s="1"/>
  <c r="AZ53" i="4"/>
  <c r="AZ78" i="4" s="1"/>
  <c r="BX53" i="4"/>
  <c r="BX78" i="4" s="1"/>
  <c r="DT53" i="4"/>
  <c r="DT78" i="4" s="1"/>
  <c r="AN53" i="4"/>
  <c r="AN78" i="4" s="1"/>
  <c r="AZ53" i="3"/>
  <c r="AZ78" i="3" s="1"/>
  <c r="CJ53" i="3"/>
  <c r="CJ78" i="3" s="1"/>
  <c r="AN53" i="3"/>
  <c r="AN78" i="3" s="1"/>
  <c r="CV53" i="3"/>
  <c r="CV78" i="3" s="1"/>
  <c r="BX53" i="3"/>
  <c r="BX78" i="3" s="1"/>
  <c r="R49" i="3"/>
  <c r="Q53" i="3"/>
  <c r="AC53" i="3"/>
  <c r="AC78" i="3" s="1"/>
  <c r="DT53" i="3"/>
  <c r="DT78" i="3" s="1"/>
  <c r="N84" i="3"/>
  <c r="N86" i="3" s="1"/>
  <c r="CV53" i="2"/>
  <c r="CV78" i="2" s="1"/>
  <c r="BL53" i="2"/>
  <c r="BL78" i="2" s="1"/>
  <c r="AC53" i="2"/>
  <c r="AC78" i="2" s="1"/>
  <c r="CJ53" i="2"/>
  <c r="CJ78" i="2" s="1"/>
  <c r="BX53" i="2"/>
  <c r="BX78" i="2" s="1"/>
  <c r="R49" i="1"/>
  <c r="Q53" i="1"/>
  <c r="BL53" i="1"/>
  <c r="BL78" i="1" s="1"/>
  <c r="AC53" i="1"/>
  <c r="AC78" i="1" s="1"/>
  <c r="AZ53" i="1"/>
  <c r="AZ78" i="1" s="1"/>
  <c r="CJ53" i="1"/>
  <c r="CJ78" i="1" s="1"/>
  <c r="R11" i="1"/>
  <c r="R32" i="1"/>
  <c r="DH41" i="6"/>
  <c r="DH77" i="6" s="1"/>
  <c r="BW36" i="6"/>
  <c r="BW55" i="6" s="1"/>
  <c r="BW60" i="6" s="1"/>
  <c r="R30" i="1"/>
  <c r="R23" i="1"/>
  <c r="R25" i="1"/>
  <c r="R31" i="1"/>
  <c r="R26" i="1"/>
  <c r="R21" i="1"/>
  <c r="R24" i="1"/>
  <c r="R22" i="1"/>
  <c r="R20" i="1"/>
  <c r="R27" i="1"/>
  <c r="R33" i="1"/>
  <c r="Q34" i="1"/>
  <c r="R58" i="4"/>
  <c r="BK36" i="3"/>
  <c r="BH93" i="4"/>
  <c r="BH96" i="4" s="1"/>
  <c r="BI84" i="3"/>
  <c r="BI86" i="3" s="1"/>
  <c r="M86" i="3"/>
  <c r="M93" i="3"/>
  <c r="M96" i="3" s="1"/>
  <c r="M86" i="2"/>
  <c r="M93" i="2"/>
  <c r="M96" i="2" s="1"/>
  <c r="AV86" i="3"/>
  <c r="AV93" i="3"/>
  <c r="AV96" i="3" s="1"/>
  <c r="L95" i="6"/>
  <c r="L97" i="6" s="1"/>
  <c r="I11" i="28"/>
  <c r="Y86" i="4"/>
  <c r="Y93" i="4"/>
  <c r="Y96" i="4" s="1"/>
  <c r="CU77" i="4"/>
  <c r="DI32" i="5"/>
  <c r="DI28" i="5"/>
  <c r="DI24" i="5"/>
  <c r="DI20" i="5"/>
  <c r="DI29" i="5"/>
  <c r="DI26" i="5"/>
  <c r="DI23" i="5"/>
  <c r="DI21" i="5"/>
  <c r="DI27" i="5"/>
  <c r="DI25" i="5"/>
  <c r="DI19" i="5"/>
  <c r="DI30" i="5"/>
  <c r="DI22" i="5"/>
  <c r="DI16" i="5"/>
  <c r="DI18" i="5"/>
  <c r="DI31" i="5"/>
  <c r="BV72" i="6"/>
  <c r="BV82" i="6" s="1"/>
  <c r="CK24" i="6"/>
  <c r="CK31" i="6"/>
  <c r="CK21" i="6"/>
  <c r="CK28" i="6"/>
  <c r="CK18" i="6"/>
  <c r="CK20" i="6"/>
  <c r="CK29" i="6"/>
  <c r="CK19" i="6"/>
  <c r="CK32" i="6"/>
  <c r="CK22" i="6"/>
  <c r="CK16" i="6"/>
  <c r="CK25" i="6"/>
  <c r="CK30" i="6"/>
  <c r="CK23" i="6"/>
  <c r="CK26" i="6"/>
  <c r="CK27" i="6"/>
  <c r="AO32" i="1"/>
  <c r="AO27" i="1"/>
  <c r="AO23" i="1"/>
  <c r="AO19" i="1"/>
  <c r="AO15" i="1"/>
  <c r="AO12" i="1"/>
  <c r="AO9" i="1"/>
  <c r="AO31" i="1"/>
  <c r="AO28" i="1"/>
  <c r="AO21" i="1"/>
  <c r="AO14" i="1"/>
  <c r="AO30" i="1"/>
  <c r="AO24" i="1"/>
  <c r="AO22" i="1"/>
  <c r="AO17" i="1"/>
  <c r="AO11" i="1"/>
  <c r="AO26" i="1"/>
  <c r="AO20" i="1"/>
  <c r="AO18" i="1"/>
  <c r="AO33" i="1"/>
  <c r="AO10" i="1"/>
  <c r="AO16" i="1"/>
  <c r="AO25" i="1"/>
  <c r="CK26" i="1"/>
  <c r="CK22" i="1"/>
  <c r="CK18" i="1"/>
  <c r="CK14" i="1"/>
  <c r="CK11" i="1"/>
  <c r="CK24" i="1"/>
  <c r="CK19" i="1"/>
  <c r="CK33" i="1"/>
  <c r="CK27" i="1"/>
  <c r="CK10" i="1"/>
  <c r="CK23" i="1"/>
  <c r="CK21" i="1"/>
  <c r="CK25" i="1"/>
  <c r="CK31" i="1"/>
  <c r="CK15" i="1"/>
  <c r="CK9" i="1"/>
  <c r="CK12" i="1"/>
  <c r="CK28" i="1"/>
  <c r="CK17" i="1"/>
  <c r="CK16" i="1"/>
  <c r="CK30" i="1"/>
  <c r="CK32" i="1"/>
  <c r="CK20" i="1"/>
  <c r="BA21" i="2"/>
  <c r="BA19" i="2"/>
  <c r="BA17" i="2"/>
  <c r="BA28" i="2"/>
  <c r="BA16" i="2"/>
  <c r="BA15" i="2"/>
  <c r="BA24" i="2"/>
  <c r="BA31" i="2"/>
  <c r="BA27" i="2"/>
  <c r="BA20" i="2"/>
  <c r="BA10" i="2"/>
  <c r="BA25" i="2"/>
  <c r="BA26" i="2"/>
  <c r="BA9" i="2"/>
  <c r="BA30" i="2"/>
  <c r="BA11" i="2"/>
  <c r="BA22" i="2"/>
  <c r="BA12" i="2"/>
  <c r="BA32" i="2"/>
  <c r="BA23" i="2"/>
  <c r="BA18" i="2"/>
  <c r="BA14" i="2"/>
  <c r="BA33" i="2"/>
  <c r="AO16" i="5"/>
  <c r="AO30" i="5"/>
  <c r="AO26" i="5"/>
  <c r="AO22" i="5"/>
  <c r="AO18" i="5"/>
  <c r="AO27" i="5"/>
  <c r="AO31" i="5"/>
  <c r="AO29" i="5"/>
  <c r="AO23" i="5"/>
  <c r="AO21" i="5"/>
  <c r="AO24" i="5"/>
  <c r="AO25" i="5"/>
  <c r="AO20" i="5"/>
  <c r="AO19" i="5"/>
  <c r="AO28" i="5"/>
  <c r="AO32" i="5"/>
  <c r="BA32" i="3"/>
  <c r="BA27" i="3"/>
  <c r="BA23" i="3"/>
  <c r="BA19" i="3"/>
  <c r="BA15" i="3"/>
  <c r="BA12" i="3"/>
  <c r="BA9" i="3"/>
  <c r="BA26" i="3"/>
  <c r="BA24" i="3"/>
  <c r="BA17" i="3"/>
  <c r="BA11" i="3"/>
  <c r="BA10" i="3"/>
  <c r="BA33" i="3"/>
  <c r="BA31" i="3"/>
  <c r="BA25" i="3"/>
  <c r="BA20" i="3"/>
  <c r="BA18" i="3"/>
  <c r="BA30" i="3"/>
  <c r="BA14" i="3"/>
  <c r="BA21" i="3"/>
  <c r="BA16" i="3"/>
  <c r="BA22" i="3"/>
  <c r="BA28" i="3"/>
  <c r="AM77" i="4"/>
  <c r="R14" i="1"/>
  <c r="AN34" i="2"/>
  <c r="AN76" i="2" s="1"/>
  <c r="BW76" i="2"/>
  <c r="BW80" i="2" s="1"/>
  <c r="BL34" i="2"/>
  <c r="AZ34" i="3"/>
  <c r="R38" i="4"/>
  <c r="CI76" i="3"/>
  <c r="CI80" i="3" s="1"/>
  <c r="CI36" i="3"/>
  <c r="CI55" i="3" s="1"/>
  <c r="CI60" i="3" s="1"/>
  <c r="R18" i="1"/>
  <c r="R10" i="1"/>
  <c r="L95" i="5"/>
  <c r="L97" i="5" s="1"/>
  <c r="I10" i="28"/>
  <c r="CK32" i="5"/>
  <c r="CK28" i="5"/>
  <c r="CK24" i="5"/>
  <c r="CK20" i="5"/>
  <c r="CK26" i="5"/>
  <c r="CK19" i="5"/>
  <c r="CK29" i="5"/>
  <c r="CK27" i="5"/>
  <c r="CK22" i="5"/>
  <c r="CK16" i="5"/>
  <c r="CK21" i="5"/>
  <c r="CK18" i="5"/>
  <c r="CK23" i="5"/>
  <c r="CK30" i="5"/>
  <c r="CK31" i="5"/>
  <c r="CK25" i="5"/>
  <c r="CW10" i="2"/>
  <c r="CW12" i="2"/>
  <c r="CW25" i="2"/>
  <c r="CW23" i="2"/>
  <c r="CW28" i="2"/>
  <c r="CW30" i="2"/>
  <c r="CW24" i="2"/>
  <c r="CW20" i="2"/>
  <c r="CW19" i="2"/>
  <c r="CW18" i="2"/>
  <c r="CW33" i="2"/>
  <c r="CW11" i="2"/>
  <c r="CW27" i="2"/>
  <c r="CW31" i="2"/>
  <c r="CW32" i="2"/>
  <c r="CW14" i="2"/>
  <c r="CW17" i="2"/>
  <c r="CW15" i="2"/>
  <c r="CW16" i="2"/>
  <c r="CW22" i="2"/>
  <c r="CW21" i="2"/>
  <c r="CW9" i="2"/>
  <c r="CW26" i="2"/>
  <c r="BW77" i="4"/>
  <c r="DH34" i="3"/>
  <c r="R17" i="1"/>
  <c r="DH34" i="1"/>
  <c r="BT86" i="3"/>
  <c r="BT93" i="3"/>
  <c r="BT96" i="3" s="1"/>
  <c r="BK76" i="1"/>
  <c r="BK80" i="1" s="1"/>
  <c r="DG71" i="4"/>
  <c r="DG72" i="4" s="1"/>
  <c r="AY77" i="4"/>
  <c r="DG36" i="1"/>
  <c r="DG76" i="1"/>
  <c r="DG80" i="1" s="1"/>
  <c r="AN34" i="3"/>
  <c r="CJ34" i="2"/>
  <c r="CJ76" i="2" s="1"/>
  <c r="DT34" i="3"/>
  <c r="N93" i="5"/>
  <c r="N96" i="5" s="1"/>
  <c r="BY32" i="2"/>
  <c r="BY18" i="2"/>
  <c r="BY31" i="2"/>
  <c r="BY17" i="2"/>
  <c r="BY22" i="2"/>
  <c r="BY27" i="2"/>
  <c r="BY14" i="2"/>
  <c r="BY33" i="2"/>
  <c r="BY24" i="2"/>
  <c r="BY12" i="2"/>
  <c r="BY26" i="2"/>
  <c r="BY30" i="2"/>
  <c r="BY15" i="2"/>
  <c r="BY9" i="2"/>
  <c r="BY21" i="2"/>
  <c r="BY25" i="2"/>
  <c r="BY20" i="2"/>
  <c r="BY10" i="2"/>
  <c r="BY11" i="2"/>
  <c r="BY19" i="2"/>
  <c r="BY23" i="2"/>
  <c r="BY16" i="2"/>
  <c r="BY28" i="2"/>
  <c r="R88" i="1"/>
  <c r="AD32" i="1"/>
  <c r="AD27" i="1"/>
  <c r="AD15" i="1"/>
  <c r="AD21" i="1"/>
  <c r="AD26" i="1"/>
  <c r="AD24" i="1"/>
  <c r="AD19" i="1"/>
  <c r="AD14" i="1"/>
  <c r="AD11" i="1"/>
  <c r="AD23" i="1"/>
  <c r="AD33" i="1"/>
  <c r="AD20" i="1"/>
  <c r="AD30" i="1"/>
  <c r="AD17" i="1"/>
  <c r="AD28" i="1"/>
  <c r="AD9" i="1"/>
  <c r="AD16" i="1"/>
  <c r="AD25" i="1"/>
  <c r="AD18" i="1"/>
  <c r="AD31" i="1"/>
  <c r="AD12" i="1"/>
  <c r="AD22" i="1"/>
  <c r="BM31" i="1"/>
  <c r="BM30" i="1"/>
  <c r="BM19" i="1"/>
  <c r="BM15" i="1"/>
  <c r="BM26" i="1"/>
  <c r="BM12" i="1"/>
  <c r="BM9" i="1"/>
  <c r="BM24" i="1"/>
  <c r="BM20" i="1"/>
  <c r="BM22" i="1"/>
  <c r="BM23" i="1"/>
  <c r="BM18" i="1"/>
  <c r="BM28" i="1"/>
  <c r="BM32" i="1"/>
  <c r="BM27" i="1"/>
  <c r="BM10" i="1"/>
  <c r="BM21" i="1"/>
  <c r="BM16" i="1"/>
  <c r="BM25" i="1"/>
  <c r="BM11" i="1"/>
  <c r="BM17" i="1"/>
  <c r="BM33" i="1"/>
  <c r="BM14" i="1"/>
  <c r="BY31" i="1"/>
  <c r="BY26" i="1"/>
  <c r="BY22" i="1"/>
  <c r="BY18" i="1"/>
  <c r="BY12" i="1"/>
  <c r="BY30" i="1"/>
  <c r="BY33" i="1"/>
  <c r="BY10" i="1"/>
  <c r="BY27" i="1"/>
  <c r="BY24" i="1"/>
  <c r="BY21" i="1"/>
  <c r="BY15" i="1"/>
  <c r="BY25" i="1"/>
  <c r="BY23" i="1"/>
  <c r="BY17" i="1"/>
  <c r="BY32" i="1"/>
  <c r="BY11" i="1"/>
  <c r="BY20" i="1"/>
  <c r="BY19" i="1"/>
  <c r="BY16" i="1"/>
  <c r="BY9" i="1"/>
  <c r="BY14" i="1"/>
  <c r="BY28" i="1"/>
  <c r="CW29" i="5"/>
  <c r="CW19" i="5"/>
  <c r="CW26" i="5"/>
  <c r="CW24" i="5"/>
  <c r="CW20" i="5"/>
  <c r="CW22" i="5"/>
  <c r="CW32" i="5"/>
  <c r="CW16" i="5"/>
  <c r="CW27" i="5"/>
  <c r="CW23" i="5"/>
  <c r="CW30" i="5"/>
  <c r="CW25" i="5"/>
  <c r="CW18" i="5"/>
  <c r="CW21" i="5"/>
  <c r="CW31" i="5"/>
  <c r="CW28" i="5"/>
  <c r="CW31" i="3"/>
  <c r="CW26" i="3"/>
  <c r="CW22" i="3"/>
  <c r="CW18" i="3"/>
  <c r="CW14" i="3"/>
  <c r="CW11" i="3"/>
  <c r="CW33" i="3"/>
  <c r="CW25" i="3"/>
  <c r="CW23" i="3"/>
  <c r="CW16" i="3"/>
  <c r="CW9" i="3"/>
  <c r="CW32" i="3"/>
  <c r="CW30" i="3"/>
  <c r="CW24" i="3"/>
  <c r="CW19" i="3"/>
  <c r="CW17" i="3"/>
  <c r="CW20" i="3"/>
  <c r="CW27" i="3"/>
  <c r="CW15" i="3"/>
  <c r="CW12" i="3"/>
  <c r="CW21" i="3"/>
  <c r="CW10" i="3"/>
  <c r="CW28" i="3"/>
  <c r="AO16" i="6"/>
  <c r="AO32" i="6"/>
  <c r="AO28" i="6"/>
  <c r="AO24" i="6"/>
  <c r="AO20" i="6"/>
  <c r="AO30" i="6"/>
  <c r="AO25" i="6"/>
  <c r="AO27" i="6"/>
  <c r="AO31" i="6"/>
  <c r="AO22" i="6"/>
  <c r="AO18" i="6"/>
  <c r="AO26" i="6"/>
  <c r="AO29" i="6"/>
  <c r="AO23" i="6"/>
  <c r="AO21" i="6"/>
  <c r="AB77" i="4"/>
  <c r="DG76" i="3"/>
  <c r="DG80" i="3" s="1"/>
  <c r="DG36" i="3"/>
  <c r="DG55" i="3" s="1"/>
  <c r="DG60" i="3" s="1"/>
  <c r="R9" i="1"/>
  <c r="CG82" i="3"/>
  <c r="CG84" i="3" s="1"/>
  <c r="AB76" i="3"/>
  <c r="AB80" i="3" s="1"/>
  <c r="AB36" i="3"/>
  <c r="AX62" i="3"/>
  <c r="AC34" i="3"/>
  <c r="BT62" i="3"/>
  <c r="BT64" i="3" s="1"/>
  <c r="CJ34" i="3"/>
  <c r="R15" i="1"/>
  <c r="AE19" i="6"/>
  <c r="AD26" i="6"/>
  <c r="AE26" i="6" s="1"/>
  <c r="AD31" i="6"/>
  <c r="AE31" i="6" s="1"/>
  <c r="AD32" i="6"/>
  <c r="AE32" i="6" s="1"/>
  <c r="BA32" i="1"/>
  <c r="BA27" i="1"/>
  <c r="BA23" i="1"/>
  <c r="BA19" i="1"/>
  <c r="BA15" i="1"/>
  <c r="BA12" i="1"/>
  <c r="BA9" i="1"/>
  <c r="BA33" i="1"/>
  <c r="BA25" i="1"/>
  <c r="BA18" i="1"/>
  <c r="BA16" i="1"/>
  <c r="BA20" i="1"/>
  <c r="BA10" i="1"/>
  <c r="BA31" i="1"/>
  <c r="BA17" i="1"/>
  <c r="BA14" i="1"/>
  <c r="BA11" i="1"/>
  <c r="BA26" i="1"/>
  <c r="BA21" i="1"/>
  <c r="BA28" i="1"/>
  <c r="BA30" i="1"/>
  <c r="BA24" i="1"/>
  <c r="BA22" i="1"/>
  <c r="BY16" i="6"/>
  <c r="BY31" i="6"/>
  <c r="BY27" i="6"/>
  <c r="BY23" i="6"/>
  <c r="BY32" i="6"/>
  <c r="BY25" i="6"/>
  <c r="BY18" i="6"/>
  <c r="BY30" i="6"/>
  <c r="BY20" i="6"/>
  <c r="BY29" i="6"/>
  <c r="BY26" i="6"/>
  <c r="BY24" i="6"/>
  <c r="BY28" i="6"/>
  <c r="BY22" i="6"/>
  <c r="BY21" i="6"/>
  <c r="DU33" i="3"/>
  <c r="DU28" i="3"/>
  <c r="DU24" i="3"/>
  <c r="DU20" i="3"/>
  <c r="DU16" i="3"/>
  <c r="DU10" i="3"/>
  <c r="DU31" i="3"/>
  <c r="DU23" i="3"/>
  <c r="DU21" i="3"/>
  <c r="DU14" i="3"/>
  <c r="DU9" i="3"/>
  <c r="DU25" i="3"/>
  <c r="DU18" i="3"/>
  <c r="DU12" i="3"/>
  <c r="DU30" i="3"/>
  <c r="DU26" i="3"/>
  <c r="DU11" i="3"/>
  <c r="DU19" i="3"/>
  <c r="DU15" i="3"/>
  <c r="DU22" i="3"/>
  <c r="DU17" i="3"/>
  <c r="DU32" i="3"/>
  <c r="DU27" i="3"/>
  <c r="CW31" i="6"/>
  <c r="CW27" i="6"/>
  <c r="CW23" i="6"/>
  <c r="CW19" i="6"/>
  <c r="CW24" i="6"/>
  <c r="CW21" i="6"/>
  <c r="CW18" i="6"/>
  <c r="CW30" i="6"/>
  <c r="CW28" i="6"/>
  <c r="CW22" i="6"/>
  <c r="CW20" i="6"/>
  <c r="CW16" i="6"/>
  <c r="CW32" i="6"/>
  <c r="CW26" i="6"/>
  <c r="CW29" i="6"/>
  <c r="CW25" i="6"/>
  <c r="AO24" i="2"/>
  <c r="AO17" i="2"/>
  <c r="AO12" i="2"/>
  <c r="AO23" i="2"/>
  <c r="AO21" i="2"/>
  <c r="AO10" i="2"/>
  <c r="AO16" i="2"/>
  <c r="AO18" i="2"/>
  <c r="AO19" i="2"/>
  <c r="AO33" i="2"/>
  <c r="AO25" i="2"/>
  <c r="AO22" i="2"/>
  <c r="AO11" i="2"/>
  <c r="AO32" i="2"/>
  <c r="AO9" i="2"/>
  <c r="AO20" i="2"/>
  <c r="AO27" i="2"/>
  <c r="AO30" i="2"/>
  <c r="AO26" i="2"/>
  <c r="AO31" i="2"/>
  <c r="AO28" i="2"/>
  <c r="AO15" i="2"/>
  <c r="AO14" i="2"/>
  <c r="CI77" i="4"/>
  <c r="R12" i="1"/>
  <c r="AZ34" i="1"/>
  <c r="AV62" i="3"/>
  <c r="AV64" i="3" s="1"/>
  <c r="AD31" i="3"/>
  <c r="AE31" i="3" s="1"/>
  <c r="AD14" i="3"/>
  <c r="AE14" i="3" s="1"/>
  <c r="AD23" i="3"/>
  <c r="AE23" i="3" s="1"/>
  <c r="AD20" i="3"/>
  <c r="AE20" i="3" s="1"/>
  <c r="AD12" i="3"/>
  <c r="AE12" i="3" s="1"/>
  <c r="AD32" i="3"/>
  <c r="AE32" i="3" s="1"/>
  <c r="AE13" i="3"/>
  <c r="CV34" i="1"/>
  <c r="R16" i="1"/>
  <c r="R13" i="1"/>
  <c r="BL34" i="3"/>
  <c r="AD26" i="5"/>
  <c r="AE26" i="5" s="1"/>
  <c r="CK22" i="2"/>
  <c r="CK20" i="2"/>
  <c r="CK18" i="2"/>
  <c r="CK9" i="2"/>
  <c r="CK14" i="2"/>
  <c r="CK32" i="2"/>
  <c r="CK25" i="2"/>
  <c r="CK24" i="2"/>
  <c r="CK15" i="2"/>
  <c r="CK33" i="2"/>
  <c r="CK26" i="2"/>
  <c r="CK19" i="2"/>
  <c r="CK31" i="2"/>
  <c r="CK10" i="2"/>
  <c r="CK27" i="2"/>
  <c r="CK23" i="2"/>
  <c r="CK11" i="2"/>
  <c r="CK12" i="2"/>
  <c r="CK16" i="2"/>
  <c r="CK21" i="2"/>
  <c r="CK17" i="2"/>
  <c r="CK28" i="2"/>
  <c r="CK30" i="2"/>
  <c r="DU15" i="2"/>
  <c r="DU22" i="2"/>
  <c r="DU10" i="2"/>
  <c r="DU14" i="2"/>
  <c r="DU9" i="2"/>
  <c r="DU18" i="2"/>
  <c r="DU20" i="2"/>
  <c r="DU17" i="2"/>
  <c r="DU33" i="2"/>
  <c r="DU30" i="2"/>
  <c r="DU11" i="2"/>
  <c r="DU12" i="2"/>
  <c r="DU32" i="2"/>
  <c r="DU19" i="2"/>
  <c r="DU16" i="2"/>
  <c r="DU27" i="2"/>
  <c r="DU31" i="2"/>
  <c r="DU25" i="2"/>
  <c r="DU23" i="2"/>
  <c r="DU21" i="2"/>
  <c r="DU28" i="2"/>
  <c r="DU26" i="2"/>
  <c r="DU24" i="2"/>
  <c r="DU31" i="1"/>
  <c r="DU26" i="1"/>
  <c r="DU22" i="1"/>
  <c r="DU18" i="1"/>
  <c r="DU14" i="1"/>
  <c r="DU11" i="1"/>
  <c r="DU12" i="1"/>
  <c r="DU33" i="1"/>
  <c r="DU25" i="1"/>
  <c r="DU23" i="1"/>
  <c r="DU16" i="1"/>
  <c r="DU32" i="1"/>
  <c r="DU28" i="1"/>
  <c r="DU15" i="1"/>
  <c r="DU9" i="1"/>
  <c r="DU27" i="1"/>
  <c r="DU19" i="1"/>
  <c r="DU10" i="1"/>
  <c r="DU24" i="1"/>
  <c r="DU17" i="1"/>
  <c r="DU20" i="1"/>
  <c r="DU21" i="1"/>
  <c r="DU30" i="1"/>
  <c r="DI32" i="3"/>
  <c r="DI27" i="3"/>
  <c r="DI23" i="3"/>
  <c r="DI19" i="3"/>
  <c r="DI15" i="3"/>
  <c r="DI12" i="3"/>
  <c r="DI9" i="3"/>
  <c r="DI33" i="3"/>
  <c r="DI25" i="3"/>
  <c r="DI18" i="3"/>
  <c r="DI16" i="3"/>
  <c r="DI28" i="3"/>
  <c r="DI26" i="3"/>
  <c r="DI21" i="3"/>
  <c r="DI14" i="3"/>
  <c r="DI22" i="3"/>
  <c r="DI17" i="3"/>
  <c r="DI10" i="3"/>
  <c r="DI31" i="3"/>
  <c r="DI30" i="3"/>
  <c r="DI20" i="3"/>
  <c r="DI24" i="3"/>
  <c r="DI11" i="3"/>
  <c r="BM18" i="2"/>
  <c r="BM10" i="2"/>
  <c r="BM26" i="2"/>
  <c r="BM30" i="2"/>
  <c r="BM15" i="2"/>
  <c r="BM31" i="2"/>
  <c r="BM22" i="2"/>
  <c r="BM17" i="2"/>
  <c r="BM9" i="2"/>
  <c r="BM19" i="2"/>
  <c r="BM14" i="2"/>
  <c r="BM16" i="2"/>
  <c r="BM12" i="2"/>
  <c r="BM20" i="2"/>
  <c r="BM23" i="2"/>
  <c r="BM25" i="2"/>
  <c r="BM27" i="2"/>
  <c r="BM33" i="2"/>
  <c r="BM24" i="2"/>
  <c r="BM21" i="2"/>
  <c r="BM28" i="2"/>
  <c r="BM11" i="2"/>
  <c r="BM32" i="2"/>
  <c r="BX34" i="3"/>
  <c r="AM76" i="3"/>
  <c r="AM80" i="3" s="1"/>
  <c r="AM36" i="3"/>
  <c r="AM55" i="3" s="1"/>
  <c r="AM60" i="3" s="1"/>
  <c r="CI76" i="2"/>
  <c r="CI80" i="2" s="1"/>
  <c r="DT34" i="1"/>
  <c r="N93" i="2"/>
  <c r="N96" i="2" s="1"/>
  <c r="N86" i="2"/>
  <c r="I7" i="28"/>
  <c r="L95" i="2"/>
  <c r="L97" i="2" s="1"/>
  <c r="DU18" i="5"/>
  <c r="DU25" i="5"/>
  <c r="DU32" i="5"/>
  <c r="DU22" i="5"/>
  <c r="DU29" i="5"/>
  <c r="DU31" i="5"/>
  <c r="DU27" i="5"/>
  <c r="DU23" i="5"/>
  <c r="DU28" i="5"/>
  <c r="DU24" i="5"/>
  <c r="DU30" i="5"/>
  <c r="DU20" i="5"/>
  <c r="DU26" i="5"/>
  <c r="DU21" i="5"/>
  <c r="DU19" i="5"/>
  <c r="DU16" i="5"/>
  <c r="BA29" i="5"/>
  <c r="BA25" i="5"/>
  <c r="BA21" i="5"/>
  <c r="BA27" i="5"/>
  <c r="BA20" i="5"/>
  <c r="BA18" i="5"/>
  <c r="BA28" i="5"/>
  <c r="BA23" i="5"/>
  <c r="BA16" i="5"/>
  <c r="BA32" i="5"/>
  <c r="BA30" i="5"/>
  <c r="BA24" i="5"/>
  <c r="BA26" i="5"/>
  <c r="BA31" i="5"/>
  <c r="BA19" i="5"/>
  <c r="BA22" i="5"/>
  <c r="BY16" i="5"/>
  <c r="BY32" i="5"/>
  <c r="BY28" i="5"/>
  <c r="BY24" i="5"/>
  <c r="BY20" i="5"/>
  <c r="BY29" i="5"/>
  <c r="BY21" i="5"/>
  <c r="BY18" i="5"/>
  <c r="BY31" i="5"/>
  <c r="BY22" i="5"/>
  <c r="BY19" i="5"/>
  <c r="BY30" i="5"/>
  <c r="BY27" i="5"/>
  <c r="BY25" i="5"/>
  <c r="BY26" i="5"/>
  <c r="BY23" i="5"/>
  <c r="AO32" i="3"/>
  <c r="AO27" i="3"/>
  <c r="AO23" i="3"/>
  <c r="AO19" i="3"/>
  <c r="AO15" i="3"/>
  <c r="AO12" i="3"/>
  <c r="AO9" i="3"/>
  <c r="AO31" i="3"/>
  <c r="AO28" i="3"/>
  <c r="AO21" i="3"/>
  <c r="AO14" i="3"/>
  <c r="AO26" i="3"/>
  <c r="AO25" i="3"/>
  <c r="AO22" i="3"/>
  <c r="AO18" i="3"/>
  <c r="AO11" i="3"/>
  <c r="AO33" i="3"/>
  <c r="AO20" i="3"/>
  <c r="AO10" i="3"/>
  <c r="AO17" i="3"/>
  <c r="AO16" i="3"/>
  <c r="AO30" i="3"/>
  <c r="AO24" i="3"/>
  <c r="DU32" i="6"/>
  <c r="DU18" i="6"/>
  <c r="DU25" i="6"/>
  <c r="DU22" i="6"/>
  <c r="DU30" i="6"/>
  <c r="DU26" i="6"/>
  <c r="DU28" i="6"/>
  <c r="DU29" i="6"/>
  <c r="DU24" i="6"/>
  <c r="DU19" i="6"/>
  <c r="DU16" i="6"/>
  <c r="DU31" i="6"/>
  <c r="DU23" i="6"/>
  <c r="DU27" i="6"/>
  <c r="DU20" i="6"/>
  <c r="DU21" i="6"/>
  <c r="CK31" i="3"/>
  <c r="CK26" i="3"/>
  <c r="CK22" i="3"/>
  <c r="CK18" i="3"/>
  <c r="CK14" i="3"/>
  <c r="CK11" i="3"/>
  <c r="CK30" i="3"/>
  <c r="CK27" i="3"/>
  <c r="CK20" i="3"/>
  <c r="CK12" i="3"/>
  <c r="CK33" i="3"/>
  <c r="CK25" i="3"/>
  <c r="CK32" i="3"/>
  <c r="CK28" i="3"/>
  <c r="CK15" i="3"/>
  <c r="CK24" i="3"/>
  <c r="CK16" i="3"/>
  <c r="CK9" i="3"/>
  <c r="CK19" i="3"/>
  <c r="CK10" i="3"/>
  <c r="CK23" i="3"/>
  <c r="CK17" i="3"/>
  <c r="CK21" i="3"/>
  <c r="BK77" i="4"/>
  <c r="P77" i="4"/>
  <c r="BX34" i="1"/>
  <c r="CJ34" i="1"/>
  <c r="AN34" i="1"/>
  <c r="AD25" i="2"/>
  <c r="AE25" i="2" s="1"/>
  <c r="AD33" i="2"/>
  <c r="AE33" i="2" s="1"/>
  <c r="AE10" i="2"/>
  <c r="AE12" i="2"/>
  <c r="AD27" i="2"/>
  <c r="AE27" i="2" s="1"/>
  <c r="AE19" i="2"/>
  <c r="AD32" i="2"/>
  <c r="AE32" i="2" s="1"/>
  <c r="AD14" i="2"/>
  <c r="AE14" i="2" s="1"/>
  <c r="AD24" i="2"/>
  <c r="AE24" i="2" s="1"/>
  <c r="AD11" i="2"/>
  <c r="AE11" i="2" s="1"/>
  <c r="AD23" i="2"/>
  <c r="AE23" i="2" s="1"/>
  <c r="AD30" i="2"/>
  <c r="AE30" i="2" s="1"/>
  <c r="AD21" i="2"/>
  <c r="AE21" i="2" s="1"/>
  <c r="AD22" i="2"/>
  <c r="AE22" i="2" s="1"/>
  <c r="AD18" i="2"/>
  <c r="AE18" i="2" s="1"/>
  <c r="AD28" i="2"/>
  <c r="AE28" i="2" s="1"/>
  <c r="AD31" i="2"/>
  <c r="AE31" i="2" s="1"/>
  <c r="AD16" i="2"/>
  <c r="AE16" i="2" s="1"/>
  <c r="AE15" i="2"/>
  <c r="AD17" i="2"/>
  <c r="AE17" i="2" s="1"/>
  <c r="AD20" i="2"/>
  <c r="AE20" i="2" s="1"/>
  <c r="AE13" i="2"/>
  <c r="AD9" i="2"/>
  <c r="AE9" i="2" s="1"/>
  <c r="AD26" i="2"/>
  <c r="AE26" i="2" s="1"/>
  <c r="BM16" i="5"/>
  <c r="BM30" i="5"/>
  <c r="BM26" i="5"/>
  <c r="BM22" i="5"/>
  <c r="BM18" i="5"/>
  <c r="BM31" i="5"/>
  <c r="BM24" i="5"/>
  <c r="BM19" i="5"/>
  <c r="BM23" i="5"/>
  <c r="BM20" i="5"/>
  <c r="BM27" i="5"/>
  <c r="BM21" i="5"/>
  <c r="BM25" i="5"/>
  <c r="BM28" i="5"/>
  <c r="BM29" i="5"/>
  <c r="BM32" i="5"/>
  <c r="CU72" i="5"/>
  <c r="CU74" i="5" s="1"/>
  <c r="CV34" i="2"/>
  <c r="CV34" i="3"/>
  <c r="CU36" i="3"/>
  <c r="CU76" i="3"/>
  <c r="CU80" i="3" s="1"/>
  <c r="DG36" i="2"/>
  <c r="DG55" i="2" s="1"/>
  <c r="DG76" i="2"/>
  <c r="DG80" i="2" s="1"/>
  <c r="DH34" i="2"/>
  <c r="DI23" i="6"/>
  <c r="DI30" i="6"/>
  <c r="DI20" i="6"/>
  <c r="DI27" i="6"/>
  <c r="DI29" i="6"/>
  <c r="DI25" i="6"/>
  <c r="DI21" i="6"/>
  <c r="DI28" i="6"/>
  <c r="DI18" i="6"/>
  <c r="DI16" i="6"/>
  <c r="DI24" i="6"/>
  <c r="DI26" i="6"/>
  <c r="DI32" i="6"/>
  <c r="DI22" i="6"/>
  <c r="DI31" i="6"/>
  <c r="DI19" i="6"/>
  <c r="BY30" i="3"/>
  <c r="BY25" i="3"/>
  <c r="BY21" i="3"/>
  <c r="BY17" i="3"/>
  <c r="BY32" i="3"/>
  <c r="BY24" i="3"/>
  <c r="BY22" i="3"/>
  <c r="BY15" i="3"/>
  <c r="BY10" i="3"/>
  <c r="BY26" i="3"/>
  <c r="BY19" i="3"/>
  <c r="BY14" i="3"/>
  <c r="BY9" i="3"/>
  <c r="BY23" i="3"/>
  <c r="BY20" i="3"/>
  <c r="BY31" i="3"/>
  <c r="BY18" i="3"/>
  <c r="BY28" i="3"/>
  <c r="BY16" i="3"/>
  <c r="BY33" i="3"/>
  <c r="BY27" i="3"/>
  <c r="BY12" i="3"/>
  <c r="BY11" i="3"/>
  <c r="DI31" i="1"/>
  <c r="DI26" i="1"/>
  <c r="DI22" i="1"/>
  <c r="DI18" i="1"/>
  <c r="DI14" i="1"/>
  <c r="DI11" i="1"/>
  <c r="DI33" i="1"/>
  <c r="DI25" i="1"/>
  <c r="DI23" i="1"/>
  <c r="DI16" i="1"/>
  <c r="DI9" i="1"/>
  <c r="DI12" i="1"/>
  <c r="DI32" i="1"/>
  <c r="DI28" i="1"/>
  <c r="DI15" i="1"/>
  <c r="DI24" i="1"/>
  <c r="DI19" i="1"/>
  <c r="DI10" i="1"/>
  <c r="DI30" i="1"/>
  <c r="DI21" i="1"/>
  <c r="DI20" i="1"/>
  <c r="DI27" i="1"/>
  <c r="DI17" i="1"/>
  <c r="BM16" i="6"/>
  <c r="BM30" i="6"/>
  <c r="BM25" i="6"/>
  <c r="BM31" i="6"/>
  <c r="BM23" i="6"/>
  <c r="BM29" i="6"/>
  <c r="BM21" i="6"/>
  <c r="BM27" i="6"/>
  <c r="BM26" i="6"/>
  <c r="BM18" i="6"/>
  <c r="BM28" i="6"/>
  <c r="BM20" i="6"/>
  <c r="BM32" i="6"/>
  <c r="BM24" i="6"/>
  <c r="BM22" i="6"/>
  <c r="AC34" i="1"/>
  <c r="BA16" i="6"/>
  <c r="BA29" i="6"/>
  <c r="BA25" i="6"/>
  <c r="BA21" i="6"/>
  <c r="BA32" i="6"/>
  <c r="BA30" i="6"/>
  <c r="BA23" i="6"/>
  <c r="BA27" i="6"/>
  <c r="BA22" i="6"/>
  <c r="BA20" i="6"/>
  <c r="BA31" i="6"/>
  <c r="BA26" i="6"/>
  <c r="BA24" i="6"/>
  <c r="BA28" i="6"/>
  <c r="BA18" i="6"/>
  <c r="BM33" i="3"/>
  <c r="BM28" i="3"/>
  <c r="BM24" i="3"/>
  <c r="BM20" i="3"/>
  <c r="BM16" i="3"/>
  <c r="BM10" i="3"/>
  <c r="BM26" i="3"/>
  <c r="BM19" i="3"/>
  <c r="BM17" i="3"/>
  <c r="BM11" i="3"/>
  <c r="BM30" i="3"/>
  <c r="BM27" i="3"/>
  <c r="BM22" i="3"/>
  <c r="BM15" i="3"/>
  <c r="BM32" i="3"/>
  <c r="BM25" i="3"/>
  <c r="BM12" i="3"/>
  <c r="BM9" i="3"/>
  <c r="BM23" i="3"/>
  <c r="BM18" i="3"/>
  <c r="BM21" i="3"/>
  <c r="BM14" i="3"/>
  <c r="BM31" i="3"/>
  <c r="DI17" i="2"/>
  <c r="DI22" i="2"/>
  <c r="DI16" i="2"/>
  <c r="DI31" i="2"/>
  <c r="DI32" i="2"/>
  <c r="DI9" i="2"/>
  <c r="DI33" i="2"/>
  <c r="DI21" i="2"/>
  <c r="DI14" i="2"/>
  <c r="DI26" i="2"/>
  <c r="DI10" i="2"/>
  <c r="DI11" i="2"/>
  <c r="DI19" i="2"/>
  <c r="DI20" i="2"/>
  <c r="DI18" i="2"/>
  <c r="DI27" i="2"/>
  <c r="DI25" i="2"/>
  <c r="DI30" i="2"/>
  <c r="DI24" i="2"/>
  <c r="DI15" i="2"/>
  <c r="DI12" i="2"/>
  <c r="DI28" i="2"/>
  <c r="DI23" i="2"/>
  <c r="CW18" i="1"/>
  <c r="CW14" i="1"/>
  <c r="CW11" i="1"/>
  <c r="CW33" i="1"/>
  <c r="CW27" i="1"/>
  <c r="CW22" i="1"/>
  <c r="CW31" i="1"/>
  <c r="CW17" i="1"/>
  <c r="CW19" i="1"/>
  <c r="CW23" i="1"/>
  <c r="CW10" i="1"/>
  <c r="CW32" i="1"/>
  <c r="CW25" i="1"/>
  <c r="CW12" i="1"/>
  <c r="CW28" i="1"/>
  <c r="CW26" i="1"/>
  <c r="CW20" i="1"/>
  <c r="CW15" i="1"/>
  <c r="CW16" i="1"/>
  <c r="CW30" i="1"/>
  <c r="CW21" i="1"/>
  <c r="CW9" i="1"/>
  <c r="CW24" i="1"/>
  <c r="BX34" i="2"/>
  <c r="BX76" i="2" s="1"/>
  <c r="BL34" i="1"/>
  <c r="R19" i="1"/>
  <c r="AY36" i="3"/>
  <c r="AY76" i="3"/>
  <c r="CH82" i="3"/>
  <c r="AJ86" i="3"/>
  <c r="AJ93" i="3"/>
  <c r="AJ96" i="3" s="1"/>
  <c r="AK86" i="3"/>
  <c r="AK93" i="3"/>
  <c r="AK96" i="3" s="1"/>
  <c r="BW76" i="3"/>
  <c r="BW36" i="3"/>
  <c r="BW55" i="3" s="1"/>
  <c r="BW60" i="3" s="1"/>
  <c r="AZ34" i="2"/>
  <c r="AZ76" i="2" s="1"/>
  <c r="DT34" i="2"/>
  <c r="AC34" i="2"/>
  <c r="AC76" i="2" s="1"/>
  <c r="R11" i="3"/>
  <c r="BW76" i="4"/>
  <c r="BW80" i="4" s="1"/>
  <c r="CU76" i="4"/>
  <c r="CU80" i="4" s="1"/>
  <c r="AM76" i="4"/>
  <c r="AM80" i="4" s="1"/>
  <c r="AW82" i="4"/>
  <c r="AW84" i="4" s="1"/>
  <c r="AW86" i="4" s="1"/>
  <c r="BK76" i="4"/>
  <c r="BK80" i="4" s="1"/>
  <c r="AB76" i="4"/>
  <c r="AB80" i="4" s="1"/>
  <c r="AY76" i="4"/>
  <c r="AY80" i="4" s="1"/>
  <c r="CI76" i="4"/>
  <c r="CI80" i="4" s="1"/>
  <c r="O82" i="4"/>
  <c r="O84" i="4" s="1"/>
  <c r="O86" i="4" s="1"/>
  <c r="DG76" i="4"/>
  <c r="DG80" i="4" s="1"/>
  <c r="Z82" i="4"/>
  <c r="Z84" i="4" s="1"/>
  <c r="Z86" i="4" s="1"/>
  <c r="J97" i="4"/>
  <c r="K95" i="4" s="1"/>
  <c r="P76" i="4"/>
  <c r="P80" i="4" s="1"/>
  <c r="X96" i="5"/>
  <c r="DG36" i="4"/>
  <c r="DG55" i="4" s="1"/>
  <c r="Z93" i="5"/>
  <c r="Z96" i="5" s="1"/>
  <c r="CH82" i="5"/>
  <c r="CH84" i="5" s="1"/>
  <c r="CH82" i="6"/>
  <c r="CH84" i="6" s="1"/>
  <c r="CH86" i="6" s="1"/>
  <c r="BJ93" i="6"/>
  <c r="BJ96" i="6" s="1"/>
  <c r="AK93" i="4"/>
  <c r="AK96" i="4" s="1"/>
  <c r="BA30" i="4"/>
  <c r="BA10" i="4"/>
  <c r="BA23" i="4"/>
  <c r="BA16" i="4"/>
  <c r="BA31" i="4"/>
  <c r="BA24" i="4"/>
  <c r="BA33" i="4"/>
  <c r="BA27" i="4"/>
  <c r="BA18" i="4"/>
  <c r="BA21" i="4"/>
  <c r="BA9" i="4"/>
  <c r="BA11" i="4"/>
  <c r="BA32" i="4"/>
  <c r="BA25" i="4"/>
  <c r="BA19" i="4"/>
  <c r="BA17" i="4"/>
  <c r="BA29" i="4"/>
  <c r="BA28" i="4"/>
  <c r="BA26" i="4"/>
  <c r="BA14" i="4"/>
  <c r="BA20" i="4"/>
  <c r="BA13" i="4"/>
  <c r="BA15" i="4"/>
  <c r="BA12" i="4"/>
  <c r="BA22" i="4"/>
  <c r="DU31" i="4"/>
  <c r="DU24" i="4"/>
  <c r="DU17" i="4"/>
  <c r="DU11" i="4"/>
  <c r="DU32" i="4"/>
  <c r="DU25" i="4"/>
  <c r="DU33" i="4"/>
  <c r="DU18" i="4"/>
  <c r="DU12" i="4"/>
  <c r="DU30" i="4"/>
  <c r="DU20" i="4"/>
  <c r="DU9" i="4"/>
  <c r="DU28" i="4"/>
  <c r="DU15" i="4"/>
  <c r="DU27" i="4"/>
  <c r="DU29" i="4"/>
  <c r="DU14" i="4"/>
  <c r="DU23" i="4"/>
  <c r="DU19" i="4"/>
  <c r="DU22" i="4"/>
  <c r="DU26" i="4"/>
  <c r="DU10" i="4"/>
  <c r="DU21" i="4"/>
  <c r="DU16" i="4"/>
  <c r="DU13" i="4"/>
  <c r="BY31" i="4"/>
  <c r="BY24" i="4"/>
  <c r="BY32" i="4"/>
  <c r="BY28" i="4"/>
  <c r="BY19" i="4"/>
  <c r="BY14" i="4"/>
  <c r="BY33" i="4"/>
  <c r="BY25" i="4"/>
  <c r="BY20" i="4"/>
  <c r="BY11" i="4"/>
  <c r="BY16" i="4"/>
  <c r="BY23" i="4"/>
  <c r="BY21" i="4"/>
  <c r="BY30" i="4"/>
  <c r="BY26" i="4"/>
  <c r="BY9" i="4"/>
  <c r="BY29" i="4"/>
  <c r="BY15" i="4"/>
  <c r="BY18" i="4"/>
  <c r="BY13" i="4"/>
  <c r="BY27" i="4"/>
  <c r="BY22" i="4"/>
  <c r="BY17" i="4"/>
  <c r="BY12" i="4"/>
  <c r="BY10" i="4"/>
  <c r="CW30" i="4"/>
  <c r="CW23" i="4"/>
  <c r="CW31" i="4"/>
  <c r="CW24" i="4"/>
  <c r="CW32" i="4"/>
  <c r="CW29" i="4"/>
  <c r="CW27" i="4"/>
  <c r="CW21" i="4"/>
  <c r="CW25" i="4"/>
  <c r="CW15" i="4"/>
  <c r="CW11" i="4"/>
  <c r="CW20" i="4"/>
  <c r="CW16" i="4"/>
  <c r="CW26" i="4"/>
  <c r="CW10" i="4"/>
  <c r="CW12" i="4"/>
  <c r="CW33" i="4"/>
  <c r="CW17" i="4"/>
  <c r="CW22" i="4"/>
  <c r="CW19" i="4"/>
  <c r="CW13" i="4"/>
  <c r="CW14" i="4"/>
  <c r="CW28" i="4"/>
  <c r="CW18" i="4"/>
  <c r="CW9" i="4"/>
  <c r="AO29" i="4"/>
  <c r="AO22" i="4"/>
  <c r="AO24" i="4"/>
  <c r="AO19" i="4"/>
  <c r="AO14" i="4"/>
  <c r="AO30" i="4"/>
  <c r="AO25" i="4"/>
  <c r="AO20" i="4"/>
  <c r="AO27" i="4"/>
  <c r="AO11" i="4"/>
  <c r="AO31" i="4"/>
  <c r="AO28" i="4"/>
  <c r="AO10" i="4"/>
  <c r="AO21" i="4"/>
  <c r="AO9" i="4"/>
  <c r="AO33" i="4"/>
  <c r="AO16" i="4"/>
  <c r="AO18" i="4"/>
  <c r="AO32" i="4"/>
  <c r="AO15" i="4"/>
  <c r="AO13" i="4"/>
  <c r="AO17" i="4"/>
  <c r="AO12" i="4"/>
  <c r="AO23" i="4"/>
  <c r="AO26" i="4"/>
  <c r="CK11" i="4"/>
  <c r="CK33" i="4"/>
  <c r="CK28" i="4"/>
  <c r="CK23" i="4"/>
  <c r="CK18" i="4"/>
  <c r="CK12" i="4"/>
  <c r="CK20" i="4"/>
  <c r="CK17" i="4"/>
  <c r="CK14" i="4"/>
  <c r="CK31" i="4"/>
  <c r="CK10" i="4"/>
  <c r="CK32" i="4"/>
  <c r="CK13" i="4"/>
  <c r="CK29" i="4"/>
  <c r="CK25" i="4"/>
  <c r="CK27" i="4"/>
  <c r="CK9" i="4"/>
  <c r="CK16" i="4"/>
  <c r="CK22" i="4"/>
  <c r="CK30" i="4"/>
  <c r="CK21" i="4"/>
  <c r="CK26" i="4"/>
  <c r="CK19" i="4"/>
  <c r="CK24" i="4"/>
  <c r="CK15" i="4"/>
  <c r="DI16" i="4"/>
  <c r="DI31" i="4"/>
  <c r="DI24" i="4"/>
  <c r="DI17" i="4"/>
  <c r="DI11" i="4"/>
  <c r="DI32" i="4"/>
  <c r="DI25" i="4"/>
  <c r="DI14" i="4"/>
  <c r="DI22" i="4"/>
  <c r="DI33" i="4"/>
  <c r="DI13" i="4"/>
  <c r="DI30" i="4"/>
  <c r="DI20" i="4"/>
  <c r="DI9" i="4"/>
  <c r="DI23" i="4"/>
  <c r="DI18" i="4"/>
  <c r="DI29" i="4"/>
  <c r="DI19" i="4"/>
  <c r="DI28" i="4"/>
  <c r="DI27" i="4"/>
  <c r="DI26" i="4"/>
  <c r="DI15" i="4"/>
  <c r="DI21" i="4"/>
  <c r="DI12" i="4"/>
  <c r="DI10" i="4"/>
  <c r="AD21" i="4"/>
  <c r="AE21" i="4" s="1"/>
  <c r="BM23" i="4"/>
  <c r="BM16" i="4"/>
  <c r="BM31" i="4"/>
  <c r="BM24" i="4"/>
  <c r="BM17" i="4"/>
  <c r="BM32" i="4"/>
  <c r="BM29" i="4"/>
  <c r="BM12" i="4"/>
  <c r="BM14" i="4"/>
  <c r="BM10" i="4"/>
  <c r="BM27" i="4"/>
  <c r="BM18" i="4"/>
  <c r="BM21" i="4"/>
  <c r="BM30" i="4"/>
  <c r="BM25" i="4"/>
  <c r="BM9" i="4"/>
  <c r="BM22" i="4"/>
  <c r="BM15" i="4"/>
  <c r="BM33" i="4"/>
  <c r="BM26" i="4"/>
  <c r="BM20" i="4"/>
  <c r="BM11" i="4"/>
  <c r="BM28" i="4"/>
  <c r="BM19" i="4"/>
  <c r="BM13" i="4"/>
  <c r="AW93" i="6"/>
  <c r="AW96" i="6" s="1"/>
  <c r="BU93" i="4"/>
  <c r="BU96" i="4" s="1"/>
  <c r="N93" i="4"/>
  <c r="M93" i="4"/>
  <c r="AA82" i="4"/>
  <c r="AA84" i="4" s="1"/>
  <c r="AA86" i="4" s="1"/>
  <c r="BJ82" i="5"/>
  <c r="BJ84" i="5" s="1"/>
  <c r="BJ86" i="5" s="1"/>
  <c r="AV93" i="6"/>
  <c r="AV96" i="6" s="1"/>
  <c r="CU74" i="4"/>
  <c r="AM74" i="4"/>
  <c r="P72" i="5"/>
  <c r="P74" i="5" s="1"/>
  <c r="AB74" i="6"/>
  <c r="CI74" i="5"/>
  <c r="AY74" i="4"/>
  <c r="BW74" i="4"/>
  <c r="BW74" i="6"/>
  <c r="AB74" i="5"/>
  <c r="P72" i="6"/>
  <c r="P74" i="6" s="1"/>
  <c r="AB74" i="4"/>
  <c r="CU74" i="6"/>
  <c r="AY74" i="6"/>
  <c r="CI74" i="4"/>
  <c r="BW74" i="5"/>
  <c r="BX41" i="4"/>
  <c r="BX77" i="4" s="1"/>
  <c r="P36" i="4"/>
  <c r="BW36" i="5"/>
  <c r="DH41" i="5"/>
  <c r="DH77" i="5" s="1"/>
  <c r="CJ41" i="6"/>
  <c r="CJ77" i="6" s="1"/>
  <c r="BX41" i="5"/>
  <c r="BX77" i="5" s="1"/>
  <c r="AZ41" i="6"/>
  <c r="AZ77" i="6" s="1"/>
  <c r="CJ41" i="5"/>
  <c r="CJ77" i="5" s="1"/>
  <c r="CJ41" i="4"/>
  <c r="CW15" i="6"/>
  <c r="CW17" i="6"/>
  <c r="CW14" i="6"/>
  <c r="CW39" i="6"/>
  <c r="CW9" i="6"/>
  <c r="CW11" i="6"/>
  <c r="CW10" i="6"/>
  <c r="CW38" i="6"/>
  <c r="CW12" i="6"/>
  <c r="AO39" i="6"/>
  <c r="AO11" i="6"/>
  <c r="AO38" i="6"/>
  <c r="AO15" i="6"/>
  <c r="AO10" i="6"/>
  <c r="AO17" i="6"/>
  <c r="AO12" i="6"/>
  <c r="AO9" i="6"/>
  <c r="AO14" i="6"/>
  <c r="BY14" i="5"/>
  <c r="BY39" i="5"/>
  <c r="BY38" i="5"/>
  <c r="BY10" i="5"/>
  <c r="BY9" i="5"/>
  <c r="BY17" i="5"/>
  <c r="BY15" i="5"/>
  <c r="BY11" i="5"/>
  <c r="BY12" i="5"/>
  <c r="CK11" i="5"/>
  <c r="CK39" i="5"/>
  <c r="CK17" i="5"/>
  <c r="CK10" i="5"/>
  <c r="CK15" i="5"/>
  <c r="CK14" i="5"/>
  <c r="CK9" i="5"/>
  <c r="CK38" i="5"/>
  <c r="CK12" i="5"/>
  <c r="BM9" i="5"/>
  <c r="BM38" i="5"/>
  <c r="BM39" i="5"/>
  <c r="BM15" i="5"/>
  <c r="BM14" i="5"/>
  <c r="BM10" i="5"/>
  <c r="BM17" i="5"/>
  <c r="BM11" i="5"/>
  <c r="BM12" i="5"/>
  <c r="BA38" i="6"/>
  <c r="BA9" i="6"/>
  <c r="BA39" i="6"/>
  <c r="BA11" i="6"/>
  <c r="BA14" i="6"/>
  <c r="BA12" i="6"/>
  <c r="BA15" i="6"/>
  <c r="BA17" i="6"/>
  <c r="BA10" i="6"/>
  <c r="BA39" i="5"/>
  <c r="BA15" i="5"/>
  <c r="BA12" i="5"/>
  <c r="BA14" i="5"/>
  <c r="BA38" i="5"/>
  <c r="BA11" i="5"/>
  <c r="BA10" i="5"/>
  <c r="BA17" i="5"/>
  <c r="BA9" i="5"/>
  <c r="CK38" i="6"/>
  <c r="CK9" i="6"/>
  <c r="CK15" i="6"/>
  <c r="CK12" i="6"/>
  <c r="CK11" i="6"/>
  <c r="CK39" i="6"/>
  <c r="CK14" i="6"/>
  <c r="CK10" i="6"/>
  <c r="CK17" i="6"/>
  <c r="AD15" i="6"/>
  <c r="AE15" i="6" s="1"/>
  <c r="AE13" i="6"/>
  <c r="AD14" i="6"/>
  <c r="AE14" i="6" s="1"/>
  <c r="AD10" i="6"/>
  <c r="AE10" i="6" s="1"/>
  <c r="DI17" i="5"/>
  <c r="DI38" i="5"/>
  <c r="DI14" i="5"/>
  <c r="DI11" i="5"/>
  <c r="DI12" i="5"/>
  <c r="DI39" i="5"/>
  <c r="DI10" i="5"/>
  <c r="DI9" i="5"/>
  <c r="DI15" i="5"/>
  <c r="DU11" i="6"/>
  <c r="DU14" i="6"/>
  <c r="DU39" i="6"/>
  <c r="DU10" i="6"/>
  <c r="DU17" i="6"/>
  <c r="DU12" i="6"/>
  <c r="DU15" i="6"/>
  <c r="DU9" i="6"/>
  <c r="DU38" i="6"/>
  <c r="AD38" i="5"/>
  <c r="AE38" i="5" s="1"/>
  <c r="AD17" i="5"/>
  <c r="AE17" i="5" s="1"/>
  <c r="AE13" i="5"/>
  <c r="BM39" i="6"/>
  <c r="BM11" i="6"/>
  <c r="BM9" i="6"/>
  <c r="BM10" i="6"/>
  <c r="BM12" i="6"/>
  <c r="BM17" i="6"/>
  <c r="BM38" i="6"/>
  <c r="BM15" i="6"/>
  <c r="BM14" i="6"/>
  <c r="BY38" i="6"/>
  <c r="BY39" i="6"/>
  <c r="BY11" i="6"/>
  <c r="BY14" i="6"/>
  <c r="BY10" i="6"/>
  <c r="BY9" i="6"/>
  <c r="BY17" i="6"/>
  <c r="BY12" i="6"/>
  <c r="BY15" i="6"/>
  <c r="AO38" i="5"/>
  <c r="AO15" i="5"/>
  <c r="AO10" i="5"/>
  <c r="AO39" i="5"/>
  <c r="AO11" i="5"/>
  <c r="AO9" i="5"/>
  <c r="AO14" i="5"/>
  <c r="AO12" i="5"/>
  <c r="AO17" i="5"/>
  <c r="DI17" i="6"/>
  <c r="DI12" i="6"/>
  <c r="DI11" i="6"/>
  <c r="DI39" i="6"/>
  <c r="DI10" i="6"/>
  <c r="DI14" i="6"/>
  <c r="DI38" i="6"/>
  <c r="DI15" i="6"/>
  <c r="DI9" i="6"/>
  <c r="DU12" i="5"/>
  <c r="DU38" i="5"/>
  <c r="DU11" i="5"/>
  <c r="DU15" i="5"/>
  <c r="DU17" i="5"/>
  <c r="DU10" i="5"/>
  <c r="DU14" i="5"/>
  <c r="DU9" i="5"/>
  <c r="DU39" i="5"/>
  <c r="CW10" i="5"/>
  <c r="CW11" i="5"/>
  <c r="CW39" i="5"/>
  <c r="CW38" i="5"/>
  <c r="CW17" i="5"/>
  <c r="CW12" i="5"/>
  <c r="CW15" i="5"/>
  <c r="CW14" i="5"/>
  <c r="CW9" i="5"/>
  <c r="AC41" i="4"/>
  <c r="DH41" i="4"/>
  <c r="CK38" i="4"/>
  <c r="CK39" i="4"/>
  <c r="BY39" i="4"/>
  <c r="BY38" i="4"/>
  <c r="DI38" i="4"/>
  <c r="DI39" i="4"/>
  <c r="DU38" i="4"/>
  <c r="DU39" i="4"/>
  <c r="BA39" i="4"/>
  <c r="BA38" i="4"/>
  <c r="CW39" i="4"/>
  <c r="CW38" i="4"/>
  <c r="AO39" i="4"/>
  <c r="AO38" i="4"/>
  <c r="BM38" i="4"/>
  <c r="BM39" i="4"/>
  <c r="BV84" i="5"/>
  <c r="BV86" i="5" s="1"/>
  <c r="AM36" i="4"/>
  <c r="AY36" i="5"/>
  <c r="BL46" i="4"/>
  <c r="BX46" i="4"/>
  <c r="AN46" i="4"/>
  <c r="AZ46" i="4"/>
  <c r="AX82" i="4"/>
  <c r="AX84" i="4" s="1"/>
  <c r="AX86" i="4" s="1"/>
  <c r="CI36" i="4"/>
  <c r="AY36" i="4"/>
  <c r="AM36" i="5"/>
  <c r="AB36" i="5"/>
  <c r="CU36" i="5"/>
  <c r="P36" i="6"/>
  <c r="M86" i="5"/>
  <c r="X86" i="6"/>
  <c r="BT64" i="4"/>
  <c r="DT7" i="4"/>
  <c r="DG77" i="6"/>
  <c r="BT84" i="6"/>
  <c r="BT93" i="6" s="1"/>
  <c r="BT96" i="6" s="1"/>
  <c r="CT74" i="5"/>
  <c r="DT34" i="4"/>
  <c r="DT36" i="4" s="1"/>
  <c r="BK76" i="6"/>
  <c r="BK80" i="6" s="1"/>
  <c r="BL41" i="6"/>
  <c r="BL77" i="6" s="1"/>
  <c r="CG82" i="5"/>
  <c r="BK36" i="6"/>
  <c r="BK55" i="6" s="1"/>
  <c r="BK60" i="6" s="1"/>
  <c r="AC41" i="5"/>
  <c r="AC77" i="5" s="1"/>
  <c r="BH62" i="4"/>
  <c r="BH64" i="4" s="1"/>
  <c r="AX82" i="5"/>
  <c r="DG76" i="6"/>
  <c r="DG80" i="6" s="1"/>
  <c r="AA82" i="6"/>
  <c r="AA84" i="6" s="1"/>
  <c r="AA86" i="6" s="1"/>
  <c r="DH46" i="4"/>
  <c r="BX7" i="5"/>
  <c r="BX71" i="5" s="1"/>
  <c r="BX72" i="5" s="1"/>
  <c r="Q7" i="4"/>
  <c r="M84" i="6"/>
  <c r="M93" i="6" s="1"/>
  <c r="M96" i="6" s="1"/>
  <c r="AI86" i="5"/>
  <c r="CG62" i="4"/>
  <c r="AN41" i="6"/>
  <c r="AN77" i="6" s="1"/>
  <c r="BW36" i="4"/>
  <c r="BW55" i="4" s="1"/>
  <c r="BU60" i="4"/>
  <c r="BI82" i="6"/>
  <c r="Q7" i="5"/>
  <c r="CJ46" i="4"/>
  <c r="P36" i="5"/>
  <c r="BK77" i="5"/>
  <c r="P72" i="4"/>
  <c r="AZ41" i="4"/>
  <c r="BT84" i="4"/>
  <c r="BT93" i="4" s="1"/>
  <c r="BT96" i="4" s="1"/>
  <c r="BI82" i="4"/>
  <c r="AZ7" i="5"/>
  <c r="AZ71" i="5" s="1"/>
  <c r="AZ72" i="5" s="1"/>
  <c r="CU36" i="6"/>
  <c r="CU55" i="6" s="1"/>
  <c r="CU60" i="6" s="1"/>
  <c r="CV34" i="4"/>
  <c r="CV7" i="5"/>
  <c r="CV71" i="5" s="1"/>
  <c r="CV72" i="5" s="1"/>
  <c r="AB36" i="4"/>
  <c r="DT41" i="5"/>
  <c r="AC34" i="4"/>
  <c r="CV46" i="4"/>
  <c r="CI36" i="6"/>
  <c r="CI77" i="5"/>
  <c r="AN7" i="4"/>
  <c r="AN71" i="4" s="1"/>
  <c r="AN72" i="4" s="1"/>
  <c r="O62" i="6"/>
  <c r="O64" i="6" s="1"/>
  <c r="DG77" i="5"/>
  <c r="CJ7" i="4"/>
  <c r="CJ71" i="4" s="1"/>
  <c r="CJ72" i="4" s="1"/>
  <c r="DH7" i="5"/>
  <c r="DH71" i="5" s="1"/>
  <c r="DH72" i="5" s="1"/>
  <c r="BL7" i="4"/>
  <c r="BL71" i="4" s="1"/>
  <c r="BL72" i="4" s="1"/>
  <c r="AC7" i="5"/>
  <c r="AC71" i="5" s="1"/>
  <c r="AC72" i="5" s="1"/>
  <c r="AY36" i="6"/>
  <c r="AY55" i="6" s="1"/>
  <c r="AY60" i="6" s="1"/>
  <c r="BG86" i="4"/>
  <c r="BI62" i="6"/>
  <c r="AZ76" i="6"/>
  <c r="CT74" i="4"/>
  <c r="DT41" i="6"/>
  <c r="BG86" i="6"/>
  <c r="BK36" i="4"/>
  <c r="BK55" i="4" s="1"/>
  <c r="CV41" i="4"/>
  <c r="DH7" i="6"/>
  <c r="DH71" i="6" s="1"/>
  <c r="DH72" i="6" s="1"/>
  <c r="AZ7" i="6"/>
  <c r="AZ71" i="6" s="1"/>
  <c r="AZ72" i="6" s="1"/>
  <c r="Q7" i="6"/>
  <c r="BT84" i="5"/>
  <c r="BX41" i="6"/>
  <c r="AC7" i="4"/>
  <c r="AC71" i="4" s="1"/>
  <c r="AC72" i="4" s="1"/>
  <c r="CV41" i="6"/>
  <c r="CV77" i="6" s="1"/>
  <c r="CG62" i="6"/>
  <c r="BT62" i="6"/>
  <c r="DT46" i="4"/>
  <c r="AN41" i="4"/>
  <c r="BX7" i="4"/>
  <c r="AN7" i="5"/>
  <c r="AN71" i="5" s="1"/>
  <c r="AN72" i="5" s="1"/>
  <c r="BI82" i="5"/>
  <c r="DT7" i="5"/>
  <c r="AB36" i="6"/>
  <c r="AL60" i="4"/>
  <c r="CJ7" i="6"/>
  <c r="CJ71" i="6" s="1"/>
  <c r="CJ72" i="6" s="1"/>
  <c r="CU36" i="4"/>
  <c r="CU55" i="4" s="1"/>
  <c r="Z82" i="6"/>
  <c r="Z84" i="6" s="1"/>
  <c r="Z86" i="6" s="1"/>
  <c r="DG77" i="4"/>
  <c r="BK77" i="6"/>
  <c r="AZ7" i="4"/>
  <c r="AZ71" i="4" s="1"/>
  <c r="AZ72" i="4" s="1"/>
  <c r="BL41" i="5"/>
  <c r="BL77" i="5" s="1"/>
  <c r="AK82" i="5"/>
  <c r="AK84" i="5" s="1"/>
  <c r="AK86" i="5" s="1"/>
  <c r="DH7" i="4"/>
  <c r="BK36" i="5"/>
  <c r="DT41" i="4"/>
  <c r="AZ34" i="4"/>
  <c r="AZ41" i="5"/>
  <c r="AZ77" i="5" s="1"/>
  <c r="CG82" i="6"/>
  <c r="BL41" i="4"/>
  <c r="BL34" i="4"/>
  <c r="CT74" i="6"/>
  <c r="AC46" i="4"/>
  <c r="CV7" i="6"/>
  <c r="CV71" i="6" s="1"/>
  <c r="CV72" i="6" s="1"/>
  <c r="AJ84" i="4"/>
  <c r="AJ93" i="4" s="1"/>
  <c r="AJ96" i="4" s="1"/>
  <c r="AN34" i="4"/>
  <c r="AC41" i="6"/>
  <c r="AC77" i="6" s="1"/>
  <c r="Y84" i="5"/>
  <c r="Y93" i="5" s="1"/>
  <c r="Y96" i="5" s="1"/>
  <c r="BL7" i="6"/>
  <c r="BL71" i="6" s="1"/>
  <c r="BL72" i="6" s="1"/>
  <c r="DH34" i="4"/>
  <c r="DT7" i="6"/>
  <c r="AW60" i="4"/>
  <c r="CV7" i="4"/>
  <c r="CV71" i="4" s="1"/>
  <c r="CV72" i="4" s="1"/>
  <c r="N62" i="4"/>
  <c r="CG82" i="4"/>
  <c r="CI36" i="5"/>
  <c r="BL7" i="5"/>
  <c r="BL71" i="5" s="1"/>
  <c r="BL72" i="5" s="1"/>
  <c r="DG76" i="5"/>
  <c r="DG80" i="5" s="1"/>
  <c r="CJ7" i="5"/>
  <c r="CJ71" i="5" s="1"/>
  <c r="CJ72" i="5" s="1"/>
  <c r="AZ76" i="5"/>
  <c r="BX34" i="4"/>
  <c r="X64" i="5"/>
  <c r="CJ34" i="4"/>
  <c r="CT60" i="4"/>
  <c r="AN41" i="5"/>
  <c r="AN77" i="5" s="1"/>
  <c r="BX7" i="6"/>
  <c r="AX82" i="6"/>
  <c r="AV84" i="4"/>
  <c r="AV93" i="4" s="1"/>
  <c r="AV96" i="4" s="1"/>
  <c r="R58" i="3"/>
  <c r="R57" i="3"/>
  <c r="BC4" i="4"/>
  <c r="BC2" i="4" s="1"/>
  <c r="CY4" i="3"/>
  <c r="CY2" i="3" s="1"/>
  <c r="CY4" i="4"/>
  <c r="CY2" i="4" s="1"/>
  <c r="BO4" i="3"/>
  <c r="BO2" i="3" s="1"/>
  <c r="DK4" i="4"/>
  <c r="DK2" i="4" s="1"/>
  <c r="BC4" i="1"/>
  <c r="BC2" i="1" s="1"/>
  <c r="CM4" i="4"/>
  <c r="CM2" i="4" s="1"/>
  <c r="CM4" i="3"/>
  <c r="CM2" i="3" s="1"/>
  <c r="CY4" i="1"/>
  <c r="CY2" i="1" s="1"/>
  <c r="BO4" i="4"/>
  <c r="BO2" i="4" s="1"/>
  <c r="BC4" i="6"/>
  <c r="BC2" i="6" s="1"/>
  <c r="BC4" i="2"/>
  <c r="BC2" i="2" s="1"/>
  <c r="CA4" i="1"/>
  <c r="CA2" i="1" s="1"/>
  <c r="BO4" i="1"/>
  <c r="BO2" i="1" s="1"/>
  <c r="CA4" i="5"/>
  <c r="CA2" i="5" s="1"/>
  <c r="CA4" i="2"/>
  <c r="CA2" i="2" s="1"/>
  <c r="BC4" i="3"/>
  <c r="BC2" i="3" s="1"/>
  <c r="CM4" i="6"/>
  <c r="CM2" i="6" s="1"/>
  <c r="BO4" i="6"/>
  <c r="BO2" i="6" s="1"/>
  <c r="DW4" i="4"/>
  <c r="DW2" i="4" s="1"/>
  <c r="BC4" i="5"/>
  <c r="BC2" i="5" s="1"/>
  <c r="DK4" i="2"/>
  <c r="DK2" i="2" s="1"/>
  <c r="CA4" i="6"/>
  <c r="CA2" i="6" s="1"/>
  <c r="CY4" i="2"/>
  <c r="CY2" i="2" s="1"/>
  <c r="CY4" i="5"/>
  <c r="CY2" i="5" s="1"/>
  <c r="DW4" i="5"/>
  <c r="DW2" i="5" s="1"/>
  <c r="BO4" i="5"/>
  <c r="BO2" i="5" s="1"/>
  <c r="DW4" i="1"/>
  <c r="DW2" i="1" s="1"/>
  <c r="BO4" i="2"/>
  <c r="BO2" i="2" s="1"/>
  <c r="DK4" i="6"/>
  <c r="DK2" i="6" s="1"/>
  <c r="CM4" i="1"/>
  <c r="CM2" i="1" s="1"/>
  <c r="DK4" i="1"/>
  <c r="DK2" i="1" s="1"/>
  <c r="CM4" i="5"/>
  <c r="CM2" i="5" s="1"/>
  <c r="DW4" i="6"/>
  <c r="DW2" i="6" s="1"/>
  <c r="DW4" i="2"/>
  <c r="DW2" i="2" s="1"/>
  <c r="CM4" i="2"/>
  <c r="CM2" i="2" s="1"/>
  <c r="DK4" i="5"/>
  <c r="DK2" i="5" s="1"/>
  <c r="CY4" i="6"/>
  <c r="CY2" i="6" s="1"/>
  <c r="CA4" i="4"/>
  <c r="CA2" i="4" s="1"/>
  <c r="DW4" i="3"/>
  <c r="DW2" i="3" s="1"/>
  <c r="CA4" i="3"/>
  <c r="CA2" i="3" s="1"/>
  <c r="DK4" i="3"/>
  <c r="DK2" i="3" s="1"/>
  <c r="AQ4" i="6"/>
  <c r="AQ2" i="6" s="1"/>
  <c r="AQ4" i="3"/>
  <c r="AQ2" i="3" s="1"/>
  <c r="AQ4" i="4"/>
  <c r="AQ2" i="4" s="1"/>
  <c r="AQ4" i="2"/>
  <c r="AQ2" i="2" s="1"/>
  <c r="R91" i="1"/>
  <c r="AQ4" i="5"/>
  <c r="AQ2" i="5" s="1"/>
  <c r="AQ4" i="1"/>
  <c r="AQ2" i="1" s="1"/>
  <c r="DJ91" i="2" l="1"/>
  <c r="DV91" i="2"/>
  <c r="CW46" i="2"/>
  <c r="DW49" i="6"/>
  <c r="DW51" i="6"/>
  <c r="DW50" i="6"/>
  <c r="DW58" i="6"/>
  <c r="DW90" i="6"/>
  <c r="DW59" i="6"/>
  <c r="DW89" i="6"/>
  <c r="DW57" i="6"/>
  <c r="DW88" i="6"/>
  <c r="BC49" i="4"/>
  <c r="BC50" i="4"/>
  <c r="BC51" i="4"/>
  <c r="BC88" i="4"/>
  <c r="BC57" i="4"/>
  <c r="CA50" i="6"/>
  <c r="CA51" i="6"/>
  <c r="CA49" i="6"/>
  <c r="CA59" i="6"/>
  <c r="CA89" i="6"/>
  <c r="CA58" i="6"/>
  <c r="CA90" i="6"/>
  <c r="CA57" i="6"/>
  <c r="CA88" i="6"/>
  <c r="BC49" i="5"/>
  <c r="BC51" i="5"/>
  <c r="BC50" i="5"/>
  <c r="BC90" i="5"/>
  <c r="BC89" i="5"/>
  <c r="BC59" i="5"/>
  <c r="BC58" i="5"/>
  <c r="BC57" i="5"/>
  <c r="BC88" i="5"/>
  <c r="CM49" i="4"/>
  <c r="CM50" i="4"/>
  <c r="CM51" i="4"/>
  <c r="CM57" i="4"/>
  <c r="CM88" i="4"/>
  <c r="CM50" i="2"/>
  <c r="CM51" i="2"/>
  <c r="CM49" i="2"/>
  <c r="CM57" i="2"/>
  <c r="CM88" i="2"/>
  <c r="CM58" i="2"/>
  <c r="CM89" i="2"/>
  <c r="DW49" i="4"/>
  <c r="DW50" i="4"/>
  <c r="DW51" i="4"/>
  <c r="DW88" i="4"/>
  <c r="DW57" i="4"/>
  <c r="BO49" i="3"/>
  <c r="BO50" i="3"/>
  <c r="BO51" i="3"/>
  <c r="BO57" i="3"/>
  <c r="BO58" i="3"/>
  <c r="BO59" i="3"/>
  <c r="BO89" i="3"/>
  <c r="BO88" i="3"/>
  <c r="BO90" i="3"/>
  <c r="DW50" i="2"/>
  <c r="DW51" i="2"/>
  <c r="DW49" i="2"/>
  <c r="DW88" i="2"/>
  <c r="DW58" i="2"/>
  <c r="DW89" i="2"/>
  <c r="DW57" i="2"/>
  <c r="BO50" i="6"/>
  <c r="BO51" i="6"/>
  <c r="BO49" i="6"/>
  <c r="BO89" i="6"/>
  <c r="BO58" i="6"/>
  <c r="BO90" i="6"/>
  <c r="BO59" i="6"/>
  <c r="BO57" i="6"/>
  <c r="BO88" i="6"/>
  <c r="CY49" i="4"/>
  <c r="CY50" i="4"/>
  <c r="CY51" i="4"/>
  <c r="CY88" i="4"/>
  <c r="CY57" i="4"/>
  <c r="CL91" i="2"/>
  <c r="BZ91" i="3"/>
  <c r="AD91" i="3"/>
  <c r="AE91" i="3" s="1"/>
  <c r="AE88" i="3"/>
  <c r="CY49" i="3"/>
  <c r="CY50" i="3"/>
  <c r="CY51" i="3"/>
  <c r="CY58" i="3"/>
  <c r="CY59" i="3"/>
  <c r="CY57" i="3"/>
  <c r="CY89" i="3"/>
  <c r="CY90" i="3"/>
  <c r="CY88" i="3"/>
  <c r="CM51" i="5"/>
  <c r="CM50" i="5"/>
  <c r="CM49" i="5"/>
  <c r="CM90" i="5"/>
  <c r="CM59" i="5"/>
  <c r="CM89" i="5"/>
  <c r="CM58" i="5"/>
  <c r="CM57" i="5"/>
  <c r="CM88" i="5"/>
  <c r="DK50" i="1"/>
  <c r="DK49" i="1"/>
  <c r="DK51" i="1"/>
  <c r="DK88" i="1"/>
  <c r="DK91" i="1" s="1"/>
  <c r="DK57" i="1"/>
  <c r="BB91" i="3"/>
  <c r="BZ91" i="2"/>
  <c r="BN91" i="2"/>
  <c r="AP91" i="3"/>
  <c r="CX91" i="2"/>
  <c r="BN91" i="3"/>
  <c r="DJ91" i="3"/>
  <c r="AQ49" i="1"/>
  <c r="AR49" i="1" s="1"/>
  <c r="AQ50" i="1"/>
  <c r="AR50" i="1" s="1"/>
  <c r="AQ51" i="1"/>
  <c r="AR51" i="1" s="1"/>
  <c r="AQ88" i="1"/>
  <c r="AQ91" i="1" s="1"/>
  <c r="AQ57" i="1"/>
  <c r="AR57" i="1" s="1"/>
  <c r="AQ51" i="5"/>
  <c r="AR51" i="5" s="1"/>
  <c r="AQ49" i="5"/>
  <c r="AR49" i="5" s="1"/>
  <c r="AQ50" i="5"/>
  <c r="AR50" i="5" s="1"/>
  <c r="AQ59" i="5"/>
  <c r="AR59" i="5" s="1"/>
  <c r="AQ89" i="5"/>
  <c r="AR89" i="5" s="1"/>
  <c r="AQ90" i="5"/>
  <c r="AR90" i="5" s="1"/>
  <c r="AQ58" i="5"/>
  <c r="AR58" i="5" s="1"/>
  <c r="AQ57" i="5"/>
  <c r="AR57" i="5" s="1"/>
  <c r="AQ88" i="5"/>
  <c r="AR88" i="5" s="1"/>
  <c r="DK49" i="6"/>
  <c r="DK50" i="6"/>
  <c r="DK51" i="6"/>
  <c r="DK59" i="6"/>
  <c r="DK89" i="6"/>
  <c r="DK58" i="6"/>
  <c r="DK90" i="6"/>
  <c r="DK57" i="6"/>
  <c r="DK88" i="6"/>
  <c r="AP91" i="2"/>
  <c r="DV91" i="3"/>
  <c r="CX91" i="3"/>
  <c r="CA51" i="2"/>
  <c r="CA49" i="2"/>
  <c r="CA50" i="2"/>
  <c r="CA89" i="2"/>
  <c r="CA57" i="2"/>
  <c r="CA88" i="2"/>
  <c r="CA58" i="2"/>
  <c r="BO49" i="2"/>
  <c r="BO50" i="2"/>
  <c r="BO51" i="2"/>
  <c r="BO57" i="2"/>
  <c r="BO88" i="2"/>
  <c r="BO58" i="2"/>
  <c r="BO89" i="2"/>
  <c r="CA51" i="1"/>
  <c r="CA50" i="1"/>
  <c r="CA49" i="1"/>
  <c r="CA57" i="1"/>
  <c r="CA88" i="1"/>
  <c r="CA91" i="1" s="1"/>
  <c r="CM50" i="6"/>
  <c r="CM51" i="6"/>
  <c r="CM49" i="6"/>
  <c r="CM58" i="6"/>
  <c r="CM90" i="6"/>
  <c r="CM59" i="6"/>
  <c r="CM89" i="6"/>
  <c r="CM57" i="6"/>
  <c r="CM88" i="6"/>
  <c r="CA51" i="5"/>
  <c r="CA49" i="5"/>
  <c r="CA50" i="5"/>
  <c r="CA89" i="5"/>
  <c r="CA90" i="5"/>
  <c r="CA58" i="5"/>
  <c r="CA59" i="5"/>
  <c r="CA57" i="5"/>
  <c r="CA88" i="5"/>
  <c r="AQ51" i="2"/>
  <c r="AR51" i="2" s="1"/>
  <c r="AQ49" i="2"/>
  <c r="AR49" i="2" s="1"/>
  <c r="AQ50" i="2"/>
  <c r="AR50" i="2" s="1"/>
  <c r="AQ58" i="2"/>
  <c r="AR58" i="2" s="1"/>
  <c r="AQ89" i="2"/>
  <c r="AR89" i="2" s="1"/>
  <c r="AQ57" i="2"/>
  <c r="AR57" i="2" s="1"/>
  <c r="AQ88" i="2"/>
  <c r="AQ51" i="3"/>
  <c r="AR51" i="3" s="1"/>
  <c r="AQ49" i="3"/>
  <c r="AR49" i="3" s="1"/>
  <c r="AQ50" i="3"/>
  <c r="AR50" i="3" s="1"/>
  <c r="AQ59" i="3"/>
  <c r="AR59" i="3" s="1"/>
  <c r="AQ57" i="3"/>
  <c r="AR57" i="3" s="1"/>
  <c r="AQ58" i="3"/>
  <c r="AR58" i="3" s="1"/>
  <c r="AQ90" i="3"/>
  <c r="AQ88" i="3"/>
  <c r="AR88" i="3" s="1"/>
  <c r="AQ89" i="3"/>
  <c r="AR89" i="3" s="1"/>
  <c r="DW51" i="1"/>
  <c r="DW49" i="1"/>
  <c r="DW50" i="1"/>
  <c r="DW57" i="1"/>
  <c r="DW88" i="1"/>
  <c r="DW91" i="1" s="1"/>
  <c r="BO49" i="5"/>
  <c r="BO51" i="5"/>
  <c r="BO50" i="5"/>
  <c r="BO90" i="5"/>
  <c r="BO59" i="5"/>
  <c r="BO89" i="5"/>
  <c r="BO58" i="5"/>
  <c r="BO57" i="5"/>
  <c r="BO88" i="5"/>
  <c r="CM51" i="1"/>
  <c r="CM49" i="1"/>
  <c r="CM50" i="1"/>
  <c r="CM57" i="1"/>
  <c r="CM88" i="1"/>
  <c r="CM91" i="1" s="1"/>
  <c r="BO51" i="1"/>
  <c r="BO50" i="1"/>
  <c r="BO49" i="1"/>
  <c r="BO57" i="1"/>
  <c r="BO88" i="1"/>
  <c r="BO91" i="1" s="1"/>
  <c r="AQ50" i="4"/>
  <c r="AR50" i="4" s="1"/>
  <c r="AQ51" i="4"/>
  <c r="AR51" i="4" s="1"/>
  <c r="AQ49" i="4"/>
  <c r="AR49" i="4" s="1"/>
  <c r="AQ57" i="4"/>
  <c r="AR57" i="4" s="1"/>
  <c r="AQ88" i="4"/>
  <c r="BC50" i="2"/>
  <c r="BC51" i="2"/>
  <c r="BC49" i="2"/>
  <c r="BC57" i="2"/>
  <c r="BC88" i="2"/>
  <c r="BC91" i="2" s="1"/>
  <c r="BC58" i="2"/>
  <c r="BC89" i="2"/>
  <c r="AQ50" i="6"/>
  <c r="AR50" i="6" s="1"/>
  <c r="AQ51" i="6"/>
  <c r="AR51" i="6" s="1"/>
  <c r="AQ49" i="6"/>
  <c r="AR49" i="6" s="1"/>
  <c r="AQ59" i="6"/>
  <c r="AR59" i="6" s="1"/>
  <c r="AQ89" i="6"/>
  <c r="AR89" i="6" s="1"/>
  <c r="AQ58" i="6"/>
  <c r="AR58" i="6" s="1"/>
  <c r="AQ90" i="6"/>
  <c r="AR90" i="6" s="1"/>
  <c r="AQ57" i="6"/>
  <c r="AR57" i="6" s="1"/>
  <c r="AQ88" i="6"/>
  <c r="AR88" i="6" s="1"/>
  <c r="BC50" i="6"/>
  <c r="BC51" i="6"/>
  <c r="BC49" i="6"/>
  <c r="BC58" i="6"/>
  <c r="BC90" i="6"/>
  <c r="BC59" i="6"/>
  <c r="BC89" i="6"/>
  <c r="BC57" i="6"/>
  <c r="BC88" i="6"/>
  <c r="DK51" i="3"/>
  <c r="DK49" i="3"/>
  <c r="DK50" i="3"/>
  <c r="DK59" i="3"/>
  <c r="DK90" i="3"/>
  <c r="DK57" i="3"/>
  <c r="DK58" i="3"/>
  <c r="DK89" i="3"/>
  <c r="DK88" i="3"/>
  <c r="DW49" i="5"/>
  <c r="DW51" i="5"/>
  <c r="DW50" i="5"/>
  <c r="DW59" i="5"/>
  <c r="DW89" i="5"/>
  <c r="DW90" i="5"/>
  <c r="DW58" i="5"/>
  <c r="DW57" i="5"/>
  <c r="DW88" i="5"/>
  <c r="BO51" i="4"/>
  <c r="BO49" i="4"/>
  <c r="BO50" i="4"/>
  <c r="BO88" i="4"/>
  <c r="BO57" i="4"/>
  <c r="CL91" i="3"/>
  <c r="AD91" i="2"/>
  <c r="AE91" i="2" s="1"/>
  <c r="AE88" i="2"/>
  <c r="CA51" i="3"/>
  <c r="CA49" i="3"/>
  <c r="CA50" i="3"/>
  <c r="CA58" i="3"/>
  <c r="CA57" i="3"/>
  <c r="CA59" i="3"/>
  <c r="CA88" i="3"/>
  <c r="CA89" i="3"/>
  <c r="CA90" i="3"/>
  <c r="CY50" i="1"/>
  <c r="CY49" i="1"/>
  <c r="CY51" i="1"/>
  <c r="CY57" i="1"/>
  <c r="CY88" i="1"/>
  <c r="CY91" i="1" s="1"/>
  <c r="DW50" i="3"/>
  <c r="DW51" i="3"/>
  <c r="DW49" i="3"/>
  <c r="DW59" i="3"/>
  <c r="DW90" i="3"/>
  <c r="DW57" i="3"/>
  <c r="DW58" i="3"/>
  <c r="DW88" i="3"/>
  <c r="DW89" i="3"/>
  <c r="CY49" i="2"/>
  <c r="CY50" i="2"/>
  <c r="CY51" i="2"/>
  <c r="CY57" i="2"/>
  <c r="CY88" i="2"/>
  <c r="CY58" i="2"/>
  <c r="CY89" i="2"/>
  <c r="CM50" i="3"/>
  <c r="CM51" i="3"/>
  <c r="CM49" i="3"/>
  <c r="CM58" i="3"/>
  <c r="CM59" i="3"/>
  <c r="CM57" i="3"/>
  <c r="CM89" i="3"/>
  <c r="CM90" i="3"/>
  <c r="CM88" i="3"/>
  <c r="BC50" i="3"/>
  <c r="BC51" i="3"/>
  <c r="BC49" i="3"/>
  <c r="BC59" i="3"/>
  <c r="BC57" i="3"/>
  <c r="BC58" i="3"/>
  <c r="BC89" i="3"/>
  <c r="BC88" i="3"/>
  <c r="BC90" i="3"/>
  <c r="CY51" i="5"/>
  <c r="CY49" i="5"/>
  <c r="CY50" i="5"/>
  <c r="CY90" i="5"/>
  <c r="CY89" i="5"/>
  <c r="CY59" i="5"/>
  <c r="CY58" i="5"/>
  <c r="CY57" i="5"/>
  <c r="CY88" i="5"/>
  <c r="BB91" i="2"/>
  <c r="CA50" i="4"/>
  <c r="CA51" i="4"/>
  <c r="CA49" i="4"/>
  <c r="CA88" i="4"/>
  <c r="CA57" i="4"/>
  <c r="CY51" i="6"/>
  <c r="CY49" i="6"/>
  <c r="CY50" i="6"/>
  <c r="CY58" i="6"/>
  <c r="CY90" i="6"/>
  <c r="CY59" i="6"/>
  <c r="CY89" i="6"/>
  <c r="CY57" i="6"/>
  <c r="CY88" i="6"/>
  <c r="DK51" i="2"/>
  <c r="DK49" i="2"/>
  <c r="DK50" i="2"/>
  <c r="DK57" i="2"/>
  <c r="DK88" i="2"/>
  <c r="DK91" i="2" s="1"/>
  <c r="DK58" i="2"/>
  <c r="DK89" i="2"/>
  <c r="BC51" i="1"/>
  <c r="BC49" i="1"/>
  <c r="BC50" i="1"/>
  <c r="BC57" i="1"/>
  <c r="BC88" i="1"/>
  <c r="BC91" i="1" s="1"/>
  <c r="DK50" i="5"/>
  <c r="DK51" i="5"/>
  <c r="DK49" i="5"/>
  <c r="DK89" i="5"/>
  <c r="DK90" i="5"/>
  <c r="DK58" i="5"/>
  <c r="DK59" i="5"/>
  <c r="DK57" i="5"/>
  <c r="DK88" i="5"/>
  <c r="DK50" i="4"/>
  <c r="DK51" i="4"/>
  <c r="DK49" i="4"/>
  <c r="DK88" i="4"/>
  <c r="DK57" i="4"/>
  <c r="Q46" i="4"/>
  <c r="R46" i="4" s="1"/>
  <c r="Q41" i="6"/>
  <c r="BA46" i="2"/>
  <c r="BA91" i="6"/>
  <c r="R88" i="2"/>
  <c r="Q91" i="2"/>
  <c r="R91" i="2" s="1"/>
  <c r="R39" i="6"/>
  <c r="DU91" i="6"/>
  <c r="R90" i="5"/>
  <c r="AD11" i="6"/>
  <c r="AE11" i="6" s="1"/>
  <c r="AD38" i="6"/>
  <c r="AE38" i="6" s="1"/>
  <c r="AD27" i="6"/>
  <c r="AE27" i="6" s="1"/>
  <c r="AD21" i="6"/>
  <c r="AE21" i="6" s="1"/>
  <c r="AD24" i="6"/>
  <c r="AE24" i="6" s="1"/>
  <c r="AD12" i="6"/>
  <c r="AE12" i="6" s="1"/>
  <c r="AD17" i="6"/>
  <c r="AE17" i="6" s="1"/>
  <c r="AD39" i="6"/>
  <c r="AE39" i="6" s="1"/>
  <c r="AD22" i="6"/>
  <c r="AE22" i="6" s="1"/>
  <c r="AD23" i="6"/>
  <c r="AE23" i="6" s="1"/>
  <c r="AD16" i="6"/>
  <c r="AE16" i="6" s="1"/>
  <c r="BX80" i="2"/>
  <c r="I8" i="28"/>
  <c r="AD21" i="3"/>
  <c r="AE21" i="3" s="1"/>
  <c r="AD24" i="3"/>
  <c r="AE24" i="3" s="1"/>
  <c r="AE10" i="3"/>
  <c r="AD9" i="3"/>
  <c r="AE9" i="3" s="1"/>
  <c r="AD33" i="3"/>
  <c r="AE33" i="3" s="1"/>
  <c r="AD22" i="3"/>
  <c r="AE22" i="3" s="1"/>
  <c r="CK46" i="3"/>
  <c r="Q34" i="3"/>
  <c r="AD19" i="3"/>
  <c r="AE19" i="3" s="1"/>
  <c r="AD17" i="3"/>
  <c r="AE17" i="3" s="1"/>
  <c r="AD27" i="3"/>
  <c r="AE27" i="3" s="1"/>
  <c r="AD25" i="3"/>
  <c r="AE25" i="3" s="1"/>
  <c r="AD18" i="3"/>
  <c r="AE18" i="3" s="1"/>
  <c r="AD30" i="3"/>
  <c r="AE30" i="3" s="1"/>
  <c r="AD28" i="3"/>
  <c r="AE28" i="3" s="1"/>
  <c r="AE15" i="3"/>
  <c r="AD16" i="3"/>
  <c r="AE16" i="3" s="1"/>
  <c r="AD11" i="3"/>
  <c r="AE11" i="3" s="1"/>
  <c r="AD26" i="3"/>
  <c r="AE26" i="3" s="1"/>
  <c r="AO46" i="2"/>
  <c r="DU46" i="2"/>
  <c r="CL44" i="4"/>
  <c r="CL91" i="4"/>
  <c r="CL43" i="4"/>
  <c r="DV44" i="4"/>
  <c r="DV91" i="4"/>
  <c r="DV43" i="4"/>
  <c r="BB44" i="4"/>
  <c r="BB91" i="4"/>
  <c r="BB43" i="4"/>
  <c r="AD27" i="4"/>
  <c r="AE27" i="4" s="1"/>
  <c r="DJ44" i="4"/>
  <c r="DJ91" i="4"/>
  <c r="DJ43" i="4"/>
  <c r="BZ44" i="4"/>
  <c r="BZ91" i="4"/>
  <c r="BZ43" i="4"/>
  <c r="CX44" i="4"/>
  <c r="CX91" i="4"/>
  <c r="CX43" i="4"/>
  <c r="AP44" i="4"/>
  <c r="AP91" i="4"/>
  <c r="AP43" i="4"/>
  <c r="BN44" i="4"/>
  <c r="BN91" i="4"/>
  <c r="BN43" i="4"/>
  <c r="AD29" i="4"/>
  <c r="AE29" i="4" s="1"/>
  <c r="AD44" i="4"/>
  <c r="AE44" i="4" s="1"/>
  <c r="AD43" i="4"/>
  <c r="AE43" i="4" s="1"/>
  <c r="DV44" i="2"/>
  <c r="DV43" i="2"/>
  <c r="CL44" i="2"/>
  <c r="CL43" i="2"/>
  <c r="Q34" i="2"/>
  <c r="BM46" i="2"/>
  <c r="DJ44" i="2"/>
  <c r="DJ43" i="2"/>
  <c r="BB43" i="2"/>
  <c r="BB44" i="2"/>
  <c r="CX43" i="2"/>
  <c r="CX44" i="2"/>
  <c r="AD44" i="2"/>
  <c r="AD43" i="2"/>
  <c r="AE43" i="2" s="1"/>
  <c r="DI46" i="2"/>
  <c r="BY46" i="2"/>
  <c r="BZ44" i="2"/>
  <c r="BZ43" i="2"/>
  <c r="BN44" i="2"/>
  <c r="BN43" i="2"/>
  <c r="AP43" i="2"/>
  <c r="AP44" i="2"/>
  <c r="CK46" i="2"/>
  <c r="Q46" i="2"/>
  <c r="R46" i="2" s="1"/>
  <c r="R44" i="2"/>
  <c r="CL29" i="1"/>
  <c r="CL44" i="1"/>
  <c r="CL43" i="1"/>
  <c r="CX29" i="1"/>
  <c r="CX43" i="1"/>
  <c r="CX44" i="1"/>
  <c r="DJ29" i="1"/>
  <c r="DJ44" i="1"/>
  <c r="DJ43" i="1"/>
  <c r="BB29" i="1"/>
  <c r="BB43" i="1"/>
  <c r="BB44" i="1"/>
  <c r="CW46" i="1"/>
  <c r="CK46" i="1"/>
  <c r="BM46" i="1"/>
  <c r="DV29" i="1"/>
  <c r="DV44" i="1"/>
  <c r="DV43" i="1"/>
  <c r="AP29" i="1"/>
  <c r="AP44" i="1"/>
  <c r="AP43" i="1"/>
  <c r="Q46" i="1"/>
  <c r="R46" i="1" s="1"/>
  <c r="R44" i="1"/>
  <c r="BZ29" i="1"/>
  <c r="BZ44" i="1"/>
  <c r="BZ43" i="1"/>
  <c r="BN29" i="1"/>
  <c r="BN44" i="1"/>
  <c r="BN43" i="1"/>
  <c r="AD29" i="1"/>
  <c r="AE29" i="1" s="1"/>
  <c r="AD44" i="1"/>
  <c r="AD43" i="1"/>
  <c r="AE43" i="1" s="1"/>
  <c r="AE88" i="1"/>
  <c r="BA46" i="1"/>
  <c r="DU46" i="1"/>
  <c r="BY46" i="1"/>
  <c r="DI46" i="1"/>
  <c r="AO46" i="1"/>
  <c r="BM46" i="3"/>
  <c r="CW46" i="3"/>
  <c r="AD45" i="3"/>
  <c r="AD44" i="3"/>
  <c r="AE44" i="3" s="1"/>
  <c r="AD43" i="3"/>
  <c r="AE43" i="3" s="1"/>
  <c r="BA46" i="3"/>
  <c r="AO46" i="3"/>
  <c r="R91" i="3"/>
  <c r="DI46" i="3"/>
  <c r="BY46" i="3"/>
  <c r="DV45" i="3"/>
  <c r="DV44" i="3"/>
  <c r="DV43" i="3"/>
  <c r="BN44" i="3"/>
  <c r="BN45" i="3"/>
  <c r="BN43" i="3"/>
  <c r="AP44" i="3"/>
  <c r="AP45" i="3"/>
  <c r="AP43" i="3"/>
  <c r="BZ45" i="3"/>
  <c r="BZ44" i="3"/>
  <c r="BZ43" i="3"/>
  <c r="BB45" i="3"/>
  <c r="BB44" i="3"/>
  <c r="BB43" i="3"/>
  <c r="CL45" i="3"/>
  <c r="CL44" i="3"/>
  <c r="CL43" i="3"/>
  <c r="CX45" i="3"/>
  <c r="CX43" i="3"/>
  <c r="CX44" i="3"/>
  <c r="DJ45" i="3"/>
  <c r="DJ44" i="3"/>
  <c r="DJ43" i="3"/>
  <c r="DU46" i="3"/>
  <c r="Q46" i="3"/>
  <c r="R46" i="3" s="1"/>
  <c r="R44" i="3"/>
  <c r="CW46" i="6"/>
  <c r="AO46" i="6"/>
  <c r="Q34" i="6"/>
  <c r="Q36" i="6" s="1"/>
  <c r="DI91" i="11"/>
  <c r="Q91" i="10"/>
  <c r="R89" i="10"/>
  <c r="AO91" i="10"/>
  <c r="BY91" i="10"/>
  <c r="BY93" i="10" s="1"/>
  <c r="BY96" i="10" s="1"/>
  <c r="CK91" i="12"/>
  <c r="CK93" i="12" s="1"/>
  <c r="CK96" i="12" s="1"/>
  <c r="CK91" i="13"/>
  <c r="CK93" i="13" s="1"/>
  <c r="CK96" i="13" s="1"/>
  <c r="CK91" i="6"/>
  <c r="CK91" i="8"/>
  <c r="CK93" i="8" s="1"/>
  <c r="CK96" i="8" s="1"/>
  <c r="CW91" i="6"/>
  <c r="CW91" i="13"/>
  <c r="CW93" i="13" s="1"/>
  <c r="CW96" i="13" s="1"/>
  <c r="CW91" i="10"/>
  <c r="CW93" i="10" s="1"/>
  <c r="CW96" i="10" s="1"/>
  <c r="DV91" i="12"/>
  <c r="DV91" i="13"/>
  <c r="AD14" i="5"/>
  <c r="AE14" i="5" s="1"/>
  <c r="AD28" i="5"/>
  <c r="AE28" i="5" s="1"/>
  <c r="Q53" i="6"/>
  <c r="Q78" i="6" s="1"/>
  <c r="R9" i="6"/>
  <c r="Q91" i="9"/>
  <c r="R89" i="9"/>
  <c r="Q91" i="11"/>
  <c r="R89" i="11"/>
  <c r="Q91" i="12"/>
  <c r="R89" i="12"/>
  <c r="AO91" i="12"/>
  <c r="AO91" i="9"/>
  <c r="BY91" i="9"/>
  <c r="BY93" i="9" s="1"/>
  <c r="BY96" i="9" s="1"/>
  <c r="CK91" i="11"/>
  <c r="CK93" i="11" s="1"/>
  <c r="CK96" i="11" s="1"/>
  <c r="BM91" i="13"/>
  <c r="BM93" i="13" s="1"/>
  <c r="BM96" i="13" s="1"/>
  <c r="AP91" i="9"/>
  <c r="AP91" i="10"/>
  <c r="AP91" i="11"/>
  <c r="AP91" i="12"/>
  <c r="CX91" i="12"/>
  <c r="CX91" i="9"/>
  <c r="CX91" i="10"/>
  <c r="CX91" i="11"/>
  <c r="CX91" i="13"/>
  <c r="BZ91" i="12"/>
  <c r="BZ91" i="8"/>
  <c r="BZ91" i="9"/>
  <c r="BZ91" i="10"/>
  <c r="BZ91" i="11"/>
  <c r="BZ91" i="13"/>
  <c r="BB91" i="12"/>
  <c r="BB91" i="8"/>
  <c r="CL91" i="8"/>
  <c r="CL91" i="11"/>
  <c r="BN91" i="8"/>
  <c r="BN91" i="13"/>
  <c r="BN91" i="10"/>
  <c r="BN91" i="11"/>
  <c r="BN91" i="12"/>
  <c r="BN91" i="9"/>
  <c r="DJ91" i="8"/>
  <c r="DJ91" i="10"/>
  <c r="DJ91" i="11"/>
  <c r="R49" i="6"/>
  <c r="R53" i="6" s="1"/>
  <c r="AD20" i="6"/>
  <c r="AE20" i="6" s="1"/>
  <c r="DI91" i="12"/>
  <c r="DI93" i="12" s="1"/>
  <c r="DI96" i="12" s="1"/>
  <c r="Q91" i="6"/>
  <c r="R91" i="6" s="1"/>
  <c r="R89" i="6"/>
  <c r="Q91" i="8"/>
  <c r="R89" i="8"/>
  <c r="AO91" i="8"/>
  <c r="BY91" i="13"/>
  <c r="BY93" i="13" s="1"/>
  <c r="BY96" i="13" s="1"/>
  <c r="BY91" i="8"/>
  <c r="BY93" i="8" s="1"/>
  <c r="BY96" i="8" s="1"/>
  <c r="DU91" i="13"/>
  <c r="DU93" i="13" s="1"/>
  <c r="DU96" i="13" s="1"/>
  <c r="CK91" i="10"/>
  <c r="CK93" i="10" s="1"/>
  <c r="CK96" i="10" s="1"/>
  <c r="CW91" i="12"/>
  <c r="CW93" i="12" s="1"/>
  <c r="CW96" i="12" s="1"/>
  <c r="BM91" i="12"/>
  <c r="BM93" i="12" s="1"/>
  <c r="BM96" i="12" s="1"/>
  <c r="DI91" i="9"/>
  <c r="DI93" i="9" s="1"/>
  <c r="DI96" i="9" s="1"/>
  <c r="DI91" i="6"/>
  <c r="Q91" i="5"/>
  <c r="R91" i="5" s="1"/>
  <c r="R89" i="5"/>
  <c r="Q91" i="13"/>
  <c r="R89" i="13"/>
  <c r="AO91" i="6"/>
  <c r="BY91" i="11"/>
  <c r="BY93" i="11" s="1"/>
  <c r="BY96" i="11" s="1"/>
  <c r="BY91" i="6"/>
  <c r="DU91" i="12"/>
  <c r="DU93" i="12" s="1"/>
  <c r="DU96" i="12" s="1"/>
  <c r="CK91" i="9"/>
  <c r="CK93" i="9" s="1"/>
  <c r="CK96" i="9" s="1"/>
  <c r="BM91" i="6"/>
  <c r="CX44" i="5"/>
  <c r="CX45" i="5"/>
  <c r="BB44" i="5"/>
  <c r="BB45" i="5"/>
  <c r="BN44" i="5"/>
  <c r="BN45" i="5"/>
  <c r="BV60" i="6"/>
  <c r="BV62" i="6" s="1"/>
  <c r="BV64" i="6" s="1"/>
  <c r="BN45" i="6"/>
  <c r="BZ45" i="6"/>
  <c r="CL45" i="6"/>
  <c r="DJ45" i="6"/>
  <c r="CX45" i="6"/>
  <c r="DJ44" i="5"/>
  <c r="DJ45" i="5"/>
  <c r="DV45" i="6"/>
  <c r="AA60" i="6"/>
  <c r="AA62" i="6" s="1"/>
  <c r="AA64" i="6" s="1"/>
  <c r="DI46" i="6"/>
  <c r="BA46" i="6"/>
  <c r="CK46" i="6"/>
  <c r="DU93" i="9"/>
  <c r="DU96" i="9" s="1"/>
  <c r="DU60" i="9"/>
  <c r="DU62" i="9" s="1"/>
  <c r="DU64" i="9" s="1"/>
  <c r="DU60" i="13"/>
  <c r="DU62" i="13" s="1"/>
  <c r="DU64" i="13" s="1"/>
  <c r="CK60" i="9"/>
  <c r="CK62" i="9" s="1"/>
  <c r="CK64" i="9" s="1"/>
  <c r="BX62" i="12"/>
  <c r="BX64" i="12" s="1"/>
  <c r="DT62" i="8"/>
  <c r="CJ62" i="8"/>
  <c r="CJ62" i="12"/>
  <c r="CJ64" i="12" s="1"/>
  <c r="CW93" i="8"/>
  <c r="CW96" i="8" s="1"/>
  <c r="CW60" i="8"/>
  <c r="CW60" i="10"/>
  <c r="CW62" i="10" s="1"/>
  <c r="CW64" i="10" s="1"/>
  <c r="BM93" i="11"/>
  <c r="BM96" i="11" s="1"/>
  <c r="BM60" i="11"/>
  <c r="BM62" i="11" s="1"/>
  <c r="BM64" i="11" s="1"/>
  <c r="DH62" i="8"/>
  <c r="DH64" i="8" s="1"/>
  <c r="AZ62" i="9"/>
  <c r="AZ64" i="9" s="1"/>
  <c r="DT62" i="10"/>
  <c r="BY60" i="9"/>
  <c r="R58" i="13"/>
  <c r="R58" i="5"/>
  <c r="R58" i="11"/>
  <c r="R58" i="12"/>
  <c r="DI93" i="13"/>
  <c r="DI96" i="13" s="1"/>
  <c r="DI60" i="13"/>
  <c r="DI62" i="13" s="1"/>
  <c r="DI64" i="13" s="1"/>
  <c r="DI93" i="10"/>
  <c r="DI96" i="10" s="1"/>
  <c r="DI60" i="10"/>
  <c r="DI62" i="10" s="1"/>
  <c r="DI64" i="10" s="1"/>
  <c r="BZ44" i="5"/>
  <c r="BZ45" i="5"/>
  <c r="AP45" i="6"/>
  <c r="AD44" i="5"/>
  <c r="AD45" i="5"/>
  <c r="AE45" i="5" s="1"/>
  <c r="AP44" i="5"/>
  <c r="AP45" i="5"/>
  <c r="BB45" i="6"/>
  <c r="Q41" i="5"/>
  <c r="AD10" i="5"/>
  <c r="AE10" i="5" s="1"/>
  <c r="AD9" i="6"/>
  <c r="AE9" i="6" s="1"/>
  <c r="AD24" i="5"/>
  <c r="AE24" i="5" s="1"/>
  <c r="AD18" i="6"/>
  <c r="AE18" i="6" s="1"/>
  <c r="AD25" i="6"/>
  <c r="AE25" i="6" s="1"/>
  <c r="BJ60" i="6"/>
  <c r="BJ62" i="6" s="1"/>
  <c r="BJ64" i="6" s="1"/>
  <c r="R44" i="6"/>
  <c r="Q46" i="6"/>
  <c r="DU46" i="6"/>
  <c r="BM46" i="6"/>
  <c r="BY46" i="6"/>
  <c r="BX62" i="10"/>
  <c r="BX64" i="10" s="1"/>
  <c r="DT62" i="11"/>
  <c r="DT64" i="11" s="1"/>
  <c r="DU93" i="8"/>
  <c r="DU96" i="8" s="1"/>
  <c r="DU60" i="8"/>
  <c r="DU62" i="8" s="1"/>
  <c r="DU64" i="8" s="1"/>
  <c r="DU60" i="12"/>
  <c r="DU62" i="12" s="1"/>
  <c r="DU64" i="12" s="1"/>
  <c r="CK60" i="13"/>
  <c r="CK62" i="13" s="1"/>
  <c r="CK64" i="13" s="1"/>
  <c r="CK60" i="8"/>
  <c r="CV62" i="11"/>
  <c r="CV64" i="11" s="1"/>
  <c r="CW60" i="12"/>
  <c r="CW62" i="12" s="1"/>
  <c r="CW64" i="12" s="1"/>
  <c r="BM93" i="10"/>
  <c r="BM96" i="10" s="1"/>
  <c r="BM60" i="10"/>
  <c r="BM62" i="10" s="1"/>
  <c r="BM64" i="10" s="1"/>
  <c r="BM60" i="13"/>
  <c r="BM62" i="13" s="1"/>
  <c r="BM64" i="13" s="1"/>
  <c r="BA93" i="10"/>
  <c r="BA96" i="10" s="1"/>
  <c r="BA60" i="10"/>
  <c r="BA62" i="10" s="1"/>
  <c r="BA64" i="10" s="1"/>
  <c r="BA93" i="8"/>
  <c r="BA96" i="8" s="1"/>
  <c r="BA60" i="8"/>
  <c r="BA62" i="8" s="1"/>
  <c r="BA64" i="8" s="1"/>
  <c r="BY93" i="12"/>
  <c r="BY96" i="12" s="1"/>
  <c r="BY60" i="12"/>
  <c r="BY62" i="12" s="1"/>
  <c r="BY64" i="12" s="1"/>
  <c r="BY60" i="8"/>
  <c r="BY62" i="8" s="1"/>
  <c r="BY64" i="8" s="1"/>
  <c r="R58" i="9"/>
  <c r="R58" i="10"/>
  <c r="R58" i="8"/>
  <c r="DI60" i="12"/>
  <c r="DI62" i="12" s="1"/>
  <c r="DI64" i="12" s="1"/>
  <c r="DI93" i="11"/>
  <c r="DI96" i="11" s="1"/>
  <c r="DI60" i="11"/>
  <c r="DI60" i="9"/>
  <c r="DI62" i="9" s="1"/>
  <c r="DI64" i="9" s="1"/>
  <c r="R44" i="5"/>
  <c r="Q46" i="5"/>
  <c r="R46" i="5" s="1"/>
  <c r="AD45" i="6"/>
  <c r="AE45" i="6" s="1"/>
  <c r="CV62" i="12"/>
  <c r="CV64" i="12" s="1"/>
  <c r="BX62" i="8"/>
  <c r="DU93" i="11"/>
  <c r="DU96" i="11" s="1"/>
  <c r="DU60" i="11"/>
  <c r="DU62" i="11" s="1"/>
  <c r="DU64" i="11" s="1"/>
  <c r="CK60" i="11"/>
  <c r="CK62" i="11" s="1"/>
  <c r="CK64" i="11" s="1"/>
  <c r="CJ62" i="10"/>
  <c r="CJ64" i="10" s="1"/>
  <c r="CW93" i="11"/>
  <c r="CW96" i="11" s="1"/>
  <c r="CW60" i="11"/>
  <c r="CW62" i="11" s="1"/>
  <c r="CW64" i="11" s="1"/>
  <c r="BM60" i="12"/>
  <c r="BM62" i="12" s="1"/>
  <c r="BM64" i="12" s="1"/>
  <c r="BM93" i="9"/>
  <c r="BM96" i="9" s="1"/>
  <c r="BM60" i="9"/>
  <c r="DT62" i="13"/>
  <c r="DT64" i="13" s="1"/>
  <c r="DG64" i="8"/>
  <c r="CV62" i="13"/>
  <c r="CV64" i="13" s="1"/>
  <c r="BY60" i="11"/>
  <c r="BY62" i="11" s="1"/>
  <c r="BY64" i="11" s="1"/>
  <c r="DI93" i="8"/>
  <c r="DI96" i="8" s="1"/>
  <c r="DI60" i="8"/>
  <c r="CL44" i="5"/>
  <c r="CL45" i="5"/>
  <c r="DV44" i="5"/>
  <c r="DV45" i="5"/>
  <c r="AX60" i="6"/>
  <c r="AX62" i="6" s="1"/>
  <c r="AX64" i="6" s="1"/>
  <c r="DU93" i="10"/>
  <c r="DU96" i="10" s="1"/>
  <c r="DU60" i="10"/>
  <c r="DU62" i="10" s="1"/>
  <c r="DU64" i="10" s="1"/>
  <c r="CK60" i="12"/>
  <c r="CK62" i="12" s="1"/>
  <c r="CK64" i="12" s="1"/>
  <c r="CK60" i="10"/>
  <c r="CK62" i="10" s="1"/>
  <c r="CK64" i="10" s="1"/>
  <c r="DT62" i="12"/>
  <c r="DT64" i="12" s="1"/>
  <c r="BW64" i="10"/>
  <c r="CW60" i="13"/>
  <c r="CW62" i="13" s="1"/>
  <c r="CW64" i="13" s="1"/>
  <c r="CW93" i="9"/>
  <c r="CW96" i="9" s="1"/>
  <c r="CW60" i="9"/>
  <c r="CW62" i="9" s="1"/>
  <c r="CW64" i="9" s="1"/>
  <c r="BM93" i="8"/>
  <c r="BM96" i="8" s="1"/>
  <c r="BM60" i="8"/>
  <c r="BA93" i="11"/>
  <c r="BA96" i="11" s="1"/>
  <c r="BA60" i="11"/>
  <c r="BA62" i="11" s="1"/>
  <c r="BA64" i="11" s="1"/>
  <c r="BA93" i="9"/>
  <c r="BA96" i="9" s="1"/>
  <c r="BA60" i="9"/>
  <c r="BA62" i="9" s="1"/>
  <c r="BA64" i="9" s="1"/>
  <c r="BX62" i="13"/>
  <c r="BX64" i="13" s="1"/>
  <c r="CV62" i="9"/>
  <c r="CV64" i="9" s="1"/>
  <c r="BX62" i="9"/>
  <c r="BY60" i="13"/>
  <c r="BY62" i="13" s="1"/>
  <c r="BY64" i="13" s="1"/>
  <c r="BY60" i="10"/>
  <c r="BY62" i="10" s="1"/>
  <c r="BY64" i="10" s="1"/>
  <c r="BU62" i="6"/>
  <c r="BU64" i="6" s="1"/>
  <c r="AD15" i="5"/>
  <c r="AE15" i="5" s="1"/>
  <c r="AD29" i="5"/>
  <c r="AE29" i="5" s="1"/>
  <c r="AD25" i="5"/>
  <c r="AE25" i="5" s="1"/>
  <c r="AD20" i="5"/>
  <c r="AE20" i="5" s="1"/>
  <c r="AD18" i="5"/>
  <c r="AE18" i="5" s="1"/>
  <c r="AD16" i="5"/>
  <c r="AE16" i="5" s="1"/>
  <c r="CV55" i="6"/>
  <c r="CV60" i="6" s="1"/>
  <c r="CV62" i="6" s="1"/>
  <c r="CV64" i="6" s="1"/>
  <c r="DI34" i="6"/>
  <c r="DI76" i="6" s="1"/>
  <c r="Q53" i="5"/>
  <c r="Q78" i="5" s="1"/>
  <c r="R78" i="5" s="1"/>
  <c r="AD12" i="5"/>
  <c r="AE12" i="5" s="1"/>
  <c r="AD9" i="5"/>
  <c r="AE9" i="5" s="1"/>
  <c r="AD27" i="5"/>
  <c r="AE27" i="5" s="1"/>
  <c r="AD21" i="5"/>
  <c r="AE21" i="5" s="1"/>
  <c r="AD19" i="5"/>
  <c r="AE19" i="5" s="1"/>
  <c r="BZ44" i="6"/>
  <c r="BZ33" i="6"/>
  <c r="BZ43" i="6"/>
  <c r="BB44" i="6"/>
  <c r="BB33" i="6"/>
  <c r="BB43" i="6"/>
  <c r="AD39" i="5"/>
  <c r="AE39" i="5" s="1"/>
  <c r="AD11" i="5"/>
  <c r="AE11" i="5" s="1"/>
  <c r="AD31" i="5"/>
  <c r="AE31" i="5" s="1"/>
  <c r="AD30" i="5"/>
  <c r="AE30" i="5" s="1"/>
  <c r="AD23" i="5"/>
  <c r="AE23" i="5" s="1"/>
  <c r="AD32" i="5"/>
  <c r="AE32" i="5" s="1"/>
  <c r="CL44" i="6"/>
  <c r="CL33" i="6"/>
  <c r="CL43" i="6"/>
  <c r="DJ44" i="6"/>
  <c r="DJ33" i="6"/>
  <c r="DJ43" i="6"/>
  <c r="CX44" i="6"/>
  <c r="CX33" i="6"/>
  <c r="CX43" i="6"/>
  <c r="DV44" i="6"/>
  <c r="DV33" i="6"/>
  <c r="DV43" i="6"/>
  <c r="BY34" i="6"/>
  <c r="BY76" i="6" s="1"/>
  <c r="BM34" i="6"/>
  <c r="BM76" i="6" s="1"/>
  <c r="CK34" i="6"/>
  <c r="AO34" i="6"/>
  <c r="AO76" i="6" s="1"/>
  <c r="CW34" i="6"/>
  <c r="CW76" i="6" s="1"/>
  <c r="AP44" i="6"/>
  <c r="AP33" i="6"/>
  <c r="AP43" i="6"/>
  <c r="DU34" i="6"/>
  <c r="DU76" i="6" s="1"/>
  <c r="BA34" i="6"/>
  <c r="BA76" i="6" s="1"/>
  <c r="BM41" i="5"/>
  <c r="BM77" i="5" s="1"/>
  <c r="R53" i="5"/>
  <c r="AD44" i="6"/>
  <c r="AD33" i="6"/>
  <c r="AE33" i="6" s="1"/>
  <c r="AD43" i="6"/>
  <c r="AE43" i="6" s="1"/>
  <c r="BN44" i="6"/>
  <c r="BN33" i="6"/>
  <c r="BN43" i="6"/>
  <c r="L97" i="3"/>
  <c r="M95" i="3" s="1"/>
  <c r="CW34" i="5"/>
  <c r="CW76" i="5" s="1"/>
  <c r="BX55" i="6"/>
  <c r="BX60" i="6" s="1"/>
  <c r="BX62" i="6" s="1"/>
  <c r="BX64" i="6" s="1"/>
  <c r="Q34" i="5"/>
  <c r="Q36" i="5" s="1"/>
  <c r="DJ33" i="5"/>
  <c r="BM34" i="5"/>
  <c r="BM76" i="5" s="1"/>
  <c r="BA34" i="5"/>
  <c r="BA76" i="5" s="1"/>
  <c r="CX33" i="5"/>
  <c r="CL33" i="5"/>
  <c r="BN33" i="5"/>
  <c r="DU34" i="5"/>
  <c r="DU76" i="5" s="1"/>
  <c r="AO34" i="5"/>
  <c r="AO76" i="5" s="1"/>
  <c r="DI34" i="5"/>
  <c r="DI36" i="5" s="1"/>
  <c r="BY34" i="5"/>
  <c r="BY76" i="5" s="1"/>
  <c r="AD33" i="5"/>
  <c r="AE33" i="5" s="1"/>
  <c r="AP33" i="5"/>
  <c r="BZ33" i="5"/>
  <c r="BB33" i="5"/>
  <c r="DV33" i="5"/>
  <c r="CK34" i="5"/>
  <c r="CK76" i="5" s="1"/>
  <c r="AD20" i="4"/>
  <c r="AE20" i="4" s="1"/>
  <c r="AD9" i="4"/>
  <c r="AE9" i="4" s="1"/>
  <c r="AD25" i="4"/>
  <c r="AE25" i="4" s="1"/>
  <c r="R57" i="4"/>
  <c r="AD28" i="4"/>
  <c r="AE28" i="4" s="1"/>
  <c r="AD24" i="4"/>
  <c r="AE24" i="4" s="1"/>
  <c r="R91" i="4"/>
  <c r="Q41" i="4"/>
  <c r="Q77" i="4" s="1"/>
  <c r="AD41" i="4"/>
  <c r="AD16" i="4"/>
  <c r="AE16" i="4" s="1"/>
  <c r="AD22" i="4"/>
  <c r="AE22" i="4" s="1"/>
  <c r="AD23" i="4"/>
  <c r="AE23" i="4" s="1"/>
  <c r="AD33" i="4"/>
  <c r="AE33" i="4" s="1"/>
  <c r="AD14" i="4"/>
  <c r="AE14" i="4" s="1"/>
  <c r="Q53" i="4"/>
  <c r="Q78" i="4" s="1"/>
  <c r="R39" i="4"/>
  <c r="AD18" i="4"/>
  <c r="AE18" i="4" s="1"/>
  <c r="AD13" i="4"/>
  <c r="AE13" i="4" s="1"/>
  <c r="AD12" i="4"/>
  <c r="AE12" i="4" s="1"/>
  <c r="AD15" i="4"/>
  <c r="AE15" i="4" s="1"/>
  <c r="AD19" i="4"/>
  <c r="AE19" i="4" s="1"/>
  <c r="R49" i="4"/>
  <c r="R33" i="4"/>
  <c r="AD26" i="4"/>
  <c r="AE26" i="4" s="1"/>
  <c r="AD32" i="4"/>
  <c r="AE32" i="4" s="1"/>
  <c r="AD17" i="4"/>
  <c r="AE17" i="4" s="1"/>
  <c r="AD10" i="4"/>
  <c r="AE10" i="4" s="1"/>
  <c r="AD11" i="4"/>
  <c r="AE11" i="4" s="1"/>
  <c r="AD30" i="4"/>
  <c r="AE30" i="4" s="1"/>
  <c r="Q34" i="4"/>
  <c r="R34" i="4" s="1"/>
  <c r="CJ80" i="2"/>
  <c r="Q53" i="2"/>
  <c r="R53" i="2" s="1"/>
  <c r="AC80" i="2"/>
  <c r="DH80" i="6"/>
  <c r="DH82" i="6" s="1"/>
  <c r="DH84" i="6" s="1"/>
  <c r="DH86" i="6" s="1"/>
  <c r="DH80" i="5"/>
  <c r="CJ80" i="6"/>
  <c r="BL80" i="6"/>
  <c r="AZ80" i="6"/>
  <c r="AZ82" i="6" s="1"/>
  <c r="AZ80" i="5"/>
  <c r="AN80" i="6"/>
  <c r="AN80" i="5"/>
  <c r="AC80" i="5"/>
  <c r="AC80" i="6"/>
  <c r="DV29" i="3"/>
  <c r="BN29" i="3"/>
  <c r="AP29" i="3"/>
  <c r="BZ29" i="3"/>
  <c r="BB29" i="3"/>
  <c r="CL29" i="3"/>
  <c r="CH60" i="3"/>
  <c r="CH62" i="3" s="1"/>
  <c r="CH64" i="3" s="1"/>
  <c r="R59" i="3"/>
  <c r="CX29" i="3"/>
  <c r="DJ29" i="3"/>
  <c r="BV60" i="3"/>
  <c r="BV62" i="3" s="1"/>
  <c r="BV64" i="3" s="1"/>
  <c r="AD29" i="3"/>
  <c r="AE29" i="3" s="1"/>
  <c r="AD29" i="2"/>
  <c r="AE29" i="2" s="1"/>
  <c r="AD53" i="2"/>
  <c r="BZ29" i="2"/>
  <c r="BN29" i="2"/>
  <c r="AP29" i="2"/>
  <c r="DV29" i="2"/>
  <c r="CL29" i="2"/>
  <c r="DJ29" i="2"/>
  <c r="BB29" i="2"/>
  <c r="CX29" i="2"/>
  <c r="AZ80" i="2"/>
  <c r="AN80" i="2"/>
  <c r="BL76" i="1"/>
  <c r="BL80" i="1" s="1"/>
  <c r="CJ76" i="1"/>
  <c r="CJ80" i="1" s="1"/>
  <c r="BX76" i="1"/>
  <c r="BX80" i="1" s="1"/>
  <c r="AN76" i="1"/>
  <c r="AN80" i="1" s="1"/>
  <c r="AC76" i="1"/>
  <c r="AC80" i="1" s="1"/>
  <c r="CV76" i="1"/>
  <c r="CV80" i="1" s="1"/>
  <c r="BL80" i="5"/>
  <c r="R78" i="6"/>
  <c r="BK86" i="3"/>
  <c r="BK93" i="3"/>
  <c r="BK96" i="3" s="1"/>
  <c r="AL82" i="3"/>
  <c r="AL84" i="3" s="1"/>
  <c r="Z86" i="3"/>
  <c r="Z93" i="3"/>
  <c r="Z96" i="3" s="1"/>
  <c r="R53" i="1"/>
  <c r="Q78" i="1"/>
  <c r="R78" i="1" s="1"/>
  <c r="AA86" i="3"/>
  <c r="AA93" i="3"/>
  <c r="AA96" i="3" s="1"/>
  <c r="AY80" i="3"/>
  <c r="R53" i="3"/>
  <c r="Q78" i="3"/>
  <c r="R78" i="3" s="1"/>
  <c r="BJ82" i="3"/>
  <c r="BJ84" i="3" s="1"/>
  <c r="BW80" i="3"/>
  <c r="AB55" i="6"/>
  <c r="AB60" i="6" s="1"/>
  <c r="DT55" i="6"/>
  <c r="DT60" i="6" s="1"/>
  <c r="P55" i="6"/>
  <c r="P60" i="6" s="1"/>
  <c r="CI55" i="6"/>
  <c r="BM53" i="1"/>
  <c r="BM78" i="1" s="1"/>
  <c r="DG55" i="1"/>
  <c r="DI53" i="3"/>
  <c r="DI78" i="3" s="1"/>
  <c r="BA53" i="3"/>
  <c r="BA78" i="3" s="1"/>
  <c r="AA62" i="3"/>
  <c r="AA64" i="3" s="1"/>
  <c r="AL62" i="3"/>
  <c r="AL64" i="3" s="1"/>
  <c r="AY55" i="3"/>
  <c r="AY60" i="3" s="1"/>
  <c r="CU55" i="3"/>
  <c r="AB55" i="3"/>
  <c r="BK55" i="3"/>
  <c r="BK60" i="3" s="1"/>
  <c r="BV62" i="4"/>
  <c r="BV64" i="4" s="1"/>
  <c r="AB55" i="4"/>
  <c r="AB60" i="4" s="1"/>
  <c r="AB62" i="4" s="1"/>
  <c r="AY55" i="4"/>
  <c r="AY60" i="4" s="1"/>
  <c r="AY62" i="4" s="1"/>
  <c r="AY64" i="4" s="1"/>
  <c r="AM55" i="4"/>
  <c r="AM60" i="4" s="1"/>
  <c r="AM62" i="4" s="1"/>
  <c r="AM64" i="4" s="1"/>
  <c r="CI55" i="4"/>
  <c r="CI60" i="4" s="1"/>
  <c r="CI62" i="4" s="1"/>
  <c r="CI64" i="4" s="1"/>
  <c r="DT55" i="4"/>
  <c r="P55" i="4"/>
  <c r="P60" i="4" s="1"/>
  <c r="P55" i="5"/>
  <c r="CW53" i="4"/>
  <c r="CW78" i="4" s="1"/>
  <c r="BM53" i="4"/>
  <c r="BM78" i="4" s="1"/>
  <c r="DU53" i="2"/>
  <c r="DU78" i="2" s="1"/>
  <c r="N93" i="3"/>
  <c r="N96" i="3" s="1"/>
  <c r="BA53" i="2"/>
  <c r="BA78" i="2" s="1"/>
  <c r="BA53" i="6"/>
  <c r="BA78" i="6" s="1"/>
  <c r="AO53" i="4"/>
  <c r="AO78" i="4" s="1"/>
  <c r="CK53" i="4"/>
  <c r="CK78" i="4" s="1"/>
  <c r="AO53" i="6"/>
  <c r="AO78" i="6" s="1"/>
  <c r="CW53" i="3"/>
  <c r="CW78" i="3" s="1"/>
  <c r="AO53" i="3"/>
  <c r="AO78" i="3" s="1"/>
  <c r="BM53" i="3"/>
  <c r="BM78" i="3" s="1"/>
  <c r="CK53" i="5"/>
  <c r="CK78" i="5" s="1"/>
  <c r="BA53" i="1"/>
  <c r="BA78" i="1" s="1"/>
  <c r="CW53" i="1"/>
  <c r="CW78" i="1" s="1"/>
  <c r="DU53" i="1"/>
  <c r="DU78" i="1" s="1"/>
  <c r="CW53" i="6"/>
  <c r="CW78" i="6" s="1"/>
  <c r="DU53" i="6"/>
  <c r="DU78" i="6" s="1"/>
  <c r="CK53" i="6"/>
  <c r="CK78" i="6" s="1"/>
  <c r="DI53" i="6"/>
  <c r="DI78" i="6" s="1"/>
  <c r="BY53" i="6"/>
  <c r="BY78" i="6" s="1"/>
  <c r="BM53" i="6"/>
  <c r="BM78" i="6" s="1"/>
  <c r="CW53" i="5"/>
  <c r="CW78" i="5" s="1"/>
  <c r="DI53" i="5"/>
  <c r="DI78" i="5" s="1"/>
  <c r="AO53" i="5"/>
  <c r="AO78" i="5" s="1"/>
  <c r="DU53" i="5"/>
  <c r="DU78" i="5" s="1"/>
  <c r="BM53" i="5"/>
  <c r="BM78" i="5" s="1"/>
  <c r="BA53" i="5"/>
  <c r="BA78" i="5" s="1"/>
  <c r="BY53" i="5"/>
  <c r="BY78" i="5" s="1"/>
  <c r="DU53" i="4"/>
  <c r="DU78" i="4" s="1"/>
  <c r="BA53" i="4"/>
  <c r="BA78" i="4" s="1"/>
  <c r="BY53" i="4"/>
  <c r="BY78" i="4" s="1"/>
  <c r="DI53" i="4"/>
  <c r="DI78" i="4" s="1"/>
  <c r="DU53" i="3"/>
  <c r="DU78" i="3" s="1"/>
  <c r="AD53" i="3"/>
  <c r="BY53" i="3"/>
  <c r="BY78" i="3" s="1"/>
  <c r="CK53" i="3"/>
  <c r="CK78" i="3" s="1"/>
  <c r="DI53" i="2"/>
  <c r="DI78" i="2" s="1"/>
  <c r="CW53" i="2"/>
  <c r="CW78" i="2" s="1"/>
  <c r="BY53" i="2"/>
  <c r="BY78" i="2" s="1"/>
  <c r="BM53" i="2"/>
  <c r="BM78" i="2" s="1"/>
  <c r="AO53" i="2"/>
  <c r="AO78" i="2" s="1"/>
  <c r="CK53" i="2"/>
  <c r="CK78" i="2" s="1"/>
  <c r="AO53" i="1"/>
  <c r="AO78" i="1" s="1"/>
  <c r="DI53" i="1"/>
  <c r="DI78" i="1" s="1"/>
  <c r="CK53" i="1"/>
  <c r="CK78" i="1" s="1"/>
  <c r="BY53" i="1"/>
  <c r="BY78" i="1" s="1"/>
  <c r="AD53" i="1"/>
  <c r="AE12" i="1"/>
  <c r="AE31" i="1"/>
  <c r="AE24" i="1"/>
  <c r="AE26" i="1"/>
  <c r="AE25" i="1"/>
  <c r="AE21" i="1"/>
  <c r="AE27" i="1"/>
  <c r="AE32" i="1"/>
  <c r="AE28" i="1"/>
  <c r="AE30" i="1"/>
  <c r="AE20" i="1"/>
  <c r="AE33" i="1"/>
  <c r="AE23" i="1"/>
  <c r="AE11" i="1"/>
  <c r="AE22" i="1"/>
  <c r="AO41" i="6"/>
  <c r="AO77" i="6" s="1"/>
  <c r="BA34" i="3"/>
  <c r="BA36" i="3" s="1"/>
  <c r="AX64" i="3"/>
  <c r="BI93" i="3"/>
  <c r="BI96" i="3" s="1"/>
  <c r="CW34" i="2"/>
  <c r="CW76" i="2" s="1"/>
  <c r="BY34" i="1"/>
  <c r="DJ30" i="6"/>
  <c r="DJ20" i="6"/>
  <c r="DJ27" i="6"/>
  <c r="DJ29" i="6"/>
  <c r="DJ25" i="6"/>
  <c r="DJ21" i="6"/>
  <c r="DJ23" i="6"/>
  <c r="DJ28" i="6"/>
  <c r="DJ18" i="6"/>
  <c r="DJ16" i="6"/>
  <c r="DJ24" i="6"/>
  <c r="DJ22" i="6"/>
  <c r="DJ32" i="6"/>
  <c r="DJ31" i="6"/>
  <c r="DJ26" i="6"/>
  <c r="DJ19" i="6"/>
  <c r="AO34" i="2"/>
  <c r="AO76" i="2" s="1"/>
  <c r="DH71" i="4"/>
  <c r="DH72" i="4" s="1"/>
  <c r="CG62" i="3"/>
  <c r="CG64" i="3" s="1"/>
  <c r="CK34" i="3"/>
  <c r="BM34" i="1"/>
  <c r="BL76" i="2"/>
  <c r="BL80" i="2" s="1"/>
  <c r="AO34" i="1"/>
  <c r="BN26" i="1"/>
  <c r="BN22" i="1"/>
  <c r="BN19" i="1"/>
  <c r="BN15" i="1"/>
  <c r="BN12" i="1"/>
  <c r="BN9" i="1"/>
  <c r="BN23" i="1"/>
  <c r="BN24" i="1"/>
  <c r="BN20" i="1"/>
  <c r="BN18" i="1"/>
  <c r="BN28" i="1"/>
  <c r="BN32" i="1"/>
  <c r="BN27" i="1"/>
  <c r="BN10" i="1"/>
  <c r="BN21" i="1"/>
  <c r="BN16" i="1"/>
  <c r="BN25" i="1"/>
  <c r="BN30" i="1"/>
  <c r="BN11" i="1"/>
  <c r="BN14" i="1"/>
  <c r="BN17" i="1"/>
  <c r="BN33" i="1"/>
  <c r="BN31" i="1"/>
  <c r="BL76" i="3"/>
  <c r="BL80" i="3" s="1"/>
  <c r="BL36" i="3"/>
  <c r="BL55" i="3" s="1"/>
  <c r="BL60" i="3" s="1"/>
  <c r="AE14" i="1"/>
  <c r="DJ32" i="3"/>
  <c r="DJ27" i="3"/>
  <c r="DJ23" i="3"/>
  <c r="DJ19" i="3"/>
  <c r="DJ15" i="3"/>
  <c r="DJ12" i="3"/>
  <c r="DJ9" i="3"/>
  <c r="DJ31" i="3"/>
  <c r="DJ28" i="3"/>
  <c r="DJ21" i="3"/>
  <c r="DJ14" i="3"/>
  <c r="DJ16" i="3"/>
  <c r="DJ24" i="3"/>
  <c r="DJ18" i="3"/>
  <c r="DJ10" i="3"/>
  <c r="DJ30" i="3"/>
  <c r="DJ25" i="3"/>
  <c r="DJ20" i="3"/>
  <c r="DJ33" i="3"/>
  <c r="DJ22" i="3"/>
  <c r="DJ11" i="3"/>
  <c r="DJ17" i="3"/>
  <c r="DJ26" i="3"/>
  <c r="BM34" i="2"/>
  <c r="BM76" i="2" s="1"/>
  <c r="DI34" i="3"/>
  <c r="AE10" i="1"/>
  <c r="AP16" i="5"/>
  <c r="AP31" i="5"/>
  <c r="AP27" i="5"/>
  <c r="AP23" i="5"/>
  <c r="AP19" i="5"/>
  <c r="AP29" i="5"/>
  <c r="AP22" i="5"/>
  <c r="AP20" i="5"/>
  <c r="AP18" i="5"/>
  <c r="AP25" i="5"/>
  <c r="AP21" i="5"/>
  <c r="AP24" i="5"/>
  <c r="AP30" i="5"/>
  <c r="AP26" i="5"/>
  <c r="AP32" i="5"/>
  <c r="AP28" i="5"/>
  <c r="BZ32" i="5"/>
  <c r="BZ28" i="5"/>
  <c r="BZ24" i="5"/>
  <c r="BZ29" i="5"/>
  <c r="BZ21" i="5"/>
  <c r="BZ18" i="5"/>
  <c r="BZ31" i="5"/>
  <c r="BZ22" i="5"/>
  <c r="BZ16" i="5"/>
  <c r="BZ20" i="5"/>
  <c r="BZ19" i="5"/>
  <c r="BZ30" i="5"/>
  <c r="BZ27" i="5"/>
  <c r="BZ25" i="5"/>
  <c r="BZ23" i="5"/>
  <c r="BZ26" i="5"/>
  <c r="AP32" i="1"/>
  <c r="AP27" i="1"/>
  <c r="AP23" i="1"/>
  <c r="AP19" i="1"/>
  <c r="AP15" i="1"/>
  <c r="AP12" i="1"/>
  <c r="AP9" i="1"/>
  <c r="AP31" i="1"/>
  <c r="AP28" i="1"/>
  <c r="AP21" i="1"/>
  <c r="AP14" i="1"/>
  <c r="AP30" i="1"/>
  <c r="AP24" i="1"/>
  <c r="AP22" i="1"/>
  <c r="AP17" i="1"/>
  <c r="AP11" i="1"/>
  <c r="AP26" i="1"/>
  <c r="AP20" i="1"/>
  <c r="AP18" i="1"/>
  <c r="AP33" i="1"/>
  <c r="AP16" i="1"/>
  <c r="AP10" i="1"/>
  <c r="AP25" i="1"/>
  <c r="DV15" i="2"/>
  <c r="DV10" i="2"/>
  <c r="DV11" i="2"/>
  <c r="DV31" i="2"/>
  <c r="DV9" i="2"/>
  <c r="DV33" i="2"/>
  <c r="DV30" i="2"/>
  <c r="DV16" i="2"/>
  <c r="DV24" i="2"/>
  <c r="DV18" i="2"/>
  <c r="DV20" i="2"/>
  <c r="DV19" i="2"/>
  <c r="DV28" i="2"/>
  <c r="DV27" i="2"/>
  <c r="DV32" i="2"/>
  <c r="DV25" i="2"/>
  <c r="DV23" i="2"/>
  <c r="DV14" i="2"/>
  <c r="DV21" i="2"/>
  <c r="DV12" i="2"/>
  <c r="DV22" i="2"/>
  <c r="DV26" i="2"/>
  <c r="DV17" i="2"/>
  <c r="CX31" i="1"/>
  <c r="CX26" i="1"/>
  <c r="CX22" i="1"/>
  <c r="CX17" i="1"/>
  <c r="CX9" i="1"/>
  <c r="CX19" i="1"/>
  <c r="CX23" i="1"/>
  <c r="CX11" i="1"/>
  <c r="CX10" i="1"/>
  <c r="CX33" i="1"/>
  <c r="CX21" i="1"/>
  <c r="CX32" i="1"/>
  <c r="CX25" i="1"/>
  <c r="CX12" i="1"/>
  <c r="CX28" i="1"/>
  <c r="CX18" i="1"/>
  <c r="CX14" i="1"/>
  <c r="CX20" i="1"/>
  <c r="CX15" i="1"/>
  <c r="CX16" i="1"/>
  <c r="CX30" i="1"/>
  <c r="CX27" i="1"/>
  <c r="CX24" i="1"/>
  <c r="BB16" i="6"/>
  <c r="BB29" i="6"/>
  <c r="BB25" i="6"/>
  <c r="BB21" i="6"/>
  <c r="BB32" i="6"/>
  <c r="BB30" i="6"/>
  <c r="BB23" i="6"/>
  <c r="BB31" i="6"/>
  <c r="BB26" i="6"/>
  <c r="BB24" i="6"/>
  <c r="BB20" i="6"/>
  <c r="BB28" i="6"/>
  <c r="BB22" i="6"/>
  <c r="BB27" i="6"/>
  <c r="BB18" i="6"/>
  <c r="AP11" i="2"/>
  <c r="AP26" i="2"/>
  <c r="AP33" i="2"/>
  <c r="AP9" i="2"/>
  <c r="AP28" i="2"/>
  <c r="AP24" i="2"/>
  <c r="AP27" i="2"/>
  <c r="AP17" i="2"/>
  <c r="AP31" i="2"/>
  <c r="AP30" i="2"/>
  <c r="AP22" i="2"/>
  <c r="AP10" i="2"/>
  <c r="AP19" i="2"/>
  <c r="AP25" i="2"/>
  <c r="AP20" i="2"/>
  <c r="AP21" i="2"/>
  <c r="AP16" i="2"/>
  <c r="AP23" i="2"/>
  <c r="AP32" i="2"/>
  <c r="AP12" i="2"/>
  <c r="AP18" i="2"/>
  <c r="AP14" i="2"/>
  <c r="AP15" i="2"/>
  <c r="CT82" i="3"/>
  <c r="CT84" i="3" s="1"/>
  <c r="CJ76" i="3"/>
  <c r="CJ36" i="3"/>
  <c r="AE13" i="1"/>
  <c r="BN33" i="3"/>
  <c r="BN28" i="3"/>
  <c r="BN24" i="3"/>
  <c r="BN20" i="3"/>
  <c r="BN16" i="3"/>
  <c r="BN10" i="3"/>
  <c r="BN32" i="3"/>
  <c r="BN30" i="3"/>
  <c r="BN22" i="3"/>
  <c r="BN15" i="3"/>
  <c r="BN17" i="3"/>
  <c r="BN11" i="3"/>
  <c r="BN21" i="3"/>
  <c r="BN18" i="3"/>
  <c r="BN27" i="3"/>
  <c r="BN23" i="3"/>
  <c r="BN19" i="3"/>
  <c r="BN14" i="3"/>
  <c r="BN12" i="3"/>
  <c r="BN25" i="3"/>
  <c r="BN26" i="3"/>
  <c r="BN9" i="3"/>
  <c r="BN31" i="3"/>
  <c r="DJ32" i="5"/>
  <c r="DJ28" i="5"/>
  <c r="DJ24" i="5"/>
  <c r="DJ20" i="5"/>
  <c r="DJ21" i="5"/>
  <c r="DJ18" i="5"/>
  <c r="DJ27" i="5"/>
  <c r="DJ25" i="5"/>
  <c r="DJ19" i="5"/>
  <c r="DJ31" i="5"/>
  <c r="DJ29" i="5"/>
  <c r="DJ23" i="5"/>
  <c r="DJ30" i="5"/>
  <c r="DJ22" i="5"/>
  <c r="DJ16" i="5"/>
  <c r="DJ26" i="5"/>
  <c r="CL32" i="5"/>
  <c r="CL28" i="5"/>
  <c r="CL24" i="5"/>
  <c r="CL20" i="5"/>
  <c r="CL26" i="5"/>
  <c r="CL19" i="5"/>
  <c r="CL29" i="5"/>
  <c r="CL27" i="5"/>
  <c r="CL22" i="5"/>
  <c r="CL16" i="5"/>
  <c r="CL21" i="5"/>
  <c r="CL18" i="5"/>
  <c r="CL30" i="5"/>
  <c r="CL23" i="5"/>
  <c r="CL31" i="5"/>
  <c r="CL25" i="5"/>
  <c r="J7" i="28"/>
  <c r="M95" i="2"/>
  <c r="M97" i="2" s="1"/>
  <c r="AE19" i="1"/>
  <c r="BZ14" i="1"/>
  <c r="BZ11" i="1"/>
  <c r="BZ30" i="1"/>
  <c r="BZ33" i="1"/>
  <c r="BZ18" i="1"/>
  <c r="BZ10" i="1"/>
  <c r="BZ27" i="1"/>
  <c r="BZ24" i="1"/>
  <c r="BZ21" i="1"/>
  <c r="BZ15" i="1"/>
  <c r="BZ25" i="1"/>
  <c r="BZ23" i="1"/>
  <c r="BZ17" i="1"/>
  <c r="BZ32" i="1"/>
  <c r="BZ12" i="1"/>
  <c r="BZ26" i="1"/>
  <c r="BZ20" i="1"/>
  <c r="BZ16" i="1"/>
  <c r="BZ19" i="1"/>
  <c r="BZ31" i="1"/>
  <c r="BZ22" i="1"/>
  <c r="BZ9" i="1"/>
  <c r="BZ28" i="1"/>
  <c r="CL22" i="2"/>
  <c r="CL30" i="2"/>
  <c r="CL18" i="2"/>
  <c r="CL17" i="2"/>
  <c r="CL33" i="2"/>
  <c r="CL23" i="2"/>
  <c r="CL19" i="2"/>
  <c r="CL32" i="2"/>
  <c r="CL14" i="2"/>
  <c r="CL26" i="2"/>
  <c r="CL16" i="2"/>
  <c r="CL10" i="2"/>
  <c r="CL12" i="2"/>
  <c r="CL21" i="2"/>
  <c r="CL28" i="2"/>
  <c r="CL15" i="2"/>
  <c r="CL31" i="2"/>
  <c r="CL25" i="2"/>
  <c r="CL24" i="2"/>
  <c r="CL9" i="2"/>
  <c r="CL27" i="2"/>
  <c r="CL11" i="2"/>
  <c r="CL20" i="2"/>
  <c r="BZ31" i="6"/>
  <c r="BZ27" i="6"/>
  <c r="BZ23" i="6"/>
  <c r="BZ32" i="6"/>
  <c r="BZ25" i="6"/>
  <c r="BZ18" i="6"/>
  <c r="BZ16" i="6"/>
  <c r="BZ30" i="6"/>
  <c r="BZ29" i="6"/>
  <c r="BZ26" i="6"/>
  <c r="BZ20" i="6"/>
  <c r="BZ24" i="6"/>
  <c r="BZ28" i="6"/>
  <c r="BZ22" i="6"/>
  <c r="BZ21" i="6"/>
  <c r="AP16" i="6"/>
  <c r="AP32" i="6"/>
  <c r="AP28" i="6"/>
  <c r="AP24" i="6"/>
  <c r="AP20" i="6"/>
  <c r="AP31" i="6"/>
  <c r="AP22" i="6"/>
  <c r="AP26" i="6"/>
  <c r="AP27" i="6"/>
  <c r="AP29" i="6"/>
  <c r="AP23" i="6"/>
  <c r="AP21" i="6"/>
  <c r="AP30" i="6"/>
  <c r="AP25" i="6"/>
  <c r="AP18" i="6"/>
  <c r="BB33" i="3"/>
  <c r="BB28" i="3"/>
  <c r="BB24" i="3"/>
  <c r="BB20" i="3"/>
  <c r="BB16" i="3"/>
  <c r="BB10" i="3"/>
  <c r="BB26" i="3"/>
  <c r="BB19" i="3"/>
  <c r="BB17" i="3"/>
  <c r="BB11" i="3"/>
  <c r="BB31" i="3"/>
  <c r="BB25" i="3"/>
  <c r="BB23" i="3"/>
  <c r="BB18" i="3"/>
  <c r="BB12" i="3"/>
  <c r="BB30" i="3"/>
  <c r="BB14" i="3"/>
  <c r="BB21" i="3"/>
  <c r="BB27" i="3"/>
  <c r="BB15" i="3"/>
  <c r="BB22" i="3"/>
  <c r="BB9" i="3"/>
  <c r="BB32" i="3"/>
  <c r="CJ77" i="4"/>
  <c r="BM34" i="3"/>
  <c r="AO34" i="3"/>
  <c r="DT36" i="1"/>
  <c r="DT76" i="1"/>
  <c r="DT80" i="1" s="1"/>
  <c r="AM82" i="3"/>
  <c r="AM84" i="3" s="1"/>
  <c r="AK62" i="3"/>
  <c r="AK64" i="3" s="1"/>
  <c r="DU34" i="3"/>
  <c r="DH76" i="1"/>
  <c r="DH80" i="1" s="1"/>
  <c r="DH36" i="1"/>
  <c r="CI82" i="3"/>
  <c r="AE39" i="4"/>
  <c r="CW34" i="1"/>
  <c r="DI34" i="2"/>
  <c r="BY34" i="3"/>
  <c r="Q76" i="3"/>
  <c r="R34" i="3"/>
  <c r="CK34" i="2"/>
  <c r="BA34" i="1"/>
  <c r="M95" i="5"/>
  <c r="M97" i="5" s="1"/>
  <c r="J10" i="28"/>
  <c r="BA34" i="2"/>
  <c r="BA76" i="2" s="1"/>
  <c r="AP32" i="3"/>
  <c r="AP27" i="3"/>
  <c r="AP23" i="3"/>
  <c r="AP19" i="3"/>
  <c r="AP15" i="3"/>
  <c r="AP12" i="3"/>
  <c r="AP9" i="3"/>
  <c r="AP31" i="3"/>
  <c r="AP28" i="3"/>
  <c r="AP21" i="3"/>
  <c r="AP14" i="3"/>
  <c r="AP26" i="3"/>
  <c r="AP25" i="3"/>
  <c r="AP22" i="3"/>
  <c r="AP18" i="3"/>
  <c r="AP11" i="3"/>
  <c r="AP33" i="3"/>
  <c r="AP20" i="3"/>
  <c r="AP10" i="3"/>
  <c r="AP16" i="3"/>
  <c r="AP24" i="3"/>
  <c r="AP30" i="3"/>
  <c r="AP17" i="3"/>
  <c r="DI34" i="1"/>
  <c r="AZ76" i="1"/>
  <c r="AZ80" i="1" s="1"/>
  <c r="AE16" i="1"/>
  <c r="R58" i="1"/>
  <c r="AX82" i="3"/>
  <c r="AX84" i="3" s="1"/>
  <c r="Q76" i="2"/>
  <c r="R34" i="2"/>
  <c r="CG86" i="3"/>
  <c r="CG93" i="3"/>
  <c r="CG96" i="3" s="1"/>
  <c r="AE9" i="1"/>
  <c r="AN36" i="3"/>
  <c r="AN76" i="3"/>
  <c r="AZ36" i="3"/>
  <c r="AZ76" i="3"/>
  <c r="AZ80" i="3" s="1"/>
  <c r="M95" i="6"/>
  <c r="M97" i="6" s="1"/>
  <c r="J11" i="28"/>
  <c r="DV18" i="1"/>
  <c r="DV14" i="1"/>
  <c r="DV11" i="1"/>
  <c r="DV32" i="1"/>
  <c r="DV27" i="1"/>
  <c r="DV23" i="1"/>
  <c r="DV19" i="1"/>
  <c r="DV33" i="1"/>
  <c r="DV25" i="1"/>
  <c r="DV16" i="1"/>
  <c r="DV9" i="1"/>
  <c r="DV31" i="1"/>
  <c r="DV12" i="1"/>
  <c r="DV28" i="1"/>
  <c r="DV22" i="1"/>
  <c r="DV15" i="1"/>
  <c r="DV24" i="1"/>
  <c r="DV26" i="1"/>
  <c r="DV17" i="1"/>
  <c r="DV20" i="1"/>
  <c r="DV21" i="1"/>
  <c r="DV30" i="1"/>
  <c r="DV10" i="1"/>
  <c r="DV25" i="5"/>
  <c r="DV32" i="5"/>
  <c r="DV22" i="5"/>
  <c r="DV29" i="5"/>
  <c r="DV19" i="5"/>
  <c r="DV31" i="5"/>
  <c r="DV27" i="5"/>
  <c r="DV23" i="5"/>
  <c r="DV28" i="5"/>
  <c r="DV18" i="5"/>
  <c r="DV30" i="5"/>
  <c r="DV20" i="5"/>
  <c r="DV24" i="5"/>
  <c r="DV26" i="5"/>
  <c r="DV21" i="5"/>
  <c r="DV16" i="5"/>
  <c r="DV33" i="3"/>
  <c r="DV28" i="3"/>
  <c r="DV24" i="3"/>
  <c r="DV20" i="3"/>
  <c r="DV16" i="3"/>
  <c r="DV10" i="3"/>
  <c r="DV31" i="3"/>
  <c r="DV23" i="3"/>
  <c r="DV21" i="3"/>
  <c r="DV14" i="3"/>
  <c r="DV9" i="3"/>
  <c r="DV25" i="3"/>
  <c r="DV18" i="3"/>
  <c r="DV12" i="3"/>
  <c r="DV30" i="3"/>
  <c r="DV26" i="3"/>
  <c r="DV11" i="3"/>
  <c r="DV19" i="3"/>
  <c r="DV15" i="3"/>
  <c r="DV22" i="3"/>
  <c r="DV17" i="3"/>
  <c r="DV32" i="3"/>
  <c r="DV27" i="3"/>
  <c r="CL31" i="3"/>
  <c r="CL26" i="3"/>
  <c r="CL22" i="3"/>
  <c r="CL18" i="3"/>
  <c r="CL14" i="3"/>
  <c r="CL11" i="3"/>
  <c r="CL30" i="3"/>
  <c r="CL27" i="3"/>
  <c r="CL20" i="3"/>
  <c r="CL12" i="3"/>
  <c r="CL33" i="3"/>
  <c r="CL25" i="3"/>
  <c r="CL32" i="3"/>
  <c r="CL28" i="3"/>
  <c r="CL15" i="3"/>
  <c r="CL24" i="3"/>
  <c r="CL16" i="3"/>
  <c r="CL9" i="3"/>
  <c r="CL19" i="3"/>
  <c r="CL10" i="3"/>
  <c r="CL23" i="3"/>
  <c r="CL17" i="3"/>
  <c r="CL21" i="3"/>
  <c r="CH84" i="3"/>
  <c r="CV76" i="2"/>
  <c r="CV80" i="2" s="1"/>
  <c r="DU34" i="1"/>
  <c r="AC76" i="3"/>
  <c r="AC80" i="3" s="1"/>
  <c r="AC36" i="3"/>
  <c r="CW34" i="3"/>
  <c r="AE15" i="1"/>
  <c r="CK34" i="1"/>
  <c r="CL31" i="6"/>
  <c r="CL27" i="6"/>
  <c r="CL23" i="6"/>
  <c r="CL19" i="6"/>
  <c r="CL21" i="6"/>
  <c r="CL28" i="6"/>
  <c r="CL18" i="6"/>
  <c r="CL20" i="6"/>
  <c r="CL29" i="6"/>
  <c r="CL24" i="6"/>
  <c r="CL22" i="6"/>
  <c r="CL16" i="6"/>
  <c r="CL30" i="6"/>
  <c r="CL26" i="6"/>
  <c r="CL25" i="6"/>
  <c r="CL32" i="6"/>
  <c r="DH76" i="2"/>
  <c r="DH80" i="2" s="1"/>
  <c r="DH36" i="2"/>
  <c r="Q76" i="1"/>
  <c r="R34" i="1"/>
  <c r="BV82" i="3"/>
  <c r="BV84" i="3" s="1"/>
  <c r="BN16" i="6"/>
  <c r="BN28" i="6"/>
  <c r="BN25" i="6"/>
  <c r="BN22" i="6"/>
  <c r="BN31" i="6"/>
  <c r="BN23" i="6"/>
  <c r="BN29" i="6"/>
  <c r="BN21" i="6"/>
  <c r="BN27" i="6"/>
  <c r="BN20" i="6"/>
  <c r="BN24" i="6"/>
  <c r="BN26" i="6"/>
  <c r="BN18" i="6"/>
  <c r="BN30" i="6"/>
  <c r="BN32" i="6"/>
  <c r="AE17" i="1"/>
  <c r="BY34" i="2"/>
  <c r="BY76" i="2" s="1"/>
  <c r="BX36" i="3"/>
  <c r="BX76" i="3"/>
  <c r="DH76" i="3"/>
  <c r="DH80" i="3" s="1"/>
  <c r="DH36" i="3"/>
  <c r="AE18" i="1"/>
  <c r="CX31" i="6"/>
  <c r="CX27" i="6"/>
  <c r="CX23" i="6"/>
  <c r="CX19" i="6"/>
  <c r="CX24" i="6"/>
  <c r="CX21" i="6"/>
  <c r="CX18" i="6"/>
  <c r="CX30" i="6"/>
  <c r="CX16" i="6"/>
  <c r="CX32" i="6"/>
  <c r="CX26" i="6"/>
  <c r="CX29" i="6"/>
  <c r="CX28" i="6"/>
  <c r="CX20" i="6"/>
  <c r="CX25" i="6"/>
  <c r="CX22" i="6"/>
  <c r="CX19" i="5"/>
  <c r="CX26" i="5"/>
  <c r="CX23" i="5"/>
  <c r="CX20" i="5"/>
  <c r="CX22" i="5"/>
  <c r="CX18" i="5"/>
  <c r="CX32" i="5"/>
  <c r="CX29" i="5"/>
  <c r="CX24" i="5"/>
  <c r="CX16" i="5"/>
  <c r="CX27" i="5"/>
  <c r="CX30" i="5"/>
  <c r="CX25" i="5"/>
  <c r="CX31" i="5"/>
  <c r="CX21" i="5"/>
  <c r="CX28" i="5"/>
  <c r="BB16" i="2"/>
  <c r="BB9" i="2"/>
  <c r="BB20" i="2"/>
  <c r="BB25" i="2"/>
  <c r="BB28" i="2"/>
  <c r="BB32" i="2"/>
  <c r="BB31" i="2"/>
  <c r="BB15" i="2"/>
  <c r="BB14" i="2"/>
  <c r="BB26" i="2"/>
  <c r="BB23" i="2"/>
  <c r="BB17" i="2"/>
  <c r="BB27" i="2"/>
  <c r="BB18" i="2"/>
  <c r="BB10" i="2"/>
  <c r="BB19" i="2"/>
  <c r="BB12" i="2"/>
  <c r="BB30" i="2"/>
  <c r="BB33" i="2"/>
  <c r="BB11" i="2"/>
  <c r="BB22" i="2"/>
  <c r="BB24" i="2"/>
  <c r="BB21" i="2"/>
  <c r="DH77" i="4"/>
  <c r="CX32" i="3"/>
  <c r="CX27" i="3"/>
  <c r="CX23" i="3"/>
  <c r="CX19" i="3"/>
  <c r="CX15" i="3"/>
  <c r="CX12" i="3"/>
  <c r="CX9" i="3"/>
  <c r="CX33" i="3"/>
  <c r="CX25" i="3"/>
  <c r="CX18" i="3"/>
  <c r="CX16" i="3"/>
  <c r="CX30" i="3"/>
  <c r="CX24" i="3"/>
  <c r="CX22" i="3"/>
  <c r="CX17" i="3"/>
  <c r="CX11" i="3"/>
  <c r="CX26" i="3"/>
  <c r="CX20" i="3"/>
  <c r="CX14" i="3"/>
  <c r="CX21" i="3"/>
  <c r="CX31" i="3"/>
  <c r="CX10" i="3"/>
  <c r="CX28" i="3"/>
  <c r="DJ12" i="2"/>
  <c r="DJ23" i="2"/>
  <c r="DJ15" i="2"/>
  <c r="DJ10" i="2"/>
  <c r="DJ32" i="2"/>
  <c r="DJ24" i="2"/>
  <c r="DJ30" i="2"/>
  <c r="DJ18" i="2"/>
  <c r="DJ25" i="2"/>
  <c r="DJ20" i="2"/>
  <c r="DJ27" i="2"/>
  <c r="DJ31" i="2"/>
  <c r="DJ21" i="2"/>
  <c r="DJ28" i="2"/>
  <c r="DJ22" i="2"/>
  <c r="DJ16" i="2"/>
  <c r="DJ11" i="2"/>
  <c r="DJ26" i="2"/>
  <c r="DJ17" i="2"/>
  <c r="DJ9" i="2"/>
  <c r="DJ33" i="2"/>
  <c r="DJ19" i="2"/>
  <c r="DJ14" i="2"/>
  <c r="BB29" i="5"/>
  <c r="BB25" i="5"/>
  <c r="BB21" i="5"/>
  <c r="BB27" i="5"/>
  <c r="BB20" i="5"/>
  <c r="BB18" i="5"/>
  <c r="BB16" i="5"/>
  <c r="BB24" i="5"/>
  <c r="BB26" i="5"/>
  <c r="BB23" i="5"/>
  <c r="BB32" i="5"/>
  <c r="BB30" i="5"/>
  <c r="BB19" i="5"/>
  <c r="BB22" i="5"/>
  <c r="BB31" i="5"/>
  <c r="BB28" i="5"/>
  <c r="DV31" i="6"/>
  <c r="DV25" i="6"/>
  <c r="DV22" i="6"/>
  <c r="DV29" i="6"/>
  <c r="DV19" i="6"/>
  <c r="DV26" i="6"/>
  <c r="DV28" i="6"/>
  <c r="DV24" i="6"/>
  <c r="DV16" i="6"/>
  <c r="DV21" i="6"/>
  <c r="DV30" i="6"/>
  <c r="DV23" i="6"/>
  <c r="DV18" i="6"/>
  <c r="DV32" i="6"/>
  <c r="DV27" i="6"/>
  <c r="DV20" i="6"/>
  <c r="BN16" i="5"/>
  <c r="BN30" i="5"/>
  <c r="BN26" i="5"/>
  <c r="BN22" i="5"/>
  <c r="BN18" i="5"/>
  <c r="BN31" i="5"/>
  <c r="BN24" i="5"/>
  <c r="BN19" i="5"/>
  <c r="BN28" i="5"/>
  <c r="BN23" i="5"/>
  <c r="BN21" i="5"/>
  <c r="BN20" i="5"/>
  <c r="BN32" i="5"/>
  <c r="BN29" i="5"/>
  <c r="BN25" i="5"/>
  <c r="BN27" i="5"/>
  <c r="BZ30" i="3"/>
  <c r="BZ25" i="3"/>
  <c r="BZ21" i="3"/>
  <c r="BZ17" i="3"/>
  <c r="BZ32" i="3"/>
  <c r="BZ24" i="3"/>
  <c r="BZ22" i="3"/>
  <c r="BZ15" i="3"/>
  <c r="BZ10" i="3"/>
  <c r="BZ26" i="3"/>
  <c r="BZ19" i="3"/>
  <c r="BZ14" i="3"/>
  <c r="BZ9" i="3"/>
  <c r="BZ23" i="3"/>
  <c r="BZ20" i="3"/>
  <c r="BZ31" i="3"/>
  <c r="BZ18" i="3"/>
  <c r="BZ28" i="3"/>
  <c r="BZ27" i="3"/>
  <c r="BZ12" i="3"/>
  <c r="BZ16" i="3"/>
  <c r="BZ33" i="3"/>
  <c r="BZ11" i="3"/>
  <c r="AZ77" i="4"/>
  <c r="AC77" i="4"/>
  <c r="CU82" i="3"/>
  <c r="AD34" i="2"/>
  <c r="DU34" i="2"/>
  <c r="BZ32" i="2"/>
  <c r="BZ9" i="2"/>
  <c r="BZ28" i="2"/>
  <c r="BZ22" i="2"/>
  <c r="BZ18" i="2"/>
  <c r="BZ30" i="2"/>
  <c r="BZ31" i="2"/>
  <c r="BZ27" i="2"/>
  <c r="BZ23" i="2"/>
  <c r="BZ19" i="2"/>
  <c r="BZ33" i="2"/>
  <c r="BZ15" i="2"/>
  <c r="BZ24" i="2"/>
  <c r="BZ26" i="2"/>
  <c r="BZ20" i="2"/>
  <c r="BZ17" i="2"/>
  <c r="BZ16" i="2"/>
  <c r="BZ14" i="2"/>
  <c r="BZ12" i="2"/>
  <c r="BZ21" i="2"/>
  <c r="BZ11" i="2"/>
  <c r="BZ25" i="2"/>
  <c r="BZ10" i="2"/>
  <c r="DJ31" i="1"/>
  <c r="DJ26" i="1"/>
  <c r="DJ22" i="1"/>
  <c r="DJ18" i="1"/>
  <c r="DJ14" i="1"/>
  <c r="DJ11" i="1"/>
  <c r="DJ16" i="1"/>
  <c r="DJ9" i="1"/>
  <c r="DJ28" i="1"/>
  <c r="DJ21" i="1"/>
  <c r="DJ19" i="1"/>
  <c r="DJ12" i="1"/>
  <c r="DJ33" i="1"/>
  <c r="DJ27" i="1"/>
  <c r="DJ25" i="1"/>
  <c r="DJ20" i="1"/>
  <c r="DJ15" i="1"/>
  <c r="DJ24" i="1"/>
  <c r="DJ30" i="1"/>
  <c r="DJ10" i="1"/>
  <c r="DJ32" i="1"/>
  <c r="DJ23" i="1"/>
  <c r="DJ17" i="1"/>
  <c r="CX33" i="2"/>
  <c r="CX23" i="2"/>
  <c r="CX30" i="2"/>
  <c r="CX19" i="2"/>
  <c r="CX25" i="2"/>
  <c r="CX22" i="2"/>
  <c r="CX24" i="2"/>
  <c r="CX21" i="2"/>
  <c r="CX9" i="2"/>
  <c r="CX10" i="2"/>
  <c r="CX20" i="2"/>
  <c r="CX16" i="2"/>
  <c r="CX31" i="2"/>
  <c r="CX18" i="2"/>
  <c r="CX32" i="2"/>
  <c r="CX14" i="2"/>
  <c r="CX11" i="2"/>
  <c r="CX17" i="2"/>
  <c r="CX26" i="2"/>
  <c r="CX15" i="2"/>
  <c r="CX28" i="2"/>
  <c r="CX27" i="2"/>
  <c r="CX12" i="2"/>
  <c r="BN9" i="2"/>
  <c r="BN21" i="2"/>
  <c r="BN16" i="2"/>
  <c r="BN20" i="2"/>
  <c r="BN33" i="2"/>
  <c r="BN18" i="2"/>
  <c r="BN19" i="2"/>
  <c r="BN30" i="2"/>
  <c r="BN17" i="2"/>
  <c r="BN28" i="2"/>
  <c r="BN15" i="2"/>
  <c r="BN31" i="2"/>
  <c r="BN14" i="2"/>
  <c r="BN25" i="2"/>
  <c r="BN11" i="2"/>
  <c r="BN24" i="2"/>
  <c r="BN23" i="2"/>
  <c r="BN27" i="2"/>
  <c r="BN32" i="2"/>
  <c r="BN26" i="2"/>
  <c r="BN22" i="2"/>
  <c r="BN12" i="2"/>
  <c r="BN10" i="2"/>
  <c r="CL31" i="1"/>
  <c r="CL33" i="1"/>
  <c r="CL14" i="1"/>
  <c r="CL27" i="1"/>
  <c r="CL22" i="1"/>
  <c r="CL23" i="1"/>
  <c r="CL21" i="1"/>
  <c r="CL25" i="1"/>
  <c r="CL18" i="1"/>
  <c r="CL15" i="1"/>
  <c r="CL24" i="1"/>
  <c r="CL9" i="1"/>
  <c r="CL12" i="1"/>
  <c r="CL26" i="1"/>
  <c r="CL19" i="1"/>
  <c r="CL28" i="1"/>
  <c r="CL17" i="1"/>
  <c r="CL16" i="1"/>
  <c r="CL30" i="1"/>
  <c r="CL11" i="1"/>
  <c r="CL20" i="1"/>
  <c r="CL10" i="1"/>
  <c r="CL32" i="1"/>
  <c r="DT76" i="2"/>
  <c r="DT80" i="2" s="1"/>
  <c r="DT36" i="2"/>
  <c r="DT55" i="2" s="1"/>
  <c r="CV76" i="3"/>
  <c r="CV36" i="3"/>
  <c r="CV55" i="3" s="1"/>
  <c r="CV60" i="3" s="1"/>
  <c r="DT76" i="3"/>
  <c r="DT80" i="3" s="1"/>
  <c r="DT36" i="3"/>
  <c r="BB32" i="1"/>
  <c r="BB27" i="1"/>
  <c r="BB23" i="1"/>
  <c r="BB19" i="1"/>
  <c r="BB15" i="1"/>
  <c r="BB12" i="1"/>
  <c r="BB9" i="1"/>
  <c r="BB33" i="1"/>
  <c r="BB25" i="1"/>
  <c r="BB18" i="1"/>
  <c r="BB16" i="1"/>
  <c r="BB20" i="1"/>
  <c r="BB10" i="1"/>
  <c r="BB31" i="1"/>
  <c r="BB17" i="1"/>
  <c r="BB14" i="1"/>
  <c r="BB11" i="1"/>
  <c r="BB26" i="1"/>
  <c r="BB21" i="1"/>
  <c r="BB28" i="1"/>
  <c r="BB30" i="1"/>
  <c r="BB24" i="1"/>
  <c r="BB22" i="1"/>
  <c r="CH82" i="4"/>
  <c r="CH84" i="4" s="1"/>
  <c r="DH36" i="4"/>
  <c r="AZ76" i="4"/>
  <c r="AZ80" i="4" s="1"/>
  <c r="AL82" i="4"/>
  <c r="AL84" i="4" s="1"/>
  <c r="AL86" i="4" s="1"/>
  <c r="CJ36" i="4"/>
  <c r="BX76" i="4"/>
  <c r="BX80" i="4" s="1"/>
  <c r="N64" i="4"/>
  <c r="AW93" i="4"/>
  <c r="AW96" i="4" s="1"/>
  <c r="CV76" i="4"/>
  <c r="CV80" i="4" s="1"/>
  <c r="BL36" i="4"/>
  <c r="AC76" i="4"/>
  <c r="AC80" i="4" s="1"/>
  <c r="N96" i="4"/>
  <c r="AN76" i="4"/>
  <c r="AN80" i="4" s="1"/>
  <c r="CI82" i="4"/>
  <c r="M96" i="4"/>
  <c r="Z93" i="4"/>
  <c r="Z96" i="4" s="1"/>
  <c r="K97" i="4"/>
  <c r="L95" i="4" s="1"/>
  <c r="H9" i="28"/>
  <c r="AA82" i="5"/>
  <c r="AA84" i="5" s="1"/>
  <c r="CH86" i="5"/>
  <c r="AY74" i="5"/>
  <c r="AB82" i="6"/>
  <c r="AB84" i="6" s="1"/>
  <c r="AB86" i="6" s="1"/>
  <c r="P82" i="5"/>
  <c r="P84" i="5" s="1"/>
  <c r="BW82" i="6"/>
  <c r="BW84" i="6" s="1"/>
  <c r="BW86" i="6" s="1"/>
  <c r="CU82" i="5"/>
  <c r="CU84" i="5" s="1"/>
  <c r="CU86" i="5" s="1"/>
  <c r="CL28" i="4"/>
  <c r="CL21" i="4"/>
  <c r="CL33" i="4"/>
  <c r="CL23" i="4"/>
  <c r="CL18" i="4"/>
  <c r="CL12" i="4"/>
  <c r="CL20" i="4"/>
  <c r="CL17" i="4"/>
  <c r="CL14" i="4"/>
  <c r="CL31" i="4"/>
  <c r="CL10" i="4"/>
  <c r="CL13" i="4"/>
  <c r="CL29" i="4"/>
  <c r="CL25" i="4"/>
  <c r="CL11" i="4"/>
  <c r="CL27" i="4"/>
  <c r="CL16" i="4"/>
  <c r="CL9" i="4"/>
  <c r="CL30" i="4"/>
  <c r="CL26" i="4"/>
  <c r="CL15" i="4"/>
  <c r="CL22" i="4"/>
  <c r="CL19" i="4"/>
  <c r="CL32" i="4"/>
  <c r="CL24" i="4"/>
  <c r="DV17" i="4"/>
  <c r="DV11" i="4"/>
  <c r="DV32" i="4"/>
  <c r="DV25" i="4"/>
  <c r="DV33" i="4"/>
  <c r="DV18" i="4"/>
  <c r="DV12" i="4"/>
  <c r="DV26" i="4"/>
  <c r="DV19" i="4"/>
  <c r="DV9" i="4"/>
  <c r="DV28" i="4"/>
  <c r="DV15" i="4"/>
  <c r="DV23" i="4"/>
  <c r="DV29" i="4"/>
  <c r="DV20" i="4"/>
  <c r="DV31" i="4"/>
  <c r="DV22" i="4"/>
  <c r="DV30" i="4"/>
  <c r="DV14" i="4"/>
  <c r="DV27" i="4"/>
  <c r="DV10" i="4"/>
  <c r="DV21" i="4"/>
  <c r="DV13" i="4"/>
  <c r="DV16" i="4"/>
  <c r="DV24" i="4"/>
  <c r="DJ31" i="4"/>
  <c r="DJ24" i="4"/>
  <c r="DJ17" i="4"/>
  <c r="DJ11" i="4"/>
  <c r="DJ32" i="4"/>
  <c r="DJ25" i="4"/>
  <c r="DJ33" i="4"/>
  <c r="DJ18" i="4"/>
  <c r="DJ12" i="4"/>
  <c r="DJ22" i="4"/>
  <c r="DJ13" i="4"/>
  <c r="DJ30" i="4"/>
  <c r="DJ20" i="4"/>
  <c r="DJ9" i="4"/>
  <c r="DJ23" i="4"/>
  <c r="DJ14" i="4"/>
  <c r="DJ16" i="4"/>
  <c r="DJ19" i="4"/>
  <c r="DJ28" i="4"/>
  <c r="DJ27" i="4"/>
  <c r="DJ15" i="4"/>
  <c r="DJ10" i="4"/>
  <c r="DJ21" i="4"/>
  <c r="DJ29" i="4"/>
  <c r="DJ26" i="4"/>
  <c r="AP29" i="4"/>
  <c r="AP30" i="4"/>
  <c r="AP25" i="4"/>
  <c r="AP20" i="4"/>
  <c r="AP15" i="4"/>
  <c r="AP10" i="4"/>
  <c r="AP27" i="4"/>
  <c r="AP11" i="4"/>
  <c r="AP19" i="4"/>
  <c r="AP22" i="4"/>
  <c r="AP33" i="4"/>
  <c r="AP9" i="4"/>
  <c r="AP23" i="4"/>
  <c r="AP16" i="4"/>
  <c r="AP12" i="4"/>
  <c r="AP32" i="4"/>
  <c r="AP28" i="4"/>
  <c r="AP31" i="4"/>
  <c r="AP18" i="4"/>
  <c r="AP13" i="4"/>
  <c r="AP21" i="4"/>
  <c r="AP24" i="4"/>
  <c r="AP17" i="4"/>
  <c r="AP14" i="4"/>
  <c r="AP26" i="4"/>
  <c r="BW82" i="4"/>
  <c r="BW84" i="4" s="1"/>
  <c r="BW86" i="4" s="1"/>
  <c r="BN31" i="4"/>
  <c r="BN24" i="4"/>
  <c r="BN17" i="4"/>
  <c r="BN32" i="4"/>
  <c r="BN11" i="4"/>
  <c r="BN14" i="4"/>
  <c r="BN10" i="4"/>
  <c r="BN27" i="4"/>
  <c r="BN18" i="4"/>
  <c r="BN21" i="4"/>
  <c r="BN33" i="4"/>
  <c r="BN30" i="4"/>
  <c r="BN13" i="4"/>
  <c r="BN25" i="4"/>
  <c r="BN9" i="4"/>
  <c r="BN16" i="4"/>
  <c r="BN23" i="4"/>
  <c r="BN26" i="4"/>
  <c r="BN15" i="4"/>
  <c r="BN22" i="4"/>
  <c r="BN12" i="4"/>
  <c r="BN20" i="4"/>
  <c r="BN29" i="4"/>
  <c r="BN28" i="4"/>
  <c r="BN19" i="4"/>
  <c r="BZ32" i="4"/>
  <c r="BZ17" i="4"/>
  <c r="BZ11" i="4"/>
  <c r="BZ24" i="4"/>
  <c r="BZ14" i="4"/>
  <c r="BZ33" i="4"/>
  <c r="BZ25" i="4"/>
  <c r="BZ20" i="4"/>
  <c r="BZ29" i="4"/>
  <c r="BZ15" i="4"/>
  <c r="BZ16" i="4"/>
  <c r="BZ23" i="4"/>
  <c r="BZ21" i="4"/>
  <c r="BZ30" i="4"/>
  <c r="BZ26" i="4"/>
  <c r="BZ9" i="4"/>
  <c r="BZ13" i="4"/>
  <c r="BZ18" i="4"/>
  <c r="BZ31" i="4"/>
  <c r="BZ22" i="4"/>
  <c r="BZ27" i="4"/>
  <c r="BZ28" i="4"/>
  <c r="BZ12" i="4"/>
  <c r="BZ19" i="4"/>
  <c r="BZ10" i="4"/>
  <c r="CX31" i="4"/>
  <c r="CX24" i="4"/>
  <c r="CX32" i="4"/>
  <c r="CX25" i="4"/>
  <c r="CX14" i="4"/>
  <c r="CX9" i="4"/>
  <c r="CX27" i="4"/>
  <c r="CX29" i="4"/>
  <c r="CX15" i="4"/>
  <c r="CX11" i="4"/>
  <c r="CX20" i="4"/>
  <c r="CX23" i="4"/>
  <c r="CX26" i="4"/>
  <c r="CX10" i="4"/>
  <c r="CX21" i="4"/>
  <c r="CX12" i="4"/>
  <c r="CX19" i="4"/>
  <c r="CX30" i="4"/>
  <c r="CX33" i="4"/>
  <c r="CX17" i="4"/>
  <c r="CX22" i="4"/>
  <c r="CX16" i="4"/>
  <c r="CX13" i="4"/>
  <c r="CX28" i="4"/>
  <c r="CX18" i="4"/>
  <c r="BB23" i="4"/>
  <c r="BB16" i="4"/>
  <c r="BB31" i="4"/>
  <c r="BB24" i="4"/>
  <c r="BB17" i="4"/>
  <c r="BB27" i="4"/>
  <c r="BB12" i="4"/>
  <c r="BB30" i="4"/>
  <c r="BB21" i="4"/>
  <c r="BB15" i="4"/>
  <c r="BB9" i="4"/>
  <c r="BB25" i="4"/>
  <c r="BB11" i="4"/>
  <c r="BB32" i="4"/>
  <c r="BB19" i="4"/>
  <c r="BB22" i="4"/>
  <c r="BB18" i="4"/>
  <c r="BB14" i="4"/>
  <c r="BB29" i="4"/>
  <c r="BB28" i="4"/>
  <c r="BB20" i="4"/>
  <c r="BB13" i="4"/>
  <c r="BB33" i="4"/>
  <c r="BB10" i="4"/>
  <c r="BB26" i="4"/>
  <c r="P82" i="6"/>
  <c r="P84" i="6" s="1"/>
  <c r="P86" i="6" s="1"/>
  <c r="CH93" i="6"/>
  <c r="CH96" i="6" s="1"/>
  <c r="Z93" i="6"/>
  <c r="Z96" i="6" s="1"/>
  <c r="AA93" i="4"/>
  <c r="AA96" i="4" s="1"/>
  <c r="AX93" i="4"/>
  <c r="AX96" i="4" s="1"/>
  <c r="AA93" i="6"/>
  <c r="AA96" i="6" s="1"/>
  <c r="AY93" i="6"/>
  <c r="AY96" i="6" s="1"/>
  <c r="CU93" i="6"/>
  <c r="CU96" i="6" s="1"/>
  <c r="O93" i="4"/>
  <c r="O96" i="4" s="1"/>
  <c r="AX74" i="6"/>
  <c r="CV74" i="6"/>
  <c r="AZ74" i="5"/>
  <c r="AN74" i="5"/>
  <c r="AC74" i="4"/>
  <c r="AZ74" i="6"/>
  <c r="AC74" i="5"/>
  <c r="BL74" i="6"/>
  <c r="AZ74" i="4"/>
  <c r="DH74" i="6"/>
  <c r="BL74" i="5"/>
  <c r="CV74" i="5"/>
  <c r="BL74" i="4"/>
  <c r="BV74" i="6"/>
  <c r="DH74" i="5"/>
  <c r="AB82" i="5"/>
  <c r="AB84" i="5" s="1"/>
  <c r="AB86" i="5" s="1"/>
  <c r="BX74" i="5"/>
  <c r="CJ74" i="6"/>
  <c r="CV74" i="4"/>
  <c r="P74" i="4"/>
  <c r="BM41" i="6"/>
  <c r="BM77" i="6" s="1"/>
  <c r="BA41" i="6"/>
  <c r="BA77" i="6" s="1"/>
  <c r="DU41" i="6"/>
  <c r="DU77" i="6" s="1"/>
  <c r="AO41" i="5"/>
  <c r="AO77" i="5" s="1"/>
  <c r="BY41" i="4"/>
  <c r="BN12" i="6"/>
  <c r="BN38" i="6"/>
  <c r="BN39" i="6"/>
  <c r="BN10" i="6"/>
  <c r="BN15" i="6"/>
  <c r="BN9" i="6"/>
  <c r="BN11" i="6"/>
  <c r="BN17" i="6"/>
  <c r="BN14" i="6"/>
  <c r="CL38" i="5"/>
  <c r="CL39" i="5"/>
  <c r="CL15" i="5"/>
  <c r="CL11" i="5"/>
  <c r="CL17" i="5"/>
  <c r="CL12" i="5"/>
  <c r="CL10" i="5"/>
  <c r="CL14" i="5"/>
  <c r="CL9" i="5"/>
  <c r="AP39" i="5"/>
  <c r="AP12" i="5"/>
  <c r="AP17" i="5"/>
  <c r="AP15" i="5"/>
  <c r="AP11" i="5"/>
  <c r="AP14" i="5"/>
  <c r="AP38" i="5"/>
  <c r="AP10" i="5"/>
  <c r="AP9" i="5"/>
  <c r="DV12" i="5"/>
  <c r="DV17" i="5"/>
  <c r="DV38" i="5"/>
  <c r="DV39" i="5"/>
  <c r="DV9" i="5"/>
  <c r="DV15" i="5"/>
  <c r="DV10" i="5"/>
  <c r="DV11" i="5"/>
  <c r="DV14" i="5"/>
  <c r="DV17" i="6"/>
  <c r="DV10" i="6"/>
  <c r="DV11" i="6"/>
  <c r="DV9" i="6"/>
  <c r="DV12" i="6"/>
  <c r="DV39" i="6"/>
  <c r="DV15" i="6"/>
  <c r="DV38" i="6"/>
  <c r="DV14" i="6"/>
  <c r="CL39" i="6"/>
  <c r="CL12" i="6"/>
  <c r="CL9" i="6"/>
  <c r="CL17" i="6"/>
  <c r="CL10" i="6"/>
  <c r="CL14" i="6"/>
  <c r="CL15" i="6"/>
  <c r="CL38" i="6"/>
  <c r="CL11" i="6"/>
  <c r="BZ15" i="5"/>
  <c r="BZ11" i="5"/>
  <c r="BZ38" i="5"/>
  <c r="BZ12" i="5"/>
  <c r="BZ17" i="5"/>
  <c r="BZ14" i="5"/>
  <c r="BZ39" i="5"/>
  <c r="BZ10" i="5"/>
  <c r="BZ9" i="5"/>
  <c r="DJ14" i="5"/>
  <c r="DJ10" i="5"/>
  <c r="DJ11" i="5"/>
  <c r="DJ12" i="5"/>
  <c r="DJ17" i="5"/>
  <c r="DJ38" i="5"/>
  <c r="DJ39" i="5"/>
  <c r="DJ9" i="5"/>
  <c r="DJ15" i="5"/>
  <c r="CX9" i="5"/>
  <c r="CX10" i="5"/>
  <c r="CX38" i="5"/>
  <c r="CX39" i="5"/>
  <c r="CX11" i="5"/>
  <c r="CX12" i="5"/>
  <c r="CX15" i="5"/>
  <c r="CX17" i="5"/>
  <c r="CX14" i="5"/>
  <c r="CX9" i="6"/>
  <c r="CX14" i="6"/>
  <c r="CX17" i="6"/>
  <c r="CX12" i="6"/>
  <c r="CX11" i="6"/>
  <c r="CX38" i="6"/>
  <c r="CX39" i="6"/>
  <c r="CX15" i="6"/>
  <c r="CX10" i="6"/>
  <c r="BN10" i="5"/>
  <c r="BN17" i="5"/>
  <c r="BN12" i="5"/>
  <c r="BN15" i="5"/>
  <c r="BN38" i="5"/>
  <c r="BN39" i="5"/>
  <c r="BN9" i="5"/>
  <c r="BN11" i="5"/>
  <c r="BN14" i="5"/>
  <c r="BB39" i="6"/>
  <c r="BB15" i="6"/>
  <c r="BB9" i="6"/>
  <c r="BB38" i="6"/>
  <c r="BB10" i="6"/>
  <c r="BB14" i="6"/>
  <c r="BB12" i="6"/>
  <c r="BB17" i="6"/>
  <c r="BB11" i="6"/>
  <c r="AP38" i="6"/>
  <c r="AP9" i="6"/>
  <c r="AP39" i="6"/>
  <c r="AP14" i="6"/>
  <c r="AP17" i="6"/>
  <c r="AP11" i="6"/>
  <c r="AP12" i="6"/>
  <c r="AP10" i="6"/>
  <c r="AP15" i="6"/>
  <c r="DJ39" i="6"/>
  <c r="DJ10" i="6"/>
  <c r="DJ15" i="6"/>
  <c r="DJ17" i="6"/>
  <c r="DJ9" i="6"/>
  <c r="DJ11" i="6"/>
  <c r="DJ38" i="6"/>
  <c r="DJ14" i="6"/>
  <c r="DJ12" i="6"/>
  <c r="BB17" i="5"/>
  <c r="BB15" i="5"/>
  <c r="BB38" i="5"/>
  <c r="BB9" i="5"/>
  <c r="BB10" i="5"/>
  <c r="BB11" i="5"/>
  <c r="BB39" i="5"/>
  <c r="BB12" i="5"/>
  <c r="BB14" i="5"/>
  <c r="BZ38" i="6"/>
  <c r="BZ10" i="6"/>
  <c r="BZ11" i="6"/>
  <c r="BZ12" i="6"/>
  <c r="BZ15" i="6"/>
  <c r="BZ39" i="6"/>
  <c r="BZ9" i="6"/>
  <c r="BZ17" i="6"/>
  <c r="BZ14" i="6"/>
  <c r="CK41" i="4"/>
  <c r="BZ38" i="4"/>
  <c r="BZ39" i="4"/>
  <c r="DJ39" i="4"/>
  <c r="DJ38" i="4"/>
  <c r="DU41" i="4"/>
  <c r="DU77" i="4" s="1"/>
  <c r="DV38" i="4"/>
  <c r="DV39" i="4"/>
  <c r="CX38" i="4"/>
  <c r="CX39" i="4"/>
  <c r="AP39" i="4"/>
  <c r="AP38" i="4"/>
  <c r="BN38" i="4"/>
  <c r="BN39" i="4"/>
  <c r="BB38" i="4"/>
  <c r="BB39" i="4"/>
  <c r="CL39" i="4"/>
  <c r="CL38" i="4"/>
  <c r="AE58" i="1"/>
  <c r="CW46" i="4"/>
  <c r="AC36" i="4"/>
  <c r="CK46" i="4"/>
  <c r="BA46" i="4"/>
  <c r="DH36" i="5"/>
  <c r="CJ36" i="6"/>
  <c r="CV36" i="4"/>
  <c r="BL36" i="5"/>
  <c r="BL36" i="6"/>
  <c r="AZ36" i="6"/>
  <c r="AZ36" i="4"/>
  <c r="BV84" i="6"/>
  <c r="BV86" i="6" s="1"/>
  <c r="AX84" i="6"/>
  <c r="CG84" i="4"/>
  <c r="CG93" i="4" s="1"/>
  <c r="CG96" i="4" s="1"/>
  <c r="DU34" i="4"/>
  <c r="DU76" i="4" s="1"/>
  <c r="BT64" i="6"/>
  <c r="BX76" i="6"/>
  <c r="BX80" i="6" s="1"/>
  <c r="AO46" i="4"/>
  <c r="M86" i="6"/>
  <c r="O82" i="6"/>
  <c r="O84" i="6" s="1"/>
  <c r="DU7" i="6"/>
  <c r="DU71" i="6" s="1"/>
  <c r="DG74" i="5"/>
  <c r="CK7" i="4"/>
  <c r="CK71" i="4" s="1"/>
  <c r="CK72" i="4" s="1"/>
  <c r="BY7" i="5"/>
  <c r="BY71" i="5" s="1"/>
  <c r="BY72" i="5" s="1"/>
  <c r="Q77" i="5"/>
  <c r="R77" i="5" s="1"/>
  <c r="R41" i="5"/>
  <c r="CT82" i="4"/>
  <c r="BM7" i="5"/>
  <c r="BM71" i="5" s="1"/>
  <c r="BM72" i="5" s="1"/>
  <c r="CK7" i="5"/>
  <c r="CK71" i="5" s="1"/>
  <c r="CK72" i="5" s="1"/>
  <c r="BT86" i="4"/>
  <c r="CT82" i="5"/>
  <c r="CW41" i="4"/>
  <c r="AX84" i="5"/>
  <c r="DI41" i="6"/>
  <c r="DT71" i="6"/>
  <c r="BX71" i="6"/>
  <c r="AV86" i="4"/>
  <c r="CV76" i="6"/>
  <c r="CV80" i="6" s="1"/>
  <c r="CT82" i="6"/>
  <c r="O62" i="5"/>
  <c r="O64" i="5" s="1"/>
  <c r="AY82" i="4"/>
  <c r="CJ76" i="5"/>
  <c r="CJ80" i="5" s="1"/>
  <c r="AD7" i="4"/>
  <c r="AD71" i="4" s="1"/>
  <c r="AD72" i="4" s="1"/>
  <c r="DT77" i="5"/>
  <c r="R41" i="4"/>
  <c r="CT62" i="6"/>
  <c r="AD7" i="5"/>
  <c r="AD71" i="5" s="1"/>
  <c r="CK34" i="4"/>
  <c r="AN36" i="5"/>
  <c r="AO41" i="4"/>
  <c r="BU62" i="4"/>
  <c r="CW7" i="6"/>
  <c r="CW71" i="6" s="1"/>
  <c r="CW72" i="6" s="1"/>
  <c r="CW41" i="5"/>
  <c r="DU41" i="5"/>
  <c r="DU77" i="5" s="1"/>
  <c r="BY34" i="4"/>
  <c r="BT86" i="6"/>
  <c r="DI7" i="5"/>
  <c r="DI71" i="5" s="1"/>
  <c r="DI72" i="5" s="1"/>
  <c r="BM46" i="4"/>
  <c r="CG84" i="6"/>
  <c r="CG93" i="6" s="1"/>
  <c r="CG96" i="6" s="1"/>
  <c r="DT77" i="4"/>
  <c r="DU46" i="4"/>
  <c r="BA41" i="4"/>
  <c r="BK74" i="4"/>
  <c r="AN36" i="4"/>
  <c r="AN55" i="4" s="1"/>
  <c r="BK74" i="6"/>
  <c r="AO7" i="5"/>
  <c r="AO71" i="5" s="1"/>
  <c r="AO72" i="5" s="1"/>
  <c r="BY7" i="6"/>
  <c r="BY71" i="6" s="1"/>
  <c r="BY72" i="6" s="1"/>
  <c r="Y86" i="5"/>
  <c r="BM7" i="4"/>
  <c r="BM71" i="4" s="1"/>
  <c r="BM72" i="4" s="1"/>
  <c r="BA34" i="4"/>
  <c r="DH36" i="6"/>
  <c r="DH55" i="6" s="1"/>
  <c r="DH60" i="6" s="1"/>
  <c r="CK41" i="6"/>
  <c r="DG60" i="4"/>
  <c r="CW41" i="6"/>
  <c r="CW77" i="6" s="1"/>
  <c r="BA7" i="5"/>
  <c r="BA71" i="5" s="1"/>
  <c r="BA72" i="5" s="1"/>
  <c r="DU7" i="5"/>
  <c r="DU71" i="5" s="1"/>
  <c r="BY46" i="4"/>
  <c r="DT71" i="4"/>
  <c r="CT62" i="4"/>
  <c r="BM41" i="4"/>
  <c r="DU7" i="4"/>
  <c r="DU71" i="4" s="1"/>
  <c r="CG64" i="6"/>
  <c r="DT76" i="6"/>
  <c r="DT80" i="6" s="1"/>
  <c r="DI7" i="4"/>
  <c r="AM74" i="5"/>
  <c r="AO34" i="4"/>
  <c r="CG84" i="5"/>
  <c r="AW62" i="4"/>
  <c r="BX76" i="5"/>
  <c r="BX80" i="5" s="1"/>
  <c r="DG74" i="6"/>
  <c r="BX77" i="6"/>
  <c r="CV77" i="4"/>
  <c r="AZ36" i="5"/>
  <c r="CW7" i="4"/>
  <c r="CW71" i="4" s="1"/>
  <c r="CW72" i="4" s="1"/>
  <c r="CJ76" i="4"/>
  <c r="CJ80" i="4" s="1"/>
  <c r="AL62" i="4"/>
  <c r="BI84" i="5"/>
  <c r="BX36" i="4"/>
  <c r="DI46" i="4"/>
  <c r="CK7" i="6"/>
  <c r="CK71" i="6" s="1"/>
  <c r="CK72" i="6" s="1"/>
  <c r="DG74" i="4"/>
  <c r="Q71" i="5"/>
  <c r="R7" i="5"/>
  <c r="CW7" i="5"/>
  <c r="CW71" i="5" s="1"/>
  <c r="CW72" i="5" s="1"/>
  <c r="Q71" i="4"/>
  <c r="R7" i="4"/>
  <c r="DI41" i="5"/>
  <c r="BL76" i="4"/>
  <c r="BL80" i="4" s="1"/>
  <c r="BA7" i="4"/>
  <c r="BA71" i="4" s="1"/>
  <c r="BA72" i="4" s="1"/>
  <c r="BX71" i="4"/>
  <c r="CV76" i="5"/>
  <c r="CV80" i="5" s="1"/>
  <c r="CI82" i="6"/>
  <c r="CI84" i="6" s="1"/>
  <c r="CI86" i="6" s="1"/>
  <c r="DI34" i="4"/>
  <c r="AO7" i="4"/>
  <c r="AO71" i="4" s="1"/>
  <c r="AO72" i="4" s="1"/>
  <c r="AW62" i="6"/>
  <c r="BY41" i="6"/>
  <c r="BY77" i="6" s="1"/>
  <c r="DT76" i="5"/>
  <c r="DT80" i="5" s="1"/>
  <c r="BA41" i="5"/>
  <c r="BA77" i="5" s="1"/>
  <c r="CW34" i="4"/>
  <c r="AJ86" i="4"/>
  <c r="BL77" i="4"/>
  <c r="O82" i="5"/>
  <c r="O84" i="5" s="1"/>
  <c r="O93" i="5" s="1"/>
  <c r="O96" i="5" s="1"/>
  <c r="DI7" i="6"/>
  <c r="DI71" i="6" s="1"/>
  <c r="DI72" i="6" s="1"/>
  <c r="BV82" i="4"/>
  <c r="DT71" i="5"/>
  <c r="BT86" i="5"/>
  <c r="DT77" i="6"/>
  <c r="BI64" i="6"/>
  <c r="CK41" i="5"/>
  <c r="CI84" i="5"/>
  <c r="CI86" i="5" s="1"/>
  <c r="BY7" i="4"/>
  <c r="BY71" i="4" s="1"/>
  <c r="BY72" i="4" s="1"/>
  <c r="DT76" i="4"/>
  <c r="DT80" i="4" s="1"/>
  <c r="Q76" i="6"/>
  <c r="Q80" i="6" s="1"/>
  <c r="R34" i="6"/>
  <c r="BY41" i="5"/>
  <c r="R36" i="6"/>
  <c r="BI84" i="6"/>
  <c r="BI93" i="6" s="1"/>
  <c r="BI96" i="6" s="1"/>
  <c r="CG64" i="4"/>
  <c r="BA7" i="6"/>
  <c r="BA71" i="6" s="1"/>
  <c r="BA72" i="6" s="1"/>
  <c r="DH76" i="4"/>
  <c r="DH80" i="4" s="1"/>
  <c r="BM34" i="4"/>
  <c r="BK82" i="5"/>
  <c r="BK84" i="5" s="1"/>
  <c r="BK86" i="5" s="1"/>
  <c r="Q77" i="6"/>
  <c r="R77" i="6" s="1"/>
  <c r="R41" i="6"/>
  <c r="BM7" i="6"/>
  <c r="BM71" i="6" s="1"/>
  <c r="BM72" i="6" s="1"/>
  <c r="BJ82" i="4"/>
  <c r="BJ84" i="4" s="1"/>
  <c r="AN77" i="4"/>
  <c r="Q71" i="6"/>
  <c r="R7" i="6"/>
  <c r="DI41" i="4"/>
  <c r="AC36" i="5"/>
  <c r="BI84" i="4"/>
  <c r="BI93" i="4" s="1"/>
  <c r="BI96" i="4" s="1"/>
  <c r="BD4" i="3"/>
  <c r="BD2" i="3" s="1"/>
  <c r="CZ4" i="6"/>
  <c r="CZ2" i="6" s="1"/>
  <c r="BP4" i="2"/>
  <c r="BP2" i="2" s="1"/>
  <c r="CN4" i="5"/>
  <c r="CN2" i="5" s="1"/>
  <c r="DL4" i="1"/>
  <c r="DL2" i="1" s="1"/>
  <c r="BD4" i="1"/>
  <c r="BD2" i="1" s="1"/>
  <c r="BD4" i="2"/>
  <c r="BD2" i="2" s="1"/>
  <c r="DL4" i="2"/>
  <c r="DL2" i="2" s="1"/>
  <c r="DX4" i="5"/>
  <c r="DX2" i="5" s="1"/>
  <c r="CZ4" i="1"/>
  <c r="CZ2" i="1" s="1"/>
  <c r="DX4" i="2"/>
  <c r="DX2" i="2" s="1"/>
  <c r="BP4" i="3"/>
  <c r="BP2" i="3" s="1"/>
  <c r="BP4" i="6"/>
  <c r="BP2" i="6" s="1"/>
  <c r="BP4" i="1"/>
  <c r="BP2" i="1" s="1"/>
  <c r="DL4" i="6"/>
  <c r="DL2" i="6" s="1"/>
  <c r="DX4" i="1"/>
  <c r="DX2" i="1" s="1"/>
  <c r="CB4" i="5"/>
  <c r="CB2" i="5" s="1"/>
  <c r="BD4" i="6"/>
  <c r="BD2" i="6" s="1"/>
  <c r="BD4" i="5"/>
  <c r="BD2" i="5" s="1"/>
  <c r="DX4" i="3"/>
  <c r="DX2" i="3" s="1"/>
  <c r="DX4" i="6"/>
  <c r="DX2" i="6" s="1"/>
  <c r="DL4" i="5"/>
  <c r="DL2" i="5" s="1"/>
  <c r="CB4" i="4"/>
  <c r="CB2" i="4" s="1"/>
  <c r="DX4" i="4"/>
  <c r="DX2" i="4" s="1"/>
  <c r="CN4" i="3"/>
  <c r="CN2" i="3" s="1"/>
  <c r="CZ4" i="2"/>
  <c r="CZ2" i="2" s="1"/>
  <c r="BP4" i="5"/>
  <c r="BP2" i="5" s="1"/>
  <c r="CN4" i="2"/>
  <c r="CN2" i="2" s="1"/>
  <c r="CB4" i="3"/>
  <c r="CB2" i="3" s="1"/>
  <c r="DL4" i="4"/>
  <c r="DL2" i="4" s="1"/>
  <c r="CB4" i="1"/>
  <c r="CB2" i="1" s="1"/>
  <c r="CZ4" i="3"/>
  <c r="CZ2" i="3" s="1"/>
  <c r="DL4" i="3"/>
  <c r="DL2" i="3" s="1"/>
  <c r="BD4" i="4"/>
  <c r="BD2" i="4" s="1"/>
  <c r="CB4" i="2"/>
  <c r="CB2" i="2" s="1"/>
  <c r="CN4" i="6"/>
  <c r="CN2" i="6" s="1"/>
  <c r="CN4" i="4"/>
  <c r="CN2" i="4" s="1"/>
  <c r="CZ4" i="5"/>
  <c r="CZ2" i="5" s="1"/>
  <c r="CB4" i="6"/>
  <c r="CB2" i="6" s="1"/>
  <c r="CN4" i="1"/>
  <c r="CN2" i="1" s="1"/>
  <c r="CZ4" i="4"/>
  <c r="CZ2" i="4" s="1"/>
  <c r="BP4" i="4"/>
  <c r="BP2" i="4" s="1"/>
  <c r="DW91" i="3" l="1"/>
  <c r="CX46" i="2"/>
  <c r="AP46" i="2"/>
  <c r="CY91" i="2"/>
  <c r="R53" i="4"/>
  <c r="CA91" i="2"/>
  <c r="Q55" i="6"/>
  <c r="Q60" i="6" s="1"/>
  <c r="DX51" i="2"/>
  <c r="DX49" i="2"/>
  <c r="DX50" i="2"/>
  <c r="DX88" i="2"/>
  <c r="DX58" i="2"/>
  <c r="DX89" i="2"/>
  <c r="DX57" i="2"/>
  <c r="CB51" i="2"/>
  <c r="CB49" i="2"/>
  <c r="CB50" i="2"/>
  <c r="CB89" i="2"/>
  <c r="CB57" i="2"/>
  <c r="CB88" i="2"/>
  <c r="CB58" i="2"/>
  <c r="CY91" i="3"/>
  <c r="DL50" i="6"/>
  <c r="DL49" i="6"/>
  <c r="DL51" i="6"/>
  <c r="DL59" i="6"/>
  <c r="DL89" i="6"/>
  <c r="DL58" i="6"/>
  <c r="DL90" i="6"/>
  <c r="DL57" i="6"/>
  <c r="DL88" i="6"/>
  <c r="BD49" i="4"/>
  <c r="BE49" i="4" s="1"/>
  <c r="BD50" i="4"/>
  <c r="BE50" i="4" s="1"/>
  <c r="BD51" i="4"/>
  <c r="BE51" i="4" s="1"/>
  <c r="BD88" i="4"/>
  <c r="BD57" i="4"/>
  <c r="BE57" i="4" s="1"/>
  <c r="CZ51" i="6"/>
  <c r="CZ49" i="6"/>
  <c r="CZ50" i="6"/>
  <c r="CZ58" i="6"/>
  <c r="CZ90" i="6"/>
  <c r="CZ59" i="6"/>
  <c r="CZ89" i="6"/>
  <c r="CZ57" i="6"/>
  <c r="CZ88" i="6"/>
  <c r="DL49" i="3"/>
  <c r="DL50" i="3"/>
  <c r="DL51" i="3"/>
  <c r="DL59" i="3"/>
  <c r="DL90" i="3"/>
  <c r="DL58" i="3"/>
  <c r="DL57" i="3"/>
  <c r="DL88" i="3"/>
  <c r="DL89" i="3"/>
  <c r="BD50" i="3"/>
  <c r="BE50" i="3" s="1"/>
  <c r="BD51" i="3"/>
  <c r="BE51" i="3" s="1"/>
  <c r="BD49" i="3"/>
  <c r="BE49" i="3" s="1"/>
  <c r="BD58" i="3"/>
  <c r="BE58" i="3" s="1"/>
  <c r="BD59" i="3"/>
  <c r="BE59" i="3" s="1"/>
  <c r="BD57" i="3"/>
  <c r="BE57" i="3" s="1"/>
  <c r="BD88" i="3"/>
  <c r="BD90" i="3"/>
  <c r="BE90" i="3" s="1"/>
  <c r="BD89" i="3"/>
  <c r="BE89" i="3" s="1"/>
  <c r="CB49" i="6"/>
  <c r="CB51" i="6"/>
  <c r="CB50" i="6"/>
  <c r="CB59" i="6"/>
  <c r="CB89" i="6"/>
  <c r="CB58" i="6"/>
  <c r="CB90" i="6"/>
  <c r="CB57" i="6"/>
  <c r="CB88" i="6"/>
  <c r="DX51" i="6"/>
  <c r="DX49" i="6"/>
  <c r="DX50" i="6"/>
  <c r="DX90" i="6"/>
  <c r="DX59" i="6"/>
  <c r="DX89" i="6"/>
  <c r="DX58" i="6"/>
  <c r="DX57" i="6"/>
  <c r="DX88" i="6"/>
  <c r="DL49" i="1"/>
  <c r="DL51" i="1"/>
  <c r="DL50" i="1"/>
  <c r="DL88" i="1"/>
  <c r="DL91" i="1" s="1"/>
  <c r="DL57" i="1"/>
  <c r="BP49" i="2"/>
  <c r="BP50" i="2"/>
  <c r="BP51" i="2"/>
  <c r="BP57" i="2"/>
  <c r="BP88" i="2"/>
  <c r="BP58" i="2"/>
  <c r="BP89" i="2"/>
  <c r="BD51" i="6"/>
  <c r="BE51" i="6" s="1"/>
  <c r="BD49" i="6"/>
  <c r="BE49" i="6" s="1"/>
  <c r="BD50" i="6"/>
  <c r="BE50" i="6" s="1"/>
  <c r="BD58" i="6"/>
  <c r="BE58" i="6" s="1"/>
  <c r="BD90" i="6"/>
  <c r="BE90" i="6" s="1"/>
  <c r="BD59" i="6"/>
  <c r="BE59" i="6" s="1"/>
  <c r="BD89" i="6"/>
  <c r="BE89" i="6" s="1"/>
  <c r="BD57" i="6"/>
  <c r="BE57" i="6" s="1"/>
  <c r="BD88" i="6"/>
  <c r="BE88" i="6" s="1"/>
  <c r="CB49" i="5"/>
  <c r="CB51" i="5"/>
  <c r="CB50" i="5"/>
  <c r="CB89" i="5"/>
  <c r="CB90" i="5"/>
  <c r="CB58" i="5"/>
  <c r="CB59" i="5"/>
  <c r="CB57" i="5"/>
  <c r="CB88" i="5"/>
  <c r="CZ49" i="3"/>
  <c r="CZ50" i="3"/>
  <c r="CZ51" i="3"/>
  <c r="CZ59" i="3"/>
  <c r="CZ57" i="3"/>
  <c r="CZ58" i="3"/>
  <c r="CZ89" i="3"/>
  <c r="CZ90" i="3"/>
  <c r="CZ88" i="3"/>
  <c r="DX49" i="1"/>
  <c r="DX51" i="1"/>
  <c r="DX50" i="1"/>
  <c r="DX57" i="1"/>
  <c r="DX88" i="1"/>
  <c r="DX91" i="1" s="1"/>
  <c r="CB50" i="1"/>
  <c r="CB51" i="1"/>
  <c r="CB49" i="1"/>
  <c r="CB88" i="1"/>
  <c r="CB91" i="1" s="1"/>
  <c r="CB57" i="1"/>
  <c r="DL51" i="4"/>
  <c r="DL49" i="4"/>
  <c r="DL50" i="4"/>
  <c r="DL57" i="4"/>
  <c r="DL88" i="4"/>
  <c r="AQ91" i="3"/>
  <c r="AR91" i="3" s="1"/>
  <c r="AR90" i="3"/>
  <c r="DW91" i="2"/>
  <c r="CA91" i="3"/>
  <c r="BP51" i="6"/>
  <c r="BP49" i="6"/>
  <c r="BP50" i="6"/>
  <c r="BP58" i="6"/>
  <c r="BP90" i="6"/>
  <c r="BP59" i="6"/>
  <c r="BP89" i="6"/>
  <c r="BP57" i="6"/>
  <c r="BP88" i="6"/>
  <c r="BP49" i="4"/>
  <c r="BP50" i="4"/>
  <c r="BP51" i="4"/>
  <c r="BP57" i="4"/>
  <c r="BP88" i="4"/>
  <c r="CZ50" i="2"/>
  <c r="CZ51" i="2"/>
  <c r="CZ49" i="2"/>
  <c r="CZ57" i="2"/>
  <c r="CZ88" i="2"/>
  <c r="CZ58" i="2"/>
  <c r="CZ89" i="2"/>
  <c r="CZ49" i="1"/>
  <c r="CZ51" i="1"/>
  <c r="CZ50" i="1"/>
  <c r="CZ57" i="1"/>
  <c r="CZ88" i="1"/>
  <c r="CZ91" i="1" s="1"/>
  <c r="CZ49" i="4"/>
  <c r="CZ50" i="4"/>
  <c r="CZ51" i="4"/>
  <c r="CZ88" i="4"/>
  <c r="CZ57" i="4"/>
  <c r="CN50" i="3"/>
  <c r="CN51" i="3"/>
  <c r="CN49" i="3"/>
  <c r="CN57" i="3"/>
  <c r="CN59" i="3"/>
  <c r="CN58" i="3"/>
  <c r="CN88" i="3"/>
  <c r="CN90" i="3"/>
  <c r="CN89" i="3"/>
  <c r="DX50" i="5"/>
  <c r="DX51" i="5"/>
  <c r="DX49" i="5"/>
  <c r="DX59" i="5"/>
  <c r="DX89" i="5"/>
  <c r="DX58" i="5"/>
  <c r="DX90" i="5"/>
  <c r="DX57" i="5"/>
  <c r="DX88" i="5"/>
  <c r="CM91" i="3"/>
  <c r="CN50" i="2"/>
  <c r="CN51" i="2"/>
  <c r="CN49" i="2"/>
  <c r="CN88" i="2"/>
  <c r="CN58" i="2"/>
  <c r="CN89" i="2"/>
  <c r="CN57" i="2"/>
  <c r="DX49" i="4"/>
  <c r="DX50" i="4"/>
  <c r="DX51" i="4"/>
  <c r="DX57" i="4"/>
  <c r="DX88" i="4"/>
  <c r="DL49" i="2"/>
  <c r="DL50" i="2"/>
  <c r="DL51" i="2"/>
  <c r="DL57" i="2"/>
  <c r="DL88" i="2"/>
  <c r="DL58" i="2"/>
  <c r="DL89" i="2"/>
  <c r="BC91" i="3"/>
  <c r="CM91" i="2"/>
  <c r="CB51" i="3"/>
  <c r="CB49" i="3"/>
  <c r="CB50" i="3"/>
  <c r="CB57" i="3"/>
  <c r="CB59" i="3"/>
  <c r="CB58" i="3"/>
  <c r="CB88" i="3"/>
  <c r="CB90" i="3"/>
  <c r="CB91" i="3" s="1"/>
  <c r="CB89" i="3"/>
  <c r="BO91" i="3"/>
  <c r="BD50" i="2"/>
  <c r="BE50" i="2" s="1"/>
  <c r="BD51" i="2"/>
  <c r="BE51" i="2" s="1"/>
  <c r="BD49" i="2"/>
  <c r="BE49" i="2" s="1"/>
  <c r="BD57" i="2"/>
  <c r="BE57" i="2" s="1"/>
  <c r="BD88" i="2"/>
  <c r="BD58" i="2"/>
  <c r="BE58" i="2" s="1"/>
  <c r="BD89" i="2"/>
  <c r="BE89" i="2" s="1"/>
  <c r="CZ49" i="5"/>
  <c r="CZ51" i="5"/>
  <c r="CZ50" i="5"/>
  <c r="CZ90" i="5"/>
  <c r="CZ89" i="5"/>
  <c r="CZ58" i="5"/>
  <c r="CZ59" i="5"/>
  <c r="CZ57" i="5"/>
  <c r="CZ88" i="5"/>
  <c r="DL51" i="5"/>
  <c r="DL50" i="5"/>
  <c r="DL49" i="5"/>
  <c r="DL89" i="5"/>
  <c r="DL90" i="5"/>
  <c r="DL58" i="5"/>
  <c r="DL59" i="5"/>
  <c r="DL57" i="5"/>
  <c r="DL88" i="5"/>
  <c r="BD51" i="1"/>
  <c r="BE51" i="1" s="1"/>
  <c r="BD49" i="1"/>
  <c r="BE49" i="1" s="1"/>
  <c r="BD50" i="1"/>
  <c r="BE50" i="1" s="1"/>
  <c r="BD57" i="1"/>
  <c r="BE57" i="1" s="1"/>
  <c r="BD88" i="1"/>
  <c r="BD91" i="1" s="1"/>
  <c r="BP50" i="1"/>
  <c r="BP51" i="1"/>
  <c r="BP49" i="1"/>
  <c r="BP57" i="1"/>
  <c r="BP88" i="1"/>
  <c r="BP91" i="1" s="1"/>
  <c r="CN51" i="1"/>
  <c r="CN49" i="1"/>
  <c r="CN50" i="1"/>
  <c r="CN57" i="1"/>
  <c r="CN88" i="1"/>
  <c r="CN91" i="1" s="1"/>
  <c r="AQ91" i="2"/>
  <c r="AR91" i="2" s="1"/>
  <c r="AR88" i="2"/>
  <c r="BO91" i="2"/>
  <c r="BP49" i="5"/>
  <c r="BP51" i="5"/>
  <c r="BP50" i="5"/>
  <c r="BP90" i="5"/>
  <c r="BP89" i="5"/>
  <c r="BP58" i="5"/>
  <c r="BP59" i="5"/>
  <c r="BP57" i="5"/>
  <c r="BP88" i="5"/>
  <c r="CB50" i="4"/>
  <c r="CB51" i="4"/>
  <c r="CB49" i="4"/>
  <c r="CB57" i="4"/>
  <c r="CB88" i="4"/>
  <c r="CN49" i="4"/>
  <c r="CN50" i="4"/>
  <c r="CN51" i="4"/>
  <c r="CN57" i="4"/>
  <c r="CN88" i="4"/>
  <c r="CN49" i="6"/>
  <c r="CN50" i="6"/>
  <c r="CN51" i="6"/>
  <c r="CN58" i="6"/>
  <c r="CN90" i="6"/>
  <c r="CN59" i="6"/>
  <c r="CN89" i="6"/>
  <c r="CN57" i="6"/>
  <c r="CN88" i="6"/>
  <c r="DX50" i="3"/>
  <c r="DX51" i="3"/>
  <c r="DX49" i="3"/>
  <c r="DX90" i="3"/>
  <c r="DX59" i="3"/>
  <c r="DX58" i="3"/>
  <c r="DX57" i="3"/>
  <c r="DX88" i="3"/>
  <c r="DX89" i="3"/>
  <c r="DX91" i="3" s="1"/>
  <c r="CN49" i="5"/>
  <c r="CN50" i="5"/>
  <c r="CN51" i="5"/>
  <c r="CN59" i="5"/>
  <c r="CN89" i="5"/>
  <c r="CN90" i="5"/>
  <c r="CN58" i="5"/>
  <c r="CN57" i="5"/>
  <c r="CN88" i="5"/>
  <c r="DK91" i="3"/>
  <c r="BP49" i="3"/>
  <c r="BP50" i="3"/>
  <c r="BP51" i="3"/>
  <c r="BP57" i="3"/>
  <c r="BP58" i="3"/>
  <c r="BP59" i="3"/>
  <c r="BP90" i="3"/>
  <c r="BP89" i="3"/>
  <c r="BP88" i="3"/>
  <c r="BD49" i="5"/>
  <c r="BE49" i="5" s="1"/>
  <c r="BD51" i="5"/>
  <c r="BE51" i="5" s="1"/>
  <c r="BD50" i="5"/>
  <c r="BE50" i="5" s="1"/>
  <c r="BD90" i="5"/>
  <c r="BE90" i="5" s="1"/>
  <c r="BD59" i="5"/>
  <c r="BE59" i="5" s="1"/>
  <c r="BD89" i="5"/>
  <c r="BE89" i="5" s="1"/>
  <c r="BD58" i="5"/>
  <c r="BE58" i="5" s="1"/>
  <c r="BD57" i="5"/>
  <c r="BE57" i="5" s="1"/>
  <c r="BD88" i="5"/>
  <c r="BE88" i="5" s="1"/>
  <c r="Q36" i="4"/>
  <c r="Q55" i="4" s="1"/>
  <c r="AD41" i="6"/>
  <c r="AO80" i="2"/>
  <c r="AP46" i="1"/>
  <c r="AE88" i="4"/>
  <c r="AD91" i="4"/>
  <c r="AE91" i="4" s="1"/>
  <c r="Q78" i="2"/>
  <c r="R78" i="2" s="1"/>
  <c r="BZ91" i="6"/>
  <c r="BB91" i="6"/>
  <c r="DJ91" i="6"/>
  <c r="AP91" i="6"/>
  <c r="R46" i="6"/>
  <c r="Q76" i="4"/>
  <c r="Q80" i="4" s="1"/>
  <c r="J8" i="28"/>
  <c r="BB46" i="3"/>
  <c r="DV46" i="1"/>
  <c r="BC44" i="4"/>
  <c r="BC91" i="4"/>
  <c r="BC43" i="4"/>
  <c r="DW44" i="4"/>
  <c r="DW91" i="4"/>
  <c r="DW43" i="4"/>
  <c r="BO44" i="4"/>
  <c r="BO91" i="4"/>
  <c r="BO43" i="4"/>
  <c r="AD46" i="4"/>
  <c r="AE46" i="4" s="1"/>
  <c r="DU80" i="4"/>
  <c r="AE38" i="4"/>
  <c r="CM44" i="4"/>
  <c r="CM91" i="4"/>
  <c r="CM43" i="4"/>
  <c r="CA44" i="4"/>
  <c r="CA91" i="4"/>
  <c r="CA43" i="4"/>
  <c r="AQ44" i="4"/>
  <c r="AR44" i="4" s="1"/>
  <c r="AQ43" i="4"/>
  <c r="AR43" i="4" s="1"/>
  <c r="CY44" i="4"/>
  <c r="CY91" i="4"/>
  <c r="CY43" i="4"/>
  <c r="DK44" i="4"/>
  <c r="DK91" i="4"/>
  <c r="DK43" i="4"/>
  <c r="BO43" i="2"/>
  <c r="BO44" i="2"/>
  <c r="CY44" i="2"/>
  <c r="CY43" i="2"/>
  <c r="BC43" i="2"/>
  <c r="BC44" i="2"/>
  <c r="BA80" i="2"/>
  <c r="BN46" i="2"/>
  <c r="BZ46" i="2"/>
  <c r="AD46" i="2"/>
  <c r="AE46" i="2" s="1"/>
  <c r="AE44" i="2"/>
  <c r="CA44" i="2"/>
  <c r="CA43" i="2"/>
  <c r="CM44" i="2"/>
  <c r="CM43" i="2"/>
  <c r="AQ44" i="2"/>
  <c r="AQ43" i="2"/>
  <c r="AR43" i="2" s="1"/>
  <c r="DW44" i="2"/>
  <c r="DW43" i="2"/>
  <c r="DK43" i="2"/>
  <c r="DK44" i="2"/>
  <c r="BM80" i="2"/>
  <c r="BB46" i="2"/>
  <c r="DJ46" i="2"/>
  <c r="CL46" i="2"/>
  <c r="DV46" i="2"/>
  <c r="BO29" i="1"/>
  <c r="BO43" i="1"/>
  <c r="BO44" i="1"/>
  <c r="AQ29" i="1"/>
  <c r="AR29" i="1" s="1"/>
  <c r="AQ44" i="1"/>
  <c r="AQ43" i="1"/>
  <c r="AR43" i="1" s="1"/>
  <c r="BN46" i="1"/>
  <c r="AD34" i="1"/>
  <c r="AD76" i="1" s="1"/>
  <c r="BB46" i="1"/>
  <c r="CX46" i="1"/>
  <c r="DK29" i="1"/>
  <c r="DK43" i="1"/>
  <c r="DK44" i="1"/>
  <c r="BC29" i="1"/>
  <c r="BC44" i="1"/>
  <c r="BC43" i="1"/>
  <c r="CY29" i="1"/>
  <c r="CY44" i="1"/>
  <c r="CY43" i="1"/>
  <c r="AD46" i="1"/>
  <c r="AE46" i="1" s="1"/>
  <c r="AE44" i="1"/>
  <c r="BZ46" i="1"/>
  <c r="CA29" i="1"/>
  <c r="CA44" i="1"/>
  <c r="CA43" i="1"/>
  <c r="DJ46" i="1"/>
  <c r="CL46" i="1"/>
  <c r="DW29" i="1"/>
  <c r="DW44" i="1"/>
  <c r="DW43" i="1"/>
  <c r="CM29" i="1"/>
  <c r="CM44" i="1"/>
  <c r="CM43" i="1"/>
  <c r="AD34" i="3"/>
  <c r="AD76" i="3" s="1"/>
  <c r="DJ46" i="3"/>
  <c r="BZ46" i="3"/>
  <c r="AP46" i="3"/>
  <c r="CY45" i="3"/>
  <c r="CY44" i="3"/>
  <c r="CY43" i="3"/>
  <c r="BO45" i="3"/>
  <c r="BO44" i="3"/>
  <c r="BO43" i="3"/>
  <c r="CA45" i="3"/>
  <c r="CA44" i="3"/>
  <c r="CA43" i="3"/>
  <c r="CL46" i="3"/>
  <c r="DV46" i="3"/>
  <c r="DW44" i="3"/>
  <c r="DW45" i="3"/>
  <c r="DW43" i="3"/>
  <c r="BN46" i="3"/>
  <c r="AD46" i="3"/>
  <c r="AE46" i="3" s="1"/>
  <c r="AE45" i="3"/>
  <c r="CM45" i="3"/>
  <c r="CM44" i="3"/>
  <c r="CM43" i="3"/>
  <c r="DK45" i="3"/>
  <c r="DK43" i="3"/>
  <c r="DK44" i="3"/>
  <c r="BC45" i="3"/>
  <c r="BC44" i="3"/>
  <c r="BC43" i="3"/>
  <c r="CX46" i="3"/>
  <c r="AQ44" i="3"/>
  <c r="AR44" i="3" s="1"/>
  <c r="AQ45" i="3"/>
  <c r="AQ43" i="3"/>
  <c r="AR43" i="3" s="1"/>
  <c r="CM91" i="12"/>
  <c r="BC91" i="12"/>
  <c r="BC91" i="9"/>
  <c r="BC91" i="10"/>
  <c r="BC91" i="11"/>
  <c r="BC91" i="13"/>
  <c r="BZ46" i="6"/>
  <c r="AD91" i="8"/>
  <c r="AE91" i="8" s="1"/>
  <c r="AD91" i="13"/>
  <c r="AE91" i="13" s="1"/>
  <c r="AD91" i="9"/>
  <c r="AE91" i="9" s="1"/>
  <c r="DJ91" i="13"/>
  <c r="DJ93" i="13" s="1"/>
  <c r="DJ96" i="13" s="1"/>
  <c r="DJ91" i="9"/>
  <c r="DJ93" i="9" s="1"/>
  <c r="DJ96" i="9" s="1"/>
  <c r="BN91" i="6"/>
  <c r="CL91" i="13"/>
  <c r="CL93" i="13" s="1"/>
  <c r="CL96" i="13" s="1"/>
  <c r="CL91" i="12"/>
  <c r="CL93" i="12" s="1"/>
  <c r="CL96" i="12" s="1"/>
  <c r="CX91" i="6"/>
  <c r="AP91" i="8"/>
  <c r="DV91" i="6"/>
  <c r="DV91" i="8"/>
  <c r="DV93" i="8" s="1"/>
  <c r="DV96" i="8" s="1"/>
  <c r="CA91" i="8"/>
  <c r="CA91" i="10"/>
  <c r="CA91" i="13"/>
  <c r="DK91" i="8"/>
  <c r="DK91" i="10"/>
  <c r="DK91" i="11"/>
  <c r="DW91" i="10"/>
  <c r="AD41" i="5"/>
  <c r="AE41" i="5" s="1"/>
  <c r="AD91" i="12"/>
  <c r="AE91" i="12" s="1"/>
  <c r="AD91" i="6"/>
  <c r="AE91" i="6" s="1"/>
  <c r="BB91" i="11"/>
  <c r="BB93" i="11" s="1"/>
  <c r="BB96" i="11" s="1"/>
  <c r="CX91" i="8"/>
  <c r="CX93" i="8" s="1"/>
  <c r="CX96" i="8" s="1"/>
  <c r="DV91" i="11"/>
  <c r="DV93" i="11" s="1"/>
  <c r="DV96" i="11" s="1"/>
  <c r="BO91" i="8"/>
  <c r="BO91" i="9"/>
  <c r="BO91" i="13"/>
  <c r="CY91" i="6"/>
  <c r="AP46" i="6"/>
  <c r="DJ46" i="6"/>
  <c r="AD91" i="11"/>
  <c r="AE91" i="11" s="1"/>
  <c r="DJ91" i="12"/>
  <c r="DJ93" i="12" s="1"/>
  <c r="DJ96" i="12" s="1"/>
  <c r="CL91" i="10"/>
  <c r="CL93" i="10" s="1"/>
  <c r="CL96" i="10" s="1"/>
  <c r="BB91" i="13"/>
  <c r="BB91" i="10"/>
  <c r="BB93" i="10" s="1"/>
  <c r="BB96" i="10" s="1"/>
  <c r="AP91" i="13"/>
  <c r="DV91" i="10"/>
  <c r="DV93" i="10" s="1"/>
  <c r="DV96" i="10" s="1"/>
  <c r="AD91" i="10"/>
  <c r="AE91" i="10" s="1"/>
  <c r="CL91" i="9"/>
  <c r="CL93" i="9" s="1"/>
  <c r="CL96" i="9" s="1"/>
  <c r="CL91" i="6"/>
  <c r="BB91" i="9"/>
  <c r="BB93" i="9" s="1"/>
  <c r="BB96" i="9" s="1"/>
  <c r="DV91" i="9"/>
  <c r="DV93" i="9" s="1"/>
  <c r="DV96" i="9" s="1"/>
  <c r="BO45" i="6"/>
  <c r="CA45" i="6"/>
  <c r="DW45" i="6"/>
  <c r="DK44" i="5"/>
  <c r="DK45" i="5"/>
  <c r="CM45" i="6"/>
  <c r="DV53" i="6"/>
  <c r="DV78" i="6" s="1"/>
  <c r="DV93" i="12"/>
  <c r="DV96" i="12" s="1"/>
  <c r="DV60" i="12"/>
  <c r="DV60" i="11"/>
  <c r="CL60" i="13"/>
  <c r="CL93" i="11"/>
  <c r="CL96" i="11" s="1"/>
  <c r="CL60" i="11"/>
  <c r="CL62" i="11" s="1"/>
  <c r="CL64" i="11" s="1"/>
  <c r="DI62" i="8"/>
  <c r="BX64" i="8"/>
  <c r="R91" i="8"/>
  <c r="R91" i="9"/>
  <c r="CK62" i="8"/>
  <c r="BZ93" i="11"/>
  <c r="BZ96" i="11" s="1"/>
  <c r="BZ60" i="11"/>
  <c r="BZ62" i="11" s="1"/>
  <c r="BZ64" i="11" s="1"/>
  <c r="BZ93" i="13"/>
  <c r="BZ96" i="13" s="1"/>
  <c r="BZ60" i="13"/>
  <c r="DJ93" i="11"/>
  <c r="DJ96" i="11" s="1"/>
  <c r="DJ60" i="11"/>
  <c r="BN93" i="10"/>
  <c r="BN96" i="10" s="1"/>
  <c r="BN60" i="10"/>
  <c r="BN62" i="10" s="1"/>
  <c r="BN64" i="10" s="1"/>
  <c r="BN93" i="8"/>
  <c r="BN96" i="8" s="1"/>
  <c r="BN60" i="8"/>
  <c r="BN62" i="8" s="1"/>
  <c r="BN64" i="8" s="1"/>
  <c r="BB60" i="10"/>
  <c r="BB62" i="10" s="1"/>
  <c r="BB64" i="10" s="1"/>
  <c r="CX93" i="12"/>
  <c r="CX96" i="12" s="1"/>
  <c r="CX60" i="12"/>
  <c r="DV60" i="10"/>
  <c r="CL60" i="12"/>
  <c r="CL62" i="12" s="1"/>
  <c r="CL64" i="12" s="1"/>
  <c r="CL60" i="10"/>
  <c r="BZ93" i="10"/>
  <c r="BZ96" i="10" s="1"/>
  <c r="BZ60" i="10"/>
  <c r="R91" i="12"/>
  <c r="BY62" i="9"/>
  <c r="BY64" i="9" s="1"/>
  <c r="DJ60" i="12"/>
  <c r="DJ93" i="10"/>
  <c r="DJ96" i="10" s="1"/>
  <c r="DJ60" i="10"/>
  <c r="DJ93" i="8"/>
  <c r="DJ96" i="8" s="1"/>
  <c r="DJ60" i="8"/>
  <c r="DJ62" i="8" s="1"/>
  <c r="DJ64" i="8" s="1"/>
  <c r="BN93" i="13"/>
  <c r="BN96" i="13" s="1"/>
  <c r="BN60" i="13"/>
  <c r="BN93" i="12"/>
  <c r="BN96" i="12" s="1"/>
  <c r="BN60" i="12"/>
  <c r="BN62" i="12" s="1"/>
  <c r="BN64" i="12" s="1"/>
  <c r="BB60" i="9"/>
  <c r="BB62" i="9" s="1"/>
  <c r="BB64" i="9" s="1"/>
  <c r="CX93" i="11"/>
  <c r="CX96" i="11" s="1"/>
  <c r="CX60" i="11"/>
  <c r="CX46" i="6"/>
  <c r="AE44" i="6"/>
  <c r="AD46" i="6"/>
  <c r="AE46" i="6" s="1"/>
  <c r="DV46" i="6"/>
  <c r="BB46" i="6"/>
  <c r="BX64" i="9"/>
  <c r="DV60" i="9"/>
  <c r="DV62" i="9" s="1"/>
  <c r="DV64" i="9" s="1"/>
  <c r="CL60" i="9"/>
  <c r="CL62" i="9" s="1"/>
  <c r="BM62" i="9"/>
  <c r="BM64" i="9" s="1"/>
  <c r="DI62" i="11"/>
  <c r="DI64" i="11" s="1"/>
  <c r="R91" i="10"/>
  <c r="BZ93" i="9"/>
  <c r="BZ96" i="9" s="1"/>
  <c r="BZ60" i="9"/>
  <c r="BZ62" i="9" s="1"/>
  <c r="BZ64" i="9" s="1"/>
  <c r="BZ93" i="8"/>
  <c r="BZ96" i="8" s="1"/>
  <c r="BZ60" i="8"/>
  <c r="BZ62" i="8" s="1"/>
  <c r="BZ64" i="8" s="1"/>
  <c r="DT64" i="10"/>
  <c r="CW62" i="8"/>
  <c r="CW64" i="8" s="1"/>
  <c r="DT64" i="8"/>
  <c r="DJ60" i="13"/>
  <c r="BN93" i="11"/>
  <c r="BN96" i="11" s="1"/>
  <c r="BN60" i="11"/>
  <c r="BN62" i="11" s="1"/>
  <c r="BN64" i="11" s="1"/>
  <c r="BN93" i="9"/>
  <c r="BN96" i="9" s="1"/>
  <c r="BN60" i="9"/>
  <c r="BN62" i="9" s="1"/>
  <c r="BN64" i="9" s="1"/>
  <c r="BB93" i="12"/>
  <c r="BB96" i="12" s="1"/>
  <c r="BB60" i="12"/>
  <c r="BB62" i="12" s="1"/>
  <c r="BB64" i="12" s="1"/>
  <c r="BB93" i="8"/>
  <c r="BB96" i="8" s="1"/>
  <c r="BB60" i="8"/>
  <c r="BB62" i="8" s="1"/>
  <c r="BB64" i="8" s="1"/>
  <c r="CX93" i="10"/>
  <c r="CX96" i="10" s="1"/>
  <c r="CX60" i="10"/>
  <c r="CX62" i="10" s="1"/>
  <c r="CX64" i="10" s="1"/>
  <c r="CX93" i="9"/>
  <c r="CX96" i="9" s="1"/>
  <c r="CX60" i="9"/>
  <c r="CX62" i="9" s="1"/>
  <c r="CX64" i="9" s="1"/>
  <c r="CY44" i="5"/>
  <c r="CY45" i="5"/>
  <c r="AQ45" i="6"/>
  <c r="AR45" i="6" s="1"/>
  <c r="DW44" i="5"/>
  <c r="DW45" i="5"/>
  <c r="P60" i="5"/>
  <c r="P62" i="5" s="1"/>
  <c r="P64" i="5" s="1"/>
  <c r="CI60" i="6"/>
  <c r="CI62" i="6" s="1"/>
  <c r="CI64" i="6" s="1"/>
  <c r="CM44" i="5"/>
  <c r="CM45" i="5"/>
  <c r="BC44" i="5"/>
  <c r="BC45" i="5"/>
  <c r="DK45" i="6"/>
  <c r="AQ45" i="5"/>
  <c r="AR45" i="5" s="1"/>
  <c r="BO44" i="5"/>
  <c r="BO45" i="5"/>
  <c r="CY45" i="6"/>
  <c r="BC45" i="6"/>
  <c r="CA44" i="5"/>
  <c r="CA45" i="5"/>
  <c r="BN53" i="6"/>
  <c r="BN78" i="6" s="1"/>
  <c r="BN46" i="6"/>
  <c r="CL46" i="6"/>
  <c r="BM62" i="8"/>
  <c r="BM64" i="8" s="1"/>
  <c r="DV93" i="13"/>
  <c r="DV96" i="13" s="1"/>
  <c r="DV60" i="13"/>
  <c r="DV60" i="8"/>
  <c r="CL93" i="8"/>
  <c r="CL96" i="8" s="1"/>
  <c r="CL60" i="8"/>
  <c r="CL62" i="8" s="1"/>
  <c r="CL64" i="8" s="1"/>
  <c r="AE44" i="5"/>
  <c r="BZ93" i="12"/>
  <c r="BZ96" i="12" s="1"/>
  <c r="BZ60" i="12"/>
  <c r="BZ62" i="12" s="1"/>
  <c r="BZ64" i="12" s="1"/>
  <c r="R91" i="11"/>
  <c r="R91" i="13"/>
  <c r="CJ64" i="8"/>
  <c r="DJ60" i="9"/>
  <c r="DJ62" i="9" s="1"/>
  <c r="DJ64" i="9" s="1"/>
  <c r="BB60" i="11"/>
  <c r="BB62" i="11" s="1"/>
  <c r="BB64" i="11" s="1"/>
  <c r="CX93" i="13"/>
  <c r="CX96" i="13" s="1"/>
  <c r="CX60" i="13"/>
  <c r="CX62" i="13" s="1"/>
  <c r="CX64" i="13" s="1"/>
  <c r="CX60" i="8"/>
  <c r="CX62" i="8" s="1"/>
  <c r="CX64" i="8" s="1"/>
  <c r="Q55" i="5"/>
  <c r="Q60" i="5" s="1"/>
  <c r="AD53" i="6"/>
  <c r="AD78" i="6" s="1"/>
  <c r="AE78" i="6" s="1"/>
  <c r="BN34" i="6"/>
  <c r="BN76" i="6" s="1"/>
  <c r="AD53" i="5"/>
  <c r="AD78" i="5" s="1"/>
  <c r="AE78" i="5" s="1"/>
  <c r="DK44" i="6"/>
  <c r="DK33" i="6"/>
  <c r="DK43" i="6"/>
  <c r="AQ44" i="5"/>
  <c r="CY44" i="6"/>
  <c r="CY33" i="6"/>
  <c r="CY43" i="6"/>
  <c r="BC44" i="6"/>
  <c r="BC33" i="6"/>
  <c r="BC43" i="6"/>
  <c r="BB34" i="6"/>
  <c r="BB76" i="6" s="1"/>
  <c r="CX34" i="6"/>
  <c r="CX76" i="6" s="1"/>
  <c r="AE53" i="5"/>
  <c r="AD34" i="6"/>
  <c r="AE34" i="6" s="1"/>
  <c r="BO44" i="6"/>
  <c r="BO33" i="6"/>
  <c r="BO43" i="6"/>
  <c r="CA44" i="6"/>
  <c r="CA33" i="6"/>
  <c r="CA43" i="6"/>
  <c r="DW44" i="6"/>
  <c r="DW33" i="6"/>
  <c r="DW43" i="6"/>
  <c r="CM44" i="6"/>
  <c r="CM33" i="6"/>
  <c r="CM43" i="6"/>
  <c r="R34" i="5"/>
  <c r="R36" i="5"/>
  <c r="AE53" i="6"/>
  <c r="AQ44" i="6"/>
  <c r="AQ33" i="6"/>
  <c r="AR33" i="6" s="1"/>
  <c r="AQ43" i="6"/>
  <c r="AR43" i="6" s="1"/>
  <c r="Q76" i="5"/>
  <c r="Q80" i="5" s="1"/>
  <c r="BZ34" i="6"/>
  <c r="BZ76" i="6" s="1"/>
  <c r="DJ34" i="6"/>
  <c r="DJ76" i="6" s="1"/>
  <c r="AP34" i="6"/>
  <c r="AP76" i="6" s="1"/>
  <c r="CL34" i="6"/>
  <c r="CL76" i="6" s="1"/>
  <c r="DV34" i="6"/>
  <c r="DV76" i="6" s="1"/>
  <c r="M97" i="3"/>
  <c r="N95" i="3" s="1"/>
  <c r="CL34" i="5"/>
  <c r="CL76" i="5" s="1"/>
  <c r="AD34" i="5"/>
  <c r="AE34" i="5" s="1"/>
  <c r="BB34" i="5"/>
  <c r="BB76" i="5" s="1"/>
  <c r="CM33" i="5"/>
  <c r="BO33" i="5"/>
  <c r="DK33" i="5"/>
  <c r="DJ34" i="5"/>
  <c r="DJ76" i="5" s="1"/>
  <c r="BZ34" i="5"/>
  <c r="BZ76" i="5" s="1"/>
  <c r="AP34" i="5"/>
  <c r="AP76" i="5" s="1"/>
  <c r="CY33" i="5"/>
  <c r="DW33" i="5"/>
  <c r="BN34" i="5"/>
  <c r="BN76" i="5" s="1"/>
  <c r="CX34" i="5"/>
  <c r="DU80" i="5"/>
  <c r="BC33" i="5"/>
  <c r="AQ33" i="5"/>
  <c r="AR33" i="5" s="1"/>
  <c r="CA33" i="5"/>
  <c r="DV34" i="5"/>
  <c r="BA55" i="3"/>
  <c r="BA60" i="3" s="1"/>
  <c r="BA62" i="3" s="1"/>
  <c r="AD53" i="4"/>
  <c r="AD78" i="4" s="1"/>
  <c r="AD34" i="4"/>
  <c r="AD36" i="4" s="1"/>
  <c r="BY80" i="2"/>
  <c r="DU80" i="6"/>
  <c r="DI80" i="6"/>
  <c r="CW80" i="6"/>
  <c r="CW82" i="6" s="1"/>
  <c r="CW80" i="5"/>
  <c r="CK80" i="5"/>
  <c r="BY80" i="6"/>
  <c r="BY80" i="5"/>
  <c r="BY82" i="5" s="1"/>
  <c r="BM80" i="5"/>
  <c r="BA80" i="6"/>
  <c r="BA80" i="5"/>
  <c r="BA82" i="5" s="1"/>
  <c r="BA84" i="5" s="1"/>
  <c r="AO80" i="5"/>
  <c r="AO80" i="6"/>
  <c r="AQ29" i="3"/>
  <c r="AR29" i="3" s="1"/>
  <c r="DW29" i="3"/>
  <c r="AB60" i="3"/>
  <c r="AB62" i="3" s="1"/>
  <c r="AB64" i="3" s="1"/>
  <c r="CM29" i="3"/>
  <c r="DK29" i="3"/>
  <c r="BC29" i="3"/>
  <c r="CU60" i="3"/>
  <c r="CU62" i="3" s="1"/>
  <c r="CU64" i="3" s="1"/>
  <c r="CY29" i="3"/>
  <c r="BO29" i="3"/>
  <c r="CA29" i="3"/>
  <c r="DK29" i="2"/>
  <c r="CA29" i="2"/>
  <c r="CM29" i="2"/>
  <c r="AQ29" i="2"/>
  <c r="AR29" i="2" s="1"/>
  <c r="DW29" i="2"/>
  <c r="BO29" i="2"/>
  <c r="CY29" i="2"/>
  <c r="BC29" i="2"/>
  <c r="AO76" i="1"/>
  <c r="AO80" i="1" s="1"/>
  <c r="BA76" i="1"/>
  <c r="BA80" i="1" s="1"/>
  <c r="CK76" i="1"/>
  <c r="CK80" i="1" s="1"/>
  <c r="CW76" i="1"/>
  <c r="CW80" i="1" s="1"/>
  <c r="BM76" i="1"/>
  <c r="BM80" i="1" s="1"/>
  <c r="BY76" i="1"/>
  <c r="BY80" i="1" s="1"/>
  <c r="Q80" i="3"/>
  <c r="R80" i="3" s="1"/>
  <c r="BM80" i="6"/>
  <c r="BM82" i="6" s="1"/>
  <c r="AB62" i="6"/>
  <c r="AB64" i="6" s="1"/>
  <c r="P62" i="6"/>
  <c r="P64" i="6" s="1"/>
  <c r="CW80" i="2"/>
  <c r="Q80" i="1"/>
  <c r="BW82" i="3"/>
  <c r="BW84" i="3" s="1"/>
  <c r="BA76" i="3"/>
  <c r="AL93" i="3"/>
  <c r="AL96" i="3" s="1"/>
  <c r="AL86" i="3"/>
  <c r="AE53" i="1"/>
  <c r="AD78" i="1"/>
  <c r="AE78" i="1" s="1"/>
  <c r="AE53" i="2"/>
  <c r="AD78" i="2"/>
  <c r="AE78" i="2" s="1"/>
  <c r="AN80" i="3"/>
  <c r="AN82" i="3" s="1"/>
  <c r="AN84" i="3" s="1"/>
  <c r="AE53" i="3"/>
  <c r="AD78" i="3"/>
  <c r="AE78" i="3" s="1"/>
  <c r="AY82" i="3"/>
  <c r="AY84" i="3" s="1"/>
  <c r="CV80" i="3"/>
  <c r="BX80" i="3"/>
  <c r="CJ80" i="3"/>
  <c r="BJ93" i="3"/>
  <c r="BJ96" i="3" s="1"/>
  <c r="BJ86" i="3"/>
  <c r="BA80" i="3"/>
  <c r="BA82" i="3" s="1"/>
  <c r="BA84" i="3" s="1"/>
  <c r="P62" i="4"/>
  <c r="P64" i="4" s="1"/>
  <c r="AE53" i="4"/>
  <c r="R78" i="4"/>
  <c r="AZ55" i="6"/>
  <c r="CJ55" i="6"/>
  <c r="DJ53" i="6"/>
  <c r="DJ78" i="6" s="1"/>
  <c r="BL55" i="6"/>
  <c r="CL53" i="1"/>
  <c r="CL78" i="1" s="1"/>
  <c r="AP53" i="1"/>
  <c r="AP78" i="1" s="1"/>
  <c r="DG60" i="1"/>
  <c r="DH55" i="1"/>
  <c r="DH60" i="1" s="1"/>
  <c r="DT55" i="1"/>
  <c r="DH55" i="2"/>
  <c r="DH60" i="2" s="1"/>
  <c r="DH62" i="2" s="1"/>
  <c r="DH64" i="2" s="1"/>
  <c r="BK62" i="3"/>
  <c r="BK64" i="3" s="1"/>
  <c r="AY62" i="3"/>
  <c r="AY64" i="3" s="1"/>
  <c r="AZ55" i="3"/>
  <c r="AZ60" i="3" s="1"/>
  <c r="DH55" i="3"/>
  <c r="AC55" i="3"/>
  <c r="BX55" i="3"/>
  <c r="AN55" i="3"/>
  <c r="AN60" i="3" s="1"/>
  <c r="CJ55" i="3"/>
  <c r="CJ60" i="3" s="1"/>
  <c r="AC55" i="4"/>
  <c r="AC60" i="4" s="1"/>
  <c r="AC62" i="4" s="1"/>
  <c r="AC64" i="4" s="1"/>
  <c r="BX55" i="4"/>
  <c r="BX60" i="4" s="1"/>
  <c r="BX62" i="4" s="1"/>
  <c r="BX64" i="4" s="1"/>
  <c r="AZ55" i="4"/>
  <c r="AZ60" i="4" s="1"/>
  <c r="AZ62" i="4" s="1"/>
  <c r="AZ64" i="4" s="1"/>
  <c r="CV55" i="4"/>
  <c r="CV60" i="4" s="1"/>
  <c r="CV62" i="4" s="1"/>
  <c r="CV64" i="4" s="1"/>
  <c r="CJ55" i="4"/>
  <c r="CJ60" i="4" s="1"/>
  <c r="CJ62" i="4" s="1"/>
  <c r="DH55" i="4"/>
  <c r="DH60" i="4" s="1"/>
  <c r="DH62" i="4" s="1"/>
  <c r="DH64" i="4" s="1"/>
  <c r="BL55" i="4"/>
  <c r="BL60" i="4" s="1"/>
  <c r="BL62" i="4" s="1"/>
  <c r="BL64" i="4" s="1"/>
  <c r="DV53" i="5"/>
  <c r="DV78" i="5" s="1"/>
  <c r="BN53" i="5"/>
  <c r="BN78" i="5" s="1"/>
  <c r="CX53" i="3"/>
  <c r="CX78" i="3" s="1"/>
  <c r="BN53" i="2"/>
  <c r="BN78" i="2" s="1"/>
  <c r="DJ53" i="2"/>
  <c r="DJ78" i="2" s="1"/>
  <c r="CL53" i="2"/>
  <c r="CL78" i="2" s="1"/>
  <c r="BB53" i="2"/>
  <c r="BB78" i="2" s="1"/>
  <c r="BB53" i="3"/>
  <c r="BB78" i="3" s="1"/>
  <c r="DV53" i="3"/>
  <c r="DV78" i="3" s="1"/>
  <c r="BB53" i="5"/>
  <c r="BB78" i="5" s="1"/>
  <c r="CX53" i="6"/>
  <c r="CX78" i="6" s="1"/>
  <c r="DV53" i="4"/>
  <c r="DV78" i="4" s="1"/>
  <c r="AP53" i="4"/>
  <c r="AP78" i="4" s="1"/>
  <c r="BZ53" i="4"/>
  <c r="BZ78" i="4" s="1"/>
  <c r="DJ53" i="5"/>
  <c r="DJ78" i="5" s="1"/>
  <c r="DJ53" i="3"/>
  <c r="DJ78" i="3" s="1"/>
  <c r="CX53" i="1"/>
  <c r="CX78" i="1" s="1"/>
  <c r="DV53" i="1"/>
  <c r="DV78" i="1" s="1"/>
  <c r="BZ53" i="6"/>
  <c r="BZ78" i="6" s="1"/>
  <c r="AP53" i="6"/>
  <c r="AP78" i="6" s="1"/>
  <c r="BB53" i="6"/>
  <c r="BB78" i="6" s="1"/>
  <c r="CL53" i="6"/>
  <c r="CL78" i="6" s="1"/>
  <c r="AP53" i="5"/>
  <c r="AP78" i="5" s="1"/>
  <c r="CX53" i="5"/>
  <c r="CX78" i="5" s="1"/>
  <c r="CL53" i="5"/>
  <c r="CL78" i="5" s="1"/>
  <c r="BZ53" i="5"/>
  <c r="BZ78" i="5" s="1"/>
  <c r="BB53" i="4"/>
  <c r="BB78" i="4" s="1"/>
  <c r="BN53" i="4"/>
  <c r="BN78" i="4" s="1"/>
  <c r="CL53" i="4"/>
  <c r="CL78" i="4" s="1"/>
  <c r="CX53" i="4"/>
  <c r="CX78" i="4" s="1"/>
  <c r="DJ53" i="4"/>
  <c r="DJ78" i="4" s="1"/>
  <c r="CL53" i="3"/>
  <c r="CL78" i="3" s="1"/>
  <c r="BZ53" i="3"/>
  <c r="BZ78" i="3" s="1"/>
  <c r="AP53" i="3"/>
  <c r="AP78" i="3" s="1"/>
  <c r="BN53" i="3"/>
  <c r="BN78" i="3" s="1"/>
  <c r="CX53" i="2"/>
  <c r="CX78" i="2" s="1"/>
  <c r="AP53" i="2"/>
  <c r="AP78" i="2" s="1"/>
  <c r="BZ53" i="2"/>
  <c r="BZ78" i="2" s="1"/>
  <c r="DV53" i="2"/>
  <c r="DV78" i="2" s="1"/>
  <c r="BN53" i="1"/>
  <c r="BN78" i="1" s="1"/>
  <c r="BB53" i="1"/>
  <c r="BB78" i="1" s="1"/>
  <c r="BZ53" i="1"/>
  <c r="BZ78" i="1" s="1"/>
  <c r="DJ53" i="1"/>
  <c r="DJ78" i="1" s="1"/>
  <c r="BW93" i="6"/>
  <c r="BW96" i="6" s="1"/>
  <c r="AB82" i="4"/>
  <c r="AB84" i="4" s="1"/>
  <c r="AB86" i="4" s="1"/>
  <c r="BN34" i="3"/>
  <c r="BN36" i="3" s="1"/>
  <c r="CI84" i="3"/>
  <c r="CI86" i="3" s="1"/>
  <c r="BN34" i="2"/>
  <c r="BN76" i="2" s="1"/>
  <c r="CI84" i="4"/>
  <c r="CI86" i="4" s="1"/>
  <c r="DH74" i="4"/>
  <c r="R76" i="3"/>
  <c r="CY11" i="2"/>
  <c r="CY30" i="2"/>
  <c r="CY17" i="2"/>
  <c r="CY23" i="2"/>
  <c r="CY15" i="2"/>
  <c r="CY18" i="2"/>
  <c r="CY31" i="2"/>
  <c r="CY33" i="2"/>
  <c r="CY10" i="2"/>
  <c r="CY19" i="2"/>
  <c r="CY25" i="2"/>
  <c r="CY21" i="2"/>
  <c r="CY28" i="2"/>
  <c r="CY14" i="2"/>
  <c r="CY12" i="2"/>
  <c r="CY32" i="2"/>
  <c r="CY27" i="2"/>
  <c r="CY24" i="2"/>
  <c r="CY9" i="2"/>
  <c r="CY20" i="2"/>
  <c r="CY26" i="2"/>
  <c r="CY22" i="2"/>
  <c r="CY16" i="2"/>
  <c r="BM77" i="4"/>
  <c r="BZ34" i="2"/>
  <c r="BZ76" i="2" s="1"/>
  <c r="BV86" i="3"/>
  <c r="BV93" i="3"/>
  <c r="BV96" i="3" s="1"/>
  <c r="CL34" i="2"/>
  <c r="CL76" i="2" s="1"/>
  <c r="K7" i="28"/>
  <c r="N95" i="2"/>
  <c r="N97" i="2" s="1"/>
  <c r="DU36" i="2"/>
  <c r="DU76" i="2"/>
  <c r="DU80" i="2" s="1"/>
  <c r="CY32" i="5"/>
  <c r="CY28" i="5"/>
  <c r="CY24" i="5"/>
  <c r="CY20" i="5"/>
  <c r="CY26" i="5"/>
  <c r="CY23" i="5"/>
  <c r="CY30" i="5"/>
  <c r="CY22" i="5"/>
  <c r="CY18" i="5"/>
  <c r="CY29" i="5"/>
  <c r="CY19" i="5"/>
  <c r="CY16" i="5"/>
  <c r="CY31" i="5"/>
  <c r="CY25" i="5"/>
  <c r="CY27" i="5"/>
  <c r="CY21" i="5"/>
  <c r="BC27" i="1"/>
  <c r="BC23" i="1"/>
  <c r="BC19" i="1"/>
  <c r="BC15" i="1"/>
  <c r="BC12" i="1"/>
  <c r="BC9" i="1"/>
  <c r="BC33" i="1"/>
  <c r="BC25" i="1"/>
  <c r="BC18" i="1"/>
  <c r="BC16" i="1"/>
  <c r="BC31" i="1"/>
  <c r="BC20" i="1"/>
  <c r="BC10" i="1"/>
  <c r="BC30" i="1"/>
  <c r="BC17" i="1"/>
  <c r="BC14" i="1"/>
  <c r="BC11" i="1"/>
  <c r="BC32" i="1"/>
  <c r="BC26" i="1"/>
  <c r="BC21" i="1"/>
  <c r="BC28" i="1"/>
  <c r="BC24" i="1"/>
  <c r="BC22" i="1"/>
  <c r="DW33" i="3"/>
  <c r="DW28" i="3"/>
  <c r="DW24" i="3"/>
  <c r="DW20" i="3"/>
  <c r="DW16" i="3"/>
  <c r="DW10" i="3"/>
  <c r="DW26" i="3"/>
  <c r="DW19" i="3"/>
  <c r="DW17" i="3"/>
  <c r="DW11" i="3"/>
  <c r="DW30" i="3"/>
  <c r="DW27" i="3"/>
  <c r="DW22" i="3"/>
  <c r="DW15" i="3"/>
  <c r="DW23" i="3"/>
  <c r="DW9" i="3"/>
  <c r="DW32" i="3"/>
  <c r="DW12" i="3"/>
  <c r="DW25" i="3"/>
  <c r="DW18" i="3"/>
  <c r="DW21" i="3"/>
  <c r="DW31" i="3"/>
  <c r="DW14" i="3"/>
  <c r="AQ32" i="3"/>
  <c r="AR32" i="3" s="1"/>
  <c r="AQ27" i="3"/>
  <c r="AR27" i="3" s="1"/>
  <c r="AQ23" i="3"/>
  <c r="AR23" i="3" s="1"/>
  <c r="AQ19" i="3"/>
  <c r="AR19" i="3" s="1"/>
  <c r="AQ15" i="3"/>
  <c r="AR15" i="3" s="1"/>
  <c r="AQ12" i="3"/>
  <c r="AR12" i="3" s="1"/>
  <c r="AQ9" i="3"/>
  <c r="AR9" i="3" s="1"/>
  <c r="AQ31" i="3"/>
  <c r="AR31" i="3" s="1"/>
  <c r="AQ28" i="3"/>
  <c r="AR28" i="3" s="1"/>
  <c r="AQ21" i="3"/>
  <c r="AR21" i="3" s="1"/>
  <c r="AQ14" i="3"/>
  <c r="AR14" i="3" s="1"/>
  <c r="AR13" i="3"/>
  <c r="AQ26" i="3"/>
  <c r="AR26" i="3" s="1"/>
  <c r="AQ25" i="3"/>
  <c r="AR25" i="3" s="1"/>
  <c r="AQ22" i="3"/>
  <c r="AR22" i="3" s="1"/>
  <c r="AQ18" i="3"/>
  <c r="AR18" i="3" s="1"/>
  <c r="AQ11" i="3"/>
  <c r="AQ33" i="3"/>
  <c r="AR33" i="3" s="1"/>
  <c r="AQ20" i="3"/>
  <c r="AR20" i="3" s="1"/>
  <c r="AQ10" i="3"/>
  <c r="AR10" i="3" s="1"/>
  <c r="AQ24" i="3"/>
  <c r="AR24" i="3" s="1"/>
  <c r="AQ17" i="3"/>
  <c r="AR17" i="3" s="1"/>
  <c r="AQ16" i="3"/>
  <c r="AR16" i="3" s="1"/>
  <c r="AQ30" i="3"/>
  <c r="AR30" i="3" s="1"/>
  <c r="AD72" i="5"/>
  <c r="AE72" i="5" s="1"/>
  <c r="AE71" i="5"/>
  <c r="AL93" i="4"/>
  <c r="AL96" i="4" s="1"/>
  <c r="DJ34" i="1"/>
  <c r="N95" i="5"/>
  <c r="N97" i="5" s="1"/>
  <c r="K10" i="28"/>
  <c r="DG60" i="2"/>
  <c r="P86" i="5"/>
  <c r="P93" i="5"/>
  <c r="P96" i="5" s="1"/>
  <c r="CL34" i="1"/>
  <c r="CX34" i="2"/>
  <c r="R76" i="2"/>
  <c r="AM86" i="3"/>
  <c r="AM93" i="3"/>
  <c r="AM96" i="3" s="1"/>
  <c r="BL82" i="3"/>
  <c r="BL84" i="3" s="1"/>
  <c r="BO12" i="1"/>
  <c r="BO9" i="1"/>
  <c r="BO26" i="1"/>
  <c r="BO23" i="1"/>
  <c r="BO31" i="1"/>
  <c r="BO16" i="1"/>
  <c r="BO20" i="1"/>
  <c r="BO22" i="1"/>
  <c r="BO32" i="1"/>
  <c r="BO18" i="1"/>
  <c r="BO28" i="1"/>
  <c r="BO27" i="1"/>
  <c r="BO10" i="1"/>
  <c r="BO21" i="1"/>
  <c r="BO24" i="1"/>
  <c r="BO17" i="1"/>
  <c r="BO14" i="1"/>
  <c r="BO25" i="1"/>
  <c r="BO30" i="1"/>
  <c r="BO11" i="1"/>
  <c r="BO15" i="1"/>
  <c r="BO33" i="1"/>
  <c r="BO19" i="1"/>
  <c r="CM16" i="6"/>
  <c r="CM31" i="6"/>
  <c r="CM21" i="6"/>
  <c r="CM28" i="6"/>
  <c r="CM18" i="6"/>
  <c r="CM25" i="6"/>
  <c r="CM29" i="6"/>
  <c r="CM24" i="6"/>
  <c r="CM20" i="6"/>
  <c r="CM23" i="6"/>
  <c r="CM19" i="6"/>
  <c r="CM32" i="6"/>
  <c r="CM27" i="6"/>
  <c r="CM30" i="6"/>
  <c r="CM26" i="6"/>
  <c r="CM22" i="6"/>
  <c r="BO30" i="3"/>
  <c r="BO25" i="3"/>
  <c r="BO21" i="3"/>
  <c r="BO17" i="3"/>
  <c r="BO32" i="3"/>
  <c r="BO24" i="3"/>
  <c r="BO22" i="3"/>
  <c r="BO15" i="3"/>
  <c r="BO10" i="3"/>
  <c r="BO11" i="3"/>
  <c r="BO28" i="3"/>
  <c r="BO18" i="3"/>
  <c r="BO33" i="3"/>
  <c r="BO27" i="3"/>
  <c r="BO23" i="3"/>
  <c r="BO19" i="3"/>
  <c r="BO14" i="3"/>
  <c r="BO12" i="3"/>
  <c r="BO26" i="3"/>
  <c r="BO20" i="3"/>
  <c r="BO16" i="3"/>
  <c r="BO9" i="3"/>
  <c r="BO31" i="3"/>
  <c r="DK30" i="6"/>
  <c r="DK26" i="6"/>
  <c r="DK22" i="6"/>
  <c r="DK18" i="6"/>
  <c r="DK20" i="6"/>
  <c r="DK27" i="6"/>
  <c r="DK24" i="6"/>
  <c r="DK25" i="6"/>
  <c r="DK21" i="6"/>
  <c r="DK23" i="6"/>
  <c r="DK19" i="6"/>
  <c r="DK28" i="6"/>
  <c r="DK16" i="6"/>
  <c r="DK29" i="6"/>
  <c r="DK31" i="6"/>
  <c r="DK32" i="6"/>
  <c r="BC16" i="6"/>
  <c r="BC29" i="6"/>
  <c r="BC25" i="6"/>
  <c r="BC21" i="6"/>
  <c r="BC32" i="6"/>
  <c r="BC30" i="6"/>
  <c r="BC23" i="6"/>
  <c r="BC28" i="6"/>
  <c r="BC22" i="6"/>
  <c r="BC31" i="6"/>
  <c r="BC26" i="6"/>
  <c r="BC24" i="6"/>
  <c r="BC18" i="6"/>
  <c r="BC27" i="6"/>
  <c r="BC20" i="6"/>
  <c r="DG82" i="3"/>
  <c r="DG84" i="3" s="1"/>
  <c r="CA31" i="6"/>
  <c r="CA27" i="6"/>
  <c r="CA23" i="6"/>
  <c r="CA32" i="6"/>
  <c r="CA25" i="6"/>
  <c r="CA18" i="6"/>
  <c r="CA16" i="6"/>
  <c r="CA30" i="6"/>
  <c r="CA29" i="6"/>
  <c r="CA26" i="6"/>
  <c r="CA20" i="6"/>
  <c r="CA24" i="6"/>
  <c r="CA28" i="6"/>
  <c r="CA22" i="6"/>
  <c r="CA21" i="6"/>
  <c r="AQ9" i="2"/>
  <c r="AR9" i="2" s="1"/>
  <c r="AQ22" i="2"/>
  <c r="AR22" i="2" s="1"/>
  <c r="AQ18" i="2"/>
  <c r="AR18" i="2" s="1"/>
  <c r="AR13" i="2"/>
  <c r="AQ14" i="2"/>
  <c r="AR14" i="2" s="1"/>
  <c r="AQ25" i="2"/>
  <c r="AR25" i="2" s="1"/>
  <c r="AQ32" i="2"/>
  <c r="AR32" i="2" s="1"/>
  <c r="AQ11" i="2"/>
  <c r="AR11" i="2" s="1"/>
  <c r="AQ26" i="2"/>
  <c r="AR26" i="2" s="1"/>
  <c r="AQ20" i="2"/>
  <c r="AR20" i="2" s="1"/>
  <c r="AQ19" i="2"/>
  <c r="AR19" i="2" s="1"/>
  <c r="AQ28" i="2"/>
  <c r="AR28" i="2" s="1"/>
  <c r="AQ17" i="2"/>
  <c r="AR17" i="2" s="1"/>
  <c r="AQ10" i="2"/>
  <c r="AR10" i="2" s="1"/>
  <c r="AQ33" i="2"/>
  <c r="AR33" i="2" s="1"/>
  <c r="AQ31" i="2"/>
  <c r="AR31" i="2" s="1"/>
  <c r="AQ27" i="2"/>
  <c r="AR27" i="2" s="1"/>
  <c r="AQ21" i="2"/>
  <c r="AR21" i="2" s="1"/>
  <c r="AQ16" i="2"/>
  <c r="AR16" i="2" s="1"/>
  <c r="AQ24" i="2"/>
  <c r="AR24" i="2" s="1"/>
  <c r="AQ12" i="2"/>
  <c r="AR12" i="2" s="1"/>
  <c r="AQ30" i="2"/>
  <c r="AR30" i="2" s="1"/>
  <c r="AQ15" i="2"/>
  <c r="AR15" i="2" s="1"/>
  <c r="AQ23" i="2"/>
  <c r="AR23" i="2" s="1"/>
  <c r="CV62" i="3"/>
  <c r="BX72" i="6"/>
  <c r="BX74" i="6" s="1"/>
  <c r="CX34" i="3"/>
  <c r="BY36" i="3"/>
  <c r="BY76" i="3"/>
  <c r="BY80" i="3" s="1"/>
  <c r="DI36" i="3"/>
  <c r="DI55" i="3" s="1"/>
  <c r="DI60" i="3" s="1"/>
  <c r="DI76" i="3"/>
  <c r="BJ62" i="3"/>
  <c r="BJ64" i="3" s="1"/>
  <c r="CK76" i="3"/>
  <c r="CK80" i="3" s="1"/>
  <c r="CK36" i="3"/>
  <c r="CK55" i="3" s="1"/>
  <c r="CK60" i="3" s="1"/>
  <c r="CT62" i="3"/>
  <c r="CT64" i="3" s="1"/>
  <c r="CY24" i="6"/>
  <c r="CY21" i="6"/>
  <c r="CY18" i="6"/>
  <c r="CY30" i="6"/>
  <c r="CY27" i="6"/>
  <c r="CY16" i="6"/>
  <c r="CY26" i="6"/>
  <c r="CY29" i="6"/>
  <c r="CY32" i="6"/>
  <c r="CY25" i="6"/>
  <c r="CY20" i="6"/>
  <c r="CY19" i="6"/>
  <c r="CY23" i="6"/>
  <c r="CY31" i="6"/>
  <c r="CY22" i="6"/>
  <c r="CY28" i="6"/>
  <c r="BA77" i="4"/>
  <c r="BO25" i="2"/>
  <c r="BO30" i="2"/>
  <c r="BO24" i="2"/>
  <c r="BO28" i="2"/>
  <c r="BO17" i="2"/>
  <c r="BO31" i="2"/>
  <c r="BO21" i="2"/>
  <c r="BO20" i="2"/>
  <c r="BO22" i="2"/>
  <c r="BO33" i="2"/>
  <c r="BO18" i="2"/>
  <c r="BO10" i="2"/>
  <c r="BO14" i="2"/>
  <c r="BO23" i="2"/>
  <c r="BO32" i="2"/>
  <c r="BO11" i="2"/>
  <c r="BO15" i="2"/>
  <c r="BO9" i="2"/>
  <c r="BO26" i="2"/>
  <c r="BO27" i="2"/>
  <c r="BO16" i="2"/>
  <c r="BO12" i="2"/>
  <c r="BO19" i="2"/>
  <c r="CA15" i="2"/>
  <c r="CA20" i="2"/>
  <c r="CA9" i="2"/>
  <c r="CA16" i="2"/>
  <c r="CA18" i="2"/>
  <c r="CA27" i="2"/>
  <c r="CA26" i="2"/>
  <c r="CA21" i="2"/>
  <c r="CA31" i="2"/>
  <c r="CA17" i="2"/>
  <c r="CA25" i="2"/>
  <c r="CA12" i="2"/>
  <c r="CA10" i="2"/>
  <c r="CA32" i="2"/>
  <c r="CA11" i="2"/>
  <c r="CA24" i="2"/>
  <c r="CA22" i="2"/>
  <c r="CA14" i="2"/>
  <c r="CA23" i="2"/>
  <c r="CA19" i="2"/>
  <c r="CA30" i="2"/>
  <c r="CA33" i="2"/>
  <c r="CA28" i="2"/>
  <c r="DK33" i="3"/>
  <c r="DK28" i="3"/>
  <c r="DK24" i="3"/>
  <c r="DK20" i="3"/>
  <c r="DK16" i="3"/>
  <c r="DK10" i="3"/>
  <c r="DK31" i="3"/>
  <c r="DK23" i="3"/>
  <c r="DK21" i="3"/>
  <c r="DK14" i="3"/>
  <c r="DK9" i="3"/>
  <c r="DK32" i="3"/>
  <c r="DK18" i="3"/>
  <c r="DK15" i="3"/>
  <c r="DK30" i="3"/>
  <c r="DK25" i="3"/>
  <c r="DK27" i="3"/>
  <c r="DK22" i="3"/>
  <c r="DK11" i="3"/>
  <c r="DK17" i="3"/>
  <c r="DK26" i="3"/>
  <c r="DK12" i="3"/>
  <c r="DK19" i="3"/>
  <c r="BC33" i="3"/>
  <c r="BC28" i="3"/>
  <c r="BC24" i="3"/>
  <c r="BC20" i="3"/>
  <c r="BC16" i="3"/>
  <c r="BC10" i="3"/>
  <c r="BC26" i="3"/>
  <c r="BC19" i="3"/>
  <c r="BC17" i="3"/>
  <c r="BC11" i="3"/>
  <c r="BC31" i="3"/>
  <c r="BC25" i="3"/>
  <c r="BC23" i="3"/>
  <c r="BC18" i="3"/>
  <c r="BC12" i="3"/>
  <c r="BC30" i="3"/>
  <c r="BC14" i="3"/>
  <c r="BC21" i="3"/>
  <c r="BC27" i="3"/>
  <c r="BC15" i="3"/>
  <c r="BC22" i="3"/>
  <c r="BC9" i="3"/>
  <c r="BC32" i="3"/>
  <c r="AQ27" i="1"/>
  <c r="AQ23" i="1"/>
  <c r="AQ19" i="1"/>
  <c r="AQ15" i="1"/>
  <c r="AQ12" i="1"/>
  <c r="AR12" i="1" s="1"/>
  <c r="AQ9" i="1"/>
  <c r="AQ33" i="1"/>
  <c r="AQ28" i="1"/>
  <c r="AQ21" i="1"/>
  <c r="AQ14" i="1"/>
  <c r="AQ24" i="1"/>
  <c r="AQ22" i="1"/>
  <c r="AQ17" i="1"/>
  <c r="AQ11" i="1"/>
  <c r="AQ32" i="1"/>
  <c r="AQ26" i="1"/>
  <c r="AQ20" i="1"/>
  <c r="AQ30" i="1"/>
  <c r="AQ18" i="1"/>
  <c r="AQ31" i="1"/>
  <c r="AQ25" i="1"/>
  <c r="AR25" i="1" s="1"/>
  <c r="AQ10" i="1"/>
  <c r="AQ16" i="1"/>
  <c r="DI76" i="1"/>
  <c r="DI80" i="1" s="1"/>
  <c r="DI36" i="1"/>
  <c r="DI55" i="1" s="1"/>
  <c r="AE34" i="1"/>
  <c r="BN34" i="1"/>
  <c r="BB34" i="1"/>
  <c r="CW76" i="3"/>
  <c r="CW80" i="3" s="1"/>
  <c r="CW36" i="3"/>
  <c r="CW55" i="3" s="1"/>
  <c r="CW60" i="3" s="1"/>
  <c r="CH86" i="3"/>
  <c r="CH93" i="3"/>
  <c r="CH96" i="3" s="1"/>
  <c r="AO36" i="3"/>
  <c r="AO76" i="3"/>
  <c r="AO80" i="3" s="1"/>
  <c r="CT86" i="3"/>
  <c r="CT93" i="3"/>
  <c r="CT96" i="3" s="1"/>
  <c r="DV34" i="2"/>
  <c r="AP34" i="1"/>
  <c r="BC29" i="5"/>
  <c r="BC25" i="5"/>
  <c r="BC21" i="5"/>
  <c r="BC30" i="5"/>
  <c r="BC27" i="5"/>
  <c r="BC20" i="5"/>
  <c r="BC18" i="5"/>
  <c r="BC32" i="5"/>
  <c r="BC26" i="5"/>
  <c r="BC23" i="5"/>
  <c r="BC16" i="5"/>
  <c r="BC19" i="5"/>
  <c r="BC24" i="5"/>
  <c r="BC22" i="5"/>
  <c r="BC31" i="5"/>
  <c r="BC28" i="5"/>
  <c r="DK20" i="2"/>
  <c r="DK10" i="2"/>
  <c r="DK9" i="2"/>
  <c r="DK24" i="2"/>
  <c r="DK22" i="2"/>
  <c r="DK17" i="2"/>
  <c r="DK14" i="2"/>
  <c r="DK32" i="2"/>
  <c r="DK31" i="2"/>
  <c r="DK16" i="2"/>
  <c r="DK15" i="2"/>
  <c r="DK33" i="2"/>
  <c r="DK11" i="2"/>
  <c r="DK19" i="2"/>
  <c r="DK30" i="2"/>
  <c r="DK12" i="2"/>
  <c r="DK26" i="2"/>
  <c r="DK27" i="2"/>
  <c r="DK25" i="2"/>
  <c r="DK21" i="2"/>
  <c r="DK28" i="2"/>
  <c r="DK18" i="2"/>
  <c r="DK23" i="2"/>
  <c r="AX86" i="3"/>
  <c r="AX93" i="3"/>
  <c r="AX96" i="3" s="1"/>
  <c r="DI36" i="2"/>
  <c r="DI76" i="2"/>
  <c r="DI80" i="2" s="1"/>
  <c r="CA31" i="1"/>
  <c r="CA26" i="1"/>
  <c r="CA22" i="1"/>
  <c r="CA18" i="1"/>
  <c r="CA33" i="1"/>
  <c r="CA10" i="1"/>
  <c r="CA27" i="1"/>
  <c r="CA24" i="1"/>
  <c r="CA21" i="1"/>
  <c r="CA15" i="1"/>
  <c r="CA32" i="1"/>
  <c r="CA12" i="1"/>
  <c r="CA30" i="1"/>
  <c r="CA9" i="1"/>
  <c r="CA11" i="1"/>
  <c r="CA23" i="1"/>
  <c r="CA20" i="1"/>
  <c r="CA16" i="1"/>
  <c r="CA19" i="1"/>
  <c r="CA17" i="1"/>
  <c r="CA28" i="1"/>
  <c r="CA25" i="1"/>
  <c r="CA14" i="1"/>
  <c r="AQ16" i="5"/>
  <c r="AR16" i="5" s="1"/>
  <c r="AQ31" i="5"/>
  <c r="AR31" i="5" s="1"/>
  <c r="AQ27" i="5"/>
  <c r="AR27" i="5" s="1"/>
  <c r="AQ23" i="5"/>
  <c r="AR23" i="5" s="1"/>
  <c r="AQ19" i="5"/>
  <c r="AR19" i="5" s="1"/>
  <c r="AQ18" i="5"/>
  <c r="AR18" i="5" s="1"/>
  <c r="AQ29" i="5"/>
  <c r="AR29" i="5" s="1"/>
  <c r="AQ25" i="5"/>
  <c r="AR25" i="5" s="1"/>
  <c r="AQ21" i="5"/>
  <c r="AR21" i="5" s="1"/>
  <c r="AQ24" i="5"/>
  <c r="AR24" i="5" s="1"/>
  <c r="AQ30" i="5"/>
  <c r="AR30" i="5" s="1"/>
  <c r="AQ26" i="5"/>
  <c r="AR26" i="5" s="1"/>
  <c r="AQ22" i="5"/>
  <c r="AR22" i="5" s="1"/>
  <c r="AQ20" i="5"/>
  <c r="AR20" i="5" s="1"/>
  <c r="AQ28" i="5"/>
  <c r="AR28" i="5" s="1"/>
  <c r="AQ32" i="5"/>
  <c r="AR32" i="5" s="1"/>
  <c r="CY31" i="1"/>
  <c r="CY26" i="1"/>
  <c r="CY22" i="1"/>
  <c r="CY18" i="1"/>
  <c r="CY14" i="1"/>
  <c r="CY11" i="1"/>
  <c r="CY17" i="1"/>
  <c r="CY9" i="1"/>
  <c r="CY25" i="1"/>
  <c r="CY20" i="1"/>
  <c r="CY19" i="1"/>
  <c r="CY23" i="1"/>
  <c r="CY10" i="1"/>
  <c r="CY33" i="1"/>
  <c r="CY21" i="1"/>
  <c r="CY28" i="1"/>
  <c r="CY16" i="1"/>
  <c r="CY15" i="1"/>
  <c r="CY30" i="1"/>
  <c r="CY12" i="1"/>
  <c r="CY27" i="1"/>
  <c r="CY24" i="1"/>
  <c r="CY32" i="1"/>
  <c r="DI71" i="4"/>
  <c r="DI72" i="4" s="1"/>
  <c r="R77" i="4"/>
  <c r="AP34" i="3"/>
  <c r="BO16" i="6"/>
  <c r="BO31" i="6"/>
  <c r="BO27" i="6"/>
  <c r="BO23" i="6"/>
  <c r="BO28" i="6"/>
  <c r="BO25" i="6"/>
  <c r="BO22" i="6"/>
  <c r="BO29" i="6"/>
  <c r="BO21" i="6"/>
  <c r="BO20" i="6"/>
  <c r="BO26" i="6"/>
  <c r="BO32" i="6"/>
  <c r="BO24" i="6"/>
  <c r="BO30" i="6"/>
  <c r="BO18" i="6"/>
  <c r="CM22" i="2"/>
  <c r="CM27" i="2"/>
  <c r="CM25" i="2"/>
  <c r="CM23" i="2"/>
  <c r="CM18" i="2"/>
  <c r="CM16" i="2"/>
  <c r="CM32" i="2"/>
  <c r="CM28" i="2"/>
  <c r="CM20" i="2"/>
  <c r="CM9" i="2"/>
  <c r="CM26" i="2"/>
  <c r="CM21" i="2"/>
  <c r="CM24" i="2"/>
  <c r="CM14" i="2"/>
  <c r="CM11" i="2"/>
  <c r="CM31" i="2"/>
  <c r="CM15" i="2"/>
  <c r="CM33" i="2"/>
  <c r="CM17" i="2"/>
  <c r="CM10" i="2"/>
  <c r="CM12" i="2"/>
  <c r="CM30" i="2"/>
  <c r="CM19" i="2"/>
  <c r="AQ16" i="6"/>
  <c r="AR16" i="6" s="1"/>
  <c r="AQ20" i="6"/>
  <c r="AR20" i="6" s="1"/>
  <c r="AQ28" i="6"/>
  <c r="AR28" i="6" s="1"/>
  <c r="AQ23" i="6"/>
  <c r="AR23" i="6" s="1"/>
  <c r="AQ18" i="6"/>
  <c r="AR18" i="6" s="1"/>
  <c r="AQ26" i="6"/>
  <c r="AR26" i="6" s="1"/>
  <c r="AQ24" i="6"/>
  <c r="AR24" i="6" s="1"/>
  <c r="AQ29" i="6"/>
  <c r="AR29" i="6" s="1"/>
  <c r="AQ32" i="6"/>
  <c r="AR32" i="6" s="1"/>
  <c r="AQ21" i="6"/>
  <c r="AR21" i="6" s="1"/>
  <c r="AQ30" i="6"/>
  <c r="AR30" i="6" s="1"/>
  <c r="AQ25" i="6"/>
  <c r="AR25" i="6" s="1"/>
  <c r="AQ31" i="6"/>
  <c r="AR31" i="6" s="1"/>
  <c r="AQ22" i="6"/>
  <c r="AR22" i="6" s="1"/>
  <c r="AR19" i="6"/>
  <c r="AQ27" i="6"/>
  <c r="AR27" i="6" s="1"/>
  <c r="DW31" i="5"/>
  <c r="DW27" i="5"/>
  <c r="DW23" i="5"/>
  <c r="DW19" i="5"/>
  <c r="DW32" i="5"/>
  <c r="DW22" i="5"/>
  <c r="DW29" i="5"/>
  <c r="DW25" i="5"/>
  <c r="DW28" i="5"/>
  <c r="DW18" i="5"/>
  <c r="DW30" i="5"/>
  <c r="DW20" i="5"/>
  <c r="DW26" i="5"/>
  <c r="DW16" i="5"/>
  <c r="DW24" i="5"/>
  <c r="DW21" i="5"/>
  <c r="CA32" i="5"/>
  <c r="CA24" i="5"/>
  <c r="CA31" i="5"/>
  <c r="CA22" i="5"/>
  <c r="CA16" i="5"/>
  <c r="CA20" i="5"/>
  <c r="CA18" i="5"/>
  <c r="CA30" i="5"/>
  <c r="CA27" i="5"/>
  <c r="CA29" i="5"/>
  <c r="CA28" i="5"/>
  <c r="CA19" i="5"/>
  <c r="CA25" i="5"/>
  <c r="CA23" i="5"/>
  <c r="CA21" i="5"/>
  <c r="CA26" i="5"/>
  <c r="CK77" i="4"/>
  <c r="AD76" i="2"/>
  <c r="AE34" i="2"/>
  <c r="DV34" i="1"/>
  <c r="R76" i="1"/>
  <c r="DG82" i="2"/>
  <c r="DG84" i="2" s="1"/>
  <c r="DG93" i="2" s="1"/>
  <c r="BZ34" i="1"/>
  <c r="BY77" i="4"/>
  <c r="AM82" i="4"/>
  <c r="AM84" i="4" s="1"/>
  <c r="AM86" i="4" s="1"/>
  <c r="DW32" i="1"/>
  <c r="DW27" i="1"/>
  <c r="DW23" i="1"/>
  <c r="DW19" i="1"/>
  <c r="DW15" i="1"/>
  <c r="DW12" i="1"/>
  <c r="DW9" i="1"/>
  <c r="DW33" i="1"/>
  <c r="DW25" i="1"/>
  <c r="DW18" i="1"/>
  <c r="DW16" i="1"/>
  <c r="DW31" i="1"/>
  <c r="DW28" i="1"/>
  <c r="DW22" i="1"/>
  <c r="DW24" i="1"/>
  <c r="DW26" i="1"/>
  <c r="DW17" i="1"/>
  <c r="DW11" i="1"/>
  <c r="DW14" i="1"/>
  <c r="DW21" i="1"/>
  <c r="DW20" i="1"/>
  <c r="DW30" i="1"/>
  <c r="DW10" i="1"/>
  <c r="CY32" i="3"/>
  <c r="CY27" i="3"/>
  <c r="CY23" i="3"/>
  <c r="CY19" i="3"/>
  <c r="CY15" i="3"/>
  <c r="CY12" i="3"/>
  <c r="CY9" i="3"/>
  <c r="CY33" i="3"/>
  <c r="CY25" i="3"/>
  <c r="CY18" i="3"/>
  <c r="CY16" i="3"/>
  <c r="CY30" i="3"/>
  <c r="CY24" i="3"/>
  <c r="CY22" i="3"/>
  <c r="CY17" i="3"/>
  <c r="CY11" i="3"/>
  <c r="CY26" i="3"/>
  <c r="CY20" i="3"/>
  <c r="CY14" i="3"/>
  <c r="CY21" i="3"/>
  <c r="CY31" i="3"/>
  <c r="CY10" i="3"/>
  <c r="CY28" i="3"/>
  <c r="CA30" i="3"/>
  <c r="CA25" i="3"/>
  <c r="CA21" i="3"/>
  <c r="CA17" i="3"/>
  <c r="CA27" i="3"/>
  <c r="CA20" i="3"/>
  <c r="CA18" i="3"/>
  <c r="CA12" i="3"/>
  <c r="CA31" i="3"/>
  <c r="CA28" i="3"/>
  <c r="CA23" i="3"/>
  <c r="CA16" i="3"/>
  <c r="CA33" i="3"/>
  <c r="CA26" i="3"/>
  <c r="CA11" i="3"/>
  <c r="CA9" i="3"/>
  <c r="CA24" i="3"/>
  <c r="CA14" i="3"/>
  <c r="CA19" i="3"/>
  <c r="CA32" i="3"/>
  <c r="CA15" i="3"/>
  <c r="CA22" i="3"/>
  <c r="CA10" i="3"/>
  <c r="BO16" i="5"/>
  <c r="BO30" i="5"/>
  <c r="BO26" i="5"/>
  <c r="BO22" i="5"/>
  <c r="BO18" i="5"/>
  <c r="BO31" i="5"/>
  <c r="BO24" i="5"/>
  <c r="BO28" i="5"/>
  <c r="BO23" i="5"/>
  <c r="BO21" i="5"/>
  <c r="BO20" i="5"/>
  <c r="BO32" i="5"/>
  <c r="BO29" i="5"/>
  <c r="BO25" i="5"/>
  <c r="BO27" i="5"/>
  <c r="BO19" i="5"/>
  <c r="CM31" i="1"/>
  <c r="CM26" i="1"/>
  <c r="CM22" i="1"/>
  <c r="CM18" i="1"/>
  <c r="CM14" i="1"/>
  <c r="CM11" i="1"/>
  <c r="CM27" i="1"/>
  <c r="CM17" i="1"/>
  <c r="CM9" i="1"/>
  <c r="CM21" i="1"/>
  <c r="CM25" i="1"/>
  <c r="CM15" i="1"/>
  <c r="CM24" i="1"/>
  <c r="CM12" i="1"/>
  <c r="CM19" i="1"/>
  <c r="CM33" i="1"/>
  <c r="CM16" i="1"/>
  <c r="CM30" i="1"/>
  <c r="CM23" i="1"/>
  <c r="CM20" i="1"/>
  <c r="CM10" i="1"/>
  <c r="CM32" i="1"/>
  <c r="CM28" i="1"/>
  <c r="DW20" i="2"/>
  <c r="DW11" i="2"/>
  <c r="DW33" i="2"/>
  <c r="DW17" i="2"/>
  <c r="DW32" i="2"/>
  <c r="DW31" i="2"/>
  <c r="DW27" i="2"/>
  <c r="DW28" i="2"/>
  <c r="DW25" i="2"/>
  <c r="DW16" i="2"/>
  <c r="DW9" i="2"/>
  <c r="DW18" i="2"/>
  <c r="DW12" i="2"/>
  <c r="DW14" i="2"/>
  <c r="DW10" i="2"/>
  <c r="DW19" i="2"/>
  <c r="DW22" i="2"/>
  <c r="DW23" i="2"/>
  <c r="DW26" i="2"/>
  <c r="DW15" i="2"/>
  <c r="DW30" i="2"/>
  <c r="DW21" i="2"/>
  <c r="DW24" i="2"/>
  <c r="DT55" i="3"/>
  <c r="DT60" i="3" s="1"/>
  <c r="CU84" i="3"/>
  <c r="DJ34" i="2"/>
  <c r="CL34" i="3"/>
  <c r="N95" i="6"/>
  <c r="N97" i="6" s="1"/>
  <c r="K11" i="28"/>
  <c r="DJ34" i="3"/>
  <c r="BZ34" i="3"/>
  <c r="DH82" i="2"/>
  <c r="DU76" i="1"/>
  <c r="DU80" i="1" s="1"/>
  <c r="DU36" i="1"/>
  <c r="DV34" i="3"/>
  <c r="CK76" i="2"/>
  <c r="CK80" i="2" s="1"/>
  <c r="BM36" i="3"/>
  <c r="BM76" i="3"/>
  <c r="BB34" i="3"/>
  <c r="DW22" i="6"/>
  <c r="DW29" i="6"/>
  <c r="DW19" i="6"/>
  <c r="DW26" i="6"/>
  <c r="DW28" i="6"/>
  <c r="DW24" i="6"/>
  <c r="DW20" i="6"/>
  <c r="DW16" i="6"/>
  <c r="DW31" i="6"/>
  <c r="DW21" i="6"/>
  <c r="DW25" i="6"/>
  <c r="DW32" i="6"/>
  <c r="DW18" i="6"/>
  <c r="DW30" i="6"/>
  <c r="DW23" i="6"/>
  <c r="DW27" i="6"/>
  <c r="AO77" i="4"/>
  <c r="CM16" i="5"/>
  <c r="CM32" i="5"/>
  <c r="CM28" i="5"/>
  <c r="CM24" i="5"/>
  <c r="CM20" i="5"/>
  <c r="CM26" i="5"/>
  <c r="CM19" i="5"/>
  <c r="CM29" i="5"/>
  <c r="CM27" i="5"/>
  <c r="CM22" i="5"/>
  <c r="CM30" i="5"/>
  <c r="CM23" i="5"/>
  <c r="CM21" i="5"/>
  <c r="CM31" i="5"/>
  <c r="CM25" i="5"/>
  <c r="CM18" i="5"/>
  <c r="CM31" i="3"/>
  <c r="CM26" i="3"/>
  <c r="CM22" i="3"/>
  <c r="CM18" i="3"/>
  <c r="CM14" i="3"/>
  <c r="CM11" i="3"/>
  <c r="CM30" i="3"/>
  <c r="CM27" i="3"/>
  <c r="CM20" i="3"/>
  <c r="CM12" i="3"/>
  <c r="CM33" i="3"/>
  <c r="CM25" i="3"/>
  <c r="CM32" i="3"/>
  <c r="CM28" i="3"/>
  <c r="CM15" i="3"/>
  <c r="CM24" i="3"/>
  <c r="CM16" i="3"/>
  <c r="CM9" i="3"/>
  <c r="CM19" i="3"/>
  <c r="CM10" i="3"/>
  <c r="CM23" i="3"/>
  <c r="CM17" i="3"/>
  <c r="CM21" i="3"/>
  <c r="DK18" i="1"/>
  <c r="DK14" i="1"/>
  <c r="DK11" i="1"/>
  <c r="DK32" i="1"/>
  <c r="DK27" i="1"/>
  <c r="DK23" i="1"/>
  <c r="DK19" i="1"/>
  <c r="DK9" i="1"/>
  <c r="DK31" i="1"/>
  <c r="DK28" i="1"/>
  <c r="DK21" i="1"/>
  <c r="DK33" i="1"/>
  <c r="DK25" i="1"/>
  <c r="DK20" i="1"/>
  <c r="DK15" i="1"/>
  <c r="DK10" i="1"/>
  <c r="DK24" i="1"/>
  <c r="DK26" i="1"/>
  <c r="DK22" i="1"/>
  <c r="DK17" i="1"/>
  <c r="DK30" i="1"/>
  <c r="DK16" i="1"/>
  <c r="DK12" i="1"/>
  <c r="DK32" i="5"/>
  <c r="DK21" i="5"/>
  <c r="DK18" i="5"/>
  <c r="DK27" i="5"/>
  <c r="DK25" i="5"/>
  <c r="DK19" i="5"/>
  <c r="DK31" i="5"/>
  <c r="DK29" i="5"/>
  <c r="DK23" i="5"/>
  <c r="DK30" i="5"/>
  <c r="DK22" i="5"/>
  <c r="DK16" i="5"/>
  <c r="DK20" i="5"/>
  <c r="DK28" i="5"/>
  <c r="DK24" i="5"/>
  <c r="DK26" i="5"/>
  <c r="BC32" i="2"/>
  <c r="BC27" i="2"/>
  <c r="BC17" i="2"/>
  <c r="BC16" i="2"/>
  <c r="BC25" i="2"/>
  <c r="BC23" i="2"/>
  <c r="BC30" i="2"/>
  <c r="BC9" i="2"/>
  <c r="BC11" i="2"/>
  <c r="BC22" i="2"/>
  <c r="BC10" i="2"/>
  <c r="BC28" i="2"/>
  <c r="BC20" i="2"/>
  <c r="BC15" i="2"/>
  <c r="BC18" i="2"/>
  <c r="BC26" i="2"/>
  <c r="BC24" i="2"/>
  <c r="BC21" i="2"/>
  <c r="BC31" i="2"/>
  <c r="BC33" i="2"/>
  <c r="BC12" i="2"/>
  <c r="BC19" i="2"/>
  <c r="BC14" i="2"/>
  <c r="BB34" i="2"/>
  <c r="BB76" i="2" s="1"/>
  <c r="DU76" i="3"/>
  <c r="DU80" i="3" s="1"/>
  <c r="DU36" i="3"/>
  <c r="DU55" i="3" s="1"/>
  <c r="AP34" i="2"/>
  <c r="AP76" i="2" s="1"/>
  <c r="CW77" i="4"/>
  <c r="DH82" i="3"/>
  <c r="DH84" i="3" s="1"/>
  <c r="CX34" i="1"/>
  <c r="DI76" i="4"/>
  <c r="DI80" i="4" s="1"/>
  <c r="BA76" i="4"/>
  <c r="CK76" i="4"/>
  <c r="CK80" i="4" s="1"/>
  <c r="CU82" i="4"/>
  <c r="CU84" i="4" s="1"/>
  <c r="CU86" i="4" s="1"/>
  <c r="BY76" i="4"/>
  <c r="BY80" i="4" s="1"/>
  <c r="AO76" i="4"/>
  <c r="AO80" i="4" s="1"/>
  <c r="BM76" i="4"/>
  <c r="BM80" i="4" s="1"/>
  <c r="CW36" i="4"/>
  <c r="CH86" i="4"/>
  <c r="CH93" i="4"/>
  <c r="CH96" i="4" s="1"/>
  <c r="L97" i="4"/>
  <c r="M95" i="4" s="1"/>
  <c r="I9" i="28"/>
  <c r="P82" i="4"/>
  <c r="P84" i="4" s="1"/>
  <c r="P93" i="4" s="1"/>
  <c r="P96" i="4" s="1"/>
  <c r="BX72" i="4"/>
  <c r="BX74" i="4" s="1"/>
  <c r="BL82" i="6"/>
  <c r="BL84" i="6" s="1"/>
  <c r="BL86" i="6" s="1"/>
  <c r="AN82" i="5"/>
  <c r="AN84" i="5" s="1"/>
  <c r="AN86" i="5" s="1"/>
  <c r="DH82" i="5"/>
  <c r="DH84" i="5" s="1"/>
  <c r="DH86" i="5" s="1"/>
  <c r="CA25" i="4"/>
  <c r="CA18" i="4"/>
  <c r="CA33" i="4"/>
  <c r="CA20" i="4"/>
  <c r="CA29" i="4"/>
  <c r="CA15" i="4"/>
  <c r="CA11" i="4"/>
  <c r="CA23" i="4"/>
  <c r="CA21" i="4"/>
  <c r="CA30" i="4"/>
  <c r="CA26" i="4"/>
  <c r="CA9" i="4"/>
  <c r="CA32" i="4"/>
  <c r="CA14" i="4"/>
  <c r="CA13" i="4"/>
  <c r="CA28" i="4"/>
  <c r="CA19" i="4"/>
  <c r="CA12" i="4"/>
  <c r="CA22" i="4"/>
  <c r="CA31" i="4"/>
  <c r="CA16" i="4"/>
  <c r="CA27" i="4"/>
  <c r="CA10" i="4"/>
  <c r="CA17" i="4"/>
  <c r="CA24" i="4"/>
  <c r="BC31" i="4"/>
  <c r="BC24" i="4"/>
  <c r="BC17" i="4"/>
  <c r="BC11" i="4"/>
  <c r="BC32" i="4"/>
  <c r="BC25" i="4"/>
  <c r="BC30" i="4"/>
  <c r="BC18" i="4"/>
  <c r="BC15" i="4"/>
  <c r="BC9" i="4"/>
  <c r="BC13" i="4"/>
  <c r="BC28" i="4"/>
  <c r="BC19" i="4"/>
  <c r="BC29" i="4"/>
  <c r="BC12" i="4"/>
  <c r="BC22" i="4"/>
  <c r="BC21" i="4"/>
  <c r="BC20" i="4"/>
  <c r="BC33" i="4"/>
  <c r="BC16" i="4"/>
  <c r="BC27" i="4"/>
  <c r="BC23" i="4"/>
  <c r="BC10" i="4"/>
  <c r="BC26" i="4"/>
  <c r="BC14" i="4"/>
  <c r="DK17" i="4"/>
  <c r="DK11" i="4"/>
  <c r="DK32" i="4"/>
  <c r="DK25" i="4"/>
  <c r="DK33" i="4"/>
  <c r="DK18" i="4"/>
  <c r="DK12" i="4"/>
  <c r="DK26" i="4"/>
  <c r="DK19" i="4"/>
  <c r="DK13" i="4"/>
  <c r="DK30" i="4"/>
  <c r="DK20" i="4"/>
  <c r="DK9" i="4"/>
  <c r="DK28" i="4"/>
  <c r="DK14" i="4"/>
  <c r="DK16" i="4"/>
  <c r="DK27" i="4"/>
  <c r="DK22" i="4"/>
  <c r="DK15" i="4"/>
  <c r="DK24" i="4"/>
  <c r="DK31" i="4"/>
  <c r="DK23" i="4"/>
  <c r="DK10" i="4"/>
  <c r="DK21" i="4"/>
  <c r="DK29" i="4"/>
  <c r="CY31" i="4"/>
  <c r="CY24" i="4"/>
  <c r="CY32" i="4"/>
  <c r="CY25" i="4"/>
  <c r="CY33" i="4"/>
  <c r="CY27" i="4"/>
  <c r="CY21" i="4"/>
  <c r="CY29" i="4"/>
  <c r="CY15" i="4"/>
  <c r="CY11" i="4"/>
  <c r="CY20" i="4"/>
  <c r="CY23" i="4"/>
  <c r="CY12" i="4"/>
  <c r="CY19" i="4"/>
  <c r="CY28" i="4"/>
  <c r="CY17" i="4"/>
  <c r="CY26" i="4"/>
  <c r="CY22" i="4"/>
  <c r="CY10" i="4"/>
  <c r="CY13" i="4"/>
  <c r="CY16" i="4"/>
  <c r="CY30" i="4"/>
  <c r="CY18" i="4"/>
  <c r="CY14" i="4"/>
  <c r="CY9" i="4"/>
  <c r="BO24" i="4"/>
  <c r="BO17" i="4"/>
  <c r="BO32" i="4"/>
  <c r="BO11" i="4"/>
  <c r="BO25" i="4"/>
  <c r="BO18" i="4"/>
  <c r="BO33" i="4"/>
  <c r="BO10" i="4"/>
  <c r="BO27" i="4"/>
  <c r="BO21" i="4"/>
  <c r="BO30" i="4"/>
  <c r="BO13" i="4"/>
  <c r="BO15" i="4"/>
  <c r="BO16" i="4"/>
  <c r="BO14" i="4"/>
  <c r="BO23" i="4"/>
  <c r="BO12" i="4"/>
  <c r="BO29" i="4"/>
  <c r="BO22" i="4"/>
  <c r="BO20" i="4"/>
  <c r="BO28" i="4"/>
  <c r="BO19" i="4"/>
  <c r="BO31" i="4"/>
  <c r="BO26" i="4"/>
  <c r="BO9" i="4"/>
  <c r="DW32" i="4"/>
  <c r="DW25" i="4"/>
  <c r="DW33" i="4"/>
  <c r="DW18" i="4"/>
  <c r="DW12" i="4"/>
  <c r="DW26" i="4"/>
  <c r="DW19" i="4"/>
  <c r="DW13" i="4"/>
  <c r="DW28" i="4"/>
  <c r="DW15" i="4"/>
  <c r="DW23" i="4"/>
  <c r="DW11" i="4"/>
  <c r="DW29" i="4"/>
  <c r="DW20" i="4"/>
  <c r="DW31" i="4"/>
  <c r="DW22" i="4"/>
  <c r="DW10" i="4"/>
  <c r="DW17" i="4"/>
  <c r="DW9" i="4"/>
  <c r="DW14" i="4"/>
  <c r="DW27" i="4"/>
  <c r="DW21" i="4"/>
  <c r="DW16" i="4"/>
  <c r="DW24" i="4"/>
  <c r="DW30" i="4"/>
  <c r="CM28" i="4"/>
  <c r="CM12" i="4"/>
  <c r="CM29" i="4"/>
  <c r="CM24" i="4"/>
  <c r="CM19" i="4"/>
  <c r="CM13" i="4"/>
  <c r="CM31" i="4"/>
  <c r="CM10" i="4"/>
  <c r="CM23" i="4"/>
  <c r="CM26" i="4"/>
  <c r="CM25" i="4"/>
  <c r="CM18" i="4"/>
  <c r="CM11" i="4"/>
  <c r="CM27" i="4"/>
  <c r="CM16" i="4"/>
  <c r="CM14" i="4"/>
  <c r="CM17" i="4"/>
  <c r="CM9" i="4"/>
  <c r="CM30" i="4"/>
  <c r="CM32" i="4"/>
  <c r="CM21" i="4"/>
  <c r="CM20" i="4"/>
  <c r="CM33" i="4"/>
  <c r="CM22" i="4"/>
  <c r="CM15" i="4"/>
  <c r="AQ30" i="4"/>
  <c r="AR30" i="4" s="1"/>
  <c r="AQ23" i="4"/>
  <c r="AR23" i="4" s="1"/>
  <c r="AQ14" i="4"/>
  <c r="AR14" i="4" s="1"/>
  <c r="AQ9" i="4"/>
  <c r="AR9" i="4" s="1"/>
  <c r="AQ15" i="4"/>
  <c r="AR15" i="4" s="1"/>
  <c r="AQ19" i="4"/>
  <c r="AR19" i="4" s="1"/>
  <c r="AQ22" i="4"/>
  <c r="AR22" i="4" s="1"/>
  <c r="AQ33" i="4"/>
  <c r="AQ25" i="4"/>
  <c r="AR25" i="4" s="1"/>
  <c r="AQ17" i="4"/>
  <c r="AR17" i="4" s="1"/>
  <c r="AQ12" i="4"/>
  <c r="AR12" i="4" s="1"/>
  <c r="AQ26" i="4"/>
  <c r="AR26" i="4" s="1"/>
  <c r="AQ28" i="4"/>
  <c r="AR28" i="4" s="1"/>
  <c r="AQ20" i="4"/>
  <c r="AR20" i="4" s="1"/>
  <c r="AQ29" i="4"/>
  <c r="AR29" i="4" s="1"/>
  <c r="AQ16" i="4"/>
  <c r="AR16" i="4" s="1"/>
  <c r="AQ11" i="4"/>
  <c r="AR11" i="4" s="1"/>
  <c r="AQ31" i="4"/>
  <c r="AR31" i="4" s="1"/>
  <c r="AQ18" i="4"/>
  <c r="AR18" i="4" s="1"/>
  <c r="AQ13" i="4"/>
  <c r="AQ21" i="4"/>
  <c r="AR21" i="4" s="1"/>
  <c r="AQ27" i="4"/>
  <c r="AR27" i="4" s="1"/>
  <c r="AQ24" i="4"/>
  <c r="AR24" i="4" s="1"/>
  <c r="AQ10" i="4"/>
  <c r="AR10" i="4" s="1"/>
  <c r="AQ32" i="4"/>
  <c r="AR32" i="4" s="1"/>
  <c r="AA86" i="5"/>
  <c r="O86" i="6"/>
  <c r="O93" i="6"/>
  <c r="O96" i="6" s="1"/>
  <c r="AX93" i="6"/>
  <c r="AX96" i="6" s="1"/>
  <c r="DH93" i="6"/>
  <c r="DH96" i="6" s="1"/>
  <c r="AB93" i="6"/>
  <c r="AB96" i="6" s="1"/>
  <c r="P93" i="6"/>
  <c r="P96" i="6" s="1"/>
  <c r="CV82" i="4"/>
  <c r="CV84" i="4" s="1"/>
  <c r="CV86" i="4" s="1"/>
  <c r="AZ82" i="5"/>
  <c r="AZ84" i="5" s="1"/>
  <c r="AZ86" i="5" s="1"/>
  <c r="BW93" i="4"/>
  <c r="BW96" i="4" s="1"/>
  <c r="AZ82" i="4"/>
  <c r="AZ84" i="4" s="1"/>
  <c r="BV93" i="6"/>
  <c r="BV96" i="6" s="1"/>
  <c r="BJ86" i="4"/>
  <c r="BJ93" i="4"/>
  <c r="BJ96" i="4" s="1"/>
  <c r="CW74" i="5"/>
  <c r="DU72" i="4"/>
  <c r="DU74" i="4" s="1"/>
  <c r="CW74" i="6"/>
  <c r="CK74" i="4"/>
  <c r="CI74" i="6"/>
  <c r="CI93" i="6" s="1"/>
  <c r="CI96" i="6" s="1"/>
  <c r="BY74" i="4"/>
  <c r="CW74" i="4"/>
  <c r="CK74" i="6"/>
  <c r="DU72" i="6"/>
  <c r="DU74" i="6" s="1"/>
  <c r="AO74" i="4"/>
  <c r="BY74" i="6"/>
  <c r="CK74" i="5"/>
  <c r="BK74" i="5"/>
  <c r="BM74" i="5"/>
  <c r="BA74" i="4"/>
  <c r="BM74" i="6"/>
  <c r="AO74" i="5"/>
  <c r="AC82" i="5"/>
  <c r="AC84" i="5" s="1"/>
  <c r="AC86" i="5" s="1"/>
  <c r="DU72" i="5"/>
  <c r="DU74" i="5" s="1"/>
  <c r="BA74" i="5"/>
  <c r="AN74" i="4"/>
  <c r="BN41" i="4"/>
  <c r="DJ41" i="4"/>
  <c r="DJ41" i="6"/>
  <c r="DJ77" i="6" s="1"/>
  <c r="AP41" i="5"/>
  <c r="AP77" i="5" s="1"/>
  <c r="BA36" i="5"/>
  <c r="BZ41" i="5"/>
  <c r="BZ77" i="5" s="1"/>
  <c r="BZ41" i="6"/>
  <c r="BZ77" i="6" s="1"/>
  <c r="CX41" i="5"/>
  <c r="CX77" i="5" s="1"/>
  <c r="DV41" i="6"/>
  <c r="DV77" i="6" s="1"/>
  <c r="BZ41" i="4"/>
  <c r="DV41" i="4"/>
  <c r="DV77" i="4" s="1"/>
  <c r="DU36" i="5"/>
  <c r="BO14" i="6"/>
  <c r="BO39" i="6"/>
  <c r="BO10" i="6"/>
  <c r="BO15" i="6"/>
  <c r="BO17" i="6"/>
  <c r="BO9" i="6"/>
  <c r="BO38" i="6"/>
  <c r="BO11" i="6"/>
  <c r="BO12" i="6"/>
  <c r="DW39" i="6"/>
  <c r="DW38" i="6"/>
  <c r="DW12" i="6"/>
  <c r="DW15" i="6"/>
  <c r="DW11" i="6"/>
  <c r="DW17" i="6"/>
  <c r="DW9" i="6"/>
  <c r="DW10" i="6"/>
  <c r="DW14" i="6"/>
  <c r="DK15" i="6"/>
  <c r="DK14" i="6"/>
  <c r="DK39" i="6"/>
  <c r="DK11" i="6"/>
  <c r="DK38" i="6"/>
  <c r="DK17" i="6"/>
  <c r="DK12" i="6"/>
  <c r="DK10" i="6"/>
  <c r="DK9" i="6"/>
  <c r="CA12" i="6"/>
  <c r="CA39" i="6"/>
  <c r="CA17" i="6"/>
  <c r="CA11" i="6"/>
  <c r="CA38" i="6"/>
  <c r="CA10" i="6"/>
  <c r="CA14" i="6"/>
  <c r="CA15" i="6"/>
  <c r="CA9" i="6"/>
  <c r="CY11" i="5"/>
  <c r="CY39" i="5"/>
  <c r="CY38" i="5"/>
  <c r="CY14" i="5"/>
  <c r="CY10" i="5"/>
  <c r="CY12" i="5"/>
  <c r="CY15" i="5"/>
  <c r="CY17" i="5"/>
  <c r="CY9" i="5"/>
  <c r="CY39" i="6"/>
  <c r="CY15" i="6"/>
  <c r="CY12" i="6"/>
  <c r="CY9" i="6"/>
  <c r="CY10" i="6"/>
  <c r="CY11" i="6"/>
  <c r="CY14" i="6"/>
  <c r="CY38" i="6"/>
  <c r="CY17" i="6"/>
  <c r="BC10" i="5"/>
  <c r="BC17" i="5"/>
  <c r="BC39" i="5"/>
  <c r="BC12" i="5"/>
  <c r="BC38" i="5"/>
  <c r="BC9" i="5"/>
  <c r="BC15" i="5"/>
  <c r="BC11" i="5"/>
  <c r="BC14" i="5"/>
  <c r="BC38" i="6"/>
  <c r="BC39" i="6"/>
  <c r="BC17" i="6"/>
  <c r="BC15" i="6"/>
  <c r="BC11" i="6"/>
  <c r="BC10" i="6"/>
  <c r="BC12" i="6"/>
  <c r="BC9" i="6"/>
  <c r="BC14" i="6"/>
  <c r="CM39" i="6"/>
  <c r="CM15" i="6"/>
  <c r="CM38" i="6"/>
  <c r="CM10" i="6"/>
  <c r="CM9" i="6"/>
  <c r="CM14" i="6"/>
  <c r="CM11" i="6"/>
  <c r="CM17" i="6"/>
  <c r="CM12" i="6"/>
  <c r="CM9" i="5"/>
  <c r="CM39" i="5"/>
  <c r="CM17" i="5"/>
  <c r="CM15" i="5"/>
  <c r="CM38" i="5"/>
  <c r="CM14" i="5"/>
  <c r="CM11" i="5"/>
  <c r="CM12" i="5"/>
  <c r="CM10" i="5"/>
  <c r="AQ39" i="5"/>
  <c r="AR39" i="5" s="1"/>
  <c r="AQ12" i="5"/>
  <c r="AR12" i="5" s="1"/>
  <c r="AQ17" i="5"/>
  <c r="AR17" i="5" s="1"/>
  <c r="AQ10" i="5"/>
  <c r="AR10" i="5" s="1"/>
  <c r="AQ38" i="5"/>
  <c r="AR38" i="5" s="1"/>
  <c r="AQ14" i="5"/>
  <c r="AR14" i="5" s="1"/>
  <c r="AQ9" i="5"/>
  <c r="AQ15" i="5"/>
  <c r="AR15" i="5" s="1"/>
  <c r="AQ11" i="5"/>
  <c r="AR11" i="5" s="1"/>
  <c r="AR13" i="5"/>
  <c r="AQ9" i="6"/>
  <c r="AQ15" i="6"/>
  <c r="AR15" i="6" s="1"/>
  <c r="AQ11" i="6"/>
  <c r="AR11" i="6" s="1"/>
  <c r="AQ38" i="6"/>
  <c r="AR38" i="6" s="1"/>
  <c r="AR13" i="6"/>
  <c r="AQ10" i="6"/>
  <c r="AR10" i="6" s="1"/>
  <c r="AQ17" i="6"/>
  <c r="AR17" i="6" s="1"/>
  <c r="AQ39" i="6"/>
  <c r="AR39" i="6" s="1"/>
  <c r="AQ14" i="6"/>
  <c r="AR14" i="6" s="1"/>
  <c r="AQ12" i="6"/>
  <c r="AR12" i="6" s="1"/>
  <c r="BO15" i="5"/>
  <c r="BO39" i="5"/>
  <c r="BO10" i="5"/>
  <c r="BO38" i="5"/>
  <c r="BO11" i="5"/>
  <c r="BO12" i="5"/>
  <c r="BO17" i="5"/>
  <c r="BO14" i="5"/>
  <c r="BO9" i="5"/>
  <c r="DW17" i="5"/>
  <c r="DW39" i="5"/>
  <c r="DW14" i="5"/>
  <c r="DW15" i="5"/>
  <c r="DW38" i="5"/>
  <c r="DW12" i="5"/>
  <c r="DW10" i="5"/>
  <c r="DW11" i="5"/>
  <c r="DW9" i="5"/>
  <c r="CA10" i="5"/>
  <c r="CA39" i="5"/>
  <c r="CA17" i="5"/>
  <c r="CA15" i="5"/>
  <c r="CA14" i="5"/>
  <c r="CA12" i="5"/>
  <c r="CA9" i="5"/>
  <c r="CA38" i="5"/>
  <c r="CA11" i="5"/>
  <c r="DK14" i="5"/>
  <c r="DK11" i="5"/>
  <c r="DK39" i="5"/>
  <c r="DK17" i="5"/>
  <c r="DK15" i="5"/>
  <c r="DK38" i="5"/>
  <c r="DK10" i="5"/>
  <c r="DK12" i="5"/>
  <c r="DK9" i="5"/>
  <c r="CM39" i="4"/>
  <c r="CM38" i="4"/>
  <c r="DK38" i="4"/>
  <c r="DK39" i="4"/>
  <c r="AQ38" i="4"/>
  <c r="AQ39" i="4"/>
  <c r="CA38" i="4"/>
  <c r="CA39" i="4"/>
  <c r="BO38" i="4"/>
  <c r="BO39" i="4"/>
  <c r="CY38" i="4"/>
  <c r="CY39" i="4"/>
  <c r="DW39" i="4"/>
  <c r="DW38" i="4"/>
  <c r="BC39" i="4"/>
  <c r="BC38" i="4"/>
  <c r="DI36" i="4"/>
  <c r="DI55" i="4" s="1"/>
  <c r="DJ46" i="4"/>
  <c r="BZ46" i="4"/>
  <c r="CW36" i="5"/>
  <c r="DV46" i="4"/>
  <c r="DU36" i="4"/>
  <c r="BB46" i="4"/>
  <c r="BY36" i="4"/>
  <c r="CW36" i="6"/>
  <c r="BM36" i="6"/>
  <c r="BA36" i="6"/>
  <c r="AO36" i="4"/>
  <c r="BI86" i="6"/>
  <c r="BZ34" i="4"/>
  <c r="AM82" i="5"/>
  <c r="AM84" i="5" s="1"/>
  <c r="CJ74" i="5"/>
  <c r="AE7" i="5"/>
  <c r="AZ84" i="6"/>
  <c r="AZ86" i="6" s="1"/>
  <c r="AX86" i="6"/>
  <c r="Q72" i="4"/>
  <c r="R72" i="4" s="1"/>
  <c r="R71" i="4"/>
  <c r="BN7" i="6"/>
  <c r="BN71" i="6" s="1"/>
  <c r="BN72" i="6" s="1"/>
  <c r="DU36" i="6"/>
  <c r="DU55" i="6" s="1"/>
  <c r="DU60" i="6" s="1"/>
  <c r="DT60" i="4"/>
  <c r="CK77" i="5"/>
  <c r="CH62" i="6"/>
  <c r="BY77" i="5"/>
  <c r="DT72" i="5"/>
  <c r="DT74" i="5" s="1"/>
  <c r="DI36" i="6"/>
  <c r="CW76" i="4"/>
  <c r="CW80" i="4" s="1"/>
  <c r="CL7" i="5"/>
  <c r="CL71" i="5" s="1"/>
  <c r="CL72" i="5" s="1"/>
  <c r="DG62" i="4"/>
  <c r="BM36" i="4"/>
  <c r="BM55" i="4" s="1"/>
  <c r="BY36" i="6"/>
  <c r="BY55" i="6" s="1"/>
  <c r="BY60" i="6" s="1"/>
  <c r="BU64" i="4"/>
  <c r="CL41" i="6"/>
  <c r="CL77" i="6" s="1"/>
  <c r="CL41" i="4"/>
  <c r="AB64" i="4"/>
  <c r="DV7" i="6"/>
  <c r="BB41" i="5"/>
  <c r="BB77" i="5" s="1"/>
  <c r="AN60" i="4"/>
  <c r="CX7" i="6"/>
  <c r="CX71" i="6" s="1"/>
  <c r="CX72" i="6" s="1"/>
  <c r="AX86" i="5"/>
  <c r="BY36" i="5"/>
  <c r="BK82" i="6"/>
  <c r="CX7" i="4"/>
  <c r="CX71" i="4" s="1"/>
  <c r="CX72" i="4" s="1"/>
  <c r="CK77" i="6"/>
  <c r="AO36" i="5"/>
  <c r="BN41" i="6"/>
  <c r="AP46" i="4"/>
  <c r="CK36" i="5"/>
  <c r="BN7" i="5"/>
  <c r="BN71" i="5" s="1"/>
  <c r="BN72" i="5" s="1"/>
  <c r="DJ41" i="5"/>
  <c r="DJ77" i="5" s="1"/>
  <c r="DI77" i="5"/>
  <c r="BB7" i="4"/>
  <c r="BB71" i="4" s="1"/>
  <c r="BB72" i="4" s="1"/>
  <c r="DG82" i="6"/>
  <c r="O86" i="5"/>
  <c r="DV7" i="5"/>
  <c r="BI86" i="5"/>
  <c r="CX46" i="4"/>
  <c r="BZ7" i="4"/>
  <c r="BZ71" i="4" s="1"/>
  <c r="BZ72" i="4" s="1"/>
  <c r="BK82" i="4"/>
  <c r="CT64" i="6"/>
  <c r="AP41" i="4"/>
  <c r="AP34" i="4"/>
  <c r="DJ7" i="4"/>
  <c r="BZ7" i="5"/>
  <c r="BZ71" i="5" s="1"/>
  <c r="BZ72" i="5" s="1"/>
  <c r="CK36" i="4"/>
  <c r="CK55" i="4" s="1"/>
  <c r="CJ82" i="6"/>
  <c r="CJ84" i="6" s="1"/>
  <c r="CJ86" i="6" s="1"/>
  <c r="CL46" i="4"/>
  <c r="BA36" i="4"/>
  <c r="BA55" i="4" s="1"/>
  <c r="R36" i="4"/>
  <c r="AP41" i="6"/>
  <c r="AP77" i="6" s="1"/>
  <c r="BL82" i="5"/>
  <c r="BL84" i="5" s="1"/>
  <c r="BB7" i="6"/>
  <c r="BB71" i="6" s="1"/>
  <c r="BB72" i="6" s="1"/>
  <c r="CX7" i="5"/>
  <c r="CX71" i="5" s="1"/>
  <c r="CX72" i="5" s="1"/>
  <c r="DT72" i="6"/>
  <c r="DT74" i="6" s="1"/>
  <c r="BN34" i="4"/>
  <c r="BV84" i="4"/>
  <c r="BV93" i="4" s="1"/>
  <c r="BV96" i="4" s="1"/>
  <c r="DV7" i="4"/>
  <c r="DI77" i="4"/>
  <c r="BB41" i="6"/>
  <c r="BB77" i="6" s="1"/>
  <c r="DG62" i="6"/>
  <c r="DI77" i="6"/>
  <c r="BN7" i="4"/>
  <c r="BN71" i="4" s="1"/>
  <c r="BN72" i="4" s="1"/>
  <c r="BI86" i="4"/>
  <c r="BA74" i="6"/>
  <c r="CL7" i="4"/>
  <c r="CL71" i="4" s="1"/>
  <c r="CL72" i="4" s="1"/>
  <c r="BB41" i="4"/>
  <c r="CL41" i="5"/>
  <c r="CL77" i="5" s="1"/>
  <c r="CJ74" i="4"/>
  <c r="AL64" i="4"/>
  <c r="CX41" i="4"/>
  <c r="CT64" i="4"/>
  <c r="CW77" i="5"/>
  <c r="AD77" i="6"/>
  <c r="AE77" i="6" s="1"/>
  <c r="AE41" i="6"/>
  <c r="DJ34" i="4"/>
  <c r="BM36" i="5"/>
  <c r="Q72" i="5"/>
  <c r="R72" i="5" s="1"/>
  <c r="R71" i="5"/>
  <c r="DJ7" i="6"/>
  <c r="DJ71" i="6" s="1"/>
  <c r="DJ72" i="6" s="1"/>
  <c r="R76" i="6"/>
  <c r="BK60" i="4"/>
  <c r="CK76" i="6"/>
  <c r="CK80" i="6" s="1"/>
  <c r="Q72" i="6"/>
  <c r="R72" i="6" s="1"/>
  <c r="R71" i="6"/>
  <c r="CU60" i="4"/>
  <c r="CL34" i="4"/>
  <c r="AW64" i="6"/>
  <c r="DG82" i="4"/>
  <c r="BB7" i="5"/>
  <c r="BB71" i="5" s="1"/>
  <c r="BB72" i="5" s="1"/>
  <c r="AW64" i="4"/>
  <c r="CG86" i="5"/>
  <c r="AY84" i="4"/>
  <c r="AY93" i="4" s="1"/>
  <c r="AY96" i="4" s="1"/>
  <c r="AP7" i="5"/>
  <c r="AP71" i="5" s="1"/>
  <c r="AP72" i="5" s="1"/>
  <c r="BB34" i="4"/>
  <c r="BW62" i="6"/>
  <c r="BW60" i="4"/>
  <c r="AP7" i="4"/>
  <c r="AP71" i="4" s="1"/>
  <c r="AP72" i="4" s="1"/>
  <c r="DV34" i="4"/>
  <c r="DV36" i="4" s="1"/>
  <c r="DG82" i="5"/>
  <c r="CX34" i="4"/>
  <c r="CT84" i="6"/>
  <c r="CT93" i="6" s="1"/>
  <c r="CT96" i="6" s="1"/>
  <c r="DI76" i="5"/>
  <c r="DI80" i="5" s="1"/>
  <c r="CG86" i="4"/>
  <c r="BN41" i="5"/>
  <c r="BN77" i="5" s="1"/>
  <c r="R55" i="6"/>
  <c r="DV41" i="5"/>
  <c r="CK36" i="6"/>
  <c r="CK55" i="6" s="1"/>
  <c r="CK60" i="6" s="1"/>
  <c r="DT72" i="4"/>
  <c r="DT74" i="4" s="1"/>
  <c r="BZ7" i="6"/>
  <c r="BZ71" i="6" s="1"/>
  <c r="BZ72" i="6" s="1"/>
  <c r="AD77" i="4"/>
  <c r="AE41" i="4"/>
  <c r="CG86" i="6"/>
  <c r="CX41" i="6"/>
  <c r="CX77" i="6" s="1"/>
  <c r="CL7" i="6"/>
  <c r="CL71" i="6" s="1"/>
  <c r="CL72" i="6" s="1"/>
  <c r="CT84" i="5"/>
  <c r="CT84" i="4"/>
  <c r="CT93" i="4" s="1"/>
  <c r="CT96" i="4" s="1"/>
  <c r="BN46" i="4"/>
  <c r="DJ7" i="5"/>
  <c r="DJ71" i="5" s="1"/>
  <c r="DJ72" i="5" s="1"/>
  <c r="BQ4" i="1"/>
  <c r="BQ2" i="1" s="1"/>
  <c r="BQ4" i="6"/>
  <c r="BQ2" i="6" s="1"/>
  <c r="DY4" i="1"/>
  <c r="DY2" i="1" s="1"/>
  <c r="CO4" i="4"/>
  <c r="CO2" i="4" s="1"/>
  <c r="DM4" i="1"/>
  <c r="DM2" i="1" s="1"/>
  <c r="DA4" i="5"/>
  <c r="DA2" i="5" s="1"/>
  <c r="DA4" i="4"/>
  <c r="DA2" i="4" s="1"/>
  <c r="DA4" i="3"/>
  <c r="DA2" i="3" s="1"/>
  <c r="DM4" i="4"/>
  <c r="DM2" i="4" s="1"/>
  <c r="DA4" i="6"/>
  <c r="DA2" i="6" s="1"/>
  <c r="DY4" i="4"/>
  <c r="DY2" i="4" s="1"/>
  <c r="DA4" i="1"/>
  <c r="DA2" i="1" s="1"/>
  <c r="CO4" i="3"/>
  <c r="CO2" i="3" s="1"/>
  <c r="DY4" i="6"/>
  <c r="DY2" i="6" s="1"/>
  <c r="CO4" i="6"/>
  <c r="CO2" i="6" s="1"/>
  <c r="DA4" i="2"/>
  <c r="DA2" i="2" s="1"/>
  <c r="CC4" i="1"/>
  <c r="CC2" i="1" s="1"/>
  <c r="DY4" i="2"/>
  <c r="DY2" i="2" s="1"/>
  <c r="CC4" i="2"/>
  <c r="CC2" i="2" s="1"/>
  <c r="CO4" i="2"/>
  <c r="CO2" i="2" s="1"/>
  <c r="DY4" i="5"/>
  <c r="DY2" i="5" s="1"/>
  <c r="BQ4" i="4"/>
  <c r="BQ2" i="4" s="1"/>
  <c r="CC4" i="5"/>
  <c r="CC2" i="5" s="1"/>
  <c r="CC4" i="6"/>
  <c r="CC2" i="6" s="1"/>
  <c r="DM4" i="6"/>
  <c r="DM2" i="6" s="1"/>
  <c r="DM4" i="3"/>
  <c r="DM2" i="3" s="1"/>
  <c r="CC4" i="4"/>
  <c r="CC2" i="4" s="1"/>
  <c r="CO4" i="1"/>
  <c r="CO2" i="1" s="1"/>
  <c r="CO4" i="5"/>
  <c r="CO2" i="5" s="1"/>
  <c r="DM4" i="5"/>
  <c r="DM2" i="5" s="1"/>
  <c r="DY4" i="3"/>
  <c r="DY2" i="3" s="1"/>
  <c r="DM4" i="2"/>
  <c r="DM2" i="2" s="1"/>
  <c r="BQ4" i="5"/>
  <c r="BQ2" i="5" s="1"/>
  <c r="CC4" i="3"/>
  <c r="CC2" i="3" s="1"/>
  <c r="BQ4" i="2"/>
  <c r="BQ2" i="2" s="1"/>
  <c r="BQ4" i="3"/>
  <c r="BQ2" i="3" s="1"/>
  <c r="AE34" i="3" l="1"/>
  <c r="AD36" i="3"/>
  <c r="DL91" i="2"/>
  <c r="CZ91" i="2"/>
  <c r="DL91" i="3"/>
  <c r="DV80" i="6"/>
  <c r="CN91" i="3"/>
  <c r="DA51" i="6"/>
  <c r="DA49" i="6"/>
  <c r="DA50" i="6"/>
  <c r="DA58" i="6"/>
  <c r="DA90" i="6"/>
  <c r="DA59" i="6"/>
  <c r="DA89" i="6"/>
  <c r="DA57" i="6"/>
  <c r="DA88" i="6"/>
  <c r="CC49" i="3"/>
  <c r="CC50" i="3"/>
  <c r="CC51" i="3"/>
  <c r="CC57" i="3"/>
  <c r="CC58" i="3"/>
  <c r="CC59" i="3"/>
  <c r="CC90" i="3"/>
  <c r="CC88" i="3"/>
  <c r="CC89" i="3"/>
  <c r="DY51" i="2"/>
  <c r="DY49" i="2"/>
  <c r="DY50" i="2"/>
  <c r="DY58" i="2"/>
  <c r="DY89" i="2"/>
  <c r="DY57" i="2"/>
  <c r="DY88" i="2"/>
  <c r="DY91" i="2" s="1"/>
  <c r="BQ50" i="6"/>
  <c r="BR50" i="6" s="1"/>
  <c r="BQ51" i="6"/>
  <c r="BR51" i="6" s="1"/>
  <c r="BQ49" i="6"/>
  <c r="BR49" i="6" s="1"/>
  <c r="BQ58" i="6"/>
  <c r="BR58" i="6" s="1"/>
  <c r="BQ90" i="6"/>
  <c r="BR90" i="6" s="1"/>
  <c r="BQ59" i="6"/>
  <c r="BR59" i="6" s="1"/>
  <c r="BQ89" i="6"/>
  <c r="BR89" i="6" s="1"/>
  <c r="BQ57" i="6"/>
  <c r="BR57" i="6" s="1"/>
  <c r="BQ88" i="6"/>
  <c r="BR88" i="6" s="1"/>
  <c r="BD91" i="2"/>
  <c r="BE91" i="2" s="1"/>
  <c r="BE88" i="2"/>
  <c r="BD91" i="3"/>
  <c r="BE91" i="3" s="1"/>
  <c r="BE88" i="3"/>
  <c r="BQ49" i="5"/>
  <c r="BR49" i="5" s="1"/>
  <c r="BQ50" i="5"/>
  <c r="BR50" i="5" s="1"/>
  <c r="BQ51" i="5"/>
  <c r="BR51" i="5" s="1"/>
  <c r="BQ90" i="5"/>
  <c r="BR90" i="5" s="1"/>
  <c r="BQ89" i="5"/>
  <c r="BR89" i="5" s="1"/>
  <c r="BQ58" i="5"/>
  <c r="BR58" i="5" s="1"/>
  <c r="BQ59" i="5"/>
  <c r="BR59" i="5" s="1"/>
  <c r="BQ57" i="5"/>
  <c r="BR57" i="5" s="1"/>
  <c r="BQ88" i="5"/>
  <c r="BR88" i="5" s="1"/>
  <c r="CC49" i="1"/>
  <c r="CC51" i="1"/>
  <c r="CC50" i="1"/>
  <c r="CC88" i="1"/>
  <c r="CC91" i="1" s="1"/>
  <c r="CC57" i="1"/>
  <c r="BQ51" i="1"/>
  <c r="BR51" i="1" s="1"/>
  <c r="BQ49" i="1"/>
  <c r="BR49" i="1" s="1"/>
  <c r="BQ50" i="1"/>
  <c r="BR50" i="1" s="1"/>
  <c r="BQ57" i="1"/>
  <c r="BR57" i="1" s="1"/>
  <c r="BQ88" i="1"/>
  <c r="BQ91" i="1" s="1"/>
  <c r="DM49" i="3"/>
  <c r="DM50" i="3"/>
  <c r="DM51" i="3"/>
  <c r="DM59" i="3"/>
  <c r="DM90" i="3"/>
  <c r="DM58" i="3"/>
  <c r="DM57" i="3"/>
  <c r="DM88" i="3"/>
  <c r="DM91" i="3" s="1"/>
  <c r="DM89" i="3"/>
  <c r="DM50" i="6"/>
  <c r="DM51" i="6"/>
  <c r="DM49" i="6"/>
  <c r="DM59" i="6"/>
  <c r="DM89" i="6"/>
  <c r="DM58" i="6"/>
  <c r="DM90" i="6"/>
  <c r="DM57" i="6"/>
  <c r="DM88" i="6"/>
  <c r="DM49" i="2"/>
  <c r="DM50" i="2"/>
  <c r="DM51" i="2"/>
  <c r="DM57" i="2"/>
  <c r="DM88" i="2"/>
  <c r="DM58" i="2"/>
  <c r="DM89" i="2"/>
  <c r="BP91" i="3"/>
  <c r="CO50" i="6"/>
  <c r="CO51" i="6"/>
  <c r="CO49" i="6"/>
  <c r="CO90" i="6"/>
  <c r="CO59" i="6"/>
  <c r="CO89" i="6"/>
  <c r="CO58" i="6"/>
  <c r="CO57" i="6"/>
  <c r="CO88" i="6"/>
  <c r="DA50" i="2"/>
  <c r="DA51" i="2"/>
  <c r="DA49" i="2"/>
  <c r="DA57" i="2"/>
  <c r="DA88" i="2"/>
  <c r="DA91" i="2" s="1"/>
  <c r="DA58" i="2"/>
  <c r="DA89" i="2"/>
  <c r="DY51" i="3"/>
  <c r="DY49" i="3"/>
  <c r="DY50" i="3"/>
  <c r="DY59" i="3"/>
  <c r="DY90" i="3"/>
  <c r="DY57" i="3"/>
  <c r="DY58" i="3"/>
  <c r="DY88" i="3"/>
  <c r="DY89" i="3"/>
  <c r="DM51" i="5"/>
  <c r="DM49" i="5"/>
  <c r="DM50" i="5"/>
  <c r="DM89" i="5"/>
  <c r="DM90" i="5"/>
  <c r="DM58" i="5"/>
  <c r="DM59" i="5"/>
  <c r="DM57" i="5"/>
  <c r="DM88" i="5"/>
  <c r="DY49" i="6"/>
  <c r="DY51" i="6"/>
  <c r="DY50" i="6"/>
  <c r="DY59" i="6"/>
  <c r="DY89" i="6"/>
  <c r="DY58" i="6"/>
  <c r="DY90" i="6"/>
  <c r="DY57" i="6"/>
  <c r="DY88" i="6"/>
  <c r="CO49" i="5"/>
  <c r="CO51" i="5"/>
  <c r="CO50" i="5"/>
  <c r="CO59" i="5"/>
  <c r="CO89" i="5"/>
  <c r="CO90" i="5"/>
  <c r="CO58" i="5"/>
  <c r="CO57" i="5"/>
  <c r="CO88" i="5"/>
  <c r="CO50" i="3"/>
  <c r="CO51" i="3"/>
  <c r="CO49" i="3"/>
  <c r="CO58" i="3"/>
  <c r="CO59" i="3"/>
  <c r="CO57" i="3"/>
  <c r="CO88" i="3"/>
  <c r="CO89" i="3"/>
  <c r="CO90" i="3"/>
  <c r="CO49" i="1"/>
  <c r="CO51" i="1"/>
  <c r="CO50" i="1"/>
  <c r="CO57" i="1"/>
  <c r="CO88" i="1"/>
  <c r="CO91" i="1" s="1"/>
  <c r="DA50" i="1"/>
  <c r="DA49" i="1"/>
  <c r="DA51" i="1"/>
  <c r="DA88" i="1"/>
  <c r="DA91" i="1" s="1"/>
  <c r="DA57" i="1"/>
  <c r="CC51" i="4"/>
  <c r="CC49" i="4"/>
  <c r="CC50" i="4"/>
  <c r="CC57" i="4"/>
  <c r="CC88" i="4"/>
  <c r="DY50" i="4"/>
  <c r="DY51" i="4"/>
  <c r="DY49" i="4"/>
  <c r="DY88" i="4"/>
  <c r="DY57" i="4"/>
  <c r="DX91" i="2"/>
  <c r="DM51" i="4"/>
  <c r="DM49" i="4"/>
  <c r="DM50" i="4"/>
  <c r="DM88" i="4"/>
  <c r="DM57" i="4"/>
  <c r="DA49" i="4"/>
  <c r="DA50" i="4"/>
  <c r="DA51" i="4"/>
  <c r="DA57" i="4"/>
  <c r="DA88" i="4"/>
  <c r="CC50" i="6"/>
  <c r="CC49" i="6"/>
  <c r="CC51" i="6"/>
  <c r="CC59" i="6"/>
  <c r="CC89" i="6"/>
  <c r="CC58" i="6"/>
  <c r="CC90" i="6"/>
  <c r="CC57" i="6"/>
  <c r="CC88" i="6"/>
  <c r="BQ49" i="4"/>
  <c r="BR49" i="4" s="1"/>
  <c r="BQ50" i="4"/>
  <c r="BR50" i="4" s="1"/>
  <c r="BQ51" i="4"/>
  <c r="BR51" i="4" s="1"/>
  <c r="BQ57" i="4"/>
  <c r="BR57" i="4" s="1"/>
  <c r="BQ88" i="4"/>
  <c r="DA49" i="5"/>
  <c r="DA51" i="5"/>
  <c r="DA50" i="5"/>
  <c r="DA90" i="5"/>
  <c r="DA59" i="5"/>
  <c r="DA89" i="5"/>
  <c r="DA58" i="5"/>
  <c r="DA57" i="5"/>
  <c r="DA88" i="5"/>
  <c r="BP91" i="2"/>
  <c r="DY51" i="5"/>
  <c r="DY50" i="5"/>
  <c r="DY49" i="5"/>
  <c r="DY89" i="5"/>
  <c r="DY90" i="5"/>
  <c r="DY59" i="5"/>
  <c r="DY58" i="5"/>
  <c r="DY57" i="5"/>
  <c r="DY88" i="5"/>
  <c r="CN91" i="2"/>
  <c r="DA49" i="3"/>
  <c r="DA50" i="3"/>
  <c r="DA51" i="3"/>
  <c r="DA57" i="3"/>
  <c r="DA59" i="3"/>
  <c r="DA58" i="3"/>
  <c r="DA90" i="3"/>
  <c r="DA89" i="3"/>
  <c r="DA88" i="3"/>
  <c r="CC51" i="5"/>
  <c r="CC50" i="5"/>
  <c r="CC49" i="5"/>
  <c r="CC89" i="5"/>
  <c r="CC90" i="5"/>
  <c r="CC58" i="5"/>
  <c r="CC59" i="5"/>
  <c r="CC57" i="5"/>
  <c r="CC88" i="5"/>
  <c r="DM49" i="1"/>
  <c r="DM51" i="1"/>
  <c r="DM50" i="1"/>
  <c r="DM88" i="1"/>
  <c r="DM91" i="1" s="1"/>
  <c r="DM57" i="1"/>
  <c r="BQ49" i="3"/>
  <c r="BR49" i="3" s="1"/>
  <c r="BQ50" i="3"/>
  <c r="BR50" i="3" s="1"/>
  <c r="BQ51" i="3"/>
  <c r="BR51" i="3" s="1"/>
  <c r="BQ59" i="3"/>
  <c r="BR59" i="3" s="1"/>
  <c r="BQ58" i="3"/>
  <c r="BR58" i="3" s="1"/>
  <c r="BQ57" i="3"/>
  <c r="BR57" i="3" s="1"/>
  <c r="BQ88" i="3"/>
  <c r="BQ90" i="3"/>
  <c r="BR90" i="3" s="1"/>
  <c r="BQ89" i="3"/>
  <c r="BR89" i="3" s="1"/>
  <c r="CO51" i="2"/>
  <c r="CO49" i="2"/>
  <c r="CO50" i="2"/>
  <c r="CO88" i="2"/>
  <c r="CO58" i="2"/>
  <c r="CO89" i="2"/>
  <c r="CO57" i="2"/>
  <c r="CO49" i="4"/>
  <c r="CO50" i="4"/>
  <c r="CO51" i="4"/>
  <c r="CO88" i="4"/>
  <c r="CO57" i="4"/>
  <c r="CB91" i="2"/>
  <c r="BQ50" i="2"/>
  <c r="BR50" i="2" s="1"/>
  <c r="BQ51" i="2"/>
  <c r="BR51" i="2" s="1"/>
  <c r="BQ49" i="2"/>
  <c r="BR49" i="2" s="1"/>
  <c r="BQ57" i="2"/>
  <c r="BR57" i="2" s="1"/>
  <c r="BQ88" i="2"/>
  <c r="BQ58" i="2"/>
  <c r="BR58" i="2" s="1"/>
  <c r="BQ89" i="2"/>
  <c r="BR89" i="2" s="1"/>
  <c r="CC49" i="2"/>
  <c r="CC50" i="2"/>
  <c r="CC51" i="2"/>
  <c r="CC57" i="2"/>
  <c r="CC88" i="2"/>
  <c r="CC58" i="2"/>
  <c r="CC89" i="2"/>
  <c r="DY51" i="1"/>
  <c r="DY50" i="1"/>
  <c r="DY49" i="1"/>
  <c r="DY57" i="1"/>
  <c r="DY88" i="1"/>
  <c r="DY91" i="1" s="1"/>
  <c r="CZ91" i="3"/>
  <c r="Q80" i="2"/>
  <c r="R80" i="2" s="1"/>
  <c r="CA46" i="6"/>
  <c r="AD77" i="5"/>
  <c r="AE77" i="5" s="1"/>
  <c r="R76" i="4"/>
  <c r="AR88" i="4"/>
  <c r="AQ91" i="4"/>
  <c r="AR91" i="4" s="1"/>
  <c r="K8" i="28"/>
  <c r="CM91" i="6"/>
  <c r="DW91" i="6"/>
  <c r="AD36" i="5"/>
  <c r="BN80" i="6"/>
  <c r="R55" i="5"/>
  <c r="CA46" i="2"/>
  <c r="DK46" i="3"/>
  <c r="DW46" i="1"/>
  <c r="DW46" i="2"/>
  <c r="BC46" i="2"/>
  <c r="BO46" i="2"/>
  <c r="BD44" i="4"/>
  <c r="BE44" i="4" s="1"/>
  <c r="BD43" i="4"/>
  <c r="BE43" i="4" s="1"/>
  <c r="DL44" i="4"/>
  <c r="DL91" i="4"/>
  <c r="DL43" i="4"/>
  <c r="CZ44" i="4"/>
  <c r="CZ91" i="4"/>
  <c r="CZ43" i="4"/>
  <c r="CN44" i="4"/>
  <c r="CN91" i="4"/>
  <c r="CN43" i="4"/>
  <c r="BP44" i="4"/>
  <c r="BP91" i="4"/>
  <c r="BP43" i="4"/>
  <c r="DX44" i="4"/>
  <c r="DX91" i="4"/>
  <c r="DX43" i="4"/>
  <c r="CB44" i="4"/>
  <c r="CB91" i="4"/>
  <c r="CB43" i="4"/>
  <c r="AE34" i="4"/>
  <c r="BD44" i="2"/>
  <c r="BD43" i="2"/>
  <c r="BE43" i="2" s="1"/>
  <c r="CZ44" i="2"/>
  <c r="CZ43" i="2"/>
  <c r="CN44" i="2"/>
  <c r="CN43" i="2"/>
  <c r="DK46" i="2"/>
  <c r="AQ46" i="2"/>
  <c r="AR46" i="2" s="1"/>
  <c r="AR44" i="2"/>
  <c r="CM46" i="2"/>
  <c r="BP43" i="2"/>
  <c r="BP44" i="2"/>
  <c r="DX43" i="2"/>
  <c r="DX44" i="2"/>
  <c r="CB43" i="2"/>
  <c r="CB44" i="2"/>
  <c r="DL44" i="2"/>
  <c r="DL43" i="2"/>
  <c r="AD80" i="2"/>
  <c r="AE80" i="2" s="1"/>
  <c r="CY46" i="2"/>
  <c r="DK46" i="1"/>
  <c r="DL29" i="1"/>
  <c r="DL44" i="1"/>
  <c r="DL43" i="1"/>
  <c r="CY46" i="1"/>
  <c r="BO46" i="1"/>
  <c r="CZ29" i="1"/>
  <c r="CZ44" i="1"/>
  <c r="CZ43" i="1"/>
  <c r="CN29" i="1"/>
  <c r="CN44" i="1"/>
  <c r="CN43" i="1"/>
  <c r="DX29" i="1"/>
  <c r="DX43" i="1"/>
  <c r="DX44" i="1"/>
  <c r="BD29" i="1"/>
  <c r="BE29" i="1" s="1"/>
  <c r="BD44" i="1"/>
  <c r="BD43" i="1"/>
  <c r="BE43" i="1" s="1"/>
  <c r="CB29" i="1"/>
  <c r="CB43" i="1"/>
  <c r="CB44" i="1"/>
  <c r="BP29" i="1"/>
  <c r="BP44" i="1"/>
  <c r="BP43" i="1"/>
  <c r="CM46" i="1"/>
  <c r="CA46" i="1"/>
  <c r="BC46" i="1"/>
  <c r="AQ46" i="1"/>
  <c r="AR46" i="1" s="1"/>
  <c r="AR44" i="1"/>
  <c r="DX45" i="3"/>
  <c r="DX43" i="3"/>
  <c r="DX44" i="3"/>
  <c r="CM46" i="3"/>
  <c r="BO46" i="3"/>
  <c r="BD44" i="3"/>
  <c r="BE44" i="3" s="1"/>
  <c r="BD45" i="3"/>
  <c r="BD43" i="3"/>
  <c r="BE43" i="3" s="1"/>
  <c r="BP45" i="3"/>
  <c r="BP44" i="3"/>
  <c r="BP43" i="3"/>
  <c r="CN45" i="3"/>
  <c r="CN44" i="3"/>
  <c r="CN43" i="3"/>
  <c r="CZ45" i="3"/>
  <c r="CZ44" i="3"/>
  <c r="CZ43" i="3"/>
  <c r="DL45" i="3"/>
  <c r="DL44" i="3"/>
  <c r="DL43" i="3"/>
  <c r="CB45" i="3"/>
  <c r="CB44" i="3"/>
  <c r="CB43" i="3"/>
  <c r="CY46" i="3"/>
  <c r="AQ46" i="3"/>
  <c r="AR46" i="3" s="1"/>
  <c r="AR45" i="3"/>
  <c r="DW46" i="3"/>
  <c r="BC46" i="3"/>
  <c r="CA46" i="3"/>
  <c r="CZ91" i="13"/>
  <c r="CZ91" i="9"/>
  <c r="CZ91" i="11"/>
  <c r="CZ91" i="8"/>
  <c r="CZ91" i="10"/>
  <c r="BP91" i="13"/>
  <c r="BP91" i="9"/>
  <c r="BP91" i="10"/>
  <c r="BP91" i="11"/>
  <c r="BP91" i="12"/>
  <c r="DX91" i="13"/>
  <c r="CB91" i="8"/>
  <c r="CB91" i="9"/>
  <c r="CB91" i="10"/>
  <c r="CB91" i="11"/>
  <c r="CB91" i="13"/>
  <c r="CY91" i="13"/>
  <c r="CY93" i="13" s="1"/>
  <c r="CY96" i="13" s="1"/>
  <c r="CY91" i="9"/>
  <c r="CY93" i="9" s="1"/>
  <c r="CY96" i="9" s="1"/>
  <c r="BO91" i="12"/>
  <c r="BO93" i="12" s="1"/>
  <c r="BO96" i="12" s="1"/>
  <c r="BO91" i="6"/>
  <c r="AQ91" i="12"/>
  <c r="AR91" i="12" s="1"/>
  <c r="AQ91" i="8"/>
  <c r="AR91" i="8" s="1"/>
  <c r="DW91" i="8"/>
  <c r="DW93" i="8" s="1"/>
  <c r="DW96" i="8" s="1"/>
  <c r="CM91" i="11"/>
  <c r="CM93" i="11" s="1"/>
  <c r="CM96" i="11" s="1"/>
  <c r="CY91" i="12"/>
  <c r="CY93" i="12" s="1"/>
  <c r="CY96" i="12" s="1"/>
  <c r="CY91" i="8"/>
  <c r="CY93" i="8" s="1"/>
  <c r="CY96" i="8" s="1"/>
  <c r="BO91" i="11"/>
  <c r="BO93" i="11" s="1"/>
  <c r="BO96" i="11" s="1"/>
  <c r="AQ91" i="11"/>
  <c r="AR91" i="11" s="1"/>
  <c r="AQ91" i="6"/>
  <c r="AR91" i="6" s="1"/>
  <c r="DW91" i="12"/>
  <c r="DW93" i="12" s="1"/>
  <c r="DW96" i="12" s="1"/>
  <c r="DK91" i="12"/>
  <c r="DK93" i="12" s="1"/>
  <c r="DK96" i="12" s="1"/>
  <c r="DK91" i="6"/>
  <c r="CA91" i="11"/>
  <c r="CA93" i="11" s="1"/>
  <c r="CA96" i="11" s="1"/>
  <c r="CA91" i="9"/>
  <c r="CA93" i="9" s="1"/>
  <c r="CA96" i="9" s="1"/>
  <c r="CA91" i="6"/>
  <c r="CM91" i="10"/>
  <c r="CM93" i="10" s="1"/>
  <c r="CM96" i="10" s="1"/>
  <c r="CN91" i="8"/>
  <c r="CN91" i="12"/>
  <c r="CN91" i="10"/>
  <c r="CN91" i="13"/>
  <c r="CY91" i="11"/>
  <c r="CY93" i="11" s="1"/>
  <c r="CY96" i="11" s="1"/>
  <c r="BO91" i="10"/>
  <c r="BO93" i="10" s="1"/>
  <c r="BO96" i="10" s="1"/>
  <c r="AQ91" i="10"/>
  <c r="AR91" i="10" s="1"/>
  <c r="DW91" i="11"/>
  <c r="DW93" i="11" s="1"/>
  <c r="DW96" i="11" s="1"/>
  <c r="DW91" i="9"/>
  <c r="DW93" i="9" s="1"/>
  <c r="DW96" i="9" s="1"/>
  <c r="DW91" i="13"/>
  <c r="DW93" i="13" s="1"/>
  <c r="DW96" i="13" s="1"/>
  <c r="DK91" i="13"/>
  <c r="DK93" i="13" s="1"/>
  <c r="DK96" i="13" s="1"/>
  <c r="CA91" i="12"/>
  <c r="CA93" i="12" s="1"/>
  <c r="CA96" i="12" s="1"/>
  <c r="BC91" i="6"/>
  <c r="CM91" i="13"/>
  <c r="CM93" i="13" s="1"/>
  <c r="CM96" i="13" s="1"/>
  <c r="CM91" i="9"/>
  <c r="CM93" i="9" s="1"/>
  <c r="CM96" i="9" s="1"/>
  <c r="DL91" i="11"/>
  <c r="DL91" i="13"/>
  <c r="CY91" i="10"/>
  <c r="CY93" i="10" s="1"/>
  <c r="CY96" i="10" s="1"/>
  <c r="AQ91" i="13"/>
  <c r="AR91" i="13" s="1"/>
  <c r="AQ91" i="9"/>
  <c r="AR91" i="9" s="1"/>
  <c r="DK91" i="9"/>
  <c r="DK93" i="9" s="1"/>
  <c r="DK96" i="9" s="1"/>
  <c r="BC91" i="8"/>
  <c r="BC93" i="8" s="1"/>
  <c r="BC96" i="8" s="1"/>
  <c r="CM91" i="8"/>
  <c r="DV62" i="8"/>
  <c r="DV64" i="8" s="1"/>
  <c r="BO60" i="12"/>
  <c r="BO62" i="12" s="1"/>
  <c r="BO64" i="12" s="1"/>
  <c r="BO60" i="11"/>
  <c r="BO62" i="11" s="1"/>
  <c r="BO64" i="11" s="1"/>
  <c r="BC93" i="9"/>
  <c r="BC96" i="9" s="1"/>
  <c r="BC60" i="9"/>
  <c r="BC62" i="9" s="1"/>
  <c r="BC64" i="9" s="1"/>
  <c r="CM60" i="8"/>
  <c r="CM62" i="8" s="1"/>
  <c r="CM64" i="8" s="1"/>
  <c r="DW60" i="8"/>
  <c r="CY60" i="13"/>
  <c r="CY62" i="13" s="1"/>
  <c r="CY64" i="13" s="1"/>
  <c r="CY60" i="11"/>
  <c r="CY62" i="11" s="1"/>
  <c r="CY64" i="11" s="1"/>
  <c r="CX62" i="12"/>
  <c r="CX64" i="12" s="1"/>
  <c r="DV62" i="11"/>
  <c r="DV64" i="11" s="1"/>
  <c r="DV62" i="12"/>
  <c r="DV64" i="12" s="1"/>
  <c r="DW46" i="6"/>
  <c r="CY46" i="6"/>
  <c r="DK46" i="6"/>
  <c r="CA60" i="11"/>
  <c r="CA62" i="11" s="1"/>
  <c r="CA64" i="11" s="1"/>
  <c r="CA60" i="9"/>
  <c r="CA62" i="9" s="1"/>
  <c r="CA64" i="9" s="1"/>
  <c r="BO60" i="10"/>
  <c r="BO62" i="10" s="1"/>
  <c r="BO64" i="10" s="1"/>
  <c r="BC93" i="10"/>
  <c r="BC96" i="10" s="1"/>
  <c r="BC60" i="10"/>
  <c r="BC62" i="10" s="1"/>
  <c r="BC64" i="10" s="1"/>
  <c r="BC60" i="8"/>
  <c r="CM60" i="13"/>
  <c r="CM62" i="13" s="1"/>
  <c r="CM64" i="13" s="1"/>
  <c r="CM60" i="11"/>
  <c r="CM62" i="11" s="1"/>
  <c r="CM64" i="11" s="1"/>
  <c r="CM93" i="12"/>
  <c r="CM96" i="12" s="1"/>
  <c r="CM60" i="12"/>
  <c r="CM62" i="12" s="1"/>
  <c r="CM64" i="12" s="1"/>
  <c r="DW60" i="11"/>
  <c r="DW62" i="11" s="1"/>
  <c r="DW64" i="11" s="1"/>
  <c r="CY60" i="10"/>
  <c r="CL64" i="9"/>
  <c r="CX62" i="11"/>
  <c r="CX64" i="11" s="1"/>
  <c r="DJ62" i="12"/>
  <c r="DJ64" i="12" s="1"/>
  <c r="BZ62" i="10"/>
  <c r="BZ64" i="10" s="1"/>
  <c r="CL62" i="10"/>
  <c r="CL64" i="10" s="1"/>
  <c r="CK64" i="8"/>
  <c r="DK93" i="11"/>
  <c r="DK96" i="11" s="1"/>
  <c r="DK60" i="11"/>
  <c r="DK62" i="11" s="1"/>
  <c r="DK64" i="11" s="1"/>
  <c r="DK93" i="10"/>
  <c r="DK96" i="10" s="1"/>
  <c r="DK60" i="10"/>
  <c r="DK62" i="10" s="1"/>
  <c r="DK64" i="10" s="1"/>
  <c r="BD44" i="5"/>
  <c r="BD45" i="5"/>
  <c r="BE45" i="5" s="1"/>
  <c r="CB44" i="5"/>
  <c r="CB45" i="5"/>
  <c r="CB45" i="6"/>
  <c r="BD45" i="6"/>
  <c r="BE45" i="6" s="1"/>
  <c r="CM46" i="6"/>
  <c r="BC46" i="6"/>
  <c r="AR44" i="5"/>
  <c r="DV62" i="13"/>
  <c r="DV64" i="13" s="1"/>
  <c r="CA93" i="13"/>
  <c r="CA96" i="13" s="1"/>
  <c r="CA60" i="13"/>
  <c r="CA62" i="13" s="1"/>
  <c r="CA64" i="13" s="1"/>
  <c r="BO93" i="9"/>
  <c r="BO96" i="9" s="1"/>
  <c r="BO60" i="9"/>
  <c r="BO93" i="13"/>
  <c r="BO96" i="13" s="1"/>
  <c r="BO60" i="13"/>
  <c r="BO62" i="13" s="1"/>
  <c r="BO64" i="13" s="1"/>
  <c r="BC93" i="11"/>
  <c r="BC96" i="11" s="1"/>
  <c r="BC60" i="11"/>
  <c r="BC62" i="11" s="1"/>
  <c r="BC64" i="11" s="1"/>
  <c r="BC93" i="12"/>
  <c r="BC96" i="12" s="1"/>
  <c r="BC60" i="12"/>
  <c r="BC62" i="12" s="1"/>
  <c r="BC64" i="12" s="1"/>
  <c r="CM60" i="10"/>
  <c r="CM62" i="10" s="1"/>
  <c r="CM64" i="10" s="1"/>
  <c r="DW93" i="10"/>
  <c r="DW96" i="10" s="1"/>
  <c r="DW60" i="10"/>
  <c r="CY60" i="9"/>
  <c r="CY62" i="9" s="1"/>
  <c r="CY64" i="9" s="1"/>
  <c r="DV62" i="10"/>
  <c r="DV64" i="10" s="1"/>
  <c r="DJ62" i="11"/>
  <c r="DJ64" i="11" s="1"/>
  <c r="BZ62" i="13"/>
  <c r="BZ64" i="13" s="1"/>
  <c r="DI64" i="8"/>
  <c r="CL62" i="13"/>
  <c r="CL64" i="13" s="1"/>
  <c r="DK60" i="12"/>
  <c r="DK62" i="12" s="1"/>
  <c r="DK64" i="12" s="1"/>
  <c r="DK60" i="9"/>
  <c r="DK62" i="9" s="1"/>
  <c r="DK64" i="9" s="1"/>
  <c r="CZ45" i="6"/>
  <c r="DX45" i="6"/>
  <c r="CJ60" i="6"/>
  <c r="CJ62" i="6" s="1"/>
  <c r="CJ64" i="6" s="1"/>
  <c r="CZ44" i="5"/>
  <c r="CZ45" i="5"/>
  <c r="BP44" i="5"/>
  <c r="BP45" i="5"/>
  <c r="DX44" i="5"/>
  <c r="DX45" i="5"/>
  <c r="DL45" i="6"/>
  <c r="CN45" i="6"/>
  <c r="CN44" i="5"/>
  <c r="CN45" i="5"/>
  <c r="AZ60" i="6"/>
  <c r="AZ62" i="6" s="1"/>
  <c r="AZ64" i="6" s="1"/>
  <c r="BP45" i="6"/>
  <c r="DL44" i="5"/>
  <c r="DL45" i="5"/>
  <c r="AD76" i="6"/>
  <c r="AD80" i="6" s="1"/>
  <c r="AD76" i="5"/>
  <c r="AD80" i="5" s="1"/>
  <c r="BL60" i="6"/>
  <c r="BL62" i="6" s="1"/>
  <c r="BL64" i="6" s="1"/>
  <c r="AR44" i="6"/>
  <c r="AQ46" i="6"/>
  <c r="AR46" i="6" s="1"/>
  <c r="BO46" i="6"/>
  <c r="CA60" i="12"/>
  <c r="CA62" i="12" s="1"/>
  <c r="CA64" i="12" s="1"/>
  <c r="CA93" i="10"/>
  <c r="CA96" i="10" s="1"/>
  <c r="CA60" i="10"/>
  <c r="CA62" i="10" s="1"/>
  <c r="CA64" i="10" s="1"/>
  <c r="CA93" i="8"/>
  <c r="CA96" i="8" s="1"/>
  <c r="CA60" i="8"/>
  <c r="BO93" i="8"/>
  <c r="BO96" i="8" s="1"/>
  <c r="BO60" i="8"/>
  <c r="CM60" i="9"/>
  <c r="DW60" i="13"/>
  <c r="DW62" i="13" s="1"/>
  <c r="DW64" i="13" s="1"/>
  <c r="DW60" i="9"/>
  <c r="DW62" i="9" s="1"/>
  <c r="DW64" i="9" s="1"/>
  <c r="DW60" i="12"/>
  <c r="DW62" i="12" s="1"/>
  <c r="DW64" i="12" s="1"/>
  <c r="CY60" i="8"/>
  <c r="CY60" i="12"/>
  <c r="CY62" i="12" s="1"/>
  <c r="CY64" i="12" s="1"/>
  <c r="DJ62" i="13"/>
  <c r="DJ64" i="13" s="1"/>
  <c r="BN62" i="13"/>
  <c r="BN64" i="13" s="1"/>
  <c r="DJ62" i="10"/>
  <c r="DK60" i="13"/>
  <c r="DK62" i="13" s="1"/>
  <c r="DK64" i="13" s="1"/>
  <c r="DK93" i="8"/>
  <c r="DK96" i="8" s="1"/>
  <c r="DK60" i="8"/>
  <c r="DK62" i="8" s="1"/>
  <c r="DK64" i="8" s="1"/>
  <c r="CA34" i="6"/>
  <c r="CA76" i="6" s="1"/>
  <c r="DW34" i="6"/>
  <c r="DK34" i="6"/>
  <c r="DK76" i="6" s="1"/>
  <c r="CZ44" i="6"/>
  <c r="CZ33" i="6"/>
  <c r="CZ43" i="6"/>
  <c r="DX44" i="6"/>
  <c r="DX33" i="6"/>
  <c r="DX43" i="6"/>
  <c r="AR9" i="6"/>
  <c r="AQ34" i="6"/>
  <c r="AR34" i="6" s="1"/>
  <c r="CM34" i="6"/>
  <c r="CM76" i="6" s="1"/>
  <c r="CY34" i="6"/>
  <c r="CY36" i="6" s="1"/>
  <c r="CN44" i="6"/>
  <c r="CN33" i="6"/>
  <c r="CN43" i="6"/>
  <c r="DL44" i="6"/>
  <c r="DL33" i="6"/>
  <c r="DL43" i="6"/>
  <c r="BP44" i="6"/>
  <c r="BP33" i="6"/>
  <c r="BP43" i="6"/>
  <c r="BC34" i="6"/>
  <c r="BC76" i="6" s="1"/>
  <c r="CB44" i="6"/>
  <c r="CB33" i="6"/>
  <c r="CB43" i="6"/>
  <c r="BD44" i="6"/>
  <c r="BD33" i="6"/>
  <c r="BE33" i="6" s="1"/>
  <c r="BD43" i="6"/>
  <c r="BE43" i="6" s="1"/>
  <c r="R76" i="5"/>
  <c r="BO34" i="6"/>
  <c r="BO76" i="6" s="1"/>
  <c r="N97" i="3"/>
  <c r="L8" i="28" s="1"/>
  <c r="CA34" i="5"/>
  <c r="CA76" i="5" s="1"/>
  <c r="BO34" i="5"/>
  <c r="BO76" i="5" s="1"/>
  <c r="CZ33" i="5"/>
  <c r="BP33" i="5"/>
  <c r="DX33" i="5"/>
  <c r="CN33" i="5"/>
  <c r="DK34" i="5"/>
  <c r="DK76" i="5" s="1"/>
  <c r="CM34" i="5"/>
  <c r="CM76" i="5" s="1"/>
  <c r="AP80" i="5"/>
  <c r="AP82" i="5" s="1"/>
  <c r="AR9" i="5"/>
  <c r="AQ34" i="5"/>
  <c r="AR34" i="5" s="1"/>
  <c r="CY34" i="5"/>
  <c r="CY76" i="5" s="1"/>
  <c r="DL33" i="5"/>
  <c r="DW34" i="5"/>
  <c r="BC34" i="5"/>
  <c r="BC76" i="5" s="1"/>
  <c r="BD33" i="5"/>
  <c r="BE33" i="5" s="1"/>
  <c r="CB33" i="5"/>
  <c r="AD55" i="4"/>
  <c r="AD76" i="4"/>
  <c r="AD80" i="4" s="1"/>
  <c r="DI74" i="4"/>
  <c r="AP80" i="2"/>
  <c r="CL80" i="2"/>
  <c r="DJ80" i="5"/>
  <c r="DJ80" i="6"/>
  <c r="CX80" i="6"/>
  <c r="BZ80" i="6"/>
  <c r="BZ82" i="6" s="1"/>
  <c r="BZ80" i="5"/>
  <c r="BN80" i="5"/>
  <c r="BB80" i="6"/>
  <c r="BB80" i="5"/>
  <c r="AP80" i="6"/>
  <c r="BD29" i="3"/>
  <c r="BE29" i="3" s="1"/>
  <c r="CZ29" i="3"/>
  <c r="AC60" i="3"/>
  <c r="AC62" i="3" s="1"/>
  <c r="AC64" i="3" s="1"/>
  <c r="DL29" i="3"/>
  <c r="CB29" i="3"/>
  <c r="DH60" i="3"/>
  <c r="DH62" i="3" s="1"/>
  <c r="DH64" i="3" s="1"/>
  <c r="DX29" i="3"/>
  <c r="DU60" i="3"/>
  <c r="DU62" i="3" s="1"/>
  <c r="DU64" i="3" s="1"/>
  <c r="BP29" i="3"/>
  <c r="CN29" i="3"/>
  <c r="BX60" i="3"/>
  <c r="BX62" i="3" s="1"/>
  <c r="BX64" i="3" s="1"/>
  <c r="CB29" i="2"/>
  <c r="CN29" i="2"/>
  <c r="DL29" i="2"/>
  <c r="CZ29" i="2"/>
  <c r="BP29" i="2"/>
  <c r="DX29" i="2"/>
  <c r="BD29" i="2"/>
  <c r="BE29" i="2" s="1"/>
  <c r="BB80" i="2"/>
  <c r="BZ80" i="2"/>
  <c r="BN80" i="2"/>
  <c r="CX76" i="1"/>
  <c r="CX80" i="1" s="1"/>
  <c r="BB76" i="1"/>
  <c r="BB80" i="1" s="1"/>
  <c r="BZ76" i="1"/>
  <c r="BZ80" i="1" s="1"/>
  <c r="R80" i="1"/>
  <c r="BN76" i="1"/>
  <c r="BN80" i="1" s="1"/>
  <c r="CL76" i="1"/>
  <c r="CL80" i="1" s="1"/>
  <c r="AD80" i="1"/>
  <c r="AE80" i="1" s="1"/>
  <c r="CL80" i="6"/>
  <c r="CL82" i="6" s="1"/>
  <c r="CL80" i="5"/>
  <c r="AD80" i="3"/>
  <c r="BW86" i="3"/>
  <c r="BW93" i="3"/>
  <c r="BW96" i="3" s="1"/>
  <c r="CJ82" i="3"/>
  <c r="CJ84" i="3" s="1"/>
  <c r="BA86" i="3"/>
  <c r="BA93" i="3"/>
  <c r="BA96" i="3" s="1"/>
  <c r="AN86" i="3"/>
  <c r="AN93" i="3"/>
  <c r="AN96" i="3" s="1"/>
  <c r="BM80" i="3"/>
  <c r="BM82" i="3" s="1"/>
  <c r="BM84" i="3" s="1"/>
  <c r="DI80" i="3"/>
  <c r="DI82" i="3" s="1"/>
  <c r="DI84" i="3" s="1"/>
  <c r="BX82" i="3"/>
  <c r="BX84" i="3" s="1"/>
  <c r="CV82" i="3"/>
  <c r="CV84" i="3" s="1"/>
  <c r="AY86" i="3"/>
  <c r="AY93" i="3"/>
  <c r="AY96" i="3" s="1"/>
  <c r="BA80" i="4"/>
  <c r="AE78" i="4"/>
  <c r="DI55" i="6"/>
  <c r="BA55" i="6"/>
  <c r="BM55" i="6"/>
  <c r="CW55" i="6"/>
  <c r="BN55" i="3"/>
  <c r="DH62" i="1"/>
  <c r="DH64" i="1" s="1"/>
  <c r="DU55" i="1"/>
  <c r="DU60" i="1" s="1"/>
  <c r="DU62" i="1" s="1"/>
  <c r="DU64" i="1" s="1"/>
  <c r="DG62" i="1"/>
  <c r="DG64" i="1" s="1"/>
  <c r="DT60" i="1"/>
  <c r="DI55" i="2"/>
  <c r="DI60" i="2" s="1"/>
  <c r="DU55" i="2"/>
  <c r="DU60" i="2" s="1"/>
  <c r="DU62" i="2" s="1"/>
  <c r="DU64" i="2" s="1"/>
  <c r="AN62" i="3"/>
  <c r="AN64" i="3" s="1"/>
  <c r="AZ62" i="3"/>
  <c r="AZ64" i="3" s="1"/>
  <c r="CJ62" i="3"/>
  <c r="CJ64" i="3" s="1"/>
  <c r="BY55" i="3"/>
  <c r="BY60" i="3" s="1"/>
  <c r="AD55" i="3"/>
  <c r="BM55" i="3"/>
  <c r="AO55" i="3"/>
  <c r="DV55" i="4"/>
  <c r="AO55" i="4"/>
  <c r="AO60" i="4" s="1"/>
  <c r="AO62" i="4" s="1"/>
  <c r="AO64" i="4" s="1"/>
  <c r="BY55" i="4"/>
  <c r="BY60" i="4" s="1"/>
  <c r="BY62" i="4" s="1"/>
  <c r="BY64" i="4" s="1"/>
  <c r="CW55" i="4"/>
  <c r="CW60" i="4" s="1"/>
  <c r="CW62" i="4" s="1"/>
  <c r="CW64" i="4" s="1"/>
  <c r="DU55" i="4"/>
  <c r="DU60" i="4" s="1"/>
  <c r="DU62" i="4" s="1"/>
  <c r="DU64" i="4" s="1"/>
  <c r="BO53" i="5"/>
  <c r="BO78" i="5" s="1"/>
  <c r="CA53" i="5"/>
  <c r="CA78" i="5" s="1"/>
  <c r="DK53" i="5"/>
  <c r="DK78" i="5" s="1"/>
  <c r="CM53" i="4"/>
  <c r="CM78" i="4" s="1"/>
  <c r="CA53" i="4"/>
  <c r="CA78" i="4" s="1"/>
  <c r="DW53" i="3"/>
  <c r="CM53" i="3"/>
  <c r="CM78" i="3" s="1"/>
  <c r="CY53" i="3"/>
  <c r="CY78" i="3" s="1"/>
  <c r="BC53" i="2"/>
  <c r="BC78" i="2" s="1"/>
  <c r="BO53" i="2"/>
  <c r="BO78" i="2" s="1"/>
  <c r="CM53" i="2"/>
  <c r="CM78" i="2" s="1"/>
  <c r="CY53" i="1"/>
  <c r="CY78" i="1" s="1"/>
  <c r="DK53" i="3"/>
  <c r="DK78" i="3" s="1"/>
  <c r="BO53" i="6"/>
  <c r="BO78" i="6" s="1"/>
  <c r="BO53" i="3"/>
  <c r="BO78" i="3" s="1"/>
  <c r="CM53" i="5"/>
  <c r="CM78" i="5" s="1"/>
  <c r="BC53" i="1"/>
  <c r="BC78" i="1" s="1"/>
  <c r="CM53" i="1"/>
  <c r="CM78" i="1" s="1"/>
  <c r="DK53" i="1"/>
  <c r="DK78" i="1" s="1"/>
  <c r="CA53" i="6"/>
  <c r="CA78" i="6" s="1"/>
  <c r="BC53" i="6"/>
  <c r="BC78" i="6" s="1"/>
  <c r="DK53" i="6"/>
  <c r="DK78" i="6" s="1"/>
  <c r="CM53" i="6"/>
  <c r="CM78" i="6" s="1"/>
  <c r="DW53" i="6"/>
  <c r="DW78" i="6" s="1"/>
  <c r="AR53" i="6"/>
  <c r="AQ53" i="6"/>
  <c r="AQ78" i="6" s="1"/>
  <c r="CY53" i="6"/>
  <c r="CY78" i="6" s="1"/>
  <c r="DW53" i="5"/>
  <c r="DW78" i="5" s="1"/>
  <c r="AR53" i="5"/>
  <c r="AQ53" i="5"/>
  <c r="AQ78" i="5" s="1"/>
  <c r="CY53" i="5"/>
  <c r="CY78" i="5" s="1"/>
  <c r="BC53" i="5"/>
  <c r="BC78" i="5" s="1"/>
  <c r="DW53" i="4"/>
  <c r="DW78" i="4" s="1"/>
  <c r="BC53" i="4"/>
  <c r="BC78" i="4" s="1"/>
  <c r="AQ53" i="4"/>
  <c r="DK53" i="4"/>
  <c r="DK78" i="4" s="1"/>
  <c r="CY53" i="4"/>
  <c r="CY78" i="4" s="1"/>
  <c r="BO53" i="4"/>
  <c r="BO78" i="4" s="1"/>
  <c r="CA53" i="3"/>
  <c r="CA78" i="3" s="1"/>
  <c r="AQ53" i="3"/>
  <c r="BC53" i="3"/>
  <c r="BC78" i="3" s="1"/>
  <c r="DK53" i="2"/>
  <c r="DK78" i="2" s="1"/>
  <c r="CA53" i="2"/>
  <c r="CA78" i="2" s="1"/>
  <c r="CY53" i="2"/>
  <c r="CY78" i="2" s="1"/>
  <c r="DW53" i="2"/>
  <c r="AQ53" i="2"/>
  <c r="DW53" i="1"/>
  <c r="BO53" i="1"/>
  <c r="BO78" i="1" s="1"/>
  <c r="AQ53" i="1"/>
  <c r="CA53" i="1"/>
  <c r="CA78" i="1" s="1"/>
  <c r="R74" i="4"/>
  <c r="AR32" i="1"/>
  <c r="AR22" i="1"/>
  <c r="AR33" i="4"/>
  <c r="AR24" i="1"/>
  <c r="AR13" i="4"/>
  <c r="AR21" i="1"/>
  <c r="AR28" i="1"/>
  <c r="AR33" i="1"/>
  <c r="AR31" i="1"/>
  <c r="AR11" i="1"/>
  <c r="AR30" i="1"/>
  <c r="AR23" i="1"/>
  <c r="AR20" i="1"/>
  <c r="AR27" i="1"/>
  <c r="AR26" i="1"/>
  <c r="AB93" i="4"/>
  <c r="AB96" i="4" s="1"/>
  <c r="CI93" i="4"/>
  <c r="CI96" i="4" s="1"/>
  <c r="P86" i="4"/>
  <c r="CI93" i="3"/>
  <c r="CI96" i="3" s="1"/>
  <c r="BN76" i="3"/>
  <c r="BA64" i="3"/>
  <c r="AC82" i="4"/>
  <c r="AC84" i="4" s="1"/>
  <c r="AC93" i="4" s="1"/>
  <c r="AC96" i="4" s="1"/>
  <c r="AM93" i="4"/>
  <c r="AM96" i="4" s="1"/>
  <c r="DG86" i="2"/>
  <c r="DG96" i="2"/>
  <c r="DX22" i="5"/>
  <c r="DX29" i="5"/>
  <c r="DX19" i="5"/>
  <c r="DX26" i="5"/>
  <c r="DX27" i="5"/>
  <c r="DX23" i="5"/>
  <c r="DX25" i="5"/>
  <c r="DX21" i="5"/>
  <c r="DX28" i="5"/>
  <c r="DX18" i="5"/>
  <c r="DX30" i="5"/>
  <c r="DX20" i="5"/>
  <c r="DX32" i="5"/>
  <c r="DX16" i="5"/>
  <c r="DX24" i="5"/>
  <c r="DX31" i="5"/>
  <c r="CZ32" i="3"/>
  <c r="CZ27" i="3"/>
  <c r="CZ23" i="3"/>
  <c r="CZ19" i="3"/>
  <c r="CZ15" i="3"/>
  <c r="CZ12" i="3"/>
  <c r="CZ9" i="3"/>
  <c r="CZ33" i="3"/>
  <c r="CZ25" i="3"/>
  <c r="CZ18" i="3"/>
  <c r="CZ16" i="3"/>
  <c r="CZ30" i="3"/>
  <c r="CZ24" i="3"/>
  <c r="CZ22" i="3"/>
  <c r="CZ17" i="3"/>
  <c r="CZ11" i="3"/>
  <c r="CZ26" i="3"/>
  <c r="CZ20" i="3"/>
  <c r="CZ14" i="3"/>
  <c r="CZ31" i="3"/>
  <c r="CZ10" i="3"/>
  <c r="CZ28" i="3"/>
  <c r="CZ21" i="3"/>
  <c r="BP16" i="6"/>
  <c r="BP32" i="6"/>
  <c r="BP28" i="6"/>
  <c r="BP24" i="6"/>
  <c r="BP20" i="6"/>
  <c r="BP25" i="6"/>
  <c r="BP22" i="6"/>
  <c r="BP31" i="6"/>
  <c r="BP27" i="6"/>
  <c r="BP23" i="6"/>
  <c r="BP26" i="6"/>
  <c r="BP21" i="6"/>
  <c r="BP30" i="6"/>
  <c r="BP29" i="6"/>
  <c r="BP18" i="6"/>
  <c r="DW34" i="2"/>
  <c r="DL33" i="3"/>
  <c r="DL28" i="3"/>
  <c r="DL24" i="3"/>
  <c r="DL20" i="3"/>
  <c r="DL16" i="3"/>
  <c r="DL10" i="3"/>
  <c r="DL31" i="3"/>
  <c r="DL23" i="3"/>
  <c r="DL21" i="3"/>
  <c r="DL14" i="3"/>
  <c r="DL9" i="3"/>
  <c r="DL32" i="3"/>
  <c r="DL18" i="3"/>
  <c r="DL15" i="3"/>
  <c r="DL30" i="3"/>
  <c r="DL25" i="3"/>
  <c r="DL27" i="3"/>
  <c r="DL22" i="3"/>
  <c r="DL11" i="3"/>
  <c r="DL26" i="3"/>
  <c r="DL17" i="3"/>
  <c r="DL12" i="3"/>
  <c r="DL19" i="3"/>
  <c r="DL17" i="2"/>
  <c r="DL12" i="2"/>
  <c r="DL28" i="2"/>
  <c r="DL20" i="2"/>
  <c r="DL18" i="2"/>
  <c r="DL15" i="2"/>
  <c r="DL30" i="2"/>
  <c r="DL19" i="2"/>
  <c r="DL27" i="2"/>
  <c r="DL14" i="2"/>
  <c r="DL16" i="2"/>
  <c r="DL9" i="2"/>
  <c r="DL11" i="2"/>
  <c r="DL10" i="2"/>
  <c r="DL24" i="2"/>
  <c r="DL25" i="2"/>
  <c r="DL22" i="2"/>
  <c r="DL33" i="2"/>
  <c r="DL23" i="2"/>
  <c r="DL21" i="2"/>
  <c r="DL32" i="2"/>
  <c r="DL26" i="2"/>
  <c r="DL31" i="2"/>
  <c r="DJ76" i="3"/>
  <c r="DJ36" i="3"/>
  <c r="AE76" i="3"/>
  <c r="AQ34" i="3"/>
  <c r="AM62" i="3"/>
  <c r="AM64" i="3" s="1"/>
  <c r="CZ23" i="5"/>
  <c r="CZ30" i="5"/>
  <c r="CZ16" i="5"/>
  <c r="CZ20" i="5"/>
  <c r="CZ22" i="5"/>
  <c r="CZ18" i="5"/>
  <c r="CZ31" i="5"/>
  <c r="CZ32" i="5"/>
  <c r="CZ29" i="5"/>
  <c r="CZ24" i="5"/>
  <c r="CZ19" i="5"/>
  <c r="CZ21" i="5"/>
  <c r="CZ28" i="5"/>
  <c r="CZ26" i="5"/>
  <c r="CZ25" i="5"/>
  <c r="CZ27" i="5"/>
  <c r="DX30" i="3"/>
  <c r="DX25" i="3"/>
  <c r="DX21" i="3"/>
  <c r="DX17" i="3"/>
  <c r="DX28" i="3"/>
  <c r="DX26" i="3"/>
  <c r="DX19" i="3"/>
  <c r="DX11" i="3"/>
  <c r="DX33" i="3"/>
  <c r="DX27" i="3"/>
  <c r="DX22" i="3"/>
  <c r="DX20" i="3"/>
  <c r="DX15" i="3"/>
  <c r="DX10" i="3"/>
  <c r="DX23" i="3"/>
  <c r="DX9" i="3"/>
  <c r="DX32" i="3"/>
  <c r="DX12" i="3"/>
  <c r="DX18" i="3"/>
  <c r="DX16" i="3"/>
  <c r="DX24" i="3"/>
  <c r="DX31" i="3"/>
  <c r="DX14" i="3"/>
  <c r="BP26" i="1"/>
  <c r="BP23" i="1"/>
  <c r="BP31" i="1"/>
  <c r="BP16" i="1"/>
  <c r="BP27" i="1"/>
  <c r="BP20" i="1"/>
  <c r="BP10" i="1"/>
  <c r="BP22" i="1"/>
  <c r="BP32" i="1"/>
  <c r="BP18" i="1"/>
  <c r="BP12" i="1"/>
  <c r="BP28" i="1"/>
  <c r="BP25" i="1"/>
  <c r="BP21" i="1"/>
  <c r="BP24" i="1"/>
  <c r="BP17" i="1"/>
  <c r="BP14" i="1"/>
  <c r="BP30" i="1"/>
  <c r="BP9" i="1"/>
  <c r="BP15" i="1"/>
  <c r="BP33" i="1"/>
  <c r="BP11" i="1"/>
  <c r="BP19" i="1"/>
  <c r="CN16" i="6"/>
  <c r="CN28" i="6"/>
  <c r="CN18" i="6"/>
  <c r="CN25" i="6"/>
  <c r="CN32" i="6"/>
  <c r="CN29" i="6"/>
  <c r="CN31" i="6"/>
  <c r="CN24" i="6"/>
  <c r="CN26" i="6"/>
  <c r="CN21" i="6"/>
  <c r="CN23" i="6"/>
  <c r="CN19" i="6"/>
  <c r="CN30" i="6"/>
  <c r="CN22" i="6"/>
  <c r="CN27" i="6"/>
  <c r="CN20" i="6"/>
  <c r="DL32" i="1"/>
  <c r="DL27" i="1"/>
  <c r="DL23" i="1"/>
  <c r="DL19" i="1"/>
  <c r="DL15" i="1"/>
  <c r="DL12" i="1"/>
  <c r="DL9" i="1"/>
  <c r="DL31" i="1"/>
  <c r="DL28" i="1"/>
  <c r="DL21" i="1"/>
  <c r="DL14" i="1"/>
  <c r="DL33" i="1"/>
  <c r="DL25" i="1"/>
  <c r="DL20" i="1"/>
  <c r="DL18" i="1"/>
  <c r="DL10" i="1"/>
  <c r="DL24" i="1"/>
  <c r="DL26" i="1"/>
  <c r="DL22" i="1"/>
  <c r="DL17" i="1"/>
  <c r="DL30" i="1"/>
  <c r="DL16" i="1"/>
  <c r="DL11" i="1"/>
  <c r="CK82" i="4"/>
  <c r="CK84" i="4" s="1"/>
  <c r="CK86" i="4" s="1"/>
  <c r="CM34" i="2"/>
  <c r="DI82" i="2"/>
  <c r="DI84" i="2" s="1"/>
  <c r="DI93" i="2" s="1"/>
  <c r="AQ34" i="1"/>
  <c r="DJ77" i="4"/>
  <c r="DU82" i="3"/>
  <c r="DH84" i="2"/>
  <c r="DH93" i="2" s="1"/>
  <c r="AR16" i="1"/>
  <c r="AR13" i="1"/>
  <c r="L7" i="28"/>
  <c r="O95" i="2"/>
  <c r="BP16" i="5"/>
  <c r="BP30" i="5"/>
  <c r="BP26" i="5"/>
  <c r="BP22" i="5"/>
  <c r="BP18" i="5"/>
  <c r="BP31" i="5"/>
  <c r="BP24" i="5"/>
  <c r="BP23" i="5"/>
  <c r="BP32" i="5"/>
  <c r="BP29" i="5"/>
  <c r="BP20" i="5"/>
  <c r="BP25" i="5"/>
  <c r="BP21" i="5"/>
  <c r="BP27" i="5"/>
  <c r="BP19" i="5"/>
  <c r="BP28" i="5"/>
  <c r="DX31" i="2"/>
  <c r="DX14" i="2"/>
  <c r="DX10" i="2"/>
  <c r="DX15" i="2"/>
  <c r="DX28" i="2"/>
  <c r="DX32" i="2"/>
  <c r="DX33" i="2"/>
  <c r="DX30" i="2"/>
  <c r="DX26" i="2"/>
  <c r="DX11" i="2"/>
  <c r="DX19" i="2"/>
  <c r="DX24" i="2"/>
  <c r="DX23" i="2"/>
  <c r="DX21" i="2"/>
  <c r="DX18" i="2"/>
  <c r="DX16" i="2"/>
  <c r="DX20" i="2"/>
  <c r="DX25" i="2"/>
  <c r="DX27" i="2"/>
  <c r="DX22" i="2"/>
  <c r="DX17" i="2"/>
  <c r="DX9" i="2"/>
  <c r="DX12" i="2"/>
  <c r="DJ71" i="4"/>
  <c r="DJ72" i="4" s="1"/>
  <c r="AR39" i="4"/>
  <c r="BN77" i="4"/>
  <c r="AR10" i="1"/>
  <c r="AR14" i="1"/>
  <c r="CB32" i="6"/>
  <c r="CB28" i="6"/>
  <c r="CB24" i="6"/>
  <c r="CB20" i="6"/>
  <c r="CB16" i="6"/>
  <c r="CB30" i="6"/>
  <c r="CB23" i="6"/>
  <c r="CB21" i="6"/>
  <c r="CB25" i="6"/>
  <c r="CB18" i="6"/>
  <c r="CB29" i="6"/>
  <c r="CB26" i="6"/>
  <c r="CB22" i="6"/>
  <c r="CB27" i="6"/>
  <c r="CB31" i="6"/>
  <c r="AR38" i="4"/>
  <c r="DU82" i="2"/>
  <c r="CB31" i="1"/>
  <c r="CB32" i="1"/>
  <c r="CB27" i="1"/>
  <c r="CB24" i="1"/>
  <c r="CB21" i="1"/>
  <c r="CB18" i="1"/>
  <c r="CB15" i="1"/>
  <c r="CB12" i="1"/>
  <c r="CB30" i="1"/>
  <c r="CB9" i="1"/>
  <c r="CB26" i="1"/>
  <c r="CB11" i="1"/>
  <c r="CB23" i="1"/>
  <c r="CB20" i="1"/>
  <c r="CB28" i="1"/>
  <c r="CB16" i="1"/>
  <c r="CB19" i="1"/>
  <c r="CB22" i="1"/>
  <c r="CB17" i="1"/>
  <c r="CB25" i="1"/>
  <c r="CB14" i="1"/>
  <c r="CB10" i="1"/>
  <c r="CB33" i="1"/>
  <c r="CB32" i="5"/>
  <c r="CB28" i="5"/>
  <c r="CB24" i="5"/>
  <c r="CB20" i="5"/>
  <c r="CB27" i="5"/>
  <c r="CB31" i="5"/>
  <c r="CB22" i="5"/>
  <c r="CB16" i="5"/>
  <c r="CB18" i="5"/>
  <c r="CB21" i="5"/>
  <c r="CB29" i="5"/>
  <c r="CB25" i="5"/>
  <c r="CB23" i="5"/>
  <c r="CB30" i="5"/>
  <c r="CB19" i="5"/>
  <c r="CB26" i="5"/>
  <c r="DX27" i="6"/>
  <c r="DX23" i="6"/>
  <c r="DX19" i="6"/>
  <c r="DX22" i="6"/>
  <c r="DX29" i="6"/>
  <c r="DX26" i="6"/>
  <c r="DX28" i="6"/>
  <c r="DX24" i="6"/>
  <c r="DX20" i="6"/>
  <c r="DX16" i="6"/>
  <c r="DX31" i="6"/>
  <c r="DX21" i="6"/>
  <c r="DX30" i="6"/>
  <c r="DX25" i="6"/>
  <c r="DX32" i="6"/>
  <c r="DX18" i="6"/>
  <c r="BD33" i="3"/>
  <c r="BE33" i="3" s="1"/>
  <c r="BD28" i="3"/>
  <c r="BE28" i="3" s="1"/>
  <c r="BD24" i="3"/>
  <c r="BE24" i="3" s="1"/>
  <c r="BD20" i="3"/>
  <c r="BE20" i="3" s="1"/>
  <c r="BD16" i="3"/>
  <c r="BE16" i="3" s="1"/>
  <c r="BE13" i="3"/>
  <c r="BD10" i="3"/>
  <c r="BE10" i="3" s="1"/>
  <c r="BD26" i="3"/>
  <c r="BE26" i="3" s="1"/>
  <c r="BD19" i="3"/>
  <c r="BE19" i="3" s="1"/>
  <c r="BD17" i="3"/>
  <c r="BE17" i="3" s="1"/>
  <c r="BD11" i="3"/>
  <c r="BD31" i="3"/>
  <c r="BE31" i="3" s="1"/>
  <c r="BD25" i="3"/>
  <c r="BE25" i="3" s="1"/>
  <c r="BD23" i="3"/>
  <c r="BE23" i="3" s="1"/>
  <c r="BD18" i="3"/>
  <c r="BE18" i="3" s="1"/>
  <c r="BD12" i="3"/>
  <c r="BE12" i="3" s="1"/>
  <c r="BD30" i="3"/>
  <c r="BE30" i="3" s="1"/>
  <c r="BD14" i="3"/>
  <c r="BE14" i="3" s="1"/>
  <c r="BD21" i="3"/>
  <c r="BE21" i="3" s="1"/>
  <c r="BD27" i="3"/>
  <c r="BE27" i="3" s="1"/>
  <c r="BD15" i="3"/>
  <c r="BE15" i="3" s="1"/>
  <c r="BD22" i="3"/>
  <c r="BE22" i="3" s="1"/>
  <c r="BD9" i="3"/>
  <c r="BE9" i="3" s="1"/>
  <c r="BD32" i="3"/>
  <c r="BE32" i="3" s="1"/>
  <c r="CN24" i="2"/>
  <c r="CN31" i="2"/>
  <c r="CN12" i="2"/>
  <c r="CN26" i="2"/>
  <c r="CN28" i="2"/>
  <c r="CN20" i="2"/>
  <c r="CN16" i="2"/>
  <c r="CN9" i="2"/>
  <c r="CN22" i="2"/>
  <c r="CN32" i="2"/>
  <c r="CN30" i="2"/>
  <c r="CN19" i="2"/>
  <c r="CN33" i="2"/>
  <c r="CN10" i="2"/>
  <c r="CN11" i="2"/>
  <c r="CN27" i="2"/>
  <c r="CN17" i="2"/>
  <c r="CN25" i="2"/>
  <c r="CN14" i="2"/>
  <c r="CN15" i="2"/>
  <c r="CN21" i="2"/>
  <c r="CN23" i="2"/>
  <c r="CN18" i="2"/>
  <c r="CN31" i="3"/>
  <c r="CN26" i="3"/>
  <c r="CN22" i="3"/>
  <c r="CN18" i="3"/>
  <c r="CN14" i="3"/>
  <c r="CN11" i="3"/>
  <c r="CN33" i="3"/>
  <c r="CN25" i="3"/>
  <c r="CN23" i="3"/>
  <c r="CN16" i="3"/>
  <c r="CN9" i="3"/>
  <c r="CN27" i="3"/>
  <c r="CN20" i="3"/>
  <c r="CN15" i="3"/>
  <c r="CN10" i="3"/>
  <c r="CN24" i="3"/>
  <c r="CN21" i="3"/>
  <c r="CN28" i="3"/>
  <c r="CN19" i="3"/>
  <c r="CN12" i="3"/>
  <c r="CN32" i="3"/>
  <c r="CN30" i="3"/>
  <c r="CN17" i="3"/>
  <c r="BD16" i="6"/>
  <c r="BE16" i="6" s="1"/>
  <c r="BD30" i="6"/>
  <c r="BE30" i="6" s="1"/>
  <c r="BD26" i="6"/>
  <c r="BE26" i="6" s="1"/>
  <c r="BD22" i="6"/>
  <c r="BE22" i="6" s="1"/>
  <c r="BD18" i="6"/>
  <c r="BE18" i="6" s="1"/>
  <c r="BD28" i="6"/>
  <c r="BE28" i="6" s="1"/>
  <c r="BD21" i="6"/>
  <c r="BE21" i="6" s="1"/>
  <c r="BE19" i="6"/>
  <c r="BD31" i="6"/>
  <c r="BE31" i="6" s="1"/>
  <c r="BD29" i="6"/>
  <c r="BE29" i="6" s="1"/>
  <c r="BD24" i="6"/>
  <c r="BE24" i="6" s="1"/>
  <c r="BD32" i="6"/>
  <c r="BE32" i="6" s="1"/>
  <c r="BD25" i="6"/>
  <c r="BE25" i="6" s="1"/>
  <c r="BD23" i="6"/>
  <c r="BE23" i="6" s="1"/>
  <c r="BD27" i="6"/>
  <c r="BE27" i="6" s="1"/>
  <c r="BD20" i="6"/>
  <c r="BE20" i="6" s="1"/>
  <c r="AR88" i="1"/>
  <c r="AP77" i="4"/>
  <c r="CM34" i="3"/>
  <c r="DV36" i="1"/>
  <c r="DV76" i="1"/>
  <c r="DV80" i="1" s="1"/>
  <c r="CX36" i="3"/>
  <c r="CX76" i="3"/>
  <c r="DG62" i="2"/>
  <c r="DG64" i="2" s="1"/>
  <c r="DJ76" i="1"/>
  <c r="DJ80" i="1" s="1"/>
  <c r="DJ36" i="1"/>
  <c r="DT82" i="2"/>
  <c r="DT84" i="2" s="1"/>
  <c r="DT93" i="2" s="1"/>
  <c r="BD33" i="1"/>
  <c r="BD28" i="1"/>
  <c r="BD24" i="1"/>
  <c r="BD20" i="1"/>
  <c r="BD16" i="1"/>
  <c r="BD10" i="1"/>
  <c r="BD31" i="1"/>
  <c r="BD23" i="1"/>
  <c r="BD21" i="1"/>
  <c r="BD14" i="1"/>
  <c r="BD9" i="1"/>
  <c r="BD30" i="1"/>
  <c r="BD27" i="1"/>
  <c r="BD22" i="1"/>
  <c r="BD17" i="1"/>
  <c r="BD15" i="1"/>
  <c r="BD11" i="1"/>
  <c r="BD26" i="1"/>
  <c r="BD12" i="1"/>
  <c r="BD32" i="1"/>
  <c r="BD19" i="1"/>
  <c r="BD18" i="1"/>
  <c r="BD25" i="1"/>
  <c r="BP30" i="3"/>
  <c r="BP25" i="3"/>
  <c r="BP21" i="3"/>
  <c r="BP17" i="3"/>
  <c r="BP32" i="3"/>
  <c r="BP24" i="3"/>
  <c r="BP22" i="3"/>
  <c r="BP15" i="3"/>
  <c r="BP10" i="3"/>
  <c r="BP11" i="3"/>
  <c r="BP28" i="3"/>
  <c r="BP18" i="3"/>
  <c r="BP33" i="3"/>
  <c r="BP27" i="3"/>
  <c r="BP23" i="3"/>
  <c r="BP19" i="3"/>
  <c r="BP14" i="3"/>
  <c r="BP12" i="3"/>
  <c r="BP26" i="3"/>
  <c r="BP20" i="3"/>
  <c r="BP16" i="3"/>
  <c r="BP9" i="3"/>
  <c r="BP31" i="3"/>
  <c r="CN16" i="5"/>
  <c r="CN32" i="5"/>
  <c r="CN28" i="5"/>
  <c r="CN24" i="5"/>
  <c r="CN20" i="5"/>
  <c r="CN26" i="5"/>
  <c r="CN19" i="5"/>
  <c r="CN29" i="5"/>
  <c r="CN27" i="5"/>
  <c r="CN22" i="5"/>
  <c r="CN30" i="5"/>
  <c r="CN23" i="5"/>
  <c r="CN31" i="5"/>
  <c r="CN18" i="5"/>
  <c r="CN21" i="5"/>
  <c r="CN25" i="5"/>
  <c r="BZ76" i="3"/>
  <c r="BZ36" i="3"/>
  <c r="AP76" i="3"/>
  <c r="AP80" i="3" s="1"/>
  <c r="AP36" i="3"/>
  <c r="DK34" i="2"/>
  <c r="BC34" i="3"/>
  <c r="AQ34" i="2"/>
  <c r="DG93" i="3"/>
  <c r="DG96" i="3" s="1"/>
  <c r="DG86" i="3"/>
  <c r="DH86" i="3"/>
  <c r="DH93" i="3"/>
  <c r="DH96" i="3" s="1"/>
  <c r="BB76" i="3"/>
  <c r="BB80" i="3" s="1"/>
  <c r="BB36" i="3"/>
  <c r="BW62" i="3"/>
  <c r="BW64" i="3" s="1"/>
  <c r="AE76" i="1"/>
  <c r="AR9" i="1"/>
  <c r="CA34" i="2"/>
  <c r="CA76" i="2" s="1"/>
  <c r="BO34" i="2"/>
  <c r="BO76" i="2" s="1"/>
  <c r="DW34" i="3"/>
  <c r="BD21" i="2"/>
  <c r="BE21" i="2" s="1"/>
  <c r="BD14" i="2"/>
  <c r="BE14" i="2" s="1"/>
  <c r="BD19" i="2"/>
  <c r="BE19" i="2" s="1"/>
  <c r="BD16" i="2"/>
  <c r="BE16" i="2" s="1"/>
  <c r="BD32" i="2"/>
  <c r="BE32" i="2" s="1"/>
  <c r="BD23" i="2"/>
  <c r="BE23" i="2" s="1"/>
  <c r="BD12" i="2"/>
  <c r="BE12" i="2" s="1"/>
  <c r="BD26" i="2"/>
  <c r="BE26" i="2" s="1"/>
  <c r="BD20" i="2"/>
  <c r="BE20" i="2" s="1"/>
  <c r="BD27" i="2"/>
  <c r="BE27" i="2" s="1"/>
  <c r="BD11" i="2"/>
  <c r="BE11" i="2" s="1"/>
  <c r="BD22" i="2"/>
  <c r="BE22" i="2" s="1"/>
  <c r="BD31" i="2"/>
  <c r="BE31" i="2" s="1"/>
  <c r="BE13" i="2"/>
  <c r="BD24" i="2"/>
  <c r="BE24" i="2" s="1"/>
  <c r="BD33" i="2"/>
  <c r="BE33" i="2" s="1"/>
  <c r="BD17" i="2"/>
  <c r="BE17" i="2" s="1"/>
  <c r="BD30" i="2"/>
  <c r="BE30" i="2" s="1"/>
  <c r="BD9" i="2"/>
  <c r="BE9" i="2" s="1"/>
  <c r="BD28" i="2"/>
  <c r="BE28" i="2" s="1"/>
  <c r="BD15" i="2"/>
  <c r="BE15" i="2" s="1"/>
  <c r="BD18" i="2"/>
  <c r="BE18" i="2" s="1"/>
  <c r="BD25" i="2"/>
  <c r="BE25" i="2" s="1"/>
  <c r="BD10" i="2"/>
  <c r="BE10" i="2" s="1"/>
  <c r="BB77" i="4"/>
  <c r="CY34" i="3"/>
  <c r="CY34" i="1"/>
  <c r="CA34" i="1"/>
  <c r="AR18" i="1"/>
  <c r="DI60" i="1"/>
  <c r="DI62" i="1" s="1"/>
  <c r="O95" i="5"/>
  <c r="O97" i="5" s="1"/>
  <c r="L10" i="28"/>
  <c r="BC34" i="1"/>
  <c r="DG62" i="3"/>
  <c r="DG64" i="3" s="1"/>
  <c r="DL27" i="6"/>
  <c r="DL24" i="6"/>
  <c r="DL16" i="6"/>
  <c r="DL31" i="6"/>
  <c r="DL21" i="6"/>
  <c r="DL23" i="6"/>
  <c r="DL19" i="6"/>
  <c r="DL32" i="6"/>
  <c r="DL30" i="6"/>
  <c r="DL25" i="6"/>
  <c r="DL20" i="6"/>
  <c r="DL28" i="6"/>
  <c r="DL18" i="6"/>
  <c r="DL29" i="6"/>
  <c r="DL22" i="6"/>
  <c r="DL26" i="6"/>
  <c r="AE77" i="4"/>
  <c r="DK34" i="1"/>
  <c r="O95" i="6"/>
  <c r="O97" i="6" s="1"/>
  <c r="L11" i="28"/>
  <c r="DW34" i="1"/>
  <c r="AE76" i="2"/>
  <c r="AR15" i="1"/>
  <c r="DK34" i="3"/>
  <c r="DT60" i="2"/>
  <c r="AR19" i="1"/>
  <c r="BL86" i="3"/>
  <c r="BL93" i="3"/>
  <c r="BL96" i="3" s="1"/>
  <c r="AZ82" i="3"/>
  <c r="AZ84" i="3" s="1"/>
  <c r="BZ77" i="4"/>
  <c r="CB11" i="2"/>
  <c r="CB27" i="2"/>
  <c r="CB30" i="2"/>
  <c r="CB22" i="2"/>
  <c r="CB16" i="2"/>
  <c r="CB18" i="2"/>
  <c r="CB14" i="2"/>
  <c r="CB26" i="2"/>
  <c r="CB12" i="2"/>
  <c r="CB21" i="2"/>
  <c r="CB15" i="2"/>
  <c r="CB32" i="2"/>
  <c r="CB20" i="2"/>
  <c r="CB28" i="2"/>
  <c r="CB24" i="2"/>
  <c r="CB31" i="2"/>
  <c r="CB19" i="2"/>
  <c r="CB25" i="2"/>
  <c r="CB17" i="2"/>
  <c r="CB33" i="2"/>
  <c r="CB10" i="2"/>
  <c r="CB23" i="2"/>
  <c r="CB9" i="2"/>
  <c r="CZ18" i="1"/>
  <c r="CZ14" i="1"/>
  <c r="CZ11" i="1"/>
  <c r="CZ32" i="1"/>
  <c r="CZ27" i="1"/>
  <c r="CZ23" i="1"/>
  <c r="CZ19" i="1"/>
  <c r="CZ22" i="1"/>
  <c r="CZ17" i="1"/>
  <c r="CZ9" i="1"/>
  <c r="CZ31" i="1"/>
  <c r="CZ25" i="1"/>
  <c r="CZ20" i="1"/>
  <c r="CZ15" i="1"/>
  <c r="CZ10" i="1"/>
  <c r="CZ33" i="1"/>
  <c r="CZ21" i="1"/>
  <c r="CZ28" i="1"/>
  <c r="CZ16" i="1"/>
  <c r="CZ26" i="1"/>
  <c r="CZ30" i="1"/>
  <c r="CZ24" i="1"/>
  <c r="CZ12" i="1"/>
  <c r="DT82" i="3"/>
  <c r="DT84" i="3" s="1"/>
  <c r="CL36" i="3"/>
  <c r="CL76" i="3"/>
  <c r="AP76" i="1"/>
  <c r="AP80" i="1" s="1"/>
  <c r="BO34" i="3"/>
  <c r="CX76" i="2"/>
  <c r="CX80" i="2" s="1"/>
  <c r="CB31" i="3"/>
  <c r="CB26" i="3"/>
  <c r="CB22" i="3"/>
  <c r="CB18" i="3"/>
  <c r="CB14" i="3"/>
  <c r="CB11" i="3"/>
  <c r="CB30" i="3"/>
  <c r="CB27" i="3"/>
  <c r="CB20" i="3"/>
  <c r="CB12" i="3"/>
  <c r="CB28" i="3"/>
  <c r="CB23" i="3"/>
  <c r="CB21" i="3"/>
  <c r="CB16" i="3"/>
  <c r="CB33" i="3"/>
  <c r="CB17" i="3"/>
  <c r="CB9" i="3"/>
  <c r="CB25" i="3"/>
  <c r="CB24" i="3"/>
  <c r="CB19" i="3"/>
  <c r="CB32" i="3"/>
  <c r="CB10" i="3"/>
  <c r="CB15" i="3"/>
  <c r="BC34" i="2"/>
  <c r="BC76" i="2" s="1"/>
  <c r="CZ24" i="2"/>
  <c r="CZ26" i="2"/>
  <c r="CZ23" i="2"/>
  <c r="CZ9" i="2"/>
  <c r="CZ20" i="2"/>
  <c r="CZ10" i="2"/>
  <c r="CZ31" i="2"/>
  <c r="CZ17" i="2"/>
  <c r="CZ32" i="2"/>
  <c r="CZ14" i="2"/>
  <c r="CZ25" i="2"/>
  <c r="CZ28" i="2"/>
  <c r="CZ27" i="2"/>
  <c r="CZ16" i="2"/>
  <c r="CZ22" i="2"/>
  <c r="CZ30" i="2"/>
  <c r="CZ33" i="2"/>
  <c r="CZ12" i="2"/>
  <c r="CZ15" i="2"/>
  <c r="CZ19" i="2"/>
  <c r="CZ21" i="2"/>
  <c r="CZ11" i="2"/>
  <c r="CZ18" i="2"/>
  <c r="CZ32" i="6"/>
  <c r="CZ30" i="6"/>
  <c r="CZ27" i="6"/>
  <c r="CZ16" i="6"/>
  <c r="CZ31" i="6"/>
  <c r="CZ26" i="6"/>
  <c r="CZ23" i="6"/>
  <c r="CZ18" i="6"/>
  <c r="CZ21" i="6"/>
  <c r="CZ20" i="6"/>
  <c r="CZ24" i="6"/>
  <c r="CZ25" i="6"/>
  <c r="CZ19" i="6"/>
  <c r="CZ22" i="6"/>
  <c r="CZ28" i="6"/>
  <c r="CZ29" i="6"/>
  <c r="BP10" i="2"/>
  <c r="BP14" i="2"/>
  <c r="BP31" i="2"/>
  <c r="BP18" i="2"/>
  <c r="BP16" i="2"/>
  <c r="BP22" i="2"/>
  <c r="BP12" i="2"/>
  <c r="BP11" i="2"/>
  <c r="BP20" i="2"/>
  <c r="BP27" i="2"/>
  <c r="BP30" i="2"/>
  <c r="BP15" i="2"/>
  <c r="BP23" i="2"/>
  <c r="BP33" i="2"/>
  <c r="BP17" i="2"/>
  <c r="BP19" i="2"/>
  <c r="BP9" i="2"/>
  <c r="BP26" i="2"/>
  <c r="BP32" i="2"/>
  <c r="BP21" i="2"/>
  <c r="BP25" i="2"/>
  <c r="BP24" i="2"/>
  <c r="BP28" i="2"/>
  <c r="CN26" i="1"/>
  <c r="CN22" i="1"/>
  <c r="CN18" i="1"/>
  <c r="CN14" i="1"/>
  <c r="CN11" i="1"/>
  <c r="CN32" i="1"/>
  <c r="CN17" i="1"/>
  <c r="CN9" i="1"/>
  <c r="CN31" i="1"/>
  <c r="CN25" i="1"/>
  <c r="CN27" i="1"/>
  <c r="CN16" i="1"/>
  <c r="CN15" i="1"/>
  <c r="CN24" i="1"/>
  <c r="CN21" i="1"/>
  <c r="CN19" i="1"/>
  <c r="CN33" i="1"/>
  <c r="CN12" i="1"/>
  <c r="CN30" i="1"/>
  <c r="CN23" i="1"/>
  <c r="CN20" i="1"/>
  <c r="CN10" i="1"/>
  <c r="CN28" i="1"/>
  <c r="DX32" i="1"/>
  <c r="DX27" i="1"/>
  <c r="DX23" i="1"/>
  <c r="DX19" i="1"/>
  <c r="DX15" i="1"/>
  <c r="DX12" i="1"/>
  <c r="DX9" i="1"/>
  <c r="DX33" i="1"/>
  <c r="DX25" i="1"/>
  <c r="DX18" i="1"/>
  <c r="DX16" i="1"/>
  <c r="DX31" i="1"/>
  <c r="DX28" i="1"/>
  <c r="DX22" i="1"/>
  <c r="DX24" i="1"/>
  <c r="DX26" i="1"/>
  <c r="DX17" i="1"/>
  <c r="DX11" i="1"/>
  <c r="DX14" i="1"/>
  <c r="DX30" i="1"/>
  <c r="DX21" i="1"/>
  <c r="DX20" i="1"/>
  <c r="DX10" i="1"/>
  <c r="CY41" i="4"/>
  <c r="DJ76" i="2"/>
  <c r="DJ36" i="2"/>
  <c r="CM34" i="1"/>
  <c r="CY34" i="2"/>
  <c r="CY76" i="2" s="1"/>
  <c r="DL16" i="5"/>
  <c r="DL21" i="5"/>
  <c r="DL18" i="5"/>
  <c r="DL30" i="5"/>
  <c r="DL27" i="5"/>
  <c r="DL24" i="5"/>
  <c r="DL31" i="5"/>
  <c r="DL29" i="5"/>
  <c r="DL23" i="5"/>
  <c r="DL19" i="5"/>
  <c r="DL20" i="5"/>
  <c r="DL28" i="5"/>
  <c r="DL32" i="5"/>
  <c r="DL25" i="5"/>
  <c r="DL26" i="5"/>
  <c r="DL22" i="5"/>
  <c r="BD30" i="5"/>
  <c r="BE30" i="5" s="1"/>
  <c r="BD16" i="5"/>
  <c r="BE16" i="5" s="1"/>
  <c r="BD26" i="5"/>
  <c r="BE26" i="5" s="1"/>
  <c r="BD22" i="5"/>
  <c r="BE22" i="5" s="1"/>
  <c r="BD18" i="5"/>
  <c r="BE18" i="5" s="1"/>
  <c r="BD32" i="5"/>
  <c r="BE32" i="5" s="1"/>
  <c r="BD25" i="5"/>
  <c r="BE25" i="5" s="1"/>
  <c r="BD23" i="5"/>
  <c r="BE23" i="5" s="1"/>
  <c r="BD20" i="5"/>
  <c r="BE20" i="5" s="1"/>
  <c r="BD21" i="5"/>
  <c r="BE21" i="5" s="1"/>
  <c r="BD19" i="5"/>
  <c r="BE19" i="5" s="1"/>
  <c r="BD29" i="5"/>
  <c r="BE29" i="5" s="1"/>
  <c r="BD24" i="5"/>
  <c r="BE24" i="5" s="1"/>
  <c r="BD31" i="5"/>
  <c r="BE31" i="5" s="1"/>
  <c r="BD27" i="5"/>
  <c r="BE27" i="5" s="1"/>
  <c r="BD28" i="5"/>
  <c r="BE28" i="5" s="1"/>
  <c r="DV76" i="3"/>
  <c r="DV80" i="3" s="1"/>
  <c r="DV36" i="3"/>
  <c r="CU86" i="3"/>
  <c r="CU93" i="3"/>
  <c r="CU96" i="3" s="1"/>
  <c r="CA34" i="3"/>
  <c r="CI62" i="3"/>
  <c r="CI64" i="3" s="1"/>
  <c r="DV36" i="2"/>
  <c r="DV55" i="2" s="1"/>
  <c r="DV76" i="2"/>
  <c r="AR17" i="1"/>
  <c r="BO34" i="1"/>
  <c r="AR11" i="3"/>
  <c r="BZ76" i="4"/>
  <c r="BZ80" i="4" s="1"/>
  <c r="AP76" i="4"/>
  <c r="AP80" i="4" s="1"/>
  <c r="AN82" i="4"/>
  <c r="AN84" i="4" s="1"/>
  <c r="AN93" i="4" s="1"/>
  <c r="AN96" i="4" s="1"/>
  <c r="BB76" i="4"/>
  <c r="BB80" i="4" s="1"/>
  <c r="CX76" i="4"/>
  <c r="CX80" i="4" s="1"/>
  <c r="CU93" i="4"/>
  <c r="CU96" i="4" s="1"/>
  <c r="DJ36" i="4"/>
  <c r="BN76" i="4"/>
  <c r="M97" i="4"/>
  <c r="N95" i="4" s="1"/>
  <c r="J9" i="28"/>
  <c r="CW82" i="5"/>
  <c r="CW84" i="5" s="1"/>
  <c r="CW86" i="5" s="1"/>
  <c r="CK82" i="5"/>
  <c r="CK84" i="5" s="1"/>
  <c r="CK86" i="5" s="1"/>
  <c r="BM82" i="5"/>
  <c r="BM84" i="5" s="1"/>
  <c r="BM86" i="5" s="1"/>
  <c r="AO82" i="5"/>
  <c r="AO84" i="5" s="1"/>
  <c r="AO86" i="5" s="1"/>
  <c r="BY82" i="6"/>
  <c r="BY84" i="6" s="1"/>
  <c r="BY86" i="6" s="1"/>
  <c r="DU82" i="6"/>
  <c r="DU84" i="6" s="1"/>
  <c r="DU86" i="6" s="1"/>
  <c r="BY74" i="5"/>
  <c r="BL93" i="6"/>
  <c r="BL96" i="6" s="1"/>
  <c r="CV93" i="4"/>
  <c r="CV96" i="4" s="1"/>
  <c r="BD17" i="4"/>
  <c r="BE17" i="4" s="1"/>
  <c r="BD11" i="4"/>
  <c r="BE11" i="4" s="1"/>
  <c r="BD32" i="4"/>
  <c r="BE32" i="4" s="1"/>
  <c r="BD25" i="4"/>
  <c r="BE25" i="4" s="1"/>
  <c r="BD18" i="4"/>
  <c r="BE18" i="4" s="1"/>
  <c r="BD24" i="4"/>
  <c r="BE24" i="4" s="1"/>
  <c r="BD21" i="4"/>
  <c r="BE21" i="4" s="1"/>
  <c r="BD13" i="4"/>
  <c r="BD28" i="4"/>
  <c r="BE28" i="4" s="1"/>
  <c r="BD31" i="4"/>
  <c r="BE31" i="4" s="1"/>
  <c r="BD19" i="4"/>
  <c r="BE19" i="4" s="1"/>
  <c r="BD30" i="4"/>
  <c r="BE30" i="4" s="1"/>
  <c r="BD15" i="4"/>
  <c r="BE15" i="4" s="1"/>
  <c r="BD10" i="4"/>
  <c r="BE10" i="4" s="1"/>
  <c r="BD9" i="4"/>
  <c r="BE9" i="4" s="1"/>
  <c r="BD29" i="4"/>
  <c r="BE29" i="4" s="1"/>
  <c r="BD20" i="4"/>
  <c r="BE20" i="4" s="1"/>
  <c r="BD33" i="4"/>
  <c r="BD16" i="4"/>
  <c r="BE16" i="4" s="1"/>
  <c r="BD27" i="4"/>
  <c r="BE27" i="4" s="1"/>
  <c r="BD23" i="4"/>
  <c r="BE23" i="4" s="1"/>
  <c r="BD12" i="4"/>
  <c r="BE12" i="4" s="1"/>
  <c r="BD22" i="4"/>
  <c r="BE22" i="4" s="1"/>
  <c r="BD14" i="4"/>
  <c r="BE14" i="4" s="1"/>
  <c r="BD26" i="4"/>
  <c r="BE26" i="4" s="1"/>
  <c r="DU82" i="4"/>
  <c r="DU84" i="4" s="1"/>
  <c r="DU86" i="4" s="1"/>
  <c r="BP32" i="4"/>
  <c r="BP11" i="4"/>
  <c r="BP25" i="4"/>
  <c r="BP18" i="4"/>
  <c r="BP33" i="4"/>
  <c r="BP12" i="4"/>
  <c r="BP27" i="4"/>
  <c r="BP21" i="4"/>
  <c r="BP30" i="4"/>
  <c r="BP24" i="4"/>
  <c r="BP13" i="4"/>
  <c r="BP15" i="4"/>
  <c r="BP23" i="4"/>
  <c r="BP20" i="4"/>
  <c r="BP19" i="4"/>
  <c r="BP10" i="4"/>
  <c r="BP28" i="4"/>
  <c r="BP9" i="4"/>
  <c r="BP16" i="4"/>
  <c r="BP29" i="4"/>
  <c r="BP14" i="4"/>
  <c r="BP22" i="4"/>
  <c r="BP31" i="4"/>
  <c r="BP26" i="4"/>
  <c r="BP17" i="4"/>
  <c r="CZ32" i="4"/>
  <c r="CZ25" i="4"/>
  <c r="CZ33" i="4"/>
  <c r="CZ26" i="4"/>
  <c r="CZ15" i="4"/>
  <c r="CZ10" i="4"/>
  <c r="CZ22" i="4"/>
  <c r="CZ20" i="4"/>
  <c r="CZ23" i="4"/>
  <c r="CZ16" i="4"/>
  <c r="CZ12" i="4"/>
  <c r="CZ29" i="4"/>
  <c r="CZ21" i="4"/>
  <c r="CZ19" i="4"/>
  <c r="CZ28" i="4"/>
  <c r="CZ17" i="4"/>
  <c r="CZ14" i="4"/>
  <c r="CZ13" i="4"/>
  <c r="CZ11" i="4"/>
  <c r="CZ31" i="4"/>
  <c r="CZ30" i="4"/>
  <c r="CZ18" i="4"/>
  <c r="CZ9" i="4"/>
  <c r="CZ27" i="4"/>
  <c r="CZ24" i="4"/>
  <c r="CN29" i="4"/>
  <c r="CN22" i="4"/>
  <c r="CN24" i="4"/>
  <c r="CN19" i="4"/>
  <c r="CN13" i="4"/>
  <c r="CN28" i="4"/>
  <c r="CN12" i="4"/>
  <c r="CN23" i="4"/>
  <c r="CN26" i="4"/>
  <c r="CN18" i="4"/>
  <c r="CN15" i="4"/>
  <c r="CN25" i="4"/>
  <c r="CN11" i="4"/>
  <c r="CN10" i="4"/>
  <c r="CN27" i="4"/>
  <c r="CN16" i="4"/>
  <c r="CN14" i="4"/>
  <c r="CN20" i="4"/>
  <c r="CN30" i="4"/>
  <c r="CN33" i="4"/>
  <c r="CN32" i="4"/>
  <c r="CN17" i="4"/>
  <c r="CN21" i="4"/>
  <c r="CN9" i="4"/>
  <c r="CN31" i="4"/>
  <c r="CB33" i="4"/>
  <c r="CB12" i="4"/>
  <c r="CB26" i="4"/>
  <c r="CB20" i="4"/>
  <c r="CB29" i="4"/>
  <c r="CB25" i="4"/>
  <c r="CB15" i="4"/>
  <c r="CB11" i="4"/>
  <c r="CB21" i="4"/>
  <c r="CB30" i="4"/>
  <c r="CB9" i="4"/>
  <c r="CB32" i="4"/>
  <c r="CB14" i="4"/>
  <c r="CB13" i="4"/>
  <c r="CB28" i="4"/>
  <c r="CB19" i="4"/>
  <c r="CB18" i="4"/>
  <c r="CB23" i="4"/>
  <c r="CB17" i="4"/>
  <c r="CB31" i="4"/>
  <c r="CB10" i="4"/>
  <c r="CB22" i="4"/>
  <c r="CB16" i="4"/>
  <c r="CB27" i="4"/>
  <c r="CB24" i="4"/>
  <c r="DX33" i="4"/>
  <c r="DX18" i="4"/>
  <c r="DX12" i="4"/>
  <c r="DX26" i="4"/>
  <c r="DX19" i="4"/>
  <c r="DX13" i="4"/>
  <c r="DX27" i="4"/>
  <c r="DX20" i="4"/>
  <c r="DX15" i="4"/>
  <c r="DX23" i="4"/>
  <c r="DX11" i="4"/>
  <c r="DX31" i="4"/>
  <c r="DX21" i="4"/>
  <c r="DX22" i="4"/>
  <c r="DX10" i="4"/>
  <c r="DX24" i="4"/>
  <c r="DX9" i="4"/>
  <c r="DX29" i="4"/>
  <c r="DX16" i="4"/>
  <c r="DX32" i="4"/>
  <c r="DX17" i="4"/>
  <c r="DX25" i="4"/>
  <c r="DX14" i="4"/>
  <c r="DX30" i="4"/>
  <c r="DX28" i="4"/>
  <c r="DL32" i="4"/>
  <c r="DL25" i="4"/>
  <c r="DL33" i="4"/>
  <c r="DL18" i="4"/>
  <c r="DL12" i="4"/>
  <c r="DL26" i="4"/>
  <c r="DL19" i="4"/>
  <c r="DL13" i="4"/>
  <c r="DL30" i="4"/>
  <c r="DL20" i="4"/>
  <c r="DL17" i="4"/>
  <c r="DL9" i="4"/>
  <c r="DL28" i="4"/>
  <c r="DL15" i="4"/>
  <c r="DL16" i="4"/>
  <c r="DL27" i="4"/>
  <c r="DL22" i="4"/>
  <c r="DL31" i="4"/>
  <c r="DL11" i="4"/>
  <c r="DL23" i="4"/>
  <c r="DL14" i="4"/>
  <c r="DL24" i="4"/>
  <c r="DL10" i="4"/>
  <c r="DL29" i="4"/>
  <c r="DL21" i="4"/>
  <c r="AZ86" i="4"/>
  <c r="AZ93" i="4"/>
  <c r="AZ96" i="4" s="1"/>
  <c r="CJ93" i="6"/>
  <c r="CJ96" i="6" s="1"/>
  <c r="AZ93" i="6"/>
  <c r="AZ96" i="6" s="1"/>
  <c r="R74" i="6"/>
  <c r="DJ74" i="6"/>
  <c r="DU82" i="5"/>
  <c r="DU84" i="5" s="1"/>
  <c r="DU86" i="5" s="1"/>
  <c r="CL74" i="6"/>
  <c r="AP74" i="4"/>
  <c r="AP74" i="5"/>
  <c r="R74" i="5"/>
  <c r="BZ74" i="5"/>
  <c r="Q74" i="5"/>
  <c r="CX74" i="5"/>
  <c r="BZ74" i="6"/>
  <c r="DJ74" i="5"/>
  <c r="BB74" i="6"/>
  <c r="BN74" i="6"/>
  <c r="BB74" i="5"/>
  <c r="BN74" i="4"/>
  <c r="Q74" i="4"/>
  <c r="Q74" i="6"/>
  <c r="BZ74" i="4"/>
  <c r="BB36" i="5"/>
  <c r="CY41" i="6"/>
  <c r="CY77" i="6" s="1"/>
  <c r="DK41" i="6"/>
  <c r="DK77" i="6" s="1"/>
  <c r="CM41" i="6"/>
  <c r="CM77" i="6" s="1"/>
  <c r="CY41" i="5"/>
  <c r="CY77" i="5" s="1"/>
  <c r="CM41" i="5"/>
  <c r="CM77" i="5" s="1"/>
  <c r="DK34" i="4"/>
  <c r="BC41" i="4"/>
  <c r="BP12" i="5"/>
  <c r="BP11" i="5"/>
  <c r="BP38" i="5"/>
  <c r="BP10" i="5"/>
  <c r="BP9" i="5"/>
  <c r="BP14" i="5"/>
  <c r="BP15" i="5"/>
  <c r="BP17" i="5"/>
  <c r="BP39" i="5"/>
  <c r="BD39" i="5"/>
  <c r="BE39" i="5" s="1"/>
  <c r="BD12" i="5"/>
  <c r="BE12" i="5" s="1"/>
  <c r="BD17" i="5"/>
  <c r="BE17" i="5" s="1"/>
  <c r="BD14" i="5"/>
  <c r="BE14" i="5" s="1"/>
  <c r="BD38" i="5"/>
  <c r="BE38" i="5" s="1"/>
  <c r="BD15" i="5"/>
  <c r="BE15" i="5" s="1"/>
  <c r="BD9" i="5"/>
  <c r="BD11" i="5"/>
  <c r="BE11" i="5" s="1"/>
  <c r="BE13" i="5"/>
  <c r="BD10" i="5"/>
  <c r="BE10" i="5" s="1"/>
  <c r="CZ12" i="5"/>
  <c r="CZ11" i="5"/>
  <c r="CZ14" i="5"/>
  <c r="CZ9" i="5"/>
  <c r="CZ39" i="5"/>
  <c r="CZ15" i="5"/>
  <c r="CZ17" i="5"/>
  <c r="CZ38" i="5"/>
  <c r="CZ10" i="5"/>
  <c r="CB12" i="5"/>
  <c r="CB11" i="5"/>
  <c r="CB9" i="5"/>
  <c r="CB39" i="5"/>
  <c r="CB14" i="5"/>
  <c r="CB10" i="5"/>
  <c r="CB17" i="5"/>
  <c r="CB38" i="5"/>
  <c r="CB15" i="5"/>
  <c r="DX12" i="6"/>
  <c r="DX17" i="6"/>
  <c r="DX11" i="6"/>
  <c r="DX39" i="6"/>
  <c r="DX9" i="6"/>
  <c r="DX15" i="6"/>
  <c r="DX10" i="6"/>
  <c r="DX38" i="6"/>
  <c r="DX14" i="6"/>
  <c r="CN15" i="6"/>
  <c r="CN10" i="6"/>
  <c r="CN14" i="6"/>
  <c r="CN38" i="6"/>
  <c r="CN9" i="6"/>
  <c r="CN11" i="6"/>
  <c r="CN39" i="6"/>
  <c r="CN17" i="6"/>
  <c r="CN12" i="6"/>
  <c r="DL38" i="5"/>
  <c r="DL39" i="5"/>
  <c r="DL11" i="5"/>
  <c r="DL9" i="5"/>
  <c r="DL10" i="5"/>
  <c r="DL17" i="5"/>
  <c r="DL15" i="5"/>
  <c r="DL12" i="5"/>
  <c r="DL14" i="5"/>
  <c r="DX39" i="5"/>
  <c r="DX38" i="5"/>
  <c r="DX9" i="5"/>
  <c r="DX17" i="5"/>
  <c r="DX14" i="5"/>
  <c r="DX15" i="5"/>
  <c r="DX11" i="5"/>
  <c r="DX12" i="5"/>
  <c r="DX10" i="5"/>
  <c r="CB39" i="6"/>
  <c r="CB9" i="6"/>
  <c r="CB14" i="6"/>
  <c r="CB38" i="6"/>
  <c r="CB11" i="6"/>
  <c r="CB17" i="6"/>
  <c r="CB15" i="6"/>
  <c r="CB10" i="6"/>
  <c r="CB12" i="6"/>
  <c r="CZ38" i="6"/>
  <c r="CZ11" i="6"/>
  <c r="CZ15" i="6"/>
  <c r="CZ17" i="6"/>
  <c r="CZ12" i="6"/>
  <c r="CZ9" i="6"/>
  <c r="CZ39" i="6"/>
  <c r="CZ14" i="6"/>
  <c r="CZ10" i="6"/>
  <c r="DL38" i="6"/>
  <c r="DL17" i="6"/>
  <c r="DL10" i="6"/>
  <c r="DL12" i="6"/>
  <c r="DL15" i="6"/>
  <c r="DL14" i="6"/>
  <c r="DL11" i="6"/>
  <c r="DL39" i="6"/>
  <c r="DL9" i="6"/>
  <c r="BE13" i="6"/>
  <c r="BD39" i="6"/>
  <c r="BE39" i="6" s="1"/>
  <c r="BD12" i="6"/>
  <c r="BE12" i="6" s="1"/>
  <c r="BD14" i="6"/>
  <c r="BE14" i="6" s="1"/>
  <c r="BD11" i="6"/>
  <c r="BE11" i="6" s="1"/>
  <c r="BD38" i="6"/>
  <c r="BE38" i="6" s="1"/>
  <c r="BD10" i="6"/>
  <c r="BE10" i="6" s="1"/>
  <c r="BD17" i="6"/>
  <c r="BE17" i="6" s="1"/>
  <c r="BD9" i="6"/>
  <c r="BD15" i="6"/>
  <c r="BE15" i="6" s="1"/>
  <c r="BP12" i="6"/>
  <c r="BP38" i="6"/>
  <c r="BP39" i="6"/>
  <c r="BP11" i="6"/>
  <c r="BP10" i="6"/>
  <c r="BP15" i="6"/>
  <c r="BP14" i="6"/>
  <c r="BP9" i="6"/>
  <c r="BP17" i="6"/>
  <c r="CN9" i="5"/>
  <c r="CN15" i="5"/>
  <c r="CN14" i="5"/>
  <c r="CN38" i="5"/>
  <c r="CN17" i="5"/>
  <c r="CN10" i="5"/>
  <c r="CN39" i="5"/>
  <c r="CN12" i="5"/>
  <c r="CN11" i="5"/>
  <c r="CA41" i="4"/>
  <c r="DL38" i="4"/>
  <c r="DL39" i="4"/>
  <c r="DX38" i="4"/>
  <c r="DX39" i="4"/>
  <c r="CN38" i="4"/>
  <c r="CN39" i="4"/>
  <c r="CB39" i="4"/>
  <c r="CB38" i="4"/>
  <c r="CZ38" i="4"/>
  <c r="CZ39" i="4"/>
  <c r="BP38" i="4"/>
  <c r="BP39" i="4"/>
  <c r="BD38" i="4"/>
  <c r="BD39" i="4"/>
  <c r="AQ34" i="4"/>
  <c r="AP36" i="5"/>
  <c r="CL36" i="6"/>
  <c r="CJ82" i="5"/>
  <c r="CJ84" i="5" s="1"/>
  <c r="BY84" i="5"/>
  <c r="BY86" i="5" s="1"/>
  <c r="CM46" i="4"/>
  <c r="CY46" i="4"/>
  <c r="DJ36" i="6"/>
  <c r="DJ36" i="5"/>
  <c r="BZ36" i="6"/>
  <c r="CX36" i="6"/>
  <c r="CX55" i="6" s="1"/>
  <c r="CX60" i="6" s="1"/>
  <c r="CL36" i="5"/>
  <c r="BZ36" i="4"/>
  <c r="AP36" i="4"/>
  <c r="BA86" i="5"/>
  <c r="BL86" i="5"/>
  <c r="DG84" i="5"/>
  <c r="AQ41" i="6"/>
  <c r="DH82" i="4"/>
  <c r="DH84" i="4" s="1"/>
  <c r="CV82" i="6"/>
  <c r="CV84" i="6" s="1"/>
  <c r="BW62" i="4"/>
  <c r="CL76" i="4"/>
  <c r="CL80" i="4" s="1"/>
  <c r="DJ76" i="4"/>
  <c r="DJ80" i="4" s="1"/>
  <c r="AY62" i="6"/>
  <c r="AY64" i="6" s="1"/>
  <c r="DV76" i="4"/>
  <c r="DV80" i="4" s="1"/>
  <c r="DV71" i="4"/>
  <c r="DT82" i="5"/>
  <c r="BO7" i="6"/>
  <c r="BO71" i="6" s="1"/>
  <c r="BO72" i="6" s="1"/>
  <c r="BX82" i="5"/>
  <c r="DI60" i="4"/>
  <c r="BO41" i="5"/>
  <c r="BO77" i="5" s="1"/>
  <c r="BC46" i="4"/>
  <c r="CT86" i="4"/>
  <c r="BC7" i="6"/>
  <c r="BC71" i="6" s="1"/>
  <c r="BC72" i="6" s="1"/>
  <c r="BX82" i="6"/>
  <c r="BX84" i="6" s="1"/>
  <c r="BX93" i="6" s="1"/>
  <c r="BX96" i="6" s="1"/>
  <c r="CT86" i="6"/>
  <c r="AQ46" i="4"/>
  <c r="AR46" i="4" s="1"/>
  <c r="BV86" i="4"/>
  <c r="BN77" i="6"/>
  <c r="DK7" i="4"/>
  <c r="BW64" i="6"/>
  <c r="AQ7" i="4"/>
  <c r="AQ71" i="4" s="1"/>
  <c r="AQ72" i="4" s="1"/>
  <c r="AR72" i="4" s="1"/>
  <c r="AY86" i="4"/>
  <c r="CU62" i="4"/>
  <c r="CV82" i="5"/>
  <c r="CV84" i="5" s="1"/>
  <c r="DG64" i="6"/>
  <c r="Q60" i="4"/>
  <c r="R55" i="4"/>
  <c r="DW41" i="6"/>
  <c r="DG84" i="6"/>
  <c r="DG93" i="6" s="1"/>
  <c r="DG96" i="6" s="1"/>
  <c r="BN36" i="5"/>
  <c r="Q62" i="5"/>
  <c r="R60" i="5"/>
  <c r="CL77" i="4"/>
  <c r="BO7" i="4"/>
  <c r="BO71" i="4" s="1"/>
  <c r="BO72" i="4" s="1"/>
  <c r="CM34" i="4"/>
  <c r="Q82" i="5"/>
  <c r="R80" i="5"/>
  <c r="DW41" i="5"/>
  <c r="DW77" i="5" s="1"/>
  <c r="BC34" i="4"/>
  <c r="CJ64" i="4"/>
  <c r="CX76" i="5"/>
  <c r="CX80" i="5" s="1"/>
  <c r="BN74" i="5"/>
  <c r="DI74" i="5"/>
  <c r="CA41" i="6"/>
  <c r="CA77" i="6" s="1"/>
  <c r="DT62" i="4"/>
  <c r="CU62" i="6"/>
  <c r="CA34" i="4"/>
  <c r="DG84" i="4"/>
  <c r="DG93" i="4" s="1"/>
  <c r="DG96" i="4" s="1"/>
  <c r="DT82" i="4"/>
  <c r="CW84" i="6"/>
  <c r="CW86" i="6" s="1"/>
  <c r="CX77" i="4"/>
  <c r="BC7" i="5"/>
  <c r="BC71" i="5" s="1"/>
  <c r="BC72" i="5" s="1"/>
  <c r="BN36" i="4"/>
  <c r="CX36" i="5"/>
  <c r="BA82" i="6"/>
  <c r="BA84" i="6" s="1"/>
  <c r="BA93" i="6" s="1"/>
  <c r="BA96" i="6" s="1"/>
  <c r="DI74" i="6"/>
  <c r="DW41" i="4"/>
  <c r="CA7" i="4"/>
  <c r="CA71" i="4" s="1"/>
  <c r="CA72" i="4" s="1"/>
  <c r="DV77" i="5"/>
  <c r="AE36" i="5"/>
  <c r="AQ41" i="4"/>
  <c r="CL36" i="4"/>
  <c r="AD74" i="4"/>
  <c r="CY7" i="5"/>
  <c r="CY71" i="5" s="1"/>
  <c r="CY72" i="5" s="1"/>
  <c r="DK7" i="5"/>
  <c r="DK71" i="5" s="1"/>
  <c r="DK72" i="5" s="1"/>
  <c r="BO34" i="4"/>
  <c r="CA7" i="6"/>
  <c r="CA71" i="6" s="1"/>
  <c r="CA72" i="6" s="1"/>
  <c r="AM86" i="5"/>
  <c r="DK46" i="4"/>
  <c r="BK62" i="4"/>
  <c r="BK64" i="4" s="1"/>
  <c r="DW76" i="6"/>
  <c r="CK60" i="4"/>
  <c r="DW7" i="5"/>
  <c r="DW71" i="5" s="1"/>
  <c r="AQ41" i="5"/>
  <c r="CM7" i="6"/>
  <c r="CM71" i="6" s="1"/>
  <c r="CM72" i="6" s="1"/>
  <c r="BB36" i="6"/>
  <c r="BB55" i="6" s="1"/>
  <c r="BB60" i="6" s="1"/>
  <c r="BO41" i="6"/>
  <c r="BO77" i="6" s="1"/>
  <c r="BZ36" i="5"/>
  <c r="DV76" i="5"/>
  <c r="DV80" i="5" s="1"/>
  <c r="CM41" i="4"/>
  <c r="BN36" i="6"/>
  <c r="BN55" i="6" s="1"/>
  <c r="BN60" i="6" s="1"/>
  <c r="BO7" i="5"/>
  <c r="BO71" i="5" s="1"/>
  <c r="BO72" i="5" s="1"/>
  <c r="DW7" i="4"/>
  <c r="DW71" i="4" s="1"/>
  <c r="Q62" i="6"/>
  <c r="R60" i="6"/>
  <c r="BL82" i="4"/>
  <c r="BL84" i="4" s="1"/>
  <c r="DT62" i="6"/>
  <c r="BA60" i="4"/>
  <c r="BK84" i="4"/>
  <c r="BK93" i="4" s="1"/>
  <c r="BK96" i="4" s="1"/>
  <c r="AN62" i="4"/>
  <c r="DV36" i="6"/>
  <c r="CH64" i="6"/>
  <c r="BO46" i="4"/>
  <c r="CY34" i="4"/>
  <c r="BX82" i="4"/>
  <c r="DW76" i="5"/>
  <c r="BC7" i="4"/>
  <c r="BC71" i="4" s="1"/>
  <c r="BC72" i="4" s="1"/>
  <c r="BM60" i="4"/>
  <c r="BM62" i="4" s="1"/>
  <c r="BM64" i="4" s="1"/>
  <c r="DK41" i="4"/>
  <c r="DW46" i="4"/>
  <c r="CA46" i="4"/>
  <c r="AQ7" i="5"/>
  <c r="AQ71" i="5" s="1"/>
  <c r="AQ72" i="5" s="1"/>
  <c r="AR72" i="5" s="1"/>
  <c r="BK62" i="6"/>
  <c r="BC41" i="5"/>
  <c r="BC77" i="5" s="1"/>
  <c r="DK7" i="6"/>
  <c r="DK71" i="6" s="1"/>
  <c r="DK72" i="6" s="1"/>
  <c r="DV36" i="5"/>
  <c r="CY7" i="6"/>
  <c r="CY71" i="6" s="1"/>
  <c r="CY72" i="6" s="1"/>
  <c r="CX36" i="4"/>
  <c r="CX55" i="4" s="1"/>
  <c r="CA41" i="5"/>
  <c r="BO41" i="4"/>
  <c r="CT86" i="5"/>
  <c r="BC41" i="6"/>
  <c r="BC77" i="6" s="1"/>
  <c r="Q82" i="4"/>
  <c r="R82" i="4" s="1"/>
  <c r="R80" i="4"/>
  <c r="DV71" i="5"/>
  <c r="BB36" i="4"/>
  <c r="DK41" i="5"/>
  <c r="DG64" i="4"/>
  <c r="CY7" i="4"/>
  <c r="CY71" i="4" s="1"/>
  <c r="CY72" i="4" s="1"/>
  <c r="CJ82" i="4"/>
  <c r="DV71" i="6"/>
  <c r="DT82" i="6"/>
  <c r="BK84" i="6"/>
  <c r="BK93" i="6" s="1"/>
  <c r="BK96" i="6" s="1"/>
  <c r="CM7" i="4"/>
  <c r="CM71" i="4" s="1"/>
  <c r="CM72" i="4" s="1"/>
  <c r="BM84" i="6"/>
  <c r="BM86" i="6" s="1"/>
  <c r="DW34" i="4"/>
  <c r="DW76" i="4" s="1"/>
  <c r="Q82" i="6"/>
  <c r="R82" i="6" s="1"/>
  <c r="R80" i="6"/>
  <c r="CM7" i="5"/>
  <c r="CM71" i="5" s="1"/>
  <c r="CM72" i="5" s="1"/>
  <c r="DW7" i="6"/>
  <c r="DW71" i="6" s="1"/>
  <c r="CA7" i="5"/>
  <c r="CA71" i="5" s="1"/>
  <c r="CA72" i="5" s="1"/>
  <c r="CV64" i="3"/>
  <c r="DN4" i="1"/>
  <c r="DN2" i="1" s="1"/>
  <c r="CP4" i="4"/>
  <c r="CP2" i="4" s="1"/>
  <c r="DN4" i="2"/>
  <c r="DN2" i="2" s="1"/>
  <c r="DZ4" i="4"/>
  <c r="DZ2" i="4" s="1"/>
  <c r="DZ4" i="2"/>
  <c r="DZ2" i="2" s="1"/>
  <c r="DZ4" i="3"/>
  <c r="DZ2" i="3" s="1"/>
  <c r="DB4" i="6"/>
  <c r="DB2" i="6" s="1"/>
  <c r="CD4" i="3"/>
  <c r="CD2" i="3" s="1"/>
  <c r="DB4" i="5"/>
  <c r="DB2" i="5" s="1"/>
  <c r="DZ4" i="1"/>
  <c r="DZ2" i="1" s="1"/>
  <c r="CD4" i="5"/>
  <c r="CD2" i="5" s="1"/>
  <c r="CD4" i="2"/>
  <c r="CD2" i="2" s="1"/>
  <c r="CP4" i="5"/>
  <c r="CP2" i="5" s="1"/>
  <c r="CP4" i="1"/>
  <c r="CP2" i="1" s="1"/>
  <c r="CP4" i="3"/>
  <c r="CP2" i="3" s="1"/>
  <c r="DB4" i="1"/>
  <c r="DB2" i="1" s="1"/>
  <c r="CD4" i="4"/>
  <c r="CD2" i="4" s="1"/>
  <c r="DN4" i="6"/>
  <c r="DN2" i="6" s="1"/>
  <c r="DB4" i="4"/>
  <c r="DB2" i="4" s="1"/>
  <c r="DN4" i="3"/>
  <c r="DN2" i="3" s="1"/>
  <c r="DZ4" i="6"/>
  <c r="DZ2" i="6" s="1"/>
  <c r="DB4" i="2"/>
  <c r="DB2" i="2" s="1"/>
  <c r="DN4" i="4"/>
  <c r="DN2" i="4" s="1"/>
  <c r="CD4" i="6"/>
  <c r="CD2" i="6" s="1"/>
  <c r="CP4" i="2"/>
  <c r="CP2" i="2" s="1"/>
  <c r="DB4" i="3"/>
  <c r="DB2" i="3" s="1"/>
  <c r="DZ4" i="5"/>
  <c r="DZ2" i="5" s="1"/>
  <c r="CP4" i="6"/>
  <c r="CP2" i="6" s="1"/>
  <c r="DN4" i="5"/>
  <c r="DN2" i="5" s="1"/>
  <c r="CD4" i="1"/>
  <c r="CD2" i="1" s="1"/>
  <c r="DN51" i="6" l="1"/>
  <c r="DN50" i="6"/>
  <c r="DN49" i="6"/>
  <c r="DN59" i="6"/>
  <c r="DN89" i="6"/>
  <c r="DN58" i="6"/>
  <c r="DN90" i="6"/>
  <c r="DN57" i="6"/>
  <c r="DN88" i="6"/>
  <c r="DN49" i="5"/>
  <c r="DN50" i="5"/>
  <c r="DN51" i="5"/>
  <c r="DN58" i="5"/>
  <c r="DN90" i="5"/>
  <c r="DN89" i="5"/>
  <c r="DN59" i="5"/>
  <c r="DN57" i="5"/>
  <c r="DN88" i="5"/>
  <c r="CP51" i="5"/>
  <c r="CP50" i="5"/>
  <c r="CP49" i="5"/>
  <c r="CP89" i="5"/>
  <c r="CP90" i="5"/>
  <c r="CP59" i="5"/>
  <c r="CP58" i="5"/>
  <c r="CP57" i="5"/>
  <c r="CP88" i="5"/>
  <c r="DA91" i="3"/>
  <c r="CP49" i="6"/>
  <c r="CP51" i="6"/>
  <c r="CP50" i="6"/>
  <c r="CP59" i="6"/>
  <c r="CP89" i="6"/>
  <c r="CP58" i="6"/>
  <c r="CP90" i="6"/>
  <c r="CP57" i="6"/>
  <c r="CP88" i="6"/>
  <c r="CD51" i="5"/>
  <c r="CE51" i="5" s="1"/>
  <c r="CD49" i="5"/>
  <c r="CE49" i="5" s="1"/>
  <c r="CD50" i="5"/>
  <c r="CE50" i="5" s="1"/>
  <c r="CD89" i="5"/>
  <c r="CE89" i="5" s="1"/>
  <c r="CD90" i="5"/>
  <c r="CE90" i="5" s="1"/>
  <c r="CD58" i="5"/>
  <c r="CE58" i="5" s="1"/>
  <c r="CD59" i="5"/>
  <c r="CE59" i="5" s="1"/>
  <c r="CD57" i="5"/>
  <c r="CE57" i="5" s="1"/>
  <c r="CD88" i="5"/>
  <c r="CE88" i="5" s="1"/>
  <c r="DB49" i="3"/>
  <c r="DB50" i="3"/>
  <c r="DB51" i="3"/>
  <c r="DB58" i="3"/>
  <c r="DB59" i="3"/>
  <c r="DB57" i="3"/>
  <c r="DB90" i="3"/>
  <c r="DB89" i="3"/>
  <c r="DB88" i="3"/>
  <c r="DZ50" i="1"/>
  <c r="DZ51" i="1"/>
  <c r="DZ49" i="1"/>
  <c r="DZ57" i="1"/>
  <c r="DZ88" i="1"/>
  <c r="DZ91" i="1" s="1"/>
  <c r="DZ49" i="5"/>
  <c r="DZ51" i="5"/>
  <c r="DZ50" i="5"/>
  <c r="DZ59" i="5"/>
  <c r="DZ89" i="5"/>
  <c r="DZ90" i="5"/>
  <c r="DZ58" i="5"/>
  <c r="DZ57" i="5"/>
  <c r="DZ88" i="5"/>
  <c r="CP51" i="2"/>
  <c r="CP49" i="2"/>
  <c r="CP50" i="2"/>
  <c r="CP58" i="2"/>
  <c r="CP89" i="2"/>
  <c r="CP57" i="2"/>
  <c r="CP88" i="2"/>
  <c r="DB51" i="5"/>
  <c r="DB49" i="5"/>
  <c r="DB50" i="5"/>
  <c r="DB90" i="5"/>
  <c r="DB89" i="5"/>
  <c r="DB58" i="5"/>
  <c r="DB59" i="5"/>
  <c r="DB57" i="5"/>
  <c r="DB88" i="5"/>
  <c r="CO91" i="3"/>
  <c r="CD49" i="3"/>
  <c r="CE49" i="3" s="1"/>
  <c r="CD50" i="3"/>
  <c r="CE50" i="3" s="1"/>
  <c r="CD51" i="3"/>
  <c r="CE51" i="3" s="1"/>
  <c r="CD59" i="3"/>
  <c r="CE59" i="3" s="1"/>
  <c r="CD57" i="3"/>
  <c r="CE57" i="3" s="1"/>
  <c r="CD58" i="3"/>
  <c r="CE58" i="3" s="1"/>
  <c r="CD88" i="3"/>
  <c r="CD89" i="3"/>
  <c r="CE89" i="3" s="1"/>
  <c r="CD90" i="3"/>
  <c r="CE90" i="3" s="1"/>
  <c r="CO91" i="2"/>
  <c r="BQ91" i="2"/>
  <c r="BR91" i="2" s="1"/>
  <c r="BR88" i="2"/>
  <c r="DY91" i="3"/>
  <c r="DB50" i="2"/>
  <c r="DB51" i="2"/>
  <c r="DB49" i="2"/>
  <c r="DB57" i="2"/>
  <c r="DB88" i="2"/>
  <c r="DB58" i="2"/>
  <c r="DB89" i="2"/>
  <c r="DZ51" i="3"/>
  <c r="DZ49" i="3"/>
  <c r="DZ50" i="3"/>
  <c r="DZ59" i="3"/>
  <c r="DZ90" i="3"/>
  <c r="DZ58" i="3"/>
  <c r="DZ57" i="3"/>
  <c r="DZ89" i="3"/>
  <c r="DZ88" i="3"/>
  <c r="DZ51" i="6"/>
  <c r="DZ49" i="6"/>
  <c r="DZ50" i="6"/>
  <c r="DZ59" i="6"/>
  <c r="DZ89" i="6"/>
  <c r="DZ58" i="6"/>
  <c r="DZ90" i="6"/>
  <c r="DZ57" i="6"/>
  <c r="DZ88" i="6"/>
  <c r="DN51" i="4"/>
  <c r="DN49" i="4"/>
  <c r="DN50" i="4"/>
  <c r="DN57" i="4"/>
  <c r="DN88" i="4"/>
  <c r="DZ51" i="2"/>
  <c r="DZ49" i="2"/>
  <c r="DZ50" i="2"/>
  <c r="DZ58" i="2"/>
  <c r="DZ89" i="2"/>
  <c r="DZ57" i="2"/>
  <c r="DZ88" i="2"/>
  <c r="DN49" i="3"/>
  <c r="DN50" i="3"/>
  <c r="DN51" i="3"/>
  <c r="DN90" i="3"/>
  <c r="DN59" i="3"/>
  <c r="DN57" i="3"/>
  <c r="DN58" i="3"/>
  <c r="DN89" i="3"/>
  <c r="DN88" i="3"/>
  <c r="DZ50" i="4"/>
  <c r="DZ51" i="4"/>
  <c r="DZ49" i="4"/>
  <c r="DZ57" i="4"/>
  <c r="DZ88" i="4"/>
  <c r="CB46" i="2"/>
  <c r="DN49" i="2"/>
  <c r="DN50" i="2"/>
  <c r="DN51" i="2"/>
  <c r="DN57" i="2"/>
  <c r="DN88" i="2"/>
  <c r="DN58" i="2"/>
  <c r="DN89" i="2"/>
  <c r="CC91" i="3"/>
  <c r="DB49" i="4"/>
  <c r="DB50" i="4"/>
  <c r="DB51" i="4"/>
  <c r="DB88" i="4"/>
  <c r="DB57" i="4"/>
  <c r="BQ91" i="3"/>
  <c r="BR91" i="3" s="1"/>
  <c r="BR88" i="3"/>
  <c r="DM91" i="2"/>
  <c r="CD49" i="6"/>
  <c r="CE49" i="6" s="1"/>
  <c r="CD50" i="6"/>
  <c r="CE50" i="6" s="1"/>
  <c r="CD51" i="6"/>
  <c r="CE51" i="6" s="1"/>
  <c r="CD59" i="6"/>
  <c r="CE59" i="6" s="1"/>
  <c r="CD89" i="6"/>
  <c r="CE89" i="6" s="1"/>
  <c r="CD58" i="6"/>
  <c r="CE58" i="6" s="1"/>
  <c r="CD90" i="6"/>
  <c r="CE90" i="6" s="1"/>
  <c r="CD57" i="6"/>
  <c r="CE57" i="6" s="1"/>
  <c r="CD88" i="6"/>
  <c r="CE88" i="6" s="1"/>
  <c r="CD51" i="4"/>
  <c r="CE51" i="4" s="1"/>
  <c r="CD49" i="4"/>
  <c r="CE49" i="4" s="1"/>
  <c r="CD50" i="4"/>
  <c r="CE50" i="4" s="1"/>
  <c r="CD88" i="4"/>
  <c r="CD57" i="4"/>
  <c r="CE57" i="4" s="1"/>
  <c r="DN49" i="1"/>
  <c r="DN51" i="1"/>
  <c r="DN50" i="1"/>
  <c r="DN57" i="1"/>
  <c r="DN88" i="1"/>
  <c r="DN91" i="1" s="1"/>
  <c r="CP50" i="4"/>
  <c r="CP51" i="4"/>
  <c r="CP49" i="4"/>
  <c r="CP57" i="4"/>
  <c r="CP88" i="4"/>
  <c r="DB51" i="1"/>
  <c r="DB50" i="1"/>
  <c r="DB49" i="1"/>
  <c r="DB88" i="1"/>
  <c r="DB91" i="1" s="1"/>
  <c r="DB57" i="1"/>
  <c r="CD49" i="2"/>
  <c r="CE49" i="2" s="1"/>
  <c r="CD50" i="2"/>
  <c r="CE50" i="2" s="1"/>
  <c r="CD51" i="2"/>
  <c r="CE51" i="2" s="1"/>
  <c r="CD57" i="2"/>
  <c r="CE57" i="2" s="1"/>
  <c r="CD88" i="2"/>
  <c r="CD58" i="2"/>
  <c r="CE58" i="2" s="1"/>
  <c r="CD89" i="2"/>
  <c r="CE89" i="2" s="1"/>
  <c r="DB51" i="6"/>
  <c r="DB49" i="6"/>
  <c r="DB50" i="6"/>
  <c r="DB58" i="6"/>
  <c r="DB90" i="6"/>
  <c r="DB59" i="6"/>
  <c r="DB89" i="6"/>
  <c r="DB57" i="6"/>
  <c r="DB88" i="6"/>
  <c r="CP51" i="3"/>
  <c r="CP49" i="3"/>
  <c r="CP50" i="3"/>
  <c r="CP59" i="3"/>
  <c r="CP57" i="3"/>
  <c r="CP58" i="3"/>
  <c r="CP89" i="3"/>
  <c r="CP90" i="3"/>
  <c r="CP88" i="3"/>
  <c r="CD51" i="1"/>
  <c r="CE51" i="1" s="1"/>
  <c r="CD49" i="1"/>
  <c r="CE49" i="1" s="1"/>
  <c r="CD50" i="1"/>
  <c r="CE50" i="1" s="1"/>
  <c r="CD88" i="1"/>
  <c r="CD91" i="1" s="1"/>
  <c r="CD57" i="1"/>
  <c r="CE57" i="1" s="1"/>
  <c r="CP51" i="1"/>
  <c r="CP49" i="1"/>
  <c r="CP50" i="1"/>
  <c r="CP57" i="1"/>
  <c r="CP88" i="1"/>
  <c r="CP91" i="1" s="1"/>
  <c r="CC91" i="2"/>
  <c r="DX46" i="3"/>
  <c r="DW80" i="4"/>
  <c r="BO80" i="2"/>
  <c r="BE88" i="4"/>
  <c r="BD91" i="4"/>
  <c r="BE91" i="4" s="1"/>
  <c r="AE76" i="6"/>
  <c r="DL91" i="6"/>
  <c r="CB91" i="6"/>
  <c r="CO91" i="6"/>
  <c r="AE76" i="5"/>
  <c r="BP46" i="6"/>
  <c r="CZ46" i="6"/>
  <c r="DX46" i="6"/>
  <c r="CZ46" i="1"/>
  <c r="CN46" i="2"/>
  <c r="CZ46" i="2"/>
  <c r="DA44" i="4"/>
  <c r="DA91" i="4"/>
  <c r="DA43" i="4"/>
  <c r="CO44" i="4"/>
  <c r="CO91" i="4"/>
  <c r="CO43" i="4"/>
  <c r="BQ44" i="4"/>
  <c r="BR44" i="4" s="1"/>
  <c r="BQ43" i="4"/>
  <c r="BR43" i="4" s="1"/>
  <c r="DM44" i="4"/>
  <c r="DM91" i="4"/>
  <c r="DM43" i="4"/>
  <c r="CC44" i="4"/>
  <c r="CC91" i="4"/>
  <c r="CC43" i="4"/>
  <c r="DY44" i="4"/>
  <c r="DY91" i="4"/>
  <c r="DY43" i="4"/>
  <c r="AE76" i="4"/>
  <c r="CO43" i="2"/>
  <c r="CO44" i="2"/>
  <c r="DY43" i="2"/>
  <c r="DY44" i="2"/>
  <c r="DL46" i="2"/>
  <c r="CC43" i="2"/>
  <c r="CC44" i="2"/>
  <c r="BQ44" i="2"/>
  <c r="BQ43" i="2"/>
  <c r="BR43" i="2" s="1"/>
  <c r="DM44" i="2"/>
  <c r="DM43" i="2"/>
  <c r="DA44" i="2"/>
  <c r="DA43" i="2"/>
  <c r="CY80" i="2"/>
  <c r="DX46" i="2"/>
  <c r="BP46" i="2"/>
  <c r="BD46" i="2"/>
  <c r="BE46" i="2" s="1"/>
  <c r="BE44" i="2"/>
  <c r="DY29" i="1"/>
  <c r="DY44" i="1"/>
  <c r="DY43" i="1"/>
  <c r="CC29" i="1"/>
  <c r="CC44" i="1"/>
  <c r="CC43" i="1"/>
  <c r="DM29" i="1"/>
  <c r="DM44" i="1"/>
  <c r="DM43" i="1"/>
  <c r="DA29" i="1"/>
  <c r="DA44" i="1"/>
  <c r="DA43" i="1"/>
  <c r="CO29" i="1"/>
  <c r="CO43" i="1"/>
  <c r="CO44" i="1"/>
  <c r="BP46" i="1"/>
  <c r="BD46" i="1"/>
  <c r="BE46" i="1" s="1"/>
  <c r="BE44" i="1"/>
  <c r="CN46" i="1"/>
  <c r="CB46" i="1"/>
  <c r="DX46" i="1"/>
  <c r="BQ29" i="1"/>
  <c r="BR29" i="1" s="1"/>
  <c r="BQ44" i="1"/>
  <c r="BQ43" i="1"/>
  <c r="BR43" i="1" s="1"/>
  <c r="DL46" i="1"/>
  <c r="CO45" i="3"/>
  <c r="CO44" i="3"/>
  <c r="CO43" i="3"/>
  <c r="DA45" i="3"/>
  <c r="DA44" i="3"/>
  <c r="DA43" i="3"/>
  <c r="DY45" i="3"/>
  <c r="DY44" i="3"/>
  <c r="DY43" i="3"/>
  <c r="DM45" i="3"/>
  <c r="DM44" i="3"/>
  <c r="DM43" i="3"/>
  <c r="BQ45" i="3"/>
  <c r="BQ44" i="3"/>
  <c r="BR44" i="3" s="1"/>
  <c r="BQ43" i="3"/>
  <c r="BR43" i="3" s="1"/>
  <c r="DL46" i="3"/>
  <c r="CZ46" i="3"/>
  <c r="CN46" i="3"/>
  <c r="BP46" i="3"/>
  <c r="BD46" i="3"/>
  <c r="BE46" i="3" s="1"/>
  <c r="BE45" i="3"/>
  <c r="CC45" i="3"/>
  <c r="CC44" i="3"/>
  <c r="CC43" i="3"/>
  <c r="CB46" i="3"/>
  <c r="DL91" i="10"/>
  <c r="DL93" i="10" s="1"/>
  <c r="DL96" i="10" s="1"/>
  <c r="BD91" i="9"/>
  <c r="BE91" i="9" s="1"/>
  <c r="DX91" i="9"/>
  <c r="DX93" i="9" s="1"/>
  <c r="DX96" i="9" s="1"/>
  <c r="BP91" i="6"/>
  <c r="DA91" i="8"/>
  <c r="DA91" i="9"/>
  <c r="DA91" i="10"/>
  <c r="DA91" i="11"/>
  <c r="DA91" i="13"/>
  <c r="DA91" i="12"/>
  <c r="DM91" i="8"/>
  <c r="DM91" i="10"/>
  <c r="DM91" i="11"/>
  <c r="CB46" i="6"/>
  <c r="DL91" i="9"/>
  <c r="DL93" i="9" s="1"/>
  <c r="DL96" i="9" s="1"/>
  <c r="CN91" i="11"/>
  <c r="CN93" i="11" s="1"/>
  <c r="CN96" i="11" s="1"/>
  <c r="CN91" i="9"/>
  <c r="CN93" i="9" s="1"/>
  <c r="CN96" i="9" s="1"/>
  <c r="CN91" i="6"/>
  <c r="BD91" i="13"/>
  <c r="BE91" i="13" s="1"/>
  <c r="BD91" i="8"/>
  <c r="BE91" i="8" s="1"/>
  <c r="DX91" i="12"/>
  <c r="DX93" i="12" s="1"/>
  <c r="DX96" i="12" s="1"/>
  <c r="DX91" i="8"/>
  <c r="DX93" i="8" s="1"/>
  <c r="DX96" i="8" s="1"/>
  <c r="BP91" i="8"/>
  <c r="BP93" i="8" s="1"/>
  <c r="BP96" i="8" s="1"/>
  <c r="CZ91" i="12"/>
  <c r="CZ93" i="12" s="1"/>
  <c r="CZ96" i="12" s="1"/>
  <c r="CC91" i="12"/>
  <c r="CO91" i="8"/>
  <c r="CO91" i="12"/>
  <c r="CM93" i="8"/>
  <c r="CM96" i="8" s="1"/>
  <c r="DL91" i="8"/>
  <c r="DL93" i="8" s="1"/>
  <c r="DL96" i="8" s="1"/>
  <c r="BD91" i="12"/>
  <c r="BE91" i="12" s="1"/>
  <c r="BD91" i="11"/>
  <c r="BE91" i="11" s="1"/>
  <c r="DX91" i="11"/>
  <c r="DX93" i="11" s="1"/>
  <c r="DX96" i="11" s="1"/>
  <c r="DY91" i="9"/>
  <c r="DY91" i="10"/>
  <c r="DY91" i="11"/>
  <c r="DL91" i="12"/>
  <c r="DL93" i="12" s="1"/>
  <c r="DL96" i="12" s="1"/>
  <c r="CB91" i="12"/>
  <c r="CB93" i="12" s="1"/>
  <c r="CB96" i="12" s="1"/>
  <c r="BD91" i="6"/>
  <c r="BE91" i="6" s="1"/>
  <c r="BD91" i="10"/>
  <c r="BE91" i="10" s="1"/>
  <c r="DX91" i="6"/>
  <c r="DX91" i="10"/>
  <c r="DX93" i="10" s="1"/>
  <c r="DX96" i="10" s="1"/>
  <c r="CZ91" i="6"/>
  <c r="BQ44" i="5"/>
  <c r="BQ45" i="5"/>
  <c r="BR45" i="5" s="1"/>
  <c r="DA44" i="5"/>
  <c r="DA45" i="5"/>
  <c r="DI60" i="6"/>
  <c r="DI62" i="6" s="1"/>
  <c r="DI64" i="6" s="1"/>
  <c r="CM62" i="9"/>
  <c r="CM64" i="9" s="1"/>
  <c r="BO62" i="8"/>
  <c r="BO64" i="8" s="1"/>
  <c r="DL60" i="9"/>
  <c r="DL62" i="9" s="1"/>
  <c r="DL64" i="9" s="1"/>
  <c r="DX60" i="11"/>
  <c r="DX62" i="11" s="1"/>
  <c r="DX64" i="11" s="1"/>
  <c r="BP93" i="9"/>
  <c r="BP96" i="9" s="1"/>
  <c r="BP60" i="9"/>
  <c r="BP62" i="9" s="1"/>
  <c r="BP64" i="9" s="1"/>
  <c r="CZ60" i="12"/>
  <c r="CZ62" i="12" s="1"/>
  <c r="CZ64" i="12" s="1"/>
  <c r="CZ93" i="13"/>
  <c r="CZ96" i="13" s="1"/>
  <c r="CZ60" i="13"/>
  <c r="CZ62" i="13" s="1"/>
  <c r="CZ64" i="13" s="1"/>
  <c r="CZ93" i="8"/>
  <c r="CZ96" i="8" s="1"/>
  <c r="CZ60" i="8"/>
  <c r="CZ62" i="8" s="1"/>
  <c r="CZ64" i="8" s="1"/>
  <c r="BO62" i="9"/>
  <c r="BO64" i="9" s="1"/>
  <c r="CB93" i="11"/>
  <c r="CB96" i="11" s="1"/>
  <c r="CB60" i="11"/>
  <c r="CB62" i="11" s="1"/>
  <c r="CB64" i="11" s="1"/>
  <c r="CB93" i="13"/>
  <c r="CB96" i="13" s="1"/>
  <c r="CB60" i="13"/>
  <c r="CB62" i="13" s="1"/>
  <c r="CB64" i="13" s="1"/>
  <c r="BD60" i="12"/>
  <c r="BD60" i="8"/>
  <c r="DM45" i="6"/>
  <c r="CW60" i="6"/>
  <c r="CW62" i="6" s="1"/>
  <c r="CW64" i="6" s="1"/>
  <c r="BE44" i="6"/>
  <c r="BD46" i="6"/>
  <c r="BE46" i="6" s="1"/>
  <c r="DL60" i="8"/>
  <c r="DL62" i="8" s="1"/>
  <c r="DL64" i="8" s="1"/>
  <c r="CN93" i="13"/>
  <c r="CN96" i="13" s="1"/>
  <c r="CN60" i="13"/>
  <c r="CN62" i="13" s="1"/>
  <c r="CN64" i="13" s="1"/>
  <c r="CN60" i="11"/>
  <c r="CN62" i="11" s="1"/>
  <c r="CN64" i="11" s="1"/>
  <c r="CN60" i="9"/>
  <c r="CN62" i="9" s="1"/>
  <c r="CN64" i="9" s="1"/>
  <c r="DX60" i="10"/>
  <c r="DX62" i="10" s="1"/>
  <c r="DX64" i="10" s="1"/>
  <c r="BP60" i="8"/>
  <c r="BP62" i="8" s="1"/>
  <c r="BP64" i="8" s="1"/>
  <c r="CB93" i="10"/>
  <c r="CB96" i="10" s="1"/>
  <c r="CB60" i="10"/>
  <c r="CB62" i="10" s="1"/>
  <c r="CB64" i="10" s="1"/>
  <c r="CB93" i="8"/>
  <c r="CB96" i="8" s="1"/>
  <c r="CB60" i="8"/>
  <c r="BD60" i="11"/>
  <c r="BE44" i="5"/>
  <c r="BQ45" i="6"/>
  <c r="BR45" i="6" s="1"/>
  <c r="CC44" i="5"/>
  <c r="CC45" i="5"/>
  <c r="CO44" i="5"/>
  <c r="CO45" i="5"/>
  <c r="BA60" i="6"/>
  <c r="BA62" i="6" s="1"/>
  <c r="BA64" i="6" s="1"/>
  <c r="DM44" i="5"/>
  <c r="DM45" i="5"/>
  <c r="DA45" i="6"/>
  <c r="CO45" i="6"/>
  <c r="DJ64" i="10"/>
  <c r="CC45" i="6"/>
  <c r="DY45" i="6"/>
  <c r="DY44" i="5"/>
  <c r="DY45" i="5"/>
  <c r="BM60" i="6"/>
  <c r="BM62" i="6" s="1"/>
  <c r="BM64" i="6" s="1"/>
  <c r="CN46" i="6"/>
  <c r="DL93" i="13"/>
  <c r="DL96" i="13" s="1"/>
  <c r="DL60" i="13"/>
  <c r="DL62" i="13" s="1"/>
  <c r="DL64" i="13" s="1"/>
  <c r="DL60" i="12"/>
  <c r="DL62" i="12" s="1"/>
  <c r="DL64" i="12" s="1"/>
  <c r="DX60" i="9"/>
  <c r="DX62" i="9" s="1"/>
  <c r="DX64" i="9" s="1"/>
  <c r="BP93" i="11"/>
  <c r="BP96" i="11" s="1"/>
  <c r="BP60" i="11"/>
  <c r="BP62" i="11" s="1"/>
  <c r="BP64" i="11" s="1"/>
  <c r="CZ93" i="11"/>
  <c r="CZ96" i="11" s="1"/>
  <c r="CZ60" i="11"/>
  <c r="CZ62" i="11" s="1"/>
  <c r="CZ64" i="11" s="1"/>
  <c r="DW62" i="10"/>
  <c r="DW64" i="10" s="1"/>
  <c r="CB93" i="9"/>
  <c r="CB96" i="9" s="1"/>
  <c r="CB60" i="9"/>
  <c r="BD60" i="10"/>
  <c r="CY62" i="10"/>
  <c r="CY64" i="10" s="1"/>
  <c r="BC62" i="8"/>
  <c r="BC64" i="8" s="1"/>
  <c r="DW62" i="8"/>
  <c r="DW64" i="8" s="1"/>
  <c r="DL46" i="6"/>
  <c r="CY62" i="8"/>
  <c r="CA62" i="8"/>
  <c r="CA64" i="8" s="1"/>
  <c r="DL93" i="11"/>
  <c r="DL96" i="11" s="1"/>
  <c r="DL60" i="11"/>
  <c r="DL60" i="10"/>
  <c r="DL62" i="10" s="1"/>
  <c r="DL64" i="10" s="1"/>
  <c r="CN93" i="12"/>
  <c r="CN96" i="12" s="1"/>
  <c r="CN60" i="12"/>
  <c r="CN62" i="12" s="1"/>
  <c r="CN64" i="12" s="1"/>
  <c r="CN93" i="10"/>
  <c r="CN96" i="10" s="1"/>
  <c r="CN60" i="10"/>
  <c r="CN62" i="10" s="1"/>
  <c r="CN64" i="10" s="1"/>
  <c r="CN93" i="8"/>
  <c r="CN96" i="8" s="1"/>
  <c r="CN60" i="8"/>
  <c r="CN62" i="8" s="1"/>
  <c r="CN64" i="8" s="1"/>
  <c r="DX60" i="12"/>
  <c r="DX62" i="12" s="1"/>
  <c r="DX64" i="12" s="1"/>
  <c r="DX93" i="13"/>
  <c r="DX96" i="13" s="1"/>
  <c r="DX60" i="13"/>
  <c r="DX60" i="8"/>
  <c r="BP93" i="10"/>
  <c r="BP96" i="10" s="1"/>
  <c r="BP60" i="10"/>
  <c r="BP62" i="10" s="1"/>
  <c r="BP64" i="10" s="1"/>
  <c r="BP93" i="13"/>
  <c r="BP96" i="13" s="1"/>
  <c r="BP60" i="13"/>
  <c r="BP62" i="13" s="1"/>
  <c r="BP64" i="13" s="1"/>
  <c r="BP93" i="12"/>
  <c r="BP96" i="12" s="1"/>
  <c r="BP60" i="12"/>
  <c r="BP62" i="12" s="1"/>
  <c r="BP64" i="12" s="1"/>
  <c r="CZ93" i="10"/>
  <c r="CZ96" i="10" s="1"/>
  <c r="CZ60" i="10"/>
  <c r="CZ62" i="10" s="1"/>
  <c r="CZ64" i="10" s="1"/>
  <c r="CZ93" i="9"/>
  <c r="CZ96" i="9" s="1"/>
  <c r="CZ60" i="9"/>
  <c r="CZ62" i="9" s="1"/>
  <c r="CZ64" i="9" s="1"/>
  <c r="CB60" i="12"/>
  <c r="CB62" i="12" s="1"/>
  <c r="CB64" i="12" s="1"/>
  <c r="BD60" i="9"/>
  <c r="BP34" i="6"/>
  <c r="BP76" i="6" s="1"/>
  <c r="AQ36" i="5"/>
  <c r="AR36" i="5" s="1"/>
  <c r="DM44" i="6"/>
  <c r="DM33" i="6"/>
  <c r="DM43" i="6"/>
  <c r="DL34" i="6"/>
  <c r="DL76" i="6" s="1"/>
  <c r="CZ34" i="6"/>
  <c r="CZ76" i="6" s="1"/>
  <c r="CC44" i="6"/>
  <c r="CC33" i="6"/>
  <c r="CC43" i="6"/>
  <c r="DY44" i="6"/>
  <c r="DY33" i="6"/>
  <c r="DY43" i="6"/>
  <c r="CB34" i="6"/>
  <c r="CB76" i="6" s="1"/>
  <c r="CN34" i="6"/>
  <c r="CN76" i="6" s="1"/>
  <c r="BQ44" i="6"/>
  <c r="BQ33" i="6"/>
  <c r="BR33" i="6" s="1"/>
  <c r="BQ43" i="6"/>
  <c r="BR43" i="6" s="1"/>
  <c r="DX34" i="6"/>
  <c r="DX36" i="6" s="1"/>
  <c r="DA44" i="6"/>
  <c r="DA33" i="6"/>
  <c r="DA43" i="6"/>
  <c r="CO44" i="6"/>
  <c r="CO33" i="6"/>
  <c r="CO43" i="6"/>
  <c r="BE9" i="6"/>
  <c r="BD34" i="6"/>
  <c r="BE34" i="6" s="1"/>
  <c r="O95" i="3"/>
  <c r="CY55" i="6"/>
  <c r="CY60" i="6" s="1"/>
  <c r="CY62" i="6" s="1"/>
  <c r="CY64" i="6" s="1"/>
  <c r="DY33" i="5"/>
  <c r="CC33" i="5"/>
  <c r="BQ33" i="5"/>
  <c r="BR33" i="5" s="1"/>
  <c r="CO33" i="5"/>
  <c r="BP34" i="5"/>
  <c r="BP76" i="5" s="1"/>
  <c r="DA33" i="5"/>
  <c r="DM33" i="5"/>
  <c r="CN34" i="5"/>
  <c r="CN76" i="5" s="1"/>
  <c r="BE9" i="5"/>
  <c r="BD34" i="5"/>
  <c r="BE34" i="5" s="1"/>
  <c r="DX34" i="5"/>
  <c r="DX76" i="5" s="1"/>
  <c r="DL34" i="5"/>
  <c r="DL76" i="5" s="1"/>
  <c r="CB34" i="5"/>
  <c r="CB76" i="5" s="1"/>
  <c r="CZ34" i="5"/>
  <c r="CZ76" i="5" s="1"/>
  <c r="DW80" i="5"/>
  <c r="DK80" i="6"/>
  <c r="DK80" i="5"/>
  <c r="CY80" i="5"/>
  <c r="CY82" i="5" s="1"/>
  <c r="CY84" i="5" s="1"/>
  <c r="CY86" i="5" s="1"/>
  <c r="CM80" i="5"/>
  <c r="CM82" i="5" s="1"/>
  <c r="CM80" i="6"/>
  <c r="CM82" i="6" s="1"/>
  <c r="CM84" i="6" s="1"/>
  <c r="CM86" i="6" s="1"/>
  <c r="CA80" i="6"/>
  <c r="CA82" i="6" s="1"/>
  <c r="CA84" i="6" s="1"/>
  <c r="CA86" i="6" s="1"/>
  <c r="CA80" i="5"/>
  <c r="BO80" i="6"/>
  <c r="BO80" i="5"/>
  <c r="BO82" i="5" s="1"/>
  <c r="BC80" i="5"/>
  <c r="BC80" i="6"/>
  <c r="CO29" i="3"/>
  <c r="DY29" i="3"/>
  <c r="BQ29" i="3"/>
  <c r="BR29" i="3" s="1"/>
  <c r="AO60" i="3"/>
  <c r="AO62" i="3" s="1"/>
  <c r="AO64" i="3" s="1"/>
  <c r="CC29" i="3"/>
  <c r="BM60" i="3"/>
  <c r="BM62" i="3" s="1"/>
  <c r="BM64" i="3" s="1"/>
  <c r="BN60" i="3"/>
  <c r="BN62" i="3" s="1"/>
  <c r="BN64" i="3" s="1"/>
  <c r="DA29" i="3"/>
  <c r="DM29" i="3"/>
  <c r="AD60" i="3"/>
  <c r="AD62" i="3" s="1"/>
  <c r="AD64" i="3" s="1"/>
  <c r="CO29" i="2"/>
  <c r="DY29" i="2"/>
  <c r="CC29" i="2"/>
  <c r="BQ29" i="2"/>
  <c r="BR29" i="2" s="1"/>
  <c r="DM29" i="2"/>
  <c r="DA29" i="2"/>
  <c r="CA80" i="2"/>
  <c r="BC80" i="2"/>
  <c r="AQ76" i="1"/>
  <c r="AR76" i="1" s="1"/>
  <c r="CM76" i="1"/>
  <c r="CM80" i="1" s="1"/>
  <c r="CY76" i="1"/>
  <c r="CY80" i="1" s="1"/>
  <c r="BC76" i="1"/>
  <c r="BC80" i="1" s="1"/>
  <c r="BO76" i="1"/>
  <c r="BO80" i="1" s="1"/>
  <c r="CA76" i="1"/>
  <c r="CA80" i="1" s="1"/>
  <c r="AE80" i="3"/>
  <c r="DW80" i="6"/>
  <c r="AR78" i="5"/>
  <c r="AR78" i="6"/>
  <c r="DW78" i="2"/>
  <c r="DW78" i="1"/>
  <c r="DI93" i="3"/>
  <c r="DI96" i="3" s="1"/>
  <c r="DI86" i="3"/>
  <c r="DW78" i="3"/>
  <c r="CJ93" i="3"/>
  <c r="CJ96" i="3" s="1"/>
  <c r="CJ86" i="3"/>
  <c r="AR53" i="1"/>
  <c r="AQ78" i="1"/>
  <c r="AR78" i="1" s="1"/>
  <c r="DJ80" i="2"/>
  <c r="DJ82" i="2" s="1"/>
  <c r="DJ84" i="2" s="1"/>
  <c r="DJ93" i="2" s="1"/>
  <c r="DV80" i="2"/>
  <c r="DV82" i="2" s="1"/>
  <c r="DV84" i="2" s="1"/>
  <c r="DV93" i="2" s="1"/>
  <c r="AR53" i="2"/>
  <c r="AQ78" i="2"/>
  <c r="AR78" i="2" s="1"/>
  <c r="BM86" i="3"/>
  <c r="BM93" i="3"/>
  <c r="BM96" i="3" s="1"/>
  <c r="DJ80" i="3"/>
  <c r="DJ82" i="3" s="1"/>
  <c r="DJ84" i="3" s="1"/>
  <c r="BN80" i="3"/>
  <c r="BN82" i="3" s="1"/>
  <c r="BN84" i="3" s="1"/>
  <c r="CL80" i="3"/>
  <c r="CX80" i="3"/>
  <c r="CX82" i="3" s="1"/>
  <c r="CX84" i="3" s="1"/>
  <c r="AR53" i="3"/>
  <c r="AQ78" i="3"/>
  <c r="AR78" i="3" s="1"/>
  <c r="BZ80" i="3"/>
  <c r="CV86" i="3"/>
  <c r="CV93" i="3"/>
  <c r="CV96" i="3" s="1"/>
  <c r="BX86" i="3"/>
  <c r="BX93" i="3"/>
  <c r="BX96" i="3" s="1"/>
  <c r="AR53" i="4"/>
  <c r="AQ78" i="4"/>
  <c r="BN80" i="4"/>
  <c r="BN82" i="4" s="1"/>
  <c r="BN84" i="4" s="1"/>
  <c r="BN86" i="4" s="1"/>
  <c r="BZ55" i="6"/>
  <c r="DV55" i="6"/>
  <c r="DJ55" i="6"/>
  <c r="CL55" i="6"/>
  <c r="DV55" i="1"/>
  <c r="DT62" i="1"/>
  <c r="DT64" i="1" s="1"/>
  <c r="DJ55" i="1"/>
  <c r="DJ60" i="1" s="1"/>
  <c r="DX53" i="3"/>
  <c r="DX78" i="3" s="1"/>
  <c r="BY62" i="3"/>
  <c r="BY64" i="3" s="1"/>
  <c r="DI62" i="2"/>
  <c r="DI64" i="2" s="1"/>
  <c r="DJ55" i="2"/>
  <c r="DJ60" i="2" s="1"/>
  <c r="DJ62" i="2" s="1"/>
  <c r="DJ64" i="2" s="1"/>
  <c r="AP55" i="3"/>
  <c r="BZ55" i="3"/>
  <c r="CX55" i="3"/>
  <c r="CL55" i="3"/>
  <c r="BB55" i="3"/>
  <c r="DJ55" i="3"/>
  <c r="BZ55" i="4"/>
  <c r="BZ60" i="4" s="1"/>
  <c r="BZ62" i="4" s="1"/>
  <c r="BZ64" i="4" s="1"/>
  <c r="BN55" i="4"/>
  <c r="BN60" i="4" s="1"/>
  <c r="BN62" i="4" s="1"/>
  <c r="BN64" i="4" s="1"/>
  <c r="BB55" i="4"/>
  <c r="BB60" i="4" s="1"/>
  <c r="BB62" i="4" s="1"/>
  <c r="BB64" i="4" s="1"/>
  <c r="CL55" i="4"/>
  <c r="CL60" i="4" s="1"/>
  <c r="CL62" i="4" s="1"/>
  <c r="CL64" i="4" s="1"/>
  <c r="DJ55" i="4"/>
  <c r="DJ60" i="4" s="1"/>
  <c r="DJ62" i="4" s="1"/>
  <c r="DJ64" i="4" s="1"/>
  <c r="AP55" i="4"/>
  <c r="AP60" i="4" s="1"/>
  <c r="AP62" i="4" s="1"/>
  <c r="AP64" i="4" s="1"/>
  <c r="CN53" i="5"/>
  <c r="CN78" i="5" s="1"/>
  <c r="BP53" i="5"/>
  <c r="BP78" i="5" s="1"/>
  <c r="CB53" i="2"/>
  <c r="CB78" i="2" s="1"/>
  <c r="DL53" i="2"/>
  <c r="DL78" i="2" s="1"/>
  <c r="DX53" i="2"/>
  <c r="DX78" i="2" s="1"/>
  <c r="DX53" i="5"/>
  <c r="DX78" i="5" s="1"/>
  <c r="BP41" i="5"/>
  <c r="BP77" i="5" s="1"/>
  <c r="BP53" i="6"/>
  <c r="BP78" i="6" s="1"/>
  <c r="DX53" i="6"/>
  <c r="DX78" i="6" s="1"/>
  <c r="CB53" i="5"/>
  <c r="CB78" i="5" s="1"/>
  <c r="DL53" i="1"/>
  <c r="DL78" i="1" s="1"/>
  <c r="CZ53" i="1"/>
  <c r="CZ78" i="1" s="1"/>
  <c r="BP53" i="1"/>
  <c r="BP78" i="1" s="1"/>
  <c r="BE53" i="6"/>
  <c r="BD53" i="6"/>
  <c r="BD78" i="6" s="1"/>
  <c r="CZ53" i="6"/>
  <c r="CZ78" i="6" s="1"/>
  <c r="CN53" i="6"/>
  <c r="CN78" i="6" s="1"/>
  <c r="DL53" i="6"/>
  <c r="DL78" i="6" s="1"/>
  <c r="CB53" i="6"/>
  <c r="CB78" i="6" s="1"/>
  <c r="BE53" i="5"/>
  <c r="BD53" i="5"/>
  <c r="BD78" i="5" s="1"/>
  <c r="CZ53" i="5"/>
  <c r="CZ78" i="5" s="1"/>
  <c r="DL53" i="5"/>
  <c r="DL78" i="5" s="1"/>
  <c r="BP53" i="4"/>
  <c r="BP78" i="4" s="1"/>
  <c r="CN53" i="4"/>
  <c r="CN78" i="4" s="1"/>
  <c r="DL53" i="4"/>
  <c r="DL78" i="4" s="1"/>
  <c r="BD53" i="4"/>
  <c r="CB53" i="4"/>
  <c r="CB78" i="4" s="1"/>
  <c r="DX53" i="4"/>
  <c r="DX78" i="4" s="1"/>
  <c r="CZ53" i="4"/>
  <c r="CZ78" i="4" s="1"/>
  <c r="CN53" i="3"/>
  <c r="CN78" i="3" s="1"/>
  <c r="DL53" i="3"/>
  <c r="DL78" i="3" s="1"/>
  <c r="BD53" i="3"/>
  <c r="CZ53" i="3"/>
  <c r="CZ78" i="3" s="1"/>
  <c r="BP53" i="3"/>
  <c r="BP78" i="3" s="1"/>
  <c r="CB53" i="3"/>
  <c r="CB78" i="3" s="1"/>
  <c r="CN53" i="2"/>
  <c r="CN78" i="2" s="1"/>
  <c r="BD53" i="2"/>
  <c r="BP53" i="2"/>
  <c r="BP78" i="2" s="1"/>
  <c r="CZ53" i="2"/>
  <c r="CZ78" i="2" s="1"/>
  <c r="BD53" i="1"/>
  <c r="CN53" i="1"/>
  <c r="CN78" i="1" s="1"/>
  <c r="CB53" i="1"/>
  <c r="CB78" i="1" s="1"/>
  <c r="DX53" i="1"/>
  <c r="DX78" i="1" s="1"/>
  <c r="BE32" i="1"/>
  <c r="BE20" i="1"/>
  <c r="BE33" i="4"/>
  <c r="BE26" i="1"/>
  <c r="BE28" i="1"/>
  <c r="BE11" i="1"/>
  <c r="BE33" i="1"/>
  <c r="DX41" i="6"/>
  <c r="DX77" i="6" s="1"/>
  <c r="BE22" i="1"/>
  <c r="BE27" i="1"/>
  <c r="BE30" i="1"/>
  <c r="BE25" i="1"/>
  <c r="BE21" i="1"/>
  <c r="BE23" i="1"/>
  <c r="BE24" i="1"/>
  <c r="BE31" i="1"/>
  <c r="BE13" i="4"/>
  <c r="DU93" i="6"/>
  <c r="DU96" i="6" s="1"/>
  <c r="CB41" i="5"/>
  <c r="CB77" i="5" s="1"/>
  <c r="BM82" i="4"/>
  <c r="BM84" i="4" s="1"/>
  <c r="BM86" i="4" s="1"/>
  <c r="BY82" i="4"/>
  <c r="BY84" i="4" s="1"/>
  <c r="BY86" i="4" s="1"/>
  <c r="AN86" i="4"/>
  <c r="AC86" i="4"/>
  <c r="AR34" i="1"/>
  <c r="BA82" i="4"/>
  <c r="BA84" i="4" s="1"/>
  <c r="BA86" i="4" s="1"/>
  <c r="DI64" i="1"/>
  <c r="BO77" i="4"/>
  <c r="BC77" i="4"/>
  <c r="AZ86" i="3"/>
  <c r="AZ93" i="3"/>
  <c r="AZ96" i="3" s="1"/>
  <c r="DK36" i="1"/>
  <c r="DK76" i="1"/>
  <c r="DK80" i="1" s="1"/>
  <c r="BD34" i="1"/>
  <c r="BE13" i="1"/>
  <c r="DM29" i="5"/>
  <c r="DM25" i="5"/>
  <c r="DM21" i="5"/>
  <c r="DM16" i="5"/>
  <c r="DM18" i="5"/>
  <c r="DM30" i="5"/>
  <c r="DM27" i="5"/>
  <c r="DM24" i="5"/>
  <c r="DM31" i="5"/>
  <c r="DM23" i="5"/>
  <c r="DM19" i="5"/>
  <c r="DM28" i="5"/>
  <c r="DM32" i="5"/>
  <c r="DM20" i="5"/>
  <c r="DM26" i="5"/>
  <c r="DM22" i="5"/>
  <c r="CO32" i="3"/>
  <c r="CO27" i="3"/>
  <c r="CO23" i="3"/>
  <c r="CO19" i="3"/>
  <c r="CO15" i="3"/>
  <c r="CO12" i="3"/>
  <c r="CO9" i="3"/>
  <c r="CO33" i="3"/>
  <c r="CO25" i="3"/>
  <c r="CO18" i="3"/>
  <c r="CO16" i="3"/>
  <c r="CO20" i="3"/>
  <c r="CO10" i="3"/>
  <c r="CO24" i="3"/>
  <c r="CO21" i="3"/>
  <c r="CO28" i="3"/>
  <c r="CO31" i="3"/>
  <c r="CO14" i="3"/>
  <c r="CO26" i="3"/>
  <c r="CO11" i="3"/>
  <c r="CO30" i="3"/>
  <c r="CO17" i="3"/>
  <c r="CO22" i="3"/>
  <c r="DM33" i="3"/>
  <c r="DM28" i="3"/>
  <c r="DM24" i="3"/>
  <c r="DM20" i="3"/>
  <c r="DM16" i="3"/>
  <c r="DM10" i="3"/>
  <c r="DM31" i="3"/>
  <c r="DM23" i="3"/>
  <c r="DM21" i="3"/>
  <c r="DM14" i="3"/>
  <c r="DM9" i="3"/>
  <c r="DM32" i="3"/>
  <c r="DM18" i="3"/>
  <c r="DM15" i="3"/>
  <c r="DM30" i="3"/>
  <c r="DM25" i="3"/>
  <c r="DM27" i="3"/>
  <c r="DM22" i="3"/>
  <c r="DM11" i="3"/>
  <c r="DM12" i="3"/>
  <c r="DM26" i="3"/>
  <c r="DM19" i="3"/>
  <c r="DM17" i="3"/>
  <c r="CM77" i="4"/>
  <c r="DA23" i="5"/>
  <c r="DA30" i="5"/>
  <c r="DA16" i="5"/>
  <c r="DA20" i="5"/>
  <c r="DA27" i="5"/>
  <c r="DA18" i="5"/>
  <c r="DA31" i="5"/>
  <c r="DA29" i="5"/>
  <c r="DA24" i="5"/>
  <c r="DA19" i="5"/>
  <c r="DA21" i="5"/>
  <c r="DA26" i="5"/>
  <c r="DA28" i="5"/>
  <c r="DA25" i="5"/>
  <c r="DA32" i="5"/>
  <c r="DA22" i="5"/>
  <c r="CO17" i="2"/>
  <c r="CO15" i="2"/>
  <c r="CO33" i="2"/>
  <c r="CO12" i="2"/>
  <c r="CO9" i="2"/>
  <c r="CO23" i="2"/>
  <c r="CO16" i="2"/>
  <c r="CO14" i="2"/>
  <c r="CO25" i="2"/>
  <c r="CO19" i="2"/>
  <c r="CO31" i="2"/>
  <c r="CO24" i="2"/>
  <c r="CO18" i="2"/>
  <c r="CO26" i="2"/>
  <c r="CO20" i="2"/>
  <c r="CO21" i="2"/>
  <c r="CO11" i="2"/>
  <c r="CO10" i="2"/>
  <c r="CO22" i="2"/>
  <c r="CO28" i="2"/>
  <c r="CO30" i="2"/>
  <c r="CO32" i="2"/>
  <c r="CO27" i="2"/>
  <c r="CC31" i="3"/>
  <c r="CC26" i="3"/>
  <c r="CC22" i="3"/>
  <c r="CC18" i="3"/>
  <c r="CC14" i="3"/>
  <c r="CC11" i="3"/>
  <c r="CC30" i="3"/>
  <c r="CC27" i="3"/>
  <c r="CC20" i="3"/>
  <c r="CC12" i="3"/>
  <c r="CC28" i="3"/>
  <c r="CC23" i="3"/>
  <c r="CC21" i="3"/>
  <c r="CC16" i="3"/>
  <c r="CC33" i="3"/>
  <c r="CC17" i="3"/>
  <c r="CC9" i="3"/>
  <c r="CC25" i="3"/>
  <c r="CC24" i="3"/>
  <c r="CC19" i="3"/>
  <c r="CC32" i="3"/>
  <c r="CC10" i="3"/>
  <c r="CC15" i="3"/>
  <c r="BQ30" i="3"/>
  <c r="BR30" i="3" s="1"/>
  <c r="BQ25" i="3"/>
  <c r="BR25" i="3" s="1"/>
  <c r="BQ21" i="3"/>
  <c r="BR21" i="3" s="1"/>
  <c r="BQ17" i="3"/>
  <c r="BR17" i="3" s="1"/>
  <c r="BQ32" i="3"/>
  <c r="BR32" i="3" s="1"/>
  <c r="BQ24" i="3"/>
  <c r="BR24" i="3" s="1"/>
  <c r="BQ22" i="3"/>
  <c r="BR22" i="3" s="1"/>
  <c r="BQ15" i="3"/>
  <c r="BR15" i="3" s="1"/>
  <c r="BQ10" i="3"/>
  <c r="BR10" i="3" s="1"/>
  <c r="BQ11" i="3"/>
  <c r="BQ28" i="3"/>
  <c r="BR28" i="3" s="1"/>
  <c r="BQ18" i="3"/>
  <c r="BR18" i="3" s="1"/>
  <c r="BR13" i="3"/>
  <c r="BQ33" i="3"/>
  <c r="BR33" i="3" s="1"/>
  <c r="BQ27" i="3"/>
  <c r="BR27" i="3" s="1"/>
  <c r="BQ23" i="3"/>
  <c r="BR23" i="3" s="1"/>
  <c r="BQ19" i="3"/>
  <c r="BR19" i="3" s="1"/>
  <c r="BQ14" i="3"/>
  <c r="BR14" i="3" s="1"/>
  <c r="BQ12" i="3"/>
  <c r="BR12" i="3" s="1"/>
  <c r="BQ31" i="3"/>
  <c r="BR31" i="3" s="1"/>
  <c r="BQ16" i="3"/>
  <c r="BR16" i="3" s="1"/>
  <c r="BQ26" i="3"/>
  <c r="BR26" i="3" s="1"/>
  <c r="BQ9" i="3"/>
  <c r="BR9" i="3" s="1"/>
  <c r="BQ20" i="3"/>
  <c r="BR20" i="3" s="1"/>
  <c r="CY36" i="3"/>
  <c r="CY76" i="3"/>
  <c r="CY80" i="3" s="1"/>
  <c r="BC76" i="3"/>
  <c r="BC80" i="3" s="1"/>
  <c r="BC36" i="3"/>
  <c r="BE16" i="1"/>
  <c r="DI86" i="2"/>
  <c r="DI96" i="2"/>
  <c r="CZ34" i="2"/>
  <c r="CZ76" i="2" s="1"/>
  <c r="DK76" i="3"/>
  <c r="DK80" i="3" s="1"/>
  <c r="DK36" i="3"/>
  <c r="DK55" i="3" s="1"/>
  <c r="DK60" i="3" s="1"/>
  <c r="BE12" i="1"/>
  <c r="CN34" i="3"/>
  <c r="CB34" i="1"/>
  <c r="DU84" i="3"/>
  <c r="CC32" i="6"/>
  <c r="CC28" i="6"/>
  <c r="CC24" i="6"/>
  <c r="CC20" i="6"/>
  <c r="CC16" i="6"/>
  <c r="CC30" i="6"/>
  <c r="CC23" i="6"/>
  <c r="CC21" i="6"/>
  <c r="CC25" i="6"/>
  <c r="CC18" i="6"/>
  <c r="CC29" i="6"/>
  <c r="CC26" i="6"/>
  <c r="CC22" i="6"/>
  <c r="CC27" i="6"/>
  <c r="CC31" i="6"/>
  <c r="DM24" i="6"/>
  <c r="DM16" i="6"/>
  <c r="DM31" i="6"/>
  <c r="DM21" i="6"/>
  <c r="DM23" i="6"/>
  <c r="DM19" i="6"/>
  <c r="DM32" i="6"/>
  <c r="DM30" i="6"/>
  <c r="DM25" i="6"/>
  <c r="DM20" i="6"/>
  <c r="DM28" i="6"/>
  <c r="DM18" i="6"/>
  <c r="DM29" i="6"/>
  <c r="DM22" i="6"/>
  <c r="DM27" i="6"/>
  <c r="DM26" i="6"/>
  <c r="DY30" i="3"/>
  <c r="DY25" i="3"/>
  <c r="DY21" i="3"/>
  <c r="DY17" i="3"/>
  <c r="DY28" i="3"/>
  <c r="DY26" i="3"/>
  <c r="DY19" i="3"/>
  <c r="DY11" i="3"/>
  <c r="DY33" i="3"/>
  <c r="DY27" i="3"/>
  <c r="DY22" i="3"/>
  <c r="DY20" i="3"/>
  <c r="DY15" i="3"/>
  <c r="DY10" i="3"/>
  <c r="DY23" i="3"/>
  <c r="DY9" i="3"/>
  <c r="DY32" i="3"/>
  <c r="DY12" i="3"/>
  <c r="DY18" i="3"/>
  <c r="DY31" i="3"/>
  <c r="DY16" i="3"/>
  <c r="DY24" i="3"/>
  <c r="DY14" i="3"/>
  <c r="DA15" i="1"/>
  <c r="DA12" i="1"/>
  <c r="DA9" i="1"/>
  <c r="DA17" i="1"/>
  <c r="DA31" i="1"/>
  <c r="DA25" i="1"/>
  <c r="DA20" i="1"/>
  <c r="DA28" i="1"/>
  <c r="DA33" i="1"/>
  <c r="DA23" i="1"/>
  <c r="DA21" i="1"/>
  <c r="DA11" i="1"/>
  <c r="DA16" i="1"/>
  <c r="DA22" i="1"/>
  <c r="DA19" i="1"/>
  <c r="DA26" i="1"/>
  <c r="DA30" i="1"/>
  <c r="DA14" i="1"/>
  <c r="DA24" i="1"/>
  <c r="DA10" i="1"/>
  <c r="DA27" i="1"/>
  <c r="DA18" i="1"/>
  <c r="DA32" i="1"/>
  <c r="BE88" i="1"/>
  <c r="P95" i="5"/>
  <c r="P97" i="5" s="1"/>
  <c r="M10" i="28"/>
  <c r="CN34" i="1"/>
  <c r="DK76" i="2"/>
  <c r="DK80" i="2" s="1"/>
  <c r="DK36" i="2"/>
  <c r="DX34" i="2"/>
  <c r="DX34" i="3"/>
  <c r="P95" i="6"/>
  <c r="P97" i="6" s="1"/>
  <c r="M11" i="28"/>
  <c r="BE15" i="1"/>
  <c r="BD34" i="3"/>
  <c r="DI62" i="3"/>
  <c r="BE38" i="4"/>
  <c r="CA36" i="3"/>
  <c r="CA76" i="3"/>
  <c r="CA80" i="3" s="1"/>
  <c r="CB34" i="2"/>
  <c r="CB76" i="2" s="1"/>
  <c r="BE17" i="1"/>
  <c r="DU84" i="2"/>
  <c r="DU93" i="2" s="1"/>
  <c r="CM76" i="2"/>
  <c r="CM80" i="2" s="1"/>
  <c r="CO16" i="6"/>
  <c r="CO18" i="6"/>
  <c r="CO25" i="6"/>
  <c r="CO32" i="6"/>
  <c r="CO22" i="6"/>
  <c r="CO29" i="6"/>
  <c r="CO31" i="6"/>
  <c r="CO27" i="6"/>
  <c r="CO24" i="6"/>
  <c r="CO26" i="6"/>
  <c r="CO21" i="6"/>
  <c r="CO28" i="6"/>
  <c r="CO23" i="6"/>
  <c r="CO19" i="6"/>
  <c r="CO20" i="6"/>
  <c r="CO30" i="6"/>
  <c r="CC29" i="5"/>
  <c r="CC25" i="5"/>
  <c r="CC21" i="5"/>
  <c r="CC24" i="5"/>
  <c r="CC27" i="5"/>
  <c r="CC32" i="5"/>
  <c r="CC22" i="5"/>
  <c r="CC19" i="5"/>
  <c r="CC16" i="5"/>
  <c r="CC20" i="5"/>
  <c r="CC18" i="5"/>
  <c r="CC26" i="5"/>
  <c r="CC28" i="5"/>
  <c r="CC23" i="5"/>
  <c r="CC31" i="5"/>
  <c r="CC30" i="5"/>
  <c r="BP34" i="2"/>
  <c r="BP76" i="2" s="1"/>
  <c r="BD34" i="2"/>
  <c r="DT86" i="2"/>
  <c r="DT96" i="2"/>
  <c r="AQ76" i="3"/>
  <c r="AQ36" i="3"/>
  <c r="AQ55" i="3" s="1"/>
  <c r="AQ60" i="3" s="1"/>
  <c r="AR34" i="3"/>
  <c r="BE58" i="1"/>
  <c r="BE39" i="4"/>
  <c r="DY29" i="6"/>
  <c r="DY19" i="6"/>
  <c r="DY26" i="6"/>
  <c r="DY24" i="6"/>
  <c r="DY20" i="6"/>
  <c r="DY22" i="6"/>
  <c r="DY31" i="6"/>
  <c r="DY21" i="6"/>
  <c r="DY30" i="6"/>
  <c r="DY25" i="6"/>
  <c r="DY28" i="6"/>
  <c r="DY32" i="6"/>
  <c r="DY18" i="6"/>
  <c r="DY23" i="6"/>
  <c r="DY16" i="6"/>
  <c r="DY27" i="6"/>
  <c r="DY32" i="1"/>
  <c r="DY27" i="1"/>
  <c r="DY23" i="1"/>
  <c r="DY19" i="1"/>
  <c r="DY15" i="1"/>
  <c r="DY12" i="1"/>
  <c r="DY9" i="1"/>
  <c r="DY18" i="1"/>
  <c r="DY16" i="1"/>
  <c r="DY31" i="1"/>
  <c r="DY28" i="1"/>
  <c r="DY21" i="1"/>
  <c r="DY33" i="1"/>
  <c r="DY25" i="1"/>
  <c r="DY20" i="1"/>
  <c r="DY24" i="1"/>
  <c r="DY30" i="1"/>
  <c r="DY17" i="1"/>
  <c r="DY11" i="1"/>
  <c r="DY10" i="1"/>
  <c r="DY14" i="1"/>
  <c r="DY26" i="1"/>
  <c r="DY22" i="1"/>
  <c r="DY29" i="5"/>
  <c r="DY19" i="5"/>
  <c r="DY26" i="5"/>
  <c r="DY23" i="5"/>
  <c r="DY25" i="5"/>
  <c r="DY21" i="5"/>
  <c r="DY18" i="5"/>
  <c r="DY30" i="5"/>
  <c r="DY20" i="5"/>
  <c r="DY16" i="5"/>
  <c r="DY28" i="5"/>
  <c r="DY27" i="5"/>
  <c r="DY22" i="5"/>
  <c r="DY32" i="5"/>
  <c r="DY31" i="5"/>
  <c r="DY24" i="5"/>
  <c r="AR58" i="1"/>
  <c r="DT62" i="2"/>
  <c r="DT64" i="2" s="1"/>
  <c r="DL34" i="2"/>
  <c r="DW76" i="3"/>
  <c r="DW36" i="3"/>
  <c r="DW55" i="3" s="1"/>
  <c r="CW82" i="3"/>
  <c r="CW84" i="3" s="1"/>
  <c r="CA77" i="4"/>
  <c r="DV55" i="3"/>
  <c r="DV60" i="3" s="1"/>
  <c r="BE9" i="1"/>
  <c r="CN34" i="2"/>
  <c r="CN76" i="2" s="1"/>
  <c r="CZ34" i="3"/>
  <c r="CC25" i="2"/>
  <c r="CC17" i="2"/>
  <c r="CC28" i="2"/>
  <c r="CC18" i="2"/>
  <c r="CC16" i="2"/>
  <c r="CC10" i="2"/>
  <c r="CC32" i="2"/>
  <c r="CC23" i="2"/>
  <c r="CC24" i="2"/>
  <c r="CC15" i="2"/>
  <c r="CC12" i="2"/>
  <c r="CC33" i="2"/>
  <c r="CC30" i="2"/>
  <c r="CC11" i="2"/>
  <c r="CC9" i="2"/>
  <c r="CC22" i="2"/>
  <c r="CC26" i="2"/>
  <c r="CC21" i="2"/>
  <c r="CC14" i="2"/>
  <c r="CC19" i="2"/>
  <c r="CC31" i="2"/>
  <c r="CC27" i="2"/>
  <c r="CC20" i="2"/>
  <c r="DA32" i="6"/>
  <c r="DA28" i="6"/>
  <c r="DA24" i="6"/>
  <c r="DA20" i="6"/>
  <c r="DA30" i="6"/>
  <c r="DA27" i="6"/>
  <c r="DA16" i="6"/>
  <c r="DA31" i="6"/>
  <c r="DA26" i="6"/>
  <c r="DA23" i="6"/>
  <c r="DA18" i="6"/>
  <c r="DA21" i="6"/>
  <c r="DA29" i="6"/>
  <c r="DA19" i="6"/>
  <c r="DA25" i="6"/>
  <c r="DA22" i="6"/>
  <c r="BQ16" i="5"/>
  <c r="BR16" i="5" s="1"/>
  <c r="BQ31" i="5"/>
  <c r="BR31" i="5" s="1"/>
  <c r="BQ27" i="5"/>
  <c r="BR27" i="5" s="1"/>
  <c r="BQ23" i="5"/>
  <c r="BR23" i="5" s="1"/>
  <c r="BQ19" i="5"/>
  <c r="BR19" i="5" s="1"/>
  <c r="BQ29" i="5"/>
  <c r="BR29" i="5" s="1"/>
  <c r="BQ22" i="5"/>
  <c r="BR22" i="5" s="1"/>
  <c r="BQ20" i="5"/>
  <c r="BR20" i="5" s="1"/>
  <c r="BQ28" i="5"/>
  <c r="BR28" i="5" s="1"/>
  <c r="BQ26" i="5"/>
  <c r="BR26" i="5" s="1"/>
  <c r="BQ21" i="5"/>
  <c r="BR21" i="5" s="1"/>
  <c r="BQ32" i="5"/>
  <c r="BR32" i="5" s="1"/>
  <c r="BQ25" i="5"/>
  <c r="BR25" i="5" s="1"/>
  <c r="BQ30" i="5"/>
  <c r="BR30" i="5" s="1"/>
  <c r="BQ18" i="5"/>
  <c r="BR18" i="5" s="1"/>
  <c r="BQ24" i="5"/>
  <c r="BR24" i="5" s="1"/>
  <c r="DM11" i="2"/>
  <c r="DM9" i="2"/>
  <c r="DM17" i="2"/>
  <c r="DM12" i="2"/>
  <c r="DM31" i="2"/>
  <c r="DM30" i="2"/>
  <c r="DM26" i="2"/>
  <c r="DM28" i="2"/>
  <c r="DM10" i="2"/>
  <c r="DM32" i="2"/>
  <c r="DM14" i="2"/>
  <c r="DM21" i="2"/>
  <c r="DM23" i="2"/>
  <c r="DM18" i="2"/>
  <c r="DM19" i="2"/>
  <c r="DM33" i="2"/>
  <c r="DM15" i="2"/>
  <c r="DM24" i="2"/>
  <c r="DM20" i="2"/>
  <c r="DM27" i="2"/>
  <c r="DM22" i="2"/>
  <c r="DM16" i="2"/>
  <c r="DM25" i="2"/>
  <c r="BE14" i="1"/>
  <c r="DW76" i="2"/>
  <c r="DW36" i="2"/>
  <c r="CC27" i="1"/>
  <c r="CC23" i="1"/>
  <c r="CC19" i="1"/>
  <c r="CC32" i="1"/>
  <c r="CC12" i="1"/>
  <c r="CC30" i="1"/>
  <c r="CC9" i="1"/>
  <c r="CC11" i="1"/>
  <c r="CC20" i="1"/>
  <c r="CC28" i="1"/>
  <c r="CC15" i="1"/>
  <c r="CC16" i="1"/>
  <c r="CC24" i="1"/>
  <c r="CC14" i="1"/>
  <c r="CC31" i="1"/>
  <c r="CC22" i="1"/>
  <c r="CC17" i="1"/>
  <c r="CC25" i="1"/>
  <c r="CC26" i="1"/>
  <c r="CC21" i="1"/>
  <c r="CC10" i="1"/>
  <c r="CC33" i="1"/>
  <c r="CC18" i="1"/>
  <c r="CY77" i="4"/>
  <c r="CB34" i="3"/>
  <c r="BO76" i="3"/>
  <c r="BO80" i="3" s="1"/>
  <c r="BO36" i="3"/>
  <c r="DW76" i="1"/>
  <c r="DW36" i="1"/>
  <c r="DT62" i="3"/>
  <c r="DT64" i="3" s="1"/>
  <c r="BE11" i="3"/>
  <c r="DL34" i="1"/>
  <c r="DA32" i="3"/>
  <c r="DA27" i="3"/>
  <c r="DA23" i="3"/>
  <c r="DA19" i="3"/>
  <c r="DA15" i="3"/>
  <c r="DA12" i="3"/>
  <c r="DA9" i="3"/>
  <c r="DA31" i="3"/>
  <c r="DA28" i="3"/>
  <c r="DA21" i="3"/>
  <c r="DA14" i="3"/>
  <c r="DA26" i="3"/>
  <c r="DA33" i="3"/>
  <c r="DA30" i="3"/>
  <c r="DA16" i="3"/>
  <c r="DA11" i="3"/>
  <c r="DA22" i="3"/>
  <c r="DA18" i="3"/>
  <c r="DA25" i="3"/>
  <c r="DA20" i="3"/>
  <c r="DA10" i="3"/>
  <c r="DA24" i="3"/>
  <c r="DA17" i="3"/>
  <c r="DK71" i="4"/>
  <c r="DK72" i="4" s="1"/>
  <c r="BQ16" i="6"/>
  <c r="BR16" i="6" s="1"/>
  <c r="BQ25" i="6"/>
  <c r="BR25" i="6" s="1"/>
  <c r="BQ22" i="6"/>
  <c r="BR22" i="6" s="1"/>
  <c r="BR19" i="6"/>
  <c r="BQ28" i="6"/>
  <c r="BR28" i="6" s="1"/>
  <c r="BQ31" i="6"/>
  <c r="BR31" i="6" s="1"/>
  <c r="BQ27" i="6"/>
  <c r="BR27" i="6" s="1"/>
  <c r="BQ23" i="6"/>
  <c r="BR23" i="6" s="1"/>
  <c r="BQ30" i="6"/>
  <c r="BR30" i="6" s="1"/>
  <c r="BQ26" i="6"/>
  <c r="BR26" i="6" s="1"/>
  <c r="BQ21" i="6"/>
  <c r="BR21" i="6" s="1"/>
  <c r="BQ32" i="6"/>
  <c r="BR32" i="6" s="1"/>
  <c r="BQ20" i="6"/>
  <c r="BR20" i="6" s="1"/>
  <c r="BQ24" i="6"/>
  <c r="BR24" i="6" s="1"/>
  <c r="BQ18" i="6"/>
  <c r="BR18" i="6" s="1"/>
  <c r="BQ29" i="6"/>
  <c r="BR29" i="6" s="1"/>
  <c r="DM32" i="1"/>
  <c r="DM27" i="1"/>
  <c r="DM23" i="1"/>
  <c r="DM19" i="1"/>
  <c r="DM15" i="1"/>
  <c r="DM12" i="1"/>
  <c r="DM31" i="1"/>
  <c r="DM28" i="1"/>
  <c r="DM21" i="1"/>
  <c r="DM14" i="1"/>
  <c r="DM33" i="1"/>
  <c r="DM25" i="1"/>
  <c r="DM20" i="1"/>
  <c r="DM18" i="1"/>
  <c r="DM10" i="1"/>
  <c r="DM24" i="1"/>
  <c r="DM26" i="1"/>
  <c r="DM22" i="1"/>
  <c r="DM17" i="1"/>
  <c r="DM30" i="1"/>
  <c r="DM9" i="1"/>
  <c r="DM16" i="1"/>
  <c r="DM11" i="1"/>
  <c r="DX34" i="1"/>
  <c r="CZ34" i="1"/>
  <c r="BP34" i="3"/>
  <c r="BE18" i="1"/>
  <c r="BP34" i="1"/>
  <c r="BL62" i="3"/>
  <c r="BL64" i="3" s="1"/>
  <c r="DY23" i="2"/>
  <c r="DY12" i="2"/>
  <c r="DY24" i="2"/>
  <c r="DY19" i="2"/>
  <c r="DY26" i="2"/>
  <c r="DY31" i="2"/>
  <c r="DY22" i="2"/>
  <c r="DY28" i="2"/>
  <c r="DY16" i="2"/>
  <c r="DY30" i="2"/>
  <c r="DY25" i="2"/>
  <c r="DY10" i="2"/>
  <c r="DY18" i="2"/>
  <c r="DY14" i="2"/>
  <c r="DY32" i="2"/>
  <c r="DY33" i="2"/>
  <c r="DY17" i="2"/>
  <c r="DY11" i="2"/>
  <c r="DY27" i="2"/>
  <c r="DY21" i="2"/>
  <c r="DY9" i="2"/>
  <c r="DY20" i="2"/>
  <c r="DY15" i="2"/>
  <c r="BQ30" i="2"/>
  <c r="BR30" i="2" s="1"/>
  <c r="BQ33" i="2"/>
  <c r="BR33" i="2" s="1"/>
  <c r="BQ11" i="2"/>
  <c r="BR11" i="2" s="1"/>
  <c r="BQ15" i="2"/>
  <c r="BR15" i="2" s="1"/>
  <c r="BQ9" i="2"/>
  <c r="BR9" i="2" s="1"/>
  <c r="BQ24" i="2"/>
  <c r="BR24" i="2" s="1"/>
  <c r="BQ27" i="2"/>
  <c r="BR27" i="2" s="1"/>
  <c r="BQ31" i="2"/>
  <c r="BR31" i="2" s="1"/>
  <c r="BQ18" i="2"/>
  <c r="BR18" i="2" s="1"/>
  <c r="BQ26" i="2"/>
  <c r="BR26" i="2" s="1"/>
  <c r="BQ21" i="2"/>
  <c r="BR21" i="2" s="1"/>
  <c r="BQ12" i="2"/>
  <c r="BR12" i="2" s="1"/>
  <c r="BQ16" i="2"/>
  <c r="BR16" i="2" s="1"/>
  <c r="BQ28" i="2"/>
  <c r="BR28" i="2" s="1"/>
  <c r="BQ23" i="2"/>
  <c r="BR23" i="2" s="1"/>
  <c r="BQ20" i="2"/>
  <c r="BR20" i="2" s="1"/>
  <c r="BQ25" i="2"/>
  <c r="BR25" i="2" s="1"/>
  <c r="BR13" i="2"/>
  <c r="BQ32" i="2"/>
  <c r="BR32" i="2" s="1"/>
  <c r="BQ17" i="2"/>
  <c r="BR17" i="2" s="1"/>
  <c r="BQ10" i="2"/>
  <c r="BR10" i="2" s="1"/>
  <c r="BQ22" i="2"/>
  <c r="BR22" i="2" s="1"/>
  <c r="BQ14" i="2"/>
  <c r="BR14" i="2" s="1"/>
  <c r="BQ19" i="2"/>
  <c r="BR19" i="2" s="1"/>
  <c r="AO82" i="4"/>
  <c r="AO84" i="4" s="1"/>
  <c r="AO86" i="4" s="1"/>
  <c r="CK82" i="3"/>
  <c r="CK84" i="3" s="1"/>
  <c r="DT86" i="3"/>
  <c r="DT93" i="3"/>
  <c r="DT96" i="3" s="1"/>
  <c r="BE19" i="1"/>
  <c r="CM76" i="3"/>
  <c r="CM80" i="3" s="1"/>
  <c r="CM36" i="3"/>
  <c r="CM55" i="3" s="1"/>
  <c r="CM60" i="3" s="1"/>
  <c r="DH86" i="2"/>
  <c r="DH96" i="2"/>
  <c r="BQ32" i="1"/>
  <c r="BQ27" i="1"/>
  <c r="BQ23" i="1"/>
  <c r="BQ31" i="1"/>
  <c r="BQ16" i="1"/>
  <c r="BQ20" i="1"/>
  <c r="BQ10" i="1"/>
  <c r="BQ22" i="1"/>
  <c r="BQ18" i="1"/>
  <c r="BQ12" i="1"/>
  <c r="BQ25" i="1"/>
  <c r="BQ24" i="1"/>
  <c r="BQ17" i="1"/>
  <c r="BQ14" i="1"/>
  <c r="BQ30" i="1"/>
  <c r="BQ9" i="1"/>
  <c r="BQ15" i="1"/>
  <c r="BQ33" i="1"/>
  <c r="BQ21" i="1"/>
  <c r="BQ26" i="1"/>
  <c r="BQ28" i="1"/>
  <c r="BQ11" i="1"/>
  <c r="BQ19" i="1"/>
  <c r="CO27" i="1"/>
  <c r="CO23" i="1"/>
  <c r="CO19" i="1"/>
  <c r="CO15" i="1"/>
  <c r="CO12" i="1"/>
  <c r="CO9" i="1"/>
  <c r="CO22" i="1"/>
  <c r="CO17" i="1"/>
  <c r="CO31" i="1"/>
  <c r="CO25" i="1"/>
  <c r="CO20" i="1"/>
  <c r="CO16" i="1"/>
  <c r="CO32" i="1"/>
  <c r="CO30" i="1"/>
  <c r="CO14" i="1"/>
  <c r="CO24" i="1"/>
  <c r="CO18" i="1"/>
  <c r="CO21" i="1"/>
  <c r="CO26" i="1"/>
  <c r="CO33" i="1"/>
  <c r="CO10" i="1"/>
  <c r="CO11" i="1"/>
  <c r="CO28" i="1"/>
  <c r="CO16" i="5"/>
  <c r="CO29" i="5"/>
  <c r="CO25" i="5"/>
  <c r="CO21" i="5"/>
  <c r="CO31" i="5"/>
  <c r="CO24" i="5"/>
  <c r="CO22" i="5"/>
  <c r="CO30" i="5"/>
  <c r="CO27" i="5"/>
  <c r="CO19" i="5"/>
  <c r="CO23" i="5"/>
  <c r="CO28" i="5"/>
  <c r="CO32" i="5"/>
  <c r="CO18" i="5"/>
  <c r="CO26" i="5"/>
  <c r="CO20" i="5"/>
  <c r="DA10" i="2"/>
  <c r="DA24" i="2"/>
  <c r="DA30" i="2"/>
  <c r="DA20" i="2"/>
  <c r="DA27" i="2"/>
  <c r="DA25" i="2"/>
  <c r="DA26" i="2"/>
  <c r="DA19" i="2"/>
  <c r="DA28" i="2"/>
  <c r="DA11" i="2"/>
  <c r="DA14" i="2"/>
  <c r="DA18" i="2"/>
  <c r="DA15" i="2"/>
  <c r="DA12" i="2"/>
  <c r="DA33" i="2"/>
  <c r="DA21" i="2"/>
  <c r="DA22" i="2"/>
  <c r="DA9" i="2"/>
  <c r="DA31" i="2"/>
  <c r="DA16" i="2"/>
  <c r="DA23" i="2"/>
  <c r="DA32" i="2"/>
  <c r="DA17" i="2"/>
  <c r="BY82" i="3"/>
  <c r="BY84" i="3" s="1"/>
  <c r="AQ76" i="2"/>
  <c r="AR34" i="2"/>
  <c r="BE10" i="1"/>
  <c r="DL34" i="3"/>
  <c r="DK76" i="4"/>
  <c r="DK80" i="4" s="1"/>
  <c r="DI82" i="4"/>
  <c r="DI84" i="4" s="1"/>
  <c r="DI86" i="4" s="1"/>
  <c r="BC76" i="4"/>
  <c r="BC80" i="4" s="1"/>
  <c r="AQ36" i="4"/>
  <c r="AQ55" i="4" s="1"/>
  <c r="BO76" i="4"/>
  <c r="BO80" i="4" s="1"/>
  <c r="CA76" i="4"/>
  <c r="CA80" i="4" s="1"/>
  <c r="AP82" i="4"/>
  <c r="AP84" i="4" s="1"/>
  <c r="AP86" i="4" s="1"/>
  <c r="CY76" i="4"/>
  <c r="CY80" i="4" s="1"/>
  <c r="CM76" i="4"/>
  <c r="CM80" i="4" s="1"/>
  <c r="N97" i="4"/>
  <c r="O95" i="4" s="1"/>
  <c r="K9" i="28"/>
  <c r="AE80" i="6"/>
  <c r="BN82" i="6"/>
  <c r="BN84" i="6" s="1"/>
  <c r="BN86" i="6" s="1"/>
  <c r="BB82" i="6"/>
  <c r="BB84" i="6" s="1"/>
  <c r="BB86" i="6" s="1"/>
  <c r="BZ82" i="5"/>
  <c r="BZ84" i="5" s="1"/>
  <c r="BZ86" i="5" s="1"/>
  <c r="CC26" i="4"/>
  <c r="CC19" i="4"/>
  <c r="CC29" i="4"/>
  <c r="CC25" i="4"/>
  <c r="CC15" i="4"/>
  <c r="CC11" i="4"/>
  <c r="CC33" i="4"/>
  <c r="CC21" i="4"/>
  <c r="CC16" i="4"/>
  <c r="CC12" i="4"/>
  <c r="CC30" i="4"/>
  <c r="CC9" i="4"/>
  <c r="CC32" i="4"/>
  <c r="CC14" i="4"/>
  <c r="CC13" i="4"/>
  <c r="CC28" i="4"/>
  <c r="CC17" i="4"/>
  <c r="CC23" i="4"/>
  <c r="CC20" i="4"/>
  <c r="CC10" i="4"/>
  <c r="CC18" i="4"/>
  <c r="CC22" i="4"/>
  <c r="CC27" i="4"/>
  <c r="CC31" i="4"/>
  <c r="CC24" i="4"/>
  <c r="DU93" i="4"/>
  <c r="DU96" i="4" s="1"/>
  <c r="DA32" i="4"/>
  <c r="DA25" i="4"/>
  <c r="DA33" i="4"/>
  <c r="DA26" i="4"/>
  <c r="DA19" i="4"/>
  <c r="DA30" i="4"/>
  <c r="DA23" i="4"/>
  <c r="DA16" i="4"/>
  <c r="DA12" i="4"/>
  <c r="DA28" i="4"/>
  <c r="DA17" i="4"/>
  <c r="DA14" i="4"/>
  <c r="DA31" i="4"/>
  <c r="DA15" i="4"/>
  <c r="DA22" i="4"/>
  <c r="DA13" i="4"/>
  <c r="DA10" i="4"/>
  <c r="DA11" i="4"/>
  <c r="DA20" i="4"/>
  <c r="DA24" i="4"/>
  <c r="DA9" i="4"/>
  <c r="DA29" i="4"/>
  <c r="DA21" i="4"/>
  <c r="DA27" i="4"/>
  <c r="DA18" i="4"/>
  <c r="BQ25" i="4"/>
  <c r="BR25" i="4" s="1"/>
  <c r="BQ18" i="4"/>
  <c r="BR18" i="4" s="1"/>
  <c r="BQ33" i="4"/>
  <c r="BQ12" i="4"/>
  <c r="BR12" i="4" s="1"/>
  <c r="BQ26" i="4"/>
  <c r="BR26" i="4" s="1"/>
  <c r="BQ19" i="4"/>
  <c r="BR19" i="4" s="1"/>
  <c r="BQ21" i="4"/>
  <c r="BR21" i="4" s="1"/>
  <c r="BQ30" i="4"/>
  <c r="BR30" i="4" s="1"/>
  <c r="BQ24" i="4"/>
  <c r="BR24" i="4" s="1"/>
  <c r="BQ13" i="4"/>
  <c r="BQ15" i="4"/>
  <c r="BR15" i="4" s="1"/>
  <c r="BQ28" i="4"/>
  <c r="BR28" i="4" s="1"/>
  <c r="BQ20" i="4"/>
  <c r="BR20" i="4" s="1"/>
  <c r="BQ27" i="4"/>
  <c r="BR27" i="4" s="1"/>
  <c r="BQ22" i="4"/>
  <c r="BR22" i="4" s="1"/>
  <c r="BQ31" i="4"/>
  <c r="BR31" i="4" s="1"/>
  <c r="BQ10" i="4"/>
  <c r="BR10" i="4" s="1"/>
  <c r="BQ29" i="4"/>
  <c r="BR29" i="4" s="1"/>
  <c r="BQ11" i="4"/>
  <c r="BR11" i="4" s="1"/>
  <c r="BQ14" i="4"/>
  <c r="BR14" i="4" s="1"/>
  <c r="BQ32" i="4"/>
  <c r="BR32" i="4" s="1"/>
  <c r="BQ23" i="4"/>
  <c r="BR23" i="4" s="1"/>
  <c r="BQ17" i="4"/>
  <c r="BR17" i="4" s="1"/>
  <c r="BQ9" i="4"/>
  <c r="BR9" i="4" s="1"/>
  <c r="BQ16" i="4"/>
  <c r="BR16" i="4" s="1"/>
  <c r="CO24" i="4"/>
  <c r="CO19" i="4"/>
  <c r="CO13" i="4"/>
  <c r="CO29" i="4"/>
  <c r="CO23" i="4"/>
  <c r="CO26" i="4"/>
  <c r="CO18" i="4"/>
  <c r="CO15" i="4"/>
  <c r="CO21" i="4"/>
  <c r="CO11" i="4"/>
  <c r="CO10" i="4"/>
  <c r="CO27" i="4"/>
  <c r="CO16" i="4"/>
  <c r="CO14" i="4"/>
  <c r="CO20" i="4"/>
  <c r="CO31" i="4"/>
  <c r="CO30" i="4"/>
  <c r="CO33" i="4"/>
  <c r="CO22" i="4"/>
  <c r="CO32" i="4"/>
  <c r="CO9" i="4"/>
  <c r="CO28" i="4"/>
  <c r="CO12" i="4"/>
  <c r="CO25" i="4"/>
  <c r="CO17" i="4"/>
  <c r="DM33" i="4"/>
  <c r="DM18" i="4"/>
  <c r="DM12" i="4"/>
  <c r="DM26" i="4"/>
  <c r="DM19" i="4"/>
  <c r="DM13" i="4"/>
  <c r="DM27" i="4"/>
  <c r="DM20" i="4"/>
  <c r="DM17" i="4"/>
  <c r="DM9" i="4"/>
  <c r="DM28" i="4"/>
  <c r="DM25" i="4"/>
  <c r="DM15" i="4"/>
  <c r="DM23" i="4"/>
  <c r="DM16" i="4"/>
  <c r="DM32" i="4"/>
  <c r="DM29" i="4"/>
  <c r="DM22" i="4"/>
  <c r="DM31" i="4"/>
  <c r="DM11" i="4"/>
  <c r="DM14" i="4"/>
  <c r="DM10" i="4"/>
  <c r="DM30" i="4"/>
  <c r="DM21" i="4"/>
  <c r="DM24" i="4"/>
  <c r="DY26" i="4"/>
  <c r="DY19" i="4"/>
  <c r="DY13" i="4"/>
  <c r="DY27" i="4"/>
  <c r="DY20" i="4"/>
  <c r="DY23" i="4"/>
  <c r="DY11" i="4"/>
  <c r="DY31" i="4"/>
  <c r="DY21" i="4"/>
  <c r="DY18" i="4"/>
  <c r="DY10" i="4"/>
  <c r="DY22" i="4"/>
  <c r="DY24" i="4"/>
  <c r="DY15" i="4"/>
  <c r="DY9" i="4"/>
  <c r="DY29" i="4"/>
  <c r="DY16" i="4"/>
  <c r="DY32" i="4"/>
  <c r="DY25" i="4"/>
  <c r="DY17" i="4"/>
  <c r="DY33" i="4"/>
  <c r="DY12" i="4"/>
  <c r="DY30" i="4"/>
  <c r="DY14" i="4"/>
  <c r="DY28" i="4"/>
  <c r="DH86" i="4"/>
  <c r="DH93" i="4"/>
  <c r="DH96" i="4" s="1"/>
  <c r="BM74" i="4"/>
  <c r="BY93" i="6"/>
  <c r="BY96" i="6" s="1"/>
  <c r="BL86" i="4"/>
  <c r="BL93" i="4"/>
  <c r="BL96" i="4" s="1"/>
  <c r="BM93" i="6"/>
  <c r="BM96" i="6" s="1"/>
  <c r="CW93" i="6"/>
  <c r="CW96" i="6" s="1"/>
  <c r="AE74" i="5"/>
  <c r="DJ82" i="6"/>
  <c r="DJ84" i="6" s="1"/>
  <c r="DJ86" i="6" s="1"/>
  <c r="BB74" i="4"/>
  <c r="CK93" i="4"/>
  <c r="CK96" i="4" s="1"/>
  <c r="BB82" i="5"/>
  <c r="BB84" i="5" s="1"/>
  <c r="BB86" i="5" s="1"/>
  <c r="CV86" i="6"/>
  <c r="CV93" i="6"/>
  <c r="CV96" i="6" s="1"/>
  <c r="DW72" i="5"/>
  <c r="DW74" i="5" s="1"/>
  <c r="CA74" i="4"/>
  <c r="CA74" i="6"/>
  <c r="BO74" i="6"/>
  <c r="DW72" i="6"/>
  <c r="DW74" i="6" s="1"/>
  <c r="DJ82" i="5"/>
  <c r="DJ84" i="5" s="1"/>
  <c r="CY74" i="6"/>
  <c r="DK74" i="5"/>
  <c r="BO74" i="4"/>
  <c r="DK74" i="6"/>
  <c r="DW72" i="4"/>
  <c r="AD74" i="5"/>
  <c r="BO74" i="5"/>
  <c r="CM74" i="6"/>
  <c r="CY74" i="5"/>
  <c r="CM74" i="5"/>
  <c r="CM74" i="4"/>
  <c r="CY74" i="4"/>
  <c r="CA74" i="5"/>
  <c r="BC74" i="5"/>
  <c r="BC74" i="6"/>
  <c r="DK36" i="4"/>
  <c r="DK55" i="4" s="1"/>
  <c r="DL41" i="4"/>
  <c r="CZ41" i="4"/>
  <c r="CB41" i="4"/>
  <c r="CN41" i="6"/>
  <c r="CN77" i="6" s="1"/>
  <c r="CN41" i="5"/>
  <c r="CN77" i="5" s="1"/>
  <c r="DX41" i="4"/>
  <c r="DX77" i="4" s="1"/>
  <c r="AR34" i="4"/>
  <c r="AQ76" i="4"/>
  <c r="AQ80" i="4" s="1"/>
  <c r="BQ38" i="6"/>
  <c r="BR38" i="6" s="1"/>
  <c r="BR13" i="6"/>
  <c r="BQ39" i="6"/>
  <c r="BR39" i="6" s="1"/>
  <c r="BQ11" i="6"/>
  <c r="BR11" i="6" s="1"/>
  <c r="BQ14" i="6"/>
  <c r="BR14" i="6" s="1"/>
  <c r="BQ17" i="6"/>
  <c r="BR17" i="6" s="1"/>
  <c r="BQ10" i="6"/>
  <c r="BR10" i="6" s="1"/>
  <c r="BQ15" i="6"/>
  <c r="BR15" i="6" s="1"/>
  <c r="BQ12" i="6"/>
  <c r="BR12" i="6" s="1"/>
  <c r="BQ9" i="6"/>
  <c r="DA39" i="6"/>
  <c r="DA9" i="6"/>
  <c r="DA38" i="6"/>
  <c r="DA11" i="6"/>
  <c r="DA12" i="6"/>
  <c r="DA10" i="6"/>
  <c r="DA17" i="6"/>
  <c r="DA15" i="6"/>
  <c r="DA14" i="6"/>
  <c r="BQ14" i="5"/>
  <c r="BR14" i="5" s="1"/>
  <c r="BQ38" i="5"/>
  <c r="BR38" i="5" s="1"/>
  <c r="BR13" i="5"/>
  <c r="BQ17" i="5"/>
  <c r="BR17" i="5" s="1"/>
  <c r="BQ11" i="5"/>
  <c r="BR11" i="5" s="1"/>
  <c r="BQ39" i="5"/>
  <c r="BR39" i="5" s="1"/>
  <c r="BQ10" i="5"/>
  <c r="BR10" i="5" s="1"/>
  <c r="BQ15" i="5"/>
  <c r="BR15" i="5" s="1"/>
  <c r="BQ12" i="5"/>
  <c r="BR12" i="5" s="1"/>
  <c r="BQ9" i="5"/>
  <c r="CC38" i="5"/>
  <c r="CC39" i="5"/>
  <c r="CC17" i="5"/>
  <c r="CC14" i="5"/>
  <c r="CC11" i="5"/>
  <c r="CC15" i="5"/>
  <c r="CC10" i="5"/>
  <c r="CC9" i="5"/>
  <c r="CC12" i="5"/>
  <c r="DY38" i="5"/>
  <c r="DY15" i="5"/>
  <c r="DY39" i="5"/>
  <c r="DY12" i="5"/>
  <c r="DY9" i="5"/>
  <c r="DY10" i="5"/>
  <c r="DY17" i="5"/>
  <c r="DY14" i="5"/>
  <c r="DY11" i="5"/>
  <c r="CO10" i="6"/>
  <c r="CO12" i="6"/>
  <c r="CO17" i="6"/>
  <c r="CO14" i="6"/>
  <c r="CO11" i="6"/>
  <c r="CO39" i="6"/>
  <c r="CO38" i="6"/>
  <c r="CO15" i="6"/>
  <c r="CO9" i="6"/>
  <c r="DA11" i="5"/>
  <c r="DA39" i="5"/>
  <c r="DA9" i="5"/>
  <c r="DA14" i="5"/>
  <c r="DA10" i="5"/>
  <c r="DA17" i="5"/>
  <c r="DA12" i="5"/>
  <c r="DA15" i="5"/>
  <c r="DA38" i="5"/>
  <c r="DM39" i="5"/>
  <c r="DM12" i="5"/>
  <c r="DM38" i="5"/>
  <c r="DM9" i="5"/>
  <c r="DM15" i="5"/>
  <c r="DM11" i="5"/>
  <c r="DM10" i="5"/>
  <c r="DM17" i="5"/>
  <c r="DM14" i="5"/>
  <c r="DM10" i="6"/>
  <c r="DM11" i="6"/>
  <c r="DM12" i="6"/>
  <c r="DM38" i="6"/>
  <c r="DM17" i="6"/>
  <c r="DM15" i="6"/>
  <c r="DM9" i="6"/>
  <c r="DM14" i="6"/>
  <c r="DM39" i="6"/>
  <c r="CC14" i="6"/>
  <c r="CC38" i="6"/>
  <c r="CC9" i="6"/>
  <c r="CC12" i="6"/>
  <c r="CC10" i="6"/>
  <c r="CC15" i="6"/>
  <c r="CC39" i="6"/>
  <c r="CC17" i="6"/>
  <c r="CC11" i="6"/>
  <c r="CO11" i="5"/>
  <c r="CO15" i="5"/>
  <c r="CO38" i="5"/>
  <c r="CO17" i="5"/>
  <c r="CO10" i="5"/>
  <c r="CO39" i="5"/>
  <c r="CO12" i="5"/>
  <c r="CO14" i="5"/>
  <c r="CO9" i="5"/>
  <c r="DY38" i="6"/>
  <c r="DY9" i="6"/>
  <c r="DY12" i="6"/>
  <c r="DY14" i="6"/>
  <c r="DY39" i="6"/>
  <c r="DY10" i="6"/>
  <c r="DY11" i="6"/>
  <c r="DY17" i="6"/>
  <c r="DY15" i="6"/>
  <c r="BP41" i="4"/>
  <c r="BQ39" i="4"/>
  <c r="BQ38" i="4"/>
  <c r="DA38" i="4"/>
  <c r="DA39" i="4"/>
  <c r="CC39" i="4"/>
  <c r="CC38" i="4"/>
  <c r="DY38" i="4"/>
  <c r="DY39" i="4"/>
  <c r="CO38" i="4"/>
  <c r="CO39" i="4"/>
  <c r="DM39" i="4"/>
  <c r="DM38" i="4"/>
  <c r="DW36" i="6"/>
  <c r="DK36" i="6"/>
  <c r="DX46" i="4"/>
  <c r="CN46" i="4"/>
  <c r="BZ84" i="6"/>
  <c r="BZ86" i="6" s="1"/>
  <c r="BP46" i="4"/>
  <c r="CM36" i="4"/>
  <c r="DW36" i="4"/>
  <c r="DK36" i="5"/>
  <c r="CM36" i="5"/>
  <c r="CA36" i="5"/>
  <c r="BO36" i="5"/>
  <c r="BC36" i="5"/>
  <c r="CY36" i="4"/>
  <c r="CL84" i="6"/>
  <c r="CL86" i="6" s="1"/>
  <c r="CA36" i="4"/>
  <c r="CA55" i="4" s="1"/>
  <c r="BC36" i="6"/>
  <c r="BC36" i="4"/>
  <c r="CV86" i="5"/>
  <c r="BA86" i="6"/>
  <c r="CN7" i="4"/>
  <c r="CN71" i="4" s="1"/>
  <c r="CN72" i="4" s="1"/>
  <c r="DW77" i="6"/>
  <c r="DI62" i="4"/>
  <c r="BD41" i="5"/>
  <c r="DI82" i="5"/>
  <c r="Q84" i="6"/>
  <c r="Q93" i="6" s="1"/>
  <c r="Q96" i="6" s="1"/>
  <c r="Q64" i="6"/>
  <c r="R64" i="6" s="1"/>
  <c r="R62" i="6"/>
  <c r="CB7" i="5"/>
  <c r="CB71" i="5" s="1"/>
  <c r="CB72" i="5" s="1"/>
  <c r="AD82" i="5"/>
  <c r="AE80" i="5"/>
  <c r="CX82" i="6"/>
  <c r="DX41" i="5"/>
  <c r="BD7" i="5"/>
  <c r="BD71" i="5" s="1"/>
  <c r="DV60" i="4"/>
  <c r="BN82" i="5"/>
  <c r="BN84" i="5" s="1"/>
  <c r="BN86" i="5" s="1"/>
  <c r="CY36" i="5"/>
  <c r="DL7" i="6"/>
  <c r="DL71" i="6" s="1"/>
  <c r="DL72" i="6" s="1"/>
  <c r="Q62" i="4"/>
  <c r="R62" i="4" s="1"/>
  <c r="R60" i="4"/>
  <c r="AD82" i="4"/>
  <c r="AE80" i="4"/>
  <c r="DX7" i="6"/>
  <c r="DX71" i="6" s="1"/>
  <c r="BA62" i="4"/>
  <c r="DA7" i="6"/>
  <c r="DA71" i="6" s="1"/>
  <c r="DA72" i="6" s="1"/>
  <c r="BD7" i="4"/>
  <c r="BD71" i="4" s="1"/>
  <c r="BK86" i="6"/>
  <c r="BP7" i="5"/>
  <c r="BP71" i="5" s="1"/>
  <c r="BP72" i="5" s="1"/>
  <c r="AR7" i="5"/>
  <c r="DL7" i="5"/>
  <c r="DL71" i="5" s="1"/>
  <c r="DL72" i="5" s="1"/>
  <c r="AQ77" i="5"/>
  <c r="AR77" i="5" s="1"/>
  <c r="AR41" i="5"/>
  <c r="CK62" i="4"/>
  <c r="CN34" i="4"/>
  <c r="CA36" i="6"/>
  <c r="DI82" i="6"/>
  <c r="AR7" i="4"/>
  <c r="BO36" i="6"/>
  <c r="DX7" i="5"/>
  <c r="BW64" i="4"/>
  <c r="CB7" i="4"/>
  <c r="CB71" i="4" s="1"/>
  <c r="CB72" i="4" s="1"/>
  <c r="CK82" i="6"/>
  <c r="CK84" i="6" s="1"/>
  <c r="CK93" i="6" s="1"/>
  <c r="CK96" i="6" s="1"/>
  <c r="BX86" i="6"/>
  <c r="CB7" i="6"/>
  <c r="CB71" i="6" s="1"/>
  <c r="CB72" i="6" s="1"/>
  <c r="CN7" i="5"/>
  <c r="CN71" i="5" s="1"/>
  <c r="CN72" i="5" s="1"/>
  <c r="BP7" i="6"/>
  <c r="BP71" i="6" s="1"/>
  <c r="BP72" i="6" s="1"/>
  <c r="CL82" i="5"/>
  <c r="CU64" i="6"/>
  <c r="CZ7" i="4"/>
  <c r="CZ71" i="4" s="1"/>
  <c r="CZ72" i="4" s="1"/>
  <c r="Q84" i="4"/>
  <c r="DT84" i="6"/>
  <c r="DT93" i="6" s="1"/>
  <c r="DT96" i="6" s="1"/>
  <c r="DJ74" i="4"/>
  <c r="CA77" i="5"/>
  <c r="AP84" i="5"/>
  <c r="AP86" i="5" s="1"/>
  <c r="CL74" i="4"/>
  <c r="BP34" i="4"/>
  <c r="DX7" i="4"/>
  <c r="DX71" i="4" s="1"/>
  <c r="AQ76" i="5"/>
  <c r="AQ80" i="5" s="1"/>
  <c r="DW36" i="5"/>
  <c r="R82" i="5"/>
  <c r="Q84" i="5"/>
  <c r="R84" i="5" s="1"/>
  <c r="R93" i="5" s="1"/>
  <c r="Q64" i="5"/>
  <c r="R64" i="5" s="1"/>
  <c r="R62" i="5"/>
  <c r="CZ34" i="4"/>
  <c r="BP7" i="4"/>
  <c r="BP71" i="4" s="1"/>
  <c r="BP72" i="4" s="1"/>
  <c r="CB46" i="4"/>
  <c r="BK64" i="6"/>
  <c r="CZ7" i="5"/>
  <c r="CZ71" i="5" s="1"/>
  <c r="CZ72" i="5" s="1"/>
  <c r="DV72" i="6"/>
  <c r="DV82" i="6" s="1"/>
  <c r="CB41" i="6"/>
  <c r="CB77" i="6" s="1"/>
  <c r="DL41" i="5"/>
  <c r="DL77" i="5" s="1"/>
  <c r="AQ77" i="4"/>
  <c r="AR41" i="4"/>
  <c r="DW77" i="4"/>
  <c r="CW82" i="4"/>
  <c r="CW84" i="4" s="1"/>
  <c r="CW93" i="4" s="1"/>
  <c r="CW96" i="4" s="1"/>
  <c r="DV72" i="5"/>
  <c r="DV74" i="5" s="1"/>
  <c r="DT84" i="4"/>
  <c r="DT93" i="4" s="1"/>
  <c r="DT96" i="4" s="1"/>
  <c r="CZ7" i="6"/>
  <c r="CZ71" i="6" s="1"/>
  <c r="CZ72" i="6" s="1"/>
  <c r="DT64" i="4"/>
  <c r="DT84" i="5"/>
  <c r="DL34" i="4"/>
  <c r="DX34" i="4"/>
  <c r="DX76" i="4" s="1"/>
  <c r="DK77" i="5"/>
  <c r="AN64" i="4"/>
  <c r="CZ41" i="5"/>
  <c r="CZ77" i="5" s="1"/>
  <c r="AD60" i="4"/>
  <c r="DG86" i="4"/>
  <c r="CJ84" i="4"/>
  <c r="CJ93" i="4" s="1"/>
  <c r="CJ96" i="4" s="1"/>
  <c r="DH62" i="6"/>
  <c r="DL7" i="4"/>
  <c r="BX84" i="4"/>
  <c r="BX93" i="4" s="1"/>
  <c r="BX96" i="4" s="1"/>
  <c r="DT64" i="6"/>
  <c r="CM36" i="6"/>
  <c r="BD41" i="6"/>
  <c r="DL41" i="6"/>
  <c r="CZ41" i="6"/>
  <c r="CZ77" i="6" s="1"/>
  <c r="DG86" i="6"/>
  <c r="CU64" i="4"/>
  <c r="BX84" i="5"/>
  <c r="CB34" i="4"/>
  <c r="AQ77" i="6"/>
  <c r="AR77" i="6" s="1"/>
  <c r="AR41" i="6"/>
  <c r="CX74" i="4"/>
  <c r="DL46" i="4"/>
  <c r="BK86" i="4"/>
  <c r="BO36" i="4"/>
  <c r="CJ86" i="5"/>
  <c r="DV72" i="4"/>
  <c r="DV74" i="4" s="1"/>
  <c r="CZ46" i="4"/>
  <c r="BD41" i="4"/>
  <c r="BD34" i="4"/>
  <c r="CN7" i="6"/>
  <c r="CN71" i="6" s="1"/>
  <c r="CN72" i="6" s="1"/>
  <c r="BD46" i="4"/>
  <c r="BE46" i="4" s="1"/>
  <c r="DK77" i="4"/>
  <c r="BP41" i="6"/>
  <c r="BP77" i="6" s="1"/>
  <c r="CY76" i="6"/>
  <c r="CY80" i="6" s="1"/>
  <c r="CN41" i="4"/>
  <c r="BD7" i="6"/>
  <c r="BD71" i="6" s="1"/>
  <c r="AQ76" i="6"/>
  <c r="AQ80" i="6" s="1"/>
  <c r="DG86" i="5"/>
  <c r="EA4" i="5"/>
  <c r="EA2" i="5" s="1"/>
  <c r="CQ4" i="4"/>
  <c r="CQ2" i="4" s="1"/>
  <c r="DC4" i="6"/>
  <c r="DC2" i="6" s="1"/>
  <c r="DO4" i="2"/>
  <c r="DO2" i="2" s="1"/>
  <c r="DO4" i="1"/>
  <c r="DO2" i="1" s="1"/>
  <c r="DC4" i="3"/>
  <c r="DC2" i="3" s="1"/>
  <c r="DO4" i="5"/>
  <c r="DO2" i="5" s="1"/>
  <c r="EA4" i="3"/>
  <c r="EA2" i="3" s="1"/>
  <c r="CQ4" i="3"/>
  <c r="CQ2" i="3" s="1"/>
  <c r="EA4" i="2"/>
  <c r="EA2" i="2" s="1"/>
  <c r="DO4" i="3"/>
  <c r="DO2" i="3" s="1"/>
  <c r="DC4" i="1"/>
  <c r="DC2" i="1" s="1"/>
  <c r="DC4" i="4"/>
  <c r="DC2" i="4" s="1"/>
  <c r="DC4" i="2"/>
  <c r="DC2" i="2" s="1"/>
  <c r="DO4" i="4"/>
  <c r="DO2" i="4" s="1"/>
  <c r="DC4" i="5"/>
  <c r="DC2" i="5" s="1"/>
  <c r="DO4" i="6"/>
  <c r="DO2" i="6" s="1"/>
  <c r="EA4" i="1"/>
  <c r="EA2" i="1" s="1"/>
  <c r="EA4" i="4"/>
  <c r="EA2" i="4" s="1"/>
  <c r="CQ4" i="5"/>
  <c r="CQ2" i="5" s="1"/>
  <c r="CQ4" i="1"/>
  <c r="CQ2" i="1" s="1"/>
  <c r="CQ4" i="6"/>
  <c r="CQ2" i="6" s="1"/>
  <c r="EA4" i="6"/>
  <c r="EA2" i="6" s="1"/>
  <c r="CQ4" i="2"/>
  <c r="CQ2" i="2" s="1"/>
  <c r="DW82" i="4" l="1"/>
  <c r="DN91" i="2"/>
  <c r="CP91" i="2"/>
  <c r="DZ91" i="3"/>
  <c r="DC50" i="2"/>
  <c r="DC51" i="2"/>
  <c r="DC49" i="2"/>
  <c r="DC57" i="2"/>
  <c r="DC88" i="2"/>
  <c r="DC58" i="2"/>
  <c r="DC89" i="2"/>
  <c r="EA51" i="2"/>
  <c r="EA49" i="2"/>
  <c r="EA50" i="2"/>
  <c r="EA89" i="2"/>
  <c r="EA57" i="2"/>
  <c r="EA88" i="2"/>
  <c r="EA58" i="2"/>
  <c r="DO50" i="5"/>
  <c r="DO49" i="5"/>
  <c r="DO51" i="5"/>
  <c r="DO58" i="5"/>
  <c r="DO90" i="5"/>
  <c r="DO59" i="5"/>
  <c r="DO89" i="5"/>
  <c r="DO57" i="5"/>
  <c r="DO88" i="5"/>
  <c r="CD91" i="3"/>
  <c r="CE91" i="3" s="1"/>
  <c r="CE88" i="3"/>
  <c r="DC50" i="6"/>
  <c r="DC51" i="6"/>
  <c r="DC49" i="6"/>
  <c r="DC58" i="6"/>
  <c r="DC90" i="6"/>
  <c r="DC59" i="6"/>
  <c r="DC89" i="6"/>
  <c r="DC57" i="6"/>
  <c r="DC88" i="6"/>
  <c r="DN91" i="3"/>
  <c r="DB91" i="3"/>
  <c r="DO49" i="2"/>
  <c r="DO50" i="2"/>
  <c r="DO51" i="2"/>
  <c r="DO57" i="2"/>
  <c r="DO88" i="2"/>
  <c r="DO58" i="2"/>
  <c r="DO89" i="2"/>
  <c r="EA50" i="1"/>
  <c r="EA51" i="1"/>
  <c r="EA49" i="1"/>
  <c r="EA57" i="1"/>
  <c r="EA88" i="1"/>
  <c r="EA91" i="1" s="1"/>
  <c r="CQ50" i="4"/>
  <c r="CR50" i="4" s="1"/>
  <c r="CQ51" i="4"/>
  <c r="CR51" i="4" s="1"/>
  <c r="CQ49" i="4"/>
  <c r="CR49" i="4" s="1"/>
  <c r="CQ88" i="4"/>
  <c r="CQ57" i="4"/>
  <c r="CR57" i="4" s="1"/>
  <c r="CD91" i="2"/>
  <c r="CE91" i="2" s="1"/>
  <c r="CE88" i="2"/>
  <c r="CQ49" i="5"/>
  <c r="CR49" i="5" s="1"/>
  <c r="CQ50" i="5"/>
  <c r="CR50" i="5" s="1"/>
  <c r="CQ51" i="5"/>
  <c r="CR51" i="5" s="1"/>
  <c r="CQ59" i="5"/>
  <c r="CR59" i="5" s="1"/>
  <c r="CQ89" i="5"/>
  <c r="CR89" i="5" s="1"/>
  <c r="CQ90" i="5"/>
  <c r="CR90" i="5" s="1"/>
  <c r="CQ58" i="5"/>
  <c r="CR58" i="5" s="1"/>
  <c r="CQ57" i="5"/>
  <c r="CR57" i="5" s="1"/>
  <c r="CQ88" i="5"/>
  <c r="CR88" i="5" s="1"/>
  <c r="EA50" i="4"/>
  <c r="EA51" i="4"/>
  <c r="EA49" i="4"/>
  <c r="EA88" i="4"/>
  <c r="EA57" i="4"/>
  <c r="DO50" i="6"/>
  <c r="DO51" i="6"/>
  <c r="DO49" i="6"/>
  <c r="DO89" i="6"/>
  <c r="DO58" i="6"/>
  <c r="DO90" i="6"/>
  <c r="DO59" i="6"/>
  <c r="DO57" i="6"/>
  <c r="DO88" i="6"/>
  <c r="EA49" i="5"/>
  <c r="EA51" i="5"/>
  <c r="EA50" i="5"/>
  <c r="EA89" i="5"/>
  <c r="EA58" i="5"/>
  <c r="EA90" i="5"/>
  <c r="EA59" i="5"/>
  <c r="EA57" i="5"/>
  <c r="EA88" i="5"/>
  <c r="CQ49" i="1"/>
  <c r="CR49" i="1" s="1"/>
  <c r="CQ51" i="1"/>
  <c r="CR51" i="1" s="1"/>
  <c r="CQ50" i="1"/>
  <c r="CR50" i="1" s="1"/>
  <c r="CQ57" i="1"/>
  <c r="CR57" i="1" s="1"/>
  <c r="CQ88" i="1"/>
  <c r="CQ91" i="1" s="1"/>
  <c r="DC49" i="5"/>
  <c r="DC51" i="5"/>
  <c r="DC50" i="5"/>
  <c r="DC90" i="5"/>
  <c r="DC89" i="5"/>
  <c r="DC59" i="5"/>
  <c r="DC58" i="5"/>
  <c r="DC57" i="5"/>
  <c r="DC88" i="5"/>
  <c r="DO51" i="1"/>
  <c r="DO50" i="1"/>
  <c r="DO49" i="1"/>
  <c r="DO57" i="1"/>
  <c r="DO88" i="1"/>
  <c r="DO91" i="1" s="1"/>
  <c r="DO51" i="4"/>
  <c r="DO49" i="4"/>
  <c r="DO50" i="4"/>
  <c r="DO57" i="4"/>
  <c r="DO88" i="4"/>
  <c r="DC49" i="4"/>
  <c r="DC50" i="4"/>
  <c r="DC51" i="4"/>
  <c r="DC88" i="4"/>
  <c r="DC57" i="4"/>
  <c r="DC51" i="1"/>
  <c r="DC50" i="1"/>
  <c r="DC49" i="1"/>
  <c r="DC57" i="1"/>
  <c r="DC88" i="1"/>
  <c r="DC91" i="1" s="1"/>
  <c r="DO49" i="3"/>
  <c r="DO50" i="3"/>
  <c r="DO51" i="3"/>
  <c r="DO90" i="3"/>
  <c r="DO59" i="3"/>
  <c r="DO58" i="3"/>
  <c r="DO57" i="3"/>
  <c r="DO89" i="3"/>
  <c r="DO88" i="3"/>
  <c r="DZ91" i="2"/>
  <c r="CP91" i="3"/>
  <c r="DB91" i="2"/>
  <c r="CQ51" i="3"/>
  <c r="CR51" i="3" s="1"/>
  <c r="CQ49" i="3"/>
  <c r="CR49" i="3" s="1"/>
  <c r="CQ50" i="3"/>
  <c r="CR50" i="3" s="1"/>
  <c r="CQ59" i="3"/>
  <c r="CR59" i="3" s="1"/>
  <c r="CQ58" i="3"/>
  <c r="CR58" i="3" s="1"/>
  <c r="CQ57" i="3"/>
  <c r="CR57" i="3" s="1"/>
  <c r="CQ90" i="3"/>
  <c r="CR90" i="3" s="1"/>
  <c r="CQ88" i="3"/>
  <c r="CQ89" i="3"/>
  <c r="CR89" i="3" s="1"/>
  <c r="CQ51" i="2"/>
  <c r="CR51" i="2" s="1"/>
  <c r="CQ49" i="2"/>
  <c r="CR49" i="2" s="1"/>
  <c r="CQ50" i="2"/>
  <c r="CR50" i="2" s="1"/>
  <c r="CQ58" i="2"/>
  <c r="CR58" i="2" s="1"/>
  <c r="CQ89" i="2"/>
  <c r="CR89" i="2" s="1"/>
  <c r="CQ57" i="2"/>
  <c r="CR57" i="2" s="1"/>
  <c r="CQ88" i="2"/>
  <c r="EA51" i="3"/>
  <c r="EA49" i="3"/>
  <c r="EA50" i="3"/>
  <c r="EA59" i="3"/>
  <c r="EA58" i="3"/>
  <c r="EA57" i="3"/>
  <c r="EA90" i="3"/>
  <c r="EA88" i="3"/>
  <c r="EA89" i="3"/>
  <c r="EA50" i="6"/>
  <c r="EA51" i="6"/>
  <c r="EA49" i="6"/>
  <c r="EA59" i="6"/>
  <c r="EA89" i="6"/>
  <c r="EA58" i="6"/>
  <c r="EA90" i="6"/>
  <c r="EA57" i="6"/>
  <c r="EA88" i="6"/>
  <c r="CQ50" i="6"/>
  <c r="CR50" i="6" s="1"/>
  <c r="CQ51" i="6"/>
  <c r="CR51" i="6" s="1"/>
  <c r="CQ49" i="6"/>
  <c r="CR49" i="6" s="1"/>
  <c r="CQ59" i="6"/>
  <c r="CR59" i="6" s="1"/>
  <c r="CQ89" i="6"/>
  <c r="CR89" i="6" s="1"/>
  <c r="CQ58" i="6"/>
  <c r="CR58" i="6" s="1"/>
  <c r="CQ90" i="6"/>
  <c r="CR90" i="6" s="1"/>
  <c r="CQ57" i="6"/>
  <c r="CR57" i="6" s="1"/>
  <c r="CQ88" i="6"/>
  <c r="CR88" i="6" s="1"/>
  <c r="DC50" i="3"/>
  <c r="DC51" i="3"/>
  <c r="DC49" i="3"/>
  <c r="DC90" i="3"/>
  <c r="DC59" i="3"/>
  <c r="DC58" i="3"/>
  <c r="DC57" i="3"/>
  <c r="DC89" i="3"/>
  <c r="DC88" i="3"/>
  <c r="DW80" i="1"/>
  <c r="DY53" i="6"/>
  <c r="DY78" i="6" s="1"/>
  <c r="BP80" i="2"/>
  <c r="BR88" i="4"/>
  <c r="BQ91" i="4"/>
  <c r="BR91" i="4" s="1"/>
  <c r="DW80" i="2"/>
  <c r="DM46" i="2"/>
  <c r="DX80" i="4"/>
  <c r="DY46" i="2"/>
  <c r="DN44" i="4"/>
  <c r="DN91" i="4"/>
  <c r="DN43" i="4"/>
  <c r="DB44" i="4"/>
  <c r="DB91" i="4"/>
  <c r="DB43" i="4"/>
  <c r="CP44" i="4"/>
  <c r="CP91" i="4"/>
  <c r="CP43" i="4"/>
  <c r="DZ44" i="4"/>
  <c r="DZ91" i="4"/>
  <c r="DZ43" i="4"/>
  <c r="CD44" i="4"/>
  <c r="CE44" i="4" s="1"/>
  <c r="CD43" i="4"/>
  <c r="CE43" i="4" s="1"/>
  <c r="BM93" i="4"/>
  <c r="BM96" i="4" s="1"/>
  <c r="DZ44" i="2"/>
  <c r="DZ43" i="2"/>
  <c r="DB43" i="2"/>
  <c r="DB44" i="2"/>
  <c r="CO46" i="2"/>
  <c r="CP43" i="2"/>
  <c r="CP44" i="2"/>
  <c r="DN44" i="2"/>
  <c r="DN43" i="2"/>
  <c r="CB80" i="2"/>
  <c r="CD44" i="2"/>
  <c r="CD43" i="2"/>
  <c r="CE43" i="2" s="1"/>
  <c r="AQ80" i="2"/>
  <c r="AR80" i="2" s="1"/>
  <c r="CC46" i="2"/>
  <c r="DA46" i="2"/>
  <c r="BQ46" i="2"/>
  <c r="BR46" i="2" s="1"/>
  <c r="BR44" i="2"/>
  <c r="CD29" i="1"/>
  <c r="CE29" i="1" s="1"/>
  <c r="CD44" i="1"/>
  <c r="CD43" i="1"/>
  <c r="CE43" i="1" s="1"/>
  <c r="CO46" i="1"/>
  <c r="DM46" i="1"/>
  <c r="DY46" i="1"/>
  <c r="DN29" i="1"/>
  <c r="DN44" i="1"/>
  <c r="DN43" i="1"/>
  <c r="CP29" i="1"/>
  <c r="CP44" i="1"/>
  <c r="CP43" i="1"/>
  <c r="DZ29" i="1"/>
  <c r="DZ44" i="1"/>
  <c r="DZ43" i="1"/>
  <c r="BQ46" i="1"/>
  <c r="BR46" i="1" s="1"/>
  <c r="BR44" i="1"/>
  <c r="DA46" i="1"/>
  <c r="CC46" i="1"/>
  <c r="DB29" i="1"/>
  <c r="DB43" i="1"/>
  <c r="DB44" i="1"/>
  <c r="CC46" i="3"/>
  <c r="CO46" i="3"/>
  <c r="DZ45" i="3"/>
  <c r="DZ44" i="3"/>
  <c r="DZ43" i="3"/>
  <c r="BQ46" i="3"/>
  <c r="BR46" i="3" s="1"/>
  <c r="BR45" i="3"/>
  <c r="DY46" i="3"/>
  <c r="DB45" i="3"/>
  <c r="DB43" i="3"/>
  <c r="DB44" i="3"/>
  <c r="CD45" i="3"/>
  <c r="CD44" i="3"/>
  <c r="CE44" i="3" s="1"/>
  <c r="CD43" i="3"/>
  <c r="CE43" i="3" s="1"/>
  <c r="DN45" i="3"/>
  <c r="DN44" i="3"/>
  <c r="DN43" i="3"/>
  <c r="CP45" i="3"/>
  <c r="CP44" i="3"/>
  <c r="CP43" i="3"/>
  <c r="DM46" i="3"/>
  <c r="DA46" i="3"/>
  <c r="CP91" i="9"/>
  <c r="CP91" i="10"/>
  <c r="CP91" i="11"/>
  <c r="CP91" i="13"/>
  <c r="CO91" i="11"/>
  <c r="CO93" i="11" s="1"/>
  <c r="CO96" i="11" s="1"/>
  <c r="CC91" i="13"/>
  <c r="CC93" i="13" s="1"/>
  <c r="CC96" i="13" s="1"/>
  <c r="CC91" i="8"/>
  <c r="CC93" i="8" s="1"/>
  <c r="CC96" i="8" s="1"/>
  <c r="DM91" i="13"/>
  <c r="DM93" i="13" s="1"/>
  <c r="DM96" i="13" s="1"/>
  <c r="BQ91" i="13"/>
  <c r="BR91" i="13" s="1"/>
  <c r="BQ91" i="10"/>
  <c r="BR91" i="10" s="1"/>
  <c r="BQ91" i="6"/>
  <c r="BR91" i="6" s="1"/>
  <c r="DB91" i="12"/>
  <c r="DB91" i="9"/>
  <c r="DB91" i="11"/>
  <c r="DB91" i="13"/>
  <c r="DB91" i="8"/>
  <c r="DB91" i="10"/>
  <c r="DY91" i="12"/>
  <c r="DY93" i="12" s="1"/>
  <c r="DY96" i="12" s="1"/>
  <c r="CO91" i="10"/>
  <c r="CO93" i="10" s="1"/>
  <c r="CO96" i="10" s="1"/>
  <c r="CC91" i="11"/>
  <c r="CC93" i="11" s="1"/>
  <c r="CC96" i="11" s="1"/>
  <c r="CC91" i="6"/>
  <c r="BQ91" i="9"/>
  <c r="BR91" i="9" s="1"/>
  <c r="DN91" i="9"/>
  <c r="DN91" i="11"/>
  <c r="DN91" i="12"/>
  <c r="DN91" i="13"/>
  <c r="DZ91" i="6"/>
  <c r="DZ91" i="12"/>
  <c r="DZ91" i="13"/>
  <c r="DY91" i="6"/>
  <c r="DY91" i="8"/>
  <c r="DY93" i="8" s="1"/>
  <c r="DY96" i="8" s="1"/>
  <c r="CO91" i="13"/>
  <c r="CO93" i="13" s="1"/>
  <c r="CO96" i="13" s="1"/>
  <c r="CO91" i="9"/>
  <c r="CO93" i="9" s="1"/>
  <c r="CO96" i="9" s="1"/>
  <c r="CC91" i="10"/>
  <c r="CC93" i="10" s="1"/>
  <c r="CC96" i="10" s="1"/>
  <c r="DM91" i="12"/>
  <c r="DM93" i="12" s="1"/>
  <c r="DM96" i="12" s="1"/>
  <c r="DA91" i="6"/>
  <c r="BQ91" i="8"/>
  <c r="BR91" i="8" s="1"/>
  <c r="DY91" i="13"/>
  <c r="DY93" i="13" s="1"/>
  <c r="DY96" i="13" s="1"/>
  <c r="CC91" i="9"/>
  <c r="CC93" i="9" s="1"/>
  <c r="CC96" i="9" s="1"/>
  <c r="DM91" i="9"/>
  <c r="DM93" i="9" s="1"/>
  <c r="DM96" i="9" s="1"/>
  <c r="DM91" i="6"/>
  <c r="BQ91" i="11"/>
  <c r="BR91" i="11" s="1"/>
  <c r="BQ91" i="12"/>
  <c r="BR91" i="12" s="1"/>
  <c r="CD44" i="5"/>
  <c r="CD45" i="5"/>
  <c r="CE45" i="5" s="1"/>
  <c r="CP44" i="5"/>
  <c r="CP45" i="5"/>
  <c r="BZ60" i="6"/>
  <c r="BZ62" i="6" s="1"/>
  <c r="BZ64" i="6" s="1"/>
  <c r="DA46" i="6"/>
  <c r="BR44" i="6"/>
  <c r="BQ46" i="6"/>
  <c r="BR46" i="6" s="1"/>
  <c r="CC46" i="6"/>
  <c r="DX62" i="8"/>
  <c r="DX64" i="8" s="1"/>
  <c r="CB62" i="9"/>
  <c r="CB64" i="9" s="1"/>
  <c r="DY60" i="12"/>
  <c r="DY62" i="12" s="1"/>
  <c r="DY64" i="12" s="1"/>
  <c r="DY93" i="11"/>
  <c r="DY96" i="11" s="1"/>
  <c r="DY60" i="11"/>
  <c r="DM93" i="10"/>
  <c r="DM96" i="10" s="1"/>
  <c r="DM60" i="10"/>
  <c r="DM62" i="10" s="1"/>
  <c r="DM64" i="10" s="1"/>
  <c r="CO93" i="8"/>
  <c r="CO96" i="8" s="1"/>
  <c r="CO60" i="8"/>
  <c r="CO62" i="8" s="1"/>
  <c r="CO64" i="8" s="1"/>
  <c r="CC93" i="12"/>
  <c r="CC96" i="12" s="1"/>
  <c r="CC60" i="12"/>
  <c r="CC62" i="12" s="1"/>
  <c r="CC64" i="12" s="1"/>
  <c r="CC60" i="8"/>
  <c r="CC62" i="8" s="1"/>
  <c r="CC64" i="8" s="1"/>
  <c r="BD62" i="11"/>
  <c r="BD64" i="11" s="1"/>
  <c r="CB62" i="8"/>
  <c r="CB64" i="8" s="1"/>
  <c r="BD62" i="12"/>
  <c r="BD64" i="12" s="1"/>
  <c r="DA93" i="8"/>
  <c r="DA96" i="8" s="1"/>
  <c r="DA60" i="8"/>
  <c r="DA62" i="8" s="1"/>
  <c r="DA64" i="8" s="1"/>
  <c r="DA93" i="11"/>
  <c r="DA96" i="11" s="1"/>
  <c r="DA60" i="11"/>
  <c r="DA62" i="11" s="1"/>
  <c r="DA64" i="11" s="1"/>
  <c r="BQ60" i="12"/>
  <c r="BQ60" i="9"/>
  <c r="BQ60" i="13"/>
  <c r="DY93" i="10"/>
  <c r="DY96" i="10" s="1"/>
  <c r="DY60" i="10"/>
  <c r="DM60" i="13"/>
  <c r="DM62" i="13" s="1"/>
  <c r="DM64" i="13" s="1"/>
  <c r="DM93" i="11"/>
  <c r="DM96" i="11" s="1"/>
  <c r="DM60" i="11"/>
  <c r="DM62" i="11" s="1"/>
  <c r="DM64" i="11" s="1"/>
  <c r="DM60" i="9"/>
  <c r="DM62" i="9" s="1"/>
  <c r="DM64" i="9" s="1"/>
  <c r="CO60" i="11"/>
  <c r="CO62" i="11" s="1"/>
  <c r="CO64" i="11" s="1"/>
  <c r="CO93" i="12"/>
  <c r="CO96" i="12" s="1"/>
  <c r="CO60" i="12"/>
  <c r="CO62" i="12" s="1"/>
  <c r="CO64" i="12" s="1"/>
  <c r="CC60" i="11"/>
  <c r="CC62" i="11" s="1"/>
  <c r="CC64" i="11" s="1"/>
  <c r="BD93" i="11"/>
  <c r="BD96" i="11" s="1"/>
  <c r="BD62" i="8"/>
  <c r="BE62" i="8" s="1"/>
  <c r="BE60" i="8"/>
  <c r="DA93" i="13"/>
  <c r="DA96" i="13" s="1"/>
  <c r="DA60" i="13"/>
  <c r="DA62" i="13" s="1"/>
  <c r="DA64" i="13" s="1"/>
  <c r="BQ60" i="8"/>
  <c r="BD93" i="9"/>
  <c r="BD96" i="9" s="1"/>
  <c r="DL62" i="11"/>
  <c r="DL64" i="11" s="1"/>
  <c r="CD45" i="6"/>
  <c r="CE45" i="6" s="1"/>
  <c r="DZ45" i="6"/>
  <c r="CP45" i="6"/>
  <c r="DN44" i="5"/>
  <c r="DN45" i="5"/>
  <c r="CL60" i="6"/>
  <c r="CL62" i="6" s="1"/>
  <c r="CL64" i="6" s="1"/>
  <c r="DZ44" i="5"/>
  <c r="DZ45" i="5"/>
  <c r="DB45" i="6"/>
  <c r="DJ60" i="6"/>
  <c r="DJ62" i="6" s="1"/>
  <c r="DJ64" i="6" s="1"/>
  <c r="CO46" i="6"/>
  <c r="DY46" i="6"/>
  <c r="DM46" i="6"/>
  <c r="BD62" i="10"/>
  <c r="BD64" i="10" s="1"/>
  <c r="DN45" i="6"/>
  <c r="DB44" i="5"/>
  <c r="DB45" i="5"/>
  <c r="DV60" i="6"/>
  <c r="DV62" i="6" s="1"/>
  <c r="DV64" i="6" s="1"/>
  <c r="BD62" i="9"/>
  <c r="BD64" i="9" s="1"/>
  <c r="DX62" i="13"/>
  <c r="DX64" i="13" s="1"/>
  <c r="CY64" i="8"/>
  <c r="DY93" i="9"/>
  <c r="DY96" i="9" s="1"/>
  <c r="DY60" i="9"/>
  <c r="DY62" i="9" s="1"/>
  <c r="DY64" i="9" s="1"/>
  <c r="DM93" i="8"/>
  <c r="DM96" i="8" s="1"/>
  <c r="DM60" i="8"/>
  <c r="CO60" i="10"/>
  <c r="CO62" i="10" s="1"/>
  <c r="CO64" i="10" s="1"/>
  <c r="CC60" i="10"/>
  <c r="CC62" i="10" s="1"/>
  <c r="CC64" i="10" s="1"/>
  <c r="DA93" i="9"/>
  <c r="DA96" i="9" s="1"/>
  <c r="DA60" i="9"/>
  <c r="DA62" i="9" s="1"/>
  <c r="DA64" i="9" s="1"/>
  <c r="DA93" i="10"/>
  <c r="DA96" i="10" s="1"/>
  <c r="DA60" i="10"/>
  <c r="DA62" i="10" s="1"/>
  <c r="DA64" i="10" s="1"/>
  <c r="BQ60" i="11"/>
  <c r="BR44" i="5"/>
  <c r="DY60" i="13"/>
  <c r="DY62" i="13" s="1"/>
  <c r="DY64" i="13" s="1"/>
  <c r="DY60" i="8"/>
  <c r="DM60" i="12"/>
  <c r="DM62" i="12" s="1"/>
  <c r="DM64" i="12" s="1"/>
  <c r="CO60" i="13"/>
  <c r="CO62" i="13" s="1"/>
  <c r="CO64" i="13" s="1"/>
  <c r="CO60" i="9"/>
  <c r="CO62" i="9" s="1"/>
  <c r="CO64" i="9" s="1"/>
  <c r="CC60" i="13"/>
  <c r="CC62" i="13" s="1"/>
  <c r="CC64" i="13" s="1"/>
  <c r="CC60" i="9"/>
  <c r="CC62" i="9" s="1"/>
  <c r="CC64" i="9" s="1"/>
  <c r="DA93" i="12"/>
  <c r="DA96" i="12" s="1"/>
  <c r="DA60" i="12"/>
  <c r="DA62" i="12" s="1"/>
  <c r="DA64" i="12" s="1"/>
  <c r="BQ60" i="10"/>
  <c r="CC34" i="6"/>
  <c r="CC76" i="6" s="1"/>
  <c r="CO53" i="6"/>
  <c r="CO78" i="6" s="1"/>
  <c r="DB44" i="6"/>
  <c r="DB33" i="6"/>
  <c r="DB43" i="6"/>
  <c r="BR9" i="6"/>
  <c r="BQ34" i="6"/>
  <c r="BR34" i="6" s="1"/>
  <c r="DN44" i="6"/>
  <c r="DN33" i="6"/>
  <c r="DN43" i="6"/>
  <c r="DM34" i="6"/>
  <c r="DM76" i="6" s="1"/>
  <c r="CN80" i="6"/>
  <c r="CO34" i="6"/>
  <c r="DA34" i="6"/>
  <c r="CD44" i="6"/>
  <c r="CD33" i="6"/>
  <c r="CE33" i="6" s="1"/>
  <c r="CD43" i="6"/>
  <c r="CE43" i="6" s="1"/>
  <c r="DZ44" i="6"/>
  <c r="DZ33" i="6"/>
  <c r="DZ43" i="6"/>
  <c r="CP44" i="6"/>
  <c r="CP33" i="6"/>
  <c r="CP43" i="6"/>
  <c r="BD36" i="6"/>
  <c r="BD55" i="6" s="1"/>
  <c r="BD60" i="6" s="1"/>
  <c r="DY34" i="6"/>
  <c r="DY76" i="6" s="1"/>
  <c r="DY80" i="6" s="1"/>
  <c r="CB80" i="6"/>
  <c r="CB82" i="6" s="1"/>
  <c r="CB84" i="6" s="1"/>
  <c r="CO34" i="5"/>
  <c r="DM34" i="5"/>
  <c r="DM76" i="5" s="1"/>
  <c r="CC34" i="5"/>
  <c r="CC76" i="5" s="1"/>
  <c r="DZ33" i="5"/>
  <c r="DN33" i="5"/>
  <c r="DB33" i="5"/>
  <c r="DY34" i="5"/>
  <c r="DY36" i="5" s="1"/>
  <c r="DA34" i="5"/>
  <c r="DA76" i="5" s="1"/>
  <c r="CD33" i="5"/>
  <c r="CE33" i="5" s="1"/>
  <c r="CP33" i="5"/>
  <c r="BR9" i="5"/>
  <c r="BQ34" i="5"/>
  <c r="BR34" i="5" s="1"/>
  <c r="CZ80" i="2"/>
  <c r="CN80" i="2"/>
  <c r="AQ80" i="3"/>
  <c r="AR80" i="3" s="1"/>
  <c r="DX80" i="5"/>
  <c r="DL80" i="5"/>
  <c r="DL80" i="6"/>
  <c r="DL82" i="6" s="1"/>
  <c r="CZ80" i="6"/>
  <c r="CZ82" i="6" s="1"/>
  <c r="CZ80" i="5"/>
  <c r="CN80" i="5"/>
  <c r="CB80" i="5"/>
  <c r="CB82" i="5" s="1"/>
  <c r="BP80" i="5"/>
  <c r="BP82" i="5" s="1"/>
  <c r="BP80" i="6"/>
  <c r="DN29" i="3"/>
  <c r="BB60" i="3"/>
  <c r="BB62" i="3" s="1"/>
  <c r="BB64" i="3" s="1"/>
  <c r="AP60" i="3"/>
  <c r="AP62" i="3" s="1"/>
  <c r="AP64" i="3" s="1"/>
  <c r="CP29" i="3"/>
  <c r="CL60" i="3"/>
  <c r="CL62" i="3" s="1"/>
  <c r="CL64" i="3" s="1"/>
  <c r="DB29" i="3"/>
  <c r="CD29" i="3"/>
  <c r="CE29" i="3" s="1"/>
  <c r="CX60" i="3"/>
  <c r="CX62" i="3" s="1"/>
  <c r="CX64" i="3" s="1"/>
  <c r="DZ29" i="3"/>
  <c r="DW60" i="3"/>
  <c r="DW62" i="3" s="1"/>
  <c r="DW64" i="3" s="1"/>
  <c r="DJ60" i="3"/>
  <c r="DJ62" i="3" s="1"/>
  <c r="BZ60" i="3"/>
  <c r="BZ62" i="3" s="1"/>
  <c r="BZ64" i="3" s="1"/>
  <c r="CD29" i="2"/>
  <c r="CE29" i="2" s="1"/>
  <c r="DZ29" i="2"/>
  <c r="DB29" i="2"/>
  <c r="CP29" i="2"/>
  <c r="DN29" i="2"/>
  <c r="CN76" i="1"/>
  <c r="CN80" i="1" s="1"/>
  <c r="CB76" i="1"/>
  <c r="CB80" i="1" s="1"/>
  <c r="BP76" i="1"/>
  <c r="BP80" i="1" s="1"/>
  <c r="CZ76" i="1"/>
  <c r="CZ80" i="1" s="1"/>
  <c r="AQ80" i="1"/>
  <c r="AR80" i="1" s="1"/>
  <c r="BE78" i="5"/>
  <c r="BE78" i="6"/>
  <c r="CL82" i="3"/>
  <c r="CL84" i="3" s="1"/>
  <c r="BZ82" i="3"/>
  <c r="BZ84" i="3" s="1"/>
  <c r="DW80" i="3"/>
  <c r="DW82" i="3" s="1"/>
  <c r="BE53" i="1"/>
  <c r="BD78" i="1"/>
  <c r="BE78" i="1" s="1"/>
  <c r="DV96" i="2"/>
  <c r="DV86" i="2"/>
  <c r="DJ96" i="2"/>
  <c r="DJ86" i="2"/>
  <c r="BE53" i="2"/>
  <c r="BD78" i="2"/>
  <c r="BE78" i="2" s="1"/>
  <c r="CX86" i="3"/>
  <c r="CX93" i="3"/>
  <c r="CX96" i="3" s="1"/>
  <c r="DJ93" i="3"/>
  <c r="DJ96" i="3" s="1"/>
  <c r="DJ86" i="3"/>
  <c r="BN86" i="3"/>
  <c r="BN93" i="3"/>
  <c r="BN96" i="3" s="1"/>
  <c r="BE53" i="3"/>
  <c r="BD78" i="3"/>
  <c r="BE78" i="3" s="1"/>
  <c r="BE53" i="4"/>
  <c r="BD78" i="4"/>
  <c r="AR78" i="4"/>
  <c r="DX55" i="6"/>
  <c r="DX60" i="6" s="1"/>
  <c r="BO55" i="6"/>
  <c r="CA55" i="6"/>
  <c r="BC55" i="6"/>
  <c r="DW55" i="6"/>
  <c r="CM55" i="6"/>
  <c r="DK55" i="6"/>
  <c r="DJ62" i="1"/>
  <c r="DJ64" i="1" s="1"/>
  <c r="DW55" i="1"/>
  <c r="DW60" i="1" s="1"/>
  <c r="DW62" i="1" s="1"/>
  <c r="DW64" i="1" s="1"/>
  <c r="DM53" i="1"/>
  <c r="DM78" i="1" s="1"/>
  <c r="DV60" i="1"/>
  <c r="DK55" i="1"/>
  <c r="DK60" i="1" s="1"/>
  <c r="DW55" i="2"/>
  <c r="DW60" i="2" s="1"/>
  <c r="DW62" i="2" s="1"/>
  <c r="DW64" i="2" s="1"/>
  <c r="DK55" i="2"/>
  <c r="DK60" i="2" s="1"/>
  <c r="DK62" i="2" s="1"/>
  <c r="DK64" i="2" s="1"/>
  <c r="BO55" i="3"/>
  <c r="BO60" i="3" s="1"/>
  <c r="CA55" i="3"/>
  <c r="CY55" i="3"/>
  <c r="CY60" i="3" s="1"/>
  <c r="BC55" i="3"/>
  <c r="BC60" i="3" s="1"/>
  <c r="BO55" i="4"/>
  <c r="BO60" i="4" s="1"/>
  <c r="BO62" i="4" s="1"/>
  <c r="BO64" i="4" s="1"/>
  <c r="DW55" i="4"/>
  <c r="DW60" i="4" s="1"/>
  <c r="DW62" i="4" s="1"/>
  <c r="DW64" i="4" s="1"/>
  <c r="BC55" i="4"/>
  <c r="BC60" i="4" s="1"/>
  <c r="BC62" i="4" s="1"/>
  <c r="BC64" i="4" s="1"/>
  <c r="CY55" i="4"/>
  <c r="CY60" i="4" s="1"/>
  <c r="CY62" i="4" s="1"/>
  <c r="CY64" i="4" s="1"/>
  <c r="CM55" i="4"/>
  <c r="CM60" i="4" s="1"/>
  <c r="CM62" i="4" s="1"/>
  <c r="CM64" i="4" s="1"/>
  <c r="DY53" i="5"/>
  <c r="DY78" i="5" s="1"/>
  <c r="DW82" i="5"/>
  <c r="DW84" i="5" s="1"/>
  <c r="DW86" i="5" s="1"/>
  <c r="DA53" i="5"/>
  <c r="DA78" i="5" s="1"/>
  <c r="DY53" i="3"/>
  <c r="DY78" i="3" s="1"/>
  <c r="DY53" i="2"/>
  <c r="DY78" i="2" s="1"/>
  <c r="DY53" i="4"/>
  <c r="DY78" i="4" s="1"/>
  <c r="CO53" i="2"/>
  <c r="CO78" i="2" s="1"/>
  <c r="CC53" i="3"/>
  <c r="CC78" i="3" s="1"/>
  <c r="DA53" i="4"/>
  <c r="DA78" i="4" s="1"/>
  <c r="CO53" i="4"/>
  <c r="CO78" i="4" s="1"/>
  <c r="DM53" i="5"/>
  <c r="DM78" i="5" s="1"/>
  <c r="DM53" i="6"/>
  <c r="DM78" i="6" s="1"/>
  <c r="CC53" i="6"/>
  <c r="CC78" i="6" s="1"/>
  <c r="CC53" i="1"/>
  <c r="CC78" i="1" s="1"/>
  <c r="CO53" i="1"/>
  <c r="CO78" i="1" s="1"/>
  <c r="DA53" i="6"/>
  <c r="DA78" i="6" s="1"/>
  <c r="BR53" i="6"/>
  <c r="BQ53" i="6"/>
  <c r="BQ78" i="6" s="1"/>
  <c r="CO53" i="5"/>
  <c r="CO78" i="5" s="1"/>
  <c r="CC53" i="5"/>
  <c r="CC78" i="5" s="1"/>
  <c r="BR53" i="5"/>
  <c r="BQ53" i="5"/>
  <c r="BQ78" i="5" s="1"/>
  <c r="BY93" i="4"/>
  <c r="BY96" i="4" s="1"/>
  <c r="BQ53" i="4"/>
  <c r="CC53" i="4"/>
  <c r="CC78" i="4" s="1"/>
  <c r="DM53" i="4"/>
  <c r="DM78" i="4" s="1"/>
  <c r="CO53" i="3"/>
  <c r="CO78" i="3" s="1"/>
  <c r="DM53" i="3"/>
  <c r="DM78" i="3" s="1"/>
  <c r="DA53" i="3"/>
  <c r="DA78" i="3" s="1"/>
  <c r="BQ53" i="3"/>
  <c r="DM53" i="2"/>
  <c r="DM78" i="2" s="1"/>
  <c r="BQ53" i="2"/>
  <c r="CC53" i="2"/>
  <c r="CC78" i="2" s="1"/>
  <c r="DA53" i="2"/>
  <c r="DA78" i="2" s="1"/>
  <c r="BQ53" i="1"/>
  <c r="DY53" i="1"/>
  <c r="DY78" i="1" s="1"/>
  <c r="DA53" i="1"/>
  <c r="DA78" i="1" s="1"/>
  <c r="BR25" i="1"/>
  <c r="BR33" i="4"/>
  <c r="BR11" i="1"/>
  <c r="BR22" i="1"/>
  <c r="BR28" i="1"/>
  <c r="BR26" i="1"/>
  <c r="BR20" i="1"/>
  <c r="BR21" i="1"/>
  <c r="BR33" i="1"/>
  <c r="BR31" i="1"/>
  <c r="BR23" i="1"/>
  <c r="BR27" i="1"/>
  <c r="BR13" i="4"/>
  <c r="BR30" i="1"/>
  <c r="BR32" i="1"/>
  <c r="BR24" i="1"/>
  <c r="DA41" i="6"/>
  <c r="DA77" i="6" s="1"/>
  <c r="AO93" i="4"/>
  <c r="AO96" i="4" s="1"/>
  <c r="CA82" i="4"/>
  <c r="CA84" i="4" s="1"/>
  <c r="CA86" i="4" s="1"/>
  <c r="BZ82" i="4"/>
  <c r="BZ84" i="4" s="1"/>
  <c r="BZ86" i="4" s="1"/>
  <c r="BA93" i="4"/>
  <c r="BA96" i="4" s="1"/>
  <c r="DY34" i="1"/>
  <c r="DY36" i="1" s="1"/>
  <c r="AR36" i="4"/>
  <c r="DW82" i="6"/>
  <c r="DW84" i="6" s="1"/>
  <c r="DW86" i="6" s="1"/>
  <c r="DK74" i="4"/>
  <c r="DI64" i="3"/>
  <c r="CW86" i="3"/>
  <c r="CW93" i="3"/>
  <c r="CW96" i="3" s="1"/>
  <c r="BD72" i="6"/>
  <c r="BE72" i="6" s="1"/>
  <c r="BE71" i="6"/>
  <c r="DZ32" i="6"/>
  <c r="DZ19" i="6"/>
  <c r="DZ26" i="6"/>
  <c r="DZ30" i="6"/>
  <c r="DZ23" i="6"/>
  <c r="DZ20" i="6"/>
  <c r="DZ22" i="6"/>
  <c r="DZ31" i="6"/>
  <c r="DZ18" i="6"/>
  <c r="DZ21" i="6"/>
  <c r="DZ29" i="6"/>
  <c r="DZ25" i="6"/>
  <c r="DZ28" i="6"/>
  <c r="DZ27" i="6"/>
  <c r="DZ24" i="6"/>
  <c r="DZ16" i="6"/>
  <c r="CN77" i="4"/>
  <c r="DL71" i="4"/>
  <c r="DL72" i="4" s="1"/>
  <c r="CZ36" i="5"/>
  <c r="BR38" i="4"/>
  <c r="DL36" i="2"/>
  <c r="DL76" i="2"/>
  <c r="DL80" i="2" s="1"/>
  <c r="AR36" i="3"/>
  <c r="CO34" i="2"/>
  <c r="CO76" i="2" s="1"/>
  <c r="DL77" i="4"/>
  <c r="BR17" i="1"/>
  <c r="BR39" i="4"/>
  <c r="BR19" i="1"/>
  <c r="CB36" i="3"/>
  <c r="CB76" i="3"/>
  <c r="CB80" i="3" s="1"/>
  <c r="CC34" i="1"/>
  <c r="AR76" i="3"/>
  <c r="BD76" i="3"/>
  <c r="BD36" i="3"/>
  <c r="BD55" i="3" s="1"/>
  <c r="BD60" i="3" s="1"/>
  <c r="BE34" i="3"/>
  <c r="DA34" i="1"/>
  <c r="BR12" i="1"/>
  <c r="Q93" i="5"/>
  <c r="Q96" i="5" s="1"/>
  <c r="R96" i="5" s="1"/>
  <c r="R97" i="5" s="1"/>
  <c r="DX76" i="3"/>
  <c r="DX80" i="3" s="1"/>
  <c r="DX36" i="3"/>
  <c r="DZ19" i="5"/>
  <c r="DZ26" i="5"/>
  <c r="DZ23" i="5"/>
  <c r="DZ25" i="5"/>
  <c r="DZ21" i="5"/>
  <c r="DZ30" i="5"/>
  <c r="DZ20" i="5"/>
  <c r="DZ16" i="5"/>
  <c r="DZ18" i="5"/>
  <c r="DZ31" i="5"/>
  <c r="DZ27" i="5"/>
  <c r="DZ24" i="5"/>
  <c r="DZ29" i="5"/>
  <c r="DZ28" i="5"/>
  <c r="DZ22" i="5"/>
  <c r="DZ32" i="5"/>
  <c r="DN29" i="5"/>
  <c r="DN25" i="5"/>
  <c r="DN21" i="5"/>
  <c r="DN16" i="5"/>
  <c r="DN30" i="5"/>
  <c r="DN27" i="5"/>
  <c r="DN24" i="5"/>
  <c r="DN19" i="5"/>
  <c r="DN31" i="5"/>
  <c r="DN20" i="5"/>
  <c r="DN26" i="5"/>
  <c r="DN23" i="5"/>
  <c r="DN28" i="5"/>
  <c r="DN32" i="5"/>
  <c r="DN18" i="5"/>
  <c r="DN22" i="5"/>
  <c r="CZ36" i="3"/>
  <c r="CZ76" i="3"/>
  <c r="DB30" i="5"/>
  <c r="DB16" i="5"/>
  <c r="DB20" i="5"/>
  <c r="DB27" i="5"/>
  <c r="DB31" i="5"/>
  <c r="DB29" i="5"/>
  <c r="DB24" i="5"/>
  <c r="DB19" i="5"/>
  <c r="DB21" i="5"/>
  <c r="DB23" i="5"/>
  <c r="DB26" i="5"/>
  <c r="DB28" i="5"/>
  <c r="DB18" i="5"/>
  <c r="DB25" i="5"/>
  <c r="DB32" i="5"/>
  <c r="DB22" i="5"/>
  <c r="CP32" i="3"/>
  <c r="CP27" i="3"/>
  <c r="CP23" i="3"/>
  <c r="CP19" i="3"/>
  <c r="CP15" i="3"/>
  <c r="CP12" i="3"/>
  <c r="CP9" i="3"/>
  <c r="CP33" i="3"/>
  <c r="CP25" i="3"/>
  <c r="CP18" i="3"/>
  <c r="CP16" i="3"/>
  <c r="CP20" i="3"/>
  <c r="CP10" i="3"/>
  <c r="CP24" i="3"/>
  <c r="CP21" i="3"/>
  <c r="CP28" i="3"/>
  <c r="CP31" i="3"/>
  <c r="CP26" i="3"/>
  <c r="CP22" i="3"/>
  <c r="CP17" i="3"/>
  <c r="CP11" i="3"/>
  <c r="CP30" i="3"/>
  <c r="CP14" i="3"/>
  <c r="BP77" i="4"/>
  <c r="BQ34" i="2"/>
  <c r="DY34" i="3"/>
  <c r="BR88" i="1"/>
  <c r="BR10" i="1"/>
  <c r="CK86" i="3"/>
  <c r="CK93" i="3"/>
  <c r="CK96" i="3" s="1"/>
  <c r="DX76" i="1"/>
  <c r="DX80" i="1" s="1"/>
  <c r="DX36" i="1"/>
  <c r="DM34" i="1"/>
  <c r="DU86" i="2"/>
  <c r="DU96" i="2"/>
  <c r="DX36" i="2"/>
  <c r="DX76" i="2"/>
  <c r="CD29" i="5"/>
  <c r="CE29" i="5" s="1"/>
  <c r="CD25" i="5"/>
  <c r="CE25" i="5" s="1"/>
  <c r="CD27" i="5"/>
  <c r="CE27" i="5" s="1"/>
  <c r="CD32" i="5"/>
  <c r="CE32" i="5" s="1"/>
  <c r="CD22" i="5"/>
  <c r="CE22" i="5" s="1"/>
  <c r="CD19" i="5"/>
  <c r="CE19" i="5" s="1"/>
  <c r="CD16" i="5"/>
  <c r="CE16" i="5" s="1"/>
  <c r="CD30" i="5"/>
  <c r="CE30" i="5" s="1"/>
  <c r="CD20" i="5"/>
  <c r="CE20" i="5" s="1"/>
  <c r="CD18" i="5"/>
  <c r="CE18" i="5" s="1"/>
  <c r="CD26" i="5"/>
  <c r="CE26" i="5" s="1"/>
  <c r="CD24" i="5"/>
  <c r="CE24" i="5" s="1"/>
  <c r="CD21" i="5"/>
  <c r="CE21" i="5" s="1"/>
  <c r="CD28" i="5"/>
  <c r="CE28" i="5" s="1"/>
  <c r="CD23" i="5"/>
  <c r="CE23" i="5" s="1"/>
  <c r="CD31" i="5"/>
  <c r="CE31" i="5" s="1"/>
  <c r="CP32" i="1"/>
  <c r="CP22" i="1"/>
  <c r="CP17" i="1"/>
  <c r="CP31" i="1"/>
  <c r="CP9" i="1"/>
  <c r="CP25" i="1"/>
  <c r="CP20" i="1"/>
  <c r="CP15" i="1"/>
  <c r="CP16" i="1"/>
  <c r="CP30" i="1"/>
  <c r="CP27" i="1"/>
  <c r="CP14" i="1"/>
  <c r="CP18" i="1"/>
  <c r="CP21" i="1"/>
  <c r="CP19" i="1"/>
  <c r="CP26" i="1"/>
  <c r="CP33" i="1"/>
  <c r="CP12" i="1"/>
  <c r="CP23" i="1"/>
  <c r="CP10" i="1"/>
  <c r="CP28" i="1"/>
  <c r="CP11" i="1"/>
  <c r="CP24" i="1"/>
  <c r="DZ16" i="2"/>
  <c r="DZ30" i="2"/>
  <c r="DZ21" i="2"/>
  <c r="DZ32" i="2"/>
  <c r="DZ9" i="2"/>
  <c r="DZ10" i="2"/>
  <c r="DZ31" i="2"/>
  <c r="DZ28" i="2"/>
  <c r="DZ20" i="2"/>
  <c r="DZ14" i="2"/>
  <c r="DZ27" i="2"/>
  <c r="DZ12" i="2"/>
  <c r="DZ11" i="2"/>
  <c r="DZ23" i="2"/>
  <c r="DZ19" i="2"/>
  <c r="DZ25" i="2"/>
  <c r="DZ18" i="2"/>
  <c r="DZ26" i="2"/>
  <c r="DZ33" i="2"/>
  <c r="DZ24" i="2"/>
  <c r="DZ15" i="2"/>
  <c r="DZ17" i="2"/>
  <c r="DZ22" i="2"/>
  <c r="AR77" i="4"/>
  <c r="BD72" i="5"/>
  <c r="BE72" i="5" s="1"/>
  <c r="BE71" i="5"/>
  <c r="CO34" i="1"/>
  <c r="BR13" i="1"/>
  <c r="CB77" i="4"/>
  <c r="AR76" i="2"/>
  <c r="DA34" i="2"/>
  <c r="DA76" i="2" s="1"/>
  <c r="BR15" i="1"/>
  <c r="CK62" i="3"/>
  <c r="CK64" i="3" s="1"/>
  <c r="DU93" i="3"/>
  <c r="DU96" i="3" s="1"/>
  <c r="DU86" i="3"/>
  <c r="CP26" i="2"/>
  <c r="CP27" i="2"/>
  <c r="CP22" i="2"/>
  <c r="CP11" i="2"/>
  <c r="CP14" i="2"/>
  <c r="CP19" i="2"/>
  <c r="CP20" i="2"/>
  <c r="CP25" i="2"/>
  <c r="CP23" i="2"/>
  <c r="CP15" i="2"/>
  <c r="CP30" i="2"/>
  <c r="CP17" i="2"/>
  <c r="CP24" i="2"/>
  <c r="CP21" i="2"/>
  <c r="CP9" i="2"/>
  <c r="CP12" i="2"/>
  <c r="CP28" i="2"/>
  <c r="CP10" i="2"/>
  <c r="CP18" i="2"/>
  <c r="CP33" i="2"/>
  <c r="CP32" i="2"/>
  <c r="CP16" i="2"/>
  <c r="CP31" i="2"/>
  <c r="DZ30" i="3"/>
  <c r="DZ25" i="3"/>
  <c r="DZ21" i="3"/>
  <c r="DZ17" i="3"/>
  <c r="DZ28" i="3"/>
  <c r="DZ26" i="3"/>
  <c r="DZ19" i="3"/>
  <c r="DZ11" i="3"/>
  <c r="DZ33" i="3"/>
  <c r="DZ27" i="3"/>
  <c r="DZ22" i="3"/>
  <c r="DZ20" i="3"/>
  <c r="DZ15" i="3"/>
  <c r="DZ10" i="3"/>
  <c r="DZ23" i="3"/>
  <c r="DZ9" i="3"/>
  <c r="DZ32" i="3"/>
  <c r="DZ12" i="3"/>
  <c r="DZ18" i="3"/>
  <c r="DZ24" i="3"/>
  <c r="DZ16" i="3"/>
  <c r="DZ31" i="3"/>
  <c r="DZ14" i="3"/>
  <c r="CD21" i="2"/>
  <c r="CE21" i="2" s="1"/>
  <c r="CD17" i="2"/>
  <c r="CE17" i="2" s="1"/>
  <c r="CD32" i="2"/>
  <c r="CE32" i="2" s="1"/>
  <c r="CD9" i="2"/>
  <c r="CE9" i="2" s="1"/>
  <c r="CD26" i="2"/>
  <c r="CE26" i="2" s="1"/>
  <c r="CD19" i="2"/>
  <c r="CE19" i="2" s="1"/>
  <c r="CD24" i="2"/>
  <c r="CE24" i="2" s="1"/>
  <c r="CD12" i="2"/>
  <c r="CE12" i="2" s="1"/>
  <c r="CD33" i="2"/>
  <c r="CE33" i="2" s="1"/>
  <c r="CD28" i="2"/>
  <c r="CE28" i="2" s="1"/>
  <c r="CD16" i="2"/>
  <c r="CE16" i="2" s="1"/>
  <c r="CD10" i="2"/>
  <c r="CE10" i="2" s="1"/>
  <c r="CD30" i="2"/>
  <c r="CE30" i="2" s="1"/>
  <c r="CD27" i="2"/>
  <c r="CE27" i="2" s="1"/>
  <c r="CD20" i="2"/>
  <c r="CE20" i="2" s="1"/>
  <c r="CD31" i="2"/>
  <c r="CE31" i="2" s="1"/>
  <c r="CD15" i="2"/>
  <c r="CE15" i="2" s="1"/>
  <c r="CE13" i="2"/>
  <c r="CD22" i="2"/>
  <c r="CE22" i="2" s="1"/>
  <c r="CD25" i="2"/>
  <c r="CE25" i="2" s="1"/>
  <c r="CD23" i="2"/>
  <c r="CE23" i="2" s="1"/>
  <c r="CD11" i="2"/>
  <c r="CE11" i="2" s="1"/>
  <c r="CD18" i="2"/>
  <c r="CE18" i="2" s="1"/>
  <c r="CD14" i="2"/>
  <c r="CE14" i="2" s="1"/>
  <c r="DB33" i="3"/>
  <c r="DB28" i="3"/>
  <c r="DB24" i="3"/>
  <c r="DB20" i="3"/>
  <c r="DB16" i="3"/>
  <c r="DB10" i="3"/>
  <c r="DB31" i="3"/>
  <c r="DB23" i="3"/>
  <c r="DB21" i="3"/>
  <c r="DB14" i="3"/>
  <c r="DB9" i="3"/>
  <c r="DB32" i="3"/>
  <c r="DB26" i="3"/>
  <c r="DB19" i="3"/>
  <c r="DB30" i="3"/>
  <c r="DB11" i="3"/>
  <c r="DB27" i="3"/>
  <c r="DB22" i="3"/>
  <c r="DB18" i="3"/>
  <c r="DB25" i="3"/>
  <c r="DB15" i="3"/>
  <c r="DB17" i="3"/>
  <c r="DB12" i="3"/>
  <c r="DZ15" i="1"/>
  <c r="DZ12" i="1"/>
  <c r="DZ9" i="1"/>
  <c r="DZ33" i="1"/>
  <c r="DZ28" i="1"/>
  <c r="DZ24" i="1"/>
  <c r="DZ20" i="1"/>
  <c r="DZ31" i="1"/>
  <c r="DZ23" i="1"/>
  <c r="DZ21" i="1"/>
  <c r="DZ14" i="1"/>
  <c r="DZ25" i="1"/>
  <c r="DZ18" i="1"/>
  <c r="DZ10" i="1"/>
  <c r="DZ32" i="1"/>
  <c r="DZ27" i="1"/>
  <c r="DZ19" i="1"/>
  <c r="DZ11" i="1"/>
  <c r="DZ30" i="1"/>
  <c r="DZ17" i="1"/>
  <c r="DZ16" i="1"/>
  <c r="DZ26" i="1"/>
  <c r="DZ22" i="1"/>
  <c r="DL76" i="3"/>
  <c r="DL36" i="3"/>
  <c r="BR9" i="1"/>
  <c r="BR16" i="1"/>
  <c r="DV82" i="3"/>
  <c r="DV84" i="3" s="1"/>
  <c r="Q95" i="5"/>
  <c r="N10" i="28"/>
  <c r="DA34" i="3"/>
  <c r="DN24" i="6"/>
  <c r="DN16" i="6"/>
  <c r="DN31" i="6"/>
  <c r="DN21" i="6"/>
  <c r="DN28" i="6"/>
  <c r="DN19" i="6"/>
  <c r="DN32" i="6"/>
  <c r="DN30" i="6"/>
  <c r="DN25" i="6"/>
  <c r="DN20" i="6"/>
  <c r="DN22" i="6"/>
  <c r="DN18" i="6"/>
  <c r="DN29" i="6"/>
  <c r="DN23" i="6"/>
  <c r="DN27" i="6"/>
  <c r="DN26" i="6"/>
  <c r="DN32" i="1"/>
  <c r="DN27" i="1"/>
  <c r="DN23" i="1"/>
  <c r="DN19" i="1"/>
  <c r="DN15" i="1"/>
  <c r="DN12" i="1"/>
  <c r="DN9" i="1"/>
  <c r="DN14" i="1"/>
  <c r="DN26" i="1"/>
  <c r="DN24" i="1"/>
  <c r="DN18" i="1"/>
  <c r="DN10" i="1"/>
  <c r="DN30" i="1"/>
  <c r="DN22" i="1"/>
  <c r="DN21" i="1"/>
  <c r="DN17" i="1"/>
  <c r="DN31" i="1"/>
  <c r="DN16" i="1"/>
  <c r="DN20" i="1"/>
  <c r="DN11" i="1"/>
  <c r="DN33" i="1"/>
  <c r="DN28" i="1"/>
  <c r="DN25" i="1"/>
  <c r="DN33" i="2"/>
  <c r="DN22" i="2"/>
  <c r="DN28" i="2"/>
  <c r="DN20" i="2"/>
  <c r="DN24" i="2"/>
  <c r="DN11" i="2"/>
  <c r="DN27" i="2"/>
  <c r="DN30" i="2"/>
  <c r="DN17" i="2"/>
  <c r="DN25" i="2"/>
  <c r="DN18" i="2"/>
  <c r="DN10" i="2"/>
  <c r="DN23" i="2"/>
  <c r="DN31" i="2"/>
  <c r="DN32" i="2"/>
  <c r="DN19" i="2"/>
  <c r="DN15" i="2"/>
  <c r="DN26" i="2"/>
  <c r="DN14" i="2"/>
  <c r="DN9" i="2"/>
  <c r="DN12" i="2"/>
  <c r="DN21" i="2"/>
  <c r="DN16" i="2"/>
  <c r="DB32" i="1"/>
  <c r="DB27" i="1"/>
  <c r="DB23" i="1"/>
  <c r="DB19" i="1"/>
  <c r="DB31" i="1"/>
  <c r="DB25" i="1"/>
  <c r="DB20" i="1"/>
  <c r="DB9" i="1"/>
  <c r="DB28" i="1"/>
  <c r="DB15" i="1"/>
  <c r="DB11" i="1"/>
  <c r="DB16" i="1"/>
  <c r="DB22" i="1"/>
  <c r="DB30" i="1"/>
  <c r="DB14" i="1"/>
  <c r="DB21" i="1"/>
  <c r="DB24" i="1"/>
  <c r="DB10" i="1"/>
  <c r="DB18" i="1"/>
  <c r="DB26" i="1"/>
  <c r="DB12" i="1"/>
  <c r="DB33" i="1"/>
  <c r="DB17" i="1"/>
  <c r="DI93" i="4"/>
  <c r="DI96" i="4" s="1"/>
  <c r="BR14" i="1"/>
  <c r="DM34" i="2"/>
  <c r="Q95" i="6"/>
  <c r="Q97" i="6" s="1"/>
  <c r="O11" i="28" s="1"/>
  <c r="N11" i="28"/>
  <c r="CN36" i="3"/>
  <c r="CN76" i="3"/>
  <c r="BD76" i="2"/>
  <c r="BE34" i="2"/>
  <c r="DM34" i="3"/>
  <c r="CD16" i="6"/>
  <c r="CE16" i="6" s="1"/>
  <c r="CD32" i="6"/>
  <c r="CE32" i="6" s="1"/>
  <c r="CD28" i="6"/>
  <c r="CE28" i="6" s="1"/>
  <c r="CD24" i="6"/>
  <c r="CE24" i="6" s="1"/>
  <c r="CD20" i="6"/>
  <c r="CE20" i="6" s="1"/>
  <c r="CD30" i="6"/>
  <c r="CE30" i="6" s="1"/>
  <c r="CD23" i="6"/>
  <c r="CE23" i="6" s="1"/>
  <c r="CD21" i="6"/>
  <c r="CE21" i="6" s="1"/>
  <c r="CD25" i="6"/>
  <c r="CE25" i="6" s="1"/>
  <c r="CD18" i="6"/>
  <c r="CE18" i="6" s="1"/>
  <c r="CD22" i="6"/>
  <c r="CE22" i="6" s="1"/>
  <c r="CE19" i="6"/>
  <c r="CD29" i="6"/>
  <c r="CE29" i="6" s="1"/>
  <c r="CD27" i="6"/>
  <c r="CE27" i="6" s="1"/>
  <c r="CD26" i="6"/>
  <c r="CE26" i="6" s="1"/>
  <c r="CD31" i="6"/>
  <c r="CE31" i="6" s="1"/>
  <c r="DB28" i="6"/>
  <c r="DB24" i="6"/>
  <c r="DB20" i="6"/>
  <c r="DB16" i="6"/>
  <c r="DB25" i="6"/>
  <c r="DB22" i="6"/>
  <c r="DB19" i="6"/>
  <c r="DB31" i="6"/>
  <c r="DB26" i="6"/>
  <c r="DB23" i="6"/>
  <c r="DB18" i="6"/>
  <c r="DB27" i="6"/>
  <c r="DB30" i="6"/>
  <c r="DB21" i="6"/>
  <c r="DB29" i="6"/>
  <c r="DB32" i="6"/>
  <c r="CD31" i="3"/>
  <c r="CE31" i="3" s="1"/>
  <c r="CD26" i="3"/>
  <c r="CE26" i="3" s="1"/>
  <c r="CD22" i="3"/>
  <c r="CE22" i="3" s="1"/>
  <c r="CD18" i="3"/>
  <c r="CE18" i="3" s="1"/>
  <c r="CD14" i="3"/>
  <c r="CE14" i="3" s="1"/>
  <c r="CD11" i="3"/>
  <c r="CD30" i="3"/>
  <c r="CE30" i="3" s="1"/>
  <c r="CD27" i="3"/>
  <c r="CE27" i="3" s="1"/>
  <c r="CD20" i="3"/>
  <c r="CE20" i="3" s="1"/>
  <c r="CD12" i="3"/>
  <c r="CE12" i="3" s="1"/>
  <c r="CD28" i="3"/>
  <c r="CE28" i="3" s="1"/>
  <c r="CD23" i="3"/>
  <c r="CE23" i="3" s="1"/>
  <c r="CD21" i="3"/>
  <c r="CE21" i="3" s="1"/>
  <c r="CD16" i="3"/>
  <c r="CE16" i="3" s="1"/>
  <c r="CD33" i="3"/>
  <c r="CE33" i="3" s="1"/>
  <c r="CD17" i="3"/>
  <c r="CE17" i="3" s="1"/>
  <c r="CD9" i="3"/>
  <c r="CE9" i="3" s="1"/>
  <c r="CD25" i="3"/>
  <c r="CE25" i="3" s="1"/>
  <c r="CD24" i="3"/>
  <c r="CE24" i="3" s="1"/>
  <c r="CE13" i="3"/>
  <c r="CD19" i="3"/>
  <c r="CE19" i="3" s="1"/>
  <c r="CD32" i="3"/>
  <c r="CE32" i="3" s="1"/>
  <c r="CD10" i="3"/>
  <c r="CE10" i="3" s="1"/>
  <c r="CD15" i="3"/>
  <c r="CE15" i="3" s="1"/>
  <c r="DB18" i="2"/>
  <c r="DB14" i="2"/>
  <c r="DB22" i="2"/>
  <c r="DB30" i="2"/>
  <c r="DB31" i="2"/>
  <c r="DB21" i="2"/>
  <c r="DB19" i="2"/>
  <c r="DB25" i="2"/>
  <c r="DB26" i="2"/>
  <c r="DB12" i="2"/>
  <c r="DB15" i="2"/>
  <c r="DB32" i="2"/>
  <c r="DB17" i="2"/>
  <c r="DB10" i="2"/>
  <c r="DB16" i="2"/>
  <c r="DB20" i="2"/>
  <c r="DB28" i="2"/>
  <c r="DB9" i="2"/>
  <c r="DB33" i="2"/>
  <c r="DB27" i="2"/>
  <c r="DB11" i="2"/>
  <c r="DB23" i="2"/>
  <c r="DB24" i="2"/>
  <c r="CW62" i="3"/>
  <c r="CW64" i="3" s="1"/>
  <c r="DY34" i="2"/>
  <c r="BY86" i="3"/>
  <c r="BY93" i="3"/>
  <c r="BY96" i="3" s="1"/>
  <c r="CC34" i="2"/>
  <c r="CC76" i="2" s="1"/>
  <c r="BR11" i="3"/>
  <c r="CO34" i="3"/>
  <c r="CZ77" i="4"/>
  <c r="BQ34" i="1"/>
  <c r="CD32" i="1"/>
  <c r="CD15" i="1"/>
  <c r="CD12" i="1"/>
  <c r="CD9" i="1"/>
  <c r="CD31" i="1"/>
  <c r="CD19" i="1"/>
  <c r="CD16" i="1"/>
  <c r="CD30" i="1"/>
  <c r="CD20" i="1"/>
  <c r="CD28" i="1"/>
  <c r="CD23" i="1"/>
  <c r="CD27" i="1"/>
  <c r="CD24" i="1"/>
  <c r="CD14" i="1"/>
  <c r="CD11" i="1"/>
  <c r="CD22" i="1"/>
  <c r="CD17" i="1"/>
  <c r="CD25" i="1"/>
  <c r="CD26" i="1"/>
  <c r="CD21" i="1"/>
  <c r="CD10" i="1"/>
  <c r="CD33" i="1"/>
  <c r="CD18" i="1"/>
  <c r="CP16" i="5"/>
  <c r="CP29" i="5"/>
  <c r="CP25" i="5"/>
  <c r="CP21" i="5"/>
  <c r="CP31" i="5"/>
  <c r="CP24" i="5"/>
  <c r="CP22" i="5"/>
  <c r="CP30" i="5"/>
  <c r="CP27" i="5"/>
  <c r="CP26" i="5"/>
  <c r="CP23" i="5"/>
  <c r="CP20" i="5"/>
  <c r="CP28" i="5"/>
  <c r="CP32" i="5"/>
  <c r="CP18" i="5"/>
  <c r="CP19" i="5"/>
  <c r="DN33" i="3"/>
  <c r="DN28" i="3"/>
  <c r="DN24" i="3"/>
  <c r="DN20" i="3"/>
  <c r="DN16" i="3"/>
  <c r="DN10" i="3"/>
  <c r="DN26" i="3"/>
  <c r="DN19" i="3"/>
  <c r="DN17" i="3"/>
  <c r="DN11" i="3"/>
  <c r="DN31" i="3"/>
  <c r="DN25" i="3"/>
  <c r="DN23" i="3"/>
  <c r="DN18" i="3"/>
  <c r="DN12" i="3"/>
  <c r="DN27" i="3"/>
  <c r="DN21" i="3"/>
  <c r="DN15" i="3"/>
  <c r="DN30" i="3"/>
  <c r="DN22" i="3"/>
  <c r="DN14" i="3"/>
  <c r="DN9" i="3"/>
  <c r="DN32" i="3"/>
  <c r="CP16" i="6"/>
  <c r="CP32" i="6"/>
  <c r="CP28" i="6"/>
  <c r="CP24" i="6"/>
  <c r="CP20" i="6"/>
  <c r="CP25" i="6"/>
  <c r="CP22" i="6"/>
  <c r="CP29" i="6"/>
  <c r="CP31" i="6"/>
  <c r="CP27" i="6"/>
  <c r="CP23" i="6"/>
  <c r="CP26" i="6"/>
  <c r="CP21" i="6"/>
  <c r="CP18" i="6"/>
  <c r="CP19" i="6"/>
  <c r="CP30" i="6"/>
  <c r="BP36" i="3"/>
  <c r="BP76" i="3"/>
  <c r="BP80" i="3" s="1"/>
  <c r="BR18" i="1"/>
  <c r="DV60" i="2"/>
  <c r="DV62" i="2" s="1"/>
  <c r="DV64" i="2" s="1"/>
  <c r="BQ34" i="3"/>
  <c r="CC34" i="3"/>
  <c r="BD76" i="1"/>
  <c r="BE34" i="1"/>
  <c r="DL76" i="1"/>
  <c r="DL80" i="1" s="1"/>
  <c r="DL36" i="1"/>
  <c r="CN76" i="4"/>
  <c r="CN80" i="4" s="1"/>
  <c r="BP76" i="4"/>
  <c r="BP80" i="4" s="1"/>
  <c r="BB82" i="4"/>
  <c r="BB84" i="4" s="1"/>
  <c r="BB86" i="4" s="1"/>
  <c r="CZ76" i="4"/>
  <c r="CZ80" i="4" s="1"/>
  <c r="CB76" i="4"/>
  <c r="CB80" i="4" s="1"/>
  <c r="CM82" i="4"/>
  <c r="CM84" i="4" s="1"/>
  <c r="CM86" i="4" s="1"/>
  <c r="DL36" i="4"/>
  <c r="O97" i="4"/>
  <c r="M9" i="28" s="1"/>
  <c r="L9" i="28"/>
  <c r="BD72" i="4"/>
  <c r="BE72" i="4" s="1"/>
  <c r="BE71" i="4"/>
  <c r="BB93" i="6"/>
  <c r="BB96" i="6" s="1"/>
  <c r="Q86" i="4"/>
  <c r="R86" i="4" s="1"/>
  <c r="Q93" i="4"/>
  <c r="Q96" i="4" s="1"/>
  <c r="DW74" i="4"/>
  <c r="DK82" i="5"/>
  <c r="DK84" i="5" s="1"/>
  <c r="DK86" i="5" s="1"/>
  <c r="BC82" i="6"/>
  <c r="BC84" i="6" s="1"/>
  <c r="BC86" i="6" s="1"/>
  <c r="DZ13" i="4"/>
  <c r="DZ27" i="4"/>
  <c r="DZ20" i="4"/>
  <c r="DZ28" i="4"/>
  <c r="DZ21" i="4"/>
  <c r="DZ11" i="4"/>
  <c r="DZ31" i="4"/>
  <c r="DZ18" i="4"/>
  <c r="DZ10" i="4"/>
  <c r="DZ29" i="4"/>
  <c r="DZ26" i="4"/>
  <c r="DZ24" i="4"/>
  <c r="DZ15" i="4"/>
  <c r="DZ23" i="4"/>
  <c r="DZ16" i="4"/>
  <c r="DZ32" i="4"/>
  <c r="DZ19" i="4"/>
  <c r="DZ22" i="4"/>
  <c r="DZ17" i="4"/>
  <c r="DZ33" i="4"/>
  <c r="DZ9" i="4"/>
  <c r="DZ14" i="4"/>
  <c r="DZ12" i="4"/>
  <c r="DZ30" i="4"/>
  <c r="DZ25" i="4"/>
  <c r="DN26" i="4"/>
  <c r="DN19" i="4"/>
  <c r="DN13" i="4"/>
  <c r="DN27" i="4"/>
  <c r="DN20" i="4"/>
  <c r="DN28" i="4"/>
  <c r="DN25" i="4"/>
  <c r="DN33" i="4"/>
  <c r="DN15" i="4"/>
  <c r="DN23" i="4"/>
  <c r="DN11" i="4"/>
  <c r="DN32" i="4"/>
  <c r="DN18" i="4"/>
  <c r="DN29" i="4"/>
  <c r="DN12" i="4"/>
  <c r="DN16" i="4"/>
  <c r="DN31" i="4"/>
  <c r="DN21" i="4"/>
  <c r="DN14" i="4"/>
  <c r="DN10" i="4"/>
  <c r="DN30" i="4"/>
  <c r="DN22" i="4"/>
  <c r="DN9" i="4"/>
  <c r="DN24" i="4"/>
  <c r="DN17" i="4"/>
  <c r="CP30" i="4"/>
  <c r="CP23" i="4"/>
  <c r="CP29" i="4"/>
  <c r="CP25" i="4"/>
  <c r="CP20" i="4"/>
  <c r="CP26" i="4"/>
  <c r="CP18" i="4"/>
  <c r="CP15" i="4"/>
  <c r="CP21" i="4"/>
  <c r="CP32" i="4"/>
  <c r="CP13" i="4"/>
  <c r="CP27" i="4"/>
  <c r="CP16" i="4"/>
  <c r="CP14" i="4"/>
  <c r="CP31" i="4"/>
  <c r="CP22" i="4"/>
  <c r="CP33" i="4"/>
  <c r="CP11" i="4"/>
  <c r="CP19" i="4"/>
  <c r="CP10" i="4"/>
  <c r="CP9" i="4"/>
  <c r="CP12" i="4"/>
  <c r="CP28" i="4"/>
  <c r="CP24" i="4"/>
  <c r="CP17" i="4"/>
  <c r="CD13" i="4"/>
  <c r="CD27" i="4"/>
  <c r="CE27" i="4" s="1"/>
  <c r="CD33" i="4"/>
  <c r="CD21" i="4"/>
  <c r="CE21" i="4" s="1"/>
  <c r="CD16" i="4"/>
  <c r="CE16" i="4" s="1"/>
  <c r="CD12" i="4"/>
  <c r="CE12" i="4" s="1"/>
  <c r="CD30" i="4"/>
  <c r="CE30" i="4" s="1"/>
  <c r="CD26" i="4"/>
  <c r="CE26" i="4" s="1"/>
  <c r="CD32" i="4"/>
  <c r="CE32" i="4" s="1"/>
  <c r="CD14" i="4"/>
  <c r="CE14" i="4" s="1"/>
  <c r="CD28" i="4"/>
  <c r="CE28" i="4" s="1"/>
  <c r="CD19" i="4"/>
  <c r="CE19" i="4" s="1"/>
  <c r="CD17" i="4"/>
  <c r="CE17" i="4" s="1"/>
  <c r="CD24" i="4"/>
  <c r="CE24" i="4" s="1"/>
  <c r="CD22" i="4"/>
  <c r="CE22" i="4" s="1"/>
  <c r="CD29" i="4"/>
  <c r="CE29" i="4" s="1"/>
  <c r="CD15" i="4"/>
  <c r="CE15" i="4" s="1"/>
  <c r="CD9" i="4"/>
  <c r="CE9" i="4" s="1"/>
  <c r="CD23" i="4"/>
  <c r="CE23" i="4" s="1"/>
  <c r="CD20" i="4"/>
  <c r="CE20" i="4" s="1"/>
  <c r="CD31" i="4"/>
  <c r="CE31" i="4" s="1"/>
  <c r="CD18" i="4"/>
  <c r="CE18" i="4" s="1"/>
  <c r="CD25" i="4"/>
  <c r="CE25" i="4" s="1"/>
  <c r="CD11" i="4"/>
  <c r="CE11" i="4" s="1"/>
  <c r="CD10" i="4"/>
  <c r="CE10" i="4" s="1"/>
  <c r="DB33" i="4"/>
  <c r="DB26" i="4"/>
  <c r="DB27" i="4"/>
  <c r="DB22" i="4"/>
  <c r="DB16" i="4"/>
  <c r="DB12" i="4"/>
  <c r="DB28" i="4"/>
  <c r="DB21" i="4"/>
  <c r="DB19" i="4"/>
  <c r="DB17" i="4"/>
  <c r="DB14" i="4"/>
  <c r="DB31" i="4"/>
  <c r="DB23" i="4"/>
  <c r="DB13" i="4"/>
  <c r="DB10" i="4"/>
  <c r="DB11" i="4"/>
  <c r="DB29" i="4"/>
  <c r="DB25" i="4"/>
  <c r="DB20" i="4"/>
  <c r="DB30" i="4"/>
  <c r="DB24" i="4"/>
  <c r="DB32" i="4"/>
  <c r="DB15" i="4"/>
  <c r="DB9" i="4"/>
  <c r="DB18" i="4"/>
  <c r="DJ86" i="5"/>
  <c r="BN93" i="6"/>
  <c r="BN96" i="6" s="1"/>
  <c r="DJ93" i="6"/>
  <c r="DJ96" i="6" s="1"/>
  <c r="CX74" i="6"/>
  <c r="BN93" i="4"/>
  <c r="BN96" i="4" s="1"/>
  <c r="BZ93" i="6"/>
  <c r="BZ96" i="6" s="1"/>
  <c r="CM93" i="6"/>
  <c r="CM96" i="6" s="1"/>
  <c r="DK82" i="6"/>
  <c r="DK84" i="6" s="1"/>
  <c r="R96" i="6"/>
  <c r="R97" i="6" s="1"/>
  <c r="CA93" i="6"/>
  <c r="CA96" i="6" s="1"/>
  <c r="CL93" i="6"/>
  <c r="CL96" i="6" s="1"/>
  <c r="BC74" i="4"/>
  <c r="AP93" i="4"/>
  <c r="AP96" i="4" s="1"/>
  <c r="DL74" i="6"/>
  <c r="DX72" i="6"/>
  <c r="DX74" i="6" s="1"/>
  <c r="CB74" i="5"/>
  <c r="CZ74" i="5"/>
  <c r="CN74" i="5"/>
  <c r="CB74" i="6"/>
  <c r="DA74" i="6"/>
  <c r="CB74" i="4"/>
  <c r="CN74" i="4"/>
  <c r="DV74" i="6"/>
  <c r="CZ74" i="6"/>
  <c r="BP74" i="4"/>
  <c r="CL74" i="5"/>
  <c r="BP74" i="5"/>
  <c r="BP74" i="6"/>
  <c r="DX72" i="4"/>
  <c r="DX74" i="4" s="1"/>
  <c r="CN74" i="6"/>
  <c r="BO82" i="6"/>
  <c r="BO84" i="6" s="1"/>
  <c r="BO86" i="6" s="1"/>
  <c r="BC82" i="5"/>
  <c r="BC84" i="5" s="1"/>
  <c r="AR76" i="4"/>
  <c r="DL36" i="6"/>
  <c r="DL55" i="6" s="1"/>
  <c r="DL60" i="6" s="1"/>
  <c r="CC41" i="5"/>
  <c r="CC77" i="5" s="1"/>
  <c r="DM41" i="5"/>
  <c r="DM77" i="5" s="1"/>
  <c r="DA41" i="5"/>
  <c r="DA77" i="5" s="1"/>
  <c r="CO41" i="5"/>
  <c r="CO77" i="5" s="1"/>
  <c r="DM41" i="6"/>
  <c r="DM77" i="6" s="1"/>
  <c r="DA41" i="4"/>
  <c r="DA77" i="4" s="1"/>
  <c r="CO41" i="6"/>
  <c r="CO77" i="6" s="1"/>
  <c r="DZ17" i="5"/>
  <c r="DZ14" i="5"/>
  <c r="DZ15" i="5"/>
  <c r="DZ39" i="5"/>
  <c r="DZ9" i="5"/>
  <c r="DZ10" i="5"/>
  <c r="DZ12" i="5"/>
  <c r="DZ11" i="5"/>
  <c r="DZ38" i="5"/>
  <c r="CP11" i="6"/>
  <c r="CP17" i="6"/>
  <c r="CP10" i="6"/>
  <c r="CP15" i="6"/>
  <c r="CP12" i="6"/>
  <c r="CP9" i="6"/>
  <c r="CP38" i="6"/>
  <c r="CP14" i="6"/>
  <c r="CP39" i="6"/>
  <c r="CD38" i="5"/>
  <c r="CE38" i="5" s="1"/>
  <c r="CD9" i="5"/>
  <c r="CD10" i="5"/>
  <c r="CE10" i="5" s="1"/>
  <c r="CD39" i="5"/>
  <c r="CE39" i="5" s="1"/>
  <c r="CD15" i="5"/>
  <c r="CE15" i="5" s="1"/>
  <c r="CD17" i="5"/>
  <c r="CE17" i="5" s="1"/>
  <c r="CD11" i="5"/>
  <c r="CE11" i="5" s="1"/>
  <c r="CD12" i="5"/>
  <c r="CE12" i="5" s="1"/>
  <c r="CD14" i="5"/>
  <c r="CE14" i="5" s="1"/>
  <c r="CE13" i="5"/>
  <c r="DB12" i="5"/>
  <c r="DB11" i="5"/>
  <c r="DB38" i="5"/>
  <c r="DB15" i="5"/>
  <c r="DB14" i="5"/>
  <c r="DB17" i="5"/>
  <c r="DB10" i="5"/>
  <c r="DB9" i="5"/>
  <c r="DB39" i="5"/>
  <c r="DN11" i="6"/>
  <c r="DN39" i="6"/>
  <c r="DN17" i="6"/>
  <c r="DN12" i="6"/>
  <c r="DN38" i="6"/>
  <c r="DN15" i="6"/>
  <c r="DN10" i="6"/>
  <c r="DN14" i="6"/>
  <c r="DN9" i="6"/>
  <c r="DN15" i="5"/>
  <c r="DN14" i="5"/>
  <c r="DN12" i="5"/>
  <c r="DN39" i="5"/>
  <c r="DN17" i="5"/>
  <c r="DN10" i="5"/>
  <c r="DN38" i="5"/>
  <c r="DN11" i="5"/>
  <c r="DN9" i="5"/>
  <c r="CD39" i="6"/>
  <c r="CE39" i="6" s="1"/>
  <c r="CD38" i="6"/>
  <c r="CE38" i="6" s="1"/>
  <c r="CD12" i="6"/>
  <c r="CE12" i="6" s="1"/>
  <c r="CE13" i="6"/>
  <c r="CD11" i="6"/>
  <c r="CE11" i="6" s="1"/>
  <c r="CD10" i="6"/>
  <c r="CE10" i="6" s="1"/>
  <c r="CD9" i="6"/>
  <c r="CD17" i="6"/>
  <c r="CE17" i="6" s="1"/>
  <c r="CD15" i="6"/>
  <c r="CE15" i="6" s="1"/>
  <c r="CD14" i="6"/>
  <c r="CE14" i="6" s="1"/>
  <c r="DB39" i="6"/>
  <c r="DB11" i="6"/>
  <c r="DB14" i="6"/>
  <c r="DB15" i="6"/>
  <c r="DB12" i="6"/>
  <c r="DB17" i="6"/>
  <c r="DB10" i="6"/>
  <c r="DB9" i="6"/>
  <c r="DB38" i="6"/>
  <c r="DZ38" i="6"/>
  <c r="DZ9" i="6"/>
  <c r="DZ17" i="6"/>
  <c r="DZ10" i="6"/>
  <c r="DZ39" i="6"/>
  <c r="DZ11" i="6"/>
  <c r="DZ14" i="6"/>
  <c r="DZ15" i="6"/>
  <c r="DZ12" i="6"/>
  <c r="CP10" i="5"/>
  <c r="CP12" i="5"/>
  <c r="CP39" i="5"/>
  <c r="CP14" i="5"/>
  <c r="CP9" i="5"/>
  <c r="CP17" i="5"/>
  <c r="CP11" i="5"/>
  <c r="CP38" i="5"/>
  <c r="CP15" i="5"/>
  <c r="DB39" i="4"/>
  <c r="DB38" i="4"/>
  <c r="CP38" i="4"/>
  <c r="CP39" i="4"/>
  <c r="DZ39" i="4"/>
  <c r="DZ38" i="4"/>
  <c r="CD38" i="4"/>
  <c r="CD39" i="4"/>
  <c r="DN38" i="4"/>
  <c r="DN39" i="4"/>
  <c r="CN36" i="6"/>
  <c r="CZ36" i="6"/>
  <c r="BP36" i="4"/>
  <c r="CO46" i="4"/>
  <c r="DX36" i="5"/>
  <c r="CL82" i="4"/>
  <c r="CL84" i="4" s="1"/>
  <c r="CL86" i="4" s="1"/>
  <c r="BO84" i="5"/>
  <c r="BO86" i="5" s="1"/>
  <c r="DV84" i="6"/>
  <c r="DV86" i="6" s="1"/>
  <c r="CW86" i="4"/>
  <c r="CK86" i="6"/>
  <c r="DZ7" i="6"/>
  <c r="DZ71" i="6" s="1"/>
  <c r="BD76" i="4"/>
  <c r="BE34" i="4"/>
  <c r="AD62" i="4"/>
  <c r="DL76" i="4"/>
  <c r="DL80" i="4" s="1"/>
  <c r="CC7" i="6"/>
  <c r="CC71" i="6" s="1"/>
  <c r="CC72" i="6" s="1"/>
  <c r="BQ41" i="5"/>
  <c r="BD36" i="4"/>
  <c r="BD55" i="4" s="1"/>
  <c r="BD76" i="6"/>
  <c r="BD80" i="6" s="1"/>
  <c r="CO7" i="6"/>
  <c r="CO71" i="6" s="1"/>
  <c r="CO72" i="6" s="1"/>
  <c r="CC7" i="4"/>
  <c r="CC71" i="4" s="1"/>
  <c r="CC72" i="4" s="1"/>
  <c r="DT86" i="4"/>
  <c r="DK60" i="4"/>
  <c r="BE7" i="4"/>
  <c r="BD77" i="4"/>
  <c r="BE41" i="4"/>
  <c r="DV82" i="4"/>
  <c r="BD76" i="5"/>
  <c r="BD80" i="5" s="1"/>
  <c r="DV82" i="5"/>
  <c r="DH64" i="6"/>
  <c r="DA34" i="4"/>
  <c r="DV62" i="4"/>
  <c r="DI84" i="5"/>
  <c r="CN36" i="4"/>
  <c r="AR80" i="6"/>
  <c r="AR76" i="6"/>
  <c r="BY62" i="6"/>
  <c r="DY41" i="4"/>
  <c r="DY34" i="4"/>
  <c r="DY36" i="4" s="1"/>
  <c r="CJ86" i="4"/>
  <c r="DM41" i="4"/>
  <c r="CM84" i="5"/>
  <c r="CM86" i="5" s="1"/>
  <c r="DX76" i="6"/>
  <c r="DX80" i="6" s="1"/>
  <c r="BQ7" i="4"/>
  <c r="BQ71" i="4" s="1"/>
  <c r="BQ72" i="4" s="1"/>
  <c r="BR72" i="4" s="1"/>
  <c r="CZ36" i="4"/>
  <c r="AR71" i="4"/>
  <c r="DL36" i="5"/>
  <c r="AD84" i="4"/>
  <c r="AD93" i="4" s="1"/>
  <c r="AD96" i="4" s="1"/>
  <c r="CO76" i="6"/>
  <c r="DI64" i="4"/>
  <c r="DY46" i="4"/>
  <c r="DY7" i="6"/>
  <c r="CC41" i="4"/>
  <c r="DM7" i="4"/>
  <c r="CO7" i="4"/>
  <c r="CO71" i="4" s="1"/>
  <c r="CO72" i="4" s="1"/>
  <c r="BP36" i="6"/>
  <c r="CC7" i="5"/>
  <c r="CC71" i="5" s="1"/>
  <c r="CC72" i="5" s="1"/>
  <c r="BD36" i="5"/>
  <c r="CX84" i="6"/>
  <c r="DL77" i="6"/>
  <c r="DM46" i="4"/>
  <c r="CO34" i="4"/>
  <c r="DJ82" i="4"/>
  <c r="BQ41" i="4"/>
  <c r="BE7" i="5"/>
  <c r="AE82" i="5"/>
  <c r="AD84" i="5"/>
  <c r="BX86" i="5"/>
  <c r="CX60" i="4"/>
  <c r="AR76" i="5"/>
  <c r="BQ7" i="5"/>
  <c r="BQ71" i="5" s="1"/>
  <c r="BQ72" i="5" s="1"/>
  <c r="BR72" i="5" s="1"/>
  <c r="CX82" i="4"/>
  <c r="CX84" i="4" s="1"/>
  <c r="CX86" i="4" s="1"/>
  <c r="DY41" i="5"/>
  <c r="DY77" i="5" s="1"/>
  <c r="BQ41" i="6"/>
  <c r="DM34" i="4"/>
  <c r="CC46" i="4"/>
  <c r="DM7" i="6"/>
  <c r="DM71" i="6" s="1"/>
  <c r="DM72" i="6" s="1"/>
  <c r="CX62" i="6"/>
  <c r="CN36" i="5"/>
  <c r="CB36" i="4"/>
  <c r="DI84" i="6"/>
  <c r="DI93" i="6" s="1"/>
  <c r="DI96" i="6" s="1"/>
  <c r="AR71" i="5"/>
  <c r="CK62" i="6"/>
  <c r="DX77" i="5"/>
  <c r="CB36" i="5"/>
  <c r="DA7" i="5"/>
  <c r="DA71" i="5" s="1"/>
  <c r="DA72" i="5" s="1"/>
  <c r="BP36" i="5"/>
  <c r="BQ7" i="6"/>
  <c r="BQ71" i="6" s="1"/>
  <c r="BQ72" i="6" s="1"/>
  <c r="BR72" i="6" s="1"/>
  <c r="BD77" i="6"/>
  <c r="BE77" i="6" s="1"/>
  <c r="BE41" i="6"/>
  <c r="BX86" i="4"/>
  <c r="BA64" i="4"/>
  <c r="CA82" i="5"/>
  <c r="CA84" i="5" s="1"/>
  <c r="DY7" i="4"/>
  <c r="DY41" i="6"/>
  <c r="BE7" i="6"/>
  <c r="CC34" i="4"/>
  <c r="CX82" i="5"/>
  <c r="CO7" i="5"/>
  <c r="CO71" i="5" s="1"/>
  <c r="CO72" i="5" s="1"/>
  <c r="CC41" i="6"/>
  <c r="CC77" i="6" s="1"/>
  <c r="BB62" i="6"/>
  <c r="BB64" i="6" s="1"/>
  <c r="DX36" i="4"/>
  <c r="DX55" i="4" s="1"/>
  <c r="DT86" i="6"/>
  <c r="BQ46" i="4"/>
  <c r="BR46" i="4" s="1"/>
  <c r="BQ34" i="4"/>
  <c r="Q86" i="6"/>
  <c r="R86" i="6" s="1"/>
  <c r="R84" i="6"/>
  <c r="R93" i="6" s="1"/>
  <c r="CL84" i="5"/>
  <c r="CO76" i="5"/>
  <c r="Q86" i="5"/>
  <c r="R86" i="5" s="1"/>
  <c r="DA7" i="4"/>
  <c r="DA71" i="4" s="1"/>
  <c r="DA72" i="4" s="1"/>
  <c r="DA46" i="4"/>
  <c r="DU62" i="6"/>
  <c r="CA60" i="4"/>
  <c r="BN62" i="6"/>
  <c r="BN64" i="6" s="1"/>
  <c r="DY7" i="5"/>
  <c r="DY71" i="5" s="1"/>
  <c r="DT86" i="5"/>
  <c r="R84" i="4"/>
  <c r="R93" i="4" s="1"/>
  <c r="CB36" i="6"/>
  <c r="CB55" i="6" s="1"/>
  <c r="CB60" i="6" s="1"/>
  <c r="DW84" i="4"/>
  <c r="DW86" i="4" s="1"/>
  <c r="AQ60" i="4"/>
  <c r="AR55" i="4"/>
  <c r="DM7" i="5"/>
  <c r="DM71" i="5" s="1"/>
  <c r="DM72" i="5" s="1"/>
  <c r="CO41" i="4"/>
  <c r="DX71" i="5"/>
  <c r="CK64" i="4"/>
  <c r="Q64" i="4"/>
  <c r="R64" i="4" s="1"/>
  <c r="BD77" i="5"/>
  <c r="BE77" i="5" s="1"/>
  <c r="BE41" i="5"/>
  <c r="DP4" i="2"/>
  <c r="DP2" i="2" s="1"/>
  <c r="EB4" i="3"/>
  <c r="EB2" i="3" s="1"/>
  <c r="DD4" i="6"/>
  <c r="DD2" i="6" s="1"/>
  <c r="DD4" i="1"/>
  <c r="DD2" i="1" s="1"/>
  <c r="EB4" i="6"/>
  <c r="EB2" i="6" s="1"/>
  <c r="DP4" i="5"/>
  <c r="DP2" i="5" s="1"/>
  <c r="DD4" i="3"/>
  <c r="DD2" i="3" s="1"/>
  <c r="EB4" i="1"/>
  <c r="EB2" i="1" s="1"/>
  <c r="EB4" i="2"/>
  <c r="EB2" i="2" s="1"/>
  <c r="EB4" i="4"/>
  <c r="EB2" i="4" s="1"/>
  <c r="DP4" i="6"/>
  <c r="DP2" i="6" s="1"/>
  <c r="EB4" i="5"/>
  <c r="EB2" i="5" s="1"/>
  <c r="DD4" i="4"/>
  <c r="DD2" i="4" s="1"/>
  <c r="DD4" i="2"/>
  <c r="DD2" i="2" s="1"/>
  <c r="DD4" i="5"/>
  <c r="DD2" i="5" s="1"/>
  <c r="DP4" i="4"/>
  <c r="DP2" i="4" s="1"/>
  <c r="DP4" i="1"/>
  <c r="DP2" i="1" s="1"/>
  <c r="DP4" i="3"/>
  <c r="DP2" i="3" s="1"/>
  <c r="DO91" i="2" l="1"/>
  <c r="DC91" i="2"/>
  <c r="CQ91" i="2"/>
  <c r="CR91" i="2" s="1"/>
  <c r="CR88" i="2"/>
  <c r="DD49" i="4"/>
  <c r="DE49" i="4" s="1"/>
  <c r="DD50" i="4"/>
  <c r="DE50" i="4" s="1"/>
  <c r="DD51" i="4"/>
  <c r="DE51" i="4" s="1"/>
  <c r="DD57" i="4"/>
  <c r="DE57" i="4" s="1"/>
  <c r="DD88" i="4"/>
  <c r="EB51" i="5"/>
  <c r="EB49" i="5"/>
  <c r="EB50" i="5"/>
  <c r="EB89" i="5"/>
  <c r="EB90" i="5"/>
  <c r="EB59" i="5"/>
  <c r="EB58" i="5"/>
  <c r="EB57" i="5"/>
  <c r="EB88" i="5"/>
  <c r="DP51" i="6"/>
  <c r="DP49" i="6"/>
  <c r="DP50" i="6"/>
  <c r="DP58" i="6"/>
  <c r="DP90" i="6"/>
  <c r="DP59" i="6"/>
  <c r="DP89" i="6"/>
  <c r="DP57" i="6"/>
  <c r="DP88" i="6"/>
  <c r="EB51" i="3"/>
  <c r="EB49" i="3"/>
  <c r="EB50" i="3"/>
  <c r="EB59" i="3"/>
  <c r="EB90" i="3"/>
  <c r="EB58" i="3"/>
  <c r="EB57" i="3"/>
  <c r="EB88" i="3"/>
  <c r="EB89" i="3"/>
  <c r="DD49" i="6"/>
  <c r="DE49" i="6" s="1"/>
  <c r="DD50" i="6"/>
  <c r="DE50" i="6" s="1"/>
  <c r="DD51" i="6"/>
  <c r="DE51" i="6" s="1"/>
  <c r="DD58" i="6"/>
  <c r="DE58" i="6" s="1"/>
  <c r="DD90" i="6"/>
  <c r="DE90" i="6" s="1"/>
  <c r="DD59" i="6"/>
  <c r="DE59" i="6" s="1"/>
  <c r="DD89" i="6"/>
  <c r="DE89" i="6" s="1"/>
  <c r="DD57" i="6"/>
  <c r="DE57" i="6" s="1"/>
  <c r="DD88" i="6"/>
  <c r="DE88" i="6" s="1"/>
  <c r="DP49" i="3"/>
  <c r="DP50" i="3"/>
  <c r="DP51" i="3"/>
  <c r="DP59" i="3"/>
  <c r="DP90" i="3"/>
  <c r="DP57" i="3"/>
  <c r="DP58" i="3"/>
  <c r="DP88" i="3"/>
  <c r="DP89" i="3"/>
  <c r="DD50" i="2"/>
  <c r="DE50" i="2" s="1"/>
  <c r="DD51" i="2"/>
  <c r="DE51" i="2" s="1"/>
  <c r="DD49" i="2"/>
  <c r="DE49" i="2" s="1"/>
  <c r="DD57" i="2"/>
  <c r="DE57" i="2" s="1"/>
  <c r="DD88" i="2"/>
  <c r="DD58" i="2"/>
  <c r="DE58" i="2" s="1"/>
  <c r="DD89" i="2"/>
  <c r="DE89" i="2" s="1"/>
  <c r="EB51" i="2"/>
  <c r="EB49" i="2"/>
  <c r="EB50" i="2"/>
  <c r="EB57" i="2"/>
  <c r="EB88" i="2"/>
  <c r="EB58" i="2"/>
  <c r="EB89" i="2"/>
  <c r="DC91" i="3"/>
  <c r="EA91" i="3"/>
  <c r="EB50" i="4"/>
  <c r="EB51" i="4"/>
  <c r="EB49" i="4"/>
  <c r="EB57" i="4"/>
  <c r="EB88" i="4"/>
  <c r="DD50" i="3"/>
  <c r="DE50" i="3" s="1"/>
  <c r="DD51" i="3"/>
  <c r="DE51" i="3" s="1"/>
  <c r="DD49" i="3"/>
  <c r="DE49" i="3" s="1"/>
  <c r="DD90" i="3"/>
  <c r="DE90" i="3" s="1"/>
  <c r="DD59" i="3"/>
  <c r="DE59" i="3" s="1"/>
  <c r="DD58" i="3"/>
  <c r="DE58" i="3" s="1"/>
  <c r="DD57" i="3"/>
  <c r="DE57" i="3" s="1"/>
  <c r="DD88" i="3"/>
  <c r="DE88" i="3" s="1"/>
  <c r="DD89" i="3"/>
  <c r="DP49" i="5"/>
  <c r="DP50" i="5"/>
  <c r="DP51" i="5"/>
  <c r="DP90" i="5"/>
  <c r="DP89" i="5"/>
  <c r="DP59" i="5"/>
  <c r="DP58" i="5"/>
  <c r="DP57" i="5"/>
  <c r="DP88" i="5"/>
  <c r="CQ91" i="3"/>
  <c r="CR91" i="3" s="1"/>
  <c r="CR88" i="3"/>
  <c r="EB50" i="1"/>
  <c r="EB51" i="1"/>
  <c r="EB49" i="1"/>
  <c r="EB57" i="1"/>
  <c r="EB88" i="1"/>
  <c r="EB91" i="1" s="1"/>
  <c r="EB49" i="6"/>
  <c r="EB51" i="6"/>
  <c r="EB50" i="6"/>
  <c r="EB59" i="6"/>
  <c r="EB89" i="6"/>
  <c r="EB58" i="6"/>
  <c r="EB90" i="6"/>
  <c r="EB57" i="6"/>
  <c r="EB88" i="6"/>
  <c r="DD50" i="1"/>
  <c r="DE50" i="1" s="1"/>
  <c r="DD49" i="1"/>
  <c r="DE49" i="1" s="1"/>
  <c r="DD51" i="1"/>
  <c r="DE51" i="1" s="1"/>
  <c r="DD88" i="1"/>
  <c r="DD91" i="1" s="1"/>
  <c r="DD57" i="1"/>
  <c r="DE57" i="1" s="1"/>
  <c r="DP49" i="2"/>
  <c r="DP50" i="2"/>
  <c r="DP51" i="2"/>
  <c r="DP57" i="2"/>
  <c r="DP88" i="2"/>
  <c r="DP58" i="2"/>
  <c r="DP89" i="2"/>
  <c r="DP50" i="1"/>
  <c r="DP51" i="1"/>
  <c r="DP49" i="1"/>
  <c r="DP57" i="1"/>
  <c r="DP88" i="1"/>
  <c r="DP91" i="1" s="1"/>
  <c r="DP49" i="4"/>
  <c r="DP50" i="4"/>
  <c r="DP51" i="4"/>
  <c r="DP57" i="4"/>
  <c r="DP88" i="4"/>
  <c r="DD51" i="5"/>
  <c r="DE51" i="5" s="1"/>
  <c r="DD49" i="5"/>
  <c r="DE49" i="5" s="1"/>
  <c r="DD50" i="5"/>
  <c r="DE50" i="5" s="1"/>
  <c r="DD90" i="5"/>
  <c r="DE90" i="5" s="1"/>
  <c r="DD59" i="5"/>
  <c r="DE59" i="5" s="1"/>
  <c r="DD89" i="5"/>
  <c r="DE89" i="5" s="1"/>
  <c r="DD58" i="5"/>
  <c r="DE58" i="5" s="1"/>
  <c r="DD57" i="5"/>
  <c r="DE57" i="5" s="1"/>
  <c r="DD88" i="5"/>
  <c r="DE88" i="5" s="1"/>
  <c r="DB46" i="2"/>
  <c r="DO91" i="3"/>
  <c r="EA91" i="2"/>
  <c r="CO80" i="6"/>
  <c r="DY76" i="1"/>
  <c r="CE88" i="4"/>
  <c r="CD91" i="4"/>
  <c r="CE91" i="4" s="1"/>
  <c r="DN46" i="2"/>
  <c r="DN46" i="1"/>
  <c r="DB46" i="1"/>
  <c r="DO44" i="4"/>
  <c r="DO91" i="4"/>
  <c r="DO43" i="4"/>
  <c r="EA44" i="4"/>
  <c r="EA91" i="4"/>
  <c r="EA43" i="4"/>
  <c r="CQ44" i="4"/>
  <c r="CR44" i="4" s="1"/>
  <c r="CQ43" i="4"/>
  <c r="CR43" i="4" s="1"/>
  <c r="DC44" i="4"/>
  <c r="DC91" i="4"/>
  <c r="DC43" i="4"/>
  <c r="CQ44" i="2"/>
  <c r="CQ43" i="2"/>
  <c r="CR43" i="2" s="1"/>
  <c r="DC43" i="2"/>
  <c r="DC44" i="2"/>
  <c r="DO43" i="2"/>
  <c r="DO44" i="2"/>
  <c r="EA44" i="2"/>
  <c r="EA43" i="2"/>
  <c r="CD46" i="2"/>
  <c r="CE46" i="2" s="1"/>
  <c r="CE44" i="2"/>
  <c r="CC80" i="2"/>
  <c r="CP46" i="2"/>
  <c r="DZ46" i="2"/>
  <c r="CP46" i="1"/>
  <c r="EA29" i="1"/>
  <c r="EA44" i="1"/>
  <c r="EA43" i="1"/>
  <c r="DC29" i="1"/>
  <c r="DC44" i="1"/>
  <c r="DC43" i="1"/>
  <c r="DO29" i="1"/>
  <c r="DO43" i="1"/>
  <c r="DO44" i="1"/>
  <c r="DZ46" i="1"/>
  <c r="CD46" i="1"/>
  <c r="CE46" i="1" s="1"/>
  <c r="CE44" i="1"/>
  <c r="CQ29" i="1"/>
  <c r="CR29" i="1" s="1"/>
  <c r="CQ44" i="1"/>
  <c r="CQ43" i="1"/>
  <c r="CR43" i="1" s="1"/>
  <c r="CP46" i="3"/>
  <c r="CD46" i="3"/>
  <c r="CE46" i="3" s="1"/>
  <c r="CE45" i="3"/>
  <c r="EA45" i="3"/>
  <c r="EA44" i="3"/>
  <c r="EA43" i="3"/>
  <c r="DC44" i="3"/>
  <c r="DC45" i="3"/>
  <c r="DC43" i="3"/>
  <c r="CQ45" i="3"/>
  <c r="CQ44" i="3"/>
  <c r="CR44" i="3" s="1"/>
  <c r="CQ43" i="3"/>
  <c r="CR43" i="3" s="1"/>
  <c r="DO45" i="3"/>
  <c r="DO43" i="3"/>
  <c r="DO44" i="3"/>
  <c r="DN46" i="3"/>
  <c r="DZ46" i="3"/>
  <c r="DB46" i="3"/>
  <c r="DO91" i="12"/>
  <c r="DO91" i="13"/>
  <c r="DO91" i="8"/>
  <c r="DO91" i="9"/>
  <c r="DO91" i="10"/>
  <c r="DO91" i="11"/>
  <c r="DN46" i="6"/>
  <c r="DB46" i="6"/>
  <c r="DZ91" i="10"/>
  <c r="DZ93" i="10" s="1"/>
  <c r="DZ96" i="10" s="1"/>
  <c r="CD91" i="10"/>
  <c r="CE91" i="10" s="1"/>
  <c r="DZ91" i="9"/>
  <c r="DZ93" i="9" s="1"/>
  <c r="DZ96" i="9" s="1"/>
  <c r="CD91" i="9"/>
  <c r="CE91" i="9" s="1"/>
  <c r="CP91" i="12"/>
  <c r="CP93" i="12" s="1"/>
  <c r="CP96" i="12" s="1"/>
  <c r="CP91" i="6"/>
  <c r="EA91" i="12"/>
  <c r="EA91" i="9"/>
  <c r="EA91" i="11"/>
  <c r="BD64" i="8"/>
  <c r="BE64" i="8" s="1"/>
  <c r="DZ91" i="8"/>
  <c r="DZ93" i="8" s="1"/>
  <c r="DZ96" i="8" s="1"/>
  <c r="DN91" i="6"/>
  <c r="DN91" i="10"/>
  <c r="DN93" i="10" s="1"/>
  <c r="DN96" i="10" s="1"/>
  <c r="DN91" i="8"/>
  <c r="DN93" i="8" s="1"/>
  <c r="DN96" i="8" s="1"/>
  <c r="CD91" i="13"/>
  <c r="CE91" i="13" s="1"/>
  <c r="CD91" i="8"/>
  <c r="CE91" i="8" s="1"/>
  <c r="DB91" i="6"/>
  <c r="DZ91" i="11"/>
  <c r="DZ93" i="11" s="1"/>
  <c r="DZ96" i="11" s="1"/>
  <c r="CD91" i="11"/>
  <c r="CE91" i="11" s="1"/>
  <c r="CD91" i="6"/>
  <c r="CE91" i="6" s="1"/>
  <c r="CD91" i="12"/>
  <c r="CE91" i="12" s="1"/>
  <c r="CP91" i="8"/>
  <c r="CP93" i="8" s="1"/>
  <c r="CP96" i="8" s="1"/>
  <c r="BD93" i="8"/>
  <c r="BD96" i="8" s="1"/>
  <c r="BE96" i="8" s="1"/>
  <c r="BE93" i="8"/>
  <c r="BQ62" i="11"/>
  <c r="BR62" i="11" s="1"/>
  <c r="BR60" i="11"/>
  <c r="BD93" i="10"/>
  <c r="BD96" i="10" s="1"/>
  <c r="DB93" i="11"/>
  <c r="DB96" i="11" s="1"/>
  <c r="DB60" i="11"/>
  <c r="DB62" i="11" s="1"/>
  <c r="DB64" i="11" s="1"/>
  <c r="DB93" i="9"/>
  <c r="DB96" i="9" s="1"/>
  <c r="DB60" i="9"/>
  <c r="DB62" i="9" s="1"/>
  <c r="DB64" i="9" s="1"/>
  <c r="DZ60" i="11"/>
  <c r="DZ62" i="11" s="1"/>
  <c r="DZ64" i="11" s="1"/>
  <c r="DN93" i="13"/>
  <c r="DN96" i="13" s="1"/>
  <c r="DN60" i="13"/>
  <c r="DN62" i="13" s="1"/>
  <c r="DN64" i="13" s="1"/>
  <c r="DN93" i="11"/>
  <c r="DN96" i="11" s="1"/>
  <c r="DN60" i="11"/>
  <c r="DN62" i="11" s="1"/>
  <c r="DN64" i="11" s="1"/>
  <c r="DN60" i="10"/>
  <c r="DN62" i="10" s="1"/>
  <c r="DN64" i="10" s="1"/>
  <c r="DN60" i="8"/>
  <c r="DN62" i="8" s="1"/>
  <c r="DN64" i="8" s="1"/>
  <c r="BQ62" i="8"/>
  <c r="BR62" i="8" s="1"/>
  <c r="BR60" i="8"/>
  <c r="BQ62" i="12"/>
  <c r="BR62" i="12" s="1"/>
  <c r="BR60" i="12"/>
  <c r="CP93" i="13"/>
  <c r="CP96" i="13" s="1"/>
  <c r="CP60" i="13"/>
  <c r="CP62" i="13" s="1"/>
  <c r="CP64" i="13" s="1"/>
  <c r="CP93" i="10"/>
  <c r="CP96" i="10" s="1"/>
  <c r="CP60" i="10"/>
  <c r="CP62" i="10" s="1"/>
  <c r="CP64" i="10" s="1"/>
  <c r="CD60" i="9"/>
  <c r="CD60" i="8"/>
  <c r="CE44" i="6"/>
  <c r="CD46" i="6"/>
  <c r="CE46" i="6" s="1"/>
  <c r="BQ62" i="10"/>
  <c r="BR62" i="10" s="1"/>
  <c r="BR60" i="10"/>
  <c r="DY62" i="8"/>
  <c r="DY64" i="8" s="1"/>
  <c r="BR93" i="11"/>
  <c r="BQ93" i="11"/>
  <c r="BQ96" i="11" s="1"/>
  <c r="DB93" i="10"/>
  <c r="DB96" i="10" s="1"/>
  <c r="DB60" i="10"/>
  <c r="DB93" i="8"/>
  <c r="DB96" i="8" s="1"/>
  <c r="DB60" i="8"/>
  <c r="DB62" i="8" s="1"/>
  <c r="DB64" i="8" s="1"/>
  <c r="DZ60" i="10"/>
  <c r="DZ62" i="10" s="1"/>
  <c r="DZ64" i="10" s="1"/>
  <c r="BQ62" i="9"/>
  <c r="BR62" i="9" s="1"/>
  <c r="BR60" i="9"/>
  <c r="BR93" i="12"/>
  <c r="BQ93" i="12"/>
  <c r="BQ96" i="12" s="1"/>
  <c r="BR96" i="12" s="1"/>
  <c r="DY62" i="11"/>
  <c r="DY64" i="11" s="1"/>
  <c r="CP93" i="9"/>
  <c r="CP96" i="9" s="1"/>
  <c r="CP60" i="9"/>
  <c r="CP62" i="9" s="1"/>
  <c r="CP64" i="9" s="1"/>
  <c r="CD60" i="12"/>
  <c r="EA44" i="5"/>
  <c r="EA45" i="5"/>
  <c r="BO60" i="6"/>
  <c r="BO62" i="6" s="1"/>
  <c r="BO64" i="6" s="1"/>
  <c r="BE36" i="6"/>
  <c r="DW60" i="6"/>
  <c r="DW62" i="6" s="1"/>
  <c r="DW64" i="6" s="1"/>
  <c r="DB93" i="13"/>
  <c r="DB96" i="13" s="1"/>
  <c r="DB60" i="13"/>
  <c r="DB62" i="13" s="1"/>
  <c r="DB64" i="13" s="1"/>
  <c r="DZ93" i="13"/>
  <c r="DZ96" i="13" s="1"/>
  <c r="DZ60" i="13"/>
  <c r="DZ62" i="13" s="1"/>
  <c r="DZ64" i="13" s="1"/>
  <c r="DZ60" i="9"/>
  <c r="DZ62" i="9" s="1"/>
  <c r="DZ64" i="9" s="1"/>
  <c r="DN93" i="12"/>
  <c r="DN96" i="12" s="1"/>
  <c r="DN60" i="12"/>
  <c r="DN62" i="12" s="1"/>
  <c r="DN64" i="12" s="1"/>
  <c r="DN93" i="9"/>
  <c r="DN96" i="9" s="1"/>
  <c r="DN60" i="9"/>
  <c r="DN62" i="9" s="1"/>
  <c r="DN64" i="9" s="1"/>
  <c r="BQ62" i="13"/>
  <c r="BR62" i="13" s="1"/>
  <c r="BR60" i="13"/>
  <c r="CP60" i="12"/>
  <c r="CP62" i="12" s="1"/>
  <c r="CP64" i="12" s="1"/>
  <c r="CP60" i="8"/>
  <c r="CP62" i="8" s="1"/>
  <c r="CP64" i="8" s="1"/>
  <c r="CD60" i="11"/>
  <c r="CD60" i="13"/>
  <c r="CE44" i="5"/>
  <c r="DC44" i="5"/>
  <c r="DC45" i="5"/>
  <c r="CQ45" i="6"/>
  <c r="CR45" i="6" s="1"/>
  <c r="EA45" i="6"/>
  <c r="DK60" i="6"/>
  <c r="DK62" i="6" s="1"/>
  <c r="DK64" i="6" s="1"/>
  <c r="CA60" i="6"/>
  <c r="CA62" i="6" s="1"/>
  <c r="CA64" i="6" s="1"/>
  <c r="CQ45" i="5"/>
  <c r="CR45" i="5" s="1"/>
  <c r="DC45" i="6"/>
  <c r="CM60" i="6"/>
  <c r="CM62" i="6" s="1"/>
  <c r="CM64" i="6" s="1"/>
  <c r="DZ46" i="6"/>
  <c r="DM62" i="8"/>
  <c r="DM64" i="8" s="1"/>
  <c r="DO44" i="5"/>
  <c r="DO45" i="5"/>
  <c r="DO45" i="6"/>
  <c r="BC60" i="6"/>
  <c r="BE60" i="6" s="1"/>
  <c r="CP46" i="6"/>
  <c r="DB93" i="12"/>
  <c r="DB96" i="12" s="1"/>
  <c r="DB60" i="12"/>
  <c r="DB62" i="12" s="1"/>
  <c r="DB64" i="12" s="1"/>
  <c r="DZ93" i="12"/>
  <c r="DZ96" i="12" s="1"/>
  <c r="DZ60" i="12"/>
  <c r="DZ62" i="12" s="1"/>
  <c r="DZ64" i="12" s="1"/>
  <c r="DZ60" i="8"/>
  <c r="BD93" i="12"/>
  <c r="BD96" i="12" s="1"/>
  <c r="DY62" i="10"/>
  <c r="DY64" i="10" s="1"/>
  <c r="CP93" i="11"/>
  <c r="CP96" i="11" s="1"/>
  <c r="CP60" i="11"/>
  <c r="CD60" i="10"/>
  <c r="BQ36" i="6"/>
  <c r="BQ55" i="6" s="1"/>
  <c r="BQ60" i="6" s="1"/>
  <c r="DB34" i="6"/>
  <c r="EA44" i="6"/>
  <c r="EA33" i="6"/>
  <c r="EA43" i="6"/>
  <c r="DZ34" i="6"/>
  <c r="CQ44" i="5"/>
  <c r="DC44" i="6"/>
  <c r="DC33" i="6"/>
  <c r="DC43" i="6"/>
  <c r="CP34" i="6"/>
  <c r="CP76" i="6" s="1"/>
  <c r="DO44" i="6"/>
  <c r="DO33" i="6"/>
  <c r="DO43" i="6"/>
  <c r="CE9" i="6"/>
  <c r="CD34" i="6"/>
  <c r="CE34" i="6" s="1"/>
  <c r="DN34" i="6"/>
  <c r="DN76" i="6" s="1"/>
  <c r="CQ44" i="6"/>
  <c r="CQ33" i="6"/>
  <c r="CR33" i="6" s="1"/>
  <c r="CQ43" i="6"/>
  <c r="CR43" i="6" s="1"/>
  <c r="DB34" i="5"/>
  <c r="DB76" i="5" s="1"/>
  <c r="CE9" i="5"/>
  <c r="CD34" i="5"/>
  <c r="CE34" i="5" s="1"/>
  <c r="EA33" i="5"/>
  <c r="CQ33" i="5"/>
  <c r="CR33" i="5" s="1"/>
  <c r="DN34" i="5"/>
  <c r="DN76" i="5" s="1"/>
  <c r="DO33" i="5"/>
  <c r="DZ34" i="5"/>
  <c r="DZ76" i="5" s="1"/>
  <c r="DC33" i="5"/>
  <c r="CP34" i="5"/>
  <c r="CP76" i="5" s="1"/>
  <c r="BD80" i="4"/>
  <c r="CO80" i="2"/>
  <c r="DM80" i="6"/>
  <c r="DM80" i="5"/>
  <c r="DA80" i="5"/>
  <c r="CO80" i="5"/>
  <c r="CO82" i="5" s="1"/>
  <c r="CC80" i="6"/>
  <c r="CC80" i="5"/>
  <c r="DJ64" i="3"/>
  <c r="DC29" i="3"/>
  <c r="CQ29" i="3"/>
  <c r="CR29" i="3" s="1"/>
  <c r="DO29" i="3"/>
  <c r="CA60" i="3"/>
  <c r="CA62" i="3" s="1"/>
  <c r="CA64" i="3" s="1"/>
  <c r="EA29" i="3"/>
  <c r="DO29" i="2"/>
  <c r="EA29" i="2"/>
  <c r="BD80" i="2"/>
  <c r="BE80" i="2" s="1"/>
  <c r="CQ29" i="2"/>
  <c r="CR29" i="2" s="1"/>
  <c r="DC29" i="2"/>
  <c r="DY80" i="1"/>
  <c r="DY55" i="1"/>
  <c r="CO76" i="1"/>
  <c r="CO80" i="1" s="1"/>
  <c r="DA76" i="1"/>
  <c r="DA80" i="1" s="1"/>
  <c r="BD80" i="1"/>
  <c r="BE80" i="1" s="1"/>
  <c r="BR78" i="5"/>
  <c r="BR78" i="6"/>
  <c r="DA80" i="2"/>
  <c r="BD80" i="3"/>
  <c r="BE80" i="3" s="1"/>
  <c r="CL86" i="3"/>
  <c r="CL93" i="3"/>
  <c r="CL96" i="3" s="1"/>
  <c r="BZ86" i="3"/>
  <c r="BZ93" i="3"/>
  <c r="BZ96" i="3" s="1"/>
  <c r="BR53" i="1"/>
  <c r="BQ78" i="1"/>
  <c r="BR78" i="1" s="1"/>
  <c r="DX80" i="2"/>
  <c r="DX82" i="2" s="1"/>
  <c r="DX84" i="2" s="1"/>
  <c r="DX93" i="2" s="1"/>
  <c r="BR53" i="2"/>
  <c r="BQ78" i="2"/>
  <c r="BR78" i="2" s="1"/>
  <c r="CZ80" i="3"/>
  <c r="BR53" i="3"/>
  <c r="BQ78" i="3"/>
  <c r="BR78" i="3" s="1"/>
  <c r="CN80" i="3"/>
  <c r="DL80" i="3"/>
  <c r="DL82" i="3" s="1"/>
  <c r="DL84" i="3" s="1"/>
  <c r="BR53" i="4"/>
  <c r="BQ78" i="4"/>
  <c r="BE78" i="4"/>
  <c r="CN55" i="6"/>
  <c r="CZ55" i="6"/>
  <c r="DN53" i="6"/>
  <c r="DN78" i="6" s="1"/>
  <c r="BP55" i="6"/>
  <c r="Q97" i="5"/>
  <c r="O10" i="28" s="1"/>
  <c r="DY55" i="4"/>
  <c r="DY60" i="4" s="1"/>
  <c r="DY62" i="4" s="1"/>
  <c r="DY64" i="4" s="1"/>
  <c r="DK62" i="1"/>
  <c r="DK64" i="1" s="1"/>
  <c r="CP53" i="1"/>
  <c r="CP78" i="1" s="1"/>
  <c r="DV62" i="1"/>
  <c r="DV64" i="1" s="1"/>
  <c r="DL55" i="1"/>
  <c r="DL60" i="1" s="1"/>
  <c r="DL62" i="1" s="1"/>
  <c r="DL64" i="1" s="1"/>
  <c r="DX55" i="1"/>
  <c r="DX60" i="1" s="1"/>
  <c r="DX62" i="1" s="1"/>
  <c r="DX64" i="1" s="1"/>
  <c r="BC62" i="3"/>
  <c r="BC64" i="3" s="1"/>
  <c r="DL55" i="2"/>
  <c r="DL60" i="2" s="1"/>
  <c r="DL62" i="2" s="1"/>
  <c r="DL64" i="2" s="1"/>
  <c r="DX55" i="2"/>
  <c r="DX60" i="2" s="1"/>
  <c r="CY62" i="3"/>
  <c r="CY64" i="3" s="1"/>
  <c r="BO62" i="3"/>
  <c r="BO64" i="3" s="1"/>
  <c r="CN55" i="3"/>
  <c r="CN60" i="3" s="1"/>
  <c r="DL55" i="3"/>
  <c r="CZ55" i="3"/>
  <c r="CB55" i="3"/>
  <c r="CB60" i="3" s="1"/>
  <c r="BP55" i="3"/>
  <c r="CZ55" i="4"/>
  <c r="CZ60" i="4" s="1"/>
  <c r="CZ62" i="4" s="1"/>
  <c r="CZ64" i="4" s="1"/>
  <c r="CB55" i="4"/>
  <c r="CB60" i="4" s="1"/>
  <c r="CB62" i="4" s="1"/>
  <c r="CB64" i="4" s="1"/>
  <c r="CN55" i="4"/>
  <c r="CN60" i="4" s="1"/>
  <c r="CN62" i="4" s="1"/>
  <c r="CN64" i="4" s="1"/>
  <c r="BP55" i="4"/>
  <c r="BP60" i="4" s="1"/>
  <c r="BP62" i="4" s="1"/>
  <c r="BP64" i="4" s="1"/>
  <c r="DL55" i="4"/>
  <c r="DL60" i="4" s="1"/>
  <c r="DL62" i="4" s="1"/>
  <c r="DL64" i="4" s="1"/>
  <c r="DN53" i="2"/>
  <c r="DN78" i="2" s="1"/>
  <c r="CP53" i="2"/>
  <c r="CP78" i="2" s="1"/>
  <c r="DZ53" i="4"/>
  <c r="DZ78" i="4" s="1"/>
  <c r="DZ53" i="6"/>
  <c r="DZ78" i="6" s="1"/>
  <c r="DB53" i="6"/>
  <c r="DB78" i="6" s="1"/>
  <c r="DN53" i="5"/>
  <c r="DN78" i="5" s="1"/>
  <c r="DZ53" i="1"/>
  <c r="DZ78" i="1" s="1"/>
  <c r="DB53" i="2"/>
  <c r="DB78" i="2" s="1"/>
  <c r="DZ53" i="3"/>
  <c r="DZ78" i="3" s="1"/>
  <c r="DB53" i="4"/>
  <c r="DB78" i="4" s="1"/>
  <c r="DB53" i="5"/>
  <c r="DB78" i="5" s="1"/>
  <c r="CE53" i="6"/>
  <c r="CD53" i="6"/>
  <c r="CD78" i="6" s="1"/>
  <c r="CP53" i="6"/>
  <c r="CP78" i="6" s="1"/>
  <c r="CP53" i="5"/>
  <c r="CP78" i="5" s="1"/>
  <c r="CE53" i="5"/>
  <c r="CD53" i="5"/>
  <c r="CD78" i="5" s="1"/>
  <c r="DZ53" i="5"/>
  <c r="DZ78" i="5" s="1"/>
  <c r="CP53" i="4"/>
  <c r="CP78" i="4" s="1"/>
  <c r="DN53" i="4"/>
  <c r="DN78" i="4" s="1"/>
  <c r="CD53" i="4"/>
  <c r="CD53" i="3"/>
  <c r="DN53" i="3"/>
  <c r="DN78" i="3" s="1"/>
  <c r="CP53" i="3"/>
  <c r="CP78" i="3" s="1"/>
  <c r="DB53" i="3"/>
  <c r="DB78" i="3" s="1"/>
  <c r="DZ53" i="2"/>
  <c r="DZ78" i="2" s="1"/>
  <c r="CD53" i="2"/>
  <c r="CD53" i="1"/>
  <c r="DB53" i="1"/>
  <c r="DB78" i="1" s="1"/>
  <c r="DN53" i="1"/>
  <c r="DN78" i="1" s="1"/>
  <c r="CE24" i="1"/>
  <c r="CE27" i="1"/>
  <c r="CE23" i="1"/>
  <c r="CE28" i="1"/>
  <c r="CE20" i="1"/>
  <c r="CE30" i="1"/>
  <c r="CE33" i="1"/>
  <c r="CE21" i="1"/>
  <c r="CE31" i="1"/>
  <c r="CE26" i="1"/>
  <c r="CE25" i="1"/>
  <c r="CE13" i="4"/>
  <c r="CE33" i="4"/>
  <c r="CE22" i="1"/>
  <c r="CE11" i="1"/>
  <c r="CE32" i="1"/>
  <c r="DY36" i="6"/>
  <c r="BZ93" i="4"/>
  <c r="BZ96" i="4" s="1"/>
  <c r="BB93" i="4"/>
  <c r="BB96" i="4" s="1"/>
  <c r="DW84" i="3"/>
  <c r="DW86" i="3" s="1"/>
  <c r="CP34" i="1"/>
  <c r="DY60" i="1"/>
  <c r="DY62" i="1" s="1"/>
  <c r="DC32" i="1"/>
  <c r="DC27" i="1"/>
  <c r="DC23" i="1"/>
  <c r="DC19" i="1"/>
  <c r="DC15" i="1"/>
  <c r="DC12" i="1"/>
  <c r="DC9" i="1"/>
  <c r="DC28" i="1"/>
  <c r="DC11" i="1"/>
  <c r="DC25" i="1"/>
  <c r="DC16" i="1"/>
  <c r="DC22" i="1"/>
  <c r="DC30" i="1"/>
  <c r="DC14" i="1"/>
  <c r="DC21" i="1"/>
  <c r="DC24" i="1"/>
  <c r="DC31" i="1"/>
  <c r="DC10" i="1"/>
  <c r="DC17" i="1"/>
  <c r="DC26" i="1"/>
  <c r="DC33" i="1"/>
  <c r="DC20" i="1"/>
  <c r="DC18" i="1"/>
  <c r="EA30" i="3"/>
  <c r="EA25" i="3"/>
  <c r="EA21" i="3"/>
  <c r="EA17" i="3"/>
  <c r="EA32" i="3"/>
  <c r="EA24" i="3"/>
  <c r="EA22" i="3"/>
  <c r="EA15" i="3"/>
  <c r="EA10" i="3"/>
  <c r="EA11" i="3"/>
  <c r="EA33" i="3"/>
  <c r="EA19" i="3"/>
  <c r="EA16" i="3"/>
  <c r="EA27" i="3"/>
  <c r="EA23" i="3"/>
  <c r="EA18" i="3"/>
  <c r="EA14" i="3"/>
  <c r="EA28" i="3"/>
  <c r="EA12" i="3"/>
  <c r="EA31" i="3"/>
  <c r="EA20" i="3"/>
  <c r="EA26" i="3"/>
  <c r="EA9" i="3"/>
  <c r="CQ32" i="1"/>
  <c r="CQ27" i="1"/>
  <c r="CQ23" i="1"/>
  <c r="CQ19" i="1"/>
  <c r="CQ15" i="1"/>
  <c r="CQ12" i="1"/>
  <c r="CQ9" i="1"/>
  <c r="CQ31" i="1"/>
  <c r="CQ25" i="1"/>
  <c r="CQ20" i="1"/>
  <c r="CQ28" i="1"/>
  <c r="CQ16" i="1"/>
  <c r="CQ30" i="1"/>
  <c r="CQ14" i="1"/>
  <c r="CQ18" i="1"/>
  <c r="CQ21" i="1"/>
  <c r="CQ33" i="1"/>
  <c r="CR13" i="1"/>
  <c r="CQ26" i="1"/>
  <c r="CQ22" i="1"/>
  <c r="CQ10" i="1"/>
  <c r="CQ17" i="1"/>
  <c r="CQ11" i="1"/>
  <c r="CQ24" i="1"/>
  <c r="CC77" i="4"/>
  <c r="S95" i="6"/>
  <c r="AE95" i="6" s="1"/>
  <c r="P11" i="28"/>
  <c r="BE76" i="1"/>
  <c r="CE19" i="1"/>
  <c r="DY76" i="3"/>
  <c r="DY80" i="3" s="1"/>
  <c r="DY36" i="3"/>
  <c r="DY55" i="3" s="1"/>
  <c r="BE76" i="3"/>
  <c r="CC76" i="3"/>
  <c r="CC80" i="3" s="1"/>
  <c r="CC36" i="3"/>
  <c r="CP34" i="2"/>
  <c r="CP76" i="2" s="1"/>
  <c r="DM76" i="1"/>
  <c r="DM80" i="1" s="1"/>
  <c r="DM36" i="1"/>
  <c r="CE39" i="4"/>
  <c r="CO36" i="3"/>
  <c r="CO76" i="3"/>
  <c r="CO80" i="3" s="1"/>
  <c r="DZ34" i="1"/>
  <c r="DV62" i="3"/>
  <c r="DV64" i="3" s="1"/>
  <c r="DK82" i="3"/>
  <c r="DK84" i="3" s="1"/>
  <c r="EA33" i="1"/>
  <c r="EA28" i="1"/>
  <c r="EA24" i="1"/>
  <c r="EA20" i="1"/>
  <c r="EA16" i="1"/>
  <c r="EA10" i="1"/>
  <c r="EA31" i="1"/>
  <c r="EA23" i="1"/>
  <c r="EA21" i="1"/>
  <c r="EA14" i="1"/>
  <c r="EA9" i="1"/>
  <c r="EA25" i="1"/>
  <c r="EA18" i="1"/>
  <c r="EA12" i="1"/>
  <c r="EA32" i="1"/>
  <c r="EA15" i="1"/>
  <c r="EA27" i="1"/>
  <c r="EA19" i="1"/>
  <c r="EA11" i="1"/>
  <c r="EA30" i="1"/>
  <c r="EA17" i="1"/>
  <c r="EA26" i="1"/>
  <c r="EA22" i="1"/>
  <c r="CE38" i="4"/>
  <c r="BQ76" i="3"/>
  <c r="BQ36" i="3"/>
  <c r="BQ55" i="3" s="1"/>
  <c r="BQ60" i="3" s="1"/>
  <c r="BR34" i="3"/>
  <c r="CE13" i="1"/>
  <c r="DB34" i="2"/>
  <c r="DB76" i="2" s="1"/>
  <c r="CE17" i="1"/>
  <c r="DB34" i="3"/>
  <c r="CD34" i="2"/>
  <c r="CE9" i="1"/>
  <c r="CD34" i="3"/>
  <c r="S95" i="5"/>
  <c r="P10" i="28"/>
  <c r="DO18" i="2"/>
  <c r="DO24" i="2"/>
  <c r="DO15" i="2"/>
  <c r="DO9" i="2"/>
  <c r="DO16" i="2"/>
  <c r="DO11" i="2"/>
  <c r="DO28" i="2"/>
  <c r="DO27" i="2"/>
  <c r="DO32" i="2"/>
  <c r="DO25" i="2"/>
  <c r="DO31" i="2"/>
  <c r="DO20" i="2"/>
  <c r="DO17" i="2"/>
  <c r="DO12" i="2"/>
  <c r="DO23" i="2"/>
  <c r="DO14" i="2"/>
  <c r="DO26" i="2"/>
  <c r="DO10" i="2"/>
  <c r="DO21" i="2"/>
  <c r="DO19" i="2"/>
  <c r="DO30" i="2"/>
  <c r="DO33" i="2"/>
  <c r="DO22" i="2"/>
  <c r="CQ16" i="6"/>
  <c r="CR16" i="6" s="1"/>
  <c r="CQ32" i="6"/>
  <c r="CR32" i="6" s="1"/>
  <c r="CQ22" i="6"/>
  <c r="CR22" i="6" s="1"/>
  <c r="CQ29" i="6"/>
  <c r="CR29" i="6" s="1"/>
  <c r="CQ19" i="6"/>
  <c r="CQ31" i="6"/>
  <c r="CR31" i="6" s="1"/>
  <c r="CQ27" i="6"/>
  <c r="CR27" i="6" s="1"/>
  <c r="CQ23" i="6"/>
  <c r="CR23" i="6" s="1"/>
  <c r="CQ25" i="6"/>
  <c r="CR25" i="6" s="1"/>
  <c r="CQ26" i="6"/>
  <c r="CR26" i="6" s="1"/>
  <c r="CQ21" i="6"/>
  <c r="CR21" i="6" s="1"/>
  <c r="CQ28" i="6"/>
  <c r="CR28" i="6" s="1"/>
  <c r="CQ18" i="6"/>
  <c r="CR18" i="6" s="1"/>
  <c r="CQ24" i="6"/>
  <c r="CR24" i="6" s="1"/>
  <c r="CQ30" i="6"/>
  <c r="CR30" i="6" s="1"/>
  <c r="CQ20" i="6"/>
  <c r="CR20" i="6" s="1"/>
  <c r="CE14" i="1"/>
  <c r="CE12" i="1"/>
  <c r="CE11" i="3"/>
  <c r="DM76" i="3"/>
  <c r="DM80" i="3" s="1"/>
  <c r="DM36" i="3"/>
  <c r="DM55" i="3" s="1"/>
  <c r="DM60" i="3" s="1"/>
  <c r="DV86" i="3"/>
  <c r="DV93" i="3"/>
  <c r="DV96" i="3" s="1"/>
  <c r="AR55" i="3"/>
  <c r="CQ29" i="5"/>
  <c r="CR29" i="5" s="1"/>
  <c r="CQ25" i="5"/>
  <c r="CR25" i="5" s="1"/>
  <c r="CQ21" i="5"/>
  <c r="CR21" i="5" s="1"/>
  <c r="CQ31" i="5"/>
  <c r="CR31" i="5" s="1"/>
  <c r="CQ24" i="5"/>
  <c r="CR24" i="5" s="1"/>
  <c r="CQ22" i="5"/>
  <c r="CR22" i="5" s="1"/>
  <c r="CQ16" i="5"/>
  <c r="CR16" i="5" s="1"/>
  <c r="CQ26" i="5"/>
  <c r="CR26" i="5" s="1"/>
  <c r="CQ23" i="5"/>
  <c r="CR23" i="5" s="1"/>
  <c r="CQ20" i="5"/>
  <c r="CR20" i="5" s="1"/>
  <c r="CQ28" i="5"/>
  <c r="CR28" i="5" s="1"/>
  <c r="CQ32" i="5"/>
  <c r="CR32" i="5" s="1"/>
  <c r="CQ18" i="5"/>
  <c r="CR18" i="5" s="1"/>
  <c r="CQ27" i="5"/>
  <c r="CR27" i="5" s="1"/>
  <c r="CQ30" i="5"/>
  <c r="CR30" i="5" s="1"/>
  <c r="CQ19" i="5"/>
  <c r="CR19" i="5" s="1"/>
  <c r="DO15" i="1"/>
  <c r="DO12" i="1"/>
  <c r="DO9" i="1"/>
  <c r="DO33" i="1"/>
  <c r="DO28" i="1"/>
  <c r="DO24" i="1"/>
  <c r="DO20" i="1"/>
  <c r="DO26" i="1"/>
  <c r="DO19" i="1"/>
  <c r="DO17" i="1"/>
  <c r="DO11" i="1"/>
  <c r="DO10" i="1"/>
  <c r="DO30" i="1"/>
  <c r="DO27" i="1"/>
  <c r="DO22" i="1"/>
  <c r="DO21" i="1"/>
  <c r="DO18" i="1"/>
  <c r="DO31" i="1"/>
  <c r="DO32" i="1"/>
  <c r="DO23" i="1"/>
  <c r="DO14" i="1"/>
  <c r="DO25" i="1"/>
  <c r="DO16" i="1"/>
  <c r="DO30" i="3"/>
  <c r="DO25" i="3"/>
  <c r="DO21" i="3"/>
  <c r="DO17" i="3"/>
  <c r="DO28" i="3"/>
  <c r="DO26" i="3"/>
  <c r="DO19" i="3"/>
  <c r="DO11" i="3"/>
  <c r="DO31" i="3"/>
  <c r="DO23" i="3"/>
  <c r="DO18" i="3"/>
  <c r="DO16" i="3"/>
  <c r="DO12" i="3"/>
  <c r="DO27" i="3"/>
  <c r="DO24" i="3"/>
  <c r="DO10" i="3"/>
  <c r="DO20" i="3"/>
  <c r="DO33" i="3"/>
  <c r="DO15" i="3"/>
  <c r="DO22" i="3"/>
  <c r="DO14" i="3"/>
  <c r="DO9" i="3"/>
  <c r="DO32" i="3"/>
  <c r="DN34" i="3"/>
  <c r="CY82" i="3"/>
  <c r="CY84" i="3" s="1"/>
  <c r="DL82" i="2"/>
  <c r="DK82" i="2"/>
  <c r="DK84" i="2" s="1"/>
  <c r="DK93" i="2" s="1"/>
  <c r="CC76" i="1"/>
  <c r="CC80" i="1" s="1"/>
  <c r="DK62" i="3"/>
  <c r="DN34" i="2"/>
  <c r="CQ32" i="3"/>
  <c r="CR32" i="3" s="1"/>
  <c r="CQ27" i="3"/>
  <c r="CR27" i="3" s="1"/>
  <c r="CQ23" i="3"/>
  <c r="CR23" i="3" s="1"/>
  <c r="CQ19" i="3"/>
  <c r="CR19" i="3" s="1"/>
  <c r="CQ15" i="3"/>
  <c r="CR15" i="3" s="1"/>
  <c r="CQ12" i="3"/>
  <c r="CR12" i="3" s="1"/>
  <c r="CQ9" i="3"/>
  <c r="CR9" i="3" s="1"/>
  <c r="CQ33" i="3"/>
  <c r="CR33" i="3" s="1"/>
  <c r="CQ25" i="3"/>
  <c r="CR25" i="3" s="1"/>
  <c r="CQ18" i="3"/>
  <c r="CR18" i="3" s="1"/>
  <c r="CQ16" i="3"/>
  <c r="CR16" i="3" s="1"/>
  <c r="CQ20" i="3"/>
  <c r="CR20" i="3" s="1"/>
  <c r="CQ10" i="3"/>
  <c r="CR10" i="3" s="1"/>
  <c r="CQ24" i="3"/>
  <c r="CR24" i="3" s="1"/>
  <c r="CQ21" i="3"/>
  <c r="CR21" i="3" s="1"/>
  <c r="CQ28" i="3"/>
  <c r="CR28" i="3" s="1"/>
  <c r="CQ31" i="3"/>
  <c r="CR31" i="3" s="1"/>
  <c r="CQ30" i="3"/>
  <c r="CR30" i="3" s="1"/>
  <c r="CQ22" i="3"/>
  <c r="CR22" i="3" s="1"/>
  <c r="CQ14" i="3"/>
  <c r="CR14" i="3" s="1"/>
  <c r="CQ26" i="3"/>
  <c r="CR26" i="3" s="1"/>
  <c r="CR13" i="3"/>
  <c r="CQ17" i="3"/>
  <c r="CR17" i="3" s="1"/>
  <c r="CQ11" i="3"/>
  <c r="CD34" i="1"/>
  <c r="BQ76" i="2"/>
  <c r="BR34" i="2"/>
  <c r="DW82" i="2"/>
  <c r="DW84" i="2" s="1"/>
  <c r="DW93" i="2" s="1"/>
  <c r="EA26" i="6"/>
  <c r="EA30" i="6"/>
  <c r="EA23" i="6"/>
  <c r="EA20" i="6"/>
  <c r="EA22" i="6"/>
  <c r="EA31" i="6"/>
  <c r="EA18" i="6"/>
  <c r="EA21" i="6"/>
  <c r="EA29" i="6"/>
  <c r="EA32" i="6"/>
  <c r="EA25" i="6"/>
  <c r="EA19" i="6"/>
  <c r="EA27" i="6"/>
  <c r="EA24" i="6"/>
  <c r="EA16" i="6"/>
  <c r="EA28" i="6"/>
  <c r="DN34" i="1"/>
  <c r="DC29" i="5"/>
  <c r="DC25" i="5"/>
  <c r="DC21" i="5"/>
  <c r="DC16" i="5"/>
  <c r="DC20" i="5"/>
  <c r="DC27" i="5"/>
  <c r="DC24" i="5"/>
  <c r="DC31" i="5"/>
  <c r="DC23" i="5"/>
  <c r="DC30" i="5"/>
  <c r="DC26" i="5"/>
  <c r="DC19" i="5"/>
  <c r="DC28" i="5"/>
  <c r="DC18" i="5"/>
  <c r="DC32" i="5"/>
  <c r="DC22" i="5"/>
  <c r="DC32" i="2"/>
  <c r="DC26" i="2"/>
  <c r="DC30" i="2"/>
  <c r="DC12" i="2"/>
  <c r="DC33" i="2"/>
  <c r="DC27" i="2"/>
  <c r="DC28" i="2"/>
  <c r="DC21" i="2"/>
  <c r="DC23" i="2"/>
  <c r="DC19" i="2"/>
  <c r="DC14" i="2"/>
  <c r="DC9" i="2"/>
  <c r="DC22" i="2"/>
  <c r="DC24" i="2"/>
  <c r="DC25" i="2"/>
  <c r="DC15" i="2"/>
  <c r="DC10" i="2"/>
  <c r="DC18" i="2"/>
  <c r="DC11" i="2"/>
  <c r="DC16" i="2"/>
  <c r="DC31" i="2"/>
  <c r="DC20" i="2"/>
  <c r="DC17" i="2"/>
  <c r="CM82" i="3"/>
  <c r="CM84" i="3" s="1"/>
  <c r="CE15" i="1"/>
  <c r="DM36" i="2"/>
  <c r="DM76" i="2"/>
  <c r="DM80" i="2" s="1"/>
  <c r="DX55" i="3"/>
  <c r="DX60" i="3" s="1"/>
  <c r="CQ32" i="2"/>
  <c r="CR32" i="2" s="1"/>
  <c r="CQ16" i="2"/>
  <c r="CR16" i="2" s="1"/>
  <c r="CQ17" i="2"/>
  <c r="CR17" i="2" s="1"/>
  <c r="CQ21" i="2"/>
  <c r="CR21" i="2" s="1"/>
  <c r="CQ33" i="2"/>
  <c r="CR33" i="2" s="1"/>
  <c r="CQ14" i="2"/>
  <c r="CR14" i="2" s="1"/>
  <c r="CQ30" i="2"/>
  <c r="CR30" i="2" s="1"/>
  <c r="CR13" i="2"/>
  <c r="CQ15" i="2"/>
  <c r="CR15" i="2" s="1"/>
  <c r="CQ27" i="2"/>
  <c r="CR27" i="2" s="1"/>
  <c r="CQ12" i="2"/>
  <c r="CR12" i="2" s="1"/>
  <c r="CQ10" i="2"/>
  <c r="CR10" i="2" s="1"/>
  <c r="CQ28" i="2"/>
  <c r="CR28" i="2" s="1"/>
  <c r="CQ26" i="2"/>
  <c r="CR26" i="2" s="1"/>
  <c r="CQ11" i="2"/>
  <c r="CR11" i="2" s="1"/>
  <c r="CQ22" i="2"/>
  <c r="CR22" i="2" s="1"/>
  <c r="CQ24" i="2"/>
  <c r="CR24" i="2" s="1"/>
  <c r="CQ25" i="2"/>
  <c r="CR25" i="2" s="1"/>
  <c r="CQ20" i="2"/>
  <c r="CR20" i="2" s="1"/>
  <c r="CQ9" i="2"/>
  <c r="CR9" i="2" s="1"/>
  <c r="CQ31" i="2"/>
  <c r="CR31" i="2" s="1"/>
  <c r="CQ19" i="2"/>
  <c r="CR19" i="2" s="1"/>
  <c r="CQ18" i="2"/>
  <c r="CR18" i="2" s="1"/>
  <c r="CQ23" i="2"/>
  <c r="CR23" i="2" s="1"/>
  <c r="EA32" i="5"/>
  <c r="EA28" i="5"/>
  <c r="EA24" i="5"/>
  <c r="EA20" i="5"/>
  <c r="EA26" i="5"/>
  <c r="EA23" i="5"/>
  <c r="EA30" i="5"/>
  <c r="EA21" i="5"/>
  <c r="EA19" i="5"/>
  <c r="EA16" i="5"/>
  <c r="EA25" i="5"/>
  <c r="EA27" i="5"/>
  <c r="EA22" i="5"/>
  <c r="EA31" i="5"/>
  <c r="EA18" i="5"/>
  <c r="EA29" i="5"/>
  <c r="DO16" i="5"/>
  <c r="DO30" i="5"/>
  <c r="DO27" i="5"/>
  <c r="DO24" i="5"/>
  <c r="DO21" i="5"/>
  <c r="DO29" i="5"/>
  <c r="DO19" i="5"/>
  <c r="DO28" i="5"/>
  <c r="DO32" i="5"/>
  <c r="DO23" i="5"/>
  <c r="DO18" i="5"/>
  <c r="DO22" i="5"/>
  <c r="DO31" i="5"/>
  <c r="DO25" i="5"/>
  <c r="DO20" i="5"/>
  <c r="DO26" i="5"/>
  <c r="EA22" i="2"/>
  <c r="EA12" i="2"/>
  <c r="EA11" i="2"/>
  <c r="EA32" i="2"/>
  <c r="EA33" i="2"/>
  <c r="EA9" i="2"/>
  <c r="EA10" i="2"/>
  <c r="EA21" i="2"/>
  <c r="EA25" i="2"/>
  <c r="EA18" i="2"/>
  <c r="EA14" i="2"/>
  <c r="EA15" i="2"/>
  <c r="EA30" i="2"/>
  <c r="EA31" i="2"/>
  <c r="EA17" i="2"/>
  <c r="EA16" i="2"/>
  <c r="EA19" i="2"/>
  <c r="EA28" i="2"/>
  <c r="EA27" i="2"/>
  <c r="EA26" i="2"/>
  <c r="EA24" i="2"/>
  <c r="EA20" i="2"/>
  <c r="EA23" i="2"/>
  <c r="CE18" i="1"/>
  <c r="BQ76" i="1"/>
  <c r="BR34" i="1"/>
  <c r="DY76" i="2"/>
  <c r="DY80" i="2" s="1"/>
  <c r="DY36" i="2"/>
  <c r="DY55" i="2" s="1"/>
  <c r="DZ34" i="2"/>
  <c r="CP34" i="3"/>
  <c r="DX82" i="3"/>
  <c r="BE76" i="2"/>
  <c r="DA36" i="3"/>
  <c r="DA76" i="3"/>
  <c r="DA80" i="3" s="1"/>
  <c r="DZ34" i="3"/>
  <c r="CO77" i="4"/>
  <c r="DC33" i="3"/>
  <c r="DC28" i="3"/>
  <c r="DC24" i="3"/>
  <c r="DC20" i="3"/>
  <c r="DC16" i="3"/>
  <c r="DC10" i="3"/>
  <c r="DC31" i="3"/>
  <c r="DC23" i="3"/>
  <c r="DC21" i="3"/>
  <c r="DC14" i="3"/>
  <c r="DC9" i="3"/>
  <c r="DC32" i="3"/>
  <c r="DC26" i="3"/>
  <c r="DC19" i="3"/>
  <c r="DC30" i="3"/>
  <c r="DC11" i="3"/>
  <c r="DC27" i="3"/>
  <c r="DC22" i="3"/>
  <c r="DC18" i="3"/>
  <c r="DC25" i="3"/>
  <c r="DC15" i="3"/>
  <c r="DC17" i="3"/>
  <c r="DC12" i="3"/>
  <c r="DC16" i="6"/>
  <c r="DC25" i="6"/>
  <c r="DC22" i="6"/>
  <c r="DC19" i="6"/>
  <c r="DC31" i="6"/>
  <c r="DC26" i="6"/>
  <c r="DC23" i="6"/>
  <c r="DC18" i="6"/>
  <c r="DC30" i="6"/>
  <c r="DC21" i="6"/>
  <c r="DC29" i="6"/>
  <c r="DC20" i="6"/>
  <c r="DC27" i="6"/>
  <c r="DC32" i="6"/>
  <c r="DC24" i="6"/>
  <c r="DC28" i="6"/>
  <c r="DO31" i="6"/>
  <c r="DO27" i="6"/>
  <c r="DO23" i="6"/>
  <c r="DO19" i="6"/>
  <c r="DO16" i="6"/>
  <c r="DO21" i="6"/>
  <c r="DO28" i="6"/>
  <c r="DO18" i="6"/>
  <c r="DO32" i="6"/>
  <c r="DO30" i="6"/>
  <c r="DO25" i="6"/>
  <c r="DO20" i="6"/>
  <c r="DO22" i="6"/>
  <c r="DO24" i="6"/>
  <c r="DO29" i="6"/>
  <c r="DO26" i="6"/>
  <c r="BR58" i="1"/>
  <c r="DM71" i="4"/>
  <c r="DM72" i="4" s="1"/>
  <c r="BO82" i="4"/>
  <c r="BO84" i="4" s="1"/>
  <c r="BO93" i="4" s="1"/>
  <c r="BO96" i="4" s="1"/>
  <c r="CE10" i="1"/>
  <c r="DB34" i="1"/>
  <c r="CA82" i="3"/>
  <c r="CA84" i="3" s="1"/>
  <c r="CE88" i="1"/>
  <c r="BE77" i="4"/>
  <c r="CE16" i="1"/>
  <c r="BE36" i="3"/>
  <c r="DK82" i="4"/>
  <c r="DK84" i="4" s="1"/>
  <c r="DK86" i="4" s="1"/>
  <c r="CY82" i="4"/>
  <c r="CY84" i="4" s="1"/>
  <c r="DM76" i="4"/>
  <c r="DM80" i="4" s="1"/>
  <c r="CO76" i="4"/>
  <c r="CO80" i="4" s="1"/>
  <c r="P95" i="4"/>
  <c r="P97" i="4" s="1"/>
  <c r="N9" i="28" s="1"/>
  <c r="CC76" i="4"/>
  <c r="CC80" i="4" s="1"/>
  <c r="BC82" i="4"/>
  <c r="BC84" i="4" s="1"/>
  <c r="BC86" i="4" s="1"/>
  <c r="AR80" i="4"/>
  <c r="DA76" i="4"/>
  <c r="DA80" i="4" s="1"/>
  <c r="CZ82" i="5"/>
  <c r="CZ84" i="5" s="1"/>
  <c r="CZ86" i="5" s="1"/>
  <c r="CN82" i="5"/>
  <c r="CN84" i="5" s="1"/>
  <c r="CN86" i="5" s="1"/>
  <c r="BP82" i="6"/>
  <c r="BP84" i="6" s="1"/>
  <c r="BP93" i="6" s="1"/>
  <c r="BP96" i="6" s="1"/>
  <c r="DK86" i="6"/>
  <c r="DK93" i="6"/>
  <c r="DK96" i="6" s="1"/>
  <c r="BO93" i="6"/>
  <c r="BO96" i="6" s="1"/>
  <c r="DX82" i="4"/>
  <c r="DX84" i="4" s="1"/>
  <c r="DX86" i="4" s="1"/>
  <c r="DC26" i="4"/>
  <c r="DC27" i="4"/>
  <c r="DC20" i="4"/>
  <c r="DC30" i="4"/>
  <c r="DC28" i="4"/>
  <c r="DC25" i="4"/>
  <c r="DC33" i="4"/>
  <c r="DC16" i="4"/>
  <c r="DC21" i="4"/>
  <c r="DC17" i="4"/>
  <c r="DC13" i="4"/>
  <c r="DC9" i="4"/>
  <c r="DC14" i="4"/>
  <c r="DC31" i="4"/>
  <c r="DC23" i="4"/>
  <c r="DC22" i="4"/>
  <c r="DC10" i="4"/>
  <c r="DC11" i="4"/>
  <c r="DC29" i="4"/>
  <c r="DC19" i="4"/>
  <c r="DC24" i="4"/>
  <c r="DC12" i="4"/>
  <c r="DC15" i="4"/>
  <c r="DC32" i="4"/>
  <c r="DC18" i="4"/>
  <c r="DO13" i="4"/>
  <c r="DO27" i="4"/>
  <c r="DO20" i="4"/>
  <c r="DO28" i="4"/>
  <c r="DO21" i="4"/>
  <c r="DO33" i="4"/>
  <c r="DO15" i="4"/>
  <c r="DO23" i="4"/>
  <c r="DO11" i="4"/>
  <c r="DO31" i="4"/>
  <c r="DO18" i="4"/>
  <c r="DO29" i="4"/>
  <c r="DO25" i="4"/>
  <c r="DO12" i="4"/>
  <c r="DO22" i="4"/>
  <c r="DO32" i="4"/>
  <c r="DO19" i="4"/>
  <c r="DO10" i="4"/>
  <c r="DO14" i="4"/>
  <c r="DO30" i="4"/>
  <c r="DO16" i="4"/>
  <c r="DO26" i="4"/>
  <c r="DO17" i="4"/>
  <c r="DO24" i="4"/>
  <c r="DO9" i="4"/>
  <c r="EA27" i="4"/>
  <c r="EA20" i="4"/>
  <c r="EA28" i="4"/>
  <c r="EA21" i="4"/>
  <c r="EA14" i="4"/>
  <c r="EA9" i="4"/>
  <c r="EA31" i="4"/>
  <c r="EA18" i="4"/>
  <c r="EA10" i="4"/>
  <c r="EA29" i="4"/>
  <c r="EA26" i="4"/>
  <c r="EA16" i="4"/>
  <c r="EA24" i="4"/>
  <c r="EA15" i="4"/>
  <c r="EA33" i="4"/>
  <c r="EA17" i="4"/>
  <c r="EA11" i="4"/>
  <c r="EA32" i="4"/>
  <c r="EA19" i="4"/>
  <c r="EA22" i="4"/>
  <c r="EA13" i="4"/>
  <c r="EA30" i="4"/>
  <c r="EA12" i="4"/>
  <c r="EA25" i="4"/>
  <c r="EA23" i="4"/>
  <c r="CQ31" i="4"/>
  <c r="CR31" i="4" s="1"/>
  <c r="CQ25" i="4"/>
  <c r="CR25" i="4" s="1"/>
  <c r="CQ20" i="4"/>
  <c r="CR20" i="4" s="1"/>
  <c r="CQ30" i="4"/>
  <c r="CR30" i="4" s="1"/>
  <c r="CQ14" i="4"/>
  <c r="CR14" i="4" s="1"/>
  <c r="CQ18" i="4"/>
  <c r="CR18" i="4" s="1"/>
  <c r="CQ15" i="4"/>
  <c r="CR15" i="4" s="1"/>
  <c r="CQ21" i="4"/>
  <c r="CR21" i="4" s="1"/>
  <c r="CQ32" i="4"/>
  <c r="CR32" i="4" s="1"/>
  <c r="CQ13" i="4"/>
  <c r="CQ29" i="4"/>
  <c r="CR29" i="4" s="1"/>
  <c r="CQ22" i="4"/>
  <c r="CR22" i="4" s="1"/>
  <c r="CQ33" i="4"/>
  <c r="CQ24" i="4"/>
  <c r="CR24" i="4" s="1"/>
  <c r="CQ9" i="4"/>
  <c r="CR9" i="4" s="1"/>
  <c r="CQ11" i="4"/>
  <c r="CR11" i="4" s="1"/>
  <c r="CQ26" i="4"/>
  <c r="CR26" i="4" s="1"/>
  <c r="CQ19" i="4"/>
  <c r="CR19" i="4" s="1"/>
  <c r="CQ16" i="4"/>
  <c r="CR16" i="4" s="1"/>
  <c r="CQ23" i="4"/>
  <c r="CR23" i="4" s="1"/>
  <c r="CQ28" i="4"/>
  <c r="CR28" i="4" s="1"/>
  <c r="CQ17" i="4"/>
  <c r="CR17" i="4" s="1"/>
  <c r="CQ12" i="4"/>
  <c r="CR12" i="4" s="1"/>
  <c r="CQ27" i="4"/>
  <c r="CR27" i="4" s="1"/>
  <c r="CQ10" i="4"/>
  <c r="CR10" i="4" s="1"/>
  <c r="R96" i="4"/>
  <c r="R97" i="4" s="1"/>
  <c r="CM93" i="4"/>
  <c r="CM96" i="4" s="1"/>
  <c r="CB93" i="6"/>
  <c r="CB96" i="6" s="1"/>
  <c r="CL93" i="4"/>
  <c r="CL96" i="4" s="1"/>
  <c r="DW93" i="6"/>
  <c r="DW96" i="6" s="1"/>
  <c r="CX93" i="6"/>
  <c r="CX96" i="6" s="1"/>
  <c r="CN82" i="4"/>
  <c r="CN84" i="4" s="1"/>
  <c r="CN86" i="4" s="1"/>
  <c r="AR74" i="4"/>
  <c r="DW93" i="4"/>
  <c r="DW96" i="4" s="1"/>
  <c r="BC93" i="6"/>
  <c r="BC96" i="6" s="1"/>
  <c r="CA93" i="4"/>
  <c r="CA96" i="4" s="1"/>
  <c r="DV93" i="6"/>
  <c r="DV96" i="6" s="1"/>
  <c r="CX93" i="4"/>
  <c r="CX96" i="4" s="1"/>
  <c r="CZ74" i="4"/>
  <c r="CO74" i="6"/>
  <c r="CO74" i="5"/>
  <c r="CC74" i="5"/>
  <c r="DA74" i="4"/>
  <c r="DA74" i="5"/>
  <c r="DY72" i="5"/>
  <c r="DY74" i="5" s="1"/>
  <c r="DM74" i="5"/>
  <c r="AR74" i="5"/>
  <c r="CC74" i="6"/>
  <c r="DZ72" i="6"/>
  <c r="DZ74" i="6" s="1"/>
  <c r="AQ74" i="4"/>
  <c r="AQ74" i="5"/>
  <c r="CC74" i="4"/>
  <c r="DB41" i="4"/>
  <c r="DN41" i="6"/>
  <c r="DN77" i="6" s="1"/>
  <c r="DZ41" i="6"/>
  <c r="DZ77" i="6" s="1"/>
  <c r="DN41" i="4"/>
  <c r="EA14" i="5"/>
  <c r="EA17" i="5"/>
  <c r="EA39" i="5"/>
  <c r="EA38" i="5"/>
  <c r="EA11" i="5"/>
  <c r="EA15" i="5"/>
  <c r="EA10" i="5"/>
  <c r="EA9" i="5"/>
  <c r="EA12" i="5"/>
  <c r="DC17" i="6"/>
  <c r="DC14" i="6"/>
  <c r="DC38" i="6"/>
  <c r="DC15" i="6"/>
  <c r="DC39" i="6"/>
  <c r="DC11" i="6"/>
  <c r="DC10" i="6"/>
  <c r="DC9" i="6"/>
  <c r="DC12" i="6"/>
  <c r="CQ14" i="5"/>
  <c r="CR14" i="5" s="1"/>
  <c r="CQ12" i="5"/>
  <c r="CR12" i="5" s="1"/>
  <c r="CQ9" i="5"/>
  <c r="CQ15" i="5"/>
  <c r="CR15" i="5" s="1"/>
  <c r="CQ39" i="5"/>
  <c r="CR39" i="5" s="1"/>
  <c r="CQ10" i="5"/>
  <c r="CR10" i="5" s="1"/>
  <c r="CQ17" i="5"/>
  <c r="CR17" i="5" s="1"/>
  <c r="CQ38" i="5"/>
  <c r="CR38" i="5" s="1"/>
  <c r="CR13" i="5"/>
  <c r="CQ11" i="5"/>
  <c r="CR11" i="5" s="1"/>
  <c r="CQ17" i="6"/>
  <c r="CR17" i="6" s="1"/>
  <c r="CQ39" i="6"/>
  <c r="CR39" i="6" s="1"/>
  <c r="CQ10" i="6"/>
  <c r="CR10" i="6" s="1"/>
  <c r="CQ38" i="6"/>
  <c r="CR38" i="6" s="1"/>
  <c r="CQ14" i="6"/>
  <c r="CR14" i="6" s="1"/>
  <c r="CQ11" i="6"/>
  <c r="CR11" i="6" s="1"/>
  <c r="CQ12" i="6"/>
  <c r="CR12" i="6" s="1"/>
  <c r="CQ9" i="6"/>
  <c r="CR13" i="6"/>
  <c r="CQ15" i="6"/>
  <c r="CR15" i="6" s="1"/>
  <c r="DC38" i="5"/>
  <c r="DC39" i="5"/>
  <c r="DC11" i="5"/>
  <c r="DC9" i="5"/>
  <c r="DC10" i="5"/>
  <c r="DC17" i="5"/>
  <c r="DC14" i="5"/>
  <c r="DC12" i="5"/>
  <c r="DC15" i="5"/>
  <c r="EA10" i="6"/>
  <c r="EA9" i="6"/>
  <c r="EA17" i="6"/>
  <c r="EA11" i="6"/>
  <c r="EA38" i="6"/>
  <c r="EA39" i="6"/>
  <c r="EA12" i="6"/>
  <c r="EA14" i="6"/>
  <c r="EA15" i="6"/>
  <c r="DO15" i="5"/>
  <c r="DO12" i="5"/>
  <c r="DO14" i="5"/>
  <c r="DO38" i="5"/>
  <c r="DO39" i="5"/>
  <c r="DO9" i="5"/>
  <c r="DO10" i="5"/>
  <c r="DO11" i="5"/>
  <c r="DO17" i="5"/>
  <c r="DO38" i="6"/>
  <c r="DO12" i="6"/>
  <c r="DO17" i="6"/>
  <c r="DO39" i="6"/>
  <c r="DO15" i="6"/>
  <c r="DO14" i="6"/>
  <c r="DO10" i="6"/>
  <c r="DO9" i="6"/>
  <c r="DO11" i="6"/>
  <c r="CP41" i="4"/>
  <c r="EA38" i="4"/>
  <c r="EA39" i="4"/>
  <c r="DO39" i="4"/>
  <c r="DO38" i="4"/>
  <c r="DC39" i="4"/>
  <c r="DC38" i="4"/>
  <c r="CQ38" i="4"/>
  <c r="CQ39" i="4"/>
  <c r="DB46" i="4"/>
  <c r="DM36" i="4"/>
  <c r="DM36" i="6"/>
  <c r="DA36" i="4"/>
  <c r="DA55" i="4" s="1"/>
  <c r="CO36" i="6"/>
  <c r="CA86" i="5"/>
  <c r="AD86" i="4"/>
  <c r="CO36" i="5"/>
  <c r="CD41" i="6"/>
  <c r="DY76" i="5"/>
  <c r="DY80" i="5" s="1"/>
  <c r="BQ76" i="5"/>
  <c r="BQ80" i="5" s="1"/>
  <c r="DY71" i="6"/>
  <c r="DZ41" i="5"/>
  <c r="DN34" i="4"/>
  <c r="CN82" i="6"/>
  <c r="CN84" i="6" s="1"/>
  <c r="CN93" i="6" s="1"/>
  <c r="CN96" i="6" s="1"/>
  <c r="BR7" i="5"/>
  <c r="CZ84" i="6"/>
  <c r="CZ86" i="6" s="1"/>
  <c r="BQ76" i="4"/>
  <c r="BR34" i="4"/>
  <c r="DM74" i="6"/>
  <c r="DL84" i="6"/>
  <c r="DL86" i="6" s="1"/>
  <c r="DV84" i="5"/>
  <c r="DZ7" i="5"/>
  <c r="CC36" i="6"/>
  <c r="AQ62" i="4"/>
  <c r="AR62" i="4" s="1"/>
  <c r="AR60" i="4"/>
  <c r="CB84" i="5"/>
  <c r="CB86" i="5" s="1"/>
  <c r="DY77" i="6"/>
  <c r="CD46" i="4"/>
  <c r="CE46" i="4" s="1"/>
  <c r="CD41" i="4"/>
  <c r="CP34" i="4"/>
  <c r="AQ82" i="5"/>
  <c r="AR82" i="5" s="1"/>
  <c r="AR80" i="5"/>
  <c r="CX86" i="6"/>
  <c r="DY76" i="4"/>
  <c r="DY80" i="4" s="1"/>
  <c r="BE76" i="4"/>
  <c r="CX64" i="6"/>
  <c r="CB86" i="6"/>
  <c r="DY71" i="4"/>
  <c r="CD41" i="5"/>
  <c r="BQ77" i="6"/>
  <c r="BR77" i="6" s="1"/>
  <c r="BR41" i="6"/>
  <c r="CO36" i="4"/>
  <c r="CP41" i="6"/>
  <c r="CP77" i="6" s="1"/>
  <c r="DY77" i="4"/>
  <c r="BE76" i="5"/>
  <c r="BC86" i="5"/>
  <c r="BE76" i="6"/>
  <c r="AQ82" i="4"/>
  <c r="DI86" i="6"/>
  <c r="BE36" i="5"/>
  <c r="CO74" i="4"/>
  <c r="DB7" i="4"/>
  <c r="DB71" i="4" s="1"/>
  <c r="DB72" i="4" s="1"/>
  <c r="BE36" i="4"/>
  <c r="CD7" i="6"/>
  <c r="DB7" i="6"/>
  <c r="DB71" i="6" s="1"/>
  <c r="DB72" i="6" s="1"/>
  <c r="BQ76" i="6"/>
  <c r="BQ80" i="6" s="1"/>
  <c r="DV84" i="4"/>
  <c r="DV93" i="4" s="1"/>
  <c r="DV96" i="4" s="1"/>
  <c r="CY82" i="6"/>
  <c r="CY84" i="6" s="1"/>
  <c r="CY93" i="6" s="1"/>
  <c r="CY96" i="6" s="1"/>
  <c r="DN41" i="5"/>
  <c r="DN77" i="5" s="1"/>
  <c r="DB41" i="6"/>
  <c r="DB77" i="6" s="1"/>
  <c r="DA36" i="6"/>
  <c r="DA76" i="6"/>
  <c r="DA80" i="6" s="1"/>
  <c r="DZ41" i="4"/>
  <c r="DZ77" i="4" s="1"/>
  <c r="CL86" i="5"/>
  <c r="CX84" i="5"/>
  <c r="BE55" i="6"/>
  <c r="CD7" i="4"/>
  <c r="CD34" i="4"/>
  <c r="CX62" i="4"/>
  <c r="DM77" i="4"/>
  <c r="BY64" i="6"/>
  <c r="CP7" i="5"/>
  <c r="CP71" i="5" s="1"/>
  <c r="CP72" i="5" s="1"/>
  <c r="DN7" i="4"/>
  <c r="DN7" i="5"/>
  <c r="DN71" i="5" s="1"/>
  <c r="DN72" i="5" s="1"/>
  <c r="DN7" i="6"/>
  <c r="DN71" i="6" s="1"/>
  <c r="DN72" i="6" s="1"/>
  <c r="DX72" i="5"/>
  <c r="DX74" i="5" s="1"/>
  <c r="DZ46" i="4"/>
  <c r="DB7" i="5"/>
  <c r="DB71" i="5" s="1"/>
  <c r="DB72" i="5" s="1"/>
  <c r="CP7" i="4"/>
  <c r="CP71" i="4" s="1"/>
  <c r="CP72" i="4" s="1"/>
  <c r="BQ77" i="4"/>
  <c r="BR41" i="4"/>
  <c r="CP7" i="6"/>
  <c r="CP71" i="6" s="1"/>
  <c r="CP72" i="6" s="1"/>
  <c r="DB34" i="4"/>
  <c r="CP41" i="5"/>
  <c r="CP77" i="5" s="1"/>
  <c r="BP84" i="5"/>
  <c r="BP86" i="5" s="1"/>
  <c r="DL74" i="5"/>
  <c r="DZ7" i="4"/>
  <c r="DZ71" i="4" s="1"/>
  <c r="DZ34" i="4"/>
  <c r="DZ76" i="4" s="1"/>
  <c r="CA62" i="4"/>
  <c r="BR7" i="6"/>
  <c r="CK64" i="6"/>
  <c r="DJ84" i="4"/>
  <c r="DJ93" i="4" s="1"/>
  <c r="DJ96" i="4" s="1"/>
  <c r="CC36" i="5"/>
  <c r="CC36" i="4"/>
  <c r="BQ77" i="5"/>
  <c r="BR77" i="5" s="1"/>
  <c r="BR41" i="5"/>
  <c r="AD64" i="4"/>
  <c r="DN46" i="4"/>
  <c r="DI86" i="5"/>
  <c r="AD86" i="5"/>
  <c r="AE86" i="5" s="1"/>
  <c r="AE84" i="5"/>
  <c r="CO82" i="6"/>
  <c r="BQ36" i="4"/>
  <c r="BQ55" i="4" s="1"/>
  <c r="DL74" i="4"/>
  <c r="DM36" i="5"/>
  <c r="DB76" i="6"/>
  <c r="DU64" i="6"/>
  <c r="DA36" i="5"/>
  <c r="DB41" i="5"/>
  <c r="DB77" i="5" s="1"/>
  <c r="CP46" i="4"/>
  <c r="CD7" i="5"/>
  <c r="BQ36" i="5"/>
  <c r="BR7" i="4"/>
  <c r="DV64" i="4"/>
  <c r="DK62" i="4"/>
  <c r="EC4" i="4"/>
  <c r="EC2" i="4" s="1"/>
  <c r="DQ4" i="1"/>
  <c r="DQ2" i="1" s="1"/>
  <c r="DQ4" i="5"/>
  <c r="DQ2" i="5" s="1"/>
  <c r="DQ4" i="2"/>
  <c r="DQ2" i="2" s="1"/>
  <c r="DQ4" i="6"/>
  <c r="DQ2" i="6" s="1"/>
  <c r="DQ4" i="4"/>
  <c r="DQ2" i="4" s="1"/>
  <c r="DQ4" i="3"/>
  <c r="DQ2" i="3" s="1"/>
  <c r="EC4" i="3"/>
  <c r="EC2" i="3" s="1"/>
  <c r="EC4" i="5"/>
  <c r="EC2" i="5" s="1"/>
  <c r="EC4" i="1"/>
  <c r="EC2" i="1" s="1"/>
  <c r="EC4" i="6"/>
  <c r="EC2" i="6" s="1"/>
  <c r="EC4" i="2"/>
  <c r="EC2" i="2" s="1"/>
  <c r="DP91" i="3" l="1"/>
  <c r="DD91" i="2"/>
  <c r="DE91" i="2" s="1"/>
  <c r="DE88" i="2"/>
  <c r="EC51" i="5"/>
  <c r="EC49" i="5"/>
  <c r="EC50" i="5"/>
  <c r="EC89" i="5"/>
  <c r="EC90" i="5"/>
  <c r="EC58" i="5"/>
  <c r="EC59" i="5"/>
  <c r="EC57" i="5"/>
  <c r="EC88" i="5"/>
  <c r="DQ51" i="6"/>
  <c r="DR51" i="6" s="1"/>
  <c r="DQ50" i="6"/>
  <c r="DR50" i="6" s="1"/>
  <c r="DQ49" i="6"/>
  <c r="DR49" i="6" s="1"/>
  <c r="DQ58" i="6"/>
  <c r="DR58" i="6" s="1"/>
  <c r="DQ90" i="6"/>
  <c r="DR90" i="6" s="1"/>
  <c r="DQ59" i="6"/>
  <c r="DR59" i="6" s="1"/>
  <c r="DQ89" i="6"/>
  <c r="DR89" i="6" s="1"/>
  <c r="DQ57" i="6"/>
  <c r="DR57" i="6" s="1"/>
  <c r="DQ88" i="6"/>
  <c r="DR88" i="6" s="1"/>
  <c r="DQ50" i="2"/>
  <c r="DR50" i="2" s="1"/>
  <c r="DQ51" i="2"/>
  <c r="DR51" i="2" s="1"/>
  <c r="DQ49" i="2"/>
  <c r="DR49" i="2" s="1"/>
  <c r="DQ57" i="2"/>
  <c r="DR57" i="2" s="1"/>
  <c r="DQ88" i="2"/>
  <c r="DQ58" i="2"/>
  <c r="DR58" i="2" s="1"/>
  <c r="DQ89" i="2"/>
  <c r="DR89" i="2" s="1"/>
  <c r="DP91" i="2"/>
  <c r="DQ50" i="5"/>
  <c r="DR50" i="5" s="1"/>
  <c r="DQ51" i="5"/>
  <c r="DR51" i="5" s="1"/>
  <c r="DQ49" i="5"/>
  <c r="DR49" i="5" s="1"/>
  <c r="DQ90" i="5"/>
  <c r="DR90" i="5" s="1"/>
  <c r="DQ89" i="5"/>
  <c r="DR89" i="5" s="1"/>
  <c r="DQ59" i="5"/>
  <c r="DR59" i="5" s="1"/>
  <c r="DQ58" i="5"/>
  <c r="DR58" i="5" s="1"/>
  <c r="DQ57" i="5"/>
  <c r="DR57" i="5" s="1"/>
  <c r="DQ88" i="5"/>
  <c r="DR88" i="5" s="1"/>
  <c r="EC51" i="4"/>
  <c r="EC49" i="4"/>
  <c r="EC50" i="4"/>
  <c r="EC57" i="4"/>
  <c r="EC88" i="4"/>
  <c r="DD91" i="3"/>
  <c r="DE91" i="3" s="1"/>
  <c r="DE89" i="3"/>
  <c r="EB91" i="2"/>
  <c r="EC49" i="3"/>
  <c r="EC50" i="3"/>
  <c r="EC51" i="3"/>
  <c r="EC59" i="3"/>
  <c r="EC90" i="3"/>
  <c r="EC57" i="3"/>
  <c r="EC58" i="3"/>
  <c r="EC89" i="3"/>
  <c r="EC88" i="3"/>
  <c r="EC49" i="1"/>
  <c r="EC51" i="1"/>
  <c r="EC50" i="1"/>
  <c r="EC57" i="1"/>
  <c r="EC88" i="1"/>
  <c r="EC91" i="1" s="1"/>
  <c r="DQ49" i="4"/>
  <c r="DR49" i="4" s="1"/>
  <c r="DQ50" i="4"/>
  <c r="DR50" i="4" s="1"/>
  <c r="DQ51" i="4"/>
  <c r="DR51" i="4" s="1"/>
  <c r="DQ88" i="4"/>
  <c r="DQ57" i="4"/>
  <c r="DR57" i="4" s="1"/>
  <c r="EC49" i="2"/>
  <c r="EC50" i="2"/>
  <c r="EC51" i="2"/>
  <c r="EC57" i="2"/>
  <c r="EC88" i="2"/>
  <c r="EC91" i="2" s="1"/>
  <c r="EC58" i="2"/>
  <c r="EC89" i="2"/>
  <c r="EB91" i="3"/>
  <c r="DQ49" i="3"/>
  <c r="DR49" i="3" s="1"/>
  <c r="DQ50" i="3"/>
  <c r="DR50" i="3" s="1"/>
  <c r="DQ51" i="3"/>
  <c r="DR51" i="3" s="1"/>
  <c r="DQ90" i="3"/>
  <c r="DR90" i="3" s="1"/>
  <c r="DQ59" i="3"/>
  <c r="DR59" i="3" s="1"/>
  <c r="DQ57" i="3"/>
  <c r="DR57" i="3" s="1"/>
  <c r="DQ58" i="3"/>
  <c r="DR58" i="3" s="1"/>
  <c r="DQ89" i="3"/>
  <c r="DQ88" i="3"/>
  <c r="DR88" i="3" s="1"/>
  <c r="DQ49" i="1"/>
  <c r="DR49" i="1" s="1"/>
  <c r="DQ51" i="1"/>
  <c r="DR51" i="1" s="1"/>
  <c r="DQ50" i="1"/>
  <c r="DR50" i="1" s="1"/>
  <c r="DQ57" i="1"/>
  <c r="DR57" i="1" s="1"/>
  <c r="DQ88" i="1"/>
  <c r="DQ91" i="1" s="1"/>
  <c r="EC50" i="6"/>
  <c r="EC51" i="6"/>
  <c r="EC49" i="6"/>
  <c r="EC59" i="6"/>
  <c r="EC89" i="6"/>
  <c r="EC58" i="6"/>
  <c r="EC90" i="6"/>
  <c r="EC57" i="6"/>
  <c r="EC88" i="6"/>
  <c r="DC46" i="2"/>
  <c r="CR88" i="4"/>
  <c r="CQ91" i="4"/>
  <c r="CR91" i="4" s="1"/>
  <c r="CP80" i="2"/>
  <c r="BR96" i="11"/>
  <c r="DC91" i="6"/>
  <c r="DO46" i="6"/>
  <c r="DO46" i="3"/>
  <c r="EA46" i="1"/>
  <c r="DO46" i="2"/>
  <c r="DD44" i="4"/>
  <c r="DE44" i="4" s="1"/>
  <c r="DD43" i="4"/>
  <c r="DE43" i="4" s="1"/>
  <c r="DP44" i="4"/>
  <c r="DP91" i="4"/>
  <c r="DP43" i="4"/>
  <c r="DZ80" i="4"/>
  <c r="EB44" i="4"/>
  <c r="EB91" i="4"/>
  <c r="EB43" i="4"/>
  <c r="EB43" i="2"/>
  <c r="EB44" i="2"/>
  <c r="DP43" i="2"/>
  <c r="DP44" i="2"/>
  <c r="DD44" i="2"/>
  <c r="DD43" i="2"/>
  <c r="DE43" i="2" s="1"/>
  <c r="EA46" i="2"/>
  <c r="CQ46" i="2"/>
  <c r="CR46" i="2" s="1"/>
  <c r="CR44" i="2"/>
  <c r="DO46" i="1"/>
  <c r="DP29" i="1"/>
  <c r="DP44" i="1"/>
  <c r="DP43" i="1"/>
  <c r="EB29" i="1"/>
  <c r="EB43" i="1"/>
  <c r="EB44" i="1"/>
  <c r="DD29" i="1"/>
  <c r="DE29" i="1" s="1"/>
  <c r="DD44" i="1"/>
  <c r="DD43" i="1"/>
  <c r="DE43" i="1" s="1"/>
  <c r="DC46" i="1"/>
  <c r="CQ46" i="1"/>
  <c r="CR46" i="1" s="1"/>
  <c r="CR44" i="1"/>
  <c r="EA46" i="3"/>
  <c r="EB45" i="3"/>
  <c r="EB43" i="3"/>
  <c r="EB44" i="3"/>
  <c r="DC46" i="3"/>
  <c r="DD45" i="3"/>
  <c r="DD44" i="3"/>
  <c r="DE44" i="3" s="1"/>
  <c r="DD43" i="3"/>
  <c r="DE43" i="3" s="1"/>
  <c r="DP45" i="3"/>
  <c r="DP44" i="3"/>
  <c r="DP43" i="3"/>
  <c r="CQ46" i="3"/>
  <c r="CR46" i="3" s="1"/>
  <c r="CR45" i="3"/>
  <c r="BQ64" i="9"/>
  <c r="BR64" i="9" s="1"/>
  <c r="BQ64" i="12"/>
  <c r="BR64" i="12" s="1"/>
  <c r="EB91" i="12"/>
  <c r="EB91" i="13"/>
  <c r="DC46" i="6"/>
  <c r="EA53" i="6"/>
  <c r="EA78" i="6" s="1"/>
  <c r="CQ91" i="12"/>
  <c r="CR91" i="12" s="1"/>
  <c r="CQ91" i="13"/>
  <c r="CR91" i="13" s="1"/>
  <c r="CQ91" i="9"/>
  <c r="CR91" i="9" s="1"/>
  <c r="DC91" i="9"/>
  <c r="DC93" i="9" s="1"/>
  <c r="DC96" i="9" s="1"/>
  <c r="EA91" i="13"/>
  <c r="EA93" i="13" s="1"/>
  <c r="EA96" i="13" s="1"/>
  <c r="DC91" i="12"/>
  <c r="DC93" i="12" s="1"/>
  <c r="DC96" i="12" s="1"/>
  <c r="DC91" i="13"/>
  <c r="DC93" i="13" s="1"/>
  <c r="DC96" i="13" s="1"/>
  <c r="DC91" i="8"/>
  <c r="DC93" i="8" s="1"/>
  <c r="DC96" i="8" s="1"/>
  <c r="DP91" i="12"/>
  <c r="CQ91" i="11"/>
  <c r="CR91" i="11" s="1"/>
  <c r="CQ91" i="8"/>
  <c r="CR91" i="8" s="1"/>
  <c r="EA91" i="6"/>
  <c r="EA91" i="10"/>
  <c r="EA93" i="10" s="1"/>
  <c r="EA96" i="10" s="1"/>
  <c r="EA91" i="8"/>
  <c r="EA93" i="8" s="1"/>
  <c r="EA96" i="8" s="1"/>
  <c r="DC91" i="11"/>
  <c r="DC93" i="11" s="1"/>
  <c r="DC96" i="11" s="1"/>
  <c r="CQ91" i="6"/>
  <c r="CR91" i="6" s="1"/>
  <c r="CQ91" i="10"/>
  <c r="CR91" i="10" s="1"/>
  <c r="DC91" i="10"/>
  <c r="DC93" i="10" s="1"/>
  <c r="DC96" i="10" s="1"/>
  <c r="DO91" i="6"/>
  <c r="BQ93" i="8"/>
  <c r="BQ96" i="8" s="1"/>
  <c r="BR96" i="8" s="1"/>
  <c r="BR93" i="8"/>
  <c r="DO93" i="8"/>
  <c r="DO96" i="8" s="1"/>
  <c r="DO60" i="8"/>
  <c r="DO62" i="8" s="1"/>
  <c r="DO64" i="8" s="1"/>
  <c r="BR93" i="10"/>
  <c r="BQ93" i="10"/>
  <c r="BQ96" i="10" s="1"/>
  <c r="BR96" i="10" s="1"/>
  <c r="CQ60" i="13"/>
  <c r="CQ60" i="9"/>
  <c r="DC60" i="8"/>
  <c r="DC62" i="8" s="1"/>
  <c r="DC64" i="8" s="1"/>
  <c r="DC60" i="12"/>
  <c r="DC62" i="12" s="1"/>
  <c r="DC64" i="12" s="1"/>
  <c r="BR93" i="9"/>
  <c r="BQ93" i="9"/>
  <c r="BQ96" i="9" s="1"/>
  <c r="BR96" i="9" s="1"/>
  <c r="CD62" i="8"/>
  <c r="CE62" i="8" s="1"/>
  <c r="CE60" i="8"/>
  <c r="BR93" i="13"/>
  <c r="BQ93" i="13"/>
  <c r="BQ96" i="13" s="1"/>
  <c r="BR96" i="13" s="1"/>
  <c r="DP45" i="6"/>
  <c r="DP44" i="5"/>
  <c r="DP45" i="5"/>
  <c r="DD45" i="6"/>
  <c r="DE45" i="6" s="1"/>
  <c r="DD45" i="5"/>
  <c r="DE45" i="5" s="1"/>
  <c r="BR36" i="6"/>
  <c r="CP62" i="11"/>
  <c r="CP64" i="11" s="1"/>
  <c r="CQ60" i="8"/>
  <c r="DC60" i="13"/>
  <c r="DC62" i="13" s="1"/>
  <c r="DC64" i="13" s="1"/>
  <c r="DC60" i="11"/>
  <c r="DC62" i="11" s="1"/>
  <c r="DC64" i="11" s="1"/>
  <c r="EA93" i="11"/>
  <c r="EA96" i="11" s="1"/>
  <c r="EA60" i="11"/>
  <c r="EA62" i="11" s="1"/>
  <c r="EA64" i="11" s="1"/>
  <c r="EA93" i="9"/>
  <c r="EA96" i="9" s="1"/>
  <c r="EA60" i="9"/>
  <c r="EA62" i="9" s="1"/>
  <c r="EA64" i="9" s="1"/>
  <c r="EA93" i="12"/>
  <c r="EA96" i="12" s="1"/>
  <c r="EA60" i="12"/>
  <c r="EA62" i="12" s="1"/>
  <c r="EA64" i="12" s="1"/>
  <c r="CD62" i="9"/>
  <c r="CE62" i="9" s="1"/>
  <c r="CE60" i="9"/>
  <c r="BQ64" i="11"/>
  <c r="BR64" i="11" s="1"/>
  <c r="CR44" i="5"/>
  <c r="EA46" i="6"/>
  <c r="CD62" i="10"/>
  <c r="CE62" i="10" s="1"/>
  <c r="CE60" i="10"/>
  <c r="DZ62" i="8"/>
  <c r="DZ64" i="8" s="1"/>
  <c r="DO93" i="10"/>
  <c r="DO96" i="10" s="1"/>
  <c r="DO60" i="10"/>
  <c r="DO62" i="10" s="1"/>
  <c r="DO64" i="10" s="1"/>
  <c r="CQ60" i="11"/>
  <c r="CQ60" i="12"/>
  <c r="DC60" i="10"/>
  <c r="DC62" i="10" s="1"/>
  <c r="DC64" i="10" s="1"/>
  <c r="CD62" i="11"/>
  <c r="CE62" i="11" s="1"/>
  <c r="CE60" i="11"/>
  <c r="CZ60" i="6"/>
  <c r="CZ62" i="6" s="1"/>
  <c r="CZ64" i="6" s="1"/>
  <c r="DO93" i="13"/>
  <c r="DO96" i="13" s="1"/>
  <c r="DO60" i="13"/>
  <c r="DO62" i="13" s="1"/>
  <c r="DO64" i="13" s="1"/>
  <c r="BP60" i="6"/>
  <c r="BR60" i="6" s="1"/>
  <c r="CN60" i="6"/>
  <c r="CN62" i="6" s="1"/>
  <c r="CN64" i="6" s="1"/>
  <c r="DO93" i="12"/>
  <c r="DO96" i="12" s="1"/>
  <c r="DO60" i="12"/>
  <c r="DO62" i="12" s="1"/>
  <c r="DO64" i="12" s="1"/>
  <c r="EB44" i="5"/>
  <c r="EB45" i="5"/>
  <c r="EB45" i="6"/>
  <c r="CR44" i="6"/>
  <c r="CQ46" i="6"/>
  <c r="CR46" i="6" s="1"/>
  <c r="BC62" i="6"/>
  <c r="BC64" i="6" s="1"/>
  <c r="DO93" i="11"/>
  <c r="DO96" i="11" s="1"/>
  <c r="DO60" i="11"/>
  <c r="DO62" i="11" s="1"/>
  <c r="DO64" i="11" s="1"/>
  <c r="DO93" i="9"/>
  <c r="DO96" i="9" s="1"/>
  <c r="DO60" i="9"/>
  <c r="CQ60" i="10"/>
  <c r="DC60" i="9"/>
  <c r="CD62" i="13"/>
  <c r="CE62" i="13" s="1"/>
  <c r="CE60" i="13"/>
  <c r="BQ64" i="13"/>
  <c r="BR64" i="13" s="1"/>
  <c r="EA60" i="13"/>
  <c r="EA62" i="13" s="1"/>
  <c r="EA64" i="13" s="1"/>
  <c r="EA60" i="10"/>
  <c r="EA60" i="8"/>
  <c r="EA62" i="8" s="1"/>
  <c r="EA64" i="8" s="1"/>
  <c r="CD62" i="12"/>
  <c r="CE62" i="12" s="1"/>
  <c r="CE60" i="12"/>
  <c r="DB62" i="10"/>
  <c r="DB64" i="10" s="1"/>
  <c r="BQ64" i="10"/>
  <c r="BR64" i="10" s="1"/>
  <c r="BQ64" i="8"/>
  <c r="BR64" i="8" s="1"/>
  <c r="CD36" i="5"/>
  <c r="CE36" i="5" s="1"/>
  <c r="CD36" i="6"/>
  <c r="CD55" i="6" s="1"/>
  <c r="CD60" i="6" s="1"/>
  <c r="DP44" i="6"/>
  <c r="DP33" i="6"/>
  <c r="DP43" i="6"/>
  <c r="DD44" i="6"/>
  <c r="DD33" i="6"/>
  <c r="DE33" i="6" s="1"/>
  <c r="DD43" i="6"/>
  <c r="DE43" i="6" s="1"/>
  <c r="DD44" i="5"/>
  <c r="DO34" i="6"/>
  <c r="DO76" i="6" s="1"/>
  <c r="EA34" i="6"/>
  <c r="EA76" i="6" s="1"/>
  <c r="DC34" i="6"/>
  <c r="DC76" i="6" s="1"/>
  <c r="EB44" i="6"/>
  <c r="EB33" i="6"/>
  <c r="EB43" i="6"/>
  <c r="CR9" i="6"/>
  <c r="CQ34" i="6"/>
  <c r="CR34" i="6" s="1"/>
  <c r="EA34" i="5"/>
  <c r="EA76" i="5" s="1"/>
  <c r="DO34" i="5"/>
  <c r="DO76" i="5" s="1"/>
  <c r="DC34" i="5"/>
  <c r="DC76" i="5" s="1"/>
  <c r="EB33" i="5"/>
  <c r="DP33" i="5"/>
  <c r="DD33" i="5"/>
  <c r="DE33" i="5" s="1"/>
  <c r="CR9" i="5"/>
  <c r="CQ34" i="5"/>
  <c r="CR34" i="5" s="1"/>
  <c r="BQ80" i="2"/>
  <c r="DZ80" i="5"/>
  <c r="DN80" i="6"/>
  <c r="DN80" i="5"/>
  <c r="DN82" i="5" s="1"/>
  <c r="DB80" i="6"/>
  <c r="DB80" i="5"/>
  <c r="CP80" i="5"/>
  <c r="CP80" i="6"/>
  <c r="DD29" i="3"/>
  <c r="DE29" i="3" s="1"/>
  <c r="BP60" i="3"/>
  <c r="BP62" i="3" s="1"/>
  <c r="BP64" i="3" s="1"/>
  <c r="DP29" i="3"/>
  <c r="CZ60" i="3"/>
  <c r="CZ62" i="3" s="1"/>
  <c r="CZ64" i="3" s="1"/>
  <c r="EB29" i="3"/>
  <c r="DY60" i="3"/>
  <c r="DY62" i="3" s="1"/>
  <c r="DY64" i="3" s="1"/>
  <c r="DL60" i="3"/>
  <c r="DL62" i="3" s="1"/>
  <c r="DL64" i="3" s="1"/>
  <c r="DP29" i="2"/>
  <c r="DD29" i="2"/>
  <c r="DE29" i="2" s="1"/>
  <c r="EB29" i="2"/>
  <c r="DB80" i="2"/>
  <c r="CD76" i="1"/>
  <c r="CE76" i="1" s="1"/>
  <c r="CP76" i="1"/>
  <c r="CP80" i="1" s="1"/>
  <c r="DB76" i="1"/>
  <c r="DB80" i="1" s="1"/>
  <c r="CE78" i="5"/>
  <c r="CE78" i="6"/>
  <c r="BQ80" i="4"/>
  <c r="BQ80" i="1"/>
  <c r="BR80" i="1" s="1"/>
  <c r="CZ82" i="3"/>
  <c r="CZ84" i="3" s="1"/>
  <c r="CZ86" i="3" s="1"/>
  <c r="CN82" i="3"/>
  <c r="CN84" i="3" s="1"/>
  <c r="BQ80" i="3"/>
  <c r="BR80" i="3" s="1"/>
  <c r="CE53" i="1"/>
  <c r="CD78" i="1"/>
  <c r="CE78" i="1" s="1"/>
  <c r="DX96" i="2"/>
  <c r="DX86" i="2"/>
  <c r="CE53" i="2"/>
  <c r="CD78" i="2"/>
  <c r="CE78" i="2" s="1"/>
  <c r="DL86" i="3"/>
  <c r="DL93" i="3"/>
  <c r="DL96" i="3" s="1"/>
  <c r="CE53" i="3"/>
  <c r="CD78" i="3"/>
  <c r="CE78" i="3" s="1"/>
  <c r="BR78" i="4"/>
  <c r="CE53" i="4"/>
  <c r="CD78" i="4"/>
  <c r="DA55" i="6"/>
  <c r="CC55" i="6"/>
  <c r="CO55" i="6"/>
  <c r="DO53" i="5"/>
  <c r="DO78" i="5" s="1"/>
  <c r="DM55" i="6"/>
  <c r="DY55" i="6"/>
  <c r="DM55" i="1"/>
  <c r="DM60" i="1" s="1"/>
  <c r="CB62" i="3"/>
  <c r="CB64" i="3" s="1"/>
  <c r="DX62" i="2"/>
  <c r="DX64" i="2" s="1"/>
  <c r="DM55" i="2"/>
  <c r="DM60" i="2" s="1"/>
  <c r="DM62" i="2" s="1"/>
  <c r="DM64" i="2" s="1"/>
  <c r="CN62" i="3"/>
  <c r="CN64" i="3" s="1"/>
  <c r="DA55" i="3"/>
  <c r="DA60" i="3" s="1"/>
  <c r="CO55" i="3"/>
  <c r="CO60" i="3" s="1"/>
  <c r="CC55" i="3"/>
  <c r="CC60" i="3" s="1"/>
  <c r="DM55" i="4"/>
  <c r="DM60" i="4" s="1"/>
  <c r="DM62" i="4" s="1"/>
  <c r="DM64" i="4" s="1"/>
  <c r="CO55" i="4"/>
  <c r="CO60" i="4" s="1"/>
  <c r="CO62" i="4" s="1"/>
  <c r="CO64" i="4" s="1"/>
  <c r="CC55" i="4"/>
  <c r="CC60" i="4" s="1"/>
  <c r="CC62" i="4" s="1"/>
  <c r="CC64" i="4" s="1"/>
  <c r="DO53" i="4"/>
  <c r="DO78" i="4" s="1"/>
  <c r="EA53" i="4"/>
  <c r="EA78" i="4" s="1"/>
  <c r="DC53" i="3"/>
  <c r="DC78" i="3" s="1"/>
  <c r="DC53" i="2"/>
  <c r="DC78" i="2" s="1"/>
  <c r="DC53" i="4"/>
  <c r="DC78" i="4" s="1"/>
  <c r="DC53" i="5"/>
  <c r="DC78" i="5" s="1"/>
  <c r="CQ53" i="6"/>
  <c r="CQ78" i="6" s="1"/>
  <c r="EA53" i="2"/>
  <c r="EA78" i="2" s="1"/>
  <c r="EA53" i="5"/>
  <c r="EA78" i="5" s="1"/>
  <c r="DC53" i="1"/>
  <c r="DC78" i="1" s="1"/>
  <c r="DO53" i="6"/>
  <c r="DO78" i="6" s="1"/>
  <c r="CR53" i="6"/>
  <c r="DC53" i="6"/>
  <c r="DC78" i="6" s="1"/>
  <c r="CR53" i="5"/>
  <c r="CQ53" i="5"/>
  <c r="CQ78" i="5" s="1"/>
  <c r="CQ53" i="4"/>
  <c r="CQ53" i="3"/>
  <c r="EA53" i="3"/>
  <c r="EA78" i="3" s="1"/>
  <c r="DO53" i="3"/>
  <c r="DO78" i="3" s="1"/>
  <c r="DX84" i="3"/>
  <c r="DX93" i="3" s="1"/>
  <c r="DX96" i="3" s="1"/>
  <c r="CQ53" i="2"/>
  <c r="DO53" i="2"/>
  <c r="DO78" i="2" s="1"/>
  <c r="DO53" i="1"/>
  <c r="DO78" i="1" s="1"/>
  <c r="CQ53" i="1"/>
  <c r="EA53" i="1"/>
  <c r="EA78" i="1" s="1"/>
  <c r="CR33" i="1"/>
  <c r="CR27" i="1"/>
  <c r="CR32" i="1"/>
  <c r="CR21" i="1"/>
  <c r="CR33" i="4"/>
  <c r="CR30" i="1"/>
  <c r="CR28" i="1"/>
  <c r="CR13" i="4"/>
  <c r="CR24" i="1"/>
  <c r="CR20" i="1"/>
  <c r="CR11" i="1"/>
  <c r="CR25" i="1"/>
  <c r="CR31" i="1"/>
  <c r="CR22" i="1"/>
  <c r="CR26" i="1"/>
  <c r="CR23" i="1"/>
  <c r="CR19" i="6"/>
  <c r="DK93" i="4"/>
  <c r="DK96" i="4" s="1"/>
  <c r="DW93" i="3"/>
  <c r="DW96" i="3" s="1"/>
  <c r="DC34" i="2"/>
  <c r="DC76" i="2" s="1"/>
  <c r="CE34" i="1"/>
  <c r="DM74" i="4"/>
  <c r="Q95" i="4"/>
  <c r="Q97" i="4" s="1"/>
  <c r="O9" i="28" s="1"/>
  <c r="BO86" i="4"/>
  <c r="CB82" i="4"/>
  <c r="CB84" i="4" s="1"/>
  <c r="CB93" i="4" s="1"/>
  <c r="CB96" i="4" s="1"/>
  <c r="DK64" i="3"/>
  <c r="S97" i="6"/>
  <c r="T95" i="6" s="1"/>
  <c r="T97" i="6" s="1"/>
  <c r="DK86" i="2"/>
  <c r="DK96" i="2"/>
  <c r="CA86" i="3"/>
  <c r="CA93" i="3"/>
  <c r="CA96" i="3" s="1"/>
  <c r="DK86" i="3"/>
  <c r="DK93" i="3"/>
  <c r="DK96" i="3" s="1"/>
  <c r="CE58" i="1"/>
  <c r="EB31" i="2"/>
  <c r="EB10" i="2"/>
  <c r="EB27" i="2"/>
  <c r="EB12" i="2"/>
  <c r="EB24" i="2"/>
  <c r="EB25" i="2"/>
  <c r="EB18" i="2"/>
  <c r="EB23" i="2"/>
  <c r="EB9" i="2"/>
  <c r="EB28" i="2"/>
  <c r="EB17" i="2"/>
  <c r="EB20" i="2"/>
  <c r="EB15" i="2"/>
  <c r="EB21" i="2"/>
  <c r="EB33" i="2"/>
  <c r="EB11" i="2"/>
  <c r="EB14" i="2"/>
  <c r="EB26" i="2"/>
  <c r="EB22" i="2"/>
  <c r="EB30" i="2"/>
  <c r="EB16" i="2"/>
  <c r="EB32" i="2"/>
  <c r="EB19" i="2"/>
  <c r="DP22" i="5"/>
  <c r="DP19" i="5"/>
  <c r="DP32" i="5"/>
  <c r="DP27" i="5"/>
  <c r="DP24" i="5"/>
  <c r="DP16" i="5"/>
  <c r="DP26" i="5"/>
  <c r="DP23" i="5"/>
  <c r="DP30" i="5"/>
  <c r="DP18" i="5"/>
  <c r="DP31" i="5"/>
  <c r="DP25" i="5"/>
  <c r="DP29" i="5"/>
  <c r="DP20" i="5"/>
  <c r="DP28" i="5"/>
  <c r="DP21" i="5"/>
  <c r="EB23" i="5"/>
  <c r="EB30" i="5"/>
  <c r="EB20" i="5"/>
  <c r="EB19" i="5"/>
  <c r="EB16" i="5"/>
  <c r="EB25" i="5"/>
  <c r="EB26" i="5"/>
  <c r="EB27" i="5"/>
  <c r="EB22" i="5"/>
  <c r="EB18" i="5"/>
  <c r="EB31" i="5"/>
  <c r="EB24" i="5"/>
  <c r="EB28" i="5"/>
  <c r="EB32" i="5"/>
  <c r="EB21" i="5"/>
  <c r="EB29" i="5"/>
  <c r="DD32" i="2"/>
  <c r="DE32" i="2" s="1"/>
  <c r="DD17" i="2"/>
  <c r="DE17" i="2" s="1"/>
  <c r="DD33" i="2"/>
  <c r="DE33" i="2" s="1"/>
  <c r="DD16" i="2"/>
  <c r="DE16" i="2" s="1"/>
  <c r="DD24" i="2"/>
  <c r="DE24" i="2" s="1"/>
  <c r="DD21" i="2"/>
  <c r="DE21" i="2" s="1"/>
  <c r="DD26" i="2"/>
  <c r="DE26" i="2" s="1"/>
  <c r="DD30" i="2"/>
  <c r="DE30" i="2" s="1"/>
  <c r="DD20" i="2"/>
  <c r="DE20" i="2" s="1"/>
  <c r="DD12" i="2"/>
  <c r="DE12" i="2" s="1"/>
  <c r="DD22" i="2"/>
  <c r="DE22" i="2" s="1"/>
  <c r="DD31" i="2"/>
  <c r="DE31" i="2" s="1"/>
  <c r="DD14" i="2"/>
  <c r="DE14" i="2" s="1"/>
  <c r="DD9" i="2"/>
  <c r="DE9" i="2" s="1"/>
  <c r="DD10" i="2"/>
  <c r="DE10" i="2" s="1"/>
  <c r="DD19" i="2"/>
  <c r="DE19" i="2" s="1"/>
  <c r="DD28" i="2"/>
  <c r="DE28" i="2" s="1"/>
  <c r="DD18" i="2"/>
  <c r="DE18" i="2" s="1"/>
  <c r="DD15" i="2"/>
  <c r="DE15" i="2" s="1"/>
  <c r="DD25" i="2"/>
  <c r="DE25" i="2" s="1"/>
  <c r="DD23" i="2"/>
  <c r="DE23" i="2" s="1"/>
  <c r="DE13" i="2"/>
  <c r="DD27" i="2"/>
  <c r="DE27" i="2" s="1"/>
  <c r="DD11" i="2"/>
  <c r="DE11" i="2" s="1"/>
  <c r="CR38" i="4"/>
  <c r="BR80" i="2"/>
  <c r="BR76" i="2"/>
  <c r="DL84" i="2"/>
  <c r="DL93" i="2" s="1"/>
  <c r="DO34" i="3"/>
  <c r="CQ34" i="1"/>
  <c r="CR15" i="1"/>
  <c r="DN76" i="1"/>
  <c r="DN80" i="1" s="1"/>
  <c r="DN36" i="1"/>
  <c r="CR19" i="1"/>
  <c r="DP30" i="3"/>
  <c r="DP25" i="3"/>
  <c r="DP21" i="3"/>
  <c r="DP17" i="3"/>
  <c r="DP28" i="3"/>
  <c r="DP26" i="3"/>
  <c r="DP19" i="3"/>
  <c r="DP11" i="3"/>
  <c r="DP31" i="3"/>
  <c r="DP23" i="3"/>
  <c r="DP18" i="3"/>
  <c r="DP16" i="3"/>
  <c r="DP12" i="3"/>
  <c r="DP27" i="3"/>
  <c r="DP24" i="3"/>
  <c r="DP10" i="3"/>
  <c r="DP20" i="3"/>
  <c r="DP33" i="3"/>
  <c r="DP15" i="3"/>
  <c r="DP22" i="3"/>
  <c r="DP14" i="3"/>
  <c r="DP9" i="3"/>
  <c r="DP32" i="3"/>
  <c r="DD27" i="5"/>
  <c r="DE27" i="5" s="1"/>
  <c r="DD24" i="5"/>
  <c r="DE24" i="5" s="1"/>
  <c r="DD31" i="5"/>
  <c r="DE31" i="5" s="1"/>
  <c r="DD29" i="5"/>
  <c r="DE29" i="5" s="1"/>
  <c r="DD16" i="5"/>
  <c r="DE16" i="5" s="1"/>
  <c r="DD25" i="5"/>
  <c r="DE25" i="5" s="1"/>
  <c r="DD21" i="5"/>
  <c r="DE21" i="5" s="1"/>
  <c r="DD26" i="5"/>
  <c r="DE26" i="5" s="1"/>
  <c r="DD30" i="5"/>
  <c r="DE30" i="5" s="1"/>
  <c r="DD20" i="5"/>
  <c r="DE20" i="5" s="1"/>
  <c r="DD19" i="5"/>
  <c r="DE19" i="5" s="1"/>
  <c r="DD28" i="5"/>
  <c r="DE28" i="5" s="1"/>
  <c r="DD18" i="5"/>
  <c r="DE18" i="5" s="1"/>
  <c r="DD23" i="5"/>
  <c r="DE23" i="5" s="1"/>
  <c r="DD32" i="5"/>
  <c r="DE32" i="5" s="1"/>
  <c r="DD22" i="5"/>
  <c r="DE22" i="5" s="1"/>
  <c r="S97" i="5"/>
  <c r="AE95" i="5"/>
  <c r="BR36" i="3"/>
  <c r="BR76" i="1"/>
  <c r="CM86" i="3"/>
  <c r="CM93" i="3"/>
  <c r="CM96" i="3" s="1"/>
  <c r="BR76" i="3"/>
  <c r="DB77" i="4"/>
  <c r="EB31" i="3"/>
  <c r="EB26" i="3"/>
  <c r="EB22" i="3"/>
  <c r="EB18" i="3"/>
  <c r="EB14" i="3"/>
  <c r="EB11" i="3"/>
  <c r="EB32" i="3"/>
  <c r="EB24" i="3"/>
  <c r="EB17" i="3"/>
  <c r="EB15" i="3"/>
  <c r="EB10" i="3"/>
  <c r="EB30" i="3"/>
  <c r="EB33" i="3"/>
  <c r="EB19" i="3"/>
  <c r="EB16" i="3"/>
  <c r="EB27" i="3"/>
  <c r="EB23" i="3"/>
  <c r="EB28" i="3"/>
  <c r="EB12" i="3"/>
  <c r="EB25" i="3"/>
  <c r="EB21" i="3"/>
  <c r="EB20" i="3"/>
  <c r="EB9" i="3"/>
  <c r="DD15" i="1"/>
  <c r="DD12" i="1"/>
  <c r="DD9" i="1"/>
  <c r="DD33" i="1"/>
  <c r="DD28" i="1"/>
  <c r="DD24" i="1"/>
  <c r="DD20" i="1"/>
  <c r="DD11" i="1"/>
  <c r="DD23" i="1"/>
  <c r="DD25" i="1"/>
  <c r="DD16" i="1"/>
  <c r="DD30" i="1"/>
  <c r="DD14" i="1"/>
  <c r="DD22" i="1"/>
  <c r="DD19" i="1"/>
  <c r="DD21" i="1"/>
  <c r="DD31" i="1"/>
  <c r="DD10" i="1"/>
  <c r="DD27" i="1"/>
  <c r="DD17" i="1"/>
  <c r="DD26" i="1"/>
  <c r="DD32" i="1"/>
  <c r="DD18" i="1"/>
  <c r="CP76" i="3"/>
  <c r="CP80" i="3" s="1"/>
  <c r="CP36" i="3"/>
  <c r="EA34" i="1"/>
  <c r="EA34" i="3"/>
  <c r="AR60" i="3"/>
  <c r="AQ62" i="3"/>
  <c r="AR62" i="3" s="1"/>
  <c r="CR18" i="1"/>
  <c r="DM82" i="2"/>
  <c r="DD33" i="3"/>
  <c r="DE33" i="3" s="1"/>
  <c r="DD28" i="3"/>
  <c r="DE28" i="3" s="1"/>
  <c r="DD24" i="3"/>
  <c r="DE24" i="3" s="1"/>
  <c r="DD20" i="3"/>
  <c r="DE20" i="3" s="1"/>
  <c r="DD16" i="3"/>
  <c r="DE16" i="3" s="1"/>
  <c r="DE13" i="3"/>
  <c r="DD10" i="3"/>
  <c r="DE10" i="3" s="1"/>
  <c r="DD31" i="3"/>
  <c r="DE31" i="3" s="1"/>
  <c r="DD23" i="3"/>
  <c r="DE23" i="3" s="1"/>
  <c r="DD21" i="3"/>
  <c r="DE21" i="3" s="1"/>
  <c r="DD14" i="3"/>
  <c r="DE14" i="3" s="1"/>
  <c r="DD9" i="3"/>
  <c r="DE9" i="3" s="1"/>
  <c r="DD32" i="3"/>
  <c r="DE32" i="3" s="1"/>
  <c r="DD26" i="3"/>
  <c r="DE26" i="3" s="1"/>
  <c r="DD19" i="3"/>
  <c r="DE19" i="3" s="1"/>
  <c r="DD30" i="3"/>
  <c r="DE30" i="3" s="1"/>
  <c r="DD11" i="3"/>
  <c r="DD27" i="3"/>
  <c r="DE27" i="3" s="1"/>
  <c r="DD22" i="3"/>
  <c r="DE22" i="3" s="1"/>
  <c r="DD18" i="3"/>
  <c r="DE18" i="3" s="1"/>
  <c r="DD25" i="3"/>
  <c r="DE25" i="3" s="1"/>
  <c r="DD15" i="3"/>
  <c r="DE15" i="3" s="1"/>
  <c r="DD17" i="3"/>
  <c r="DE17" i="3" s="1"/>
  <c r="DD12" i="3"/>
  <c r="DE12" i="3" s="1"/>
  <c r="CR88" i="1"/>
  <c r="CR14" i="1"/>
  <c r="DZ76" i="2"/>
  <c r="DZ36" i="2"/>
  <c r="CQ34" i="3"/>
  <c r="DP18" i="2"/>
  <c r="DP21" i="2"/>
  <c r="DP30" i="2"/>
  <c r="DP14" i="2"/>
  <c r="DP32" i="2"/>
  <c r="DP33" i="2"/>
  <c r="DP28" i="2"/>
  <c r="DP31" i="2"/>
  <c r="DP15" i="2"/>
  <c r="DP16" i="2"/>
  <c r="DP10" i="2"/>
  <c r="DP17" i="2"/>
  <c r="DP9" i="2"/>
  <c r="DP23" i="2"/>
  <c r="DP26" i="2"/>
  <c r="DP25" i="2"/>
  <c r="DP11" i="2"/>
  <c r="DP20" i="2"/>
  <c r="DP24" i="2"/>
  <c r="DP12" i="2"/>
  <c r="DP19" i="2"/>
  <c r="DP22" i="2"/>
  <c r="DP27" i="2"/>
  <c r="EB28" i="6"/>
  <c r="EB24" i="6"/>
  <c r="EB20" i="6"/>
  <c r="EB30" i="6"/>
  <c r="EB23" i="6"/>
  <c r="EB22" i="6"/>
  <c r="EB31" i="6"/>
  <c r="EB18" i="6"/>
  <c r="EB26" i="6"/>
  <c r="EB29" i="6"/>
  <c r="EB32" i="6"/>
  <c r="EB25" i="6"/>
  <c r="EB19" i="6"/>
  <c r="EB21" i="6"/>
  <c r="EB27" i="6"/>
  <c r="EB16" i="6"/>
  <c r="CR16" i="1"/>
  <c r="BR77" i="4"/>
  <c r="DN71" i="4"/>
  <c r="DN72" i="4" s="1"/>
  <c r="CP77" i="4"/>
  <c r="DC34" i="1"/>
  <c r="DZ36" i="3"/>
  <c r="DZ76" i="3"/>
  <c r="DZ80" i="3" s="1"/>
  <c r="CM62" i="3"/>
  <c r="CM64" i="3" s="1"/>
  <c r="CD76" i="2"/>
  <c r="CE34" i="2"/>
  <c r="CY86" i="3"/>
  <c r="CY93" i="3"/>
  <c r="CY96" i="3" s="1"/>
  <c r="DB36" i="3"/>
  <c r="DB76" i="3"/>
  <c r="DB80" i="3" s="1"/>
  <c r="DZ36" i="1"/>
  <c r="DZ76" i="1"/>
  <c r="DZ80" i="1" s="1"/>
  <c r="BE55" i="3"/>
  <c r="EA34" i="2"/>
  <c r="CR11" i="3"/>
  <c r="CR17" i="1"/>
  <c r="EB33" i="1"/>
  <c r="EB28" i="1"/>
  <c r="EB24" i="1"/>
  <c r="EB20" i="1"/>
  <c r="EB16" i="1"/>
  <c r="EB10" i="1"/>
  <c r="EB31" i="1"/>
  <c r="EB23" i="1"/>
  <c r="EB21" i="1"/>
  <c r="EB14" i="1"/>
  <c r="EB9" i="1"/>
  <c r="EB25" i="1"/>
  <c r="EB18" i="1"/>
  <c r="EB12" i="1"/>
  <c r="EB32" i="1"/>
  <c r="EB15" i="1"/>
  <c r="EB27" i="1"/>
  <c r="EB19" i="1"/>
  <c r="EB11" i="1"/>
  <c r="EB30" i="1"/>
  <c r="EB17" i="1"/>
  <c r="EB22" i="1"/>
  <c r="EB26" i="1"/>
  <c r="DA82" i="4"/>
  <c r="DA84" i="4" s="1"/>
  <c r="DA93" i="4" s="1"/>
  <c r="DA96" i="4" s="1"/>
  <c r="CQ34" i="2"/>
  <c r="DX62" i="3"/>
  <c r="DX64" i="3" s="1"/>
  <c r="DN76" i="3"/>
  <c r="DN36" i="3"/>
  <c r="CD76" i="3"/>
  <c r="CD36" i="3"/>
  <c r="CD55" i="3" s="1"/>
  <c r="CD60" i="3" s="1"/>
  <c r="CE34" i="3"/>
  <c r="CR10" i="1"/>
  <c r="DP16" i="6"/>
  <c r="DP31" i="6"/>
  <c r="DP21" i="6"/>
  <c r="DP28" i="6"/>
  <c r="DP18" i="6"/>
  <c r="DP32" i="6"/>
  <c r="DP25" i="6"/>
  <c r="DP30" i="6"/>
  <c r="DP22" i="6"/>
  <c r="DP24" i="6"/>
  <c r="DP20" i="6"/>
  <c r="DP19" i="6"/>
  <c r="DP29" i="6"/>
  <c r="DP23" i="6"/>
  <c r="DP27" i="6"/>
  <c r="DP26" i="6"/>
  <c r="DD16" i="6"/>
  <c r="DE16" i="6" s="1"/>
  <c r="DD25" i="6"/>
  <c r="DE25" i="6" s="1"/>
  <c r="DD22" i="6"/>
  <c r="DE22" i="6" s="1"/>
  <c r="DD19" i="6"/>
  <c r="DD31" i="6"/>
  <c r="DE31" i="6" s="1"/>
  <c r="DD28" i="6"/>
  <c r="DE28" i="6" s="1"/>
  <c r="DD29" i="6"/>
  <c r="DE29" i="6" s="1"/>
  <c r="DD23" i="6"/>
  <c r="DE23" i="6" s="1"/>
  <c r="DD21" i="6"/>
  <c r="DE21" i="6" s="1"/>
  <c r="DD20" i="6"/>
  <c r="DE20" i="6" s="1"/>
  <c r="DD27" i="6"/>
  <c r="DE27" i="6" s="1"/>
  <c r="DD24" i="6"/>
  <c r="DE24" i="6" s="1"/>
  <c r="DD32" i="6"/>
  <c r="DE32" i="6" s="1"/>
  <c r="DD26" i="6"/>
  <c r="DE26" i="6" s="1"/>
  <c r="DD30" i="6"/>
  <c r="DE30" i="6" s="1"/>
  <c r="DD18" i="6"/>
  <c r="DE18" i="6" s="1"/>
  <c r="DW86" i="2"/>
  <c r="DW96" i="2"/>
  <c r="DN76" i="2"/>
  <c r="DN80" i="2" s="1"/>
  <c r="DN36" i="2"/>
  <c r="DO34" i="2"/>
  <c r="CR9" i="1"/>
  <c r="DC34" i="3"/>
  <c r="DP33" i="1"/>
  <c r="DP28" i="1"/>
  <c r="DP24" i="1"/>
  <c r="DP20" i="1"/>
  <c r="DP16" i="1"/>
  <c r="DP10" i="1"/>
  <c r="DP26" i="1"/>
  <c r="DP19" i="1"/>
  <c r="DP17" i="1"/>
  <c r="DP11" i="1"/>
  <c r="DP30" i="1"/>
  <c r="DP27" i="1"/>
  <c r="DP22" i="1"/>
  <c r="DP15" i="1"/>
  <c r="DP21" i="1"/>
  <c r="DP18" i="1"/>
  <c r="DP31" i="1"/>
  <c r="DP9" i="1"/>
  <c r="DP32" i="1"/>
  <c r="DP23" i="1"/>
  <c r="DP14" i="1"/>
  <c r="DP12" i="1"/>
  <c r="DP25" i="1"/>
  <c r="CR39" i="4"/>
  <c r="DN77" i="4"/>
  <c r="DO34" i="1"/>
  <c r="DY82" i="3"/>
  <c r="CR12" i="1"/>
  <c r="CZ82" i="4"/>
  <c r="CZ84" i="4" s="1"/>
  <c r="CZ86" i="4" s="1"/>
  <c r="DB76" i="4"/>
  <c r="DB80" i="4" s="1"/>
  <c r="DN76" i="4"/>
  <c r="DN80" i="4" s="1"/>
  <c r="BP82" i="4"/>
  <c r="BP84" i="4" s="1"/>
  <c r="BP86" i="4" s="1"/>
  <c r="CC82" i="4"/>
  <c r="CC84" i="4" s="1"/>
  <c r="CC86" i="4" s="1"/>
  <c r="CP76" i="4"/>
  <c r="CP80" i="4" s="1"/>
  <c r="CY86" i="4"/>
  <c r="CY93" i="4"/>
  <c r="CY96" i="4" s="1"/>
  <c r="BC93" i="4"/>
  <c r="BC96" i="4" s="1"/>
  <c r="S95" i="4"/>
  <c r="P9" i="28"/>
  <c r="CC82" i="6"/>
  <c r="CC84" i="6" s="1"/>
  <c r="CC86" i="6" s="1"/>
  <c r="BE74" i="6"/>
  <c r="CC82" i="5"/>
  <c r="CC84" i="5" s="1"/>
  <c r="DM82" i="5"/>
  <c r="DM84" i="5" s="1"/>
  <c r="DM86" i="5" s="1"/>
  <c r="DP27" i="4"/>
  <c r="DP20" i="4"/>
  <c r="DP28" i="4"/>
  <c r="DP21" i="4"/>
  <c r="DP14" i="4"/>
  <c r="DP9" i="4"/>
  <c r="DP23" i="4"/>
  <c r="DP11" i="4"/>
  <c r="DP31" i="4"/>
  <c r="DP18" i="4"/>
  <c r="DP10" i="4"/>
  <c r="DP29" i="4"/>
  <c r="DP25" i="4"/>
  <c r="DP12" i="4"/>
  <c r="DP22" i="4"/>
  <c r="DP15" i="4"/>
  <c r="DP24" i="4"/>
  <c r="DP19" i="4"/>
  <c r="DP32" i="4"/>
  <c r="DP16" i="4"/>
  <c r="DP13" i="4"/>
  <c r="DP33" i="4"/>
  <c r="DP17" i="4"/>
  <c r="DP30" i="4"/>
  <c r="DP26" i="4"/>
  <c r="EB28" i="4"/>
  <c r="EB21" i="4"/>
  <c r="EB14" i="4"/>
  <c r="EB9" i="4"/>
  <c r="EB29" i="4"/>
  <c r="EB22" i="4"/>
  <c r="EB18" i="4"/>
  <c r="EB10" i="4"/>
  <c r="EB26" i="4"/>
  <c r="EB16" i="4"/>
  <c r="EB24" i="4"/>
  <c r="EB15" i="4"/>
  <c r="EB31" i="4"/>
  <c r="EB33" i="4"/>
  <c r="EB17" i="4"/>
  <c r="EB19" i="4"/>
  <c r="EB32" i="4"/>
  <c r="EB20" i="4"/>
  <c r="EB27" i="4"/>
  <c r="EB13" i="4"/>
  <c r="EB30" i="4"/>
  <c r="EB25" i="4"/>
  <c r="EB11" i="4"/>
  <c r="EB12" i="4"/>
  <c r="EB23" i="4"/>
  <c r="DD27" i="4"/>
  <c r="DE27" i="4" s="1"/>
  <c r="DD28" i="4"/>
  <c r="DE28" i="4" s="1"/>
  <c r="DD17" i="4"/>
  <c r="DE17" i="4" s="1"/>
  <c r="DD11" i="4"/>
  <c r="DE11" i="4" s="1"/>
  <c r="DD33" i="4"/>
  <c r="DD21" i="4"/>
  <c r="DE21" i="4" s="1"/>
  <c r="DD13" i="4"/>
  <c r="DD9" i="4"/>
  <c r="DE9" i="4" s="1"/>
  <c r="DD32" i="4"/>
  <c r="DE32" i="4" s="1"/>
  <c r="DD30" i="4"/>
  <c r="DE30" i="4" s="1"/>
  <c r="DD31" i="4"/>
  <c r="DE31" i="4" s="1"/>
  <c r="DD23" i="4"/>
  <c r="DE23" i="4" s="1"/>
  <c r="DD26" i="4"/>
  <c r="DE26" i="4" s="1"/>
  <c r="DD29" i="4"/>
  <c r="DE29" i="4" s="1"/>
  <c r="DD19" i="4"/>
  <c r="DE19" i="4" s="1"/>
  <c r="DD25" i="4"/>
  <c r="DE25" i="4" s="1"/>
  <c r="DD24" i="4"/>
  <c r="DE24" i="4" s="1"/>
  <c r="DD16" i="4"/>
  <c r="DE16" i="4" s="1"/>
  <c r="DD18" i="4"/>
  <c r="DE18" i="4" s="1"/>
  <c r="DD22" i="4"/>
  <c r="DE22" i="4" s="1"/>
  <c r="DD14" i="4"/>
  <c r="DE14" i="4" s="1"/>
  <c r="DD12" i="4"/>
  <c r="DE12" i="4" s="1"/>
  <c r="DD15" i="4"/>
  <c r="DE15" i="4" s="1"/>
  <c r="DD20" i="4"/>
  <c r="DE20" i="4" s="1"/>
  <c r="DD10" i="4"/>
  <c r="DE10" i="4" s="1"/>
  <c r="DX93" i="4"/>
  <c r="DX96" i="4" s="1"/>
  <c r="CN93" i="4"/>
  <c r="CN96" i="4" s="1"/>
  <c r="CZ93" i="6"/>
  <c r="CZ96" i="6" s="1"/>
  <c r="DL93" i="6"/>
  <c r="DL96" i="6" s="1"/>
  <c r="CP74" i="5"/>
  <c r="DZ72" i="4"/>
  <c r="DZ74" i="4" s="1"/>
  <c r="BE74" i="4"/>
  <c r="BE74" i="5"/>
  <c r="DM82" i="4"/>
  <c r="DM84" i="4" s="1"/>
  <c r="DM86" i="4" s="1"/>
  <c r="DB74" i="6"/>
  <c r="CP74" i="6"/>
  <c r="DB74" i="4"/>
  <c r="BD74" i="6"/>
  <c r="CP74" i="4"/>
  <c r="BD74" i="5"/>
  <c r="DN74" i="6"/>
  <c r="BD74" i="4"/>
  <c r="DB74" i="5"/>
  <c r="DN74" i="5"/>
  <c r="DA82" i="5"/>
  <c r="DA84" i="5" s="1"/>
  <c r="DC41" i="5"/>
  <c r="DC77" i="5" s="1"/>
  <c r="EA41" i="4"/>
  <c r="EA77" i="4" s="1"/>
  <c r="DO41" i="6"/>
  <c r="DO77" i="6" s="1"/>
  <c r="DP14" i="6"/>
  <c r="DP38" i="6"/>
  <c r="DP15" i="6"/>
  <c r="DP11" i="6"/>
  <c r="DP17" i="6"/>
  <c r="DP39" i="6"/>
  <c r="DP9" i="6"/>
  <c r="DP10" i="6"/>
  <c r="DP12" i="6"/>
  <c r="EB38" i="6"/>
  <c r="EB9" i="6"/>
  <c r="EB14" i="6"/>
  <c r="EB10" i="6"/>
  <c r="EB11" i="6"/>
  <c r="EB12" i="6"/>
  <c r="EB17" i="6"/>
  <c r="EB39" i="6"/>
  <c r="EB15" i="6"/>
  <c r="DP17" i="5"/>
  <c r="DP14" i="5"/>
  <c r="DP15" i="5"/>
  <c r="DP39" i="5"/>
  <c r="DP9" i="5"/>
  <c r="DP11" i="5"/>
  <c r="DP38" i="5"/>
  <c r="DP12" i="5"/>
  <c r="DP10" i="5"/>
  <c r="EB12" i="5"/>
  <c r="EB17" i="5"/>
  <c r="EB38" i="5"/>
  <c r="EB14" i="5"/>
  <c r="EB10" i="5"/>
  <c r="EB9" i="5"/>
  <c r="EB11" i="5"/>
  <c r="EB39" i="5"/>
  <c r="EB15" i="5"/>
  <c r="DE13" i="6"/>
  <c r="DD14" i="6"/>
  <c r="DE14" i="6" s="1"/>
  <c r="DD15" i="6"/>
  <c r="DE15" i="6" s="1"/>
  <c r="DD39" i="6"/>
  <c r="DE39" i="6" s="1"/>
  <c r="DD12" i="6"/>
  <c r="DE12" i="6" s="1"/>
  <c r="DD38" i="6"/>
  <c r="DE38" i="6" s="1"/>
  <c r="DD9" i="6"/>
  <c r="DD11" i="6"/>
  <c r="DE11" i="6" s="1"/>
  <c r="DD17" i="6"/>
  <c r="DE17" i="6" s="1"/>
  <c r="DD10" i="6"/>
  <c r="DE10" i="6" s="1"/>
  <c r="DD38" i="5"/>
  <c r="DE38" i="5" s="1"/>
  <c r="DD11" i="5"/>
  <c r="DE11" i="5" s="1"/>
  <c r="DE13" i="5"/>
  <c r="DD17" i="5"/>
  <c r="DE17" i="5" s="1"/>
  <c r="DD15" i="5"/>
  <c r="DE15" i="5" s="1"/>
  <c r="DD14" i="5"/>
  <c r="DE14" i="5" s="1"/>
  <c r="DD9" i="5"/>
  <c r="DD39" i="5"/>
  <c r="DE39" i="5" s="1"/>
  <c r="DD10" i="5"/>
  <c r="DE10" i="5" s="1"/>
  <c r="DD12" i="5"/>
  <c r="DE12" i="5" s="1"/>
  <c r="DO41" i="4"/>
  <c r="DO34" i="4"/>
  <c r="EB39" i="4"/>
  <c r="EB38" i="4"/>
  <c r="DP38" i="4"/>
  <c r="DP39" i="4"/>
  <c r="DD38" i="4"/>
  <c r="DD39" i="4"/>
  <c r="CO82" i="4"/>
  <c r="CO84" i="4" s="1"/>
  <c r="CO93" i="4" s="1"/>
  <c r="CO96" i="4" s="1"/>
  <c r="DN36" i="4"/>
  <c r="CP36" i="5"/>
  <c r="DO46" i="4"/>
  <c r="DM82" i="6"/>
  <c r="DM84" i="6" s="1"/>
  <c r="DM86" i="6" s="1"/>
  <c r="DB36" i="5"/>
  <c r="CP36" i="4"/>
  <c r="CO84" i="5"/>
  <c r="CO86" i="5" s="1"/>
  <c r="CY86" i="6"/>
  <c r="CO84" i="6"/>
  <c r="CO86" i="6" s="1"/>
  <c r="DC46" i="4"/>
  <c r="DC7" i="6"/>
  <c r="DC71" i="6" s="1"/>
  <c r="DC72" i="6" s="1"/>
  <c r="EA7" i="6"/>
  <c r="EA71" i="6" s="1"/>
  <c r="DV86" i="4"/>
  <c r="DX62" i="6"/>
  <c r="DX64" i="6" s="1"/>
  <c r="DV86" i="5"/>
  <c r="DC7" i="5"/>
  <c r="DC71" i="5" s="1"/>
  <c r="DC72" i="5" s="1"/>
  <c r="CQ7" i="4"/>
  <c r="CQ71" i="4" s="1"/>
  <c r="CQ72" i="4" s="1"/>
  <c r="CR72" i="4" s="1"/>
  <c r="CQ46" i="4"/>
  <c r="CR46" i="4" s="1"/>
  <c r="AR82" i="4"/>
  <c r="AQ84" i="4"/>
  <c r="AQ93" i="4" s="1"/>
  <c r="AQ96" i="4" s="1"/>
  <c r="AR96" i="4" s="1"/>
  <c r="BD82" i="6"/>
  <c r="BE82" i="6" s="1"/>
  <c r="BE80" i="6"/>
  <c r="CD76" i="6"/>
  <c r="CD80" i="6" s="1"/>
  <c r="DZ36" i="6"/>
  <c r="DZ76" i="6"/>
  <c r="DZ80" i="6" s="1"/>
  <c r="CD71" i="6"/>
  <c r="CE7" i="6"/>
  <c r="AQ64" i="4"/>
  <c r="AR64" i="4" s="1"/>
  <c r="EA46" i="4"/>
  <c r="BR76" i="4"/>
  <c r="CD76" i="5"/>
  <c r="CD80" i="5" s="1"/>
  <c r="BR55" i="6"/>
  <c r="CP36" i="6"/>
  <c r="CX64" i="4"/>
  <c r="BR36" i="5"/>
  <c r="DN36" i="6"/>
  <c r="BD62" i="6"/>
  <c r="CQ34" i="4"/>
  <c r="CD77" i="5"/>
  <c r="CE77" i="5" s="1"/>
  <c r="CE41" i="5"/>
  <c r="EA7" i="5"/>
  <c r="EA71" i="5" s="1"/>
  <c r="DX82" i="6"/>
  <c r="DZ77" i="5"/>
  <c r="DC34" i="4"/>
  <c r="CN86" i="6"/>
  <c r="CQ7" i="6"/>
  <c r="CQ71" i="6" s="1"/>
  <c r="CQ72" i="6" s="1"/>
  <c r="CR72" i="6" s="1"/>
  <c r="BD82" i="4"/>
  <c r="BE80" i="4"/>
  <c r="DY82" i="5"/>
  <c r="DJ86" i="4"/>
  <c r="CA64" i="4"/>
  <c r="DL82" i="5"/>
  <c r="DN36" i="5"/>
  <c r="DL82" i="4"/>
  <c r="CX86" i="5"/>
  <c r="DA82" i="6"/>
  <c r="EA41" i="5"/>
  <c r="EA77" i="5" s="1"/>
  <c r="CQ41" i="5"/>
  <c r="BP86" i="6"/>
  <c r="EA7" i="4"/>
  <c r="EA71" i="4" s="1"/>
  <c r="CD77" i="4"/>
  <c r="CE41" i="4"/>
  <c r="DL62" i="6"/>
  <c r="DY72" i="6"/>
  <c r="DY82" i="6" s="1"/>
  <c r="DY84" i="6" s="1"/>
  <c r="DY86" i="6" s="1"/>
  <c r="BQ74" i="4"/>
  <c r="BR71" i="4"/>
  <c r="DX60" i="4"/>
  <c r="EA41" i="6"/>
  <c r="EA77" i="6" s="1"/>
  <c r="CQ41" i="4"/>
  <c r="DO41" i="5"/>
  <c r="DO77" i="5" s="1"/>
  <c r="BD60" i="4"/>
  <c r="BE55" i="4"/>
  <c r="BD82" i="5"/>
  <c r="BE82" i="5" s="1"/>
  <c r="BE80" i="5"/>
  <c r="CD77" i="6"/>
  <c r="CE77" i="6" s="1"/>
  <c r="CE41" i="6"/>
  <c r="DC7" i="4"/>
  <c r="DC71" i="4" s="1"/>
  <c r="DC72" i="4" s="1"/>
  <c r="CD76" i="4"/>
  <c r="CE34" i="4"/>
  <c r="BR80" i="5"/>
  <c r="BR76" i="5"/>
  <c r="AQ84" i="5"/>
  <c r="DO7" i="5"/>
  <c r="DO71" i="5" s="1"/>
  <c r="DO72" i="5" s="1"/>
  <c r="DY72" i="4"/>
  <c r="DY74" i="4" s="1"/>
  <c r="CQ7" i="5"/>
  <c r="CQ71" i="5" s="1"/>
  <c r="CQ72" i="5" s="1"/>
  <c r="CR72" i="5" s="1"/>
  <c r="DA60" i="4"/>
  <c r="CB62" i="6"/>
  <c r="CB64" i="6" s="1"/>
  <c r="CD71" i="5"/>
  <c r="CE7" i="5"/>
  <c r="DZ36" i="4"/>
  <c r="DX82" i="5"/>
  <c r="DB36" i="4"/>
  <c r="BQ74" i="5"/>
  <c r="BR71" i="5"/>
  <c r="BQ74" i="6"/>
  <c r="BR71" i="6"/>
  <c r="CD36" i="4"/>
  <c r="CD55" i="4" s="1"/>
  <c r="BR80" i="6"/>
  <c r="BR76" i="6"/>
  <c r="DK64" i="4"/>
  <c r="DO7" i="4"/>
  <c r="DC41" i="6"/>
  <c r="DC77" i="6" s="1"/>
  <c r="CD71" i="4"/>
  <c r="CE7" i="4"/>
  <c r="CQ41" i="6"/>
  <c r="DZ36" i="5"/>
  <c r="DO7" i="6"/>
  <c r="DO71" i="6" s="1"/>
  <c r="DO72" i="6" s="1"/>
  <c r="EA34" i="4"/>
  <c r="EA76" i="4" s="1"/>
  <c r="BR36" i="4"/>
  <c r="DC41" i="4"/>
  <c r="DB36" i="6"/>
  <c r="DZ71" i="5"/>
  <c r="CR58" i="1"/>
  <c r="DY64" i="1"/>
  <c r="ED4" i="6"/>
  <c r="ED2" i="6" s="1"/>
  <c r="ED4" i="2"/>
  <c r="ED2" i="2" s="1"/>
  <c r="ED4" i="5"/>
  <c r="ED2" i="5" s="1"/>
  <c r="ED4" i="3"/>
  <c r="ED2" i="3" s="1"/>
  <c r="ED4" i="1"/>
  <c r="ED2" i="1" s="1"/>
  <c r="ED4" i="4"/>
  <c r="ED2" i="4" s="1"/>
  <c r="CB89" i="7" l="1"/>
  <c r="ED49" i="3"/>
  <c r="EE49" i="3" s="1"/>
  <c r="ED50" i="3"/>
  <c r="EE50" i="3" s="1"/>
  <c r="ED51" i="3"/>
  <c r="EE51" i="3" s="1"/>
  <c r="ED59" i="3"/>
  <c r="EE59" i="3" s="1"/>
  <c r="ED90" i="3"/>
  <c r="EE90" i="3" s="1"/>
  <c r="ED57" i="3"/>
  <c r="EE57" i="3" s="1"/>
  <c r="ED58" i="3"/>
  <c r="EE58" i="3" s="1"/>
  <c r="ED89" i="3"/>
  <c r="ED88" i="3"/>
  <c r="EE88" i="3" s="1"/>
  <c r="AD90" i="7"/>
  <c r="BC90" i="7"/>
  <c r="CZ89" i="7"/>
  <c r="DO89" i="7"/>
  <c r="DO90" i="7"/>
  <c r="DQ91" i="3"/>
  <c r="DR91" i="3" s="1"/>
  <c r="DR89" i="3"/>
  <c r="CC89" i="7"/>
  <c r="CO90" i="7"/>
  <c r="CQ89" i="7"/>
  <c r="DN90" i="7"/>
  <c r="AP90" i="7"/>
  <c r="DC89" i="7"/>
  <c r="DK89" i="7"/>
  <c r="DA90" i="7"/>
  <c r="BO90" i="7"/>
  <c r="CM89" i="7"/>
  <c r="CZ90" i="7"/>
  <c r="BD89" i="7"/>
  <c r="DL89" i="7"/>
  <c r="BD90" i="7"/>
  <c r="BO89" i="7"/>
  <c r="CM90" i="7"/>
  <c r="CP90" i="7"/>
  <c r="AQ90" i="7"/>
  <c r="DK90" i="7"/>
  <c r="CD89" i="7"/>
  <c r="AQ89" i="7"/>
  <c r="BP89" i="7"/>
  <c r="ED51" i="4"/>
  <c r="EE51" i="4" s="1"/>
  <c r="ED49" i="4"/>
  <c r="EE49" i="4" s="1"/>
  <c r="ED50" i="4"/>
  <c r="EE50" i="4" s="1"/>
  <c r="ED88" i="4"/>
  <c r="ED57" i="4"/>
  <c r="EE57" i="4" s="1"/>
  <c r="ED49" i="1"/>
  <c r="EE49" i="1" s="1"/>
  <c r="ED50" i="1"/>
  <c r="EE50" i="1" s="1"/>
  <c r="ED51" i="1"/>
  <c r="EE51" i="1" s="1"/>
  <c r="ED57" i="1"/>
  <c r="EE57" i="1" s="1"/>
  <c r="ED88" i="1"/>
  <c r="ED91" i="1" s="1"/>
  <c r="BS89" i="7"/>
  <c r="F95" i="7"/>
  <c r="BF89" i="7"/>
  <c r="AS90" i="7"/>
  <c r="AF89" i="7"/>
  <c r="S89" i="7"/>
  <c r="F89" i="7"/>
  <c r="F90" i="7"/>
  <c r="DF90" i="7"/>
  <c r="CF89" i="7"/>
  <c r="AF90" i="7"/>
  <c r="CS89" i="7"/>
  <c r="BS90" i="7"/>
  <c r="CS90" i="7"/>
  <c r="DF89" i="7"/>
  <c r="BF90" i="7"/>
  <c r="CF90" i="7"/>
  <c r="S90" i="7"/>
  <c r="AS89" i="7"/>
  <c r="G89" i="7"/>
  <c r="T90" i="7"/>
  <c r="G90" i="7"/>
  <c r="H89" i="7"/>
  <c r="U89" i="7"/>
  <c r="T89" i="7"/>
  <c r="H90" i="7"/>
  <c r="I89" i="7"/>
  <c r="I90" i="7"/>
  <c r="U90" i="7"/>
  <c r="V89" i="7"/>
  <c r="AG89" i="7"/>
  <c r="J89" i="7"/>
  <c r="M90" i="7"/>
  <c r="V90" i="7"/>
  <c r="J90" i="7"/>
  <c r="AG90" i="7"/>
  <c r="W90" i="7"/>
  <c r="AH90" i="7"/>
  <c r="BG89" i="7"/>
  <c r="BG90" i="7"/>
  <c r="W89" i="7"/>
  <c r="K90" i="7"/>
  <c r="AT89" i="7"/>
  <c r="AT90" i="7"/>
  <c r="K89" i="7"/>
  <c r="AU90" i="7"/>
  <c r="AH89" i="7"/>
  <c r="AI89" i="7"/>
  <c r="X89" i="7"/>
  <c r="AJ89" i="7"/>
  <c r="L89" i="7"/>
  <c r="BT90" i="7"/>
  <c r="AV89" i="7"/>
  <c r="BT89" i="7"/>
  <c r="AU89" i="7"/>
  <c r="X90" i="7"/>
  <c r="BH90" i="7"/>
  <c r="L90" i="7"/>
  <c r="AV90" i="7"/>
  <c r="M89" i="7"/>
  <c r="AI90" i="7"/>
  <c r="CG90" i="7"/>
  <c r="AJ90" i="7"/>
  <c r="Y90" i="7"/>
  <c r="Y89" i="7"/>
  <c r="BH89" i="7"/>
  <c r="Z89" i="7"/>
  <c r="N90" i="7"/>
  <c r="AK90" i="7"/>
  <c r="N89" i="7"/>
  <c r="CG89" i="7"/>
  <c r="AX90" i="7"/>
  <c r="CT89" i="7"/>
  <c r="BJ89" i="7"/>
  <c r="AX89" i="7"/>
  <c r="BU90" i="7"/>
  <c r="BI89" i="7"/>
  <c r="AW89" i="7"/>
  <c r="AW90" i="7"/>
  <c r="O89" i="7"/>
  <c r="CT90" i="7"/>
  <c r="Z90" i="7"/>
  <c r="AK89" i="7"/>
  <c r="O90" i="7"/>
  <c r="AA90" i="7"/>
  <c r="BI90" i="7"/>
  <c r="BU89" i="7"/>
  <c r="BJ90" i="7"/>
  <c r="CU90" i="7"/>
  <c r="AY90" i="7"/>
  <c r="AB89" i="7"/>
  <c r="CH89" i="7"/>
  <c r="BW89" i="7"/>
  <c r="AM89" i="7"/>
  <c r="AL90" i="7"/>
  <c r="BV90" i="7"/>
  <c r="AY89" i="7"/>
  <c r="BK89" i="7"/>
  <c r="BW90" i="7"/>
  <c r="AL89" i="7"/>
  <c r="CH90" i="7"/>
  <c r="DG89" i="7"/>
  <c r="AA89" i="7"/>
  <c r="AB90" i="7"/>
  <c r="P89" i="7"/>
  <c r="BV89" i="7"/>
  <c r="CU89" i="7"/>
  <c r="BA89" i="7"/>
  <c r="AC89" i="7"/>
  <c r="CI90" i="7"/>
  <c r="CI89" i="7"/>
  <c r="AC90" i="7"/>
  <c r="BL90" i="7"/>
  <c r="BL89" i="7"/>
  <c r="CJ89" i="7"/>
  <c r="AN90" i="7"/>
  <c r="AZ90" i="7"/>
  <c r="BK90" i="7"/>
  <c r="DG90" i="7"/>
  <c r="AN89" i="7"/>
  <c r="AM90" i="7"/>
  <c r="P90" i="7"/>
  <c r="CW89" i="7"/>
  <c r="AZ89" i="7"/>
  <c r="DH90" i="7"/>
  <c r="CJ90" i="7"/>
  <c r="BA90" i="7"/>
  <c r="BM90" i="7"/>
  <c r="BM89" i="7"/>
  <c r="Q89" i="7"/>
  <c r="CK89" i="7"/>
  <c r="CW90" i="7"/>
  <c r="AO90" i="7"/>
  <c r="AO89" i="7"/>
  <c r="BX90" i="7"/>
  <c r="DI89" i="7"/>
  <c r="DI90" i="7"/>
  <c r="CV90" i="7"/>
  <c r="CV89" i="7"/>
  <c r="BX89" i="7"/>
  <c r="DH89" i="7"/>
  <c r="CX90" i="7"/>
  <c r="CX89" i="7"/>
  <c r="BY90" i="7"/>
  <c r="DJ90" i="7"/>
  <c r="BY89" i="7"/>
  <c r="Q90" i="7"/>
  <c r="R90" i="7" s="1"/>
  <c r="BN89" i="7"/>
  <c r="CL90" i="7"/>
  <c r="CL89" i="7"/>
  <c r="CK90" i="7"/>
  <c r="DL90" i="7"/>
  <c r="DA89" i="7"/>
  <c r="CN90" i="7"/>
  <c r="DC90" i="7"/>
  <c r="BB89" i="7"/>
  <c r="CN89" i="7"/>
  <c r="AP89" i="7"/>
  <c r="BP90" i="7"/>
  <c r="CC90" i="7"/>
  <c r="DM90" i="7"/>
  <c r="CB90" i="7"/>
  <c r="BC89" i="7"/>
  <c r="DB90" i="7"/>
  <c r="BQ90" i="7"/>
  <c r="CP89" i="7"/>
  <c r="BQ89" i="7"/>
  <c r="BN90" i="7"/>
  <c r="CO89" i="7"/>
  <c r="DQ91" i="2"/>
  <c r="DR91" i="2" s="1"/>
  <c r="DR88" i="2"/>
  <c r="DJ89" i="7"/>
  <c r="ED49" i="5"/>
  <c r="EE49" i="5" s="1"/>
  <c r="ED50" i="5"/>
  <c r="EE50" i="5" s="1"/>
  <c r="ED51" i="5"/>
  <c r="EE51" i="5" s="1"/>
  <c r="ED89" i="5"/>
  <c r="EE89" i="5" s="1"/>
  <c r="ED90" i="5"/>
  <c r="EE90" i="5" s="1"/>
  <c r="ED58" i="5"/>
  <c r="EE58" i="5" s="1"/>
  <c r="ED59" i="5"/>
  <c r="EE59" i="5" s="1"/>
  <c r="ED57" i="5"/>
  <c r="EE57" i="5" s="1"/>
  <c r="ED88" i="5"/>
  <c r="EE88" i="5" s="1"/>
  <c r="CY89" i="7"/>
  <c r="CA90" i="7"/>
  <c r="AD89" i="7"/>
  <c r="AE89" i="7" s="1"/>
  <c r="DN89" i="7"/>
  <c r="DB89" i="7"/>
  <c r="CA89" i="7"/>
  <c r="CY90" i="7"/>
  <c r="BZ90" i="7"/>
  <c r="EC91" i="3"/>
  <c r="BB90" i="7"/>
  <c r="CD90" i="7"/>
  <c r="ED49" i="2"/>
  <c r="EE49" i="2" s="1"/>
  <c r="ED50" i="2"/>
  <c r="EE50" i="2" s="1"/>
  <c r="ED51" i="2"/>
  <c r="EE51" i="2" s="1"/>
  <c r="ED57" i="2"/>
  <c r="EE57" i="2" s="1"/>
  <c r="ED88" i="2"/>
  <c r="ED58" i="2"/>
  <c r="EE58" i="2" s="1"/>
  <c r="ED89" i="2"/>
  <c r="EE89" i="2" s="1"/>
  <c r="ED51" i="6"/>
  <c r="EE51" i="6" s="1"/>
  <c r="ED49" i="6"/>
  <c r="EE49" i="6" s="1"/>
  <c r="ED50" i="6"/>
  <c r="EE50" i="6" s="1"/>
  <c r="ED59" i="6"/>
  <c r="EE59" i="6" s="1"/>
  <c r="ED89" i="6"/>
  <c r="EE89" i="6" s="1"/>
  <c r="ED58" i="6"/>
  <c r="EE58" i="6" s="1"/>
  <c r="ED90" i="6"/>
  <c r="EE90" i="6" s="1"/>
  <c r="ED57" i="6"/>
  <c r="EE57" i="6" s="1"/>
  <c r="ED88" i="6"/>
  <c r="EE88" i="6" s="1"/>
  <c r="CQ90" i="7"/>
  <c r="CR90" i="7" s="1"/>
  <c r="DM89" i="7"/>
  <c r="BZ89" i="7"/>
  <c r="AE95" i="4"/>
  <c r="EB46" i="3"/>
  <c r="EA80" i="6"/>
  <c r="EB46" i="1"/>
  <c r="DE88" i="4"/>
  <c r="DD91" i="4"/>
  <c r="DE91" i="4" s="1"/>
  <c r="CE36" i="6"/>
  <c r="DP90" i="7"/>
  <c r="DP91" i="6"/>
  <c r="DP89" i="7"/>
  <c r="DD89" i="7"/>
  <c r="DE89" i="7" s="1"/>
  <c r="DD90" i="7"/>
  <c r="DP46" i="1"/>
  <c r="DP46" i="2"/>
  <c r="EC44" i="4"/>
  <c r="EC91" i="4"/>
  <c r="EC43" i="4"/>
  <c r="DQ44" i="4"/>
  <c r="DR44" i="4" s="1"/>
  <c r="DQ43" i="4"/>
  <c r="DR43" i="4" s="1"/>
  <c r="CD80" i="4"/>
  <c r="DC80" i="2"/>
  <c r="EC44" i="2"/>
  <c r="EC43" i="2"/>
  <c r="DQ44" i="2"/>
  <c r="DQ43" i="2"/>
  <c r="DR43" i="2" s="1"/>
  <c r="DD46" i="2"/>
  <c r="DE46" i="2" s="1"/>
  <c r="DE44" i="2"/>
  <c r="EB46" i="2"/>
  <c r="DQ29" i="1"/>
  <c r="DR29" i="1" s="1"/>
  <c r="DQ44" i="1"/>
  <c r="DQ43" i="1"/>
  <c r="DR43" i="1" s="1"/>
  <c r="EC29" i="1"/>
  <c r="EC44" i="1"/>
  <c r="EC43" i="1"/>
  <c r="DD46" i="1"/>
  <c r="DE46" i="1" s="1"/>
  <c r="DE44" i="1"/>
  <c r="EC45" i="3"/>
  <c r="EC44" i="3"/>
  <c r="EC43" i="3"/>
  <c r="DD46" i="3"/>
  <c r="DE46" i="3" s="1"/>
  <c r="DE45" i="3"/>
  <c r="DQ44" i="3"/>
  <c r="DR44" i="3" s="1"/>
  <c r="DQ43" i="3"/>
  <c r="DR43" i="3" s="1"/>
  <c r="DQ45" i="3"/>
  <c r="DP46" i="3"/>
  <c r="CD64" i="13"/>
  <c r="CE64" i="13" s="1"/>
  <c r="EC91" i="12"/>
  <c r="EC91" i="8"/>
  <c r="EC91" i="9"/>
  <c r="EC91" i="10"/>
  <c r="EC91" i="11"/>
  <c r="DP91" i="9"/>
  <c r="DP93" i="9" s="1"/>
  <c r="DP96" i="9" s="1"/>
  <c r="DD91" i="9"/>
  <c r="DE91" i="9" s="1"/>
  <c r="DD91" i="6"/>
  <c r="DE91" i="6" s="1"/>
  <c r="EB91" i="11"/>
  <c r="EB93" i="11" s="1"/>
  <c r="EB96" i="11" s="1"/>
  <c r="CD64" i="12"/>
  <c r="CE64" i="12" s="1"/>
  <c r="CD64" i="10"/>
  <c r="CE64" i="10" s="1"/>
  <c r="DP91" i="13"/>
  <c r="DP93" i="13" s="1"/>
  <c r="DP96" i="13" s="1"/>
  <c r="DP91" i="8"/>
  <c r="DP93" i="8" s="1"/>
  <c r="DP96" i="8" s="1"/>
  <c r="DD91" i="13"/>
  <c r="DE91" i="13" s="1"/>
  <c r="DD91" i="8"/>
  <c r="DE91" i="8" s="1"/>
  <c r="EB91" i="6"/>
  <c r="EB91" i="10"/>
  <c r="EB93" i="10" s="1"/>
  <c r="EB96" i="10" s="1"/>
  <c r="CD64" i="8"/>
  <c r="CE64" i="8" s="1"/>
  <c r="DP91" i="11"/>
  <c r="DP93" i="11" s="1"/>
  <c r="DP96" i="11" s="1"/>
  <c r="DD91" i="11"/>
  <c r="DE91" i="11" s="1"/>
  <c r="EB91" i="9"/>
  <c r="EB93" i="9" s="1"/>
  <c r="EB96" i="9" s="1"/>
  <c r="DP91" i="10"/>
  <c r="DP93" i="10" s="1"/>
  <c r="DP96" i="10" s="1"/>
  <c r="DD91" i="10"/>
  <c r="DE91" i="10" s="1"/>
  <c r="DD91" i="12"/>
  <c r="DE91" i="12" s="1"/>
  <c r="EB91" i="8"/>
  <c r="EB93" i="8" s="1"/>
  <c r="EB96" i="8" s="1"/>
  <c r="DA60" i="6"/>
  <c r="DA62" i="6" s="1"/>
  <c r="DA64" i="6" s="1"/>
  <c r="CO60" i="6"/>
  <c r="CO62" i="6" s="1"/>
  <c r="CO64" i="6" s="1"/>
  <c r="EC44" i="5"/>
  <c r="EC45" i="5"/>
  <c r="DQ45" i="5"/>
  <c r="DR45" i="5" s="1"/>
  <c r="DQ45" i="6"/>
  <c r="DR45" i="6" s="1"/>
  <c r="DY60" i="6"/>
  <c r="DY62" i="6" s="1"/>
  <c r="DY64" i="6" s="1"/>
  <c r="DE44" i="6"/>
  <c r="DD46" i="6"/>
  <c r="DE46" i="6" s="1"/>
  <c r="CE93" i="11"/>
  <c r="CD93" i="11"/>
  <c r="CD96" i="11" s="1"/>
  <c r="CE93" i="10"/>
  <c r="CD93" i="10"/>
  <c r="CD96" i="10" s="1"/>
  <c r="CE96" i="10" s="1"/>
  <c r="EB93" i="12"/>
  <c r="EB96" i="12" s="1"/>
  <c r="EB60" i="12"/>
  <c r="EB62" i="12" s="1"/>
  <c r="EB64" i="12" s="1"/>
  <c r="EB60" i="11"/>
  <c r="EB62" i="11" s="1"/>
  <c r="EB64" i="11" s="1"/>
  <c r="CE93" i="9"/>
  <c r="CD93" i="9"/>
  <c r="CD96" i="9" s="1"/>
  <c r="CE96" i="9" s="1"/>
  <c r="CQ62" i="11"/>
  <c r="CR62" i="11" s="1"/>
  <c r="DD60" i="10"/>
  <c r="DD60" i="9"/>
  <c r="DP60" i="10"/>
  <c r="DP62" i="10" s="1"/>
  <c r="DP64" i="10" s="1"/>
  <c r="CE93" i="13"/>
  <c r="CD93" i="13"/>
  <c r="CD96" i="13" s="1"/>
  <c r="CE96" i="13" s="1"/>
  <c r="CQ62" i="13"/>
  <c r="CR62" i="13" s="1"/>
  <c r="CR60" i="13"/>
  <c r="EC45" i="6"/>
  <c r="DM60" i="6"/>
  <c r="DM62" i="6" s="1"/>
  <c r="DM64" i="6" s="1"/>
  <c r="CC60" i="6"/>
  <c r="CE60" i="6" s="1"/>
  <c r="EB46" i="6"/>
  <c r="DE44" i="5"/>
  <c r="EB60" i="10"/>
  <c r="EB62" i="10" s="1"/>
  <c r="EB64" i="10" s="1"/>
  <c r="CQ62" i="12"/>
  <c r="CR62" i="12" s="1"/>
  <c r="CR60" i="12"/>
  <c r="CE93" i="8"/>
  <c r="CD93" i="8"/>
  <c r="CD96" i="8" s="1"/>
  <c r="CE96" i="8" s="1"/>
  <c r="DD60" i="12"/>
  <c r="DD60" i="13"/>
  <c r="DD60" i="8"/>
  <c r="DP60" i="9"/>
  <c r="DP62" i="9" s="1"/>
  <c r="DP64" i="9" s="1"/>
  <c r="CR60" i="9"/>
  <c r="CQ62" i="9"/>
  <c r="CR62" i="9" s="1"/>
  <c r="DC62" i="9"/>
  <c r="DC64" i="9" s="1"/>
  <c r="DO62" i="9"/>
  <c r="DO64" i="9" s="1"/>
  <c r="EB60" i="9"/>
  <c r="DP60" i="8"/>
  <c r="DP62" i="8" s="1"/>
  <c r="DP64" i="8" s="1"/>
  <c r="CR93" i="9"/>
  <c r="CQ93" i="9"/>
  <c r="CQ96" i="9" s="1"/>
  <c r="CR96" i="9" s="1"/>
  <c r="DP46" i="6"/>
  <c r="EA62" i="10"/>
  <c r="EA64" i="10" s="1"/>
  <c r="CQ62" i="10"/>
  <c r="CR62" i="10" s="1"/>
  <c r="CR60" i="10"/>
  <c r="EB93" i="13"/>
  <c r="EB96" i="13" s="1"/>
  <c r="EB60" i="13"/>
  <c r="EB62" i="13" s="1"/>
  <c r="EB64" i="13" s="1"/>
  <c r="EB60" i="8"/>
  <c r="EB62" i="8" s="1"/>
  <c r="EB64" i="8" s="1"/>
  <c r="BP62" i="6"/>
  <c r="BP64" i="6" s="1"/>
  <c r="CD64" i="11"/>
  <c r="CE64" i="11" s="1"/>
  <c r="CD64" i="9"/>
  <c r="CE64" i="9" s="1"/>
  <c r="CQ62" i="8"/>
  <c r="CR62" i="8" s="1"/>
  <c r="CR60" i="8"/>
  <c r="CR60" i="11"/>
  <c r="DD60" i="11"/>
  <c r="DP60" i="13"/>
  <c r="DP62" i="13" s="1"/>
  <c r="DP64" i="13" s="1"/>
  <c r="DP93" i="12"/>
  <c r="DP96" i="12" s="1"/>
  <c r="DP60" i="12"/>
  <c r="DP62" i="12" s="1"/>
  <c r="DP64" i="12" s="1"/>
  <c r="DP60" i="11"/>
  <c r="DP62" i="11" s="1"/>
  <c r="DP64" i="11" s="1"/>
  <c r="CE93" i="12"/>
  <c r="CD93" i="12"/>
  <c r="CD96" i="12" s="1"/>
  <c r="CE96" i="12" s="1"/>
  <c r="CQ36" i="6"/>
  <c r="CQ55" i="6" s="1"/>
  <c r="CQ60" i="6" s="1"/>
  <c r="DC80" i="6"/>
  <c r="DQ44" i="5"/>
  <c r="DQ44" i="6"/>
  <c r="DQ33" i="6"/>
  <c r="DR33" i="6" s="1"/>
  <c r="DQ43" i="6"/>
  <c r="DR43" i="6" s="1"/>
  <c r="DO80" i="6"/>
  <c r="EC44" i="6"/>
  <c r="EC33" i="6"/>
  <c r="EC43" i="6"/>
  <c r="CQ36" i="5"/>
  <c r="CR36" i="5" s="1"/>
  <c r="DE9" i="6"/>
  <c r="DD34" i="6"/>
  <c r="DE34" i="6" s="1"/>
  <c r="EB34" i="6"/>
  <c r="EB76" i="6" s="1"/>
  <c r="DP34" i="6"/>
  <c r="DP76" i="6" s="1"/>
  <c r="DC80" i="5"/>
  <c r="DP34" i="5"/>
  <c r="DP76" i="5" s="1"/>
  <c r="EC33" i="5"/>
  <c r="DQ33" i="5"/>
  <c r="DR33" i="5" s="1"/>
  <c r="DE9" i="5"/>
  <c r="DD34" i="5"/>
  <c r="DE34" i="5" s="1"/>
  <c r="EB34" i="5"/>
  <c r="EB76" i="5" s="1"/>
  <c r="EA80" i="4"/>
  <c r="CB86" i="4"/>
  <c r="EA80" i="5"/>
  <c r="DO80" i="5"/>
  <c r="DQ29" i="3"/>
  <c r="DR29" i="3" s="1"/>
  <c r="EC29" i="3"/>
  <c r="DQ29" i="2"/>
  <c r="DR29" i="2" s="1"/>
  <c r="EC29" i="2"/>
  <c r="CR78" i="6"/>
  <c r="CR78" i="5"/>
  <c r="CD80" i="2"/>
  <c r="CE80" i="2" s="1"/>
  <c r="CD80" i="1"/>
  <c r="CE80" i="1" s="1"/>
  <c r="CD80" i="3"/>
  <c r="CZ93" i="3"/>
  <c r="CZ96" i="3" s="1"/>
  <c r="CN86" i="3"/>
  <c r="CN93" i="3"/>
  <c r="CN96" i="3" s="1"/>
  <c r="CR53" i="1"/>
  <c r="CQ78" i="1"/>
  <c r="CR78" i="1" s="1"/>
  <c r="CR53" i="2"/>
  <c r="CQ78" i="2"/>
  <c r="CR78" i="2" s="1"/>
  <c r="DZ80" i="2"/>
  <c r="DZ82" i="2" s="1"/>
  <c r="DZ84" i="2" s="1"/>
  <c r="DZ93" i="2" s="1"/>
  <c r="DN80" i="3"/>
  <c r="DN82" i="3" s="1"/>
  <c r="DN84" i="3" s="1"/>
  <c r="DN93" i="3" s="1"/>
  <c r="DN96" i="3" s="1"/>
  <c r="CR53" i="3"/>
  <c r="CQ78" i="3"/>
  <c r="CR78" i="3" s="1"/>
  <c r="CR53" i="4"/>
  <c r="CQ78" i="4"/>
  <c r="CE78" i="4"/>
  <c r="CP55" i="6"/>
  <c r="DB55" i="6"/>
  <c r="DN55" i="6"/>
  <c r="DZ55" i="6"/>
  <c r="CC62" i="3"/>
  <c r="CC64" i="3" s="1"/>
  <c r="DM62" i="1"/>
  <c r="DM64" i="1" s="1"/>
  <c r="DN55" i="1"/>
  <c r="DN60" i="1" s="1"/>
  <c r="DN62" i="1" s="1"/>
  <c r="DZ55" i="1"/>
  <c r="DZ60" i="1" s="1"/>
  <c r="DZ62" i="1" s="1"/>
  <c r="DZ64" i="1" s="1"/>
  <c r="DA62" i="3"/>
  <c r="DA64" i="3" s="1"/>
  <c r="DN55" i="2"/>
  <c r="DN60" i="2" s="1"/>
  <c r="DN62" i="2" s="1"/>
  <c r="DN64" i="2" s="1"/>
  <c r="DZ55" i="2"/>
  <c r="DZ60" i="2" s="1"/>
  <c r="DZ62" i="2" s="1"/>
  <c r="DZ64" i="2" s="1"/>
  <c r="CO62" i="3"/>
  <c r="CO64" i="3" s="1"/>
  <c r="CP55" i="3"/>
  <c r="DB55" i="3"/>
  <c r="DN55" i="3"/>
  <c r="DN60" i="3" s="1"/>
  <c r="DB55" i="4"/>
  <c r="DB60" i="4" s="1"/>
  <c r="DB62" i="4" s="1"/>
  <c r="DB64" i="4" s="1"/>
  <c r="DZ55" i="4"/>
  <c r="DZ60" i="4" s="1"/>
  <c r="DZ62" i="4" s="1"/>
  <c r="DZ64" i="4" s="1"/>
  <c r="CP55" i="4"/>
  <c r="CP60" i="4" s="1"/>
  <c r="CP62" i="4" s="1"/>
  <c r="CP64" i="4" s="1"/>
  <c r="DN55" i="4"/>
  <c r="DN60" i="4" s="1"/>
  <c r="DN62" i="4" s="1"/>
  <c r="DN64" i="4" s="1"/>
  <c r="DP53" i="4"/>
  <c r="DP78" i="4" s="1"/>
  <c r="DX86" i="3"/>
  <c r="DP53" i="2"/>
  <c r="DP78" i="2" s="1"/>
  <c r="EB53" i="3"/>
  <c r="EB78" i="3" s="1"/>
  <c r="EB53" i="1"/>
  <c r="EB78" i="1" s="1"/>
  <c r="DE53" i="6"/>
  <c r="DD53" i="6"/>
  <c r="DD78" i="6" s="1"/>
  <c r="EB53" i="6"/>
  <c r="EB78" i="6" s="1"/>
  <c r="DP53" i="6"/>
  <c r="DP78" i="6" s="1"/>
  <c r="DE53" i="5"/>
  <c r="DD53" i="5"/>
  <c r="DD78" i="5" s="1"/>
  <c r="DP53" i="5"/>
  <c r="DP78" i="5" s="1"/>
  <c r="EB53" i="5"/>
  <c r="EB78" i="5" s="1"/>
  <c r="DD53" i="4"/>
  <c r="EB53" i="4"/>
  <c r="EB78" i="4" s="1"/>
  <c r="DD53" i="3"/>
  <c r="DP53" i="3"/>
  <c r="DP78" i="3" s="1"/>
  <c r="DD53" i="2"/>
  <c r="EB53" i="2"/>
  <c r="EB78" i="2" s="1"/>
  <c r="DP53" i="1"/>
  <c r="DP78" i="1" s="1"/>
  <c r="DD53" i="1"/>
  <c r="DE33" i="4"/>
  <c r="DE30" i="1"/>
  <c r="DY84" i="3"/>
  <c r="DY86" i="3" s="1"/>
  <c r="DE16" i="1"/>
  <c r="DE25" i="1"/>
  <c r="DE23" i="1"/>
  <c r="DE32" i="1"/>
  <c r="DE11" i="1"/>
  <c r="DE26" i="1"/>
  <c r="DE20" i="1"/>
  <c r="DE24" i="1"/>
  <c r="DE27" i="1"/>
  <c r="DE28" i="1"/>
  <c r="DE33" i="1"/>
  <c r="DE31" i="1"/>
  <c r="DE21" i="1"/>
  <c r="DE13" i="4"/>
  <c r="DE22" i="1"/>
  <c r="DE19" i="6"/>
  <c r="Q11" i="28"/>
  <c r="AQ64" i="3"/>
  <c r="AR64" i="3" s="1"/>
  <c r="S97" i="4"/>
  <c r="T95" i="4" s="1"/>
  <c r="T97" i="4" s="1"/>
  <c r="CD72" i="5"/>
  <c r="CE72" i="5" s="1"/>
  <c r="CE71" i="5"/>
  <c r="DQ33" i="1"/>
  <c r="DQ28" i="1"/>
  <c r="DQ24" i="1"/>
  <c r="DQ20" i="1"/>
  <c r="DQ16" i="1"/>
  <c r="DQ10" i="1"/>
  <c r="DQ26" i="1"/>
  <c r="DQ19" i="1"/>
  <c r="DQ17" i="1"/>
  <c r="DQ11" i="1"/>
  <c r="DQ30" i="1"/>
  <c r="DQ27" i="1"/>
  <c r="DQ22" i="1"/>
  <c r="DQ15" i="1"/>
  <c r="DQ21" i="1"/>
  <c r="DQ18" i="1"/>
  <c r="DQ31" i="1"/>
  <c r="DQ9" i="1"/>
  <c r="DQ32" i="1"/>
  <c r="DQ23" i="1"/>
  <c r="DQ12" i="1"/>
  <c r="DQ25" i="1"/>
  <c r="DQ14" i="1"/>
  <c r="DN74" i="4"/>
  <c r="CE36" i="3"/>
  <c r="CQ76" i="3"/>
  <c r="CQ36" i="3"/>
  <c r="CQ55" i="3" s="1"/>
  <c r="CQ60" i="3" s="1"/>
  <c r="CR34" i="3"/>
  <c r="EC16" i="6"/>
  <c r="EC30" i="6"/>
  <c r="EC23" i="6"/>
  <c r="EC20" i="6"/>
  <c r="EC27" i="6"/>
  <c r="EC31" i="6"/>
  <c r="EC18" i="6"/>
  <c r="EC26" i="6"/>
  <c r="EC29" i="6"/>
  <c r="EC32" i="6"/>
  <c r="EC25" i="6"/>
  <c r="EC19" i="6"/>
  <c r="EC22" i="6"/>
  <c r="EC21" i="6"/>
  <c r="EC24" i="6"/>
  <c r="EC28" i="6"/>
  <c r="DO77" i="4"/>
  <c r="DO71" i="4"/>
  <c r="DO72" i="4" s="1"/>
  <c r="CE76" i="3"/>
  <c r="DE18" i="1"/>
  <c r="EB34" i="3"/>
  <c r="DA82" i="3"/>
  <c r="DA84" i="3" s="1"/>
  <c r="DE11" i="3"/>
  <c r="DP34" i="1"/>
  <c r="DC76" i="3"/>
  <c r="DC80" i="3" s="1"/>
  <c r="DC36" i="3"/>
  <c r="DZ82" i="3"/>
  <c r="DE13" i="1"/>
  <c r="DY60" i="2"/>
  <c r="DY62" i="2" s="1"/>
  <c r="DY64" i="2" s="1"/>
  <c r="DE9" i="1"/>
  <c r="DZ55" i="3"/>
  <c r="DZ60" i="3" s="1"/>
  <c r="DE17" i="1"/>
  <c r="DY82" i="2"/>
  <c r="DY84" i="2" s="1"/>
  <c r="DY93" i="2" s="1"/>
  <c r="DQ30" i="3"/>
  <c r="DR30" i="3" s="1"/>
  <c r="DQ25" i="3"/>
  <c r="DR25" i="3" s="1"/>
  <c r="DQ21" i="3"/>
  <c r="DR21" i="3" s="1"/>
  <c r="DQ17" i="3"/>
  <c r="DR17" i="3" s="1"/>
  <c r="DQ28" i="3"/>
  <c r="DR28" i="3" s="1"/>
  <c r="DQ26" i="3"/>
  <c r="DR26" i="3" s="1"/>
  <c r="DQ19" i="3"/>
  <c r="DR19" i="3" s="1"/>
  <c r="DR13" i="3"/>
  <c r="DQ11" i="3"/>
  <c r="DR11" i="3" s="1"/>
  <c r="DQ31" i="3"/>
  <c r="DR31" i="3" s="1"/>
  <c r="DQ23" i="3"/>
  <c r="DR23" i="3" s="1"/>
  <c r="DQ18" i="3"/>
  <c r="DR18" i="3" s="1"/>
  <c r="DQ16" i="3"/>
  <c r="DR16" i="3" s="1"/>
  <c r="DQ12" i="3"/>
  <c r="DR12" i="3" s="1"/>
  <c r="DQ27" i="3"/>
  <c r="DR27" i="3" s="1"/>
  <c r="DQ24" i="3"/>
  <c r="DR24" i="3" s="1"/>
  <c r="DQ10" i="3"/>
  <c r="DR10" i="3" s="1"/>
  <c r="DQ20" i="3"/>
  <c r="DR20" i="3" s="1"/>
  <c r="DQ33" i="3"/>
  <c r="DR33" i="3" s="1"/>
  <c r="DQ15" i="3"/>
  <c r="DR15" i="3" s="1"/>
  <c r="DQ22" i="3"/>
  <c r="DR22" i="3" s="1"/>
  <c r="DQ14" i="3"/>
  <c r="DR14" i="3" s="1"/>
  <c r="DQ9" i="3"/>
  <c r="DR9" i="3" s="1"/>
  <c r="DQ32" i="3"/>
  <c r="DR32" i="3" s="1"/>
  <c r="EC33" i="1"/>
  <c r="EC28" i="1"/>
  <c r="EC24" i="1"/>
  <c r="EC20" i="1"/>
  <c r="EC16" i="1"/>
  <c r="EC10" i="1"/>
  <c r="EC14" i="1"/>
  <c r="EC9" i="1"/>
  <c r="EC26" i="1"/>
  <c r="EC19" i="1"/>
  <c r="EC18" i="1"/>
  <c r="EC12" i="1"/>
  <c r="EC30" i="1"/>
  <c r="EC27" i="1"/>
  <c r="EC22" i="1"/>
  <c r="EC15" i="1"/>
  <c r="EC21" i="1"/>
  <c r="EC11" i="1"/>
  <c r="EC32" i="1"/>
  <c r="EC23" i="1"/>
  <c r="EC17" i="1"/>
  <c r="EC25" i="1"/>
  <c r="EC31" i="1"/>
  <c r="DQ30" i="5"/>
  <c r="DR30" i="5" s="1"/>
  <c r="DQ26" i="5"/>
  <c r="DR26" i="5" s="1"/>
  <c r="DQ22" i="5"/>
  <c r="DR22" i="5" s="1"/>
  <c r="DQ18" i="5"/>
  <c r="DR18" i="5" s="1"/>
  <c r="DQ19" i="5"/>
  <c r="DR19" i="5" s="1"/>
  <c r="DQ32" i="5"/>
  <c r="DR32" i="5" s="1"/>
  <c r="DQ27" i="5"/>
  <c r="DR27" i="5" s="1"/>
  <c r="DQ24" i="5"/>
  <c r="DR24" i="5" s="1"/>
  <c r="DQ16" i="5"/>
  <c r="DR16" i="5" s="1"/>
  <c r="DQ23" i="5"/>
  <c r="DR23" i="5" s="1"/>
  <c r="DQ25" i="5"/>
  <c r="DR25" i="5" s="1"/>
  <c r="DQ29" i="5"/>
  <c r="DR29" i="5" s="1"/>
  <c r="DQ20" i="5"/>
  <c r="DR20" i="5" s="1"/>
  <c r="DQ28" i="5"/>
  <c r="DR28" i="5" s="1"/>
  <c r="DQ31" i="5"/>
  <c r="DR31" i="5" s="1"/>
  <c r="DQ21" i="5"/>
  <c r="DR21" i="5" s="1"/>
  <c r="DN82" i="2"/>
  <c r="BP93" i="4"/>
  <c r="BP96" i="4" s="1"/>
  <c r="DP34" i="2"/>
  <c r="EA76" i="3"/>
  <c r="EA80" i="3" s="1"/>
  <c r="EA36" i="3"/>
  <c r="EA55" i="3" s="1"/>
  <c r="DP34" i="3"/>
  <c r="DD34" i="2"/>
  <c r="EC9" i="2"/>
  <c r="EC33" i="2"/>
  <c r="EC14" i="2"/>
  <c r="EC20" i="2"/>
  <c r="EC32" i="2"/>
  <c r="EC16" i="2"/>
  <c r="EC23" i="2"/>
  <c r="EC21" i="2"/>
  <c r="EC22" i="2"/>
  <c r="EC15" i="2"/>
  <c r="EC31" i="2"/>
  <c r="EC10" i="2"/>
  <c r="EC25" i="2"/>
  <c r="EC17" i="2"/>
  <c r="EC26" i="2"/>
  <c r="EC30" i="2"/>
  <c r="EC11" i="2"/>
  <c r="EC12" i="2"/>
  <c r="EC28" i="2"/>
  <c r="EC27" i="2"/>
  <c r="EC19" i="2"/>
  <c r="EC18" i="2"/>
  <c r="EC24" i="2"/>
  <c r="DQ30" i="2"/>
  <c r="DR30" i="2" s="1"/>
  <c r="DQ9" i="2"/>
  <c r="DR9" i="2" s="1"/>
  <c r="DQ27" i="2"/>
  <c r="DR27" i="2" s="1"/>
  <c r="DQ32" i="2"/>
  <c r="DR32" i="2" s="1"/>
  <c r="DQ20" i="2"/>
  <c r="DR20" i="2" s="1"/>
  <c r="DQ10" i="2"/>
  <c r="DR10" i="2" s="1"/>
  <c r="DQ31" i="2"/>
  <c r="DR31" i="2" s="1"/>
  <c r="DQ14" i="2"/>
  <c r="DR14" i="2" s="1"/>
  <c r="DQ12" i="2"/>
  <c r="DR12" i="2" s="1"/>
  <c r="DQ11" i="2"/>
  <c r="DR11" i="2" s="1"/>
  <c r="DQ24" i="2"/>
  <c r="DR24" i="2" s="1"/>
  <c r="DQ18" i="2"/>
  <c r="DR18" i="2" s="1"/>
  <c r="DQ17" i="2"/>
  <c r="DR17" i="2" s="1"/>
  <c r="DQ15" i="2"/>
  <c r="DR15" i="2" s="1"/>
  <c r="DQ16" i="2"/>
  <c r="DR16" i="2" s="1"/>
  <c r="DQ28" i="2"/>
  <c r="DR28" i="2" s="1"/>
  <c r="DQ33" i="2"/>
  <c r="DR33" i="2" s="1"/>
  <c r="DR13" i="2"/>
  <c r="DQ19" i="2"/>
  <c r="DR19" i="2" s="1"/>
  <c r="DQ22" i="2"/>
  <c r="DR22" i="2" s="1"/>
  <c r="DQ21" i="2"/>
  <c r="DR21" i="2" s="1"/>
  <c r="DQ25" i="2"/>
  <c r="DR25" i="2" s="1"/>
  <c r="DQ23" i="2"/>
  <c r="DR23" i="2" s="1"/>
  <c r="DQ26" i="2"/>
  <c r="DR26" i="2" s="1"/>
  <c r="DE39" i="4"/>
  <c r="EA76" i="1"/>
  <c r="EA80" i="1" s="1"/>
  <c r="EA36" i="1"/>
  <c r="DE10" i="1"/>
  <c r="EC23" i="5"/>
  <c r="EC30" i="5"/>
  <c r="EC20" i="5"/>
  <c r="EC27" i="5"/>
  <c r="EC19" i="5"/>
  <c r="EC16" i="5"/>
  <c r="EC32" i="5"/>
  <c r="EC25" i="5"/>
  <c r="EC22" i="5"/>
  <c r="EC26" i="5"/>
  <c r="EC18" i="5"/>
  <c r="EC31" i="5"/>
  <c r="EC24" i="5"/>
  <c r="EC28" i="5"/>
  <c r="EC21" i="5"/>
  <c r="EC29" i="5"/>
  <c r="CE77" i="4"/>
  <c r="DE38" i="4"/>
  <c r="DO76" i="1"/>
  <c r="DO80" i="1" s="1"/>
  <c r="DO36" i="1"/>
  <c r="EA76" i="2"/>
  <c r="EA80" i="2" s="1"/>
  <c r="EA36" i="2"/>
  <c r="DQ16" i="6"/>
  <c r="DR16" i="6" s="1"/>
  <c r="DQ28" i="6"/>
  <c r="DR28" i="6" s="1"/>
  <c r="DQ18" i="6"/>
  <c r="DR18" i="6" s="1"/>
  <c r="DQ32" i="6"/>
  <c r="DR32" i="6" s="1"/>
  <c r="DQ25" i="6"/>
  <c r="DR25" i="6" s="1"/>
  <c r="DQ30" i="6"/>
  <c r="DR30" i="6" s="1"/>
  <c r="DQ26" i="6"/>
  <c r="DR26" i="6" s="1"/>
  <c r="DQ22" i="6"/>
  <c r="DR22" i="6" s="1"/>
  <c r="DQ24" i="6"/>
  <c r="DR24" i="6" s="1"/>
  <c r="DQ31" i="6"/>
  <c r="DR31" i="6" s="1"/>
  <c r="DQ21" i="6"/>
  <c r="DR21" i="6" s="1"/>
  <c r="DQ27" i="6"/>
  <c r="DR27" i="6" s="1"/>
  <c r="DQ23" i="6"/>
  <c r="DR23" i="6" s="1"/>
  <c r="DQ29" i="6"/>
  <c r="DR29" i="6" s="1"/>
  <c r="DQ20" i="6"/>
  <c r="DR20" i="6" s="1"/>
  <c r="DQ19" i="6"/>
  <c r="DE88" i="1"/>
  <c r="EB34" i="1"/>
  <c r="BD62" i="3"/>
  <c r="BE60" i="3"/>
  <c r="CD72" i="6"/>
  <c r="CE72" i="6" s="1"/>
  <c r="CE71" i="6"/>
  <c r="DD34" i="3"/>
  <c r="DM84" i="2"/>
  <c r="DM93" i="2" s="1"/>
  <c r="DD34" i="1"/>
  <c r="DC76" i="1"/>
  <c r="DC80" i="1" s="1"/>
  <c r="DE12" i="1"/>
  <c r="BR55" i="3"/>
  <c r="CQ76" i="1"/>
  <c r="CR34" i="1"/>
  <c r="CC93" i="6"/>
  <c r="CC96" i="6" s="1"/>
  <c r="DE19" i="1"/>
  <c r="DE15" i="1"/>
  <c r="EB34" i="2"/>
  <c r="CQ76" i="2"/>
  <c r="CR34" i="2"/>
  <c r="CE76" i="2"/>
  <c r="T95" i="5"/>
  <c r="T97" i="5" s="1"/>
  <c r="Q10" i="28"/>
  <c r="DO76" i="2"/>
  <c r="DO80" i="2" s="1"/>
  <c r="DO36" i="2"/>
  <c r="EC31" i="3"/>
  <c r="EC26" i="3"/>
  <c r="EC22" i="3"/>
  <c r="EC18" i="3"/>
  <c r="EC14" i="3"/>
  <c r="EC11" i="3"/>
  <c r="EC32" i="3"/>
  <c r="EC24" i="3"/>
  <c r="EC17" i="3"/>
  <c r="EC15" i="3"/>
  <c r="EC10" i="3"/>
  <c r="EC30" i="3"/>
  <c r="EC33" i="3"/>
  <c r="EC19" i="3"/>
  <c r="EC16" i="3"/>
  <c r="EC27" i="3"/>
  <c r="EC23" i="3"/>
  <c r="EC28" i="3"/>
  <c r="EC12" i="3"/>
  <c r="EC25" i="3"/>
  <c r="EC20" i="3"/>
  <c r="EC21" i="3"/>
  <c r="EC9" i="3"/>
  <c r="DC77" i="4"/>
  <c r="U95" i="6"/>
  <c r="U97" i="6" s="1"/>
  <c r="R11" i="28"/>
  <c r="DO76" i="3"/>
  <c r="DO80" i="3" s="1"/>
  <c r="DO36" i="3"/>
  <c r="DM82" i="3"/>
  <c r="DM84" i="3" s="1"/>
  <c r="DE14" i="1"/>
  <c r="DL86" i="2"/>
  <c r="DL96" i="2"/>
  <c r="DC76" i="4"/>
  <c r="DC80" i="4" s="1"/>
  <c r="DO76" i="4"/>
  <c r="DO80" i="4" s="1"/>
  <c r="BR80" i="4"/>
  <c r="CZ93" i="4"/>
  <c r="CZ96" i="4" s="1"/>
  <c r="CD72" i="4"/>
  <c r="CE72" i="4" s="1"/>
  <c r="CE71" i="4"/>
  <c r="DA86" i="5"/>
  <c r="DB82" i="4"/>
  <c r="DB84" i="4" s="1"/>
  <c r="DB86" i="4" s="1"/>
  <c r="DB82" i="6"/>
  <c r="DB84" i="6" s="1"/>
  <c r="DB86" i="6" s="1"/>
  <c r="CP82" i="6"/>
  <c r="CP84" i="6" s="1"/>
  <c r="CP93" i="6" s="1"/>
  <c r="CP96" i="6" s="1"/>
  <c r="CC86" i="5"/>
  <c r="CP82" i="5"/>
  <c r="CP84" i="5" s="1"/>
  <c r="CP86" i="5" s="1"/>
  <c r="DM93" i="4"/>
  <c r="DM96" i="4" s="1"/>
  <c r="EC28" i="4"/>
  <c r="EC21" i="4"/>
  <c r="EC14" i="4"/>
  <c r="EC9" i="4"/>
  <c r="EC29" i="4"/>
  <c r="EC22" i="4"/>
  <c r="EC15" i="4"/>
  <c r="EC10" i="4"/>
  <c r="EC26" i="4"/>
  <c r="EC16" i="4"/>
  <c r="EC24" i="4"/>
  <c r="EC12" i="4"/>
  <c r="EC31" i="4"/>
  <c r="EC33" i="4"/>
  <c r="EC17" i="4"/>
  <c r="EC19" i="4"/>
  <c r="EC11" i="4"/>
  <c r="EC25" i="4"/>
  <c r="EC30" i="4"/>
  <c r="EC32" i="4"/>
  <c r="EC27" i="4"/>
  <c r="EC18" i="4"/>
  <c r="EC13" i="4"/>
  <c r="EC23" i="4"/>
  <c r="EC20" i="4"/>
  <c r="DQ28" i="4"/>
  <c r="DR28" i="4" s="1"/>
  <c r="DQ21" i="4"/>
  <c r="DR21" i="4" s="1"/>
  <c r="DQ14" i="4"/>
  <c r="DR14" i="4" s="1"/>
  <c r="DQ9" i="4"/>
  <c r="DR9" i="4" s="1"/>
  <c r="DQ29" i="4"/>
  <c r="DR29" i="4" s="1"/>
  <c r="DQ22" i="4"/>
  <c r="DR22" i="4" s="1"/>
  <c r="DQ11" i="4"/>
  <c r="DR11" i="4" s="1"/>
  <c r="DQ31" i="4"/>
  <c r="DR31" i="4" s="1"/>
  <c r="DQ18" i="4"/>
  <c r="DR18" i="4" s="1"/>
  <c r="DQ10" i="4"/>
  <c r="DR10" i="4" s="1"/>
  <c r="DQ26" i="4"/>
  <c r="DR26" i="4" s="1"/>
  <c r="DQ12" i="4"/>
  <c r="DR12" i="4" s="1"/>
  <c r="DQ27" i="4"/>
  <c r="DR27" i="4" s="1"/>
  <c r="DQ24" i="4"/>
  <c r="DR24" i="4" s="1"/>
  <c r="DQ20" i="4"/>
  <c r="DR20" i="4" s="1"/>
  <c r="DQ15" i="4"/>
  <c r="DR15" i="4" s="1"/>
  <c r="DQ25" i="4"/>
  <c r="DR25" i="4" s="1"/>
  <c r="DQ13" i="4"/>
  <c r="DQ19" i="4"/>
  <c r="DR19" i="4" s="1"/>
  <c r="DQ32" i="4"/>
  <c r="DR32" i="4" s="1"/>
  <c r="DQ23" i="4"/>
  <c r="DR23" i="4" s="1"/>
  <c r="DQ16" i="4"/>
  <c r="DR16" i="4" s="1"/>
  <c r="DQ33" i="4"/>
  <c r="DQ17" i="4"/>
  <c r="DR17" i="4" s="1"/>
  <c r="DQ30" i="4"/>
  <c r="DR30" i="4" s="1"/>
  <c r="DZ82" i="4"/>
  <c r="DZ84" i="4" s="1"/>
  <c r="DZ86" i="4" s="1"/>
  <c r="CC93" i="4"/>
  <c r="CC96" i="4" s="1"/>
  <c r="CO93" i="6"/>
  <c r="CO96" i="6" s="1"/>
  <c r="DM93" i="6"/>
  <c r="DM96" i="6" s="1"/>
  <c r="DB82" i="5"/>
  <c r="DB84" i="5" s="1"/>
  <c r="DB86" i="5" s="1"/>
  <c r="DC74" i="5"/>
  <c r="DO74" i="6"/>
  <c r="DN82" i="4"/>
  <c r="DN84" i="4" s="1"/>
  <c r="DN86" i="4" s="1"/>
  <c r="DO74" i="5"/>
  <c r="EA72" i="4"/>
  <c r="EA72" i="5"/>
  <c r="EA74" i="5" s="1"/>
  <c r="DN82" i="6"/>
  <c r="DN84" i="6" s="1"/>
  <c r="DY74" i="6"/>
  <c r="DY93" i="6" s="1"/>
  <c r="DY96" i="6" s="1"/>
  <c r="EA72" i="6"/>
  <c r="EA74" i="6" s="1"/>
  <c r="DC74" i="6"/>
  <c r="DP41" i="4"/>
  <c r="DO36" i="4"/>
  <c r="DP41" i="6"/>
  <c r="DP77" i="6" s="1"/>
  <c r="EC17" i="5"/>
  <c r="EC12" i="5"/>
  <c r="EC14" i="5"/>
  <c r="EC39" i="5"/>
  <c r="EC9" i="5"/>
  <c r="EC38" i="5"/>
  <c r="EC15" i="5"/>
  <c r="EC10" i="5"/>
  <c r="EC11" i="5"/>
  <c r="DQ38" i="6"/>
  <c r="DR38" i="6" s="1"/>
  <c r="DQ15" i="6"/>
  <c r="DR15" i="6" s="1"/>
  <c r="DQ17" i="6"/>
  <c r="DR17" i="6" s="1"/>
  <c r="DR13" i="6"/>
  <c r="DQ10" i="6"/>
  <c r="DR10" i="6" s="1"/>
  <c r="DQ11" i="6"/>
  <c r="DR11" i="6" s="1"/>
  <c r="DQ9" i="6"/>
  <c r="DQ12" i="6"/>
  <c r="DR12" i="6" s="1"/>
  <c r="DQ14" i="6"/>
  <c r="DR14" i="6" s="1"/>
  <c r="DQ39" i="6"/>
  <c r="DR39" i="6" s="1"/>
  <c r="DQ12" i="5"/>
  <c r="DR12" i="5" s="1"/>
  <c r="DQ39" i="5"/>
  <c r="DR39" i="5" s="1"/>
  <c r="DQ17" i="5"/>
  <c r="DR17" i="5" s="1"/>
  <c r="DQ9" i="5"/>
  <c r="DQ11" i="5"/>
  <c r="DR11" i="5" s="1"/>
  <c r="DR13" i="5"/>
  <c r="DQ38" i="5"/>
  <c r="DR38" i="5" s="1"/>
  <c r="DQ10" i="5"/>
  <c r="DR10" i="5" s="1"/>
  <c r="DQ14" i="5"/>
  <c r="DR14" i="5" s="1"/>
  <c r="DQ15" i="5"/>
  <c r="DR15" i="5" s="1"/>
  <c r="EC15" i="6"/>
  <c r="EC9" i="6"/>
  <c r="EC12" i="6"/>
  <c r="EC38" i="6"/>
  <c r="EC14" i="6"/>
  <c r="EC10" i="6"/>
  <c r="EC11" i="6"/>
  <c r="EC17" i="6"/>
  <c r="EC39" i="6"/>
  <c r="DQ39" i="4"/>
  <c r="DQ38" i="4"/>
  <c r="EC38" i="4"/>
  <c r="EC39" i="4"/>
  <c r="DO36" i="6"/>
  <c r="DA84" i="6"/>
  <c r="DP46" i="4"/>
  <c r="BD84" i="6"/>
  <c r="BD86" i="6" s="1"/>
  <c r="BE86" i="6" s="1"/>
  <c r="BQ82" i="4"/>
  <c r="BR74" i="4"/>
  <c r="DD41" i="6"/>
  <c r="CE80" i="5"/>
  <c r="CE76" i="5"/>
  <c r="AQ86" i="4"/>
  <c r="AR86" i="4" s="1"/>
  <c r="AR84" i="4"/>
  <c r="AR93" i="4" s="1"/>
  <c r="DX84" i="5"/>
  <c r="DP34" i="4"/>
  <c r="DP7" i="6"/>
  <c r="DP71" i="6" s="1"/>
  <c r="DP72" i="6" s="1"/>
  <c r="DC36" i="4"/>
  <c r="CQ77" i="4"/>
  <c r="CR41" i="4"/>
  <c r="BD84" i="4"/>
  <c r="BD93" i="4" s="1"/>
  <c r="BD96" i="4" s="1"/>
  <c r="BE96" i="4" s="1"/>
  <c r="BE82" i="4"/>
  <c r="CQ76" i="5"/>
  <c r="CQ80" i="5" s="1"/>
  <c r="CO86" i="4"/>
  <c r="DP7" i="4"/>
  <c r="DD46" i="4"/>
  <c r="DE46" i="4" s="1"/>
  <c r="CR7" i="5"/>
  <c r="CQ77" i="5"/>
  <c r="CR77" i="5" s="1"/>
  <c r="CR41" i="5"/>
  <c r="CQ76" i="4"/>
  <c r="CR34" i="4"/>
  <c r="EB7" i="4"/>
  <c r="EB71" i="4" s="1"/>
  <c r="DZ72" i="5"/>
  <c r="DZ74" i="5" s="1"/>
  <c r="DD41" i="4"/>
  <c r="BQ82" i="5"/>
  <c r="BR74" i="5"/>
  <c r="DL84" i="5"/>
  <c r="EA36" i="6"/>
  <c r="CE36" i="4"/>
  <c r="DY82" i="4"/>
  <c r="DX62" i="4"/>
  <c r="CR7" i="6"/>
  <c r="DD7" i="5"/>
  <c r="DD71" i="5" s="1"/>
  <c r="BQ60" i="4"/>
  <c r="BR55" i="4"/>
  <c r="CQ77" i="6"/>
  <c r="CR77" i="6" s="1"/>
  <c r="CR41" i="6"/>
  <c r="BD64" i="6"/>
  <c r="BE64" i="6" s="1"/>
  <c r="BE62" i="6"/>
  <c r="EB7" i="5"/>
  <c r="EB71" i="5" s="1"/>
  <c r="EB41" i="5"/>
  <c r="EB77" i="5" s="1"/>
  <c r="CQ36" i="4"/>
  <c r="CQ55" i="4" s="1"/>
  <c r="DD34" i="4"/>
  <c r="DO36" i="5"/>
  <c r="CE76" i="4"/>
  <c r="DD41" i="5"/>
  <c r="CR7" i="4"/>
  <c r="DX84" i="6"/>
  <c r="DX93" i="6" s="1"/>
  <c r="DX96" i="6" s="1"/>
  <c r="CQ76" i="6"/>
  <c r="CQ80" i="6" s="1"/>
  <c r="EB46" i="4"/>
  <c r="DP7" i="5"/>
  <c r="DP71" i="5" s="1"/>
  <c r="DP72" i="5" s="1"/>
  <c r="DC36" i="5"/>
  <c r="DC36" i="6"/>
  <c r="EA36" i="5"/>
  <c r="DD7" i="6"/>
  <c r="DD71" i="6" s="1"/>
  <c r="EB41" i="4"/>
  <c r="DP41" i="5"/>
  <c r="DP77" i="5" s="1"/>
  <c r="EA36" i="4"/>
  <c r="EB41" i="6"/>
  <c r="EB77" i="6" s="1"/>
  <c r="DA86" i="4"/>
  <c r="AQ86" i="5"/>
  <c r="AR86" i="5" s="1"/>
  <c r="AR84" i="5"/>
  <c r="BQ62" i="6"/>
  <c r="BD84" i="5"/>
  <c r="DD7" i="4"/>
  <c r="DD71" i="4" s="1"/>
  <c r="BQ82" i="6"/>
  <c r="BR74" i="6"/>
  <c r="DA62" i="4"/>
  <c r="DA64" i="4" s="1"/>
  <c r="BD62" i="4"/>
  <c r="BE60" i="4"/>
  <c r="CE55" i="6"/>
  <c r="CE80" i="6"/>
  <c r="CE76" i="6"/>
  <c r="EB7" i="6"/>
  <c r="EB71" i="6" s="1"/>
  <c r="DL64" i="6"/>
  <c r="DL84" i="4"/>
  <c r="DL93" i="4" s="1"/>
  <c r="DL96" i="4" s="1"/>
  <c r="DY84" i="5"/>
  <c r="DN84" i="5"/>
  <c r="DN86" i="5" s="1"/>
  <c r="EB34" i="4"/>
  <c r="EB76" i="4" s="1"/>
  <c r="DE58" i="1"/>
  <c r="BR89" i="7" l="1"/>
  <c r="CE90" i="7"/>
  <c r="DE90" i="7"/>
  <c r="BE90" i="7"/>
  <c r="BE89" i="7"/>
  <c r="AE90" i="7"/>
  <c r="ED91" i="3"/>
  <c r="EE91" i="3" s="1"/>
  <c r="EE89" i="3"/>
  <c r="R89" i="7"/>
  <c r="ED91" i="2"/>
  <c r="EE91" i="2" s="1"/>
  <c r="EE88" i="2"/>
  <c r="BR90" i="7"/>
  <c r="AR89" i="7"/>
  <c r="CR89" i="7"/>
  <c r="AR90" i="7"/>
  <c r="CE89" i="7"/>
  <c r="EA82" i="4"/>
  <c r="EA84" i="4" s="1"/>
  <c r="EA86" i="4" s="1"/>
  <c r="DR88" i="4"/>
  <c r="DQ91" i="4"/>
  <c r="DR91" i="4" s="1"/>
  <c r="CQ80" i="2"/>
  <c r="CR80" i="2" s="1"/>
  <c r="CE96" i="11"/>
  <c r="DQ89" i="7"/>
  <c r="DR89" i="7" s="1"/>
  <c r="EC91" i="6"/>
  <c r="DQ90" i="7"/>
  <c r="DR90" i="7" s="1"/>
  <c r="EC46" i="6"/>
  <c r="EC46" i="2"/>
  <c r="ED44" i="4"/>
  <c r="EE44" i="4" s="1"/>
  <c r="ED43" i="4"/>
  <c r="EE43" i="4" s="1"/>
  <c r="ED44" i="2"/>
  <c r="ED43" i="2"/>
  <c r="EE43" i="2" s="1"/>
  <c r="DQ46" i="2"/>
  <c r="DR46" i="2" s="1"/>
  <c r="DR44" i="2"/>
  <c r="DQ46" i="1"/>
  <c r="DR46" i="1" s="1"/>
  <c r="DR44" i="1"/>
  <c r="ED29" i="1"/>
  <c r="EE29" i="1" s="1"/>
  <c r="ED44" i="1"/>
  <c r="ED43" i="1"/>
  <c r="EE43" i="1" s="1"/>
  <c r="EC46" i="1"/>
  <c r="EC46" i="3"/>
  <c r="ED45" i="3"/>
  <c r="ED44" i="3"/>
  <c r="EE44" i="3" s="1"/>
  <c r="ED43" i="3"/>
  <c r="EE43" i="3" s="1"/>
  <c r="DQ46" i="3"/>
  <c r="DR46" i="3" s="1"/>
  <c r="DR45" i="3"/>
  <c r="CC62" i="6"/>
  <c r="CC64" i="6" s="1"/>
  <c r="CQ64" i="13"/>
  <c r="CR64" i="13" s="1"/>
  <c r="CQ64" i="10"/>
  <c r="CR64" i="10" s="1"/>
  <c r="DQ91" i="10"/>
  <c r="DR91" i="10" s="1"/>
  <c r="DQ91" i="13"/>
  <c r="DR91" i="13" s="1"/>
  <c r="EC91" i="13"/>
  <c r="EC93" i="13" s="1"/>
  <c r="EC96" i="13" s="1"/>
  <c r="DQ91" i="9"/>
  <c r="DR91" i="9" s="1"/>
  <c r="BB58" i="7"/>
  <c r="DQ91" i="12"/>
  <c r="DR91" i="12" s="1"/>
  <c r="DQ91" i="8"/>
  <c r="DR91" i="8" s="1"/>
  <c r="DQ91" i="6"/>
  <c r="DR91" i="6" s="1"/>
  <c r="DQ91" i="11"/>
  <c r="DR91" i="11" s="1"/>
  <c r="DD62" i="12"/>
  <c r="DE62" i="12" s="1"/>
  <c r="DE60" i="12"/>
  <c r="CR93" i="11"/>
  <c r="CQ93" i="11"/>
  <c r="CQ96" i="11" s="1"/>
  <c r="EC93" i="10"/>
  <c r="EC96" i="10" s="1"/>
  <c r="EC60" i="10"/>
  <c r="EC62" i="10" s="1"/>
  <c r="EC64" i="10" s="1"/>
  <c r="ED45" i="6"/>
  <c r="EE45" i="6" s="1"/>
  <c r="DD62" i="9"/>
  <c r="DE60" i="9"/>
  <c r="CR36" i="6"/>
  <c r="DB60" i="6"/>
  <c r="DB62" i="6" s="1"/>
  <c r="DB64" i="6" s="1"/>
  <c r="DN58" i="7"/>
  <c r="DR44" i="5"/>
  <c r="DD62" i="8"/>
  <c r="DE62" i="8" s="1"/>
  <c r="DE60" i="8"/>
  <c r="CR93" i="10"/>
  <c r="CQ93" i="10"/>
  <c r="CQ96" i="10" s="1"/>
  <c r="CR96" i="10" s="1"/>
  <c r="CP60" i="6"/>
  <c r="CR60" i="6" s="1"/>
  <c r="Q58" i="7"/>
  <c r="BK58" i="7"/>
  <c r="DD62" i="11"/>
  <c r="DE62" i="11" s="1"/>
  <c r="DE60" i="11"/>
  <c r="EB62" i="9"/>
  <c r="EB64" i="9" s="1"/>
  <c r="CQ64" i="9"/>
  <c r="CR64" i="9" s="1"/>
  <c r="CQ64" i="12"/>
  <c r="CR64" i="12" s="1"/>
  <c r="DD62" i="10"/>
  <c r="DE62" i="10" s="1"/>
  <c r="DE60" i="10"/>
  <c r="CQ64" i="11"/>
  <c r="CR64" i="11" s="1"/>
  <c r="DQ60" i="13"/>
  <c r="DQ60" i="10"/>
  <c r="EC93" i="9"/>
  <c r="EC96" i="9" s="1"/>
  <c r="EC60" i="9"/>
  <c r="EC62" i="9" s="1"/>
  <c r="EC64" i="9" s="1"/>
  <c r="EC60" i="13"/>
  <c r="EC62" i="13" s="1"/>
  <c r="EC64" i="13" s="1"/>
  <c r="DQ60" i="11"/>
  <c r="DQ60" i="12"/>
  <c r="DQ60" i="9"/>
  <c r="EC93" i="8"/>
  <c r="EC96" i="8" s="1"/>
  <c r="EC60" i="8"/>
  <c r="EC62" i="8" s="1"/>
  <c r="EC64" i="8" s="1"/>
  <c r="EC93" i="12"/>
  <c r="EC96" i="12" s="1"/>
  <c r="EC60" i="12"/>
  <c r="EC62" i="12" s="1"/>
  <c r="EC64" i="12" s="1"/>
  <c r="ED44" i="5"/>
  <c r="ED45" i="5"/>
  <c r="EE45" i="5" s="1"/>
  <c r="DZ60" i="6"/>
  <c r="DZ62" i="6" s="1"/>
  <c r="DZ64" i="6" s="1"/>
  <c r="DN60" i="6"/>
  <c r="DN62" i="6" s="1"/>
  <c r="DN64" i="6" s="1"/>
  <c r="L58" i="7"/>
  <c r="DR44" i="6"/>
  <c r="DQ46" i="6"/>
  <c r="DR46" i="6" s="1"/>
  <c r="CQ64" i="8"/>
  <c r="CR64" i="8" s="1"/>
  <c r="CR93" i="12"/>
  <c r="CQ93" i="12"/>
  <c r="CQ96" i="12" s="1"/>
  <c r="CR96" i="12" s="1"/>
  <c r="CR93" i="13"/>
  <c r="CQ93" i="13"/>
  <c r="CQ96" i="13" s="1"/>
  <c r="CR96" i="13" s="1"/>
  <c r="DD62" i="13"/>
  <c r="DE62" i="13" s="1"/>
  <c r="DE60" i="13"/>
  <c r="CR93" i="8"/>
  <c r="CQ93" i="8"/>
  <c r="CQ96" i="8" s="1"/>
  <c r="CR96" i="8" s="1"/>
  <c r="DQ60" i="8"/>
  <c r="EC93" i="11"/>
  <c r="EC96" i="11" s="1"/>
  <c r="EC60" i="11"/>
  <c r="EC62" i="11" s="1"/>
  <c r="EC64" i="11" s="1"/>
  <c r="G76" i="7"/>
  <c r="BM38" i="7"/>
  <c r="BI59" i="7"/>
  <c r="CS39" i="7"/>
  <c r="DB77" i="7"/>
  <c r="BH78" i="7"/>
  <c r="N45" i="7"/>
  <c r="DH78" i="7"/>
  <c r="P57" i="7"/>
  <c r="DO80" i="7"/>
  <c r="CU50" i="7"/>
  <c r="BS50" i="7"/>
  <c r="BX80" i="7"/>
  <c r="DA76" i="7"/>
  <c r="CZ44" i="7"/>
  <c r="BO45" i="7"/>
  <c r="V51" i="7"/>
  <c r="AB79" i="7"/>
  <c r="CG76" i="7"/>
  <c r="BA39" i="7"/>
  <c r="DL49" i="7"/>
  <c r="AD44" i="7"/>
  <c r="AI39" i="7"/>
  <c r="CK77" i="7"/>
  <c r="DQ50" i="7"/>
  <c r="DC80" i="7"/>
  <c r="CA78" i="7"/>
  <c r="AV38" i="7"/>
  <c r="DI51" i="7"/>
  <c r="P39" i="7"/>
  <c r="AQ79" i="7"/>
  <c r="BN51" i="7"/>
  <c r="AI44" i="7"/>
  <c r="Y50" i="7"/>
  <c r="BP50" i="7"/>
  <c r="DC78" i="7"/>
  <c r="I77" i="7"/>
  <c r="BY38" i="7"/>
  <c r="T57" i="7"/>
  <c r="BF51" i="7"/>
  <c r="CN49" i="7"/>
  <c r="DP78" i="7"/>
  <c r="DQ51" i="7"/>
  <c r="AQ51" i="7"/>
  <c r="BH50" i="7"/>
  <c r="Y49" i="7"/>
  <c r="M39" i="7"/>
  <c r="CL38" i="7"/>
  <c r="K51" i="7"/>
  <c r="DQ49" i="7"/>
  <c r="EC53" i="6"/>
  <c r="EC78" i="6" s="1"/>
  <c r="CA39" i="7"/>
  <c r="V57" i="7"/>
  <c r="CV50" i="7"/>
  <c r="AX38" i="7"/>
  <c r="DB59" i="7"/>
  <c r="DK59" i="7"/>
  <c r="BB44" i="7"/>
  <c r="H80" i="7"/>
  <c r="AF39" i="7"/>
  <c r="P79" i="7"/>
  <c r="CF77" i="7"/>
  <c r="DH39" i="7"/>
  <c r="BI49" i="7"/>
  <c r="EC34" i="6"/>
  <c r="ED44" i="6"/>
  <c r="ED33" i="6"/>
  <c r="EE33" i="6" s="1"/>
  <c r="ED43" i="6"/>
  <c r="EE43" i="6" s="1"/>
  <c r="J44" i="7"/>
  <c r="DD36" i="6"/>
  <c r="DE36" i="6" s="1"/>
  <c r="H32" i="7"/>
  <c r="DD36" i="5"/>
  <c r="DC82" i="5"/>
  <c r="DC84" i="5" s="1"/>
  <c r="I80" i="7"/>
  <c r="G80" i="7"/>
  <c r="DG79" i="7"/>
  <c r="BF58" i="7"/>
  <c r="DH38" i="7"/>
  <c r="DH77" i="7"/>
  <c r="BA77" i="7"/>
  <c r="DA78" i="7"/>
  <c r="BW50" i="7"/>
  <c r="CT45" i="7"/>
  <c r="P38" i="7"/>
  <c r="G77" i="7"/>
  <c r="J43" i="7"/>
  <c r="S44" i="7"/>
  <c r="CU51" i="7"/>
  <c r="AF50" i="7"/>
  <c r="BQ77" i="7"/>
  <c r="X50" i="7"/>
  <c r="AV44" i="7"/>
  <c r="AT77" i="7"/>
  <c r="AY76" i="7"/>
  <c r="Y59" i="7"/>
  <c r="T50" i="7"/>
  <c r="Z44" i="7"/>
  <c r="AK39" i="7"/>
  <c r="CL49" i="7"/>
  <c r="L39" i="7"/>
  <c r="AS77" i="7"/>
  <c r="M45" i="7"/>
  <c r="CN39" i="7"/>
  <c r="AI45" i="7"/>
  <c r="BG50" i="7"/>
  <c r="I78" i="7"/>
  <c r="AF78" i="7"/>
  <c r="DK51" i="7"/>
  <c r="AI76" i="7"/>
  <c r="DA58" i="7"/>
  <c r="CC38" i="7"/>
  <c r="AC80" i="7"/>
  <c r="BK59" i="7"/>
  <c r="AK79" i="7"/>
  <c r="AL77" i="7"/>
  <c r="AW78" i="7"/>
  <c r="AD77" i="7"/>
  <c r="CY49" i="7"/>
  <c r="AO50" i="7"/>
  <c r="CV39" i="7"/>
  <c r="DF38" i="7"/>
  <c r="W49" i="7"/>
  <c r="I79" i="7"/>
  <c r="DB76" i="7"/>
  <c r="AL39" i="7"/>
  <c r="AI77" i="7"/>
  <c r="BY77" i="7"/>
  <c r="AK77" i="7"/>
  <c r="S78" i="7"/>
  <c r="BB80" i="7"/>
  <c r="BW45" i="7"/>
  <c r="CA51" i="7"/>
  <c r="DO45" i="7"/>
  <c r="DO38" i="7"/>
  <c r="AC79" i="7"/>
  <c r="CB79" i="7"/>
  <c r="T45" i="7"/>
  <c r="DA44" i="7"/>
  <c r="CQ45" i="7"/>
  <c r="BV78" i="7"/>
  <c r="Z39" i="7"/>
  <c r="M76" i="7"/>
  <c r="BJ39" i="7"/>
  <c r="BW38" i="7"/>
  <c r="BZ39" i="7"/>
  <c r="CT80" i="7"/>
  <c r="AN77" i="7"/>
  <c r="CJ49" i="7"/>
  <c r="AT49" i="7"/>
  <c r="CS51" i="7"/>
  <c r="CS45" i="7"/>
  <c r="M38" i="7"/>
  <c r="CL44" i="7"/>
  <c r="DN49" i="7"/>
  <c r="V44" i="7"/>
  <c r="DD51" i="7"/>
  <c r="Q57" i="7"/>
  <c r="AC50" i="7"/>
  <c r="AQ45" i="7"/>
  <c r="O44" i="7"/>
  <c r="CB76" i="7"/>
  <c r="BV44" i="7"/>
  <c r="BL78" i="7"/>
  <c r="BG78" i="7"/>
  <c r="AV50" i="7"/>
  <c r="BA45" i="7"/>
  <c r="BX50" i="7"/>
  <c r="AO39" i="7"/>
  <c r="CW76" i="7"/>
  <c r="BJ79" i="7"/>
  <c r="AJ58" i="7"/>
  <c r="BQ50" i="7"/>
  <c r="DN44" i="7"/>
  <c r="U57" i="7"/>
  <c r="AO59" i="7"/>
  <c r="AU50" i="7"/>
  <c r="CD50" i="7"/>
  <c r="AI58" i="7"/>
  <c r="DM51" i="7"/>
  <c r="DN50" i="7"/>
  <c r="BO44" i="7"/>
  <c r="AK44" i="7"/>
  <c r="CM39" i="7"/>
  <c r="CZ51" i="7"/>
  <c r="CJ77" i="7"/>
  <c r="W43" i="7"/>
  <c r="Y58" i="7"/>
  <c r="BH51" i="7"/>
  <c r="BC50" i="7"/>
  <c r="AQ59" i="7"/>
  <c r="AJ39" i="7"/>
  <c r="O38" i="7"/>
  <c r="I49" i="7"/>
  <c r="AX58" i="7"/>
  <c r="CD58" i="7"/>
  <c r="BJ51" i="7"/>
  <c r="BW76" i="7"/>
  <c r="V49" i="7"/>
  <c r="X77" i="7"/>
  <c r="BU78" i="7"/>
  <c r="BV76" i="7"/>
  <c r="I43" i="7"/>
  <c r="BB78" i="7"/>
  <c r="DH49" i="7"/>
  <c r="U80" i="7"/>
  <c r="L38" i="7"/>
  <c r="H59" i="7"/>
  <c r="BK50" i="7"/>
  <c r="CD38" i="7"/>
  <c r="BU76" i="7"/>
  <c r="BS76" i="7"/>
  <c r="BY49" i="7"/>
  <c r="BM50" i="7"/>
  <c r="AW77" i="7"/>
  <c r="CO76" i="7"/>
  <c r="DI80" i="7"/>
  <c r="AN39" i="7"/>
  <c r="AF44" i="7"/>
  <c r="CV78" i="7"/>
  <c r="U79" i="7"/>
  <c r="DP45" i="7"/>
  <c r="AC78" i="7"/>
  <c r="CB78" i="7"/>
  <c r="Y44" i="7"/>
  <c r="BA58" i="7"/>
  <c r="BI38" i="7"/>
  <c r="BA80" i="7"/>
  <c r="BD39" i="7"/>
  <c r="AZ50" i="7"/>
  <c r="L77" i="7"/>
  <c r="BO58" i="7"/>
  <c r="AU51" i="7"/>
  <c r="DF50" i="7"/>
  <c r="DJ78" i="7"/>
  <c r="CT44" i="7"/>
  <c r="CX44" i="7"/>
  <c r="U78" i="7"/>
  <c r="DA79" i="7"/>
  <c r="BQ58" i="7"/>
  <c r="AM39" i="7"/>
  <c r="CF38" i="7"/>
  <c r="BC80" i="7"/>
  <c r="CU80" i="7"/>
  <c r="V43" i="7"/>
  <c r="BO49" i="7"/>
  <c r="BB59" i="7"/>
  <c r="BB45" i="7"/>
  <c r="X80" i="7"/>
  <c r="AN38" i="7"/>
  <c r="W78" i="7"/>
  <c r="CK45" i="7"/>
  <c r="Q44" i="7"/>
  <c r="AD79" i="7"/>
  <c r="BF80" i="7"/>
  <c r="AS58" i="7"/>
  <c r="Q51" i="7"/>
  <c r="BM44" i="7"/>
  <c r="N76" i="7"/>
  <c r="AI80" i="7"/>
  <c r="CI45" i="7"/>
  <c r="BT51" i="7"/>
  <c r="BV79" i="7"/>
  <c r="AU76" i="7"/>
  <c r="DJ76" i="7"/>
  <c r="BH76" i="7"/>
  <c r="BM80" i="7"/>
  <c r="DJ58" i="7"/>
  <c r="DO59" i="7"/>
  <c r="AB77" i="7"/>
  <c r="BU80" i="7"/>
  <c r="CJ76" i="7"/>
  <c r="AA80" i="7"/>
  <c r="BF39" i="7"/>
  <c r="AF45" i="7"/>
  <c r="AU38" i="7"/>
  <c r="DK45" i="7"/>
  <c r="AA59" i="7"/>
  <c r="CN80" i="7"/>
  <c r="K59" i="7"/>
  <c r="DK38" i="7"/>
  <c r="DC49" i="7"/>
  <c r="AL50" i="7"/>
  <c r="AH78" i="7"/>
  <c r="AP77" i="7"/>
  <c r="AJ80" i="7"/>
  <c r="BY58" i="7"/>
  <c r="AN45" i="7"/>
  <c r="BF44" i="7"/>
  <c r="BH77" i="7"/>
  <c r="S59" i="7"/>
  <c r="CG79" i="7"/>
  <c r="AC44" i="7"/>
  <c r="BT44" i="7"/>
  <c r="DF59" i="7"/>
  <c r="CC79" i="7"/>
  <c r="M58" i="7"/>
  <c r="CH59" i="7"/>
  <c r="CF49" i="7"/>
  <c r="L51" i="7"/>
  <c r="CN78" i="7"/>
  <c r="BN50" i="7"/>
  <c r="AW59" i="7"/>
  <c r="S39" i="7"/>
  <c r="AY39" i="7"/>
  <c r="AQ77" i="7"/>
  <c r="BC38" i="7"/>
  <c r="DL50" i="7"/>
  <c r="CJ50" i="7"/>
  <c r="AP39" i="7"/>
  <c r="CL51" i="7"/>
  <c r="BS49" i="7"/>
  <c r="AS39" i="7"/>
  <c r="AN44" i="7"/>
  <c r="CW44" i="7"/>
  <c r="CJ39" i="7"/>
  <c r="BH45" i="7"/>
  <c r="BF50" i="7"/>
  <c r="CP51" i="7"/>
  <c r="AA79" i="7"/>
  <c r="BF49" i="7"/>
  <c r="DH50" i="7"/>
  <c r="DK76" i="7"/>
  <c r="CN76" i="7"/>
  <c r="DA80" i="7"/>
  <c r="BG45" i="7"/>
  <c r="U43" i="7"/>
  <c r="CY80" i="7"/>
  <c r="BM79" i="7"/>
  <c r="CY78" i="7"/>
  <c r="BZ80" i="7"/>
  <c r="DA50" i="7"/>
  <c r="AS50" i="7"/>
  <c r="BZ49" i="7"/>
  <c r="BO38" i="7"/>
  <c r="DG50" i="7"/>
  <c r="AB58" i="7"/>
  <c r="T58" i="7"/>
  <c r="AF58" i="7"/>
  <c r="DN79" i="7"/>
  <c r="BX77" i="7"/>
  <c r="CI78" i="7"/>
  <c r="BN38" i="7"/>
  <c r="BZ59" i="7"/>
  <c r="J79" i="7"/>
  <c r="DK49" i="7"/>
  <c r="T39" i="7"/>
  <c r="BX79" i="7"/>
  <c r="DH76" i="7"/>
  <c r="AA44" i="7"/>
  <c r="CX79" i="7"/>
  <c r="Z77" i="7"/>
  <c r="T77" i="7"/>
  <c r="V50" i="7"/>
  <c r="W51" i="7"/>
  <c r="BO51" i="7"/>
  <c r="M77" i="7"/>
  <c r="BM51" i="7"/>
  <c r="DB38" i="7"/>
  <c r="DL44" i="7"/>
  <c r="V80" i="7"/>
  <c r="BK76" i="7"/>
  <c r="CZ80" i="7"/>
  <c r="BI80" i="7"/>
  <c r="CL45" i="7"/>
  <c r="AQ76" i="7"/>
  <c r="CH76" i="7"/>
  <c r="AJ38" i="7"/>
  <c r="BX45" i="7"/>
  <c r="CU38" i="7"/>
  <c r="BC39" i="7"/>
  <c r="CT49" i="7"/>
  <c r="AW80" i="7"/>
  <c r="AQ78" i="7"/>
  <c r="DA77" i="7"/>
  <c r="CD78" i="7"/>
  <c r="AO80" i="7"/>
  <c r="AO79" i="7"/>
  <c r="DQ38" i="7"/>
  <c r="M51" i="7"/>
  <c r="AG49" i="7"/>
  <c r="W80" i="7"/>
  <c r="DD38" i="7"/>
  <c r="DQ59" i="7"/>
  <c r="BQ51" i="7"/>
  <c r="CA76" i="7"/>
  <c r="T49" i="7"/>
  <c r="AU49" i="7"/>
  <c r="BW39" i="7"/>
  <c r="Y43" i="7"/>
  <c r="AB39" i="7"/>
  <c r="H45" i="7"/>
  <c r="AW58" i="7"/>
  <c r="X39" i="7"/>
  <c r="DM79" i="7"/>
  <c r="BL39" i="7"/>
  <c r="AG44" i="7"/>
  <c r="AO49" i="7"/>
  <c r="AY50" i="7"/>
  <c r="BZ45" i="7"/>
  <c r="P43" i="7"/>
  <c r="DL38" i="7"/>
  <c r="F79" i="7"/>
  <c r="CP80" i="7"/>
  <c r="DM77" i="7"/>
  <c r="DO79" i="7"/>
  <c r="AC77" i="7"/>
  <c r="AB51" i="7"/>
  <c r="K80" i="7"/>
  <c r="O78" i="7"/>
  <c r="AJ77" i="7"/>
  <c r="DP38" i="7"/>
  <c r="CX49" i="7"/>
  <c r="CK59" i="7"/>
  <c r="BA59" i="7"/>
  <c r="BQ78" i="7"/>
  <c r="BC78" i="7"/>
  <c r="Y77" i="7"/>
  <c r="BA38" i="7"/>
  <c r="AB49" i="7"/>
  <c r="AC38" i="7"/>
  <c r="AG79" i="7"/>
  <c r="BV38" i="7"/>
  <c r="DN39" i="7"/>
  <c r="M79" i="7"/>
  <c r="L59" i="7"/>
  <c r="CB50" i="7"/>
  <c r="DI78" i="7"/>
  <c r="T80" i="7"/>
  <c r="G44" i="7"/>
  <c r="BL51" i="7"/>
  <c r="CJ38" i="7"/>
  <c r="L80" i="7"/>
  <c r="CY76" i="7"/>
  <c r="BZ78" i="7"/>
  <c r="CK58" i="7"/>
  <c r="AA78" i="7"/>
  <c r="CW50" i="7"/>
  <c r="U50" i="7"/>
  <c r="L44" i="7"/>
  <c r="L43" i="7"/>
  <c r="AH45" i="7"/>
  <c r="CQ78" i="7"/>
  <c r="CO79" i="7"/>
  <c r="BL76" i="7"/>
  <c r="I51" i="7"/>
  <c r="U88" i="7"/>
  <c r="U91" i="7" s="1"/>
  <c r="H38" i="7"/>
  <c r="H49" i="7"/>
  <c r="H88" i="7"/>
  <c r="H91" i="7" s="1"/>
  <c r="M88" i="7"/>
  <c r="M91" i="7" s="1"/>
  <c r="H51" i="7"/>
  <c r="F51" i="7"/>
  <c r="F57" i="7"/>
  <c r="F88" i="7"/>
  <c r="F91" i="7" s="1"/>
  <c r="EB80" i="6"/>
  <c r="CA38" i="7"/>
  <c r="BP39" i="7"/>
  <c r="CS80" i="7"/>
  <c r="CF80" i="7"/>
  <c r="CC50" i="7"/>
  <c r="CV45" i="7"/>
  <c r="BI39" i="7"/>
  <c r="I58" i="7"/>
  <c r="K57" i="7"/>
  <c r="CD77" i="7"/>
  <c r="N77" i="7"/>
  <c r="BJ44" i="7"/>
  <c r="AH39" i="7"/>
  <c r="AS80" i="7"/>
  <c r="BP38" i="7"/>
  <c r="CI80" i="7"/>
  <c r="BL79" i="7"/>
  <c r="CS77" i="7"/>
  <c r="G79" i="7"/>
  <c r="DC39" i="7"/>
  <c r="DI39" i="7"/>
  <c r="CL78" i="7"/>
  <c r="BN44" i="7"/>
  <c r="BX58" i="7"/>
  <c r="L78" i="7"/>
  <c r="CC49" i="7"/>
  <c r="BU50" i="7"/>
  <c r="CM59" i="7"/>
  <c r="DG44" i="7"/>
  <c r="AU59" i="7"/>
  <c r="CC44" i="7"/>
  <c r="Z49" i="7"/>
  <c r="CP76" i="7"/>
  <c r="BP77" i="7"/>
  <c r="CY59" i="7"/>
  <c r="AU58" i="7"/>
  <c r="AH51" i="7"/>
  <c r="BT77" i="7"/>
  <c r="DF78" i="7"/>
  <c r="CQ50" i="7"/>
  <c r="CQ59" i="7"/>
  <c r="CF59" i="7"/>
  <c r="Y79" i="7"/>
  <c r="CM77" i="7"/>
  <c r="BL77" i="7"/>
  <c r="CP49" i="7"/>
  <c r="BJ59" i="7"/>
  <c r="CC77" i="7"/>
  <c r="AY80" i="7"/>
  <c r="L49" i="7"/>
  <c r="BX49" i="7"/>
  <c r="AL80" i="7"/>
  <c r="DO78" i="7"/>
  <c r="AA51" i="7"/>
  <c r="AM49" i="7"/>
  <c r="U76" i="7"/>
  <c r="CX78" i="7"/>
  <c r="BN78" i="7"/>
  <c r="AD58" i="7"/>
  <c r="AZ77" i="7"/>
  <c r="CP79" i="7"/>
  <c r="BM76" i="7"/>
  <c r="DP58" i="7"/>
  <c r="CA44" i="7"/>
  <c r="BX39" i="7"/>
  <c r="T38" i="7"/>
  <c r="CV79" i="7"/>
  <c r="S38" i="7"/>
  <c r="DM45" i="7"/>
  <c r="CI51" i="7"/>
  <c r="AN51" i="7"/>
  <c r="CP44" i="7"/>
  <c r="I45" i="7"/>
  <c r="CM51" i="7"/>
  <c r="AY59" i="7"/>
  <c r="BI77" i="7"/>
  <c r="BN58" i="7"/>
  <c r="BZ79" i="7"/>
  <c r="CT50" i="7"/>
  <c r="CK78" i="7"/>
  <c r="CF79" i="7"/>
  <c r="CM38" i="7"/>
  <c r="V58" i="7"/>
  <c r="AB80" i="7"/>
  <c r="CJ58" i="7"/>
  <c r="BG44" i="7"/>
  <c r="DF58" i="7"/>
  <c r="CH44" i="7"/>
  <c r="BF38" i="7"/>
  <c r="AY49" i="7"/>
  <c r="DK77" i="7"/>
  <c r="CH51" i="7"/>
  <c r="CQ38" i="7"/>
  <c r="CY51" i="7"/>
  <c r="P51" i="7"/>
  <c r="AL76" i="7"/>
  <c r="Z38" i="7"/>
  <c r="N59" i="7"/>
  <c r="CM50" i="7"/>
  <c r="BA76" i="7"/>
  <c r="AA39" i="7"/>
  <c r="BX59" i="7"/>
  <c r="DG59" i="7"/>
  <c r="DN38" i="7"/>
  <c r="BI76" i="7"/>
  <c r="CX76" i="7"/>
  <c r="DA39" i="7"/>
  <c r="BN39" i="7"/>
  <c r="BZ44" i="7"/>
  <c r="CT78" i="7"/>
  <c r="AM77" i="7"/>
  <c r="DK80" i="7"/>
  <c r="CL80" i="7"/>
  <c r="CH80" i="7"/>
  <c r="CF58" i="7"/>
  <c r="P58" i="7"/>
  <c r="BH59" i="7"/>
  <c r="CG39" i="7"/>
  <c r="AK76" i="7"/>
  <c r="AV77" i="7"/>
  <c r="AB50" i="7"/>
  <c r="CL39" i="7"/>
  <c r="AD80" i="7"/>
  <c r="CI39" i="7"/>
  <c r="AW38" i="7"/>
  <c r="CV77" i="7"/>
  <c r="DL45" i="7"/>
  <c r="DC76" i="7"/>
  <c r="CC51" i="7"/>
  <c r="AW51" i="7"/>
  <c r="W38" i="7"/>
  <c r="AP45" i="7"/>
  <c r="CS58" i="7"/>
  <c r="H78" i="7"/>
  <c r="AS49" i="7"/>
  <c r="AZ58" i="7"/>
  <c r="BY39" i="7"/>
  <c r="BD49" i="7"/>
  <c r="DB58" i="7"/>
  <c r="AS44" i="7"/>
  <c r="AG59" i="7"/>
  <c r="BB51" i="7"/>
  <c r="BJ78" i="7"/>
  <c r="BN77" i="7"/>
  <c r="BY45" i="7"/>
  <c r="X38" i="7"/>
  <c r="CZ45" i="7"/>
  <c r="AQ50" i="7"/>
  <c r="CP78" i="7"/>
  <c r="AU77" i="7"/>
  <c r="AI38" i="7"/>
  <c r="Z76" i="7"/>
  <c r="AZ39" i="7"/>
  <c r="Z78" i="7"/>
  <c r="I50" i="7"/>
  <c r="L57" i="7"/>
  <c r="T43" i="7"/>
  <c r="CA49" i="7"/>
  <c r="AU39" i="7"/>
  <c r="CT38" i="7"/>
  <c r="CS76" i="7"/>
  <c r="AD76" i="7"/>
  <c r="W45" i="7"/>
  <c r="BN59" i="7"/>
  <c r="V38" i="7"/>
  <c r="CL77" i="7"/>
  <c r="DQ79" i="7"/>
  <c r="W79" i="7"/>
  <c r="BH80" i="7"/>
  <c r="CJ45" i="7"/>
  <c r="AG38" i="7"/>
  <c r="BG51" i="7"/>
  <c r="S58" i="7"/>
  <c r="AJ78" i="7"/>
  <c r="AB78" i="7"/>
  <c r="DB44" i="7"/>
  <c r="Z80" i="7"/>
  <c r="CU59" i="7"/>
  <c r="CO58" i="7"/>
  <c r="BD78" i="7"/>
  <c r="AT79" i="7"/>
  <c r="DM39" i="7"/>
  <c r="M80" i="7"/>
  <c r="T79" i="7"/>
  <c r="H44" i="7"/>
  <c r="CP50" i="7"/>
  <c r="CT76" i="7"/>
  <c r="CZ78" i="7"/>
  <c r="CA80" i="7"/>
  <c r="CX45" i="7"/>
  <c r="AJ59" i="7"/>
  <c r="CW45" i="7"/>
  <c r="N79" i="7"/>
  <c r="Q39" i="7"/>
  <c r="DJ59" i="7"/>
  <c r="F59" i="7"/>
  <c r="BO78" i="7"/>
  <c r="Y80" i="7"/>
  <c r="BM78" i="7"/>
  <c r="AP76" i="7"/>
  <c r="DJ44" i="7"/>
  <c r="BP76" i="7"/>
  <c r="CB44" i="7"/>
  <c r="AG39" i="7"/>
  <c r="AB44" i="7"/>
  <c r="CS78" i="7"/>
  <c r="BH58" i="7"/>
  <c r="DP44" i="7"/>
  <c r="CK44" i="7"/>
  <c r="G45" i="7"/>
  <c r="BW44" i="7"/>
  <c r="BJ49" i="7"/>
  <c r="DJ77" i="7"/>
  <c r="DO58" i="7"/>
  <c r="Q45" i="7"/>
  <c r="W39" i="7"/>
  <c r="BF76" i="7"/>
  <c r="BB49" i="7"/>
  <c r="DK58" i="7"/>
  <c r="CI58" i="7"/>
  <c r="BL59" i="7"/>
  <c r="O58" i="7"/>
  <c r="AX49" i="7"/>
  <c r="BS79" i="7"/>
  <c r="BK78" i="7"/>
  <c r="AS76" i="7"/>
  <c r="AZ49" i="7"/>
  <c r="BP45" i="7"/>
  <c r="CO44" i="7"/>
  <c r="CS49" i="7"/>
  <c r="CS50" i="7"/>
  <c r="AQ39" i="7"/>
  <c r="DG58" i="7"/>
  <c r="BF78" i="7"/>
  <c r="BP44" i="7"/>
  <c r="O43" i="7"/>
  <c r="BC51" i="7"/>
  <c r="AF38" i="7"/>
  <c r="DC59" i="7"/>
  <c r="CD44" i="7"/>
  <c r="AK49" i="7"/>
  <c r="AC76" i="7"/>
  <c r="DP51" i="7"/>
  <c r="AT44" i="7"/>
  <c r="CZ79" i="7"/>
  <c r="V76" i="7"/>
  <c r="L79" i="7"/>
  <c r="CX80" i="7"/>
  <c r="AK51" i="7"/>
  <c r="AO38" i="7"/>
  <c r="BK38" i="7"/>
  <c r="S51" i="7"/>
  <c r="CD76" i="7"/>
  <c r="BZ76" i="7"/>
  <c r="L45" i="7"/>
  <c r="AZ44" i="7"/>
  <c r="G59" i="7"/>
  <c r="BV50" i="7"/>
  <c r="N44" i="7"/>
  <c r="N38" i="7"/>
  <c r="CL79" i="7"/>
  <c r="DJ80" i="7"/>
  <c r="CD80" i="7"/>
  <c r="CV58" i="7"/>
  <c r="AX76" i="7"/>
  <c r="DF45" i="7"/>
  <c r="CG59" i="7"/>
  <c r="S77" i="7"/>
  <c r="P44" i="7"/>
  <c r="BI78" i="7"/>
  <c r="BJ45" i="7"/>
  <c r="DH58" i="7"/>
  <c r="BD38" i="7"/>
  <c r="BB79" i="7"/>
  <c r="DL79" i="7"/>
  <c r="Z45" i="7"/>
  <c r="DM59" i="7"/>
  <c r="BH39" i="7"/>
  <c r="AZ45" i="7"/>
  <c r="AH76" i="7"/>
  <c r="AI49" i="7"/>
  <c r="Z50" i="7"/>
  <c r="BF59" i="7"/>
  <c r="BV49" i="7"/>
  <c r="CW49" i="7"/>
  <c r="DO39" i="7"/>
  <c r="X49" i="7"/>
  <c r="DG80" i="7"/>
  <c r="CV59" i="7"/>
  <c r="G78" i="7"/>
  <c r="AZ79" i="7"/>
  <c r="DL76" i="7"/>
  <c r="AF77" i="7"/>
  <c r="DG38" i="7"/>
  <c r="AJ76" i="7"/>
  <c r="BS58" i="7"/>
  <c r="CZ49" i="7"/>
  <c r="L50" i="7"/>
  <c r="AC49" i="7"/>
  <c r="CQ79" i="7"/>
  <c r="BG76" i="7"/>
  <c r="X59" i="7"/>
  <c r="Q38" i="7"/>
  <c r="BC59" i="7"/>
  <c r="CS38" i="7"/>
  <c r="AG78" i="7"/>
  <c r="BW79" i="7"/>
  <c r="CO50" i="7"/>
  <c r="DA51" i="7"/>
  <c r="AY45" i="7"/>
  <c r="CI38" i="7"/>
  <c r="AT59" i="7"/>
  <c r="BS39" i="7"/>
  <c r="BK77" i="7"/>
  <c r="DQ44" i="7"/>
  <c r="BO76" i="7"/>
  <c r="AP78" i="7"/>
  <c r="BP49" i="7"/>
  <c r="W50" i="7"/>
  <c r="AN59" i="7"/>
  <c r="AC51" i="7"/>
  <c r="AY78" i="7"/>
  <c r="N78" i="7"/>
  <c r="AU78" i="7"/>
  <c r="DA45" i="7"/>
  <c r="AJ50" i="7"/>
  <c r="CB39" i="7"/>
  <c r="AV39" i="7"/>
  <c r="BK80" i="7"/>
  <c r="CT39" i="7"/>
  <c r="BU51" i="7"/>
  <c r="I38" i="7"/>
  <c r="Y88" i="7"/>
  <c r="Y91" i="7" s="1"/>
  <c r="G50" i="7"/>
  <c r="F58" i="7"/>
  <c r="P88" i="7"/>
  <c r="P91" i="7" s="1"/>
  <c r="W88" i="7"/>
  <c r="W91" i="7" s="1"/>
  <c r="V88" i="7"/>
  <c r="V91" i="7" s="1"/>
  <c r="G49" i="7"/>
  <c r="F49" i="7"/>
  <c r="F38" i="7"/>
  <c r="F50" i="7"/>
  <c r="DR9" i="6"/>
  <c r="DQ34" i="6"/>
  <c r="DR34" i="6" s="1"/>
  <c r="BY50" i="7"/>
  <c r="CC45" i="7"/>
  <c r="DG77" i="7"/>
  <c r="AV80" i="7"/>
  <c r="AT39" i="7"/>
  <c r="BB38" i="7"/>
  <c r="CF50" i="7"/>
  <c r="DI45" i="7"/>
  <c r="AU79" i="7"/>
  <c r="DO50" i="7"/>
  <c r="DA59" i="7"/>
  <c r="CJ44" i="7"/>
  <c r="BI45" i="7"/>
  <c r="CB59" i="7"/>
  <c r="BU49" i="7"/>
  <c r="DM50" i="7"/>
  <c r="O49" i="7"/>
  <c r="AT38" i="7"/>
  <c r="BI51" i="7"/>
  <c r="DB79" i="7"/>
  <c r="T76" i="7"/>
  <c r="O51" i="7"/>
  <c r="BT80" i="7"/>
  <c r="DG49" i="7"/>
  <c r="CV44" i="7"/>
  <c r="CP59" i="7"/>
  <c r="CY50" i="7"/>
  <c r="BN79" i="7"/>
  <c r="CW79" i="7"/>
  <c r="CD49" i="7"/>
  <c r="CU49" i="7"/>
  <c r="W58" i="7"/>
  <c r="G43" i="7"/>
  <c r="CT77" i="7"/>
  <c r="DB80" i="7"/>
  <c r="AL51" i="7"/>
  <c r="AP80" i="7"/>
  <c r="DN77" i="7"/>
  <c r="K76" i="7"/>
  <c r="DF77" i="7"/>
  <c r="CV49" i="7"/>
  <c r="CU58" i="7"/>
  <c r="AU44" i="7"/>
  <c r="CW38" i="7"/>
  <c r="CG38" i="7"/>
  <c r="CG80" i="7"/>
  <c r="V78" i="7"/>
  <c r="AN79" i="7"/>
  <c r="CG44" i="7"/>
  <c r="CC76" i="7"/>
  <c r="AF76" i="7"/>
  <c r="DL59" i="7"/>
  <c r="M78" i="7"/>
  <c r="BD44" i="7"/>
  <c r="AW76" i="7"/>
  <c r="AY38" i="7"/>
  <c r="BW80" i="7"/>
  <c r="AL59" i="7"/>
  <c r="AV59" i="7"/>
  <c r="DC38" i="7"/>
  <c r="DK39" i="7"/>
  <c r="Z79" i="7"/>
  <c r="CU76" i="7"/>
  <c r="BG77" i="7"/>
  <c r="BZ77" i="7"/>
  <c r="CS59" i="7"/>
  <c r="BQ59" i="7"/>
  <c r="AC58" i="7"/>
  <c r="AX45" i="7"/>
  <c r="AT50" i="7"/>
  <c r="CI77" i="7"/>
  <c r="AT80" i="7"/>
  <c r="CQ76" i="7"/>
  <c r="CJ80" i="7"/>
  <c r="DC44" i="7"/>
  <c r="DM49" i="7"/>
  <c r="CU45" i="7"/>
  <c r="BA49" i="7"/>
  <c r="CU78" i="7"/>
  <c r="BJ77" i="7"/>
  <c r="CC80" i="7"/>
  <c r="CZ39" i="7"/>
  <c r="AH49" i="7"/>
  <c r="X43" i="7"/>
  <c r="BG39" i="7"/>
  <c r="AX78" i="7"/>
  <c r="BP59" i="7"/>
  <c r="AZ51" i="7"/>
  <c r="AD51" i="7"/>
  <c r="BX38" i="7"/>
  <c r="BD76" i="7"/>
  <c r="BS80" i="7"/>
  <c r="CI76" i="7"/>
  <c r="AM38" i="7"/>
  <c r="BO59" i="7"/>
  <c r="CY45" i="7"/>
  <c r="X78" i="7"/>
  <c r="CQ77" i="7"/>
  <c r="AM44" i="7"/>
  <c r="AA50" i="7"/>
  <c r="AO51" i="7"/>
  <c r="P49" i="7"/>
  <c r="W59" i="7"/>
  <c r="AA38" i="7"/>
  <c r="CK51" i="7"/>
  <c r="Y39" i="7"/>
  <c r="AW45" i="7"/>
  <c r="CH49" i="7"/>
  <c r="DM76" i="7"/>
  <c r="CW39" i="7"/>
  <c r="X57" i="7"/>
  <c r="CY58" i="7"/>
  <c r="BS77" i="7"/>
  <c r="BU77" i="7"/>
  <c r="AV79" i="7"/>
  <c r="AQ58" i="7"/>
  <c r="CO59" i="7"/>
  <c r="BD45" i="7"/>
  <c r="I44" i="7"/>
  <c r="CT51" i="7"/>
  <c r="AB59" i="7"/>
  <c r="AZ38" i="7"/>
  <c r="BQ44" i="7"/>
  <c r="CG49" i="7"/>
  <c r="AJ51" i="7"/>
  <c r="S49" i="7"/>
  <c r="CP58" i="7"/>
  <c r="AS79" i="7"/>
  <c r="BD77" i="7"/>
  <c r="CZ76" i="7"/>
  <c r="BU39" i="7"/>
  <c r="BK44" i="7"/>
  <c r="AO45" i="7"/>
  <c r="AI79" i="7"/>
  <c r="AM59" i="7"/>
  <c r="BS59" i="7"/>
  <c r="CV76" i="7"/>
  <c r="AC39" i="7"/>
  <c r="U38" i="7"/>
  <c r="U58" i="7"/>
  <c r="AM58" i="7"/>
  <c r="AF80" i="7"/>
  <c r="CX59" i="7"/>
  <c r="BX78" i="7"/>
  <c r="CI79" i="7"/>
  <c r="N50" i="7"/>
  <c r="AP38" i="7"/>
  <c r="BZ38" i="7"/>
  <c r="O57" i="7"/>
  <c r="CM80" i="7"/>
  <c r="Q76" i="7"/>
  <c r="AP51" i="7"/>
  <c r="AV49" i="7"/>
  <c r="CV51" i="7"/>
  <c r="BA78" i="7"/>
  <c r="DF76" i="7"/>
  <c r="Y57" i="7"/>
  <c r="CF45" i="7"/>
  <c r="AK38" i="7"/>
  <c r="S79" i="7"/>
  <c r="AM50" i="7"/>
  <c r="AZ76" i="7"/>
  <c r="CI44" i="7"/>
  <c r="AF49" i="7"/>
  <c r="BJ80" i="7"/>
  <c r="DJ45" i="7"/>
  <c r="CB45" i="7"/>
  <c r="AD59" i="7"/>
  <c r="J45" i="7"/>
  <c r="T78" i="7"/>
  <c r="CH77" i="7"/>
  <c r="AG51" i="7"/>
  <c r="AV58" i="7"/>
  <c r="AG76" i="7"/>
  <c r="CO78" i="7"/>
  <c r="AZ80" i="7"/>
  <c r="DP50" i="7"/>
  <c r="DH45" i="7"/>
  <c r="CN58" i="7"/>
  <c r="BU59" i="7"/>
  <c r="DD45" i="7"/>
  <c r="Z43" i="7"/>
  <c r="K39" i="7"/>
  <c r="BG58" i="7"/>
  <c r="BA44" i="7"/>
  <c r="AX59" i="7"/>
  <c r="AK45" i="7"/>
  <c r="CQ39" i="7"/>
  <c r="N49" i="7"/>
  <c r="BH79" i="7"/>
  <c r="BP78" i="7"/>
  <c r="AQ80" i="7"/>
  <c r="BS45" i="7"/>
  <c r="AS51" i="7"/>
  <c r="X58" i="7"/>
  <c r="DG78" i="7"/>
  <c r="CF78" i="7"/>
  <c r="DB51" i="7"/>
  <c r="DQ45" i="7"/>
  <c r="BM58" i="7"/>
  <c r="AN50" i="7"/>
  <c r="CK49" i="7"/>
  <c r="CB51" i="7"/>
  <c r="AQ38" i="7"/>
  <c r="AO77" i="7"/>
  <c r="V39" i="7"/>
  <c r="CW51" i="7"/>
  <c r="CH58" i="7"/>
  <c r="CO51" i="7"/>
  <c r="W77" i="7"/>
  <c r="Q77" i="7"/>
  <c r="CM79" i="7"/>
  <c r="DH59" i="7"/>
  <c r="CN50" i="7"/>
  <c r="AD49" i="7"/>
  <c r="CF76" i="7"/>
  <c r="DH51" i="7"/>
  <c r="DJ39" i="7"/>
  <c r="BL38" i="7"/>
  <c r="AK50" i="7"/>
  <c r="BF79" i="7"/>
  <c r="CX38" i="7"/>
  <c r="AH59" i="7"/>
  <c r="BU45" i="7"/>
  <c r="CN44" i="7"/>
  <c r="AO44" i="7"/>
  <c r="CJ51" i="7"/>
  <c r="H76" i="7"/>
  <c r="H77" i="7"/>
  <c r="U49" i="7"/>
  <c r="CF44" i="7"/>
  <c r="AO58" i="7"/>
  <c r="N57" i="7"/>
  <c r="DM78" i="7"/>
  <c r="BC77" i="7"/>
  <c r="AN58" i="7"/>
  <c r="BT39" i="7"/>
  <c r="CL50" i="7"/>
  <c r="DG76" i="7"/>
  <c r="M50" i="7"/>
  <c r="AT45" i="7"/>
  <c r="BQ39" i="7"/>
  <c r="BH44" i="7"/>
  <c r="CK76" i="7"/>
  <c r="BY44" i="7"/>
  <c r="L76" i="7"/>
  <c r="DD58" i="7"/>
  <c r="K79" i="7"/>
  <c r="CD59" i="7"/>
  <c r="CC59" i="7"/>
  <c r="BU58" i="7"/>
  <c r="AU80" i="7"/>
  <c r="Y76" i="7"/>
  <c r="I39" i="7"/>
  <c r="O45" i="7"/>
  <c r="V45" i="7"/>
  <c r="AV51" i="7"/>
  <c r="AW49" i="7"/>
  <c r="S45" i="7"/>
  <c r="DC79" i="7"/>
  <c r="BD51" i="7"/>
  <c r="CV38" i="7"/>
  <c r="CJ78" i="7"/>
  <c r="CN45" i="7"/>
  <c r="K43" i="7"/>
  <c r="BA79" i="7"/>
  <c r="CG78" i="7"/>
  <c r="AH58" i="7"/>
  <c r="CD39" i="7"/>
  <c r="BA50" i="7"/>
  <c r="K58" i="7"/>
  <c r="DF79" i="7"/>
  <c r="AH79" i="7"/>
  <c r="BZ58" i="7"/>
  <c r="BS44" i="7"/>
  <c r="CX39" i="7"/>
  <c r="AC45" i="7"/>
  <c r="O80" i="7"/>
  <c r="AF59" i="7"/>
  <c r="CN77" i="7"/>
  <c r="CP77" i="7"/>
  <c r="BI58" i="7"/>
  <c r="DL51" i="7"/>
  <c r="U59" i="7"/>
  <c r="CD51" i="7"/>
  <c r="BO80" i="7"/>
  <c r="CZ77" i="7"/>
  <c r="CA79" i="7"/>
  <c r="BU38" i="7"/>
  <c r="DF51" i="7"/>
  <c r="DQ39" i="7"/>
  <c r="BT76" i="7"/>
  <c r="DL78" i="7"/>
  <c r="BT50" i="7"/>
  <c r="Y45" i="7"/>
  <c r="CY77" i="7"/>
  <c r="BL80" i="7"/>
  <c r="CW77" i="7"/>
  <c r="S80" i="7"/>
  <c r="AP50" i="7"/>
  <c r="BI50" i="7"/>
  <c r="CX50" i="7"/>
  <c r="H58" i="7"/>
  <c r="DI58" i="7"/>
  <c r="H79" i="7"/>
  <c r="CX51" i="7"/>
  <c r="BQ38" i="7"/>
  <c r="BI44" i="7"/>
  <c r="AM45" i="7"/>
  <c r="BL50" i="7"/>
  <c r="BP80" i="7"/>
  <c r="CW78" i="7"/>
  <c r="BN80" i="7"/>
  <c r="DL77" i="7"/>
  <c r="DO77" i="7"/>
  <c r="CI59" i="7"/>
  <c r="BC44" i="7"/>
  <c r="N39" i="7"/>
  <c r="V77" i="7"/>
  <c r="CK39" i="7"/>
  <c r="BN45" i="7"/>
  <c r="BG79" i="7"/>
  <c r="DD59" i="7"/>
  <c r="BJ58" i="7"/>
  <c r="BH38" i="7"/>
  <c r="CT79" i="7"/>
  <c r="AM79" i="7"/>
  <c r="DI76" i="7"/>
  <c r="AS59" i="7"/>
  <c r="AW44" i="7"/>
  <c r="N51" i="7"/>
  <c r="Q80" i="7"/>
  <c r="BT58" i="7"/>
  <c r="W76" i="7"/>
  <c r="T51" i="7"/>
  <c r="CB49" i="7"/>
  <c r="AW50" i="7"/>
  <c r="BT59" i="7"/>
  <c r="BB77" i="7"/>
  <c r="K45" i="7"/>
  <c r="DD49" i="7"/>
  <c r="CG45" i="7"/>
  <c r="AY44" i="7"/>
  <c r="CY44" i="7"/>
  <c r="DK78" i="7"/>
  <c r="AD45" i="7"/>
  <c r="BF77" i="7"/>
  <c r="BS38" i="7"/>
  <c r="BV39" i="7"/>
  <c r="BK79" i="7"/>
  <c r="G39" i="7"/>
  <c r="O88" i="7"/>
  <c r="O91" i="7" s="1"/>
  <c r="G51" i="7"/>
  <c r="Z88" i="7"/>
  <c r="Z91" i="7" s="1"/>
  <c r="X88" i="7"/>
  <c r="X91" i="7" s="1"/>
  <c r="K88" i="7"/>
  <c r="K91" i="7" s="1"/>
  <c r="F44" i="7"/>
  <c r="G88" i="7"/>
  <c r="G91" i="7" s="1"/>
  <c r="F77" i="7"/>
  <c r="I76" i="7"/>
  <c r="BZ50" i="7"/>
  <c r="DI79" i="7"/>
  <c r="AG77" i="7"/>
  <c r="BK45" i="7"/>
  <c r="AS78" i="7"/>
  <c r="F45" i="7"/>
  <c r="CY38" i="7"/>
  <c r="AG58" i="7"/>
  <c r="CZ38" i="7"/>
  <c r="BF45" i="7"/>
  <c r="Z57" i="7"/>
  <c r="T59" i="7"/>
  <c r="P59" i="7"/>
  <c r="AG50" i="7"/>
  <c r="AL44" i="7"/>
  <c r="BC49" i="7"/>
  <c r="BV80" i="7"/>
  <c r="BM59" i="7"/>
  <c r="CB77" i="7"/>
  <c r="O79" i="7"/>
  <c r="AD50" i="7"/>
  <c r="BD58" i="7"/>
  <c r="O76" i="7"/>
  <c r="DC58" i="7"/>
  <c r="P45" i="7"/>
  <c r="P77" i="7"/>
  <c r="BU44" i="7"/>
  <c r="BQ79" i="7"/>
  <c r="DN78" i="7"/>
  <c r="BG49" i="7"/>
  <c r="BW51" i="7"/>
  <c r="CK50" i="7"/>
  <c r="BQ45" i="7"/>
  <c r="AD38" i="7"/>
  <c r="AQ44" i="7"/>
  <c r="AT76" i="7"/>
  <c r="BQ76" i="7"/>
  <c r="DB39" i="7"/>
  <c r="U51" i="7"/>
  <c r="CG51" i="7"/>
  <c r="BK39" i="7"/>
  <c r="AK80" i="7"/>
  <c r="BV77" i="7"/>
  <c r="DO76" i="7"/>
  <c r="BC58" i="7"/>
  <c r="CO45" i="7"/>
  <c r="AX50" i="7"/>
  <c r="CN79" i="7"/>
  <c r="N43" i="7"/>
  <c r="DC45" i="7"/>
  <c r="BV59" i="7"/>
  <c r="BZ51" i="7"/>
  <c r="BY79" i="7"/>
  <c r="BY78" i="7"/>
  <c r="AT58" i="7"/>
  <c r="BC45" i="7"/>
  <c r="Q43" i="7"/>
  <c r="BO50" i="7"/>
  <c r="CO80" i="7"/>
  <c r="CO77" i="7"/>
  <c r="DI44" i="7"/>
  <c r="DC50" i="7"/>
  <c r="BM45" i="7"/>
  <c r="K77" i="7"/>
  <c r="Z51" i="7"/>
  <c r="CM78" i="7"/>
  <c r="AO78" i="7"/>
  <c r="AT78" i="7"/>
  <c r="DH79" i="7"/>
  <c r="AI78" i="7"/>
  <c r="AK78" i="7"/>
  <c r="CG77" i="7"/>
  <c r="DO51" i="7"/>
  <c r="BK51" i="7"/>
  <c r="U39" i="7"/>
  <c r="BB39" i="7"/>
  <c r="AA49" i="7"/>
  <c r="AN78" i="7"/>
  <c r="CD45" i="7"/>
  <c r="Q50" i="7"/>
  <c r="CN38" i="7"/>
  <c r="CH39" i="7"/>
  <c r="X44" i="7"/>
  <c r="CS79" i="7"/>
  <c r="AW39" i="7"/>
  <c r="AU45" i="7"/>
  <c r="Q79" i="7"/>
  <c r="DI50" i="7"/>
  <c r="U45" i="7"/>
  <c r="DD79" i="7"/>
  <c r="CY39" i="7"/>
  <c r="AY77" i="7"/>
  <c r="CH78" i="7"/>
  <c r="CP39" i="7"/>
  <c r="AS45" i="7"/>
  <c r="BJ38" i="7"/>
  <c r="BJ41" i="7" s="1"/>
  <c r="DL39" i="7"/>
  <c r="DC77" i="7"/>
  <c r="BN49" i="7"/>
  <c r="H43" i="7"/>
  <c r="BB76" i="7"/>
  <c r="BT78" i="7"/>
  <c r="BW78" i="7"/>
  <c r="AG45" i="7"/>
  <c r="DG45" i="7"/>
  <c r="N58" i="7"/>
  <c r="CZ50" i="7"/>
  <c r="BW59" i="7"/>
  <c r="BV51" i="7"/>
  <c r="BK49" i="7"/>
  <c r="CZ58" i="7"/>
  <c r="CL76" i="7"/>
  <c r="AA58" i="7"/>
  <c r="CH45" i="7"/>
  <c r="BM39" i="7"/>
  <c r="BM41" i="7" s="1"/>
  <c r="DB50" i="7"/>
  <c r="DP49" i="7"/>
  <c r="DL80" i="7"/>
  <c r="BG80" i="7"/>
  <c r="BQ80" i="7"/>
  <c r="AM78" i="7"/>
  <c r="M49" i="7"/>
  <c r="AQ49" i="7"/>
  <c r="CQ51" i="7"/>
  <c r="CG58" i="7"/>
  <c r="BU79" i="7"/>
  <c r="CO38" i="7"/>
  <c r="DB45" i="7"/>
  <c r="U77" i="7"/>
  <c r="AD39" i="7"/>
  <c r="BQ49" i="7"/>
  <c r="N80" i="7"/>
  <c r="AP58" i="7"/>
  <c r="S76" i="7"/>
  <c r="S43" i="7"/>
  <c r="DG51" i="7"/>
  <c r="AN80" i="7"/>
  <c r="CW59" i="7"/>
  <c r="O39" i="7"/>
  <c r="CN51" i="7"/>
  <c r="AN49" i="7"/>
  <c r="BD79" i="7"/>
  <c r="I57" i="7"/>
  <c r="K38" i="7"/>
  <c r="K41" i="7" s="1"/>
  <c r="BM49" i="7"/>
  <c r="P76" i="7"/>
  <c r="BP79" i="7"/>
  <c r="BP58" i="7"/>
  <c r="BV45" i="7"/>
  <c r="V79" i="7"/>
  <c r="DN45" i="7"/>
  <c r="CY79" i="7"/>
  <c r="DO44" i="7"/>
  <c r="CM49" i="7"/>
  <c r="AP59" i="7"/>
  <c r="CZ59" i="7"/>
  <c r="BW58" i="7"/>
  <c r="AB76" i="7"/>
  <c r="DJ79" i="7"/>
  <c r="AL49" i="7"/>
  <c r="DN51" i="7"/>
  <c r="S50" i="7"/>
  <c r="BD50" i="7"/>
  <c r="W57" i="7"/>
  <c r="BI79" i="7"/>
  <c r="BJ50" i="7"/>
  <c r="DJ38" i="7"/>
  <c r="BH49" i="7"/>
  <c r="DA49" i="7"/>
  <c r="AN76" i="7"/>
  <c r="CX77" i="7"/>
  <c r="BO79" i="7"/>
  <c r="CP38" i="7"/>
  <c r="AL38" i="7"/>
  <c r="AP49" i="7"/>
  <c r="CA45" i="7"/>
  <c r="DJ49" i="7"/>
  <c r="AX79" i="7"/>
  <c r="AH44" i="7"/>
  <c r="W44" i="7"/>
  <c r="BL44" i="7"/>
  <c r="AF79" i="7"/>
  <c r="DN76" i="7"/>
  <c r="O77" i="7"/>
  <c r="AY79" i="7"/>
  <c r="CC78" i="7"/>
  <c r="AB45" i="7"/>
  <c r="AI51" i="7"/>
  <c r="CK38" i="7"/>
  <c r="AX80" i="7"/>
  <c r="Q59" i="7"/>
  <c r="AX44" i="7"/>
  <c r="CL59" i="7"/>
  <c r="DC51" i="7"/>
  <c r="X79" i="7"/>
  <c r="CM44" i="7"/>
  <c r="AX51" i="7"/>
  <c r="DI49" i="7"/>
  <c r="DM44" i="7"/>
  <c r="DL58" i="7"/>
  <c r="DJ51" i="7"/>
  <c r="CK80" i="7"/>
  <c r="BG38" i="7"/>
  <c r="CB38" i="7"/>
  <c r="AI59" i="7"/>
  <c r="M59" i="7"/>
  <c r="DM80" i="7"/>
  <c r="BJ76" i="7"/>
  <c r="CV80" i="7"/>
  <c r="BW77" i="7"/>
  <c r="CH38" i="7"/>
  <c r="AM51" i="7"/>
  <c r="DI38" i="7"/>
  <c r="DN59" i="7"/>
  <c r="AX77" i="7"/>
  <c r="Z59" i="7"/>
  <c r="BL45" i="7"/>
  <c r="BY51" i="7"/>
  <c r="AJ45" i="7"/>
  <c r="CO49" i="7"/>
  <c r="AG80" i="7"/>
  <c r="S57" i="7"/>
  <c r="K44" i="7"/>
  <c r="K49" i="7"/>
  <c r="AH80" i="7"/>
  <c r="DP79" i="7"/>
  <c r="G58" i="7"/>
  <c r="AK59" i="7"/>
  <c r="CX58" i="7"/>
  <c r="DF44" i="7"/>
  <c r="DM58" i="7"/>
  <c r="AM76" i="7"/>
  <c r="BT45" i="7"/>
  <c r="BB50" i="7"/>
  <c r="BX44" i="7"/>
  <c r="BT38" i="7"/>
  <c r="Q78" i="7"/>
  <c r="BS51" i="7"/>
  <c r="AT51" i="7"/>
  <c r="AJ79" i="7"/>
  <c r="H50" i="7"/>
  <c r="BL49" i="7"/>
  <c r="AZ59" i="7"/>
  <c r="AC59" i="7"/>
  <c r="AH77" i="7"/>
  <c r="BY80" i="7"/>
  <c r="AO76" i="7"/>
  <c r="BG59" i="7"/>
  <c r="CA59" i="7"/>
  <c r="CB58" i="7"/>
  <c r="BV58" i="7"/>
  <c r="CQ49" i="7"/>
  <c r="M43" i="7"/>
  <c r="CN59" i="7"/>
  <c r="CU79" i="7"/>
  <c r="DO49" i="7"/>
  <c r="X51" i="7"/>
  <c r="BT49" i="7"/>
  <c r="DJ50" i="7"/>
  <c r="BS78" i="7"/>
  <c r="AV76" i="7"/>
  <c r="AJ49" i="7"/>
  <c r="DB49" i="7"/>
  <c r="O59" i="7"/>
  <c r="DD50" i="7"/>
  <c r="CW80" i="7"/>
  <c r="AS38" i="7"/>
  <c r="DA38" i="7"/>
  <c r="AH38" i="7"/>
  <c r="DN80" i="7"/>
  <c r="AM80" i="7"/>
  <c r="DI77" i="7"/>
  <c r="X76" i="7"/>
  <c r="CB80" i="7"/>
  <c r="AY51" i="7"/>
  <c r="BC76" i="7"/>
  <c r="CH79" i="7"/>
  <c r="BL58" i="7"/>
  <c r="F43" i="7"/>
  <c r="DP59" i="7"/>
  <c r="BO77" i="7"/>
  <c r="AP79" i="7"/>
  <c r="U44" i="7"/>
  <c r="CA50" i="7"/>
  <c r="AA76" i="7"/>
  <c r="DK79" i="7"/>
  <c r="DK50" i="7"/>
  <c r="CK79" i="7"/>
  <c r="AP44" i="7"/>
  <c r="M44" i="7"/>
  <c r="BP51" i="7"/>
  <c r="CF39" i="7"/>
  <c r="AL58" i="7"/>
  <c r="CJ59" i="7"/>
  <c r="BX51" i="7"/>
  <c r="DD44" i="7"/>
  <c r="AX39" i="7"/>
  <c r="BY59" i="7"/>
  <c r="AY58" i="7"/>
  <c r="CU39" i="7"/>
  <c r="AL78" i="7"/>
  <c r="AW79" i="7"/>
  <c r="I59" i="7"/>
  <c r="CL58" i="7"/>
  <c r="S88" i="7"/>
  <c r="S91" i="7" s="1"/>
  <c r="BD80" i="7"/>
  <c r="CJ79" i="7"/>
  <c r="BT79" i="7"/>
  <c r="BN76" i="7"/>
  <c r="BO39" i="7"/>
  <c r="DD39" i="7"/>
  <c r="CG50" i="7"/>
  <c r="CF51" i="7"/>
  <c r="CD79" i="7"/>
  <c r="AL45" i="7"/>
  <c r="AI50" i="7"/>
  <c r="CU44" i="7"/>
  <c r="O50" i="7"/>
  <c r="CC39" i="7"/>
  <c r="DM38" i="7"/>
  <c r="BD59" i="7"/>
  <c r="DH80" i="7"/>
  <c r="DH44" i="7"/>
  <c r="Z58" i="7"/>
  <c r="CM45" i="7"/>
  <c r="J59" i="7"/>
  <c r="AA45" i="7"/>
  <c r="DI59" i="7"/>
  <c r="BC79" i="7"/>
  <c r="AL79" i="7"/>
  <c r="DF80" i="7"/>
  <c r="CQ58" i="7"/>
  <c r="CT59" i="7"/>
  <c r="CC58" i="7"/>
  <c r="Y51" i="7"/>
  <c r="AF51" i="7"/>
  <c r="BA51" i="7"/>
  <c r="BY76" i="7"/>
  <c r="CA58" i="7"/>
  <c r="P78" i="7"/>
  <c r="AB38" i="7"/>
  <c r="BW49" i="7"/>
  <c r="DP39" i="7"/>
  <c r="P80" i="7"/>
  <c r="DF49" i="7"/>
  <c r="K50" i="7"/>
  <c r="CI49" i="7"/>
  <c r="AA77" i="7"/>
  <c r="CQ44" i="7"/>
  <c r="CP45" i="7"/>
  <c r="CA77" i="7"/>
  <c r="T44" i="7"/>
  <c r="Y78" i="7"/>
  <c r="AD78" i="7"/>
  <c r="CO39" i="7"/>
  <c r="DK44" i="7"/>
  <c r="V59" i="7"/>
  <c r="CS44" i="7"/>
  <c r="BM77" i="7"/>
  <c r="CU77" i="7"/>
  <c r="X45" i="7"/>
  <c r="CM58" i="7"/>
  <c r="CM76" i="7"/>
  <c r="AH50" i="7"/>
  <c r="M57" i="7"/>
  <c r="Y38" i="7"/>
  <c r="AK58" i="7"/>
  <c r="AJ44" i="7"/>
  <c r="CH50" i="7"/>
  <c r="AV45" i="7"/>
  <c r="P50" i="7"/>
  <c r="DF39" i="7"/>
  <c r="CT58" i="7"/>
  <c r="AZ78" i="7"/>
  <c r="CI50" i="7"/>
  <c r="DG39" i="7"/>
  <c r="Q49" i="7"/>
  <c r="CW58" i="7"/>
  <c r="AV78" i="7"/>
  <c r="DB78" i="7"/>
  <c r="BX76" i="7"/>
  <c r="T88" i="7"/>
  <c r="T91" i="7" s="1"/>
  <c r="L88" i="7"/>
  <c r="L91" i="7" s="1"/>
  <c r="Q88" i="7"/>
  <c r="Q91" i="7" s="1"/>
  <c r="N88" i="7"/>
  <c r="N91" i="7" s="1"/>
  <c r="H57" i="7"/>
  <c r="G38" i="7"/>
  <c r="H39" i="7"/>
  <c r="G57" i="7"/>
  <c r="J88" i="7"/>
  <c r="J91" i="7" s="1"/>
  <c r="F39" i="7"/>
  <c r="F78" i="7"/>
  <c r="F76" i="7"/>
  <c r="F80" i="7"/>
  <c r="EC34" i="5"/>
  <c r="ED33" i="5"/>
  <c r="EE33" i="5" s="1"/>
  <c r="DR9" i="5"/>
  <c r="DQ34" i="5"/>
  <c r="DR34" i="5" s="1"/>
  <c r="AI31" i="7"/>
  <c r="AP30" i="7"/>
  <c r="BC32" i="7"/>
  <c r="DH30" i="7"/>
  <c r="AT31" i="7"/>
  <c r="CB32" i="7"/>
  <c r="CS30" i="7"/>
  <c r="CC32" i="7"/>
  <c r="AM33" i="7"/>
  <c r="CW31" i="7"/>
  <c r="BQ33" i="7"/>
  <c r="BX30" i="7"/>
  <c r="AY30" i="7"/>
  <c r="CT30" i="7"/>
  <c r="P29" i="7"/>
  <c r="O30" i="7"/>
  <c r="L33" i="7"/>
  <c r="DA30" i="7"/>
  <c r="BL32" i="7"/>
  <c r="BA31" i="7"/>
  <c r="BF33" i="7"/>
  <c r="CY33" i="7"/>
  <c r="AL33" i="7"/>
  <c r="CT33" i="7"/>
  <c r="BD33" i="7"/>
  <c r="BQ30" i="7"/>
  <c r="CS32" i="7"/>
  <c r="DD31" i="7"/>
  <c r="O33" i="7"/>
  <c r="AZ29" i="7"/>
  <c r="BM33" i="7"/>
  <c r="BU31" i="7"/>
  <c r="AV29" i="7"/>
  <c r="AH29" i="7"/>
  <c r="AF31" i="7"/>
  <c r="AO29" i="7"/>
  <c r="BM29" i="7"/>
  <c r="CM29" i="7"/>
  <c r="DI30" i="7"/>
  <c r="DC30" i="7"/>
  <c r="BH33" i="7"/>
  <c r="CA32" i="7"/>
  <c r="AA30" i="7"/>
  <c r="Z31" i="7"/>
  <c r="CV31" i="7"/>
  <c r="CF30" i="7"/>
  <c r="Y31" i="7"/>
  <c r="J31" i="7"/>
  <c r="AB30" i="7"/>
  <c r="AN32" i="7"/>
  <c r="CG29" i="7"/>
  <c r="BX33" i="7"/>
  <c r="L32" i="7"/>
  <c r="P33" i="7"/>
  <c r="T30" i="7"/>
  <c r="AK29" i="7"/>
  <c r="BA30" i="7"/>
  <c r="CD30" i="7"/>
  <c r="DO33" i="7"/>
  <c r="CN33" i="7"/>
  <c r="BN31" i="7"/>
  <c r="CZ33" i="7"/>
  <c r="AC29" i="7"/>
  <c r="DD32" i="7"/>
  <c r="BC33" i="7"/>
  <c r="CG31" i="7"/>
  <c r="CO32" i="7"/>
  <c r="CD33" i="7"/>
  <c r="BT31" i="7"/>
  <c r="CJ30" i="7"/>
  <c r="DL29" i="7"/>
  <c r="L30" i="7"/>
  <c r="CD29" i="7"/>
  <c r="CY32" i="7"/>
  <c r="CG32" i="7"/>
  <c r="DF33" i="7"/>
  <c r="AT29" i="7"/>
  <c r="DF30" i="7"/>
  <c r="CW33" i="7"/>
  <c r="BD31" i="7"/>
  <c r="BS29" i="7"/>
  <c r="AZ32" i="7"/>
  <c r="CF31" i="7"/>
  <c r="DQ29" i="7"/>
  <c r="S30" i="7"/>
  <c r="CK33" i="7"/>
  <c r="BZ31" i="7"/>
  <c r="G31" i="7"/>
  <c r="DL30" i="7"/>
  <c r="BF30" i="7"/>
  <c r="N33" i="7"/>
  <c r="Q31" i="7"/>
  <c r="CD32" i="7"/>
  <c r="CI30" i="7"/>
  <c r="BT29" i="7"/>
  <c r="AA31" i="7"/>
  <c r="CQ30" i="7"/>
  <c r="CQ32" i="7"/>
  <c r="AX31" i="7"/>
  <c r="AT32" i="7"/>
  <c r="BF32" i="7"/>
  <c r="CP33" i="7"/>
  <c r="BN33" i="7"/>
  <c r="AF32" i="7"/>
  <c r="CS29" i="7"/>
  <c r="BT33" i="7"/>
  <c r="BP32" i="7"/>
  <c r="CM30" i="7"/>
  <c r="BX29" i="7"/>
  <c r="BD29" i="7"/>
  <c r="AV31" i="7"/>
  <c r="BL29" i="7"/>
  <c r="I30" i="7"/>
  <c r="CY30" i="7"/>
  <c r="AD29" i="7"/>
  <c r="AT30" i="7"/>
  <c r="AO31" i="7"/>
  <c r="CS33" i="7"/>
  <c r="AV33" i="7"/>
  <c r="DA29" i="7"/>
  <c r="BS32" i="7"/>
  <c r="H33" i="7"/>
  <c r="DN29" i="7"/>
  <c r="DM33" i="7"/>
  <c r="CL29" i="7"/>
  <c r="DL31" i="7"/>
  <c r="U33" i="7"/>
  <c r="CX30" i="7"/>
  <c r="V30" i="7"/>
  <c r="DG30" i="7"/>
  <c r="F29" i="7"/>
  <c r="F30" i="7"/>
  <c r="F33" i="7"/>
  <c r="AL29" i="7"/>
  <c r="AD33" i="7"/>
  <c r="AU29" i="7"/>
  <c r="BJ32" i="7"/>
  <c r="CH31" i="7"/>
  <c r="Y32" i="7"/>
  <c r="AP32" i="7"/>
  <c r="BG33" i="7"/>
  <c r="BX32" i="7"/>
  <c r="T29" i="7"/>
  <c r="BN30" i="7"/>
  <c r="BK30" i="7"/>
  <c r="BS31" i="7"/>
  <c r="AU32" i="7"/>
  <c r="M32" i="7"/>
  <c r="CO29" i="7"/>
  <c r="T32" i="7"/>
  <c r="CN32" i="7"/>
  <c r="AK31" i="7"/>
  <c r="N32" i="7"/>
  <c r="CC33" i="7"/>
  <c r="AJ33" i="7"/>
  <c r="CI32" i="7"/>
  <c r="DD29" i="7"/>
  <c r="M30" i="7"/>
  <c r="CT32" i="7"/>
  <c r="X32" i="7"/>
  <c r="X31" i="7"/>
  <c r="DD30" i="7"/>
  <c r="CC30" i="7"/>
  <c r="BH30" i="7"/>
  <c r="CF32" i="7"/>
  <c r="AS30" i="7"/>
  <c r="CI31" i="7"/>
  <c r="CF29" i="7"/>
  <c r="AO33" i="7"/>
  <c r="AA33" i="7"/>
  <c r="DF29" i="7"/>
  <c r="S33" i="7"/>
  <c r="CV33" i="7"/>
  <c r="DB29" i="7"/>
  <c r="CJ31" i="7"/>
  <c r="AP31" i="7"/>
  <c r="AN33" i="7"/>
  <c r="S31" i="7"/>
  <c r="DA33" i="7"/>
  <c r="M31" i="7"/>
  <c r="DJ29" i="7"/>
  <c r="BU33" i="7"/>
  <c r="CO30" i="7"/>
  <c r="AG29" i="7"/>
  <c r="BP31" i="7"/>
  <c r="CJ33" i="7"/>
  <c r="CG30" i="7"/>
  <c r="Q32" i="7"/>
  <c r="AT33" i="7"/>
  <c r="P31" i="7"/>
  <c r="Q29" i="7"/>
  <c r="AK33" i="7"/>
  <c r="DM30" i="7"/>
  <c r="CZ31" i="7"/>
  <c r="AI30" i="7"/>
  <c r="BJ29" i="7"/>
  <c r="BI33" i="7"/>
  <c r="CM31" i="7"/>
  <c r="BW31" i="7"/>
  <c r="AQ33" i="7"/>
  <c r="AM29" i="7"/>
  <c r="L31" i="7"/>
  <c r="P32" i="7"/>
  <c r="DQ33" i="7"/>
  <c r="DI29" i="7"/>
  <c r="J29" i="7"/>
  <c r="BV29" i="7"/>
  <c r="BI30" i="7"/>
  <c r="BH32" i="7"/>
  <c r="DC31" i="7"/>
  <c r="G29" i="7"/>
  <c r="L29" i="7"/>
  <c r="BL33" i="7"/>
  <c r="BT30" i="7"/>
  <c r="BW29" i="7"/>
  <c r="DJ30" i="7"/>
  <c r="CZ32" i="7"/>
  <c r="CT29" i="7"/>
  <c r="CO33" i="7"/>
  <c r="DK30" i="7"/>
  <c r="DG29" i="7"/>
  <c r="CQ31" i="7"/>
  <c r="AB32" i="7"/>
  <c r="CX32" i="7"/>
  <c r="AM32" i="7"/>
  <c r="DB33" i="7"/>
  <c r="AK32" i="7"/>
  <c r="CP29" i="7"/>
  <c r="Y29" i="7"/>
  <c r="CZ30" i="7"/>
  <c r="BV31" i="7"/>
  <c r="AH30" i="7"/>
  <c r="DM31" i="7"/>
  <c r="CB30" i="7"/>
  <c r="CK32" i="7"/>
  <c r="DN31" i="7"/>
  <c r="T31" i="7"/>
  <c r="CU30" i="7"/>
  <c r="AJ29" i="7"/>
  <c r="BH29" i="7"/>
  <c r="AI29" i="7"/>
  <c r="AY31" i="7"/>
  <c r="AC30" i="7"/>
  <c r="DO32" i="7"/>
  <c r="Z32" i="7"/>
  <c r="BY31" i="7"/>
  <c r="I33" i="7"/>
  <c r="Y30" i="7"/>
  <c r="CK29" i="7"/>
  <c r="Z33" i="7"/>
  <c r="AS32" i="7"/>
  <c r="W30" i="7"/>
  <c r="W33" i="7"/>
  <c r="O31" i="7"/>
  <c r="BF31" i="7"/>
  <c r="BN29" i="7"/>
  <c r="CB33" i="7"/>
  <c r="DP31" i="7"/>
  <c r="Y33" i="7"/>
  <c r="AD30" i="7"/>
  <c r="AA29" i="7"/>
  <c r="BV32" i="7"/>
  <c r="CZ29" i="7"/>
  <c r="I32" i="7"/>
  <c r="G30" i="7"/>
  <c r="N30" i="7"/>
  <c r="BW32" i="7"/>
  <c r="BU29" i="7"/>
  <c r="DB30" i="7"/>
  <c r="CM32" i="7"/>
  <c r="V31" i="7"/>
  <c r="CK31" i="7"/>
  <c r="BB29" i="7"/>
  <c r="CP32" i="7"/>
  <c r="DJ31" i="7"/>
  <c r="CG33" i="7"/>
  <c r="W31" i="7"/>
  <c r="BB33" i="7"/>
  <c r="BM31" i="7"/>
  <c r="AG31" i="7"/>
  <c r="AA32" i="7"/>
  <c r="CL31" i="7"/>
  <c r="X33" i="7"/>
  <c r="BS33" i="7"/>
  <c r="DQ32" i="7"/>
  <c r="T33" i="7"/>
  <c r="DK31" i="7"/>
  <c r="DM29" i="7"/>
  <c r="DK29" i="7"/>
  <c r="AF29" i="7"/>
  <c r="U32" i="7"/>
  <c r="BM30" i="7"/>
  <c r="AS33" i="7"/>
  <c r="DF31" i="7"/>
  <c r="BO30" i="7"/>
  <c r="AL32" i="7"/>
  <c r="P30" i="7"/>
  <c r="CC31" i="7"/>
  <c r="DC29" i="7"/>
  <c r="AP33" i="7"/>
  <c r="AX32" i="7"/>
  <c r="BP33" i="7"/>
  <c r="AN29" i="7"/>
  <c r="BQ29" i="7"/>
  <c r="X29" i="7"/>
  <c r="AH31" i="7"/>
  <c r="U30" i="7"/>
  <c r="CX33" i="7"/>
  <c r="AK30" i="7"/>
  <c r="CP31" i="7"/>
  <c r="CH30" i="7"/>
  <c r="CC29" i="7"/>
  <c r="DN32" i="7"/>
  <c r="CD31" i="7"/>
  <c r="AU33" i="7"/>
  <c r="BN32" i="7"/>
  <c r="DL32" i="7"/>
  <c r="AG32" i="7"/>
  <c r="BK32" i="7"/>
  <c r="AQ32" i="7"/>
  <c r="AP29" i="7"/>
  <c r="CA33" i="7"/>
  <c r="DM32" i="7"/>
  <c r="BG30" i="7"/>
  <c r="CX29" i="7"/>
  <c r="AJ30" i="7"/>
  <c r="AV32" i="7"/>
  <c r="BQ31" i="7"/>
  <c r="DI32" i="7"/>
  <c r="N31" i="7"/>
  <c r="V32" i="7"/>
  <c r="AL30" i="7"/>
  <c r="CS31" i="7"/>
  <c r="BZ33" i="7"/>
  <c r="DH29" i="7"/>
  <c r="CA29" i="7"/>
  <c r="N29" i="7"/>
  <c r="CA31" i="7"/>
  <c r="BL31" i="7"/>
  <c r="BP30" i="7"/>
  <c r="BJ30" i="7"/>
  <c r="CL30" i="7"/>
  <c r="BI29" i="7"/>
  <c r="CB31" i="7"/>
  <c r="Q30" i="7"/>
  <c r="AG30" i="7"/>
  <c r="DO31" i="7"/>
  <c r="DP32" i="7"/>
  <c r="AY29" i="7"/>
  <c r="BA29" i="7"/>
  <c r="O32" i="7"/>
  <c r="BV33" i="7"/>
  <c r="DJ33" i="7"/>
  <c r="AF33" i="7"/>
  <c r="AJ31" i="7"/>
  <c r="CL32" i="7"/>
  <c r="BW33" i="7"/>
  <c r="BD32" i="7"/>
  <c r="BC29" i="7"/>
  <c r="CW29" i="7"/>
  <c r="CU29" i="7"/>
  <c r="AN30" i="7"/>
  <c r="CV29" i="7"/>
  <c r="CQ29" i="7"/>
  <c r="DN30" i="7"/>
  <c r="BX31" i="7"/>
  <c r="CQ33" i="7"/>
  <c r="W29" i="7"/>
  <c r="BO32" i="7"/>
  <c r="DP33" i="7"/>
  <c r="CM33" i="7"/>
  <c r="CI33" i="7"/>
  <c r="CP30" i="7"/>
  <c r="AC32" i="7"/>
  <c r="AY33" i="7"/>
  <c r="DO30" i="7"/>
  <c r="BU32" i="7"/>
  <c r="CW30" i="7"/>
  <c r="DQ31" i="7"/>
  <c r="CV30" i="7"/>
  <c r="AG33" i="7"/>
  <c r="BS30" i="7"/>
  <c r="DA32" i="7"/>
  <c r="BO33" i="7"/>
  <c r="AN31" i="7"/>
  <c r="DO29" i="7"/>
  <c r="CL33" i="7"/>
  <c r="BK33" i="7"/>
  <c r="AX30" i="7"/>
  <c r="CU32" i="7"/>
  <c r="DQ30" i="7"/>
  <c r="DJ32" i="7"/>
  <c r="Z29" i="7"/>
  <c r="DI31" i="7"/>
  <c r="AU31" i="7"/>
  <c r="H30" i="7"/>
  <c r="F31" i="7"/>
  <c r="G33" i="7"/>
  <c r="BG31" i="7"/>
  <c r="AW30" i="7"/>
  <c r="BY30" i="7"/>
  <c r="DI33" i="7"/>
  <c r="AD32" i="7"/>
  <c r="AI33" i="7"/>
  <c r="AY32" i="7"/>
  <c r="AO32" i="7"/>
  <c r="BA32" i="7"/>
  <c r="BD30" i="7"/>
  <c r="AW32" i="7"/>
  <c r="BT32" i="7"/>
  <c r="AX29" i="7"/>
  <c r="CH33" i="7"/>
  <c r="BG32" i="7"/>
  <c r="DH32" i="7"/>
  <c r="BB31" i="7"/>
  <c r="DG31" i="7"/>
  <c r="BW30" i="7"/>
  <c r="BV30" i="7"/>
  <c r="AV30" i="7"/>
  <c r="BG29" i="7"/>
  <c r="S29" i="7"/>
  <c r="AU30" i="7"/>
  <c r="AM30" i="7"/>
  <c r="AW29" i="7"/>
  <c r="BI32" i="7"/>
  <c r="DB32" i="7"/>
  <c r="AO30" i="7"/>
  <c r="CO31" i="7"/>
  <c r="AL31" i="7"/>
  <c r="BO31" i="7"/>
  <c r="DC32" i="7"/>
  <c r="CN30" i="7"/>
  <c r="V29" i="7"/>
  <c r="DP29" i="7"/>
  <c r="BY29" i="7"/>
  <c r="DF32" i="7"/>
  <c r="BH31" i="7"/>
  <c r="CY31" i="7"/>
  <c r="AC31" i="7"/>
  <c r="AH32" i="7"/>
  <c r="CH32" i="7"/>
  <c r="X30" i="7"/>
  <c r="DC33" i="7"/>
  <c r="CX31" i="7"/>
  <c r="BB32" i="7"/>
  <c r="DP30" i="7"/>
  <c r="DA31" i="7"/>
  <c r="CK30" i="7"/>
  <c r="AI32" i="7"/>
  <c r="BJ33" i="7"/>
  <c r="AS29" i="7"/>
  <c r="U31" i="7"/>
  <c r="CU31" i="7"/>
  <c r="M29" i="7"/>
  <c r="BZ32" i="7"/>
  <c r="AB29" i="7"/>
  <c r="CJ32" i="7"/>
  <c r="DK32" i="7"/>
  <c r="CY29" i="7"/>
  <c r="BO29" i="7"/>
  <c r="CJ29" i="7"/>
  <c r="BZ29" i="7"/>
  <c r="M33" i="7"/>
  <c r="BK29" i="7"/>
  <c r="AZ33" i="7"/>
  <c r="BU30" i="7"/>
  <c r="S32" i="7"/>
  <c r="CI29" i="7"/>
  <c r="CN31" i="7"/>
  <c r="AQ29" i="7"/>
  <c r="CV32" i="7"/>
  <c r="BY33" i="7"/>
  <c r="BJ31" i="7"/>
  <c r="DH31" i="7"/>
  <c r="AQ30" i="7"/>
  <c r="BL30" i="7"/>
  <c r="AM31" i="7"/>
  <c r="DD33" i="7"/>
  <c r="BB30" i="7"/>
  <c r="AS31" i="7"/>
  <c r="BZ30" i="7"/>
  <c r="AH33" i="7"/>
  <c r="BF29" i="7"/>
  <c r="CH29" i="7"/>
  <c r="CW32" i="7"/>
  <c r="DL33" i="7"/>
  <c r="DG32" i="7"/>
  <c r="CB29" i="7"/>
  <c r="BI31" i="7"/>
  <c r="O29" i="7"/>
  <c r="DK33" i="7"/>
  <c r="DH33" i="7"/>
  <c r="BK31" i="7"/>
  <c r="AD31" i="7"/>
  <c r="DG33" i="7"/>
  <c r="BC30" i="7"/>
  <c r="W32" i="7"/>
  <c r="AX33" i="7"/>
  <c r="AB33" i="7"/>
  <c r="Q33" i="7"/>
  <c r="U29" i="7"/>
  <c r="AJ32" i="7"/>
  <c r="I29" i="7"/>
  <c r="AF30" i="7"/>
  <c r="AC33" i="7"/>
  <c r="AZ31" i="7"/>
  <c r="AW31" i="7"/>
  <c r="H29" i="7"/>
  <c r="DB31" i="7"/>
  <c r="AZ30" i="7"/>
  <c r="CF33" i="7"/>
  <c r="AQ31" i="7"/>
  <c r="BM32" i="7"/>
  <c r="CT31" i="7"/>
  <c r="DN33" i="7"/>
  <c r="AB31" i="7"/>
  <c r="Z30" i="7"/>
  <c r="BP29" i="7"/>
  <c r="BQ32" i="7"/>
  <c r="I31" i="7"/>
  <c r="CA30" i="7"/>
  <c r="V33" i="7"/>
  <c r="CN29" i="7"/>
  <c r="BY32" i="7"/>
  <c r="BC31" i="7"/>
  <c r="AW33" i="7"/>
  <c r="CU33" i="7"/>
  <c r="BA33" i="7"/>
  <c r="G32" i="7"/>
  <c r="H31" i="7"/>
  <c r="F32" i="7"/>
  <c r="CQ80" i="4"/>
  <c r="EB80" i="4"/>
  <c r="EB80" i="5"/>
  <c r="DP80" i="5"/>
  <c r="DP80" i="6"/>
  <c r="ED29" i="3"/>
  <c r="EE29" i="3" s="1"/>
  <c r="K29" i="7" s="1"/>
  <c r="EA60" i="3"/>
  <c r="EA62" i="3" s="1"/>
  <c r="EA64" i="3" s="1"/>
  <c r="DB60" i="3"/>
  <c r="DB62" i="3" s="1"/>
  <c r="DB64" i="3" s="1"/>
  <c r="CP60" i="3"/>
  <c r="CP62" i="3" s="1"/>
  <c r="CP64" i="3" s="1"/>
  <c r="DQ23" i="7"/>
  <c r="DQ18" i="7"/>
  <c r="DQ27" i="7"/>
  <c r="DQ19" i="7"/>
  <c r="DQ20" i="7"/>
  <c r="DQ14" i="7"/>
  <c r="DQ21" i="7"/>
  <c r="DQ26" i="7"/>
  <c r="DQ24" i="7"/>
  <c r="ED29" i="2"/>
  <c r="EE29" i="2" s="1"/>
  <c r="DQ25" i="7"/>
  <c r="DQ9" i="7"/>
  <c r="DQ15" i="7"/>
  <c r="DQ11" i="7"/>
  <c r="DQ10" i="7"/>
  <c r="DQ28" i="7"/>
  <c r="DQ12" i="7"/>
  <c r="DQ22" i="7"/>
  <c r="DQ17" i="7"/>
  <c r="DQ16" i="7"/>
  <c r="AN13" i="7"/>
  <c r="BS22" i="7"/>
  <c r="AF22" i="7"/>
  <c r="AM19" i="7"/>
  <c r="DM17" i="7"/>
  <c r="DG26" i="7"/>
  <c r="CI26" i="7"/>
  <c r="CN25" i="7"/>
  <c r="DL19" i="7"/>
  <c r="CH20" i="7"/>
  <c r="DB27" i="7"/>
  <c r="CZ12" i="7"/>
  <c r="BZ25" i="7"/>
  <c r="DK22" i="7"/>
  <c r="CM25" i="7"/>
  <c r="CW18" i="7"/>
  <c r="DG20" i="7"/>
  <c r="CC21" i="7"/>
  <c r="BK25" i="7"/>
  <c r="BD24" i="7"/>
  <c r="AO21" i="7"/>
  <c r="BP19" i="7"/>
  <c r="CX11" i="7"/>
  <c r="DI27" i="7"/>
  <c r="AY13" i="7"/>
  <c r="BW16" i="7"/>
  <c r="CY16" i="7"/>
  <c r="L27" i="7"/>
  <c r="CD13" i="7"/>
  <c r="AT11" i="7"/>
  <c r="AB15" i="7"/>
  <c r="V27" i="7"/>
  <c r="CC10" i="7"/>
  <c r="BP10" i="7"/>
  <c r="AB28" i="7"/>
  <c r="CG16" i="7"/>
  <c r="BL14" i="7"/>
  <c r="CB27" i="7"/>
  <c r="AG14" i="7"/>
  <c r="AS20" i="7"/>
  <c r="W19" i="7"/>
  <c r="AV24" i="7"/>
  <c r="U12" i="7"/>
  <c r="BM12" i="7"/>
  <c r="AF11" i="7"/>
  <c r="P14" i="7"/>
  <c r="N27" i="7"/>
  <c r="CU28" i="7"/>
  <c r="DI12" i="7"/>
  <c r="CL20" i="7"/>
  <c r="BG28" i="7"/>
  <c r="DP12" i="7"/>
  <c r="DL10" i="7"/>
  <c r="AP20" i="7"/>
  <c r="Z11" i="7"/>
  <c r="AM12" i="7"/>
  <c r="AI28" i="7"/>
  <c r="DA27" i="7"/>
  <c r="CF16" i="7"/>
  <c r="BB18" i="7"/>
  <c r="U14" i="7"/>
  <c r="CK25" i="7"/>
  <c r="AG26" i="7"/>
  <c r="AM18" i="7"/>
  <c r="BD28" i="7"/>
  <c r="DD13" i="7"/>
  <c r="CJ15" i="7"/>
  <c r="CJ22" i="7"/>
  <c r="CA11" i="7"/>
  <c r="CK10" i="7"/>
  <c r="AF16" i="7"/>
  <c r="AY19" i="7"/>
  <c r="BA11" i="7"/>
  <c r="S10" i="7"/>
  <c r="CW15" i="7"/>
  <c r="DO17" i="7"/>
  <c r="K18" i="7"/>
  <c r="W28" i="7"/>
  <c r="BH28" i="7"/>
  <c r="Q15" i="7"/>
  <c r="X28" i="7"/>
  <c r="BZ23" i="7"/>
  <c r="DA26" i="7"/>
  <c r="K19" i="7"/>
  <c r="BU16" i="7"/>
  <c r="AI21" i="7"/>
  <c r="BC27" i="7"/>
  <c r="AD12" i="7"/>
  <c r="DB15" i="7"/>
  <c r="AZ15" i="7"/>
  <c r="AA17" i="7"/>
  <c r="BX28" i="7"/>
  <c r="CJ13" i="7"/>
  <c r="CZ15" i="7"/>
  <c r="S21" i="7"/>
  <c r="AM27" i="7"/>
  <c r="DO13" i="7"/>
  <c r="U15" i="7"/>
  <c r="AO24" i="7"/>
  <c r="CN26" i="7"/>
  <c r="DL20" i="7"/>
  <c r="DD18" i="7"/>
  <c r="BH16" i="7"/>
  <c r="BY21" i="7"/>
  <c r="DH16" i="7"/>
  <c r="CU24" i="7"/>
  <c r="AY25" i="7"/>
  <c r="BI24" i="7"/>
  <c r="CO20" i="7"/>
  <c r="BP26" i="7"/>
  <c r="W25" i="7"/>
  <c r="AW24" i="7"/>
  <c r="CJ12" i="7"/>
  <c r="CV23" i="7"/>
  <c r="CN23" i="7"/>
  <c r="AV22" i="7"/>
  <c r="BO23" i="7"/>
  <c r="M22" i="7"/>
  <c r="BB20" i="7"/>
  <c r="DG23" i="7"/>
  <c r="DD24" i="7"/>
  <c r="DN12" i="7"/>
  <c r="AM20" i="7"/>
  <c r="DI23" i="7"/>
  <c r="BC26" i="7"/>
  <c r="W23" i="7"/>
  <c r="BZ21" i="7"/>
  <c r="BS24" i="7"/>
  <c r="CY25" i="7"/>
  <c r="DK19" i="7"/>
  <c r="AI17" i="7"/>
  <c r="CH24" i="7"/>
  <c r="AP27" i="7"/>
  <c r="CB14" i="7"/>
  <c r="BQ24" i="7"/>
  <c r="CS26" i="7"/>
  <c r="AX22" i="7"/>
  <c r="DL16" i="7"/>
  <c r="CC25" i="7"/>
  <c r="AM24" i="7"/>
  <c r="BP22" i="7"/>
  <c r="CJ23" i="7"/>
  <c r="AY10" i="7"/>
  <c r="AG27" i="7"/>
  <c r="N20" i="7"/>
  <c r="Z28" i="7"/>
  <c r="CT11" i="7"/>
  <c r="AD15" i="7"/>
  <c r="BC22" i="7"/>
  <c r="AK10" i="7"/>
  <c r="AY28" i="7"/>
  <c r="AC15" i="7"/>
  <c r="BT12" i="7"/>
  <c r="CD21" i="7"/>
  <c r="AH12" i="7"/>
  <c r="N28" i="7"/>
  <c r="DD15" i="7"/>
  <c r="AQ21" i="7"/>
  <c r="BT25" i="7"/>
  <c r="AJ11" i="7"/>
  <c r="DC28" i="7"/>
  <c r="DM16" i="7"/>
  <c r="W12" i="7"/>
  <c r="AP14" i="7"/>
  <c r="CH10" i="7"/>
  <c r="CB17" i="7"/>
  <c r="BN27" i="7"/>
  <c r="CX27" i="7"/>
  <c r="CY15" i="7"/>
  <c r="DM13" i="7"/>
  <c r="BF15" i="7"/>
  <c r="BW11" i="7"/>
  <c r="CW21" i="7"/>
  <c r="CI22" i="7"/>
  <c r="DJ17" i="7"/>
  <c r="N22" i="7"/>
  <c r="CN16" i="7"/>
  <c r="CF28" i="7"/>
  <c r="CP14" i="7"/>
  <c r="CJ18" i="7"/>
  <c r="BY10" i="7"/>
  <c r="BJ11" i="7"/>
  <c r="BS21" i="7"/>
  <c r="CX15" i="7"/>
  <c r="AS15" i="7"/>
  <c r="CC28" i="7"/>
  <c r="AF12" i="7"/>
  <c r="CH19" i="7"/>
  <c r="CI28" i="7"/>
  <c r="BS27" i="7"/>
  <c r="CY10" i="7"/>
  <c r="CT24" i="7"/>
  <c r="K16" i="7"/>
  <c r="DG24" i="7"/>
  <c r="K22" i="7"/>
  <c r="AX27" i="7"/>
  <c r="AN16" i="7"/>
  <c r="T28" i="7"/>
  <c r="AK27" i="7"/>
  <c r="AM22" i="7"/>
  <c r="BO19" i="7"/>
  <c r="CK28" i="7"/>
  <c r="AM28" i="7"/>
  <c r="K15" i="7"/>
  <c r="CY21" i="7"/>
  <c r="BG27" i="7"/>
  <c r="CI13" i="7"/>
  <c r="CJ16" i="7"/>
  <c r="BZ15" i="7"/>
  <c r="DK21" i="7"/>
  <c r="BP17" i="7"/>
  <c r="AQ27" i="7"/>
  <c r="CK21" i="7"/>
  <c r="CI25" i="7"/>
  <c r="BN25" i="7"/>
  <c r="DJ23" i="7"/>
  <c r="AK18" i="7"/>
  <c r="AX19" i="7"/>
  <c r="CP25" i="7"/>
  <c r="BM22" i="7"/>
  <c r="BV22" i="7"/>
  <c r="DO16" i="7"/>
  <c r="DC23" i="7"/>
  <c r="CY24" i="7"/>
  <c r="AU18" i="7"/>
  <c r="AC22" i="7"/>
  <c r="P20" i="7"/>
  <c r="AN26" i="7"/>
  <c r="CO18" i="7"/>
  <c r="CA25" i="7"/>
  <c r="AI26" i="7"/>
  <c r="N19" i="7"/>
  <c r="BZ18" i="7"/>
  <c r="BB24" i="7"/>
  <c r="CU25" i="7"/>
  <c r="CG23" i="7"/>
  <c r="CI17" i="7"/>
  <c r="AZ17" i="7"/>
  <c r="BU22" i="7"/>
  <c r="BK17" i="7"/>
  <c r="BU19" i="7"/>
  <c r="DP23" i="7"/>
  <c r="CF25" i="7"/>
  <c r="CA24" i="7"/>
  <c r="CN19" i="7"/>
  <c r="AN21" i="7"/>
  <c r="BU26" i="7"/>
  <c r="BT14" i="7"/>
  <c r="BT20" i="7"/>
  <c r="AS23" i="7"/>
  <c r="CJ25" i="7"/>
  <c r="BG19" i="7"/>
  <c r="AL24" i="7"/>
  <c r="CO26" i="7"/>
  <c r="BV20" i="7"/>
  <c r="BF21" i="7"/>
  <c r="AT21" i="7"/>
  <c r="AJ26" i="7"/>
  <c r="CO10" i="7"/>
  <c r="CG28" i="7"/>
  <c r="DF12" i="7"/>
  <c r="CD15" i="7"/>
  <c r="CO11" i="7"/>
  <c r="AJ27" i="7"/>
  <c r="CM13" i="7"/>
  <c r="BG13" i="7"/>
  <c r="CB11" i="7"/>
  <c r="CT18" i="7"/>
  <c r="BI17" i="7"/>
  <c r="BK13" i="7"/>
  <c r="BW28" i="7"/>
  <c r="V28" i="7"/>
  <c r="AL28" i="7"/>
  <c r="BU17" i="7"/>
  <c r="DJ27" i="7"/>
  <c r="BF12" i="7"/>
  <c r="O20" i="7"/>
  <c r="W17" i="7"/>
  <c r="Q26" i="7"/>
  <c r="X16" i="7"/>
  <c r="N15" i="7"/>
  <c r="AC19" i="7"/>
  <c r="L20" i="7"/>
  <c r="BL27" i="7"/>
  <c r="CV27" i="7"/>
  <c r="Q13" i="7"/>
  <c r="Q17" i="7"/>
  <c r="BO26" i="7"/>
  <c r="M15" i="7"/>
  <c r="Y12" i="7"/>
  <c r="CH16" i="7"/>
  <c r="O18" i="7"/>
  <c r="DC27" i="7"/>
  <c r="DB10" i="7"/>
  <c r="AY12" i="7"/>
  <c r="CT16" i="7"/>
  <c r="CM18" i="7"/>
  <c r="DO27" i="7"/>
  <c r="T23" i="7"/>
  <c r="CV26" i="7"/>
  <c r="AW25" i="7"/>
  <c r="AH16" i="7"/>
  <c r="AA18" i="7"/>
  <c r="K11" i="7"/>
  <c r="CH13" i="7"/>
  <c r="BO15" i="7"/>
  <c r="S13" i="7"/>
  <c r="AB19" i="7"/>
  <c r="V18" i="7"/>
  <c r="AW27" i="7"/>
  <c r="BM15" i="7"/>
  <c r="BJ28" i="7"/>
  <c r="S16" i="7"/>
  <c r="AA16" i="7"/>
  <c r="AG28" i="7"/>
  <c r="CD14" i="7"/>
  <c r="DH22" i="7"/>
  <c r="CU17" i="7"/>
  <c r="CU18" i="7"/>
  <c r="AF27" i="7"/>
  <c r="BB13" i="7"/>
  <c r="DK15" i="7"/>
  <c r="CM12" i="7"/>
  <c r="BG18" i="7"/>
  <c r="BH27" i="7"/>
  <c r="T27" i="7"/>
  <c r="CB13" i="7"/>
  <c r="BO10" i="7"/>
  <c r="CF22" i="7"/>
  <c r="DJ12" i="7"/>
  <c r="DK28" i="7"/>
  <c r="AW11" i="7"/>
  <c r="AT16" i="7"/>
  <c r="CX16" i="7"/>
  <c r="BA20" i="7"/>
  <c r="BL11" i="7"/>
  <c r="BY28" i="7"/>
  <c r="BX22" i="7"/>
  <c r="CH21" i="7"/>
  <c r="AZ26" i="7"/>
  <c r="DF10" i="7"/>
  <c r="BL17" i="7"/>
  <c r="CM26" i="7"/>
  <c r="L24" i="7"/>
  <c r="AL23" i="7"/>
  <c r="AD19" i="7"/>
  <c r="DA19" i="7"/>
  <c r="DI22" i="7"/>
  <c r="BI26" i="7"/>
  <c r="V23" i="7"/>
  <c r="AB18" i="7"/>
  <c r="AC14" i="7"/>
  <c r="T10" i="7"/>
  <c r="AB23" i="7"/>
  <c r="U25" i="7"/>
  <c r="AK26" i="7"/>
  <c r="CQ17" i="7"/>
  <c r="BY25" i="7"/>
  <c r="BN26" i="7"/>
  <c r="CP17" i="7"/>
  <c r="AV18" i="7"/>
  <c r="AV11" i="7"/>
  <c r="AS12" i="7"/>
  <c r="BA17" i="7"/>
  <c r="BF22" i="7"/>
  <c r="CX25" i="7"/>
  <c r="DL17" i="7"/>
  <c r="CK18" i="7"/>
  <c r="AQ19" i="7"/>
  <c r="AO23" i="7"/>
  <c r="BF23" i="7"/>
  <c r="CH25" i="7"/>
  <c r="BZ24" i="7"/>
  <c r="I11" i="7"/>
  <c r="K14" i="7"/>
  <c r="BC19" i="7"/>
  <c r="BY20" i="7"/>
  <c r="BF26" i="7"/>
  <c r="AL18" i="7"/>
  <c r="O22" i="7"/>
  <c r="BS18" i="7"/>
  <c r="BX23" i="7"/>
  <c r="CB25" i="7"/>
  <c r="BW25" i="7"/>
  <c r="CV21" i="7"/>
  <c r="I15" i="7"/>
  <c r="BT15" i="7"/>
  <c r="DB19" i="7"/>
  <c r="AX13" i="7"/>
  <c r="AS14" i="7"/>
  <c r="BQ16" i="7"/>
  <c r="BL28" i="7"/>
  <c r="CH17" i="7"/>
  <c r="BU13" i="7"/>
  <c r="AA10" i="7"/>
  <c r="N11" i="7"/>
  <c r="Z20" i="7"/>
  <c r="BN15" i="7"/>
  <c r="CH28" i="7"/>
  <c r="BL12" i="7"/>
  <c r="AC18" i="7"/>
  <c r="BS23" i="7"/>
  <c r="BQ19" i="7"/>
  <c r="CU15" i="7"/>
  <c r="AL16" i="7"/>
  <c r="CF17" i="7"/>
  <c r="CI11" i="7"/>
  <c r="AB11" i="7"/>
  <c r="BL13" i="7"/>
  <c r="CO12" i="7"/>
  <c r="CW14" i="7"/>
  <c r="AQ25" i="7"/>
  <c r="AF28" i="7"/>
  <c r="U27" i="7"/>
  <c r="AW12" i="7"/>
  <c r="BN21" i="7"/>
  <c r="AC13" i="7"/>
  <c r="AV27" i="7"/>
  <c r="U17" i="7"/>
  <c r="X13" i="7"/>
  <c r="AN15" i="7"/>
  <c r="CO17" i="7"/>
  <c r="CN24" i="7"/>
  <c r="T24" i="7"/>
  <c r="AW21" i="7"/>
  <c r="BY12" i="7"/>
  <c r="CO14" i="7"/>
  <c r="BH21" i="7"/>
  <c r="BA10" i="7"/>
  <c r="AG12" i="7"/>
  <c r="CP11" i="7"/>
  <c r="CN28" i="7"/>
  <c r="AY23" i="7"/>
  <c r="BX11" i="7"/>
  <c r="DK27" i="7"/>
  <c r="BX21" i="7"/>
  <c r="BQ10" i="7"/>
  <c r="DM28" i="7"/>
  <c r="DH12" i="7"/>
  <c r="BF27" i="7"/>
  <c r="AC12" i="7"/>
  <c r="CA16" i="7"/>
  <c r="BQ22" i="7"/>
  <c r="K23" i="7"/>
  <c r="BJ27" i="7"/>
  <c r="O19" i="7"/>
  <c r="BK10" i="7"/>
  <c r="BU11" i="7"/>
  <c r="BT16" i="7"/>
  <c r="DH28" i="7"/>
  <c r="CJ11" i="7"/>
  <c r="CM20" i="7"/>
  <c r="AP12" i="7"/>
  <c r="DJ11" i="7"/>
  <c r="BB19" i="7"/>
  <c r="BK19" i="7"/>
  <c r="AU10" i="7"/>
  <c r="BD11" i="7"/>
  <c r="BZ16" i="7"/>
  <c r="AY27" i="7"/>
  <c r="AG23" i="7"/>
  <c r="CK23" i="7"/>
  <c r="CB18" i="7"/>
  <c r="CN22" i="7"/>
  <c r="AG11" i="7"/>
  <c r="DI21" i="7"/>
  <c r="DB26" i="7"/>
  <c r="AU26" i="7"/>
  <c r="BX25" i="7"/>
  <c r="CB20" i="7"/>
  <c r="BX15" i="7"/>
  <c r="BJ21" i="7"/>
  <c r="Z25" i="7"/>
  <c r="I13" i="7"/>
  <c r="U16" i="7"/>
  <c r="CO22" i="7"/>
  <c r="AD25" i="7"/>
  <c r="CJ24" i="7"/>
  <c r="Z24" i="7"/>
  <c r="AQ20" i="7"/>
  <c r="P17" i="7"/>
  <c r="DM24" i="7"/>
  <c r="DF23" i="7"/>
  <c r="U26" i="7"/>
  <c r="AX20" i="7"/>
  <c r="I24" i="7"/>
  <c r="G11" i="7"/>
  <c r="H16" i="7"/>
  <c r="G20" i="7"/>
  <c r="H27" i="7"/>
  <c r="H22" i="7"/>
  <c r="G25" i="7"/>
  <c r="H26" i="7"/>
  <c r="H24" i="7"/>
  <c r="H25" i="7"/>
  <c r="F17" i="7"/>
  <c r="F21" i="7"/>
  <c r="F27" i="7"/>
  <c r="F26" i="7"/>
  <c r="AI19" i="7"/>
  <c r="BJ24" i="7"/>
  <c r="AF19" i="7"/>
  <c r="DA18" i="7"/>
  <c r="DK20" i="7"/>
  <c r="BY26" i="7"/>
  <c r="DA22" i="7"/>
  <c r="CA17" i="7"/>
  <c r="BT17" i="7"/>
  <c r="BD23" i="7"/>
  <c r="BH23" i="7"/>
  <c r="AN24" i="7"/>
  <c r="AX11" i="7"/>
  <c r="CV22" i="7"/>
  <c r="CD26" i="7"/>
  <c r="CG19" i="7"/>
  <c r="AS25" i="7"/>
  <c r="Z17" i="7"/>
  <c r="AF23" i="7"/>
  <c r="AI25" i="7"/>
  <c r="AD22" i="7"/>
  <c r="DD26" i="7"/>
  <c r="AK28" i="7"/>
  <c r="CW11" i="7"/>
  <c r="DL15" i="7"/>
  <c r="P16" i="7"/>
  <c r="AU19" i="7"/>
  <c r="AX10" i="7"/>
  <c r="U13" i="7"/>
  <c r="AU11" i="7"/>
  <c r="CT27" i="7"/>
  <c r="W20" i="7"/>
  <c r="DH10" i="7"/>
  <c r="BV12" i="7"/>
  <c r="AO27" i="7"/>
  <c r="DC10" i="7"/>
  <c r="W11" i="7"/>
  <c r="AS16" i="7"/>
  <c r="BX20" i="7"/>
  <c r="AU13" i="7"/>
  <c r="CL18" i="7"/>
  <c r="AK25" i="7"/>
  <c r="CK22" i="7"/>
  <c r="DI11" i="7"/>
  <c r="CP16" i="7"/>
  <c r="DP11" i="7"/>
  <c r="BM20" i="7"/>
  <c r="CO27" i="7"/>
  <c r="M13" i="7"/>
  <c r="AK12" i="7"/>
  <c r="O14" i="7"/>
  <c r="BM11" i="7"/>
  <c r="BU25" i="7"/>
  <c r="CT13" i="7"/>
  <c r="BO28" i="7"/>
  <c r="DO11" i="7"/>
  <c r="AV13" i="7"/>
  <c r="BZ10" i="7"/>
  <c r="AL14" i="7"/>
  <c r="BM24" i="7"/>
  <c r="CV25" i="7"/>
  <c r="T22" i="7"/>
  <c r="BS10" i="7"/>
  <c r="M12" i="7"/>
  <c r="AI27" i="7"/>
  <c r="BV11" i="7"/>
  <c r="CS20" i="7"/>
  <c r="CT28" i="7"/>
  <c r="BU27" i="7"/>
  <c r="AM17" i="7"/>
  <c r="BL19" i="7"/>
  <c r="CW27" i="7"/>
  <c r="BS28" i="7"/>
  <c r="BW13" i="7"/>
  <c r="DA16" i="7"/>
  <c r="BB17" i="7"/>
  <c r="AV10" i="7"/>
  <c r="Q12" i="7"/>
  <c r="X12" i="7"/>
  <c r="DB23" i="7"/>
  <c r="CJ19" i="7"/>
  <c r="CJ26" i="7"/>
  <c r="S18" i="7"/>
  <c r="DK10" i="7"/>
  <c r="V10" i="7"/>
  <c r="CH18" i="7"/>
  <c r="CQ12" i="7"/>
  <c r="BC12" i="7"/>
  <c r="DK12" i="7"/>
  <c r="X15" i="7"/>
  <c r="AP17" i="7"/>
  <c r="DH11" i="7"/>
  <c r="BF20" i="7"/>
  <c r="CQ10" i="7"/>
  <c r="BC10" i="7"/>
  <c r="AP16" i="7"/>
  <c r="AY20" i="7"/>
  <c r="AS21" i="7"/>
  <c r="U18" i="7"/>
  <c r="CW12" i="7"/>
  <c r="AB13" i="7"/>
  <c r="DI25" i="7"/>
  <c r="AC26" i="7"/>
  <c r="AM25" i="7"/>
  <c r="CY20" i="7"/>
  <c r="BH18" i="7"/>
  <c r="AJ23" i="7"/>
  <c r="V26" i="7"/>
  <c r="CZ17" i="7"/>
  <c r="BJ18" i="7"/>
  <c r="CK17" i="7"/>
  <c r="AN18" i="7"/>
  <c r="DH24" i="7"/>
  <c r="Q25" i="7"/>
  <c r="BP23" i="7"/>
  <c r="Z22" i="7"/>
  <c r="L18" i="7"/>
  <c r="BA25" i="7"/>
  <c r="BT24" i="7"/>
  <c r="BA22" i="7"/>
  <c r="I20" i="7"/>
  <c r="DM10" i="7"/>
  <c r="T17" i="7"/>
  <c r="BT23" i="7"/>
  <c r="CG22" i="7"/>
  <c r="BP25" i="7"/>
  <c r="BB22" i="7"/>
  <c r="AJ21" i="7"/>
  <c r="BN20" i="7"/>
  <c r="BN19" i="7"/>
  <c r="AU25" i="7"/>
  <c r="Y22" i="7"/>
  <c r="BV19" i="7"/>
  <c r="BF25" i="7"/>
  <c r="BM17" i="7"/>
  <c r="CQ21" i="7"/>
  <c r="AL20" i="7"/>
  <c r="BH22" i="7"/>
  <c r="K24" i="7"/>
  <c r="AF21" i="7"/>
  <c r="AQ16" i="7"/>
  <c r="CG17" i="7"/>
  <c r="DA23" i="7"/>
  <c r="AY11" i="7"/>
  <c r="AG15" i="7"/>
  <c r="AX14" i="7"/>
  <c r="M19" i="7"/>
  <c r="BY16" i="7"/>
  <c r="DB17" i="7"/>
  <c r="AU28" i="7"/>
  <c r="AU15" i="7"/>
  <c r="Q11" i="7"/>
  <c r="T15" i="7"/>
  <c r="AK20" i="7"/>
  <c r="AP28" i="7"/>
  <c r="AH13" i="7"/>
  <c r="S15" i="7"/>
  <c r="N13" i="7"/>
  <c r="CS18" i="7"/>
  <c r="CB10" i="7"/>
  <c r="DI24" i="7"/>
  <c r="BM23" i="7"/>
  <c r="BP24" i="7"/>
  <c r="T13" i="7"/>
  <c r="BP15" i="7"/>
  <c r="DH15" i="7"/>
  <c r="AZ18" i="7"/>
  <c r="DO28" i="7"/>
  <c r="CZ28" i="7"/>
  <c r="DF15" i="7"/>
  <c r="BU21" i="7"/>
  <c r="CI10" i="7"/>
  <c r="CM11" i="7"/>
  <c r="BJ15" i="7"/>
  <c r="X20" i="7"/>
  <c r="AW20" i="7"/>
  <c r="BI27" i="7"/>
  <c r="AO11" i="7"/>
  <c r="CQ14" i="7"/>
  <c r="CU10" i="7"/>
  <c r="P22" i="7"/>
  <c r="AF18" i="7"/>
  <c r="CY11" i="7"/>
  <c r="AW10" i="7"/>
  <c r="BB14" i="7"/>
  <c r="BM10" i="7"/>
  <c r="N17" i="7"/>
  <c r="AP19" i="7"/>
  <c r="BF28" i="7"/>
  <c r="CO15" i="7"/>
  <c r="AZ16" i="7"/>
  <c r="CB21" i="7"/>
  <c r="CQ18" i="7"/>
  <c r="DG27" i="7"/>
  <c r="AV12" i="7"/>
  <c r="BM16" i="7"/>
  <c r="AM15" i="7"/>
  <c r="DC18" i="7"/>
  <c r="CU21" i="7"/>
  <c r="BD27" i="7"/>
  <c r="AA25" i="7"/>
  <c r="DH23" i="7"/>
  <c r="Z19" i="7"/>
  <c r="L28" i="7"/>
  <c r="CZ10" i="7"/>
  <c r="BU12" i="7"/>
  <c r="BN18" i="7"/>
  <c r="DB25" i="7"/>
  <c r="P12" i="7"/>
  <c r="N12" i="7"/>
  <c r="CI14" i="7"/>
  <c r="DN18" i="7"/>
  <c r="CK27" i="7"/>
  <c r="DD27" i="7"/>
  <c r="CP27" i="7"/>
  <c r="DK14" i="7"/>
  <c r="AC16" i="7"/>
  <c r="BB21" i="7"/>
  <c r="AT26" i="7"/>
  <c r="BG16" i="7"/>
  <c r="AP10" i="7"/>
  <c r="AH23" i="7"/>
  <c r="BP21" i="7"/>
  <c r="BP20" i="7"/>
  <c r="CS25" i="7"/>
  <c r="M24" i="7"/>
  <c r="CG18" i="7"/>
  <c r="DL21" i="7"/>
  <c r="AZ20" i="7"/>
  <c r="CG25" i="7"/>
  <c r="CZ22" i="7"/>
  <c r="CQ28" i="7"/>
  <c r="DA20" i="7"/>
  <c r="AA19" i="7"/>
  <c r="BV21" i="7"/>
  <c r="V20" i="7"/>
  <c r="Z26" i="7"/>
  <c r="CW22" i="7"/>
  <c r="I26" i="7"/>
  <c r="AZ11" i="7"/>
  <c r="T26" i="7"/>
  <c r="CD20" i="7"/>
  <c r="AC20" i="7"/>
  <c r="Q22" i="7"/>
  <c r="BH24" i="7"/>
  <c r="AV19" i="7"/>
  <c r="AX24" i="7"/>
  <c r="AX17" i="7"/>
  <c r="W24" i="7"/>
  <c r="AH21" i="7"/>
  <c r="BF17" i="7"/>
  <c r="CC24" i="7"/>
  <c r="AF26" i="7"/>
  <c r="AC23" i="7"/>
  <c r="AV26" i="7"/>
  <c r="CS24" i="7"/>
  <c r="CC17" i="7"/>
  <c r="BT26" i="7"/>
  <c r="DD23" i="7"/>
  <c r="AJ25" i="7"/>
  <c r="U20" i="7"/>
  <c r="BW20" i="7"/>
  <c r="Z12" i="7"/>
  <c r="BD16" i="7"/>
  <c r="CM10" i="7"/>
  <c r="AI15" i="7"/>
  <c r="DJ15" i="7"/>
  <c r="AB20" i="7"/>
  <c r="BM19" i="7"/>
  <c r="BZ11" i="7"/>
  <c r="CM14" i="7"/>
  <c r="AY14" i="7"/>
  <c r="DP15" i="7"/>
  <c r="BH15" i="7"/>
  <c r="BK12" i="7"/>
  <c r="W10" i="7"/>
  <c r="CU13" i="7"/>
  <c r="O16" i="7"/>
  <c r="L21" i="7"/>
  <c r="CL25" i="7"/>
  <c r="BU24" i="7"/>
  <c r="CC22" i="7"/>
  <c r="CL28" i="7"/>
  <c r="CX10" i="7"/>
  <c r="CL14" i="7"/>
  <c r="CY17" i="7"/>
  <c r="DF24" i="7"/>
  <c r="CW13" i="7"/>
  <c r="CH15" i="7"/>
  <c r="AL13" i="7"/>
  <c r="BK18" i="7"/>
  <c r="AA27" i="7"/>
  <c r="BK15" i="7"/>
  <c r="AA12" i="7"/>
  <c r="CO16" i="7"/>
  <c r="CB15" i="7"/>
  <c r="CU23" i="7"/>
  <c r="BS12" i="7"/>
  <c r="DI13" i="7"/>
  <c r="BH14" i="7"/>
  <c r="AV23" i="7"/>
  <c r="Z23" i="7"/>
  <c r="M20" i="7"/>
  <c r="AO20" i="7"/>
  <c r="CX12" i="7"/>
  <c r="DD20" i="7"/>
  <c r="DI28" i="7"/>
  <c r="AY15" i="7"/>
  <c r="V12" i="7"/>
  <c r="BX13" i="7"/>
  <c r="BN22" i="7"/>
  <c r="O12" i="7"/>
  <c r="CL27" i="7"/>
  <c r="DN13" i="7"/>
  <c r="V14" i="7"/>
  <c r="BD15" i="7"/>
  <c r="CL19" i="7"/>
  <c r="CQ27" i="7"/>
  <c r="DJ20" i="7"/>
  <c r="DD25" i="7"/>
  <c r="Z13" i="7"/>
  <c r="BB15" i="7"/>
  <c r="BO14" i="7"/>
  <c r="CD18" i="7"/>
  <c r="CI21" i="7"/>
  <c r="BP27" i="7"/>
  <c r="AW15" i="7"/>
  <c r="BH19" i="7"/>
  <c r="CT12" i="7"/>
  <c r="DP10" i="7"/>
  <c r="BJ12" i="7"/>
  <c r="BG12" i="7"/>
  <c r="V16" i="7"/>
  <c r="DO20" i="7"/>
  <c r="CD12" i="7"/>
  <c r="CQ26" i="7"/>
  <c r="CL26" i="7"/>
  <c r="BC21" i="7"/>
  <c r="CB19" i="7"/>
  <c r="CL22" i="7"/>
  <c r="DC21" i="7"/>
  <c r="BY22" i="7"/>
  <c r="AH17" i="7"/>
  <c r="CG24" i="7"/>
  <c r="AW26" i="7"/>
  <c r="DK23" i="7"/>
  <c r="AA21" i="7"/>
  <c r="AC25" i="7"/>
  <c r="CZ19" i="7"/>
  <c r="BO16" i="7"/>
  <c r="Q18" i="7"/>
  <c r="CC26" i="7"/>
  <c r="S23" i="7"/>
  <c r="CA20" i="7"/>
  <c r="BT21" i="7"/>
  <c r="DC26" i="7"/>
  <c r="CW25" i="7"/>
  <c r="BL20" i="7"/>
  <c r="X26" i="7"/>
  <c r="AB26" i="7"/>
  <c r="CX21" i="7"/>
  <c r="DG14" i="7"/>
  <c r="AX18" i="7"/>
  <c r="M26" i="7"/>
  <c r="BN23" i="7"/>
  <c r="BG21" i="7"/>
  <c r="AJ20" i="7"/>
  <c r="M23" i="7"/>
  <c r="AS24" i="7"/>
  <c r="BQ26" i="7"/>
  <c r="BX17" i="7"/>
  <c r="CL10" i="7"/>
  <c r="AW28" i="7"/>
  <c r="BW23" i="7"/>
  <c r="DK26" i="7"/>
  <c r="CY23" i="7"/>
  <c r="AD21" i="7"/>
  <c r="BG26" i="7"/>
  <c r="DN21" i="7"/>
  <c r="CW23" i="7"/>
  <c r="BD22" i="7"/>
  <c r="CD17" i="7"/>
  <c r="DC12" i="7"/>
  <c r="K13" i="7"/>
  <c r="BG15" i="7"/>
  <c r="BC20" i="7"/>
  <c r="AC11" i="7"/>
  <c r="O28" i="7"/>
  <c r="BW10" i="7"/>
  <c r="AB16" i="7"/>
  <c r="AZ10" i="7"/>
  <c r="CG20" i="7"/>
  <c r="CV11" i="7"/>
  <c r="CC15" i="7"/>
  <c r="AI13" i="7"/>
  <c r="K28" i="7"/>
  <c r="BD20" i="7"/>
  <c r="X27" i="7"/>
  <c r="U11" i="7"/>
  <c r="CC16" i="7"/>
  <c r="AU22" i="7"/>
  <c r="AL26" i="7"/>
  <c r="V22" i="7"/>
  <c r="BS11" i="7"/>
  <c r="AJ14" i="7"/>
  <c r="CT15" i="7"/>
  <c r="AG18" i="7"/>
  <c r="CM27" i="7"/>
  <c r="Z10" i="7"/>
  <c r="AQ12" i="7"/>
  <c r="CG14" i="7"/>
  <c r="AX21" i="7"/>
  <c r="BN12" i="7"/>
  <c r="BW12" i="7"/>
  <c r="Y17" i="7"/>
  <c r="BM13" i="7"/>
  <c r="DA15" i="7"/>
  <c r="CU19" i="7"/>
  <c r="AK11" i="7"/>
  <c r="BF16" i="7"/>
  <c r="CK13" i="7"/>
  <c r="CZ24" i="7"/>
  <c r="AI24" i="7"/>
  <c r="DA25" i="7"/>
  <c r="DG15" i="7"/>
  <c r="AW14" i="7"/>
  <c r="BC15" i="7"/>
  <c r="BM18" i="7"/>
  <c r="P28" i="7"/>
  <c r="CC11" i="7"/>
  <c r="BH11" i="7"/>
  <c r="DI20" i="7"/>
  <c r="DB28" i="7"/>
  <c r="BO13" i="7"/>
  <c r="BS15" i="7"/>
  <c r="AO28" i="7"/>
  <c r="CS19" i="7"/>
  <c r="O13" i="7"/>
  <c r="BN11" i="7"/>
  <c r="CW16" i="7"/>
  <c r="CD22" i="7"/>
  <c r="AP24" i="7"/>
  <c r="DD17" i="7"/>
  <c r="M21" i="7"/>
  <c r="DA10" i="7"/>
  <c r="CC12" i="7"/>
  <c r="AA22" i="7"/>
  <c r="BV28" i="7"/>
  <c r="CL15" i="7"/>
  <c r="BW18" i="7"/>
  <c r="CY27" i="7"/>
  <c r="S12" i="7"/>
  <c r="AT15" i="7"/>
  <c r="BU10" i="7"/>
  <c r="BG17" i="7"/>
  <c r="DB13" i="7"/>
  <c r="CN12" i="7"/>
  <c r="CC13" i="7"/>
  <c r="BL26" i="7"/>
  <c r="CO25" i="7"/>
  <c r="CM21" i="7"/>
  <c r="DJ16" i="7"/>
  <c r="U21" i="7"/>
  <c r="BO25" i="7"/>
  <c r="CF26" i="7"/>
  <c r="CQ16" i="7"/>
  <c r="BQ17" i="7"/>
  <c r="CV24" i="7"/>
  <c r="AZ25" i="7"/>
  <c r="CL24" i="7"/>
  <c r="BG20" i="7"/>
  <c r="CL21" i="7"/>
  <c r="DJ14" i="7"/>
  <c r="AO15" i="7"/>
  <c r="O25" i="7"/>
  <c r="AH26" i="7"/>
  <c r="BH25" i="7"/>
  <c r="AZ21" i="7"/>
  <c r="W16" i="7"/>
  <c r="CT25" i="7"/>
  <c r="L22" i="7"/>
  <c r="AN22" i="7"/>
  <c r="I22" i="7"/>
  <c r="G22" i="7"/>
  <c r="H10" i="7"/>
  <c r="H14" i="7"/>
  <c r="G28" i="7"/>
  <c r="H28" i="7"/>
  <c r="G10" i="7"/>
  <c r="H17" i="7"/>
  <c r="H21" i="7"/>
  <c r="G19" i="7"/>
  <c r="F16" i="7"/>
  <c r="F11" i="7"/>
  <c r="F15" i="7"/>
  <c r="F12" i="7"/>
  <c r="F23" i="7"/>
  <c r="CL11" i="7"/>
  <c r="AF17" i="7"/>
  <c r="BC18" i="7"/>
  <c r="AO22" i="7"/>
  <c r="DA24" i="7"/>
  <c r="DC22" i="7"/>
  <c r="AH20" i="7"/>
  <c r="AH19" i="7"/>
  <c r="BL18" i="7"/>
  <c r="BU23" i="7"/>
  <c r="DI26" i="7"/>
  <c r="CZ18" i="7"/>
  <c r="BN10" i="7"/>
  <c r="BD25" i="7"/>
  <c r="AT19" i="7"/>
  <c r="AY22" i="7"/>
  <c r="BJ25" i="7"/>
  <c r="P25" i="7"/>
  <c r="CT26" i="7"/>
  <c r="BS26" i="7"/>
  <c r="CP19" i="7"/>
  <c r="CJ21" i="7"/>
  <c r="CA22" i="7"/>
  <c r="BB25" i="7"/>
  <c r="AG19" i="7"/>
  <c r="BP12" i="7"/>
  <c r="AB12" i="7"/>
  <c r="L15" i="7"/>
  <c r="Y10" i="7"/>
  <c r="CF15" i="7"/>
  <c r="Q20" i="7"/>
  <c r="CG10" i="7"/>
  <c r="BQ13" i="7"/>
  <c r="AJ13" i="7"/>
  <c r="AI12" i="7"/>
  <c r="AL17" i="7"/>
  <c r="U10" i="7"/>
  <c r="AB27" i="7"/>
  <c r="X14" i="7"/>
  <c r="BI15" i="7"/>
  <c r="BP16" i="7"/>
  <c r="BL15" i="7"/>
  <c r="DH26" i="7"/>
  <c r="AP26" i="7"/>
  <c r="BI20" i="7"/>
  <c r="CV28" i="7"/>
  <c r="AO13" i="7"/>
  <c r="BA16" i="7"/>
  <c r="CD16" i="7"/>
  <c r="AG13" i="7"/>
  <c r="CV17" i="7"/>
  <c r="Z14" i="7"/>
  <c r="CY13" i="7"/>
  <c r="DL13" i="7"/>
  <c r="DA17" i="7"/>
  <c r="AN28" i="7"/>
  <c r="CH11" i="7"/>
  <c r="BP13" i="7"/>
  <c r="DA14" i="7"/>
  <c r="DO21" i="7"/>
  <c r="K27" i="7"/>
  <c r="CG12" i="7"/>
  <c r="BJ16" i="7"/>
  <c r="K26" i="7"/>
  <c r="CV19" i="7"/>
  <c r="CN20" i="7"/>
  <c r="AZ12" i="7"/>
  <c r="V13" i="7"/>
  <c r="O15" i="7"/>
  <c r="CK16" i="7"/>
  <c r="CZ20" i="7"/>
  <c r="BT27" i="7"/>
  <c r="AA28" i="7"/>
  <c r="BD13" i="7"/>
  <c r="DH17" i="7"/>
  <c r="CJ27" i="7"/>
  <c r="DO10" i="7"/>
  <c r="CF14" i="7"/>
  <c r="BM27" i="7"/>
  <c r="DA28" i="7"/>
  <c r="DM21" i="7"/>
  <c r="CA10" i="7"/>
  <c r="DJ13" i="7"/>
  <c r="BU20" i="7"/>
  <c r="Q24" i="7"/>
  <c r="DN27" i="7"/>
  <c r="BB11" i="7"/>
  <c r="BQ27" i="7"/>
  <c r="CV13" i="7"/>
  <c r="DB11" i="7"/>
  <c r="BS20" i="7"/>
  <c r="AH10" i="7"/>
  <c r="CY12" i="7"/>
  <c r="AQ13" i="7"/>
  <c r="DP20" i="7"/>
  <c r="AL27" i="7"/>
  <c r="DA13" i="7"/>
  <c r="CJ28" i="7"/>
  <c r="DN10" i="7"/>
  <c r="CQ19" i="7"/>
  <c r="BZ20" i="7"/>
  <c r="BQ11" i="7"/>
  <c r="DH20" i="7"/>
  <c r="BK24" i="7"/>
  <c r="CV16" i="7"/>
  <c r="BW17" i="7"/>
  <c r="AQ24" i="7"/>
  <c r="CX26" i="7"/>
  <c r="CK20" i="7"/>
  <c r="AN23" i="7"/>
  <c r="CM23" i="7"/>
  <c r="P24" i="7"/>
  <c r="AP18" i="7"/>
  <c r="DO23" i="7"/>
  <c r="DC19" i="7"/>
  <c r="BP28" i="7"/>
  <c r="AD17" i="7"/>
  <c r="BK21" i="7"/>
  <c r="P23" i="7"/>
  <c r="AQ22" i="7"/>
  <c r="CJ17" i="7"/>
  <c r="CU20" i="7"/>
  <c r="CO23" i="7"/>
  <c r="CX22" i="7"/>
  <c r="AH24" i="7"/>
  <c r="I23" i="7"/>
  <c r="AL12" i="7"/>
  <c r="CQ20" i="7"/>
  <c r="BM21" i="7"/>
  <c r="AJ24" i="7"/>
  <c r="CS23" i="7"/>
  <c r="Y25" i="7"/>
  <c r="CD24" i="7"/>
  <c r="L17" i="7"/>
  <c r="BI22" i="7"/>
  <c r="BQ25" i="7"/>
  <c r="CZ25" i="7"/>
  <c r="CC18" i="7"/>
  <c r="AZ27" i="7"/>
  <c r="CL17" i="7"/>
  <c r="Y18" i="7"/>
  <c r="AI20" i="7"/>
  <c r="BA24" i="7"/>
  <c r="BV25" i="7"/>
  <c r="CW19" i="7"/>
  <c r="BJ17" i="7"/>
  <c r="BT19" i="7"/>
  <c r="AS26" i="7"/>
  <c r="AH27" i="7"/>
  <c r="BZ28" i="7"/>
  <c r="DP27" i="7"/>
  <c r="BV14" i="7"/>
  <c r="BC11" i="7"/>
  <c r="BO21" i="7"/>
  <c r="AD20" i="7"/>
  <c r="AS17" i="7"/>
  <c r="BF10" i="7"/>
  <c r="AN10" i="7"/>
  <c r="BJ13" i="7"/>
  <c r="DC13" i="7"/>
  <c r="AO17" i="7"/>
  <c r="M11" i="7"/>
  <c r="AB10" i="7"/>
  <c r="BD14" i="7"/>
  <c r="BB12" i="7"/>
  <c r="DP25" i="7"/>
  <c r="X24" i="7"/>
  <c r="DM25" i="7"/>
  <c r="AI16" i="7"/>
  <c r="BX27" i="7"/>
  <c r="BC13" i="7"/>
  <c r="AO14" i="7"/>
  <c r="BI12" i="7"/>
  <c r="CK14" i="7"/>
  <c r="CI20" i="7"/>
  <c r="BG11" i="7"/>
  <c r="S11" i="7"/>
  <c r="BK28" i="7"/>
  <c r="BI19" i="7"/>
  <c r="AT24" i="7"/>
  <c r="AI11" i="7"/>
  <c r="AD27" i="7"/>
  <c r="BT13" i="7"/>
  <c r="BN16" i="7"/>
  <c r="BX19" i="7"/>
  <c r="AX12" i="7"/>
  <c r="BA27" i="7"/>
  <c r="DA12" i="7"/>
  <c r="DP26" i="7"/>
  <c r="U19" i="7"/>
  <c r="AX23" i="7"/>
  <c r="AW18" i="7"/>
  <c r="CB28" i="7"/>
  <c r="DN11" i="7"/>
  <c r="AA13" i="7"/>
  <c r="DM11" i="7"/>
  <c r="DH14" i="7"/>
  <c r="CA18" i="7"/>
  <c r="Y11" i="7"/>
  <c r="BI14" i="7"/>
  <c r="W21" i="7"/>
  <c r="DG13" i="7"/>
  <c r="M27" i="7"/>
  <c r="CV10" i="7"/>
  <c r="BX14" i="7"/>
  <c r="CU14" i="7"/>
  <c r="BC25" i="7"/>
  <c r="CI24" i="7"/>
  <c r="DN24" i="7"/>
  <c r="AU21" i="7"/>
  <c r="CG11" i="7"/>
  <c r="AQ15" i="7"/>
  <c r="AL19" i="7"/>
  <c r="AX28" i="7"/>
  <c r="DD12" i="7"/>
  <c r="AD13" i="7"/>
  <c r="S14" i="7"/>
  <c r="CX18" i="7"/>
  <c r="DH13" i="7"/>
  <c r="AT27" i="7"/>
  <c r="DF14" i="7"/>
  <c r="AA15" i="7"/>
  <c r="DM18" i="7"/>
  <c r="CJ10" i="7"/>
  <c r="AT10" i="7"/>
  <c r="AX25" i="7"/>
  <c r="BN17" i="7"/>
  <c r="BN24" i="7"/>
  <c r="K21" i="7"/>
  <c r="BG10" i="7"/>
  <c r="BI25" i="7"/>
  <c r="CL23" i="7"/>
  <c r="AA24" i="7"/>
  <c r="AK23" i="7"/>
  <c r="CF21" i="7"/>
  <c r="T20" i="7"/>
  <c r="CT17" i="7"/>
  <c r="DL23" i="7"/>
  <c r="AV20" i="7"/>
  <c r="I19" i="7"/>
  <c r="DO15" i="7"/>
  <c r="BI23" i="7"/>
  <c r="CG21" i="7"/>
  <c r="AC21" i="7"/>
  <c r="AT22" i="7"/>
  <c r="P26" i="7"/>
  <c r="AU24" i="7"/>
  <c r="AO25" i="7"/>
  <c r="CF20" i="7"/>
  <c r="I21" i="7"/>
  <c r="P15" i="7"/>
  <c r="BO17" i="7"/>
  <c r="BM25" i="7"/>
  <c r="DF26" i="7"/>
  <c r="BA26" i="7"/>
  <c r="DF19" i="7"/>
  <c r="O21" i="7"/>
  <c r="BO24" i="7"/>
  <c r="CP26" i="7"/>
  <c r="CB24" i="7"/>
  <c r="I16" i="7"/>
  <c r="CI12" i="7"/>
  <c r="BW21" i="7"/>
  <c r="AJ22" i="7"/>
  <c r="Q23" i="7"/>
  <c r="AA20" i="7"/>
  <c r="BF18" i="7"/>
  <c r="CZ26" i="7"/>
  <c r="AN19" i="7"/>
  <c r="CK26" i="7"/>
  <c r="CU26" i="7"/>
  <c r="Z18" i="7"/>
  <c r="I18" i="7"/>
  <c r="V19" i="7"/>
  <c r="W27" i="7"/>
  <c r="CF27" i="7"/>
  <c r="K10" i="7"/>
  <c r="BH10" i="7"/>
  <c r="CC27" i="7"/>
  <c r="BU15" i="7"/>
  <c r="BQ18" i="7"/>
  <c r="CA27" i="7"/>
  <c r="CS14" i="7"/>
  <c r="DN28" i="7"/>
  <c r="CS12" i="7"/>
  <c r="DJ18" i="7"/>
  <c r="AF15" i="7"/>
  <c r="CS11" i="7"/>
  <c r="BD12" i="7"/>
  <c r="AC17" i="7"/>
  <c r="DN25" i="7"/>
  <c r="AV25" i="7"/>
  <c r="S20" i="7"/>
  <c r="BA18" i="7"/>
  <c r="X10" i="7"/>
  <c r="S27" i="7"/>
  <c r="M28" i="7"/>
  <c r="DP13" i="7"/>
  <c r="V17" i="7"/>
  <c r="CW10" i="7"/>
  <c r="BI10" i="7"/>
  <c r="M16" i="7"/>
  <c r="X18" i="7"/>
  <c r="M10" i="7"/>
  <c r="V15" i="7"/>
  <c r="DD21" i="7"/>
  <c r="S28" i="7"/>
  <c r="AF14" i="7"/>
  <c r="AL10" i="7"/>
  <c r="AG25" i="7"/>
  <c r="AU17" i="7"/>
  <c r="AC27" i="7"/>
  <c r="CG13" i="7"/>
  <c r="DI15" i="7"/>
  <c r="W14" i="7"/>
  <c r="O23" i="7"/>
  <c r="CA12" i="7"/>
  <c r="CN10" i="7"/>
  <c r="BJ10" i="7"/>
  <c r="DM14" i="7"/>
  <c r="Y14" i="7"/>
  <c r="AA11" i="7"/>
  <c r="CF12" i="7"/>
  <c r="DL14" i="7"/>
  <c r="DC15" i="7"/>
  <c r="X22" i="7"/>
  <c r="AY26" i="7"/>
  <c r="S25" i="7"/>
  <c r="N25" i="7"/>
  <c r="BH13" i="7"/>
  <c r="DL22" i="7"/>
  <c r="BV13" i="7"/>
  <c r="AC10" i="7"/>
  <c r="AS28" i="7"/>
  <c r="AI14" i="7"/>
  <c r="L25" i="7"/>
  <c r="Z27" i="7"/>
  <c r="CH12" i="7"/>
  <c r="BN28" i="7"/>
  <c r="BF13" i="7"/>
  <c r="AL15" i="7"/>
  <c r="DQ13" i="7"/>
  <c r="DF13" i="7"/>
  <c r="AP25" i="7"/>
  <c r="CB22" i="7"/>
  <c r="Y19" i="7"/>
  <c r="DI10" i="7"/>
  <c r="BT22" i="7"/>
  <c r="AU20" i="7"/>
  <c r="CP22" i="7"/>
  <c r="N26" i="7"/>
  <c r="DB22" i="7"/>
  <c r="BS16" i="7"/>
  <c r="CF19" i="7"/>
  <c r="P18" i="7"/>
  <c r="DF25" i="7"/>
  <c r="CP23" i="7"/>
  <c r="DN23" i="7"/>
  <c r="DI17" i="7"/>
  <c r="BH17" i="7"/>
  <c r="L23" i="7"/>
  <c r="BC24" i="7"/>
  <c r="K25" i="7"/>
  <c r="S22" i="7"/>
  <c r="AO26" i="7"/>
  <c r="BW24" i="7"/>
  <c r="L19" i="7"/>
  <c r="BJ20" i="7"/>
  <c r="AG22" i="7"/>
  <c r="T21" i="7"/>
  <c r="AK17" i="7"/>
  <c r="DG22" i="7"/>
  <c r="BX24" i="7"/>
  <c r="CX23" i="7"/>
  <c r="DH19" i="7"/>
  <c r="AJ19" i="7"/>
  <c r="X19" i="7"/>
  <c r="BL25" i="7"/>
  <c r="BA15" i="7"/>
  <c r="DL18" i="7"/>
  <c r="BV24" i="7"/>
  <c r="BL24" i="7"/>
  <c r="BI21" i="7"/>
  <c r="Y26" i="7"/>
  <c r="CB26" i="7"/>
  <c r="CW26" i="7"/>
  <c r="CP24" i="7"/>
  <c r="AD18" i="7"/>
  <c r="BL23" i="7"/>
  <c r="BJ26" i="7"/>
  <c r="T12" i="7"/>
  <c r="AZ14" i="7"/>
  <c r="N16" i="7"/>
  <c r="CU12" i="7"/>
  <c r="BI13" i="7"/>
  <c r="Q28" i="7"/>
  <c r="L16" i="7"/>
  <c r="CM15" i="7"/>
  <c r="AJ17" i="7"/>
  <c r="CA13" i="7"/>
  <c r="AT28" i="7"/>
  <c r="BF11" i="7"/>
  <c r="BN14" i="7"/>
  <c r="DM15" i="7"/>
  <c r="CO19" i="7"/>
  <c r="BD18" i="7"/>
  <c r="AC28" i="7"/>
  <c r="DJ26" i="7"/>
  <c r="CD25" i="7"/>
  <c r="AS18" i="7"/>
  <c r="DG12" i="7"/>
  <c r="BW14" i="7"/>
  <c r="Q27" i="7"/>
  <c r="BK11" i="7"/>
  <c r="BC14" i="7"/>
  <c r="DF20" i="7"/>
  <c r="BL21" i="7"/>
  <c r="DA11" i="7"/>
  <c r="K12" i="7"/>
  <c r="BZ13" i="7"/>
  <c r="AP11" i="7"/>
  <c r="T14" i="7"/>
  <c r="Z15" i="7"/>
  <c r="N10" i="7"/>
  <c r="AH18" i="7"/>
  <c r="S19" i="7"/>
  <c r="BY27" i="7"/>
  <c r="CZ16" i="7"/>
  <c r="AG21" i="7"/>
  <c r="BK20" i="7"/>
  <c r="AM26" i="7"/>
  <c r="BT18" i="7"/>
  <c r="BV10" i="7"/>
  <c r="Q16" i="7"/>
  <c r="O11" i="7"/>
  <c r="AI10" i="7"/>
  <c r="CF18" i="7"/>
  <c r="L12" i="7"/>
  <c r="M17" i="7"/>
  <c r="DF27" i="7"/>
  <c r="M14" i="7"/>
  <c r="AJ10" i="7"/>
  <c r="CX14" i="7"/>
  <c r="Y15" i="7"/>
  <c r="Q19" i="7"/>
  <c r="CL13" i="7"/>
  <c r="V11" i="7"/>
  <c r="DH18" i="7"/>
  <c r="AO18" i="7"/>
  <c r="DP22" i="7"/>
  <c r="CW28" i="7"/>
  <c r="BP11" i="7"/>
  <c r="AO12" i="7"/>
  <c r="BQ14" i="7"/>
  <c r="BW15" i="7"/>
  <c r="O17" i="7"/>
  <c r="AS13" i="7"/>
  <c r="BZ27" i="7"/>
  <c r="DD14" i="7"/>
  <c r="CV18" i="7"/>
  <c r="CY28" i="7"/>
  <c r="DD11" i="7"/>
  <c r="DC14" i="7"/>
  <c r="CK12" i="7"/>
  <c r="L13" i="7"/>
  <c r="CN15" i="7"/>
  <c r="AS11" i="7"/>
  <c r="CN11" i="7"/>
  <c r="CN18" i="7"/>
  <c r="CH23" i="7"/>
  <c r="AW23" i="7"/>
  <c r="AI23" i="7"/>
  <c r="W26" i="7"/>
  <c r="CY26" i="7"/>
  <c r="CI19" i="7"/>
  <c r="CI18" i="7"/>
  <c r="BH26" i="7"/>
  <c r="AD26" i="7"/>
  <c r="AN25" i="7"/>
  <c r="BC16" i="7"/>
  <c r="BS19" i="7"/>
  <c r="CA21" i="7"/>
  <c r="DB24" i="7"/>
  <c r="BI16" i="7"/>
  <c r="DI19" i="7"/>
  <c r="S26" i="7"/>
  <c r="DK18" i="7"/>
  <c r="AY17" i="7"/>
  <c r="BD19" i="7"/>
  <c r="BJ23" i="7"/>
  <c r="BB26" i="7"/>
  <c r="Y23" i="7"/>
  <c r="DL25" i="7"/>
  <c r="H20" i="7"/>
  <c r="H13" i="7"/>
  <c r="H12" i="7"/>
  <c r="G15" i="7"/>
  <c r="G12" i="7"/>
  <c r="H11" i="7"/>
  <c r="G18" i="7"/>
  <c r="G23" i="7"/>
  <c r="G26" i="7"/>
  <c r="G24" i="7"/>
  <c r="F10" i="7"/>
  <c r="F20" i="7"/>
  <c r="F14" i="7"/>
  <c r="F25" i="7"/>
  <c r="F22" i="7"/>
  <c r="AJ15" i="7"/>
  <c r="N21" i="7"/>
  <c r="AQ26" i="7"/>
  <c r="CO24" i="7"/>
  <c r="DM19" i="7"/>
  <c r="AQ23" i="7"/>
  <c r="BF24" i="7"/>
  <c r="U22" i="7"/>
  <c r="BY24" i="7"/>
  <c r="BZ19" i="7"/>
  <c r="I27" i="7"/>
  <c r="CP13" i="7"/>
  <c r="AM23" i="7"/>
  <c r="BI18" i="7"/>
  <c r="AH25" i="7"/>
  <c r="DO25" i="7"/>
  <c r="BJ19" i="7"/>
  <c r="DK17" i="7"/>
  <c r="CX20" i="7"/>
  <c r="DL26" i="7"/>
  <c r="AU14" i="7"/>
  <c r="BZ14" i="7"/>
  <c r="CA23" i="7"/>
  <c r="CT10" i="7"/>
  <c r="AM10" i="7"/>
  <c r="AH11" i="7"/>
  <c r="BY11" i="7"/>
  <c r="CI15" i="7"/>
  <c r="DN19" i="7"/>
  <c r="P11" i="7"/>
  <c r="BS13" i="7"/>
  <c r="W15" i="7"/>
  <c r="CG15" i="7"/>
  <c r="BO12" i="7"/>
  <c r="DG18" i="7"/>
  <c r="BK27" i="7"/>
  <c r="CT14" i="7"/>
  <c r="CP28" i="7"/>
  <c r="AZ22" i="7"/>
  <c r="CP18" i="7"/>
  <c r="DB18" i="7"/>
  <c r="CQ23" i="7"/>
  <c r="AP13" i="7"/>
  <c r="DO12" i="7"/>
  <c r="BV15" i="7"/>
  <c r="AJ16" i="7"/>
  <c r="DC17" i="7"/>
  <c r="DH27" i="7"/>
  <c r="AH14" i="7"/>
  <c r="DK16" i="7"/>
  <c r="DN17" i="7"/>
  <c r="Y27" i="7"/>
  <c r="AM13" i="7"/>
  <c r="CZ11" i="7"/>
  <c r="BK14" i="7"/>
  <c r="CY14" i="7"/>
  <c r="AM21" i="7"/>
  <c r="DL12" i="7"/>
  <c r="CP12" i="7"/>
  <c r="W18" i="7"/>
  <c r="DC16" i="7"/>
  <c r="AA26" i="7"/>
  <c r="T16" i="7"/>
  <c r="CM17" i="7"/>
  <c r="CV12" i="7"/>
  <c r="CO28" i="7"/>
  <c r="AD11" i="7"/>
  <c r="AV16" i="7"/>
  <c r="CJ20" i="7"/>
  <c r="CN27" i="7"/>
  <c r="CL16" i="7"/>
  <c r="Y16" i="7"/>
  <c r="AN20" i="7"/>
  <c r="DP18" i="7"/>
  <c r="DG28" i="7"/>
  <c r="CQ11" i="7"/>
  <c r="CS15" i="7"/>
  <c r="DP28" i="7"/>
  <c r="CA19" i="7"/>
  <c r="BB27" i="7"/>
  <c r="DC20" i="7"/>
  <c r="DO22" i="7"/>
  <c r="CT22" i="7"/>
  <c r="AQ18" i="7"/>
  <c r="AD16" i="7"/>
  <c r="CS13" i="7"/>
  <c r="W22" i="7"/>
  <c r="CD10" i="7"/>
  <c r="BP14" i="7"/>
  <c r="BL16" i="7"/>
  <c r="BG22" i="7"/>
  <c r="CK11" i="7"/>
  <c r="CM28" i="7"/>
  <c r="CF13" i="7"/>
  <c r="T11" i="7"/>
  <c r="BY19" i="7"/>
  <c r="AW19" i="7"/>
  <c r="AL25" i="7"/>
  <c r="BV23" i="7"/>
  <c r="BO20" i="7"/>
  <c r="AL11" i="7"/>
  <c r="DM26" i="7"/>
  <c r="DG17" i="7"/>
  <c r="CS21" i="7"/>
  <c r="V25" i="7"/>
  <c r="CI23" i="7"/>
  <c r="DJ19" i="7"/>
  <c r="S24" i="7"/>
  <c r="BY23" i="7"/>
  <c r="I12" i="7"/>
  <c r="Q14" i="7"/>
  <c r="CY18" i="7"/>
  <c r="U24" i="7"/>
  <c r="AK19" i="7"/>
  <c r="T19" i="7"/>
  <c r="CM19" i="7"/>
  <c r="CK24" i="7"/>
  <c r="P19" i="7"/>
  <c r="AI18" i="7"/>
  <c r="AY24" i="7"/>
  <c r="AD10" i="7"/>
  <c r="AN11" i="7"/>
  <c r="DM22" i="7"/>
  <c r="BQ23" i="7"/>
  <c r="CS17" i="7"/>
  <c r="DO18" i="7"/>
  <c r="AT25" i="7"/>
  <c r="DK25" i="7"/>
  <c r="O26" i="7"/>
  <c r="BA23" i="7"/>
  <c r="AT17" i="7"/>
  <c r="I28" i="7"/>
  <c r="CG27" i="7"/>
  <c r="CK19" i="7"/>
  <c r="CS22" i="7"/>
  <c r="Y24" i="7"/>
  <c r="DC25" i="7"/>
  <c r="AB25" i="7"/>
  <c r="AB17" i="7"/>
  <c r="BD21" i="7"/>
  <c r="CX24" i="7"/>
  <c r="DN22" i="7"/>
  <c r="DN26" i="7"/>
  <c r="I17" i="7"/>
  <c r="BK16" i="7"/>
  <c r="AV28" i="7"/>
  <c r="AA14" i="7"/>
  <c r="BY15" i="7"/>
  <c r="DB14" i="7"/>
  <c r="X17" i="7"/>
  <c r="DP16" i="7"/>
  <c r="U23" i="7"/>
  <c r="AN27" i="7"/>
  <c r="AK13" i="7"/>
  <c r="CV14" i="7"/>
  <c r="BX10" i="7"/>
  <c r="CV15" i="7"/>
  <c r="DF21" i="7"/>
  <c r="CF11" i="7"/>
  <c r="AQ10" i="7"/>
  <c r="DN14" i="7"/>
  <c r="AZ24" i="7"/>
  <c r="AH22" i="7"/>
  <c r="CB16" i="7"/>
  <c r="DG19" i="7"/>
  <c r="DJ10" i="7"/>
  <c r="DD28" i="7"/>
  <c r="CQ15" i="7"/>
  <c r="DC11" i="7"/>
  <c r="DB20" i="7"/>
  <c r="CD28" i="7"/>
  <c r="BO11" i="7"/>
  <c r="BQ15" i="7"/>
  <c r="AG20" i="7"/>
  <c r="AH28" i="7"/>
  <c r="BT10" i="7"/>
  <c r="DB16" i="7"/>
  <c r="AW13" i="7"/>
  <c r="L14" i="7"/>
  <c r="DI18" i="7"/>
  <c r="AF10" i="7"/>
  <c r="W13" i="7"/>
  <c r="BW22" i="7"/>
  <c r="AK22" i="7"/>
  <c r="CF10" i="7"/>
  <c r="AK21" i="7"/>
  <c r="P10" i="7"/>
  <c r="CQ13" i="7"/>
  <c r="AW16" i="7"/>
  <c r="CU11" i="7"/>
  <c r="AZ23" i="7"/>
  <c r="DM12" i="7"/>
  <c r="CX13" i="7"/>
  <c r="DD10" i="7"/>
  <c r="BS14" i="7"/>
  <c r="BY14" i="7"/>
  <c r="AL21" i="7"/>
  <c r="CL12" i="7"/>
  <c r="AQ28" i="7"/>
  <c r="BB28" i="7"/>
  <c r="DK24" i="7"/>
  <c r="CZ21" i="7"/>
  <c r="BZ17" i="7"/>
  <c r="V21" i="7"/>
  <c r="AG16" i="7"/>
  <c r="BZ12" i="7"/>
  <c r="CP15" i="7"/>
  <c r="BQ21" i="7"/>
  <c r="CA28" i="7"/>
  <c r="Y28" i="7"/>
  <c r="BM14" i="7"/>
  <c r="AM14" i="7"/>
  <c r="BF19" i="7"/>
  <c r="BW27" i="7"/>
  <c r="AF13" i="7"/>
  <c r="AZ13" i="7"/>
  <c r="AV17" i="7"/>
  <c r="CI27" i="7"/>
  <c r="AU27" i="7"/>
  <c r="BQ12" i="7"/>
  <c r="BO22" i="7"/>
  <c r="AY18" i="7"/>
  <c r="CH26" i="7"/>
  <c r="AB14" i="7"/>
  <c r="DN16" i="7"/>
  <c r="DF22" i="7"/>
  <c r="T25" i="7"/>
  <c r="O24" i="7"/>
  <c r="BC23" i="7"/>
  <c r="BY18" i="7"/>
  <c r="CQ22" i="7"/>
  <c r="BZ26" i="7"/>
  <c r="CT20" i="7"/>
  <c r="DP21" i="7"/>
  <c r="L10" i="7"/>
  <c r="CX19" i="7"/>
  <c r="CU22" i="7"/>
  <c r="AG24" i="7"/>
  <c r="K17" i="7"/>
  <c r="N18" i="7"/>
  <c r="L26" i="7"/>
  <c r="CC23" i="7"/>
  <c r="CU16" i="7"/>
  <c r="CO21" i="7"/>
  <c r="DD16" i="7"/>
  <c r="AP23" i="7"/>
  <c r="BV16" i="7"/>
  <c r="DO14" i="7"/>
  <c r="AL22" i="7"/>
  <c r="BG24" i="7"/>
  <c r="BV17" i="7"/>
  <c r="AP21" i="7"/>
  <c r="AU16" i="7"/>
  <c r="AK24" i="7"/>
  <c r="CM24" i="7"/>
  <c r="BS25" i="7"/>
  <c r="BV18" i="7"/>
  <c r="BD26" i="7"/>
  <c r="I10" i="7"/>
  <c r="BF14" i="7"/>
  <c r="BW19" i="7"/>
  <c r="CF24" i="7"/>
  <c r="BO18" i="7"/>
  <c r="DO19" i="7"/>
  <c r="X21" i="7"/>
  <c r="BZ22" i="7"/>
  <c r="AD23" i="7"/>
  <c r="CY22" i="7"/>
  <c r="BX18" i="7"/>
  <c r="CT19" i="7"/>
  <c r="DN15" i="7"/>
  <c r="CN14" i="7"/>
  <c r="AY21" i="7"/>
  <c r="DG16" i="7"/>
  <c r="AN14" i="7"/>
  <c r="AU12" i="7"/>
  <c r="AV14" i="7"/>
  <c r="L11" i="7"/>
  <c r="CS10" i="7"/>
  <c r="AT20" i="7"/>
  <c r="BT28" i="7"/>
  <c r="CB12" i="7"/>
  <c r="CZ14" i="7"/>
  <c r="AJ18" i="7"/>
  <c r="BI11" i="7"/>
  <c r="BN13" i="7"/>
  <c r="DM27" i="7"/>
  <c r="BJ22" i="7"/>
  <c r="CI16" i="7"/>
  <c r="AW17" i="7"/>
  <c r="AT12" i="7"/>
  <c r="AM16" i="7"/>
  <c r="CP20" i="7"/>
  <c r="P27" i="7"/>
  <c r="DF11" i="7"/>
  <c r="AT14" i="7"/>
  <c r="AX16" i="7"/>
  <c r="CW20" i="7"/>
  <c r="AV15" i="7"/>
  <c r="DM20" i="7"/>
  <c r="DJ28" i="7"/>
  <c r="P13" i="7"/>
  <c r="Z16" i="7"/>
  <c r="BU14" i="7"/>
  <c r="AB21" i="7"/>
  <c r="BM28" i="7"/>
  <c r="BD10" i="7"/>
  <c r="DF17" i="7"/>
  <c r="DM23" i="7"/>
  <c r="CB23" i="7"/>
  <c r="CC20" i="7"/>
  <c r="CS27" i="7"/>
  <c r="DG11" i="7"/>
  <c r="CX28" i="7"/>
  <c r="AD28" i="7"/>
  <c r="AN12" i="7"/>
  <c r="AS22" i="7"/>
  <c r="CM22" i="7"/>
  <c r="BL10" i="7"/>
  <c r="AM11" i="7"/>
  <c r="DP14" i="7"/>
  <c r="U28" i="7"/>
  <c r="CN13" i="7"/>
  <c r="BY17" i="7"/>
  <c r="CZ27" i="7"/>
  <c r="CS16" i="7"/>
  <c r="BA28" i="7"/>
  <c r="BK26" i="7"/>
  <c r="DG25" i="7"/>
  <c r="DN20" i="7"/>
  <c r="DJ24" i="7"/>
  <c r="CU27" i="7"/>
  <c r="AD14" i="7"/>
  <c r="BB16" i="7"/>
  <c r="K20" i="7"/>
  <c r="BQ28" i="7"/>
  <c r="CC14" i="7"/>
  <c r="BU28" i="7"/>
  <c r="DI16" i="7"/>
  <c r="DG10" i="7"/>
  <c r="AZ28" i="7"/>
  <c r="AP15" i="7"/>
  <c r="BB10" i="7"/>
  <c r="DK13" i="7"/>
  <c r="P21" i="7"/>
  <c r="BC28" i="7"/>
  <c r="BG14" i="7"/>
  <c r="CA14" i="7"/>
  <c r="BV26" i="7"/>
  <c r="CD19" i="7"/>
  <c r="DA21" i="7"/>
  <c r="AO16" i="7"/>
  <c r="DG21" i="7"/>
  <c r="DJ21" i="7"/>
  <c r="BL22" i="7"/>
  <c r="CT23" i="7"/>
  <c r="Y21" i="7"/>
  <c r="AZ19" i="7"/>
  <c r="CW17" i="7"/>
  <c r="CT21" i="7"/>
  <c r="AP22" i="7"/>
  <c r="AX26" i="7"/>
  <c r="BH20" i="7"/>
  <c r="DI14" i="7"/>
  <c r="BU18" i="7"/>
  <c r="AA23" i="7"/>
  <c r="DH25" i="7"/>
  <c r="BM26" i="7"/>
  <c r="BG25" i="7"/>
  <c r="DF18" i="7"/>
  <c r="V24" i="7"/>
  <c r="DO24" i="7"/>
  <c r="AW22" i="7"/>
  <c r="BD17" i="7"/>
  <c r="I25" i="7"/>
  <c r="BA13" i="7"/>
  <c r="BA19" i="7"/>
  <c r="M25" i="7"/>
  <c r="M18" i="7"/>
  <c r="DJ25" i="7"/>
  <c r="CF23" i="7"/>
  <c r="AN17" i="7"/>
  <c r="X23" i="7"/>
  <c r="CV20" i="7"/>
  <c r="BX26" i="7"/>
  <c r="N23" i="7"/>
  <c r="BB23" i="7"/>
  <c r="AF24" i="7"/>
  <c r="N24" i="7"/>
  <c r="AT18" i="7"/>
  <c r="BG23" i="7"/>
  <c r="AB22" i="7"/>
  <c r="AD24" i="7"/>
  <c r="Z21" i="7"/>
  <c r="CN17" i="7"/>
  <c r="CQ25" i="7"/>
  <c r="AB24" i="7"/>
  <c r="I14" i="7"/>
  <c r="CM16" i="7"/>
  <c r="X11" i="7"/>
  <c r="DK11" i="7"/>
  <c r="AK16" i="7"/>
  <c r="N14" i="7"/>
  <c r="AT13" i="7"/>
  <c r="CX17" i="7"/>
  <c r="AQ11" i="7"/>
  <c r="Q10" i="7"/>
  <c r="DF16" i="7"/>
  <c r="AX15" i="7"/>
  <c r="CC19" i="7"/>
  <c r="AJ28" i="7"/>
  <c r="O27" i="7"/>
  <c r="DF28" i="7"/>
  <c r="AK15" i="7"/>
  <c r="BC17" i="7"/>
  <c r="DB21" i="7"/>
  <c r="AI22" i="7"/>
  <c r="BK22" i="7"/>
  <c r="BQ20" i="7"/>
  <c r="CD27" i="7"/>
  <c r="AQ14" i="7"/>
  <c r="BX16" i="7"/>
  <c r="AS19" i="7"/>
  <c r="AG17" i="7"/>
  <c r="S17" i="7"/>
  <c r="AJ12" i="7"/>
  <c r="CJ14" i="7"/>
  <c r="CK15" i="7"/>
  <c r="AQ17" i="7"/>
  <c r="AK14" i="7"/>
  <c r="CP10" i="7"/>
  <c r="BA12" i="7"/>
  <c r="CZ13" i="7"/>
  <c r="BS17" i="7"/>
  <c r="DH21" i="7"/>
  <c r="CS28" i="7"/>
  <c r="Y20" i="7"/>
  <c r="X25" i="7"/>
  <c r="DP24" i="7"/>
  <c r="AY16" i="7"/>
  <c r="AV21" i="7"/>
  <c r="AS27" i="7"/>
  <c r="DB12" i="7"/>
  <c r="CH14" i="7"/>
  <c r="BV27" i="7"/>
  <c r="BP18" i="7"/>
  <c r="DL28" i="7"/>
  <c r="BT11" i="7"/>
  <c r="DL27" i="7"/>
  <c r="T18" i="7"/>
  <c r="CH27" i="7"/>
  <c r="BO27" i="7"/>
  <c r="AG10" i="7"/>
  <c r="BJ14" i="7"/>
  <c r="BK23" i="7"/>
  <c r="DL11" i="7"/>
  <c r="DP17" i="7"/>
  <c r="CG26" i="7"/>
  <c r="CA26" i="7"/>
  <c r="BA21" i="7"/>
  <c r="O10" i="7"/>
  <c r="BX12" i="7"/>
  <c r="Y13" i="7"/>
  <c r="AH15" i="7"/>
  <c r="DD19" i="7"/>
  <c r="CO13" i="7"/>
  <c r="AO10" i="7"/>
  <c r="CN21" i="7"/>
  <c r="AS10" i="7"/>
  <c r="BH12" i="7"/>
  <c r="BA14" i="7"/>
  <c r="CD11" i="7"/>
  <c r="BI28" i="7"/>
  <c r="AC24" i="7"/>
  <c r="DJ22" i="7"/>
  <c r="CA15" i="7"/>
  <c r="AO19" i="7"/>
  <c r="BW26" i="7"/>
  <c r="DC24" i="7"/>
  <c r="DO26" i="7"/>
  <c r="CY19" i="7"/>
  <c r="CZ23" i="7"/>
  <c r="CP21" i="7"/>
  <c r="CW24" i="7"/>
  <c r="CH22" i="7"/>
  <c r="BY13" i="7"/>
  <c r="CQ24" i="7"/>
  <c r="DD22" i="7"/>
  <c r="Q21" i="7"/>
  <c r="DL24" i="7"/>
  <c r="AT23" i="7"/>
  <c r="AF20" i="7"/>
  <c r="DP19" i="7"/>
  <c r="AF25" i="7"/>
  <c r="CD23" i="7"/>
  <c r="AU23" i="7"/>
  <c r="G27" i="7"/>
  <c r="H15" i="7"/>
  <c r="G14" i="7"/>
  <c r="G21" i="7"/>
  <c r="H18" i="7"/>
  <c r="G17" i="7"/>
  <c r="G16" i="7"/>
  <c r="G13" i="7"/>
  <c r="H23" i="7"/>
  <c r="H19" i="7"/>
  <c r="F24" i="7"/>
  <c r="F28" i="7"/>
  <c r="F19" i="7"/>
  <c r="F18" i="7"/>
  <c r="F13" i="7"/>
  <c r="BJ9" i="7"/>
  <c r="BK9" i="7"/>
  <c r="DL9" i="7"/>
  <c r="BU9" i="7"/>
  <c r="DL7" i="7"/>
  <c r="CS9" i="7"/>
  <c r="DK7" i="7"/>
  <c r="DK6" i="7"/>
  <c r="L9" i="7"/>
  <c r="AN9" i="7"/>
  <c r="BS9" i="7"/>
  <c r="DK9" i="7"/>
  <c r="BA9" i="7"/>
  <c r="DJ7" i="7"/>
  <c r="CM9" i="7"/>
  <c r="CU9" i="7"/>
  <c r="AG9" i="7"/>
  <c r="AL9" i="7"/>
  <c r="DN9" i="7"/>
  <c r="CA9" i="7"/>
  <c r="BB9" i="7"/>
  <c r="O9" i="7"/>
  <c r="CZ9" i="7"/>
  <c r="DA9" i="7"/>
  <c r="AZ9" i="7"/>
  <c r="AQ9" i="7"/>
  <c r="DF9" i="7"/>
  <c r="DD76" i="1"/>
  <c r="DE76" i="1" s="1"/>
  <c r="DM9" i="7"/>
  <c r="AT9" i="7"/>
  <c r="DG9" i="7"/>
  <c r="DH9" i="7"/>
  <c r="DJ9" i="7"/>
  <c r="AW9" i="7"/>
  <c r="CP9" i="7"/>
  <c r="DF7" i="7"/>
  <c r="CN9" i="7"/>
  <c r="DD9" i="7"/>
  <c r="CH9" i="7"/>
  <c r="CO9" i="7"/>
  <c r="AA9" i="7"/>
  <c r="Y9" i="7"/>
  <c r="X9" i="7"/>
  <c r="DC9" i="7"/>
  <c r="CJ9" i="7"/>
  <c r="Z9" i="7"/>
  <c r="AK9" i="7"/>
  <c r="AY9" i="7"/>
  <c r="BL9" i="7"/>
  <c r="AX9" i="7"/>
  <c r="BO9" i="7"/>
  <c r="CF9" i="7"/>
  <c r="CW9" i="7"/>
  <c r="CV9" i="7"/>
  <c r="DO7" i="7"/>
  <c r="Q9" i="7"/>
  <c r="DP7" i="7"/>
  <c r="I9" i="7"/>
  <c r="H9" i="7"/>
  <c r="F9" i="7"/>
  <c r="CB9" i="7"/>
  <c r="BG9" i="7"/>
  <c r="BV9" i="7"/>
  <c r="DO9" i="7"/>
  <c r="BQ9" i="7"/>
  <c r="DB9" i="7"/>
  <c r="AM9" i="7"/>
  <c r="BP9" i="7"/>
  <c r="AH9" i="7"/>
  <c r="CL9" i="7"/>
  <c r="DP9" i="7"/>
  <c r="BZ9" i="7"/>
  <c r="BT9" i="7"/>
  <c r="BI9" i="7"/>
  <c r="AC9" i="7"/>
  <c r="BM9" i="7"/>
  <c r="AD9" i="7"/>
  <c r="AF9" i="7"/>
  <c r="AI9" i="7"/>
  <c r="U9" i="7"/>
  <c r="CI9" i="7"/>
  <c r="BH9" i="7"/>
  <c r="DN6" i="7"/>
  <c r="DN7" i="7"/>
  <c r="P9" i="7"/>
  <c r="DF6" i="7"/>
  <c r="DJ6" i="7"/>
  <c r="N9" i="7"/>
  <c r="CK9" i="7"/>
  <c r="M9" i="7"/>
  <c r="DP6" i="7"/>
  <c r="DQ6" i="7"/>
  <c r="DH7" i="7"/>
  <c r="G9" i="7"/>
  <c r="CX9" i="7"/>
  <c r="DM6" i="7"/>
  <c r="AO9" i="7"/>
  <c r="AU9" i="7"/>
  <c r="BN9" i="7"/>
  <c r="CG9" i="7"/>
  <c r="BY9" i="7"/>
  <c r="CD9" i="7"/>
  <c r="DG6" i="7"/>
  <c r="AS9" i="7"/>
  <c r="W9" i="7"/>
  <c r="BF9" i="7"/>
  <c r="CY9" i="7"/>
  <c r="DH6" i="7"/>
  <c r="DL6" i="7"/>
  <c r="BC9" i="7"/>
  <c r="V9" i="7"/>
  <c r="BD9" i="7"/>
  <c r="DM7" i="7"/>
  <c r="DG7" i="7"/>
  <c r="T9" i="7"/>
  <c r="DO6" i="7"/>
  <c r="S9" i="7"/>
  <c r="CT9" i="7"/>
  <c r="AJ9" i="7"/>
  <c r="DI9" i="7"/>
  <c r="DI6" i="7"/>
  <c r="CC9" i="7"/>
  <c r="AV9" i="7"/>
  <c r="AB9" i="7"/>
  <c r="DI7" i="7"/>
  <c r="CQ9" i="7"/>
  <c r="AP9" i="7"/>
  <c r="BX9" i="7"/>
  <c r="K9" i="7"/>
  <c r="BW9" i="7"/>
  <c r="CE80" i="3"/>
  <c r="CQ80" i="3"/>
  <c r="CR80" i="3" s="1"/>
  <c r="DE78" i="5"/>
  <c r="DE78" i="6"/>
  <c r="DD55" i="6"/>
  <c r="DD60" i="6" s="1"/>
  <c r="CQ80" i="1"/>
  <c r="DY93" i="3"/>
  <c r="DY96" i="3" s="1"/>
  <c r="DN86" i="3"/>
  <c r="DE53" i="1"/>
  <c r="DD78" i="1"/>
  <c r="DE78" i="1" s="1"/>
  <c r="DZ86" i="2"/>
  <c r="DZ96" i="2"/>
  <c r="DE53" i="2"/>
  <c r="DD78" i="2"/>
  <c r="DE78" i="2" s="1"/>
  <c r="DE53" i="3"/>
  <c r="DD78" i="3"/>
  <c r="DE78" i="3" s="1"/>
  <c r="DE53" i="4"/>
  <c r="DD78" i="4"/>
  <c r="CR78" i="4"/>
  <c r="DC55" i="6"/>
  <c r="EA55" i="6"/>
  <c r="DO55" i="6"/>
  <c r="DN64" i="1"/>
  <c r="DO55" i="1"/>
  <c r="EA55" i="1"/>
  <c r="EA60" i="1" s="1"/>
  <c r="DN62" i="3"/>
  <c r="DN64" i="3" s="1"/>
  <c r="EA55" i="2"/>
  <c r="EA60" i="2" s="1"/>
  <c r="EA62" i="2" s="1"/>
  <c r="EA64" i="2" s="1"/>
  <c r="DO55" i="2"/>
  <c r="DO60" i="2" s="1"/>
  <c r="DO62" i="2" s="1"/>
  <c r="DO64" i="2" s="1"/>
  <c r="DO55" i="3"/>
  <c r="DC55" i="3"/>
  <c r="DC60" i="3" s="1"/>
  <c r="EA55" i="4"/>
  <c r="EA60" i="4" s="1"/>
  <c r="EA62" i="4" s="1"/>
  <c r="EA64" i="4" s="1"/>
  <c r="DO55" i="4"/>
  <c r="DO60" i="4" s="1"/>
  <c r="DO62" i="4" s="1"/>
  <c r="DO64" i="4" s="1"/>
  <c r="DC55" i="4"/>
  <c r="DC60" i="4" s="1"/>
  <c r="DC62" i="4" s="1"/>
  <c r="DC64" i="4" s="1"/>
  <c r="DR53" i="6"/>
  <c r="DQ53" i="6"/>
  <c r="DQ78" i="6" s="1"/>
  <c r="EC53" i="5"/>
  <c r="EC78" i="5" s="1"/>
  <c r="DR53" i="5"/>
  <c r="DQ53" i="5"/>
  <c r="DQ78" i="5" s="1"/>
  <c r="J50" i="7"/>
  <c r="J51" i="7"/>
  <c r="DQ53" i="4"/>
  <c r="EC53" i="4"/>
  <c r="EC78" i="4" s="1"/>
  <c r="EC53" i="3"/>
  <c r="EC78" i="3" s="1"/>
  <c r="DQ53" i="3"/>
  <c r="EC53" i="2"/>
  <c r="EC78" i="2" s="1"/>
  <c r="DQ53" i="2"/>
  <c r="DN84" i="2"/>
  <c r="DQ53" i="1"/>
  <c r="EC53" i="1"/>
  <c r="EC78" i="1" s="1"/>
  <c r="DR23" i="1"/>
  <c r="DR32" i="1"/>
  <c r="DR20" i="1"/>
  <c r="DR24" i="1"/>
  <c r="DR26" i="1"/>
  <c r="DR28" i="1"/>
  <c r="DR31" i="1"/>
  <c r="DR33" i="1"/>
  <c r="DR33" i="4"/>
  <c r="DR21" i="1"/>
  <c r="DR22" i="1"/>
  <c r="DR25" i="1"/>
  <c r="DR27" i="1"/>
  <c r="CD74" i="4"/>
  <c r="DR13" i="4"/>
  <c r="DR30" i="1"/>
  <c r="DR19" i="6"/>
  <c r="CD74" i="6"/>
  <c r="CD74" i="5"/>
  <c r="EC41" i="5"/>
  <c r="EC77" i="5" s="1"/>
  <c r="Q9" i="28"/>
  <c r="DZ84" i="3"/>
  <c r="DZ86" i="3" s="1"/>
  <c r="DO74" i="4"/>
  <c r="DM93" i="3"/>
  <c r="DM96" i="3" s="1"/>
  <c r="DM86" i="3"/>
  <c r="ED16" i="1"/>
  <c r="EE16" i="1" s="1"/>
  <c r="J16" i="7" s="1"/>
  <c r="EE13" i="1"/>
  <c r="J13" i="7" s="1"/>
  <c r="ED10" i="1"/>
  <c r="EE10" i="1" s="1"/>
  <c r="J10" i="7" s="1"/>
  <c r="ED30" i="1"/>
  <c r="EE30" i="1" s="1"/>
  <c r="ED25" i="1"/>
  <c r="EE25" i="1" s="1"/>
  <c r="J25" i="7" s="1"/>
  <c r="ED21" i="1"/>
  <c r="EE21" i="1" s="1"/>
  <c r="J21" i="7" s="1"/>
  <c r="ED28" i="1"/>
  <c r="EE28" i="1" s="1"/>
  <c r="J28" i="7" s="1"/>
  <c r="ED26" i="1"/>
  <c r="EE26" i="1" s="1"/>
  <c r="J26" i="7" s="1"/>
  <c r="ED19" i="1"/>
  <c r="EE19" i="1" s="1"/>
  <c r="J19" i="7" s="1"/>
  <c r="ED17" i="1"/>
  <c r="EE17" i="1" s="1"/>
  <c r="J17" i="7" s="1"/>
  <c r="ED11" i="1"/>
  <c r="EE11" i="1" s="1"/>
  <c r="J11" i="7" s="1"/>
  <c r="ED33" i="1"/>
  <c r="EE33" i="1" s="1"/>
  <c r="ED27" i="1"/>
  <c r="EE27" i="1" s="1"/>
  <c r="J27" i="7" s="1"/>
  <c r="ED22" i="1"/>
  <c r="EE22" i="1" s="1"/>
  <c r="J22" i="7" s="1"/>
  <c r="ED20" i="1"/>
  <c r="EE20" i="1" s="1"/>
  <c r="J20" i="7" s="1"/>
  <c r="ED15" i="1"/>
  <c r="EE15" i="1" s="1"/>
  <c r="J15" i="7" s="1"/>
  <c r="ED24" i="1"/>
  <c r="EE24" i="1" s="1"/>
  <c r="J24" i="7" s="1"/>
  <c r="ED18" i="1"/>
  <c r="EE18" i="1" s="1"/>
  <c r="J18" i="7" s="1"/>
  <c r="ED32" i="1"/>
  <c r="EE32" i="1" s="1"/>
  <c r="ED23" i="1"/>
  <c r="EE23" i="1" s="1"/>
  <c r="J23" i="7" s="1"/>
  <c r="ED14" i="1"/>
  <c r="EE14" i="1" s="1"/>
  <c r="J14" i="7" s="1"/>
  <c r="ED9" i="1"/>
  <c r="EE9" i="1" s="1"/>
  <c r="J9" i="7" s="1"/>
  <c r="ED31" i="1"/>
  <c r="EE31" i="1" s="1"/>
  <c r="ED12" i="1"/>
  <c r="EE12" i="1" s="1"/>
  <c r="J12" i="7" s="1"/>
  <c r="BD64" i="3"/>
  <c r="BE64" i="3" s="1"/>
  <c r="BE62" i="3"/>
  <c r="DP76" i="3"/>
  <c r="DP80" i="3" s="1"/>
  <c r="DP36" i="3"/>
  <c r="DM62" i="3"/>
  <c r="DR9" i="1"/>
  <c r="DA93" i="3"/>
  <c r="DA96" i="3" s="1"/>
  <c r="DA86" i="3"/>
  <c r="ED30" i="5"/>
  <c r="EE30" i="5" s="1"/>
  <c r="ED20" i="5"/>
  <c r="EE20" i="5" s="1"/>
  <c r="ED27" i="5"/>
  <c r="EE27" i="5" s="1"/>
  <c r="ED19" i="5"/>
  <c r="EE19" i="5" s="1"/>
  <c r="ED16" i="5"/>
  <c r="EE16" i="5" s="1"/>
  <c r="ED32" i="5"/>
  <c r="EE32" i="5" s="1"/>
  <c r="ED28" i="5"/>
  <c r="EE28" i="5" s="1"/>
  <c r="ED25" i="5"/>
  <c r="EE25" i="5" s="1"/>
  <c r="ED22" i="5"/>
  <c r="EE22" i="5" s="1"/>
  <c r="ED26" i="5"/>
  <c r="EE26" i="5" s="1"/>
  <c r="ED29" i="5"/>
  <c r="EE29" i="5" s="1"/>
  <c r="ED23" i="5"/>
  <c r="EE23" i="5" s="1"/>
  <c r="ED18" i="5"/>
  <c r="EE18" i="5" s="1"/>
  <c r="ED31" i="5"/>
  <c r="EE31" i="5" s="1"/>
  <c r="ED24" i="5"/>
  <c r="EE24" i="5" s="1"/>
  <c r="ED21" i="5"/>
  <c r="EE21" i="5" s="1"/>
  <c r="DR39" i="4"/>
  <c r="EB76" i="2"/>
  <c r="EB80" i="2" s="1"/>
  <c r="EB36" i="2"/>
  <c r="EB36" i="1"/>
  <c r="EB76" i="1"/>
  <c r="EB80" i="1" s="1"/>
  <c r="DR16" i="1"/>
  <c r="DD72" i="5"/>
  <c r="DE71" i="5"/>
  <c r="ED16" i="2"/>
  <c r="EE16" i="2" s="1"/>
  <c r="ED25" i="2"/>
  <c r="EE25" i="2" s="1"/>
  <c r="ED33" i="2"/>
  <c r="EE33" i="2" s="1"/>
  <c r="ED21" i="2"/>
  <c r="EE21" i="2" s="1"/>
  <c r="ED23" i="2"/>
  <c r="EE23" i="2" s="1"/>
  <c r="ED28" i="2"/>
  <c r="EE28" i="2" s="1"/>
  <c r="ED31" i="2"/>
  <c r="EE31" i="2" s="1"/>
  <c r="ED19" i="2"/>
  <c r="EE19" i="2" s="1"/>
  <c r="ED20" i="2"/>
  <c r="EE20" i="2" s="1"/>
  <c r="ED32" i="2"/>
  <c r="EE32" i="2" s="1"/>
  <c r="ED14" i="2"/>
  <c r="EE14" i="2" s="1"/>
  <c r="ED11" i="2"/>
  <c r="EE11" i="2" s="1"/>
  <c r="ED27" i="2"/>
  <c r="EE27" i="2" s="1"/>
  <c r="ED26" i="2"/>
  <c r="EE26" i="2" s="1"/>
  <c r="ED9" i="2"/>
  <c r="EE9" i="2" s="1"/>
  <c r="EE13" i="2"/>
  <c r="ED22" i="2"/>
  <c r="EE22" i="2" s="1"/>
  <c r="ED30" i="2"/>
  <c r="EE30" i="2" s="1"/>
  <c r="ED10" i="2"/>
  <c r="EE10" i="2" s="1"/>
  <c r="ED12" i="2"/>
  <c r="EE12" i="2" s="1"/>
  <c r="ED15" i="2"/>
  <c r="EE15" i="2" s="1"/>
  <c r="ED18" i="2"/>
  <c r="EE18" i="2" s="1"/>
  <c r="ED24" i="2"/>
  <c r="EE24" i="2" s="1"/>
  <c r="ED17" i="2"/>
  <c r="EE17" i="2" s="1"/>
  <c r="DR88" i="1"/>
  <c r="DD72" i="6"/>
  <c r="DE72" i="6" s="1"/>
  <c r="DE71" i="6"/>
  <c r="CR77" i="4"/>
  <c r="EA82" i="3"/>
  <c r="ED31" i="3"/>
  <c r="EE31" i="3" s="1"/>
  <c r="K31" i="7" s="1"/>
  <c r="ED26" i="3"/>
  <c r="EE26" i="3" s="1"/>
  <c r="ED22" i="3"/>
  <c r="EE22" i="3" s="1"/>
  <c r="ED18" i="3"/>
  <c r="EE18" i="3" s="1"/>
  <c r="ED14" i="3"/>
  <c r="EE14" i="3" s="1"/>
  <c r="ED11" i="3"/>
  <c r="EE11" i="3" s="1"/>
  <c r="ED32" i="3"/>
  <c r="EE32" i="3" s="1"/>
  <c r="ED24" i="3"/>
  <c r="EE24" i="3" s="1"/>
  <c r="ED17" i="3"/>
  <c r="EE17" i="3" s="1"/>
  <c r="ED15" i="3"/>
  <c r="EE15" i="3" s="1"/>
  <c r="ED10" i="3"/>
  <c r="EE10" i="3" s="1"/>
  <c r="ED30" i="3"/>
  <c r="EE30" i="3" s="1"/>
  <c r="ED33" i="3"/>
  <c r="EE33" i="3" s="1"/>
  <c r="ED19" i="3"/>
  <c r="EE19" i="3" s="1"/>
  <c r="ED16" i="3"/>
  <c r="EE16" i="3" s="1"/>
  <c r="ED27" i="3"/>
  <c r="EE27" i="3" s="1"/>
  <c r="ED23" i="3"/>
  <c r="EE23" i="3" s="1"/>
  <c r="ED28" i="3"/>
  <c r="EE28" i="3" s="1"/>
  <c r="ED12" i="3"/>
  <c r="EE12" i="3" s="1"/>
  <c r="ED25" i="3"/>
  <c r="EE25" i="3" s="1"/>
  <c r="ED20" i="3"/>
  <c r="EE20" i="3" s="1"/>
  <c r="ED9" i="3"/>
  <c r="EE9" i="3" s="1"/>
  <c r="ED21" i="3"/>
  <c r="EE21" i="3" s="1"/>
  <c r="EE13" i="3"/>
  <c r="CR76" i="1"/>
  <c r="DM86" i="2"/>
  <c r="DM96" i="2"/>
  <c r="DR38" i="4"/>
  <c r="EC34" i="2"/>
  <c r="U95" i="5"/>
  <c r="R10" i="28"/>
  <c r="DD76" i="3"/>
  <c r="DD36" i="3"/>
  <c r="DD55" i="3" s="1"/>
  <c r="DD60" i="3" s="1"/>
  <c r="DE34" i="3"/>
  <c r="DP76" i="2"/>
  <c r="DP80" i="2" s="1"/>
  <c r="DP36" i="2"/>
  <c r="DP76" i="1"/>
  <c r="DP80" i="1" s="1"/>
  <c r="DP36" i="1"/>
  <c r="DP55" i="1" s="1"/>
  <c r="CE55" i="3"/>
  <c r="DR18" i="1"/>
  <c r="DP71" i="4"/>
  <c r="DP72" i="4" s="1"/>
  <c r="EC34" i="3"/>
  <c r="BQ62" i="3"/>
  <c r="BR60" i="3"/>
  <c r="DY86" i="2"/>
  <c r="DY96" i="2"/>
  <c r="DQ34" i="2"/>
  <c r="DQ34" i="3"/>
  <c r="EB76" i="3"/>
  <c r="EB80" i="3" s="1"/>
  <c r="EB36" i="3"/>
  <c r="EB55" i="3" s="1"/>
  <c r="DR14" i="1"/>
  <c r="V95" i="6"/>
  <c r="V97" i="6" s="1"/>
  <c r="S11" i="28"/>
  <c r="DQ34" i="1"/>
  <c r="DR11" i="1"/>
  <c r="ED16" i="6"/>
  <c r="EE16" i="6" s="1"/>
  <c r="ED20" i="6"/>
  <c r="EE20" i="6" s="1"/>
  <c r="ED27" i="6"/>
  <c r="EE27" i="6" s="1"/>
  <c r="ED31" i="6"/>
  <c r="EE31" i="6" s="1"/>
  <c r="ED29" i="6"/>
  <c r="EE29" i="6" s="1"/>
  <c r="ED26" i="6"/>
  <c r="EE26" i="6" s="1"/>
  <c r="ED28" i="6"/>
  <c r="EE28" i="6" s="1"/>
  <c r="ED23" i="6"/>
  <c r="EE23" i="6" s="1"/>
  <c r="ED18" i="6"/>
  <c r="EE18" i="6" s="1"/>
  <c r="ED32" i="6"/>
  <c r="EE32" i="6" s="1"/>
  <c r="ED25" i="6"/>
  <c r="EE25" i="6" s="1"/>
  <c r="ED19" i="6"/>
  <c r="EE19" i="6" s="1"/>
  <c r="ED22" i="6"/>
  <c r="EE22" i="6" s="1"/>
  <c r="ED30" i="6"/>
  <c r="EE30" i="6" s="1"/>
  <c r="ED21" i="6"/>
  <c r="EE21" i="6" s="1"/>
  <c r="ED24" i="6"/>
  <c r="EE24" i="6" s="1"/>
  <c r="DP77" i="4"/>
  <c r="DP77" i="7" s="1"/>
  <c r="CR76" i="2"/>
  <c r="DE34" i="1"/>
  <c r="EA82" i="2"/>
  <c r="DR17" i="1"/>
  <c r="EC34" i="1"/>
  <c r="DZ62" i="3"/>
  <c r="DZ64" i="3" s="1"/>
  <c r="DR15" i="1"/>
  <c r="DR12" i="1"/>
  <c r="DR19" i="1"/>
  <c r="CR36" i="3"/>
  <c r="DR13" i="1"/>
  <c r="DD76" i="2"/>
  <c r="DE34" i="2"/>
  <c r="CR76" i="3"/>
  <c r="DR10" i="1"/>
  <c r="CE80" i="4"/>
  <c r="DD36" i="4"/>
  <c r="DD55" i="4" s="1"/>
  <c r="DP76" i="4"/>
  <c r="DP80" i="4" s="1"/>
  <c r="CP82" i="4"/>
  <c r="CP84" i="4" s="1"/>
  <c r="U95" i="4"/>
  <c r="U97" i="4" s="1"/>
  <c r="R9" i="28"/>
  <c r="DZ93" i="4"/>
  <c r="DZ96" i="4" s="1"/>
  <c r="DD72" i="4"/>
  <c r="DE72" i="4" s="1"/>
  <c r="DE71" i="4"/>
  <c r="DC82" i="6"/>
  <c r="DC84" i="6" s="1"/>
  <c r="DC86" i="6" s="1"/>
  <c r="EA82" i="6"/>
  <c r="EA84" i="6" s="1"/>
  <c r="EA86" i="6" s="1"/>
  <c r="EA74" i="4"/>
  <c r="EA93" i="4" s="1"/>
  <c r="EA96" i="4" s="1"/>
  <c r="DB93" i="4"/>
  <c r="DB96" i="4" s="1"/>
  <c r="ED14" i="4"/>
  <c r="EE14" i="4" s="1"/>
  <c r="ED9" i="4"/>
  <c r="EE9" i="4" s="1"/>
  <c r="ED29" i="4"/>
  <c r="EE29" i="4" s="1"/>
  <c r="ED22" i="4"/>
  <c r="EE22" i="4" s="1"/>
  <c r="ED15" i="4"/>
  <c r="EE15" i="4" s="1"/>
  <c r="ED10" i="4"/>
  <c r="EE10" i="4" s="1"/>
  <c r="ED30" i="4"/>
  <c r="EE30" i="4" s="1"/>
  <c r="ED23" i="4"/>
  <c r="EE23" i="4" s="1"/>
  <c r="ED16" i="4"/>
  <c r="EE16" i="4" s="1"/>
  <c r="ED24" i="4"/>
  <c r="EE24" i="4" s="1"/>
  <c r="ED21" i="4"/>
  <c r="EE21" i="4" s="1"/>
  <c r="ED12" i="4"/>
  <c r="EE12" i="4" s="1"/>
  <c r="ED32" i="4"/>
  <c r="EE32" i="4" s="1"/>
  <c r="ED19" i="4"/>
  <c r="EE19" i="4" s="1"/>
  <c r="ED33" i="4"/>
  <c r="EE33" i="4" s="1"/>
  <c r="ED17" i="4"/>
  <c r="EE17" i="4" s="1"/>
  <c r="ED11" i="4"/>
  <c r="EE11" i="4" s="1"/>
  <c r="ED26" i="4"/>
  <c r="EE26" i="4" s="1"/>
  <c r="ED25" i="4"/>
  <c r="EE25" i="4" s="1"/>
  <c r="ED13" i="4"/>
  <c r="EE13" i="4" s="1"/>
  <c r="ED31" i="4"/>
  <c r="EE31" i="4" s="1"/>
  <c r="ED20" i="4"/>
  <c r="EE20" i="4" s="1"/>
  <c r="ED28" i="4"/>
  <c r="EE28" i="4" s="1"/>
  <c r="ED18" i="4"/>
  <c r="EE18" i="4" s="1"/>
  <c r="ED27" i="4"/>
  <c r="EE27" i="4" s="1"/>
  <c r="DN86" i="6"/>
  <c r="DN93" i="6"/>
  <c r="DN96" i="6" s="1"/>
  <c r="DA86" i="6"/>
  <c r="DA93" i="6"/>
  <c r="DA96" i="6" s="1"/>
  <c r="DB93" i="6"/>
  <c r="DB96" i="6" s="1"/>
  <c r="DY86" i="5"/>
  <c r="DO82" i="5"/>
  <c r="DO84" i="5" s="1"/>
  <c r="DO86" i="5" s="1"/>
  <c r="BD93" i="6"/>
  <c r="BD96" i="6" s="1"/>
  <c r="BE96" i="6" s="1"/>
  <c r="EA82" i="5"/>
  <c r="EA84" i="5" s="1"/>
  <c r="EA86" i="5" s="1"/>
  <c r="DN93" i="4"/>
  <c r="DN96" i="4" s="1"/>
  <c r="EB72" i="4"/>
  <c r="EB82" i="4" s="1"/>
  <c r="DO82" i="6"/>
  <c r="DO84" i="6" s="1"/>
  <c r="DO86" i="6" s="1"/>
  <c r="DP74" i="6"/>
  <c r="DC74" i="4"/>
  <c r="DP74" i="5"/>
  <c r="EB72" i="5"/>
  <c r="EB74" i="5" s="1"/>
  <c r="EB36" i="5"/>
  <c r="EC41" i="6"/>
  <c r="EC77" i="6" s="1"/>
  <c r="EC76" i="5"/>
  <c r="ED38" i="6"/>
  <c r="EE38" i="6" s="1"/>
  <c r="ED10" i="6"/>
  <c r="EE10" i="6" s="1"/>
  <c r="ED14" i="6"/>
  <c r="EE14" i="6" s="1"/>
  <c r="ED9" i="6"/>
  <c r="ED11" i="6"/>
  <c r="EE11" i="6" s="1"/>
  <c r="ED39" i="6"/>
  <c r="EE39" i="6" s="1"/>
  <c r="ED17" i="6"/>
  <c r="EE17" i="6" s="1"/>
  <c r="ED15" i="6"/>
  <c r="EE15" i="6" s="1"/>
  <c r="EE13" i="6"/>
  <c r="ED12" i="6"/>
  <c r="EE12" i="6" s="1"/>
  <c r="ED9" i="5"/>
  <c r="ED38" i="5"/>
  <c r="EE38" i="5" s="1"/>
  <c r="J38" i="7" s="1"/>
  <c r="ED17" i="5"/>
  <c r="EE17" i="5" s="1"/>
  <c r="ED15" i="5"/>
  <c r="EE15" i="5" s="1"/>
  <c r="ED14" i="5"/>
  <c r="EE14" i="5" s="1"/>
  <c r="ED39" i="5"/>
  <c r="EE39" i="5" s="1"/>
  <c r="J39" i="7" s="1"/>
  <c r="ED10" i="5"/>
  <c r="EE10" i="5" s="1"/>
  <c r="ED11" i="5"/>
  <c r="EE11" i="5" s="1"/>
  <c r="ED12" i="5"/>
  <c r="EE12" i="5" s="1"/>
  <c r="EE13" i="5"/>
  <c r="ED38" i="4"/>
  <c r="EE38" i="4" s="1"/>
  <c r="ED39" i="4"/>
  <c r="EE39" i="4" s="1"/>
  <c r="BE84" i="6"/>
  <c r="BE93" i="6" s="1"/>
  <c r="DP36" i="4"/>
  <c r="EB36" i="6"/>
  <c r="DP36" i="6"/>
  <c r="DP36" i="5"/>
  <c r="CQ74" i="6"/>
  <c r="CR71" i="6"/>
  <c r="EC34" i="4"/>
  <c r="EC76" i="4" s="1"/>
  <c r="BQ84" i="6"/>
  <c r="BQ93" i="6" s="1"/>
  <c r="BQ96" i="6" s="1"/>
  <c r="BR96" i="6" s="1"/>
  <c r="BR82" i="6"/>
  <c r="CR36" i="4"/>
  <c r="CD82" i="5"/>
  <c r="CE74" i="5"/>
  <c r="CD60" i="4"/>
  <c r="CE55" i="4"/>
  <c r="EC7" i="6"/>
  <c r="EC71" i="6" s="1"/>
  <c r="CR71" i="5"/>
  <c r="DQ41" i="6"/>
  <c r="DL86" i="4"/>
  <c r="BQ62" i="4"/>
  <c r="BR60" i="4"/>
  <c r="DE7" i="4"/>
  <c r="DZ82" i="6"/>
  <c r="DZ84" i="6" s="1"/>
  <c r="DZ93" i="6" s="1"/>
  <c r="DZ96" i="6" s="1"/>
  <c r="DQ41" i="5"/>
  <c r="DD77" i="5"/>
  <c r="DE41" i="5"/>
  <c r="DE36" i="5"/>
  <c r="DQ7" i="4"/>
  <c r="DX86" i="5"/>
  <c r="BQ84" i="4"/>
  <c r="BQ93" i="4" s="1"/>
  <c r="BQ96" i="4" s="1"/>
  <c r="BR96" i="4" s="1"/>
  <c r="BR82" i="4"/>
  <c r="DE7" i="5"/>
  <c r="DQ36" i="6"/>
  <c r="DQ46" i="4"/>
  <c r="DR46" i="4" s="1"/>
  <c r="DD76" i="6"/>
  <c r="DD80" i="6" s="1"/>
  <c r="BQ84" i="5"/>
  <c r="BR82" i="5"/>
  <c r="EB77" i="4"/>
  <c r="DX86" i="6"/>
  <c r="EC7" i="5"/>
  <c r="EC71" i="5" s="1"/>
  <c r="EB36" i="4"/>
  <c r="DQ41" i="4"/>
  <c r="CR76" i="4"/>
  <c r="CD82" i="4"/>
  <c r="CE74" i="4"/>
  <c r="EB72" i="6"/>
  <c r="EB74" i="6" s="1"/>
  <c r="EC46" i="4"/>
  <c r="DE7" i="6"/>
  <c r="CR71" i="4"/>
  <c r="DD76" i="4"/>
  <c r="DE34" i="4"/>
  <c r="DQ7" i="6"/>
  <c r="DQ71" i="6" s="1"/>
  <c r="DQ72" i="6" s="1"/>
  <c r="CR55" i="6"/>
  <c r="DX64" i="4"/>
  <c r="CR76" i="5"/>
  <c r="BD86" i="4"/>
  <c r="BE86" i="4" s="1"/>
  <c r="BE84" i="4"/>
  <c r="BE93" i="4" s="1"/>
  <c r="DD77" i="6"/>
  <c r="DE77" i="6" s="1"/>
  <c r="DE41" i="6"/>
  <c r="BD86" i="5"/>
  <c r="BE86" i="5" s="1"/>
  <c r="BE84" i="5"/>
  <c r="BD64" i="4"/>
  <c r="BE64" i="4" s="1"/>
  <c r="BE62" i="4"/>
  <c r="BQ64" i="6"/>
  <c r="BR64" i="6" s="1"/>
  <c r="BR62" i="6"/>
  <c r="CD82" i="6"/>
  <c r="CE74" i="6"/>
  <c r="EC76" i="6"/>
  <c r="EC80" i="6" s="1"/>
  <c r="DL86" i="5"/>
  <c r="DQ34" i="4"/>
  <c r="CP86" i="6"/>
  <c r="DQ7" i="5"/>
  <c r="DQ71" i="5" s="1"/>
  <c r="EC7" i="4"/>
  <c r="EC71" i="4" s="1"/>
  <c r="DD76" i="5"/>
  <c r="EC41" i="4"/>
  <c r="EC77" i="4" s="1"/>
  <c r="CR80" i="6"/>
  <c r="CR76" i="6"/>
  <c r="DZ82" i="5"/>
  <c r="DZ84" i="5" s="1"/>
  <c r="DZ86" i="5" s="1"/>
  <c r="DY84" i="4"/>
  <c r="DY93" i="4" s="1"/>
  <c r="DY96" i="4" s="1"/>
  <c r="DD77" i="4"/>
  <c r="DE41" i="4"/>
  <c r="CD62" i="6"/>
  <c r="EE88" i="1"/>
  <c r="DI41" i="7" l="1"/>
  <c r="Y53" i="7"/>
  <c r="H46" i="7"/>
  <c r="AH41" i="7"/>
  <c r="AY41" i="7"/>
  <c r="AM41" i="7"/>
  <c r="DC41" i="7"/>
  <c r="AB41" i="7"/>
  <c r="BX41" i="7"/>
  <c r="BZ41" i="7"/>
  <c r="DP53" i="7"/>
  <c r="CV41" i="7"/>
  <c r="AO41" i="7"/>
  <c r="DA41" i="7"/>
  <c r="AL53" i="7"/>
  <c r="AK41" i="7"/>
  <c r="BM53" i="7"/>
  <c r="CM53" i="7"/>
  <c r="AP53" i="7"/>
  <c r="CU53" i="7"/>
  <c r="AP41" i="7"/>
  <c r="AX41" i="7"/>
  <c r="DM41" i="7"/>
  <c r="DJ41" i="7"/>
  <c r="AI41" i="7"/>
  <c r="DQ36" i="5"/>
  <c r="CE25" i="7"/>
  <c r="DA35" i="7"/>
  <c r="BW53" i="7"/>
  <c r="BE11" i="7"/>
  <c r="G41" i="7"/>
  <c r="BQ53" i="7"/>
  <c r="BN53" i="7"/>
  <c r="DL53" i="7"/>
  <c r="BL41" i="7"/>
  <c r="AZ41" i="7"/>
  <c r="CM41" i="7"/>
  <c r="DI35" i="7"/>
  <c r="DI37" i="7" s="1"/>
  <c r="CN41" i="7"/>
  <c r="BD41" i="7"/>
  <c r="CA41" i="7"/>
  <c r="Y41" i="7"/>
  <c r="AL41" i="7"/>
  <c r="BG53" i="7"/>
  <c r="CK41" i="7"/>
  <c r="AN53" i="7"/>
  <c r="AA53" i="7"/>
  <c r="CB41" i="7"/>
  <c r="AR25" i="7"/>
  <c r="BG41" i="7"/>
  <c r="AQ53" i="7"/>
  <c r="BA41" i="7"/>
  <c r="CL41" i="7"/>
  <c r="Q53" i="7"/>
  <c r="DD53" i="7"/>
  <c r="DA53" i="7"/>
  <c r="BY41" i="7"/>
  <c r="BH53" i="7"/>
  <c r="AV41" i="7"/>
  <c r="DN41" i="7"/>
  <c r="BN35" i="7"/>
  <c r="DC35" i="7"/>
  <c r="AC35" i="7"/>
  <c r="AE80" i="7"/>
  <c r="BT35" i="7"/>
  <c r="DH35" i="7"/>
  <c r="DH37" i="7" s="1"/>
  <c r="T35" i="7"/>
  <c r="DD80" i="4"/>
  <c r="CO53" i="7"/>
  <c r="BC53" i="7"/>
  <c r="AJ53" i="7"/>
  <c r="AI35" i="7"/>
  <c r="CH41" i="7"/>
  <c r="EE88" i="4"/>
  <c r="ED91" i="4"/>
  <c r="EE91" i="4" s="1"/>
  <c r="BI35" i="7"/>
  <c r="BR19" i="7"/>
  <c r="BH41" i="7"/>
  <c r="BI53" i="7"/>
  <c r="CG41" i="7"/>
  <c r="Z41" i="7"/>
  <c r="AE50" i="7"/>
  <c r="CR96" i="11"/>
  <c r="Q35" i="7"/>
  <c r="BZ35" i="7"/>
  <c r="CL35" i="7"/>
  <c r="AL35" i="7"/>
  <c r="Q46" i="7"/>
  <c r="N46" i="7"/>
  <c r="G46" i="7"/>
  <c r="DO60" i="1"/>
  <c r="DO62" i="1" s="1"/>
  <c r="DO64" i="1" s="1"/>
  <c r="EE89" i="1"/>
  <c r="Q41" i="7"/>
  <c r="CI41" i="7"/>
  <c r="DD80" i="2"/>
  <c r="DE80" i="2" s="1"/>
  <c r="DN86" i="2"/>
  <c r="DN93" i="2"/>
  <c r="DN96" i="2" s="1"/>
  <c r="ED46" i="2"/>
  <c r="EE46" i="2" s="1"/>
  <c r="EE44" i="2"/>
  <c r="ED46" i="1"/>
  <c r="EE46" i="1" s="1"/>
  <c r="EE44" i="1"/>
  <c r="CR23" i="7"/>
  <c r="CR77" i="7"/>
  <c r="W35" i="7"/>
  <c r="CK35" i="7"/>
  <c r="CI35" i="7"/>
  <c r="CB35" i="7"/>
  <c r="AR20" i="7"/>
  <c r="AU53" i="7"/>
  <c r="CZ41" i="7"/>
  <c r="DB53" i="7"/>
  <c r="DO53" i="7"/>
  <c r="P41" i="7"/>
  <c r="AP35" i="7"/>
  <c r="CY35" i="7"/>
  <c r="CX35" i="7"/>
  <c r="AM35" i="7"/>
  <c r="AK35" i="7"/>
  <c r="DG35" i="7"/>
  <c r="DG37" i="7" s="1"/>
  <c r="BT41" i="7"/>
  <c r="AA41" i="7"/>
  <c r="BT53" i="7"/>
  <c r="AV35" i="7"/>
  <c r="AJ35" i="7"/>
  <c r="V35" i="7"/>
  <c r="DN35" i="7"/>
  <c r="DN37" i="7" s="1"/>
  <c r="BE27" i="7"/>
  <c r="AR51" i="7"/>
  <c r="CB53" i="7"/>
  <c r="DD78" i="7"/>
  <c r="DE78" i="7" s="1"/>
  <c r="BC35" i="7"/>
  <c r="BG35" i="7"/>
  <c r="AE17" i="7"/>
  <c r="AO35" i="7"/>
  <c r="P35" i="7"/>
  <c r="AD35" i="7"/>
  <c r="AH35" i="7"/>
  <c r="BQ35" i="7"/>
  <c r="CW35" i="7"/>
  <c r="BL35" i="7"/>
  <c r="AA35" i="7"/>
  <c r="DM35" i="7"/>
  <c r="DM37" i="7" s="1"/>
  <c r="AZ35" i="7"/>
  <c r="L35" i="7"/>
  <c r="BL53" i="7"/>
  <c r="DI53" i="7"/>
  <c r="M53" i="7"/>
  <c r="AQ41" i="7"/>
  <c r="X41" i="7"/>
  <c r="CJ41" i="7"/>
  <c r="L41" i="7"/>
  <c r="ED46" i="3"/>
  <c r="EE46" i="3" s="1"/>
  <c r="EE45" i="3"/>
  <c r="DP76" i="7"/>
  <c r="CQ80" i="7"/>
  <c r="DQ58" i="7"/>
  <c r="DR58" i="7" s="1"/>
  <c r="CC35" i="7"/>
  <c r="M35" i="7"/>
  <c r="AX35" i="7"/>
  <c r="AW35" i="7"/>
  <c r="T41" i="7"/>
  <c r="DD64" i="11"/>
  <c r="DE64" i="11" s="1"/>
  <c r="DD64" i="8"/>
  <c r="DE64" i="8" s="1"/>
  <c r="ED91" i="8"/>
  <c r="EE91" i="8" s="1"/>
  <c r="AT41" i="7"/>
  <c r="ED91" i="11"/>
  <c r="EE91" i="11" s="1"/>
  <c r="BX35" i="7"/>
  <c r="BD35" i="7"/>
  <c r="N35" i="7"/>
  <c r="U35" i="7"/>
  <c r="BU41" i="7"/>
  <c r="AJ41" i="7"/>
  <c r="M41" i="7"/>
  <c r="DD64" i="10"/>
  <c r="DE64" i="10" s="1"/>
  <c r="ED91" i="13"/>
  <c r="EE91" i="13" s="1"/>
  <c r="ED91" i="12"/>
  <c r="EE91" i="12" s="1"/>
  <c r="ED91" i="10"/>
  <c r="EE91" i="10" s="1"/>
  <c r="ED91" i="6"/>
  <c r="EE91" i="6" s="1"/>
  <c r="ED91" i="9"/>
  <c r="EE91" i="9" s="1"/>
  <c r="EA60" i="6"/>
  <c r="EA62" i="6" s="1"/>
  <c r="EA64" i="6" s="1"/>
  <c r="DQ62" i="8"/>
  <c r="DR62" i="8" s="1"/>
  <c r="DR60" i="8"/>
  <c r="DE93" i="12"/>
  <c r="DD93" i="12"/>
  <c r="DD96" i="12" s="1"/>
  <c r="DE96" i="12" s="1"/>
  <c r="ED60" i="11"/>
  <c r="CP62" i="6"/>
  <c r="CP64" i="6" s="1"/>
  <c r="DE93" i="10"/>
  <c r="DD93" i="10"/>
  <c r="DD96" i="10" s="1"/>
  <c r="DE96" i="10" s="1"/>
  <c r="DD64" i="12"/>
  <c r="DE64" i="12" s="1"/>
  <c r="DC60" i="6"/>
  <c r="DC62" i="6" s="1"/>
  <c r="DC64" i="6" s="1"/>
  <c r="AB35" i="7"/>
  <c r="CG35" i="7"/>
  <c r="BM35" i="7"/>
  <c r="BP35" i="7"/>
  <c r="DO35" i="7"/>
  <c r="DO37" i="7" s="1"/>
  <c r="AY35" i="7"/>
  <c r="CU35" i="7"/>
  <c r="DK35" i="7"/>
  <c r="DK37" i="7" s="1"/>
  <c r="BU35" i="7"/>
  <c r="CR51" i="7"/>
  <c r="AN41" i="7"/>
  <c r="DH41" i="7"/>
  <c r="EE44" i="6"/>
  <c r="ED46" i="6"/>
  <c r="EE46" i="6" s="1"/>
  <c r="ED60" i="10"/>
  <c r="EE44" i="5"/>
  <c r="DQ62" i="11"/>
  <c r="DR62" i="11" s="1"/>
  <c r="DR60" i="11"/>
  <c r="DE93" i="8"/>
  <c r="DD93" i="8"/>
  <c r="DD96" i="8" s="1"/>
  <c r="DE96" i="8" s="1"/>
  <c r="DE93" i="9"/>
  <c r="DD93" i="9"/>
  <c r="DD96" i="9" s="1"/>
  <c r="DE96" i="9" s="1"/>
  <c r="ED60" i="12"/>
  <c r="ED60" i="9"/>
  <c r="DQ62" i="12"/>
  <c r="DR62" i="12" s="1"/>
  <c r="DR60" i="12"/>
  <c r="DQ62" i="13"/>
  <c r="DR62" i="13" s="1"/>
  <c r="DR60" i="13"/>
  <c r="DO60" i="6"/>
  <c r="DO62" i="6" s="1"/>
  <c r="DO64" i="6" s="1"/>
  <c r="CQ35" i="7"/>
  <c r="CT35" i="7"/>
  <c r="CV35" i="7"/>
  <c r="O35" i="7"/>
  <c r="CQ53" i="7"/>
  <c r="DD64" i="13"/>
  <c r="DE64" i="13" s="1"/>
  <c r="ED60" i="13"/>
  <c r="ED60" i="8"/>
  <c r="DR60" i="9"/>
  <c r="DQ62" i="9"/>
  <c r="DR62" i="9" s="1"/>
  <c r="DE93" i="11"/>
  <c r="DD93" i="11"/>
  <c r="DD96" i="11" s="1"/>
  <c r="DQ62" i="10"/>
  <c r="DR62" i="10" s="1"/>
  <c r="DR60" i="10"/>
  <c r="DE93" i="13"/>
  <c r="DD93" i="13"/>
  <c r="DD96" i="13" s="1"/>
  <c r="DE96" i="13" s="1"/>
  <c r="DD64" i="9"/>
  <c r="DE64" i="9" s="1"/>
  <c r="DE62" i="9"/>
  <c r="Z46" i="7"/>
  <c r="DE44" i="7"/>
  <c r="CR39" i="7"/>
  <c r="AW53" i="7"/>
  <c r="AR39" i="7"/>
  <c r="BR51" i="7"/>
  <c r="BP41" i="7"/>
  <c r="CE78" i="7"/>
  <c r="CP41" i="7"/>
  <c r="CE50" i="7"/>
  <c r="CN53" i="7"/>
  <c r="CW41" i="7"/>
  <c r="DE39" i="7"/>
  <c r="AG41" i="7"/>
  <c r="U97" i="5"/>
  <c r="V95" i="5" s="1"/>
  <c r="R39" i="7"/>
  <c r="DR39" i="7"/>
  <c r="DR49" i="7"/>
  <c r="DF53" i="7"/>
  <c r="R43" i="7"/>
  <c r="F46" i="7"/>
  <c r="DR44" i="7"/>
  <c r="DJ53" i="7"/>
  <c r="CO41" i="7"/>
  <c r="BE45" i="7"/>
  <c r="BE78" i="7"/>
  <c r="DR79" i="7"/>
  <c r="K46" i="7"/>
  <c r="BR79" i="7"/>
  <c r="CK53" i="7"/>
  <c r="N53" i="7"/>
  <c r="AR80" i="7"/>
  <c r="CD53" i="7"/>
  <c r="O53" i="7"/>
  <c r="CR50" i="7"/>
  <c r="I41" i="7"/>
  <c r="CZ53" i="7"/>
  <c r="DG41" i="7"/>
  <c r="BV53" i="7"/>
  <c r="BK41" i="7"/>
  <c r="AR38" i="7"/>
  <c r="AF41" i="7"/>
  <c r="BR78" i="7"/>
  <c r="DE50" i="7"/>
  <c r="AZ53" i="7"/>
  <c r="BR76" i="7"/>
  <c r="T46" i="7"/>
  <c r="BE44" i="7"/>
  <c r="AW41" i="7"/>
  <c r="CQ41" i="7"/>
  <c r="CR79" i="7"/>
  <c r="L53" i="7"/>
  <c r="Z53" i="7"/>
  <c r="R51" i="7"/>
  <c r="L46" i="7"/>
  <c r="AB53" i="7"/>
  <c r="R79" i="7"/>
  <c r="DQ41" i="7"/>
  <c r="CT53" i="7"/>
  <c r="DB41" i="7"/>
  <c r="BO41" i="7"/>
  <c r="BR49" i="7"/>
  <c r="BF53" i="7"/>
  <c r="DR59" i="7"/>
  <c r="DC53" i="7"/>
  <c r="BR39" i="7"/>
  <c r="AT53" i="7"/>
  <c r="DO41" i="7"/>
  <c r="W53" i="7"/>
  <c r="CY53" i="7"/>
  <c r="CC41" i="7"/>
  <c r="BE77" i="7"/>
  <c r="AR50" i="7"/>
  <c r="J46" i="7"/>
  <c r="CI53" i="7"/>
  <c r="AS41" i="7"/>
  <c r="BE38" i="7"/>
  <c r="CE51" i="7"/>
  <c r="DR51" i="7"/>
  <c r="AR59" i="7"/>
  <c r="CE44" i="7"/>
  <c r="AD53" i="7"/>
  <c r="CR78" i="7"/>
  <c r="CR45" i="7"/>
  <c r="CE59" i="7"/>
  <c r="AE49" i="7"/>
  <c r="S53" i="7"/>
  <c r="CH53" i="7"/>
  <c r="P53" i="7"/>
  <c r="CE80" i="7"/>
  <c r="BA53" i="7"/>
  <c r="DE59" i="7"/>
  <c r="BB41" i="7"/>
  <c r="R50" i="7"/>
  <c r="CE39" i="7"/>
  <c r="CE58" i="7"/>
  <c r="X53" i="7"/>
  <c r="BR59" i="7"/>
  <c r="DR45" i="7"/>
  <c r="DE49" i="7"/>
  <c r="CS53" i="7"/>
  <c r="BE76" i="7"/>
  <c r="CE79" i="7"/>
  <c r="R59" i="7"/>
  <c r="CT41" i="7"/>
  <c r="BE49" i="7"/>
  <c r="AS53" i="7"/>
  <c r="W41" i="7"/>
  <c r="AY53" i="7"/>
  <c r="AM53" i="7"/>
  <c r="H41" i="7"/>
  <c r="BV41" i="7"/>
  <c r="CX53" i="7"/>
  <c r="DL41" i="7"/>
  <c r="AO53" i="7"/>
  <c r="Y46" i="7"/>
  <c r="T53" i="7"/>
  <c r="DD41" i="7"/>
  <c r="BN41" i="7"/>
  <c r="AR58" i="7"/>
  <c r="BZ53" i="7"/>
  <c r="U46" i="7"/>
  <c r="BE39" i="7"/>
  <c r="CR49" i="7"/>
  <c r="CF53" i="7"/>
  <c r="AE59" i="7"/>
  <c r="DK41" i="7"/>
  <c r="BE58" i="7"/>
  <c r="BO53" i="7"/>
  <c r="CF41" i="7"/>
  <c r="CR38" i="7"/>
  <c r="DR50" i="7"/>
  <c r="BI41" i="7"/>
  <c r="CD41" i="7"/>
  <c r="I46" i="7"/>
  <c r="W46" i="7"/>
  <c r="CJ53" i="7"/>
  <c r="AE78" i="7"/>
  <c r="DR38" i="7"/>
  <c r="DF41" i="7"/>
  <c r="AR78" i="7"/>
  <c r="BR58" i="7"/>
  <c r="M46" i="7"/>
  <c r="K53" i="7"/>
  <c r="S46" i="7"/>
  <c r="DE79" i="7"/>
  <c r="AD41" i="7"/>
  <c r="CY41" i="7"/>
  <c r="BS41" i="7"/>
  <c r="CE38" i="7"/>
  <c r="BQ41" i="7"/>
  <c r="CR44" i="7"/>
  <c r="CR76" i="7"/>
  <c r="BE51" i="7"/>
  <c r="AR49" i="7"/>
  <c r="AF53" i="7"/>
  <c r="CE77" i="7"/>
  <c r="X46" i="7"/>
  <c r="DG53" i="7"/>
  <c r="BU53" i="7"/>
  <c r="R38" i="7"/>
  <c r="F41" i="7"/>
  <c r="G53" i="7"/>
  <c r="AC53" i="7"/>
  <c r="AR77" i="7"/>
  <c r="AE77" i="7"/>
  <c r="N41" i="7"/>
  <c r="O46" i="7"/>
  <c r="AX53" i="7"/>
  <c r="BJ53" i="7"/>
  <c r="BD53" i="7"/>
  <c r="CR58" i="7"/>
  <c r="BR38" i="7"/>
  <c r="BF41" i="7"/>
  <c r="AE38" i="7"/>
  <c r="S41" i="7"/>
  <c r="CP53" i="7"/>
  <c r="CC53" i="7"/>
  <c r="H53" i="7"/>
  <c r="DP41" i="7"/>
  <c r="P46" i="7"/>
  <c r="AG53" i="7"/>
  <c r="CU41" i="7"/>
  <c r="DK53" i="7"/>
  <c r="BE50" i="7"/>
  <c r="CE49" i="7"/>
  <c r="BS53" i="7"/>
  <c r="AE39" i="7"/>
  <c r="AU41" i="7"/>
  <c r="BR80" i="7"/>
  <c r="V46" i="7"/>
  <c r="AR44" i="7"/>
  <c r="BY53" i="7"/>
  <c r="DH53" i="7"/>
  <c r="V53" i="7"/>
  <c r="O41" i="7"/>
  <c r="DN53" i="7"/>
  <c r="DE45" i="7"/>
  <c r="BW41" i="7"/>
  <c r="CL53" i="7"/>
  <c r="DD80" i="5"/>
  <c r="DD76" i="7"/>
  <c r="DE76" i="7" s="1"/>
  <c r="DE77" i="5"/>
  <c r="DD77" i="7"/>
  <c r="DE77" i="7" s="1"/>
  <c r="DQ72" i="5"/>
  <c r="J41" i="7"/>
  <c r="EE9" i="6"/>
  <c r="ED34" i="6"/>
  <c r="EE34" i="6" s="1"/>
  <c r="DE72" i="5"/>
  <c r="DP80" i="7"/>
  <c r="AR79" i="7"/>
  <c r="AE76" i="7"/>
  <c r="BK53" i="7"/>
  <c r="BR45" i="7"/>
  <c r="R45" i="7"/>
  <c r="R44" i="7"/>
  <c r="BR77" i="7"/>
  <c r="BE59" i="7"/>
  <c r="AE45" i="7"/>
  <c r="U53" i="7"/>
  <c r="CX41" i="7"/>
  <c r="CE45" i="7"/>
  <c r="AE79" i="7"/>
  <c r="AV53" i="7"/>
  <c r="U41" i="7"/>
  <c r="BE79" i="7"/>
  <c r="CG53" i="7"/>
  <c r="AH53" i="7"/>
  <c r="DM53" i="7"/>
  <c r="AR76" i="7"/>
  <c r="CV53" i="7"/>
  <c r="F53" i="7"/>
  <c r="BP53" i="7"/>
  <c r="CS41" i="7"/>
  <c r="DE38" i="7"/>
  <c r="CW53" i="7"/>
  <c r="AI53" i="7"/>
  <c r="AE51" i="7"/>
  <c r="AK53" i="7"/>
  <c r="BB53" i="7"/>
  <c r="AE58" i="7"/>
  <c r="V41" i="7"/>
  <c r="CA53" i="7"/>
  <c r="DE58" i="7"/>
  <c r="BX53" i="7"/>
  <c r="CR59" i="7"/>
  <c r="BE80" i="7"/>
  <c r="AC41" i="7"/>
  <c r="BR50" i="7"/>
  <c r="BC41" i="7"/>
  <c r="BR44" i="7"/>
  <c r="AR45" i="7"/>
  <c r="CE76" i="7"/>
  <c r="I53" i="7"/>
  <c r="DE51" i="7"/>
  <c r="AE44" i="7"/>
  <c r="AU35" i="7"/>
  <c r="AG35" i="7"/>
  <c r="BW35" i="7"/>
  <c r="I35" i="7"/>
  <c r="Z35" i="7"/>
  <c r="AN35" i="7"/>
  <c r="BY35" i="7"/>
  <c r="DE28" i="7"/>
  <c r="AR24" i="7"/>
  <c r="DE10" i="7"/>
  <c r="AR30" i="7"/>
  <c r="BH35" i="7"/>
  <c r="AQ35" i="7"/>
  <c r="CM35" i="7"/>
  <c r="CR33" i="7"/>
  <c r="CJ35" i="7"/>
  <c r="CN35" i="7"/>
  <c r="BB35" i="7"/>
  <c r="DP35" i="7"/>
  <c r="DP37" i="7" s="1"/>
  <c r="BV35" i="7"/>
  <c r="H35" i="7"/>
  <c r="BO35" i="7"/>
  <c r="X35" i="7"/>
  <c r="CZ35" i="7"/>
  <c r="CE17" i="7"/>
  <c r="DR18" i="7"/>
  <c r="CO35" i="7"/>
  <c r="BE19" i="7"/>
  <c r="AR13" i="7"/>
  <c r="EE9" i="5"/>
  <c r="ED34" i="5"/>
  <c r="EE34" i="5" s="1"/>
  <c r="DQ7" i="7"/>
  <c r="DR7" i="7" s="1"/>
  <c r="CA35" i="7"/>
  <c r="CR11" i="7"/>
  <c r="CH35" i="7"/>
  <c r="CP35" i="7"/>
  <c r="DL35" i="7"/>
  <c r="DL37" i="7" s="1"/>
  <c r="DE16" i="7"/>
  <c r="CD35" i="7"/>
  <c r="G35" i="7"/>
  <c r="DB35" i="7"/>
  <c r="Y35" i="7"/>
  <c r="DD35" i="7"/>
  <c r="AT35" i="7"/>
  <c r="BK35" i="7"/>
  <c r="BE10" i="7"/>
  <c r="DJ35" i="7"/>
  <c r="DJ37" i="7" s="1"/>
  <c r="BA35" i="7"/>
  <c r="DR16" i="7"/>
  <c r="AE29" i="7"/>
  <c r="R31" i="7"/>
  <c r="DE31" i="7"/>
  <c r="BE33" i="7"/>
  <c r="AE33" i="7"/>
  <c r="CR29" i="7"/>
  <c r="AR32" i="7"/>
  <c r="DR33" i="7"/>
  <c r="J32" i="7"/>
  <c r="K32" i="7"/>
  <c r="BE31" i="7"/>
  <c r="DR32" i="7"/>
  <c r="CE33" i="7"/>
  <c r="BR31" i="7"/>
  <c r="BE32" i="7"/>
  <c r="DR29" i="7"/>
  <c r="R29" i="7"/>
  <c r="CR31" i="7"/>
  <c r="AR31" i="7"/>
  <c r="DE32" i="7"/>
  <c r="DE30" i="7"/>
  <c r="J33" i="7"/>
  <c r="K33" i="7"/>
  <c r="J30" i="7"/>
  <c r="K30" i="7"/>
  <c r="BR29" i="7"/>
  <c r="AE32" i="7"/>
  <c r="BE29" i="7"/>
  <c r="AE31" i="7"/>
  <c r="BE30" i="7"/>
  <c r="CE31" i="7"/>
  <c r="DE33" i="7"/>
  <c r="BR30" i="7"/>
  <c r="DR30" i="7"/>
  <c r="CR30" i="7"/>
  <c r="CE30" i="7"/>
  <c r="AR33" i="7"/>
  <c r="DR31" i="7"/>
  <c r="AR29" i="7"/>
  <c r="CR32" i="7"/>
  <c r="CE32" i="7"/>
  <c r="DE29" i="7"/>
  <c r="BR32" i="7"/>
  <c r="AE30" i="7"/>
  <c r="CE29" i="7"/>
  <c r="BR33" i="7"/>
  <c r="BJ35" i="7"/>
  <c r="DF35" i="7"/>
  <c r="DF37" i="7" s="1"/>
  <c r="DR9" i="7"/>
  <c r="BS35" i="7"/>
  <c r="CE9" i="7"/>
  <c r="R18" i="7"/>
  <c r="CR24" i="7"/>
  <c r="DR22" i="7"/>
  <c r="DR21" i="7"/>
  <c r="CR13" i="7"/>
  <c r="DE13" i="7"/>
  <c r="R14" i="7"/>
  <c r="AE26" i="7"/>
  <c r="AE19" i="7"/>
  <c r="BE18" i="7"/>
  <c r="BR11" i="7"/>
  <c r="CR19" i="7"/>
  <c r="BE28" i="7"/>
  <c r="DR26" i="7"/>
  <c r="CR14" i="7"/>
  <c r="CR15" i="7"/>
  <c r="AR17" i="7"/>
  <c r="R15" i="7"/>
  <c r="CE15" i="7"/>
  <c r="DR24" i="7"/>
  <c r="BR17" i="7"/>
  <c r="DE18" i="7"/>
  <c r="AE18" i="7"/>
  <c r="DE20" i="7"/>
  <c r="CE10" i="7"/>
  <c r="AR23" i="7"/>
  <c r="AR19" i="7"/>
  <c r="R27" i="7"/>
  <c r="CR17" i="7"/>
  <c r="CE23" i="7"/>
  <c r="BE14" i="7"/>
  <c r="BR26" i="7"/>
  <c r="BE23" i="7"/>
  <c r="CE27" i="7"/>
  <c r="CR28" i="7"/>
  <c r="AE10" i="7"/>
  <c r="CE22" i="7"/>
  <c r="BF35" i="7"/>
  <c r="BR9" i="7"/>
  <c r="DR6" i="7"/>
  <c r="AR9" i="7"/>
  <c r="AF35" i="7"/>
  <c r="DE9" i="7"/>
  <c r="CS35" i="7"/>
  <c r="R19" i="7"/>
  <c r="DR28" i="7"/>
  <c r="BE22" i="7"/>
  <c r="CR10" i="7"/>
  <c r="AR10" i="7"/>
  <c r="DE17" i="7"/>
  <c r="DE15" i="7"/>
  <c r="R20" i="7"/>
  <c r="CE19" i="7"/>
  <c r="BE13" i="7"/>
  <c r="CR18" i="7"/>
  <c r="CE16" i="7"/>
  <c r="AE20" i="7"/>
  <c r="DE12" i="7"/>
  <c r="CR20" i="7"/>
  <c r="DR14" i="7"/>
  <c r="AE14" i="7"/>
  <c r="AE11" i="7"/>
  <c r="BR10" i="7"/>
  <c r="R11" i="7"/>
  <c r="CE12" i="7"/>
  <c r="AR18" i="7"/>
  <c r="DR15" i="7"/>
  <c r="BR25" i="7"/>
  <c r="BE21" i="7"/>
  <c r="BE16" i="7"/>
  <c r="R21" i="7"/>
  <c r="AR28" i="7"/>
  <c r="CE18" i="7"/>
  <c r="BR22" i="7"/>
  <c r="DR10" i="7"/>
  <c r="CR22" i="7"/>
  <c r="AE16" i="7"/>
  <c r="DR12" i="7"/>
  <c r="BE15" i="7"/>
  <c r="AR11" i="7"/>
  <c r="S35" i="7"/>
  <c r="AE9" i="7"/>
  <c r="R28" i="7"/>
  <c r="DE27" i="7"/>
  <c r="DR17" i="7"/>
  <c r="BR14" i="7"/>
  <c r="AE24" i="7"/>
  <c r="DE21" i="7"/>
  <c r="R22" i="7"/>
  <c r="R10" i="7"/>
  <c r="DR27" i="7"/>
  <c r="DR20" i="7"/>
  <c r="AE22" i="7"/>
  <c r="DR25" i="7"/>
  <c r="BR13" i="7"/>
  <c r="AE25" i="7"/>
  <c r="AR14" i="7"/>
  <c r="AE27" i="7"/>
  <c r="DE11" i="7"/>
  <c r="CR27" i="7"/>
  <c r="DR19" i="7"/>
  <c r="BE17" i="7"/>
  <c r="BE26" i="7"/>
  <c r="CE26" i="7"/>
  <c r="R23" i="7"/>
  <c r="R16" i="7"/>
  <c r="CR26" i="7"/>
  <c r="DE19" i="7"/>
  <c r="BE24" i="7"/>
  <c r="AE23" i="7"/>
  <c r="AR26" i="7"/>
  <c r="DE25" i="7"/>
  <c r="BR28" i="7"/>
  <c r="AE15" i="7"/>
  <c r="BR20" i="7"/>
  <c r="CE28" i="7"/>
  <c r="BE25" i="7"/>
  <c r="R17" i="7"/>
  <c r="BR27" i="7"/>
  <c r="AR27" i="7"/>
  <c r="BR12" i="7"/>
  <c r="BR21" i="7"/>
  <c r="DE26" i="7"/>
  <c r="CE24" i="7"/>
  <c r="BE20" i="7"/>
  <c r="BE9" i="7"/>
  <c r="AS35" i="7"/>
  <c r="R9" i="7"/>
  <c r="F35" i="7"/>
  <c r="CR9" i="7"/>
  <c r="CF35" i="7"/>
  <c r="R13" i="7"/>
  <c r="R24" i="7"/>
  <c r="DR11" i="7"/>
  <c r="CE14" i="7"/>
  <c r="DE22" i="7"/>
  <c r="CE13" i="7"/>
  <c r="BR24" i="7"/>
  <c r="R25" i="7"/>
  <c r="DR13" i="7"/>
  <c r="CR12" i="7"/>
  <c r="AE28" i="7"/>
  <c r="AR15" i="7"/>
  <c r="DE14" i="7"/>
  <c r="BR18" i="7"/>
  <c r="CR21" i="7"/>
  <c r="DE23" i="7"/>
  <c r="CE20" i="7"/>
  <c r="R12" i="7"/>
  <c r="AE12" i="7"/>
  <c r="BR16" i="7"/>
  <c r="CE11" i="7"/>
  <c r="DE24" i="7"/>
  <c r="AR21" i="7"/>
  <c r="R26" i="7"/>
  <c r="DR23" i="7"/>
  <c r="BR23" i="7"/>
  <c r="BE12" i="7"/>
  <c r="AE13" i="7"/>
  <c r="CR25" i="7"/>
  <c r="AR12" i="7"/>
  <c r="CE21" i="7"/>
  <c r="BR15" i="7"/>
  <c r="AE21" i="7"/>
  <c r="AR16" i="7"/>
  <c r="CR16" i="7"/>
  <c r="AR22" i="7"/>
  <c r="DQ35" i="7"/>
  <c r="EC80" i="4"/>
  <c r="DD80" i="3"/>
  <c r="DE80" i="3" s="1"/>
  <c r="EC80" i="5"/>
  <c r="DO60" i="3"/>
  <c r="DO62" i="3" s="1"/>
  <c r="DO64" i="3" s="1"/>
  <c r="EB60" i="3"/>
  <c r="EB62" i="3" s="1"/>
  <c r="EB64" i="3" s="1"/>
  <c r="CR80" i="1"/>
  <c r="DR34" i="1"/>
  <c r="DR78" i="6"/>
  <c r="DR78" i="5"/>
  <c r="DD80" i="1"/>
  <c r="DE80" i="1" s="1"/>
  <c r="DR53" i="1"/>
  <c r="DQ78" i="1"/>
  <c r="DR78" i="1" s="1"/>
  <c r="DR53" i="2"/>
  <c r="DQ78" i="2"/>
  <c r="DR78" i="2" s="1"/>
  <c r="DR53" i="3"/>
  <c r="DQ78" i="3"/>
  <c r="DR78" i="3" s="1"/>
  <c r="DE78" i="4"/>
  <c r="DR53" i="4"/>
  <c r="DQ78" i="4"/>
  <c r="DP55" i="6"/>
  <c r="EB55" i="6"/>
  <c r="DQ55" i="6"/>
  <c r="DQ60" i="6" s="1"/>
  <c r="DC62" i="3"/>
  <c r="DC64" i="3" s="1"/>
  <c r="DQ53" i="7"/>
  <c r="EA62" i="1"/>
  <c r="EA64" i="1" s="1"/>
  <c r="EB55" i="1"/>
  <c r="EB60" i="1" s="1"/>
  <c r="EB62" i="1" s="1"/>
  <c r="EB64" i="1" s="1"/>
  <c r="EB55" i="2"/>
  <c r="EB60" i="2" s="1"/>
  <c r="EB62" i="2" s="1"/>
  <c r="EB64" i="2" s="1"/>
  <c r="DP55" i="2"/>
  <c r="DP60" i="2" s="1"/>
  <c r="DP62" i="2" s="1"/>
  <c r="DP64" i="2" s="1"/>
  <c r="DP55" i="3"/>
  <c r="DP60" i="3" s="1"/>
  <c r="EB55" i="4"/>
  <c r="EB60" i="4" s="1"/>
  <c r="EB62" i="4" s="1"/>
  <c r="DP55" i="4"/>
  <c r="DP60" i="4" s="1"/>
  <c r="DP62" i="4" s="1"/>
  <c r="DP64" i="4" s="1"/>
  <c r="EE53" i="6"/>
  <c r="ED53" i="6"/>
  <c r="ED78" i="6" s="1"/>
  <c r="ED53" i="5"/>
  <c r="ED78" i="5" s="1"/>
  <c r="ED53" i="4"/>
  <c r="DZ93" i="3"/>
  <c r="DZ96" i="3" s="1"/>
  <c r="EA84" i="3"/>
  <c r="EA93" i="3" s="1"/>
  <c r="EA96" i="3" s="1"/>
  <c r="ED53" i="3"/>
  <c r="ED53" i="2"/>
  <c r="ED53" i="1"/>
  <c r="EA84" i="2"/>
  <c r="DE36" i="4"/>
  <c r="EC36" i="1"/>
  <c r="EC55" i="1" s="1"/>
  <c r="EC76" i="1"/>
  <c r="EC80" i="1" s="1"/>
  <c r="BQ64" i="3"/>
  <c r="BR64" i="3" s="1"/>
  <c r="BR62" i="3"/>
  <c r="DE36" i="3"/>
  <c r="EC36" i="3"/>
  <c r="EC55" i="3" s="1"/>
  <c r="EC76" i="3"/>
  <c r="EC80" i="3" s="1"/>
  <c r="DE76" i="3"/>
  <c r="DQ76" i="3"/>
  <c r="DQ36" i="3"/>
  <c r="DQ55" i="3" s="1"/>
  <c r="DQ60" i="3" s="1"/>
  <c r="DR34" i="3"/>
  <c r="DQ76" i="2"/>
  <c r="DQ36" i="2"/>
  <c r="DQ55" i="2" s="1"/>
  <c r="DR34" i="2"/>
  <c r="DP74" i="4"/>
  <c r="CD62" i="3"/>
  <c r="CE62" i="3" s="1"/>
  <c r="CE60" i="3"/>
  <c r="ED34" i="3"/>
  <c r="DE77" i="4"/>
  <c r="DQ76" i="1"/>
  <c r="DQ36" i="1"/>
  <c r="DQ55" i="1" s="1"/>
  <c r="DR55" i="1" s="1"/>
  <c r="ED34" i="2"/>
  <c r="DP60" i="1"/>
  <c r="DP62" i="1" s="1"/>
  <c r="EC76" i="2"/>
  <c r="EC80" i="2" s="1"/>
  <c r="EC36" i="2"/>
  <c r="ED34" i="1"/>
  <c r="DE76" i="2"/>
  <c r="DM64" i="3"/>
  <c r="DR58" i="1"/>
  <c r="EA93" i="6"/>
  <c r="EA96" i="6" s="1"/>
  <c r="CR55" i="3"/>
  <c r="W95" i="6"/>
  <c r="W97" i="6" s="1"/>
  <c r="T11" i="28"/>
  <c r="DQ71" i="4"/>
  <c r="DQ72" i="4" s="1"/>
  <c r="CP86" i="4"/>
  <c r="CP93" i="4"/>
  <c r="CP96" i="4" s="1"/>
  <c r="DC82" i="4"/>
  <c r="DC84" i="4" s="1"/>
  <c r="DC86" i="4" s="1"/>
  <c r="DP82" i="4"/>
  <c r="DP84" i="4" s="1"/>
  <c r="DP86" i="4" s="1"/>
  <c r="DO82" i="4"/>
  <c r="DO84" i="4" s="1"/>
  <c r="DQ36" i="4"/>
  <c r="DQ55" i="4" s="1"/>
  <c r="V95" i="4"/>
  <c r="S9" i="28"/>
  <c r="DC86" i="5"/>
  <c r="EB74" i="4"/>
  <c r="CR74" i="4"/>
  <c r="EB82" i="5"/>
  <c r="EB84" i="5" s="1"/>
  <c r="EB86" i="5" s="1"/>
  <c r="DO93" i="6"/>
  <c r="DO96" i="6" s="1"/>
  <c r="DP82" i="6"/>
  <c r="DP84" i="6" s="1"/>
  <c r="DP86" i="6" s="1"/>
  <c r="DC93" i="6"/>
  <c r="DC96" i="6" s="1"/>
  <c r="EC72" i="5"/>
  <c r="EC72" i="4"/>
  <c r="EC74" i="4" s="1"/>
  <c r="CR74" i="5"/>
  <c r="CQ74" i="4"/>
  <c r="EC72" i="6"/>
  <c r="EC74" i="6" s="1"/>
  <c r="CQ74" i="5"/>
  <c r="DP82" i="5"/>
  <c r="DP84" i="5" s="1"/>
  <c r="DP86" i="5" s="1"/>
  <c r="EC36" i="5"/>
  <c r="EC36" i="4"/>
  <c r="EB84" i="4"/>
  <c r="EB86" i="4" s="1"/>
  <c r="DZ86" i="6"/>
  <c r="ED41" i="4"/>
  <c r="ED41" i="6"/>
  <c r="CE82" i="4"/>
  <c r="CD84" i="4"/>
  <c r="CD93" i="4" s="1"/>
  <c r="CD96" i="4" s="1"/>
  <c r="CE96" i="4" s="1"/>
  <c r="EC36" i="6"/>
  <c r="CQ60" i="4"/>
  <c r="CR55" i="4"/>
  <c r="CQ62" i="6"/>
  <c r="DR7" i="4"/>
  <c r="ED46" i="4"/>
  <c r="EE46" i="4" s="1"/>
  <c r="DY86" i="4"/>
  <c r="ED7" i="6"/>
  <c r="CQ82" i="4"/>
  <c r="CR82" i="4" s="1"/>
  <c r="CR80" i="4"/>
  <c r="DR36" i="6"/>
  <c r="DQ77" i="4"/>
  <c r="DR41" i="4"/>
  <c r="DQ76" i="6"/>
  <c r="DQ80" i="6" s="1"/>
  <c r="ED7" i="4"/>
  <c r="ED34" i="4"/>
  <c r="ED36" i="4" s="1"/>
  <c r="DE76" i="5"/>
  <c r="DR7" i="6"/>
  <c r="DE76" i="4"/>
  <c r="BQ86" i="6"/>
  <c r="BR86" i="6" s="1"/>
  <c r="BR84" i="6"/>
  <c r="BR93" i="6" s="1"/>
  <c r="ED41" i="5"/>
  <c r="DQ77" i="6"/>
  <c r="DR77" i="6" s="1"/>
  <c r="DR41" i="6"/>
  <c r="CD84" i="6"/>
  <c r="CD93" i="6" s="1"/>
  <c r="CD96" i="6" s="1"/>
  <c r="CE96" i="6" s="1"/>
  <c r="CE82" i="6"/>
  <c r="EB82" i="6"/>
  <c r="EB84" i="6" s="1"/>
  <c r="EB86" i="6" s="1"/>
  <c r="ED7" i="5"/>
  <c r="DD60" i="4"/>
  <c r="DE55" i="4"/>
  <c r="DQ77" i="5"/>
  <c r="DR41" i="5"/>
  <c r="DQ76" i="5"/>
  <c r="BQ86" i="4"/>
  <c r="BR86" i="4" s="1"/>
  <c r="BR84" i="4"/>
  <c r="BR93" i="4" s="1"/>
  <c r="CD62" i="4"/>
  <c r="CE60" i="4"/>
  <c r="CQ82" i="5"/>
  <c r="CR82" i="5" s="1"/>
  <c r="CR80" i="5"/>
  <c r="BQ86" i="5"/>
  <c r="BR86" i="5" s="1"/>
  <c r="BR84" i="5"/>
  <c r="DQ76" i="4"/>
  <c r="DR34" i="4"/>
  <c r="DR36" i="5"/>
  <c r="DD74" i="4"/>
  <c r="BQ64" i="4"/>
  <c r="BR64" i="4" s="1"/>
  <c r="BR62" i="4"/>
  <c r="CQ82" i="6"/>
  <c r="CR74" i="6"/>
  <c r="CD64" i="6"/>
  <c r="CE64" i="6" s="1"/>
  <c r="CE62" i="6"/>
  <c r="DR7" i="5"/>
  <c r="DE76" i="6"/>
  <c r="CD84" i="5"/>
  <c r="CE82" i="5"/>
  <c r="DE55" i="6"/>
  <c r="EE58" i="1"/>
  <c r="DQ80" i="2" l="1"/>
  <c r="ED36" i="6"/>
  <c r="ED36" i="5"/>
  <c r="EE36" i="5" s="1"/>
  <c r="AR53" i="7"/>
  <c r="DE96" i="11"/>
  <c r="DE53" i="7"/>
  <c r="AE35" i="7"/>
  <c r="EA86" i="2"/>
  <c r="EA93" i="2"/>
  <c r="EA96" i="2" s="1"/>
  <c r="CE53" i="7"/>
  <c r="DE41" i="7"/>
  <c r="AR35" i="7"/>
  <c r="CR53" i="7"/>
  <c r="CR80" i="7"/>
  <c r="AR41" i="7"/>
  <c r="DD80" i="7"/>
  <c r="DE80" i="7" s="1"/>
  <c r="DQ80" i="3"/>
  <c r="DQ78" i="7"/>
  <c r="DR78" i="7" s="1"/>
  <c r="CR62" i="6"/>
  <c r="DQ64" i="12"/>
  <c r="DR64" i="12" s="1"/>
  <c r="DE60" i="6"/>
  <c r="DQ93" i="8"/>
  <c r="DQ96" i="8" s="1"/>
  <c r="DR96" i="8" s="1"/>
  <c r="DR93" i="8"/>
  <c r="DQ64" i="9"/>
  <c r="DR64" i="9" s="1"/>
  <c r="ED62" i="8"/>
  <c r="EE62" i="8" s="1"/>
  <c r="EE60" i="8"/>
  <c r="DR93" i="11"/>
  <c r="DQ93" i="11"/>
  <c r="DQ96" i="11" s="1"/>
  <c r="DQ64" i="11"/>
  <c r="DR64" i="11" s="1"/>
  <c r="DR93" i="9"/>
  <c r="DQ93" i="9"/>
  <c r="DQ96" i="9" s="1"/>
  <c r="DR96" i="9" s="1"/>
  <c r="DQ64" i="8"/>
  <c r="DR64" i="8" s="1"/>
  <c r="DP60" i="6"/>
  <c r="DR60" i="6" s="1"/>
  <c r="EB60" i="6"/>
  <c r="EB62" i="6" s="1"/>
  <c r="EB64" i="6" s="1"/>
  <c r="ED62" i="12"/>
  <c r="EE62" i="12" s="1"/>
  <c r="EE60" i="12"/>
  <c r="ED62" i="10"/>
  <c r="EE62" i="10" s="1"/>
  <c r="EE60" i="10"/>
  <c r="DQ64" i="10"/>
  <c r="DR64" i="10" s="1"/>
  <c r="DR93" i="12"/>
  <c r="DQ93" i="12"/>
  <c r="DQ96" i="12" s="1"/>
  <c r="DR96" i="12" s="1"/>
  <c r="DQ64" i="13"/>
  <c r="DR64" i="13" s="1"/>
  <c r="EE60" i="9"/>
  <c r="ED62" i="9"/>
  <c r="EE62" i="9" s="1"/>
  <c r="EE93" i="10"/>
  <c r="ED93" i="10"/>
  <c r="ED96" i="10" s="1"/>
  <c r="EE96" i="10" s="1"/>
  <c r="DR93" i="10"/>
  <c r="DQ93" i="10"/>
  <c r="DQ96" i="10" s="1"/>
  <c r="DR96" i="10" s="1"/>
  <c r="DR93" i="13"/>
  <c r="DQ93" i="13"/>
  <c r="DQ96" i="13" s="1"/>
  <c r="DR96" i="13" s="1"/>
  <c r="ED62" i="13"/>
  <c r="EE62" i="13" s="1"/>
  <c r="EE60" i="13"/>
  <c r="ED62" i="11"/>
  <c r="EE62" i="11" s="1"/>
  <c r="EE60" i="11"/>
  <c r="S10" i="28"/>
  <c r="CR41" i="7"/>
  <c r="CE41" i="7"/>
  <c r="DR41" i="7"/>
  <c r="DQ80" i="5"/>
  <c r="DQ76" i="7"/>
  <c r="V97" i="5"/>
  <c r="W95" i="5" s="1"/>
  <c r="AE41" i="7"/>
  <c r="EE53" i="5"/>
  <c r="J49" i="7"/>
  <c r="DR77" i="5"/>
  <c r="DQ77" i="7"/>
  <c r="DR77" i="7" s="1"/>
  <c r="DQ37" i="7"/>
  <c r="DR37" i="7" s="1"/>
  <c r="R41" i="7"/>
  <c r="AE53" i="7"/>
  <c r="BE53" i="7"/>
  <c r="BE41" i="7"/>
  <c r="BR41" i="7"/>
  <c r="BR53" i="7"/>
  <c r="R46" i="7"/>
  <c r="BE35" i="7"/>
  <c r="CR35" i="7"/>
  <c r="DE35" i="7"/>
  <c r="CE35" i="7"/>
  <c r="J35" i="7"/>
  <c r="K35" i="7"/>
  <c r="BR35" i="7"/>
  <c r="EC82" i="5"/>
  <c r="EC84" i="5" s="1"/>
  <c r="EC86" i="5" s="1"/>
  <c r="R32" i="7"/>
  <c r="R30" i="7"/>
  <c r="EE90" i="1"/>
  <c r="EE91" i="1"/>
  <c r="R33" i="7"/>
  <c r="DR35" i="7"/>
  <c r="DR53" i="7"/>
  <c r="EC60" i="3"/>
  <c r="EC62" i="3" s="1"/>
  <c r="EC64" i="3" s="1"/>
  <c r="EE78" i="5"/>
  <c r="EE78" i="6"/>
  <c r="DQ80" i="4"/>
  <c r="DR76" i="1"/>
  <c r="DQ80" i="1"/>
  <c r="EE53" i="1"/>
  <c r="ED78" i="1"/>
  <c r="EE78" i="1" s="1"/>
  <c r="EE53" i="2"/>
  <c r="ED78" i="2"/>
  <c r="EE78" i="2" s="1"/>
  <c r="EE53" i="3"/>
  <c r="ED78" i="3"/>
  <c r="EE78" i="3" s="1"/>
  <c r="EE53" i="4"/>
  <c r="ED78" i="4"/>
  <c r="EE78" i="4" s="1"/>
  <c r="DR78" i="4"/>
  <c r="ED55" i="6"/>
  <c r="ED60" i="6" s="1"/>
  <c r="EC55" i="6"/>
  <c r="EA86" i="3"/>
  <c r="EC55" i="2"/>
  <c r="EC60" i="2" s="1"/>
  <c r="EC62" i="2" s="1"/>
  <c r="EC64" i="2" s="1"/>
  <c r="DP62" i="3"/>
  <c r="DP64" i="3" s="1"/>
  <c r="ED55" i="4"/>
  <c r="EC55" i="4"/>
  <c r="EC60" i="4" s="1"/>
  <c r="EC62" i="4" s="1"/>
  <c r="EC64" i="4" s="1"/>
  <c r="EC82" i="6"/>
  <c r="EC84" i="6" s="1"/>
  <c r="EC86" i="6" s="1"/>
  <c r="CD64" i="3"/>
  <c r="CE64" i="3" s="1"/>
  <c r="DR36" i="1"/>
  <c r="DC93" i="4"/>
  <c r="DC96" i="4" s="1"/>
  <c r="DR36" i="3"/>
  <c r="DR77" i="4"/>
  <c r="ED76" i="2"/>
  <c r="ED36" i="2"/>
  <c r="ED55" i="2" s="1"/>
  <c r="EE34" i="2"/>
  <c r="DR36" i="2"/>
  <c r="DR80" i="3"/>
  <c r="DR76" i="3"/>
  <c r="DE55" i="3"/>
  <c r="DR80" i="2"/>
  <c r="DR76" i="2"/>
  <c r="DR36" i="4"/>
  <c r="EC60" i="1"/>
  <c r="EC62" i="1" s="1"/>
  <c r="EC64" i="1" s="1"/>
  <c r="X95" i="6"/>
  <c r="X97" i="6" s="1"/>
  <c r="U11" i="28"/>
  <c r="ED36" i="3"/>
  <c r="ED76" i="3"/>
  <c r="EE34" i="3"/>
  <c r="CQ62" i="3"/>
  <c r="CR62" i="3" s="1"/>
  <c r="CR60" i="3"/>
  <c r="ED76" i="1"/>
  <c r="ED36" i="1"/>
  <c r="ED55" i="1" s="1"/>
  <c r="EE55" i="1" s="1"/>
  <c r="EE34" i="1"/>
  <c r="J58" i="7"/>
  <c r="R58" i="7" s="1"/>
  <c r="DQ60" i="1"/>
  <c r="DQ62" i="1" s="1"/>
  <c r="DQ64" i="1" s="1"/>
  <c r="DP64" i="1"/>
  <c r="DO86" i="4"/>
  <c r="DO93" i="4"/>
  <c r="DO96" i="4" s="1"/>
  <c r="DP93" i="4"/>
  <c r="DP96" i="4" s="1"/>
  <c r="DE74" i="6"/>
  <c r="EB93" i="6"/>
  <c r="EB96" i="6" s="1"/>
  <c r="EB93" i="4"/>
  <c r="EB96" i="4" s="1"/>
  <c r="EC82" i="4"/>
  <c r="EC84" i="4" s="1"/>
  <c r="EC86" i="4" s="1"/>
  <c r="DP93" i="6"/>
  <c r="DP96" i="6" s="1"/>
  <c r="EC74" i="5"/>
  <c r="DD74" i="6"/>
  <c r="DE74" i="5"/>
  <c r="DD74" i="5"/>
  <c r="CQ64" i="6"/>
  <c r="CR64" i="6" s="1"/>
  <c r="ED77" i="5"/>
  <c r="EE77" i="5" s="1"/>
  <c r="J77" i="7" s="1"/>
  <c r="R77" i="7" s="1"/>
  <c r="EE41" i="5"/>
  <c r="DD82" i="5"/>
  <c r="DE82" i="5" s="1"/>
  <c r="DE80" i="5"/>
  <c r="DR55" i="6"/>
  <c r="EE36" i="6"/>
  <c r="CD86" i="6"/>
  <c r="CE86" i="6" s="1"/>
  <c r="CE84" i="6"/>
  <c r="CE93" i="6" s="1"/>
  <c r="ED76" i="4"/>
  <c r="EE34" i="4"/>
  <c r="CD64" i="4"/>
  <c r="CE64" i="4" s="1"/>
  <c r="CE62" i="4"/>
  <c r="CQ62" i="4"/>
  <c r="CR60" i="4"/>
  <c r="EE36" i="4"/>
  <c r="CD86" i="5"/>
  <c r="CE86" i="5" s="1"/>
  <c r="CE84" i="5"/>
  <c r="DD82" i="6"/>
  <c r="DE80" i="6"/>
  <c r="DD82" i="4"/>
  <c r="DE82" i="4" s="1"/>
  <c r="DE74" i="4"/>
  <c r="DD62" i="4"/>
  <c r="DE62" i="4" s="1"/>
  <c r="DE60" i="4"/>
  <c r="EB64" i="4"/>
  <c r="ED71" i="4"/>
  <c r="EE7" i="4"/>
  <c r="ED77" i="4"/>
  <c r="EE77" i="4" s="1"/>
  <c r="EE41" i="4"/>
  <c r="DE80" i="4"/>
  <c r="ED76" i="5"/>
  <c r="ED80" i="5" s="1"/>
  <c r="DR72" i="5"/>
  <c r="DR71" i="5"/>
  <c r="CQ84" i="5"/>
  <c r="DR72" i="6"/>
  <c r="DR71" i="6"/>
  <c r="DR76" i="6"/>
  <c r="CD86" i="4"/>
  <c r="CE86" i="4" s="1"/>
  <c r="CE84" i="4"/>
  <c r="CE93" i="4" s="1"/>
  <c r="CQ84" i="4"/>
  <c r="CQ93" i="4" s="1"/>
  <c r="CQ96" i="4" s="1"/>
  <c r="CR96" i="4" s="1"/>
  <c r="DR72" i="4"/>
  <c r="DR71" i="4"/>
  <c r="ED76" i="6"/>
  <c r="ED80" i="6" s="1"/>
  <c r="DD62" i="6"/>
  <c r="DQ60" i="4"/>
  <c r="DR55" i="4"/>
  <c r="ED77" i="6"/>
  <c r="EE77" i="6" s="1"/>
  <c r="EE41" i="6"/>
  <c r="DR76" i="5"/>
  <c r="ED71" i="5"/>
  <c r="EE7" i="5"/>
  <c r="CQ84" i="6"/>
  <c r="CQ93" i="6" s="1"/>
  <c r="CQ96" i="6" s="1"/>
  <c r="CR96" i="6" s="1"/>
  <c r="CR82" i="6"/>
  <c r="DR76" i="4"/>
  <c r="ED71" i="6"/>
  <c r="EE7" i="6"/>
  <c r="ED80" i="1" l="1"/>
  <c r="DR96" i="11"/>
  <c r="ED80" i="4"/>
  <c r="DQ80" i="7"/>
  <c r="DR80" i="7" s="1"/>
  <c r="ED64" i="12"/>
  <c r="EE64" i="12" s="1"/>
  <c r="ED64" i="13"/>
  <c r="EE64" i="13" s="1"/>
  <c r="ED64" i="10"/>
  <c r="EE64" i="10" s="1"/>
  <c r="ED64" i="9"/>
  <c r="EE64" i="9" s="1"/>
  <c r="EE93" i="9"/>
  <c r="ED93" i="9"/>
  <c r="ED96" i="9" s="1"/>
  <c r="EE96" i="9" s="1"/>
  <c r="DP62" i="6"/>
  <c r="DP64" i="6" s="1"/>
  <c r="ED64" i="8"/>
  <c r="EE64" i="8" s="1"/>
  <c r="EE93" i="13"/>
  <c r="ED93" i="13"/>
  <c r="ED96" i="13" s="1"/>
  <c r="EE96" i="13" s="1"/>
  <c r="ED64" i="11"/>
  <c r="EE64" i="11" s="1"/>
  <c r="EE93" i="11"/>
  <c r="ED93" i="11"/>
  <c r="ED96" i="11" s="1"/>
  <c r="EE96" i="11" s="1"/>
  <c r="EC60" i="6"/>
  <c r="EE60" i="6" s="1"/>
  <c r="EE93" i="12"/>
  <c r="ED93" i="12"/>
  <c r="ED96" i="12" s="1"/>
  <c r="EE96" i="12" s="1"/>
  <c r="EE93" i="8"/>
  <c r="ED93" i="8"/>
  <c r="ED96" i="8" s="1"/>
  <c r="EE96" i="8" s="1"/>
  <c r="T10" i="28"/>
  <c r="DR76" i="7"/>
  <c r="W97" i="5"/>
  <c r="U10" i="28" s="1"/>
  <c r="J78" i="7"/>
  <c r="K78" i="7"/>
  <c r="J53" i="7"/>
  <c r="R49" i="7"/>
  <c r="R53" i="7" s="1"/>
  <c r="R35" i="7"/>
  <c r="ED80" i="2"/>
  <c r="EE80" i="2" s="1"/>
  <c r="ED80" i="3"/>
  <c r="EE80" i="3" s="1"/>
  <c r="CQ64" i="3"/>
  <c r="CR64" i="3" s="1"/>
  <c r="DR62" i="1"/>
  <c r="DR64" i="1"/>
  <c r="DR60" i="1"/>
  <c r="Y95" i="6"/>
  <c r="Y97" i="6" s="1"/>
  <c r="V11" i="28"/>
  <c r="DR55" i="2"/>
  <c r="DQ60" i="2"/>
  <c r="EE36" i="2"/>
  <c r="DR80" i="1"/>
  <c r="EE76" i="2"/>
  <c r="DR55" i="3"/>
  <c r="ED60" i="1"/>
  <c r="ED62" i="1" s="1"/>
  <c r="EE62" i="1" s="1"/>
  <c r="EE36" i="1"/>
  <c r="DD62" i="3"/>
  <c r="DE62" i="3" s="1"/>
  <c r="DE60" i="3"/>
  <c r="EE80" i="1"/>
  <c r="EE76" i="1"/>
  <c r="EE76" i="3"/>
  <c r="ED55" i="3"/>
  <c r="ED60" i="3" s="1"/>
  <c r="EE36" i="3"/>
  <c r="DR74" i="4"/>
  <c r="DR74" i="5"/>
  <c r="DR74" i="6"/>
  <c r="EC93" i="4"/>
  <c r="EC96" i="4" s="1"/>
  <c r="EC93" i="6"/>
  <c r="EC96" i="6" s="1"/>
  <c r="DQ74" i="5"/>
  <c r="DQ74" i="6"/>
  <c r="DQ74" i="4"/>
  <c r="DD84" i="4"/>
  <c r="DD84" i="5"/>
  <c r="DD86" i="5" s="1"/>
  <c r="DE86" i="5" s="1"/>
  <c r="DD64" i="4"/>
  <c r="DE64" i="4" s="1"/>
  <c r="CQ86" i="6"/>
  <c r="CR86" i="6" s="1"/>
  <c r="CR84" i="6"/>
  <c r="CR93" i="6" s="1"/>
  <c r="CQ64" i="4"/>
  <c r="CR64" i="4" s="1"/>
  <c r="CR62" i="4"/>
  <c r="EE55" i="6"/>
  <c r="DE82" i="6"/>
  <c r="DD84" i="6"/>
  <c r="DD93" i="6" s="1"/>
  <c r="DD96" i="6" s="1"/>
  <c r="DE96" i="6" s="1"/>
  <c r="DQ62" i="6"/>
  <c r="EE80" i="6"/>
  <c r="EE76" i="6"/>
  <c r="ED72" i="6"/>
  <c r="ED74" i="6" s="1"/>
  <c r="EE71" i="6"/>
  <c r="DQ82" i="5"/>
  <c r="DR80" i="5"/>
  <c r="CQ86" i="5"/>
  <c r="CR86" i="5" s="1"/>
  <c r="CR84" i="5"/>
  <c r="ED72" i="4"/>
  <c r="EE72" i="4" s="1"/>
  <c r="EE71" i="4"/>
  <c r="EE76" i="4"/>
  <c r="ED72" i="5"/>
  <c r="EE72" i="5" s="1"/>
  <c r="EE71" i="5"/>
  <c r="DD64" i="6"/>
  <c r="DE64" i="6" s="1"/>
  <c r="DE62" i="6"/>
  <c r="DQ82" i="6"/>
  <c r="DR80" i="6"/>
  <c r="DQ82" i="4"/>
  <c r="DR80" i="4"/>
  <c r="CQ86" i="4"/>
  <c r="CR86" i="4" s="1"/>
  <c r="CR84" i="4"/>
  <c r="CR93" i="4" s="1"/>
  <c r="DQ62" i="4"/>
  <c r="DR60" i="4"/>
  <c r="EE76" i="5"/>
  <c r="J76" i="7" s="1"/>
  <c r="ED60" i="4"/>
  <c r="EE55" i="4"/>
  <c r="EC62" i="6" l="1"/>
  <c r="EC64" i="6" s="1"/>
  <c r="R78" i="7"/>
  <c r="X95" i="5"/>
  <c r="X97" i="5" s="1"/>
  <c r="V10" i="28" s="1"/>
  <c r="R76" i="7"/>
  <c r="ED64" i="1"/>
  <c r="EE64" i="1" s="1"/>
  <c r="EE60" i="1"/>
  <c r="EE55" i="3"/>
  <c r="DQ62" i="3"/>
  <c r="DR60" i="3"/>
  <c r="DQ62" i="2"/>
  <c r="DQ64" i="2" s="1"/>
  <c r="DR64" i="2" s="1"/>
  <c r="DR60" i="2"/>
  <c r="DD64" i="3"/>
  <c r="DE64" i="3" s="1"/>
  <c r="Z95" i="6"/>
  <c r="Z97" i="6" s="1"/>
  <c r="W11" i="28"/>
  <c r="EE55" i="2"/>
  <c r="ED60" i="2"/>
  <c r="EE74" i="5"/>
  <c r="DE84" i="4"/>
  <c r="DE93" i="4" s="1"/>
  <c r="DD93" i="4"/>
  <c r="DD96" i="4" s="1"/>
  <c r="DE96" i="4" s="1"/>
  <c r="EE74" i="4"/>
  <c r="ED74" i="5"/>
  <c r="ED74" i="4"/>
  <c r="DD86" i="4"/>
  <c r="DE86" i="4" s="1"/>
  <c r="DE84" i="5"/>
  <c r="ED62" i="6"/>
  <c r="DQ84" i="4"/>
  <c r="DQ93" i="4" s="1"/>
  <c r="DQ96" i="4" s="1"/>
  <c r="DR96" i="4" s="1"/>
  <c r="DR82" i="4"/>
  <c r="ED82" i="4"/>
  <c r="EE80" i="4"/>
  <c r="ED62" i="4"/>
  <c r="EE60" i="4"/>
  <c r="DR82" i="5"/>
  <c r="DQ84" i="5"/>
  <c r="ED82" i="6"/>
  <c r="EE72" i="6"/>
  <c r="EE74" i="6" s="1"/>
  <c r="ED82" i="5"/>
  <c r="EE80" i="5"/>
  <c r="J80" i="7" s="1"/>
  <c r="R80" i="7" s="1"/>
  <c r="DQ64" i="4"/>
  <c r="DR64" i="4" s="1"/>
  <c r="DR62" i="4"/>
  <c r="DQ64" i="6"/>
  <c r="DR64" i="6" s="1"/>
  <c r="DR62" i="6"/>
  <c r="DR82" i="6"/>
  <c r="DQ84" i="6"/>
  <c r="DQ93" i="6" s="1"/>
  <c r="DQ96" i="6" s="1"/>
  <c r="DR96" i="6" s="1"/>
  <c r="DD86" i="6"/>
  <c r="DE86" i="6" s="1"/>
  <c r="DE84" i="6"/>
  <c r="DE93" i="6" s="1"/>
  <c r="Y95" i="5" l="1"/>
  <c r="Y97" i="5" s="1"/>
  <c r="Z95" i="5" s="1"/>
  <c r="DR62" i="2"/>
  <c r="DQ64" i="3"/>
  <c r="DR64" i="3" s="1"/>
  <c r="DR62" i="3"/>
  <c r="ED62" i="3"/>
  <c r="EE60" i="3"/>
  <c r="EE60" i="2"/>
  <c r="ED62" i="2"/>
  <c r="AA95" i="6"/>
  <c r="AA97" i="6" s="1"/>
  <c r="X11" i="28"/>
  <c r="ED84" i="4"/>
  <c r="ED93" i="4" s="1"/>
  <c r="ED96" i="4" s="1"/>
  <c r="EE96" i="4" s="1"/>
  <c r="EE82" i="4"/>
  <c r="DQ86" i="6"/>
  <c r="DR86" i="6" s="1"/>
  <c r="DR84" i="6"/>
  <c r="DR93" i="6" s="1"/>
  <c r="DQ86" i="4"/>
  <c r="DR86" i="4" s="1"/>
  <c r="DR84" i="4"/>
  <c r="DR93" i="4" s="1"/>
  <c r="DQ86" i="5"/>
  <c r="DR86" i="5" s="1"/>
  <c r="DR84" i="5"/>
  <c r="ED64" i="4"/>
  <c r="EE64" i="4" s="1"/>
  <c r="EE62" i="4"/>
  <c r="EE82" i="5"/>
  <c r="ED84" i="5"/>
  <c r="ED84" i="6"/>
  <c r="ED93" i="6" s="1"/>
  <c r="ED96" i="6" s="1"/>
  <c r="EE96" i="6" s="1"/>
  <c r="EE82" i="6"/>
  <c r="ED64" i="6"/>
  <c r="EE64" i="6" s="1"/>
  <c r="EE62" i="6"/>
  <c r="W10" i="28" l="1"/>
  <c r="Z97" i="5"/>
  <c r="AA95" i="5" s="1"/>
  <c r="EE62" i="3"/>
  <c r="ED64" i="3"/>
  <c r="EE64" i="3" s="1"/>
  <c r="AB95" i="6"/>
  <c r="AB97" i="6" s="1"/>
  <c r="Y11" i="28"/>
  <c r="ED64" i="2"/>
  <c r="EE64" i="2" s="1"/>
  <c r="EE62" i="2"/>
  <c r="ED86" i="4"/>
  <c r="EE86" i="4" s="1"/>
  <c r="EE84" i="4"/>
  <c r="EE93" i="4" s="1"/>
  <c r="ED86" i="6"/>
  <c r="EE86" i="6" s="1"/>
  <c r="EE84" i="6"/>
  <c r="EE93" i="6" s="1"/>
  <c r="ED86" i="5"/>
  <c r="EE86" i="5" s="1"/>
  <c r="EE84" i="5"/>
  <c r="S6" i="2"/>
  <c r="T6" i="2"/>
  <c r="V6" i="2"/>
  <c r="W6" i="2"/>
  <c r="X6" i="2"/>
  <c r="Y6" i="2"/>
  <c r="AA6" i="2"/>
  <c r="AB6" i="2"/>
  <c r="AC6" i="2"/>
  <c r="AD6" i="2"/>
  <c r="AF6" i="2"/>
  <c r="AG6" i="2"/>
  <c r="AH6" i="2"/>
  <c r="AI6" i="2"/>
  <c r="AJ6" i="2"/>
  <c r="AK6" i="2"/>
  <c r="AL6" i="2"/>
  <c r="AM6" i="2"/>
  <c r="AN6" i="2"/>
  <c r="AO6" i="2"/>
  <c r="AP6" i="2"/>
  <c r="AQ6" i="2"/>
  <c r="AS6" i="2"/>
  <c r="AT6" i="2"/>
  <c r="AU6" i="2"/>
  <c r="AV6" i="2"/>
  <c r="AW6" i="2"/>
  <c r="AX6" i="2"/>
  <c r="AZ6" i="2"/>
  <c r="BA6" i="2"/>
  <c r="BB6" i="2"/>
  <c r="BC6" i="2"/>
  <c r="BD6" i="2"/>
  <c r="BF6" i="2"/>
  <c r="BG6" i="2"/>
  <c r="BH6" i="2"/>
  <c r="BI6" i="2"/>
  <c r="BJ6" i="2"/>
  <c r="BL6" i="2"/>
  <c r="BM6" i="2"/>
  <c r="BN6" i="2"/>
  <c r="BO6" i="2"/>
  <c r="BP6" i="2"/>
  <c r="BQ6" i="2"/>
  <c r="BS6" i="2"/>
  <c r="BT6" i="2"/>
  <c r="BU6" i="2"/>
  <c r="BV6" i="2"/>
  <c r="BW6" i="2"/>
  <c r="BX6" i="2"/>
  <c r="BY6" i="2"/>
  <c r="CA6" i="2"/>
  <c r="CB6" i="2"/>
  <c r="CC6" i="2"/>
  <c r="CD6" i="2"/>
  <c r="CF6" i="2"/>
  <c r="CG6" i="2"/>
  <c r="CH6" i="2"/>
  <c r="CI6" i="2"/>
  <c r="CJ6" i="2"/>
  <c r="CK6" i="2"/>
  <c r="CL6" i="2"/>
  <c r="CM6" i="2"/>
  <c r="CN6" i="2"/>
  <c r="CP6" i="2"/>
  <c r="CQ6" i="2"/>
  <c r="CS6" i="2"/>
  <c r="CT6" i="2"/>
  <c r="CU6" i="2"/>
  <c r="CV6" i="2"/>
  <c r="CW6" i="2"/>
  <c r="CX6" i="2"/>
  <c r="CY6" i="2"/>
  <c r="CZ6" i="2"/>
  <c r="DA6" i="2"/>
  <c r="DB6" i="2"/>
  <c r="DC6" i="2"/>
  <c r="AG6" i="6"/>
  <c r="AH6" i="6"/>
  <c r="AI6" i="6"/>
  <c r="AJ6" i="6"/>
  <c r="AK6" i="6"/>
  <c r="AL6" i="6"/>
  <c r="AM6" i="6"/>
  <c r="AN6" i="6"/>
  <c r="AO6" i="6"/>
  <c r="AP6" i="6"/>
  <c r="AQ6" i="6"/>
  <c r="Q6" i="8"/>
  <c r="S6" i="8"/>
  <c r="U6" i="8"/>
  <c r="V6" i="8"/>
  <c r="W6" i="8"/>
  <c r="X6" i="8"/>
  <c r="Y6" i="8"/>
  <c r="Z6" i="8"/>
  <c r="AA6" i="8"/>
  <c r="AB6" i="8"/>
  <c r="AC6" i="8"/>
  <c r="AD6" i="8"/>
  <c r="AF6" i="8"/>
  <c r="AG6" i="8"/>
  <c r="AH6" i="8"/>
  <c r="AI6" i="8"/>
  <c r="AJ6" i="8"/>
  <c r="AK6" i="8"/>
  <c r="AL6" i="8"/>
  <c r="AM6" i="8"/>
  <c r="AN6" i="8"/>
  <c r="AO6" i="8"/>
  <c r="AP6" i="8"/>
  <c r="AQ6" i="8"/>
  <c r="Q6" i="9"/>
  <c r="S6" i="9"/>
  <c r="T6" i="9"/>
  <c r="U6" i="9"/>
  <c r="V6" i="9"/>
  <c r="W6" i="9"/>
  <c r="X6" i="9"/>
  <c r="Y6" i="9"/>
  <c r="Z6" i="9"/>
  <c r="AA6" i="9"/>
  <c r="AB6" i="9"/>
  <c r="AC6" i="9"/>
  <c r="AD6" i="9"/>
  <c r="AF6" i="9"/>
  <c r="AG6" i="9"/>
  <c r="AH6" i="9"/>
  <c r="AI6" i="9"/>
  <c r="AJ6" i="9"/>
  <c r="AK6" i="9"/>
  <c r="AL6" i="9"/>
  <c r="AM6" i="9"/>
  <c r="AN6" i="9"/>
  <c r="AO6" i="9"/>
  <c r="AP6" i="9"/>
  <c r="AQ6" i="9"/>
  <c r="AS6" i="9"/>
  <c r="AT6" i="9"/>
  <c r="Q6" i="10"/>
  <c r="S6" i="10"/>
  <c r="T6" i="10"/>
  <c r="U6" i="10"/>
  <c r="V6" i="10"/>
  <c r="W6" i="10"/>
  <c r="X6" i="10"/>
  <c r="Y6" i="10"/>
  <c r="Z6" i="10"/>
  <c r="AA6" i="10"/>
  <c r="AB6" i="10"/>
  <c r="AC6" i="10"/>
  <c r="AD6" i="10"/>
  <c r="AF6" i="10"/>
  <c r="AG6" i="10"/>
  <c r="AH6" i="10"/>
  <c r="AJ6" i="10"/>
  <c r="AK6" i="10"/>
  <c r="AL6" i="10"/>
  <c r="AM6" i="10"/>
  <c r="AN6" i="10"/>
  <c r="AO6" i="10"/>
  <c r="AP6" i="10"/>
  <c r="AQ6" i="10"/>
  <c r="AS6" i="10"/>
  <c r="AU6" i="10"/>
  <c r="AV6" i="10"/>
  <c r="Q6" i="11"/>
  <c r="S6" i="11"/>
  <c r="T6" i="11"/>
  <c r="U6" i="11"/>
  <c r="V6" i="11"/>
  <c r="W6" i="11"/>
  <c r="X6" i="11"/>
  <c r="Y6" i="11"/>
  <c r="Z6" i="11"/>
  <c r="AA6" i="11"/>
  <c r="AB6" i="11"/>
  <c r="AC6" i="11"/>
  <c r="AF6" i="11"/>
  <c r="AG6" i="11"/>
  <c r="AH6" i="11"/>
  <c r="AJ6" i="11"/>
  <c r="AK6" i="11"/>
  <c r="AL6" i="11"/>
  <c r="AM6" i="11"/>
  <c r="AN6" i="11"/>
  <c r="AO6" i="11"/>
  <c r="AP6" i="11"/>
  <c r="AQ6" i="11"/>
  <c r="AS6" i="11"/>
  <c r="AT6" i="11"/>
  <c r="AU6" i="11"/>
  <c r="AV6" i="11"/>
  <c r="AW6" i="11"/>
  <c r="AX6" i="11"/>
  <c r="Q6" i="12"/>
  <c r="S6" i="12"/>
  <c r="T6" i="12"/>
  <c r="U6" i="12"/>
  <c r="V6" i="12"/>
  <c r="W6" i="12"/>
  <c r="X6" i="12"/>
  <c r="Y6" i="12"/>
  <c r="Z6" i="12"/>
  <c r="AB6" i="12"/>
  <c r="AC6" i="12"/>
  <c r="AD6" i="12"/>
  <c r="AG6" i="12"/>
  <c r="AH6" i="12"/>
  <c r="AJ6" i="12"/>
  <c r="AK6" i="12"/>
  <c r="AL6" i="12"/>
  <c r="AM6" i="12"/>
  <c r="AN6" i="12"/>
  <c r="AO6" i="12"/>
  <c r="AP6" i="12"/>
  <c r="AQ6" i="12"/>
  <c r="AS6" i="12"/>
  <c r="AT6" i="12"/>
  <c r="AU6" i="12"/>
  <c r="AV6" i="12"/>
  <c r="AW6" i="12"/>
  <c r="AY6" i="12"/>
  <c r="AZ6" i="12"/>
  <c r="BA6" i="12"/>
  <c r="Q6" i="13"/>
  <c r="S6" i="13"/>
  <c r="T6" i="13"/>
  <c r="U6" i="13"/>
  <c r="V6" i="13"/>
  <c r="W6" i="13"/>
  <c r="Y6" i="13"/>
  <c r="Z6" i="13"/>
  <c r="AB6" i="13"/>
  <c r="AC6" i="13"/>
  <c r="AD6" i="13"/>
  <c r="AF6" i="13"/>
  <c r="AG6" i="13"/>
  <c r="AI6" i="13"/>
  <c r="AJ6" i="13"/>
  <c r="AK6" i="13"/>
  <c r="AL6" i="13"/>
  <c r="AM6" i="13"/>
  <c r="AN6" i="13"/>
  <c r="AO6" i="13"/>
  <c r="AP6" i="13"/>
  <c r="AQ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X10" i="28" l="1"/>
  <c r="AC95" i="6"/>
  <c r="Z11" i="28"/>
  <c r="AQ7" i="13"/>
  <c r="AQ71" i="13" s="1"/>
  <c r="AQ72" i="13" s="1"/>
  <c r="AQ36" i="13"/>
  <c r="BD7" i="13"/>
  <c r="BD71" i="13" s="1"/>
  <c r="BD36" i="13"/>
  <c r="AV7" i="13"/>
  <c r="AV71" i="13" s="1"/>
  <c r="AV72" i="13" s="1"/>
  <c r="AV36" i="13"/>
  <c r="BC7" i="13"/>
  <c r="BC71" i="13" s="1"/>
  <c r="BC36" i="13"/>
  <c r="BB7" i="13"/>
  <c r="BB71" i="13" s="1"/>
  <c r="BB36" i="13"/>
  <c r="BA7" i="13"/>
  <c r="BA71" i="13" s="1"/>
  <c r="BA72" i="13" s="1"/>
  <c r="BA36" i="13"/>
  <c r="AZ7" i="13"/>
  <c r="AZ71" i="13" s="1"/>
  <c r="AZ72" i="13" s="1"/>
  <c r="AZ36" i="13"/>
  <c r="AY7" i="13"/>
  <c r="AY71" i="13" s="1"/>
  <c r="AY72" i="13" s="1"/>
  <c r="AY36" i="13"/>
  <c r="AX7" i="13"/>
  <c r="AX71" i="13" s="1"/>
  <c r="AX72" i="13" s="1"/>
  <c r="AX36" i="13"/>
  <c r="AW7" i="13"/>
  <c r="AW71" i="13" s="1"/>
  <c r="AW72" i="13" s="1"/>
  <c r="AW36" i="13"/>
  <c r="AU7" i="13"/>
  <c r="AU71" i="13" s="1"/>
  <c r="AU72" i="13" s="1"/>
  <c r="AU36" i="13"/>
  <c r="AT7" i="13"/>
  <c r="AT71" i="13" s="1"/>
  <c r="AT72" i="13" s="1"/>
  <c r="AT36" i="13"/>
  <c r="BE6" i="13"/>
  <c r="AS7" i="13"/>
  <c r="AS71" i="13" s="1"/>
  <c r="AS36" i="13"/>
  <c r="AS55" i="13" s="1"/>
  <c r="AS60" i="13" s="1"/>
  <c r="U7" i="13"/>
  <c r="U71" i="13" s="1"/>
  <c r="U72" i="13" s="1"/>
  <c r="U36" i="13"/>
  <c r="AI7" i="13"/>
  <c r="AI71" i="13" s="1"/>
  <c r="AI72" i="13" s="1"/>
  <c r="AI36" i="13"/>
  <c r="AD7" i="13"/>
  <c r="AD71" i="13" s="1"/>
  <c r="AD72" i="13" s="1"/>
  <c r="AD36" i="13"/>
  <c r="Z7" i="13"/>
  <c r="Z71" i="13" s="1"/>
  <c r="Z72" i="13" s="1"/>
  <c r="Z36" i="13"/>
  <c r="Y7" i="13"/>
  <c r="Y71" i="13" s="1"/>
  <c r="Y72" i="13" s="1"/>
  <c r="Y36" i="13"/>
  <c r="AO7" i="13"/>
  <c r="AO71" i="13" s="1"/>
  <c r="AO72" i="13" s="1"/>
  <c r="AO36" i="13"/>
  <c r="V7" i="13"/>
  <c r="V71" i="13" s="1"/>
  <c r="V72" i="13" s="1"/>
  <c r="V36" i="13"/>
  <c r="AK7" i="13"/>
  <c r="AK71" i="13" s="1"/>
  <c r="AK72" i="13" s="1"/>
  <c r="AK36" i="13"/>
  <c r="T7" i="13"/>
  <c r="T71" i="13" s="1"/>
  <c r="T36" i="13"/>
  <c r="Q7" i="13"/>
  <c r="Q71" i="13" s="1"/>
  <c r="Q36" i="13"/>
  <c r="AG7" i="13"/>
  <c r="AG71" i="13" s="1"/>
  <c r="AG72" i="13" s="1"/>
  <c r="AG36" i="13"/>
  <c r="AC7" i="13"/>
  <c r="AC71" i="13" s="1"/>
  <c r="AC72" i="13" s="1"/>
  <c r="AC36" i="13"/>
  <c r="AP7" i="13"/>
  <c r="AP71" i="13" s="1"/>
  <c r="AP72" i="13" s="1"/>
  <c r="AP36" i="13"/>
  <c r="X6" i="13"/>
  <c r="AN7" i="13"/>
  <c r="AN71" i="13" s="1"/>
  <c r="AN72" i="13" s="1"/>
  <c r="AN36" i="13"/>
  <c r="AM7" i="13"/>
  <c r="AM71" i="13" s="1"/>
  <c r="AM72" i="13" s="1"/>
  <c r="AM36" i="13"/>
  <c r="AL7" i="13"/>
  <c r="AL71" i="13" s="1"/>
  <c r="AL72" i="13" s="1"/>
  <c r="AL36" i="13"/>
  <c r="AJ7" i="13"/>
  <c r="AJ71" i="13" s="1"/>
  <c r="AJ72" i="13" s="1"/>
  <c r="AJ36" i="13"/>
  <c r="AF7" i="13"/>
  <c r="AF71" i="13" s="1"/>
  <c r="AF72" i="13" s="1"/>
  <c r="AF36" i="13"/>
  <c r="AF55" i="13" s="1"/>
  <c r="AF60" i="13" s="1"/>
  <c r="AB7" i="13"/>
  <c r="AB71" i="13" s="1"/>
  <c r="AB72" i="13" s="1"/>
  <c r="AB36" i="13"/>
  <c r="W7" i="13"/>
  <c r="W71" i="13" s="1"/>
  <c r="W72" i="13" s="1"/>
  <c r="W36" i="13"/>
  <c r="S7" i="13"/>
  <c r="S71" i="13" s="1"/>
  <c r="S72" i="13" s="1"/>
  <c r="S36" i="13"/>
  <c r="S55" i="13" s="1"/>
  <c r="S60" i="13" s="1"/>
  <c r="AA6" i="13"/>
  <c r="AM7" i="12"/>
  <c r="AM71" i="12" s="1"/>
  <c r="AM72" i="12" s="1"/>
  <c r="AM36" i="12"/>
  <c r="AQ7" i="12"/>
  <c r="AQ71" i="12" s="1"/>
  <c r="AQ72" i="12" s="1"/>
  <c r="AQ36" i="12"/>
  <c r="AV7" i="12"/>
  <c r="AV71" i="12" s="1"/>
  <c r="AV72" i="12" s="1"/>
  <c r="AV36" i="12"/>
  <c r="AN7" i="12"/>
  <c r="AN71" i="12" s="1"/>
  <c r="AN72" i="12" s="1"/>
  <c r="AN36" i="12"/>
  <c r="AU7" i="12"/>
  <c r="AU71" i="12" s="1"/>
  <c r="AU72" i="12" s="1"/>
  <c r="AU36" i="12"/>
  <c r="AS7" i="12"/>
  <c r="AS71" i="12" s="1"/>
  <c r="AS36" i="12"/>
  <c r="AS55" i="12" s="1"/>
  <c r="AS60" i="12" s="1"/>
  <c r="AO7" i="12"/>
  <c r="AO71" i="12" s="1"/>
  <c r="AO72" i="12" s="1"/>
  <c r="AO36" i="12"/>
  <c r="BA7" i="12"/>
  <c r="BA71" i="12" s="1"/>
  <c r="BA36" i="12"/>
  <c r="AT7" i="12"/>
  <c r="AT71" i="12" s="1"/>
  <c r="AT72" i="12" s="1"/>
  <c r="AT36" i="12"/>
  <c r="AP7" i="12"/>
  <c r="AP71" i="12" s="1"/>
  <c r="AP72" i="12" s="1"/>
  <c r="AP36" i="12"/>
  <c r="AZ7" i="12"/>
  <c r="AZ71" i="12" s="1"/>
  <c r="AZ36" i="12"/>
  <c r="AY7" i="12"/>
  <c r="AY71" i="12" s="1"/>
  <c r="AY36" i="12"/>
  <c r="AX6" i="12"/>
  <c r="BE6" i="12" s="1"/>
  <c r="AW7" i="12"/>
  <c r="AW71" i="12" s="1"/>
  <c r="AW72" i="12" s="1"/>
  <c r="AW36" i="12"/>
  <c r="AC7" i="12"/>
  <c r="AC71" i="12" s="1"/>
  <c r="AC72" i="12" s="1"/>
  <c r="AC36" i="12"/>
  <c r="V7" i="12"/>
  <c r="V71" i="12" s="1"/>
  <c r="V72" i="12" s="1"/>
  <c r="V36" i="12"/>
  <c r="X7" i="12"/>
  <c r="X71" i="12" s="1"/>
  <c r="X72" i="12" s="1"/>
  <c r="X36" i="12"/>
  <c r="AL7" i="12"/>
  <c r="AL71" i="12" s="1"/>
  <c r="AL72" i="12" s="1"/>
  <c r="AL36" i="12"/>
  <c r="U7" i="12"/>
  <c r="U71" i="12" s="1"/>
  <c r="U72" i="12" s="1"/>
  <c r="U36" i="12"/>
  <c r="AB7" i="12"/>
  <c r="AB71" i="12" s="1"/>
  <c r="AB72" i="12" s="1"/>
  <c r="AB36" i="12"/>
  <c r="Z7" i="12"/>
  <c r="Z71" i="12" s="1"/>
  <c r="Z72" i="12" s="1"/>
  <c r="Z36" i="12"/>
  <c r="AK7" i="12"/>
  <c r="AK71" i="12" s="1"/>
  <c r="AK72" i="12" s="1"/>
  <c r="AK36" i="12"/>
  <c r="T7" i="12"/>
  <c r="T71" i="12" s="1"/>
  <c r="T36" i="12"/>
  <c r="AJ7" i="12"/>
  <c r="AJ71" i="12" s="1"/>
  <c r="AJ72" i="12" s="1"/>
  <c r="AJ36" i="12"/>
  <c r="S7" i="12"/>
  <c r="S71" i="12" s="1"/>
  <c r="S72" i="12" s="1"/>
  <c r="S36" i="12"/>
  <c r="S55" i="12" s="1"/>
  <c r="S60" i="12" s="1"/>
  <c r="W7" i="12"/>
  <c r="W71" i="12" s="1"/>
  <c r="W72" i="12" s="1"/>
  <c r="W36" i="12"/>
  <c r="AI6" i="12"/>
  <c r="Q7" i="12"/>
  <c r="Q71" i="12" s="1"/>
  <c r="Q36" i="12"/>
  <c r="AH7" i="12"/>
  <c r="AH71" i="12" s="1"/>
  <c r="AH72" i="12" s="1"/>
  <c r="AH36" i="12"/>
  <c r="AA6" i="12"/>
  <c r="AE6" i="12" s="1"/>
  <c r="Y7" i="12"/>
  <c r="Y71" i="12" s="1"/>
  <c r="Y72" i="12" s="1"/>
  <c r="Y36" i="12"/>
  <c r="AG7" i="12"/>
  <c r="AG71" i="12" s="1"/>
  <c r="AG72" i="12" s="1"/>
  <c r="AG36" i="12"/>
  <c r="AD7" i="12"/>
  <c r="AD71" i="12" s="1"/>
  <c r="AD72" i="12" s="1"/>
  <c r="AD36" i="12"/>
  <c r="AF6" i="12"/>
  <c r="AQ7" i="11"/>
  <c r="AQ71" i="11" s="1"/>
  <c r="AQ72" i="11" s="1"/>
  <c r="AQ36" i="11"/>
  <c r="AN7" i="11"/>
  <c r="AN71" i="11" s="1"/>
  <c r="AN72" i="11" s="1"/>
  <c r="AN36" i="11"/>
  <c r="AP7" i="11"/>
  <c r="AP71" i="11" s="1"/>
  <c r="AP72" i="11" s="1"/>
  <c r="AP36" i="11"/>
  <c r="AO7" i="11"/>
  <c r="AO71" i="11" s="1"/>
  <c r="AO72" i="11" s="1"/>
  <c r="AO36" i="11"/>
  <c r="AM7" i="11"/>
  <c r="AM71" i="11" s="1"/>
  <c r="AM72" i="11" s="1"/>
  <c r="AM36" i="11"/>
  <c r="AL7" i="11"/>
  <c r="AL71" i="11" s="1"/>
  <c r="AL72" i="11" s="1"/>
  <c r="AL36" i="11"/>
  <c r="AX7" i="11"/>
  <c r="AX71" i="11" s="1"/>
  <c r="AX36" i="11"/>
  <c r="AW7" i="11"/>
  <c r="AW71" i="11" s="1"/>
  <c r="AW36" i="11"/>
  <c r="AV7" i="11"/>
  <c r="AV71" i="11" s="1"/>
  <c r="AV72" i="11" s="1"/>
  <c r="AV36" i="11"/>
  <c r="AU7" i="11"/>
  <c r="AU71" i="11" s="1"/>
  <c r="AU72" i="11" s="1"/>
  <c r="AU36" i="11"/>
  <c r="AK7" i="11"/>
  <c r="AK71" i="11" s="1"/>
  <c r="AK72" i="11" s="1"/>
  <c r="AK36" i="11"/>
  <c r="AT7" i="11"/>
  <c r="AT71" i="11" s="1"/>
  <c r="AT72" i="11" s="1"/>
  <c r="AT36" i="11"/>
  <c r="AS7" i="11"/>
  <c r="AS71" i="11" s="1"/>
  <c r="BE6" i="11"/>
  <c r="AS36" i="11"/>
  <c r="AS55" i="11" s="1"/>
  <c r="AS60" i="11" s="1"/>
  <c r="Q7" i="11"/>
  <c r="Q71" i="11" s="1"/>
  <c r="Q36" i="11"/>
  <c r="AD6" i="11"/>
  <c r="AE6" i="11" s="1"/>
  <c r="Z7" i="11"/>
  <c r="Z71" i="11" s="1"/>
  <c r="Z72" i="11" s="1"/>
  <c r="Z36" i="11"/>
  <c r="Y7" i="11"/>
  <c r="Y71" i="11" s="1"/>
  <c r="Y72" i="11" s="1"/>
  <c r="Y36" i="11"/>
  <c r="X7" i="11"/>
  <c r="X71" i="11" s="1"/>
  <c r="X72" i="11" s="1"/>
  <c r="X36" i="11"/>
  <c r="W7" i="11"/>
  <c r="W71" i="11" s="1"/>
  <c r="W72" i="11" s="1"/>
  <c r="W36" i="11"/>
  <c r="V7" i="11"/>
  <c r="V71" i="11" s="1"/>
  <c r="V72" i="11" s="1"/>
  <c r="V36" i="11"/>
  <c r="U7" i="11"/>
  <c r="U71" i="11" s="1"/>
  <c r="U72" i="11" s="1"/>
  <c r="U36" i="11"/>
  <c r="T7" i="11"/>
  <c r="T71" i="11" s="1"/>
  <c r="T36" i="11"/>
  <c r="S7" i="11"/>
  <c r="S71" i="11" s="1"/>
  <c r="S72" i="11" s="1"/>
  <c r="S36" i="11"/>
  <c r="S55" i="11" s="1"/>
  <c r="S60" i="11" s="1"/>
  <c r="AI6" i="11"/>
  <c r="AR6" i="11" s="1"/>
  <c r="AH7" i="11"/>
  <c r="AH71" i="11" s="1"/>
  <c r="AH72" i="11" s="1"/>
  <c r="AH36" i="11"/>
  <c r="AG7" i="11"/>
  <c r="AG71" i="11" s="1"/>
  <c r="AG72" i="11" s="1"/>
  <c r="AG36" i="11"/>
  <c r="AF7" i="11"/>
  <c r="AF71" i="11" s="1"/>
  <c r="AF72" i="11" s="1"/>
  <c r="AF36" i="11"/>
  <c r="AF55" i="11" s="1"/>
  <c r="AF60" i="11" s="1"/>
  <c r="AC7" i="11"/>
  <c r="AC71" i="11" s="1"/>
  <c r="AC72" i="11" s="1"/>
  <c r="AC36" i="11"/>
  <c r="AJ7" i="11"/>
  <c r="AJ71" i="11" s="1"/>
  <c r="AJ72" i="11" s="1"/>
  <c r="AJ36" i="11"/>
  <c r="AB7" i="11"/>
  <c r="AB71" i="11" s="1"/>
  <c r="AB72" i="11" s="1"/>
  <c r="AB36" i="11"/>
  <c r="AA7" i="11"/>
  <c r="AA71" i="11" s="1"/>
  <c r="AA72" i="11" s="1"/>
  <c r="AA36" i="11"/>
  <c r="AV7" i="10"/>
  <c r="AV71" i="10" s="1"/>
  <c r="AV36" i="10"/>
  <c r="AK7" i="10"/>
  <c r="AK71" i="10" s="1"/>
  <c r="AK72" i="10" s="1"/>
  <c r="AK36" i="10"/>
  <c r="AU7" i="10"/>
  <c r="AU71" i="10" s="1"/>
  <c r="AU36" i="10"/>
  <c r="AT6" i="10"/>
  <c r="BE6" i="10" s="1"/>
  <c r="AN7" i="10"/>
  <c r="AN71" i="10" s="1"/>
  <c r="AN72" i="10" s="1"/>
  <c r="AN36" i="10"/>
  <c r="AS7" i="10"/>
  <c r="AS71" i="10" s="1"/>
  <c r="AS36" i="10"/>
  <c r="AS55" i="10" s="1"/>
  <c r="AS60" i="10" s="1"/>
  <c r="AO7" i="10"/>
  <c r="AO71" i="10" s="1"/>
  <c r="AO72" i="10" s="1"/>
  <c r="AO36" i="10"/>
  <c r="AM7" i="10"/>
  <c r="AM71" i="10" s="1"/>
  <c r="AM72" i="10" s="1"/>
  <c r="AM36" i="10"/>
  <c r="AJ7" i="10"/>
  <c r="AJ71" i="10" s="1"/>
  <c r="AJ72" i="10" s="1"/>
  <c r="AJ36" i="10"/>
  <c r="AI6" i="10"/>
  <c r="AR6" i="10" s="1"/>
  <c r="AQ7" i="10"/>
  <c r="AQ71" i="10" s="1"/>
  <c r="AQ72" i="10" s="1"/>
  <c r="AQ36" i="10"/>
  <c r="AP7" i="10"/>
  <c r="AP71" i="10" s="1"/>
  <c r="AP72" i="10" s="1"/>
  <c r="AP36" i="10"/>
  <c r="AL7" i="10"/>
  <c r="AL71" i="10" s="1"/>
  <c r="AL72" i="10" s="1"/>
  <c r="AL36" i="10"/>
  <c r="AB7" i="10"/>
  <c r="AB71" i="10" s="1"/>
  <c r="AB72" i="10" s="1"/>
  <c r="AB36" i="10"/>
  <c r="AA7" i="10"/>
  <c r="AA71" i="10" s="1"/>
  <c r="AA72" i="10" s="1"/>
  <c r="AA36" i="10"/>
  <c r="T7" i="10"/>
  <c r="T71" i="10" s="1"/>
  <c r="T36" i="10"/>
  <c r="AH7" i="10"/>
  <c r="AH71" i="10" s="1"/>
  <c r="AH72" i="10" s="1"/>
  <c r="AH36" i="10"/>
  <c r="AG7" i="10"/>
  <c r="AG71" i="10" s="1"/>
  <c r="AG72" i="10" s="1"/>
  <c r="AG36" i="10"/>
  <c r="AF7" i="10"/>
  <c r="AF71" i="10" s="1"/>
  <c r="AF72" i="10" s="1"/>
  <c r="AF36" i="10"/>
  <c r="AF55" i="10" s="1"/>
  <c r="AF60" i="10" s="1"/>
  <c r="AC7" i="10"/>
  <c r="AC71" i="10" s="1"/>
  <c r="AC72" i="10" s="1"/>
  <c r="AC36" i="10"/>
  <c r="Q7" i="10"/>
  <c r="Q71" i="10" s="1"/>
  <c r="Q36" i="10"/>
  <c r="AD7" i="10"/>
  <c r="AD71" i="10" s="1"/>
  <c r="AD72" i="10" s="1"/>
  <c r="AD36" i="10"/>
  <c r="Y7" i="10"/>
  <c r="Y71" i="10" s="1"/>
  <c r="Y72" i="10" s="1"/>
  <c r="Y36" i="10"/>
  <c r="X36" i="10"/>
  <c r="X7" i="10"/>
  <c r="X71" i="10" s="1"/>
  <c r="X72" i="10" s="1"/>
  <c r="W7" i="10"/>
  <c r="W71" i="10" s="1"/>
  <c r="W72" i="10" s="1"/>
  <c r="W36" i="10"/>
  <c r="AE6" i="10"/>
  <c r="S7" i="10"/>
  <c r="S71" i="10" s="1"/>
  <c r="S72" i="10" s="1"/>
  <c r="S36" i="10"/>
  <c r="S55" i="10" s="1"/>
  <c r="S60" i="10" s="1"/>
  <c r="V7" i="10"/>
  <c r="V71" i="10" s="1"/>
  <c r="V72" i="10" s="1"/>
  <c r="V36" i="10"/>
  <c r="Z7" i="10"/>
  <c r="Z71" i="10" s="1"/>
  <c r="Z72" i="10" s="1"/>
  <c r="Z36" i="10"/>
  <c r="U7" i="10"/>
  <c r="U71" i="10" s="1"/>
  <c r="U72" i="10" s="1"/>
  <c r="U36" i="10"/>
  <c r="AT7" i="9"/>
  <c r="AT71" i="9" s="1"/>
  <c r="AT36" i="9"/>
  <c r="BE6" i="9"/>
  <c r="AS7" i="9"/>
  <c r="AS71" i="9" s="1"/>
  <c r="AS36" i="9"/>
  <c r="AS55" i="9" s="1"/>
  <c r="AS60" i="9" s="1"/>
  <c r="AQ7" i="9"/>
  <c r="AQ71" i="9" s="1"/>
  <c r="AQ72" i="9" s="1"/>
  <c r="AQ36" i="9"/>
  <c r="AO7" i="9"/>
  <c r="AO71" i="9" s="1"/>
  <c r="AO72" i="9" s="1"/>
  <c r="AO36" i="9"/>
  <c r="AL7" i="9"/>
  <c r="AL71" i="9" s="1"/>
  <c r="AL72" i="9" s="1"/>
  <c r="AL36" i="9"/>
  <c r="AP7" i="9"/>
  <c r="AP71" i="9" s="1"/>
  <c r="AP72" i="9" s="1"/>
  <c r="AP36" i="9"/>
  <c r="AN7" i="9"/>
  <c r="AN71" i="9" s="1"/>
  <c r="AN72" i="9" s="1"/>
  <c r="AN36" i="9"/>
  <c r="AM7" i="9"/>
  <c r="AM71" i="9" s="1"/>
  <c r="AM72" i="9" s="1"/>
  <c r="AM36" i="9"/>
  <c r="AJ7" i="9"/>
  <c r="AJ71" i="9" s="1"/>
  <c r="AJ72" i="9" s="1"/>
  <c r="AJ36" i="9"/>
  <c r="AI7" i="9"/>
  <c r="AI71" i="9" s="1"/>
  <c r="AI72" i="9" s="1"/>
  <c r="AI36" i="9"/>
  <c r="AK7" i="9"/>
  <c r="AK71" i="9" s="1"/>
  <c r="AK72" i="9" s="1"/>
  <c r="AK36" i="9"/>
  <c r="AH7" i="9"/>
  <c r="AH71" i="9" s="1"/>
  <c r="AH72" i="9" s="1"/>
  <c r="AH36" i="9"/>
  <c r="AG7" i="9"/>
  <c r="AG71" i="9" s="1"/>
  <c r="AG72" i="9" s="1"/>
  <c r="AG36" i="9"/>
  <c r="AD7" i="9"/>
  <c r="AD71" i="9" s="1"/>
  <c r="AD72" i="9" s="1"/>
  <c r="AD36" i="9"/>
  <c r="AC7" i="9"/>
  <c r="AC71" i="9" s="1"/>
  <c r="AC72" i="9" s="1"/>
  <c r="AC36" i="9"/>
  <c r="AB7" i="9"/>
  <c r="AB71" i="9" s="1"/>
  <c r="AB72" i="9" s="1"/>
  <c r="AB36" i="9"/>
  <c r="AA7" i="9"/>
  <c r="AA71" i="9" s="1"/>
  <c r="AA72" i="9" s="1"/>
  <c r="AA36" i="9"/>
  <c r="Z7" i="9"/>
  <c r="Z71" i="9" s="1"/>
  <c r="Z72" i="9" s="1"/>
  <c r="Z36" i="9"/>
  <c r="U7" i="9"/>
  <c r="U71" i="9" s="1"/>
  <c r="U72" i="9" s="1"/>
  <c r="U36" i="9"/>
  <c r="V7" i="9"/>
  <c r="V71" i="9" s="1"/>
  <c r="V72" i="9" s="1"/>
  <c r="V36" i="9"/>
  <c r="T7" i="9"/>
  <c r="T71" i="9" s="1"/>
  <c r="T36" i="9"/>
  <c r="X7" i="9"/>
  <c r="X71" i="9" s="1"/>
  <c r="X72" i="9" s="1"/>
  <c r="X36" i="9"/>
  <c r="AE6" i="9"/>
  <c r="S7" i="9"/>
  <c r="S71" i="9" s="1"/>
  <c r="S72" i="9" s="1"/>
  <c r="S36" i="9"/>
  <c r="S55" i="9" s="1"/>
  <c r="S60" i="9" s="1"/>
  <c r="Q7" i="9"/>
  <c r="Q71" i="9" s="1"/>
  <c r="Q36" i="9"/>
  <c r="Y7" i="9"/>
  <c r="Y71" i="9" s="1"/>
  <c r="Y72" i="9" s="1"/>
  <c r="Y36" i="9"/>
  <c r="W7" i="9"/>
  <c r="W71" i="9" s="1"/>
  <c r="W72" i="9" s="1"/>
  <c r="W36" i="9"/>
  <c r="AR6" i="9"/>
  <c r="AF7" i="9"/>
  <c r="AF71" i="9" s="1"/>
  <c r="AF72" i="9" s="1"/>
  <c r="AF36" i="9"/>
  <c r="AF55" i="9" s="1"/>
  <c r="AF60" i="9" s="1"/>
  <c r="AQ7" i="8"/>
  <c r="AQ71" i="8" s="1"/>
  <c r="AQ72" i="8" s="1"/>
  <c r="AQ36" i="8"/>
  <c r="AP7" i="8"/>
  <c r="AP71" i="8" s="1"/>
  <c r="AP72" i="8" s="1"/>
  <c r="AP36" i="8"/>
  <c r="AO7" i="8"/>
  <c r="AO71" i="8" s="1"/>
  <c r="AO72" i="8" s="1"/>
  <c r="AO36" i="8"/>
  <c r="AN7" i="8"/>
  <c r="AN71" i="8" s="1"/>
  <c r="AN72" i="8" s="1"/>
  <c r="AN36" i="8"/>
  <c r="AM7" i="8"/>
  <c r="AM71" i="8" s="1"/>
  <c r="AM72" i="8" s="1"/>
  <c r="AM36" i="8"/>
  <c r="AL7" i="8"/>
  <c r="AL71" i="8" s="1"/>
  <c r="AL72" i="8" s="1"/>
  <c r="AL36" i="8"/>
  <c r="AK7" i="8"/>
  <c r="AK71" i="8" s="1"/>
  <c r="AK72" i="8" s="1"/>
  <c r="AK36" i="8"/>
  <c r="AJ7" i="8"/>
  <c r="AJ71" i="8" s="1"/>
  <c r="AJ72" i="8" s="1"/>
  <c r="AJ36" i="8"/>
  <c r="AI7" i="8"/>
  <c r="AI71" i="8" s="1"/>
  <c r="AI72" i="8" s="1"/>
  <c r="AI36" i="8"/>
  <c r="AH7" i="8"/>
  <c r="AH71" i="8" s="1"/>
  <c r="AH72" i="8" s="1"/>
  <c r="AH36" i="8"/>
  <c r="AG7" i="8"/>
  <c r="AG71" i="8" s="1"/>
  <c r="AG72" i="8" s="1"/>
  <c r="AG36" i="8"/>
  <c r="AR6" i="8"/>
  <c r="AF7" i="8"/>
  <c r="AF71" i="8" s="1"/>
  <c r="AF72" i="8" s="1"/>
  <c r="AF36" i="8"/>
  <c r="AF55" i="8" s="1"/>
  <c r="AF60" i="8" s="1"/>
  <c r="AD7" i="8"/>
  <c r="AD71" i="8" s="1"/>
  <c r="AD72" i="8" s="1"/>
  <c r="AD36" i="8"/>
  <c r="Q7" i="8"/>
  <c r="Q71" i="8" s="1"/>
  <c r="Q36" i="8"/>
  <c r="AB7" i="8"/>
  <c r="AB71" i="8" s="1"/>
  <c r="AB36" i="8"/>
  <c r="AA7" i="8"/>
  <c r="AA71" i="8" s="1"/>
  <c r="AA36" i="8"/>
  <c r="T6" i="8"/>
  <c r="AE6" i="8" s="1"/>
  <c r="S7" i="8"/>
  <c r="S71" i="8" s="1"/>
  <c r="S36" i="8"/>
  <c r="S55" i="8" s="1"/>
  <c r="S60" i="8" s="1"/>
  <c r="Z36" i="8"/>
  <c r="Z7" i="8"/>
  <c r="Z71" i="8" s="1"/>
  <c r="Y7" i="8"/>
  <c r="Y71" i="8" s="1"/>
  <c r="Y36" i="8"/>
  <c r="V7" i="8"/>
  <c r="V71" i="8" s="1"/>
  <c r="V36" i="8"/>
  <c r="U7" i="8"/>
  <c r="U71" i="8" s="1"/>
  <c r="U36" i="8"/>
  <c r="AC7" i="8"/>
  <c r="AC71" i="8" s="1"/>
  <c r="AC72" i="8" s="1"/>
  <c r="AC36" i="8"/>
  <c r="X7" i="8"/>
  <c r="X71" i="8" s="1"/>
  <c r="X36" i="8"/>
  <c r="W7" i="8"/>
  <c r="W71" i="8" s="1"/>
  <c r="W36" i="8"/>
  <c r="AQ7" i="6"/>
  <c r="AQ71" i="6" s="1"/>
  <c r="AQ36" i="6"/>
  <c r="AP7" i="6"/>
  <c r="AP71" i="6" s="1"/>
  <c r="AP36" i="6"/>
  <c r="AO7" i="6"/>
  <c r="AO71" i="6" s="1"/>
  <c r="AO36" i="6"/>
  <c r="AN7" i="6"/>
  <c r="AN71" i="6" s="1"/>
  <c r="AN36" i="6"/>
  <c r="AM7" i="6"/>
  <c r="AM71" i="6" s="1"/>
  <c r="AM36" i="6"/>
  <c r="AL7" i="6"/>
  <c r="AL71" i="6" s="1"/>
  <c r="AL36" i="6"/>
  <c r="AK7" i="6"/>
  <c r="AK71" i="6" s="1"/>
  <c r="AK36" i="6"/>
  <c r="AJ7" i="6"/>
  <c r="AJ71" i="6" s="1"/>
  <c r="AJ36" i="6"/>
  <c r="AI7" i="6"/>
  <c r="AI71" i="6" s="1"/>
  <c r="AI36" i="6"/>
  <c r="AH7" i="6"/>
  <c r="AH71" i="6" s="1"/>
  <c r="AH36" i="6"/>
  <c r="AG7" i="6"/>
  <c r="AG71" i="6" s="1"/>
  <c r="AG36" i="6"/>
  <c r="AF6" i="6"/>
  <c r="AD6" i="6"/>
  <c r="CK7" i="2"/>
  <c r="CK71" i="2" s="1"/>
  <c r="CK36" i="2"/>
  <c r="CZ7" i="2"/>
  <c r="CZ71" i="2" s="1"/>
  <c r="CZ36" i="2"/>
  <c r="CI7" i="2"/>
  <c r="CI71" i="2" s="1"/>
  <c r="CI36" i="2"/>
  <c r="AI7" i="2"/>
  <c r="AI71" i="2" s="1"/>
  <c r="AI36" i="2"/>
  <c r="CY7" i="2"/>
  <c r="CY71" i="2" s="1"/>
  <c r="CY36" i="2"/>
  <c r="CH7" i="2"/>
  <c r="CH71" i="2" s="1"/>
  <c r="CH36" i="2"/>
  <c r="BP7" i="2"/>
  <c r="BP71" i="2" s="1"/>
  <c r="BP72" i="2" s="1"/>
  <c r="BP36" i="2"/>
  <c r="AY6" i="2"/>
  <c r="BE6" i="2" s="1"/>
  <c r="AH7" i="2"/>
  <c r="AH71" i="2" s="1"/>
  <c r="AH36" i="2"/>
  <c r="AQ7" i="2"/>
  <c r="AQ71" i="2" s="1"/>
  <c r="AQ72" i="2" s="1"/>
  <c r="AQ36" i="2"/>
  <c r="CP7" i="2"/>
  <c r="CP71" i="2" s="1"/>
  <c r="CP72" i="2" s="1"/>
  <c r="CP36" i="2"/>
  <c r="BY7" i="2"/>
  <c r="BY36" i="2"/>
  <c r="AP7" i="2"/>
  <c r="AP71" i="2" s="1"/>
  <c r="AP72" i="2" s="1"/>
  <c r="AP36" i="2"/>
  <c r="CO6" i="2"/>
  <c r="CR6" i="2" s="1"/>
  <c r="X7" i="2"/>
  <c r="X71" i="2" s="1"/>
  <c r="X36" i="2"/>
  <c r="CN7" i="2"/>
  <c r="CN71" i="2" s="1"/>
  <c r="CN36" i="2"/>
  <c r="AN7" i="2"/>
  <c r="AN71" i="2" s="1"/>
  <c r="AN36" i="2"/>
  <c r="V7" i="2"/>
  <c r="V71" i="2" s="1"/>
  <c r="V36" i="2"/>
  <c r="BT7" i="2"/>
  <c r="BT36" i="2"/>
  <c r="BB7" i="2"/>
  <c r="BB71" i="2" s="1"/>
  <c r="BB72" i="2" s="1"/>
  <c r="BB36" i="2"/>
  <c r="BA7" i="2"/>
  <c r="BA71" i="2" s="1"/>
  <c r="BA36" i="2"/>
  <c r="CX7" i="2"/>
  <c r="CX71" i="2" s="1"/>
  <c r="CX36" i="2"/>
  <c r="CG7" i="2"/>
  <c r="CG71" i="2" s="1"/>
  <c r="CG36" i="2"/>
  <c r="BO7" i="2"/>
  <c r="BO71" i="2" s="1"/>
  <c r="BO72" i="2" s="1"/>
  <c r="BO36" i="2"/>
  <c r="AX7" i="2"/>
  <c r="AX71" i="2" s="1"/>
  <c r="AX36" i="2"/>
  <c r="AG7" i="2"/>
  <c r="AG71" i="2" s="1"/>
  <c r="AG36" i="2"/>
  <c r="CQ7" i="2"/>
  <c r="CQ71" i="2" s="1"/>
  <c r="CQ72" i="2" s="1"/>
  <c r="CQ36" i="2"/>
  <c r="BZ6" i="2"/>
  <c r="Z6" i="2"/>
  <c r="Y7" i="2"/>
  <c r="Y71" i="2" s="1"/>
  <c r="Y36" i="2"/>
  <c r="BG7" i="2"/>
  <c r="BG71" i="2" s="1"/>
  <c r="BG36" i="2"/>
  <c r="CL7" i="2"/>
  <c r="CL71" i="2" s="1"/>
  <c r="CL36" i="2"/>
  <c r="BU7" i="2"/>
  <c r="BU36" i="2"/>
  <c r="BC7" i="2"/>
  <c r="BC71" i="2" s="1"/>
  <c r="BC72" i="2" s="1"/>
  <c r="BC36" i="2"/>
  <c r="AL7" i="2"/>
  <c r="AL71" i="2" s="1"/>
  <c r="AL36" i="2"/>
  <c r="U6" i="2"/>
  <c r="T7" i="2"/>
  <c r="T71" i="2" s="1"/>
  <c r="T36" i="2"/>
  <c r="BS7" i="2"/>
  <c r="BS71" i="2" s="1"/>
  <c r="BS36" i="2"/>
  <c r="BS55" i="2" s="1"/>
  <c r="AJ7" i="2"/>
  <c r="AJ71" i="2" s="1"/>
  <c r="AJ36" i="2"/>
  <c r="AZ7" i="2"/>
  <c r="AZ71" i="2" s="1"/>
  <c r="AZ36" i="2"/>
  <c r="CW7" i="2"/>
  <c r="CW71" i="2" s="1"/>
  <c r="CW36" i="2"/>
  <c r="CF7" i="2"/>
  <c r="CF71" i="2" s="1"/>
  <c r="CF36" i="2"/>
  <c r="CF55" i="2" s="1"/>
  <c r="BN7" i="2"/>
  <c r="BN71" i="2" s="1"/>
  <c r="BN36" i="2"/>
  <c r="AW7" i="2"/>
  <c r="AW71" i="2" s="1"/>
  <c r="AW36" i="2"/>
  <c r="AR6" i="2"/>
  <c r="AF7" i="2"/>
  <c r="AF71" i="2" s="1"/>
  <c r="AF36" i="2"/>
  <c r="AF55" i="2" s="1"/>
  <c r="CV7" i="2"/>
  <c r="CV71" i="2" s="1"/>
  <c r="CV36" i="2"/>
  <c r="CD7" i="2"/>
  <c r="CD36" i="2"/>
  <c r="BM7" i="2"/>
  <c r="BM71" i="2" s="1"/>
  <c r="BM36" i="2"/>
  <c r="AV7" i="2"/>
  <c r="AV71" i="2" s="1"/>
  <c r="AV36" i="2"/>
  <c r="AD7" i="2"/>
  <c r="AD71" i="2" s="1"/>
  <c r="AD72" i="2" s="1"/>
  <c r="AD36" i="2"/>
  <c r="BI7" i="2"/>
  <c r="BI71" i="2" s="1"/>
  <c r="BI36" i="2"/>
  <c r="BH7" i="2"/>
  <c r="BH71" i="2" s="1"/>
  <c r="BH36" i="2"/>
  <c r="BX7" i="2"/>
  <c r="BX36" i="2"/>
  <c r="AO7" i="2"/>
  <c r="AO71" i="2" s="1"/>
  <c r="AO72" i="2" s="1"/>
  <c r="AO36" i="2"/>
  <c r="BW7" i="2"/>
  <c r="BW36" i="2"/>
  <c r="BF7" i="2"/>
  <c r="BF71" i="2" s="1"/>
  <c r="BF36" i="2"/>
  <c r="BF55" i="2" s="1"/>
  <c r="W7" i="2"/>
  <c r="W71" i="2" s="1"/>
  <c r="W36" i="2"/>
  <c r="DD6" i="2"/>
  <c r="DE6" i="2" s="1"/>
  <c r="BV7" i="2"/>
  <c r="BV36" i="2"/>
  <c r="BD7" i="2"/>
  <c r="BD71" i="2" s="1"/>
  <c r="BD72" i="2" s="1"/>
  <c r="BD36" i="2"/>
  <c r="AM7" i="2"/>
  <c r="AM71" i="2" s="1"/>
  <c r="AM36" i="2"/>
  <c r="DC7" i="2"/>
  <c r="DC71" i="2" s="1"/>
  <c r="DC72" i="2" s="1"/>
  <c r="DC36" i="2"/>
  <c r="AK7" i="2"/>
  <c r="AK71" i="2" s="1"/>
  <c r="AK36" i="2"/>
  <c r="CJ7" i="2"/>
  <c r="CJ71" i="2" s="1"/>
  <c r="CJ36" i="2"/>
  <c r="S7" i="2"/>
  <c r="S71" i="2" s="1"/>
  <c r="S36" i="2"/>
  <c r="S55" i="2" s="1"/>
  <c r="BQ7" i="2"/>
  <c r="BQ71" i="2" s="1"/>
  <c r="BQ72" i="2" s="1"/>
  <c r="BQ36" i="2"/>
  <c r="CU7" i="2"/>
  <c r="CU71" i="2" s="1"/>
  <c r="CU36" i="2"/>
  <c r="CC7" i="2"/>
  <c r="CC36" i="2"/>
  <c r="BL7" i="2"/>
  <c r="BL71" i="2" s="1"/>
  <c r="BL36" i="2"/>
  <c r="AU7" i="2"/>
  <c r="AU71" i="2" s="1"/>
  <c r="AU36" i="2"/>
  <c r="AC7" i="2"/>
  <c r="AC71" i="2" s="1"/>
  <c r="AC72" i="2" s="1"/>
  <c r="AC36" i="2"/>
  <c r="CM7" i="2"/>
  <c r="CM71" i="2" s="1"/>
  <c r="CM36" i="2"/>
  <c r="DB7" i="2"/>
  <c r="DB71" i="2" s="1"/>
  <c r="DB72" i="2" s="1"/>
  <c r="DB36" i="2"/>
  <c r="DA7" i="2"/>
  <c r="DA71" i="2" s="1"/>
  <c r="DA36" i="2"/>
  <c r="CT7" i="2"/>
  <c r="CT71" i="2" s="1"/>
  <c r="CT36" i="2"/>
  <c r="CB7" i="2"/>
  <c r="CB36" i="2"/>
  <c r="BK6" i="2"/>
  <c r="AT7" i="2"/>
  <c r="AT71" i="2" s="1"/>
  <c r="AT36" i="2"/>
  <c r="AB7" i="2"/>
  <c r="AB71" i="2" s="1"/>
  <c r="AB72" i="2" s="1"/>
  <c r="AB36" i="2"/>
  <c r="CS7" i="2"/>
  <c r="CS71" i="2" s="1"/>
  <c r="CS36" i="2"/>
  <c r="CS55" i="2" s="1"/>
  <c r="CA7" i="2"/>
  <c r="CA36" i="2"/>
  <c r="BJ7" i="2"/>
  <c r="BJ71" i="2" s="1"/>
  <c r="BJ36" i="2"/>
  <c r="AS7" i="2"/>
  <c r="AS71" i="2" s="1"/>
  <c r="AS36" i="2"/>
  <c r="AS55" i="2" s="1"/>
  <c r="AA7" i="2"/>
  <c r="AA71" i="2" s="1"/>
  <c r="AA36" i="2"/>
  <c r="P6" i="13"/>
  <c r="O6" i="13"/>
  <c r="N6" i="13"/>
  <c r="M6" i="13"/>
  <c r="L6" i="13"/>
  <c r="L6" i="12"/>
  <c r="P6" i="11"/>
  <c r="K6" i="11"/>
  <c r="J6" i="11"/>
  <c r="P6" i="10"/>
  <c r="O6" i="10"/>
  <c r="N6" i="10"/>
  <c r="M6" i="10"/>
  <c r="L6" i="10"/>
  <c r="P6" i="9"/>
  <c r="O6" i="9"/>
  <c r="N6" i="9"/>
  <c r="P6" i="8"/>
  <c r="O6" i="8"/>
  <c r="J6" i="8"/>
  <c r="Q6" i="2"/>
  <c r="P6" i="2"/>
  <c r="AI72" i="6" l="1"/>
  <c r="AM72" i="6"/>
  <c r="AO72" i="6"/>
  <c r="X72" i="8"/>
  <c r="S72" i="8"/>
  <c r="Z72" i="8"/>
  <c r="AB72" i="8"/>
  <c r="AX72" i="11"/>
  <c r="AZ72" i="12"/>
  <c r="AZ82" i="12" s="1"/>
  <c r="AZ84" i="12" s="1"/>
  <c r="AZ86" i="12" s="1"/>
  <c r="AA72" i="8"/>
  <c r="AA82" i="8" s="1"/>
  <c r="AA84" i="8" s="1"/>
  <c r="AA86" i="8" s="1"/>
  <c r="AG72" i="6"/>
  <c r="AK72" i="6"/>
  <c r="AK82" i="6" s="1"/>
  <c r="AK84" i="6" s="1"/>
  <c r="AK86" i="6" s="1"/>
  <c r="AQ72" i="6"/>
  <c r="U72" i="8"/>
  <c r="Y72" i="8"/>
  <c r="Y82" i="8" s="1"/>
  <c r="Y84" i="8" s="1"/>
  <c r="AH72" i="6"/>
  <c r="AJ72" i="6"/>
  <c r="AL72" i="6"/>
  <c r="AN72" i="6"/>
  <c r="AP72" i="6"/>
  <c r="W72" i="8"/>
  <c r="V72" i="8"/>
  <c r="BC72" i="13"/>
  <c r="BD72" i="13"/>
  <c r="AT72" i="9"/>
  <c r="AT82" i="9" s="1"/>
  <c r="AT84" i="9" s="1"/>
  <c r="AT86" i="9" s="1"/>
  <c r="AW72" i="11"/>
  <c r="AY72" i="12"/>
  <c r="AY82" i="12" s="1"/>
  <c r="AY84" i="12" s="1"/>
  <c r="AY86" i="12" s="1"/>
  <c r="BA72" i="12"/>
  <c r="BA82" i="12" s="1"/>
  <c r="BA84" i="12" s="1"/>
  <c r="BA86" i="12" s="1"/>
  <c r="AU72" i="10"/>
  <c r="AU82" i="10" s="1"/>
  <c r="AU84" i="10" s="1"/>
  <c r="AU86" i="10" s="1"/>
  <c r="AV72" i="10"/>
  <c r="AV82" i="10" s="1"/>
  <c r="AV84" i="10" s="1"/>
  <c r="AV86" i="10" s="1"/>
  <c r="BB72" i="13"/>
  <c r="AD55" i="12"/>
  <c r="Y55" i="12"/>
  <c r="W55" i="12"/>
  <c r="AJ55" i="12"/>
  <c r="AK55" i="12"/>
  <c r="AB55" i="12"/>
  <c r="AL55" i="12"/>
  <c r="V55" i="12"/>
  <c r="AW55" i="12"/>
  <c r="AB55" i="13"/>
  <c r="AJ55" i="13"/>
  <c r="AM55" i="13"/>
  <c r="AU55" i="13"/>
  <c r="AX55" i="13"/>
  <c r="AZ55" i="13"/>
  <c r="BB55" i="13"/>
  <c r="AV55" i="13"/>
  <c r="AQ55" i="13"/>
  <c r="Q55" i="12"/>
  <c r="AZ55" i="12"/>
  <c r="AT55" i="12"/>
  <c r="AO55" i="12"/>
  <c r="AU55" i="12"/>
  <c r="AV55" i="12"/>
  <c r="AM55" i="12"/>
  <c r="AP55" i="13"/>
  <c r="AG55" i="13"/>
  <c r="T55" i="13"/>
  <c r="V55" i="13"/>
  <c r="Y55" i="13"/>
  <c r="AD55" i="13"/>
  <c r="U55" i="13"/>
  <c r="AG55" i="12"/>
  <c r="T55" i="12"/>
  <c r="Z55" i="12"/>
  <c r="U55" i="12"/>
  <c r="X55" i="12"/>
  <c r="AC55" i="12"/>
  <c r="W55" i="13"/>
  <c r="AL55" i="13"/>
  <c r="AN55" i="13"/>
  <c r="AT55" i="13"/>
  <c r="AW55" i="13"/>
  <c r="AY55" i="13"/>
  <c r="BA55" i="13"/>
  <c r="BC55" i="13"/>
  <c r="BD55" i="13"/>
  <c r="AH55" i="12"/>
  <c r="AY55" i="12"/>
  <c r="AP55" i="12"/>
  <c r="BA55" i="12"/>
  <c r="AN55" i="12"/>
  <c r="AQ55" i="12"/>
  <c r="AC55" i="13"/>
  <c r="Q55" i="13"/>
  <c r="AK55" i="13"/>
  <c r="AO55" i="13"/>
  <c r="Z55" i="13"/>
  <c r="AI55" i="13"/>
  <c r="AM55" i="10"/>
  <c r="V55" i="11"/>
  <c r="AU55" i="11"/>
  <c r="AO55" i="11"/>
  <c r="AD55" i="10"/>
  <c r="AC55" i="10"/>
  <c r="AC60" i="10" s="1"/>
  <c r="AG55" i="10"/>
  <c r="AG60" i="10" s="1"/>
  <c r="T55" i="10"/>
  <c r="AB55" i="10"/>
  <c r="AP55" i="10"/>
  <c r="AU55" i="10"/>
  <c r="AV55" i="10"/>
  <c r="AB55" i="11"/>
  <c r="AC55" i="11"/>
  <c r="AG55" i="11"/>
  <c r="T55" i="11"/>
  <c r="X55" i="11"/>
  <c r="Z55" i="11"/>
  <c r="AT55" i="11"/>
  <c r="AW55" i="11"/>
  <c r="AN55" i="11"/>
  <c r="U55" i="10"/>
  <c r="V55" i="10"/>
  <c r="X55" i="10"/>
  <c r="AJ55" i="10"/>
  <c r="AJ60" i="10" s="1"/>
  <c r="AO55" i="10"/>
  <c r="AN55" i="10"/>
  <c r="U55" i="11"/>
  <c r="W55" i="11"/>
  <c r="Y55" i="11"/>
  <c r="AK55" i="11"/>
  <c r="AV55" i="11"/>
  <c r="AX55" i="11"/>
  <c r="AM55" i="11"/>
  <c r="AP55" i="11"/>
  <c r="AQ55" i="11"/>
  <c r="W55" i="10"/>
  <c r="Y55" i="10"/>
  <c r="Q55" i="10"/>
  <c r="AH55" i="10"/>
  <c r="AA55" i="10"/>
  <c r="AL55" i="10"/>
  <c r="AQ55" i="10"/>
  <c r="AK55" i="10"/>
  <c r="AA55" i="11"/>
  <c r="AJ55" i="11"/>
  <c r="AH55" i="11"/>
  <c r="Q55" i="11"/>
  <c r="Z55" i="10"/>
  <c r="AL55" i="11"/>
  <c r="AL60" i="11" s="1"/>
  <c r="W55" i="8"/>
  <c r="V55" i="8"/>
  <c r="AO55" i="8"/>
  <c r="U55" i="9"/>
  <c r="AC55" i="9"/>
  <c r="AK55" i="9"/>
  <c r="AL55" i="9"/>
  <c r="Z55" i="8"/>
  <c r="AA55" i="8"/>
  <c r="Q55" i="8"/>
  <c r="X55" i="8"/>
  <c r="X60" i="8" s="1"/>
  <c r="U55" i="8"/>
  <c r="Y55" i="8"/>
  <c r="AH55" i="8"/>
  <c r="AJ55" i="8"/>
  <c r="AL55" i="8"/>
  <c r="AN55" i="8"/>
  <c r="AP55" i="8"/>
  <c r="X55" i="9"/>
  <c r="V55" i="9"/>
  <c r="Z55" i="9"/>
  <c r="AB55" i="9"/>
  <c r="AD55" i="9"/>
  <c r="AH55" i="9"/>
  <c r="AI55" i="9"/>
  <c r="AM55" i="9"/>
  <c r="AP55" i="9"/>
  <c r="AO55" i="9"/>
  <c r="AI55" i="8"/>
  <c r="AM55" i="8"/>
  <c r="T55" i="9"/>
  <c r="AA55" i="9"/>
  <c r="AG55" i="9"/>
  <c r="AJ55" i="9"/>
  <c r="AQ55" i="9"/>
  <c r="Q55" i="9"/>
  <c r="AB55" i="8"/>
  <c r="AD55" i="8"/>
  <c r="Y55" i="9"/>
  <c r="AC55" i="8"/>
  <c r="AG55" i="8"/>
  <c r="AK55" i="8"/>
  <c r="AQ55" i="8"/>
  <c r="AN55" i="9"/>
  <c r="W55" i="9"/>
  <c r="AT55" i="9"/>
  <c r="AG55" i="6"/>
  <c r="AK55" i="6"/>
  <c r="AO55" i="6"/>
  <c r="AH55" i="6"/>
  <c r="AJ55" i="6"/>
  <c r="AL55" i="6"/>
  <c r="AN55" i="6"/>
  <c r="AP55" i="6"/>
  <c r="AI55" i="6"/>
  <c r="AM55" i="6"/>
  <c r="AQ55" i="6"/>
  <c r="AA55" i="2"/>
  <c r="AA60" i="2" s="1"/>
  <c r="AA62" i="2" s="1"/>
  <c r="AA64" i="2" s="1"/>
  <c r="BJ55" i="2"/>
  <c r="BJ60" i="2" s="1"/>
  <c r="BJ62" i="2" s="1"/>
  <c r="BJ64" i="2" s="1"/>
  <c r="AT55" i="2"/>
  <c r="AT60" i="2" s="1"/>
  <c r="AT62" i="2" s="1"/>
  <c r="AT64" i="2" s="1"/>
  <c r="W55" i="2"/>
  <c r="W60" i="2" s="1"/>
  <c r="W62" i="2" s="1"/>
  <c r="W64" i="2" s="1"/>
  <c r="BW55" i="2"/>
  <c r="BW60" i="2" s="1"/>
  <c r="BW62" i="2" s="1"/>
  <c r="BW64" i="2" s="1"/>
  <c r="BX55" i="2"/>
  <c r="BX60" i="2" s="1"/>
  <c r="BX62" i="2" s="1"/>
  <c r="BX64" i="2" s="1"/>
  <c r="BI55" i="2"/>
  <c r="BI60" i="2" s="1"/>
  <c r="BI62" i="2" s="1"/>
  <c r="BI64" i="2" s="1"/>
  <c r="AV55" i="2"/>
  <c r="AV60" i="2" s="1"/>
  <c r="AV62" i="2" s="1"/>
  <c r="AV64" i="2" s="1"/>
  <c r="CD55" i="2"/>
  <c r="CD60" i="2" s="1"/>
  <c r="CD62" i="2" s="1"/>
  <c r="CD64" i="2" s="1"/>
  <c r="AL55" i="2"/>
  <c r="AL60" i="2" s="1"/>
  <c r="AL62" i="2" s="1"/>
  <c r="AL64" i="2" s="1"/>
  <c r="BU55" i="2"/>
  <c r="BU60" i="2" s="1"/>
  <c r="BU62" i="2" s="1"/>
  <c r="BU64" i="2" s="1"/>
  <c r="BG55" i="2"/>
  <c r="BG60" i="2" s="1"/>
  <c r="BG62" i="2" s="1"/>
  <c r="BG64" i="2" s="1"/>
  <c r="AG55" i="2"/>
  <c r="AG60" i="2" s="1"/>
  <c r="AG62" i="2" s="1"/>
  <c r="AG64" i="2" s="1"/>
  <c r="BO55" i="2"/>
  <c r="BO60" i="2" s="1"/>
  <c r="BO62" i="2" s="1"/>
  <c r="BO64" i="2" s="1"/>
  <c r="CX55" i="2"/>
  <c r="CX60" i="2" s="1"/>
  <c r="CX62" i="2" s="1"/>
  <c r="CX64" i="2" s="1"/>
  <c r="BB55" i="2"/>
  <c r="BB60" i="2" s="1"/>
  <c r="BB62" i="2" s="1"/>
  <c r="BB64" i="2" s="1"/>
  <c r="V55" i="2"/>
  <c r="V60" i="2" s="1"/>
  <c r="V62" i="2" s="1"/>
  <c r="V64" i="2" s="1"/>
  <c r="CN55" i="2"/>
  <c r="CN60" i="2" s="1"/>
  <c r="CN62" i="2" s="1"/>
  <c r="CN64" i="2" s="1"/>
  <c r="BP55" i="2"/>
  <c r="BP60" i="2" s="1"/>
  <c r="BP62" i="2" s="1"/>
  <c r="BP64" i="2" s="1"/>
  <c r="CY55" i="2"/>
  <c r="CY60" i="2" s="1"/>
  <c r="CY62" i="2" s="1"/>
  <c r="CY64" i="2" s="1"/>
  <c r="CI55" i="2"/>
  <c r="CI60" i="2" s="1"/>
  <c r="CI62" i="2" s="1"/>
  <c r="CI64" i="2" s="1"/>
  <c r="CK55" i="2"/>
  <c r="CK60" i="2" s="1"/>
  <c r="CK62" i="2" s="1"/>
  <c r="CK64" i="2" s="1"/>
  <c r="CT55" i="2"/>
  <c r="CT60" i="2" s="1"/>
  <c r="CT62" i="2" s="1"/>
  <c r="CT64" i="2" s="1"/>
  <c r="DB55" i="2"/>
  <c r="DB60" i="2" s="1"/>
  <c r="DB62" i="2" s="1"/>
  <c r="DB64" i="2" s="1"/>
  <c r="AC55" i="2"/>
  <c r="AC60" i="2" s="1"/>
  <c r="AC62" i="2" s="1"/>
  <c r="AC64" i="2" s="1"/>
  <c r="BL55" i="2"/>
  <c r="BL60" i="2" s="1"/>
  <c r="BL62" i="2" s="1"/>
  <c r="BL64" i="2" s="1"/>
  <c r="CU55" i="2"/>
  <c r="CU60" i="2" s="1"/>
  <c r="CU62" i="2" s="1"/>
  <c r="CU64" i="2" s="1"/>
  <c r="AK55" i="2"/>
  <c r="AK60" i="2" s="1"/>
  <c r="AK62" i="2" s="1"/>
  <c r="AK64" i="2" s="1"/>
  <c r="AM55" i="2"/>
  <c r="AM60" i="2" s="1"/>
  <c r="AM62" i="2" s="1"/>
  <c r="AM64" i="2" s="1"/>
  <c r="BV55" i="2"/>
  <c r="BV60" i="2" s="1"/>
  <c r="BV62" i="2" s="1"/>
  <c r="BV64" i="2" s="1"/>
  <c r="BN55" i="2"/>
  <c r="BN60" i="2" s="1"/>
  <c r="BN62" i="2" s="1"/>
  <c r="BN64" i="2" s="1"/>
  <c r="CW55" i="2"/>
  <c r="CW60" i="2" s="1"/>
  <c r="CW62" i="2" s="1"/>
  <c r="CW64" i="2" s="1"/>
  <c r="AJ55" i="2"/>
  <c r="AJ60" i="2" s="1"/>
  <c r="AJ62" i="2" s="1"/>
  <c r="AJ64" i="2" s="1"/>
  <c r="T55" i="2"/>
  <c r="T60" i="2" s="1"/>
  <c r="T62" i="2" s="1"/>
  <c r="T64" i="2" s="1"/>
  <c r="AP55" i="2"/>
  <c r="AP60" i="2" s="1"/>
  <c r="AP62" i="2" s="1"/>
  <c r="AP64" i="2" s="1"/>
  <c r="CP55" i="2"/>
  <c r="CP60" i="2" s="1"/>
  <c r="CP62" i="2" s="1"/>
  <c r="CP64" i="2" s="1"/>
  <c r="AH55" i="2"/>
  <c r="AH60" i="2" s="1"/>
  <c r="AH62" i="2" s="1"/>
  <c r="AH64" i="2" s="1"/>
  <c r="CA55" i="2"/>
  <c r="CA60" i="2" s="1"/>
  <c r="CA62" i="2" s="1"/>
  <c r="CA64" i="2" s="1"/>
  <c r="AB55" i="2"/>
  <c r="AB60" i="2" s="1"/>
  <c r="AB62" i="2" s="1"/>
  <c r="AB64" i="2" s="1"/>
  <c r="AO55" i="2"/>
  <c r="AO60" i="2" s="1"/>
  <c r="AO62" i="2" s="1"/>
  <c r="AO64" i="2" s="1"/>
  <c r="BH55" i="2"/>
  <c r="BH60" i="2" s="1"/>
  <c r="BH62" i="2" s="1"/>
  <c r="BH64" i="2" s="1"/>
  <c r="AD55" i="2"/>
  <c r="AD60" i="2" s="1"/>
  <c r="AD62" i="2" s="1"/>
  <c r="AD64" i="2" s="1"/>
  <c r="BM55" i="2"/>
  <c r="BM60" i="2" s="1"/>
  <c r="BM62" i="2" s="1"/>
  <c r="BM64" i="2" s="1"/>
  <c r="CV55" i="2"/>
  <c r="CV60" i="2" s="1"/>
  <c r="CV62" i="2" s="1"/>
  <c r="CV64" i="2" s="1"/>
  <c r="BC55" i="2"/>
  <c r="BC60" i="2" s="1"/>
  <c r="BC62" i="2" s="1"/>
  <c r="BC64" i="2" s="1"/>
  <c r="CL55" i="2"/>
  <c r="CL60" i="2" s="1"/>
  <c r="CL62" i="2" s="1"/>
  <c r="CL64" i="2" s="1"/>
  <c r="Y55" i="2"/>
  <c r="Y60" i="2" s="1"/>
  <c r="Y62" i="2" s="1"/>
  <c r="Y64" i="2" s="1"/>
  <c r="CQ55" i="2"/>
  <c r="CQ60" i="2" s="1"/>
  <c r="CQ62" i="2" s="1"/>
  <c r="CQ64" i="2" s="1"/>
  <c r="AX55" i="2"/>
  <c r="AX60" i="2" s="1"/>
  <c r="AX62" i="2" s="1"/>
  <c r="AX64" i="2" s="1"/>
  <c r="CG55" i="2"/>
  <c r="CG60" i="2" s="1"/>
  <c r="CG62" i="2" s="1"/>
  <c r="CG64" i="2" s="1"/>
  <c r="BA55" i="2"/>
  <c r="BA60" i="2" s="1"/>
  <c r="BA62" i="2" s="1"/>
  <c r="BA64" i="2" s="1"/>
  <c r="BT55" i="2"/>
  <c r="BT60" i="2" s="1"/>
  <c r="BT62" i="2" s="1"/>
  <c r="BT64" i="2" s="1"/>
  <c r="AN55" i="2"/>
  <c r="AN60" i="2" s="1"/>
  <c r="AN62" i="2" s="1"/>
  <c r="AN64" i="2" s="1"/>
  <c r="X55" i="2"/>
  <c r="X60" i="2" s="1"/>
  <c r="X62" i="2" s="1"/>
  <c r="X64" i="2" s="1"/>
  <c r="CH55" i="2"/>
  <c r="CH60" i="2" s="1"/>
  <c r="CH62" i="2" s="1"/>
  <c r="CH64" i="2" s="1"/>
  <c r="AI55" i="2"/>
  <c r="AI60" i="2" s="1"/>
  <c r="AI62" i="2" s="1"/>
  <c r="AI64" i="2" s="1"/>
  <c r="CZ55" i="2"/>
  <c r="CZ60" i="2" s="1"/>
  <c r="CZ62" i="2" s="1"/>
  <c r="CZ64" i="2" s="1"/>
  <c r="CB55" i="2"/>
  <c r="CB60" i="2" s="1"/>
  <c r="CB62" i="2" s="1"/>
  <c r="CB64" i="2" s="1"/>
  <c r="DA55" i="2"/>
  <c r="DA60" i="2" s="1"/>
  <c r="DA62" i="2" s="1"/>
  <c r="DA64" i="2" s="1"/>
  <c r="CM55" i="2"/>
  <c r="CM60" i="2" s="1"/>
  <c r="CM62" i="2" s="1"/>
  <c r="CM64" i="2" s="1"/>
  <c r="AU55" i="2"/>
  <c r="AU60" i="2" s="1"/>
  <c r="AU62" i="2" s="1"/>
  <c r="AU64" i="2" s="1"/>
  <c r="CC55" i="2"/>
  <c r="CC60" i="2" s="1"/>
  <c r="CC62" i="2" s="1"/>
  <c r="CC64" i="2" s="1"/>
  <c r="BQ55" i="2"/>
  <c r="BQ60" i="2" s="1"/>
  <c r="BQ62" i="2" s="1"/>
  <c r="BQ64" i="2" s="1"/>
  <c r="CJ55" i="2"/>
  <c r="CJ60" i="2" s="1"/>
  <c r="CJ62" i="2" s="1"/>
  <c r="CJ64" i="2" s="1"/>
  <c r="DC55" i="2"/>
  <c r="DC60" i="2" s="1"/>
  <c r="DC62" i="2" s="1"/>
  <c r="DC64" i="2" s="1"/>
  <c r="BD55" i="2"/>
  <c r="BD60" i="2" s="1"/>
  <c r="BD62" i="2" s="1"/>
  <c r="BD64" i="2" s="1"/>
  <c r="AW55" i="2"/>
  <c r="AW60" i="2" s="1"/>
  <c r="AW62" i="2" s="1"/>
  <c r="AW64" i="2" s="1"/>
  <c r="AZ55" i="2"/>
  <c r="AZ60" i="2" s="1"/>
  <c r="AZ62" i="2" s="1"/>
  <c r="AZ64" i="2" s="1"/>
  <c r="BY55" i="2"/>
  <c r="BY60" i="2" s="1"/>
  <c r="BY62" i="2" s="1"/>
  <c r="BY64" i="2" s="1"/>
  <c r="AQ55" i="2"/>
  <c r="AQ60" i="2" s="1"/>
  <c r="AQ62" i="2" s="1"/>
  <c r="AQ64" i="2" s="1"/>
  <c r="AS72" i="10"/>
  <c r="T72" i="13"/>
  <c r="AS72" i="12"/>
  <c r="BE71" i="9"/>
  <c r="AS72" i="9"/>
  <c r="BE71" i="13"/>
  <c r="AS72" i="13"/>
  <c r="T72" i="11"/>
  <c r="AE71" i="9"/>
  <c r="T72" i="9"/>
  <c r="T82" i="9" s="1"/>
  <c r="T84" i="9" s="1"/>
  <c r="T86" i="9" s="1"/>
  <c r="AR72" i="9"/>
  <c r="AR72" i="8"/>
  <c r="AE71" i="10"/>
  <c r="T72" i="10"/>
  <c r="AE72" i="10" s="1"/>
  <c r="BE71" i="11"/>
  <c r="AS72" i="11"/>
  <c r="T72" i="12"/>
  <c r="AF72" i="2"/>
  <c r="AF82" i="2" s="1"/>
  <c r="AF84" i="2" s="1"/>
  <c r="CI72" i="2"/>
  <c r="CI74" i="2" s="1"/>
  <c r="AU72" i="2"/>
  <c r="AU74" i="2" s="1"/>
  <c r="BH72" i="2"/>
  <c r="BH74" i="2" s="1"/>
  <c r="BU71" i="2"/>
  <c r="CZ72" i="2"/>
  <c r="CZ74" i="2" s="1"/>
  <c r="BI72" i="2"/>
  <c r="BI74" i="2" s="1"/>
  <c r="BV71" i="2"/>
  <c r="AL72" i="2"/>
  <c r="AL74" i="2" s="1"/>
  <c r="AG72" i="2"/>
  <c r="AG74" i="2" s="1"/>
  <c r="V72" i="2"/>
  <c r="V74" i="2" s="1"/>
  <c r="CK72" i="2"/>
  <c r="CK74" i="2" s="1"/>
  <c r="AA72" i="2"/>
  <c r="AA74" i="2" s="1"/>
  <c r="CT72" i="2"/>
  <c r="CT74" i="2" s="1"/>
  <c r="CU72" i="2"/>
  <c r="CU74" i="2" s="1"/>
  <c r="BN72" i="2"/>
  <c r="BN74" i="2" s="1"/>
  <c r="CA71" i="2"/>
  <c r="AH72" i="2"/>
  <c r="AH74" i="2" s="1"/>
  <c r="AX72" i="2"/>
  <c r="AX74" i="2" s="1"/>
  <c r="AN72" i="2"/>
  <c r="AN74" i="2" s="1"/>
  <c r="AM72" i="2"/>
  <c r="AM74" i="2" s="1"/>
  <c r="AS72" i="2"/>
  <c r="AS74" i="2" s="1"/>
  <c r="BL72" i="2"/>
  <c r="BL74" i="2" s="1"/>
  <c r="BY71" i="2"/>
  <c r="BJ72" i="2"/>
  <c r="BJ74" i="2" s="1"/>
  <c r="BW71" i="2"/>
  <c r="W72" i="2"/>
  <c r="W74" i="2" s="1"/>
  <c r="AV72" i="2"/>
  <c r="AV74" i="2" s="1"/>
  <c r="CN72" i="2"/>
  <c r="CN74" i="2" s="1"/>
  <c r="DA72" i="2"/>
  <c r="DA74" i="2" s="1"/>
  <c r="CW72" i="2"/>
  <c r="CW74" i="2" s="1"/>
  <c r="BF72" i="2"/>
  <c r="BF82" i="2" s="1"/>
  <c r="BF84" i="2" s="1"/>
  <c r="BM72" i="2"/>
  <c r="BM74" i="2" s="1"/>
  <c r="BZ71" i="2"/>
  <c r="CL72" i="2"/>
  <c r="CL74" i="2" s="1"/>
  <c r="CG72" i="2"/>
  <c r="CG74" i="2" s="1"/>
  <c r="X72" i="2"/>
  <c r="X74" i="2" s="1"/>
  <c r="CH72" i="2"/>
  <c r="CH74" i="2" s="1"/>
  <c r="CF72" i="2"/>
  <c r="CF82" i="2" s="1"/>
  <c r="CF84" i="2" s="1"/>
  <c r="CM72" i="2"/>
  <c r="CM74" i="2" s="1"/>
  <c r="CJ72" i="2"/>
  <c r="CJ74" i="2" s="1"/>
  <c r="AZ72" i="2"/>
  <c r="AZ74" i="2" s="1"/>
  <c r="BS72" i="2"/>
  <c r="BS74" i="2" s="1"/>
  <c r="AW72" i="2"/>
  <c r="AW74" i="2" s="1"/>
  <c r="CS72" i="2"/>
  <c r="CS82" i="2" s="1"/>
  <c r="CS84" i="2" s="1"/>
  <c r="BG72" i="2"/>
  <c r="BG74" i="2" s="1"/>
  <c r="BT71" i="2"/>
  <c r="CX72" i="2"/>
  <c r="CX74" i="2" s="1"/>
  <c r="CY72" i="2"/>
  <c r="CY74" i="2" s="1"/>
  <c r="AK72" i="2"/>
  <c r="AK74" i="2" s="1"/>
  <c r="AJ72" i="2"/>
  <c r="AJ74" i="2" s="1"/>
  <c r="AT72" i="2"/>
  <c r="AT74" i="2" s="1"/>
  <c r="CV72" i="2"/>
  <c r="CV74" i="2" s="1"/>
  <c r="Y72" i="2"/>
  <c r="Y74" i="2" s="1"/>
  <c r="BA72" i="2"/>
  <c r="BA74" i="2" s="1"/>
  <c r="AI72" i="2"/>
  <c r="AI74" i="2" s="1"/>
  <c r="S72" i="2"/>
  <c r="S74" i="2" s="1"/>
  <c r="T72" i="2"/>
  <c r="T74" i="2" s="1"/>
  <c r="AP82" i="11"/>
  <c r="AP84" i="11" s="1"/>
  <c r="AP86" i="11" s="1"/>
  <c r="AP74" i="11"/>
  <c r="AH82" i="12"/>
  <c r="AH84" i="12" s="1"/>
  <c r="AH86" i="12" s="1"/>
  <c r="AO82" i="12"/>
  <c r="AO84" i="12" s="1"/>
  <c r="AO86" i="12" s="1"/>
  <c r="AK82" i="13"/>
  <c r="AK84" i="13" s="1"/>
  <c r="AK86" i="13" s="1"/>
  <c r="U82" i="13"/>
  <c r="U84" i="13" s="1"/>
  <c r="U86" i="13" s="1"/>
  <c r="AN82" i="13"/>
  <c r="AN84" i="13" s="1"/>
  <c r="AN86" i="13" s="1"/>
  <c r="AN74" i="13"/>
  <c r="AO82" i="10"/>
  <c r="AO84" i="10" s="1"/>
  <c r="AO86" i="10" s="1"/>
  <c r="AV82" i="11"/>
  <c r="AV84" i="11" s="1"/>
  <c r="AV86" i="11" s="1"/>
  <c r="AV74" i="11"/>
  <c r="AN82" i="11"/>
  <c r="AN84" i="11" s="1"/>
  <c r="AN86" i="11" s="1"/>
  <c r="Q72" i="12"/>
  <c r="Q82" i="12" s="1"/>
  <c r="Q84" i="12" s="1"/>
  <c r="Q86" i="12" s="1"/>
  <c r="V82" i="13"/>
  <c r="V84" i="13" s="1"/>
  <c r="V86" i="13" s="1"/>
  <c r="AA82" i="10"/>
  <c r="AA84" i="10" s="1"/>
  <c r="AA86" i="10" s="1"/>
  <c r="AA82" i="11"/>
  <c r="AA84" i="11" s="1"/>
  <c r="AA86" i="11" s="1"/>
  <c r="Z82" i="8"/>
  <c r="Z84" i="8" s="1"/>
  <c r="Z86" i="8" s="1"/>
  <c r="AM82" i="8"/>
  <c r="AM84" i="8" s="1"/>
  <c r="AM86" i="8" s="1"/>
  <c r="AM74" i="8"/>
  <c r="AH82" i="9"/>
  <c r="AH84" i="9" s="1"/>
  <c r="AH86" i="9" s="1"/>
  <c r="AL82" i="9"/>
  <c r="AL84" i="9" s="1"/>
  <c r="AL86" i="9" s="1"/>
  <c r="Q72" i="10"/>
  <c r="Q74" i="10" s="1"/>
  <c r="AB82" i="10"/>
  <c r="AB84" i="10" s="1"/>
  <c r="AB86" i="10" s="1"/>
  <c r="AB82" i="11"/>
  <c r="AB84" i="11" s="1"/>
  <c r="AB86" i="11" s="1"/>
  <c r="AB82" i="12"/>
  <c r="AB84" i="12" s="1"/>
  <c r="AB86" i="12" s="1"/>
  <c r="BA82" i="13"/>
  <c r="BA84" i="13" s="1"/>
  <c r="BA86" i="13" s="1"/>
  <c r="AU82" i="12"/>
  <c r="AU84" i="12" s="1"/>
  <c r="AU86" i="12" s="1"/>
  <c r="AP82" i="13"/>
  <c r="AP84" i="13" s="1"/>
  <c r="AP86" i="13" s="1"/>
  <c r="AO82" i="13"/>
  <c r="AO84" i="13" s="1"/>
  <c r="AO86" i="13" s="1"/>
  <c r="V82" i="9"/>
  <c r="V84" i="9" s="1"/>
  <c r="V86" i="9" s="1"/>
  <c r="Y82" i="9"/>
  <c r="Y84" i="9" s="1"/>
  <c r="Y86" i="9" s="1"/>
  <c r="V82" i="10"/>
  <c r="V84" i="10" s="1"/>
  <c r="V86" i="10" s="1"/>
  <c r="AG82" i="8"/>
  <c r="AG84" i="8" s="1"/>
  <c r="AG86" i="8" s="1"/>
  <c r="AN82" i="8"/>
  <c r="AN84" i="8" s="1"/>
  <c r="AN86" i="8" s="1"/>
  <c r="Z82" i="9"/>
  <c r="Z84" i="9" s="1"/>
  <c r="Z86" i="9" s="1"/>
  <c r="AK82" i="9"/>
  <c r="AK84" i="9" s="1"/>
  <c r="AK86" i="9" s="1"/>
  <c r="AO82" i="9"/>
  <c r="AO84" i="9" s="1"/>
  <c r="AO86" i="9" s="1"/>
  <c r="W82" i="12"/>
  <c r="W84" i="12" s="1"/>
  <c r="W86" i="12" s="1"/>
  <c r="AB82" i="13"/>
  <c r="AB84" i="13" s="1"/>
  <c r="AB86" i="13" s="1"/>
  <c r="AT82" i="13"/>
  <c r="AT84" i="13" s="1"/>
  <c r="AT86" i="13" s="1"/>
  <c r="BB82" i="13"/>
  <c r="BB84" i="13" s="1"/>
  <c r="BB86" i="13" s="1"/>
  <c r="AP82" i="6"/>
  <c r="AP84" i="6" s="1"/>
  <c r="AP86" i="6" s="1"/>
  <c r="AP74" i="6"/>
  <c r="AL82" i="8"/>
  <c r="AL84" i="8" s="1"/>
  <c r="AL86" i="8" s="1"/>
  <c r="AG82" i="9"/>
  <c r="AG84" i="9" s="1"/>
  <c r="AG86" i="9" s="1"/>
  <c r="Q72" i="9"/>
  <c r="Q82" i="9" s="1"/>
  <c r="Q84" i="9" s="1"/>
  <c r="Q86" i="9" s="1"/>
  <c r="AN82" i="10"/>
  <c r="AN84" i="10" s="1"/>
  <c r="AN86" i="10" s="1"/>
  <c r="U82" i="11"/>
  <c r="U84" i="11" s="1"/>
  <c r="U86" i="11" s="1"/>
  <c r="AX82" i="11"/>
  <c r="AX84" i="11" s="1"/>
  <c r="AX86" i="11" s="1"/>
  <c r="AN82" i="12"/>
  <c r="AN84" i="12" s="1"/>
  <c r="AN86" i="12" s="1"/>
  <c r="AC82" i="13"/>
  <c r="AC84" i="13" s="1"/>
  <c r="AC86" i="13" s="1"/>
  <c r="Y82" i="13"/>
  <c r="Y84" i="13" s="1"/>
  <c r="Y86" i="13" s="1"/>
  <c r="AL82" i="6"/>
  <c r="AL84" i="6" s="1"/>
  <c r="AL86" i="6" s="1"/>
  <c r="AO82" i="8"/>
  <c r="AO84" i="8" s="1"/>
  <c r="AO86" i="8" s="1"/>
  <c r="AP82" i="10"/>
  <c r="AP84" i="10" s="1"/>
  <c r="AP86" i="10" s="1"/>
  <c r="AC82" i="11"/>
  <c r="AC84" i="11" s="1"/>
  <c r="AC86" i="11" s="1"/>
  <c r="AL82" i="12"/>
  <c r="AL84" i="12" s="1"/>
  <c r="AL86" i="12" s="1"/>
  <c r="BC82" i="13"/>
  <c r="BC84" i="13" s="1"/>
  <c r="BC86" i="13" s="1"/>
  <c r="V82" i="11"/>
  <c r="V84" i="11" s="1"/>
  <c r="V86" i="11" s="1"/>
  <c r="AL82" i="11"/>
  <c r="AL84" i="11" s="1"/>
  <c r="AL86" i="11" s="1"/>
  <c r="AP82" i="12"/>
  <c r="AP84" i="12" s="1"/>
  <c r="AP86" i="12" s="1"/>
  <c r="AV82" i="12"/>
  <c r="AV84" i="12" s="1"/>
  <c r="AV86" i="12" s="1"/>
  <c r="AG82" i="13"/>
  <c r="AG84" i="13" s="1"/>
  <c r="AG86" i="13" s="1"/>
  <c r="Z82" i="13"/>
  <c r="Z84" i="13" s="1"/>
  <c r="Z86" i="13" s="1"/>
  <c r="AM82" i="10"/>
  <c r="AM84" i="10" s="1"/>
  <c r="AM86" i="10" s="1"/>
  <c r="Y82" i="11"/>
  <c r="Y84" i="11" s="1"/>
  <c r="Y86" i="11" s="1"/>
  <c r="AA82" i="9"/>
  <c r="AA84" i="9" s="1"/>
  <c r="AA86" i="9" s="1"/>
  <c r="AM82" i="6"/>
  <c r="AM84" i="6" s="1"/>
  <c r="AM86" i="6" s="1"/>
  <c r="AC82" i="8"/>
  <c r="AC84" i="8" s="1"/>
  <c r="AC86" i="8" s="1"/>
  <c r="AI82" i="8"/>
  <c r="AI84" i="8" s="1"/>
  <c r="AI86" i="8" s="1"/>
  <c r="AP82" i="8"/>
  <c r="AP84" i="8" s="1"/>
  <c r="AP86" i="8" s="1"/>
  <c r="AJ82" i="9"/>
  <c r="AJ84" i="9" s="1"/>
  <c r="AJ86" i="9" s="1"/>
  <c r="AG82" i="10"/>
  <c r="AG84" i="10" s="1"/>
  <c r="AG86" i="10" s="1"/>
  <c r="AG74" i="10"/>
  <c r="AG82" i="12"/>
  <c r="AG84" i="12" s="1"/>
  <c r="AG86" i="12" s="1"/>
  <c r="AJ82" i="12"/>
  <c r="AJ84" i="12" s="1"/>
  <c r="AJ86" i="12" s="1"/>
  <c r="X82" i="12"/>
  <c r="X84" i="12" s="1"/>
  <c r="X86" i="12" s="1"/>
  <c r="AV82" i="13"/>
  <c r="AV84" i="13" s="1"/>
  <c r="AV86" i="13" s="1"/>
  <c r="X82" i="10"/>
  <c r="X84" i="10" s="1"/>
  <c r="X86" i="10" s="1"/>
  <c r="AT82" i="11"/>
  <c r="AT84" i="11" s="1"/>
  <c r="AT86" i="11" s="1"/>
  <c r="AT74" i="11"/>
  <c r="AT82" i="12"/>
  <c r="AT84" i="12" s="1"/>
  <c r="AT86" i="12" s="1"/>
  <c r="AU82" i="11"/>
  <c r="AU84" i="11" s="1"/>
  <c r="AU86" i="11" s="1"/>
  <c r="AI82" i="6"/>
  <c r="AI84" i="6" s="1"/>
  <c r="AI86" i="6" s="1"/>
  <c r="AN82" i="6"/>
  <c r="AN84" i="6" s="1"/>
  <c r="AN86" i="6" s="1"/>
  <c r="U82" i="8"/>
  <c r="U84" i="8" s="1"/>
  <c r="U86" i="8" s="1"/>
  <c r="AJ82" i="8"/>
  <c r="AJ84" i="8" s="1"/>
  <c r="AJ86" i="8" s="1"/>
  <c r="X82" i="9"/>
  <c r="X84" i="9" s="1"/>
  <c r="X86" i="9" s="1"/>
  <c r="AC82" i="9"/>
  <c r="AC84" i="9" s="1"/>
  <c r="AC86" i="9" s="1"/>
  <c r="AK82" i="10"/>
  <c r="AK84" i="10" s="1"/>
  <c r="AK86" i="10" s="1"/>
  <c r="AG82" i="11"/>
  <c r="AG84" i="11" s="1"/>
  <c r="AG86" i="11" s="1"/>
  <c r="Y82" i="12"/>
  <c r="Y84" i="12" s="1"/>
  <c r="Y86" i="12" s="1"/>
  <c r="AL82" i="13"/>
  <c r="AL84" i="13" s="1"/>
  <c r="AL86" i="13" s="1"/>
  <c r="AX82" i="13"/>
  <c r="AX84" i="13" s="1"/>
  <c r="AX86" i="13" s="1"/>
  <c r="Q72" i="8"/>
  <c r="AJ82" i="10"/>
  <c r="AJ84" i="10" s="1"/>
  <c r="AJ86" i="10" s="1"/>
  <c r="X82" i="11"/>
  <c r="X84" i="11" s="1"/>
  <c r="X86" i="11" s="1"/>
  <c r="AK82" i="11"/>
  <c r="AK84" i="11" s="1"/>
  <c r="AK86" i="11" s="1"/>
  <c r="AO82" i="11"/>
  <c r="AO84" i="11" s="1"/>
  <c r="AO86" i="11" s="1"/>
  <c r="AI82" i="13"/>
  <c r="AI84" i="13" s="1"/>
  <c r="AI86" i="13" s="1"/>
  <c r="AH82" i="6"/>
  <c r="AH84" i="6" s="1"/>
  <c r="AH86" i="6" s="1"/>
  <c r="AO82" i="6"/>
  <c r="AO84" i="6" s="1"/>
  <c r="AO86" i="6" s="1"/>
  <c r="V82" i="8"/>
  <c r="V84" i="8" s="1"/>
  <c r="V86" i="8" s="1"/>
  <c r="AN82" i="9"/>
  <c r="AN84" i="9" s="1"/>
  <c r="AN86" i="9" s="1"/>
  <c r="Y82" i="10"/>
  <c r="Y84" i="10" s="1"/>
  <c r="Y86" i="10" s="1"/>
  <c r="AY82" i="13"/>
  <c r="AY84" i="13" s="1"/>
  <c r="AY86" i="13" s="1"/>
  <c r="AZ82" i="13"/>
  <c r="AZ84" i="13" s="1"/>
  <c r="AZ86" i="13" s="1"/>
  <c r="BD82" i="13"/>
  <c r="BD84" i="13" s="1"/>
  <c r="AW82" i="13"/>
  <c r="AW84" i="13" s="1"/>
  <c r="AW86" i="13" s="1"/>
  <c r="BE36" i="13"/>
  <c r="BE7" i="13"/>
  <c r="AU82" i="13"/>
  <c r="AU84" i="13" s="1"/>
  <c r="AU86" i="13" s="1"/>
  <c r="AQ82" i="13"/>
  <c r="AQ84" i="13" s="1"/>
  <c r="AQ86" i="13" s="1"/>
  <c r="P7" i="13"/>
  <c r="P71" i="13" s="1"/>
  <c r="P36" i="13"/>
  <c r="W82" i="13"/>
  <c r="W84" i="13" s="1"/>
  <c r="W86" i="13" s="1"/>
  <c r="X7" i="13"/>
  <c r="X71" i="13" s="1"/>
  <c r="X72" i="13" s="1"/>
  <c r="X36" i="13"/>
  <c r="L7" i="13"/>
  <c r="L71" i="13" s="1"/>
  <c r="L36" i="13"/>
  <c r="AJ82" i="13"/>
  <c r="AJ84" i="13" s="1"/>
  <c r="AJ86" i="13" s="1"/>
  <c r="AD82" i="13"/>
  <c r="M7" i="13"/>
  <c r="M71" i="13" s="1"/>
  <c r="M36" i="13"/>
  <c r="Q72" i="13"/>
  <c r="Q82" i="13" s="1"/>
  <c r="Q84" i="13" s="1"/>
  <c r="AM82" i="13"/>
  <c r="AM84" i="13" s="1"/>
  <c r="AM86" i="13" s="1"/>
  <c r="J6" i="13"/>
  <c r="K6" i="13"/>
  <c r="N7" i="13"/>
  <c r="N71" i="13" s="1"/>
  <c r="N36" i="13"/>
  <c r="AA7" i="13"/>
  <c r="AA71" i="13" s="1"/>
  <c r="AA72" i="13" s="1"/>
  <c r="AA36" i="13"/>
  <c r="O7" i="13"/>
  <c r="O71" i="13" s="1"/>
  <c r="O36" i="13"/>
  <c r="AE6" i="13"/>
  <c r="AW82" i="12"/>
  <c r="AW84" i="12" s="1"/>
  <c r="AW86" i="12" s="1"/>
  <c r="AQ82" i="12"/>
  <c r="AQ84" i="12" s="1"/>
  <c r="AX7" i="12"/>
  <c r="AX71" i="12" s="1"/>
  <c r="AX72" i="12" s="1"/>
  <c r="AX36" i="12"/>
  <c r="AM82" i="12"/>
  <c r="AM84" i="12" s="1"/>
  <c r="AM86" i="12" s="1"/>
  <c r="AK82" i="12"/>
  <c r="AK84" i="12" s="1"/>
  <c r="Z82" i="12"/>
  <c r="Z84" i="12" s="1"/>
  <c r="AI7" i="12"/>
  <c r="AI71" i="12" s="1"/>
  <c r="AI72" i="12" s="1"/>
  <c r="AI36" i="12"/>
  <c r="M6" i="12"/>
  <c r="N6" i="12"/>
  <c r="AD82" i="12"/>
  <c r="AD84" i="12" s="1"/>
  <c r="O6" i="12"/>
  <c r="P6" i="12"/>
  <c r="K6" i="12"/>
  <c r="L7" i="12"/>
  <c r="L71" i="12" s="1"/>
  <c r="L36" i="12"/>
  <c r="J6" i="12"/>
  <c r="AR6" i="12"/>
  <c r="AF7" i="12"/>
  <c r="AF71" i="12" s="1"/>
  <c r="AF72" i="12" s="1"/>
  <c r="AF36" i="12"/>
  <c r="AF55" i="12" s="1"/>
  <c r="AF60" i="12" s="1"/>
  <c r="V82" i="12"/>
  <c r="V84" i="12" s="1"/>
  <c r="V86" i="12" s="1"/>
  <c r="U82" i="12"/>
  <c r="U84" i="12" s="1"/>
  <c r="U86" i="12" s="1"/>
  <c r="AA7" i="12"/>
  <c r="AA71" i="12" s="1"/>
  <c r="AA72" i="12" s="1"/>
  <c r="AA36" i="12"/>
  <c r="AC82" i="12"/>
  <c r="AC84" i="12" s="1"/>
  <c r="AC86" i="12" s="1"/>
  <c r="BE7" i="11"/>
  <c r="BE36" i="11"/>
  <c r="AM82" i="11"/>
  <c r="AM84" i="11" s="1"/>
  <c r="AM86" i="11" s="1"/>
  <c r="AW82" i="11"/>
  <c r="AW84" i="11" s="1"/>
  <c r="AW86" i="11" s="1"/>
  <c r="AQ82" i="11"/>
  <c r="AQ84" i="11" s="1"/>
  <c r="AQ86" i="11" s="1"/>
  <c r="W82" i="11"/>
  <c r="W84" i="11" s="1"/>
  <c r="W86" i="11" s="1"/>
  <c r="AI7" i="11"/>
  <c r="AI71" i="11" s="1"/>
  <c r="AI72" i="11" s="1"/>
  <c r="AR72" i="11" s="1"/>
  <c r="AI36" i="11"/>
  <c r="J7" i="11"/>
  <c r="J36" i="11"/>
  <c r="J55" i="11" s="1"/>
  <c r="J60" i="11" s="1"/>
  <c r="K7" i="11"/>
  <c r="K71" i="11" s="1"/>
  <c r="K36" i="11"/>
  <c r="L6" i="11"/>
  <c r="P7" i="11"/>
  <c r="P71" i="11" s="1"/>
  <c r="P36" i="11"/>
  <c r="AH82" i="11"/>
  <c r="AH84" i="11" s="1"/>
  <c r="AH86" i="11" s="1"/>
  <c r="M6" i="11"/>
  <c r="AJ82" i="11"/>
  <c r="AJ84" i="11" s="1"/>
  <c r="AJ86" i="11" s="1"/>
  <c r="Z82" i="11"/>
  <c r="Z84" i="11" s="1"/>
  <c r="Z86" i="11" s="1"/>
  <c r="N6" i="11"/>
  <c r="AD7" i="11"/>
  <c r="AD71" i="11" s="1"/>
  <c r="AD72" i="11" s="1"/>
  <c r="AD36" i="11"/>
  <c r="O6" i="11"/>
  <c r="Q72" i="11"/>
  <c r="Q82" i="11" s="1"/>
  <c r="Q84" i="11" s="1"/>
  <c r="Q86" i="11" s="1"/>
  <c r="AI7" i="10"/>
  <c r="AI71" i="10" s="1"/>
  <c r="AI72" i="10" s="1"/>
  <c r="AR72" i="10" s="1"/>
  <c r="AI36" i="10"/>
  <c r="AQ82" i="10"/>
  <c r="AQ84" i="10" s="1"/>
  <c r="AL82" i="10"/>
  <c r="AL84" i="10" s="1"/>
  <c r="AT7" i="10"/>
  <c r="AT71" i="10" s="1"/>
  <c r="AT72" i="10" s="1"/>
  <c r="AT36" i="10"/>
  <c r="AE36" i="10"/>
  <c r="AC82" i="10"/>
  <c r="AC84" i="10" s="1"/>
  <c r="AC86" i="10" s="1"/>
  <c r="K6" i="10"/>
  <c r="AE7" i="10"/>
  <c r="L7" i="10"/>
  <c r="L71" i="10" s="1"/>
  <c r="L36" i="10"/>
  <c r="N7" i="10"/>
  <c r="N71" i="10" s="1"/>
  <c r="N36" i="10"/>
  <c r="P7" i="10"/>
  <c r="P71" i="10" s="1"/>
  <c r="P36" i="10"/>
  <c r="AH82" i="10"/>
  <c r="AH84" i="10" s="1"/>
  <c r="O7" i="10"/>
  <c r="O71" i="10" s="1"/>
  <c r="O36" i="10"/>
  <c r="U82" i="10"/>
  <c r="U84" i="10" s="1"/>
  <c r="U86" i="10" s="1"/>
  <c r="J6" i="10"/>
  <c r="M7" i="10"/>
  <c r="M71" i="10" s="1"/>
  <c r="M36" i="10"/>
  <c r="W82" i="10"/>
  <c r="W84" i="10" s="1"/>
  <c r="W86" i="10" s="1"/>
  <c r="Z82" i="10"/>
  <c r="Z84" i="10" s="1"/>
  <c r="Z86" i="10" s="1"/>
  <c r="AD74" i="10"/>
  <c r="AP82" i="9"/>
  <c r="AP84" i="9" s="1"/>
  <c r="AP86" i="9" s="1"/>
  <c r="AQ82" i="9"/>
  <c r="AQ84" i="9" s="1"/>
  <c r="AQ86" i="9" s="1"/>
  <c r="BE36" i="9"/>
  <c r="AM82" i="9"/>
  <c r="AM84" i="9" s="1"/>
  <c r="AM86" i="9" s="1"/>
  <c r="BE7" i="9"/>
  <c r="AI82" i="9"/>
  <c r="AI84" i="9" s="1"/>
  <c r="AI86" i="9" s="1"/>
  <c r="U82" i="9"/>
  <c r="U84" i="9" s="1"/>
  <c r="U86" i="9" s="1"/>
  <c r="K6" i="9"/>
  <c r="L6" i="9"/>
  <c r="M6" i="9"/>
  <c r="N7" i="9"/>
  <c r="N71" i="9" s="1"/>
  <c r="N36" i="9"/>
  <c r="AE36" i="9"/>
  <c r="O7" i="9"/>
  <c r="O71" i="9" s="1"/>
  <c r="O36" i="9"/>
  <c r="AE7" i="9"/>
  <c r="AB82" i="9"/>
  <c r="AB84" i="9" s="1"/>
  <c r="AB86" i="9" s="1"/>
  <c r="P7" i="9"/>
  <c r="P71" i="9" s="1"/>
  <c r="P36" i="9"/>
  <c r="AR36" i="9"/>
  <c r="AR7" i="9"/>
  <c r="W82" i="9"/>
  <c r="W84" i="9" s="1"/>
  <c r="J6" i="9"/>
  <c r="AD82" i="9"/>
  <c r="AQ82" i="8"/>
  <c r="AQ84" i="8" s="1"/>
  <c r="AQ86" i="8" s="1"/>
  <c r="AK82" i="8"/>
  <c r="AK84" i="8" s="1"/>
  <c r="AK86" i="8" s="1"/>
  <c r="AH82" i="8"/>
  <c r="AH84" i="8" s="1"/>
  <c r="AH86" i="8" s="1"/>
  <c r="AR36" i="8"/>
  <c r="AR7" i="8"/>
  <c r="T7" i="8"/>
  <c r="T71" i="8" s="1"/>
  <c r="T36" i="8"/>
  <c r="P7" i="8"/>
  <c r="P71" i="8" s="1"/>
  <c r="P36" i="8"/>
  <c r="W82" i="8"/>
  <c r="W84" i="8" s="1"/>
  <c r="W86" i="8" s="1"/>
  <c r="L6" i="8"/>
  <c r="AB82" i="8"/>
  <c r="AB84" i="8" s="1"/>
  <c r="J7" i="8"/>
  <c r="J36" i="8"/>
  <c r="J55" i="8" s="1"/>
  <c r="J60" i="8" s="1"/>
  <c r="K6" i="8"/>
  <c r="M6" i="8"/>
  <c r="N6" i="8"/>
  <c r="O7" i="8"/>
  <c r="O71" i="8" s="1"/>
  <c r="O36" i="8"/>
  <c r="AQ82" i="6"/>
  <c r="AQ84" i="6" s="1"/>
  <c r="AQ86" i="6" s="1"/>
  <c r="AJ82" i="6"/>
  <c r="AJ84" i="6" s="1"/>
  <c r="AG82" i="6"/>
  <c r="AG84" i="6" s="1"/>
  <c r="AG86" i="6" s="1"/>
  <c r="AR6" i="6"/>
  <c r="AF7" i="6"/>
  <c r="AF71" i="6" s="1"/>
  <c r="AF36" i="6"/>
  <c r="AF55" i="6" s="1"/>
  <c r="AF60" i="6" s="1"/>
  <c r="AD7" i="6"/>
  <c r="AD71" i="6" s="1"/>
  <c r="AD36" i="6"/>
  <c r="AE6" i="6"/>
  <c r="AC7" i="6"/>
  <c r="AC71" i="6" s="1"/>
  <c r="AC36" i="6"/>
  <c r="AC55" i="6" s="1"/>
  <c r="AC60" i="6" s="1"/>
  <c r="O6" i="2"/>
  <c r="R6" i="2" s="1"/>
  <c r="AE6" i="2"/>
  <c r="BK7" i="2"/>
  <c r="BK36" i="2"/>
  <c r="AR36" i="2"/>
  <c r="AR7" i="2"/>
  <c r="DD7" i="2"/>
  <c r="DD36" i="2"/>
  <c r="CO7" i="2"/>
  <c r="CO36" i="2"/>
  <c r="U7" i="2"/>
  <c r="U71" i="2" s="1"/>
  <c r="U36" i="2"/>
  <c r="AY7" i="2"/>
  <c r="AY36" i="2"/>
  <c r="Q7" i="2"/>
  <c r="Q71" i="2" s="1"/>
  <c r="Q36" i="2"/>
  <c r="BZ7" i="2"/>
  <c r="CE7" i="2" s="1"/>
  <c r="BZ36" i="2"/>
  <c r="BR6" i="2"/>
  <c r="CE6" i="2"/>
  <c r="Z7" i="2"/>
  <c r="Z71" i="2" s="1"/>
  <c r="Z36" i="2"/>
  <c r="P7" i="2"/>
  <c r="P36" i="2"/>
  <c r="P55" i="2" s="1"/>
  <c r="BE72" i="13" l="1"/>
  <c r="BE72" i="11"/>
  <c r="AM60" i="6"/>
  <c r="AM62" i="6" s="1"/>
  <c r="AM64" i="6" s="1"/>
  <c r="AL60" i="6"/>
  <c r="AL62" i="6" s="1"/>
  <c r="AL64" i="6" s="1"/>
  <c r="AK60" i="6"/>
  <c r="AK62" i="6" s="1"/>
  <c r="AK64" i="6" s="1"/>
  <c r="AN60" i="9"/>
  <c r="AN62" i="9" s="1"/>
  <c r="AN64" i="9" s="1"/>
  <c r="AC60" i="8"/>
  <c r="AC62" i="8" s="1"/>
  <c r="AC64" i="8" s="1"/>
  <c r="Q60" i="9"/>
  <c r="Q62" i="9" s="1"/>
  <c r="Q64" i="9" s="1"/>
  <c r="AA60" i="9"/>
  <c r="AA62" i="9" s="1"/>
  <c r="AA64" i="9" s="1"/>
  <c r="AO60" i="9"/>
  <c r="AO62" i="9" s="1"/>
  <c r="AO64" i="9" s="1"/>
  <c r="AH60" i="9"/>
  <c r="AH62" i="9" s="1"/>
  <c r="AH64" i="9" s="1"/>
  <c r="V60" i="9"/>
  <c r="V62" i="9" s="1"/>
  <c r="V64" i="9" s="1"/>
  <c r="AL60" i="8"/>
  <c r="AL62" i="8" s="1"/>
  <c r="AL64" i="8" s="1"/>
  <c r="U60" i="8"/>
  <c r="U62" i="8" s="1"/>
  <c r="Z60" i="8"/>
  <c r="Z62" i="8" s="1"/>
  <c r="U60" i="9"/>
  <c r="U62" i="9" s="1"/>
  <c r="U64" i="9" s="1"/>
  <c r="AJ60" i="11"/>
  <c r="AJ62" i="11" s="1"/>
  <c r="AJ64" i="11" s="1"/>
  <c r="AL60" i="10"/>
  <c r="AL62" i="10" s="1"/>
  <c r="AL64" i="10" s="1"/>
  <c r="Y60" i="10"/>
  <c r="Y62" i="10" s="1"/>
  <c r="Y64" i="10" s="1"/>
  <c r="AM60" i="11"/>
  <c r="AM62" i="11" s="1"/>
  <c r="AM64" i="11" s="1"/>
  <c r="Y60" i="11"/>
  <c r="Y62" i="11" s="1"/>
  <c r="Y64" i="11" s="1"/>
  <c r="AO60" i="10"/>
  <c r="AO62" i="10" s="1"/>
  <c r="AO64" i="10" s="1"/>
  <c r="U60" i="10"/>
  <c r="U62" i="10" s="1"/>
  <c r="U64" i="10" s="1"/>
  <c r="Z60" i="11"/>
  <c r="Z62" i="11" s="1"/>
  <c r="Z64" i="11" s="1"/>
  <c r="AC60" i="11"/>
  <c r="AC62" i="11" s="1"/>
  <c r="AC64" i="11" s="1"/>
  <c r="AP60" i="10"/>
  <c r="AP62" i="10" s="1"/>
  <c r="AP64" i="10" s="1"/>
  <c r="V60" i="11"/>
  <c r="V62" i="11" s="1"/>
  <c r="V64" i="11" s="1"/>
  <c r="AO60" i="13"/>
  <c r="AO62" i="13" s="1"/>
  <c r="AO64" i="13" s="1"/>
  <c r="AQ60" i="12"/>
  <c r="AQ62" i="12" s="1"/>
  <c r="AQ64" i="12" s="1"/>
  <c r="AY60" i="12"/>
  <c r="AY62" i="12" s="1"/>
  <c r="AY64" i="12" s="1"/>
  <c r="BA60" i="13"/>
  <c r="BA62" i="13" s="1"/>
  <c r="BA64" i="13" s="1"/>
  <c r="AN60" i="13"/>
  <c r="AN62" i="13" s="1"/>
  <c r="AN64" i="13" s="1"/>
  <c r="X60" i="12"/>
  <c r="X62" i="12" s="1"/>
  <c r="X64" i="12" s="1"/>
  <c r="AG60" i="12"/>
  <c r="AG62" i="12" s="1"/>
  <c r="AG64" i="12" s="1"/>
  <c r="V60" i="13"/>
  <c r="V62" i="13" s="1"/>
  <c r="V64" i="13" s="1"/>
  <c r="AM60" i="12"/>
  <c r="AM62" i="12" s="1"/>
  <c r="AM64" i="12" s="1"/>
  <c r="AT60" i="12"/>
  <c r="AV60" i="13"/>
  <c r="AV62" i="13" s="1"/>
  <c r="AV64" i="13" s="1"/>
  <c r="AU60" i="13"/>
  <c r="AU62" i="13" s="1"/>
  <c r="AU64" i="13" s="1"/>
  <c r="AW60" i="12"/>
  <c r="AW62" i="12" s="1"/>
  <c r="AW64" i="12" s="1"/>
  <c r="AK60" i="12"/>
  <c r="AK62" i="12" s="1"/>
  <c r="AK64" i="12" s="1"/>
  <c r="AD60" i="12"/>
  <c r="AD62" i="12" s="1"/>
  <c r="AD64" i="12" s="1"/>
  <c r="AI60" i="6"/>
  <c r="AI62" i="6" s="1"/>
  <c r="AI64" i="6" s="1"/>
  <c r="AJ60" i="6"/>
  <c r="AJ62" i="6" s="1"/>
  <c r="AJ64" i="6" s="1"/>
  <c r="AG60" i="6"/>
  <c r="AQ60" i="8"/>
  <c r="AQ62" i="8" s="1"/>
  <c r="AQ64" i="8" s="1"/>
  <c r="Y60" i="9"/>
  <c r="Y62" i="9" s="1"/>
  <c r="AQ60" i="9"/>
  <c r="AQ62" i="9" s="1"/>
  <c r="AQ64" i="9" s="1"/>
  <c r="T60" i="9"/>
  <c r="AP60" i="9"/>
  <c r="AP62" i="9" s="1"/>
  <c r="AP64" i="9" s="1"/>
  <c r="AD60" i="9"/>
  <c r="AD62" i="9" s="1"/>
  <c r="AD64" i="9" s="1"/>
  <c r="X60" i="9"/>
  <c r="X62" i="9" s="1"/>
  <c r="X64" i="9" s="1"/>
  <c r="AJ60" i="8"/>
  <c r="AJ62" i="8" s="1"/>
  <c r="AJ64" i="8" s="1"/>
  <c r="AL60" i="9"/>
  <c r="AL62" i="9" s="1"/>
  <c r="AL64" i="9" s="1"/>
  <c r="AO60" i="8"/>
  <c r="AO62" i="8" s="1"/>
  <c r="AO64" i="8" s="1"/>
  <c r="Z60" i="10"/>
  <c r="Z62" i="10" s="1"/>
  <c r="Z64" i="10" s="1"/>
  <c r="AA60" i="11"/>
  <c r="AA62" i="11" s="1"/>
  <c r="AA64" i="11" s="1"/>
  <c r="AA60" i="10"/>
  <c r="AA62" i="10" s="1"/>
  <c r="AA64" i="10" s="1"/>
  <c r="W60" i="10"/>
  <c r="W62" i="10" s="1"/>
  <c r="AX60" i="11"/>
  <c r="AX62" i="11" s="1"/>
  <c r="AX64" i="11" s="1"/>
  <c r="W60" i="11"/>
  <c r="W62" i="11" s="1"/>
  <c r="W64" i="11" s="1"/>
  <c r="AN60" i="11"/>
  <c r="AN62" i="11" s="1"/>
  <c r="AN64" i="11" s="1"/>
  <c r="X60" i="11"/>
  <c r="X62" i="11" s="1"/>
  <c r="X64" i="11" s="1"/>
  <c r="AB60" i="11"/>
  <c r="AB62" i="11" s="1"/>
  <c r="AB64" i="11" s="1"/>
  <c r="AB60" i="10"/>
  <c r="AB62" i="10" s="1"/>
  <c r="AB64" i="10" s="1"/>
  <c r="AD60" i="10"/>
  <c r="AD62" i="10" s="1"/>
  <c r="AD64" i="10" s="1"/>
  <c r="AM60" i="10"/>
  <c r="AM62" i="10" s="1"/>
  <c r="AM64" i="10" s="1"/>
  <c r="AK60" i="13"/>
  <c r="AK62" i="13" s="1"/>
  <c r="AK64" i="13" s="1"/>
  <c r="AN60" i="12"/>
  <c r="AN62" i="12" s="1"/>
  <c r="AN64" i="12" s="1"/>
  <c r="AH60" i="12"/>
  <c r="AY60" i="13"/>
  <c r="AY62" i="13" s="1"/>
  <c r="AY64" i="13" s="1"/>
  <c r="AL60" i="13"/>
  <c r="AL62" i="13" s="1"/>
  <c r="AL64" i="13" s="1"/>
  <c r="U60" i="12"/>
  <c r="U62" i="12" s="1"/>
  <c r="U64" i="12" s="1"/>
  <c r="U60" i="13"/>
  <c r="U62" i="13" s="1"/>
  <c r="U64" i="13" s="1"/>
  <c r="T60" i="13"/>
  <c r="AV60" i="12"/>
  <c r="AV62" i="12" s="1"/>
  <c r="AV64" i="12" s="1"/>
  <c r="AZ60" i="12"/>
  <c r="AZ62" i="12" s="1"/>
  <c r="AZ64" i="12" s="1"/>
  <c r="BB60" i="13"/>
  <c r="BB62" i="13" s="1"/>
  <c r="BB64" i="13" s="1"/>
  <c r="AM60" i="13"/>
  <c r="AM62" i="13" s="1"/>
  <c r="AM64" i="13" s="1"/>
  <c r="V60" i="12"/>
  <c r="V62" i="12" s="1"/>
  <c r="V64" i="12" s="1"/>
  <c r="AJ60" i="12"/>
  <c r="AJ62" i="12" s="1"/>
  <c r="AJ64" i="12" s="1"/>
  <c r="AP60" i="6"/>
  <c r="AP62" i="6" s="1"/>
  <c r="AP64" i="6" s="1"/>
  <c r="AH60" i="6"/>
  <c r="AH62" i="6" s="1"/>
  <c r="AH64" i="6" s="1"/>
  <c r="AT60" i="9"/>
  <c r="BE60" i="9" s="1"/>
  <c r="AK60" i="8"/>
  <c r="AK62" i="8" s="1"/>
  <c r="AK64" i="8" s="1"/>
  <c r="AD60" i="8"/>
  <c r="AD62" i="8" s="1"/>
  <c r="AD64" i="8" s="1"/>
  <c r="AJ60" i="9"/>
  <c r="AJ62" i="9" s="1"/>
  <c r="AJ64" i="9" s="1"/>
  <c r="AM60" i="8"/>
  <c r="AM62" i="8" s="1"/>
  <c r="AM64" i="8" s="1"/>
  <c r="AM60" i="9"/>
  <c r="AM62" i="9" s="1"/>
  <c r="AM64" i="9" s="1"/>
  <c r="AB60" i="9"/>
  <c r="AB62" i="9" s="1"/>
  <c r="AB64" i="9" s="1"/>
  <c r="AP60" i="8"/>
  <c r="AP62" i="8" s="1"/>
  <c r="AP64" i="8" s="1"/>
  <c r="AH60" i="8"/>
  <c r="AH62" i="8" s="1"/>
  <c r="AH64" i="8" s="1"/>
  <c r="Q60" i="8"/>
  <c r="Q62" i="8" s="1"/>
  <c r="AK60" i="9"/>
  <c r="AK62" i="9" s="1"/>
  <c r="AK64" i="9" s="1"/>
  <c r="V60" i="8"/>
  <c r="V62" i="8" s="1"/>
  <c r="Q60" i="11"/>
  <c r="Q62" i="11" s="1"/>
  <c r="Q64" i="11" s="1"/>
  <c r="AK60" i="10"/>
  <c r="AK62" i="10" s="1"/>
  <c r="AK64" i="10" s="1"/>
  <c r="AH60" i="10"/>
  <c r="AH62" i="10" s="1"/>
  <c r="AH64" i="10" s="1"/>
  <c r="AQ60" i="11"/>
  <c r="AQ62" i="11" s="1"/>
  <c r="AQ64" i="11" s="1"/>
  <c r="AV60" i="11"/>
  <c r="AV62" i="11" s="1"/>
  <c r="AV64" i="11" s="1"/>
  <c r="U60" i="11"/>
  <c r="U62" i="11" s="1"/>
  <c r="U64" i="11" s="1"/>
  <c r="X60" i="10"/>
  <c r="X62" i="10" s="1"/>
  <c r="X64" i="10" s="1"/>
  <c r="AW60" i="11"/>
  <c r="AW62" i="11" s="1"/>
  <c r="AW64" i="11" s="1"/>
  <c r="T60" i="11"/>
  <c r="T62" i="11" s="1"/>
  <c r="T64" i="11" s="1"/>
  <c r="AV60" i="10"/>
  <c r="AV62" i="10" s="1"/>
  <c r="AV64" i="10" s="1"/>
  <c r="T60" i="10"/>
  <c r="AO60" i="11"/>
  <c r="AO62" i="11" s="1"/>
  <c r="AO64" i="11" s="1"/>
  <c r="AI60" i="13"/>
  <c r="AI62" i="13" s="1"/>
  <c r="AI64" i="13" s="1"/>
  <c r="Q60" i="13"/>
  <c r="Q62" i="13" s="1"/>
  <c r="Q64" i="13" s="1"/>
  <c r="BA60" i="12"/>
  <c r="BA62" i="12" s="1"/>
  <c r="BA64" i="12" s="1"/>
  <c r="BD60" i="13"/>
  <c r="BD62" i="13" s="1"/>
  <c r="BD64" i="13" s="1"/>
  <c r="AW60" i="13"/>
  <c r="AW62" i="13" s="1"/>
  <c r="AW64" i="13" s="1"/>
  <c r="W60" i="13"/>
  <c r="W62" i="13" s="1"/>
  <c r="W64" i="13" s="1"/>
  <c r="Z60" i="12"/>
  <c r="Z62" i="12" s="1"/>
  <c r="Z64" i="12" s="1"/>
  <c r="AD60" i="13"/>
  <c r="AD62" i="13" s="1"/>
  <c r="AD64" i="13" s="1"/>
  <c r="AG60" i="13"/>
  <c r="AG62" i="13" s="1"/>
  <c r="AG64" i="13" s="1"/>
  <c r="AU60" i="12"/>
  <c r="AU62" i="12" s="1"/>
  <c r="AU64" i="12" s="1"/>
  <c r="Q60" i="12"/>
  <c r="Q62" i="12" s="1"/>
  <c r="Q64" i="12" s="1"/>
  <c r="AZ60" i="13"/>
  <c r="AZ62" i="13" s="1"/>
  <c r="AZ64" i="13" s="1"/>
  <c r="AJ60" i="13"/>
  <c r="AJ62" i="13" s="1"/>
  <c r="AJ64" i="13" s="1"/>
  <c r="AL60" i="12"/>
  <c r="AL62" i="12" s="1"/>
  <c r="AL64" i="12" s="1"/>
  <c r="W60" i="12"/>
  <c r="W62" i="12" s="1"/>
  <c r="W64" i="12" s="1"/>
  <c r="AQ60" i="6"/>
  <c r="AQ62" i="6" s="1"/>
  <c r="AQ64" i="6" s="1"/>
  <c r="AN60" i="6"/>
  <c r="AN62" i="6" s="1"/>
  <c r="AN64" i="6" s="1"/>
  <c r="AO60" i="6"/>
  <c r="AO62" i="6" s="1"/>
  <c r="AO64" i="6" s="1"/>
  <c r="W60" i="9"/>
  <c r="W62" i="9" s="1"/>
  <c r="W64" i="9" s="1"/>
  <c r="AG60" i="8"/>
  <c r="AG62" i="8" s="1"/>
  <c r="AG64" i="8" s="1"/>
  <c r="AB60" i="8"/>
  <c r="AB62" i="8" s="1"/>
  <c r="AB64" i="8" s="1"/>
  <c r="AG60" i="9"/>
  <c r="AG62" i="9" s="1"/>
  <c r="AG64" i="9" s="1"/>
  <c r="AI60" i="8"/>
  <c r="AI62" i="8" s="1"/>
  <c r="AI64" i="8" s="1"/>
  <c r="AI60" i="9"/>
  <c r="AI62" i="9" s="1"/>
  <c r="AI64" i="9" s="1"/>
  <c r="Z60" i="9"/>
  <c r="Z62" i="9" s="1"/>
  <c r="Z64" i="9" s="1"/>
  <c r="AN60" i="8"/>
  <c r="AN62" i="8" s="1"/>
  <c r="AN64" i="8" s="1"/>
  <c r="Y60" i="8"/>
  <c r="Y62" i="8" s="1"/>
  <c r="Y64" i="8" s="1"/>
  <c r="AA60" i="8"/>
  <c r="AA62" i="8" s="1"/>
  <c r="AA64" i="8" s="1"/>
  <c r="AC60" i="9"/>
  <c r="AC62" i="9" s="1"/>
  <c r="AC64" i="9" s="1"/>
  <c r="W60" i="8"/>
  <c r="W62" i="8" s="1"/>
  <c r="W64" i="8" s="1"/>
  <c r="AH60" i="11"/>
  <c r="AH62" i="11" s="1"/>
  <c r="AH64" i="11" s="1"/>
  <c r="AQ60" i="10"/>
  <c r="AQ62" i="10" s="1"/>
  <c r="AQ64" i="10" s="1"/>
  <c r="Q60" i="10"/>
  <c r="Q62" i="10" s="1"/>
  <c r="Q64" i="10" s="1"/>
  <c r="AP60" i="11"/>
  <c r="AP62" i="11" s="1"/>
  <c r="AP64" i="11" s="1"/>
  <c r="AK60" i="11"/>
  <c r="AK62" i="11" s="1"/>
  <c r="AK64" i="11" s="1"/>
  <c r="AN60" i="10"/>
  <c r="AN62" i="10" s="1"/>
  <c r="AN64" i="10" s="1"/>
  <c r="V60" i="10"/>
  <c r="V62" i="10" s="1"/>
  <c r="V64" i="10" s="1"/>
  <c r="AT60" i="11"/>
  <c r="AT62" i="11" s="1"/>
  <c r="AT64" i="11" s="1"/>
  <c r="AG60" i="11"/>
  <c r="AG62" i="11" s="1"/>
  <c r="AG64" i="11" s="1"/>
  <c r="AU60" i="10"/>
  <c r="AU62" i="10" s="1"/>
  <c r="AU64" i="10" s="1"/>
  <c r="AU60" i="11"/>
  <c r="AU62" i="11" s="1"/>
  <c r="AU64" i="11" s="1"/>
  <c r="Z60" i="13"/>
  <c r="Z62" i="13" s="1"/>
  <c r="Z64" i="13" s="1"/>
  <c r="AC60" i="13"/>
  <c r="AC62" i="13" s="1"/>
  <c r="AC64" i="13" s="1"/>
  <c r="AP60" i="12"/>
  <c r="AP62" i="12" s="1"/>
  <c r="AP64" i="12" s="1"/>
  <c r="BC60" i="13"/>
  <c r="BC62" i="13" s="1"/>
  <c r="BC64" i="13" s="1"/>
  <c r="AT60" i="13"/>
  <c r="AT62" i="13" s="1"/>
  <c r="AT64" i="13" s="1"/>
  <c r="AC60" i="12"/>
  <c r="AC62" i="12" s="1"/>
  <c r="AC64" i="12" s="1"/>
  <c r="T60" i="12"/>
  <c r="T62" i="12" s="1"/>
  <c r="T64" i="12" s="1"/>
  <c r="Y60" i="13"/>
  <c r="Y62" i="13" s="1"/>
  <c r="Y64" i="13" s="1"/>
  <c r="AP60" i="13"/>
  <c r="AP62" i="13" s="1"/>
  <c r="AP64" i="13" s="1"/>
  <c r="AO60" i="12"/>
  <c r="AO62" i="12" s="1"/>
  <c r="AO64" i="12" s="1"/>
  <c r="AQ60" i="13"/>
  <c r="AQ62" i="13" s="1"/>
  <c r="AQ64" i="13" s="1"/>
  <c r="AX60" i="13"/>
  <c r="AX62" i="13" s="1"/>
  <c r="AX64" i="13" s="1"/>
  <c r="AB60" i="13"/>
  <c r="AB62" i="13" s="1"/>
  <c r="AB64" i="13" s="1"/>
  <c r="AB60" i="12"/>
  <c r="AB62" i="12" s="1"/>
  <c r="AB64" i="12" s="1"/>
  <c r="Y60" i="12"/>
  <c r="Y62" i="12" s="1"/>
  <c r="Y64" i="12" s="1"/>
  <c r="AF72" i="6"/>
  <c r="AD72" i="6"/>
  <c r="Q82" i="8"/>
  <c r="Q84" i="8" s="1"/>
  <c r="Q86" i="8" s="1"/>
  <c r="BE72" i="9"/>
  <c r="AL62" i="11"/>
  <c r="AL64" i="11" s="1"/>
  <c r="AC62" i="10"/>
  <c r="AC64" i="10" s="1"/>
  <c r="AA55" i="12"/>
  <c r="AI55" i="12"/>
  <c r="O55" i="13"/>
  <c r="M55" i="13"/>
  <c r="X55" i="13"/>
  <c r="L55" i="12"/>
  <c r="N55" i="13"/>
  <c r="L55" i="13"/>
  <c r="AR72" i="12"/>
  <c r="AX55" i="12"/>
  <c r="AA55" i="13"/>
  <c r="P55" i="13"/>
  <c r="AG62" i="10"/>
  <c r="AG64" i="10" s="1"/>
  <c r="AJ62" i="10"/>
  <c r="AJ64" i="10" s="1"/>
  <c r="AT55" i="10"/>
  <c r="AI55" i="10"/>
  <c r="AD55" i="11"/>
  <c r="AE55" i="11" s="1"/>
  <c r="K55" i="11"/>
  <c r="AI55" i="11"/>
  <c r="AI60" i="11" s="1"/>
  <c r="M55" i="10"/>
  <c r="P55" i="10"/>
  <c r="L55" i="10"/>
  <c r="P55" i="11"/>
  <c r="O55" i="10"/>
  <c r="N55" i="10"/>
  <c r="X62" i="8"/>
  <c r="P55" i="9"/>
  <c r="O55" i="8"/>
  <c r="O55" i="9"/>
  <c r="P55" i="8"/>
  <c r="T55" i="8"/>
  <c r="N55" i="9"/>
  <c r="AD55" i="6"/>
  <c r="CO55" i="2"/>
  <c r="CO60" i="2" s="1"/>
  <c r="CO62" i="2" s="1"/>
  <c r="CO64" i="2" s="1"/>
  <c r="Z55" i="2"/>
  <c r="Z60" i="2" s="1"/>
  <c r="Z62" i="2" s="1"/>
  <c r="Z64" i="2" s="1"/>
  <c r="AY55" i="2"/>
  <c r="AY60" i="2" s="1"/>
  <c r="AY62" i="2" s="1"/>
  <c r="AY64" i="2" s="1"/>
  <c r="BZ55" i="2"/>
  <c r="BZ60" i="2" s="1"/>
  <c r="BZ62" i="2" s="1"/>
  <c r="BZ64" i="2" s="1"/>
  <c r="U55" i="2"/>
  <c r="U60" i="2" s="1"/>
  <c r="U62" i="2" s="1"/>
  <c r="U64" i="2" s="1"/>
  <c r="BK55" i="2"/>
  <c r="BK60" i="2" s="1"/>
  <c r="BK62" i="2" s="1"/>
  <c r="BK64" i="2" s="1"/>
  <c r="Q55" i="2"/>
  <c r="Q60" i="2" s="1"/>
  <c r="Q62" i="2" s="1"/>
  <c r="Q64" i="2" s="1"/>
  <c r="DD55" i="2"/>
  <c r="DD60" i="2" s="1"/>
  <c r="DD62" i="2" s="1"/>
  <c r="DD64" i="2" s="1"/>
  <c r="Q82" i="10"/>
  <c r="Q84" i="10" s="1"/>
  <c r="Q86" i="10" s="1"/>
  <c r="AE72" i="9"/>
  <c r="CS74" i="2"/>
  <c r="AE71" i="13"/>
  <c r="BE71" i="12"/>
  <c r="AE72" i="12"/>
  <c r="T82" i="10"/>
  <c r="T84" i="10" s="1"/>
  <c r="T86" i="10" s="1"/>
  <c r="AE72" i="11"/>
  <c r="AE71" i="11"/>
  <c r="AE71" i="12"/>
  <c r="AC72" i="6"/>
  <c r="AE71" i="6"/>
  <c r="AE71" i="8"/>
  <c r="T72" i="8"/>
  <c r="AM93" i="8"/>
  <c r="AM96" i="8" s="1"/>
  <c r="T82" i="12"/>
  <c r="T84" i="12" s="1"/>
  <c r="T86" i="12" s="1"/>
  <c r="BE72" i="12"/>
  <c r="AP93" i="6"/>
  <c r="AP96" i="6" s="1"/>
  <c r="AE72" i="13"/>
  <c r="T82" i="13"/>
  <c r="T84" i="13" s="1"/>
  <c r="T86" i="13" s="1"/>
  <c r="T82" i="11"/>
  <c r="T84" i="11" s="1"/>
  <c r="T86" i="11" s="1"/>
  <c r="AV93" i="11"/>
  <c r="AV96" i="11" s="1"/>
  <c r="BE72" i="10"/>
  <c r="BE71" i="10"/>
  <c r="CF74" i="2"/>
  <c r="BZ72" i="2"/>
  <c r="BZ74" i="2" s="1"/>
  <c r="CA72" i="2"/>
  <c r="AK82" i="2"/>
  <c r="AK84" i="2" s="1"/>
  <c r="AK86" i="2" s="1"/>
  <c r="AZ82" i="2"/>
  <c r="AZ84" i="2" s="1"/>
  <c r="AZ86" i="2" s="1"/>
  <c r="BJ82" i="2"/>
  <c r="BJ84" i="2" s="1"/>
  <c r="BJ86" i="2" s="1"/>
  <c r="AL82" i="2"/>
  <c r="AL84" i="2" s="1"/>
  <c r="AL86" i="2" s="1"/>
  <c r="BR7" i="2"/>
  <c r="BK71" i="2"/>
  <c r="BM82" i="2"/>
  <c r="BM84" i="2" s="1"/>
  <c r="BM86" i="2" s="1"/>
  <c r="BN82" i="2"/>
  <c r="BN84" i="2" s="1"/>
  <c r="BN86" i="2" s="1"/>
  <c r="BV72" i="2"/>
  <c r="BV74" i="2" s="1"/>
  <c r="DE7" i="2"/>
  <c r="DD71" i="2"/>
  <c r="CY82" i="2"/>
  <c r="CY84" i="2" s="1"/>
  <c r="CY86" i="2" s="1"/>
  <c r="CJ82" i="2"/>
  <c r="CJ84" i="2" s="1"/>
  <c r="CJ86" i="2" s="1"/>
  <c r="BF74" i="2"/>
  <c r="BY72" i="2"/>
  <c r="BY74" i="2" s="1"/>
  <c r="BF86" i="2"/>
  <c r="BL82" i="2"/>
  <c r="BL84" i="2" s="1"/>
  <c r="BL86" i="2" s="1"/>
  <c r="CU82" i="2"/>
  <c r="CU84" i="2" s="1"/>
  <c r="CU86" i="2" s="1"/>
  <c r="BI82" i="2"/>
  <c r="BI84" i="2" s="1"/>
  <c r="BI86" i="2" s="1"/>
  <c r="AI82" i="2"/>
  <c r="AI84" i="2" s="1"/>
  <c r="AI86" i="2" s="1"/>
  <c r="CX82" i="2"/>
  <c r="CX84" i="2" s="1"/>
  <c r="CX86" i="2" s="1"/>
  <c r="CM82" i="2"/>
  <c r="CM84" i="2" s="1"/>
  <c r="CM86" i="2" s="1"/>
  <c r="U72" i="2"/>
  <c r="U74" i="2" s="1"/>
  <c r="BT72" i="2"/>
  <c r="BT74" i="2" s="1"/>
  <c r="CW82" i="2"/>
  <c r="CW84" i="2" s="1"/>
  <c r="CW86" i="2" s="1"/>
  <c r="AS82" i="2"/>
  <c r="AS84" i="2" s="1"/>
  <c r="AS93" i="2" s="1"/>
  <c r="CZ82" i="2"/>
  <c r="CZ84" i="2" s="1"/>
  <c r="CZ86" i="2" s="1"/>
  <c r="BA82" i="2"/>
  <c r="BA84" i="2" s="1"/>
  <c r="BA86" i="2" s="1"/>
  <c r="CF86" i="2"/>
  <c r="CT82" i="2"/>
  <c r="CT84" i="2" s="1"/>
  <c r="CT86" i="2" s="1"/>
  <c r="BU72" i="2"/>
  <c r="CR7" i="2"/>
  <c r="CO71" i="2"/>
  <c r="CO72" i="2" s="1"/>
  <c r="CR72" i="2" s="1"/>
  <c r="BG82" i="2"/>
  <c r="BG84" i="2" s="1"/>
  <c r="BG86" i="2" s="1"/>
  <c r="DA82" i="2"/>
  <c r="DA84" i="2" s="1"/>
  <c r="DA86" i="2" s="1"/>
  <c r="Y82" i="2"/>
  <c r="Y84" i="2" s="1"/>
  <c r="Y86" i="2" s="1"/>
  <c r="CH82" i="2"/>
  <c r="CH84" i="2" s="1"/>
  <c r="CH86" i="2" s="1"/>
  <c r="AM82" i="2"/>
  <c r="AM84" i="2" s="1"/>
  <c r="AM86" i="2" s="1"/>
  <c r="AA82" i="2"/>
  <c r="AA84" i="2" s="1"/>
  <c r="AA86" i="2" s="1"/>
  <c r="BH82" i="2"/>
  <c r="BH84" i="2" s="1"/>
  <c r="BH86" i="2" s="1"/>
  <c r="CS86" i="2"/>
  <c r="CN82" i="2"/>
  <c r="CN84" i="2" s="1"/>
  <c r="CN86" i="2" s="1"/>
  <c r="CV82" i="2"/>
  <c r="CV84" i="2" s="1"/>
  <c r="CV86" i="2" s="1"/>
  <c r="X82" i="2"/>
  <c r="X84" i="2" s="1"/>
  <c r="X86" i="2" s="1"/>
  <c r="AN82" i="2"/>
  <c r="AN84" i="2" s="1"/>
  <c r="AN86" i="2" s="1"/>
  <c r="CK82" i="2"/>
  <c r="CK84" i="2" s="1"/>
  <c r="CK86" i="2" s="1"/>
  <c r="AU82" i="2"/>
  <c r="AU84" i="2" s="1"/>
  <c r="AU86" i="2" s="1"/>
  <c r="AW82" i="2"/>
  <c r="AW84" i="2" s="1"/>
  <c r="AW86" i="2" s="1"/>
  <c r="AV82" i="2"/>
  <c r="AV84" i="2" s="1"/>
  <c r="AV86" i="2" s="1"/>
  <c r="BE7" i="2"/>
  <c r="AY71" i="2"/>
  <c r="T82" i="2"/>
  <c r="T84" i="2" s="1"/>
  <c r="T86" i="2" s="1"/>
  <c r="AT82" i="2"/>
  <c r="AT84" i="2" s="1"/>
  <c r="AT86" i="2" s="1"/>
  <c r="CG82" i="2"/>
  <c r="CG84" i="2" s="1"/>
  <c r="CG86" i="2" s="1"/>
  <c r="AX82" i="2"/>
  <c r="AX84" i="2" s="1"/>
  <c r="AX86" i="2" s="1"/>
  <c r="V82" i="2"/>
  <c r="V84" i="2" s="1"/>
  <c r="V86" i="2" s="1"/>
  <c r="CI82" i="2"/>
  <c r="CI84" i="2" s="1"/>
  <c r="CI86" i="2" s="1"/>
  <c r="Z72" i="2"/>
  <c r="Z74" i="2" s="1"/>
  <c r="BS82" i="2"/>
  <c r="BS84" i="2" s="1"/>
  <c r="BS93" i="2" s="1"/>
  <c r="W82" i="2"/>
  <c r="W84" i="2" s="1"/>
  <c r="W86" i="2" s="1"/>
  <c r="AF74" i="2"/>
  <c r="AE71" i="2"/>
  <c r="AJ82" i="2"/>
  <c r="AJ84" i="2" s="1"/>
  <c r="AJ86" i="2" s="1"/>
  <c r="CL82" i="2"/>
  <c r="CL84" i="2" s="1"/>
  <c r="CL86" i="2" s="1"/>
  <c r="BW72" i="2"/>
  <c r="BW74" i="2" s="1"/>
  <c r="AR72" i="2"/>
  <c r="AH82" i="2"/>
  <c r="AH84" i="2" s="1"/>
  <c r="AH86" i="2" s="1"/>
  <c r="AG82" i="2"/>
  <c r="AG84" i="2" s="1"/>
  <c r="AG86" i="2" s="1"/>
  <c r="AF86" i="2"/>
  <c r="S82" i="2"/>
  <c r="S84" i="2" s="1"/>
  <c r="S93" i="2" s="1"/>
  <c r="AT93" i="11"/>
  <c r="AT96" i="11" s="1"/>
  <c r="AN93" i="13"/>
  <c r="AN96" i="13" s="1"/>
  <c r="AK74" i="11"/>
  <c r="AK93" i="11" s="1"/>
  <c r="AK96" i="11" s="1"/>
  <c r="AN74" i="6"/>
  <c r="AN93" i="6" s="1"/>
  <c r="AN96" i="6" s="1"/>
  <c r="X82" i="8"/>
  <c r="X84" i="8" s="1"/>
  <c r="X86" i="8" s="1"/>
  <c r="Z74" i="13"/>
  <c r="Z93" i="13" s="1"/>
  <c r="Z96" i="13" s="1"/>
  <c r="AC74" i="9"/>
  <c r="AC93" i="9" s="1"/>
  <c r="AC96" i="9" s="1"/>
  <c r="AD82" i="8"/>
  <c r="AD84" i="8" s="1"/>
  <c r="AD86" i="8" s="1"/>
  <c r="AA74" i="11"/>
  <c r="AA93" i="11" s="1"/>
  <c r="AA96" i="11" s="1"/>
  <c r="AG93" i="10"/>
  <c r="AN74" i="8"/>
  <c r="AN93" i="8" s="1"/>
  <c r="AN96" i="8" s="1"/>
  <c r="Y74" i="12"/>
  <c r="Y93" i="12" s="1"/>
  <c r="Y96" i="12" s="1"/>
  <c r="AC74" i="11"/>
  <c r="AC93" i="11" s="1"/>
  <c r="AC96" i="11" s="1"/>
  <c r="AG74" i="9"/>
  <c r="AG93" i="9" s="1"/>
  <c r="AG96" i="9" s="1"/>
  <c r="BA74" i="12"/>
  <c r="BA93" i="12" s="1"/>
  <c r="BA96" i="12" s="1"/>
  <c r="AO74" i="8"/>
  <c r="AO93" i="8" s="1"/>
  <c r="AO96" i="8" s="1"/>
  <c r="AJ74" i="8"/>
  <c r="AJ93" i="8" s="1"/>
  <c r="AJ96" i="8" s="1"/>
  <c r="AP93" i="11"/>
  <c r="AP96" i="11" s="1"/>
  <c r="T74" i="9"/>
  <c r="T93" i="9" s="1"/>
  <c r="T96" i="9" s="1"/>
  <c r="AB74" i="13"/>
  <c r="AB93" i="13" s="1"/>
  <c r="AB96" i="13" s="1"/>
  <c r="Z74" i="8"/>
  <c r="Z93" i="8" s="1"/>
  <c r="T74" i="12"/>
  <c r="AU74" i="11"/>
  <c r="AU93" i="11" s="1"/>
  <c r="AU96" i="11" s="1"/>
  <c r="BC74" i="13"/>
  <c r="BC93" i="13" s="1"/>
  <c r="BC96" i="13" s="1"/>
  <c r="AQ74" i="13"/>
  <c r="AQ93" i="13" s="1"/>
  <c r="AQ96" i="13" s="1"/>
  <c r="AK74" i="12"/>
  <c r="AK93" i="12" s="1"/>
  <c r="AK96" i="12" s="1"/>
  <c r="AN74" i="11"/>
  <c r="AN93" i="11" s="1"/>
  <c r="AN96" i="11" s="1"/>
  <c r="AC74" i="12"/>
  <c r="AC93" i="12" s="1"/>
  <c r="AC96" i="12" s="1"/>
  <c r="AH74" i="6"/>
  <c r="AH93" i="6" s="1"/>
  <c r="AH96" i="6" s="1"/>
  <c r="Q74" i="8"/>
  <c r="AC74" i="8"/>
  <c r="AC93" i="8" s="1"/>
  <c r="AC96" i="8" s="1"/>
  <c r="AL74" i="11"/>
  <c r="AL93" i="11" s="1"/>
  <c r="AL96" i="11" s="1"/>
  <c r="X74" i="8"/>
  <c r="Z74" i="9"/>
  <c r="Z93" i="9" s="1"/>
  <c r="Z96" i="9" s="1"/>
  <c r="AL74" i="8"/>
  <c r="AL93" i="8" s="1"/>
  <c r="AL96" i="8" s="1"/>
  <c r="U74" i="13"/>
  <c r="U93" i="13" s="1"/>
  <c r="U96" i="13" s="1"/>
  <c r="T74" i="10"/>
  <c r="T74" i="13"/>
  <c r="AL74" i="13"/>
  <c r="AL93" i="13" s="1"/>
  <c r="AL96" i="13" s="1"/>
  <c r="X74" i="12"/>
  <c r="X93" i="12" s="1"/>
  <c r="X96" i="12" s="1"/>
  <c r="AA74" i="9"/>
  <c r="AA93" i="9" s="1"/>
  <c r="AA96" i="9" s="1"/>
  <c r="Y74" i="13"/>
  <c r="Y93" i="13" s="1"/>
  <c r="Y96" i="13" s="1"/>
  <c r="AB74" i="12"/>
  <c r="AB93" i="12" s="1"/>
  <c r="AB96" i="12" s="1"/>
  <c r="AO74" i="12"/>
  <c r="AO93" i="12" s="1"/>
  <c r="AO96" i="12" s="1"/>
  <c r="AC74" i="13"/>
  <c r="AC93" i="13" s="1"/>
  <c r="AC96" i="13" s="1"/>
  <c r="V74" i="13"/>
  <c r="V93" i="13" s="1"/>
  <c r="V96" i="13" s="1"/>
  <c r="AN74" i="9"/>
  <c r="AN93" i="9" s="1"/>
  <c r="AN96" i="9" s="1"/>
  <c r="AG74" i="12"/>
  <c r="AG93" i="12" s="1"/>
  <c r="AG96" i="12" s="1"/>
  <c r="AM74" i="10"/>
  <c r="AM93" i="10" s="1"/>
  <c r="AM96" i="10" s="1"/>
  <c r="AL74" i="12"/>
  <c r="AL93" i="12" s="1"/>
  <c r="AL96" i="12" s="1"/>
  <c r="AB74" i="10"/>
  <c r="AB93" i="10" s="1"/>
  <c r="AB96" i="10" s="1"/>
  <c r="AH74" i="12"/>
  <c r="AH93" i="12" s="1"/>
  <c r="AH96" i="12" s="1"/>
  <c r="AD74" i="13"/>
  <c r="AO74" i="13"/>
  <c r="AO93" i="13" s="1"/>
  <c r="AO96" i="13" s="1"/>
  <c r="AK74" i="8"/>
  <c r="AK93" i="8" s="1"/>
  <c r="AK96" i="8" s="1"/>
  <c r="AK74" i="10"/>
  <c r="AK93" i="10" s="1"/>
  <c r="AK96" i="10" s="1"/>
  <c r="AQ74" i="12"/>
  <c r="AQ93" i="12" s="1"/>
  <c r="AQ96" i="12" s="1"/>
  <c r="AP74" i="10"/>
  <c r="AP93" i="10" s="1"/>
  <c r="AP96" i="10" s="1"/>
  <c r="AN74" i="10"/>
  <c r="AN93" i="10" s="1"/>
  <c r="AN96" i="10" s="1"/>
  <c r="V74" i="8"/>
  <c r="V93" i="8" s="1"/>
  <c r="AJ74" i="10"/>
  <c r="AJ93" i="10" s="1"/>
  <c r="AT74" i="12"/>
  <c r="AT93" i="12" s="1"/>
  <c r="AT96" i="12" s="1"/>
  <c r="AP74" i="8"/>
  <c r="AP93" i="8" s="1"/>
  <c r="AP96" i="8" s="1"/>
  <c r="AV74" i="12"/>
  <c r="AV93" i="12" s="1"/>
  <c r="AV96" i="12" s="1"/>
  <c r="AO74" i="9"/>
  <c r="AO93" i="9" s="1"/>
  <c r="AO96" i="9" s="1"/>
  <c r="AP74" i="13"/>
  <c r="AP93" i="13" s="1"/>
  <c r="AP96" i="13" s="1"/>
  <c r="X82" i="13"/>
  <c r="X84" i="13" s="1"/>
  <c r="X86" i="13" s="1"/>
  <c r="AT74" i="9"/>
  <c r="AT93" i="9" s="1"/>
  <c r="AT96" i="9" s="1"/>
  <c r="AG74" i="11"/>
  <c r="AG93" i="11" s="1"/>
  <c r="AG96" i="11" s="1"/>
  <c r="AM74" i="11"/>
  <c r="AM93" i="11" s="1"/>
  <c r="AM96" i="11" s="1"/>
  <c r="AJ74" i="12"/>
  <c r="AJ93" i="12" s="1"/>
  <c r="AJ96" i="12" s="1"/>
  <c r="AI74" i="8"/>
  <c r="AI93" i="8" s="1"/>
  <c r="AI96" i="8" s="1"/>
  <c r="AG74" i="13"/>
  <c r="AG93" i="13" s="1"/>
  <c r="AG96" i="13" s="1"/>
  <c r="AU74" i="13"/>
  <c r="AU93" i="13" s="1"/>
  <c r="AU96" i="13" s="1"/>
  <c r="Q74" i="9"/>
  <c r="Q93" i="9" s="1"/>
  <c r="Q96" i="9" s="1"/>
  <c r="AT74" i="13"/>
  <c r="AT93" i="13" s="1"/>
  <c r="AT96" i="13" s="1"/>
  <c r="V74" i="9"/>
  <c r="V93" i="9" s="1"/>
  <c r="V96" i="9" s="1"/>
  <c r="BA74" i="13"/>
  <c r="BA93" i="13" s="1"/>
  <c r="BA96" i="13" s="1"/>
  <c r="Z74" i="10"/>
  <c r="Z93" i="10" s="1"/>
  <c r="Z96" i="10" s="1"/>
  <c r="U74" i="9"/>
  <c r="U93" i="9" s="1"/>
  <c r="U96" i="9" s="1"/>
  <c r="AZ74" i="13"/>
  <c r="AZ93" i="13" s="1"/>
  <c r="AZ96" i="13" s="1"/>
  <c r="P72" i="11"/>
  <c r="P82" i="11" s="1"/>
  <c r="P84" i="11" s="1"/>
  <c r="P86" i="11" s="1"/>
  <c r="W74" i="13"/>
  <c r="W93" i="13" s="1"/>
  <c r="W96" i="13" s="1"/>
  <c r="AP74" i="9"/>
  <c r="AP93" i="9" s="1"/>
  <c r="AP96" i="9" s="1"/>
  <c r="AY74" i="13"/>
  <c r="AY93" i="13" s="1"/>
  <c r="AY96" i="13" s="1"/>
  <c r="AD74" i="9"/>
  <c r="AM74" i="12"/>
  <c r="AM93" i="12" s="1"/>
  <c r="AM96" i="12" s="1"/>
  <c r="AG74" i="6"/>
  <c r="AG93" i="6" s="1"/>
  <c r="AG96" i="6" s="1"/>
  <c r="W74" i="11"/>
  <c r="W93" i="11" s="1"/>
  <c r="W96" i="11" s="1"/>
  <c r="AD74" i="12"/>
  <c r="AD93" i="12" s="1"/>
  <c r="AD96" i="12" s="1"/>
  <c r="AI82" i="12"/>
  <c r="AI84" i="12" s="1"/>
  <c r="AI86" i="12" s="1"/>
  <c r="P72" i="13"/>
  <c r="P82" i="13" s="1"/>
  <c r="P84" i="13" s="1"/>
  <c r="P86" i="13" s="1"/>
  <c r="BD74" i="13"/>
  <c r="BD93" i="13" s="1"/>
  <c r="BD96" i="13" s="1"/>
  <c r="AH74" i="10"/>
  <c r="AH93" i="10" s="1"/>
  <c r="AH96" i="10" s="1"/>
  <c r="AI74" i="9"/>
  <c r="AI93" i="9" s="1"/>
  <c r="AI96" i="9" s="1"/>
  <c r="X74" i="10"/>
  <c r="X93" i="10" s="1"/>
  <c r="X96" i="10" s="1"/>
  <c r="AU74" i="10"/>
  <c r="AU93" i="10" s="1"/>
  <c r="AU96" i="10" s="1"/>
  <c r="AM74" i="6"/>
  <c r="AM93" i="6" s="1"/>
  <c r="AM96" i="6" s="1"/>
  <c r="AP74" i="12"/>
  <c r="AP93" i="12" s="1"/>
  <c r="AP96" i="12" s="1"/>
  <c r="U74" i="12"/>
  <c r="U93" i="12" s="1"/>
  <c r="U96" i="12" s="1"/>
  <c r="AQ74" i="6"/>
  <c r="AQ93" i="6" s="1"/>
  <c r="AQ96" i="6" s="1"/>
  <c r="O72" i="9"/>
  <c r="O82" i="9" s="1"/>
  <c r="O84" i="9" s="1"/>
  <c r="O86" i="9" s="1"/>
  <c r="K72" i="11"/>
  <c r="K82" i="11" s="1"/>
  <c r="K84" i="11" s="1"/>
  <c r="K86" i="11" s="1"/>
  <c r="AM74" i="13"/>
  <c r="AM93" i="13" s="1"/>
  <c r="AM96" i="13" s="1"/>
  <c r="AX74" i="13"/>
  <c r="AX93" i="13" s="1"/>
  <c r="AX96" i="13" s="1"/>
  <c r="AM74" i="9"/>
  <c r="AM93" i="9" s="1"/>
  <c r="AM96" i="9" s="1"/>
  <c r="AI74" i="6"/>
  <c r="AI93" i="6" s="1"/>
  <c r="AI96" i="6" s="1"/>
  <c r="AQ74" i="10"/>
  <c r="AQ93" i="10" s="1"/>
  <c r="AQ96" i="10" s="1"/>
  <c r="AN74" i="12"/>
  <c r="AN93" i="12" s="1"/>
  <c r="AN96" i="12" s="1"/>
  <c r="W74" i="12"/>
  <c r="W93" i="12" s="1"/>
  <c r="W96" i="12" s="1"/>
  <c r="AG74" i="8"/>
  <c r="AG93" i="8" s="1"/>
  <c r="AG96" i="8" s="1"/>
  <c r="AB74" i="11"/>
  <c r="AB93" i="11" s="1"/>
  <c r="AB96" i="11" s="1"/>
  <c r="AJ74" i="6"/>
  <c r="AJ93" i="6" s="1"/>
  <c r="AJ96" i="6" s="1"/>
  <c r="Q74" i="12"/>
  <c r="Q93" i="12" s="1"/>
  <c r="Q96" i="12" s="1"/>
  <c r="O72" i="8"/>
  <c r="O72" i="10"/>
  <c r="O82" i="10" s="1"/>
  <c r="O84" i="10" s="1"/>
  <c r="O86" i="10" s="1"/>
  <c r="AI82" i="10"/>
  <c r="AI84" i="10" s="1"/>
  <c r="AI86" i="10" s="1"/>
  <c r="M72" i="10"/>
  <c r="M82" i="10" s="1"/>
  <c r="M84" i="10" s="1"/>
  <c r="M86" i="10" s="1"/>
  <c r="N72" i="10"/>
  <c r="N82" i="10" s="1"/>
  <c r="N84" i="10" s="1"/>
  <c r="N86" i="10" s="1"/>
  <c r="AT82" i="10"/>
  <c r="AT84" i="10" s="1"/>
  <c r="AT86" i="10" s="1"/>
  <c r="AO74" i="11"/>
  <c r="AO93" i="11" s="1"/>
  <c r="AO96" i="11" s="1"/>
  <c r="AB74" i="8"/>
  <c r="AB93" i="8" s="1"/>
  <c r="AB96" i="8" s="1"/>
  <c r="Y74" i="8"/>
  <c r="Y93" i="8" s="1"/>
  <c r="AU74" i="12"/>
  <c r="AU93" i="12" s="1"/>
  <c r="AU96" i="12" s="1"/>
  <c r="W74" i="9"/>
  <c r="W93" i="9" s="1"/>
  <c r="W96" i="9" s="1"/>
  <c r="AK74" i="13"/>
  <c r="AK93" i="13" s="1"/>
  <c r="AK96" i="13" s="1"/>
  <c r="AH74" i="8"/>
  <c r="AH93" i="8" s="1"/>
  <c r="AH96" i="8" s="1"/>
  <c r="AZ74" i="12"/>
  <c r="AZ93" i="12" s="1"/>
  <c r="AZ96" i="12" s="1"/>
  <c r="Q74" i="11"/>
  <c r="Q93" i="11" s="1"/>
  <c r="Q96" i="11" s="1"/>
  <c r="W74" i="8"/>
  <c r="W93" i="8" s="1"/>
  <c r="AA82" i="13"/>
  <c r="AA84" i="13" s="1"/>
  <c r="AA86" i="13" s="1"/>
  <c r="AH74" i="11"/>
  <c r="AH93" i="11" s="1"/>
  <c r="AH96" i="11" s="1"/>
  <c r="X74" i="9"/>
  <c r="X93" i="9" s="1"/>
  <c r="X96" i="9" s="1"/>
  <c r="AV74" i="13"/>
  <c r="AV93" i="13" s="1"/>
  <c r="AV96" i="13" s="1"/>
  <c r="W74" i="10"/>
  <c r="W93" i="10" s="1"/>
  <c r="W96" i="10" s="1"/>
  <c r="Y74" i="11"/>
  <c r="Y93" i="11" s="1"/>
  <c r="Y96" i="11" s="1"/>
  <c r="V74" i="11"/>
  <c r="V93" i="11" s="1"/>
  <c r="V96" i="11" s="1"/>
  <c r="AQ74" i="9"/>
  <c r="AQ93" i="9" s="1"/>
  <c r="AQ96" i="9" s="1"/>
  <c r="AX74" i="11"/>
  <c r="AX93" i="11" s="1"/>
  <c r="AX96" i="11" s="1"/>
  <c r="AJ74" i="11"/>
  <c r="AJ93" i="11" s="1"/>
  <c r="AJ96" i="11" s="1"/>
  <c r="AK74" i="6"/>
  <c r="AK93" i="6" s="1"/>
  <c r="AK96" i="6" s="1"/>
  <c r="AY74" i="12"/>
  <c r="AY93" i="12" s="1"/>
  <c r="AY96" i="12" s="1"/>
  <c r="P72" i="9"/>
  <c r="P82" i="9" s="1"/>
  <c r="P84" i="9" s="1"/>
  <c r="P86" i="9" s="1"/>
  <c r="N72" i="9"/>
  <c r="N82" i="9" s="1"/>
  <c r="N84" i="9" s="1"/>
  <c r="N86" i="9" s="1"/>
  <c r="L72" i="10"/>
  <c r="L82" i="10" s="1"/>
  <c r="L84" i="10" s="1"/>
  <c r="L86" i="10" s="1"/>
  <c r="AI82" i="11"/>
  <c r="AI84" i="11" s="1"/>
  <c r="AI86" i="11" s="1"/>
  <c r="AV74" i="10"/>
  <c r="AV93" i="10" s="1"/>
  <c r="AV96" i="10" s="1"/>
  <c r="AO74" i="6"/>
  <c r="AO93" i="6" s="1"/>
  <c r="AO96" i="6" s="1"/>
  <c r="V74" i="12"/>
  <c r="V93" i="12" s="1"/>
  <c r="V96" i="12" s="1"/>
  <c r="AJ74" i="9"/>
  <c r="AJ93" i="9" s="1"/>
  <c r="AJ96" i="9" s="1"/>
  <c r="U74" i="10"/>
  <c r="U93" i="10" s="1"/>
  <c r="U96" i="10" s="1"/>
  <c r="AL74" i="10"/>
  <c r="AL93" i="10" s="1"/>
  <c r="AL96" i="10" s="1"/>
  <c r="AW74" i="12"/>
  <c r="AW93" i="12" s="1"/>
  <c r="AW96" i="12" s="1"/>
  <c r="AA82" i="12"/>
  <c r="AA84" i="12" s="1"/>
  <c r="AA86" i="12" s="1"/>
  <c r="L72" i="13"/>
  <c r="L82" i="13" s="1"/>
  <c r="L84" i="13" s="1"/>
  <c r="L86" i="13" s="1"/>
  <c r="X74" i="11"/>
  <c r="X93" i="11" s="1"/>
  <c r="X96" i="11" s="1"/>
  <c r="AQ74" i="8"/>
  <c r="AQ93" i="8" s="1"/>
  <c r="AQ96" i="8" s="1"/>
  <c r="Q74" i="13"/>
  <c r="Q93" i="13" s="1"/>
  <c r="Q96" i="13" s="1"/>
  <c r="AW74" i="13"/>
  <c r="AW93" i="13" s="1"/>
  <c r="AW96" i="13" s="1"/>
  <c r="AA74" i="8"/>
  <c r="AA93" i="8" s="1"/>
  <c r="U74" i="11"/>
  <c r="U93" i="11" s="1"/>
  <c r="U96" i="11" s="1"/>
  <c r="AD74" i="8"/>
  <c r="AC74" i="10"/>
  <c r="AC93" i="10" s="1"/>
  <c r="AC96" i="10" s="1"/>
  <c r="V74" i="10"/>
  <c r="V93" i="10" s="1"/>
  <c r="V96" i="10" s="1"/>
  <c r="AQ74" i="11"/>
  <c r="AQ93" i="11" s="1"/>
  <c r="AQ96" i="11" s="1"/>
  <c r="Z74" i="12"/>
  <c r="Z93" i="12" s="1"/>
  <c r="Z96" i="12" s="1"/>
  <c r="AJ74" i="13"/>
  <c r="AJ93" i="13" s="1"/>
  <c r="AJ96" i="13" s="1"/>
  <c r="AB74" i="9"/>
  <c r="AB93" i="9" s="1"/>
  <c r="AB96" i="9" s="1"/>
  <c r="AW74" i="11"/>
  <c r="AW93" i="11" s="1"/>
  <c r="AW96" i="11" s="1"/>
  <c r="AL74" i="9"/>
  <c r="AL93" i="9" s="1"/>
  <c r="AL96" i="9" s="1"/>
  <c r="Z74" i="11"/>
  <c r="Z93" i="11" s="1"/>
  <c r="Z96" i="11" s="1"/>
  <c r="N72" i="13"/>
  <c r="N82" i="13" s="1"/>
  <c r="N84" i="13" s="1"/>
  <c r="N86" i="13" s="1"/>
  <c r="AX82" i="12"/>
  <c r="AX84" i="12" s="1"/>
  <c r="AX86" i="12" s="1"/>
  <c r="BB74" i="13"/>
  <c r="BB93" i="13" s="1"/>
  <c r="BB96" i="13" s="1"/>
  <c r="Y74" i="9"/>
  <c r="Y93" i="9" s="1"/>
  <c r="Y96" i="9" s="1"/>
  <c r="T74" i="11"/>
  <c r="AO74" i="10"/>
  <c r="AO93" i="10" s="1"/>
  <c r="AO96" i="10" s="1"/>
  <c r="Y74" i="10"/>
  <c r="Y93" i="10" s="1"/>
  <c r="Y96" i="10" s="1"/>
  <c r="AI74" i="13"/>
  <c r="AI93" i="13" s="1"/>
  <c r="AI96" i="13" s="1"/>
  <c r="U74" i="8"/>
  <c r="U93" i="8" s="1"/>
  <c r="AL74" i="6"/>
  <c r="AL93" i="6" s="1"/>
  <c r="AL96" i="6" s="1"/>
  <c r="AK74" i="9"/>
  <c r="AK93" i="9" s="1"/>
  <c r="AK96" i="9" s="1"/>
  <c r="AH74" i="9"/>
  <c r="AH93" i="9" s="1"/>
  <c r="AA74" i="10"/>
  <c r="AA93" i="10" s="1"/>
  <c r="AA96" i="10" s="1"/>
  <c r="AD86" i="12"/>
  <c r="AQ86" i="12"/>
  <c r="W86" i="9"/>
  <c r="AL86" i="10"/>
  <c r="AE7" i="12"/>
  <c r="Z86" i="12"/>
  <c r="Q86" i="13"/>
  <c r="BD86" i="13"/>
  <c r="AQ86" i="10"/>
  <c r="AR7" i="10"/>
  <c r="BE36" i="12"/>
  <c r="BE36" i="10"/>
  <c r="BE7" i="10"/>
  <c r="AE7" i="8"/>
  <c r="AR36" i="10"/>
  <c r="AS74" i="13"/>
  <c r="BE55" i="13"/>
  <c r="J7" i="13"/>
  <c r="R6" i="13"/>
  <c r="J36" i="13"/>
  <c r="J55" i="13" s="1"/>
  <c r="J60" i="13" s="1"/>
  <c r="AF74" i="13"/>
  <c r="AE36" i="13"/>
  <c r="M72" i="13"/>
  <c r="M82" i="13" s="1"/>
  <c r="M84" i="13" s="1"/>
  <c r="M86" i="13" s="1"/>
  <c r="AE7" i="13"/>
  <c r="S74" i="13"/>
  <c r="O72" i="13"/>
  <c r="O82" i="13" s="1"/>
  <c r="O84" i="13" s="1"/>
  <c r="K7" i="13"/>
  <c r="K71" i="13" s="1"/>
  <c r="K36" i="13"/>
  <c r="AD84" i="13"/>
  <c r="AD86" i="13" s="1"/>
  <c r="AS74" i="12"/>
  <c r="BE7" i="12"/>
  <c r="M7" i="12"/>
  <c r="M71" i="12" s="1"/>
  <c r="M36" i="12"/>
  <c r="K7" i="12"/>
  <c r="K71" i="12" s="1"/>
  <c r="K36" i="12"/>
  <c r="AR36" i="12"/>
  <c r="L72" i="12"/>
  <c r="L82" i="12" s="1"/>
  <c r="L84" i="12" s="1"/>
  <c r="L86" i="12" s="1"/>
  <c r="AR7" i="12"/>
  <c r="P7" i="12"/>
  <c r="P71" i="12" s="1"/>
  <c r="P36" i="12"/>
  <c r="S74" i="12"/>
  <c r="R6" i="12"/>
  <c r="J7" i="12"/>
  <c r="J36" i="12"/>
  <c r="J55" i="12" s="1"/>
  <c r="J60" i="12" s="1"/>
  <c r="AE36" i="12"/>
  <c r="AK86" i="12"/>
  <c r="O7" i="12"/>
  <c r="O71" i="12" s="1"/>
  <c r="O36" i="12"/>
  <c r="N7" i="12"/>
  <c r="N71" i="12" s="1"/>
  <c r="N36" i="12"/>
  <c r="BE55" i="11"/>
  <c r="AS74" i="11"/>
  <c r="J71" i="11"/>
  <c r="O7" i="11"/>
  <c r="O71" i="11" s="1"/>
  <c r="O36" i="11"/>
  <c r="M7" i="11"/>
  <c r="M71" i="11" s="1"/>
  <c r="M36" i="11"/>
  <c r="AD82" i="11"/>
  <c r="AD84" i="11" s="1"/>
  <c r="AD86" i="11" s="1"/>
  <c r="AE7" i="11"/>
  <c r="L7" i="11"/>
  <c r="L71" i="11" s="1"/>
  <c r="L36" i="11"/>
  <c r="AE36" i="11"/>
  <c r="S74" i="11"/>
  <c r="AR7" i="11"/>
  <c r="AF74" i="11"/>
  <c r="AR71" i="11"/>
  <c r="N7" i="11"/>
  <c r="N71" i="11" s="1"/>
  <c r="N36" i="11"/>
  <c r="AR36" i="11"/>
  <c r="R6" i="11"/>
  <c r="AS74" i="10"/>
  <c r="AH86" i="10"/>
  <c r="AF74" i="10"/>
  <c r="AR71" i="10"/>
  <c r="S82" i="10"/>
  <c r="AD82" i="10"/>
  <c r="AD84" i="10" s="1"/>
  <c r="AD86" i="10" s="1"/>
  <c r="K7" i="10"/>
  <c r="K71" i="10" s="1"/>
  <c r="K36" i="10"/>
  <c r="R6" i="10"/>
  <c r="J7" i="10"/>
  <c r="J36" i="10"/>
  <c r="J55" i="10" s="1"/>
  <c r="J60" i="10" s="1"/>
  <c r="P72" i="10"/>
  <c r="P82" i="10" s="1"/>
  <c r="P84" i="10" s="1"/>
  <c r="P86" i="10" s="1"/>
  <c r="AE55" i="10"/>
  <c r="AS74" i="9"/>
  <c r="BE55" i="9"/>
  <c r="K7" i="9"/>
  <c r="K71" i="9" s="1"/>
  <c r="K36" i="9"/>
  <c r="S74" i="9"/>
  <c r="AD84" i="9"/>
  <c r="AD86" i="9" s="1"/>
  <c r="R6" i="9"/>
  <c r="J7" i="9"/>
  <c r="J36" i="9"/>
  <c r="J55" i="9" s="1"/>
  <c r="J60" i="9" s="1"/>
  <c r="M7" i="9"/>
  <c r="M71" i="9" s="1"/>
  <c r="M36" i="9"/>
  <c r="AR55" i="9"/>
  <c r="L7" i="9"/>
  <c r="L71" i="9" s="1"/>
  <c r="L36" i="9"/>
  <c r="AF74" i="9"/>
  <c r="AR71" i="9"/>
  <c r="AE55" i="9"/>
  <c r="AF74" i="8"/>
  <c r="AR71" i="8"/>
  <c r="AR55" i="8"/>
  <c r="L7" i="8"/>
  <c r="L71" i="8" s="1"/>
  <c r="L36" i="8"/>
  <c r="P72" i="8"/>
  <c r="N7" i="8"/>
  <c r="N71" i="8" s="1"/>
  <c r="N36" i="8"/>
  <c r="K7" i="8"/>
  <c r="K71" i="8" s="1"/>
  <c r="K36" i="8"/>
  <c r="J71" i="8"/>
  <c r="Y86" i="8"/>
  <c r="R6" i="8"/>
  <c r="AE36" i="8"/>
  <c r="S74" i="8"/>
  <c r="M7" i="8"/>
  <c r="M71" i="8" s="1"/>
  <c r="M36" i="8"/>
  <c r="AB86" i="8"/>
  <c r="AJ86" i="6"/>
  <c r="AR36" i="6"/>
  <c r="AR7" i="6"/>
  <c r="AD82" i="6"/>
  <c r="AD84" i="6" s="1"/>
  <c r="AD86" i="6" s="1"/>
  <c r="AE36" i="6"/>
  <c r="AE7" i="6"/>
  <c r="O7" i="2"/>
  <c r="O71" i="2" s="1"/>
  <c r="O36" i="2"/>
  <c r="CE36" i="2"/>
  <c r="DE36" i="2"/>
  <c r="AE36" i="2"/>
  <c r="AE7" i="2"/>
  <c r="S60" i="2"/>
  <c r="CS60" i="2"/>
  <c r="BR36" i="2"/>
  <c r="Q72" i="2"/>
  <c r="Q74" i="2" s="1"/>
  <c r="BF60" i="2"/>
  <c r="AS60" i="2"/>
  <c r="BS60" i="2"/>
  <c r="AR55" i="2"/>
  <c r="AF60" i="2"/>
  <c r="CF60" i="2"/>
  <c r="CR36" i="2"/>
  <c r="BE36" i="2"/>
  <c r="P71" i="2"/>
  <c r="CJ93" i="2" l="1"/>
  <c r="CJ96" i="2" s="1"/>
  <c r="CI93" i="2"/>
  <c r="CY93" i="2"/>
  <c r="AH93" i="2"/>
  <c r="AH96" i="2" s="1"/>
  <c r="AL93" i="2"/>
  <c r="AL96" i="2" s="1"/>
  <c r="BH93" i="2"/>
  <c r="BH96" i="2" s="1"/>
  <c r="CW93" i="2"/>
  <c r="BJ93" i="2"/>
  <c r="BN93" i="2"/>
  <c r="BN96" i="2" s="1"/>
  <c r="BA93" i="2"/>
  <c r="BA96" i="2" s="1"/>
  <c r="BF93" i="2"/>
  <c r="BF96" i="2" s="1"/>
  <c r="AF93" i="2"/>
  <c r="AF96" i="2" s="1"/>
  <c r="CN93" i="2"/>
  <c r="CN96" i="2" s="1"/>
  <c r="DA93" i="2"/>
  <c r="DA96" i="2" s="1"/>
  <c r="AK93" i="2"/>
  <c r="AK96" i="2" s="1"/>
  <c r="AW93" i="2"/>
  <c r="AW96" i="2" s="1"/>
  <c r="CZ93" i="2"/>
  <c r="CZ96" i="2" s="1"/>
  <c r="AU93" i="2"/>
  <c r="AU96" i="2" s="1"/>
  <c r="AX93" i="2"/>
  <c r="CL93" i="2"/>
  <c r="CL96" i="2" s="1"/>
  <c r="CK93" i="2"/>
  <c r="CK96" i="2" s="1"/>
  <c r="BG93" i="2"/>
  <c r="BG96" i="2" s="1"/>
  <c r="CM93" i="2"/>
  <c r="CM96" i="2" s="1"/>
  <c r="CS93" i="2"/>
  <c r="CS96" i="2" s="1"/>
  <c r="AA93" i="2"/>
  <c r="AA96" i="2" s="1"/>
  <c r="BM93" i="2"/>
  <c r="BM96" i="2" s="1"/>
  <c r="CV93" i="2"/>
  <c r="CV96" i="2" s="1"/>
  <c r="CH93" i="2"/>
  <c r="CH96" i="2" s="1"/>
  <c r="Y93" i="2"/>
  <c r="Y96" i="2" s="1"/>
  <c r="AV93" i="2"/>
  <c r="AV96" i="2" s="1"/>
  <c r="CX93" i="2"/>
  <c r="CX96" i="2" s="1"/>
  <c r="AG93" i="2"/>
  <c r="AG96" i="2" s="1"/>
  <c r="BI93" i="2"/>
  <c r="BL93" i="2"/>
  <c r="AN93" i="2"/>
  <c r="AN96" i="2" s="1"/>
  <c r="CF93" i="2"/>
  <c r="CF96" i="2" s="1"/>
  <c r="CU93" i="2"/>
  <c r="AM93" i="2"/>
  <c r="AM96" i="2" s="1"/>
  <c r="X93" i="2"/>
  <c r="X96" i="2" s="1"/>
  <c r="AZ93" i="2"/>
  <c r="AZ96" i="2" s="1"/>
  <c r="T93" i="2"/>
  <c r="T96" i="2" s="1"/>
  <c r="CG93" i="2"/>
  <c r="CG96" i="2" s="1"/>
  <c r="AI93" i="2"/>
  <c r="AI96" i="2" s="1"/>
  <c r="CT93" i="2"/>
  <c r="CT96" i="2" s="1"/>
  <c r="V93" i="2"/>
  <c r="V96" i="2" s="1"/>
  <c r="W93" i="2"/>
  <c r="W96" i="2" s="1"/>
  <c r="AJ93" i="2"/>
  <c r="AJ96" i="2" s="1"/>
  <c r="AT93" i="2"/>
  <c r="AT96" i="2" s="1"/>
  <c r="AE60" i="10"/>
  <c r="AR60" i="6"/>
  <c r="Q93" i="10"/>
  <c r="Q96" i="10" s="1"/>
  <c r="U64" i="8"/>
  <c r="Q64" i="8"/>
  <c r="V64" i="8"/>
  <c r="W64" i="10"/>
  <c r="Y64" i="9"/>
  <c r="Z64" i="8"/>
  <c r="P60" i="8"/>
  <c r="P62" i="8" s="1"/>
  <c r="P64" i="8" s="1"/>
  <c r="L60" i="10"/>
  <c r="L62" i="10" s="1"/>
  <c r="L64" i="10" s="1"/>
  <c r="K60" i="11"/>
  <c r="K62" i="11" s="1"/>
  <c r="K64" i="11" s="1"/>
  <c r="AA60" i="13"/>
  <c r="AA62" i="13" s="1"/>
  <c r="AA64" i="13" s="1"/>
  <c r="N60" i="13"/>
  <c r="N62" i="13" s="1"/>
  <c r="N64" i="13" s="1"/>
  <c r="O60" i="13"/>
  <c r="O62" i="13" s="1"/>
  <c r="O64" i="13" s="1"/>
  <c r="BE60" i="13"/>
  <c r="BE60" i="11"/>
  <c r="AR60" i="9"/>
  <c r="AR60" i="8"/>
  <c r="T62" i="10"/>
  <c r="T64" i="10" s="1"/>
  <c r="AT62" i="9"/>
  <c r="AT64" i="9" s="1"/>
  <c r="AH62" i="12"/>
  <c r="AH64" i="12" s="1"/>
  <c r="AD60" i="6"/>
  <c r="AE60" i="6" s="1"/>
  <c r="O60" i="9"/>
  <c r="O62" i="9" s="1"/>
  <c r="O64" i="9" s="1"/>
  <c r="N60" i="10"/>
  <c r="N62" i="10" s="1"/>
  <c r="N64" i="10" s="1"/>
  <c r="P60" i="10"/>
  <c r="P62" i="10" s="1"/>
  <c r="P64" i="10" s="1"/>
  <c r="AD60" i="11"/>
  <c r="AD62" i="11" s="1"/>
  <c r="AD64" i="11" s="1"/>
  <c r="AX60" i="12"/>
  <c r="BE60" i="12" s="1"/>
  <c r="L60" i="12"/>
  <c r="L62" i="12" s="1"/>
  <c r="L64" i="12" s="1"/>
  <c r="AI60" i="12"/>
  <c r="AR60" i="12" s="1"/>
  <c r="AE60" i="9"/>
  <c r="N60" i="9"/>
  <c r="N62" i="9" s="1"/>
  <c r="N64" i="9" s="1"/>
  <c r="O60" i="8"/>
  <c r="O62" i="8" s="1"/>
  <c r="O64" i="8" s="1"/>
  <c r="O60" i="10"/>
  <c r="O62" i="10" s="1"/>
  <c r="O64" i="10" s="1"/>
  <c r="M60" i="10"/>
  <c r="M62" i="10" s="1"/>
  <c r="M64" i="10" s="1"/>
  <c r="AI60" i="10"/>
  <c r="AR60" i="10" s="1"/>
  <c r="X60" i="13"/>
  <c r="AE55" i="12"/>
  <c r="AA60" i="12"/>
  <c r="AE60" i="12" s="1"/>
  <c r="AR60" i="11"/>
  <c r="T62" i="13"/>
  <c r="T64" i="13" s="1"/>
  <c r="T62" i="9"/>
  <c r="T64" i="9" s="1"/>
  <c r="AG62" i="6"/>
  <c r="AG64" i="6" s="1"/>
  <c r="AT62" i="12"/>
  <c r="AT64" i="12" s="1"/>
  <c r="AE55" i="8"/>
  <c r="T60" i="8"/>
  <c r="AE60" i="8" s="1"/>
  <c r="P60" i="9"/>
  <c r="P62" i="9" s="1"/>
  <c r="P64" i="9" s="1"/>
  <c r="P60" i="11"/>
  <c r="P62" i="11" s="1"/>
  <c r="P64" i="11" s="1"/>
  <c r="AT60" i="10"/>
  <c r="BE60" i="10" s="1"/>
  <c r="P60" i="13"/>
  <c r="P62" i="13" s="1"/>
  <c r="P64" i="13" s="1"/>
  <c r="L60" i="13"/>
  <c r="L62" i="13" s="1"/>
  <c r="L64" i="13" s="1"/>
  <c r="M60" i="13"/>
  <c r="M62" i="13" s="1"/>
  <c r="M64" i="13" s="1"/>
  <c r="AR55" i="10"/>
  <c r="Y96" i="8"/>
  <c r="O82" i="8"/>
  <c r="O84" i="8" s="1"/>
  <c r="O86" i="8" s="1"/>
  <c r="X64" i="8"/>
  <c r="P82" i="8"/>
  <c r="P84" i="8" s="1"/>
  <c r="P86" i="8" s="1"/>
  <c r="U96" i="8"/>
  <c r="V96" i="8"/>
  <c r="AE72" i="8"/>
  <c r="AE74" i="8" s="1"/>
  <c r="W96" i="8"/>
  <c r="AE72" i="6"/>
  <c r="AR72" i="6"/>
  <c r="AE55" i="13"/>
  <c r="BE55" i="12"/>
  <c r="AR55" i="11"/>
  <c r="CE55" i="2"/>
  <c r="BR55" i="2"/>
  <c r="CR55" i="2"/>
  <c r="AI62" i="11"/>
  <c r="AI64" i="11" s="1"/>
  <c r="BE55" i="10"/>
  <c r="AE55" i="2"/>
  <c r="M55" i="12"/>
  <c r="O55" i="12"/>
  <c r="K55" i="12"/>
  <c r="P55" i="12"/>
  <c r="N55" i="12"/>
  <c r="K55" i="13"/>
  <c r="N55" i="11"/>
  <c r="L55" i="11"/>
  <c r="M55" i="11"/>
  <c r="K55" i="10"/>
  <c r="O55" i="11"/>
  <c r="K55" i="8"/>
  <c r="L55" i="9"/>
  <c r="M55" i="9"/>
  <c r="K55" i="9"/>
  <c r="M55" i="8"/>
  <c r="N55" i="8"/>
  <c r="L55" i="8"/>
  <c r="DE55" i="2"/>
  <c r="BE55" i="2"/>
  <c r="O55" i="2"/>
  <c r="O60" i="2" s="1"/>
  <c r="O62" i="2" s="1"/>
  <c r="O64" i="2" s="1"/>
  <c r="T93" i="10"/>
  <c r="T96" i="10" s="1"/>
  <c r="T82" i="8"/>
  <c r="T84" i="8" s="1"/>
  <c r="T86" i="8" s="1"/>
  <c r="T93" i="12"/>
  <c r="T96" i="12" s="1"/>
  <c r="T93" i="11"/>
  <c r="T96" i="11" s="1"/>
  <c r="T93" i="13"/>
  <c r="T96" i="13" s="1"/>
  <c r="P74" i="9"/>
  <c r="P93" i="9" s="1"/>
  <c r="P96" i="9" s="1"/>
  <c r="Q93" i="8"/>
  <c r="Q96" i="8" s="1"/>
  <c r="AX96" i="2"/>
  <c r="BL96" i="2"/>
  <c r="CW96" i="2"/>
  <c r="CI96" i="2"/>
  <c r="CY96" i="2"/>
  <c r="BS96" i="2"/>
  <c r="BS86" i="2"/>
  <c r="AY72" i="2"/>
  <c r="AY74" i="2" s="1"/>
  <c r="BE71" i="2"/>
  <c r="CA82" i="2"/>
  <c r="CA84" i="2" s="1"/>
  <c r="CA86" i="2" s="1"/>
  <c r="CA74" i="2"/>
  <c r="Z82" i="2"/>
  <c r="Z84" i="2" s="1"/>
  <c r="Z86" i="2" s="1"/>
  <c r="BY82" i="2"/>
  <c r="BY84" i="2" s="1"/>
  <c r="BY86" i="2" s="1"/>
  <c r="BZ82" i="2"/>
  <c r="BZ84" i="2" s="1"/>
  <c r="BZ86" i="2" s="1"/>
  <c r="BK72" i="2"/>
  <c r="BK74" i="2" s="1"/>
  <c r="BX71" i="2"/>
  <c r="BW82" i="2"/>
  <c r="BW84" i="2" s="1"/>
  <c r="BW86" i="2" s="1"/>
  <c r="AS96" i="2"/>
  <c r="AS86" i="2"/>
  <c r="BI96" i="2"/>
  <c r="BU82" i="2"/>
  <c r="BU84" i="2" s="1"/>
  <c r="BU86" i="2" s="1"/>
  <c r="BU74" i="2"/>
  <c r="DD72" i="2"/>
  <c r="DE72" i="2" s="1"/>
  <c r="DE71" i="2"/>
  <c r="CU96" i="2"/>
  <c r="BT82" i="2"/>
  <c r="BT84" i="2" s="1"/>
  <c r="BT86" i="2" s="1"/>
  <c r="BJ96" i="2"/>
  <c r="AE72" i="2"/>
  <c r="BV82" i="2"/>
  <c r="BV84" i="2" s="1"/>
  <c r="BV86" i="2" s="1"/>
  <c r="U82" i="2"/>
  <c r="U84" i="2" s="1"/>
  <c r="U86" i="2" s="1"/>
  <c r="AJ96" i="10"/>
  <c r="AG96" i="10"/>
  <c r="AH96" i="9"/>
  <c r="AD93" i="8"/>
  <c r="AD96" i="8" s="1"/>
  <c r="AA96" i="8"/>
  <c r="Z96" i="8"/>
  <c r="S96" i="2"/>
  <c r="S86" i="2"/>
  <c r="X93" i="8"/>
  <c r="AT74" i="10"/>
  <c r="AT93" i="10" s="1"/>
  <c r="AT96" i="10" s="1"/>
  <c r="S74" i="10"/>
  <c r="N74" i="10"/>
  <c r="N93" i="10" s="1"/>
  <c r="N96" i="10" s="1"/>
  <c r="AI74" i="10"/>
  <c r="AI93" i="10" s="1"/>
  <c r="AI96" i="10" s="1"/>
  <c r="AD74" i="11"/>
  <c r="AD93" i="11" s="1"/>
  <c r="AD96" i="11" s="1"/>
  <c r="O74" i="9"/>
  <c r="O93" i="9" s="1"/>
  <c r="O96" i="9" s="1"/>
  <c r="K74" i="11"/>
  <c r="K93" i="11" s="1"/>
  <c r="K96" i="11" s="1"/>
  <c r="AD93" i="13"/>
  <c r="AD96" i="13" s="1"/>
  <c r="O74" i="8"/>
  <c r="P74" i="13"/>
  <c r="P93" i="13" s="1"/>
  <c r="P96" i="13" s="1"/>
  <c r="AD93" i="10"/>
  <c r="AD96" i="10" s="1"/>
  <c r="N74" i="13"/>
  <c r="N93" i="13" s="1"/>
  <c r="N96" i="13" s="1"/>
  <c r="AI74" i="11"/>
  <c r="AI93" i="11" s="1"/>
  <c r="AI96" i="11" s="1"/>
  <c r="L74" i="10"/>
  <c r="L93" i="10" s="1"/>
  <c r="L96" i="10" s="1"/>
  <c r="L74" i="12"/>
  <c r="L93" i="12" s="1"/>
  <c r="L96" i="12" s="1"/>
  <c r="L74" i="13"/>
  <c r="L93" i="13" s="1"/>
  <c r="L96" i="13" s="1"/>
  <c r="AA74" i="13"/>
  <c r="AA93" i="13" s="1"/>
  <c r="AA96" i="13" s="1"/>
  <c r="AD93" i="9"/>
  <c r="AD96" i="9" s="1"/>
  <c r="X74" i="13"/>
  <c r="X93" i="13" s="1"/>
  <c r="X96" i="13" s="1"/>
  <c r="O72" i="12"/>
  <c r="O82" i="12" s="1"/>
  <c r="O84" i="12" s="1"/>
  <c r="O86" i="12" s="1"/>
  <c r="O74" i="10"/>
  <c r="O93" i="10" s="1"/>
  <c r="O96" i="10" s="1"/>
  <c r="M72" i="11"/>
  <c r="M82" i="11" s="1"/>
  <c r="M84" i="11" s="1"/>
  <c r="M86" i="11" s="1"/>
  <c r="O74" i="13"/>
  <c r="O93" i="13" s="1"/>
  <c r="O96" i="13" s="1"/>
  <c r="K72" i="12"/>
  <c r="K82" i="12" s="1"/>
  <c r="K84" i="12" s="1"/>
  <c r="K86" i="12" s="1"/>
  <c r="AX74" i="12"/>
  <c r="AX93" i="12" s="1"/>
  <c r="AX96" i="12" s="1"/>
  <c r="L72" i="8"/>
  <c r="L72" i="11"/>
  <c r="L82" i="11" s="1"/>
  <c r="L84" i="11" s="1"/>
  <c r="L86" i="11" s="1"/>
  <c r="O72" i="11"/>
  <c r="O82" i="11" s="1"/>
  <c r="O84" i="11" s="1"/>
  <c r="O86" i="11" s="1"/>
  <c r="K72" i="8"/>
  <c r="M72" i="12"/>
  <c r="M82" i="12" s="1"/>
  <c r="M84" i="12" s="1"/>
  <c r="M86" i="12" s="1"/>
  <c r="M72" i="9"/>
  <c r="M82" i="9" s="1"/>
  <c r="M84" i="9" s="1"/>
  <c r="M86" i="9" s="1"/>
  <c r="M74" i="13"/>
  <c r="M93" i="13" s="1"/>
  <c r="M96" i="13" s="1"/>
  <c r="P74" i="8"/>
  <c r="P93" i="8" s="1"/>
  <c r="P96" i="8" s="1"/>
  <c r="L72" i="9"/>
  <c r="L82" i="9" s="1"/>
  <c r="L84" i="9" s="1"/>
  <c r="L86" i="9" s="1"/>
  <c r="T74" i="8"/>
  <c r="AI74" i="12"/>
  <c r="AI93" i="12" s="1"/>
  <c r="AI96" i="12" s="1"/>
  <c r="AD74" i="6"/>
  <c r="AD93" i="6" s="1"/>
  <c r="AD96" i="6" s="1"/>
  <c r="N72" i="8"/>
  <c r="K72" i="9"/>
  <c r="K82" i="9" s="1"/>
  <c r="K84" i="9" s="1"/>
  <c r="K86" i="9" s="1"/>
  <c r="M72" i="8"/>
  <c r="K72" i="10"/>
  <c r="K82" i="10" s="1"/>
  <c r="K84" i="10" s="1"/>
  <c r="K86" i="10" s="1"/>
  <c r="P72" i="12"/>
  <c r="P82" i="12" s="1"/>
  <c r="P84" i="12" s="1"/>
  <c r="P86" i="12" s="1"/>
  <c r="P74" i="10"/>
  <c r="P93" i="10" s="1"/>
  <c r="P96" i="10" s="1"/>
  <c r="M74" i="10"/>
  <c r="M93" i="10" s="1"/>
  <c r="M96" i="10" s="1"/>
  <c r="P74" i="11"/>
  <c r="P93" i="11" s="1"/>
  <c r="P96" i="11" s="1"/>
  <c r="N72" i="12"/>
  <c r="N82" i="12" s="1"/>
  <c r="N84" i="12" s="1"/>
  <c r="N86" i="12" s="1"/>
  <c r="AA74" i="12"/>
  <c r="AA93" i="12" s="1"/>
  <c r="AA96" i="12" s="1"/>
  <c r="N74" i="9"/>
  <c r="N93" i="9" s="1"/>
  <c r="N96" i="9" s="1"/>
  <c r="AE74" i="10"/>
  <c r="R7" i="2"/>
  <c r="R36" i="2"/>
  <c r="AS62" i="13"/>
  <c r="BE74" i="13"/>
  <c r="AS82" i="13"/>
  <c r="AE74" i="13"/>
  <c r="S82" i="13"/>
  <c r="AF62" i="13"/>
  <c r="S62" i="13"/>
  <c r="R36" i="13"/>
  <c r="AF82" i="13"/>
  <c r="K72" i="13"/>
  <c r="K82" i="13" s="1"/>
  <c r="K84" i="13" s="1"/>
  <c r="K86" i="13" s="1"/>
  <c r="O86" i="13"/>
  <c r="J71" i="13"/>
  <c r="R7" i="13"/>
  <c r="BE74" i="12"/>
  <c r="AS82" i="12"/>
  <c r="AS62" i="12"/>
  <c r="AF74" i="12"/>
  <c r="AR71" i="12"/>
  <c r="S62" i="12"/>
  <c r="AR55" i="12"/>
  <c r="R36" i="12"/>
  <c r="J71" i="12"/>
  <c r="R7" i="12"/>
  <c r="AE74" i="12"/>
  <c r="S82" i="12"/>
  <c r="BE74" i="11"/>
  <c r="AS82" i="11"/>
  <c r="AS62" i="11"/>
  <c r="S62" i="11"/>
  <c r="S64" i="11" s="1"/>
  <c r="R36" i="11"/>
  <c r="AR74" i="11"/>
  <c r="AF82" i="11"/>
  <c r="J72" i="11"/>
  <c r="J74" i="11" s="1"/>
  <c r="R71" i="11"/>
  <c r="AE74" i="11"/>
  <c r="S82" i="11"/>
  <c r="N72" i="11"/>
  <c r="N82" i="11" s="1"/>
  <c r="N84" i="11" s="1"/>
  <c r="N86" i="11" s="1"/>
  <c r="R7" i="11"/>
  <c r="AF62" i="11"/>
  <c r="AS82" i="10"/>
  <c r="BE74" i="10"/>
  <c r="AS62" i="10"/>
  <c r="S62" i="10"/>
  <c r="S84" i="10"/>
  <c r="AE82" i="10"/>
  <c r="AF62" i="10"/>
  <c r="R36" i="10"/>
  <c r="J71" i="10"/>
  <c r="R7" i="10"/>
  <c r="AF82" i="10"/>
  <c r="AR74" i="10"/>
  <c r="AS62" i="9"/>
  <c r="AS82" i="9"/>
  <c r="BE74" i="9"/>
  <c r="R36" i="9"/>
  <c r="S62" i="9"/>
  <c r="J71" i="9"/>
  <c r="R7" i="9"/>
  <c r="AF82" i="9"/>
  <c r="AR74" i="9"/>
  <c r="S82" i="9"/>
  <c r="AE74" i="9"/>
  <c r="AF62" i="9"/>
  <c r="AR62" i="9" s="1"/>
  <c r="AF62" i="8"/>
  <c r="AF82" i="8"/>
  <c r="AR74" i="8"/>
  <c r="J72" i="8"/>
  <c r="R71" i="8"/>
  <c r="S82" i="8"/>
  <c r="S62" i="8"/>
  <c r="R36" i="8"/>
  <c r="R7" i="8"/>
  <c r="AF74" i="6"/>
  <c r="AR71" i="6"/>
  <c r="AR55" i="6"/>
  <c r="AC74" i="6"/>
  <c r="AE55" i="6"/>
  <c r="O72" i="2"/>
  <c r="O74" i="2" s="1"/>
  <c r="AD74" i="2"/>
  <c r="Q82" i="2"/>
  <c r="Q84" i="2" s="1"/>
  <c r="Q86" i="2" s="1"/>
  <c r="CS62" i="2"/>
  <c r="DE60" i="2"/>
  <c r="S62" i="2"/>
  <c r="AE60" i="2"/>
  <c r="AS62" i="2"/>
  <c r="BE62" i="2" s="1"/>
  <c r="BE60" i="2"/>
  <c r="CF62" i="2"/>
  <c r="CR60" i="2"/>
  <c r="AF62" i="2"/>
  <c r="AR62" i="2" s="1"/>
  <c r="AR60" i="2"/>
  <c r="BS62" i="2"/>
  <c r="CE60" i="2"/>
  <c r="BF62" i="2"/>
  <c r="BR60" i="2"/>
  <c r="P72" i="2"/>
  <c r="P74" i="2" s="1"/>
  <c r="R71" i="2"/>
  <c r="P60" i="2"/>
  <c r="O93" i="8" l="1"/>
  <c r="O96" i="8" s="1"/>
  <c r="T93" i="8"/>
  <c r="T96" i="8" s="1"/>
  <c r="U93" i="2"/>
  <c r="U96" i="2" s="1"/>
  <c r="BU93" i="2"/>
  <c r="BU96" i="2" s="1"/>
  <c r="Z93" i="2"/>
  <c r="Z96" i="2" s="1"/>
  <c r="CA93" i="2"/>
  <c r="CA96" i="2" s="1"/>
  <c r="BT93" i="2"/>
  <c r="BT96" i="2" s="1"/>
  <c r="BW93" i="2"/>
  <c r="BW96" i="2" s="1"/>
  <c r="BZ93" i="2"/>
  <c r="BZ96" i="2" s="1"/>
  <c r="BV93" i="2"/>
  <c r="BV96" i="2" s="1"/>
  <c r="BY93" i="2"/>
  <c r="BY96" i="2" s="1"/>
  <c r="AE60" i="11"/>
  <c r="T62" i="8"/>
  <c r="T64" i="8" s="1"/>
  <c r="AI62" i="12"/>
  <c r="AI64" i="12" s="1"/>
  <c r="AE62" i="9"/>
  <c r="AX62" i="12"/>
  <c r="AX64" i="12" s="1"/>
  <c r="AE64" i="11"/>
  <c r="AE62" i="10"/>
  <c r="AD62" i="6"/>
  <c r="AD64" i="6" s="1"/>
  <c r="AA62" i="12"/>
  <c r="AA64" i="12" s="1"/>
  <c r="AT62" i="10"/>
  <c r="AT64" i="10" s="1"/>
  <c r="AE60" i="13"/>
  <c r="K60" i="8"/>
  <c r="K62" i="8" s="1"/>
  <c r="L60" i="11"/>
  <c r="L62" i="11" s="1"/>
  <c r="L64" i="11" s="1"/>
  <c r="P60" i="12"/>
  <c r="P62" i="12" s="1"/>
  <c r="K60" i="9"/>
  <c r="K62" i="9" s="1"/>
  <c r="K64" i="9" s="1"/>
  <c r="O60" i="11"/>
  <c r="O62" i="11" s="1"/>
  <c r="N60" i="11"/>
  <c r="N62" i="11" s="1"/>
  <c r="N64" i="11" s="1"/>
  <c r="K60" i="12"/>
  <c r="K62" i="12" s="1"/>
  <c r="K64" i="12" s="1"/>
  <c r="X62" i="13"/>
  <c r="AE62" i="13" s="1"/>
  <c r="L60" i="8"/>
  <c r="L62" i="8" s="1"/>
  <c r="M60" i="9"/>
  <c r="M62" i="9" s="1"/>
  <c r="M64" i="9" s="1"/>
  <c r="K60" i="10"/>
  <c r="K62" i="10" s="1"/>
  <c r="K64" i="10" s="1"/>
  <c r="K60" i="13"/>
  <c r="K62" i="13" s="1"/>
  <c r="K64" i="13" s="1"/>
  <c r="O60" i="12"/>
  <c r="O62" i="12" s="1"/>
  <c r="O64" i="12" s="1"/>
  <c r="M60" i="8"/>
  <c r="M62" i="8" s="1"/>
  <c r="N60" i="8"/>
  <c r="N62" i="8" s="1"/>
  <c r="L60" i="9"/>
  <c r="L62" i="9" s="1"/>
  <c r="L64" i="9" s="1"/>
  <c r="M60" i="11"/>
  <c r="M62" i="11" s="1"/>
  <c r="M64" i="11" s="1"/>
  <c r="N60" i="12"/>
  <c r="N62" i="12" s="1"/>
  <c r="N64" i="12" s="1"/>
  <c r="M60" i="12"/>
  <c r="M62" i="12" s="1"/>
  <c r="M64" i="12" s="1"/>
  <c r="AI62" i="10"/>
  <c r="AI64" i="10" s="1"/>
  <c r="J74" i="8"/>
  <c r="K82" i="8"/>
  <c r="K84" i="8" s="1"/>
  <c r="K86" i="8" s="1"/>
  <c r="M82" i="8"/>
  <c r="M84" i="8" s="1"/>
  <c r="M86" i="8" s="1"/>
  <c r="N82" i="8"/>
  <c r="N84" i="8" s="1"/>
  <c r="N86" i="8" s="1"/>
  <c r="L82" i="8"/>
  <c r="L84" i="8" s="1"/>
  <c r="L86" i="8" s="1"/>
  <c r="R55" i="11"/>
  <c r="R55" i="8"/>
  <c r="R55" i="2"/>
  <c r="K74" i="10"/>
  <c r="K93" i="10" s="1"/>
  <c r="K96" i="10" s="1"/>
  <c r="S93" i="10"/>
  <c r="S96" i="10" s="1"/>
  <c r="AE96" i="10" s="1"/>
  <c r="O74" i="12"/>
  <c r="O93" i="12" s="1"/>
  <c r="O96" i="12" s="1"/>
  <c r="K74" i="13"/>
  <c r="K93" i="13" s="1"/>
  <c r="K96" i="13" s="1"/>
  <c r="AY82" i="2"/>
  <c r="AY84" i="2" s="1"/>
  <c r="AY86" i="2" s="1"/>
  <c r="BE72" i="2"/>
  <c r="Q93" i="2"/>
  <c r="BX72" i="2"/>
  <c r="BX74" i="2" s="1"/>
  <c r="BK82" i="2"/>
  <c r="BK84" i="2" s="1"/>
  <c r="BK86" i="2" s="1"/>
  <c r="BR72" i="2"/>
  <c r="X96" i="8"/>
  <c r="K74" i="9"/>
  <c r="K93" i="9" s="1"/>
  <c r="K96" i="9" s="1"/>
  <c r="L74" i="11"/>
  <c r="L93" i="11" s="1"/>
  <c r="L96" i="11" s="1"/>
  <c r="M74" i="8"/>
  <c r="K74" i="12"/>
  <c r="K93" i="12" s="1"/>
  <c r="K96" i="12" s="1"/>
  <c r="M74" i="12"/>
  <c r="M93" i="12" s="1"/>
  <c r="M96" i="12" s="1"/>
  <c r="N74" i="11"/>
  <c r="N93" i="11" s="1"/>
  <c r="N96" i="11" s="1"/>
  <c r="K74" i="8"/>
  <c r="P74" i="12"/>
  <c r="P93" i="12" s="1"/>
  <c r="P96" i="12" s="1"/>
  <c r="L74" i="9"/>
  <c r="L93" i="9" s="1"/>
  <c r="L96" i="9" s="1"/>
  <c r="L74" i="8"/>
  <c r="N74" i="12"/>
  <c r="N93" i="12" s="1"/>
  <c r="N96" i="12" s="1"/>
  <c r="O74" i="11"/>
  <c r="O93" i="11" s="1"/>
  <c r="O96" i="11" s="1"/>
  <c r="M74" i="11"/>
  <c r="M93" i="11" s="1"/>
  <c r="M96" i="11" s="1"/>
  <c r="N74" i="8"/>
  <c r="M74" i="9"/>
  <c r="M93" i="9" s="1"/>
  <c r="M96" i="9" s="1"/>
  <c r="AE62" i="11"/>
  <c r="AF64" i="9"/>
  <c r="AR64" i="9" s="1"/>
  <c r="S64" i="10"/>
  <c r="AE64" i="10" s="1"/>
  <c r="S64" i="9"/>
  <c r="AE64" i="9" s="1"/>
  <c r="AS64" i="12"/>
  <c r="AS84" i="13"/>
  <c r="AS93" i="13" s="1"/>
  <c r="AS96" i="13" s="1"/>
  <c r="BE96" i="13" s="1"/>
  <c r="BE82" i="13"/>
  <c r="AS64" i="13"/>
  <c r="BE64" i="13" s="1"/>
  <c r="BE62" i="13"/>
  <c r="AF84" i="13"/>
  <c r="AF93" i="13" s="1"/>
  <c r="AF96" i="13" s="1"/>
  <c r="R55" i="13"/>
  <c r="S64" i="13"/>
  <c r="S84" i="13"/>
  <c r="S93" i="13" s="1"/>
  <c r="S96" i="13" s="1"/>
  <c r="AE96" i="13" s="1"/>
  <c r="AE82" i="13"/>
  <c r="J72" i="13"/>
  <c r="J74" i="13" s="1"/>
  <c r="R71" i="13"/>
  <c r="AF64" i="13"/>
  <c r="AS84" i="12"/>
  <c r="AS93" i="12" s="1"/>
  <c r="AS96" i="12" s="1"/>
  <c r="BE96" i="12" s="1"/>
  <c r="BE82" i="12"/>
  <c r="R55" i="12"/>
  <c r="S84" i="12"/>
  <c r="S93" i="12" s="1"/>
  <c r="S96" i="12" s="1"/>
  <c r="AE96" i="12" s="1"/>
  <c r="AE82" i="12"/>
  <c r="J72" i="12"/>
  <c r="J74" i="12" s="1"/>
  <c r="R71" i="12"/>
  <c r="AF62" i="12"/>
  <c r="S64" i="12"/>
  <c r="AR74" i="12"/>
  <c r="AF82" i="12"/>
  <c r="AS84" i="11"/>
  <c r="AS93" i="11" s="1"/>
  <c r="AS96" i="11" s="1"/>
  <c r="BE82" i="11"/>
  <c r="AS64" i="11"/>
  <c r="BE64" i="11" s="1"/>
  <c r="BE62" i="11"/>
  <c r="S84" i="11"/>
  <c r="S93" i="11" s="1"/>
  <c r="S96" i="11" s="1"/>
  <c r="AE82" i="11"/>
  <c r="R72" i="11"/>
  <c r="R74" i="11" s="1"/>
  <c r="J82" i="11"/>
  <c r="AF84" i="11"/>
  <c r="AF93" i="11" s="1"/>
  <c r="AF96" i="11" s="1"/>
  <c r="AR82" i="11"/>
  <c r="AF64" i="11"/>
  <c r="AR64" i="11" s="1"/>
  <c r="AR62" i="11"/>
  <c r="J62" i="11"/>
  <c r="AS64" i="10"/>
  <c r="AS84" i="10"/>
  <c r="AS93" i="10" s="1"/>
  <c r="AS96" i="10" s="1"/>
  <c r="BE96" i="10" s="1"/>
  <c r="BE82" i="10"/>
  <c r="AF84" i="10"/>
  <c r="AF93" i="10" s="1"/>
  <c r="AF96" i="10" s="1"/>
  <c r="AR96" i="10" s="1"/>
  <c r="AR82" i="10"/>
  <c r="AF64" i="10"/>
  <c r="J72" i="10"/>
  <c r="J74" i="10" s="1"/>
  <c r="R71" i="10"/>
  <c r="R55" i="10"/>
  <c r="AE84" i="10"/>
  <c r="AE93" i="10" s="1"/>
  <c r="S86" i="10"/>
  <c r="AE86" i="10" s="1"/>
  <c r="AS84" i="9"/>
  <c r="AS93" i="9" s="1"/>
  <c r="AS96" i="9" s="1"/>
  <c r="BE96" i="9" s="1"/>
  <c r="BE82" i="9"/>
  <c r="AS64" i="9"/>
  <c r="BE64" i="9" s="1"/>
  <c r="BE62" i="9"/>
  <c r="AF84" i="9"/>
  <c r="AF93" i="9" s="1"/>
  <c r="AF96" i="9" s="1"/>
  <c r="AR96" i="9" s="1"/>
  <c r="AR82" i="9"/>
  <c r="R55" i="9"/>
  <c r="S84" i="9"/>
  <c r="S93" i="9" s="1"/>
  <c r="S96" i="9" s="1"/>
  <c r="AE96" i="9" s="1"/>
  <c r="AE82" i="9"/>
  <c r="J72" i="9"/>
  <c r="J74" i="9" s="1"/>
  <c r="R71" i="9"/>
  <c r="AF84" i="8"/>
  <c r="AF93" i="8" s="1"/>
  <c r="AF96" i="8" s="1"/>
  <c r="AR96" i="8" s="1"/>
  <c r="AR82" i="8"/>
  <c r="AF64" i="8"/>
  <c r="AR64" i="8" s="1"/>
  <c r="AR62" i="8"/>
  <c r="S64" i="8"/>
  <c r="J62" i="8"/>
  <c r="S84" i="8"/>
  <c r="S93" i="8" s="1"/>
  <c r="AE82" i="8"/>
  <c r="J82" i="8"/>
  <c r="R72" i="8"/>
  <c r="R74" i="8" s="1"/>
  <c r="AF62" i="6"/>
  <c r="AR62" i="6" s="1"/>
  <c r="AF82" i="6"/>
  <c r="AR74" i="6"/>
  <c r="AC62" i="6"/>
  <c r="AC82" i="6"/>
  <c r="AE74" i="6"/>
  <c r="AB74" i="2"/>
  <c r="O82" i="2"/>
  <c r="O84" i="2" s="1"/>
  <c r="O86" i="2" s="1"/>
  <c r="AS64" i="2"/>
  <c r="BE64" i="2" s="1"/>
  <c r="AF64" i="2"/>
  <c r="AR64" i="2" s="1"/>
  <c r="BS64" i="2"/>
  <c r="CE64" i="2" s="1"/>
  <c r="CE62" i="2"/>
  <c r="CF64" i="2"/>
  <c r="CR64" i="2" s="1"/>
  <c r="CR62" i="2"/>
  <c r="S64" i="2"/>
  <c r="AE64" i="2" s="1"/>
  <c r="AE62" i="2"/>
  <c r="CS64" i="2"/>
  <c r="DE64" i="2" s="1"/>
  <c r="DE62" i="2"/>
  <c r="BF64" i="2"/>
  <c r="BR64" i="2" s="1"/>
  <c r="BR62" i="2"/>
  <c r="AQ74" i="2"/>
  <c r="AD82" i="2"/>
  <c r="AD84" i="2" s="1"/>
  <c r="AD86" i="2" s="1"/>
  <c r="P62" i="2"/>
  <c r="R60" i="2"/>
  <c r="AC74" i="2"/>
  <c r="P82" i="2"/>
  <c r="R72" i="2"/>
  <c r="R74" i="2" s="1"/>
  <c r="BE62" i="12" l="1"/>
  <c r="L93" i="8"/>
  <c r="L96" i="8" s="1"/>
  <c r="M93" i="8"/>
  <c r="M96" i="8" s="1"/>
  <c r="AE62" i="8"/>
  <c r="BE64" i="12"/>
  <c r="K93" i="8"/>
  <c r="K96" i="8" s="1"/>
  <c r="AR96" i="11"/>
  <c r="AE96" i="11"/>
  <c r="BE96" i="11"/>
  <c r="BE64" i="10"/>
  <c r="AY93" i="2"/>
  <c r="AY96" i="2" s="1"/>
  <c r="BK93" i="2"/>
  <c r="BK96" i="2" s="1"/>
  <c r="AD93" i="2"/>
  <c r="AD96" i="2" s="1"/>
  <c r="AE64" i="8"/>
  <c r="AR62" i="10"/>
  <c r="AR64" i="10"/>
  <c r="BE62" i="10"/>
  <c r="R60" i="8"/>
  <c r="R60" i="11"/>
  <c r="AE62" i="12"/>
  <c r="AE64" i="12"/>
  <c r="N64" i="8"/>
  <c r="L64" i="8"/>
  <c r="P64" i="12"/>
  <c r="M64" i="8"/>
  <c r="O64" i="11"/>
  <c r="K64" i="8"/>
  <c r="X64" i="13"/>
  <c r="AE64" i="13" s="1"/>
  <c r="N93" i="8"/>
  <c r="N96" i="8" s="1"/>
  <c r="S96" i="8"/>
  <c r="AE96" i="8" s="1"/>
  <c r="Q96" i="2"/>
  <c r="BX82" i="2"/>
  <c r="BX84" i="2" s="1"/>
  <c r="BX86" i="2" s="1"/>
  <c r="O93" i="2"/>
  <c r="O96" i="2" s="1"/>
  <c r="AF64" i="6"/>
  <c r="AR64" i="6" s="1"/>
  <c r="BE84" i="13"/>
  <c r="BE93" i="13" s="1"/>
  <c r="AS86" i="13"/>
  <c r="BE86" i="13" s="1"/>
  <c r="R72" i="13"/>
  <c r="R74" i="13" s="1"/>
  <c r="J82" i="13"/>
  <c r="J62" i="13"/>
  <c r="R62" i="13" s="1"/>
  <c r="R60" i="13"/>
  <c r="AE84" i="13"/>
  <c r="AE93" i="13" s="1"/>
  <c r="S86" i="13"/>
  <c r="AE86" i="13" s="1"/>
  <c r="AF86" i="13"/>
  <c r="BE84" i="12"/>
  <c r="BE93" i="12" s="1"/>
  <c r="AS86" i="12"/>
  <c r="BE86" i="12" s="1"/>
  <c r="AF64" i="12"/>
  <c r="AR64" i="12" s="1"/>
  <c r="AR62" i="12"/>
  <c r="AE84" i="12"/>
  <c r="AE93" i="12" s="1"/>
  <c r="S86" i="12"/>
  <c r="AE86" i="12" s="1"/>
  <c r="AF84" i="12"/>
  <c r="AF93" i="12" s="1"/>
  <c r="AF96" i="12" s="1"/>
  <c r="AR96" i="12" s="1"/>
  <c r="AR82" i="12"/>
  <c r="R72" i="12"/>
  <c r="R74" i="12" s="1"/>
  <c r="J82" i="12"/>
  <c r="J62" i="12"/>
  <c r="R62" i="12" s="1"/>
  <c r="R60" i="12"/>
  <c r="BE84" i="11"/>
  <c r="BE93" i="11" s="1"/>
  <c r="AS86" i="11"/>
  <c r="BE86" i="11" s="1"/>
  <c r="AR84" i="11"/>
  <c r="AR93" i="11" s="1"/>
  <c r="AF86" i="11"/>
  <c r="AR86" i="11" s="1"/>
  <c r="J64" i="11"/>
  <c r="R62" i="11"/>
  <c r="J84" i="11"/>
  <c r="J93" i="11" s="1"/>
  <c r="J96" i="11" s="1"/>
  <c r="R82" i="11"/>
  <c r="AE84" i="11"/>
  <c r="AE93" i="11" s="1"/>
  <c r="S86" i="11"/>
  <c r="AE86" i="11" s="1"/>
  <c r="BE84" i="10"/>
  <c r="BE93" i="10" s="1"/>
  <c r="AS86" i="10"/>
  <c r="BE86" i="10" s="1"/>
  <c r="J62" i="10"/>
  <c r="R62" i="10" s="1"/>
  <c r="R60" i="10"/>
  <c r="J82" i="10"/>
  <c r="R72" i="10"/>
  <c r="R74" i="10" s="1"/>
  <c r="AR84" i="10"/>
  <c r="AR93" i="10" s="1"/>
  <c r="AF86" i="10"/>
  <c r="AR86" i="10" s="1"/>
  <c r="BE84" i="9"/>
  <c r="BE93" i="9" s="1"/>
  <c r="AS86" i="9"/>
  <c r="BE86" i="9" s="1"/>
  <c r="J82" i="9"/>
  <c r="R72" i="9"/>
  <c r="R74" i="9" s="1"/>
  <c r="J62" i="9"/>
  <c r="R62" i="9" s="1"/>
  <c r="R60" i="9"/>
  <c r="AE84" i="9"/>
  <c r="AE93" i="9" s="1"/>
  <c r="S86" i="9"/>
  <c r="AE86" i="9" s="1"/>
  <c r="AR84" i="9"/>
  <c r="AR93" i="9" s="1"/>
  <c r="AF86" i="9"/>
  <c r="AR86" i="9" s="1"/>
  <c r="AR84" i="8"/>
  <c r="AR93" i="8" s="1"/>
  <c r="AF86" i="8"/>
  <c r="AR86" i="8" s="1"/>
  <c r="J84" i="8"/>
  <c r="J93" i="8" s="1"/>
  <c r="J96" i="8" s="1"/>
  <c r="R82" i="8"/>
  <c r="AE84" i="8"/>
  <c r="AE93" i="8" s="1"/>
  <c r="S86" i="8"/>
  <c r="AE86" i="8" s="1"/>
  <c r="J64" i="8"/>
  <c r="R62" i="8"/>
  <c r="AF84" i="6"/>
  <c r="AF93" i="6" s="1"/>
  <c r="AF96" i="6" s="1"/>
  <c r="AR96" i="6" s="1"/>
  <c r="AR82" i="6"/>
  <c r="AC84" i="6"/>
  <c r="AC93" i="6" s="1"/>
  <c r="AC96" i="6" s="1"/>
  <c r="AE82" i="6"/>
  <c r="AC64" i="6"/>
  <c r="AE64" i="6" s="1"/>
  <c r="AE62" i="6"/>
  <c r="AO74" i="2"/>
  <c r="AB82" i="2"/>
  <c r="AB84" i="2" s="1"/>
  <c r="AB86" i="2" s="1"/>
  <c r="BD74" i="2"/>
  <c r="AQ82" i="2"/>
  <c r="AQ84" i="2" s="1"/>
  <c r="AQ86" i="2" s="1"/>
  <c r="AP74" i="2"/>
  <c r="AC82" i="2"/>
  <c r="AE74" i="2"/>
  <c r="AR71" i="2"/>
  <c r="P84" i="2"/>
  <c r="P93" i="2" s="1"/>
  <c r="P96" i="2" s="1"/>
  <c r="R82" i="2"/>
  <c r="P64" i="2"/>
  <c r="R64" i="2" s="1"/>
  <c r="R62" i="2"/>
  <c r="R64" i="11" l="1"/>
  <c r="BX93" i="2"/>
  <c r="BX96" i="2" s="1"/>
  <c r="AQ93" i="2"/>
  <c r="AB93" i="2"/>
  <c r="AB96" i="2" s="1"/>
  <c r="R64" i="8"/>
  <c r="R93" i="2"/>
  <c r="J97" i="8"/>
  <c r="R96" i="8"/>
  <c r="R97" i="8" s="1"/>
  <c r="AC97" i="6"/>
  <c r="AE96" i="6"/>
  <c r="AE97" i="6" s="1"/>
  <c r="R96" i="2"/>
  <c r="R97" i="2" s="1"/>
  <c r="O97" i="2"/>
  <c r="M7" i="28" s="1"/>
  <c r="R96" i="11"/>
  <c r="R97" i="11" s="1"/>
  <c r="J97" i="11"/>
  <c r="BB74" i="2"/>
  <c r="CD71" i="2"/>
  <c r="CD72" i="2" s="1"/>
  <c r="J64" i="12"/>
  <c r="R64" i="12" s="1"/>
  <c r="J64" i="9"/>
  <c r="R64" i="9" s="1"/>
  <c r="J64" i="10"/>
  <c r="R64" i="10" s="1"/>
  <c r="J64" i="13"/>
  <c r="R64" i="13" s="1"/>
  <c r="J84" i="13"/>
  <c r="J93" i="13" s="1"/>
  <c r="J96" i="13" s="1"/>
  <c r="R82" i="13"/>
  <c r="AR84" i="12"/>
  <c r="AR93" i="12" s="1"/>
  <c r="AF86" i="12"/>
  <c r="AR86" i="12" s="1"/>
  <c r="J84" i="12"/>
  <c r="J93" i="12" s="1"/>
  <c r="J96" i="12" s="1"/>
  <c r="R82" i="12"/>
  <c r="J86" i="11"/>
  <c r="R86" i="11" s="1"/>
  <c r="R84" i="11"/>
  <c r="R93" i="11" s="1"/>
  <c r="J84" i="10"/>
  <c r="J93" i="10" s="1"/>
  <c r="J96" i="10" s="1"/>
  <c r="R82" i="10"/>
  <c r="J84" i="9"/>
  <c r="J93" i="9" s="1"/>
  <c r="J96" i="9" s="1"/>
  <c r="R82" i="9"/>
  <c r="J86" i="8"/>
  <c r="R86" i="8" s="1"/>
  <c r="R84" i="8"/>
  <c r="R93" i="8" s="1"/>
  <c r="AR84" i="6"/>
  <c r="AR93" i="6" s="1"/>
  <c r="AF86" i="6"/>
  <c r="AR86" i="6" s="1"/>
  <c r="AC86" i="6"/>
  <c r="AE86" i="6" s="1"/>
  <c r="AE84" i="6"/>
  <c r="AE93" i="6" s="1"/>
  <c r="AO82" i="2"/>
  <c r="AO84" i="2" s="1"/>
  <c r="AO86" i="2" s="1"/>
  <c r="BQ74" i="2"/>
  <c r="BD82" i="2"/>
  <c r="BD84" i="2" s="1"/>
  <c r="BD86" i="2" s="1"/>
  <c r="P86" i="2"/>
  <c r="R86" i="2" s="1"/>
  <c r="R84" i="2"/>
  <c r="AC84" i="2"/>
  <c r="AE82" i="2"/>
  <c r="BC74" i="2"/>
  <c r="AP82" i="2"/>
  <c r="AR74" i="2"/>
  <c r="AQ96" i="2" l="1"/>
  <c r="AO93" i="2"/>
  <c r="AC93" i="2"/>
  <c r="AE93" i="2" s="1"/>
  <c r="BD93" i="2"/>
  <c r="BD96" i="2" s="1"/>
  <c r="K95" i="11"/>
  <c r="H15" i="28"/>
  <c r="S95" i="11"/>
  <c r="P15" i="28"/>
  <c r="S95" i="8"/>
  <c r="P12" i="28"/>
  <c r="K95" i="8"/>
  <c r="H12" i="28"/>
  <c r="S95" i="2"/>
  <c r="S97" i="2" s="1"/>
  <c r="P7" i="28"/>
  <c r="AD95" i="6"/>
  <c r="AD97" i="6" s="1"/>
  <c r="AB11" i="28" s="1"/>
  <c r="AA11" i="28"/>
  <c r="AF95" i="6"/>
  <c r="AR95" i="6" s="1"/>
  <c r="AR97" i="6" s="1"/>
  <c r="AC11" i="28"/>
  <c r="P95" i="2"/>
  <c r="P97" i="2" s="1"/>
  <c r="R96" i="13"/>
  <c r="R97" i="13" s="1"/>
  <c r="J97" i="13"/>
  <c r="J97" i="10"/>
  <c r="R96" i="10"/>
  <c r="R97" i="10" s="1"/>
  <c r="R96" i="9"/>
  <c r="R97" i="9" s="1"/>
  <c r="J97" i="9"/>
  <c r="R96" i="12"/>
  <c r="R97" i="12" s="1"/>
  <c r="J97" i="12"/>
  <c r="CB71" i="2"/>
  <c r="J86" i="13"/>
  <c r="R86" i="13" s="1"/>
  <c r="R84" i="13"/>
  <c r="R93" i="13" s="1"/>
  <c r="J86" i="12"/>
  <c r="R86" i="12" s="1"/>
  <c r="R84" i="12"/>
  <c r="R93" i="12" s="1"/>
  <c r="J86" i="10"/>
  <c r="R86" i="10" s="1"/>
  <c r="R84" i="10"/>
  <c r="R93" i="10" s="1"/>
  <c r="J86" i="9"/>
  <c r="R86" i="9" s="1"/>
  <c r="R84" i="9"/>
  <c r="R93" i="9" s="1"/>
  <c r="BO74" i="2"/>
  <c r="BB82" i="2"/>
  <c r="BB84" i="2" s="1"/>
  <c r="BB86" i="2" s="1"/>
  <c r="CD74" i="2"/>
  <c r="BQ82" i="2"/>
  <c r="BQ84" i="2" s="1"/>
  <c r="BQ86" i="2" s="1"/>
  <c r="AC86" i="2"/>
  <c r="AE86" i="2" s="1"/>
  <c r="AE84" i="2"/>
  <c r="AP84" i="2"/>
  <c r="AR82" i="2"/>
  <c r="BP74" i="2"/>
  <c r="BC82" i="2"/>
  <c r="BE74" i="2"/>
  <c r="CC71" i="2"/>
  <c r="CC72" i="2" s="1"/>
  <c r="BR71" i="2"/>
  <c r="AE95" i="11" l="1"/>
  <c r="AE97" i="11" s="1"/>
  <c r="AF95" i="11" s="1"/>
  <c r="K97" i="11"/>
  <c r="L95" i="11" s="1"/>
  <c r="BB93" i="2"/>
  <c r="BB96" i="2" s="1"/>
  <c r="BQ93" i="2"/>
  <c r="BQ96" i="2" s="1"/>
  <c r="AP93" i="2"/>
  <c r="AR93" i="2" s="1"/>
  <c r="AO96" i="2"/>
  <c r="AC96" i="2"/>
  <c r="AE96" i="2" s="1"/>
  <c r="K97" i="8"/>
  <c r="I12" i="28" s="1"/>
  <c r="S97" i="11"/>
  <c r="T95" i="11" s="1"/>
  <c r="AE95" i="2"/>
  <c r="S95" i="10"/>
  <c r="S97" i="10" s="1"/>
  <c r="P14" i="28"/>
  <c r="K95" i="13"/>
  <c r="K97" i="13" s="1"/>
  <c r="H17" i="28"/>
  <c r="AE95" i="8"/>
  <c r="AE97" i="8" s="1"/>
  <c r="S97" i="8"/>
  <c r="S95" i="13"/>
  <c r="AE95" i="13" s="1"/>
  <c r="AE97" i="13" s="1"/>
  <c r="P17" i="28"/>
  <c r="K95" i="12"/>
  <c r="K97" i="12" s="1"/>
  <c r="H16" i="28"/>
  <c r="K95" i="10"/>
  <c r="K97" i="10" s="1"/>
  <c r="H14" i="28"/>
  <c r="S95" i="12"/>
  <c r="S97" i="12" s="1"/>
  <c r="P16" i="28"/>
  <c r="K95" i="9"/>
  <c r="K97" i="9" s="1"/>
  <c r="H13" i="28"/>
  <c r="S95" i="9"/>
  <c r="S97" i="9" s="1"/>
  <c r="P13" i="28"/>
  <c r="CB72" i="2"/>
  <c r="CE72" i="2" s="1"/>
  <c r="CE71" i="2"/>
  <c r="AF97" i="6"/>
  <c r="AG95" i="6" s="1"/>
  <c r="AG97" i="6" s="1"/>
  <c r="Q95" i="2"/>
  <c r="Q97" i="2" s="1"/>
  <c r="O7" i="28" s="1"/>
  <c r="N7" i="28"/>
  <c r="T95" i="2"/>
  <c r="T97" i="2" s="1"/>
  <c r="Q7" i="28"/>
  <c r="AS95" i="6"/>
  <c r="AS97" i="6" s="1"/>
  <c r="AP11" i="28"/>
  <c r="BO82" i="2"/>
  <c r="BO84" i="2" s="1"/>
  <c r="BO86" i="2" s="1"/>
  <c r="CQ74" i="2"/>
  <c r="CD82" i="2"/>
  <c r="CD84" i="2" s="1"/>
  <c r="CD86" i="2" s="1"/>
  <c r="BC84" i="2"/>
  <c r="BE82" i="2"/>
  <c r="CC74" i="2"/>
  <c r="BP82" i="2"/>
  <c r="BR74" i="2"/>
  <c r="AP86" i="2"/>
  <c r="AR86" i="2" s="1"/>
  <c r="AR84" i="2"/>
  <c r="AC15" i="28" l="1"/>
  <c r="I15" i="28"/>
  <c r="L97" i="11"/>
  <c r="M95" i="11" s="1"/>
  <c r="T97" i="11"/>
  <c r="U95" i="11" s="1"/>
  <c r="AF97" i="11"/>
  <c r="AG95" i="11" s="1"/>
  <c r="BC93" i="2"/>
  <c r="BE93" i="2" s="1"/>
  <c r="AP96" i="2"/>
  <c r="AR96" i="2" s="1"/>
  <c r="AE97" i="2"/>
  <c r="AF95" i="2" s="1"/>
  <c r="AF97" i="2" s="1"/>
  <c r="BO93" i="2"/>
  <c r="CD93" i="2"/>
  <c r="CD96" i="2" s="1"/>
  <c r="L95" i="8"/>
  <c r="L97" i="8" s="1"/>
  <c r="Q15" i="28"/>
  <c r="AR95" i="11"/>
  <c r="AR97" i="11" s="1"/>
  <c r="AS95" i="11" s="1"/>
  <c r="AE95" i="12"/>
  <c r="AE97" i="12" s="1"/>
  <c r="AF95" i="12" s="1"/>
  <c r="AR95" i="12" s="1"/>
  <c r="AR97" i="12" s="1"/>
  <c r="AE95" i="9"/>
  <c r="AE97" i="9" s="1"/>
  <c r="AC13" i="28" s="1"/>
  <c r="CB74" i="2"/>
  <c r="S97" i="13"/>
  <c r="Q17" i="28" s="1"/>
  <c r="AE95" i="10"/>
  <c r="AE97" i="10" s="1"/>
  <c r="AF95" i="10" s="1"/>
  <c r="AF97" i="10" s="1"/>
  <c r="AF95" i="13"/>
  <c r="AR95" i="13" s="1"/>
  <c r="AC17" i="28"/>
  <c r="T95" i="10"/>
  <c r="T97" i="10" s="1"/>
  <c r="Q14" i="28"/>
  <c r="L95" i="10"/>
  <c r="L97" i="10" s="1"/>
  <c r="I14" i="28"/>
  <c r="L95" i="12"/>
  <c r="L97" i="12" s="1"/>
  <c r="I16" i="28"/>
  <c r="T95" i="8"/>
  <c r="Q12" i="28"/>
  <c r="AF95" i="8"/>
  <c r="AC12" i="28"/>
  <c r="T95" i="9"/>
  <c r="T97" i="9" s="1"/>
  <c r="Q13" i="28"/>
  <c r="AD11" i="28"/>
  <c r="L95" i="9"/>
  <c r="L97" i="9" s="1"/>
  <c r="I13" i="28"/>
  <c r="L95" i="13"/>
  <c r="L97" i="13" s="1"/>
  <c r="I17" i="28"/>
  <c r="T95" i="12"/>
  <c r="T97" i="12" s="1"/>
  <c r="Q16" i="28"/>
  <c r="BE95" i="6"/>
  <c r="BE97" i="6" s="1"/>
  <c r="BF95" i="6" s="1"/>
  <c r="U95" i="2"/>
  <c r="U97" i="2" s="1"/>
  <c r="R7" i="28"/>
  <c r="AT95" i="6"/>
  <c r="AT97" i="6" s="1"/>
  <c r="AQ11" i="28"/>
  <c r="AH95" i="6"/>
  <c r="AH97" i="6" s="1"/>
  <c r="AE11" i="28"/>
  <c r="CO74" i="2"/>
  <c r="CB82" i="2"/>
  <c r="CB84" i="2" s="1"/>
  <c r="CB86" i="2" s="1"/>
  <c r="DD74" i="2"/>
  <c r="CQ82" i="2"/>
  <c r="CQ84" i="2" s="1"/>
  <c r="CQ86" i="2" s="1"/>
  <c r="BP84" i="2"/>
  <c r="BR82" i="2"/>
  <c r="CP74" i="2"/>
  <c r="CC82" i="2"/>
  <c r="CE74" i="2"/>
  <c r="CR71" i="2"/>
  <c r="BC86" i="2"/>
  <c r="BE86" i="2" s="1"/>
  <c r="BE84" i="2"/>
  <c r="J15" i="28" l="1"/>
  <c r="R15" i="28"/>
  <c r="AD15" i="28"/>
  <c r="AS97" i="11"/>
  <c r="AT95" i="11" s="1"/>
  <c r="AG97" i="11"/>
  <c r="AH95" i="11" s="1"/>
  <c r="U97" i="11"/>
  <c r="V95" i="11" s="1"/>
  <c r="M97" i="11"/>
  <c r="N95" i="11" s="1"/>
  <c r="AC7" i="28"/>
  <c r="BO96" i="2"/>
  <c r="CB93" i="2"/>
  <c r="CB96" i="2" s="1"/>
  <c r="BP93" i="2"/>
  <c r="BR93" i="2" s="1"/>
  <c r="CQ93" i="2"/>
  <c r="CQ96" i="2" s="1"/>
  <c r="BC96" i="2"/>
  <c r="BE96" i="2" s="1"/>
  <c r="M95" i="8"/>
  <c r="M97" i="8" s="1"/>
  <c r="J12" i="28"/>
  <c r="T97" i="8"/>
  <c r="U95" i="8" s="1"/>
  <c r="AP15" i="28"/>
  <c r="T95" i="13"/>
  <c r="T97" i="13" s="1"/>
  <c r="R17" i="28" s="1"/>
  <c r="AC16" i="28"/>
  <c r="AC14" i="28"/>
  <c r="AF95" i="9"/>
  <c r="AR95" i="9" s="1"/>
  <c r="AR97" i="9" s="1"/>
  <c r="AP13" i="28" s="1"/>
  <c r="AR95" i="10"/>
  <c r="AR97" i="10" s="1"/>
  <c r="AS95" i="10" s="1"/>
  <c r="AS97" i="10" s="1"/>
  <c r="AF97" i="13"/>
  <c r="AG95" i="13" s="1"/>
  <c r="AG97" i="13" s="1"/>
  <c r="AF97" i="12"/>
  <c r="AD16" i="28" s="1"/>
  <c r="BE95" i="11"/>
  <c r="BE97" i="11" s="1"/>
  <c r="BC15" i="28" s="1"/>
  <c r="U95" i="9"/>
  <c r="U97" i="9" s="1"/>
  <c r="R13" i="28"/>
  <c r="U95" i="12"/>
  <c r="U97" i="12" s="1"/>
  <c r="R16" i="28"/>
  <c r="AR95" i="8"/>
  <c r="AR97" i="8" s="1"/>
  <c r="AF97" i="8"/>
  <c r="M95" i="12"/>
  <c r="M97" i="12" s="1"/>
  <c r="J16" i="28"/>
  <c r="M95" i="10"/>
  <c r="M97" i="10" s="1"/>
  <c r="J14" i="28"/>
  <c r="M95" i="13"/>
  <c r="M97" i="13" s="1"/>
  <c r="J17" i="28"/>
  <c r="U95" i="10"/>
  <c r="U97" i="10" s="1"/>
  <c r="R14" i="28"/>
  <c r="M95" i="9"/>
  <c r="M97" i="9" s="1"/>
  <c r="J13" i="28"/>
  <c r="AR95" i="2"/>
  <c r="AR97" i="2" s="1"/>
  <c r="AS95" i="2" s="1"/>
  <c r="BF97" i="6"/>
  <c r="BG95" i="6" s="1"/>
  <c r="BG97" i="6" s="1"/>
  <c r="BR95" i="6"/>
  <c r="BR97" i="6" s="1"/>
  <c r="BS95" i="6" s="1"/>
  <c r="BC11" i="28"/>
  <c r="AG95" i="2"/>
  <c r="AG97" i="2" s="1"/>
  <c r="AD7" i="28"/>
  <c r="V95" i="2"/>
  <c r="V97" i="2" s="1"/>
  <c r="S7" i="28"/>
  <c r="AS95" i="12"/>
  <c r="AS97" i="12" s="1"/>
  <c r="AP16" i="28"/>
  <c r="AG95" i="10"/>
  <c r="AG97" i="10" s="1"/>
  <c r="AD14" i="28"/>
  <c r="AI95" i="6"/>
  <c r="AI97" i="6" s="1"/>
  <c r="AF11" i="28"/>
  <c r="AU95" i="6"/>
  <c r="AU97" i="6" s="1"/>
  <c r="AR11" i="28"/>
  <c r="ED71" i="2"/>
  <c r="DB74" i="2"/>
  <c r="CO82" i="2"/>
  <c r="CO84" i="2" s="1"/>
  <c r="CO86" i="2" s="1"/>
  <c r="DQ74" i="2"/>
  <c r="DD82" i="2"/>
  <c r="DD84" i="2" s="1"/>
  <c r="DD86" i="2" s="1"/>
  <c r="CC84" i="2"/>
  <c r="CE82" i="2"/>
  <c r="DC74" i="2"/>
  <c r="CP82" i="2"/>
  <c r="CR74" i="2"/>
  <c r="BP86" i="2"/>
  <c r="BR86" i="2" s="1"/>
  <c r="BR84" i="2"/>
  <c r="AE15" i="28" l="1"/>
  <c r="AQ15" i="28"/>
  <c r="K15" i="28"/>
  <c r="S15" i="28"/>
  <c r="N97" i="11"/>
  <c r="L15" i="28" s="1"/>
  <c r="V97" i="11"/>
  <c r="W95" i="11" s="1"/>
  <c r="AH97" i="11"/>
  <c r="AI95" i="11" s="1"/>
  <c r="AT97" i="11"/>
  <c r="AU95" i="11" s="1"/>
  <c r="R12" i="28"/>
  <c r="BP96" i="2"/>
  <c r="BR96" i="2" s="1"/>
  <c r="DD93" i="2"/>
  <c r="DD96" i="2" s="1"/>
  <c r="CO93" i="2"/>
  <c r="CO96" i="2" s="1"/>
  <c r="CC93" i="2"/>
  <c r="CE93" i="2" s="1"/>
  <c r="K12" i="28"/>
  <c r="N95" i="8"/>
  <c r="N97" i="8" s="1"/>
  <c r="O95" i="8" s="1"/>
  <c r="U97" i="8"/>
  <c r="S12" i="28" s="1"/>
  <c r="U95" i="13"/>
  <c r="U97" i="13" s="1"/>
  <c r="V95" i="13" s="1"/>
  <c r="V97" i="13" s="1"/>
  <c r="AS95" i="9"/>
  <c r="AS97" i="9" s="1"/>
  <c r="AQ13" i="28" s="1"/>
  <c r="AF97" i="9"/>
  <c r="AG95" i="9" s="1"/>
  <c r="AG97" i="9" s="1"/>
  <c r="AH95" i="9" s="1"/>
  <c r="AH97" i="9" s="1"/>
  <c r="BF95" i="11"/>
  <c r="AG95" i="12"/>
  <c r="AG97" i="12" s="1"/>
  <c r="AE16" i="28" s="1"/>
  <c r="AD17" i="28"/>
  <c r="BD11" i="28"/>
  <c r="AP14" i="28"/>
  <c r="AP7" i="28"/>
  <c r="BP11" i="28"/>
  <c r="BS97" i="6"/>
  <c r="BT95" i="6" s="1"/>
  <c r="BT97" i="6" s="1"/>
  <c r="CE95" i="6"/>
  <c r="CE97" i="6" s="1"/>
  <c r="CF95" i="6" s="1"/>
  <c r="CF97" i="6" s="1"/>
  <c r="BE95" i="12"/>
  <c r="BE97" i="12" s="1"/>
  <c r="BF95" i="12" s="1"/>
  <c r="BR95" i="12" s="1"/>
  <c r="BR97" i="12" s="1"/>
  <c r="AS97" i="2"/>
  <c r="AT95" i="2" s="1"/>
  <c r="AT97" i="2" s="1"/>
  <c r="BE95" i="2"/>
  <c r="BE97" i="2" s="1"/>
  <c r="BF95" i="2" s="1"/>
  <c r="BR95" i="2" s="1"/>
  <c r="N95" i="9"/>
  <c r="N97" i="9" s="1"/>
  <c r="K13" i="28"/>
  <c r="N95" i="12"/>
  <c r="N97" i="12" s="1"/>
  <c r="K16" i="28"/>
  <c r="V95" i="10"/>
  <c r="V97" i="10" s="1"/>
  <c r="S14" i="28"/>
  <c r="AG95" i="8"/>
  <c r="AG97" i="8" s="1"/>
  <c r="AD12" i="28"/>
  <c r="AS95" i="8"/>
  <c r="AP12" i="28"/>
  <c r="N95" i="13"/>
  <c r="N97" i="13" s="1"/>
  <c r="K17" i="28"/>
  <c r="V95" i="12"/>
  <c r="V97" i="12" s="1"/>
  <c r="S16" i="28"/>
  <c r="AH95" i="13"/>
  <c r="AE17" i="28"/>
  <c r="V95" i="9"/>
  <c r="V97" i="9" s="1"/>
  <c r="S13" i="28"/>
  <c r="N95" i="10"/>
  <c r="N97" i="10" s="1"/>
  <c r="K14" i="28"/>
  <c r="BE95" i="10"/>
  <c r="BE97" i="10" s="1"/>
  <c r="BF95" i="10" s="1"/>
  <c r="BR95" i="10" s="1"/>
  <c r="BR97" i="10" s="1"/>
  <c r="AH95" i="2"/>
  <c r="AH97" i="2" s="1"/>
  <c r="AE7" i="28"/>
  <c r="W95" i="2"/>
  <c r="W97" i="2" s="1"/>
  <c r="T7" i="28"/>
  <c r="AT95" i="12"/>
  <c r="AT97" i="12" s="1"/>
  <c r="AQ16" i="28"/>
  <c r="AH95" i="10"/>
  <c r="AH97" i="10" s="1"/>
  <c r="AE14" i="28"/>
  <c r="AT95" i="10"/>
  <c r="AT97" i="10" s="1"/>
  <c r="AQ14" i="28"/>
  <c r="AJ95" i="6"/>
  <c r="AJ97" i="6" s="1"/>
  <c r="AG11" i="28"/>
  <c r="BH95" i="6"/>
  <c r="BH97" i="6" s="1"/>
  <c r="BE11" i="28"/>
  <c r="AV95" i="6"/>
  <c r="AV97" i="6" s="1"/>
  <c r="AS11" i="28"/>
  <c r="EB71" i="2"/>
  <c r="DO74" i="2"/>
  <c r="DB82" i="2"/>
  <c r="DB84" i="2" s="1"/>
  <c r="DB86" i="2" s="1"/>
  <c r="ED72" i="2"/>
  <c r="ED74" i="2" s="1"/>
  <c r="DQ82" i="2"/>
  <c r="DQ84" i="2" s="1"/>
  <c r="DQ86" i="2" s="1"/>
  <c r="CP84" i="2"/>
  <c r="CR82" i="2"/>
  <c r="CC86" i="2"/>
  <c r="CE86" i="2" s="1"/>
  <c r="CE84" i="2"/>
  <c r="DP74" i="2"/>
  <c r="DC82" i="2"/>
  <c r="DE74" i="2"/>
  <c r="EC71" i="2"/>
  <c r="DR71" i="2"/>
  <c r="AR15" i="28" l="1"/>
  <c r="O95" i="11"/>
  <c r="O97" i="11" s="1"/>
  <c r="P95" i="11" s="1"/>
  <c r="T15" i="28"/>
  <c r="AF15" i="28"/>
  <c r="AI97" i="11"/>
  <c r="AJ95" i="11" s="1"/>
  <c r="AU97" i="11"/>
  <c r="AV95" i="11" s="1"/>
  <c r="W97" i="11"/>
  <c r="X95" i="11" s="1"/>
  <c r="BF97" i="11"/>
  <c r="BG95" i="11" s="1"/>
  <c r="BR97" i="2"/>
  <c r="BS95" i="2" s="1"/>
  <c r="CE95" i="2" s="1"/>
  <c r="CP93" i="2"/>
  <c r="CR93" i="2" s="1"/>
  <c r="CC96" i="2"/>
  <c r="CE96" i="2" s="1"/>
  <c r="DQ93" i="2"/>
  <c r="DQ96" i="2" s="1"/>
  <c r="DB93" i="2"/>
  <c r="DB96" i="2" s="1"/>
  <c r="V95" i="8"/>
  <c r="V97" i="8" s="1"/>
  <c r="W95" i="8" s="1"/>
  <c r="O97" i="8"/>
  <c r="M12" i="28" s="1"/>
  <c r="L12" i="28"/>
  <c r="AH95" i="12"/>
  <c r="AH97" i="12" s="1"/>
  <c r="AI95" i="12" s="1"/>
  <c r="AI97" i="12" s="1"/>
  <c r="BR95" i="11"/>
  <c r="BR97" i="11" s="1"/>
  <c r="BS95" i="11" s="1"/>
  <c r="AT95" i="9"/>
  <c r="AT97" i="9" s="1"/>
  <c r="AU95" i="9" s="1"/>
  <c r="AU97" i="9" s="1"/>
  <c r="BE95" i="9"/>
  <c r="BE97" i="9" s="1"/>
  <c r="BF95" i="9" s="1"/>
  <c r="BR95" i="9" s="1"/>
  <c r="BR97" i="9" s="1"/>
  <c r="BS95" i="9" s="1"/>
  <c r="BS97" i="9" s="1"/>
  <c r="AE13" i="28"/>
  <c r="AD13" i="28"/>
  <c r="S17" i="28"/>
  <c r="BC14" i="28"/>
  <c r="BQ11" i="28"/>
  <c r="CC11" i="28"/>
  <c r="AQ7" i="28"/>
  <c r="BC7" i="28"/>
  <c r="BC16" i="28"/>
  <c r="CR95" i="6"/>
  <c r="CR97" i="6" s="1"/>
  <c r="CS95" i="6" s="1"/>
  <c r="DE95" i="6" s="1"/>
  <c r="DE97" i="6" s="1"/>
  <c r="AH95" i="8"/>
  <c r="AH97" i="8" s="1"/>
  <c r="AE12" i="28"/>
  <c r="O95" i="10"/>
  <c r="O97" i="10" s="1"/>
  <c r="L14" i="28"/>
  <c r="W95" i="9"/>
  <c r="W97" i="9" s="1"/>
  <c r="T13" i="28"/>
  <c r="W95" i="10"/>
  <c r="W97" i="10" s="1"/>
  <c r="T14" i="28"/>
  <c r="O95" i="12"/>
  <c r="O97" i="12" s="1"/>
  <c r="L16" i="28"/>
  <c r="BF97" i="2"/>
  <c r="BD7" i="28" s="1"/>
  <c r="W95" i="12"/>
  <c r="W97" i="12" s="1"/>
  <c r="T16" i="28"/>
  <c r="O95" i="9"/>
  <c r="O97" i="9" s="1"/>
  <c r="L13" i="28"/>
  <c r="O95" i="13"/>
  <c r="O97" i="13" s="1"/>
  <c r="L17" i="28"/>
  <c r="W95" i="13"/>
  <c r="W97" i="13" s="1"/>
  <c r="T17" i="28"/>
  <c r="AS97" i="8"/>
  <c r="BE95" i="8"/>
  <c r="BE97" i="8" s="1"/>
  <c r="BF97" i="10"/>
  <c r="BD14" i="28" s="1"/>
  <c r="X95" i="2"/>
  <c r="X97" i="2" s="1"/>
  <c r="U7" i="28"/>
  <c r="AI95" i="2"/>
  <c r="AI97" i="2" s="1"/>
  <c r="AF7" i="28"/>
  <c r="AU95" i="2"/>
  <c r="AU97" i="2" s="1"/>
  <c r="AR7" i="28"/>
  <c r="BS95" i="12"/>
  <c r="CE95" i="12" s="1"/>
  <c r="CE97" i="12" s="1"/>
  <c r="BP16" i="28"/>
  <c r="BF97" i="12"/>
  <c r="AU95" i="12"/>
  <c r="AU97" i="12" s="1"/>
  <c r="AR16" i="28"/>
  <c r="AU95" i="10"/>
  <c r="AU97" i="10" s="1"/>
  <c r="AR14" i="28"/>
  <c r="AI95" i="10"/>
  <c r="AI97" i="10" s="1"/>
  <c r="AF14" i="28"/>
  <c r="BS95" i="10"/>
  <c r="CE95" i="10" s="1"/>
  <c r="CE97" i="10" s="1"/>
  <c r="BP14" i="28"/>
  <c r="AI95" i="9"/>
  <c r="AI97" i="9" s="1"/>
  <c r="AF13" i="28"/>
  <c r="CG95" i="6"/>
  <c r="CG97" i="6" s="1"/>
  <c r="CD11" i="28"/>
  <c r="BI95" i="6"/>
  <c r="BI97" i="6" s="1"/>
  <c r="BF11" i="28"/>
  <c r="AW95" i="6"/>
  <c r="AW97" i="6" s="1"/>
  <c r="AT11" i="28"/>
  <c r="AK95" i="6"/>
  <c r="AK97" i="6" s="1"/>
  <c r="AH11" i="28"/>
  <c r="BU95" i="6"/>
  <c r="BU97" i="6" s="1"/>
  <c r="BR11" i="28"/>
  <c r="EB72" i="2"/>
  <c r="EB74" i="2" s="1"/>
  <c r="DO82" i="2"/>
  <c r="DO84" i="2" s="1"/>
  <c r="DO86" i="2" s="1"/>
  <c r="ED82" i="2"/>
  <c r="ED84" i="2" s="1"/>
  <c r="ED86" i="2" s="1"/>
  <c r="EE71" i="2"/>
  <c r="DC84" i="2"/>
  <c r="DE82" i="2"/>
  <c r="EC72" i="2"/>
  <c r="EC74" i="2" s="1"/>
  <c r="DP82" i="2"/>
  <c r="DR72" i="2"/>
  <c r="DR74" i="2" s="1"/>
  <c r="CP86" i="2"/>
  <c r="CR86" i="2" s="1"/>
  <c r="CR84" i="2"/>
  <c r="U15" i="28" l="1"/>
  <c r="AG15" i="28"/>
  <c r="AS15" i="28"/>
  <c r="BP7" i="28"/>
  <c r="M15" i="28"/>
  <c r="BD15" i="28"/>
  <c r="X97" i="11"/>
  <c r="Y95" i="11" s="1"/>
  <c r="CE95" i="11"/>
  <c r="CE97" i="11" s="1"/>
  <c r="CC15" i="28" s="1"/>
  <c r="AJ97" i="11"/>
  <c r="AK95" i="11" s="1"/>
  <c r="AV97" i="11"/>
  <c r="AT15" i="28" s="1"/>
  <c r="BG97" i="11"/>
  <c r="P97" i="11"/>
  <c r="Q95" i="11" s="1"/>
  <c r="P95" i="8"/>
  <c r="P97" i="8" s="1"/>
  <c r="Q95" i="8" s="1"/>
  <c r="T12" i="28"/>
  <c r="CE97" i="2"/>
  <c r="CF95" i="2" s="1"/>
  <c r="CR95" i="2" s="1"/>
  <c r="ED93" i="2"/>
  <c r="ED96" i="2" s="1"/>
  <c r="CP96" i="2"/>
  <c r="CR96" i="2" s="1"/>
  <c r="DC93" i="2"/>
  <c r="DE93" i="2" s="1"/>
  <c r="DO93" i="2"/>
  <c r="DO96" i="2" s="1"/>
  <c r="W97" i="8"/>
  <c r="AR13" i="28"/>
  <c r="AF16" i="28"/>
  <c r="BS97" i="11"/>
  <c r="BT95" i="11" s="1"/>
  <c r="BP15" i="28"/>
  <c r="BC13" i="28"/>
  <c r="BF97" i="9"/>
  <c r="BG95" i="9" s="1"/>
  <c r="BG97" i="9" s="1"/>
  <c r="BE13" i="28" s="1"/>
  <c r="BP13" i="28"/>
  <c r="BG95" i="10"/>
  <c r="BG97" i="10" s="1"/>
  <c r="BH95" i="10" s="1"/>
  <c r="BH97" i="10" s="1"/>
  <c r="CP11" i="28"/>
  <c r="CE95" i="9"/>
  <c r="CE97" i="9" s="1"/>
  <c r="CC13" i="28" s="1"/>
  <c r="AT95" i="8"/>
  <c r="AT97" i="8" s="1"/>
  <c r="AQ12" i="28"/>
  <c r="X95" i="9"/>
  <c r="X97" i="9" s="1"/>
  <c r="U13" i="28"/>
  <c r="BG95" i="2"/>
  <c r="BG97" i="2" s="1"/>
  <c r="BE7" i="28" s="1"/>
  <c r="X95" i="13"/>
  <c r="X97" i="13" s="1"/>
  <c r="U17" i="28"/>
  <c r="P95" i="10"/>
  <c r="P97" i="10" s="1"/>
  <c r="M14" i="28"/>
  <c r="P95" i="13"/>
  <c r="P97" i="13" s="1"/>
  <c r="M17" i="28"/>
  <c r="AI95" i="8"/>
  <c r="AI97" i="8" s="1"/>
  <c r="AF12" i="28"/>
  <c r="P95" i="9"/>
  <c r="P97" i="9" s="1"/>
  <c r="M13" i="28"/>
  <c r="BS97" i="10"/>
  <c r="BT95" i="10" s="1"/>
  <c r="BT97" i="10" s="1"/>
  <c r="X95" i="12"/>
  <c r="X97" i="12" s="1"/>
  <c r="U16" i="28"/>
  <c r="AJ95" i="12"/>
  <c r="AJ97" i="12" s="1"/>
  <c r="AG16" i="28"/>
  <c r="P95" i="12"/>
  <c r="P97" i="12" s="1"/>
  <c r="M16" i="28"/>
  <c r="BF95" i="8"/>
  <c r="BC12" i="28"/>
  <c r="X95" i="10"/>
  <c r="X97" i="10" s="1"/>
  <c r="U14" i="28"/>
  <c r="BS97" i="2"/>
  <c r="BT95" i="2" s="1"/>
  <c r="BT97" i="2" s="1"/>
  <c r="BS97" i="12"/>
  <c r="BQ16" i="28" s="1"/>
  <c r="CS97" i="6"/>
  <c r="CQ11" i="28" s="1"/>
  <c r="AJ95" i="2"/>
  <c r="AJ97" i="2" s="1"/>
  <c r="AG7" i="28"/>
  <c r="AV95" i="2"/>
  <c r="AV97" i="2" s="1"/>
  <c r="AS7" i="28"/>
  <c r="Y95" i="2"/>
  <c r="Y97" i="2" s="1"/>
  <c r="V7" i="28"/>
  <c r="AV95" i="12"/>
  <c r="AV97" i="12" s="1"/>
  <c r="AS16" i="28"/>
  <c r="CF95" i="12"/>
  <c r="CR95" i="12" s="1"/>
  <c r="CR97" i="12" s="1"/>
  <c r="CC16" i="28"/>
  <c r="BG95" i="12"/>
  <c r="BG97" i="12" s="1"/>
  <c r="BD16" i="28"/>
  <c r="CF95" i="10"/>
  <c r="CF97" i="10" s="1"/>
  <c r="CC14" i="28"/>
  <c r="AJ95" i="10"/>
  <c r="AJ97" i="10" s="1"/>
  <c r="AG14" i="28"/>
  <c r="AV95" i="10"/>
  <c r="AV97" i="10" s="1"/>
  <c r="AS14" i="28"/>
  <c r="AJ95" i="9"/>
  <c r="AJ97" i="9" s="1"/>
  <c r="AG13" i="28"/>
  <c r="BT95" i="9"/>
  <c r="BT97" i="9" s="1"/>
  <c r="BQ13" i="28"/>
  <c r="AV95" i="9"/>
  <c r="AV97" i="9" s="1"/>
  <c r="AS13" i="28"/>
  <c r="AL95" i="6"/>
  <c r="AL97" i="6" s="1"/>
  <c r="AI11" i="28"/>
  <c r="AX95" i="6"/>
  <c r="AX97" i="6" s="1"/>
  <c r="AU11" i="28"/>
  <c r="BV95" i="6"/>
  <c r="BV97" i="6" s="1"/>
  <c r="BS11" i="28"/>
  <c r="DF95" i="6"/>
  <c r="DF97" i="6" s="1"/>
  <c r="DC11" i="28"/>
  <c r="BJ95" i="6"/>
  <c r="BJ97" i="6" s="1"/>
  <c r="BG11" i="28"/>
  <c r="CH95" i="6"/>
  <c r="CH97" i="6" s="1"/>
  <c r="CE11" i="28"/>
  <c r="EB82" i="2"/>
  <c r="EB84" i="2" s="1"/>
  <c r="EB86" i="2" s="1"/>
  <c r="DP84" i="2"/>
  <c r="DR82" i="2"/>
  <c r="EC82" i="2"/>
  <c r="EE72" i="2"/>
  <c r="EE74" i="2" s="1"/>
  <c r="DC86" i="2"/>
  <c r="DE86" i="2" s="1"/>
  <c r="DE84" i="2"/>
  <c r="AW95" i="11" l="1"/>
  <c r="AW97" i="11" s="1"/>
  <c r="AX95" i="11" s="1"/>
  <c r="CC7" i="28"/>
  <c r="V15" i="28"/>
  <c r="N12" i="28"/>
  <c r="AH15" i="28"/>
  <c r="N15" i="28"/>
  <c r="CF95" i="11"/>
  <c r="CF97" i="11" s="1"/>
  <c r="CG95" i="11" s="1"/>
  <c r="Q97" i="11"/>
  <c r="O15" i="28" s="1"/>
  <c r="Y97" i="11"/>
  <c r="Z95" i="11" s="1"/>
  <c r="BT97" i="11"/>
  <c r="BU95" i="11" s="1"/>
  <c r="AK97" i="11"/>
  <c r="AI15" i="28" s="1"/>
  <c r="BH95" i="11"/>
  <c r="BE15" i="28"/>
  <c r="CR97" i="2"/>
  <c r="CP7" i="28" s="1"/>
  <c r="EB93" i="2"/>
  <c r="EB96" i="2" s="1"/>
  <c r="DP93" i="2"/>
  <c r="DR93" i="2" s="1"/>
  <c r="DC96" i="2"/>
  <c r="DE96" i="2" s="1"/>
  <c r="U12" i="28"/>
  <c r="X95" i="8"/>
  <c r="X97" i="8" s="1"/>
  <c r="Q97" i="8"/>
  <c r="O12" i="28" s="1"/>
  <c r="BQ15" i="28"/>
  <c r="BD13" i="28"/>
  <c r="BH95" i="9"/>
  <c r="BH97" i="9" s="1"/>
  <c r="BF13" i="28" s="1"/>
  <c r="BQ7" i="28"/>
  <c r="BE14" i="28"/>
  <c r="BQ14" i="28"/>
  <c r="CF95" i="9"/>
  <c r="CF97" i="9" s="1"/>
  <c r="CG95" i="9" s="1"/>
  <c r="CG97" i="9" s="1"/>
  <c r="CT95" i="6"/>
  <c r="CT97" i="6" s="1"/>
  <c r="CR11" i="28" s="1"/>
  <c r="BT95" i="12"/>
  <c r="BT97" i="12" s="1"/>
  <c r="BU95" i="12" s="1"/>
  <c r="BU97" i="12" s="1"/>
  <c r="CR95" i="10"/>
  <c r="CR97" i="10" s="1"/>
  <c r="CS95" i="10" s="1"/>
  <c r="DE95" i="10" s="1"/>
  <c r="DE97" i="10" s="1"/>
  <c r="AJ95" i="8"/>
  <c r="AJ97" i="8" s="1"/>
  <c r="AG12" i="28"/>
  <c r="BF97" i="8"/>
  <c r="BR95" i="8"/>
  <c r="BR97" i="8" s="1"/>
  <c r="BH95" i="2"/>
  <c r="BH97" i="2" s="1"/>
  <c r="BF7" i="28" s="1"/>
  <c r="Q95" i="13"/>
  <c r="Q97" i="13" s="1"/>
  <c r="O17" i="28" s="1"/>
  <c r="N17" i="28"/>
  <c r="Q95" i="10"/>
  <c r="Q97" i="10" s="1"/>
  <c r="O14" i="28" s="1"/>
  <c r="N14" i="28"/>
  <c r="Q95" i="12"/>
  <c r="Q97" i="12" s="1"/>
  <c r="O16" i="28" s="1"/>
  <c r="N16" i="28"/>
  <c r="Y95" i="13"/>
  <c r="Y97" i="13" s="1"/>
  <c r="V17" i="28"/>
  <c r="AK95" i="12"/>
  <c r="AK97" i="12" s="1"/>
  <c r="AH16" i="28"/>
  <c r="Y95" i="9"/>
  <c r="Y97" i="9" s="1"/>
  <c r="V13" i="28"/>
  <c r="Y95" i="12"/>
  <c r="Y97" i="12" s="1"/>
  <c r="V16" i="28"/>
  <c r="Q95" i="9"/>
  <c r="Q97" i="9" s="1"/>
  <c r="O13" i="28" s="1"/>
  <c r="N13" i="28"/>
  <c r="Y95" i="10"/>
  <c r="Y97" i="10" s="1"/>
  <c r="V14" i="28"/>
  <c r="AR12" i="28"/>
  <c r="AU95" i="8"/>
  <c r="AU97" i="8" s="1"/>
  <c r="CF97" i="2"/>
  <c r="CG95" i="2" s="1"/>
  <c r="CG97" i="2" s="1"/>
  <c r="CF97" i="12"/>
  <c r="CG95" i="12" s="1"/>
  <c r="CG97" i="12" s="1"/>
  <c r="Z95" i="2"/>
  <c r="Z97" i="2" s="1"/>
  <c r="W7" i="28"/>
  <c r="AW95" i="2"/>
  <c r="AW97" i="2" s="1"/>
  <c r="AT7" i="28"/>
  <c r="BU95" i="2"/>
  <c r="BU97" i="2" s="1"/>
  <c r="BR7" i="28"/>
  <c r="AK95" i="2"/>
  <c r="AK97" i="2" s="1"/>
  <c r="AH7" i="28"/>
  <c r="BH95" i="12"/>
  <c r="BH97" i="12" s="1"/>
  <c r="BE16" i="28"/>
  <c r="CS95" i="12"/>
  <c r="DE95" i="12" s="1"/>
  <c r="DE97" i="12" s="1"/>
  <c r="CP16" i="28"/>
  <c r="AW95" i="12"/>
  <c r="AW97" i="12" s="1"/>
  <c r="AT16" i="28"/>
  <c r="AK95" i="10"/>
  <c r="AK97" i="10" s="1"/>
  <c r="AH14" i="28"/>
  <c r="BI95" i="10"/>
  <c r="BI97" i="10" s="1"/>
  <c r="BF14" i="28"/>
  <c r="AW95" i="10"/>
  <c r="AW97" i="10" s="1"/>
  <c r="AT14" i="28"/>
  <c r="CG95" i="10"/>
  <c r="CG97" i="10" s="1"/>
  <c r="CD14" i="28"/>
  <c r="BU95" i="10"/>
  <c r="BU97" i="10" s="1"/>
  <c r="BR14" i="28"/>
  <c r="AW95" i="9"/>
  <c r="AW97" i="9" s="1"/>
  <c r="AT13" i="28"/>
  <c r="BU95" i="9"/>
  <c r="BU97" i="9" s="1"/>
  <c r="BR13" i="28"/>
  <c r="AK95" i="9"/>
  <c r="AK97" i="9" s="1"/>
  <c r="AH13" i="28"/>
  <c r="DG95" i="6"/>
  <c r="DG97" i="6" s="1"/>
  <c r="DD11" i="28"/>
  <c r="BW95" i="6"/>
  <c r="BW97" i="6" s="1"/>
  <c r="BT11" i="28"/>
  <c r="BK95" i="6"/>
  <c r="BK97" i="6" s="1"/>
  <c r="BH11" i="28"/>
  <c r="DR95" i="6"/>
  <c r="DR97" i="6" s="1"/>
  <c r="CI95" i="6"/>
  <c r="CI97" i="6" s="1"/>
  <c r="CF11" i="28"/>
  <c r="AY95" i="6"/>
  <c r="AY97" i="6" s="1"/>
  <c r="AV11" i="28"/>
  <c r="AM95" i="6"/>
  <c r="AM97" i="6" s="1"/>
  <c r="AJ11" i="28"/>
  <c r="EC84" i="2"/>
  <c r="EE82" i="2"/>
  <c r="DP86" i="2"/>
  <c r="DR86" i="2" s="1"/>
  <c r="DR84" i="2"/>
  <c r="AU15" i="28" l="1"/>
  <c r="W15" i="28"/>
  <c r="CS95" i="2"/>
  <c r="DE95" i="2" s="1"/>
  <c r="DE97" i="2" s="1"/>
  <c r="DC7" i="28" s="1"/>
  <c r="CR95" i="11"/>
  <c r="CR97" i="11" s="1"/>
  <c r="CS95" i="11" s="1"/>
  <c r="CS97" i="11" s="1"/>
  <c r="CT95" i="11" s="1"/>
  <c r="CT97" i="11" s="1"/>
  <c r="BI95" i="2"/>
  <c r="BI97" i="2" s="1"/>
  <c r="BJ95" i="2" s="1"/>
  <c r="BJ97" i="2" s="1"/>
  <c r="BR15" i="28"/>
  <c r="BU97" i="11"/>
  <c r="AL95" i="11"/>
  <c r="AX97" i="11"/>
  <c r="AV15" i="28" s="1"/>
  <c r="Z97" i="11"/>
  <c r="AA95" i="11" s="1"/>
  <c r="CG97" i="11"/>
  <c r="CH95" i="11" s="1"/>
  <c r="BH97" i="11"/>
  <c r="EC93" i="2"/>
  <c r="EE93" i="2" s="1"/>
  <c r="DP96" i="2"/>
  <c r="DR96" i="2" s="1"/>
  <c r="Y95" i="8"/>
  <c r="Y97" i="8" s="1"/>
  <c r="V12" i="28"/>
  <c r="BI95" i="9"/>
  <c r="BI97" i="9" s="1"/>
  <c r="BJ95" i="9" s="1"/>
  <c r="BJ97" i="9" s="1"/>
  <c r="CD15" i="28"/>
  <c r="BR16" i="28"/>
  <c r="CR95" i="9"/>
  <c r="CR97" i="9" s="1"/>
  <c r="CS95" i="9" s="1"/>
  <c r="CS97" i="9" s="1"/>
  <c r="CT95" i="9" s="1"/>
  <c r="CT97" i="9" s="1"/>
  <c r="CD13" i="28"/>
  <c r="CU95" i="6"/>
  <c r="CU97" i="6" s="1"/>
  <c r="CV95" i="6" s="1"/>
  <c r="CV97" i="6" s="1"/>
  <c r="CD16" i="28"/>
  <c r="CP14" i="28"/>
  <c r="CS97" i="10"/>
  <c r="CQ14" i="28" s="1"/>
  <c r="CD7" i="28"/>
  <c r="CS97" i="12"/>
  <c r="CQ16" i="28" s="1"/>
  <c r="AI16" i="28"/>
  <c r="AL95" i="12"/>
  <c r="AL97" i="12" s="1"/>
  <c r="AV95" i="8"/>
  <c r="AV97" i="8" s="1"/>
  <c r="AS12" i="28"/>
  <c r="Z95" i="13"/>
  <c r="Z97" i="13" s="1"/>
  <c r="W17" i="28"/>
  <c r="Z95" i="12"/>
  <c r="Z97" i="12" s="1"/>
  <c r="W16" i="28"/>
  <c r="Z95" i="9"/>
  <c r="Z97" i="9" s="1"/>
  <c r="W13" i="28"/>
  <c r="BS95" i="8"/>
  <c r="BP12" i="28"/>
  <c r="BG95" i="8"/>
  <c r="BG97" i="8" s="1"/>
  <c r="BD12" i="28"/>
  <c r="Z95" i="10"/>
  <c r="Z97" i="10" s="1"/>
  <c r="W14" i="28"/>
  <c r="AK95" i="8"/>
  <c r="AK97" i="8" s="1"/>
  <c r="AH12" i="28"/>
  <c r="AL95" i="2"/>
  <c r="AL97" i="2" s="1"/>
  <c r="AI7" i="28"/>
  <c r="BV95" i="2"/>
  <c r="BV97" i="2" s="1"/>
  <c r="BS7" i="28"/>
  <c r="CH95" i="2"/>
  <c r="CH97" i="2" s="1"/>
  <c r="CE7" i="28"/>
  <c r="AX95" i="2"/>
  <c r="AX97" i="2" s="1"/>
  <c r="AU7" i="28"/>
  <c r="AA95" i="2"/>
  <c r="AA97" i="2" s="1"/>
  <c r="X7" i="28"/>
  <c r="DF95" i="12"/>
  <c r="DR95" i="12" s="1"/>
  <c r="DR97" i="12" s="1"/>
  <c r="DC16" i="28"/>
  <c r="BV95" i="12"/>
  <c r="BV97" i="12" s="1"/>
  <c r="BS16" i="28"/>
  <c r="AX95" i="12"/>
  <c r="AX97" i="12" s="1"/>
  <c r="AU16" i="28"/>
  <c r="BI95" i="12"/>
  <c r="BI97" i="12" s="1"/>
  <c r="BF16" i="28"/>
  <c r="CH95" i="12"/>
  <c r="CH97" i="12" s="1"/>
  <c r="CE16" i="28"/>
  <c r="AX95" i="10"/>
  <c r="AX97" i="10" s="1"/>
  <c r="AU14" i="28"/>
  <c r="BV95" i="10"/>
  <c r="BV97" i="10" s="1"/>
  <c r="BS14" i="28"/>
  <c r="DF95" i="10"/>
  <c r="DR95" i="10" s="1"/>
  <c r="DR97" i="10" s="1"/>
  <c r="DC14" i="28"/>
  <c r="CH95" i="10"/>
  <c r="CH97" i="10" s="1"/>
  <c r="CE14" i="28"/>
  <c r="BJ95" i="10"/>
  <c r="BJ97" i="10" s="1"/>
  <c r="BG14" i="28"/>
  <c r="AL95" i="10"/>
  <c r="AL97" i="10" s="1"/>
  <c r="AI14" i="28"/>
  <c r="CH95" i="9"/>
  <c r="CH97" i="9" s="1"/>
  <c r="CE13" i="28"/>
  <c r="AL95" i="9"/>
  <c r="AL97" i="9" s="1"/>
  <c r="AI13" i="28"/>
  <c r="BV95" i="9"/>
  <c r="BV97" i="9" s="1"/>
  <c r="BS13" i="28"/>
  <c r="AX95" i="9"/>
  <c r="AX97" i="9" s="1"/>
  <c r="AU13" i="28"/>
  <c r="CJ95" i="6"/>
  <c r="CJ97" i="6" s="1"/>
  <c r="CG11" i="28"/>
  <c r="AN95" i="6"/>
  <c r="AN97" i="6" s="1"/>
  <c r="AK11" i="28"/>
  <c r="AZ95" i="6"/>
  <c r="AZ97" i="6" s="1"/>
  <c r="AW11" i="28"/>
  <c r="DS95" i="6"/>
  <c r="DP11" i="28"/>
  <c r="BL95" i="6"/>
  <c r="BL97" i="6" s="1"/>
  <c r="BI11" i="28"/>
  <c r="BX95" i="6"/>
  <c r="BX97" i="6" s="1"/>
  <c r="BU11" i="28"/>
  <c r="DH95" i="6"/>
  <c r="DH97" i="6" s="1"/>
  <c r="DE11" i="28"/>
  <c r="EC86" i="2"/>
  <c r="EE86" i="2" s="1"/>
  <c r="EE84" i="2"/>
  <c r="AY95" i="11" l="1"/>
  <c r="BG7" i="28"/>
  <c r="DF95" i="2"/>
  <c r="DR95" i="2" s="1"/>
  <c r="DR97" i="2" s="1"/>
  <c r="DP7" i="28" s="1"/>
  <c r="CS97" i="2"/>
  <c r="CT95" i="2" s="1"/>
  <c r="CT97" i="2" s="1"/>
  <c r="CU95" i="2" s="1"/>
  <c r="CU97" i="2" s="1"/>
  <c r="X15" i="28"/>
  <c r="CU95" i="11"/>
  <c r="CR15" i="28"/>
  <c r="CQ15" i="28"/>
  <c r="CP15" i="28"/>
  <c r="DE95" i="11"/>
  <c r="DE97" i="11" s="1"/>
  <c r="DF95" i="11" s="1"/>
  <c r="CE15" i="28"/>
  <c r="AA97" i="11"/>
  <c r="AB95" i="11" s="1"/>
  <c r="AY97" i="11"/>
  <c r="AZ95" i="11" s="1"/>
  <c r="CU97" i="11"/>
  <c r="CV95" i="11" s="1"/>
  <c r="BI95" i="11"/>
  <c r="BF15" i="28"/>
  <c r="AL97" i="11"/>
  <c r="CH97" i="11"/>
  <c r="BS15" i="28"/>
  <c r="BV95" i="11"/>
  <c r="EC96" i="2"/>
  <c r="EE96" i="2" s="1"/>
  <c r="Z95" i="8"/>
  <c r="Z97" i="8" s="1"/>
  <c r="W12" i="28"/>
  <c r="BG13" i="28"/>
  <c r="CT95" i="10"/>
  <c r="CT97" i="10" s="1"/>
  <c r="CR14" i="28" s="1"/>
  <c r="CS11" i="28"/>
  <c r="CP13" i="28"/>
  <c r="DE95" i="9"/>
  <c r="DE97" i="9" s="1"/>
  <c r="DF95" i="9" s="1"/>
  <c r="DR95" i="9" s="1"/>
  <c r="DR97" i="9" s="1"/>
  <c r="DS95" i="9" s="1"/>
  <c r="EE95" i="9" s="1"/>
  <c r="EE97" i="9" s="1"/>
  <c r="CT95" i="12"/>
  <c r="CT97" i="12" s="1"/>
  <c r="CR16" i="28" s="1"/>
  <c r="DF97" i="12"/>
  <c r="DG95" i="12" s="1"/>
  <c r="DG97" i="12" s="1"/>
  <c r="DF97" i="10"/>
  <c r="DD14" i="28" s="1"/>
  <c r="BH95" i="8"/>
  <c r="BH97" i="8" s="1"/>
  <c r="BE12" i="28"/>
  <c r="CE95" i="8"/>
  <c r="CE97" i="8" s="1"/>
  <c r="BS97" i="8"/>
  <c r="AA95" i="9"/>
  <c r="AA97" i="9" s="1"/>
  <c r="X13" i="28"/>
  <c r="AA95" i="12"/>
  <c r="AA97" i="12" s="1"/>
  <c r="X16" i="28"/>
  <c r="AL95" i="8"/>
  <c r="AL97" i="8" s="1"/>
  <c r="AI12" i="28"/>
  <c r="AA95" i="13"/>
  <c r="AA97" i="13" s="1"/>
  <c r="X17" i="28"/>
  <c r="AA95" i="10"/>
  <c r="AA97" i="10" s="1"/>
  <c r="X14" i="28"/>
  <c r="AW95" i="8"/>
  <c r="AW97" i="8" s="1"/>
  <c r="AT12" i="28"/>
  <c r="AM95" i="12"/>
  <c r="AM97" i="12" s="1"/>
  <c r="AJ16" i="28"/>
  <c r="CQ13" i="28"/>
  <c r="BK95" i="2"/>
  <c r="BK97" i="2" s="1"/>
  <c r="BH7" i="28"/>
  <c r="AY95" i="2"/>
  <c r="AY97" i="2" s="1"/>
  <c r="AV7" i="28"/>
  <c r="AM95" i="2"/>
  <c r="AM97" i="2" s="1"/>
  <c r="AJ7" i="28"/>
  <c r="AB95" i="2"/>
  <c r="AB97" i="2" s="1"/>
  <c r="Y7" i="28"/>
  <c r="CI95" i="2"/>
  <c r="CI97" i="2" s="1"/>
  <c r="CF7" i="28"/>
  <c r="BW95" i="2"/>
  <c r="BW97" i="2" s="1"/>
  <c r="BT7" i="28"/>
  <c r="CI95" i="12"/>
  <c r="CI97" i="12" s="1"/>
  <c r="CF16" i="28"/>
  <c r="BJ95" i="12"/>
  <c r="BJ97" i="12" s="1"/>
  <c r="BG16" i="28"/>
  <c r="AY95" i="12"/>
  <c r="AY97" i="12" s="1"/>
  <c r="AV16" i="28"/>
  <c r="DS95" i="12"/>
  <c r="EE95" i="12" s="1"/>
  <c r="EE97" i="12" s="1"/>
  <c r="DP16" i="28"/>
  <c r="BW95" i="12"/>
  <c r="BW97" i="12" s="1"/>
  <c r="BT16" i="28"/>
  <c r="BK95" i="10"/>
  <c r="BK97" i="10" s="1"/>
  <c r="BH14" i="28"/>
  <c r="DS95" i="10"/>
  <c r="EE95" i="10" s="1"/>
  <c r="EE97" i="10" s="1"/>
  <c r="DP14" i="28"/>
  <c r="AM95" i="10"/>
  <c r="AM97" i="10" s="1"/>
  <c r="AJ14" i="28"/>
  <c r="CI95" i="10"/>
  <c r="CI97" i="10" s="1"/>
  <c r="CF14" i="28"/>
  <c r="BW95" i="10"/>
  <c r="BW97" i="10" s="1"/>
  <c r="BT14" i="28"/>
  <c r="AY95" i="10"/>
  <c r="AY97" i="10" s="1"/>
  <c r="AV14" i="28"/>
  <c r="BW95" i="9"/>
  <c r="BW97" i="9" s="1"/>
  <c r="BT13" i="28"/>
  <c r="BK95" i="9"/>
  <c r="BK97" i="9" s="1"/>
  <c r="BH13" i="28"/>
  <c r="AY95" i="9"/>
  <c r="AY97" i="9" s="1"/>
  <c r="AV13" i="28"/>
  <c r="CU95" i="9"/>
  <c r="CU97" i="9" s="1"/>
  <c r="CR13" i="28"/>
  <c r="AM95" i="9"/>
  <c r="AM97" i="9" s="1"/>
  <c r="AJ13" i="28"/>
  <c r="CI95" i="9"/>
  <c r="CI97" i="9" s="1"/>
  <c r="CF13" i="28"/>
  <c r="BY95" i="6"/>
  <c r="BY97" i="6" s="1"/>
  <c r="BV11" i="28"/>
  <c r="BA95" i="6"/>
  <c r="BA97" i="6" s="1"/>
  <c r="AX11" i="28"/>
  <c r="AO95" i="6"/>
  <c r="AO97" i="6" s="1"/>
  <c r="AL11" i="28"/>
  <c r="DI95" i="6"/>
  <c r="DI97" i="6" s="1"/>
  <c r="DF11" i="28"/>
  <c r="BM95" i="6"/>
  <c r="BM97" i="6" s="1"/>
  <c r="BJ11" i="28"/>
  <c r="EE95" i="6"/>
  <c r="EE97" i="6" s="1"/>
  <c r="DS97" i="6"/>
  <c r="CW95" i="6"/>
  <c r="CW97" i="6" s="1"/>
  <c r="CT11" i="28"/>
  <c r="CK95" i="6"/>
  <c r="CK97" i="6" s="1"/>
  <c r="CH11" i="28"/>
  <c r="Y15" i="28" l="1"/>
  <c r="DS95" i="2"/>
  <c r="EE95" i="2" s="1"/>
  <c r="EE97" i="2" s="1"/>
  <c r="EC7" i="28" s="1"/>
  <c r="DF97" i="2"/>
  <c r="DD7" i="28" s="1"/>
  <c r="CR7" i="28"/>
  <c r="CQ7" i="28"/>
  <c r="DC15" i="28"/>
  <c r="AW15" i="28"/>
  <c r="CS15" i="28"/>
  <c r="AM95" i="11"/>
  <c r="AJ15" i="28"/>
  <c r="DR95" i="11"/>
  <c r="DR97" i="11" s="1"/>
  <c r="DF97" i="11"/>
  <c r="AB97" i="11"/>
  <c r="AC95" i="11" s="1"/>
  <c r="AZ97" i="11"/>
  <c r="AX15" i="28" s="1"/>
  <c r="CI95" i="11"/>
  <c r="CF15" i="28"/>
  <c r="CV97" i="11"/>
  <c r="CT15" i="28" s="1"/>
  <c r="BV97" i="11"/>
  <c r="BI97" i="11"/>
  <c r="AA95" i="8"/>
  <c r="AA97" i="8" s="1"/>
  <c r="X12" i="28"/>
  <c r="CU95" i="10"/>
  <c r="CU97" i="10" s="1"/>
  <c r="CS14" i="28" s="1"/>
  <c r="CU95" i="12"/>
  <c r="CU97" i="12" s="1"/>
  <c r="CV95" i="12" s="1"/>
  <c r="CV97" i="12" s="1"/>
  <c r="DG95" i="10"/>
  <c r="DG97" i="10" s="1"/>
  <c r="DH95" i="10" s="1"/>
  <c r="DH97" i="10" s="1"/>
  <c r="DD16" i="28"/>
  <c r="DF97" i="9"/>
  <c r="DG95" i="9" s="1"/>
  <c r="DG97" i="9" s="1"/>
  <c r="DH95" i="9" s="1"/>
  <c r="DH97" i="9" s="1"/>
  <c r="DP13" i="28"/>
  <c r="DC13" i="28"/>
  <c r="AX95" i="8"/>
  <c r="AX97" i="8" s="1"/>
  <c r="AU12" i="28"/>
  <c r="AB95" i="10"/>
  <c r="AB97" i="10" s="1"/>
  <c r="Y14" i="28"/>
  <c r="AB95" i="13"/>
  <c r="AB97" i="13" s="1"/>
  <c r="Y17" i="28"/>
  <c r="AJ12" i="28"/>
  <c r="AM95" i="8"/>
  <c r="AM97" i="8" s="1"/>
  <c r="AB95" i="12"/>
  <c r="AB97" i="12" s="1"/>
  <c r="Y16" i="28"/>
  <c r="AB95" i="9"/>
  <c r="AB97" i="9" s="1"/>
  <c r="Y13" i="28"/>
  <c r="BT95" i="8"/>
  <c r="BT97" i="8" s="1"/>
  <c r="BQ12" i="28"/>
  <c r="CF95" i="8"/>
  <c r="CC12" i="28"/>
  <c r="AN95" i="12"/>
  <c r="AN97" i="12" s="1"/>
  <c r="AK16" i="28"/>
  <c r="BF12" i="28"/>
  <c r="BI95" i="8"/>
  <c r="BI97" i="8" s="1"/>
  <c r="DS97" i="12"/>
  <c r="DT95" i="12" s="1"/>
  <c r="DT97" i="12" s="1"/>
  <c r="DS97" i="10"/>
  <c r="DQ14" i="28" s="1"/>
  <c r="AZ95" i="2"/>
  <c r="AZ97" i="2" s="1"/>
  <c r="AW7" i="28"/>
  <c r="CV95" i="2"/>
  <c r="CV97" i="2" s="1"/>
  <c r="CS7" i="28"/>
  <c r="BX95" i="2"/>
  <c r="BX97" i="2" s="1"/>
  <c r="BU7" i="28"/>
  <c r="CJ95" i="2"/>
  <c r="CJ97" i="2" s="1"/>
  <c r="CG7" i="28"/>
  <c r="AC95" i="2"/>
  <c r="AC97" i="2" s="1"/>
  <c r="Z7" i="28"/>
  <c r="AN95" i="2"/>
  <c r="AN97" i="2" s="1"/>
  <c r="AK7" i="28"/>
  <c r="BL95" i="2"/>
  <c r="BL97" i="2" s="1"/>
  <c r="BI7" i="28"/>
  <c r="EC16" i="28"/>
  <c r="DH95" i="12"/>
  <c r="DH97" i="12" s="1"/>
  <c r="DE16" i="28"/>
  <c r="BX95" i="12"/>
  <c r="BX97" i="12" s="1"/>
  <c r="BU16" i="28"/>
  <c r="AZ95" i="12"/>
  <c r="AZ97" i="12" s="1"/>
  <c r="AW16" i="28"/>
  <c r="BK95" i="12"/>
  <c r="BK97" i="12" s="1"/>
  <c r="BH16" i="28"/>
  <c r="CJ95" i="12"/>
  <c r="CJ97" i="12" s="1"/>
  <c r="CG16" i="28"/>
  <c r="AZ95" i="10"/>
  <c r="AZ97" i="10" s="1"/>
  <c r="AW14" i="28"/>
  <c r="BX95" i="10"/>
  <c r="BX97" i="10" s="1"/>
  <c r="BU14" i="28"/>
  <c r="EC14" i="28"/>
  <c r="CJ95" i="10"/>
  <c r="CJ97" i="10" s="1"/>
  <c r="CG14" i="28"/>
  <c r="AN95" i="10"/>
  <c r="AN97" i="10" s="1"/>
  <c r="AK14" i="28"/>
  <c r="BL95" i="10"/>
  <c r="BL97" i="10" s="1"/>
  <c r="BI14" i="28"/>
  <c r="DS97" i="9"/>
  <c r="DT95" i="9" s="1"/>
  <c r="DT97" i="9" s="1"/>
  <c r="EC13" i="28"/>
  <c r="CJ95" i="9"/>
  <c r="CJ97" i="9" s="1"/>
  <c r="CG13" i="28"/>
  <c r="CV95" i="9"/>
  <c r="CV97" i="9" s="1"/>
  <c r="CS13" i="28"/>
  <c r="AN95" i="9"/>
  <c r="AN97" i="9" s="1"/>
  <c r="AK13" i="28"/>
  <c r="AZ95" i="9"/>
  <c r="AZ97" i="9" s="1"/>
  <c r="AW13" i="28"/>
  <c r="BL95" i="9"/>
  <c r="BL97" i="9" s="1"/>
  <c r="BI13" i="28"/>
  <c r="BX95" i="9"/>
  <c r="BX97" i="9" s="1"/>
  <c r="BU13" i="28"/>
  <c r="DJ95" i="6"/>
  <c r="DJ97" i="6" s="1"/>
  <c r="DG11" i="28"/>
  <c r="DT95" i="6"/>
  <c r="DT97" i="6" s="1"/>
  <c r="DQ11" i="28"/>
  <c r="BN95" i="6"/>
  <c r="BN97" i="6" s="1"/>
  <c r="BK11" i="28"/>
  <c r="CL95" i="6"/>
  <c r="CL97" i="6" s="1"/>
  <c r="CI11" i="28"/>
  <c r="CX95" i="6"/>
  <c r="CX97" i="6" s="1"/>
  <c r="CU11" i="28"/>
  <c r="EC11" i="28"/>
  <c r="AP95" i="6"/>
  <c r="AP97" i="6" s="1"/>
  <c r="AM11" i="28"/>
  <c r="BB95" i="6"/>
  <c r="BB97" i="6" s="1"/>
  <c r="AY11" i="28"/>
  <c r="BZ95" i="6"/>
  <c r="BZ97" i="6" s="1"/>
  <c r="BW11" i="28"/>
  <c r="AH6" i="13"/>
  <c r="DS97" i="2" l="1"/>
  <c r="DT95" i="2" s="1"/>
  <c r="DT97" i="2" s="1"/>
  <c r="DU95" i="2" s="1"/>
  <c r="DU97" i="2" s="1"/>
  <c r="CW95" i="11"/>
  <c r="CW97" i="11" s="1"/>
  <c r="Z15" i="28"/>
  <c r="DG95" i="2"/>
  <c r="DG97" i="2" s="1"/>
  <c r="DH95" i="2" s="1"/>
  <c r="DH97" i="2" s="1"/>
  <c r="BA95" i="11"/>
  <c r="BA97" i="11" s="1"/>
  <c r="DG95" i="11"/>
  <c r="DD15" i="28"/>
  <c r="AM97" i="11"/>
  <c r="BW95" i="11"/>
  <c r="BT15" i="28"/>
  <c r="DS95" i="11"/>
  <c r="DP15" i="28"/>
  <c r="AC97" i="11"/>
  <c r="AA15" i="28" s="1"/>
  <c r="BG15" i="28"/>
  <c r="BJ95" i="11"/>
  <c r="CI97" i="11"/>
  <c r="Y12" i="28"/>
  <c r="AB95" i="8"/>
  <c r="AB97" i="8" s="1"/>
  <c r="Z12" i="28" s="1"/>
  <c r="CV95" i="10"/>
  <c r="CV97" i="10" s="1"/>
  <c r="CW95" i="10" s="1"/>
  <c r="CW97" i="10" s="1"/>
  <c r="DE14" i="28"/>
  <c r="CS16" i="28"/>
  <c r="DE13" i="28"/>
  <c r="DD13" i="28"/>
  <c r="DQ16" i="28"/>
  <c r="DT95" i="10"/>
  <c r="DT97" i="10" s="1"/>
  <c r="DR14" i="28" s="1"/>
  <c r="BR12" i="28"/>
  <c r="BU95" i="8"/>
  <c r="BU97" i="8" s="1"/>
  <c r="AC95" i="9"/>
  <c r="AC97" i="9" s="1"/>
  <c r="Z13" i="28"/>
  <c r="AC95" i="12"/>
  <c r="AC97" i="12" s="1"/>
  <c r="Z16" i="28"/>
  <c r="AK12" i="28"/>
  <c r="AN95" i="8"/>
  <c r="AN97" i="8" s="1"/>
  <c r="BJ95" i="8"/>
  <c r="BJ97" i="8" s="1"/>
  <c r="BG12" i="28"/>
  <c r="AO95" i="12"/>
  <c r="AO97" i="12" s="1"/>
  <c r="AL16" i="28"/>
  <c r="AC95" i="13"/>
  <c r="AC97" i="13" s="1"/>
  <c r="Z17" i="28"/>
  <c r="AC95" i="10"/>
  <c r="AC97" i="10" s="1"/>
  <c r="Z14" i="28"/>
  <c r="CR95" i="8"/>
  <c r="CR97" i="8" s="1"/>
  <c r="CF97" i="8"/>
  <c r="AY95" i="8"/>
  <c r="AY97" i="8" s="1"/>
  <c r="AV12" i="28"/>
  <c r="DQ13" i="28"/>
  <c r="CK95" i="2"/>
  <c r="CK97" i="2" s="1"/>
  <c r="CH7" i="28"/>
  <c r="BY95" i="2"/>
  <c r="BY97" i="2" s="1"/>
  <c r="BV7" i="28"/>
  <c r="AD95" i="2"/>
  <c r="AD97" i="2" s="1"/>
  <c r="AB7" i="28" s="1"/>
  <c r="AA7" i="28"/>
  <c r="CW95" i="2"/>
  <c r="CW97" i="2" s="1"/>
  <c r="CT7" i="28"/>
  <c r="BA95" i="2"/>
  <c r="BA97" i="2" s="1"/>
  <c r="AX7" i="28"/>
  <c r="BM95" i="2"/>
  <c r="BM97" i="2" s="1"/>
  <c r="BJ7" i="28"/>
  <c r="AO95" i="2"/>
  <c r="AO97" i="2" s="1"/>
  <c r="AL7" i="28"/>
  <c r="BA95" i="12"/>
  <c r="BA97" i="12" s="1"/>
  <c r="AX16" i="28"/>
  <c r="BL95" i="12"/>
  <c r="BL97" i="12" s="1"/>
  <c r="BI16" i="28"/>
  <c r="DU95" i="12"/>
  <c r="DU97" i="12" s="1"/>
  <c r="DR16" i="28"/>
  <c r="BY95" i="12"/>
  <c r="BY97" i="12" s="1"/>
  <c r="BV16" i="28"/>
  <c r="CW95" i="12"/>
  <c r="CW97" i="12" s="1"/>
  <c r="CT16" i="28"/>
  <c r="DI95" i="12"/>
  <c r="DI97" i="12" s="1"/>
  <c r="DF16" i="28"/>
  <c r="CK95" i="12"/>
  <c r="CK97" i="12" s="1"/>
  <c r="CH16" i="28"/>
  <c r="BM95" i="10"/>
  <c r="BM97" i="10" s="1"/>
  <c r="BJ14" i="28"/>
  <c r="AO95" i="10"/>
  <c r="AO97" i="10" s="1"/>
  <c r="AL14" i="28"/>
  <c r="CK95" i="10"/>
  <c r="CK97" i="10" s="1"/>
  <c r="CH14" i="28"/>
  <c r="DI95" i="10"/>
  <c r="DI97" i="10" s="1"/>
  <c r="DF14" i="28"/>
  <c r="BY95" i="10"/>
  <c r="BY97" i="10" s="1"/>
  <c r="BV14" i="28"/>
  <c r="BA95" i="10"/>
  <c r="BA97" i="10" s="1"/>
  <c r="AX14" i="28"/>
  <c r="BM95" i="9"/>
  <c r="BM97" i="9" s="1"/>
  <c r="BJ13" i="28"/>
  <c r="CK95" i="9"/>
  <c r="CK97" i="9" s="1"/>
  <c r="CH13" i="28"/>
  <c r="BA95" i="9"/>
  <c r="BA97" i="9" s="1"/>
  <c r="AX13" i="28"/>
  <c r="DI95" i="9"/>
  <c r="DI97" i="9" s="1"/>
  <c r="DF13" i="28"/>
  <c r="AO95" i="9"/>
  <c r="AO97" i="9" s="1"/>
  <c r="AL13" i="28"/>
  <c r="DU95" i="9"/>
  <c r="DU97" i="9" s="1"/>
  <c r="DR13" i="28"/>
  <c r="CW95" i="9"/>
  <c r="CW97" i="9" s="1"/>
  <c r="CT13" i="28"/>
  <c r="BY95" i="9"/>
  <c r="BY97" i="9" s="1"/>
  <c r="BV13" i="28"/>
  <c r="CY95" i="6"/>
  <c r="CY97" i="6" s="1"/>
  <c r="CV11" i="28"/>
  <c r="CM95" i="6"/>
  <c r="CM97" i="6" s="1"/>
  <c r="CJ11" i="28"/>
  <c r="BC95" i="6"/>
  <c r="BC97" i="6" s="1"/>
  <c r="AZ11" i="28"/>
  <c r="AQ95" i="6"/>
  <c r="AQ97" i="6" s="1"/>
  <c r="AO11" i="28" s="1"/>
  <c r="AN11" i="28"/>
  <c r="BO95" i="6"/>
  <c r="BO97" i="6" s="1"/>
  <c r="BL11" i="28"/>
  <c r="DU95" i="6"/>
  <c r="DU97" i="6" s="1"/>
  <c r="DR11" i="28"/>
  <c r="CA95" i="6"/>
  <c r="CA97" i="6" s="1"/>
  <c r="BX11" i="28"/>
  <c r="DK95" i="6"/>
  <c r="DK97" i="6" s="1"/>
  <c r="DH11" i="28"/>
  <c r="AH36" i="13"/>
  <c r="AH55" i="13" s="1"/>
  <c r="AH60" i="13" s="1"/>
  <c r="AR60" i="13" s="1"/>
  <c r="AR6" i="13"/>
  <c r="AH7" i="13"/>
  <c r="AH71" i="13" s="1"/>
  <c r="DQ7" i="28" l="1"/>
  <c r="DR7" i="28"/>
  <c r="CX95" i="11"/>
  <c r="CX97" i="11" s="1"/>
  <c r="CY95" i="11" s="1"/>
  <c r="CU15" i="28"/>
  <c r="DE7" i="28"/>
  <c r="BB95" i="11"/>
  <c r="BB97" i="11" s="1"/>
  <c r="AZ15" i="28" s="1"/>
  <c r="AY15" i="28"/>
  <c r="AD95" i="11"/>
  <c r="AD97" i="11" s="1"/>
  <c r="AB15" i="28" s="1"/>
  <c r="CJ95" i="11"/>
  <c r="CG15" i="28"/>
  <c r="BW97" i="11"/>
  <c r="DG97" i="11"/>
  <c r="BJ97" i="11"/>
  <c r="EE95" i="11"/>
  <c r="EE97" i="11" s="1"/>
  <c r="EC15" i="28" s="1"/>
  <c r="DS97" i="11"/>
  <c r="AN95" i="11"/>
  <c r="AK15" i="28"/>
  <c r="AC95" i="8"/>
  <c r="AC97" i="8" s="1"/>
  <c r="AA12" i="28" s="1"/>
  <c r="AH72" i="13"/>
  <c r="CT14" i="28"/>
  <c r="DU95" i="10"/>
  <c r="DU97" i="10" s="1"/>
  <c r="DV95" i="10" s="1"/>
  <c r="DV97" i="10" s="1"/>
  <c r="AD95" i="13"/>
  <c r="AD97" i="13" s="1"/>
  <c r="AB17" i="28" s="1"/>
  <c r="AA17" i="28"/>
  <c r="AP95" i="12"/>
  <c r="AP97" i="12" s="1"/>
  <c r="AM16" i="28"/>
  <c r="BK95" i="8"/>
  <c r="BK97" i="8" s="1"/>
  <c r="BH12" i="28"/>
  <c r="AO95" i="8"/>
  <c r="AO97" i="8" s="1"/>
  <c r="AL12" i="28"/>
  <c r="AZ95" i="8"/>
  <c r="AZ97" i="8" s="1"/>
  <c r="AW12" i="28"/>
  <c r="AD95" i="12"/>
  <c r="AD97" i="12" s="1"/>
  <c r="AB16" i="28" s="1"/>
  <c r="AA16" i="28"/>
  <c r="CG95" i="8"/>
  <c r="CG97" i="8" s="1"/>
  <c r="CD12" i="28"/>
  <c r="CP12" i="28"/>
  <c r="CS95" i="8"/>
  <c r="AD95" i="9"/>
  <c r="AD97" i="9" s="1"/>
  <c r="AB13" i="28" s="1"/>
  <c r="AA13" i="28"/>
  <c r="BV95" i="8"/>
  <c r="BV97" i="8" s="1"/>
  <c r="BS12" i="28"/>
  <c r="AA14" i="28"/>
  <c r="AD95" i="10"/>
  <c r="AD97" i="10" s="1"/>
  <c r="AB14" i="28" s="1"/>
  <c r="BN95" i="2"/>
  <c r="BN97" i="2" s="1"/>
  <c r="BK7" i="28"/>
  <c r="BB95" i="2"/>
  <c r="BB97" i="2" s="1"/>
  <c r="AY7" i="28"/>
  <c r="DV95" i="2"/>
  <c r="DV97" i="2" s="1"/>
  <c r="DS7" i="28"/>
  <c r="DI95" i="2"/>
  <c r="DI97" i="2" s="1"/>
  <c r="DF7" i="28"/>
  <c r="BZ95" i="2"/>
  <c r="BZ97" i="2" s="1"/>
  <c r="BW7" i="28"/>
  <c r="CX95" i="2"/>
  <c r="CX97" i="2" s="1"/>
  <c r="CU7" i="28"/>
  <c r="AP95" i="2"/>
  <c r="AP97" i="2" s="1"/>
  <c r="AM7" i="28"/>
  <c r="CL95" i="2"/>
  <c r="CL97" i="2" s="1"/>
  <c r="CI7" i="28"/>
  <c r="CX95" i="12"/>
  <c r="CX97" i="12" s="1"/>
  <c r="CU16" i="28"/>
  <c r="DV95" i="12"/>
  <c r="DV97" i="12" s="1"/>
  <c r="DS16" i="28"/>
  <c r="DJ95" i="12"/>
  <c r="DJ97" i="12" s="1"/>
  <c r="DG16" i="28"/>
  <c r="BZ95" i="12"/>
  <c r="BZ97" i="12" s="1"/>
  <c r="BW16" i="28"/>
  <c r="BM95" i="12"/>
  <c r="BM97" i="12" s="1"/>
  <c r="BJ16" i="28"/>
  <c r="CL95" i="12"/>
  <c r="CL97" i="12" s="1"/>
  <c r="CI16" i="28"/>
  <c r="BB95" i="12"/>
  <c r="BB97" i="12" s="1"/>
  <c r="AY16" i="28"/>
  <c r="CX95" i="10"/>
  <c r="CX97" i="10" s="1"/>
  <c r="CU14" i="28"/>
  <c r="BZ95" i="10"/>
  <c r="BZ97" i="10" s="1"/>
  <c r="BW14" i="28"/>
  <c r="DJ95" i="10"/>
  <c r="DJ97" i="10" s="1"/>
  <c r="DG14" i="28"/>
  <c r="CL95" i="10"/>
  <c r="CL97" i="10" s="1"/>
  <c r="CI14" i="28"/>
  <c r="AP95" i="10"/>
  <c r="AP97" i="10" s="1"/>
  <c r="AM14" i="28"/>
  <c r="BN95" i="10"/>
  <c r="BN97" i="10" s="1"/>
  <c r="BK14" i="28"/>
  <c r="BB95" i="10"/>
  <c r="BB97" i="10" s="1"/>
  <c r="AY14" i="28"/>
  <c r="CX95" i="9"/>
  <c r="CX97" i="9" s="1"/>
  <c r="CU13" i="28"/>
  <c r="DV95" i="9"/>
  <c r="DV97" i="9" s="1"/>
  <c r="DS13" i="28"/>
  <c r="DJ95" i="9"/>
  <c r="DJ97" i="9" s="1"/>
  <c r="DG13" i="28"/>
  <c r="AP95" i="9"/>
  <c r="AP97" i="9" s="1"/>
  <c r="AM13" i="28"/>
  <c r="BB95" i="9"/>
  <c r="BB97" i="9" s="1"/>
  <c r="AY13" i="28"/>
  <c r="CL95" i="9"/>
  <c r="CL97" i="9" s="1"/>
  <c r="CI13" i="28"/>
  <c r="BZ95" i="9"/>
  <c r="BZ97" i="9" s="1"/>
  <c r="BW13" i="28"/>
  <c r="BN95" i="9"/>
  <c r="BN97" i="9" s="1"/>
  <c r="BK13" i="28"/>
  <c r="BP95" i="6"/>
  <c r="BP97" i="6" s="1"/>
  <c r="BM11" i="28"/>
  <c r="BD95" i="6"/>
  <c r="BD97" i="6" s="1"/>
  <c r="BB11" i="28" s="1"/>
  <c r="BA11" i="28"/>
  <c r="CN95" i="6"/>
  <c r="CN97" i="6" s="1"/>
  <c r="CK11" i="28"/>
  <c r="CB95" i="6"/>
  <c r="CB97" i="6" s="1"/>
  <c r="BY11" i="28"/>
  <c r="DV95" i="6"/>
  <c r="DV97" i="6" s="1"/>
  <c r="DS11" i="28"/>
  <c r="DL95" i="6"/>
  <c r="DL97" i="6" s="1"/>
  <c r="DI11" i="28"/>
  <c r="CZ95" i="6"/>
  <c r="CZ97" i="6" s="1"/>
  <c r="CW11" i="28"/>
  <c r="AR7" i="13"/>
  <c r="AR36" i="13"/>
  <c r="CV15" i="28" l="1"/>
  <c r="BC95" i="11"/>
  <c r="BC97" i="11" s="1"/>
  <c r="BD95" i="11" s="1"/>
  <c r="DQ15" i="28"/>
  <c r="DT95" i="11"/>
  <c r="DT97" i="11" s="1"/>
  <c r="BK95" i="11"/>
  <c r="BH15" i="28"/>
  <c r="DH95" i="11"/>
  <c r="DE15" i="28"/>
  <c r="CJ97" i="11"/>
  <c r="BU15" i="28"/>
  <c r="BX95" i="11"/>
  <c r="CY97" i="11"/>
  <c r="CZ95" i="11" s="1"/>
  <c r="AN97" i="11"/>
  <c r="AD95" i="8"/>
  <c r="AD97" i="8" s="1"/>
  <c r="AB12" i="28" s="1"/>
  <c r="AR72" i="13"/>
  <c r="DS14" i="28"/>
  <c r="CH95" i="8"/>
  <c r="CH97" i="8" s="1"/>
  <c r="CE12" i="28"/>
  <c r="BA95" i="8"/>
  <c r="BA97" i="8" s="1"/>
  <c r="AX12" i="28"/>
  <c r="AM12" i="28"/>
  <c r="AP95" i="8"/>
  <c r="AP97" i="8" s="1"/>
  <c r="BW95" i="8"/>
  <c r="BW97" i="8" s="1"/>
  <c r="BT12" i="28"/>
  <c r="BL95" i="8"/>
  <c r="BL97" i="8" s="1"/>
  <c r="BI12" i="28"/>
  <c r="AQ95" i="12"/>
  <c r="AQ97" i="12" s="1"/>
  <c r="AO16" i="28" s="1"/>
  <c r="AN16" i="28"/>
  <c r="DE95" i="8"/>
  <c r="DE97" i="8" s="1"/>
  <c r="CS97" i="8"/>
  <c r="CY95" i="2"/>
  <c r="CY97" i="2" s="1"/>
  <c r="CV7" i="28"/>
  <c r="BC95" i="2"/>
  <c r="BC97" i="2" s="1"/>
  <c r="AZ7" i="28"/>
  <c r="AQ95" i="2"/>
  <c r="AQ97" i="2" s="1"/>
  <c r="AO7" i="28" s="1"/>
  <c r="AN7" i="28"/>
  <c r="CA95" i="2"/>
  <c r="CA97" i="2" s="1"/>
  <c r="BX7" i="28"/>
  <c r="DJ95" i="2"/>
  <c r="DJ97" i="2" s="1"/>
  <c r="DG7" i="28"/>
  <c r="DW95" i="2"/>
  <c r="DW97" i="2" s="1"/>
  <c r="DT7" i="28"/>
  <c r="CM95" i="2"/>
  <c r="CM97" i="2" s="1"/>
  <c r="CJ7" i="28"/>
  <c r="BO95" i="2"/>
  <c r="BO97" i="2" s="1"/>
  <c r="BL7" i="28"/>
  <c r="BC95" i="12"/>
  <c r="BC97" i="12" s="1"/>
  <c r="AZ16" i="28"/>
  <c r="CM95" i="12"/>
  <c r="CM97" i="12" s="1"/>
  <c r="CJ16" i="28"/>
  <c r="BN95" i="12"/>
  <c r="BN97" i="12" s="1"/>
  <c r="BK16" i="28"/>
  <c r="CA95" i="12"/>
  <c r="CA97" i="12" s="1"/>
  <c r="BX16" i="28"/>
  <c r="DK95" i="12"/>
  <c r="DK97" i="12" s="1"/>
  <c r="DH16" i="28"/>
  <c r="DW95" i="12"/>
  <c r="DW97" i="12" s="1"/>
  <c r="DT16" i="28"/>
  <c r="CY95" i="12"/>
  <c r="CY97" i="12" s="1"/>
  <c r="CV16" i="28"/>
  <c r="BC95" i="10"/>
  <c r="BC97" i="10" s="1"/>
  <c r="AZ14" i="28"/>
  <c r="DW95" i="10"/>
  <c r="DW97" i="10" s="1"/>
  <c r="DT14" i="28"/>
  <c r="DK95" i="10"/>
  <c r="DK97" i="10" s="1"/>
  <c r="DH14" i="28"/>
  <c r="BO95" i="10"/>
  <c r="BO97" i="10" s="1"/>
  <c r="BL14" i="28"/>
  <c r="CM95" i="10"/>
  <c r="CM97" i="10" s="1"/>
  <c r="CJ14" i="28"/>
  <c r="AQ95" i="10"/>
  <c r="AQ97" i="10" s="1"/>
  <c r="AO14" i="28" s="1"/>
  <c r="AN14" i="28"/>
  <c r="CA95" i="10"/>
  <c r="CA97" i="10" s="1"/>
  <c r="BX14" i="28"/>
  <c r="CY95" i="10"/>
  <c r="CY97" i="10" s="1"/>
  <c r="CV14" i="28"/>
  <c r="CM95" i="9"/>
  <c r="CM97" i="9" s="1"/>
  <c r="CJ13" i="28"/>
  <c r="BC95" i="9"/>
  <c r="BC97" i="9" s="1"/>
  <c r="AZ13" i="28"/>
  <c r="DK95" i="9"/>
  <c r="DK97" i="9" s="1"/>
  <c r="DH13" i="28"/>
  <c r="CA95" i="9"/>
  <c r="CA97" i="9" s="1"/>
  <c r="BX13" i="28"/>
  <c r="AQ95" i="9"/>
  <c r="AQ97" i="9" s="1"/>
  <c r="AO13" i="28" s="1"/>
  <c r="AN13" i="28"/>
  <c r="DW95" i="9"/>
  <c r="DW97" i="9" s="1"/>
  <c r="DT13" i="28"/>
  <c r="BO95" i="9"/>
  <c r="BO97" i="9" s="1"/>
  <c r="BL13" i="28"/>
  <c r="CY95" i="9"/>
  <c r="CY97" i="9" s="1"/>
  <c r="CV13" i="28"/>
  <c r="DA95" i="6"/>
  <c r="DA97" i="6" s="1"/>
  <c r="CX11" i="28"/>
  <c r="DM95" i="6"/>
  <c r="DM97" i="6" s="1"/>
  <c r="DJ11" i="28"/>
  <c r="CC95" i="6"/>
  <c r="CC97" i="6" s="1"/>
  <c r="BZ11" i="28"/>
  <c r="DW95" i="6"/>
  <c r="DW97" i="6" s="1"/>
  <c r="DT11" i="28"/>
  <c r="CO95" i="6"/>
  <c r="CO97" i="6" s="1"/>
  <c r="CL11" i="28"/>
  <c r="BQ95" i="6"/>
  <c r="BQ97" i="6" s="1"/>
  <c r="BO11" i="28" s="1"/>
  <c r="BN11" i="28"/>
  <c r="AR55" i="13"/>
  <c r="AH74" i="13"/>
  <c r="AR71" i="13"/>
  <c r="BA15" i="28" l="1"/>
  <c r="CW15" i="28"/>
  <c r="AO95" i="11"/>
  <c r="AL15" i="28"/>
  <c r="BX97" i="11"/>
  <c r="CZ97" i="11"/>
  <c r="CX15" i="28" s="1"/>
  <c r="BK97" i="11"/>
  <c r="BD97" i="11"/>
  <c r="BB15" i="28" s="1"/>
  <c r="DU95" i="11"/>
  <c r="DU97" i="11" s="1"/>
  <c r="DR15" i="28"/>
  <c r="CH15" i="28"/>
  <c r="CK95" i="11"/>
  <c r="DH97" i="11"/>
  <c r="CQ12" i="28"/>
  <c r="CT95" i="8"/>
  <c r="CT97" i="8" s="1"/>
  <c r="DC12" i="28"/>
  <c r="DF95" i="8"/>
  <c r="BM95" i="8"/>
  <c r="BM97" i="8" s="1"/>
  <c r="BJ12" i="28"/>
  <c r="BX95" i="8"/>
  <c r="BX97" i="8" s="1"/>
  <c r="BU12" i="28"/>
  <c r="AQ95" i="8"/>
  <c r="AQ97" i="8" s="1"/>
  <c r="AO12" i="28" s="1"/>
  <c r="AN12" i="28"/>
  <c r="BB95" i="8"/>
  <c r="BB97" i="8" s="1"/>
  <c r="AY12" i="28"/>
  <c r="CI95" i="8"/>
  <c r="CI97" i="8" s="1"/>
  <c r="CF12" i="28"/>
  <c r="CN95" i="2"/>
  <c r="CN97" i="2" s="1"/>
  <c r="CK7" i="28"/>
  <c r="CB95" i="2"/>
  <c r="CB97" i="2" s="1"/>
  <c r="BY7" i="28"/>
  <c r="DX95" i="2"/>
  <c r="DX97" i="2" s="1"/>
  <c r="DU7" i="28"/>
  <c r="BD95" i="2"/>
  <c r="BD97" i="2" s="1"/>
  <c r="BB7" i="28" s="1"/>
  <c r="BA7" i="28"/>
  <c r="DK95" i="2"/>
  <c r="DK97" i="2" s="1"/>
  <c r="DH7" i="28"/>
  <c r="BP95" i="2"/>
  <c r="BP97" i="2" s="1"/>
  <c r="BM7" i="28"/>
  <c r="CZ95" i="2"/>
  <c r="CZ97" i="2" s="1"/>
  <c r="CW7" i="28"/>
  <c r="CZ95" i="12"/>
  <c r="CZ97" i="12" s="1"/>
  <c r="CW16" i="28"/>
  <c r="DL95" i="12"/>
  <c r="DL97" i="12" s="1"/>
  <c r="DI16" i="28"/>
  <c r="CB95" i="12"/>
  <c r="CB97" i="12" s="1"/>
  <c r="BY16" i="28"/>
  <c r="BO95" i="12"/>
  <c r="BO97" i="12" s="1"/>
  <c r="BL16" i="28"/>
  <c r="CN95" i="12"/>
  <c r="CN97" i="12" s="1"/>
  <c r="CK16" i="28"/>
  <c r="DX95" i="12"/>
  <c r="DX97" i="12" s="1"/>
  <c r="DU16" i="28"/>
  <c r="BD95" i="12"/>
  <c r="BD97" i="12" s="1"/>
  <c r="BB16" i="28" s="1"/>
  <c r="BA16" i="28"/>
  <c r="DA95" i="11"/>
  <c r="CZ95" i="10"/>
  <c r="CZ97" i="10" s="1"/>
  <c r="CW14" i="28"/>
  <c r="BD95" i="10"/>
  <c r="BD97" i="10" s="1"/>
  <c r="BB14" i="28" s="1"/>
  <c r="BA14" i="28"/>
  <c r="CB95" i="10"/>
  <c r="CB97" i="10" s="1"/>
  <c r="BY14" i="28"/>
  <c r="BP95" i="10"/>
  <c r="BP97" i="10" s="1"/>
  <c r="BM14" i="28"/>
  <c r="DL95" i="10"/>
  <c r="DL97" i="10" s="1"/>
  <c r="DI14" i="28"/>
  <c r="DX95" i="10"/>
  <c r="DX97" i="10" s="1"/>
  <c r="DU14" i="28"/>
  <c r="CN95" i="10"/>
  <c r="CN97" i="10" s="1"/>
  <c r="CK14" i="28"/>
  <c r="DX95" i="9"/>
  <c r="DX97" i="9" s="1"/>
  <c r="DU13" i="28"/>
  <c r="BP95" i="9"/>
  <c r="BP97" i="9" s="1"/>
  <c r="BM13" i="28"/>
  <c r="CB95" i="9"/>
  <c r="CB97" i="9" s="1"/>
  <c r="BY13" i="28"/>
  <c r="DL95" i="9"/>
  <c r="DL97" i="9" s="1"/>
  <c r="DI13" i="28"/>
  <c r="BD95" i="9"/>
  <c r="BD97" i="9" s="1"/>
  <c r="BB13" i="28" s="1"/>
  <c r="BA13" i="28"/>
  <c r="CZ95" i="9"/>
  <c r="CZ97" i="9" s="1"/>
  <c r="CW13" i="28"/>
  <c r="CN95" i="9"/>
  <c r="CN97" i="9" s="1"/>
  <c r="CK13" i="28"/>
  <c r="CD95" i="6"/>
  <c r="CD97" i="6" s="1"/>
  <c r="CB11" i="28" s="1"/>
  <c r="CA11" i="28"/>
  <c r="CP95" i="6"/>
  <c r="CP97" i="6" s="1"/>
  <c r="CM11" i="28"/>
  <c r="DX95" i="6"/>
  <c r="DX97" i="6" s="1"/>
  <c r="DU11" i="28"/>
  <c r="DN95" i="6"/>
  <c r="DN97" i="6" s="1"/>
  <c r="DK11" i="28"/>
  <c r="DB95" i="6"/>
  <c r="DB97" i="6" s="1"/>
  <c r="CY11" i="28"/>
  <c r="AH82" i="13"/>
  <c r="AR74" i="13"/>
  <c r="AH62" i="13"/>
  <c r="DA97" i="11" l="1"/>
  <c r="DB95" i="11" s="1"/>
  <c r="CK97" i="11"/>
  <c r="DS15" i="28"/>
  <c r="DV95" i="11"/>
  <c r="DV97" i="11" s="1"/>
  <c r="DI95" i="11"/>
  <c r="DF15" i="28"/>
  <c r="BL95" i="11"/>
  <c r="BI15" i="28"/>
  <c r="BY95" i="11"/>
  <c r="BV15" i="28"/>
  <c r="AO97" i="11"/>
  <c r="CJ95" i="8"/>
  <c r="CJ97" i="8" s="1"/>
  <c r="CG12" i="28"/>
  <c r="AZ12" i="28"/>
  <c r="BC95" i="8"/>
  <c r="BC97" i="8" s="1"/>
  <c r="BV12" i="28"/>
  <c r="BY95" i="8"/>
  <c r="BY97" i="8" s="1"/>
  <c r="BN95" i="8"/>
  <c r="BN97" i="8" s="1"/>
  <c r="BK12" i="28"/>
  <c r="DF97" i="8"/>
  <c r="DR95" i="8"/>
  <c r="DR97" i="8" s="1"/>
  <c r="CU95" i="8"/>
  <c r="CU97" i="8" s="1"/>
  <c r="CR12" i="28"/>
  <c r="BQ95" i="2"/>
  <c r="BQ97" i="2" s="1"/>
  <c r="BO7" i="28" s="1"/>
  <c r="BN7" i="28"/>
  <c r="DA95" i="2"/>
  <c r="DA97" i="2" s="1"/>
  <c r="CX7" i="28"/>
  <c r="DL95" i="2"/>
  <c r="DL97" i="2" s="1"/>
  <c r="DI7" i="28"/>
  <c r="DY95" i="2"/>
  <c r="DY97" i="2" s="1"/>
  <c r="DV7" i="28"/>
  <c r="CC95" i="2"/>
  <c r="CC97" i="2" s="1"/>
  <c r="BZ7" i="28"/>
  <c r="CO95" i="2"/>
  <c r="CO97" i="2" s="1"/>
  <c r="CL7" i="28"/>
  <c r="CO95" i="12"/>
  <c r="CO97" i="12" s="1"/>
  <c r="CL16" i="28"/>
  <c r="DY95" i="12"/>
  <c r="DY97" i="12" s="1"/>
  <c r="DV16" i="28"/>
  <c r="BP95" i="12"/>
  <c r="BP97" i="12" s="1"/>
  <c r="BM16" i="28"/>
  <c r="CC95" i="12"/>
  <c r="CC97" i="12" s="1"/>
  <c r="BZ16" i="28"/>
  <c r="DM95" i="12"/>
  <c r="DM97" i="12" s="1"/>
  <c r="DJ16" i="28"/>
  <c r="DA95" i="12"/>
  <c r="DA97" i="12" s="1"/>
  <c r="CX16" i="28"/>
  <c r="CO95" i="10"/>
  <c r="CO97" i="10" s="1"/>
  <c r="CL14" i="28"/>
  <c r="DM95" i="10"/>
  <c r="DM97" i="10" s="1"/>
  <c r="DJ14" i="28"/>
  <c r="BQ95" i="10"/>
  <c r="BQ97" i="10" s="1"/>
  <c r="BO14" i="28" s="1"/>
  <c r="BN14" i="28"/>
  <c r="CC95" i="10"/>
  <c r="CC97" i="10" s="1"/>
  <c r="BZ14" i="28"/>
  <c r="DY95" i="10"/>
  <c r="DY97" i="10" s="1"/>
  <c r="DV14" i="28"/>
  <c r="DA95" i="10"/>
  <c r="DA97" i="10" s="1"/>
  <c r="CX14" i="28"/>
  <c r="CO95" i="9"/>
  <c r="CO97" i="9" s="1"/>
  <c r="CL13" i="28"/>
  <c r="DA95" i="9"/>
  <c r="DA97" i="9" s="1"/>
  <c r="CX13" i="28"/>
  <c r="DM95" i="9"/>
  <c r="DM97" i="9" s="1"/>
  <c r="DJ13" i="28"/>
  <c r="CC95" i="9"/>
  <c r="CC97" i="9" s="1"/>
  <c r="BZ13" i="28"/>
  <c r="BQ95" i="9"/>
  <c r="BQ97" i="9" s="1"/>
  <c r="BO13" i="28" s="1"/>
  <c r="BN13" i="28"/>
  <c r="DY95" i="9"/>
  <c r="DY97" i="9" s="1"/>
  <c r="DV13" i="28"/>
  <c r="DC95" i="6"/>
  <c r="DC97" i="6" s="1"/>
  <c r="CZ11" i="28"/>
  <c r="CQ95" i="6"/>
  <c r="CQ97" i="6" s="1"/>
  <c r="CO11" i="28" s="1"/>
  <c r="CN11" i="28"/>
  <c r="DO95" i="6"/>
  <c r="DO97" i="6" s="1"/>
  <c r="DL11" i="28"/>
  <c r="DY95" i="6"/>
  <c r="DY97" i="6" s="1"/>
  <c r="DV11" i="28"/>
  <c r="AH64" i="13"/>
  <c r="AR64" i="13" s="1"/>
  <c r="AR62" i="13"/>
  <c r="AH84" i="13"/>
  <c r="AH93" i="13" s="1"/>
  <c r="AH96" i="13" s="1"/>
  <c r="AR82" i="13"/>
  <c r="CY15" i="28" l="1"/>
  <c r="DB97" i="11"/>
  <c r="DC95" i="11" s="1"/>
  <c r="BL97" i="11"/>
  <c r="CI15" i="28"/>
  <c r="CL95" i="11"/>
  <c r="AM15" i="28"/>
  <c r="AP95" i="11"/>
  <c r="BY97" i="11"/>
  <c r="DI97" i="11"/>
  <c r="DW95" i="11"/>
  <c r="DW97" i="11" s="1"/>
  <c r="DT15" i="28"/>
  <c r="CV95" i="8"/>
  <c r="CV97" i="8" s="1"/>
  <c r="CS12" i="28"/>
  <c r="DS95" i="8"/>
  <c r="DP12" i="28"/>
  <c r="DG95" i="8"/>
  <c r="DG97" i="8" s="1"/>
  <c r="DD12" i="28"/>
  <c r="BO95" i="8"/>
  <c r="BO97" i="8" s="1"/>
  <c r="BL12" i="28"/>
  <c r="BZ95" i="8"/>
  <c r="BZ97" i="8" s="1"/>
  <c r="BW12" i="28"/>
  <c r="BD95" i="8"/>
  <c r="BD97" i="8" s="1"/>
  <c r="BB12" i="28" s="1"/>
  <c r="BA12" i="28"/>
  <c r="CH12" i="28"/>
  <c r="CK95" i="8"/>
  <c r="CK97" i="8" s="1"/>
  <c r="CD95" i="2"/>
  <c r="CD97" i="2" s="1"/>
  <c r="CB7" i="28" s="1"/>
  <c r="CA7" i="28"/>
  <c r="DM95" i="2"/>
  <c r="DM97" i="2" s="1"/>
  <c r="DJ7" i="28"/>
  <c r="DZ95" i="2"/>
  <c r="DZ97" i="2" s="1"/>
  <c r="DW7" i="28"/>
  <c r="CP95" i="2"/>
  <c r="CP97" i="2" s="1"/>
  <c r="CM7" i="28"/>
  <c r="DB95" i="2"/>
  <c r="DB97" i="2" s="1"/>
  <c r="CY7" i="28"/>
  <c r="DB95" i="12"/>
  <c r="DB97" i="12" s="1"/>
  <c r="CY16" i="28"/>
  <c r="DN95" i="12"/>
  <c r="DN97" i="12" s="1"/>
  <c r="DK16" i="28"/>
  <c r="CD95" i="12"/>
  <c r="CD97" i="12" s="1"/>
  <c r="CB16" i="28" s="1"/>
  <c r="CA16" i="28"/>
  <c r="BQ95" i="12"/>
  <c r="BQ97" i="12" s="1"/>
  <c r="BO16" i="28" s="1"/>
  <c r="BN16" i="28"/>
  <c r="DZ95" i="12"/>
  <c r="DZ97" i="12" s="1"/>
  <c r="DW16" i="28"/>
  <c r="CP95" i="12"/>
  <c r="CP97" i="12" s="1"/>
  <c r="CM16" i="28"/>
  <c r="DZ95" i="10"/>
  <c r="DZ97" i="10" s="1"/>
  <c r="DW14" i="28"/>
  <c r="CD95" i="10"/>
  <c r="CD97" i="10" s="1"/>
  <c r="CB14" i="28" s="1"/>
  <c r="CA14" i="28"/>
  <c r="DB95" i="10"/>
  <c r="DB97" i="10" s="1"/>
  <c r="CY14" i="28"/>
  <c r="DN95" i="10"/>
  <c r="DN97" i="10" s="1"/>
  <c r="DK14" i="28"/>
  <c r="CP95" i="10"/>
  <c r="CP97" i="10" s="1"/>
  <c r="CM14" i="28"/>
  <c r="DZ95" i="9"/>
  <c r="DZ97" i="9" s="1"/>
  <c r="DW13" i="28"/>
  <c r="CD95" i="9"/>
  <c r="CD97" i="9" s="1"/>
  <c r="CB13" i="28" s="1"/>
  <c r="CA13" i="28"/>
  <c r="DN95" i="9"/>
  <c r="DN97" i="9" s="1"/>
  <c r="DK13" i="28"/>
  <c r="DB95" i="9"/>
  <c r="DB97" i="9" s="1"/>
  <c r="CY13" i="28"/>
  <c r="CP95" i="9"/>
  <c r="CP97" i="9" s="1"/>
  <c r="CM13" i="28"/>
  <c r="DZ95" i="6"/>
  <c r="DZ97" i="6" s="1"/>
  <c r="DW11" i="28"/>
  <c r="DP95" i="6"/>
  <c r="DP97" i="6" s="1"/>
  <c r="DM11" i="28"/>
  <c r="DD95" i="6"/>
  <c r="DD97" i="6" s="1"/>
  <c r="DB11" i="28" s="1"/>
  <c r="DA11" i="28"/>
  <c r="AR96" i="13"/>
  <c r="AR97" i="13" s="1"/>
  <c r="AH97" i="13"/>
  <c r="AH86" i="13"/>
  <c r="AR86" i="13" s="1"/>
  <c r="AR84" i="13"/>
  <c r="AR93" i="13" s="1"/>
  <c r="DC97" i="11" l="1"/>
  <c r="DD95" i="11" s="1"/>
  <c r="DG15" i="28"/>
  <c r="DJ95" i="11"/>
  <c r="CZ15" i="28"/>
  <c r="AP97" i="11"/>
  <c r="CL97" i="11"/>
  <c r="BJ15" i="28"/>
  <c r="BM95" i="11"/>
  <c r="DX95" i="11"/>
  <c r="DX97" i="11" s="1"/>
  <c r="DU15" i="28"/>
  <c r="BZ95" i="11"/>
  <c r="BW15" i="28"/>
  <c r="CL95" i="8"/>
  <c r="CL97" i="8" s="1"/>
  <c r="CI12" i="28"/>
  <c r="AI95" i="13"/>
  <c r="AI97" i="13" s="1"/>
  <c r="AF17" i="28"/>
  <c r="CA95" i="8"/>
  <c r="CA97" i="8" s="1"/>
  <c r="BX12" i="28"/>
  <c r="BP95" i="8"/>
  <c r="BP97" i="8" s="1"/>
  <c r="BM12" i="28"/>
  <c r="DH95" i="8"/>
  <c r="DH97" i="8" s="1"/>
  <c r="DE12" i="28"/>
  <c r="EE95" i="8"/>
  <c r="EE97" i="8" s="1"/>
  <c r="DS97" i="8"/>
  <c r="CT12" i="28"/>
  <c r="CW95" i="8"/>
  <c r="CW97" i="8" s="1"/>
  <c r="DC95" i="2"/>
  <c r="DC97" i="2" s="1"/>
  <c r="CZ7" i="28"/>
  <c r="CQ95" i="2"/>
  <c r="CQ97" i="2" s="1"/>
  <c r="CO7" i="28" s="1"/>
  <c r="CN7" i="28"/>
  <c r="EA95" i="2"/>
  <c r="EA97" i="2" s="1"/>
  <c r="DX7" i="28"/>
  <c r="DN95" i="2"/>
  <c r="DN97" i="2" s="1"/>
  <c r="DK7" i="28"/>
  <c r="AS95" i="13"/>
  <c r="AS97" i="13" s="1"/>
  <c r="AP17" i="28"/>
  <c r="CQ95" i="12"/>
  <c r="CQ97" i="12" s="1"/>
  <c r="CO16" i="28" s="1"/>
  <c r="CN16" i="28"/>
  <c r="EA95" i="12"/>
  <c r="EA97" i="12" s="1"/>
  <c r="DX16" i="28"/>
  <c r="DO95" i="12"/>
  <c r="DO97" i="12" s="1"/>
  <c r="DL16" i="28"/>
  <c r="DC95" i="12"/>
  <c r="DC97" i="12" s="1"/>
  <c r="CZ16" i="28"/>
  <c r="CQ95" i="10"/>
  <c r="CQ97" i="10" s="1"/>
  <c r="CO14" i="28" s="1"/>
  <c r="CN14" i="28"/>
  <c r="EA95" i="10"/>
  <c r="EA97" i="10" s="1"/>
  <c r="DX14" i="28"/>
  <c r="DO95" i="10"/>
  <c r="DO97" i="10" s="1"/>
  <c r="DL14" i="28"/>
  <c r="DC95" i="10"/>
  <c r="DC97" i="10" s="1"/>
  <c r="CZ14" i="28"/>
  <c r="CQ95" i="9"/>
  <c r="CQ97" i="9" s="1"/>
  <c r="CO13" i="28" s="1"/>
  <c r="CN13" i="28"/>
  <c r="DC95" i="9"/>
  <c r="DC97" i="9" s="1"/>
  <c r="CZ13" i="28"/>
  <c r="DO95" i="9"/>
  <c r="DO97" i="9" s="1"/>
  <c r="DL13" i="28"/>
  <c r="EA95" i="9"/>
  <c r="EA97" i="9" s="1"/>
  <c r="DX13" i="28"/>
  <c r="DQ95" i="6"/>
  <c r="DQ97" i="6" s="1"/>
  <c r="DO11" i="28" s="1"/>
  <c r="DN11" i="28"/>
  <c r="EA95" i="6"/>
  <c r="EA97" i="6" s="1"/>
  <c r="DX11" i="28"/>
  <c r="B16" i="4"/>
  <c r="S6" i="3"/>
  <c r="T6" i="1"/>
  <c r="T6" i="7" s="1"/>
  <c r="Y6" i="1"/>
  <c r="Y6" i="7" s="1"/>
  <c r="Z6" i="1"/>
  <c r="Z6" i="7" s="1"/>
  <c r="AA6" i="1"/>
  <c r="AA6" i="7" s="1"/>
  <c r="AB6" i="1"/>
  <c r="AB6" i="7" s="1"/>
  <c r="AK6" i="1"/>
  <c r="AK6" i="7" s="1"/>
  <c r="AP6" i="1"/>
  <c r="AP6" i="7" s="1"/>
  <c r="AS6" i="1"/>
  <c r="AS6" i="7" s="1"/>
  <c r="AW6" i="1"/>
  <c r="AW6" i="7" s="1"/>
  <c r="BH6" i="1"/>
  <c r="BH6" i="7" s="1"/>
  <c r="BK6" i="1"/>
  <c r="BK6" i="7" s="1"/>
  <c r="BY6" i="1"/>
  <c r="BY6" i="7" s="1"/>
  <c r="CA6" i="1"/>
  <c r="CA6" i="7" s="1"/>
  <c r="CB6" i="1"/>
  <c r="CB6" i="7" s="1"/>
  <c r="CC6" i="1"/>
  <c r="CC6" i="7" s="1"/>
  <c r="CD6" i="1"/>
  <c r="CD6" i="7" s="1"/>
  <c r="CP6" i="1"/>
  <c r="CP6" i="7" s="1"/>
  <c r="CQ6" i="1"/>
  <c r="CQ6" i="7" s="1"/>
  <c r="CS6" i="1"/>
  <c r="CS6" i="7" s="1"/>
  <c r="CT6" i="1"/>
  <c r="CT6" i="7" s="1"/>
  <c r="CU6" i="1"/>
  <c r="CU6" i="7" s="1"/>
  <c r="CV6" i="1"/>
  <c r="CV6" i="7" s="1"/>
  <c r="CX6" i="1"/>
  <c r="CX6" i="7" s="1"/>
  <c r="DA15" i="28" l="1"/>
  <c r="DY95" i="11"/>
  <c r="DY97" i="11" s="1"/>
  <c r="DV15" i="28"/>
  <c r="CM95" i="11"/>
  <c r="CJ15" i="28"/>
  <c r="DD97" i="11"/>
  <c r="DB15" i="28" s="1"/>
  <c r="BM97" i="11"/>
  <c r="BZ97" i="11"/>
  <c r="AN15" i="28"/>
  <c r="AQ95" i="11"/>
  <c r="DJ97" i="11"/>
  <c r="BE95" i="13"/>
  <c r="BE97" i="13" s="1"/>
  <c r="BF95" i="13" s="1"/>
  <c r="BF97" i="13" s="1"/>
  <c r="CX95" i="8"/>
  <c r="CX97" i="8" s="1"/>
  <c r="CU12" i="28"/>
  <c r="DT95" i="8"/>
  <c r="DT97" i="8" s="1"/>
  <c r="DQ12" i="28"/>
  <c r="EC12" i="28"/>
  <c r="DI95" i="8"/>
  <c r="DI97" i="8" s="1"/>
  <c r="DF12" i="28"/>
  <c r="BQ95" i="8"/>
  <c r="BQ97" i="8" s="1"/>
  <c r="BO12" i="28" s="1"/>
  <c r="BN12" i="28"/>
  <c r="CB95" i="8"/>
  <c r="CB97" i="8" s="1"/>
  <c r="BY12" i="28"/>
  <c r="AJ95" i="13"/>
  <c r="AJ97" i="13" s="1"/>
  <c r="AG17" i="28"/>
  <c r="CJ12" i="28"/>
  <c r="CM95" i="8"/>
  <c r="CM97" i="8" s="1"/>
  <c r="EB95" i="2"/>
  <c r="EB97" i="2" s="1"/>
  <c r="DY7" i="28"/>
  <c r="DD95" i="2"/>
  <c r="DD97" i="2" s="1"/>
  <c r="DB7" i="28" s="1"/>
  <c r="DA7" i="28"/>
  <c r="DO95" i="2"/>
  <c r="DO97" i="2" s="1"/>
  <c r="DL7" i="28"/>
  <c r="AT95" i="13"/>
  <c r="AT97" i="13" s="1"/>
  <c r="AQ17" i="28"/>
  <c r="DD95" i="12"/>
  <c r="DD97" i="12" s="1"/>
  <c r="DB16" i="28" s="1"/>
  <c r="DA16" i="28"/>
  <c r="DP95" i="12"/>
  <c r="DP97" i="12" s="1"/>
  <c r="DM16" i="28"/>
  <c r="EB95" i="12"/>
  <c r="EB97" i="12" s="1"/>
  <c r="DY16" i="28"/>
  <c r="EB95" i="10"/>
  <c r="EB97" i="10" s="1"/>
  <c r="DY14" i="28"/>
  <c r="DD95" i="10"/>
  <c r="DD97" i="10" s="1"/>
  <c r="DB14" i="28" s="1"/>
  <c r="DA14" i="28"/>
  <c r="DP95" i="10"/>
  <c r="DP97" i="10" s="1"/>
  <c r="DM14" i="28"/>
  <c r="EB95" i="9"/>
  <c r="EB97" i="9" s="1"/>
  <c r="DY13" i="28"/>
  <c r="DD95" i="9"/>
  <c r="DD97" i="9" s="1"/>
  <c r="DB13" i="28" s="1"/>
  <c r="DA13" i="28"/>
  <c r="DP95" i="9"/>
  <c r="DP97" i="9" s="1"/>
  <c r="DM13" i="28"/>
  <c r="EB95" i="6"/>
  <c r="EB97" i="6" s="1"/>
  <c r="DY11" i="28"/>
  <c r="BH7" i="1"/>
  <c r="BH36" i="1"/>
  <c r="DD6" i="1"/>
  <c r="DD6" i="7" s="1"/>
  <c r="DC6" i="1"/>
  <c r="DC6" i="7" s="1"/>
  <c r="CL6" i="1"/>
  <c r="CL6" i="7" s="1"/>
  <c r="BU6" i="1"/>
  <c r="BU6" i="7" s="1"/>
  <c r="BC6" i="1"/>
  <c r="BC6" i="7" s="1"/>
  <c r="AL6" i="1"/>
  <c r="AL6" i="7" s="1"/>
  <c r="U6" i="1"/>
  <c r="U6" i="7" s="1"/>
  <c r="DB6" i="1"/>
  <c r="DB6" i="7" s="1"/>
  <c r="CK6" i="1"/>
  <c r="CK6" i="7" s="1"/>
  <c r="BT6" i="1"/>
  <c r="BT6" i="7" s="1"/>
  <c r="BB6" i="1"/>
  <c r="BB6" i="7" s="1"/>
  <c r="AK7" i="1"/>
  <c r="AK36" i="1"/>
  <c r="T7" i="1"/>
  <c r="T7" i="7" s="1"/>
  <c r="T37" i="7" s="1"/>
  <c r="T36" i="1"/>
  <c r="DA6" i="1"/>
  <c r="DA6" i="7" s="1"/>
  <c r="CJ6" i="1"/>
  <c r="CJ6" i="7" s="1"/>
  <c r="BS6" i="1"/>
  <c r="BS6" i="7" s="1"/>
  <c r="BA6" i="1"/>
  <c r="BA6" i="7" s="1"/>
  <c r="AJ6" i="1"/>
  <c r="AJ6" i="7" s="1"/>
  <c r="S6" i="1"/>
  <c r="S6" i="7" s="1"/>
  <c r="AQ6" i="1"/>
  <c r="AQ6" i="7" s="1"/>
  <c r="Y7" i="1"/>
  <c r="Y7" i="7" s="1"/>
  <c r="Y37" i="7" s="1"/>
  <c r="Y36" i="1"/>
  <c r="X6" i="1"/>
  <c r="X6" i="7" s="1"/>
  <c r="AN6" i="1"/>
  <c r="AN6" i="7" s="1"/>
  <c r="CI6" i="1"/>
  <c r="CI6" i="7" s="1"/>
  <c r="CH6" i="1"/>
  <c r="CH6" i="7" s="1"/>
  <c r="CX7" i="1"/>
  <c r="CX36" i="1"/>
  <c r="CG6" i="1"/>
  <c r="CG6" i="7" s="1"/>
  <c r="BO6" i="1"/>
  <c r="BO6" i="7" s="1"/>
  <c r="AX6" i="1"/>
  <c r="AX6" i="7" s="1"/>
  <c r="AG6" i="1"/>
  <c r="AG6" i="7" s="1"/>
  <c r="CP7" i="1"/>
  <c r="CP36" i="1"/>
  <c r="CP55" i="1" s="1"/>
  <c r="BV6" i="1"/>
  <c r="BV6" i="7" s="1"/>
  <c r="CZ6" i="1"/>
  <c r="CZ6" i="7" s="1"/>
  <c r="AY6" i="1"/>
  <c r="AY6" i="7" s="1"/>
  <c r="CW6" i="1"/>
  <c r="CW6" i="7" s="1"/>
  <c r="CF6" i="1"/>
  <c r="CF6" i="7" s="1"/>
  <c r="BN6" i="1"/>
  <c r="BN6" i="7" s="1"/>
  <c r="AW7" i="1"/>
  <c r="AW36" i="1"/>
  <c r="AF6" i="1"/>
  <c r="AF6" i="7" s="1"/>
  <c r="BI6" i="1"/>
  <c r="BI6" i="7" s="1"/>
  <c r="BX6" i="1"/>
  <c r="BX6" i="7" s="1"/>
  <c r="CN6" i="1"/>
  <c r="CN6" i="7" s="1"/>
  <c r="CM6" i="1"/>
  <c r="CM6" i="7" s="1"/>
  <c r="BQ6" i="1"/>
  <c r="BQ6" i="7" s="1"/>
  <c r="AH6" i="1"/>
  <c r="AH6" i="7" s="1"/>
  <c r="CV7" i="1"/>
  <c r="CV36" i="1"/>
  <c r="CD7" i="1"/>
  <c r="CD36" i="1"/>
  <c r="BM6" i="1"/>
  <c r="BM6" i="7" s="1"/>
  <c r="AV6" i="1"/>
  <c r="AV6" i="7" s="1"/>
  <c r="AD6" i="1"/>
  <c r="AD6" i="7" s="1"/>
  <c r="BZ6" i="1"/>
  <c r="BZ6" i="7" s="1"/>
  <c r="AO6" i="1"/>
  <c r="AO6" i="7" s="1"/>
  <c r="BF6" i="1"/>
  <c r="BF6" i="7" s="1"/>
  <c r="AM6" i="1"/>
  <c r="AM6" i="7" s="1"/>
  <c r="CU7" i="1"/>
  <c r="CU36" i="1"/>
  <c r="CC7" i="1"/>
  <c r="CC36" i="1"/>
  <c r="CC55" i="1" s="1"/>
  <c r="BL6" i="1"/>
  <c r="BL6" i="7" s="1"/>
  <c r="AU6" i="1"/>
  <c r="AU6" i="7" s="1"/>
  <c r="AC6" i="1"/>
  <c r="AC6" i="7" s="1"/>
  <c r="Z7" i="1"/>
  <c r="Z7" i="7" s="1"/>
  <c r="Z37" i="7" s="1"/>
  <c r="Z36" i="1"/>
  <c r="AP7" i="1"/>
  <c r="AP36" i="1"/>
  <c r="AP55" i="1" s="1"/>
  <c r="CO6" i="1"/>
  <c r="CO6" i="7" s="1"/>
  <c r="BW6" i="1"/>
  <c r="BW6" i="7" s="1"/>
  <c r="V6" i="1"/>
  <c r="AI6" i="1"/>
  <c r="AI6" i="7" s="1"/>
  <c r="BP6" i="1"/>
  <c r="BP6" i="7" s="1"/>
  <c r="CT7" i="1"/>
  <c r="CT36" i="1"/>
  <c r="CB7" i="1"/>
  <c r="CB36" i="1"/>
  <c r="BK7" i="1"/>
  <c r="BK36" i="1"/>
  <c r="AT6" i="1"/>
  <c r="AT6" i="7" s="1"/>
  <c r="AB7" i="1"/>
  <c r="AB7" i="7" s="1"/>
  <c r="AB37" i="7" s="1"/>
  <c r="AB36" i="1"/>
  <c r="CQ7" i="1"/>
  <c r="CQ36" i="1"/>
  <c r="BY7" i="1"/>
  <c r="BY36" i="1"/>
  <c r="BG6" i="1"/>
  <c r="BG6" i="7" s="1"/>
  <c r="W6" i="1"/>
  <c r="BD6" i="1"/>
  <c r="BD6" i="7" s="1"/>
  <c r="AZ6" i="1"/>
  <c r="AZ6" i="7" s="1"/>
  <c r="CY6" i="1"/>
  <c r="CY6" i="7" s="1"/>
  <c r="CS7" i="1"/>
  <c r="CS36" i="1"/>
  <c r="CS55" i="1" s="1"/>
  <c r="CA7" i="1"/>
  <c r="CA36" i="1"/>
  <c r="BJ6" i="1"/>
  <c r="BJ6" i="7" s="1"/>
  <c r="AS7" i="1"/>
  <c r="AS36" i="1"/>
  <c r="AS55" i="1" s="1"/>
  <c r="AA7" i="1"/>
  <c r="AA7" i="7" s="1"/>
  <c r="AA37" i="7" s="1"/>
  <c r="AA36" i="1"/>
  <c r="V6" i="3"/>
  <c r="AE6" i="3" s="1"/>
  <c r="W6" i="4"/>
  <c r="V6" i="4"/>
  <c r="S7" i="3"/>
  <c r="S71" i="3" s="1"/>
  <c r="S36" i="3"/>
  <c r="S55" i="3" s="1"/>
  <c r="S60" i="3" s="1"/>
  <c r="N6" i="1"/>
  <c r="N6" i="7" s="1"/>
  <c r="M6" i="1"/>
  <c r="M6" i="7" s="1"/>
  <c r="L6" i="1"/>
  <c r="L6" i="7" s="1"/>
  <c r="K6" i="1"/>
  <c r="K6" i="7" s="1"/>
  <c r="J6" i="1"/>
  <c r="W6" i="7" l="1"/>
  <c r="AQ97" i="11"/>
  <c r="AO15" i="28" s="1"/>
  <c r="BK15" i="28"/>
  <c r="BN95" i="11"/>
  <c r="CM97" i="11"/>
  <c r="DK95" i="11"/>
  <c r="DH15" i="28"/>
  <c r="CA95" i="11"/>
  <c r="BX15" i="28"/>
  <c r="DZ95" i="11"/>
  <c r="DZ97" i="11" s="1"/>
  <c r="DW15" i="28"/>
  <c r="BE6" i="7"/>
  <c r="DE6" i="7"/>
  <c r="CE6" i="7"/>
  <c r="BR6" i="7"/>
  <c r="AR6" i="7"/>
  <c r="CR6" i="7"/>
  <c r="V6" i="7"/>
  <c r="CS7" i="7"/>
  <c r="CQ7" i="7"/>
  <c r="AP7" i="7"/>
  <c r="CV7" i="7"/>
  <c r="AK7" i="7"/>
  <c r="CA7" i="7"/>
  <c r="BK7" i="7"/>
  <c r="CT7" i="7"/>
  <c r="CU7" i="7"/>
  <c r="AW7" i="7"/>
  <c r="CP7" i="7"/>
  <c r="BH7" i="7"/>
  <c r="AS7" i="7"/>
  <c r="BY7" i="7"/>
  <c r="CD7" i="7"/>
  <c r="CB7" i="7"/>
  <c r="CC7" i="7"/>
  <c r="CX7" i="7"/>
  <c r="BY55" i="1"/>
  <c r="BY60" i="1" s="1"/>
  <c r="AB55" i="1"/>
  <c r="Z55" i="1"/>
  <c r="Z60" i="1" s="1"/>
  <c r="CD55" i="1"/>
  <c r="CD60" i="1" s="1"/>
  <c r="CD62" i="1" s="1"/>
  <c r="T55" i="1"/>
  <c r="T60" i="1" s="1"/>
  <c r="CB55" i="1"/>
  <c r="CX55" i="1"/>
  <c r="CX60" i="1" s="1"/>
  <c r="AA55" i="1"/>
  <c r="AA60" i="1" s="1"/>
  <c r="AA62" i="1" s="1"/>
  <c r="CQ55" i="1"/>
  <c r="CQ60" i="1" s="1"/>
  <c r="CQ62" i="1" s="1"/>
  <c r="CV55" i="1"/>
  <c r="CV60" i="1" s="1"/>
  <c r="AK55" i="1"/>
  <c r="AK60" i="1" s="1"/>
  <c r="AK62" i="1" s="1"/>
  <c r="CA55" i="1"/>
  <c r="CA60" i="1" s="1"/>
  <c r="BK55" i="1"/>
  <c r="BK60" i="1" s="1"/>
  <c r="CT55" i="1"/>
  <c r="CT60" i="1" s="1"/>
  <c r="CT62" i="1" s="1"/>
  <c r="CU55" i="1"/>
  <c r="CU60" i="1" s="1"/>
  <c r="AW55" i="1"/>
  <c r="AW60" i="1" s="1"/>
  <c r="Y55" i="1"/>
  <c r="Y60" i="1" s="1"/>
  <c r="BH55" i="1"/>
  <c r="BH60" i="1" s="1"/>
  <c r="BC17" i="28"/>
  <c r="CN95" i="8"/>
  <c r="CN97" i="8" s="1"/>
  <c r="CK12" i="28"/>
  <c r="S72" i="3"/>
  <c r="AK95" i="13"/>
  <c r="AK97" i="13" s="1"/>
  <c r="AH17" i="28"/>
  <c r="BZ12" i="28"/>
  <c r="CC95" i="8"/>
  <c r="CC97" i="8" s="1"/>
  <c r="DJ95" i="8"/>
  <c r="DJ97" i="8" s="1"/>
  <c r="DG12" i="28"/>
  <c r="DU95" i="8"/>
  <c r="DU97" i="8" s="1"/>
  <c r="DR12" i="28"/>
  <c r="CV12" i="28"/>
  <c r="CY95" i="8"/>
  <c r="CY97" i="8" s="1"/>
  <c r="BR95" i="13"/>
  <c r="BR97" i="13" s="1"/>
  <c r="BP17" i="28" s="1"/>
  <c r="DP95" i="2"/>
  <c r="DP97" i="2" s="1"/>
  <c r="DM7" i="28"/>
  <c r="EC95" i="2"/>
  <c r="EC97" i="2" s="1"/>
  <c r="DZ7" i="28"/>
  <c r="AB71" i="1"/>
  <c r="AB71" i="7" s="1"/>
  <c r="Z55" i="7"/>
  <c r="Z61" i="7" s="1"/>
  <c r="Z71" i="1"/>
  <c r="Z71" i="7" s="1"/>
  <c r="Y55" i="7"/>
  <c r="Y61" i="7" s="1"/>
  <c r="Y71" i="1"/>
  <c r="Y71" i="7" s="1"/>
  <c r="T55" i="7"/>
  <c r="T61" i="7" s="1"/>
  <c r="T71" i="1"/>
  <c r="AA71" i="1"/>
  <c r="AA71" i="7" s="1"/>
  <c r="AU95" i="13"/>
  <c r="AU97" i="13" s="1"/>
  <c r="AR17" i="28"/>
  <c r="BG95" i="13"/>
  <c r="BG97" i="13" s="1"/>
  <c r="BD17" i="28"/>
  <c r="EC95" i="12"/>
  <c r="EC97" i="12" s="1"/>
  <c r="DZ16" i="28"/>
  <c r="DQ95" i="12"/>
  <c r="DQ97" i="12" s="1"/>
  <c r="DO16" i="28" s="1"/>
  <c r="DN16" i="28"/>
  <c r="DQ95" i="10"/>
  <c r="DQ97" i="10" s="1"/>
  <c r="DO14" i="28" s="1"/>
  <c r="DN14" i="28"/>
  <c r="EC95" i="10"/>
  <c r="EC97" i="10" s="1"/>
  <c r="DZ14" i="28"/>
  <c r="DQ95" i="9"/>
  <c r="DQ97" i="9" s="1"/>
  <c r="DO13" i="28" s="1"/>
  <c r="DN13" i="28"/>
  <c r="EC95" i="9"/>
  <c r="EC97" i="9" s="1"/>
  <c r="DZ13" i="28"/>
  <c r="EC95" i="6"/>
  <c r="EC97" i="6" s="1"/>
  <c r="DZ11" i="28"/>
  <c r="BE6" i="1"/>
  <c r="AG7" i="1"/>
  <c r="AG36" i="1"/>
  <c r="CF7" i="1"/>
  <c r="CR6" i="1"/>
  <c r="CF36" i="1"/>
  <c r="CF55" i="1" s="1"/>
  <c r="BC7" i="1"/>
  <c r="BC36" i="1"/>
  <c r="BC55" i="1" s="1"/>
  <c r="CW7" i="1"/>
  <c r="CW36" i="1"/>
  <c r="BU7" i="1"/>
  <c r="BU36" i="1"/>
  <c r="P6" i="1"/>
  <c r="CS60" i="1"/>
  <c r="BL7" i="1"/>
  <c r="BL36" i="1"/>
  <c r="AD7" i="1"/>
  <c r="AD7" i="7" s="1"/>
  <c r="AD37" i="7" s="1"/>
  <c r="AD36" i="1"/>
  <c r="CN7" i="1"/>
  <c r="CN36" i="1"/>
  <c r="AY7" i="1"/>
  <c r="AY36" i="1"/>
  <c r="BF7" i="1"/>
  <c r="BR6" i="1"/>
  <c r="BF36" i="1"/>
  <c r="BF55" i="1" s="1"/>
  <c r="U7" i="1"/>
  <c r="U7" i="7" s="1"/>
  <c r="U37" i="7" s="1"/>
  <c r="U36" i="1"/>
  <c r="K7" i="1"/>
  <c r="K7" i="7" s="1"/>
  <c r="K36" i="1"/>
  <c r="DA7" i="1"/>
  <c r="DA36" i="1"/>
  <c r="BJ7" i="1"/>
  <c r="BJ36" i="1"/>
  <c r="N7" i="1"/>
  <c r="N7" i="7" s="1"/>
  <c r="N36" i="1"/>
  <c r="AU7" i="1"/>
  <c r="AU36" i="1"/>
  <c r="CC60" i="1"/>
  <c r="CC62" i="1" s="1"/>
  <c r="AV7" i="1"/>
  <c r="AV36" i="1"/>
  <c r="BX7" i="1"/>
  <c r="BX36" i="1"/>
  <c r="CZ7" i="1"/>
  <c r="CZ36" i="1"/>
  <c r="CY7" i="1"/>
  <c r="CY36" i="1"/>
  <c r="BW7" i="1"/>
  <c r="BW36" i="1"/>
  <c r="AJ7" i="1"/>
  <c r="AJ36" i="1"/>
  <c r="BT7" i="1"/>
  <c r="BT36" i="1"/>
  <c r="DC7" i="1"/>
  <c r="DC36" i="1"/>
  <c r="DC55" i="1" s="1"/>
  <c r="L7" i="1"/>
  <c r="L7" i="7" s="1"/>
  <c r="L36" i="1"/>
  <c r="AT7" i="1"/>
  <c r="AT36" i="1"/>
  <c r="BM7" i="1"/>
  <c r="BM36" i="1"/>
  <c r="BI7" i="1"/>
  <c r="BI36" i="1"/>
  <c r="BV7" i="1"/>
  <c r="BV36" i="1"/>
  <c r="CH7" i="1"/>
  <c r="CH36" i="1"/>
  <c r="W7" i="1"/>
  <c r="W36" i="1"/>
  <c r="AH7" i="1"/>
  <c r="AH36" i="1"/>
  <c r="AO7" i="1"/>
  <c r="AO36" i="1"/>
  <c r="M7" i="1"/>
  <c r="M7" i="7" s="1"/>
  <c r="M36" i="1"/>
  <c r="CL7" i="1"/>
  <c r="CL36" i="1"/>
  <c r="AZ7" i="1"/>
  <c r="AZ36" i="1"/>
  <c r="BA7" i="1"/>
  <c r="BA36" i="1"/>
  <c r="CK7" i="1"/>
  <c r="CK36" i="1"/>
  <c r="DD7" i="1"/>
  <c r="DD36" i="1"/>
  <c r="X7" i="1"/>
  <c r="X7" i="7" s="1"/>
  <c r="X37" i="7" s="1"/>
  <c r="X36" i="1"/>
  <c r="CO7" i="1"/>
  <c r="CO36" i="1"/>
  <c r="AF7" i="1"/>
  <c r="AR6" i="1"/>
  <c r="AF36" i="1"/>
  <c r="AF55" i="1" s="1"/>
  <c r="CI7" i="1"/>
  <c r="CI36" i="1"/>
  <c r="I6" i="1"/>
  <c r="I6" i="7" s="1"/>
  <c r="CJ7" i="1"/>
  <c r="CJ36" i="1"/>
  <c r="J7" i="1"/>
  <c r="J36" i="1"/>
  <c r="BN7" i="1"/>
  <c r="BN36" i="1"/>
  <c r="AX7" i="1"/>
  <c r="AX36" i="1"/>
  <c r="AL7" i="1"/>
  <c r="AL36" i="1"/>
  <c r="AC7" i="1"/>
  <c r="AC7" i="7" s="1"/>
  <c r="AC37" i="7" s="1"/>
  <c r="AC36" i="1"/>
  <c r="BQ7" i="1"/>
  <c r="BQ36" i="1"/>
  <c r="BO7" i="1"/>
  <c r="BO36" i="1"/>
  <c r="BZ7" i="1"/>
  <c r="BZ36" i="1"/>
  <c r="AI7" i="1"/>
  <c r="AI36" i="1"/>
  <c r="AQ7" i="1"/>
  <c r="AQ36" i="1"/>
  <c r="S7" i="1"/>
  <c r="S36" i="1"/>
  <c r="S55" i="1" s="1"/>
  <c r="AE6" i="1"/>
  <c r="AM7" i="1"/>
  <c r="AM36" i="1"/>
  <c r="CP60" i="1"/>
  <c r="CP62" i="1" s="1"/>
  <c r="BS7" i="1"/>
  <c r="CE6" i="1"/>
  <c r="BS36" i="1"/>
  <c r="BS55" i="1" s="1"/>
  <c r="DB7" i="1"/>
  <c r="DB36" i="1"/>
  <c r="AS60" i="1"/>
  <c r="BG7" i="1"/>
  <c r="BG36" i="1"/>
  <c r="BP7" i="1"/>
  <c r="BP36" i="1"/>
  <c r="BP55" i="1" s="1"/>
  <c r="CM7" i="1"/>
  <c r="CM36" i="1"/>
  <c r="CG7" i="1"/>
  <c r="CG36" i="1"/>
  <c r="Q6" i="1"/>
  <c r="DE6" i="1"/>
  <c r="V7" i="1"/>
  <c r="V36" i="1"/>
  <c r="BB7" i="1"/>
  <c r="BB36" i="1"/>
  <c r="F6" i="1"/>
  <c r="F6" i="7" s="1"/>
  <c r="G6" i="1"/>
  <c r="G6" i="7" s="1"/>
  <c r="H6" i="1"/>
  <c r="H6" i="7" s="1"/>
  <c r="BD7" i="1"/>
  <c r="BD36" i="1"/>
  <c r="AP60" i="1"/>
  <c r="AP62" i="1" s="1"/>
  <c r="AN7" i="1"/>
  <c r="AN36" i="1"/>
  <c r="V7" i="3"/>
  <c r="V36" i="3"/>
  <c r="O6" i="1"/>
  <c r="W7" i="4"/>
  <c r="W71" i="4" s="1"/>
  <c r="W72" i="4" s="1"/>
  <c r="W36" i="4"/>
  <c r="AE6" i="4"/>
  <c r="V7" i="4"/>
  <c r="V71" i="4" s="1"/>
  <c r="V36" i="4"/>
  <c r="V55" i="4" s="1"/>
  <c r="Q6" i="3"/>
  <c r="P6" i="3"/>
  <c r="O6" i="3"/>
  <c r="AE6" i="7" l="1"/>
  <c r="DX15" i="28"/>
  <c r="EA95" i="11"/>
  <c r="EA97" i="11" s="1"/>
  <c r="DK97" i="11"/>
  <c r="CK15" i="28"/>
  <c r="CN95" i="11"/>
  <c r="BN97" i="11"/>
  <c r="CA97" i="11"/>
  <c r="CB60" i="1"/>
  <c r="CB62" i="1" s="1"/>
  <c r="CR89" i="1"/>
  <c r="AB60" i="1"/>
  <c r="AB62" i="1" s="1"/>
  <c r="AR89" i="1"/>
  <c r="Q6" i="7"/>
  <c r="T72" i="1"/>
  <c r="T72" i="7" s="1"/>
  <c r="T82" i="7" s="1"/>
  <c r="T84" i="7" s="1"/>
  <c r="T71" i="7"/>
  <c r="S74" i="3"/>
  <c r="CR90" i="1"/>
  <c r="CR91" i="1"/>
  <c r="DE90" i="1"/>
  <c r="DE91" i="1"/>
  <c r="BE90" i="1"/>
  <c r="BE91" i="1"/>
  <c r="CX37" i="7"/>
  <c r="BY37" i="7"/>
  <c r="AW37" i="7"/>
  <c r="CA37" i="7"/>
  <c r="CQ37" i="7"/>
  <c r="CC37" i="7"/>
  <c r="AS37" i="7"/>
  <c r="CU37" i="7"/>
  <c r="AK37" i="7"/>
  <c r="CS37" i="7"/>
  <c r="CB37" i="7"/>
  <c r="BH37" i="7"/>
  <c r="CT37" i="7"/>
  <c r="CV37" i="7"/>
  <c r="CD37" i="7"/>
  <c r="CP37" i="7"/>
  <c r="BK37" i="7"/>
  <c r="AP37" i="7"/>
  <c r="W7" i="7"/>
  <c r="W37" i="7" s="1"/>
  <c r="W55" i="7" s="1"/>
  <c r="W61" i="7" s="1"/>
  <c r="P6" i="7"/>
  <c r="O6" i="7"/>
  <c r="V7" i="7"/>
  <c r="V37" i="7" s="1"/>
  <c r="V55" i="7" s="1"/>
  <c r="V61" i="7" s="1"/>
  <c r="BD7" i="7"/>
  <c r="J6" i="7"/>
  <c r="DB7" i="7"/>
  <c r="AN7" i="7"/>
  <c r="AM7" i="7"/>
  <c r="CI7" i="7"/>
  <c r="AU7" i="7"/>
  <c r="BJ7" i="7"/>
  <c r="CF7" i="7"/>
  <c r="CG7" i="7"/>
  <c r="BP7" i="7"/>
  <c r="BS7" i="7"/>
  <c r="AQ7" i="7"/>
  <c r="BZ7" i="7"/>
  <c r="BQ7" i="7"/>
  <c r="AL7" i="7"/>
  <c r="BN7" i="7"/>
  <c r="CJ7" i="7"/>
  <c r="CO7" i="7"/>
  <c r="DD7" i="7"/>
  <c r="BA7" i="7"/>
  <c r="CL7" i="7"/>
  <c r="AO7" i="7"/>
  <c r="BV7" i="7"/>
  <c r="BM7" i="7"/>
  <c r="BT7" i="7"/>
  <c r="BW7" i="7"/>
  <c r="CZ7" i="7"/>
  <c r="AV7" i="7"/>
  <c r="BF7" i="7"/>
  <c r="CN7" i="7"/>
  <c r="BL7" i="7"/>
  <c r="BU7" i="7"/>
  <c r="BC7" i="7"/>
  <c r="AG7" i="7"/>
  <c r="DA7" i="7"/>
  <c r="BB7" i="7"/>
  <c r="CM7" i="7"/>
  <c r="BG7" i="7"/>
  <c r="S71" i="1"/>
  <c r="S7" i="7"/>
  <c r="AI7" i="7"/>
  <c r="BO7" i="7"/>
  <c r="AX7" i="7"/>
  <c r="AF7" i="7"/>
  <c r="CK7" i="7"/>
  <c r="AZ7" i="7"/>
  <c r="AH7" i="7"/>
  <c r="CH7" i="7"/>
  <c r="BI7" i="7"/>
  <c r="AT7" i="7"/>
  <c r="DC7" i="7"/>
  <c r="AJ7" i="7"/>
  <c r="CY7" i="7"/>
  <c r="BX7" i="7"/>
  <c r="AY7" i="7"/>
  <c r="CW7" i="7"/>
  <c r="CU62" i="1"/>
  <c r="CX62" i="1"/>
  <c r="AK64" i="1"/>
  <c r="Y62" i="1"/>
  <c r="BK62" i="1"/>
  <c r="BH62" i="1"/>
  <c r="CV62" i="1"/>
  <c r="CA62" i="1"/>
  <c r="Z62" i="1"/>
  <c r="AW62" i="1"/>
  <c r="T62" i="1"/>
  <c r="BY62" i="1"/>
  <c r="CM55" i="1"/>
  <c r="CM60" i="1" s="1"/>
  <c r="CM62" i="1" s="1"/>
  <c r="BG55" i="1"/>
  <c r="BG60" i="1" s="1"/>
  <c r="BG62" i="1" s="1"/>
  <c r="CJ55" i="1"/>
  <c r="CJ60" i="1" s="1"/>
  <c r="AU55" i="1"/>
  <c r="AU60" i="1" s="1"/>
  <c r="BJ55" i="1"/>
  <c r="BJ60" i="1" s="1"/>
  <c r="K55" i="1"/>
  <c r="K60" i="1" s="1"/>
  <c r="K62" i="1" s="1"/>
  <c r="K62" i="7" s="1"/>
  <c r="CW55" i="1"/>
  <c r="CW60" i="1" s="1"/>
  <c r="CW62" i="1" s="1"/>
  <c r="AM55" i="1"/>
  <c r="AM60" i="1" s="1"/>
  <c r="AM62" i="1" s="1"/>
  <c r="AI55" i="1"/>
  <c r="AI60" i="1" s="1"/>
  <c r="BO55" i="1"/>
  <c r="AC55" i="1"/>
  <c r="AC60" i="1" s="1"/>
  <c r="AX55" i="1"/>
  <c r="AX60" i="1" s="1"/>
  <c r="CO55" i="1"/>
  <c r="DD55" i="1"/>
  <c r="DD60" i="1" s="1"/>
  <c r="DD62" i="1" s="1"/>
  <c r="BA55" i="1"/>
  <c r="BA60" i="1" s="1"/>
  <c r="CL55" i="1"/>
  <c r="CL60" i="1" s="1"/>
  <c r="AO55" i="1"/>
  <c r="W55" i="1"/>
  <c r="W60" i="1" s="1"/>
  <c r="BV55" i="1"/>
  <c r="BV60" i="1" s="1"/>
  <c r="BM55" i="1"/>
  <c r="BM60" i="1" s="1"/>
  <c r="L55" i="1"/>
  <c r="L60" i="1" s="1"/>
  <c r="BT55" i="1"/>
  <c r="BT60" i="1" s="1"/>
  <c r="BT62" i="1" s="1"/>
  <c r="BW55" i="1"/>
  <c r="BW60" i="1" s="1"/>
  <c r="BW62" i="1" s="1"/>
  <c r="CZ55" i="1"/>
  <c r="CZ60" i="1" s="1"/>
  <c r="CZ62" i="1" s="1"/>
  <c r="AV55" i="1"/>
  <c r="AV60" i="1" s="1"/>
  <c r="AV62" i="1" s="1"/>
  <c r="CN55" i="1"/>
  <c r="CN60" i="1" s="1"/>
  <c r="BL55" i="1"/>
  <c r="BL60" i="1" s="1"/>
  <c r="BL62" i="1" s="1"/>
  <c r="V55" i="1"/>
  <c r="V60" i="1" s="1"/>
  <c r="V62" i="1" s="1"/>
  <c r="V64" i="1" s="1"/>
  <c r="N55" i="1"/>
  <c r="N60" i="1" s="1"/>
  <c r="DA55" i="1"/>
  <c r="DA60" i="1" s="1"/>
  <c r="DA62" i="1" s="1"/>
  <c r="U55" i="1"/>
  <c r="BU55" i="1"/>
  <c r="BU60" i="1" s="1"/>
  <c r="AN55" i="1"/>
  <c r="AN60" i="1" s="1"/>
  <c r="BB55" i="1"/>
  <c r="CG55" i="1"/>
  <c r="J55" i="1"/>
  <c r="BD55" i="1"/>
  <c r="BD60" i="1" s="1"/>
  <c r="BD62" i="1" s="1"/>
  <c r="DB55" i="1"/>
  <c r="AQ55" i="1"/>
  <c r="AQ60" i="1" s="1"/>
  <c r="AQ62" i="1" s="1"/>
  <c r="BZ55" i="1"/>
  <c r="BZ60" i="1" s="1"/>
  <c r="BQ55" i="1"/>
  <c r="BQ60" i="1" s="1"/>
  <c r="BQ62" i="1" s="1"/>
  <c r="AL55" i="1"/>
  <c r="AL60" i="1" s="1"/>
  <c r="BN55" i="1"/>
  <c r="BN60" i="1" s="1"/>
  <c r="CI55" i="1"/>
  <c r="CI60" i="1" s="1"/>
  <c r="CI62" i="1" s="1"/>
  <c r="X55" i="1"/>
  <c r="X60" i="1" s="1"/>
  <c r="X62" i="1" s="1"/>
  <c r="X62" i="7" s="1"/>
  <c r="CK55" i="1"/>
  <c r="CK60" i="1" s="1"/>
  <c r="AZ55" i="1"/>
  <c r="AZ60" i="1" s="1"/>
  <c r="AZ62" i="1" s="1"/>
  <c r="M55" i="1"/>
  <c r="M60" i="1" s="1"/>
  <c r="M62" i="1" s="1"/>
  <c r="M62" i="7" s="1"/>
  <c r="AH55" i="1"/>
  <c r="AH60" i="1" s="1"/>
  <c r="AH62" i="1" s="1"/>
  <c r="CH55" i="1"/>
  <c r="CH60" i="1" s="1"/>
  <c r="BI55" i="1"/>
  <c r="AT55" i="1"/>
  <c r="AJ55" i="1"/>
  <c r="AJ60" i="1" s="1"/>
  <c r="AJ62" i="1" s="1"/>
  <c r="CY55" i="1"/>
  <c r="CY60" i="1" s="1"/>
  <c r="BX55" i="1"/>
  <c r="BX60" i="1" s="1"/>
  <c r="AY55" i="1"/>
  <c r="AY60" i="1" s="1"/>
  <c r="AD55" i="1"/>
  <c r="AD60" i="1" s="1"/>
  <c r="AD62" i="1" s="1"/>
  <c r="AG55" i="1"/>
  <c r="AG60" i="1" s="1"/>
  <c r="AG62" i="1" s="1"/>
  <c r="V55" i="3"/>
  <c r="V60" i="3" s="1"/>
  <c r="W55" i="4"/>
  <c r="W60" i="4" s="1"/>
  <c r="W62" i="4" s="1"/>
  <c r="BS95" i="13"/>
  <c r="CE95" i="13" s="1"/>
  <c r="CE97" i="13" s="1"/>
  <c r="CC17" i="28" s="1"/>
  <c r="Z72" i="1"/>
  <c r="Z72" i="7" s="1"/>
  <c r="Z82" i="7" s="1"/>
  <c r="Z84" i="7" s="1"/>
  <c r="AB72" i="1"/>
  <c r="AB72" i="7" s="1"/>
  <c r="AB82" i="7" s="1"/>
  <c r="AB84" i="7" s="1"/>
  <c r="AA72" i="1"/>
  <c r="AA72" i="7" s="1"/>
  <c r="AA82" i="7" s="1"/>
  <c r="AA84" i="7" s="1"/>
  <c r="Y72" i="1"/>
  <c r="Y72" i="7" s="1"/>
  <c r="Y82" i="7" s="1"/>
  <c r="Y84" i="7" s="1"/>
  <c r="DV95" i="8"/>
  <c r="DV97" i="8" s="1"/>
  <c r="DS12" i="28"/>
  <c r="AE7" i="3"/>
  <c r="V71" i="3"/>
  <c r="L71" i="1"/>
  <c r="L71" i="7" s="1"/>
  <c r="L37" i="7"/>
  <c r="L55" i="7" s="1"/>
  <c r="L61" i="7" s="1"/>
  <c r="DK95" i="8"/>
  <c r="DK97" i="8" s="1"/>
  <c r="DH12" i="28"/>
  <c r="M71" i="1"/>
  <c r="M71" i="7" s="1"/>
  <c r="M37" i="7"/>
  <c r="M55" i="7" s="1"/>
  <c r="M61" i="7" s="1"/>
  <c r="CD95" i="8"/>
  <c r="CD97" i="8" s="1"/>
  <c r="CB12" i="28" s="1"/>
  <c r="CA12" i="28"/>
  <c r="AL95" i="13"/>
  <c r="AL97" i="13" s="1"/>
  <c r="AI17" i="28"/>
  <c r="J71" i="1"/>
  <c r="J71" i="7" s="1"/>
  <c r="N71" i="1"/>
  <c r="N71" i="7" s="1"/>
  <c r="N37" i="7"/>
  <c r="N55" i="7" s="1"/>
  <c r="N61" i="7" s="1"/>
  <c r="S82" i="3"/>
  <c r="S84" i="3" s="1"/>
  <c r="S86" i="3" s="1"/>
  <c r="CZ95" i="8"/>
  <c r="CZ97" i="8" s="1"/>
  <c r="CW12" i="28"/>
  <c r="K37" i="7"/>
  <c r="K55" i="7" s="1"/>
  <c r="K61" i="7" s="1"/>
  <c r="K71" i="1"/>
  <c r="K71" i="7" s="1"/>
  <c r="CO95" i="8"/>
  <c r="CO97" i="8" s="1"/>
  <c r="CL12" i="28"/>
  <c r="ED95" i="2"/>
  <c r="ED97" i="2" s="1"/>
  <c r="EB7" i="28" s="1"/>
  <c r="EA7" i="28"/>
  <c r="DQ95" i="2"/>
  <c r="DQ97" i="2" s="1"/>
  <c r="DO7" i="28" s="1"/>
  <c r="DN7" i="28"/>
  <c r="AC71" i="1"/>
  <c r="AC71" i="7" s="1"/>
  <c r="AA64" i="1"/>
  <c r="U55" i="7"/>
  <c r="U61" i="7" s="1"/>
  <c r="U71" i="1"/>
  <c r="U71" i="7" s="1"/>
  <c r="CD64" i="1"/>
  <c r="W71" i="1"/>
  <c r="AD71" i="1"/>
  <c r="AD71" i="7" s="1"/>
  <c r="V71" i="1"/>
  <c r="CQ64" i="1"/>
  <c r="CP64" i="1"/>
  <c r="AP64" i="1"/>
  <c r="CC64" i="1"/>
  <c r="X55" i="7"/>
  <c r="X61" i="7" s="1"/>
  <c r="X71" i="1"/>
  <c r="X71" i="7" s="1"/>
  <c r="CT64" i="1"/>
  <c r="BH95" i="13"/>
  <c r="BH97" i="13" s="1"/>
  <c r="BE17" i="28"/>
  <c r="AV95" i="13"/>
  <c r="AV97" i="13" s="1"/>
  <c r="AS17" i="28"/>
  <c r="ED95" i="12"/>
  <c r="ED97" i="12" s="1"/>
  <c r="EB16" i="28" s="1"/>
  <c r="EA16" i="28"/>
  <c r="ED95" i="10"/>
  <c r="ED97" i="10" s="1"/>
  <c r="EB14" i="28" s="1"/>
  <c r="EA14" i="28"/>
  <c r="ED95" i="9"/>
  <c r="ED97" i="9" s="1"/>
  <c r="EB13" i="28" s="1"/>
  <c r="EA13" i="28"/>
  <c r="ED95" i="6"/>
  <c r="ED97" i="6" s="1"/>
  <c r="EB11" i="28" s="1"/>
  <c r="EA11" i="28"/>
  <c r="V72" i="4"/>
  <c r="AE72" i="4" s="1"/>
  <c r="AE71" i="4"/>
  <c r="AE36" i="3"/>
  <c r="BR7" i="1"/>
  <c r="BE7" i="1"/>
  <c r="DE7" i="1"/>
  <c r="CR36" i="1"/>
  <c r="CS62" i="1"/>
  <c r="BS60" i="1"/>
  <c r="AR36" i="1"/>
  <c r="G7" i="1"/>
  <c r="G36" i="1"/>
  <c r="BR36" i="1"/>
  <c r="BP60" i="1"/>
  <c r="BP62" i="1" s="1"/>
  <c r="CF60" i="1"/>
  <c r="Q7" i="1"/>
  <c r="Q36" i="1"/>
  <c r="P7" i="1"/>
  <c r="P36" i="1"/>
  <c r="CE7" i="1"/>
  <c r="DE36" i="1"/>
  <c r="DC60" i="1"/>
  <c r="DC62" i="1" s="1"/>
  <c r="AE36" i="1"/>
  <c r="CR7" i="1"/>
  <c r="H7" i="1"/>
  <c r="H7" i="7" s="1"/>
  <c r="H36" i="1"/>
  <c r="CE36" i="1"/>
  <c r="I7" i="1"/>
  <c r="I7" i="7" s="1"/>
  <c r="I36" i="1"/>
  <c r="BE36" i="1"/>
  <c r="BC60" i="1"/>
  <c r="BC62" i="1" s="1"/>
  <c r="F7" i="1"/>
  <c r="F7" i="7" s="1"/>
  <c r="F36" i="1"/>
  <c r="F55" i="1" s="1"/>
  <c r="F60" i="1" s="1"/>
  <c r="AF60" i="1"/>
  <c r="AS62" i="1"/>
  <c r="AE7" i="1"/>
  <c r="AR7" i="1"/>
  <c r="BF60" i="1"/>
  <c r="BF62" i="1" s="1"/>
  <c r="O7" i="1"/>
  <c r="R6" i="1"/>
  <c r="O36" i="1"/>
  <c r="O55" i="1" s="1"/>
  <c r="AE89" i="1" s="1"/>
  <c r="W82" i="4"/>
  <c r="W84" i="4" s="1"/>
  <c r="AE36" i="4"/>
  <c r="AE7" i="4"/>
  <c r="Q7" i="3"/>
  <c r="Q71" i="3" s="1"/>
  <c r="Q36" i="3"/>
  <c r="P7" i="3"/>
  <c r="P71" i="3" s="1"/>
  <c r="P36" i="3"/>
  <c r="R6" i="3"/>
  <c r="O7" i="3"/>
  <c r="O36" i="3"/>
  <c r="O55" i="3" s="1"/>
  <c r="O60" i="3" s="1"/>
  <c r="CN97" i="11" l="1"/>
  <c r="DY15" i="28"/>
  <c r="EB95" i="11"/>
  <c r="EB97" i="11" s="1"/>
  <c r="CB95" i="11"/>
  <c r="BY15" i="28"/>
  <c r="BO95" i="11"/>
  <c r="BL15" i="28"/>
  <c r="DL95" i="11"/>
  <c r="DI15" i="28"/>
  <c r="R6" i="7"/>
  <c r="AO60" i="1"/>
  <c r="AR60" i="1" s="1"/>
  <c r="BE89" i="1"/>
  <c r="CO60" i="1"/>
  <c r="CO62" i="1" s="1"/>
  <c r="DE89" i="1"/>
  <c r="DB60" i="1"/>
  <c r="DE60" i="1" s="1"/>
  <c r="DR89" i="1"/>
  <c r="BB60" i="1"/>
  <c r="BB62" i="1" s="1"/>
  <c r="BR89" i="1"/>
  <c r="BO60" i="1"/>
  <c r="BO62" i="1" s="1"/>
  <c r="CE89" i="1"/>
  <c r="T74" i="7"/>
  <c r="T86" i="7" s="1"/>
  <c r="V71" i="7"/>
  <c r="S72" i="1"/>
  <c r="S72" i="7" s="1"/>
  <c r="S82" i="7" s="1"/>
  <c r="S71" i="7"/>
  <c r="Y74" i="7"/>
  <c r="Y86" i="7" s="1"/>
  <c r="Z74" i="7"/>
  <c r="Z86" i="7" s="1"/>
  <c r="AA74" i="7"/>
  <c r="AA86" i="7" s="1"/>
  <c r="W72" i="1"/>
  <c r="W72" i="7" s="1"/>
  <c r="W82" i="7" s="1"/>
  <c r="W84" i="7" s="1"/>
  <c r="W71" i="7"/>
  <c r="AB74" i="7"/>
  <c r="AB86" i="7" s="1"/>
  <c r="T62" i="7"/>
  <c r="T64" i="7" s="1"/>
  <c r="Z62" i="7"/>
  <c r="Z64" i="7" s="1"/>
  <c r="Y62" i="7"/>
  <c r="Y64" i="7" s="1"/>
  <c r="M64" i="7"/>
  <c r="DR90" i="1"/>
  <c r="DR91" i="1"/>
  <c r="BR90" i="1"/>
  <c r="BR91" i="1"/>
  <c r="CE90" i="1"/>
  <c r="CE91" i="1"/>
  <c r="AE55" i="3"/>
  <c r="BE7" i="7"/>
  <c r="CW37" i="7"/>
  <c r="AY37" i="7"/>
  <c r="DC37" i="7"/>
  <c r="AH37" i="7"/>
  <c r="AX37" i="7"/>
  <c r="DA37" i="7"/>
  <c r="BL37" i="7"/>
  <c r="CZ37" i="7"/>
  <c r="BV37" i="7"/>
  <c r="DD37" i="7"/>
  <c r="AL37" i="7"/>
  <c r="BS37" i="7"/>
  <c r="CE7" i="7"/>
  <c r="BJ37" i="7"/>
  <c r="AN37" i="7"/>
  <c r="BX37" i="7"/>
  <c r="AT37" i="7"/>
  <c r="AZ37" i="7"/>
  <c r="BO37" i="7"/>
  <c r="BG37" i="7"/>
  <c r="AG37" i="7"/>
  <c r="CN37" i="7"/>
  <c r="BW37" i="7"/>
  <c r="AO37" i="7"/>
  <c r="CO37" i="7"/>
  <c r="BQ37" i="7"/>
  <c r="BP37" i="7"/>
  <c r="AU37" i="7"/>
  <c r="DB37" i="7"/>
  <c r="DE7" i="7"/>
  <c r="CY37" i="7"/>
  <c r="BI37" i="7"/>
  <c r="CK37" i="7"/>
  <c r="AI37" i="7"/>
  <c r="CM37" i="7"/>
  <c r="BC37" i="7"/>
  <c r="BF37" i="7"/>
  <c r="BR7" i="7"/>
  <c r="BT37" i="7"/>
  <c r="CL37" i="7"/>
  <c r="CJ37" i="7"/>
  <c r="BZ37" i="7"/>
  <c r="CG37" i="7"/>
  <c r="CI37" i="7"/>
  <c r="AJ37" i="7"/>
  <c r="CH37" i="7"/>
  <c r="AF37" i="7"/>
  <c r="AR7" i="7"/>
  <c r="S37" i="7"/>
  <c r="AE7" i="7"/>
  <c r="BB37" i="7"/>
  <c r="BU37" i="7"/>
  <c r="AV37" i="7"/>
  <c r="BM37" i="7"/>
  <c r="BA37" i="7"/>
  <c r="BN37" i="7"/>
  <c r="AQ37" i="7"/>
  <c r="CF37" i="7"/>
  <c r="CR7" i="7"/>
  <c r="AM37" i="7"/>
  <c r="BD37" i="7"/>
  <c r="Q7" i="7"/>
  <c r="Q37" i="7" s="1"/>
  <c r="Q55" i="7" s="1"/>
  <c r="Q61" i="7" s="1"/>
  <c r="O7" i="7"/>
  <c r="O37" i="7" s="1"/>
  <c r="O55" i="7" s="1"/>
  <c r="O61" i="7" s="1"/>
  <c r="P7" i="7"/>
  <c r="P37" i="7" s="1"/>
  <c r="P55" i="7" s="1"/>
  <c r="P61" i="7" s="1"/>
  <c r="G71" i="1"/>
  <c r="G71" i="7" s="1"/>
  <c r="G7" i="7"/>
  <c r="G37" i="7" s="1"/>
  <c r="G55" i="7" s="1"/>
  <c r="G61" i="7" s="1"/>
  <c r="J7" i="7"/>
  <c r="J37" i="7" s="1"/>
  <c r="J55" i="7" s="1"/>
  <c r="BJ62" i="1"/>
  <c r="BR55" i="1"/>
  <c r="CJ62" i="1"/>
  <c r="CF95" i="13"/>
  <c r="CF97" i="13" s="1"/>
  <c r="CG95" i="13" s="1"/>
  <c r="CG97" i="13" s="1"/>
  <c r="BS97" i="13"/>
  <c r="BT95" i="13" s="1"/>
  <c r="BT97" i="13" s="1"/>
  <c r="BR17" i="28" s="1"/>
  <c r="AU62" i="1"/>
  <c r="BK64" i="1"/>
  <c r="CX64" i="1"/>
  <c r="CU64" i="1"/>
  <c r="CR55" i="1"/>
  <c r="AE55" i="1"/>
  <c r="BH64" i="1"/>
  <c r="Y64" i="1"/>
  <c r="AY62" i="1"/>
  <c r="BX62" i="1"/>
  <c r="BN62" i="1"/>
  <c r="BV62" i="1"/>
  <c r="BA62" i="1"/>
  <c r="AC62" i="1"/>
  <c r="CY62" i="1"/>
  <c r="CH62" i="1"/>
  <c r="CK62" i="1"/>
  <c r="AL62" i="1"/>
  <c r="CN62" i="1"/>
  <c r="W62" i="1"/>
  <c r="W64" i="1" s="1"/>
  <c r="AN62" i="1"/>
  <c r="N62" i="1"/>
  <c r="L62" i="1"/>
  <c r="AI62" i="1"/>
  <c r="BZ62" i="1"/>
  <c r="BU62" i="1"/>
  <c r="BM62" i="1"/>
  <c r="CL62" i="1"/>
  <c r="AX62" i="1"/>
  <c r="BI60" i="1"/>
  <c r="BR60" i="1" s="1"/>
  <c r="CG60" i="1"/>
  <c r="U60" i="1"/>
  <c r="U62" i="1" s="1"/>
  <c r="CE55" i="1"/>
  <c r="T64" i="1"/>
  <c r="AB64" i="1"/>
  <c r="Z64" i="1"/>
  <c r="CV64" i="1"/>
  <c r="BE55" i="1"/>
  <c r="DE55" i="1"/>
  <c r="I55" i="1"/>
  <c r="I60" i="1" s="1"/>
  <c r="H55" i="1"/>
  <c r="H60" i="1" s="1"/>
  <c r="P55" i="1"/>
  <c r="P60" i="1" s="1"/>
  <c r="P62" i="1" s="1"/>
  <c r="Q55" i="1"/>
  <c r="Q60" i="1" s="1"/>
  <c r="Q62" i="1" s="1"/>
  <c r="Q64" i="1" s="1"/>
  <c r="G55" i="1"/>
  <c r="G60" i="1" s="1"/>
  <c r="G62" i="1" s="1"/>
  <c r="G62" i="7" s="1"/>
  <c r="AT60" i="1"/>
  <c r="AT62" i="1" s="1"/>
  <c r="J60" i="1"/>
  <c r="BY64" i="1"/>
  <c r="AW64" i="1"/>
  <c r="CB64" i="1"/>
  <c r="CA64" i="1"/>
  <c r="AR55" i="1"/>
  <c r="V62" i="3"/>
  <c r="V64" i="3" s="1"/>
  <c r="Q55" i="3"/>
  <c r="P55" i="3"/>
  <c r="P60" i="3" s="1"/>
  <c r="W64" i="4"/>
  <c r="X72" i="1"/>
  <c r="X72" i="7" s="1"/>
  <c r="X82" i="7" s="1"/>
  <c r="X84" i="7" s="1"/>
  <c r="AC72" i="1"/>
  <c r="AC72" i="7" s="1"/>
  <c r="AC82" i="7" s="1"/>
  <c r="AC84" i="7" s="1"/>
  <c r="V72" i="1"/>
  <c r="AD72" i="1"/>
  <c r="AD72" i="7" s="1"/>
  <c r="AD82" i="7" s="1"/>
  <c r="AD84" i="7" s="1"/>
  <c r="J72" i="1"/>
  <c r="U72" i="1"/>
  <c r="U72" i="7" s="1"/>
  <c r="U82" i="7" s="1"/>
  <c r="U84" i="7" s="1"/>
  <c r="S93" i="3"/>
  <c r="S96" i="3" s="1"/>
  <c r="K72" i="1"/>
  <c r="K72" i="7" s="1"/>
  <c r="K82" i="7" s="1"/>
  <c r="K84" i="7" s="1"/>
  <c r="M72" i="1"/>
  <c r="N72" i="1"/>
  <c r="L72" i="1"/>
  <c r="F71" i="1"/>
  <c r="DL95" i="8"/>
  <c r="DL97" i="8" s="1"/>
  <c r="DI12" i="28"/>
  <c r="M64" i="1"/>
  <c r="I71" i="1"/>
  <c r="I37" i="7"/>
  <c r="I55" i="7" s="1"/>
  <c r="I61" i="7" s="1"/>
  <c r="H71" i="1"/>
  <c r="H71" i="7" s="1"/>
  <c r="H37" i="7"/>
  <c r="H55" i="7" s="1"/>
  <c r="H61" i="7" s="1"/>
  <c r="CM12" i="28"/>
  <c r="CP95" i="8"/>
  <c r="CP97" i="8" s="1"/>
  <c r="V72" i="3"/>
  <c r="AE71" i="3"/>
  <c r="K64" i="1"/>
  <c r="K64" i="7"/>
  <c r="AM95" i="13"/>
  <c r="AM97" i="13" s="1"/>
  <c r="AJ17" i="28"/>
  <c r="DA95" i="8"/>
  <c r="DA97" i="8" s="1"/>
  <c r="CX12" i="28"/>
  <c r="DT12" i="28"/>
  <c r="DW95" i="8"/>
  <c r="DW97" i="8" s="1"/>
  <c r="AG64" i="1"/>
  <c r="CI64" i="1"/>
  <c r="BP64" i="1"/>
  <c r="AH64" i="1"/>
  <c r="AM64" i="1"/>
  <c r="BL64" i="1"/>
  <c r="DC64" i="1"/>
  <c r="Q71" i="1"/>
  <c r="Q71" i="7" s="1"/>
  <c r="AD64" i="1"/>
  <c r="P71" i="1"/>
  <c r="P71" i="7" s="1"/>
  <c r="BT64" i="1"/>
  <c r="BC64" i="1"/>
  <c r="DD64" i="1"/>
  <c r="AZ64" i="1"/>
  <c r="CM64" i="1"/>
  <c r="CZ64" i="1"/>
  <c r="AJ64" i="1"/>
  <c r="BW64" i="1"/>
  <c r="AQ64" i="1"/>
  <c r="BG64" i="1"/>
  <c r="BD64" i="1"/>
  <c r="CW64" i="1"/>
  <c r="DA64" i="1"/>
  <c r="AV64" i="1"/>
  <c r="X64" i="1"/>
  <c r="X64" i="7"/>
  <c r="BQ64" i="1"/>
  <c r="BI95" i="13"/>
  <c r="BI97" i="13" s="1"/>
  <c r="BF17" i="28"/>
  <c r="AW95" i="13"/>
  <c r="AW97" i="13" s="1"/>
  <c r="AT17" i="28"/>
  <c r="AL71" i="1"/>
  <c r="AL71" i="7" s="1"/>
  <c r="AN71" i="1"/>
  <c r="AN71" i="7" s="1"/>
  <c r="AJ71" i="1"/>
  <c r="AJ71" i="7" s="1"/>
  <c r="AK71" i="1"/>
  <c r="AK71" i="7" s="1"/>
  <c r="AM71" i="1"/>
  <c r="AM71" i="7" s="1"/>
  <c r="W74" i="4"/>
  <c r="W93" i="4" s="1"/>
  <c r="BF64" i="1"/>
  <c r="CF62" i="1"/>
  <c r="AF62" i="1"/>
  <c r="S60" i="1"/>
  <c r="BS62" i="1"/>
  <c r="CE60" i="1"/>
  <c r="CS64" i="1"/>
  <c r="AS64" i="1"/>
  <c r="R36" i="1"/>
  <c r="O71" i="1"/>
  <c r="R7" i="1"/>
  <c r="W86" i="4"/>
  <c r="V74" i="4"/>
  <c r="V60" i="4"/>
  <c r="AE55" i="4"/>
  <c r="S62" i="3"/>
  <c r="AE60" i="3"/>
  <c r="Q72" i="3"/>
  <c r="P72" i="3"/>
  <c r="R36" i="3"/>
  <c r="O71" i="3"/>
  <c r="R7" i="3"/>
  <c r="V72" i="7" l="1"/>
  <c r="V82" i="7" s="1"/>
  <c r="V84" i="7" s="1"/>
  <c r="AO62" i="1"/>
  <c r="DB62" i="1"/>
  <c r="CR60" i="1"/>
  <c r="S74" i="7"/>
  <c r="EC95" i="11"/>
  <c r="EC97" i="11" s="1"/>
  <c r="DZ15" i="28"/>
  <c r="DL97" i="11"/>
  <c r="BO97" i="11"/>
  <c r="CB97" i="11"/>
  <c r="CL15" i="28"/>
  <c r="CO95" i="11"/>
  <c r="W74" i="7"/>
  <c r="W86" i="7" s="1"/>
  <c r="O71" i="7"/>
  <c r="U74" i="7"/>
  <c r="U86" i="7" s="1"/>
  <c r="AC74" i="7"/>
  <c r="AC86" i="7" s="1"/>
  <c r="M82" i="1"/>
  <c r="M84" i="1" s="1"/>
  <c r="M86" i="1" s="1"/>
  <c r="M72" i="7"/>
  <c r="J74" i="1"/>
  <c r="J72" i="7"/>
  <c r="AD74" i="7"/>
  <c r="AD86" i="7" s="1"/>
  <c r="L82" i="1"/>
  <c r="L84" i="1" s="1"/>
  <c r="L86" i="1" s="1"/>
  <c r="L72" i="7"/>
  <c r="X74" i="7"/>
  <c r="X86" i="7" s="1"/>
  <c r="I72" i="1"/>
  <c r="I72" i="7" s="1"/>
  <c r="I82" i="7" s="1"/>
  <c r="I84" i="7" s="1"/>
  <c r="I71" i="7"/>
  <c r="F72" i="1"/>
  <c r="F72" i="7" s="1"/>
  <c r="F82" i="7" s="1"/>
  <c r="F84" i="7" s="1"/>
  <c r="F71" i="7"/>
  <c r="N82" i="1"/>
  <c r="N84" i="1" s="1"/>
  <c r="N86" i="1" s="1"/>
  <c r="N72" i="7"/>
  <c r="AE71" i="7"/>
  <c r="K74" i="7"/>
  <c r="K86" i="7" s="1"/>
  <c r="K93" i="7" s="1"/>
  <c r="U62" i="7"/>
  <c r="U64" i="7" s="1"/>
  <c r="W62" i="7"/>
  <c r="W64" i="7" s="1"/>
  <c r="N62" i="7"/>
  <c r="N64" i="7" s="1"/>
  <c r="L62" i="7"/>
  <c r="L64" i="7" s="1"/>
  <c r="Q74" i="3"/>
  <c r="P74" i="3"/>
  <c r="V74" i="3"/>
  <c r="AE72" i="7"/>
  <c r="S84" i="7"/>
  <c r="W96" i="4"/>
  <c r="DE37" i="7"/>
  <c r="BE62" i="1"/>
  <c r="P64" i="1"/>
  <c r="BR37" i="7"/>
  <c r="BE37" i="7"/>
  <c r="AR37" i="7"/>
  <c r="CE37" i="7"/>
  <c r="CR37" i="7"/>
  <c r="AE37" i="7"/>
  <c r="S55" i="7"/>
  <c r="S61" i="7" s="1"/>
  <c r="R7" i="7"/>
  <c r="Q60" i="3"/>
  <c r="Q62" i="3" s="1"/>
  <c r="Q62" i="7" s="1"/>
  <c r="BE60" i="1"/>
  <c r="AT64" i="1"/>
  <c r="DE62" i="1"/>
  <c r="BJ64" i="1"/>
  <c r="CJ64" i="1"/>
  <c r="CD17" i="28"/>
  <c r="BU95" i="13"/>
  <c r="BU97" i="13" s="1"/>
  <c r="BS17" i="28" s="1"/>
  <c r="CR95" i="13"/>
  <c r="CR97" i="13" s="1"/>
  <c r="CS95" i="13" s="1"/>
  <c r="CS97" i="13" s="1"/>
  <c r="CT95" i="13" s="1"/>
  <c r="CT97" i="13" s="1"/>
  <c r="BQ17" i="28"/>
  <c r="AU64" i="1"/>
  <c r="R55" i="1"/>
  <c r="H62" i="1"/>
  <c r="I62" i="1"/>
  <c r="F62" i="1"/>
  <c r="F62" i="7" s="1"/>
  <c r="AX64" i="1"/>
  <c r="BM64" i="1"/>
  <c r="BZ64" i="1"/>
  <c r="CO64" i="1"/>
  <c r="L64" i="1"/>
  <c r="AN64" i="1"/>
  <c r="BB64" i="1"/>
  <c r="AL64" i="1"/>
  <c r="CH64" i="1"/>
  <c r="AC64" i="1"/>
  <c r="BV64" i="1"/>
  <c r="BX64" i="1"/>
  <c r="U64" i="1"/>
  <c r="CG62" i="1"/>
  <c r="CL64" i="1"/>
  <c r="BU64" i="1"/>
  <c r="AI64" i="1"/>
  <c r="AO64" i="1"/>
  <c r="N64" i="1"/>
  <c r="BO64" i="1"/>
  <c r="CN64" i="1"/>
  <c r="DB64" i="1"/>
  <c r="CK64" i="1"/>
  <c r="CY64" i="1"/>
  <c r="BA64" i="1"/>
  <c r="BN64" i="1"/>
  <c r="AY64" i="1"/>
  <c r="J62" i="1"/>
  <c r="J62" i="7" s="1"/>
  <c r="BI62" i="1"/>
  <c r="BI64" i="1" s="1"/>
  <c r="P62" i="3"/>
  <c r="J82" i="1"/>
  <c r="J84" i="1" s="1"/>
  <c r="J86" i="1" s="1"/>
  <c r="AL72" i="1"/>
  <c r="AL72" i="7" s="1"/>
  <c r="AL82" i="7" s="1"/>
  <c r="AL84" i="7" s="1"/>
  <c r="F37" i="7"/>
  <c r="AJ72" i="1"/>
  <c r="AJ72" i="7" s="1"/>
  <c r="AJ82" i="7" s="1"/>
  <c r="AJ84" i="7" s="1"/>
  <c r="AN72" i="1"/>
  <c r="AN72" i="7" s="1"/>
  <c r="AN82" i="7" s="1"/>
  <c r="AN84" i="7" s="1"/>
  <c r="AM72" i="1"/>
  <c r="AM72" i="7" s="1"/>
  <c r="AM82" i="7" s="1"/>
  <c r="AM84" i="7" s="1"/>
  <c r="Q72" i="1"/>
  <c r="Q72" i="7" s="1"/>
  <c r="AK72" i="1"/>
  <c r="AK72" i="7" s="1"/>
  <c r="AK82" i="7" s="1"/>
  <c r="AK84" i="7" s="1"/>
  <c r="L74" i="1"/>
  <c r="L93" i="1" s="1"/>
  <c r="M74" i="1"/>
  <c r="N74" i="1"/>
  <c r="N93" i="1" s="1"/>
  <c r="K82" i="1"/>
  <c r="K84" i="1" s="1"/>
  <c r="K86" i="1" s="1"/>
  <c r="K74" i="1"/>
  <c r="H72" i="1"/>
  <c r="H72" i="7" s="1"/>
  <c r="H82" i="7" s="1"/>
  <c r="H84" i="7" s="1"/>
  <c r="X74" i="1"/>
  <c r="DX95" i="8"/>
  <c r="DX97" i="8" s="1"/>
  <c r="DU12" i="28"/>
  <c r="DM95" i="8"/>
  <c r="DM97" i="8" s="1"/>
  <c r="DJ12" i="28"/>
  <c r="DB95" i="8"/>
  <c r="DB97" i="8" s="1"/>
  <c r="CY12" i="28"/>
  <c r="AN95" i="13"/>
  <c r="AN97" i="13" s="1"/>
  <c r="AK17" i="28"/>
  <c r="AA74" i="1"/>
  <c r="G72" i="1"/>
  <c r="G72" i="7" s="1"/>
  <c r="G82" i="7" s="1"/>
  <c r="G84" i="7" s="1"/>
  <c r="G64" i="1"/>
  <c r="G64" i="7"/>
  <c r="CQ95" i="8"/>
  <c r="CQ97" i="8" s="1"/>
  <c r="CO12" i="28" s="1"/>
  <c r="CN12" i="28"/>
  <c r="Z74" i="1"/>
  <c r="Y74" i="1"/>
  <c r="W74" i="1"/>
  <c r="V82" i="3"/>
  <c r="V84" i="3" s="1"/>
  <c r="V86" i="3" s="1"/>
  <c r="AE72" i="3"/>
  <c r="I74" i="1"/>
  <c r="F74" i="1"/>
  <c r="P72" i="1"/>
  <c r="P74" i="1" s="1"/>
  <c r="AR62" i="1"/>
  <c r="AX95" i="13"/>
  <c r="AX97" i="13" s="1"/>
  <c r="AU17" i="28"/>
  <c r="BJ95" i="13"/>
  <c r="BJ97" i="13" s="1"/>
  <c r="BG17" i="28"/>
  <c r="CH95" i="13"/>
  <c r="CH97" i="13" s="1"/>
  <c r="CE17" i="28"/>
  <c r="AX71" i="1"/>
  <c r="AX71" i="7" s="1"/>
  <c r="AG71" i="1"/>
  <c r="AG71" i="7" s="1"/>
  <c r="AP71" i="1"/>
  <c r="AP71" i="7" s="1"/>
  <c r="AW71" i="1"/>
  <c r="AW71" i="7" s="1"/>
  <c r="BA71" i="1"/>
  <c r="BA71" i="7" s="1"/>
  <c r="AY71" i="1"/>
  <c r="AY71" i="7" s="1"/>
  <c r="AH71" i="1"/>
  <c r="AH71" i="7" s="1"/>
  <c r="AI71" i="1"/>
  <c r="AI71" i="7" s="1"/>
  <c r="AZ71" i="1"/>
  <c r="AZ71" i="7" s="1"/>
  <c r="AQ71" i="1"/>
  <c r="AQ71" i="7" s="1"/>
  <c r="AF64" i="1"/>
  <c r="S62" i="1"/>
  <c r="S62" i="7" s="1"/>
  <c r="AE60" i="1"/>
  <c r="Y82" i="1"/>
  <c r="Y84" i="1" s="1"/>
  <c r="Y86" i="1" s="1"/>
  <c r="W82" i="1"/>
  <c r="W84" i="1" s="1"/>
  <c r="W86" i="1" s="1"/>
  <c r="AF71" i="1"/>
  <c r="AF71" i="7" s="1"/>
  <c r="X82" i="1"/>
  <c r="X84" i="1" s="1"/>
  <c r="X86" i="1" s="1"/>
  <c r="CF64" i="1"/>
  <c r="AA82" i="1"/>
  <c r="AA84" i="1" s="1"/>
  <c r="AA86" i="1" s="1"/>
  <c r="I82" i="1"/>
  <c r="I84" i="1" s="1"/>
  <c r="I86" i="1" s="1"/>
  <c r="BS64" i="1"/>
  <c r="CE62" i="1"/>
  <c r="Z82" i="1"/>
  <c r="Z84" i="1" s="1"/>
  <c r="Z86" i="1" s="1"/>
  <c r="O72" i="1"/>
  <c r="R71" i="1"/>
  <c r="O60" i="1"/>
  <c r="V62" i="4"/>
  <c r="V62" i="7" s="1"/>
  <c r="AE60" i="4"/>
  <c r="V82" i="4"/>
  <c r="AE74" i="4"/>
  <c r="S64" i="3"/>
  <c r="AE64" i="3" s="1"/>
  <c r="AE62" i="3"/>
  <c r="AD74" i="3"/>
  <c r="Q82" i="3"/>
  <c r="Q84" i="3" s="1"/>
  <c r="Q86" i="3" s="1"/>
  <c r="AC74" i="3"/>
  <c r="P82" i="3"/>
  <c r="P84" i="3" s="1"/>
  <c r="P86" i="3" s="1"/>
  <c r="O72" i="3"/>
  <c r="R71" i="3"/>
  <c r="R55" i="3"/>
  <c r="AE82" i="7" l="1"/>
  <c r="V74" i="7"/>
  <c r="V86" i="7" s="1"/>
  <c r="M93" i="1"/>
  <c r="CC95" i="11"/>
  <c r="BZ15" i="28"/>
  <c r="DJ15" i="28"/>
  <c r="DM95" i="11"/>
  <c r="CO97" i="11"/>
  <c r="BP95" i="11"/>
  <c r="BM15" i="28"/>
  <c r="ED95" i="11"/>
  <c r="ED97" i="11" s="1"/>
  <c r="EB15" i="28" s="1"/>
  <c r="EA15" i="28"/>
  <c r="R71" i="7"/>
  <c r="N82" i="7"/>
  <c r="N84" i="7" s="1"/>
  <c r="N74" i="7"/>
  <c r="H74" i="7"/>
  <c r="H86" i="7" s="1"/>
  <c r="H93" i="7" s="1"/>
  <c r="J82" i="7"/>
  <c r="J84" i="7" s="1"/>
  <c r="J74" i="7"/>
  <c r="AL74" i="7"/>
  <c r="AL86" i="7" s="1"/>
  <c r="AE74" i="7"/>
  <c r="I74" i="7"/>
  <c r="I86" i="7" s="1"/>
  <c r="AJ74" i="7"/>
  <c r="AJ86" i="7" s="1"/>
  <c r="AM74" i="7"/>
  <c r="AM86" i="7" s="1"/>
  <c r="AN74" i="7"/>
  <c r="AN86" i="7" s="1"/>
  <c r="L82" i="7"/>
  <c r="L84" i="7" s="1"/>
  <c r="L74" i="7"/>
  <c r="M82" i="7"/>
  <c r="M84" i="7" s="1"/>
  <c r="M74" i="7"/>
  <c r="P72" i="7"/>
  <c r="P82" i="7" s="1"/>
  <c r="P84" i="7" s="1"/>
  <c r="F74" i="7"/>
  <c r="F86" i="7" s="1"/>
  <c r="F93" i="7" s="1"/>
  <c r="AK74" i="7"/>
  <c r="AK86" i="7" s="1"/>
  <c r="G74" i="7"/>
  <c r="G86" i="7" s="1"/>
  <c r="G93" i="7" s="1"/>
  <c r="H62" i="7"/>
  <c r="H64" i="7" s="1"/>
  <c r="S86" i="7"/>
  <c r="AE86" i="7" s="1"/>
  <c r="AE84" i="7"/>
  <c r="O74" i="3"/>
  <c r="O72" i="7"/>
  <c r="Q82" i="7"/>
  <c r="Q84" i="7" s="1"/>
  <c r="Q74" i="7"/>
  <c r="P62" i="7"/>
  <c r="P64" i="7" s="1"/>
  <c r="S64" i="7"/>
  <c r="AR90" i="1"/>
  <c r="AR91" i="1"/>
  <c r="AE90" i="1"/>
  <c r="AE91" i="1"/>
  <c r="F55" i="7"/>
  <c r="F61" i="7" s="1"/>
  <c r="F64" i="7" s="1"/>
  <c r="R37" i="7"/>
  <c r="R55" i="7" s="1"/>
  <c r="Q64" i="7"/>
  <c r="Q64" i="3"/>
  <c r="DE64" i="1"/>
  <c r="BV95" i="13"/>
  <c r="BV97" i="13" s="1"/>
  <c r="BT17" i="28" s="1"/>
  <c r="BE64" i="1"/>
  <c r="CR62" i="1"/>
  <c r="CE64" i="1"/>
  <c r="BR64" i="1"/>
  <c r="CQ17" i="28"/>
  <c r="DE95" i="13"/>
  <c r="DE97" i="13" s="1"/>
  <c r="DF95" i="13" s="1"/>
  <c r="DF97" i="13" s="1"/>
  <c r="DD17" i="28" s="1"/>
  <c r="CP17" i="28"/>
  <c r="J93" i="1"/>
  <c r="H64" i="1"/>
  <c r="AR64" i="1"/>
  <c r="F64" i="1"/>
  <c r="J64" i="1"/>
  <c r="BR62" i="1"/>
  <c r="CG64" i="1"/>
  <c r="CR64" i="1" s="1"/>
  <c r="I64" i="1"/>
  <c r="P64" i="3"/>
  <c r="K93" i="1"/>
  <c r="K96" i="1" s="1"/>
  <c r="K96" i="7" s="1"/>
  <c r="AQ72" i="1"/>
  <c r="AQ72" i="7" s="1"/>
  <c r="AQ82" i="7" s="1"/>
  <c r="AQ84" i="7" s="1"/>
  <c r="AZ72" i="1"/>
  <c r="AZ72" i="7" s="1"/>
  <c r="AZ82" i="7" s="1"/>
  <c r="AZ84" i="7" s="1"/>
  <c r="AH72" i="1"/>
  <c r="AH72" i="7" s="1"/>
  <c r="AH82" i="7" s="1"/>
  <c r="AH84" i="7" s="1"/>
  <c r="AY72" i="1"/>
  <c r="AY72" i="7" s="1"/>
  <c r="AY82" i="7" s="1"/>
  <c r="AY84" i="7" s="1"/>
  <c r="AW72" i="1"/>
  <c r="AW72" i="7" s="1"/>
  <c r="AW82" i="7" s="1"/>
  <c r="AW84" i="7" s="1"/>
  <c r="AP72" i="1"/>
  <c r="AP72" i="7" s="1"/>
  <c r="AP82" i="7" s="1"/>
  <c r="AP84" i="7" s="1"/>
  <c r="AI72" i="1"/>
  <c r="AI72" i="7" s="1"/>
  <c r="AI82" i="7" s="1"/>
  <c r="AI84" i="7" s="1"/>
  <c r="BA72" i="1"/>
  <c r="BA72" i="7" s="1"/>
  <c r="BA82" i="7" s="1"/>
  <c r="BA84" i="7" s="1"/>
  <c r="AG72" i="1"/>
  <c r="AG72" i="7" s="1"/>
  <c r="AG82" i="7" s="1"/>
  <c r="AG84" i="7" s="1"/>
  <c r="AX72" i="1"/>
  <c r="AX72" i="7" s="1"/>
  <c r="AX82" i="7" s="1"/>
  <c r="AX84" i="7" s="1"/>
  <c r="AF72" i="1"/>
  <c r="AF72" i="7" s="1"/>
  <c r="G82" i="1"/>
  <c r="G84" i="1" s="1"/>
  <c r="G86" i="1" s="1"/>
  <c r="H74" i="1"/>
  <c r="V93" i="3"/>
  <c r="V96" i="3" s="1"/>
  <c r="Q82" i="1"/>
  <c r="Q84" i="1" s="1"/>
  <c r="Q86" i="1" s="1"/>
  <c r="H82" i="1"/>
  <c r="H84" i="1" s="1"/>
  <c r="H86" i="1" s="1"/>
  <c r="P82" i="1"/>
  <c r="P84" i="1" s="1"/>
  <c r="P86" i="1" s="1"/>
  <c r="L96" i="1"/>
  <c r="L96" i="7" s="1"/>
  <c r="U74" i="1"/>
  <c r="M96" i="1"/>
  <c r="M96" i="7" s="1"/>
  <c r="AO95" i="13"/>
  <c r="AO97" i="13" s="1"/>
  <c r="AL17" i="28"/>
  <c r="F82" i="1"/>
  <c r="DC95" i="8"/>
  <c r="DC97" i="8" s="1"/>
  <c r="CZ12" i="28"/>
  <c r="DN95" i="8"/>
  <c r="DN97" i="8" s="1"/>
  <c r="DK12" i="28"/>
  <c r="T74" i="1"/>
  <c r="AM74" i="1"/>
  <c r="DY95" i="8"/>
  <c r="DY97" i="8" s="1"/>
  <c r="DV12" i="28"/>
  <c r="N96" i="1"/>
  <c r="N96" i="7" s="1"/>
  <c r="AN74" i="1"/>
  <c r="AL74" i="1"/>
  <c r="V74" i="1"/>
  <c r="G74" i="1"/>
  <c r="AK74" i="1"/>
  <c r="AJ74" i="1"/>
  <c r="S74" i="1"/>
  <c r="AE62" i="4"/>
  <c r="V64" i="7"/>
  <c r="Q74" i="1"/>
  <c r="AD74" i="1"/>
  <c r="AC74" i="1"/>
  <c r="O74" i="1"/>
  <c r="AY95" i="13"/>
  <c r="AY97" i="13" s="1"/>
  <c r="AV17" i="28"/>
  <c r="CI95" i="13"/>
  <c r="CI97" i="13" s="1"/>
  <c r="CF17" i="28"/>
  <c r="BK95" i="13"/>
  <c r="BK97" i="13" s="1"/>
  <c r="BH17" i="28"/>
  <c r="CU95" i="13"/>
  <c r="CU97" i="13" s="1"/>
  <c r="CR17" i="28"/>
  <c r="AA93" i="1"/>
  <c r="P93" i="3"/>
  <c r="I93" i="1"/>
  <c r="X93" i="1"/>
  <c r="X93" i="7" s="1"/>
  <c r="Z93" i="1"/>
  <c r="Z93" i="7" s="1"/>
  <c r="Q93" i="3"/>
  <c r="Y93" i="1"/>
  <c r="Y93" i="7" s="1"/>
  <c r="W93" i="1"/>
  <c r="W93" i="7" s="1"/>
  <c r="AU71" i="1"/>
  <c r="AU71" i="7" s="1"/>
  <c r="AT71" i="1"/>
  <c r="AT71" i="7" s="1"/>
  <c r="BK71" i="1"/>
  <c r="BK71" i="7" s="1"/>
  <c r="BC71" i="1"/>
  <c r="BC71" i="7" s="1"/>
  <c r="BD71" i="1"/>
  <c r="BD71" i="7" s="1"/>
  <c r="BL71" i="1"/>
  <c r="BL71" i="7" s="1"/>
  <c r="AV71" i="1"/>
  <c r="AV71" i="7" s="1"/>
  <c r="BN71" i="1"/>
  <c r="BN71" i="7" s="1"/>
  <c r="BM71" i="1"/>
  <c r="BM71" i="7" s="1"/>
  <c r="BJ71" i="1"/>
  <c r="BJ71" i="7" s="1"/>
  <c r="U82" i="1"/>
  <c r="U84" i="1" s="1"/>
  <c r="U86" i="1" s="1"/>
  <c r="S82" i="1"/>
  <c r="S84" i="1" s="1"/>
  <c r="AM82" i="1"/>
  <c r="AM84" i="1" s="1"/>
  <c r="AM86" i="1" s="1"/>
  <c r="AJ82" i="1"/>
  <c r="AJ84" i="1" s="1"/>
  <c r="AJ86" i="1" s="1"/>
  <c r="AN82" i="1"/>
  <c r="AN84" i="1" s="1"/>
  <c r="AN86" i="1" s="1"/>
  <c r="S64" i="1"/>
  <c r="AE64" i="1" s="1"/>
  <c r="AE62" i="1"/>
  <c r="AD82" i="1"/>
  <c r="AD84" i="1" s="1"/>
  <c r="AD86" i="1" s="1"/>
  <c r="AK82" i="1"/>
  <c r="AK84" i="1" s="1"/>
  <c r="AK86" i="1" s="1"/>
  <c r="AS71" i="1"/>
  <c r="AS71" i="7" s="1"/>
  <c r="V82" i="1"/>
  <c r="V84" i="1" s="1"/>
  <c r="V86" i="1" s="1"/>
  <c r="AL82" i="1"/>
  <c r="AL84" i="1" s="1"/>
  <c r="AL86" i="1" s="1"/>
  <c r="T82" i="1"/>
  <c r="T84" i="1" s="1"/>
  <c r="T86" i="1" s="1"/>
  <c r="O62" i="1"/>
  <c r="R60" i="1"/>
  <c r="O82" i="1"/>
  <c r="R72" i="1"/>
  <c r="AO71" i="1"/>
  <c r="AO71" i="7" s="1"/>
  <c r="AE71" i="1"/>
  <c r="V84" i="4"/>
  <c r="V93" i="4" s="1"/>
  <c r="AE82" i="4"/>
  <c r="V64" i="4"/>
  <c r="AE64" i="4" s="1"/>
  <c r="AQ74" i="3"/>
  <c r="AD82" i="3"/>
  <c r="AD84" i="3" s="1"/>
  <c r="AD86" i="3" s="1"/>
  <c r="AP74" i="3"/>
  <c r="AC82" i="3"/>
  <c r="AC84" i="3" s="1"/>
  <c r="AC86" i="3" s="1"/>
  <c r="O62" i="3"/>
  <c r="R60" i="3"/>
  <c r="AB74" i="3"/>
  <c r="O82" i="3"/>
  <c r="R72" i="3"/>
  <c r="O62" i="7" l="1"/>
  <c r="O64" i="7" s="1"/>
  <c r="S86" i="1"/>
  <c r="S93" i="1"/>
  <c r="S96" i="1" s="1"/>
  <c r="DM97" i="11"/>
  <c r="BP97" i="11"/>
  <c r="CM15" i="28"/>
  <c r="CP95" i="11"/>
  <c r="CC97" i="11"/>
  <c r="L86" i="7"/>
  <c r="L93" i="7" s="1"/>
  <c r="J86" i="7"/>
  <c r="J93" i="7" s="1"/>
  <c r="P74" i="7"/>
  <c r="P86" i="7" s="1"/>
  <c r="P93" i="7" s="1"/>
  <c r="AF82" i="7"/>
  <c r="AW74" i="7"/>
  <c r="AW86" i="7" s="1"/>
  <c r="AX74" i="7"/>
  <c r="AX86" i="7" s="1"/>
  <c r="BA74" i="7"/>
  <c r="BA86" i="7" s="1"/>
  <c r="N86" i="7"/>
  <c r="N93" i="7" s="1"/>
  <c r="AI74" i="7"/>
  <c r="AI86" i="7" s="1"/>
  <c r="AZ74" i="7"/>
  <c r="AZ86" i="7" s="1"/>
  <c r="AG74" i="7"/>
  <c r="AG86" i="7" s="1"/>
  <c r="AR71" i="7"/>
  <c r="AY74" i="7"/>
  <c r="AY86" i="7" s="1"/>
  <c r="AH74" i="7"/>
  <c r="AH86" i="7" s="1"/>
  <c r="AF74" i="7"/>
  <c r="M86" i="7"/>
  <c r="M93" i="7" s="1"/>
  <c r="AQ74" i="7"/>
  <c r="AQ86" i="7" s="1"/>
  <c r="AP74" i="7"/>
  <c r="AP86" i="7" s="1"/>
  <c r="Q86" i="7"/>
  <c r="Q93" i="7" s="1"/>
  <c r="O82" i="7"/>
  <c r="R72" i="7"/>
  <c r="O74" i="7"/>
  <c r="V96" i="4"/>
  <c r="AE96" i="4" s="1"/>
  <c r="AE97" i="4" s="1"/>
  <c r="BW95" i="13"/>
  <c r="BW97" i="13" s="1"/>
  <c r="BX95" i="13" s="1"/>
  <c r="BX97" i="13" s="1"/>
  <c r="DR95" i="13"/>
  <c r="DR97" i="13" s="1"/>
  <c r="DS95" i="13" s="1"/>
  <c r="DS97" i="13" s="1"/>
  <c r="DQ17" i="28" s="1"/>
  <c r="F84" i="1"/>
  <c r="F93" i="1" s="1"/>
  <c r="DC17" i="28"/>
  <c r="J96" i="1"/>
  <c r="J96" i="7" s="1"/>
  <c r="H93" i="1"/>
  <c r="H96" i="1" s="1"/>
  <c r="H96" i="7" s="1"/>
  <c r="BL72" i="1"/>
  <c r="BL72" i="7" s="1"/>
  <c r="BL82" i="7" s="1"/>
  <c r="BL84" i="7" s="1"/>
  <c r="BD72" i="1"/>
  <c r="BD72" i="7" s="1"/>
  <c r="BD82" i="7" s="1"/>
  <c r="BD84" i="7" s="1"/>
  <c r="AU72" i="1"/>
  <c r="AU72" i="7" s="1"/>
  <c r="AU82" i="7" s="1"/>
  <c r="AU84" i="7" s="1"/>
  <c r="BN72" i="1"/>
  <c r="BN72" i="7" s="1"/>
  <c r="BN82" i="7" s="1"/>
  <c r="BN84" i="7" s="1"/>
  <c r="AV72" i="1"/>
  <c r="AV72" i="7" s="1"/>
  <c r="AV82" i="7" s="1"/>
  <c r="AV84" i="7" s="1"/>
  <c r="AS72" i="1"/>
  <c r="AS72" i="7" s="1"/>
  <c r="AS74" i="7" s="1"/>
  <c r="BC72" i="1"/>
  <c r="BC72" i="7" s="1"/>
  <c r="BC82" i="7" s="1"/>
  <c r="BC84" i="7" s="1"/>
  <c r="AO72" i="1"/>
  <c r="AO72" i="7" s="1"/>
  <c r="AO82" i="7" s="1"/>
  <c r="AO84" i="7" s="1"/>
  <c r="BK72" i="1"/>
  <c r="BK72" i="7" s="1"/>
  <c r="BK82" i="7" s="1"/>
  <c r="BK84" i="7" s="1"/>
  <c r="AT72" i="1"/>
  <c r="AT72" i="7" s="1"/>
  <c r="AT82" i="7" s="1"/>
  <c r="AT84" i="7" s="1"/>
  <c r="G93" i="1"/>
  <c r="BJ72" i="1"/>
  <c r="BJ72" i="7" s="1"/>
  <c r="BJ82" i="7" s="1"/>
  <c r="BJ84" i="7" s="1"/>
  <c r="BM72" i="1"/>
  <c r="BM72" i="7" s="1"/>
  <c r="BM82" i="7" s="1"/>
  <c r="BM84" i="7" s="1"/>
  <c r="DG95" i="13"/>
  <c r="DG97" i="13" s="1"/>
  <c r="DH95" i="13" s="1"/>
  <c r="DH97" i="13" s="1"/>
  <c r="Q93" i="1"/>
  <c r="Q96" i="1" s="1"/>
  <c r="AC82" i="1"/>
  <c r="AC84" i="1" s="1"/>
  <c r="AC86" i="1" s="1"/>
  <c r="R74" i="1"/>
  <c r="P93" i="1"/>
  <c r="P96" i="1" s="1"/>
  <c r="AA96" i="1"/>
  <c r="AP95" i="13"/>
  <c r="AP97" i="13" s="1"/>
  <c r="AM17" i="28"/>
  <c r="AX74" i="1"/>
  <c r="AH74" i="1"/>
  <c r="DO95" i="8"/>
  <c r="DO97" i="8" s="1"/>
  <c r="DL12" i="28"/>
  <c r="BA74" i="1"/>
  <c r="DD95" i="8"/>
  <c r="DD97" i="8" s="1"/>
  <c r="DB12" i="28" s="1"/>
  <c r="DA12" i="28"/>
  <c r="DZ95" i="8"/>
  <c r="DZ97" i="8" s="1"/>
  <c r="DW12" i="28"/>
  <c r="AG74" i="1"/>
  <c r="AW74" i="1"/>
  <c r="AZ74" i="1"/>
  <c r="AY74" i="1"/>
  <c r="AI74" i="1"/>
  <c r="I96" i="1"/>
  <c r="I96" i="7" s="1"/>
  <c r="AF74" i="1"/>
  <c r="AQ74" i="1"/>
  <c r="Z96" i="1"/>
  <c r="Z96" i="7" s="1"/>
  <c r="X96" i="1"/>
  <c r="X96" i="7" s="1"/>
  <c r="AP74" i="1"/>
  <c r="W96" i="1"/>
  <c r="W96" i="7" s="1"/>
  <c r="Y96" i="1"/>
  <c r="Y96" i="7" s="1"/>
  <c r="AB74" i="1"/>
  <c r="AE74" i="1" s="1"/>
  <c r="CJ95" i="13"/>
  <c r="CJ97" i="13" s="1"/>
  <c r="CG17" i="28"/>
  <c r="BL95" i="13"/>
  <c r="BL97" i="13" s="1"/>
  <c r="BI17" i="28"/>
  <c r="CV95" i="13"/>
  <c r="CV97" i="13" s="1"/>
  <c r="CS17" i="28"/>
  <c r="AZ95" i="13"/>
  <c r="AZ97" i="13" s="1"/>
  <c r="AW17" i="28"/>
  <c r="P96" i="3"/>
  <c r="Q96" i="3"/>
  <c r="R62" i="3"/>
  <c r="AD93" i="3"/>
  <c r="AM93" i="1"/>
  <c r="AC93" i="3"/>
  <c r="T93" i="1"/>
  <c r="T93" i="7" s="1"/>
  <c r="AJ93" i="1"/>
  <c r="AL93" i="1"/>
  <c r="V93" i="1"/>
  <c r="V93" i="7" s="1"/>
  <c r="U93" i="1"/>
  <c r="U93" i="7" s="1"/>
  <c r="S93" i="7"/>
  <c r="AN93" i="1"/>
  <c r="AD93" i="1"/>
  <c r="AK93" i="1"/>
  <c r="BP71" i="1"/>
  <c r="BP71" i="7" s="1"/>
  <c r="R74" i="3"/>
  <c r="BI71" i="1"/>
  <c r="BI71" i="7" s="1"/>
  <c r="BX71" i="1"/>
  <c r="BX71" i="7" s="1"/>
  <c r="BY71" i="1"/>
  <c r="BY71" i="7" s="1"/>
  <c r="BG71" i="1"/>
  <c r="BG71" i="7" s="1"/>
  <c r="O64" i="3"/>
  <c r="R64" i="3" s="1"/>
  <c r="BW71" i="1"/>
  <c r="BW71" i="7" s="1"/>
  <c r="BZ71" i="1"/>
  <c r="BZ71" i="7" s="1"/>
  <c r="BH71" i="1"/>
  <c r="BH71" i="7" s="1"/>
  <c r="BQ71" i="1"/>
  <c r="BQ71" i="7" s="1"/>
  <c r="CA71" i="1"/>
  <c r="CA71" i="7" s="1"/>
  <c r="AW82" i="1"/>
  <c r="AW84" i="1" s="1"/>
  <c r="AW86" i="1" s="1"/>
  <c r="AY82" i="1"/>
  <c r="AY84" i="1" s="1"/>
  <c r="AY86" i="1" s="1"/>
  <c r="BA82" i="1"/>
  <c r="BA84" i="1" s="1"/>
  <c r="BA86" i="1" s="1"/>
  <c r="AG82" i="1"/>
  <c r="AG84" i="1" s="1"/>
  <c r="AG86" i="1" s="1"/>
  <c r="BF71" i="1"/>
  <c r="BF71" i="7" s="1"/>
  <c r="AX82" i="1"/>
  <c r="AX84" i="1" s="1"/>
  <c r="AX86" i="1" s="1"/>
  <c r="AQ82" i="1"/>
  <c r="AQ84" i="1" s="1"/>
  <c r="AQ86" i="1" s="1"/>
  <c r="AI82" i="1"/>
  <c r="AI84" i="1" s="1"/>
  <c r="AI86" i="1" s="1"/>
  <c r="AZ82" i="1"/>
  <c r="AZ84" i="1" s="1"/>
  <c r="AZ86" i="1" s="1"/>
  <c r="AP82" i="1"/>
  <c r="AP84" i="1" s="1"/>
  <c r="AP86" i="1" s="1"/>
  <c r="AF82" i="1"/>
  <c r="AF84" i="1" s="1"/>
  <c r="AF86" i="1" s="1"/>
  <c r="AH82" i="1"/>
  <c r="AH84" i="1" s="1"/>
  <c r="AH86" i="1" s="1"/>
  <c r="BB71" i="1"/>
  <c r="BB71" i="7" s="1"/>
  <c r="AR71" i="1"/>
  <c r="AB82" i="1"/>
  <c r="AE72" i="1"/>
  <c r="O84" i="1"/>
  <c r="R82" i="1"/>
  <c r="O64" i="1"/>
  <c r="R64" i="1" s="1"/>
  <c r="R62" i="1"/>
  <c r="V86" i="4"/>
  <c r="AE86" i="4" s="1"/>
  <c r="AE84" i="4"/>
  <c r="AE93" i="4" s="1"/>
  <c r="BD74" i="3"/>
  <c r="AQ82" i="3"/>
  <c r="AQ84" i="3" s="1"/>
  <c r="AQ86" i="3" s="1"/>
  <c r="BC74" i="3"/>
  <c r="AP82" i="3"/>
  <c r="AP84" i="3" s="1"/>
  <c r="AP86" i="3" s="1"/>
  <c r="AR71" i="3"/>
  <c r="O84" i="3"/>
  <c r="R82" i="3"/>
  <c r="AO74" i="3"/>
  <c r="AB82" i="3"/>
  <c r="AE74" i="3"/>
  <c r="V97" i="4" l="1"/>
  <c r="T9" i="28" s="1"/>
  <c r="Q96" i="7"/>
  <c r="P96" i="7"/>
  <c r="CD95" i="11"/>
  <c r="CA15" i="28"/>
  <c r="BQ95" i="11"/>
  <c r="BN15" i="28"/>
  <c r="CP97" i="11"/>
  <c r="DK15" i="28"/>
  <c r="DN95" i="11"/>
  <c r="BJ74" i="7"/>
  <c r="BJ86" i="7" s="1"/>
  <c r="BK74" i="7"/>
  <c r="BK86" i="7" s="1"/>
  <c r="BN74" i="7"/>
  <c r="BN86" i="7" s="1"/>
  <c r="AF84" i="7"/>
  <c r="AR82" i="7"/>
  <c r="AV74" i="7"/>
  <c r="AV86" i="7" s="1"/>
  <c r="AO74" i="7"/>
  <c r="AO86" i="7" s="1"/>
  <c r="AU74" i="7"/>
  <c r="AU86" i="7" s="1"/>
  <c r="AT74" i="7"/>
  <c r="AT86" i="7" s="1"/>
  <c r="BD74" i="7"/>
  <c r="BD86" i="7" s="1"/>
  <c r="AS82" i="7"/>
  <c r="BL74" i="7"/>
  <c r="BL86" i="7" s="1"/>
  <c r="BE71" i="7"/>
  <c r="BC74" i="7"/>
  <c r="BC86" i="7" s="1"/>
  <c r="AR72" i="7"/>
  <c r="BM74" i="7"/>
  <c r="BM86" i="7" s="1"/>
  <c r="R74" i="7"/>
  <c r="O84" i="7"/>
  <c r="R84" i="7" s="1"/>
  <c r="R82" i="7"/>
  <c r="BU17" i="28"/>
  <c r="EE95" i="13"/>
  <c r="EE97" i="13" s="1"/>
  <c r="EC17" i="28" s="1"/>
  <c r="DT95" i="13"/>
  <c r="DT97" i="13" s="1"/>
  <c r="DR17" i="28" s="1"/>
  <c r="DP17" i="28"/>
  <c r="R84" i="1"/>
  <c r="R93" i="1" s="1"/>
  <c r="F86" i="1"/>
  <c r="BP72" i="1"/>
  <c r="BP72" i="7" s="1"/>
  <c r="BP82" i="7" s="1"/>
  <c r="BP84" i="7" s="1"/>
  <c r="BY72" i="1"/>
  <c r="BF72" i="1"/>
  <c r="BF72" i="7" s="1"/>
  <c r="BF74" i="7" s="1"/>
  <c r="G96" i="1"/>
  <c r="G96" i="7" s="1"/>
  <c r="BX72" i="1"/>
  <c r="BQ72" i="1"/>
  <c r="BQ72" i="7" s="1"/>
  <c r="BQ82" i="7" s="1"/>
  <c r="BQ84" i="7" s="1"/>
  <c r="BZ72" i="1"/>
  <c r="BH72" i="1"/>
  <c r="BH72" i="7" s="1"/>
  <c r="BH82" i="7" s="1"/>
  <c r="BH84" i="7" s="1"/>
  <c r="AY93" i="1"/>
  <c r="AY96" i="1" s="1"/>
  <c r="BG72" i="1"/>
  <c r="BG72" i="7" s="1"/>
  <c r="BG82" i="7" s="1"/>
  <c r="BG84" i="7" s="1"/>
  <c r="BI72" i="1"/>
  <c r="BI72" i="7" s="1"/>
  <c r="BI82" i="7" s="1"/>
  <c r="BI84" i="7" s="1"/>
  <c r="CA72" i="1"/>
  <c r="BB72" i="1"/>
  <c r="BB72" i="7" s="1"/>
  <c r="BB82" i="7" s="1"/>
  <c r="BB84" i="7" s="1"/>
  <c r="BW72" i="1"/>
  <c r="DE17" i="28"/>
  <c r="AC93" i="1"/>
  <c r="AC96" i="1" s="1"/>
  <c r="F96" i="1"/>
  <c r="F96" i="7" s="1"/>
  <c r="F97" i="7" s="1"/>
  <c r="AV74" i="1"/>
  <c r="BJ74" i="1"/>
  <c r="BM74" i="1"/>
  <c r="BK74" i="1"/>
  <c r="DP95" i="8"/>
  <c r="DP97" i="8" s="1"/>
  <c r="DM12" i="28"/>
  <c r="AT74" i="1"/>
  <c r="EA95" i="8"/>
  <c r="EA97" i="8" s="1"/>
  <c r="DX12" i="28"/>
  <c r="AU74" i="1"/>
  <c r="BN74" i="1"/>
  <c r="BL74" i="1"/>
  <c r="AQ95" i="13"/>
  <c r="AQ97" i="13" s="1"/>
  <c r="AO17" i="28" s="1"/>
  <c r="AN17" i="28"/>
  <c r="AD96" i="1"/>
  <c r="AO74" i="1"/>
  <c r="AR74" i="1" s="1"/>
  <c r="AS74" i="1"/>
  <c r="AF95" i="4"/>
  <c r="AF97" i="4" s="1"/>
  <c r="AC9" i="28"/>
  <c r="AJ96" i="1"/>
  <c r="T96" i="1"/>
  <c r="T96" i="7" s="1"/>
  <c r="V96" i="1"/>
  <c r="V96" i="7" s="1"/>
  <c r="BC74" i="1"/>
  <c r="AK96" i="1"/>
  <c r="AM96" i="1"/>
  <c r="U96" i="1"/>
  <c r="U96" i="7" s="1"/>
  <c r="BD74" i="1"/>
  <c r="AL96" i="1"/>
  <c r="AN96" i="1"/>
  <c r="CW95" i="13"/>
  <c r="CW97" i="13" s="1"/>
  <c r="CT17" i="28"/>
  <c r="DI95" i="13"/>
  <c r="DI97" i="13" s="1"/>
  <c r="DF17" i="28"/>
  <c r="BM95" i="13"/>
  <c r="BM97" i="13" s="1"/>
  <c r="BJ17" i="28"/>
  <c r="BY95" i="13"/>
  <c r="BY97" i="13" s="1"/>
  <c r="BV17" i="28"/>
  <c r="BA95" i="13"/>
  <c r="BA97" i="13" s="1"/>
  <c r="AX17" i="28"/>
  <c r="CK95" i="13"/>
  <c r="CK97" i="13" s="1"/>
  <c r="CH17" i="28"/>
  <c r="AC96" i="3"/>
  <c r="AD96" i="3"/>
  <c r="O93" i="3"/>
  <c r="W95" i="4"/>
  <c r="AG93" i="1"/>
  <c r="AP93" i="1"/>
  <c r="AP96" i="1" s="1"/>
  <c r="AW93" i="1"/>
  <c r="AZ93" i="1"/>
  <c r="AQ93" i="3"/>
  <c r="AP93" i="3"/>
  <c r="BA93" i="1"/>
  <c r="O93" i="1"/>
  <c r="O96" i="1" s="1"/>
  <c r="AH93" i="1"/>
  <c r="AI93" i="1"/>
  <c r="AX93" i="1"/>
  <c r="AF93" i="1"/>
  <c r="AQ93" i="1"/>
  <c r="AQ96" i="1" s="1"/>
  <c r="S96" i="7"/>
  <c r="BU71" i="1"/>
  <c r="BU71" i="7" s="1"/>
  <c r="CK71" i="1"/>
  <c r="CK71" i="7" s="1"/>
  <c r="CJ71" i="1"/>
  <c r="CJ71" i="7" s="1"/>
  <c r="BV71" i="1"/>
  <c r="BV71" i="7" s="1"/>
  <c r="CM71" i="1"/>
  <c r="CM71" i="7" s="1"/>
  <c r="CD71" i="3"/>
  <c r="BT71" i="1"/>
  <c r="BT71" i="7" s="1"/>
  <c r="CC71" i="3"/>
  <c r="CL71" i="1"/>
  <c r="CL71" i="7" s="1"/>
  <c r="CN71" i="1"/>
  <c r="CN71" i="7" s="1"/>
  <c r="CD71" i="1"/>
  <c r="CD72" i="1" s="1"/>
  <c r="CQ72" i="1" s="1"/>
  <c r="CC71" i="1"/>
  <c r="CC72" i="1" s="1"/>
  <c r="CP72" i="1" s="1"/>
  <c r="AV82" i="1"/>
  <c r="AV84" i="1" s="1"/>
  <c r="AV86" i="1" s="1"/>
  <c r="BD82" i="1"/>
  <c r="BD84" i="1" s="1"/>
  <c r="BD86" i="1" s="1"/>
  <c r="AS82" i="1"/>
  <c r="AS84" i="1" s="1"/>
  <c r="AS86" i="1" s="1"/>
  <c r="BK82" i="1"/>
  <c r="BK84" i="1" s="1"/>
  <c r="BK86" i="1" s="1"/>
  <c r="BN82" i="1"/>
  <c r="BN84" i="1" s="1"/>
  <c r="BN86" i="1" s="1"/>
  <c r="AU82" i="1"/>
  <c r="AU84" i="1" s="1"/>
  <c r="AU86" i="1" s="1"/>
  <c r="AT82" i="1"/>
  <c r="AT84" i="1" s="1"/>
  <c r="AT86" i="1" s="1"/>
  <c r="BC82" i="1"/>
  <c r="BC84" i="1" s="1"/>
  <c r="BC86" i="1" s="1"/>
  <c r="BS71" i="1"/>
  <c r="BS71" i="7" s="1"/>
  <c r="BL82" i="1"/>
  <c r="BL84" i="1" s="1"/>
  <c r="BL86" i="1" s="1"/>
  <c r="BM82" i="1"/>
  <c r="BM84" i="1" s="1"/>
  <c r="BM86" i="1" s="1"/>
  <c r="BJ82" i="1"/>
  <c r="BJ84" i="1" s="1"/>
  <c r="BJ86" i="1" s="1"/>
  <c r="BO71" i="1"/>
  <c r="BO71" i="7" s="1"/>
  <c r="BE71" i="1"/>
  <c r="O86" i="1"/>
  <c r="AB84" i="1"/>
  <c r="AE82" i="1"/>
  <c r="AO82" i="1"/>
  <c r="AR72" i="1"/>
  <c r="BQ74" i="3"/>
  <c r="BD82" i="3"/>
  <c r="BD84" i="3" s="1"/>
  <c r="BD86" i="3" s="1"/>
  <c r="BP74" i="3"/>
  <c r="BC82" i="3"/>
  <c r="BC84" i="3" s="1"/>
  <c r="BC86" i="3" s="1"/>
  <c r="AB84" i="3"/>
  <c r="AB93" i="3" s="1"/>
  <c r="AE82" i="3"/>
  <c r="O86" i="3"/>
  <c r="R86" i="3" s="1"/>
  <c r="R84" i="3"/>
  <c r="R93" i="3" s="1"/>
  <c r="BB74" i="3"/>
  <c r="AO82" i="3"/>
  <c r="AR74" i="3"/>
  <c r="DN97" i="11" l="1"/>
  <c r="BQ97" i="11"/>
  <c r="BO15" i="28" s="1"/>
  <c r="CQ95" i="11"/>
  <c r="CN15" i="28"/>
  <c r="CD97" i="11"/>
  <c r="CB15" i="28" s="1"/>
  <c r="AR74" i="7"/>
  <c r="CJ72" i="1"/>
  <c r="BW72" i="7"/>
  <c r="CL72" i="1"/>
  <c r="BY72" i="7"/>
  <c r="BE82" i="7"/>
  <c r="AS84" i="7"/>
  <c r="BQ74" i="7"/>
  <c r="BQ86" i="7" s="1"/>
  <c r="AF86" i="7"/>
  <c r="AR86" i="7" s="1"/>
  <c r="AR84" i="7"/>
  <c r="DC72" i="1"/>
  <c r="CP72" i="7"/>
  <c r="CP82" i="7" s="1"/>
  <c r="CP84" i="7" s="1"/>
  <c r="CK72" i="1"/>
  <c r="BX72" i="7"/>
  <c r="BE72" i="7"/>
  <c r="BB74" i="7"/>
  <c r="BB86" i="7" s="1"/>
  <c r="BG74" i="7"/>
  <c r="BG86" i="7" s="1"/>
  <c r="DD72" i="1"/>
  <c r="CQ72" i="7"/>
  <c r="CQ82" i="7" s="1"/>
  <c r="CQ84" i="7" s="1"/>
  <c r="CN72" i="1"/>
  <c r="CA72" i="7"/>
  <c r="BR71" i="7"/>
  <c r="BH74" i="7"/>
  <c r="BH86" i="7" s="1"/>
  <c r="CM72" i="1"/>
  <c r="BZ72" i="7"/>
  <c r="BF82" i="7"/>
  <c r="BI74" i="7"/>
  <c r="BI86" i="7" s="1"/>
  <c r="BP74" i="7"/>
  <c r="BP86" i="7" s="1"/>
  <c r="CC72" i="3"/>
  <c r="CC72" i="7" s="1"/>
  <c r="CC82" i="7" s="1"/>
  <c r="CC84" i="7" s="1"/>
  <c r="CC71" i="7"/>
  <c r="CD72" i="3"/>
  <c r="CD72" i="7" s="1"/>
  <c r="CD82" i="7" s="1"/>
  <c r="CD84" i="7" s="1"/>
  <c r="CD71" i="7"/>
  <c r="O86" i="7"/>
  <c r="W97" i="4"/>
  <c r="X95" i="4" s="1"/>
  <c r="DU95" i="13"/>
  <c r="DU97" i="13" s="1"/>
  <c r="DS17" i="28" s="1"/>
  <c r="R86" i="1"/>
  <c r="BT72" i="1"/>
  <c r="BO72" i="1"/>
  <c r="BO72" i="7" s="1"/>
  <c r="BO82" i="7" s="1"/>
  <c r="BO84" i="7" s="1"/>
  <c r="BS72" i="1"/>
  <c r="BS72" i="7" s="1"/>
  <c r="BS82" i="7" s="1"/>
  <c r="BS84" i="7" s="1"/>
  <c r="BV72" i="1"/>
  <c r="BU72" i="1"/>
  <c r="F97" i="1"/>
  <c r="R96" i="1"/>
  <c r="R97" i="1" s="1"/>
  <c r="P6" i="28" s="1"/>
  <c r="AV93" i="1"/>
  <c r="BG74" i="1"/>
  <c r="DQ95" i="8"/>
  <c r="DQ97" i="8" s="1"/>
  <c r="DO12" i="28" s="1"/>
  <c r="DN12" i="28"/>
  <c r="CA74" i="1"/>
  <c r="BX74" i="1"/>
  <c r="BZ74" i="1"/>
  <c r="EB95" i="8"/>
  <c r="EB97" i="8" s="1"/>
  <c r="DY12" i="28"/>
  <c r="BI74" i="1"/>
  <c r="BW74" i="1"/>
  <c r="BH74" i="1"/>
  <c r="BY74" i="1"/>
  <c r="BF74" i="1"/>
  <c r="AR95" i="4"/>
  <c r="AR97" i="4" s="1"/>
  <c r="AS95" i="4" s="1"/>
  <c r="AG95" i="4"/>
  <c r="AG97" i="4" s="1"/>
  <c r="AD9" i="28"/>
  <c r="AW96" i="1"/>
  <c r="BA96" i="1"/>
  <c r="AF96" i="1"/>
  <c r="AX96" i="1"/>
  <c r="BQ74" i="1"/>
  <c r="AI96" i="1"/>
  <c r="AH96" i="1"/>
  <c r="AG96" i="1"/>
  <c r="BP74" i="1"/>
  <c r="AZ96" i="1"/>
  <c r="BB74" i="1"/>
  <c r="BE74" i="1" s="1"/>
  <c r="BB95" i="13"/>
  <c r="BB97" i="13" s="1"/>
  <c r="AY17" i="28"/>
  <c r="BZ95" i="13"/>
  <c r="BZ97" i="13" s="1"/>
  <c r="BW17" i="28"/>
  <c r="BN95" i="13"/>
  <c r="BN97" i="13" s="1"/>
  <c r="BK17" i="28"/>
  <c r="DJ95" i="13"/>
  <c r="DJ97" i="13" s="1"/>
  <c r="DG17" i="28"/>
  <c r="CL95" i="13"/>
  <c r="CL97" i="13" s="1"/>
  <c r="CI17" i="28"/>
  <c r="CX95" i="13"/>
  <c r="CX97" i="13" s="1"/>
  <c r="CU17" i="28"/>
  <c r="AP96" i="3"/>
  <c r="AB96" i="3"/>
  <c r="AQ96" i="3"/>
  <c r="O96" i="3"/>
  <c r="O96" i="7" s="1"/>
  <c r="BC93" i="3"/>
  <c r="BK93" i="1"/>
  <c r="AS93" i="1"/>
  <c r="BL93" i="1"/>
  <c r="BJ93" i="1"/>
  <c r="BD93" i="1"/>
  <c r="BD96" i="1" s="1"/>
  <c r="BD93" i="3"/>
  <c r="BN93" i="1"/>
  <c r="AT93" i="1"/>
  <c r="BC93" i="1"/>
  <c r="BC96" i="1" s="1"/>
  <c r="BM93" i="1"/>
  <c r="AB93" i="1"/>
  <c r="AB96" i="1" s="1"/>
  <c r="AE96" i="1" s="1"/>
  <c r="AU93" i="1"/>
  <c r="CY71" i="1"/>
  <c r="CY71" i="7" s="1"/>
  <c r="CH71" i="1"/>
  <c r="CH71" i="7" s="1"/>
  <c r="CQ71" i="1"/>
  <c r="CQ71" i="7" s="1"/>
  <c r="CP71" i="1"/>
  <c r="CP71" i="7" s="1"/>
  <c r="CZ71" i="1"/>
  <c r="CZ71" i="7" s="1"/>
  <c r="CI71" i="1"/>
  <c r="CI71" i="7" s="1"/>
  <c r="CG71" i="1"/>
  <c r="CG71" i="7" s="1"/>
  <c r="CW71" i="1"/>
  <c r="CW71" i="7" s="1"/>
  <c r="CX71" i="1"/>
  <c r="CX71" i="7" s="1"/>
  <c r="DA71" i="1"/>
  <c r="DA71" i="7" s="1"/>
  <c r="BP82" i="1"/>
  <c r="BP84" i="1" s="1"/>
  <c r="BP86" i="1" s="1"/>
  <c r="CA82" i="1"/>
  <c r="CA84" i="1" s="1"/>
  <c r="CA86" i="1" s="1"/>
  <c r="BW82" i="1"/>
  <c r="BW84" i="1" s="1"/>
  <c r="BW86" i="1" s="1"/>
  <c r="BG82" i="1"/>
  <c r="BG84" i="1" s="1"/>
  <c r="BG86" i="1" s="1"/>
  <c r="BZ82" i="1"/>
  <c r="BZ84" i="1" s="1"/>
  <c r="BZ86" i="1" s="1"/>
  <c r="BH82" i="1"/>
  <c r="BH84" i="1" s="1"/>
  <c r="BH86" i="1" s="1"/>
  <c r="BX82" i="1"/>
  <c r="BX84" i="1" s="1"/>
  <c r="BX86" i="1" s="1"/>
  <c r="BF82" i="1"/>
  <c r="BF84" i="1" s="1"/>
  <c r="BF86" i="1" s="1"/>
  <c r="BY82" i="1"/>
  <c r="BY84" i="1" s="1"/>
  <c r="BY86" i="1" s="1"/>
  <c r="BQ82" i="1"/>
  <c r="BQ84" i="1" s="1"/>
  <c r="BQ86" i="1" s="1"/>
  <c r="CF71" i="1"/>
  <c r="CF71" i="7" s="1"/>
  <c r="BI82" i="1"/>
  <c r="BI84" i="1" s="1"/>
  <c r="BI86" i="1" s="1"/>
  <c r="AB86" i="1"/>
  <c r="AE86" i="1" s="1"/>
  <c r="AE84" i="1"/>
  <c r="AE93" i="1" s="1"/>
  <c r="AO84" i="1"/>
  <c r="AR82" i="1"/>
  <c r="BB82" i="1"/>
  <c r="BE72" i="1"/>
  <c r="CB71" i="1"/>
  <c r="CB72" i="1" s="1"/>
  <c r="CO72" i="1" s="1"/>
  <c r="BR71" i="1"/>
  <c r="CD74" i="3"/>
  <c r="BQ82" i="3"/>
  <c r="BQ84" i="3" s="1"/>
  <c r="BQ86" i="3" s="1"/>
  <c r="CC74" i="3"/>
  <c r="BP82" i="3"/>
  <c r="BP84" i="3" s="1"/>
  <c r="BP86" i="3" s="1"/>
  <c r="CB71" i="3"/>
  <c r="BR71" i="3"/>
  <c r="AO84" i="3"/>
  <c r="AO93" i="3" s="1"/>
  <c r="AR82" i="3"/>
  <c r="BO74" i="3"/>
  <c r="BB82" i="3"/>
  <c r="BE74" i="3"/>
  <c r="AB86" i="3"/>
  <c r="AE86" i="3" s="1"/>
  <c r="AE84" i="3"/>
  <c r="AE93" i="3" s="1"/>
  <c r="CP74" i="7" l="1"/>
  <c r="BE74" i="7"/>
  <c r="CQ74" i="7"/>
  <c r="CQ86" i="7" s="1"/>
  <c r="CQ97" i="11"/>
  <c r="CO15" i="28" s="1"/>
  <c r="DO95" i="11"/>
  <c r="DL15" i="28"/>
  <c r="CC74" i="7"/>
  <c r="CC86" i="7" s="1"/>
  <c r="CH72" i="1"/>
  <c r="BU72" i="7"/>
  <c r="CG72" i="1"/>
  <c r="BT72" i="7"/>
  <c r="BR82" i="7"/>
  <c r="BF84" i="7"/>
  <c r="BX82" i="7"/>
  <c r="BX84" i="7" s="1"/>
  <c r="BX74" i="7"/>
  <c r="DP72" i="1"/>
  <c r="DC72" i="7"/>
  <c r="DC82" i="7" s="1"/>
  <c r="DC84" i="7" s="1"/>
  <c r="CY72" i="1"/>
  <c r="CL72" i="7"/>
  <c r="DB72" i="1"/>
  <c r="CO72" i="7"/>
  <c r="CO82" i="7" s="1"/>
  <c r="CO84" i="7" s="1"/>
  <c r="CI72" i="1"/>
  <c r="BV72" i="7"/>
  <c r="BR72" i="7"/>
  <c r="CA82" i="7"/>
  <c r="CA84" i="7" s="1"/>
  <c r="CA74" i="7"/>
  <c r="CX72" i="1"/>
  <c r="CK72" i="7"/>
  <c r="BS74" i="7"/>
  <c r="BS86" i="7" s="1"/>
  <c r="BE84" i="7"/>
  <c r="AS86" i="7"/>
  <c r="BE86" i="7" s="1"/>
  <c r="BW82" i="7"/>
  <c r="BW84" i="7" s="1"/>
  <c r="BW74" i="7"/>
  <c r="BZ82" i="7"/>
  <c r="BZ84" i="7" s="1"/>
  <c r="BZ74" i="7"/>
  <c r="DA72" i="1"/>
  <c r="CN72" i="7"/>
  <c r="DQ72" i="1"/>
  <c r="DD72" i="7"/>
  <c r="DD82" i="7" s="1"/>
  <c r="DD84" i="7" s="1"/>
  <c r="CW72" i="1"/>
  <c r="CJ72" i="7"/>
  <c r="CB71" i="7"/>
  <c r="CE71" i="7" s="1"/>
  <c r="G95" i="1"/>
  <c r="G95" i="7" s="1"/>
  <c r="G97" i="7" s="1"/>
  <c r="CZ72" i="1"/>
  <c r="CM72" i="7"/>
  <c r="BO74" i="7"/>
  <c r="BO86" i="7" s="1"/>
  <c r="CP86" i="7"/>
  <c r="BY82" i="7"/>
  <c r="BY84" i="7" s="1"/>
  <c r="BY74" i="7"/>
  <c r="CD74" i="7"/>
  <c r="CD86" i="7" s="1"/>
  <c r="O93" i="7"/>
  <c r="R86" i="7"/>
  <c r="U9" i="28"/>
  <c r="X97" i="4"/>
  <c r="DV95" i="13"/>
  <c r="DV97" i="13" s="1"/>
  <c r="DW95" i="13" s="1"/>
  <c r="DW97" i="13" s="1"/>
  <c r="R96" i="3"/>
  <c r="R97" i="3" s="1"/>
  <c r="P8" i="28" s="1"/>
  <c r="P19" i="28" s="1"/>
  <c r="O97" i="3"/>
  <c r="M8" i="28" s="1"/>
  <c r="D6" i="28"/>
  <c r="D19" i="28" s="1"/>
  <c r="D45" i="28" s="1"/>
  <c r="AV96" i="1"/>
  <c r="CL74" i="1"/>
  <c r="BU74" i="1"/>
  <c r="CM74" i="1"/>
  <c r="AS96" i="1"/>
  <c r="EC95" i="8"/>
  <c r="EC97" i="8" s="1"/>
  <c r="DZ12" i="28"/>
  <c r="CB72" i="3"/>
  <c r="CE71" i="3"/>
  <c r="BV74" i="1"/>
  <c r="BT74" i="1"/>
  <c r="CJ74" i="1"/>
  <c r="CN74" i="1"/>
  <c r="CK74" i="1"/>
  <c r="BS74" i="1"/>
  <c r="BE95" i="4"/>
  <c r="BE97" i="4" s="1"/>
  <c r="BF95" i="4" s="1"/>
  <c r="BF97" i="4" s="1"/>
  <c r="AS97" i="4"/>
  <c r="AQ9" i="28" s="1"/>
  <c r="AP9" i="28"/>
  <c r="AH95" i="4"/>
  <c r="AH97" i="4" s="1"/>
  <c r="AE9" i="28"/>
  <c r="CD74" i="1"/>
  <c r="AU96" i="1"/>
  <c r="BN96" i="1"/>
  <c r="CC74" i="1"/>
  <c r="BM96" i="1"/>
  <c r="BJ96" i="1"/>
  <c r="BL96" i="1"/>
  <c r="BK96" i="1"/>
  <c r="AT96" i="1"/>
  <c r="BO74" i="1"/>
  <c r="BR74" i="1" s="1"/>
  <c r="CY95" i="13"/>
  <c r="CY97" i="13" s="1"/>
  <c r="CV17" i="28"/>
  <c r="CM95" i="13"/>
  <c r="CM97" i="13" s="1"/>
  <c r="CJ17" i="28"/>
  <c r="BO95" i="13"/>
  <c r="BO97" i="13" s="1"/>
  <c r="BL17" i="28"/>
  <c r="DK95" i="13"/>
  <c r="DK97" i="13" s="1"/>
  <c r="DH17" i="28"/>
  <c r="CA95" i="13"/>
  <c r="CA97" i="13" s="1"/>
  <c r="BX17" i="28"/>
  <c r="BC95" i="13"/>
  <c r="BC97" i="13" s="1"/>
  <c r="AZ17" i="28"/>
  <c r="BC96" i="3"/>
  <c r="AE96" i="3"/>
  <c r="BD96" i="3"/>
  <c r="AO96" i="3"/>
  <c r="BP93" i="3"/>
  <c r="CA93" i="1"/>
  <c r="BY93" i="1"/>
  <c r="AO93" i="1"/>
  <c r="AO96" i="1" s="1"/>
  <c r="AR96" i="1" s="1"/>
  <c r="BP93" i="1"/>
  <c r="BP96" i="1" s="1"/>
  <c r="BG93" i="1"/>
  <c r="BZ93" i="1"/>
  <c r="BQ93" i="1"/>
  <c r="BQ96" i="1" s="1"/>
  <c r="BI93" i="1"/>
  <c r="BF93" i="1"/>
  <c r="BX93" i="1"/>
  <c r="BW93" i="1"/>
  <c r="BH93" i="1"/>
  <c r="BQ93" i="3"/>
  <c r="DN71" i="1"/>
  <c r="DN71" i="7" s="1"/>
  <c r="CT71" i="1"/>
  <c r="CT71" i="7" s="1"/>
  <c r="CU71" i="1"/>
  <c r="CU71" i="7" s="1"/>
  <c r="DM71" i="1"/>
  <c r="DM71" i="7" s="1"/>
  <c r="DK71" i="1"/>
  <c r="DK71" i="7" s="1"/>
  <c r="DL71" i="1"/>
  <c r="DL71" i="7" s="1"/>
  <c r="DC71" i="1"/>
  <c r="DC71" i="7" s="1"/>
  <c r="CV71" i="1"/>
  <c r="CV71" i="7" s="1"/>
  <c r="DJ71" i="1"/>
  <c r="DJ71" i="7" s="1"/>
  <c r="DD71" i="1"/>
  <c r="DD71" i="7" s="1"/>
  <c r="S95" i="1"/>
  <c r="CK82" i="1"/>
  <c r="CK84" i="1" s="1"/>
  <c r="CK86" i="1" s="1"/>
  <c r="CF72" i="1"/>
  <c r="BS82" i="1"/>
  <c r="BS84" i="1" s="1"/>
  <c r="BU82" i="1"/>
  <c r="BU84" i="1" s="1"/>
  <c r="BU86" i="1" s="1"/>
  <c r="BV82" i="1"/>
  <c r="BV84" i="1" s="1"/>
  <c r="BV86" i="1" s="1"/>
  <c r="BT82" i="1"/>
  <c r="BT84" i="1" s="1"/>
  <c r="BT86" i="1" s="1"/>
  <c r="CS71" i="1"/>
  <c r="CS71" i="7" s="1"/>
  <c r="CD82" i="1"/>
  <c r="CD84" i="1" s="1"/>
  <c r="CD86" i="1" s="1"/>
  <c r="CN82" i="1"/>
  <c r="CN84" i="1" s="1"/>
  <c r="CN86" i="1" s="1"/>
  <c r="CM82" i="1"/>
  <c r="CM84" i="1" s="1"/>
  <c r="CM86" i="1" s="1"/>
  <c r="CJ82" i="1"/>
  <c r="CJ84" i="1" s="1"/>
  <c r="CJ86" i="1" s="1"/>
  <c r="CL82" i="1"/>
  <c r="CL84" i="1" s="1"/>
  <c r="CL86" i="1" s="1"/>
  <c r="CC82" i="1"/>
  <c r="CC84" i="1" s="1"/>
  <c r="CC86" i="1" s="1"/>
  <c r="CO71" i="1"/>
  <c r="CO71" i="7" s="1"/>
  <c r="CE71" i="1"/>
  <c r="BB84" i="1"/>
  <c r="BE82" i="1"/>
  <c r="BO82" i="1"/>
  <c r="BR72" i="1"/>
  <c r="AO86" i="1"/>
  <c r="AR86" i="1" s="1"/>
  <c r="AR84" i="1"/>
  <c r="AR93" i="1" s="1"/>
  <c r="CQ74" i="3"/>
  <c r="CD82" i="3"/>
  <c r="CD84" i="3" s="1"/>
  <c r="CD86" i="3" s="1"/>
  <c r="CP74" i="3"/>
  <c r="CC82" i="3"/>
  <c r="CC84" i="3" s="1"/>
  <c r="CC86" i="3" s="1"/>
  <c r="BB84" i="3"/>
  <c r="BB93" i="3" s="1"/>
  <c r="BE82" i="3"/>
  <c r="BO82" i="3"/>
  <c r="BR74" i="3"/>
  <c r="AO86" i="3"/>
  <c r="AR86" i="3" s="1"/>
  <c r="AR84" i="3"/>
  <c r="AR93" i="3" s="1"/>
  <c r="DD74" i="7" l="1"/>
  <c r="DD86" i="7" s="1"/>
  <c r="BR74" i="7"/>
  <c r="CA86" i="7"/>
  <c r="BW86" i="7"/>
  <c r="BX86" i="7"/>
  <c r="CO74" i="7"/>
  <c r="G97" i="1"/>
  <c r="H95" i="1" s="1"/>
  <c r="H95" i="7" s="1"/>
  <c r="H97" i="7" s="1"/>
  <c r="DO97" i="11"/>
  <c r="DC74" i="7"/>
  <c r="DC86" i="7" s="1"/>
  <c r="CR71" i="7"/>
  <c r="CL82" i="7"/>
  <c r="CL84" i="7" s="1"/>
  <c r="CL74" i="7"/>
  <c r="BT82" i="7"/>
  <c r="BT84" i="7" s="1"/>
  <c r="BT74" i="7"/>
  <c r="ED72" i="1"/>
  <c r="DQ72" i="7"/>
  <c r="BZ86" i="7"/>
  <c r="CK82" i="7"/>
  <c r="CK84" i="7" s="1"/>
  <c r="CK74" i="7"/>
  <c r="DL72" i="1"/>
  <c r="CY72" i="7"/>
  <c r="CT72" i="1"/>
  <c r="CG72" i="7"/>
  <c r="CJ82" i="7"/>
  <c r="CJ84" i="7" s="1"/>
  <c r="CJ74" i="7"/>
  <c r="BV82" i="7"/>
  <c r="BV84" i="7" s="1"/>
  <c r="BV74" i="7"/>
  <c r="CO86" i="7"/>
  <c r="BR84" i="7"/>
  <c r="BF86" i="7"/>
  <c r="BR86" i="7" s="1"/>
  <c r="BU82" i="7"/>
  <c r="BU84" i="7" s="1"/>
  <c r="BU74" i="7"/>
  <c r="CS72" i="1"/>
  <c r="CF72" i="7"/>
  <c r="CM82" i="7"/>
  <c r="CM84" i="7" s="1"/>
  <c r="CM74" i="7"/>
  <c r="CN82" i="7"/>
  <c r="CN84" i="7" s="1"/>
  <c r="CN74" i="7"/>
  <c r="DK72" i="1"/>
  <c r="CX72" i="7"/>
  <c r="BY86" i="7"/>
  <c r="DM72" i="1"/>
  <c r="CZ72" i="7"/>
  <c r="DJ72" i="1"/>
  <c r="CW72" i="7"/>
  <c r="DN72" i="1"/>
  <c r="DA72" i="7"/>
  <c r="CV72" i="1"/>
  <c r="CI72" i="7"/>
  <c r="DO72" i="1"/>
  <c r="DB72" i="7"/>
  <c r="DB82" i="7" s="1"/>
  <c r="DB84" i="7" s="1"/>
  <c r="EC72" i="1"/>
  <c r="DP72" i="7"/>
  <c r="DP82" i="7" s="1"/>
  <c r="DP84" i="7" s="1"/>
  <c r="CU72" i="1"/>
  <c r="CH72" i="7"/>
  <c r="CE72" i="3"/>
  <c r="CB72" i="7"/>
  <c r="V9" i="28"/>
  <c r="Y95" i="4"/>
  <c r="Y97" i="4" s="1"/>
  <c r="DT17" i="28"/>
  <c r="P95" i="3"/>
  <c r="CB74" i="3"/>
  <c r="D23" i="28"/>
  <c r="AT95" i="4"/>
  <c r="AT97" i="4" s="1"/>
  <c r="AU95" i="4" s="1"/>
  <c r="AU97" i="4" s="1"/>
  <c r="CA96" i="1"/>
  <c r="CX74" i="1"/>
  <c r="CW74" i="1"/>
  <c r="DA74" i="1"/>
  <c r="CZ74" i="1"/>
  <c r="ED95" i="8"/>
  <c r="ED97" i="8" s="1"/>
  <c r="EB12" i="28" s="1"/>
  <c r="EA12" i="28"/>
  <c r="CI74" i="1"/>
  <c r="CG74" i="1"/>
  <c r="CH74" i="1"/>
  <c r="CY74" i="1"/>
  <c r="BS93" i="1"/>
  <c r="CF74" i="1"/>
  <c r="P23" i="28"/>
  <c r="BC9" i="28"/>
  <c r="BG95" i="4"/>
  <c r="BG97" i="4" s="1"/>
  <c r="BD9" i="28"/>
  <c r="BR95" i="4"/>
  <c r="BR97" i="4" s="1"/>
  <c r="AI95" i="4"/>
  <c r="AI97" i="4" s="1"/>
  <c r="AF9" i="28"/>
  <c r="BZ96" i="1"/>
  <c r="CP74" i="1"/>
  <c r="CQ74" i="1"/>
  <c r="BG96" i="1"/>
  <c r="BY96" i="1"/>
  <c r="BI96" i="1"/>
  <c r="BH96" i="1"/>
  <c r="BW96" i="1"/>
  <c r="BX96" i="1"/>
  <c r="BF96" i="1"/>
  <c r="CB74" i="1"/>
  <c r="CE74" i="1" s="1"/>
  <c r="BP95" i="13"/>
  <c r="BP97" i="13" s="1"/>
  <c r="BM17" i="28"/>
  <c r="CN95" i="13"/>
  <c r="CN97" i="13" s="1"/>
  <c r="CK17" i="28"/>
  <c r="BD95" i="13"/>
  <c r="BD97" i="13" s="1"/>
  <c r="BB17" i="28" s="1"/>
  <c r="BA17" i="28"/>
  <c r="CB95" i="13"/>
  <c r="CB97" i="13" s="1"/>
  <c r="BY17" i="28"/>
  <c r="DL95" i="13"/>
  <c r="DL97" i="13" s="1"/>
  <c r="DI17" i="28"/>
  <c r="DX95" i="13"/>
  <c r="DX97" i="13" s="1"/>
  <c r="DU17" i="28"/>
  <c r="CZ95" i="13"/>
  <c r="CZ97" i="13" s="1"/>
  <c r="CW17" i="28"/>
  <c r="BP96" i="3"/>
  <c r="BQ96" i="3"/>
  <c r="BB96" i="3"/>
  <c r="AR96" i="3"/>
  <c r="CK93" i="1"/>
  <c r="BU93" i="1"/>
  <c r="CJ93" i="1"/>
  <c r="CM93" i="1"/>
  <c r="BT93" i="1"/>
  <c r="BB93" i="1"/>
  <c r="BB96" i="1" s="1"/>
  <c r="BE96" i="1" s="1"/>
  <c r="BS86" i="1"/>
  <c r="CC93" i="1"/>
  <c r="CC96" i="1" s="1"/>
  <c r="CD93" i="1"/>
  <c r="CD96" i="1" s="1"/>
  <c r="BV93" i="1"/>
  <c r="CL93" i="1"/>
  <c r="CN93" i="1"/>
  <c r="CD93" i="3"/>
  <c r="CC93" i="3"/>
  <c r="EA71" i="1"/>
  <c r="DP71" i="1"/>
  <c r="DP71" i="7" s="1"/>
  <c r="DH71" i="1"/>
  <c r="DH71" i="7" s="1"/>
  <c r="DG71" i="1"/>
  <c r="DG71" i="7" s="1"/>
  <c r="DI71" i="1"/>
  <c r="DI71" i="7" s="1"/>
  <c r="S97" i="1"/>
  <c r="AE95" i="1"/>
  <c r="DY71" i="1"/>
  <c r="DQ71" i="1"/>
  <c r="DQ71" i="7" s="1"/>
  <c r="DX71" i="1"/>
  <c r="DZ71" i="1"/>
  <c r="DW71" i="1"/>
  <c r="CQ82" i="1"/>
  <c r="CQ84" i="1" s="1"/>
  <c r="CQ86" i="1" s="1"/>
  <c r="DF71" i="1"/>
  <c r="DF71" i="7" s="1"/>
  <c r="CP82" i="1"/>
  <c r="CP84" i="1" s="1"/>
  <c r="CP86" i="1" s="1"/>
  <c r="CY82" i="1"/>
  <c r="CY84" i="1" s="1"/>
  <c r="CY86" i="1" s="1"/>
  <c r="CH82" i="1"/>
  <c r="CH84" i="1" s="1"/>
  <c r="CH86" i="1" s="1"/>
  <c r="CW82" i="1"/>
  <c r="CW84" i="1" s="1"/>
  <c r="CW86" i="1" s="1"/>
  <c r="CF82" i="1"/>
  <c r="CF84" i="1" s="1"/>
  <c r="CF86" i="1" s="1"/>
  <c r="CZ82" i="1"/>
  <c r="CZ84" i="1" s="1"/>
  <c r="CZ86" i="1" s="1"/>
  <c r="DA82" i="1"/>
  <c r="DA84" i="1" s="1"/>
  <c r="DA86" i="1" s="1"/>
  <c r="CG82" i="1"/>
  <c r="CG84" i="1" s="1"/>
  <c r="CG86" i="1" s="1"/>
  <c r="CI82" i="1"/>
  <c r="CI84" i="1" s="1"/>
  <c r="CI86" i="1" s="1"/>
  <c r="CX82" i="1"/>
  <c r="CX84" i="1" s="1"/>
  <c r="CX86" i="1" s="1"/>
  <c r="BO84" i="1"/>
  <c r="BR82" i="1"/>
  <c r="CB82" i="1"/>
  <c r="CE72" i="1"/>
  <c r="BB86" i="1"/>
  <c r="BE86" i="1" s="1"/>
  <c r="BE84" i="1"/>
  <c r="BE93" i="1" s="1"/>
  <c r="DB71" i="1"/>
  <c r="DB71" i="7" s="1"/>
  <c r="CR71" i="1"/>
  <c r="DD74" i="3"/>
  <c r="CQ82" i="3"/>
  <c r="CQ84" i="3" s="1"/>
  <c r="CQ86" i="3" s="1"/>
  <c r="DC74" i="3"/>
  <c r="CP82" i="3"/>
  <c r="CP84" i="3" s="1"/>
  <c r="CP86" i="3" s="1"/>
  <c r="CR71" i="3"/>
  <c r="BO84" i="3"/>
  <c r="BO93" i="3" s="1"/>
  <c r="BR82" i="3"/>
  <c r="CO74" i="3"/>
  <c r="CB82" i="3"/>
  <c r="CE74" i="3"/>
  <c r="BB86" i="3"/>
  <c r="BE86" i="3" s="1"/>
  <c r="BE84" i="3"/>
  <c r="BE93" i="3" s="1"/>
  <c r="DP74" i="7" l="1"/>
  <c r="DP86" i="7" s="1"/>
  <c r="E6" i="28"/>
  <c r="E19" i="28" s="1"/>
  <c r="E23" i="28" s="1"/>
  <c r="DP95" i="11"/>
  <c r="DM15" i="28"/>
  <c r="DB74" i="7"/>
  <c r="DB86" i="7" s="1"/>
  <c r="BU86" i="7"/>
  <c r="BT86" i="7"/>
  <c r="CJ86" i="7"/>
  <c r="CL86" i="7"/>
  <c r="CH82" i="7"/>
  <c r="CH84" i="7" s="1"/>
  <c r="CH74" i="7"/>
  <c r="DA82" i="7"/>
  <c r="DA84" i="7" s="1"/>
  <c r="DA74" i="7"/>
  <c r="CZ82" i="7"/>
  <c r="CZ84" i="7" s="1"/>
  <c r="CZ74" i="7"/>
  <c r="CR72" i="7"/>
  <c r="CF82" i="7"/>
  <c r="CF74" i="7"/>
  <c r="DY72" i="1"/>
  <c r="DL72" i="7"/>
  <c r="DQ82" i="7"/>
  <c r="DH72" i="1"/>
  <c r="CU72" i="7"/>
  <c r="EB72" i="1"/>
  <c r="DO72" i="7"/>
  <c r="DO82" i="7" s="1"/>
  <c r="DO84" i="7" s="1"/>
  <c r="EA72" i="1"/>
  <c r="EA74" i="1" s="1"/>
  <c r="DN72" i="7"/>
  <c r="DZ72" i="1"/>
  <c r="DZ74" i="1" s="1"/>
  <c r="DM72" i="7"/>
  <c r="CX82" i="7"/>
  <c r="CX84" i="7" s="1"/>
  <c r="CX74" i="7"/>
  <c r="DF72" i="1"/>
  <c r="CS72" i="7"/>
  <c r="CG82" i="7"/>
  <c r="CG84" i="7" s="1"/>
  <c r="CG74" i="7"/>
  <c r="DE71" i="7"/>
  <c r="CI82" i="7"/>
  <c r="CI84" i="7" s="1"/>
  <c r="CI74" i="7"/>
  <c r="CW82" i="7"/>
  <c r="CW84" i="7" s="1"/>
  <c r="CW74" i="7"/>
  <c r="DX72" i="1"/>
  <c r="DK72" i="7"/>
  <c r="CM86" i="7"/>
  <c r="DG72" i="1"/>
  <c r="CT72" i="7"/>
  <c r="CK86" i="7"/>
  <c r="DQ74" i="7"/>
  <c r="DI72" i="1"/>
  <c r="CV72" i="7"/>
  <c r="DW72" i="1"/>
  <c r="DW74" i="1" s="1"/>
  <c r="DJ72" i="7"/>
  <c r="CN86" i="7"/>
  <c r="BV86" i="7"/>
  <c r="CY82" i="7"/>
  <c r="CY84" i="7" s="1"/>
  <c r="CY74" i="7"/>
  <c r="CB82" i="7"/>
  <c r="CE72" i="7"/>
  <c r="CB74" i="7"/>
  <c r="CE74" i="7" s="1"/>
  <c r="W9" i="28"/>
  <c r="Z95" i="4"/>
  <c r="Z97" i="4" s="1"/>
  <c r="P97" i="3"/>
  <c r="Q95" i="3" s="1"/>
  <c r="E24" i="28"/>
  <c r="AR9" i="28"/>
  <c r="BS96" i="1"/>
  <c r="CU74" i="1"/>
  <c r="DK74" i="1"/>
  <c r="DL74" i="1"/>
  <c r="CT74" i="1"/>
  <c r="DN74" i="1"/>
  <c r="CV74" i="1"/>
  <c r="DM74" i="1"/>
  <c r="DJ74" i="1"/>
  <c r="BU96" i="1"/>
  <c r="CK96" i="1"/>
  <c r="CS74" i="1"/>
  <c r="H97" i="1"/>
  <c r="AV95" i="4"/>
  <c r="AV97" i="4" s="1"/>
  <c r="AS9" i="28"/>
  <c r="AJ95" i="4"/>
  <c r="AJ97" i="4" s="1"/>
  <c r="AG9" i="28"/>
  <c r="BS95" i="4"/>
  <c r="BP9" i="28"/>
  <c r="BH95" i="4"/>
  <c r="BH97" i="4" s="1"/>
  <c r="BE9" i="28"/>
  <c r="BV96" i="1"/>
  <c r="DD74" i="1"/>
  <c r="CM96" i="1"/>
  <c r="CJ96" i="1"/>
  <c r="BT96" i="1"/>
  <c r="CN96" i="1"/>
  <c r="DC74" i="1"/>
  <c r="CL96" i="1"/>
  <c r="T95" i="1"/>
  <c r="Q6" i="28"/>
  <c r="CO74" i="1"/>
  <c r="CR74" i="1" s="1"/>
  <c r="CO95" i="13"/>
  <c r="CO97" i="13" s="1"/>
  <c r="CL17" i="28"/>
  <c r="CC95" i="13"/>
  <c r="CC97" i="13" s="1"/>
  <c r="BZ17" i="28"/>
  <c r="DA95" i="13"/>
  <c r="DA97" i="13" s="1"/>
  <c r="CX17" i="28"/>
  <c r="DY95" i="13"/>
  <c r="DY97" i="13" s="1"/>
  <c r="DV17" i="28"/>
  <c r="DM95" i="13"/>
  <c r="DM97" i="13" s="1"/>
  <c r="DJ17" i="28"/>
  <c r="BQ95" i="13"/>
  <c r="BQ97" i="13" s="1"/>
  <c r="BO17" i="28" s="1"/>
  <c r="BN17" i="28"/>
  <c r="CC96" i="3"/>
  <c r="BE96" i="3"/>
  <c r="CD96" i="3"/>
  <c r="BO96" i="3"/>
  <c r="CP93" i="1"/>
  <c r="CP96" i="1" s="1"/>
  <c r="CH93" i="1"/>
  <c r="DA93" i="1"/>
  <c r="CG93" i="1"/>
  <c r="CX93" i="1"/>
  <c r="CZ93" i="1"/>
  <c r="CP93" i="3"/>
  <c r="CF93" i="1"/>
  <c r="CQ93" i="3"/>
  <c r="CI93" i="1"/>
  <c r="BO93" i="1"/>
  <c r="BO96" i="1" s="1"/>
  <c r="BR96" i="1" s="1"/>
  <c r="CW93" i="1"/>
  <c r="CY93" i="1"/>
  <c r="CQ93" i="1"/>
  <c r="CQ96" i="1" s="1"/>
  <c r="DT71" i="1"/>
  <c r="ED71" i="1"/>
  <c r="AE97" i="1"/>
  <c r="AC6" i="28" s="1"/>
  <c r="DU71" i="1"/>
  <c r="EC71" i="1"/>
  <c r="EC71" i="3"/>
  <c r="DV71" i="1"/>
  <c r="ED71" i="3"/>
  <c r="DJ82" i="1"/>
  <c r="DJ84" i="1" s="1"/>
  <c r="DJ86" i="1" s="1"/>
  <c r="CS82" i="1"/>
  <c r="CS84" i="1" s="1"/>
  <c r="CS86" i="1" s="1"/>
  <c r="DM82" i="1"/>
  <c r="DM84" i="1" s="1"/>
  <c r="DM86" i="1" s="1"/>
  <c r="DY74" i="1"/>
  <c r="DL82" i="1"/>
  <c r="DL84" i="1" s="1"/>
  <c r="DL86" i="1" s="1"/>
  <c r="CV82" i="1"/>
  <c r="CV84" i="1" s="1"/>
  <c r="CV86" i="1" s="1"/>
  <c r="CU82" i="1"/>
  <c r="CU84" i="1" s="1"/>
  <c r="CU86" i="1" s="1"/>
  <c r="DX74" i="1"/>
  <c r="DK82" i="1"/>
  <c r="DK84" i="1" s="1"/>
  <c r="DK86" i="1" s="1"/>
  <c r="DC82" i="1"/>
  <c r="DC84" i="1" s="1"/>
  <c r="DC86" i="1" s="1"/>
  <c r="CT82" i="1"/>
  <c r="CT84" i="1" s="1"/>
  <c r="CT86" i="1" s="1"/>
  <c r="DS71" i="1"/>
  <c r="DN82" i="1"/>
  <c r="DN84" i="1" s="1"/>
  <c r="DN86" i="1" s="1"/>
  <c r="DD82" i="1"/>
  <c r="DD84" i="1" s="1"/>
  <c r="DD86" i="1" s="1"/>
  <c r="CB84" i="1"/>
  <c r="CB93" i="1" s="1"/>
  <c r="CE82" i="1"/>
  <c r="CO82" i="1"/>
  <c r="CR72" i="1"/>
  <c r="BO86" i="1"/>
  <c r="BR86" i="1" s="1"/>
  <c r="BR84" i="1"/>
  <c r="BR93" i="1" s="1"/>
  <c r="DO71" i="1"/>
  <c r="DO71" i="7" s="1"/>
  <c r="DR71" i="7" s="1"/>
  <c r="DE71" i="1"/>
  <c r="DQ74" i="3"/>
  <c r="DD82" i="3"/>
  <c r="DD84" i="3" s="1"/>
  <c r="DD86" i="3" s="1"/>
  <c r="DP74" i="3"/>
  <c r="DC82" i="3"/>
  <c r="DC84" i="3" s="1"/>
  <c r="DC86" i="3" s="1"/>
  <c r="CB84" i="3"/>
  <c r="CB93" i="3" s="1"/>
  <c r="CE82" i="3"/>
  <c r="DB74" i="3"/>
  <c r="CO82" i="3"/>
  <c r="CR74" i="3"/>
  <c r="BO86" i="3"/>
  <c r="BR86" i="3" s="1"/>
  <c r="BR84" i="3"/>
  <c r="BR93" i="3" s="1"/>
  <c r="CX86" i="7" l="1"/>
  <c r="DP97" i="11"/>
  <c r="DA86" i="7"/>
  <c r="CV82" i="7"/>
  <c r="CV84" i="7" s="1"/>
  <c r="CV74" i="7"/>
  <c r="DT72" i="1"/>
  <c r="DT74" i="1" s="1"/>
  <c r="DG72" i="7"/>
  <c r="DM82" i="7"/>
  <c r="DM84" i="7" s="1"/>
  <c r="DM74" i="7"/>
  <c r="DL82" i="7"/>
  <c r="DL84" i="7" s="1"/>
  <c r="DL74" i="7"/>
  <c r="CS82" i="7"/>
  <c r="DE72" i="7"/>
  <c r="CS74" i="7"/>
  <c r="DO74" i="7"/>
  <c r="DO86" i="7" s="1"/>
  <c r="DV72" i="1"/>
  <c r="DV74" i="1" s="1"/>
  <c r="DI72" i="7"/>
  <c r="CW86" i="7"/>
  <c r="DS72" i="1"/>
  <c r="DS74" i="1" s="1"/>
  <c r="DF72" i="7"/>
  <c r="CZ86" i="7"/>
  <c r="DJ82" i="7"/>
  <c r="DJ84" i="7" s="1"/>
  <c r="DJ74" i="7"/>
  <c r="DK82" i="7"/>
  <c r="DK84" i="7" s="1"/>
  <c r="DK74" i="7"/>
  <c r="DN82" i="7"/>
  <c r="DN84" i="7" s="1"/>
  <c r="DN74" i="7"/>
  <c r="CU82" i="7"/>
  <c r="CU84" i="7" s="1"/>
  <c r="CU74" i="7"/>
  <c r="DQ84" i="7"/>
  <c r="DQ86" i="7" s="1"/>
  <c r="CR74" i="7"/>
  <c r="T97" i="1"/>
  <c r="U95" i="1" s="1"/>
  <c r="CY86" i="7"/>
  <c r="CT82" i="7"/>
  <c r="CT84" i="7" s="1"/>
  <c r="CT74" i="7"/>
  <c r="CI86" i="7"/>
  <c r="CG86" i="7"/>
  <c r="DU72" i="1"/>
  <c r="DU74" i="1" s="1"/>
  <c r="DH72" i="7"/>
  <c r="CR82" i="7"/>
  <c r="CF84" i="7"/>
  <c r="CR84" i="7" s="1"/>
  <c r="CH86" i="7"/>
  <c r="CB84" i="7"/>
  <c r="CE82" i="7"/>
  <c r="N8" i="28"/>
  <c r="X9" i="28"/>
  <c r="AA95" i="4"/>
  <c r="AA97" i="4" s="1"/>
  <c r="Q97" i="3"/>
  <c r="O8" i="28" s="1"/>
  <c r="R96" i="7"/>
  <c r="E45" i="28"/>
  <c r="DG74" i="1"/>
  <c r="DH74" i="1"/>
  <c r="DI74" i="1"/>
  <c r="DF74" i="1"/>
  <c r="I95" i="1"/>
  <c r="I95" i="7" s="1"/>
  <c r="I97" i="7" s="1"/>
  <c r="F6" i="28"/>
  <c r="F19" i="28" s="1"/>
  <c r="BS97" i="4"/>
  <c r="CE95" i="4"/>
  <c r="CE97" i="4" s="1"/>
  <c r="BI95" i="4"/>
  <c r="BI97" i="4" s="1"/>
  <c r="BF9" i="28"/>
  <c r="AK95" i="4"/>
  <c r="AK97" i="4" s="1"/>
  <c r="AH9" i="28"/>
  <c r="AW95" i="4"/>
  <c r="AW97" i="4" s="1"/>
  <c r="AT9" i="28"/>
  <c r="CW96" i="1"/>
  <c r="CF96" i="1"/>
  <c r="CZ96" i="1"/>
  <c r="CG96" i="1"/>
  <c r="DP74" i="1"/>
  <c r="CX96" i="1"/>
  <c r="DQ74" i="1"/>
  <c r="DA96" i="1"/>
  <c r="CH96" i="1"/>
  <c r="CI96" i="1"/>
  <c r="CY96" i="1"/>
  <c r="DB74" i="1"/>
  <c r="DE74" i="1" s="1"/>
  <c r="DN95" i="13"/>
  <c r="DN97" i="13" s="1"/>
  <c r="DK17" i="28"/>
  <c r="DZ95" i="13"/>
  <c r="DZ97" i="13" s="1"/>
  <c r="DW17" i="28"/>
  <c r="DB95" i="13"/>
  <c r="DB97" i="13" s="1"/>
  <c r="CY17" i="28"/>
  <c r="CD95" i="13"/>
  <c r="CD97" i="13" s="1"/>
  <c r="CB17" i="28" s="1"/>
  <c r="CA17" i="28"/>
  <c r="CP95" i="13"/>
  <c r="CP97" i="13" s="1"/>
  <c r="CM17" i="28"/>
  <c r="CQ96" i="3"/>
  <c r="BR96" i="3"/>
  <c r="CP96" i="3"/>
  <c r="CB96" i="3"/>
  <c r="CV93" i="1"/>
  <c r="DL93" i="1"/>
  <c r="CU93" i="1"/>
  <c r="DD93" i="1"/>
  <c r="DD96" i="1" s="1"/>
  <c r="DJ93" i="1"/>
  <c r="DC93" i="1"/>
  <c r="DC96" i="1" s="1"/>
  <c r="DD93" i="3"/>
  <c r="CT93" i="1"/>
  <c r="DK93" i="1"/>
  <c r="CS93" i="1"/>
  <c r="DN93" i="1"/>
  <c r="DM93" i="1"/>
  <c r="DC93" i="3"/>
  <c r="AF95" i="1"/>
  <c r="CB96" i="1"/>
  <c r="CE96" i="1" s="1"/>
  <c r="DX82" i="1"/>
  <c r="DX84" i="1" s="1"/>
  <c r="DX86" i="1" s="1"/>
  <c r="EC74" i="1"/>
  <c r="DP82" i="1"/>
  <c r="DP84" i="1" s="1"/>
  <c r="DP86" i="1" s="1"/>
  <c r="DI82" i="1"/>
  <c r="DI84" i="1" s="1"/>
  <c r="DI86" i="1" s="1"/>
  <c r="DY82" i="1"/>
  <c r="DY84" i="1" s="1"/>
  <c r="DY86" i="1" s="1"/>
  <c r="EA82" i="1"/>
  <c r="EA84" i="1" s="1"/>
  <c r="EA86" i="1" s="1"/>
  <c r="DZ82" i="1"/>
  <c r="DZ84" i="1" s="1"/>
  <c r="DZ86" i="1" s="1"/>
  <c r="DF82" i="1"/>
  <c r="DF84" i="1" s="1"/>
  <c r="DF86" i="1" s="1"/>
  <c r="DG82" i="1"/>
  <c r="DG84" i="1" s="1"/>
  <c r="DG86" i="1" s="1"/>
  <c r="DH82" i="1"/>
  <c r="DH84" i="1" s="1"/>
  <c r="DH86" i="1" s="1"/>
  <c r="ED74" i="1"/>
  <c r="DQ82" i="1"/>
  <c r="DQ84" i="1" s="1"/>
  <c r="DQ86" i="1" s="1"/>
  <c r="DW82" i="1"/>
  <c r="DW84" i="1" s="1"/>
  <c r="DW86" i="1" s="1"/>
  <c r="EB71" i="1"/>
  <c r="DR71" i="1"/>
  <c r="CO84" i="1"/>
  <c r="CR82" i="1"/>
  <c r="CB86" i="1"/>
  <c r="CE86" i="1" s="1"/>
  <c r="CE84" i="1"/>
  <c r="CE93" i="1" s="1"/>
  <c r="DB82" i="1"/>
  <c r="DE72" i="1"/>
  <c r="ED72" i="3"/>
  <c r="ED74" i="3" s="1"/>
  <c r="DQ82" i="3"/>
  <c r="DQ84" i="3" s="1"/>
  <c r="DQ86" i="3" s="1"/>
  <c r="EC72" i="3"/>
  <c r="EC74" i="3" s="1"/>
  <c r="DP82" i="3"/>
  <c r="DP84" i="3" s="1"/>
  <c r="DP86" i="3" s="1"/>
  <c r="EB71" i="3"/>
  <c r="DR71" i="3"/>
  <c r="CO84" i="3"/>
  <c r="CO93" i="3" s="1"/>
  <c r="CR82" i="3"/>
  <c r="DO74" i="3"/>
  <c r="DB82" i="3"/>
  <c r="DE74" i="3"/>
  <c r="CB86" i="3"/>
  <c r="CE86" i="3" s="1"/>
  <c r="CE84" i="3"/>
  <c r="CE93" i="3" s="1"/>
  <c r="DN86" i="7" l="1"/>
  <c r="R6" i="28"/>
  <c r="DN15" i="28"/>
  <c r="DQ95" i="11"/>
  <c r="DL86" i="7"/>
  <c r="CV86" i="7"/>
  <c r="CU86" i="7"/>
  <c r="DK86" i="7"/>
  <c r="DG82" i="7"/>
  <c r="DG84" i="7" s="1"/>
  <c r="DG74" i="7"/>
  <c r="DH82" i="7"/>
  <c r="DH84" i="7" s="1"/>
  <c r="DH74" i="7"/>
  <c r="CT86" i="7"/>
  <c r="CF86" i="7"/>
  <c r="CR86" i="7" s="1"/>
  <c r="DI82" i="7"/>
  <c r="DI84" i="7" s="1"/>
  <c r="DI74" i="7"/>
  <c r="DE74" i="7"/>
  <c r="DF82" i="7"/>
  <c r="DR72" i="7"/>
  <c r="DF74" i="7"/>
  <c r="DM86" i="7"/>
  <c r="DJ86" i="7"/>
  <c r="DE82" i="7"/>
  <c r="CS84" i="7"/>
  <c r="U97" i="1"/>
  <c r="S6" i="28" s="1"/>
  <c r="CB86" i="7"/>
  <c r="CE86" i="7" s="1"/>
  <c r="CE84" i="7"/>
  <c r="Y9" i="28"/>
  <c r="AB95" i="4"/>
  <c r="AB97" i="4" s="1"/>
  <c r="Z9" i="28" s="1"/>
  <c r="CV96" i="1"/>
  <c r="F23" i="28"/>
  <c r="F24" i="28" s="1"/>
  <c r="I97" i="1"/>
  <c r="AL95" i="4"/>
  <c r="AL97" i="4" s="1"/>
  <c r="AI9" i="28"/>
  <c r="BJ95" i="4"/>
  <c r="BJ97" i="4" s="1"/>
  <c r="BG9" i="28"/>
  <c r="AX95" i="4"/>
  <c r="AX97" i="4" s="1"/>
  <c r="AU9" i="28"/>
  <c r="CF95" i="4"/>
  <c r="CC9" i="28"/>
  <c r="BT95" i="4"/>
  <c r="BT97" i="4" s="1"/>
  <c r="BQ9" i="28"/>
  <c r="DK96" i="1"/>
  <c r="CS96" i="1"/>
  <c r="CU96" i="1"/>
  <c r="CT96" i="1"/>
  <c r="DJ96" i="1"/>
  <c r="DL96" i="1"/>
  <c r="DM96" i="1"/>
  <c r="DN96" i="1"/>
  <c r="DO74" i="1"/>
  <c r="DR74" i="1" s="1"/>
  <c r="CQ95" i="13"/>
  <c r="CQ97" i="13" s="1"/>
  <c r="CO17" i="28" s="1"/>
  <c r="CN17" i="28"/>
  <c r="EA95" i="13"/>
  <c r="EA97" i="13" s="1"/>
  <c r="DX17" i="28"/>
  <c r="DC95" i="13"/>
  <c r="DC97" i="13" s="1"/>
  <c r="CZ17" i="28"/>
  <c r="DO95" i="13"/>
  <c r="DO97" i="13" s="1"/>
  <c r="DL17" i="28"/>
  <c r="CO96" i="3"/>
  <c r="DD96" i="3"/>
  <c r="CE96" i="3"/>
  <c r="DC96" i="3"/>
  <c r="DQ93" i="3"/>
  <c r="S95" i="3"/>
  <c r="S95" i="7" s="1"/>
  <c r="DX93" i="1"/>
  <c r="DX96" i="1" s="1"/>
  <c r="DH93" i="1"/>
  <c r="DP93" i="3"/>
  <c r="DI93" i="1"/>
  <c r="DF93" i="1"/>
  <c r="DG93" i="1"/>
  <c r="CO93" i="1"/>
  <c r="CO96" i="1" s="1"/>
  <c r="CR96" i="1" s="1"/>
  <c r="DZ93" i="1"/>
  <c r="DZ96" i="1" s="1"/>
  <c r="DW93" i="1"/>
  <c r="DW96" i="1" s="1"/>
  <c r="EA93" i="1"/>
  <c r="EA96" i="1" s="1"/>
  <c r="DQ93" i="1"/>
  <c r="DP93" i="1"/>
  <c r="DY93" i="1"/>
  <c r="DY96" i="1" s="1"/>
  <c r="AF97" i="1"/>
  <c r="AR95" i="1"/>
  <c r="DT82" i="1"/>
  <c r="DT84" i="1" s="1"/>
  <c r="DT86" i="1" s="1"/>
  <c r="DS82" i="1"/>
  <c r="DS84" i="1" s="1"/>
  <c r="DS86" i="1" s="1"/>
  <c r="EC82" i="1"/>
  <c r="EC84" i="1" s="1"/>
  <c r="EC86" i="1" s="1"/>
  <c r="DV82" i="1"/>
  <c r="DV84" i="1" s="1"/>
  <c r="DV86" i="1" s="1"/>
  <c r="ED82" i="1"/>
  <c r="ED84" i="1" s="1"/>
  <c r="ED86" i="1" s="1"/>
  <c r="DU82" i="1"/>
  <c r="DU84" i="1" s="1"/>
  <c r="DU86" i="1" s="1"/>
  <c r="CO86" i="1"/>
  <c r="CR86" i="1" s="1"/>
  <c r="CR84" i="1"/>
  <c r="CR93" i="1" s="1"/>
  <c r="DB84" i="1"/>
  <c r="DB93" i="1" s="1"/>
  <c r="DE82" i="1"/>
  <c r="EB74" i="1"/>
  <c r="EE74" i="1" s="1"/>
  <c r="DO82" i="1"/>
  <c r="DR72" i="1"/>
  <c r="EE71" i="1"/>
  <c r="ED82" i="3"/>
  <c r="ED84" i="3" s="1"/>
  <c r="ED86" i="3" s="1"/>
  <c r="EC82" i="3"/>
  <c r="EC84" i="3" s="1"/>
  <c r="EC86" i="3" s="1"/>
  <c r="DB84" i="3"/>
  <c r="DB93" i="3" s="1"/>
  <c r="DE82" i="3"/>
  <c r="CO86" i="3"/>
  <c r="CR86" i="3" s="1"/>
  <c r="CR84" i="3"/>
  <c r="CR93" i="3" s="1"/>
  <c r="EB72" i="3"/>
  <c r="EB74" i="3" s="1"/>
  <c r="DO82" i="3"/>
  <c r="DR72" i="3"/>
  <c r="DR74" i="3" s="1"/>
  <c r="EE71" i="3"/>
  <c r="S97" i="7" l="1"/>
  <c r="DQ97" i="11"/>
  <c r="DO15" i="28" s="1"/>
  <c r="AC95" i="4"/>
  <c r="AC97" i="4" s="1"/>
  <c r="AA9" i="28" s="1"/>
  <c r="DI86" i="7"/>
  <c r="DH86" i="7"/>
  <c r="DG86" i="7"/>
  <c r="DF84" i="7"/>
  <c r="DR84" i="7" s="1"/>
  <c r="DR82" i="7"/>
  <c r="DR74" i="7"/>
  <c r="CS86" i="7"/>
  <c r="DE86" i="7" s="1"/>
  <c r="DE84" i="7"/>
  <c r="V95" i="1"/>
  <c r="DH96" i="1"/>
  <c r="F45" i="28"/>
  <c r="DP96" i="1"/>
  <c r="DQ96" i="1"/>
  <c r="J95" i="1"/>
  <c r="J95" i="7" s="1"/>
  <c r="J97" i="7" s="1"/>
  <c r="G6" i="28"/>
  <c r="G19" i="28" s="1"/>
  <c r="CR95" i="4"/>
  <c r="CR97" i="4" s="1"/>
  <c r="CF97" i="4"/>
  <c r="AY95" i="4"/>
  <c r="AY97" i="4" s="1"/>
  <c r="AV9" i="28"/>
  <c r="BK95" i="4"/>
  <c r="BK97" i="4" s="1"/>
  <c r="BH9" i="28"/>
  <c r="BU95" i="4"/>
  <c r="BU97" i="4" s="1"/>
  <c r="BR9" i="28"/>
  <c r="AM95" i="4"/>
  <c r="AM97" i="4" s="1"/>
  <c r="AJ9" i="28"/>
  <c r="DG96" i="1"/>
  <c r="DI96" i="1"/>
  <c r="AG95" i="1"/>
  <c r="AD6" i="28"/>
  <c r="DD95" i="13"/>
  <c r="DD97" i="13" s="1"/>
  <c r="DB17" i="28" s="1"/>
  <c r="DA17" i="28"/>
  <c r="EB95" i="13"/>
  <c r="EB97" i="13" s="1"/>
  <c r="DY17" i="28"/>
  <c r="DP95" i="13"/>
  <c r="DP97" i="13" s="1"/>
  <c r="DM17" i="28"/>
  <c r="DB96" i="3"/>
  <c r="DP96" i="3"/>
  <c r="S97" i="3"/>
  <c r="DQ96" i="3"/>
  <c r="CR96" i="3"/>
  <c r="EC93" i="1"/>
  <c r="EC96" i="1" s="1"/>
  <c r="DU93" i="1"/>
  <c r="DU96" i="1" s="1"/>
  <c r="DS93" i="1"/>
  <c r="DV93" i="1"/>
  <c r="DV96" i="1" s="1"/>
  <c r="ED93" i="1"/>
  <c r="ED96" i="1" s="1"/>
  <c r="DT93" i="1"/>
  <c r="DT96" i="1" s="1"/>
  <c r="EC93" i="3"/>
  <c r="EC96" i="3" s="1"/>
  <c r="ED93" i="3"/>
  <c r="ED96" i="3" s="1"/>
  <c r="AR97" i="1"/>
  <c r="AP6" i="28" s="1"/>
  <c r="DF96" i="1"/>
  <c r="DB96" i="1"/>
  <c r="DE96" i="1" s="1"/>
  <c r="DO84" i="1"/>
  <c r="DR82" i="1"/>
  <c r="EB82" i="1"/>
  <c r="EE72" i="1"/>
  <c r="DB86" i="1"/>
  <c r="DE86" i="1" s="1"/>
  <c r="DE84" i="1"/>
  <c r="DE93" i="1" s="1"/>
  <c r="EB82" i="3"/>
  <c r="EE72" i="3"/>
  <c r="EE74" i="3" s="1"/>
  <c r="DO84" i="3"/>
  <c r="DO93" i="3" s="1"/>
  <c r="DR82" i="3"/>
  <c r="DB86" i="3"/>
  <c r="DE86" i="3" s="1"/>
  <c r="DE84" i="3"/>
  <c r="DE93" i="3" s="1"/>
  <c r="AD95" i="4" l="1"/>
  <c r="AD97" i="4" s="1"/>
  <c r="AB9" i="28" s="1"/>
  <c r="AG97" i="1"/>
  <c r="AH95" i="1" s="1"/>
  <c r="DF86" i="7"/>
  <c r="DR86" i="7" s="1"/>
  <c r="V97" i="1"/>
  <c r="T95" i="3"/>
  <c r="T95" i="7" s="1"/>
  <c r="Q8" i="28"/>
  <c r="Q19" i="28" s="1"/>
  <c r="Q23" i="28" s="1"/>
  <c r="G23" i="28"/>
  <c r="J97" i="1"/>
  <c r="AZ95" i="4"/>
  <c r="AZ97" i="4" s="1"/>
  <c r="AW9" i="28"/>
  <c r="CG95" i="4"/>
  <c r="CG97" i="4" s="1"/>
  <c r="CD9" i="28"/>
  <c r="BV95" i="4"/>
  <c r="BV97" i="4" s="1"/>
  <c r="BS9" i="28"/>
  <c r="BL95" i="4"/>
  <c r="BL97" i="4" s="1"/>
  <c r="BI9" i="28"/>
  <c r="CS95" i="4"/>
  <c r="CP9" i="28"/>
  <c r="AN95" i="4"/>
  <c r="AN97" i="4" s="1"/>
  <c r="AK9" i="28"/>
  <c r="EC95" i="13"/>
  <c r="EC97" i="13" s="1"/>
  <c r="DZ17" i="28"/>
  <c r="DQ95" i="13"/>
  <c r="DQ97" i="13" s="1"/>
  <c r="DO17" i="28" s="1"/>
  <c r="DN17" i="28"/>
  <c r="DO96" i="3"/>
  <c r="DE96" i="3"/>
  <c r="DO93" i="1"/>
  <c r="DS96" i="1"/>
  <c r="AS95" i="1"/>
  <c r="EB84" i="1"/>
  <c r="EE82" i="1"/>
  <c r="DO86" i="1"/>
  <c r="DR86" i="1" s="1"/>
  <c r="DR84" i="1"/>
  <c r="DR93" i="1" s="1"/>
  <c r="DO86" i="3"/>
  <c r="DR86" i="3" s="1"/>
  <c r="DR84" i="3"/>
  <c r="DR93" i="3" s="1"/>
  <c r="EB84" i="3"/>
  <c r="EB93" i="3" s="1"/>
  <c r="EB96" i="3" s="1"/>
  <c r="EE96" i="3" s="1"/>
  <c r="EE82" i="3"/>
  <c r="AE6" i="28" l="1"/>
  <c r="T97" i="7"/>
  <c r="AH97" i="1"/>
  <c r="AF6" i="28" s="1"/>
  <c r="T6" i="28"/>
  <c r="W95" i="1"/>
  <c r="T97" i="3"/>
  <c r="R8" i="28" s="1"/>
  <c r="R19" i="28" s="1"/>
  <c r="R23" i="28" s="1"/>
  <c r="R24" i="28" s="1"/>
  <c r="G24" i="28"/>
  <c r="G45" i="28" s="1"/>
  <c r="DO96" i="1"/>
  <c r="K95" i="1"/>
  <c r="K95" i="7" s="1"/>
  <c r="K97" i="7" s="1"/>
  <c r="H6" i="28"/>
  <c r="H19" i="28" s="1"/>
  <c r="DE95" i="4"/>
  <c r="DE97" i="4" s="1"/>
  <c r="CS97" i="4"/>
  <c r="BW95" i="4"/>
  <c r="BW97" i="4" s="1"/>
  <c r="BT9" i="28"/>
  <c r="AO95" i="4"/>
  <c r="AO97" i="4" s="1"/>
  <c r="AL9" i="28"/>
  <c r="BM95" i="4"/>
  <c r="BM97" i="4" s="1"/>
  <c r="BJ9" i="28"/>
  <c r="CH95" i="4"/>
  <c r="CH97" i="4" s="1"/>
  <c r="CE9" i="28"/>
  <c r="BA95" i="4"/>
  <c r="BA97" i="4" s="1"/>
  <c r="AX9" i="28"/>
  <c r="ED95" i="13"/>
  <c r="ED97" i="13" s="1"/>
  <c r="EB17" i="28" s="1"/>
  <c r="EA17" i="28"/>
  <c r="DR96" i="3"/>
  <c r="EB93" i="1"/>
  <c r="EB96" i="1" s="1"/>
  <c r="EE96" i="1" s="1"/>
  <c r="AS97" i="1"/>
  <c r="BE95" i="1"/>
  <c r="EB86" i="1"/>
  <c r="EE86" i="1" s="1"/>
  <c r="EE84" i="1"/>
  <c r="EE93" i="1" s="1"/>
  <c r="EB86" i="3"/>
  <c r="EE86" i="3" s="1"/>
  <c r="EE84" i="3"/>
  <c r="EE93" i="3" s="1"/>
  <c r="AI95" i="1" l="1"/>
  <c r="AI97" i="1" s="1"/>
  <c r="U95" i="3"/>
  <c r="U95" i="7" s="1"/>
  <c r="W97" i="1"/>
  <c r="DR96" i="1"/>
  <c r="H23" i="28"/>
  <c r="H24" i="28" s="1"/>
  <c r="H45" i="28" s="1"/>
  <c r="K97" i="1"/>
  <c r="BB95" i="4"/>
  <c r="BB97" i="4" s="1"/>
  <c r="AY9" i="28"/>
  <c r="CI95" i="4"/>
  <c r="CI97" i="4" s="1"/>
  <c r="CF9" i="28"/>
  <c r="BN95" i="4"/>
  <c r="BN97" i="4" s="1"/>
  <c r="BK9" i="28"/>
  <c r="AP95" i="4"/>
  <c r="AP97" i="4" s="1"/>
  <c r="AM9" i="28"/>
  <c r="BX95" i="4"/>
  <c r="BX97" i="4" s="1"/>
  <c r="BU9" i="28"/>
  <c r="CT95" i="4"/>
  <c r="CT97" i="4" s="1"/>
  <c r="CQ9" i="28"/>
  <c r="DF95" i="4"/>
  <c r="DC9" i="28"/>
  <c r="AT95" i="1"/>
  <c r="AQ6" i="28"/>
  <c r="BE97" i="1"/>
  <c r="BC6" i="28" s="1"/>
  <c r="AJ95" i="1" l="1"/>
  <c r="AJ97" i="1" s="1"/>
  <c r="AK95" i="1" s="1"/>
  <c r="AG6" i="28"/>
  <c r="U97" i="7"/>
  <c r="AT97" i="1"/>
  <c r="AR6" i="28" s="1"/>
  <c r="U97" i="3"/>
  <c r="V95" i="3" s="1"/>
  <c r="V95" i="7" s="1"/>
  <c r="V97" i="7" s="1"/>
  <c r="X95" i="1"/>
  <c r="U6" i="28"/>
  <c r="L95" i="1"/>
  <c r="L95" i="7" s="1"/>
  <c r="L97" i="7" s="1"/>
  <c r="I6" i="28"/>
  <c r="I19" i="28" s="1"/>
  <c r="CU95" i="4"/>
  <c r="CU97" i="4" s="1"/>
  <c r="CR9" i="28"/>
  <c r="BY95" i="4"/>
  <c r="BY97" i="4" s="1"/>
  <c r="BV9" i="28"/>
  <c r="DF97" i="4"/>
  <c r="DR95" i="4"/>
  <c r="DR97" i="4" s="1"/>
  <c r="AQ95" i="4"/>
  <c r="AQ97" i="4" s="1"/>
  <c r="AO9" i="28" s="1"/>
  <c r="AN9" i="28"/>
  <c r="BO95" i="4"/>
  <c r="BO97" i="4" s="1"/>
  <c r="BL9" i="28"/>
  <c r="CJ95" i="4"/>
  <c r="CJ97" i="4" s="1"/>
  <c r="CG9" i="28"/>
  <c r="BC95" i="4"/>
  <c r="BC97" i="4" s="1"/>
  <c r="AZ9" i="28"/>
  <c r="BF95" i="1"/>
  <c r="S8" i="28" l="1"/>
  <c r="S19" i="28" s="1"/>
  <c r="S23" i="28" s="1"/>
  <c r="S24" i="28" s="1"/>
  <c r="AU95" i="1"/>
  <c r="AU97" i="1" s="1"/>
  <c r="AS6" i="28" s="1"/>
  <c r="AH6" i="28"/>
  <c r="AK97" i="1"/>
  <c r="AL95" i="1" s="1"/>
  <c r="X97" i="1"/>
  <c r="V97" i="3"/>
  <c r="W95" i="3" s="1"/>
  <c r="W95" i="7" s="1"/>
  <c r="W97" i="7" s="1"/>
  <c r="I23" i="28"/>
  <c r="I24" i="28" s="1"/>
  <c r="I45" i="28" s="1"/>
  <c r="L97" i="1"/>
  <c r="CK95" i="4"/>
  <c r="CK97" i="4" s="1"/>
  <c r="CH9" i="28"/>
  <c r="DS95" i="4"/>
  <c r="DP9" i="28"/>
  <c r="BD95" i="4"/>
  <c r="BD97" i="4" s="1"/>
  <c r="BB9" i="28" s="1"/>
  <c r="BA9" i="28"/>
  <c r="BP95" i="4"/>
  <c r="BP97" i="4" s="1"/>
  <c r="BM9" i="28"/>
  <c r="DG95" i="4"/>
  <c r="DG97" i="4" s="1"/>
  <c r="DD9" i="28"/>
  <c r="BZ95" i="4"/>
  <c r="BZ97" i="4" s="1"/>
  <c r="BW9" i="28"/>
  <c r="CV95" i="4"/>
  <c r="CV97" i="4" s="1"/>
  <c r="CS9" i="28"/>
  <c r="BF97" i="1"/>
  <c r="BR95" i="1"/>
  <c r="AV95" i="1" l="1"/>
  <c r="AV97" i="1" s="1"/>
  <c r="AI6" i="28"/>
  <c r="AL97" i="1"/>
  <c r="AM95" i="1" s="1"/>
  <c r="T8" i="28"/>
  <c r="T19" i="28" s="1"/>
  <c r="T23" i="28" s="1"/>
  <c r="T24" i="28" s="1"/>
  <c r="Y95" i="1"/>
  <c r="V6" i="28"/>
  <c r="W97" i="3"/>
  <c r="U8" i="28" s="1"/>
  <c r="U19" i="28" s="1"/>
  <c r="U23" i="28" s="1"/>
  <c r="M95" i="1"/>
  <c r="M95" i="7" s="1"/>
  <c r="M97" i="7" s="1"/>
  <c r="J6" i="28"/>
  <c r="J19" i="28" s="1"/>
  <c r="CA95" i="4"/>
  <c r="CA97" i="4" s="1"/>
  <c r="BX9" i="28"/>
  <c r="DH95" i="4"/>
  <c r="DH97" i="4" s="1"/>
  <c r="DE9" i="28"/>
  <c r="BQ95" i="4"/>
  <c r="BQ97" i="4" s="1"/>
  <c r="BO9" i="28" s="1"/>
  <c r="BN9" i="28"/>
  <c r="CW95" i="4"/>
  <c r="CW97" i="4" s="1"/>
  <c r="CT9" i="28"/>
  <c r="EE95" i="4"/>
  <c r="EE97" i="4" s="1"/>
  <c r="DS97" i="4"/>
  <c r="CL95" i="4"/>
  <c r="CL97" i="4" s="1"/>
  <c r="CI9" i="28"/>
  <c r="BG95" i="1"/>
  <c r="BD6" i="28"/>
  <c r="BR97" i="1"/>
  <c r="BP6" i="28" s="1"/>
  <c r="AT6" i="28" l="1"/>
  <c r="AW95" i="1"/>
  <c r="AW97" i="1" s="1"/>
  <c r="AX95" i="1" s="1"/>
  <c r="AJ6" i="28"/>
  <c r="AM97" i="1"/>
  <c r="AN95" i="1" s="1"/>
  <c r="BG97" i="1"/>
  <c r="BH95" i="1" s="1"/>
  <c r="U24" i="28"/>
  <c r="X95" i="3"/>
  <c r="Y97" i="1"/>
  <c r="J23" i="28"/>
  <c r="J24" i="28" s="1"/>
  <c r="J45" i="28" s="1"/>
  <c r="M97" i="1"/>
  <c r="CM95" i="4"/>
  <c r="CM97" i="4" s="1"/>
  <c r="CJ9" i="28"/>
  <c r="CX95" i="4"/>
  <c r="CX97" i="4" s="1"/>
  <c r="CU9" i="28"/>
  <c r="DT95" i="4"/>
  <c r="DT97" i="4" s="1"/>
  <c r="DQ9" i="28"/>
  <c r="EC9" i="28"/>
  <c r="DI95" i="4"/>
  <c r="DI97" i="4" s="1"/>
  <c r="DF9" i="28"/>
  <c r="CB95" i="4"/>
  <c r="CB97" i="4" s="1"/>
  <c r="BY9" i="28"/>
  <c r="BS95" i="1"/>
  <c r="AK6" i="28" l="1"/>
  <c r="BE6" i="28"/>
  <c r="AU6" i="28"/>
  <c r="BH97" i="1"/>
  <c r="BI95" i="1" s="1"/>
  <c r="AN97" i="1"/>
  <c r="AO95" i="1" s="1"/>
  <c r="AX97" i="1"/>
  <c r="AY95" i="1" s="1"/>
  <c r="X97" i="3"/>
  <c r="V8" i="28" s="1"/>
  <c r="V19" i="28" s="1"/>
  <c r="V23" i="28" s="1"/>
  <c r="V24" i="28" s="1"/>
  <c r="X95" i="7"/>
  <c r="X97" i="7" s="1"/>
  <c r="Z95" i="1"/>
  <c r="W6" i="28"/>
  <c r="N95" i="1"/>
  <c r="N95" i="7" s="1"/>
  <c r="N97" i="7" s="1"/>
  <c r="K6" i="28"/>
  <c r="K19" i="28" s="1"/>
  <c r="CC95" i="4"/>
  <c r="CC97" i="4" s="1"/>
  <c r="BZ9" i="28"/>
  <c r="DJ95" i="4"/>
  <c r="DJ97" i="4" s="1"/>
  <c r="DG9" i="28"/>
  <c r="DU95" i="4"/>
  <c r="DU97" i="4" s="1"/>
  <c r="DR9" i="28"/>
  <c r="CY95" i="4"/>
  <c r="CY97" i="4" s="1"/>
  <c r="CV9" i="28"/>
  <c r="CN95" i="4"/>
  <c r="CN97" i="4" s="1"/>
  <c r="CK9" i="28"/>
  <c r="BS97" i="1"/>
  <c r="CE95" i="1"/>
  <c r="Y95" i="3" l="1"/>
  <c r="Y97" i="3" s="1"/>
  <c r="W8" i="28" s="1"/>
  <c r="W19" i="28" s="1"/>
  <c r="W23" i="28" s="1"/>
  <c r="W24" i="28" s="1"/>
  <c r="BF6" i="28"/>
  <c r="AL6" i="28"/>
  <c r="AV6" i="28"/>
  <c r="AY97" i="1"/>
  <c r="AZ95" i="1" s="1"/>
  <c r="AO97" i="1"/>
  <c r="AM6" i="28" s="1"/>
  <c r="BI97" i="1"/>
  <c r="BJ95" i="1" s="1"/>
  <c r="Z97" i="1"/>
  <c r="K23" i="28"/>
  <c r="K24" i="28" s="1"/>
  <c r="K45" i="28" s="1"/>
  <c r="N97" i="1"/>
  <c r="DV95" i="4"/>
  <c r="DV97" i="4" s="1"/>
  <c r="DS9" i="28"/>
  <c r="CO95" i="4"/>
  <c r="CO97" i="4" s="1"/>
  <c r="CL9" i="28"/>
  <c r="CZ95" i="4"/>
  <c r="CZ97" i="4" s="1"/>
  <c r="CW9" i="28"/>
  <c r="DK95" i="4"/>
  <c r="DK97" i="4" s="1"/>
  <c r="DH9" i="28"/>
  <c r="CD95" i="4"/>
  <c r="CD97" i="4" s="1"/>
  <c r="CB9" i="28" s="1"/>
  <c r="CA9" i="28"/>
  <c r="BT95" i="1"/>
  <c r="BQ6" i="28"/>
  <c r="AW6" i="28"/>
  <c r="CE97" i="1"/>
  <c r="CC6" i="28" s="1"/>
  <c r="Y95" i="7" l="1"/>
  <c r="Y97" i="7" s="1"/>
  <c r="BG6" i="28"/>
  <c r="AP95" i="1"/>
  <c r="AP97" i="1" s="1"/>
  <c r="Z95" i="3"/>
  <c r="Z97" i="3" s="1"/>
  <c r="AA95" i="3" s="1"/>
  <c r="AA97" i="3" s="1"/>
  <c r="Y8" i="28" s="1"/>
  <c r="BJ97" i="1"/>
  <c r="BK95" i="1" s="1"/>
  <c r="AZ97" i="1"/>
  <c r="BA95" i="1" s="1"/>
  <c r="BT97" i="1"/>
  <c r="BU95" i="1" s="1"/>
  <c r="Z95" i="7"/>
  <c r="Z97" i="7" s="1"/>
  <c r="AA95" i="1"/>
  <c r="X6" i="28"/>
  <c r="O95" i="1"/>
  <c r="O95" i="7" s="1"/>
  <c r="O97" i="7" s="1"/>
  <c r="L6" i="28"/>
  <c r="L19" i="28" s="1"/>
  <c r="DL95" i="4"/>
  <c r="DL97" i="4" s="1"/>
  <c r="DI9" i="28"/>
  <c r="DA95" i="4"/>
  <c r="DA97" i="4" s="1"/>
  <c r="CX9" i="28"/>
  <c r="CP95" i="4"/>
  <c r="CP97" i="4" s="1"/>
  <c r="CM9" i="28"/>
  <c r="DW95" i="4"/>
  <c r="DW97" i="4" s="1"/>
  <c r="DT9" i="28"/>
  <c r="CF95" i="1"/>
  <c r="AA95" i="7" l="1"/>
  <c r="BR6" i="28"/>
  <c r="X8" i="28"/>
  <c r="X19" i="28" s="1"/>
  <c r="X23" i="28" s="1"/>
  <c r="X24" i="28" s="1"/>
  <c r="BH6" i="28"/>
  <c r="AQ95" i="1"/>
  <c r="AQ97" i="1" s="1"/>
  <c r="AO6" i="28" s="1"/>
  <c r="AN6" i="28"/>
  <c r="AX6" i="28"/>
  <c r="BA97" i="1"/>
  <c r="BB95" i="1" s="1"/>
  <c r="BU97" i="1"/>
  <c r="BS6" i="28" s="1"/>
  <c r="BK97" i="1"/>
  <c r="BL95" i="1" s="1"/>
  <c r="AA97" i="1"/>
  <c r="AB95" i="3"/>
  <c r="AB97" i="3" s="1"/>
  <c r="Z8" i="28" s="1"/>
  <c r="L23" i="28"/>
  <c r="L24" i="28" s="1"/>
  <c r="L45" i="28" s="1"/>
  <c r="O97" i="1"/>
  <c r="DX95" i="4"/>
  <c r="DX97" i="4" s="1"/>
  <c r="DU9" i="28"/>
  <c r="CQ95" i="4"/>
  <c r="CQ97" i="4" s="1"/>
  <c r="CO9" i="28" s="1"/>
  <c r="CN9" i="28"/>
  <c r="DB95" i="4"/>
  <c r="DB97" i="4" s="1"/>
  <c r="CY9" i="28"/>
  <c r="DM95" i="4"/>
  <c r="DM97" i="4" s="1"/>
  <c r="DJ9" i="28"/>
  <c r="CR95" i="1"/>
  <c r="CF97" i="1"/>
  <c r="BV95" i="1" l="1"/>
  <c r="BV97" i="1" s="1"/>
  <c r="BW95" i="1" s="1"/>
  <c r="AY6" i="28"/>
  <c r="BL97" i="1"/>
  <c r="BJ6" i="28" s="1"/>
  <c r="BB97" i="1"/>
  <c r="BC95" i="1" s="1"/>
  <c r="BI6" i="28"/>
  <c r="AB95" i="1"/>
  <c r="Y6" i="28"/>
  <c r="AC95" i="3"/>
  <c r="AC97" i="3" s="1"/>
  <c r="P95" i="1"/>
  <c r="P95" i="7" s="1"/>
  <c r="P97" i="7" s="1"/>
  <c r="M6" i="28"/>
  <c r="M19" i="28" s="1"/>
  <c r="DN95" i="4"/>
  <c r="DN97" i="4" s="1"/>
  <c r="DK9" i="28"/>
  <c r="DC95" i="4"/>
  <c r="DC97" i="4" s="1"/>
  <c r="CZ9" i="28"/>
  <c r="DY95" i="4"/>
  <c r="DY97" i="4" s="1"/>
  <c r="DV9" i="28"/>
  <c r="CG95" i="1"/>
  <c r="CD6" i="28"/>
  <c r="CR97" i="1"/>
  <c r="CP6" i="28" s="1"/>
  <c r="AZ6" i="28" l="1"/>
  <c r="BT6" i="28"/>
  <c r="BM95" i="1"/>
  <c r="BM97" i="1" s="1"/>
  <c r="BW97" i="1"/>
  <c r="BX95" i="1" s="1"/>
  <c r="CG97" i="1"/>
  <c r="CH95" i="1" s="1"/>
  <c r="AB97" i="1"/>
  <c r="Z6" i="28" s="1"/>
  <c r="BC97" i="1"/>
  <c r="BA6" i="28" s="1"/>
  <c r="AA8" i="28"/>
  <c r="AD95" i="3"/>
  <c r="AD97" i="3" s="1"/>
  <c r="AE95" i="3" s="1"/>
  <c r="AE97" i="3" s="1"/>
  <c r="P97" i="1"/>
  <c r="M23" i="28"/>
  <c r="M24" i="28" s="1"/>
  <c r="M45" i="28" s="1"/>
  <c r="DD95" i="4"/>
  <c r="DD97" i="4" s="1"/>
  <c r="DB9" i="28" s="1"/>
  <c r="DA9" i="28"/>
  <c r="DZ95" i="4"/>
  <c r="DZ97" i="4" s="1"/>
  <c r="DW9" i="28"/>
  <c r="DO95" i="4"/>
  <c r="DO97" i="4" s="1"/>
  <c r="DL9" i="28"/>
  <c r="CS95" i="1"/>
  <c r="BD95" i="1" l="1"/>
  <c r="BD97" i="1" s="1"/>
  <c r="BB6" i="28" s="1"/>
  <c r="BU6" i="28"/>
  <c r="AC95" i="1"/>
  <c r="AC97" i="1" s="1"/>
  <c r="AA6" i="28" s="1"/>
  <c r="BN95" i="1"/>
  <c r="BN97" i="1" s="1"/>
  <c r="BO95" i="1" s="1"/>
  <c r="BK6" i="28"/>
  <c r="CE6" i="28"/>
  <c r="BX97" i="1"/>
  <c r="BY95" i="1" s="1"/>
  <c r="CH97" i="1"/>
  <c r="CI95" i="1" s="1"/>
  <c r="AB8" i="28"/>
  <c r="AC8" i="28"/>
  <c r="AF95" i="3"/>
  <c r="Q95" i="1"/>
  <c r="Q95" i="7" s="1"/>
  <c r="Q97" i="7" s="1"/>
  <c r="N6" i="28"/>
  <c r="N19" i="28" s="1"/>
  <c r="DP95" i="4"/>
  <c r="DP97" i="4" s="1"/>
  <c r="DM9" i="28"/>
  <c r="EA95" i="4"/>
  <c r="EA97" i="4" s="1"/>
  <c r="DX9" i="28"/>
  <c r="CS97" i="1"/>
  <c r="DE95" i="1"/>
  <c r="CF6" i="28" l="1"/>
  <c r="BV6" i="28"/>
  <c r="BL6" i="28"/>
  <c r="AD95" i="1"/>
  <c r="AD97" i="1" s="1"/>
  <c r="AB6" i="28" s="1"/>
  <c r="BY97" i="1"/>
  <c r="BW6" i="28" s="1"/>
  <c r="CI97" i="1"/>
  <c r="CG6" i="28" s="1"/>
  <c r="BO97" i="1"/>
  <c r="BP95" i="1" s="1"/>
  <c r="AF97" i="3"/>
  <c r="AD8" i="28" s="1"/>
  <c r="N23" i="28"/>
  <c r="N24" i="28" s="1"/>
  <c r="N45" i="28" s="1"/>
  <c r="Q97" i="1"/>
  <c r="R97" i="7" s="1"/>
  <c r="EB95" i="4"/>
  <c r="EB97" i="4" s="1"/>
  <c r="DY9" i="28"/>
  <c r="DQ95" i="4"/>
  <c r="DQ97" i="4" s="1"/>
  <c r="DO9" i="28" s="1"/>
  <c r="DN9" i="28"/>
  <c r="CT95" i="1"/>
  <c r="CQ6" i="28"/>
  <c r="DE97" i="1"/>
  <c r="DC6" i="28" s="1"/>
  <c r="BZ95" i="1" l="1"/>
  <c r="BZ97" i="1" s="1"/>
  <c r="BX6" i="28" s="1"/>
  <c r="CJ95" i="1"/>
  <c r="CJ97" i="1" s="1"/>
  <c r="BP97" i="1"/>
  <c r="BQ95" i="1" s="1"/>
  <c r="BM6" i="28"/>
  <c r="CT97" i="1"/>
  <c r="CU95" i="1" s="1"/>
  <c r="AG95" i="3"/>
  <c r="O6" i="28"/>
  <c r="O19" i="28" s="1"/>
  <c r="O23" i="28" s="1"/>
  <c r="Q24" i="28" s="1"/>
  <c r="EC95" i="4"/>
  <c r="EC97" i="4" s="1"/>
  <c r="DZ9" i="28"/>
  <c r="DF95" i="1"/>
  <c r="BN6" i="28" l="1"/>
  <c r="CH6" i="28"/>
  <c r="CK95" i="1"/>
  <c r="CK97" i="1" s="1"/>
  <c r="CL95" i="1" s="1"/>
  <c r="CA95" i="1"/>
  <c r="CA97" i="1" s="1"/>
  <c r="CU97" i="1"/>
  <c r="CV95" i="1" s="1"/>
  <c r="CR6" i="28"/>
  <c r="BQ97" i="1"/>
  <c r="BO6" i="28" s="1"/>
  <c r="AG97" i="3"/>
  <c r="O24" i="28"/>
  <c r="O45" i="28" s="1"/>
  <c r="O49" i="28" s="1"/>
  <c r="ED95" i="4"/>
  <c r="ED97" i="4" s="1"/>
  <c r="EB9" i="28" s="1"/>
  <c r="EA9" i="28"/>
  <c r="DR95" i="1"/>
  <c r="DF97" i="1"/>
  <c r="CS6" i="28" l="1"/>
  <c r="BY6" i="28"/>
  <c r="CB95" i="1"/>
  <c r="CB97" i="1" s="1"/>
  <c r="CI6" i="28"/>
  <c r="CL97" i="1"/>
  <c r="CJ6" i="28" s="1"/>
  <c r="CV97" i="1"/>
  <c r="CT6" i="28" s="1"/>
  <c r="AH95" i="3"/>
  <c r="AE8" i="28"/>
  <c r="Q45" i="28"/>
  <c r="DG95" i="1"/>
  <c r="DD6" i="28"/>
  <c r="DR97" i="1"/>
  <c r="R45" i="28" l="1"/>
  <c r="Q49" i="28"/>
  <c r="CM95" i="1"/>
  <c r="BZ6" i="28"/>
  <c r="CC95" i="1"/>
  <c r="CC97" i="1" s="1"/>
  <c r="CD95" i="1" s="1"/>
  <c r="CW95" i="1"/>
  <c r="CW97" i="1" s="1"/>
  <c r="CM97" i="1"/>
  <c r="CN95" i="1" s="1"/>
  <c r="AH97" i="3"/>
  <c r="DG97" i="1"/>
  <c r="DE6" i="28" s="1"/>
  <c r="DP6" i="28"/>
  <c r="DS95" i="1"/>
  <c r="S45" i="28" l="1"/>
  <c r="T45" i="28" s="1"/>
  <c r="U45" i="28" s="1"/>
  <c r="V45" i="28" s="1"/>
  <c r="W45" i="28" s="1"/>
  <c r="X45" i="28" s="1"/>
  <c r="R49" i="28"/>
  <c r="CK6" i="28"/>
  <c r="CX95" i="1"/>
  <c r="CX97" i="1" s="1"/>
  <c r="CV6" i="28" s="1"/>
  <c r="CU6" i="28"/>
  <c r="CA6" i="28"/>
  <c r="CD97" i="1"/>
  <c r="CB6" i="28" s="1"/>
  <c r="CN97" i="1"/>
  <c r="CL6" i="28" s="1"/>
  <c r="AF8" i="28"/>
  <c r="AI95" i="3"/>
  <c r="DH95" i="1"/>
  <c r="DS97" i="1"/>
  <c r="EE95" i="1"/>
  <c r="EE97" i="1" s="1"/>
  <c r="CO95" i="1" l="1"/>
  <c r="CO97" i="1" s="1"/>
  <c r="CM6" i="28" s="1"/>
  <c r="CY95" i="1"/>
  <c r="CY97" i="1" s="1"/>
  <c r="CW6" i="28" s="1"/>
  <c r="AI97" i="3"/>
  <c r="DH97" i="1"/>
  <c r="EC6" i="28"/>
  <c r="DT95" i="1"/>
  <c r="DT97" i="1" s="1"/>
  <c r="DQ6" i="28"/>
  <c r="CP95" i="1" l="1"/>
  <c r="CP97" i="1" s="1"/>
  <c r="CN6" i="28" s="1"/>
  <c r="CZ95" i="1"/>
  <c r="CZ97" i="1" s="1"/>
  <c r="AG8" i="28"/>
  <c r="AJ95" i="3"/>
  <c r="DI95" i="1"/>
  <c r="DF6" i="28"/>
  <c r="DU95" i="1"/>
  <c r="DU97" i="1" s="1"/>
  <c r="DR6" i="28"/>
  <c r="CQ95" i="1" l="1"/>
  <c r="CQ97" i="1" s="1"/>
  <c r="CO6" i="28" s="1"/>
  <c r="CX6" i="28"/>
  <c r="DA95" i="1"/>
  <c r="DA97" i="1" s="1"/>
  <c r="AJ97" i="3"/>
  <c r="DI97" i="1"/>
  <c r="DV95" i="1"/>
  <c r="DV97" i="1" s="1"/>
  <c r="DS6" i="28"/>
  <c r="DB95" i="1" l="1"/>
  <c r="DB97" i="1" s="1"/>
  <c r="DC95" i="1" s="1"/>
  <c r="CY6" i="28"/>
  <c r="AH8" i="28"/>
  <c r="AK95" i="3"/>
  <c r="DJ95" i="1"/>
  <c r="DG6" i="28"/>
  <c r="DW95" i="1"/>
  <c r="DW97" i="1" s="1"/>
  <c r="DT6" i="28"/>
  <c r="CZ6" i="28" l="1"/>
  <c r="DC97" i="1"/>
  <c r="DD95" i="1" s="1"/>
  <c r="AK97" i="3"/>
  <c r="DJ97" i="1"/>
  <c r="DX95" i="1"/>
  <c r="DX97" i="1" s="1"/>
  <c r="DU6" i="28"/>
  <c r="DA6" i="28" l="1"/>
  <c r="DD97" i="1"/>
  <c r="DB6" i="28" s="1"/>
  <c r="AL95" i="3"/>
  <c r="AI8" i="28"/>
  <c r="DH6" i="28"/>
  <c r="DK95" i="1"/>
  <c r="DY95" i="1"/>
  <c r="DY97" i="1" s="1"/>
  <c r="DV6" i="28"/>
  <c r="AL97" i="3" l="1"/>
  <c r="DK97" i="1"/>
  <c r="DZ95" i="1"/>
  <c r="DZ97" i="1" s="1"/>
  <c r="DW6" i="28"/>
  <c r="AJ8" i="28" l="1"/>
  <c r="AM95" i="3"/>
  <c r="DL95" i="1"/>
  <c r="DI6" i="28"/>
  <c r="EA95" i="1"/>
  <c r="EA97" i="1" s="1"/>
  <c r="DX6" i="28"/>
  <c r="AM97" i="3" l="1"/>
  <c r="DL97" i="1"/>
  <c r="EB95" i="1"/>
  <c r="EB97" i="1" s="1"/>
  <c r="DY6" i="28"/>
  <c r="AK8" i="28" l="1"/>
  <c r="AN95" i="3"/>
  <c r="DM95" i="1"/>
  <c r="DJ6" i="28"/>
  <c r="EC95" i="1"/>
  <c r="EC97" i="1" s="1"/>
  <c r="DZ6" i="28"/>
  <c r="AN97" i="3" l="1"/>
  <c r="DM97" i="1"/>
  <c r="ED95" i="1"/>
  <c r="ED97" i="1" s="1"/>
  <c r="EB6" i="28" s="1"/>
  <c r="EA6" i="28"/>
  <c r="AL8" i="28" l="1"/>
  <c r="AO95" i="3"/>
  <c r="DN95" i="1"/>
  <c r="DK6" i="28"/>
  <c r="AO97" i="3" l="1"/>
  <c r="DN97" i="1"/>
  <c r="AM8" i="28" l="1"/>
  <c r="AP95" i="3"/>
  <c r="DO95" i="1"/>
  <c r="DL6" i="28"/>
  <c r="AP97" i="3" l="1"/>
  <c r="DO97" i="1"/>
  <c r="AN8" i="28" l="1"/>
  <c r="AQ95" i="3"/>
  <c r="DP95" i="1"/>
  <c r="DM6" i="28"/>
  <c r="AQ97" i="3" l="1"/>
  <c r="DP97" i="1"/>
  <c r="AO8" i="28" l="1"/>
  <c r="AR95" i="3"/>
  <c r="AR97" i="3" s="1"/>
  <c r="DQ95" i="1"/>
  <c r="DN6" i="28"/>
  <c r="AS95" i="3" l="1"/>
  <c r="AP8" i="28"/>
  <c r="DQ97" i="1"/>
  <c r="AS97" i="3" l="1"/>
  <c r="DO6" i="28"/>
  <c r="AQ8" i="28" l="1"/>
  <c r="AT95" i="3"/>
  <c r="AT97" i="3" l="1"/>
  <c r="AR8" i="28" l="1"/>
  <c r="AU95" i="3"/>
  <c r="AU97" i="3" l="1"/>
  <c r="AV95" i="3" l="1"/>
  <c r="AS8" i="28"/>
  <c r="AV97" i="3" l="1"/>
  <c r="AW95" i="3" l="1"/>
  <c r="AT8" i="28"/>
  <c r="AW97" i="3" l="1"/>
  <c r="AX95" i="3" l="1"/>
  <c r="AU8" i="28"/>
  <c r="AX97" i="3" l="1"/>
  <c r="AY95" i="3" l="1"/>
  <c r="AV8" i="28"/>
  <c r="AY97" i="3" l="1"/>
  <c r="AW8" i="28" l="1"/>
  <c r="AZ95" i="3"/>
  <c r="AZ97" i="3" l="1"/>
  <c r="AX8" i="28" l="1"/>
  <c r="BA95" i="3"/>
  <c r="BA97" i="3" l="1"/>
  <c r="AY8" i="28" l="1"/>
  <c r="BB95" i="3"/>
  <c r="BB97" i="3" l="1"/>
  <c r="BC95" i="3" l="1"/>
  <c r="AZ8" i="28"/>
  <c r="BC97" i="3" l="1"/>
  <c r="BA8" i="28" l="1"/>
  <c r="BD95" i="3"/>
  <c r="BD97" i="3" l="1"/>
  <c r="BE95" i="3" l="1"/>
  <c r="BE97" i="3" s="1"/>
  <c r="BB8" i="28"/>
  <c r="BC8" i="28" l="1"/>
  <c r="BF95" i="3"/>
  <c r="BF97" i="3" l="1"/>
  <c r="BD8" i="28" l="1"/>
  <c r="BG95" i="3"/>
  <c r="BG97" i="3" l="1"/>
  <c r="BE8" i="28" l="1"/>
  <c r="BH95" i="3"/>
  <c r="BH97" i="3" l="1"/>
  <c r="BI95" i="3" l="1"/>
  <c r="BF8" i="28"/>
  <c r="BI97" i="3" l="1"/>
  <c r="BG8" i="28" l="1"/>
  <c r="BJ95" i="3"/>
  <c r="BJ97" i="3" l="1"/>
  <c r="BK95" i="3" l="1"/>
  <c r="BH8" i="28"/>
  <c r="BK97" i="3" l="1"/>
  <c r="BL95" i="3" l="1"/>
  <c r="BI8" i="28"/>
  <c r="BL97" i="3" l="1"/>
  <c r="BJ8" i="28" l="1"/>
  <c r="BM95" i="3"/>
  <c r="BM97" i="3" l="1"/>
  <c r="BK8" i="28" l="1"/>
  <c r="BN95" i="3"/>
  <c r="BN97" i="3" l="1"/>
  <c r="BL8" i="28" l="1"/>
  <c r="BO95" i="3"/>
  <c r="BO97" i="3" l="1"/>
  <c r="BM8" i="28" l="1"/>
  <c r="BP95" i="3"/>
  <c r="BP97" i="3" l="1"/>
  <c r="BQ95" i="3" l="1"/>
  <c r="BN8" i="28"/>
  <c r="BQ97" i="3" l="1"/>
  <c r="BO8" i="28" l="1"/>
  <c r="BR95" i="3"/>
  <c r="BR97" i="3" s="1"/>
  <c r="BS95" i="3" s="1"/>
  <c r="BP8" i="28" l="1"/>
  <c r="BS97" i="3"/>
  <c r="BQ8" i="28" l="1"/>
  <c r="BT95" i="3"/>
  <c r="BT97" i="3" l="1"/>
  <c r="BU95" i="3" l="1"/>
  <c r="BR8" i="28"/>
  <c r="BU97" i="3" l="1"/>
  <c r="BS8" i="28" l="1"/>
  <c r="BV95" i="3"/>
  <c r="BV97" i="3" l="1"/>
  <c r="BW95" i="3" l="1"/>
  <c r="BT8" i="28"/>
  <c r="BW97" i="3" l="1"/>
  <c r="BU8" i="28" l="1"/>
  <c r="BX95" i="3"/>
  <c r="BX97" i="3" l="1"/>
  <c r="BY95" i="3" l="1"/>
  <c r="BV8" i="28"/>
  <c r="BY97" i="3" l="1"/>
  <c r="BW8" i="28" l="1"/>
  <c r="BZ95" i="3"/>
  <c r="BZ97" i="3" l="1"/>
  <c r="BX8" i="28" l="1"/>
  <c r="CA95" i="3"/>
  <c r="CA97" i="3" l="1"/>
  <c r="CB95" i="3" l="1"/>
  <c r="BY8" i="28"/>
  <c r="CB97" i="3" l="1"/>
  <c r="BZ8" i="28" l="1"/>
  <c r="CC95" i="3"/>
  <c r="CC97" i="3" l="1"/>
  <c r="CD95" i="3" l="1"/>
  <c r="CA8" i="28"/>
  <c r="CD97" i="3" l="1"/>
  <c r="CE95" i="3" l="1"/>
  <c r="CB8" i="28"/>
  <c r="CE97" i="3" l="1"/>
  <c r="CF95" i="3" l="1"/>
  <c r="CC8" i="28"/>
  <c r="CF97" i="3" l="1"/>
  <c r="CD8" i="28" l="1"/>
  <c r="CG95" i="3"/>
  <c r="CG97" i="3" l="1"/>
  <c r="CH95" i="3" l="1"/>
  <c r="CE8" i="28"/>
  <c r="CH97" i="3" l="1"/>
  <c r="CF8" i="28" l="1"/>
  <c r="CI95" i="3"/>
  <c r="CI97" i="3" l="1"/>
  <c r="CG8" i="28" l="1"/>
  <c r="CJ95" i="3"/>
  <c r="CJ97" i="3" l="1"/>
  <c r="CH8" i="28" l="1"/>
  <c r="CK95" i="3"/>
  <c r="CK97" i="3" l="1"/>
  <c r="CI8" i="28" l="1"/>
  <c r="CL95" i="3"/>
  <c r="CL97" i="3" l="1"/>
  <c r="CJ8" i="28" l="1"/>
  <c r="CM95" i="3"/>
  <c r="CM97" i="3" l="1"/>
  <c r="CK8" i="28" l="1"/>
  <c r="CN95" i="3"/>
  <c r="CN97" i="3" l="1"/>
  <c r="CL8" i="28" l="1"/>
  <c r="CO95" i="3"/>
  <c r="CO97" i="3" l="1"/>
  <c r="CP95" i="3" l="1"/>
  <c r="CM8" i="28"/>
  <c r="CP97" i="3" l="1"/>
  <c r="CN8" i="28" l="1"/>
  <c r="CQ95" i="3"/>
  <c r="CQ97" i="3" l="1"/>
  <c r="CR95" i="3" l="1"/>
  <c r="CO8" i="28"/>
  <c r="CR97" i="3" l="1"/>
  <c r="CS95" i="3" l="1"/>
  <c r="CP8" i="28"/>
  <c r="CS97" i="3" l="1"/>
  <c r="CT95" i="3" l="1"/>
  <c r="CQ8" i="28"/>
  <c r="CT97" i="3" l="1"/>
  <c r="CU95" i="3" l="1"/>
  <c r="CR8" i="28"/>
  <c r="CU97" i="3" l="1"/>
  <c r="CS8" i="28" l="1"/>
  <c r="CV95" i="3"/>
  <c r="CV97" i="3" l="1"/>
  <c r="CW95" i="3" l="1"/>
  <c r="CT8" i="28"/>
  <c r="CW97" i="3" l="1"/>
  <c r="CU8" i="28" l="1"/>
  <c r="CX95" i="3"/>
  <c r="CX97" i="3" l="1"/>
  <c r="CY95" i="3" l="1"/>
  <c r="CV8" i="28"/>
  <c r="CY97" i="3" l="1"/>
  <c r="CW8" i="28" l="1"/>
  <c r="CZ95" i="3"/>
  <c r="CZ97" i="3" l="1"/>
  <c r="CX8" i="28" l="1"/>
  <c r="DA95" i="3"/>
  <c r="DA97" i="3" l="1"/>
  <c r="DB95" i="3" l="1"/>
  <c r="CY8" i="28"/>
  <c r="DB97" i="3" l="1"/>
  <c r="CZ8" i="28" l="1"/>
  <c r="DC95" i="3"/>
  <c r="DC97" i="3" l="1"/>
  <c r="DA8" i="28" l="1"/>
  <c r="DD95" i="3"/>
  <c r="DD97" i="3" l="1"/>
  <c r="DB8" i="28" l="1"/>
  <c r="DE95" i="3"/>
  <c r="DE97" i="3" l="1"/>
  <c r="DC8" i="28" l="1"/>
  <c r="DF95" i="3"/>
  <c r="DF97" i="3" l="1"/>
  <c r="DD8" i="28" l="1"/>
  <c r="DG95" i="3"/>
  <c r="DG97" i="3" l="1"/>
  <c r="DE8" i="28" l="1"/>
  <c r="DH95" i="3"/>
  <c r="DH97" i="3" l="1"/>
  <c r="DF8" i="28" l="1"/>
  <c r="DI95" i="3"/>
  <c r="DI97" i="3" l="1"/>
  <c r="DJ95" i="3" l="1"/>
  <c r="DG8" i="28"/>
  <c r="DJ97" i="3" l="1"/>
  <c r="DK95" i="3" l="1"/>
  <c r="DH8" i="28"/>
  <c r="DK97" i="3" l="1"/>
  <c r="DI8" i="28" l="1"/>
  <c r="DL95" i="3"/>
  <c r="DL97" i="3" l="1"/>
  <c r="DM95" i="3" l="1"/>
  <c r="DJ8" i="28"/>
  <c r="DM97" i="3" l="1"/>
  <c r="DK8" i="28" l="1"/>
  <c r="DN95" i="3"/>
  <c r="DN97" i="3" l="1"/>
  <c r="DL8" i="28" l="1"/>
  <c r="DO95" i="3"/>
  <c r="DO97" i="3" l="1"/>
  <c r="DP95" i="3" l="1"/>
  <c r="DM8" i="28"/>
  <c r="DP97" i="3" l="1"/>
  <c r="DN8" i="28" l="1"/>
  <c r="DQ95" i="3"/>
  <c r="DQ97" i="3" l="1"/>
  <c r="DO8" i="28" l="1"/>
  <c r="DR95" i="3"/>
  <c r="DR97" i="3" l="1"/>
  <c r="DS95" i="3" l="1"/>
  <c r="DS97" i="3" s="1"/>
  <c r="DP8" i="28"/>
  <c r="DT95" i="3" l="1"/>
  <c r="DT97" i="3" s="1"/>
  <c r="DQ8" i="28"/>
  <c r="DR8" i="28" l="1"/>
  <c r="DU95" i="3"/>
  <c r="DU97" i="3" s="1"/>
  <c r="DV95" i="3" l="1"/>
  <c r="DV97" i="3" s="1"/>
  <c r="DS8" i="28"/>
  <c r="DT8" i="28" l="1"/>
  <c r="DW95" i="3"/>
  <c r="DW97" i="3" s="1"/>
  <c r="DU8" i="28" l="1"/>
  <c r="DX95" i="3"/>
  <c r="DX97" i="3" s="1"/>
  <c r="DV8" i="28" l="1"/>
  <c r="DY95" i="3"/>
  <c r="DY97" i="3" s="1"/>
  <c r="DW8" i="28" l="1"/>
  <c r="DZ95" i="3"/>
  <c r="DZ97" i="3" s="1"/>
  <c r="EA95" i="3" l="1"/>
  <c r="EA97" i="3" s="1"/>
  <c r="DX8" i="28"/>
  <c r="DY8" i="28" l="1"/>
  <c r="EB95" i="3"/>
  <c r="EB97" i="3" s="1"/>
  <c r="DZ8" i="28" l="1"/>
  <c r="EC95" i="3"/>
  <c r="EC97" i="3" s="1"/>
  <c r="ED95" i="3" l="1"/>
  <c r="ED97" i="3" s="1"/>
  <c r="EA8" i="28"/>
  <c r="EE95" i="3" l="1"/>
  <c r="EE97" i="3" s="1"/>
  <c r="EC8" i="28" s="1"/>
  <c r="EB8" i="28"/>
  <c r="B16" i="5" l="1"/>
  <c r="EA43" i="5" l="1"/>
  <c r="EA46" i="5" s="1"/>
  <c r="DW43" i="5"/>
  <c r="DW46" i="5" s="1"/>
  <c r="DS43" i="5"/>
  <c r="DS46" i="5" s="1"/>
  <c r="DN43" i="5"/>
  <c r="DJ43" i="5"/>
  <c r="DF43" i="5"/>
  <c r="DA43" i="5"/>
  <c r="CW43" i="5"/>
  <c r="CS43" i="5"/>
  <c r="CN43" i="5"/>
  <c r="CJ43" i="5"/>
  <c r="CF43" i="5"/>
  <c r="CA43" i="5"/>
  <c r="BW43" i="5"/>
  <c r="BS43" i="5"/>
  <c r="BN43" i="5"/>
  <c r="BJ43" i="5"/>
  <c r="BF43" i="5"/>
  <c r="BA43" i="5"/>
  <c r="AW43" i="5"/>
  <c r="AS43" i="5"/>
  <c r="AN43" i="5"/>
  <c r="AJ43" i="5"/>
  <c r="AF43" i="5"/>
  <c r="AC43" i="5"/>
  <c r="ED43" i="5"/>
  <c r="ED46" i="5" s="1"/>
  <c r="ED55" i="5" s="1"/>
  <c r="DZ43" i="5"/>
  <c r="DZ46" i="5" s="1"/>
  <c r="DZ55" i="5" s="1"/>
  <c r="DV43" i="5"/>
  <c r="DV46" i="5" s="1"/>
  <c r="DV55" i="5" s="1"/>
  <c r="DQ43" i="5"/>
  <c r="DM43" i="5"/>
  <c r="DI43" i="5"/>
  <c r="DD43" i="5"/>
  <c r="CZ43" i="5"/>
  <c r="CV43" i="5"/>
  <c r="CQ43" i="5"/>
  <c r="CM43" i="5"/>
  <c r="CI43" i="5"/>
  <c r="CD43" i="5"/>
  <c r="BZ43" i="5"/>
  <c r="BV43" i="5"/>
  <c r="BQ43" i="5"/>
  <c r="BM43" i="5"/>
  <c r="BI43" i="5"/>
  <c r="BD43" i="5"/>
  <c r="AZ43" i="5"/>
  <c r="AV43" i="5"/>
  <c r="AQ43" i="5"/>
  <c r="AM43" i="5"/>
  <c r="AI43" i="5"/>
  <c r="AB43" i="5"/>
  <c r="EB43" i="5"/>
  <c r="EB46" i="5" s="1"/>
  <c r="DO43" i="5"/>
  <c r="DG43" i="5"/>
  <c r="DB43" i="5"/>
  <c r="CT43" i="5"/>
  <c r="CK43" i="5"/>
  <c r="CB43" i="5"/>
  <c r="BT43" i="5"/>
  <c r="BK43" i="5"/>
  <c r="BB43" i="5"/>
  <c r="AT43" i="5"/>
  <c r="AK43" i="5"/>
  <c r="AD43" i="5"/>
  <c r="EC43" i="5"/>
  <c r="EC46" i="5" s="1"/>
  <c r="EC55" i="5" s="1"/>
  <c r="DY43" i="5"/>
  <c r="DY46" i="5" s="1"/>
  <c r="DU43" i="5"/>
  <c r="DP43" i="5"/>
  <c r="DL43" i="5"/>
  <c r="DH43" i="5"/>
  <c r="DC43" i="5"/>
  <c r="CY43" i="5"/>
  <c r="CU43" i="5"/>
  <c r="CP43" i="5"/>
  <c r="CL43" i="5"/>
  <c r="CH43" i="5"/>
  <c r="CC43" i="5"/>
  <c r="BY43" i="5"/>
  <c r="BU43" i="5"/>
  <c r="BP43" i="5"/>
  <c r="BL43" i="5"/>
  <c r="BH43" i="5"/>
  <c r="BC43" i="5"/>
  <c r="AY43" i="5"/>
  <c r="AU43" i="5"/>
  <c r="AP43" i="5"/>
  <c r="AL43" i="5"/>
  <c r="AH43" i="5"/>
  <c r="AA43" i="5"/>
  <c r="AA46" i="5" s="1"/>
  <c r="DX43" i="5"/>
  <c r="DX46" i="5" s="1"/>
  <c r="DX55" i="5" s="1"/>
  <c r="DT43" i="5"/>
  <c r="DT46" i="5" s="1"/>
  <c r="DT55" i="5" s="1"/>
  <c r="DK43" i="5"/>
  <c r="CX43" i="5"/>
  <c r="CO43" i="5"/>
  <c r="CG43" i="5"/>
  <c r="BX43" i="5"/>
  <c r="BO43" i="5"/>
  <c r="BG43" i="5"/>
  <c r="AX43" i="5"/>
  <c r="AO43" i="5"/>
  <c r="AG43" i="5"/>
  <c r="EA55" i="5"/>
  <c r="DY55" i="5"/>
  <c r="DW55" i="5"/>
  <c r="EB55" i="5"/>
  <c r="AG43" i="7" l="1"/>
  <c r="AG46" i="7" s="1"/>
  <c r="AG46" i="5"/>
  <c r="BO43" i="7"/>
  <c r="BO46" i="7" s="1"/>
  <c r="BO55" i="7" s="1"/>
  <c r="BO46" i="5"/>
  <c r="BO55" i="5" s="1"/>
  <c r="CX43" i="7"/>
  <c r="CX46" i="7" s="1"/>
  <c r="CX55" i="7" s="1"/>
  <c r="CX46" i="5"/>
  <c r="AU43" i="7"/>
  <c r="AU46" i="7" s="1"/>
  <c r="AU55" i="7" s="1"/>
  <c r="AU46" i="5"/>
  <c r="BL43" i="7"/>
  <c r="BL46" i="7" s="1"/>
  <c r="BL55" i="7" s="1"/>
  <c r="BL46" i="5"/>
  <c r="BL55" i="5" s="1"/>
  <c r="CC43" i="7"/>
  <c r="CC46" i="7" s="1"/>
  <c r="CC55" i="7" s="1"/>
  <c r="CC46" i="5"/>
  <c r="CC55" i="5" s="1"/>
  <c r="CU43" i="7"/>
  <c r="CU46" i="7" s="1"/>
  <c r="CU55" i="7" s="1"/>
  <c r="CU46" i="5"/>
  <c r="DL43" i="7"/>
  <c r="DL46" i="7" s="1"/>
  <c r="DL55" i="7" s="1"/>
  <c r="DL46" i="5"/>
  <c r="DL55" i="5" s="1"/>
  <c r="BB43" i="7"/>
  <c r="BB46" i="7" s="1"/>
  <c r="BB55" i="7" s="1"/>
  <c r="BB46" i="5"/>
  <c r="CK43" i="7"/>
  <c r="CK46" i="7" s="1"/>
  <c r="CK46" i="5"/>
  <c r="CK55" i="5" s="1"/>
  <c r="DO43" i="7"/>
  <c r="DO46" i="7" s="1"/>
  <c r="DO46" i="5"/>
  <c r="AM43" i="7"/>
  <c r="AM46" i="7" s="1"/>
  <c r="AM55" i="7" s="1"/>
  <c r="AM46" i="5"/>
  <c r="AM55" i="5" s="1"/>
  <c r="BD43" i="7"/>
  <c r="BD46" i="7" s="1"/>
  <c r="BD55" i="7" s="1"/>
  <c r="BD46" i="5"/>
  <c r="BD55" i="5" s="1"/>
  <c r="BV43" i="7"/>
  <c r="BV46" i="7" s="1"/>
  <c r="BV55" i="7" s="1"/>
  <c r="BV46" i="5"/>
  <c r="BV55" i="5" s="1"/>
  <c r="CM43" i="7"/>
  <c r="CM46" i="7" s="1"/>
  <c r="CM55" i="7" s="1"/>
  <c r="CM46" i="5"/>
  <c r="CM55" i="5" s="1"/>
  <c r="DD43" i="7"/>
  <c r="DD46" i="7" s="1"/>
  <c r="DD55" i="7" s="1"/>
  <c r="DD46" i="5"/>
  <c r="DD55" i="5" s="1"/>
  <c r="AF43" i="7"/>
  <c r="AF46" i="7" s="1"/>
  <c r="AF55" i="7" s="1"/>
  <c r="AF46" i="5"/>
  <c r="AW43" i="7"/>
  <c r="AW46" i="7" s="1"/>
  <c r="AW55" i="7" s="1"/>
  <c r="AW46" i="5"/>
  <c r="AW55" i="5" s="1"/>
  <c r="BN43" i="7"/>
  <c r="BN46" i="7" s="1"/>
  <c r="BN55" i="7" s="1"/>
  <c r="BN46" i="5"/>
  <c r="CF43" i="7"/>
  <c r="CF46" i="7" s="1"/>
  <c r="CF55" i="7" s="1"/>
  <c r="CF46" i="5"/>
  <c r="CW43" i="7"/>
  <c r="CW46" i="7" s="1"/>
  <c r="CW55" i="7" s="1"/>
  <c r="CW46" i="5"/>
  <c r="CW55" i="5" s="1"/>
  <c r="DN43" i="7"/>
  <c r="DN46" i="7" s="1"/>
  <c r="DN55" i="7" s="1"/>
  <c r="DN46" i="5"/>
  <c r="DN55" i="5" s="1"/>
  <c r="AO43" i="7"/>
  <c r="AO46" i="7" s="1"/>
  <c r="AO55" i="7" s="1"/>
  <c r="AO46" i="5"/>
  <c r="AO55" i="5" s="1"/>
  <c r="BX43" i="7"/>
  <c r="BX46" i="7" s="1"/>
  <c r="BX55" i="7" s="1"/>
  <c r="BX46" i="5"/>
  <c r="BX55" i="5" s="1"/>
  <c r="DK43" i="7"/>
  <c r="DK46" i="7" s="1"/>
  <c r="DK55" i="7" s="1"/>
  <c r="DK46" i="5"/>
  <c r="AH43" i="7"/>
  <c r="AH46" i="7" s="1"/>
  <c r="AH55" i="7" s="1"/>
  <c r="AH46" i="5"/>
  <c r="AH55" i="5" s="1"/>
  <c r="AY43" i="7"/>
  <c r="AY46" i="7" s="1"/>
  <c r="AY55" i="7" s="1"/>
  <c r="AY46" i="5"/>
  <c r="BP43" i="7"/>
  <c r="BP46" i="7" s="1"/>
  <c r="BP55" i="7" s="1"/>
  <c r="BP46" i="5"/>
  <c r="BP55" i="5" s="1"/>
  <c r="CH43" i="7"/>
  <c r="CH46" i="7" s="1"/>
  <c r="CH55" i="7" s="1"/>
  <c r="CH46" i="5"/>
  <c r="CH55" i="5" s="1"/>
  <c r="CY43" i="7"/>
  <c r="CY46" i="7" s="1"/>
  <c r="CY55" i="7" s="1"/>
  <c r="CY46" i="5"/>
  <c r="CY55" i="5" s="1"/>
  <c r="DP43" i="7"/>
  <c r="DP46" i="7" s="1"/>
  <c r="DP55" i="7" s="1"/>
  <c r="DP46" i="5"/>
  <c r="DP55" i="5" s="1"/>
  <c r="AD43" i="7"/>
  <c r="AD46" i="7" s="1"/>
  <c r="AD55" i="7" s="1"/>
  <c r="AD46" i="5"/>
  <c r="AD55" i="5" s="1"/>
  <c r="BK43" i="7"/>
  <c r="BK46" i="7" s="1"/>
  <c r="BK55" i="7" s="1"/>
  <c r="BK46" i="5"/>
  <c r="CT43" i="7"/>
  <c r="CT46" i="7" s="1"/>
  <c r="CT55" i="7" s="1"/>
  <c r="CT46" i="5"/>
  <c r="CT55" i="5" s="1"/>
  <c r="AQ43" i="7"/>
  <c r="AQ46" i="7" s="1"/>
  <c r="AQ55" i="7" s="1"/>
  <c r="AQ46" i="5"/>
  <c r="BI43" i="7"/>
  <c r="BI46" i="7" s="1"/>
  <c r="BI55" i="7" s="1"/>
  <c r="BI46" i="5"/>
  <c r="BI55" i="5" s="1"/>
  <c r="BZ43" i="7"/>
  <c r="BZ46" i="7" s="1"/>
  <c r="BZ55" i="7" s="1"/>
  <c r="BZ46" i="5"/>
  <c r="CQ43" i="7"/>
  <c r="CQ46" i="7" s="1"/>
  <c r="CQ55" i="7" s="1"/>
  <c r="CQ46" i="5"/>
  <c r="CQ55" i="5" s="1"/>
  <c r="DI43" i="7"/>
  <c r="DI46" i="7" s="1"/>
  <c r="DI55" i="7" s="1"/>
  <c r="DI46" i="5"/>
  <c r="DI55" i="5" s="1"/>
  <c r="AJ43" i="7"/>
  <c r="AJ46" i="7" s="1"/>
  <c r="AJ55" i="7" s="1"/>
  <c r="AJ46" i="5"/>
  <c r="AJ55" i="5" s="1"/>
  <c r="BA43" i="7"/>
  <c r="BA46" i="7" s="1"/>
  <c r="BA55" i="7" s="1"/>
  <c r="BA46" i="5"/>
  <c r="BS43" i="7"/>
  <c r="BS46" i="7" s="1"/>
  <c r="BS46" i="5"/>
  <c r="CJ43" i="7"/>
  <c r="CJ46" i="7" s="1"/>
  <c r="CJ55" i="7" s="1"/>
  <c r="CJ46" i="5"/>
  <c r="DA43" i="7"/>
  <c r="DA46" i="7" s="1"/>
  <c r="DA55" i="7" s="1"/>
  <c r="DA46" i="5"/>
  <c r="DA55" i="5" s="1"/>
  <c r="AX43" i="7"/>
  <c r="AX46" i="7" s="1"/>
  <c r="AX55" i="7" s="1"/>
  <c r="AX46" i="5"/>
  <c r="AX55" i="5" s="1"/>
  <c r="CG43" i="7"/>
  <c r="CG46" i="7" s="1"/>
  <c r="CG55" i="7" s="1"/>
  <c r="CG46" i="5"/>
  <c r="CG55" i="5" s="1"/>
  <c r="AL43" i="7"/>
  <c r="AL46" i="7" s="1"/>
  <c r="AL55" i="7" s="1"/>
  <c r="AL46" i="5"/>
  <c r="AL55" i="5" s="1"/>
  <c r="BC43" i="7"/>
  <c r="BC46" i="7" s="1"/>
  <c r="BC55" i="7" s="1"/>
  <c r="BC46" i="5"/>
  <c r="BC55" i="5" s="1"/>
  <c r="BU43" i="7"/>
  <c r="BU46" i="7" s="1"/>
  <c r="BU55" i="7" s="1"/>
  <c r="BU46" i="5"/>
  <c r="BU55" i="5" s="1"/>
  <c r="CL43" i="7"/>
  <c r="CL46" i="7" s="1"/>
  <c r="CL55" i="7" s="1"/>
  <c r="CL46" i="5"/>
  <c r="CL55" i="5" s="1"/>
  <c r="DC43" i="7"/>
  <c r="DC46" i="7" s="1"/>
  <c r="DC55" i="7" s="1"/>
  <c r="DC46" i="5"/>
  <c r="DC55" i="5" s="1"/>
  <c r="DU46" i="5"/>
  <c r="EE46" i="5" s="1"/>
  <c r="AK43" i="7"/>
  <c r="AK46" i="7" s="1"/>
  <c r="AK55" i="7" s="1"/>
  <c r="AK46" i="5"/>
  <c r="AK55" i="5" s="1"/>
  <c r="BT43" i="7"/>
  <c r="BT46" i="7" s="1"/>
  <c r="BT55" i="7" s="1"/>
  <c r="BT46" i="5"/>
  <c r="BT55" i="5" s="1"/>
  <c r="DB43" i="7"/>
  <c r="DB46" i="7" s="1"/>
  <c r="DB55" i="7" s="1"/>
  <c r="DB46" i="5"/>
  <c r="DB55" i="5" s="1"/>
  <c r="AB43" i="7"/>
  <c r="AB46" i="7" s="1"/>
  <c r="AB55" i="7" s="1"/>
  <c r="AB46" i="5"/>
  <c r="AB55" i="5" s="1"/>
  <c r="AV43" i="7"/>
  <c r="AV46" i="7" s="1"/>
  <c r="AV55" i="7" s="1"/>
  <c r="AV46" i="5"/>
  <c r="AV55" i="5" s="1"/>
  <c r="BM43" i="7"/>
  <c r="BM46" i="7" s="1"/>
  <c r="BM46" i="5"/>
  <c r="BM55" i="5" s="1"/>
  <c r="CD43" i="7"/>
  <c r="CD46" i="7" s="1"/>
  <c r="CD55" i="7" s="1"/>
  <c r="CD46" i="5"/>
  <c r="CD55" i="5" s="1"/>
  <c r="CV43" i="7"/>
  <c r="CV46" i="7" s="1"/>
  <c r="CV55" i="7" s="1"/>
  <c r="CV46" i="5"/>
  <c r="CV55" i="5" s="1"/>
  <c r="DM43" i="7"/>
  <c r="DM46" i="7" s="1"/>
  <c r="DM55" i="7" s="1"/>
  <c r="DM46" i="5"/>
  <c r="DM55" i="5" s="1"/>
  <c r="AN43" i="7"/>
  <c r="AN46" i="7" s="1"/>
  <c r="AN55" i="7" s="1"/>
  <c r="AN46" i="5"/>
  <c r="AN55" i="5" s="1"/>
  <c r="BF43" i="7"/>
  <c r="BF46" i="7" s="1"/>
  <c r="BF46" i="5"/>
  <c r="BW43" i="7"/>
  <c r="BW46" i="7" s="1"/>
  <c r="BW55" i="7" s="1"/>
  <c r="BW46" i="5"/>
  <c r="BW55" i="5" s="1"/>
  <c r="CN43" i="7"/>
  <c r="CN46" i="7" s="1"/>
  <c r="CN55" i="7" s="1"/>
  <c r="CN46" i="5"/>
  <c r="CN55" i="5" s="1"/>
  <c r="DF43" i="7"/>
  <c r="DF46" i="5"/>
  <c r="BG43" i="7"/>
  <c r="BG46" i="7" s="1"/>
  <c r="BG55" i="7" s="1"/>
  <c r="BG46" i="5"/>
  <c r="BG55" i="5" s="1"/>
  <c r="CO43" i="7"/>
  <c r="CO46" i="7" s="1"/>
  <c r="CO55" i="7" s="1"/>
  <c r="CO46" i="5"/>
  <c r="CO55" i="5" s="1"/>
  <c r="AP43" i="7"/>
  <c r="AP46" i="7" s="1"/>
  <c r="AP55" i="7" s="1"/>
  <c r="AP46" i="5"/>
  <c r="AP55" i="5" s="1"/>
  <c r="BH43" i="7"/>
  <c r="BH46" i="7" s="1"/>
  <c r="BH55" i="7" s="1"/>
  <c r="BH46" i="5"/>
  <c r="BH55" i="5" s="1"/>
  <c r="BY43" i="7"/>
  <c r="BY46" i="7" s="1"/>
  <c r="BY55" i="7" s="1"/>
  <c r="BY46" i="5"/>
  <c r="BY55" i="5" s="1"/>
  <c r="CP43" i="7"/>
  <c r="CP46" i="7" s="1"/>
  <c r="CP55" i="7" s="1"/>
  <c r="CP46" i="5"/>
  <c r="CP55" i="5" s="1"/>
  <c r="DH43" i="7"/>
  <c r="DH46" i="7" s="1"/>
  <c r="DH55" i="7" s="1"/>
  <c r="DH46" i="5"/>
  <c r="DH55" i="5" s="1"/>
  <c r="AT43" i="7"/>
  <c r="AT46" i="7" s="1"/>
  <c r="AT46" i="5"/>
  <c r="AT55" i="5" s="1"/>
  <c r="CB43" i="7"/>
  <c r="CB46" i="7" s="1"/>
  <c r="CB55" i="7" s="1"/>
  <c r="CB46" i="5"/>
  <c r="CB55" i="5" s="1"/>
  <c r="DG43" i="7"/>
  <c r="DG46" i="7" s="1"/>
  <c r="DG55" i="7" s="1"/>
  <c r="DG46" i="5"/>
  <c r="DG55" i="5" s="1"/>
  <c r="AI43" i="7"/>
  <c r="AI46" i="7" s="1"/>
  <c r="AI55" i="7" s="1"/>
  <c r="AI46" i="5"/>
  <c r="AI55" i="5" s="1"/>
  <c r="AZ43" i="7"/>
  <c r="AZ46" i="7" s="1"/>
  <c r="AZ55" i="7" s="1"/>
  <c r="AZ46" i="5"/>
  <c r="AZ55" i="5" s="1"/>
  <c r="BQ43" i="7"/>
  <c r="BQ46" i="7" s="1"/>
  <c r="BQ55" i="7" s="1"/>
  <c r="BQ46" i="5"/>
  <c r="BQ55" i="5" s="1"/>
  <c r="CI43" i="7"/>
  <c r="CI46" i="7" s="1"/>
  <c r="CI55" i="7" s="1"/>
  <c r="CI46" i="5"/>
  <c r="CI55" i="5" s="1"/>
  <c r="CZ43" i="7"/>
  <c r="CZ46" i="7" s="1"/>
  <c r="CZ55" i="7" s="1"/>
  <c r="CZ46" i="5"/>
  <c r="CZ55" i="5" s="1"/>
  <c r="DQ43" i="7"/>
  <c r="DQ46" i="7" s="1"/>
  <c r="DQ55" i="7" s="1"/>
  <c r="DQ46" i="5"/>
  <c r="DQ55" i="5" s="1"/>
  <c r="AC43" i="7"/>
  <c r="AC46" i="7" s="1"/>
  <c r="AC55" i="7" s="1"/>
  <c r="AC46" i="5"/>
  <c r="AC55" i="5" s="1"/>
  <c r="AS43" i="7"/>
  <c r="AS46" i="7" s="1"/>
  <c r="AS46" i="5"/>
  <c r="BJ43" i="7"/>
  <c r="BJ46" i="7" s="1"/>
  <c r="BJ55" i="7" s="1"/>
  <c r="BJ46" i="5"/>
  <c r="BJ55" i="5" s="1"/>
  <c r="CA43" i="7"/>
  <c r="CA46" i="7" s="1"/>
  <c r="CA55" i="7" s="1"/>
  <c r="CA46" i="5"/>
  <c r="CA55" i="5" s="1"/>
  <c r="CS43" i="7"/>
  <c r="CS46" i="7" s="1"/>
  <c r="CS46" i="5"/>
  <c r="DJ43" i="7"/>
  <c r="DJ46" i="7" s="1"/>
  <c r="DJ55" i="7" s="1"/>
  <c r="DJ46" i="5"/>
  <c r="DJ55" i="5" s="1"/>
  <c r="AE43" i="5"/>
  <c r="AA43" i="7"/>
  <c r="DF46" i="7"/>
  <c r="AR43" i="5"/>
  <c r="CR43" i="5"/>
  <c r="CE43" i="5"/>
  <c r="EE43" i="5"/>
  <c r="BR43" i="5"/>
  <c r="DR43" i="5"/>
  <c r="BE43" i="5"/>
  <c r="DE43" i="5"/>
  <c r="AT55" i="7"/>
  <c r="BA55" i="5"/>
  <c r="AG55" i="7"/>
  <c r="AG55" i="5"/>
  <c r="AQ55" i="5"/>
  <c r="CU55" i="5"/>
  <c r="AY55" i="5"/>
  <c r="BM55" i="7"/>
  <c r="BZ55" i="5"/>
  <c r="CK55" i="7"/>
  <c r="DK55" i="5"/>
  <c r="DO55" i="7"/>
  <c r="DO55" i="5"/>
  <c r="BN55" i="5"/>
  <c r="BK55" i="5"/>
  <c r="CJ55" i="5"/>
  <c r="CX55" i="5"/>
  <c r="BB55" i="5"/>
  <c r="AU55" i="5"/>
  <c r="AU60" i="5" l="1"/>
  <c r="AK60" i="5"/>
  <c r="AB60" i="5"/>
  <c r="AY60" i="5"/>
  <c r="AM60" i="5"/>
  <c r="BL60" i="5"/>
  <c r="DH60" i="5"/>
  <c r="DT60" i="5"/>
  <c r="AC60" i="5"/>
  <c r="DI60" i="5"/>
  <c r="BA60" i="5"/>
  <c r="CK60" i="5"/>
  <c r="AO60" i="5"/>
  <c r="DV60" i="5"/>
  <c r="DJ60" i="5"/>
  <c r="AP60" i="5"/>
  <c r="CL60" i="5"/>
  <c r="BB60" i="5"/>
  <c r="AD60" i="5"/>
  <c r="CM60" i="5"/>
  <c r="BC60" i="5"/>
  <c r="DK60" i="5"/>
  <c r="DW60" i="5"/>
  <c r="CA60" i="5"/>
  <c r="BD60" i="5"/>
  <c r="DX60" i="5"/>
  <c r="DL60" i="5"/>
  <c r="CB60" i="5"/>
  <c r="DY60" i="5"/>
  <c r="CO60" i="5"/>
  <c r="BQ60" i="5"/>
  <c r="DM60" i="5"/>
  <c r="CC60" i="5"/>
  <c r="DN60" i="5"/>
  <c r="DB60" i="5"/>
  <c r="DZ60" i="5"/>
  <c r="CP60" i="5"/>
  <c r="CQ60" i="5"/>
  <c r="DC60" i="5"/>
  <c r="EA60" i="5"/>
  <c r="DO60" i="5"/>
  <c r="EB60" i="5"/>
  <c r="DP60" i="5"/>
  <c r="DD60" i="5"/>
  <c r="DQ60" i="5"/>
  <c r="EC60" i="5"/>
  <c r="ED60" i="5"/>
  <c r="AL60" i="5"/>
  <c r="BU60" i="5"/>
  <c r="AX60" i="5"/>
  <c r="CJ60" i="5"/>
  <c r="AG60" i="5"/>
  <c r="BJ60" i="5"/>
  <c r="CZ60" i="5"/>
  <c r="AI60" i="5"/>
  <c r="BY60" i="5"/>
  <c r="BG60" i="5"/>
  <c r="CN60" i="5"/>
  <c r="CD60" i="5"/>
  <c r="AV60" i="5"/>
  <c r="BN60" i="5"/>
  <c r="BZ60" i="5"/>
  <c r="CU60" i="5"/>
  <c r="CG60" i="5"/>
  <c r="DA60" i="5"/>
  <c r="AJ60" i="5"/>
  <c r="BI60" i="5"/>
  <c r="CT60" i="5"/>
  <c r="CY60" i="5"/>
  <c r="BP60" i="5"/>
  <c r="AH60" i="5"/>
  <c r="BX60" i="5"/>
  <c r="AW60" i="5"/>
  <c r="BV60" i="5"/>
  <c r="BO60" i="5"/>
  <c r="CX60" i="5"/>
  <c r="BK60" i="5"/>
  <c r="CH60" i="5"/>
  <c r="AQ60" i="5"/>
  <c r="CW60" i="5"/>
  <c r="CI60" i="5"/>
  <c r="AZ60" i="5"/>
  <c r="DG60" i="5"/>
  <c r="AT60" i="5"/>
  <c r="BH60" i="5"/>
  <c r="BW60" i="5"/>
  <c r="AN60" i="5"/>
  <c r="CV60" i="5"/>
  <c r="BM60" i="5"/>
  <c r="BT60" i="5"/>
  <c r="BR43" i="7"/>
  <c r="CE43" i="7"/>
  <c r="DE43" i="7"/>
  <c r="BR46" i="7"/>
  <c r="BR55" i="7" s="1"/>
  <c r="AR43" i="7"/>
  <c r="BE46" i="5"/>
  <c r="DR43" i="7"/>
  <c r="AR46" i="7"/>
  <c r="AR55" i="7" s="1"/>
  <c r="CE46" i="7"/>
  <c r="CE55" i="7" s="1"/>
  <c r="DE46" i="7"/>
  <c r="DE55" i="7" s="1"/>
  <c r="CS55" i="7"/>
  <c r="DR46" i="7"/>
  <c r="DR55" i="7" s="1"/>
  <c r="DU55" i="5"/>
  <c r="CE46" i="5"/>
  <c r="AE46" i="5"/>
  <c r="CR46" i="5"/>
  <c r="DE46" i="5"/>
  <c r="BR46" i="5"/>
  <c r="AS55" i="5"/>
  <c r="AS60" i="5" s="1"/>
  <c r="CR43" i="7"/>
  <c r="BE43" i="7"/>
  <c r="CR46" i="7"/>
  <c r="CR55" i="7" s="1"/>
  <c r="AR46" i="5"/>
  <c r="DR46" i="5"/>
  <c r="DF55" i="7"/>
  <c r="BS55" i="7"/>
  <c r="BF55" i="7"/>
  <c r="AA46" i="7"/>
  <c r="AE43" i="7"/>
  <c r="BE46" i="7"/>
  <c r="BE55" i="7" s="1"/>
  <c r="AS55" i="7"/>
  <c r="AF55" i="5"/>
  <c r="AF60" i="5" s="1"/>
  <c r="BF55" i="5"/>
  <c r="BF60" i="5" s="1"/>
  <c r="DF55" i="5"/>
  <c r="CQ57" i="7"/>
  <c r="CQ61" i="7" s="1"/>
  <c r="DA57" i="7"/>
  <c r="DA61" i="7" s="1"/>
  <c r="CN57" i="7"/>
  <c r="CN61" i="7" s="1"/>
  <c r="DL57" i="7"/>
  <c r="DL61" i="7" s="1"/>
  <c r="BB57" i="7"/>
  <c r="BB61" i="7" s="1"/>
  <c r="CZ57" i="7"/>
  <c r="CZ61" i="7" s="1"/>
  <c r="CL57" i="7"/>
  <c r="CL61" i="7" s="1"/>
  <c r="DI57" i="7"/>
  <c r="DI61" i="7" s="1"/>
  <c r="DD57" i="7"/>
  <c r="DD61" i="7" s="1"/>
  <c r="DO57" i="7"/>
  <c r="DO61" i="7" s="1"/>
  <c r="CP57" i="7"/>
  <c r="CP61" i="7" s="1"/>
  <c r="AX57" i="7"/>
  <c r="AX61" i="7" s="1"/>
  <c r="CY57" i="7"/>
  <c r="CY61" i="7" s="1"/>
  <c r="BO57" i="7"/>
  <c r="BO61" i="7" s="1"/>
  <c r="CW57" i="7"/>
  <c r="CW61" i="7" s="1"/>
  <c r="BL57" i="7"/>
  <c r="BL61" i="7" s="1"/>
  <c r="DG57" i="7"/>
  <c r="DG61" i="7" s="1"/>
  <c r="BW57" i="7"/>
  <c r="BW61" i="7" s="1"/>
  <c r="CT57" i="7"/>
  <c r="CT61" i="7" s="1"/>
  <c r="AT57" i="7"/>
  <c r="AT61" i="7" s="1"/>
  <c r="AS57" i="7"/>
  <c r="CJ57" i="7"/>
  <c r="CJ61" i="7" s="1"/>
  <c r="AN57" i="7"/>
  <c r="AN61" i="7" s="1"/>
  <c r="BJ57" i="7"/>
  <c r="BJ61" i="7" s="1"/>
  <c r="BX57" i="7"/>
  <c r="BX61" i="7" s="1"/>
  <c r="BK57" i="7"/>
  <c r="BK61" i="7" s="1"/>
  <c r="AY57" i="7"/>
  <c r="AY61" i="7" s="1"/>
  <c r="DF57" i="7"/>
  <c r="CS57" i="7"/>
  <c r="BS57" i="7"/>
  <c r="AF57" i="7"/>
  <c r="I9" i="34"/>
  <c r="CV57" i="7"/>
  <c r="CV61" i="7" s="1"/>
  <c r="CF57" i="7"/>
  <c r="BF57" i="7"/>
  <c r="CS55" i="5"/>
  <c r="CS60" i="5" s="1"/>
  <c r="CF55" i="5"/>
  <c r="CF60" i="5" s="1"/>
  <c r="DS55" i="5"/>
  <c r="DS60" i="5" s="1"/>
  <c r="AA55" i="5"/>
  <c r="BS55" i="5"/>
  <c r="BS60" i="5" s="1"/>
  <c r="DU60" i="5" l="1"/>
  <c r="DF60" i="5"/>
  <c r="CE60" i="5"/>
  <c r="DE60" i="5"/>
  <c r="BE60" i="5"/>
  <c r="BR60" i="5"/>
  <c r="BS91" i="5"/>
  <c r="AS91" i="5"/>
  <c r="AF91" i="5"/>
  <c r="DS91" i="5"/>
  <c r="DF91" i="5"/>
  <c r="CF91" i="5"/>
  <c r="BF91" i="5"/>
  <c r="CS91" i="5"/>
  <c r="AG91" i="5"/>
  <c r="AH91" i="5"/>
  <c r="AT91" i="5"/>
  <c r="AI91" i="5"/>
  <c r="BG91" i="5"/>
  <c r="AU91" i="5"/>
  <c r="AV91" i="5"/>
  <c r="BH91" i="5"/>
  <c r="BT91" i="5"/>
  <c r="AJ91" i="5"/>
  <c r="AK91" i="5"/>
  <c r="BU91" i="5"/>
  <c r="AW91" i="5"/>
  <c r="BI91" i="5"/>
  <c r="CG91" i="5"/>
  <c r="BV91" i="5"/>
  <c r="CH91" i="5"/>
  <c r="AX91" i="5"/>
  <c r="BJ91" i="5"/>
  <c r="AL91" i="5"/>
  <c r="CT91" i="5"/>
  <c r="BK91" i="5"/>
  <c r="CI91" i="5"/>
  <c r="AB91" i="5"/>
  <c r="CU91" i="5"/>
  <c r="AY91" i="5"/>
  <c r="AM91" i="5"/>
  <c r="BW91" i="5"/>
  <c r="DG91" i="5"/>
  <c r="AZ91" i="5"/>
  <c r="CJ91" i="5"/>
  <c r="CV91" i="5"/>
  <c r="DT91" i="5"/>
  <c r="DT93" i="5" s="1"/>
  <c r="DT96" i="5" s="1"/>
  <c r="BL91" i="5"/>
  <c r="AC91" i="5"/>
  <c r="BX91" i="5"/>
  <c r="DH91" i="5"/>
  <c r="AN91" i="5"/>
  <c r="BM91" i="5"/>
  <c r="CK91" i="5"/>
  <c r="BY91" i="5"/>
  <c r="BA91" i="5"/>
  <c r="CW91" i="5"/>
  <c r="AO91" i="5"/>
  <c r="DI91" i="5"/>
  <c r="DU91" i="5"/>
  <c r="DU93" i="5" s="1"/>
  <c r="DU96" i="5" s="1"/>
  <c r="BZ91" i="5"/>
  <c r="CL91" i="5"/>
  <c r="BN91" i="5"/>
  <c r="BB91" i="5"/>
  <c r="DJ91" i="5"/>
  <c r="DV91" i="5"/>
  <c r="AP91" i="5"/>
  <c r="CX91" i="5"/>
  <c r="DK91" i="5"/>
  <c r="DW91" i="5"/>
  <c r="BO91" i="5"/>
  <c r="CY91" i="5"/>
  <c r="CM91" i="5"/>
  <c r="BC91" i="5"/>
  <c r="CA91" i="5"/>
  <c r="CZ91" i="5"/>
  <c r="BP91" i="5"/>
  <c r="CB91" i="5"/>
  <c r="CN91" i="5"/>
  <c r="DL91" i="5"/>
  <c r="DX91" i="5"/>
  <c r="DX93" i="5" s="1"/>
  <c r="DX96" i="5" s="1"/>
  <c r="DM91" i="5"/>
  <c r="CC91" i="5"/>
  <c r="DA91" i="5"/>
  <c r="CO91" i="5"/>
  <c r="DY91" i="5"/>
  <c r="DB91" i="5"/>
  <c r="DZ91" i="5"/>
  <c r="DZ93" i="5" s="1"/>
  <c r="DZ96" i="5" s="1"/>
  <c r="CP91" i="5"/>
  <c r="DN91" i="5"/>
  <c r="DO91" i="5"/>
  <c r="EA91" i="5"/>
  <c r="EA93" i="5" s="1"/>
  <c r="EA96" i="5" s="1"/>
  <c r="DC91" i="5"/>
  <c r="DP91" i="5"/>
  <c r="EB91" i="5"/>
  <c r="EB93" i="5" s="1"/>
  <c r="EB96" i="5" s="1"/>
  <c r="EC91" i="5"/>
  <c r="EC93" i="5" s="1"/>
  <c r="EC96" i="5" s="1"/>
  <c r="AR60" i="5"/>
  <c r="CR60" i="5"/>
  <c r="DR60" i="5"/>
  <c r="BE55" i="5"/>
  <c r="EE60" i="5"/>
  <c r="BG57" i="7"/>
  <c r="BG61" i="7" s="1"/>
  <c r="CG57" i="7"/>
  <c r="CG61" i="7" s="1"/>
  <c r="DH57" i="7"/>
  <c r="DH61" i="7" s="1"/>
  <c r="BI57" i="7"/>
  <c r="BI61" i="7" s="1"/>
  <c r="CU57" i="7"/>
  <c r="CU61" i="7" s="1"/>
  <c r="AV57" i="7"/>
  <c r="AV61" i="7" s="1"/>
  <c r="AM57" i="7"/>
  <c r="AM61" i="7" s="1"/>
  <c r="BH57" i="7"/>
  <c r="BH61" i="7" s="1"/>
  <c r="AB57" i="7"/>
  <c r="AB61" i="7" s="1"/>
  <c r="BY57" i="7"/>
  <c r="BY61" i="7" s="1"/>
  <c r="BP57" i="7"/>
  <c r="BP61" i="7" s="1"/>
  <c r="CC57" i="7"/>
  <c r="CC61" i="7" s="1"/>
  <c r="BA57" i="7"/>
  <c r="BA61" i="7" s="1"/>
  <c r="CB57" i="7"/>
  <c r="CB61" i="7" s="1"/>
  <c r="BM57" i="7"/>
  <c r="BM61" i="7" s="1"/>
  <c r="BC57" i="7"/>
  <c r="BC61" i="7" s="1"/>
  <c r="DP57" i="7"/>
  <c r="DP61" i="7" s="1"/>
  <c r="DJ57" i="7"/>
  <c r="DJ61" i="7" s="1"/>
  <c r="AQ57" i="7"/>
  <c r="AQ61" i="7" s="1"/>
  <c r="BT57" i="7"/>
  <c r="CH57" i="7"/>
  <c r="CH61" i="7" s="1"/>
  <c r="AW57" i="7"/>
  <c r="AW61" i="7" s="1"/>
  <c r="DM57" i="7"/>
  <c r="DM61" i="7" s="1"/>
  <c r="DC57" i="7"/>
  <c r="DC61" i="7" s="1"/>
  <c r="BZ57" i="7"/>
  <c r="BZ61" i="7" s="1"/>
  <c r="DB57" i="7"/>
  <c r="DB61" i="7" s="1"/>
  <c r="BU57" i="7"/>
  <c r="BU61" i="7" s="1"/>
  <c r="AI57" i="7"/>
  <c r="AI61" i="7" s="1"/>
  <c r="BQ57" i="7"/>
  <c r="BQ61" i="7" s="1"/>
  <c r="AP57" i="7"/>
  <c r="AP61" i="7" s="1"/>
  <c r="CD57" i="7"/>
  <c r="CD61" i="7" s="1"/>
  <c r="AO57" i="7"/>
  <c r="AO61" i="7" s="1"/>
  <c r="BN57" i="7"/>
  <c r="BN61" i="7" s="1"/>
  <c r="AE46" i="7"/>
  <c r="AE55" i="7" s="1"/>
  <c r="AA55" i="7"/>
  <c r="AH57" i="7"/>
  <c r="AH61" i="7" s="1"/>
  <c r="AK57" i="7"/>
  <c r="AK61" i="7" s="1"/>
  <c r="AZ57" i="7"/>
  <c r="AZ61" i="7" s="1"/>
  <c r="AJ57" i="7"/>
  <c r="AJ61" i="7" s="1"/>
  <c r="CI57" i="7"/>
  <c r="CI61" i="7" s="1"/>
  <c r="AG57" i="7"/>
  <c r="AL57" i="7"/>
  <c r="AL61" i="7" s="1"/>
  <c r="AC57" i="7"/>
  <c r="AU57" i="7"/>
  <c r="AU61" i="7" s="1"/>
  <c r="CK57" i="7"/>
  <c r="CK61" i="7" s="1"/>
  <c r="CA57" i="7"/>
  <c r="CA61" i="7" s="1"/>
  <c r="CO57" i="7"/>
  <c r="CO61" i="7" s="1"/>
  <c r="BV57" i="7"/>
  <c r="BV61" i="7" s="1"/>
  <c r="DK57" i="7"/>
  <c r="CX57" i="7"/>
  <c r="CX61" i="7" s="1"/>
  <c r="DN57" i="7"/>
  <c r="DN61" i="7" s="1"/>
  <c r="AD57" i="7"/>
  <c r="AD61" i="7" s="1"/>
  <c r="CM57" i="7"/>
  <c r="CM61" i="7" s="1"/>
  <c r="BD57" i="7"/>
  <c r="BD61" i="7" s="1"/>
  <c r="DQ57" i="7"/>
  <c r="DQ61" i="7" s="1"/>
  <c r="BG62" i="5"/>
  <c r="I10" i="34"/>
  <c r="AG88" i="7"/>
  <c r="AG91" i="7" s="1"/>
  <c r="BT88" i="7"/>
  <c r="BT91" i="7" s="1"/>
  <c r="AT88" i="7"/>
  <c r="AT91" i="7" s="1"/>
  <c r="BG88" i="7"/>
  <c r="BG91" i="7" s="1"/>
  <c r="DG88" i="7"/>
  <c r="DG91" i="7" s="1"/>
  <c r="DD88" i="7"/>
  <c r="DD91" i="7" s="1"/>
  <c r="CT88" i="7"/>
  <c r="CT91" i="7" s="1"/>
  <c r="CG88" i="7"/>
  <c r="CG91" i="7" s="1"/>
  <c r="CD88" i="7"/>
  <c r="CD91" i="7" s="1"/>
  <c r="CM88" i="7"/>
  <c r="CM91" i="7" s="1"/>
  <c r="BZ88" i="7"/>
  <c r="BZ91" i="7" s="1"/>
  <c r="CB88" i="7"/>
  <c r="CB91" i="7" s="1"/>
  <c r="CK88" i="7"/>
  <c r="CK91" i="7" s="1"/>
  <c r="CL88" i="7"/>
  <c r="CL91" i="7" s="1"/>
  <c r="BM88" i="7"/>
  <c r="BM91" i="7" s="1"/>
  <c r="CX88" i="7"/>
  <c r="CX91" i="7" s="1"/>
  <c r="AN88" i="7"/>
  <c r="AN91" i="7" s="1"/>
  <c r="CQ88" i="7"/>
  <c r="CQ91" i="7" s="1"/>
  <c r="DO88" i="7"/>
  <c r="DO91" i="7" s="1"/>
  <c r="DM88" i="7"/>
  <c r="DM91" i="7" s="1"/>
  <c r="CN88" i="7"/>
  <c r="CN91" i="7" s="1"/>
  <c r="CY88" i="7"/>
  <c r="CY91" i="7" s="1"/>
  <c r="AQ88" i="7"/>
  <c r="AQ91" i="7" s="1"/>
  <c r="DA88" i="7"/>
  <c r="DA91" i="7" s="1"/>
  <c r="DW93" i="5"/>
  <c r="DW96" i="5" s="1"/>
  <c r="CC88" i="7"/>
  <c r="CC91" i="7" s="1"/>
  <c r="CW88" i="7"/>
  <c r="CW91" i="7" s="1"/>
  <c r="BN88" i="7"/>
  <c r="BN91" i="7" s="1"/>
  <c r="AD88" i="7"/>
  <c r="AD91" i="7" s="1"/>
  <c r="BL88" i="7"/>
  <c r="BL91" i="7" s="1"/>
  <c r="AZ88" i="7"/>
  <c r="AZ91" i="7" s="1"/>
  <c r="DJ88" i="7"/>
  <c r="DJ91" i="7" s="1"/>
  <c r="DY93" i="5"/>
  <c r="DY96" i="5" s="1"/>
  <c r="BQ88" i="7"/>
  <c r="BQ91" i="7" s="1"/>
  <c r="CP88" i="7"/>
  <c r="CP91" i="7" s="1"/>
  <c r="DV93" i="5"/>
  <c r="DV96" i="5" s="1"/>
  <c r="DB88" i="7"/>
  <c r="DB91" i="7" s="1"/>
  <c r="CO88" i="7"/>
  <c r="CO91" i="7" s="1"/>
  <c r="CA88" i="7"/>
  <c r="CA91" i="7" s="1"/>
  <c r="CZ88" i="7"/>
  <c r="CZ91" i="7" s="1"/>
  <c r="BY88" i="7"/>
  <c r="BY91" i="7" s="1"/>
  <c r="BO88" i="7"/>
  <c r="BO91" i="7" s="1"/>
  <c r="BC88" i="7"/>
  <c r="BC91" i="7" s="1"/>
  <c r="CV88" i="7"/>
  <c r="CV91" i="7" s="1"/>
  <c r="BX88" i="7"/>
  <c r="BX91" i="7" s="1"/>
  <c r="AO88" i="7"/>
  <c r="AO91" i="7" s="1"/>
  <c r="DP88" i="7"/>
  <c r="DP91" i="7" s="1"/>
  <c r="DN88" i="7"/>
  <c r="DN91" i="7" s="1"/>
  <c r="BD88" i="7"/>
  <c r="BD91" i="7" s="1"/>
  <c r="BP88" i="7"/>
  <c r="BP91" i="7" s="1"/>
  <c r="DL88" i="7"/>
  <c r="DL91" i="7" s="1"/>
  <c r="DK88" i="7"/>
  <c r="DK91" i="7" s="1"/>
  <c r="BB88" i="7"/>
  <c r="BB91" i="7" s="1"/>
  <c r="DI88" i="7"/>
  <c r="DI91" i="7" s="1"/>
  <c r="AP88" i="7"/>
  <c r="AP91" i="7" s="1"/>
  <c r="BK88" i="7"/>
  <c r="BK91" i="7" s="1"/>
  <c r="AY88" i="7"/>
  <c r="AY91" i="7" s="1"/>
  <c r="CI88" i="7"/>
  <c r="CI91" i="7" s="1"/>
  <c r="BV88" i="7"/>
  <c r="BV91" i="7" s="1"/>
  <c r="CU88" i="7"/>
  <c r="CU91" i="7" s="1"/>
  <c r="BI88" i="7"/>
  <c r="BI91" i="7" s="1"/>
  <c r="AX88" i="7"/>
  <c r="AX91" i="7" s="1"/>
  <c r="AK88" i="7"/>
  <c r="AK91" i="7" s="1"/>
  <c r="AI88" i="7"/>
  <c r="AI91" i="7" s="1"/>
  <c r="CS88" i="7"/>
  <c r="CS91" i="7" s="1"/>
  <c r="BS88" i="7"/>
  <c r="BS91" i="7" s="1"/>
  <c r="AC88" i="7"/>
  <c r="AC91" i="7" s="1"/>
  <c r="BA88" i="7"/>
  <c r="BA91" i="7" s="1"/>
  <c r="AJ88" i="7"/>
  <c r="AJ91" i="7" s="1"/>
  <c r="AV88" i="7"/>
  <c r="AV91" i="7" s="1"/>
  <c r="BH88" i="7"/>
  <c r="BH91" i="7" s="1"/>
  <c r="AU88" i="7"/>
  <c r="AU91" i="7" s="1"/>
  <c r="AH88" i="7"/>
  <c r="AH91" i="7" s="1"/>
  <c r="DF88" i="7"/>
  <c r="DF91" i="7" s="1"/>
  <c r="CF88" i="7"/>
  <c r="CF91" i="7" s="1"/>
  <c r="BF88" i="7"/>
  <c r="BF91" i="7" s="1"/>
  <c r="AF88" i="7"/>
  <c r="AF91" i="7" s="1"/>
  <c r="BW88" i="7"/>
  <c r="BW91" i="7" s="1"/>
  <c r="CH88" i="7"/>
  <c r="CH91" i="7" s="1"/>
  <c r="CJ88" i="7"/>
  <c r="CJ91" i="7" s="1"/>
  <c r="AM88" i="7"/>
  <c r="AM91" i="7" s="1"/>
  <c r="AS88" i="7"/>
  <c r="AS91" i="7" s="1"/>
  <c r="DH88" i="7"/>
  <c r="DH91" i="7" s="1"/>
  <c r="AB88" i="7"/>
  <c r="AB91" i="7" s="1"/>
  <c r="AL88" i="7"/>
  <c r="AL91" i="7" s="1"/>
  <c r="BU88" i="7"/>
  <c r="BU91" i="7" s="1"/>
  <c r="AW88" i="7"/>
  <c r="AW91" i="7" s="1"/>
  <c r="BJ88" i="7"/>
  <c r="BJ91" i="7" s="1"/>
  <c r="DU62" i="5"/>
  <c r="DU64" i="5" s="1"/>
  <c r="EA62" i="5"/>
  <c r="EA64" i="5" s="1"/>
  <c r="AR55" i="5"/>
  <c r="EB62" i="5"/>
  <c r="EB64" i="5" s="1"/>
  <c r="BQ62" i="5"/>
  <c r="CU62" i="5"/>
  <c r="DA62" i="5"/>
  <c r="DC62" i="5"/>
  <c r="AU62" i="5"/>
  <c r="DB62" i="5"/>
  <c r="BH62" i="5"/>
  <c r="AJ62" i="5"/>
  <c r="BC62" i="5"/>
  <c r="BF61" i="7"/>
  <c r="DX62" i="5"/>
  <c r="DX64" i="5" s="1"/>
  <c r="AF61" i="7"/>
  <c r="BS61" i="7"/>
  <c r="AS61" i="7"/>
  <c r="EC62" i="5"/>
  <c r="EC64" i="5" s="1"/>
  <c r="DR55" i="5"/>
  <c r="BR55" i="5"/>
  <c r="AV62" i="5"/>
  <c r="BJ62" i="5"/>
  <c r="DK62" i="5"/>
  <c r="BO62" i="5"/>
  <c r="DP62" i="5"/>
  <c r="AK62" i="5"/>
  <c r="CG62" i="5"/>
  <c r="AW62" i="5"/>
  <c r="AY62" i="5"/>
  <c r="CM62" i="5"/>
  <c r="BK62" i="5"/>
  <c r="DQ62" i="5"/>
  <c r="AZ62" i="5"/>
  <c r="BV62" i="5"/>
  <c r="AP62" i="5"/>
  <c r="CD62" i="5"/>
  <c r="AB62" i="5"/>
  <c r="CX62" i="5"/>
  <c r="AE55" i="5"/>
  <c r="AT62" i="5"/>
  <c r="BT62" i="5"/>
  <c r="AX62" i="5"/>
  <c r="DL62" i="5"/>
  <c r="CV62" i="5"/>
  <c r="EE55" i="5"/>
  <c r="AI62" i="5"/>
  <c r="CR55" i="5"/>
  <c r="BN62" i="5"/>
  <c r="DE55" i="5"/>
  <c r="CE55" i="5"/>
  <c r="CW62" i="5"/>
  <c r="AQ62" i="5"/>
  <c r="BU62" i="5"/>
  <c r="CK62" i="5"/>
  <c r="CO62" i="5"/>
  <c r="CI62" i="5"/>
  <c r="DG62" i="5"/>
  <c r="CP62" i="5"/>
  <c r="DJ62" i="5"/>
  <c r="CA62" i="5"/>
  <c r="CQ62" i="5"/>
  <c r="CY62" i="5"/>
  <c r="CF61" i="7"/>
  <c r="DW62" i="5"/>
  <c r="DW64" i="5" s="1"/>
  <c r="CS61" i="7"/>
  <c r="ED62" i="5"/>
  <c r="ED64" i="5" s="1"/>
  <c r="J57" i="7"/>
  <c r="DY62" i="5"/>
  <c r="DY64" i="5" s="1"/>
  <c r="DZ62" i="5"/>
  <c r="DZ64" i="5" s="1"/>
  <c r="DF61" i="7"/>
  <c r="DV62" i="5"/>
  <c r="DV64" i="5" s="1"/>
  <c r="DT62" i="5"/>
  <c r="DT64" i="5" s="1"/>
  <c r="AA60" i="5" l="1"/>
  <c r="AE60" i="5" s="1"/>
  <c r="BR91" i="7"/>
  <c r="AR91" i="7"/>
  <c r="CE91" i="7"/>
  <c r="DQ91" i="5"/>
  <c r="DR91" i="5" s="1"/>
  <c r="CD91" i="5"/>
  <c r="CE91" i="5" s="1"/>
  <c r="BE91" i="7"/>
  <c r="CR91" i="7"/>
  <c r="DC88" i="7"/>
  <c r="DC91" i="7" s="1"/>
  <c r="DE91" i="7" s="1"/>
  <c r="DQ88" i="7"/>
  <c r="DQ91" i="7" s="1"/>
  <c r="DR91" i="7" s="1"/>
  <c r="AA57" i="7"/>
  <c r="AA61" i="7" s="1"/>
  <c r="ED91" i="5"/>
  <c r="BQ91" i="5"/>
  <c r="BR91" i="5" s="1"/>
  <c r="AA91" i="5"/>
  <c r="DD91" i="5"/>
  <c r="DE91" i="5" s="1"/>
  <c r="CQ91" i="5"/>
  <c r="CR91" i="5" s="1"/>
  <c r="BD91" i="5"/>
  <c r="BE91" i="5" s="1"/>
  <c r="AQ91" i="5"/>
  <c r="AR91" i="5" s="1"/>
  <c r="AD91" i="5"/>
  <c r="CE57" i="7"/>
  <c r="CE61" i="7" s="1"/>
  <c r="DR57" i="7"/>
  <c r="DR61" i="7" s="1"/>
  <c r="AR57" i="7"/>
  <c r="AR61" i="7" s="1"/>
  <c r="BT61" i="7"/>
  <c r="CQ62" i="7"/>
  <c r="CQ64" i="7" s="1"/>
  <c r="DG62" i="7"/>
  <c r="DG64" i="7" s="1"/>
  <c r="BU62" i="7"/>
  <c r="BU64" i="7" s="1"/>
  <c r="BT62" i="7"/>
  <c r="CX62" i="7"/>
  <c r="CX64" i="7" s="1"/>
  <c r="BV62" i="7"/>
  <c r="BV64" i="7" s="1"/>
  <c r="BK62" i="7"/>
  <c r="BK64" i="7" s="1"/>
  <c r="AW62" i="7"/>
  <c r="AW64" i="7" s="1"/>
  <c r="BO62" i="7"/>
  <c r="BO64" i="7" s="1"/>
  <c r="BH62" i="7"/>
  <c r="BH64" i="7" s="1"/>
  <c r="DA62" i="7"/>
  <c r="DA64" i="7" s="1"/>
  <c r="CA62" i="7"/>
  <c r="CA64" i="7" s="1"/>
  <c r="CI62" i="7"/>
  <c r="CI64" i="7" s="1"/>
  <c r="AQ62" i="7"/>
  <c r="AQ64" i="7" s="1"/>
  <c r="CV62" i="7"/>
  <c r="CV64" i="7" s="1"/>
  <c r="AT62" i="7"/>
  <c r="AT64" i="7" s="1"/>
  <c r="AB62" i="7"/>
  <c r="AB64" i="7" s="1"/>
  <c r="AZ62" i="7"/>
  <c r="AZ64" i="7" s="1"/>
  <c r="BG62" i="7"/>
  <c r="BG64" i="7" s="1"/>
  <c r="CG62" i="7"/>
  <c r="CG64" i="7" s="1"/>
  <c r="DK62" i="7"/>
  <c r="DB62" i="7"/>
  <c r="DB64" i="7" s="1"/>
  <c r="CU62" i="7"/>
  <c r="CU64" i="7" s="1"/>
  <c r="BE88" i="7"/>
  <c r="BE57" i="7"/>
  <c r="BE61" i="7" s="1"/>
  <c r="AR88" i="7"/>
  <c r="DK61" i="7"/>
  <c r="AC61" i="7"/>
  <c r="AG61" i="7"/>
  <c r="DE57" i="7"/>
  <c r="DE61" i="7" s="1"/>
  <c r="BR88" i="7"/>
  <c r="CE88" i="7"/>
  <c r="CR57" i="7"/>
  <c r="CR61" i="7" s="1"/>
  <c r="R57" i="7"/>
  <c r="R61" i="7" s="1"/>
  <c r="J61" i="7"/>
  <c r="J64" i="7" s="1"/>
  <c r="DJ62" i="7"/>
  <c r="DJ64" i="7" s="1"/>
  <c r="CO62" i="7"/>
  <c r="CO64" i="7" s="1"/>
  <c r="CW62" i="7"/>
  <c r="CW64" i="7" s="1"/>
  <c r="AI62" i="7"/>
  <c r="AI64" i="7" s="1"/>
  <c r="DL62" i="7"/>
  <c r="DL64" i="7" s="1"/>
  <c r="CD62" i="7"/>
  <c r="CD64" i="7" s="1"/>
  <c r="CM62" i="7"/>
  <c r="CM64" i="7" s="1"/>
  <c r="AK62" i="7"/>
  <c r="AK64" i="7" s="1"/>
  <c r="BJ62" i="7"/>
  <c r="BJ64" i="7" s="1"/>
  <c r="BC62" i="7"/>
  <c r="BC64" i="7" s="1"/>
  <c r="AU62" i="7"/>
  <c r="AU64" i="7" s="1"/>
  <c r="BQ62" i="7"/>
  <c r="BQ64" i="7" s="1"/>
  <c r="CY62" i="7"/>
  <c r="CY64" i="7" s="1"/>
  <c r="CP62" i="7"/>
  <c r="CP64" i="7" s="1"/>
  <c r="CK62" i="7"/>
  <c r="CK64" i="7" s="1"/>
  <c r="BN62" i="7"/>
  <c r="BN64" i="7" s="1"/>
  <c r="AX62" i="7"/>
  <c r="AX64" i="7" s="1"/>
  <c r="AP62" i="7"/>
  <c r="AP64" i="7" s="1"/>
  <c r="DQ62" i="7"/>
  <c r="DQ64" i="7" s="1"/>
  <c r="AY62" i="7"/>
  <c r="AY64" i="7" s="1"/>
  <c r="DP62" i="7"/>
  <c r="DP64" i="7" s="1"/>
  <c r="AV62" i="7"/>
  <c r="AV64" i="7" s="1"/>
  <c r="AJ62" i="7"/>
  <c r="AJ64" i="7" s="1"/>
  <c r="DC62" i="7"/>
  <c r="DC64" i="7" s="1"/>
  <c r="CR88" i="7"/>
  <c r="BR57" i="7"/>
  <c r="BR61" i="7" s="1"/>
  <c r="BN64" i="5"/>
  <c r="AI64" i="5"/>
  <c r="CO64" i="5"/>
  <c r="CX64" i="5"/>
  <c r="DK64" i="5"/>
  <c r="AV64" i="5"/>
  <c r="BC64" i="5"/>
  <c r="AW64" i="5"/>
  <c r="BJ64" i="5"/>
  <c r="AK64" i="5"/>
  <c r="DA64" i="5"/>
  <c r="AQ64" i="5"/>
  <c r="BV64" i="5"/>
  <c r="DQ64" i="5"/>
  <c r="BG64" i="5"/>
  <c r="AY64" i="5"/>
  <c r="CG64" i="5"/>
  <c r="CQ64" i="5"/>
  <c r="CM64" i="5"/>
  <c r="CP64" i="5"/>
  <c r="AX64" i="5"/>
  <c r="AZ64" i="5"/>
  <c r="DP64" i="5"/>
  <c r="BQ64" i="5"/>
  <c r="AL93" i="5"/>
  <c r="AL93" i="7" s="1"/>
  <c r="AM93" i="5"/>
  <c r="AM93" i="7" s="1"/>
  <c r="AH93" i="5"/>
  <c r="AH93" i="7" s="1"/>
  <c r="AJ93" i="5"/>
  <c r="AJ93" i="7" s="1"/>
  <c r="I88" i="7"/>
  <c r="I91" i="7" s="1"/>
  <c r="AK93" i="5"/>
  <c r="AK93" i="7" s="1"/>
  <c r="BV93" i="5"/>
  <c r="BV93" i="7" s="1"/>
  <c r="AP93" i="5"/>
  <c r="AP93" i="7" s="1"/>
  <c r="DL93" i="5"/>
  <c r="DL93" i="7" s="1"/>
  <c r="DP93" i="5"/>
  <c r="DP93" i="7" s="1"/>
  <c r="BC93" i="5"/>
  <c r="BC93" i="7" s="1"/>
  <c r="CA93" i="5"/>
  <c r="CA93" i="7" s="1"/>
  <c r="CP93" i="5"/>
  <c r="CP93" i="7" s="1"/>
  <c r="DJ93" i="5"/>
  <c r="DJ93" i="7" s="1"/>
  <c r="BN93" i="5"/>
  <c r="BN93" i="7" s="1"/>
  <c r="DA93" i="5"/>
  <c r="DA93" i="7" s="1"/>
  <c r="DM93" i="5"/>
  <c r="DM93" i="7" s="1"/>
  <c r="AN93" i="5"/>
  <c r="AN93" i="7" s="1"/>
  <c r="CK93" i="5"/>
  <c r="CK93" i="7" s="1"/>
  <c r="BZ93" i="5"/>
  <c r="BZ93" i="7" s="1"/>
  <c r="CG93" i="5"/>
  <c r="CG93" i="7" s="1"/>
  <c r="DG93" i="5"/>
  <c r="DG93" i="7" s="1"/>
  <c r="AG93" i="5"/>
  <c r="AG93" i="7" s="1"/>
  <c r="AB93" i="5"/>
  <c r="AB93" i="7" s="1"/>
  <c r="CJ93" i="5"/>
  <c r="CJ93" i="7" s="1"/>
  <c r="AU93" i="5"/>
  <c r="AU93" i="7" s="1"/>
  <c r="BA93" i="5"/>
  <c r="BA93" i="7" s="1"/>
  <c r="AX93" i="5"/>
  <c r="AX93" i="7" s="1"/>
  <c r="CI93" i="5"/>
  <c r="CI93" i="7" s="1"/>
  <c r="DI93" i="5"/>
  <c r="DI93" i="7" s="1"/>
  <c r="BP93" i="5"/>
  <c r="BP93" i="7" s="1"/>
  <c r="AO93" i="5"/>
  <c r="AO93" i="7" s="1"/>
  <c r="BO93" i="5"/>
  <c r="BO93" i="7" s="1"/>
  <c r="CO93" i="5"/>
  <c r="CO93" i="7" s="1"/>
  <c r="BQ93" i="5"/>
  <c r="BQ93" i="7" s="1"/>
  <c r="AZ93" i="5"/>
  <c r="AZ93" i="7" s="1"/>
  <c r="CW93" i="5"/>
  <c r="CW93" i="7" s="1"/>
  <c r="DO93" i="5"/>
  <c r="DO93" i="7" s="1"/>
  <c r="CX93" i="5"/>
  <c r="CX93" i="7" s="1"/>
  <c r="CM93" i="5"/>
  <c r="CM93" i="7" s="1"/>
  <c r="CT93" i="5"/>
  <c r="CT93" i="7" s="1"/>
  <c r="BG93" i="5"/>
  <c r="BG93" i="7" s="1"/>
  <c r="CZ62" i="5"/>
  <c r="AL62" i="5"/>
  <c r="AO62" i="5"/>
  <c r="DH62" i="5"/>
  <c r="CF62" i="5"/>
  <c r="AM62" i="5"/>
  <c r="CL62" i="5"/>
  <c r="DF62" i="5"/>
  <c r="DF62" i="7" s="1"/>
  <c r="DI62" i="5"/>
  <c r="BL62" i="5"/>
  <c r="AS62" i="5"/>
  <c r="BD62" i="5"/>
  <c r="DM62" i="5"/>
  <c r="AC62" i="5"/>
  <c r="CA64" i="5"/>
  <c r="BS62" i="5"/>
  <c r="DS62" i="5"/>
  <c r="EE62" i="5" s="1"/>
  <c r="I62" i="7" s="1"/>
  <c r="BF62" i="5"/>
  <c r="CB62" i="5"/>
  <c r="BB62" i="5"/>
  <c r="AD62" i="5"/>
  <c r="AW93" i="5"/>
  <c r="AW93" i="7" s="1"/>
  <c r="DH93" i="5"/>
  <c r="DH93" i="7" s="1"/>
  <c r="CH93" i="5"/>
  <c r="CH93" i="7" s="1"/>
  <c r="BH93" i="5"/>
  <c r="BH93" i="7" s="1"/>
  <c r="AC93" i="5"/>
  <c r="AC93" i="7" s="1"/>
  <c r="BI93" i="5"/>
  <c r="BI93" i="7" s="1"/>
  <c r="AY93" i="5"/>
  <c r="AY93" i="7" s="1"/>
  <c r="BB93" i="5"/>
  <c r="BB93" i="7" s="1"/>
  <c r="BD93" i="5"/>
  <c r="BD93" i="7" s="1"/>
  <c r="BX93" i="5"/>
  <c r="BX93" i="7" s="1"/>
  <c r="BY93" i="5"/>
  <c r="BY93" i="7" s="1"/>
  <c r="DB93" i="5"/>
  <c r="DB93" i="7" s="1"/>
  <c r="BL93" i="5"/>
  <c r="BL93" i="7" s="1"/>
  <c r="CC93" i="5"/>
  <c r="CC93" i="7" s="1"/>
  <c r="CY93" i="5"/>
  <c r="CY93" i="7" s="1"/>
  <c r="BM93" i="5"/>
  <c r="BM93" i="7" s="1"/>
  <c r="CB93" i="5"/>
  <c r="CB93" i="7" s="1"/>
  <c r="CD93" i="5"/>
  <c r="CD93" i="7" s="1"/>
  <c r="AT93" i="5"/>
  <c r="AT93" i="7" s="1"/>
  <c r="BJ93" i="5"/>
  <c r="BJ93" i="7" s="1"/>
  <c r="DN62" i="5"/>
  <c r="CH62" i="5"/>
  <c r="CN62" i="5"/>
  <c r="BW62" i="5"/>
  <c r="CJ62" i="5"/>
  <c r="DD62" i="5"/>
  <c r="BZ62" i="5"/>
  <c r="BI62" i="5"/>
  <c r="DB64" i="5"/>
  <c r="DC64" i="5"/>
  <c r="AF62" i="5"/>
  <c r="BY62" i="5"/>
  <c r="AN62" i="5"/>
  <c r="CT62" i="5"/>
  <c r="BA62" i="5"/>
  <c r="BP62" i="5"/>
  <c r="DO62" i="5"/>
  <c r="AG62" i="5"/>
  <c r="CY64" i="5"/>
  <c r="DJ64" i="5"/>
  <c r="DG64" i="5"/>
  <c r="CI64" i="5"/>
  <c r="CK64" i="5"/>
  <c r="BU64" i="5"/>
  <c r="CW64" i="5"/>
  <c r="CS62" i="5"/>
  <c r="CV64" i="5"/>
  <c r="DL64" i="5"/>
  <c r="BT64" i="5"/>
  <c r="AT64" i="5"/>
  <c r="AA62" i="5"/>
  <c r="AB64" i="5"/>
  <c r="CD64" i="5"/>
  <c r="AP64" i="5"/>
  <c r="BK64" i="5"/>
  <c r="BO64" i="5"/>
  <c r="AH62" i="5"/>
  <c r="BX62" i="5"/>
  <c r="CC62" i="5"/>
  <c r="AJ64" i="5"/>
  <c r="BH64" i="5"/>
  <c r="AU64" i="5"/>
  <c r="CU64" i="5"/>
  <c r="BM62" i="5"/>
  <c r="BU93" i="5"/>
  <c r="BU93" i="7" s="1"/>
  <c r="BW93" i="5"/>
  <c r="BW93" i="7" s="1"/>
  <c r="AV93" i="5"/>
  <c r="AV93" i="7" s="1"/>
  <c r="AI93" i="5"/>
  <c r="AI93" i="7" s="1"/>
  <c r="CU93" i="5"/>
  <c r="CU93" i="7" s="1"/>
  <c r="BK93" i="5"/>
  <c r="BK93" i="7" s="1"/>
  <c r="DK93" i="5"/>
  <c r="DK93" i="7" s="1"/>
  <c r="DN93" i="5"/>
  <c r="DN93" i="7" s="1"/>
  <c r="CV93" i="5"/>
  <c r="CV93" i="7" s="1"/>
  <c r="CZ93" i="5"/>
  <c r="CZ93" i="7" s="1"/>
  <c r="AD93" i="5"/>
  <c r="AD93" i="7" s="1"/>
  <c r="CN93" i="5"/>
  <c r="CN93" i="7" s="1"/>
  <c r="CL93" i="5"/>
  <c r="CL93" i="7" s="1"/>
  <c r="DC93" i="5"/>
  <c r="DC93" i="7" s="1"/>
  <c r="DQ93" i="5"/>
  <c r="DQ93" i="7" s="1"/>
  <c r="BT93" i="5"/>
  <c r="BT93" i="7" s="1"/>
  <c r="DD93" i="5" l="1"/>
  <c r="DD93" i="7" s="1"/>
  <c r="BT64" i="7"/>
  <c r="DE88" i="7"/>
  <c r="DR88" i="7"/>
  <c r="EE91" i="5"/>
  <c r="ED93" i="5"/>
  <c r="ED96" i="5" s="1"/>
  <c r="AE57" i="7"/>
  <c r="AE61" i="7" s="1"/>
  <c r="AA88" i="7"/>
  <c r="AE91" i="5"/>
  <c r="AE93" i="5" s="1"/>
  <c r="CQ93" i="5"/>
  <c r="CQ93" i="7" s="1"/>
  <c r="AQ93" i="5"/>
  <c r="AQ93" i="7" s="1"/>
  <c r="DK64" i="7"/>
  <c r="R62" i="7"/>
  <c r="R64" i="7" s="1"/>
  <c r="I64" i="7"/>
  <c r="AC62" i="7"/>
  <c r="AC64" i="7" s="1"/>
  <c r="AS64" i="5"/>
  <c r="AS62" i="7"/>
  <c r="AS64" i="7" s="1"/>
  <c r="CF64" i="5"/>
  <c r="CF62" i="7"/>
  <c r="CF64" i="7" s="1"/>
  <c r="CZ62" i="7"/>
  <c r="CZ64" i="7" s="1"/>
  <c r="BX62" i="7"/>
  <c r="BX64" i="7" s="1"/>
  <c r="BP62" i="7"/>
  <c r="BP64" i="7" s="1"/>
  <c r="BY62" i="7"/>
  <c r="BY64" i="7" s="1"/>
  <c r="CJ62" i="7"/>
  <c r="CJ64" i="7" s="1"/>
  <c r="DN62" i="7"/>
  <c r="DN64" i="7" s="1"/>
  <c r="CB62" i="7"/>
  <c r="CB64" i="7" s="1"/>
  <c r="AH62" i="7"/>
  <c r="AH64" i="7" s="1"/>
  <c r="BA62" i="7"/>
  <c r="BA64" i="7" s="1"/>
  <c r="BI62" i="7"/>
  <c r="BI64" i="7" s="1"/>
  <c r="BW62" i="7"/>
  <c r="BW64" i="7" s="1"/>
  <c r="DM62" i="7"/>
  <c r="DM64" i="7" s="1"/>
  <c r="BL62" i="7"/>
  <c r="BL64" i="7" s="1"/>
  <c r="CL62" i="7"/>
  <c r="CL64" i="7" s="1"/>
  <c r="DH62" i="7"/>
  <c r="DH64" i="7" s="1"/>
  <c r="R88" i="7"/>
  <c r="BM62" i="7"/>
  <c r="BM64" i="7" s="1"/>
  <c r="CS64" i="5"/>
  <c r="CS62" i="7"/>
  <c r="CS64" i="7" s="1"/>
  <c r="AG62" i="7"/>
  <c r="AG64" i="7" s="1"/>
  <c r="AF64" i="5"/>
  <c r="AF62" i="7"/>
  <c r="AF64" i="7" s="1"/>
  <c r="CN62" i="7"/>
  <c r="CN64" i="7" s="1"/>
  <c r="AD62" i="7"/>
  <c r="AD64" i="7" s="1"/>
  <c r="BF64" i="5"/>
  <c r="BF62" i="7"/>
  <c r="BF64" i="7" s="1"/>
  <c r="BS64" i="5"/>
  <c r="BS62" i="7"/>
  <c r="BS64" i="7" s="1"/>
  <c r="BD62" i="7"/>
  <c r="BD64" i="7" s="1"/>
  <c r="DI62" i="7"/>
  <c r="DI64" i="7" s="1"/>
  <c r="AM62" i="7"/>
  <c r="AM64" i="7" s="1"/>
  <c r="AO62" i="7"/>
  <c r="AO64" i="7" s="1"/>
  <c r="CT62" i="7"/>
  <c r="CT64" i="7" s="1"/>
  <c r="BZ62" i="7"/>
  <c r="BZ64" i="7" s="1"/>
  <c r="CC62" i="7"/>
  <c r="CC64" i="7" s="1"/>
  <c r="AA64" i="5"/>
  <c r="AA62" i="7"/>
  <c r="DO62" i="7"/>
  <c r="DO64" i="7" s="1"/>
  <c r="AN62" i="7"/>
  <c r="AN64" i="7" s="1"/>
  <c r="DD62" i="7"/>
  <c r="DD64" i="7" s="1"/>
  <c r="CH62" i="7"/>
  <c r="CH64" i="7" s="1"/>
  <c r="BB62" i="7"/>
  <c r="BB64" i="7" s="1"/>
  <c r="AL62" i="7"/>
  <c r="AL64" i="7" s="1"/>
  <c r="DO64" i="5"/>
  <c r="CL64" i="5"/>
  <c r="AG64" i="5"/>
  <c r="BP64" i="5"/>
  <c r="CT64" i="5"/>
  <c r="BY64" i="5"/>
  <c r="CJ64" i="5"/>
  <c r="CB64" i="5"/>
  <c r="AC64" i="5"/>
  <c r="BL64" i="5"/>
  <c r="AO64" i="5"/>
  <c r="BM64" i="5"/>
  <c r="BA64" i="5"/>
  <c r="AN64" i="5"/>
  <c r="BI64" i="5"/>
  <c r="DD64" i="5"/>
  <c r="BW64" i="5"/>
  <c r="DS64" i="5"/>
  <c r="EE64" i="5" s="1"/>
  <c r="BD64" i="5"/>
  <c r="DH64" i="5"/>
  <c r="BW96" i="5"/>
  <c r="BW96" i="7" s="1"/>
  <c r="AE62" i="5"/>
  <c r="BZ64" i="5"/>
  <c r="CN64" i="5"/>
  <c r="DN64" i="5"/>
  <c r="DE93" i="5"/>
  <c r="CS93" i="5"/>
  <c r="CS93" i="7" s="1"/>
  <c r="BH96" i="5"/>
  <c r="BH96" i="7" s="1"/>
  <c r="BB64" i="5"/>
  <c r="BR62" i="5"/>
  <c r="DM64" i="5"/>
  <c r="CZ64" i="5"/>
  <c r="CT96" i="5"/>
  <c r="CT96" i="7" s="1"/>
  <c r="CX96" i="5"/>
  <c r="CX96" i="7" s="1"/>
  <c r="AQ96" i="5"/>
  <c r="AQ96" i="7" s="1"/>
  <c r="AZ96" i="5"/>
  <c r="AZ96" i="7" s="1"/>
  <c r="CO96" i="5"/>
  <c r="CO96" i="7" s="1"/>
  <c r="AO96" i="5"/>
  <c r="AO96" i="7" s="1"/>
  <c r="DI96" i="5"/>
  <c r="DI96" i="7" s="1"/>
  <c r="AX96" i="5"/>
  <c r="AX96" i="7" s="1"/>
  <c r="CJ96" i="5"/>
  <c r="CJ96" i="7" s="1"/>
  <c r="CG96" i="5"/>
  <c r="CG96" i="7" s="1"/>
  <c r="CK96" i="5"/>
  <c r="CK96" i="7" s="1"/>
  <c r="DM96" i="5"/>
  <c r="DM96" i="7" s="1"/>
  <c r="BN96" i="5"/>
  <c r="BN96" i="7" s="1"/>
  <c r="CP96" i="5"/>
  <c r="CP96" i="7" s="1"/>
  <c r="BC96" i="5"/>
  <c r="BC96" i="7" s="1"/>
  <c r="DL96" i="5"/>
  <c r="DL96" i="7" s="1"/>
  <c r="BV96" i="5"/>
  <c r="BV96" i="7" s="1"/>
  <c r="EE93" i="5"/>
  <c r="DS93" i="5"/>
  <c r="DS96" i="5" s="1"/>
  <c r="EE96" i="5" s="1"/>
  <c r="AH96" i="5"/>
  <c r="AH96" i="7" s="1"/>
  <c r="DQ96" i="5"/>
  <c r="DQ96" i="7" s="1"/>
  <c r="CL96" i="5"/>
  <c r="CL96" i="7" s="1"/>
  <c r="CN96" i="5"/>
  <c r="CN96" i="7" s="1"/>
  <c r="CZ96" i="5"/>
  <c r="CZ96" i="7" s="1"/>
  <c r="DN96" i="5"/>
  <c r="DN96" i="7" s="1"/>
  <c r="BK96" i="5"/>
  <c r="BK96" i="7" s="1"/>
  <c r="AI96" i="5"/>
  <c r="AI96" i="7" s="1"/>
  <c r="BU96" i="5"/>
  <c r="BU96" i="7" s="1"/>
  <c r="CC64" i="5"/>
  <c r="AH64" i="5"/>
  <c r="DE62" i="5"/>
  <c r="AT96" i="5"/>
  <c r="AT96" i="7" s="1"/>
  <c r="CD96" i="5"/>
  <c r="CD96" i="7" s="1"/>
  <c r="BM96" i="5"/>
  <c r="BM96" i="7" s="1"/>
  <c r="CC96" i="5"/>
  <c r="CC96" i="7" s="1"/>
  <c r="DB96" i="5"/>
  <c r="DB96" i="7" s="1"/>
  <c r="BX96" i="5"/>
  <c r="BX96" i="7" s="1"/>
  <c r="BB96" i="5"/>
  <c r="BB96" i="7" s="1"/>
  <c r="BI96" i="5"/>
  <c r="BI96" i="7" s="1"/>
  <c r="CH96" i="5"/>
  <c r="CH96" i="7" s="1"/>
  <c r="AW96" i="5"/>
  <c r="AW96" i="7" s="1"/>
  <c r="DR62" i="5"/>
  <c r="DF64" i="7"/>
  <c r="BA96" i="5"/>
  <c r="BA96" i="7" s="1"/>
  <c r="AM96" i="5"/>
  <c r="AM96" i="7" s="1"/>
  <c r="DR93" i="5"/>
  <c r="DF93" i="5"/>
  <c r="DF93" i="7" s="1"/>
  <c r="DR93" i="7" s="1"/>
  <c r="CH64" i="5"/>
  <c r="AC96" i="5"/>
  <c r="AC96" i="7" s="1"/>
  <c r="AD64" i="5"/>
  <c r="AE64" i="5" s="1"/>
  <c r="BE62" i="5"/>
  <c r="DI64" i="5"/>
  <c r="AM64" i="5"/>
  <c r="CR62" i="5"/>
  <c r="AL64" i="5"/>
  <c r="BG96" i="5"/>
  <c r="BG96" i="7" s="1"/>
  <c r="CM96" i="5"/>
  <c r="CM96" i="7" s="1"/>
  <c r="DO96" i="5"/>
  <c r="DO96" i="7" s="1"/>
  <c r="CW96" i="5"/>
  <c r="CW96" i="7" s="1"/>
  <c r="BQ96" i="5"/>
  <c r="BQ96" i="7" s="1"/>
  <c r="BO96" i="5"/>
  <c r="BO96" i="7" s="1"/>
  <c r="BP96" i="5"/>
  <c r="BP96" i="7" s="1"/>
  <c r="CI96" i="5"/>
  <c r="CI96" i="7" s="1"/>
  <c r="BR93" i="5"/>
  <c r="BF93" i="5"/>
  <c r="BF93" i="7" s="1"/>
  <c r="BR93" i="7" s="1"/>
  <c r="AB96" i="5"/>
  <c r="AB96" i="7" s="1"/>
  <c r="DG96" i="5"/>
  <c r="DG96" i="7" s="1"/>
  <c r="BZ96" i="5"/>
  <c r="BZ96" i="7" s="1"/>
  <c r="AN96" i="5"/>
  <c r="AN96" i="7" s="1"/>
  <c r="DA96" i="5"/>
  <c r="DA96" i="7" s="1"/>
  <c r="DJ96" i="5"/>
  <c r="DJ96" i="7" s="1"/>
  <c r="CA96" i="5"/>
  <c r="CA96" i="7" s="1"/>
  <c r="DP96" i="5"/>
  <c r="DP96" i="7" s="1"/>
  <c r="AP96" i="5"/>
  <c r="AP96" i="7" s="1"/>
  <c r="AK96" i="5"/>
  <c r="AK96" i="7" s="1"/>
  <c r="AJ96" i="5"/>
  <c r="AJ96" i="7" s="1"/>
  <c r="BT96" i="5"/>
  <c r="BT96" i="7" s="1"/>
  <c r="DC96" i="5"/>
  <c r="DC96" i="7" s="1"/>
  <c r="CQ96" i="5"/>
  <c r="CQ96" i="7" s="1"/>
  <c r="AD96" i="5"/>
  <c r="AD96" i="7" s="1"/>
  <c r="CV96" i="5"/>
  <c r="CV96" i="7" s="1"/>
  <c r="DK96" i="5"/>
  <c r="DK96" i="7" s="1"/>
  <c r="CU96" i="5"/>
  <c r="CU96" i="7" s="1"/>
  <c r="AV96" i="5"/>
  <c r="AV96" i="7" s="1"/>
  <c r="AS93" i="5"/>
  <c r="AS93" i="7" s="1"/>
  <c r="BE93" i="7" s="1"/>
  <c r="BE93" i="5"/>
  <c r="BX64" i="5"/>
  <c r="AR62" i="5"/>
  <c r="BJ96" i="5"/>
  <c r="BJ96" i="7" s="1"/>
  <c r="DD96" i="5"/>
  <c r="DD96" i="7" s="1"/>
  <c r="CB96" i="5"/>
  <c r="CB96" i="7" s="1"/>
  <c r="CY96" i="5"/>
  <c r="CY96" i="7" s="1"/>
  <c r="BL96" i="5"/>
  <c r="BL96" i="7" s="1"/>
  <c r="BY96" i="5"/>
  <c r="BY96" i="7" s="1"/>
  <c r="BD96" i="5"/>
  <c r="BD96" i="7" s="1"/>
  <c r="AY96" i="5"/>
  <c r="AY96" i="7" s="1"/>
  <c r="CF93" i="5"/>
  <c r="CF93" i="7" s="1"/>
  <c r="CR93" i="5"/>
  <c r="DH96" i="5"/>
  <c r="DH96" i="7" s="1"/>
  <c r="CE62" i="5"/>
  <c r="DF64" i="5"/>
  <c r="AA93" i="5"/>
  <c r="AA93" i="7" s="1"/>
  <c r="AE93" i="7" s="1"/>
  <c r="CE93" i="5"/>
  <c r="BS93" i="5"/>
  <c r="BS93" i="7" s="1"/>
  <c r="CE93" i="7" s="1"/>
  <c r="AU96" i="5"/>
  <c r="AU96" i="7" s="1"/>
  <c r="AG96" i="5"/>
  <c r="AG96" i="7" s="1"/>
  <c r="AF93" i="5"/>
  <c r="AF93" i="7" s="1"/>
  <c r="AR93" i="5"/>
  <c r="AL96" i="5"/>
  <c r="AL96" i="7" s="1"/>
  <c r="DE93" i="7" l="1"/>
  <c r="AR93" i="7"/>
  <c r="CR93" i="7"/>
  <c r="AA91" i="7"/>
  <c r="AE91" i="7" s="1"/>
  <c r="AE88" i="7"/>
  <c r="AE62" i="7"/>
  <c r="AE64" i="7" s="1"/>
  <c r="BR62" i="7"/>
  <c r="BR64" i="7" s="1"/>
  <c r="BE64" i="5"/>
  <c r="CE62" i="7"/>
  <c r="CE64" i="7" s="1"/>
  <c r="AR62" i="7"/>
  <c r="AR64" i="7" s="1"/>
  <c r="DE62" i="7"/>
  <c r="DE64" i="7" s="1"/>
  <c r="CR62" i="7"/>
  <c r="CR64" i="7" s="1"/>
  <c r="DR62" i="7"/>
  <c r="DR64" i="7" s="1"/>
  <c r="I93" i="7"/>
  <c r="R93" i="7" s="1"/>
  <c r="R91" i="7"/>
  <c r="BE62" i="7"/>
  <c r="BE64" i="7" s="1"/>
  <c r="CR64" i="5"/>
  <c r="AA64" i="7"/>
  <c r="BR64" i="5"/>
  <c r="DR64" i="5"/>
  <c r="DE64" i="5"/>
  <c r="CE64" i="5"/>
  <c r="AR64" i="5"/>
  <c r="AS96" i="5"/>
  <c r="AS96" i="7" s="1"/>
  <c r="BE96" i="7" s="1"/>
  <c r="CS96" i="5"/>
  <c r="CS96" i="7" s="1"/>
  <c r="DE96" i="7" s="1"/>
  <c r="BS96" i="5"/>
  <c r="BS96" i="7" s="1"/>
  <c r="CE96" i="7" s="1"/>
  <c r="DF96" i="5"/>
  <c r="DF96" i="7" s="1"/>
  <c r="DR96" i="7" s="1"/>
  <c r="AA96" i="5"/>
  <c r="AA96" i="7" s="1"/>
  <c r="AF96" i="5"/>
  <c r="AF96" i="7" s="1"/>
  <c r="AR96" i="7" s="1"/>
  <c r="CF96" i="5"/>
  <c r="CF96" i="7" s="1"/>
  <c r="CR96" i="7" s="1"/>
  <c r="BF96" i="5"/>
  <c r="BF96" i="7" s="1"/>
  <c r="BR96" i="7" s="1"/>
  <c r="AE96" i="7" l="1"/>
  <c r="AA97" i="7"/>
  <c r="DR96" i="5"/>
  <c r="AR96" i="5"/>
  <c r="DE96" i="5"/>
  <c r="BR96" i="5"/>
  <c r="BE96" i="5"/>
  <c r="CR96" i="5"/>
  <c r="AA97" i="5"/>
  <c r="AE96" i="5"/>
  <c r="CE96" i="5"/>
  <c r="AE97" i="5" l="1"/>
  <c r="Y10" i="28"/>
  <c r="Y19" i="28" s="1"/>
  <c r="Y23" i="28" s="1"/>
  <c r="Y24" i="28" s="1"/>
  <c r="Y45" i="28" s="1"/>
  <c r="AB95" i="5"/>
  <c r="AB95" i="7" s="1"/>
  <c r="AB97" i="7" s="1"/>
  <c r="AB97" i="5" l="1"/>
  <c r="AC10" i="28"/>
  <c r="AC19" i="28" s="1"/>
  <c r="AC23" i="28" s="1"/>
  <c r="AF95" i="5"/>
  <c r="AF95" i="7" s="1"/>
  <c r="AF97" i="7" l="1"/>
  <c r="AF97" i="5"/>
  <c r="AR95" i="5"/>
  <c r="Z10" i="28"/>
  <c r="Z19" i="28" s="1"/>
  <c r="Z23" i="28" s="1"/>
  <c r="Z24" i="28" s="1"/>
  <c r="Z45" i="28" s="1"/>
  <c r="AC95" i="5"/>
  <c r="AC95" i="7" s="1"/>
  <c r="AC97" i="7" s="1"/>
  <c r="AR97" i="5" l="1"/>
  <c r="AC97" i="5"/>
  <c r="AD10" i="28"/>
  <c r="AD19" i="28" s="1"/>
  <c r="AD23" i="28" s="1"/>
  <c r="AG95" i="5"/>
  <c r="AG95" i="7" s="1"/>
  <c r="AG97" i="7" l="1"/>
  <c r="AP10" i="28"/>
  <c r="AP19" i="28" s="1"/>
  <c r="AP23" i="28" s="1"/>
  <c r="AS95" i="5"/>
  <c r="AS95" i="7" s="1"/>
  <c r="AG97" i="5"/>
  <c r="AA10" i="28"/>
  <c r="AA19" i="28" s="1"/>
  <c r="AA23" i="28" s="1"/>
  <c r="AA24" i="28" s="1"/>
  <c r="AA45" i="28" s="1"/>
  <c r="AD95" i="5"/>
  <c r="AD95" i="7" s="1"/>
  <c r="AS97" i="7" l="1"/>
  <c r="AD97" i="7"/>
  <c r="AE97" i="7" s="1"/>
  <c r="AE95" i="7"/>
  <c r="AD97" i="5"/>
  <c r="AE10" i="28"/>
  <c r="AE19" i="28" s="1"/>
  <c r="AE23" i="28" s="1"/>
  <c r="AE24" i="28" s="1"/>
  <c r="AH95" i="5"/>
  <c r="AH95" i="7" s="1"/>
  <c r="BE95" i="5"/>
  <c r="AS97" i="5"/>
  <c r="AH97" i="7" l="1"/>
  <c r="BE97" i="5"/>
  <c r="AQ10" i="28"/>
  <c r="AQ19" i="28" s="1"/>
  <c r="AQ23" i="28" s="1"/>
  <c r="AT95" i="5"/>
  <c r="AT95" i="7" s="1"/>
  <c r="AH97" i="5"/>
  <c r="AB10" i="28"/>
  <c r="AB19" i="28" s="1"/>
  <c r="AB23" i="28" s="1"/>
  <c r="AT97" i="7" l="1"/>
  <c r="AF10" i="28"/>
  <c r="AF19" i="28" s="1"/>
  <c r="AF23" i="28" s="1"/>
  <c r="AF24" i="28" s="1"/>
  <c r="AI95" i="5"/>
  <c r="AI95" i="7" s="1"/>
  <c r="BC10" i="28"/>
  <c r="BC19" i="28" s="1"/>
  <c r="BC23" i="28" s="1"/>
  <c r="BF95" i="5"/>
  <c r="BF95" i="7" s="1"/>
  <c r="AB24" i="28"/>
  <c r="AB45" i="28" s="1"/>
  <c r="AD24" i="28"/>
  <c r="AT97" i="5"/>
  <c r="AI97" i="7" l="1"/>
  <c r="BF97" i="7"/>
  <c r="AD45" i="28"/>
  <c r="AE45" i="28" s="1"/>
  <c r="AF45" i="28" s="1"/>
  <c r="BF97" i="5"/>
  <c r="BR95" i="5"/>
  <c r="AI97" i="5"/>
  <c r="AR10" i="28"/>
  <c r="AR19" i="28" s="1"/>
  <c r="AR23" i="28" s="1"/>
  <c r="AR24" i="28" s="1"/>
  <c r="AU95" i="5"/>
  <c r="AU95" i="7" s="1"/>
  <c r="AU97" i="7" l="1"/>
  <c r="BR97" i="5"/>
  <c r="AG10" i="28"/>
  <c r="AG19" i="28" s="1"/>
  <c r="AG23" i="28" s="1"/>
  <c r="AG24" i="28" s="1"/>
  <c r="AG45" i="28" s="1"/>
  <c r="AJ95" i="5"/>
  <c r="AJ95" i="7" s="1"/>
  <c r="BD10" i="28"/>
  <c r="BD19" i="28" s="1"/>
  <c r="BD23" i="28" s="1"/>
  <c r="BG95" i="5"/>
  <c r="BG95" i="7" s="1"/>
  <c r="AU97" i="5"/>
  <c r="BG97" i="7" l="1"/>
  <c r="AJ97" i="7"/>
  <c r="AJ97" i="5"/>
  <c r="BG97" i="5"/>
  <c r="BP10" i="28"/>
  <c r="BP19" i="28" s="1"/>
  <c r="BP23" i="28" s="1"/>
  <c r="BS95" i="5"/>
  <c r="BS95" i="7" s="1"/>
  <c r="AS10" i="28"/>
  <c r="AS19" i="28" s="1"/>
  <c r="AS23" i="28" s="1"/>
  <c r="AS24" i="28" s="1"/>
  <c r="AV95" i="5"/>
  <c r="AV95" i="7" s="1"/>
  <c r="BS97" i="7" l="1"/>
  <c r="AV97" i="7"/>
  <c r="AV97" i="5"/>
  <c r="AH10" i="28"/>
  <c r="AH19" i="28" s="1"/>
  <c r="AH23" i="28" s="1"/>
  <c r="AH24" i="28" s="1"/>
  <c r="AH45" i="28" s="1"/>
  <c r="AK95" i="5"/>
  <c r="AK95" i="7" s="1"/>
  <c r="AK97" i="7" s="1"/>
  <c r="CE95" i="5"/>
  <c r="BS97" i="5"/>
  <c r="BE10" i="28"/>
  <c r="BE19" i="28" s="1"/>
  <c r="BE23" i="28" s="1"/>
  <c r="BE24" i="28" s="1"/>
  <c r="BH95" i="5"/>
  <c r="BH95" i="7" s="1"/>
  <c r="BH97" i="7" l="1"/>
  <c r="BH97" i="5"/>
  <c r="CE97" i="5"/>
  <c r="AT10" i="28"/>
  <c r="AT19" i="28" s="1"/>
  <c r="AT23" i="28" s="1"/>
  <c r="AT24" i="28" s="1"/>
  <c r="AW95" i="5"/>
  <c r="AW95" i="7" s="1"/>
  <c r="BQ10" i="28"/>
  <c r="BQ19" i="28" s="1"/>
  <c r="BQ23" i="28" s="1"/>
  <c r="BT95" i="5"/>
  <c r="BT95" i="7" s="1"/>
  <c r="AK97" i="5"/>
  <c r="BT97" i="7" l="1"/>
  <c r="AW97" i="7"/>
  <c r="AW97" i="5"/>
  <c r="BF10" i="28"/>
  <c r="BF19" i="28" s="1"/>
  <c r="BF23" i="28" s="1"/>
  <c r="BF24" i="28" s="1"/>
  <c r="BI95" i="5"/>
  <c r="BI95" i="7" s="1"/>
  <c r="BT97" i="5"/>
  <c r="AI10" i="28"/>
  <c r="AI19" i="28" s="1"/>
  <c r="AI23" i="28" s="1"/>
  <c r="AI24" i="28" s="1"/>
  <c r="AI45" i="28" s="1"/>
  <c r="AL95" i="5"/>
  <c r="AL95" i="7" s="1"/>
  <c r="AL97" i="7" s="1"/>
  <c r="CC10" i="28"/>
  <c r="CC19" i="28" s="1"/>
  <c r="CC23" i="28" s="1"/>
  <c r="CF95" i="5"/>
  <c r="CF95" i="7" s="1"/>
  <c r="CF97" i="7" l="1"/>
  <c r="BI97" i="7"/>
  <c r="BI97" i="5"/>
  <c r="BR10" i="28"/>
  <c r="BR19" i="28" s="1"/>
  <c r="BR23" i="28" s="1"/>
  <c r="BR24" i="28" s="1"/>
  <c r="BU95" i="5"/>
  <c r="BU95" i="7" s="1"/>
  <c r="AL97" i="5"/>
  <c r="AU10" i="28"/>
  <c r="AU19" i="28" s="1"/>
  <c r="AU23" i="28" s="1"/>
  <c r="AU24" i="28" s="1"/>
  <c r="AX95" i="5"/>
  <c r="AX95" i="7" s="1"/>
  <c r="AX97" i="7" s="1"/>
  <c r="CF97" i="5"/>
  <c r="CR95" i="5"/>
  <c r="BU97" i="7" l="1"/>
  <c r="AX97" i="5"/>
  <c r="BG10" i="28"/>
  <c r="BG19" i="28" s="1"/>
  <c r="BG23" i="28" s="1"/>
  <c r="BG24" i="28" s="1"/>
  <c r="BJ95" i="5"/>
  <c r="BJ95" i="7" s="1"/>
  <c r="BU97" i="5"/>
  <c r="CR97" i="5"/>
  <c r="CD10" i="28"/>
  <c r="CD19" i="28" s="1"/>
  <c r="CD23" i="28" s="1"/>
  <c r="CG95" i="5"/>
  <c r="CG95" i="7" s="1"/>
  <c r="AJ10" i="28"/>
  <c r="AJ19" i="28" s="1"/>
  <c r="AJ23" i="28" s="1"/>
  <c r="AJ24" i="28" s="1"/>
  <c r="AJ45" i="28" s="1"/>
  <c r="AM95" i="5"/>
  <c r="AM95" i="7" s="1"/>
  <c r="AM97" i="7" s="1"/>
  <c r="CG97" i="7" l="1"/>
  <c r="BJ97" i="7"/>
  <c r="CG97" i="5"/>
  <c r="BJ97" i="5"/>
  <c r="BS10" i="28"/>
  <c r="BS19" i="28" s="1"/>
  <c r="BS23" i="28" s="1"/>
  <c r="BS24" i="28" s="1"/>
  <c r="BV95" i="5"/>
  <c r="BV95" i="7" s="1"/>
  <c r="AV10" i="28"/>
  <c r="AV19" i="28" s="1"/>
  <c r="AV23" i="28" s="1"/>
  <c r="AV24" i="28" s="1"/>
  <c r="AY95" i="5"/>
  <c r="AY95" i="7" s="1"/>
  <c r="AY97" i="7" s="1"/>
  <c r="AM97" i="5"/>
  <c r="CP10" i="28"/>
  <c r="CP19" i="28" s="1"/>
  <c r="CP23" i="28" s="1"/>
  <c r="CS95" i="5"/>
  <c r="CS95" i="7" s="1"/>
  <c r="BV97" i="7" l="1"/>
  <c r="CS97" i="7"/>
  <c r="BH10" i="28"/>
  <c r="BH19" i="28" s="1"/>
  <c r="BH23" i="28" s="1"/>
  <c r="BH24" i="28" s="1"/>
  <c r="BK95" i="5"/>
  <c r="BK95" i="7" s="1"/>
  <c r="BK97" i="7" s="1"/>
  <c r="CS97" i="5"/>
  <c r="DE95" i="5"/>
  <c r="AK10" i="28"/>
  <c r="AK19" i="28" s="1"/>
  <c r="AK23" i="28" s="1"/>
  <c r="AK24" i="28" s="1"/>
  <c r="AK45" i="28" s="1"/>
  <c r="AN95" i="5"/>
  <c r="AN95" i="7" s="1"/>
  <c r="AN97" i="7" s="1"/>
  <c r="AY97" i="5"/>
  <c r="BV97" i="5"/>
  <c r="CE10" i="28"/>
  <c r="CE19" i="28" s="1"/>
  <c r="CE23" i="28" s="1"/>
  <c r="CE24" i="28" s="1"/>
  <c r="CH95" i="5"/>
  <c r="CH95" i="7" s="1"/>
  <c r="CH97" i="7" l="1"/>
  <c r="AW10" i="28"/>
  <c r="AW19" i="28" s="1"/>
  <c r="AW23" i="28" s="1"/>
  <c r="AW24" i="28" s="1"/>
  <c r="AZ95" i="5"/>
  <c r="AZ95" i="7" s="1"/>
  <c r="AZ97" i="7" s="1"/>
  <c r="CH97" i="5"/>
  <c r="BK97" i="5"/>
  <c r="BT10" i="28"/>
  <c r="BT19" i="28" s="1"/>
  <c r="BT23" i="28" s="1"/>
  <c r="BT24" i="28" s="1"/>
  <c r="BW95" i="5"/>
  <c r="BW95" i="7" s="1"/>
  <c r="AN97" i="5"/>
  <c r="DE97" i="5"/>
  <c r="CQ10" i="28"/>
  <c r="CQ19" i="28" s="1"/>
  <c r="CQ23" i="28" s="1"/>
  <c r="CT95" i="5"/>
  <c r="CT95" i="7" s="1"/>
  <c r="CT97" i="7" l="1"/>
  <c r="BW97" i="7"/>
  <c r="BI10" i="28"/>
  <c r="BI19" i="28" s="1"/>
  <c r="BI23" i="28" s="1"/>
  <c r="BI24" i="28" s="1"/>
  <c r="BL95" i="5"/>
  <c r="BL95" i="7" s="1"/>
  <c r="BL97" i="7" s="1"/>
  <c r="DC10" i="28"/>
  <c r="DC19" i="28" s="1"/>
  <c r="DC23" i="28" s="1"/>
  <c r="DF95" i="5"/>
  <c r="DF95" i="7" s="1"/>
  <c r="BW97" i="5"/>
  <c r="CF10" i="28"/>
  <c r="CF19" i="28" s="1"/>
  <c r="CF23" i="28" s="1"/>
  <c r="CF24" i="28" s="1"/>
  <c r="CI95" i="5"/>
  <c r="CI95" i="7" s="1"/>
  <c r="AZ97" i="5"/>
  <c r="CT97" i="5"/>
  <c r="AL10" i="28"/>
  <c r="AL19" i="28" s="1"/>
  <c r="AL23" i="28" s="1"/>
  <c r="AL24" i="28" s="1"/>
  <c r="AL45" i="28" s="1"/>
  <c r="AO95" i="5"/>
  <c r="AO95" i="7" s="1"/>
  <c r="AO97" i="7" s="1"/>
  <c r="DF97" i="7" l="1"/>
  <c r="CI97" i="7"/>
  <c r="CR10" i="28"/>
  <c r="CR19" i="28" s="1"/>
  <c r="CR23" i="28" s="1"/>
  <c r="CR24" i="28" s="1"/>
  <c r="CU95" i="5"/>
  <c r="CU95" i="7" s="1"/>
  <c r="AX10" i="28"/>
  <c r="AX19" i="28" s="1"/>
  <c r="AX23" i="28" s="1"/>
  <c r="AX24" i="28" s="1"/>
  <c r="BA95" i="5"/>
  <c r="BA95" i="7" s="1"/>
  <c r="BA97" i="7" s="1"/>
  <c r="AO97" i="5"/>
  <c r="CI97" i="5"/>
  <c r="DF97" i="5"/>
  <c r="DR95" i="5"/>
  <c r="BL97" i="5"/>
  <c r="BU10" i="28"/>
  <c r="BU19" i="28" s="1"/>
  <c r="BU23" i="28" s="1"/>
  <c r="BU24" i="28" s="1"/>
  <c r="BX95" i="5"/>
  <c r="BX95" i="7" s="1"/>
  <c r="BX97" i="7" s="1"/>
  <c r="CU97" i="7" l="1"/>
  <c r="BJ10" i="28"/>
  <c r="BJ19" i="28" s="1"/>
  <c r="BJ23" i="28" s="1"/>
  <c r="BJ24" i="28" s="1"/>
  <c r="BM95" i="5"/>
  <c r="BM95" i="7" s="1"/>
  <c r="BM97" i="7" s="1"/>
  <c r="DD10" i="28"/>
  <c r="DD19" i="28" s="1"/>
  <c r="DD23" i="28" s="1"/>
  <c r="DG95" i="5"/>
  <c r="DG95" i="7" s="1"/>
  <c r="CG10" i="28"/>
  <c r="CG19" i="28" s="1"/>
  <c r="CG23" i="28" s="1"/>
  <c r="CG24" i="28" s="1"/>
  <c r="CJ95" i="5"/>
  <c r="CJ95" i="7" s="1"/>
  <c r="CU97" i="5"/>
  <c r="BA97" i="5"/>
  <c r="BX97" i="5"/>
  <c r="DR97" i="5"/>
  <c r="AM10" i="28"/>
  <c r="AM19" i="28" s="1"/>
  <c r="AM23" i="28" s="1"/>
  <c r="AM24" i="28" s="1"/>
  <c r="AM45" i="28" s="1"/>
  <c r="AP95" i="5"/>
  <c r="AP95" i="7" s="1"/>
  <c r="AP97" i="7" s="1"/>
  <c r="CJ97" i="7" l="1"/>
  <c r="DG97" i="7"/>
  <c r="AP97" i="5"/>
  <c r="CJ97" i="5"/>
  <c r="BV10" i="28"/>
  <c r="BV19" i="28" s="1"/>
  <c r="BV23" i="28" s="1"/>
  <c r="BV24" i="28" s="1"/>
  <c r="BY95" i="5"/>
  <c r="BY95" i="7" s="1"/>
  <c r="BY97" i="7" s="1"/>
  <c r="CS10" i="28"/>
  <c r="CS19" i="28" s="1"/>
  <c r="CS23" i="28" s="1"/>
  <c r="CS24" i="28" s="1"/>
  <c r="CV95" i="5"/>
  <c r="CV95" i="7" s="1"/>
  <c r="BM97" i="5"/>
  <c r="DS95" i="5"/>
  <c r="DP10" i="28"/>
  <c r="DP19" i="28" s="1"/>
  <c r="DP23" i="28" s="1"/>
  <c r="AY10" i="28"/>
  <c r="AY19" i="28" s="1"/>
  <c r="AY23" i="28" s="1"/>
  <c r="AY24" i="28" s="1"/>
  <c r="BB95" i="5"/>
  <c r="BB95" i="7" s="1"/>
  <c r="BB97" i="7" s="1"/>
  <c r="DG97" i="5"/>
  <c r="CV97" i="7" l="1"/>
  <c r="BY97" i="5"/>
  <c r="CH10" i="28"/>
  <c r="CH19" i="28" s="1"/>
  <c r="CH23" i="28" s="1"/>
  <c r="CH24" i="28" s="1"/>
  <c r="CK95" i="5"/>
  <c r="CK95" i="7" s="1"/>
  <c r="CK97" i="7" s="1"/>
  <c r="BB97" i="5"/>
  <c r="DS97" i="5"/>
  <c r="EE95" i="5"/>
  <c r="CV97" i="5"/>
  <c r="AQ95" i="5"/>
  <c r="AQ95" i="7" s="1"/>
  <c r="AN10" i="28"/>
  <c r="AN19" i="28" s="1"/>
  <c r="AN23" i="28" s="1"/>
  <c r="AN24" i="28" s="1"/>
  <c r="AN45" i="28" s="1"/>
  <c r="DE10" i="28"/>
  <c r="DE19" i="28" s="1"/>
  <c r="DE23" i="28" s="1"/>
  <c r="DE24" i="28" s="1"/>
  <c r="DH95" i="5"/>
  <c r="DH95" i="7" s="1"/>
  <c r="BK10" i="28"/>
  <c r="BK19" i="28" s="1"/>
  <c r="BK23" i="28" s="1"/>
  <c r="BK24" i="28" s="1"/>
  <c r="BN95" i="5"/>
  <c r="BN95" i="7" s="1"/>
  <c r="BN97" i="7" s="1"/>
  <c r="DH97" i="7" l="1"/>
  <c r="AQ97" i="7"/>
  <c r="AR97" i="7" s="1"/>
  <c r="AR95" i="7"/>
  <c r="EE97" i="5"/>
  <c r="EC10" i="28" s="1"/>
  <c r="EC19" i="28" s="1"/>
  <c r="EC23" i="28" s="1"/>
  <c r="R95" i="7"/>
  <c r="BN97" i="5"/>
  <c r="CT10" i="28"/>
  <c r="CT19" i="28" s="1"/>
  <c r="CT23" i="28" s="1"/>
  <c r="CT24" i="28" s="1"/>
  <c r="CW95" i="5"/>
  <c r="CW95" i="7" s="1"/>
  <c r="AZ10" i="28"/>
  <c r="AZ19" i="28" s="1"/>
  <c r="AZ23" i="28" s="1"/>
  <c r="AZ24" i="28" s="1"/>
  <c r="BC95" i="5"/>
  <c r="BC95" i="7" s="1"/>
  <c r="BC97" i="7" s="1"/>
  <c r="BW10" i="28"/>
  <c r="BW19" i="28" s="1"/>
  <c r="BW23" i="28" s="1"/>
  <c r="BW24" i="28" s="1"/>
  <c r="BZ95" i="5"/>
  <c r="BZ95" i="7" s="1"/>
  <c r="BZ97" i="7" s="1"/>
  <c r="DH97" i="5"/>
  <c r="AQ97" i="5"/>
  <c r="DT95" i="5"/>
  <c r="DT97" i="5" s="1"/>
  <c r="DQ10" i="28"/>
  <c r="DQ19" i="28" s="1"/>
  <c r="DQ23" i="28" s="1"/>
  <c r="CK97" i="5"/>
  <c r="CW97" i="7" l="1"/>
  <c r="BC97" i="5"/>
  <c r="DF10" i="28"/>
  <c r="DF19" i="28" s="1"/>
  <c r="DF23" i="28" s="1"/>
  <c r="DF24" i="28" s="1"/>
  <c r="DI95" i="5"/>
  <c r="DI95" i="7" s="1"/>
  <c r="BZ97" i="5"/>
  <c r="BL10" i="28"/>
  <c r="BL19" i="28" s="1"/>
  <c r="BL23" i="28" s="1"/>
  <c r="BL24" i="28" s="1"/>
  <c r="BO95" i="5"/>
  <c r="BO95" i="7" s="1"/>
  <c r="BO97" i="7" s="1"/>
  <c r="DU95" i="5"/>
  <c r="DU97" i="5" s="1"/>
  <c r="DR10" i="28"/>
  <c r="DR19" i="28" s="1"/>
  <c r="DR23" i="28" s="1"/>
  <c r="DR24" i="28" s="1"/>
  <c r="CI10" i="28"/>
  <c r="CI19" i="28" s="1"/>
  <c r="CI23" i="28" s="1"/>
  <c r="CI24" i="28" s="1"/>
  <c r="CL95" i="5"/>
  <c r="CL95" i="7" s="1"/>
  <c r="CL97" i="7" s="1"/>
  <c r="AO10" i="28"/>
  <c r="AO19" i="28" s="1"/>
  <c r="AO23" i="28" s="1"/>
  <c r="CW97" i="5"/>
  <c r="DI97" i="7" l="1"/>
  <c r="CU10" i="28"/>
  <c r="CU19" i="28" s="1"/>
  <c r="CU23" i="28" s="1"/>
  <c r="CU24" i="28" s="1"/>
  <c r="CX95" i="5"/>
  <c r="CX95" i="7" s="1"/>
  <c r="CX97" i="7" s="1"/>
  <c r="DS10" i="28"/>
  <c r="DS19" i="28" s="1"/>
  <c r="DS23" i="28" s="1"/>
  <c r="DS24" i="28" s="1"/>
  <c r="DV95" i="5"/>
  <c r="DV97" i="5" s="1"/>
  <c r="DI97" i="5"/>
  <c r="CL97" i="5"/>
  <c r="BX10" i="28"/>
  <c r="BX19" i="28" s="1"/>
  <c r="BX23" i="28" s="1"/>
  <c r="BX24" i="28" s="1"/>
  <c r="CA95" i="5"/>
  <c r="CA95" i="7" s="1"/>
  <c r="CA97" i="7" s="1"/>
  <c r="BA10" i="28"/>
  <c r="BA19" i="28" s="1"/>
  <c r="BA23" i="28" s="1"/>
  <c r="BA24" i="28" s="1"/>
  <c r="BD95" i="5"/>
  <c r="BD95" i="7" s="1"/>
  <c r="AO24" i="28"/>
  <c r="AO45" i="28" s="1"/>
  <c r="AP24" i="28"/>
  <c r="AQ24" i="28"/>
  <c r="BO97" i="5"/>
  <c r="BD97" i="7" l="1"/>
  <c r="BE97" i="7" s="1"/>
  <c r="BE95" i="7"/>
  <c r="BM10" i="28"/>
  <c r="BM19" i="28" s="1"/>
  <c r="BM23" i="28" s="1"/>
  <c r="BM24" i="28" s="1"/>
  <c r="BP95" i="5"/>
  <c r="BP95" i="7" s="1"/>
  <c r="BP97" i="7" s="1"/>
  <c r="DG10" i="28"/>
  <c r="DG19" i="28" s="1"/>
  <c r="DG23" i="28" s="1"/>
  <c r="DG24" i="28" s="1"/>
  <c r="DJ95" i="5"/>
  <c r="DJ95" i="7" s="1"/>
  <c r="AQ45" i="28"/>
  <c r="AR45" i="28" s="1"/>
  <c r="AS45" i="28" s="1"/>
  <c r="AT45" i="28" s="1"/>
  <c r="AU45" i="28" s="1"/>
  <c r="AV45" i="28" s="1"/>
  <c r="AW45" i="28" s="1"/>
  <c r="AX45" i="28" s="1"/>
  <c r="AY45" i="28" s="1"/>
  <c r="AZ45" i="28" s="1"/>
  <c r="BA45" i="28" s="1"/>
  <c r="CX97" i="5"/>
  <c r="CA97" i="5"/>
  <c r="BD97" i="5"/>
  <c r="CJ10" i="28"/>
  <c r="CJ19" i="28" s="1"/>
  <c r="CJ23" i="28" s="1"/>
  <c r="CJ24" i="28" s="1"/>
  <c r="CM95" i="5"/>
  <c r="CM95" i="7" s="1"/>
  <c r="CM97" i="7" s="1"/>
  <c r="DW95" i="5"/>
  <c r="DW97" i="5" s="1"/>
  <c r="DT10" i="28"/>
  <c r="DT19" i="28" s="1"/>
  <c r="DT23" i="28" s="1"/>
  <c r="DT24" i="28" s="1"/>
  <c r="DJ97" i="7" l="1"/>
  <c r="BY10" i="28"/>
  <c r="BY19" i="28" s="1"/>
  <c r="BY23" i="28" s="1"/>
  <c r="BY24" i="28" s="1"/>
  <c r="CB95" i="5"/>
  <c r="CB95" i="7" s="1"/>
  <c r="CB97" i="7" s="1"/>
  <c r="CV10" i="28"/>
  <c r="CV19" i="28" s="1"/>
  <c r="CV23" i="28" s="1"/>
  <c r="CV24" i="28" s="1"/>
  <c r="CY95" i="5"/>
  <c r="CY95" i="7" s="1"/>
  <c r="CY97" i="7" s="1"/>
  <c r="BP97" i="5"/>
  <c r="DU10" i="28"/>
  <c r="DU19" i="28" s="1"/>
  <c r="DU23" i="28" s="1"/>
  <c r="DU24" i="28" s="1"/>
  <c r="DX95" i="5"/>
  <c r="DX97" i="5" s="1"/>
  <c r="CM97" i="5"/>
  <c r="BB10" i="28"/>
  <c r="BB19" i="28" s="1"/>
  <c r="BB23" i="28" s="1"/>
  <c r="DJ97" i="5"/>
  <c r="BB24" i="28" l="1"/>
  <c r="BB45" i="28" s="1"/>
  <c r="BC24" i="28"/>
  <c r="BD24" i="28"/>
  <c r="CB97" i="5"/>
  <c r="DY95" i="5"/>
  <c r="DY97" i="5" s="1"/>
  <c r="DV10" i="28"/>
  <c r="DV19" i="28" s="1"/>
  <c r="DV23" i="28" s="1"/>
  <c r="DV24" i="28" s="1"/>
  <c r="CY97" i="5"/>
  <c r="DH10" i="28"/>
  <c r="DH19" i="28" s="1"/>
  <c r="DH23" i="28" s="1"/>
  <c r="DH24" i="28" s="1"/>
  <c r="DK95" i="5"/>
  <c r="DK95" i="7" s="1"/>
  <c r="DK97" i="7" s="1"/>
  <c r="CK10" i="28"/>
  <c r="CK19" i="28" s="1"/>
  <c r="CK23" i="28" s="1"/>
  <c r="CK24" i="28" s="1"/>
  <c r="CN95" i="5"/>
  <c r="CN95" i="7" s="1"/>
  <c r="CN97" i="7" s="1"/>
  <c r="BN10" i="28"/>
  <c r="BN19" i="28" s="1"/>
  <c r="BN23" i="28" s="1"/>
  <c r="BN24" i="28" s="1"/>
  <c r="BQ95" i="5"/>
  <c r="BQ95" i="7" s="1"/>
  <c r="BQ97" i="7" l="1"/>
  <c r="BR97" i="7" s="1"/>
  <c r="BR95" i="7"/>
  <c r="DK97" i="5"/>
  <c r="CN97" i="5"/>
  <c r="DZ95" i="5"/>
  <c r="DZ97" i="5" s="1"/>
  <c r="DW10" i="28"/>
  <c r="DW19" i="28" s="1"/>
  <c r="DW23" i="28" s="1"/>
  <c r="DW24" i="28" s="1"/>
  <c r="BQ97" i="5"/>
  <c r="CW10" i="28"/>
  <c r="CW19" i="28" s="1"/>
  <c r="CW23" i="28" s="1"/>
  <c r="CW24" i="28" s="1"/>
  <c r="CZ95" i="5"/>
  <c r="CZ95" i="7" s="1"/>
  <c r="CZ97" i="7" s="1"/>
  <c r="BZ10" i="28"/>
  <c r="BZ19" i="28" s="1"/>
  <c r="BZ23" i="28" s="1"/>
  <c r="BZ24" i="28" s="1"/>
  <c r="CC95" i="5"/>
  <c r="CC95" i="7" s="1"/>
  <c r="CC97" i="7" s="1"/>
  <c r="BD45" i="28"/>
  <c r="BE45" i="28" s="1"/>
  <c r="BF45" i="28" s="1"/>
  <c r="BG45" i="28" s="1"/>
  <c r="BH45" i="28" s="1"/>
  <c r="BI45" i="28" s="1"/>
  <c r="BJ45" i="28" s="1"/>
  <c r="BK45" i="28" s="1"/>
  <c r="BL45" i="28" s="1"/>
  <c r="BM45" i="28" s="1"/>
  <c r="BN45" i="28" s="1"/>
  <c r="CL10" i="28" l="1"/>
  <c r="CL19" i="28" s="1"/>
  <c r="CL23" i="28" s="1"/>
  <c r="CL24" i="28" s="1"/>
  <c r="CO95" i="5"/>
  <c r="CO95" i="7" s="1"/>
  <c r="CO97" i="7" s="1"/>
  <c r="CZ97" i="5"/>
  <c r="BO10" i="28"/>
  <c r="BO19" i="28" s="1"/>
  <c r="BO23" i="28" s="1"/>
  <c r="CC97" i="5"/>
  <c r="DI10" i="28"/>
  <c r="DI19" i="28" s="1"/>
  <c r="DI23" i="28" s="1"/>
  <c r="DI24" i="28" s="1"/>
  <c r="DL95" i="5"/>
  <c r="DL95" i="7" s="1"/>
  <c r="DL97" i="7" s="1"/>
  <c r="EA95" i="5"/>
  <c r="EA97" i="5" s="1"/>
  <c r="DX10" i="28"/>
  <c r="DX19" i="28" s="1"/>
  <c r="DX23" i="28" s="1"/>
  <c r="DX24" i="28" s="1"/>
  <c r="DL97" i="5" l="1"/>
  <c r="BO24" i="28"/>
  <c r="BO45" i="28" s="1"/>
  <c r="BP24" i="28"/>
  <c r="BQ24" i="28"/>
  <c r="EB95" i="5"/>
  <c r="EB97" i="5" s="1"/>
  <c r="DY10" i="28"/>
  <c r="DY19" i="28" s="1"/>
  <c r="DY23" i="28" s="1"/>
  <c r="DY24" i="28" s="1"/>
  <c r="CA10" i="28"/>
  <c r="CA19" i="28" s="1"/>
  <c r="CA23" i="28" s="1"/>
  <c r="CA24" i="28" s="1"/>
  <c r="CD95" i="5"/>
  <c r="CD95" i="7" s="1"/>
  <c r="CX10" i="28"/>
  <c r="CX19" i="28" s="1"/>
  <c r="CX23" i="28" s="1"/>
  <c r="CX24" i="28" s="1"/>
  <c r="DA95" i="5"/>
  <c r="DA95" i="7" s="1"/>
  <c r="DA97" i="7" s="1"/>
  <c r="CO97" i="5"/>
  <c r="CD97" i="7" l="1"/>
  <c r="CE97" i="7" s="1"/>
  <c r="CE95" i="7"/>
  <c r="DA97" i="5"/>
  <c r="BQ45" i="28"/>
  <c r="BR45" i="28" s="1"/>
  <c r="BS45" i="28" s="1"/>
  <c r="BT45" i="28" s="1"/>
  <c r="BU45" i="28" s="1"/>
  <c r="BV45" i="28" s="1"/>
  <c r="BW45" i="28" s="1"/>
  <c r="BX45" i="28" s="1"/>
  <c r="BY45" i="28" s="1"/>
  <c r="BZ45" i="28" s="1"/>
  <c r="CA45" i="28" s="1"/>
  <c r="EC95" i="5"/>
  <c r="EC97" i="5" s="1"/>
  <c r="DZ10" i="28"/>
  <c r="DZ19" i="28" s="1"/>
  <c r="DZ23" i="28" s="1"/>
  <c r="DZ24" i="28" s="1"/>
  <c r="DJ10" i="28"/>
  <c r="DJ19" i="28" s="1"/>
  <c r="DJ23" i="28" s="1"/>
  <c r="DJ24" i="28" s="1"/>
  <c r="DM95" i="5"/>
  <c r="DM95" i="7" s="1"/>
  <c r="DM97" i="7" s="1"/>
  <c r="CM10" i="28"/>
  <c r="CM19" i="28" s="1"/>
  <c r="CM23" i="28" s="1"/>
  <c r="CM24" i="28" s="1"/>
  <c r="CP95" i="5"/>
  <c r="CP95" i="7" s="1"/>
  <c r="CP97" i="7" s="1"/>
  <c r="CD97" i="5"/>
  <c r="CP97" i="5" l="1"/>
  <c r="DM97" i="5"/>
  <c r="CY10" i="28"/>
  <c r="CY19" i="28" s="1"/>
  <c r="CY23" i="28" s="1"/>
  <c r="CY24" i="28" s="1"/>
  <c r="DB95" i="5"/>
  <c r="DB95" i="7" s="1"/>
  <c r="DB97" i="7" s="1"/>
  <c r="CB10" i="28"/>
  <c r="CB19" i="28" s="1"/>
  <c r="CB23" i="28" s="1"/>
  <c r="ED95" i="5"/>
  <c r="ED97" i="5" s="1"/>
  <c r="EB10" i="28" s="1"/>
  <c r="EB19" i="28" s="1"/>
  <c r="EB23" i="28" s="1"/>
  <c r="EA10" i="28"/>
  <c r="EA19" i="28" s="1"/>
  <c r="EA23" i="28" s="1"/>
  <c r="EA24" i="28" s="1"/>
  <c r="DB97" i="5" l="1"/>
  <c r="CN10" i="28"/>
  <c r="CN19" i="28" s="1"/>
  <c r="CN23" i="28" s="1"/>
  <c r="CN24" i="28" s="1"/>
  <c r="CQ95" i="5"/>
  <c r="CQ95" i="7" s="1"/>
  <c r="EB24" i="28"/>
  <c r="EC24" i="28"/>
  <c r="CB24" i="28"/>
  <c r="CB45" i="28" s="1"/>
  <c r="CC24" i="28"/>
  <c r="CD24" i="28"/>
  <c r="DK10" i="28"/>
  <c r="DK19" i="28" s="1"/>
  <c r="DK23" i="28" s="1"/>
  <c r="DK24" i="28" s="1"/>
  <c r="DN95" i="5"/>
  <c r="DN95" i="7" s="1"/>
  <c r="DN97" i="7" s="1"/>
  <c r="CQ97" i="7" l="1"/>
  <c r="CR97" i="7" s="1"/>
  <c r="CR95" i="7"/>
  <c r="DN97" i="5"/>
  <c r="CD45" i="28"/>
  <c r="CE45" i="28" s="1"/>
  <c r="CF45" i="28" s="1"/>
  <c r="CG45" i="28" s="1"/>
  <c r="CH45" i="28" s="1"/>
  <c r="CI45" i="28" s="1"/>
  <c r="CJ45" i="28" s="1"/>
  <c r="CK45" i="28" s="1"/>
  <c r="CL45" i="28" s="1"/>
  <c r="CM45" i="28" s="1"/>
  <c r="CN45" i="28" s="1"/>
  <c r="CQ97" i="5"/>
  <c r="CZ10" i="28"/>
  <c r="CZ19" i="28" s="1"/>
  <c r="CZ23" i="28" s="1"/>
  <c r="CZ24" i="28" s="1"/>
  <c r="DC95" i="5"/>
  <c r="DC95" i="7" s="1"/>
  <c r="DC97" i="7" s="1"/>
  <c r="DC97" i="5" l="1"/>
  <c r="DL10" i="28"/>
  <c r="DL19" i="28" s="1"/>
  <c r="DL23" i="28" s="1"/>
  <c r="DL24" i="28" s="1"/>
  <c r="DO95" i="5"/>
  <c r="DO95" i="7" s="1"/>
  <c r="DO97" i="7" s="1"/>
  <c r="CO10" i="28"/>
  <c r="CO19" i="28" s="1"/>
  <c r="CO23" i="28" s="1"/>
  <c r="CO24" i="28" l="1"/>
  <c r="CO45" i="28" s="1"/>
  <c r="CP24" i="28"/>
  <c r="CQ24" i="28"/>
  <c r="DO97" i="5"/>
  <c r="DA10" i="28"/>
  <c r="DA19" i="28" s="1"/>
  <c r="DA23" i="28" s="1"/>
  <c r="DA24" i="28" s="1"/>
  <c r="DD95" i="5"/>
  <c r="DD95" i="7" s="1"/>
  <c r="DD97" i="7" l="1"/>
  <c r="DE97" i="7" s="1"/>
  <c r="DE95" i="7"/>
  <c r="DD97" i="5"/>
  <c r="DM10" i="28"/>
  <c r="DM19" i="28" s="1"/>
  <c r="DM23" i="28" s="1"/>
  <c r="DM24" i="28" s="1"/>
  <c r="DP95" i="5"/>
  <c r="DP95" i="7" s="1"/>
  <c r="DP97" i="7" s="1"/>
  <c r="CQ45" i="28"/>
  <c r="CR45" i="28" s="1"/>
  <c r="CS45" i="28" s="1"/>
  <c r="CT45" i="28" s="1"/>
  <c r="CU45" i="28" s="1"/>
  <c r="CV45" i="28" s="1"/>
  <c r="CW45" i="28" s="1"/>
  <c r="CX45" i="28" s="1"/>
  <c r="CY45" i="28" s="1"/>
  <c r="CZ45" i="28" s="1"/>
  <c r="DA45" i="28" s="1"/>
  <c r="DP97" i="5" l="1"/>
  <c r="DB10" i="28"/>
  <c r="DB19" i="28" s="1"/>
  <c r="DB23" i="28" s="1"/>
  <c r="DB24" i="28" l="1"/>
  <c r="DB45" i="28" s="1"/>
  <c r="DC24" i="28"/>
  <c r="DD24" i="28"/>
  <c r="DN10" i="28"/>
  <c r="DN19" i="28" s="1"/>
  <c r="DN23" i="28" s="1"/>
  <c r="DN24" i="28" s="1"/>
  <c r="DQ95" i="5"/>
  <c r="DQ95" i="7" s="1"/>
  <c r="DQ97" i="7" l="1"/>
  <c r="DR97" i="7" s="1"/>
  <c r="DR95" i="7"/>
  <c r="DQ97" i="5"/>
  <c r="DD45" i="28"/>
  <c r="DE45" i="28" s="1"/>
  <c r="DF45" i="28" s="1"/>
  <c r="DG45" i="28" s="1"/>
  <c r="DH45" i="28" s="1"/>
  <c r="DI45" i="28" s="1"/>
  <c r="DJ45" i="28" s="1"/>
  <c r="DK45" i="28" s="1"/>
  <c r="DL45" i="28" s="1"/>
  <c r="DM45" i="28" s="1"/>
  <c r="DN45" i="28" s="1"/>
  <c r="DO10" i="28" l="1"/>
  <c r="DO19" i="28" s="1"/>
  <c r="DO23" i="28" s="1"/>
  <c r="DO24" i="28" l="1"/>
  <c r="DO45" i="28" s="1"/>
  <c r="DP24" i="28"/>
  <c r="DQ24" i="28"/>
  <c r="DQ45" i="28" l="1"/>
  <c r="DR45" i="28" s="1"/>
  <c r="DS45" i="28" s="1"/>
  <c r="DT45" i="28" s="1"/>
  <c r="DU45" i="28" s="1"/>
  <c r="DV45" i="28" s="1"/>
  <c r="DW45" i="28" s="1"/>
  <c r="DX45" i="28" s="1"/>
  <c r="DY45" i="28" s="1"/>
  <c r="DZ45" i="28" s="1"/>
  <c r="EA45" i="28" s="1"/>
  <c r="EB45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tc={04EFCF18-B3B0-4993-BF1D-33F46AA0A857}</author>
    <author/>
  </authors>
  <commentList>
    <comment ref="K10" authorId="0" shapeId="0" xr:uid="{04EFCF18-B3B0-4993-BF1D-33F46AA0A85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Mois gratuit
</t>
      </text>
    </comment>
    <comment ref="H11" authorId="1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Dont 1000 € remise
======</t>
        </r>
      </text>
    </comment>
    <comment ref="I12" authorId="1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dont 1000 € remise
======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<sst xmlns="http://schemas.openxmlformats.org/spreadsheetml/2006/main" count="4312" uniqueCount="351">
  <si>
    <t>Surface</t>
  </si>
  <si>
    <t>Début exploitation</t>
  </si>
  <si>
    <t>Emprunt 1</t>
  </si>
  <si>
    <t>Bati</t>
  </si>
  <si>
    <t>Durée remboursement</t>
  </si>
  <si>
    <t>Durée en mois</t>
  </si>
  <si>
    <t>Taux intérêt</t>
  </si>
  <si>
    <t>Remboursement mensuel</t>
  </si>
  <si>
    <t>Durée amortissement</t>
  </si>
  <si>
    <t>Dotation annuelle</t>
  </si>
  <si>
    <t>Emprunt 2</t>
  </si>
  <si>
    <t>Travaux</t>
  </si>
  <si>
    <t>PRODUITS</t>
  </si>
  <si>
    <t>CA mensuel</t>
  </si>
  <si>
    <t>Loyer</t>
  </si>
  <si>
    <t>CHARGES</t>
  </si>
  <si>
    <t>Leasing mezzanine</t>
  </si>
  <si>
    <t>Eau</t>
  </si>
  <si>
    <t>Electricité</t>
  </si>
  <si>
    <t>Leasing enseigne</t>
  </si>
  <si>
    <t>Internet</t>
  </si>
  <si>
    <t>Nettoyage</t>
  </si>
  <si>
    <t>Alarme/Sécurité</t>
  </si>
  <si>
    <t>Hono. Comptable</t>
  </si>
  <si>
    <t>Taxe Bureau / Taxe Stationnement</t>
  </si>
  <si>
    <t>Taxe Foncière</t>
  </si>
  <si>
    <t>Amortissements Immobilier</t>
  </si>
  <si>
    <t>Amortissements Agencements</t>
  </si>
  <si>
    <t>Numéro du Sites</t>
  </si>
  <si>
    <t>Lieu</t>
  </si>
  <si>
    <t>Prix Acquisition</t>
  </si>
  <si>
    <t>Frais Notaire</t>
  </si>
  <si>
    <t>Frais Agence</t>
  </si>
  <si>
    <t>Nombre Cellules</t>
  </si>
  <si>
    <t>Prix Moyen / Cellule</t>
  </si>
  <si>
    <t>Date acquisition</t>
  </si>
  <si>
    <t>Cout Total</t>
  </si>
  <si>
    <t>Apport Capital</t>
  </si>
  <si>
    <t xml:space="preserve">Mois Prévu Exploitation 100% </t>
  </si>
  <si>
    <t>Annee 1  - exploitation</t>
  </si>
  <si>
    <t>Loyers</t>
  </si>
  <si>
    <t>Coûts d'exploitation</t>
  </si>
  <si>
    <t>Salaires et traitements</t>
  </si>
  <si>
    <t>Charges sociales</t>
  </si>
  <si>
    <t>Autres charges d'exploitation</t>
  </si>
  <si>
    <t>EBITDA</t>
  </si>
  <si>
    <t>Impôts et Taxes</t>
  </si>
  <si>
    <t>Dotations aux amortissements</t>
  </si>
  <si>
    <t>Résultat Opérationnel</t>
  </si>
  <si>
    <t>Intérêts emprunt 1</t>
  </si>
  <si>
    <t>Intérêts emprunt 2</t>
  </si>
  <si>
    <t>Résultat Avant Impôts</t>
  </si>
  <si>
    <t>IS</t>
  </si>
  <si>
    <t>Résultat Net</t>
  </si>
  <si>
    <t>TABLEAU TRESORERIE</t>
  </si>
  <si>
    <t>Exploitation</t>
  </si>
  <si>
    <t>TVA sur les loyers</t>
  </si>
  <si>
    <t>Encaissement</t>
  </si>
  <si>
    <t>Charges Exploitation</t>
  </si>
  <si>
    <t>Autres charges exploitation</t>
  </si>
  <si>
    <t>TVA sur les charges</t>
  </si>
  <si>
    <t>TVA A DECAISSER</t>
  </si>
  <si>
    <t>Décaissement</t>
  </si>
  <si>
    <t>S/T Flux Exploitation</t>
  </si>
  <si>
    <t>Total Emprunt (capital+Interets)</t>
  </si>
  <si>
    <t>Flux de Trésorerie</t>
  </si>
  <si>
    <t>Trésorerie (début de période dépôts de garantie)</t>
  </si>
  <si>
    <t>Flux de période</t>
  </si>
  <si>
    <t>Trésorie nette (Fin de Période)</t>
  </si>
  <si>
    <t>Trappes</t>
  </si>
  <si>
    <t>Nombres de sites</t>
  </si>
  <si>
    <t>Surface globale</t>
  </si>
  <si>
    <t>Date obtention prêt</t>
  </si>
  <si>
    <t>Début remboursement</t>
  </si>
  <si>
    <t>Début période</t>
  </si>
  <si>
    <t>Année</t>
  </si>
  <si>
    <t>Mois</t>
  </si>
  <si>
    <t>MONTIGNY</t>
  </si>
  <si>
    <t>BOISSY</t>
  </si>
  <si>
    <t>MOUSSY</t>
  </si>
  <si>
    <t>Frais Notaire 1%</t>
  </si>
  <si>
    <t>Frais Agence 5%</t>
  </si>
  <si>
    <t>Frais dossier</t>
  </si>
  <si>
    <t>Frais Dossier</t>
  </si>
  <si>
    <t>Fontaine Cafétéria</t>
  </si>
  <si>
    <t>Publicité (Bon coin/bricks)</t>
  </si>
  <si>
    <t>Assurances locaux</t>
  </si>
  <si>
    <t>Entretien Clim</t>
  </si>
  <si>
    <t>Outil Facturation</t>
  </si>
  <si>
    <t>Chariot élévateur + Mat divers</t>
  </si>
  <si>
    <t>Véhicules</t>
  </si>
  <si>
    <t>Assurance Véhicules</t>
  </si>
  <si>
    <t>Essence</t>
  </si>
  <si>
    <t>Consommables Nettoyage</t>
  </si>
  <si>
    <t>Tel Portable</t>
  </si>
  <si>
    <t>Divers fournitures entretiens</t>
  </si>
  <si>
    <t>Date démarrage Rembt Emprunts</t>
  </si>
  <si>
    <t>Decalage Amortissement Emprunt</t>
  </si>
  <si>
    <t>Début remboursement Intérêts seuls</t>
  </si>
  <si>
    <t>oui</t>
  </si>
  <si>
    <t>TOTAL TTC MONTIGNY</t>
  </si>
  <si>
    <t>TOTAL HT - MONTIGNY</t>
  </si>
  <si>
    <t>ok</t>
  </si>
  <si>
    <t>ADF PLOMBERIE</t>
  </si>
  <si>
    <t>Bureau 5</t>
  </si>
  <si>
    <t xml:space="preserve">WOODSTOCK TRADING </t>
  </si>
  <si>
    <t>N ET RENOVATION</t>
  </si>
  <si>
    <t>Cellule 15</t>
  </si>
  <si>
    <t>JOLIZ</t>
  </si>
  <si>
    <t>Cellule 14</t>
  </si>
  <si>
    <t>6 mois expire</t>
  </si>
  <si>
    <t>ABBYNAYA EXOTIQUE</t>
  </si>
  <si>
    <t>Cellule 13</t>
  </si>
  <si>
    <t>CARRELAGE ART-DECO</t>
  </si>
  <si>
    <t>Cellule 12</t>
  </si>
  <si>
    <t>POWER COM</t>
  </si>
  <si>
    <t>Cellule 11</t>
  </si>
  <si>
    <t>SEMO SERTVICE</t>
  </si>
  <si>
    <t>Cellule 10</t>
  </si>
  <si>
    <t>SOLAROCK</t>
  </si>
  <si>
    <t>Cellule 09</t>
  </si>
  <si>
    <t>Cellule 8</t>
  </si>
  <si>
    <t>Cellule 7</t>
  </si>
  <si>
    <t>SOGBADJI COMLAN</t>
  </si>
  <si>
    <t>Cellule 6</t>
  </si>
  <si>
    <t>OZ DISTRIBUTION</t>
  </si>
  <si>
    <t>Cellule 5</t>
  </si>
  <si>
    <t>Cellule 4</t>
  </si>
  <si>
    <t>EMITEL MARKET</t>
  </si>
  <si>
    <t>Cellule 3</t>
  </si>
  <si>
    <t>Cellule 2</t>
  </si>
  <si>
    <t>AFAQ</t>
  </si>
  <si>
    <t>Cellule 1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</si>
  <si>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</si>
  <si>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</si>
  <si>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</si>
  <si>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</si>
  <si>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</si>
  <si>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</si>
  <si>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</si>
  <si>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</si>
  <si>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</si>
  <si>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</si>
  <si>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</si>
  <si>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</t>
  </si>
  <si>
    <t>Dépôt Garantie</t>
  </si>
  <si>
    <t>Durée</t>
  </si>
  <si>
    <t>Fin Contrat</t>
  </si>
  <si>
    <t>Docusign</t>
  </si>
  <si>
    <t>Locataire</t>
  </si>
  <si>
    <t>SITE MONTIGNY</t>
  </si>
  <si>
    <t>TOTAL TTC - BOISSY</t>
  </si>
  <si>
    <t>TOTAL HT - BOISSY</t>
  </si>
  <si>
    <t>Cellule 19</t>
  </si>
  <si>
    <t>MELSCHER</t>
  </si>
  <si>
    <t>Cellule 18</t>
  </si>
  <si>
    <t>Cellule 17</t>
  </si>
  <si>
    <t>AUTOLAVEUSE CENTER</t>
  </si>
  <si>
    <t>Cellule 16</t>
  </si>
  <si>
    <t>KOZEN LOG</t>
  </si>
  <si>
    <t>20-Apr-26</t>
  </si>
  <si>
    <t>JB GARAGE</t>
  </si>
  <si>
    <t>SYL DEVELLOPEMENT</t>
  </si>
  <si>
    <t>VERNOVA FRANCE</t>
  </si>
  <si>
    <t>KOUS PRODUCTION</t>
  </si>
  <si>
    <t>BOCAN</t>
  </si>
  <si>
    <t>SITE BOISSY</t>
  </si>
  <si>
    <t>TOTAL TTC - MOUSSY</t>
  </si>
  <si>
    <t>TOTAL HT - MOUSSY</t>
  </si>
  <si>
    <t>CLIENT W</t>
  </si>
  <si>
    <t>SITE MOUSSY</t>
  </si>
  <si>
    <t>TOTAL TTC - TRAPPES</t>
  </si>
  <si>
    <t>TOTAL HT - TRAPPES</t>
  </si>
  <si>
    <t>CLIENT A</t>
  </si>
  <si>
    <t>CLIENT K</t>
  </si>
  <si>
    <t>CLIENT J</t>
  </si>
  <si>
    <t>CLIENT I</t>
  </si>
  <si>
    <t>CLIENT H</t>
  </si>
  <si>
    <t>CLIENT G</t>
  </si>
  <si>
    <t>CLIENT F</t>
  </si>
  <si>
    <t>CLIENT E</t>
  </si>
  <si>
    <t>CLIENT D</t>
  </si>
  <si>
    <t>CLIENT C</t>
  </si>
  <si>
    <t>CLIENT B</t>
  </si>
  <si>
    <t>TRAPPES</t>
  </si>
  <si>
    <t>TOTAL TTC - SPACELOG 5</t>
  </si>
  <si>
    <t>TOTAL HT - SPACELOG 5</t>
  </si>
  <si>
    <t>SPACELOG 5</t>
  </si>
  <si>
    <t>TOTAL TTC - SPACELOG 6</t>
  </si>
  <si>
    <t>TOTAL HT - SPACELOG 6</t>
  </si>
  <si>
    <t>SPACELOG 6</t>
  </si>
  <si>
    <t>TOTAL TTC - SPACELOG 7</t>
  </si>
  <si>
    <t>TOTAL HT - SPACELOG 7</t>
  </si>
  <si>
    <t>SPACELOG 7</t>
  </si>
  <si>
    <t>TOTAL TTC - SPACELOG 8</t>
  </si>
  <si>
    <t>TOTAL HT - SPACELOG 8</t>
  </si>
  <si>
    <t>SPACELOG 8</t>
  </si>
  <si>
    <t>TOTAL TTC - SPACELOG 9</t>
  </si>
  <si>
    <t>TOTAL HT - SPACELOG 9</t>
  </si>
  <si>
    <t>SPACELOG 9</t>
  </si>
  <si>
    <t>TOTAL TTC - SPACELOG 10</t>
  </si>
  <si>
    <t>TOTAL HT - SPACELOG 10</t>
  </si>
  <si>
    <t>SPACELOG 10</t>
  </si>
  <si>
    <t>TOTAL TTC - SPACELOG 11</t>
  </si>
  <si>
    <t>TOTAL HT - SPACELOG 11</t>
  </si>
  <si>
    <t>SPACELOG 11</t>
  </si>
  <si>
    <t>TOTAL TTC - SPACELOG 12</t>
  </si>
  <si>
    <t>TOTAL HT - SPACELOG 12</t>
  </si>
  <si>
    <t>CLIENT O</t>
  </si>
  <si>
    <t>CLIENT N</t>
  </si>
  <si>
    <t>CLIENT M</t>
  </si>
  <si>
    <t>CLIENT L</t>
  </si>
  <si>
    <t>SPACELOG 12</t>
  </si>
  <si>
    <t>Architecte</t>
  </si>
  <si>
    <t>PARFUM GLOBAL</t>
  </si>
  <si>
    <t>RECAP TRESORERIE MENSUELS MULTISITES 2025</t>
  </si>
  <si>
    <t>electricite vehicule</t>
  </si>
  <si>
    <t>Box 1</t>
  </si>
  <si>
    <t>Box 2</t>
  </si>
  <si>
    <t>Box 3</t>
  </si>
  <si>
    <t>Box 4</t>
  </si>
  <si>
    <t>Box 5</t>
  </si>
  <si>
    <t>Box 6</t>
  </si>
  <si>
    <t>Box 7</t>
  </si>
  <si>
    <t>Box 8</t>
  </si>
  <si>
    <t>Box 9</t>
  </si>
  <si>
    <t>Box 10</t>
  </si>
  <si>
    <t>TIRAGE EMPRUNT BATI</t>
  </si>
  <si>
    <t xml:space="preserve">TOTAL DECAISSEMENT </t>
  </si>
  <si>
    <t>TIRAGE EMPRUNT TRAVAUX</t>
  </si>
  <si>
    <t>TOTAL ENCAISSEMENT</t>
  </si>
  <si>
    <t>PAIEMENT BATI</t>
  </si>
  <si>
    <t>12 mois</t>
  </si>
  <si>
    <t>INGEBIM</t>
  </si>
  <si>
    <t>CSPS</t>
  </si>
  <si>
    <t>TRESORERIE EXPLOITATION  CONSO</t>
  </si>
  <si>
    <t>TRESORERIE NET</t>
  </si>
  <si>
    <t>APPORT COMPTE COURANT</t>
  </si>
  <si>
    <t>Frais Agence HT</t>
  </si>
  <si>
    <t>Travaux HT</t>
  </si>
  <si>
    <t>TVA sur Frais Agence</t>
  </si>
  <si>
    <t>(dont TVA à déduire)</t>
  </si>
  <si>
    <t>TVA A DEDUIRE HORS EXPLOITATION</t>
  </si>
  <si>
    <t>TOTAL TRESO CONSO</t>
  </si>
  <si>
    <t xml:space="preserve"> TVA sur Travaux</t>
  </si>
  <si>
    <t>KBE TECHNO</t>
  </si>
  <si>
    <t>Variation mensuelle</t>
  </si>
  <si>
    <t>Frais Agence 4%</t>
  </si>
  <si>
    <t>Leasing mezzanine + ascenseur</t>
  </si>
  <si>
    <t>JPS - BUREAU CONTRÔLE</t>
  </si>
  <si>
    <t>PLAIDY</t>
  </si>
  <si>
    <t>Cumulé
Intérêts</t>
  </si>
  <si>
    <t>Fin
Solde</t>
  </si>
  <si>
    <t>Intérêts</t>
  </si>
  <si>
    <t>Capital</t>
  </si>
  <si>
    <t>Total
Paiement</t>
  </si>
  <si>
    <t>Supplémentaire
Paiement</t>
  </si>
  <si>
    <t>Paiement programmé</t>
  </si>
  <si>
    <t>Début
Solde</t>
  </si>
  <si>
    <t>Paiement
Date</t>
  </si>
  <si>
    <t>Numéro de paiement</t>
  </si>
  <si>
    <t>Woodgrove Bank</t>
  </si>
  <si>
    <t>Nom du prêteur</t>
  </si>
  <si>
    <t>Paiements supplémentaires facultatifs</t>
  </si>
  <si>
    <t>Total des intérêts</t>
  </si>
  <si>
    <t>Date de début du prêt</t>
  </si>
  <si>
    <t>Total des paiements en avance</t>
  </si>
  <si>
    <t>Nombre de remboursements par an</t>
  </si>
  <si>
    <t>Nombre réel de paiements</t>
  </si>
  <si>
    <t>Période du prêt en années</t>
  </si>
  <si>
    <t>Nombre de paiements prévu</t>
  </si>
  <si>
    <t>Taux d’intérêt annuel</t>
  </si>
  <si>
    <t>Montant du prêt</t>
  </si>
  <si>
    <t>Récapitulatif des prêts</t>
  </si>
  <si>
    <t>Entrez les valeurs</t>
  </si>
  <si>
    <t>MONTIGNY - BANQUE POSTALE</t>
  </si>
  <si>
    <t>BOISSY - SOCIETE GENERALE</t>
  </si>
  <si>
    <t>BOISSY - BANQUE POPULAIRE</t>
  </si>
  <si>
    <t>TRAPPES - CREDIT MUTUEL</t>
  </si>
  <si>
    <t>MOUSSY - SOCIETE GENERALE</t>
  </si>
  <si>
    <t>MOUSSY - BANQUE POPULAIRE BATI</t>
  </si>
  <si>
    <t>MOUSSY - BANQUE POPULAIRE TRAVAUX</t>
  </si>
  <si>
    <t>Lease Payments</t>
  </si>
  <si>
    <t>Lease Expenses</t>
  </si>
  <si>
    <t>Lease Expense</t>
  </si>
  <si>
    <t>Loan Amount</t>
  </si>
  <si>
    <t>Annual Interest Rate</t>
  </si>
  <si>
    <t>Loan Period in Years</t>
  </si>
  <si>
    <t>Number of Payments per Year</t>
  </si>
  <si>
    <t>Loan Start Date</t>
  </si>
  <si>
    <t>Additional Payments (Insurance)</t>
  </si>
  <si>
    <t>Scheduled Payment</t>
  </si>
  <si>
    <t>Scheduled Number of Payments</t>
  </si>
  <si>
    <t>Total Amount Paid</t>
  </si>
  <si>
    <t>Actual Number of Payments</t>
  </si>
  <si>
    <t>Total Insurance Payments</t>
  </si>
  <si>
    <t>Total Interest Paid</t>
  </si>
  <si>
    <t>Interest Only Period (in payments)</t>
  </si>
  <si>
    <t>Intérêts emprunt 3</t>
  </si>
  <si>
    <t>Total Emprunt (capital+Interets+additional payments)</t>
  </si>
  <si>
    <t>Emprunt 3</t>
  </si>
  <si>
    <t>SPACE LOG 5 EMPRUNT 1</t>
  </si>
  <si>
    <t>SPACE LOG 5 EMPRUNT 3</t>
  </si>
  <si>
    <t>SPACE LOG 5 EMPRUNT 2</t>
  </si>
  <si>
    <t>SPACE LOG 6 EMPRUNT 3</t>
  </si>
  <si>
    <t>SPACE LOG 6 EMPRUNT 2</t>
  </si>
  <si>
    <t>SPACE LOG 6 EMPRUNT 1</t>
  </si>
  <si>
    <t>SPACE LOG 7 EMPRUNT 1</t>
  </si>
  <si>
    <t>SPACE LOG 7 EMPRUNT 2</t>
  </si>
  <si>
    <t>SPACE LOG 7 EMPRUNT 3</t>
  </si>
  <si>
    <t>SPACE LOG 8 EMPRUNT 1</t>
  </si>
  <si>
    <t>SPACE LOG 8 EMPRUNT 2</t>
  </si>
  <si>
    <t>SPACE LOG 8 EMPRUNT 3</t>
  </si>
  <si>
    <t>SPACE LOG 9 EMPRUNT 1</t>
  </si>
  <si>
    <t>SPACE LOG 9 EMPRUNT 2</t>
  </si>
  <si>
    <t>SPACE LOG 9 EMPRUNT 3</t>
  </si>
  <si>
    <t>SPACE LOG 10 EMPRUNT 1</t>
  </si>
  <si>
    <t>SPACE LOG 10 EMPRUNT 2</t>
  </si>
  <si>
    <t>SPACE LOG 10 EMPRUNT 3</t>
  </si>
  <si>
    <t>SPACE LOG 11 EMPRUNT 1</t>
  </si>
  <si>
    <t>SPACE LOG 11 EMPRUNT 2</t>
  </si>
  <si>
    <t>SPACE LOG 11 EMPRUNT 3</t>
  </si>
  <si>
    <t>SPACE LOG 12 EMPRUNT 1</t>
  </si>
  <si>
    <t>SPACE LOG 12 EMPRUNT 2</t>
  </si>
  <si>
    <t>SPACE LOG 12 EMPRUNT 3</t>
  </si>
  <si>
    <t>Amortissements Immobilier 1</t>
  </si>
  <si>
    <t>Amortissements Immobilier 2</t>
  </si>
  <si>
    <t>Amortissements Immobilier 3</t>
  </si>
  <si>
    <t>EMPRUNT 1</t>
  </si>
  <si>
    <t>EMPRUNT 2</t>
  </si>
  <si>
    <t>EMPRUNT 3</t>
  </si>
  <si>
    <t>End of Month Column</t>
  </si>
  <si>
    <t>DIRECT ASSISTANCE</t>
  </si>
  <si>
    <t>WOODSTOCK TRADING</t>
  </si>
  <si>
    <t>ET VOILA</t>
  </si>
  <si>
    <t>TEMF</t>
  </si>
  <si>
    <t>TRANSIMPEX</t>
  </si>
  <si>
    <t>SOW COUVERTURE</t>
  </si>
  <si>
    <t>Rembt Compte courant WS</t>
  </si>
  <si>
    <t>PIC REFRIGERATION</t>
  </si>
  <si>
    <t>Box 11</t>
  </si>
  <si>
    <t>MADE IN WORLD</t>
  </si>
  <si>
    <t>ECELLENCE RENOV</t>
  </si>
  <si>
    <t>INTERTRADE</t>
  </si>
  <si>
    <t>Travaux sans TVA (Export ou auto entrepreneur)</t>
  </si>
  <si>
    <t>INGEI</t>
  </si>
  <si>
    <t>reel banque</t>
  </si>
  <si>
    <t>Leasing mezzanine + porte sectionnelle</t>
  </si>
  <si>
    <t>credit tva sspacelog</t>
  </si>
  <si>
    <t>credit tva SCI</t>
  </si>
  <si>
    <t>CREDIT TVA CONSO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</si>
</sst>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43" formatCode="_-* #,##0.00_-;\-* #,##0.00_-;_-* &quot;-&quot;??_-;_-@_-"/>
    <numFmt numFmtId="164" formatCode="&quot;£&quot;#,##0.00;[Red]\-&quot;£&quot;#,##0.00"/>
    <numFmt numFmtId="165" formatCode="#,##0.00\ &quot;€&quot;_);[Red]\(#,##0.00\ &quot;€&quot;\)"/>
    <numFmt numFmtId="166" formatCode="[$-40C]mmm\-yy;@"/>
    <numFmt numFmtId="167" formatCode="_-* #,##0_-;\-* #,##0_-;_-* &quot;-&quot;??_-;_-@_-"/>
    <numFmt numFmtId="168" formatCode="_-* #,##0.00\ [$€-40C]_-;\-* #,##0.00\ [$€-40C]_-;_-* &quot;-&quot;??\ [$€-40C]_-;_-@"/>
    <numFmt numFmtId="169" formatCode="_-* #,##0_-;\-* #,##0_-;_-* &quot;-&quot;??_-;_-@"/>
    <numFmt numFmtId="170" formatCode="[$-40C]dd\-mmm\-yy"/>
    <numFmt numFmtId="171" formatCode="#,##0.00\ [$€-1]"/>
    <numFmt numFmtId="172" formatCode="_-* #,##0.00\ [$€-40C]_-;\-* #,##0.00\ [$€-40C]_-;_-* &quot;-&quot;??\ [$€-40C]_-;_-@_-"/>
    <numFmt numFmtId="173" formatCode="#,##0_ ;[Red]\-#,##0\ "/>
    <numFmt numFmtId="174" formatCode="mmm\ yyyy"/>
    <numFmt numFmtId="175" formatCode="mm/yyyy"/>
    <numFmt numFmtId="176" formatCode="#,##0.00\ &quot;€&quot;"/>
    <numFmt numFmtId="177" formatCode="dd/mm/yyyy;@"/>
    <numFmt numFmtId="178" formatCode="#,##0\ [$€-40C]"/>
    <numFmt numFmtId="179" formatCode="#,##0\ &quot;€&quot;"/>
    <numFmt numFmtId="180" formatCode="_-* #,##0.00\ _€_-;\-* #,##0.00\ _€_-;_-* &quot;-&quot;??\ _€_-;_-@_-"/>
  </numFmts>
  <fonts count="5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rgb="FF000000"/>
      <name val="Calibri"/>
      <family val="2"/>
    </font>
    <font>
      <b/>
      <sz val="8"/>
      <color indexed="8"/>
      <name val="Calibri"/>
      <family val="2"/>
    </font>
    <font>
      <b/>
      <sz val="8"/>
      <color rgb="FF000000"/>
      <name val="Calibri"/>
      <family val="2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8"/>
      <color theme="4"/>
      <name val="Aptos"/>
      <family val="2"/>
    </font>
    <font>
      <sz val="8"/>
      <color theme="1"/>
      <name val="Aptos"/>
      <family val="2"/>
    </font>
    <font>
      <b/>
      <sz val="8"/>
      <color theme="1"/>
      <name val="Aptos"/>
      <family val="2"/>
    </font>
    <font>
      <b/>
      <sz val="8"/>
      <color rgb="FFFF0000"/>
      <name val="Aptos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color theme="1"/>
      <name val="Arial"/>
      <family val="2"/>
    </font>
    <font>
      <b/>
      <u/>
      <sz val="8"/>
      <color rgb="FF000000"/>
      <name val="Aptos"/>
      <family val="2"/>
    </font>
    <font>
      <b/>
      <u/>
      <sz val="8"/>
      <color theme="1"/>
      <name val="Aptos"/>
      <family val="2"/>
    </font>
    <font>
      <sz val="8"/>
      <color rgb="FF000000"/>
      <name val="Aptos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Aptos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8"/>
      <name val="Calibri"/>
      <family val="2"/>
    </font>
    <font>
      <b/>
      <u/>
      <sz val="8"/>
      <color theme="1"/>
      <name val="Calibri"/>
      <family val="2"/>
    </font>
    <font>
      <b/>
      <u/>
      <sz val="8"/>
      <color rgb="FF000000"/>
      <name val="Calibri"/>
      <family val="2"/>
    </font>
    <font>
      <b/>
      <i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theme="4"/>
      <name val="Calibri"/>
      <family val="2"/>
    </font>
    <font>
      <u/>
      <sz val="9"/>
      <name val="Calibri"/>
      <family val="2"/>
    </font>
    <font>
      <b/>
      <sz val="11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 tint="0.249977111117893"/>
      <name val="Calibri"/>
      <family val="2"/>
    </font>
    <font>
      <b/>
      <sz val="14"/>
      <color theme="1" tint="0.3499862666707357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376B36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sz val="11"/>
      <color theme="1" tint="0.24994659260841701"/>
      <name val="Calibri"/>
      <family val="2"/>
    </font>
    <font>
      <i/>
      <sz val="11"/>
      <color theme="1"/>
      <name val="Calibri"/>
      <family val="2"/>
    </font>
    <font>
      <sz val="12"/>
      <color theme="1" tint="0.24994659260841701"/>
      <name val="Aptos Narrow"/>
      <family val="2"/>
      <scheme val="minor"/>
    </font>
    <font>
      <b/>
      <sz val="14"/>
      <color theme="1" tint="0.24994659260841701"/>
      <name val="Calibri"/>
      <family val="2"/>
    </font>
    <font>
      <b/>
      <sz val="20"/>
      <color theme="4" tint="-0.499984740745262"/>
      <name val="Aptos Display"/>
      <family val="2"/>
      <scheme val="major"/>
    </font>
    <font>
      <b/>
      <sz val="20"/>
      <color theme="4" tint="-0.499984740745262"/>
      <name val="Calibri"/>
      <family val="2"/>
    </font>
    <font>
      <b/>
      <sz val="16"/>
      <color rgb="FF0070C0"/>
      <name val="Calibri"/>
      <family val="2"/>
    </font>
    <font>
      <b/>
      <sz val="40"/>
      <color rgb="FF376B36"/>
      <name val="Calibri"/>
      <family val="2"/>
    </font>
    <font>
      <b/>
      <sz val="40"/>
      <color rgb="FF376B36"/>
      <name val="Aptos Display"/>
      <family val="2"/>
      <scheme val="major"/>
    </font>
    <font>
      <sz val="8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3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2" tint="-9.9978637043366805E-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2" tint="-9.9978637043366805E-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0" tint="-0.1499984740745262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4" tint="-0.499984740745262"/>
      </top>
      <bottom style="thin">
        <color theme="2" tint="-9.9978637043366805E-2"/>
      </bottom>
      <diagonal/>
    </border>
    <border>
      <left/>
      <right style="thin">
        <color theme="0" tint="-0.14999847407452621"/>
      </right>
      <top style="thin">
        <color rgb="FF376B36"/>
      </top>
      <bottom style="thin">
        <color theme="2" tint="-9.9978637043366805E-2"/>
      </bottom>
      <diagonal/>
    </border>
    <border>
      <left/>
      <right/>
      <top style="thin">
        <color rgb="FF376B36"/>
      </top>
      <bottom style="thin">
        <color theme="2" tint="-9.9978637043366805E-2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14999847407452621"/>
      </left>
      <right/>
      <top style="thin">
        <color theme="2" tint="-9.9978637043366805E-2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4" tint="-0.499984740745262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4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4" tint="-0.49998474074526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0" tint="-0.14999847407452621"/>
      </right>
      <top style="thin">
        <color theme="2" tint="-9.9978637043366805E-2"/>
      </top>
      <bottom/>
      <diagonal/>
    </border>
    <border>
      <left style="thin">
        <color theme="0" tint="-0.14999847407452621"/>
      </left>
      <right/>
      <top style="thin">
        <color theme="2" tint="-9.9978637043366805E-2"/>
      </top>
      <bottom/>
      <diagonal/>
    </border>
  </borders>
  <cellStyleXfs count="28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/>
    <xf numFmtId="176" fontId="35" fillId="17" borderId="0" applyFont="0" applyFill="0" applyBorder="0" applyProtection="0">
      <alignment horizontal="right" indent="2"/>
    </xf>
    <xf numFmtId="14" fontId="35" fillId="0" borderId="0" applyFont="0" applyFill="0" applyBorder="0" applyAlignment="0"/>
    <xf numFmtId="1" fontId="35" fillId="16" borderId="0" applyFont="0" applyFill="0" applyBorder="0" applyAlignment="0"/>
    <xf numFmtId="0" fontId="37" fillId="18" borderId="0" applyFill="0" applyProtection="0">
      <alignment horizontal="center" vertical="center" wrapText="1"/>
    </xf>
    <xf numFmtId="0" fontId="33" fillId="0" borderId="8" applyNumberFormat="0" applyFill="0" applyProtection="0">
      <alignment vertical="center"/>
    </xf>
    <xf numFmtId="176" fontId="35" fillId="17" borderId="0" applyFont="0" applyFill="0" applyBorder="0" applyAlignment="0" applyProtection="0"/>
    <xf numFmtId="0" fontId="41" fillId="0" borderId="9" applyNumberFormat="0" applyProtection="0">
      <alignment vertical="center"/>
    </xf>
    <xf numFmtId="0" fontId="35" fillId="16" borderId="0" applyNumberFormat="0" applyFont="0" applyAlignment="0">
      <alignment horizontal="center" vertical="center" wrapText="1"/>
    </xf>
    <xf numFmtId="10" fontId="34" fillId="0" borderId="0" applyFont="0" applyFill="0" applyBorder="0" applyAlignment="0" applyProtection="0"/>
    <xf numFmtId="0" fontId="45" fillId="0" borderId="19" applyNumberFormat="0" applyFill="0" applyProtection="0">
      <alignment vertical="center"/>
    </xf>
    <xf numFmtId="0" fontId="48" fillId="19" borderId="0" applyFill="0" applyBorder="0" applyProtection="0">
      <alignment horizontal="left" vertical="center" wrapText="1" indent="1"/>
    </xf>
    <xf numFmtId="9" fontId="8" fillId="0" borderId="0" applyFont="0" applyFill="0" applyBorder="0" applyAlignment="0" applyProtection="0"/>
  </cellStyleXfs>
  <cellXfs count="541">
    <xf numFmtId="0" fontId="0" fillId="0" borderId="0" xfId="0"/>
    <xf numFmtId="0" fontId="2" fillId="0" borderId="0" xfId="0" applyFont="1"/>
    <xf numFmtId="0" fontId="3" fillId="3" borderId="0" xfId="0" applyFont="1" applyFill="1"/>
    <xf numFmtId="0" fontId="3" fillId="0" borderId="0" xfId="0" applyFont="1"/>
    <xf numFmtId="0" fontId="2" fillId="4" borderId="0" xfId="0" applyFont="1" applyFill="1"/>
    <xf numFmtId="0" fontId="2" fillId="0" borderId="0" xfId="0" applyFont="1" applyAlignment="1">
      <alignment horizontal="right"/>
    </xf>
    <xf numFmtId="0" fontId="4" fillId="5" borderId="0" xfId="0" applyFont="1" applyFill="1"/>
    <xf numFmtId="0" fontId="4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2" fillId="0" borderId="0" xfId="0" applyNumberFormat="1" applyFont="1"/>
    <xf numFmtId="166" fontId="2" fillId="0" borderId="0" xfId="0" applyNumberFormat="1" applyFont="1"/>
    <xf numFmtId="17" fontId="2" fillId="0" borderId="0" xfId="0" applyNumberFormat="1" applyFont="1"/>
    <xf numFmtId="3" fontId="2" fillId="0" borderId="0" xfId="0" applyNumberFormat="1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/>
    <xf numFmtId="0" fontId="3" fillId="4" borderId="0" xfId="0" applyFont="1" applyFill="1"/>
    <xf numFmtId="0" fontId="6" fillId="4" borderId="0" xfId="0" applyFont="1" applyFill="1"/>
    <xf numFmtId="3" fontId="3" fillId="0" borderId="0" xfId="0" applyNumberFormat="1" applyFont="1"/>
    <xf numFmtId="3" fontId="2" fillId="0" borderId="0" xfId="0" applyNumberFormat="1" applyFont="1" applyAlignment="1">
      <alignment horizontal="right"/>
    </xf>
    <xf numFmtId="14" fontId="2" fillId="2" borderId="0" xfId="0" applyNumberFormat="1" applyFont="1" applyFill="1" applyAlignment="1">
      <alignment horizontal="center"/>
    </xf>
    <xf numFmtId="10" fontId="7" fillId="0" borderId="0" xfId="0" applyNumberFormat="1" applyFont="1"/>
    <xf numFmtId="14" fontId="3" fillId="0" borderId="0" xfId="0" applyNumberFormat="1" applyFont="1"/>
    <xf numFmtId="10" fontId="3" fillId="0" borderId="0" xfId="0" applyNumberFormat="1" applyFont="1"/>
    <xf numFmtId="0" fontId="7" fillId="0" borderId="0" xfId="0" applyFont="1" applyAlignment="1">
      <alignment horizontal="left"/>
    </xf>
    <xf numFmtId="0" fontId="3" fillId="6" borderId="0" xfId="0" applyFont="1" applyFill="1"/>
    <xf numFmtId="0" fontId="6" fillId="6" borderId="0" xfId="0" applyFont="1" applyFill="1"/>
    <xf numFmtId="0" fontId="6" fillId="0" borderId="0" xfId="0" applyFont="1" applyAlignment="1">
      <alignment horizontal="left"/>
    </xf>
    <xf numFmtId="167" fontId="2" fillId="0" borderId="0" xfId="1" applyNumberFormat="1" applyFont="1"/>
    <xf numFmtId="0" fontId="3" fillId="2" borderId="0" xfId="0" applyFont="1" applyFill="1" applyAlignment="1">
      <alignment horizontal="left"/>
    </xf>
    <xf numFmtId="0" fontId="2" fillId="2" borderId="0" xfId="0" applyFont="1" applyFill="1"/>
    <xf numFmtId="166" fontId="2" fillId="2" borderId="0" xfId="0" applyNumberFormat="1" applyFont="1" applyFill="1"/>
    <xf numFmtId="3" fontId="2" fillId="2" borderId="0" xfId="0" applyNumberFormat="1" applyFont="1" applyFill="1"/>
    <xf numFmtId="10" fontId="3" fillId="2" borderId="0" xfId="0" applyNumberFormat="1" applyFont="1" applyFill="1"/>
    <xf numFmtId="3" fontId="3" fillId="2" borderId="0" xfId="0" applyNumberFormat="1" applyFont="1" applyFill="1"/>
    <xf numFmtId="14" fontId="2" fillId="2" borderId="0" xfId="0" applyNumberFormat="1" applyFont="1" applyFill="1"/>
    <xf numFmtId="3" fontId="3" fillId="3" borderId="0" xfId="0" applyNumberFormat="1" applyFont="1" applyFill="1"/>
    <xf numFmtId="3" fontId="3" fillId="4" borderId="0" xfId="0" applyNumberFormat="1" applyFont="1" applyFill="1"/>
    <xf numFmtId="3" fontId="2" fillId="4" borderId="0" xfId="0" applyNumberFormat="1" applyFont="1" applyFill="1"/>
    <xf numFmtId="3" fontId="4" fillId="5" borderId="0" xfId="0" applyNumberFormat="1" applyFont="1" applyFill="1"/>
    <xf numFmtId="3" fontId="4" fillId="0" borderId="0" xfId="0" applyNumberFormat="1" applyFont="1"/>
    <xf numFmtId="3" fontId="6" fillId="0" borderId="0" xfId="0" applyNumberFormat="1" applyFont="1"/>
    <xf numFmtId="3" fontId="6" fillId="4" borderId="0" xfId="0" applyNumberFormat="1" applyFont="1" applyFill="1"/>
    <xf numFmtId="14" fontId="3" fillId="2" borderId="0" xfId="0" applyNumberFormat="1" applyFont="1" applyFill="1"/>
    <xf numFmtId="3" fontId="2" fillId="7" borderId="0" xfId="0" applyNumberFormat="1" applyFont="1" applyFill="1"/>
    <xf numFmtId="0" fontId="3" fillId="7" borderId="0" xfId="0" applyFont="1" applyFill="1" applyAlignment="1">
      <alignment horizontal="left"/>
    </xf>
    <xf numFmtId="0" fontId="2" fillId="7" borderId="0" xfId="0" applyFont="1" applyFill="1"/>
    <xf numFmtId="0" fontId="8" fillId="0" borderId="0" xfId="4"/>
    <xf numFmtId="0" fontId="22" fillId="0" borderId="0" xfId="4" applyFont="1" applyAlignment="1">
      <alignment horizontal="center"/>
    </xf>
    <xf numFmtId="168" fontId="10" fillId="10" borderId="0" xfId="4" applyNumberFormat="1" applyFont="1" applyFill="1"/>
    <xf numFmtId="0" fontId="11" fillId="0" borderId="0" xfId="4" applyFont="1" applyAlignment="1">
      <alignment horizontal="center"/>
    </xf>
    <xf numFmtId="0" fontId="12" fillId="10" borderId="0" xfId="4" applyFont="1" applyFill="1"/>
    <xf numFmtId="0" fontId="12" fillId="0" borderId="0" xfId="4" applyFont="1" applyAlignment="1">
      <alignment horizontal="center"/>
    </xf>
    <xf numFmtId="0" fontId="11" fillId="0" borderId="0" xfId="4" applyFont="1"/>
    <xf numFmtId="168" fontId="12" fillId="0" borderId="0" xfId="4" applyNumberFormat="1" applyFont="1"/>
    <xf numFmtId="168" fontId="12" fillId="10" borderId="0" xfId="4" applyNumberFormat="1" applyFont="1" applyFill="1"/>
    <xf numFmtId="169" fontId="13" fillId="0" borderId="0" xfId="4" applyNumberFormat="1" applyFont="1" applyAlignment="1">
      <alignment horizontal="center"/>
    </xf>
    <xf numFmtId="170" fontId="13" fillId="0" borderId="0" xfId="4" applyNumberFormat="1" applyFont="1" applyAlignment="1">
      <alignment horizontal="center"/>
    </xf>
    <xf numFmtId="0" fontId="12" fillId="0" borderId="0" xfId="4" applyFont="1"/>
    <xf numFmtId="172" fontId="11" fillId="0" borderId="0" xfId="1" applyNumberFormat="1" applyFont="1"/>
    <xf numFmtId="0" fontId="17" fillId="0" borderId="0" xfId="4" applyFont="1" applyAlignment="1">
      <alignment horizontal="center"/>
    </xf>
    <xf numFmtId="169" fontId="11" fillId="0" borderId="0" xfId="4" applyNumberFormat="1" applyFont="1"/>
    <xf numFmtId="172" fontId="14" fillId="0" borderId="0" xfId="1" applyNumberFormat="1" applyFont="1"/>
    <xf numFmtId="169" fontId="16" fillId="0" borderId="0" xfId="4" applyNumberFormat="1" applyFont="1" applyAlignment="1">
      <alignment horizontal="center"/>
    </xf>
    <xf numFmtId="170" fontId="16" fillId="0" borderId="0" xfId="4" applyNumberFormat="1" applyFont="1" applyAlignment="1">
      <alignment horizontal="center"/>
    </xf>
    <xf numFmtId="168" fontId="15" fillId="0" borderId="0" xfId="4" applyNumberFormat="1" applyFont="1"/>
    <xf numFmtId="0" fontId="18" fillId="0" borderId="0" xfId="4" applyFont="1" applyAlignment="1">
      <alignment horizontal="center"/>
    </xf>
    <xf numFmtId="0" fontId="19" fillId="0" borderId="0" xfId="4" applyFont="1" applyAlignment="1">
      <alignment horizontal="center"/>
    </xf>
    <xf numFmtId="0" fontId="20" fillId="0" borderId="0" xfId="4" applyFont="1" applyAlignment="1">
      <alignment horizontal="center"/>
    </xf>
    <xf numFmtId="0" fontId="8" fillId="0" borderId="0" xfId="4" applyAlignment="1">
      <alignment horizontal="center"/>
    </xf>
    <xf numFmtId="168" fontId="11" fillId="0" borderId="0" xfId="4" applyNumberFormat="1" applyFont="1"/>
    <xf numFmtId="0" fontId="8" fillId="0" borderId="0" xfId="5"/>
    <xf numFmtId="0" fontId="22" fillId="0" borderId="0" xfId="5" applyFont="1" applyAlignment="1">
      <alignment horizontal="center"/>
    </xf>
    <xf numFmtId="168" fontId="10" fillId="10" borderId="0" xfId="5" applyNumberFormat="1" applyFont="1" applyFill="1"/>
    <xf numFmtId="0" fontId="12" fillId="10" borderId="0" xfId="5" applyFont="1" applyFill="1"/>
    <xf numFmtId="0" fontId="12" fillId="0" borderId="0" xfId="5" applyFont="1" applyAlignment="1">
      <alignment horizontal="center"/>
    </xf>
    <xf numFmtId="0" fontId="11" fillId="0" borderId="0" xfId="5" applyFont="1"/>
    <xf numFmtId="168" fontId="12" fillId="0" borderId="0" xfId="5" applyNumberFormat="1" applyFont="1"/>
    <xf numFmtId="168" fontId="12" fillId="10" borderId="0" xfId="5" applyNumberFormat="1" applyFont="1" applyFill="1"/>
    <xf numFmtId="170" fontId="13" fillId="0" borderId="0" xfId="5" applyNumberFormat="1" applyFont="1" applyAlignment="1">
      <alignment horizontal="center"/>
    </xf>
    <xf numFmtId="0" fontId="11" fillId="0" borderId="0" xfId="5" applyFont="1" applyAlignment="1">
      <alignment horizontal="center"/>
    </xf>
    <xf numFmtId="0" fontId="12" fillId="0" borderId="0" xfId="5" applyFont="1"/>
    <xf numFmtId="168" fontId="14" fillId="0" borderId="0" xfId="5" applyNumberFormat="1" applyFont="1"/>
    <xf numFmtId="168" fontId="11" fillId="0" borderId="0" xfId="5" applyNumberFormat="1" applyFont="1"/>
    <xf numFmtId="0" fontId="17" fillId="0" borderId="0" xfId="5" applyFont="1" applyAlignment="1">
      <alignment horizontal="center"/>
    </xf>
    <xf numFmtId="169" fontId="11" fillId="0" borderId="0" xfId="5" applyNumberFormat="1" applyFont="1"/>
    <xf numFmtId="168" fontId="15" fillId="0" borderId="0" xfId="5" applyNumberFormat="1" applyFont="1"/>
    <xf numFmtId="170" fontId="16" fillId="11" borderId="0" xfId="5" applyNumberFormat="1" applyFont="1" applyFill="1" applyAlignment="1">
      <alignment horizontal="center"/>
    </xf>
    <xf numFmtId="0" fontId="15" fillId="11" borderId="0" xfId="5" applyFont="1" applyFill="1" applyAlignment="1">
      <alignment horizontal="center"/>
    </xf>
    <xf numFmtId="170" fontId="16" fillId="0" borderId="0" xfId="5" applyNumberFormat="1" applyFont="1" applyAlignment="1">
      <alignment horizontal="center"/>
    </xf>
    <xf numFmtId="171" fontId="14" fillId="0" borderId="0" xfId="5" applyNumberFormat="1" applyFont="1"/>
    <xf numFmtId="168" fontId="15" fillId="11" borderId="0" xfId="5" applyNumberFormat="1" applyFont="1" applyFill="1"/>
    <xf numFmtId="0" fontId="18" fillId="0" borderId="0" xfId="5" applyFont="1" applyAlignment="1">
      <alignment horizontal="center"/>
    </xf>
    <xf numFmtId="0" fontId="19" fillId="0" borderId="0" xfId="5" applyFont="1" applyAlignment="1">
      <alignment horizontal="center"/>
    </xf>
    <xf numFmtId="0" fontId="20" fillId="0" borderId="0" xfId="5" applyFont="1" applyAlignment="1">
      <alignment horizontal="center"/>
    </xf>
    <xf numFmtId="0" fontId="8" fillId="0" borderId="0" xfId="6"/>
    <xf numFmtId="0" fontId="22" fillId="0" borderId="0" xfId="6" applyFont="1" applyAlignment="1">
      <alignment horizontal="center"/>
    </xf>
    <xf numFmtId="168" fontId="10" fillId="10" borderId="0" xfId="6" applyNumberFormat="1" applyFont="1" applyFill="1"/>
    <xf numFmtId="0" fontId="11" fillId="0" borderId="0" xfId="6" applyFont="1" applyAlignment="1">
      <alignment horizontal="center"/>
    </xf>
    <xf numFmtId="0" fontId="12" fillId="10" borderId="0" xfId="6" applyFont="1" applyFill="1"/>
    <xf numFmtId="0" fontId="12" fillId="0" borderId="0" xfId="6" applyFont="1" applyAlignment="1">
      <alignment horizontal="center"/>
    </xf>
    <xf numFmtId="0" fontId="11" fillId="0" borderId="0" xfId="6" applyFont="1"/>
    <xf numFmtId="168" fontId="12" fillId="0" borderId="0" xfId="6" applyNumberFormat="1" applyFont="1"/>
    <xf numFmtId="168" fontId="12" fillId="10" borderId="0" xfId="6" applyNumberFormat="1" applyFont="1" applyFill="1"/>
    <xf numFmtId="169" fontId="13" fillId="0" borderId="0" xfId="6" applyNumberFormat="1" applyFont="1" applyAlignment="1">
      <alignment horizontal="center"/>
    </xf>
    <xf numFmtId="170" fontId="13" fillId="0" borderId="0" xfId="6" applyNumberFormat="1" applyFont="1" applyAlignment="1">
      <alignment horizontal="center"/>
    </xf>
    <xf numFmtId="0" fontId="12" fillId="0" borderId="0" xfId="6" applyFont="1"/>
    <xf numFmtId="168" fontId="14" fillId="0" borderId="0" xfId="6" applyNumberFormat="1" applyFont="1"/>
    <xf numFmtId="168" fontId="11" fillId="0" borderId="0" xfId="6" applyNumberFormat="1" applyFont="1"/>
    <xf numFmtId="0" fontId="17" fillId="0" borderId="0" xfId="6" applyFont="1" applyAlignment="1">
      <alignment horizontal="center"/>
    </xf>
    <xf numFmtId="169" fontId="11" fillId="0" borderId="0" xfId="6" applyNumberFormat="1" applyFont="1"/>
    <xf numFmtId="168" fontId="15" fillId="0" borderId="0" xfId="6" applyNumberFormat="1" applyFont="1"/>
    <xf numFmtId="169" fontId="16" fillId="11" borderId="0" xfId="6" applyNumberFormat="1" applyFont="1" applyFill="1" applyAlignment="1">
      <alignment horizontal="center"/>
    </xf>
    <xf numFmtId="170" fontId="16" fillId="11" borderId="0" xfId="6" applyNumberFormat="1" applyFont="1" applyFill="1" applyAlignment="1">
      <alignment horizontal="center"/>
    </xf>
    <xf numFmtId="0" fontId="15" fillId="11" borderId="0" xfId="6" applyFont="1" applyFill="1" applyAlignment="1">
      <alignment horizontal="center"/>
    </xf>
    <xf numFmtId="169" fontId="16" fillId="0" borderId="0" xfId="6" applyNumberFormat="1" applyFont="1" applyAlignment="1">
      <alignment horizontal="center"/>
    </xf>
    <xf numFmtId="170" fontId="16" fillId="0" borderId="0" xfId="6" applyNumberFormat="1" applyFont="1" applyAlignment="1">
      <alignment horizontal="center"/>
    </xf>
    <xf numFmtId="171" fontId="14" fillId="0" borderId="0" xfId="6" applyNumberFormat="1" applyFont="1"/>
    <xf numFmtId="168" fontId="15" fillId="11" borderId="0" xfId="6" applyNumberFormat="1" applyFont="1" applyFill="1"/>
    <xf numFmtId="0" fontId="18" fillId="0" borderId="0" xfId="6" applyFont="1" applyAlignment="1">
      <alignment horizontal="center"/>
    </xf>
    <xf numFmtId="0" fontId="19" fillId="0" borderId="0" xfId="6" applyFont="1" applyAlignment="1">
      <alignment horizontal="center"/>
    </xf>
    <xf numFmtId="0" fontId="20" fillId="0" borderId="0" xfId="6" applyFont="1" applyAlignment="1">
      <alignment horizontal="center"/>
    </xf>
    <xf numFmtId="0" fontId="8" fillId="0" borderId="0" xfId="7"/>
    <xf numFmtId="0" fontId="22" fillId="0" borderId="0" xfId="7" applyFont="1" applyAlignment="1">
      <alignment horizontal="center"/>
    </xf>
    <xf numFmtId="168" fontId="10" fillId="10" borderId="0" xfId="7" applyNumberFormat="1" applyFont="1" applyFill="1"/>
    <xf numFmtId="0" fontId="11" fillId="0" borderId="0" xfId="7" applyFont="1" applyAlignment="1">
      <alignment horizontal="center"/>
    </xf>
    <xf numFmtId="0" fontId="12" fillId="10" borderId="0" xfId="7" applyFont="1" applyFill="1"/>
    <xf numFmtId="0" fontId="12" fillId="0" borderId="0" xfId="7" applyFont="1" applyAlignment="1">
      <alignment horizontal="center"/>
    </xf>
    <xf numFmtId="0" fontId="11" fillId="0" borderId="0" xfId="7" applyFont="1"/>
    <xf numFmtId="168" fontId="12" fillId="0" borderId="0" xfId="7" applyNumberFormat="1" applyFont="1"/>
    <xf numFmtId="168" fontId="12" fillId="10" borderId="0" xfId="7" applyNumberFormat="1" applyFont="1" applyFill="1"/>
    <xf numFmtId="169" fontId="13" fillId="0" borderId="0" xfId="7" applyNumberFormat="1" applyFont="1" applyAlignment="1">
      <alignment horizontal="center"/>
    </xf>
    <xf numFmtId="170" fontId="13" fillId="0" borderId="0" xfId="7" applyNumberFormat="1" applyFont="1" applyAlignment="1">
      <alignment horizontal="center"/>
    </xf>
    <xf numFmtId="0" fontId="12" fillId="0" borderId="0" xfId="7" applyFont="1"/>
    <xf numFmtId="168" fontId="14" fillId="0" borderId="0" xfId="7" applyNumberFormat="1" applyFont="1"/>
    <xf numFmtId="168" fontId="11" fillId="0" borderId="0" xfId="7" applyNumberFormat="1" applyFont="1"/>
    <xf numFmtId="0" fontId="17" fillId="0" borderId="0" xfId="7" applyFont="1" applyAlignment="1">
      <alignment horizontal="center"/>
    </xf>
    <xf numFmtId="169" fontId="11" fillId="0" borderId="0" xfId="7" applyNumberFormat="1" applyFont="1"/>
    <xf numFmtId="168" fontId="15" fillId="0" borderId="0" xfId="7" applyNumberFormat="1" applyFont="1"/>
    <xf numFmtId="169" fontId="16" fillId="11" borderId="0" xfId="7" applyNumberFormat="1" applyFont="1" applyFill="1" applyAlignment="1">
      <alignment horizontal="center"/>
    </xf>
    <xf numFmtId="170" fontId="16" fillId="11" borderId="0" xfId="7" applyNumberFormat="1" applyFont="1" applyFill="1" applyAlignment="1">
      <alignment horizontal="center"/>
    </xf>
    <xf numFmtId="0" fontId="15" fillId="11" borderId="0" xfId="7" applyFont="1" applyFill="1" applyAlignment="1">
      <alignment horizontal="center"/>
    </xf>
    <xf numFmtId="169" fontId="16" fillId="0" borderId="0" xfId="7" applyNumberFormat="1" applyFont="1" applyAlignment="1">
      <alignment horizontal="center"/>
    </xf>
    <xf numFmtId="170" fontId="16" fillId="0" borderId="0" xfId="7" applyNumberFormat="1" applyFont="1" applyAlignment="1">
      <alignment horizontal="center"/>
    </xf>
    <xf numFmtId="171" fontId="14" fillId="0" borderId="0" xfId="7" applyNumberFormat="1" applyFont="1"/>
    <xf numFmtId="168" fontId="15" fillId="11" borderId="0" xfId="7" applyNumberFormat="1" applyFont="1" applyFill="1"/>
    <xf numFmtId="0" fontId="18" fillId="0" borderId="0" xfId="7" applyFont="1" applyAlignment="1">
      <alignment horizontal="center"/>
    </xf>
    <xf numFmtId="0" fontId="19" fillId="0" borderId="0" xfId="7" applyFont="1" applyAlignment="1">
      <alignment horizontal="center"/>
    </xf>
    <xf numFmtId="0" fontId="20" fillId="0" borderId="0" xfId="7" applyFont="1" applyAlignment="1">
      <alignment horizontal="center"/>
    </xf>
    <xf numFmtId="0" fontId="8" fillId="0" borderId="0" xfId="8"/>
    <xf numFmtId="0" fontId="22" fillId="0" borderId="0" xfId="8" applyFont="1" applyAlignment="1">
      <alignment horizontal="center"/>
    </xf>
    <xf numFmtId="168" fontId="10" fillId="10" borderId="0" xfId="8" applyNumberFormat="1" applyFont="1" applyFill="1"/>
    <xf numFmtId="0" fontId="11" fillId="0" borderId="0" xfId="8" applyFont="1" applyAlignment="1">
      <alignment horizontal="center"/>
    </xf>
    <xf numFmtId="0" fontId="12" fillId="10" borderId="0" xfId="8" applyFont="1" applyFill="1"/>
    <xf numFmtId="0" fontId="12" fillId="0" borderId="0" xfId="8" applyFont="1" applyAlignment="1">
      <alignment horizontal="center"/>
    </xf>
    <xf numFmtId="0" fontId="11" fillId="0" borderId="0" xfId="8" applyFont="1"/>
    <xf numFmtId="168" fontId="12" fillId="0" borderId="0" xfId="8" applyNumberFormat="1" applyFont="1"/>
    <xf numFmtId="168" fontId="12" fillId="10" borderId="0" xfId="8" applyNumberFormat="1" applyFont="1" applyFill="1"/>
    <xf numFmtId="169" fontId="13" fillId="0" borderId="0" xfId="8" applyNumberFormat="1" applyFont="1" applyAlignment="1">
      <alignment horizontal="center"/>
    </xf>
    <xf numFmtId="170" fontId="13" fillId="0" borderId="0" xfId="8" applyNumberFormat="1" applyFont="1" applyAlignment="1">
      <alignment horizontal="center"/>
    </xf>
    <xf numFmtId="0" fontId="12" fillId="0" borderId="0" xfId="8" applyFont="1"/>
    <xf numFmtId="168" fontId="14" fillId="0" borderId="0" xfId="8" applyNumberFormat="1" applyFont="1"/>
    <xf numFmtId="168" fontId="11" fillId="0" borderId="0" xfId="8" applyNumberFormat="1" applyFont="1"/>
    <xf numFmtId="0" fontId="17" fillId="0" borderId="0" xfId="8" applyFont="1" applyAlignment="1">
      <alignment horizontal="center"/>
    </xf>
    <xf numFmtId="169" fontId="11" fillId="0" borderId="0" xfId="8" applyNumberFormat="1" applyFont="1"/>
    <xf numFmtId="168" fontId="15" fillId="0" borderId="0" xfId="8" applyNumberFormat="1" applyFont="1"/>
    <xf numFmtId="169" fontId="16" fillId="11" borderId="0" xfId="8" applyNumberFormat="1" applyFont="1" applyFill="1" applyAlignment="1">
      <alignment horizontal="center"/>
    </xf>
    <xf numFmtId="170" fontId="16" fillId="11" borderId="0" xfId="8" applyNumberFormat="1" applyFont="1" applyFill="1" applyAlignment="1">
      <alignment horizontal="center"/>
    </xf>
    <xf numFmtId="0" fontId="15" fillId="11" borderId="0" xfId="8" applyFont="1" applyFill="1" applyAlignment="1">
      <alignment horizontal="center"/>
    </xf>
    <xf numFmtId="169" fontId="16" fillId="0" borderId="0" xfId="8" applyNumberFormat="1" applyFont="1" applyAlignment="1">
      <alignment horizontal="center"/>
    </xf>
    <xf numFmtId="170" fontId="16" fillId="0" borderId="0" xfId="8" applyNumberFormat="1" applyFont="1" applyAlignment="1">
      <alignment horizontal="center"/>
    </xf>
    <xf numFmtId="171" fontId="14" fillId="0" borderId="0" xfId="8" applyNumberFormat="1" applyFont="1"/>
    <xf numFmtId="168" fontId="15" fillId="11" borderId="0" xfId="8" applyNumberFormat="1" applyFont="1" applyFill="1"/>
    <xf numFmtId="0" fontId="18" fillId="0" borderId="0" xfId="8" applyFont="1" applyAlignment="1">
      <alignment horizontal="center"/>
    </xf>
    <xf numFmtId="0" fontId="19" fillId="0" borderId="0" xfId="8" applyFont="1" applyAlignment="1">
      <alignment horizontal="center"/>
    </xf>
    <xf numFmtId="0" fontId="20" fillId="0" borderId="0" xfId="8" applyFont="1" applyAlignment="1">
      <alignment horizontal="center"/>
    </xf>
    <xf numFmtId="0" fontId="8" fillId="0" borderId="0" xfId="9"/>
    <xf numFmtId="0" fontId="22" fillId="0" borderId="0" xfId="9" applyFont="1" applyAlignment="1">
      <alignment horizontal="center"/>
    </xf>
    <xf numFmtId="168" fontId="10" fillId="10" borderId="0" xfId="9" applyNumberFormat="1" applyFont="1" applyFill="1"/>
    <xf numFmtId="0" fontId="11" fillId="0" borderId="0" xfId="9" applyFont="1" applyAlignment="1">
      <alignment horizontal="center"/>
    </xf>
    <xf numFmtId="0" fontId="12" fillId="10" borderId="0" xfId="9" applyFont="1" applyFill="1"/>
    <xf numFmtId="0" fontId="12" fillId="0" borderId="0" xfId="9" applyFont="1" applyAlignment="1">
      <alignment horizontal="center"/>
    </xf>
    <xf numFmtId="0" fontId="11" fillId="0" borderId="0" xfId="9" applyFont="1"/>
    <xf numFmtId="168" fontId="12" fillId="0" borderId="0" xfId="9" applyNumberFormat="1" applyFont="1"/>
    <xf numFmtId="168" fontId="12" fillId="10" borderId="0" xfId="9" applyNumberFormat="1" applyFont="1" applyFill="1"/>
    <xf numFmtId="169" fontId="13" fillId="0" borderId="0" xfId="9" applyNumberFormat="1" applyFont="1" applyAlignment="1">
      <alignment horizontal="center"/>
    </xf>
    <xf numFmtId="170" fontId="13" fillId="0" borderId="0" xfId="9" applyNumberFormat="1" applyFont="1" applyAlignment="1">
      <alignment horizontal="center"/>
    </xf>
    <xf numFmtId="0" fontId="12" fillId="0" borderId="0" xfId="9" applyFont="1"/>
    <xf numFmtId="168" fontId="14" fillId="0" borderId="0" xfId="9" applyNumberFormat="1" applyFont="1"/>
    <xf numFmtId="168" fontId="11" fillId="0" borderId="0" xfId="9" applyNumberFormat="1" applyFont="1"/>
    <xf numFmtId="0" fontId="17" fillId="0" borderId="0" xfId="9" applyFont="1" applyAlignment="1">
      <alignment horizontal="center"/>
    </xf>
    <xf numFmtId="169" fontId="11" fillId="0" borderId="0" xfId="9" applyNumberFormat="1" applyFont="1"/>
    <xf numFmtId="168" fontId="15" fillId="0" borderId="0" xfId="9" applyNumberFormat="1" applyFont="1"/>
    <xf numFmtId="169" fontId="16" fillId="11" borderId="0" xfId="9" applyNumberFormat="1" applyFont="1" applyFill="1" applyAlignment="1">
      <alignment horizontal="center"/>
    </xf>
    <xf numFmtId="170" fontId="16" fillId="11" borderId="0" xfId="9" applyNumberFormat="1" applyFont="1" applyFill="1" applyAlignment="1">
      <alignment horizontal="center"/>
    </xf>
    <xf numFmtId="0" fontId="15" fillId="11" borderId="0" xfId="9" applyFont="1" applyFill="1" applyAlignment="1">
      <alignment horizontal="center"/>
    </xf>
    <xf numFmtId="169" fontId="16" fillId="0" borderId="0" xfId="9" applyNumberFormat="1" applyFont="1" applyAlignment="1">
      <alignment horizontal="center"/>
    </xf>
    <xf numFmtId="170" fontId="16" fillId="0" borderId="0" xfId="9" applyNumberFormat="1" applyFont="1" applyAlignment="1">
      <alignment horizontal="center"/>
    </xf>
    <xf numFmtId="171" fontId="14" fillId="0" borderId="0" xfId="9" applyNumberFormat="1" applyFont="1"/>
    <xf numFmtId="168" fontId="15" fillId="11" borderId="0" xfId="9" applyNumberFormat="1" applyFont="1" applyFill="1"/>
    <xf numFmtId="0" fontId="18" fillId="0" borderId="0" xfId="9" applyFont="1" applyAlignment="1">
      <alignment horizontal="center"/>
    </xf>
    <xf numFmtId="0" fontId="19" fillId="0" borderId="0" xfId="9" applyFont="1" applyAlignment="1">
      <alignment horizontal="center"/>
    </xf>
    <xf numFmtId="0" fontId="20" fillId="0" borderId="0" xfId="9" applyFont="1" applyAlignment="1">
      <alignment horizontal="center"/>
    </xf>
    <xf numFmtId="0" fontId="8" fillId="0" borderId="0" xfId="10"/>
    <xf numFmtId="0" fontId="22" fillId="0" borderId="0" xfId="10" applyFont="1" applyAlignment="1">
      <alignment horizontal="center"/>
    </xf>
    <xf numFmtId="168" fontId="10" fillId="10" borderId="0" xfId="10" applyNumberFormat="1" applyFont="1" applyFill="1"/>
    <xf numFmtId="0" fontId="11" fillId="0" borderId="0" xfId="10" applyFont="1" applyAlignment="1">
      <alignment horizontal="center"/>
    </xf>
    <xf numFmtId="0" fontId="12" fillId="10" borderId="0" xfId="10" applyFont="1" applyFill="1"/>
    <xf numFmtId="0" fontId="12" fillId="0" borderId="0" xfId="10" applyFont="1" applyAlignment="1">
      <alignment horizontal="center"/>
    </xf>
    <xf numFmtId="0" fontId="11" fillId="0" borderId="0" xfId="10" applyFont="1"/>
    <xf numFmtId="168" fontId="12" fillId="0" borderId="0" xfId="10" applyNumberFormat="1" applyFont="1"/>
    <xf numFmtId="168" fontId="12" fillId="10" borderId="0" xfId="10" applyNumberFormat="1" applyFont="1" applyFill="1"/>
    <xf numFmtId="169" fontId="13" fillId="0" borderId="0" xfId="10" applyNumberFormat="1" applyFont="1" applyAlignment="1">
      <alignment horizontal="center"/>
    </xf>
    <xf numFmtId="170" fontId="13" fillId="0" borderId="0" xfId="10" applyNumberFormat="1" applyFont="1" applyAlignment="1">
      <alignment horizontal="center"/>
    </xf>
    <xf numFmtId="0" fontId="12" fillId="0" borderId="0" xfId="10" applyFont="1"/>
    <xf numFmtId="168" fontId="14" fillId="0" borderId="0" xfId="10" applyNumberFormat="1" applyFont="1"/>
    <xf numFmtId="168" fontId="11" fillId="0" borderId="0" xfId="10" applyNumberFormat="1" applyFont="1"/>
    <xf numFmtId="0" fontId="17" fillId="0" borderId="0" xfId="10" applyFont="1" applyAlignment="1">
      <alignment horizontal="center"/>
    </xf>
    <xf numFmtId="169" fontId="11" fillId="0" borderId="0" xfId="10" applyNumberFormat="1" applyFont="1"/>
    <xf numFmtId="168" fontId="15" fillId="0" borderId="0" xfId="10" applyNumberFormat="1" applyFont="1"/>
    <xf numFmtId="169" fontId="16" fillId="11" borderId="0" xfId="10" applyNumberFormat="1" applyFont="1" applyFill="1" applyAlignment="1">
      <alignment horizontal="center"/>
    </xf>
    <xf numFmtId="170" fontId="16" fillId="11" borderId="0" xfId="10" applyNumberFormat="1" applyFont="1" applyFill="1" applyAlignment="1">
      <alignment horizontal="center"/>
    </xf>
    <xf numFmtId="0" fontId="15" fillId="11" borderId="0" xfId="10" applyFont="1" applyFill="1" applyAlignment="1">
      <alignment horizontal="center"/>
    </xf>
    <xf numFmtId="169" fontId="16" fillId="0" borderId="0" xfId="10" applyNumberFormat="1" applyFont="1" applyAlignment="1">
      <alignment horizontal="center"/>
    </xf>
    <xf numFmtId="170" fontId="16" fillId="0" borderId="0" xfId="10" applyNumberFormat="1" applyFont="1" applyAlignment="1">
      <alignment horizontal="center"/>
    </xf>
    <xf numFmtId="171" fontId="14" fillId="0" borderId="0" xfId="10" applyNumberFormat="1" applyFont="1"/>
    <xf numFmtId="168" fontId="15" fillId="11" borderId="0" xfId="10" applyNumberFormat="1" applyFont="1" applyFill="1"/>
    <xf numFmtId="0" fontId="18" fillId="0" borderId="0" xfId="10" applyFont="1" applyAlignment="1">
      <alignment horizontal="center"/>
    </xf>
    <xf numFmtId="0" fontId="19" fillId="0" borderId="0" xfId="10" applyFont="1" applyAlignment="1">
      <alignment horizontal="center"/>
    </xf>
    <xf numFmtId="0" fontId="20" fillId="0" borderId="0" xfId="10" applyFont="1" applyAlignment="1">
      <alignment horizontal="center"/>
    </xf>
    <xf numFmtId="0" fontId="8" fillId="0" borderId="0" xfId="11"/>
    <xf numFmtId="0" fontId="22" fillId="0" borderId="0" xfId="11" applyFont="1" applyAlignment="1">
      <alignment horizontal="center"/>
    </xf>
    <xf numFmtId="168" fontId="10" fillId="10" borderId="0" xfId="11" applyNumberFormat="1" applyFont="1" applyFill="1"/>
    <xf numFmtId="0" fontId="11" fillId="0" borderId="0" xfId="11" applyFont="1" applyAlignment="1">
      <alignment horizontal="center"/>
    </xf>
    <xf numFmtId="0" fontId="12" fillId="10" borderId="0" xfId="11" applyFont="1" applyFill="1"/>
    <xf numFmtId="0" fontId="12" fillId="0" borderId="0" xfId="11" applyFont="1" applyAlignment="1">
      <alignment horizontal="center"/>
    </xf>
    <xf numFmtId="0" fontId="11" fillId="0" borderId="0" xfId="11" applyFont="1"/>
    <xf numFmtId="168" fontId="12" fillId="0" borderId="0" xfId="11" applyNumberFormat="1" applyFont="1"/>
    <xf numFmtId="168" fontId="12" fillId="10" borderId="0" xfId="11" applyNumberFormat="1" applyFont="1" applyFill="1"/>
    <xf numFmtId="169" fontId="13" fillId="0" borderId="0" xfId="11" applyNumberFormat="1" applyFont="1" applyAlignment="1">
      <alignment horizontal="center"/>
    </xf>
    <xf numFmtId="170" fontId="13" fillId="0" borderId="0" xfId="11" applyNumberFormat="1" applyFont="1" applyAlignment="1">
      <alignment horizontal="center"/>
    </xf>
    <xf numFmtId="0" fontId="12" fillId="0" borderId="0" xfId="11" applyFont="1"/>
    <xf numFmtId="168" fontId="14" fillId="0" borderId="0" xfId="11" applyNumberFormat="1" applyFont="1"/>
    <xf numFmtId="168" fontId="11" fillId="0" borderId="0" xfId="11" applyNumberFormat="1" applyFont="1"/>
    <xf numFmtId="0" fontId="17" fillId="0" borderId="0" xfId="11" applyFont="1" applyAlignment="1">
      <alignment horizontal="center"/>
    </xf>
    <xf numFmtId="169" fontId="11" fillId="0" borderId="0" xfId="11" applyNumberFormat="1" applyFont="1"/>
    <xf numFmtId="168" fontId="15" fillId="0" borderId="0" xfId="11" applyNumberFormat="1" applyFont="1"/>
    <xf numFmtId="169" fontId="16" fillId="11" borderId="0" xfId="11" applyNumberFormat="1" applyFont="1" applyFill="1" applyAlignment="1">
      <alignment horizontal="center"/>
    </xf>
    <xf numFmtId="170" fontId="16" fillId="11" borderId="0" xfId="11" applyNumberFormat="1" applyFont="1" applyFill="1" applyAlignment="1">
      <alignment horizontal="center"/>
    </xf>
    <xf numFmtId="0" fontId="15" fillId="11" borderId="0" xfId="11" applyFont="1" applyFill="1" applyAlignment="1">
      <alignment horizontal="center"/>
    </xf>
    <xf numFmtId="169" fontId="16" fillId="0" borderId="0" xfId="11" applyNumberFormat="1" applyFont="1" applyAlignment="1">
      <alignment horizontal="center"/>
    </xf>
    <xf numFmtId="170" fontId="16" fillId="0" borderId="0" xfId="11" applyNumberFormat="1" applyFont="1" applyAlignment="1">
      <alignment horizontal="center"/>
    </xf>
    <xf numFmtId="171" fontId="14" fillId="0" borderId="0" xfId="11" applyNumberFormat="1" applyFont="1"/>
    <xf numFmtId="168" fontId="15" fillId="11" borderId="0" xfId="11" applyNumberFormat="1" applyFont="1" applyFill="1"/>
    <xf numFmtId="0" fontId="18" fillId="0" borderId="0" xfId="11" applyFont="1" applyAlignment="1">
      <alignment horizontal="center"/>
    </xf>
    <xf numFmtId="0" fontId="19" fillId="0" borderId="0" xfId="11" applyFont="1" applyAlignment="1">
      <alignment horizontal="center"/>
    </xf>
    <xf numFmtId="0" fontId="20" fillId="0" borderId="0" xfId="11" applyFont="1" applyAlignment="1">
      <alignment horizontal="center"/>
    </xf>
    <xf numFmtId="0" fontId="8" fillId="0" borderId="0" xfId="12"/>
    <xf numFmtId="0" fontId="22" fillId="0" borderId="0" xfId="12" applyFont="1" applyAlignment="1">
      <alignment horizontal="center"/>
    </xf>
    <xf numFmtId="168" fontId="10" fillId="10" borderId="0" xfId="12" applyNumberFormat="1" applyFont="1" applyFill="1"/>
    <xf numFmtId="0" fontId="11" fillId="0" borderId="0" xfId="12" applyFont="1" applyAlignment="1">
      <alignment horizontal="center"/>
    </xf>
    <xf numFmtId="0" fontId="12" fillId="10" borderId="0" xfId="12" applyFont="1" applyFill="1"/>
    <xf numFmtId="0" fontId="12" fillId="0" borderId="0" xfId="12" applyFont="1" applyAlignment="1">
      <alignment horizontal="center"/>
    </xf>
    <xf numFmtId="0" fontId="11" fillId="0" borderId="0" xfId="12" applyFont="1"/>
    <xf numFmtId="168" fontId="12" fillId="0" borderId="0" xfId="12" applyNumberFormat="1" applyFont="1"/>
    <xf numFmtId="168" fontId="12" fillId="10" borderId="0" xfId="12" applyNumberFormat="1" applyFont="1" applyFill="1"/>
    <xf numFmtId="169" fontId="13" fillId="0" borderId="0" xfId="12" applyNumberFormat="1" applyFont="1" applyAlignment="1">
      <alignment horizontal="center"/>
    </xf>
    <xf numFmtId="170" fontId="13" fillId="0" borderId="0" xfId="12" applyNumberFormat="1" applyFont="1" applyAlignment="1">
      <alignment horizontal="center"/>
    </xf>
    <xf numFmtId="0" fontId="12" fillId="0" borderId="0" xfId="12" applyFont="1"/>
    <xf numFmtId="168" fontId="14" fillId="0" borderId="0" xfId="12" applyNumberFormat="1" applyFont="1"/>
    <xf numFmtId="168" fontId="11" fillId="0" borderId="0" xfId="12" applyNumberFormat="1" applyFont="1"/>
    <xf numFmtId="0" fontId="17" fillId="0" borderId="0" xfId="12" applyFont="1" applyAlignment="1">
      <alignment horizontal="center"/>
    </xf>
    <xf numFmtId="169" fontId="11" fillId="0" borderId="0" xfId="12" applyNumberFormat="1" applyFont="1"/>
    <xf numFmtId="168" fontId="15" fillId="0" borderId="0" xfId="12" applyNumberFormat="1" applyFont="1"/>
    <xf numFmtId="169" fontId="16" fillId="11" borderId="0" xfId="12" applyNumberFormat="1" applyFont="1" applyFill="1" applyAlignment="1">
      <alignment horizontal="center"/>
    </xf>
    <xf numFmtId="170" fontId="16" fillId="11" borderId="0" xfId="12" applyNumberFormat="1" applyFont="1" applyFill="1" applyAlignment="1">
      <alignment horizontal="center"/>
    </xf>
    <xf numFmtId="0" fontId="15" fillId="11" borderId="0" xfId="12" applyFont="1" applyFill="1" applyAlignment="1">
      <alignment horizontal="center"/>
    </xf>
    <xf numFmtId="169" fontId="16" fillId="0" borderId="0" xfId="12" applyNumberFormat="1" applyFont="1" applyAlignment="1">
      <alignment horizontal="center"/>
    </xf>
    <xf numFmtId="170" fontId="16" fillId="0" borderId="0" xfId="12" applyNumberFormat="1" applyFont="1" applyAlignment="1">
      <alignment horizontal="center"/>
    </xf>
    <xf numFmtId="171" fontId="14" fillId="0" borderId="0" xfId="12" applyNumberFormat="1" applyFont="1"/>
    <xf numFmtId="168" fontId="15" fillId="11" borderId="0" xfId="12" applyNumberFormat="1" applyFont="1" applyFill="1"/>
    <xf numFmtId="0" fontId="18" fillId="0" borderId="0" xfId="12" applyFont="1" applyAlignment="1">
      <alignment horizontal="center"/>
    </xf>
    <xf numFmtId="0" fontId="19" fillId="0" borderId="0" xfId="12" applyFont="1" applyAlignment="1">
      <alignment horizontal="center"/>
    </xf>
    <xf numFmtId="0" fontId="20" fillId="0" borderId="0" xfId="12" applyFont="1" applyAlignment="1">
      <alignment horizontal="center"/>
    </xf>
    <xf numFmtId="0" fontId="8" fillId="0" borderId="0" xfId="13"/>
    <xf numFmtId="0" fontId="22" fillId="0" borderId="0" xfId="13" applyFont="1" applyAlignment="1">
      <alignment horizontal="center"/>
    </xf>
    <xf numFmtId="168" fontId="10" fillId="10" borderId="0" xfId="13" applyNumberFormat="1" applyFont="1" applyFill="1"/>
    <xf numFmtId="0" fontId="11" fillId="0" borderId="0" xfId="13" applyFont="1" applyAlignment="1">
      <alignment horizontal="center"/>
    </xf>
    <xf numFmtId="0" fontId="12" fillId="10" borderId="0" xfId="13" applyFont="1" applyFill="1"/>
    <xf numFmtId="0" fontId="12" fillId="0" borderId="0" xfId="13" applyFont="1" applyAlignment="1">
      <alignment horizontal="center"/>
    </xf>
    <xf numFmtId="0" fontId="11" fillId="0" borderId="0" xfId="13" applyFont="1"/>
    <xf numFmtId="168" fontId="12" fillId="0" borderId="0" xfId="13" applyNumberFormat="1" applyFont="1"/>
    <xf numFmtId="168" fontId="12" fillId="10" borderId="0" xfId="13" applyNumberFormat="1" applyFont="1" applyFill="1"/>
    <xf numFmtId="169" fontId="13" fillId="0" borderId="0" xfId="13" applyNumberFormat="1" applyFont="1" applyAlignment="1">
      <alignment horizontal="center"/>
    </xf>
    <xf numFmtId="170" fontId="13" fillId="0" borderId="0" xfId="13" applyNumberFormat="1" applyFont="1" applyAlignment="1">
      <alignment horizontal="center"/>
    </xf>
    <xf numFmtId="0" fontId="12" fillId="0" borderId="0" xfId="13" applyFont="1"/>
    <xf numFmtId="168" fontId="14" fillId="0" borderId="0" xfId="13" applyNumberFormat="1" applyFont="1"/>
    <xf numFmtId="168" fontId="11" fillId="0" borderId="0" xfId="13" applyNumberFormat="1" applyFont="1"/>
    <xf numFmtId="0" fontId="17" fillId="0" borderId="0" xfId="13" applyFont="1" applyAlignment="1">
      <alignment horizontal="center"/>
    </xf>
    <xf numFmtId="169" fontId="11" fillId="0" borderId="0" xfId="13" applyNumberFormat="1" applyFont="1"/>
    <xf numFmtId="168" fontId="15" fillId="0" borderId="0" xfId="13" applyNumberFormat="1" applyFont="1"/>
    <xf numFmtId="169" fontId="16" fillId="11" borderId="0" xfId="13" applyNumberFormat="1" applyFont="1" applyFill="1" applyAlignment="1">
      <alignment horizontal="center"/>
    </xf>
    <xf numFmtId="170" fontId="16" fillId="11" borderId="0" xfId="13" applyNumberFormat="1" applyFont="1" applyFill="1" applyAlignment="1">
      <alignment horizontal="center"/>
    </xf>
    <xf numFmtId="0" fontId="15" fillId="11" borderId="0" xfId="13" applyFont="1" applyFill="1" applyAlignment="1">
      <alignment horizontal="center"/>
    </xf>
    <xf numFmtId="169" fontId="16" fillId="0" borderId="0" xfId="13" applyNumberFormat="1" applyFont="1" applyAlignment="1">
      <alignment horizontal="center"/>
    </xf>
    <xf numFmtId="170" fontId="16" fillId="0" borderId="0" xfId="13" applyNumberFormat="1" applyFont="1" applyAlignment="1">
      <alignment horizontal="center"/>
    </xf>
    <xf numFmtId="171" fontId="14" fillId="0" borderId="0" xfId="13" applyNumberFormat="1" applyFont="1"/>
    <xf numFmtId="168" fontId="15" fillId="11" borderId="0" xfId="13" applyNumberFormat="1" applyFont="1" applyFill="1"/>
    <xf numFmtId="0" fontId="18" fillId="0" borderId="0" xfId="13" applyFont="1" applyAlignment="1">
      <alignment horizontal="center"/>
    </xf>
    <xf numFmtId="0" fontId="19" fillId="0" borderId="0" xfId="13" applyFont="1" applyAlignment="1">
      <alignment horizontal="center"/>
    </xf>
    <xf numFmtId="0" fontId="20" fillId="0" borderId="0" xfId="13" applyFont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2" fillId="13" borderId="5" xfId="0" applyFont="1" applyFill="1" applyBorder="1"/>
    <xf numFmtId="3" fontId="2" fillId="13" borderId="5" xfId="0" applyNumberFormat="1" applyFont="1" applyFill="1" applyBorder="1"/>
    <xf numFmtId="3" fontId="2" fillId="13" borderId="6" xfId="0" applyNumberFormat="1" applyFont="1" applyFill="1" applyBorder="1"/>
    <xf numFmtId="0" fontId="6" fillId="13" borderId="4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2" fillId="13" borderId="6" xfId="0" applyFont="1" applyFill="1" applyBorder="1"/>
    <xf numFmtId="165" fontId="2" fillId="0" borderId="0" xfId="0" applyNumberFormat="1" applyFont="1"/>
    <xf numFmtId="3" fontId="5" fillId="0" borderId="0" xfId="0" applyNumberFormat="1" applyFont="1"/>
    <xf numFmtId="167" fontId="2" fillId="0" borderId="0" xfId="0" applyNumberFormat="1" applyFont="1" applyAlignment="1">
      <alignment horizontal="left"/>
    </xf>
    <xf numFmtId="167" fontId="2" fillId="0" borderId="0" xfId="0" applyNumberFormat="1" applyFont="1"/>
    <xf numFmtId="167" fontId="3" fillId="0" borderId="0" xfId="1" applyNumberFormat="1" applyFont="1"/>
    <xf numFmtId="0" fontId="2" fillId="8" borderId="0" xfId="2" applyFont="1" applyFill="1"/>
    <xf numFmtId="0" fontId="2" fillId="0" borderId="0" xfId="2" applyFont="1"/>
    <xf numFmtId="0" fontId="2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center"/>
    </xf>
    <xf numFmtId="0" fontId="3" fillId="0" borderId="0" xfId="2" applyFont="1"/>
    <xf numFmtId="0" fontId="29" fillId="0" borderId="0" xfId="2" applyFont="1"/>
    <xf numFmtId="0" fontId="3" fillId="0" borderId="0" xfId="2" applyFont="1" applyAlignment="1">
      <alignment horizontal="center"/>
    </xf>
    <xf numFmtId="170" fontId="30" fillId="0" borderId="0" xfId="2" applyNumberFormat="1" applyFont="1" applyAlignment="1">
      <alignment horizontal="center"/>
    </xf>
    <xf numFmtId="169" fontId="30" fillId="0" borderId="0" xfId="2" applyNumberFormat="1" applyFont="1" applyAlignment="1">
      <alignment horizontal="center"/>
    </xf>
    <xf numFmtId="168" fontId="3" fillId="0" borderId="0" xfId="2" applyNumberFormat="1" applyFont="1"/>
    <xf numFmtId="168" fontId="2" fillId="0" borderId="0" xfId="2" applyNumberFormat="1" applyFont="1"/>
    <xf numFmtId="0" fontId="3" fillId="9" borderId="0" xfId="2" applyFont="1" applyFill="1" applyAlignment="1">
      <alignment horizontal="center"/>
    </xf>
    <xf numFmtId="0" fontId="30" fillId="0" borderId="0" xfId="2" applyFont="1" applyAlignment="1">
      <alignment horizontal="center"/>
    </xf>
    <xf numFmtId="0" fontId="3" fillId="8" borderId="0" xfId="2" applyFont="1" applyFill="1"/>
    <xf numFmtId="168" fontId="3" fillId="8" borderId="0" xfId="2" applyNumberFormat="1" applyFont="1" applyFill="1"/>
    <xf numFmtId="168" fontId="31" fillId="8" borderId="0" xfId="2" applyNumberFormat="1" applyFont="1" applyFill="1"/>
    <xf numFmtId="0" fontId="3" fillId="0" borderId="0" xfId="3" applyFont="1" applyAlignment="1">
      <alignment horizontal="center"/>
    </xf>
    <xf numFmtId="0" fontId="2" fillId="0" borderId="0" xfId="3" applyFont="1"/>
    <xf numFmtId="0" fontId="2" fillId="0" borderId="0" xfId="3" applyFont="1" applyAlignment="1">
      <alignment horizontal="center"/>
    </xf>
    <xf numFmtId="168" fontId="2" fillId="0" borderId="0" xfId="3" applyNumberFormat="1" applyFont="1"/>
    <xf numFmtId="0" fontId="5" fillId="0" borderId="0" xfId="3" applyFont="1" applyAlignment="1">
      <alignment horizontal="center"/>
    </xf>
    <xf numFmtId="0" fontId="27" fillId="0" borderId="0" xfId="3" applyFont="1" applyAlignment="1">
      <alignment horizontal="center"/>
    </xf>
    <xf numFmtId="0" fontId="28" fillId="0" borderId="0" xfId="3" applyFont="1" applyAlignment="1">
      <alignment horizontal="center"/>
    </xf>
    <xf numFmtId="0" fontId="3" fillId="0" borderId="0" xfId="3" applyFont="1"/>
    <xf numFmtId="169" fontId="2" fillId="0" borderId="0" xfId="3" applyNumberFormat="1" applyFont="1"/>
    <xf numFmtId="0" fontId="29" fillId="0" borderId="0" xfId="3" applyFont="1" applyAlignment="1">
      <alignment horizontal="center"/>
    </xf>
    <xf numFmtId="0" fontId="3" fillId="11" borderId="0" xfId="3" applyFont="1" applyFill="1" applyAlignment="1">
      <alignment horizontal="center"/>
    </xf>
    <xf numFmtId="170" fontId="30" fillId="0" borderId="0" xfId="3" applyNumberFormat="1" applyFont="1" applyAlignment="1">
      <alignment horizontal="center"/>
    </xf>
    <xf numFmtId="169" fontId="30" fillId="0" borderId="0" xfId="3" applyNumberFormat="1" applyFont="1" applyAlignment="1">
      <alignment horizontal="center"/>
    </xf>
    <xf numFmtId="168" fontId="3" fillId="0" borderId="0" xfId="3" applyNumberFormat="1" applyFont="1"/>
    <xf numFmtId="0" fontId="30" fillId="0" borderId="0" xfId="3" applyFont="1" applyAlignment="1">
      <alignment horizontal="center"/>
    </xf>
    <xf numFmtId="0" fontId="3" fillId="10" borderId="0" xfId="3" applyFont="1" applyFill="1"/>
    <xf numFmtId="168" fontId="3" fillId="10" borderId="0" xfId="3" applyNumberFormat="1" applyFont="1" applyFill="1"/>
    <xf numFmtId="168" fontId="31" fillId="10" borderId="0" xfId="3" applyNumberFormat="1" applyFont="1" applyFill="1"/>
    <xf numFmtId="0" fontId="9" fillId="0" borderId="0" xfId="0" applyFont="1"/>
    <xf numFmtId="0" fontId="9" fillId="0" borderId="0" xfId="0" applyFont="1" applyAlignment="1">
      <alignment horizontal="center"/>
    </xf>
    <xf numFmtId="0" fontId="9" fillId="15" borderId="0" xfId="0" applyFont="1" applyFill="1" applyAlignment="1">
      <alignment horizontal="center"/>
    </xf>
    <xf numFmtId="174" fontId="25" fillId="0" borderId="0" xfId="0" applyNumberFormat="1" applyFont="1" applyAlignment="1">
      <alignment horizontal="center"/>
    </xf>
    <xf numFmtId="174" fontId="25" fillId="15" borderId="0" xfId="0" applyNumberFormat="1" applyFont="1" applyFill="1" applyAlignment="1">
      <alignment horizontal="center"/>
    </xf>
    <xf numFmtId="0" fontId="9" fillId="15" borderId="0" xfId="0" applyFont="1" applyFill="1"/>
    <xf numFmtId="0" fontId="25" fillId="0" borderId="0" xfId="0" applyFont="1"/>
    <xf numFmtId="173" fontId="9" fillId="0" borderId="0" xfId="1" applyNumberFormat="1" applyFont="1"/>
    <xf numFmtId="173" fontId="9" fillId="15" borderId="0" xfId="1" applyNumberFormat="1" applyFont="1" applyFill="1"/>
    <xf numFmtId="173" fontId="25" fillId="0" borderId="0" xfId="1" applyNumberFormat="1" applyFont="1"/>
    <xf numFmtId="173" fontId="9" fillId="15" borderId="0" xfId="0" applyNumberFormat="1" applyFont="1" applyFill="1"/>
    <xf numFmtId="173" fontId="9" fillId="0" borderId="0" xfId="0" applyNumberFormat="1" applyFont="1"/>
    <xf numFmtId="167" fontId="32" fillId="0" borderId="0" xfId="1" applyNumberFormat="1" applyFont="1"/>
    <xf numFmtId="167" fontId="24" fillId="0" borderId="0" xfId="1" applyNumberFormat="1" applyFont="1"/>
    <xf numFmtId="167" fontId="24" fillId="15" borderId="0" xfId="1" applyNumberFormat="1" applyFont="1" applyFill="1"/>
    <xf numFmtId="173" fontId="25" fillId="15" borderId="0" xfId="1" applyNumberFormat="1" applyFont="1" applyFill="1"/>
    <xf numFmtId="167" fontId="9" fillId="0" borderId="0" xfId="1" applyNumberFormat="1" applyFont="1"/>
    <xf numFmtId="167" fontId="9" fillId="15" borderId="0" xfId="1" applyNumberFormat="1" applyFont="1" applyFill="1"/>
    <xf numFmtId="167" fontId="9" fillId="0" borderId="0" xfId="1" applyNumberFormat="1" applyFont="1" applyFill="1"/>
    <xf numFmtId="167" fontId="9" fillId="15" borderId="0" xfId="0" applyNumberFormat="1" applyFont="1" applyFill="1"/>
    <xf numFmtId="167" fontId="25" fillId="0" borderId="0" xfId="1" applyNumberFormat="1" applyFont="1"/>
    <xf numFmtId="173" fontId="25" fillId="0" borderId="0" xfId="0" applyNumberFormat="1" applyFont="1"/>
    <xf numFmtId="0" fontId="25" fillId="0" borderId="0" xfId="0" applyFont="1" applyAlignment="1">
      <alignment horizontal="center"/>
    </xf>
    <xf numFmtId="0" fontId="25" fillId="15" borderId="0" xfId="0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2" fillId="13" borderId="0" xfId="0" applyFont="1" applyFill="1"/>
    <xf numFmtId="3" fontId="2" fillId="13" borderId="0" xfId="0" applyNumberFormat="1" applyFont="1" applyFill="1"/>
    <xf numFmtId="0" fontId="3" fillId="13" borderId="0" xfId="0" applyFont="1" applyFill="1" applyAlignment="1">
      <alignment horizontal="center"/>
    </xf>
    <xf numFmtId="167" fontId="2" fillId="15" borderId="0" xfId="1" applyNumberFormat="1" applyFont="1" applyFill="1"/>
    <xf numFmtId="167" fontId="3" fillId="15" borderId="0" xfId="1" applyNumberFormat="1" applyFont="1" applyFill="1"/>
    <xf numFmtId="0" fontId="34" fillId="0" borderId="0" xfId="15"/>
    <xf numFmtId="0" fontId="36" fillId="0" borderId="0" xfId="15" applyFont="1"/>
    <xf numFmtId="176" fontId="39" fillId="0" borderId="0" xfId="21" applyFont="1" applyFill="1" applyBorder="1" applyAlignment="1">
      <alignment horizontal="right" vertical="center" indent="1"/>
    </xf>
    <xf numFmtId="14" fontId="42" fillId="0" borderId="0" xfId="17" applyFont="1" applyFill="1" applyBorder="1" applyAlignment="1">
      <alignment horizontal="right" indent="1"/>
    </xf>
    <xf numFmtId="0" fontId="43" fillId="0" borderId="0" xfId="22" applyFont="1" applyBorder="1">
      <alignment vertical="center"/>
    </xf>
    <xf numFmtId="14" fontId="44" fillId="0" borderId="10" xfId="17" applyFont="1" applyFill="1" applyBorder="1" applyAlignment="1">
      <alignment horizontal="right" vertical="center" indent="1"/>
    </xf>
    <xf numFmtId="0" fontId="39" fillId="0" borderId="12" xfId="22" applyFont="1" applyBorder="1">
      <alignment vertical="center"/>
    </xf>
    <xf numFmtId="1" fontId="44" fillId="0" borderId="14" xfId="18" applyFont="1" applyFill="1" applyBorder="1" applyAlignment="1">
      <alignment horizontal="right" vertical="center" indent="1"/>
    </xf>
    <xf numFmtId="10" fontId="44" fillId="0" borderId="14" xfId="24" applyFont="1" applyFill="1" applyBorder="1" applyAlignment="1">
      <alignment horizontal="right" vertical="center" indent="1"/>
    </xf>
    <xf numFmtId="0" fontId="45" fillId="0" borderId="0" xfId="25" applyFill="1" applyBorder="1">
      <alignment vertical="center"/>
    </xf>
    <xf numFmtId="0" fontId="45" fillId="0" borderId="0" xfId="25" applyBorder="1">
      <alignment vertical="center"/>
    </xf>
    <xf numFmtId="0" fontId="46" fillId="0" borderId="0" xfId="25" applyFont="1" applyFill="1" applyBorder="1">
      <alignment vertical="center"/>
    </xf>
    <xf numFmtId="0" fontId="45" fillId="0" borderId="7" xfId="25" applyBorder="1" applyAlignment="1">
      <alignment horizontal="left" vertical="center" indent="1"/>
    </xf>
    <xf numFmtId="0" fontId="47" fillId="0" borderId="7" xfId="25" applyFont="1" applyBorder="1" applyAlignment="1">
      <alignment horizontal="left" vertical="center" indent="1"/>
    </xf>
    <xf numFmtId="0" fontId="46" fillId="0" borderId="7" xfId="25" applyFont="1" applyBorder="1" applyAlignment="1">
      <alignment horizontal="left" vertical="center" indent="1"/>
    </xf>
    <xf numFmtId="0" fontId="21" fillId="0" borderId="0" xfId="15" applyFont="1"/>
    <xf numFmtId="0" fontId="49" fillId="0" borderId="0" xfId="26" applyFont="1" applyFill="1" applyBorder="1" applyAlignment="1">
      <alignment vertical="center" wrapText="1"/>
    </xf>
    <xf numFmtId="0" fontId="2" fillId="14" borderId="0" xfId="0" applyFont="1" applyFill="1" applyAlignment="1">
      <alignment horizontal="left"/>
    </xf>
    <xf numFmtId="3" fontId="3" fillId="13" borderId="5" xfId="0" applyNumberFormat="1" applyFont="1" applyFill="1" applyBorder="1"/>
    <xf numFmtId="3" fontId="3" fillId="13" borderId="0" xfId="0" applyNumberFormat="1" applyFont="1" applyFill="1"/>
    <xf numFmtId="0" fontId="3" fillId="6" borderId="0" xfId="0" applyFont="1" applyFill="1" applyAlignment="1">
      <alignment horizontal="left"/>
    </xf>
    <xf numFmtId="0" fontId="40" fillId="0" borderId="0" xfId="22" applyFont="1" applyBorder="1" applyAlignment="1">
      <alignment horizontal="left" vertical="center" indent="1"/>
    </xf>
    <xf numFmtId="0" fontId="40" fillId="0" borderId="0" xfId="20" applyFont="1" applyFill="1" applyBorder="1" applyAlignment="1">
      <alignment horizontal="left" vertical="top" indent="1"/>
    </xf>
    <xf numFmtId="0" fontId="39" fillId="0" borderId="0" xfId="20" applyFont="1" applyFill="1" applyBorder="1" applyAlignment="1">
      <alignment horizontal="right" vertical="center" indent="1"/>
    </xf>
    <xf numFmtId="164" fontId="34" fillId="0" borderId="0" xfId="15" applyNumberFormat="1"/>
    <xf numFmtId="3" fontId="39" fillId="0" borderId="0" xfId="21" applyNumberFormat="1" applyFont="1" applyFill="1" applyBorder="1" applyAlignment="1">
      <alignment horizontal="right" vertical="center" indent="1"/>
    </xf>
    <xf numFmtId="0" fontId="38" fillId="0" borderId="0" xfId="19" applyFont="1" applyFill="1">
      <alignment horizontal="center" vertical="center" wrapText="1"/>
    </xf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wrapText="1"/>
    </xf>
    <xf numFmtId="179" fontId="44" fillId="0" borderId="18" xfId="21" applyNumberFormat="1" applyFont="1" applyFill="1" applyBorder="1" applyAlignment="1">
      <alignment horizontal="right" vertical="center" indent="1"/>
    </xf>
    <xf numFmtId="0" fontId="34" fillId="0" borderId="20" xfId="15" applyBorder="1"/>
    <xf numFmtId="0" fontId="34" fillId="0" borderId="0" xfId="15" applyAlignment="1">
      <alignment vertical="center"/>
    </xf>
    <xf numFmtId="1" fontId="36" fillId="0" borderId="0" xfId="18" applyFont="1" applyFill="1" applyBorder="1" applyAlignment="1">
      <alignment horizontal="center" vertical="center"/>
    </xf>
    <xf numFmtId="176" fontId="36" fillId="0" borderId="0" xfId="16" applyFont="1" applyFill="1" applyBorder="1" applyAlignment="1">
      <alignment horizontal="right" vertical="center" indent="2"/>
    </xf>
    <xf numFmtId="0" fontId="34" fillId="0" borderId="0" xfId="15" applyAlignment="1">
      <alignment vertical="center" wrapText="1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right" vertical="center"/>
    </xf>
    <xf numFmtId="9" fontId="34" fillId="0" borderId="0" xfId="27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0" fontId="30" fillId="0" borderId="0" xfId="0" applyFont="1" applyAlignment="1">
      <alignment horizontal="left"/>
    </xf>
    <xf numFmtId="3" fontId="30" fillId="0" borderId="0" xfId="0" applyNumberFormat="1" applyFont="1"/>
    <xf numFmtId="0" fontId="30" fillId="0" borderId="0" xfId="0" applyFont="1"/>
    <xf numFmtId="10" fontId="30" fillId="0" borderId="0" xfId="0" applyNumberFormat="1" applyFont="1"/>
    <xf numFmtId="0" fontId="51" fillId="0" borderId="0" xfId="0" applyFont="1" applyAlignment="1">
      <alignment horizontal="left"/>
    </xf>
    <xf numFmtId="3" fontId="51" fillId="0" borderId="0" xfId="0" applyNumberFormat="1" applyFont="1"/>
    <xf numFmtId="14" fontId="51" fillId="0" borderId="0" xfId="0" applyNumberFormat="1" applyFont="1"/>
    <xf numFmtId="0" fontId="30" fillId="6" borderId="0" xfId="0" applyFont="1" applyFill="1"/>
    <xf numFmtId="3" fontId="30" fillId="2" borderId="0" xfId="0" applyNumberFormat="1" applyFont="1" applyFill="1"/>
    <xf numFmtId="10" fontId="30" fillId="2" borderId="0" xfId="0" applyNumberFormat="1" applyFont="1" applyFill="1"/>
    <xf numFmtId="0" fontId="51" fillId="0" borderId="0" xfId="0" applyFont="1"/>
    <xf numFmtId="0" fontId="3" fillId="7" borderId="0" xfId="0" applyFont="1" applyFill="1"/>
    <xf numFmtId="167" fontId="3" fillId="7" borderId="0" xfId="1" applyNumberFormat="1" applyFont="1" applyFill="1"/>
    <xf numFmtId="166" fontId="51" fillId="0" borderId="0" xfId="0" applyNumberFormat="1" applyFont="1"/>
    <xf numFmtId="43" fontId="9" fillId="0" borderId="0" xfId="1" applyFont="1"/>
    <xf numFmtId="14" fontId="0" fillId="0" borderId="0" xfId="0" applyNumberFormat="1" applyAlignment="1">
      <alignment horizontal="right" vertical="center"/>
    </xf>
    <xf numFmtId="14" fontId="0" fillId="0" borderId="0" xfId="0" applyNumberFormat="1"/>
    <xf numFmtId="14" fontId="36" fillId="0" borderId="0" xfId="17" applyFont="1" applyBorder="1" applyAlignment="1">
      <alignment horizontal="center" vertical="center"/>
    </xf>
    <xf numFmtId="14" fontId="34" fillId="0" borderId="0" xfId="15" applyNumberFormat="1"/>
    <xf numFmtId="0" fontId="38" fillId="0" borderId="0" xfId="19" applyFont="1" applyFill="1" applyAlignment="1">
      <alignment horizontal="right" vertical="center" wrapText="1"/>
    </xf>
    <xf numFmtId="14" fontId="21" fillId="0" borderId="0" xfId="15" applyNumberFormat="1" applyFont="1" applyAlignment="1">
      <alignment horizontal="right" vertical="center"/>
    </xf>
    <xf numFmtId="14" fontId="34" fillId="0" borderId="0" xfId="15" applyNumberFormat="1" applyAlignment="1">
      <alignment horizontal="right" vertical="center"/>
    </xf>
    <xf numFmtId="171" fontId="2" fillId="0" borderId="0" xfId="3" applyNumberFormat="1" applyFont="1"/>
    <xf numFmtId="43" fontId="3" fillId="0" borderId="0" xfId="1" applyFont="1" applyFill="1"/>
    <xf numFmtId="43" fontId="2" fillId="0" borderId="0" xfId="1" applyFont="1" applyFill="1"/>
    <xf numFmtId="43" fontId="3" fillId="0" borderId="0" xfId="1" applyFont="1" applyFill="1" applyAlignment="1">
      <alignment horizontal="center"/>
    </xf>
    <xf numFmtId="43" fontId="30" fillId="0" borderId="0" xfId="1" applyFont="1" applyFill="1" applyAlignment="1">
      <alignment horizontal="center"/>
    </xf>
    <xf numFmtId="167" fontId="2" fillId="0" borderId="0" xfId="1" applyNumberFormat="1" applyFont="1" applyFill="1"/>
    <xf numFmtId="172" fontId="2" fillId="0" borderId="0" xfId="1" applyNumberFormat="1" applyFont="1" applyFill="1"/>
    <xf numFmtId="43" fontId="29" fillId="0" borderId="0" xfId="1" applyFont="1" applyFill="1" applyAlignment="1">
      <alignment horizontal="center"/>
    </xf>
    <xf numFmtId="0" fontId="24" fillId="0" borderId="0" xfId="0" applyFont="1"/>
    <xf numFmtId="167" fontId="24" fillId="0" borderId="0" xfId="1" applyNumberFormat="1" applyFont="1" applyFill="1"/>
    <xf numFmtId="0" fontId="29" fillId="2" borderId="0" xfId="3" applyFont="1" applyFill="1" applyAlignment="1">
      <alignment horizontal="center"/>
    </xf>
    <xf numFmtId="175" fontId="3" fillId="0" borderId="0" xfId="0" applyNumberFormat="1" applyFont="1"/>
    <xf numFmtId="175" fontId="30" fillId="0" borderId="0" xfId="0" applyNumberFormat="1" applyFont="1" applyAlignment="1">
      <alignment horizontal="left"/>
    </xf>
    <xf numFmtId="175" fontId="30" fillId="0" borderId="0" xfId="0" applyNumberFormat="1" applyFont="1"/>
    <xf numFmtId="175" fontId="3" fillId="0" borderId="0" xfId="0" applyNumberFormat="1" applyFont="1" applyAlignment="1">
      <alignment horizontal="center"/>
    </xf>
    <xf numFmtId="43" fontId="9" fillId="0" borderId="0" xfId="0" applyNumberFormat="1" applyFont="1"/>
    <xf numFmtId="180" fontId="9" fillId="0" borderId="0" xfId="0" applyNumberFormat="1" applyFont="1"/>
    <xf numFmtId="0" fontId="2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8" borderId="3" xfId="2" applyFont="1" applyFill="1" applyBorder="1" applyAlignment="1">
      <alignment horizontal="center"/>
    </xf>
    <xf numFmtId="0" fontId="26" fillId="0" borderId="2" xfId="2" applyFont="1" applyBorder="1"/>
    <xf numFmtId="0" fontId="26" fillId="0" borderId="1" xfId="2" applyFont="1" applyBorder="1"/>
    <xf numFmtId="0" fontId="39" fillId="18" borderId="18" xfId="22" applyFont="1" applyFill="1" applyBorder="1" applyAlignment="1">
      <alignment horizontal="left" vertical="center"/>
    </xf>
    <xf numFmtId="0" fontId="39" fillId="18" borderId="17" xfId="22" applyFont="1" applyFill="1" applyBorder="1" applyAlignment="1">
      <alignment horizontal="left" vertical="center"/>
    </xf>
    <xf numFmtId="179" fontId="44" fillId="0" borderId="27" xfId="23" applyNumberFormat="1" applyFont="1" applyFill="1" applyBorder="1" applyAlignment="1">
      <alignment vertical="center"/>
    </xf>
    <xf numFmtId="179" fontId="44" fillId="0" borderId="16" xfId="23" applyNumberFormat="1" applyFont="1" applyFill="1" applyBorder="1" applyAlignment="1">
      <alignment vertical="center"/>
    </xf>
    <xf numFmtId="0" fontId="39" fillId="0" borderId="14" xfId="22" applyFont="1" applyBorder="1" applyAlignment="1">
      <alignment horizontal="left" vertical="center"/>
    </xf>
    <xf numFmtId="0" fontId="39" fillId="0" borderId="15" xfId="22" applyFont="1" applyBorder="1" applyAlignment="1">
      <alignment horizontal="left" vertical="center"/>
    </xf>
    <xf numFmtId="1" fontId="44" fillId="0" borderId="21" xfId="18" applyFont="1" applyFill="1" applyBorder="1" applyAlignment="1">
      <alignment vertical="center"/>
    </xf>
    <xf numFmtId="1" fontId="44" fillId="0" borderId="14" xfId="18" applyFont="1" applyFill="1" applyBorder="1" applyAlignment="1">
      <alignment vertical="center"/>
    </xf>
    <xf numFmtId="0" fontId="50" fillId="0" borderId="0" xfId="26" applyFont="1" applyFill="1" applyBorder="1" applyAlignment="1">
      <alignment horizontal="left" vertical="center" wrapText="1"/>
    </xf>
    <xf numFmtId="0" fontId="39" fillId="0" borderId="25" xfId="22" applyFont="1" applyBorder="1" applyAlignment="1">
      <alignment horizontal="left" vertical="center" indent="1"/>
    </xf>
    <xf numFmtId="0" fontId="39" fillId="0" borderId="26" xfId="22" applyFont="1" applyBorder="1" applyAlignment="1">
      <alignment horizontal="left" vertical="center" indent="1"/>
    </xf>
    <xf numFmtId="0" fontId="39" fillId="0" borderId="23" xfId="22" applyFont="1" applyBorder="1" applyAlignment="1">
      <alignment horizontal="left" vertical="center" indent="1"/>
    </xf>
    <xf numFmtId="0" fontId="39" fillId="0" borderId="24" xfId="22" applyFont="1" applyBorder="1" applyAlignment="1">
      <alignment horizontal="left" vertical="center" indent="1"/>
    </xf>
    <xf numFmtId="179" fontId="44" fillId="0" borderId="21" xfId="23" applyNumberFormat="1" applyFont="1" applyFill="1" applyBorder="1" applyAlignment="1">
      <alignment vertical="center"/>
    </xf>
    <xf numFmtId="179" fontId="44" fillId="0" borderId="14" xfId="23" applyNumberFormat="1" applyFont="1" applyFill="1" applyBorder="1" applyAlignment="1">
      <alignment vertical="center"/>
    </xf>
    <xf numFmtId="0" fontId="40" fillId="0" borderId="0" xfId="20" applyFont="1" applyFill="1" applyBorder="1" applyAlignment="1">
      <alignment horizontal="left" vertical="top" indent="1"/>
    </xf>
    <xf numFmtId="0" fontId="39" fillId="0" borderId="0" xfId="20" applyFont="1" applyFill="1" applyBorder="1" applyAlignment="1">
      <alignment horizontal="right" vertical="center" indent="1"/>
    </xf>
    <xf numFmtId="0" fontId="40" fillId="0" borderId="0" xfId="22" applyFont="1" applyBorder="1" applyAlignment="1">
      <alignment horizontal="left" vertical="center" indent="1"/>
    </xf>
    <xf numFmtId="179" fontId="44" fillId="0" borderId="30" xfId="23" applyNumberFormat="1" applyFont="1" applyFill="1" applyBorder="1" applyAlignment="1">
      <alignment vertical="center"/>
    </xf>
    <xf numFmtId="179" fontId="44" fillId="0" borderId="28" xfId="23" applyNumberFormat="1" applyFont="1" applyFill="1" applyBorder="1" applyAlignment="1">
      <alignment vertical="center"/>
    </xf>
    <xf numFmtId="0" fontId="39" fillId="0" borderId="28" xfId="22" applyFont="1" applyBorder="1" applyAlignment="1">
      <alignment horizontal="left" vertical="center"/>
    </xf>
    <xf numFmtId="0" fontId="39" fillId="0" borderId="29" xfId="22" applyFont="1" applyBorder="1" applyAlignment="1">
      <alignment horizontal="left" vertical="center"/>
    </xf>
    <xf numFmtId="0" fontId="3" fillId="12" borderId="3" xfId="3" applyFont="1" applyFill="1" applyBorder="1" applyAlignment="1">
      <alignment horizontal="center"/>
    </xf>
    <xf numFmtId="0" fontId="26" fillId="0" borderId="2" xfId="3" applyFont="1" applyBorder="1"/>
    <xf numFmtId="0" fontId="26" fillId="0" borderId="1" xfId="3" applyFont="1" applyBorder="1"/>
    <xf numFmtId="179" fontId="44" fillId="0" borderId="22" xfId="23" applyNumberFormat="1" applyFont="1" applyFill="1" applyBorder="1" applyAlignment="1">
      <alignment vertical="center"/>
    </xf>
    <xf numFmtId="179" fontId="44" fillId="0" borderId="10" xfId="23" applyNumberFormat="1" applyFont="1" applyFill="1" applyBorder="1" applyAlignment="1">
      <alignment vertical="center"/>
    </xf>
    <xf numFmtId="0" fontId="39" fillId="0" borderId="10" xfId="22" applyFont="1" applyBorder="1" applyAlignment="1">
      <alignment horizontal="left" vertical="center"/>
    </xf>
    <xf numFmtId="0" fontId="39" fillId="0" borderId="11" xfId="22" applyFont="1" applyBorder="1" applyAlignment="1">
      <alignment horizontal="left" vertical="center"/>
    </xf>
    <xf numFmtId="0" fontId="23" fillId="12" borderId="3" xfId="4" applyFont="1" applyFill="1" applyBorder="1" applyAlignment="1">
      <alignment horizontal="center"/>
    </xf>
    <xf numFmtId="0" fontId="21" fillId="0" borderId="2" xfId="4" applyFont="1" applyBorder="1"/>
    <xf numFmtId="0" fontId="21" fillId="0" borderId="1" xfId="4" applyFont="1" applyBorder="1"/>
    <xf numFmtId="0" fontId="23" fillId="12" borderId="3" xfId="5" applyFont="1" applyFill="1" applyBorder="1" applyAlignment="1">
      <alignment horizontal="center"/>
    </xf>
    <xf numFmtId="0" fontId="21" fillId="0" borderId="2" xfId="5" applyFont="1" applyBorder="1"/>
    <xf numFmtId="0" fontId="21" fillId="0" borderId="1" xfId="5" applyFont="1" applyBorder="1"/>
    <xf numFmtId="0" fontId="23" fillId="12" borderId="3" xfId="6" applyFont="1" applyFill="1" applyBorder="1" applyAlignment="1">
      <alignment horizontal="center"/>
    </xf>
    <xf numFmtId="0" fontId="21" fillId="0" borderId="2" xfId="6" applyFont="1" applyBorder="1"/>
    <xf numFmtId="0" fontId="21" fillId="0" borderId="1" xfId="6" applyFont="1" applyBorder="1"/>
    <xf numFmtId="0" fontId="39" fillId="0" borderId="13" xfId="22" applyFont="1" applyBorder="1" applyAlignment="1">
      <alignment horizontal="left" vertical="center" indent="1"/>
    </xf>
    <xf numFmtId="0" fontId="39" fillId="0" borderId="12" xfId="22" applyFont="1" applyBorder="1" applyAlignment="1">
      <alignment horizontal="left" vertical="center" indent="1"/>
    </xf>
    <xf numFmtId="0" fontId="23" fillId="12" borderId="3" xfId="7" applyFont="1" applyFill="1" applyBorder="1" applyAlignment="1">
      <alignment horizontal="center"/>
    </xf>
    <xf numFmtId="0" fontId="21" fillId="0" borderId="2" xfId="7" applyFont="1" applyBorder="1"/>
    <xf numFmtId="0" fontId="21" fillId="0" borderId="1" xfId="7" applyFont="1" applyBorder="1"/>
    <xf numFmtId="0" fontId="23" fillId="12" borderId="3" xfId="8" applyFont="1" applyFill="1" applyBorder="1" applyAlignment="1">
      <alignment horizontal="center"/>
    </xf>
    <xf numFmtId="0" fontId="21" fillId="0" borderId="2" xfId="8" applyFont="1" applyBorder="1"/>
    <xf numFmtId="0" fontId="21" fillId="0" borderId="1" xfId="8" applyFont="1" applyBorder="1"/>
    <xf numFmtId="0" fontId="23" fillId="12" borderId="3" xfId="9" applyFont="1" applyFill="1" applyBorder="1" applyAlignment="1">
      <alignment horizontal="center"/>
    </xf>
    <xf numFmtId="0" fontId="21" fillId="0" borderId="2" xfId="9" applyFont="1" applyBorder="1"/>
    <xf numFmtId="0" fontId="21" fillId="0" borderId="1" xfId="9" applyFont="1" applyBorder="1"/>
    <xf numFmtId="0" fontId="23" fillId="12" borderId="3" xfId="10" applyFont="1" applyFill="1" applyBorder="1" applyAlignment="1">
      <alignment horizontal="center"/>
    </xf>
    <xf numFmtId="0" fontId="21" fillId="0" borderId="2" xfId="10" applyFont="1" applyBorder="1"/>
    <xf numFmtId="0" fontId="21" fillId="0" borderId="1" xfId="10" applyFont="1" applyBorder="1"/>
    <xf numFmtId="0" fontId="23" fillId="12" borderId="3" xfId="11" applyFont="1" applyFill="1" applyBorder="1" applyAlignment="1">
      <alignment horizontal="center"/>
    </xf>
    <xf numFmtId="0" fontId="21" fillId="0" borderId="2" xfId="11" applyFont="1" applyBorder="1"/>
    <xf numFmtId="0" fontId="21" fillId="0" borderId="1" xfId="11" applyFont="1" applyBorder="1"/>
    <xf numFmtId="0" fontId="23" fillId="12" borderId="3" xfId="12" applyFont="1" applyFill="1" applyBorder="1" applyAlignment="1">
      <alignment horizontal="center"/>
    </xf>
    <xf numFmtId="0" fontId="21" fillId="0" borderId="2" xfId="12" applyFont="1" applyBorder="1"/>
    <xf numFmtId="0" fontId="21" fillId="0" borderId="1" xfId="12" applyFont="1" applyBorder="1"/>
    <xf numFmtId="0" fontId="23" fillId="12" borderId="3" xfId="13" applyFont="1" applyFill="1" applyBorder="1" applyAlignment="1">
      <alignment horizontal="center"/>
    </xf>
    <xf numFmtId="0" fontId="21" fillId="0" borderId="2" xfId="13" applyFont="1" applyBorder="1"/>
    <xf numFmtId="0" fontId="21" fillId="0" borderId="1" xfId="13" applyFont="1" applyBorder="1"/>
  </cellXfs>
  <cellStyles count="28">
    <cellStyle name="Date" xfId="17" xr:uid="{7DDB4F29-CA0A-4AD6-8BC0-F5BB4919D491}"/>
    <cellStyle name="Milliers" xfId="1" builtinId="3"/>
    <cellStyle name="Montant" xfId="21" xr:uid="{F44018DC-317A-47C3-9683-0638A7CC7C53}"/>
    <cellStyle name="Montant du tableau" xfId="16" xr:uid="{D50663CF-ECF1-49C3-9F37-F046DC00912F}"/>
    <cellStyle name="Nombre" xfId="18" xr:uid="{02FC4202-A6A6-473F-9921-973EE3D274F7}"/>
    <cellStyle name="Normal" xfId="0" builtinId="0"/>
    <cellStyle name="Normal 10" xfId="10" xr:uid="{56AA3096-B063-C243-B23F-F8EC6C453AA9}"/>
    <cellStyle name="Normal 11" xfId="11" xr:uid="{AB3082FE-E93F-814A-ADC0-125D00DCF9A3}"/>
    <cellStyle name="Normal 12" xfId="12" xr:uid="{C4DA6E79-70B6-1D4D-BE27-3F4F0FF3A271}"/>
    <cellStyle name="Normal 13" xfId="13" xr:uid="{0B57121B-7115-7044-8BD9-A65C82E30A48}"/>
    <cellStyle name="Normal 14" xfId="14" xr:uid="{9A506ACC-A9FF-6D4F-990C-79247F61DB39}"/>
    <cellStyle name="Normal 15" xfId="15" xr:uid="{24FFB864-432E-422C-A7F8-8C5FBF779680}"/>
    <cellStyle name="Normal 2" xfId="2" xr:uid="{EA72DA63-EC19-A848-AA34-A33DFB2AACF4}"/>
    <cellStyle name="Normal 3" xfId="3" xr:uid="{7BA696BD-E1EC-6648-B60B-5C992E206724}"/>
    <cellStyle name="Normal 4" xfId="4" xr:uid="{9A60CCAB-4AA4-D844-87FF-AA7AE850092B}"/>
    <cellStyle name="Normal 5" xfId="5" xr:uid="{D0429683-B198-1B46-8120-621F3758761F}"/>
    <cellStyle name="Normal 6" xfId="6" xr:uid="{F7779F5A-8BB7-594A-92EB-452641A48C18}"/>
    <cellStyle name="Normal 7" xfId="7" xr:uid="{0373AB0C-515D-014C-A268-F2C6D96515BA}"/>
    <cellStyle name="Normal 8" xfId="8" xr:uid="{390754A7-D10F-D240-B37A-0AF6E44A466A}"/>
    <cellStyle name="Normal 9" xfId="9" xr:uid="{139AA489-3D5F-7C4E-9FA8-15EA69021E3C}"/>
    <cellStyle name="Pourcentage" xfId="27" builtinId="5"/>
    <cellStyle name="Pourcentage 2" xfId="24" xr:uid="{76DE2CB7-B55C-483E-AEEC-1254AD42FDA6}"/>
    <cellStyle name="Relevé des prêts" xfId="23" xr:uid="{DAAF11E5-D922-42C2-9CE1-6077ED9C8A9E}"/>
    <cellStyle name="Style 6" xfId="19" xr:uid="{1404E9D7-3B69-4DF5-9886-231640CCAAF6}"/>
    <cellStyle name="Texte explicatif 2" xfId="22" xr:uid="{F3BE8F39-F281-408A-B119-1262459E969D}"/>
    <cellStyle name="Titre 4 aligné à droite" xfId="26" xr:uid="{5165C001-55CB-47C0-A9A1-159ABEAA2006}"/>
    <cellStyle name="Titre 2 2" xfId="25" xr:uid="{345388D0-F0B2-4087-8462-143BE71C1E33}"/>
    <cellStyle name="Titre 3 2" xfId="20" xr:uid="{C2CEC66D-2E4F-4B27-A0AF-39E0A2AFEA7E}"/>
  </cellStyles>
  <dxfs count="98"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1" tint="0.34998626667073579"/>
      </font>
      <fill>
        <patternFill patternType="none">
          <fgColor indexed="64"/>
          <bgColor auto="1"/>
        </patternFill>
      </fill>
      <border>
        <left/>
        <right/>
        <top/>
        <bottom style="thin">
          <color auto="1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font>
        <color theme="1" tint="0.24994659260841701"/>
      </font>
      <border>
        <left/>
        <right/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2" defaultTableStyle="TableStyleMedium2" defaultPivotStyle="PivotStyleLight16">
    <tableStyle name="Plan d’amortissement" pivot="0" count="3" xr9:uid="{ED4EA781-6983-41F5-A8C4-0AE22CB23180}">
      <tableStyleElement type="wholeTable" dxfId="97"/>
      <tableStyleElement type="headerRow" dxfId="96"/>
      <tableStyleElement type="totalRow" dxfId="95"/>
    </tableStyle>
    <tableStyle name="Plan d’amortissement 10" pivot="0" count="3" xr9:uid="{48F12485-3E73-4DA4-8084-3DD076116859}">
      <tableStyleElement type="wholeTable" dxfId="94"/>
      <tableStyleElement type="headerRow" dxfId="93"/>
      <tableStyleElement type="totalRow" dxfId="92"/>
    </tableStyle>
    <tableStyle name="Plan d’amortissement 11" pivot="0" count="3" xr9:uid="{29369C1D-BF23-412B-94CE-9869BDA5BD92}">
      <tableStyleElement type="wholeTable" dxfId="91"/>
      <tableStyleElement type="headerRow" dxfId="90"/>
      <tableStyleElement type="totalRow" dxfId="89"/>
    </tableStyle>
    <tableStyle name="Plan d’amortissement 12" pivot="0" count="3" xr9:uid="{F2D2062A-EFAC-4186-88D6-D36E5E1403DF}">
      <tableStyleElement type="wholeTable" dxfId="88"/>
      <tableStyleElement type="headerRow" dxfId="87"/>
      <tableStyleElement type="totalRow" dxfId="86"/>
    </tableStyle>
    <tableStyle name="Plan d’amortissement 2" pivot="0" count="3" xr9:uid="{F9D0B2DB-D94B-4D9D-AB00-6392188F3068}">
      <tableStyleElement type="wholeTable" dxfId="85"/>
      <tableStyleElement type="headerRow" dxfId="84"/>
      <tableStyleElement type="totalRow" dxfId="83"/>
    </tableStyle>
    <tableStyle name="Plan d’amortissement 3" pivot="0" count="3" xr9:uid="{A4D4CBBD-90C0-4BC2-B85C-42685CC500CA}">
      <tableStyleElement type="wholeTable" dxfId="82"/>
      <tableStyleElement type="headerRow" dxfId="81"/>
      <tableStyleElement type="totalRow" dxfId="80"/>
    </tableStyle>
    <tableStyle name="Plan d’amortissement 4" pivot="0" count="3" xr9:uid="{0F22A149-D2F9-4711-9031-4A0372EEB6D3}">
      <tableStyleElement type="wholeTable" dxfId="79"/>
      <tableStyleElement type="headerRow" dxfId="78"/>
      <tableStyleElement type="totalRow" dxfId="77"/>
    </tableStyle>
    <tableStyle name="Plan d’amortissement 5" pivot="0" count="3" xr9:uid="{0ADF1BC5-0FD4-449A-955E-8D89FD938F77}">
      <tableStyleElement type="wholeTable" dxfId="76"/>
      <tableStyleElement type="headerRow" dxfId="75"/>
      <tableStyleElement type="totalRow" dxfId="74"/>
    </tableStyle>
    <tableStyle name="Plan d’amortissement 6" pivot="0" count="3" xr9:uid="{584F95E4-29C9-49C6-A799-7F08032548BC}">
      <tableStyleElement type="wholeTable" dxfId="73"/>
      <tableStyleElement type="headerRow" dxfId="72"/>
      <tableStyleElement type="totalRow" dxfId="71"/>
    </tableStyle>
    <tableStyle name="Plan d’amortissement 7" pivot="0" count="3" xr9:uid="{CB4D0070-D23B-4F6C-A24C-CBC3A28A4A79}">
      <tableStyleElement type="wholeTable" dxfId="70"/>
      <tableStyleElement type="headerRow" dxfId="69"/>
      <tableStyleElement type="totalRow" dxfId="68"/>
    </tableStyle>
    <tableStyle name="Plan d’amortissement 8" pivot="0" count="3" xr9:uid="{75B633BC-A254-43CB-B88B-FE705F5FA109}">
      <tableStyleElement type="wholeTable" dxfId="67"/>
      <tableStyleElement type="headerRow" dxfId="66"/>
      <tableStyleElement type="totalRow" dxfId="65"/>
    </tableStyle>
    <tableStyle name="Plan d’amortissement 9" pivot="0" count="3" xr9:uid="{2E4E608D-C137-4CC5-B1CB-0EFA74CB6E73}">
      <tableStyleElement type="wholeTable" dxfId="64"/>
      <tableStyleElement type="headerRow" dxfId="63"/>
      <tableStyleElement type="totalRow" dxfId="62"/>
    </tableStyle>
  </tableStyles>
  <colors>
    <mruColors>
      <color rgb="FF14E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072250383874304E-2"/>
          <c:y val="0.11346864371528542"/>
          <c:w val="0.94360009370044107"/>
          <c:h val="0.87230806560799956"/>
        </c:manualLayout>
      </c:layout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Pt>
            <c:idx val="8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8A01-4C1B-AE19-CDCFA8C8D357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'reporting cash 4 batiments'!$D$4:$EC$4</c15:sqref>
                  </c15:fullRef>
                </c:ext>
              </c:extLst>
              <c:f>('reporting cash 4 batiments'!$D$4:$O$4,'reporting cash 4 batiments'!$Q$4:$AB$4,'reporting cash 4 batiments'!$AD$4:$AO$4,'reporting cash 4 batiments'!$AQ$4:$BB$4,'reporting cash 4 batiments'!$BD$4:$BO$4,'reporting cash 4 batiments'!$BQ$4:$CB$4,'reporting cash 4 batiments'!$CD$4:$CO$4,'reporting cash 4 batiments'!$CQ$4:$DB$4,'reporting cash 4 batiments'!$DD$4:$DO$4,'reporting cash 4 batiments'!$DQ$4:$EB$4)</c:f>
              <c:numCache>
                <c:formatCode>mmm\ yyyy</c:formatCode>
                <c:ptCount val="109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  <c:pt idx="13">
                  <c:v>46388</c:v>
                </c:pt>
                <c:pt idx="14">
                  <c:v>46419</c:v>
                </c:pt>
                <c:pt idx="15">
                  <c:v>46447</c:v>
                </c:pt>
                <c:pt idx="16">
                  <c:v>46478</c:v>
                </c:pt>
                <c:pt idx="17">
                  <c:v>46508</c:v>
                </c:pt>
                <c:pt idx="18">
                  <c:v>46539</c:v>
                </c:pt>
                <c:pt idx="19">
                  <c:v>46569</c:v>
                </c:pt>
                <c:pt idx="20">
                  <c:v>46600</c:v>
                </c:pt>
                <c:pt idx="21">
                  <c:v>46631</c:v>
                </c:pt>
                <c:pt idx="22">
                  <c:v>46661</c:v>
                </c:pt>
                <c:pt idx="23">
                  <c:v>46692</c:v>
                </c:pt>
                <c:pt idx="24">
                  <c:v>46722</c:v>
                </c:pt>
                <c:pt idx="25">
                  <c:v>46753</c:v>
                </c:pt>
                <c:pt idx="26">
                  <c:v>46784</c:v>
                </c:pt>
                <c:pt idx="27">
                  <c:v>46813</c:v>
                </c:pt>
                <c:pt idx="28">
                  <c:v>46844</c:v>
                </c:pt>
                <c:pt idx="29">
                  <c:v>46874</c:v>
                </c:pt>
                <c:pt idx="30">
                  <c:v>46905</c:v>
                </c:pt>
                <c:pt idx="31">
                  <c:v>46935</c:v>
                </c:pt>
                <c:pt idx="32">
                  <c:v>46966</c:v>
                </c:pt>
                <c:pt idx="33">
                  <c:v>46997</c:v>
                </c:pt>
                <c:pt idx="34">
                  <c:v>47027</c:v>
                </c:pt>
                <c:pt idx="35">
                  <c:v>47058</c:v>
                </c:pt>
                <c:pt idx="36">
                  <c:v>47088</c:v>
                </c:pt>
                <c:pt idx="37">
                  <c:v>47119</c:v>
                </c:pt>
                <c:pt idx="38">
                  <c:v>47150</c:v>
                </c:pt>
                <c:pt idx="39">
                  <c:v>47178</c:v>
                </c:pt>
                <c:pt idx="40">
                  <c:v>47209</c:v>
                </c:pt>
                <c:pt idx="41">
                  <c:v>47239</c:v>
                </c:pt>
                <c:pt idx="42">
                  <c:v>47270</c:v>
                </c:pt>
                <c:pt idx="43">
                  <c:v>47300</c:v>
                </c:pt>
                <c:pt idx="44">
                  <c:v>47331</c:v>
                </c:pt>
                <c:pt idx="45">
                  <c:v>47362</c:v>
                </c:pt>
                <c:pt idx="46">
                  <c:v>47392</c:v>
                </c:pt>
                <c:pt idx="47">
                  <c:v>47423</c:v>
                </c:pt>
                <c:pt idx="48">
                  <c:v>47453</c:v>
                </c:pt>
                <c:pt idx="49">
                  <c:v>47484</c:v>
                </c:pt>
                <c:pt idx="50">
                  <c:v>47515</c:v>
                </c:pt>
                <c:pt idx="51">
                  <c:v>47543</c:v>
                </c:pt>
                <c:pt idx="52">
                  <c:v>47574</c:v>
                </c:pt>
                <c:pt idx="53">
                  <c:v>47604</c:v>
                </c:pt>
                <c:pt idx="54">
                  <c:v>47635</c:v>
                </c:pt>
                <c:pt idx="55">
                  <c:v>47665</c:v>
                </c:pt>
                <c:pt idx="56">
                  <c:v>47696</c:v>
                </c:pt>
                <c:pt idx="57">
                  <c:v>47727</c:v>
                </c:pt>
                <c:pt idx="58">
                  <c:v>47757</c:v>
                </c:pt>
                <c:pt idx="59">
                  <c:v>47788</c:v>
                </c:pt>
                <c:pt idx="60">
                  <c:v>47818</c:v>
                </c:pt>
                <c:pt idx="61">
                  <c:v>47849</c:v>
                </c:pt>
                <c:pt idx="62">
                  <c:v>47880</c:v>
                </c:pt>
                <c:pt idx="63">
                  <c:v>47908</c:v>
                </c:pt>
                <c:pt idx="64">
                  <c:v>47939</c:v>
                </c:pt>
                <c:pt idx="65">
                  <c:v>47969</c:v>
                </c:pt>
                <c:pt idx="66">
                  <c:v>48000</c:v>
                </c:pt>
                <c:pt idx="67">
                  <c:v>48030</c:v>
                </c:pt>
                <c:pt idx="68">
                  <c:v>48061</c:v>
                </c:pt>
                <c:pt idx="69">
                  <c:v>48092</c:v>
                </c:pt>
                <c:pt idx="70">
                  <c:v>48122</c:v>
                </c:pt>
                <c:pt idx="71">
                  <c:v>48153</c:v>
                </c:pt>
                <c:pt idx="72">
                  <c:v>48183</c:v>
                </c:pt>
                <c:pt idx="73">
                  <c:v>48214</c:v>
                </c:pt>
                <c:pt idx="74">
                  <c:v>48245</c:v>
                </c:pt>
                <c:pt idx="75">
                  <c:v>48274</c:v>
                </c:pt>
                <c:pt idx="76">
                  <c:v>48305</c:v>
                </c:pt>
                <c:pt idx="77">
                  <c:v>48335</c:v>
                </c:pt>
                <c:pt idx="78">
                  <c:v>48366</c:v>
                </c:pt>
                <c:pt idx="79">
                  <c:v>48396</c:v>
                </c:pt>
                <c:pt idx="80">
                  <c:v>48427</c:v>
                </c:pt>
                <c:pt idx="81">
                  <c:v>48458</c:v>
                </c:pt>
                <c:pt idx="82">
                  <c:v>48488</c:v>
                </c:pt>
                <c:pt idx="83">
                  <c:v>48519</c:v>
                </c:pt>
                <c:pt idx="84">
                  <c:v>48549</c:v>
                </c:pt>
                <c:pt idx="85">
                  <c:v>48580</c:v>
                </c:pt>
                <c:pt idx="86">
                  <c:v>48611</c:v>
                </c:pt>
                <c:pt idx="87">
                  <c:v>48639</c:v>
                </c:pt>
                <c:pt idx="88">
                  <c:v>48670</c:v>
                </c:pt>
                <c:pt idx="89">
                  <c:v>48700</c:v>
                </c:pt>
                <c:pt idx="90">
                  <c:v>48731</c:v>
                </c:pt>
                <c:pt idx="91">
                  <c:v>48761</c:v>
                </c:pt>
                <c:pt idx="92">
                  <c:v>48792</c:v>
                </c:pt>
                <c:pt idx="93">
                  <c:v>48823</c:v>
                </c:pt>
                <c:pt idx="94">
                  <c:v>48853</c:v>
                </c:pt>
                <c:pt idx="95">
                  <c:v>48884</c:v>
                </c:pt>
                <c:pt idx="96">
                  <c:v>48914</c:v>
                </c:pt>
                <c:pt idx="97">
                  <c:v>48945</c:v>
                </c:pt>
                <c:pt idx="98">
                  <c:v>48976</c:v>
                </c:pt>
                <c:pt idx="99">
                  <c:v>49004</c:v>
                </c:pt>
                <c:pt idx="100">
                  <c:v>49035</c:v>
                </c:pt>
                <c:pt idx="101">
                  <c:v>49065</c:v>
                </c:pt>
                <c:pt idx="102">
                  <c:v>49096</c:v>
                </c:pt>
                <c:pt idx="103">
                  <c:v>49126</c:v>
                </c:pt>
                <c:pt idx="104">
                  <c:v>49157</c:v>
                </c:pt>
                <c:pt idx="105">
                  <c:v>49188</c:v>
                </c:pt>
                <c:pt idx="106">
                  <c:v>49218</c:v>
                </c:pt>
                <c:pt idx="107">
                  <c:v>49249</c:v>
                </c:pt>
                <c:pt idx="108">
                  <c:v>49279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'reporting cash 4 batiments'!$D$45:$EC$45</c15:sqref>
                  </c15:fullRef>
                </c:ext>
              </c:extLst>
              <c:f>('reporting cash 4 batiments'!$D$45:$O$45,'reporting cash 4 batiments'!$Q$45:$AB$45,'reporting cash 4 batiments'!$AD$45:$AO$45,'reporting cash 4 batiments'!$AQ$45:$BB$45,'reporting cash 4 batiments'!$BD$45:$BO$45,'reporting cash 4 batiments'!$BQ$45:$CB$45,'reporting cash 4 batiments'!$CD$45:$CO$45,'reporting cash 4 batiments'!$CQ$45:$DB$45,'reporting cash 4 batiments'!$DD$45:$DO$45,'reporting cash 4 batiments'!$DQ$45:$EB$45)</c:f>
              <c:numCache>
                <c:formatCode>#\ ##0_ ;[Red]\-#\ ##0\ </c:formatCode>
                <c:ptCount val="109"/>
                <c:pt idx="0">
                  <c:v>17843.939802518347</c:v>
                </c:pt>
                <c:pt idx="1">
                  <c:v>51639.345496195485</c:v>
                </c:pt>
                <c:pt idx="2">
                  <c:v>-9913.2488101273193</c:v>
                </c:pt>
                <c:pt idx="3">
                  <c:v>2241.2522167922289</c:v>
                </c:pt>
                <c:pt idx="4">
                  <c:v>28775.753243711777</c:v>
                </c:pt>
                <c:pt idx="5">
                  <c:v>19098.254270631383</c:v>
                </c:pt>
                <c:pt idx="6">
                  <c:v>38445.755297550932</c:v>
                </c:pt>
                <c:pt idx="7">
                  <c:v>53421.645524833933</c:v>
                </c:pt>
                <c:pt idx="8">
                  <c:v>70947.535752116848</c:v>
                </c:pt>
                <c:pt idx="9">
                  <c:v>91023.425979399821</c:v>
                </c:pt>
                <c:pt idx="10">
                  <c:v>101649.31620668282</c:v>
                </c:pt>
                <c:pt idx="11">
                  <c:v>126825.20643396571</c:v>
                </c:pt>
                <c:pt idx="12">
                  <c:v>154551.09666124859</c:v>
                </c:pt>
                <c:pt idx="13">
                  <c:v>178182.73040922952</c:v>
                </c:pt>
                <c:pt idx="14">
                  <c:v>209293.62063651241</c:v>
                </c:pt>
                <c:pt idx="15">
                  <c:v>232013.51086379547</c:v>
                </c:pt>
                <c:pt idx="16">
                  <c:v>267874.4010910783</c:v>
                </c:pt>
                <c:pt idx="17">
                  <c:v>305535.2913183613</c:v>
                </c:pt>
                <c:pt idx="18">
                  <c:v>344996.18154564418</c:v>
                </c:pt>
                <c:pt idx="19">
                  <c:v>384457.07177292719</c:v>
                </c:pt>
                <c:pt idx="20">
                  <c:v>423917.96200021007</c:v>
                </c:pt>
                <c:pt idx="21">
                  <c:v>463378.85222749307</c:v>
                </c:pt>
                <c:pt idx="22">
                  <c:v>502839.74245477596</c:v>
                </c:pt>
                <c:pt idx="23">
                  <c:v>542300.63268205896</c:v>
                </c:pt>
                <c:pt idx="24">
                  <c:v>581761.52290934185</c:v>
                </c:pt>
                <c:pt idx="25">
                  <c:v>637320.34732380765</c:v>
                </c:pt>
                <c:pt idx="26">
                  <c:v>680341.23755109054</c:v>
                </c:pt>
                <c:pt idx="27">
                  <c:v>712421.12777837366</c:v>
                </c:pt>
                <c:pt idx="28">
                  <c:v>755842.01800565654</c:v>
                </c:pt>
                <c:pt idx="29">
                  <c:v>799262.90823293943</c:v>
                </c:pt>
                <c:pt idx="30">
                  <c:v>842683.79846022266</c:v>
                </c:pt>
                <c:pt idx="31">
                  <c:v>886104.68868750567</c:v>
                </c:pt>
                <c:pt idx="32">
                  <c:v>929525.57891478855</c:v>
                </c:pt>
                <c:pt idx="33">
                  <c:v>972946.46914207144</c:v>
                </c:pt>
                <c:pt idx="34">
                  <c:v>1016367.3593693546</c:v>
                </c:pt>
                <c:pt idx="35">
                  <c:v>1059788.2495966377</c:v>
                </c:pt>
                <c:pt idx="36">
                  <c:v>1103209.1398239206</c:v>
                </c:pt>
                <c:pt idx="37">
                  <c:v>1158767.9642383857</c:v>
                </c:pt>
                <c:pt idx="38">
                  <c:v>1201788.8544656686</c:v>
                </c:pt>
                <c:pt idx="39">
                  <c:v>1233868.7446929519</c:v>
                </c:pt>
                <c:pt idx="40">
                  <c:v>1277289.6349202346</c:v>
                </c:pt>
                <c:pt idx="41">
                  <c:v>1320710.5251475177</c:v>
                </c:pt>
                <c:pt idx="42">
                  <c:v>1364131.4153748006</c:v>
                </c:pt>
                <c:pt idx="43">
                  <c:v>1407552.3056020834</c:v>
                </c:pt>
                <c:pt idx="44">
                  <c:v>1450973.1958293666</c:v>
                </c:pt>
                <c:pt idx="45">
                  <c:v>1494394.0860566497</c:v>
                </c:pt>
                <c:pt idx="46">
                  <c:v>1541974.9762839323</c:v>
                </c:pt>
                <c:pt idx="47">
                  <c:v>1589555.8665112155</c:v>
                </c:pt>
                <c:pt idx="48">
                  <c:v>1637136.7567384986</c:v>
                </c:pt>
                <c:pt idx="49">
                  <c:v>1696855.5811529635</c:v>
                </c:pt>
                <c:pt idx="50">
                  <c:v>1744036.4713802466</c:v>
                </c:pt>
                <c:pt idx="51">
                  <c:v>1780276.3616075299</c:v>
                </c:pt>
                <c:pt idx="52">
                  <c:v>1827857.2518348126</c:v>
                </c:pt>
                <c:pt idx="53">
                  <c:v>1875438.1420620955</c:v>
                </c:pt>
                <c:pt idx="54">
                  <c:v>1923019.0322893783</c:v>
                </c:pt>
                <c:pt idx="55">
                  <c:v>1970599.9225166617</c:v>
                </c:pt>
                <c:pt idx="56">
                  <c:v>2018180.8127439446</c:v>
                </c:pt>
                <c:pt idx="57">
                  <c:v>2065761.7029712275</c:v>
                </c:pt>
                <c:pt idx="58">
                  <c:v>2113342.5931985104</c:v>
                </c:pt>
                <c:pt idx="59">
                  <c:v>2161848.4834257937</c:v>
                </c:pt>
                <c:pt idx="60">
                  <c:v>2210354.3736530761</c:v>
                </c:pt>
                <c:pt idx="61">
                  <c:v>2272848.1980675422</c:v>
                </c:pt>
                <c:pt idx="62">
                  <c:v>2320954.0882948246</c:v>
                </c:pt>
                <c:pt idx="63">
                  <c:v>2358118.9785221075</c:v>
                </c:pt>
                <c:pt idx="64">
                  <c:v>2406624.8687493904</c:v>
                </c:pt>
                <c:pt idx="65">
                  <c:v>2461230.7589766732</c:v>
                </c:pt>
                <c:pt idx="66">
                  <c:v>2515836.6492039571</c:v>
                </c:pt>
                <c:pt idx="67">
                  <c:v>2570442.5394312395</c:v>
                </c:pt>
                <c:pt idx="68">
                  <c:v>2625048.4296585224</c:v>
                </c:pt>
                <c:pt idx="69">
                  <c:v>2679654.3198858052</c:v>
                </c:pt>
                <c:pt idx="70">
                  <c:v>2734260.2101130886</c:v>
                </c:pt>
                <c:pt idx="71">
                  <c:v>2788866.1003403715</c:v>
                </c:pt>
                <c:pt idx="72">
                  <c:v>2843471.9905676539</c:v>
                </c:pt>
                <c:pt idx="73">
                  <c:v>2921315.8149821199</c:v>
                </c:pt>
                <c:pt idx="74">
                  <c:v>2975521.7052094024</c:v>
                </c:pt>
                <c:pt idx="75">
                  <c:v>3018786.5954366853</c:v>
                </c:pt>
                <c:pt idx="76">
                  <c:v>3073392.4856639681</c:v>
                </c:pt>
                <c:pt idx="77">
                  <c:v>3127998.375891251</c:v>
                </c:pt>
                <c:pt idx="78">
                  <c:v>3182604.2661185339</c:v>
                </c:pt>
                <c:pt idx="79">
                  <c:v>3237210.1563458168</c:v>
                </c:pt>
                <c:pt idx="80">
                  <c:v>3291816.0465730997</c:v>
                </c:pt>
                <c:pt idx="81">
                  <c:v>3347141.8414671402</c:v>
                </c:pt>
                <c:pt idx="82">
                  <c:v>3402467.6363611808</c:v>
                </c:pt>
                <c:pt idx="83">
                  <c:v>3457793.4312552209</c:v>
                </c:pt>
                <c:pt idx="84">
                  <c:v>3513119.2261492619</c:v>
                </c:pt>
                <c:pt idx="85">
                  <c:v>3594562.5738975159</c:v>
                </c:pt>
                <c:pt idx="86">
                  <c:v>3649488.3687915565</c:v>
                </c:pt>
                <c:pt idx="87">
                  <c:v>3693473.163685597</c:v>
                </c:pt>
                <c:pt idx="88">
                  <c:v>3748798.9585796376</c:v>
                </c:pt>
                <c:pt idx="89">
                  <c:v>3804124.7534736777</c:v>
                </c:pt>
                <c:pt idx="90">
                  <c:v>3859450.5483677187</c:v>
                </c:pt>
                <c:pt idx="91">
                  <c:v>3914776.3432617588</c:v>
                </c:pt>
                <c:pt idx="92">
                  <c:v>3970102.1381557994</c:v>
                </c:pt>
                <c:pt idx="93">
                  <c:v>4025427.933049839</c:v>
                </c:pt>
                <c:pt idx="94">
                  <c:v>4080753.7279438796</c:v>
                </c:pt>
                <c:pt idx="95">
                  <c:v>4136079.5228379201</c:v>
                </c:pt>
                <c:pt idx="96">
                  <c:v>4191405.3177319597</c:v>
                </c:pt>
                <c:pt idx="97">
                  <c:v>4278607.9028142765</c:v>
                </c:pt>
                <c:pt idx="98">
                  <c:v>4333533.6977083171</c:v>
                </c:pt>
                <c:pt idx="99">
                  <c:v>4377518.4926023567</c:v>
                </c:pt>
                <c:pt idx="100">
                  <c:v>4432844.2874963973</c:v>
                </c:pt>
                <c:pt idx="101">
                  <c:v>4488170.0823904369</c:v>
                </c:pt>
                <c:pt idx="102">
                  <c:v>4543495.8772844775</c:v>
                </c:pt>
                <c:pt idx="103">
                  <c:v>4598821.672178518</c:v>
                </c:pt>
                <c:pt idx="104">
                  <c:v>4654147.4670725586</c:v>
                </c:pt>
                <c:pt idx="105">
                  <c:v>4709473.2619665982</c:v>
                </c:pt>
                <c:pt idx="106">
                  <c:v>4764799.0568606388</c:v>
                </c:pt>
                <c:pt idx="107">
                  <c:v>4820124.8517546784</c:v>
                </c:pt>
                <c:pt idx="108">
                  <c:v>4875450.6466487199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2-6F44-B93B-2F34E3689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65793104"/>
        <c:axId val="665604256"/>
      </c:lineChart>
      <c:dateAx>
        <c:axId val="665793104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604256"/>
        <c:crosses val="autoZero"/>
        <c:auto val="1"/>
        <c:lblOffset val="100"/>
        <c:baseTimeUnit val="months"/>
      </c:dateAx>
      <c:valAx>
        <c:axId val="665604256"/>
        <c:scaling>
          <c:orientation val="minMax"/>
        </c:scaling>
        <c:delete val="0"/>
        <c:axPos val="l"/>
        <c:numFmt formatCode="#\ ##0_ ;[Red]\-#\ 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6579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434496</xdr:colOff>
      <xdr:row>56</xdr:row>
      <xdr:rowOff>73086</xdr:rowOff>
    </xdr:from>
    <xdr:to>
      <xdr:col>27</xdr:col>
      <xdr:colOff>155165</xdr:colOff>
      <xdr:row>88</xdr:row>
      <xdr:rowOff>131450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3B60C4B-605D-E362-DDE9-D6A8F3040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87730" cy="908050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2C9F5311-DD91-439C-B198-0B0179CDE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0550" y="190500"/>
          <a:ext cx="887730" cy="908050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</xdr:row>
      <xdr:rowOff>0</xdr:rowOff>
    </xdr:from>
    <xdr:ext cx="887730" cy="908050"/>
    <xdr:pic>
      <xdr:nvPicPr>
        <xdr:cNvPr id="3" name="Graphisme 2" descr="icône du bâtiment d’une banque">
          <a:extLst>
            <a:ext uri="{FF2B5EF4-FFF2-40B4-BE49-F238E27FC236}">
              <a16:creationId xmlns:a16="http://schemas.microsoft.com/office/drawing/2014/main" id="{5A863400-E7D0-45F7-95FC-C341066F0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0075" y="190500"/>
          <a:ext cx="887730" cy="9080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266699</xdr:rowOff>
    </xdr:from>
    <xdr:ext cx="781050" cy="533401"/>
    <xdr:pic>
      <xdr:nvPicPr>
        <xdr:cNvPr id="2" name="Graphisme 2" descr="icône du bâtiment d’une banque">
          <a:extLst>
            <a:ext uri="{FF2B5EF4-FFF2-40B4-BE49-F238E27FC236}">
              <a16:creationId xmlns:a16="http://schemas.microsoft.com/office/drawing/2014/main" id="{1F66B26F-B248-4F13-ACC3-B3DAE7DE2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0075" y="190499"/>
          <a:ext cx="781050" cy="53340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0</xdr:rowOff>
    </xdr:from>
    <xdr:ext cx="609600" cy="866776"/>
    <xdr:pic>
      <xdr:nvPicPr>
        <xdr:cNvPr id="2" name="Graphisme 2" descr="icône du bâtiment d’une banque">
          <a:extLst>
            <a:ext uri="{FF2B5EF4-FFF2-40B4-BE49-F238E27FC236}">
              <a16:creationId xmlns:a16="http://schemas.microsoft.com/office/drawing/2014/main" id="{B33EF7E5-3889-4E5E-B0CB-E13494D0A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0075" y="190500"/>
          <a:ext cx="609600" cy="86677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AC55089C-340F-408D-BE77-1DF24A8A0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35AA61AB-0BE9-4361-9A5F-2E8A13EF6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58E7C659-CA8B-4E0F-A3DB-1F7869FCA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125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A11ADB81-3150-43AD-9107-B3FEC6ADD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0550" y="190500"/>
          <a:ext cx="716280" cy="7905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7323A748-C2DA-4BA9-9CA1-193E41B2D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0550" y="190500"/>
          <a:ext cx="716280" cy="7905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32DB42D4-B60E-44D6-80F9-97B13D2EA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5B17808C-B794-4F86-A3E3-951982FA7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0074DA8D-D6B9-40A6-8CF2-4A30AF494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0550" y="190500"/>
          <a:ext cx="716280" cy="7905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607993AD-CCE1-4546-90D2-07DD4AB91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7264829B-8F7C-43A2-A23E-9DB02CAE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294943E8-43E1-4B4D-86B4-32680ACDE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90550" y="190500"/>
          <a:ext cx="716280" cy="790575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D568A46D-CAFD-452B-8D41-7D22B07E1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5B737C70-7553-4F48-A8C9-AECB72F84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3" name="Graphisme 7" descr="icône du bâtiment d’une banque">
          <a:extLst>
            <a:ext uri="{FF2B5EF4-FFF2-40B4-BE49-F238E27FC236}">
              <a16:creationId xmlns:a16="http://schemas.microsoft.com/office/drawing/2014/main" id="{270FA9D7-EEC6-4ACB-85BD-A93480DF0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05F780E6-484D-42EE-8E05-1C81031CA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FA753533-DA0B-4C52-83D1-45C4C9E15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3" name="Graphisme 7" descr="icône du bâtiment d’une banque">
          <a:extLst>
            <a:ext uri="{FF2B5EF4-FFF2-40B4-BE49-F238E27FC236}">
              <a16:creationId xmlns:a16="http://schemas.microsoft.com/office/drawing/2014/main" id="{3062EAB9-F82F-40C1-BCE3-B40F176AB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956480A3-E62D-4B40-A70C-567A4E3A4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9EF63484-F973-418D-B232-844B5B4D4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3" name="Graphisme 7" descr="icône du bâtiment d’une banque">
          <a:extLst>
            <a:ext uri="{FF2B5EF4-FFF2-40B4-BE49-F238E27FC236}">
              <a16:creationId xmlns:a16="http://schemas.microsoft.com/office/drawing/2014/main" id="{119C01AA-04D1-4E40-B223-D9791D0EB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8ADF3251-6029-4483-A54B-F67989D7E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BDF1309C-66AA-4152-A07B-1B33E5511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3" name="Graphisme 7" descr="icône du bâtiment d’une banque">
          <a:extLst>
            <a:ext uri="{FF2B5EF4-FFF2-40B4-BE49-F238E27FC236}">
              <a16:creationId xmlns:a16="http://schemas.microsoft.com/office/drawing/2014/main" id="{E9DFCDF4-D1EA-4F0C-9ACD-A3FBC3C7A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84FF70F4-38AA-4A47-8FCF-F6CC24EEC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98C7EA41-FCB4-4D75-AD24-2E9FA5EDE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3" name="Graphisme 7" descr="icône du bâtiment d’une banque">
          <a:extLst>
            <a:ext uri="{FF2B5EF4-FFF2-40B4-BE49-F238E27FC236}">
              <a16:creationId xmlns:a16="http://schemas.microsoft.com/office/drawing/2014/main" id="{1CF73DC7-BA24-42FC-AF4C-72F8AEEB9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9524AE1C-684C-4183-9945-844FC45E6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6280" cy="790575"/>
    <xdr:pic>
      <xdr:nvPicPr>
        <xdr:cNvPr id="2" name="Graphisme 7" descr="icône du bâtiment d’une banque">
          <a:extLst>
            <a:ext uri="{FF2B5EF4-FFF2-40B4-BE49-F238E27FC236}">
              <a16:creationId xmlns:a16="http://schemas.microsoft.com/office/drawing/2014/main" id="{7C858396-D57C-4214-86E0-E3263D306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3840" y="266700"/>
          <a:ext cx="716280" cy="790575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dier acco" id="{D273257F-9FCF-421A-A2F8-0F0013A64FC2}" userId="c4fc42e7fd435e6f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0" dT="2025-09-25T12:44:46.06" personId="{D273257F-9FCF-421A-A2F8-0F0013A64FC2}" id="{04EFCF18-B3B0-4993-BF1D-33F46AA0A857}">
    <text xml:space="preserve">Mois gratuit
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2484-AD0F-4359-87DC-C89D43668C90}">
  <sheetPr codeName="Feuil13"/>
  <dimension ref="A2:DR97"/>
  <sheetViews>
    <sheetView topLeftCell="A55" zoomScale="90" zoomScaleNormal="90" workbookViewId="0">
      <selection activeCell="S93" sqref="S93"/>
    </sheetView>
  </sheetViews>
  <sheetFormatPr baseColWidth="10" defaultColWidth="4.42578125" defaultRowHeight="11.25" outlineLevelCol="1" x14ac:dyDescent="0.2"/>
  <cols>
    <col min="1" max="1" width="4.42578125" style="1"/>
    <col min="2" max="2" width="18.7109375" style="9" bestFit="1" customWidth="1"/>
    <col min="3" max="3" width="8.140625" style="1" bestFit="1" customWidth="1"/>
    <col min="4" max="4" width="9.140625" style="1" bestFit="1" customWidth="1"/>
    <col min="5" max="5" width="36.7109375" style="1" bestFit="1" customWidth="1"/>
    <col min="6" max="16" width="9.28515625" style="1" hidden="1" customWidth="1" outlineLevel="1"/>
    <col min="17" max="17" width="10.140625" style="1" hidden="1" customWidth="1" outlineLevel="1"/>
    <col min="18" max="18" width="10.7109375" style="1" bestFit="1" customWidth="1" collapsed="1"/>
    <col min="19" max="19" width="9.85546875" style="1" bestFit="1" customWidth="1" outlineLevel="1"/>
    <col min="20" max="21" width="10.140625" style="1" bestFit="1" customWidth="1" outlineLevel="1"/>
    <col min="22" max="22" width="9.5703125" style="1" bestFit="1" customWidth="1" outlineLevel="1"/>
    <col min="23" max="24" width="9.85546875" style="1" bestFit="1" customWidth="1" outlineLevel="1"/>
    <col min="25" max="27" width="10.140625" style="1" bestFit="1" customWidth="1" outlineLevel="1"/>
    <col min="28" max="28" width="9.85546875" style="1" bestFit="1" customWidth="1" outlineLevel="1"/>
    <col min="29" max="29" width="10.140625" style="1" bestFit="1" customWidth="1" outlineLevel="1"/>
    <col min="30" max="30" width="9.85546875" style="1" bestFit="1" customWidth="1" outlineLevel="1"/>
    <col min="31" max="31" width="11.42578125" style="1" bestFit="1" customWidth="1"/>
    <col min="32" max="43" width="10.140625" style="1" bestFit="1" customWidth="1" outlineLevel="1"/>
    <col min="44" max="44" width="11.7109375" style="1" bestFit="1" customWidth="1"/>
    <col min="45" max="45" width="9.85546875" style="1" bestFit="1" customWidth="1" outlineLevel="1"/>
    <col min="46" max="56" width="10.140625" style="1" bestFit="1" customWidth="1" outlineLevel="1"/>
    <col min="57" max="57" width="11.7109375" style="1" bestFit="1" customWidth="1"/>
    <col min="58" max="58" width="9.85546875" style="1" bestFit="1" customWidth="1" outlineLevel="1"/>
    <col min="59" max="69" width="10.140625" style="1" bestFit="1" customWidth="1" outlineLevel="1"/>
    <col min="70" max="70" width="11.7109375" style="1" bestFit="1" customWidth="1"/>
    <col min="71" max="71" width="9.85546875" style="1" bestFit="1" customWidth="1" outlineLevel="1"/>
    <col min="72" max="82" width="10.140625" style="1" bestFit="1" customWidth="1" outlineLevel="1"/>
    <col min="83" max="83" width="11.7109375" style="1" bestFit="1" customWidth="1"/>
    <col min="84" max="84" width="10" style="1" bestFit="1" customWidth="1" outlineLevel="1"/>
    <col min="85" max="95" width="10.140625" style="1" bestFit="1" customWidth="1" outlineLevel="1"/>
    <col min="96" max="96" width="11.7109375" style="1" bestFit="1" customWidth="1"/>
    <col min="97" max="97" width="10" style="1" bestFit="1" customWidth="1" outlineLevel="1"/>
    <col min="98" max="108" width="10.140625" style="1" bestFit="1" customWidth="1" outlineLevel="1"/>
    <col min="109" max="109" width="11.7109375" style="1" bestFit="1" customWidth="1"/>
    <col min="110" max="110" width="10" style="1" bestFit="1" customWidth="1" outlineLevel="1"/>
    <col min="111" max="121" width="10.140625" style="1" bestFit="1" customWidth="1" outlineLevel="1"/>
    <col min="122" max="122" width="11.7109375" style="1" bestFit="1" customWidth="1"/>
    <col min="123" max="16384" width="4.42578125" style="1"/>
  </cols>
  <sheetData>
    <row r="2" spans="1:122" x14ac:dyDescent="0.2">
      <c r="F2" s="1">
        <v>2025</v>
      </c>
      <c r="G2" s="1">
        <v>2025</v>
      </c>
      <c r="H2" s="1">
        <v>2025</v>
      </c>
      <c r="I2" s="1">
        <v>2025</v>
      </c>
      <c r="J2" s="1">
        <v>2025</v>
      </c>
      <c r="K2" s="1">
        <v>2025</v>
      </c>
      <c r="L2" s="1">
        <v>2025</v>
      </c>
      <c r="M2" s="1">
        <v>2025</v>
      </c>
      <c r="N2" s="1">
        <v>2025</v>
      </c>
      <c r="O2" s="1">
        <v>2025</v>
      </c>
      <c r="P2" s="1">
        <v>2025</v>
      </c>
      <c r="Q2" s="1">
        <v>2025</v>
      </c>
      <c r="R2" s="1">
        <v>2025</v>
      </c>
      <c r="S2" s="1">
        <v>2026</v>
      </c>
      <c r="T2" s="1">
        <v>2026</v>
      </c>
      <c r="U2" s="1">
        <v>2026</v>
      </c>
      <c r="V2" s="1">
        <v>2026</v>
      </c>
      <c r="W2" s="1">
        <v>2026</v>
      </c>
      <c r="X2" s="1">
        <v>2026</v>
      </c>
      <c r="Y2" s="1">
        <v>2026</v>
      </c>
      <c r="Z2" s="1">
        <v>2026</v>
      </c>
      <c r="AA2" s="1">
        <v>2026</v>
      </c>
      <c r="AB2" s="1">
        <v>2026</v>
      </c>
      <c r="AC2" s="1">
        <v>2026</v>
      </c>
      <c r="AD2" s="1">
        <v>2026</v>
      </c>
      <c r="AE2" s="1">
        <v>2026</v>
      </c>
      <c r="AF2" s="1">
        <v>2027</v>
      </c>
      <c r="AG2" s="1">
        <v>2027</v>
      </c>
      <c r="AH2" s="1">
        <v>2027</v>
      </c>
      <c r="AI2" s="1">
        <v>2027</v>
      </c>
      <c r="AJ2" s="1">
        <v>2027</v>
      </c>
      <c r="AK2" s="1">
        <v>2027</v>
      </c>
      <c r="AL2" s="1">
        <v>2027</v>
      </c>
      <c r="AM2" s="1">
        <v>2027</v>
      </c>
      <c r="AN2" s="1">
        <v>2027</v>
      </c>
      <c r="AO2" s="1">
        <v>2027</v>
      </c>
      <c r="AP2" s="1">
        <v>2027</v>
      </c>
      <c r="AQ2" s="1">
        <v>2027</v>
      </c>
      <c r="AR2" s="1">
        <v>2027</v>
      </c>
      <c r="AS2" s="1">
        <v>2028</v>
      </c>
      <c r="AT2" s="1">
        <v>2028</v>
      </c>
      <c r="AU2" s="1">
        <v>2028</v>
      </c>
      <c r="AV2" s="1">
        <v>2028</v>
      </c>
      <c r="AW2" s="1">
        <v>2028</v>
      </c>
      <c r="AX2" s="1">
        <v>2028</v>
      </c>
      <c r="AY2" s="1">
        <v>2028</v>
      </c>
      <c r="AZ2" s="1">
        <v>2028</v>
      </c>
      <c r="BA2" s="1">
        <v>2028</v>
      </c>
      <c r="BB2" s="1">
        <v>2028</v>
      </c>
      <c r="BC2" s="1">
        <v>2028</v>
      </c>
      <c r="BD2" s="1">
        <v>2028</v>
      </c>
      <c r="BE2" s="1">
        <v>2028</v>
      </c>
      <c r="BF2" s="1">
        <v>2029</v>
      </c>
      <c r="BG2" s="1">
        <v>2029</v>
      </c>
      <c r="BH2" s="1">
        <v>2029</v>
      </c>
      <c r="BI2" s="1">
        <v>2029</v>
      </c>
      <c r="BJ2" s="1">
        <v>2029</v>
      </c>
      <c r="BK2" s="1">
        <v>2029</v>
      </c>
      <c r="BL2" s="1">
        <v>2029</v>
      </c>
      <c r="BM2" s="1">
        <v>2029</v>
      </c>
      <c r="BN2" s="1">
        <v>2029</v>
      </c>
      <c r="BO2" s="1">
        <v>2029</v>
      </c>
      <c r="BP2" s="1">
        <v>2029</v>
      </c>
      <c r="BQ2" s="1">
        <v>2029</v>
      </c>
      <c r="BR2" s="1">
        <v>2029</v>
      </c>
      <c r="BS2" s="1">
        <v>2030</v>
      </c>
      <c r="BT2" s="1">
        <v>2030</v>
      </c>
      <c r="BU2" s="1">
        <v>2030</v>
      </c>
      <c r="BV2" s="1">
        <v>2030</v>
      </c>
      <c r="BW2" s="1">
        <v>2030</v>
      </c>
      <c r="BX2" s="1">
        <v>2030</v>
      </c>
      <c r="BY2" s="1">
        <v>2030</v>
      </c>
      <c r="BZ2" s="1">
        <v>2030</v>
      </c>
      <c r="CA2" s="1">
        <v>2030</v>
      </c>
      <c r="CB2" s="1">
        <v>2030</v>
      </c>
      <c r="CC2" s="1">
        <v>2030</v>
      </c>
      <c r="CD2" s="1">
        <v>2030</v>
      </c>
      <c r="CE2" s="1">
        <v>2030</v>
      </c>
      <c r="CF2" s="1">
        <v>2031</v>
      </c>
      <c r="CG2" s="1">
        <v>2031</v>
      </c>
      <c r="CH2" s="1">
        <v>2031</v>
      </c>
      <c r="CI2" s="1">
        <v>2031</v>
      </c>
      <c r="CJ2" s="1">
        <v>2031</v>
      </c>
      <c r="CK2" s="1">
        <v>2031</v>
      </c>
      <c r="CL2" s="1">
        <v>2031</v>
      </c>
      <c r="CM2" s="1">
        <v>2031</v>
      </c>
      <c r="CN2" s="1">
        <v>2031</v>
      </c>
      <c r="CO2" s="1">
        <v>2031</v>
      </c>
      <c r="CP2" s="1">
        <v>2031</v>
      </c>
      <c r="CQ2" s="1">
        <v>2031</v>
      </c>
      <c r="CR2" s="1">
        <v>2031</v>
      </c>
      <c r="CS2" s="1">
        <v>2032</v>
      </c>
      <c r="CT2" s="1">
        <v>2032</v>
      </c>
      <c r="CU2" s="1">
        <v>2032</v>
      </c>
      <c r="CV2" s="1">
        <v>2032</v>
      </c>
      <c r="CW2" s="1">
        <v>2032</v>
      </c>
      <c r="CX2" s="1">
        <v>2032</v>
      </c>
      <c r="CY2" s="1">
        <v>2032</v>
      </c>
      <c r="CZ2" s="1">
        <v>2032</v>
      </c>
      <c r="DA2" s="1">
        <v>2032</v>
      </c>
      <c r="DB2" s="1">
        <v>2032</v>
      </c>
      <c r="DC2" s="1">
        <v>2032</v>
      </c>
      <c r="DD2" s="1">
        <v>2032</v>
      </c>
      <c r="DE2" s="1">
        <v>2032</v>
      </c>
      <c r="DF2" s="1">
        <v>2033</v>
      </c>
      <c r="DG2" s="1">
        <v>2033</v>
      </c>
      <c r="DH2" s="1">
        <v>2033</v>
      </c>
      <c r="DI2" s="1">
        <v>2033</v>
      </c>
      <c r="DJ2" s="1">
        <v>2033</v>
      </c>
      <c r="DK2" s="1">
        <v>2033</v>
      </c>
      <c r="DL2" s="1">
        <v>2033</v>
      </c>
      <c r="DM2" s="1">
        <v>2033</v>
      </c>
      <c r="DN2" s="1">
        <v>2033</v>
      </c>
      <c r="DO2" s="1">
        <v>2033</v>
      </c>
      <c r="DP2" s="1">
        <v>2033</v>
      </c>
      <c r="DQ2" s="1">
        <v>2033</v>
      </c>
      <c r="DR2" s="1">
        <v>2033</v>
      </c>
    </row>
    <row r="3" spans="1:122" x14ac:dyDescent="0.2">
      <c r="B3" s="440" t="s">
        <v>70</v>
      </c>
      <c r="C3" s="446">
        <v>9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2025</v>
      </c>
      <c r="S3" s="1">
        <v>1</v>
      </c>
      <c r="T3" s="1">
        <v>2</v>
      </c>
      <c r="U3" s="1">
        <v>3</v>
      </c>
      <c r="V3" s="1">
        <v>4</v>
      </c>
      <c r="W3" s="1">
        <v>5</v>
      </c>
      <c r="X3" s="1">
        <v>6</v>
      </c>
      <c r="Y3" s="1">
        <v>7</v>
      </c>
      <c r="Z3" s="1">
        <v>8</v>
      </c>
      <c r="AA3" s="1">
        <v>9</v>
      </c>
      <c r="AB3" s="1">
        <v>10</v>
      </c>
      <c r="AC3" s="1">
        <v>11</v>
      </c>
      <c r="AD3" s="1">
        <v>12</v>
      </c>
      <c r="AE3" s="1">
        <v>2026</v>
      </c>
      <c r="AF3" s="1">
        <v>1</v>
      </c>
      <c r="AG3" s="1">
        <v>2</v>
      </c>
      <c r="AH3" s="1">
        <v>3</v>
      </c>
      <c r="AI3" s="1">
        <v>4</v>
      </c>
      <c r="AJ3" s="1">
        <v>5</v>
      </c>
      <c r="AK3" s="1">
        <v>6</v>
      </c>
      <c r="AL3" s="1">
        <v>7</v>
      </c>
      <c r="AM3" s="1">
        <v>8</v>
      </c>
      <c r="AN3" s="1">
        <v>9</v>
      </c>
      <c r="AO3" s="1">
        <v>10</v>
      </c>
      <c r="AP3" s="1">
        <v>11</v>
      </c>
      <c r="AQ3" s="1">
        <v>12</v>
      </c>
      <c r="AR3" s="1">
        <v>2027</v>
      </c>
      <c r="AS3" s="1">
        <v>1</v>
      </c>
      <c r="AT3" s="1">
        <v>2</v>
      </c>
      <c r="AU3" s="1">
        <v>3</v>
      </c>
      <c r="AV3" s="1">
        <v>4</v>
      </c>
      <c r="AW3" s="1">
        <v>5</v>
      </c>
      <c r="AX3" s="1">
        <v>6</v>
      </c>
      <c r="AY3" s="1">
        <v>7</v>
      </c>
      <c r="AZ3" s="1">
        <v>8</v>
      </c>
      <c r="BA3" s="1">
        <v>9</v>
      </c>
      <c r="BB3" s="1">
        <v>10</v>
      </c>
      <c r="BC3" s="1">
        <v>11</v>
      </c>
      <c r="BD3" s="1">
        <v>12</v>
      </c>
      <c r="BE3" s="1">
        <v>2028</v>
      </c>
      <c r="BF3" s="1">
        <v>1</v>
      </c>
      <c r="BG3" s="1">
        <v>2</v>
      </c>
      <c r="BH3" s="1">
        <v>3</v>
      </c>
      <c r="BI3" s="1">
        <v>4</v>
      </c>
      <c r="BJ3" s="1">
        <v>5</v>
      </c>
      <c r="BK3" s="1">
        <v>6</v>
      </c>
      <c r="BL3" s="1">
        <v>7</v>
      </c>
      <c r="BM3" s="1">
        <v>8</v>
      </c>
      <c r="BN3" s="1">
        <v>9</v>
      </c>
      <c r="BO3" s="1">
        <v>10</v>
      </c>
      <c r="BP3" s="1">
        <v>11</v>
      </c>
      <c r="BQ3" s="1">
        <v>12</v>
      </c>
      <c r="BR3" s="1">
        <v>2029</v>
      </c>
      <c r="BS3" s="1">
        <v>1</v>
      </c>
      <c r="BT3" s="1">
        <v>2</v>
      </c>
      <c r="BU3" s="1">
        <v>3</v>
      </c>
      <c r="BV3" s="1">
        <v>4</v>
      </c>
      <c r="BW3" s="1">
        <v>5</v>
      </c>
      <c r="BX3" s="1">
        <v>6</v>
      </c>
      <c r="BY3" s="1">
        <v>7</v>
      </c>
      <c r="BZ3" s="1">
        <v>8</v>
      </c>
      <c r="CA3" s="1">
        <v>9</v>
      </c>
      <c r="CB3" s="1">
        <v>10</v>
      </c>
      <c r="CC3" s="1">
        <v>11</v>
      </c>
      <c r="CD3" s="1">
        <v>12</v>
      </c>
      <c r="CE3" s="1">
        <v>2030</v>
      </c>
      <c r="CF3" s="1">
        <v>1</v>
      </c>
      <c r="CG3" s="1">
        <v>2</v>
      </c>
      <c r="CH3" s="1">
        <v>3</v>
      </c>
      <c r="CI3" s="1">
        <v>4</v>
      </c>
      <c r="CJ3" s="1">
        <v>5</v>
      </c>
      <c r="CK3" s="1">
        <v>6</v>
      </c>
      <c r="CL3" s="1">
        <v>7</v>
      </c>
      <c r="CM3" s="1">
        <v>8</v>
      </c>
      <c r="CN3" s="1">
        <v>9</v>
      </c>
      <c r="CO3" s="1">
        <v>10</v>
      </c>
      <c r="CP3" s="1">
        <v>11</v>
      </c>
      <c r="CQ3" s="1">
        <v>12</v>
      </c>
      <c r="CR3" s="1">
        <v>2031</v>
      </c>
      <c r="CS3" s="1">
        <v>1</v>
      </c>
      <c r="CT3" s="1">
        <v>2</v>
      </c>
      <c r="CU3" s="1">
        <v>3</v>
      </c>
      <c r="CV3" s="1">
        <v>4</v>
      </c>
      <c r="CW3" s="1">
        <v>5</v>
      </c>
      <c r="CX3" s="1">
        <v>6</v>
      </c>
      <c r="CY3" s="1">
        <v>7</v>
      </c>
      <c r="CZ3" s="1">
        <v>8</v>
      </c>
      <c r="DA3" s="1">
        <v>9</v>
      </c>
      <c r="DB3" s="1">
        <v>10</v>
      </c>
      <c r="DC3" s="1">
        <v>11</v>
      </c>
      <c r="DD3" s="1">
        <v>12</v>
      </c>
      <c r="DE3" s="1">
        <v>2032</v>
      </c>
      <c r="DF3" s="1">
        <v>1</v>
      </c>
      <c r="DG3" s="1">
        <v>2</v>
      </c>
      <c r="DH3" s="1">
        <v>3</v>
      </c>
      <c r="DI3" s="1">
        <v>4</v>
      </c>
      <c r="DJ3" s="1">
        <v>5</v>
      </c>
      <c r="DK3" s="1">
        <v>6</v>
      </c>
      <c r="DL3" s="1">
        <v>7</v>
      </c>
      <c r="DM3" s="1">
        <v>8</v>
      </c>
      <c r="DN3" s="1">
        <v>9</v>
      </c>
      <c r="DO3" s="1">
        <v>10</v>
      </c>
      <c r="DP3" s="1">
        <v>11</v>
      </c>
      <c r="DQ3" s="1">
        <v>12</v>
      </c>
      <c r="DR3" s="1">
        <v>2033</v>
      </c>
    </row>
    <row r="4" spans="1:122" s="469" customFormat="1" x14ac:dyDescent="0.2">
      <c r="B4" s="470"/>
      <c r="C4" s="471"/>
      <c r="F4" s="472">
        <f>EOMONTH(DATE(F2,F3,1),0)</f>
        <v>45688</v>
      </c>
      <c r="G4" s="472">
        <f t="shared" ref="G4:Q4" si="0">EOMONTH(DATE(G2,G3,1),0)</f>
        <v>45716</v>
      </c>
      <c r="H4" s="472">
        <f t="shared" si="0"/>
        <v>45747</v>
      </c>
      <c r="I4" s="472">
        <f t="shared" si="0"/>
        <v>45777</v>
      </c>
      <c r="J4" s="472">
        <f t="shared" si="0"/>
        <v>45808</v>
      </c>
      <c r="K4" s="472">
        <f t="shared" si="0"/>
        <v>45838</v>
      </c>
      <c r="L4" s="472">
        <f t="shared" si="0"/>
        <v>45869</v>
      </c>
      <c r="M4" s="472">
        <f t="shared" si="0"/>
        <v>45900</v>
      </c>
      <c r="N4" s="472">
        <f t="shared" si="0"/>
        <v>45930</v>
      </c>
      <c r="O4" s="472">
        <f t="shared" si="0"/>
        <v>45961</v>
      </c>
      <c r="P4" s="472">
        <f t="shared" si="0"/>
        <v>45991</v>
      </c>
      <c r="Q4" s="472">
        <f t="shared" si="0"/>
        <v>46022</v>
      </c>
      <c r="R4" s="3">
        <f>R3</f>
        <v>2025</v>
      </c>
      <c r="S4" s="472">
        <f t="shared" ref="S4" si="1">EOMONTH(DATE(S2,S3,1),0)</f>
        <v>46053</v>
      </c>
      <c r="T4" s="472">
        <f t="shared" ref="T4" si="2">EOMONTH(DATE(T2,T3,1),0)</f>
        <v>46081</v>
      </c>
      <c r="U4" s="472">
        <f t="shared" ref="U4" si="3">EOMONTH(DATE(U2,U3,1),0)</f>
        <v>46112</v>
      </c>
      <c r="V4" s="472">
        <f t="shared" ref="V4" si="4">EOMONTH(DATE(V2,V3,1),0)</f>
        <v>46142</v>
      </c>
      <c r="W4" s="472">
        <f t="shared" ref="W4" si="5">EOMONTH(DATE(W2,W3,1),0)</f>
        <v>46173</v>
      </c>
      <c r="X4" s="472">
        <f t="shared" ref="X4" si="6">EOMONTH(DATE(X2,X3,1),0)</f>
        <v>46203</v>
      </c>
      <c r="Y4" s="472">
        <f t="shared" ref="Y4" si="7">EOMONTH(DATE(Y2,Y3,1),0)</f>
        <v>46234</v>
      </c>
      <c r="Z4" s="472">
        <f t="shared" ref="Z4" si="8">EOMONTH(DATE(Z2,Z3,1),0)</f>
        <v>46265</v>
      </c>
      <c r="AA4" s="472">
        <f t="shared" ref="AA4" si="9">EOMONTH(DATE(AA2,AA3,1),0)</f>
        <v>46295</v>
      </c>
      <c r="AB4" s="472">
        <f t="shared" ref="AB4" si="10">EOMONTH(DATE(AB2,AB3,1),0)</f>
        <v>46326</v>
      </c>
      <c r="AC4" s="472">
        <f t="shared" ref="AC4" si="11">EOMONTH(DATE(AC2,AC3,1),0)</f>
        <v>46356</v>
      </c>
      <c r="AD4" s="472">
        <f t="shared" ref="AD4" si="12">EOMONTH(DATE(AD2,AD3,1),0)</f>
        <v>46387</v>
      </c>
      <c r="AE4" s="3">
        <f t="shared" ref="AE4" si="13">AE3</f>
        <v>2026</v>
      </c>
      <c r="AF4" s="472">
        <f t="shared" ref="AF4" si="14">EOMONTH(DATE(AF2,AF3,1),0)</f>
        <v>46418</v>
      </c>
      <c r="AG4" s="472">
        <f t="shared" ref="AG4" si="15">EOMONTH(DATE(AG2,AG3,1),0)</f>
        <v>46446</v>
      </c>
      <c r="AH4" s="472">
        <f t="shared" ref="AH4" si="16">EOMONTH(DATE(AH2,AH3,1),0)</f>
        <v>46477</v>
      </c>
      <c r="AI4" s="472">
        <f t="shared" ref="AI4" si="17">EOMONTH(DATE(AI2,AI3,1),0)</f>
        <v>46507</v>
      </c>
      <c r="AJ4" s="472">
        <f t="shared" ref="AJ4" si="18">EOMONTH(DATE(AJ2,AJ3,1),0)</f>
        <v>46538</v>
      </c>
      <c r="AK4" s="472">
        <f t="shared" ref="AK4" si="19">EOMONTH(DATE(AK2,AK3,1),0)</f>
        <v>46568</v>
      </c>
      <c r="AL4" s="472">
        <f t="shared" ref="AL4" si="20">EOMONTH(DATE(AL2,AL3,1),0)</f>
        <v>46599</v>
      </c>
      <c r="AM4" s="472">
        <f t="shared" ref="AM4" si="21">EOMONTH(DATE(AM2,AM3,1),0)</f>
        <v>46630</v>
      </c>
      <c r="AN4" s="472">
        <f t="shared" ref="AN4" si="22">EOMONTH(DATE(AN2,AN3,1),0)</f>
        <v>46660</v>
      </c>
      <c r="AO4" s="472">
        <f t="shared" ref="AO4" si="23">EOMONTH(DATE(AO2,AO3,1),0)</f>
        <v>46691</v>
      </c>
      <c r="AP4" s="472">
        <f t="shared" ref="AP4" si="24">EOMONTH(DATE(AP2,AP3,1),0)</f>
        <v>46721</v>
      </c>
      <c r="AQ4" s="472">
        <f t="shared" ref="AQ4" si="25">EOMONTH(DATE(AQ2,AQ3,1),0)</f>
        <v>46752</v>
      </c>
      <c r="AR4" s="3">
        <f t="shared" ref="AR4" si="26">AR3</f>
        <v>2027</v>
      </c>
      <c r="AS4" s="472">
        <f t="shared" ref="AS4" si="27">EOMONTH(DATE(AS2,AS3,1),0)</f>
        <v>46783</v>
      </c>
      <c r="AT4" s="472">
        <f t="shared" ref="AT4" si="28">EOMONTH(DATE(AT2,AT3,1),0)</f>
        <v>46812</v>
      </c>
      <c r="AU4" s="472">
        <f t="shared" ref="AU4" si="29">EOMONTH(DATE(AU2,AU3,1),0)</f>
        <v>46843</v>
      </c>
      <c r="AV4" s="472">
        <f t="shared" ref="AV4" si="30">EOMONTH(DATE(AV2,AV3,1),0)</f>
        <v>46873</v>
      </c>
      <c r="AW4" s="472">
        <f t="shared" ref="AW4" si="31">EOMONTH(DATE(AW2,AW3,1),0)</f>
        <v>46904</v>
      </c>
      <c r="AX4" s="472">
        <f t="shared" ref="AX4" si="32">EOMONTH(DATE(AX2,AX3,1),0)</f>
        <v>46934</v>
      </c>
      <c r="AY4" s="472">
        <f t="shared" ref="AY4" si="33">EOMONTH(DATE(AY2,AY3,1),0)</f>
        <v>46965</v>
      </c>
      <c r="AZ4" s="472">
        <f t="shared" ref="AZ4" si="34">EOMONTH(DATE(AZ2,AZ3,1),0)</f>
        <v>46996</v>
      </c>
      <c r="BA4" s="472">
        <f t="shared" ref="BA4" si="35">EOMONTH(DATE(BA2,BA3,1),0)</f>
        <v>47026</v>
      </c>
      <c r="BB4" s="472">
        <f t="shared" ref="BB4" si="36">EOMONTH(DATE(BB2,BB3,1),0)</f>
        <v>47057</v>
      </c>
      <c r="BC4" s="472">
        <f t="shared" ref="BC4" si="37">EOMONTH(DATE(BC2,BC3,1),0)</f>
        <v>47087</v>
      </c>
      <c r="BD4" s="472">
        <f t="shared" ref="BD4" si="38">EOMONTH(DATE(BD2,BD3,1),0)</f>
        <v>47118</v>
      </c>
      <c r="BE4" s="3">
        <f t="shared" ref="BE4" si="39">BE3</f>
        <v>2028</v>
      </c>
      <c r="BF4" s="472">
        <f t="shared" ref="BF4" si="40">EOMONTH(DATE(BF2,BF3,1),0)</f>
        <v>47149</v>
      </c>
      <c r="BG4" s="472">
        <f t="shared" ref="BG4" si="41">EOMONTH(DATE(BG2,BG3,1),0)</f>
        <v>47177</v>
      </c>
      <c r="BH4" s="472">
        <f t="shared" ref="BH4" si="42">EOMONTH(DATE(BH2,BH3,1),0)</f>
        <v>47208</v>
      </c>
      <c r="BI4" s="472">
        <f t="shared" ref="BI4" si="43">EOMONTH(DATE(BI2,BI3,1),0)</f>
        <v>47238</v>
      </c>
      <c r="BJ4" s="472">
        <f t="shared" ref="BJ4" si="44">EOMONTH(DATE(BJ2,BJ3,1),0)</f>
        <v>47269</v>
      </c>
      <c r="BK4" s="472">
        <f t="shared" ref="BK4" si="45">EOMONTH(DATE(BK2,BK3,1),0)</f>
        <v>47299</v>
      </c>
      <c r="BL4" s="472">
        <f t="shared" ref="BL4" si="46">EOMONTH(DATE(BL2,BL3,1),0)</f>
        <v>47330</v>
      </c>
      <c r="BM4" s="472">
        <f t="shared" ref="BM4" si="47">EOMONTH(DATE(BM2,BM3,1),0)</f>
        <v>47361</v>
      </c>
      <c r="BN4" s="472">
        <f t="shared" ref="BN4" si="48">EOMONTH(DATE(BN2,BN3,1),0)</f>
        <v>47391</v>
      </c>
      <c r="BO4" s="472">
        <f t="shared" ref="BO4" si="49">EOMONTH(DATE(BO2,BO3,1),0)</f>
        <v>47422</v>
      </c>
      <c r="BP4" s="472">
        <f t="shared" ref="BP4" si="50">EOMONTH(DATE(BP2,BP3,1),0)</f>
        <v>47452</v>
      </c>
      <c r="BQ4" s="472">
        <f t="shared" ref="BQ4" si="51">EOMONTH(DATE(BQ2,BQ3,1),0)</f>
        <v>47483</v>
      </c>
      <c r="BR4" s="3">
        <f t="shared" ref="BR4" si="52">BR3</f>
        <v>2029</v>
      </c>
      <c r="BS4" s="472">
        <f t="shared" ref="BS4" si="53">EOMONTH(DATE(BS2,BS3,1),0)</f>
        <v>47514</v>
      </c>
      <c r="BT4" s="472">
        <f t="shared" ref="BT4" si="54">EOMONTH(DATE(BT2,BT3,1),0)</f>
        <v>47542</v>
      </c>
      <c r="BU4" s="472">
        <f t="shared" ref="BU4" si="55">EOMONTH(DATE(BU2,BU3,1),0)</f>
        <v>47573</v>
      </c>
      <c r="BV4" s="472">
        <f t="shared" ref="BV4" si="56">EOMONTH(DATE(BV2,BV3,1),0)</f>
        <v>47603</v>
      </c>
      <c r="BW4" s="472">
        <f t="shared" ref="BW4" si="57">EOMONTH(DATE(BW2,BW3,1),0)</f>
        <v>47634</v>
      </c>
      <c r="BX4" s="472">
        <f t="shared" ref="BX4" si="58">EOMONTH(DATE(BX2,BX3,1),0)</f>
        <v>47664</v>
      </c>
      <c r="BY4" s="472">
        <f t="shared" ref="BY4" si="59">EOMONTH(DATE(BY2,BY3,1),0)</f>
        <v>47695</v>
      </c>
      <c r="BZ4" s="472">
        <f t="shared" ref="BZ4" si="60">EOMONTH(DATE(BZ2,BZ3,1),0)</f>
        <v>47726</v>
      </c>
      <c r="CA4" s="472">
        <f t="shared" ref="CA4" si="61">EOMONTH(DATE(CA2,CA3,1),0)</f>
        <v>47756</v>
      </c>
      <c r="CB4" s="472">
        <f t="shared" ref="CB4" si="62">EOMONTH(DATE(CB2,CB3,1),0)</f>
        <v>47787</v>
      </c>
      <c r="CC4" s="472">
        <f t="shared" ref="CC4" si="63">EOMONTH(DATE(CC2,CC3,1),0)</f>
        <v>47817</v>
      </c>
      <c r="CD4" s="472">
        <f t="shared" ref="CD4" si="64">EOMONTH(DATE(CD2,CD3,1),0)</f>
        <v>47848</v>
      </c>
      <c r="CE4" s="3">
        <f t="shared" ref="CE4" si="65">CE3</f>
        <v>2030</v>
      </c>
      <c r="CF4" s="472">
        <f t="shared" ref="CF4" si="66">EOMONTH(DATE(CF2,CF3,1),0)</f>
        <v>47879</v>
      </c>
      <c r="CG4" s="472">
        <f t="shared" ref="CG4" si="67">EOMONTH(DATE(CG2,CG3,1),0)</f>
        <v>47907</v>
      </c>
      <c r="CH4" s="472">
        <f t="shared" ref="CH4" si="68">EOMONTH(DATE(CH2,CH3,1),0)</f>
        <v>47938</v>
      </c>
      <c r="CI4" s="472">
        <f t="shared" ref="CI4" si="69">EOMONTH(DATE(CI2,CI3,1),0)</f>
        <v>47968</v>
      </c>
      <c r="CJ4" s="472">
        <f t="shared" ref="CJ4" si="70">EOMONTH(DATE(CJ2,CJ3,1),0)</f>
        <v>47999</v>
      </c>
      <c r="CK4" s="472">
        <f t="shared" ref="CK4" si="71">EOMONTH(DATE(CK2,CK3,1),0)</f>
        <v>48029</v>
      </c>
      <c r="CL4" s="472">
        <f t="shared" ref="CL4" si="72">EOMONTH(DATE(CL2,CL3,1),0)</f>
        <v>48060</v>
      </c>
      <c r="CM4" s="472">
        <f t="shared" ref="CM4" si="73">EOMONTH(DATE(CM2,CM3,1),0)</f>
        <v>48091</v>
      </c>
      <c r="CN4" s="472">
        <f t="shared" ref="CN4" si="74">EOMONTH(DATE(CN2,CN3,1),0)</f>
        <v>48121</v>
      </c>
      <c r="CO4" s="472">
        <f t="shared" ref="CO4" si="75">EOMONTH(DATE(CO2,CO3,1),0)</f>
        <v>48152</v>
      </c>
      <c r="CP4" s="472">
        <f t="shared" ref="CP4" si="76">EOMONTH(DATE(CP2,CP3,1),0)</f>
        <v>48182</v>
      </c>
      <c r="CQ4" s="472">
        <f t="shared" ref="CQ4" si="77">EOMONTH(DATE(CQ2,CQ3,1),0)</f>
        <v>48213</v>
      </c>
      <c r="CR4" s="3">
        <f t="shared" ref="CR4" si="78">CR3</f>
        <v>2031</v>
      </c>
      <c r="CS4" s="472">
        <f t="shared" ref="CS4" si="79">EOMONTH(DATE(CS2,CS3,1),0)</f>
        <v>48244</v>
      </c>
      <c r="CT4" s="472">
        <f t="shared" ref="CT4" si="80">EOMONTH(DATE(CT2,CT3,1),0)</f>
        <v>48273</v>
      </c>
      <c r="CU4" s="472">
        <f t="shared" ref="CU4" si="81">EOMONTH(DATE(CU2,CU3,1),0)</f>
        <v>48304</v>
      </c>
      <c r="CV4" s="472">
        <f t="shared" ref="CV4" si="82">EOMONTH(DATE(CV2,CV3,1),0)</f>
        <v>48334</v>
      </c>
      <c r="CW4" s="472">
        <f t="shared" ref="CW4" si="83">EOMONTH(DATE(CW2,CW3,1),0)</f>
        <v>48365</v>
      </c>
      <c r="CX4" s="472">
        <f t="shared" ref="CX4" si="84">EOMONTH(DATE(CX2,CX3,1),0)</f>
        <v>48395</v>
      </c>
      <c r="CY4" s="472">
        <f t="shared" ref="CY4" si="85">EOMONTH(DATE(CY2,CY3,1),0)</f>
        <v>48426</v>
      </c>
      <c r="CZ4" s="472">
        <f t="shared" ref="CZ4" si="86">EOMONTH(DATE(CZ2,CZ3,1),0)</f>
        <v>48457</v>
      </c>
      <c r="DA4" s="472">
        <f t="shared" ref="DA4" si="87">EOMONTH(DATE(DA2,DA3,1),0)</f>
        <v>48487</v>
      </c>
      <c r="DB4" s="472">
        <f t="shared" ref="DB4" si="88">EOMONTH(DATE(DB2,DB3,1),0)</f>
        <v>48518</v>
      </c>
      <c r="DC4" s="472">
        <f t="shared" ref="DC4" si="89">EOMONTH(DATE(DC2,DC3,1),0)</f>
        <v>48548</v>
      </c>
      <c r="DD4" s="472">
        <f t="shared" ref="DD4" si="90">EOMONTH(DATE(DD2,DD3,1),0)</f>
        <v>48579</v>
      </c>
      <c r="DE4" s="3">
        <f t="shared" ref="DE4" si="91">DE3</f>
        <v>2032</v>
      </c>
      <c r="DF4" s="472">
        <f t="shared" ref="DF4" si="92">EOMONTH(DATE(DF2,DF3,1),0)</f>
        <v>48610</v>
      </c>
      <c r="DG4" s="472">
        <f t="shared" ref="DG4" si="93">EOMONTH(DATE(DG2,DG3,1),0)</f>
        <v>48638</v>
      </c>
      <c r="DH4" s="472">
        <f t="shared" ref="DH4" si="94">EOMONTH(DATE(DH2,DH3,1),0)</f>
        <v>48669</v>
      </c>
      <c r="DI4" s="472">
        <f t="shared" ref="DI4" si="95">EOMONTH(DATE(DI2,DI3,1),0)</f>
        <v>48699</v>
      </c>
      <c r="DJ4" s="472">
        <f t="shared" ref="DJ4" si="96">EOMONTH(DATE(DJ2,DJ3,1),0)</f>
        <v>48730</v>
      </c>
      <c r="DK4" s="472">
        <f t="shared" ref="DK4" si="97">EOMONTH(DATE(DK2,DK3,1),0)</f>
        <v>48760</v>
      </c>
      <c r="DL4" s="472">
        <f t="shared" ref="DL4" si="98">EOMONTH(DATE(DL2,DL3,1),0)</f>
        <v>48791</v>
      </c>
      <c r="DM4" s="472">
        <f t="shared" ref="DM4" si="99">EOMONTH(DATE(DM2,DM3,1),0)</f>
        <v>48822</v>
      </c>
      <c r="DN4" s="472">
        <f t="shared" ref="DN4" si="100">EOMONTH(DATE(DN2,DN3,1),0)</f>
        <v>48852</v>
      </c>
      <c r="DO4" s="472">
        <f t="shared" ref="DO4" si="101">EOMONTH(DATE(DO2,DO3,1),0)</f>
        <v>48883</v>
      </c>
      <c r="DP4" s="472">
        <f t="shared" ref="DP4" si="102">EOMONTH(DATE(DP2,DP3,1),0)</f>
        <v>48913</v>
      </c>
      <c r="DQ4" s="472">
        <f t="shared" ref="DQ4" si="103">EOMONTH(DATE(DQ2,DQ3,1),0)</f>
        <v>48944</v>
      </c>
      <c r="DR4" s="3">
        <f t="shared" ref="DR4" si="104">DR3</f>
        <v>2033</v>
      </c>
    </row>
    <row r="5" spans="1:122" x14ac:dyDescent="0.2">
      <c r="A5" s="11"/>
      <c r="B5" s="436"/>
      <c r="C5" s="446"/>
    </row>
    <row r="6" spans="1:122" x14ac:dyDescent="0.2">
      <c r="A6" s="11"/>
      <c r="B6" s="436" t="s">
        <v>71</v>
      </c>
      <c r="C6" s="446">
        <f>'reporting montigny'!B6+'reporting boissy'!B6+'reporting moussy'!B6+'reporting trappes'!B6+'SPACELOG 5 BP'!B6+'SPACELOG 6 BP'!B6+'SPACELOG 7 BP'!B6+'SPACELOG 8 BP'!B6+'SPACELOG 9 BP'!B6</f>
        <v>0</v>
      </c>
      <c r="D6" s="1" t="s">
        <v>12</v>
      </c>
      <c r="E6" s="9" t="s">
        <v>13</v>
      </c>
      <c r="F6" s="33">
        <f>SUMIF('reporting montigny'!$F$2:$EE$2,F$4,'reporting montigny'!$F$6:$EE$6)+SUMIF('reporting boissy'!$F$2:$EE$2,F$4,'reporting boissy'!$F$6:$EE$6)+SUMIF('reporting moussy'!$F$2:$EE$2,F$4,'reporting moussy'!$F$6:$EE$6)+SUMIF('reporting trappes'!$F$2:$EE$2,F$4,'reporting trappes'!$F$6:$EE$6)+SUMIF('SPACELOG 5 BP'!$F$2:$EE$2,F$4,'SPACELOG 5 BP'!$F$6:$EE$6)+SUMIF('SPACELOG 6 BP'!$F$2:$EE$2,F$4,'SPACELOG 6 BP'!$F$6:$EE$6)+SUMIF('SPACELOG 7 BP'!$F$2:$EE$2,F$4,'SPACELOG 7 BP'!$F$6:$EE$6)+SUMIF('SPACELOG 8 BP'!$F$2:$EE$2,F$4,'SPACELOG 8 BP'!$F$6:$EE$6)+SUMIF('SPACELOG 9 BP'!$F$2:$EE$2,F$4,'SPACELOG 9 BP'!$F$6:$EE$6)+SUMIF('SPACELOG 10 BP'!$F$2:$EE$2,F$4,'SPACELOG 10 BP'!$F$6:$EE$6)+SUMIF('SPACELOG 11 BP'!$F$2:$EE$2,F$4,'SPACELOG 11 BP'!$F$6:$EE$6)+SUMIF('SPACELOG 12 BP'!$F$2:$EE$2,F$4,'SPACELOG 12 BP'!$F$6:$EE$6)</f>
        <v>66142</v>
      </c>
      <c r="G6" s="33">
        <f>SUMIF('reporting montigny'!$F$2:$EE$2,G$4,'reporting montigny'!$F$6:$EE$6)+SUMIF('reporting boissy'!$F$2:$EE$2,G$4,'reporting boissy'!$F$6:$EE$6)+SUMIF('reporting moussy'!$F$2:$EE$2,G$4,'reporting moussy'!$F$6:$EE$6)+SUMIF('reporting trappes'!$F$2:$EE$2,G$4,'reporting trappes'!$F$6:$EE$6)+SUMIF('SPACELOG 5 BP'!$F$2:$EE$2,G$4,'SPACELOG 5 BP'!$F$6:$EE$6)+SUMIF('SPACELOG 6 BP'!$F$2:$EE$2,G$4,'SPACELOG 6 BP'!$F$6:$EE$6)+SUMIF('SPACELOG 7 BP'!$F$2:$EE$2,G$4,'SPACELOG 7 BP'!$F$6:$EE$6)+SUMIF('SPACELOG 8 BP'!$F$2:$EE$2,G$4,'SPACELOG 8 BP'!$F$6:$EE$6)+SUMIF('SPACELOG 9 BP'!$F$2:$EE$2,G$4,'SPACELOG 9 BP'!$F$6:$EE$6)+SUMIF('SPACELOG 10 BP'!$F$2:$EE$2,G$4,'SPACELOG 10 BP'!$F$6:$EE$6)+SUMIF('SPACELOG 11 BP'!$F$2:$EE$2,G$4,'SPACELOG 11 BP'!$F$6:$EE$6)+SUMIF('SPACELOG 12 BP'!$F$2:$EE$2,G$4,'SPACELOG 12 BP'!$F$6:$EE$6)</f>
        <v>67910</v>
      </c>
      <c r="H6" s="33">
        <f>SUMIF('reporting montigny'!$F$2:$EE$2,H$4,'reporting montigny'!$F$6:$EE$6)+SUMIF('reporting boissy'!$F$2:$EE$2,H$4,'reporting boissy'!$F$6:$EE$6)+SUMIF('reporting moussy'!$F$2:$EE$2,H$4,'reporting moussy'!$F$6:$EE$6)+SUMIF('reporting trappes'!$F$2:$EE$2,H$4,'reporting trappes'!$F$6:$EE$6)+SUMIF('SPACELOG 5 BP'!$F$2:$EE$2,H$4,'SPACELOG 5 BP'!$F$6:$EE$6)+SUMIF('SPACELOG 6 BP'!$F$2:$EE$2,H$4,'SPACELOG 6 BP'!$F$6:$EE$6)+SUMIF('SPACELOG 7 BP'!$F$2:$EE$2,H$4,'SPACELOG 7 BP'!$F$6:$EE$6)+SUMIF('SPACELOG 8 BP'!$F$2:$EE$2,H$4,'SPACELOG 8 BP'!$F$6:$EE$6)+SUMIF('SPACELOG 9 BP'!$F$2:$EE$2,H$4,'SPACELOG 9 BP'!$F$6:$EE$6)+SUMIF('SPACELOG 10 BP'!$F$2:$EE$2,H$4,'SPACELOG 10 BP'!$F$6:$EE$6)+SUMIF('SPACELOG 11 BP'!$F$2:$EE$2,H$4,'SPACELOG 11 BP'!$F$6:$EE$6)+SUMIF('SPACELOG 12 BP'!$F$2:$EE$2,H$4,'SPACELOG 12 BP'!$F$6:$EE$6)</f>
        <v>69810</v>
      </c>
      <c r="I6" s="33">
        <f>SUMIF('reporting montigny'!$F$2:$EE$2,I$4,'reporting montigny'!$F$6:$EE$6)+SUMIF('reporting boissy'!$F$2:$EE$2,I$4,'reporting boissy'!$F$6:$EE$6)+SUMIF('reporting moussy'!$F$2:$EE$2,I$4,'reporting moussy'!$F$6:$EE$6)+SUMIF('reporting trappes'!$F$2:$EE$2,I$4,'reporting trappes'!$F$6:$EE$6)+SUMIF('SPACELOG 5 BP'!$F$2:$EE$2,I$4,'SPACELOG 5 BP'!$F$6:$EE$6)+SUMIF('SPACELOG 6 BP'!$F$2:$EE$2,I$4,'SPACELOG 6 BP'!$F$6:$EE$6)+SUMIF('SPACELOG 7 BP'!$F$2:$EE$2,I$4,'SPACELOG 7 BP'!$F$6:$EE$6)+SUMIF('SPACELOG 8 BP'!$F$2:$EE$2,I$4,'SPACELOG 8 BP'!$F$6:$EE$6)+SUMIF('SPACELOG 9 BP'!$F$2:$EE$2,I$4,'SPACELOG 9 BP'!$F$6:$EE$6)+SUMIF('SPACELOG 10 BP'!$F$2:$EE$2,I$4,'SPACELOG 10 BP'!$F$6:$EE$6)+SUMIF('SPACELOG 11 BP'!$F$2:$EE$2,I$4,'SPACELOG 11 BP'!$F$6:$EE$6)+SUMIF('SPACELOG 12 BP'!$F$2:$EE$2,I$4,'SPACELOG 12 BP'!$F$6:$EE$6)</f>
        <v>76242</v>
      </c>
      <c r="J6" s="33">
        <f>SUMIF('reporting montigny'!$F$2:$EE$2,J$4,'reporting montigny'!$F$6:$EE$6)+SUMIF('reporting boissy'!$F$2:$EE$2,J$4,'reporting boissy'!$F$6:$EE$6)+SUMIF('reporting moussy'!$F$2:$EE$2,J$4,'reporting moussy'!$F$6:$EE$6)+SUMIF('reporting trappes'!$F$2:$EE$2,J$4,'reporting trappes'!$F$6:$EE$6)+SUMIF('SPACELOG 5 BP'!$F$2:$EE$2,J$4,'SPACELOG 5 BP'!$F$6:$EE$6)+SUMIF('SPACELOG 6 BP'!$F$2:$EE$2,J$4,'SPACELOG 6 BP'!$F$6:$EE$6)+SUMIF('SPACELOG 7 BP'!$F$2:$EE$2,J$4,'SPACELOG 7 BP'!$F$6:$EE$6)+SUMIF('SPACELOG 8 BP'!$F$2:$EE$2,J$4,'SPACELOG 8 BP'!$F$6:$EE$6)+SUMIF('SPACELOG 9 BP'!$F$2:$EE$2,J$4,'SPACELOG 9 BP'!$F$6:$EE$6)+SUMIF('SPACELOG 10 BP'!$F$2:$EE$2,J$4,'SPACELOG 10 BP'!$F$6:$EE$6)+SUMIF('SPACELOG 11 BP'!$F$2:$EE$2,J$4,'SPACELOG 11 BP'!$F$6:$EE$6)+SUMIF('SPACELOG 12 BP'!$F$2:$EE$2,J$4,'SPACELOG 12 BP'!$F$6:$EE$6)</f>
        <v>77910</v>
      </c>
      <c r="K6" s="33">
        <f>SUMIF('reporting montigny'!$F$2:$EE$2,K$4,'reporting montigny'!$F$6:$EE$6)+SUMIF('reporting boissy'!$F$2:$EE$2,K$4,'reporting boissy'!$F$6:$EE$6)+SUMIF('reporting moussy'!$F$2:$EE$2,K$4,'reporting moussy'!$F$6:$EE$6)+SUMIF('reporting trappes'!$F$2:$EE$2,K$4,'reporting trappes'!$F$6:$EE$6)+SUMIF('SPACELOG 5 BP'!$F$2:$EE$2,K$4,'SPACELOG 5 BP'!$F$6:$EE$6)+SUMIF('SPACELOG 6 BP'!$F$2:$EE$2,K$4,'SPACELOG 6 BP'!$F$6:$EE$6)+SUMIF('SPACELOG 7 BP'!$F$2:$EE$2,K$4,'SPACELOG 7 BP'!$F$6:$EE$6)+SUMIF('SPACELOG 8 BP'!$F$2:$EE$2,K$4,'SPACELOG 8 BP'!$F$6:$EE$6)+SUMIF('SPACELOG 9 BP'!$F$2:$EE$2,K$4,'SPACELOG 9 BP'!$F$6:$EE$6)+SUMIF('SPACELOG 10 BP'!$F$2:$EE$2,K$4,'SPACELOG 10 BP'!$F$6:$EE$6)+SUMIF('SPACELOG 11 BP'!$F$2:$EE$2,K$4,'SPACELOG 11 BP'!$F$6:$EE$6)+SUMIF('SPACELOG 12 BP'!$F$2:$EE$2,K$4,'SPACELOG 12 BP'!$F$6:$EE$6)</f>
        <v>78310</v>
      </c>
      <c r="L6" s="33">
        <f>SUMIF('reporting montigny'!$F$2:$EE$2,L$4,'reporting montigny'!$F$6:$EE$6)+SUMIF('reporting boissy'!$F$2:$EE$2,L$4,'reporting boissy'!$F$6:$EE$6)+SUMIF('reporting moussy'!$F$2:$EE$2,L$4,'reporting moussy'!$F$6:$EE$6)+SUMIF('reporting trappes'!$F$2:$EE$2,L$4,'reporting trappes'!$F$6:$EE$6)+SUMIF('SPACELOG 5 BP'!$F$2:$EE$2,L$4,'SPACELOG 5 BP'!$F$6:$EE$6)+SUMIF('SPACELOG 6 BP'!$F$2:$EE$2,L$4,'SPACELOG 6 BP'!$F$6:$EE$6)+SUMIF('SPACELOG 7 BP'!$F$2:$EE$2,L$4,'SPACELOG 7 BP'!$F$6:$EE$6)+SUMIF('SPACELOG 8 BP'!$F$2:$EE$2,L$4,'SPACELOG 8 BP'!$F$6:$EE$6)+SUMIF('SPACELOG 9 BP'!$F$2:$EE$2,L$4,'SPACELOG 9 BP'!$F$6:$EE$6)+SUMIF('SPACELOG 10 BP'!$F$2:$EE$2,L$4,'SPACELOG 10 BP'!$F$6:$EE$6)+SUMIF('SPACELOG 11 BP'!$F$2:$EE$2,L$4,'SPACELOG 11 BP'!$F$6:$EE$6)+SUMIF('SPACELOG 12 BP'!$F$2:$EE$2,L$4,'SPACELOG 12 BP'!$F$6:$EE$6)</f>
        <v>76610</v>
      </c>
      <c r="M6" s="33">
        <f>SUMIF('reporting montigny'!$F$2:$EE$2,M$4,'reporting montigny'!$F$6:$EE$6)+SUMIF('reporting boissy'!$F$2:$EE$2,M$4,'reporting boissy'!$F$6:$EE$6)+SUMIF('reporting moussy'!$F$2:$EE$2,M$4,'reporting moussy'!$F$6:$EE$6)+SUMIF('reporting trappes'!$F$2:$EE$2,M$4,'reporting trappes'!$F$6:$EE$6)+SUMIF('SPACELOG 5 BP'!$F$2:$EE$2,M$4,'SPACELOG 5 BP'!$F$6:$EE$6)+SUMIF('SPACELOG 6 BP'!$F$2:$EE$2,M$4,'SPACELOG 6 BP'!$F$6:$EE$6)+SUMIF('SPACELOG 7 BP'!$F$2:$EE$2,M$4,'SPACELOG 7 BP'!$F$6:$EE$6)+SUMIF('SPACELOG 8 BP'!$F$2:$EE$2,M$4,'SPACELOG 8 BP'!$F$6:$EE$6)+SUMIF('SPACELOG 9 BP'!$F$2:$EE$2,M$4,'SPACELOG 9 BP'!$F$6:$EE$6)+SUMIF('SPACELOG 10 BP'!$F$2:$EE$2,M$4,'SPACELOG 10 BP'!$F$6:$EE$6)+SUMIF('SPACELOG 11 BP'!$F$2:$EE$2,M$4,'SPACELOG 11 BP'!$F$6:$EE$6)+SUMIF('SPACELOG 12 BP'!$F$2:$EE$2,M$4,'SPACELOG 12 BP'!$F$6:$EE$6)</f>
        <v>76610</v>
      </c>
      <c r="N6" s="33">
        <f>SUMIF('reporting montigny'!$F$2:$EE$2,N$4,'reporting montigny'!$F$6:$EE$6)+SUMIF('reporting boissy'!$F$2:$EE$2,N$4,'reporting boissy'!$F$6:$EE$6)+SUMIF('reporting moussy'!$F$2:$EE$2,N$4,'reporting moussy'!$F$6:$EE$6)+SUMIF('reporting trappes'!$F$2:$EE$2,N$4,'reporting trappes'!$F$6:$EE$6)+SUMIF('SPACELOG 5 BP'!$F$2:$EE$2,N$4,'SPACELOG 5 BP'!$F$6:$EE$6)+SUMIF('SPACELOG 6 BP'!$F$2:$EE$2,N$4,'SPACELOG 6 BP'!$F$6:$EE$6)+SUMIF('SPACELOG 7 BP'!$F$2:$EE$2,N$4,'SPACELOG 7 BP'!$F$6:$EE$6)+SUMIF('SPACELOG 8 BP'!$F$2:$EE$2,N$4,'SPACELOG 8 BP'!$F$6:$EE$6)+SUMIF('SPACELOG 9 BP'!$F$2:$EE$2,N$4,'SPACELOG 9 BP'!$F$6:$EE$6)+SUMIF('SPACELOG 10 BP'!$F$2:$EE$2,N$4,'SPACELOG 10 BP'!$F$6:$EE$6)+SUMIF('SPACELOG 11 BP'!$F$2:$EE$2,N$4,'SPACELOG 11 BP'!$F$6:$EE$6)+SUMIF('SPACELOG 12 BP'!$F$2:$EE$2,N$4,'SPACELOG 12 BP'!$F$6:$EE$6)</f>
        <v>77460</v>
      </c>
      <c r="O6" s="33">
        <f>SUMIF('reporting montigny'!$F$2:$EE$2,O$4,'reporting montigny'!$F$6:$EE$6)+SUMIF('reporting boissy'!$F$2:$EE$2,O$4,'reporting boissy'!$F$6:$EE$6)+SUMIF('reporting moussy'!$F$2:$EE$2,O$4,'reporting moussy'!$F$6:$EE$6)+SUMIF('reporting trappes'!$F$2:$EE$2,O$4,'reporting trappes'!$F$6:$EE$6)+SUMIF('SPACELOG 5 BP'!$F$2:$EE$2,O$4,'SPACELOG 5 BP'!$F$6:$EE$6)+SUMIF('SPACELOG 6 BP'!$F$2:$EE$2,O$4,'SPACELOG 6 BP'!$F$6:$EE$6)+SUMIF('SPACELOG 7 BP'!$F$2:$EE$2,O$4,'SPACELOG 7 BP'!$F$6:$EE$6)+SUMIF('SPACELOG 8 BP'!$F$2:$EE$2,O$4,'SPACELOG 8 BP'!$F$6:$EE$6)+SUMIF('SPACELOG 9 BP'!$F$2:$EE$2,O$4,'SPACELOG 9 BP'!$F$6:$EE$6)+SUMIF('SPACELOG 10 BP'!$F$2:$EE$2,O$4,'SPACELOG 10 BP'!$F$6:$EE$6)+SUMIF('SPACELOG 11 BP'!$F$2:$EE$2,O$4,'SPACELOG 11 BP'!$F$6:$EE$6)+SUMIF('SPACELOG 12 BP'!$F$2:$EE$2,O$4,'SPACELOG 12 BP'!$F$6:$EE$6)</f>
        <v>79160</v>
      </c>
      <c r="P6" s="33">
        <f>SUMIF('reporting montigny'!$F$2:$EE$2,P$4,'reporting montigny'!$F$6:$EE$6)+SUMIF('reporting boissy'!$F$2:$EE$2,P$4,'reporting boissy'!$F$6:$EE$6)+SUMIF('reporting moussy'!$F$2:$EE$2,P$4,'reporting moussy'!$F$6:$EE$6)+SUMIF('reporting trappes'!$F$2:$EE$2,P$4,'reporting trappes'!$F$6:$EE$6)+SUMIF('SPACELOG 5 BP'!$F$2:$EE$2,P$4,'SPACELOG 5 BP'!$F$6:$EE$6)+SUMIF('SPACELOG 6 BP'!$F$2:$EE$2,P$4,'SPACELOG 6 BP'!$F$6:$EE$6)+SUMIF('SPACELOG 7 BP'!$F$2:$EE$2,P$4,'SPACELOG 7 BP'!$F$6:$EE$6)+SUMIF('SPACELOG 8 BP'!$F$2:$EE$2,P$4,'SPACELOG 8 BP'!$F$6:$EE$6)+SUMIF('SPACELOG 9 BP'!$F$2:$EE$2,P$4,'SPACELOG 9 BP'!$F$6:$EE$6)+SUMIF('SPACELOG 10 BP'!$F$2:$EE$2,P$4,'SPACELOG 10 BP'!$F$6:$EE$6)+SUMIF('SPACELOG 11 BP'!$F$2:$EE$2,P$4,'SPACELOG 11 BP'!$F$6:$EE$6)+SUMIF('SPACELOG 12 BP'!$F$2:$EE$2,P$4,'SPACELOG 12 BP'!$F$6:$EE$6)</f>
        <v>83060</v>
      </c>
      <c r="Q6" s="33">
        <f>SUMIF('reporting montigny'!$F$2:$EE$2,Q$4,'reporting montigny'!$F$6:$EE$6)+SUMIF('reporting boissy'!$F$2:$EE$2,Q$4,'reporting boissy'!$F$6:$EE$6)+SUMIF('reporting moussy'!$F$2:$EE$2,Q$4,'reporting moussy'!$F$6:$EE$6)+SUMIF('reporting trappes'!$F$2:$EE$2,Q$4,'reporting trappes'!$F$6:$EE$6)+SUMIF('SPACELOG 5 BP'!$F$2:$EE$2,Q$4,'SPACELOG 5 BP'!$F$6:$EE$6)+SUMIF('SPACELOG 6 BP'!$F$2:$EE$2,Q$4,'SPACELOG 6 BP'!$F$6:$EE$6)+SUMIF('SPACELOG 7 BP'!$F$2:$EE$2,Q$4,'SPACELOG 7 BP'!$F$6:$EE$6)+SUMIF('SPACELOG 8 BP'!$F$2:$EE$2,Q$4,'SPACELOG 8 BP'!$F$6:$EE$6)+SUMIF('SPACELOG 9 BP'!$F$2:$EE$2,Q$4,'SPACELOG 9 BP'!$F$6:$EE$6)+SUMIF('SPACELOG 10 BP'!$F$2:$EE$2,Q$4,'SPACELOG 10 BP'!$F$6:$EE$6)+SUMIF('SPACELOG 11 BP'!$F$2:$EE$2,Q$4,'SPACELOG 11 BP'!$F$6:$EE$6)+SUMIF('SPACELOG 12 BP'!$F$2:$EE$2,Q$4,'SPACELOG 12 BP'!$F$6:$EE$6)</f>
        <v>88960</v>
      </c>
      <c r="R6" s="393">
        <f t="shared" ref="R6:R7" si="105">SUM(F6:Q6)</f>
        <v>918184</v>
      </c>
      <c r="S6" s="33">
        <f>SUMIF('reporting montigny'!$F$2:$EE$2,S$4,'reporting montigny'!$F$6:$EE$6)+SUMIF('reporting boissy'!$F$2:$EE$2,S$4,'reporting boissy'!$F$6:$EE$6)+SUMIF('reporting moussy'!$F$2:$EE$2,S$4,'reporting moussy'!$F$6:$EE$6)+SUMIF('reporting trappes'!$F$2:$EE$2,S$4,'reporting trappes'!$F$6:$EE$6)+SUMIF('SPACELOG 5 BP'!$F$2:$EE$2,S$4,'SPACELOG 5 BP'!$F$6:$EE$6)+SUMIF('SPACELOG 6 BP'!$F$2:$EE$2,S$4,'SPACELOG 6 BP'!$F$6:$EE$6)+SUMIF('SPACELOG 7 BP'!$F$2:$EE$2,S$4,'SPACELOG 7 BP'!$F$6:$EE$6)+SUMIF('SPACELOG 8 BP'!$F$2:$EE$2,S$4,'SPACELOG 8 BP'!$F$6:$EE$6)+SUMIF('SPACELOG 9 BP'!$F$2:$EE$2,S$4,'SPACELOG 9 BP'!$F$6:$EE$6)+SUMIF('SPACELOG 10 BP'!$F$2:$EE$2,S$4,'SPACELOG 10 BP'!$F$6:$EE$6)+SUMIF('SPACELOG 11 BP'!$F$2:$EE$2,S$4,'SPACELOG 11 BP'!$F$6:$EE$6)+SUMIF('SPACELOG 12 BP'!$F$2:$EE$2,S$4,'SPACELOG 12 BP'!$F$6:$EE$6)</f>
        <v>84560</v>
      </c>
      <c r="T6" s="33">
        <f>SUMIF('reporting montigny'!$F$2:$EE$2,T$4,'reporting montigny'!$F$6:$EE$6)+SUMIF('reporting boissy'!$F$2:$EE$2,T$4,'reporting boissy'!$F$6:$EE$6)+SUMIF('reporting moussy'!$F$2:$EE$2,T$4,'reporting moussy'!$F$6:$EE$6)+SUMIF('reporting trappes'!$F$2:$EE$2,T$4,'reporting trappes'!$F$6:$EE$6)+SUMIF('SPACELOG 5 BP'!$F$2:$EE$2,T$4,'SPACELOG 5 BP'!$F$6:$EE$6)+SUMIF('SPACELOG 6 BP'!$F$2:$EE$2,T$4,'SPACELOG 6 BP'!$F$6:$EE$6)+SUMIF('SPACELOG 7 BP'!$F$2:$EE$2,T$4,'SPACELOG 7 BP'!$F$6:$EE$6)+SUMIF('SPACELOG 8 BP'!$F$2:$EE$2,T$4,'SPACELOG 8 BP'!$F$6:$EE$6)+SUMIF('SPACELOG 9 BP'!$F$2:$EE$2,T$4,'SPACELOG 9 BP'!$F$6:$EE$6)+SUMIF('SPACELOG 10 BP'!$F$2:$EE$2,T$4,'SPACELOG 10 BP'!$F$6:$EE$6)+SUMIF('SPACELOG 11 BP'!$F$2:$EE$2,T$4,'SPACELOG 11 BP'!$F$6:$EE$6)+SUMIF('SPACELOG 12 BP'!$F$2:$EE$2,T$4,'SPACELOG 12 BP'!$F$6:$EE$6)</f>
        <v>86185</v>
      </c>
      <c r="U6" s="33">
        <f>SUMIF('reporting montigny'!$F$2:$EE$2,U$4,'reporting montigny'!$F$6:$EE$6)+SUMIF('reporting boissy'!$F$2:$EE$2,U$4,'reporting boissy'!$F$6:$EE$6)+SUMIF('reporting moussy'!$F$2:$EE$2,U$4,'reporting moussy'!$F$6:$EE$6)+SUMIF('reporting trappes'!$F$2:$EE$2,U$4,'reporting trappes'!$F$6:$EE$6)+SUMIF('SPACELOG 5 BP'!$F$2:$EE$2,U$4,'SPACELOG 5 BP'!$F$6:$EE$6)+SUMIF('SPACELOG 6 BP'!$F$2:$EE$2,U$4,'SPACELOG 6 BP'!$F$6:$EE$6)+SUMIF('SPACELOG 7 BP'!$F$2:$EE$2,U$4,'SPACELOG 7 BP'!$F$6:$EE$6)+SUMIF('SPACELOG 8 BP'!$F$2:$EE$2,U$4,'SPACELOG 8 BP'!$F$6:$EE$6)+SUMIF('SPACELOG 9 BP'!$F$2:$EE$2,U$4,'SPACELOG 9 BP'!$F$6:$EE$6)+SUMIF('SPACELOG 10 BP'!$F$2:$EE$2,U$4,'SPACELOG 10 BP'!$F$6:$EE$6)+SUMIF('SPACELOG 11 BP'!$F$2:$EE$2,U$4,'SPACELOG 11 BP'!$F$6:$EE$6)+SUMIF('SPACELOG 12 BP'!$F$2:$EE$2,U$4,'SPACELOG 12 BP'!$F$6:$EE$6)</f>
        <v>91385</v>
      </c>
      <c r="V6" s="33">
        <f>SUMIF('reporting montigny'!$F$2:$EE$2,V$4,'reporting montigny'!$F$6:$EE$6)+SUMIF('reporting boissy'!$F$2:$EE$2,V$4,'reporting boissy'!$F$6:$EE$6)+SUMIF('reporting moussy'!$F$2:$EE$2,V$4,'reporting moussy'!$F$6:$EE$6)+SUMIF('reporting trappes'!$F$2:$EE$2,V$4,'reporting trappes'!$F$6:$EE$6)+SUMIF('SPACELOG 5 BP'!$F$2:$EE$2,V$4,'SPACELOG 5 BP'!$F$6:$EE$6)+SUMIF('SPACELOG 6 BP'!$F$2:$EE$2,V$4,'SPACELOG 6 BP'!$F$6:$EE$6)+SUMIF('SPACELOG 7 BP'!$F$2:$EE$2,V$4,'SPACELOG 7 BP'!$F$6:$EE$6)+SUMIF('SPACELOG 8 BP'!$F$2:$EE$2,V$4,'SPACELOG 8 BP'!$F$6:$EE$6)+SUMIF('SPACELOG 9 BP'!$F$2:$EE$2,V$4,'SPACELOG 9 BP'!$F$6:$EE$6)+SUMIF('SPACELOG 10 BP'!$F$2:$EE$2,V$4,'SPACELOG 10 BP'!$F$6:$EE$6)+SUMIF('SPACELOG 11 BP'!$F$2:$EE$2,V$4,'SPACELOG 11 BP'!$F$6:$EE$6)+SUMIF('SPACELOG 12 BP'!$F$2:$EE$2,V$4,'SPACELOG 12 BP'!$F$6:$EE$6)</f>
        <v>92885</v>
      </c>
      <c r="W6" s="33">
        <f>SUMIF('reporting montigny'!$F$2:$EE$2,W$4,'reporting montigny'!$F$6:$EE$6)+SUMIF('reporting boissy'!$F$2:$EE$2,W$4,'reporting boissy'!$F$6:$EE$6)+SUMIF('reporting moussy'!$F$2:$EE$2,W$4,'reporting moussy'!$F$6:$EE$6)+SUMIF('reporting trappes'!$F$2:$EE$2,W$4,'reporting trappes'!$F$6:$EE$6)+SUMIF('SPACELOG 5 BP'!$F$2:$EE$2,W$4,'SPACELOG 5 BP'!$F$6:$EE$6)+SUMIF('SPACELOG 6 BP'!$F$2:$EE$2,W$4,'SPACELOG 6 BP'!$F$6:$EE$6)+SUMIF('SPACELOG 7 BP'!$F$2:$EE$2,W$4,'SPACELOG 7 BP'!$F$6:$EE$6)+SUMIF('SPACELOG 8 BP'!$F$2:$EE$2,W$4,'SPACELOG 8 BP'!$F$6:$EE$6)+SUMIF('SPACELOG 9 BP'!$F$2:$EE$2,W$4,'SPACELOG 9 BP'!$F$6:$EE$6)+SUMIF('SPACELOG 10 BP'!$F$2:$EE$2,W$4,'SPACELOG 10 BP'!$F$6:$EE$6)+SUMIF('SPACELOG 11 BP'!$F$2:$EE$2,W$4,'SPACELOG 11 BP'!$F$6:$EE$6)+SUMIF('SPACELOG 12 BP'!$F$2:$EE$2,W$4,'SPACELOG 12 BP'!$F$6:$EE$6)</f>
        <v>97235</v>
      </c>
      <c r="X6" s="33">
        <f>SUMIF('reporting montigny'!$F$2:$EE$2,X$4,'reporting montigny'!$F$6:$EE$6)+SUMIF('reporting boissy'!$F$2:$EE$2,X$4,'reporting boissy'!$F$6:$EE$6)+SUMIF('reporting moussy'!$F$2:$EE$2,X$4,'reporting moussy'!$F$6:$EE$6)+SUMIF('reporting trappes'!$F$2:$EE$2,X$4,'reporting trappes'!$F$6:$EE$6)+SUMIF('SPACELOG 5 BP'!$F$2:$EE$2,X$4,'SPACELOG 5 BP'!$F$6:$EE$6)+SUMIF('SPACELOG 6 BP'!$F$2:$EE$2,X$4,'SPACELOG 6 BP'!$F$6:$EE$6)+SUMIF('SPACELOG 7 BP'!$F$2:$EE$2,X$4,'SPACELOG 7 BP'!$F$6:$EE$6)+SUMIF('SPACELOG 8 BP'!$F$2:$EE$2,X$4,'SPACELOG 8 BP'!$F$6:$EE$6)+SUMIF('SPACELOG 9 BP'!$F$2:$EE$2,X$4,'SPACELOG 9 BP'!$F$6:$EE$6)+SUMIF('SPACELOG 10 BP'!$F$2:$EE$2,X$4,'SPACELOG 10 BP'!$F$6:$EE$6)+SUMIF('SPACELOG 11 BP'!$F$2:$EE$2,X$4,'SPACELOG 11 BP'!$F$6:$EE$6)+SUMIF('SPACELOG 12 BP'!$F$2:$EE$2,X$4,'SPACELOG 12 BP'!$F$6:$EE$6)</f>
        <v>99785</v>
      </c>
      <c r="Y6" s="33">
        <f>SUMIF('reporting montigny'!$F$2:$EE$2,Y$4,'reporting montigny'!$F$6:$EE$6)+SUMIF('reporting boissy'!$F$2:$EE$2,Y$4,'reporting boissy'!$F$6:$EE$6)+SUMIF('reporting moussy'!$F$2:$EE$2,Y$4,'reporting moussy'!$F$6:$EE$6)+SUMIF('reporting trappes'!$F$2:$EE$2,Y$4,'reporting trappes'!$F$6:$EE$6)+SUMIF('SPACELOG 5 BP'!$F$2:$EE$2,Y$4,'SPACELOG 5 BP'!$F$6:$EE$6)+SUMIF('SPACELOG 6 BP'!$F$2:$EE$2,Y$4,'SPACELOG 6 BP'!$F$6:$EE$6)+SUMIF('SPACELOG 7 BP'!$F$2:$EE$2,Y$4,'SPACELOG 7 BP'!$F$6:$EE$6)+SUMIF('SPACELOG 8 BP'!$F$2:$EE$2,Y$4,'SPACELOG 8 BP'!$F$6:$EE$6)+SUMIF('SPACELOG 9 BP'!$F$2:$EE$2,Y$4,'SPACELOG 9 BP'!$F$6:$EE$6)+SUMIF('SPACELOG 10 BP'!$F$2:$EE$2,Y$4,'SPACELOG 10 BP'!$F$6:$EE$6)+SUMIF('SPACELOG 11 BP'!$F$2:$EE$2,Y$4,'SPACELOG 11 BP'!$F$6:$EE$6)+SUMIF('SPACELOG 12 BP'!$F$2:$EE$2,Y$4,'SPACELOG 12 BP'!$F$6:$EE$6)</f>
        <v>102335</v>
      </c>
      <c r="Z6" s="33">
        <f>SUMIF('reporting montigny'!$F$2:$EE$2,Z$4,'reporting montigny'!$F$6:$EE$6)+SUMIF('reporting boissy'!$F$2:$EE$2,Z$4,'reporting boissy'!$F$6:$EE$6)+SUMIF('reporting moussy'!$F$2:$EE$2,Z$4,'reporting moussy'!$F$6:$EE$6)+SUMIF('reporting trappes'!$F$2:$EE$2,Z$4,'reporting trappes'!$F$6:$EE$6)+SUMIF('SPACELOG 5 BP'!$F$2:$EE$2,Z$4,'SPACELOG 5 BP'!$F$6:$EE$6)+SUMIF('SPACELOG 6 BP'!$F$2:$EE$2,Z$4,'SPACELOG 6 BP'!$F$6:$EE$6)+SUMIF('SPACELOG 7 BP'!$F$2:$EE$2,Z$4,'SPACELOG 7 BP'!$F$6:$EE$6)+SUMIF('SPACELOG 8 BP'!$F$2:$EE$2,Z$4,'SPACELOG 8 BP'!$F$6:$EE$6)+SUMIF('SPACELOG 9 BP'!$F$2:$EE$2,Z$4,'SPACELOG 9 BP'!$F$6:$EE$6)+SUMIF('SPACELOG 10 BP'!$F$2:$EE$2,Z$4,'SPACELOG 10 BP'!$F$6:$EE$6)+SUMIF('SPACELOG 11 BP'!$F$2:$EE$2,Z$4,'SPACELOG 11 BP'!$F$6:$EE$6)+SUMIF('SPACELOG 12 BP'!$F$2:$EE$2,Z$4,'SPACELOG 12 BP'!$F$6:$EE$6)</f>
        <v>104885</v>
      </c>
      <c r="AA6" s="33">
        <f>SUMIF('reporting montigny'!$F$2:$EE$2,AA$4,'reporting montigny'!$F$6:$EE$6)+SUMIF('reporting boissy'!$F$2:$EE$2,AA$4,'reporting boissy'!$F$6:$EE$6)+SUMIF('reporting moussy'!$F$2:$EE$2,AA$4,'reporting moussy'!$F$6:$EE$6)+SUMIF('reporting trappes'!$F$2:$EE$2,AA$4,'reporting trappes'!$F$6:$EE$6)+SUMIF('SPACELOG 5 BP'!$F$2:$EE$2,AA$4,'SPACELOG 5 BP'!$F$6:$EE$6)+SUMIF('SPACELOG 6 BP'!$F$2:$EE$2,AA$4,'SPACELOG 6 BP'!$F$6:$EE$6)+SUMIF('SPACELOG 7 BP'!$F$2:$EE$2,AA$4,'SPACELOG 7 BP'!$F$6:$EE$6)+SUMIF('SPACELOG 8 BP'!$F$2:$EE$2,AA$4,'SPACELOG 8 BP'!$F$6:$EE$6)+SUMIF('SPACELOG 9 BP'!$F$2:$EE$2,AA$4,'SPACELOG 9 BP'!$F$6:$EE$6)+SUMIF('SPACELOG 10 BP'!$F$2:$EE$2,AA$4,'SPACELOG 10 BP'!$F$6:$EE$6)+SUMIF('SPACELOG 11 BP'!$F$2:$EE$2,AA$4,'SPACELOG 11 BP'!$F$6:$EE$6)+SUMIF('SPACELOG 12 BP'!$F$2:$EE$2,AA$4,'SPACELOG 12 BP'!$F$6:$EE$6)</f>
        <v>107435</v>
      </c>
      <c r="AB6" s="33">
        <f>SUMIF('reporting montigny'!$F$2:$EE$2,AB$4,'reporting montigny'!$F$6:$EE$6)+SUMIF('reporting boissy'!$F$2:$EE$2,AB$4,'reporting boissy'!$F$6:$EE$6)+SUMIF('reporting moussy'!$F$2:$EE$2,AB$4,'reporting moussy'!$F$6:$EE$6)+SUMIF('reporting trappes'!$F$2:$EE$2,AB$4,'reporting trappes'!$F$6:$EE$6)+SUMIF('SPACELOG 5 BP'!$F$2:$EE$2,AB$4,'SPACELOG 5 BP'!$F$6:$EE$6)+SUMIF('SPACELOG 6 BP'!$F$2:$EE$2,AB$4,'SPACELOG 6 BP'!$F$6:$EE$6)+SUMIF('SPACELOG 7 BP'!$F$2:$EE$2,AB$4,'SPACELOG 7 BP'!$F$6:$EE$6)+SUMIF('SPACELOG 8 BP'!$F$2:$EE$2,AB$4,'SPACELOG 8 BP'!$F$6:$EE$6)+SUMIF('SPACELOG 9 BP'!$F$2:$EE$2,AB$4,'SPACELOG 9 BP'!$F$6:$EE$6)+SUMIF('SPACELOG 10 BP'!$F$2:$EE$2,AB$4,'SPACELOG 10 BP'!$F$6:$EE$6)+SUMIF('SPACELOG 11 BP'!$F$2:$EE$2,AB$4,'SPACELOG 11 BP'!$F$6:$EE$6)+SUMIF('SPACELOG 12 BP'!$F$2:$EE$2,AB$4,'SPACELOG 12 BP'!$F$6:$EE$6)</f>
        <v>109985</v>
      </c>
      <c r="AC6" s="33">
        <f>SUMIF('reporting montigny'!$F$2:$EE$2,AC$4,'reporting montigny'!$F$6:$EE$6)+SUMIF('reporting boissy'!$F$2:$EE$2,AC$4,'reporting boissy'!$F$6:$EE$6)+SUMIF('reporting moussy'!$F$2:$EE$2,AC$4,'reporting moussy'!$F$6:$EE$6)+SUMIF('reporting trappes'!$F$2:$EE$2,AC$4,'reporting trappes'!$F$6:$EE$6)+SUMIF('SPACELOG 5 BP'!$F$2:$EE$2,AC$4,'SPACELOG 5 BP'!$F$6:$EE$6)+SUMIF('SPACELOG 6 BP'!$F$2:$EE$2,AC$4,'SPACELOG 6 BP'!$F$6:$EE$6)+SUMIF('SPACELOG 7 BP'!$F$2:$EE$2,AC$4,'SPACELOG 7 BP'!$F$6:$EE$6)+SUMIF('SPACELOG 8 BP'!$F$2:$EE$2,AC$4,'SPACELOG 8 BP'!$F$6:$EE$6)+SUMIF('SPACELOG 9 BP'!$F$2:$EE$2,AC$4,'SPACELOG 9 BP'!$F$6:$EE$6)+SUMIF('SPACELOG 10 BP'!$F$2:$EE$2,AC$4,'SPACELOG 10 BP'!$F$6:$EE$6)+SUMIF('SPACELOG 11 BP'!$F$2:$EE$2,AC$4,'SPACELOG 11 BP'!$F$6:$EE$6)+SUMIF('SPACELOG 12 BP'!$F$2:$EE$2,AC$4,'SPACELOG 12 BP'!$F$6:$EE$6)</f>
        <v>112535</v>
      </c>
      <c r="AD6" s="33">
        <f>SUMIF('reporting montigny'!$F$2:$EE$2,AD$4,'reporting montigny'!$F$6:$EE$6)+SUMIF('reporting boissy'!$F$2:$EE$2,AD$4,'reporting boissy'!$F$6:$EE$6)+SUMIF('reporting moussy'!$F$2:$EE$2,AD$4,'reporting moussy'!$F$6:$EE$6)+SUMIF('reporting trappes'!$F$2:$EE$2,AD$4,'reporting trappes'!$F$6:$EE$6)+SUMIF('SPACELOG 5 BP'!$F$2:$EE$2,AD$4,'SPACELOG 5 BP'!$F$6:$EE$6)+SUMIF('SPACELOG 6 BP'!$F$2:$EE$2,AD$4,'SPACELOG 6 BP'!$F$6:$EE$6)+SUMIF('SPACELOG 7 BP'!$F$2:$EE$2,AD$4,'SPACELOG 7 BP'!$F$6:$EE$6)+SUMIF('SPACELOG 8 BP'!$F$2:$EE$2,AD$4,'SPACELOG 8 BP'!$F$6:$EE$6)+SUMIF('SPACELOG 9 BP'!$F$2:$EE$2,AD$4,'SPACELOG 9 BP'!$F$6:$EE$6)+SUMIF('SPACELOG 10 BP'!$F$2:$EE$2,AD$4,'SPACELOG 10 BP'!$F$6:$EE$6)+SUMIF('SPACELOG 11 BP'!$F$2:$EE$2,AD$4,'SPACELOG 11 BP'!$F$6:$EE$6)+SUMIF('SPACELOG 12 BP'!$F$2:$EE$2,AD$4,'SPACELOG 12 BP'!$F$6:$EE$6)</f>
        <v>115085</v>
      </c>
      <c r="AE6" s="393">
        <f t="shared" ref="AE6:AE7" si="106">SUM(S6:AD6)</f>
        <v>1204295</v>
      </c>
      <c r="AF6" s="33">
        <f>SUMIF('reporting montigny'!$F$2:$EE$2,AF$4,'reporting montigny'!$F$6:$EE$6)+SUMIF('reporting boissy'!$F$2:$EE$2,AF$4,'reporting boissy'!$F$6:$EE$6)+SUMIF('reporting moussy'!$F$2:$EE$2,AF$4,'reporting moussy'!$F$6:$EE$6)+SUMIF('reporting trappes'!$F$2:$EE$2,AF$4,'reporting trappes'!$F$6:$EE$6)+SUMIF('SPACELOG 5 BP'!$F$2:$EE$2,AF$4,'SPACELOG 5 BP'!$F$6:$EE$6)+SUMIF('SPACELOG 6 BP'!$F$2:$EE$2,AF$4,'SPACELOG 6 BP'!$F$6:$EE$6)+SUMIF('SPACELOG 7 BP'!$F$2:$EE$2,AF$4,'SPACELOG 7 BP'!$F$6:$EE$6)+SUMIF('SPACELOG 8 BP'!$F$2:$EE$2,AF$4,'SPACELOG 8 BP'!$F$6:$EE$6)+SUMIF('SPACELOG 9 BP'!$F$2:$EE$2,AF$4,'SPACELOG 9 BP'!$F$6:$EE$6)+SUMIF('SPACELOG 10 BP'!$F$2:$EE$2,AF$4,'SPACELOG 10 BP'!$F$6:$EE$6)+SUMIF('SPACELOG 11 BP'!$F$2:$EE$2,AF$4,'SPACELOG 11 BP'!$F$6:$EE$6)+SUMIF('SPACELOG 12 BP'!$F$2:$EE$2,AF$4,'SPACELOG 12 BP'!$F$6:$EE$6)</f>
        <v>117635</v>
      </c>
      <c r="AG6" s="33">
        <f>SUMIF('reporting montigny'!$F$2:$EE$2,AG$4,'reporting montigny'!$F$6:$EE$6)+SUMIF('reporting boissy'!$F$2:$EE$2,AG$4,'reporting boissy'!$F$6:$EE$6)+SUMIF('reporting moussy'!$F$2:$EE$2,AG$4,'reporting moussy'!$F$6:$EE$6)+SUMIF('reporting trappes'!$F$2:$EE$2,AG$4,'reporting trappes'!$F$6:$EE$6)+SUMIF('SPACELOG 5 BP'!$F$2:$EE$2,AG$4,'SPACELOG 5 BP'!$F$6:$EE$6)+SUMIF('SPACELOG 6 BP'!$F$2:$EE$2,AG$4,'SPACELOG 6 BP'!$F$6:$EE$6)+SUMIF('SPACELOG 7 BP'!$F$2:$EE$2,AG$4,'SPACELOG 7 BP'!$F$6:$EE$6)+SUMIF('SPACELOG 8 BP'!$F$2:$EE$2,AG$4,'SPACELOG 8 BP'!$F$6:$EE$6)+SUMIF('SPACELOG 9 BP'!$F$2:$EE$2,AG$4,'SPACELOG 9 BP'!$F$6:$EE$6)+SUMIF('SPACELOG 10 BP'!$F$2:$EE$2,AG$4,'SPACELOG 10 BP'!$F$6:$EE$6)+SUMIF('SPACELOG 11 BP'!$F$2:$EE$2,AG$4,'SPACELOG 11 BP'!$F$6:$EE$6)+SUMIF('SPACELOG 12 BP'!$F$2:$EE$2,AG$4,'SPACELOG 12 BP'!$F$6:$EE$6)</f>
        <v>120185</v>
      </c>
      <c r="AH6" s="33">
        <f>SUMIF('reporting montigny'!$F$2:$EE$2,AH$4,'reporting montigny'!$F$6:$EE$6)+SUMIF('reporting boissy'!$F$2:$EE$2,AH$4,'reporting boissy'!$F$6:$EE$6)+SUMIF('reporting moussy'!$F$2:$EE$2,AH$4,'reporting moussy'!$F$6:$EE$6)+SUMIF('reporting trappes'!$F$2:$EE$2,AH$4,'reporting trappes'!$F$6:$EE$6)+SUMIF('SPACELOG 5 BP'!$F$2:$EE$2,AH$4,'SPACELOG 5 BP'!$F$6:$EE$6)+SUMIF('SPACELOG 6 BP'!$F$2:$EE$2,AH$4,'SPACELOG 6 BP'!$F$6:$EE$6)+SUMIF('SPACELOG 7 BP'!$F$2:$EE$2,AH$4,'SPACELOG 7 BP'!$F$6:$EE$6)+SUMIF('SPACELOG 8 BP'!$F$2:$EE$2,AH$4,'SPACELOG 8 BP'!$F$6:$EE$6)+SUMIF('SPACELOG 9 BP'!$F$2:$EE$2,AH$4,'SPACELOG 9 BP'!$F$6:$EE$6)+SUMIF('SPACELOG 10 BP'!$F$2:$EE$2,AH$4,'SPACELOG 10 BP'!$F$6:$EE$6)+SUMIF('SPACELOG 11 BP'!$F$2:$EE$2,AH$4,'SPACELOG 11 BP'!$F$6:$EE$6)+SUMIF('SPACELOG 12 BP'!$F$2:$EE$2,AH$4,'SPACELOG 12 BP'!$F$6:$EE$6)</f>
        <v>122735</v>
      </c>
      <c r="AI6" s="33">
        <f>SUMIF('reporting montigny'!$F$2:$EE$2,AI$4,'reporting montigny'!$F$6:$EE$6)+SUMIF('reporting boissy'!$F$2:$EE$2,AI$4,'reporting boissy'!$F$6:$EE$6)+SUMIF('reporting moussy'!$F$2:$EE$2,AI$4,'reporting moussy'!$F$6:$EE$6)+SUMIF('reporting trappes'!$F$2:$EE$2,AI$4,'reporting trappes'!$F$6:$EE$6)+SUMIF('SPACELOG 5 BP'!$F$2:$EE$2,AI$4,'SPACELOG 5 BP'!$F$6:$EE$6)+SUMIF('SPACELOG 6 BP'!$F$2:$EE$2,AI$4,'SPACELOG 6 BP'!$F$6:$EE$6)+SUMIF('SPACELOG 7 BP'!$F$2:$EE$2,AI$4,'SPACELOG 7 BP'!$F$6:$EE$6)+SUMIF('SPACELOG 8 BP'!$F$2:$EE$2,AI$4,'SPACELOG 8 BP'!$F$6:$EE$6)+SUMIF('SPACELOG 9 BP'!$F$2:$EE$2,AI$4,'SPACELOG 9 BP'!$F$6:$EE$6)+SUMIF('SPACELOG 10 BP'!$F$2:$EE$2,AI$4,'SPACELOG 10 BP'!$F$6:$EE$6)+SUMIF('SPACELOG 11 BP'!$F$2:$EE$2,AI$4,'SPACELOG 11 BP'!$F$6:$EE$6)+SUMIF('SPACELOG 12 BP'!$F$2:$EE$2,AI$4,'SPACELOG 12 BP'!$F$6:$EE$6)</f>
        <v>124535</v>
      </c>
      <c r="AJ6" s="33">
        <f>SUMIF('reporting montigny'!$F$2:$EE$2,AJ$4,'reporting montigny'!$F$6:$EE$6)+SUMIF('reporting boissy'!$F$2:$EE$2,AJ$4,'reporting boissy'!$F$6:$EE$6)+SUMIF('reporting moussy'!$F$2:$EE$2,AJ$4,'reporting moussy'!$F$6:$EE$6)+SUMIF('reporting trappes'!$F$2:$EE$2,AJ$4,'reporting trappes'!$F$6:$EE$6)+SUMIF('SPACELOG 5 BP'!$F$2:$EE$2,AJ$4,'SPACELOG 5 BP'!$F$6:$EE$6)+SUMIF('SPACELOG 6 BP'!$F$2:$EE$2,AJ$4,'SPACELOG 6 BP'!$F$6:$EE$6)+SUMIF('SPACELOG 7 BP'!$F$2:$EE$2,AJ$4,'SPACELOG 7 BP'!$F$6:$EE$6)+SUMIF('SPACELOG 8 BP'!$F$2:$EE$2,AJ$4,'SPACELOG 8 BP'!$F$6:$EE$6)+SUMIF('SPACELOG 9 BP'!$F$2:$EE$2,AJ$4,'SPACELOG 9 BP'!$F$6:$EE$6)+SUMIF('SPACELOG 10 BP'!$F$2:$EE$2,AJ$4,'SPACELOG 10 BP'!$F$6:$EE$6)+SUMIF('SPACELOG 11 BP'!$F$2:$EE$2,AJ$4,'SPACELOG 11 BP'!$F$6:$EE$6)+SUMIF('SPACELOG 12 BP'!$F$2:$EE$2,AJ$4,'SPACELOG 12 BP'!$F$6:$EE$6)</f>
        <v>126335</v>
      </c>
      <c r="AK6" s="33">
        <f>SUMIF('reporting montigny'!$F$2:$EE$2,AK$4,'reporting montigny'!$F$6:$EE$6)+SUMIF('reporting boissy'!$F$2:$EE$2,AK$4,'reporting boissy'!$F$6:$EE$6)+SUMIF('reporting moussy'!$F$2:$EE$2,AK$4,'reporting moussy'!$F$6:$EE$6)+SUMIF('reporting trappes'!$F$2:$EE$2,AK$4,'reporting trappes'!$F$6:$EE$6)+SUMIF('SPACELOG 5 BP'!$F$2:$EE$2,AK$4,'SPACELOG 5 BP'!$F$6:$EE$6)+SUMIF('SPACELOG 6 BP'!$F$2:$EE$2,AK$4,'SPACELOG 6 BP'!$F$6:$EE$6)+SUMIF('SPACELOG 7 BP'!$F$2:$EE$2,AK$4,'SPACELOG 7 BP'!$F$6:$EE$6)+SUMIF('SPACELOG 8 BP'!$F$2:$EE$2,AK$4,'SPACELOG 8 BP'!$F$6:$EE$6)+SUMIF('SPACELOG 9 BP'!$F$2:$EE$2,AK$4,'SPACELOG 9 BP'!$F$6:$EE$6)+SUMIF('SPACELOG 10 BP'!$F$2:$EE$2,AK$4,'SPACELOG 10 BP'!$F$6:$EE$6)+SUMIF('SPACELOG 11 BP'!$F$2:$EE$2,AK$4,'SPACELOG 11 BP'!$F$6:$EE$6)+SUMIF('SPACELOG 12 BP'!$F$2:$EE$2,AK$4,'SPACELOG 12 BP'!$F$6:$EE$6)</f>
        <v>128135</v>
      </c>
      <c r="AL6" s="33">
        <f>SUMIF('reporting montigny'!$F$2:$EE$2,AL$4,'reporting montigny'!$F$6:$EE$6)+SUMIF('reporting boissy'!$F$2:$EE$2,AL$4,'reporting boissy'!$F$6:$EE$6)+SUMIF('reporting moussy'!$F$2:$EE$2,AL$4,'reporting moussy'!$F$6:$EE$6)+SUMIF('reporting trappes'!$F$2:$EE$2,AL$4,'reporting trappes'!$F$6:$EE$6)+SUMIF('SPACELOG 5 BP'!$F$2:$EE$2,AL$4,'SPACELOG 5 BP'!$F$6:$EE$6)+SUMIF('SPACELOG 6 BP'!$F$2:$EE$2,AL$4,'SPACELOG 6 BP'!$F$6:$EE$6)+SUMIF('SPACELOG 7 BP'!$F$2:$EE$2,AL$4,'SPACELOG 7 BP'!$F$6:$EE$6)+SUMIF('SPACELOG 8 BP'!$F$2:$EE$2,AL$4,'SPACELOG 8 BP'!$F$6:$EE$6)+SUMIF('SPACELOG 9 BP'!$F$2:$EE$2,AL$4,'SPACELOG 9 BP'!$F$6:$EE$6)+SUMIF('SPACELOG 10 BP'!$F$2:$EE$2,AL$4,'SPACELOG 10 BP'!$F$6:$EE$6)+SUMIF('SPACELOG 11 BP'!$F$2:$EE$2,AL$4,'SPACELOG 11 BP'!$F$6:$EE$6)+SUMIF('SPACELOG 12 BP'!$F$2:$EE$2,AL$4,'SPACELOG 12 BP'!$F$6:$EE$6)</f>
        <v>128135</v>
      </c>
      <c r="AM6" s="33">
        <f>SUMIF('reporting montigny'!$F$2:$EE$2,AM$4,'reporting montigny'!$F$6:$EE$6)+SUMIF('reporting boissy'!$F$2:$EE$2,AM$4,'reporting boissy'!$F$6:$EE$6)+SUMIF('reporting moussy'!$F$2:$EE$2,AM$4,'reporting moussy'!$F$6:$EE$6)+SUMIF('reporting trappes'!$F$2:$EE$2,AM$4,'reporting trappes'!$F$6:$EE$6)+SUMIF('SPACELOG 5 BP'!$F$2:$EE$2,AM$4,'SPACELOG 5 BP'!$F$6:$EE$6)+SUMIF('SPACELOG 6 BP'!$F$2:$EE$2,AM$4,'SPACELOG 6 BP'!$F$6:$EE$6)+SUMIF('SPACELOG 7 BP'!$F$2:$EE$2,AM$4,'SPACELOG 7 BP'!$F$6:$EE$6)+SUMIF('SPACELOG 8 BP'!$F$2:$EE$2,AM$4,'SPACELOG 8 BP'!$F$6:$EE$6)+SUMIF('SPACELOG 9 BP'!$F$2:$EE$2,AM$4,'SPACELOG 9 BP'!$F$6:$EE$6)+SUMIF('SPACELOG 10 BP'!$F$2:$EE$2,AM$4,'SPACELOG 10 BP'!$F$6:$EE$6)+SUMIF('SPACELOG 11 BP'!$F$2:$EE$2,AM$4,'SPACELOG 11 BP'!$F$6:$EE$6)+SUMIF('SPACELOG 12 BP'!$F$2:$EE$2,AM$4,'SPACELOG 12 BP'!$F$6:$EE$6)</f>
        <v>128135</v>
      </c>
      <c r="AN6" s="33">
        <f>SUMIF('reporting montigny'!$F$2:$EE$2,AN$4,'reporting montigny'!$F$6:$EE$6)+SUMIF('reporting boissy'!$F$2:$EE$2,AN$4,'reporting boissy'!$F$6:$EE$6)+SUMIF('reporting moussy'!$F$2:$EE$2,AN$4,'reporting moussy'!$F$6:$EE$6)+SUMIF('reporting trappes'!$F$2:$EE$2,AN$4,'reporting trappes'!$F$6:$EE$6)+SUMIF('SPACELOG 5 BP'!$F$2:$EE$2,AN$4,'SPACELOG 5 BP'!$F$6:$EE$6)+SUMIF('SPACELOG 6 BP'!$F$2:$EE$2,AN$4,'SPACELOG 6 BP'!$F$6:$EE$6)+SUMIF('SPACELOG 7 BP'!$F$2:$EE$2,AN$4,'SPACELOG 7 BP'!$F$6:$EE$6)+SUMIF('SPACELOG 8 BP'!$F$2:$EE$2,AN$4,'SPACELOG 8 BP'!$F$6:$EE$6)+SUMIF('SPACELOG 9 BP'!$F$2:$EE$2,AN$4,'SPACELOG 9 BP'!$F$6:$EE$6)+SUMIF('SPACELOG 10 BP'!$F$2:$EE$2,AN$4,'SPACELOG 10 BP'!$F$6:$EE$6)+SUMIF('SPACELOG 11 BP'!$F$2:$EE$2,AN$4,'SPACELOG 11 BP'!$F$6:$EE$6)+SUMIF('SPACELOG 12 BP'!$F$2:$EE$2,AN$4,'SPACELOG 12 BP'!$F$6:$EE$6)</f>
        <v>128135</v>
      </c>
      <c r="AO6" s="33">
        <f>SUMIF('reporting montigny'!$F$2:$EE$2,AO$4,'reporting montigny'!$F$6:$EE$6)+SUMIF('reporting boissy'!$F$2:$EE$2,AO$4,'reporting boissy'!$F$6:$EE$6)+SUMIF('reporting moussy'!$F$2:$EE$2,AO$4,'reporting moussy'!$F$6:$EE$6)+SUMIF('reporting trappes'!$F$2:$EE$2,AO$4,'reporting trappes'!$F$6:$EE$6)+SUMIF('SPACELOG 5 BP'!$F$2:$EE$2,AO$4,'SPACELOG 5 BP'!$F$6:$EE$6)+SUMIF('SPACELOG 6 BP'!$F$2:$EE$2,AO$4,'SPACELOG 6 BP'!$F$6:$EE$6)+SUMIF('SPACELOG 7 BP'!$F$2:$EE$2,AO$4,'SPACELOG 7 BP'!$F$6:$EE$6)+SUMIF('SPACELOG 8 BP'!$F$2:$EE$2,AO$4,'SPACELOG 8 BP'!$F$6:$EE$6)+SUMIF('SPACELOG 9 BP'!$F$2:$EE$2,AO$4,'SPACELOG 9 BP'!$F$6:$EE$6)+SUMIF('SPACELOG 10 BP'!$F$2:$EE$2,AO$4,'SPACELOG 10 BP'!$F$6:$EE$6)+SUMIF('SPACELOG 11 BP'!$F$2:$EE$2,AO$4,'SPACELOG 11 BP'!$F$6:$EE$6)+SUMIF('SPACELOG 12 BP'!$F$2:$EE$2,AO$4,'SPACELOG 12 BP'!$F$6:$EE$6)</f>
        <v>128135</v>
      </c>
      <c r="AP6" s="33">
        <f>SUMIF('reporting montigny'!$F$2:$EE$2,AP$4,'reporting montigny'!$F$6:$EE$6)+SUMIF('reporting boissy'!$F$2:$EE$2,AP$4,'reporting boissy'!$F$6:$EE$6)+SUMIF('reporting moussy'!$F$2:$EE$2,AP$4,'reporting moussy'!$F$6:$EE$6)+SUMIF('reporting trappes'!$F$2:$EE$2,AP$4,'reporting trappes'!$F$6:$EE$6)+SUMIF('SPACELOG 5 BP'!$F$2:$EE$2,AP$4,'SPACELOG 5 BP'!$F$6:$EE$6)+SUMIF('SPACELOG 6 BP'!$F$2:$EE$2,AP$4,'SPACELOG 6 BP'!$F$6:$EE$6)+SUMIF('SPACELOG 7 BP'!$F$2:$EE$2,AP$4,'SPACELOG 7 BP'!$F$6:$EE$6)+SUMIF('SPACELOG 8 BP'!$F$2:$EE$2,AP$4,'SPACELOG 8 BP'!$F$6:$EE$6)+SUMIF('SPACELOG 9 BP'!$F$2:$EE$2,AP$4,'SPACELOG 9 BP'!$F$6:$EE$6)+SUMIF('SPACELOG 10 BP'!$F$2:$EE$2,AP$4,'SPACELOG 10 BP'!$F$6:$EE$6)+SUMIF('SPACELOG 11 BP'!$F$2:$EE$2,AP$4,'SPACELOG 11 BP'!$F$6:$EE$6)+SUMIF('SPACELOG 12 BP'!$F$2:$EE$2,AP$4,'SPACELOG 12 BP'!$F$6:$EE$6)</f>
        <v>128135</v>
      </c>
      <c r="AQ6" s="33">
        <f>SUMIF('reporting montigny'!$F$2:$EE$2,AQ$4,'reporting montigny'!$F$6:$EE$6)+SUMIF('reporting boissy'!$F$2:$EE$2,AQ$4,'reporting boissy'!$F$6:$EE$6)+SUMIF('reporting moussy'!$F$2:$EE$2,AQ$4,'reporting moussy'!$F$6:$EE$6)+SUMIF('reporting trappes'!$F$2:$EE$2,AQ$4,'reporting trappes'!$F$6:$EE$6)+SUMIF('SPACELOG 5 BP'!$F$2:$EE$2,AQ$4,'SPACELOG 5 BP'!$F$6:$EE$6)+SUMIF('SPACELOG 6 BP'!$F$2:$EE$2,AQ$4,'SPACELOG 6 BP'!$F$6:$EE$6)+SUMIF('SPACELOG 7 BP'!$F$2:$EE$2,AQ$4,'SPACELOG 7 BP'!$F$6:$EE$6)+SUMIF('SPACELOG 8 BP'!$F$2:$EE$2,AQ$4,'SPACELOG 8 BP'!$F$6:$EE$6)+SUMIF('SPACELOG 9 BP'!$F$2:$EE$2,AQ$4,'SPACELOG 9 BP'!$F$6:$EE$6)+SUMIF('SPACELOG 10 BP'!$F$2:$EE$2,AQ$4,'SPACELOG 10 BP'!$F$6:$EE$6)+SUMIF('SPACELOG 11 BP'!$F$2:$EE$2,AQ$4,'SPACELOG 11 BP'!$F$6:$EE$6)+SUMIF('SPACELOG 12 BP'!$F$2:$EE$2,AQ$4,'SPACELOG 12 BP'!$F$6:$EE$6)</f>
        <v>128135</v>
      </c>
      <c r="AR6" s="393">
        <f t="shared" ref="AR6:AR7" si="107">SUM(AF6:AQ6)</f>
        <v>1508370</v>
      </c>
      <c r="AS6" s="33">
        <f>SUMIF('reporting montigny'!$F$2:$EE$2,AS$4,'reporting montigny'!$F$6:$EE$6)+SUMIF('reporting boissy'!$F$2:$EE$2,AS$4,'reporting boissy'!$F$6:$EE$6)+SUMIF('reporting moussy'!$F$2:$EE$2,AS$4,'reporting moussy'!$F$6:$EE$6)+SUMIF('reporting trappes'!$F$2:$EE$2,AS$4,'reporting trappes'!$F$6:$EE$6)+SUMIF('SPACELOG 5 BP'!$F$2:$EE$2,AS$4,'SPACELOG 5 BP'!$F$6:$EE$6)+SUMIF('SPACELOG 6 BP'!$F$2:$EE$2,AS$4,'SPACELOG 6 BP'!$F$6:$EE$6)+SUMIF('SPACELOG 7 BP'!$F$2:$EE$2,AS$4,'SPACELOG 7 BP'!$F$6:$EE$6)+SUMIF('SPACELOG 8 BP'!$F$2:$EE$2,AS$4,'SPACELOG 8 BP'!$F$6:$EE$6)+SUMIF('SPACELOG 9 BP'!$F$2:$EE$2,AS$4,'SPACELOG 9 BP'!$F$6:$EE$6)+SUMIF('SPACELOG 10 BP'!$F$2:$EE$2,AS$4,'SPACELOG 10 BP'!$F$6:$EE$6)+SUMIF('SPACELOG 11 BP'!$F$2:$EE$2,AS$4,'SPACELOG 11 BP'!$F$6:$EE$6)+SUMIF('SPACELOG 12 BP'!$F$2:$EE$2,AS$4,'SPACELOG 12 BP'!$F$6:$EE$6)</f>
        <v>128135</v>
      </c>
      <c r="AT6" s="33">
        <f>SUMIF('reporting montigny'!$F$2:$EE$2,AT$4,'reporting montigny'!$F$6:$EE$6)+SUMIF('reporting boissy'!$F$2:$EE$2,AT$4,'reporting boissy'!$F$6:$EE$6)+SUMIF('reporting moussy'!$F$2:$EE$2,AT$4,'reporting moussy'!$F$6:$EE$6)+SUMIF('reporting trappes'!$F$2:$EE$2,AT$4,'reporting trappes'!$F$6:$EE$6)+SUMIF('SPACELOG 5 BP'!$F$2:$EE$2,AT$4,'SPACELOG 5 BP'!$F$6:$EE$6)+SUMIF('SPACELOG 6 BP'!$F$2:$EE$2,AT$4,'SPACELOG 6 BP'!$F$6:$EE$6)+SUMIF('SPACELOG 7 BP'!$F$2:$EE$2,AT$4,'SPACELOG 7 BP'!$F$6:$EE$6)+SUMIF('SPACELOG 8 BP'!$F$2:$EE$2,AT$4,'SPACELOG 8 BP'!$F$6:$EE$6)+SUMIF('SPACELOG 9 BP'!$F$2:$EE$2,AT$4,'SPACELOG 9 BP'!$F$6:$EE$6)+SUMIF('SPACELOG 10 BP'!$F$2:$EE$2,AT$4,'SPACELOG 10 BP'!$F$6:$EE$6)+SUMIF('SPACELOG 11 BP'!$F$2:$EE$2,AT$4,'SPACELOG 11 BP'!$F$6:$EE$6)+SUMIF('SPACELOG 12 BP'!$F$2:$EE$2,AT$4,'SPACELOG 12 BP'!$F$6:$EE$6)</f>
        <v>128135</v>
      </c>
      <c r="AU6" s="33">
        <f>SUMIF('reporting montigny'!$F$2:$EE$2,AU$4,'reporting montigny'!$F$6:$EE$6)+SUMIF('reporting boissy'!$F$2:$EE$2,AU$4,'reporting boissy'!$F$6:$EE$6)+SUMIF('reporting moussy'!$F$2:$EE$2,AU$4,'reporting moussy'!$F$6:$EE$6)+SUMIF('reporting trappes'!$F$2:$EE$2,AU$4,'reporting trappes'!$F$6:$EE$6)+SUMIF('SPACELOG 5 BP'!$F$2:$EE$2,AU$4,'SPACELOG 5 BP'!$F$6:$EE$6)+SUMIF('SPACELOG 6 BP'!$F$2:$EE$2,AU$4,'SPACELOG 6 BP'!$F$6:$EE$6)+SUMIF('SPACELOG 7 BP'!$F$2:$EE$2,AU$4,'SPACELOG 7 BP'!$F$6:$EE$6)+SUMIF('SPACELOG 8 BP'!$F$2:$EE$2,AU$4,'SPACELOG 8 BP'!$F$6:$EE$6)+SUMIF('SPACELOG 9 BP'!$F$2:$EE$2,AU$4,'SPACELOG 9 BP'!$F$6:$EE$6)+SUMIF('SPACELOG 10 BP'!$F$2:$EE$2,AU$4,'SPACELOG 10 BP'!$F$6:$EE$6)+SUMIF('SPACELOG 11 BP'!$F$2:$EE$2,AU$4,'SPACELOG 11 BP'!$F$6:$EE$6)+SUMIF('SPACELOG 12 BP'!$F$2:$EE$2,AU$4,'SPACELOG 12 BP'!$F$6:$EE$6)</f>
        <v>128135</v>
      </c>
      <c r="AV6" s="33">
        <f>SUMIF('reporting montigny'!$F$2:$EE$2,AV$4,'reporting montigny'!$F$6:$EE$6)+SUMIF('reporting boissy'!$F$2:$EE$2,AV$4,'reporting boissy'!$F$6:$EE$6)+SUMIF('reporting moussy'!$F$2:$EE$2,AV$4,'reporting moussy'!$F$6:$EE$6)+SUMIF('reporting trappes'!$F$2:$EE$2,AV$4,'reporting trappes'!$F$6:$EE$6)+SUMIF('SPACELOG 5 BP'!$F$2:$EE$2,AV$4,'SPACELOG 5 BP'!$F$6:$EE$6)+SUMIF('SPACELOG 6 BP'!$F$2:$EE$2,AV$4,'SPACELOG 6 BP'!$F$6:$EE$6)+SUMIF('SPACELOG 7 BP'!$F$2:$EE$2,AV$4,'SPACELOG 7 BP'!$F$6:$EE$6)+SUMIF('SPACELOG 8 BP'!$F$2:$EE$2,AV$4,'SPACELOG 8 BP'!$F$6:$EE$6)+SUMIF('SPACELOG 9 BP'!$F$2:$EE$2,AV$4,'SPACELOG 9 BP'!$F$6:$EE$6)+SUMIF('SPACELOG 10 BP'!$F$2:$EE$2,AV$4,'SPACELOG 10 BP'!$F$6:$EE$6)+SUMIF('SPACELOG 11 BP'!$F$2:$EE$2,AV$4,'SPACELOG 11 BP'!$F$6:$EE$6)+SUMIF('SPACELOG 12 BP'!$F$2:$EE$2,AV$4,'SPACELOG 12 BP'!$F$6:$EE$6)</f>
        <v>128135</v>
      </c>
      <c r="AW6" s="33">
        <f>SUMIF('reporting montigny'!$F$2:$EE$2,AW$4,'reporting montigny'!$F$6:$EE$6)+SUMIF('reporting boissy'!$F$2:$EE$2,AW$4,'reporting boissy'!$F$6:$EE$6)+SUMIF('reporting moussy'!$F$2:$EE$2,AW$4,'reporting moussy'!$F$6:$EE$6)+SUMIF('reporting trappes'!$F$2:$EE$2,AW$4,'reporting trappes'!$F$6:$EE$6)+SUMIF('SPACELOG 5 BP'!$F$2:$EE$2,AW$4,'SPACELOG 5 BP'!$F$6:$EE$6)+SUMIF('SPACELOG 6 BP'!$F$2:$EE$2,AW$4,'SPACELOG 6 BP'!$F$6:$EE$6)+SUMIF('SPACELOG 7 BP'!$F$2:$EE$2,AW$4,'SPACELOG 7 BP'!$F$6:$EE$6)+SUMIF('SPACELOG 8 BP'!$F$2:$EE$2,AW$4,'SPACELOG 8 BP'!$F$6:$EE$6)+SUMIF('SPACELOG 9 BP'!$F$2:$EE$2,AW$4,'SPACELOG 9 BP'!$F$6:$EE$6)+SUMIF('SPACELOG 10 BP'!$F$2:$EE$2,AW$4,'SPACELOG 10 BP'!$F$6:$EE$6)+SUMIF('SPACELOG 11 BP'!$F$2:$EE$2,AW$4,'SPACELOG 11 BP'!$F$6:$EE$6)+SUMIF('SPACELOG 12 BP'!$F$2:$EE$2,AW$4,'SPACELOG 12 BP'!$F$6:$EE$6)</f>
        <v>128135</v>
      </c>
      <c r="AX6" s="33">
        <f>SUMIF('reporting montigny'!$F$2:$EE$2,AX$4,'reporting montigny'!$F$6:$EE$6)+SUMIF('reporting boissy'!$F$2:$EE$2,AX$4,'reporting boissy'!$F$6:$EE$6)+SUMIF('reporting moussy'!$F$2:$EE$2,AX$4,'reporting moussy'!$F$6:$EE$6)+SUMIF('reporting trappes'!$F$2:$EE$2,AX$4,'reporting trappes'!$F$6:$EE$6)+SUMIF('SPACELOG 5 BP'!$F$2:$EE$2,AX$4,'SPACELOG 5 BP'!$F$6:$EE$6)+SUMIF('SPACELOG 6 BP'!$F$2:$EE$2,AX$4,'SPACELOG 6 BP'!$F$6:$EE$6)+SUMIF('SPACELOG 7 BP'!$F$2:$EE$2,AX$4,'SPACELOG 7 BP'!$F$6:$EE$6)+SUMIF('SPACELOG 8 BP'!$F$2:$EE$2,AX$4,'SPACELOG 8 BP'!$F$6:$EE$6)+SUMIF('SPACELOG 9 BP'!$F$2:$EE$2,AX$4,'SPACELOG 9 BP'!$F$6:$EE$6)+SUMIF('SPACELOG 10 BP'!$F$2:$EE$2,AX$4,'SPACELOG 10 BP'!$F$6:$EE$6)+SUMIF('SPACELOG 11 BP'!$F$2:$EE$2,AX$4,'SPACELOG 11 BP'!$F$6:$EE$6)+SUMIF('SPACELOG 12 BP'!$F$2:$EE$2,AX$4,'SPACELOG 12 BP'!$F$6:$EE$6)</f>
        <v>128135</v>
      </c>
      <c r="AY6" s="33">
        <f>SUMIF('reporting montigny'!$F$2:$EE$2,AY$4,'reporting montigny'!$F$6:$EE$6)+SUMIF('reporting boissy'!$F$2:$EE$2,AY$4,'reporting boissy'!$F$6:$EE$6)+SUMIF('reporting moussy'!$F$2:$EE$2,AY$4,'reporting moussy'!$F$6:$EE$6)+SUMIF('reporting trappes'!$F$2:$EE$2,AY$4,'reporting trappes'!$F$6:$EE$6)+SUMIF('SPACELOG 5 BP'!$F$2:$EE$2,AY$4,'SPACELOG 5 BP'!$F$6:$EE$6)+SUMIF('SPACELOG 6 BP'!$F$2:$EE$2,AY$4,'SPACELOG 6 BP'!$F$6:$EE$6)+SUMIF('SPACELOG 7 BP'!$F$2:$EE$2,AY$4,'SPACELOG 7 BP'!$F$6:$EE$6)+SUMIF('SPACELOG 8 BP'!$F$2:$EE$2,AY$4,'SPACELOG 8 BP'!$F$6:$EE$6)+SUMIF('SPACELOG 9 BP'!$F$2:$EE$2,AY$4,'SPACELOG 9 BP'!$F$6:$EE$6)+SUMIF('SPACELOG 10 BP'!$F$2:$EE$2,AY$4,'SPACELOG 10 BP'!$F$6:$EE$6)+SUMIF('SPACELOG 11 BP'!$F$2:$EE$2,AY$4,'SPACELOG 11 BP'!$F$6:$EE$6)+SUMIF('SPACELOG 12 BP'!$F$2:$EE$2,AY$4,'SPACELOG 12 BP'!$F$6:$EE$6)</f>
        <v>128135</v>
      </c>
      <c r="AZ6" s="33">
        <f>SUMIF('reporting montigny'!$F$2:$EE$2,AZ$4,'reporting montigny'!$F$6:$EE$6)+SUMIF('reporting boissy'!$F$2:$EE$2,AZ$4,'reporting boissy'!$F$6:$EE$6)+SUMIF('reporting moussy'!$F$2:$EE$2,AZ$4,'reporting moussy'!$F$6:$EE$6)+SUMIF('reporting trappes'!$F$2:$EE$2,AZ$4,'reporting trappes'!$F$6:$EE$6)+SUMIF('SPACELOG 5 BP'!$F$2:$EE$2,AZ$4,'SPACELOG 5 BP'!$F$6:$EE$6)+SUMIF('SPACELOG 6 BP'!$F$2:$EE$2,AZ$4,'SPACELOG 6 BP'!$F$6:$EE$6)+SUMIF('SPACELOG 7 BP'!$F$2:$EE$2,AZ$4,'SPACELOG 7 BP'!$F$6:$EE$6)+SUMIF('SPACELOG 8 BP'!$F$2:$EE$2,AZ$4,'SPACELOG 8 BP'!$F$6:$EE$6)+SUMIF('SPACELOG 9 BP'!$F$2:$EE$2,AZ$4,'SPACELOG 9 BP'!$F$6:$EE$6)+SUMIF('SPACELOG 10 BP'!$F$2:$EE$2,AZ$4,'SPACELOG 10 BP'!$F$6:$EE$6)+SUMIF('SPACELOG 11 BP'!$F$2:$EE$2,AZ$4,'SPACELOG 11 BP'!$F$6:$EE$6)+SUMIF('SPACELOG 12 BP'!$F$2:$EE$2,AZ$4,'SPACELOG 12 BP'!$F$6:$EE$6)</f>
        <v>128135</v>
      </c>
      <c r="BA6" s="33">
        <f>SUMIF('reporting montigny'!$F$2:$EE$2,BA$4,'reporting montigny'!$F$6:$EE$6)+SUMIF('reporting boissy'!$F$2:$EE$2,BA$4,'reporting boissy'!$F$6:$EE$6)+SUMIF('reporting moussy'!$F$2:$EE$2,BA$4,'reporting moussy'!$F$6:$EE$6)+SUMIF('reporting trappes'!$F$2:$EE$2,BA$4,'reporting trappes'!$F$6:$EE$6)+SUMIF('SPACELOG 5 BP'!$F$2:$EE$2,BA$4,'SPACELOG 5 BP'!$F$6:$EE$6)+SUMIF('SPACELOG 6 BP'!$F$2:$EE$2,BA$4,'SPACELOG 6 BP'!$F$6:$EE$6)+SUMIF('SPACELOG 7 BP'!$F$2:$EE$2,BA$4,'SPACELOG 7 BP'!$F$6:$EE$6)+SUMIF('SPACELOG 8 BP'!$F$2:$EE$2,BA$4,'SPACELOG 8 BP'!$F$6:$EE$6)+SUMIF('SPACELOG 9 BP'!$F$2:$EE$2,BA$4,'SPACELOG 9 BP'!$F$6:$EE$6)+SUMIF('SPACELOG 10 BP'!$F$2:$EE$2,BA$4,'SPACELOG 10 BP'!$F$6:$EE$6)+SUMIF('SPACELOG 11 BP'!$F$2:$EE$2,BA$4,'SPACELOG 11 BP'!$F$6:$EE$6)+SUMIF('SPACELOG 12 BP'!$F$2:$EE$2,BA$4,'SPACELOG 12 BP'!$F$6:$EE$6)</f>
        <v>128135</v>
      </c>
      <c r="BB6" s="33">
        <f>SUMIF('reporting montigny'!$F$2:$EE$2,BB$4,'reporting montigny'!$F$6:$EE$6)+SUMIF('reporting boissy'!$F$2:$EE$2,BB$4,'reporting boissy'!$F$6:$EE$6)+SUMIF('reporting moussy'!$F$2:$EE$2,BB$4,'reporting moussy'!$F$6:$EE$6)+SUMIF('reporting trappes'!$F$2:$EE$2,BB$4,'reporting trappes'!$F$6:$EE$6)+SUMIF('SPACELOG 5 BP'!$F$2:$EE$2,BB$4,'SPACELOG 5 BP'!$F$6:$EE$6)+SUMIF('SPACELOG 6 BP'!$F$2:$EE$2,BB$4,'SPACELOG 6 BP'!$F$6:$EE$6)+SUMIF('SPACELOG 7 BP'!$F$2:$EE$2,BB$4,'SPACELOG 7 BP'!$F$6:$EE$6)+SUMIF('SPACELOG 8 BP'!$F$2:$EE$2,BB$4,'SPACELOG 8 BP'!$F$6:$EE$6)+SUMIF('SPACELOG 9 BP'!$F$2:$EE$2,BB$4,'SPACELOG 9 BP'!$F$6:$EE$6)+SUMIF('SPACELOG 10 BP'!$F$2:$EE$2,BB$4,'SPACELOG 10 BP'!$F$6:$EE$6)+SUMIF('SPACELOG 11 BP'!$F$2:$EE$2,BB$4,'SPACELOG 11 BP'!$F$6:$EE$6)+SUMIF('SPACELOG 12 BP'!$F$2:$EE$2,BB$4,'SPACELOG 12 BP'!$F$6:$EE$6)</f>
        <v>128135</v>
      </c>
      <c r="BC6" s="33">
        <f>SUMIF('reporting montigny'!$F$2:$EE$2,BC$4,'reporting montigny'!$F$6:$EE$6)+SUMIF('reporting boissy'!$F$2:$EE$2,BC$4,'reporting boissy'!$F$6:$EE$6)+SUMIF('reporting moussy'!$F$2:$EE$2,BC$4,'reporting moussy'!$F$6:$EE$6)+SUMIF('reporting trappes'!$F$2:$EE$2,BC$4,'reporting trappes'!$F$6:$EE$6)+SUMIF('SPACELOG 5 BP'!$F$2:$EE$2,BC$4,'SPACELOG 5 BP'!$F$6:$EE$6)+SUMIF('SPACELOG 6 BP'!$F$2:$EE$2,BC$4,'SPACELOG 6 BP'!$F$6:$EE$6)+SUMIF('SPACELOG 7 BP'!$F$2:$EE$2,BC$4,'SPACELOG 7 BP'!$F$6:$EE$6)+SUMIF('SPACELOG 8 BP'!$F$2:$EE$2,BC$4,'SPACELOG 8 BP'!$F$6:$EE$6)+SUMIF('SPACELOG 9 BP'!$F$2:$EE$2,BC$4,'SPACELOG 9 BP'!$F$6:$EE$6)+SUMIF('SPACELOG 10 BP'!$F$2:$EE$2,BC$4,'SPACELOG 10 BP'!$F$6:$EE$6)+SUMIF('SPACELOG 11 BP'!$F$2:$EE$2,BC$4,'SPACELOG 11 BP'!$F$6:$EE$6)+SUMIF('SPACELOG 12 BP'!$F$2:$EE$2,BC$4,'SPACELOG 12 BP'!$F$6:$EE$6)</f>
        <v>128135</v>
      </c>
      <c r="BD6" s="33">
        <f>SUMIF('reporting montigny'!$F$2:$EE$2,BD$4,'reporting montigny'!$F$6:$EE$6)+SUMIF('reporting boissy'!$F$2:$EE$2,BD$4,'reporting boissy'!$F$6:$EE$6)+SUMIF('reporting moussy'!$F$2:$EE$2,BD$4,'reporting moussy'!$F$6:$EE$6)+SUMIF('reporting trappes'!$F$2:$EE$2,BD$4,'reporting trappes'!$F$6:$EE$6)+SUMIF('SPACELOG 5 BP'!$F$2:$EE$2,BD$4,'SPACELOG 5 BP'!$F$6:$EE$6)+SUMIF('SPACELOG 6 BP'!$F$2:$EE$2,BD$4,'SPACELOG 6 BP'!$F$6:$EE$6)+SUMIF('SPACELOG 7 BP'!$F$2:$EE$2,BD$4,'SPACELOG 7 BP'!$F$6:$EE$6)+SUMIF('SPACELOG 8 BP'!$F$2:$EE$2,BD$4,'SPACELOG 8 BP'!$F$6:$EE$6)+SUMIF('SPACELOG 9 BP'!$F$2:$EE$2,BD$4,'SPACELOG 9 BP'!$F$6:$EE$6)+SUMIF('SPACELOG 10 BP'!$F$2:$EE$2,BD$4,'SPACELOG 10 BP'!$F$6:$EE$6)+SUMIF('SPACELOG 11 BP'!$F$2:$EE$2,BD$4,'SPACELOG 11 BP'!$F$6:$EE$6)+SUMIF('SPACELOG 12 BP'!$F$2:$EE$2,BD$4,'SPACELOG 12 BP'!$F$6:$EE$6)</f>
        <v>128135</v>
      </c>
      <c r="BE6" s="393">
        <f t="shared" ref="BE6:BE7" si="108">SUM(AS6:BD6)</f>
        <v>1537620</v>
      </c>
      <c r="BF6" s="33">
        <f>SUMIF('reporting montigny'!$F$2:$EE$2,BF$4,'reporting montigny'!$F$6:$EE$6)+SUMIF('reporting boissy'!$F$2:$EE$2,BF$4,'reporting boissy'!$F$6:$EE$6)+SUMIF('reporting moussy'!$F$2:$EE$2,BF$4,'reporting moussy'!$F$6:$EE$6)+SUMIF('reporting trappes'!$F$2:$EE$2,BF$4,'reporting trappes'!$F$6:$EE$6)+SUMIF('SPACELOG 5 BP'!$F$2:$EE$2,BF$4,'SPACELOG 5 BP'!$F$6:$EE$6)+SUMIF('SPACELOG 6 BP'!$F$2:$EE$2,BF$4,'SPACELOG 6 BP'!$F$6:$EE$6)+SUMIF('SPACELOG 7 BP'!$F$2:$EE$2,BF$4,'SPACELOG 7 BP'!$F$6:$EE$6)+SUMIF('SPACELOG 8 BP'!$F$2:$EE$2,BF$4,'SPACELOG 8 BP'!$F$6:$EE$6)+SUMIF('SPACELOG 9 BP'!$F$2:$EE$2,BF$4,'SPACELOG 9 BP'!$F$6:$EE$6)+SUMIF('SPACELOG 10 BP'!$F$2:$EE$2,BF$4,'SPACELOG 10 BP'!$F$6:$EE$6)+SUMIF('SPACELOG 11 BP'!$F$2:$EE$2,BF$4,'SPACELOG 11 BP'!$F$6:$EE$6)+SUMIF('SPACELOG 12 BP'!$F$2:$EE$2,BF$4,'SPACELOG 12 BP'!$F$6:$EE$6)</f>
        <v>128135</v>
      </c>
      <c r="BG6" s="33">
        <f>SUMIF('reporting montigny'!$F$2:$EE$2,BG$4,'reporting montigny'!$F$6:$EE$6)+SUMIF('reporting boissy'!$F$2:$EE$2,BG$4,'reporting boissy'!$F$6:$EE$6)+SUMIF('reporting moussy'!$F$2:$EE$2,BG$4,'reporting moussy'!$F$6:$EE$6)+SUMIF('reporting trappes'!$F$2:$EE$2,BG$4,'reporting trappes'!$F$6:$EE$6)+SUMIF('SPACELOG 5 BP'!$F$2:$EE$2,BG$4,'SPACELOG 5 BP'!$F$6:$EE$6)+SUMIF('SPACELOG 6 BP'!$F$2:$EE$2,BG$4,'SPACELOG 6 BP'!$F$6:$EE$6)+SUMIF('SPACELOG 7 BP'!$F$2:$EE$2,BG$4,'SPACELOG 7 BP'!$F$6:$EE$6)+SUMIF('SPACELOG 8 BP'!$F$2:$EE$2,BG$4,'SPACELOG 8 BP'!$F$6:$EE$6)+SUMIF('SPACELOG 9 BP'!$F$2:$EE$2,BG$4,'SPACELOG 9 BP'!$F$6:$EE$6)+SUMIF('SPACELOG 10 BP'!$F$2:$EE$2,BG$4,'SPACELOG 10 BP'!$F$6:$EE$6)+SUMIF('SPACELOG 11 BP'!$F$2:$EE$2,BG$4,'SPACELOG 11 BP'!$F$6:$EE$6)+SUMIF('SPACELOG 12 BP'!$F$2:$EE$2,BG$4,'SPACELOG 12 BP'!$F$6:$EE$6)</f>
        <v>128135</v>
      </c>
      <c r="BH6" s="33">
        <f>SUMIF('reporting montigny'!$F$2:$EE$2,BH$4,'reporting montigny'!$F$6:$EE$6)+SUMIF('reporting boissy'!$F$2:$EE$2,BH$4,'reporting boissy'!$F$6:$EE$6)+SUMIF('reporting moussy'!$F$2:$EE$2,BH$4,'reporting moussy'!$F$6:$EE$6)+SUMIF('reporting trappes'!$F$2:$EE$2,BH$4,'reporting trappes'!$F$6:$EE$6)+SUMIF('SPACELOG 5 BP'!$F$2:$EE$2,BH$4,'SPACELOG 5 BP'!$F$6:$EE$6)+SUMIF('SPACELOG 6 BP'!$F$2:$EE$2,BH$4,'SPACELOG 6 BP'!$F$6:$EE$6)+SUMIF('SPACELOG 7 BP'!$F$2:$EE$2,BH$4,'SPACELOG 7 BP'!$F$6:$EE$6)+SUMIF('SPACELOG 8 BP'!$F$2:$EE$2,BH$4,'SPACELOG 8 BP'!$F$6:$EE$6)+SUMIF('SPACELOG 9 BP'!$F$2:$EE$2,BH$4,'SPACELOG 9 BP'!$F$6:$EE$6)+SUMIF('SPACELOG 10 BP'!$F$2:$EE$2,BH$4,'SPACELOG 10 BP'!$F$6:$EE$6)+SUMIF('SPACELOG 11 BP'!$F$2:$EE$2,BH$4,'SPACELOG 11 BP'!$F$6:$EE$6)+SUMIF('SPACELOG 12 BP'!$F$2:$EE$2,BH$4,'SPACELOG 12 BP'!$F$6:$EE$6)</f>
        <v>128135</v>
      </c>
      <c r="BI6" s="33">
        <f>SUMIF('reporting montigny'!$F$2:$EE$2,BI$4,'reporting montigny'!$F$6:$EE$6)+SUMIF('reporting boissy'!$F$2:$EE$2,BI$4,'reporting boissy'!$F$6:$EE$6)+SUMIF('reporting moussy'!$F$2:$EE$2,BI$4,'reporting moussy'!$F$6:$EE$6)+SUMIF('reporting trappes'!$F$2:$EE$2,BI$4,'reporting trappes'!$F$6:$EE$6)+SUMIF('SPACELOG 5 BP'!$F$2:$EE$2,BI$4,'SPACELOG 5 BP'!$F$6:$EE$6)+SUMIF('SPACELOG 6 BP'!$F$2:$EE$2,BI$4,'SPACELOG 6 BP'!$F$6:$EE$6)+SUMIF('SPACELOG 7 BP'!$F$2:$EE$2,BI$4,'SPACELOG 7 BP'!$F$6:$EE$6)+SUMIF('SPACELOG 8 BP'!$F$2:$EE$2,BI$4,'SPACELOG 8 BP'!$F$6:$EE$6)+SUMIF('SPACELOG 9 BP'!$F$2:$EE$2,BI$4,'SPACELOG 9 BP'!$F$6:$EE$6)+SUMIF('SPACELOG 10 BP'!$F$2:$EE$2,BI$4,'SPACELOG 10 BP'!$F$6:$EE$6)+SUMIF('SPACELOG 11 BP'!$F$2:$EE$2,BI$4,'SPACELOG 11 BP'!$F$6:$EE$6)+SUMIF('SPACELOG 12 BP'!$F$2:$EE$2,BI$4,'SPACELOG 12 BP'!$F$6:$EE$6)</f>
        <v>128135</v>
      </c>
      <c r="BJ6" s="33">
        <f>SUMIF('reporting montigny'!$F$2:$EE$2,BJ$4,'reporting montigny'!$F$6:$EE$6)+SUMIF('reporting boissy'!$F$2:$EE$2,BJ$4,'reporting boissy'!$F$6:$EE$6)+SUMIF('reporting moussy'!$F$2:$EE$2,BJ$4,'reporting moussy'!$F$6:$EE$6)+SUMIF('reporting trappes'!$F$2:$EE$2,BJ$4,'reporting trappes'!$F$6:$EE$6)+SUMIF('SPACELOG 5 BP'!$F$2:$EE$2,BJ$4,'SPACELOG 5 BP'!$F$6:$EE$6)+SUMIF('SPACELOG 6 BP'!$F$2:$EE$2,BJ$4,'SPACELOG 6 BP'!$F$6:$EE$6)+SUMIF('SPACELOG 7 BP'!$F$2:$EE$2,BJ$4,'SPACELOG 7 BP'!$F$6:$EE$6)+SUMIF('SPACELOG 8 BP'!$F$2:$EE$2,BJ$4,'SPACELOG 8 BP'!$F$6:$EE$6)+SUMIF('SPACELOG 9 BP'!$F$2:$EE$2,BJ$4,'SPACELOG 9 BP'!$F$6:$EE$6)+SUMIF('SPACELOG 10 BP'!$F$2:$EE$2,BJ$4,'SPACELOG 10 BP'!$F$6:$EE$6)+SUMIF('SPACELOG 11 BP'!$F$2:$EE$2,BJ$4,'SPACELOG 11 BP'!$F$6:$EE$6)+SUMIF('SPACELOG 12 BP'!$F$2:$EE$2,BJ$4,'SPACELOG 12 BP'!$F$6:$EE$6)</f>
        <v>128135</v>
      </c>
      <c r="BK6" s="33">
        <f>SUMIF('reporting montigny'!$F$2:$EE$2,BK$4,'reporting montigny'!$F$6:$EE$6)+SUMIF('reporting boissy'!$F$2:$EE$2,BK$4,'reporting boissy'!$F$6:$EE$6)+SUMIF('reporting moussy'!$F$2:$EE$2,BK$4,'reporting moussy'!$F$6:$EE$6)+SUMIF('reporting trappes'!$F$2:$EE$2,BK$4,'reporting trappes'!$F$6:$EE$6)+SUMIF('SPACELOG 5 BP'!$F$2:$EE$2,BK$4,'SPACELOG 5 BP'!$F$6:$EE$6)+SUMIF('SPACELOG 6 BP'!$F$2:$EE$2,BK$4,'SPACELOG 6 BP'!$F$6:$EE$6)+SUMIF('SPACELOG 7 BP'!$F$2:$EE$2,BK$4,'SPACELOG 7 BP'!$F$6:$EE$6)+SUMIF('SPACELOG 8 BP'!$F$2:$EE$2,BK$4,'SPACELOG 8 BP'!$F$6:$EE$6)+SUMIF('SPACELOG 9 BP'!$F$2:$EE$2,BK$4,'SPACELOG 9 BP'!$F$6:$EE$6)+SUMIF('SPACELOG 10 BP'!$F$2:$EE$2,BK$4,'SPACELOG 10 BP'!$F$6:$EE$6)+SUMIF('SPACELOG 11 BP'!$F$2:$EE$2,BK$4,'SPACELOG 11 BP'!$F$6:$EE$6)+SUMIF('SPACELOG 12 BP'!$F$2:$EE$2,BK$4,'SPACELOG 12 BP'!$F$6:$EE$6)</f>
        <v>128135</v>
      </c>
      <c r="BL6" s="33">
        <f>SUMIF('reporting montigny'!$F$2:$EE$2,BL$4,'reporting montigny'!$F$6:$EE$6)+SUMIF('reporting boissy'!$F$2:$EE$2,BL$4,'reporting boissy'!$F$6:$EE$6)+SUMIF('reporting moussy'!$F$2:$EE$2,BL$4,'reporting moussy'!$F$6:$EE$6)+SUMIF('reporting trappes'!$F$2:$EE$2,BL$4,'reporting trappes'!$F$6:$EE$6)+SUMIF('SPACELOG 5 BP'!$F$2:$EE$2,BL$4,'SPACELOG 5 BP'!$F$6:$EE$6)+SUMIF('SPACELOG 6 BP'!$F$2:$EE$2,BL$4,'SPACELOG 6 BP'!$F$6:$EE$6)+SUMIF('SPACELOG 7 BP'!$F$2:$EE$2,BL$4,'SPACELOG 7 BP'!$F$6:$EE$6)+SUMIF('SPACELOG 8 BP'!$F$2:$EE$2,BL$4,'SPACELOG 8 BP'!$F$6:$EE$6)+SUMIF('SPACELOG 9 BP'!$F$2:$EE$2,BL$4,'SPACELOG 9 BP'!$F$6:$EE$6)+SUMIF('SPACELOG 10 BP'!$F$2:$EE$2,BL$4,'SPACELOG 10 BP'!$F$6:$EE$6)+SUMIF('SPACELOG 11 BP'!$F$2:$EE$2,BL$4,'SPACELOG 11 BP'!$F$6:$EE$6)+SUMIF('SPACELOG 12 BP'!$F$2:$EE$2,BL$4,'SPACELOG 12 BP'!$F$6:$EE$6)</f>
        <v>128135</v>
      </c>
      <c r="BM6" s="33">
        <f>SUMIF('reporting montigny'!$F$2:$EE$2,BM$4,'reporting montigny'!$F$6:$EE$6)+SUMIF('reporting boissy'!$F$2:$EE$2,BM$4,'reporting boissy'!$F$6:$EE$6)+SUMIF('reporting moussy'!$F$2:$EE$2,BM$4,'reporting moussy'!$F$6:$EE$6)+SUMIF('reporting trappes'!$F$2:$EE$2,BM$4,'reporting trappes'!$F$6:$EE$6)+SUMIF('SPACELOG 5 BP'!$F$2:$EE$2,BM$4,'SPACELOG 5 BP'!$F$6:$EE$6)+SUMIF('SPACELOG 6 BP'!$F$2:$EE$2,BM$4,'SPACELOG 6 BP'!$F$6:$EE$6)+SUMIF('SPACELOG 7 BP'!$F$2:$EE$2,BM$4,'SPACELOG 7 BP'!$F$6:$EE$6)+SUMIF('SPACELOG 8 BP'!$F$2:$EE$2,BM$4,'SPACELOG 8 BP'!$F$6:$EE$6)+SUMIF('SPACELOG 9 BP'!$F$2:$EE$2,BM$4,'SPACELOG 9 BP'!$F$6:$EE$6)+SUMIF('SPACELOG 10 BP'!$F$2:$EE$2,BM$4,'SPACELOG 10 BP'!$F$6:$EE$6)+SUMIF('SPACELOG 11 BP'!$F$2:$EE$2,BM$4,'SPACELOG 11 BP'!$F$6:$EE$6)+SUMIF('SPACELOG 12 BP'!$F$2:$EE$2,BM$4,'SPACELOG 12 BP'!$F$6:$EE$6)</f>
        <v>128135</v>
      </c>
      <c r="BN6" s="33">
        <f>SUMIF('reporting montigny'!$F$2:$EE$2,BN$4,'reporting montigny'!$F$6:$EE$6)+SUMIF('reporting boissy'!$F$2:$EE$2,BN$4,'reporting boissy'!$F$6:$EE$6)+SUMIF('reporting moussy'!$F$2:$EE$2,BN$4,'reporting moussy'!$F$6:$EE$6)+SUMIF('reporting trappes'!$F$2:$EE$2,BN$4,'reporting trappes'!$F$6:$EE$6)+SUMIF('SPACELOG 5 BP'!$F$2:$EE$2,BN$4,'SPACELOG 5 BP'!$F$6:$EE$6)+SUMIF('SPACELOG 6 BP'!$F$2:$EE$2,BN$4,'SPACELOG 6 BP'!$F$6:$EE$6)+SUMIF('SPACELOG 7 BP'!$F$2:$EE$2,BN$4,'SPACELOG 7 BP'!$F$6:$EE$6)+SUMIF('SPACELOG 8 BP'!$F$2:$EE$2,BN$4,'SPACELOG 8 BP'!$F$6:$EE$6)+SUMIF('SPACELOG 9 BP'!$F$2:$EE$2,BN$4,'SPACELOG 9 BP'!$F$6:$EE$6)+SUMIF('SPACELOG 10 BP'!$F$2:$EE$2,BN$4,'SPACELOG 10 BP'!$F$6:$EE$6)+SUMIF('SPACELOG 11 BP'!$F$2:$EE$2,BN$4,'SPACELOG 11 BP'!$F$6:$EE$6)+SUMIF('SPACELOG 12 BP'!$F$2:$EE$2,BN$4,'SPACELOG 12 BP'!$F$6:$EE$6)</f>
        <v>128135</v>
      </c>
      <c r="BO6" s="33">
        <f>SUMIF('reporting montigny'!$F$2:$EE$2,BO$4,'reporting montigny'!$F$6:$EE$6)+SUMIF('reporting boissy'!$F$2:$EE$2,BO$4,'reporting boissy'!$F$6:$EE$6)+SUMIF('reporting moussy'!$F$2:$EE$2,BO$4,'reporting moussy'!$F$6:$EE$6)+SUMIF('reporting trappes'!$F$2:$EE$2,BO$4,'reporting trappes'!$F$6:$EE$6)+SUMIF('SPACELOG 5 BP'!$F$2:$EE$2,BO$4,'SPACELOG 5 BP'!$F$6:$EE$6)+SUMIF('SPACELOG 6 BP'!$F$2:$EE$2,BO$4,'SPACELOG 6 BP'!$F$6:$EE$6)+SUMIF('SPACELOG 7 BP'!$F$2:$EE$2,BO$4,'SPACELOG 7 BP'!$F$6:$EE$6)+SUMIF('SPACELOG 8 BP'!$F$2:$EE$2,BO$4,'SPACELOG 8 BP'!$F$6:$EE$6)+SUMIF('SPACELOG 9 BP'!$F$2:$EE$2,BO$4,'SPACELOG 9 BP'!$F$6:$EE$6)+SUMIF('SPACELOG 10 BP'!$F$2:$EE$2,BO$4,'SPACELOG 10 BP'!$F$6:$EE$6)+SUMIF('SPACELOG 11 BP'!$F$2:$EE$2,BO$4,'SPACELOG 11 BP'!$F$6:$EE$6)+SUMIF('SPACELOG 12 BP'!$F$2:$EE$2,BO$4,'SPACELOG 12 BP'!$F$6:$EE$6)</f>
        <v>128135</v>
      </c>
      <c r="BP6" s="33">
        <f>SUMIF('reporting montigny'!$F$2:$EE$2,BP$4,'reporting montigny'!$F$6:$EE$6)+SUMIF('reporting boissy'!$F$2:$EE$2,BP$4,'reporting boissy'!$F$6:$EE$6)+SUMIF('reporting moussy'!$F$2:$EE$2,BP$4,'reporting moussy'!$F$6:$EE$6)+SUMIF('reporting trappes'!$F$2:$EE$2,BP$4,'reporting trappes'!$F$6:$EE$6)+SUMIF('SPACELOG 5 BP'!$F$2:$EE$2,BP$4,'SPACELOG 5 BP'!$F$6:$EE$6)+SUMIF('SPACELOG 6 BP'!$F$2:$EE$2,BP$4,'SPACELOG 6 BP'!$F$6:$EE$6)+SUMIF('SPACELOG 7 BP'!$F$2:$EE$2,BP$4,'SPACELOG 7 BP'!$F$6:$EE$6)+SUMIF('SPACELOG 8 BP'!$F$2:$EE$2,BP$4,'SPACELOG 8 BP'!$F$6:$EE$6)+SUMIF('SPACELOG 9 BP'!$F$2:$EE$2,BP$4,'SPACELOG 9 BP'!$F$6:$EE$6)+SUMIF('SPACELOG 10 BP'!$F$2:$EE$2,BP$4,'SPACELOG 10 BP'!$F$6:$EE$6)+SUMIF('SPACELOG 11 BP'!$F$2:$EE$2,BP$4,'SPACELOG 11 BP'!$F$6:$EE$6)+SUMIF('SPACELOG 12 BP'!$F$2:$EE$2,BP$4,'SPACELOG 12 BP'!$F$6:$EE$6)</f>
        <v>128135</v>
      </c>
      <c r="BQ6" s="33">
        <f>SUMIF('reporting montigny'!$F$2:$EE$2,BQ$4,'reporting montigny'!$F$6:$EE$6)+SUMIF('reporting boissy'!$F$2:$EE$2,BQ$4,'reporting boissy'!$F$6:$EE$6)+SUMIF('reporting moussy'!$F$2:$EE$2,BQ$4,'reporting moussy'!$F$6:$EE$6)+SUMIF('reporting trappes'!$F$2:$EE$2,BQ$4,'reporting trappes'!$F$6:$EE$6)+SUMIF('SPACELOG 5 BP'!$F$2:$EE$2,BQ$4,'SPACELOG 5 BP'!$F$6:$EE$6)+SUMIF('SPACELOG 6 BP'!$F$2:$EE$2,BQ$4,'SPACELOG 6 BP'!$F$6:$EE$6)+SUMIF('SPACELOG 7 BP'!$F$2:$EE$2,BQ$4,'SPACELOG 7 BP'!$F$6:$EE$6)+SUMIF('SPACELOG 8 BP'!$F$2:$EE$2,BQ$4,'SPACELOG 8 BP'!$F$6:$EE$6)+SUMIF('SPACELOG 9 BP'!$F$2:$EE$2,BQ$4,'SPACELOG 9 BP'!$F$6:$EE$6)+SUMIF('SPACELOG 10 BP'!$F$2:$EE$2,BQ$4,'SPACELOG 10 BP'!$F$6:$EE$6)+SUMIF('SPACELOG 11 BP'!$F$2:$EE$2,BQ$4,'SPACELOG 11 BP'!$F$6:$EE$6)+SUMIF('SPACELOG 12 BP'!$F$2:$EE$2,BQ$4,'SPACELOG 12 BP'!$F$6:$EE$6)</f>
        <v>128135</v>
      </c>
      <c r="BR6" s="393">
        <f t="shared" ref="BR6:BR7" si="109">SUM(BF6:BQ6)</f>
        <v>1537620</v>
      </c>
      <c r="BS6" s="33">
        <f>SUMIF('reporting montigny'!$F$2:$EE$2,BS$4,'reporting montigny'!$F$6:$EE$6)+SUMIF('reporting boissy'!$F$2:$EE$2,BS$4,'reporting boissy'!$F$6:$EE$6)+SUMIF('reporting moussy'!$F$2:$EE$2,BS$4,'reporting moussy'!$F$6:$EE$6)+SUMIF('reporting trappes'!$F$2:$EE$2,BS$4,'reporting trappes'!$F$6:$EE$6)+SUMIF('SPACELOG 5 BP'!$F$2:$EE$2,BS$4,'SPACELOG 5 BP'!$F$6:$EE$6)+SUMIF('SPACELOG 6 BP'!$F$2:$EE$2,BS$4,'SPACELOG 6 BP'!$F$6:$EE$6)+SUMIF('SPACELOG 7 BP'!$F$2:$EE$2,BS$4,'SPACELOG 7 BP'!$F$6:$EE$6)+SUMIF('SPACELOG 8 BP'!$F$2:$EE$2,BS$4,'SPACELOG 8 BP'!$F$6:$EE$6)+SUMIF('SPACELOG 9 BP'!$F$2:$EE$2,BS$4,'SPACELOG 9 BP'!$F$6:$EE$6)+SUMIF('SPACELOG 10 BP'!$F$2:$EE$2,BS$4,'SPACELOG 10 BP'!$F$6:$EE$6)+SUMIF('SPACELOG 11 BP'!$F$2:$EE$2,BS$4,'SPACELOG 11 BP'!$F$6:$EE$6)+SUMIF('SPACELOG 12 BP'!$F$2:$EE$2,BS$4,'SPACELOG 12 BP'!$F$6:$EE$6)</f>
        <v>128135</v>
      </c>
      <c r="BT6" s="33">
        <f>SUMIF('reporting montigny'!$F$2:$EE$2,BT$4,'reporting montigny'!$F$6:$EE$6)+SUMIF('reporting boissy'!$F$2:$EE$2,BT$4,'reporting boissy'!$F$6:$EE$6)+SUMIF('reporting moussy'!$F$2:$EE$2,BT$4,'reporting moussy'!$F$6:$EE$6)+SUMIF('reporting trappes'!$F$2:$EE$2,BT$4,'reporting trappes'!$F$6:$EE$6)+SUMIF('SPACELOG 5 BP'!$F$2:$EE$2,BT$4,'SPACELOG 5 BP'!$F$6:$EE$6)+SUMIF('SPACELOG 6 BP'!$F$2:$EE$2,BT$4,'SPACELOG 6 BP'!$F$6:$EE$6)+SUMIF('SPACELOG 7 BP'!$F$2:$EE$2,BT$4,'SPACELOG 7 BP'!$F$6:$EE$6)+SUMIF('SPACELOG 8 BP'!$F$2:$EE$2,BT$4,'SPACELOG 8 BP'!$F$6:$EE$6)+SUMIF('SPACELOG 9 BP'!$F$2:$EE$2,BT$4,'SPACELOG 9 BP'!$F$6:$EE$6)+SUMIF('SPACELOG 10 BP'!$F$2:$EE$2,BT$4,'SPACELOG 10 BP'!$F$6:$EE$6)+SUMIF('SPACELOG 11 BP'!$F$2:$EE$2,BT$4,'SPACELOG 11 BP'!$F$6:$EE$6)+SUMIF('SPACELOG 12 BP'!$F$2:$EE$2,BT$4,'SPACELOG 12 BP'!$F$6:$EE$6)</f>
        <v>128135</v>
      </c>
      <c r="BU6" s="33">
        <f>SUMIF('reporting montigny'!$F$2:$EE$2,BU$4,'reporting montigny'!$F$6:$EE$6)+SUMIF('reporting boissy'!$F$2:$EE$2,BU$4,'reporting boissy'!$F$6:$EE$6)+SUMIF('reporting moussy'!$F$2:$EE$2,BU$4,'reporting moussy'!$F$6:$EE$6)+SUMIF('reporting trappes'!$F$2:$EE$2,BU$4,'reporting trappes'!$F$6:$EE$6)+SUMIF('SPACELOG 5 BP'!$F$2:$EE$2,BU$4,'SPACELOG 5 BP'!$F$6:$EE$6)+SUMIF('SPACELOG 6 BP'!$F$2:$EE$2,BU$4,'SPACELOG 6 BP'!$F$6:$EE$6)+SUMIF('SPACELOG 7 BP'!$F$2:$EE$2,BU$4,'SPACELOG 7 BP'!$F$6:$EE$6)+SUMIF('SPACELOG 8 BP'!$F$2:$EE$2,BU$4,'SPACELOG 8 BP'!$F$6:$EE$6)+SUMIF('SPACELOG 9 BP'!$F$2:$EE$2,BU$4,'SPACELOG 9 BP'!$F$6:$EE$6)+SUMIF('SPACELOG 10 BP'!$F$2:$EE$2,BU$4,'SPACELOG 10 BP'!$F$6:$EE$6)+SUMIF('SPACELOG 11 BP'!$F$2:$EE$2,BU$4,'SPACELOG 11 BP'!$F$6:$EE$6)+SUMIF('SPACELOG 12 BP'!$F$2:$EE$2,BU$4,'SPACELOG 12 BP'!$F$6:$EE$6)</f>
        <v>128135</v>
      </c>
      <c r="BV6" s="33">
        <f>SUMIF('reporting montigny'!$F$2:$EE$2,BV$4,'reporting montigny'!$F$6:$EE$6)+SUMIF('reporting boissy'!$F$2:$EE$2,BV$4,'reporting boissy'!$F$6:$EE$6)+SUMIF('reporting moussy'!$F$2:$EE$2,BV$4,'reporting moussy'!$F$6:$EE$6)+SUMIF('reporting trappes'!$F$2:$EE$2,BV$4,'reporting trappes'!$F$6:$EE$6)+SUMIF('SPACELOG 5 BP'!$F$2:$EE$2,BV$4,'SPACELOG 5 BP'!$F$6:$EE$6)+SUMIF('SPACELOG 6 BP'!$F$2:$EE$2,BV$4,'SPACELOG 6 BP'!$F$6:$EE$6)+SUMIF('SPACELOG 7 BP'!$F$2:$EE$2,BV$4,'SPACELOG 7 BP'!$F$6:$EE$6)+SUMIF('SPACELOG 8 BP'!$F$2:$EE$2,BV$4,'SPACELOG 8 BP'!$F$6:$EE$6)+SUMIF('SPACELOG 9 BP'!$F$2:$EE$2,BV$4,'SPACELOG 9 BP'!$F$6:$EE$6)+SUMIF('SPACELOG 10 BP'!$F$2:$EE$2,BV$4,'SPACELOG 10 BP'!$F$6:$EE$6)+SUMIF('SPACELOG 11 BP'!$F$2:$EE$2,BV$4,'SPACELOG 11 BP'!$F$6:$EE$6)+SUMIF('SPACELOG 12 BP'!$F$2:$EE$2,BV$4,'SPACELOG 12 BP'!$F$6:$EE$6)</f>
        <v>128135</v>
      </c>
      <c r="BW6" s="33">
        <f>SUMIF('reporting montigny'!$F$2:$EE$2,BW$4,'reporting montigny'!$F$6:$EE$6)+SUMIF('reporting boissy'!$F$2:$EE$2,BW$4,'reporting boissy'!$F$6:$EE$6)+SUMIF('reporting moussy'!$F$2:$EE$2,BW$4,'reporting moussy'!$F$6:$EE$6)+SUMIF('reporting trappes'!$F$2:$EE$2,BW$4,'reporting trappes'!$F$6:$EE$6)+SUMIF('SPACELOG 5 BP'!$F$2:$EE$2,BW$4,'SPACELOG 5 BP'!$F$6:$EE$6)+SUMIF('SPACELOG 6 BP'!$F$2:$EE$2,BW$4,'SPACELOG 6 BP'!$F$6:$EE$6)+SUMIF('SPACELOG 7 BP'!$F$2:$EE$2,BW$4,'SPACELOG 7 BP'!$F$6:$EE$6)+SUMIF('SPACELOG 8 BP'!$F$2:$EE$2,BW$4,'SPACELOG 8 BP'!$F$6:$EE$6)+SUMIF('SPACELOG 9 BP'!$F$2:$EE$2,BW$4,'SPACELOG 9 BP'!$F$6:$EE$6)+SUMIF('SPACELOG 10 BP'!$F$2:$EE$2,BW$4,'SPACELOG 10 BP'!$F$6:$EE$6)+SUMIF('SPACELOG 11 BP'!$F$2:$EE$2,BW$4,'SPACELOG 11 BP'!$F$6:$EE$6)+SUMIF('SPACELOG 12 BP'!$F$2:$EE$2,BW$4,'SPACELOG 12 BP'!$F$6:$EE$6)</f>
        <v>128135</v>
      </c>
      <c r="BX6" s="33">
        <f>SUMIF('reporting montigny'!$F$2:$EE$2,BX$4,'reporting montigny'!$F$6:$EE$6)+SUMIF('reporting boissy'!$F$2:$EE$2,BX$4,'reporting boissy'!$F$6:$EE$6)+SUMIF('reporting moussy'!$F$2:$EE$2,BX$4,'reporting moussy'!$F$6:$EE$6)+SUMIF('reporting trappes'!$F$2:$EE$2,BX$4,'reporting trappes'!$F$6:$EE$6)+SUMIF('SPACELOG 5 BP'!$F$2:$EE$2,BX$4,'SPACELOG 5 BP'!$F$6:$EE$6)+SUMIF('SPACELOG 6 BP'!$F$2:$EE$2,BX$4,'SPACELOG 6 BP'!$F$6:$EE$6)+SUMIF('SPACELOG 7 BP'!$F$2:$EE$2,BX$4,'SPACELOG 7 BP'!$F$6:$EE$6)+SUMIF('SPACELOG 8 BP'!$F$2:$EE$2,BX$4,'SPACELOG 8 BP'!$F$6:$EE$6)+SUMIF('SPACELOG 9 BP'!$F$2:$EE$2,BX$4,'SPACELOG 9 BP'!$F$6:$EE$6)+SUMIF('SPACELOG 10 BP'!$F$2:$EE$2,BX$4,'SPACELOG 10 BP'!$F$6:$EE$6)+SUMIF('SPACELOG 11 BP'!$F$2:$EE$2,BX$4,'SPACELOG 11 BP'!$F$6:$EE$6)+SUMIF('SPACELOG 12 BP'!$F$2:$EE$2,BX$4,'SPACELOG 12 BP'!$F$6:$EE$6)</f>
        <v>128135</v>
      </c>
      <c r="BY6" s="33">
        <f>SUMIF('reporting montigny'!$F$2:$EE$2,BY$4,'reporting montigny'!$F$6:$EE$6)+SUMIF('reporting boissy'!$F$2:$EE$2,BY$4,'reporting boissy'!$F$6:$EE$6)+SUMIF('reporting moussy'!$F$2:$EE$2,BY$4,'reporting moussy'!$F$6:$EE$6)+SUMIF('reporting trappes'!$F$2:$EE$2,BY$4,'reporting trappes'!$F$6:$EE$6)+SUMIF('SPACELOG 5 BP'!$F$2:$EE$2,BY$4,'SPACELOG 5 BP'!$F$6:$EE$6)+SUMIF('SPACELOG 6 BP'!$F$2:$EE$2,BY$4,'SPACELOG 6 BP'!$F$6:$EE$6)+SUMIF('SPACELOG 7 BP'!$F$2:$EE$2,BY$4,'SPACELOG 7 BP'!$F$6:$EE$6)+SUMIF('SPACELOG 8 BP'!$F$2:$EE$2,BY$4,'SPACELOG 8 BP'!$F$6:$EE$6)+SUMIF('SPACELOG 9 BP'!$F$2:$EE$2,BY$4,'SPACELOG 9 BP'!$F$6:$EE$6)+SUMIF('SPACELOG 10 BP'!$F$2:$EE$2,BY$4,'SPACELOG 10 BP'!$F$6:$EE$6)+SUMIF('SPACELOG 11 BP'!$F$2:$EE$2,BY$4,'SPACELOG 11 BP'!$F$6:$EE$6)+SUMIF('SPACELOG 12 BP'!$F$2:$EE$2,BY$4,'SPACELOG 12 BP'!$F$6:$EE$6)</f>
        <v>128135</v>
      </c>
      <c r="BZ6" s="33">
        <f>SUMIF('reporting montigny'!$F$2:$EE$2,BZ$4,'reporting montigny'!$F$6:$EE$6)+SUMIF('reporting boissy'!$F$2:$EE$2,BZ$4,'reporting boissy'!$F$6:$EE$6)+SUMIF('reporting moussy'!$F$2:$EE$2,BZ$4,'reporting moussy'!$F$6:$EE$6)+SUMIF('reporting trappes'!$F$2:$EE$2,BZ$4,'reporting trappes'!$F$6:$EE$6)+SUMIF('SPACELOG 5 BP'!$F$2:$EE$2,BZ$4,'SPACELOG 5 BP'!$F$6:$EE$6)+SUMIF('SPACELOG 6 BP'!$F$2:$EE$2,BZ$4,'SPACELOG 6 BP'!$F$6:$EE$6)+SUMIF('SPACELOG 7 BP'!$F$2:$EE$2,BZ$4,'SPACELOG 7 BP'!$F$6:$EE$6)+SUMIF('SPACELOG 8 BP'!$F$2:$EE$2,BZ$4,'SPACELOG 8 BP'!$F$6:$EE$6)+SUMIF('SPACELOG 9 BP'!$F$2:$EE$2,BZ$4,'SPACELOG 9 BP'!$F$6:$EE$6)+SUMIF('SPACELOG 10 BP'!$F$2:$EE$2,BZ$4,'SPACELOG 10 BP'!$F$6:$EE$6)+SUMIF('SPACELOG 11 BP'!$F$2:$EE$2,BZ$4,'SPACELOG 11 BP'!$F$6:$EE$6)+SUMIF('SPACELOG 12 BP'!$F$2:$EE$2,BZ$4,'SPACELOG 12 BP'!$F$6:$EE$6)</f>
        <v>128135</v>
      </c>
      <c r="CA6" s="33">
        <f>SUMIF('reporting montigny'!$F$2:$EE$2,CA$4,'reporting montigny'!$F$6:$EE$6)+SUMIF('reporting boissy'!$F$2:$EE$2,CA$4,'reporting boissy'!$F$6:$EE$6)+SUMIF('reporting moussy'!$F$2:$EE$2,CA$4,'reporting moussy'!$F$6:$EE$6)+SUMIF('reporting trappes'!$F$2:$EE$2,CA$4,'reporting trappes'!$F$6:$EE$6)+SUMIF('SPACELOG 5 BP'!$F$2:$EE$2,CA$4,'SPACELOG 5 BP'!$F$6:$EE$6)+SUMIF('SPACELOG 6 BP'!$F$2:$EE$2,CA$4,'SPACELOG 6 BP'!$F$6:$EE$6)+SUMIF('SPACELOG 7 BP'!$F$2:$EE$2,CA$4,'SPACELOG 7 BP'!$F$6:$EE$6)+SUMIF('SPACELOG 8 BP'!$F$2:$EE$2,CA$4,'SPACELOG 8 BP'!$F$6:$EE$6)+SUMIF('SPACELOG 9 BP'!$F$2:$EE$2,CA$4,'SPACELOG 9 BP'!$F$6:$EE$6)+SUMIF('SPACELOG 10 BP'!$F$2:$EE$2,CA$4,'SPACELOG 10 BP'!$F$6:$EE$6)+SUMIF('SPACELOG 11 BP'!$F$2:$EE$2,CA$4,'SPACELOG 11 BP'!$F$6:$EE$6)+SUMIF('SPACELOG 12 BP'!$F$2:$EE$2,CA$4,'SPACELOG 12 BP'!$F$6:$EE$6)</f>
        <v>128135</v>
      </c>
      <c r="CB6" s="33">
        <f>SUMIF('reporting montigny'!$F$2:$EE$2,CB$4,'reporting montigny'!$F$6:$EE$6)+SUMIF('reporting boissy'!$F$2:$EE$2,CB$4,'reporting boissy'!$F$6:$EE$6)+SUMIF('reporting moussy'!$F$2:$EE$2,CB$4,'reporting moussy'!$F$6:$EE$6)+SUMIF('reporting trappes'!$F$2:$EE$2,CB$4,'reporting trappes'!$F$6:$EE$6)+SUMIF('SPACELOG 5 BP'!$F$2:$EE$2,CB$4,'SPACELOG 5 BP'!$F$6:$EE$6)+SUMIF('SPACELOG 6 BP'!$F$2:$EE$2,CB$4,'SPACELOG 6 BP'!$F$6:$EE$6)+SUMIF('SPACELOG 7 BP'!$F$2:$EE$2,CB$4,'SPACELOG 7 BP'!$F$6:$EE$6)+SUMIF('SPACELOG 8 BP'!$F$2:$EE$2,CB$4,'SPACELOG 8 BP'!$F$6:$EE$6)+SUMIF('SPACELOG 9 BP'!$F$2:$EE$2,CB$4,'SPACELOG 9 BP'!$F$6:$EE$6)+SUMIF('SPACELOG 10 BP'!$F$2:$EE$2,CB$4,'SPACELOG 10 BP'!$F$6:$EE$6)+SUMIF('SPACELOG 11 BP'!$F$2:$EE$2,CB$4,'SPACELOG 11 BP'!$F$6:$EE$6)+SUMIF('SPACELOG 12 BP'!$F$2:$EE$2,CB$4,'SPACELOG 12 BP'!$F$6:$EE$6)</f>
        <v>128135</v>
      </c>
      <c r="CC6" s="33">
        <f>SUMIF('reporting montigny'!$F$2:$EE$2,CC$4,'reporting montigny'!$F$6:$EE$6)+SUMIF('reporting boissy'!$F$2:$EE$2,CC$4,'reporting boissy'!$F$6:$EE$6)+SUMIF('reporting moussy'!$F$2:$EE$2,CC$4,'reporting moussy'!$F$6:$EE$6)+SUMIF('reporting trappes'!$F$2:$EE$2,CC$4,'reporting trappes'!$F$6:$EE$6)+SUMIF('SPACELOG 5 BP'!$F$2:$EE$2,CC$4,'SPACELOG 5 BP'!$F$6:$EE$6)+SUMIF('SPACELOG 6 BP'!$F$2:$EE$2,CC$4,'SPACELOG 6 BP'!$F$6:$EE$6)+SUMIF('SPACELOG 7 BP'!$F$2:$EE$2,CC$4,'SPACELOG 7 BP'!$F$6:$EE$6)+SUMIF('SPACELOG 8 BP'!$F$2:$EE$2,CC$4,'SPACELOG 8 BP'!$F$6:$EE$6)+SUMIF('SPACELOG 9 BP'!$F$2:$EE$2,CC$4,'SPACELOG 9 BP'!$F$6:$EE$6)+SUMIF('SPACELOG 10 BP'!$F$2:$EE$2,CC$4,'SPACELOG 10 BP'!$F$6:$EE$6)+SUMIF('SPACELOG 11 BP'!$F$2:$EE$2,CC$4,'SPACELOG 11 BP'!$F$6:$EE$6)+SUMIF('SPACELOG 12 BP'!$F$2:$EE$2,CC$4,'SPACELOG 12 BP'!$F$6:$EE$6)</f>
        <v>128135</v>
      </c>
      <c r="CD6" s="33">
        <f>SUMIF('reporting montigny'!$F$2:$EE$2,CD$4,'reporting montigny'!$F$6:$EE$6)+SUMIF('reporting boissy'!$F$2:$EE$2,CD$4,'reporting boissy'!$F$6:$EE$6)+SUMIF('reporting moussy'!$F$2:$EE$2,CD$4,'reporting moussy'!$F$6:$EE$6)+SUMIF('reporting trappes'!$F$2:$EE$2,CD$4,'reporting trappes'!$F$6:$EE$6)+SUMIF('SPACELOG 5 BP'!$F$2:$EE$2,CD$4,'SPACELOG 5 BP'!$F$6:$EE$6)+SUMIF('SPACELOG 6 BP'!$F$2:$EE$2,CD$4,'SPACELOG 6 BP'!$F$6:$EE$6)+SUMIF('SPACELOG 7 BP'!$F$2:$EE$2,CD$4,'SPACELOG 7 BP'!$F$6:$EE$6)+SUMIF('SPACELOG 8 BP'!$F$2:$EE$2,CD$4,'SPACELOG 8 BP'!$F$6:$EE$6)+SUMIF('SPACELOG 9 BP'!$F$2:$EE$2,CD$4,'SPACELOG 9 BP'!$F$6:$EE$6)+SUMIF('SPACELOG 10 BP'!$F$2:$EE$2,CD$4,'SPACELOG 10 BP'!$F$6:$EE$6)+SUMIF('SPACELOG 11 BP'!$F$2:$EE$2,CD$4,'SPACELOG 11 BP'!$F$6:$EE$6)+SUMIF('SPACELOG 12 BP'!$F$2:$EE$2,CD$4,'SPACELOG 12 BP'!$F$6:$EE$6)</f>
        <v>128135</v>
      </c>
      <c r="CE6" s="393">
        <f t="shared" ref="CE6:CE7" si="110">SUM(BS6:CD6)</f>
        <v>1537620</v>
      </c>
      <c r="CF6" s="33">
        <f>SUMIF('reporting montigny'!$F$2:$EE$2,CF$4,'reporting montigny'!$F$6:$EE$6)+SUMIF('reporting boissy'!$F$2:$EE$2,CF$4,'reporting boissy'!$F$6:$EE$6)+SUMIF('reporting moussy'!$F$2:$EE$2,CF$4,'reporting moussy'!$F$6:$EE$6)+SUMIF('reporting trappes'!$F$2:$EE$2,CF$4,'reporting trappes'!$F$6:$EE$6)+SUMIF('SPACELOG 5 BP'!$F$2:$EE$2,CF$4,'SPACELOG 5 BP'!$F$6:$EE$6)+SUMIF('SPACELOG 6 BP'!$F$2:$EE$2,CF$4,'SPACELOG 6 BP'!$F$6:$EE$6)+SUMIF('SPACELOG 7 BP'!$F$2:$EE$2,CF$4,'SPACELOG 7 BP'!$F$6:$EE$6)+SUMIF('SPACELOG 8 BP'!$F$2:$EE$2,CF$4,'SPACELOG 8 BP'!$F$6:$EE$6)+SUMIF('SPACELOG 9 BP'!$F$2:$EE$2,CF$4,'SPACELOG 9 BP'!$F$6:$EE$6)+SUMIF('SPACELOG 10 BP'!$F$2:$EE$2,CF$4,'SPACELOG 10 BP'!$F$6:$EE$6)+SUMIF('SPACELOG 11 BP'!$F$2:$EE$2,CF$4,'SPACELOG 11 BP'!$F$6:$EE$6)+SUMIF('SPACELOG 12 BP'!$F$2:$EE$2,CF$4,'SPACELOG 12 BP'!$F$6:$EE$6)</f>
        <v>128135</v>
      </c>
      <c r="CG6" s="33">
        <f>SUMIF('reporting montigny'!$F$2:$EE$2,CG$4,'reporting montigny'!$F$6:$EE$6)+SUMIF('reporting boissy'!$F$2:$EE$2,CG$4,'reporting boissy'!$F$6:$EE$6)+SUMIF('reporting moussy'!$F$2:$EE$2,CG$4,'reporting moussy'!$F$6:$EE$6)+SUMIF('reporting trappes'!$F$2:$EE$2,CG$4,'reporting trappes'!$F$6:$EE$6)+SUMIF('SPACELOG 5 BP'!$F$2:$EE$2,CG$4,'SPACELOG 5 BP'!$F$6:$EE$6)+SUMIF('SPACELOG 6 BP'!$F$2:$EE$2,CG$4,'SPACELOG 6 BP'!$F$6:$EE$6)+SUMIF('SPACELOG 7 BP'!$F$2:$EE$2,CG$4,'SPACELOG 7 BP'!$F$6:$EE$6)+SUMIF('SPACELOG 8 BP'!$F$2:$EE$2,CG$4,'SPACELOG 8 BP'!$F$6:$EE$6)+SUMIF('SPACELOG 9 BP'!$F$2:$EE$2,CG$4,'SPACELOG 9 BP'!$F$6:$EE$6)+SUMIF('SPACELOG 10 BP'!$F$2:$EE$2,CG$4,'SPACELOG 10 BP'!$F$6:$EE$6)+SUMIF('SPACELOG 11 BP'!$F$2:$EE$2,CG$4,'SPACELOG 11 BP'!$F$6:$EE$6)+SUMIF('SPACELOG 12 BP'!$F$2:$EE$2,CG$4,'SPACELOG 12 BP'!$F$6:$EE$6)</f>
        <v>128135</v>
      </c>
      <c r="CH6" s="33">
        <f>SUMIF('reporting montigny'!$F$2:$EE$2,CH$4,'reporting montigny'!$F$6:$EE$6)+SUMIF('reporting boissy'!$F$2:$EE$2,CH$4,'reporting boissy'!$F$6:$EE$6)+SUMIF('reporting moussy'!$F$2:$EE$2,CH$4,'reporting moussy'!$F$6:$EE$6)+SUMIF('reporting trappes'!$F$2:$EE$2,CH$4,'reporting trappes'!$F$6:$EE$6)+SUMIF('SPACELOG 5 BP'!$F$2:$EE$2,CH$4,'SPACELOG 5 BP'!$F$6:$EE$6)+SUMIF('SPACELOG 6 BP'!$F$2:$EE$2,CH$4,'SPACELOG 6 BP'!$F$6:$EE$6)+SUMIF('SPACELOG 7 BP'!$F$2:$EE$2,CH$4,'SPACELOG 7 BP'!$F$6:$EE$6)+SUMIF('SPACELOG 8 BP'!$F$2:$EE$2,CH$4,'SPACELOG 8 BP'!$F$6:$EE$6)+SUMIF('SPACELOG 9 BP'!$F$2:$EE$2,CH$4,'SPACELOG 9 BP'!$F$6:$EE$6)+SUMIF('SPACELOG 10 BP'!$F$2:$EE$2,CH$4,'SPACELOG 10 BP'!$F$6:$EE$6)+SUMIF('SPACELOG 11 BP'!$F$2:$EE$2,CH$4,'SPACELOG 11 BP'!$F$6:$EE$6)+SUMIF('SPACELOG 12 BP'!$F$2:$EE$2,CH$4,'SPACELOG 12 BP'!$F$6:$EE$6)</f>
        <v>128135</v>
      </c>
      <c r="CI6" s="33">
        <f>SUMIF('reporting montigny'!$F$2:$EE$2,CI$4,'reporting montigny'!$F$6:$EE$6)+SUMIF('reporting boissy'!$F$2:$EE$2,CI$4,'reporting boissy'!$F$6:$EE$6)+SUMIF('reporting moussy'!$F$2:$EE$2,CI$4,'reporting moussy'!$F$6:$EE$6)+SUMIF('reporting trappes'!$F$2:$EE$2,CI$4,'reporting trappes'!$F$6:$EE$6)+SUMIF('SPACELOG 5 BP'!$F$2:$EE$2,CI$4,'SPACELOG 5 BP'!$F$6:$EE$6)+SUMIF('SPACELOG 6 BP'!$F$2:$EE$2,CI$4,'SPACELOG 6 BP'!$F$6:$EE$6)+SUMIF('SPACELOG 7 BP'!$F$2:$EE$2,CI$4,'SPACELOG 7 BP'!$F$6:$EE$6)+SUMIF('SPACELOG 8 BP'!$F$2:$EE$2,CI$4,'SPACELOG 8 BP'!$F$6:$EE$6)+SUMIF('SPACELOG 9 BP'!$F$2:$EE$2,CI$4,'SPACELOG 9 BP'!$F$6:$EE$6)+SUMIF('SPACELOG 10 BP'!$F$2:$EE$2,CI$4,'SPACELOG 10 BP'!$F$6:$EE$6)+SUMIF('SPACELOG 11 BP'!$F$2:$EE$2,CI$4,'SPACELOG 11 BP'!$F$6:$EE$6)+SUMIF('SPACELOG 12 BP'!$F$2:$EE$2,CI$4,'SPACELOG 12 BP'!$F$6:$EE$6)</f>
        <v>128135</v>
      </c>
      <c r="CJ6" s="33">
        <f>SUMIF('reporting montigny'!$F$2:$EE$2,CJ$4,'reporting montigny'!$F$6:$EE$6)+SUMIF('reporting boissy'!$F$2:$EE$2,CJ$4,'reporting boissy'!$F$6:$EE$6)+SUMIF('reporting moussy'!$F$2:$EE$2,CJ$4,'reporting moussy'!$F$6:$EE$6)+SUMIF('reporting trappes'!$F$2:$EE$2,CJ$4,'reporting trappes'!$F$6:$EE$6)+SUMIF('SPACELOG 5 BP'!$F$2:$EE$2,CJ$4,'SPACELOG 5 BP'!$F$6:$EE$6)+SUMIF('SPACELOG 6 BP'!$F$2:$EE$2,CJ$4,'SPACELOG 6 BP'!$F$6:$EE$6)+SUMIF('SPACELOG 7 BP'!$F$2:$EE$2,CJ$4,'SPACELOG 7 BP'!$F$6:$EE$6)+SUMIF('SPACELOG 8 BP'!$F$2:$EE$2,CJ$4,'SPACELOG 8 BP'!$F$6:$EE$6)+SUMIF('SPACELOG 9 BP'!$F$2:$EE$2,CJ$4,'SPACELOG 9 BP'!$F$6:$EE$6)+SUMIF('SPACELOG 10 BP'!$F$2:$EE$2,CJ$4,'SPACELOG 10 BP'!$F$6:$EE$6)+SUMIF('SPACELOG 11 BP'!$F$2:$EE$2,CJ$4,'SPACELOG 11 BP'!$F$6:$EE$6)+SUMIF('SPACELOG 12 BP'!$F$2:$EE$2,CJ$4,'SPACELOG 12 BP'!$F$6:$EE$6)</f>
        <v>128135</v>
      </c>
      <c r="CK6" s="33">
        <f>SUMIF('reporting montigny'!$F$2:$EE$2,CK$4,'reporting montigny'!$F$6:$EE$6)+SUMIF('reporting boissy'!$F$2:$EE$2,CK$4,'reporting boissy'!$F$6:$EE$6)+SUMIF('reporting moussy'!$F$2:$EE$2,CK$4,'reporting moussy'!$F$6:$EE$6)+SUMIF('reporting trappes'!$F$2:$EE$2,CK$4,'reporting trappes'!$F$6:$EE$6)+SUMIF('SPACELOG 5 BP'!$F$2:$EE$2,CK$4,'SPACELOG 5 BP'!$F$6:$EE$6)+SUMIF('SPACELOG 6 BP'!$F$2:$EE$2,CK$4,'SPACELOG 6 BP'!$F$6:$EE$6)+SUMIF('SPACELOG 7 BP'!$F$2:$EE$2,CK$4,'SPACELOG 7 BP'!$F$6:$EE$6)+SUMIF('SPACELOG 8 BP'!$F$2:$EE$2,CK$4,'SPACELOG 8 BP'!$F$6:$EE$6)+SUMIF('SPACELOG 9 BP'!$F$2:$EE$2,CK$4,'SPACELOG 9 BP'!$F$6:$EE$6)+SUMIF('SPACELOG 10 BP'!$F$2:$EE$2,CK$4,'SPACELOG 10 BP'!$F$6:$EE$6)+SUMIF('SPACELOG 11 BP'!$F$2:$EE$2,CK$4,'SPACELOG 11 BP'!$F$6:$EE$6)+SUMIF('SPACELOG 12 BP'!$F$2:$EE$2,CK$4,'SPACELOG 12 BP'!$F$6:$EE$6)</f>
        <v>128135</v>
      </c>
      <c r="CL6" s="33">
        <f>SUMIF('reporting montigny'!$F$2:$EE$2,CL$4,'reporting montigny'!$F$6:$EE$6)+SUMIF('reporting boissy'!$F$2:$EE$2,CL$4,'reporting boissy'!$F$6:$EE$6)+SUMIF('reporting moussy'!$F$2:$EE$2,CL$4,'reporting moussy'!$F$6:$EE$6)+SUMIF('reporting trappes'!$F$2:$EE$2,CL$4,'reporting trappes'!$F$6:$EE$6)+SUMIF('SPACELOG 5 BP'!$F$2:$EE$2,CL$4,'SPACELOG 5 BP'!$F$6:$EE$6)+SUMIF('SPACELOG 6 BP'!$F$2:$EE$2,CL$4,'SPACELOG 6 BP'!$F$6:$EE$6)+SUMIF('SPACELOG 7 BP'!$F$2:$EE$2,CL$4,'SPACELOG 7 BP'!$F$6:$EE$6)+SUMIF('SPACELOG 8 BP'!$F$2:$EE$2,CL$4,'SPACELOG 8 BP'!$F$6:$EE$6)+SUMIF('SPACELOG 9 BP'!$F$2:$EE$2,CL$4,'SPACELOG 9 BP'!$F$6:$EE$6)+SUMIF('SPACELOG 10 BP'!$F$2:$EE$2,CL$4,'SPACELOG 10 BP'!$F$6:$EE$6)+SUMIF('SPACELOG 11 BP'!$F$2:$EE$2,CL$4,'SPACELOG 11 BP'!$F$6:$EE$6)+SUMIF('SPACELOG 12 BP'!$F$2:$EE$2,CL$4,'SPACELOG 12 BP'!$F$6:$EE$6)</f>
        <v>128135</v>
      </c>
      <c r="CM6" s="33">
        <f>SUMIF('reporting montigny'!$F$2:$EE$2,CM$4,'reporting montigny'!$F$6:$EE$6)+SUMIF('reporting boissy'!$F$2:$EE$2,CM$4,'reporting boissy'!$F$6:$EE$6)+SUMIF('reporting moussy'!$F$2:$EE$2,CM$4,'reporting moussy'!$F$6:$EE$6)+SUMIF('reporting trappes'!$F$2:$EE$2,CM$4,'reporting trappes'!$F$6:$EE$6)+SUMIF('SPACELOG 5 BP'!$F$2:$EE$2,CM$4,'SPACELOG 5 BP'!$F$6:$EE$6)+SUMIF('SPACELOG 6 BP'!$F$2:$EE$2,CM$4,'SPACELOG 6 BP'!$F$6:$EE$6)+SUMIF('SPACELOG 7 BP'!$F$2:$EE$2,CM$4,'SPACELOG 7 BP'!$F$6:$EE$6)+SUMIF('SPACELOG 8 BP'!$F$2:$EE$2,CM$4,'SPACELOG 8 BP'!$F$6:$EE$6)+SUMIF('SPACELOG 9 BP'!$F$2:$EE$2,CM$4,'SPACELOG 9 BP'!$F$6:$EE$6)+SUMIF('SPACELOG 10 BP'!$F$2:$EE$2,CM$4,'SPACELOG 10 BP'!$F$6:$EE$6)+SUMIF('SPACELOG 11 BP'!$F$2:$EE$2,CM$4,'SPACELOG 11 BP'!$F$6:$EE$6)+SUMIF('SPACELOG 12 BP'!$F$2:$EE$2,CM$4,'SPACELOG 12 BP'!$F$6:$EE$6)</f>
        <v>128135</v>
      </c>
      <c r="CN6" s="33">
        <f>SUMIF('reporting montigny'!$F$2:$EE$2,CN$4,'reporting montigny'!$F$6:$EE$6)+SUMIF('reporting boissy'!$F$2:$EE$2,CN$4,'reporting boissy'!$F$6:$EE$6)+SUMIF('reporting moussy'!$F$2:$EE$2,CN$4,'reporting moussy'!$F$6:$EE$6)+SUMIF('reporting trappes'!$F$2:$EE$2,CN$4,'reporting trappes'!$F$6:$EE$6)+SUMIF('SPACELOG 5 BP'!$F$2:$EE$2,CN$4,'SPACELOG 5 BP'!$F$6:$EE$6)+SUMIF('SPACELOG 6 BP'!$F$2:$EE$2,CN$4,'SPACELOG 6 BP'!$F$6:$EE$6)+SUMIF('SPACELOG 7 BP'!$F$2:$EE$2,CN$4,'SPACELOG 7 BP'!$F$6:$EE$6)+SUMIF('SPACELOG 8 BP'!$F$2:$EE$2,CN$4,'SPACELOG 8 BP'!$F$6:$EE$6)+SUMIF('SPACELOG 9 BP'!$F$2:$EE$2,CN$4,'SPACELOG 9 BP'!$F$6:$EE$6)+SUMIF('SPACELOG 10 BP'!$F$2:$EE$2,CN$4,'SPACELOG 10 BP'!$F$6:$EE$6)+SUMIF('SPACELOG 11 BP'!$F$2:$EE$2,CN$4,'SPACELOG 11 BP'!$F$6:$EE$6)+SUMIF('SPACELOG 12 BP'!$F$2:$EE$2,CN$4,'SPACELOG 12 BP'!$F$6:$EE$6)</f>
        <v>128135</v>
      </c>
      <c r="CO6" s="33">
        <f>SUMIF('reporting montigny'!$F$2:$EE$2,CO$4,'reporting montigny'!$F$6:$EE$6)+SUMIF('reporting boissy'!$F$2:$EE$2,CO$4,'reporting boissy'!$F$6:$EE$6)+SUMIF('reporting moussy'!$F$2:$EE$2,CO$4,'reporting moussy'!$F$6:$EE$6)+SUMIF('reporting trappes'!$F$2:$EE$2,CO$4,'reporting trappes'!$F$6:$EE$6)+SUMIF('SPACELOG 5 BP'!$F$2:$EE$2,CO$4,'SPACELOG 5 BP'!$F$6:$EE$6)+SUMIF('SPACELOG 6 BP'!$F$2:$EE$2,CO$4,'SPACELOG 6 BP'!$F$6:$EE$6)+SUMIF('SPACELOG 7 BP'!$F$2:$EE$2,CO$4,'SPACELOG 7 BP'!$F$6:$EE$6)+SUMIF('SPACELOG 8 BP'!$F$2:$EE$2,CO$4,'SPACELOG 8 BP'!$F$6:$EE$6)+SUMIF('SPACELOG 9 BP'!$F$2:$EE$2,CO$4,'SPACELOG 9 BP'!$F$6:$EE$6)+SUMIF('SPACELOG 10 BP'!$F$2:$EE$2,CO$4,'SPACELOG 10 BP'!$F$6:$EE$6)+SUMIF('SPACELOG 11 BP'!$F$2:$EE$2,CO$4,'SPACELOG 11 BP'!$F$6:$EE$6)+SUMIF('SPACELOG 12 BP'!$F$2:$EE$2,CO$4,'SPACELOG 12 BP'!$F$6:$EE$6)</f>
        <v>128135</v>
      </c>
      <c r="CP6" s="33">
        <f>SUMIF('reporting montigny'!$F$2:$EE$2,CP$4,'reporting montigny'!$F$6:$EE$6)+SUMIF('reporting boissy'!$F$2:$EE$2,CP$4,'reporting boissy'!$F$6:$EE$6)+SUMIF('reporting moussy'!$F$2:$EE$2,CP$4,'reporting moussy'!$F$6:$EE$6)+SUMIF('reporting trappes'!$F$2:$EE$2,CP$4,'reporting trappes'!$F$6:$EE$6)+SUMIF('SPACELOG 5 BP'!$F$2:$EE$2,CP$4,'SPACELOG 5 BP'!$F$6:$EE$6)+SUMIF('SPACELOG 6 BP'!$F$2:$EE$2,CP$4,'SPACELOG 6 BP'!$F$6:$EE$6)+SUMIF('SPACELOG 7 BP'!$F$2:$EE$2,CP$4,'SPACELOG 7 BP'!$F$6:$EE$6)+SUMIF('SPACELOG 8 BP'!$F$2:$EE$2,CP$4,'SPACELOG 8 BP'!$F$6:$EE$6)+SUMIF('SPACELOG 9 BP'!$F$2:$EE$2,CP$4,'SPACELOG 9 BP'!$F$6:$EE$6)+SUMIF('SPACELOG 10 BP'!$F$2:$EE$2,CP$4,'SPACELOG 10 BP'!$F$6:$EE$6)+SUMIF('SPACELOG 11 BP'!$F$2:$EE$2,CP$4,'SPACELOG 11 BP'!$F$6:$EE$6)+SUMIF('SPACELOG 12 BP'!$F$2:$EE$2,CP$4,'SPACELOG 12 BP'!$F$6:$EE$6)</f>
        <v>128135</v>
      </c>
      <c r="CQ6" s="33">
        <f>SUMIF('reporting montigny'!$F$2:$EE$2,CQ$4,'reporting montigny'!$F$6:$EE$6)+SUMIF('reporting boissy'!$F$2:$EE$2,CQ$4,'reporting boissy'!$F$6:$EE$6)+SUMIF('reporting moussy'!$F$2:$EE$2,CQ$4,'reporting moussy'!$F$6:$EE$6)+SUMIF('reporting trappes'!$F$2:$EE$2,CQ$4,'reporting trappes'!$F$6:$EE$6)+SUMIF('SPACELOG 5 BP'!$F$2:$EE$2,CQ$4,'SPACELOG 5 BP'!$F$6:$EE$6)+SUMIF('SPACELOG 6 BP'!$F$2:$EE$2,CQ$4,'SPACELOG 6 BP'!$F$6:$EE$6)+SUMIF('SPACELOG 7 BP'!$F$2:$EE$2,CQ$4,'SPACELOG 7 BP'!$F$6:$EE$6)+SUMIF('SPACELOG 8 BP'!$F$2:$EE$2,CQ$4,'SPACELOG 8 BP'!$F$6:$EE$6)+SUMIF('SPACELOG 9 BP'!$F$2:$EE$2,CQ$4,'SPACELOG 9 BP'!$F$6:$EE$6)+SUMIF('SPACELOG 10 BP'!$F$2:$EE$2,CQ$4,'SPACELOG 10 BP'!$F$6:$EE$6)+SUMIF('SPACELOG 11 BP'!$F$2:$EE$2,CQ$4,'SPACELOG 11 BP'!$F$6:$EE$6)+SUMIF('SPACELOG 12 BP'!$F$2:$EE$2,CQ$4,'SPACELOG 12 BP'!$F$6:$EE$6)</f>
        <v>128135</v>
      </c>
      <c r="CR6" s="393">
        <f t="shared" ref="CR6:CR7" si="111">SUM(CF6:CQ6)</f>
        <v>1537620</v>
      </c>
      <c r="CS6" s="33">
        <f>SUMIF('reporting montigny'!$F$2:$EE$2,CS$4,'reporting montigny'!$F$6:$EE$6)+SUMIF('reporting boissy'!$F$2:$EE$2,CS$4,'reporting boissy'!$F$6:$EE$6)+SUMIF('reporting moussy'!$F$2:$EE$2,CS$4,'reporting moussy'!$F$6:$EE$6)+SUMIF('reporting trappes'!$F$2:$EE$2,CS$4,'reporting trappes'!$F$6:$EE$6)+SUMIF('SPACELOG 5 BP'!$F$2:$EE$2,CS$4,'SPACELOG 5 BP'!$F$6:$EE$6)+SUMIF('SPACELOG 6 BP'!$F$2:$EE$2,CS$4,'SPACELOG 6 BP'!$F$6:$EE$6)+SUMIF('SPACELOG 7 BP'!$F$2:$EE$2,CS$4,'SPACELOG 7 BP'!$F$6:$EE$6)+SUMIF('SPACELOG 8 BP'!$F$2:$EE$2,CS$4,'SPACELOG 8 BP'!$F$6:$EE$6)+SUMIF('SPACELOG 9 BP'!$F$2:$EE$2,CS$4,'SPACELOG 9 BP'!$F$6:$EE$6)+SUMIF('SPACELOG 10 BP'!$F$2:$EE$2,CS$4,'SPACELOG 10 BP'!$F$6:$EE$6)+SUMIF('SPACELOG 11 BP'!$F$2:$EE$2,CS$4,'SPACELOG 11 BP'!$F$6:$EE$6)+SUMIF('SPACELOG 12 BP'!$F$2:$EE$2,CS$4,'SPACELOG 12 BP'!$F$6:$EE$6)</f>
        <v>128135</v>
      </c>
      <c r="CT6" s="33">
        <f>SUMIF('reporting montigny'!$F$2:$EE$2,CT$4,'reporting montigny'!$F$6:$EE$6)+SUMIF('reporting boissy'!$F$2:$EE$2,CT$4,'reporting boissy'!$F$6:$EE$6)+SUMIF('reporting moussy'!$F$2:$EE$2,CT$4,'reporting moussy'!$F$6:$EE$6)+SUMIF('reporting trappes'!$F$2:$EE$2,CT$4,'reporting trappes'!$F$6:$EE$6)+SUMIF('SPACELOG 5 BP'!$F$2:$EE$2,CT$4,'SPACELOG 5 BP'!$F$6:$EE$6)+SUMIF('SPACELOG 6 BP'!$F$2:$EE$2,CT$4,'SPACELOG 6 BP'!$F$6:$EE$6)+SUMIF('SPACELOG 7 BP'!$F$2:$EE$2,CT$4,'SPACELOG 7 BP'!$F$6:$EE$6)+SUMIF('SPACELOG 8 BP'!$F$2:$EE$2,CT$4,'SPACELOG 8 BP'!$F$6:$EE$6)+SUMIF('SPACELOG 9 BP'!$F$2:$EE$2,CT$4,'SPACELOG 9 BP'!$F$6:$EE$6)+SUMIF('SPACELOG 10 BP'!$F$2:$EE$2,CT$4,'SPACELOG 10 BP'!$F$6:$EE$6)+SUMIF('SPACELOG 11 BP'!$F$2:$EE$2,CT$4,'SPACELOG 11 BP'!$F$6:$EE$6)+SUMIF('SPACELOG 12 BP'!$F$2:$EE$2,CT$4,'SPACELOG 12 BP'!$F$6:$EE$6)</f>
        <v>128135</v>
      </c>
      <c r="CU6" s="33">
        <f>SUMIF('reporting montigny'!$F$2:$EE$2,CU$4,'reporting montigny'!$F$6:$EE$6)+SUMIF('reporting boissy'!$F$2:$EE$2,CU$4,'reporting boissy'!$F$6:$EE$6)+SUMIF('reporting moussy'!$F$2:$EE$2,CU$4,'reporting moussy'!$F$6:$EE$6)+SUMIF('reporting trappes'!$F$2:$EE$2,CU$4,'reporting trappes'!$F$6:$EE$6)+SUMIF('SPACELOG 5 BP'!$F$2:$EE$2,CU$4,'SPACELOG 5 BP'!$F$6:$EE$6)+SUMIF('SPACELOG 6 BP'!$F$2:$EE$2,CU$4,'SPACELOG 6 BP'!$F$6:$EE$6)+SUMIF('SPACELOG 7 BP'!$F$2:$EE$2,CU$4,'SPACELOG 7 BP'!$F$6:$EE$6)+SUMIF('SPACELOG 8 BP'!$F$2:$EE$2,CU$4,'SPACELOG 8 BP'!$F$6:$EE$6)+SUMIF('SPACELOG 9 BP'!$F$2:$EE$2,CU$4,'SPACELOG 9 BP'!$F$6:$EE$6)+SUMIF('SPACELOG 10 BP'!$F$2:$EE$2,CU$4,'SPACELOG 10 BP'!$F$6:$EE$6)+SUMIF('SPACELOG 11 BP'!$F$2:$EE$2,CU$4,'SPACELOG 11 BP'!$F$6:$EE$6)+SUMIF('SPACELOG 12 BP'!$F$2:$EE$2,CU$4,'SPACELOG 12 BP'!$F$6:$EE$6)</f>
        <v>128135</v>
      </c>
      <c r="CV6" s="33">
        <f>SUMIF('reporting montigny'!$F$2:$EE$2,CV$4,'reporting montigny'!$F$6:$EE$6)+SUMIF('reporting boissy'!$F$2:$EE$2,CV$4,'reporting boissy'!$F$6:$EE$6)+SUMIF('reporting moussy'!$F$2:$EE$2,CV$4,'reporting moussy'!$F$6:$EE$6)+SUMIF('reporting trappes'!$F$2:$EE$2,CV$4,'reporting trappes'!$F$6:$EE$6)+SUMIF('SPACELOG 5 BP'!$F$2:$EE$2,CV$4,'SPACELOG 5 BP'!$F$6:$EE$6)+SUMIF('SPACELOG 6 BP'!$F$2:$EE$2,CV$4,'SPACELOG 6 BP'!$F$6:$EE$6)+SUMIF('SPACELOG 7 BP'!$F$2:$EE$2,CV$4,'SPACELOG 7 BP'!$F$6:$EE$6)+SUMIF('SPACELOG 8 BP'!$F$2:$EE$2,CV$4,'SPACELOG 8 BP'!$F$6:$EE$6)+SUMIF('SPACELOG 9 BP'!$F$2:$EE$2,CV$4,'SPACELOG 9 BP'!$F$6:$EE$6)+SUMIF('SPACELOG 10 BP'!$F$2:$EE$2,CV$4,'SPACELOG 10 BP'!$F$6:$EE$6)+SUMIF('SPACELOG 11 BP'!$F$2:$EE$2,CV$4,'SPACELOG 11 BP'!$F$6:$EE$6)+SUMIF('SPACELOG 12 BP'!$F$2:$EE$2,CV$4,'SPACELOG 12 BP'!$F$6:$EE$6)</f>
        <v>128135</v>
      </c>
      <c r="CW6" s="33">
        <f>SUMIF('reporting montigny'!$F$2:$EE$2,CW$4,'reporting montigny'!$F$6:$EE$6)+SUMIF('reporting boissy'!$F$2:$EE$2,CW$4,'reporting boissy'!$F$6:$EE$6)+SUMIF('reporting moussy'!$F$2:$EE$2,CW$4,'reporting moussy'!$F$6:$EE$6)+SUMIF('reporting trappes'!$F$2:$EE$2,CW$4,'reporting trappes'!$F$6:$EE$6)+SUMIF('SPACELOG 5 BP'!$F$2:$EE$2,CW$4,'SPACELOG 5 BP'!$F$6:$EE$6)+SUMIF('SPACELOG 6 BP'!$F$2:$EE$2,CW$4,'SPACELOG 6 BP'!$F$6:$EE$6)+SUMIF('SPACELOG 7 BP'!$F$2:$EE$2,CW$4,'SPACELOG 7 BP'!$F$6:$EE$6)+SUMIF('SPACELOG 8 BP'!$F$2:$EE$2,CW$4,'SPACELOG 8 BP'!$F$6:$EE$6)+SUMIF('SPACELOG 9 BP'!$F$2:$EE$2,CW$4,'SPACELOG 9 BP'!$F$6:$EE$6)+SUMIF('SPACELOG 10 BP'!$F$2:$EE$2,CW$4,'SPACELOG 10 BP'!$F$6:$EE$6)+SUMIF('SPACELOG 11 BP'!$F$2:$EE$2,CW$4,'SPACELOG 11 BP'!$F$6:$EE$6)+SUMIF('SPACELOG 12 BP'!$F$2:$EE$2,CW$4,'SPACELOG 12 BP'!$F$6:$EE$6)</f>
        <v>128135</v>
      </c>
      <c r="CX6" s="33">
        <f>SUMIF('reporting montigny'!$F$2:$EE$2,CX$4,'reporting montigny'!$F$6:$EE$6)+SUMIF('reporting boissy'!$F$2:$EE$2,CX$4,'reporting boissy'!$F$6:$EE$6)+SUMIF('reporting moussy'!$F$2:$EE$2,CX$4,'reporting moussy'!$F$6:$EE$6)+SUMIF('reporting trappes'!$F$2:$EE$2,CX$4,'reporting trappes'!$F$6:$EE$6)+SUMIF('SPACELOG 5 BP'!$F$2:$EE$2,CX$4,'SPACELOG 5 BP'!$F$6:$EE$6)+SUMIF('SPACELOG 6 BP'!$F$2:$EE$2,CX$4,'SPACELOG 6 BP'!$F$6:$EE$6)+SUMIF('SPACELOG 7 BP'!$F$2:$EE$2,CX$4,'SPACELOG 7 BP'!$F$6:$EE$6)+SUMIF('SPACELOG 8 BP'!$F$2:$EE$2,CX$4,'SPACELOG 8 BP'!$F$6:$EE$6)+SUMIF('SPACELOG 9 BP'!$F$2:$EE$2,CX$4,'SPACELOG 9 BP'!$F$6:$EE$6)+SUMIF('SPACELOG 10 BP'!$F$2:$EE$2,CX$4,'SPACELOG 10 BP'!$F$6:$EE$6)+SUMIF('SPACELOG 11 BP'!$F$2:$EE$2,CX$4,'SPACELOG 11 BP'!$F$6:$EE$6)+SUMIF('SPACELOG 12 BP'!$F$2:$EE$2,CX$4,'SPACELOG 12 BP'!$F$6:$EE$6)</f>
        <v>128135</v>
      </c>
      <c r="CY6" s="33">
        <f>SUMIF('reporting montigny'!$F$2:$EE$2,CY$4,'reporting montigny'!$F$6:$EE$6)+SUMIF('reporting boissy'!$F$2:$EE$2,CY$4,'reporting boissy'!$F$6:$EE$6)+SUMIF('reporting moussy'!$F$2:$EE$2,CY$4,'reporting moussy'!$F$6:$EE$6)+SUMIF('reporting trappes'!$F$2:$EE$2,CY$4,'reporting trappes'!$F$6:$EE$6)+SUMIF('SPACELOG 5 BP'!$F$2:$EE$2,CY$4,'SPACELOG 5 BP'!$F$6:$EE$6)+SUMIF('SPACELOG 6 BP'!$F$2:$EE$2,CY$4,'SPACELOG 6 BP'!$F$6:$EE$6)+SUMIF('SPACELOG 7 BP'!$F$2:$EE$2,CY$4,'SPACELOG 7 BP'!$F$6:$EE$6)+SUMIF('SPACELOG 8 BP'!$F$2:$EE$2,CY$4,'SPACELOG 8 BP'!$F$6:$EE$6)+SUMIF('SPACELOG 9 BP'!$F$2:$EE$2,CY$4,'SPACELOG 9 BP'!$F$6:$EE$6)+SUMIF('SPACELOG 10 BP'!$F$2:$EE$2,CY$4,'SPACELOG 10 BP'!$F$6:$EE$6)+SUMIF('SPACELOG 11 BP'!$F$2:$EE$2,CY$4,'SPACELOG 11 BP'!$F$6:$EE$6)+SUMIF('SPACELOG 12 BP'!$F$2:$EE$2,CY$4,'SPACELOG 12 BP'!$F$6:$EE$6)</f>
        <v>128135</v>
      </c>
      <c r="CZ6" s="33">
        <f>SUMIF('reporting montigny'!$F$2:$EE$2,CZ$4,'reporting montigny'!$F$6:$EE$6)+SUMIF('reporting boissy'!$F$2:$EE$2,CZ$4,'reporting boissy'!$F$6:$EE$6)+SUMIF('reporting moussy'!$F$2:$EE$2,CZ$4,'reporting moussy'!$F$6:$EE$6)+SUMIF('reporting trappes'!$F$2:$EE$2,CZ$4,'reporting trappes'!$F$6:$EE$6)+SUMIF('SPACELOG 5 BP'!$F$2:$EE$2,CZ$4,'SPACELOG 5 BP'!$F$6:$EE$6)+SUMIF('SPACELOG 6 BP'!$F$2:$EE$2,CZ$4,'SPACELOG 6 BP'!$F$6:$EE$6)+SUMIF('SPACELOG 7 BP'!$F$2:$EE$2,CZ$4,'SPACELOG 7 BP'!$F$6:$EE$6)+SUMIF('SPACELOG 8 BP'!$F$2:$EE$2,CZ$4,'SPACELOG 8 BP'!$F$6:$EE$6)+SUMIF('SPACELOG 9 BP'!$F$2:$EE$2,CZ$4,'SPACELOG 9 BP'!$F$6:$EE$6)+SUMIF('SPACELOG 10 BP'!$F$2:$EE$2,CZ$4,'SPACELOG 10 BP'!$F$6:$EE$6)+SUMIF('SPACELOG 11 BP'!$F$2:$EE$2,CZ$4,'SPACELOG 11 BP'!$F$6:$EE$6)+SUMIF('SPACELOG 12 BP'!$F$2:$EE$2,CZ$4,'SPACELOG 12 BP'!$F$6:$EE$6)</f>
        <v>128135</v>
      </c>
      <c r="DA6" s="33">
        <f>SUMIF('reporting montigny'!$F$2:$EE$2,DA$4,'reporting montigny'!$F$6:$EE$6)+SUMIF('reporting boissy'!$F$2:$EE$2,DA$4,'reporting boissy'!$F$6:$EE$6)+SUMIF('reporting moussy'!$F$2:$EE$2,DA$4,'reporting moussy'!$F$6:$EE$6)+SUMIF('reporting trappes'!$F$2:$EE$2,DA$4,'reporting trappes'!$F$6:$EE$6)+SUMIF('SPACELOG 5 BP'!$F$2:$EE$2,DA$4,'SPACELOG 5 BP'!$F$6:$EE$6)+SUMIF('SPACELOG 6 BP'!$F$2:$EE$2,DA$4,'SPACELOG 6 BP'!$F$6:$EE$6)+SUMIF('SPACELOG 7 BP'!$F$2:$EE$2,DA$4,'SPACELOG 7 BP'!$F$6:$EE$6)+SUMIF('SPACELOG 8 BP'!$F$2:$EE$2,DA$4,'SPACELOG 8 BP'!$F$6:$EE$6)+SUMIF('SPACELOG 9 BP'!$F$2:$EE$2,DA$4,'SPACELOG 9 BP'!$F$6:$EE$6)+SUMIF('SPACELOG 10 BP'!$F$2:$EE$2,DA$4,'SPACELOG 10 BP'!$F$6:$EE$6)+SUMIF('SPACELOG 11 BP'!$F$2:$EE$2,DA$4,'SPACELOG 11 BP'!$F$6:$EE$6)+SUMIF('SPACELOG 12 BP'!$F$2:$EE$2,DA$4,'SPACELOG 12 BP'!$F$6:$EE$6)</f>
        <v>128135</v>
      </c>
      <c r="DB6" s="33">
        <f>SUMIF('reporting montigny'!$F$2:$EE$2,DB$4,'reporting montigny'!$F$6:$EE$6)+SUMIF('reporting boissy'!$F$2:$EE$2,DB$4,'reporting boissy'!$F$6:$EE$6)+SUMIF('reporting moussy'!$F$2:$EE$2,DB$4,'reporting moussy'!$F$6:$EE$6)+SUMIF('reporting trappes'!$F$2:$EE$2,DB$4,'reporting trappes'!$F$6:$EE$6)+SUMIF('SPACELOG 5 BP'!$F$2:$EE$2,DB$4,'SPACELOG 5 BP'!$F$6:$EE$6)+SUMIF('SPACELOG 6 BP'!$F$2:$EE$2,DB$4,'SPACELOG 6 BP'!$F$6:$EE$6)+SUMIF('SPACELOG 7 BP'!$F$2:$EE$2,DB$4,'SPACELOG 7 BP'!$F$6:$EE$6)+SUMIF('SPACELOG 8 BP'!$F$2:$EE$2,DB$4,'SPACELOG 8 BP'!$F$6:$EE$6)+SUMIF('SPACELOG 9 BP'!$F$2:$EE$2,DB$4,'SPACELOG 9 BP'!$F$6:$EE$6)+SUMIF('SPACELOG 10 BP'!$F$2:$EE$2,DB$4,'SPACELOG 10 BP'!$F$6:$EE$6)+SUMIF('SPACELOG 11 BP'!$F$2:$EE$2,DB$4,'SPACELOG 11 BP'!$F$6:$EE$6)+SUMIF('SPACELOG 12 BP'!$F$2:$EE$2,DB$4,'SPACELOG 12 BP'!$F$6:$EE$6)</f>
        <v>128135</v>
      </c>
      <c r="DC6" s="33">
        <f>SUMIF('reporting montigny'!$F$2:$EE$2,DC$4,'reporting montigny'!$F$6:$EE$6)+SUMIF('reporting boissy'!$F$2:$EE$2,DC$4,'reporting boissy'!$F$6:$EE$6)+SUMIF('reporting moussy'!$F$2:$EE$2,DC$4,'reporting moussy'!$F$6:$EE$6)+SUMIF('reporting trappes'!$F$2:$EE$2,DC$4,'reporting trappes'!$F$6:$EE$6)+SUMIF('SPACELOG 5 BP'!$F$2:$EE$2,DC$4,'SPACELOG 5 BP'!$F$6:$EE$6)+SUMIF('SPACELOG 6 BP'!$F$2:$EE$2,DC$4,'SPACELOG 6 BP'!$F$6:$EE$6)+SUMIF('SPACELOG 7 BP'!$F$2:$EE$2,DC$4,'SPACELOG 7 BP'!$F$6:$EE$6)+SUMIF('SPACELOG 8 BP'!$F$2:$EE$2,DC$4,'SPACELOG 8 BP'!$F$6:$EE$6)+SUMIF('SPACELOG 9 BP'!$F$2:$EE$2,DC$4,'SPACELOG 9 BP'!$F$6:$EE$6)+SUMIF('SPACELOG 10 BP'!$F$2:$EE$2,DC$4,'SPACELOG 10 BP'!$F$6:$EE$6)+SUMIF('SPACELOG 11 BP'!$F$2:$EE$2,DC$4,'SPACELOG 11 BP'!$F$6:$EE$6)+SUMIF('SPACELOG 12 BP'!$F$2:$EE$2,DC$4,'SPACELOG 12 BP'!$F$6:$EE$6)</f>
        <v>128135</v>
      </c>
      <c r="DD6" s="33">
        <f>SUMIF('reporting montigny'!$F$2:$EE$2,DD$4,'reporting montigny'!$F$6:$EE$6)+SUMIF('reporting boissy'!$F$2:$EE$2,DD$4,'reporting boissy'!$F$6:$EE$6)+SUMIF('reporting moussy'!$F$2:$EE$2,DD$4,'reporting moussy'!$F$6:$EE$6)+SUMIF('reporting trappes'!$F$2:$EE$2,DD$4,'reporting trappes'!$F$6:$EE$6)+SUMIF('SPACELOG 5 BP'!$F$2:$EE$2,DD$4,'SPACELOG 5 BP'!$F$6:$EE$6)+SUMIF('SPACELOG 6 BP'!$F$2:$EE$2,DD$4,'SPACELOG 6 BP'!$F$6:$EE$6)+SUMIF('SPACELOG 7 BP'!$F$2:$EE$2,DD$4,'SPACELOG 7 BP'!$F$6:$EE$6)+SUMIF('SPACELOG 8 BP'!$F$2:$EE$2,DD$4,'SPACELOG 8 BP'!$F$6:$EE$6)+SUMIF('SPACELOG 9 BP'!$F$2:$EE$2,DD$4,'SPACELOG 9 BP'!$F$6:$EE$6)+SUMIF('SPACELOG 10 BP'!$F$2:$EE$2,DD$4,'SPACELOG 10 BP'!$F$6:$EE$6)+SUMIF('SPACELOG 11 BP'!$F$2:$EE$2,DD$4,'SPACELOG 11 BP'!$F$6:$EE$6)+SUMIF('SPACELOG 12 BP'!$F$2:$EE$2,DD$4,'SPACELOG 12 BP'!$F$6:$EE$6)</f>
        <v>128135</v>
      </c>
      <c r="DE6" s="393">
        <f t="shared" ref="DE6:DE7" si="112">SUM(CS6:DD6)</f>
        <v>1537620</v>
      </c>
      <c r="DF6" s="33">
        <f>SUMIF('reporting montigny'!$F$2:$EE$2,DF$4,'reporting montigny'!$F$6:$EE$6)+SUMIF('reporting boissy'!$F$2:$EE$2,DF$4,'reporting boissy'!$F$6:$EE$6)+SUMIF('reporting moussy'!$F$2:$EE$2,DF$4,'reporting moussy'!$F$6:$EE$6)+SUMIF('reporting trappes'!$F$2:$EE$2,DF$4,'reporting trappes'!$F$6:$EE$6)+SUMIF('SPACELOG 5 BP'!$F$2:$EE$2,DF$4,'SPACELOG 5 BP'!$F$6:$EE$6)+SUMIF('SPACELOG 6 BP'!$F$2:$EE$2,DF$4,'SPACELOG 6 BP'!$F$6:$EE$6)+SUMIF('SPACELOG 7 BP'!$F$2:$EE$2,DF$4,'SPACELOG 7 BP'!$F$6:$EE$6)+SUMIF('SPACELOG 8 BP'!$F$2:$EE$2,DF$4,'SPACELOG 8 BP'!$F$6:$EE$6)+SUMIF('SPACELOG 9 BP'!$F$2:$EE$2,DF$4,'SPACELOG 9 BP'!$F$6:$EE$6)+SUMIF('SPACELOG 10 BP'!$F$2:$EE$2,DF$4,'SPACELOG 10 BP'!$F$6:$EE$6)+SUMIF('SPACELOG 11 BP'!$F$2:$EE$2,DF$4,'SPACELOG 11 BP'!$F$6:$EE$6)+SUMIF('SPACELOG 12 BP'!$F$2:$EE$2,DF$4,'SPACELOG 12 BP'!$F$6:$EE$6)</f>
        <v>128135</v>
      </c>
      <c r="DG6" s="33">
        <f>SUMIF('reporting montigny'!$F$2:$EE$2,DG$4,'reporting montigny'!$F$6:$EE$6)+SUMIF('reporting boissy'!$F$2:$EE$2,DG$4,'reporting boissy'!$F$6:$EE$6)+SUMIF('reporting moussy'!$F$2:$EE$2,DG$4,'reporting moussy'!$F$6:$EE$6)+SUMIF('reporting trappes'!$F$2:$EE$2,DG$4,'reporting trappes'!$F$6:$EE$6)+SUMIF('SPACELOG 5 BP'!$F$2:$EE$2,DG$4,'SPACELOG 5 BP'!$F$6:$EE$6)+SUMIF('SPACELOG 6 BP'!$F$2:$EE$2,DG$4,'SPACELOG 6 BP'!$F$6:$EE$6)+SUMIF('SPACELOG 7 BP'!$F$2:$EE$2,DG$4,'SPACELOG 7 BP'!$F$6:$EE$6)+SUMIF('SPACELOG 8 BP'!$F$2:$EE$2,DG$4,'SPACELOG 8 BP'!$F$6:$EE$6)+SUMIF('SPACELOG 9 BP'!$F$2:$EE$2,DG$4,'SPACELOG 9 BP'!$F$6:$EE$6)+SUMIF('SPACELOG 10 BP'!$F$2:$EE$2,DG$4,'SPACELOG 10 BP'!$F$6:$EE$6)+SUMIF('SPACELOG 11 BP'!$F$2:$EE$2,DG$4,'SPACELOG 11 BP'!$F$6:$EE$6)+SUMIF('SPACELOG 12 BP'!$F$2:$EE$2,DG$4,'SPACELOG 12 BP'!$F$6:$EE$6)</f>
        <v>128135</v>
      </c>
      <c r="DH6" s="33">
        <f>SUMIF('reporting montigny'!$F$2:$EE$2,DH$4,'reporting montigny'!$F$6:$EE$6)+SUMIF('reporting boissy'!$F$2:$EE$2,DH$4,'reporting boissy'!$F$6:$EE$6)+SUMIF('reporting moussy'!$F$2:$EE$2,DH$4,'reporting moussy'!$F$6:$EE$6)+SUMIF('reporting trappes'!$F$2:$EE$2,DH$4,'reporting trappes'!$F$6:$EE$6)+SUMIF('SPACELOG 5 BP'!$F$2:$EE$2,DH$4,'SPACELOG 5 BP'!$F$6:$EE$6)+SUMIF('SPACELOG 6 BP'!$F$2:$EE$2,DH$4,'SPACELOG 6 BP'!$F$6:$EE$6)+SUMIF('SPACELOG 7 BP'!$F$2:$EE$2,DH$4,'SPACELOG 7 BP'!$F$6:$EE$6)+SUMIF('SPACELOG 8 BP'!$F$2:$EE$2,DH$4,'SPACELOG 8 BP'!$F$6:$EE$6)+SUMIF('SPACELOG 9 BP'!$F$2:$EE$2,DH$4,'SPACELOG 9 BP'!$F$6:$EE$6)+SUMIF('SPACELOG 10 BP'!$F$2:$EE$2,DH$4,'SPACELOG 10 BP'!$F$6:$EE$6)+SUMIF('SPACELOG 11 BP'!$F$2:$EE$2,DH$4,'SPACELOG 11 BP'!$F$6:$EE$6)+SUMIF('SPACELOG 12 BP'!$F$2:$EE$2,DH$4,'SPACELOG 12 BP'!$F$6:$EE$6)</f>
        <v>128135</v>
      </c>
      <c r="DI6" s="33">
        <f>SUMIF('reporting montigny'!$F$2:$EE$2,DI$4,'reporting montigny'!$F$6:$EE$6)+SUMIF('reporting boissy'!$F$2:$EE$2,DI$4,'reporting boissy'!$F$6:$EE$6)+SUMIF('reporting moussy'!$F$2:$EE$2,DI$4,'reporting moussy'!$F$6:$EE$6)+SUMIF('reporting trappes'!$F$2:$EE$2,DI$4,'reporting trappes'!$F$6:$EE$6)+SUMIF('SPACELOG 5 BP'!$F$2:$EE$2,DI$4,'SPACELOG 5 BP'!$F$6:$EE$6)+SUMIF('SPACELOG 6 BP'!$F$2:$EE$2,DI$4,'SPACELOG 6 BP'!$F$6:$EE$6)+SUMIF('SPACELOG 7 BP'!$F$2:$EE$2,DI$4,'SPACELOG 7 BP'!$F$6:$EE$6)+SUMIF('SPACELOG 8 BP'!$F$2:$EE$2,DI$4,'SPACELOG 8 BP'!$F$6:$EE$6)+SUMIF('SPACELOG 9 BP'!$F$2:$EE$2,DI$4,'SPACELOG 9 BP'!$F$6:$EE$6)+SUMIF('SPACELOG 10 BP'!$F$2:$EE$2,DI$4,'SPACELOG 10 BP'!$F$6:$EE$6)+SUMIF('SPACELOG 11 BP'!$F$2:$EE$2,DI$4,'SPACELOG 11 BP'!$F$6:$EE$6)+SUMIF('SPACELOG 12 BP'!$F$2:$EE$2,DI$4,'SPACELOG 12 BP'!$F$6:$EE$6)</f>
        <v>128135</v>
      </c>
      <c r="DJ6" s="33">
        <f>SUMIF('reporting montigny'!$F$2:$EE$2,DJ$4,'reporting montigny'!$F$6:$EE$6)+SUMIF('reporting boissy'!$F$2:$EE$2,DJ$4,'reporting boissy'!$F$6:$EE$6)+SUMIF('reporting moussy'!$F$2:$EE$2,DJ$4,'reporting moussy'!$F$6:$EE$6)+SUMIF('reporting trappes'!$F$2:$EE$2,DJ$4,'reporting trappes'!$F$6:$EE$6)+SUMIF('SPACELOG 5 BP'!$F$2:$EE$2,DJ$4,'SPACELOG 5 BP'!$F$6:$EE$6)+SUMIF('SPACELOG 6 BP'!$F$2:$EE$2,DJ$4,'SPACELOG 6 BP'!$F$6:$EE$6)+SUMIF('SPACELOG 7 BP'!$F$2:$EE$2,DJ$4,'SPACELOG 7 BP'!$F$6:$EE$6)+SUMIF('SPACELOG 8 BP'!$F$2:$EE$2,DJ$4,'SPACELOG 8 BP'!$F$6:$EE$6)+SUMIF('SPACELOG 9 BP'!$F$2:$EE$2,DJ$4,'SPACELOG 9 BP'!$F$6:$EE$6)+SUMIF('SPACELOG 10 BP'!$F$2:$EE$2,DJ$4,'SPACELOG 10 BP'!$F$6:$EE$6)+SUMIF('SPACELOG 11 BP'!$F$2:$EE$2,DJ$4,'SPACELOG 11 BP'!$F$6:$EE$6)+SUMIF('SPACELOG 12 BP'!$F$2:$EE$2,DJ$4,'SPACELOG 12 BP'!$F$6:$EE$6)</f>
        <v>128135</v>
      </c>
      <c r="DK6" s="33">
        <f>SUMIF('reporting montigny'!$F$2:$EE$2,DK$4,'reporting montigny'!$F$6:$EE$6)+SUMIF('reporting boissy'!$F$2:$EE$2,DK$4,'reporting boissy'!$F$6:$EE$6)+SUMIF('reporting moussy'!$F$2:$EE$2,DK$4,'reporting moussy'!$F$6:$EE$6)+SUMIF('reporting trappes'!$F$2:$EE$2,DK$4,'reporting trappes'!$F$6:$EE$6)+SUMIF('SPACELOG 5 BP'!$F$2:$EE$2,DK$4,'SPACELOG 5 BP'!$F$6:$EE$6)+SUMIF('SPACELOG 6 BP'!$F$2:$EE$2,DK$4,'SPACELOG 6 BP'!$F$6:$EE$6)+SUMIF('SPACELOG 7 BP'!$F$2:$EE$2,DK$4,'SPACELOG 7 BP'!$F$6:$EE$6)+SUMIF('SPACELOG 8 BP'!$F$2:$EE$2,DK$4,'SPACELOG 8 BP'!$F$6:$EE$6)+SUMIF('SPACELOG 9 BP'!$F$2:$EE$2,DK$4,'SPACELOG 9 BP'!$F$6:$EE$6)+SUMIF('SPACELOG 10 BP'!$F$2:$EE$2,DK$4,'SPACELOG 10 BP'!$F$6:$EE$6)+SUMIF('SPACELOG 11 BP'!$F$2:$EE$2,DK$4,'SPACELOG 11 BP'!$F$6:$EE$6)+SUMIF('SPACELOG 12 BP'!$F$2:$EE$2,DK$4,'SPACELOG 12 BP'!$F$6:$EE$6)</f>
        <v>128135</v>
      </c>
      <c r="DL6" s="33">
        <f>SUMIF('reporting montigny'!$F$2:$EE$2,DL$4,'reporting montigny'!$F$6:$EE$6)+SUMIF('reporting boissy'!$F$2:$EE$2,DL$4,'reporting boissy'!$F$6:$EE$6)+SUMIF('reporting moussy'!$F$2:$EE$2,DL$4,'reporting moussy'!$F$6:$EE$6)+SUMIF('reporting trappes'!$F$2:$EE$2,DL$4,'reporting trappes'!$F$6:$EE$6)+SUMIF('SPACELOG 5 BP'!$F$2:$EE$2,DL$4,'SPACELOG 5 BP'!$F$6:$EE$6)+SUMIF('SPACELOG 6 BP'!$F$2:$EE$2,DL$4,'SPACELOG 6 BP'!$F$6:$EE$6)+SUMIF('SPACELOG 7 BP'!$F$2:$EE$2,DL$4,'SPACELOG 7 BP'!$F$6:$EE$6)+SUMIF('SPACELOG 8 BP'!$F$2:$EE$2,DL$4,'SPACELOG 8 BP'!$F$6:$EE$6)+SUMIF('SPACELOG 9 BP'!$F$2:$EE$2,DL$4,'SPACELOG 9 BP'!$F$6:$EE$6)+SUMIF('SPACELOG 10 BP'!$F$2:$EE$2,DL$4,'SPACELOG 10 BP'!$F$6:$EE$6)+SUMIF('SPACELOG 11 BP'!$F$2:$EE$2,DL$4,'SPACELOG 11 BP'!$F$6:$EE$6)+SUMIF('SPACELOG 12 BP'!$F$2:$EE$2,DL$4,'SPACELOG 12 BP'!$F$6:$EE$6)</f>
        <v>128135</v>
      </c>
      <c r="DM6" s="33">
        <f>SUMIF('reporting montigny'!$F$2:$EE$2,DM$4,'reporting montigny'!$F$6:$EE$6)+SUMIF('reporting boissy'!$F$2:$EE$2,DM$4,'reporting boissy'!$F$6:$EE$6)+SUMIF('reporting moussy'!$F$2:$EE$2,DM$4,'reporting moussy'!$F$6:$EE$6)+SUMIF('reporting trappes'!$F$2:$EE$2,DM$4,'reporting trappes'!$F$6:$EE$6)+SUMIF('SPACELOG 5 BP'!$F$2:$EE$2,DM$4,'SPACELOG 5 BP'!$F$6:$EE$6)+SUMIF('SPACELOG 6 BP'!$F$2:$EE$2,DM$4,'SPACELOG 6 BP'!$F$6:$EE$6)+SUMIF('SPACELOG 7 BP'!$F$2:$EE$2,DM$4,'SPACELOG 7 BP'!$F$6:$EE$6)+SUMIF('SPACELOG 8 BP'!$F$2:$EE$2,DM$4,'SPACELOG 8 BP'!$F$6:$EE$6)+SUMIF('SPACELOG 9 BP'!$F$2:$EE$2,DM$4,'SPACELOG 9 BP'!$F$6:$EE$6)+SUMIF('SPACELOG 10 BP'!$F$2:$EE$2,DM$4,'SPACELOG 10 BP'!$F$6:$EE$6)+SUMIF('SPACELOG 11 BP'!$F$2:$EE$2,DM$4,'SPACELOG 11 BP'!$F$6:$EE$6)+SUMIF('SPACELOG 12 BP'!$F$2:$EE$2,DM$4,'SPACELOG 12 BP'!$F$6:$EE$6)</f>
        <v>128135</v>
      </c>
      <c r="DN6" s="33">
        <f>SUMIF('reporting montigny'!$F$2:$EE$2,DN$4,'reporting montigny'!$F$6:$EE$6)+SUMIF('reporting boissy'!$F$2:$EE$2,DN$4,'reporting boissy'!$F$6:$EE$6)+SUMIF('reporting moussy'!$F$2:$EE$2,DN$4,'reporting moussy'!$F$6:$EE$6)+SUMIF('reporting trappes'!$F$2:$EE$2,DN$4,'reporting trappes'!$F$6:$EE$6)+SUMIF('SPACELOG 5 BP'!$F$2:$EE$2,DN$4,'SPACELOG 5 BP'!$F$6:$EE$6)+SUMIF('SPACELOG 6 BP'!$F$2:$EE$2,DN$4,'SPACELOG 6 BP'!$F$6:$EE$6)+SUMIF('SPACELOG 7 BP'!$F$2:$EE$2,DN$4,'SPACELOG 7 BP'!$F$6:$EE$6)+SUMIF('SPACELOG 8 BP'!$F$2:$EE$2,DN$4,'SPACELOG 8 BP'!$F$6:$EE$6)+SUMIF('SPACELOG 9 BP'!$F$2:$EE$2,DN$4,'SPACELOG 9 BP'!$F$6:$EE$6)+SUMIF('SPACELOG 10 BP'!$F$2:$EE$2,DN$4,'SPACELOG 10 BP'!$F$6:$EE$6)+SUMIF('SPACELOG 11 BP'!$F$2:$EE$2,DN$4,'SPACELOG 11 BP'!$F$6:$EE$6)+SUMIF('SPACELOG 12 BP'!$F$2:$EE$2,DN$4,'SPACELOG 12 BP'!$F$6:$EE$6)</f>
        <v>128135</v>
      </c>
      <c r="DO6" s="33">
        <f>SUMIF('reporting montigny'!$F$2:$EE$2,DO$4,'reporting montigny'!$F$6:$EE$6)+SUMIF('reporting boissy'!$F$2:$EE$2,DO$4,'reporting boissy'!$F$6:$EE$6)+SUMIF('reporting moussy'!$F$2:$EE$2,DO$4,'reporting moussy'!$F$6:$EE$6)+SUMIF('reporting trappes'!$F$2:$EE$2,DO$4,'reporting trappes'!$F$6:$EE$6)+SUMIF('SPACELOG 5 BP'!$F$2:$EE$2,DO$4,'SPACELOG 5 BP'!$F$6:$EE$6)+SUMIF('SPACELOG 6 BP'!$F$2:$EE$2,DO$4,'SPACELOG 6 BP'!$F$6:$EE$6)+SUMIF('SPACELOG 7 BP'!$F$2:$EE$2,DO$4,'SPACELOG 7 BP'!$F$6:$EE$6)+SUMIF('SPACELOG 8 BP'!$F$2:$EE$2,DO$4,'SPACELOG 8 BP'!$F$6:$EE$6)+SUMIF('SPACELOG 9 BP'!$F$2:$EE$2,DO$4,'SPACELOG 9 BP'!$F$6:$EE$6)+SUMIF('SPACELOG 10 BP'!$F$2:$EE$2,DO$4,'SPACELOG 10 BP'!$F$6:$EE$6)+SUMIF('SPACELOG 11 BP'!$F$2:$EE$2,DO$4,'SPACELOG 11 BP'!$F$6:$EE$6)+SUMIF('SPACELOG 12 BP'!$F$2:$EE$2,DO$4,'SPACELOG 12 BP'!$F$6:$EE$6)</f>
        <v>128135</v>
      </c>
      <c r="DP6" s="33">
        <f>SUMIF('reporting montigny'!$F$2:$EE$2,DP$4,'reporting montigny'!$F$6:$EE$6)+SUMIF('reporting boissy'!$F$2:$EE$2,DP$4,'reporting boissy'!$F$6:$EE$6)+SUMIF('reporting moussy'!$F$2:$EE$2,DP$4,'reporting moussy'!$F$6:$EE$6)+SUMIF('reporting trappes'!$F$2:$EE$2,DP$4,'reporting trappes'!$F$6:$EE$6)+SUMIF('SPACELOG 5 BP'!$F$2:$EE$2,DP$4,'SPACELOG 5 BP'!$F$6:$EE$6)+SUMIF('SPACELOG 6 BP'!$F$2:$EE$2,DP$4,'SPACELOG 6 BP'!$F$6:$EE$6)+SUMIF('SPACELOG 7 BP'!$F$2:$EE$2,DP$4,'SPACELOG 7 BP'!$F$6:$EE$6)+SUMIF('SPACELOG 8 BP'!$F$2:$EE$2,DP$4,'SPACELOG 8 BP'!$F$6:$EE$6)+SUMIF('SPACELOG 9 BP'!$F$2:$EE$2,DP$4,'SPACELOG 9 BP'!$F$6:$EE$6)+SUMIF('SPACELOG 10 BP'!$F$2:$EE$2,DP$4,'SPACELOG 10 BP'!$F$6:$EE$6)+SUMIF('SPACELOG 11 BP'!$F$2:$EE$2,DP$4,'SPACELOG 11 BP'!$F$6:$EE$6)+SUMIF('SPACELOG 12 BP'!$F$2:$EE$2,DP$4,'SPACELOG 12 BP'!$F$6:$EE$6)</f>
        <v>128135</v>
      </c>
      <c r="DQ6" s="33">
        <f>SUMIF('reporting montigny'!$F$2:$EE$2,DQ$4,'reporting montigny'!$F$6:$EE$6)+SUMIF('reporting boissy'!$F$2:$EE$2,DQ$4,'reporting boissy'!$F$6:$EE$6)+SUMIF('reporting moussy'!$F$2:$EE$2,DQ$4,'reporting moussy'!$F$6:$EE$6)+SUMIF('reporting trappes'!$F$2:$EE$2,DQ$4,'reporting trappes'!$F$6:$EE$6)+SUMIF('SPACELOG 5 BP'!$F$2:$EE$2,DQ$4,'SPACELOG 5 BP'!$F$6:$EE$6)+SUMIF('SPACELOG 6 BP'!$F$2:$EE$2,DQ$4,'SPACELOG 6 BP'!$F$6:$EE$6)+SUMIF('SPACELOG 7 BP'!$F$2:$EE$2,DQ$4,'SPACELOG 7 BP'!$F$6:$EE$6)+SUMIF('SPACELOG 8 BP'!$F$2:$EE$2,DQ$4,'SPACELOG 8 BP'!$F$6:$EE$6)+SUMIF('SPACELOG 9 BP'!$F$2:$EE$2,DQ$4,'SPACELOG 9 BP'!$F$6:$EE$6)+SUMIF('SPACELOG 10 BP'!$F$2:$EE$2,DQ$4,'SPACELOG 10 BP'!$F$6:$EE$6)+SUMIF('SPACELOG 11 BP'!$F$2:$EE$2,DQ$4,'SPACELOG 11 BP'!$F$6:$EE$6)+SUMIF('SPACELOG 12 BP'!$F$2:$EE$2,DQ$4,'SPACELOG 12 BP'!$F$6:$EE$6)</f>
        <v>128135</v>
      </c>
      <c r="DR6" s="393">
        <f t="shared" ref="DR6:DR7" si="113">SUM(DF6:DQ6)</f>
        <v>1537620</v>
      </c>
    </row>
    <row r="7" spans="1:122" x14ac:dyDescent="0.2">
      <c r="A7" s="11"/>
      <c r="B7" s="446"/>
      <c r="C7" s="449"/>
      <c r="E7" s="9" t="s">
        <v>14</v>
      </c>
      <c r="F7" s="33">
        <f>SUMIF('reporting montigny'!$F$2:$EE$2,F$4,'reporting montigny'!$F$7:$EE$7)+SUMIF('reporting boissy'!$F$2:$EE$2,F$4,'reporting boissy'!$F$7:$EE$7)+SUMIF('reporting moussy'!$F$2:$EE$2,F$4,'reporting moussy'!$F$7:$EE$7)+SUMIF('reporting trappes'!$F$2:$EE$2,F$4,'reporting trappes'!$F$7:$EE$7)+SUMIF('SPACELOG 5 BP'!$F$2:$EE$2,F$4,'SPACELOG 5 BP'!$F$7:$EE$7)+SUMIF('SPACELOG 6 BP'!$F$2:$EE$2,F$4,'SPACELOG 6 BP'!$F$7:$EE$7)+SUMIF('SPACELOG 7 BP'!$F$2:$EE$2,F$4,'SPACELOG 7 BP'!$F$7:$EE$7)+SUMIF('SPACELOG 8 BP'!$F$2:$EE$2,F$4,'SPACELOG 8 BP'!$F$7:$EE$7)+SUMIF('SPACELOG 9 BP'!$F$2:$EE$2,F$4,'SPACELOG 9 BP'!$F$7:$EE$7)+SUMIF('SPACELOG 10 BP'!$F$2:$EE$2,F$4,'SPACELOG 10 BP'!$F$7:$EE$7)+SUMIF('SPACELOG 11 BP'!$F$2:$EE$2,F$4,'SPACELOG 11 BP'!$F$7:$EE$7)+SUMIF('SPACELOG 12 BP'!$F$2:$EE$2,F$4,'SPACELOG 12 BP'!$F$7:$EE$7)</f>
        <v>66142</v>
      </c>
      <c r="G7" s="33">
        <f>SUMIF('reporting montigny'!$F$2:$EE$2,G$4,'reporting montigny'!$F$7:$EE$7)+SUMIF('reporting boissy'!$F$2:$EE$2,G$4,'reporting boissy'!$F$7:$EE$7)+SUMIF('reporting moussy'!$F$2:$EE$2,G$4,'reporting moussy'!$F$7:$EE$7)+SUMIF('reporting trappes'!$F$2:$EE$2,G$4,'reporting trappes'!$F$7:$EE$7)+SUMIF('SPACELOG 5 BP'!$F$2:$EE$2,G$4,'SPACELOG 5 BP'!$F$7:$EE$7)+SUMIF('SPACELOG 6 BP'!$F$2:$EE$2,G$4,'SPACELOG 6 BP'!$F$7:$EE$7)+SUMIF('SPACELOG 7 BP'!$F$2:$EE$2,G$4,'SPACELOG 7 BP'!$F$7:$EE$7)+SUMIF('SPACELOG 8 BP'!$F$2:$EE$2,G$4,'SPACELOG 8 BP'!$F$7:$EE$7)+SUMIF('SPACELOG 9 BP'!$F$2:$EE$2,G$4,'SPACELOG 9 BP'!$F$7:$EE$7)+SUMIF('SPACELOG 10 BP'!$F$2:$EE$2,G$4,'SPACELOG 10 BP'!$F$7:$EE$7)+SUMIF('SPACELOG 11 BP'!$F$2:$EE$2,G$4,'SPACELOG 11 BP'!$F$7:$EE$7)+SUMIF('SPACELOG 12 BP'!$F$2:$EE$2,G$4,'SPACELOG 12 BP'!$F$7:$EE$7)</f>
        <v>67910</v>
      </c>
      <c r="H7" s="33">
        <f>SUMIF('reporting montigny'!$F$2:$EE$2,H$4,'reporting montigny'!$F$7:$EE$7)+SUMIF('reporting boissy'!$F$2:$EE$2,H$4,'reporting boissy'!$F$7:$EE$7)+SUMIF('reporting moussy'!$F$2:$EE$2,H$4,'reporting moussy'!$F$7:$EE$7)+SUMIF('reporting trappes'!$F$2:$EE$2,H$4,'reporting trappes'!$F$7:$EE$7)+SUMIF('SPACELOG 5 BP'!$F$2:$EE$2,H$4,'SPACELOG 5 BP'!$F$7:$EE$7)+SUMIF('SPACELOG 6 BP'!$F$2:$EE$2,H$4,'SPACELOG 6 BP'!$F$7:$EE$7)+SUMIF('SPACELOG 7 BP'!$F$2:$EE$2,H$4,'SPACELOG 7 BP'!$F$7:$EE$7)+SUMIF('SPACELOG 8 BP'!$F$2:$EE$2,H$4,'SPACELOG 8 BP'!$F$7:$EE$7)+SUMIF('SPACELOG 9 BP'!$F$2:$EE$2,H$4,'SPACELOG 9 BP'!$F$7:$EE$7)+SUMIF('SPACELOG 10 BP'!$F$2:$EE$2,H$4,'SPACELOG 10 BP'!$F$7:$EE$7)+SUMIF('SPACELOG 11 BP'!$F$2:$EE$2,H$4,'SPACELOG 11 BP'!$F$7:$EE$7)+SUMIF('SPACELOG 12 BP'!$F$2:$EE$2,H$4,'SPACELOG 12 BP'!$F$7:$EE$7)</f>
        <v>69810</v>
      </c>
      <c r="I7" s="33">
        <f>SUMIF('reporting montigny'!$F$2:$EE$2,I$4,'reporting montigny'!$F$7:$EE$7)+SUMIF('reporting boissy'!$F$2:$EE$2,I$4,'reporting boissy'!$F$7:$EE$7)+SUMIF('reporting moussy'!$F$2:$EE$2,I$4,'reporting moussy'!$F$7:$EE$7)+SUMIF('reporting trappes'!$F$2:$EE$2,I$4,'reporting trappes'!$F$7:$EE$7)+SUMIF('SPACELOG 5 BP'!$F$2:$EE$2,I$4,'SPACELOG 5 BP'!$F$7:$EE$7)+SUMIF('SPACELOG 6 BP'!$F$2:$EE$2,I$4,'SPACELOG 6 BP'!$F$7:$EE$7)+SUMIF('SPACELOG 7 BP'!$F$2:$EE$2,I$4,'SPACELOG 7 BP'!$F$7:$EE$7)+SUMIF('SPACELOG 8 BP'!$F$2:$EE$2,I$4,'SPACELOG 8 BP'!$F$7:$EE$7)+SUMIF('SPACELOG 9 BP'!$F$2:$EE$2,I$4,'SPACELOG 9 BP'!$F$7:$EE$7)+SUMIF('SPACELOG 10 BP'!$F$2:$EE$2,I$4,'SPACELOG 10 BP'!$F$7:$EE$7)+SUMIF('SPACELOG 11 BP'!$F$2:$EE$2,I$4,'SPACELOG 11 BP'!$F$7:$EE$7)+SUMIF('SPACELOG 12 BP'!$F$2:$EE$2,I$4,'SPACELOG 12 BP'!$F$7:$EE$7)</f>
        <v>76242</v>
      </c>
      <c r="J7" s="33">
        <f>SUMIF('reporting montigny'!$F$2:$EE$2,J$4,'reporting montigny'!$F$7:$EE$7)+SUMIF('reporting boissy'!$F$2:$EE$2,J$4,'reporting boissy'!$F$7:$EE$7)+SUMIF('reporting moussy'!$F$2:$EE$2,J$4,'reporting moussy'!$F$7:$EE$7)+SUMIF('reporting trappes'!$F$2:$EE$2,J$4,'reporting trappes'!$F$7:$EE$7)+SUMIF('SPACELOG 5 BP'!$F$2:$EE$2,J$4,'SPACELOG 5 BP'!$F$7:$EE$7)+SUMIF('SPACELOG 6 BP'!$F$2:$EE$2,J$4,'SPACELOG 6 BP'!$F$7:$EE$7)+SUMIF('SPACELOG 7 BP'!$F$2:$EE$2,J$4,'SPACELOG 7 BP'!$F$7:$EE$7)+SUMIF('SPACELOG 8 BP'!$F$2:$EE$2,J$4,'SPACELOG 8 BP'!$F$7:$EE$7)+SUMIF('SPACELOG 9 BP'!$F$2:$EE$2,J$4,'SPACELOG 9 BP'!$F$7:$EE$7)+SUMIF('SPACELOG 10 BP'!$F$2:$EE$2,J$4,'SPACELOG 10 BP'!$F$7:$EE$7)+SUMIF('SPACELOG 11 BP'!$F$2:$EE$2,J$4,'SPACELOG 11 BP'!$F$7:$EE$7)+SUMIF('SPACELOG 12 BP'!$F$2:$EE$2,J$4,'SPACELOG 12 BP'!$F$7:$EE$7)</f>
        <v>77910</v>
      </c>
      <c r="K7" s="33">
        <f>SUMIF('reporting montigny'!$F$2:$EE$2,K$4,'reporting montigny'!$F$7:$EE$7)+SUMIF('reporting boissy'!$F$2:$EE$2,K$4,'reporting boissy'!$F$7:$EE$7)+SUMIF('reporting moussy'!$F$2:$EE$2,K$4,'reporting moussy'!$F$7:$EE$7)+SUMIF('reporting trappes'!$F$2:$EE$2,K$4,'reporting trappes'!$F$7:$EE$7)+SUMIF('SPACELOG 5 BP'!$F$2:$EE$2,K$4,'SPACELOG 5 BP'!$F$7:$EE$7)+SUMIF('SPACELOG 6 BP'!$F$2:$EE$2,K$4,'SPACELOG 6 BP'!$F$7:$EE$7)+SUMIF('SPACELOG 7 BP'!$F$2:$EE$2,K$4,'SPACELOG 7 BP'!$F$7:$EE$7)+SUMIF('SPACELOG 8 BP'!$F$2:$EE$2,K$4,'SPACELOG 8 BP'!$F$7:$EE$7)+SUMIF('SPACELOG 9 BP'!$F$2:$EE$2,K$4,'SPACELOG 9 BP'!$F$7:$EE$7)+SUMIF('SPACELOG 10 BP'!$F$2:$EE$2,K$4,'SPACELOG 10 BP'!$F$7:$EE$7)+SUMIF('SPACELOG 11 BP'!$F$2:$EE$2,K$4,'SPACELOG 11 BP'!$F$7:$EE$7)+SUMIF('SPACELOG 12 BP'!$F$2:$EE$2,K$4,'SPACELOG 12 BP'!$F$7:$EE$7)</f>
        <v>78310</v>
      </c>
      <c r="L7" s="33">
        <f>SUMIF('reporting montigny'!$F$2:$EE$2,L$4,'reporting montigny'!$F$7:$EE$7)+SUMIF('reporting boissy'!$F$2:$EE$2,L$4,'reporting boissy'!$F$7:$EE$7)+SUMIF('reporting moussy'!$F$2:$EE$2,L$4,'reporting moussy'!$F$7:$EE$7)+SUMIF('reporting trappes'!$F$2:$EE$2,L$4,'reporting trappes'!$F$7:$EE$7)+SUMIF('SPACELOG 5 BP'!$F$2:$EE$2,L$4,'SPACELOG 5 BP'!$F$7:$EE$7)+SUMIF('SPACELOG 6 BP'!$F$2:$EE$2,L$4,'SPACELOG 6 BP'!$F$7:$EE$7)+SUMIF('SPACELOG 7 BP'!$F$2:$EE$2,L$4,'SPACELOG 7 BP'!$F$7:$EE$7)+SUMIF('SPACELOG 8 BP'!$F$2:$EE$2,L$4,'SPACELOG 8 BP'!$F$7:$EE$7)+SUMIF('SPACELOG 9 BP'!$F$2:$EE$2,L$4,'SPACELOG 9 BP'!$F$7:$EE$7)+SUMIF('SPACELOG 10 BP'!$F$2:$EE$2,L$4,'SPACELOG 10 BP'!$F$7:$EE$7)+SUMIF('SPACELOG 11 BP'!$F$2:$EE$2,L$4,'SPACELOG 11 BP'!$F$7:$EE$7)+SUMIF('SPACELOG 12 BP'!$F$2:$EE$2,L$4,'SPACELOG 12 BP'!$F$7:$EE$7)</f>
        <v>76610</v>
      </c>
      <c r="M7" s="33">
        <f>SUMIF('reporting montigny'!$F$2:$EE$2,M$4,'reporting montigny'!$F$7:$EE$7)+SUMIF('reporting boissy'!$F$2:$EE$2,M$4,'reporting boissy'!$F$7:$EE$7)+SUMIF('reporting moussy'!$F$2:$EE$2,M$4,'reporting moussy'!$F$7:$EE$7)+SUMIF('reporting trappes'!$F$2:$EE$2,M$4,'reporting trappes'!$F$7:$EE$7)+SUMIF('SPACELOG 5 BP'!$F$2:$EE$2,M$4,'SPACELOG 5 BP'!$F$7:$EE$7)+SUMIF('SPACELOG 6 BP'!$F$2:$EE$2,M$4,'SPACELOG 6 BP'!$F$7:$EE$7)+SUMIF('SPACELOG 7 BP'!$F$2:$EE$2,M$4,'SPACELOG 7 BP'!$F$7:$EE$7)+SUMIF('SPACELOG 8 BP'!$F$2:$EE$2,M$4,'SPACELOG 8 BP'!$F$7:$EE$7)+SUMIF('SPACELOG 9 BP'!$F$2:$EE$2,M$4,'SPACELOG 9 BP'!$F$7:$EE$7)+SUMIF('SPACELOG 10 BP'!$F$2:$EE$2,M$4,'SPACELOG 10 BP'!$F$7:$EE$7)+SUMIF('SPACELOG 11 BP'!$F$2:$EE$2,M$4,'SPACELOG 11 BP'!$F$7:$EE$7)+SUMIF('SPACELOG 12 BP'!$F$2:$EE$2,M$4,'SPACELOG 12 BP'!$F$7:$EE$7)</f>
        <v>76610</v>
      </c>
      <c r="N7" s="33">
        <f>SUMIF('reporting montigny'!$F$2:$EE$2,N$4,'reporting montigny'!$F$7:$EE$7)+SUMIF('reporting boissy'!$F$2:$EE$2,N$4,'reporting boissy'!$F$7:$EE$7)+SUMIF('reporting moussy'!$F$2:$EE$2,N$4,'reporting moussy'!$F$7:$EE$7)+SUMIF('reporting trappes'!$F$2:$EE$2,N$4,'reporting trappes'!$F$7:$EE$7)+SUMIF('SPACELOG 5 BP'!$F$2:$EE$2,N$4,'SPACELOG 5 BP'!$F$7:$EE$7)+SUMIF('SPACELOG 6 BP'!$F$2:$EE$2,N$4,'SPACELOG 6 BP'!$F$7:$EE$7)+SUMIF('SPACELOG 7 BP'!$F$2:$EE$2,N$4,'SPACELOG 7 BP'!$F$7:$EE$7)+SUMIF('SPACELOG 8 BP'!$F$2:$EE$2,N$4,'SPACELOG 8 BP'!$F$7:$EE$7)+SUMIF('SPACELOG 9 BP'!$F$2:$EE$2,N$4,'SPACELOG 9 BP'!$F$7:$EE$7)+SUMIF('SPACELOG 10 BP'!$F$2:$EE$2,N$4,'SPACELOG 10 BP'!$F$7:$EE$7)+SUMIF('SPACELOG 11 BP'!$F$2:$EE$2,N$4,'SPACELOG 11 BP'!$F$7:$EE$7)+SUMIF('SPACELOG 12 BP'!$F$2:$EE$2,N$4,'SPACELOG 12 BP'!$F$7:$EE$7)</f>
        <v>77460</v>
      </c>
      <c r="O7" s="33">
        <f>SUMIF('reporting montigny'!$F$2:$EE$2,O$4,'reporting montigny'!$F$7:$EE$7)+SUMIF('reporting boissy'!$F$2:$EE$2,O$4,'reporting boissy'!$F$7:$EE$7)+SUMIF('reporting moussy'!$F$2:$EE$2,O$4,'reporting moussy'!$F$7:$EE$7)+SUMIF('reporting trappes'!$F$2:$EE$2,O$4,'reporting trappes'!$F$7:$EE$7)+SUMIF('SPACELOG 5 BP'!$F$2:$EE$2,O$4,'SPACELOG 5 BP'!$F$7:$EE$7)+SUMIF('SPACELOG 6 BP'!$F$2:$EE$2,O$4,'SPACELOG 6 BP'!$F$7:$EE$7)+SUMIF('SPACELOG 7 BP'!$F$2:$EE$2,O$4,'SPACELOG 7 BP'!$F$7:$EE$7)+SUMIF('SPACELOG 8 BP'!$F$2:$EE$2,O$4,'SPACELOG 8 BP'!$F$7:$EE$7)+SUMIF('SPACELOG 9 BP'!$F$2:$EE$2,O$4,'SPACELOG 9 BP'!$F$7:$EE$7)+SUMIF('SPACELOG 10 BP'!$F$2:$EE$2,O$4,'SPACELOG 10 BP'!$F$7:$EE$7)+SUMIF('SPACELOG 11 BP'!$F$2:$EE$2,O$4,'SPACELOG 11 BP'!$F$7:$EE$7)+SUMIF('SPACELOG 12 BP'!$F$2:$EE$2,O$4,'SPACELOG 12 BP'!$F$7:$EE$7)</f>
        <v>79160</v>
      </c>
      <c r="P7" s="33">
        <f>SUMIF('reporting montigny'!$F$2:$EE$2,P$4,'reporting montigny'!$F$7:$EE$7)+SUMIF('reporting boissy'!$F$2:$EE$2,P$4,'reporting boissy'!$F$7:$EE$7)+SUMIF('reporting moussy'!$F$2:$EE$2,P$4,'reporting moussy'!$F$7:$EE$7)+SUMIF('reporting trappes'!$F$2:$EE$2,P$4,'reporting trappes'!$F$7:$EE$7)+SUMIF('SPACELOG 5 BP'!$F$2:$EE$2,P$4,'SPACELOG 5 BP'!$F$7:$EE$7)+SUMIF('SPACELOG 6 BP'!$F$2:$EE$2,P$4,'SPACELOG 6 BP'!$F$7:$EE$7)+SUMIF('SPACELOG 7 BP'!$F$2:$EE$2,P$4,'SPACELOG 7 BP'!$F$7:$EE$7)+SUMIF('SPACELOG 8 BP'!$F$2:$EE$2,P$4,'SPACELOG 8 BP'!$F$7:$EE$7)+SUMIF('SPACELOG 9 BP'!$F$2:$EE$2,P$4,'SPACELOG 9 BP'!$F$7:$EE$7)+SUMIF('SPACELOG 10 BP'!$F$2:$EE$2,P$4,'SPACELOG 10 BP'!$F$7:$EE$7)+SUMIF('SPACELOG 11 BP'!$F$2:$EE$2,P$4,'SPACELOG 11 BP'!$F$7:$EE$7)+SUMIF('SPACELOG 12 BP'!$F$2:$EE$2,P$4,'SPACELOG 12 BP'!$F$7:$EE$7)</f>
        <v>83060</v>
      </c>
      <c r="Q7" s="33">
        <f>SUMIF('reporting montigny'!$F$2:$EE$2,Q$4,'reporting montigny'!$F$7:$EE$7)+SUMIF('reporting boissy'!$F$2:$EE$2,Q$4,'reporting boissy'!$F$7:$EE$7)+SUMIF('reporting moussy'!$F$2:$EE$2,Q$4,'reporting moussy'!$F$7:$EE$7)+SUMIF('reporting trappes'!$F$2:$EE$2,Q$4,'reporting trappes'!$F$7:$EE$7)+SUMIF('SPACELOG 5 BP'!$F$2:$EE$2,Q$4,'SPACELOG 5 BP'!$F$7:$EE$7)+SUMIF('SPACELOG 6 BP'!$F$2:$EE$2,Q$4,'SPACELOG 6 BP'!$F$7:$EE$7)+SUMIF('SPACELOG 7 BP'!$F$2:$EE$2,Q$4,'SPACELOG 7 BP'!$F$7:$EE$7)+SUMIF('SPACELOG 8 BP'!$F$2:$EE$2,Q$4,'SPACELOG 8 BP'!$F$7:$EE$7)+SUMIF('SPACELOG 9 BP'!$F$2:$EE$2,Q$4,'SPACELOG 9 BP'!$F$7:$EE$7)+SUMIF('SPACELOG 10 BP'!$F$2:$EE$2,Q$4,'SPACELOG 10 BP'!$F$7:$EE$7)+SUMIF('SPACELOG 11 BP'!$F$2:$EE$2,Q$4,'SPACELOG 11 BP'!$F$7:$EE$7)+SUMIF('SPACELOG 12 BP'!$F$2:$EE$2,Q$4,'SPACELOG 12 BP'!$F$7:$EE$7)</f>
        <v>88960</v>
      </c>
      <c r="R7" s="393">
        <f t="shared" si="105"/>
        <v>918184</v>
      </c>
      <c r="S7" s="33">
        <f>SUMIF('reporting montigny'!$F$2:$EE$2,S$4,'reporting montigny'!$F$7:$EE$7)+SUMIF('reporting boissy'!$F$2:$EE$2,S$4,'reporting boissy'!$F$7:$EE$7)+SUMIF('reporting moussy'!$F$2:$EE$2,S$4,'reporting moussy'!$F$7:$EE$7)+SUMIF('reporting trappes'!$F$2:$EE$2,S$4,'reporting trappes'!$F$7:$EE$7)+SUMIF('SPACELOG 5 BP'!$F$2:$EE$2,S$4,'SPACELOG 5 BP'!$F$7:$EE$7)+SUMIF('SPACELOG 6 BP'!$F$2:$EE$2,S$4,'SPACELOG 6 BP'!$F$7:$EE$7)+SUMIF('SPACELOG 7 BP'!$F$2:$EE$2,S$4,'SPACELOG 7 BP'!$F$7:$EE$7)+SUMIF('SPACELOG 8 BP'!$F$2:$EE$2,S$4,'SPACELOG 8 BP'!$F$7:$EE$7)+SUMIF('SPACELOG 9 BP'!$F$2:$EE$2,S$4,'SPACELOG 9 BP'!$F$7:$EE$7)+SUMIF('SPACELOG 10 BP'!$F$2:$EE$2,S$4,'SPACELOG 10 BP'!$F$7:$EE$7)+SUMIF('SPACELOG 11 BP'!$F$2:$EE$2,S$4,'SPACELOG 11 BP'!$F$7:$EE$7)+SUMIF('SPACELOG 12 BP'!$F$2:$EE$2,S$4,'SPACELOG 12 BP'!$F$7:$EE$7)</f>
        <v>84560</v>
      </c>
      <c r="T7" s="33">
        <f>SUMIF('reporting montigny'!$F$2:$EE$2,T$4,'reporting montigny'!$F$7:$EE$7)+SUMIF('reporting boissy'!$F$2:$EE$2,T$4,'reporting boissy'!$F$7:$EE$7)+SUMIF('reporting moussy'!$F$2:$EE$2,T$4,'reporting moussy'!$F$7:$EE$7)+SUMIF('reporting trappes'!$F$2:$EE$2,T$4,'reporting trappes'!$F$7:$EE$7)+SUMIF('SPACELOG 5 BP'!$F$2:$EE$2,T$4,'SPACELOG 5 BP'!$F$7:$EE$7)+SUMIF('SPACELOG 6 BP'!$F$2:$EE$2,T$4,'SPACELOG 6 BP'!$F$7:$EE$7)+SUMIF('SPACELOG 7 BP'!$F$2:$EE$2,T$4,'SPACELOG 7 BP'!$F$7:$EE$7)+SUMIF('SPACELOG 8 BP'!$F$2:$EE$2,T$4,'SPACELOG 8 BP'!$F$7:$EE$7)+SUMIF('SPACELOG 9 BP'!$F$2:$EE$2,T$4,'SPACELOG 9 BP'!$F$7:$EE$7)+SUMIF('SPACELOG 10 BP'!$F$2:$EE$2,T$4,'SPACELOG 10 BP'!$F$7:$EE$7)+SUMIF('SPACELOG 11 BP'!$F$2:$EE$2,T$4,'SPACELOG 11 BP'!$F$7:$EE$7)+SUMIF('SPACELOG 12 BP'!$F$2:$EE$2,T$4,'SPACELOG 12 BP'!$F$7:$EE$7)</f>
        <v>86185</v>
      </c>
      <c r="U7" s="33">
        <f>SUMIF('reporting montigny'!$F$2:$EE$2,U$4,'reporting montigny'!$F$7:$EE$7)+SUMIF('reporting boissy'!$F$2:$EE$2,U$4,'reporting boissy'!$F$7:$EE$7)+SUMIF('reporting moussy'!$F$2:$EE$2,U$4,'reporting moussy'!$F$7:$EE$7)+SUMIF('reporting trappes'!$F$2:$EE$2,U$4,'reporting trappes'!$F$7:$EE$7)+SUMIF('SPACELOG 5 BP'!$F$2:$EE$2,U$4,'SPACELOG 5 BP'!$F$7:$EE$7)+SUMIF('SPACELOG 6 BP'!$F$2:$EE$2,U$4,'SPACELOG 6 BP'!$F$7:$EE$7)+SUMIF('SPACELOG 7 BP'!$F$2:$EE$2,U$4,'SPACELOG 7 BP'!$F$7:$EE$7)+SUMIF('SPACELOG 8 BP'!$F$2:$EE$2,U$4,'SPACELOG 8 BP'!$F$7:$EE$7)+SUMIF('SPACELOG 9 BP'!$F$2:$EE$2,U$4,'SPACELOG 9 BP'!$F$7:$EE$7)+SUMIF('SPACELOG 10 BP'!$F$2:$EE$2,U$4,'SPACELOG 10 BP'!$F$7:$EE$7)+SUMIF('SPACELOG 11 BP'!$F$2:$EE$2,U$4,'SPACELOG 11 BP'!$F$7:$EE$7)+SUMIF('SPACELOG 12 BP'!$F$2:$EE$2,U$4,'SPACELOG 12 BP'!$F$7:$EE$7)</f>
        <v>91385</v>
      </c>
      <c r="V7" s="33">
        <f>SUMIF('reporting montigny'!$F$2:$EE$2,V$4,'reporting montigny'!$F$7:$EE$7)+SUMIF('reporting boissy'!$F$2:$EE$2,V$4,'reporting boissy'!$F$7:$EE$7)+SUMIF('reporting moussy'!$F$2:$EE$2,V$4,'reporting moussy'!$F$7:$EE$7)+SUMIF('reporting trappes'!$F$2:$EE$2,V$4,'reporting trappes'!$F$7:$EE$7)+SUMIF('SPACELOG 5 BP'!$F$2:$EE$2,V$4,'SPACELOG 5 BP'!$F$7:$EE$7)+SUMIF('SPACELOG 6 BP'!$F$2:$EE$2,V$4,'SPACELOG 6 BP'!$F$7:$EE$7)+SUMIF('SPACELOG 7 BP'!$F$2:$EE$2,V$4,'SPACELOG 7 BP'!$F$7:$EE$7)+SUMIF('SPACELOG 8 BP'!$F$2:$EE$2,V$4,'SPACELOG 8 BP'!$F$7:$EE$7)+SUMIF('SPACELOG 9 BP'!$F$2:$EE$2,V$4,'SPACELOG 9 BP'!$F$7:$EE$7)+SUMIF('SPACELOG 10 BP'!$F$2:$EE$2,V$4,'SPACELOG 10 BP'!$F$7:$EE$7)+SUMIF('SPACELOG 11 BP'!$F$2:$EE$2,V$4,'SPACELOG 11 BP'!$F$7:$EE$7)+SUMIF('SPACELOG 12 BP'!$F$2:$EE$2,V$4,'SPACELOG 12 BP'!$F$7:$EE$7)</f>
        <v>92885</v>
      </c>
      <c r="W7" s="33">
        <f>SUMIF('reporting montigny'!$F$2:$EE$2,W$4,'reporting montigny'!$F$7:$EE$7)+SUMIF('reporting boissy'!$F$2:$EE$2,W$4,'reporting boissy'!$F$7:$EE$7)+SUMIF('reporting moussy'!$F$2:$EE$2,W$4,'reporting moussy'!$F$7:$EE$7)+SUMIF('reporting trappes'!$F$2:$EE$2,W$4,'reporting trappes'!$F$7:$EE$7)+SUMIF('SPACELOG 5 BP'!$F$2:$EE$2,W$4,'SPACELOG 5 BP'!$F$7:$EE$7)+SUMIF('SPACELOG 6 BP'!$F$2:$EE$2,W$4,'SPACELOG 6 BP'!$F$7:$EE$7)+SUMIF('SPACELOG 7 BP'!$F$2:$EE$2,W$4,'SPACELOG 7 BP'!$F$7:$EE$7)+SUMIF('SPACELOG 8 BP'!$F$2:$EE$2,W$4,'SPACELOG 8 BP'!$F$7:$EE$7)+SUMIF('SPACELOG 9 BP'!$F$2:$EE$2,W$4,'SPACELOG 9 BP'!$F$7:$EE$7)+SUMIF('SPACELOG 10 BP'!$F$2:$EE$2,W$4,'SPACELOG 10 BP'!$F$7:$EE$7)+SUMIF('SPACELOG 11 BP'!$F$2:$EE$2,W$4,'SPACELOG 11 BP'!$F$7:$EE$7)+SUMIF('SPACELOG 12 BP'!$F$2:$EE$2,W$4,'SPACELOG 12 BP'!$F$7:$EE$7)</f>
        <v>97235</v>
      </c>
      <c r="X7" s="33">
        <f>SUMIF('reporting montigny'!$F$2:$EE$2,X$4,'reporting montigny'!$F$7:$EE$7)+SUMIF('reporting boissy'!$F$2:$EE$2,X$4,'reporting boissy'!$F$7:$EE$7)+SUMIF('reporting moussy'!$F$2:$EE$2,X$4,'reporting moussy'!$F$7:$EE$7)+SUMIF('reporting trappes'!$F$2:$EE$2,X$4,'reporting trappes'!$F$7:$EE$7)+SUMIF('SPACELOG 5 BP'!$F$2:$EE$2,X$4,'SPACELOG 5 BP'!$F$7:$EE$7)+SUMIF('SPACELOG 6 BP'!$F$2:$EE$2,X$4,'SPACELOG 6 BP'!$F$7:$EE$7)+SUMIF('SPACELOG 7 BP'!$F$2:$EE$2,X$4,'SPACELOG 7 BP'!$F$7:$EE$7)+SUMIF('SPACELOG 8 BP'!$F$2:$EE$2,X$4,'SPACELOG 8 BP'!$F$7:$EE$7)+SUMIF('SPACELOG 9 BP'!$F$2:$EE$2,X$4,'SPACELOG 9 BP'!$F$7:$EE$7)+SUMIF('SPACELOG 10 BP'!$F$2:$EE$2,X$4,'SPACELOG 10 BP'!$F$7:$EE$7)+SUMIF('SPACELOG 11 BP'!$F$2:$EE$2,X$4,'SPACELOG 11 BP'!$F$7:$EE$7)+SUMIF('SPACELOG 12 BP'!$F$2:$EE$2,X$4,'SPACELOG 12 BP'!$F$7:$EE$7)</f>
        <v>99785</v>
      </c>
      <c r="Y7" s="33">
        <f>SUMIF('reporting montigny'!$F$2:$EE$2,Y$4,'reporting montigny'!$F$7:$EE$7)+SUMIF('reporting boissy'!$F$2:$EE$2,Y$4,'reporting boissy'!$F$7:$EE$7)+SUMIF('reporting moussy'!$F$2:$EE$2,Y$4,'reporting moussy'!$F$7:$EE$7)+SUMIF('reporting trappes'!$F$2:$EE$2,Y$4,'reporting trappes'!$F$7:$EE$7)+SUMIF('SPACELOG 5 BP'!$F$2:$EE$2,Y$4,'SPACELOG 5 BP'!$F$7:$EE$7)+SUMIF('SPACELOG 6 BP'!$F$2:$EE$2,Y$4,'SPACELOG 6 BP'!$F$7:$EE$7)+SUMIF('SPACELOG 7 BP'!$F$2:$EE$2,Y$4,'SPACELOG 7 BP'!$F$7:$EE$7)+SUMIF('SPACELOG 8 BP'!$F$2:$EE$2,Y$4,'SPACELOG 8 BP'!$F$7:$EE$7)+SUMIF('SPACELOG 9 BP'!$F$2:$EE$2,Y$4,'SPACELOG 9 BP'!$F$7:$EE$7)+SUMIF('SPACELOG 10 BP'!$F$2:$EE$2,Y$4,'SPACELOG 10 BP'!$F$7:$EE$7)+SUMIF('SPACELOG 11 BP'!$F$2:$EE$2,Y$4,'SPACELOG 11 BP'!$F$7:$EE$7)+SUMIF('SPACELOG 12 BP'!$F$2:$EE$2,Y$4,'SPACELOG 12 BP'!$F$7:$EE$7)</f>
        <v>102335</v>
      </c>
      <c r="Z7" s="33">
        <f>SUMIF('reporting montigny'!$F$2:$EE$2,Z$4,'reporting montigny'!$F$7:$EE$7)+SUMIF('reporting boissy'!$F$2:$EE$2,Z$4,'reporting boissy'!$F$7:$EE$7)+SUMIF('reporting moussy'!$F$2:$EE$2,Z$4,'reporting moussy'!$F$7:$EE$7)+SUMIF('reporting trappes'!$F$2:$EE$2,Z$4,'reporting trappes'!$F$7:$EE$7)+SUMIF('SPACELOG 5 BP'!$F$2:$EE$2,Z$4,'SPACELOG 5 BP'!$F$7:$EE$7)+SUMIF('SPACELOG 6 BP'!$F$2:$EE$2,Z$4,'SPACELOG 6 BP'!$F$7:$EE$7)+SUMIF('SPACELOG 7 BP'!$F$2:$EE$2,Z$4,'SPACELOG 7 BP'!$F$7:$EE$7)+SUMIF('SPACELOG 8 BP'!$F$2:$EE$2,Z$4,'SPACELOG 8 BP'!$F$7:$EE$7)+SUMIF('SPACELOG 9 BP'!$F$2:$EE$2,Z$4,'SPACELOG 9 BP'!$F$7:$EE$7)+SUMIF('SPACELOG 10 BP'!$F$2:$EE$2,Z$4,'SPACELOG 10 BP'!$F$7:$EE$7)+SUMIF('SPACELOG 11 BP'!$F$2:$EE$2,Z$4,'SPACELOG 11 BP'!$F$7:$EE$7)+SUMIF('SPACELOG 12 BP'!$F$2:$EE$2,Z$4,'SPACELOG 12 BP'!$F$7:$EE$7)</f>
        <v>104885</v>
      </c>
      <c r="AA7" s="33">
        <f>SUMIF('reporting montigny'!$F$2:$EE$2,AA$4,'reporting montigny'!$F$7:$EE$7)+SUMIF('reporting boissy'!$F$2:$EE$2,AA$4,'reporting boissy'!$F$7:$EE$7)+SUMIF('reporting moussy'!$F$2:$EE$2,AA$4,'reporting moussy'!$F$7:$EE$7)+SUMIF('reporting trappes'!$F$2:$EE$2,AA$4,'reporting trappes'!$F$7:$EE$7)+SUMIF('SPACELOG 5 BP'!$F$2:$EE$2,AA$4,'SPACELOG 5 BP'!$F$7:$EE$7)+SUMIF('SPACELOG 6 BP'!$F$2:$EE$2,AA$4,'SPACELOG 6 BP'!$F$7:$EE$7)+SUMIF('SPACELOG 7 BP'!$F$2:$EE$2,AA$4,'SPACELOG 7 BP'!$F$7:$EE$7)+SUMIF('SPACELOG 8 BP'!$F$2:$EE$2,AA$4,'SPACELOG 8 BP'!$F$7:$EE$7)+SUMIF('SPACELOG 9 BP'!$F$2:$EE$2,AA$4,'SPACELOG 9 BP'!$F$7:$EE$7)+SUMIF('SPACELOG 10 BP'!$F$2:$EE$2,AA$4,'SPACELOG 10 BP'!$F$7:$EE$7)+SUMIF('SPACELOG 11 BP'!$F$2:$EE$2,AA$4,'SPACELOG 11 BP'!$F$7:$EE$7)+SUMIF('SPACELOG 12 BP'!$F$2:$EE$2,AA$4,'SPACELOG 12 BP'!$F$7:$EE$7)</f>
        <v>107435</v>
      </c>
      <c r="AB7" s="33">
        <f>SUMIF('reporting montigny'!$F$2:$EE$2,AB$4,'reporting montigny'!$F$7:$EE$7)+SUMIF('reporting boissy'!$F$2:$EE$2,AB$4,'reporting boissy'!$F$7:$EE$7)+SUMIF('reporting moussy'!$F$2:$EE$2,AB$4,'reporting moussy'!$F$7:$EE$7)+SUMIF('reporting trappes'!$F$2:$EE$2,AB$4,'reporting trappes'!$F$7:$EE$7)+SUMIF('SPACELOG 5 BP'!$F$2:$EE$2,AB$4,'SPACELOG 5 BP'!$F$7:$EE$7)+SUMIF('SPACELOG 6 BP'!$F$2:$EE$2,AB$4,'SPACELOG 6 BP'!$F$7:$EE$7)+SUMIF('SPACELOG 7 BP'!$F$2:$EE$2,AB$4,'SPACELOG 7 BP'!$F$7:$EE$7)+SUMIF('SPACELOG 8 BP'!$F$2:$EE$2,AB$4,'SPACELOG 8 BP'!$F$7:$EE$7)+SUMIF('SPACELOG 9 BP'!$F$2:$EE$2,AB$4,'SPACELOG 9 BP'!$F$7:$EE$7)+SUMIF('SPACELOG 10 BP'!$F$2:$EE$2,AB$4,'SPACELOG 10 BP'!$F$7:$EE$7)+SUMIF('SPACELOG 11 BP'!$F$2:$EE$2,AB$4,'SPACELOG 11 BP'!$F$7:$EE$7)+SUMIF('SPACELOG 12 BP'!$F$2:$EE$2,AB$4,'SPACELOG 12 BP'!$F$7:$EE$7)</f>
        <v>109985</v>
      </c>
      <c r="AC7" s="33">
        <f>SUMIF('reporting montigny'!$F$2:$EE$2,AC$4,'reporting montigny'!$F$7:$EE$7)+SUMIF('reporting boissy'!$F$2:$EE$2,AC$4,'reporting boissy'!$F$7:$EE$7)+SUMIF('reporting moussy'!$F$2:$EE$2,AC$4,'reporting moussy'!$F$7:$EE$7)+SUMIF('reporting trappes'!$F$2:$EE$2,AC$4,'reporting trappes'!$F$7:$EE$7)+SUMIF('SPACELOG 5 BP'!$F$2:$EE$2,AC$4,'SPACELOG 5 BP'!$F$7:$EE$7)+SUMIF('SPACELOG 6 BP'!$F$2:$EE$2,AC$4,'SPACELOG 6 BP'!$F$7:$EE$7)+SUMIF('SPACELOG 7 BP'!$F$2:$EE$2,AC$4,'SPACELOG 7 BP'!$F$7:$EE$7)+SUMIF('SPACELOG 8 BP'!$F$2:$EE$2,AC$4,'SPACELOG 8 BP'!$F$7:$EE$7)+SUMIF('SPACELOG 9 BP'!$F$2:$EE$2,AC$4,'SPACELOG 9 BP'!$F$7:$EE$7)+SUMIF('SPACELOG 10 BP'!$F$2:$EE$2,AC$4,'SPACELOG 10 BP'!$F$7:$EE$7)+SUMIF('SPACELOG 11 BP'!$F$2:$EE$2,AC$4,'SPACELOG 11 BP'!$F$7:$EE$7)+SUMIF('SPACELOG 12 BP'!$F$2:$EE$2,AC$4,'SPACELOG 12 BP'!$F$7:$EE$7)</f>
        <v>112535</v>
      </c>
      <c r="AD7" s="33">
        <f>SUMIF('reporting montigny'!$F$2:$EE$2,AD$4,'reporting montigny'!$F$7:$EE$7)+SUMIF('reporting boissy'!$F$2:$EE$2,AD$4,'reporting boissy'!$F$7:$EE$7)+SUMIF('reporting moussy'!$F$2:$EE$2,AD$4,'reporting moussy'!$F$7:$EE$7)+SUMIF('reporting trappes'!$F$2:$EE$2,AD$4,'reporting trappes'!$F$7:$EE$7)+SUMIF('SPACELOG 5 BP'!$F$2:$EE$2,AD$4,'SPACELOG 5 BP'!$F$7:$EE$7)+SUMIF('SPACELOG 6 BP'!$F$2:$EE$2,AD$4,'SPACELOG 6 BP'!$F$7:$EE$7)+SUMIF('SPACELOG 7 BP'!$F$2:$EE$2,AD$4,'SPACELOG 7 BP'!$F$7:$EE$7)+SUMIF('SPACELOG 8 BP'!$F$2:$EE$2,AD$4,'SPACELOG 8 BP'!$F$7:$EE$7)+SUMIF('SPACELOG 9 BP'!$F$2:$EE$2,AD$4,'SPACELOG 9 BP'!$F$7:$EE$7)+SUMIF('SPACELOG 10 BP'!$F$2:$EE$2,AD$4,'SPACELOG 10 BP'!$F$7:$EE$7)+SUMIF('SPACELOG 11 BP'!$F$2:$EE$2,AD$4,'SPACELOG 11 BP'!$F$7:$EE$7)+SUMIF('SPACELOG 12 BP'!$F$2:$EE$2,AD$4,'SPACELOG 12 BP'!$F$7:$EE$7)</f>
        <v>115085</v>
      </c>
      <c r="AE7" s="393">
        <f t="shared" si="106"/>
        <v>1204295</v>
      </c>
      <c r="AF7" s="33">
        <f>SUMIF('reporting montigny'!$F$2:$EE$2,AF$4,'reporting montigny'!$F$7:$EE$7)+SUMIF('reporting boissy'!$F$2:$EE$2,AF$4,'reporting boissy'!$F$7:$EE$7)+SUMIF('reporting moussy'!$F$2:$EE$2,AF$4,'reporting moussy'!$F$7:$EE$7)+SUMIF('reporting trappes'!$F$2:$EE$2,AF$4,'reporting trappes'!$F$7:$EE$7)+SUMIF('SPACELOG 5 BP'!$F$2:$EE$2,AF$4,'SPACELOG 5 BP'!$F$7:$EE$7)+SUMIF('SPACELOG 6 BP'!$F$2:$EE$2,AF$4,'SPACELOG 6 BP'!$F$7:$EE$7)+SUMIF('SPACELOG 7 BP'!$F$2:$EE$2,AF$4,'SPACELOG 7 BP'!$F$7:$EE$7)+SUMIF('SPACELOG 8 BP'!$F$2:$EE$2,AF$4,'SPACELOG 8 BP'!$F$7:$EE$7)+SUMIF('SPACELOG 9 BP'!$F$2:$EE$2,AF$4,'SPACELOG 9 BP'!$F$7:$EE$7)+SUMIF('SPACELOG 10 BP'!$F$2:$EE$2,AF$4,'SPACELOG 10 BP'!$F$7:$EE$7)+SUMIF('SPACELOG 11 BP'!$F$2:$EE$2,AF$4,'SPACELOG 11 BP'!$F$7:$EE$7)+SUMIF('SPACELOG 12 BP'!$F$2:$EE$2,AF$4,'SPACELOG 12 BP'!$F$7:$EE$7)</f>
        <v>117635</v>
      </c>
      <c r="AG7" s="33">
        <f>SUMIF('reporting montigny'!$F$2:$EE$2,AG$4,'reporting montigny'!$F$7:$EE$7)+SUMIF('reporting boissy'!$F$2:$EE$2,AG$4,'reporting boissy'!$F$7:$EE$7)+SUMIF('reporting moussy'!$F$2:$EE$2,AG$4,'reporting moussy'!$F$7:$EE$7)+SUMIF('reporting trappes'!$F$2:$EE$2,AG$4,'reporting trappes'!$F$7:$EE$7)+SUMIF('SPACELOG 5 BP'!$F$2:$EE$2,AG$4,'SPACELOG 5 BP'!$F$7:$EE$7)+SUMIF('SPACELOG 6 BP'!$F$2:$EE$2,AG$4,'SPACELOG 6 BP'!$F$7:$EE$7)+SUMIF('SPACELOG 7 BP'!$F$2:$EE$2,AG$4,'SPACELOG 7 BP'!$F$7:$EE$7)+SUMIF('SPACELOG 8 BP'!$F$2:$EE$2,AG$4,'SPACELOG 8 BP'!$F$7:$EE$7)+SUMIF('SPACELOG 9 BP'!$F$2:$EE$2,AG$4,'SPACELOG 9 BP'!$F$7:$EE$7)+SUMIF('SPACELOG 10 BP'!$F$2:$EE$2,AG$4,'SPACELOG 10 BP'!$F$7:$EE$7)+SUMIF('SPACELOG 11 BP'!$F$2:$EE$2,AG$4,'SPACELOG 11 BP'!$F$7:$EE$7)+SUMIF('SPACELOG 12 BP'!$F$2:$EE$2,AG$4,'SPACELOG 12 BP'!$F$7:$EE$7)</f>
        <v>120185</v>
      </c>
      <c r="AH7" s="33">
        <f>SUMIF('reporting montigny'!$F$2:$EE$2,AH$4,'reporting montigny'!$F$7:$EE$7)+SUMIF('reporting boissy'!$F$2:$EE$2,AH$4,'reporting boissy'!$F$7:$EE$7)+SUMIF('reporting moussy'!$F$2:$EE$2,AH$4,'reporting moussy'!$F$7:$EE$7)+SUMIF('reporting trappes'!$F$2:$EE$2,AH$4,'reporting trappes'!$F$7:$EE$7)+SUMIF('SPACELOG 5 BP'!$F$2:$EE$2,AH$4,'SPACELOG 5 BP'!$F$7:$EE$7)+SUMIF('SPACELOG 6 BP'!$F$2:$EE$2,AH$4,'SPACELOG 6 BP'!$F$7:$EE$7)+SUMIF('SPACELOG 7 BP'!$F$2:$EE$2,AH$4,'SPACELOG 7 BP'!$F$7:$EE$7)+SUMIF('SPACELOG 8 BP'!$F$2:$EE$2,AH$4,'SPACELOG 8 BP'!$F$7:$EE$7)+SUMIF('SPACELOG 9 BP'!$F$2:$EE$2,AH$4,'SPACELOG 9 BP'!$F$7:$EE$7)+SUMIF('SPACELOG 10 BP'!$F$2:$EE$2,AH$4,'SPACELOG 10 BP'!$F$7:$EE$7)+SUMIF('SPACELOG 11 BP'!$F$2:$EE$2,AH$4,'SPACELOG 11 BP'!$F$7:$EE$7)+SUMIF('SPACELOG 12 BP'!$F$2:$EE$2,AH$4,'SPACELOG 12 BP'!$F$7:$EE$7)</f>
        <v>122735</v>
      </c>
      <c r="AI7" s="33">
        <f>SUMIF('reporting montigny'!$F$2:$EE$2,AI$4,'reporting montigny'!$F$7:$EE$7)+SUMIF('reporting boissy'!$F$2:$EE$2,AI$4,'reporting boissy'!$F$7:$EE$7)+SUMIF('reporting moussy'!$F$2:$EE$2,AI$4,'reporting moussy'!$F$7:$EE$7)+SUMIF('reporting trappes'!$F$2:$EE$2,AI$4,'reporting trappes'!$F$7:$EE$7)+SUMIF('SPACELOG 5 BP'!$F$2:$EE$2,AI$4,'SPACELOG 5 BP'!$F$7:$EE$7)+SUMIF('SPACELOG 6 BP'!$F$2:$EE$2,AI$4,'SPACELOG 6 BP'!$F$7:$EE$7)+SUMIF('SPACELOG 7 BP'!$F$2:$EE$2,AI$4,'SPACELOG 7 BP'!$F$7:$EE$7)+SUMIF('SPACELOG 8 BP'!$F$2:$EE$2,AI$4,'SPACELOG 8 BP'!$F$7:$EE$7)+SUMIF('SPACELOG 9 BP'!$F$2:$EE$2,AI$4,'SPACELOG 9 BP'!$F$7:$EE$7)+SUMIF('SPACELOG 10 BP'!$F$2:$EE$2,AI$4,'SPACELOG 10 BP'!$F$7:$EE$7)+SUMIF('SPACELOG 11 BP'!$F$2:$EE$2,AI$4,'SPACELOG 11 BP'!$F$7:$EE$7)+SUMIF('SPACELOG 12 BP'!$F$2:$EE$2,AI$4,'SPACELOG 12 BP'!$F$7:$EE$7)</f>
        <v>124535</v>
      </c>
      <c r="AJ7" s="33">
        <f>SUMIF('reporting montigny'!$F$2:$EE$2,AJ$4,'reporting montigny'!$F$7:$EE$7)+SUMIF('reporting boissy'!$F$2:$EE$2,AJ$4,'reporting boissy'!$F$7:$EE$7)+SUMIF('reporting moussy'!$F$2:$EE$2,AJ$4,'reporting moussy'!$F$7:$EE$7)+SUMIF('reporting trappes'!$F$2:$EE$2,AJ$4,'reporting trappes'!$F$7:$EE$7)+SUMIF('SPACELOG 5 BP'!$F$2:$EE$2,AJ$4,'SPACELOG 5 BP'!$F$7:$EE$7)+SUMIF('SPACELOG 6 BP'!$F$2:$EE$2,AJ$4,'SPACELOG 6 BP'!$F$7:$EE$7)+SUMIF('SPACELOG 7 BP'!$F$2:$EE$2,AJ$4,'SPACELOG 7 BP'!$F$7:$EE$7)+SUMIF('SPACELOG 8 BP'!$F$2:$EE$2,AJ$4,'SPACELOG 8 BP'!$F$7:$EE$7)+SUMIF('SPACELOG 9 BP'!$F$2:$EE$2,AJ$4,'SPACELOG 9 BP'!$F$7:$EE$7)+SUMIF('SPACELOG 10 BP'!$F$2:$EE$2,AJ$4,'SPACELOG 10 BP'!$F$7:$EE$7)+SUMIF('SPACELOG 11 BP'!$F$2:$EE$2,AJ$4,'SPACELOG 11 BP'!$F$7:$EE$7)+SUMIF('SPACELOG 12 BP'!$F$2:$EE$2,AJ$4,'SPACELOG 12 BP'!$F$7:$EE$7)</f>
        <v>126335</v>
      </c>
      <c r="AK7" s="33">
        <f>SUMIF('reporting montigny'!$F$2:$EE$2,AK$4,'reporting montigny'!$F$7:$EE$7)+SUMIF('reporting boissy'!$F$2:$EE$2,AK$4,'reporting boissy'!$F$7:$EE$7)+SUMIF('reporting moussy'!$F$2:$EE$2,AK$4,'reporting moussy'!$F$7:$EE$7)+SUMIF('reporting trappes'!$F$2:$EE$2,AK$4,'reporting trappes'!$F$7:$EE$7)+SUMIF('SPACELOG 5 BP'!$F$2:$EE$2,AK$4,'SPACELOG 5 BP'!$F$7:$EE$7)+SUMIF('SPACELOG 6 BP'!$F$2:$EE$2,AK$4,'SPACELOG 6 BP'!$F$7:$EE$7)+SUMIF('SPACELOG 7 BP'!$F$2:$EE$2,AK$4,'SPACELOG 7 BP'!$F$7:$EE$7)+SUMIF('SPACELOG 8 BP'!$F$2:$EE$2,AK$4,'SPACELOG 8 BP'!$F$7:$EE$7)+SUMIF('SPACELOG 9 BP'!$F$2:$EE$2,AK$4,'SPACELOG 9 BP'!$F$7:$EE$7)+SUMIF('SPACELOG 10 BP'!$F$2:$EE$2,AK$4,'SPACELOG 10 BP'!$F$7:$EE$7)+SUMIF('SPACELOG 11 BP'!$F$2:$EE$2,AK$4,'SPACELOG 11 BP'!$F$7:$EE$7)+SUMIF('SPACELOG 12 BP'!$F$2:$EE$2,AK$4,'SPACELOG 12 BP'!$F$7:$EE$7)</f>
        <v>128135</v>
      </c>
      <c r="AL7" s="33">
        <f>SUMIF('reporting montigny'!$F$2:$EE$2,AL$4,'reporting montigny'!$F$7:$EE$7)+SUMIF('reporting boissy'!$F$2:$EE$2,AL$4,'reporting boissy'!$F$7:$EE$7)+SUMIF('reporting moussy'!$F$2:$EE$2,AL$4,'reporting moussy'!$F$7:$EE$7)+SUMIF('reporting trappes'!$F$2:$EE$2,AL$4,'reporting trappes'!$F$7:$EE$7)+SUMIF('SPACELOG 5 BP'!$F$2:$EE$2,AL$4,'SPACELOG 5 BP'!$F$7:$EE$7)+SUMIF('SPACELOG 6 BP'!$F$2:$EE$2,AL$4,'SPACELOG 6 BP'!$F$7:$EE$7)+SUMIF('SPACELOG 7 BP'!$F$2:$EE$2,AL$4,'SPACELOG 7 BP'!$F$7:$EE$7)+SUMIF('SPACELOG 8 BP'!$F$2:$EE$2,AL$4,'SPACELOG 8 BP'!$F$7:$EE$7)+SUMIF('SPACELOG 9 BP'!$F$2:$EE$2,AL$4,'SPACELOG 9 BP'!$F$7:$EE$7)+SUMIF('SPACELOG 10 BP'!$F$2:$EE$2,AL$4,'SPACELOG 10 BP'!$F$7:$EE$7)+SUMIF('SPACELOG 11 BP'!$F$2:$EE$2,AL$4,'SPACELOG 11 BP'!$F$7:$EE$7)+SUMIF('SPACELOG 12 BP'!$F$2:$EE$2,AL$4,'SPACELOG 12 BP'!$F$7:$EE$7)</f>
        <v>128135</v>
      </c>
      <c r="AM7" s="33">
        <f>SUMIF('reporting montigny'!$F$2:$EE$2,AM$4,'reporting montigny'!$F$7:$EE$7)+SUMIF('reporting boissy'!$F$2:$EE$2,AM$4,'reporting boissy'!$F$7:$EE$7)+SUMIF('reporting moussy'!$F$2:$EE$2,AM$4,'reporting moussy'!$F$7:$EE$7)+SUMIF('reporting trappes'!$F$2:$EE$2,AM$4,'reporting trappes'!$F$7:$EE$7)+SUMIF('SPACELOG 5 BP'!$F$2:$EE$2,AM$4,'SPACELOG 5 BP'!$F$7:$EE$7)+SUMIF('SPACELOG 6 BP'!$F$2:$EE$2,AM$4,'SPACELOG 6 BP'!$F$7:$EE$7)+SUMIF('SPACELOG 7 BP'!$F$2:$EE$2,AM$4,'SPACELOG 7 BP'!$F$7:$EE$7)+SUMIF('SPACELOG 8 BP'!$F$2:$EE$2,AM$4,'SPACELOG 8 BP'!$F$7:$EE$7)+SUMIF('SPACELOG 9 BP'!$F$2:$EE$2,AM$4,'SPACELOG 9 BP'!$F$7:$EE$7)+SUMIF('SPACELOG 10 BP'!$F$2:$EE$2,AM$4,'SPACELOG 10 BP'!$F$7:$EE$7)+SUMIF('SPACELOG 11 BP'!$F$2:$EE$2,AM$4,'SPACELOG 11 BP'!$F$7:$EE$7)+SUMIF('SPACELOG 12 BP'!$F$2:$EE$2,AM$4,'SPACELOG 12 BP'!$F$7:$EE$7)</f>
        <v>128135</v>
      </c>
      <c r="AN7" s="33">
        <f>SUMIF('reporting montigny'!$F$2:$EE$2,AN$4,'reporting montigny'!$F$7:$EE$7)+SUMIF('reporting boissy'!$F$2:$EE$2,AN$4,'reporting boissy'!$F$7:$EE$7)+SUMIF('reporting moussy'!$F$2:$EE$2,AN$4,'reporting moussy'!$F$7:$EE$7)+SUMIF('reporting trappes'!$F$2:$EE$2,AN$4,'reporting trappes'!$F$7:$EE$7)+SUMIF('SPACELOG 5 BP'!$F$2:$EE$2,AN$4,'SPACELOG 5 BP'!$F$7:$EE$7)+SUMIF('SPACELOG 6 BP'!$F$2:$EE$2,AN$4,'SPACELOG 6 BP'!$F$7:$EE$7)+SUMIF('SPACELOG 7 BP'!$F$2:$EE$2,AN$4,'SPACELOG 7 BP'!$F$7:$EE$7)+SUMIF('SPACELOG 8 BP'!$F$2:$EE$2,AN$4,'SPACELOG 8 BP'!$F$7:$EE$7)+SUMIF('SPACELOG 9 BP'!$F$2:$EE$2,AN$4,'SPACELOG 9 BP'!$F$7:$EE$7)+SUMIF('SPACELOG 10 BP'!$F$2:$EE$2,AN$4,'SPACELOG 10 BP'!$F$7:$EE$7)+SUMIF('SPACELOG 11 BP'!$F$2:$EE$2,AN$4,'SPACELOG 11 BP'!$F$7:$EE$7)+SUMIF('SPACELOG 12 BP'!$F$2:$EE$2,AN$4,'SPACELOG 12 BP'!$F$7:$EE$7)</f>
        <v>128135</v>
      </c>
      <c r="AO7" s="33">
        <f>SUMIF('reporting montigny'!$F$2:$EE$2,AO$4,'reporting montigny'!$F$7:$EE$7)+SUMIF('reporting boissy'!$F$2:$EE$2,AO$4,'reporting boissy'!$F$7:$EE$7)+SUMIF('reporting moussy'!$F$2:$EE$2,AO$4,'reporting moussy'!$F$7:$EE$7)+SUMIF('reporting trappes'!$F$2:$EE$2,AO$4,'reporting trappes'!$F$7:$EE$7)+SUMIF('SPACELOG 5 BP'!$F$2:$EE$2,AO$4,'SPACELOG 5 BP'!$F$7:$EE$7)+SUMIF('SPACELOG 6 BP'!$F$2:$EE$2,AO$4,'SPACELOG 6 BP'!$F$7:$EE$7)+SUMIF('SPACELOG 7 BP'!$F$2:$EE$2,AO$4,'SPACELOG 7 BP'!$F$7:$EE$7)+SUMIF('SPACELOG 8 BP'!$F$2:$EE$2,AO$4,'SPACELOG 8 BP'!$F$7:$EE$7)+SUMIF('SPACELOG 9 BP'!$F$2:$EE$2,AO$4,'SPACELOG 9 BP'!$F$7:$EE$7)+SUMIF('SPACELOG 10 BP'!$F$2:$EE$2,AO$4,'SPACELOG 10 BP'!$F$7:$EE$7)+SUMIF('SPACELOG 11 BP'!$F$2:$EE$2,AO$4,'SPACELOG 11 BP'!$F$7:$EE$7)+SUMIF('SPACELOG 12 BP'!$F$2:$EE$2,AO$4,'SPACELOG 12 BP'!$F$7:$EE$7)</f>
        <v>128135</v>
      </c>
      <c r="AP7" s="33">
        <f>SUMIF('reporting montigny'!$F$2:$EE$2,AP$4,'reporting montigny'!$F$7:$EE$7)+SUMIF('reporting boissy'!$F$2:$EE$2,AP$4,'reporting boissy'!$F$7:$EE$7)+SUMIF('reporting moussy'!$F$2:$EE$2,AP$4,'reporting moussy'!$F$7:$EE$7)+SUMIF('reporting trappes'!$F$2:$EE$2,AP$4,'reporting trappes'!$F$7:$EE$7)+SUMIF('SPACELOG 5 BP'!$F$2:$EE$2,AP$4,'SPACELOG 5 BP'!$F$7:$EE$7)+SUMIF('SPACELOG 6 BP'!$F$2:$EE$2,AP$4,'SPACELOG 6 BP'!$F$7:$EE$7)+SUMIF('SPACELOG 7 BP'!$F$2:$EE$2,AP$4,'SPACELOG 7 BP'!$F$7:$EE$7)+SUMIF('SPACELOG 8 BP'!$F$2:$EE$2,AP$4,'SPACELOG 8 BP'!$F$7:$EE$7)+SUMIF('SPACELOG 9 BP'!$F$2:$EE$2,AP$4,'SPACELOG 9 BP'!$F$7:$EE$7)+SUMIF('SPACELOG 10 BP'!$F$2:$EE$2,AP$4,'SPACELOG 10 BP'!$F$7:$EE$7)+SUMIF('SPACELOG 11 BP'!$F$2:$EE$2,AP$4,'SPACELOG 11 BP'!$F$7:$EE$7)+SUMIF('SPACELOG 12 BP'!$F$2:$EE$2,AP$4,'SPACELOG 12 BP'!$F$7:$EE$7)</f>
        <v>128135</v>
      </c>
      <c r="AQ7" s="33">
        <f>SUMIF('reporting montigny'!$F$2:$EE$2,AQ$4,'reporting montigny'!$F$7:$EE$7)+SUMIF('reporting boissy'!$F$2:$EE$2,AQ$4,'reporting boissy'!$F$7:$EE$7)+SUMIF('reporting moussy'!$F$2:$EE$2,AQ$4,'reporting moussy'!$F$7:$EE$7)+SUMIF('reporting trappes'!$F$2:$EE$2,AQ$4,'reporting trappes'!$F$7:$EE$7)+SUMIF('SPACELOG 5 BP'!$F$2:$EE$2,AQ$4,'SPACELOG 5 BP'!$F$7:$EE$7)+SUMIF('SPACELOG 6 BP'!$F$2:$EE$2,AQ$4,'SPACELOG 6 BP'!$F$7:$EE$7)+SUMIF('SPACELOG 7 BP'!$F$2:$EE$2,AQ$4,'SPACELOG 7 BP'!$F$7:$EE$7)+SUMIF('SPACELOG 8 BP'!$F$2:$EE$2,AQ$4,'SPACELOG 8 BP'!$F$7:$EE$7)+SUMIF('SPACELOG 9 BP'!$F$2:$EE$2,AQ$4,'SPACELOG 9 BP'!$F$7:$EE$7)+SUMIF('SPACELOG 10 BP'!$F$2:$EE$2,AQ$4,'SPACELOG 10 BP'!$F$7:$EE$7)+SUMIF('SPACELOG 11 BP'!$F$2:$EE$2,AQ$4,'SPACELOG 11 BP'!$F$7:$EE$7)+SUMIF('SPACELOG 12 BP'!$F$2:$EE$2,AQ$4,'SPACELOG 12 BP'!$F$7:$EE$7)</f>
        <v>128135</v>
      </c>
      <c r="AR7" s="393">
        <f t="shared" si="107"/>
        <v>1508370</v>
      </c>
      <c r="AS7" s="33">
        <f>SUMIF('reporting montigny'!$F$2:$EE$2,AS$4,'reporting montigny'!$F$7:$EE$7)+SUMIF('reporting boissy'!$F$2:$EE$2,AS$4,'reporting boissy'!$F$7:$EE$7)+SUMIF('reporting moussy'!$F$2:$EE$2,AS$4,'reporting moussy'!$F$7:$EE$7)+SUMIF('reporting trappes'!$F$2:$EE$2,AS$4,'reporting trappes'!$F$7:$EE$7)+SUMIF('SPACELOG 5 BP'!$F$2:$EE$2,AS$4,'SPACELOG 5 BP'!$F$7:$EE$7)+SUMIF('SPACELOG 6 BP'!$F$2:$EE$2,AS$4,'SPACELOG 6 BP'!$F$7:$EE$7)+SUMIF('SPACELOG 7 BP'!$F$2:$EE$2,AS$4,'SPACELOG 7 BP'!$F$7:$EE$7)+SUMIF('SPACELOG 8 BP'!$F$2:$EE$2,AS$4,'SPACELOG 8 BP'!$F$7:$EE$7)+SUMIF('SPACELOG 9 BP'!$F$2:$EE$2,AS$4,'SPACELOG 9 BP'!$F$7:$EE$7)+SUMIF('SPACELOG 10 BP'!$F$2:$EE$2,AS$4,'SPACELOG 10 BP'!$F$7:$EE$7)+SUMIF('SPACELOG 11 BP'!$F$2:$EE$2,AS$4,'SPACELOG 11 BP'!$F$7:$EE$7)+SUMIF('SPACELOG 12 BP'!$F$2:$EE$2,AS$4,'SPACELOG 12 BP'!$F$7:$EE$7)</f>
        <v>128135</v>
      </c>
      <c r="AT7" s="33">
        <f>SUMIF('reporting montigny'!$F$2:$EE$2,AT$4,'reporting montigny'!$F$7:$EE$7)+SUMIF('reporting boissy'!$F$2:$EE$2,AT$4,'reporting boissy'!$F$7:$EE$7)+SUMIF('reporting moussy'!$F$2:$EE$2,AT$4,'reporting moussy'!$F$7:$EE$7)+SUMIF('reporting trappes'!$F$2:$EE$2,AT$4,'reporting trappes'!$F$7:$EE$7)+SUMIF('SPACELOG 5 BP'!$F$2:$EE$2,AT$4,'SPACELOG 5 BP'!$F$7:$EE$7)+SUMIF('SPACELOG 6 BP'!$F$2:$EE$2,AT$4,'SPACELOG 6 BP'!$F$7:$EE$7)+SUMIF('SPACELOG 7 BP'!$F$2:$EE$2,AT$4,'SPACELOG 7 BP'!$F$7:$EE$7)+SUMIF('SPACELOG 8 BP'!$F$2:$EE$2,AT$4,'SPACELOG 8 BP'!$F$7:$EE$7)+SUMIF('SPACELOG 9 BP'!$F$2:$EE$2,AT$4,'SPACELOG 9 BP'!$F$7:$EE$7)+SUMIF('SPACELOG 10 BP'!$F$2:$EE$2,AT$4,'SPACELOG 10 BP'!$F$7:$EE$7)+SUMIF('SPACELOG 11 BP'!$F$2:$EE$2,AT$4,'SPACELOG 11 BP'!$F$7:$EE$7)+SUMIF('SPACELOG 12 BP'!$F$2:$EE$2,AT$4,'SPACELOG 12 BP'!$F$7:$EE$7)</f>
        <v>128135</v>
      </c>
      <c r="AU7" s="33">
        <f>SUMIF('reporting montigny'!$F$2:$EE$2,AU$4,'reporting montigny'!$F$7:$EE$7)+SUMIF('reporting boissy'!$F$2:$EE$2,AU$4,'reporting boissy'!$F$7:$EE$7)+SUMIF('reporting moussy'!$F$2:$EE$2,AU$4,'reporting moussy'!$F$7:$EE$7)+SUMIF('reporting trappes'!$F$2:$EE$2,AU$4,'reporting trappes'!$F$7:$EE$7)+SUMIF('SPACELOG 5 BP'!$F$2:$EE$2,AU$4,'SPACELOG 5 BP'!$F$7:$EE$7)+SUMIF('SPACELOG 6 BP'!$F$2:$EE$2,AU$4,'SPACELOG 6 BP'!$F$7:$EE$7)+SUMIF('SPACELOG 7 BP'!$F$2:$EE$2,AU$4,'SPACELOG 7 BP'!$F$7:$EE$7)+SUMIF('SPACELOG 8 BP'!$F$2:$EE$2,AU$4,'SPACELOG 8 BP'!$F$7:$EE$7)+SUMIF('SPACELOG 9 BP'!$F$2:$EE$2,AU$4,'SPACELOG 9 BP'!$F$7:$EE$7)+SUMIF('SPACELOG 10 BP'!$F$2:$EE$2,AU$4,'SPACELOG 10 BP'!$F$7:$EE$7)+SUMIF('SPACELOG 11 BP'!$F$2:$EE$2,AU$4,'SPACELOG 11 BP'!$F$7:$EE$7)+SUMIF('SPACELOG 12 BP'!$F$2:$EE$2,AU$4,'SPACELOG 12 BP'!$F$7:$EE$7)</f>
        <v>128135</v>
      </c>
      <c r="AV7" s="33">
        <f>SUMIF('reporting montigny'!$F$2:$EE$2,AV$4,'reporting montigny'!$F$7:$EE$7)+SUMIF('reporting boissy'!$F$2:$EE$2,AV$4,'reporting boissy'!$F$7:$EE$7)+SUMIF('reporting moussy'!$F$2:$EE$2,AV$4,'reporting moussy'!$F$7:$EE$7)+SUMIF('reporting trappes'!$F$2:$EE$2,AV$4,'reporting trappes'!$F$7:$EE$7)+SUMIF('SPACELOG 5 BP'!$F$2:$EE$2,AV$4,'SPACELOG 5 BP'!$F$7:$EE$7)+SUMIF('SPACELOG 6 BP'!$F$2:$EE$2,AV$4,'SPACELOG 6 BP'!$F$7:$EE$7)+SUMIF('SPACELOG 7 BP'!$F$2:$EE$2,AV$4,'SPACELOG 7 BP'!$F$7:$EE$7)+SUMIF('SPACELOG 8 BP'!$F$2:$EE$2,AV$4,'SPACELOG 8 BP'!$F$7:$EE$7)+SUMIF('SPACELOG 9 BP'!$F$2:$EE$2,AV$4,'SPACELOG 9 BP'!$F$7:$EE$7)+SUMIF('SPACELOG 10 BP'!$F$2:$EE$2,AV$4,'SPACELOG 10 BP'!$F$7:$EE$7)+SUMIF('SPACELOG 11 BP'!$F$2:$EE$2,AV$4,'SPACELOG 11 BP'!$F$7:$EE$7)+SUMIF('SPACELOG 12 BP'!$F$2:$EE$2,AV$4,'SPACELOG 12 BP'!$F$7:$EE$7)</f>
        <v>128135</v>
      </c>
      <c r="AW7" s="33">
        <f>SUMIF('reporting montigny'!$F$2:$EE$2,AW$4,'reporting montigny'!$F$7:$EE$7)+SUMIF('reporting boissy'!$F$2:$EE$2,AW$4,'reporting boissy'!$F$7:$EE$7)+SUMIF('reporting moussy'!$F$2:$EE$2,AW$4,'reporting moussy'!$F$7:$EE$7)+SUMIF('reporting trappes'!$F$2:$EE$2,AW$4,'reporting trappes'!$F$7:$EE$7)+SUMIF('SPACELOG 5 BP'!$F$2:$EE$2,AW$4,'SPACELOG 5 BP'!$F$7:$EE$7)+SUMIF('SPACELOG 6 BP'!$F$2:$EE$2,AW$4,'SPACELOG 6 BP'!$F$7:$EE$7)+SUMIF('SPACELOG 7 BP'!$F$2:$EE$2,AW$4,'SPACELOG 7 BP'!$F$7:$EE$7)+SUMIF('SPACELOG 8 BP'!$F$2:$EE$2,AW$4,'SPACELOG 8 BP'!$F$7:$EE$7)+SUMIF('SPACELOG 9 BP'!$F$2:$EE$2,AW$4,'SPACELOG 9 BP'!$F$7:$EE$7)+SUMIF('SPACELOG 10 BP'!$F$2:$EE$2,AW$4,'SPACELOG 10 BP'!$F$7:$EE$7)+SUMIF('SPACELOG 11 BP'!$F$2:$EE$2,AW$4,'SPACELOG 11 BP'!$F$7:$EE$7)+SUMIF('SPACELOG 12 BP'!$F$2:$EE$2,AW$4,'SPACELOG 12 BP'!$F$7:$EE$7)</f>
        <v>128135</v>
      </c>
      <c r="AX7" s="33">
        <f>SUMIF('reporting montigny'!$F$2:$EE$2,AX$4,'reporting montigny'!$F$7:$EE$7)+SUMIF('reporting boissy'!$F$2:$EE$2,AX$4,'reporting boissy'!$F$7:$EE$7)+SUMIF('reporting moussy'!$F$2:$EE$2,AX$4,'reporting moussy'!$F$7:$EE$7)+SUMIF('reporting trappes'!$F$2:$EE$2,AX$4,'reporting trappes'!$F$7:$EE$7)+SUMIF('SPACELOG 5 BP'!$F$2:$EE$2,AX$4,'SPACELOG 5 BP'!$F$7:$EE$7)+SUMIF('SPACELOG 6 BP'!$F$2:$EE$2,AX$4,'SPACELOG 6 BP'!$F$7:$EE$7)+SUMIF('SPACELOG 7 BP'!$F$2:$EE$2,AX$4,'SPACELOG 7 BP'!$F$7:$EE$7)+SUMIF('SPACELOG 8 BP'!$F$2:$EE$2,AX$4,'SPACELOG 8 BP'!$F$7:$EE$7)+SUMIF('SPACELOG 9 BP'!$F$2:$EE$2,AX$4,'SPACELOG 9 BP'!$F$7:$EE$7)+SUMIF('SPACELOG 10 BP'!$F$2:$EE$2,AX$4,'SPACELOG 10 BP'!$F$7:$EE$7)+SUMIF('SPACELOG 11 BP'!$F$2:$EE$2,AX$4,'SPACELOG 11 BP'!$F$7:$EE$7)+SUMIF('SPACELOG 12 BP'!$F$2:$EE$2,AX$4,'SPACELOG 12 BP'!$F$7:$EE$7)</f>
        <v>128135</v>
      </c>
      <c r="AY7" s="33">
        <f>SUMIF('reporting montigny'!$F$2:$EE$2,AY$4,'reporting montigny'!$F$7:$EE$7)+SUMIF('reporting boissy'!$F$2:$EE$2,AY$4,'reporting boissy'!$F$7:$EE$7)+SUMIF('reporting moussy'!$F$2:$EE$2,AY$4,'reporting moussy'!$F$7:$EE$7)+SUMIF('reporting trappes'!$F$2:$EE$2,AY$4,'reporting trappes'!$F$7:$EE$7)+SUMIF('SPACELOG 5 BP'!$F$2:$EE$2,AY$4,'SPACELOG 5 BP'!$F$7:$EE$7)+SUMIF('SPACELOG 6 BP'!$F$2:$EE$2,AY$4,'SPACELOG 6 BP'!$F$7:$EE$7)+SUMIF('SPACELOG 7 BP'!$F$2:$EE$2,AY$4,'SPACELOG 7 BP'!$F$7:$EE$7)+SUMIF('SPACELOG 8 BP'!$F$2:$EE$2,AY$4,'SPACELOG 8 BP'!$F$7:$EE$7)+SUMIF('SPACELOG 9 BP'!$F$2:$EE$2,AY$4,'SPACELOG 9 BP'!$F$7:$EE$7)+SUMIF('SPACELOG 10 BP'!$F$2:$EE$2,AY$4,'SPACELOG 10 BP'!$F$7:$EE$7)+SUMIF('SPACELOG 11 BP'!$F$2:$EE$2,AY$4,'SPACELOG 11 BP'!$F$7:$EE$7)+SUMIF('SPACELOG 12 BP'!$F$2:$EE$2,AY$4,'SPACELOG 12 BP'!$F$7:$EE$7)</f>
        <v>128135</v>
      </c>
      <c r="AZ7" s="33">
        <f>SUMIF('reporting montigny'!$F$2:$EE$2,AZ$4,'reporting montigny'!$F$7:$EE$7)+SUMIF('reporting boissy'!$F$2:$EE$2,AZ$4,'reporting boissy'!$F$7:$EE$7)+SUMIF('reporting moussy'!$F$2:$EE$2,AZ$4,'reporting moussy'!$F$7:$EE$7)+SUMIF('reporting trappes'!$F$2:$EE$2,AZ$4,'reporting trappes'!$F$7:$EE$7)+SUMIF('SPACELOG 5 BP'!$F$2:$EE$2,AZ$4,'SPACELOG 5 BP'!$F$7:$EE$7)+SUMIF('SPACELOG 6 BP'!$F$2:$EE$2,AZ$4,'SPACELOG 6 BP'!$F$7:$EE$7)+SUMIF('SPACELOG 7 BP'!$F$2:$EE$2,AZ$4,'SPACELOG 7 BP'!$F$7:$EE$7)+SUMIF('SPACELOG 8 BP'!$F$2:$EE$2,AZ$4,'SPACELOG 8 BP'!$F$7:$EE$7)+SUMIF('SPACELOG 9 BP'!$F$2:$EE$2,AZ$4,'SPACELOG 9 BP'!$F$7:$EE$7)+SUMIF('SPACELOG 10 BP'!$F$2:$EE$2,AZ$4,'SPACELOG 10 BP'!$F$7:$EE$7)+SUMIF('SPACELOG 11 BP'!$F$2:$EE$2,AZ$4,'SPACELOG 11 BP'!$F$7:$EE$7)+SUMIF('SPACELOG 12 BP'!$F$2:$EE$2,AZ$4,'SPACELOG 12 BP'!$F$7:$EE$7)</f>
        <v>128135</v>
      </c>
      <c r="BA7" s="33">
        <f>SUMIF('reporting montigny'!$F$2:$EE$2,BA$4,'reporting montigny'!$F$7:$EE$7)+SUMIF('reporting boissy'!$F$2:$EE$2,BA$4,'reporting boissy'!$F$7:$EE$7)+SUMIF('reporting moussy'!$F$2:$EE$2,BA$4,'reporting moussy'!$F$7:$EE$7)+SUMIF('reporting trappes'!$F$2:$EE$2,BA$4,'reporting trappes'!$F$7:$EE$7)+SUMIF('SPACELOG 5 BP'!$F$2:$EE$2,BA$4,'SPACELOG 5 BP'!$F$7:$EE$7)+SUMIF('SPACELOG 6 BP'!$F$2:$EE$2,BA$4,'SPACELOG 6 BP'!$F$7:$EE$7)+SUMIF('SPACELOG 7 BP'!$F$2:$EE$2,BA$4,'SPACELOG 7 BP'!$F$7:$EE$7)+SUMIF('SPACELOG 8 BP'!$F$2:$EE$2,BA$4,'SPACELOG 8 BP'!$F$7:$EE$7)+SUMIF('SPACELOG 9 BP'!$F$2:$EE$2,BA$4,'SPACELOG 9 BP'!$F$7:$EE$7)+SUMIF('SPACELOG 10 BP'!$F$2:$EE$2,BA$4,'SPACELOG 10 BP'!$F$7:$EE$7)+SUMIF('SPACELOG 11 BP'!$F$2:$EE$2,BA$4,'SPACELOG 11 BP'!$F$7:$EE$7)+SUMIF('SPACELOG 12 BP'!$F$2:$EE$2,BA$4,'SPACELOG 12 BP'!$F$7:$EE$7)</f>
        <v>128135</v>
      </c>
      <c r="BB7" s="33">
        <f>SUMIF('reporting montigny'!$F$2:$EE$2,BB$4,'reporting montigny'!$F$7:$EE$7)+SUMIF('reporting boissy'!$F$2:$EE$2,BB$4,'reporting boissy'!$F$7:$EE$7)+SUMIF('reporting moussy'!$F$2:$EE$2,BB$4,'reporting moussy'!$F$7:$EE$7)+SUMIF('reporting trappes'!$F$2:$EE$2,BB$4,'reporting trappes'!$F$7:$EE$7)+SUMIF('SPACELOG 5 BP'!$F$2:$EE$2,BB$4,'SPACELOG 5 BP'!$F$7:$EE$7)+SUMIF('SPACELOG 6 BP'!$F$2:$EE$2,BB$4,'SPACELOG 6 BP'!$F$7:$EE$7)+SUMIF('SPACELOG 7 BP'!$F$2:$EE$2,BB$4,'SPACELOG 7 BP'!$F$7:$EE$7)+SUMIF('SPACELOG 8 BP'!$F$2:$EE$2,BB$4,'SPACELOG 8 BP'!$F$7:$EE$7)+SUMIF('SPACELOG 9 BP'!$F$2:$EE$2,BB$4,'SPACELOG 9 BP'!$F$7:$EE$7)+SUMIF('SPACELOG 10 BP'!$F$2:$EE$2,BB$4,'SPACELOG 10 BP'!$F$7:$EE$7)+SUMIF('SPACELOG 11 BP'!$F$2:$EE$2,BB$4,'SPACELOG 11 BP'!$F$7:$EE$7)+SUMIF('SPACELOG 12 BP'!$F$2:$EE$2,BB$4,'SPACELOG 12 BP'!$F$7:$EE$7)</f>
        <v>128135</v>
      </c>
      <c r="BC7" s="33">
        <f>SUMIF('reporting montigny'!$F$2:$EE$2,BC$4,'reporting montigny'!$F$7:$EE$7)+SUMIF('reporting boissy'!$F$2:$EE$2,BC$4,'reporting boissy'!$F$7:$EE$7)+SUMIF('reporting moussy'!$F$2:$EE$2,BC$4,'reporting moussy'!$F$7:$EE$7)+SUMIF('reporting trappes'!$F$2:$EE$2,BC$4,'reporting trappes'!$F$7:$EE$7)+SUMIF('SPACELOG 5 BP'!$F$2:$EE$2,BC$4,'SPACELOG 5 BP'!$F$7:$EE$7)+SUMIF('SPACELOG 6 BP'!$F$2:$EE$2,BC$4,'SPACELOG 6 BP'!$F$7:$EE$7)+SUMIF('SPACELOG 7 BP'!$F$2:$EE$2,BC$4,'SPACELOG 7 BP'!$F$7:$EE$7)+SUMIF('SPACELOG 8 BP'!$F$2:$EE$2,BC$4,'SPACELOG 8 BP'!$F$7:$EE$7)+SUMIF('SPACELOG 9 BP'!$F$2:$EE$2,BC$4,'SPACELOG 9 BP'!$F$7:$EE$7)+SUMIF('SPACELOG 10 BP'!$F$2:$EE$2,BC$4,'SPACELOG 10 BP'!$F$7:$EE$7)+SUMIF('SPACELOG 11 BP'!$F$2:$EE$2,BC$4,'SPACELOG 11 BP'!$F$7:$EE$7)+SUMIF('SPACELOG 12 BP'!$F$2:$EE$2,BC$4,'SPACELOG 12 BP'!$F$7:$EE$7)</f>
        <v>128135</v>
      </c>
      <c r="BD7" s="33">
        <f>SUMIF('reporting montigny'!$F$2:$EE$2,BD$4,'reporting montigny'!$F$7:$EE$7)+SUMIF('reporting boissy'!$F$2:$EE$2,BD$4,'reporting boissy'!$F$7:$EE$7)+SUMIF('reporting moussy'!$F$2:$EE$2,BD$4,'reporting moussy'!$F$7:$EE$7)+SUMIF('reporting trappes'!$F$2:$EE$2,BD$4,'reporting trappes'!$F$7:$EE$7)+SUMIF('SPACELOG 5 BP'!$F$2:$EE$2,BD$4,'SPACELOG 5 BP'!$F$7:$EE$7)+SUMIF('SPACELOG 6 BP'!$F$2:$EE$2,BD$4,'SPACELOG 6 BP'!$F$7:$EE$7)+SUMIF('SPACELOG 7 BP'!$F$2:$EE$2,BD$4,'SPACELOG 7 BP'!$F$7:$EE$7)+SUMIF('SPACELOG 8 BP'!$F$2:$EE$2,BD$4,'SPACELOG 8 BP'!$F$7:$EE$7)+SUMIF('SPACELOG 9 BP'!$F$2:$EE$2,BD$4,'SPACELOG 9 BP'!$F$7:$EE$7)+SUMIF('SPACELOG 10 BP'!$F$2:$EE$2,BD$4,'SPACELOG 10 BP'!$F$7:$EE$7)+SUMIF('SPACELOG 11 BP'!$F$2:$EE$2,BD$4,'SPACELOG 11 BP'!$F$7:$EE$7)+SUMIF('SPACELOG 12 BP'!$F$2:$EE$2,BD$4,'SPACELOG 12 BP'!$F$7:$EE$7)</f>
        <v>128135</v>
      </c>
      <c r="BE7" s="393">
        <f t="shared" si="108"/>
        <v>1537620</v>
      </c>
      <c r="BF7" s="33">
        <f>SUMIF('reporting montigny'!$F$2:$EE$2,BF$4,'reporting montigny'!$F$7:$EE$7)+SUMIF('reporting boissy'!$F$2:$EE$2,BF$4,'reporting boissy'!$F$7:$EE$7)+SUMIF('reporting moussy'!$F$2:$EE$2,BF$4,'reporting moussy'!$F$7:$EE$7)+SUMIF('reporting trappes'!$F$2:$EE$2,BF$4,'reporting trappes'!$F$7:$EE$7)+SUMIF('SPACELOG 5 BP'!$F$2:$EE$2,BF$4,'SPACELOG 5 BP'!$F$7:$EE$7)+SUMIF('SPACELOG 6 BP'!$F$2:$EE$2,BF$4,'SPACELOG 6 BP'!$F$7:$EE$7)+SUMIF('SPACELOG 7 BP'!$F$2:$EE$2,BF$4,'SPACELOG 7 BP'!$F$7:$EE$7)+SUMIF('SPACELOG 8 BP'!$F$2:$EE$2,BF$4,'SPACELOG 8 BP'!$F$7:$EE$7)+SUMIF('SPACELOG 9 BP'!$F$2:$EE$2,BF$4,'SPACELOG 9 BP'!$F$7:$EE$7)+SUMIF('SPACELOG 10 BP'!$F$2:$EE$2,BF$4,'SPACELOG 10 BP'!$F$7:$EE$7)+SUMIF('SPACELOG 11 BP'!$F$2:$EE$2,BF$4,'SPACELOG 11 BP'!$F$7:$EE$7)+SUMIF('SPACELOG 12 BP'!$F$2:$EE$2,BF$4,'SPACELOG 12 BP'!$F$7:$EE$7)</f>
        <v>128135</v>
      </c>
      <c r="BG7" s="33">
        <f>SUMIF('reporting montigny'!$F$2:$EE$2,BG$4,'reporting montigny'!$F$7:$EE$7)+SUMIF('reporting boissy'!$F$2:$EE$2,BG$4,'reporting boissy'!$F$7:$EE$7)+SUMIF('reporting moussy'!$F$2:$EE$2,BG$4,'reporting moussy'!$F$7:$EE$7)+SUMIF('reporting trappes'!$F$2:$EE$2,BG$4,'reporting trappes'!$F$7:$EE$7)+SUMIF('SPACELOG 5 BP'!$F$2:$EE$2,BG$4,'SPACELOG 5 BP'!$F$7:$EE$7)+SUMIF('SPACELOG 6 BP'!$F$2:$EE$2,BG$4,'SPACELOG 6 BP'!$F$7:$EE$7)+SUMIF('SPACELOG 7 BP'!$F$2:$EE$2,BG$4,'SPACELOG 7 BP'!$F$7:$EE$7)+SUMIF('SPACELOG 8 BP'!$F$2:$EE$2,BG$4,'SPACELOG 8 BP'!$F$7:$EE$7)+SUMIF('SPACELOG 9 BP'!$F$2:$EE$2,BG$4,'SPACELOG 9 BP'!$F$7:$EE$7)+SUMIF('SPACELOG 10 BP'!$F$2:$EE$2,BG$4,'SPACELOG 10 BP'!$F$7:$EE$7)+SUMIF('SPACELOG 11 BP'!$F$2:$EE$2,BG$4,'SPACELOG 11 BP'!$F$7:$EE$7)+SUMIF('SPACELOG 12 BP'!$F$2:$EE$2,BG$4,'SPACELOG 12 BP'!$F$7:$EE$7)</f>
        <v>128135</v>
      </c>
      <c r="BH7" s="33">
        <f>SUMIF('reporting montigny'!$F$2:$EE$2,BH$4,'reporting montigny'!$F$7:$EE$7)+SUMIF('reporting boissy'!$F$2:$EE$2,BH$4,'reporting boissy'!$F$7:$EE$7)+SUMIF('reporting moussy'!$F$2:$EE$2,BH$4,'reporting moussy'!$F$7:$EE$7)+SUMIF('reporting trappes'!$F$2:$EE$2,BH$4,'reporting trappes'!$F$7:$EE$7)+SUMIF('SPACELOG 5 BP'!$F$2:$EE$2,BH$4,'SPACELOG 5 BP'!$F$7:$EE$7)+SUMIF('SPACELOG 6 BP'!$F$2:$EE$2,BH$4,'SPACELOG 6 BP'!$F$7:$EE$7)+SUMIF('SPACELOG 7 BP'!$F$2:$EE$2,BH$4,'SPACELOG 7 BP'!$F$7:$EE$7)+SUMIF('SPACELOG 8 BP'!$F$2:$EE$2,BH$4,'SPACELOG 8 BP'!$F$7:$EE$7)+SUMIF('SPACELOG 9 BP'!$F$2:$EE$2,BH$4,'SPACELOG 9 BP'!$F$7:$EE$7)+SUMIF('SPACELOG 10 BP'!$F$2:$EE$2,BH$4,'SPACELOG 10 BP'!$F$7:$EE$7)+SUMIF('SPACELOG 11 BP'!$F$2:$EE$2,BH$4,'SPACELOG 11 BP'!$F$7:$EE$7)+SUMIF('SPACELOG 12 BP'!$F$2:$EE$2,BH$4,'SPACELOG 12 BP'!$F$7:$EE$7)</f>
        <v>128135</v>
      </c>
      <c r="BI7" s="33">
        <f>SUMIF('reporting montigny'!$F$2:$EE$2,BI$4,'reporting montigny'!$F$7:$EE$7)+SUMIF('reporting boissy'!$F$2:$EE$2,BI$4,'reporting boissy'!$F$7:$EE$7)+SUMIF('reporting moussy'!$F$2:$EE$2,BI$4,'reporting moussy'!$F$7:$EE$7)+SUMIF('reporting trappes'!$F$2:$EE$2,BI$4,'reporting trappes'!$F$7:$EE$7)+SUMIF('SPACELOG 5 BP'!$F$2:$EE$2,BI$4,'SPACELOG 5 BP'!$F$7:$EE$7)+SUMIF('SPACELOG 6 BP'!$F$2:$EE$2,BI$4,'SPACELOG 6 BP'!$F$7:$EE$7)+SUMIF('SPACELOG 7 BP'!$F$2:$EE$2,BI$4,'SPACELOG 7 BP'!$F$7:$EE$7)+SUMIF('SPACELOG 8 BP'!$F$2:$EE$2,BI$4,'SPACELOG 8 BP'!$F$7:$EE$7)+SUMIF('SPACELOG 9 BP'!$F$2:$EE$2,BI$4,'SPACELOG 9 BP'!$F$7:$EE$7)+SUMIF('SPACELOG 10 BP'!$F$2:$EE$2,BI$4,'SPACELOG 10 BP'!$F$7:$EE$7)+SUMIF('SPACELOG 11 BP'!$F$2:$EE$2,BI$4,'SPACELOG 11 BP'!$F$7:$EE$7)+SUMIF('SPACELOG 12 BP'!$F$2:$EE$2,BI$4,'SPACELOG 12 BP'!$F$7:$EE$7)</f>
        <v>128135</v>
      </c>
      <c r="BJ7" s="33">
        <f>SUMIF('reporting montigny'!$F$2:$EE$2,BJ$4,'reporting montigny'!$F$7:$EE$7)+SUMIF('reporting boissy'!$F$2:$EE$2,BJ$4,'reporting boissy'!$F$7:$EE$7)+SUMIF('reporting moussy'!$F$2:$EE$2,BJ$4,'reporting moussy'!$F$7:$EE$7)+SUMIF('reporting trappes'!$F$2:$EE$2,BJ$4,'reporting trappes'!$F$7:$EE$7)+SUMIF('SPACELOG 5 BP'!$F$2:$EE$2,BJ$4,'SPACELOG 5 BP'!$F$7:$EE$7)+SUMIF('SPACELOG 6 BP'!$F$2:$EE$2,BJ$4,'SPACELOG 6 BP'!$F$7:$EE$7)+SUMIF('SPACELOG 7 BP'!$F$2:$EE$2,BJ$4,'SPACELOG 7 BP'!$F$7:$EE$7)+SUMIF('SPACELOG 8 BP'!$F$2:$EE$2,BJ$4,'SPACELOG 8 BP'!$F$7:$EE$7)+SUMIF('SPACELOG 9 BP'!$F$2:$EE$2,BJ$4,'SPACELOG 9 BP'!$F$7:$EE$7)+SUMIF('SPACELOG 10 BP'!$F$2:$EE$2,BJ$4,'SPACELOG 10 BP'!$F$7:$EE$7)+SUMIF('SPACELOG 11 BP'!$F$2:$EE$2,BJ$4,'SPACELOG 11 BP'!$F$7:$EE$7)+SUMIF('SPACELOG 12 BP'!$F$2:$EE$2,BJ$4,'SPACELOG 12 BP'!$F$7:$EE$7)</f>
        <v>128135</v>
      </c>
      <c r="BK7" s="33">
        <f>SUMIF('reporting montigny'!$F$2:$EE$2,BK$4,'reporting montigny'!$F$7:$EE$7)+SUMIF('reporting boissy'!$F$2:$EE$2,BK$4,'reporting boissy'!$F$7:$EE$7)+SUMIF('reporting moussy'!$F$2:$EE$2,BK$4,'reporting moussy'!$F$7:$EE$7)+SUMIF('reporting trappes'!$F$2:$EE$2,BK$4,'reporting trappes'!$F$7:$EE$7)+SUMIF('SPACELOG 5 BP'!$F$2:$EE$2,BK$4,'SPACELOG 5 BP'!$F$7:$EE$7)+SUMIF('SPACELOG 6 BP'!$F$2:$EE$2,BK$4,'SPACELOG 6 BP'!$F$7:$EE$7)+SUMIF('SPACELOG 7 BP'!$F$2:$EE$2,BK$4,'SPACELOG 7 BP'!$F$7:$EE$7)+SUMIF('SPACELOG 8 BP'!$F$2:$EE$2,BK$4,'SPACELOG 8 BP'!$F$7:$EE$7)+SUMIF('SPACELOG 9 BP'!$F$2:$EE$2,BK$4,'SPACELOG 9 BP'!$F$7:$EE$7)+SUMIF('SPACELOG 10 BP'!$F$2:$EE$2,BK$4,'SPACELOG 10 BP'!$F$7:$EE$7)+SUMIF('SPACELOG 11 BP'!$F$2:$EE$2,BK$4,'SPACELOG 11 BP'!$F$7:$EE$7)+SUMIF('SPACELOG 12 BP'!$F$2:$EE$2,BK$4,'SPACELOG 12 BP'!$F$7:$EE$7)</f>
        <v>128135</v>
      </c>
      <c r="BL7" s="33">
        <f>SUMIF('reporting montigny'!$F$2:$EE$2,BL$4,'reporting montigny'!$F$7:$EE$7)+SUMIF('reporting boissy'!$F$2:$EE$2,BL$4,'reporting boissy'!$F$7:$EE$7)+SUMIF('reporting moussy'!$F$2:$EE$2,BL$4,'reporting moussy'!$F$7:$EE$7)+SUMIF('reporting trappes'!$F$2:$EE$2,BL$4,'reporting trappes'!$F$7:$EE$7)+SUMIF('SPACELOG 5 BP'!$F$2:$EE$2,BL$4,'SPACELOG 5 BP'!$F$7:$EE$7)+SUMIF('SPACELOG 6 BP'!$F$2:$EE$2,BL$4,'SPACELOG 6 BP'!$F$7:$EE$7)+SUMIF('SPACELOG 7 BP'!$F$2:$EE$2,BL$4,'SPACELOG 7 BP'!$F$7:$EE$7)+SUMIF('SPACELOG 8 BP'!$F$2:$EE$2,BL$4,'SPACELOG 8 BP'!$F$7:$EE$7)+SUMIF('SPACELOG 9 BP'!$F$2:$EE$2,BL$4,'SPACELOG 9 BP'!$F$7:$EE$7)+SUMIF('SPACELOG 10 BP'!$F$2:$EE$2,BL$4,'SPACELOG 10 BP'!$F$7:$EE$7)+SUMIF('SPACELOG 11 BP'!$F$2:$EE$2,BL$4,'SPACELOG 11 BP'!$F$7:$EE$7)+SUMIF('SPACELOG 12 BP'!$F$2:$EE$2,BL$4,'SPACELOG 12 BP'!$F$7:$EE$7)</f>
        <v>128135</v>
      </c>
      <c r="BM7" s="33">
        <f>SUMIF('reporting montigny'!$F$2:$EE$2,BM$4,'reporting montigny'!$F$7:$EE$7)+SUMIF('reporting boissy'!$F$2:$EE$2,BM$4,'reporting boissy'!$F$7:$EE$7)+SUMIF('reporting moussy'!$F$2:$EE$2,BM$4,'reporting moussy'!$F$7:$EE$7)+SUMIF('reporting trappes'!$F$2:$EE$2,BM$4,'reporting trappes'!$F$7:$EE$7)+SUMIF('SPACELOG 5 BP'!$F$2:$EE$2,BM$4,'SPACELOG 5 BP'!$F$7:$EE$7)+SUMIF('SPACELOG 6 BP'!$F$2:$EE$2,BM$4,'SPACELOG 6 BP'!$F$7:$EE$7)+SUMIF('SPACELOG 7 BP'!$F$2:$EE$2,BM$4,'SPACELOG 7 BP'!$F$7:$EE$7)+SUMIF('SPACELOG 8 BP'!$F$2:$EE$2,BM$4,'SPACELOG 8 BP'!$F$7:$EE$7)+SUMIF('SPACELOG 9 BP'!$F$2:$EE$2,BM$4,'SPACELOG 9 BP'!$F$7:$EE$7)+SUMIF('SPACELOG 10 BP'!$F$2:$EE$2,BM$4,'SPACELOG 10 BP'!$F$7:$EE$7)+SUMIF('SPACELOG 11 BP'!$F$2:$EE$2,BM$4,'SPACELOG 11 BP'!$F$7:$EE$7)+SUMIF('SPACELOG 12 BP'!$F$2:$EE$2,BM$4,'SPACELOG 12 BP'!$F$7:$EE$7)</f>
        <v>128135</v>
      </c>
      <c r="BN7" s="33">
        <f>SUMIF('reporting montigny'!$F$2:$EE$2,BN$4,'reporting montigny'!$F$7:$EE$7)+SUMIF('reporting boissy'!$F$2:$EE$2,BN$4,'reporting boissy'!$F$7:$EE$7)+SUMIF('reporting moussy'!$F$2:$EE$2,BN$4,'reporting moussy'!$F$7:$EE$7)+SUMIF('reporting trappes'!$F$2:$EE$2,BN$4,'reporting trappes'!$F$7:$EE$7)+SUMIF('SPACELOG 5 BP'!$F$2:$EE$2,BN$4,'SPACELOG 5 BP'!$F$7:$EE$7)+SUMIF('SPACELOG 6 BP'!$F$2:$EE$2,BN$4,'SPACELOG 6 BP'!$F$7:$EE$7)+SUMIF('SPACELOG 7 BP'!$F$2:$EE$2,BN$4,'SPACELOG 7 BP'!$F$7:$EE$7)+SUMIF('SPACELOG 8 BP'!$F$2:$EE$2,BN$4,'SPACELOG 8 BP'!$F$7:$EE$7)+SUMIF('SPACELOG 9 BP'!$F$2:$EE$2,BN$4,'SPACELOG 9 BP'!$F$7:$EE$7)+SUMIF('SPACELOG 10 BP'!$F$2:$EE$2,BN$4,'SPACELOG 10 BP'!$F$7:$EE$7)+SUMIF('SPACELOG 11 BP'!$F$2:$EE$2,BN$4,'SPACELOG 11 BP'!$F$7:$EE$7)+SUMIF('SPACELOG 12 BP'!$F$2:$EE$2,BN$4,'SPACELOG 12 BP'!$F$7:$EE$7)</f>
        <v>128135</v>
      </c>
      <c r="BO7" s="33">
        <f>SUMIF('reporting montigny'!$F$2:$EE$2,BO$4,'reporting montigny'!$F$7:$EE$7)+SUMIF('reporting boissy'!$F$2:$EE$2,BO$4,'reporting boissy'!$F$7:$EE$7)+SUMIF('reporting moussy'!$F$2:$EE$2,BO$4,'reporting moussy'!$F$7:$EE$7)+SUMIF('reporting trappes'!$F$2:$EE$2,BO$4,'reporting trappes'!$F$7:$EE$7)+SUMIF('SPACELOG 5 BP'!$F$2:$EE$2,BO$4,'SPACELOG 5 BP'!$F$7:$EE$7)+SUMIF('SPACELOG 6 BP'!$F$2:$EE$2,BO$4,'SPACELOG 6 BP'!$F$7:$EE$7)+SUMIF('SPACELOG 7 BP'!$F$2:$EE$2,BO$4,'SPACELOG 7 BP'!$F$7:$EE$7)+SUMIF('SPACELOG 8 BP'!$F$2:$EE$2,BO$4,'SPACELOG 8 BP'!$F$7:$EE$7)+SUMIF('SPACELOG 9 BP'!$F$2:$EE$2,BO$4,'SPACELOG 9 BP'!$F$7:$EE$7)+SUMIF('SPACELOG 10 BP'!$F$2:$EE$2,BO$4,'SPACELOG 10 BP'!$F$7:$EE$7)+SUMIF('SPACELOG 11 BP'!$F$2:$EE$2,BO$4,'SPACELOG 11 BP'!$F$7:$EE$7)+SUMIF('SPACELOG 12 BP'!$F$2:$EE$2,BO$4,'SPACELOG 12 BP'!$F$7:$EE$7)</f>
        <v>128135</v>
      </c>
      <c r="BP7" s="33">
        <f>SUMIF('reporting montigny'!$F$2:$EE$2,BP$4,'reporting montigny'!$F$7:$EE$7)+SUMIF('reporting boissy'!$F$2:$EE$2,BP$4,'reporting boissy'!$F$7:$EE$7)+SUMIF('reporting moussy'!$F$2:$EE$2,BP$4,'reporting moussy'!$F$7:$EE$7)+SUMIF('reporting trappes'!$F$2:$EE$2,BP$4,'reporting trappes'!$F$7:$EE$7)+SUMIF('SPACELOG 5 BP'!$F$2:$EE$2,BP$4,'SPACELOG 5 BP'!$F$7:$EE$7)+SUMIF('SPACELOG 6 BP'!$F$2:$EE$2,BP$4,'SPACELOG 6 BP'!$F$7:$EE$7)+SUMIF('SPACELOG 7 BP'!$F$2:$EE$2,BP$4,'SPACELOG 7 BP'!$F$7:$EE$7)+SUMIF('SPACELOG 8 BP'!$F$2:$EE$2,BP$4,'SPACELOG 8 BP'!$F$7:$EE$7)+SUMIF('SPACELOG 9 BP'!$F$2:$EE$2,BP$4,'SPACELOG 9 BP'!$F$7:$EE$7)+SUMIF('SPACELOG 10 BP'!$F$2:$EE$2,BP$4,'SPACELOG 10 BP'!$F$7:$EE$7)+SUMIF('SPACELOG 11 BP'!$F$2:$EE$2,BP$4,'SPACELOG 11 BP'!$F$7:$EE$7)+SUMIF('SPACELOG 12 BP'!$F$2:$EE$2,BP$4,'SPACELOG 12 BP'!$F$7:$EE$7)</f>
        <v>128135</v>
      </c>
      <c r="BQ7" s="33">
        <f>SUMIF('reporting montigny'!$F$2:$EE$2,BQ$4,'reporting montigny'!$F$7:$EE$7)+SUMIF('reporting boissy'!$F$2:$EE$2,BQ$4,'reporting boissy'!$F$7:$EE$7)+SUMIF('reporting moussy'!$F$2:$EE$2,BQ$4,'reporting moussy'!$F$7:$EE$7)+SUMIF('reporting trappes'!$F$2:$EE$2,BQ$4,'reporting trappes'!$F$7:$EE$7)+SUMIF('SPACELOG 5 BP'!$F$2:$EE$2,BQ$4,'SPACELOG 5 BP'!$F$7:$EE$7)+SUMIF('SPACELOG 6 BP'!$F$2:$EE$2,BQ$4,'SPACELOG 6 BP'!$F$7:$EE$7)+SUMIF('SPACELOG 7 BP'!$F$2:$EE$2,BQ$4,'SPACELOG 7 BP'!$F$7:$EE$7)+SUMIF('SPACELOG 8 BP'!$F$2:$EE$2,BQ$4,'SPACELOG 8 BP'!$F$7:$EE$7)+SUMIF('SPACELOG 9 BP'!$F$2:$EE$2,BQ$4,'SPACELOG 9 BP'!$F$7:$EE$7)+SUMIF('SPACELOG 10 BP'!$F$2:$EE$2,BQ$4,'SPACELOG 10 BP'!$F$7:$EE$7)+SUMIF('SPACELOG 11 BP'!$F$2:$EE$2,BQ$4,'SPACELOG 11 BP'!$F$7:$EE$7)+SUMIF('SPACELOG 12 BP'!$F$2:$EE$2,BQ$4,'SPACELOG 12 BP'!$F$7:$EE$7)</f>
        <v>128135</v>
      </c>
      <c r="BR7" s="393">
        <f t="shared" si="109"/>
        <v>1537620</v>
      </c>
      <c r="BS7" s="33">
        <f>SUMIF('reporting montigny'!$F$2:$EE$2,BS$4,'reporting montigny'!$F$7:$EE$7)+SUMIF('reporting boissy'!$F$2:$EE$2,BS$4,'reporting boissy'!$F$7:$EE$7)+SUMIF('reporting moussy'!$F$2:$EE$2,BS$4,'reporting moussy'!$F$7:$EE$7)+SUMIF('reporting trappes'!$F$2:$EE$2,BS$4,'reporting trappes'!$F$7:$EE$7)+SUMIF('SPACELOG 5 BP'!$F$2:$EE$2,BS$4,'SPACELOG 5 BP'!$F$7:$EE$7)+SUMIF('SPACELOG 6 BP'!$F$2:$EE$2,BS$4,'SPACELOG 6 BP'!$F$7:$EE$7)+SUMIF('SPACELOG 7 BP'!$F$2:$EE$2,BS$4,'SPACELOG 7 BP'!$F$7:$EE$7)+SUMIF('SPACELOG 8 BP'!$F$2:$EE$2,BS$4,'SPACELOG 8 BP'!$F$7:$EE$7)+SUMIF('SPACELOG 9 BP'!$F$2:$EE$2,BS$4,'SPACELOG 9 BP'!$F$7:$EE$7)+SUMIF('SPACELOG 10 BP'!$F$2:$EE$2,BS$4,'SPACELOG 10 BP'!$F$7:$EE$7)+SUMIF('SPACELOG 11 BP'!$F$2:$EE$2,BS$4,'SPACELOG 11 BP'!$F$7:$EE$7)+SUMIF('SPACELOG 12 BP'!$F$2:$EE$2,BS$4,'SPACELOG 12 BP'!$F$7:$EE$7)</f>
        <v>128135</v>
      </c>
      <c r="BT7" s="33">
        <f>SUMIF('reporting montigny'!$F$2:$EE$2,BT$4,'reporting montigny'!$F$7:$EE$7)+SUMIF('reporting boissy'!$F$2:$EE$2,BT$4,'reporting boissy'!$F$7:$EE$7)+SUMIF('reporting moussy'!$F$2:$EE$2,BT$4,'reporting moussy'!$F$7:$EE$7)+SUMIF('reporting trappes'!$F$2:$EE$2,BT$4,'reporting trappes'!$F$7:$EE$7)+SUMIF('SPACELOG 5 BP'!$F$2:$EE$2,BT$4,'SPACELOG 5 BP'!$F$7:$EE$7)+SUMIF('SPACELOG 6 BP'!$F$2:$EE$2,BT$4,'SPACELOG 6 BP'!$F$7:$EE$7)+SUMIF('SPACELOG 7 BP'!$F$2:$EE$2,BT$4,'SPACELOG 7 BP'!$F$7:$EE$7)+SUMIF('SPACELOG 8 BP'!$F$2:$EE$2,BT$4,'SPACELOG 8 BP'!$F$7:$EE$7)+SUMIF('SPACELOG 9 BP'!$F$2:$EE$2,BT$4,'SPACELOG 9 BP'!$F$7:$EE$7)+SUMIF('SPACELOG 10 BP'!$F$2:$EE$2,BT$4,'SPACELOG 10 BP'!$F$7:$EE$7)+SUMIF('SPACELOG 11 BP'!$F$2:$EE$2,BT$4,'SPACELOG 11 BP'!$F$7:$EE$7)+SUMIF('SPACELOG 12 BP'!$F$2:$EE$2,BT$4,'SPACELOG 12 BP'!$F$7:$EE$7)</f>
        <v>128135</v>
      </c>
      <c r="BU7" s="33">
        <f>SUMIF('reporting montigny'!$F$2:$EE$2,BU$4,'reporting montigny'!$F$7:$EE$7)+SUMIF('reporting boissy'!$F$2:$EE$2,BU$4,'reporting boissy'!$F$7:$EE$7)+SUMIF('reporting moussy'!$F$2:$EE$2,BU$4,'reporting moussy'!$F$7:$EE$7)+SUMIF('reporting trappes'!$F$2:$EE$2,BU$4,'reporting trappes'!$F$7:$EE$7)+SUMIF('SPACELOG 5 BP'!$F$2:$EE$2,BU$4,'SPACELOG 5 BP'!$F$7:$EE$7)+SUMIF('SPACELOG 6 BP'!$F$2:$EE$2,BU$4,'SPACELOG 6 BP'!$F$7:$EE$7)+SUMIF('SPACELOG 7 BP'!$F$2:$EE$2,BU$4,'SPACELOG 7 BP'!$F$7:$EE$7)+SUMIF('SPACELOG 8 BP'!$F$2:$EE$2,BU$4,'SPACELOG 8 BP'!$F$7:$EE$7)+SUMIF('SPACELOG 9 BP'!$F$2:$EE$2,BU$4,'SPACELOG 9 BP'!$F$7:$EE$7)+SUMIF('SPACELOG 10 BP'!$F$2:$EE$2,BU$4,'SPACELOG 10 BP'!$F$7:$EE$7)+SUMIF('SPACELOG 11 BP'!$F$2:$EE$2,BU$4,'SPACELOG 11 BP'!$F$7:$EE$7)+SUMIF('SPACELOG 12 BP'!$F$2:$EE$2,BU$4,'SPACELOG 12 BP'!$F$7:$EE$7)</f>
        <v>128135</v>
      </c>
      <c r="BV7" s="33">
        <f>SUMIF('reporting montigny'!$F$2:$EE$2,BV$4,'reporting montigny'!$F$7:$EE$7)+SUMIF('reporting boissy'!$F$2:$EE$2,BV$4,'reporting boissy'!$F$7:$EE$7)+SUMIF('reporting moussy'!$F$2:$EE$2,BV$4,'reporting moussy'!$F$7:$EE$7)+SUMIF('reporting trappes'!$F$2:$EE$2,BV$4,'reporting trappes'!$F$7:$EE$7)+SUMIF('SPACELOG 5 BP'!$F$2:$EE$2,BV$4,'SPACELOG 5 BP'!$F$7:$EE$7)+SUMIF('SPACELOG 6 BP'!$F$2:$EE$2,BV$4,'SPACELOG 6 BP'!$F$7:$EE$7)+SUMIF('SPACELOG 7 BP'!$F$2:$EE$2,BV$4,'SPACELOG 7 BP'!$F$7:$EE$7)+SUMIF('SPACELOG 8 BP'!$F$2:$EE$2,BV$4,'SPACELOG 8 BP'!$F$7:$EE$7)+SUMIF('SPACELOG 9 BP'!$F$2:$EE$2,BV$4,'SPACELOG 9 BP'!$F$7:$EE$7)+SUMIF('SPACELOG 10 BP'!$F$2:$EE$2,BV$4,'SPACELOG 10 BP'!$F$7:$EE$7)+SUMIF('SPACELOG 11 BP'!$F$2:$EE$2,BV$4,'SPACELOG 11 BP'!$F$7:$EE$7)+SUMIF('SPACELOG 12 BP'!$F$2:$EE$2,BV$4,'SPACELOG 12 BP'!$F$7:$EE$7)</f>
        <v>128135</v>
      </c>
      <c r="BW7" s="33">
        <f>SUMIF('reporting montigny'!$F$2:$EE$2,BW$4,'reporting montigny'!$F$7:$EE$7)+SUMIF('reporting boissy'!$F$2:$EE$2,BW$4,'reporting boissy'!$F$7:$EE$7)+SUMIF('reporting moussy'!$F$2:$EE$2,BW$4,'reporting moussy'!$F$7:$EE$7)+SUMIF('reporting trappes'!$F$2:$EE$2,BW$4,'reporting trappes'!$F$7:$EE$7)+SUMIF('SPACELOG 5 BP'!$F$2:$EE$2,BW$4,'SPACELOG 5 BP'!$F$7:$EE$7)+SUMIF('SPACELOG 6 BP'!$F$2:$EE$2,BW$4,'SPACELOG 6 BP'!$F$7:$EE$7)+SUMIF('SPACELOG 7 BP'!$F$2:$EE$2,BW$4,'SPACELOG 7 BP'!$F$7:$EE$7)+SUMIF('SPACELOG 8 BP'!$F$2:$EE$2,BW$4,'SPACELOG 8 BP'!$F$7:$EE$7)+SUMIF('SPACELOG 9 BP'!$F$2:$EE$2,BW$4,'SPACELOG 9 BP'!$F$7:$EE$7)+SUMIF('SPACELOG 10 BP'!$F$2:$EE$2,BW$4,'SPACELOG 10 BP'!$F$7:$EE$7)+SUMIF('SPACELOG 11 BP'!$F$2:$EE$2,BW$4,'SPACELOG 11 BP'!$F$7:$EE$7)+SUMIF('SPACELOG 12 BP'!$F$2:$EE$2,BW$4,'SPACELOG 12 BP'!$F$7:$EE$7)</f>
        <v>128135</v>
      </c>
      <c r="BX7" s="33">
        <f>SUMIF('reporting montigny'!$F$2:$EE$2,BX$4,'reporting montigny'!$F$7:$EE$7)+SUMIF('reporting boissy'!$F$2:$EE$2,BX$4,'reporting boissy'!$F$7:$EE$7)+SUMIF('reporting moussy'!$F$2:$EE$2,BX$4,'reporting moussy'!$F$7:$EE$7)+SUMIF('reporting trappes'!$F$2:$EE$2,BX$4,'reporting trappes'!$F$7:$EE$7)+SUMIF('SPACELOG 5 BP'!$F$2:$EE$2,BX$4,'SPACELOG 5 BP'!$F$7:$EE$7)+SUMIF('SPACELOG 6 BP'!$F$2:$EE$2,BX$4,'SPACELOG 6 BP'!$F$7:$EE$7)+SUMIF('SPACELOG 7 BP'!$F$2:$EE$2,BX$4,'SPACELOG 7 BP'!$F$7:$EE$7)+SUMIF('SPACELOG 8 BP'!$F$2:$EE$2,BX$4,'SPACELOG 8 BP'!$F$7:$EE$7)+SUMIF('SPACELOG 9 BP'!$F$2:$EE$2,BX$4,'SPACELOG 9 BP'!$F$7:$EE$7)+SUMIF('SPACELOG 10 BP'!$F$2:$EE$2,BX$4,'SPACELOG 10 BP'!$F$7:$EE$7)+SUMIF('SPACELOG 11 BP'!$F$2:$EE$2,BX$4,'SPACELOG 11 BP'!$F$7:$EE$7)+SUMIF('SPACELOG 12 BP'!$F$2:$EE$2,BX$4,'SPACELOG 12 BP'!$F$7:$EE$7)</f>
        <v>128135</v>
      </c>
      <c r="BY7" s="33">
        <f>SUMIF('reporting montigny'!$F$2:$EE$2,BY$4,'reporting montigny'!$F$7:$EE$7)+SUMIF('reporting boissy'!$F$2:$EE$2,BY$4,'reporting boissy'!$F$7:$EE$7)+SUMIF('reporting moussy'!$F$2:$EE$2,BY$4,'reporting moussy'!$F$7:$EE$7)+SUMIF('reporting trappes'!$F$2:$EE$2,BY$4,'reporting trappes'!$F$7:$EE$7)+SUMIF('SPACELOG 5 BP'!$F$2:$EE$2,BY$4,'SPACELOG 5 BP'!$F$7:$EE$7)+SUMIF('SPACELOG 6 BP'!$F$2:$EE$2,BY$4,'SPACELOG 6 BP'!$F$7:$EE$7)+SUMIF('SPACELOG 7 BP'!$F$2:$EE$2,BY$4,'SPACELOG 7 BP'!$F$7:$EE$7)+SUMIF('SPACELOG 8 BP'!$F$2:$EE$2,BY$4,'SPACELOG 8 BP'!$F$7:$EE$7)+SUMIF('SPACELOG 9 BP'!$F$2:$EE$2,BY$4,'SPACELOG 9 BP'!$F$7:$EE$7)+SUMIF('SPACELOG 10 BP'!$F$2:$EE$2,BY$4,'SPACELOG 10 BP'!$F$7:$EE$7)+SUMIF('SPACELOG 11 BP'!$F$2:$EE$2,BY$4,'SPACELOG 11 BP'!$F$7:$EE$7)+SUMIF('SPACELOG 12 BP'!$F$2:$EE$2,BY$4,'SPACELOG 12 BP'!$F$7:$EE$7)</f>
        <v>128135</v>
      </c>
      <c r="BZ7" s="33">
        <f>SUMIF('reporting montigny'!$F$2:$EE$2,BZ$4,'reporting montigny'!$F$7:$EE$7)+SUMIF('reporting boissy'!$F$2:$EE$2,BZ$4,'reporting boissy'!$F$7:$EE$7)+SUMIF('reporting moussy'!$F$2:$EE$2,BZ$4,'reporting moussy'!$F$7:$EE$7)+SUMIF('reporting trappes'!$F$2:$EE$2,BZ$4,'reporting trappes'!$F$7:$EE$7)+SUMIF('SPACELOG 5 BP'!$F$2:$EE$2,BZ$4,'SPACELOG 5 BP'!$F$7:$EE$7)+SUMIF('SPACELOG 6 BP'!$F$2:$EE$2,BZ$4,'SPACELOG 6 BP'!$F$7:$EE$7)+SUMIF('SPACELOG 7 BP'!$F$2:$EE$2,BZ$4,'SPACELOG 7 BP'!$F$7:$EE$7)+SUMIF('SPACELOG 8 BP'!$F$2:$EE$2,BZ$4,'SPACELOG 8 BP'!$F$7:$EE$7)+SUMIF('SPACELOG 9 BP'!$F$2:$EE$2,BZ$4,'SPACELOG 9 BP'!$F$7:$EE$7)+SUMIF('SPACELOG 10 BP'!$F$2:$EE$2,BZ$4,'SPACELOG 10 BP'!$F$7:$EE$7)+SUMIF('SPACELOG 11 BP'!$F$2:$EE$2,BZ$4,'SPACELOG 11 BP'!$F$7:$EE$7)+SUMIF('SPACELOG 12 BP'!$F$2:$EE$2,BZ$4,'SPACELOG 12 BP'!$F$7:$EE$7)</f>
        <v>128135</v>
      </c>
      <c r="CA7" s="33">
        <f>SUMIF('reporting montigny'!$F$2:$EE$2,CA$4,'reporting montigny'!$F$7:$EE$7)+SUMIF('reporting boissy'!$F$2:$EE$2,CA$4,'reporting boissy'!$F$7:$EE$7)+SUMIF('reporting moussy'!$F$2:$EE$2,CA$4,'reporting moussy'!$F$7:$EE$7)+SUMIF('reporting trappes'!$F$2:$EE$2,CA$4,'reporting trappes'!$F$7:$EE$7)+SUMIF('SPACELOG 5 BP'!$F$2:$EE$2,CA$4,'SPACELOG 5 BP'!$F$7:$EE$7)+SUMIF('SPACELOG 6 BP'!$F$2:$EE$2,CA$4,'SPACELOG 6 BP'!$F$7:$EE$7)+SUMIF('SPACELOG 7 BP'!$F$2:$EE$2,CA$4,'SPACELOG 7 BP'!$F$7:$EE$7)+SUMIF('SPACELOG 8 BP'!$F$2:$EE$2,CA$4,'SPACELOG 8 BP'!$F$7:$EE$7)+SUMIF('SPACELOG 9 BP'!$F$2:$EE$2,CA$4,'SPACELOG 9 BP'!$F$7:$EE$7)+SUMIF('SPACELOG 10 BP'!$F$2:$EE$2,CA$4,'SPACELOG 10 BP'!$F$7:$EE$7)+SUMIF('SPACELOG 11 BP'!$F$2:$EE$2,CA$4,'SPACELOG 11 BP'!$F$7:$EE$7)+SUMIF('SPACELOG 12 BP'!$F$2:$EE$2,CA$4,'SPACELOG 12 BP'!$F$7:$EE$7)</f>
        <v>128135</v>
      </c>
      <c r="CB7" s="33">
        <f>SUMIF('reporting montigny'!$F$2:$EE$2,CB$4,'reporting montigny'!$F$7:$EE$7)+SUMIF('reporting boissy'!$F$2:$EE$2,CB$4,'reporting boissy'!$F$7:$EE$7)+SUMIF('reporting moussy'!$F$2:$EE$2,CB$4,'reporting moussy'!$F$7:$EE$7)+SUMIF('reporting trappes'!$F$2:$EE$2,CB$4,'reporting trappes'!$F$7:$EE$7)+SUMIF('SPACELOG 5 BP'!$F$2:$EE$2,CB$4,'SPACELOG 5 BP'!$F$7:$EE$7)+SUMIF('SPACELOG 6 BP'!$F$2:$EE$2,CB$4,'SPACELOG 6 BP'!$F$7:$EE$7)+SUMIF('SPACELOG 7 BP'!$F$2:$EE$2,CB$4,'SPACELOG 7 BP'!$F$7:$EE$7)+SUMIF('SPACELOG 8 BP'!$F$2:$EE$2,CB$4,'SPACELOG 8 BP'!$F$7:$EE$7)+SUMIF('SPACELOG 9 BP'!$F$2:$EE$2,CB$4,'SPACELOG 9 BP'!$F$7:$EE$7)+SUMIF('SPACELOG 10 BP'!$F$2:$EE$2,CB$4,'SPACELOG 10 BP'!$F$7:$EE$7)+SUMIF('SPACELOG 11 BP'!$F$2:$EE$2,CB$4,'SPACELOG 11 BP'!$F$7:$EE$7)+SUMIF('SPACELOG 12 BP'!$F$2:$EE$2,CB$4,'SPACELOG 12 BP'!$F$7:$EE$7)</f>
        <v>128135</v>
      </c>
      <c r="CC7" s="33">
        <f>SUMIF('reporting montigny'!$F$2:$EE$2,CC$4,'reporting montigny'!$F$7:$EE$7)+SUMIF('reporting boissy'!$F$2:$EE$2,CC$4,'reporting boissy'!$F$7:$EE$7)+SUMIF('reporting moussy'!$F$2:$EE$2,CC$4,'reporting moussy'!$F$7:$EE$7)+SUMIF('reporting trappes'!$F$2:$EE$2,CC$4,'reporting trappes'!$F$7:$EE$7)+SUMIF('SPACELOG 5 BP'!$F$2:$EE$2,CC$4,'SPACELOG 5 BP'!$F$7:$EE$7)+SUMIF('SPACELOG 6 BP'!$F$2:$EE$2,CC$4,'SPACELOG 6 BP'!$F$7:$EE$7)+SUMIF('SPACELOG 7 BP'!$F$2:$EE$2,CC$4,'SPACELOG 7 BP'!$F$7:$EE$7)+SUMIF('SPACELOG 8 BP'!$F$2:$EE$2,CC$4,'SPACELOG 8 BP'!$F$7:$EE$7)+SUMIF('SPACELOG 9 BP'!$F$2:$EE$2,CC$4,'SPACELOG 9 BP'!$F$7:$EE$7)+SUMIF('SPACELOG 10 BP'!$F$2:$EE$2,CC$4,'SPACELOG 10 BP'!$F$7:$EE$7)+SUMIF('SPACELOG 11 BP'!$F$2:$EE$2,CC$4,'SPACELOG 11 BP'!$F$7:$EE$7)+SUMIF('SPACELOG 12 BP'!$F$2:$EE$2,CC$4,'SPACELOG 12 BP'!$F$7:$EE$7)</f>
        <v>128135</v>
      </c>
      <c r="CD7" s="33">
        <f>SUMIF('reporting montigny'!$F$2:$EE$2,CD$4,'reporting montigny'!$F$7:$EE$7)+SUMIF('reporting boissy'!$F$2:$EE$2,CD$4,'reporting boissy'!$F$7:$EE$7)+SUMIF('reporting moussy'!$F$2:$EE$2,CD$4,'reporting moussy'!$F$7:$EE$7)+SUMIF('reporting trappes'!$F$2:$EE$2,CD$4,'reporting trappes'!$F$7:$EE$7)+SUMIF('SPACELOG 5 BP'!$F$2:$EE$2,CD$4,'SPACELOG 5 BP'!$F$7:$EE$7)+SUMIF('SPACELOG 6 BP'!$F$2:$EE$2,CD$4,'SPACELOG 6 BP'!$F$7:$EE$7)+SUMIF('SPACELOG 7 BP'!$F$2:$EE$2,CD$4,'SPACELOG 7 BP'!$F$7:$EE$7)+SUMIF('SPACELOG 8 BP'!$F$2:$EE$2,CD$4,'SPACELOG 8 BP'!$F$7:$EE$7)+SUMIF('SPACELOG 9 BP'!$F$2:$EE$2,CD$4,'SPACELOG 9 BP'!$F$7:$EE$7)+SUMIF('SPACELOG 10 BP'!$F$2:$EE$2,CD$4,'SPACELOG 10 BP'!$F$7:$EE$7)+SUMIF('SPACELOG 11 BP'!$F$2:$EE$2,CD$4,'SPACELOG 11 BP'!$F$7:$EE$7)+SUMIF('SPACELOG 12 BP'!$F$2:$EE$2,CD$4,'SPACELOG 12 BP'!$F$7:$EE$7)</f>
        <v>128135</v>
      </c>
      <c r="CE7" s="393">
        <f t="shared" si="110"/>
        <v>1537620</v>
      </c>
      <c r="CF7" s="33">
        <f>SUMIF('reporting montigny'!$F$2:$EE$2,CF$4,'reporting montigny'!$F$7:$EE$7)+SUMIF('reporting boissy'!$F$2:$EE$2,CF$4,'reporting boissy'!$F$7:$EE$7)+SUMIF('reporting moussy'!$F$2:$EE$2,CF$4,'reporting moussy'!$F$7:$EE$7)+SUMIF('reporting trappes'!$F$2:$EE$2,CF$4,'reporting trappes'!$F$7:$EE$7)+SUMIF('SPACELOG 5 BP'!$F$2:$EE$2,CF$4,'SPACELOG 5 BP'!$F$7:$EE$7)+SUMIF('SPACELOG 6 BP'!$F$2:$EE$2,CF$4,'SPACELOG 6 BP'!$F$7:$EE$7)+SUMIF('SPACELOG 7 BP'!$F$2:$EE$2,CF$4,'SPACELOG 7 BP'!$F$7:$EE$7)+SUMIF('SPACELOG 8 BP'!$F$2:$EE$2,CF$4,'SPACELOG 8 BP'!$F$7:$EE$7)+SUMIF('SPACELOG 9 BP'!$F$2:$EE$2,CF$4,'SPACELOG 9 BP'!$F$7:$EE$7)+SUMIF('SPACELOG 10 BP'!$F$2:$EE$2,CF$4,'SPACELOG 10 BP'!$F$7:$EE$7)+SUMIF('SPACELOG 11 BP'!$F$2:$EE$2,CF$4,'SPACELOG 11 BP'!$F$7:$EE$7)+SUMIF('SPACELOG 12 BP'!$F$2:$EE$2,CF$4,'SPACELOG 12 BP'!$F$7:$EE$7)</f>
        <v>128135</v>
      </c>
      <c r="CG7" s="33">
        <f>SUMIF('reporting montigny'!$F$2:$EE$2,CG$4,'reporting montigny'!$F$7:$EE$7)+SUMIF('reporting boissy'!$F$2:$EE$2,CG$4,'reporting boissy'!$F$7:$EE$7)+SUMIF('reporting moussy'!$F$2:$EE$2,CG$4,'reporting moussy'!$F$7:$EE$7)+SUMIF('reporting trappes'!$F$2:$EE$2,CG$4,'reporting trappes'!$F$7:$EE$7)+SUMIF('SPACELOG 5 BP'!$F$2:$EE$2,CG$4,'SPACELOG 5 BP'!$F$7:$EE$7)+SUMIF('SPACELOG 6 BP'!$F$2:$EE$2,CG$4,'SPACELOG 6 BP'!$F$7:$EE$7)+SUMIF('SPACELOG 7 BP'!$F$2:$EE$2,CG$4,'SPACELOG 7 BP'!$F$7:$EE$7)+SUMIF('SPACELOG 8 BP'!$F$2:$EE$2,CG$4,'SPACELOG 8 BP'!$F$7:$EE$7)+SUMIF('SPACELOG 9 BP'!$F$2:$EE$2,CG$4,'SPACELOG 9 BP'!$F$7:$EE$7)+SUMIF('SPACELOG 10 BP'!$F$2:$EE$2,CG$4,'SPACELOG 10 BP'!$F$7:$EE$7)+SUMIF('SPACELOG 11 BP'!$F$2:$EE$2,CG$4,'SPACELOG 11 BP'!$F$7:$EE$7)+SUMIF('SPACELOG 12 BP'!$F$2:$EE$2,CG$4,'SPACELOG 12 BP'!$F$7:$EE$7)</f>
        <v>128135</v>
      </c>
      <c r="CH7" s="33">
        <f>SUMIF('reporting montigny'!$F$2:$EE$2,CH$4,'reporting montigny'!$F$7:$EE$7)+SUMIF('reporting boissy'!$F$2:$EE$2,CH$4,'reporting boissy'!$F$7:$EE$7)+SUMIF('reporting moussy'!$F$2:$EE$2,CH$4,'reporting moussy'!$F$7:$EE$7)+SUMIF('reporting trappes'!$F$2:$EE$2,CH$4,'reporting trappes'!$F$7:$EE$7)+SUMIF('SPACELOG 5 BP'!$F$2:$EE$2,CH$4,'SPACELOG 5 BP'!$F$7:$EE$7)+SUMIF('SPACELOG 6 BP'!$F$2:$EE$2,CH$4,'SPACELOG 6 BP'!$F$7:$EE$7)+SUMIF('SPACELOG 7 BP'!$F$2:$EE$2,CH$4,'SPACELOG 7 BP'!$F$7:$EE$7)+SUMIF('SPACELOG 8 BP'!$F$2:$EE$2,CH$4,'SPACELOG 8 BP'!$F$7:$EE$7)+SUMIF('SPACELOG 9 BP'!$F$2:$EE$2,CH$4,'SPACELOG 9 BP'!$F$7:$EE$7)+SUMIF('SPACELOG 10 BP'!$F$2:$EE$2,CH$4,'SPACELOG 10 BP'!$F$7:$EE$7)+SUMIF('SPACELOG 11 BP'!$F$2:$EE$2,CH$4,'SPACELOG 11 BP'!$F$7:$EE$7)+SUMIF('SPACELOG 12 BP'!$F$2:$EE$2,CH$4,'SPACELOG 12 BP'!$F$7:$EE$7)</f>
        <v>128135</v>
      </c>
      <c r="CI7" s="33">
        <f>SUMIF('reporting montigny'!$F$2:$EE$2,CI$4,'reporting montigny'!$F$7:$EE$7)+SUMIF('reporting boissy'!$F$2:$EE$2,CI$4,'reporting boissy'!$F$7:$EE$7)+SUMIF('reporting moussy'!$F$2:$EE$2,CI$4,'reporting moussy'!$F$7:$EE$7)+SUMIF('reporting trappes'!$F$2:$EE$2,CI$4,'reporting trappes'!$F$7:$EE$7)+SUMIF('SPACELOG 5 BP'!$F$2:$EE$2,CI$4,'SPACELOG 5 BP'!$F$7:$EE$7)+SUMIF('SPACELOG 6 BP'!$F$2:$EE$2,CI$4,'SPACELOG 6 BP'!$F$7:$EE$7)+SUMIF('SPACELOG 7 BP'!$F$2:$EE$2,CI$4,'SPACELOG 7 BP'!$F$7:$EE$7)+SUMIF('SPACELOG 8 BP'!$F$2:$EE$2,CI$4,'SPACELOG 8 BP'!$F$7:$EE$7)+SUMIF('SPACELOG 9 BP'!$F$2:$EE$2,CI$4,'SPACELOG 9 BP'!$F$7:$EE$7)+SUMIF('SPACELOG 10 BP'!$F$2:$EE$2,CI$4,'SPACELOG 10 BP'!$F$7:$EE$7)+SUMIF('SPACELOG 11 BP'!$F$2:$EE$2,CI$4,'SPACELOG 11 BP'!$F$7:$EE$7)+SUMIF('SPACELOG 12 BP'!$F$2:$EE$2,CI$4,'SPACELOG 12 BP'!$F$7:$EE$7)</f>
        <v>128135</v>
      </c>
      <c r="CJ7" s="33">
        <f>SUMIF('reporting montigny'!$F$2:$EE$2,CJ$4,'reporting montigny'!$F$7:$EE$7)+SUMIF('reporting boissy'!$F$2:$EE$2,CJ$4,'reporting boissy'!$F$7:$EE$7)+SUMIF('reporting moussy'!$F$2:$EE$2,CJ$4,'reporting moussy'!$F$7:$EE$7)+SUMIF('reporting trappes'!$F$2:$EE$2,CJ$4,'reporting trappes'!$F$7:$EE$7)+SUMIF('SPACELOG 5 BP'!$F$2:$EE$2,CJ$4,'SPACELOG 5 BP'!$F$7:$EE$7)+SUMIF('SPACELOG 6 BP'!$F$2:$EE$2,CJ$4,'SPACELOG 6 BP'!$F$7:$EE$7)+SUMIF('SPACELOG 7 BP'!$F$2:$EE$2,CJ$4,'SPACELOG 7 BP'!$F$7:$EE$7)+SUMIF('SPACELOG 8 BP'!$F$2:$EE$2,CJ$4,'SPACELOG 8 BP'!$F$7:$EE$7)+SUMIF('SPACELOG 9 BP'!$F$2:$EE$2,CJ$4,'SPACELOG 9 BP'!$F$7:$EE$7)+SUMIF('SPACELOG 10 BP'!$F$2:$EE$2,CJ$4,'SPACELOG 10 BP'!$F$7:$EE$7)+SUMIF('SPACELOG 11 BP'!$F$2:$EE$2,CJ$4,'SPACELOG 11 BP'!$F$7:$EE$7)+SUMIF('SPACELOG 12 BP'!$F$2:$EE$2,CJ$4,'SPACELOG 12 BP'!$F$7:$EE$7)</f>
        <v>128135</v>
      </c>
      <c r="CK7" s="33">
        <f>SUMIF('reporting montigny'!$F$2:$EE$2,CK$4,'reporting montigny'!$F$7:$EE$7)+SUMIF('reporting boissy'!$F$2:$EE$2,CK$4,'reporting boissy'!$F$7:$EE$7)+SUMIF('reporting moussy'!$F$2:$EE$2,CK$4,'reporting moussy'!$F$7:$EE$7)+SUMIF('reporting trappes'!$F$2:$EE$2,CK$4,'reporting trappes'!$F$7:$EE$7)+SUMIF('SPACELOG 5 BP'!$F$2:$EE$2,CK$4,'SPACELOG 5 BP'!$F$7:$EE$7)+SUMIF('SPACELOG 6 BP'!$F$2:$EE$2,CK$4,'SPACELOG 6 BP'!$F$7:$EE$7)+SUMIF('SPACELOG 7 BP'!$F$2:$EE$2,CK$4,'SPACELOG 7 BP'!$F$7:$EE$7)+SUMIF('SPACELOG 8 BP'!$F$2:$EE$2,CK$4,'SPACELOG 8 BP'!$F$7:$EE$7)+SUMIF('SPACELOG 9 BP'!$F$2:$EE$2,CK$4,'SPACELOG 9 BP'!$F$7:$EE$7)+SUMIF('SPACELOG 10 BP'!$F$2:$EE$2,CK$4,'SPACELOG 10 BP'!$F$7:$EE$7)+SUMIF('SPACELOG 11 BP'!$F$2:$EE$2,CK$4,'SPACELOG 11 BP'!$F$7:$EE$7)+SUMIF('SPACELOG 12 BP'!$F$2:$EE$2,CK$4,'SPACELOG 12 BP'!$F$7:$EE$7)</f>
        <v>128135</v>
      </c>
      <c r="CL7" s="33">
        <f>SUMIF('reporting montigny'!$F$2:$EE$2,CL$4,'reporting montigny'!$F$7:$EE$7)+SUMIF('reporting boissy'!$F$2:$EE$2,CL$4,'reporting boissy'!$F$7:$EE$7)+SUMIF('reporting moussy'!$F$2:$EE$2,CL$4,'reporting moussy'!$F$7:$EE$7)+SUMIF('reporting trappes'!$F$2:$EE$2,CL$4,'reporting trappes'!$F$7:$EE$7)+SUMIF('SPACELOG 5 BP'!$F$2:$EE$2,CL$4,'SPACELOG 5 BP'!$F$7:$EE$7)+SUMIF('SPACELOG 6 BP'!$F$2:$EE$2,CL$4,'SPACELOG 6 BP'!$F$7:$EE$7)+SUMIF('SPACELOG 7 BP'!$F$2:$EE$2,CL$4,'SPACELOG 7 BP'!$F$7:$EE$7)+SUMIF('SPACELOG 8 BP'!$F$2:$EE$2,CL$4,'SPACELOG 8 BP'!$F$7:$EE$7)+SUMIF('SPACELOG 9 BP'!$F$2:$EE$2,CL$4,'SPACELOG 9 BP'!$F$7:$EE$7)+SUMIF('SPACELOG 10 BP'!$F$2:$EE$2,CL$4,'SPACELOG 10 BP'!$F$7:$EE$7)+SUMIF('SPACELOG 11 BP'!$F$2:$EE$2,CL$4,'SPACELOG 11 BP'!$F$7:$EE$7)+SUMIF('SPACELOG 12 BP'!$F$2:$EE$2,CL$4,'SPACELOG 12 BP'!$F$7:$EE$7)</f>
        <v>128135</v>
      </c>
      <c r="CM7" s="33">
        <f>SUMIF('reporting montigny'!$F$2:$EE$2,CM$4,'reporting montigny'!$F$7:$EE$7)+SUMIF('reporting boissy'!$F$2:$EE$2,CM$4,'reporting boissy'!$F$7:$EE$7)+SUMIF('reporting moussy'!$F$2:$EE$2,CM$4,'reporting moussy'!$F$7:$EE$7)+SUMIF('reporting trappes'!$F$2:$EE$2,CM$4,'reporting trappes'!$F$7:$EE$7)+SUMIF('SPACELOG 5 BP'!$F$2:$EE$2,CM$4,'SPACELOG 5 BP'!$F$7:$EE$7)+SUMIF('SPACELOG 6 BP'!$F$2:$EE$2,CM$4,'SPACELOG 6 BP'!$F$7:$EE$7)+SUMIF('SPACELOG 7 BP'!$F$2:$EE$2,CM$4,'SPACELOG 7 BP'!$F$7:$EE$7)+SUMIF('SPACELOG 8 BP'!$F$2:$EE$2,CM$4,'SPACELOG 8 BP'!$F$7:$EE$7)+SUMIF('SPACELOG 9 BP'!$F$2:$EE$2,CM$4,'SPACELOG 9 BP'!$F$7:$EE$7)+SUMIF('SPACELOG 10 BP'!$F$2:$EE$2,CM$4,'SPACELOG 10 BP'!$F$7:$EE$7)+SUMIF('SPACELOG 11 BP'!$F$2:$EE$2,CM$4,'SPACELOG 11 BP'!$F$7:$EE$7)+SUMIF('SPACELOG 12 BP'!$F$2:$EE$2,CM$4,'SPACELOG 12 BP'!$F$7:$EE$7)</f>
        <v>128135</v>
      </c>
      <c r="CN7" s="33">
        <f>SUMIF('reporting montigny'!$F$2:$EE$2,CN$4,'reporting montigny'!$F$7:$EE$7)+SUMIF('reporting boissy'!$F$2:$EE$2,CN$4,'reporting boissy'!$F$7:$EE$7)+SUMIF('reporting moussy'!$F$2:$EE$2,CN$4,'reporting moussy'!$F$7:$EE$7)+SUMIF('reporting trappes'!$F$2:$EE$2,CN$4,'reporting trappes'!$F$7:$EE$7)+SUMIF('SPACELOG 5 BP'!$F$2:$EE$2,CN$4,'SPACELOG 5 BP'!$F$7:$EE$7)+SUMIF('SPACELOG 6 BP'!$F$2:$EE$2,CN$4,'SPACELOG 6 BP'!$F$7:$EE$7)+SUMIF('SPACELOG 7 BP'!$F$2:$EE$2,CN$4,'SPACELOG 7 BP'!$F$7:$EE$7)+SUMIF('SPACELOG 8 BP'!$F$2:$EE$2,CN$4,'SPACELOG 8 BP'!$F$7:$EE$7)+SUMIF('SPACELOG 9 BP'!$F$2:$EE$2,CN$4,'SPACELOG 9 BP'!$F$7:$EE$7)+SUMIF('SPACELOG 10 BP'!$F$2:$EE$2,CN$4,'SPACELOG 10 BP'!$F$7:$EE$7)+SUMIF('SPACELOG 11 BP'!$F$2:$EE$2,CN$4,'SPACELOG 11 BP'!$F$7:$EE$7)+SUMIF('SPACELOG 12 BP'!$F$2:$EE$2,CN$4,'SPACELOG 12 BP'!$F$7:$EE$7)</f>
        <v>128135</v>
      </c>
      <c r="CO7" s="33">
        <f>SUMIF('reporting montigny'!$F$2:$EE$2,CO$4,'reporting montigny'!$F$7:$EE$7)+SUMIF('reporting boissy'!$F$2:$EE$2,CO$4,'reporting boissy'!$F$7:$EE$7)+SUMIF('reporting moussy'!$F$2:$EE$2,CO$4,'reporting moussy'!$F$7:$EE$7)+SUMIF('reporting trappes'!$F$2:$EE$2,CO$4,'reporting trappes'!$F$7:$EE$7)+SUMIF('SPACELOG 5 BP'!$F$2:$EE$2,CO$4,'SPACELOG 5 BP'!$F$7:$EE$7)+SUMIF('SPACELOG 6 BP'!$F$2:$EE$2,CO$4,'SPACELOG 6 BP'!$F$7:$EE$7)+SUMIF('SPACELOG 7 BP'!$F$2:$EE$2,CO$4,'SPACELOG 7 BP'!$F$7:$EE$7)+SUMIF('SPACELOG 8 BP'!$F$2:$EE$2,CO$4,'SPACELOG 8 BP'!$F$7:$EE$7)+SUMIF('SPACELOG 9 BP'!$F$2:$EE$2,CO$4,'SPACELOG 9 BP'!$F$7:$EE$7)+SUMIF('SPACELOG 10 BP'!$F$2:$EE$2,CO$4,'SPACELOG 10 BP'!$F$7:$EE$7)+SUMIF('SPACELOG 11 BP'!$F$2:$EE$2,CO$4,'SPACELOG 11 BP'!$F$7:$EE$7)+SUMIF('SPACELOG 12 BP'!$F$2:$EE$2,CO$4,'SPACELOG 12 BP'!$F$7:$EE$7)</f>
        <v>128135</v>
      </c>
      <c r="CP7" s="33">
        <f>SUMIF('reporting montigny'!$F$2:$EE$2,CP$4,'reporting montigny'!$F$7:$EE$7)+SUMIF('reporting boissy'!$F$2:$EE$2,CP$4,'reporting boissy'!$F$7:$EE$7)+SUMIF('reporting moussy'!$F$2:$EE$2,CP$4,'reporting moussy'!$F$7:$EE$7)+SUMIF('reporting trappes'!$F$2:$EE$2,CP$4,'reporting trappes'!$F$7:$EE$7)+SUMIF('SPACELOG 5 BP'!$F$2:$EE$2,CP$4,'SPACELOG 5 BP'!$F$7:$EE$7)+SUMIF('SPACELOG 6 BP'!$F$2:$EE$2,CP$4,'SPACELOG 6 BP'!$F$7:$EE$7)+SUMIF('SPACELOG 7 BP'!$F$2:$EE$2,CP$4,'SPACELOG 7 BP'!$F$7:$EE$7)+SUMIF('SPACELOG 8 BP'!$F$2:$EE$2,CP$4,'SPACELOG 8 BP'!$F$7:$EE$7)+SUMIF('SPACELOG 9 BP'!$F$2:$EE$2,CP$4,'SPACELOG 9 BP'!$F$7:$EE$7)+SUMIF('SPACELOG 10 BP'!$F$2:$EE$2,CP$4,'SPACELOG 10 BP'!$F$7:$EE$7)+SUMIF('SPACELOG 11 BP'!$F$2:$EE$2,CP$4,'SPACELOG 11 BP'!$F$7:$EE$7)+SUMIF('SPACELOG 12 BP'!$F$2:$EE$2,CP$4,'SPACELOG 12 BP'!$F$7:$EE$7)</f>
        <v>128135</v>
      </c>
      <c r="CQ7" s="33">
        <f>SUMIF('reporting montigny'!$F$2:$EE$2,CQ$4,'reporting montigny'!$F$7:$EE$7)+SUMIF('reporting boissy'!$F$2:$EE$2,CQ$4,'reporting boissy'!$F$7:$EE$7)+SUMIF('reporting moussy'!$F$2:$EE$2,CQ$4,'reporting moussy'!$F$7:$EE$7)+SUMIF('reporting trappes'!$F$2:$EE$2,CQ$4,'reporting trappes'!$F$7:$EE$7)+SUMIF('SPACELOG 5 BP'!$F$2:$EE$2,CQ$4,'SPACELOG 5 BP'!$F$7:$EE$7)+SUMIF('SPACELOG 6 BP'!$F$2:$EE$2,CQ$4,'SPACELOG 6 BP'!$F$7:$EE$7)+SUMIF('SPACELOG 7 BP'!$F$2:$EE$2,CQ$4,'SPACELOG 7 BP'!$F$7:$EE$7)+SUMIF('SPACELOG 8 BP'!$F$2:$EE$2,CQ$4,'SPACELOG 8 BP'!$F$7:$EE$7)+SUMIF('SPACELOG 9 BP'!$F$2:$EE$2,CQ$4,'SPACELOG 9 BP'!$F$7:$EE$7)+SUMIF('SPACELOG 10 BP'!$F$2:$EE$2,CQ$4,'SPACELOG 10 BP'!$F$7:$EE$7)+SUMIF('SPACELOG 11 BP'!$F$2:$EE$2,CQ$4,'SPACELOG 11 BP'!$F$7:$EE$7)+SUMIF('SPACELOG 12 BP'!$F$2:$EE$2,CQ$4,'SPACELOG 12 BP'!$F$7:$EE$7)</f>
        <v>128135</v>
      </c>
      <c r="CR7" s="393">
        <f t="shared" si="111"/>
        <v>1537620</v>
      </c>
      <c r="CS7" s="33">
        <f>SUMIF('reporting montigny'!$F$2:$EE$2,CS$4,'reporting montigny'!$F$7:$EE$7)+SUMIF('reporting boissy'!$F$2:$EE$2,CS$4,'reporting boissy'!$F$7:$EE$7)+SUMIF('reporting moussy'!$F$2:$EE$2,CS$4,'reporting moussy'!$F$7:$EE$7)+SUMIF('reporting trappes'!$F$2:$EE$2,CS$4,'reporting trappes'!$F$7:$EE$7)+SUMIF('SPACELOG 5 BP'!$F$2:$EE$2,CS$4,'SPACELOG 5 BP'!$F$7:$EE$7)+SUMIF('SPACELOG 6 BP'!$F$2:$EE$2,CS$4,'SPACELOG 6 BP'!$F$7:$EE$7)+SUMIF('SPACELOG 7 BP'!$F$2:$EE$2,CS$4,'SPACELOG 7 BP'!$F$7:$EE$7)+SUMIF('SPACELOG 8 BP'!$F$2:$EE$2,CS$4,'SPACELOG 8 BP'!$F$7:$EE$7)+SUMIF('SPACELOG 9 BP'!$F$2:$EE$2,CS$4,'SPACELOG 9 BP'!$F$7:$EE$7)+SUMIF('SPACELOG 10 BP'!$F$2:$EE$2,CS$4,'SPACELOG 10 BP'!$F$7:$EE$7)+SUMIF('SPACELOG 11 BP'!$F$2:$EE$2,CS$4,'SPACELOG 11 BP'!$F$7:$EE$7)+SUMIF('SPACELOG 12 BP'!$F$2:$EE$2,CS$4,'SPACELOG 12 BP'!$F$7:$EE$7)</f>
        <v>128135</v>
      </c>
      <c r="CT7" s="33">
        <f>SUMIF('reporting montigny'!$F$2:$EE$2,CT$4,'reporting montigny'!$F$7:$EE$7)+SUMIF('reporting boissy'!$F$2:$EE$2,CT$4,'reporting boissy'!$F$7:$EE$7)+SUMIF('reporting moussy'!$F$2:$EE$2,CT$4,'reporting moussy'!$F$7:$EE$7)+SUMIF('reporting trappes'!$F$2:$EE$2,CT$4,'reporting trappes'!$F$7:$EE$7)+SUMIF('SPACELOG 5 BP'!$F$2:$EE$2,CT$4,'SPACELOG 5 BP'!$F$7:$EE$7)+SUMIF('SPACELOG 6 BP'!$F$2:$EE$2,CT$4,'SPACELOG 6 BP'!$F$7:$EE$7)+SUMIF('SPACELOG 7 BP'!$F$2:$EE$2,CT$4,'SPACELOG 7 BP'!$F$7:$EE$7)+SUMIF('SPACELOG 8 BP'!$F$2:$EE$2,CT$4,'SPACELOG 8 BP'!$F$7:$EE$7)+SUMIF('SPACELOG 9 BP'!$F$2:$EE$2,CT$4,'SPACELOG 9 BP'!$F$7:$EE$7)+SUMIF('SPACELOG 10 BP'!$F$2:$EE$2,CT$4,'SPACELOG 10 BP'!$F$7:$EE$7)+SUMIF('SPACELOG 11 BP'!$F$2:$EE$2,CT$4,'SPACELOG 11 BP'!$F$7:$EE$7)+SUMIF('SPACELOG 12 BP'!$F$2:$EE$2,CT$4,'SPACELOG 12 BP'!$F$7:$EE$7)</f>
        <v>128135</v>
      </c>
      <c r="CU7" s="33">
        <f>SUMIF('reporting montigny'!$F$2:$EE$2,CU$4,'reporting montigny'!$F$7:$EE$7)+SUMIF('reporting boissy'!$F$2:$EE$2,CU$4,'reporting boissy'!$F$7:$EE$7)+SUMIF('reporting moussy'!$F$2:$EE$2,CU$4,'reporting moussy'!$F$7:$EE$7)+SUMIF('reporting trappes'!$F$2:$EE$2,CU$4,'reporting trappes'!$F$7:$EE$7)+SUMIF('SPACELOG 5 BP'!$F$2:$EE$2,CU$4,'SPACELOG 5 BP'!$F$7:$EE$7)+SUMIF('SPACELOG 6 BP'!$F$2:$EE$2,CU$4,'SPACELOG 6 BP'!$F$7:$EE$7)+SUMIF('SPACELOG 7 BP'!$F$2:$EE$2,CU$4,'SPACELOG 7 BP'!$F$7:$EE$7)+SUMIF('SPACELOG 8 BP'!$F$2:$EE$2,CU$4,'SPACELOG 8 BP'!$F$7:$EE$7)+SUMIF('SPACELOG 9 BP'!$F$2:$EE$2,CU$4,'SPACELOG 9 BP'!$F$7:$EE$7)+SUMIF('SPACELOG 10 BP'!$F$2:$EE$2,CU$4,'SPACELOG 10 BP'!$F$7:$EE$7)+SUMIF('SPACELOG 11 BP'!$F$2:$EE$2,CU$4,'SPACELOG 11 BP'!$F$7:$EE$7)+SUMIF('SPACELOG 12 BP'!$F$2:$EE$2,CU$4,'SPACELOG 12 BP'!$F$7:$EE$7)</f>
        <v>128135</v>
      </c>
      <c r="CV7" s="33">
        <f>SUMIF('reporting montigny'!$F$2:$EE$2,CV$4,'reporting montigny'!$F$7:$EE$7)+SUMIF('reporting boissy'!$F$2:$EE$2,CV$4,'reporting boissy'!$F$7:$EE$7)+SUMIF('reporting moussy'!$F$2:$EE$2,CV$4,'reporting moussy'!$F$7:$EE$7)+SUMIF('reporting trappes'!$F$2:$EE$2,CV$4,'reporting trappes'!$F$7:$EE$7)+SUMIF('SPACELOG 5 BP'!$F$2:$EE$2,CV$4,'SPACELOG 5 BP'!$F$7:$EE$7)+SUMIF('SPACELOG 6 BP'!$F$2:$EE$2,CV$4,'SPACELOG 6 BP'!$F$7:$EE$7)+SUMIF('SPACELOG 7 BP'!$F$2:$EE$2,CV$4,'SPACELOG 7 BP'!$F$7:$EE$7)+SUMIF('SPACELOG 8 BP'!$F$2:$EE$2,CV$4,'SPACELOG 8 BP'!$F$7:$EE$7)+SUMIF('SPACELOG 9 BP'!$F$2:$EE$2,CV$4,'SPACELOG 9 BP'!$F$7:$EE$7)+SUMIF('SPACELOG 10 BP'!$F$2:$EE$2,CV$4,'SPACELOG 10 BP'!$F$7:$EE$7)+SUMIF('SPACELOG 11 BP'!$F$2:$EE$2,CV$4,'SPACELOG 11 BP'!$F$7:$EE$7)+SUMIF('SPACELOG 12 BP'!$F$2:$EE$2,CV$4,'SPACELOG 12 BP'!$F$7:$EE$7)</f>
        <v>128135</v>
      </c>
      <c r="CW7" s="33">
        <f>SUMIF('reporting montigny'!$F$2:$EE$2,CW$4,'reporting montigny'!$F$7:$EE$7)+SUMIF('reporting boissy'!$F$2:$EE$2,CW$4,'reporting boissy'!$F$7:$EE$7)+SUMIF('reporting moussy'!$F$2:$EE$2,CW$4,'reporting moussy'!$F$7:$EE$7)+SUMIF('reporting trappes'!$F$2:$EE$2,CW$4,'reporting trappes'!$F$7:$EE$7)+SUMIF('SPACELOG 5 BP'!$F$2:$EE$2,CW$4,'SPACELOG 5 BP'!$F$7:$EE$7)+SUMIF('SPACELOG 6 BP'!$F$2:$EE$2,CW$4,'SPACELOG 6 BP'!$F$7:$EE$7)+SUMIF('SPACELOG 7 BP'!$F$2:$EE$2,CW$4,'SPACELOG 7 BP'!$F$7:$EE$7)+SUMIF('SPACELOG 8 BP'!$F$2:$EE$2,CW$4,'SPACELOG 8 BP'!$F$7:$EE$7)+SUMIF('SPACELOG 9 BP'!$F$2:$EE$2,CW$4,'SPACELOG 9 BP'!$F$7:$EE$7)+SUMIF('SPACELOG 10 BP'!$F$2:$EE$2,CW$4,'SPACELOG 10 BP'!$F$7:$EE$7)+SUMIF('SPACELOG 11 BP'!$F$2:$EE$2,CW$4,'SPACELOG 11 BP'!$F$7:$EE$7)+SUMIF('SPACELOG 12 BP'!$F$2:$EE$2,CW$4,'SPACELOG 12 BP'!$F$7:$EE$7)</f>
        <v>128135</v>
      </c>
      <c r="CX7" s="33">
        <f>SUMIF('reporting montigny'!$F$2:$EE$2,CX$4,'reporting montigny'!$F$7:$EE$7)+SUMIF('reporting boissy'!$F$2:$EE$2,CX$4,'reporting boissy'!$F$7:$EE$7)+SUMIF('reporting moussy'!$F$2:$EE$2,CX$4,'reporting moussy'!$F$7:$EE$7)+SUMIF('reporting trappes'!$F$2:$EE$2,CX$4,'reporting trappes'!$F$7:$EE$7)+SUMIF('SPACELOG 5 BP'!$F$2:$EE$2,CX$4,'SPACELOG 5 BP'!$F$7:$EE$7)+SUMIF('SPACELOG 6 BP'!$F$2:$EE$2,CX$4,'SPACELOG 6 BP'!$F$7:$EE$7)+SUMIF('SPACELOG 7 BP'!$F$2:$EE$2,CX$4,'SPACELOG 7 BP'!$F$7:$EE$7)+SUMIF('SPACELOG 8 BP'!$F$2:$EE$2,CX$4,'SPACELOG 8 BP'!$F$7:$EE$7)+SUMIF('SPACELOG 9 BP'!$F$2:$EE$2,CX$4,'SPACELOG 9 BP'!$F$7:$EE$7)+SUMIF('SPACELOG 10 BP'!$F$2:$EE$2,CX$4,'SPACELOG 10 BP'!$F$7:$EE$7)+SUMIF('SPACELOG 11 BP'!$F$2:$EE$2,CX$4,'SPACELOG 11 BP'!$F$7:$EE$7)+SUMIF('SPACELOG 12 BP'!$F$2:$EE$2,CX$4,'SPACELOG 12 BP'!$F$7:$EE$7)</f>
        <v>128135</v>
      </c>
      <c r="CY7" s="33">
        <f>SUMIF('reporting montigny'!$F$2:$EE$2,CY$4,'reporting montigny'!$F$7:$EE$7)+SUMIF('reporting boissy'!$F$2:$EE$2,CY$4,'reporting boissy'!$F$7:$EE$7)+SUMIF('reporting moussy'!$F$2:$EE$2,CY$4,'reporting moussy'!$F$7:$EE$7)+SUMIF('reporting trappes'!$F$2:$EE$2,CY$4,'reporting trappes'!$F$7:$EE$7)+SUMIF('SPACELOG 5 BP'!$F$2:$EE$2,CY$4,'SPACELOG 5 BP'!$F$7:$EE$7)+SUMIF('SPACELOG 6 BP'!$F$2:$EE$2,CY$4,'SPACELOG 6 BP'!$F$7:$EE$7)+SUMIF('SPACELOG 7 BP'!$F$2:$EE$2,CY$4,'SPACELOG 7 BP'!$F$7:$EE$7)+SUMIF('SPACELOG 8 BP'!$F$2:$EE$2,CY$4,'SPACELOG 8 BP'!$F$7:$EE$7)+SUMIF('SPACELOG 9 BP'!$F$2:$EE$2,CY$4,'SPACELOG 9 BP'!$F$7:$EE$7)+SUMIF('SPACELOG 10 BP'!$F$2:$EE$2,CY$4,'SPACELOG 10 BP'!$F$7:$EE$7)+SUMIF('SPACELOG 11 BP'!$F$2:$EE$2,CY$4,'SPACELOG 11 BP'!$F$7:$EE$7)+SUMIF('SPACELOG 12 BP'!$F$2:$EE$2,CY$4,'SPACELOG 12 BP'!$F$7:$EE$7)</f>
        <v>128135</v>
      </c>
      <c r="CZ7" s="33">
        <f>SUMIF('reporting montigny'!$F$2:$EE$2,CZ$4,'reporting montigny'!$F$7:$EE$7)+SUMIF('reporting boissy'!$F$2:$EE$2,CZ$4,'reporting boissy'!$F$7:$EE$7)+SUMIF('reporting moussy'!$F$2:$EE$2,CZ$4,'reporting moussy'!$F$7:$EE$7)+SUMIF('reporting trappes'!$F$2:$EE$2,CZ$4,'reporting trappes'!$F$7:$EE$7)+SUMIF('SPACELOG 5 BP'!$F$2:$EE$2,CZ$4,'SPACELOG 5 BP'!$F$7:$EE$7)+SUMIF('SPACELOG 6 BP'!$F$2:$EE$2,CZ$4,'SPACELOG 6 BP'!$F$7:$EE$7)+SUMIF('SPACELOG 7 BP'!$F$2:$EE$2,CZ$4,'SPACELOG 7 BP'!$F$7:$EE$7)+SUMIF('SPACELOG 8 BP'!$F$2:$EE$2,CZ$4,'SPACELOG 8 BP'!$F$7:$EE$7)+SUMIF('SPACELOG 9 BP'!$F$2:$EE$2,CZ$4,'SPACELOG 9 BP'!$F$7:$EE$7)+SUMIF('SPACELOG 10 BP'!$F$2:$EE$2,CZ$4,'SPACELOG 10 BP'!$F$7:$EE$7)+SUMIF('SPACELOG 11 BP'!$F$2:$EE$2,CZ$4,'SPACELOG 11 BP'!$F$7:$EE$7)+SUMIF('SPACELOG 12 BP'!$F$2:$EE$2,CZ$4,'SPACELOG 12 BP'!$F$7:$EE$7)</f>
        <v>128135</v>
      </c>
      <c r="DA7" s="33">
        <f>SUMIF('reporting montigny'!$F$2:$EE$2,DA$4,'reporting montigny'!$F$7:$EE$7)+SUMIF('reporting boissy'!$F$2:$EE$2,DA$4,'reporting boissy'!$F$7:$EE$7)+SUMIF('reporting moussy'!$F$2:$EE$2,DA$4,'reporting moussy'!$F$7:$EE$7)+SUMIF('reporting trappes'!$F$2:$EE$2,DA$4,'reporting trappes'!$F$7:$EE$7)+SUMIF('SPACELOG 5 BP'!$F$2:$EE$2,DA$4,'SPACELOG 5 BP'!$F$7:$EE$7)+SUMIF('SPACELOG 6 BP'!$F$2:$EE$2,DA$4,'SPACELOG 6 BP'!$F$7:$EE$7)+SUMIF('SPACELOG 7 BP'!$F$2:$EE$2,DA$4,'SPACELOG 7 BP'!$F$7:$EE$7)+SUMIF('SPACELOG 8 BP'!$F$2:$EE$2,DA$4,'SPACELOG 8 BP'!$F$7:$EE$7)+SUMIF('SPACELOG 9 BP'!$F$2:$EE$2,DA$4,'SPACELOG 9 BP'!$F$7:$EE$7)+SUMIF('SPACELOG 10 BP'!$F$2:$EE$2,DA$4,'SPACELOG 10 BP'!$F$7:$EE$7)+SUMIF('SPACELOG 11 BP'!$F$2:$EE$2,DA$4,'SPACELOG 11 BP'!$F$7:$EE$7)+SUMIF('SPACELOG 12 BP'!$F$2:$EE$2,DA$4,'SPACELOG 12 BP'!$F$7:$EE$7)</f>
        <v>128135</v>
      </c>
      <c r="DB7" s="33">
        <f>SUMIF('reporting montigny'!$F$2:$EE$2,DB$4,'reporting montigny'!$F$7:$EE$7)+SUMIF('reporting boissy'!$F$2:$EE$2,DB$4,'reporting boissy'!$F$7:$EE$7)+SUMIF('reporting moussy'!$F$2:$EE$2,DB$4,'reporting moussy'!$F$7:$EE$7)+SUMIF('reporting trappes'!$F$2:$EE$2,DB$4,'reporting trappes'!$F$7:$EE$7)+SUMIF('SPACELOG 5 BP'!$F$2:$EE$2,DB$4,'SPACELOG 5 BP'!$F$7:$EE$7)+SUMIF('SPACELOG 6 BP'!$F$2:$EE$2,DB$4,'SPACELOG 6 BP'!$F$7:$EE$7)+SUMIF('SPACELOG 7 BP'!$F$2:$EE$2,DB$4,'SPACELOG 7 BP'!$F$7:$EE$7)+SUMIF('SPACELOG 8 BP'!$F$2:$EE$2,DB$4,'SPACELOG 8 BP'!$F$7:$EE$7)+SUMIF('SPACELOG 9 BP'!$F$2:$EE$2,DB$4,'SPACELOG 9 BP'!$F$7:$EE$7)+SUMIF('SPACELOG 10 BP'!$F$2:$EE$2,DB$4,'SPACELOG 10 BP'!$F$7:$EE$7)+SUMIF('SPACELOG 11 BP'!$F$2:$EE$2,DB$4,'SPACELOG 11 BP'!$F$7:$EE$7)+SUMIF('SPACELOG 12 BP'!$F$2:$EE$2,DB$4,'SPACELOG 12 BP'!$F$7:$EE$7)</f>
        <v>128135</v>
      </c>
      <c r="DC7" s="33">
        <f>SUMIF('reporting montigny'!$F$2:$EE$2,DC$4,'reporting montigny'!$F$7:$EE$7)+SUMIF('reporting boissy'!$F$2:$EE$2,DC$4,'reporting boissy'!$F$7:$EE$7)+SUMIF('reporting moussy'!$F$2:$EE$2,DC$4,'reporting moussy'!$F$7:$EE$7)+SUMIF('reporting trappes'!$F$2:$EE$2,DC$4,'reporting trappes'!$F$7:$EE$7)+SUMIF('SPACELOG 5 BP'!$F$2:$EE$2,DC$4,'SPACELOG 5 BP'!$F$7:$EE$7)+SUMIF('SPACELOG 6 BP'!$F$2:$EE$2,DC$4,'SPACELOG 6 BP'!$F$7:$EE$7)+SUMIF('SPACELOG 7 BP'!$F$2:$EE$2,DC$4,'SPACELOG 7 BP'!$F$7:$EE$7)+SUMIF('SPACELOG 8 BP'!$F$2:$EE$2,DC$4,'SPACELOG 8 BP'!$F$7:$EE$7)+SUMIF('SPACELOG 9 BP'!$F$2:$EE$2,DC$4,'SPACELOG 9 BP'!$F$7:$EE$7)+SUMIF('SPACELOG 10 BP'!$F$2:$EE$2,DC$4,'SPACELOG 10 BP'!$F$7:$EE$7)+SUMIF('SPACELOG 11 BP'!$F$2:$EE$2,DC$4,'SPACELOG 11 BP'!$F$7:$EE$7)+SUMIF('SPACELOG 12 BP'!$F$2:$EE$2,DC$4,'SPACELOG 12 BP'!$F$7:$EE$7)</f>
        <v>128135</v>
      </c>
      <c r="DD7" s="33">
        <f>SUMIF('reporting montigny'!$F$2:$EE$2,DD$4,'reporting montigny'!$F$7:$EE$7)+SUMIF('reporting boissy'!$F$2:$EE$2,DD$4,'reporting boissy'!$F$7:$EE$7)+SUMIF('reporting moussy'!$F$2:$EE$2,DD$4,'reporting moussy'!$F$7:$EE$7)+SUMIF('reporting trappes'!$F$2:$EE$2,DD$4,'reporting trappes'!$F$7:$EE$7)+SUMIF('SPACELOG 5 BP'!$F$2:$EE$2,DD$4,'SPACELOG 5 BP'!$F$7:$EE$7)+SUMIF('SPACELOG 6 BP'!$F$2:$EE$2,DD$4,'SPACELOG 6 BP'!$F$7:$EE$7)+SUMIF('SPACELOG 7 BP'!$F$2:$EE$2,DD$4,'SPACELOG 7 BP'!$F$7:$EE$7)+SUMIF('SPACELOG 8 BP'!$F$2:$EE$2,DD$4,'SPACELOG 8 BP'!$F$7:$EE$7)+SUMIF('SPACELOG 9 BP'!$F$2:$EE$2,DD$4,'SPACELOG 9 BP'!$F$7:$EE$7)+SUMIF('SPACELOG 10 BP'!$F$2:$EE$2,DD$4,'SPACELOG 10 BP'!$F$7:$EE$7)+SUMIF('SPACELOG 11 BP'!$F$2:$EE$2,DD$4,'SPACELOG 11 BP'!$F$7:$EE$7)+SUMIF('SPACELOG 12 BP'!$F$2:$EE$2,DD$4,'SPACELOG 12 BP'!$F$7:$EE$7)</f>
        <v>128135</v>
      </c>
      <c r="DE7" s="393">
        <f t="shared" si="112"/>
        <v>1537620</v>
      </c>
      <c r="DF7" s="33">
        <f>SUMIF('reporting montigny'!$F$2:$EE$2,DF$4,'reporting montigny'!$F$7:$EE$7)+SUMIF('reporting boissy'!$F$2:$EE$2,DF$4,'reporting boissy'!$F$7:$EE$7)+SUMIF('reporting moussy'!$F$2:$EE$2,DF$4,'reporting moussy'!$F$7:$EE$7)+SUMIF('reporting trappes'!$F$2:$EE$2,DF$4,'reporting trappes'!$F$7:$EE$7)+SUMIF('SPACELOG 5 BP'!$F$2:$EE$2,DF$4,'SPACELOG 5 BP'!$F$7:$EE$7)+SUMIF('SPACELOG 6 BP'!$F$2:$EE$2,DF$4,'SPACELOG 6 BP'!$F$7:$EE$7)+SUMIF('SPACELOG 7 BP'!$F$2:$EE$2,DF$4,'SPACELOG 7 BP'!$F$7:$EE$7)+SUMIF('SPACELOG 8 BP'!$F$2:$EE$2,DF$4,'SPACELOG 8 BP'!$F$7:$EE$7)+SUMIF('SPACELOG 9 BP'!$F$2:$EE$2,DF$4,'SPACELOG 9 BP'!$F$7:$EE$7)+SUMIF('SPACELOG 10 BP'!$F$2:$EE$2,DF$4,'SPACELOG 10 BP'!$F$7:$EE$7)+SUMIF('SPACELOG 11 BP'!$F$2:$EE$2,DF$4,'SPACELOG 11 BP'!$F$7:$EE$7)+SUMIF('SPACELOG 12 BP'!$F$2:$EE$2,DF$4,'SPACELOG 12 BP'!$F$7:$EE$7)</f>
        <v>128135</v>
      </c>
      <c r="DG7" s="33">
        <f>SUMIF('reporting montigny'!$F$2:$EE$2,DG$4,'reporting montigny'!$F$7:$EE$7)+SUMIF('reporting boissy'!$F$2:$EE$2,DG$4,'reporting boissy'!$F$7:$EE$7)+SUMIF('reporting moussy'!$F$2:$EE$2,DG$4,'reporting moussy'!$F$7:$EE$7)+SUMIF('reporting trappes'!$F$2:$EE$2,DG$4,'reporting trappes'!$F$7:$EE$7)+SUMIF('SPACELOG 5 BP'!$F$2:$EE$2,DG$4,'SPACELOG 5 BP'!$F$7:$EE$7)+SUMIF('SPACELOG 6 BP'!$F$2:$EE$2,DG$4,'SPACELOG 6 BP'!$F$7:$EE$7)+SUMIF('SPACELOG 7 BP'!$F$2:$EE$2,DG$4,'SPACELOG 7 BP'!$F$7:$EE$7)+SUMIF('SPACELOG 8 BP'!$F$2:$EE$2,DG$4,'SPACELOG 8 BP'!$F$7:$EE$7)+SUMIF('SPACELOG 9 BP'!$F$2:$EE$2,DG$4,'SPACELOG 9 BP'!$F$7:$EE$7)+SUMIF('SPACELOG 10 BP'!$F$2:$EE$2,DG$4,'SPACELOG 10 BP'!$F$7:$EE$7)+SUMIF('SPACELOG 11 BP'!$F$2:$EE$2,DG$4,'SPACELOG 11 BP'!$F$7:$EE$7)+SUMIF('SPACELOG 12 BP'!$F$2:$EE$2,DG$4,'SPACELOG 12 BP'!$F$7:$EE$7)</f>
        <v>128135</v>
      </c>
      <c r="DH7" s="33">
        <f>SUMIF('reporting montigny'!$F$2:$EE$2,DH$4,'reporting montigny'!$F$7:$EE$7)+SUMIF('reporting boissy'!$F$2:$EE$2,DH$4,'reporting boissy'!$F$7:$EE$7)+SUMIF('reporting moussy'!$F$2:$EE$2,DH$4,'reporting moussy'!$F$7:$EE$7)+SUMIF('reporting trappes'!$F$2:$EE$2,DH$4,'reporting trappes'!$F$7:$EE$7)+SUMIF('SPACELOG 5 BP'!$F$2:$EE$2,DH$4,'SPACELOG 5 BP'!$F$7:$EE$7)+SUMIF('SPACELOG 6 BP'!$F$2:$EE$2,DH$4,'SPACELOG 6 BP'!$F$7:$EE$7)+SUMIF('SPACELOG 7 BP'!$F$2:$EE$2,DH$4,'SPACELOG 7 BP'!$F$7:$EE$7)+SUMIF('SPACELOG 8 BP'!$F$2:$EE$2,DH$4,'SPACELOG 8 BP'!$F$7:$EE$7)+SUMIF('SPACELOG 9 BP'!$F$2:$EE$2,DH$4,'SPACELOG 9 BP'!$F$7:$EE$7)+SUMIF('SPACELOG 10 BP'!$F$2:$EE$2,DH$4,'SPACELOG 10 BP'!$F$7:$EE$7)+SUMIF('SPACELOG 11 BP'!$F$2:$EE$2,DH$4,'SPACELOG 11 BP'!$F$7:$EE$7)+SUMIF('SPACELOG 12 BP'!$F$2:$EE$2,DH$4,'SPACELOG 12 BP'!$F$7:$EE$7)</f>
        <v>128135</v>
      </c>
      <c r="DI7" s="33">
        <f>SUMIF('reporting montigny'!$F$2:$EE$2,DI$4,'reporting montigny'!$F$7:$EE$7)+SUMIF('reporting boissy'!$F$2:$EE$2,DI$4,'reporting boissy'!$F$7:$EE$7)+SUMIF('reporting moussy'!$F$2:$EE$2,DI$4,'reporting moussy'!$F$7:$EE$7)+SUMIF('reporting trappes'!$F$2:$EE$2,DI$4,'reporting trappes'!$F$7:$EE$7)+SUMIF('SPACELOG 5 BP'!$F$2:$EE$2,DI$4,'SPACELOG 5 BP'!$F$7:$EE$7)+SUMIF('SPACELOG 6 BP'!$F$2:$EE$2,DI$4,'SPACELOG 6 BP'!$F$7:$EE$7)+SUMIF('SPACELOG 7 BP'!$F$2:$EE$2,DI$4,'SPACELOG 7 BP'!$F$7:$EE$7)+SUMIF('SPACELOG 8 BP'!$F$2:$EE$2,DI$4,'SPACELOG 8 BP'!$F$7:$EE$7)+SUMIF('SPACELOG 9 BP'!$F$2:$EE$2,DI$4,'SPACELOG 9 BP'!$F$7:$EE$7)+SUMIF('SPACELOG 10 BP'!$F$2:$EE$2,DI$4,'SPACELOG 10 BP'!$F$7:$EE$7)+SUMIF('SPACELOG 11 BP'!$F$2:$EE$2,DI$4,'SPACELOG 11 BP'!$F$7:$EE$7)+SUMIF('SPACELOG 12 BP'!$F$2:$EE$2,DI$4,'SPACELOG 12 BP'!$F$7:$EE$7)</f>
        <v>128135</v>
      </c>
      <c r="DJ7" s="33">
        <f>SUMIF('reporting montigny'!$F$2:$EE$2,DJ$4,'reporting montigny'!$F$7:$EE$7)+SUMIF('reporting boissy'!$F$2:$EE$2,DJ$4,'reporting boissy'!$F$7:$EE$7)+SUMIF('reporting moussy'!$F$2:$EE$2,DJ$4,'reporting moussy'!$F$7:$EE$7)+SUMIF('reporting trappes'!$F$2:$EE$2,DJ$4,'reporting trappes'!$F$7:$EE$7)+SUMIF('SPACELOG 5 BP'!$F$2:$EE$2,DJ$4,'SPACELOG 5 BP'!$F$7:$EE$7)+SUMIF('SPACELOG 6 BP'!$F$2:$EE$2,DJ$4,'SPACELOG 6 BP'!$F$7:$EE$7)+SUMIF('SPACELOG 7 BP'!$F$2:$EE$2,DJ$4,'SPACELOG 7 BP'!$F$7:$EE$7)+SUMIF('SPACELOG 8 BP'!$F$2:$EE$2,DJ$4,'SPACELOG 8 BP'!$F$7:$EE$7)+SUMIF('SPACELOG 9 BP'!$F$2:$EE$2,DJ$4,'SPACELOG 9 BP'!$F$7:$EE$7)+SUMIF('SPACELOG 10 BP'!$F$2:$EE$2,DJ$4,'SPACELOG 10 BP'!$F$7:$EE$7)+SUMIF('SPACELOG 11 BP'!$F$2:$EE$2,DJ$4,'SPACELOG 11 BP'!$F$7:$EE$7)+SUMIF('SPACELOG 12 BP'!$F$2:$EE$2,DJ$4,'SPACELOG 12 BP'!$F$7:$EE$7)</f>
        <v>128135</v>
      </c>
      <c r="DK7" s="33">
        <f>SUMIF('reporting montigny'!$F$2:$EE$2,DK$4,'reporting montigny'!$F$7:$EE$7)+SUMIF('reporting boissy'!$F$2:$EE$2,DK$4,'reporting boissy'!$F$7:$EE$7)+SUMIF('reporting moussy'!$F$2:$EE$2,DK$4,'reporting moussy'!$F$7:$EE$7)+SUMIF('reporting trappes'!$F$2:$EE$2,DK$4,'reporting trappes'!$F$7:$EE$7)+SUMIF('SPACELOG 5 BP'!$F$2:$EE$2,DK$4,'SPACELOG 5 BP'!$F$7:$EE$7)+SUMIF('SPACELOG 6 BP'!$F$2:$EE$2,DK$4,'SPACELOG 6 BP'!$F$7:$EE$7)+SUMIF('SPACELOG 7 BP'!$F$2:$EE$2,DK$4,'SPACELOG 7 BP'!$F$7:$EE$7)+SUMIF('SPACELOG 8 BP'!$F$2:$EE$2,DK$4,'SPACELOG 8 BP'!$F$7:$EE$7)+SUMIF('SPACELOG 9 BP'!$F$2:$EE$2,DK$4,'SPACELOG 9 BP'!$F$7:$EE$7)+SUMIF('SPACELOG 10 BP'!$F$2:$EE$2,DK$4,'SPACELOG 10 BP'!$F$7:$EE$7)+SUMIF('SPACELOG 11 BP'!$F$2:$EE$2,DK$4,'SPACELOG 11 BP'!$F$7:$EE$7)+SUMIF('SPACELOG 12 BP'!$F$2:$EE$2,DK$4,'SPACELOG 12 BP'!$F$7:$EE$7)</f>
        <v>128135</v>
      </c>
      <c r="DL7" s="33">
        <f>SUMIF('reporting montigny'!$F$2:$EE$2,DL$4,'reporting montigny'!$F$7:$EE$7)+SUMIF('reporting boissy'!$F$2:$EE$2,DL$4,'reporting boissy'!$F$7:$EE$7)+SUMIF('reporting moussy'!$F$2:$EE$2,DL$4,'reporting moussy'!$F$7:$EE$7)+SUMIF('reporting trappes'!$F$2:$EE$2,DL$4,'reporting trappes'!$F$7:$EE$7)+SUMIF('SPACELOG 5 BP'!$F$2:$EE$2,DL$4,'SPACELOG 5 BP'!$F$7:$EE$7)+SUMIF('SPACELOG 6 BP'!$F$2:$EE$2,DL$4,'SPACELOG 6 BP'!$F$7:$EE$7)+SUMIF('SPACELOG 7 BP'!$F$2:$EE$2,DL$4,'SPACELOG 7 BP'!$F$7:$EE$7)+SUMIF('SPACELOG 8 BP'!$F$2:$EE$2,DL$4,'SPACELOG 8 BP'!$F$7:$EE$7)+SUMIF('SPACELOG 9 BP'!$F$2:$EE$2,DL$4,'SPACELOG 9 BP'!$F$7:$EE$7)+SUMIF('SPACELOG 10 BP'!$F$2:$EE$2,DL$4,'SPACELOG 10 BP'!$F$7:$EE$7)+SUMIF('SPACELOG 11 BP'!$F$2:$EE$2,DL$4,'SPACELOG 11 BP'!$F$7:$EE$7)+SUMIF('SPACELOG 12 BP'!$F$2:$EE$2,DL$4,'SPACELOG 12 BP'!$F$7:$EE$7)</f>
        <v>128135</v>
      </c>
      <c r="DM7" s="33">
        <f>SUMIF('reporting montigny'!$F$2:$EE$2,DM$4,'reporting montigny'!$F$7:$EE$7)+SUMIF('reporting boissy'!$F$2:$EE$2,DM$4,'reporting boissy'!$F$7:$EE$7)+SUMIF('reporting moussy'!$F$2:$EE$2,DM$4,'reporting moussy'!$F$7:$EE$7)+SUMIF('reporting trappes'!$F$2:$EE$2,DM$4,'reporting trappes'!$F$7:$EE$7)+SUMIF('SPACELOG 5 BP'!$F$2:$EE$2,DM$4,'SPACELOG 5 BP'!$F$7:$EE$7)+SUMIF('SPACELOG 6 BP'!$F$2:$EE$2,DM$4,'SPACELOG 6 BP'!$F$7:$EE$7)+SUMIF('SPACELOG 7 BP'!$F$2:$EE$2,DM$4,'SPACELOG 7 BP'!$F$7:$EE$7)+SUMIF('SPACELOG 8 BP'!$F$2:$EE$2,DM$4,'SPACELOG 8 BP'!$F$7:$EE$7)+SUMIF('SPACELOG 9 BP'!$F$2:$EE$2,DM$4,'SPACELOG 9 BP'!$F$7:$EE$7)+SUMIF('SPACELOG 10 BP'!$F$2:$EE$2,DM$4,'SPACELOG 10 BP'!$F$7:$EE$7)+SUMIF('SPACELOG 11 BP'!$F$2:$EE$2,DM$4,'SPACELOG 11 BP'!$F$7:$EE$7)+SUMIF('SPACELOG 12 BP'!$F$2:$EE$2,DM$4,'SPACELOG 12 BP'!$F$7:$EE$7)</f>
        <v>128135</v>
      </c>
      <c r="DN7" s="33">
        <f>SUMIF('reporting montigny'!$F$2:$EE$2,DN$4,'reporting montigny'!$F$7:$EE$7)+SUMIF('reporting boissy'!$F$2:$EE$2,DN$4,'reporting boissy'!$F$7:$EE$7)+SUMIF('reporting moussy'!$F$2:$EE$2,DN$4,'reporting moussy'!$F$7:$EE$7)+SUMIF('reporting trappes'!$F$2:$EE$2,DN$4,'reporting trappes'!$F$7:$EE$7)+SUMIF('SPACELOG 5 BP'!$F$2:$EE$2,DN$4,'SPACELOG 5 BP'!$F$7:$EE$7)+SUMIF('SPACELOG 6 BP'!$F$2:$EE$2,DN$4,'SPACELOG 6 BP'!$F$7:$EE$7)+SUMIF('SPACELOG 7 BP'!$F$2:$EE$2,DN$4,'SPACELOG 7 BP'!$F$7:$EE$7)+SUMIF('SPACELOG 8 BP'!$F$2:$EE$2,DN$4,'SPACELOG 8 BP'!$F$7:$EE$7)+SUMIF('SPACELOG 9 BP'!$F$2:$EE$2,DN$4,'SPACELOG 9 BP'!$F$7:$EE$7)+SUMIF('SPACELOG 10 BP'!$F$2:$EE$2,DN$4,'SPACELOG 10 BP'!$F$7:$EE$7)+SUMIF('SPACELOG 11 BP'!$F$2:$EE$2,DN$4,'SPACELOG 11 BP'!$F$7:$EE$7)+SUMIF('SPACELOG 12 BP'!$F$2:$EE$2,DN$4,'SPACELOG 12 BP'!$F$7:$EE$7)</f>
        <v>128135</v>
      </c>
      <c r="DO7" s="33">
        <f>SUMIF('reporting montigny'!$F$2:$EE$2,DO$4,'reporting montigny'!$F$7:$EE$7)+SUMIF('reporting boissy'!$F$2:$EE$2,DO$4,'reporting boissy'!$F$7:$EE$7)+SUMIF('reporting moussy'!$F$2:$EE$2,DO$4,'reporting moussy'!$F$7:$EE$7)+SUMIF('reporting trappes'!$F$2:$EE$2,DO$4,'reporting trappes'!$F$7:$EE$7)+SUMIF('SPACELOG 5 BP'!$F$2:$EE$2,DO$4,'SPACELOG 5 BP'!$F$7:$EE$7)+SUMIF('SPACELOG 6 BP'!$F$2:$EE$2,DO$4,'SPACELOG 6 BP'!$F$7:$EE$7)+SUMIF('SPACELOG 7 BP'!$F$2:$EE$2,DO$4,'SPACELOG 7 BP'!$F$7:$EE$7)+SUMIF('SPACELOG 8 BP'!$F$2:$EE$2,DO$4,'SPACELOG 8 BP'!$F$7:$EE$7)+SUMIF('SPACELOG 9 BP'!$F$2:$EE$2,DO$4,'SPACELOG 9 BP'!$F$7:$EE$7)+SUMIF('SPACELOG 10 BP'!$F$2:$EE$2,DO$4,'SPACELOG 10 BP'!$F$7:$EE$7)+SUMIF('SPACELOG 11 BP'!$F$2:$EE$2,DO$4,'SPACELOG 11 BP'!$F$7:$EE$7)+SUMIF('SPACELOG 12 BP'!$F$2:$EE$2,DO$4,'SPACELOG 12 BP'!$F$7:$EE$7)</f>
        <v>128135</v>
      </c>
      <c r="DP7" s="33">
        <f>SUMIF('reporting montigny'!$F$2:$EE$2,DP$4,'reporting montigny'!$F$7:$EE$7)+SUMIF('reporting boissy'!$F$2:$EE$2,DP$4,'reporting boissy'!$F$7:$EE$7)+SUMIF('reporting moussy'!$F$2:$EE$2,DP$4,'reporting moussy'!$F$7:$EE$7)+SUMIF('reporting trappes'!$F$2:$EE$2,DP$4,'reporting trappes'!$F$7:$EE$7)+SUMIF('SPACELOG 5 BP'!$F$2:$EE$2,DP$4,'SPACELOG 5 BP'!$F$7:$EE$7)+SUMIF('SPACELOG 6 BP'!$F$2:$EE$2,DP$4,'SPACELOG 6 BP'!$F$7:$EE$7)+SUMIF('SPACELOG 7 BP'!$F$2:$EE$2,DP$4,'SPACELOG 7 BP'!$F$7:$EE$7)+SUMIF('SPACELOG 8 BP'!$F$2:$EE$2,DP$4,'SPACELOG 8 BP'!$F$7:$EE$7)+SUMIF('SPACELOG 9 BP'!$F$2:$EE$2,DP$4,'SPACELOG 9 BP'!$F$7:$EE$7)+SUMIF('SPACELOG 10 BP'!$F$2:$EE$2,DP$4,'SPACELOG 10 BP'!$F$7:$EE$7)+SUMIF('SPACELOG 11 BP'!$F$2:$EE$2,DP$4,'SPACELOG 11 BP'!$F$7:$EE$7)+SUMIF('SPACELOG 12 BP'!$F$2:$EE$2,DP$4,'SPACELOG 12 BP'!$F$7:$EE$7)</f>
        <v>128135</v>
      </c>
      <c r="DQ7" s="33">
        <f>SUMIF('reporting montigny'!$F$2:$EE$2,DQ$4,'reporting montigny'!$F$7:$EE$7)+SUMIF('reporting boissy'!$F$2:$EE$2,DQ$4,'reporting boissy'!$F$7:$EE$7)+SUMIF('reporting moussy'!$F$2:$EE$2,DQ$4,'reporting moussy'!$F$7:$EE$7)+SUMIF('reporting trappes'!$F$2:$EE$2,DQ$4,'reporting trappes'!$F$7:$EE$7)+SUMIF('SPACELOG 5 BP'!$F$2:$EE$2,DQ$4,'SPACELOG 5 BP'!$F$7:$EE$7)+SUMIF('SPACELOG 6 BP'!$F$2:$EE$2,DQ$4,'SPACELOG 6 BP'!$F$7:$EE$7)+SUMIF('SPACELOG 7 BP'!$F$2:$EE$2,DQ$4,'SPACELOG 7 BP'!$F$7:$EE$7)+SUMIF('SPACELOG 8 BP'!$F$2:$EE$2,DQ$4,'SPACELOG 8 BP'!$F$7:$EE$7)+SUMIF('SPACELOG 9 BP'!$F$2:$EE$2,DQ$4,'SPACELOG 9 BP'!$F$7:$EE$7)+SUMIF('SPACELOG 10 BP'!$F$2:$EE$2,DQ$4,'SPACELOG 10 BP'!$F$7:$EE$7)+SUMIF('SPACELOG 11 BP'!$F$2:$EE$2,DQ$4,'SPACELOG 11 BP'!$F$7:$EE$7)+SUMIF('SPACELOG 12 BP'!$F$2:$EE$2,DQ$4,'SPACELOG 12 BP'!$F$7:$EE$7)</f>
        <v>128135</v>
      </c>
      <c r="DR7" s="393">
        <f t="shared" si="113"/>
        <v>1537620</v>
      </c>
    </row>
    <row r="8" spans="1:122" x14ac:dyDescent="0.2">
      <c r="A8" s="11"/>
      <c r="B8" s="446"/>
      <c r="C8" s="446"/>
      <c r="E8" s="32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</row>
    <row r="9" spans="1:122" x14ac:dyDescent="0.2">
      <c r="A9" s="11"/>
      <c r="B9" s="436" t="s">
        <v>30</v>
      </c>
      <c r="C9" s="441">
        <f>'reporting montigny'!B9+'reporting boissy'!B9+'reporting moussy'!B9+'reporting trappes'!B9+'SPACELOG 5 BP'!B9+'SPACELOG 6 BP'!B9+'SPACELOG 7 BP'!B9+'SPACELOG 8 BP'!B9+'SPACELOG 9 BP'!B9</f>
        <v>6815000</v>
      </c>
      <c r="D9" s="1" t="s">
        <v>15</v>
      </c>
      <c r="E9" s="9" t="s">
        <v>17</v>
      </c>
      <c r="F9" s="33">
        <f>SUMIF('reporting montigny'!$F$2:$EE$2,F$4,'reporting montigny'!$F9:$EE9)+SUMIF('reporting boissy'!$F$2:$EE$2,F$4,'reporting boissy'!$F9:$EE9)+SUMIF('reporting moussy'!$F$2:$EE$2,F$4,'reporting moussy'!$F9:$EE9)+SUMIF('reporting trappes'!$F$2:$EE$2,F$4,'reporting trappes'!$F9:$EE9)+SUMIF('SPACELOG 5 BP'!$F$2:$EE$2,F$4,'SPACELOG 5 BP'!$F9:$EE9)+SUMIF('SPACELOG 6 BP'!$F$2:$EE$2,F$4,'SPACELOG 6 BP'!$F9:$EE9)+SUMIF('SPACELOG 7 BP'!$F$2:$EE$2,F$4,'SPACELOG 7 BP'!$F9:$EE9)+SUMIF('SPACELOG 8 BP'!$F$2:$EE$2,F$4,'SPACELOG 8 BP'!$F9:$EE9)+SUMIF('SPACELOG 9 BP'!$F$2:$EE$2,F$4,'SPACELOG 9 BP'!$F9:$EE9)+SUMIF('SPACELOG 10 BP'!$F$2:$EE$2,F$4,'SPACELOG 10 BP'!$F9:$EE9)+SUMIF('SPACELOG 11 BP'!$F$2:$EE$2,F$4,'SPACELOG 11 BP'!$F9:$EE9)+SUMIF('SPACELOG 12 BP'!$F$2:$EE$2,F$4,'SPACELOG 12 BP'!$F9:$EE9)</f>
        <v>180</v>
      </c>
      <c r="G9" s="33">
        <f>SUMIF('reporting montigny'!$F$2:$EE$2,G$4,'reporting montigny'!$F9:$EE9)+SUMIF('reporting boissy'!$F$2:$EE$2,G$4,'reporting boissy'!$F9:$EE9)+SUMIF('reporting moussy'!$F$2:$EE$2,G$4,'reporting moussy'!$F9:$EE9)+SUMIF('reporting trappes'!$F$2:$EE$2,G$4,'reporting trappes'!$F9:$EE9)+SUMIF('SPACELOG 5 BP'!$F$2:$EE$2,G$4,'SPACELOG 5 BP'!$F9:$EE9)+SUMIF('SPACELOG 6 BP'!$F$2:$EE$2,G$4,'SPACELOG 6 BP'!$F9:$EE9)+SUMIF('SPACELOG 7 BP'!$F$2:$EE$2,G$4,'SPACELOG 7 BP'!$F9:$EE9)+SUMIF('SPACELOG 8 BP'!$F$2:$EE$2,G$4,'SPACELOG 8 BP'!$F9:$EE9)+SUMIF('SPACELOG 9 BP'!$F$2:$EE$2,G$4,'SPACELOG 9 BP'!$F9:$EE9)+SUMIF('SPACELOG 10 BP'!$F$2:$EE$2,G$4,'SPACELOG 10 BP'!$F9:$EE9)+SUMIF('SPACELOG 11 BP'!$F$2:$EE$2,G$4,'SPACELOG 11 BP'!$F9:$EE9)+SUMIF('SPACELOG 12 BP'!$F$2:$EE$2,G$4,'SPACELOG 12 BP'!$F9:$EE9)</f>
        <v>180</v>
      </c>
      <c r="H9" s="33">
        <f>SUMIF('reporting montigny'!$F$2:$EE$2,H$4,'reporting montigny'!$F9:$EE9)+SUMIF('reporting boissy'!$F$2:$EE$2,H$4,'reporting boissy'!$F9:$EE9)+SUMIF('reporting moussy'!$F$2:$EE$2,H$4,'reporting moussy'!$F9:$EE9)+SUMIF('reporting trappes'!$F$2:$EE$2,H$4,'reporting trappes'!$F9:$EE9)+SUMIF('SPACELOG 5 BP'!$F$2:$EE$2,H$4,'SPACELOG 5 BP'!$F9:$EE9)+SUMIF('SPACELOG 6 BP'!$F$2:$EE$2,H$4,'SPACELOG 6 BP'!$F9:$EE9)+SUMIF('SPACELOG 7 BP'!$F$2:$EE$2,H$4,'SPACELOG 7 BP'!$F9:$EE9)+SUMIF('SPACELOG 8 BP'!$F$2:$EE$2,H$4,'SPACELOG 8 BP'!$F9:$EE9)+SUMIF('SPACELOG 9 BP'!$F$2:$EE$2,H$4,'SPACELOG 9 BP'!$F9:$EE9)+SUMIF('SPACELOG 10 BP'!$F$2:$EE$2,H$4,'SPACELOG 10 BP'!$F9:$EE9)+SUMIF('SPACELOG 11 BP'!$F$2:$EE$2,H$4,'SPACELOG 11 BP'!$F9:$EE9)+SUMIF('SPACELOG 12 BP'!$F$2:$EE$2,H$4,'SPACELOG 12 BP'!$F9:$EE9)</f>
        <v>180</v>
      </c>
      <c r="I9" s="33">
        <f>SUMIF('reporting montigny'!$F$2:$EE$2,I$4,'reporting montigny'!$F9:$EE9)+SUMIF('reporting boissy'!$F$2:$EE$2,I$4,'reporting boissy'!$F9:$EE9)+SUMIF('reporting moussy'!$F$2:$EE$2,I$4,'reporting moussy'!$F9:$EE9)+SUMIF('reporting trappes'!$F$2:$EE$2,I$4,'reporting trappes'!$F9:$EE9)+SUMIF('SPACELOG 5 BP'!$F$2:$EE$2,I$4,'SPACELOG 5 BP'!$F9:$EE9)+SUMIF('SPACELOG 6 BP'!$F$2:$EE$2,I$4,'SPACELOG 6 BP'!$F9:$EE9)+SUMIF('SPACELOG 7 BP'!$F$2:$EE$2,I$4,'SPACELOG 7 BP'!$F9:$EE9)+SUMIF('SPACELOG 8 BP'!$F$2:$EE$2,I$4,'SPACELOG 8 BP'!$F9:$EE9)+SUMIF('SPACELOG 9 BP'!$F$2:$EE$2,I$4,'SPACELOG 9 BP'!$F9:$EE9)+SUMIF('SPACELOG 10 BP'!$F$2:$EE$2,I$4,'SPACELOG 10 BP'!$F9:$EE9)+SUMIF('SPACELOG 11 BP'!$F$2:$EE$2,I$4,'SPACELOG 11 BP'!$F9:$EE9)+SUMIF('SPACELOG 12 BP'!$F$2:$EE$2,I$4,'SPACELOG 12 BP'!$F9:$EE9)</f>
        <v>180</v>
      </c>
      <c r="J9" s="33">
        <f>SUMIF('reporting montigny'!$F$2:$EE$2,J$4,'reporting montigny'!$F9:$EE9)+SUMIF('reporting boissy'!$F$2:$EE$2,J$4,'reporting boissy'!$F9:$EE9)+SUMIF('reporting moussy'!$F$2:$EE$2,J$4,'reporting moussy'!$F9:$EE9)+SUMIF('reporting trappes'!$F$2:$EE$2,J$4,'reporting trappes'!$F9:$EE9)+SUMIF('SPACELOG 5 BP'!$F$2:$EE$2,J$4,'SPACELOG 5 BP'!$F9:$EE9)+SUMIF('SPACELOG 6 BP'!$F$2:$EE$2,J$4,'SPACELOG 6 BP'!$F9:$EE9)+SUMIF('SPACELOG 7 BP'!$F$2:$EE$2,J$4,'SPACELOG 7 BP'!$F9:$EE9)+SUMIF('SPACELOG 8 BP'!$F$2:$EE$2,J$4,'SPACELOG 8 BP'!$F9:$EE9)+SUMIF('SPACELOG 9 BP'!$F$2:$EE$2,J$4,'SPACELOG 9 BP'!$F9:$EE9)+SUMIF('SPACELOG 10 BP'!$F$2:$EE$2,J$4,'SPACELOG 10 BP'!$F9:$EE9)+SUMIF('SPACELOG 11 BP'!$F$2:$EE$2,J$4,'SPACELOG 11 BP'!$F9:$EE9)+SUMIF('SPACELOG 12 BP'!$F$2:$EE$2,J$4,'SPACELOG 12 BP'!$F9:$EE9)</f>
        <v>180</v>
      </c>
      <c r="K9" s="33">
        <f>SUMIF('reporting montigny'!$F$2:$EE$2,K$4,'reporting montigny'!$F9:$EE9)+SUMIF('reporting boissy'!$F$2:$EE$2,K$4,'reporting boissy'!$F9:$EE9)+SUMIF('reporting moussy'!$F$2:$EE$2,K$4,'reporting moussy'!$F9:$EE9)+SUMIF('reporting trappes'!$F$2:$EE$2,K$4,'reporting trappes'!$F9:$EE9)+SUMIF('SPACELOG 5 BP'!$F$2:$EE$2,K$4,'SPACELOG 5 BP'!$F9:$EE9)+SUMIF('SPACELOG 6 BP'!$F$2:$EE$2,K$4,'SPACELOG 6 BP'!$F9:$EE9)+SUMIF('SPACELOG 7 BP'!$F$2:$EE$2,K$4,'SPACELOG 7 BP'!$F9:$EE9)+SUMIF('SPACELOG 8 BP'!$F$2:$EE$2,K$4,'SPACELOG 8 BP'!$F9:$EE9)+SUMIF('SPACELOG 9 BP'!$F$2:$EE$2,K$4,'SPACELOG 9 BP'!$F9:$EE9)+SUMIF('SPACELOG 10 BP'!$F$2:$EE$2,K$4,'SPACELOG 10 BP'!$F9:$EE9)+SUMIF('SPACELOG 11 BP'!$F$2:$EE$2,K$4,'SPACELOG 11 BP'!$F9:$EE9)+SUMIF('SPACELOG 12 BP'!$F$2:$EE$2,K$4,'SPACELOG 12 BP'!$F9:$EE9)</f>
        <v>180</v>
      </c>
      <c r="L9" s="33">
        <f>SUMIF('reporting montigny'!$F$2:$EE$2,L$4,'reporting montigny'!$F9:$EE9)+SUMIF('reporting boissy'!$F$2:$EE$2,L$4,'reporting boissy'!$F9:$EE9)+SUMIF('reporting moussy'!$F$2:$EE$2,L$4,'reporting moussy'!$F9:$EE9)+SUMIF('reporting trappes'!$F$2:$EE$2,L$4,'reporting trappes'!$F9:$EE9)+SUMIF('SPACELOG 5 BP'!$F$2:$EE$2,L$4,'SPACELOG 5 BP'!$F9:$EE9)+SUMIF('SPACELOG 6 BP'!$F$2:$EE$2,L$4,'SPACELOG 6 BP'!$F9:$EE9)+SUMIF('SPACELOG 7 BP'!$F$2:$EE$2,L$4,'SPACELOG 7 BP'!$F9:$EE9)+SUMIF('SPACELOG 8 BP'!$F$2:$EE$2,L$4,'SPACELOG 8 BP'!$F9:$EE9)+SUMIF('SPACELOG 9 BP'!$F$2:$EE$2,L$4,'SPACELOG 9 BP'!$F9:$EE9)+SUMIF('SPACELOG 10 BP'!$F$2:$EE$2,L$4,'SPACELOG 10 BP'!$F9:$EE9)+SUMIF('SPACELOG 11 BP'!$F$2:$EE$2,L$4,'SPACELOG 11 BP'!$F9:$EE9)+SUMIF('SPACELOG 12 BP'!$F$2:$EE$2,L$4,'SPACELOG 12 BP'!$F9:$EE9)</f>
        <v>180</v>
      </c>
      <c r="M9" s="33">
        <f>SUMIF('reporting montigny'!$F$2:$EE$2,M$4,'reporting montigny'!$F9:$EE9)+SUMIF('reporting boissy'!$F$2:$EE$2,M$4,'reporting boissy'!$F9:$EE9)+SUMIF('reporting moussy'!$F$2:$EE$2,M$4,'reporting moussy'!$F9:$EE9)+SUMIF('reporting trappes'!$F$2:$EE$2,M$4,'reporting trappes'!$F9:$EE9)+SUMIF('SPACELOG 5 BP'!$F$2:$EE$2,M$4,'SPACELOG 5 BP'!$F9:$EE9)+SUMIF('SPACELOG 6 BP'!$F$2:$EE$2,M$4,'SPACELOG 6 BP'!$F9:$EE9)+SUMIF('SPACELOG 7 BP'!$F$2:$EE$2,M$4,'SPACELOG 7 BP'!$F9:$EE9)+SUMIF('SPACELOG 8 BP'!$F$2:$EE$2,M$4,'SPACELOG 8 BP'!$F9:$EE9)+SUMIF('SPACELOG 9 BP'!$F$2:$EE$2,M$4,'SPACELOG 9 BP'!$F9:$EE9)+SUMIF('SPACELOG 10 BP'!$F$2:$EE$2,M$4,'SPACELOG 10 BP'!$F9:$EE9)+SUMIF('SPACELOG 11 BP'!$F$2:$EE$2,M$4,'SPACELOG 11 BP'!$F9:$EE9)+SUMIF('SPACELOG 12 BP'!$F$2:$EE$2,M$4,'SPACELOG 12 BP'!$F9:$EE9)</f>
        <v>180</v>
      </c>
      <c r="N9" s="33">
        <f>SUMIF('reporting montigny'!$F$2:$EE$2,N$4,'reporting montigny'!$F9:$EE9)+SUMIF('reporting boissy'!$F$2:$EE$2,N$4,'reporting boissy'!$F9:$EE9)+SUMIF('reporting moussy'!$F$2:$EE$2,N$4,'reporting moussy'!$F9:$EE9)+SUMIF('reporting trappes'!$F$2:$EE$2,N$4,'reporting trappes'!$F9:$EE9)+SUMIF('SPACELOG 5 BP'!$F$2:$EE$2,N$4,'SPACELOG 5 BP'!$F9:$EE9)+SUMIF('SPACELOG 6 BP'!$F$2:$EE$2,N$4,'SPACELOG 6 BP'!$F9:$EE9)+SUMIF('SPACELOG 7 BP'!$F$2:$EE$2,N$4,'SPACELOG 7 BP'!$F9:$EE9)+SUMIF('SPACELOG 8 BP'!$F$2:$EE$2,N$4,'SPACELOG 8 BP'!$F9:$EE9)+SUMIF('SPACELOG 9 BP'!$F$2:$EE$2,N$4,'SPACELOG 9 BP'!$F9:$EE9)+SUMIF('SPACELOG 10 BP'!$F$2:$EE$2,N$4,'SPACELOG 10 BP'!$F9:$EE9)+SUMIF('SPACELOG 11 BP'!$F$2:$EE$2,N$4,'SPACELOG 11 BP'!$F9:$EE9)+SUMIF('SPACELOG 12 BP'!$F$2:$EE$2,N$4,'SPACELOG 12 BP'!$F9:$EE9)</f>
        <v>180</v>
      </c>
      <c r="O9" s="33">
        <f>SUMIF('reporting montigny'!$F$2:$EE$2,O$4,'reporting montigny'!$F9:$EE9)+SUMIF('reporting boissy'!$F$2:$EE$2,O$4,'reporting boissy'!$F9:$EE9)+SUMIF('reporting moussy'!$F$2:$EE$2,O$4,'reporting moussy'!$F9:$EE9)+SUMIF('reporting trappes'!$F$2:$EE$2,O$4,'reporting trappes'!$F9:$EE9)+SUMIF('SPACELOG 5 BP'!$F$2:$EE$2,O$4,'SPACELOG 5 BP'!$F9:$EE9)+SUMIF('SPACELOG 6 BP'!$F$2:$EE$2,O$4,'SPACELOG 6 BP'!$F9:$EE9)+SUMIF('SPACELOG 7 BP'!$F$2:$EE$2,O$4,'SPACELOG 7 BP'!$F9:$EE9)+SUMIF('SPACELOG 8 BP'!$F$2:$EE$2,O$4,'SPACELOG 8 BP'!$F9:$EE9)+SUMIF('SPACELOG 9 BP'!$F$2:$EE$2,O$4,'SPACELOG 9 BP'!$F9:$EE9)+SUMIF('SPACELOG 10 BP'!$F$2:$EE$2,O$4,'SPACELOG 10 BP'!$F9:$EE9)+SUMIF('SPACELOG 11 BP'!$F$2:$EE$2,O$4,'SPACELOG 11 BP'!$F9:$EE9)+SUMIF('SPACELOG 12 BP'!$F$2:$EE$2,O$4,'SPACELOG 12 BP'!$F9:$EE9)</f>
        <v>180</v>
      </c>
      <c r="P9" s="33">
        <f>SUMIF('reporting montigny'!$F$2:$EE$2,P$4,'reporting montigny'!$F9:$EE9)+SUMIF('reporting boissy'!$F$2:$EE$2,P$4,'reporting boissy'!$F9:$EE9)+SUMIF('reporting moussy'!$F$2:$EE$2,P$4,'reporting moussy'!$F9:$EE9)+SUMIF('reporting trappes'!$F$2:$EE$2,P$4,'reporting trappes'!$F9:$EE9)+SUMIF('SPACELOG 5 BP'!$F$2:$EE$2,P$4,'SPACELOG 5 BP'!$F9:$EE9)+SUMIF('SPACELOG 6 BP'!$F$2:$EE$2,P$4,'SPACELOG 6 BP'!$F9:$EE9)+SUMIF('SPACELOG 7 BP'!$F$2:$EE$2,P$4,'SPACELOG 7 BP'!$F9:$EE9)+SUMIF('SPACELOG 8 BP'!$F$2:$EE$2,P$4,'SPACELOG 8 BP'!$F9:$EE9)+SUMIF('SPACELOG 9 BP'!$F$2:$EE$2,P$4,'SPACELOG 9 BP'!$F9:$EE9)+SUMIF('SPACELOG 10 BP'!$F$2:$EE$2,P$4,'SPACELOG 10 BP'!$F9:$EE9)+SUMIF('SPACELOG 11 BP'!$F$2:$EE$2,P$4,'SPACELOG 11 BP'!$F9:$EE9)+SUMIF('SPACELOG 12 BP'!$F$2:$EE$2,P$4,'SPACELOG 12 BP'!$F9:$EE9)</f>
        <v>220</v>
      </c>
      <c r="Q9" s="33">
        <f>SUMIF('reporting montigny'!$F$2:$EE$2,Q$4,'reporting montigny'!$F9:$EE9)+SUMIF('reporting boissy'!$F$2:$EE$2,Q$4,'reporting boissy'!$F9:$EE9)+SUMIF('reporting moussy'!$F$2:$EE$2,Q$4,'reporting moussy'!$F9:$EE9)+SUMIF('reporting trappes'!$F$2:$EE$2,Q$4,'reporting trappes'!$F9:$EE9)+SUMIF('SPACELOG 5 BP'!$F$2:$EE$2,Q$4,'SPACELOG 5 BP'!$F9:$EE9)+SUMIF('SPACELOG 6 BP'!$F$2:$EE$2,Q$4,'SPACELOG 6 BP'!$F9:$EE9)+SUMIF('SPACELOG 7 BP'!$F$2:$EE$2,Q$4,'SPACELOG 7 BP'!$F9:$EE9)+SUMIF('SPACELOG 8 BP'!$F$2:$EE$2,Q$4,'SPACELOG 8 BP'!$F9:$EE9)+SUMIF('SPACELOG 9 BP'!$F$2:$EE$2,Q$4,'SPACELOG 9 BP'!$F9:$EE9)+SUMIF('SPACELOG 10 BP'!$F$2:$EE$2,Q$4,'SPACELOG 10 BP'!$F9:$EE9)+SUMIF('SPACELOG 11 BP'!$F$2:$EE$2,Q$4,'SPACELOG 11 BP'!$F9:$EE9)+SUMIF('SPACELOG 12 BP'!$F$2:$EE$2,Q$4,'SPACELOG 12 BP'!$F9:$EE9)</f>
        <v>220</v>
      </c>
      <c r="R9" s="393">
        <f t="shared" ref="R9:R33" si="114">SUM(F9:Q9)</f>
        <v>2240</v>
      </c>
      <c r="S9" s="33">
        <f>SUMIF('reporting montigny'!$F$2:$EE$2,S$4,'reporting montigny'!$F9:$EE9)+SUMIF('reporting boissy'!$F$2:$EE$2,S$4,'reporting boissy'!$F9:$EE9)+SUMIF('reporting moussy'!$F$2:$EE$2,S$4,'reporting moussy'!$F9:$EE9)+SUMIF('reporting trappes'!$F$2:$EE$2,S$4,'reporting trappes'!$F9:$EE9)+SUMIF('SPACELOG 5 BP'!$F$2:$EE$2,S$4,'SPACELOG 5 BP'!$F9:$EE9)+SUMIF('SPACELOG 6 BP'!$F$2:$EE$2,S$4,'SPACELOG 6 BP'!$F9:$EE9)+SUMIF('SPACELOG 7 BP'!$F$2:$EE$2,S$4,'SPACELOG 7 BP'!$F9:$EE9)+SUMIF('SPACELOG 8 BP'!$F$2:$EE$2,S$4,'SPACELOG 8 BP'!$F9:$EE9)+SUMIF('SPACELOG 9 BP'!$F$2:$EE$2,S$4,'SPACELOG 9 BP'!$F9:$EE9)+SUMIF('SPACELOG 10 BP'!$F$2:$EE$2,S$4,'SPACELOG 10 BP'!$F9:$EE9)+SUMIF('SPACELOG 11 BP'!$F$2:$EE$2,S$4,'SPACELOG 11 BP'!$F9:$EE9)+SUMIF('SPACELOG 12 BP'!$F$2:$EE$2,S$4,'SPACELOG 12 BP'!$F9:$EE9)</f>
        <v>205</v>
      </c>
      <c r="T9" s="33">
        <f>SUMIF('reporting montigny'!$F$2:$EE$2,T$4,'reporting montigny'!$F9:$EE9)+SUMIF('reporting boissy'!$F$2:$EE$2,T$4,'reporting boissy'!$F9:$EE9)+SUMIF('reporting moussy'!$F$2:$EE$2,T$4,'reporting moussy'!$F9:$EE9)+SUMIF('reporting trappes'!$F$2:$EE$2,T$4,'reporting trappes'!$F9:$EE9)+SUMIF('SPACELOG 5 BP'!$F$2:$EE$2,T$4,'SPACELOG 5 BP'!$F9:$EE9)+SUMIF('SPACELOG 6 BP'!$F$2:$EE$2,T$4,'SPACELOG 6 BP'!$F9:$EE9)+SUMIF('SPACELOG 7 BP'!$F$2:$EE$2,T$4,'SPACELOG 7 BP'!$F9:$EE9)+SUMIF('SPACELOG 8 BP'!$F$2:$EE$2,T$4,'SPACELOG 8 BP'!$F9:$EE9)+SUMIF('SPACELOG 9 BP'!$F$2:$EE$2,T$4,'SPACELOG 9 BP'!$F9:$EE9)+SUMIF('SPACELOG 10 BP'!$F$2:$EE$2,T$4,'SPACELOG 10 BP'!$F9:$EE9)+SUMIF('SPACELOG 11 BP'!$F$2:$EE$2,T$4,'SPACELOG 11 BP'!$F9:$EE9)+SUMIF('SPACELOG 12 BP'!$F$2:$EE$2,T$4,'SPACELOG 12 BP'!$F9:$EE9)</f>
        <v>120</v>
      </c>
      <c r="U9" s="33">
        <f>SUMIF('reporting montigny'!$F$2:$EE$2,U$4,'reporting montigny'!$F9:$EE9)+SUMIF('reporting boissy'!$F$2:$EE$2,U$4,'reporting boissy'!$F9:$EE9)+SUMIF('reporting moussy'!$F$2:$EE$2,U$4,'reporting moussy'!$F9:$EE9)+SUMIF('reporting trappes'!$F$2:$EE$2,U$4,'reporting trappes'!$F9:$EE9)+SUMIF('SPACELOG 5 BP'!$F$2:$EE$2,U$4,'SPACELOG 5 BP'!$F9:$EE9)+SUMIF('SPACELOG 6 BP'!$F$2:$EE$2,U$4,'SPACELOG 6 BP'!$F9:$EE9)+SUMIF('SPACELOG 7 BP'!$F$2:$EE$2,U$4,'SPACELOG 7 BP'!$F9:$EE9)+SUMIF('SPACELOG 8 BP'!$F$2:$EE$2,U$4,'SPACELOG 8 BP'!$F9:$EE9)+SUMIF('SPACELOG 9 BP'!$F$2:$EE$2,U$4,'SPACELOG 9 BP'!$F9:$EE9)+SUMIF('SPACELOG 10 BP'!$F$2:$EE$2,U$4,'SPACELOG 10 BP'!$F9:$EE9)+SUMIF('SPACELOG 11 BP'!$F$2:$EE$2,U$4,'SPACELOG 11 BP'!$F9:$EE9)+SUMIF('SPACELOG 12 BP'!$F$2:$EE$2,U$4,'SPACELOG 12 BP'!$F9:$EE9)</f>
        <v>220</v>
      </c>
      <c r="V9" s="33">
        <f>SUMIF('reporting montigny'!$F$2:$EE$2,V$4,'reporting montigny'!$F9:$EE9)+SUMIF('reporting boissy'!$F$2:$EE$2,V$4,'reporting boissy'!$F9:$EE9)+SUMIF('reporting moussy'!$F$2:$EE$2,V$4,'reporting moussy'!$F9:$EE9)+SUMIF('reporting trappes'!$F$2:$EE$2,V$4,'reporting trappes'!$F9:$EE9)+SUMIF('SPACELOG 5 BP'!$F$2:$EE$2,V$4,'SPACELOG 5 BP'!$F9:$EE9)+SUMIF('SPACELOG 6 BP'!$F$2:$EE$2,V$4,'SPACELOG 6 BP'!$F9:$EE9)+SUMIF('SPACELOG 7 BP'!$F$2:$EE$2,V$4,'SPACELOG 7 BP'!$F9:$EE9)+SUMIF('SPACELOG 8 BP'!$F$2:$EE$2,V$4,'SPACELOG 8 BP'!$F9:$EE9)+SUMIF('SPACELOG 9 BP'!$F$2:$EE$2,V$4,'SPACELOG 9 BP'!$F9:$EE9)+SUMIF('SPACELOG 10 BP'!$F$2:$EE$2,V$4,'SPACELOG 10 BP'!$F9:$EE9)+SUMIF('SPACELOG 11 BP'!$F$2:$EE$2,V$4,'SPACELOG 11 BP'!$F9:$EE9)+SUMIF('SPACELOG 12 BP'!$F$2:$EE$2,V$4,'SPACELOG 12 BP'!$F9:$EE9)</f>
        <v>220</v>
      </c>
      <c r="W9" s="33">
        <f>SUMIF('reporting montigny'!$F$2:$EE$2,W$4,'reporting montigny'!$F9:$EE9)+SUMIF('reporting boissy'!$F$2:$EE$2,W$4,'reporting boissy'!$F9:$EE9)+SUMIF('reporting moussy'!$F$2:$EE$2,W$4,'reporting moussy'!$F9:$EE9)+SUMIF('reporting trappes'!$F$2:$EE$2,W$4,'reporting trappes'!$F9:$EE9)+SUMIF('SPACELOG 5 BP'!$F$2:$EE$2,W$4,'SPACELOG 5 BP'!$F9:$EE9)+SUMIF('SPACELOG 6 BP'!$F$2:$EE$2,W$4,'SPACELOG 6 BP'!$F9:$EE9)+SUMIF('SPACELOG 7 BP'!$F$2:$EE$2,W$4,'SPACELOG 7 BP'!$F9:$EE9)+SUMIF('SPACELOG 8 BP'!$F$2:$EE$2,W$4,'SPACELOG 8 BP'!$F9:$EE9)+SUMIF('SPACELOG 9 BP'!$F$2:$EE$2,W$4,'SPACELOG 9 BP'!$F9:$EE9)+SUMIF('SPACELOG 10 BP'!$F$2:$EE$2,W$4,'SPACELOG 10 BP'!$F9:$EE9)+SUMIF('SPACELOG 11 BP'!$F$2:$EE$2,W$4,'SPACELOG 11 BP'!$F9:$EE9)+SUMIF('SPACELOG 12 BP'!$F$2:$EE$2,W$4,'SPACELOG 12 BP'!$F9:$EE9)</f>
        <v>310</v>
      </c>
      <c r="X9" s="33">
        <f>SUMIF('reporting montigny'!$F$2:$EE$2,X$4,'reporting montigny'!$F9:$EE9)+SUMIF('reporting boissy'!$F$2:$EE$2,X$4,'reporting boissy'!$F9:$EE9)+SUMIF('reporting moussy'!$F$2:$EE$2,X$4,'reporting moussy'!$F9:$EE9)+SUMIF('reporting trappes'!$F$2:$EE$2,X$4,'reporting trappes'!$F9:$EE9)+SUMIF('SPACELOG 5 BP'!$F$2:$EE$2,X$4,'SPACELOG 5 BP'!$F9:$EE9)+SUMIF('SPACELOG 6 BP'!$F$2:$EE$2,X$4,'SPACELOG 6 BP'!$F9:$EE9)+SUMIF('SPACELOG 7 BP'!$F$2:$EE$2,X$4,'SPACELOG 7 BP'!$F9:$EE9)+SUMIF('SPACELOG 8 BP'!$F$2:$EE$2,X$4,'SPACELOG 8 BP'!$F9:$EE9)+SUMIF('SPACELOG 9 BP'!$F$2:$EE$2,X$4,'SPACELOG 9 BP'!$F9:$EE9)+SUMIF('SPACELOG 10 BP'!$F$2:$EE$2,X$4,'SPACELOG 10 BP'!$F9:$EE9)+SUMIF('SPACELOG 11 BP'!$F$2:$EE$2,X$4,'SPACELOG 11 BP'!$F9:$EE9)+SUMIF('SPACELOG 12 BP'!$F$2:$EE$2,X$4,'SPACELOG 12 BP'!$F9:$EE9)</f>
        <v>310</v>
      </c>
      <c r="Y9" s="33">
        <f>SUMIF('reporting montigny'!$F$2:$EE$2,Y$4,'reporting montigny'!$F9:$EE9)+SUMIF('reporting boissy'!$F$2:$EE$2,Y$4,'reporting boissy'!$F9:$EE9)+SUMIF('reporting moussy'!$F$2:$EE$2,Y$4,'reporting moussy'!$F9:$EE9)+SUMIF('reporting trappes'!$F$2:$EE$2,Y$4,'reporting trappes'!$F9:$EE9)+SUMIF('SPACELOG 5 BP'!$F$2:$EE$2,Y$4,'SPACELOG 5 BP'!$F9:$EE9)+SUMIF('SPACELOG 6 BP'!$F$2:$EE$2,Y$4,'SPACELOG 6 BP'!$F9:$EE9)+SUMIF('SPACELOG 7 BP'!$F$2:$EE$2,Y$4,'SPACELOG 7 BP'!$F9:$EE9)+SUMIF('SPACELOG 8 BP'!$F$2:$EE$2,Y$4,'SPACELOG 8 BP'!$F9:$EE9)+SUMIF('SPACELOG 9 BP'!$F$2:$EE$2,Y$4,'SPACELOG 9 BP'!$F9:$EE9)+SUMIF('SPACELOG 10 BP'!$F$2:$EE$2,Y$4,'SPACELOG 10 BP'!$F9:$EE9)+SUMIF('SPACELOG 11 BP'!$F$2:$EE$2,Y$4,'SPACELOG 11 BP'!$F9:$EE9)+SUMIF('SPACELOG 12 BP'!$F$2:$EE$2,Y$4,'SPACELOG 12 BP'!$F9:$EE9)</f>
        <v>310</v>
      </c>
      <c r="Z9" s="33">
        <f>SUMIF('reporting montigny'!$F$2:$EE$2,Z$4,'reporting montigny'!$F9:$EE9)+SUMIF('reporting boissy'!$F$2:$EE$2,Z$4,'reporting boissy'!$F9:$EE9)+SUMIF('reporting moussy'!$F$2:$EE$2,Z$4,'reporting moussy'!$F9:$EE9)+SUMIF('reporting trappes'!$F$2:$EE$2,Z$4,'reporting trappes'!$F9:$EE9)+SUMIF('SPACELOG 5 BP'!$F$2:$EE$2,Z$4,'SPACELOG 5 BP'!$F9:$EE9)+SUMIF('SPACELOG 6 BP'!$F$2:$EE$2,Z$4,'SPACELOG 6 BP'!$F9:$EE9)+SUMIF('SPACELOG 7 BP'!$F$2:$EE$2,Z$4,'SPACELOG 7 BP'!$F9:$EE9)+SUMIF('SPACELOG 8 BP'!$F$2:$EE$2,Z$4,'SPACELOG 8 BP'!$F9:$EE9)+SUMIF('SPACELOG 9 BP'!$F$2:$EE$2,Z$4,'SPACELOG 9 BP'!$F9:$EE9)+SUMIF('SPACELOG 10 BP'!$F$2:$EE$2,Z$4,'SPACELOG 10 BP'!$F9:$EE9)+SUMIF('SPACELOG 11 BP'!$F$2:$EE$2,Z$4,'SPACELOG 11 BP'!$F9:$EE9)+SUMIF('SPACELOG 12 BP'!$F$2:$EE$2,Z$4,'SPACELOG 12 BP'!$F9:$EE9)</f>
        <v>310</v>
      </c>
      <c r="AA9" s="33">
        <f>SUMIF('reporting montigny'!$F$2:$EE$2,AA$4,'reporting montigny'!$F9:$EE9)+SUMIF('reporting boissy'!$F$2:$EE$2,AA$4,'reporting boissy'!$F9:$EE9)+SUMIF('reporting moussy'!$F$2:$EE$2,AA$4,'reporting moussy'!$F9:$EE9)+SUMIF('reporting trappes'!$F$2:$EE$2,AA$4,'reporting trappes'!$F9:$EE9)+SUMIF('SPACELOG 5 BP'!$F$2:$EE$2,AA$4,'SPACELOG 5 BP'!$F9:$EE9)+SUMIF('SPACELOG 6 BP'!$F$2:$EE$2,AA$4,'SPACELOG 6 BP'!$F9:$EE9)+SUMIF('SPACELOG 7 BP'!$F$2:$EE$2,AA$4,'SPACELOG 7 BP'!$F9:$EE9)+SUMIF('SPACELOG 8 BP'!$F$2:$EE$2,AA$4,'SPACELOG 8 BP'!$F9:$EE9)+SUMIF('SPACELOG 9 BP'!$F$2:$EE$2,AA$4,'SPACELOG 9 BP'!$F9:$EE9)+SUMIF('SPACELOG 10 BP'!$F$2:$EE$2,AA$4,'SPACELOG 10 BP'!$F9:$EE9)+SUMIF('SPACELOG 11 BP'!$F$2:$EE$2,AA$4,'SPACELOG 11 BP'!$F9:$EE9)+SUMIF('SPACELOG 12 BP'!$F$2:$EE$2,AA$4,'SPACELOG 12 BP'!$F9:$EE9)</f>
        <v>310</v>
      </c>
      <c r="AB9" s="33">
        <f>SUMIF('reporting montigny'!$F$2:$EE$2,AB$4,'reporting montigny'!$F9:$EE9)+SUMIF('reporting boissy'!$F$2:$EE$2,AB$4,'reporting boissy'!$F9:$EE9)+SUMIF('reporting moussy'!$F$2:$EE$2,AB$4,'reporting moussy'!$F9:$EE9)+SUMIF('reporting trappes'!$F$2:$EE$2,AB$4,'reporting trappes'!$F9:$EE9)+SUMIF('SPACELOG 5 BP'!$F$2:$EE$2,AB$4,'SPACELOG 5 BP'!$F9:$EE9)+SUMIF('SPACELOG 6 BP'!$F$2:$EE$2,AB$4,'SPACELOG 6 BP'!$F9:$EE9)+SUMIF('SPACELOG 7 BP'!$F$2:$EE$2,AB$4,'SPACELOG 7 BP'!$F9:$EE9)+SUMIF('SPACELOG 8 BP'!$F$2:$EE$2,AB$4,'SPACELOG 8 BP'!$F9:$EE9)+SUMIF('SPACELOG 9 BP'!$F$2:$EE$2,AB$4,'SPACELOG 9 BP'!$F9:$EE9)+SUMIF('SPACELOG 10 BP'!$F$2:$EE$2,AB$4,'SPACELOG 10 BP'!$F9:$EE9)+SUMIF('SPACELOG 11 BP'!$F$2:$EE$2,AB$4,'SPACELOG 11 BP'!$F9:$EE9)+SUMIF('SPACELOG 12 BP'!$F$2:$EE$2,AB$4,'SPACELOG 12 BP'!$F9:$EE9)</f>
        <v>310</v>
      </c>
      <c r="AC9" s="33">
        <f>SUMIF('reporting montigny'!$F$2:$EE$2,AC$4,'reporting montigny'!$F9:$EE9)+SUMIF('reporting boissy'!$F$2:$EE$2,AC$4,'reporting boissy'!$F9:$EE9)+SUMIF('reporting moussy'!$F$2:$EE$2,AC$4,'reporting moussy'!$F9:$EE9)+SUMIF('reporting trappes'!$F$2:$EE$2,AC$4,'reporting trappes'!$F9:$EE9)+SUMIF('SPACELOG 5 BP'!$F$2:$EE$2,AC$4,'SPACELOG 5 BP'!$F9:$EE9)+SUMIF('SPACELOG 6 BP'!$F$2:$EE$2,AC$4,'SPACELOG 6 BP'!$F9:$EE9)+SUMIF('SPACELOG 7 BP'!$F$2:$EE$2,AC$4,'SPACELOG 7 BP'!$F9:$EE9)+SUMIF('SPACELOG 8 BP'!$F$2:$EE$2,AC$4,'SPACELOG 8 BP'!$F9:$EE9)+SUMIF('SPACELOG 9 BP'!$F$2:$EE$2,AC$4,'SPACELOG 9 BP'!$F9:$EE9)+SUMIF('SPACELOG 10 BP'!$F$2:$EE$2,AC$4,'SPACELOG 10 BP'!$F9:$EE9)+SUMIF('SPACELOG 11 BP'!$F$2:$EE$2,AC$4,'SPACELOG 11 BP'!$F9:$EE9)+SUMIF('SPACELOG 12 BP'!$F$2:$EE$2,AC$4,'SPACELOG 12 BP'!$F9:$EE9)</f>
        <v>310</v>
      </c>
      <c r="AD9" s="33">
        <f>SUMIF('reporting montigny'!$F$2:$EE$2,AD$4,'reporting montigny'!$F9:$EE9)+SUMIF('reporting boissy'!$F$2:$EE$2,AD$4,'reporting boissy'!$F9:$EE9)+SUMIF('reporting moussy'!$F$2:$EE$2,AD$4,'reporting moussy'!$F9:$EE9)+SUMIF('reporting trappes'!$F$2:$EE$2,AD$4,'reporting trappes'!$F9:$EE9)+SUMIF('SPACELOG 5 BP'!$F$2:$EE$2,AD$4,'SPACELOG 5 BP'!$F9:$EE9)+SUMIF('SPACELOG 6 BP'!$F$2:$EE$2,AD$4,'SPACELOG 6 BP'!$F9:$EE9)+SUMIF('SPACELOG 7 BP'!$F$2:$EE$2,AD$4,'SPACELOG 7 BP'!$F9:$EE9)+SUMIF('SPACELOG 8 BP'!$F$2:$EE$2,AD$4,'SPACELOG 8 BP'!$F9:$EE9)+SUMIF('SPACELOG 9 BP'!$F$2:$EE$2,AD$4,'SPACELOG 9 BP'!$F9:$EE9)+SUMIF('SPACELOG 10 BP'!$F$2:$EE$2,AD$4,'SPACELOG 10 BP'!$F9:$EE9)+SUMIF('SPACELOG 11 BP'!$F$2:$EE$2,AD$4,'SPACELOG 11 BP'!$F9:$EE9)+SUMIF('SPACELOG 12 BP'!$F$2:$EE$2,AD$4,'SPACELOG 12 BP'!$F9:$EE9)</f>
        <v>310</v>
      </c>
      <c r="AE9" s="393">
        <f t="shared" ref="AE9:AE33" si="115">SUM(S9:AD9)</f>
        <v>3245</v>
      </c>
      <c r="AF9" s="33">
        <f>SUMIF('reporting montigny'!$F$2:$EE$2,AF$4,'reporting montigny'!$F9:$EE9)+SUMIF('reporting boissy'!$F$2:$EE$2,AF$4,'reporting boissy'!$F9:$EE9)+SUMIF('reporting moussy'!$F$2:$EE$2,AF$4,'reporting moussy'!$F9:$EE9)+SUMIF('reporting trappes'!$F$2:$EE$2,AF$4,'reporting trappes'!$F9:$EE9)+SUMIF('SPACELOG 5 BP'!$F$2:$EE$2,AF$4,'SPACELOG 5 BP'!$F9:$EE9)+SUMIF('SPACELOG 6 BP'!$F$2:$EE$2,AF$4,'SPACELOG 6 BP'!$F9:$EE9)+SUMIF('SPACELOG 7 BP'!$F$2:$EE$2,AF$4,'SPACELOG 7 BP'!$F9:$EE9)+SUMIF('SPACELOG 8 BP'!$F$2:$EE$2,AF$4,'SPACELOG 8 BP'!$F9:$EE9)+SUMIF('SPACELOG 9 BP'!$F$2:$EE$2,AF$4,'SPACELOG 9 BP'!$F9:$EE9)+SUMIF('SPACELOG 10 BP'!$F$2:$EE$2,AF$4,'SPACELOG 10 BP'!$F9:$EE9)+SUMIF('SPACELOG 11 BP'!$F$2:$EE$2,AF$4,'SPACELOG 11 BP'!$F9:$EE9)+SUMIF('SPACELOG 12 BP'!$F$2:$EE$2,AF$4,'SPACELOG 12 BP'!$F9:$EE9)</f>
        <v>310</v>
      </c>
      <c r="AG9" s="33">
        <f>SUMIF('reporting montigny'!$F$2:$EE$2,AG$4,'reporting montigny'!$F9:$EE9)+SUMIF('reporting boissy'!$F$2:$EE$2,AG$4,'reporting boissy'!$F9:$EE9)+SUMIF('reporting moussy'!$F$2:$EE$2,AG$4,'reporting moussy'!$F9:$EE9)+SUMIF('reporting trappes'!$F$2:$EE$2,AG$4,'reporting trappes'!$F9:$EE9)+SUMIF('SPACELOG 5 BP'!$F$2:$EE$2,AG$4,'SPACELOG 5 BP'!$F9:$EE9)+SUMIF('SPACELOG 6 BP'!$F$2:$EE$2,AG$4,'SPACELOG 6 BP'!$F9:$EE9)+SUMIF('SPACELOG 7 BP'!$F$2:$EE$2,AG$4,'SPACELOG 7 BP'!$F9:$EE9)+SUMIF('SPACELOG 8 BP'!$F$2:$EE$2,AG$4,'SPACELOG 8 BP'!$F9:$EE9)+SUMIF('SPACELOG 9 BP'!$F$2:$EE$2,AG$4,'SPACELOG 9 BP'!$F9:$EE9)+SUMIF('SPACELOG 10 BP'!$F$2:$EE$2,AG$4,'SPACELOG 10 BP'!$F9:$EE9)+SUMIF('SPACELOG 11 BP'!$F$2:$EE$2,AG$4,'SPACELOG 11 BP'!$F9:$EE9)+SUMIF('SPACELOG 12 BP'!$F$2:$EE$2,AG$4,'SPACELOG 12 BP'!$F9:$EE9)</f>
        <v>310</v>
      </c>
      <c r="AH9" s="33">
        <f>SUMIF('reporting montigny'!$F$2:$EE$2,AH$4,'reporting montigny'!$F9:$EE9)+SUMIF('reporting boissy'!$F$2:$EE$2,AH$4,'reporting boissy'!$F9:$EE9)+SUMIF('reporting moussy'!$F$2:$EE$2,AH$4,'reporting moussy'!$F9:$EE9)+SUMIF('reporting trappes'!$F$2:$EE$2,AH$4,'reporting trappes'!$F9:$EE9)+SUMIF('SPACELOG 5 BP'!$F$2:$EE$2,AH$4,'SPACELOG 5 BP'!$F9:$EE9)+SUMIF('SPACELOG 6 BP'!$F$2:$EE$2,AH$4,'SPACELOG 6 BP'!$F9:$EE9)+SUMIF('SPACELOG 7 BP'!$F$2:$EE$2,AH$4,'SPACELOG 7 BP'!$F9:$EE9)+SUMIF('SPACELOG 8 BP'!$F$2:$EE$2,AH$4,'SPACELOG 8 BP'!$F9:$EE9)+SUMIF('SPACELOG 9 BP'!$F$2:$EE$2,AH$4,'SPACELOG 9 BP'!$F9:$EE9)+SUMIF('SPACELOG 10 BP'!$F$2:$EE$2,AH$4,'SPACELOG 10 BP'!$F9:$EE9)+SUMIF('SPACELOG 11 BP'!$F$2:$EE$2,AH$4,'SPACELOG 11 BP'!$F9:$EE9)+SUMIF('SPACELOG 12 BP'!$F$2:$EE$2,AH$4,'SPACELOG 12 BP'!$F9:$EE9)</f>
        <v>310</v>
      </c>
      <c r="AI9" s="33">
        <f>SUMIF('reporting montigny'!$F$2:$EE$2,AI$4,'reporting montigny'!$F9:$EE9)+SUMIF('reporting boissy'!$F$2:$EE$2,AI$4,'reporting boissy'!$F9:$EE9)+SUMIF('reporting moussy'!$F$2:$EE$2,AI$4,'reporting moussy'!$F9:$EE9)+SUMIF('reporting trappes'!$F$2:$EE$2,AI$4,'reporting trappes'!$F9:$EE9)+SUMIF('SPACELOG 5 BP'!$F$2:$EE$2,AI$4,'SPACELOG 5 BP'!$F9:$EE9)+SUMIF('SPACELOG 6 BP'!$F$2:$EE$2,AI$4,'SPACELOG 6 BP'!$F9:$EE9)+SUMIF('SPACELOG 7 BP'!$F$2:$EE$2,AI$4,'SPACELOG 7 BP'!$F9:$EE9)+SUMIF('SPACELOG 8 BP'!$F$2:$EE$2,AI$4,'SPACELOG 8 BP'!$F9:$EE9)+SUMIF('SPACELOG 9 BP'!$F$2:$EE$2,AI$4,'SPACELOG 9 BP'!$F9:$EE9)+SUMIF('SPACELOG 10 BP'!$F$2:$EE$2,AI$4,'SPACELOG 10 BP'!$F9:$EE9)+SUMIF('SPACELOG 11 BP'!$F$2:$EE$2,AI$4,'SPACELOG 11 BP'!$F9:$EE9)+SUMIF('SPACELOG 12 BP'!$F$2:$EE$2,AI$4,'SPACELOG 12 BP'!$F9:$EE9)</f>
        <v>310</v>
      </c>
      <c r="AJ9" s="33">
        <f>SUMIF('reporting montigny'!$F$2:$EE$2,AJ$4,'reporting montigny'!$F9:$EE9)+SUMIF('reporting boissy'!$F$2:$EE$2,AJ$4,'reporting boissy'!$F9:$EE9)+SUMIF('reporting moussy'!$F$2:$EE$2,AJ$4,'reporting moussy'!$F9:$EE9)+SUMIF('reporting trappes'!$F$2:$EE$2,AJ$4,'reporting trappes'!$F9:$EE9)+SUMIF('SPACELOG 5 BP'!$F$2:$EE$2,AJ$4,'SPACELOG 5 BP'!$F9:$EE9)+SUMIF('SPACELOG 6 BP'!$F$2:$EE$2,AJ$4,'SPACELOG 6 BP'!$F9:$EE9)+SUMIF('SPACELOG 7 BP'!$F$2:$EE$2,AJ$4,'SPACELOG 7 BP'!$F9:$EE9)+SUMIF('SPACELOG 8 BP'!$F$2:$EE$2,AJ$4,'SPACELOG 8 BP'!$F9:$EE9)+SUMIF('SPACELOG 9 BP'!$F$2:$EE$2,AJ$4,'SPACELOG 9 BP'!$F9:$EE9)+SUMIF('SPACELOG 10 BP'!$F$2:$EE$2,AJ$4,'SPACELOG 10 BP'!$F9:$EE9)+SUMIF('SPACELOG 11 BP'!$F$2:$EE$2,AJ$4,'SPACELOG 11 BP'!$F9:$EE9)+SUMIF('SPACELOG 12 BP'!$F$2:$EE$2,AJ$4,'SPACELOG 12 BP'!$F9:$EE9)</f>
        <v>310</v>
      </c>
      <c r="AK9" s="33">
        <f>SUMIF('reporting montigny'!$F$2:$EE$2,AK$4,'reporting montigny'!$F9:$EE9)+SUMIF('reporting boissy'!$F$2:$EE$2,AK$4,'reporting boissy'!$F9:$EE9)+SUMIF('reporting moussy'!$F$2:$EE$2,AK$4,'reporting moussy'!$F9:$EE9)+SUMIF('reporting trappes'!$F$2:$EE$2,AK$4,'reporting trappes'!$F9:$EE9)+SUMIF('SPACELOG 5 BP'!$F$2:$EE$2,AK$4,'SPACELOG 5 BP'!$F9:$EE9)+SUMIF('SPACELOG 6 BP'!$F$2:$EE$2,AK$4,'SPACELOG 6 BP'!$F9:$EE9)+SUMIF('SPACELOG 7 BP'!$F$2:$EE$2,AK$4,'SPACELOG 7 BP'!$F9:$EE9)+SUMIF('SPACELOG 8 BP'!$F$2:$EE$2,AK$4,'SPACELOG 8 BP'!$F9:$EE9)+SUMIF('SPACELOG 9 BP'!$F$2:$EE$2,AK$4,'SPACELOG 9 BP'!$F9:$EE9)+SUMIF('SPACELOG 10 BP'!$F$2:$EE$2,AK$4,'SPACELOG 10 BP'!$F9:$EE9)+SUMIF('SPACELOG 11 BP'!$F$2:$EE$2,AK$4,'SPACELOG 11 BP'!$F9:$EE9)+SUMIF('SPACELOG 12 BP'!$F$2:$EE$2,AK$4,'SPACELOG 12 BP'!$F9:$EE9)</f>
        <v>310</v>
      </c>
      <c r="AL9" s="33">
        <f>SUMIF('reporting montigny'!$F$2:$EE$2,AL$4,'reporting montigny'!$F9:$EE9)+SUMIF('reporting boissy'!$F$2:$EE$2,AL$4,'reporting boissy'!$F9:$EE9)+SUMIF('reporting moussy'!$F$2:$EE$2,AL$4,'reporting moussy'!$F9:$EE9)+SUMIF('reporting trappes'!$F$2:$EE$2,AL$4,'reporting trappes'!$F9:$EE9)+SUMIF('SPACELOG 5 BP'!$F$2:$EE$2,AL$4,'SPACELOG 5 BP'!$F9:$EE9)+SUMIF('SPACELOG 6 BP'!$F$2:$EE$2,AL$4,'SPACELOG 6 BP'!$F9:$EE9)+SUMIF('SPACELOG 7 BP'!$F$2:$EE$2,AL$4,'SPACELOG 7 BP'!$F9:$EE9)+SUMIF('SPACELOG 8 BP'!$F$2:$EE$2,AL$4,'SPACELOG 8 BP'!$F9:$EE9)+SUMIF('SPACELOG 9 BP'!$F$2:$EE$2,AL$4,'SPACELOG 9 BP'!$F9:$EE9)+SUMIF('SPACELOG 10 BP'!$F$2:$EE$2,AL$4,'SPACELOG 10 BP'!$F9:$EE9)+SUMIF('SPACELOG 11 BP'!$F$2:$EE$2,AL$4,'SPACELOG 11 BP'!$F9:$EE9)+SUMIF('SPACELOG 12 BP'!$F$2:$EE$2,AL$4,'SPACELOG 12 BP'!$F9:$EE9)</f>
        <v>310</v>
      </c>
      <c r="AM9" s="33">
        <f>SUMIF('reporting montigny'!$F$2:$EE$2,AM$4,'reporting montigny'!$F9:$EE9)+SUMIF('reporting boissy'!$F$2:$EE$2,AM$4,'reporting boissy'!$F9:$EE9)+SUMIF('reporting moussy'!$F$2:$EE$2,AM$4,'reporting moussy'!$F9:$EE9)+SUMIF('reporting trappes'!$F$2:$EE$2,AM$4,'reporting trappes'!$F9:$EE9)+SUMIF('SPACELOG 5 BP'!$F$2:$EE$2,AM$4,'SPACELOG 5 BP'!$F9:$EE9)+SUMIF('SPACELOG 6 BP'!$F$2:$EE$2,AM$4,'SPACELOG 6 BP'!$F9:$EE9)+SUMIF('SPACELOG 7 BP'!$F$2:$EE$2,AM$4,'SPACELOG 7 BP'!$F9:$EE9)+SUMIF('SPACELOG 8 BP'!$F$2:$EE$2,AM$4,'SPACELOG 8 BP'!$F9:$EE9)+SUMIF('SPACELOG 9 BP'!$F$2:$EE$2,AM$4,'SPACELOG 9 BP'!$F9:$EE9)+SUMIF('SPACELOG 10 BP'!$F$2:$EE$2,AM$4,'SPACELOG 10 BP'!$F9:$EE9)+SUMIF('SPACELOG 11 BP'!$F$2:$EE$2,AM$4,'SPACELOG 11 BP'!$F9:$EE9)+SUMIF('SPACELOG 12 BP'!$F$2:$EE$2,AM$4,'SPACELOG 12 BP'!$F9:$EE9)</f>
        <v>310</v>
      </c>
      <c r="AN9" s="33">
        <f>SUMIF('reporting montigny'!$F$2:$EE$2,AN$4,'reporting montigny'!$F9:$EE9)+SUMIF('reporting boissy'!$F$2:$EE$2,AN$4,'reporting boissy'!$F9:$EE9)+SUMIF('reporting moussy'!$F$2:$EE$2,AN$4,'reporting moussy'!$F9:$EE9)+SUMIF('reporting trappes'!$F$2:$EE$2,AN$4,'reporting trappes'!$F9:$EE9)+SUMIF('SPACELOG 5 BP'!$F$2:$EE$2,AN$4,'SPACELOG 5 BP'!$F9:$EE9)+SUMIF('SPACELOG 6 BP'!$F$2:$EE$2,AN$4,'SPACELOG 6 BP'!$F9:$EE9)+SUMIF('SPACELOG 7 BP'!$F$2:$EE$2,AN$4,'SPACELOG 7 BP'!$F9:$EE9)+SUMIF('SPACELOG 8 BP'!$F$2:$EE$2,AN$4,'SPACELOG 8 BP'!$F9:$EE9)+SUMIF('SPACELOG 9 BP'!$F$2:$EE$2,AN$4,'SPACELOG 9 BP'!$F9:$EE9)+SUMIF('SPACELOG 10 BP'!$F$2:$EE$2,AN$4,'SPACELOG 10 BP'!$F9:$EE9)+SUMIF('SPACELOG 11 BP'!$F$2:$EE$2,AN$4,'SPACELOG 11 BP'!$F9:$EE9)+SUMIF('SPACELOG 12 BP'!$F$2:$EE$2,AN$4,'SPACELOG 12 BP'!$F9:$EE9)</f>
        <v>310</v>
      </c>
      <c r="AO9" s="33">
        <f>SUMIF('reporting montigny'!$F$2:$EE$2,AO$4,'reporting montigny'!$F9:$EE9)+SUMIF('reporting boissy'!$F$2:$EE$2,AO$4,'reporting boissy'!$F9:$EE9)+SUMIF('reporting moussy'!$F$2:$EE$2,AO$4,'reporting moussy'!$F9:$EE9)+SUMIF('reporting trappes'!$F$2:$EE$2,AO$4,'reporting trappes'!$F9:$EE9)+SUMIF('SPACELOG 5 BP'!$F$2:$EE$2,AO$4,'SPACELOG 5 BP'!$F9:$EE9)+SUMIF('SPACELOG 6 BP'!$F$2:$EE$2,AO$4,'SPACELOG 6 BP'!$F9:$EE9)+SUMIF('SPACELOG 7 BP'!$F$2:$EE$2,AO$4,'SPACELOG 7 BP'!$F9:$EE9)+SUMIF('SPACELOG 8 BP'!$F$2:$EE$2,AO$4,'SPACELOG 8 BP'!$F9:$EE9)+SUMIF('SPACELOG 9 BP'!$F$2:$EE$2,AO$4,'SPACELOG 9 BP'!$F9:$EE9)+SUMIF('SPACELOG 10 BP'!$F$2:$EE$2,AO$4,'SPACELOG 10 BP'!$F9:$EE9)+SUMIF('SPACELOG 11 BP'!$F$2:$EE$2,AO$4,'SPACELOG 11 BP'!$F9:$EE9)+SUMIF('SPACELOG 12 BP'!$F$2:$EE$2,AO$4,'SPACELOG 12 BP'!$F9:$EE9)</f>
        <v>310</v>
      </c>
      <c r="AP9" s="33">
        <f>SUMIF('reporting montigny'!$F$2:$EE$2,AP$4,'reporting montigny'!$F9:$EE9)+SUMIF('reporting boissy'!$F$2:$EE$2,AP$4,'reporting boissy'!$F9:$EE9)+SUMIF('reporting moussy'!$F$2:$EE$2,AP$4,'reporting moussy'!$F9:$EE9)+SUMIF('reporting trappes'!$F$2:$EE$2,AP$4,'reporting trappes'!$F9:$EE9)+SUMIF('SPACELOG 5 BP'!$F$2:$EE$2,AP$4,'SPACELOG 5 BP'!$F9:$EE9)+SUMIF('SPACELOG 6 BP'!$F$2:$EE$2,AP$4,'SPACELOG 6 BP'!$F9:$EE9)+SUMIF('SPACELOG 7 BP'!$F$2:$EE$2,AP$4,'SPACELOG 7 BP'!$F9:$EE9)+SUMIF('SPACELOG 8 BP'!$F$2:$EE$2,AP$4,'SPACELOG 8 BP'!$F9:$EE9)+SUMIF('SPACELOG 9 BP'!$F$2:$EE$2,AP$4,'SPACELOG 9 BP'!$F9:$EE9)+SUMIF('SPACELOG 10 BP'!$F$2:$EE$2,AP$4,'SPACELOG 10 BP'!$F9:$EE9)+SUMIF('SPACELOG 11 BP'!$F$2:$EE$2,AP$4,'SPACELOG 11 BP'!$F9:$EE9)+SUMIF('SPACELOG 12 BP'!$F$2:$EE$2,AP$4,'SPACELOG 12 BP'!$F9:$EE9)</f>
        <v>310</v>
      </c>
      <c r="AQ9" s="33">
        <f>SUMIF('reporting montigny'!$F$2:$EE$2,AQ$4,'reporting montigny'!$F9:$EE9)+SUMIF('reporting boissy'!$F$2:$EE$2,AQ$4,'reporting boissy'!$F9:$EE9)+SUMIF('reporting moussy'!$F$2:$EE$2,AQ$4,'reporting moussy'!$F9:$EE9)+SUMIF('reporting trappes'!$F$2:$EE$2,AQ$4,'reporting trappes'!$F9:$EE9)+SUMIF('SPACELOG 5 BP'!$F$2:$EE$2,AQ$4,'SPACELOG 5 BP'!$F9:$EE9)+SUMIF('SPACELOG 6 BP'!$F$2:$EE$2,AQ$4,'SPACELOG 6 BP'!$F9:$EE9)+SUMIF('SPACELOG 7 BP'!$F$2:$EE$2,AQ$4,'SPACELOG 7 BP'!$F9:$EE9)+SUMIF('SPACELOG 8 BP'!$F$2:$EE$2,AQ$4,'SPACELOG 8 BP'!$F9:$EE9)+SUMIF('SPACELOG 9 BP'!$F$2:$EE$2,AQ$4,'SPACELOG 9 BP'!$F9:$EE9)+SUMIF('SPACELOG 10 BP'!$F$2:$EE$2,AQ$4,'SPACELOG 10 BP'!$F9:$EE9)+SUMIF('SPACELOG 11 BP'!$F$2:$EE$2,AQ$4,'SPACELOG 11 BP'!$F9:$EE9)+SUMIF('SPACELOG 12 BP'!$F$2:$EE$2,AQ$4,'SPACELOG 12 BP'!$F9:$EE9)</f>
        <v>310</v>
      </c>
      <c r="AR9" s="393">
        <f t="shared" ref="AR9:AR33" si="116">SUM(AF9:AQ9)</f>
        <v>3720</v>
      </c>
      <c r="AS9" s="33">
        <f>SUMIF('reporting montigny'!$F$2:$EE$2,AS$4,'reporting montigny'!$F9:$EE9)+SUMIF('reporting boissy'!$F$2:$EE$2,AS$4,'reporting boissy'!$F9:$EE9)+SUMIF('reporting moussy'!$F$2:$EE$2,AS$4,'reporting moussy'!$F9:$EE9)+SUMIF('reporting trappes'!$F$2:$EE$2,AS$4,'reporting trappes'!$F9:$EE9)+SUMIF('SPACELOG 5 BP'!$F$2:$EE$2,AS$4,'SPACELOG 5 BP'!$F9:$EE9)+SUMIF('SPACELOG 6 BP'!$F$2:$EE$2,AS$4,'SPACELOG 6 BP'!$F9:$EE9)+SUMIF('SPACELOG 7 BP'!$F$2:$EE$2,AS$4,'SPACELOG 7 BP'!$F9:$EE9)+SUMIF('SPACELOG 8 BP'!$F$2:$EE$2,AS$4,'SPACELOG 8 BP'!$F9:$EE9)+SUMIF('SPACELOG 9 BP'!$F$2:$EE$2,AS$4,'SPACELOG 9 BP'!$F9:$EE9)+SUMIF('SPACELOG 10 BP'!$F$2:$EE$2,AS$4,'SPACELOG 10 BP'!$F9:$EE9)+SUMIF('SPACELOG 11 BP'!$F$2:$EE$2,AS$4,'SPACELOG 11 BP'!$F9:$EE9)+SUMIF('SPACELOG 12 BP'!$F$2:$EE$2,AS$4,'SPACELOG 12 BP'!$F9:$EE9)</f>
        <v>310</v>
      </c>
      <c r="AT9" s="33">
        <f>SUMIF('reporting montigny'!$F$2:$EE$2,AT$4,'reporting montigny'!$F9:$EE9)+SUMIF('reporting boissy'!$F$2:$EE$2,AT$4,'reporting boissy'!$F9:$EE9)+SUMIF('reporting moussy'!$F$2:$EE$2,AT$4,'reporting moussy'!$F9:$EE9)+SUMIF('reporting trappes'!$F$2:$EE$2,AT$4,'reporting trappes'!$F9:$EE9)+SUMIF('SPACELOG 5 BP'!$F$2:$EE$2,AT$4,'SPACELOG 5 BP'!$F9:$EE9)+SUMIF('SPACELOG 6 BP'!$F$2:$EE$2,AT$4,'SPACELOG 6 BP'!$F9:$EE9)+SUMIF('SPACELOG 7 BP'!$F$2:$EE$2,AT$4,'SPACELOG 7 BP'!$F9:$EE9)+SUMIF('SPACELOG 8 BP'!$F$2:$EE$2,AT$4,'SPACELOG 8 BP'!$F9:$EE9)+SUMIF('SPACELOG 9 BP'!$F$2:$EE$2,AT$4,'SPACELOG 9 BP'!$F9:$EE9)+SUMIF('SPACELOG 10 BP'!$F$2:$EE$2,AT$4,'SPACELOG 10 BP'!$F9:$EE9)+SUMIF('SPACELOG 11 BP'!$F$2:$EE$2,AT$4,'SPACELOG 11 BP'!$F9:$EE9)+SUMIF('SPACELOG 12 BP'!$F$2:$EE$2,AT$4,'SPACELOG 12 BP'!$F9:$EE9)</f>
        <v>310</v>
      </c>
      <c r="AU9" s="33">
        <f>SUMIF('reporting montigny'!$F$2:$EE$2,AU$4,'reporting montigny'!$F9:$EE9)+SUMIF('reporting boissy'!$F$2:$EE$2,AU$4,'reporting boissy'!$F9:$EE9)+SUMIF('reporting moussy'!$F$2:$EE$2,AU$4,'reporting moussy'!$F9:$EE9)+SUMIF('reporting trappes'!$F$2:$EE$2,AU$4,'reporting trappes'!$F9:$EE9)+SUMIF('SPACELOG 5 BP'!$F$2:$EE$2,AU$4,'SPACELOG 5 BP'!$F9:$EE9)+SUMIF('SPACELOG 6 BP'!$F$2:$EE$2,AU$4,'SPACELOG 6 BP'!$F9:$EE9)+SUMIF('SPACELOG 7 BP'!$F$2:$EE$2,AU$4,'SPACELOG 7 BP'!$F9:$EE9)+SUMIF('SPACELOG 8 BP'!$F$2:$EE$2,AU$4,'SPACELOG 8 BP'!$F9:$EE9)+SUMIF('SPACELOG 9 BP'!$F$2:$EE$2,AU$4,'SPACELOG 9 BP'!$F9:$EE9)+SUMIF('SPACELOG 10 BP'!$F$2:$EE$2,AU$4,'SPACELOG 10 BP'!$F9:$EE9)+SUMIF('SPACELOG 11 BP'!$F$2:$EE$2,AU$4,'SPACELOG 11 BP'!$F9:$EE9)+SUMIF('SPACELOG 12 BP'!$F$2:$EE$2,AU$4,'SPACELOG 12 BP'!$F9:$EE9)</f>
        <v>310</v>
      </c>
      <c r="AV9" s="33">
        <f>SUMIF('reporting montigny'!$F$2:$EE$2,AV$4,'reporting montigny'!$F9:$EE9)+SUMIF('reporting boissy'!$F$2:$EE$2,AV$4,'reporting boissy'!$F9:$EE9)+SUMIF('reporting moussy'!$F$2:$EE$2,AV$4,'reporting moussy'!$F9:$EE9)+SUMIF('reporting trappes'!$F$2:$EE$2,AV$4,'reporting trappes'!$F9:$EE9)+SUMIF('SPACELOG 5 BP'!$F$2:$EE$2,AV$4,'SPACELOG 5 BP'!$F9:$EE9)+SUMIF('SPACELOG 6 BP'!$F$2:$EE$2,AV$4,'SPACELOG 6 BP'!$F9:$EE9)+SUMIF('SPACELOG 7 BP'!$F$2:$EE$2,AV$4,'SPACELOG 7 BP'!$F9:$EE9)+SUMIF('SPACELOG 8 BP'!$F$2:$EE$2,AV$4,'SPACELOG 8 BP'!$F9:$EE9)+SUMIF('SPACELOG 9 BP'!$F$2:$EE$2,AV$4,'SPACELOG 9 BP'!$F9:$EE9)+SUMIF('SPACELOG 10 BP'!$F$2:$EE$2,AV$4,'SPACELOG 10 BP'!$F9:$EE9)+SUMIF('SPACELOG 11 BP'!$F$2:$EE$2,AV$4,'SPACELOG 11 BP'!$F9:$EE9)+SUMIF('SPACELOG 12 BP'!$F$2:$EE$2,AV$4,'SPACELOG 12 BP'!$F9:$EE9)</f>
        <v>310</v>
      </c>
      <c r="AW9" s="33">
        <f>SUMIF('reporting montigny'!$F$2:$EE$2,AW$4,'reporting montigny'!$F9:$EE9)+SUMIF('reporting boissy'!$F$2:$EE$2,AW$4,'reporting boissy'!$F9:$EE9)+SUMIF('reporting moussy'!$F$2:$EE$2,AW$4,'reporting moussy'!$F9:$EE9)+SUMIF('reporting trappes'!$F$2:$EE$2,AW$4,'reporting trappes'!$F9:$EE9)+SUMIF('SPACELOG 5 BP'!$F$2:$EE$2,AW$4,'SPACELOG 5 BP'!$F9:$EE9)+SUMIF('SPACELOG 6 BP'!$F$2:$EE$2,AW$4,'SPACELOG 6 BP'!$F9:$EE9)+SUMIF('SPACELOG 7 BP'!$F$2:$EE$2,AW$4,'SPACELOG 7 BP'!$F9:$EE9)+SUMIF('SPACELOG 8 BP'!$F$2:$EE$2,AW$4,'SPACELOG 8 BP'!$F9:$EE9)+SUMIF('SPACELOG 9 BP'!$F$2:$EE$2,AW$4,'SPACELOG 9 BP'!$F9:$EE9)+SUMIF('SPACELOG 10 BP'!$F$2:$EE$2,AW$4,'SPACELOG 10 BP'!$F9:$EE9)+SUMIF('SPACELOG 11 BP'!$F$2:$EE$2,AW$4,'SPACELOG 11 BP'!$F9:$EE9)+SUMIF('SPACELOG 12 BP'!$F$2:$EE$2,AW$4,'SPACELOG 12 BP'!$F9:$EE9)</f>
        <v>310</v>
      </c>
      <c r="AX9" s="33">
        <f>SUMIF('reporting montigny'!$F$2:$EE$2,AX$4,'reporting montigny'!$F9:$EE9)+SUMIF('reporting boissy'!$F$2:$EE$2,AX$4,'reporting boissy'!$F9:$EE9)+SUMIF('reporting moussy'!$F$2:$EE$2,AX$4,'reporting moussy'!$F9:$EE9)+SUMIF('reporting trappes'!$F$2:$EE$2,AX$4,'reporting trappes'!$F9:$EE9)+SUMIF('SPACELOG 5 BP'!$F$2:$EE$2,AX$4,'SPACELOG 5 BP'!$F9:$EE9)+SUMIF('SPACELOG 6 BP'!$F$2:$EE$2,AX$4,'SPACELOG 6 BP'!$F9:$EE9)+SUMIF('SPACELOG 7 BP'!$F$2:$EE$2,AX$4,'SPACELOG 7 BP'!$F9:$EE9)+SUMIF('SPACELOG 8 BP'!$F$2:$EE$2,AX$4,'SPACELOG 8 BP'!$F9:$EE9)+SUMIF('SPACELOG 9 BP'!$F$2:$EE$2,AX$4,'SPACELOG 9 BP'!$F9:$EE9)+SUMIF('SPACELOG 10 BP'!$F$2:$EE$2,AX$4,'SPACELOG 10 BP'!$F9:$EE9)+SUMIF('SPACELOG 11 BP'!$F$2:$EE$2,AX$4,'SPACELOG 11 BP'!$F9:$EE9)+SUMIF('SPACELOG 12 BP'!$F$2:$EE$2,AX$4,'SPACELOG 12 BP'!$F9:$EE9)</f>
        <v>310</v>
      </c>
      <c r="AY9" s="33">
        <f>SUMIF('reporting montigny'!$F$2:$EE$2,AY$4,'reporting montigny'!$F9:$EE9)+SUMIF('reporting boissy'!$F$2:$EE$2,AY$4,'reporting boissy'!$F9:$EE9)+SUMIF('reporting moussy'!$F$2:$EE$2,AY$4,'reporting moussy'!$F9:$EE9)+SUMIF('reporting trappes'!$F$2:$EE$2,AY$4,'reporting trappes'!$F9:$EE9)+SUMIF('SPACELOG 5 BP'!$F$2:$EE$2,AY$4,'SPACELOG 5 BP'!$F9:$EE9)+SUMIF('SPACELOG 6 BP'!$F$2:$EE$2,AY$4,'SPACELOG 6 BP'!$F9:$EE9)+SUMIF('SPACELOG 7 BP'!$F$2:$EE$2,AY$4,'SPACELOG 7 BP'!$F9:$EE9)+SUMIF('SPACELOG 8 BP'!$F$2:$EE$2,AY$4,'SPACELOG 8 BP'!$F9:$EE9)+SUMIF('SPACELOG 9 BP'!$F$2:$EE$2,AY$4,'SPACELOG 9 BP'!$F9:$EE9)+SUMIF('SPACELOG 10 BP'!$F$2:$EE$2,AY$4,'SPACELOG 10 BP'!$F9:$EE9)+SUMIF('SPACELOG 11 BP'!$F$2:$EE$2,AY$4,'SPACELOG 11 BP'!$F9:$EE9)+SUMIF('SPACELOG 12 BP'!$F$2:$EE$2,AY$4,'SPACELOG 12 BP'!$F9:$EE9)</f>
        <v>310</v>
      </c>
      <c r="AZ9" s="33">
        <f>SUMIF('reporting montigny'!$F$2:$EE$2,AZ$4,'reporting montigny'!$F9:$EE9)+SUMIF('reporting boissy'!$F$2:$EE$2,AZ$4,'reporting boissy'!$F9:$EE9)+SUMIF('reporting moussy'!$F$2:$EE$2,AZ$4,'reporting moussy'!$F9:$EE9)+SUMIF('reporting trappes'!$F$2:$EE$2,AZ$4,'reporting trappes'!$F9:$EE9)+SUMIF('SPACELOG 5 BP'!$F$2:$EE$2,AZ$4,'SPACELOG 5 BP'!$F9:$EE9)+SUMIF('SPACELOG 6 BP'!$F$2:$EE$2,AZ$4,'SPACELOG 6 BP'!$F9:$EE9)+SUMIF('SPACELOG 7 BP'!$F$2:$EE$2,AZ$4,'SPACELOG 7 BP'!$F9:$EE9)+SUMIF('SPACELOG 8 BP'!$F$2:$EE$2,AZ$4,'SPACELOG 8 BP'!$F9:$EE9)+SUMIF('SPACELOG 9 BP'!$F$2:$EE$2,AZ$4,'SPACELOG 9 BP'!$F9:$EE9)+SUMIF('SPACELOG 10 BP'!$F$2:$EE$2,AZ$4,'SPACELOG 10 BP'!$F9:$EE9)+SUMIF('SPACELOG 11 BP'!$F$2:$EE$2,AZ$4,'SPACELOG 11 BP'!$F9:$EE9)+SUMIF('SPACELOG 12 BP'!$F$2:$EE$2,AZ$4,'SPACELOG 12 BP'!$F9:$EE9)</f>
        <v>310</v>
      </c>
      <c r="BA9" s="33">
        <f>SUMIF('reporting montigny'!$F$2:$EE$2,BA$4,'reporting montigny'!$F9:$EE9)+SUMIF('reporting boissy'!$F$2:$EE$2,BA$4,'reporting boissy'!$F9:$EE9)+SUMIF('reporting moussy'!$F$2:$EE$2,BA$4,'reporting moussy'!$F9:$EE9)+SUMIF('reporting trappes'!$F$2:$EE$2,BA$4,'reporting trappes'!$F9:$EE9)+SUMIF('SPACELOG 5 BP'!$F$2:$EE$2,BA$4,'SPACELOG 5 BP'!$F9:$EE9)+SUMIF('SPACELOG 6 BP'!$F$2:$EE$2,BA$4,'SPACELOG 6 BP'!$F9:$EE9)+SUMIF('SPACELOG 7 BP'!$F$2:$EE$2,BA$4,'SPACELOG 7 BP'!$F9:$EE9)+SUMIF('SPACELOG 8 BP'!$F$2:$EE$2,BA$4,'SPACELOG 8 BP'!$F9:$EE9)+SUMIF('SPACELOG 9 BP'!$F$2:$EE$2,BA$4,'SPACELOG 9 BP'!$F9:$EE9)+SUMIF('SPACELOG 10 BP'!$F$2:$EE$2,BA$4,'SPACELOG 10 BP'!$F9:$EE9)+SUMIF('SPACELOG 11 BP'!$F$2:$EE$2,BA$4,'SPACELOG 11 BP'!$F9:$EE9)+SUMIF('SPACELOG 12 BP'!$F$2:$EE$2,BA$4,'SPACELOG 12 BP'!$F9:$EE9)</f>
        <v>310</v>
      </c>
      <c r="BB9" s="33">
        <f>SUMIF('reporting montigny'!$F$2:$EE$2,BB$4,'reporting montigny'!$F9:$EE9)+SUMIF('reporting boissy'!$F$2:$EE$2,BB$4,'reporting boissy'!$F9:$EE9)+SUMIF('reporting moussy'!$F$2:$EE$2,BB$4,'reporting moussy'!$F9:$EE9)+SUMIF('reporting trappes'!$F$2:$EE$2,BB$4,'reporting trappes'!$F9:$EE9)+SUMIF('SPACELOG 5 BP'!$F$2:$EE$2,BB$4,'SPACELOG 5 BP'!$F9:$EE9)+SUMIF('SPACELOG 6 BP'!$F$2:$EE$2,BB$4,'SPACELOG 6 BP'!$F9:$EE9)+SUMIF('SPACELOG 7 BP'!$F$2:$EE$2,BB$4,'SPACELOG 7 BP'!$F9:$EE9)+SUMIF('SPACELOG 8 BP'!$F$2:$EE$2,BB$4,'SPACELOG 8 BP'!$F9:$EE9)+SUMIF('SPACELOG 9 BP'!$F$2:$EE$2,BB$4,'SPACELOG 9 BP'!$F9:$EE9)+SUMIF('SPACELOG 10 BP'!$F$2:$EE$2,BB$4,'SPACELOG 10 BP'!$F9:$EE9)+SUMIF('SPACELOG 11 BP'!$F$2:$EE$2,BB$4,'SPACELOG 11 BP'!$F9:$EE9)+SUMIF('SPACELOG 12 BP'!$F$2:$EE$2,BB$4,'SPACELOG 12 BP'!$F9:$EE9)</f>
        <v>310</v>
      </c>
      <c r="BC9" s="33">
        <f>SUMIF('reporting montigny'!$F$2:$EE$2,BC$4,'reporting montigny'!$F9:$EE9)+SUMIF('reporting boissy'!$F$2:$EE$2,BC$4,'reporting boissy'!$F9:$EE9)+SUMIF('reporting moussy'!$F$2:$EE$2,BC$4,'reporting moussy'!$F9:$EE9)+SUMIF('reporting trappes'!$F$2:$EE$2,BC$4,'reporting trappes'!$F9:$EE9)+SUMIF('SPACELOG 5 BP'!$F$2:$EE$2,BC$4,'SPACELOG 5 BP'!$F9:$EE9)+SUMIF('SPACELOG 6 BP'!$F$2:$EE$2,BC$4,'SPACELOG 6 BP'!$F9:$EE9)+SUMIF('SPACELOG 7 BP'!$F$2:$EE$2,BC$4,'SPACELOG 7 BP'!$F9:$EE9)+SUMIF('SPACELOG 8 BP'!$F$2:$EE$2,BC$4,'SPACELOG 8 BP'!$F9:$EE9)+SUMIF('SPACELOG 9 BP'!$F$2:$EE$2,BC$4,'SPACELOG 9 BP'!$F9:$EE9)+SUMIF('SPACELOG 10 BP'!$F$2:$EE$2,BC$4,'SPACELOG 10 BP'!$F9:$EE9)+SUMIF('SPACELOG 11 BP'!$F$2:$EE$2,BC$4,'SPACELOG 11 BP'!$F9:$EE9)+SUMIF('SPACELOG 12 BP'!$F$2:$EE$2,BC$4,'SPACELOG 12 BP'!$F9:$EE9)</f>
        <v>310</v>
      </c>
      <c r="BD9" s="33">
        <f>SUMIF('reporting montigny'!$F$2:$EE$2,BD$4,'reporting montigny'!$F9:$EE9)+SUMIF('reporting boissy'!$F$2:$EE$2,BD$4,'reporting boissy'!$F9:$EE9)+SUMIF('reporting moussy'!$F$2:$EE$2,BD$4,'reporting moussy'!$F9:$EE9)+SUMIF('reporting trappes'!$F$2:$EE$2,BD$4,'reporting trappes'!$F9:$EE9)+SUMIF('SPACELOG 5 BP'!$F$2:$EE$2,BD$4,'SPACELOG 5 BP'!$F9:$EE9)+SUMIF('SPACELOG 6 BP'!$F$2:$EE$2,BD$4,'SPACELOG 6 BP'!$F9:$EE9)+SUMIF('SPACELOG 7 BP'!$F$2:$EE$2,BD$4,'SPACELOG 7 BP'!$F9:$EE9)+SUMIF('SPACELOG 8 BP'!$F$2:$EE$2,BD$4,'SPACELOG 8 BP'!$F9:$EE9)+SUMIF('SPACELOG 9 BP'!$F$2:$EE$2,BD$4,'SPACELOG 9 BP'!$F9:$EE9)+SUMIF('SPACELOG 10 BP'!$F$2:$EE$2,BD$4,'SPACELOG 10 BP'!$F9:$EE9)+SUMIF('SPACELOG 11 BP'!$F$2:$EE$2,BD$4,'SPACELOG 11 BP'!$F9:$EE9)+SUMIF('SPACELOG 12 BP'!$F$2:$EE$2,BD$4,'SPACELOG 12 BP'!$F9:$EE9)</f>
        <v>310</v>
      </c>
      <c r="BE9" s="393">
        <f t="shared" ref="BE9:BE33" si="117">SUM(AS9:BD9)</f>
        <v>3720</v>
      </c>
      <c r="BF9" s="33">
        <f>SUMIF('reporting montigny'!$F$2:$EE$2,BF$4,'reporting montigny'!$F9:$EE9)+SUMIF('reporting boissy'!$F$2:$EE$2,BF$4,'reporting boissy'!$F9:$EE9)+SUMIF('reporting moussy'!$F$2:$EE$2,BF$4,'reporting moussy'!$F9:$EE9)+SUMIF('reporting trappes'!$F$2:$EE$2,BF$4,'reporting trappes'!$F9:$EE9)+SUMIF('SPACELOG 5 BP'!$F$2:$EE$2,BF$4,'SPACELOG 5 BP'!$F9:$EE9)+SUMIF('SPACELOG 6 BP'!$F$2:$EE$2,BF$4,'SPACELOG 6 BP'!$F9:$EE9)+SUMIF('SPACELOG 7 BP'!$F$2:$EE$2,BF$4,'SPACELOG 7 BP'!$F9:$EE9)+SUMIF('SPACELOG 8 BP'!$F$2:$EE$2,BF$4,'SPACELOG 8 BP'!$F9:$EE9)+SUMIF('SPACELOG 9 BP'!$F$2:$EE$2,BF$4,'SPACELOG 9 BP'!$F9:$EE9)+SUMIF('SPACELOG 10 BP'!$F$2:$EE$2,BF$4,'SPACELOG 10 BP'!$F9:$EE9)+SUMIF('SPACELOG 11 BP'!$F$2:$EE$2,BF$4,'SPACELOG 11 BP'!$F9:$EE9)+SUMIF('SPACELOG 12 BP'!$F$2:$EE$2,BF$4,'SPACELOG 12 BP'!$F9:$EE9)</f>
        <v>310</v>
      </c>
      <c r="BG9" s="33">
        <f>SUMIF('reporting montigny'!$F$2:$EE$2,BG$4,'reporting montigny'!$F9:$EE9)+SUMIF('reporting boissy'!$F$2:$EE$2,BG$4,'reporting boissy'!$F9:$EE9)+SUMIF('reporting moussy'!$F$2:$EE$2,BG$4,'reporting moussy'!$F9:$EE9)+SUMIF('reporting trappes'!$F$2:$EE$2,BG$4,'reporting trappes'!$F9:$EE9)+SUMIF('SPACELOG 5 BP'!$F$2:$EE$2,BG$4,'SPACELOG 5 BP'!$F9:$EE9)+SUMIF('SPACELOG 6 BP'!$F$2:$EE$2,BG$4,'SPACELOG 6 BP'!$F9:$EE9)+SUMIF('SPACELOG 7 BP'!$F$2:$EE$2,BG$4,'SPACELOG 7 BP'!$F9:$EE9)+SUMIF('SPACELOG 8 BP'!$F$2:$EE$2,BG$4,'SPACELOG 8 BP'!$F9:$EE9)+SUMIF('SPACELOG 9 BP'!$F$2:$EE$2,BG$4,'SPACELOG 9 BP'!$F9:$EE9)+SUMIF('SPACELOG 10 BP'!$F$2:$EE$2,BG$4,'SPACELOG 10 BP'!$F9:$EE9)+SUMIF('SPACELOG 11 BP'!$F$2:$EE$2,BG$4,'SPACELOG 11 BP'!$F9:$EE9)+SUMIF('SPACELOG 12 BP'!$F$2:$EE$2,BG$4,'SPACELOG 12 BP'!$F9:$EE9)</f>
        <v>310</v>
      </c>
      <c r="BH9" s="33">
        <f>SUMIF('reporting montigny'!$F$2:$EE$2,BH$4,'reporting montigny'!$F9:$EE9)+SUMIF('reporting boissy'!$F$2:$EE$2,BH$4,'reporting boissy'!$F9:$EE9)+SUMIF('reporting moussy'!$F$2:$EE$2,BH$4,'reporting moussy'!$F9:$EE9)+SUMIF('reporting trappes'!$F$2:$EE$2,BH$4,'reporting trappes'!$F9:$EE9)+SUMIF('SPACELOG 5 BP'!$F$2:$EE$2,BH$4,'SPACELOG 5 BP'!$F9:$EE9)+SUMIF('SPACELOG 6 BP'!$F$2:$EE$2,BH$4,'SPACELOG 6 BP'!$F9:$EE9)+SUMIF('SPACELOG 7 BP'!$F$2:$EE$2,BH$4,'SPACELOG 7 BP'!$F9:$EE9)+SUMIF('SPACELOG 8 BP'!$F$2:$EE$2,BH$4,'SPACELOG 8 BP'!$F9:$EE9)+SUMIF('SPACELOG 9 BP'!$F$2:$EE$2,BH$4,'SPACELOG 9 BP'!$F9:$EE9)+SUMIF('SPACELOG 10 BP'!$F$2:$EE$2,BH$4,'SPACELOG 10 BP'!$F9:$EE9)+SUMIF('SPACELOG 11 BP'!$F$2:$EE$2,BH$4,'SPACELOG 11 BP'!$F9:$EE9)+SUMIF('SPACELOG 12 BP'!$F$2:$EE$2,BH$4,'SPACELOG 12 BP'!$F9:$EE9)</f>
        <v>310</v>
      </c>
      <c r="BI9" s="33">
        <f>SUMIF('reporting montigny'!$F$2:$EE$2,BI$4,'reporting montigny'!$F9:$EE9)+SUMIF('reporting boissy'!$F$2:$EE$2,BI$4,'reporting boissy'!$F9:$EE9)+SUMIF('reporting moussy'!$F$2:$EE$2,BI$4,'reporting moussy'!$F9:$EE9)+SUMIF('reporting trappes'!$F$2:$EE$2,BI$4,'reporting trappes'!$F9:$EE9)+SUMIF('SPACELOG 5 BP'!$F$2:$EE$2,BI$4,'SPACELOG 5 BP'!$F9:$EE9)+SUMIF('SPACELOG 6 BP'!$F$2:$EE$2,BI$4,'SPACELOG 6 BP'!$F9:$EE9)+SUMIF('SPACELOG 7 BP'!$F$2:$EE$2,BI$4,'SPACELOG 7 BP'!$F9:$EE9)+SUMIF('SPACELOG 8 BP'!$F$2:$EE$2,BI$4,'SPACELOG 8 BP'!$F9:$EE9)+SUMIF('SPACELOG 9 BP'!$F$2:$EE$2,BI$4,'SPACELOG 9 BP'!$F9:$EE9)+SUMIF('SPACELOG 10 BP'!$F$2:$EE$2,BI$4,'SPACELOG 10 BP'!$F9:$EE9)+SUMIF('SPACELOG 11 BP'!$F$2:$EE$2,BI$4,'SPACELOG 11 BP'!$F9:$EE9)+SUMIF('SPACELOG 12 BP'!$F$2:$EE$2,BI$4,'SPACELOG 12 BP'!$F9:$EE9)</f>
        <v>310</v>
      </c>
      <c r="BJ9" s="33">
        <f>SUMIF('reporting montigny'!$F$2:$EE$2,BJ$4,'reporting montigny'!$F9:$EE9)+SUMIF('reporting boissy'!$F$2:$EE$2,BJ$4,'reporting boissy'!$F9:$EE9)+SUMIF('reporting moussy'!$F$2:$EE$2,BJ$4,'reporting moussy'!$F9:$EE9)+SUMIF('reporting trappes'!$F$2:$EE$2,BJ$4,'reporting trappes'!$F9:$EE9)+SUMIF('SPACELOG 5 BP'!$F$2:$EE$2,BJ$4,'SPACELOG 5 BP'!$F9:$EE9)+SUMIF('SPACELOG 6 BP'!$F$2:$EE$2,BJ$4,'SPACELOG 6 BP'!$F9:$EE9)+SUMIF('SPACELOG 7 BP'!$F$2:$EE$2,BJ$4,'SPACELOG 7 BP'!$F9:$EE9)+SUMIF('SPACELOG 8 BP'!$F$2:$EE$2,BJ$4,'SPACELOG 8 BP'!$F9:$EE9)+SUMIF('SPACELOG 9 BP'!$F$2:$EE$2,BJ$4,'SPACELOG 9 BP'!$F9:$EE9)+SUMIF('SPACELOG 10 BP'!$F$2:$EE$2,BJ$4,'SPACELOG 10 BP'!$F9:$EE9)+SUMIF('SPACELOG 11 BP'!$F$2:$EE$2,BJ$4,'SPACELOG 11 BP'!$F9:$EE9)+SUMIF('SPACELOG 12 BP'!$F$2:$EE$2,BJ$4,'SPACELOG 12 BP'!$F9:$EE9)</f>
        <v>310</v>
      </c>
      <c r="BK9" s="33">
        <f>SUMIF('reporting montigny'!$F$2:$EE$2,BK$4,'reporting montigny'!$F9:$EE9)+SUMIF('reporting boissy'!$F$2:$EE$2,BK$4,'reporting boissy'!$F9:$EE9)+SUMIF('reporting moussy'!$F$2:$EE$2,BK$4,'reporting moussy'!$F9:$EE9)+SUMIF('reporting trappes'!$F$2:$EE$2,BK$4,'reporting trappes'!$F9:$EE9)+SUMIF('SPACELOG 5 BP'!$F$2:$EE$2,BK$4,'SPACELOG 5 BP'!$F9:$EE9)+SUMIF('SPACELOG 6 BP'!$F$2:$EE$2,BK$4,'SPACELOG 6 BP'!$F9:$EE9)+SUMIF('SPACELOG 7 BP'!$F$2:$EE$2,BK$4,'SPACELOG 7 BP'!$F9:$EE9)+SUMIF('SPACELOG 8 BP'!$F$2:$EE$2,BK$4,'SPACELOG 8 BP'!$F9:$EE9)+SUMIF('SPACELOG 9 BP'!$F$2:$EE$2,BK$4,'SPACELOG 9 BP'!$F9:$EE9)+SUMIF('SPACELOG 10 BP'!$F$2:$EE$2,BK$4,'SPACELOG 10 BP'!$F9:$EE9)+SUMIF('SPACELOG 11 BP'!$F$2:$EE$2,BK$4,'SPACELOG 11 BP'!$F9:$EE9)+SUMIF('SPACELOG 12 BP'!$F$2:$EE$2,BK$4,'SPACELOG 12 BP'!$F9:$EE9)</f>
        <v>310</v>
      </c>
      <c r="BL9" s="33">
        <f>SUMIF('reporting montigny'!$F$2:$EE$2,BL$4,'reporting montigny'!$F9:$EE9)+SUMIF('reporting boissy'!$F$2:$EE$2,BL$4,'reporting boissy'!$F9:$EE9)+SUMIF('reporting moussy'!$F$2:$EE$2,BL$4,'reporting moussy'!$F9:$EE9)+SUMIF('reporting trappes'!$F$2:$EE$2,BL$4,'reporting trappes'!$F9:$EE9)+SUMIF('SPACELOG 5 BP'!$F$2:$EE$2,BL$4,'SPACELOG 5 BP'!$F9:$EE9)+SUMIF('SPACELOG 6 BP'!$F$2:$EE$2,BL$4,'SPACELOG 6 BP'!$F9:$EE9)+SUMIF('SPACELOG 7 BP'!$F$2:$EE$2,BL$4,'SPACELOG 7 BP'!$F9:$EE9)+SUMIF('SPACELOG 8 BP'!$F$2:$EE$2,BL$4,'SPACELOG 8 BP'!$F9:$EE9)+SUMIF('SPACELOG 9 BP'!$F$2:$EE$2,BL$4,'SPACELOG 9 BP'!$F9:$EE9)+SUMIF('SPACELOG 10 BP'!$F$2:$EE$2,BL$4,'SPACELOG 10 BP'!$F9:$EE9)+SUMIF('SPACELOG 11 BP'!$F$2:$EE$2,BL$4,'SPACELOG 11 BP'!$F9:$EE9)+SUMIF('SPACELOG 12 BP'!$F$2:$EE$2,BL$4,'SPACELOG 12 BP'!$F9:$EE9)</f>
        <v>310</v>
      </c>
      <c r="BM9" s="33">
        <f>SUMIF('reporting montigny'!$F$2:$EE$2,BM$4,'reporting montigny'!$F9:$EE9)+SUMIF('reporting boissy'!$F$2:$EE$2,BM$4,'reporting boissy'!$F9:$EE9)+SUMIF('reporting moussy'!$F$2:$EE$2,BM$4,'reporting moussy'!$F9:$EE9)+SUMIF('reporting trappes'!$F$2:$EE$2,BM$4,'reporting trappes'!$F9:$EE9)+SUMIF('SPACELOG 5 BP'!$F$2:$EE$2,BM$4,'SPACELOG 5 BP'!$F9:$EE9)+SUMIF('SPACELOG 6 BP'!$F$2:$EE$2,BM$4,'SPACELOG 6 BP'!$F9:$EE9)+SUMIF('SPACELOG 7 BP'!$F$2:$EE$2,BM$4,'SPACELOG 7 BP'!$F9:$EE9)+SUMIF('SPACELOG 8 BP'!$F$2:$EE$2,BM$4,'SPACELOG 8 BP'!$F9:$EE9)+SUMIF('SPACELOG 9 BP'!$F$2:$EE$2,BM$4,'SPACELOG 9 BP'!$F9:$EE9)+SUMIF('SPACELOG 10 BP'!$F$2:$EE$2,BM$4,'SPACELOG 10 BP'!$F9:$EE9)+SUMIF('SPACELOG 11 BP'!$F$2:$EE$2,BM$4,'SPACELOG 11 BP'!$F9:$EE9)+SUMIF('SPACELOG 12 BP'!$F$2:$EE$2,BM$4,'SPACELOG 12 BP'!$F9:$EE9)</f>
        <v>310</v>
      </c>
      <c r="BN9" s="33">
        <f>SUMIF('reporting montigny'!$F$2:$EE$2,BN$4,'reporting montigny'!$F9:$EE9)+SUMIF('reporting boissy'!$F$2:$EE$2,BN$4,'reporting boissy'!$F9:$EE9)+SUMIF('reporting moussy'!$F$2:$EE$2,BN$4,'reporting moussy'!$F9:$EE9)+SUMIF('reporting trappes'!$F$2:$EE$2,BN$4,'reporting trappes'!$F9:$EE9)+SUMIF('SPACELOG 5 BP'!$F$2:$EE$2,BN$4,'SPACELOG 5 BP'!$F9:$EE9)+SUMIF('SPACELOG 6 BP'!$F$2:$EE$2,BN$4,'SPACELOG 6 BP'!$F9:$EE9)+SUMIF('SPACELOG 7 BP'!$F$2:$EE$2,BN$4,'SPACELOG 7 BP'!$F9:$EE9)+SUMIF('SPACELOG 8 BP'!$F$2:$EE$2,BN$4,'SPACELOG 8 BP'!$F9:$EE9)+SUMIF('SPACELOG 9 BP'!$F$2:$EE$2,BN$4,'SPACELOG 9 BP'!$F9:$EE9)+SUMIF('SPACELOG 10 BP'!$F$2:$EE$2,BN$4,'SPACELOG 10 BP'!$F9:$EE9)+SUMIF('SPACELOG 11 BP'!$F$2:$EE$2,BN$4,'SPACELOG 11 BP'!$F9:$EE9)+SUMIF('SPACELOG 12 BP'!$F$2:$EE$2,BN$4,'SPACELOG 12 BP'!$F9:$EE9)</f>
        <v>310</v>
      </c>
      <c r="BO9" s="33">
        <f>SUMIF('reporting montigny'!$F$2:$EE$2,BO$4,'reporting montigny'!$F9:$EE9)+SUMIF('reporting boissy'!$F$2:$EE$2,BO$4,'reporting boissy'!$F9:$EE9)+SUMIF('reporting moussy'!$F$2:$EE$2,BO$4,'reporting moussy'!$F9:$EE9)+SUMIF('reporting trappes'!$F$2:$EE$2,BO$4,'reporting trappes'!$F9:$EE9)+SUMIF('SPACELOG 5 BP'!$F$2:$EE$2,BO$4,'SPACELOG 5 BP'!$F9:$EE9)+SUMIF('SPACELOG 6 BP'!$F$2:$EE$2,BO$4,'SPACELOG 6 BP'!$F9:$EE9)+SUMIF('SPACELOG 7 BP'!$F$2:$EE$2,BO$4,'SPACELOG 7 BP'!$F9:$EE9)+SUMIF('SPACELOG 8 BP'!$F$2:$EE$2,BO$4,'SPACELOG 8 BP'!$F9:$EE9)+SUMIF('SPACELOG 9 BP'!$F$2:$EE$2,BO$4,'SPACELOG 9 BP'!$F9:$EE9)+SUMIF('SPACELOG 10 BP'!$F$2:$EE$2,BO$4,'SPACELOG 10 BP'!$F9:$EE9)+SUMIF('SPACELOG 11 BP'!$F$2:$EE$2,BO$4,'SPACELOG 11 BP'!$F9:$EE9)+SUMIF('SPACELOG 12 BP'!$F$2:$EE$2,BO$4,'SPACELOG 12 BP'!$F9:$EE9)</f>
        <v>310</v>
      </c>
      <c r="BP9" s="33">
        <f>SUMIF('reporting montigny'!$F$2:$EE$2,BP$4,'reporting montigny'!$F9:$EE9)+SUMIF('reporting boissy'!$F$2:$EE$2,BP$4,'reporting boissy'!$F9:$EE9)+SUMIF('reporting moussy'!$F$2:$EE$2,BP$4,'reporting moussy'!$F9:$EE9)+SUMIF('reporting trappes'!$F$2:$EE$2,BP$4,'reporting trappes'!$F9:$EE9)+SUMIF('SPACELOG 5 BP'!$F$2:$EE$2,BP$4,'SPACELOG 5 BP'!$F9:$EE9)+SUMIF('SPACELOG 6 BP'!$F$2:$EE$2,BP$4,'SPACELOG 6 BP'!$F9:$EE9)+SUMIF('SPACELOG 7 BP'!$F$2:$EE$2,BP$4,'SPACELOG 7 BP'!$F9:$EE9)+SUMIF('SPACELOG 8 BP'!$F$2:$EE$2,BP$4,'SPACELOG 8 BP'!$F9:$EE9)+SUMIF('SPACELOG 9 BP'!$F$2:$EE$2,BP$4,'SPACELOG 9 BP'!$F9:$EE9)+SUMIF('SPACELOG 10 BP'!$F$2:$EE$2,BP$4,'SPACELOG 10 BP'!$F9:$EE9)+SUMIF('SPACELOG 11 BP'!$F$2:$EE$2,BP$4,'SPACELOG 11 BP'!$F9:$EE9)+SUMIF('SPACELOG 12 BP'!$F$2:$EE$2,BP$4,'SPACELOG 12 BP'!$F9:$EE9)</f>
        <v>310</v>
      </c>
      <c r="BQ9" s="33">
        <f>SUMIF('reporting montigny'!$F$2:$EE$2,BQ$4,'reporting montigny'!$F9:$EE9)+SUMIF('reporting boissy'!$F$2:$EE$2,BQ$4,'reporting boissy'!$F9:$EE9)+SUMIF('reporting moussy'!$F$2:$EE$2,BQ$4,'reporting moussy'!$F9:$EE9)+SUMIF('reporting trappes'!$F$2:$EE$2,BQ$4,'reporting trappes'!$F9:$EE9)+SUMIF('SPACELOG 5 BP'!$F$2:$EE$2,BQ$4,'SPACELOG 5 BP'!$F9:$EE9)+SUMIF('SPACELOG 6 BP'!$F$2:$EE$2,BQ$4,'SPACELOG 6 BP'!$F9:$EE9)+SUMIF('SPACELOG 7 BP'!$F$2:$EE$2,BQ$4,'SPACELOG 7 BP'!$F9:$EE9)+SUMIF('SPACELOG 8 BP'!$F$2:$EE$2,BQ$4,'SPACELOG 8 BP'!$F9:$EE9)+SUMIF('SPACELOG 9 BP'!$F$2:$EE$2,BQ$4,'SPACELOG 9 BP'!$F9:$EE9)+SUMIF('SPACELOG 10 BP'!$F$2:$EE$2,BQ$4,'SPACELOG 10 BP'!$F9:$EE9)+SUMIF('SPACELOG 11 BP'!$F$2:$EE$2,BQ$4,'SPACELOG 11 BP'!$F9:$EE9)+SUMIF('SPACELOG 12 BP'!$F$2:$EE$2,BQ$4,'SPACELOG 12 BP'!$F9:$EE9)</f>
        <v>310</v>
      </c>
      <c r="BR9" s="393">
        <f t="shared" ref="BR9:BR33" si="118">SUM(BF9:BQ9)</f>
        <v>3720</v>
      </c>
      <c r="BS9" s="33">
        <f>SUMIF('reporting montigny'!$F$2:$EE$2,BS$4,'reporting montigny'!$F9:$EE9)+SUMIF('reporting boissy'!$F$2:$EE$2,BS$4,'reporting boissy'!$F9:$EE9)+SUMIF('reporting moussy'!$F$2:$EE$2,BS$4,'reporting moussy'!$F9:$EE9)+SUMIF('reporting trappes'!$F$2:$EE$2,BS$4,'reporting trappes'!$F9:$EE9)+SUMIF('SPACELOG 5 BP'!$F$2:$EE$2,BS$4,'SPACELOG 5 BP'!$F9:$EE9)+SUMIF('SPACELOG 6 BP'!$F$2:$EE$2,BS$4,'SPACELOG 6 BP'!$F9:$EE9)+SUMIF('SPACELOG 7 BP'!$F$2:$EE$2,BS$4,'SPACELOG 7 BP'!$F9:$EE9)+SUMIF('SPACELOG 8 BP'!$F$2:$EE$2,BS$4,'SPACELOG 8 BP'!$F9:$EE9)+SUMIF('SPACELOG 9 BP'!$F$2:$EE$2,BS$4,'SPACELOG 9 BP'!$F9:$EE9)+SUMIF('SPACELOG 10 BP'!$F$2:$EE$2,BS$4,'SPACELOG 10 BP'!$F9:$EE9)+SUMIF('SPACELOG 11 BP'!$F$2:$EE$2,BS$4,'SPACELOG 11 BP'!$F9:$EE9)+SUMIF('SPACELOG 12 BP'!$F$2:$EE$2,BS$4,'SPACELOG 12 BP'!$F9:$EE9)</f>
        <v>310</v>
      </c>
      <c r="BT9" s="33">
        <f>SUMIF('reporting montigny'!$F$2:$EE$2,BT$4,'reporting montigny'!$F9:$EE9)+SUMIF('reporting boissy'!$F$2:$EE$2,BT$4,'reporting boissy'!$F9:$EE9)+SUMIF('reporting moussy'!$F$2:$EE$2,BT$4,'reporting moussy'!$F9:$EE9)+SUMIF('reporting trappes'!$F$2:$EE$2,BT$4,'reporting trappes'!$F9:$EE9)+SUMIF('SPACELOG 5 BP'!$F$2:$EE$2,BT$4,'SPACELOG 5 BP'!$F9:$EE9)+SUMIF('SPACELOG 6 BP'!$F$2:$EE$2,BT$4,'SPACELOG 6 BP'!$F9:$EE9)+SUMIF('SPACELOG 7 BP'!$F$2:$EE$2,BT$4,'SPACELOG 7 BP'!$F9:$EE9)+SUMIF('SPACELOG 8 BP'!$F$2:$EE$2,BT$4,'SPACELOG 8 BP'!$F9:$EE9)+SUMIF('SPACELOG 9 BP'!$F$2:$EE$2,BT$4,'SPACELOG 9 BP'!$F9:$EE9)+SUMIF('SPACELOG 10 BP'!$F$2:$EE$2,BT$4,'SPACELOG 10 BP'!$F9:$EE9)+SUMIF('SPACELOG 11 BP'!$F$2:$EE$2,BT$4,'SPACELOG 11 BP'!$F9:$EE9)+SUMIF('SPACELOG 12 BP'!$F$2:$EE$2,BT$4,'SPACELOG 12 BP'!$F9:$EE9)</f>
        <v>310</v>
      </c>
      <c r="BU9" s="33">
        <f>SUMIF('reporting montigny'!$F$2:$EE$2,BU$4,'reporting montigny'!$F9:$EE9)+SUMIF('reporting boissy'!$F$2:$EE$2,BU$4,'reporting boissy'!$F9:$EE9)+SUMIF('reporting moussy'!$F$2:$EE$2,BU$4,'reporting moussy'!$F9:$EE9)+SUMIF('reporting trappes'!$F$2:$EE$2,BU$4,'reporting trappes'!$F9:$EE9)+SUMIF('SPACELOG 5 BP'!$F$2:$EE$2,BU$4,'SPACELOG 5 BP'!$F9:$EE9)+SUMIF('SPACELOG 6 BP'!$F$2:$EE$2,BU$4,'SPACELOG 6 BP'!$F9:$EE9)+SUMIF('SPACELOG 7 BP'!$F$2:$EE$2,BU$4,'SPACELOG 7 BP'!$F9:$EE9)+SUMIF('SPACELOG 8 BP'!$F$2:$EE$2,BU$4,'SPACELOG 8 BP'!$F9:$EE9)+SUMIF('SPACELOG 9 BP'!$F$2:$EE$2,BU$4,'SPACELOG 9 BP'!$F9:$EE9)+SUMIF('SPACELOG 10 BP'!$F$2:$EE$2,BU$4,'SPACELOG 10 BP'!$F9:$EE9)+SUMIF('SPACELOG 11 BP'!$F$2:$EE$2,BU$4,'SPACELOG 11 BP'!$F9:$EE9)+SUMIF('SPACELOG 12 BP'!$F$2:$EE$2,BU$4,'SPACELOG 12 BP'!$F9:$EE9)</f>
        <v>310</v>
      </c>
      <c r="BV9" s="33">
        <f>SUMIF('reporting montigny'!$F$2:$EE$2,BV$4,'reporting montigny'!$F9:$EE9)+SUMIF('reporting boissy'!$F$2:$EE$2,BV$4,'reporting boissy'!$F9:$EE9)+SUMIF('reporting moussy'!$F$2:$EE$2,BV$4,'reporting moussy'!$F9:$EE9)+SUMIF('reporting trappes'!$F$2:$EE$2,BV$4,'reporting trappes'!$F9:$EE9)+SUMIF('SPACELOG 5 BP'!$F$2:$EE$2,BV$4,'SPACELOG 5 BP'!$F9:$EE9)+SUMIF('SPACELOG 6 BP'!$F$2:$EE$2,BV$4,'SPACELOG 6 BP'!$F9:$EE9)+SUMIF('SPACELOG 7 BP'!$F$2:$EE$2,BV$4,'SPACELOG 7 BP'!$F9:$EE9)+SUMIF('SPACELOG 8 BP'!$F$2:$EE$2,BV$4,'SPACELOG 8 BP'!$F9:$EE9)+SUMIF('SPACELOG 9 BP'!$F$2:$EE$2,BV$4,'SPACELOG 9 BP'!$F9:$EE9)+SUMIF('SPACELOG 10 BP'!$F$2:$EE$2,BV$4,'SPACELOG 10 BP'!$F9:$EE9)+SUMIF('SPACELOG 11 BP'!$F$2:$EE$2,BV$4,'SPACELOG 11 BP'!$F9:$EE9)+SUMIF('SPACELOG 12 BP'!$F$2:$EE$2,BV$4,'SPACELOG 12 BP'!$F9:$EE9)</f>
        <v>310</v>
      </c>
      <c r="BW9" s="33">
        <f>SUMIF('reporting montigny'!$F$2:$EE$2,BW$4,'reporting montigny'!$F9:$EE9)+SUMIF('reporting boissy'!$F$2:$EE$2,BW$4,'reporting boissy'!$F9:$EE9)+SUMIF('reporting moussy'!$F$2:$EE$2,BW$4,'reporting moussy'!$F9:$EE9)+SUMIF('reporting trappes'!$F$2:$EE$2,BW$4,'reporting trappes'!$F9:$EE9)+SUMIF('SPACELOG 5 BP'!$F$2:$EE$2,BW$4,'SPACELOG 5 BP'!$F9:$EE9)+SUMIF('SPACELOG 6 BP'!$F$2:$EE$2,BW$4,'SPACELOG 6 BP'!$F9:$EE9)+SUMIF('SPACELOG 7 BP'!$F$2:$EE$2,BW$4,'SPACELOG 7 BP'!$F9:$EE9)+SUMIF('SPACELOG 8 BP'!$F$2:$EE$2,BW$4,'SPACELOG 8 BP'!$F9:$EE9)+SUMIF('SPACELOG 9 BP'!$F$2:$EE$2,BW$4,'SPACELOG 9 BP'!$F9:$EE9)+SUMIF('SPACELOG 10 BP'!$F$2:$EE$2,BW$4,'SPACELOG 10 BP'!$F9:$EE9)+SUMIF('SPACELOG 11 BP'!$F$2:$EE$2,BW$4,'SPACELOG 11 BP'!$F9:$EE9)+SUMIF('SPACELOG 12 BP'!$F$2:$EE$2,BW$4,'SPACELOG 12 BP'!$F9:$EE9)</f>
        <v>310</v>
      </c>
      <c r="BX9" s="33">
        <f>SUMIF('reporting montigny'!$F$2:$EE$2,BX$4,'reporting montigny'!$F9:$EE9)+SUMIF('reporting boissy'!$F$2:$EE$2,BX$4,'reporting boissy'!$F9:$EE9)+SUMIF('reporting moussy'!$F$2:$EE$2,BX$4,'reporting moussy'!$F9:$EE9)+SUMIF('reporting trappes'!$F$2:$EE$2,BX$4,'reporting trappes'!$F9:$EE9)+SUMIF('SPACELOG 5 BP'!$F$2:$EE$2,BX$4,'SPACELOG 5 BP'!$F9:$EE9)+SUMIF('SPACELOG 6 BP'!$F$2:$EE$2,BX$4,'SPACELOG 6 BP'!$F9:$EE9)+SUMIF('SPACELOG 7 BP'!$F$2:$EE$2,BX$4,'SPACELOG 7 BP'!$F9:$EE9)+SUMIF('SPACELOG 8 BP'!$F$2:$EE$2,BX$4,'SPACELOG 8 BP'!$F9:$EE9)+SUMIF('SPACELOG 9 BP'!$F$2:$EE$2,BX$4,'SPACELOG 9 BP'!$F9:$EE9)+SUMIF('SPACELOG 10 BP'!$F$2:$EE$2,BX$4,'SPACELOG 10 BP'!$F9:$EE9)+SUMIF('SPACELOG 11 BP'!$F$2:$EE$2,BX$4,'SPACELOG 11 BP'!$F9:$EE9)+SUMIF('SPACELOG 12 BP'!$F$2:$EE$2,BX$4,'SPACELOG 12 BP'!$F9:$EE9)</f>
        <v>310</v>
      </c>
      <c r="BY9" s="33">
        <f>SUMIF('reporting montigny'!$F$2:$EE$2,BY$4,'reporting montigny'!$F9:$EE9)+SUMIF('reporting boissy'!$F$2:$EE$2,BY$4,'reporting boissy'!$F9:$EE9)+SUMIF('reporting moussy'!$F$2:$EE$2,BY$4,'reporting moussy'!$F9:$EE9)+SUMIF('reporting trappes'!$F$2:$EE$2,BY$4,'reporting trappes'!$F9:$EE9)+SUMIF('SPACELOG 5 BP'!$F$2:$EE$2,BY$4,'SPACELOG 5 BP'!$F9:$EE9)+SUMIF('SPACELOG 6 BP'!$F$2:$EE$2,BY$4,'SPACELOG 6 BP'!$F9:$EE9)+SUMIF('SPACELOG 7 BP'!$F$2:$EE$2,BY$4,'SPACELOG 7 BP'!$F9:$EE9)+SUMIF('SPACELOG 8 BP'!$F$2:$EE$2,BY$4,'SPACELOG 8 BP'!$F9:$EE9)+SUMIF('SPACELOG 9 BP'!$F$2:$EE$2,BY$4,'SPACELOG 9 BP'!$F9:$EE9)+SUMIF('SPACELOG 10 BP'!$F$2:$EE$2,BY$4,'SPACELOG 10 BP'!$F9:$EE9)+SUMIF('SPACELOG 11 BP'!$F$2:$EE$2,BY$4,'SPACELOG 11 BP'!$F9:$EE9)+SUMIF('SPACELOG 12 BP'!$F$2:$EE$2,BY$4,'SPACELOG 12 BP'!$F9:$EE9)</f>
        <v>310</v>
      </c>
      <c r="BZ9" s="33">
        <f>SUMIF('reporting montigny'!$F$2:$EE$2,BZ$4,'reporting montigny'!$F9:$EE9)+SUMIF('reporting boissy'!$F$2:$EE$2,BZ$4,'reporting boissy'!$F9:$EE9)+SUMIF('reporting moussy'!$F$2:$EE$2,BZ$4,'reporting moussy'!$F9:$EE9)+SUMIF('reporting trappes'!$F$2:$EE$2,BZ$4,'reporting trappes'!$F9:$EE9)+SUMIF('SPACELOG 5 BP'!$F$2:$EE$2,BZ$4,'SPACELOG 5 BP'!$F9:$EE9)+SUMIF('SPACELOG 6 BP'!$F$2:$EE$2,BZ$4,'SPACELOG 6 BP'!$F9:$EE9)+SUMIF('SPACELOG 7 BP'!$F$2:$EE$2,BZ$4,'SPACELOG 7 BP'!$F9:$EE9)+SUMIF('SPACELOG 8 BP'!$F$2:$EE$2,BZ$4,'SPACELOG 8 BP'!$F9:$EE9)+SUMIF('SPACELOG 9 BP'!$F$2:$EE$2,BZ$4,'SPACELOG 9 BP'!$F9:$EE9)+SUMIF('SPACELOG 10 BP'!$F$2:$EE$2,BZ$4,'SPACELOG 10 BP'!$F9:$EE9)+SUMIF('SPACELOG 11 BP'!$F$2:$EE$2,BZ$4,'SPACELOG 11 BP'!$F9:$EE9)+SUMIF('SPACELOG 12 BP'!$F$2:$EE$2,BZ$4,'SPACELOG 12 BP'!$F9:$EE9)</f>
        <v>310</v>
      </c>
      <c r="CA9" s="33">
        <f>SUMIF('reporting montigny'!$F$2:$EE$2,CA$4,'reporting montigny'!$F9:$EE9)+SUMIF('reporting boissy'!$F$2:$EE$2,CA$4,'reporting boissy'!$F9:$EE9)+SUMIF('reporting moussy'!$F$2:$EE$2,CA$4,'reporting moussy'!$F9:$EE9)+SUMIF('reporting trappes'!$F$2:$EE$2,CA$4,'reporting trappes'!$F9:$EE9)+SUMIF('SPACELOG 5 BP'!$F$2:$EE$2,CA$4,'SPACELOG 5 BP'!$F9:$EE9)+SUMIF('SPACELOG 6 BP'!$F$2:$EE$2,CA$4,'SPACELOG 6 BP'!$F9:$EE9)+SUMIF('SPACELOG 7 BP'!$F$2:$EE$2,CA$4,'SPACELOG 7 BP'!$F9:$EE9)+SUMIF('SPACELOG 8 BP'!$F$2:$EE$2,CA$4,'SPACELOG 8 BP'!$F9:$EE9)+SUMIF('SPACELOG 9 BP'!$F$2:$EE$2,CA$4,'SPACELOG 9 BP'!$F9:$EE9)+SUMIF('SPACELOG 10 BP'!$F$2:$EE$2,CA$4,'SPACELOG 10 BP'!$F9:$EE9)+SUMIF('SPACELOG 11 BP'!$F$2:$EE$2,CA$4,'SPACELOG 11 BP'!$F9:$EE9)+SUMIF('SPACELOG 12 BP'!$F$2:$EE$2,CA$4,'SPACELOG 12 BP'!$F9:$EE9)</f>
        <v>310</v>
      </c>
      <c r="CB9" s="33">
        <f>SUMIF('reporting montigny'!$F$2:$EE$2,CB$4,'reporting montigny'!$F9:$EE9)+SUMIF('reporting boissy'!$F$2:$EE$2,CB$4,'reporting boissy'!$F9:$EE9)+SUMIF('reporting moussy'!$F$2:$EE$2,CB$4,'reporting moussy'!$F9:$EE9)+SUMIF('reporting trappes'!$F$2:$EE$2,CB$4,'reporting trappes'!$F9:$EE9)+SUMIF('SPACELOG 5 BP'!$F$2:$EE$2,CB$4,'SPACELOG 5 BP'!$F9:$EE9)+SUMIF('SPACELOG 6 BP'!$F$2:$EE$2,CB$4,'SPACELOG 6 BP'!$F9:$EE9)+SUMIF('SPACELOG 7 BP'!$F$2:$EE$2,CB$4,'SPACELOG 7 BP'!$F9:$EE9)+SUMIF('SPACELOG 8 BP'!$F$2:$EE$2,CB$4,'SPACELOG 8 BP'!$F9:$EE9)+SUMIF('SPACELOG 9 BP'!$F$2:$EE$2,CB$4,'SPACELOG 9 BP'!$F9:$EE9)+SUMIF('SPACELOG 10 BP'!$F$2:$EE$2,CB$4,'SPACELOG 10 BP'!$F9:$EE9)+SUMIF('SPACELOG 11 BP'!$F$2:$EE$2,CB$4,'SPACELOG 11 BP'!$F9:$EE9)+SUMIF('SPACELOG 12 BP'!$F$2:$EE$2,CB$4,'SPACELOG 12 BP'!$F9:$EE9)</f>
        <v>310</v>
      </c>
      <c r="CC9" s="33">
        <f>SUMIF('reporting montigny'!$F$2:$EE$2,CC$4,'reporting montigny'!$F9:$EE9)+SUMIF('reporting boissy'!$F$2:$EE$2,CC$4,'reporting boissy'!$F9:$EE9)+SUMIF('reporting moussy'!$F$2:$EE$2,CC$4,'reporting moussy'!$F9:$EE9)+SUMIF('reporting trappes'!$F$2:$EE$2,CC$4,'reporting trappes'!$F9:$EE9)+SUMIF('SPACELOG 5 BP'!$F$2:$EE$2,CC$4,'SPACELOG 5 BP'!$F9:$EE9)+SUMIF('SPACELOG 6 BP'!$F$2:$EE$2,CC$4,'SPACELOG 6 BP'!$F9:$EE9)+SUMIF('SPACELOG 7 BP'!$F$2:$EE$2,CC$4,'SPACELOG 7 BP'!$F9:$EE9)+SUMIF('SPACELOG 8 BP'!$F$2:$EE$2,CC$4,'SPACELOG 8 BP'!$F9:$EE9)+SUMIF('SPACELOG 9 BP'!$F$2:$EE$2,CC$4,'SPACELOG 9 BP'!$F9:$EE9)+SUMIF('SPACELOG 10 BP'!$F$2:$EE$2,CC$4,'SPACELOG 10 BP'!$F9:$EE9)+SUMIF('SPACELOG 11 BP'!$F$2:$EE$2,CC$4,'SPACELOG 11 BP'!$F9:$EE9)+SUMIF('SPACELOG 12 BP'!$F$2:$EE$2,CC$4,'SPACELOG 12 BP'!$F9:$EE9)</f>
        <v>310</v>
      </c>
      <c r="CD9" s="33">
        <f>SUMIF('reporting montigny'!$F$2:$EE$2,CD$4,'reporting montigny'!$F9:$EE9)+SUMIF('reporting boissy'!$F$2:$EE$2,CD$4,'reporting boissy'!$F9:$EE9)+SUMIF('reporting moussy'!$F$2:$EE$2,CD$4,'reporting moussy'!$F9:$EE9)+SUMIF('reporting trappes'!$F$2:$EE$2,CD$4,'reporting trappes'!$F9:$EE9)+SUMIF('SPACELOG 5 BP'!$F$2:$EE$2,CD$4,'SPACELOG 5 BP'!$F9:$EE9)+SUMIF('SPACELOG 6 BP'!$F$2:$EE$2,CD$4,'SPACELOG 6 BP'!$F9:$EE9)+SUMIF('SPACELOG 7 BP'!$F$2:$EE$2,CD$4,'SPACELOG 7 BP'!$F9:$EE9)+SUMIF('SPACELOG 8 BP'!$F$2:$EE$2,CD$4,'SPACELOG 8 BP'!$F9:$EE9)+SUMIF('SPACELOG 9 BP'!$F$2:$EE$2,CD$4,'SPACELOG 9 BP'!$F9:$EE9)+SUMIF('SPACELOG 10 BP'!$F$2:$EE$2,CD$4,'SPACELOG 10 BP'!$F9:$EE9)+SUMIF('SPACELOG 11 BP'!$F$2:$EE$2,CD$4,'SPACELOG 11 BP'!$F9:$EE9)+SUMIF('SPACELOG 12 BP'!$F$2:$EE$2,CD$4,'SPACELOG 12 BP'!$F9:$EE9)</f>
        <v>310</v>
      </c>
      <c r="CE9" s="393">
        <f t="shared" ref="CE9:CE33" si="119">SUM(BS9:CD9)</f>
        <v>3720</v>
      </c>
      <c r="CF9" s="33">
        <f>SUMIF('reporting montigny'!$F$2:$EE$2,CF$4,'reporting montigny'!$F9:$EE9)+SUMIF('reporting boissy'!$F$2:$EE$2,CF$4,'reporting boissy'!$F9:$EE9)+SUMIF('reporting moussy'!$F$2:$EE$2,CF$4,'reporting moussy'!$F9:$EE9)+SUMIF('reporting trappes'!$F$2:$EE$2,CF$4,'reporting trappes'!$F9:$EE9)+SUMIF('SPACELOG 5 BP'!$F$2:$EE$2,CF$4,'SPACELOG 5 BP'!$F9:$EE9)+SUMIF('SPACELOG 6 BP'!$F$2:$EE$2,CF$4,'SPACELOG 6 BP'!$F9:$EE9)+SUMIF('SPACELOG 7 BP'!$F$2:$EE$2,CF$4,'SPACELOG 7 BP'!$F9:$EE9)+SUMIF('SPACELOG 8 BP'!$F$2:$EE$2,CF$4,'SPACELOG 8 BP'!$F9:$EE9)+SUMIF('SPACELOG 9 BP'!$F$2:$EE$2,CF$4,'SPACELOG 9 BP'!$F9:$EE9)+SUMIF('SPACELOG 10 BP'!$F$2:$EE$2,CF$4,'SPACELOG 10 BP'!$F9:$EE9)+SUMIF('SPACELOG 11 BP'!$F$2:$EE$2,CF$4,'SPACELOG 11 BP'!$F9:$EE9)+SUMIF('SPACELOG 12 BP'!$F$2:$EE$2,CF$4,'SPACELOG 12 BP'!$F9:$EE9)</f>
        <v>310</v>
      </c>
      <c r="CG9" s="33">
        <f>SUMIF('reporting montigny'!$F$2:$EE$2,CG$4,'reporting montigny'!$F9:$EE9)+SUMIF('reporting boissy'!$F$2:$EE$2,CG$4,'reporting boissy'!$F9:$EE9)+SUMIF('reporting moussy'!$F$2:$EE$2,CG$4,'reporting moussy'!$F9:$EE9)+SUMIF('reporting trappes'!$F$2:$EE$2,CG$4,'reporting trappes'!$F9:$EE9)+SUMIF('SPACELOG 5 BP'!$F$2:$EE$2,CG$4,'SPACELOG 5 BP'!$F9:$EE9)+SUMIF('SPACELOG 6 BP'!$F$2:$EE$2,CG$4,'SPACELOG 6 BP'!$F9:$EE9)+SUMIF('SPACELOG 7 BP'!$F$2:$EE$2,CG$4,'SPACELOG 7 BP'!$F9:$EE9)+SUMIF('SPACELOG 8 BP'!$F$2:$EE$2,CG$4,'SPACELOG 8 BP'!$F9:$EE9)+SUMIF('SPACELOG 9 BP'!$F$2:$EE$2,CG$4,'SPACELOG 9 BP'!$F9:$EE9)+SUMIF('SPACELOG 10 BP'!$F$2:$EE$2,CG$4,'SPACELOG 10 BP'!$F9:$EE9)+SUMIF('SPACELOG 11 BP'!$F$2:$EE$2,CG$4,'SPACELOG 11 BP'!$F9:$EE9)+SUMIF('SPACELOG 12 BP'!$F$2:$EE$2,CG$4,'SPACELOG 12 BP'!$F9:$EE9)</f>
        <v>310</v>
      </c>
      <c r="CH9" s="33">
        <f>SUMIF('reporting montigny'!$F$2:$EE$2,CH$4,'reporting montigny'!$F9:$EE9)+SUMIF('reporting boissy'!$F$2:$EE$2,CH$4,'reporting boissy'!$F9:$EE9)+SUMIF('reporting moussy'!$F$2:$EE$2,CH$4,'reporting moussy'!$F9:$EE9)+SUMIF('reporting trappes'!$F$2:$EE$2,CH$4,'reporting trappes'!$F9:$EE9)+SUMIF('SPACELOG 5 BP'!$F$2:$EE$2,CH$4,'SPACELOG 5 BP'!$F9:$EE9)+SUMIF('SPACELOG 6 BP'!$F$2:$EE$2,CH$4,'SPACELOG 6 BP'!$F9:$EE9)+SUMIF('SPACELOG 7 BP'!$F$2:$EE$2,CH$4,'SPACELOG 7 BP'!$F9:$EE9)+SUMIF('SPACELOG 8 BP'!$F$2:$EE$2,CH$4,'SPACELOG 8 BP'!$F9:$EE9)+SUMIF('SPACELOG 9 BP'!$F$2:$EE$2,CH$4,'SPACELOG 9 BP'!$F9:$EE9)+SUMIF('SPACELOG 10 BP'!$F$2:$EE$2,CH$4,'SPACELOG 10 BP'!$F9:$EE9)+SUMIF('SPACELOG 11 BP'!$F$2:$EE$2,CH$4,'SPACELOG 11 BP'!$F9:$EE9)+SUMIF('SPACELOG 12 BP'!$F$2:$EE$2,CH$4,'SPACELOG 12 BP'!$F9:$EE9)</f>
        <v>310</v>
      </c>
      <c r="CI9" s="33">
        <f>SUMIF('reporting montigny'!$F$2:$EE$2,CI$4,'reporting montigny'!$F9:$EE9)+SUMIF('reporting boissy'!$F$2:$EE$2,CI$4,'reporting boissy'!$F9:$EE9)+SUMIF('reporting moussy'!$F$2:$EE$2,CI$4,'reporting moussy'!$F9:$EE9)+SUMIF('reporting trappes'!$F$2:$EE$2,CI$4,'reporting trappes'!$F9:$EE9)+SUMIF('SPACELOG 5 BP'!$F$2:$EE$2,CI$4,'SPACELOG 5 BP'!$F9:$EE9)+SUMIF('SPACELOG 6 BP'!$F$2:$EE$2,CI$4,'SPACELOG 6 BP'!$F9:$EE9)+SUMIF('SPACELOG 7 BP'!$F$2:$EE$2,CI$4,'SPACELOG 7 BP'!$F9:$EE9)+SUMIF('SPACELOG 8 BP'!$F$2:$EE$2,CI$4,'SPACELOG 8 BP'!$F9:$EE9)+SUMIF('SPACELOG 9 BP'!$F$2:$EE$2,CI$4,'SPACELOG 9 BP'!$F9:$EE9)+SUMIF('SPACELOG 10 BP'!$F$2:$EE$2,CI$4,'SPACELOG 10 BP'!$F9:$EE9)+SUMIF('SPACELOG 11 BP'!$F$2:$EE$2,CI$4,'SPACELOG 11 BP'!$F9:$EE9)+SUMIF('SPACELOG 12 BP'!$F$2:$EE$2,CI$4,'SPACELOG 12 BP'!$F9:$EE9)</f>
        <v>310</v>
      </c>
      <c r="CJ9" s="33">
        <f>SUMIF('reporting montigny'!$F$2:$EE$2,CJ$4,'reporting montigny'!$F9:$EE9)+SUMIF('reporting boissy'!$F$2:$EE$2,CJ$4,'reporting boissy'!$F9:$EE9)+SUMIF('reporting moussy'!$F$2:$EE$2,CJ$4,'reporting moussy'!$F9:$EE9)+SUMIF('reporting trappes'!$F$2:$EE$2,CJ$4,'reporting trappes'!$F9:$EE9)+SUMIF('SPACELOG 5 BP'!$F$2:$EE$2,CJ$4,'SPACELOG 5 BP'!$F9:$EE9)+SUMIF('SPACELOG 6 BP'!$F$2:$EE$2,CJ$4,'SPACELOG 6 BP'!$F9:$EE9)+SUMIF('SPACELOG 7 BP'!$F$2:$EE$2,CJ$4,'SPACELOG 7 BP'!$F9:$EE9)+SUMIF('SPACELOG 8 BP'!$F$2:$EE$2,CJ$4,'SPACELOG 8 BP'!$F9:$EE9)+SUMIF('SPACELOG 9 BP'!$F$2:$EE$2,CJ$4,'SPACELOG 9 BP'!$F9:$EE9)+SUMIF('SPACELOG 10 BP'!$F$2:$EE$2,CJ$4,'SPACELOG 10 BP'!$F9:$EE9)+SUMIF('SPACELOG 11 BP'!$F$2:$EE$2,CJ$4,'SPACELOG 11 BP'!$F9:$EE9)+SUMIF('SPACELOG 12 BP'!$F$2:$EE$2,CJ$4,'SPACELOG 12 BP'!$F9:$EE9)</f>
        <v>310</v>
      </c>
      <c r="CK9" s="33">
        <f>SUMIF('reporting montigny'!$F$2:$EE$2,CK$4,'reporting montigny'!$F9:$EE9)+SUMIF('reporting boissy'!$F$2:$EE$2,CK$4,'reporting boissy'!$F9:$EE9)+SUMIF('reporting moussy'!$F$2:$EE$2,CK$4,'reporting moussy'!$F9:$EE9)+SUMIF('reporting trappes'!$F$2:$EE$2,CK$4,'reporting trappes'!$F9:$EE9)+SUMIF('SPACELOG 5 BP'!$F$2:$EE$2,CK$4,'SPACELOG 5 BP'!$F9:$EE9)+SUMIF('SPACELOG 6 BP'!$F$2:$EE$2,CK$4,'SPACELOG 6 BP'!$F9:$EE9)+SUMIF('SPACELOG 7 BP'!$F$2:$EE$2,CK$4,'SPACELOG 7 BP'!$F9:$EE9)+SUMIF('SPACELOG 8 BP'!$F$2:$EE$2,CK$4,'SPACELOG 8 BP'!$F9:$EE9)+SUMIF('SPACELOG 9 BP'!$F$2:$EE$2,CK$4,'SPACELOG 9 BP'!$F9:$EE9)+SUMIF('SPACELOG 10 BP'!$F$2:$EE$2,CK$4,'SPACELOG 10 BP'!$F9:$EE9)+SUMIF('SPACELOG 11 BP'!$F$2:$EE$2,CK$4,'SPACELOG 11 BP'!$F9:$EE9)+SUMIF('SPACELOG 12 BP'!$F$2:$EE$2,CK$4,'SPACELOG 12 BP'!$F9:$EE9)</f>
        <v>310</v>
      </c>
      <c r="CL9" s="33">
        <f>SUMIF('reporting montigny'!$F$2:$EE$2,CL$4,'reporting montigny'!$F9:$EE9)+SUMIF('reporting boissy'!$F$2:$EE$2,CL$4,'reporting boissy'!$F9:$EE9)+SUMIF('reporting moussy'!$F$2:$EE$2,CL$4,'reporting moussy'!$F9:$EE9)+SUMIF('reporting trappes'!$F$2:$EE$2,CL$4,'reporting trappes'!$F9:$EE9)+SUMIF('SPACELOG 5 BP'!$F$2:$EE$2,CL$4,'SPACELOG 5 BP'!$F9:$EE9)+SUMIF('SPACELOG 6 BP'!$F$2:$EE$2,CL$4,'SPACELOG 6 BP'!$F9:$EE9)+SUMIF('SPACELOG 7 BP'!$F$2:$EE$2,CL$4,'SPACELOG 7 BP'!$F9:$EE9)+SUMIF('SPACELOG 8 BP'!$F$2:$EE$2,CL$4,'SPACELOG 8 BP'!$F9:$EE9)+SUMIF('SPACELOG 9 BP'!$F$2:$EE$2,CL$4,'SPACELOG 9 BP'!$F9:$EE9)+SUMIF('SPACELOG 10 BP'!$F$2:$EE$2,CL$4,'SPACELOG 10 BP'!$F9:$EE9)+SUMIF('SPACELOG 11 BP'!$F$2:$EE$2,CL$4,'SPACELOG 11 BP'!$F9:$EE9)+SUMIF('SPACELOG 12 BP'!$F$2:$EE$2,CL$4,'SPACELOG 12 BP'!$F9:$EE9)</f>
        <v>310</v>
      </c>
      <c r="CM9" s="33">
        <f>SUMIF('reporting montigny'!$F$2:$EE$2,CM$4,'reporting montigny'!$F9:$EE9)+SUMIF('reporting boissy'!$F$2:$EE$2,CM$4,'reporting boissy'!$F9:$EE9)+SUMIF('reporting moussy'!$F$2:$EE$2,CM$4,'reporting moussy'!$F9:$EE9)+SUMIF('reporting trappes'!$F$2:$EE$2,CM$4,'reporting trappes'!$F9:$EE9)+SUMIF('SPACELOG 5 BP'!$F$2:$EE$2,CM$4,'SPACELOG 5 BP'!$F9:$EE9)+SUMIF('SPACELOG 6 BP'!$F$2:$EE$2,CM$4,'SPACELOG 6 BP'!$F9:$EE9)+SUMIF('SPACELOG 7 BP'!$F$2:$EE$2,CM$4,'SPACELOG 7 BP'!$F9:$EE9)+SUMIF('SPACELOG 8 BP'!$F$2:$EE$2,CM$4,'SPACELOG 8 BP'!$F9:$EE9)+SUMIF('SPACELOG 9 BP'!$F$2:$EE$2,CM$4,'SPACELOG 9 BP'!$F9:$EE9)+SUMIF('SPACELOG 10 BP'!$F$2:$EE$2,CM$4,'SPACELOG 10 BP'!$F9:$EE9)+SUMIF('SPACELOG 11 BP'!$F$2:$EE$2,CM$4,'SPACELOG 11 BP'!$F9:$EE9)+SUMIF('SPACELOG 12 BP'!$F$2:$EE$2,CM$4,'SPACELOG 12 BP'!$F9:$EE9)</f>
        <v>310</v>
      </c>
      <c r="CN9" s="33">
        <f>SUMIF('reporting montigny'!$F$2:$EE$2,CN$4,'reporting montigny'!$F9:$EE9)+SUMIF('reporting boissy'!$F$2:$EE$2,CN$4,'reporting boissy'!$F9:$EE9)+SUMIF('reporting moussy'!$F$2:$EE$2,CN$4,'reporting moussy'!$F9:$EE9)+SUMIF('reporting trappes'!$F$2:$EE$2,CN$4,'reporting trappes'!$F9:$EE9)+SUMIF('SPACELOG 5 BP'!$F$2:$EE$2,CN$4,'SPACELOG 5 BP'!$F9:$EE9)+SUMIF('SPACELOG 6 BP'!$F$2:$EE$2,CN$4,'SPACELOG 6 BP'!$F9:$EE9)+SUMIF('SPACELOG 7 BP'!$F$2:$EE$2,CN$4,'SPACELOG 7 BP'!$F9:$EE9)+SUMIF('SPACELOG 8 BP'!$F$2:$EE$2,CN$4,'SPACELOG 8 BP'!$F9:$EE9)+SUMIF('SPACELOG 9 BP'!$F$2:$EE$2,CN$4,'SPACELOG 9 BP'!$F9:$EE9)+SUMIF('SPACELOG 10 BP'!$F$2:$EE$2,CN$4,'SPACELOG 10 BP'!$F9:$EE9)+SUMIF('SPACELOG 11 BP'!$F$2:$EE$2,CN$4,'SPACELOG 11 BP'!$F9:$EE9)+SUMIF('SPACELOG 12 BP'!$F$2:$EE$2,CN$4,'SPACELOG 12 BP'!$F9:$EE9)</f>
        <v>310</v>
      </c>
      <c r="CO9" s="33">
        <f>SUMIF('reporting montigny'!$F$2:$EE$2,CO$4,'reporting montigny'!$F9:$EE9)+SUMIF('reporting boissy'!$F$2:$EE$2,CO$4,'reporting boissy'!$F9:$EE9)+SUMIF('reporting moussy'!$F$2:$EE$2,CO$4,'reporting moussy'!$F9:$EE9)+SUMIF('reporting trappes'!$F$2:$EE$2,CO$4,'reporting trappes'!$F9:$EE9)+SUMIF('SPACELOG 5 BP'!$F$2:$EE$2,CO$4,'SPACELOG 5 BP'!$F9:$EE9)+SUMIF('SPACELOG 6 BP'!$F$2:$EE$2,CO$4,'SPACELOG 6 BP'!$F9:$EE9)+SUMIF('SPACELOG 7 BP'!$F$2:$EE$2,CO$4,'SPACELOG 7 BP'!$F9:$EE9)+SUMIF('SPACELOG 8 BP'!$F$2:$EE$2,CO$4,'SPACELOG 8 BP'!$F9:$EE9)+SUMIF('SPACELOG 9 BP'!$F$2:$EE$2,CO$4,'SPACELOG 9 BP'!$F9:$EE9)+SUMIF('SPACELOG 10 BP'!$F$2:$EE$2,CO$4,'SPACELOG 10 BP'!$F9:$EE9)+SUMIF('SPACELOG 11 BP'!$F$2:$EE$2,CO$4,'SPACELOG 11 BP'!$F9:$EE9)+SUMIF('SPACELOG 12 BP'!$F$2:$EE$2,CO$4,'SPACELOG 12 BP'!$F9:$EE9)</f>
        <v>310</v>
      </c>
      <c r="CP9" s="33">
        <f>SUMIF('reporting montigny'!$F$2:$EE$2,CP$4,'reporting montigny'!$F9:$EE9)+SUMIF('reporting boissy'!$F$2:$EE$2,CP$4,'reporting boissy'!$F9:$EE9)+SUMIF('reporting moussy'!$F$2:$EE$2,CP$4,'reporting moussy'!$F9:$EE9)+SUMIF('reporting trappes'!$F$2:$EE$2,CP$4,'reporting trappes'!$F9:$EE9)+SUMIF('SPACELOG 5 BP'!$F$2:$EE$2,CP$4,'SPACELOG 5 BP'!$F9:$EE9)+SUMIF('SPACELOG 6 BP'!$F$2:$EE$2,CP$4,'SPACELOG 6 BP'!$F9:$EE9)+SUMIF('SPACELOG 7 BP'!$F$2:$EE$2,CP$4,'SPACELOG 7 BP'!$F9:$EE9)+SUMIF('SPACELOG 8 BP'!$F$2:$EE$2,CP$4,'SPACELOG 8 BP'!$F9:$EE9)+SUMIF('SPACELOG 9 BP'!$F$2:$EE$2,CP$4,'SPACELOG 9 BP'!$F9:$EE9)+SUMIF('SPACELOG 10 BP'!$F$2:$EE$2,CP$4,'SPACELOG 10 BP'!$F9:$EE9)+SUMIF('SPACELOG 11 BP'!$F$2:$EE$2,CP$4,'SPACELOG 11 BP'!$F9:$EE9)+SUMIF('SPACELOG 12 BP'!$F$2:$EE$2,CP$4,'SPACELOG 12 BP'!$F9:$EE9)</f>
        <v>310</v>
      </c>
      <c r="CQ9" s="33">
        <f>SUMIF('reporting montigny'!$F$2:$EE$2,CQ$4,'reporting montigny'!$F9:$EE9)+SUMIF('reporting boissy'!$F$2:$EE$2,CQ$4,'reporting boissy'!$F9:$EE9)+SUMIF('reporting moussy'!$F$2:$EE$2,CQ$4,'reporting moussy'!$F9:$EE9)+SUMIF('reporting trappes'!$F$2:$EE$2,CQ$4,'reporting trappes'!$F9:$EE9)+SUMIF('SPACELOG 5 BP'!$F$2:$EE$2,CQ$4,'SPACELOG 5 BP'!$F9:$EE9)+SUMIF('SPACELOG 6 BP'!$F$2:$EE$2,CQ$4,'SPACELOG 6 BP'!$F9:$EE9)+SUMIF('SPACELOG 7 BP'!$F$2:$EE$2,CQ$4,'SPACELOG 7 BP'!$F9:$EE9)+SUMIF('SPACELOG 8 BP'!$F$2:$EE$2,CQ$4,'SPACELOG 8 BP'!$F9:$EE9)+SUMIF('SPACELOG 9 BP'!$F$2:$EE$2,CQ$4,'SPACELOG 9 BP'!$F9:$EE9)+SUMIF('SPACELOG 10 BP'!$F$2:$EE$2,CQ$4,'SPACELOG 10 BP'!$F9:$EE9)+SUMIF('SPACELOG 11 BP'!$F$2:$EE$2,CQ$4,'SPACELOG 11 BP'!$F9:$EE9)+SUMIF('SPACELOG 12 BP'!$F$2:$EE$2,CQ$4,'SPACELOG 12 BP'!$F9:$EE9)</f>
        <v>310</v>
      </c>
      <c r="CR9" s="393">
        <f t="shared" ref="CR9:CR33" si="120">SUM(CF9:CQ9)</f>
        <v>3720</v>
      </c>
      <c r="CS9" s="33">
        <f>SUMIF('reporting montigny'!$F$2:$EE$2,CS$4,'reporting montigny'!$F9:$EE9)+SUMIF('reporting boissy'!$F$2:$EE$2,CS$4,'reporting boissy'!$F9:$EE9)+SUMIF('reporting moussy'!$F$2:$EE$2,CS$4,'reporting moussy'!$F9:$EE9)+SUMIF('reporting trappes'!$F$2:$EE$2,CS$4,'reporting trappes'!$F9:$EE9)+SUMIF('SPACELOG 5 BP'!$F$2:$EE$2,CS$4,'SPACELOG 5 BP'!$F9:$EE9)+SUMIF('SPACELOG 6 BP'!$F$2:$EE$2,CS$4,'SPACELOG 6 BP'!$F9:$EE9)+SUMIF('SPACELOG 7 BP'!$F$2:$EE$2,CS$4,'SPACELOG 7 BP'!$F9:$EE9)+SUMIF('SPACELOG 8 BP'!$F$2:$EE$2,CS$4,'SPACELOG 8 BP'!$F9:$EE9)+SUMIF('SPACELOG 9 BP'!$F$2:$EE$2,CS$4,'SPACELOG 9 BP'!$F9:$EE9)+SUMIF('SPACELOG 10 BP'!$F$2:$EE$2,CS$4,'SPACELOG 10 BP'!$F9:$EE9)+SUMIF('SPACELOG 11 BP'!$F$2:$EE$2,CS$4,'SPACELOG 11 BP'!$F9:$EE9)+SUMIF('SPACELOG 12 BP'!$F$2:$EE$2,CS$4,'SPACELOG 12 BP'!$F9:$EE9)</f>
        <v>310</v>
      </c>
      <c r="CT9" s="33">
        <f>SUMIF('reporting montigny'!$F$2:$EE$2,CT$4,'reporting montigny'!$F9:$EE9)+SUMIF('reporting boissy'!$F$2:$EE$2,CT$4,'reporting boissy'!$F9:$EE9)+SUMIF('reporting moussy'!$F$2:$EE$2,CT$4,'reporting moussy'!$F9:$EE9)+SUMIF('reporting trappes'!$F$2:$EE$2,CT$4,'reporting trappes'!$F9:$EE9)+SUMIF('SPACELOG 5 BP'!$F$2:$EE$2,CT$4,'SPACELOG 5 BP'!$F9:$EE9)+SUMIF('SPACELOG 6 BP'!$F$2:$EE$2,CT$4,'SPACELOG 6 BP'!$F9:$EE9)+SUMIF('SPACELOG 7 BP'!$F$2:$EE$2,CT$4,'SPACELOG 7 BP'!$F9:$EE9)+SUMIF('SPACELOG 8 BP'!$F$2:$EE$2,CT$4,'SPACELOG 8 BP'!$F9:$EE9)+SUMIF('SPACELOG 9 BP'!$F$2:$EE$2,CT$4,'SPACELOG 9 BP'!$F9:$EE9)+SUMIF('SPACELOG 10 BP'!$F$2:$EE$2,CT$4,'SPACELOG 10 BP'!$F9:$EE9)+SUMIF('SPACELOG 11 BP'!$F$2:$EE$2,CT$4,'SPACELOG 11 BP'!$F9:$EE9)+SUMIF('SPACELOG 12 BP'!$F$2:$EE$2,CT$4,'SPACELOG 12 BP'!$F9:$EE9)</f>
        <v>310</v>
      </c>
      <c r="CU9" s="33">
        <f>SUMIF('reporting montigny'!$F$2:$EE$2,CU$4,'reporting montigny'!$F9:$EE9)+SUMIF('reporting boissy'!$F$2:$EE$2,CU$4,'reporting boissy'!$F9:$EE9)+SUMIF('reporting moussy'!$F$2:$EE$2,CU$4,'reporting moussy'!$F9:$EE9)+SUMIF('reporting trappes'!$F$2:$EE$2,CU$4,'reporting trappes'!$F9:$EE9)+SUMIF('SPACELOG 5 BP'!$F$2:$EE$2,CU$4,'SPACELOG 5 BP'!$F9:$EE9)+SUMIF('SPACELOG 6 BP'!$F$2:$EE$2,CU$4,'SPACELOG 6 BP'!$F9:$EE9)+SUMIF('SPACELOG 7 BP'!$F$2:$EE$2,CU$4,'SPACELOG 7 BP'!$F9:$EE9)+SUMIF('SPACELOG 8 BP'!$F$2:$EE$2,CU$4,'SPACELOG 8 BP'!$F9:$EE9)+SUMIF('SPACELOG 9 BP'!$F$2:$EE$2,CU$4,'SPACELOG 9 BP'!$F9:$EE9)+SUMIF('SPACELOG 10 BP'!$F$2:$EE$2,CU$4,'SPACELOG 10 BP'!$F9:$EE9)+SUMIF('SPACELOG 11 BP'!$F$2:$EE$2,CU$4,'SPACELOG 11 BP'!$F9:$EE9)+SUMIF('SPACELOG 12 BP'!$F$2:$EE$2,CU$4,'SPACELOG 12 BP'!$F9:$EE9)</f>
        <v>310</v>
      </c>
      <c r="CV9" s="33">
        <f>SUMIF('reporting montigny'!$F$2:$EE$2,CV$4,'reporting montigny'!$F9:$EE9)+SUMIF('reporting boissy'!$F$2:$EE$2,CV$4,'reporting boissy'!$F9:$EE9)+SUMIF('reporting moussy'!$F$2:$EE$2,CV$4,'reporting moussy'!$F9:$EE9)+SUMIF('reporting trappes'!$F$2:$EE$2,CV$4,'reporting trappes'!$F9:$EE9)+SUMIF('SPACELOG 5 BP'!$F$2:$EE$2,CV$4,'SPACELOG 5 BP'!$F9:$EE9)+SUMIF('SPACELOG 6 BP'!$F$2:$EE$2,CV$4,'SPACELOG 6 BP'!$F9:$EE9)+SUMIF('SPACELOG 7 BP'!$F$2:$EE$2,CV$4,'SPACELOG 7 BP'!$F9:$EE9)+SUMIF('SPACELOG 8 BP'!$F$2:$EE$2,CV$4,'SPACELOG 8 BP'!$F9:$EE9)+SUMIF('SPACELOG 9 BP'!$F$2:$EE$2,CV$4,'SPACELOG 9 BP'!$F9:$EE9)+SUMIF('SPACELOG 10 BP'!$F$2:$EE$2,CV$4,'SPACELOG 10 BP'!$F9:$EE9)+SUMIF('SPACELOG 11 BP'!$F$2:$EE$2,CV$4,'SPACELOG 11 BP'!$F9:$EE9)+SUMIF('SPACELOG 12 BP'!$F$2:$EE$2,CV$4,'SPACELOG 12 BP'!$F9:$EE9)</f>
        <v>310</v>
      </c>
      <c r="CW9" s="33">
        <f>SUMIF('reporting montigny'!$F$2:$EE$2,CW$4,'reporting montigny'!$F9:$EE9)+SUMIF('reporting boissy'!$F$2:$EE$2,CW$4,'reporting boissy'!$F9:$EE9)+SUMIF('reporting moussy'!$F$2:$EE$2,CW$4,'reporting moussy'!$F9:$EE9)+SUMIF('reporting trappes'!$F$2:$EE$2,CW$4,'reporting trappes'!$F9:$EE9)+SUMIF('SPACELOG 5 BP'!$F$2:$EE$2,CW$4,'SPACELOG 5 BP'!$F9:$EE9)+SUMIF('SPACELOG 6 BP'!$F$2:$EE$2,CW$4,'SPACELOG 6 BP'!$F9:$EE9)+SUMIF('SPACELOG 7 BP'!$F$2:$EE$2,CW$4,'SPACELOG 7 BP'!$F9:$EE9)+SUMIF('SPACELOG 8 BP'!$F$2:$EE$2,CW$4,'SPACELOG 8 BP'!$F9:$EE9)+SUMIF('SPACELOG 9 BP'!$F$2:$EE$2,CW$4,'SPACELOG 9 BP'!$F9:$EE9)+SUMIF('SPACELOG 10 BP'!$F$2:$EE$2,CW$4,'SPACELOG 10 BP'!$F9:$EE9)+SUMIF('SPACELOG 11 BP'!$F$2:$EE$2,CW$4,'SPACELOG 11 BP'!$F9:$EE9)+SUMIF('SPACELOG 12 BP'!$F$2:$EE$2,CW$4,'SPACELOG 12 BP'!$F9:$EE9)</f>
        <v>310</v>
      </c>
      <c r="CX9" s="33">
        <f>SUMIF('reporting montigny'!$F$2:$EE$2,CX$4,'reporting montigny'!$F9:$EE9)+SUMIF('reporting boissy'!$F$2:$EE$2,CX$4,'reporting boissy'!$F9:$EE9)+SUMIF('reporting moussy'!$F$2:$EE$2,CX$4,'reporting moussy'!$F9:$EE9)+SUMIF('reporting trappes'!$F$2:$EE$2,CX$4,'reporting trappes'!$F9:$EE9)+SUMIF('SPACELOG 5 BP'!$F$2:$EE$2,CX$4,'SPACELOG 5 BP'!$F9:$EE9)+SUMIF('SPACELOG 6 BP'!$F$2:$EE$2,CX$4,'SPACELOG 6 BP'!$F9:$EE9)+SUMIF('SPACELOG 7 BP'!$F$2:$EE$2,CX$4,'SPACELOG 7 BP'!$F9:$EE9)+SUMIF('SPACELOG 8 BP'!$F$2:$EE$2,CX$4,'SPACELOG 8 BP'!$F9:$EE9)+SUMIF('SPACELOG 9 BP'!$F$2:$EE$2,CX$4,'SPACELOG 9 BP'!$F9:$EE9)+SUMIF('SPACELOG 10 BP'!$F$2:$EE$2,CX$4,'SPACELOG 10 BP'!$F9:$EE9)+SUMIF('SPACELOG 11 BP'!$F$2:$EE$2,CX$4,'SPACELOG 11 BP'!$F9:$EE9)+SUMIF('SPACELOG 12 BP'!$F$2:$EE$2,CX$4,'SPACELOG 12 BP'!$F9:$EE9)</f>
        <v>310</v>
      </c>
      <c r="CY9" s="33">
        <f>SUMIF('reporting montigny'!$F$2:$EE$2,CY$4,'reporting montigny'!$F9:$EE9)+SUMIF('reporting boissy'!$F$2:$EE$2,CY$4,'reporting boissy'!$F9:$EE9)+SUMIF('reporting moussy'!$F$2:$EE$2,CY$4,'reporting moussy'!$F9:$EE9)+SUMIF('reporting trappes'!$F$2:$EE$2,CY$4,'reporting trappes'!$F9:$EE9)+SUMIF('SPACELOG 5 BP'!$F$2:$EE$2,CY$4,'SPACELOG 5 BP'!$F9:$EE9)+SUMIF('SPACELOG 6 BP'!$F$2:$EE$2,CY$4,'SPACELOG 6 BP'!$F9:$EE9)+SUMIF('SPACELOG 7 BP'!$F$2:$EE$2,CY$4,'SPACELOG 7 BP'!$F9:$EE9)+SUMIF('SPACELOG 8 BP'!$F$2:$EE$2,CY$4,'SPACELOG 8 BP'!$F9:$EE9)+SUMIF('SPACELOG 9 BP'!$F$2:$EE$2,CY$4,'SPACELOG 9 BP'!$F9:$EE9)+SUMIF('SPACELOG 10 BP'!$F$2:$EE$2,CY$4,'SPACELOG 10 BP'!$F9:$EE9)+SUMIF('SPACELOG 11 BP'!$F$2:$EE$2,CY$4,'SPACELOG 11 BP'!$F9:$EE9)+SUMIF('SPACELOG 12 BP'!$F$2:$EE$2,CY$4,'SPACELOG 12 BP'!$F9:$EE9)</f>
        <v>310</v>
      </c>
      <c r="CZ9" s="33">
        <f>SUMIF('reporting montigny'!$F$2:$EE$2,CZ$4,'reporting montigny'!$F9:$EE9)+SUMIF('reporting boissy'!$F$2:$EE$2,CZ$4,'reporting boissy'!$F9:$EE9)+SUMIF('reporting moussy'!$F$2:$EE$2,CZ$4,'reporting moussy'!$F9:$EE9)+SUMIF('reporting trappes'!$F$2:$EE$2,CZ$4,'reporting trappes'!$F9:$EE9)+SUMIF('SPACELOG 5 BP'!$F$2:$EE$2,CZ$4,'SPACELOG 5 BP'!$F9:$EE9)+SUMIF('SPACELOG 6 BP'!$F$2:$EE$2,CZ$4,'SPACELOG 6 BP'!$F9:$EE9)+SUMIF('SPACELOG 7 BP'!$F$2:$EE$2,CZ$4,'SPACELOG 7 BP'!$F9:$EE9)+SUMIF('SPACELOG 8 BP'!$F$2:$EE$2,CZ$4,'SPACELOG 8 BP'!$F9:$EE9)+SUMIF('SPACELOG 9 BP'!$F$2:$EE$2,CZ$4,'SPACELOG 9 BP'!$F9:$EE9)+SUMIF('SPACELOG 10 BP'!$F$2:$EE$2,CZ$4,'SPACELOG 10 BP'!$F9:$EE9)+SUMIF('SPACELOG 11 BP'!$F$2:$EE$2,CZ$4,'SPACELOG 11 BP'!$F9:$EE9)+SUMIF('SPACELOG 12 BP'!$F$2:$EE$2,CZ$4,'SPACELOG 12 BP'!$F9:$EE9)</f>
        <v>310</v>
      </c>
      <c r="DA9" s="33">
        <f>SUMIF('reporting montigny'!$F$2:$EE$2,DA$4,'reporting montigny'!$F9:$EE9)+SUMIF('reporting boissy'!$F$2:$EE$2,DA$4,'reporting boissy'!$F9:$EE9)+SUMIF('reporting moussy'!$F$2:$EE$2,DA$4,'reporting moussy'!$F9:$EE9)+SUMIF('reporting trappes'!$F$2:$EE$2,DA$4,'reporting trappes'!$F9:$EE9)+SUMIF('SPACELOG 5 BP'!$F$2:$EE$2,DA$4,'SPACELOG 5 BP'!$F9:$EE9)+SUMIF('SPACELOG 6 BP'!$F$2:$EE$2,DA$4,'SPACELOG 6 BP'!$F9:$EE9)+SUMIF('SPACELOG 7 BP'!$F$2:$EE$2,DA$4,'SPACELOG 7 BP'!$F9:$EE9)+SUMIF('SPACELOG 8 BP'!$F$2:$EE$2,DA$4,'SPACELOG 8 BP'!$F9:$EE9)+SUMIF('SPACELOG 9 BP'!$F$2:$EE$2,DA$4,'SPACELOG 9 BP'!$F9:$EE9)+SUMIF('SPACELOG 10 BP'!$F$2:$EE$2,DA$4,'SPACELOG 10 BP'!$F9:$EE9)+SUMIF('SPACELOG 11 BP'!$F$2:$EE$2,DA$4,'SPACELOG 11 BP'!$F9:$EE9)+SUMIF('SPACELOG 12 BP'!$F$2:$EE$2,DA$4,'SPACELOG 12 BP'!$F9:$EE9)</f>
        <v>310</v>
      </c>
      <c r="DB9" s="33">
        <f>SUMIF('reporting montigny'!$F$2:$EE$2,DB$4,'reporting montigny'!$F9:$EE9)+SUMIF('reporting boissy'!$F$2:$EE$2,DB$4,'reporting boissy'!$F9:$EE9)+SUMIF('reporting moussy'!$F$2:$EE$2,DB$4,'reporting moussy'!$F9:$EE9)+SUMIF('reporting trappes'!$F$2:$EE$2,DB$4,'reporting trappes'!$F9:$EE9)+SUMIF('SPACELOG 5 BP'!$F$2:$EE$2,DB$4,'SPACELOG 5 BP'!$F9:$EE9)+SUMIF('SPACELOG 6 BP'!$F$2:$EE$2,DB$4,'SPACELOG 6 BP'!$F9:$EE9)+SUMIF('SPACELOG 7 BP'!$F$2:$EE$2,DB$4,'SPACELOG 7 BP'!$F9:$EE9)+SUMIF('SPACELOG 8 BP'!$F$2:$EE$2,DB$4,'SPACELOG 8 BP'!$F9:$EE9)+SUMIF('SPACELOG 9 BP'!$F$2:$EE$2,DB$4,'SPACELOG 9 BP'!$F9:$EE9)+SUMIF('SPACELOG 10 BP'!$F$2:$EE$2,DB$4,'SPACELOG 10 BP'!$F9:$EE9)+SUMIF('SPACELOG 11 BP'!$F$2:$EE$2,DB$4,'SPACELOG 11 BP'!$F9:$EE9)+SUMIF('SPACELOG 12 BP'!$F$2:$EE$2,DB$4,'SPACELOG 12 BP'!$F9:$EE9)</f>
        <v>310</v>
      </c>
      <c r="DC9" s="33">
        <f>SUMIF('reporting montigny'!$F$2:$EE$2,DC$4,'reporting montigny'!$F9:$EE9)+SUMIF('reporting boissy'!$F$2:$EE$2,DC$4,'reporting boissy'!$F9:$EE9)+SUMIF('reporting moussy'!$F$2:$EE$2,DC$4,'reporting moussy'!$F9:$EE9)+SUMIF('reporting trappes'!$F$2:$EE$2,DC$4,'reporting trappes'!$F9:$EE9)+SUMIF('SPACELOG 5 BP'!$F$2:$EE$2,DC$4,'SPACELOG 5 BP'!$F9:$EE9)+SUMIF('SPACELOG 6 BP'!$F$2:$EE$2,DC$4,'SPACELOG 6 BP'!$F9:$EE9)+SUMIF('SPACELOG 7 BP'!$F$2:$EE$2,DC$4,'SPACELOG 7 BP'!$F9:$EE9)+SUMIF('SPACELOG 8 BP'!$F$2:$EE$2,DC$4,'SPACELOG 8 BP'!$F9:$EE9)+SUMIF('SPACELOG 9 BP'!$F$2:$EE$2,DC$4,'SPACELOG 9 BP'!$F9:$EE9)+SUMIF('SPACELOG 10 BP'!$F$2:$EE$2,DC$4,'SPACELOG 10 BP'!$F9:$EE9)+SUMIF('SPACELOG 11 BP'!$F$2:$EE$2,DC$4,'SPACELOG 11 BP'!$F9:$EE9)+SUMIF('SPACELOG 12 BP'!$F$2:$EE$2,DC$4,'SPACELOG 12 BP'!$F9:$EE9)</f>
        <v>310</v>
      </c>
      <c r="DD9" s="33">
        <f>SUMIF('reporting montigny'!$F$2:$EE$2,DD$4,'reporting montigny'!$F9:$EE9)+SUMIF('reporting boissy'!$F$2:$EE$2,DD$4,'reporting boissy'!$F9:$EE9)+SUMIF('reporting moussy'!$F$2:$EE$2,DD$4,'reporting moussy'!$F9:$EE9)+SUMIF('reporting trappes'!$F$2:$EE$2,DD$4,'reporting trappes'!$F9:$EE9)+SUMIF('SPACELOG 5 BP'!$F$2:$EE$2,DD$4,'SPACELOG 5 BP'!$F9:$EE9)+SUMIF('SPACELOG 6 BP'!$F$2:$EE$2,DD$4,'SPACELOG 6 BP'!$F9:$EE9)+SUMIF('SPACELOG 7 BP'!$F$2:$EE$2,DD$4,'SPACELOG 7 BP'!$F9:$EE9)+SUMIF('SPACELOG 8 BP'!$F$2:$EE$2,DD$4,'SPACELOG 8 BP'!$F9:$EE9)+SUMIF('SPACELOG 9 BP'!$F$2:$EE$2,DD$4,'SPACELOG 9 BP'!$F9:$EE9)+SUMIF('SPACELOG 10 BP'!$F$2:$EE$2,DD$4,'SPACELOG 10 BP'!$F9:$EE9)+SUMIF('SPACELOG 11 BP'!$F$2:$EE$2,DD$4,'SPACELOG 11 BP'!$F9:$EE9)+SUMIF('SPACELOG 12 BP'!$F$2:$EE$2,DD$4,'SPACELOG 12 BP'!$F9:$EE9)</f>
        <v>310</v>
      </c>
      <c r="DE9" s="393">
        <f t="shared" ref="DE9:DE33" si="121">SUM(CS9:DD9)</f>
        <v>3720</v>
      </c>
      <c r="DF9" s="33">
        <f>SUMIF('reporting montigny'!$F$2:$EE$2,DF$4,'reporting montigny'!$F9:$EE9)+SUMIF('reporting boissy'!$F$2:$EE$2,DF$4,'reporting boissy'!$F9:$EE9)+SUMIF('reporting moussy'!$F$2:$EE$2,DF$4,'reporting moussy'!$F9:$EE9)+SUMIF('reporting trappes'!$F$2:$EE$2,DF$4,'reporting trappes'!$F9:$EE9)+SUMIF('SPACELOG 5 BP'!$F$2:$EE$2,DF$4,'SPACELOG 5 BP'!$F9:$EE9)+SUMIF('SPACELOG 6 BP'!$F$2:$EE$2,DF$4,'SPACELOG 6 BP'!$F9:$EE9)+SUMIF('SPACELOG 7 BP'!$F$2:$EE$2,DF$4,'SPACELOG 7 BP'!$F9:$EE9)+SUMIF('SPACELOG 8 BP'!$F$2:$EE$2,DF$4,'SPACELOG 8 BP'!$F9:$EE9)+SUMIF('SPACELOG 9 BP'!$F$2:$EE$2,DF$4,'SPACELOG 9 BP'!$F9:$EE9)+SUMIF('SPACELOG 10 BP'!$F$2:$EE$2,DF$4,'SPACELOG 10 BP'!$F9:$EE9)+SUMIF('SPACELOG 11 BP'!$F$2:$EE$2,DF$4,'SPACELOG 11 BP'!$F9:$EE9)+SUMIF('SPACELOG 12 BP'!$F$2:$EE$2,DF$4,'SPACELOG 12 BP'!$F9:$EE9)</f>
        <v>310</v>
      </c>
      <c r="DG9" s="33">
        <f>SUMIF('reporting montigny'!$F$2:$EE$2,DG$4,'reporting montigny'!$F9:$EE9)+SUMIF('reporting boissy'!$F$2:$EE$2,DG$4,'reporting boissy'!$F9:$EE9)+SUMIF('reporting moussy'!$F$2:$EE$2,DG$4,'reporting moussy'!$F9:$EE9)+SUMIF('reporting trappes'!$F$2:$EE$2,DG$4,'reporting trappes'!$F9:$EE9)+SUMIF('SPACELOG 5 BP'!$F$2:$EE$2,DG$4,'SPACELOG 5 BP'!$F9:$EE9)+SUMIF('SPACELOG 6 BP'!$F$2:$EE$2,DG$4,'SPACELOG 6 BP'!$F9:$EE9)+SUMIF('SPACELOG 7 BP'!$F$2:$EE$2,DG$4,'SPACELOG 7 BP'!$F9:$EE9)+SUMIF('SPACELOG 8 BP'!$F$2:$EE$2,DG$4,'SPACELOG 8 BP'!$F9:$EE9)+SUMIF('SPACELOG 9 BP'!$F$2:$EE$2,DG$4,'SPACELOG 9 BP'!$F9:$EE9)+SUMIF('SPACELOG 10 BP'!$F$2:$EE$2,DG$4,'SPACELOG 10 BP'!$F9:$EE9)+SUMIF('SPACELOG 11 BP'!$F$2:$EE$2,DG$4,'SPACELOG 11 BP'!$F9:$EE9)+SUMIF('SPACELOG 12 BP'!$F$2:$EE$2,DG$4,'SPACELOG 12 BP'!$F9:$EE9)</f>
        <v>310</v>
      </c>
      <c r="DH9" s="33">
        <f>SUMIF('reporting montigny'!$F$2:$EE$2,DH$4,'reporting montigny'!$F9:$EE9)+SUMIF('reporting boissy'!$F$2:$EE$2,DH$4,'reporting boissy'!$F9:$EE9)+SUMIF('reporting moussy'!$F$2:$EE$2,DH$4,'reporting moussy'!$F9:$EE9)+SUMIF('reporting trappes'!$F$2:$EE$2,DH$4,'reporting trappes'!$F9:$EE9)+SUMIF('SPACELOG 5 BP'!$F$2:$EE$2,DH$4,'SPACELOG 5 BP'!$F9:$EE9)+SUMIF('SPACELOG 6 BP'!$F$2:$EE$2,DH$4,'SPACELOG 6 BP'!$F9:$EE9)+SUMIF('SPACELOG 7 BP'!$F$2:$EE$2,DH$4,'SPACELOG 7 BP'!$F9:$EE9)+SUMIF('SPACELOG 8 BP'!$F$2:$EE$2,DH$4,'SPACELOG 8 BP'!$F9:$EE9)+SUMIF('SPACELOG 9 BP'!$F$2:$EE$2,DH$4,'SPACELOG 9 BP'!$F9:$EE9)+SUMIF('SPACELOG 10 BP'!$F$2:$EE$2,DH$4,'SPACELOG 10 BP'!$F9:$EE9)+SUMIF('SPACELOG 11 BP'!$F$2:$EE$2,DH$4,'SPACELOG 11 BP'!$F9:$EE9)+SUMIF('SPACELOG 12 BP'!$F$2:$EE$2,DH$4,'SPACELOG 12 BP'!$F9:$EE9)</f>
        <v>310</v>
      </c>
      <c r="DI9" s="33">
        <f>SUMIF('reporting montigny'!$F$2:$EE$2,DI$4,'reporting montigny'!$F9:$EE9)+SUMIF('reporting boissy'!$F$2:$EE$2,DI$4,'reporting boissy'!$F9:$EE9)+SUMIF('reporting moussy'!$F$2:$EE$2,DI$4,'reporting moussy'!$F9:$EE9)+SUMIF('reporting trappes'!$F$2:$EE$2,DI$4,'reporting trappes'!$F9:$EE9)+SUMIF('SPACELOG 5 BP'!$F$2:$EE$2,DI$4,'SPACELOG 5 BP'!$F9:$EE9)+SUMIF('SPACELOG 6 BP'!$F$2:$EE$2,DI$4,'SPACELOG 6 BP'!$F9:$EE9)+SUMIF('SPACELOG 7 BP'!$F$2:$EE$2,DI$4,'SPACELOG 7 BP'!$F9:$EE9)+SUMIF('SPACELOG 8 BP'!$F$2:$EE$2,DI$4,'SPACELOG 8 BP'!$F9:$EE9)+SUMIF('SPACELOG 9 BP'!$F$2:$EE$2,DI$4,'SPACELOG 9 BP'!$F9:$EE9)+SUMIF('SPACELOG 10 BP'!$F$2:$EE$2,DI$4,'SPACELOG 10 BP'!$F9:$EE9)+SUMIF('SPACELOG 11 BP'!$F$2:$EE$2,DI$4,'SPACELOG 11 BP'!$F9:$EE9)+SUMIF('SPACELOG 12 BP'!$F$2:$EE$2,DI$4,'SPACELOG 12 BP'!$F9:$EE9)</f>
        <v>310</v>
      </c>
      <c r="DJ9" s="33">
        <f>SUMIF('reporting montigny'!$F$2:$EE$2,DJ$4,'reporting montigny'!$F9:$EE9)+SUMIF('reporting boissy'!$F$2:$EE$2,DJ$4,'reporting boissy'!$F9:$EE9)+SUMIF('reporting moussy'!$F$2:$EE$2,DJ$4,'reporting moussy'!$F9:$EE9)+SUMIF('reporting trappes'!$F$2:$EE$2,DJ$4,'reporting trappes'!$F9:$EE9)+SUMIF('SPACELOG 5 BP'!$F$2:$EE$2,DJ$4,'SPACELOG 5 BP'!$F9:$EE9)+SUMIF('SPACELOG 6 BP'!$F$2:$EE$2,DJ$4,'SPACELOG 6 BP'!$F9:$EE9)+SUMIF('SPACELOG 7 BP'!$F$2:$EE$2,DJ$4,'SPACELOG 7 BP'!$F9:$EE9)+SUMIF('SPACELOG 8 BP'!$F$2:$EE$2,DJ$4,'SPACELOG 8 BP'!$F9:$EE9)+SUMIF('SPACELOG 9 BP'!$F$2:$EE$2,DJ$4,'SPACELOG 9 BP'!$F9:$EE9)+SUMIF('SPACELOG 10 BP'!$F$2:$EE$2,DJ$4,'SPACELOG 10 BP'!$F9:$EE9)+SUMIF('SPACELOG 11 BP'!$F$2:$EE$2,DJ$4,'SPACELOG 11 BP'!$F9:$EE9)+SUMIF('SPACELOG 12 BP'!$F$2:$EE$2,DJ$4,'SPACELOG 12 BP'!$F9:$EE9)</f>
        <v>310</v>
      </c>
      <c r="DK9" s="33">
        <f>SUMIF('reporting montigny'!$F$2:$EE$2,DK$4,'reporting montigny'!$F9:$EE9)+SUMIF('reporting boissy'!$F$2:$EE$2,DK$4,'reporting boissy'!$F9:$EE9)+SUMIF('reporting moussy'!$F$2:$EE$2,DK$4,'reporting moussy'!$F9:$EE9)+SUMIF('reporting trappes'!$F$2:$EE$2,DK$4,'reporting trappes'!$F9:$EE9)+SUMIF('SPACELOG 5 BP'!$F$2:$EE$2,DK$4,'SPACELOG 5 BP'!$F9:$EE9)+SUMIF('SPACELOG 6 BP'!$F$2:$EE$2,DK$4,'SPACELOG 6 BP'!$F9:$EE9)+SUMIF('SPACELOG 7 BP'!$F$2:$EE$2,DK$4,'SPACELOG 7 BP'!$F9:$EE9)+SUMIF('SPACELOG 8 BP'!$F$2:$EE$2,DK$4,'SPACELOG 8 BP'!$F9:$EE9)+SUMIF('SPACELOG 9 BP'!$F$2:$EE$2,DK$4,'SPACELOG 9 BP'!$F9:$EE9)+SUMIF('SPACELOG 10 BP'!$F$2:$EE$2,DK$4,'SPACELOG 10 BP'!$F9:$EE9)+SUMIF('SPACELOG 11 BP'!$F$2:$EE$2,DK$4,'SPACELOG 11 BP'!$F9:$EE9)+SUMIF('SPACELOG 12 BP'!$F$2:$EE$2,DK$4,'SPACELOG 12 BP'!$F9:$EE9)</f>
        <v>310</v>
      </c>
      <c r="DL9" s="33">
        <f>SUMIF('reporting montigny'!$F$2:$EE$2,DL$4,'reporting montigny'!$F9:$EE9)+SUMIF('reporting boissy'!$F$2:$EE$2,DL$4,'reporting boissy'!$F9:$EE9)+SUMIF('reporting moussy'!$F$2:$EE$2,DL$4,'reporting moussy'!$F9:$EE9)+SUMIF('reporting trappes'!$F$2:$EE$2,DL$4,'reporting trappes'!$F9:$EE9)+SUMIF('SPACELOG 5 BP'!$F$2:$EE$2,DL$4,'SPACELOG 5 BP'!$F9:$EE9)+SUMIF('SPACELOG 6 BP'!$F$2:$EE$2,DL$4,'SPACELOG 6 BP'!$F9:$EE9)+SUMIF('SPACELOG 7 BP'!$F$2:$EE$2,DL$4,'SPACELOG 7 BP'!$F9:$EE9)+SUMIF('SPACELOG 8 BP'!$F$2:$EE$2,DL$4,'SPACELOG 8 BP'!$F9:$EE9)+SUMIF('SPACELOG 9 BP'!$F$2:$EE$2,DL$4,'SPACELOG 9 BP'!$F9:$EE9)+SUMIF('SPACELOG 10 BP'!$F$2:$EE$2,DL$4,'SPACELOG 10 BP'!$F9:$EE9)+SUMIF('SPACELOG 11 BP'!$F$2:$EE$2,DL$4,'SPACELOG 11 BP'!$F9:$EE9)+SUMIF('SPACELOG 12 BP'!$F$2:$EE$2,DL$4,'SPACELOG 12 BP'!$F9:$EE9)</f>
        <v>310</v>
      </c>
      <c r="DM9" s="33">
        <f>SUMIF('reporting montigny'!$F$2:$EE$2,DM$4,'reporting montigny'!$F9:$EE9)+SUMIF('reporting boissy'!$F$2:$EE$2,DM$4,'reporting boissy'!$F9:$EE9)+SUMIF('reporting moussy'!$F$2:$EE$2,DM$4,'reporting moussy'!$F9:$EE9)+SUMIF('reporting trappes'!$F$2:$EE$2,DM$4,'reporting trappes'!$F9:$EE9)+SUMIF('SPACELOG 5 BP'!$F$2:$EE$2,DM$4,'SPACELOG 5 BP'!$F9:$EE9)+SUMIF('SPACELOG 6 BP'!$F$2:$EE$2,DM$4,'SPACELOG 6 BP'!$F9:$EE9)+SUMIF('SPACELOG 7 BP'!$F$2:$EE$2,DM$4,'SPACELOG 7 BP'!$F9:$EE9)+SUMIF('SPACELOG 8 BP'!$F$2:$EE$2,DM$4,'SPACELOG 8 BP'!$F9:$EE9)+SUMIF('SPACELOG 9 BP'!$F$2:$EE$2,DM$4,'SPACELOG 9 BP'!$F9:$EE9)+SUMIF('SPACELOG 10 BP'!$F$2:$EE$2,DM$4,'SPACELOG 10 BP'!$F9:$EE9)+SUMIF('SPACELOG 11 BP'!$F$2:$EE$2,DM$4,'SPACELOG 11 BP'!$F9:$EE9)+SUMIF('SPACELOG 12 BP'!$F$2:$EE$2,DM$4,'SPACELOG 12 BP'!$F9:$EE9)</f>
        <v>310</v>
      </c>
      <c r="DN9" s="33">
        <f>SUMIF('reporting montigny'!$F$2:$EE$2,DN$4,'reporting montigny'!$F9:$EE9)+SUMIF('reporting boissy'!$F$2:$EE$2,DN$4,'reporting boissy'!$F9:$EE9)+SUMIF('reporting moussy'!$F$2:$EE$2,DN$4,'reporting moussy'!$F9:$EE9)+SUMIF('reporting trappes'!$F$2:$EE$2,DN$4,'reporting trappes'!$F9:$EE9)+SUMIF('SPACELOG 5 BP'!$F$2:$EE$2,DN$4,'SPACELOG 5 BP'!$F9:$EE9)+SUMIF('SPACELOG 6 BP'!$F$2:$EE$2,DN$4,'SPACELOG 6 BP'!$F9:$EE9)+SUMIF('SPACELOG 7 BP'!$F$2:$EE$2,DN$4,'SPACELOG 7 BP'!$F9:$EE9)+SUMIF('SPACELOG 8 BP'!$F$2:$EE$2,DN$4,'SPACELOG 8 BP'!$F9:$EE9)+SUMIF('SPACELOG 9 BP'!$F$2:$EE$2,DN$4,'SPACELOG 9 BP'!$F9:$EE9)+SUMIF('SPACELOG 10 BP'!$F$2:$EE$2,DN$4,'SPACELOG 10 BP'!$F9:$EE9)+SUMIF('SPACELOG 11 BP'!$F$2:$EE$2,DN$4,'SPACELOG 11 BP'!$F9:$EE9)+SUMIF('SPACELOG 12 BP'!$F$2:$EE$2,DN$4,'SPACELOG 12 BP'!$F9:$EE9)</f>
        <v>310</v>
      </c>
      <c r="DO9" s="33">
        <f>SUMIF('reporting montigny'!$F$2:$EE$2,DO$4,'reporting montigny'!$F9:$EE9)+SUMIF('reporting boissy'!$F$2:$EE$2,DO$4,'reporting boissy'!$F9:$EE9)+SUMIF('reporting moussy'!$F$2:$EE$2,DO$4,'reporting moussy'!$F9:$EE9)+SUMIF('reporting trappes'!$F$2:$EE$2,DO$4,'reporting trappes'!$F9:$EE9)+SUMIF('SPACELOG 5 BP'!$F$2:$EE$2,DO$4,'SPACELOG 5 BP'!$F9:$EE9)+SUMIF('SPACELOG 6 BP'!$F$2:$EE$2,DO$4,'SPACELOG 6 BP'!$F9:$EE9)+SUMIF('SPACELOG 7 BP'!$F$2:$EE$2,DO$4,'SPACELOG 7 BP'!$F9:$EE9)+SUMIF('SPACELOG 8 BP'!$F$2:$EE$2,DO$4,'SPACELOG 8 BP'!$F9:$EE9)+SUMIF('SPACELOG 9 BP'!$F$2:$EE$2,DO$4,'SPACELOG 9 BP'!$F9:$EE9)+SUMIF('SPACELOG 10 BP'!$F$2:$EE$2,DO$4,'SPACELOG 10 BP'!$F9:$EE9)+SUMIF('SPACELOG 11 BP'!$F$2:$EE$2,DO$4,'SPACELOG 11 BP'!$F9:$EE9)+SUMIF('SPACELOG 12 BP'!$F$2:$EE$2,DO$4,'SPACELOG 12 BP'!$F9:$EE9)</f>
        <v>310</v>
      </c>
      <c r="DP9" s="33">
        <f>SUMIF('reporting montigny'!$F$2:$EE$2,DP$4,'reporting montigny'!$F9:$EE9)+SUMIF('reporting boissy'!$F$2:$EE$2,DP$4,'reporting boissy'!$F9:$EE9)+SUMIF('reporting moussy'!$F$2:$EE$2,DP$4,'reporting moussy'!$F9:$EE9)+SUMIF('reporting trappes'!$F$2:$EE$2,DP$4,'reporting trappes'!$F9:$EE9)+SUMIF('SPACELOG 5 BP'!$F$2:$EE$2,DP$4,'SPACELOG 5 BP'!$F9:$EE9)+SUMIF('SPACELOG 6 BP'!$F$2:$EE$2,DP$4,'SPACELOG 6 BP'!$F9:$EE9)+SUMIF('SPACELOG 7 BP'!$F$2:$EE$2,DP$4,'SPACELOG 7 BP'!$F9:$EE9)+SUMIF('SPACELOG 8 BP'!$F$2:$EE$2,DP$4,'SPACELOG 8 BP'!$F9:$EE9)+SUMIF('SPACELOG 9 BP'!$F$2:$EE$2,DP$4,'SPACELOG 9 BP'!$F9:$EE9)+SUMIF('SPACELOG 10 BP'!$F$2:$EE$2,DP$4,'SPACELOG 10 BP'!$F9:$EE9)+SUMIF('SPACELOG 11 BP'!$F$2:$EE$2,DP$4,'SPACELOG 11 BP'!$F9:$EE9)+SUMIF('SPACELOG 12 BP'!$F$2:$EE$2,DP$4,'SPACELOG 12 BP'!$F9:$EE9)</f>
        <v>310</v>
      </c>
      <c r="DQ9" s="33">
        <f>SUMIF('reporting montigny'!$F$2:$EE$2,DQ$4,'reporting montigny'!$F9:$EE9)+SUMIF('reporting boissy'!$F$2:$EE$2,DQ$4,'reporting boissy'!$F9:$EE9)+SUMIF('reporting moussy'!$F$2:$EE$2,DQ$4,'reporting moussy'!$F9:$EE9)+SUMIF('reporting trappes'!$F$2:$EE$2,DQ$4,'reporting trappes'!$F9:$EE9)+SUMIF('SPACELOG 5 BP'!$F$2:$EE$2,DQ$4,'SPACELOG 5 BP'!$F9:$EE9)+SUMIF('SPACELOG 6 BP'!$F$2:$EE$2,DQ$4,'SPACELOG 6 BP'!$F9:$EE9)+SUMIF('SPACELOG 7 BP'!$F$2:$EE$2,DQ$4,'SPACELOG 7 BP'!$F9:$EE9)+SUMIF('SPACELOG 8 BP'!$F$2:$EE$2,DQ$4,'SPACELOG 8 BP'!$F9:$EE9)+SUMIF('SPACELOG 9 BP'!$F$2:$EE$2,DQ$4,'SPACELOG 9 BP'!$F9:$EE9)+SUMIF('SPACELOG 10 BP'!$F$2:$EE$2,DQ$4,'SPACELOG 10 BP'!$F9:$EE9)+SUMIF('SPACELOG 11 BP'!$F$2:$EE$2,DQ$4,'SPACELOG 11 BP'!$F9:$EE9)+SUMIF('SPACELOG 12 BP'!$F$2:$EE$2,DQ$4,'SPACELOG 12 BP'!$F9:$EE9)</f>
        <v>310</v>
      </c>
      <c r="DR9" s="393">
        <f t="shared" ref="DR9:DR33" si="122">SUM(DF9:DQ9)</f>
        <v>3720</v>
      </c>
    </row>
    <row r="10" spans="1:122" x14ac:dyDescent="0.2">
      <c r="A10" s="11"/>
      <c r="B10" s="436" t="s">
        <v>31</v>
      </c>
      <c r="C10" s="441"/>
      <c r="E10" s="9" t="s">
        <v>18</v>
      </c>
      <c r="F10" s="33">
        <f>SUMIF('reporting montigny'!$F$2:$EE$2,F$4,'reporting montigny'!$F10:$EE10)+SUMIF('reporting boissy'!$F$2:$EE$2,F$4,'reporting boissy'!$F10:$EE10)+SUMIF('reporting moussy'!$F$2:$EE$2,F$4,'reporting moussy'!$F10:$EE10)+SUMIF('reporting trappes'!$F$2:$EE$2,F$4,'reporting trappes'!$F10:$EE10)+SUMIF('SPACELOG 5 BP'!$F$2:$EE$2,F$4,'SPACELOG 5 BP'!$F10:$EE10)+SUMIF('SPACELOG 6 BP'!$F$2:$EE$2,F$4,'SPACELOG 6 BP'!$F10:$EE10)+SUMIF('SPACELOG 7 BP'!$F$2:$EE$2,F$4,'SPACELOG 7 BP'!$F10:$EE10)+SUMIF('SPACELOG 8 BP'!$F$2:$EE$2,F$4,'SPACELOG 8 BP'!$F10:$EE10)+SUMIF('SPACELOG 9 BP'!$F$2:$EE$2,F$4,'SPACELOG 9 BP'!$F10:$EE10)+SUMIF('SPACELOG 10 BP'!$F$2:$EE$2,F$4,'SPACELOG 10 BP'!$F10:$EE10)+SUMIF('SPACELOG 11 BP'!$F$2:$EE$2,F$4,'SPACELOG 11 BP'!$F10:$EE10)+SUMIF('SPACELOG 12 BP'!$F$2:$EE$2,F$4,'SPACELOG 12 BP'!$F10:$EE10)</f>
        <v>3500</v>
      </c>
      <c r="G10" s="33">
        <f>SUMIF('reporting montigny'!$F$2:$EE$2,G$4,'reporting montigny'!$F10:$EE10)+SUMIF('reporting boissy'!$F$2:$EE$2,G$4,'reporting boissy'!$F10:$EE10)+SUMIF('reporting moussy'!$F$2:$EE$2,G$4,'reporting moussy'!$F10:$EE10)+SUMIF('reporting trappes'!$F$2:$EE$2,G$4,'reporting trappes'!$F10:$EE10)+SUMIF('SPACELOG 5 BP'!$F$2:$EE$2,G$4,'SPACELOG 5 BP'!$F10:$EE10)+SUMIF('SPACELOG 6 BP'!$F$2:$EE$2,G$4,'SPACELOG 6 BP'!$F10:$EE10)+SUMIF('SPACELOG 7 BP'!$F$2:$EE$2,G$4,'SPACELOG 7 BP'!$F10:$EE10)+SUMIF('SPACELOG 8 BP'!$F$2:$EE$2,G$4,'SPACELOG 8 BP'!$F10:$EE10)+SUMIF('SPACELOG 9 BP'!$F$2:$EE$2,G$4,'SPACELOG 9 BP'!$F10:$EE10)+SUMIF('SPACELOG 10 BP'!$F$2:$EE$2,G$4,'SPACELOG 10 BP'!$F10:$EE10)+SUMIF('SPACELOG 11 BP'!$F$2:$EE$2,G$4,'SPACELOG 11 BP'!$F10:$EE10)+SUMIF('SPACELOG 12 BP'!$F$2:$EE$2,G$4,'SPACELOG 12 BP'!$F10:$EE10)</f>
        <v>3500</v>
      </c>
      <c r="H10" s="33">
        <f>SUMIF('reporting montigny'!$F$2:$EE$2,H$4,'reporting montigny'!$F10:$EE10)+SUMIF('reporting boissy'!$F$2:$EE$2,H$4,'reporting boissy'!$F10:$EE10)+SUMIF('reporting moussy'!$F$2:$EE$2,H$4,'reporting moussy'!$F10:$EE10)+SUMIF('reporting trappes'!$F$2:$EE$2,H$4,'reporting trappes'!$F10:$EE10)+SUMIF('SPACELOG 5 BP'!$F$2:$EE$2,H$4,'SPACELOG 5 BP'!$F10:$EE10)+SUMIF('SPACELOG 6 BP'!$F$2:$EE$2,H$4,'SPACELOG 6 BP'!$F10:$EE10)+SUMIF('SPACELOG 7 BP'!$F$2:$EE$2,H$4,'SPACELOG 7 BP'!$F10:$EE10)+SUMIF('SPACELOG 8 BP'!$F$2:$EE$2,H$4,'SPACELOG 8 BP'!$F10:$EE10)+SUMIF('SPACELOG 9 BP'!$F$2:$EE$2,H$4,'SPACELOG 9 BP'!$F10:$EE10)+SUMIF('SPACELOG 10 BP'!$F$2:$EE$2,H$4,'SPACELOG 10 BP'!$F10:$EE10)+SUMIF('SPACELOG 11 BP'!$F$2:$EE$2,H$4,'SPACELOG 11 BP'!$F10:$EE10)+SUMIF('SPACELOG 12 BP'!$F$2:$EE$2,H$4,'SPACELOG 12 BP'!$F10:$EE10)</f>
        <v>3500</v>
      </c>
      <c r="I10" s="33">
        <f>SUMIF('reporting montigny'!$F$2:$EE$2,I$4,'reporting montigny'!$F10:$EE10)+SUMIF('reporting boissy'!$F$2:$EE$2,I$4,'reporting boissy'!$F10:$EE10)+SUMIF('reporting moussy'!$F$2:$EE$2,I$4,'reporting moussy'!$F10:$EE10)+SUMIF('reporting trappes'!$F$2:$EE$2,I$4,'reporting trappes'!$F10:$EE10)+SUMIF('SPACELOG 5 BP'!$F$2:$EE$2,I$4,'SPACELOG 5 BP'!$F10:$EE10)+SUMIF('SPACELOG 6 BP'!$F$2:$EE$2,I$4,'SPACELOG 6 BP'!$F10:$EE10)+SUMIF('SPACELOG 7 BP'!$F$2:$EE$2,I$4,'SPACELOG 7 BP'!$F10:$EE10)+SUMIF('SPACELOG 8 BP'!$F$2:$EE$2,I$4,'SPACELOG 8 BP'!$F10:$EE10)+SUMIF('SPACELOG 9 BP'!$F$2:$EE$2,I$4,'SPACELOG 9 BP'!$F10:$EE10)+SUMIF('SPACELOG 10 BP'!$F$2:$EE$2,I$4,'SPACELOG 10 BP'!$F10:$EE10)+SUMIF('SPACELOG 11 BP'!$F$2:$EE$2,I$4,'SPACELOG 11 BP'!$F10:$EE10)+SUMIF('SPACELOG 12 BP'!$F$2:$EE$2,I$4,'SPACELOG 12 BP'!$F10:$EE10)</f>
        <v>3500</v>
      </c>
      <c r="J10" s="33">
        <f>SUMIF('reporting montigny'!$F$2:$EE$2,J$4,'reporting montigny'!$F10:$EE10)+SUMIF('reporting boissy'!$F$2:$EE$2,J$4,'reporting boissy'!$F10:$EE10)+SUMIF('reporting moussy'!$F$2:$EE$2,J$4,'reporting moussy'!$F10:$EE10)+SUMIF('reporting trappes'!$F$2:$EE$2,J$4,'reporting trappes'!$F10:$EE10)+SUMIF('SPACELOG 5 BP'!$F$2:$EE$2,J$4,'SPACELOG 5 BP'!$F10:$EE10)+SUMIF('SPACELOG 6 BP'!$F$2:$EE$2,J$4,'SPACELOG 6 BP'!$F10:$EE10)+SUMIF('SPACELOG 7 BP'!$F$2:$EE$2,J$4,'SPACELOG 7 BP'!$F10:$EE10)+SUMIF('SPACELOG 8 BP'!$F$2:$EE$2,J$4,'SPACELOG 8 BP'!$F10:$EE10)+SUMIF('SPACELOG 9 BP'!$F$2:$EE$2,J$4,'SPACELOG 9 BP'!$F10:$EE10)+SUMIF('SPACELOG 10 BP'!$F$2:$EE$2,J$4,'SPACELOG 10 BP'!$F10:$EE10)+SUMIF('SPACELOG 11 BP'!$F$2:$EE$2,J$4,'SPACELOG 11 BP'!$F10:$EE10)+SUMIF('SPACELOG 12 BP'!$F$2:$EE$2,J$4,'SPACELOG 12 BP'!$F10:$EE10)</f>
        <v>3500</v>
      </c>
      <c r="K10" s="33">
        <f>SUMIF('reporting montigny'!$F$2:$EE$2,K$4,'reporting montigny'!$F10:$EE10)+SUMIF('reporting boissy'!$F$2:$EE$2,K$4,'reporting boissy'!$F10:$EE10)+SUMIF('reporting moussy'!$F$2:$EE$2,K$4,'reporting moussy'!$F10:$EE10)+SUMIF('reporting trappes'!$F$2:$EE$2,K$4,'reporting trappes'!$F10:$EE10)+SUMIF('SPACELOG 5 BP'!$F$2:$EE$2,K$4,'SPACELOG 5 BP'!$F10:$EE10)+SUMIF('SPACELOG 6 BP'!$F$2:$EE$2,K$4,'SPACELOG 6 BP'!$F10:$EE10)+SUMIF('SPACELOG 7 BP'!$F$2:$EE$2,K$4,'SPACELOG 7 BP'!$F10:$EE10)+SUMIF('SPACELOG 8 BP'!$F$2:$EE$2,K$4,'SPACELOG 8 BP'!$F10:$EE10)+SUMIF('SPACELOG 9 BP'!$F$2:$EE$2,K$4,'SPACELOG 9 BP'!$F10:$EE10)+SUMIF('SPACELOG 10 BP'!$F$2:$EE$2,K$4,'SPACELOG 10 BP'!$F10:$EE10)+SUMIF('SPACELOG 11 BP'!$F$2:$EE$2,K$4,'SPACELOG 11 BP'!$F10:$EE10)+SUMIF('SPACELOG 12 BP'!$F$2:$EE$2,K$4,'SPACELOG 12 BP'!$F10:$EE10)</f>
        <v>3500</v>
      </c>
      <c r="L10" s="33">
        <f>SUMIF('reporting montigny'!$F$2:$EE$2,L$4,'reporting montigny'!$F10:$EE10)+SUMIF('reporting boissy'!$F$2:$EE$2,L$4,'reporting boissy'!$F10:$EE10)+SUMIF('reporting moussy'!$F$2:$EE$2,L$4,'reporting moussy'!$F10:$EE10)+SUMIF('reporting trappes'!$F$2:$EE$2,L$4,'reporting trappes'!$F10:$EE10)+SUMIF('SPACELOG 5 BP'!$F$2:$EE$2,L$4,'SPACELOG 5 BP'!$F10:$EE10)+SUMIF('SPACELOG 6 BP'!$F$2:$EE$2,L$4,'SPACELOG 6 BP'!$F10:$EE10)+SUMIF('SPACELOG 7 BP'!$F$2:$EE$2,L$4,'SPACELOG 7 BP'!$F10:$EE10)+SUMIF('SPACELOG 8 BP'!$F$2:$EE$2,L$4,'SPACELOG 8 BP'!$F10:$EE10)+SUMIF('SPACELOG 9 BP'!$F$2:$EE$2,L$4,'SPACELOG 9 BP'!$F10:$EE10)+SUMIF('SPACELOG 10 BP'!$F$2:$EE$2,L$4,'SPACELOG 10 BP'!$F10:$EE10)+SUMIF('SPACELOG 11 BP'!$F$2:$EE$2,L$4,'SPACELOG 11 BP'!$F10:$EE10)+SUMIF('SPACELOG 12 BP'!$F$2:$EE$2,L$4,'SPACELOG 12 BP'!$F10:$EE10)</f>
        <v>3500</v>
      </c>
      <c r="M10" s="33">
        <f>SUMIF('reporting montigny'!$F$2:$EE$2,M$4,'reporting montigny'!$F10:$EE10)+SUMIF('reporting boissy'!$F$2:$EE$2,M$4,'reporting boissy'!$F10:$EE10)+SUMIF('reporting moussy'!$F$2:$EE$2,M$4,'reporting moussy'!$F10:$EE10)+SUMIF('reporting trappes'!$F$2:$EE$2,M$4,'reporting trappes'!$F10:$EE10)+SUMIF('SPACELOG 5 BP'!$F$2:$EE$2,M$4,'SPACELOG 5 BP'!$F10:$EE10)+SUMIF('SPACELOG 6 BP'!$F$2:$EE$2,M$4,'SPACELOG 6 BP'!$F10:$EE10)+SUMIF('SPACELOG 7 BP'!$F$2:$EE$2,M$4,'SPACELOG 7 BP'!$F10:$EE10)+SUMIF('SPACELOG 8 BP'!$F$2:$EE$2,M$4,'SPACELOG 8 BP'!$F10:$EE10)+SUMIF('SPACELOG 9 BP'!$F$2:$EE$2,M$4,'SPACELOG 9 BP'!$F10:$EE10)+SUMIF('SPACELOG 10 BP'!$F$2:$EE$2,M$4,'SPACELOG 10 BP'!$F10:$EE10)+SUMIF('SPACELOG 11 BP'!$F$2:$EE$2,M$4,'SPACELOG 11 BP'!$F10:$EE10)+SUMIF('SPACELOG 12 BP'!$F$2:$EE$2,M$4,'SPACELOG 12 BP'!$F10:$EE10)</f>
        <v>3500</v>
      </c>
      <c r="N10" s="33">
        <f>SUMIF('reporting montigny'!$F$2:$EE$2,N$4,'reporting montigny'!$F10:$EE10)+SUMIF('reporting boissy'!$F$2:$EE$2,N$4,'reporting boissy'!$F10:$EE10)+SUMIF('reporting moussy'!$F$2:$EE$2,N$4,'reporting moussy'!$F10:$EE10)+SUMIF('reporting trappes'!$F$2:$EE$2,N$4,'reporting trappes'!$F10:$EE10)+SUMIF('SPACELOG 5 BP'!$F$2:$EE$2,N$4,'SPACELOG 5 BP'!$F10:$EE10)+SUMIF('SPACELOG 6 BP'!$F$2:$EE$2,N$4,'SPACELOG 6 BP'!$F10:$EE10)+SUMIF('SPACELOG 7 BP'!$F$2:$EE$2,N$4,'SPACELOG 7 BP'!$F10:$EE10)+SUMIF('SPACELOG 8 BP'!$F$2:$EE$2,N$4,'SPACELOG 8 BP'!$F10:$EE10)+SUMIF('SPACELOG 9 BP'!$F$2:$EE$2,N$4,'SPACELOG 9 BP'!$F10:$EE10)+SUMIF('SPACELOG 10 BP'!$F$2:$EE$2,N$4,'SPACELOG 10 BP'!$F10:$EE10)+SUMIF('SPACELOG 11 BP'!$F$2:$EE$2,N$4,'SPACELOG 11 BP'!$F10:$EE10)+SUMIF('SPACELOG 12 BP'!$F$2:$EE$2,N$4,'SPACELOG 12 BP'!$F10:$EE10)</f>
        <v>3500</v>
      </c>
      <c r="O10" s="33">
        <f>SUMIF('reporting montigny'!$F$2:$EE$2,O$4,'reporting montigny'!$F10:$EE10)+SUMIF('reporting boissy'!$F$2:$EE$2,O$4,'reporting boissy'!$F10:$EE10)+SUMIF('reporting moussy'!$F$2:$EE$2,O$4,'reporting moussy'!$F10:$EE10)+SUMIF('reporting trappes'!$F$2:$EE$2,O$4,'reporting trappes'!$F10:$EE10)+SUMIF('SPACELOG 5 BP'!$F$2:$EE$2,O$4,'SPACELOG 5 BP'!$F10:$EE10)+SUMIF('SPACELOG 6 BP'!$F$2:$EE$2,O$4,'SPACELOG 6 BP'!$F10:$EE10)+SUMIF('SPACELOG 7 BP'!$F$2:$EE$2,O$4,'SPACELOG 7 BP'!$F10:$EE10)+SUMIF('SPACELOG 8 BP'!$F$2:$EE$2,O$4,'SPACELOG 8 BP'!$F10:$EE10)+SUMIF('SPACELOG 9 BP'!$F$2:$EE$2,O$4,'SPACELOG 9 BP'!$F10:$EE10)+SUMIF('SPACELOG 10 BP'!$F$2:$EE$2,O$4,'SPACELOG 10 BP'!$F10:$EE10)+SUMIF('SPACELOG 11 BP'!$F$2:$EE$2,O$4,'SPACELOG 11 BP'!$F10:$EE10)+SUMIF('SPACELOG 12 BP'!$F$2:$EE$2,O$4,'SPACELOG 12 BP'!$F10:$EE10)</f>
        <v>3500</v>
      </c>
      <c r="P10" s="33">
        <f>SUMIF('reporting montigny'!$F$2:$EE$2,P$4,'reporting montigny'!$F10:$EE10)+SUMIF('reporting boissy'!$F$2:$EE$2,P$4,'reporting boissy'!$F10:$EE10)+SUMIF('reporting moussy'!$F$2:$EE$2,P$4,'reporting moussy'!$F10:$EE10)+SUMIF('reporting trappes'!$F$2:$EE$2,P$4,'reporting trappes'!$F10:$EE10)+SUMIF('SPACELOG 5 BP'!$F$2:$EE$2,P$4,'SPACELOG 5 BP'!$F10:$EE10)+SUMIF('SPACELOG 6 BP'!$F$2:$EE$2,P$4,'SPACELOG 6 BP'!$F10:$EE10)+SUMIF('SPACELOG 7 BP'!$F$2:$EE$2,P$4,'SPACELOG 7 BP'!$F10:$EE10)+SUMIF('SPACELOG 8 BP'!$F$2:$EE$2,P$4,'SPACELOG 8 BP'!$F10:$EE10)+SUMIF('SPACELOG 9 BP'!$F$2:$EE$2,P$4,'SPACELOG 9 BP'!$F10:$EE10)+SUMIF('SPACELOG 10 BP'!$F$2:$EE$2,P$4,'SPACELOG 10 BP'!$F10:$EE10)+SUMIF('SPACELOG 11 BP'!$F$2:$EE$2,P$4,'SPACELOG 11 BP'!$F10:$EE10)+SUMIF('SPACELOG 12 BP'!$F$2:$EE$2,P$4,'SPACELOG 12 BP'!$F10:$EE10)</f>
        <v>3750</v>
      </c>
      <c r="Q10" s="33">
        <f>SUMIF('reporting montigny'!$F$2:$EE$2,Q$4,'reporting montigny'!$F10:$EE10)+SUMIF('reporting boissy'!$F$2:$EE$2,Q$4,'reporting boissy'!$F10:$EE10)+SUMIF('reporting moussy'!$F$2:$EE$2,Q$4,'reporting moussy'!$F10:$EE10)+SUMIF('reporting trappes'!$F$2:$EE$2,Q$4,'reporting trappes'!$F10:$EE10)+SUMIF('SPACELOG 5 BP'!$F$2:$EE$2,Q$4,'SPACELOG 5 BP'!$F10:$EE10)+SUMIF('SPACELOG 6 BP'!$F$2:$EE$2,Q$4,'SPACELOG 6 BP'!$F10:$EE10)+SUMIF('SPACELOG 7 BP'!$F$2:$EE$2,Q$4,'SPACELOG 7 BP'!$F10:$EE10)+SUMIF('SPACELOG 8 BP'!$F$2:$EE$2,Q$4,'SPACELOG 8 BP'!$F10:$EE10)+SUMIF('SPACELOG 9 BP'!$F$2:$EE$2,Q$4,'SPACELOG 9 BP'!$F10:$EE10)+SUMIF('SPACELOG 10 BP'!$F$2:$EE$2,Q$4,'SPACELOG 10 BP'!$F10:$EE10)+SUMIF('SPACELOG 11 BP'!$F$2:$EE$2,Q$4,'SPACELOG 11 BP'!$F10:$EE10)+SUMIF('SPACELOG 12 BP'!$F$2:$EE$2,Q$4,'SPACELOG 12 BP'!$F10:$EE10)</f>
        <v>3750</v>
      </c>
      <c r="R10" s="393">
        <f t="shared" si="114"/>
        <v>42500</v>
      </c>
      <c r="S10" s="33">
        <f>SUMIF('reporting montigny'!$F$2:$EE$2,S$4,'reporting montigny'!$F10:$EE10)+SUMIF('reporting boissy'!$F$2:$EE$2,S$4,'reporting boissy'!$F10:$EE10)+SUMIF('reporting moussy'!$F$2:$EE$2,S$4,'reporting moussy'!$F10:$EE10)+SUMIF('reporting trappes'!$F$2:$EE$2,S$4,'reporting trappes'!$F10:$EE10)+SUMIF('SPACELOG 5 BP'!$F$2:$EE$2,S$4,'SPACELOG 5 BP'!$F10:$EE10)+SUMIF('SPACELOG 6 BP'!$F$2:$EE$2,S$4,'SPACELOG 6 BP'!$F10:$EE10)+SUMIF('SPACELOG 7 BP'!$F$2:$EE$2,S$4,'SPACELOG 7 BP'!$F10:$EE10)+SUMIF('SPACELOG 8 BP'!$F$2:$EE$2,S$4,'SPACELOG 8 BP'!$F10:$EE10)+SUMIF('SPACELOG 9 BP'!$F$2:$EE$2,S$4,'SPACELOG 9 BP'!$F10:$EE10)+SUMIF('SPACELOG 10 BP'!$F$2:$EE$2,S$4,'SPACELOG 10 BP'!$F10:$EE10)+SUMIF('SPACELOG 11 BP'!$F$2:$EE$2,S$4,'SPACELOG 11 BP'!$F10:$EE10)+SUMIF('SPACELOG 12 BP'!$F$2:$EE$2,S$4,'SPACELOG 12 BP'!$F10:$EE10)</f>
        <v>6385</v>
      </c>
      <c r="T10" s="33">
        <f>SUMIF('reporting montigny'!$F$2:$EE$2,T$4,'reporting montigny'!$F10:$EE10)+SUMIF('reporting boissy'!$F$2:$EE$2,T$4,'reporting boissy'!$F10:$EE10)+SUMIF('reporting moussy'!$F$2:$EE$2,T$4,'reporting moussy'!$F10:$EE10)+SUMIF('reporting trappes'!$F$2:$EE$2,T$4,'reporting trappes'!$F10:$EE10)+SUMIF('SPACELOG 5 BP'!$F$2:$EE$2,T$4,'SPACELOG 5 BP'!$F10:$EE10)+SUMIF('SPACELOG 6 BP'!$F$2:$EE$2,T$4,'SPACELOG 6 BP'!$F10:$EE10)+SUMIF('SPACELOG 7 BP'!$F$2:$EE$2,T$4,'SPACELOG 7 BP'!$F10:$EE10)+SUMIF('SPACELOG 8 BP'!$F$2:$EE$2,T$4,'SPACELOG 8 BP'!$F10:$EE10)+SUMIF('SPACELOG 9 BP'!$F$2:$EE$2,T$4,'SPACELOG 9 BP'!$F10:$EE10)+SUMIF('SPACELOG 10 BP'!$F$2:$EE$2,T$4,'SPACELOG 10 BP'!$F10:$EE10)+SUMIF('SPACELOG 11 BP'!$F$2:$EE$2,T$4,'SPACELOG 11 BP'!$F10:$EE10)+SUMIF('SPACELOG 12 BP'!$F$2:$EE$2,T$4,'SPACELOG 12 BP'!$F10:$EE10)</f>
        <v>4545</v>
      </c>
      <c r="U10" s="33">
        <f>SUMIF('reporting montigny'!$F$2:$EE$2,U$4,'reporting montigny'!$F10:$EE10)+SUMIF('reporting boissy'!$F$2:$EE$2,U$4,'reporting boissy'!$F10:$EE10)+SUMIF('reporting moussy'!$F$2:$EE$2,U$4,'reporting moussy'!$F10:$EE10)+SUMIF('reporting trappes'!$F$2:$EE$2,U$4,'reporting trappes'!$F10:$EE10)+SUMIF('SPACELOG 5 BP'!$F$2:$EE$2,U$4,'SPACELOG 5 BP'!$F10:$EE10)+SUMIF('SPACELOG 6 BP'!$F$2:$EE$2,U$4,'SPACELOG 6 BP'!$F10:$EE10)+SUMIF('SPACELOG 7 BP'!$F$2:$EE$2,U$4,'SPACELOG 7 BP'!$F10:$EE10)+SUMIF('SPACELOG 8 BP'!$F$2:$EE$2,U$4,'SPACELOG 8 BP'!$F10:$EE10)+SUMIF('SPACELOG 9 BP'!$F$2:$EE$2,U$4,'SPACELOG 9 BP'!$F10:$EE10)+SUMIF('SPACELOG 10 BP'!$F$2:$EE$2,U$4,'SPACELOG 10 BP'!$F10:$EE10)+SUMIF('SPACELOG 11 BP'!$F$2:$EE$2,U$4,'SPACELOG 11 BP'!$F10:$EE10)+SUMIF('SPACELOG 12 BP'!$F$2:$EE$2,U$4,'SPACELOG 12 BP'!$F10:$EE10)</f>
        <v>4555</v>
      </c>
      <c r="V10" s="33">
        <f>SUMIF('reporting montigny'!$F$2:$EE$2,V$4,'reporting montigny'!$F10:$EE10)+SUMIF('reporting boissy'!$F$2:$EE$2,V$4,'reporting boissy'!$F10:$EE10)+SUMIF('reporting moussy'!$F$2:$EE$2,V$4,'reporting moussy'!$F10:$EE10)+SUMIF('reporting trappes'!$F$2:$EE$2,V$4,'reporting trappes'!$F10:$EE10)+SUMIF('SPACELOG 5 BP'!$F$2:$EE$2,V$4,'SPACELOG 5 BP'!$F10:$EE10)+SUMIF('SPACELOG 6 BP'!$F$2:$EE$2,V$4,'SPACELOG 6 BP'!$F10:$EE10)+SUMIF('SPACELOG 7 BP'!$F$2:$EE$2,V$4,'SPACELOG 7 BP'!$F10:$EE10)+SUMIF('SPACELOG 8 BP'!$F$2:$EE$2,V$4,'SPACELOG 8 BP'!$F10:$EE10)+SUMIF('SPACELOG 9 BP'!$F$2:$EE$2,V$4,'SPACELOG 9 BP'!$F10:$EE10)+SUMIF('SPACELOG 10 BP'!$F$2:$EE$2,V$4,'SPACELOG 10 BP'!$F10:$EE10)+SUMIF('SPACELOG 11 BP'!$F$2:$EE$2,V$4,'SPACELOG 11 BP'!$F10:$EE10)+SUMIF('SPACELOG 12 BP'!$F$2:$EE$2,V$4,'SPACELOG 12 BP'!$F10:$EE10)</f>
        <v>4555</v>
      </c>
      <c r="W10" s="33">
        <f>SUMIF('reporting montigny'!$F$2:$EE$2,W$4,'reporting montigny'!$F10:$EE10)+SUMIF('reporting boissy'!$F$2:$EE$2,W$4,'reporting boissy'!$F10:$EE10)+SUMIF('reporting moussy'!$F$2:$EE$2,W$4,'reporting moussy'!$F10:$EE10)+SUMIF('reporting trappes'!$F$2:$EE$2,W$4,'reporting trappes'!$F10:$EE10)+SUMIF('SPACELOG 5 BP'!$F$2:$EE$2,W$4,'SPACELOG 5 BP'!$F10:$EE10)+SUMIF('SPACELOG 6 BP'!$F$2:$EE$2,W$4,'SPACELOG 6 BP'!$F10:$EE10)+SUMIF('SPACELOG 7 BP'!$F$2:$EE$2,W$4,'SPACELOG 7 BP'!$F10:$EE10)+SUMIF('SPACELOG 8 BP'!$F$2:$EE$2,W$4,'SPACELOG 8 BP'!$F10:$EE10)+SUMIF('SPACELOG 9 BP'!$F$2:$EE$2,W$4,'SPACELOG 9 BP'!$F10:$EE10)+SUMIF('SPACELOG 10 BP'!$F$2:$EE$2,W$4,'SPACELOG 10 BP'!$F10:$EE10)+SUMIF('SPACELOG 11 BP'!$F$2:$EE$2,W$4,'SPACELOG 11 BP'!$F10:$EE10)+SUMIF('SPACELOG 12 BP'!$F$2:$EE$2,W$4,'SPACELOG 12 BP'!$F10:$EE10)</f>
        <v>4840</v>
      </c>
      <c r="X10" s="33">
        <f>SUMIF('reporting montigny'!$F$2:$EE$2,X$4,'reporting montigny'!$F10:$EE10)+SUMIF('reporting boissy'!$F$2:$EE$2,X$4,'reporting boissy'!$F10:$EE10)+SUMIF('reporting moussy'!$F$2:$EE$2,X$4,'reporting moussy'!$F10:$EE10)+SUMIF('reporting trappes'!$F$2:$EE$2,X$4,'reporting trappes'!$F10:$EE10)+SUMIF('SPACELOG 5 BP'!$F$2:$EE$2,X$4,'SPACELOG 5 BP'!$F10:$EE10)+SUMIF('SPACELOG 6 BP'!$F$2:$EE$2,X$4,'SPACELOG 6 BP'!$F10:$EE10)+SUMIF('SPACELOG 7 BP'!$F$2:$EE$2,X$4,'SPACELOG 7 BP'!$F10:$EE10)+SUMIF('SPACELOG 8 BP'!$F$2:$EE$2,X$4,'SPACELOG 8 BP'!$F10:$EE10)+SUMIF('SPACELOG 9 BP'!$F$2:$EE$2,X$4,'SPACELOG 9 BP'!$F10:$EE10)+SUMIF('SPACELOG 10 BP'!$F$2:$EE$2,X$4,'SPACELOG 10 BP'!$F10:$EE10)+SUMIF('SPACELOG 11 BP'!$F$2:$EE$2,X$4,'SPACELOG 11 BP'!$F10:$EE10)+SUMIF('SPACELOG 12 BP'!$F$2:$EE$2,X$4,'SPACELOG 12 BP'!$F10:$EE10)</f>
        <v>4840</v>
      </c>
      <c r="Y10" s="33">
        <f>SUMIF('reporting montigny'!$F$2:$EE$2,Y$4,'reporting montigny'!$F10:$EE10)+SUMIF('reporting boissy'!$F$2:$EE$2,Y$4,'reporting boissy'!$F10:$EE10)+SUMIF('reporting moussy'!$F$2:$EE$2,Y$4,'reporting moussy'!$F10:$EE10)+SUMIF('reporting trappes'!$F$2:$EE$2,Y$4,'reporting trappes'!$F10:$EE10)+SUMIF('SPACELOG 5 BP'!$F$2:$EE$2,Y$4,'SPACELOG 5 BP'!$F10:$EE10)+SUMIF('SPACELOG 6 BP'!$F$2:$EE$2,Y$4,'SPACELOG 6 BP'!$F10:$EE10)+SUMIF('SPACELOG 7 BP'!$F$2:$EE$2,Y$4,'SPACELOG 7 BP'!$F10:$EE10)+SUMIF('SPACELOG 8 BP'!$F$2:$EE$2,Y$4,'SPACELOG 8 BP'!$F10:$EE10)+SUMIF('SPACELOG 9 BP'!$F$2:$EE$2,Y$4,'SPACELOG 9 BP'!$F10:$EE10)+SUMIF('SPACELOG 10 BP'!$F$2:$EE$2,Y$4,'SPACELOG 10 BP'!$F10:$EE10)+SUMIF('SPACELOG 11 BP'!$F$2:$EE$2,Y$4,'SPACELOG 11 BP'!$F10:$EE10)+SUMIF('SPACELOG 12 BP'!$F$2:$EE$2,Y$4,'SPACELOG 12 BP'!$F10:$EE10)</f>
        <v>4840</v>
      </c>
      <c r="Z10" s="33">
        <f>SUMIF('reporting montigny'!$F$2:$EE$2,Z$4,'reporting montigny'!$F10:$EE10)+SUMIF('reporting boissy'!$F$2:$EE$2,Z$4,'reporting boissy'!$F10:$EE10)+SUMIF('reporting moussy'!$F$2:$EE$2,Z$4,'reporting moussy'!$F10:$EE10)+SUMIF('reporting trappes'!$F$2:$EE$2,Z$4,'reporting trappes'!$F10:$EE10)+SUMIF('SPACELOG 5 BP'!$F$2:$EE$2,Z$4,'SPACELOG 5 BP'!$F10:$EE10)+SUMIF('SPACELOG 6 BP'!$F$2:$EE$2,Z$4,'SPACELOG 6 BP'!$F10:$EE10)+SUMIF('SPACELOG 7 BP'!$F$2:$EE$2,Z$4,'SPACELOG 7 BP'!$F10:$EE10)+SUMIF('SPACELOG 8 BP'!$F$2:$EE$2,Z$4,'SPACELOG 8 BP'!$F10:$EE10)+SUMIF('SPACELOG 9 BP'!$F$2:$EE$2,Z$4,'SPACELOG 9 BP'!$F10:$EE10)+SUMIF('SPACELOG 10 BP'!$F$2:$EE$2,Z$4,'SPACELOG 10 BP'!$F10:$EE10)+SUMIF('SPACELOG 11 BP'!$F$2:$EE$2,Z$4,'SPACELOG 11 BP'!$F10:$EE10)+SUMIF('SPACELOG 12 BP'!$F$2:$EE$2,Z$4,'SPACELOG 12 BP'!$F10:$EE10)</f>
        <v>4840</v>
      </c>
      <c r="AA10" s="33">
        <f>SUMIF('reporting montigny'!$F$2:$EE$2,AA$4,'reporting montigny'!$F10:$EE10)+SUMIF('reporting boissy'!$F$2:$EE$2,AA$4,'reporting boissy'!$F10:$EE10)+SUMIF('reporting moussy'!$F$2:$EE$2,AA$4,'reporting moussy'!$F10:$EE10)+SUMIF('reporting trappes'!$F$2:$EE$2,AA$4,'reporting trappes'!$F10:$EE10)+SUMIF('SPACELOG 5 BP'!$F$2:$EE$2,AA$4,'SPACELOG 5 BP'!$F10:$EE10)+SUMIF('SPACELOG 6 BP'!$F$2:$EE$2,AA$4,'SPACELOG 6 BP'!$F10:$EE10)+SUMIF('SPACELOG 7 BP'!$F$2:$EE$2,AA$4,'SPACELOG 7 BP'!$F10:$EE10)+SUMIF('SPACELOG 8 BP'!$F$2:$EE$2,AA$4,'SPACELOG 8 BP'!$F10:$EE10)+SUMIF('SPACELOG 9 BP'!$F$2:$EE$2,AA$4,'SPACELOG 9 BP'!$F10:$EE10)+SUMIF('SPACELOG 10 BP'!$F$2:$EE$2,AA$4,'SPACELOG 10 BP'!$F10:$EE10)+SUMIF('SPACELOG 11 BP'!$F$2:$EE$2,AA$4,'SPACELOG 11 BP'!$F10:$EE10)+SUMIF('SPACELOG 12 BP'!$F$2:$EE$2,AA$4,'SPACELOG 12 BP'!$F10:$EE10)</f>
        <v>4840</v>
      </c>
      <c r="AB10" s="33">
        <f>SUMIF('reporting montigny'!$F$2:$EE$2,AB$4,'reporting montigny'!$F10:$EE10)+SUMIF('reporting boissy'!$F$2:$EE$2,AB$4,'reporting boissy'!$F10:$EE10)+SUMIF('reporting moussy'!$F$2:$EE$2,AB$4,'reporting moussy'!$F10:$EE10)+SUMIF('reporting trappes'!$F$2:$EE$2,AB$4,'reporting trappes'!$F10:$EE10)+SUMIF('SPACELOG 5 BP'!$F$2:$EE$2,AB$4,'SPACELOG 5 BP'!$F10:$EE10)+SUMIF('SPACELOG 6 BP'!$F$2:$EE$2,AB$4,'SPACELOG 6 BP'!$F10:$EE10)+SUMIF('SPACELOG 7 BP'!$F$2:$EE$2,AB$4,'SPACELOG 7 BP'!$F10:$EE10)+SUMIF('SPACELOG 8 BP'!$F$2:$EE$2,AB$4,'SPACELOG 8 BP'!$F10:$EE10)+SUMIF('SPACELOG 9 BP'!$F$2:$EE$2,AB$4,'SPACELOG 9 BP'!$F10:$EE10)+SUMIF('SPACELOG 10 BP'!$F$2:$EE$2,AB$4,'SPACELOG 10 BP'!$F10:$EE10)+SUMIF('SPACELOG 11 BP'!$F$2:$EE$2,AB$4,'SPACELOG 11 BP'!$F10:$EE10)+SUMIF('SPACELOG 12 BP'!$F$2:$EE$2,AB$4,'SPACELOG 12 BP'!$F10:$EE10)</f>
        <v>4840</v>
      </c>
      <c r="AC10" s="33">
        <f>SUMIF('reporting montigny'!$F$2:$EE$2,AC$4,'reporting montigny'!$F10:$EE10)+SUMIF('reporting boissy'!$F$2:$EE$2,AC$4,'reporting boissy'!$F10:$EE10)+SUMIF('reporting moussy'!$F$2:$EE$2,AC$4,'reporting moussy'!$F10:$EE10)+SUMIF('reporting trappes'!$F$2:$EE$2,AC$4,'reporting trappes'!$F10:$EE10)+SUMIF('SPACELOG 5 BP'!$F$2:$EE$2,AC$4,'SPACELOG 5 BP'!$F10:$EE10)+SUMIF('SPACELOG 6 BP'!$F$2:$EE$2,AC$4,'SPACELOG 6 BP'!$F10:$EE10)+SUMIF('SPACELOG 7 BP'!$F$2:$EE$2,AC$4,'SPACELOG 7 BP'!$F10:$EE10)+SUMIF('SPACELOG 8 BP'!$F$2:$EE$2,AC$4,'SPACELOG 8 BP'!$F10:$EE10)+SUMIF('SPACELOG 9 BP'!$F$2:$EE$2,AC$4,'SPACELOG 9 BP'!$F10:$EE10)+SUMIF('SPACELOG 10 BP'!$F$2:$EE$2,AC$4,'SPACELOG 10 BP'!$F10:$EE10)+SUMIF('SPACELOG 11 BP'!$F$2:$EE$2,AC$4,'SPACELOG 11 BP'!$F10:$EE10)+SUMIF('SPACELOG 12 BP'!$F$2:$EE$2,AC$4,'SPACELOG 12 BP'!$F10:$EE10)</f>
        <v>4840</v>
      </c>
      <c r="AD10" s="33">
        <f>SUMIF('reporting montigny'!$F$2:$EE$2,AD$4,'reporting montigny'!$F10:$EE10)+SUMIF('reporting boissy'!$F$2:$EE$2,AD$4,'reporting boissy'!$F10:$EE10)+SUMIF('reporting moussy'!$F$2:$EE$2,AD$4,'reporting moussy'!$F10:$EE10)+SUMIF('reporting trappes'!$F$2:$EE$2,AD$4,'reporting trappes'!$F10:$EE10)+SUMIF('SPACELOG 5 BP'!$F$2:$EE$2,AD$4,'SPACELOG 5 BP'!$F10:$EE10)+SUMIF('SPACELOG 6 BP'!$F$2:$EE$2,AD$4,'SPACELOG 6 BP'!$F10:$EE10)+SUMIF('SPACELOG 7 BP'!$F$2:$EE$2,AD$4,'SPACELOG 7 BP'!$F10:$EE10)+SUMIF('SPACELOG 8 BP'!$F$2:$EE$2,AD$4,'SPACELOG 8 BP'!$F10:$EE10)+SUMIF('SPACELOG 9 BP'!$F$2:$EE$2,AD$4,'SPACELOG 9 BP'!$F10:$EE10)+SUMIF('SPACELOG 10 BP'!$F$2:$EE$2,AD$4,'SPACELOG 10 BP'!$F10:$EE10)+SUMIF('SPACELOG 11 BP'!$F$2:$EE$2,AD$4,'SPACELOG 11 BP'!$F10:$EE10)+SUMIF('SPACELOG 12 BP'!$F$2:$EE$2,AD$4,'SPACELOG 12 BP'!$F10:$EE10)</f>
        <v>4840</v>
      </c>
      <c r="AE10" s="393">
        <f t="shared" si="115"/>
        <v>58760</v>
      </c>
      <c r="AF10" s="33">
        <f>SUMIF('reporting montigny'!$F$2:$EE$2,AF$4,'reporting montigny'!$F10:$EE10)+SUMIF('reporting boissy'!$F$2:$EE$2,AF$4,'reporting boissy'!$F10:$EE10)+SUMIF('reporting moussy'!$F$2:$EE$2,AF$4,'reporting moussy'!$F10:$EE10)+SUMIF('reporting trappes'!$F$2:$EE$2,AF$4,'reporting trappes'!$F10:$EE10)+SUMIF('SPACELOG 5 BP'!$F$2:$EE$2,AF$4,'SPACELOG 5 BP'!$F10:$EE10)+SUMIF('SPACELOG 6 BP'!$F$2:$EE$2,AF$4,'SPACELOG 6 BP'!$F10:$EE10)+SUMIF('SPACELOG 7 BP'!$F$2:$EE$2,AF$4,'SPACELOG 7 BP'!$F10:$EE10)+SUMIF('SPACELOG 8 BP'!$F$2:$EE$2,AF$4,'SPACELOG 8 BP'!$F10:$EE10)+SUMIF('SPACELOG 9 BP'!$F$2:$EE$2,AF$4,'SPACELOG 9 BP'!$F10:$EE10)+SUMIF('SPACELOG 10 BP'!$F$2:$EE$2,AF$4,'SPACELOG 10 BP'!$F10:$EE10)+SUMIF('SPACELOG 11 BP'!$F$2:$EE$2,AF$4,'SPACELOG 11 BP'!$F10:$EE10)+SUMIF('SPACELOG 12 BP'!$F$2:$EE$2,AF$4,'SPACELOG 12 BP'!$F10:$EE10)</f>
        <v>4650</v>
      </c>
      <c r="AG10" s="33">
        <f>SUMIF('reporting montigny'!$F$2:$EE$2,AG$4,'reporting montigny'!$F10:$EE10)+SUMIF('reporting boissy'!$F$2:$EE$2,AG$4,'reporting boissy'!$F10:$EE10)+SUMIF('reporting moussy'!$F$2:$EE$2,AG$4,'reporting moussy'!$F10:$EE10)+SUMIF('reporting trappes'!$F$2:$EE$2,AG$4,'reporting trappes'!$F10:$EE10)+SUMIF('SPACELOG 5 BP'!$F$2:$EE$2,AG$4,'SPACELOG 5 BP'!$F10:$EE10)+SUMIF('SPACELOG 6 BP'!$F$2:$EE$2,AG$4,'SPACELOG 6 BP'!$F10:$EE10)+SUMIF('SPACELOG 7 BP'!$F$2:$EE$2,AG$4,'SPACELOG 7 BP'!$F10:$EE10)+SUMIF('SPACELOG 8 BP'!$F$2:$EE$2,AG$4,'SPACELOG 8 BP'!$F10:$EE10)+SUMIF('SPACELOG 9 BP'!$F$2:$EE$2,AG$4,'SPACELOG 9 BP'!$F10:$EE10)+SUMIF('SPACELOG 10 BP'!$F$2:$EE$2,AG$4,'SPACELOG 10 BP'!$F10:$EE10)+SUMIF('SPACELOG 11 BP'!$F$2:$EE$2,AG$4,'SPACELOG 11 BP'!$F10:$EE10)+SUMIF('SPACELOG 12 BP'!$F$2:$EE$2,AG$4,'SPACELOG 12 BP'!$F10:$EE10)</f>
        <v>4650</v>
      </c>
      <c r="AH10" s="33">
        <f>SUMIF('reporting montigny'!$F$2:$EE$2,AH$4,'reporting montigny'!$F10:$EE10)+SUMIF('reporting boissy'!$F$2:$EE$2,AH$4,'reporting boissy'!$F10:$EE10)+SUMIF('reporting moussy'!$F$2:$EE$2,AH$4,'reporting moussy'!$F10:$EE10)+SUMIF('reporting trappes'!$F$2:$EE$2,AH$4,'reporting trappes'!$F10:$EE10)+SUMIF('SPACELOG 5 BP'!$F$2:$EE$2,AH$4,'SPACELOG 5 BP'!$F10:$EE10)+SUMIF('SPACELOG 6 BP'!$F$2:$EE$2,AH$4,'SPACELOG 6 BP'!$F10:$EE10)+SUMIF('SPACELOG 7 BP'!$F$2:$EE$2,AH$4,'SPACELOG 7 BP'!$F10:$EE10)+SUMIF('SPACELOG 8 BP'!$F$2:$EE$2,AH$4,'SPACELOG 8 BP'!$F10:$EE10)+SUMIF('SPACELOG 9 BP'!$F$2:$EE$2,AH$4,'SPACELOG 9 BP'!$F10:$EE10)+SUMIF('SPACELOG 10 BP'!$F$2:$EE$2,AH$4,'SPACELOG 10 BP'!$F10:$EE10)+SUMIF('SPACELOG 11 BP'!$F$2:$EE$2,AH$4,'SPACELOG 11 BP'!$F10:$EE10)+SUMIF('SPACELOG 12 BP'!$F$2:$EE$2,AH$4,'SPACELOG 12 BP'!$F10:$EE10)</f>
        <v>4650</v>
      </c>
      <c r="AI10" s="33">
        <f>SUMIF('reporting montigny'!$F$2:$EE$2,AI$4,'reporting montigny'!$F10:$EE10)+SUMIF('reporting boissy'!$F$2:$EE$2,AI$4,'reporting boissy'!$F10:$EE10)+SUMIF('reporting moussy'!$F$2:$EE$2,AI$4,'reporting moussy'!$F10:$EE10)+SUMIF('reporting trappes'!$F$2:$EE$2,AI$4,'reporting trappes'!$F10:$EE10)+SUMIF('SPACELOG 5 BP'!$F$2:$EE$2,AI$4,'SPACELOG 5 BP'!$F10:$EE10)+SUMIF('SPACELOG 6 BP'!$F$2:$EE$2,AI$4,'SPACELOG 6 BP'!$F10:$EE10)+SUMIF('SPACELOG 7 BP'!$F$2:$EE$2,AI$4,'SPACELOG 7 BP'!$F10:$EE10)+SUMIF('SPACELOG 8 BP'!$F$2:$EE$2,AI$4,'SPACELOG 8 BP'!$F10:$EE10)+SUMIF('SPACELOG 9 BP'!$F$2:$EE$2,AI$4,'SPACELOG 9 BP'!$F10:$EE10)+SUMIF('SPACELOG 10 BP'!$F$2:$EE$2,AI$4,'SPACELOG 10 BP'!$F10:$EE10)+SUMIF('SPACELOG 11 BP'!$F$2:$EE$2,AI$4,'SPACELOG 11 BP'!$F10:$EE10)+SUMIF('SPACELOG 12 BP'!$F$2:$EE$2,AI$4,'SPACELOG 12 BP'!$F10:$EE10)</f>
        <v>4650</v>
      </c>
      <c r="AJ10" s="33">
        <f>SUMIF('reporting montigny'!$F$2:$EE$2,AJ$4,'reporting montigny'!$F10:$EE10)+SUMIF('reporting boissy'!$F$2:$EE$2,AJ$4,'reporting boissy'!$F10:$EE10)+SUMIF('reporting moussy'!$F$2:$EE$2,AJ$4,'reporting moussy'!$F10:$EE10)+SUMIF('reporting trappes'!$F$2:$EE$2,AJ$4,'reporting trappes'!$F10:$EE10)+SUMIF('SPACELOG 5 BP'!$F$2:$EE$2,AJ$4,'SPACELOG 5 BP'!$F10:$EE10)+SUMIF('SPACELOG 6 BP'!$F$2:$EE$2,AJ$4,'SPACELOG 6 BP'!$F10:$EE10)+SUMIF('SPACELOG 7 BP'!$F$2:$EE$2,AJ$4,'SPACELOG 7 BP'!$F10:$EE10)+SUMIF('SPACELOG 8 BP'!$F$2:$EE$2,AJ$4,'SPACELOG 8 BP'!$F10:$EE10)+SUMIF('SPACELOG 9 BP'!$F$2:$EE$2,AJ$4,'SPACELOG 9 BP'!$F10:$EE10)+SUMIF('SPACELOG 10 BP'!$F$2:$EE$2,AJ$4,'SPACELOG 10 BP'!$F10:$EE10)+SUMIF('SPACELOG 11 BP'!$F$2:$EE$2,AJ$4,'SPACELOG 11 BP'!$F10:$EE10)+SUMIF('SPACELOG 12 BP'!$F$2:$EE$2,AJ$4,'SPACELOG 12 BP'!$F10:$EE10)</f>
        <v>4650</v>
      </c>
      <c r="AK10" s="33">
        <f>SUMIF('reporting montigny'!$F$2:$EE$2,AK$4,'reporting montigny'!$F10:$EE10)+SUMIF('reporting boissy'!$F$2:$EE$2,AK$4,'reporting boissy'!$F10:$EE10)+SUMIF('reporting moussy'!$F$2:$EE$2,AK$4,'reporting moussy'!$F10:$EE10)+SUMIF('reporting trappes'!$F$2:$EE$2,AK$4,'reporting trappes'!$F10:$EE10)+SUMIF('SPACELOG 5 BP'!$F$2:$EE$2,AK$4,'SPACELOG 5 BP'!$F10:$EE10)+SUMIF('SPACELOG 6 BP'!$F$2:$EE$2,AK$4,'SPACELOG 6 BP'!$F10:$EE10)+SUMIF('SPACELOG 7 BP'!$F$2:$EE$2,AK$4,'SPACELOG 7 BP'!$F10:$EE10)+SUMIF('SPACELOG 8 BP'!$F$2:$EE$2,AK$4,'SPACELOG 8 BP'!$F10:$EE10)+SUMIF('SPACELOG 9 BP'!$F$2:$EE$2,AK$4,'SPACELOG 9 BP'!$F10:$EE10)+SUMIF('SPACELOG 10 BP'!$F$2:$EE$2,AK$4,'SPACELOG 10 BP'!$F10:$EE10)+SUMIF('SPACELOG 11 BP'!$F$2:$EE$2,AK$4,'SPACELOG 11 BP'!$F10:$EE10)+SUMIF('SPACELOG 12 BP'!$F$2:$EE$2,AK$4,'SPACELOG 12 BP'!$F10:$EE10)</f>
        <v>4650</v>
      </c>
      <c r="AL10" s="33">
        <f>SUMIF('reporting montigny'!$F$2:$EE$2,AL$4,'reporting montigny'!$F10:$EE10)+SUMIF('reporting boissy'!$F$2:$EE$2,AL$4,'reporting boissy'!$F10:$EE10)+SUMIF('reporting moussy'!$F$2:$EE$2,AL$4,'reporting moussy'!$F10:$EE10)+SUMIF('reporting trappes'!$F$2:$EE$2,AL$4,'reporting trappes'!$F10:$EE10)+SUMIF('SPACELOG 5 BP'!$F$2:$EE$2,AL$4,'SPACELOG 5 BP'!$F10:$EE10)+SUMIF('SPACELOG 6 BP'!$F$2:$EE$2,AL$4,'SPACELOG 6 BP'!$F10:$EE10)+SUMIF('SPACELOG 7 BP'!$F$2:$EE$2,AL$4,'SPACELOG 7 BP'!$F10:$EE10)+SUMIF('SPACELOG 8 BP'!$F$2:$EE$2,AL$4,'SPACELOG 8 BP'!$F10:$EE10)+SUMIF('SPACELOG 9 BP'!$F$2:$EE$2,AL$4,'SPACELOG 9 BP'!$F10:$EE10)+SUMIF('SPACELOG 10 BP'!$F$2:$EE$2,AL$4,'SPACELOG 10 BP'!$F10:$EE10)+SUMIF('SPACELOG 11 BP'!$F$2:$EE$2,AL$4,'SPACELOG 11 BP'!$F10:$EE10)+SUMIF('SPACELOG 12 BP'!$F$2:$EE$2,AL$4,'SPACELOG 12 BP'!$F10:$EE10)</f>
        <v>4650</v>
      </c>
      <c r="AM10" s="33">
        <f>SUMIF('reporting montigny'!$F$2:$EE$2,AM$4,'reporting montigny'!$F10:$EE10)+SUMIF('reporting boissy'!$F$2:$EE$2,AM$4,'reporting boissy'!$F10:$EE10)+SUMIF('reporting moussy'!$F$2:$EE$2,AM$4,'reporting moussy'!$F10:$EE10)+SUMIF('reporting trappes'!$F$2:$EE$2,AM$4,'reporting trappes'!$F10:$EE10)+SUMIF('SPACELOG 5 BP'!$F$2:$EE$2,AM$4,'SPACELOG 5 BP'!$F10:$EE10)+SUMIF('SPACELOG 6 BP'!$F$2:$EE$2,AM$4,'SPACELOG 6 BP'!$F10:$EE10)+SUMIF('SPACELOG 7 BP'!$F$2:$EE$2,AM$4,'SPACELOG 7 BP'!$F10:$EE10)+SUMIF('SPACELOG 8 BP'!$F$2:$EE$2,AM$4,'SPACELOG 8 BP'!$F10:$EE10)+SUMIF('SPACELOG 9 BP'!$F$2:$EE$2,AM$4,'SPACELOG 9 BP'!$F10:$EE10)+SUMIF('SPACELOG 10 BP'!$F$2:$EE$2,AM$4,'SPACELOG 10 BP'!$F10:$EE10)+SUMIF('SPACELOG 11 BP'!$F$2:$EE$2,AM$4,'SPACELOG 11 BP'!$F10:$EE10)+SUMIF('SPACELOG 12 BP'!$F$2:$EE$2,AM$4,'SPACELOG 12 BP'!$F10:$EE10)</f>
        <v>4650</v>
      </c>
      <c r="AN10" s="33">
        <f>SUMIF('reporting montigny'!$F$2:$EE$2,AN$4,'reporting montigny'!$F10:$EE10)+SUMIF('reporting boissy'!$F$2:$EE$2,AN$4,'reporting boissy'!$F10:$EE10)+SUMIF('reporting moussy'!$F$2:$EE$2,AN$4,'reporting moussy'!$F10:$EE10)+SUMIF('reporting trappes'!$F$2:$EE$2,AN$4,'reporting trappes'!$F10:$EE10)+SUMIF('SPACELOG 5 BP'!$F$2:$EE$2,AN$4,'SPACELOG 5 BP'!$F10:$EE10)+SUMIF('SPACELOG 6 BP'!$F$2:$EE$2,AN$4,'SPACELOG 6 BP'!$F10:$EE10)+SUMIF('SPACELOG 7 BP'!$F$2:$EE$2,AN$4,'SPACELOG 7 BP'!$F10:$EE10)+SUMIF('SPACELOG 8 BP'!$F$2:$EE$2,AN$4,'SPACELOG 8 BP'!$F10:$EE10)+SUMIF('SPACELOG 9 BP'!$F$2:$EE$2,AN$4,'SPACELOG 9 BP'!$F10:$EE10)+SUMIF('SPACELOG 10 BP'!$F$2:$EE$2,AN$4,'SPACELOG 10 BP'!$F10:$EE10)+SUMIF('SPACELOG 11 BP'!$F$2:$EE$2,AN$4,'SPACELOG 11 BP'!$F10:$EE10)+SUMIF('SPACELOG 12 BP'!$F$2:$EE$2,AN$4,'SPACELOG 12 BP'!$F10:$EE10)</f>
        <v>4650</v>
      </c>
      <c r="AO10" s="33">
        <f>SUMIF('reporting montigny'!$F$2:$EE$2,AO$4,'reporting montigny'!$F10:$EE10)+SUMIF('reporting boissy'!$F$2:$EE$2,AO$4,'reporting boissy'!$F10:$EE10)+SUMIF('reporting moussy'!$F$2:$EE$2,AO$4,'reporting moussy'!$F10:$EE10)+SUMIF('reporting trappes'!$F$2:$EE$2,AO$4,'reporting trappes'!$F10:$EE10)+SUMIF('SPACELOG 5 BP'!$F$2:$EE$2,AO$4,'SPACELOG 5 BP'!$F10:$EE10)+SUMIF('SPACELOG 6 BP'!$F$2:$EE$2,AO$4,'SPACELOG 6 BP'!$F10:$EE10)+SUMIF('SPACELOG 7 BP'!$F$2:$EE$2,AO$4,'SPACELOG 7 BP'!$F10:$EE10)+SUMIF('SPACELOG 8 BP'!$F$2:$EE$2,AO$4,'SPACELOG 8 BP'!$F10:$EE10)+SUMIF('SPACELOG 9 BP'!$F$2:$EE$2,AO$4,'SPACELOG 9 BP'!$F10:$EE10)+SUMIF('SPACELOG 10 BP'!$F$2:$EE$2,AO$4,'SPACELOG 10 BP'!$F10:$EE10)+SUMIF('SPACELOG 11 BP'!$F$2:$EE$2,AO$4,'SPACELOG 11 BP'!$F10:$EE10)+SUMIF('SPACELOG 12 BP'!$F$2:$EE$2,AO$4,'SPACELOG 12 BP'!$F10:$EE10)</f>
        <v>4650</v>
      </c>
      <c r="AP10" s="33">
        <f>SUMIF('reporting montigny'!$F$2:$EE$2,AP$4,'reporting montigny'!$F10:$EE10)+SUMIF('reporting boissy'!$F$2:$EE$2,AP$4,'reporting boissy'!$F10:$EE10)+SUMIF('reporting moussy'!$F$2:$EE$2,AP$4,'reporting moussy'!$F10:$EE10)+SUMIF('reporting trappes'!$F$2:$EE$2,AP$4,'reporting trappes'!$F10:$EE10)+SUMIF('SPACELOG 5 BP'!$F$2:$EE$2,AP$4,'SPACELOG 5 BP'!$F10:$EE10)+SUMIF('SPACELOG 6 BP'!$F$2:$EE$2,AP$4,'SPACELOG 6 BP'!$F10:$EE10)+SUMIF('SPACELOG 7 BP'!$F$2:$EE$2,AP$4,'SPACELOG 7 BP'!$F10:$EE10)+SUMIF('SPACELOG 8 BP'!$F$2:$EE$2,AP$4,'SPACELOG 8 BP'!$F10:$EE10)+SUMIF('SPACELOG 9 BP'!$F$2:$EE$2,AP$4,'SPACELOG 9 BP'!$F10:$EE10)+SUMIF('SPACELOG 10 BP'!$F$2:$EE$2,AP$4,'SPACELOG 10 BP'!$F10:$EE10)+SUMIF('SPACELOG 11 BP'!$F$2:$EE$2,AP$4,'SPACELOG 11 BP'!$F10:$EE10)+SUMIF('SPACELOG 12 BP'!$F$2:$EE$2,AP$4,'SPACELOG 12 BP'!$F10:$EE10)</f>
        <v>4650</v>
      </c>
      <c r="AQ10" s="33">
        <f>SUMIF('reporting montigny'!$F$2:$EE$2,AQ$4,'reporting montigny'!$F10:$EE10)+SUMIF('reporting boissy'!$F$2:$EE$2,AQ$4,'reporting boissy'!$F10:$EE10)+SUMIF('reporting moussy'!$F$2:$EE$2,AQ$4,'reporting moussy'!$F10:$EE10)+SUMIF('reporting trappes'!$F$2:$EE$2,AQ$4,'reporting trappes'!$F10:$EE10)+SUMIF('SPACELOG 5 BP'!$F$2:$EE$2,AQ$4,'SPACELOG 5 BP'!$F10:$EE10)+SUMIF('SPACELOG 6 BP'!$F$2:$EE$2,AQ$4,'SPACELOG 6 BP'!$F10:$EE10)+SUMIF('SPACELOG 7 BP'!$F$2:$EE$2,AQ$4,'SPACELOG 7 BP'!$F10:$EE10)+SUMIF('SPACELOG 8 BP'!$F$2:$EE$2,AQ$4,'SPACELOG 8 BP'!$F10:$EE10)+SUMIF('SPACELOG 9 BP'!$F$2:$EE$2,AQ$4,'SPACELOG 9 BP'!$F10:$EE10)+SUMIF('SPACELOG 10 BP'!$F$2:$EE$2,AQ$4,'SPACELOG 10 BP'!$F10:$EE10)+SUMIF('SPACELOG 11 BP'!$F$2:$EE$2,AQ$4,'SPACELOG 11 BP'!$F10:$EE10)+SUMIF('SPACELOG 12 BP'!$F$2:$EE$2,AQ$4,'SPACELOG 12 BP'!$F10:$EE10)</f>
        <v>4650</v>
      </c>
      <c r="AR10" s="393">
        <f t="shared" si="116"/>
        <v>55800</v>
      </c>
      <c r="AS10" s="33">
        <f>SUMIF('reporting montigny'!$F$2:$EE$2,AS$4,'reporting montigny'!$F10:$EE10)+SUMIF('reporting boissy'!$F$2:$EE$2,AS$4,'reporting boissy'!$F10:$EE10)+SUMIF('reporting moussy'!$F$2:$EE$2,AS$4,'reporting moussy'!$F10:$EE10)+SUMIF('reporting trappes'!$F$2:$EE$2,AS$4,'reporting trappes'!$F10:$EE10)+SUMIF('SPACELOG 5 BP'!$F$2:$EE$2,AS$4,'SPACELOG 5 BP'!$F10:$EE10)+SUMIF('SPACELOG 6 BP'!$F$2:$EE$2,AS$4,'SPACELOG 6 BP'!$F10:$EE10)+SUMIF('SPACELOG 7 BP'!$F$2:$EE$2,AS$4,'SPACELOG 7 BP'!$F10:$EE10)+SUMIF('SPACELOG 8 BP'!$F$2:$EE$2,AS$4,'SPACELOG 8 BP'!$F10:$EE10)+SUMIF('SPACELOG 9 BP'!$F$2:$EE$2,AS$4,'SPACELOG 9 BP'!$F10:$EE10)+SUMIF('SPACELOG 10 BP'!$F$2:$EE$2,AS$4,'SPACELOG 10 BP'!$F10:$EE10)+SUMIF('SPACELOG 11 BP'!$F$2:$EE$2,AS$4,'SPACELOG 11 BP'!$F10:$EE10)+SUMIF('SPACELOG 12 BP'!$F$2:$EE$2,AS$4,'SPACELOG 12 BP'!$F10:$EE10)</f>
        <v>4650</v>
      </c>
      <c r="AT10" s="33">
        <f>SUMIF('reporting montigny'!$F$2:$EE$2,AT$4,'reporting montigny'!$F10:$EE10)+SUMIF('reporting boissy'!$F$2:$EE$2,AT$4,'reporting boissy'!$F10:$EE10)+SUMIF('reporting moussy'!$F$2:$EE$2,AT$4,'reporting moussy'!$F10:$EE10)+SUMIF('reporting trappes'!$F$2:$EE$2,AT$4,'reporting trappes'!$F10:$EE10)+SUMIF('SPACELOG 5 BP'!$F$2:$EE$2,AT$4,'SPACELOG 5 BP'!$F10:$EE10)+SUMIF('SPACELOG 6 BP'!$F$2:$EE$2,AT$4,'SPACELOG 6 BP'!$F10:$EE10)+SUMIF('SPACELOG 7 BP'!$F$2:$EE$2,AT$4,'SPACELOG 7 BP'!$F10:$EE10)+SUMIF('SPACELOG 8 BP'!$F$2:$EE$2,AT$4,'SPACELOG 8 BP'!$F10:$EE10)+SUMIF('SPACELOG 9 BP'!$F$2:$EE$2,AT$4,'SPACELOG 9 BP'!$F10:$EE10)+SUMIF('SPACELOG 10 BP'!$F$2:$EE$2,AT$4,'SPACELOG 10 BP'!$F10:$EE10)+SUMIF('SPACELOG 11 BP'!$F$2:$EE$2,AT$4,'SPACELOG 11 BP'!$F10:$EE10)+SUMIF('SPACELOG 12 BP'!$F$2:$EE$2,AT$4,'SPACELOG 12 BP'!$F10:$EE10)</f>
        <v>4650</v>
      </c>
      <c r="AU10" s="33">
        <f>SUMIF('reporting montigny'!$F$2:$EE$2,AU$4,'reporting montigny'!$F10:$EE10)+SUMIF('reporting boissy'!$F$2:$EE$2,AU$4,'reporting boissy'!$F10:$EE10)+SUMIF('reporting moussy'!$F$2:$EE$2,AU$4,'reporting moussy'!$F10:$EE10)+SUMIF('reporting trappes'!$F$2:$EE$2,AU$4,'reporting trappes'!$F10:$EE10)+SUMIF('SPACELOG 5 BP'!$F$2:$EE$2,AU$4,'SPACELOG 5 BP'!$F10:$EE10)+SUMIF('SPACELOG 6 BP'!$F$2:$EE$2,AU$4,'SPACELOG 6 BP'!$F10:$EE10)+SUMIF('SPACELOG 7 BP'!$F$2:$EE$2,AU$4,'SPACELOG 7 BP'!$F10:$EE10)+SUMIF('SPACELOG 8 BP'!$F$2:$EE$2,AU$4,'SPACELOG 8 BP'!$F10:$EE10)+SUMIF('SPACELOG 9 BP'!$F$2:$EE$2,AU$4,'SPACELOG 9 BP'!$F10:$EE10)+SUMIF('SPACELOG 10 BP'!$F$2:$EE$2,AU$4,'SPACELOG 10 BP'!$F10:$EE10)+SUMIF('SPACELOG 11 BP'!$F$2:$EE$2,AU$4,'SPACELOG 11 BP'!$F10:$EE10)+SUMIF('SPACELOG 12 BP'!$F$2:$EE$2,AU$4,'SPACELOG 12 BP'!$F10:$EE10)</f>
        <v>4650</v>
      </c>
      <c r="AV10" s="33">
        <f>SUMIF('reporting montigny'!$F$2:$EE$2,AV$4,'reporting montigny'!$F10:$EE10)+SUMIF('reporting boissy'!$F$2:$EE$2,AV$4,'reporting boissy'!$F10:$EE10)+SUMIF('reporting moussy'!$F$2:$EE$2,AV$4,'reporting moussy'!$F10:$EE10)+SUMIF('reporting trappes'!$F$2:$EE$2,AV$4,'reporting trappes'!$F10:$EE10)+SUMIF('SPACELOG 5 BP'!$F$2:$EE$2,AV$4,'SPACELOG 5 BP'!$F10:$EE10)+SUMIF('SPACELOG 6 BP'!$F$2:$EE$2,AV$4,'SPACELOG 6 BP'!$F10:$EE10)+SUMIF('SPACELOG 7 BP'!$F$2:$EE$2,AV$4,'SPACELOG 7 BP'!$F10:$EE10)+SUMIF('SPACELOG 8 BP'!$F$2:$EE$2,AV$4,'SPACELOG 8 BP'!$F10:$EE10)+SUMIF('SPACELOG 9 BP'!$F$2:$EE$2,AV$4,'SPACELOG 9 BP'!$F10:$EE10)+SUMIF('SPACELOG 10 BP'!$F$2:$EE$2,AV$4,'SPACELOG 10 BP'!$F10:$EE10)+SUMIF('SPACELOG 11 BP'!$F$2:$EE$2,AV$4,'SPACELOG 11 BP'!$F10:$EE10)+SUMIF('SPACELOG 12 BP'!$F$2:$EE$2,AV$4,'SPACELOG 12 BP'!$F10:$EE10)</f>
        <v>4650</v>
      </c>
      <c r="AW10" s="33">
        <f>SUMIF('reporting montigny'!$F$2:$EE$2,AW$4,'reporting montigny'!$F10:$EE10)+SUMIF('reporting boissy'!$F$2:$EE$2,AW$4,'reporting boissy'!$F10:$EE10)+SUMIF('reporting moussy'!$F$2:$EE$2,AW$4,'reporting moussy'!$F10:$EE10)+SUMIF('reporting trappes'!$F$2:$EE$2,AW$4,'reporting trappes'!$F10:$EE10)+SUMIF('SPACELOG 5 BP'!$F$2:$EE$2,AW$4,'SPACELOG 5 BP'!$F10:$EE10)+SUMIF('SPACELOG 6 BP'!$F$2:$EE$2,AW$4,'SPACELOG 6 BP'!$F10:$EE10)+SUMIF('SPACELOG 7 BP'!$F$2:$EE$2,AW$4,'SPACELOG 7 BP'!$F10:$EE10)+SUMIF('SPACELOG 8 BP'!$F$2:$EE$2,AW$4,'SPACELOG 8 BP'!$F10:$EE10)+SUMIF('SPACELOG 9 BP'!$F$2:$EE$2,AW$4,'SPACELOG 9 BP'!$F10:$EE10)+SUMIF('SPACELOG 10 BP'!$F$2:$EE$2,AW$4,'SPACELOG 10 BP'!$F10:$EE10)+SUMIF('SPACELOG 11 BP'!$F$2:$EE$2,AW$4,'SPACELOG 11 BP'!$F10:$EE10)+SUMIF('SPACELOG 12 BP'!$F$2:$EE$2,AW$4,'SPACELOG 12 BP'!$F10:$EE10)</f>
        <v>4650</v>
      </c>
      <c r="AX10" s="33">
        <f>SUMIF('reporting montigny'!$F$2:$EE$2,AX$4,'reporting montigny'!$F10:$EE10)+SUMIF('reporting boissy'!$F$2:$EE$2,AX$4,'reporting boissy'!$F10:$EE10)+SUMIF('reporting moussy'!$F$2:$EE$2,AX$4,'reporting moussy'!$F10:$EE10)+SUMIF('reporting trappes'!$F$2:$EE$2,AX$4,'reporting trappes'!$F10:$EE10)+SUMIF('SPACELOG 5 BP'!$F$2:$EE$2,AX$4,'SPACELOG 5 BP'!$F10:$EE10)+SUMIF('SPACELOG 6 BP'!$F$2:$EE$2,AX$4,'SPACELOG 6 BP'!$F10:$EE10)+SUMIF('SPACELOG 7 BP'!$F$2:$EE$2,AX$4,'SPACELOG 7 BP'!$F10:$EE10)+SUMIF('SPACELOG 8 BP'!$F$2:$EE$2,AX$4,'SPACELOG 8 BP'!$F10:$EE10)+SUMIF('SPACELOG 9 BP'!$F$2:$EE$2,AX$4,'SPACELOG 9 BP'!$F10:$EE10)+SUMIF('SPACELOG 10 BP'!$F$2:$EE$2,AX$4,'SPACELOG 10 BP'!$F10:$EE10)+SUMIF('SPACELOG 11 BP'!$F$2:$EE$2,AX$4,'SPACELOG 11 BP'!$F10:$EE10)+SUMIF('SPACELOG 12 BP'!$F$2:$EE$2,AX$4,'SPACELOG 12 BP'!$F10:$EE10)</f>
        <v>4650</v>
      </c>
      <c r="AY10" s="33">
        <f>SUMIF('reporting montigny'!$F$2:$EE$2,AY$4,'reporting montigny'!$F10:$EE10)+SUMIF('reporting boissy'!$F$2:$EE$2,AY$4,'reporting boissy'!$F10:$EE10)+SUMIF('reporting moussy'!$F$2:$EE$2,AY$4,'reporting moussy'!$F10:$EE10)+SUMIF('reporting trappes'!$F$2:$EE$2,AY$4,'reporting trappes'!$F10:$EE10)+SUMIF('SPACELOG 5 BP'!$F$2:$EE$2,AY$4,'SPACELOG 5 BP'!$F10:$EE10)+SUMIF('SPACELOG 6 BP'!$F$2:$EE$2,AY$4,'SPACELOG 6 BP'!$F10:$EE10)+SUMIF('SPACELOG 7 BP'!$F$2:$EE$2,AY$4,'SPACELOG 7 BP'!$F10:$EE10)+SUMIF('SPACELOG 8 BP'!$F$2:$EE$2,AY$4,'SPACELOG 8 BP'!$F10:$EE10)+SUMIF('SPACELOG 9 BP'!$F$2:$EE$2,AY$4,'SPACELOG 9 BP'!$F10:$EE10)+SUMIF('SPACELOG 10 BP'!$F$2:$EE$2,AY$4,'SPACELOG 10 BP'!$F10:$EE10)+SUMIF('SPACELOG 11 BP'!$F$2:$EE$2,AY$4,'SPACELOG 11 BP'!$F10:$EE10)+SUMIF('SPACELOG 12 BP'!$F$2:$EE$2,AY$4,'SPACELOG 12 BP'!$F10:$EE10)</f>
        <v>4650</v>
      </c>
      <c r="AZ10" s="33">
        <f>SUMIF('reporting montigny'!$F$2:$EE$2,AZ$4,'reporting montigny'!$F10:$EE10)+SUMIF('reporting boissy'!$F$2:$EE$2,AZ$4,'reporting boissy'!$F10:$EE10)+SUMIF('reporting moussy'!$F$2:$EE$2,AZ$4,'reporting moussy'!$F10:$EE10)+SUMIF('reporting trappes'!$F$2:$EE$2,AZ$4,'reporting trappes'!$F10:$EE10)+SUMIF('SPACELOG 5 BP'!$F$2:$EE$2,AZ$4,'SPACELOG 5 BP'!$F10:$EE10)+SUMIF('SPACELOG 6 BP'!$F$2:$EE$2,AZ$4,'SPACELOG 6 BP'!$F10:$EE10)+SUMIF('SPACELOG 7 BP'!$F$2:$EE$2,AZ$4,'SPACELOG 7 BP'!$F10:$EE10)+SUMIF('SPACELOG 8 BP'!$F$2:$EE$2,AZ$4,'SPACELOG 8 BP'!$F10:$EE10)+SUMIF('SPACELOG 9 BP'!$F$2:$EE$2,AZ$4,'SPACELOG 9 BP'!$F10:$EE10)+SUMIF('SPACELOG 10 BP'!$F$2:$EE$2,AZ$4,'SPACELOG 10 BP'!$F10:$EE10)+SUMIF('SPACELOG 11 BP'!$F$2:$EE$2,AZ$4,'SPACELOG 11 BP'!$F10:$EE10)+SUMIF('SPACELOG 12 BP'!$F$2:$EE$2,AZ$4,'SPACELOG 12 BP'!$F10:$EE10)</f>
        <v>4650</v>
      </c>
      <c r="BA10" s="33">
        <f>SUMIF('reporting montigny'!$F$2:$EE$2,BA$4,'reporting montigny'!$F10:$EE10)+SUMIF('reporting boissy'!$F$2:$EE$2,BA$4,'reporting boissy'!$F10:$EE10)+SUMIF('reporting moussy'!$F$2:$EE$2,BA$4,'reporting moussy'!$F10:$EE10)+SUMIF('reporting trappes'!$F$2:$EE$2,BA$4,'reporting trappes'!$F10:$EE10)+SUMIF('SPACELOG 5 BP'!$F$2:$EE$2,BA$4,'SPACELOG 5 BP'!$F10:$EE10)+SUMIF('SPACELOG 6 BP'!$F$2:$EE$2,BA$4,'SPACELOG 6 BP'!$F10:$EE10)+SUMIF('SPACELOG 7 BP'!$F$2:$EE$2,BA$4,'SPACELOG 7 BP'!$F10:$EE10)+SUMIF('SPACELOG 8 BP'!$F$2:$EE$2,BA$4,'SPACELOG 8 BP'!$F10:$EE10)+SUMIF('SPACELOG 9 BP'!$F$2:$EE$2,BA$4,'SPACELOG 9 BP'!$F10:$EE10)+SUMIF('SPACELOG 10 BP'!$F$2:$EE$2,BA$4,'SPACELOG 10 BP'!$F10:$EE10)+SUMIF('SPACELOG 11 BP'!$F$2:$EE$2,BA$4,'SPACELOG 11 BP'!$F10:$EE10)+SUMIF('SPACELOG 12 BP'!$F$2:$EE$2,BA$4,'SPACELOG 12 BP'!$F10:$EE10)</f>
        <v>4650</v>
      </c>
      <c r="BB10" s="33">
        <f>SUMIF('reporting montigny'!$F$2:$EE$2,BB$4,'reporting montigny'!$F10:$EE10)+SUMIF('reporting boissy'!$F$2:$EE$2,BB$4,'reporting boissy'!$F10:$EE10)+SUMIF('reporting moussy'!$F$2:$EE$2,BB$4,'reporting moussy'!$F10:$EE10)+SUMIF('reporting trappes'!$F$2:$EE$2,BB$4,'reporting trappes'!$F10:$EE10)+SUMIF('SPACELOG 5 BP'!$F$2:$EE$2,BB$4,'SPACELOG 5 BP'!$F10:$EE10)+SUMIF('SPACELOG 6 BP'!$F$2:$EE$2,BB$4,'SPACELOG 6 BP'!$F10:$EE10)+SUMIF('SPACELOG 7 BP'!$F$2:$EE$2,BB$4,'SPACELOG 7 BP'!$F10:$EE10)+SUMIF('SPACELOG 8 BP'!$F$2:$EE$2,BB$4,'SPACELOG 8 BP'!$F10:$EE10)+SUMIF('SPACELOG 9 BP'!$F$2:$EE$2,BB$4,'SPACELOG 9 BP'!$F10:$EE10)+SUMIF('SPACELOG 10 BP'!$F$2:$EE$2,BB$4,'SPACELOG 10 BP'!$F10:$EE10)+SUMIF('SPACELOG 11 BP'!$F$2:$EE$2,BB$4,'SPACELOG 11 BP'!$F10:$EE10)+SUMIF('SPACELOG 12 BP'!$F$2:$EE$2,BB$4,'SPACELOG 12 BP'!$F10:$EE10)</f>
        <v>4650</v>
      </c>
      <c r="BC10" s="33">
        <f>SUMIF('reporting montigny'!$F$2:$EE$2,BC$4,'reporting montigny'!$F10:$EE10)+SUMIF('reporting boissy'!$F$2:$EE$2,BC$4,'reporting boissy'!$F10:$EE10)+SUMIF('reporting moussy'!$F$2:$EE$2,BC$4,'reporting moussy'!$F10:$EE10)+SUMIF('reporting trappes'!$F$2:$EE$2,BC$4,'reporting trappes'!$F10:$EE10)+SUMIF('SPACELOG 5 BP'!$F$2:$EE$2,BC$4,'SPACELOG 5 BP'!$F10:$EE10)+SUMIF('SPACELOG 6 BP'!$F$2:$EE$2,BC$4,'SPACELOG 6 BP'!$F10:$EE10)+SUMIF('SPACELOG 7 BP'!$F$2:$EE$2,BC$4,'SPACELOG 7 BP'!$F10:$EE10)+SUMIF('SPACELOG 8 BP'!$F$2:$EE$2,BC$4,'SPACELOG 8 BP'!$F10:$EE10)+SUMIF('SPACELOG 9 BP'!$F$2:$EE$2,BC$4,'SPACELOG 9 BP'!$F10:$EE10)+SUMIF('SPACELOG 10 BP'!$F$2:$EE$2,BC$4,'SPACELOG 10 BP'!$F10:$EE10)+SUMIF('SPACELOG 11 BP'!$F$2:$EE$2,BC$4,'SPACELOG 11 BP'!$F10:$EE10)+SUMIF('SPACELOG 12 BP'!$F$2:$EE$2,BC$4,'SPACELOG 12 BP'!$F10:$EE10)</f>
        <v>4650</v>
      </c>
      <c r="BD10" s="33">
        <f>SUMIF('reporting montigny'!$F$2:$EE$2,BD$4,'reporting montigny'!$F10:$EE10)+SUMIF('reporting boissy'!$F$2:$EE$2,BD$4,'reporting boissy'!$F10:$EE10)+SUMIF('reporting moussy'!$F$2:$EE$2,BD$4,'reporting moussy'!$F10:$EE10)+SUMIF('reporting trappes'!$F$2:$EE$2,BD$4,'reporting trappes'!$F10:$EE10)+SUMIF('SPACELOG 5 BP'!$F$2:$EE$2,BD$4,'SPACELOG 5 BP'!$F10:$EE10)+SUMIF('SPACELOG 6 BP'!$F$2:$EE$2,BD$4,'SPACELOG 6 BP'!$F10:$EE10)+SUMIF('SPACELOG 7 BP'!$F$2:$EE$2,BD$4,'SPACELOG 7 BP'!$F10:$EE10)+SUMIF('SPACELOG 8 BP'!$F$2:$EE$2,BD$4,'SPACELOG 8 BP'!$F10:$EE10)+SUMIF('SPACELOG 9 BP'!$F$2:$EE$2,BD$4,'SPACELOG 9 BP'!$F10:$EE10)+SUMIF('SPACELOG 10 BP'!$F$2:$EE$2,BD$4,'SPACELOG 10 BP'!$F10:$EE10)+SUMIF('SPACELOG 11 BP'!$F$2:$EE$2,BD$4,'SPACELOG 11 BP'!$F10:$EE10)+SUMIF('SPACELOG 12 BP'!$F$2:$EE$2,BD$4,'SPACELOG 12 BP'!$F10:$EE10)</f>
        <v>4650</v>
      </c>
      <c r="BE10" s="393">
        <f t="shared" si="117"/>
        <v>55800</v>
      </c>
      <c r="BF10" s="33">
        <f>SUMIF('reporting montigny'!$F$2:$EE$2,BF$4,'reporting montigny'!$F10:$EE10)+SUMIF('reporting boissy'!$F$2:$EE$2,BF$4,'reporting boissy'!$F10:$EE10)+SUMIF('reporting moussy'!$F$2:$EE$2,BF$4,'reporting moussy'!$F10:$EE10)+SUMIF('reporting trappes'!$F$2:$EE$2,BF$4,'reporting trappes'!$F10:$EE10)+SUMIF('SPACELOG 5 BP'!$F$2:$EE$2,BF$4,'SPACELOG 5 BP'!$F10:$EE10)+SUMIF('SPACELOG 6 BP'!$F$2:$EE$2,BF$4,'SPACELOG 6 BP'!$F10:$EE10)+SUMIF('SPACELOG 7 BP'!$F$2:$EE$2,BF$4,'SPACELOG 7 BP'!$F10:$EE10)+SUMIF('SPACELOG 8 BP'!$F$2:$EE$2,BF$4,'SPACELOG 8 BP'!$F10:$EE10)+SUMIF('SPACELOG 9 BP'!$F$2:$EE$2,BF$4,'SPACELOG 9 BP'!$F10:$EE10)+SUMIF('SPACELOG 10 BP'!$F$2:$EE$2,BF$4,'SPACELOG 10 BP'!$F10:$EE10)+SUMIF('SPACELOG 11 BP'!$F$2:$EE$2,BF$4,'SPACELOG 11 BP'!$F10:$EE10)+SUMIF('SPACELOG 12 BP'!$F$2:$EE$2,BF$4,'SPACELOG 12 BP'!$F10:$EE10)</f>
        <v>4650</v>
      </c>
      <c r="BG10" s="33">
        <f>SUMIF('reporting montigny'!$F$2:$EE$2,BG$4,'reporting montigny'!$F10:$EE10)+SUMIF('reporting boissy'!$F$2:$EE$2,BG$4,'reporting boissy'!$F10:$EE10)+SUMIF('reporting moussy'!$F$2:$EE$2,BG$4,'reporting moussy'!$F10:$EE10)+SUMIF('reporting trappes'!$F$2:$EE$2,BG$4,'reporting trappes'!$F10:$EE10)+SUMIF('SPACELOG 5 BP'!$F$2:$EE$2,BG$4,'SPACELOG 5 BP'!$F10:$EE10)+SUMIF('SPACELOG 6 BP'!$F$2:$EE$2,BG$4,'SPACELOG 6 BP'!$F10:$EE10)+SUMIF('SPACELOG 7 BP'!$F$2:$EE$2,BG$4,'SPACELOG 7 BP'!$F10:$EE10)+SUMIF('SPACELOG 8 BP'!$F$2:$EE$2,BG$4,'SPACELOG 8 BP'!$F10:$EE10)+SUMIF('SPACELOG 9 BP'!$F$2:$EE$2,BG$4,'SPACELOG 9 BP'!$F10:$EE10)+SUMIF('SPACELOG 10 BP'!$F$2:$EE$2,BG$4,'SPACELOG 10 BP'!$F10:$EE10)+SUMIF('SPACELOG 11 BP'!$F$2:$EE$2,BG$4,'SPACELOG 11 BP'!$F10:$EE10)+SUMIF('SPACELOG 12 BP'!$F$2:$EE$2,BG$4,'SPACELOG 12 BP'!$F10:$EE10)</f>
        <v>4650</v>
      </c>
      <c r="BH10" s="33">
        <f>SUMIF('reporting montigny'!$F$2:$EE$2,BH$4,'reporting montigny'!$F10:$EE10)+SUMIF('reporting boissy'!$F$2:$EE$2,BH$4,'reporting boissy'!$F10:$EE10)+SUMIF('reporting moussy'!$F$2:$EE$2,BH$4,'reporting moussy'!$F10:$EE10)+SUMIF('reporting trappes'!$F$2:$EE$2,BH$4,'reporting trappes'!$F10:$EE10)+SUMIF('SPACELOG 5 BP'!$F$2:$EE$2,BH$4,'SPACELOG 5 BP'!$F10:$EE10)+SUMIF('SPACELOG 6 BP'!$F$2:$EE$2,BH$4,'SPACELOG 6 BP'!$F10:$EE10)+SUMIF('SPACELOG 7 BP'!$F$2:$EE$2,BH$4,'SPACELOG 7 BP'!$F10:$EE10)+SUMIF('SPACELOG 8 BP'!$F$2:$EE$2,BH$4,'SPACELOG 8 BP'!$F10:$EE10)+SUMIF('SPACELOG 9 BP'!$F$2:$EE$2,BH$4,'SPACELOG 9 BP'!$F10:$EE10)+SUMIF('SPACELOG 10 BP'!$F$2:$EE$2,BH$4,'SPACELOG 10 BP'!$F10:$EE10)+SUMIF('SPACELOG 11 BP'!$F$2:$EE$2,BH$4,'SPACELOG 11 BP'!$F10:$EE10)+SUMIF('SPACELOG 12 BP'!$F$2:$EE$2,BH$4,'SPACELOG 12 BP'!$F10:$EE10)</f>
        <v>4650</v>
      </c>
      <c r="BI10" s="33">
        <f>SUMIF('reporting montigny'!$F$2:$EE$2,BI$4,'reporting montigny'!$F10:$EE10)+SUMIF('reporting boissy'!$F$2:$EE$2,BI$4,'reporting boissy'!$F10:$EE10)+SUMIF('reporting moussy'!$F$2:$EE$2,BI$4,'reporting moussy'!$F10:$EE10)+SUMIF('reporting trappes'!$F$2:$EE$2,BI$4,'reporting trappes'!$F10:$EE10)+SUMIF('SPACELOG 5 BP'!$F$2:$EE$2,BI$4,'SPACELOG 5 BP'!$F10:$EE10)+SUMIF('SPACELOG 6 BP'!$F$2:$EE$2,BI$4,'SPACELOG 6 BP'!$F10:$EE10)+SUMIF('SPACELOG 7 BP'!$F$2:$EE$2,BI$4,'SPACELOG 7 BP'!$F10:$EE10)+SUMIF('SPACELOG 8 BP'!$F$2:$EE$2,BI$4,'SPACELOG 8 BP'!$F10:$EE10)+SUMIF('SPACELOG 9 BP'!$F$2:$EE$2,BI$4,'SPACELOG 9 BP'!$F10:$EE10)+SUMIF('SPACELOG 10 BP'!$F$2:$EE$2,BI$4,'SPACELOG 10 BP'!$F10:$EE10)+SUMIF('SPACELOG 11 BP'!$F$2:$EE$2,BI$4,'SPACELOG 11 BP'!$F10:$EE10)+SUMIF('SPACELOG 12 BP'!$F$2:$EE$2,BI$4,'SPACELOG 12 BP'!$F10:$EE10)</f>
        <v>4650</v>
      </c>
      <c r="BJ10" s="33">
        <f>SUMIF('reporting montigny'!$F$2:$EE$2,BJ$4,'reporting montigny'!$F10:$EE10)+SUMIF('reporting boissy'!$F$2:$EE$2,BJ$4,'reporting boissy'!$F10:$EE10)+SUMIF('reporting moussy'!$F$2:$EE$2,BJ$4,'reporting moussy'!$F10:$EE10)+SUMIF('reporting trappes'!$F$2:$EE$2,BJ$4,'reporting trappes'!$F10:$EE10)+SUMIF('SPACELOG 5 BP'!$F$2:$EE$2,BJ$4,'SPACELOG 5 BP'!$F10:$EE10)+SUMIF('SPACELOG 6 BP'!$F$2:$EE$2,BJ$4,'SPACELOG 6 BP'!$F10:$EE10)+SUMIF('SPACELOG 7 BP'!$F$2:$EE$2,BJ$4,'SPACELOG 7 BP'!$F10:$EE10)+SUMIF('SPACELOG 8 BP'!$F$2:$EE$2,BJ$4,'SPACELOG 8 BP'!$F10:$EE10)+SUMIF('SPACELOG 9 BP'!$F$2:$EE$2,BJ$4,'SPACELOG 9 BP'!$F10:$EE10)+SUMIF('SPACELOG 10 BP'!$F$2:$EE$2,BJ$4,'SPACELOG 10 BP'!$F10:$EE10)+SUMIF('SPACELOG 11 BP'!$F$2:$EE$2,BJ$4,'SPACELOG 11 BP'!$F10:$EE10)+SUMIF('SPACELOG 12 BP'!$F$2:$EE$2,BJ$4,'SPACELOG 12 BP'!$F10:$EE10)</f>
        <v>4650</v>
      </c>
      <c r="BK10" s="33">
        <f>SUMIF('reporting montigny'!$F$2:$EE$2,BK$4,'reporting montigny'!$F10:$EE10)+SUMIF('reporting boissy'!$F$2:$EE$2,BK$4,'reporting boissy'!$F10:$EE10)+SUMIF('reporting moussy'!$F$2:$EE$2,BK$4,'reporting moussy'!$F10:$EE10)+SUMIF('reporting trappes'!$F$2:$EE$2,BK$4,'reporting trappes'!$F10:$EE10)+SUMIF('SPACELOG 5 BP'!$F$2:$EE$2,BK$4,'SPACELOG 5 BP'!$F10:$EE10)+SUMIF('SPACELOG 6 BP'!$F$2:$EE$2,BK$4,'SPACELOG 6 BP'!$F10:$EE10)+SUMIF('SPACELOG 7 BP'!$F$2:$EE$2,BK$4,'SPACELOG 7 BP'!$F10:$EE10)+SUMIF('SPACELOG 8 BP'!$F$2:$EE$2,BK$4,'SPACELOG 8 BP'!$F10:$EE10)+SUMIF('SPACELOG 9 BP'!$F$2:$EE$2,BK$4,'SPACELOG 9 BP'!$F10:$EE10)+SUMIF('SPACELOG 10 BP'!$F$2:$EE$2,BK$4,'SPACELOG 10 BP'!$F10:$EE10)+SUMIF('SPACELOG 11 BP'!$F$2:$EE$2,BK$4,'SPACELOG 11 BP'!$F10:$EE10)+SUMIF('SPACELOG 12 BP'!$F$2:$EE$2,BK$4,'SPACELOG 12 BP'!$F10:$EE10)</f>
        <v>4650</v>
      </c>
      <c r="BL10" s="33">
        <f>SUMIF('reporting montigny'!$F$2:$EE$2,BL$4,'reporting montigny'!$F10:$EE10)+SUMIF('reporting boissy'!$F$2:$EE$2,BL$4,'reporting boissy'!$F10:$EE10)+SUMIF('reporting moussy'!$F$2:$EE$2,BL$4,'reporting moussy'!$F10:$EE10)+SUMIF('reporting trappes'!$F$2:$EE$2,BL$4,'reporting trappes'!$F10:$EE10)+SUMIF('SPACELOG 5 BP'!$F$2:$EE$2,BL$4,'SPACELOG 5 BP'!$F10:$EE10)+SUMIF('SPACELOG 6 BP'!$F$2:$EE$2,BL$4,'SPACELOG 6 BP'!$F10:$EE10)+SUMIF('SPACELOG 7 BP'!$F$2:$EE$2,BL$4,'SPACELOG 7 BP'!$F10:$EE10)+SUMIF('SPACELOG 8 BP'!$F$2:$EE$2,BL$4,'SPACELOG 8 BP'!$F10:$EE10)+SUMIF('SPACELOG 9 BP'!$F$2:$EE$2,BL$4,'SPACELOG 9 BP'!$F10:$EE10)+SUMIF('SPACELOG 10 BP'!$F$2:$EE$2,BL$4,'SPACELOG 10 BP'!$F10:$EE10)+SUMIF('SPACELOG 11 BP'!$F$2:$EE$2,BL$4,'SPACELOG 11 BP'!$F10:$EE10)+SUMIF('SPACELOG 12 BP'!$F$2:$EE$2,BL$4,'SPACELOG 12 BP'!$F10:$EE10)</f>
        <v>4650</v>
      </c>
      <c r="BM10" s="33">
        <f>SUMIF('reporting montigny'!$F$2:$EE$2,BM$4,'reporting montigny'!$F10:$EE10)+SUMIF('reporting boissy'!$F$2:$EE$2,BM$4,'reporting boissy'!$F10:$EE10)+SUMIF('reporting moussy'!$F$2:$EE$2,BM$4,'reporting moussy'!$F10:$EE10)+SUMIF('reporting trappes'!$F$2:$EE$2,BM$4,'reporting trappes'!$F10:$EE10)+SUMIF('SPACELOG 5 BP'!$F$2:$EE$2,BM$4,'SPACELOG 5 BP'!$F10:$EE10)+SUMIF('SPACELOG 6 BP'!$F$2:$EE$2,BM$4,'SPACELOG 6 BP'!$F10:$EE10)+SUMIF('SPACELOG 7 BP'!$F$2:$EE$2,BM$4,'SPACELOG 7 BP'!$F10:$EE10)+SUMIF('SPACELOG 8 BP'!$F$2:$EE$2,BM$4,'SPACELOG 8 BP'!$F10:$EE10)+SUMIF('SPACELOG 9 BP'!$F$2:$EE$2,BM$4,'SPACELOG 9 BP'!$F10:$EE10)+SUMIF('SPACELOG 10 BP'!$F$2:$EE$2,BM$4,'SPACELOG 10 BP'!$F10:$EE10)+SUMIF('SPACELOG 11 BP'!$F$2:$EE$2,BM$4,'SPACELOG 11 BP'!$F10:$EE10)+SUMIF('SPACELOG 12 BP'!$F$2:$EE$2,BM$4,'SPACELOG 12 BP'!$F10:$EE10)</f>
        <v>4650</v>
      </c>
      <c r="BN10" s="33">
        <f>SUMIF('reporting montigny'!$F$2:$EE$2,BN$4,'reporting montigny'!$F10:$EE10)+SUMIF('reporting boissy'!$F$2:$EE$2,BN$4,'reporting boissy'!$F10:$EE10)+SUMIF('reporting moussy'!$F$2:$EE$2,BN$4,'reporting moussy'!$F10:$EE10)+SUMIF('reporting trappes'!$F$2:$EE$2,BN$4,'reporting trappes'!$F10:$EE10)+SUMIF('SPACELOG 5 BP'!$F$2:$EE$2,BN$4,'SPACELOG 5 BP'!$F10:$EE10)+SUMIF('SPACELOG 6 BP'!$F$2:$EE$2,BN$4,'SPACELOG 6 BP'!$F10:$EE10)+SUMIF('SPACELOG 7 BP'!$F$2:$EE$2,BN$4,'SPACELOG 7 BP'!$F10:$EE10)+SUMIF('SPACELOG 8 BP'!$F$2:$EE$2,BN$4,'SPACELOG 8 BP'!$F10:$EE10)+SUMIF('SPACELOG 9 BP'!$F$2:$EE$2,BN$4,'SPACELOG 9 BP'!$F10:$EE10)+SUMIF('SPACELOG 10 BP'!$F$2:$EE$2,BN$4,'SPACELOG 10 BP'!$F10:$EE10)+SUMIF('SPACELOG 11 BP'!$F$2:$EE$2,BN$4,'SPACELOG 11 BP'!$F10:$EE10)+SUMIF('SPACELOG 12 BP'!$F$2:$EE$2,BN$4,'SPACELOG 12 BP'!$F10:$EE10)</f>
        <v>4650</v>
      </c>
      <c r="BO10" s="33">
        <f>SUMIF('reporting montigny'!$F$2:$EE$2,BO$4,'reporting montigny'!$F10:$EE10)+SUMIF('reporting boissy'!$F$2:$EE$2,BO$4,'reporting boissy'!$F10:$EE10)+SUMIF('reporting moussy'!$F$2:$EE$2,BO$4,'reporting moussy'!$F10:$EE10)+SUMIF('reporting trappes'!$F$2:$EE$2,BO$4,'reporting trappes'!$F10:$EE10)+SUMIF('SPACELOG 5 BP'!$F$2:$EE$2,BO$4,'SPACELOG 5 BP'!$F10:$EE10)+SUMIF('SPACELOG 6 BP'!$F$2:$EE$2,BO$4,'SPACELOG 6 BP'!$F10:$EE10)+SUMIF('SPACELOG 7 BP'!$F$2:$EE$2,BO$4,'SPACELOG 7 BP'!$F10:$EE10)+SUMIF('SPACELOG 8 BP'!$F$2:$EE$2,BO$4,'SPACELOG 8 BP'!$F10:$EE10)+SUMIF('SPACELOG 9 BP'!$F$2:$EE$2,BO$4,'SPACELOG 9 BP'!$F10:$EE10)+SUMIF('SPACELOG 10 BP'!$F$2:$EE$2,BO$4,'SPACELOG 10 BP'!$F10:$EE10)+SUMIF('SPACELOG 11 BP'!$F$2:$EE$2,BO$4,'SPACELOG 11 BP'!$F10:$EE10)+SUMIF('SPACELOG 12 BP'!$F$2:$EE$2,BO$4,'SPACELOG 12 BP'!$F10:$EE10)</f>
        <v>4650</v>
      </c>
      <c r="BP10" s="33">
        <f>SUMIF('reporting montigny'!$F$2:$EE$2,BP$4,'reporting montigny'!$F10:$EE10)+SUMIF('reporting boissy'!$F$2:$EE$2,BP$4,'reporting boissy'!$F10:$EE10)+SUMIF('reporting moussy'!$F$2:$EE$2,BP$4,'reporting moussy'!$F10:$EE10)+SUMIF('reporting trappes'!$F$2:$EE$2,BP$4,'reporting trappes'!$F10:$EE10)+SUMIF('SPACELOG 5 BP'!$F$2:$EE$2,BP$4,'SPACELOG 5 BP'!$F10:$EE10)+SUMIF('SPACELOG 6 BP'!$F$2:$EE$2,BP$4,'SPACELOG 6 BP'!$F10:$EE10)+SUMIF('SPACELOG 7 BP'!$F$2:$EE$2,BP$4,'SPACELOG 7 BP'!$F10:$EE10)+SUMIF('SPACELOG 8 BP'!$F$2:$EE$2,BP$4,'SPACELOG 8 BP'!$F10:$EE10)+SUMIF('SPACELOG 9 BP'!$F$2:$EE$2,BP$4,'SPACELOG 9 BP'!$F10:$EE10)+SUMIF('SPACELOG 10 BP'!$F$2:$EE$2,BP$4,'SPACELOG 10 BP'!$F10:$EE10)+SUMIF('SPACELOG 11 BP'!$F$2:$EE$2,BP$4,'SPACELOG 11 BP'!$F10:$EE10)+SUMIF('SPACELOG 12 BP'!$F$2:$EE$2,BP$4,'SPACELOG 12 BP'!$F10:$EE10)</f>
        <v>4650</v>
      </c>
      <c r="BQ10" s="33">
        <f>SUMIF('reporting montigny'!$F$2:$EE$2,BQ$4,'reporting montigny'!$F10:$EE10)+SUMIF('reporting boissy'!$F$2:$EE$2,BQ$4,'reporting boissy'!$F10:$EE10)+SUMIF('reporting moussy'!$F$2:$EE$2,BQ$4,'reporting moussy'!$F10:$EE10)+SUMIF('reporting trappes'!$F$2:$EE$2,BQ$4,'reporting trappes'!$F10:$EE10)+SUMIF('SPACELOG 5 BP'!$F$2:$EE$2,BQ$4,'SPACELOG 5 BP'!$F10:$EE10)+SUMIF('SPACELOG 6 BP'!$F$2:$EE$2,BQ$4,'SPACELOG 6 BP'!$F10:$EE10)+SUMIF('SPACELOG 7 BP'!$F$2:$EE$2,BQ$4,'SPACELOG 7 BP'!$F10:$EE10)+SUMIF('SPACELOG 8 BP'!$F$2:$EE$2,BQ$4,'SPACELOG 8 BP'!$F10:$EE10)+SUMIF('SPACELOG 9 BP'!$F$2:$EE$2,BQ$4,'SPACELOG 9 BP'!$F10:$EE10)+SUMIF('SPACELOG 10 BP'!$F$2:$EE$2,BQ$4,'SPACELOG 10 BP'!$F10:$EE10)+SUMIF('SPACELOG 11 BP'!$F$2:$EE$2,BQ$4,'SPACELOG 11 BP'!$F10:$EE10)+SUMIF('SPACELOG 12 BP'!$F$2:$EE$2,BQ$4,'SPACELOG 12 BP'!$F10:$EE10)</f>
        <v>4650</v>
      </c>
      <c r="BR10" s="393">
        <f t="shared" si="118"/>
        <v>55800</v>
      </c>
      <c r="BS10" s="33">
        <f>SUMIF('reporting montigny'!$F$2:$EE$2,BS$4,'reporting montigny'!$F10:$EE10)+SUMIF('reporting boissy'!$F$2:$EE$2,BS$4,'reporting boissy'!$F10:$EE10)+SUMIF('reporting moussy'!$F$2:$EE$2,BS$4,'reporting moussy'!$F10:$EE10)+SUMIF('reporting trappes'!$F$2:$EE$2,BS$4,'reporting trappes'!$F10:$EE10)+SUMIF('SPACELOG 5 BP'!$F$2:$EE$2,BS$4,'SPACELOG 5 BP'!$F10:$EE10)+SUMIF('SPACELOG 6 BP'!$F$2:$EE$2,BS$4,'SPACELOG 6 BP'!$F10:$EE10)+SUMIF('SPACELOG 7 BP'!$F$2:$EE$2,BS$4,'SPACELOG 7 BP'!$F10:$EE10)+SUMIF('SPACELOG 8 BP'!$F$2:$EE$2,BS$4,'SPACELOG 8 BP'!$F10:$EE10)+SUMIF('SPACELOG 9 BP'!$F$2:$EE$2,BS$4,'SPACELOG 9 BP'!$F10:$EE10)+SUMIF('SPACELOG 10 BP'!$F$2:$EE$2,BS$4,'SPACELOG 10 BP'!$F10:$EE10)+SUMIF('SPACELOG 11 BP'!$F$2:$EE$2,BS$4,'SPACELOG 11 BP'!$F10:$EE10)+SUMIF('SPACELOG 12 BP'!$F$2:$EE$2,BS$4,'SPACELOG 12 BP'!$F10:$EE10)</f>
        <v>4650</v>
      </c>
      <c r="BT10" s="33">
        <f>SUMIF('reporting montigny'!$F$2:$EE$2,BT$4,'reporting montigny'!$F10:$EE10)+SUMIF('reporting boissy'!$F$2:$EE$2,BT$4,'reporting boissy'!$F10:$EE10)+SUMIF('reporting moussy'!$F$2:$EE$2,BT$4,'reporting moussy'!$F10:$EE10)+SUMIF('reporting trappes'!$F$2:$EE$2,BT$4,'reporting trappes'!$F10:$EE10)+SUMIF('SPACELOG 5 BP'!$F$2:$EE$2,BT$4,'SPACELOG 5 BP'!$F10:$EE10)+SUMIF('SPACELOG 6 BP'!$F$2:$EE$2,BT$4,'SPACELOG 6 BP'!$F10:$EE10)+SUMIF('SPACELOG 7 BP'!$F$2:$EE$2,BT$4,'SPACELOG 7 BP'!$F10:$EE10)+SUMIF('SPACELOG 8 BP'!$F$2:$EE$2,BT$4,'SPACELOG 8 BP'!$F10:$EE10)+SUMIF('SPACELOG 9 BP'!$F$2:$EE$2,BT$4,'SPACELOG 9 BP'!$F10:$EE10)+SUMIF('SPACELOG 10 BP'!$F$2:$EE$2,BT$4,'SPACELOG 10 BP'!$F10:$EE10)+SUMIF('SPACELOG 11 BP'!$F$2:$EE$2,BT$4,'SPACELOG 11 BP'!$F10:$EE10)+SUMIF('SPACELOG 12 BP'!$F$2:$EE$2,BT$4,'SPACELOG 12 BP'!$F10:$EE10)</f>
        <v>4650</v>
      </c>
      <c r="BU10" s="33">
        <f>SUMIF('reporting montigny'!$F$2:$EE$2,BU$4,'reporting montigny'!$F10:$EE10)+SUMIF('reporting boissy'!$F$2:$EE$2,BU$4,'reporting boissy'!$F10:$EE10)+SUMIF('reporting moussy'!$F$2:$EE$2,BU$4,'reporting moussy'!$F10:$EE10)+SUMIF('reporting trappes'!$F$2:$EE$2,BU$4,'reporting trappes'!$F10:$EE10)+SUMIF('SPACELOG 5 BP'!$F$2:$EE$2,BU$4,'SPACELOG 5 BP'!$F10:$EE10)+SUMIF('SPACELOG 6 BP'!$F$2:$EE$2,BU$4,'SPACELOG 6 BP'!$F10:$EE10)+SUMIF('SPACELOG 7 BP'!$F$2:$EE$2,BU$4,'SPACELOG 7 BP'!$F10:$EE10)+SUMIF('SPACELOG 8 BP'!$F$2:$EE$2,BU$4,'SPACELOG 8 BP'!$F10:$EE10)+SUMIF('SPACELOG 9 BP'!$F$2:$EE$2,BU$4,'SPACELOG 9 BP'!$F10:$EE10)+SUMIF('SPACELOG 10 BP'!$F$2:$EE$2,BU$4,'SPACELOG 10 BP'!$F10:$EE10)+SUMIF('SPACELOG 11 BP'!$F$2:$EE$2,BU$4,'SPACELOG 11 BP'!$F10:$EE10)+SUMIF('SPACELOG 12 BP'!$F$2:$EE$2,BU$4,'SPACELOG 12 BP'!$F10:$EE10)</f>
        <v>4650</v>
      </c>
      <c r="BV10" s="33">
        <f>SUMIF('reporting montigny'!$F$2:$EE$2,BV$4,'reporting montigny'!$F10:$EE10)+SUMIF('reporting boissy'!$F$2:$EE$2,BV$4,'reporting boissy'!$F10:$EE10)+SUMIF('reporting moussy'!$F$2:$EE$2,BV$4,'reporting moussy'!$F10:$EE10)+SUMIF('reporting trappes'!$F$2:$EE$2,BV$4,'reporting trappes'!$F10:$EE10)+SUMIF('SPACELOG 5 BP'!$F$2:$EE$2,BV$4,'SPACELOG 5 BP'!$F10:$EE10)+SUMIF('SPACELOG 6 BP'!$F$2:$EE$2,BV$4,'SPACELOG 6 BP'!$F10:$EE10)+SUMIF('SPACELOG 7 BP'!$F$2:$EE$2,BV$4,'SPACELOG 7 BP'!$F10:$EE10)+SUMIF('SPACELOG 8 BP'!$F$2:$EE$2,BV$4,'SPACELOG 8 BP'!$F10:$EE10)+SUMIF('SPACELOG 9 BP'!$F$2:$EE$2,BV$4,'SPACELOG 9 BP'!$F10:$EE10)+SUMIF('SPACELOG 10 BP'!$F$2:$EE$2,BV$4,'SPACELOG 10 BP'!$F10:$EE10)+SUMIF('SPACELOG 11 BP'!$F$2:$EE$2,BV$4,'SPACELOG 11 BP'!$F10:$EE10)+SUMIF('SPACELOG 12 BP'!$F$2:$EE$2,BV$4,'SPACELOG 12 BP'!$F10:$EE10)</f>
        <v>4650</v>
      </c>
      <c r="BW10" s="33">
        <f>SUMIF('reporting montigny'!$F$2:$EE$2,BW$4,'reporting montigny'!$F10:$EE10)+SUMIF('reporting boissy'!$F$2:$EE$2,BW$4,'reporting boissy'!$F10:$EE10)+SUMIF('reporting moussy'!$F$2:$EE$2,BW$4,'reporting moussy'!$F10:$EE10)+SUMIF('reporting trappes'!$F$2:$EE$2,BW$4,'reporting trappes'!$F10:$EE10)+SUMIF('SPACELOG 5 BP'!$F$2:$EE$2,BW$4,'SPACELOG 5 BP'!$F10:$EE10)+SUMIF('SPACELOG 6 BP'!$F$2:$EE$2,BW$4,'SPACELOG 6 BP'!$F10:$EE10)+SUMIF('SPACELOG 7 BP'!$F$2:$EE$2,BW$4,'SPACELOG 7 BP'!$F10:$EE10)+SUMIF('SPACELOG 8 BP'!$F$2:$EE$2,BW$4,'SPACELOG 8 BP'!$F10:$EE10)+SUMIF('SPACELOG 9 BP'!$F$2:$EE$2,BW$4,'SPACELOG 9 BP'!$F10:$EE10)+SUMIF('SPACELOG 10 BP'!$F$2:$EE$2,BW$4,'SPACELOG 10 BP'!$F10:$EE10)+SUMIF('SPACELOG 11 BP'!$F$2:$EE$2,BW$4,'SPACELOG 11 BP'!$F10:$EE10)+SUMIF('SPACELOG 12 BP'!$F$2:$EE$2,BW$4,'SPACELOG 12 BP'!$F10:$EE10)</f>
        <v>4650</v>
      </c>
      <c r="BX10" s="33">
        <f>SUMIF('reporting montigny'!$F$2:$EE$2,BX$4,'reporting montigny'!$F10:$EE10)+SUMIF('reporting boissy'!$F$2:$EE$2,BX$4,'reporting boissy'!$F10:$EE10)+SUMIF('reporting moussy'!$F$2:$EE$2,BX$4,'reporting moussy'!$F10:$EE10)+SUMIF('reporting trappes'!$F$2:$EE$2,BX$4,'reporting trappes'!$F10:$EE10)+SUMIF('SPACELOG 5 BP'!$F$2:$EE$2,BX$4,'SPACELOG 5 BP'!$F10:$EE10)+SUMIF('SPACELOG 6 BP'!$F$2:$EE$2,BX$4,'SPACELOG 6 BP'!$F10:$EE10)+SUMIF('SPACELOG 7 BP'!$F$2:$EE$2,BX$4,'SPACELOG 7 BP'!$F10:$EE10)+SUMIF('SPACELOG 8 BP'!$F$2:$EE$2,BX$4,'SPACELOG 8 BP'!$F10:$EE10)+SUMIF('SPACELOG 9 BP'!$F$2:$EE$2,BX$4,'SPACELOG 9 BP'!$F10:$EE10)+SUMIF('SPACELOG 10 BP'!$F$2:$EE$2,BX$4,'SPACELOG 10 BP'!$F10:$EE10)+SUMIF('SPACELOG 11 BP'!$F$2:$EE$2,BX$4,'SPACELOG 11 BP'!$F10:$EE10)+SUMIF('SPACELOG 12 BP'!$F$2:$EE$2,BX$4,'SPACELOG 12 BP'!$F10:$EE10)</f>
        <v>4650</v>
      </c>
      <c r="BY10" s="33">
        <f>SUMIF('reporting montigny'!$F$2:$EE$2,BY$4,'reporting montigny'!$F10:$EE10)+SUMIF('reporting boissy'!$F$2:$EE$2,BY$4,'reporting boissy'!$F10:$EE10)+SUMIF('reporting moussy'!$F$2:$EE$2,BY$4,'reporting moussy'!$F10:$EE10)+SUMIF('reporting trappes'!$F$2:$EE$2,BY$4,'reporting trappes'!$F10:$EE10)+SUMIF('SPACELOG 5 BP'!$F$2:$EE$2,BY$4,'SPACELOG 5 BP'!$F10:$EE10)+SUMIF('SPACELOG 6 BP'!$F$2:$EE$2,BY$4,'SPACELOG 6 BP'!$F10:$EE10)+SUMIF('SPACELOG 7 BP'!$F$2:$EE$2,BY$4,'SPACELOG 7 BP'!$F10:$EE10)+SUMIF('SPACELOG 8 BP'!$F$2:$EE$2,BY$4,'SPACELOG 8 BP'!$F10:$EE10)+SUMIF('SPACELOG 9 BP'!$F$2:$EE$2,BY$4,'SPACELOG 9 BP'!$F10:$EE10)+SUMIF('SPACELOG 10 BP'!$F$2:$EE$2,BY$4,'SPACELOG 10 BP'!$F10:$EE10)+SUMIF('SPACELOG 11 BP'!$F$2:$EE$2,BY$4,'SPACELOG 11 BP'!$F10:$EE10)+SUMIF('SPACELOG 12 BP'!$F$2:$EE$2,BY$4,'SPACELOG 12 BP'!$F10:$EE10)</f>
        <v>4650</v>
      </c>
      <c r="BZ10" s="33">
        <f>SUMIF('reporting montigny'!$F$2:$EE$2,BZ$4,'reporting montigny'!$F10:$EE10)+SUMIF('reporting boissy'!$F$2:$EE$2,BZ$4,'reporting boissy'!$F10:$EE10)+SUMIF('reporting moussy'!$F$2:$EE$2,BZ$4,'reporting moussy'!$F10:$EE10)+SUMIF('reporting trappes'!$F$2:$EE$2,BZ$4,'reporting trappes'!$F10:$EE10)+SUMIF('SPACELOG 5 BP'!$F$2:$EE$2,BZ$4,'SPACELOG 5 BP'!$F10:$EE10)+SUMIF('SPACELOG 6 BP'!$F$2:$EE$2,BZ$4,'SPACELOG 6 BP'!$F10:$EE10)+SUMIF('SPACELOG 7 BP'!$F$2:$EE$2,BZ$4,'SPACELOG 7 BP'!$F10:$EE10)+SUMIF('SPACELOG 8 BP'!$F$2:$EE$2,BZ$4,'SPACELOG 8 BP'!$F10:$EE10)+SUMIF('SPACELOG 9 BP'!$F$2:$EE$2,BZ$4,'SPACELOG 9 BP'!$F10:$EE10)+SUMIF('SPACELOG 10 BP'!$F$2:$EE$2,BZ$4,'SPACELOG 10 BP'!$F10:$EE10)+SUMIF('SPACELOG 11 BP'!$F$2:$EE$2,BZ$4,'SPACELOG 11 BP'!$F10:$EE10)+SUMIF('SPACELOG 12 BP'!$F$2:$EE$2,BZ$4,'SPACELOG 12 BP'!$F10:$EE10)</f>
        <v>4650</v>
      </c>
      <c r="CA10" s="33">
        <f>SUMIF('reporting montigny'!$F$2:$EE$2,CA$4,'reporting montigny'!$F10:$EE10)+SUMIF('reporting boissy'!$F$2:$EE$2,CA$4,'reporting boissy'!$F10:$EE10)+SUMIF('reporting moussy'!$F$2:$EE$2,CA$4,'reporting moussy'!$F10:$EE10)+SUMIF('reporting trappes'!$F$2:$EE$2,CA$4,'reporting trappes'!$F10:$EE10)+SUMIF('SPACELOG 5 BP'!$F$2:$EE$2,CA$4,'SPACELOG 5 BP'!$F10:$EE10)+SUMIF('SPACELOG 6 BP'!$F$2:$EE$2,CA$4,'SPACELOG 6 BP'!$F10:$EE10)+SUMIF('SPACELOG 7 BP'!$F$2:$EE$2,CA$4,'SPACELOG 7 BP'!$F10:$EE10)+SUMIF('SPACELOG 8 BP'!$F$2:$EE$2,CA$4,'SPACELOG 8 BP'!$F10:$EE10)+SUMIF('SPACELOG 9 BP'!$F$2:$EE$2,CA$4,'SPACELOG 9 BP'!$F10:$EE10)+SUMIF('SPACELOG 10 BP'!$F$2:$EE$2,CA$4,'SPACELOG 10 BP'!$F10:$EE10)+SUMIF('SPACELOG 11 BP'!$F$2:$EE$2,CA$4,'SPACELOG 11 BP'!$F10:$EE10)+SUMIF('SPACELOG 12 BP'!$F$2:$EE$2,CA$4,'SPACELOG 12 BP'!$F10:$EE10)</f>
        <v>4650</v>
      </c>
      <c r="CB10" s="33">
        <f>SUMIF('reporting montigny'!$F$2:$EE$2,CB$4,'reporting montigny'!$F10:$EE10)+SUMIF('reporting boissy'!$F$2:$EE$2,CB$4,'reporting boissy'!$F10:$EE10)+SUMIF('reporting moussy'!$F$2:$EE$2,CB$4,'reporting moussy'!$F10:$EE10)+SUMIF('reporting trappes'!$F$2:$EE$2,CB$4,'reporting trappes'!$F10:$EE10)+SUMIF('SPACELOG 5 BP'!$F$2:$EE$2,CB$4,'SPACELOG 5 BP'!$F10:$EE10)+SUMIF('SPACELOG 6 BP'!$F$2:$EE$2,CB$4,'SPACELOG 6 BP'!$F10:$EE10)+SUMIF('SPACELOG 7 BP'!$F$2:$EE$2,CB$4,'SPACELOG 7 BP'!$F10:$EE10)+SUMIF('SPACELOG 8 BP'!$F$2:$EE$2,CB$4,'SPACELOG 8 BP'!$F10:$EE10)+SUMIF('SPACELOG 9 BP'!$F$2:$EE$2,CB$4,'SPACELOG 9 BP'!$F10:$EE10)+SUMIF('SPACELOG 10 BP'!$F$2:$EE$2,CB$4,'SPACELOG 10 BP'!$F10:$EE10)+SUMIF('SPACELOG 11 BP'!$F$2:$EE$2,CB$4,'SPACELOG 11 BP'!$F10:$EE10)+SUMIF('SPACELOG 12 BP'!$F$2:$EE$2,CB$4,'SPACELOG 12 BP'!$F10:$EE10)</f>
        <v>4650</v>
      </c>
      <c r="CC10" s="33">
        <f>SUMIF('reporting montigny'!$F$2:$EE$2,CC$4,'reporting montigny'!$F10:$EE10)+SUMIF('reporting boissy'!$F$2:$EE$2,CC$4,'reporting boissy'!$F10:$EE10)+SUMIF('reporting moussy'!$F$2:$EE$2,CC$4,'reporting moussy'!$F10:$EE10)+SUMIF('reporting trappes'!$F$2:$EE$2,CC$4,'reporting trappes'!$F10:$EE10)+SUMIF('SPACELOG 5 BP'!$F$2:$EE$2,CC$4,'SPACELOG 5 BP'!$F10:$EE10)+SUMIF('SPACELOG 6 BP'!$F$2:$EE$2,CC$4,'SPACELOG 6 BP'!$F10:$EE10)+SUMIF('SPACELOG 7 BP'!$F$2:$EE$2,CC$4,'SPACELOG 7 BP'!$F10:$EE10)+SUMIF('SPACELOG 8 BP'!$F$2:$EE$2,CC$4,'SPACELOG 8 BP'!$F10:$EE10)+SUMIF('SPACELOG 9 BP'!$F$2:$EE$2,CC$4,'SPACELOG 9 BP'!$F10:$EE10)+SUMIF('SPACELOG 10 BP'!$F$2:$EE$2,CC$4,'SPACELOG 10 BP'!$F10:$EE10)+SUMIF('SPACELOG 11 BP'!$F$2:$EE$2,CC$4,'SPACELOG 11 BP'!$F10:$EE10)+SUMIF('SPACELOG 12 BP'!$F$2:$EE$2,CC$4,'SPACELOG 12 BP'!$F10:$EE10)</f>
        <v>4650</v>
      </c>
      <c r="CD10" s="33">
        <f>SUMIF('reporting montigny'!$F$2:$EE$2,CD$4,'reporting montigny'!$F10:$EE10)+SUMIF('reporting boissy'!$F$2:$EE$2,CD$4,'reporting boissy'!$F10:$EE10)+SUMIF('reporting moussy'!$F$2:$EE$2,CD$4,'reporting moussy'!$F10:$EE10)+SUMIF('reporting trappes'!$F$2:$EE$2,CD$4,'reporting trappes'!$F10:$EE10)+SUMIF('SPACELOG 5 BP'!$F$2:$EE$2,CD$4,'SPACELOG 5 BP'!$F10:$EE10)+SUMIF('SPACELOG 6 BP'!$F$2:$EE$2,CD$4,'SPACELOG 6 BP'!$F10:$EE10)+SUMIF('SPACELOG 7 BP'!$F$2:$EE$2,CD$4,'SPACELOG 7 BP'!$F10:$EE10)+SUMIF('SPACELOG 8 BP'!$F$2:$EE$2,CD$4,'SPACELOG 8 BP'!$F10:$EE10)+SUMIF('SPACELOG 9 BP'!$F$2:$EE$2,CD$4,'SPACELOG 9 BP'!$F10:$EE10)+SUMIF('SPACELOG 10 BP'!$F$2:$EE$2,CD$4,'SPACELOG 10 BP'!$F10:$EE10)+SUMIF('SPACELOG 11 BP'!$F$2:$EE$2,CD$4,'SPACELOG 11 BP'!$F10:$EE10)+SUMIF('SPACELOG 12 BP'!$F$2:$EE$2,CD$4,'SPACELOG 12 BP'!$F10:$EE10)</f>
        <v>4650</v>
      </c>
      <c r="CE10" s="393">
        <f t="shared" si="119"/>
        <v>55800</v>
      </c>
      <c r="CF10" s="33">
        <f>SUMIF('reporting montigny'!$F$2:$EE$2,CF$4,'reporting montigny'!$F10:$EE10)+SUMIF('reporting boissy'!$F$2:$EE$2,CF$4,'reporting boissy'!$F10:$EE10)+SUMIF('reporting moussy'!$F$2:$EE$2,CF$4,'reporting moussy'!$F10:$EE10)+SUMIF('reporting trappes'!$F$2:$EE$2,CF$4,'reporting trappes'!$F10:$EE10)+SUMIF('SPACELOG 5 BP'!$F$2:$EE$2,CF$4,'SPACELOG 5 BP'!$F10:$EE10)+SUMIF('SPACELOG 6 BP'!$F$2:$EE$2,CF$4,'SPACELOG 6 BP'!$F10:$EE10)+SUMIF('SPACELOG 7 BP'!$F$2:$EE$2,CF$4,'SPACELOG 7 BP'!$F10:$EE10)+SUMIF('SPACELOG 8 BP'!$F$2:$EE$2,CF$4,'SPACELOG 8 BP'!$F10:$EE10)+SUMIF('SPACELOG 9 BP'!$F$2:$EE$2,CF$4,'SPACELOG 9 BP'!$F10:$EE10)+SUMIF('SPACELOG 10 BP'!$F$2:$EE$2,CF$4,'SPACELOG 10 BP'!$F10:$EE10)+SUMIF('SPACELOG 11 BP'!$F$2:$EE$2,CF$4,'SPACELOG 11 BP'!$F10:$EE10)+SUMIF('SPACELOG 12 BP'!$F$2:$EE$2,CF$4,'SPACELOG 12 BP'!$F10:$EE10)</f>
        <v>4650</v>
      </c>
      <c r="CG10" s="33">
        <f>SUMIF('reporting montigny'!$F$2:$EE$2,CG$4,'reporting montigny'!$F10:$EE10)+SUMIF('reporting boissy'!$F$2:$EE$2,CG$4,'reporting boissy'!$F10:$EE10)+SUMIF('reporting moussy'!$F$2:$EE$2,CG$4,'reporting moussy'!$F10:$EE10)+SUMIF('reporting trappes'!$F$2:$EE$2,CG$4,'reporting trappes'!$F10:$EE10)+SUMIF('SPACELOG 5 BP'!$F$2:$EE$2,CG$4,'SPACELOG 5 BP'!$F10:$EE10)+SUMIF('SPACELOG 6 BP'!$F$2:$EE$2,CG$4,'SPACELOG 6 BP'!$F10:$EE10)+SUMIF('SPACELOG 7 BP'!$F$2:$EE$2,CG$4,'SPACELOG 7 BP'!$F10:$EE10)+SUMIF('SPACELOG 8 BP'!$F$2:$EE$2,CG$4,'SPACELOG 8 BP'!$F10:$EE10)+SUMIF('SPACELOG 9 BP'!$F$2:$EE$2,CG$4,'SPACELOG 9 BP'!$F10:$EE10)+SUMIF('SPACELOG 10 BP'!$F$2:$EE$2,CG$4,'SPACELOG 10 BP'!$F10:$EE10)+SUMIF('SPACELOG 11 BP'!$F$2:$EE$2,CG$4,'SPACELOG 11 BP'!$F10:$EE10)+SUMIF('SPACELOG 12 BP'!$F$2:$EE$2,CG$4,'SPACELOG 12 BP'!$F10:$EE10)</f>
        <v>4650</v>
      </c>
      <c r="CH10" s="33">
        <f>SUMIF('reporting montigny'!$F$2:$EE$2,CH$4,'reporting montigny'!$F10:$EE10)+SUMIF('reporting boissy'!$F$2:$EE$2,CH$4,'reporting boissy'!$F10:$EE10)+SUMIF('reporting moussy'!$F$2:$EE$2,CH$4,'reporting moussy'!$F10:$EE10)+SUMIF('reporting trappes'!$F$2:$EE$2,CH$4,'reporting trappes'!$F10:$EE10)+SUMIF('SPACELOG 5 BP'!$F$2:$EE$2,CH$4,'SPACELOG 5 BP'!$F10:$EE10)+SUMIF('SPACELOG 6 BP'!$F$2:$EE$2,CH$4,'SPACELOG 6 BP'!$F10:$EE10)+SUMIF('SPACELOG 7 BP'!$F$2:$EE$2,CH$4,'SPACELOG 7 BP'!$F10:$EE10)+SUMIF('SPACELOG 8 BP'!$F$2:$EE$2,CH$4,'SPACELOG 8 BP'!$F10:$EE10)+SUMIF('SPACELOG 9 BP'!$F$2:$EE$2,CH$4,'SPACELOG 9 BP'!$F10:$EE10)+SUMIF('SPACELOG 10 BP'!$F$2:$EE$2,CH$4,'SPACELOG 10 BP'!$F10:$EE10)+SUMIF('SPACELOG 11 BP'!$F$2:$EE$2,CH$4,'SPACELOG 11 BP'!$F10:$EE10)+SUMIF('SPACELOG 12 BP'!$F$2:$EE$2,CH$4,'SPACELOG 12 BP'!$F10:$EE10)</f>
        <v>4650</v>
      </c>
      <c r="CI10" s="33">
        <f>SUMIF('reporting montigny'!$F$2:$EE$2,CI$4,'reporting montigny'!$F10:$EE10)+SUMIF('reporting boissy'!$F$2:$EE$2,CI$4,'reporting boissy'!$F10:$EE10)+SUMIF('reporting moussy'!$F$2:$EE$2,CI$4,'reporting moussy'!$F10:$EE10)+SUMIF('reporting trappes'!$F$2:$EE$2,CI$4,'reporting trappes'!$F10:$EE10)+SUMIF('SPACELOG 5 BP'!$F$2:$EE$2,CI$4,'SPACELOG 5 BP'!$F10:$EE10)+SUMIF('SPACELOG 6 BP'!$F$2:$EE$2,CI$4,'SPACELOG 6 BP'!$F10:$EE10)+SUMIF('SPACELOG 7 BP'!$F$2:$EE$2,CI$4,'SPACELOG 7 BP'!$F10:$EE10)+SUMIF('SPACELOG 8 BP'!$F$2:$EE$2,CI$4,'SPACELOG 8 BP'!$F10:$EE10)+SUMIF('SPACELOG 9 BP'!$F$2:$EE$2,CI$4,'SPACELOG 9 BP'!$F10:$EE10)+SUMIF('SPACELOG 10 BP'!$F$2:$EE$2,CI$4,'SPACELOG 10 BP'!$F10:$EE10)+SUMIF('SPACELOG 11 BP'!$F$2:$EE$2,CI$4,'SPACELOG 11 BP'!$F10:$EE10)+SUMIF('SPACELOG 12 BP'!$F$2:$EE$2,CI$4,'SPACELOG 12 BP'!$F10:$EE10)</f>
        <v>4650</v>
      </c>
      <c r="CJ10" s="33">
        <f>SUMIF('reporting montigny'!$F$2:$EE$2,CJ$4,'reporting montigny'!$F10:$EE10)+SUMIF('reporting boissy'!$F$2:$EE$2,CJ$4,'reporting boissy'!$F10:$EE10)+SUMIF('reporting moussy'!$F$2:$EE$2,CJ$4,'reporting moussy'!$F10:$EE10)+SUMIF('reporting trappes'!$F$2:$EE$2,CJ$4,'reporting trappes'!$F10:$EE10)+SUMIF('SPACELOG 5 BP'!$F$2:$EE$2,CJ$4,'SPACELOG 5 BP'!$F10:$EE10)+SUMIF('SPACELOG 6 BP'!$F$2:$EE$2,CJ$4,'SPACELOG 6 BP'!$F10:$EE10)+SUMIF('SPACELOG 7 BP'!$F$2:$EE$2,CJ$4,'SPACELOG 7 BP'!$F10:$EE10)+SUMIF('SPACELOG 8 BP'!$F$2:$EE$2,CJ$4,'SPACELOG 8 BP'!$F10:$EE10)+SUMIF('SPACELOG 9 BP'!$F$2:$EE$2,CJ$4,'SPACELOG 9 BP'!$F10:$EE10)+SUMIF('SPACELOG 10 BP'!$F$2:$EE$2,CJ$4,'SPACELOG 10 BP'!$F10:$EE10)+SUMIF('SPACELOG 11 BP'!$F$2:$EE$2,CJ$4,'SPACELOG 11 BP'!$F10:$EE10)+SUMIF('SPACELOG 12 BP'!$F$2:$EE$2,CJ$4,'SPACELOG 12 BP'!$F10:$EE10)</f>
        <v>4650</v>
      </c>
      <c r="CK10" s="33">
        <f>SUMIF('reporting montigny'!$F$2:$EE$2,CK$4,'reporting montigny'!$F10:$EE10)+SUMIF('reporting boissy'!$F$2:$EE$2,CK$4,'reporting boissy'!$F10:$EE10)+SUMIF('reporting moussy'!$F$2:$EE$2,CK$4,'reporting moussy'!$F10:$EE10)+SUMIF('reporting trappes'!$F$2:$EE$2,CK$4,'reporting trappes'!$F10:$EE10)+SUMIF('SPACELOG 5 BP'!$F$2:$EE$2,CK$4,'SPACELOG 5 BP'!$F10:$EE10)+SUMIF('SPACELOG 6 BP'!$F$2:$EE$2,CK$4,'SPACELOG 6 BP'!$F10:$EE10)+SUMIF('SPACELOG 7 BP'!$F$2:$EE$2,CK$4,'SPACELOG 7 BP'!$F10:$EE10)+SUMIF('SPACELOG 8 BP'!$F$2:$EE$2,CK$4,'SPACELOG 8 BP'!$F10:$EE10)+SUMIF('SPACELOG 9 BP'!$F$2:$EE$2,CK$4,'SPACELOG 9 BP'!$F10:$EE10)+SUMIF('SPACELOG 10 BP'!$F$2:$EE$2,CK$4,'SPACELOG 10 BP'!$F10:$EE10)+SUMIF('SPACELOG 11 BP'!$F$2:$EE$2,CK$4,'SPACELOG 11 BP'!$F10:$EE10)+SUMIF('SPACELOG 12 BP'!$F$2:$EE$2,CK$4,'SPACELOG 12 BP'!$F10:$EE10)</f>
        <v>4650</v>
      </c>
      <c r="CL10" s="33">
        <f>SUMIF('reporting montigny'!$F$2:$EE$2,CL$4,'reporting montigny'!$F10:$EE10)+SUMIF('reporting boissy'!$F$2:$EE$2,CL$4,'reporting boissy'!$F10:$EE10)+SUMIF('reporting moussy'!$F$2:$EE$2,CL$4,'reporting moussy'!$F10:$EE10)+SUMIF('reporting trappes'!$F$2:$EE$2,CL$4,'reporting trappes'!$F10:$EE10)+SUMIF('SPACELOG 5 BP'!$F$2:$EE$2,CL$4,'SPACELOG 5 BP'!$F10:$EE10)+SUMIF('SPACELOG 6 BP'!$F$2:$EE$2,CL$4,'SPACELOG 6 BP'!$F10:$EE10)+SUMIF('SPACELOG 7 BP'!$F$2:$EE$2,CL$4,'SPACELOG 7 BP'!$F10:$EE10)+SUMIF('SPACELOG 8 BP'!$F$2:$EE$2,CL$4,'SPACELOG 8 BP'!$F10:$EE10)+SUMIF('SPACELOG 9 BP'!$F$2:$EE$2,CL$4,'SPACELOG 9 BP'!$F10:$EE10)+SUMIF('SPACELOG 10 BP'!$F$2:$EE$2,CL$4,'SPACELOG 10 BP'!$F10:$EE10)+SUMIF('SPACELOG 11 BP'!$F$2:$EE$2,CL$4,'SPACELOG 11 BP'!$F10:$EE10)+SUMIF('SPACELOG 12 BP'!$F$2:$EE$2,CL$4,'SPACELOG 12 BP'!$F10:$EE10)</f>
        <v>4650</v>
      </c>
      <c r="CM10" s="33">
        <f>SUMIF('reporting montigny'!$F$2:$EE$2,CM$4,'reporting montigny'!$F10:$EE10)+SUMIF('reporting boissy'!$F$2:$EE$2,CM$4,'reporting boissy'!$F10:$EE10)+SUMIF('reporting moussy'!$F$2:$EE$2,CM$4,'reporting moussy'!$F10:$EE10)+SUMIF('reporting trappes'!$F$2:$EE$2,CM$4,'reporting trappes'!$F10:$EE10)+SUMIF('SPACELOG 5 BP'!$F$2:$EE$2,CM$4,'SPACELOG 5 BP'!$F10:$EE10)+SUMIF('SPACELOG 6 BP'!$F$2:$EE$2,CM$4,'SPACELOG 6 BP'!$F10:$EE10)+SUMIF('SPACELOG 7 BP'!$F$2:$EE$2,CM$4,'SPACELOG 7 BP'!$F10:$EE10)+SUMIF('SPACELOG 8 BP'!$F$2:$EE$2,CM$4,'SPACELOG 8 BP'!$F10:$EE10)+SUMIF('SPACELOG 9 BP'!$F$2:$EE$2,CM$4,'SPACELOG 9 BP'!$F10:$EE10)+SUMIF('SPACELOG 10 BP'!$F$2:$EE$2,CM$4,'SPACELOG 10 BP'!$F10:$EE10)+SUMIF('SPACELOG 11 BP'!$F$2:$EE$2,CM$4,'SPACELOG 11 BP'!$F10:$EE10)+SUMIF('SPACELOG 12 BP'!$F$2:$EE$2,CM$4,'SPACELOG 12 BP'!$F10:$EE10)</f>
        <v>4650</v>
      </c>
      <c r="CN10" s="33">
        <f>SUMIF('reporting montigny'!$F$2:$EE$2,CN$4,'reporting montigny'!$F10:$EE10)+SUMIF('reporting boissy'!$F$2:$EE$2,CN$4,'reporting boissy'!$F10:$EE10)+SUMIF('reporting moussy'!$F$2:$EE$2,CN$4,'reporting moussy'!$F10:$EE10)+SUMIF('reporting trappes'!$F$2:$EE$2,CN$4,'reporting trappes'!$F10:$EE10)+SUMIF('SPACELOG 5 BP'!$F$2:$EE$2,CN$4,'SPACELOG 5 BP'!$F10:$EE10)+SUMIF('SPACELOG 6 BP'!$F$2:$EE$2,CN$4,'SPACELOG 6 BP'!$F10:$EE10)+SUMIF('SPACELOG 7 BP'!$F$2:$EE$2,CN$4,'SPACELOG 7 BP'!$F10:$EE10)+SUMIF('SPACELOG 8 BP'!$F$2:$EE$2,CN$4,'SPACELOG 8 BP'!$F10:$EE10)+SUMIF('SPACELOG 9 BP'!$F$2:$EE$2,CN$4,'SPACELOG 9 BP'!$F10:$EE10)+SUMIF('SPACELOG 10 BP'!$F$2:$EE$2,CN$4,'SPACELOG 10 BP'!$F10:$EE10)+SUMIF('SPACELOG 11 BP'!$F$2:$EE$2,CN$4,'SPACELOG 11 BP'!$F10:$EE10)+SUMIF('SPACELOG 12 BP'!$F$2:$EE$2,CN$4,'SPACELOG 12 BP'!$F10:$EE10)</f>
        <v>4650</v>
      </c>
      <c r="CO10" s="33">
        <f>SUMIF('reporting montigny'!$F$2:$EE$2,CO$4,'reporting montigny'!$F10:$EE10)+SUMIF('reporting boissy'!$F$2:$EE$2,CO$4,'reporting boissy'!$F10:$EE10)+SUMIF('reporting moussy'!$F$2:$EE$2,CO$4,'reporting moussy'!$F10:$EE10)+SUMIF('reporting trappes'!$F$2:$EE$2,CO$4,'reporting trappes'!$F10:$EE10)+SUMIF('SPACELOG 5 BP'!$F$2:$EE$2,CO$4,'SPACELOG 5 BP'!$F10:$EE10)+SUMIF('SPACELOG 6 BP'!$F$2:$EE$2,CO$4,'SPACELOG 6 BP'!$F10:$EE10)+SUMIF('SPACELOG 7 BP'!$F$2:$EE$2,CO$4,'SPACELOG 7 BP'!$F10:$EE10)+SUMIF('SPACELOG 8 BP'!$F$2:$EE$2,CO$4,'SPACELOG 8 BP'!$F10:$EE10)+SUMIF('SPACELOG 9 BP'!$F$2:$EE$2,CO$4,'SPACELOG 9 BP'!$F10:$EE10)+SUMIF('SPACELOG 10 BP'!$F$2:$EE$2,CO$4,'SPACELOG 10 BP'!$F10:$EE10)+SUMIF('SPACELOG 11 BP'!$F$2:$EE$2,CO$4,'SPACELOG 11 BP'!$F10:$EE10)+SUMIF('SPACELOG 12 BP'!$F$2:$EE$2,CO$4,'SPACELOG 12 BP'!$F10:$EE10)</f>
        <v>4650</v>
      </c>
      <c r="CP10" s="33">
        <f>SUMIF('reporting montigny'!$F$2:$EE$2,CP$4,'reporting montigny'!$F10:$EE10)+SUMIF('reporting boissy'!$F$2:$EE$2,CP$4,'reporting boissy'!$F10:$EE10)+SUMIF('reporting moussy'!$F$2:$EE$2,CP$4,'reporting moussy'!$F10:$EE10)+SUMIF('reporting trappes'!$F$2:$EE$2,CP$4,'reporting trappes'!$F10:$EE10)+SUMIF('SPACELOG 5 BP'!$F$2:$EE$2,CP$4,'SPACELOG 5 BP'!$F10:$EE10)+SUMIF('SPACELOG 6 BP'!$F$2:$EE$2,CP$4,'SPACELOG 6 BP'!$F10:$EE10)+SUMIF('SPACELOG 7 BP'!$F$2:$EE$2,CP$4,'SPACELOG 7 BP'!$F10:$EE10)+SUMIF('SPACELOG 8 BP'!$F$2:$EE$2,CP$4,'SPACELOG 8 BP'!$F10:$EE10)+SUMIF('SPACELOG 9 BP'!$F$2:$EE$2,CP$4,'SPACELOG 9 BP'!$F10:$EE10)+SUMIF('SPACELOG 10 BP'!$F$2:$EE$2,CP$4,'SPACELOG 10 BP'!$F10:$EE10)+SUMIF('SPACELOG 11 BP'!$F$2:$EE$2,CP$4,'SPACELOG 11 BP'!$F10:$EE10)+SUMIF('SPACELOG 12 BP'!$F$2:$EE$2,CP$4,'SPACELOG 12 BP'!$F10:$EE10)</f>
        <v>4650</v>
      </c>
      <c r="CQ10" s="33">
        <f>SUMIF('reporting montigny'!$F$2:$EE$2,CQ$4,'reporting montigny'!$F10:$EE10)+SUMIF('reporting boissy'!$F$2:$EE$2,CQ$4,'reporting boissy'!$F10:$EE10)+SUMIF('reporting moussy'!$F$2:$EE$2,CQ$4,'reporting moussy'!$F10:$EE10)+SUMIF('reporting trappes'!$F$2:$EE$2,CQ$4,'reporting trappes'!$F10:$EE10)+SUMIF('SPACELOG 5 BP'!$F$2:$EE$2,CQ$4,'SPACELOG 5 BP'!$F10:$EE10)+SUMIF('SPACELOG 6 BP'!$F$2:$EE$2,CQ$4,'SPACELOG 6 BP'!$F10:$EE10)+SUMIF('SPACELOG 7 BP'!$F$2:$EE$2,CQ$4,'SPACELOG 7 BP'!$F10:$EE10)+SUMIF('SPACELOG 8 BP'!$F$2:$EE$2,CQ$4,'SPACELOG 8 BP'!$F10:$EE10)+SUMIF('SPACELOG 9 BP'!$F$2:$EE$2,CQ$4,'SPACELOG 9 BP'!$F10:$EE10)+SUMIF('SPACELOG 10 BP'!$F$2:$EE$2,CQ$4,'SPACELOG 10 BP'!$F10:$EE10)+SUMIF('SPACELOG 11 BP'!$F$2:$EE$2,CQ$4,'SPACELOG 11 BP'!$F10:$EE10)+SUMIF('SPACELOG 12 BP'!$F$2:$EE$2,CQ$4,'SPACELOG 12 BP'!$F10:$EE10)</f>
        <v>4650</v>
      </c>
      <c r="CR10" s="393">
        <f t="shared" si="120"/>
        <v>55800</v>
      </c>
      <c r="CS10" s="33">
        <f>SUMIF('reporting montigny'!$F$2:$EE$2,CS$4,'reporting montigny'!$F10:$EE10)+SUMIF('reporting boissy'!$F$2:$EE$2,CS$4,'reporting boissy'!$F10:$EE10)+SUMIF('reporting moussy'!$F$2:$EE$2,CS$4,'reporting moussy'!$F10:$EE10)+SUMIF('reporting trappes'!$F$2:$EE$2,CS$4,'reporting trappes'!$F10:$EE10)+SUMIF('SPACELOG 5 BP'!$F$2:$EE$2,CS$4,'SPACELOG 5 BP'!$F10:$EE10)+SUMIF('SPACELOG 6 BP'!$F$2:$EE$2,CS$4,'SPACELOG 6 BP'!$F10:$EE10)+SUMIF('SPACELOG 7 BP'!$F$2:$EE$2,CS$4,'SPACELOG 7 BP'!$F10:$EE10)+SUMIF('SPACELOG 8 BP'!$F$2:$EE$2,CS$4,'SPACELOG 8 BP'!$F10:$EE10)+SUMIF('SPACELOG 9 BP'!$F$2:$EE$2,CS$4,'SPACELOG 9 BP'!$F10:$EE10)+SUMIF('SPACELOG 10 BP'!$F$2:$EE$2,CS$4,'SPACELOG 10 BP'!$F10:$EE10)+SUMIF('SPACELOG 11 BP'!$F$2:$EE$2,CS$4,'SPACELOG 11 BP'!$F10:$EE10)+SUMIF('SPACELOG 12 BP'!$F$2:$EE$2,CS$4,'SPACELOG 12 BP'!$F10:$EE10)</f>
        <v>4650</v>
      </c>
      <c r="CT10" s="33">
        <f>SUMIF('reporting montigny'!$F$2:$EE$2,CT$4,'reporting montigny'!$F10:$EE10)+SUMIF('reporting boissy'!$F$2:$EE$2,CT$4,'reporting boissy'!$F10:$EE10)+SUMIF('reporting moussy'!$F$2:$EE$2,CT$4,'reporting moussy'!$F10:$EE10)+SUMIF('reporting trappes'!$F$2:$EE$2,CT$4,'reporting trappes'!$F10:$EE10)+SUMIF('SPACELOG 5 BP'!$F$2:$EE$2,CT$4,'SPACELOG 5 BP'!$F10:$EE10)+SUMIF('SPACELOG 6 BP'!$F$2:$EE$2,CT$4,'SPACELOG 6 BP'!$F10:$EE10)+SUMIF('SPACELOG 7 BP'!$F$2:$EE$2,CT$4,'SPACELOG 7 BP'!$F10:$EE10)+SUMIF('SPACELOG 8 BP'!$F$2:$EE$2,CT$4,'SPACELOG 8 BP'!$F10:$EE10)+SUMIF('SPACELOG 9 BP'!$F$2:$EE$2,CT$4,'SPACELOG 9 BP'!$F10:$EE10)+SUMIF('SPACELOG 10 BP'!$F$2:$EE$2,CT$4,'SPACELOG 10 BP'!$F10:$EE10)+SUMIF('SPACELOG 11 BP'!$F$2:$EE$2,CT$4,'SPACELOG 11 BP'!$F10:$EE10)+SUMIF('SPACELOG 12 BP'!$F$2:$EE$2,CT$4,'SPACELOG 12 BP'!$F10:$EE10)</f>
        <v>4650</v>
      </c>
      <c r="CU10" s="33">
        <f>SUMIF('reporting montigny'!$F$2:$EE$2,CU$4,'reporting montigny'!$F10:$EE10)+SUMIF('reporting boissy'!$F$2:$EE$2,CU$4,'reporting boissy'!$F10:$EE10)+SUMIF('reporting moussy'!$F$2:$EE$2,CU$4,'reporting moussy'!$F10:$EE10)+SUMIF('reporting trappes'!$F$2:$EE$2,CU$4,'reporting trappes'!$F10:$EE10)+SUMIF('SPACELOG 5 BP'!$F$2:$EE$2,CU$4,'SPACELOG 5 BP'!$F10:$EE10)+SUMIF('SPACELOG 6 BP'!$F$2:$EE$2,CU$4,'SPACELOG 6 BP'!$F10:$EE10)+SUMIF('SPACELOG 7 BP'!$F$2:$EE$2,CU$4,'SPACELOG 7 BP'!$F10:$EE10)+SUMIF('SPACELOG 8 BP'!$F$2:$EE$2,CU$4,'SPACELOG 8 BP'!$F10:$EE10)+SUMIF('SPACELOG 9 BP'!$F$2:$EE$2,CU$4,'SPACELOG 9 BP'!$F10:$EE10)+SUMIF('SPACELOG 10 BP'!$F$2:$EE$2,CU$4,'SPACELOG 10 BP'!$F10:$EE10)+SUMIF('SPACELOG 11 BP'!$F$2:$EE$2,CU$4,'SPACELOG 11 BP'!$F10:$EE10)+SUMIF('SPACELOG 12 BP'!$F$2:$EE$2,CU$4,'SPACELOG 12 BP'!$F10:$EE10)</f>
        <v>4650</v>
      </c>
      <c r="CV10" s="33">
        <f>SUMIF('reporting montigny'!$F$2:$EE$2,CV$4,'reporting montigny'!$F10:$EE10)+SUMIF('reporting boissy'!$F$2:$EE$2,CV$4,'reporting boissy'!$F10:$EE10)+SUMIF('reporting moussy'!$F$2:$EE$2,CV$4,'reporting moussy'!$F10:$EE10)+SUMIF('reporting trappes'!$F$2:$EE$2,CV$4,'reporting trappes'!$F10:$EE10)+SUMIF('SPACELOG 5 BP'!$F$2:$EE$2,CV$4,'SPACELOG 5 BP'!$F10:$EE10)+SUMIF('SPACELOG 6 BP'!$F$2:$EE$2,CV$4,'SPACELOG 6 BP'!$F10:$EE10)+SUMIF('SPACELOG 7 BP'!$F$2:$EE$2,CV$4,'SPACELOG 7 BP'!$F10:$EE10)+SUMIF('SPACELOG 8 BP'!$F$2:$EE$2,CV$4,'SPACELOG 8 BP'!$F10:$EE10)+SUMIF('SPACELOG 9 BP'!$F$2:$EE$2,CV$4,'SPACELOG 9 BP'!$F10:$EE10)+SUMIF('SPACELOG 10 BP'!$F$2:$EE$2,CV$4,'SPACELOG 10 BP'!$F10:$EE10)+SUMIF('SPACELOG 11 BP'!$F$2:$EE$2,CV$4,'SPACELOG 11 BP'!$F10:$EE10)+SUMIF('SPACELOG 12 BP'!$F$2:$EE$2,CV$4,'SPACELOG 12 BP'!$F10:$EE10)</f>
        <v>4650</v>
      </c>
      <c r="CW10" s="33">
        <f>SUMIF('reporting montigny'!$F$2:$EE$2,CW$4,'reporting montigny'!$F10:$EE10)+SUMIF('reporting boissy'!$F$2:$EE$2,CW$4,'reporting boissy'!$F10:$EE10)+SUMIF('reporting moussy'!$F$2:$EE$2,CW$4,'reporting moussy'!$F10:$EE10)+SUMIF('reporting trappes'!$F$2:$EE$2,CW$4,'reporting trappes'!$F10:$EE10)+SUMIF('SPACELOG 5 BP'!$F$2:$EE$2,CW$4,'SPACELOG 5 BP'!$F10:$EE10)+SUMIF('SPACELOG 6 BP'!$F$2:$EE$2,CW$4,'SPACELOG 6 BP'!$F10:$EE10)+SUMIF('SPACELOG 7 BP'!$F$2:$EE$2,CW$4,'SPACELOG 7 BP'!$F10:$EE10)+SUMIF('SPACELOG 8 BP'!$F$2:$EE$2,CW$4,'SPACELOG 8 BP'!$F10:$EE10)+SUMIF('SPACELOG 9 BP'!$F$2:$EE$2,CW$4,'SPACELOG 9 BP'!$F10:$EE10)+SUMIF('SPACELOG 10 BP'!$F$2:$EE$2,CW$4,'SPACELOG 10 BP'!$F10:$EE10)+SUMIF('SPACELOG 11 BP'!$F$2:$EE$2,CW$4,'SPACELOG 11 BP'!$F10:$EE10)+SUMIF('SPACELOG 12 BP'!$F$2:$EE$2,CW$4,'SPACELOG 12 BP'!$F10:$EE10)</f>
        <v>4650</v>
      </c>
      <c r="CX10" s="33">
        <f>SUMIF('reporting montigny'!$F$2:$EE$2,CX$4,'reporting montigny'!$F10:$EE10)+SUMIF('reporting boissy'!$F$2:$EE$2,CX$4,'reporting boissy'!$F10:$EE10)+SUMIF('reporting moussy'!$F$2:$EE$2,CX$4,'reporting moussy'!$F10:$EE10)+SUMIF('reporting trappes'!$F$2:$EE$2,CX$4,'reporting trappes'!$F10:$EE10)+SUMIF('SPACELOG 5 BP'!$F$2:$EE$2,CX$4,'SPACELOG 5 BP'!$F10:$EE10)+SUMIF('SPACELOG 6 BP'!$F$2:$EE$2,CX$4,'SPACELOG 6 BP'!$F10:$EE10)+SUMIF('SPACELOG 7 BP'!$F$2:$EE$2,CX$4,'SPACELOG 7 BP'!$F10:$EE10)+SUMIF('SPACELOG 8 BP'!$F$2:$EE$2,CX$4,'SPACELOG 8 BP'!$F10:$EE10)+SUMIF('SPACELOG 9 BP'!$F$2:$EE$2,CX$4,'SPACELOG 9 BP'!$F10:$EE10)+SUMIF('SPACELOG 10 BP'!$F$2:$EE$2,CX$4,'SPACELOG 10 BP'!$F10:$EE10)+SUMIF('SPACELOG 11 BP'!$F$2:$EE$2,CX$4,'SPACELOG 11 BP'!$F10:$EE10)+SUMIF('SPACELOG 12 BP'!$F$2:$EE$2,CX$4,'SPACELOG 12 BP'!$F10:$EE10)</f>
        <v>4650</v>
      </c>
      <c r="CY10" s="33">
        <f>SUMIF('reporting montigny'!$F$2:$EE$2,CY$4,'reporting montigny'!$F10:$EE10)+SUMIF('reporting boissy'!$F$2:$EE$2,CY$4,'reporting boissy'!$F10:$EE10)+SUMIF('reporting moussy'!$F$2:$EE$2,CY$4,'reporting moussy'!$F10:$EE10)+SUMIF('reporting trappes'!$F$2:$EE$2,CY$4,'reporting trappes'!$F10:$EE10)+SUMIF('SPACELOG 5 BP'!$F$2:$EE$2,CY$4,'SPACELOG 5 BP'!$F10:$EE10)+SUMIF('SPACELOG 6 BP'!$F$2:$EE$2,CY$4,'SPACELOG 6 BP'!$F10:$EE10)+SUMIF('SPACELOG 7 BP'!$F$2:$EE$2,CY$4,'SPACELOG 7 BP'!$F10:$EE10)+SUMIF('SPACELOG 8 BP'!$F$2:$EE$2,CY$4,'SPACELOG 8 BP'!$F10:$EE10)+SUMIF('SPACELOG 9 BP'!$F$2:$EE$2,CY$4,'SPACELOG 9 BP'!$F10:$EE10)+SUMIF('SPACELOG 10 BP'!$F$2:$EE$2,CY$4,'SPACELOG 10 BP'!$F10:$EE10)+SUMIF('SPACELOG 11 BP'!$F$2:$EE$2,CY$4,'SPACELOG 11 BP'!$F10:$EE10)+SUMIF('SPACELOG 12 BP'!$F$2:$EE$2,CY$4,'SPACELOG 12 BP'!$F10:$EE10)</f>
        <v>4650</v>
      </c>
      <c r="CZ10" s="33">
        <f>SUMIF('reporting montigny'!$F$2:$EE$2,CZ$4,'reporting montigny'!$F10:$EE10)+SUMIF('reporting boissy'!$F$2:$EE$2,CZ$4,'reporting boissy'!$F10:$EE10)+SUMIF('reporting moussy'!$F$2:$EE$2,CZ$4,'reporting moussy'!$F10:$EE10)+SUMIF('reporting trappes'!$F$2:$EE$2,CZ$4,'reporting trappes'!$F10:$EE10)+SUMIF('SPACELOG 5 BP'!$F$2:$EE$2,CZ$4,'SPACELOG 5 BP'!$F10:$EE10)+SUMIF('SPACELOG 6 BP'!$F$2:$EE$2,CZ$4,'SPACELOG 6 BP'!$F10:$EE10)+SUMIF('SPACELOG 7 BP'!$F$2:$EE$2,CZ$4,'SPACELOG 7 BP'!$F10:$EE10)+SUMIF('SPACELOG 8 BP'!$F$2:$EE$2,CZ$4,'SPACELOG 8 BP'!$F10:$EE10)+SUMIF('SPACELOG 9 BP'!$F$2:$EE$2,CZ$4,'SPACELOG 9 BP'!$F10:$EE10)+SUMIF('SPACELOG 10 BP'!$F$2:$EE$2,CZ$4,'SPACELOG 10 BP'!$F10:$EE10)+SUMIF('SPACELOG 11 BP'!$F$2:$EE$2,CZ$4,'SPACELOG 11 BP'!$F10:$EE10)+SUMIF('SPACELOG 12 BP'!$F$2:$EE$2,CZ$4,'SPACELOG 12 BP'!$F10:$EE10)</f>
        <v>4650</v>
      </c>
      <c r="DA10" s="33">
        <f>SUMIF('reporting montigny'!$F$2:$EE$2,DA$4,'reporting montigny'!$F10:$EE10)+SUMIF('reporting boissy'!$F$2:$EE$2,DA$4,'reporting boissy'!$F10:$EE10)+SUMIF('reporting moussy'!$F$2:$EE$2,DA$4,'reporting moussy'!$F10:$EE10)+SUMIF('reporting trappes'!$F$2:$EE$2,DA$4,'reporting trappes'!$F10:$EE10)+SUMIF('SPACELOG 5 BP'!$F$2:$EE$2,DA$4,'SPACELOG 5 BP'!$F10:$EE10)+SUMIF('SPACELOG 6 BP'!$F$2:$EE$2,DA$4,'SPACELOG 6 BP'!$F10:$EE10)+SUMIF('SPACELOG 7 BP'!$F$2:$EE$2,DA$4,'SPACELOG 7 BP'!$F10:$EE10)+SUMIF('SPACELOG 8 BP'!$F$2:$EE$2,DA$4,'SPACELOG 8 BP'!$F10:$EE10)+SUMIF('SPACELOG 9 BP'!$F$2:$EE$2,DA$4,'SPACELOG 9 BP'!$F10:$EE10)+SUMIF('SPACELOG 10 BP'!$F$2:$EE$2,DA$4,'SPACELOG 10 BP'!$F10:$EE10)+SUMIF('SPACELOG 11 BP'!$F$2:$EE$2,DA$4,'SPACELOG 11 BP'!$F10:$EE10)+SUMIF('SPACELOG 12 BP'!$F$2:$EE$2,DA$4,'SPACELOG 12 BP'!$F10:$EE10)</f>
        <v>4650</v>
      </c>
      <c r="DB10" s="33">
        <f>SUMIF('reporting montigny'!$F$2:$EE$2,DB$4,'reporting montigny'!$F10:$EE10)+SUMIF('reporting boissy'!$F$2:$EE$2,DB$4,'reporting boissy'!$F10:$EE10)+SUMIF('reporting moussy'!$F$2:$EE$2,DB$4,'reporting moussy'!$F10:$EE10)+SUMIF('reporting trappes'!$F$2:$EE$2,DB$4,'reporting trappes'!$F10:$EE10)+SUMIF('SPACELOG 5 BP'!$F$2:$EE$2,DB$4,'SPACELOG 5 BP'!$F10:$EE10)+SUMIF('SPACELOG 6 BP'!$F$2:$EE$2,DB$4,'SPACELOG 6 BP'!$F10:$EE10)+SUMIF('SPACELOG 7 BP'!$F$2:$EE$2,DB$4,'SPACELOG 7 BP'!$F10:$EE10)+SUMIF('SPACELOG 8 BP'!$F$2:$EE$2,DB$4,'SPACELOG 8 BP'!$F10:$EE10)+SUMIF('SPACELOG 9 BP'!$F$2:$EE$2,DB$4,'SPACELOG 9 BP'!$F10:$EE10)+SUMIF('SPACELOG 10 BP'!$F$2:$EE$2,DB$4,'SPACELOG 10 BP'!$F10:$EE10)+SUMIF('SPACELOG 11 BP'!$F$2:$EE$2,DB$4,'SPACELOG 11 BP'!$F10:$EE10)+SUMIF('SPACELOG 12 BP'!$F$2:$EE$2,DB$4,'SPACELOG 12 BP'!$F10:$EE10)</f>
        <v>4650</v>
      </c>
      <c r="DC10" s="33">
        <f>SUMIF('reporting montigny'!$F$2:$EE$2,DC$4,'reporting montigny'!$F10:$EE10)+SUMIF('reporting boissy'!$F$2:$EE$2,DC$4,'reporting boissy'!$F10:$EE10)+SUMIF('reporting moussy'!$F$2:$EE$2,DC$4,'reporting moussy'!$F10:$EE10)+SUMIF('reporting trappes'!$F$2:$EE$2,DC$4,'reporting trappes'!$F10:$EE10)+SUMIF('SPACELOG 5 BP'!$F$2:$EE$2,DC$4,'SPACELOG 5 BP'!$F10:$EE10)+SUMIF('SPACELOG 6 BP'!$F$2:$EE$2,DC$4,'SPACELOG 6 BP'!$F10:$EE10)+SUMIF('SPACELOG 7 BP'!$F$2:$EE$2,DC$4,'SPACELOG 7 BP'!$F10:$EE10)+SUMIF('SPACELOG 8 BP'!$F$2:$EE$2,DC$4,'SPACELOG 8 BP'!$F10:$EE10)+SUMIF('SPACELOG 9 BP'!$F$2:$EE$2,DC$4,'SPACELOG 9 BP'!$F10:$EE10)+SUMIF('SPACELOG 10 BP'!$F$2:$EE$2,DC$4,'SPACELOG 10 BP'!$F10:$EE10)+SUMIF('SPACELOG 11 BP'!$F$2:$EE$2,DC$4,'SPACELOG 11 BP'!$F10:$EE10)+SUMIF('SPACELOG 12 BP'!$F$2:$EE$2,DC$4,'SPACELOG 12 BP'!$F10:$EE10)</f>
        <v>4650</v>
      </c>
      <c r="DD10" s="33">
        <f>SUMIF('reporting montigny'!$F$2:$EE$2,DD$4,'reporting montigny'!$F10:$EE10)+SUMIF('reporting boissy'!$F$2:$EE$2,DD$4,'reporting boissy'!$F10:$EE10)+SUMIF('reporting moussy'!$F$2:$EE$2,DD$4,'reporting moussy'!$F10:$EE10)+SUMIF('reporting trappes'!$F$2:$EE$2,DD$4,'reporting trappes'!$F10:$EE10)+SUMIF('SPACELOG 5 BP'!$F$2:$EE$2,DD$4,'SPACELOG 5 BP'!$F10:$EE10)+SUMIF('SPACELOG 6 BP'!$F$2:$EE$2,DD$4,'SPACELOG 6 BP'!$F10:$EE10)+SUMIF('SPACELOG 7 BP'!$F$2:$EE$2,DD$4,'SPACELOG 7 BP'!$F10:$EE10)+SUMIF('SPACELOG 8 BP'!$F$2:$EE$2,DD$4,'SPACELOG 8 BP'!$F10:$EE10)+SUMIF('SPACELOG 9 BP'!$F$2:$EE$2,DD$4,'SPACELOG 9 BP'!$F10:$EE10)+SUMIF('SPACELOG 10 BP'!$F$2:$EE$2,DD$4,'SPACELOG 10 BP'!$F10:$EE10)+SUMIF('SPACELOG 11 BP'!$F$2:$EE$2,DD$4,'SPACELOG 11 BP'!$F10:$EE10)+SUMIF('SPACELOG 12 BP'!$F$2:$EE$2,DD$4,'SPACELOG 12 BP'!$F10:$EE10)</f>
        <v>4650</v>
      </c>
      <c r="DE10" s="393">
        <f t="shared" si="121"/>
        <v>55800</v>
      </c>
      <c r="DF10" s="33">
        <f>SUMIF('reporting montigny'!$F$2:$EE$2,DF$4,'reporting montigny'!$F10:$EE10)+SUMIF('reporting boissy'!$F$2:$EE$2,DF$4,'reporting boissy'!$F10:$EE10)+SUMIF('reporting moussy'!$F$2:$EE$2,DF$4,'reporting moussy'!$F10:$EE10)+SUMIF('reporting trappes'!$F$2:$EE$2,DF$4,'reporting trappes'!$F10:$EE10)+SUMIF('SPACELOG 5 BP'!$F$2:$EE$2,DF$4,'SPACELOG 5 BP'!$F10:$EE10)+SUMIF('SPACELOG 6 BP'!$F$2:$EE$2,DF$4,'SPACELOG 6 BP'!$F10:$EE10)+SUMIF('SPACELOG 7 BP'!$F$2:$EE$2,DF$4,'SPACELOG 7 BP'!$F10:$EE10)+SUMIF('SPACELOG 8 BP'!$F$2:$EE$2,DF$4,'SPACELOG 8 BP'!$F10:$EE10)+SUMIF('SPACELOG 9 BP'!$F$2:$EE$2,DF$4,'SPACELOG 9 BP'!$F10:$EE10)+SUMIF('SPACELOG 10 BP'!$F$2:$EE$2,DF$4,'SPACELOG 10 BP'!$F10:$EE10)+SUMIF('SPACELOG 11 BP'!$F$2:$EE$2,DF$4,'SPACELOG 11 BP'!$F10:$EE10)+SUMIF('SPACELOG 12 BP'!$F$2:$EE$2,DF$4,'SPACELOG 12 BP'!$F10:$EE10)</f>
        <v>4650</v>
      </c>
      <c r="DG10" s="33">
        <f>SUMIF('reporting montigny'!$F$2:$EE$2,DG$4,'reporting montigny'!$F10:$EE10)+SUMIF('reporting boissy'!$F$2:$EE$2,DG$4,'reporting boissy'!$F10:$EE10)+SUMIF('reporting moussy'!$F$2:$EE$2,DG$4,'reporting moussy'!$F10:$EE10)+SUMIF('reporting trappes'!$F$2:$EE$2,DG$4,'reporting trappes'!$F10:$EE10)+SUMIF('SPACELOG 5 BP'!$F$2:$EE$2,DG$4,'SPACELOG 5 BP'!$F10:$EE10)+SUMIF('SPACELOG 6 BP'!$F$2:$EE$2,DG$4,'SPACELOG 6 BP'!$F10:$EE10)+SUMIF('SPACELOG 7 BP'!$F$2:$EE$2,DG$4,'SPACELOG 7 BP'!$F10:$EE10)+SUMIF('SPACELOG 8 BP'!$F$2:$EE$2,DG$4,'SPACELOG 8 BP'!$F10:$EE10)+SUMIF('SPACELOG 9 BP'!$F$2:$EE$2,DG$4,'SPACELOG 9 BP'!$F10:$EE10)+SUMIF('SPACELOG 10 BP'!$F$2:$EE$2,DG$4,'SPACELOG 10 BP'!$F10:$EE10)+SUMIF('SPACELOG 11 BP'!$F$2:$EE$2,DG$4,'SPACELOG 11 BP'!$F10:$EE10)+SUMIF('SPACELOG 12 BP'!$F$2:$EE$2,DG$4,'SPACELOG 12 BP'!$F10:$EE10)</f>
        <v>4650</v>
      </c>
      <c r="DH10" s="33">
        <f>SUMIF('reporting montigny'!$F$2:$EE$2,DH$4,'reporting montigny'!$F10:$EE10)+SUMIF('reporting boissy'!$F$2:$EE$2,DH$4,'reporting boissy'!$F10:$EE10)+SUMIF('reporting moussy'!$F$2:$EE$2,DH$4,'reporting moussy'!$F10:$EE10)+SUMIF('reporting trappes'!$F$2:$EE$2,DH$4,'reporting trappes'!$F10:$EE10)+SUMIF('SPACELOG 5 BP'!$F$2:$EE$2,DH$4,'SPACELOG 5 BP'!$F10:$EE10)+SUMIF('SPACELOG 6 BP'!$F$2:$EE$2,DH$4,'SPACELOG 6 BP'!$F10:$EE10)+SUMIF('SPACELOG 7 BP'!$F$2:$EE$2,DH$4,'SPACELOG 7 BP'!$F10:$EE10)+SUMIF('SPACELOG 8 BP'!$F$2:$EE$2,DH$4,'SPACELOG 8 BP'!$F10:$EE10)+SUMIF('SPACELOG 9 BP'!$F$2:$EE$2,DH$4,'SPACELOG 9 BP'!$F10:$EE10)+SUMIF('SPACELOG 10 BP'!$F$2:$EE$2,DH$4,'SPACELOG 10 BP'!$F10:$EE10)+SUMIF('SPACELOG 11 BP'!$F$2:$EE$2,DH$4,'SPACELOG 11 BP'!$F10:$EE10)+SUMIF('SPACELOG 12 BP'!$F$2:$EE$2,DH$4,'SPACELOG 12 BP'!$F10:$EE10)</f>
        <v>4650</v>
      </c>
      <c r="DI10" s="33">
        <f>SUMIF('reporting montigny'!$F$2:$EE$2,DI$4,'reporting montigny'!$F10:$EE10)+SUMIF('reporting boissy'!$F$2:$EE$2,DI$4,'reporting boissy'!$F10:$EE10)+SUMIF('reporting moussy'!$F$2:$EE$2,DI$4,'reporting moussy'!$F10:$EE10)+SUMIF('reporting trappes'!$F$2:$EE$2,DI$4,'reporting trappes'!$F10:$EE10)+SUMIF('SPACELOG 5 BP'!$F$2:$EE$2,DI$4,'SPACELOG 5 BP'!$F10:$EE10)+SUMIF('SPACELOG 6 BP'!$F$2:$EE$2,DI$4,'SPACELOG 6 BP'!$F10:$EE10)+SUMIF('SPACELOG 7 BP'!$F$2:$EE$2,DI$4,'SPACELOG 7 BP'!$F10:$EE10)+SUMIF('SPACELOG 8 BP'!$F$2:$EE$2,DI$4,'SPACELOG 8 BP'!$F10:$EE10)+SUMIF('SPACELOG 9 BP'!$F$2:$EE$2,DI$4,'SPACELOG 9 BP'!$F10:$EE10)+SUMIF('SPACELOG 10 BP'!$F$2:$EE$2,DI$4,'SPACELOG 10 BP'!$F10:$EE10)+SUMIF('SPACELOG 11 BP'!$F$2:$EE$2,DI$4,'SPACELOG 11 BP'!$F10:$EE10)+SUMIF('SPACELOG 12 BP'!$F$2:$EE$2,DI$4,'SPACELOG 12 BP'!$F10:$EE10)</f>
        <v>4650</v>
      </c>
      <c r="DJ10" s="33">
        <f>SUMIF('reporting montigny'!$F$2:$EE$2,DJ$4,'reporting montigny'!$F10:$EE10)+SUMIF('reporting boissy'!$F$2:$EE$2,DJ$4,'reporting boissy'!$F10:$EE10)+SUMIF('reporting moussy'!$F$2:$EE$2,DJ$4,'reporting moussy'!$F10:$EE10)+SUMIF('reporting trappes'!$F$2:$EE$2,DJ$4,'reporting trappes'!$F10:$EE10)+SUMIF('SPACELOG 5 BP'!$F$2:$EE$2,DJ$4,'SPACELOG 5 BP'!$F10:$EE10)+SUMIF('SPACELOG 6 BP'!$F$2:$EE$2,DJ$4,'SPACELOG 6 BP'!$F10:$EE10)+SUMIF('SPACELOG 7 BP'!$F$2:$EE$2,DJ$4,'SPACELOG 7 BP'!$F10:$EE10)+SUMIF('SPACELOG 8 BP'!$F$2:$EE$2,DJ$4,'SPACELOG 8 BP'!$F10:$EE10)+SUMIF('SPACELOG 9 BP'!$F$2:$EE$2,DJ$4,'SPACELOG 9 BP'!$F10:$EE10)+SUMIF('SPACELOG 10 BP'!$F$2:$EE$2,DJ$4,'SPACELOG 10 BP'!$F10:$EE10)+SUMIF('SPACELOG 11 BP'!$F$2:$EE$2,DJ$4,'SPACELOG 11 BP'!$F10:$EE10)+SUMIF('SPACELOG 12 BP'!$F$2:$EE$2,DJ$4,'SPACELOG 12 BP'!$F10:$EE10)</f>
        <v>4650</v>
      </c>
      <c r="DK10" s="33">
        <f>SUMIF('reporting montigny'!$F$2:$EE$2,DK$4,'reporting montigny'!$F10:$EE10)+SUMIF('reporting boissy'!$F$2:$EE$2,DK$4,'reporting boissy'!$F10:$EE10)+SUMIF('reporting moussy'!$F$2:$EE$2,DK$4,'reporting moussy'!$F10:$EE10)+SUMIF('reporting trappes'!$F$2:$EE$2,DK$4,'reporting trappes'!$F10:$EE10)+SUMIF('SPACELOG 5 BP'!$F$2:$EE$2,DK$4,'SPACELOG 5 BP'!$F10:$EE10)+SUMIF('SPACELOG 6 BP'!$F$2:$EE$2,DK$4,'SPACELOG 6 BP'!$F10:$EE10)+SUMIF('SPACELOG 7 BP'!$F$2:$EE$2,DK$4,'SPACELOG 7 BP'!$F10:$EE10)+SUMIF('SPACELOG 8 BP'!$F$2:$EE$2,DK$4,'SPACELOG 8 BP'!$F10:$EE10)+SUMIF('SPACELOG 9 BP'!$F$2:$EE$2,DK$4,'SPACELOG 9 BP'!$F10:$EE10)+SUMIF('SPACELOG 10 BP'!$F$2:$EE$2,DK$4,'SPACELOG 10 BP'!$F10:$EE10)+SUMIF('SPACELOG 11 BP'!$F$2:$EE$2,DK$4,'SPACELOG 11 BP'!$F10:$EE10)+SUMIF('SPACELOG 12 BP'!$F$2:$EE$2,DK$4,'SPACELOG 12 BP'!$F10:$EE10)</f>
        <v>4650</v>
      </c>
      <c r="DL10" s="33">
        <f>SUMIF('reporting montigny'!$F$2:$EE$2,DL$4,'reporting montigny'!$F10:$EE10)+SUMIF('reporting boissy'!$F$2:$EE$2,DL$4,'reporting boissy'!$F10:$EE10)+SUMIF('reporting moussy'!$F$2:$EE$2,DL$4,'reporting moussy'!$F10:$EE10)+SUMIF('reporting trappes'!$F$2:$EE$2,DL$4,'reporting trappes'!$F10:$EE10)+SUMIF('SPACELOG 5 BP'!$F$2:$EE$2,DL$4,'SPACELOG 5 BP'!$F10:$EE10)+SUMIF('SPACELOG 6 BP'!$F$2:$EE$2,DL$4,'SPACELOG 6 BP'!$F10:$EE10)+SUMIF('SPACELOG 7 BP'!$F$2:$EE$2,DL$4,'SPACELOG 7 BP'!$F10:$EE10)+SUMIF('SPACELOG 8 BP'!$F$2:$EE$2,DL$4,'SPACELOG 8 BP'!$F10:$EE10)+SUMIF('SPACELOG 9 BP'!$F$2:$EE$2,DL$4,'SPACELOG 9 BP'!$F10:$EE10)+SUMIF('SPACELOG 10 BP'!$F$2:$EE$2,DL$4,'SPACELOG 10 BP'!$F10:$EE10)+SUMIF('SPACELOG 11 BP'!$F$2:$EE$2,DL$4,'SPACELOG 11 BP'!$F10:$EE10)+SUMIF('SPACELOG 12 BP'!$F$2:$EE$2,DL$4,'SPACELOG 12 BP'!$F10:$EE10)</f>
        <v>4650</v>
      </c>
      <c r="DM10" s="33">
        <f>SUMIF('reporting montigny'!$F$2:$EE$2,DM$4,'reporting montigny'!$F10:$EE10)+SUMIF('reporting boissy'!$F$2:$EE$2,DM$4,'reporting boissy'!$F10:$EE10)+SUMIF('reporting moussy'!$F$2:$EE$2,DM$4,'reporting moussy'!$F10:$EE10)+SUMIF('reporting trappes'!$F$2:$EE$2,DM$4,'reporting trappes'!$F10:$EE10)+SUMIF('SPACELOG 5 BP'!$F$2:$EE$2,DM$4,'SPACELOG 5 BP'!$F10:$EE10)+SUMIF('SPACELOG 6 BP'!$F$2:$EE$2,DM$4,'SPACELOG 6 BP'!$F10:$EE10)+SUMIF('SPACELOG 7 BP'!$F$2:$EE$2,DM$4,'SPACELOG 7 BP'!$F10:$EE10)+SUMIF('SPACELOG 8 BP'!$F$2:$EE$2,DM$4,'SPACELOG 8 BP'!$F10:$EE10)+SUMIF('SPACELOG 9 BP'!$F$2:$EE$2,DM$4,'SPACELOG 9 BP'!$F10:$EE10)+SUMIF('SPACELOG 10 BP'!$F$2:$EE$2,DM$4,'SPACELOG 10 BP'!$F10:$EE10)+SUMIF('SPACELOG 11 BP'!$F$2:$EE$2,DM$4,'SPACELOG 11 BP'!$F10:$EE10)+SUMIF('SPACELOG 12 BP'!$F$2:$EE$2,DM$4,'SPACELOG 12 BP'!$F10:$EE10)</f>
        <v>4650</v>
      </c>
      <c r="DN10" s="33">
        <f>SUMIF('reporting montigny'!$F$2:$EE$2,DN$4,'reporting montigny'!$F10:$EE10)+SUMIF('reporting boissy'!$F$2:$EE$2,DN$4,'reporting boissy'!$F10:$EE10)+SUMIF('reporting moussy'!$F$2:$EE$2,DN$4,'reporting moussy'!$F10:$EE10)+SUMIF('reporting trappes'!$F$2:$EE$2,DN$4,'reporting trappes'!$F10:$EE10)+SUMIF('SPACELOG 5 BP'!$F$2:$EE$2,DN$4,'SPACELOG 5 BP'!$F10:$EE10)+SUMIF('SPACELOG 6 BP'!$F$2:$EE$2,DN$4,'SPACELOG 6 BP'!$F10:$EE10)+SUMIF('SPACELOG 7 BP'!$F$2:$EE$2,DN$4,'SPACELOG 7 BP'!$F10:$EE10)+SUMIF('SPACELOG 8 BP'!$F$2:$EE$2,DN$4,'SPACELOG 8 BP'!$F10:$EE10)+SUMIF('SPACELOG 9 BP'!$F$2:$EE$2,DN$4,'SPACELOG 9 BP'!$F10:$EE10)+SUMIF('SPACELOG 10 BP'!$F$2:$EE$2,DN$4,'SPACELOG 10 BP'!$F10:$EE10)+SUMIF('SPACELOG 11 BP'!$F$2:$EE$2,DN$4,'SPACELOG 11 BP'!$F10:$EE10)+SUMIF('SPACELOG 12 BP'!$F$2:$EE$2,DN$4,'SPACELOG 12 BP'!$F10:$EE10)</f>
        <v>4650</v>
      </c>
      <c r="DO10" s="33">
        <f>SUMIF('reporting montigny'!$F$2:$EE$2,DO$4,'reporting montigny'!$F10:$EE10)+SUMIF('reporting boissy'!$F$2:$EE$2,DO$4,'reporting boissy'!$F10:$EE10)+SUMIF('reporting moussy'!$F$2:$EE$2,DO$4,'reporting moussy'!$F10:$EE10)+SUMIF('reporting trappes'!$F$2:$EE$2,DO$4,'reporting trappes'!$F10:$EE10)+SUMIF('SPACELOG 5 BP'!$F$2:$EE$2,DO$4,'SPACELOG 5 BP'!$F10:$EE10)+SUMIF('SPACELOG 6 BP'!$F$2:$EE$2,DO$4,'SPACELOG 6 BP'!$F10:$EE10)+SUMIF('SPACELOG 7 BP'!$F$2:$EE$2,DO$4,'SPACELOG 7 BP'!$F10:$EE10)+SUMIF('SPACELOG 8 BP'!$F$2:$EE$2,DO$4,'SPACELOG 8 BP'!$F10:$EE10)+SUMIF('SPACELOG 9 BP'!$F$2:$EE$2,DO$4,'SPACELOG 9 BP'!$F10:$EE10)+SUMIF('SPACELOG 10 BP'!$F$2:$EE$2,DO$4,'SPACELOG 10 BP'!$F10:$EE10)+SUMIF('SPACELOG 11 BP'!$F$2:$EE$2,DO$4,'SPACELOG 11 BP'!$F10:$EE10)+SUMIF('SPACELOG 12 BP'!$F$2:$EE$2,DO$4,'SPACELOG 12 BP'!$F10:$EE10)</f>
        <v>4650</v>
      </c>
      <c r="DP10" s="33">
        <f>SUMIF('reporting montigny'!$F$2:$EE$2,DP$4,'reporting montigny'!$F10:$EE10)+SUMIF('reporting boissy'!$F$2:$EE$2,DP$4,'reporting boissy'!$F10:$EE10)+SUMIF('reporting moussy'!$F$2:$EE$2,DP$4,'reporting moussy'!$F10:$EE10)+SUMIF('reporting trappes'!$F$2:$EE$2,DP$4,'reporting trappes'!$F10:$EE10)+SUMIF('SPACELOG 5 BP'!$F$2:$EE$2,DP$4,'SPACELOG 5 BP'!$F10:$EE10)+SUMIF('SPACELOG 6 BP'!$F$2:$EE$2,DP$4,'SPACELOG 6 BP'!$F10:$EE10)+SUMIF('SPACELOG 7 BP'!$F$2:$EE$2,DP$4,'SPACELOG 7 BP'!$F10:$EE10)+SUMIF('SPACELOG 8 BP'!$F$2:$EE$2,DP$4,'SPACELOG 8 BP'!$F10:$EE10)+SUMIF('SPACELOG 9 BP'!$F$2:$EE$2,DP$4,'SPACELOG 9 BP'!$F10:$EE10)+SUMIF('SPACELOG 10 BP'!$F$2:$EE$2,DP$4,'SPACELOG 10 BP'!$F10:$EE10)+SUMIF('SPACELOG 11 BP'!$F$2:$EE$2,DP$4,'SPACELOG 11 BP'!$F10:$EE10)+SUMIF('SPACELOG 12 BP'!$F$2:$EE$2,DP$4,'SPACELOG 12 BP'!$F10:$EE10)</f>
        <v>4650</v>
      </c>
      <c r="DQ10" s="33">
        <f>SUMIF('reporting montigny'!$F$2:$EE$2,DQ$4,'reporting montigny'!$F10:$EE10)+SUMIF('reporting boissy'!$F$2:$EE$2,DQ$4,'reporting boissy'!$F10:$EE10)+SUMIF('reporting moussy'!$F$2:$EE$2,DQ$4,'reporting moussy'!$F10:$EE10)+SUMIF('reporting trappes'!$F$2:$EE$2,DQ$4,'reporting trappes'!$F10:$EE10)+SUMIF('SPACELOG 5 BP'!$F$2:$EE$2,DQ$4,'SPACELOG 5 BP'!$F10:$EE10)+SUMIF('SPACELOG 6 BP'!$F$2:$EE$2,DQ$4,'SPACELOG 6 BP'!$F10:$EE10)+SUMIF('SPACELOG 7 BP'!$F$2:$EE$2,DQ$4,'SPACELOG 7 BP'!$F10:$EE10)+SUMIF('SPACELOG 8 BP'!$F$2:$EE$2,DQ$4,'SPACELOG 8 BP'!$F10:$EE10)+SUMIF('SPACELOG 9 BP'!$F$2:$EE$2,DQ$4,'SPACELOG 9 BP'!$F10:$EE10)+SUMIF('SPACELOG 10 BP'!$F$2:$EE$2,DQ$4,'SPACELOG 10 BP'!$F10:$EE10)+SUMIF('SPACELOG 11 BP'!$F$2:$EE$2,DQ$4,'SPACELOG 11 BP'!$F10:$EE10)+SUMIF('SPACELOG 12 BP'!$F$2:$EE$2,DQ$4,'SPACELOG 12 BP'!$F10:$EE10)</f>
        <v>4650</v>
      </c>
      <c r="DR10" s="393">
        <f t="shared" si="122"/>
        <v>55800</v>
      </c>
    </row>
    <row r="11" spans="1:122" x14ac:dyDescent="0.2">
      <c r="A11" s="11"/>
      <c r="B11" s="436" t="s">
        <v>32</v>
      </c>
      <c r="C11" s="441"/>
      <c r="E11" s="9" t="s">
        <v>20</v>
      </c>
      <c r="F11" s="33">
        <f>SUMIF('reporting montigny'!$F$2:$EE$2,F$4,'reporting montigny'!$F11:$EE11)+SUMIF('reporting boissy'!$F$2:$EE$2,F$4,'reporting boissy'!$F11:$EE11)+SUMIF('reporting moussy'!$F$2:$EE$2,F$4,'reporting moussy'!$F11:$EE11)+SUMIF('reporting trappes'!$F$2:$EE$2,F$4,'reporting trappes'!$F11:$EE11)+SUMIF('SPACELOG 5 BP'!$F$2:$EE$2,F$4,'SPACELOG 5 BP'!$F11:$EE11)+SUMIF('SPACELOG 6 BP'!$F$2:$EE$2,F$4,'SPACELOG 6 BP'!$F11:$EE11)+SUMIF('SPACELOG 7 BP'!$F$2:$EE$2,F$4,'SPACELOG 7 BP'!$F11:$EE11)+SUMIF('SPACELOG 8 BP'!$F$2:$EE$2,F$4,'SPACELOG 8 BP'!$F11:$EE11)+SUMIF('SPACELOG 9 BP'!$F$2:$EE$2,F$4,'SPACELOG 9 BP'!$F11:$EE11)+SUMIF('SPACELOG 10 BP'!$F$2:$EE$2,F$4,'SPACELOG 10 BP'!$F11:$EE11)+SUMIF('SPACELOG 11 BP'!$F$2:$EE$2,F$4,'SPACELOG 11 BP'!$F11:$EE11)+SUMIF('SPACELOG 12 BP'!$F$2:$EE$2,F$4,'SPACELOG 12 BP'!$F11:$EE11)</f>
        <v>1520</v>
      </c>
      <c r="G11" s="33">
        <f>SUMIF('reporting montigny'!$F$2:$EE$2,G$4,'reporting montigny'!$F11:$EE11)+SUMIF('reporting boissy'!$F$2:$EE$2,G$4,'reporting boissy'!$F11:$EE11)+SUMIF('reporting moussy'!$F$2:$EE$2,G$4,'reporting moussy'!$F11:$EE11)+SUMIF('reporting trappes'!$F$2:$EE$2,G$4,'reporting trappes'!$F11:$EE11)+SUMIF('SPACELOG 5 BP'!$F$2:$EE$2,G$4,'SPACELOG 5 BP'!$F11:$EE11)+SUMIF('SPACELOG 6 BP'!$F$2:$EE$2,G$4,'SPACELOG 6 BP'!$F11:$EE11)+SUMIF('SPACELOG 7 BP'!$F$2:$EE$2,G$4,'SPACELOG 7 BP'!$F11:$EE11)+SUMIF('SPACELOG 8 BP'!$F$2:$EE$2,G$4,'SPACELOG 8 BP'!$F11:$EE11)+SUMIF('SPACELOG 9 BP'!$F$2:$EE$2,G$4,'SPACELOG 9 BP'!$F11:$EE11)+SUMIF('SPACELOG 10 BP'!$F$2:$EE$2,G$4,'SPACELOG 10 BP'!$F11:$EE11)+SUMIF('SPACELOG 11 BP'!$F$2:$EE$2,G$4,'SPACELOG 11 BP'!$F11:$EE11)+SUMIF('SPACELOG 12 BP'!$F$2:$EE$2,G$4,'SPACELOG 12 BP'!$F11:$EE11)</f>
        <v>1520</v>
      </c>
      <c r="H11" s="33">
        <f>SUMIF('reporting montigny'!$F$2:$EE$2,H$4,'reporting montigny'!$F11:$EE11)+SUMIF('reporting boissy'!$F$2:$EE$2,H$4,'reporting boissy'!$F11:$EE11)+SUMIF('reporting moussy'!$F$2:$EE$2,H$4,'reporting moussy'!$F11:$EE11)+SUMIF('reporting trappes'!$F$2:$EE$2,H$4,'reporting trappes'!$F11:$EE11)+SUMIF('SPACELOG 5 BP'!$F$2:$EE$2,H$4,'SPACELOG 5 BP'!$F11:$EE11)+SUMIF('SPACELOG 6 BP'!$F$2:$EE$2,H$4,'SPACELOG 6 BP'!$F11:$EE11)+SUMIF('SPACELOG 7 BP'!$F$2:$EE$2,H$4,'SPACELOG 7 BP'!$F11:$EE11)+SUMIF('SPACELOG 8 BP'!$F$2:$EE$2,H$4,'SPACELOG 8 BP'!$F11:$EE11)+SUMIF('SPACELOG 9 BP'!$F$2:$EE$2,H$4,'SPACELOG 9 BP'!$F11:$EE11)+SUMIF('SPACELOG 10 BP'!$F$2:$EE$2,H$4,'SPACELOG 10 BP'!$F11:$EE11)+SUMIF('SPACELOG 11 BP'!$F$2:$EE$2,H$4,'SPACELOG 11 BP'!$F11:$EE11)+SUMIF('SPACELOG 12 BP'!$F$2:$EE$2,H$4,'SPACELOG 12 BP'!$F11:$EE11)</f>
        <v>1520</v>
      </c>
      <c r="I11" s="33">
        <f>SUMIF('reporting montigny'!$F$2:$EE$2,I$4,'reporting montigny'!$F11:$EE11)+SUMIF('reporting boissy'!$F$2:$EE$2,I$4,'reporting boissy'!$F11:$EE11)+SUMIF('reporting moussy'!$F$2:$EE$2,I$4,'reporting moussy'!$F11:$EE11)+SUMIF('reporting trappes'!$F$2:$EE$2,I$4,'reporting trappes'!$F11:$EE11)+SUMIF('SPACELOG 5 BP'!$F$2:$EE$2,I$4,'SPACELOG 5 BP'!$F11:$EE11)+SUMIF('SPACELOG 6 BP'!$F$2:$EE$2,I$4,'SPACELOG 6 BP'!$F11:$EE11)+SUMIF('SPACELOG 7 BP'!$F$2:$EE$2,I$4,'SPACELOG 7 BP'!$F11:$EE11)+SUMIF('SPACELOG 8 BP'!$F$2:$EE$2,I$4,'SPACELOG 8 BP'!$F11:$EE11)+SUMIF('SPACELOG 9 BP'!$F$2:$EE$2,I$4,'SPACELOG 9 BP'!$F11:$EE11)+SUMIF('SPACELOG 10 BP'!$F$2:$EE$2,I$4,'SPACELOG 10 BP'!$F11:$EE11)+SUMIF('SPACELOG 11 BP'!$F$2:$EE$2,I$4,'SPACELOG 11 BP'!$F11:$EE11)+SUMIF('SPACELOG 12 BP'!$F$2:$EE$2,I$4,'SPACELOG 12 BP'!$F11:$EE11)</f>
        <v>1520</v>
      </c>
      <c r="J11" s="33">
        <f>SUMIF('reporting montigny'!$F$2:$EE$2,J$4,'reporting montigny'!$F11:$EE11)+SUMIF('reporting boissy'!$F$2:$EE$2,J$4,'reporting boissy'!$F11:$EE11)+SUMIF('reporting moussy'!$F$2:$EE$2,J$4,'reporting moussy'!$F11:$EE11)+SUMIF('reporting trappes'!$F$2:$EE$2,J$4,'reporting trappes'!$F11:$EE11)+SUMIF('SPACELOG 5 BP'!$F$2:$EE$2,J$4,'SPACELOG 5 BP'!$F11:$EE11)+SUMIF('SPACELOG 6 BP'!$F$2:$EE$2,J$4,'SPACELOG 6 BP'!$F11:$EE11)+SUMIF('SPACELOG 7 BP'!$F$2:$EE$2,J$4,'SPACELOG 7 BP'!$F11:$EE11)+SUMIF('SPACELOG 8 BP'!$F$2:$EE$2,J$4,'SPACELOG 8 BP'!$F11:$EE11)+SUMIF('SPACELOG 9 BP'!$F$2:$EE$2,J$4,'SPACELOG 9 BP'!$F11:$EE11)+SUMIF('SPACELOG 10 BP'!$F$2:$EE$2,J$4,'SPACELOG 10 BP'!$F11:$EE11)+SUMIF('SPACELOG 11 BP'!$F$2:$EE$2,J$4,'SPACELOG 11 BP'!$F11:$EE11)+SUMIF('SPACELOG 12 BP'!$F$2:$EE$2,J$4,'SPACELOG 12 BP'!$F11:$EE11)</f>
        <v>1520</v>
      </c>
      <c r="K11" s="33">
        <f>SUMIF('reporting montigny'!$F$2:$EE$2,K$4,'reporting montigny'!$F11:$EE11)+SUMIF('reporting boissy'!$F$2:$EE$2,K$4,'reporting boissy'!$F11:$EE11)+SUMIF('reporting moussy'!$F$2:$EE$2,K$4,'reporting moussy'!$F11:$EE11)+SUMIF('reporting trappes'!$F$2:$EE$2,K$4,'reporting trappes'!$F11:$EE11)+SUMIF('SPACELOG 5 BP'!$F$2:$EE$2,K$4,'SPACELOG 5 BP'!$F11:$EE11)+SUMIF('SPACELOG 6 BP'!$F$2:$EE$2,K$4,'SPACELOG 6 BP'!$F11:$EE11)+SUMIF('SPACELOG 7 BP'!$F$2:$EE$2,K$4,'SPACELOG 7 BP'!$F11:$EE11)+SUMIF('SPACELOG 8 BP'!$F$2:$EE$2,K$4,'SPACELOG 8 BP'!$F11:$EE11)+SUMIF('SPACELOG 9 BP'!$F$2:$EE$2,K$4,'SPACELOG 9 BP'!$F11:$EE11)+SUMIF('SPACELOG 10 BP'!$F$2:$EE$2,K$4,'SPACELOG 10 BP'!$F11:$EE11)+SUMIF('SPACELOG 11 BP'!$F$2:$EE$2,K$4,'SPACELOG 11 BP'!$F11:$EE11)+SUMIF('SPACELOG 12 BP'!$F$2:$EE$2,K$4,'SPACELOG 12 BP'!$F11:$EE11)</f>
        <v>1520</v>
      </c>
      <c r="L11" s="33">
        <f>SUMIF('reporting montigny'!$F$2:$EE$2,L$4,'reporting montigny'!$F11:$EE11)+SUMIF('reporting boissy'!$F$2:$EE$2,L$4,'reporting boissy'!$F11:$EE11)+SUMIF('reporting moussy'!$F$2:$EE$2,L$4,'reporting moussy'!$F11:$EE11)+SUMIF('reporting trappes'!$F$2:$EE$2,L$4,'reporting trappes'!$F11:$EE11)+SUMIF('SPACELOG 5 BP'!$F$2:$EE$2,L$4,'SPACELOG 5 BP'!$F11:$EE11)+SUMIF('SPACELOG 6 BP'!$F$2:$EE$2,L$4,'SPACELOG 6 BP'!$F11:$EE11)+SUMIF('SPACELOG 7 BP'!$F$2:$EE$2,L$4,'SPACELOG 7 BP'!$F11:$EE11)+SUMIF('SPACELOG 8 BP'!$F$2:$EE$2,L$4,'SPACELOG 8 BP'!$F11:$EE11)+SUMIF('SPACELOG 9 BP'!$F$2:$EE$2,L$4,'SPACELOG 9 BP'!$F11:$EE11)+SUMIF('SPACELOG 10 BP'!$F$2:$EE$2,L$4,'SPACELOG 10 BP'!$F11:$EE11)+SUMIF('SPACELOG 11 BP'!$F$2:$EE$2,L$4,'SPACELOG 11 BP'!$F11:$EE11)+SUMIF('SPACELOG 12 BP'!$F$2:$EE$2,L$4,'SPACELOG 12 BP'!$F11:$EE11)</f>
        <v>1520</v>
      </c>
      <c r="M11" s="33">
        <f>SUMIF('reporting montigny'!$F$2:$EE$2,M$4,'reporting montigny'!$F11:$EE11)+SUMIF('reporting boissy'!$F$2:$EE$2,M$4,'reporting boissy'!$F11:$EE11)+SUMIF('reporting moussy'!$F$2:$EE$2,M$4,'reporting moussy'!$F11:$EE11)+SUMIF('reporting trappes'!$F$2:$EE$2,M$4,'reporting trappes'!$F11:$EE11)+SUMIF('SPACELOG 5 BP'!$F$2:$EE$2,M$4,'SPACELOG 5 BP'!$F11:$EE11)+SUMIF('SPACELOG 6 BP'!$F$2:$EE$2,M$4,'SPACELOG 6 BP'!$F11:$EE11)+SUMIF('SPACELOG 7 BP'!$F$2:$EE$2,M$4,'SPACELOG 7 BP'!$F11:$EE11)+SUMIF('SPACELOG 8 BP'!$F$2:$EE$2,M$4,'SPACELOG 8 BP'!$F11:$EE11)+SUMIF('SPACELOG 9 BP'!$F$2:$EE$2,M$4,'SPACELOG 9 BP'!$F11:$EE11)+SUMIF('SPACELOG 10 BP'!$F$2:$EE$2,M$4,'SPACELOG 10 BP'!$F11:$EE11)+SUMIF('SPACELOG 11 BP'!$F$2:$EE$2,M$4,'SPACELOG 11 BP'!$F11:$EE11)+SUMIF('SPACELOG 12 BP'!$F$2:$EE$2,M$4,'SPACELOG 12 BP'!$F11:$EE11)</f>
        <v>1520</v>
      </c>
      <c r="N11" s="33">
        <f>SUMIF('reporting montigny'!$F$2:$EE$2,N$4,'reporting montigny'!$F11:$EE11)+SUMIF('reporting boissy'!$F$2:$EE$2,N$4,'reporting boissy'!$F11:$EE11)+SUMIF('reporting moussy'!$F$2:$EE$2,N$4,'reporting moussy'!$F11:$EE11)+SUMIF('reporting trappes'!$F$2:$EE$2,N$4,'reporting trappes'!$F11:$EE11)+SUMIF('SPACELOG 5 BP'!$F$2:$EE$2,N$4,'SPACELOG 5 BP'!$F11:$EE11)+SUMIF('SPACELOG 6 BP'!$F$2:$EE$2,N$4,'SPACELOG 6 BP'!$F11:$EE11)+SUMIF('SPACELOG 7 BP'!$F$2:$EE$2,N$4,'SPACELOG 7 BP'!$F11:$EE11)+SUMIF('SPACELOG 8 BP'!$F$2:$EE$2,N$4,'SPACELOG 8 BP'!$F11:$EE11)+SUMIF('SPACELOG 9 BP'!$F$2:$EE$2,N$4,'SPACELOG 9 BP'!$F11:$EE11)+SUMIF('SPACELOG 10 BP'!$F$2:$EE$2,N$4,'SPACELOG 10 BP'!$F11:$EE11)+SUMIF('SPACELOG 11 BP'!$F$2:$EE$2,N$4,'SPACELOG 11 BP'!$F11:$EE11)+SUMIF('SPACELOG 12 BP'!$F$2:$EE$2,N$4,'SPACELOG 12 BP'!$F11:$EE11)</f>
        <v>1520</v>
      </c>
      <c r="O11" s="33">
        <f>SUMIF('reporting montigny'!$F$2:$EE$2,O$4,'reporting montigny'!$F11:$EE11)+SUMIF('reporting boissy'!$F$2:$EE$2,O$4,'reporting boissy'!$F11:$EE11)+SUMIF('reporting moussy'!$F$2:$EE$2,O$4,'reporting moussy'!$F11:$EE11)+SUMIF('reporting trappes'!$F$2:$EE$2,O$4,'reporting trappes'!$F11:$EE11)+SUMIF('SPACELOG 5 BP'!$F$2:$EE$2,O$4,'SPACELOG 5 BP'!$F11:$EE11)+SUMIF('SPACELOG 6 BP'!$F$2:$EE$2,O$4,'SPACELOG 6 BP'!$F11:$EE11)+SUMIF('SPACELOG 7 BP'!$F$2:$EE$2,O$4,'SPACELOG 7 BP'!$F11:$EE11)+SUMIF('SPACELOG 8 BP'!$F$2:$EE$2,O$4,'SPACELOG 8 BP'!$F11:$EE11)+SUMIF('SPACELOG 9 BP'!$F$2:$EE$2,O$4,'SPACELOG 9 BP'!$F11:$EE11)+SUMIF('SPACELOG 10 BP'!$F$2:$EE$2,O$4,'SPACELOG 10 BP'!$F11:$EE11)+SUMIF('SPACELOG 11 BP'!$F$2:$EE$2,O$4,'SPACELOG 11 BP'!$F11:$EE11)+SUMIF('SPACELOG 12 BP'!$F$2:$EE$2,O$4,'SPACELOG 12 BP'!$F11:$EE11)</f>
        <v>1520</v>
      </c>
      <c r="P11" s="33">
        <f>SUMIF('reporting montigny'!$F$2:$EE$2,P$4,'reporting montigny'!$F11:$EE11)+SUMIF('reporting boissy'!$F$2:$EE$2,P$4,'reporting boissy'!$F11:$EE11)+SUMIF('reporting moussy'!$F$2:$EE$2,P$4,'reporting moussy'!$F11:$EE11)+SUMIF('reporting trappes'!$F$2:$EE$2,P$4,'reporting trappes'!$F11:$EE11)+SUMIF('SPACELOG 5 BP'!$F$2:$EE$2,P$4,'SPACELOG 5 BP'!$F11:$EE11)+SUMIF('SPACELOG 6 BP'!$F$2:$EE$2,P$4,'SPACELOG 6 BP'!$F11:$EE11)+SUMIF('SPACELOG 7 BP'!$F$2:$EE$2,P$4,'SPACELOG 7 BP'!$F11:$EE11)+SUMIF('SPACELOG 8 BP'!$F$2:$EE$2,P$4,'SPACELOG 8 BP'!$F11:$EE11)+SUMIF('SPACELOG 9 BP'!$F$2:$EE$2,P$4,'SPACELOG 9 BP'!$F11:$EE11)+SUMIF('SPACELOG 10 BP'!$F$2:$EE$2,P$4,'SPACELOG 10 BP'!$F11:$EE11)+SUMIF('SPACELOG 11 BP'!$F$2:$EE$2,P$4,'SPACELOG 11 BP'!$F11:$EE11)+SUMIF('SPACELOG 12 BP'!$F$2:$EE$2,P$4,'SPACELOG 12 BP'!$F11:$EE11)</f>
        <v>1570</v>
      </c>
      <c r="Q11" s="33">
        <f>SUMIF('reporting montigny'!$F$2:$EE$2,Q$4,'reporting montigny'!$F11:$EE11)+SUMIF('reporting boissy'!$F$2:$EE$2,Q$4,'reporting boissy'!$F11:$EE11)+SUMIF('reporting moussy'!$F$2:$EE$2,Q$4,'reporting moussy'!$F11:$EE11)+SUMIF('reporting trappes'!$F$2:$EE$2,Q$4,'reporting trappes'!$F11:$EE11)+SUMIF('SPACELOG 5 BP'!$F$2:$EE$2,Q$4,'SPACELOG 5 BP'!$F11:$EE11)+SUMIF('SPACELOG 6 BP'!$F$2:$EE$2,Q$4,'SPACELOG 6 BP'!$F11:$EE11)+SUMIF('SPACELOG 7 BP'!$F$2:$EE$2,Q$4,'SPACELOG 7 BP'!$F11:$EE11)+SUMIF('SPACELOG 8 BP'!$F$2:$EE$2,Q$4,'SPACELOG 8 BP'!$F11:$EE11)+SUMIF('SPACELOG 9 BP'!$F$2:$EE$2,Q$4,'SPACELOG 9 BP'!$F11:$EE11)+SUMIF('SPACELOG 10 BP'!$F$2:$EE$2,Q$4,'SPACELOG 10 BP'!$F11:$EE11)+SUMIF('SPACELOG 11 BP'!$F$2:$EE$2,Q$4,'SPACELOG 11 BP'!$F11:$EE11)+SUMIF('SPACELOG 12 BP'!$F$2:$EE$2,Q$4,'SPACELOG 12 BP'!$F11:$EE11)</f>
        <v>1570</v>
      </c>
      <c r="R11" s="393">
        <f t="shared" si="114"/>
        <v>18340</v>
      </c>
      <c r="S11" s="33">
        <f>SUMIF('reporting montigny'!$F$2:$EE$2,S$4,'reporting montigny'!$F11:$EE11)+SUMIF('reporting boissy'!$F$2:$EE$2,S$4,'reporting boissy'!$F11:$EE11)+SUMIF('reporting moussy'!$F$2:$EE$2,S$4,'reporting moussy'!$F11:$EE11)+SUMIF('reporting trappes'!$F$2:$EE$2,S$4,'reporting trappes'!$F11:$EE11)+SUMIF('SPACELOG 5 BP'!$F$2:$EE$2,S$4,'SPACELOG 5 BP'!$F11:$EE11)+SUMIF('SPACELOG 6 BP'!$F$2:$EE$2,S$4,'SPACELOG 6 BP'!$F11:$EE11)+SUMIF('SPACELOG 7 BP'!$F$2:$EE$2,S$4,'SPACELOG 7 BP'!$F11:$EE11)+SUMIF('SPACELOG 8 BP'!$F$2:$EE$2,S$4,'SPACELOG 8 BP'!$F11:$EE11)+SUMIF('SPACELOG 9 BP'!$F$2:$EE$2,S$4,'SPACELOG 9 BP'!$F11:$EE11)+SUMIF('SPACELOG 10 BP'!$F$2:$EE$2,S$4,'SPACELOG 10 BP'!$F11:$EE11)+SUMIF('SPACELOG 11 BP'!$F$2:$EE$2,S$4,'SPACELOG 11 BP'!$F11:$EE11)+SUMIF('SPACELOG 12 BP'!$F$2:$EE$2,S$4,'SPACELOG 12 BP'!$F11:$EE11)</f>
        <v>1560</v>
      </c>
      <c r="T11" s="33">
        <f>SUMIF('reporting montigny'!$F$2:$EE$2,T$4,'reporting montigny'!$F11:$EE11)+SUMIF('reporting boissy'!$F$2:$EE$2,T$4,'reporting boissy'!$F11:$EE11)+SUMIF('reporting moussy'!$F$2:$EE$2,T$4,'reporting moussy'!$F11:$EE11)+SUMIF('reporting trappes'!$F$2:$EE$2,T$4,'reporting trappes'!$F11:$EE11)+SUMIF('SPACELOG 5 BP'!$F$2:$EE$2,T$4,'SPACELOG 5 BP'!$F11:$EE11)+SUMIF('SPACELOG 6 BP'!$F$2:$EE$2,T$4,'SPACELOG 6 BP'!$F11:$EE11)+SUMIF('SPACELOG 7 BP'!$F$2:$EE$2,T$4,'SPACELOG 7 BP'!$F11:$EE11)+SUMIF('SPACELOG 8 BP'!$F$2:$EE$2,T$4,'SPACELOG 8 BP'!$F11:$EE11)+SUMIF('SPACELOG 9 BP'!$F$2:$EE$2,T$4,'SPACELOG 9 BP'!$F11:$EE11)+SUMIF('SPACELOG 10 BP'!$F$2:$EE$2,T$4,'SPACELOG 10 BP'!$F11:$EE11)+SUMIF('SPACELOG 11 BP'!$F$2:$EE$2,T$4,'SPACELOG 11 BP'!$F11:$EE11)+SUMIF('SPACELOG 12 BP'!$F$2:$EE$2,T$4,'SPACELOG 12 BP'!$F11:$EE11)</f>
        <v>1560</v>
      </c>
      <c r="U11" s="33">
        <f>SUMIF('reporting montigny'!$F$2:$EE$2,U$4,'reporting montigny'!$F11:$EE11)+SUMIF('reporting boissy'!$F$2:$EE$2,U$4,'reporting boissy'!$F11:$EE11)+SUMIF('reporting moussy'!$F$2:$EE$2,U$4,'reporting moussy'!$F11:$EE11)+SUMIF('reporting trappes'!$F$2:$EE$2,U$4,'reporting trappes'!$F11:$EE11)+SUMIF('SPACELOG 5 BP'!$F$2:$EE$2,U$4,'SPACELOG 5 BP'!$F11:$EE11)+SUMIF('SPACELOG 6 BP'!$F$2:$EE$2,U$4,'SPACELOG 6 BP'!$F11:$EE11)+SUMIF('SPACELOG 7 BP'!$F$2:$EE$2,U$4,'SPACELOG 7 BP'!$F11:$EE11)+SUMIF('SPACELOG 8 BP'!$F$2:$EE$2,U$4,'SPACELOG 8 BP'!$F11:$EE11)+SUMIF('SPACELOG 9 BP'!$F$2:$EE$2,U$4,'SPACELOG 9 BP'!$F11:$EE11)+SUMIF('SPACELOG 10 BP'!$F$2:$EE$2,U$4,'SPACELOG 10 BP'!$F11:$EE11)+SUMIF('SPACELOG 11 BP'!$F$2:$EE$2,U$4,'SPACELOG 11 BP'!$F11:$EE11)+SUMIF('SPACELOG 12 BP'!$F$2:$EE$2,U$4,'SPACELOG 12 BP'!$F11:$EE11)</f>
        <v>1570</v>
      </c>
      <c r="V11" s="33">
        <f>SUMIF('reporting montigny'!$F$2:$EE$2,V$4,'reporting montigny'!$F11:$EE11)+SUMIF('reporting boissy'!$F$2:$EE$2,V$4,'reporting boissy'!$F11:$EE11)+SUMIF('reporting moussy'!$F$2:$EE$2,V$4,'reporting moussy'!$F11:$EE11)+SUMIF('reporting trappes'!$F$2:$EE$2,V$4,'reporting trappes'!$F11:$EE11)+SUMIF('SPACELOG 5 BP'!$F$2:$EE$2,V$4,'SPACELOG 5 BP'!$F11:$EE11)+SUMIF('SPACELOG 6 BP'!$F$2:$EE$2,V$4,'SPACELOG 6 BP'!$F11:$EE11)+SUMIF('SPACELOG 7 BP'!$F$2:$EE$2,V$4,'SPACELOG 7 BP'!$F11:$EE11)+SUMIF('SPACELOG 8 BP'!$F$2:$EE$2,V$4,'SPACELOG 8 BP'!$F11:$EE11)+SUMIF('SPACELOG 9 BP'!$F$2:$EE$2,V$4,'SPACELOG 9 BP'!$F11:$EE11)+SUMIF('SPACELOG 10 BP'!$F$2:$EE$2,V$4,'SPACELOG 10 BP'!$F11:$EE11)+SUMIF('SPACELOG 11 BP'!$F$2:$EE$2,V$4,'SPACELOG 11 BP'!$F11:$EE11)+SUMIF('SPACELOG 12 BP'!$F$2:$EE$2,V$4,'SPACELOG 12 BP'!$F11:$EE11)</f>
        <v>1570</v>
      </c>
      <c r="W11" s="33">
        <f>SUMIF('reporting montigny'!$F$2:$EE$2,W$4,'reporting montigny'!$F11:$EE11)+SUMIF('reporting boissy'!$F$2:$EE$2,W$4,'reporting boissy'!$F11:$EE11)+SUMIF('reporting moussy'!$F$2:$EE$2,W$4,'reporting moussy'!$F11:$EE11)+SUMIF('reporting trappes'!$F$2:$EE$2,W$4,'reporting trappes'!$F11:$EE11)+SUMIF('SPACELOG 5 BP'!$F$2:$EE$2,W$4,'SPACELOG 5 BP'!$F11:$EE11)+SUMIF('SPACELOG 6 BP'!$F$2:$EE$2,W$4,'SPACELOG 6 BP'!$F11:$EE11)+SUMIF('SPACELOG 7 BP'!$F$2:$EE$2,W$4,'SPACELOG 7 BP'!$F11:$EE11)+SUMIF('SPACELOG 8 BP'!$F$2:$EE$2,W$4,'SPACELOG 8 BP'!$F11:$EE11)+SUMIF('SPACELOG 9 BP'!$F$2:$EE$2,W$4,'SPACELOG 9 BP'!$F11:$EE11)+SUMIF('SPACELOG 10 BP'!$F$2:$EE$2,W$4,'SPACELOG 10 BP'!$F11:$EE11)+SUMIF('SPACELOG 11 BP'!$F$2:$EE$2,W$4,'SPACELOG 11 BP'!$F11:$EE11)+SUMIF('SPACELOG 12 BP'!$F$2:$EE$2,W$4,'SPACELOG 12 BP'!$F11:$EE11)</f>
        <v>2470</v>
      </c>
      <c r="X11" s="33">
        <f>SUMIF('reporting montigny'!$F$2:$EE$2,X$4,'reporting montigny'!$F11:$EE11)+SUMIF('reporting boissy'!$F$2:$EE$2,X$4,'reporting boissy'!$F11:$EE11)+SUMIF('reporting moussy'!$F$2:$EE$2,X$4,'reporting moussy'!$F11:$EE11)+SUMIF('reporting trappes'!$F$2:$EE$2,X$4,'reporting trappes'!$F11:$EE11)+SUMIF('SPACELOG 5 BP'!$F$2:$EE$2,X$4,'SPACELOG 5 BP'!$F11:$EE11)+SUMIF('SPACELOG 6 BP'!$F$2:$EE$2,X$4,'SPACELOG 6 BP'!$F11:$EE11)+SUMIF('SPACELOG 7 BP'!$F$2:$EE$2,X$4,'SPACELOG 7 BP'!$F11:$EE11)+SUMIF('SPACELOG 8 BP'!$F$2:$EE$2,X$4,'SPACELOG 8 BP'!$F11:$EE11)+SUMIF('SPACELOG 9 BP'!$F$2:$EE$2,X$4,'SPACELOG 9 BP'!$F11:$EE11)+SUMIF('SPACELOG 10 BP'!$F$2:$EE$2,X$4,'SPACELOG 10 BP'!$F11:$EE11)+SUMIF('SPACELOG 11 BP'!$F$2:$EE$2,X$4,'SPACELOG 11 BP'!$F11:$EE11)+SUMIF('SPACELOG 12 BP'!$F$2:$EE$2,X$4,'SPACELOG 12 BP'!$F11:$EE11)</f>
        <v>2470</v>
      </c>
      <c r="Y11" s="33">
        <f>SUMIF('reporting montigny'!$F$2:$EE$2,Y$4,'reporting montigny'!$F11:$EE11)+SUMIF('reporting boissy'!$F$2:$EE$2,Y$4,'reporting boissy'!$F11:$EE11)+SUMIF('reporting moussy'!$F$2:$EE$2,Y$4,'reporting moussy'!$F11:$EE11)+SUMIF('reporting trappes'!$F$2:$EE$2,Y$4,'reporting trappes'!$F11:$EE11)+SUMIF('SPACELOG 5 BP'!$F$2:$EE$2,Y$4,'SPACELOG 5 BP'!$F11:$EE11)+SUMIF('SPACELOG 6 BP'!$F$2:$EE$2,Y$4,'SPACELOG 6 BP'!$F11:$EE11)+SUMIF('SPACELOG 7 BP'!$F$2:$EE$2,Y$4,'SPACELOG 7 BP'!$F11:$EE11)+SUMIF('SPACELOG 8 BP'!$F$2:$EE$2,Y$4,'SPACELOG 8 BP'!$F11:$EE11)+SUMIF('SPACELOG 9 BP'!$F$2:$EE$2,Y$4,'SPACELOG 9 BP'!$F11:$EE11)+SUMIF('SPACELOG 10 BP'!$F$2:$EE$2,Y$4,'SPACELOG 10 BP'!$F11:$EE11)+SUMIF('SPACELOG 11 BP'!$F$2:$EE$2,Y$4,'SPACELOG 11 BP'!$F11:$EE11)+SUMIF('SPACELOG 12 BP'!$F$2:$EE$2,Y$4,'SPACELOG 12 BP'!$F11:$EE11)</f>
        <v>2470</v>
      </c>
      <c r="Z11" s="33">
        <f>SUMIF('reporting montigny'!$F$2:$EE$2,Z$4,'reporting montigny'!$F11:$EE11)+SUMIF('reporting boissy'!$F$2:$EE$2,Z$4,'reporting boissy'!$F11:$EE11)+SUMIF('reporting moussy'!$F$2:$EE$2,Z$4,'reporting moussy'!$F11:$EE11)+SUMIF('reporting trappes'!$F$2:$EE$2,Z$4,'reporting trappes'!$F11:$EE11)+SUMIF('SPACELOG 5 BP'!$F$2:$EE$2,Z$4,'SPACELOG 5 BP'!$F11:$EE11)+SUMIF('SPACELOG 6 BP'!$F$2:$EE$2,Z$4,'SPACELOG 6 BP'!$F11:$EE11)+SUMIF('SPACELOG 7 BP'!$F$2:$EE$2,Z$4,'SPACELOG 7 BP'!$F11:$EE11)+SUMIF('SPACELOG 8 BP'!$F$2:$EE$2,Z$4,'SPACELOG 8 BP'!$F11:$EE11)+SUMIF('SPACELOG 9 BP'!$F$2:$EE$2,Z$4,'SPACELOG 9 BP'!$F11:$EE11)+SUMIF('SPACELOG 10 BP'!$F$2:$EE$2,Z$4,'SPACELOG 10 BP'!$F11:$EE11)+SUMIF('SPACELOG 11 BP'!$F$2:$EE$2,Z$4,'SPACELOG 11 BP'!$F11:$EE11)+SUMIF('SPACELOG 12 BP'!$F$2:$EE$2,Z$4,'SPACELOG 12 BP'!$F11:$EE11)</f>
        <v>2470</v>
      </c>
      <c r="AA11" s="33">
        <f>SUMIF('reporting montigny'!$F$2:$EE$2,AA$4,'reporting montigny'!$F11:$EE11)+SUMIF('reporting boissy'!$F$2:$EE$2,AA$4,'reporting boissy'!$F11:$EE11)+SUMIF('reporting moussy'!$F$2:$EE$2,AA$4,'reporting moussy'!$F11:$EE11)+SUMIF('reporting trappes'!$F$2:$EE$2,AA$4,'reporting trappes'!$F11:$EE11)+SUMIF('SPACELOG 5 BP'!$F$2:$EE$2,AA$4,'SPACELOG 5 BP'!$F11:$EE11)+SUMIF('SPACELOG 6 BP'!$F$2:$EE$2,AA$4,'SPACELOG 6 BP'!$F11:$EE11)+SUMIF('SPACELOG 7 BP'!$F$2:$EE$2,AA$4,'SPACELOG 7 BP'!$F11:$EE11)+SUMIF('SPACELOG 8 BP'!$F$2:$EE$2,AA$4,'SPACELOG 8 BP'!$F11:$EE11)+SUMIF('SPACELOG 9 BP'!$F$2:$EE$2,AA$4,'SPACELOG 9 BP'!$F11:$EE11)+SUMIF('SPACELOG 10 BP'!$F$2:$EE$2,AA$4,'SPACELOG 10 BP'!$F11:$EE11)+SUMIF('SPACELOG 11 BP'!$F$2:$EE$2,AA$4,'SPACELOG 11 BP'!$F11:$EE11)+SUMIF('SPACELOG 12 BP'!$F$2:$EE$2,AA$4,'SPACELOG 12 BP'!$F11:$EE11)</f>
        <v>2470</v>
      </c>
      <c r="AB11" s="33">
        <f>SUMIF('reporting montigny'!$F$2:$EE$2,AB$4,'reporting montigny'!$F11:$EE11)+SUMIF('reporting boissy'!$F$2:$EE$2,AB$4,'reporting boissy'!$F11:$EE11)+SUMIF('reporting moussy'!$F$2:$EE$2,AB$4,'reporting moussy'!$F11:$EE11)+SUMIF('reporting trappes'!$F$2:$EE$2,AB$4,'reporting trappes'!$F11:$EE11)+SUMIF('SPACELOG 5 BP'!$F$2:$EE$2,AB$4,'SPACELOG 5 BP'!$F11:$EE11)+SUMIF('SPACELOG 6 BP'!$F$2:$EE$2,AB$4,'SPACELOG 6 BP'!$F11:$EE11)+SUMIF('SPACELOG 7 BP'!$F$2:$EE$2,AB$4,'SPACELOG 7 BP'!$F11:$EE11)+SUMIF('SPACELOG 8 BP'!$F$2:$EE$2,AB$4,'SPACELOG 8 BP'!$F11:$EE11)+SUMIF('SPACELOG 9 BP'!$F$2:$EE$2,AB$4,'SPACELOG 9 BP'!$F11:$EE11)+SUMIF('SPACELOG 10 BP'!$F$2:$EE$2,AB$4,'SPACELOG 10 BP'!$F11:$EE11)+SUMIF('SPACELOG 11 BP'!$F$2:$EE$2,AB$4,'SPACELOG 11 BP'!$F11:$EE11)+SUMIF('SPACELOG 12 BP'!$F$2:$EE$2,AB$4,'SPACELOG 12 BP'!$F11:$EE11)</f>
        <v>2470</v>
      </c>
      <c r="AC11" s="33">
        <f>SUMIF('reporting montigny'!$F$2:$EE$2,AC$4,'reporting montigny'!$F11:$EE11)+SUMIF('reporting boissy'!$F$2:$EE$2,AC$4,'reporting boissy'!$F11:$EE11)+SUMIF('reporting moussy'!$F$2:$EE$2,AC$4,'reporting moussy'!$F11:$EE11)+SUMIF('reporting trappes'!$F$2:$EE$2,AC$4,'reporting trappes'!$F11:$EE11)+SUMIF('SPACELOG 5 BP'!$F$2:$EE$2,AC$4,'SPACELOG 5 BP'!$F11:$EE11)+SUMIF('SPACELOG 6 BP'!$F$2:$EE$2,AC$4,'SPACELOG 6 BP'!$F11:$EE11)+SUMIF('SPACELOG 7 BP'!$F$2:$EE$2,AC$4,'SPACELOG 7 BP'!$F11:$EE11)+SUMIF('SPACELOG 8 BP'!$F$2:$EE$2,AC$4,'SPACELOG 8 BP'!$F11:$EE11)+SUMIF('SPACELOG 9 BP'!$F$2:$EE$2,AC$4,'SPACELOG 9 BP'!$F11:$EE11)+SUMIF('SPACELOG 10 BP'!$F$2:$EE$2,AC$4,'SPACELOG 10 BP'!$F11:$EE11)+SUMIF('SPACELOG 11 BP'!$F$2:$EE$2,AC$4,'SPACELOG 11 BP'!$F11:$EE11)+SUMIF('SPACELOG 12 BP'!$F$2:$EE$2,AC$4,'SPACELOG 12 BP'!$F11:$EE11)</f>
        <v>2470</v>
      </c>
      <c r="AD11" s="33">
        <f>SUMIF('reporting montigny'!$F$2:$EE$2,AD$4,'reporting montigny'!$F11:$EE11)+SUMIF('reporting boissy'!$F$2:$EE$2,AD$4,'reporting boissy'!$F11:$EE11)+SUMIF('reporting moussy'!$F$2:$EE$2,AD$4,'reporting moussy'!$F11:$EE11)+SUMIF('reporting trappes'!$F$2:$EE$2,AD$4,'reporting trappes'!$F11:$EE11)+SUMIF('SPACELOG 5 BP'!$F$2:$EE$2,AD$4,'SPACELOG 5 BP'!$F11:$EE11)+SUMIF('SPACELOG 6 BP'!$F$2:$EE$2,AD$4,'SPACELOG 6 BP'!$F11:$EE11)+SUMIF('SPACELOG 7 BP'!$F$2:$EE$2,AD$4,'SPACELOG 7 BP'!$F11:$EE11)+SUMIF('SPACELOG 8 BP'!$F$2:$EE$2,AD$4,'SPACELOG 8 BP'!$F11:$EE11)+SUMIF('SPACELOG 9 BP'!$F$2:$EE$2,AD$4,'SPACELOG 9 BP'!$F11:$EE11)+SUMIF('SPACELOG 10 BP'!$F$2:$EE$2,AD$4,'SPACELOG 10 BP'!$F11:$EE11)+SUMIF('SPACELOG 11 BP'!$F$2:$EE$2,AD$4,'SPACELOG 11 BP'!$F11:$EE11)+SUMIF('SPACELOG 12 BP'!$F$2:$EE$2,AD$4,'SPACELOG 12 BP'!$F11:$EE11)</f>
        <v>2470</v>
      </c>
      <c r="AE11" s="393">
        <f t="shared" si="115"/>
        <v>26020</v>
      </c>
      <c r="AF11" s="33">
        <f>SUMIF('reporting montigny'!$F$2:$EE$2,AF$4,'reporting montigny'!$F11:$EE11)+SUMIF('reporting boissy'!$F$2:$EE$2,AF$4,'reporting boissy'!$F11:$EE11)+SUMIF('reporting moussy'!$F$2:$EE$2,AF$4,'reporting moussy'!$F11:$EE11)+SUMIF('reporting trappes'!$F$2:$EE$2,AF$4,'reporting trappes'!$F11:$EE11)+SUMIF('SPACELOG 5 BP'!$F$2:$EE$2,AF$4,'SPACELOG 5 BP'!$F11:$EE11)+SUMIF('SPACELOG 6 BP'!$F$2:$EE$2,AF$4,'SPACELOG 6 BP'!$F11:$EE11)+SUMIF('SPACELOG 7 BP'!$F$2:$EE$2,AF$4,'SPACELOG 7 BP'!$F11:$EE11)+SUMIF('SPACELOG 8 BP'!$F$2:$EE$2,AF$4,'SPACELOG 8 BP'!$F11:$EE11)+SUMIF('SPACELOG 9 BP'!$F$2:$EE$2,AF$4,'SPACELOG 9 BP'!$F11:$EE11)+SUMIF('SPACELOG 10 BP'!$F$2:$EE$2,AF$4,'SPACELOG 10 BP'!$F11:$EE11)+SUMIF('SPACELOG 11 BP'!$F$2:$EE$2,AF$4,'SPACELOG 11 BP'!$F11:$EE11)+SUMIF('SPACELOG 12 BP'!$F$2:$EE$2,AF$4,'SPACELOG 12 BP'!$F11:$EE11)</f>
        <v>2470</v>
      </c>
      <c r="AG11" s="33">
        <f>SUMIF('reporting montigny'!$F$2:$EE$2,AG$4,'reporting montigny'!$F11:$EE11)+SUMIF('reporting boissy'!$F$2:$EE$2,AG$4,'reporting boissy'!$F11:$EE11)+SUMIF('reporting moussy'!$F$2:$EE$2,AG$4,'reporting moussy'!$F11:$EE11)+SUMIF('reporting trappes'!$F$2:$EE$2,AG$4,'reporting trappes'!$F11:$EE11)+SUMIF('SPACELOG 5 BP'!$F$2:$EE$2,AG$4,'SPACELOG 5 BP'!$F11:$EE11)+SUMIF('SPACELOG 6 BP'!$F$2:$EE$2,AG$4,'SPACELOG 6 BP'!$F11:$EE11)+SUMIF('SPACELOG 7 BP'!$F$2:$EE$2,AG$4,'SPACELOG 7 BP'!$F11:$EE11)+SUMIF('SPACELOG 8 BP'!$F$2:$EE$2,AG$4,'SPACELOG 8 BP'!$F11:$EE11)+SUMIF('SPACELOG 9 BP'!$F$2:$EE$2,AG$4,'SPACELOG 9 BP'!$F11:$EE11)+SUMIF('SPACELOG 10 BP'!$F$2:$EE$2,AG$4,'SPACELOG 10 BP'!$F11:$EE11)+SUMIF('SPACELOG 11 BP'!$F$2:$EE$2,AG$4,'SPACELOG 11 BP'!$F11:$EE11)+SUMIF('SPACELOG 12 BP'!$F$2:$EE$2,AG$4,'SPACELOG 12 BP'!$F11:$EE11)</f>
        <v>2470</v>
      </c>
      <c r="AH11" s="33">
        <f>SUMIF('reporting montigny'!$F$2:$EE$2,AH$4,'reporting montigny'!$F11:$EE11)+SUMIF('reporting boissy'!$F$2:$EE$2,AH$4,'reporting boissy'!$F11:$EE11)+SUMIF('reporting moussy'!$F$2:$EE$2,AH$4,'reporting moussy'!$F11:$EE11)+SUMIF('reporting trappes'!$F$2:$EE$2,AH$4,'reporting trappes'!$F11:$EE11)+SUMIF('SPACELOG 5 BP'!$F$2:$EE$2,AH$4,'SPACELOG 5 BP'!$F11:$EE11)+SUMIF('SPACELOG 6 BP'!$F$2:$EE$2,AH$4,'SPACELOG 6 BP'!$F11:$EE11)+SUMIF('SPACELOG 7 BP'!$F$2:$EE$2,AH$4,'SPACELOG 7 BP'!$F11:$EE11)+SUMIF('SPACELOG 8 BP'!$F$2:$EE$2,AH$4,'SPACELOG 8 BP'!$F11:$EE11)+SUMIF('SPACELOG 9 BP'!$F$2:$EE$2,AH$4,'SPACELOG 9 BP'!$F11:$EE11)+SUMIF('SPACELOG 10 BP'!$F$2:$EE$2,AH$4,'SPACELOG 10 BP'!$F11:$EE11)+SUMIF('SPACELOG 11 BP'!$F$2:$EE$2,AH$4,'SPACELOG 11 BP'!$F11:$EE11)+SUMIF('SPACELOG 12 BP'!$F$2:$EE$2,AH$4,'SPACELOG 12 BP'!$F11:$EE11)</f>
        <v>2470</v>
      </c>
      <c r="AI11" s="33">
        <f>SUMIF('reporting montigny'!$F$2:$EE$2,AI$4,'reporting montigny'!$F11:$EE11)+SUMIF('reporting boissy'!$F$2:$EE$2,AI$4,'reporting boissy'!$F11:$EE11)+SUMIF('reporting moussy'!$F$2:$EE$2,AI$4,'reporting moussy'!$F11:$EE11)+SUMIF('reporting trappes'!$F$2:$EE$2,AI$4,'reporting trappes'!$F11:$EE11)+SUMIF('SPACELOG 5 BP'!$F$2:$EE$2,AI$4,'SPACELOG 5 BP'!$F11:$EE11)+SUMIF('SPACELOG 6 BP'!$F$2:$EE$2,AI$4,'SPACELOG 6 BP'!$F11:$EE11)+SUMIF('SPACELOG 7 BP'!$F$2:$EE$2,AI$4,'SPACELOG 7 BP'!$F11:$EE11)+SUMIF('SPACELOG 8 BP'!$F$2:$EE$2,AI$4,'SPACELOG 8 BP'!$F11:$EE11)+SUMIF('SPACELOG 9 BP'!$F$2:$EE$2,AI$4,'SPACELOG 9 BP'!$F11:$EE11)+SUMIF('SPACELOG 10 BP'!$F$2:$EE$2,AI$4,'SPACELOG 10 BP'!$F11:$EE11)+SUMIF('SPACELOG 11 BP'!$F$2:$EE$2,AI$4,'SPACELOG 11 BP'!$F11:$EE11)+SUMIF('SPACELOG 12 BP'!$F$2:$EE$2,AI$4,'SPACELOG 12 BP'!$F11:$EE11)</f>
        <v>2470</v>
      </c>
      <c r="AJ11" s="33">
        <f>SUMIF('reporting montigny'!$F$2:$EE$2,AJ$4,'reporting montigny'!$F11:$EE11)+SUMIF('reporting boissy'!$F$2:$EE$2,AJ$4,'reporting boissy'!$F11:$EE11)+SUMIF('reporting moussy'!$F$2:$EE$2,AJ$4,'reporting moussy'!$F11:$EE11)+SUMIF('reporting trappes'!$F$2:$EE$2,AJ$4,'reporting trappes'!$F11:$EE11)+SUMIF('SPACELOG 5 BP'!$F$2:$EE$2,AJ$4,'SPACELOG 5 BP'!$F11:$EE11)+SUMIF('SPACELOG 6 BP'!$F$2:$EE$2,AJ$4,'SPACELOG 6 BP'!$F11:$EE11)+SUMIF('SPACELOG 7 BP'!$F$2:$EE$2,AJ$4,'SPACELOG 7 BP'!$F11:$EE11)+SUMIF('SPACELOG 8 BP'!$F$2:$EE$2,AJ$4,'SPACELOG 8 BP'!$F11:$EE11)+SUMIF('SPACELOG 9 BP'!$F$2:$EE$2,AJ$4,'SPACELOG 9 BP'!$F11:$EE11)+SUMIF('SPACELOG 10 BP'!$F$2:$EE$2,AJ$4,'SPACELOG 10 BP'!$F11:$EE11)+SUMIF('SPACELOG 11 BP'!$F$2:$EE$2,AJ$4,'SPACELOG 11 BP'!$F11:$EE11)+SUMIF('SPACELOG 12 BP'!$F$2:$EE$2,AJ$4,'SPACELOG 12 BP'!$F11:$EE11)</f>
        <v>2470</v>
      </c>
      <c r="AK11" s="33">
        <f>SUMIF('reporting montigny'!$F$2:$EE$2,AK$4,'reporting montigny'!$F11:$EE11)+SUMIF('reporting boissy'!$F$2:$EE$2,AK$4,'reporting boissy'!$F11:$EE11)+SUMIF('reporting moussy'!$F$2:$EE$2,AK$4,'reporting moussy'!$F11:$EE11)+SUMIF('reporting trappes'!$F$2:$EE$2,AK$4,'reporting trappes'!$F11:$EE11)+SUMIF('SPACELOG 5 BP'!$F$2:$EE$2,AK$4,'SPACELOG 5 BP'!$F11:$EE11)+SUMIF('SPACELOG 6 BP'!$F$2:$EE$2,AK$4,'SPACELOG 6 BP'!$F11:$EE11)+SUMIF('SPACELOG 7 BP'!$F$2:$EE$2,AK$4,'SPACELOG 7 BP'!$F11:$EE11)+SUMIF('SPACELOG 8 BP'!$F$2:$EE$2,AK$4,'SPACELOG 8 BP'!$F11:$EE11)+SUMIF('SPACELOG 9 BP'!$F$2:$EE$2,AK$4,'SPACELOG 9 BP'!$F11:$EE11)+SUMIF('SPACELOG 10 BP'!$F$2:$EE$2,AK$4,'SPACELOG 10 BP'!$F11:$EE11)+SUMIF('SPACELOG 11 BP'!$F$2:$EE$2,AK$4,'SPACELOG 11 BP'!$F11:$EE11)+SUMIF('SPACELOG 12 BP'!$F$2:$EE$2,AK$4,'SPACELOG 12 BP'!$F11:$EE11)</f>
        <v>2470</v>
      </c>
      <c r="AL11" s="33">
        <f>SUMIF('reporting montigny'!$F$2:$EE$2,AL$4,'reporting montigny'!$F11:$EE11)+SUMIF('reporting boissy'!$F$2:$EE$2,AL$4,'reporting boissy'!$F11:$EE11)+SUMIF('reporting moussy'!$F$2:$EE$2,AL$4,'reporting moussy'!$F11:$EE11)+SUMIF('reporting trappes'!$F$2:$EE$2,AL$4,'reporting trappes'!$F11:$EE11)+SUMIF('SPACELOG 5 BP'!$F$2:$EE$2,AL$4,'SPACELOG 5 BP'!$F11:$EE11)+SUMIF('SPACELOG 6 BP'!$F$2:$EE$2,AL$4,'SPACELOG 6 BP'!$F11:$EE11)+SUMIF('SPACELOG 7 BP'!$F$2:$EE$2,AL$4,'SPACELOG 7 BP'!$F11:$EE11)+SUMIF('SPACELOG 8 BP'!$F$2:$EE$2,AL$4,'SPACELOG 8 BP'!$F11:$EE11)+SUMIF('SPACELOG 9 BP'!$F$2:$EE$2,AL$4,'SPACELOG 9 BP'!$F11:$EE11)+SUMIF('SPACELOG 10 BP'!$F$2:$EE$2,AL$4,'SPACELOG 10 BP'!$F11:$EE11)+SUMIF('SPACELOG 11 BP'!$F$2:$EE$2,AL$4,'SPACELOG 11 BP'!$F11:$EE11)+SUMIF('SPACELOG 12 BP'!$F$2:$EE$2,AL$4,'SPACELOG 12 BP'!$F11:$EE11)</f>
        <v>2470</v>
      </c>
      <c r="AM11" s="33">
        <f>SUMIF('reporting montigny'!$F$2:$EE$2,AM$4,'reporting montigny'!$F11:$EE11)+SUMIF('reporting boissy'!$F$2:$EE$2,AM$4,'reporting boissy'!$F11:$EE11)+SUMIF('reporting moussy'!$F$2:$EE$2,AM$4,'reporting moussy'!$F11:$EE11)+SUMIF('reporting trappes'!$F$2:$EE$2,AM$4,'reporting trappes'!$F11:$EE11)+SUMIF('SPACELOG 5 BP'!$F$2:$EE$2,AM$4,'SPACELOG 5 BP'!$F11:$EE11)+SUMIF('SPACELOG 6 BP'!$F$2:$EE$2,AM$4,'SPACELOG 6 BP'!$F11:$EE11)+SUMIF('SPACELOG 7 BP'!$F$2:$EE$2,AM$4,'SPACELOG 7 BP'!$F11:$EE11)+SUMIF('SPACELOG 8 BP'!$F$2:$EE$2,AM$4,'SPACELOG 8 BP'!$F11:$EE11)+SUMIF('SPACELOG 9 BP'!$F$2:$EE$2,AM$4,'SPACELOG 9 BP'!$F11:$EE11)+SUMIF('SPACELOG 10 BP'!$F$2:$EE$2,AM$4,'SPACELOG 10 BP'!$F11:$EE11)+SUMIF('SPACELOG 11 BP'!$F$2:$EE$2,AM$4,'SPACELOG 11 BP'!$F11:$EE11)+SUMIF('SPACELOG 12 BP'!$F$2:$EE$2,AM$4,'SPACELOG 12 BP'!$F11:$EE11)</f>
        <v>2470</v>
      </c>
      <c r="AN11" s="33">
        <f>SUMIF('reporting montigny'!$F$2:$EE$2,AN$4,'reporting montigny'!$F11:$EE11)+SUMIF('reporting boissy'!$F$2:$EE$2,AN$4,'reporting boissy'!$F11:$EE11)+SUMIF('reporting moussy'!$F$2:$EE$2,AN$4,'reporting moussy'!$F11:$EE11)+SUMIF('reporting trappes'!$F$2:$EE$2,AN$4,'reporting trappes'!$F11:$EE11)+SUMIF('SPACELOG 5 BP'!$F$2:$EE$2,AN$4,'SPACELOG 5 BP'!$F11:$EE11)+SUMIF('SPACELOG 6 BP'!$F$2:$EE$2,AN$4,'SPACELOG 6 BP'!$F11:$EE11)+SUMIF('SPACELOG 7 BP'!$F$2:$EE$2,AN$4,'SPACELOG 7 BP'!$F11:$EE11)+SUMIF('SPACELOG 8 BP'!$F$2:$EE$2,AN$4,'SPACELOG 8 BP'!$F11:$EE11)+SUMIF('SPACELOG 9 BP'!$F$2:$EE$2,AN$4,'SPACELOG 9 BP'!$F11:$EE11)+SUMIF('SPACELOG 10 BP'!$F$2:$EE$2,AN$4,'SPACELOG 10 BP'!$F11:$EE11)+SUMIF('SPACELOG 11 BP'!$F$2:$EE$2,AN$4,'SPACELOG 11 BP'!$F11:$EE11)+SUMIF('SPACELOG 12 BP'!$F$2:$EE$2,AN$4,'SPACELOG 12 BP'!$F11:$EE11)</f>
        <v>2470</v>
      </c>
      <c r="AO11" s="33">
        <f>SUMIF('reporting montigny'!$F$2:$EE$2,AO$4,'reporting montigny'!$F11:$EE11)+SUMIF('reporting boissy'!$F$2:$EE$2,AO$4,'reporting boissy'!$F11:$EE11)+SUMIF('reporting moussy'!$F$2:$EE$2,AO$4,'reporting moussy'!$F11:$EE11)+SUMIF('reporting trappes'!$F$2:$EE$2,AO$4,'reporting trappes'!$F11:$EE11)+SUMIF('SPACELOG 5 BP'!$F$2:$EE$2,AO$4,'SPACELOG 5 BP'!$F11:$EE11)+SUMIF('SPACELOG 6 BP'!$F$2:$EE$2,AO$4,'SPACELOG 6 BP'!$F11:$EE11)+SUMIF('SPACELOG 7 BP'!$F$2:$EE$2,AO$4,'SPACELOG 7 BP'!$F11:$EE11)+SUMIF('SPACELOG 8 BP'!$F$2:$EE$2,AO$4,'SPACELOG 8 BP'!$F11:$EE11)+SUMIF('SPACELOG 9 BP'!$F$2:$EE$2,AO$4,'SPACELOG 9 BP'!$F11:$EE11)+SUMIF('SPACELOG 10 BP'!$F$2:$EE$2,AO$4,'SPACELOG 10 BP'!$F11:$EE11)+SUMIF('SPACELOG 11 BP'!$F$2:$EE$2,AO$4,'SPACELOG 11 BP'!$F11:$EE11)+SUMIF('SPACELOG 12 BP'!$F$2:$EE$2,AO$4,'SPACELOG 12 BP'!$F11:$EE11)</f>
        <v>2470</v>
      </c>
      <c r="AP11" s="33">
        <f>SUMIF('reporting montigny'!$F$2:$EE$2,AP$4,'reporting montigny'!$F11:$EE11)+SUMIF('reporting boissy'!$F$2:$EE$2,AP$4,'reporting boissy'!$F11:$EE11)+SUMIF('reporting moussy'!$F$2:$EE$2,AP$4,'reporting moussy'!$F11:$EE11)+SUMIF('reporting trappes'!$F$2:$EE$2,AP$4,'reporting trappes'!$F11:$EE11)+SUMIF('SPACELOG 5 BP'!$F$2:$EE$2,AP$4,'SPACELOG 5 BP'!$F11:$EE11)+SUMIF('SPACELOG 6 BP'!$F$2:$EE$2,AP$4,'SPACELOG 6 BP'!$F11:$EE11)+SUMIF('SPACELOG 7 BP'!$F$2:$EE$2,AP$4,'SPACELOG 7 BP'!$F11:$EE11)+SUMIF('SPACELOG 8 BP'!$F$2:$EE$2,AP$4,'SPACELOG 8 BP'!$F11:$EE11)+SUMIF('SPACELOG 9 BP'!$F$2:$EE$2,AP$4,'SPACELOG 9 BP'!$F11:$EE11)+SUMIF('SPACELOG 10 BP'!$F$2:$EE$2,AP$4,'SPACELOG 10 BP'!$F11:$EE11)+SUMIF('SPACELOG 11 BP'!$F$2:$EE$2,AP$4,'SPACELOG 11 BP'!$F11:$EE11)+SUMIF('SPACELOG 12 BP'!$F$2:$EE$2,AP$4,'SPACELOG 12 BP'!$F11:$EE11)</f>
        <v>2470</v>
      </c>
      <c r="AQ11" s="33">
        <f>SUMIF('reporting montigny'!$F$2:$EE$2,AQ$4,'reporting montigny'!$F11:$EE11)+SUMIF('reporting boissy'!$F$2:$EE$2,AQ$4,'reporting boissy'!$F11:$EE11)+SUMIF('reporting moussy'!$F$2:$EE$2,AQ$4,'reporting moussy'!$F11:$EE11)+SUMIF('reporting trappes'!$F$2:$EE$2,AQ$4,'reporting trappes'!$F11:$EE11)+SUMIF('SPACELOG 5 BP'!$F$2:$EE$2,AQ$4,'SPACELOG 5 BP'!$F11:$EE11)+SUMIF('SPACELOG 6 BP'!$F$2:$EE$2,AQ$4,'SPACELOG 6 BP'!$F11:$EE11)+SUMIF('SPACELOG 7 BP'!$F$2:$EE$2,AQ$4,'SPACELOG 7 BP'!$F11:$EE11)+SUMIF('SPACELOG 8 BP'!$F$2:$EE$2,AQ$4,'SPACELOG 8 BP'!$F11:$EE11)+SUMIF('SPACELOG 9 BP'!$F$2:$EE$2,AQ$4,'SPACELOG 9 BP'!$F11:$EE11)+SUMIF('SPACELOG 10 BP'!$F$2:$EE$2,AQ$4,'SPACELOG 10 BP'!$F11:$EE11)+SUMIF('SPACELOG 11 BP'!$F$2:$EE$2,AQ$4,'SPACELOG 11 BP'!$F11:$EE11)+SUMIF('SPACELOG 12 BP'!$F$2:$EE$2,AQ$4,'SPACELOG 12 BP'!$F11:$EE11)</f>
        <v>2470</v>
      </c>
      <c r="AR11" s="393">
        <f t="shared" si="116"/>
        <v>29640</v>
      </c>
      <c r="AS11" s="33">
        <f>SUMIF('reporting montigny'!$F$2:$EE$2,AS$4,'reporting montigny'!$F11:$EE11)+SUMIF('reporting boissy'!$F$2:$EE$2,AS$4,'reporting boissy'!$F11:$EE11)+SUMIF('reporting moussy'!$F$2:$EE$2,AS$4,'reporting moussy'!$F11:$EE11)+SUMIF('reporting trappes'!$F$2:$EE$2,AS$4,'reporting trappes'!$F11:$EE11)+SUMIF('SPACELOG 5 BP'!$F$2:$EE$2,AS$4,'SPACELOG 5 BP'!$F11:$EE11)+SUMIF('SPACELOG 6 BP'!$F$2:$EE$2,AS$4,'SPACELOG 6 BP'!$F11:$EE11)+SUMIF('SPACELOG 7 BP'!$F$2:$EE$2,AS$4,'SPACELOG 7 BP'!$F11:$EE11)+SUMIF('SPACELOG 8 BP'!$F$2:$EE$2,AS$4,'SPACELOG 8 BP'!$F11:$EE11)+SUMIF('SPACELOG 9 BP'!$F$2:$EE$2,AS$4,'SPACELOG 9 BP'!$F11:$EE11)+SUMIF('SPACELOG 10 BP'!$F$2:$EE$2,AS$4,'SPACELOG 10 BP'!$F11:$EE11)+SUMIF('SPACELOG 11 BP'!$F$2:$EE$2,AS$4,'SPACELOG 11 BP'!$F11:$EE11)+SUMIF('SPACELOG 12 BP'!$F$2:$EE$2,AS$4,'SPACELOG 12 BP'!$F11:$EE11)</f>
        <v>2470</v>
      </c>
      <c r="AT11" s="33">
        <f>SUMIF('reporting montigny'!$F$2:$EE$2,AT$4,'reporting montigny'!$F11:$EE11)+SUMIF('reporting boissy'!$F$2:$EE$2,AT$4,'reporting boissy'!$F11:$EE11)+SUMIF('reporting moussy'!$F$2:$EE$2,AT$4,'reporting moussy'!$F11:$EE11)+SUMIF('reporting trappes'!$F$2:$EE$2,AT$4,'reporting trappes'!$F11:$EE11)+SUMIF('SPACELOG 5 BP'!$F$2:$EE$2,AT$4,'SPACELOG 5 BP'!$F11:$EE11)+SUMIF('SPACELOG 6 BP'!$F$2:$EE$2,AT$4,'SPACELOG 6 BP'!$F11:$EE11)+SUMIF('SPACELOG 7 BP'!$F$2:$EE$2,AT$4,'SPACELOG 7 BP'!$F11:$EE11)+SUMIF('SPACELOG 8 BP'!$F$2:$EE$2,AT$4,'SPACELOG 8 BP'!$F11:$EE11)+SUMIF('SPACELOG 9 BP'!$F$2:$EE$2,AT$4,'SPACELOG 9 BP'!$F11:$EE11)+SUMIF('SPACELOG 10 BP'!$F$2:$EE$2,AT$4,'SPACELOG 10 BP'!$F11:$EE11)+SUMIF('SPACELOG 11 BP'!$F$2:$EE$2,AT$4,'SPACELOG 11 BP'!$F11:$EE11)+SUMIF('SPACELOG 12 BP'!$F$2:$EE$2,AT$4,'SPACELOG 12 BP'!$F11:$EE11)</f>
        <v>2470</v>
      </c>
      <c r="AU11" s="33">
        <f>SUMIF('reporting montigny'!$F$2:$EE$2,AU$4,'reporting montigny'!$F11:$EE11)+SUMIF('reporting boissy'!$F$2:$EE$2,AU$4,'reporting boissy'!$F11:$EE11)+SUMIF('reporting moussy'!$F$2:$EE$2,AU$4,'reporting moussy'!$F11:$EE11)+SUMIF('reporting trappes'!$F$2:$EE$2,AU$4,'reporting trappes'!$F11:$EE11)+SUMIF('SPACELOG 5 BP'!$F$2:$EE$2,AU$4,'SPACELOG 5 BP'!$F11:$EE11)+SUMIF('SPACELOG 6 BP'!$F$2:$EE$2,AU$4,'SPACELOG 6 BP'!$F11:$EE11)+SUMIF('SPACELOG 7 BP'!$F$2:$EE$2,AU$4,'SPACELOG 7 BP'!$F11:$EE11)+SUMIF('SPACELOG 8 BP'!$F$2:$EE$2,AU$4,'SPACELOG 8 BP'!$F11:$EE11)+SUMIF('SPACELOG 9 BP'!$F$2:$EE$2,AU$4,'SPACELOG 9 BP'!$F11:$EE11)+SUMIF('SPACELOG 10 BP'!$F$2:$EE$2,AU$4,'SPACELOG 10 BP'!$F11:$EE11)+SUMIF('SPACELOG 11 BP'!$F$2:$EE$2,AU$4,'SPACELOG 11 BP'!$F11:$EE11)+SUMIF('SPACELOG 12 BP'!$F$2:$EE$2,AU$4,'SPACELOG 12 BP'!$F11:$EE11)</f>
        <v>2470</v>
      </c>
      <c r="AV11" s="33">
        <f>SUMIF('reporting montigny'!$F$2:$EE$2,AV$4,'reporting montigny'!$F11:$EE11)+SUMIF('reporting boissy'!$F$2:$EE$2,AV$4,'reporting boissy'!$F11:$EE11)+SUMIF('reporting moussy'!$F$2:$EE$2,AV$4,'reporting moussy'!$F11:$EE11)+SUMIF('reporting trappes'!$F$2:$EE$2,AV$4,'reporting trappes'!$F11:$EE11)+SUMIF('SPACELOG 5 BP'!$F$2:$EE$2,AV$4,'SPACELOG 5 BP'!$F11:$EE11)+SUMIF('SPACELOG 6 BP'!$F$2:$EE$2,AV$4,'SPACELOG 6 BP'!$F11:$EE11)+SUMIF('SPACELOG 7 BP'!$F$2:$EE$2,AV$4,'SPACELOG 7 BP'!$F11:$EE11)+SUMIF('SPACELOG 8 BP'!$F$2:$EE$2,AV$4,'SPACELOG 8 BP'!$F11:$EE11)+SUMIF('SPACELOG 9 BP'!$F$2:$EE$2,AV$4,'SPACELOG 9 BP'!$F11:$EE11)+SUMIF('SPACELOG 10 BP'!$F$2:$EE$2,AV$4,'SPACELOG 10 BP'!$F11:$EE11)+SUMIF('SPACELOG 11 BP'!$F$2:$EE$2,AV$4,'SPACELOG 11 BP'!$F11:$EE11)+SUMIF('SPACELOG 12 BP'!$F$2:$EE$2,AV$4,'SPACELOG 12 BP'!$F11:$EE11)</f>
        <v>2470</v>
      </c>
      <c r="AW11" s="33">
        <f>SUMIF('reporting montigny'!$F$2:$EE$2,AW$4,'reporting montigny'!$F11:$EE11)+SUMIF('reporting boissy'!$F$2:$EE$2,AW$4,'reporting boissy'!$F11:$EE11)+SUMIF('reporting moussy'!$F$2:$EE$2,AW$4,'reporting moussy'!$F11:$EE11)+SUMIF('reporting trappes'!$F$2:$EE$2,AW$4,'reporting trappes'!$F11:$EE11)+SUMIF('SPACELOG 5 BP'!$F$2:$EE$2,AW$4,'SPACELOG 5 BP'!$F11:$EE11)+SUMIF('SPACELOG 6 BP'!$F$2:$EE$2,AW$4,'SPACELOG 6 BP'!$F11:$EE11)+SUMIF('SPACELOG 7 BP'!$F$2:$EE$2,AW$4,'SPACELOG 7 BP'!$F11:$EE11)+SUMIF('SPACELOG 8 BP'!$F$2:$EE$2,AW$4,'SPACELOG 8 BP'!$F11:$EE11)+SUMIF('SPACELOG 9 BP'!$F$2:$EE$2,AW$4,'SPACELOG 9 BP'!$F11:$EE11)+SUMIF('SPACELOG 10 BP'!$F$2:$EE$2,AW$4,'SPACELOG 10 BP'!$F11:$EE11)+SUMIF('SPACELOG 11 BP'!$F$2:$EE$2,AW$4,'SPACELOG 11 BP'!$F11:$EE11)+SUMIF('SPACELOG 12 BP'!$F$2:$EE$2,AW$4,'SPACELOG 12 BP'!$F11:$EE11)</f>
        <v>2470</v>
      </c>
      <c r="AX11" s="33">
        <f>SUMIF('reporting montigny'!$F$2:$EE$2,AX$4,'reporting montigny'!$F11:$EE11)+SUMIF('reporting boissy'!$F$2:$EE$2,AX$4,'reporting boissy'!$F11:$EE11)+SUMIF('reporting moussy'!$F$2:$EE$2,AX$4,'reporting moussy'!$F11:$EE11)+SUMIF('reporting trappes'!$F$2:$EE$2,AX$4,'reporting trappes'!$F11:$EE11)+SUMIF('SPACELOG 5 BP'!$F$2:$EE$2,AX$4,'SPACELOG 5 BP'!$F11:$EE11)+SUMIF('SPACELOG 6 BP'!$F$2:$EE$2,AX$4,'SPACELOG 6 BP'!$F11:$EE11)+SUMIF('SPACELOG 7 BP'!$F$2:$EE$2,AX$4,'SPACELOG 7 BP'!$F11:$EE11)+SUMIF('SPACELOG 8 BP'!$F$2:$EE$2,AX$4,'SPACELOG 8 BP'!$F11:$EE11)+SUMIF('SPACELOG 9 BP'!$F$2:$EE$2,AX$4,'SPACELOG 9 BP'!$F11:$EE11)+SUMIF('SPACELOG 10 BP'!$F$2:$EE$2,AX$4,'SPACELOG 10 BP'!$F11:$EE11)+SUMIF('SPACELOG 11 BP'!$F$2:$EE$2,AX$4,'SPACELOG 11 BP'!$F11:$EE11)+SUMIF('SPACELOG 12 BP'!$F$2:$EE$2,AX$4,'SPACELOG 12 BP'!$F11:$EE11)</f>
        <v>2470</v>
      </c>
      <c r="AY11" s="33">
        <f>SUMIF('reporting montigny'!$F$2:$EE$2,AY$4,'reporting montigny'!$F11:$EE11)+SUMIF('reporting boissy'!$F$2:$EE$2,AY$4,'reporting boissy'!$F11:$EE11)+SUMIF('reporting moussy'!$F$2:$EE$2,AY$4,'reporting moussy'!$F11:$EE11)+SUMIF('reporting trappes'!$F$2:$EE$2,AY$4,'reporting trappes'!$F11:$EE11)+SUMIF('SPACELOG 5 BP'!$F$2:$EE$2,AY$4,'SPACELOG 5 BP'!$F11:$EE11)+SUMIF('SPACELOG 6 BP'!$F$2:$EE$2,AY$4,'SPACELOG 6 BP'!$F11:$EE11)+SUMIF('SPACELOG 7 BP'!$F$2:$EE$2,AY$4,'SPACELOG 7 BP'!$F11:$EE11)+SUMIF('SPACELOG 8 BP'!$F$2:$EE$2,AY$4,'SPACELOG 8 BP'!$F11:$EE11)+SUMIF('SPACELOG 9 BP'!$F$2:$EE$2,AY$4,'SPACELOG 9 BP'!$F11:$EE11)+SUMIF('SPACELOG 10 BP'!$F$2:$EE$2,AY$4,'SPACELOG 10 BP'!$F11:$EE11)+SUMIF('SPACELOG 11 BP'!$F$2:$EE$2,AY$4,'SPACELOG 11 BP'!$F11:$EE11)+SUMIF('SPACELOG 12 BP'!$F$2:$EE$2,AY$4,'SPACELOG 12 BP'!$F11:$EE11)</f>
        <v>2470</v>
      </c>
      <c r="AZ11" s="33">
        <f>SUMIF('reporting montigny'!$F$2:$EE$2,AZ$4,'reporting montigny'!$F11:$EE11)+SUMIF('reporting boissy'!$F$2:$EE$2,AZ$4,'reporting boissy'!$F11:$EE11)+SUMIF('reporting moussy'!$F$2:$EE$2,AZ$4,'reporting moussy'!$F11:$EE11)+SUMIF('reporting trappes'!$F$2:$EE$2,AZ$4,'reporting trappes'!$F11:$EE11)+SUMIF('SPACELOG 5 BP'!$F$2:$EE$2,AZ$4,'SPACELOG 5 BP'!$F11:$EE11)+SUMIF('SPACELOG 6 BP'!$F$2:$EE$2,AZ$4,'SPACELOG 6 BP'!$F11:$EE11)+SUMIF('SPACELOG 7 BP'!$F$2:$EE$2,AZ$4,'SPACELOG 7 BP'!$F11:$EE11)+SUMIF('SPACELOG 8 BP'!$F$2:$EE$2,AZ$4,'SPACELOG 8 BP'!$F11:$EE11)+SUMIF('SPACELOG 9 BP'!$F$2:$EE$2,AZ$4,'SPACELOG 9 BP'!$F11:$EE11)+SUMIF('SPACELOG 10 BP'!$F$2:$EE$2,AZ$4,'SPACELOG 10 BP'!$F11:$EE11)+SUMIF('SPACELOG 11 BP'!$F$2:$EE$2,AZ$4,'SPACELOG 11 BP'!$F11:$EE11)+SUMIF('SPACELOG 12 BP'!$F$2:$EE$2,AZ$4,'SPACELOG 12 BP'!$F11:$EE11)</f>
        <v>2470</v>
      </c>
      <c r="BA11" s="33">
        <f>SUMIF('reporting montigny'!$F$2:$EE$2,BA$4,'reporting montigny'!$F11:$EE11)+SUMIF('reporting boissy'!$F$2:$EE$2,BA$4,'reporting boissy'!$F11:$EE11)+SUMIF('reporting moussy'!$F$2:$EE$2,BA$4,'reporting moussy'!$F11:$EE11)+SUMIF('reporting trappes'!$F$2:$EE$2,BA$4,'reporting trappes'!$F11:$EE11)+SUMIF('SPACELOG 5 BP'!$F$2:$EE$2,BA$4,'SPACELOG 5 BP'!$F11:$EE11)+SUMIF('SPACELOG 6 BP'!$F$2:$EE$2,BA$4,'SPACELOG 6 BP'!$F11:$EE11)+SUMIF('SPACELOG 7 BP'!$F$2:$EE$2,BA$4,'SPACELOG 7 BP'!$F11:$EE11)+SUMIF('SPACELOG 8 BP'!$F$2:$EE$2,BA$4,'SPACELOG 8 BP'!$F11:$EE11)+SUMIF('SPACELOG 9 BP'!$F$2:$EE$2,BA$4,'SPACELOG 9 BP'!$F11:$EE11)+SUMIF('SPACELOG 10 BP'!$F$2:$EE$2,BA$4,'SPACELOG 10 BP'!$F11:$EE11)+SUMIF('SPACELOG 11 BP'!$F$2:$EE$2,BA$4,'SPACELOG 11 BP'!$F11:$EE11)+SUMIF('SPACELOG 12 BP'!$F$2:$EE$2,BA$4,'SPACELOG 12 BP'!$F11:$EE11)</f>
        <v>2470</v>
      </c>
      <c r="BB11" s="33">
        <f>SUMIF('reporting montigny'!$F$2:$EE$2,BB$4,'reporting montigny'!$F11:$EE11)+SUMIF('reporting boissy'!$F$2:$EE$2,BB$4,'reporting boissy'!$F11:$EE11)+SUMIF('reporting moussy'!$F$2:$EE$2,BB$4,'reporting moussy'!$F11:$EE11)+SUMIF('reporting trappes'!$F$2:$EE$2,BB$4,'reporting trappes'!$F11:$EE11)+SUMIF('SPACELOG 5 BP'!$F$2:$EE$2,BB$4,'SPACELOG 5 BP'!$F11:$EE11)+SUMIF('SPACELOG 6 BP'!$F$2:$EE$2,BB$4,'SPACELOG 6 BP'!$F11:$EE11)+SUMIF('SPACELOG 7 BP'!$F$2:$EE$2,BB$4,'SPACELOG 7 BP'!$F11:$EE11)+SUMIF('SPACELOG 8 BP'!$F$2:$EE$2,BB$4,'SPACELOG 8 BP'!$F11:$EE11)+SUMIF('SPACELOG 9 BP'!$F$2:$EE$2,BB$4,'SPACELOG 9 BP'!$F11:$EE11)+SUMIF('SPACELOG 10 BP'!$F$2:$EE$2,BB$4,'SPACELOG 10 BP'!$F11:$EE11)+SUMIF('SPACELOG 11 BP'!$F$2:$EE$2,BB$4,'SPACELOG 11 BP'!$F11:$EE11)+SUMIF('SPACELOG 12 BP'!$F$2:$EE$2,BB$4,'SPACELOG 12 BP'!$F11:$EE11)</f>
        <v>2470</v>
      </c>
      <c r="BC11" s="33">
        <f>SUMIF('reporting montigny'!$F$2:$EE$2,BC$4,'reporting montigny'!$F11:$EE11)+SUMIF('reporting boissy'!$F$2:$EE$2,BC$4,'reporting boissy'!$F11:$EE11)+SUMIF('reporting moussy'!$F$2:$EE$2,BC$4,'reporting moussy'!$F11:$EE11)+SUMIF('reporting trappes'!$F$2:$EE$2,BC$4,'reporting trappes'!$F11:$EE11)+SUMIF('SPACELOG 5 BP'!$F$2:$EE$2,BC$4,'SPACELOG 5 BP'!$F11:$EE11)+SUMIF('SPACELOG 6 BP'!$F$2:$EE$2,BC$4,'SPACELOG 6 BP'!$F11:$EE11)+SUMIF('SPACELOG 7 BP'!$F$2:$EE$2,BC$4,'SPACELOG 7 BP'!$F11:$EE11)+SUMIF('SPACELOG 8 BP'!$F$2:$EE$2,BC$4,'SPACELOG 8 BP'!$F11:$EE11)+SUMIF('SPACELOG 9 BP'!$F$2:$EE$2,BC$4,'SPACELOG 9 BP'!$F11:$EE11)+SUMIF('SPACELOG 10 BP'!$F$2:$EE$2,BC$4,'SPACELOG 10 BP'!$F11:$EE11)+SUMIF('SPACELOG 11 BP'!$F$2:$EE$2,BC$4,'SPACELOG 11 BP'!$F11:$EE11)+SUMIF('SPACELOG 12 BP'!$F$2:$EE$2,BC$4,'SPACELOG 12 BP'!$F11:$EE11)</f>
        <v>2470</v>
      </c>
      <c r="BD11" s="33">
        <f>SUMIF('reporting montigny'!$F$2:$EE$2,BD$4,'reporting montigny'!$F11:$EE11)+SUMIF('reporting boissy'!$F$2:$EE$2,BD$4,'reporting boissy'!$F11:$EE11)+SUMIF('reporting moussy'!$F$2:$EE$2,BD$4,'reporting moussy'!$F11:$EE11)+SUMIF('reporting trappes'!$F$2:$EE$2,BD$4,'reporting trappes'!$F11:$EE11)+SUMIF('SPACELOG 5 BP'!$F$2:$EE$2,BD$4,'SPACELOG 5 BP'!$F11:$EE11)+SUMIF('SPACELOG 6 BP'!$F$2:$EE$2,BD$4,'SPACELOG 6 BP'!$F11:$EE11)+SUMIF('SPACELOG 7 BP'!$F$2:$EE$2,BD$4,'SPACELOG 7 BP'!$F11:$EE11)+SUMIF('SPACELOG 8 BP'!$F$2:$EE$2,BD$4,'SPACELOG 8 BP'!$F11:$EE11)+SUMIF('SPACELOG 9 BP'!$F$2:$EE$2,BD$4,'SPACELOG 9 BP'!$F11:$EE11)+SUMIF('SPACELOG 10 BP'!$F$2:$EE$2,BD$4,'SPACELOG 10 BP'!$F11:$EE11)+SUMIF('SPACELOG 11 BP'!$F$2:$EE$2,BD$4,'SPACELOG 11 BP'!$F11:$EE11)+SUMIF('SPACELOG 12 BP'!$F$2:$EE$2,BD$4,'SPACELOG 12 BP'!$F11:$EE11)</f>
        <v>2470</v>
      </c>
      <c r="BE11" s="393">
        <f t="shared" si="117"/>
        <v>29640</v>
      </c>
      <c r="BF11" s="33">
        <f>SUMIF('reporting montigny'!$F$2:$EE$2,BF$4,'reporting montigny'!$F11:$EE11)+SUMIF('reporting boissy'!$F$2:$EE$2,BF$4,'reporting boissy'!$F11:$EE11)+SUMIF('reporting moussy'!$F$2:$EE$2,BF$4,'reporting moussy'!$F11:$EE11)+SUMIF('reporting trappes'!$F$2:$EE$2,BF$4,'reporting trappes'!$F11:$EE11)+SUMIF('SPACELOG 5 BP'!$F$2:$EE$2,BF$4,'SPACELOG 5 BP'!$F11:$EE11)+SUMIF('SPACELOG 6 BP'!$F$2:$EE$2,BF$4,'SPACELOG 6 BP'!$F11:$EE11)+SUMIF('SPACELOG 7 BP'!$F$2:$EE$2,BF$4,'SPACELOG 7 BP'!$F11:$EE11)+SUMIF('SPACELOG 8 BP'!$F$2:$EE$2,BF$4,'SPACELOG 8 BP'!$F11:$EE11)+SUMIF('SPACELOG 9 BP'!$F$2:$EE$2,BF$4,'SPACELOG 9 BP'!$F11:$EE11)+SUMIF('SPACELOG 10 BP'!$F$2:$EE$2,BF$4,'SPACELOG 10 BP'!$F11:$EE11)+SUMIF('SPACELOG 11 BP'!$F$2:$EE$2,BF$4,'SPACELOG 11 BP'!$F11:$EE11)+SUMIF('SPACELOG 12 BP'!$F$2:$EE$2,BF$4,'SPACELOG 12 BP'!$F11:$EE11)</f>
        <v>2470</v>
      </c>
      <c r="BG11" s="33">
        <f>SUMIF('reporting montigny'!$F$2:$EE$2,BG$4,'reporting montigny'!$F11:$EE11)+SUMIF('reporting boissy'!$F$2:$EE$2,BG$4,'reporting boissy'!$F11:$EE11)+SUMIF('reporting moussy'!$F$2:$EE$2,BG$4,'reporting moussy'!$F11:$EE11)+SUMIF('reporting trappes'!$F$2:$EE$2,BG$4,'reporting trappes'!$F11:$EE11)+SUMIF('SPACELOG 5 BP'!$F$2:$EE$2,BG$4,'SPACELOG 5 BP'!$F11:$EE11)+SUMIF('SPACELOG 6 BP'!$F$2:$EE$2,BG$4,'SPACELOG 6 BP'!$F11:$EE11)+SUMIF('SPACELOG 7 BP'!$F$2:$EE$2,BG$4,'SPACELOG 7 BP'!$F11:$EE11)+SUMIF('SPACELOG 8 BP'!$F$2:$EE$2,BG$4,'SPACELOG 8 BP'!$F11:$EE11)+SUMIF('SPACELOG 9 BP'!$F$2:$EE$2,BG$4,'SPACELOG 9 BP'!$F11:$EE11)+SUMIF('SPACELOG 10 BP'!$F$2:$EE$2,BG$4,'SPACELOG 10 BP'!$F11:$EE11)+SUMIF('SPACELOG 11 BP'!$F$2:$EE$2,BG$4,'SPACELOG 11 BP'!$F11:$EE11)+SUMIF('SPACELOG 12 BP'!$F$2:$EE$2,BG$4,'SPACELOG 12 BP'!$F11:$EE11)</f>
        <v>2470</v>
      </c>
      <c r="BH11" s="33">
        <f>SUMIF('reporting montigny'!$F$2:$EE$2,BH$4,'reporting montigny'!$F11:$EE11)+SUMIF('reporting boissy'!$F$2:$EE$2,BH$4,'reporting boissy'!$F11:$EE11)+SUMIF('reporting moussy'!$F$2:$EE$2,BH$4,'reporting moussy'!$F11:$EE11)+SUMIF('reporting trappes'!$F$2:$EE$2,BH$4,'reporting trappes'!$F11:$EE11)+SUMIF('SPACELOG 5 BP'!$F$2:$EE$2,BH$4,'SPACELOG 5 BP'!$F11:$EE11)+SUMIF('SPACELOG 6 BP'!$F$2:$EE$2,BH$4,'SPACELOG 6 BP'!$F11:$EE11)+SUMIF('SPACELOG 7 BP'!$F$2:$EE$2,BH$4,'SPACELOG 7 BP'!$F11:$EE11)+SUMIF('SPACELOG 8 BP'!$F$2:$EE$2,BH$4,'SPACELOG 8 BP'!$F11:$EE11)+SUMIF('SPACELOG 9 BP'!$F$2:$EE$2,BH$4,'SPACELOG 9 BP'!$F11:$EE11)+SUMIF('SPACELOG 10 BP'!$F$2:$EE$2,BH$4,'SPACELOG 10 BP'!$F11:$EE11)+SUMIF('SPACELOG 11 BP'!$F$2:$EE$2,BH$4,'SPACELOG 11 BP'!$F11:$EE11)+SUMIF('SPACELOG 12 BP'!$F$2:$EE$2,BH$4,'SPACELOG 12 BP'!$F11:$EE11)</f>
        <v>2470</v>
      </c>
      <c r="BI11" s="33">
        <f>SUMIF('reporting montigny'!$F$2:$EE$2,BI$4,'reporting montigny'!$F11:$EE11)+SUMIF('reporting boissy'!$F$2:$EE$2,BI$4,'reporting boissy'!$F11:$EE11)+SUMIF('reporting moussy'!$F$2:$EE$2,BI$4,'reporting moussy'!$F11:$EE11)+SUMIF('reporting trappes'!$F$2:$EE$2,BI$4,'reporting trappes'!$F11:$EE11)+SUMIF('SPACELOG 5 BP'!$F$2:$EE$2,BI$4,'SPACELOG 5 BP'!$F11:$EE11)+SUMIF('SPACELOG 6 BP'!$F$2:$EE$2,BI$4,'SPACELOG 6 BP'!$F11:$EE11)+SUMIF('SPACELOG 7 BP'!$F$2:$EE$2,BI$4,'SPACELOG 7 BP'!$F11:$EE11)+SUMIF('SPACELOG 8 BP'!$F$2:$EE$2,BI$4,'SPACELOG 8 BP'!$F11:$EE11)+SUMIF('SPACELOG 9 BP'!$F$2:$EE$2,BI$4,'SPACELOG 9 BP'!$F11:$EE11)+SUMIF('SPACELOG 10 BP'!$F$2:$EE$2,BI$4,'SPACELOG 10 BP'!$F11:$EE11)+SUMIF('SPACELOG 11 BP'!$F$2:$EE$2,BI$4,'SPACELOG 11 BP'!$F11:$EE11)+SUMIF('SPACELOG 12 BP'!$F$2:$EE$2,BI$4,'SPACELOG 12 BP'!$F11:$EE11)</f>
        <v>2470</v>
      </c>
      <c r="BJ11" s="33">
        <f>SUMIF('reporting montigny'!$F$2:$EE$2,BJ$4,'reporting montigny'!$F11:$EE11)+SUMIF('reporting boissy'!$F$2:$EE$2,BJ$4,'reporting boissy'!$F11:$EE11)+SUMIF('reporting moussy'!$F$2:$EE$2,BJ$4,'reporting moussy'!$F11:$EE11)+SUMIF('reporting trappes'!$F$2:$EE$2,BJ$4,'reporting trappes'!$F11:$EE11)+SUMIF('SPACELOG 5 BP'!$F$2:$EE$2,BJ$4,'SPACELOG 5 BP'!$F11:$EE11)+SUMIF('SPACELOG 6 BP'!$F$2:$EE$2,BJ$4,'SPACELOG 6 BP'!$F11:$EE11)+SUMIF('SPACELOG 7 BP'!$F$2:$EE$2,BJ$4,'SPACELOG 7 BP'!$F11:$EE11)+SUMIF('SPACELOG 8 BP'!$F$2:$EE$2,BJ$4,'SPACELOG 8 BP'!$F11:$EE11)+SUMIF('SPACELOG 9 BP'!$F$2:$EE$2,BJ$4,'SPACELOG 9 BP'!$F11:$EE11)+SUMIF('SPACELOG 10 BP'!$F$2:$EE$2,BJ$4,'SPACELOG 10 BP'!$F11:$EE11)+SUMIF('SPACELOG 11 BP'!$F$2:$EE$2,BJ$4,'SPACELOG 11 BP'!$F11:$EE11)+SUMIF('SPACELOG 12 BP'!$F$2:$EE$2,BJ$4,'SPACELOG 12 BP'!$F11:$EE11)</f>
        <v>2470</v>
      </c>
      <c r="BK11" s="33">
        <f>SUMIF('reporting montigny'!$F$2:$EE$2,BK$4,'reporting montigny'!$F11:$EE11)+SUMIF('reporting boissy'!$F$2:$EE$2,BK$4,'reporting boissy'!$F11:$EE11)+SUMIF('reporting moussy'!$F$2:$EE$2,BK$4,'reporting moussy'!$F11:$EE11)+SUMIF('reporting trappes'!$F$2:$EE$2,BK$4,'reporting trappes'!$F11:$EE11)+SUMIF('SPACELOG 5 BP'!$F$2:$EE$2,BK$4,'SPACELOG 5 BP'!$F11:$EE11)+SUMIF('SPACELOG 6 BP'!$F$2:$EE$2,BK$4,'SPACELOG 6 BP'!$F11:$EE11)+SUMIF('SPACELOG 7 BP'!$F$2:$EE$2,BK$4,'SPACELOG 7 BP'!$F11:$EE11)+SUMIF('SPACELOG 8 BP'!$F$2:$EE$2,BK$4,'SPACELOG 8 BP'!$F11:$EE11)+SUMIF('SPACELOG 9 BP'!$F$2:$EE$2,BK$4,'SPACELOG 9 BP'!$F11:$EE11)+SUMIF('SPACELOG 10 BP'!$F$2:$EE$2,BK$4,'SPACELOG 10 BP'!$F11:$EE11)+SUMIF('SPACELOG 11 BP'!$F$2:$EE$2,BK$4,'SPACELOG 11 BP'!$F11:$EE11)+SUMIF('SPACELOG 12 BP'!$F$2:$EE$2,BK$4,'SPACELOG 12 BP'!$F11:$EE11)</f>
        <v>2470</v>
      </c>
      <c r="BL11" s="33">
        <f>SUMIF('reporting montigny'!$F$2:$EE$2,BL$4,'reporting montigny'!$F11:$EE11)+SUMIF('reporting boissy'!$F$2:$EE$2,BL$4,'reporting boissy'!$F11:$EE11)+SUMIF('reporting moussy'!$F$2:$EE$2,BL$4,'reporting moussy'!$F11:$EE11)+SUMIF('reporting trappes'!$F$2:$EE$2,BL$4,'reporting trappes'!$F11:$EE11)+SUMIF('SPACELOG 5 BP'!$F$2:$EE$2,BL$4,'SPACELOG 5 BP'!$F11:$EE11)+SUMIF('SPACELOG 6 BP'!$F$2:$EE$2,BL$4,'SPACELOG 6 BP'!$F11:$EE11)+SUMIF('SPACELOG 7 BP'!$F$2:$EE$2,BL$4,'SPACELOG 7 BP'!$F11:$EE11)+SUMIF('SPACELOG 8 BP'!$F$2:$EE$2,BL$4,'SPACELOG 8 BP'!$F11:$EE11)+SUMIF('SPACELOG 9 BP'!$F$2:$EE$2,BL$4,'SPACELOG 9 BP'!$F11:$EE11)+SUMIF('SPACELOG 10 BP'!$F$2:$EE$2,BL$4,'SPACELOG 10 BP'!$F11:$EE11)+SUMIF('SPACELOG 11 BP'!$F$2:$EE$2,BL$4,'SPACELOG 11 BP'!$F11:$EE11)+SUMIF('SPACELOG 12 BP'!$F$2:$EE$2,BL$4,'SPACELOG 12 BP'!$F11:$EE11)</f>
        <v>2470</v>
      </c>
      <c r="BM11" s="33">
        <f>SUMIF('reporting montigny'!$F$2:$EE$2,BM$4,'reporting montigny'!$F11:$EE11)+SUMIF('reporting boissy'!$F$2:$EE$2,BM$4,'reporting boissy'!$F11:$EE11)+SUMIF('reporting moussy'!$F$2:$EE$2,BM$4,'reporting moussy'!$F11:$EE11)+SUMIF('reporting trappes'!$F$2:$EE$2,BM$4,'reporting trappes'!$F11:$EE11)+SUMIF('SPACELOG 5 BP'!$F$2:$EE$2,BM$4,'SPACELOG 5 BP'!$F11:$EE11)+SUMIF('SPACELOG 6 BP'!$F$2:$EE$2,BM$4,'SPACELOG 6 BP'!$F11:$EE11)+SUMIF('SPACELOG 7 BP'!$F$2:$EE$2,BM$4,'SPACELOG 7 BP'!$F11:$EE11)+SUMIF('SPACELOG 8 BP'!$F$2:$EE$2,BM$4,'SPACELOG 8 BP'!$F11:$EE11)+SUMIF('SPACELOG 9 BP'!$F$2:$EE$2,BM$4,'SPACELOG 9 BP'!$F11:$EE11)+SUMIF('SPACELOG 10 BP'!$F$2:$EE$2,BM$4,'SPACELOG 10 BP'!$F11:$EE11)+SUMIF('SPACELOG 11 BP'!$F$2:$EE$2,BM$4,'SPACELOG 11 BP'!$F11:$EE11)+SUMIF('SPACELOG 12 BP'!$F$2:$EE$2,BM$4,'SPACELOG 12 BP'!$F11:$EE11)</f>
        <v>2470</v>
      </c>
      <c r="BN11" s="33">
        <f>SUMIF('reporting montigny'!$F$2:$EE$2,BN$4,'reporting montigny'!$F11:$EE11)+SUMIF('reporting boissy'!$F$2:$EE$2,BN$4,'reporting boissy'!$F11:$EE11)+SUMIF('reporting moussy'!$F$2:$EE$2,BN$4,'reporting moussy'!$F11:$EE11)+SUMIF('reporting trappes'!$F$2:$EE$2,BN$4,'reporting trappes'!$F11:$EE11)+SUMIF('SPACELOG 5 BP'!$F$2:$EE$2,BN$4,'SPACELOG 5 BP'!$F11:$EE11)+SUMIF('SPACELOG 6 BP'!$F$2:$EE$2,BN$4,'SPACELOG 6 BP'!$F11:$EE11)+SUMIF('SPACELOG 7 BP'!$F$2:$EE$2,BN$4,'SPACELOG 7 BP'!$F11:$EE11)+SUMIF('SPACELOG 8 BP'!$F$2:$EE$2,BN$4,'SPACELOG 8 BP'!$F11:$EE11)+SUMIF('SPACELOG 9 BP'!$F$2:$EE$2,BN$4,'SPACELOG 9 BP'!$F11:$EE11)+SUMIF('SPACELOG 10 BP'!$F$2:$EE$2,BN$4,'SPACELOG 10 BP'!$F11:$EE11)+SUMIF('SPACELOG 11 BP'!$F$2:$EE$2,BN$4,'SPACELOG 11 BP'!$F11:$EE11)+SUMIF('SPACELOG 12 BP'!$F$2:$EE$2,BN$4,'SPACELOG 12 BP'!$F11:$EE11)</f>
        <v>2470</v>
      </c>
      <c r="BO11" s="33">
        <f>SUMIF('reporting montigny'!$F$2:$EE$2,BO$4,'reporting montigny'!$F11:$EE11)+SUMIF('reporting boissy'!$F$2:$EE$2,BO$4,'reporting boissy'!$F11:$EE11)+SUMIF('reporting moussy'!$F$2:$EE$2,BO$4,'reporting moussy'!$F11:$EE11)+SUMIF('reporting trappes'!$F$2:$EE$2,BO$4,'reporting trappes'!$F11:$EE11)+SUMIF('SPACELOG 5 BP'!$F$2:$EE$2,BO$4,'SPACELOG 5 BP'!$F11:$EE11)+SUMIF('SPACELOG 6 BP'!$F$2:$EE$2,BO$4,'SPACELOG 6 BP'!$F11:$EE11)+SUMIF('SPACELOG 7 BP'!$F$2:$EE$2,BO$4,'SPACELOG 7 BP'!$F11:$EE11)+SUMIF('SPACELOG 8 BP'!$F$2:$EE$2,BO$4,'SPACELOG 8 BP'!$F11:$EE11)+SUMIF('SPACELOG 9 BP'!$F$2:$EE$2,BO$4,'SPACELOG 9 BP'!$F11:$EE11)+SUMIF('SPACELOG 10 BP'!$F$2:$EE$2,BO$4,'SPACELOG 10 BP'!$F11:$EE11)+SUMIF('SPACELOG 11 BP'!$F$2:$EE$2,BO$4,'SPACELOG 11 BP'!$F11:$EE11)+SUMIF('SPACELOG 12 BP'!$F$2:$EE$2,BO$4,'SPACELOG 12 BP'!$F11:$EE11)</f>
        <v>2470</v>
      </c>
      <c r="BP11" s="33">
        <f>SUMIF('reporting montigny'!$F$2:$EE$2,BP$4,'reporting montigny'!$F11:$EE11)+SUMIF('reporting boissy'!$F$2:$EE$2,BP$4,'reporting boissy'!$F11:$EE11)+SUMIF('reporting moussy'!$F$2:$EE$2,BP$4,'reporting moussy'!$F11:$EE11)+SUMIF('reporting trappes'!$F$2:$EE$2,BP$4,'reporting trappes'!$F11:$EE11)+SUMIF('SPACELOG 5 BP'!$F$2:$EE$2,BP$4,'SPACELOG 5 BP'!$F11:$EE11)+SUMIF('SPACELOG 6 BP'!$F$2:$EE$2,BP$4,'SPACELOG 6 BP'!$F11:$EE11)+SUMIF('SPACELOG 7 BP'!$F$2:$EE$2,BP$4,'SPACELOG 7 BP'!$F11:$EE11)+SUMIF('SPACELOG 8 BP'!$F$2:$EE$2,BP$4,'SPACELOG 8 BP'!$F11:$EE11)+SUMIF('SPACELOG 9 BP'!$F$2:$EE$2,BP$4,'SPACELOG 9 BP'!$F11:$EE11)+SUMIF('SPACELOG 10 BP'!$F$2:$EE$2,BP$4,'SPACELOG 10 BP'!$F11:$EE11)+SUMIF('SPACELOG 11 BP'!$F$2:$EE$2,BP$4,'SPACELOG 11 BP'!$F11:$EE11)+SUMIF('SPACELOG 12 BP'!$F$2:$EE$2,BP$4,'SPACELOG 12 BP'!$F11:$EE11)</f>
        <v>2470</v>
      </c>
      <c r="BQ11" s="33">
        <f>SUMIF('reporting montigny'!$F$2:$EE$2,BQ$4,'reporting montigny'!$F11:$EE11)+SUMIF('reporting boissy'!$F$2:$EE$2,BQ$4,'reporting boissy'!$F11:$EE11)+SUMIF('reporting moussy'!$F$2:$EE$2,BQ$4,'reporting moussy'!$F11:$EE11)+SUMIF('reporting trappes'!$F$2:$EE$2,BQ$4,'reporting trappes'!$F11:$EE11)+SUMIF('SPACELOG 5 BP'!$F$2:$EE$2,BQ$4,'SPACELOG 5 BP'!$F11:$EE11)+SUMIF('SPACELOG 6 BP'!$F$2:$EE$2,BQ$4,'SPACELOG 6 BP'!$F11:$EE11)+SUMIF('SPACELOG 7 BP'!$F$2:$EE$2,BQ$4,'SPACELOG 7 BP'!$F11:$EE11)+SUMIF('SPACELOG 8 BP'!$F$2:$EE$2,BQ$4,'SPACELOG 8 BP'!$F11:$EE11)+SUMIF('SPACELOG 9 BP'!$F$2:$EE$2,BQ$4,'SPACELOG 9 BP'!$F11:$EE11)+SUMIF('SPACELOG 10 BP'!$F$2:$EE$2,BQ$4,'SPACELOG 10 BP'!$F11:$EE11)+SUMIF('SPACELOG 11 BP'!$F$2:$EE$2,BQ$4,'SPACELOG 11 BP'!$F11:$EE11)+SUMIF('SPACELOG 12 BP'!$F$2:$EE$2,BQ$4,'SPACELOG 12 BP'!$F11:$EE11)</f>
        <v>2470</v>
      </c>
      <c r="BR11" s="393">
        <f t="shared" si="118"/>
        <v>29640</v>
      </c>
      <c r="BS11" s="33">
        <f>SUMIF('reporting montigny'!$F$2:$EE$2,BS$4,'reporting montigny'!$F11:$EE11)+SUMIF('reporting boissy'!$F$2:$EE$2,BS$4,'reporting boissy'!$F11:$EE11)+SUMIF('reporting moussy'!$F$2:$EE$2,BS$4,'reporting moussy'!$F11:$EE11)+SUMIF('reporting trappes'!$F$2:$EE$2,BS$4,'reporting trappes'!$F11:$EE11)+SUMIF('SPACELOG 5 BP'!$F$2:$EE$2,BS$4,'SPACELOG 5 BP'!$F11:$EE11)+SUMIF('SPACELOG 6 BP'!$F$2:$EE$2,BS$4,'SPACELOG 6 BP'!$F11:$EE11)+SUMIF('SPACELOG 7 BP'!$F$2:$EE$2,BS$4,'SPACELOG 7 BP'!$F11:$EE11)+SUMIF('SPACELOG 8 BP'!$F$2:$EE$2,BS$4,'SPACELOG 8 BP'!$F11:$EE11)+SUMIF('SPACELOG 9 BP'!$F$2:$EE$2,BS$4,'SPACELOG 9 BP'!$F11:$EE11)+SUMIF('SPACELOG 10 BP'!$F$2:$EE$2,BS$4,'SPACELOG 10 BP'!$F11:$EE11)+SUMIF('SPACELOG 11 BP'!$F$2:$EE$2,BS$4,'SPACELOG 11 BP'!$F11:$EE11)+SUMIF('SPACELOG 12 BP'!$F$2:$EE$2,BS$4,'SPACELOG 12 BP'!$F11:$EE11)</f>
        <v>2470</v>
      </c>
      <c r="BT11" s="33">
        <f>SUMIF('reporting montigny'!$F$2:$EE$2,BT$4,'reporting montigny'!$F11:$EE11)+SUMIF('reporting boissy'!$F$2:$EE$2,BT$4,'reporting boissy'!$F11:$EE11)+SUMIF('reporting moussy'!$F$2:$EE$2,BT$4,'reporting moussy'!$F11:$EE11)+SUMIF('reporting trappes'!$F$2:$EE$2,BT$4,'reporting trappes'!$F11:$EE11)+SUMIF('SPACELOG 5 BP'!$F$2:$EE$2,BT$4,'SPACELOG 5 BP'!$F11:$EE11)+SUMIF('SPACELOG 6 BP'!$F$2:$EE$2,BT$4,'SPACELOG 6 BP'!$F11:$EE11)+SUMIF('SPACELOG 7 BP'!$F$2:$EE$2,BT$4,'SPACELOG 7 BP'!$F11:$EE11)+SUMIF('SPACELOG 8 BP'!$F$2:$EE$2,BT$4,'SPACELOG 8 BP'!$F11:$EE11)+SUMIF('SPACELOG 9 BP'!$F$2:$EE$2,BT$4,'SPACELOG 9 BP'!$F11:$EE11)+SUMIF('SPACELOG 10 BP'!$F$2:$EE$2,BT$4,'SPACELOG 10 BP'!$F11:$EE11)+SUMIF('SPACELOG 11 BP'!$F$2:$EE$2,BT$4,'SPACELOG 11 BP'!$F11:$EE11)+SUMIF('SPACELOG 12 BP'!$F$2:$EE$2,BT$4,'SPACELOG 12 BP'!$F11:$EE11)</f>
        <v>2470</v>
      </c>
      <c r="BU11" s="33">
        <f>SUMIF('reporting montigny'!$F$2:$EE$2,BU$4,'reporting montigny'!$F11:$EE11)+SUMIF('reporting boissy'!$F$2:$EE$2,BU$4,'reporting boissy'!$F11:$EE11)+SUMIF('reporting moussy'!$F$2:$EE$2,BU$4,'reporting moussy'!$F11:$EE11)+SUMIF('reporting trappes'!$F$2:$EE$2,BU$4,'reporting trappes'!$F11:$EE11)+SUMIF('SPACELOG 5 BP'!$F$2:$EE$2,BU$4,'SPACELOG 5 BP'!$F11:$EE11)+SUMIF('SPACELOG 6 BP'!$F$2:$EE$2,BU$4,'SPACELOG 6 BP'!$F11:$EE11)+SUMIF('SPACELOG 7 BP'!$F$2:$EE$2,BU$4,'SPACELOG 7 BP'!$F11:$EE11)+SUMIF('SPACELOG 8 BP'!$F$2:$EE$2,BU$4,'SPACELOG 8 BP'!$F11:$EE11)+SUMIF('SPACELOG 9 BP'!$F$2:$EE$2,BU$4,'SPACELOG 9 BP'!$F11:$EE11)+SUMIF('SPACELOG 10 BP'!$F$2:$EE$2,BU$4,'SPACELOG 10 BP'!$F11:$EE11)+SUMIF('SPACELOG 11 BP'!$F$2:$EE$2,BU$4,'SPACELOG 11 BP'!$F11:$EE11)+SUMIF('SPACELOG 12 BP'!$F$2:$EE$2,BU$4,'SPACELOG 12 BP'!$F11:$EE11)</f>
        <v>2470</v>
      </c>
      <c r="BV11" s="33">
        <f>SUMIF('reporting montigny'!$F$2:$EE$2,BV$4,'reporting montigny'!$F11:$EE11)+SUMIF('reporting boissy'!$F$2:$EE$2,BV$4,'reporting boissy'!$F11:$EE11)+SUMIF('reporting moussy'!$F$2:$EE$2,BV$4,'reporting moussy'!$F11:$EE11)+SUMIF('reporting trappes'!$F$2:$EE$2,BV$4,'reporting trappes'!$F11:$EE11)+SUMIF('SPACELOG 5 BP'!$F$2:$EE$2,BV$4,'SPACELOG 5 BP'!$F11:$EE11)+SUMIF('SPACELOG 6 BP'!$F$2:$EE$2,BV$4,'SPACELOG 6 BP'!$F11:$EE11)+SUMIF('SPACELOG 7 BP'!$F$2:$EE$2,BV$4,'SPACELOG 7 BP'!$F11:$EE11)+SUMIF('SPACELOG 8 BP'!$F$2:$EE$2,BV$4,'SPACELOG 8 BP'!$F11:$EE11)+SUMIF('SPACELOG 9 BP'!$F$2:$EE$2,BV$4,'SPACELOG 9 BP'!$F11:$EE11)+SUMIF('SPACELOG 10 BP'!$F$2:$EE$2,BV$4,'SPACELOG 10 BP'!$F11:$EE11)+SUMIF('SPACELOG 11 BP'!$F$2:$EE$2,BV$4,'SPACELOG 11 BP'!$F11:$EE11)+SUMIF('SPACELOG 12 BP'!$F$2:$EE$2,BV$4,'SPACELOG 12 BP'!$F11:$EE11)</f>
        <v>2470</v>
      </c>
      <c r="BW11" s="33">
        <f>SUMIF('reporting montigny'!$F$2:$EE$2,BW$4,'reporting montigny'!$F11:$EE11)+SUMIF('reporting boissy'!$F$2:$EE$2,BW$4,'reporting boissy'!$F11:$EE11)+SUMIF('reporting moussy'!$F$2:$EE$2,BW$4,'reporting moussy'!$F11:$EE11)+SUMIF('reporting trappes'!$F$2:$EE$2,BW$4,'reporting trappes'!$F11:$EE11)+SUMIF('SPACELOG 5 BP'!$F$2:$EE$2,BW$4,'SPACELOG 5 BP'!$F11:$EE11)+SUMIF('SPACELOG 6 BP'!$F$2:$EE$2,BW$4,'SPACELOG 6 BP'!$F11:$EE11)+SUMIF('SPACELOG 7 BP'!$F$2:$EE$2,BW$4,'SPACELOG 7 BP'!$F11:$EE11)+SUMIF('SPACELOG 8 BP'!$F$2:$EE$2,BW$4,'SPACELOG 8 BP'!$F11:$EE11)+SUMIF('SPACELOG 9 BP'!$F$2:$EE$2,BW$4,'SPACELOG 9 BP'!$F11:$EE11)+SUMIF('SPACELOG 10 BP'!$F$2:$EE$2,BW$4,'SPACELOG 10 BP'!$F11:$EE11)+SUMIF('SPACELOG 11 BP'!$F$2:$EE$2,BW$4,'SPACELOG 11 BP'!$F11:$EE11)+SUMIF('SPACELOG 12 BP'!$F$2:$EE$2,BW$4,'SPACELOG 12 BP'!$F11:$EE11)</f>
        <v>2470</v>
      </c>
      <c r="BX11" s="33">
        <f>SUMIF('reporting montigny'!$F$2:$EE$2,BX$4,'reporting montigny'!$F11:$EE11)+SUMIF('reporting boissy'!$F$2:$EE$2,BX$4,'reporting boissy'!$F11:$EE11)+SUMIF('reporting moussy'!$F$2:$EE$2,BX$4,'reporting moussy'!$F11:$EE11)+SUMIF('reporting trappes'!$F$2:$EE$2,BX$4,'reporting trappes'!$F11:$EE11)+SUMIF('SPACELOG 5 BP'!$F$2:$EE$2,BX$4,'SPACELOG 5 BP'!$F11:$EE11)+SUMIF('SPACELOG 6 BP'!$F$2:$EE$2,BX$4,'SPACELOG 6 BP'!$F11:$EE11)+SUMIF('SPACELOG 7 BP'!$F$2:$EE$2,BX$4,'SPACELOG 7 BP'!$F11:$EE11)+SUMIF('SPACELOG 8 BP'!$F$2:$EE$2,BX$4,'SPACELOG 8 BP'!$F11:$EE11)+SUMIF('SPACELOG 9 BP'!$F$2:$EE$2,BX$4,'SPACELOG 9 BP'!$F11:$EE11)+SUMIF('SPACELOG 10 BP'!$F$2:$EE$2,BX$4,'SPACELOG 10 BP'!$F11:$EE11)+SUMIF('SPACELOG 11 BP'!$F$2:$EE$2,BX$4,'SPACELOG 11 BP'!$F11:$EE11)+SUMIF('SPACELOG 12 BP'!$F$2:$EE$2,BX$4,'SPACELOG 12 BP'!$F11:$EE11)</f>
        <v>2470</v>
      </c>
      <c r="BY11" s="33">
        <f>SUMIF('reporting montigny'!$F$2:$EE$2,BY$4,'reporting montigny'!$F11:$EE11)+SUMIF('reporting boissy'!$F$2:$EE$2,BY$4,'reporting boissy'!$F11:$EE11)+SUMIF('reporting moussy'!$F$2:$EE$2,BY$4,'reporting moussy'!$F11:$EE11)+SUMIF('reporting trappes'!$F$2:$EE$2,BY$4,'reporting trappes'!$F11:$EE11)+SUMIF('SPACELOG 5 BP'!$F$2:$EE$2,BY$4,'SPACELOG 5 BP'!$F11:$EE11)+SUMIF('SPACELOG 6 BP'!$F$2:$EE$2,BY$4,'SPACELOG 6 BP'!$F11:$EE11)+SUMIF('SPACELOG 7 BP'!$F$2:$EE$2,BY$4,'SPACELOG 7 BP'!$F11:$EE11)+SUMIF('SPACELOG 8 BP'!$F$2:$EE$2,BY$4,'SPACELOG 8 BP'!$F11:$EE11)+SUMIF('SPACELOG 9 BP'!$F$2:$EE$2,BY$4,'SPACELOG 9 BP'!$F11:$EE11)+SUMIF('SPACELOG 10 BP'!$F$2:$EE$2,BY$4,'SPACELOG 10 BP'!$F11:$EE11)+SUMIF('SPACELOG 11 BP'!$F$2:$EE$2,BY$4,'SPACELOG 11 BP'!$F11:$EE11)+SUMIF('SPACELOG 12 BP'!$F$2:$EE$2,BY$4,'SPACELOG 12 BP'!$F11:$EE11)</f>
        <v>2470</v>
      </c>
      <c r="BZ11" s="33">
        <f>SUMIF('reporting montigny'!$F$2:$EE$2,BZ$4,'reporting montigny'!$F11:$EE11)+SUMIF('reporting boissy'!$F$2:$EE$2,BZ$4,'reporting boissy'!$F11:$EE11)+SUMIF('reporting moussy'!$F$2:$EE$2,BZ$4,'reporting moussy'!$F11:$EE11)+SUMIF('reporting trappes'!$F$2:$EE$2,BZ$4,'reporting trappes'!$F11:$EE11)+SUMIF('SPACELOG 5 BP'!$F$2:$EE$2,BZ$4,'SPACELOG 5 BP'!$F11:$EE11)+SUMIF('SPACELOG 6 BP'!$F$2:$EE$2,BZ$4,'SPACELOG 6 BP'!$F11:$EE11)+SUMIF('SPACELOG 7 BP'!$F$2:$EE$2,BZ$4,'SPACELOG 7 BP'!$F11:$EE11)+SUMIF('SPACELOG 8 BP'!$F$2:$EE$2,BZ$4,'SPACELOG 8 BP'!$F11:$EE11)+SUMIF('SPACELOG 9 BP'!$F$2:$EE$2,BZ$4,'SPACELOG 9 BP'!$F11:$EE11)+SUMIF('SPACELOG 10 BP'!$F$2:$EE$2,BZ$4,'SPACELOG 10 BP'!$F11:$EE11)+SUMIF('SPACELOG 11 BP'!$F$2:$EE$2,BZ$4,'SPACELOG 11 BP'!$F11:$EE11)+SUMIF('SPACELOG 12 BP'!$F$2:$EE$2,BZ$4,'SPACELOG 12 BP'!$F11:$EE11)</f>
        <v>2470</v>
      </c>
      <c r="CA11" s="33">
        <f>SUMIF('reporting montigny'!$F$2:$EE$2,CA$4,'reporting montigny'!$F11:$EE11)+SUMIF('reporting boissy'!$F$2:$EE$2,CA$4,'reporting boissy'!$F11:$EE11)+SUMIF('reporting moussy'!$F$2:$EE$2,CA$4,'reporting moussy'!$F11:$EE11)+SUMIF('reporting trappes'!$F$2:$EE$2,CA$4,'reporting trappes'!$F11:$EE11)+SUMIF('SPACELOG 5 BP'!$F$2:$EE$2,CA$4,'SPACELOG 5 BP'!$F11:$EE11)+SUMIF('SPACELOG 6 BP'!$F$2:$EE$2,CA$4,'SPACELOG 6 BP'!$F11:$EE11)+SUMIF('SPACELOG 7 BP'!$F$2:$EE$2,CA$4,'SPACELOG 7 BP'!$F11:$EE11)+SUMIF('SPACELOG 8 BP'!$F$2:$EE$2,CA$4,'SPACELOG 8 BP'!$F11:$EE11)+SUMIF('SPACELOG 9 BP'!$F$2:$EE$2,CA$4,'SPACELOG 9 BP'!$F11:$EE11)+SUMIF('SPACELOG 10 BP'!$F$2:$EE$2,CA$4,'SPACELOG 10 BP'!$F11:$EE11)+SUMIF('SPACELOG 11 BP'!$F$2:$EE$2,CA$4,'SPACELOG 11 BP'!$F11:$EE11)+SUMIF('SPACELOG 12 BP'!$F$2:$EE$2,CA$4,'SPACELOG 12 BP'!$F11:$EE11)</f>
        <v>2470</v>
      </c>
      <c r="CB11" s="33">
        <f>SUMIF('reporting montigny'!$F$2:$EE$2,CB$4,'reporting montigny'!$F11:$EE11)+SUMIF('reporting boissy'!$F$2:$EE$2,CB$4,'reporting boissy'!$F11:$EE11)+SUMIF('reporting moussy'!$F$2:$EE$2,CB$4,'reporting moussy'!$F11:$EE11)+SUMIF('reporting trappes'!$F$2:$EE$2,CB$4,'reporting trappes'!$F11:$EE11)+SUMIF('SPACELOG 5 BP'!$F$2:$EE$2,CB$4,'SPACELOG 5 BP'!$F11:$EE11)+SUMIF('SPACELOG 6 BP'!$F$2:$EE$2,CB$4,'SPACELOG 6 BP'!$F11:$EE11)+SUMIF('SPACELOG 7 BP'!$F$2:$EE$2,CB$4,'SPACELOG 7 BP'!$F11:$EE11)+SUMIF('SPACELOG 8 BP'!$F$2:$EE$2,CB$4,'SPACELOG 8 BP'!$F11:$EE11)+SUMIF('SPACELOG 9 BP'!$F$2:$EE$2,CB$4,'SPACELOG 9 BP'!$F11:$EE11)+SUMIF('SPACELOG 10 BP'!$F$2:$EE$2,CB$4,'SPACELOG 10 BP'!$F11:$EE11)+SUMIF('SPACELOG 11 BP'!$F$2:$EE$2,CB$4,'SPACELOG 11 BP'!$F11:$EE11)+SUMIF('SPACELOG 12 BP'!$F$2:$EE$2,CB$4,'SPACELOG 12 BP'!$F11:$EE11)</f>
        <v>2470</v>
      </c>
      <c r="CC11" s="33">
        <f>SUMIF('reporting montigny'!$F$2:$EE$2,CC$4,'reporting montigny'!$F11:$EE11)+SUMIF('reporting boissy'!$F$2:$EE$2,CC$4,'reporting boissy'!$F11:$EE11)+SUMIF('reporting moussy'!$F$2:$EE$2,CC$4,'reporting moussy'!$F11:$EE11)+SUMIF('reporting trappes'!$F$2:$EE$2,CC$4,'reporting trappes'!$F11:$EE11)+SUMIF('SPACELOG 5 BP'!$F$2:$EE$2,CC$4,'SPACELOG 5 BP'!$F11:$EE11)+SUMIF('SPACELOG 6 BP'!$F$2:$EE$2,CC$4,'SPACELOG 6 BP'!$F11:$EE11)+SUMIF('SPACELOG 7 BP'!$F$2:$EE$2,CC$4,'SPACELOG 7 BP'!$F11:$EE11)+SUMIF('SPACELOG 8 BP'!$F$2:$EE$2,CC$4,'SPACELOG 8 BP'!$F11:$EE11)+SUMIF('SPACELOG 9 BP'!$F$2:$EE$2,CC$4,'SPACELOG 9 BP'!$F11:$EE11)+SUMIF('SPACELOG 10 BP'!$F$2:$EE$2,CC$4,'SPACELOG 10 BP'!$F11:$EE11)+SUMIF('SPACELOG 11 BP'!$F$2:$EE$2,CC$4,'SPACELOG 11 BP'!$F11:$EE11)+SUMIF('SPACELOG 12 BP'!$F$2:$EE$2,CC$4,'SPACELOG 12 BP'!$F11:$EE11)</f>
        <v>2470</v>
      </c>
      <c r="CD11" s="33">
        <f>SUMIF('reporting montigny'!$F$2:$EE$2,CD$4,'reporting montigny'!$F11:$EE11)+SUMIF('reporting boissy'!$F$2:$EE$2,CD$4,'reporting boissy'!$F11:$EE11)+SUMIF('reporting moussy'!$F$2:$EE$2,CD$4,'reporting moussy'!$F11:$EE11)+SUMIF('reporting trappes'!$F$2:$EE$2,CD$4,'reporting trappes'!$F11:$EE11)+SUMIF('SPACELOG 5 BP'!$F$2:$EE$2,CD$4,'SPACELOG 5 BP'!$F11:$EE11)+SUMIF('SPACELOG 6 BP'!$F$2:$EE$2,CD$4,'SPACELOG 6 BP'!$F11:$EE11)+SUMIF('SPACELOG 7 BP'!$F$2:$EE$2,CD$4,'SPACELOG 7 BP'!$F11:$EE11)+SUMIF('SPACELOG 8 BP'!$F$2:$EE$2,CD$4,'SPACELOG 8 BP'!$F11:$EE11)+SUMIF('SPACELOG 9 BP'!$F$2:$EE$2,CD$4,'SPACELOG 9 BP'!$F11:$EE11)+SUMIF('SPACELOG 10 BP'!$F$2:$EE$2,CD$4,'SPACELOG 10 BP'!$F11:$EE11)+SUMIF('SPACELOG 11 BP'!$F$2:$EE$2,CD$4,'SPACELOG 11 BP'!$F11:$EE11)+SUMIF('SPACELOG 12 BP'!$F$2:$EE$2,CD$4,'SPACELOG 12 BP'!$F11:$EE11)</f>
        <v>2470</v>
      </c>
      <c r="CE11" s="393">
        <f t="shared" si="119"/>
        <v>29640</v>
      </c>
      <c r="CF11" s="33">
        <f>SUMIF('reporting montigny'!$F$2:$EE$2,CF$4,'reporting montigny'!$F11:$EE11)+SUMIF('reporting boissy'!$F$2:$EE$2,CF$4,'reporting boissy'!$F11:$EE11)+SUMIF('reporting moussy'!$F$2:$EE$2,CF$4,'reporting moussy'!$F11:$EE11)+SUMIF('reporting trappes'!$F$2:$EE$2,CF$4,'reporting trappes'!$F11:$EE11)+SUMIF('SPACELOG 5 BP'!$F$2:$EE$2,CF$4,'SPACELOG 5 BP'!$F11:$EE11)+SUMIF('SPACELOG 6 BP'!$F$2:$EE$2,CF$4,'SPACELOG 6 BP'!$F11:$EE11)+SUMIF('SPACELOG 7 BP'!$F$2:$EE$2,CF$4,'SPACELOG 7 BP'!$F11:$EE11)+SUMIF('SPACELOG 8 BP'!$F$2:$EE$2,CF$4,'SPACELOG 8 BP'!$F11:$EE11)+SUMIF('SPACELOG 9 BP'!$F$2:$EE$2,CF$4,'SPACELOG 9 BP'!$F11:$EE11)+SUMIF('SPACELOG 10 BP'!$F$2:$EE$2,CF$4,'SPACELOG 10 BP'!$F11:$EE11)+SUMIF('SPACELOG 11 BP'!$F$2:$EE$2,CF$4,'SPACELOG 11 BP'!$F11:$EE11)+SUMIF('SPACELOG 12 BP'!$F$2:$EE$2,CF$4,'SPACELOG 12 BP'!$F11:$EE11)</f>
        <v>2470</v>
      </c>
      <c r="CG11" s="33">
        <f>SUMIF('reporting montigny'!$F$2:$EE$2,CG$4,'reporting montigny'!$F11:$EE11)+SUMIF('reporting boissy'!$F$2:$EE$2,CG$4,'reporting boissy'!$F11:$EE11)+SUMIF('reporting moussy'!$F$2:$EE$2,CG$4,'reporting moussy'!$F11:$EE11)+SUMIF('reporting trappes'!$F$2:$EE$2,CG$4,'reporting trappes'!$F11:$EE11)+SUMIF('SPACELOG 5 BP'!$F$2:$EE$2,CG$4,'SPACELOG 5 BP'!$F11:$EE11)+SUMIF('SPACELOG 6 BP'!$F$2:$EE$2,CG$4,'SPACELOG 6 BP'!$F11:$EE11)+SUMIF('SPACELOG 7 BP'!$F$2:$EE$2,CG$4,'SPACELOG 7 BP'!$F11:$EE11)+SUMIF('SPACELOG 8 BP'!$F$2:$EE$2,CG$4,'SPACELOG 8 BP'!$F11:$EE11)+SUMIF('SPACELOG 9 BP'!$F$2:$EE$2,CG$4,'SPACELOG 9 BP'!$F11:$EE11)+SUMIF('SPACELOG 10 BP'!$F$2:$EE$2,CG$4,'SPACELOG 10 BP'!$F11:$EE11)+SUMIF('SPACELOG 11 BP'!$F$2:$EE$2,CG$4,'SPACELOG 11 BP'!$F11:$EE11)+SUMIF('SPACELOG 12 BP'!$F$2:$EE$2,CG$4,'SPACELOG 12 BP'!$F11:$EE11)</f>
        <v>2470</v>
      </c>
      <c r="CH11" s="33">
        <f>SUMIF('reporting montigny'!$F$2:$EE$2,CH$4,'reporting montigny'!$F11:$EE11)+SUMIF('reporting boissy'!$F$2:$EE$2,CH$4,'reporting boissy'!$F11:$EE11)+SUMIF('reporting moussy'!$F$2:$EE$2,CH$4,'reporting moussy'!$F11:$EE11)+SUMIF('reporting trappes'!$F$2:$EE$2,CH$4,'reporting trappes'!$F11:$EE11)+SUMIF('SPACELOG 5 BP'!$F$2:$EE$2,CH$4,'SPACELOG 5 BP'!$F11:$EE11)+SUMIF('SPACELOG 6 BP'!$F$2:$EE$2,CH$4,'SPACELOG 6 BP'!$F11:$EE11)+SUMIF('SPACELOG 7 BP'!$F$2:$EE$2,CH$4,'SPACELOG 7 BP'!$F11:$EE11)+SUMIF('SPACELOG 8 BP'!$F$2:$EE$2,CH$4,'SPACELOG 8 BP'!$F11:$EE11)+SUMIF('SPACELOG 9 BP'!$F$2:$EE$2,CH$4,'SPACELOG 9 BP'!$F11:$EE11)+SUMIF('SPACELOG 10 BP'!$F$2:$EE$2,CH$4,'SPACELOG 10 BP'!$F11:$EE11)+SUMIF('SPACELOG 11 BP'!$F$2:$EE$2,CH$4,'SPACELOG 11 BP'!$F11:$EE11)+SUMIF('SPACELOG 12 BP'!$F$2:$EE$2,CH$4,'SPACELOG 12 BP'!$F11:$EE11)</f>
        <v>2470</v>
      </c>
      <c r="CI11" s="33">
        <f>SUMIF('reporting montigny'!$F$2:$EE$2,CI$4,'reporting montigny'!$F11:$EE11)+SUMIF('reporting boissy'!$F$2:$EE$2,CI$4,'reporting boissy'!$F11:$EE11)+SUMIF('reporting moussy'!$F$2:$EE$2,CI$4,'reporting moussy'!$F11:$EE11)+SUMIF('reporting trappes'!$F$2:$EE$2,CI$4,'reporting trappes'!$F11:$EE11)+SUMIF('SPACELOG 5 BP'!$F$2:$EE$2,CI$4,'SPACELOG 5 BP'!$F11:$EE11)+SUMIF('SPACELOG 6 BP'!$F$2:$EE$2,CI$4,'SPACELOG 6 BP'!$F11:$EE11)+SUMIF('SPACELOG 7 BP'!$F$2:$EE$2,CI$4,'SPACELOG 7 BP'!$F11:$EE11)+SUMIF('SPACELOG 8 BP'!$F$2:$EE$2,CI$4,'SPACELOG 8 BP'!$F11:$EE11)+SUMIF('SPACELOG 9 BP'!$F$2:$EE$2,CI$4,'SPACELOG 9 BP'!$F11:$EE11)+SUMIF('SPACELOG 10 BP'!$F$2:$EE$2,CI$4,'SPACELOG 10 BP'!$F11:$EE11)+SUMIF('SPACELOG 11 BP'!$F$2:$EE$2,CI$4,'SPACELOG 11 BP'!$F11:$EE11)+SUMIF('SPACELOG 12 BP'!$F$2:$EE$2,CI$4,'SPACELOG 12 BP'!$F11:$EE11)</f>
        <v>2470</v>
      </c>
      <c r="CJ11" s="33">
        <f>SUMIF('reporting montigny'!$F$2:$EE$2,CJ$4,'reporting montigny'!$F11:$EE11)+SUMIF('reporting boissy'!$F$2:$EE$2,CJ$4,'reporting boissy'!$F11:$EE11)+SUMIF('reporting moussy'!$F$2:$EE$2,CJ$4,'reporting moussy'!$F11:$EE11)+SUMIF('reporting trappes'!$F$2:$EE$2,CJ$4,'reporting trappes'!$F11:$EE11)+SUMIF('SPACELOG 5 BP'!$F$2:$EE$2,CJ$4,'SPACELOG 5 BP'!$F11:$EE11)+SUMIF('SPACELOG 6 BP'!$F$2:$EE$2,CJ$4,'SPACELOG 6 BP'!$F11:$EE11)+SUMIF('SPACELOG 7 BP'!$F$2:$EE$2,CJ$4,'SPACELOG 7 BP'!$F11:$EE11)+SUMIF('SPACELOG 8 BP'!$F$2:$EE$2,CJ$4,'SPACELOG 8 BP'!$F11:$EE11)+SUMIF('SPACELOG 9 BP'!$F$2:$EE$2,CJ$4,'SPACELOG 9 BP'!$F11:$EE11)+SUMIF('SPACELOG 10 BP'!$F$2:$EE$2,CJ$4,'SPACELOG 10 BP'!$F11:$EE11)+SUMIF('SPACELOG 11 BP'!$F$2:$EE$2,CJ$4,'SPACELOG 11 BP'!$F11:$EE11)+SUMIF('SPACELOG 12 BP'!$F$2:$EE$2,CJ$4,'SPACELOG 12 BP'!$F11:$EE11)</f>
        <v>2470</v>
      </c>
      <c r="CK11" s="33">
        <f>SUMIF('reporting montigny'!$F$2:$EE$2,CK$4,'reporting montigny'!$F11:$EE11)+SUMIF('reporting boissy'!$F$2:$EE$2,CK$4,'reporting boissy'!$F11:$EE11)+SUMIF('reporting moussy'!$F$2:$EE$2,CK$4,'reporting moussy'!$F11:$EE11)+SUMIF('reporting trappes'!$F$2:$EE$2,CK$4,'reporting trappes'!$F11:$EE11)+SUMIF('SPACELOG 5 BP'!$F$2:$EE$2,CK$4,'SPACELOG 5 BP'!$F11:$EE11)+SUMIF('SPACELOG 6 BP'!$F$2:$EE$2,CK$4,'SPACELOG 6 BP'!$F11:$EE11)+SUMIF('SPACELOG 7 BP'!$F$2:$EE$2,CK$4,'SPACELOG 7 BP'!$F11:$EE11)+SUMIF('SPACELOG 8 BP'!$F$2:$EE$2,CK$4,'SPACELOG 8 BP'!$F11:$EE11)+SUMIF('SPACELOG 9 BP'!$F$2:$EE$2,CK$4,'SPACELOG 9 BP'!$F11:$EE11)+SUMIF('SPACELOG 10 BP'!$F$2:$EE$2,CK$4,'SPACELOG 10 BP'!$F11:$EE11)+SUMIF('SPACELOG 11 BP'!$F$2:$EE$2,CK$4,'SPACELOG 11 BP'!$F11:$EE11)+SUMIF('SPACELOG 12 BP'!$F$2:$EE$2,CK$4,'SPACELOG 12 BP'!$F11:$EE11)</f>
        <v>2470</v>
      </c>
      <c r="CL11" s="33">
        <f>SUMIF('reporting montigny'!$F$2:$EE$2,CL$4,'reporting montigny'!$F11:$EE11)+SUMIF('reporting boissy'!$F$2:$EE$2,CL$4,'reporting boissy'!$F11:$EE11)+SUMIF('reporting moussy'!$F$2:$EE$2,CL$4,'reporting moussy'!$F11:$EE11)+SUMIF('reporting trappes'!$F$2:$EE$2,CL$4,'reporting trappes'!$F11:$EE11)+SUMIF('SPACELOG 5 BP'!$F$2:$EE$2,CL$4,'SPACELOG 5 BP'!$F11:$EE11)+SUMIF('SPACELOG 6 BP'!$F$2:$EE$2,CL$4,'SPACELOG 6 BP'!$F11:$EE11)+SUMIF('SPACELOG 7 BP'!$F$2:$EE$2,CL$4,'SPACELOG 7 BP'!$F11:$EE11)+SUMIF('SPACELOG 8 BP'!$F$2:$EE$2,CL$4,'SPACELOG 8 BP'!$F11:$EE11)+SUMIF('SPACELOG 9 BP'!$F$2:$EE$2,CL$4,'SPACELOG 9 BP'!$F11:$EE11)+SUMIF('SPACELOG 10 BP'!$F$2:$EE$2,CL$4,'SPACELOG 10 BP'!$F11:$EE11)+SUMIF('SPACELOG 11 BP'!$F$2:$EE$2,CL$4,'SPACELOG 11 BP'!$F11:$EE11)+SUMIF('SPACELOG 12 BP'!$F$2:$EE$2,CL$4,'SPACELOG 12 BP'!$F11:$EE11)</f>
        <v>2470</v>
      </c>
      <c r="CM11" s="33">
        <f>SUMIF('reporting montigny'!$F$2:$EE$2,CM$4,'reporting montigny'!$F11:$EE11)+SUMIF('reporting boissy'!$F$2:$EE$2,CM$4,'reporting boissy'!$F11:$EE11)+SUMIF('reporting moussy'!$F$2:$EE$2,CM$4,'reporting moussy'!$F11:$EE11)+SUMIF('reporting trappes'!$F$2:$EE$2,CM$4,'reporting trappes'!$F11:$EE11)+SUMIF('SPACELOG 5 BP'!$F$2:$EE$2,CM$4,'SPACELOG 5 BP'!$F11:$EE11)+SUMIF('SPACELOG 6 BP'!$F$2:$EE$2,CM$4,'SPACELOG 6 BP'!$F11:$EE11)+SUMIF('SPACELOG 7 BP'!$F$2:$EE$2,CM$4,'SPACELOG 7 BP'!$F11:$EE11)+SUMIF('SPACELOG 8 BP'!$F$2:$EE$2,CM$4,'SPACELOG 8 BP'!$F11:$EE11)+SUMIF('SPACELOG 9 BP'!$F$2:$EE$2,CM$4,'SPACELOG 9 BP'!$F11:$EE11)+SUMIF('SPACELOG 10 BP'!$F$2:$EE$2,CM$4,'SPACELOG 10 BP'!$F11:$EE11)+SUMIF('SPACELOG 11 BP'!$F$2:$EE$2,CM$4,'SPACELOG 11 BP'!$F11:$EE11)+SUMIF('SPACELOG 12 BP'!$F$2:$EE$2,CM$4,'SPACELOG 12 BP'!$F11:$EE11)</f>
        <v>2470</v>
      </c>
      <c r="CN11" s="33">
        <f>SUMIF('reporting montigny'!$F$2:$EE$2,CN$4,'reporting montigny'!$F11:$EE11)+SUMIF('reporting boissy'!$F$2:$EE$2,CN$4,'reporting boissy'!$F11:$EE11)+SUMIF('reporting moussy'!$F$2:$EE$2,CN$4,'reporting moussy'!$F11:$EE11)+SUMIF('reporting trappes'!$F$2:$EE$2,CN$4,'reporting trappes'!$F11:$EE11)+SUMIF('SPACELOG 5 BP'!$F$2:$EE$2,CN$4,'SPACELOG 5 BP'!$F11:$EE11)+SUMIF('SPACELOG 6 BP'!$F$2:$EE$2,CN$4,'SPACELOG 6 BP'!$F11:$EE11)+SUMIF('SPACELOG 7 BP'!$F$2:$EE$2,CN$4,'SPACELOG 7 BP'!$F11:$EE11)+SUMIF('SPACELOG 8 BP'!$F$2:$EE$2,CN$4,'SPACELOG 8 BP'!$F11:$EE11)+SUMIF('SPACELOG 9 BP'!$F$2:$EE$2,CN$4,'SPACELOG 9 BP'!$F11:$EE11)+SUMIF('SPACELOG 10 BP'!$F$2:$EE$2,CN$4,'SPACELOG 10 BP'!$F11:$EE11)+SUMIF('SPACELOG 11 BP'!$F$2:$EE$2,CN$4,'SPACELOG 11 BP'!$F11:$EE11)+SUMIF('SPACELOG 12 BP'!$F$2:$EE$2,CN$4,'SPACELOG 12 BP'!$F11:$EE11)</f>
        <v>2470</v>
      </c>
      <c r="CO11" s="33">
        <f>SUMIF('reporting montigny'!$F$2:$EE$2,CO$4,'reporting montigny'!$F11:$EE11)+SUMIF('reporting boissy'!$F$2:$EE$2,CO$4,'reporting boissy'!$F11:$EE11)+SUMIF('reporting moussy'!$F$2:$EE$2,CO$4,'reporting moussy'!$F11:$EE11)+SUMIF('reporting trappes'!$F$2:$EE$2,CO$4,'reporting trappes'!$F11:$EE11)+SUMIF('SPACELOG 5 BP'!$F$2:$EE$2,CO$4,'SPACELOG 5 BP'!$F11:$EE11)+SUMIF('SPACELOG 6 BP'!$F$2:$EE$2,CO$4,'SPACELOG 6 BP'!$F11:$EE11)+SUMIF('SPACELOG 7 BP'!$F$2:$EE$2,CO$4,'SPACELOG 7 BP'!$F11:$EE11)+SUMIF('SPACELOG 8 BP'!$F$2:$EE$2,CO$4,'SPACELOG 8 BP'!$F11:$EE11)+SUMIF('SPACELOG 9 BP'!$F$2:$EE$2,CO$4,'SPACELOG 9 BP'!$F11:$EE11)+SUMIF('SPACELOG 10 BP'!$F$2:$EE$2,CO$4,'SPACELOG 10 BP'!$F11:$EE11)+SUMIF('SPACELOG 11 BP'!$F$2:$EE$2,CO$4,'SPACELOG 11 BP'!$F11:$EE11)+SUMIF('SPACELOG 12 BP'!$F$2:$EE$2,CO$4,'SPACELOG 12 BP'!$F11:$EE11)</f>
        <v>2470</v>
      </c>
      <c r="CP11" s="33">
        <f>SUMIF('reporting montigny'!$F$2:$EE$2,CP$4,'reporting montigny'!$F11:$EE11)+SUMIF('reporting boissy'!$F$2:$EE$2,CP$4,'reporting boissy'!$F11:$EE11)+SUMIF('reporting moussy'!$F$2:$EE$2,CP$4,'reporting moussy'!$F11:$EE11)+SUMIF('reporting trappes'!$F$2:$EE$2,CP$4,'reporting trappes'!$F11:$EE11)+SUMIF('SPACELOG 5 BP'!$F$2:$EE$2,CP$4,'SPACELOG 5 BP'!$F11:$EE11)+SUMIF('SPACELOG 6 BP'!$F$2:$EE$2,CP$4,'SPACELOG 6 BP'!$F11:$EE11)+SUMIF('SPACELOG 7 BP'!$F$2:$EE$2,CP$4,'SPACELOG 7 BP'!$F11:$EE11)+SUMIF('SPACELOG 8 BP'!$F$2:$EE$2,CP$4,'SPACELOG 8 BP'!$F11:$EE11)+SUMIF('SPACELOG 9 BP'!$F$2:$EE$2,CP$4,'SPACELOG 9 BP'!$F11:$EE11)+SUMIF('SPACELOG 10 BP'!$F$2:$EE$2,CP$4,'SPACELOG 10 BP'!$F11:$EE11)+SUMIF('SPACELOG 11 BP'!$F$2:$EE$2,CP$4,'SPACELOG 11 BP'!$F11:$EE11)+SUMIF('SPACELOG 12 BP'!$F$2:$EE$2,CP$4,'SPACELOG 12 BP'!$F11:$EE11)</f>
        <v>2470</v>
      </c>
      <c r="CQ11" s="33">
        <f>SUMIF('reporting montigny'!$F$2:$EE$2,CQ$4,'reporting montigny'!$F11:$EE11)+SUMIF('reporting boissy'!$F$2:$EE$2,CQ$4,'reporting boissy'!$F11:$EE11)+SUMIF('reporting moussy'!$F$2:$EE$2,CQ$4,'reporting moussy'!$F11:$EE11)+SUMIF('reporting trappes'!$F$2:$EE$2,CQ$4,'reporting trappes'!$F11:$EE11)+SUMIF('SPACELOG 5 BP'!$F$2:$EE$2,CQ$4,'SPACELOG 5 BP'!$F11:$EE11)+SUMIF('SPACELOG 6 BP'!$F$2:$EE$2,CQ$4,'SPACELOG 6 BP'!$F11:$EE11)+SUMIF('SPACELOG 7 BP'!$F$2:$EE$2,CQ$4,'SPACELOG 7 BP'!$F11:$EE11)+SUMIF('SPACELOG 8 BP'!$F$2:$EE$2,CQ$4,'SPACELOG 8 BP'!$F11:$EE11)+SUMIF('SPACELOG 9 BP'!$F$2:$EE$2,CQ$4,'SPACELOG 9 BP'!$F11:$EE11)+SUMIF('SPACELOG 10 BP'!$F$2:$EE$2,CQ$4,'SPACELOG 10 BP'!$F11:$EE11)+SUMIF('SPACELOG 11 BP'!$F$2:$EE$2,CQ$4,'SPACELOG 11 BP'!$F11:$EE11)+SUMIF('SPACELOG 12 BP'!$F$2:$EE$2,CQ$4,'SPACELOG 12 BP'!$F11:$EE11)</f>
        <v>2470</v>
      </c>
      <c r="CR11" s="393">
        <f t="shared" si="120"/>
        <v>29640</v>
      </c>
      <c r="CS11" s="33">
        <f>SUMIF('reporting montigny'!$F$2:$EE$2,CS$4,'reporting montigny'!$F11:$EE11)+SUMIF('reporting boissy'!$F$2:$EE$2,CS$4,'reporting boissy'!$F11:$EE11)+SUMIF('reporting moussy'!$F$2:$EE$2,CS$4,'reporting moussy'!$F11:$EE11)+SUMIF('reporting trappes'!$F$2:$EE$2,CS$4,'reporting trappes'!$F11:$EE11)+SUMIF('SPACELOG 5 BP'!$F$2:$EE$2,CS$4,'SPACELOG 5 BP'!$F11:$EE11)+SUMIF('SPACELOG 6 BP'!$F$2:$EE$2,CS$4,'SPACELOG 6 BP'!$F11:$EE11)+SUMIF('SPACELOG 7 BP'!$F$2:$EE$2,CS$4,'SPACELOG 7 BP'!$F11:$EE11)+SUMIF('SPACELOG 8 BP'!$F$2:$EE$2,CS$4,'SPACELOG 8 BP'!$F11:$EE11)+SUMIF('SPACELOG 9 BP'!$F$2:$EE$2,CS$4,'SPACELOG 9 BP'!$F11:$EE11)+SUMIF('SPACELOG 10 BP'!$F$2:$EE$2,CS$4,'SPACELOG 10 BP'!$F11:$EE11)+SUMIF('SPACELOG 11 BP'!$F$2:$EE$2,CS$4,'SPACELOG 11 BP'!$F11:$EE11)+SUMIF('SPACELOG 12 BP'!$F$2:$EE$2,CS$4,'SPACELOG 12 BP'!$F11:$EE11)</f>
        <v>2470</v>
      </c>
      <c r="CT11" s="33">
        <f>SUMIF('reporting montigny'!$F$2:$EE$2,CT$4,'reporting montigny'!$F11:$EE11)+SUMIF('reporting boissy'!$F$2:$EE$2,CT$4,'reporting boissy'!$F11:$EE11)+SUMIF('reporting moussy'!$F$2:$EE$2,CT$4,'reporting moussy'!$F11:$EE11)+SUMIF('reporting trappes'!$F$2:$EE$2,CT$4,'reporting trappes'!$F11:$EE11)+SUMIF('SPACELOG 5 BP'!$F$2:$EE$2,CT$4,'SPACELOG 5 BP'!$F11:$EE11)+SUMIF('SPACELOG 6 BP'!$F$2:$EE$2,CT$4,'SPACELOG 6 BP'!$F11:$EE11)+SUMIF('SPACELOG 7 BP'!$F$2:$EE$2,CT$4,'SPACELOG 7 BP'!$F11:$EE11)+SUMIF('SPACELOG 8 BP'!$F$2:$EE$2,CT$4,'SPACELOG 8 BP'!$F11:$EE11)+SUMIF('SPACELOG 9 BP'!$F$2:$EE$2,CT$4,'SPACELOG 9 BP'!$F11:$EE11)+SUMIF('SPACELOG 10 BP'!$F$2:$EE$2,CT$4,'SPACELOG 10 BP'!$F11:$EE11)+SUMIF('SPACELOG 11 BP'!$F$2:$EE$2,CT$4,'SPACELOG 11 BP'!$F11:$EE11)+SUMIF('SPACELOG 12 BP'!$F$2:$EE$2,CT$4,'SPACELOG 12 BP'!$F11:$EE11)</f>
        <v>2470</v>
      </c>
      <c r="CU11" s="33">
        <f>SUMIF('reporting montigny'!$F$2:$EE$2,CU$4,'reporting montigny'!$F11:$EE11)+SUMIF('reporting boissy'!$F$2:$EE$2,CU$4,'reporting boissy'!$F11:$EE11)+SUMIF('reporting moussy'!$F$2:$EE$2,CU$4,'reporting moussy'!$F11:$EE11)+SUMIF('reporting trappes'!$F$2:$EE$2,CU$4,'reporting trappes'!$F11:$EE11)+SUMIF('SPACELOG 5 BP'!$F$2:$EE$2,CU$4,'SPACELOG 5 BP'!$F11:$EE11)+SUMIF('SPACELOG 6 BP'!$F$2:$EE$2,CU$4,'SPACELOG 6 BP'!$F11:$EE11)+SUMIF('SPACELOG 7 BP'!$F$2:$EE$2,CU$4,'SPACELOG 7 BP'!$F11:$EE11)+SUMIF('SPACELOG 8 BP'!$F$2:$EE$2,CU$4,'SPACELOG 8 BP'!$F11:$EE11)+SUMIF('SPACELOG 9 BP'!$F$2:$EE$2,CU$4,'SPACELOG 9 BP'!$F11:$EE11)+SUMIF('SPACELOG 10 BP'!$F$2:$EE$2,CU$4,'SPACELOG 10 BP'!$F11:$EE11)+SUMIF('SPACELOG 11 BP'!$F$2:$EE$2,CU$4,'SPACELOG 11 BP'!$F11:$EE11)+SUMIF('SPACELOG 12 BP'!$F$2:$EE$2,CU$4,'SPACELOG 12 BP'!$F11:$EE11)</f>
        <v>2470</v>
      </c>
      <c r="CV11" s="33">
        <f>SUMIF('reporting montigny'!$F$2:$EE$2,CV$4,'reporting montigny'!$F11:$EE11)+SUMIF('reporting boissy'!$F$2:$EE$2,CV$4,'reporting boissy'!$F11:$EE11)+SUMIF('reporting moussy'!$F$2:$EE$2,CV$4,'reporting moussy'!$F11:$EE11)+SUMIF('reporting trappes'!$F$2:$EE$2,CV$4,'reporting trappes'!$F11:$EE11)+SUMIF('SPACELOG 5 BP'!$F$2:$EE$2,CV$4,'SPACELOG 5 BP'!$F11:$EE11)+SUMIF('SPACELOG 6 BP'!$F$2:$EE$2,CV$4,'SPACELOG 6 BP'!$F11:$EE11)+SUMIF('SPACELOG 7 BP'!$F$2:$EE$2,CV$4,'SPACELOG 7 BP'!$F11:$EE11)+SUMIF('SPACELOG 8 BP'!$F$2:$EE$2,CV$4,'SPACELOG 8 BP'!$F11:$EE11)+SUMIF('SPACELOG 9 BP'!$F$2:$EE$2,CV$4,'SPACELOG 9 BP'!$F11:$EE11)+SUMIF('SPACELOG 10 BP'!$F$2:$EE$2,CV$4,'SPACELOG 10 BP'!$F11:$EE11)+SUMIF('SPACELOG 11 BP'!$F$2:$EE$2,CV$4,'SPACELOG 11 BP'!$F11:$EE11)+SUMIF('SPACELOG 12 BP'!$F$2:$EE$2,CV$4,'SPACELOG 12 BP'!$F11:$EE11)</f>
        <v>2470</v>
      </c>
      <c r="CW11" s="33">
        <f>SUMIF('reporting montigny'!$F$2:$EE$2,CW$4,'reporting montigny'!$F11:$EE11)+SUMIF('reporting boissy'!$F$2:$EE$2,CW$4,'reporting boissy'!$F11:$EE11)+SUMIF('reporting moussy'!$F$2:$EE$2,CW$4,'reporting moussy'!$F11:$EE11)+SUMIF('reporting trappes'!$F$2:$EE$2,CW$4,'reporting trappes'!$F11:$EE11)+SUMIF('SPACELOG 5 BP'!$F$2:$EE$2,CW$4,'SPACELOG 5 BP'!$F11:$EE11)+SUMIF('SPACELOG 6 BP'!$F$2:$EE$2,CW$4,'SPACELOG 6 BP'!$F11:$EE11)+SUMIF('SPACELOG 7 BP'!$F$2:$EE$2,CW$4,'SPACELOG 7 BP'!$F11:$EE11)+SUMIF('SPACELOG 8 BP'!$F$2:$EE$2,CW$4,'SPACELOG 8 BP'!$F11:$EE11)+SUMIF('SPACELOG 9 BP'!$F$2:$EE$2,CW$4,'SPACELOG 9 BP'!$F11:$EE11)+SUMIF('SPACELOG 10 BP'!$F$2:$EE$2,CW$4,'SPACELOG 10 BP'!$F11:$EE11)+SUMIF('SPACELOG 11 BP'!$F$2:$EE$2,CW$4,'SPACELOG 11 BP'!$F11:$EE11)+SUMIF('SPACELOG 12 BP'!$F$2:$EE$2,CW$4,'SPACELOG 12 BP'!$F11:$EE11)</f>
        <v>2470</v>
      </c>
      <c r="CX11" s="33">
        <f>SUMIF('reporting montigny'!$F$2:$EE$2,CX$4,'reporting montigny'!$F11:$EE11)+SUMIF('reporting boissy'!$F$2:$EE$2,CX$4,'reporting boissy'!$F11:$EE11)+SUMIF('reporting moussy'!$F$2:$EE$2,CX$4,'reporting moussy'!$F11:$EE11)+SUMIF('reporting trappes'!$F$2:$EE$2,CX$4,'reporting trappes'!$F11:$EE11)+SUMIF('SPACELOG 5 BP'!$F$2:$EE$2,CX$4,'SPACELOG 5 BP'!$F11:$EE11)+SUMIF('SPACELOG 6 BP'!$F$2:$EE$2,CX$4,'SPACELOG 6 BP'!$F11:$EE11)+SUMIF('SPACELOG 7 BP'!$F$2:$EE$2,CX$4,'SPACELOG 7 BP'!$F11:$EE11)+SUMIF('SPACELOG 8 BP'!$F$2:$EE$2,CX$4,'SPACELOG 8 BP'!$F11:$EE11)+SUMIF('SPACELOG 9 BP'!$F$2:$EE$2,CX$4,'SPACELOG 9 BP'!$F11:$EE11)+SUMIF('SPACELOG 10 BP'!$F$2:$EE$2,CX$4,'SPACELOG 10 BP'!$F11:$EE11)+SUMIF('SPACELOG 11 BP'!$F$2:$EE$2,CX$4,'SPACELOG 11 BP'!$F11:$EE11)+SUMIF('SPACELOG 12 BP'!$F$2:$EE$2,CX$4,'SPACELOG 12 BP'!$F11:$EE11)</f>
        <v>2470</v>
      </c>
      <c r="CY11" s="33">
        <f>SUMIF('reporting montigny'!$F$2:$EE$2,CY$4,'reporting montigny'!$F11:$EE11)+SUMIF('reporting boissy'!$F$2:$EE$2,CY$4,'reporting boissy'!$F11:$EE11)+SUMIF('reporting moussy'!$F$2:$EE$2,CY$4,'reporting moussy'!$F11:$EE11)+SUMIF('reporting trappes'!$F$2:$EE$2,CY$4,'reporting trappes'!$F11:$EE11)+SUMIF('SPACELOG 5 BP'!$F$2:$EE$2,CY$4,'SPACELOG 5 BP'!$F11:$EE11)+SUMIF('SPACELOG 6 BP'!$F$2:$EE$2,CY$4,'SPACELOG 6 BP'!$F11:$EE11)+SUMIF('SPACELOG 7 BP'!$F$2:$EE$2,CY$4,'SPACELOG 7 BP'!$F11:$EE11)+SUMIF('SPACELOG 8 BP'!$F$2:$EE$2,CY$4,'SPACELOG 8 BP'!$F11:$EE11)+SUMIF('SPACELOG 9 BP'!$F$2:$EE$2,CY$4,'SPACELOG 9 BP'!$F11:$EE11)+SUMIF('SPACELOG 10 BP'!$F$2:$EE$2,CY$4,'SPACELOG 10 BP'!$F11:$EE11)+SUMIF('SPACELOG 11 BP'!$F$2:$EE$2,CY$4,'SPACELOG 11 BP'!$F11:$EE11)+SUMIF('SPACELOG 12 BP'!$F$2:$EE$2,CY$4,'SPACELOG 12 BP'!$F11:$EE11)</f>
        <v>2470</v>
      </c>
      <c r="CZ11" s="33">
        <f>SUMIF('reporting montigny'!$F$2:$EE$2,CZ$4,'reporting montigny'!$F11:$EE11)+SUMIF('reporting boissy'!$F$2:$EE$2,CZ$4,'reporting boissy'!$F11:$EE11)+SUMIF('reporting moussy'!$F$2:$EE$2,CZ$4,'reporting moussy'!$F11:$EE11)+SUMIF('reporting trappes'!$F$2:$EE$2,CZ$4,'reporting trappes'!$F11:$EE11)+SUMIF('SPACELOG 5 BP'!$F$2:$EE$2,CZ$4,'SPACELOG 5 BP'!$F11:$EE11)+SUMIF('SPACELOG 6 BP'!$F$2:$EE$2,CZ$4,'SPACELOG 6 BP'!$F11:$EE11)+SUMIF('SPACELOG 7 BP'!$F$2:$EE$2,CZ$4,'SPACELOG 7 BP'!$F11:$EE11)+SUMIF('SPACELOG 8 BP'!$F$2:$EE$2,CZ$4,'SPACELOG 8 BP'!$F11:$EE11)+SUMIF('SPACELOG 9 BP'!$F$2:$EE$2,CZ$4,'SPACELOG 9 BP'!$F11:$EE11)+SUMIF('SPACELOG 10 BP'!$F$2:$EE$2,CZ$4,'SPACELOG 10 BP'!$F11:$EE11)+SUMIF('SPACELOG 11 BP'!$F$2:$EE$2,CZ$4,'SPACELOG 11 BP'!$F11:$EE11)+SUMIF('SPACELOG 12 BP'!$F$2:$EE$2,CZ$4,'SPACELOG 12 BP'!$F11:$EE11)</f>
        <v>2470</v>
      </c>
      <c r="DA11" s="33">
        <f>SUMIF('reporting montigny'!$F$2:$EE$2,DA$4,'reporting montigny'!$F11:$EE11)+SUMIF('reporting boissy'!$F$2:$EE$2,DA$4,'reporting boissy'!$F11:$EE11)+SUMIF('reporting moussy'!$F$2:$EE$2,DA$4,'reporting moussy'!$F11:$EE11)+SUMIF('reporting trappes'!$F$2:$EE$2,DA$4,'reporting trappes'!$F11:$EE11)+SUMIF('SPACELOG 5 BP'!$F$2:$EE$2,DA$4,'SPACELOG 5 BP'!$F11:$EE11)+SUMIF('SPACELOG 6 BP'!$F$2:$EE$2,DA$4,'SPACELOG 6 BP'!$F11:$EE11)+SUMIF('SPACELOG 7 BP'!$F$2:$EE$2,DA$4,'SPACELOG 7 BP'!$F11:$EE11)+SUMIF('SPACELOG 8 BP'!$F$2:$EE$2,DA$4,'SPACELOG 8 BP'!$F11:$EE11)+SUMIF('SPACELOG 9 BP'!$F$2:$EE$2,DA$4,'SPACELOG 9 BP'!$F11:$EE11)+SUMIF('SPACELOG 10 BP'!$F$2:$EE$2,DA$4,'SPACELOG 10 BP'!$F11:$EE11)+SUMIF('SPACELOG 11 BP'!$F$2:$EE$2,DA$4,'SPACELOG 11 BP'!$F11:$EE11)+SUMIF('SPACELOG 12 BP'!$F$2:$EE$2,DA$4,'SPACELOG 12 BP'!$F11:$EE11)</f>
        <v>2470</v>
      </c>
      <c r="DB11" s="33">
        <f>SUMIF('reporting montigny'!$F$2:$EE$2,DB$4,'reporting montigny'!$F11:$EE11)+SUMIF('reporting boissy'!$F$2:$EE$2,DB$4,'reporting boissy'!$F11:$EE11)+SUMIF('reporting moussy'!$F$2:$EE$2,DB$4,'reporting moussy'!$F11:$EE11)+SUMIF('reporting trappes'!$F$2:$EE$2,DB$4,'reporting trappes'!$F11:$EE11)+SUMIF('SPACELOG 5 BP'!$F$2:$EE$2,DB$4,'SPACELOG 5 BP'!$F11:$EE11)+SUMIF('SPACELOG 6 BP'!$F$2:$EE$2,DB$4,'SPACELOG 6 BP'!$F11:$EE11)+SUMIF('SPACELOG 7 BP'!$F$2:$EE$2,DB$4,'SPACELOG 7 BP'!$F11:$EE11)+SUMIF('SPACELOG 8 BP'!$F$2:$EE$2,DB$4,'SPACELOG 8 BP'!$F11:$EE11)+SUMIF('SPACELOG 9 BP'!$F$2:$EE$2,DB$4,'SPACELOG 9 BP'!$F11:$EE11)+SUMIF('SPACELOG 10 BP'!$F$2:$EE$2,DB$4,'SPACELOG 10 BP'!$F11:$EE11)+SUMIF('SPACELOG 11 BP'!$F$2:$EE$2,DB$4,'SPACELOG 11 BP'!$F11:$EE11)+SUMIF('SPACELOG 12 BP'!$F$2:$EE$2,DB$4,'SPACELOG 12 BP'!$F11:$EE11)</f>
        <v>2470</v>
      </c>
      <c r="DC11" s="33">
        <f>SUMIF('reporting montigny'!$F$2:$EE$2,DC$4,'reporting montigny'!$F11:$EE11)+SUMIF('reporting boissy'!$F$2:$EE$2,DC$4,'reporting boissy'!$F11:$EE11)+SUMIF('reporting moussy'!$F$2:$EE$2,DC$4,'reporting moussy'!$F11:$EE11)+SUMIF('reporting trappes'!$F$2:$EE$2,DC$4,'reporting trappes'!$F11:$EE11)+SUMIF('SPACELOG 5 BP'!$F$2:$EE$2,DC$4,'SPACELOG 5 BP'!$F11:$EE11)+SUMIF('SPACELOG 6 BP'!$F$2:$EE$2,DC$4,'SPACELOG 6 BP'!$F11:$EE11)+SUMIF('SPACELOG 7 BP'!$F$2:$EE$2,DC$4,'SPACELOG 7 BP'!$F11:$EE11)+SUMIF('SPACELOG 8 BP'!$F$2:$EE$2,DC$4,'SPACELOG 8 BP'!$F11:$EE11)+SUMIF('SPACELOG 9 BP'!$F$2:$EE$2,DC$4,'SPACELOG 9 BP'!$F11:$EE11)+SUMIF('SPACELOG 10 BP'!$F$2:$EE$2,DC$4,'SPACELOG 10 BP'!$F11:$EE11)+SUMIF('SPACELOG 11 BP'!$F$2:$EE$2,DC$4,'SPACELOG 11 BP'!$F11:$EE11)+SUMIF('SPACELOG 12 BP'!$F$2:$EE$2,DC$4,'SPACELOG 12 BP'!$F11:$EE11)</f>
        <v>2470</v>
      </c>
      <c r="DD11" s="33">
        <f>SUMIF('reporting montigny'!$F$2:$EE$2,DD$4,'reporting montigny'!$F11:$EE11)+SUMIF('reporting boissy'!$F$2:$EE$2,DD$4,'reporting boissy'!$F11:$EE11)+SUMIF('reporting moussy'!$F$2:$EE$2,DD$4,'reporting moussy'!$F11:$EE11)+SUMIF('reporting trappes'!$F$2:$EE$2,DD$4,'reporting trappes'!$F11:$EE11)+SUMIF('SPACELOG 5 BP'!$F$2:$EE$2,DD$4,'SPACELOG 5 BP'!$F11:$EE11)+SUMIF('SPACELOG 6 BP'!$F$2:$EE$2,DD$4,'SPACELOG 6 BP'!$F11:$EE11)+SUMIF('SPACELOG 7 BP'!$F$2:$EE$2,DD$4,'SPACELOG 7 BP'!$F11:$EE11)+SUMIF('SPACELOG 8 BP'!$F$2:$EE$2,DD$4,'SPACELOG 8 BP'!$F11:$EE11)+SUMIF('SPACELOG 9 BP'!$F$2:$EE$2,DD$4,'SPACELOG 9 BP'!$F11:$EE11)+SUMIF('SPACELOG 10 BP'!$F$2:$EE$2,DD$4,'SPACELOG 10 BP'!$F11:$EE11)+SUMIF('SPACELOG 11 BP'!$F$2:$EE$2,DD$4,'SPACELOG 11 BP'!$F11:$EE11)+SUMIF('SPACELOG 12 BP'!$F$2:$EE$2,DD$4,'SPACELOG 12 BP'!$F11:$EE11)</f>
        <v>2470</v>
      </c>
      <c r="DE11" s="393">
        <f t="shared" si="121"/>
        <v>29640</v>
      </c>
      <c r="DF11" s="33">
        <f>SUMIF('reporting montigny'!$F$2:$EE$2,DF$4,'reporting montigny'!$F11:$EE11)+SUMIF('reporting boissy'!$F$2:$EE$2,DF$4,'reporting boissy'!$F11:$EE11)+SUMIF('reporting moussy'!$F$2:$EE$2,DF$4,'reporting moussy'!$F11:$EE11)+SUMIF('reporting trappes'!$F$2:$EE$2,DF$4,'reporting trappes'!$F11:$EE11)+SUMIF('SPACELOG 5 BP'!$F$2:$EE$2,DF$4,'SPACELOG 5 BP'!$F11:$EE11)+SUMIF('SPACELOG 6 BP'!$F$2:$EE$2,DF$4,'SPACELOG 6 BP'!$F11:$EE11)+SUMIF('SPACELOG 7 BP'!$F$2:$EE$2,DF$4,'SPACELOG 7 BP'!$F11:$EE11)+SUMIF('SPACELOG 8 BP'!$F$2:$EE$2,DF$4,'SPACELOG 8 BP'!$F11:$EE11)+SUMIF('SPACELOG 9 BP'!$F$2:$EE$2,DF$4,'SPACELOG 9 BP'!$F11:$EE11)+SUMIF('SPACELOG 10 BP'!$F$2:$EE$2,DF$4,'SPACELOG 10 BP'!$F11:$EE11)+SUMIF('SPACELOG 11 BP'!$F$2:$EE$2,DF$4,'SPACELOG 11 BP'!$F11:$EE11)+SUMIF('SPACELOG 12 BP'!$F$2:$EE$2,DF$4,'SPACELOG 12 BP'!$F11:$EE11)</f>
        <v>2470</v>
      </c>
      <c r="DG11" s="33">
        <f>SUMIF('reporting montigny'!$F$2:$EE$2,DG$4,'reporting montigny'!$F11:$EE11)+SUMIF('reporting boissy'!$F$2:$EE$2,DG$4,'reporting boissy'!$F11:$EE11)+SUMIF('reporting moussy'!$F$2:$EE$2,DG$4,'reporting moussy'!$F11:$EE11)+SUMIF('reporting trappes'!$F$2:$EE$2,DG$4,'reporting trappes'!$F11:$EE11)+SUMIF('SPACELOG 5 BP'!$F$2:$EE$2,DG$4,'SPACELOG 5 BP'!$F11:$EE11)+SUMIF('SPACELOG 6 BP'!$F$2:$EE$2,DG$4,'SPACELOG 6 BP'!$F11:$EE11)+SUMIF('SPACELOG 7 BP'!$F$2:$EE$2,DG$4,'SPACELOG 7 BP'!$F11:$EE11)+SUMIF('SPACELOG 8 BP'!$F$2:$EE$2,DG$4,'SPACELOG 8 BP'!$F11:$EE11)+SUMIF('SPACELOG 9 BP'!$F$2:$EE$2,DG$4,'SPACELOG 9 BP'!$F11:$EE11)+SUMIF('SPACELOG 10 BP'!$F$2:$EE$2,DG$4,'SPACELOG 10 BP'!$F11:$EE11)+SUMIF('SPACELOG 11 BP'!$F$2:$EE$2,DG$4,'SPACELOG 11 BP'!$F11:$EE11)+SUMIF('SPACELOG 12 BP'!$F$2:$EE$2,DG$4,'SPACELOG 12 BP'!$F11:$EE11)</f>
        <v>2470</v>
      </c>
      <c r="DH11" s="33">
        <f>SUMIF('reporting montigny'!$F$2:$EE$2,DH$4,'reporting montigny'!$F11:$EE11)+SUMIF('reporting boissy'!$F$2:$EE$2,DH$4,'reporting boissy'!$F11:$EE11)+SUMIF('reporting moussy'!$F$2:$EE$2,DH$4,'reporting moussy'!$F11:$EE11)+SUMIF('reporting trappes'!$F$2:$EE$2,DH$4,'reporting trappes'!$F11:$EE11)+SUMIF('SPACELOG 5 BP'!$F$2:$EE$2,DH$4,'SPACELOG 5 BP'!$F11:$EE11)+SUMIF('SPACELOG 6 BP'!$F$2:$EE$2,DH$4,'SPACELOG 6 BP'!$F11:$EE11)+SUMIF('SPACELOG 7 BP'!$F$2:$EE$2,DH$4,'SPACELOG 7 BP'!$F11:$EE11)+SUMIF('SPACELOG 8 BP'!$F$2:$EE$2,DH$4,'SPACELOG 8 BP'!$F11:$EE11)+SUMIF('SPACELOG 9 BP'!$F$2:$EE$2,DH$4,'SPACELOG 9 BP'!$F11:$EE11)+SUMIF('SPACELOG 10 BP'!$F$2:$EE$2,DH$4,'SPACELOG 10 BP'!$F11:$EE11)+SUMIF('SPACELOG 11 BP'!$F$2:$EE$2,DH$4,'SPACELOG 11 BP'!$F11:$EE11)+SUMIF('SPACELOG 12 BP'!$F$2:$EE$2,DH$4,'SPACELOG 12 BP'!$F11:$EE11)</f>
        <v>2470</v>
      </c>
      <c r="DI11" s="33">
        <f>SUMIF('reporting montigny'!$F$2:$EE$2,DI$4,'reporting montigny'!$F11:$EE11)+SUMIF('reporting boissy'!$F$2:$EE$2,DI$4,'reporting boissy'!$F11:$EE11)+SUMIF('reporting moussy'!$F$2:$EE$2,DI$4,'reporting moussy'!$F11:$EE11)+SUMIF('reporting trappes'!$F$2:$EE$2,DI$4,'reporting trappes'!$F11:$EE11)+SUMIF('SPACELOG 5 BP'!$F$2:$EE$2,DI$4,'SPACELOG 5 BP'!$F11:$EE11)+SUMIF('SPACELOG 6 BP'!$F$2:$EE$2,DI$4,'SPACELOG 6 BP'!$F11:$EE11)+SUMIF('SPACELOG 7 BP'!$F$2:$EE$2,DI$4,'SPACELOG 7 BP'!$F11:$EE11)+SUMIF('SPACELOG 8 BP'!$F$2:$EE$2,DI$4,'SPACELOG 8 BP'!$F11:$EE11)+SUMIF('SPACELOG 9 BP'!$F$2:$EE$2,DI$4,'SPACELOG 9 BP'!$F11:$EE11)+SUMIF('SPACELOG 10 BP'!$F$2:$EE$2,DI$4,'SPACELOG 10 BP'!$F11:$EE11)+SUMIF('SPACELOG 11 BP'!$F$2:$EE$2,DI$4,'SPACELOG 11 BP'!$F11:$EE11)+SUMIF('SPACELOG 12 BP'!$F$2:$EE$2,DI$4,'SPACELOG 12 BP'!$F11:$EE11)</f>
        <v>2470</v>
      </c>
      <c r="DJ11" s="33">
        <f>SUMIF('reporting montigny'!$F$2:$EE$2,DJ$4,'reporting montigny'!$F11:$EE11)+SUMIF('reporting boissy'!$F$2:$EE$2,DJ$4,'reporting boissy'!$F11:$EE11)+SUMIF('reporting moussy'!$F$2:$EE$2,DJ$4,'reporting moussy'!$F11:$EE11)+SUMIF('reporting trappes'!$F$2:$EE$2,DJ$4,'reporting trappes'!$F11:$EE11)+SUMIF('SPACELOG 5 BP'!$F$2:$EE$2,DJ$4,'SPACELOG 5 BP'!$F11:$EE11)+SUMIF('SPACELOG 6 BP'!$F$2:$EE$2,DJ$4,'SPACELOG 6 BP'!$F11:$EE11)+SUMIF('SPACELOG 7 BP'!$F$2:$EE$2,DJ$4,'SPACELOG 7 BP'!$F11:$EE11)+SUMIF('SPACELOG 8 BP'!$F$2:$EE$2,DJ$4,'SPACELOG 8 BP'!$F11:$EE11)+SUMIF('SPACELOG 9 BP'!$F$2:$EE$2,DJ$4,'SPACELOG 9 BP'!$F11:$EE11)+SUMIF('SPACELOG 10 BP'!$F$2:$EE$2,DJ$4,'SPACELOG 10 BP'!$F11:$EE11)+SUMIF('SPACELOG 11 BP'!$F$2:$EE$2,DJ$4,'SPACELOG 11 BP'!$F11:$EE11)+SUMIF('SPACELOG 12 BP'!$F$2:$EE$2,DJ$4,'SPACELOG 12 BP'!$F11:$EE11)</f>
        <v>2470</v>
      </c>
      <c r="DK11" s="33">
        <f>SUMIF('reporting montigny'!$F$2:$EE$2,DK$4,'reporting montigny'!$F11:$EE11)+SUMIF('reporting boissy'!$F$2:$EE$2,DK$4,'reporting boissy'!$F11:$EE11)+SUMIF('reporting moussy'!$F$2:$EE$2,DK$4,'reporting moussy'!$F11:$EE11)+SUMIF('reporting trappes'!$F$2:$EE$2,DK$4,'reporting trappes'!$F11:$EE11)+SUMIF('SPACELOG 5 BP'!$F$2:$EE$2,DK$4,'SPACELOG 5 BP'!$F11:$EE11)+SUMIF('SPACELOG 6 BP'!$F$2:$EE$2,DK$4,'SPACELOG 6 BP'!$F11:$EE11)+SUMIF('SPACELOG 7 BP'!$F$2:$EE$2,DK$4,'SPACELOG 7 BP'!$F11:$EE11)+SUMIF('SPACELOG 8 BP'!$F$2:$EE$2,DK$4,'SPACELOG 8 BP'!$F11:$EE11)+SUMIF('SPACELOG 9 BP'!$F$2:$EE$2,DK$4,'SPACELOG 9 BP'!$F11:$EE11)+SUMIF('SPACELOG 10 BP'!$F$2:$EE$2,DK$4,'SPACELOG 10 BP'!$F11:$EE11)+SUMIF('SPACELOG 11 BP'!$F$2:$EE$2,DK$4,'SPACELOG 11 BP'!$F11:$EE11)+SUMIF('SPACELOG 12 BP'!$F$2:$EE$2,DK$4,'SPACELOG 12 BP'!$F11:$EE11)</f>
        <v>2470</v>
      </c>
      <c r="DL11" s="33">
        <f>SUMIF('reporting montigny'!$F$2:$EE$2,DL$4,'reporting montigny'!$F11:$EE11)+SUMIF('reporting boissy'!$F$2:$EE$2,DL$4,'reporting boissy'!$F11:$EE11)+SUMIF('reporting moussy'!$F$2:$EE$2,DL$4,'reporting moussy'!$F11:$EE11)+SUMIF('reporting trappes'!$F$2:$EE$2,DL$4,'reporting trappes'!$F11:$EE11)+SUMIF('SPACELOG 5 BP'!$F$2:$EE$2,DL$4,'SPACELOG 5 BP'!$F11:$EE11)+SUMIF('SPACELOG 6 BP'!$F$2:$EE$2,DL$4,'SPACELOG 6 BP'!$F11:$EE11)+SUMIF('SPACELOG 7 BP'!$F$2:$EE$2,DL$4,'SPACELOG 7 BP'!$F11:$EE11)+SUMIF('SPACELOG 8 BP'!$F$2:$EE$2,DL$4,'SPACELOG 8 BP'!$F11:$EE11)+SUMIF('SPACELOG 9 BP'!$F$2:$EE$2,DL$4,'SPACELOG 9 BP'!$F11:$EE11)+SUMIF('SPACELOG 10 BP'!$F$2:$EE$2,DL$4,'SPACELOG 10 BP'!$F11:$EE11)+SUMIF('SPACELOG 11 BP'!$F$2:$EE$2,DL$4,'SPACELOG 11 BP'!$F11:$EE11)+SUMIF('SPACELOG 12 BP'!$F$2:$EE$2,DL$4,'SPACELOG 12 BP'!$F11:$EE11)</f>
        <v>2470</v>
      </c>
      <c r="DM11" s="33">
        <f>SUMIF('reporting montigny'!$F$2:$EE$2,DM$4,'reporting montigny'!$F11:$EE11)+SUMIF('reporting boissy'!$F$2:$EE$2,DM$4,'reporting boissy'!$F11:$EE11)+SUMIF('reporting moussy'!$F$2:$EE$2,DM$4,'reporting moussy'!$F11:$EE11)+SUMIF('reporting trappes'!$F$2:$EE$2,DM$4,'reporting trappes'!$F11:$EE11)+SUMIF('SPACELOG 5 BP'!$F$2:$EE$2,DM$4,'SPACELOG 5 BP'!$F11:$EE11)+SUMIF('SPACELOG 6 BP'!$F$2:$EE$2,DM$4,'SPACELOG 6 BP'!$F11:$EE11)+SUMIF('SPACELOG 7 BP'!$F$2:$EE$2,DM$4,'SPACELOG 7 BP'!$F11:$EE11)+SUMIF('SPACELOG 8 BP'!$F$2:$EE$2,DM$4,'SPACELOG 8 BP'!$F11:$EE11)+SUMIF('SPACELOG 9 BP'!$F$2:$EE$2,DM$4,'SPACELOG 9 BP'!$F11:$EE11)+SUMIF('SPACELOG 10 BP'!$F$2:$EE$2,DM$4,'SPACELOG 10 BP'!$F11:$EE11)+SUMIF('SPACELOG 11 BP'!$F$2:$EE$2,DM$4,'SPACELOG 11 BP'!$F11:$EE11)+SUMIF('SPACELOG 12 BP'!$F$2:$EE$2,DM$4,'SPACELOG 12 BP'!$F11:$EE11)</f>
        <v>2470</v>
      </c>
      <c r="DN11" s="33">
        <f>SUMIF('reporting montigny'!$F$2:$EE$2,DN$4,'reporting montigny'!$F11:$EE11)+SUMIF('reporting boissy'!$F$2:$EE$2,DN$4,'reporting boissy'!$F11:$EE11)+SUMIF('reporting moussy'!$F$2:$EE$2,DN$4,'reporting moussy'!$F11:$EE11)+SUMIF('reporting trappes'!$F$2:$EE$2,DN$4,'reporting trappes'!$F11:$EE11)+SUMIF('SPACELOG 5 BP'!$F$2:$EE$2,DN$4,'SPACELOG 5 BP'!$F11:$EE11)+SUMIF('SPACELOG 6 BP'!$F$2:$EE$2,DN$4,'SPACELOG 6 BP'!$F11:$EE11)+SUMIF('SPACELOG 7 BP'!$F$2:$EE$2,DN$4,'SPACELOG 7 BP'!$F11:$EE11)+SUMIF('SPACELOG 8 BP'!$F$2:$EE$2,DN$4,'SPACELOG 8 BP'!$F11:$EE11)+SUMIF('SPACELOG 9 BP'!$F$2:$EE$2,DN$4,'SPACELOG 9 BP'!$F11:$EE11)+SUMIF('SPACELOG 10 BP'!$F$2:$EE$2,DN$4,'SPACELOG 10 BP'!$F11:$EE11)+SUMIF('SPACELOG 11 BP'!$F$2:$EE$2,DN$4,'SPACELOG 11 BP'!$F11:$EE11)+SUMIF('SPACELOG 12 BP'!$F$2:$EE$2,DN$4,'SPACELOG 12 BP'!$F11:$EE11)</f>
        <v>2470</v>
      </c>
      <c r="DO11" s="33">
        <f>SUMIF('reporting montigny'!$F$2:$EE$2,DO$4,'reporting montigny'!$F11:$EE11)+SUMIF('reporting boissy'!$F$2:$EE$2,DO$4,'reporting boissy'!$F11:$EE11)+SUMIF('reporting moussy'!$F$2:$EE$2,DO$4,'reporting moussy'!$F11:$EE11)+SUMIF('reporting trappes'!$F$2:$EE$2,DO$4,'reporting trappes'!$F11:$EE11)+SUMIF('SPACELOG 5 BP'!$F$2:$EE$2,DO$4,'SPACELOG 5 BP'!$F11:$EE11)+SUMIF('SPACELOG 6 BP'!$F$2:$EE$2,DO$4,'SPACELOG 6 BP'!$F11:$EE11)+SUMIF('SPACELOG 7 BP'!$F$2:$EE$2,DO$4,'SPACELOG 7 BP'!$F11:$EE11)+SUMIF('SPACELOG 8 BP'!$F$2:$EE$2,DO$4,'SPACELOG 8 BP'!$F11:$EE11)+SUMIF('SPACELOG 9 BP'!$F$2:$EE$2,DO$4,'SPACELOG 9 BP'!$F11:$EE11)+SUMIF('SPACELOG 10 BP'!$F$2:$EE$2,DO$4,'SPACELOG 10 BP'!$F11:$EE11)+SUMIF('SPACELOG 11 BP'!$F$2:$EE$2,DO$4,'SPACELOG 11 BP'!$F11:$EE11)+SUMIF('SPACELOG 12 BP'!$F$2:$EE$2,DO$4,'SPACELOG 12 BP'!$F11:$EE11)</f>
        <v>2470</v>
      </c>
      <c r="DP11" s="33">
        <f>SUMIF('reporting montigny'!$F$2:$EE$2,DP$4,'reporting montigny'!$F11:$EE11)+SUMIF('reporting boissy'!$F$2:$EE$2,DP$4,'reporting boissy'!$F11:$EE11)+SUMIF('reporting moussy'!$F$2:$EE$2,DP$4,'reporting moussy'!$F11:$EE11)+SUMIF('reporting trappes'!$F$2:$EE$2,DP$4,'reporting trappes'!$F11:$EE11)+SUMIF('SPACELOG 5 BP'!$F$2:$EE$2,DP$4,'SPACELOG 5 BP'!$F11:$EE11)+SUMIF('SPACELOG 6 BP'!$F$2:$EE$2,DP$4,'SPACELOG 6 BP'!$F11:$EE11)+SUMIF('SPACELOG 7 BP'!$F$2:$EE$2,DP$4,'SPACELOG 7 BP'!$F11:$EE11)+SUMIF('SPACELOG 8 BP'!$F$2:$EE$2,DP$4,'SPACELOG 8 BP'!$F11:$EE11)+SUMIF('SPACELOG 9 BP'!$F$2:$EE$2,DP$4,'SPACELOG 9 BP'!$F11:$EE11)+SUMIF('SPACELOG 10 BP'!$F$2:$EE$2,DP$4,'SPACELOG 10 BP'!$F11:$EE11)+SUMIF('SPACELOG 11 BP'!$F$2:$EE$2,DP$4,'SPACELOG 11 BP'!$F11:$EE11)+SUMIF('SPACELOG 12 BP'!$F$2:$EE$2,DP$4,'SPACELOG 12 BP'!$F11:$EE11)</f>
        <v>2470</v>
      </c>
      <c r="DQ11" s="33">
        <f>SUMIF('reporting montigny'!$F$2:$EE$2,DQ$4,'reporting montigny'!$F11:$EE11)+SUMIF('reporting boissy'!$F$2:$EE$2,DQ$4,'reporting boissy'!$F11:$EE11)+SUMIF('reporting moussy'!$F$2:$EE$2,DQ$4,'reporting moussy'!$F11:$EE11)+SUMIF('reporting trappes'!$F$2:$EE$2,DQ$4,'reporting trappes'!$F11:$EE11)+SUMIF('SPACELOG 5 BP'!$F$2:$EE$2,DQ$4,'SPACELOG 5 BP'!$F11:$EE11)+SUMIF('SPACELOG 6 BP'!$F$2:$EE$2,DQ$4,'SPACELOG 6 BP'!$F11:$EE11)+SUMIF('SPACELOG 7 BP'!$F$2:$EE$2,DQ$4,'SPACELOG 7 BP'!$F11:$EE11)+SUMIF('SPACELOG 8 BP'!$F$2:$EE$2,DQ$4,'SPACELOG 8 BP'!$F11:$EE11)+SUMIF('SPACELOG 9 BP'!$F$2:$EE$2,DQ$4,'SPACELOG 9 BP'!$F11:$EE11)+SUMIF('SPACELOG 10 BP'!$F$2:$EE$2,DQ$4,'SPACELOG 10 BP'!$F11:$EE11)+SUMIF('SPACELOG 11 BP'!$F$2:$EE$2,DQ$4,'SPACELOG 11 BP'!$F11:$EE11)+SUMIF('SPACELOG 12 BP'!$F$2:$EE$2,DQ$4,'SPACELOG 12 BP'!$F11:$EE11)</f>
        <v>2470</v>
      </c>
      <c r="DR11" s="393">
        <f t="shared" si="122"/>
        <v>29640</v>
      </c>
    </row>
    <row r="12" spans="1:122" x14ac:dyDescent="0.2">
      <c r="A12" s="11"/>
      <c r="B12" s="436" t="s">
        <v>11</v>
      </c>
      <c r="C12" s="441"/>
      <c r="E12" s="9" t="s">
        <v>84</v>
      </c>
      <c r="F12" s="33">
        <f>SUMIF('reporting montigny'!$F$2:$EE$2,F$4,'reporting montigny'!$F12:$EE12)+SUMIF('reporting boissy'!$F$2:$EE$2,F$4,'reporting boissy'!$F12:$EE12)+SUMIF('reporting moussy'!$F$2:$EE$2,F$4,'reporting moussy'!$F12:$EE12)+SUMIF('reporting trappes'!$F$2:$EE$2,F$4,'reporting trappes'!$F12:$EE12)+SUMIF('SPACELOG 5 BP'!$F$2:$EE$2,F$4,'SPACELOG 5 BP'!$F12:$EE12)+SUMIF('SPACELOG 6 BP'!$F$2:$EE$2,F$4,'SPACELOG 6 BP'!$F12:$EE12)+SUMIF('SPACELOG 7 BP'!$F$2:$EE$2,F$4,'SPACELOG 7 BP'!$F12:$EE12)+SUMIF('SPACELOG 8 BP'!$F$2:$EE$2,F$4,'SPACELOG 8 BP'!$F12:$EE12)+SUMIF('SPACELOG 9 BP'!$F$2:$EE$2,F$4,'SPACELOG 9 BP'!$F12:$EE12)+SUMIF('SPACELOG 10 BP'!$F$2:$EE$2,F$4,'SPACELOG 10 BP'!$F12:$EE12)+SUMIF('SPACELOG 11 BP'!$F$2:$EE$2,F$4,'SPACELOG 11 BP'!$F12:$EE12)+SUMIF('SPACELOG 12 BP'!$F$2:$EE$2,F$4,'SPACELOG 12 BP'!$F12:$EE12)</f>
        <v>100</v>
      </c>
      <c r="G12" s="33">
        <f>SUMIF('reporting montigny'!$F$2:$EE$2,G$4,'reporting montigny'!$F12:$EE12)+SUMIF('reporting boissy'!$F$2:$EE$2,G$4,'reporting boissy'!$F12:$EE12)+SUMIF('reporting moussy'!$F$2:$EE$2,G$4,'reporting moussy'!$F12:$EE12)+SUMIF('reporting trappes'!$F$2:$EE$2,G$4,'reporting trappes'!$F12:$EE12)+SUMIF('SPACELOG 5 BP'!$F$2:$EE$2,G$4,'SPACELOG 5 BP'!$F12:$EE12)+SUMIF('SPACELOG 6 BP'!$F$2:$EE$2,G$4,'SPACELOG 6 BP'!$F12:$EE12)+SUMIF('SPACELOG 7 BP'!$F$2:$EE$2,G$4,'SPACELOG 7 BP'!$F12:$EE12)+SUMIF('SPACELOG 8 BP'!$F$2:$EE$2,G$4,'SPACELOG 8 BP'!$F12:$EE12)+SUMIF('SPACELOG 9 BP'!$F$2:$EE$2,G$4,'SPACELOG 9 BP'!$F12:$EE12)+SUMIF('SPACELOG 10 BP'!$F$2:$EE$2,G$4,'SPACELOG 10 BP'!$F12:$EE12)+SUMIF('SPACELOG 11 BP'!$F$2:$EE$2,G$4,'SPACELOG 11 BP'!$F12:$EE12)+SUMIF('SPACELOG 12 BP'!$F$2:$EE$2,G$4,'SPACELOG 12 BP'!$F12:$EE12)</f>
        <v>100</v>
      </c>
      <c r="H12" s="33">
        <f>SUMIF('reporting montigny'!$F$2:$EE$2,H$4,'reporting montigny'!$F12:$EE12)+SUMIF('reporting boissy'!$F$2:$EE$2,H$4,'reporting boissy'!$F12:$EE12)+SUMIF('reporting moussy'!$F$2:$EE$2,H$4,'reporting moussy'!$F12:$EE12)+SUMIF('reporting trappes'!$F$2:$EE$2,H$4,'reporting trappes'!$F12:$EE12)+SUMIF('SPACELOG 5 BP'!$F$2:$EE$2,H$4,'SPACELOG 5 BP'!$F12:$EE12)+SUMIF('SPACELOG 6 BP'!$F$2:$EE$2,H$4,'SPACELOG 6 BP'!$F12:$EE12)+SUMIF('SPACELOG 7 BP'!$F$2:$EE$2,H$4,'SPACELOG 7 BP'!$F12:$EE12)+SUMIF('SPACELOG 8 BP'!$F$2:$EE$2,H$4,'SPACELOG 8 BP'!$F12:$EE12)+SUMIF('SPACELOG 9 BP'!$F$2:$EE$2,H$4,'SPACELOG 9 BP'!$F12:$EE12)+SUMIF('SPACELOG 10 BP'!$F$2:$EE$2,H$4,'SPACELOG 10 BP'!$F12:$EE12)+SUMIF('SPACELOG 11 BP'!$F$2:$EE$2,H$4,'SPACELOG 11 BP'!$F12:$EE12)+SUMIF('SPACELOG 12 BP'!$F$2:$EE$2,H$4,'SPACELOG 12 BP'!$F12:$EE12)</f>
        <v>100</v>
      </c>
      <c r="I12" s="33">
        <f>SUMIF('reporting montigny'!$F$2:$EE$2,I$4,'reporting montigny'!$F12:$EE12)+SUMIF('reporting boissy'!$F$2:$EE$2,I$4,'reporting boissy'!$F12:$EE12)+SUMIF('reporting moussy'!$F$2:$EE$2,I$4,'reporting moussy'!$F12:$EE12)+SUMIF('reporting trappes'!$F$2:$EE$2,I$4,'reporting trappes'!$F12:$EE12)+SUMIF('SPACELOG 5 BP'!$F$2:$EE$2,I$4,'SPACELOG 5 BP'!$F12:$EE12)+SUMIF('SPACELOG 6 BP'!$F$2:$EE$2,I$4,'SPACELOG 6 BP'!$F12:$EE12)+SUMIF('SPACELOG 7 BP'!$F$2:$EE$2,I$4,'SPACELOG 7 BP'!$F12:$EE12)+SUMIF('SPACELOG 8 BP'!$F$2:$EE$2,I$4,'SPACELOG 8 BP'!$F12:$EE12)+SUMIF('SPACELOG 9 BP'!$F$2:$EE$2,I$4,'SPACELOG 9 BP'!$F12:$EE12)+SUMIF('SPACELOG 10 BP'!$F$2:$EE$2,I$4,'SPACELOG 10 BP'!$F12:$EE12)+SUMIF('SPACELOG 11 BP'!$F$2:$EE$2,I$4,'SPACELOG 11 BP'!$F12:$EE12)+SUMIF('SPACELOG 12 BP'!$F$2:$EE$2,I$4,'SPACELOG 12 BP'!$F12:$EE12)</f>
        <v>100</v>
      </c>
      <c r="J12" s="33">
        <f>SUMIF('reporting montigny'!$F$2:$EE$2,J$4,'reporting montigny'!$F12:$EE12)+SUMIF('reporting boissy'!$F$2:$EE$2,J$4,'reporting boissy'!$F12:$EE12)+SUMIF('reporting moussy'!$F$2:$EE$2,J$4,'reporting moussy'!$F12:$EE12)+SUMIF('reporting trappes'!$F$2:$EE$2,J$4,'reporting trappes'!$F12:$EE12)+SUMIF('SPACELOG 5 BP'!$F$2:$EE$2,J$4,'SPACELOG 5 BP'!$F12:$EE12)+SUMIF('SPACELOG 6 BP'!$F$2:$EE$2,J$4,'SPACELOG 6 BP'!$F12:$EE12)+SUMIF('SPACELOG 7 BP'!$F$2:$EE$2,J$4,'SPACELOG 7 BP'!$F12:$EE12)+SUMIF('SPACELOG 8 BP'!$F$2:$EE$2,J$4,'SPACELOG 8 BP'!$F12:$EE12)+SUMIF('SPACELOG 9 BP'!$F$2:$EE$2,J$4,'SPACELOG 9 BP'!$F12:$EE12)+SUMIF('SPACELOG 10 BP'!$F$2:$EE$2,J$4,'SPACELOG 10 BP'!$F12:$EE12)+SUMIF('SPACELOG 11 BP'!$F$2:$EE$2,J$4,'SPACELOG 11 BP'!$F12:$EE12)+SUMIF('SPACELOG 12 BP'!$F$2:$EE$2,J$4,'SPACELOG 12 BP'!$F12:$EE12)</f>
        <v>100</v>
      </c>
      <c r="K12" s="33">
        <f>SUMIF('reporting montigny'!$F$2:$EE$2,K$4,'reporting montigny'!$F12:$EE12)+SUMIF('reporting boissy'!$F$2:$EE$2,K$4,'reporting boissy'!$F12:$EE12)+SUMIF('reporting moussy'!$F$2:$EE$2,K$4,'reporting moussy'!$F12:$EE12)+SUMIF('reporting trappes'!$F$2:$EE$2,K$4,'reporting trappes'!$F12:$EE12)+SUMIF('SPACELOG 5 BP'!$F$2:$EE$2,K$4,'SPACELOG 5 BP'!$F12:$EE12)+SUMIF('SPACELOG 6 BP'!$F$2:$EE$2,K$4,'SPACELOG 6 BP'!$F12:$EE12)+SUMIF('SPACELOG 7 BP'!$F$2:$EE$2,K$4,'SPACELOG 7 BP'!$F12:$EE12)+SUMIF('SPACELOG 8 BP'!$F$2:$EE$2,K$4,'SPACELOG 8 BP'!$F12:$EE12)+SUMIF('SPACELOG 9 BP'!$F$2:$EE$2,K$4,'SPACELOG 9 BP'!$F12:$EE12)+SUMIF('SPACELOG 10 BP'!$F$2:$EE$2,K$4,'SPACELOG 10 BP'!$F12:$EE12)+SUMIF('SPACELOG 11 BP'!$F$2:$EE$2,K$4,'SPACELOG 11 BP'!$F12:$EE12)+SUMIF('SPACELOG 12 BP'!$F$2:$EE$2,K$4,'SPACELOG 12 BP'!$F12:$EE12)</f>
        <v>100</v>
      </c>
      <c r="L12" s="33">
        <f>SUMIF('reporting montigny'!$F$2:$EE$2,L$4,'reporting montigny'!$F12:$EE12)+SUMIF('reporting boissy'!$F$2:$EE$2,L$4,'reporting boissy'!$F12:$EE12)+SUMIF('reporting moussy'!$F$2:$EE$2,L$4,'reporting moussy'!$F12:$EE12)+SUMIF('reporting trappes'!$F$2:$EE$2,L$4,'reporting trappes'!$F12:$EE12)+SUMIF('SPACELOG 5 BP'!$F$2:$EE$2,L$4,'SPACELOG 5 BP'!$F12:$EE12)+SUMIF('SPACELOG 6 BP'!$F$2:$EE$2,L$4,'SPACELOG 6 BP'!$F12:$EE12)+SUMIF('SPACELOG 7 BP'!$F$2:$EE$2,L$4,'SPACELOG 7 BP'!$F12:$EE12)+SUMIF('SPACELOG 8 BP'!$F$2:$EE$2,L$4,'SPACELOG 8 BP'!$F12:$EE12)+SUMIF('SPACELOG 9 BP'!$F$2:$EE$2,L$4,'SPACELOG 9 BP'!$F12:$EE12)+SUMIF('SPACELOG 10 BP'!$F$2:$EE$2,L$4,'SPACELOG 10 BP'!$F12:$EE12)+SUMIF('SPACELOG 11 BP'!$F$2:$EE$2,L$4,'SPACELOG 11 BP'!$F12:$EE12)+SUMIF('SPACELOG 12 BP'!$F$2:$EE$2,L$4,'SPACELOG 12 BP'!$F12:$EE12)</f>
        <v>100</v>
      </c>
      <c r="M12" s="33">
        <f>SUMIF('reporting montigny'!$F$2:$EE$2,M$4,'reporting montigny'!$F12:$EE12)+SUMIF('reporting boissy'!$F$2:$EE$2,M$4,'reporting boissy'!$F12:$EE12)+SUMIF('reporting moussy'!$F$2:$EE$2,M$4,'reporting moussy'!$F12:$EE12)+SUMIF('reporting trappes'!$F$2:$EE$2,M$4,'reporting trappes'!$F12:$EE12)+SUMIF('SPACELOG 5 BP'!$F$2:$EE$2,M$4,'SPACELOG 5 BP'!$F12:$EE12)+SUMIF('SPACELOG 6 BP'!$F$2:$EE$2,M$4,'SPACELOG 6 BP'!$F12:$EE12)+SUMIF('SPACELOG 7 BP'!$F$2:$EE$2,M$4,'SPACELOG 7 BP'!$F12:$EE12)+SUMIF('SPACELOG 8 BP'!$F$2:$EE$2,M$4,'SPACELOG 8 BP'!$F12:$EE12)+SUMIF('SPACELOG 9 BP'!$F$2:$EE$2,M$4,'SPACELOG 9 BP'!$F12:$EE12)+SUMIF('SPACELOG 10 BP'!$F$2:$EE$2,M$4,'SPACELOG 10 BP'!$F12:$EE12)+SUMIF('SPACELOG 11 BP'!$F$2:$EE$2,M$4,'SPACELOG 11 BP'!$F12:$EE12)+SUMIF('SPACELOG 12 BP'!$F$2:$EE$2,M$4,'SPACELOG 12 BP'!$F12:$EE12)</f>
        <v>100</v>
      </c>
      <c r="N12" s="33">
        <f>SUMIF('reporting montigny'!$F$2:$EE$2,N$4,'reporting montigny'!$F12:$EE12)+SUMIF('reporting boissy'!$F$2:$EE$2,N$4,'reporting boissy'!$F12:$EE12)+SUMIF('reporting moussy'!$F$2:$EE$2,N$4,'reporting moussy'!$F12:$EE12)+SUMIF('reporting trappes'!$F$2:$EE$2,N$4,'reporting trappes'!$F12:$EE12)+SUMIF('SPACELOG 5 BP'!$F$2:$EE$2,N$4,'SPACELOG 5 BP'!$F12:$EE12)+SUMIF('SPACELOG 6 BP'!$F$2:$EE$2,N$4,'SPACELOG 6 BP'!$F12:$EE12)+SUMIF('SPACELOG 7 BP'!$F$2:$EE$2,N$4,'SPACELOG 7 BP'!$F12:$EE12)+SUMIF('SPACELOG 8 BP'!$F$2:$EE$2,N$4,'SPACELOG 8 BP'!$F12:$EE12)+SUMIF('SPACELOG 9 BP'!$F$2:$EE$2,N$4,'SPACELOG 9 BP'!$F12:$EE12)+SUMIF('SPACELOG 10 BP'!$F$2:$EE$2,N$4,'SPACELOG 10 BP'!$F12:$EE12)+SUMIF('SPACELOG 11 BP'!$F$2:$EE$2,N$4,'SPACELOG 11 BP'!$F12:$EE12)+SUMIF('SPACELOG 12 BP'!$F$2:$EE$2,N$4,'SPACELOG 12 BP'!$F12:$EE12)</f>
        <v>100</v>
      </c>
      <c r="O12" s="33">
        <f>SUMIF('reporting montigny'!$F$2:$EE$2,O$4,'reporting montigny'!$F12:$EE12)+SUMIF('reporting boissy'!$F$2:$EE$2,O$4,'reporting boissy'!$F12:$EE12)+SUMIF('reporting moussy'!$F$2:$EE$2,O$4,'reporting moussy'!$F12:$EE12)+SUMIF('reporting trappes'!$F$2:$EE$2,O$4,'reporting trappes'!$F12:$EE12)+SUMIF('SPACELOG 5 BP'!$F$2:$EE$2,O$4,'SPACELOG 5 BP'!$F12:$EE12)+SUMIF('SPACELOG 6 BP'!$F$2:$EE$2,O$4,'SPACELOG 6 BP'!$F12:$EE12)+SUMIF('SPACELOG 7 BP'!$F$2:$EE$2,O$4,'SPACELOG 7 BP'!$F12:$EE12)+SUMIF('SPACELOG 8 BP'!$F$2:$EE$2,O$4,'SPACELOG 8 BP'!$F12:$EE12)+SUMIF('SPACELOG 9 BP'!$F$2:$EE$2,O$4,'SPACELOG 9 BP'!$F12:$EE12)+SUMIF('SPACELOG 10 BP'!$F$2:$EE$2,O$4,'SPACELOG 10 BP'!$F12:$EE12)+SUMIF('SPACELOG 11 BP'!$F$2:$EE$2,O$4,'SPACELOG 11 BP'!$F12:$EE12)+SUMIF('SPACELOG 12 BP'!$F$2:$EE$2,O$4,'SPACELOG 12 BP'!$F12:$EE12)</f>
        <v>100</v>
      </c>
      <c r="P12" s="33">
        <f>SUMIF('reporting montigny'!$F$2:$EE$2,P$4,'reporting montigny'!$F12:$EE12)+SUMIF('reporting boissy'!$F$2:$EE$2,P$4,'reporting boissy'!$F12:$EE12)+SUMIF('reporting moussy'!$F$2:$EE$2,P$4,'reporting moussy'!$F12:$EE12)+SUMIF('reporting trappes'!$F$2:$EE$2,P$4,'reporting trappes'!$F12:$EE12)+SUMIF('SPACELOG 5 BP'!$F$2:$EE$2,P$4,'SPACELOG 5 BP'!$F12:$EE12)+SUMIF('SPACELOG 6 BP'!$F$2:$EE$2,P$4,'SPACELOG 6 BP'!$F12:$EE12)+SUMIF('SPACELOG 7 BP'!$F$2:$EE$2,P$4,'SPACELOG 7 BP'!$F12:$EE12)+SUMIF('SPACELOG 8 BP'!$F$2:$EE$2,P$4,'SPACELOG 8 BP'!$F12:$EE12)+SUMIF('SPACELOG 9 BP'!$F$2:$EE$2,P$4,'SPACELOG 9 BP'!$F12:$EE12)+SUMIF('SPACELOG 10 BP'!$F$2:$EE$2,P$4,'SPACELOG 10 BP'!$F12:$EE12)+SUMIF('SPACELOG 11 BP'!$F$2:$EE$2,P$4,'SPACELOG 11 BP'!$F12:$EE12)+SUMIF('SPACELOG 12 BP'!$F$2:$EE$2,P$4,'SPACELOG 12 BP'!$F12:$EE12)</f>
        <v>150</v>
      </c>
      <c r="Q12" s="33">
        <f>SUMIF('reporting montigny'!$F$2:$EE$2,Q$4,'reporting montigny'!$F12:$EE12)+SUMIF('reporting boissy'!$F$2:$EE$2,Q$4,'reporting boissy'!$F12:$EE12)+SUMIF('reporting moussy'!$F$2:$EE$2,Q$4,'reporting moussy'!$F12:$EE12)+SUMIF('reporting trappes'!$F$2:$EE$2,Q$4,'reporting trappes'!$F12:$EE12)+SUMIF('SPACELOG 5 BP'!$F$2:$EE$2,Q$4,'SPACELOG 5 BP'!$F12:$EE12)+SUMIF('SPACELOG 6 BP'!$F$2:$EE$2,Q$4,'SPACELOG 6 BP'!$F12:$EE12)+SUMIF('SPACELOG 7 BP'!$F$2:$EE$2,Q$4,'SPACELOG 7 BP'!$F12:$EE12)+SUMIF('SPACELOG 8 BP'!$F$2:$EE$2,Q$4,'SPACELOG 8 BP'!$F12:$EE12)+SUMIF('SPACELOG 9 BP'!$F$2:$EE$2,Q$4,'SPACELOG 9 BP'!$F12:$EE12)+SUMIF('SPACELOG 10 BP'!$F$2:$EE$2,Q$4,'SPACELOG 10 BP'!$F12:$EE12)+SUMIF('SPACELOG 11 BP'!$F$2:$EE$2,Q$4,'SPACELOG 11 BP'!$F12:$EE12)+SUMIF('SPACELOG 12 BP'!$F$2:$EE$2,Q$4,'SPACELOG 12 BP'!$F12:$EE12)</f>
        <v>150</v>
      </c>
      <c r="R12" s="393">
        <f t="shared" si="114"/>
        <v>1300</v>
      </c>
      <c r="S12" s="33">
        <f>SUMIF('reporting montigny'!$F$2:$EE$2,S$4,'reporting montigny'!$F12:$EE12)+SUMIF('reporting boissy'!$F$2:$EE$2,S$4,'reporting boissy'!$F12:$EE12)+SUMIF('reporting moussy'!$F$2:$EE$2,S$4,'reporting moussy'!$F12:$EE12)+SUMIF('reporting trappes'!$F$2:$EE$2,S$4,'reporting trappes'!$F12:$EE12)+SUMIF('SPACELOG 5 BP'!$F$2:$EE$2,S$4,'SPACELOG 5 BP'!$F12:$EE12)+SUMIF('SPACELOG 6 BP'!$F$2:$EE$2,S$4,'SPACELOG 6 BP'!$F12:$EE12)+SUMIF('SPACELOG 7 BP'!$F$2:$EE$2,S$4,'SPACELOG 7 BP'!$F12:$EE12)+SUMIF('SPACELOG 8 BP'!$F$2:$EE$2,S$4,'SPACELOG 8 BP'!$F12:$EE12)+SUMIF('SPACELOG 9 BP'!$F$2:$EE$2,S$4,'SPACELOG 9 BP'!$F12:$EE12)+SUMIF('SPACELOG 10 BP'!$F$2:$EE$2,S$4,'SPACELOG 10 BP'!$F12:$EE12)+SUMIF('SPACELOG 11 BP'!$F$2:$EE$2,S$4,'SPACELOG 11 BP'!$F12:$EE12)+SUMIF('SPACELOG 12 BP'!$F$2:$EE$2,S$4,'SPACELOG 12 BP'!$F12:$EE12)</f>
        <v>120</v>
      </c>
      <c r="T12" s="33">
        <f>SUMIF('reporting montigny'!$F$2:$EE$2,T$4,'reporting montigny'!$F12:$EE12)+SUMIF('reporting boissy'!$F$2:$EE$2,T$4,'reporting boissy'!$F12:$EE12)+SUMIF('reporting moussy'!$F$2:$EE$2,T$4,'reporting moussy'!$F12:$EE12)+SUMIF('reporting trappes'!$F$2:$EE$2,T$4,'reporting trappes'!$F12:$EE12)+SUMIF('SPACELOG 5 BP'!$F$2:$EE$2,T$4,'SPACELOG 5 BP'!$F12:$EE12)+SUMIF('SPACELOG 6 BP'!$F$2:$EE$2,T$4,'SPACELOG 6 BP'!$F12:$EE12)+SUMIF('SPACELOG 7 BP'!$F$2:$EE$2,T$4,'SPACELOG 7 BP'!$F12:$EE12)+SUMIF('SPACELOG 8 BP'!$F$2:$EE$2,T$4,'SPACELOG 8 BP'!$F12:$EE12)+SUMIF('SPACELOG 9 BP'!$F$2:$EE$2,T$4,'SPACELOG 9 BP'!$F12:$EE12)+SUMIF('SPACELOG 10 BP'!$F$2:$EE$2,T$4,'SPACELOG 10 BP'!$F12:$EE12)+SUMIF('SPACELOG 11 BP'!$F$2:$EE$2,T$4,'SPACELOG 11 BP'!$F12:$EE12)+SUMIF('SPACELOG 12 BP'!$F$2:$EE$2,T$4,'SPACELOG 12 BP'!$F12:$EE12)</f>
        <v>120</v>
      </c>
      <c r="U12" s="33">
        <f>SUMIF('reporting montigny'!$F$2:$EE$2,U$4,'reporting montigny'!$F12:$EE12)+SUMIF('reporting boissy'!$F$2:$EE$2,U$4,'reporting boissy'!$F12:$EE12)+SUMIF('reporting moussy'!$F$2:$EE$2,U$4,'reporting moussy'!$F12:$EE12)+SUMIF('reporting trappes'!$F$2:$EE$2,U$4,'reporting trappes'!$F12:$EE12)+SUMIF('SPACELOG 5 BP'!$F$2:$EE$2,U$4,'SPACELOG 5 BP'!$F12:$EE12)+SUMIF('SPACELOG 6 BP'!$F$2:$EE$2,U$4,'SPACELOG 6 BP'!$F12:$EE12)+SUMIF('SPACELOG 7 BP'!$F$2:$EE$2,U$4,'SPACELOG 7 BP'!$F12:$EE12)+SUMIF('SPACELOG 8 BP'!$F$2:$EE$2,U$4,'SPACELOG 8 BP'!$F12:$EE12)+SUMIF('SPACELOG 9 BP'!$F$2:$EE$2,U$4,'SPACELOG 9 BP'!$F12:$EE12)+SUMIF('SPACELOG 10 BP'!$F$2:$EE$2,U$4,'SPACELOG 10 BP'!$F12:$EE12)+SUMIF('SPACELOG 11 BP'!$F$2:$EE$2,U$4,'SPACELOG 11 BP'!$F12:$EE12)+SUMIF('SPACELOG 12 BP'!$F$2:$EE$2,U$4,'SPACELOG 12 BP'!$F12:$EE12)</f>
        <v>170</v>
      </c>
      <c r="V12" s="33">
        <f>SUMIF('reporting montigny'!$F$2:$EE$2,V$4,'reporting montigny'!$F12:$EE12)+SUMIF('reporting boissy'!$F$2:$EE$2,V$4,'reporting boissy'!$F12:$EE12)+SUMIF('reporting moussy'!$F$2:$EE$2,V$4,'reporting moussy'!$F12:$EE12)+SUMIF('reporting trappes'!$F$2:$EE$2,V$4,'reporting trappes'!$F12:$EE12)+SUMIF('SPACELOG 5 BP'!$F$2:$EE$2,V$4,'SPACELOG 5 BP'!$F12:$EE12)+SUMIF('SPACELOG 6 BP'!$F$2:$EE$2,V$4,'SPACELOG 6 BP'!$F12:$EE12)+SUMIF('SPACELOG 7 BP'!$F$2:$EE$2,V$4,'SPACELOG 7 BP'!$F12:$EE12)+SUMIF('SPACELOG 8 BP'!$F$2:$EE$2,V$4,'SPACELOG 8 BP'!$F12:$EE12)+SUMIF('SPACELOG 9 BP'!$F$2:$EE$2,V$4,'SPACELOG 9 BP'!$F12:$EE12)+SUMIF('SPACELOG 10 BP'!$F$2:$EE$2,V$4,'SPACELOG 10 BP'!$F12:$EE12)+SUMIF('SPACELOG 11 BP'!$F$2:$EE$2,V$4,'SPACELOG 11 BP'!$F12:$EE12)+SUMIF('SPACELOG 12 BP'!$F$2:$EE$2,V$4,'SPACELOG 12 BP'!$F12:$EE12)</f>
        <v>170</v>
      </c>
      <c r="W12" s="33">
        <f>SUMIF('reporting montigny'!$F$2:$EE$2,W$4,'reporting montigny'!$F12:$EE12)+SUMIF('reporting boissy'!$F$2:$EE$2,W$4,'reporting boissy'!$F12:$EE12)+SUMIF('reporting moussy'!$F$2:$EE$2,W$4,'reporting moussy'!$F12:$EE12)+SUMIF('reporting trappes'!$F$2:$EE$2,W$4,'reporting trappes'!$F12:$EE12)+SUMIF('SPACELOG 5 BP'!$F$2:$EE$2,W$4,'SPACELOG 5 BP'!$F12:$EE12)+SUMIF('SPACELOG 6 BP'!$F$2:$EE$2,W$4,'SPACELOG 6 BP'!$F12:$EE12)+SUMIF('SPACELOG 7 BP'!$F$2:$EE$2,W$4,'SPACELOG 7 BP'!$F12:$EE12)+SUMIF('SPACELOG 8 BP'!$F$2:$EE$2,W$4,'SPACELOG 8 BP'!$F12:$EE12)+SUMIF('SPACELOG 9 BP'!$F$2:$EE$2,W$4,'SPACELOG 9 BP'!$F12:$EE12)+SUMIF('SPACELOG 10 BP'!$F$2:$EE$2,W$4,'SPACELOG 10 BP'!$F12:$EE12)+SUMIF('SPACELOG 11 BP'!$F$2:$EE$2,W$4,'SPACELOG 11 BP'!$F12:$EE12)+SUMIF('SPACELOG 12 BP'!$F$2:$EE$2,W$4,'SPACELOG 12 BP'!$F12:$EE12)</f>
        <v>220</v>
      </c>
      <c r="X12" s="33">
        <f>SUMIF('reporting montigny'!$F$2:$EE$2,X$4,'reporting montigny'!$F12:$EE12)+SUMIF('reporting boissy'!$F$2:$EE$2,X$4,'reporting boissy'!$F12:$EE12)+SUMIF('reporting moussy'!$F$2:$EE$2,X$4,'reporting moussy'!$F12:$EE12)+SUMIF('reporting trappes'!$F$2:$EE$2,X$4,'reporting trappes'!$F12:$EE12)+SUMIF('SPACELOG 5 BP'!$F$2:$EE$2,X$4,'SPACELOG 5 BP'!$F12:$EE12)+SUMIF('SPACELOG 6 BP'!$F$2:$EE$2,X$4,'SPACELOG 6 BP'!$F12:$EE12)+SUMIF('SPACELOG 7 BP'!$F$2:$EE$2,X$4,'SPACELOG 7 BP'!$F12:$EE12)+SUMIF('SPACELOG 8 BP'!$F$2:$EE$2,X$4,'SPACELOG 8 BP'!$F12:$EE12)+SUMIF('SPACELOG 9 BP'!$F$2:$EE$2,X$4,'SPACELOG 9 BP'!$F12:$EE12)+SUMIF('SPACELOG 10 BP'!$F$2:$EE$2,X$4,'SPACELOG 10 BP'!$F12:$EE12)+SUMIF('SPACELOG 11 BP'!$F$2:$EE$2,X$4,'SPACELOG 11 BP'!$F12:$EE12)+SUMIF('SPACELOG 12 BP'!$F$2:$EE$2,X$4,'SPACELOG 12 BP'!$F12:$EE12)</f>
        <v>220</v>
      </c>
      <c r="Y12" s="33">
        <f>SUMIF('reporting montigny'!$F$2:$EE$2,Y$4,'reporting montigny'!$F12:$EE12)+SUMIF('reporting boissy'!$F$2:$EE$2,Y$4,'reporting boissy'!$F12:$EE12)+SUMIF('reporting moussy'!$F$2:$EE$2,Y$4,'reporting moussy'!$F12:$EE12)+SUMIF('reporting trappes'!$F$2:$EE$2,Y$4,'reporting trappes'!$F12:$EE12)+SUMIF('SPACELOG 5 BP'!$F$2:$EE$2,Y$4,'SPACELOG 5 BP'!$F12:$EE12)+SUMIF('SPACELOG 6 BP'!$F$2:$EE$2,Y$4,'SPACELOG 6 BP'!$F12:$EE12)+SUMIF('SPACELOG 7 BP'!$F$2:$EE$2,Y$4,'SPACELOG 7 BP'!$F12:$EE12)+SUMIF('SPACELOG 8 BP'!$F$2:$EE$2,Y$4,'SPACELOG 8 BP'!$F12:$EE12)+SUMIF('SPACELOG 9 BP'!$F$2:$EE$2,Y$4,'SPACELOG 9 BP'!$F12:$EE12)+SUMIF('SPACELOG 10 BP'!$F$2:$EE$2,Y$4,'SPACELOG 10 BP'!$F12:$EE12)+SUMIF('SPACELOG 11 BP'!$F$2:$EE$2,Y$4,'SPACELOG 11 BP'!$F12:$EE12)+SUMIF('SPACELOG 12 BP'!$F$2:$EE$2,Y$4,'SPACELOG 12 BP'!$F12:$EE12)</f>
        <v>220</v>
      </c>
      <c r="Z12" s="33">
        <f>SUMIF('reporting montigny'!$F$2:$EE$2,Z$4,'reporting montigny'!$F12:$EE12)+SUMIF('reporting boissy'!$F$2:$EE$2,Z$4,'reporting boissy'!$F12:$EE12)+SUMIF('reporting moussy'!$F$2:$EE$2,Z$4,'reporting moussy'!$F12:$EE12)+SUMIF('reporting trappes'!$F$2:$EE$2,Z$4,'reporting trappes'!$F12:$EE12)+SUMIF('SPACELOG 5 BP'!$F$2:$EE$2,Z$4,'SPACELOG 5 BP'!$F12:$EE12)+SUMIF('SPACELOG 6 BP'!$F$2:$EE$2,Z$4,'SPACELOG 6 BP'!$F12:$EE12)+SUMIF('SPACELOG 7 BP'!$F$2:$EE$2,Z$4,'SPACELOG 7 BP'!$F12:$EE12)+SUMIF('SPACELOG 8 BP'!$F$2:$EE$2,Z$4,'SPACELOG 8 BP'!$F12:$EE12)+SUMIF('SPACELOG 9 BP'!$F$2:$EE$2,Z$4,'SPACELOG 9 BP'!$F12:$EE12)+SUMIF('SPACELOG 10 BP'!$F$2:$EE$2,Z$4,'SPACELOG 10 BP'!$F12:$EE12)+SUMIF('SPACELOG 11 BP'!$F$2:$EE$2,Z$4,'SPACELOG 11 BP'!$F12:$EE12)+SUMIF('SPACELOG 12 BP'!$F$2:$EE$2,Z$4,'SPACELOG 12 BP'!$F12:$EE12)</f>
        <v>220</v>
      </c>
      <c r="AA12" s="33">
        <f>SUMIF('reporting montigny'!$F$2:$EE$2,AA$4,'reporting montigny'!$F12:$EE12)+SUMIF('reporting boissy'!$F$2:$EE$2,AA$4,'reporting boissy'!$F12:$EE12)+SUMIF('reporting moussy'!$F$2:$EE$2,AA$4,'reporting moussy'!$F12:$EE12)+SUMIF('reporting trappes'!$F$2:$EE$2,AA$4,'reporting trappes'!$F12:$EE12)+SUMIF('SPACELOG 5 BP'!$F$2:$EE$2,AA$4,'SPACELOG 5 BP'!$F12:$EE12)+SUMIF('SPACELOG 6 BP'!$F$2:$EE$2,AA$4,'SPACELOG 6 BP'!$F12:$EE12)+SUMIF('SPACELOG 7 BP'!$F$2:$EE$2,AA$4,'SPACELOG 7 BP'!$F12:$EE12)+SUMIF('SPACELOG 8 BP'!$F$2:$EE$2,AA$4,'SPACELOG 8 BP'!$F12:$EE12)+SUMIF('SPACELOG 9 BP'!$F$2:$EE$2,AA$4,'SPACELOG 9 BP'!$F12:$EE12)+SUMIF('SPACELOG 10 BP'!$F$2:$EE$2,AA$4,'SPACELOG 10 BP'!$F12:$EE12)+SUMIF('SPACELOG 11 BP'!$F$2:$EE$2,AA$4,'SPACELOG 11 BP'!$F12:$EE12)+SUMIF('SPACELOG 12 BP'!$F$2:$EE$2,AA$4,'SPACELOG 12 BP'!$F12:$EE12)</f>
        <v>220</v>
      </c>
      <c r="AB12" s="33">
        <f>SUMIF('reporting montigny'!$F$2:$EE$2,AB$4,'reporting montigny'!$F12:$EE12)+SUMIF('reporting boissy'!$F$2:$EE$2,AB$4,'reporting boissy'!$F12:$EE12)+SUMIF('reporting moussy'!$F$2:$EE$2,AB$4,'reporting moussy'!$F12:$EE12)+SUMIF('reporting trappes'!$F$2:$EE$2,AB$4,'reporting trappes'!$F12:$EE12)+SUMIF('SPACELOG 5 BP'!$F$2:$EE$2,AB$4,'SPACELOG 5 BP'!$F12:$EE12)+SUMIF('SPACELOG 6 BP'!$F$2:$EE$2,AB$4,'SPACELOG 6 BP'!$F12:$EE12)+SUMIF('SPACELOG 7 BP'!$F$2:$EE$2,AB$4,'SPACELOG 7 BP'!$F12:$EE12)+SUMIF('SPACELOG 8 BP'!$F$2:$EE$2,AB$4,'SPACELOG 8 BP'!$F12:$EE12)+SUMIF('SPACELOG 9 BP'!$F$2:$EE$2,AB$4,'SPACELOG 9 BP'!$F12:$EE12)+SUMIF('SPACELOG 10 BP'!$F$2:$EE$2,AB$4,'SPACELOG 10 BP'!$F12:$EE12)+SUMIF('SPACELOG 11 BP'!$F$2:$EE$2,AB$4,'SPACELOG 11 BP'!$F12:$EE12)+SUMIF('SPACELOG 12 BP'!$F$2:$EE$2,AB$4,'SPACELOG 12 BP'!$F12:$EE12)</f>
        <v>220</v>
      </c>
      <c r="AC12" s="33">
        <f>SUMIF('reporting montigny'!$F$2:$EE$2,AC$4,'reporting montigny'!$F12:$EE12)+SUMIF('reporting boissy'!$F$2:$EE$2,AC$4,'reporting boissy'!$F12:$EE12)+SUMIF('reporting moussy'!$F$2:$EE$2,AC$4,'reporting moussy'!$F12:$EE12)+SUMIF('reporting trappes'!$F$2:$EE$2,AC$4,'reporting trappes'!$F12:$EE12)+SUMIF('SPACELOG 5 BP'!$F$2:$EE$2,AC$4,'SPACELOG 5 BP'!$F12:$EE12)+SUMIF('SPACELOG 6 BP'!$F$2:$EE$2,AC$4,'SPACELOG 6 BP'!$F12:$EE12)+SUMIF('SPACELOG 7 BP'!$F$2:$EE$2,AC$4,'SPACELOG 7 BP'!$F12:$EE12)+SUMIF('SPACELOG 8 BP'!$F$2:$EE$2,AC$4,'SPACELOG 8 BP'!$F12:$EE12)+SUMIF('SPACELOG 9 BP'!$F$2:$EE$2,AC$4,'SPACELOG 9 BP'!$F12:$EE12)+SUMIF('SPACELOG 10 BP'!$F$2:$EE$2,AC$4,'SPACELOG 10 BP'!$F12:$EE12)+SUMIF('SPACELOG 11 BP'!$F$2:$EE$2,AC$4,'SPACELOG 11 BP'!$F12:$EE12)+SUMIF('SPACELOG 12 BP'!$F$2:$EE$2,AC$4,'SPACELOG 12 BP'!$F12:$EE12)</f>
        <v>220</v>
      </c>
      <c r="AD12" s="33">
        <f>SUMIF('reporting montigny'!$F$2:$EE$2,AD$4,'reporting montigny'!$F12:$EE12)+SUMIF('reporting boissy'!$F$2:$EE$2,AD$4,'reporting boissy'!$F12:$EE12)+SUMIF('reporting moussy'!$F$2:$EE$2,AD$4,'reporting moussy'!$F12:$EE12)+SUMIF('reporting trappes'!$F$2:$EE$2,AD$4,'reporting trappes'!$F12:$EE12)+SUMIF('SPACELOG 5 BP'!$F$2:$EE$2,AD$4,'SPACELOG 5 BP'!$F12:$EE12)+SUMIF('SPACELOG 6 BP'!$F$2:$EE$2,AD$4,'SPACELOG 6 BP'!$F12:$EE12)+SUMIF('SPACELOG 7 BP'!$F$2:$EE$2,AD$4,'SPACELOG 7 BP'!$F12:$EE12)+SUMIF('SPACELOG 8 BP'!$F$2:$EE$2,AD$4,'SPACELOG 8 BP'!$F12:$EE12)+SUMIF('SPACELOG 9 BP'!$F$2:$EE$2,AD$4,'SPACELOG 9 BP'!$F12:$EE12)+SUMIF('SPACELOG 10 BP'!$F$2:$EE$2,AD$4,'SPACELOG 10 BP'!$F12:$EE12)+SUMIF('SPACELOG 11 BP'!$F$2:$EE$2,AD$4,'SPACELOG 11 BP'!$F12:$EE12)+SUMIF('SPACELOG 12 BP'!$F$2:$EE$2,AD$4,'SPACELOG 12 BP'!$F12:$EE12)</f>
        <v>220</v>
      </c>
      <c r="AE12" s="393">
        <f t="shared" si="115"/>
        <v>2340</v>
      </c>
      <c r="AF12" s="33">
        <f>SUMIF('reporting montigny'!$F$2:$EE$2,AF$4,'reporting montigny'!$F12:$EE12)+SUMIF('reporting boissy'!$F$2:$EE$2,AF$4,'reporting boissy'!$F12:$EE12)+SUMIF('reporting moussy'!$F$2:$EE$2,AF$4,'reporting moussy'!$F12:$EE12)+SUMIF('reporting trappes'!$F$2:$EE$2,AF$4,'reporting trappes'!$F12:$EE12)+SUMIF('SPACELOG 5 BP'!$F$2:$EE$2,AF$4,'SPACELOG 5 BP'!$F12:$EE12)+SUMIF('SPACELOG 6 BP'!$F$2:$EE$2,AF$4,'SPACELOG 6 BP'!$F12:$EE12)+SUMIF('SPACELOG 7 BP'!$F$2:$EE$2,AF$4,'SPACELOG 7 BP'!$F12:$EE12)+SUMIF('SPACELOG 8 BP'!$F$2:$EE$2,AF$4,'SPACELOG 8 BP'!$F12:$EE12)+SUMIF('SPACELOG 9 BP'!$F$2:$EE$2,AF$4,'SPACELOG 9 BP'!$F12:$EE12)+SUMIF('SPACELOG 10 BP'!$F$2:$EE$2,AF$4,'SPACELOG 10 BP'!$F12:$EE12)+SUMIF('SPACELOG 11 BP'!$F$2:$EE$2,AF$4,'SPACELOG 11 BP'!$F12:$EE12)+SUMIF('SPACELOG 12 BP'!$F$2:$EE$2,AF$4,'SPACELOG 12 BP'!$F12:$EE12)</f>
        <v>200</v>
      </c>
      <c r="AG12" s="33">
        <f>SUMIF('reporting montigny'!$F$2:$EE$2,AG$4,'reporting montigny'!$F12:$EE12)+SUMIF('reporting boissy'!$F$2:$EE$2,AG$4,'reporting boissy'!$F12:$EE12)+SUMIF('reporting moussy'!$F$2:$EE$2,AG$4,'reporting moussy'!$F12:$EE12)+SUMIF('reporting trappes'!$F$2:$EE$2,AG$4,'reporting trappes'!$F12:$EE12)+SUMIF('SPACELOG 5 BP'!$F$2:$EE$2,AG$4,'SPACELOG 5 BP'!$F12:$EE12)+SUMIF('SPACELOG 6 BP'!$F$2:$EE$2,AG$4,'SPACELOG 6 BP'!$F12:$EE12)+SUMIF('SPACELOG 7 BP'!$F$2:$EE$2,AG$4,'SPACELOG 7 BP'!$F12:$EE12)+SUMIF('SPACELOG 8 BP'!$F$2:$EE$2,AG$4,'SPACELOG 8 BP'!$F12:$EE12)+SUMIF('SPACELOG 9 BP'!$F$2:$EE$2,AG$4,'SPACELOG 9 BP'!$F12:$EE12)+SUMIF('SPACELOG 10 BP'!$F$2:$EE$2,AG$4,'SPACELOG 10 BP'!$F12:$EE12)+SUMIF('SPACELOG 11 BP'!$F$2:$EE$2,AG$4,'SPACELOG 11 BP'!$F12:$EE12)+SUMIF('SPACELOG 12 BP'!$F$2:$EE$2,AG$4,'SPACELOG 12 BP'!$F12:$EE12)</f>
        <v>200</v>
      </c>
      <c r="AH12" s="33">
        <f>SUMIF('reporting montigny'!$F$2:$EE$2,AH$4,'reporting montigny'!$F12:$EE12)+SUMIF('reporting boissy'!$F$2:$EE$2,AH$4,'reporting boissy'!$F12:$EE12)+SUMIF('reporting moussy'!$F$2:$EE$2,AH$4,'reporting moussy'!$F12:$EE12)+SUMIF('reporting trappes'!$F$2:$EE$2,AH$4,'reporting trappes'!$F12:$EE12)+SUMIF('SPACELOG 5 BP'!$F$2:$EE$2,AH$4,'SPACELOG 5 BP'!$F12:$EE12)+SUMIF('SPACELOG 6 BP'!$F$2:$EE$2,AH$4,'SPACELOG 6 BP'!$F12:$EE12)+SUMIF('SPACELOG 7 BP'!$F$2:$EE$2,AH$4,'SPACELOG 7 BP'!$F12:$EE12)+SUMIF('SPACELOG 8 BP'!$F$2:$EE$2,AH$4,'SPACELOG 8 BP'!$F12:$EE12)+SUMIF('SPACELOG 9 BP'!$F$2:$EE$2,AH$4,'SPACELOG 9 BP'!$F12:$EE12)+SUMIF('SPACELOG 10 BP'!$F$2:$EE$2,AH$4,'SPACELOG 10 BP'!$F12:$EE12)+SUMIF('SPACELOG 11 BP'!$F$2:$EE$2,AH$4,'SPACELOG 11 BP'!$F12:$EE12)+SUMIF('SPACELOG 12 BP'!$F$2:$EE$2,AH$4,'SPACELOG 12 BP'!$F12:$EE12)</f>
        <v>200</v>
      </c>
      <c r="AI12" s="33">
        <f>SUMIF('reporting montigny'!$F$2:$EE$2,AI$4,'reporting montigny'!$F12:$EE12)+SUMIF('reporting boissy'!$F$2:$EE$2,AI$4,'reporting boissy'!$F12:$EE12)+SUMIF('reporting moussy'!$F$2:$EE$2,AI$4,'reporting moussy'!$F12:$EE12)+SUMIF('reporting trappes'!$F$2:$EE$2,AI$4,'reporting trappes'!$F12:$EE12)+SUMIF('SPACELOG 5 BP'!$F$2:$EE$2,AI$4,'SPACELOG 5 BP'!$F12:$EE12)+SUMIF('SPACELOG 6 BP'!$F$2:$EE$2,AI$4,'SPACELOG 6 BP'!$F12:$EE12)+SUMIF('SPACELOG 7 BP'!$F$2:$EE$2,AI$4,'SPACELOG 7 BP'!$F12:$EE12)+SUMIF('SPACELOG 8 BP'!$F$2:$EE$2,AI$4,'SPACELOG 8 BP'!$F12:$EE12)+SUMIF('SPACELOG 9 BP'!$F$2:$EE$2,AI$4,'SPACELOG 9 BP'!$F12:$EE12)+SUMIF('SPACELOG 10 BP'!$F$2:$EE$2,AI$4,'SPACELOG 10 BP'!$F12:$EE12)+SUMIF('SPACELOG 11 BP'!$F$2:$EE$2,AI$4,'SPACELOG 11 BP'!$F12:$EE12)+SUMIF('SPACELOG 12 BP'!$F$2:$EE$2,AI$4,'SPACELOG 12 BP'!$F12:$EE12)</f>
        <v>200</v>
      </c>
      <c r="AJ12" s="33">
        <f>SUMIF('reporting montigny'!$F$2:$EE$2,AJ$4,'reporting montigny'!$F12:$EE12)+SUMIF('reporting boissy'!$F$2:$EE$2,AJ$4,'reporting boissy'!$F12:$EE12)+SUMIF('reporting moussy'!$F$2:$EE$2,AJ$4,'reporting moussy'!$F12:$EE12)+SUMIF('reporting trappes'!$F$2:$EE$2,AJ$4,'reporting trappes'!$F12:$EE12)+SUMIF('SPACELOG 5 BP'!$F$2:$EE$2,AJ$4,'SPACELOG 5 BP'!$F12:$EE12)+SUMIF('SPACELOG 6 BP'!$F$2:$EE$2,AJ$4,'SPACELOG 6 BP'!$F12:$EE12)+SUMIF('SPACELOG 7 BP'!$F$2:$EE$2,AJ$4,'SPACELOG 7 BP'!$F12:$EE12)+SUMIF('SPACELOG 8 BP'!$F$2:$EE$2,AJ$4,'SPACELOG 8 BP'!$F12:$EE12)+SUMIF('SPACELOG 9 BP'!$F$2:$EE$2,AJ$4,'SPACELOG 9 BP'!$F12:$EE12)+SUMIF('SPACELOG 10 BP'!$F$2:$EE$2,AJ$4,'SPACELOG 10 BP'!$F12:$EE12)+SUMIF('SPACELOG 11 BP'!$F$2:$EE$2,AJ$4,'SPACELOG 11 BP'!$F12:$EE12)+SUMIF('SPACELOG 12 BP'!$F$2:$EE$2,AJ$4,'SPACELOG 12 BP'!$F12:$EE12)</f>
        <v>200</v>
      </c>
      <c r="AK12" s="33">
        <f>SUMIF('reporting montigny'!$F$2:$EE$2,AK$4,'reporting montigny'!$F12:$EE12)+SUMIF('reporting boissy'!$F$2:$EE$2,AK$4,'reporting boissy'!$F12:$EE12)+SUMIF('reporting moussy'!$F$2:$EE$2,AK$4,'reporting moussy'!$F12:$EE12)+SUMIF('reporting trappes'!$F$2:$EE$2,AK$4,'reporting trappes'!$F12:$EE12)+SUMIF('SPACELOG 5 BP'!$F$2:$EE$2,AK$4,'SPACELOG 5 BP'!$F12:$EE12)+SUMIF('SPACELOG 6 BP'!$F$2:$EE$2,AK$4,'SPACELOG 6 BP'!$F12:$EE12)+SUMIF('SPACELOG 7 BP'!$F$2:$EE$2,AK$4,'SPACELOG 7 BP'!$F12:$EE12)+SUMIF('SPACELOG 8 BP'!$F$2:$EE$2,AK$4,'SPACELOG 8 BP'!$F12:$EE12)+SUMIF('SPACELOG 9 BP'!$F$2:$EE$2,AK$4,'SPACELOG 9 BP'!$F12:$EE12)+SUMIF('SPACELOG 10 BP'!$F$2:$EE$2,AK$4,'SPACELOG 10 BP'!$F12:$EE12)+SUMIF('SPACELOG 11 BP'!$F$2:$EE$2,AK$4,'SPACELOG 11 BP'!$F12:$EE12)+SUMIF('SPACELOG 12 BP'!$F$2:$EE$2,AK$4,'SPACELOG 12 BP'!$F12:$EE12)</f>
        <v>200</v>
      </c>
      <c r="AL12" s="33">
        <f>SUMIF('reporting montigny'!$F$2:$EE$2,AL$4,'reporting montigny'!$F12:$EE12)+SUMIF('reporting boissy'!$F$2:$EE$2,AL$4,'reporting boissy'!$F12:$EE12)+SUMIF('reporting moussy'!$F$2:$EE$2,AL$4,'reporting moussy'!$F12:$EE12)+SUMIF('reporting trappes'!$F$2:$EE$2,AL$4,'reporting trappes'!$F12:$EE12)+SUMIF('SPACELOG 5 BP'!$F$2:$EE$2,AL$4,'SPACELOG 5 BP'!$F12:$EE12)+SUMIF('SPACELOG 6 BP'!$F$2:$EE$2,AL$4,'SPACELOG 6 BP'!$F12:$EE12)+SUMIF('SPACELOG 7 BP'!$F$2:$EE$2,AL$4,'SPACELOG 7 BP'!$F12:$EE12)+SUMIF('SPACELOG 8 BP'!$F$2:$EE$2,AL$4,'SPACELOG 8 BP'!$F12:$EE12)+SUMIF('SPACELOG 9 BP'!$F$2:$EE$2,AL$4,'SPACELOG 9 BP'!$F12:$EE12)+SUMIF('SPACELOG 10 BP'!$F$2:$EE$2,AL$4,'SPACELOG 10 BP'!$F12:$EE12)+SUMIF('SPACELOG 11 BP'!$F$2:$EE$2,AL$4,'SPACELOG 11 BP'!$F12:$EE12)+SUMIF('SPACELOG 12 BP'!$F$2:$EE$2,AL$4,'SPACELOG 12 BP'!$F12:$EE12)</f>
        <v>200</v>
      </c>
      <c r="AM12" s="33">
        <f>SUMIF('reporting montigny'!$F$2:$EE$2,AM$4,'reporting montigny'!$F12:$EE12)+SUMIF('reporting boissy'!$F$2:$EE$2,AM$4,'reporting boissy'!$F12:$EE12)+SUMIF('reporting moussy'!$F$2:$EE$2,AM$4,'reporting moussy'!$F12:$EE12)+SUMIF('reporting trappes'!$F$2:$EE$2,AM$4,'reporting trappes'!$F12:$EE12)+SUMIF('SPACELOG 5 BP'!$F$2:$EE$2,AM$4,'SPACELOG 5 BP'!$F12:$EE12)+SUMIF('SPACELOG 6 BP'!$F$2:$EE$2,AM$4,'SPACELOG 6 BP'!$F12:$EE12)+SUMIF('SPACELOG 7 BP'!$F$2:$EE$2,AM$4,'SPACELOG 7 BP'!$F12:$EE12)+SUMIF('SPACELOG 8 BP'!$F$2:$EE$2,AM$4,'SPACELOG 8 BP'!$F12:$EE12)+SUMIF('SPACELOG 9 BP'!$F$2:$EE$2,AM$4,'SPACELOG 9 BP'!$F12:$EE12)+SUMIF('SPACELOG 10 BP'!$F$2:$EE$2,AM$4,'SPACELOG 10 BP'!$F12:$EE12)+SUMIF('SPACELOG 11 BP'!$F$2:$EE$2,AM$4,'SPACELOG 11 BP'!$F12:$EE12)+SUMIF('SPACELOG 12 BP'!$F$2:$EE$2,AM$4,'SPACELOG 12 BP'!$F12:$EE12)</f>
        <v>200</v>
      </c>
      <c r="AN12" s="33">
        <f>SUMIF('reporting montigny'!$F$2:$EE$2,AN$4,'reporting montigny'!$F12:$EE12)+SUMIF('reporting boissy'!$F$2:$EE$2,AN$4,'reporting boissy'!$F12:$EE12)+SUMIF('reporting moussy'!$F$2:$EE$2,AN$4,'reporting moussy'!$F12:$EE12)+SUMIF('reporting trappes'!$F$2:$EE$2,AN$4,'reporting trappes'!$F12:$EE12)+SUMIF('SPACELOG 5 BP'!$F$2:$EE$2,AN$4,'SPACELOG 5 BP'!$F12:$EE12)+SUMIF('SPACELOG 6 BP'!$F$2:$EE$2,AN$4,'SPACELOG 6 BP'!$F12:$EE12)+SUMIF('SPACELOG 7 BP'!$F$2:$EE$2,AN$4,'SPACELOG 7 BP'!$F12:$EE12)+SUMIF('SPACELOG 8 BP'!$F$2:$EE$2,AN$4,'SPACELOG 8 BP'!$F12:$EE12)+SUMIF('SPACELOG 9 BP'!$F$2:$EE$2,AN$4,'SPACELOG 9 BP'!$F12:$EE12)+SUMIF('SPACELOG 10 BP'!$F$2:$EE$2,AN$4,'SPACELOG 10 BP'!$F12:$EE12)+SUMIF('SPACELOG 11 BP'!$F$2:$EE$2,AN$4,'SPACELOG 11 BP'!$F12:$EE12)+SUMIF('SPACELOG 12 BP'!$F$2:$EE$2,AN$4,'SPACELOG 12 BP'!$F12:$EE12)</f>
        <v>200</v>
      </c>
      <c r="AO12" s="33">
        <f>SUMIF('reporting montigny'!$F$2:$EE$2,AO$4,'reporting montigny'!$F12:$EE12)+SUMIF('reporting boissy'!$F$2:$EE$2,AO$4,'reporting boissy'!$F12:$EE12)+SUMIF('reporting moussy'!$F$2:$EE$2,AO$4,'reporting moussy'!$F12:$EE12)+SUMIF('reporting trappes'!$F$2:$EE$2,AO$4,'reporting trappes'!$F12:$EE12)+SUMIF('SPACELOG 5 BP'!$F$2:$EE$2,AO$4,'SPACELOG 5 BP'!$F12:$EE12)+SUMIF('SPACELOG 6 BP'!$F$2:$EE$2,AO$4,'SPACELOG 6 BP'!$F12:$EE12)+SUMIF('SPACELOG 7 BP'!$F$2:$EE$2,AO$4,'SPACELOG 7 BP'!$F12:$EE12)+SUMIF('SPACELOG 8 BP'!$F$2:$EE$2,AO$4,'SPACELOG 8 BP'!$F12:$EE12)+SUMIF('SPACELOG 9 BP'!$F$2:$EE$2,AO$4,'SPACELOG 9 BP'!$F12:$EE12)+SUMIF('SPACELOG 10 BP'!$F$2:$EE$2,AO$4,'SPACELOG 10 BP'!$F12:$EE12)+SUMIF('SPACELOG 11 BP'!$F$2:$EE$2,AO$4,'SPACELOG 11 BP'!$F12:$EE12)+SUMIF('SPACELOG 12 BP'!$F$2:$EE$2,AO$4,'SPACELOG 12 BP'!$F12:$EE12)</f>
        <v>200</v>
      </c>
      <c r="AP12" s="33">
        <f>SUMIF('reporting montigny'!$F$2:$EE$2,AP$4,'reporting montigny'!$F12:$EE12)+SUMIF('reporting boissy'!$F$2:$EE$2,AP$4,'reporting boissy'!$F12:$EE12)+SUMIF('reporting moussy'!$F$2:$EE$2,AP$4,'reporting moussy'!$F12:$EE12)+SUMIF('reporting trappes'!$F$2:$EE$2,AP$4,'reporting trappes'!$F12:$EE12)+SUMIF('SPACELOG 5 BP'!$F$2:$EE$2,AP$4,'SPACELOG 5 BP'!$F12:$EE12)+SUMIF('SPACELOG 6 BP'!$F$2:$EE$2,AP$4,'SPACELOG 6 BP'!$F12:$EE12)+SUMIF('SPACELOG 7 BP'!$F$2:$EE$2,AP$4,'SPACELOG 7 BP'!$F12:$EE12)+SUMIF('SPACELOG 8 BP'!$F$2:$EE$2,AP$4,'SPACELOG 8 BP'!$F12:$EE12)+SUMIF('SPACELOG 9 BP'!$F$2:$EE$2,AP$4,'SPACELOG 9 BP'!$F12:$EE12)+SUMIF('SPACELOG 10 BP'!$F$2:$EE$2,AP$4,'SPACELOG 10 BP'!$F12:$EE12)+SUMIF('SPACELOG 11 BP'!$F$2:$EE$2,AP$4,'SPACELOG 11 BP'!$F12:$EE12)+SUMIF('SPACELOG 12 BP'!$F$2:$EE$2,AP$4,'SPACELOG 12 BP'!$F12:$EE12)</f>
        <v>200</v>
      </c>
      <c r="AQ12" s="33">
        <f>SUMIF('reporting montigny'!$F$2:$EE$2,AQ$4,'reporting montigny'!$F12:$EE12)+SUMIF('reporting boissy'!$F$2:$EE$2,AQ$4,'reporting boissy'!$F12:$EE12)+SUMIF('reporting moussy'!$F$2:$EE$2,AQ$4,'reporting moussy'!$F12:$EE12)+SUMIF('reporting trappes'!$F$2:$EE$2,AQ$4,'reporting trappes'!$F12:$EE12)+SUMIF('SPACELOG 5 BP'!$F$2:$EE$2,AQ$4,'SPACELOG 5 BP'!$F12:$EE12)+SUMIF('SPACELOG 6 BP'!$F$2:$EE$2,AQ$4,'SPACELOG 6 BP'!$F12:$EE12)+SUMIF('SPACELOG 7 BP'!$F$2:$EE$2,AQ$4,'SPACELOG 7 BP'!$F12:$EE12)+SUMIF('SPACELOG 8 BP'!$F$2:$EE$2,AQ$4,'SPACELOG 8 BP'!$F12:$EE12)+SUMIF('SPACELOG 9 BP'!$F$2:$EE$2,AQ$4,'SPACELOG 9 BP'!$F12:$EE12)+SUMIF('SPACELOG 10 BP'!$F$2:$EE$2,AQ$4,'SPACELOG 10 BP'!$F12:$EE12)+SUMIF('SPACELOG 11 BP'!$F$2:$EE$2,AQ$4,'SPACELOG 11 BP'!$F12:$EE12)+SUMIF('SPACELOG 12 BP'!$F$2:$EE$2,AQ$4,'SPACELOG 12 BP'!$F12:$EE12)</f>
        <v>200</v>
      </c>
      <c r="AR12" s="393">
        <f t="shared" si="116"/>
        <v>2400</v>
      </c>
      <c r="AS12" s="33">
        <f>SUMIF('reporting montigny'!$F$2:$EE$2,AS$4,'reporting montigny'!$F12:$EE12)+SUMIF('reporting boissy'!$F$2:$EE$2,AS$4,'reporting boissy'!$F12:$EE12)+SUMIF('reporting moussy'!$F$2:$EE$2,AS$4,'reporting moussy'!$F12:$EE12)+SUMIF('reporting trappes'!$F$2:$EE$2,AS$4,'reporting trappes'!$F12:$EE12)+SUMIF('SPACELOG 5 BP'!$F$2:$EE$2,AS$4,'SPACELOG 5 BP'!$F12:$EE12)+SUMIF('SPACELOG 6 BP'!$F$2:$EE$2,AS$4,'SPACELOG 6 BP'!$F12:$EE12)+SUMIF('SPACELOG 7 BP'!$F$2:$EE$2,AS$4,'SPACELOG 7 BP'!$F12:$EE12)+SUMIF('SPACELOG 8 BP'!$F$2:$EE$2,AS$4,'SPACELOG 8 BP'!$F12:$EE12)+SUMIF('SPACELOG 9 BP'!$F$2:$EE$2,AS$4,'SPACELOG 9 BP'!$F12:$EE12)+SUMIF('SPACELOG 10 BP'!$F$2:$EE$2,AS$4,'SPACELOG 10 BP'!$F12:$EE12)+SUMIF('SPACELOG 11 BP'!$F$2:$EE$2,AS$4,'SPACELOG 11 BP'!$F12:$EE12)+SUMIF('SPACELOG 12 BP'!$F$2:$EE$2,AS$4,'SPACELOG 12 BP'!$F12:$EE12)</f>
        <v>200</v>
      </c>
      <c r="AT12" s="33">
        <f>SUMIF('reporting montigny'!$F$2:$EE$2,AT$4,'reporting montigny'!$F12:$EE12)+SUMIF('reporting boissy'!$F$2:$EE$2,AT$4,'reporting boissy'!$F12:$EE12)+SUMIF('reporting moussy'!$F$2:$EE$2,AT$4,'reporting moussy'!$F12:$EE12)+SUMIF('reporting trappes'!$F$2:$EE$2,AT$4,'reporting trappes'!$F12:$EE12)+SUMIF('SPACELOG 5 BP'!$F$2:$EE$2,AT$4,'SPACELOG 5 BP'!$F12:$EE12)+SUMIF('SPACELOG 6 BP'!$F$2:$EE$2,AT$4,'SPACELOG 6 BP'!$F12:$EE12)+SUMIF('SPACELOG 7 BP'!$F$2:$EE$2,AT$4,'SPACELOG 7 BP'!$F12:$EE12)+SUMIF('SPACELOG 8 BP'!$F$2:$EE$2,AT$4,'SPACELOG 8 BP'!$F12:$EE12)+SUMIF('SPACELOG 9 BP'!$F$2:$EE$2,AT$4,'SPACELOG 9 BP'!$F12:$EE12)+SUMIF('SPACELOG 10 BP'!$F$2:$EE$2,AT$4,'SPACELOG 10 BP'!$F12:$EE12)+SUMIF('SPACELOG 11 BP'!$F$2:$EE$2,AT$4,'SPACELOG 11 BP'!$F12:$EE12)+SUMIF('SPACELOG 12 BP'!$F$2:$EE$2,AT$4,'SPACELOG 12 BP'!$F12:$EE12)</f>
        <v>200</v>
      </c>
      <c r="AU12" s="33">
        <f>SUMIF('reporting montigny'!$F$2:$EE$2,AU$4,'reporting montigny'!$F12:$EE12)+SUMIF('reporting boissy'!$F$2:$EE$2,AU$4,'reporting boissy'!$F12:$EE12)+SUMIF('reporting moussy'!$F$2:$EE$2,AU$4,'reporting moussy'!$F12:$EE12)+SUMIF('reporting trappes'!$F$2:$EE$2,AU$4,'reporting trappes'!$F12:$EE12)+SUMIF('SPACELOG 5 BP'!$F$2:$EE$2,AU$4,'SPACELOG 5 BP'!$F12:$EE12)+SUMIF('SPACELOG 6 BP'!$F$2:$EE$2,AU$4,'SPACELOG 6 BP'!$F12:$EE12)+SUMIF('SPACELOG 7 BP'!$F$2:$EE$2,AU$4,'SPACELOG 7 BP'!$F12:$EE12)+SUMIF('SPACELOG 8 BP'!$F$2:$EE$2,AU$4,'SPACELOG 8 BP'!$F12:$EE12)+SUMIF('SPACELOG 9 BP'!$F$2:$EE$2,AU$4,'SPACELOG 9 BP'!$F12:$EE12)+SUMIF('SPACELOG 10 BP'!$F$2:$EE$2,AU$4,'SPACELOG 10 BP'!$F12:$EE12)+SUMIF('SPACELOG 11 BP'!$F$2:$EE$2,AU$4,'SPACELOG 11 BP'!$F12:$EE12)+SUMIF('SPACELOG 12 BP'!$F$2:$EE$2,AU$4,'SPACELOG 12 BP'!$F12:$EE12)</f>
        <v>200</v>
      </c>
      <c r="AV12" s="33">
        <f>SUMIF('reporting montigny'!$F$2:$EE$2,AV$4,'reporting montigny'!$F12:$EE12)+SUMIF('reporting boissy'!$F$2:$EE$2,AV$4,'reporting boissy'!$F12:$EE12)+SUMIF('reporting moussy'!$F$2:$EE$2,AV$4,'reporting moussy'!$F12:$EE12)+SUMIF('reporting trappes'!$F$2:$EE$2,AV$4,'reporting trappes'!$F12:$EE12)+SUMIF('SPACELOG 5 BP'!$F$2:$EE$2,AV$4,'SPACELOG 5 BP'!$F12:$EE12)+SUMIF('SPACELOG 6 BP'!$F$2:$EE$2,AV$4,'SPACELOG 6 BP'!$F12:$EE12)+SUMIF('SPACELOG 7 BP'!$F$2:$EE$2,AV$4,'SPACELOG 7 BP'!$F12:$EE12)+SUMIF('SPACELOG 8 BP'!$F$2:$EE$2,AV$4,'SPACELOG 8 BP'!$F12:$EE12)+SUMIF('SPACELOG 9 BP'!$F$2:$EE$2,AV$4,'SPACELOG 9 BP'!$F12:$EE12)+SUMIF('SPACELOG 10 BP'!$F$2:$EE$2,AV$4,'SPACELOG 10 BP'!$F12:$EE12)+SUMIF('SPACELOG 11 BP'!$F$2:$EE$2,AV$4,'SPACELOG 11 BP'!$F12:$EE12)+SUMIF('SPACELOG 12 BP'!$F$2:$EE$2,AV$4,'SPACELOG 12 BP'!$F12:$EE12)</f>
        <v>200</v>
      </c>
      <c r="AW12" s="33">
        <f>SUMIF('reporting montigny'!$F$2:$EE$2,AW$4,'reporting montigny'!$F12:$EE12)+SUMIF('reporting boissy'!$F$2:$EE$2,AW$4,'reporting boissy'!$F12:$EE12)+SUMIF('reporting moussy'!$F$2:$EE$2,AW$4,'reporting moussy'!$F12:$EE12)+SUMIF('reporting trappes'!$F$2:$EE$2,AW$4,'reporting trappes'!$F12:$EE12)+SUMIF('SPACELOG 5 BP'!$F$2:$EE$2,AW$4,'SPACELOG 5 BP'!$F12:$EE12)+SUMIF('SPACELOG 6 BP'!$F$2:$EE$2,AW$4,'SPACELOG 6 BP'!$F12:$EE12)+SUMIF('SPACELOG 7 BP'!$F$2:$EE$2,AW$4,'SPACELOG 7 BP'!$F12:$EE12)+SUMIF('SPACELOG 8 BP'!$F$2:$EE$2,AW$4,'SPACELOG 8 BP'!$F12:$EE12)+SUMIF('SPACELOG 9 BP'!$F$2:$EE$2,AW$4,'SPACELOG 9 BP'!$F12:$EE12)+SUMIF('SPACELOG 10 BP'!$F$2:$EE$2,AW$4,'SPACELOG 10 BP'!$F12:$EE12)+SUMIF('SPACELOG 11 BP'!$F$2:$EE$2,AW$4,'SPACELOG 11 BP'!$F12:$EE12)+SUMIF('SPACELOG 12 BP'!$F$2:$EE$2,AW$4,'SPACELOG 12 BP'!$F12:$EE12)</f>
        <v>200</v>
      </c>
      <c r="AX12" s="33">
        <f>SUMIF('reporting montigny'!$F$2:$EE$2,AX$4,'reporting montigny'!$F12:$EE12)+SUMIF('reporting boissy'!$F$2:$EE$2,AX$4,'reporting boissy'!$F12:$EE12)+SUMIF('reporting moussy'!$F$2:$EE$2,AX$4,'reporting moussy'!$F12:$EE12)+SUMIF('reporting trappes'!$F$2:$EE$2,AX$4,'reporting trappes'!$F12:$EE12)+SUMIF('SPACELOG 5 BP'!$F$2:$EE$2,AX$4,'SPACELOG 5 BP'!$F12:$EE12)+SUMIF('SPACELOG 6 BP'!$F$2:$EE$2,AX$4,'SPACELOG 6 BP'!$F12:$EE12)+SUMIF('SPACELOG 7 BP'!$F$2:$EE$2,AX$4,'SPACELOG 7 BP'!$F12:$EE12)+SUMIF('SPACELOG 8 BP'!$F$2:$EE$2,AX$4,'SPACELOG 8 BP'!$F12:$EE12)+SUMIF('SPACELOG 9 BP'!$F$2:$EE$2,AX$4,'SPACELOG 9 BP'!$F12:$EE12)+SUMIF('SPACELOG 10 BP'!$F$2:$EE$2,AX$4,'SPACELOG 10 BP'!$F12:$EE12)+SUMIF('SPACELOG 11 BP'!$F$2:$EE$2,AX$4,'SPACELOG 11 BP'!$F12:$EE12)+SUMIF('SPACELOG 12 BP'!$F$2:$EE$2,AX$4,'SPACELOG 12 BP'!$F12:$EE12)</f>
        <v>200</v>
      </c>
      <c r="AY12" s="33">
        <f>SUMIF('reporting montigny'!$F$2:$EE$2,AY$4,'reporting montigny'!$F12:$EE12)+SUMIF('reporting boissy'!$F$2:$EE$2,AY$4,'reporting boissy'!$F12:$EE12)+SUMIF('reporting moussy'!$F$2:$EE$2,AY$4,'reporting moussy'!$F12:$EE12)+SUMIF('reporting trappes'!$F$2:$EE$2,AY$4,'reporting trappes'!$F12:$EE12)+SUMIF('SPACELOG 5 BP'!$F$2:$EE$2,AY$4,'SPACELOG 5 BP'!$F12:$EE12)+SUMIF('SPACELOG 6 BP'!$F$2:$EE$2,AY$4,'SPACELOG 6 BP'!$F12:$EE12)+SUMIF('SPACELOG 7 BP'!$F$2:$EE$2,AY$4,'SPACELOG 7 BP'!$F12:$EE12)+SUMIF('SPACELOG 8 BP'!$F$2:$EE$2,AY$4,'SPACELOG 8 BP'!$F12:$EE12)+SUMIF('SPACELOG 9 BP'!$F$2:$EE$2,AY$4,'SPACELOG 9 BP'!$F12:$EE12)+SUMIF('SPACELOG 10 BP'!$F$2:$EE$2,AY$4,'SPACELOG 10 BP'!$F12:$EE12)+SUMIF('SPACELOG 11 BP'!$F$2:$EE$2,AY$4,'SPACELOG 11 BP'!$F12:$EE12)+SUMIF('SPACELOG 12 BP'!$F$2:$EE$2,AY$4,'SPACELOG 12 BP'!$F12:$EE12)</f>
        <v>200</v>
      </c>
      <c r="AZ12" s="33">
        <f>SUMIF('reporting montigny'!$F$2:$EE$2,AZ$4,'reporting montigny'!$F12:$EE12)+SUMIF('reporting boissy'!$F$2:$EE$2,AZ$4,'reporting boissy'!$F12:$EE12)+SUMIF('reporting moussy'!$F$2:$EE$2,AZ$4,'reporting moussy'!$F12:$EE12)+SUMIF('reporting trappes'!$F$2:$EE$2,AZ$4,'reporting trappes'!$F12:$EE12)+SUMIF('SPACELOG 5 BP'!$F$2:$EE$2,AZ$4,'SPACELOG 5 BP'!$F12:$EE12)+SUMIF('SPACELOG 6 BP'!$F$2:$EE$2,AZ$4,'SPACELOG 6 BP'!$F12:$EE12)+SUMIF('SPACELOG 7 BP'!$F$2:$EE$2,AZ$4,'SPACELOG 7 BP'!$F12:$EE12)+SUMIF('SPACELOG 8 BP'!$F$2:$EE$2,AZ$4,'SPACELOG 8 BP'!$F12:$EE12)+SUMIF('SPACELOG 9 BP'!$F$2:$EE$2,AZ$4,'SPACELOG 9 BP'!$F12:$EE12)+SUMIF('SPACELOG 10 BP'!$F$2:$EE$2,AZ$4,'SPACELOG 10 BP'!$F12:$EE12)+SUMIF('SPACELOG 11 BP'!$F$2:$EE$2,AZ$4,'SPACELOG 11 BP'!$F12:$EE12)+SUMIF('SPACELOG 12 BP'!$F$2:$EE$2,AZ$4,'SPACELOG 12 BP'!$F12:$EE12)</f>
        <v>200</v>
      </c>
      <c r="BA12" s="33">
        <f>SUMIF('reporting montigny'!$F$2:$EE$2,BA$4,'reporting montigny'!$F12:$EE12)+SUMIF('reporting boissy'!$F$2:$EE$2,BA$4,'reporting boissy'!$F12:$EE12)+SUMIF('reporting moussy'!$F$2:$EE$2,BA$4,'reporting moussy'!$F12:$EE12)+SUMIF('reporting trappes'!$F$2:$EE$2,BA$4,'reporting trappes'!$F12:$EE12)+SUMIF('SPACELOG 5 BP'!$F$2:$EE$2,BA$4,'SPACELOG 5 BP'!$F12:$EE12)+SUMIF('SPACELOG 6 BP'!$F$2:$EE$2,BA$4,'SPACELOG 6 BP'!$F12:$EE12)+SUMIF('SPACELOG 7 BP'!$F$2:$EE$2,BA$4,'SPACELOG 7 BP'!$F12:$EE12)+SUMIF('SPACELOG 8 BP'!$F$2:$EE$2,BA$4,'SPACELOG 8 BP'!$F12:$EE12)+SUMIF('SPACELOG 9 BP'!$F$2:$EE$2,BA$4,'SPACELOG 9 BP'!$F12:$EE12)+SUMIF('SPACELOG 10 BP'!$F$2:$EE$2,BA$4,'SPACELOG 10 BP'!$F12:$EE12)+SUMIF('SPACELOG 11 BP'!$F$2:$EE$2,BA$4,'SPACELOG 11 BP'!$F12:$EE12)+SUMIF('SPACELOG 12 BP'!$F$2:$EE$2,BA$4,'SPACELOG 12 BP'!$F12:$EE12)</f>
        <v>200</v>
      </c>
      <c r="BB12" s="33">
        <f>SUMIF('reporting montigny'!$F$2:$EE$2,BB$4,'reporting montigny'!$F12:$EE12)+SUMIF('reporting boissy'!$F$2:$EE$2,BB$4,'reporting boissy'!$F12:$EE12)+SUMIF('reporting moussy'!$F$2:$EE$2,BB$4,'reporting moussy'!$F12:$EE12)+SUMIF('reporting trappes'!$F$2:$EE$2,BB$4,'reporting trappes'!$F12:$EE12)+SUMIF('SPACELOG 5 BP'!$F$2:$EE$2,BB$4,'SPACELOG 5 BP'!$F12:$EE12)+SUMIF('SPACELOG 6 BP'!$F$2:$EE$2,BB$4,'SPACELOG 6 BP'!$F12:$EE12)+SUMIF('SPACELOG 7 BP'!$F$2:$EE$2,BB$4,'SPACELOG 7 BP'!$F12:$EE12)+SUMIF('SPACELOG 8 BP'!$F$2:$EE$2,BB$4,'SPACELOG 8 BP'!$F12:$EE12)+SUMIF('SPACELOG 9 BP'!$F$2:$EE$2,BB$4,'SPACELOG 9 BP'!$F12:$EE12)+SUMIF('SPACELOG 10 BP'!$F$2:$EE$2,BB$4,'SPACELOG 10 BP'!$F12:$EE12)+SUMIF('SPACELOG 11 BP'!$F$2:$EE$2,BB$4,'SPACELOG 11 BP'!$F12:$EE12)+SUMIF('SPACELOG 12 BP'!$F$2:$EE$2,BB$4,'SPACELOG 12 BP'!$F12:$EE12)</f>
        <v>200</v>
      </c>
      <c r="BC12" s="33">
        <f>SUMIF('reporting montigny'!$F$2:$EE$2,BC$4,'reporting montigny'!$F12:$EE12)+SUMIF('reporting boissy'!$F$2:$EE$2,BC$4,'reporting boissy'!$F12:$EE12)+SUMIF('reporting moussy'!$F$2:$EE$2,BC$4,'reporting moussy'!$F12:$EE12)+SUMIF('reporting trappes'!$F$2:$EE$2,BC$4,'reporting trappes'!$F12:$EE12)+SUMIF('SPACELOG 5 BP'!$F$2:$EE$2,BC$4,'SPACELOG 5 BP'!$F12:$EE12)+SUMIF('SPACELOG 6 BP'!$F$2:$EE$2,BC$4,'SPACELOG 6 BP'!$F12:$EE12)+SUMIF('SPACELOG 7 BP'!$F$2:$EE$2,BC$4,'SPACELOG 7 BP'!$F12:$EE12)+SUMIF('SPACELOG 8 BP'!$F$2:$EE$2,BC$4,'SPACELOG 8 BP'!$F12:$EE12)+SUMIF('SPACELOG 9 BP'!$F$2:$EE$2,BC$4,'SPACELOG 9 BP'!$F12:$EE12)+SUMIF('SPACELOG 10 BP'!$F$2:$EE$2,BC$4,'SPACELOG 10 BP'!$F12:$EE12)+SUMIF('SPACELOG 11 BP'!$F$2:$EE$2,BC$4,'SPACELOG 11 BP'!$F12:$EE12)+SUMIF('SPACELOG 12 BP'!$F$2:$EE$2,BC$4,'SPACELOG 12 BP'!$F12:$EE12)</f>
        <v>200</v>
      </c>
      <c r="BD12" s="33">
        <f>SUMIF('reporting montigny'!$F$2:$EE$2,BD$4,'reporting montigny'!$F12:$EE12)+SUMIF('reporting boissy'!$F$2:$EE$2,BD$4,'reporting boissy'!$F12:$EE12)+SUMIF('reporting moussy'!$F$2:$EE$2,BD$4,'reporting moussy'!$F12:$EE12)+SUMIF('reporting trappes'!$F$2:$EE$2,BD$4,'reporting trappes'!$F12:$EE12)+SUMIF('SPACELOG 5 BP'!$F$2:$EE$2,BD$4,'SPACELOG 5 BP'!$F12:$EE12)+SUMIF('SPACELOG 6 BP'!$F$2:$EE$2,BD$4,'SPACELOG 6 BP'!$F12:$EE12)+SUMIF('SPACELOG 7 BP'!$F$2:$EE$2,BD$4,'SPACELOG 7 BP'!$F12:$EE12)+SUMIF('SPACELOG 8 BP'!$F$2:$EE$2,BD$4,'SPACELOG 8 BP'!$F12:$EE12)+SUMIF('SPACELOG 9 BP'!$F$2:$EE$2,BD$4,'SPACELOG 9 BP'!$F12:$EE12)+SUMIF('SPACELOG 10 BP'!$F$2:$EE$2,BD$4,'SPACELOG 10 BP'!$F12:$EE12)+SUMIF('SPACELOG 11 BP'!$F$2:$EE$2,BD$4,'SPACELOG 11 BP'!$F12:$EE12)+SUMIF('SPACELOG 12 BP'!$F$2:$EE$2,BD$4,'SPACELOG 12 BP'!$F12:$EE12)</f>
        <v>200</v>
      </c>
      <c r="BE12" s="393">
        <f t="shared" si="117"/>
        <v>2400</v>
      </c>
      <c r="BF12" s="33">
        <f>SUMIF('reporting montigny'!$F$2:$EE$2,BF$4,'reporting montigny'!$F12:$EE12)+SUMIF('reporting boissy'!$F$2:$EE$2,BF$4,'reporting boissy'!$F12:$EE12)+SUMIF('reporting moussy'!$F$2:$EE$2,BF$4,'reporting moussy'!$F12:$EE12)+SUMIF('reporting trappes'!$F$2:$EE$2,BF$4,'reporting trappes'!$F12:$EE12)+SUMIF('SPACELOG 5 BP'!$F$2:$EE$2,BF$4,'SPACELOG 5 BP'!$F12:$EE12)+SUMIF('SPACELOG 6 BP'!$F$2:$EE$2,BF$4,'SPACELOG 6 BP'!$F12:$EE12)+SUMIF('SPACELOG 7 BP'!$F$2:$EE$2,BF$4,'SPACELOG 7 BP'!$F12:$EE12)+SUMIF('SPACELOG 8 BP'!$F$2:$EE$2,BF$4,'SPACELOG 8 BP'!$F12:$EE12)+SUMIF('SPACELOG 9 BP'!$F$2:$EE$2,BF$4,'SPACELOG 9 BP'!$F12:$EE12)+SUMIF('SPACELOG 10 BP'!$F$2:$EE$2,BF$4,'SPACELOG 10 BP'!$F12:$EE12)+SUMIF('SPACELOG 11 BP'!$F$2:$EE$2,BF$4,'SPACELOG 11 BP'!$F12:$EE12)+SUMIF('SPACELOG 12 BP'!$F$2:$EE$2,BF$4,'SPACELOG 12 BP'!$F12:$EE12)</f>
        <v>200</v>
      </c>
      <c r="BG12" s="33">
        <f>SUMIF('reporting montigny'!$F$2:$EE$2,BG$4,'reporting montigny'!$F12:$EE12)+SUMIF('reporting boissy'!$F$2:$EE$2,BG$4,'reporting boissy'!$F12:$EE12)+SUMIF('reporting moussy'!$F$2:$EE$2,BG$4,'reporting moussy'!$F12:$EE12)+SUMIF('reporting trappes'!$F$2:$EE$2,BG$4,'reporting trappes'!$F12:$EE12)+SUMIF('SPACELOG 5 BP'!$F$2:$EE$2,BG$4,'SPACELOG 5 BP'!$F12:$EE12)+SUMIF('SPACELOG 6 BP'!$F$2:$EE$2,BG$4,'SPACELOG 6 BP'!$F12:$EE12)+SUMIF('SPACELOG 7 BP'!$F$2:$EE$2,BG$4,'SPACELOG 7 BP'!$F12:$EE12)+SUMIF('SPACELOG 8 BP'!$F$2:$EE$2,BG$4,'SPACELOG 8 BP'!$F12:$EE12)+SUMIF('SPACELOG 9 BP'!$F$2:$EE$2,BG$4,'SPACELOG 9 BP'!$F12:$EE12)+SUMIF('SPACELOG 10 BP'!$F$2:$EE$2,BG$4,'SPACELOG 10 BP'!$F12:$EE12)+SUMIF('SPACELOG 11 BP'!$F$2:$EE$2,BG$4,'SPACELOG 11 BP'!$F12:$EE12)+SUMIF('SPACELOG 12 BP'!$F$2:$EE$2,BG$4,'SPACELOG 12 BP'!$F12:$EE12)</f>
        <v>200</v>
      </c>
      <c r="BH12" s="33">
        <f>SUMIF('reporting montigny'!$F$2:$EE$2,BH$4,'reporting montigny'!$F12:$EE12)+SUMIF('reporting boissy'!$F$2:$EE$2,BH$4,'reporting boissy'!$F12:$EE12)+SUMIF('reporting moussy'!$F$2:$EE$2,BH$4,'reporting moussy'!$F12:$EE12)+SUMIF('reporting trappes'!$F$2:$EE$2,BH$4,'reporting trappes'!$F12:$EE12)+SUMIF('SPACELOG 5 BP'!$F$2:$EE$2,BH$4,'SPACELOG 5 BP'!$F12:$EE12)+SUMIF('SPACELOG 6 BP'!$F$2:$EE$2,BH$4,'SPACELOG 6 BP'!$F12:$EE12)+SUMIF('SPACELOG 7 BP'!$F$2:$EE$2,BH$4,'SPACELOG 7 BP'!$F12:$EE12)+SUMIF('SPACELOG 8 BP'!$F$2:$EE$2,BH$4,'SPACELOG 8 BP'!$F12:$EE12)+SUMIF('SPACELOG 9 BP'!$F$2:$EE$2,BH$4,'SPACELOG 9 BP'!$F12:$EE12)+SUMIF('SPACELOG 10 BP'!$F$2:$EE$2,BH$4,'SPACELOG 10 BP'!$F12:$EE12)+SUMIF('SPACELOG 11 BP'!$F$2:$EE$2,BH$4,'SPACELOG 11 BP'!$F12:$EE12)+SUMIF('SPACELOG 12 BP'!$F$2:$EE$2,BH$4,'SPACELOG 12 BP'!$F12:$EE12)</f>
        <v>200</v>
      </c>
      <c r="BI12" s="33">
        <f>SUMIF('reporting montigny'!$F$2:$EE$2,BI$4,'reporting montigny'!$F12:$EE12)+SUMIF('reporting boissy'!$F$2:$EE$2,BI$4,'reporting boissy'!$F12:$EE12)+SUMIF('reporting moussy'!$F$2:$EE$2,BI$4,'reporting moussy'!$F12:$EE12)+SUMIF('reporting trappes'!$F$2:$EE$2,BI$4,'reporting trappes'!$F12:$EE12)+SUMIF('SPACELOG 5 BP'!$F$2:$EE$2,BI$4,'SPACELOG 5 BP'!$F12:$EE12)+SUMIF('SPACELOG 6 BP'!$F$2:$EE$2,BI$4,'SPACELOG 6 BP'!$F12:$EE12)+SUMIF('SPACELOG 7 BP'!$F$2:$EE$2,BI$4,'SPACELOG 7 BP'!$F12:$EE12)+SUMIF('SPACELOG 8 BP'!$F$2:$EE$2,BI$4,'SPACELOG 8 BP'!$F12:$EE12)+SUMIF('SPACELOG 9 BP'!$F$2:$EE$2,BI$4,'SPACELOG 9 BP'!$F12:$EE12)+SUMIF('SPACELOG 10 BP'!$F$2:$EE$2,BI$4,'SPACELOG 10 BP'!$F12:$EE12)+SUMIF('SPACELOG 11 BP'!$F$2:$EE$2,BI$4,'SPACELOG 11 BP'!$F12:$EE12)+SUMIF('SPACELOG 12 BP'!$F$2:$EE$2,BI$4,'SPACELOG 12 BP'!$F12:$EE12)</f>
        <v>200</v>
      </c>
      <c r="BJ12" s="33">
        <f>SUMIF('reporting montigny'!$F$2:$EE$2,BJ$4,'reporting montigny'!$F12:$EE12)+SUMIF('reporting boissy'!$F$2:$EE$2,BJ$4,'reporting boissy'!$F12:$EE12)+SUMIF('reporting moussy'!$F$2:$EE$2,BJ$4,'reporting moussy'!$F12:$EE12)+SUMIF('reporting trappes'!$F$2:$EE$2,BJ$4,'reporting trappes'!$F12:$EE12)+SUMIF('SPACELOG 5 BP'!$F$2:$EE$2,BJ$4,'SPACELOG 5 BP'!$F12:$EE12)+SUMIF('SPACELOG 6 BP'!$F$2:$EE$2,BJ$4,'SPACELOG 6 BP'!$F12:$EE12)+SUMIF('SPACELOG 7 BP'!$F$2:$EE$2,BJ$4,'SPACELOG 7 BP'!$F12:$EE12)+SUMIF('SPACELOG 8 BP'!$F$2:$EE$2,BJ$4,'SPACELOG 8 BP'!$F12:$EE12)+SUMIF('SPACELOG 9 BP'!$F$2:$EE$2,BJ$4,'SPACELOG 9 BP'!$F12:$EE12)+SUMIF('SPACELOG 10 BP'!$F$2:$EE$2,BJ$4,'SPACELOG 10 BP'!$F12:$EE12)+SUMIF('SPACELOG 11 BP'!$F$2:$EE$2,BJ$4,'SPACELOG 11 BP'!$F12:$EE12)+SUMIF('SPACELOG 12 BP'!$F$2:$EE$2,BJ$4,'SPACELOG 12 BP'!$F12:$EE12)</f>
        <v>200</v>
      </c>
      <c r="BK12" s="33">
        <f>SUMIF('reporting montigny'!$F$2:$EE$2,BK$4,'reporting montigny'!$F12:$EE12)+SUMIF('reporting boissy'!$F$2:$EE$2,BK$4,'reporting boissy'!$F12:$EE12)+SUMIF('reporting moussy'!$F$2:$EE$2,BK$4,'reporting moussy'!$F12:$EE12)+SUMIF('reporting trappes'!$F$2:$EE$2,BK$4,'reporting trappes'!$F12:$EE12)+SUMIF('SPACELOG 5 BP'!$F$2:$EE$2,BK$4,'SPACELOG 5 BP'!$F12:$EE12)+SUMIF('SPACELOG 6 BP'!$F$2:$EE$2,BK$4,'SPACELOG 6 BP'!$F12:$EE12)+SUMIF('SPACELOG 7 BP'!$F$2:$EE$2,BK$4,'SPACELOG 7 BP'!$F12:$EE12)+SUMIF('SPACELOG 8 BP'!$F$2:$EE$2,BK$4,'SPACELOG 8 BP'!$F12:$EE12)+SUMIF('SPACELOG 9 BP'!$F$2:$EE$2,BK$4,'SPACELOG 9 BP'!$F12:$EE12)+SUMIF('SPACELOG 10 BP'!$F$2:$EE$2,BK$4,'SPACELOG 10 BP'!$F12:$EE12)+SUMIF('SPACELOG 11 BP'!$F$2:$EE$2,BK$4,'SPACELOG 11 BP'!$F12:$EE12)+SUMIF('SPACELOG 12 BP'!$F$2:$EE$2,BK$4,'SPACELOG 12 BP'!$F12:$EE12)</f>
        <v>200</v>
      </c>
      <c r="BL12" s="33">
        <f>SUMIF('reporting montigny'!$F$2:$EE$2,BL$4,'reporting montigny'!$F12:$EE12)+SUMIF('reporting boissy'!$F$2:$EE$2,BL$4,'reporting boissy'!$F12:$EE12)+SUMIF('reporting moussy'!$F$2:$EE$2,BL$4,'reporting moussy'!$F12:$EE12)+SUMIF('reporting trappes'!$F$2:$EE$2,BL$4,'reporting trappes'!$F12:$EE12)+SUMIF('SPACELOG 5 BP'!$F$2:$EE$2,BL$4,'SPACELOG 5 BP'!$F12:$EE12)+SUMIF('SPACELOG 6 BP'!$F$2:$EE$2,BL$4,'SPACELOG 6 BP'!$F12:$EE12)+SUMIF('SPACELOG 7 BP'!$F$2:$EE$2,BL$4,'SPACELOG 7 BP'!$F12:$EE12)+SUMIF('SPACELOG 8 BP'!$F$2:$EE$2,BL$4,'SPACELOG 8 BP'!$F12:$EE12)+SUMIF('SPACELOG 9 BP'!$F$2:$EE$2,BL$4,'SPACELOG 9 BP'!$F12:$EE12)+SUMIF('SPACELOG 10 BP'!$F$2:$EE$2,BL$4,'SPACELOG 10 BP'!$F12:$EE12)+SUMIF('SPACELOG 11 BP'!$F$2:$EE$2,BL$4,'SPACELOG 11 BP'!$F12:$EE12)+SUMIF('SPACELOG 12 BP'!$F$2:$EE$2,BL$4,'SPACELOG 12 BP'!$F12:$EE12)</f>
        <v>200</v>
      </c>
      <c r="BM12" s="33">
        <f>SUMIF('reporting montigny'!$F$2:$EE$2,BM$4,'reporting montigny'!$F12:$EE12)+SUMIF('reporting boissy'!$F$2:$EE$2,BM$4,'reporting boissy'!$F12:$EE12)+SUMIF('reporting moussy'!$F$2:$EE$2,BM$4,'reporting moussy'!$F12:$EE12)+SUMIF('reporting trappes'!$F$2:$EE$2,BM$4,'reporting trappes'!$F12:$EE12)+SUMIF('SPACELOG 5 BP'!$F$2:$EE$2,BM$4,'SPACELOG 5 BP'!$F12:$EE12)+SUMIF('SPACELOG 6 BP'!$F$2:$EE$2,BM$4,'SPACELOG 6 BP'!$F12:$EE12)+SUMIF('SPACELOG 7 BP'!$F$2:$EE$2,BM$4,'SPACELOG 7 BP'!$F12:$EE12)+SUMIF('SPACELOG 8 BP'!$F$2:$EE$2,BM$4,'SPACELOG 8 BP'!$F12:$EE12)+SUMIF('SPACELOG 9 BP'!$F$2:$EE$2,BM$4,'SPACELOG 9 BP'!$F12:$EE12)+SUMIF('SPACELOG 10 BP'!$F$2:$EE$2,BM$4,'SPACELOG 10 BP'!$F12:$EE12)+SUMIF('SPACELOG 11 BP'!$F$2:$EE$2,BM$4,'SPACELOG 11 BP'!$F12:$EE12)+SUMIF('SPACELOG 12 BP'!$F$2:$EE$2,BM$4,'SPACELOG 12 BP'!$F12:$EE12)</f>
        <v>200</v>
      </c>
      <c r="BN12" s="33">
        <f>SUMIF('reporting montigny'!$F$2:$EE$2,BN$4,'reporting montigny'!$F12:$EE12)+SUMIF('reporting boissy'!$F$2:$EE$2,BN$4,'reporting boissy'!$F12:$EE12)+SUMIF('reporting moussy'!$F$2:$EE$2,BN$4,'reporting moussy'!$F12:$EE12)+SUMIF('reporting trappes'!$F$2:$EE$2,BN$4,'reporting trappes'!$F12:$EE12)+SUMIF('SPACELOG 5 BP'!$F$2:$EE$2,BN$4,'SPACELOG 5 BP'!$F12:$EE12)+SUMIF('SPACELOG 6 BP'!$F$2:$EE$2,BN$4,'SPACELOG 6 BP'!$F12:$EE12)+SUMIF('SPACELOG 7 BP'!$F$2:$EE$2,BN$4,'SPACELOG 7 BP'!$F12:$EE12)+SUMIF('SPACELOG 8 BP'!$F$2:$EE$2,BN$4,'SPACELOG 8 BP'!$F12:$EE12)+SUMIF('SPACELOG 9 BP'!$F$2:$EE$2,BN$4,'SPACELOG 9 BP'!$F12:$EE12)+SUMIF('SPACELOG 10 BP'!$F$2:$EE$2,BN$4,'SPACELOG 10 BP'!$F12:$EE12)+SUMIF('SPACELOG 11 BP'!$F$2:$EE$2,BN$4,'SPACELOG 11 BP'!$F12:$EE12)+SUMIF('SPACELOG 12 BP'!$F$2:$EE$2,BN$4,'SPACELOG 12 BP'!$F12:$EE12)</f>
        <v>200</v>
      </c>
      <c r="BO12" s="33">
        <f>SUMIF('reporting montigny'!$F$2:$EE$2,BO$4,'reporting montigny'!$F12:$EE12)+SUMIF('reporting boissy'!$F$2:$EE$2,BO$4,'reporting boissy'!$F12:$EE12)+SUMIF('reporting moussy'!$F$2:$EE$2,BO$4,'reporting moussy'!$F12:$EE12)+SUMIF('reporting trappes'!$F$2:$EE$2,BO$4,'reporting trappes'!$F12:$EE12)+SUMIF('SPACELOG 5 BP'!$F$2:$EE$2,BO$4,'SPACELOG 5 BP'!$F12:$EE12)+SUMIF('SPACELOG 6 BP'!$F$2:$EE$2,BO$4,'SPACELOG 6 BP'!$F12:$EE12)+SUMIF('SPACELOG 7 BP'!$F$2:$EE$2,BO$4,'SPACELOG 7 BP'!$F12:$EE12)+SUMIF('SPACELOG 8 BP'!$F$2:$EE$2,BO$4,'SPACELOG 8 BP'!$F12:$EE12)+SUMIF('SPACELOG 9 BP'!$F$2:$EE$2,BO$4,'SPACELOG 9 BP'!$F12:$EE12)+SUMIF('SPACELOG 10 BP'!$F$2:$EE$2,BO$4,'SPACELOG 10 BP'!$F12:$EE12)+SUMIF('SPACELOG 11 BP'!$F$2:$EE$2,BO$4,'SPACELOG 11 BP'!$F12:$EE12)+SUMIF('SPACELOG 12 BP'!$F$2:$EE$2,BO$4,'SPACELOG 12 BP'!$F12:$EE12)</f>
        <v>200</v>
      </c>
      <c r="BP12" s="33">
        <f>SUMIF('reporting montigny'!$F$2:$EE$2,BP$4,'reporting montigny'!$F12:$EE12)+SUMIF('reporting boissy'!$F$2:$EE$2,BP$4,'reporting boissy'!$F12:$EE12)+SUMIF('reporting moussy'!$F$2:$EE$2,BP$4,'reporting moussy'!$F12:$EE12)+SUMIF('reporting trappes'!$F$2:$EE$2,BP$4,'reporting trappes'!$F12:$EE12)+SUMIF('SPACELOG 5 BP'!$F$2:$EE$2,BP$4,'SPACELOG 5 BP'!$F12:$EE12)+SUMIF('SPACELOG 6 BP'!$F$2:$EE$2,BP$4,'SPACELOG 6 BP'!$F12:$EE12)+SUMIF('SPACELOG 7 BP'!$F$2:$EE$2,BP$4,'SPACELOG 7 BP'!$F12:$EE12)+SUMIF('SPACELOG 8 BP'!$F$2:$EE$2,BP$4,'SPACELOG 8 BP'!$F12:$EE12)+SUMIF('SPACELOG 9 BP'!$F$2:$EE$2,BP$4,'SPACELOG 9 BP'!$F12:$EE12)+SUMIF('SPACELOG 10 BP'!$F$2:$EE$2,BP$4,'SPACELOG 10 BP'!$F12:$EE12)+SUMIF('SPACELOG 11 BP'!$F$2:$EE$2,BP$4,'SPACELOG 11 BP'!$F12:$EE12)+SUMIF('SPACELOG 12 BP'!$F$2:$EE$2,BP$4,'SPACELOG 12 BP'!$F12:$EE12)</f>
        <v>200</v>
      </c>
      <c r="BQ12" s="33">
        <f>SUMIF('reporting montigny'!$F$2:$EE$2,BQ$4,'reporting montigny'!$F12:$EE12)+SUMIF('reporting boissy'!$F$2:$EE$2,BQ$4,'reporting boissy'!$F12:$EE12)+SUMIF('reporting moussy'!$F$2:$EE$2,BQ$4,'reporting moussy'!$F12:$EE12)+SUMIF('reporting trappes'!$F$2:$EE$2,BQ$4,'reporting trappes'!$F12:$EE12)+SUMIF('SPACELOG 5 BP'!$F$2:$EE$2,BQ$4,'SPACELOG 5 BP'!$F12:$EE12)+SUMIF('SPACELOG 6 BP'!$F$2:$EE$2,BQ$4,'SPACELOG 6 BP'!$F12:$EE12)+SUMIF('SPACELOG 7 BP'!$F$2:$EE$2,BQ$4,'SPACELOG 7 BP'!$F12:$EE12)+SUMIF('SPACELOG 8 BP'!$F$2:$EE$2,BQ$4,'SPACELOG 8 BP'!$F12:$EE12)+SUMIF('SPACELOG 9 BP'!$F$2:$EE$2,BQ$4,'SPACELOG 9 BP'!$F12:$EE12)+SUMIF('SPACELOG 10 BP'!$F$2:$EE$2,BQ$4,'SPACELOG 10 BP'!$F12:$EE12)+SUMIF('SPACELOG 11 BP'!$F$2:$EE$2,BQ$4,'SPACELOG 11 BP'!$F12:$EE12)+SUMIF('SPACELOG 12 BP'!$F$2:$EE$2,BQ$4,'SPACELOG 12 BP'!$F12:$EE12)</f>
        <v>200</v>
      </c>
      <c r="BR12" s="393">
        <f t="shared" si="118"/>
        <v>2400</v>
      </c>
      <c r="BS12" s="33">
        <f>SUMIF('reporting montigny'!$F$2:$EE$2,BS$4,'reporting montigny'!$F12:$EE12)+SUMIF('reporting boissy'!$F$2:$EE$2,BS$4,'reporting boissy'!$F12:$EE12)+SUMIF('reporting moussy'!$F$2:$EE$2,BS$4,'reporting moussy'!$F12:$EE12)+SUMIF('reporting trappes'!$F$2:$EE$2,BS$4,'reporting trappes'!$F12:$EE12)+SUMIF('SPACELOG 5 BP'!$F$2:$EE$2,BS$4,'SPACELOG 5 BP'!$F12:$EE12)+SUMIF('SPACELOG 6 BP'!$F$2:$EE$2,BS$4,'SPACELOG 6 BP'!$F12:$EE12)+SUMIF('SPACELOG 7 BP'!$F$2:$EE$2,BS$4,'SPACELOG 7 BP'!$F12:$EE12)+SUMIF('SPACELOG 8 BP'!$F$2:$EE$2,BS$4,'SPACELOG 8 BP'!$F12:$EE12)+SUMIF('SPACELOG 9 BP'!$F$2:$EE$2,BS$4,'SPACELOG 9 BP'!$F12:$EE12)+SUMIF('SPACELOG 10 BP'!$F$2:$EE$2,BS$4,'SPACELOG 10 BP'!$F12:$EE12)+SUMIF('SPACELOG 11 BP'!$F$2:$EE$2,BS$4,'SPACELOG 11 BP'!$F12:$EE12)+SUMIF('SPACELOG 12 BP'!$F$2:$EE$2,BS$4,'SPACELOG 12 BP'!$F12:$EE12)</f>
        <v>200</v>
      </c>
      <c r="BT12" s="33">
        <f>SUMIF('reporting montigny'!$F$2:$EE$2,BT$4,'reporting montigny'!$F12:$EE12)+SUMIF('reporting boissy'!$F$2:$EE$2,BT$4,'reporting boissy'!$F12:$EE12)+SUMIF('reporting moussy'!$F$2:$EE$2,BT$4,'reporting moussy'!$F12:$EE12)+SUMIF('reporting trappes'!$F$2:$EE$2,BT$4,'reporting trappes'!$F12:$EE12)+SUMIF('SPACELOG 5 BP'!$F$2:$EE$2,BT$4,'SPACELOG 5 BP'!$F12:$EE12)+SUMIF('SPACELOG 6 BP'!$F$2:$EE$2,BT$4,'SPACELOG 6 BP'!$F12:$EE12)+SUMIF('SPACELOG 7 BP'!$F$2:$EE$2,BT$4,'SPACELOG 7 BP'!$F12:$EE12)+SUMIF('SPACELOG 8 BP'!$F$2:$EE$2,BT$4,'SPACELOG 8 BP'!$F12:$EE12)+SUMIF('SPACELOG 9 BP'!$F$2:$EE$2,BT$4,'SPACELOG 9 BP'!$F12:$EE12)+SUMIF('SPACELOG 10 BP'!$F$2:$EE$2,BT$4,'SPACELOG 10 BP'!$F12:$EE12)+SUMIF('SPACELOG 11 BP'!$F$2:$EE$2,BT$4,'SPACELOG 11 BP'!$F12:$EE12)+SUMIF('SPACELOG 12 BP'!$F$2:$EE$2,BT$4,'SPACELOG 12 BP'!$F12:$EE12)</f>
        <v>200</v>
      </c>
      <c r="BU12" s="33">
        <f>SUMIF('reporting montigny'!$F$2:$EE$2,BU$4,'reporting montigny'!$F12:$EE12)+SUMIF('reporting boissy'!$F$2:$EE$2,BU$4,'reporting boissy'!$F12:$EE12)+SUMIF('reporting moussy'!$F$2:$EE$2,BU$4,'reporting moussy'!$F12:$EE12)+SUMIF('reporting trappes'!$F$2:$EE$2,BU$4,'reporting trappes'!$F12:$EE12)+SUMIF('SPACELOG 5 BP'!$F$2:$EE$2,BU$4,'SPACELOG 5 BP'!$F12:$EE12)+SUMIF('SPACELOG 6 BP'!$F$2:$EE$2,BU$4,'SPACELOG 6 BP'!$F12:$EE12)+SUMIF('SPACELOG 7 BP'!$F$2:$EE$2,BU$4,'SPACELOG 7 BP'!$F12:$EE12)+SUMIF('SPACELOG 8 BP'!$F$2:$EE$2,BU$4,'SPACELOG 8 BP'!$F12:$EE12)+SUMIF('SPACELOG 9 BP'!$F$2:$EE$2,BU$4,'SPACELOG 9 BP'!$F12:$EE12)+SUMIF('SPACELOG 10 BP'!$F$2:$EE$2,BU$4,'SPACELOG 10 BP'!$F12:$EE12)+SUMIF('SPACELOG 11 BP'!$F$2:$EE$2,BU$4,'SPACELOG 11 BP'!$F12:$EE12)+SUMIF('SPACELOG 12 BP'!$F$2:$EE$2,BU$4,'SPACELOG 12 BP'!$F12:$EE12)</f>
        <v>200</v>
      </c>
      <c r="BV12" s="33">
        <f>SUMIF('reporting montigny'!$F$2:$EE$2,BV$4,'reporting montigny'!$F12:$EE12)+SUMIF('reporting boissy'!$F$2:$EE$2,BV$4,'reporting boissy'!$F12:$EE12)+SUMIF('reporting moussy'!$F$2:$EE$2,BV$4,'reporting moussy'!$F12:$EE12)+SUMIF('reporting trappes'!$F$2:$EE$2,BV$4,'reporting trappes'!$F12:$EE12)+SUMIF('SPACELOG 5 BP'!$F$2:$EE$2,BV$4,'SPACELOG 5 BP'!$F12:$EE12)+SUMIF('SPACELOG 6 BP'!$F$2:$EE$2,BV$4,'SPACELOG 6 BP'!$F12:$EE12)+SUMIF('SPACELOG 7 BP'!$F$2:$EE$2,BV$4,'SPACELOG 7 BP'!$F12:$EE12)+SUMIF('SPACELOG 8 BP'!$F$2:$EE$2,BV$4,'SPACELOG 8 BP'!$F12:$EE12)+SUMIF('SPACELOG 9 BP'!$F$2:$EE$2,BV$4,'SPACELOG 9 BP'!$F12:$EE12)+SUMIF('SPACELOG 10 BP'!$F$2:$EE$2,BV$4,'SPACELOG 10 BP'!$F12:$EE12)+SUMIF('SPACELOG 11 BP'!$F$2:$EE$2,BV$4,'SPACELOG 11 BP'!$F12:$EE12)+SUMIF('SPACELOG 12 BP'!$F$2:$EE$2,BV$4,'SPACELOG 12 BP'!$F12:$EE12)</f>
        <v>200</v>
      </c>
      <c r="BW12" s="33">
        <f>SUMIF('reporting montigny'!$F$2:$EE$2,BW$4,'reporting montigny'!$F12:$EE12)+SUMIF('reporting boissy'!$F$2:$EE$2,BW$4,'reporting boissy'!$F12:$EE12)+SUMIF('reporting moussy'!$F$2:$EE$2,BW$4,'reporting moussy'!$F12:$EE12)+SUMIF('reporting trappes'!$F$2:$EE$2,BW$4,'reporting trappes'!$F12:$EE12)+SUMIF('SPACELOG 5 BP'!$F$2:$EE$2,BW$4,'SPACELOG 5 BP'!$F12:$EE12)+SUMIF('SPACELOG 6 BP'!$F$2:$EE$2,BW$4,'SPACELOG 6 BP'!$F12:$EE12)+SUMIF('SPACELOG 7 BP'!$F$2:$EE$2,BW$4,'SPACELOG 7 BP'!$F12:$EE12)+SUMIF('SPACELOG 8 BP'!$F$2:$EE$2,BW$4,'SPACELOG 8 BP'!$F12:$EE12)+SUMIF('SPACELOG 9 BP'!$F$2:$EE$2,BW$4,'SPACELOG 9 BP'!$F12:$EE12)+SUMIF('SPACELOG 10 BP'!$F$2:$EE$2,BW$4,'SPACELOG 10 BP'!$F12:$EE12)+SUMIF('SPACELOG 11 BP'!$F$2:$EE$2,BW$4,'SPACELOG 11 BP'!$F12:$EE12)+SUMIF('SPACELOG 12 BP'!$F$2:$EE$2,BW$4,'SPACELOG 12 BP'!$F12:$EE12)</f>
        <v>200</v>
      </c>
      <c r="BX12" s="33">
        <f>SUMIF('reporting montigny'!$F$2:$EE$2,BX$4,'reporting montigny'!$F12:$EE12)+SUMIF('reporting boissy'!$F$2:$EE$2,BX$4,'reporting boissy'!$F12:$EE12)+SUMIF('reporting moussy'!$F$2:$EE$2,BX$4,'reporting moussy'!$F12:$EE12)+SUMIF('reporting trappes'!$F$2:$EE$2,BX$4,'reporting trappes'!$F12:$EE12)+SUMIF('SPACELOG 5 BP'!$F$2:$EE$2,BX$4,'SPACELOG 5 BP'!$F12:$EE12)+SUMIF('SPACELOG 6 BP'!$F$2:$EE$2,BX$4,'SPACELOG 6 BP'!$F12:$EE12)+SUMIF('SPACELOG 7 BP'!$F$2:$EE$2,BX$4,'SPACELOG 7 BP'!$F12:$EE12)+SUMIF('SPACELOG 8 BP'!$F$2:$EE$2,BX$4,'SPACELOG 8 BP'!$F12:$EE12)+SUMIF('SPACELOG 9 BP'!$F$2:$EE$2,BX$4,'SPACELOG 9 BP'!$F12:$EE12)+SUMIF('SPACELOG 10 BP'!$F$2:$EE$2,BX$4,'SPACELOG 10 BP'!$F12:$EE12)+SUMIF('SPACELOG 11 BP'!$F$2:$EE$2,BX$4,'SPACELOG 11 BP'!$F12:$EE12)+SUMIF('SPACELOG 12 BP'!$F$2:$EE$2,BX$4,'SPACELOG 12 BP'!$F12:$EE12)</f>
        <v>200</v>
      </c>
      <c r="BY12" s="33">
        <f>SUMIF('reporting montigny'!$F$2:$EE$2,BY$4,'reporting montigny'!$F12:$EE12)+SUMIF('reporting boissy'!$F$2:$EE$2,BY$4,'reporting boissy'!$F12:$EE12)+SUMIF('reporting moussy'!$F$2:$EE$2,BY$4,'reporting moussy'!$F12:$EE12)+SUMIF('reporting trappes'!$F$2:$EE$2,BY$4,'reporting trappes'!$F12:$EE12)+SUMIF('SPACELOG 5 BP'!$F$2:$EE$2,BY$4,'SPACELOG 5 BP'!$F12:$EE12)+SUMIF('SPACELOG 6 BP'!$F$2:$EE$2,BY$4,'SPACELOG 6 BP'!$F12:$EE12)+SUMIF('SPACELOG 7 BP'!$F$2:$EE$2,BY$4,'SPACELOG 7 BP'!$F12:$EE12)+SUMIF('SPACELOG 8 BP'!$F$2:$EE$2,BY$4,'SPACELOG 8 BP'!$F12:$EE12)+SUMIF('SPACELOG 9 BP'!$F$2:$EE$2,BY$4,'SPACELOG 9 BP'!$F12:$EE12)+SUMIF('SPACELOG 10 BP'!$F$2:$EE$2,BY$4,'SPACELOG 10 BP'!$F12:$EE12)+SUMIF('SPACELOG 11 BP'!$F$2:$EE$2,BY$4,'SPACELOG 11 BP'!$F12:$EE12)+SUMIF('SPACELOG 12 BP'!$F$2:$EE$2,BY$4,'SPACELOG 12 BP'!$F12:$EE12)</f>
        <v>200</v>
      </c>
      <c r="BZ12" s="33">
        <f>SUMIF('reporting montigny'!$F$2:$EE$2,BZ$4,'reporting montigny'!$F12:$EE12)+SUMIF('reporting boissy'!$F$2:$EE$2,BZ$4,'reporting boissy'!$F12:$EE12)+SUMIF('reporting moussy'!$F$2:$EE$2,BZ$4,'reporting moussy'!$F12:$EE12)+SUMIF('reporting trappes'!$F$2:$EE$2,BZ$4,'reporting trappes'!$F12:$EE12)+SUMIF('SPACELOG 5 BP'!$F$2:$EE$2,BZ$4,'SPACELOG 5 BP'!$F12:$EE12)+SUMIF('SPACELOG 6 BP'!$F$2:$EE$2,BZ$4,'SPACELOG 6 BP'!$F12:$EE12)+SUMIF('SPACELOG 7 BP'!$F$2:$EE$2,BZ$4,'SPACELOG 7 BP'!$F12:$EE12)+SUMIF('SPACELOG 8 BP'!$F$2:$EE$2,BZ$4,'SPACELOG 8 BP'!$F12:$EE12)+SUMIF('SPACELOG 9 BP'!$F$2:$EE$2,BZ$4,'SPACELOG 9 BP'!$F12:$EE12)+SUMIF('SPACELOG 10 BP'!$F$2:$EE$2,BZ$4,'SPACELOG 10 BP'!$F12:$EE12)+SUMIF('SPACELOG 11 BP'!$F$2:$EE$2,BZ$4,'SPACELOG 11 BP'!$F12:$EE12)+SUMIF('SPACELOG 12 BP'!$F$2:$EE$2,BZ$4,'SPACELOG 12 BP'!$F12:$EE12)</f>
        <v>200</v>
      </c>
      <c r="CA12" s="33">
        <f>SUMIF('reporting montigny'!$F$2:$EE$2,CA$4,'reporting montigny'!$F12:$EE12)+SUMIF('reporting boissy'!$F$2:$EE$2,CA$4,'reporting boissy'!$F12:$EE12)+SUMIF('reporting moussy'!$F$2:$EE$2,CA$4,'reporting moussy'!$F12:$EE12)+SUMIF('reporting trappes'!$F$2:$EE$2,CA$4,'reporting trappes'!$F12:$EE12)+SUMIF('SPACELOG 5 BP'!$F$2:$EE$2,CA$4,'SPACELOG 5 BP'!$F12:$EE12)+SUMIF('SPACELOG 6 BP'!$F$2:$EE$2,CA$4,'SPACELOG 6 BP'!$F12:$EE12)+SUMIF('SPACELOG 7 BP'!$F$2:$EE$2,CA$4,'SPACELOG 7 BP'!$F12:$EE12)+SUMIF('SPACELOG 8 BP'!$F$2:$EE$2,CA$4,'SPACELOG 8 BP'!$F12:$EE12)+SUMIF('SPACELOG 9 BP'!$F$2:$EE$2,CA$4,'SPACELOG 9 BP'!$F12:$EE12)+SUMIF('SPACELOG 10 BP'!$F$2:$EE$2,CA$4,'SPACELOG 10 BP'!$F12:$EE12)+SUMIF('SPACELOG 11 BP'!$F$2:$EE$2,CA$4,'SPACELOG 11 BP'!$F12:$EE12)+SUMIF('SPACELOG 12 BP'!$F$2:$EE$2,CA$4,'SPACELOG 12 BP'!$F12:$EE12)</f>
        <v>200</v>
      </c>
      <c r="CB12" s="33">
        <f>SUMIF('reporting montigny'!$F$2:$EE$2,CB$4,'reporting montigny'!$F12:$EE12)+SUMIF('reporting boissy'!$F$2:$EE$2,CB$4,'reporting boissy'!$F12:$EE12)+SUMIF('reporting moussy'!$F$2:$EE$2,CB$4,'reporting moussy'!$F12:$EE12)+SUMIF('reporting trappes'!$F$2:$EE$2,CB$4,'reporting trappes'!$F12:$EE12)+SUMIF('SPACELOG 5 BP'!$F$2:$EE$2,CB$4,'SPACELOG 5 BP'!$F12:$EE12)+SUMIF('SPACELOG 6 BP'!$F$2:$EE$2,CB$4,'SPACELOG 6 BP'!$F12:$EE12)+SUMIF('SPACELOG 7 BP'!$F$2:$EE$2,CB$4,'SPACELOG 7 BP'!$F12:$EE12)+SUMIF('SPACELOG 8 BP'!$F$2:$EE$2,CB$4,'SPACELOG 8 BP'!$F12:$EE12)+SUMIF('SPACELOG 9 BP'!$F$2:$EE$2,CB$4,'SPACELOG 9 BP'!$F12:$EE12)+SUMIF('SPACELOG 10 BP'!$F$2:$EE$2,CB$4,'SPACELOG 10 BP'!$F12:$EE12)+SUMIF('SPACELOG 11 BP'!$F$2:$EE$2,CB$4,'SPACELOG 11 BP'!$F12:$EE12)+SUMIF('SPACELOG 12 BP'!$F$2:$EE$2,CB$4,'SPACELOG 12 BP'!$F12:$EE12)</f>
        <v>200</v>
      </c>
      <c r="CC12" s="33">
        <f>SUMIF('reporting montigny'!$F$2:$EE$2,CC$4,'reporting montigny'!$F12:$EE12)+SUMIF('reporting boissy'!$F$2:$EE$2,CC$4,'reporting boissy'!$F12:$EE12)+SUMIF('reporting moussy'!$F$2:$EE$2,CC$4,'reporting moussy'!$F12:$EE12)+SUMIF('reporting trappes'!$F$2:$EE$2,CC$4,'reporting trappes'!$F12:$EE12)+SUMIF('SPACELOG 5 BP'!$F$2:$EE$2,CC$4,'SPACELOG 5 BP'!$F12:$EE12)+SUMIF('SPACELOG 6 BP'!$F$2:$EE$2,CC$4,'SPACELOG 6 BP'!$F12:$EE12)+SUMIF('SPACELOG 7 BP'!$F$2:$EE$2,CC$4,'SPACELOG 7 BP'!$F12:$EE12)+SUMIF('SPACELOG 8 BP'!$F$2:$EE$2,CC$4,'SPACELOG 8 BP'!$F12:$EE12)+SUMIF('SPACELOG 9 BP'!$F$2:$EE$2,CC$4,'SPACELOG 9 BP'!$F12:$EE12)+SUMIF('SPACELOG 10 BP'!$F$2:$EE$2,CC$4,'SPACELOG 10 BP'!$F12:$EE12)+SUMIF('SPACELOG 11 BP'!$F$2:$EE$2,CC$4,'SPACELOG 11 BP'!$F12:$EE12)+SUMIF('SPACELOG 12 BP'!$F$2:$EE$2,CC$4,'SPACELOG 12 BP'!$F12:$EE12)</f>
        <v>200</v>
      </c>
      <c r="CD12" s="33">
        <f>SUMIF('reporting montigny'!$F$2:$EE$2,CD$4,'reporting montigny'!$F12:$EE12)+SUMIF('reporting boissy'!$F$2:$EE$2,CD$4,'reporting boissy'!$F12:$EE12)+SUMIF('reporting moussy'!$F$2:$EE$2,CD$4,'reporting moussy'!$F12:$EE12)+SUMIF('reporting trappes'!$F$2:$EE$2,CD$4,'reporting trappes'!$F12:$EE12)+SUMIF('SPACELOG 5 BP'!$F$2:$EE$2,CD$4,'SPACELOG 5 BP'!$F12:$EE12)+SUMIF('SPACELOG 6 BP'!$F$2:$EE$2,CD$4,'SPACELOG 6 BP'!$F12:$EE12)+SUMIF('SPACELOG 7 BP'!$F$2:$EE$2,CD$4,'SPACELOG 7 BP'!$F12:$EE12)+SUMIF('SPACELOG 8 BP'!$F$2:$EE$2,CD$4,'SPACELOG 8 BP'!$F12:$EE12)+SUMIF('SPACELOG 9 BP'!$F$2:$EE$2,CD$4,'SPACELOG 9 BP'!$F12:$EE12)+SUMIF('SPACELOG 10 BP'!$F$2:$EE$2,CD$4,'SPACELOG 10 BP'!$F12:$EE12)+SUMIF('SPACELOG 11 BP'!$F$2:$EE$2,CD$4,'SPACELOG 11 BP'!$F12:$EE12)+SUMIF('SPACELOG 12 BP'!$F$2:$EE$2,CD$4,'SPACELOG 12 BP'!$F12:$EE12)</f>
        <v>200</v>
      </c>
      <c r="CE12" s="393">
        <f t="shared" si="119"/>
        <v>2400</v>
      </c>
      <c r="CF12" s="33">
        <f>SUMIF('reporting montigny'!$F$2:$EE$2,CF$4,'reporting montigny'!$F12:$EE12)+SUMIF('reporting boissy'!$F$2:$EE$2,CF$4,'reporting boissy'!$F12:$EE12)+SUMIF('reporting moussy'!$F$2:$EE$2,CF$4,'reporting moussy'!$F12:$EE12)+SUMIF('reporting trappes'!$F$2:$EE$2,CF$4,'reporting trappes'!$F12:$EE12)+SUMIF('SPACELOG 5 BP'!$F$2:$EE$2,CF$4,'SPACELOG 5 BP'!$F12:$EE12)+SUMIF('SPACELOG 6 BP'!$F$2:$EE$2,CF$4,'SPACELOG 6 BP'!$F12:$EE12)+SUMIF('SPACELOG 7 BP'!$F$2:$EE$2,CF$4,'SPACELOG 7 BP'!$F12:$EE12)+SUMIF('SPACELOG 8 BP'!$F$2:$EE$2,CF$4,'SPACELOG 8 BP'!$F12:$EE12)+SUMIF('SPACELOG 9 BP'!$F$2:$EE$2,CF$4,'SPACELOG 9 BP'!$F12:$EE12)+SUMIF('SPACELOG 10 BP'!$F$2:$EE$2,CF$4,'SPACELOG 10 BP'!$F12:$EE12)+SUMIF('SPACELOG 11 BP'!$F$2:$EE$2,CF$4,'SPACELOG 11 BP'!$F12:$EE12)+SUMIF('SPACELOG 12 BP'!$F$2:$EE$2,CF$4,'SPACELOG 12 BP'!$F12:$EE12)</f>
        <v>200</v>
      </c>
      <c r="CG12" s="33">
        <f>SUMIF('reporting montigny'!$F$2:$EE$2,CG$4,'reporting montigny'!$F12:$EE12)+SUMIF('reporting boissy'!$F$2:$EE$2,CG$4,'reporting boissy'!$F12:$EE12)+SUMIF('reporting moussy'!$F$2:$EE$2,CG$4,'reporting moussy'!$F12:$EE12)+SUMIF('reporting trappes'!$F$2:$EE$2,CG$4,'reporting trappes'!$F12:$EE12)+SUMIF('SPACELOG 5 BP'!$F$2:$EE$2,CG$4,'SPACELOG 5 BP'!$F12:$EE12)+SUMIF('SPACELOG 6 BP'!$F$2:$EE$2,CG$4,'SPACELOG 6 BP'!$F12:$EE12)+SUMIF('SPACELOG 7 BP'!$F$2:$EE$2,CG$4,'SPACELOG 7 BP'!$F12:$EE12)+SUMIF('SPACELOG 8 BP'!$F$2:$EE$2,CG$4,'SPACELOG 8 BP'!$F12:$EE12)+SUMIF('SPACELOG 9 BP'!$F$2:$EE$2,CG$4,'SPACELOG 9 BP'!$F12:$EE12)+SUMIF('SPACELOG 10 BP'!$F$2:$EE$2,CG$4,'SPACELOG 10 BP'!$F12:$EE12)+SUMIF('SPACELOG 11 BP'!$F$2:$EE$2,CG$4,'SPACELOG 11 BP'!$F12:$EE12)+SUMIF('SPACELOG 12 BP'!$F$2:$EE$2,CG$4,'SPACELOG 12 BP'!$F12:$EE12)</f>
        <v>200</v>
      </c>
      <c r="CH12" s="33">
        <f>SUMIF('reporting montigny'!$F$2:$EE$2,CH$4,'reporting montigny'!$F12:$EE12)+SUMIF('reporting boissy'!$F$2:$EE$2,CH$4,'reporting boissy'!$F12:$EE12)+SUMIF('reporting moussy'!$F$2:$EE$2,CH$4,'reporting moussy'!$F12:$EE12)+SUMIF('reporting trappes'!$F$2:$EE$2,CH$4,'reporting trappes'!$F12:$EE12)+SUMIF('SPACELOG 5 BP'!$F$2:$EE$2,CH$4,'SPACELOG 5 BP'!$F12:$EE12)+SUMIF('SPACELOG 6 BP'!$F$2:$EE$2,CH$4,'SPACELOG 6 BP'!$F12:$EE12)+SUMIF('SPACELOG 7 BP'!$F$2:$EE$2,CH$4,'SPACELOG 7 BP'!$F12:$EE12)+SUMIF('SPACELOG 8 BP'!$F$2:$EE$2,CH$4,'SPACELOG 8 BP'!$F12:$EE12)+SUMIF('SPACELOG 9 BP'!$F$2:$EE$2,CH$4,'SPACELOG 9 BP'!$F12:$EE12)+SUMIF('SPACELOG 10 BP'!$F$2:$EE$2,CH$4,'SPACELOG 10 BP'!$F12:$EE12)+SUMIF('SPACELOG 11 BP'!$F$2:$EE$2,CH$4,'SPACELOG 11 BP'!$F12:$EE12)+SUMIF('SPACELOG 12 BP'!$F$2:$EE$2,CH$4,'SPACELOG 12 BP'!$F12:$EE12)</f>
        <v>200</v>
      </c>
      <c r="CI12" s="33">
        <f>SUMIF('reporting montigny'!$F$2:$EE$2,CI$4,'reporting montigny'!$F12:$EE12)+SUMIF('reporting boissy'!$F$2:$EE$2,CI$4,'reporting boissy'!$F12:$EE12)+SUMIF('reporting moussy'!$F$2:$EE$2,CI$4,'reporting moussy'!$F12:$EE12)+SUMIF('reporting trappes'!$F$2:$EE$2,CI$4,'reporting trappes'!$F12:$EE12)+SUMIF('SPACELOG 5 BP'!$F$2:$EE$2,CI$4,'SPACELOG 5 BP'!$F12:$EE12)+SUMIF('SPACELOG 6 BP'!$F$2:$EE$2,CI$4,'SPACELOG 6 BP'!$F12:$EE12)+SUMIF('SPACELOG 7 BP'!$F$2:$EE$2,CI$4,'SPACELOG 7 BP'!$F12:$EE12)+SUMIF('SPACELOG 8 BP'!$F$2:$EE$2,CI$4,'SPACELOG 8 BP'!$F12:$EE12)+SUMIF('SPACELOG 9 BP'!$F$2:$EE$2,CI$4,'SPACELOG 9 BP'!$F12:$EE12)+SUMIF('SPACELOG 10 BP'!$F$2:$EE$2,CI$4,'SPACELOG 10 BP'!$F12:$EE12)+SUMIF('SPACELOG 11 BP'!$F$2:$EE$2,CI$4,'SPACELOG 11 BP'!$F12:$EE12)+SUMIF('SPACELOG 12 BP'!$F$2:$EE$2,CI$4,'SPACELOG 12 BP'!$F12:$EE12)</f>
        <v>200</v>
      </c>
      <c r="CJ12" s="33">
        <f>SUMIF('reporting montigny'!$F$2:$EE$2,CJ$4,'reporting montigny'!$F12:$EE12)+SUMIF('reporting boissy'!$F$2:$EE$2,CJ$4,'reporting boissy'!$F12:$EE12)+SUMIF('reporting moussy'!$F$2:$EE$2,CJ$4,'reporting moussy'!$F12:$EE12)+SUMIF('reporting trappes'!$F$2:$EE$2,CJ$4,'reporting trappes'!$F12:$EE12)+SUMIF('SPACELOG 5 BP'!$F$2:$EE$2,CJ$4,'SPACELOG 5 BP'!$F12:$EE12)+SUMIF('SPACELOG 6 BP'!$F$2:$EE$2,CJ$4,'SPACELOG 6 BP'!$F12:$EE12)+SUMIF('SPACELOG 7 BP'!$F$2:$EE$2,CJ$4,'SPACELOG 7 BP'!$F12:$EE12)+SUMIF('SPACELOG 8 BP'!$F$2:$EE$2,CJ$4,'SPACELOG 8 BP'!$F12:$EE12)+SUMIF('SPACELOG 9 BP'!$F$2:$EE$2,CJ$4,'SPACELOG 9 BP'!$F12:$EE12)+SUMIF('SPACELOG 10 BP'!$F$2:$EE$2,CJ$4,'SPACELOG 10 BP'!$F12:$EE12)+SUMIF('SPACELOG 11 BP'!$F$2:$EE$2,CJ$4,'SPACELOG 11 BP'!$F12:$EE12)+SUMIF('SPACELOG 12 BP'!$F$2:$EE$2,CJ$4,'SPACELOG 12 BP'!$F12:$EE12)</f>
        <v>200</v>
      </c>
      <c r="CK12" s="33">
        <f>SUMIF('reporting montigny'!$F$2:$EE$2,CK$4,'reporting montigny'!$F12:$EE12)+SUMIF('reporting boissy'!$F$2:$EE$2,CK$4,'reporting boissy'!$F12:$EE12)+SUMIF('reporting moussy'!$F$2:$EE$2,CK$4,'reporting moussy'!$F12:$EE12)+SUMIF('reporting trappes'!$F$2:$EE$2,CK$4,'reporting trappes'!$F12:$EE12)+SUMIF('SPACELOG 5 BP'!$F$2:$EE$2,CK$4,'SPACELOG 5 BP'!$F12:$EE12)+SUMIF('SPACELOG 6 BP'!$F$2:$EE$2,CK$4,'SPACELOG 6 BP'!$F12:$EE12)+SUMIF('SPACELOG 7 BP'!$F$2:$EE$2,CK$4,'SPACELOG 7 BP'!$F12:$EE12)+SUMIF('SPACELOG 8 BP'!$F$2:$EE$2,CK$4,'SPACELOG 8 BP'!$F12:$EE12)+SUMIF('SPACELOG 9 BP'!$F$2:$EE$2,CK$4,'SPACELOG 9 BP'!$F12:$EE12)+SUMIF('SPACELOG 10 BP'!$F$2:$EE$2,CK$4,'SPACELOG 10 BP'!$F12:$EE12)+SUMIF('SPACELOG 11 BP'!$F$2:$EE$2,CK$4,'SPACELOG 11 BP'!$F12:$EE12)+SUMIF('SPACELOG 12 BP'!$F$2:$EE$2,CK$4,'SPACELOG 12 BP'!$F12:$EE12)</f>
        <v>200</v>
      </c>
      <c r="CL12" s="33">
        <f>SUMIF('reporting montigny'!$F$2:$EE$2,CL$4,'reporting montigny'!$F12:$EE12)+SUMIF('reporting boissy'!$F$2:$EE$2,CL$4,'reporting boissy'!$F12:$EE12)+SUMIF('reporting moussy'!$F$2:$EE$2,CL$4,'reporting moussy'!$F12:$EE12)+SUMIF('reporting trappes'!$F$2:$EE$2,CL$4,'reporting trappes'!$F12:$EE12)+SUMIF('SPACELOG 5 BP'!$F$2:$EE$2,CL$4,'SPACELOG 5 BP'!$F12:$EE12)+SUMIF('SPACELOG 6 BP'!$F$2:$EE$2,CL$4,'SPACELOG 6 BP'!$F12:$EE12)+SUMIF('SPACELOG 7 BP'!$F$2:$EE$2,CL$4,'SPACELOG 7 BP'!$F12:$EE12)+SUMIF('SPACELOG 8 BP'!$F$2:$EE$2,CL$4,'SPACELOG 8 BP'!$F12:$EE12)+SUMIF('SPACELOG 9 BP'!$F$2:$EE$2,CL$4,'SPACELOG 9 BP'!$F12:$EE12)+SUMIF('SPACELOG 10 BP'!$F$2:$EE$2,CL$4,'SPACELOG 10 BP'!$F12:$EE12)+SUMIF('SPACELOG 11 BP'!$F$2:$EE$2,CL$4,'SPACELOG 11 BP'!$F12:$EE12)+SUMIF('SPACELOG 12 BP'!$F$2:$EE$2,CL$4,'SPACELOG 12 BP'!$F12:$EE12)</f>
        <v>200</v>
      </c>
      <c r="CM12" s="33">
        <f>SUMIF('reporting montigny'!$F$2:$EE$2,CM$4,'reporting montigny'!$F12:$EE12)+SUMIF('reporting boissy'!$F$2:$EE$2,CM$4,'reporting boissy'!$F12:$EE12)+SUMIF('reporting moussy'!$F$2:$EE$2,CM$4,'reporting moussy'!$F12:$EE12)+SUMIF('reporting trappes'!$F$2:$EE$2,CM$4,'reporting trappes'!$F12:$EE12)+SUMIF('SPACELOG 5 BP'!$F$2:$EE$2,CM$4,'SPACELOG 5 BP'!$F12:$EE12)+SUMIF('SPACELOG 6 BP'!$F$2:$EE$2,CM$4,'SPACELOG 6 BP'!$F12:$EE12)+SUMIF('SPACELOG 7 BP'!$F$2:$EE$2,CM$4,'SPACELOG 7 BP'!$F12:$EE12)+SUMIF('SPACELOG 8 BP'!$F$2:$EE$2,CM$4,'SPACELOG 8 BP'!$F12:$EE12)+SUMIF('SPACELOG 9 BP'!$F$2:$EE$2,CM$4,'SPACELOG 9 BP'!$F12:$EE12)+SUMIF('SPACELOG 10 BP'!$F$2:$EE$2,CM$4,'SPACELOG 10 BP'!$F12:$EE12)+SUMIF('SPACELOG 11 BP'!$F$2:$EE$2,CM$4,'SPACELOG 11 BP'!$F12:$EE12)+SUMIF('SPACELOG 12 BP'!$F$2:$EE$2,CM$4,'SPACELOG 12 BP'!$F12:$EE12)</f>
        <v>200</v>
      </c>
      <c r="CN12" s="33">
        <f>SUMIF('reporting montigny'!$F$2:$EE$2,CN$4,'reporting montigny'!$F12:$EE12)+SUMIF('reporting boissy'!$F$2:$EE$2,CN$4,'reporting boissy'!$F12:$EE12)+SUMIF('reporting moussy'!$F$2:$EE$2,CN$4,'reporting moussy'!$F12:$EE12)+SUMIF('reporting trappes'!$F$2:$EE$2,CN$4,'reporting trappes'!$F12:$EE12)+SUMIF('SPACELOG 5 BP'!$F$2:$EE$2,CN$4,'SPACELOG 5 BP'!$F12:$EE12)+SUMIF('SPACELOG 6 BP'!$F$2:$EE$2,CN$4,'SPACELOG 6 BP'!$F12:$EE12)+SUMIF('SPACELOG 7 BP'!$F$2:$EE$2,CN$4,'SPACELOG 7 BP'!$F12:$EE12)+SUMIF('SPACELOG 8 BP'!$F$2:$EE$2,CN$4,'SPACELOG 8 BP'!$F12:$EE12)+SUMIF('SPACELOG 9 BP'!$F$2:$EE$2,CN$4,'SPACELOG 9 BP'!$F12:$EE12)+SUMIF('SPACELOG 10 BP'!$F$2:$EE$2,CN$4,'SPACELOG 10 BP'!$F12:$EE12)+SUMIF('SPACELOG 11 BP'!$F$2:$EE$2,CN$4,'SPACELOG 11 BP'!$F12:$EE12)+SUMIF('SPACELOG 12 BP'!$F$2:$EE$2,CN$4,'SPACELOG 12 BP'!$F12:$EE12)</f>
        <v>200</v>
      </c>
      <c r="CO12" s="33">
        <f>SUMIF('reporting montigny'!$F$2:$EE$2,CO$4,'reporting montigny'!$F12:$EE12)+SUMIF('reporting boissy'!$F$2:$EE$2,CO$4,'reporting boissy'!$F12:$EE12)+SUMIF('reporting moussy'!$F$2:$EE$2,CO$4,'reporting moussy'!$F12:$EE12)+SUMIF('reporting trappes'!$F$2:$EE$2,CO$4,'reporting trappes'!$F12:$EE12)+SUMIF('SPACELOG 5 BP'!$F$2:$EE$2,CO$4,'SPACELOG 5 BP'!$F12:$EE12)+SUMIF('SPACELOG 6 BP'!$F$2:$EE$2,CO$4,'SPACELOG 6 BP'!$F12:$EE12)+SUMIF('SPACELOG 7 BP'!$F$2:$EE$2,CO$4,'SPACELOG 7 BP'!$F12:$EE12)+SUMIF('SPACELOG 8 BP'!$F$2:$EE$2,CO$4,'SPACELOG 8 BP'!$F12:$EE12)+SUMIF('SPACELOG 9 BP'!$F$2:$EE$2,CO$4,'SPACELOG 9 BP'!$F12:$EE12)+SUMIF('SPACELOG 10 BP'!$F$2:$EE$2,CO$4,'SPACELOG 10 BP'!$F12:$EE12)+SUMIF('SPACELOG 11 BP'!$F$2:$EE$2,CO$4,'SPACELOG 11 BP'!$F12:$EE12)+SUMIF('SPACELOG 12 BP'!$F$2:$EE$2,CO$4,'SPACELOG 12 BP'!$F12:$EE12)</f>
        <v>200</v>
      </c>
      <c r="CP12" s="33">
        <f>SUMIF('reporting montigny'!$F$2:$EE$2,CP$4,'reporting montigny'!$F12:$EE12)+SUMIF('reporting boissy'!$F$2:$EE$2,CP$4,'reporting boissy'!$F12:$EE12)+SUMIF('reporting moussy'!$F$2:$EE$2,CP$4,'reporting moussy'!$F12:$EE12)+SUMIF('reporting trappes'!$F$2:$EE$2,CP$4,'reporting trappes'!$F12:$EE12)+SUMIF('SPACELOG 5 BP'!$F$2:$EE$2,CP$4,'SPACELOG 5 BP'!$F12:$EE12)+SUMIF('SPACELOG 6 BP'!$F$2:$EE$2,CP$4,'SPACELOG 6 BP'!$F12:$EE12)+SUMIF('SPACELOG 7 BP'!$F$2:$EE$2,CP$4,'SPACELOG 7 BP'!$F12:$EE12)+SUMIF('SPACELOG 8 BP'!$F$2:$EE$2,CP$4,'SPACELOG 8 BP'!$F12:$EE12)+SUMIF('SPACELOG 9 BP'!$F$2:$EE$2,CP$4,'SPACELOG 9 BP'!$F12:$EE12)+SUMIF('SPACELOG 10 BP'!$F$2:$EE$2,CP$4,'SPACELOG 10 BP'!$F12:$EE12)+SUMIF('SPACELOG 11 BP'!$F$2:$EE$2,CP$4,'SPACELOG 11 BP'!$F12:$EE12)+SUMIF('SPACELOG 12 BP'!$F$2:$EE$2,CP$4,'SPACELOG 12 BP'!$F12:$EE12)</f>
        <v>200</v>
      </c>
      <c r="CQ12" s="33">
        <f>SUMIF('reporting montigny'!$F$2:$EE$2,CQ$4,'reporting montigny'!$F12:$EE12)+SUMIF('reporting boissy'!$F$2:$EE$2,CQ$4,'reporting boissy'!$F12:$EE12)+SUMIF('reporting moussy'!$F$2:$EE$2,CQ$4,'reporting moussy'!$F12:$EE12)+SUMIF('reporting trappes'!$F$2:$EE$2,CQ$4,'reporting trappes'!$F12:$EE12)+SUMIF('SPACELOG 5 BP'!$F$2:$EE$2,CQ$4,'SPACELOG 5 BP'!$F12:$EE12)+SUMIF('SPACELOG 6 BP'!$F$2:$EE$2,CQ$4,'SPACELOG 6 BP'!$F12:$EE12)+SUMIF('SPACELOG 7 BP'!$F$2:$EE$2,CQ$4,'SPACELOG 7 BP'!$F12:$EE12)+SUMIF('SPACELOG 8 BP'!$F$2:$EE$2,CQ$4,'SPACELOG 8 BP'!$F12:$EE12)+SUMIF('SPACELOG 9 BP'!$F$2:$EE$2,CQ$4,'SPACELOG 9 BP'!$F12:$EE12)+SUMIF('SPACELOG 10 BP'!$F$2:$EE$2,CQ$4,'SPACELOG 10 BP'!$F12:$EE12)+SUMIF('SPACELOG 11 BP'!$F$2:$EE$2,CQ$4,'SPACELOG 11 BP'!$F12:$EE12)+SUMIF('SPACELOG 12 BP'!$F$2:$EE$2,CQ$4,'SPACELOG 12 BP'!$F12:$EE12)</f>
        <v>200</v>
      </c>
      <c r="CR12" s="393">
        <f t="shared" si="120"/>
        <v>2400</v>
      </c>
      <c r="CS12" s="33">
        <f>SUMIF('reporting montigny'!$F$2:$EE$2,CS$4,'reporting montigny'!$F12:$EE12)+SUMIF('reporting boissy'!$F$2:$EE$2,CS$4,'reporting boissy'!$F12:$EE12)+SUMIF('reporting moussy'!$F$2:$EE$2,CS$4,'reporting moussy'!$F12:$EE12)+SUMIF('reporting trappes'!$F$2:$EE$2,CS$4,'reporting trappes'!$F12:$EE12)+SUMIF('SPACELOG 5 BP'!$F$2:$EE$2,CS$4,'SPACELOG 5 BP'!$F12:$EE12)+SUMIF('SPACELOG 6 BP'!$F$2:$EE$2,CS$4,'SPACELOG 6 BP'!$F12:$EE12)+SUMIF('SPACELOG 7 BP'!$F$2:$EE$2,CS$4,'SPACELOG 7 BP'!$F12:$EE12)+SUMIF('SPACELOG 8 BP'!$F$2:$EE$2,CS$4,'SPACELOG 8 BP'!$F12:$EE12)+SUMIF('SPACELOG 9 BP'!$F$2:$EE$2,CS$4,'SPACELOG 9 BP'!$F12:$EE12)+SUMIF('SPACELOG 10 BP'!$F$2:$EE$2,CS$4,'SPACELOG 10 BP'!$F12:$EE12)+SUMIF('SPACELOG 11 BP'!$F$2:$EE$2,CS$4,'SPACELOG 11 BP'!$F12:$EE12)+SUMIF('SPACELOG 12 BP'!$F$2:$EE$2,CS$4,'SPACELOG 12 BP'!$F12:$EE12)</f>
        <v>200</v>
      </c>
      <c r="CT12" s="33">
        <f>SUMIF('reporting montigny'!$F$2:$EE$2,CT$4,'reporting montigny'!$F12:$EE12)+SUMIF('reporting boissy'!$F$2:$EE$2,CT$4,'reporting boissy'!$F12:$EE12)+SUMIF('reporting moussy'!$F$2:$EE$2,CT$4,'reporting moussy'!$F12:$EE12)+SUMIF('reporting trappes'!$F$2:$EE$2,CT$4,'reporting trappes'!$F12:$EE12)+SUMIF('SPACELOG 5 BP'!$F$2:$EE$2,CT$4,'SPACELOG 5 BP'!$F12:$EE12)+SUMIF('SPACELOG 6 BP'!$F$2:$EE$2,CT$4,'SPACELOG 6 BP'!$F12:$EE12)+SUMIF('SPACELOG 7 BP'!$F$2:$EE$2,CT$4,'SPACELOG 7 BP'!$F12:$EE12)+SUMIF('SPACELOG 8 BP'!$F$2:$EE$2,CT$4,'SPACELOG 8 BP'!$F12:$EE12)+SUMIF('SPACELOG 9 BP'!$F$2:$EE$2,CT$4,'SPACELOG 9 BP'!$F12:$EE12)+SUMIF('SPACELOG 10 BP'!$F$2:$EE$2,CT$4,'SPACELOG 10 BP'!$F12:$EE12)+SUMIF('SPACELOG 11 BP'!$F$2:$EE$2,CT$4,'SPACELOG 11 BP'!$F12:$EE12)+SUMIF('SPACELOG 12 BP'!$F$2:$EE$2,CT$4,'SPACELOG 12 BP'!$F12:$EE12)</f>
        <v>200</v>
      </c>
      <c r="CU12" s="33">
        <f>SUMIF('reporting montigny'!$F$2:$EE$2,CU$4,'reporting montigny'!$F12:$EE12)+SUMIF('reporting boissy'!$F$2:$EE$2,CU$4,'reporting boissy'!$F12:$EE12)+SUMIF('reporting moussy'!$F$2:$EE$2,CU$4,'reporting moussy'!$F12:$EE12)+SUMIF('reporting trappes'!$F$2:$EE$2,CU$4,'reporting trappes'!$F12:$EE12)+SUMIF('SPACELOG 5 BP'!$F$2:$EE$2,CU$4,'SPACELOG 5 BP'!$F12:$EE12)+SUMIF('SPACELOG 6 BP'!$F$2:$EE$2,CU$4,'SPACELOG 6 BP'!$F12:$EE12)+SUMIF('SPACELOG 7 BP'!$F$2:$EE$2,CU$4,'SPACELOG 7 BP'!$F12:$EE12)+SUMIF('SPACELOG 8 BP'!$F$2:$EE$2,CU$4,'SPACELOG 8 BP'!$F12:$EE12)+SUMIF('SPACELOG 9 BP'!$F$2:$EE$2,CU$4,'SPACELOG 9 BP'!$F12:$EE12)+SUMIF('SPACELOG 10 BP'!$F$2:$EE$2,CU$4,'SPACELOG 10 BP'!$F12:$EE12)+SUMIF('SPACELOG 11 BP'!$F$2:$EE$2,CU$4,'SPACELOG 11 BP'!$F12:$EE12)+SUMIF('SPACELOG 12 BP'!$F$2:$EE$2,CU$4,'SPACELOG 12 BP'!$F12:$EE12)</f>
        <v>200</v>
      </c>
      <c r="CV12" s="33">
        <f>SUMIF('reporting montigny'!$F$2:$EE$2,CV$4,'reporting montigny'!$F12:$EE12)+SUMIF('reporting boissy'!$F$2:$EE$2,CV$4,'reporting boissy'!$F12:$EE12)+SUMIF('reporting moussy'!$F$2:$EE$2,CV$4,'reporting moussy'!$F12:$EE12)+SUMIF('reporting trappes'!$F$2:$EE$2,CV$4,'reporting trappes'!$F12:$EE12)+SUMIF('SPACELOG 5 BP'!$F$2:$EE$2,CV$4,'SPACELOG 5 BP'!$F12:$EE12)+SUMIF('SPACELOG 6 BP'!$F$2:$EE$2,CV$4,'SPACELOG 6 BP'!$F12:$EE12)+SUMIF('SPACELOG 7 BP'!$F$2:$EE$2,CV$4,'SPACELOG 7 BP'!$F12:$EE12)+SUMIF('SPACELOG 8 BP'!$F$2:$EE$2,CV$4,'SPACELOG 8 BP'!$F12:$EE12)+SUMIF('SPACELOG 9 BP'!$F$2:$EE$2,CV$4,'SPACELOG 9 BP'!$F12:$EE12)+SUMIF('SPACELOG 10 BP'!$F$2:$EE$2,CV$4,'SPACELOG 10 BP'!$F12:$EE12)+SUMIF('SPACELOG 11 BP'!$F$2:$EE$2,CV$4,'SPACELOG 11 BP'!$F12:$EE12)+SUMIF('SPACELOG 12 BP'!$F$2:$EE$2,CV$4,'SPACELOG 12 BP'!$F12:$EE12)</f>
        <v>200</v>
      </c>
      <c r="CW12" s="33">
        <f>SUMIF('reporting montigny'!$F$2:$EE$2,CW$4,'reporting montigny'!$F12:$EE12)+SUMIF('reporting boissy'!$F$2:$EE$2,CW$4,'reporting boissy'!$F12:$EE12)+SUMIF('reporting moussy'!$F$2:$EE$2,CW$4,'reporting moussy'!$F12:$EE12)+SUMIF('reporting trappes'!$F$2:$EE$2,CW$4,'reporting trappes'!$F12:$EE12)+SUMIF('SPACELOG 5 BP'!$F$2:$EE$2,CW$4,'SPACELOG 5 BP'!$F12:$EE12)+SUMIF('SPACELOG 6 BP'!$F$2:$EE$2,CW$4,'SPACELOG 6 BP'!$F12:$EE12)+SUMIF('SPACELOG 7 BP'!$F$2:$EE$2,CW$4,'SPACELOG 7 BP'!$F12:$EE12)+SUMIF('SPACELOG 8 BP'!$F$2:$EE$2,CW$4,'SPACELOG 8 BP'!$F12:$EE12)+SUMIF('SPACELOG 9 BP'!$F$2:$EE$2,CW$4,'SPACELOG 9 BP'!$F12:$EE12)+SUMIF('SPACELOG 10 BP'!$F$2:$EE$2,CW$4,'SPACELOG 10 BP'!$F12:$EE12)+SUMIF('SPACELOG 11 BP'!$F$2:$EE$2,CW$4,'SPACELOG 11 BP'!$F12:$EE12)+SUMIF('SPACELOG 12 BP'!$F$2:$EE$2,CW$4,'SPACELOG 12 BP'!$F12:$EE12)</f>
        <v>200</v>
      </c>
      <c r="CX12" s="33">
        <f>SUMIF('reporting montigny'!$F$2:$EE$2,CX$4,'reporting montigny'!$F12:$EE12)+SUMIF('reporting boissy'!$F$2:$EE$2,CX$4,'reporting boissy'!$F12:$EE12)+SUMIF('reporting moussy'!$F$2:$EE$2,CX$4,'reporting moussy'!$F12:$EE12)+SUMIF('reporting trappes'!$F$2:$EE$2,CX$4,'reporting trappes'!$F12:$EE12)+SUMIF('SPACELOG 5 BP'!$F$2:$EE$2,CX$4,'SPACELOG 5 BP'!$F12:$EE12)+SUMIF('SPACELOG 6 BP'!$F$2:$EE$2,CX$4,'SPACELOG 6 BP'!$F12:$EE12)+SUMIF('SPACELOG 7 BP'!$F$2:$EE$2,CX$4,'SPACELOG 7 BP'!$F12:$EE12)+SUMIF('SPACELOG 8 BP'!$F$2:$EE$2,CX$4,'SPACELOG 8 BP'!$F12:$EE12)+SUMIF('SPACELOG 9 BP'!$F$2:$EE$2,CX$4,'SPACELOG 9 BP'!$F12:$EE12)+SUMIF('SPACELOG 10 BP'!$F$2:$EE$2,CX$4,'SPACELOG 10 BP'!$F12:$EE12)+SUMIF('SPACELOG 11 BP'!$F$2:$EE$2,CX$4,'SPACELOG 11 BP'!$F12:$EE12)+SUMIF('SPACELOG 12 BP'!$F$2:$EE$2,CX$4,'SPACELOG 12 BP'!$F12:$EE12)</f>
        <v>200</v>
      </c>
      <c r="CY12" s="33">
        <f>SUMIF('reporting montigny'!$F$2:$EE$2,CY$4,'reporting montigny'!$F12:$EE12)+SUMIF('reporting boissy'!$F$2:$EE$2,CY$4,'reporting boissy'!$F12:$EE12)+SUMIF('reporting moussy'!$F$2:$EE$2,CY$4,'reporting moussy'!$F12:$EE12)+SUMIF('reporting trappes'!$F$2:$EE$2,CY$4,'reporting trappes'!$F12:$EE12)+SUMIF('SPACELOG 5 BP'!$F$2:$EE$2,CY$4,'SPACELOG 5 BP'!$F12:$EE12)+SUMIF('SPACELOG 6 BP'!$F$2:$EE$2,CY$4,'SPACELOG 6 BP'!$F12:$EE12)+SUMIF('SPACELOG 7 BP'!$F$2:$EE$2,CY$4,'SPACELOG 7 BP'!$F12:$EE12)+SUMIF('SPACELOG 8 BP'!$F$2:$EE$2,CY$4,'SPACELOG 8 BP'!$F12:$EE12)+SUMIF('SPACELOG 9 BP'!$F$2:$EE$2,CY$4,'SPACELOG 9 BP'!$F12:$EE12)+SUMIF('SPACELOG 10 BP'!$F$2:$EE$2,CY$4,'SPACELOG 10 BP'!$F12:$EE12)+SUMIF('SPACELOG 11 BP'!$F$2:$EE$2,CY$4,'SPACELOG 11 BP'!$F12:$EE12)+SUMIF('SPACELOG 12 BP'!$F$2:$EE$2,CY$4,'SPACELOG 12 BP'!$F12:$EE12)</f>
        <v>200</v>
      </c>
      <c r="CZ12" s="33">
        <f>SUMIF('reporting montigny'!$F$2:$EE$2,CZ$4,'reporting montigny'!$F12:$EE12)+SUMIF('reporting boissy'!$F$2:$EE$2,CZ$4,'reporting boissy'!$F12:$EE12)+SUMIF('reporting moussy'!$F$2:$EE$2,CZ$4,'reporting moussy'!$F12:$EE12)+SUMIF('reporting trappes'!$F$2:$EE$2,CZ$4,'reporting trappes'!$F12:$EE12)+SUMIF('SPACELOG 5 BP'!$F$2:$EE$2,CZ$4,'SPACELOG 5 BP'!$F12:$EE12)+SUMIF('SPACELOG 6 BP'!$F$2:$EE$2,CZ$4,'SPACELOG 6 BP'!$F12:$EE12)+SUMIF('SPACELOG 7 BP'!$F$2:$EE$2,CZ$4,'SPACELOG 7 BP'!$F12:$EE12)+SUMIF('SPACELOG 8 BP'!$F$2:$EE$2,CZ$4,'SPACELOG 8 BP'!$F12:$EE12)+SUMIF('SPACELOG 9 BP'!$F$2:$EE$2,CZ$4,'SPACELOG 9 BP'!$F12:$EE12)+SUMIF('SPACELOG 10 BP'!$F$2:$EE$2,CZ$4,'SPACELOG 10 BP'!$F12:$EE12)+SUMIF('SPACELOG 11 BP'!$F$2:$EE$2,CZ$4,'SPACELOG 11 BP'!$F12:$EE12)+SUMIF('SPACELOG 12 BP'!$F$2:$EE$2,CZ$4,'SPACELOG 12 BP'!$F12:$EE12)</f>
        <v>200</v>
      </c>
      <c r="DA12" s="33">
        <f>SUMIF('reporting montigny'!$F$2:$EE$2,DA$4,'reporting montigny'!$F12:$EE12)+SUMIF('reporting boissy'!$F$2:$EE$2,DA$4,'reporting boissy'!$F12:$EE12)+SUMIF('reporting moussy'!$F$2:$EE$2,DA$4,'reporting moussy'!$F12:$EE12)+SUMIF('reporting trappes'!$F$2:$EE$2,DA$4,'reporting trappes'!$F12:$EE12)+SUMIF('SPACELOG 5 BP'!$F$2:$EE$2,DA$4,'SPACELOG 5 BP'!$F12:$EE12)+SUMIF('SPACELOG 6 BP'!$F$2:$EE$2,DA$4,'SPACELOG 6 BP'!$F12:$EE12)+SUMIF('SPACELOG 7 BP'!$F$2:$EE$2,DA$4,'SPACELOG 7 BP'!$F12:$EE12)+SUMIF('SPACELOG 8 BP'!$F$2:$EE$2,DA$4,'SPACELOG 8 BP'!$F12:$EE12)+SUMIF('SPACELOG 9 BP'!$F$2:$EE$2,DA$4,'SPACELOG 9 BP'!$F12:$EE12)+SUMIF('SPACELOG 10 BP'!$F$2:$EE$2,DA$4,'SPACELOG 10 BP'!$F12:$EE12)+SUMIF('SPACELOG 11 BP'!$F$2:$EE$2,DA$4,'SPACELOG 11 BP'!$F12:$EE12)+SUMIF('SPACELOG 12 BP'!$F$2:$EE$2,DA$4,'SPACELOG 12 BP'!$F12:$EE12)</f>
        <v>200</v>
      </c>
      <c r="DB12" s="33">
        <f>SUMIF('reporting montigny'!$F$2:$EE$2,DB$4,'reporting montigny'!$F12:$EE12)+SUMIF('reporting boissy'!$F$2:$EE$2,DB$4,'reporting boissy'!$F12:$EE12)+SUMIF('reporting moussy'!$F$2:$EE$2,DB$4,'reporting moussy'!$F12:$EE12)+SUMIF('reporting trappes'!$F$2:$EE$2,DB$4,'reporting trappes'!$F12:$EE12)+SUMIF('SPACELOG 5 BP'!$F$2:$EE$2,DB$4,'SPACELOG 5 BP'!$F12:$EE12)+SUMIF('SPACELOG 6 BP'!$F$2:$EE$2,DB$4,'SPACELOG 6 BP'!$F12:$EE12)+SUMIF('SPACELOG 7 BP'!$F$2:$EE$2,DB$4,'SPACELOG 7 BP'!$F12:$EE12)+SUMIF('SPACELOG 8 BP'!$F$2:$EE$2,DB$4,'SPACELOG 8 BP'!$F12:$EE12)+SUMIF('SPACELOG 9 BP'!$F$2:$EE$2,DB$4,'SPACELOG 9 BP'!$F12:$EE12)+SUMIF('SPACELOG 10 BP'!$F$2:$EE$2,DB$4,'SPACELOG 10 BP'!$F12:$EE12)+SUMIF('SPACELOG 11 BP'!$F$2:$EE$2,DB$4,'SPACELOG 11 BP'!$F12:$EE12)+SUMIF('SPACELOG 12 BP'!$F$2:$EE$2,DB$4,'SPACELOG 12 BP'!$F12:$EE12)</f>
        <v>200</v>
      </c>
      <c r="DC12" s="33">
        <f>SUMIF('reporting montigny'!$F$2:$EE$2,DC$4,'reporting montigny'!$F12:$EE12)+SUMIF('reporting boissy'!$F$2:$EE$2,DC$4,'reporting boissy'!$F12:$EE12)+SUMIF('reporting moussy'!$F$2:$EE$2,DC$4,'reporting moussy'!$F12:$EE12)+SUMIF('reporting trappes'!$F$2:$EE$2,DC$4,'reporting trappes'!$F12:$EE12)+SUMIF('SPACELOG 5 BP'!$F$2:$EE$2,DC$4,'SPACELOG 5 BP'!$F12:$EE12)+SUMIF('SPACELOG 6 BP'!$F$2:$EE$2,DC$4,'SPACELOG 6 BP'!$F12:$EE12)+SUMIF('SPACELOG 7 BP'!$F$2:$EE$2,DC$4,'SPACELOG 7 BP'!$F12:$EE12)+SUMIF('SPACELOG 8 BP'!$F$2:$EE$2,DC$4,'SPACELOG 8 BP'!$F12:$EE12)+SUMIF('SPACELOG 9 BP'!$F$2:$EE$2,DC$4,'SPACELOG 9 BP'!$F12:$EE12)+SUMIF('SPACELOG 10 BP'!$F$2:$EE$2,DC$4,'SPACELOG 10 BP'!$F12:$EE12)+SUMIF('SPACELOG 11 BP'!$F$2:$EE$2,DC$4,'SPACELOG 11 BP'!$F12:$EE12)+SUMIF('SPACELOG 12 BP'!$F$2:$EE$2,DC$4,'SPACELOG 12 BP'!$F12:$EE12)</f>
        <v>200</v>
      </c>
      <c r="DD12" s="33">
        <f>SUMIF('reporting montigny'!$F$2:$EE$2,DD$4,'reporting montigny'!$F12:$EE12)+SUMIF('reporting boissy'!$F$2:$EE$2,DD$4,'reporting boissy'!$F12:$EE12)+SUMIF('reporting moussy'!$F$2:$EE$2,DD$4,'reporting moussy'!$F12:$EE12)+SUMIF('reporting trappes'!$F$2:$EE$2,DD$4,'reporting trappes'!$F12:$EE12)+SUMIF('SPACELOG 5 BP'!$F$2:$EE$2,DD$4,'SPACELOG 5 BP'!$F12:$EE12)+SUMIF('SPACELOG 6 BP'!$F$2:$EE$2,DD$4,'SPACELOG 6 BP'!$F12:$EE12)+SUMIF('SPACELOG 7 BP'!$F$2:$EE$2,DD$4,'SPACELOG 7 BP'!$F12:$EE12)+SUMIF('SPACELOG 8 BP'!$F$2:$EE$2,DD$4,'SPACELOG 8 BP'!$F12:$EE12)+SUMIF('SPACELOG 9 BP'!$F$2:$EE$2,DD$4,'SPACELOG 9 BP'!$F12:$EE12)+SUMIF('SPACELOG 10 BP'!$F$2:$EE$2,DD$4,'SPACELOG 10 BP'!$F12:$EE12)+SUMIF('SPACELOG 11 BP'!$F$2:$EE$2,DD$4,'SPACELOG 11 BP'!$F12:$EE12)+SUMIF('SPACELOG 12 BP'!$F$2:$EE$2,DD$4,'SPACELOG 12 BP'!$F12:$EE12)</f>
        <v>200</v>
      </c>
      <c r="DE12" s="393">
        <f t="shared" si="121"/>
        <v>2400</v>
      </c>
      <c r="DF12" s="33">
        <f>SUMIF('reporting montigny'!$F$2:$EE$2,DF$4,'reporting montigny'!$F12:$EE12)+SUMIF('reporting boissy'!$F$2:$EE$2,DF$4,'reporting boissy'!$F12:$EE12)+SUMIF('reporting moussy'!$F$2:$EE$2,DF$4,'reporting moussy'!$F12:$EE12)+SUMIF('reporting trappes'!$F$2:$EE$2,DF$4,'reporting trappes'!$F12:$EE12)+SUMIF('SPACELOG 5 BP'!$F$2:$EE$2,DF$4,'SPACELOG 5 BP'!$F12:$EE12)+SUMIF('SPACELOG 6 BP'!$F$2:$EE$2,DF$4,'SPACELOG 6 BP'!$F12:$EE12)+SUMIF('SPACELOG 7 BP'!$F$2:$EE$2,DF$4,'SPACELOG 7 BP'!$F12:$EE12)+SUMIF('SPACELOG 8 BP'!$F$2:$EE$2,DF$4,'SPACELOG 8 BP'!$F12:$EE12)+SUMIF('SPACELOG 9 BP'!$F$2:$EE$2,DF$4,'SPACELOG 9 BP'!$F12:$EE12)+SUMIF('SPACELOG 10 BP'!$F$2:$EE$2,DF$4,'SPACELOG 10 BP'!$F12:$EE12)+SUMIF('SPACELOG 11 BP'!$F$2:$EE$2,DF$4,'SPACELOG 11 BP'!$F12:$EE12)+SUMIF('SPACELOG 12 BP'!$F$2:$EE$2,DF$4,'SPACELOG 12 BP'!$F12:$EE12)</f>
        <v>200</v>
      </c>
      <c r="DG12" s="33">
        <f>SUMIF('reporting montigny'!$F$2:$EE$2,DG$4,'reporting montigny'!$F12:$EE12)+SUMIF('reporting boissy'!$F$2:$EE$2,DG$4,'reporting boissy'!$F12:$EE12)+SUMIF('reporting moussy'!$F$2:$EE$2,DG$4,'reporting moussy'!$F12:$EE12)+SUMIF('reporting trappes'!$F$2:$EE$2,DG$4,'reporting trappes'!$F12:$EE12)+SUMIF('SPACELOG 5 BP'!$F$2:$EE$2,DG$4,'SPACELOG 5 BP'!$F12:$EE12)+SUMIF('SPACELOG 6 BP'!$F$2:$EE$2,DG$4,'SPACELOG 6 BP'!$F12:$EE12)+SUMIF('SPACELOG 7 BP'!$F$2:$EE$2,DG$4,'SPACELOG 7 BP'!$F12:$EE12)+SUMIF('SPACELOG 8 BP'!$F$2:$EE$2,DG$4,'SPACELOG 8 BP'!$F12:$EE12)+SUMIF('SPACELOG 9 BP'!$F$2:$EE$2,DG$4,'SPACELOG 9 BP'!$F12:$EE12)+SUMIF('SPACELOG 10 BP'!$F$2:$EE$2,DG$4,'SPACELOG 10 BP'!$F12:$EE12)+SUMIF('SPACELOG 11 BP'!$F$2:$EE$2,DG$4,'SPACELOG 11 BP'!$F12:$EE12)+SUMIF('SPACELOG 12 BP'!$F$2:$EE$2,DG$4,'SPACELOG 12 BP'!$F12:$EE12)</f>
        <v>200</v>
      </c>
      <c r="DH12" s="33">
        <f>SUMIF('reporting montigny'!$F$2:$EE$2,DH$4,'reporting montigny'!$F12:$EE12)+SUMIF('reporting boissy'!$F$2:$EE$2,DH$4,'reporting boissy'!$F12:$EE12)+SUMIF('reporting moussy'!$F$2:$EE$2,DH$4,'reporting moussy'!$F12:$EE12)+SUMIF('reporting trappes'!$F$2:$EE$2,DH$4,'reporting trappes'!$F12:$EE12)+SUMIF('SPACELOG 5 BP'!$F$2:$EE$2,DH$4,'SPACELOG 5 BP'!$F12:$EE12)+SUMIF('SPACELOG 6 BP'!$F$2:$EE$2,DH$4,'SPACELOG 6 BP'!$F12:$EE12)+SUMIF('SPACELOG 7 BP'!$F$2:$EE$2,DH$4,'SPACELOG 7 BP'!$F12:$EE12)+SUMIF('SPACELOG 8 BP'!$F$2:$EE$2,DH$4,'SPACELOG 8 BP'!$F12:$EE12)+SUMIF('SPACELOG 9 BP'!$F$2:$EE$2,DH$4,'SPACELOG 9 BP'!$F12:$EE12)+SUMIF('SPACELOG 10 BP'!$F$2:$EE$2,DH$4,'SPACELOG 10 BP'!$F12:$EE12)+SUMIF('SPACELOG 11 BP'!$F$2:$EE$2,DH$4,'SPACELOG 11 BP'!$F12:$EE12)+SUMIF('SPACELOG 12 BP'!$F$2:$EE$2,DH$4,'SPACELOG 12 BP'!$F12:$EE12)</f>
        <v>200</v>
      </c>
      <c r="DI12" s="33">
        <f>SUMIF('reporting montigny'!$F$2:$EE$2,DI$4,'reporting montigny'!$F12:$EE12)+SUMIF('reporting boissy'!$F$2:$EE$2,DI$4,'reporting boissy'!$F12:$EE12)+SUMIF('reporting moussy'!$F$2:$EE$2,DI$4,'reporting moussy'!$F12:$EE12)+SUMIF('reporting trappes'!$F$2:$EE$2,DI$4,'reporting trappes'!$F12:$EE12)+SUMIF('SPACELOG 5 BP'!$F$2:$EE$2,DI$4,'SPACELOG 5 BP'!$F12:$EE12)+SUMIF('SPACELOG 6 BP'!$F$2:$EE$2,DI$4,'SPACELOG 6 BP'!$F12:$EE12)+SUMIF('SPACELOG 7 BP'!$F$2:$EE$2,DI$4,'SPACELOG 7 BP'!$F12:$EE12)+SUMIF('SPACELOG 8 BP'!$F$2:$EE$2,DI$4,'SPACELOG 8 BP'!$F12:$EE12)+SUMIF('SPACELOG 9 BP'!$F$2:$EE$2,DI$4,'SPACELOG 9 BP'!$F12:$EE12)+SUMIF('SPACELOG 10 BP'!$F$2:$EE$2,DI$4,'SPACELOG 10 BP'!$F12:$EE12)+SUMIF('SPACELOG 11 BP'!$F$2:$EE$2,DI$4,'SPACELOG 11 BP'!$F12:$EE12)+SUMIF('SPACELOG 12 BP'!$F$2:$EE$2,DI$4,'SPACELOG 12 BP'!$F12:$EE12)</f>
        <v>200</v>
      </c>
      <c r="DJ12" s="33">
        <f>SUMIF('reporting montigny'!$F$2:$EE$2,DJ$4,'reporting montigny'!$F12:$EE12)+SUMIF('reporting boissy'!$F$2:$EE$2,DJ$4,'reporting boissy'!$F12:$EE12)+SUMIF('reporting moussy'!$F$2:$EE$2,DJ$4,'reporting moussy'!$F12:$EE12)+SUMIF('reporting trappes'!$F$2:$EE$2,DJ$4,'reporting trappes'!$F12:$EE12)+SUMIF('SPACELOG 5 BP'!$F$2:$EE$2,DJ$4,'SPACELOG 5 BP'!$F12:$EE12)+SUMIF('SPACELOG 6 BP'!$F$2:$EE$2,DJ$4,'SPACELOG 6 BP'!$F12:$EE12)+SUMIF('SPACELOG 7 BP'!$F$2:$EE$2,DJ$4,'SPACELOG 7 BP'!$F12:$EE12)+SUMIF('SPACELOG 8 BP'!$F$2:$EE$2,DJ$4,'SPACELOG 8 BP'!$F12:$EE12)+SUMIF('SPACELOG 9 BP'!$F$2:$EE$2,DJ$4,'SPACELOG 9 BP'!$F12:$EE12)+SUMIF('SPACELOG 10 BP'!$F$2:$EE$2,DJ$4,'SPACELOG 10 BP'!$F12:$EE12)+SUMIF('SPACELOG 11 BP'!$F$2:$EE$2,DJ$4,'SPACELOG 11 BP'!$F12:$EE12)+SUMIF('SPACELOG 12 BP'!$F$2:$EE$2,DJ$4,'SPACELOG 12 BP'!$F12:$EE12)</f>
        <v>200</v>
      </c>
      <c r="DK12" s="33">
        <f>SUMIF('reporting montigny'!$F$2:$EE$2,DK$4,'reporting montigny'!$F12:$EE12)+SUMIF('reporting boissy'!$F$2:$EE$2,DK$4,'reporting boissy'!$F12:$EE12)+SUMIF('reporting moussy'!$F$2:$EE$2,DK$4,'reporting moussy'!$F12:$EE12)+SUMIF('reporting trappes'!$F$2:$EE$2,DK$4,'reporting trappes'!$F12:$EE12)+SUMIF('SPACELOG 5 BP'!$F$2:$EE$2,DK$4,'SPACELOG 5 BP'!$F12:$EE12)+SUMIF('SPACELOG 6 BP'!$F$2:$EE$2,DK$4,'SPACELOG 6 BP'!$F12:$EE12)+SUMIF('SPACELOG 7 BP'!$F$2:$EE$2,DK$4,'SPACELOG 7 BP'!$F12:$EE12)+SUMIF('SPACELOG 8 BP'!$F$2:$EE$2,DK$4,'SPACELOG 8 BP'!$F12:$EE12)+SUMIF('SPACELOG 9 BP'!$F$2:$EE$2,DK$4,'SPACELOG 9 BP'!$F12:$EE12)+SUMIF('SPACELOG 10 BP'!$F$2:$EE$2,DK$4,'SPACELOG 10 BP'!$F12:$EE12)+SUMIF('SPACELOG 11 BP'!$F$2:$EE$2,DK$4,'SPACELOG 11 BP'!$F12:$EE12)+SUMIF('SPACELOG 12 BP'!$F$2:$EE$2,DK$4,'SPACELOG 12 BP'!$F12:$EE12)</f>
        <v>200</v>
      </c>
      <c r="DL12" s="33">
        <f>SUMIF('reporting montigny'!$F$2:$EE$2,DL$4,'reporting montigny'!$F12:$EE12)+SUMIF('reporting boissy'!$F$2:$EE$2,DL$4,'reporting boissy'!$F12:$EE12)+SUMIF('reporting moussy'!$F$2:$EE$2,DL$4,'reporting moussy'!$F12:$EE12)+SUMIF('reporting trappes'!$F$2:$EE$2,DL$4,'reporting trappes'!$F12:$EE12)+SUMIF('SPACELOG 5 BP'!$F$2:$EE$2,DL$4,'SPACELOG 5 BP'!$F12:$EE12)+SUMIF('SPACELOG 6 BP'!$F$2:$EE$2,DL$4,'SPACELOG 6 BP'!$F12:$EE12)+SUMIF('SPACELOG 7 BP'!$F$2:$EE$2,DL$4,'SPACELOG 7 BP'!$F12:$EE12)+SUMIF('SPACELOG 8 BP'!$F$2:$EE$2,DL$4,'SPACELOG 8 BP'!$F12:$EE12)+SUMIF('SPACELOG 9 BP'!$F$2:$EE$2,DL$4,'SPACELOG 9 BP'!$F12:$EE12)+SUMIF('SPACELOG 10 BP'!$F$2:$EE$2,DL$4,'SPACELOG 10 BP'!$F12:$EE12)+SUMIF('SPACELOG 11 BP'!$F$2:$EE$2,DL$4,'SPACELOG 11 BP'!$F12:$EE12)+SUMIF('SPACELOG 12 BP'!$F$2:$EE$2,DL$4,'SPACELOG 12 BP'!$F12:$EE12)</f>
        <v>200</v>
      </c>
      <c r="DM12" s="33">
        <f>SUMIF('reporting montigny'!$F$2:$EE$2,DM$4,'reporting montigny'!$F12:$EE12)+SUMIF('reporting boissy'!$F$2:$EE$2,DM$4,'reporting boissy'!$F12:$EE12)+SUMIF('reporting moussy'!$F$2:$EE$2,DM$4,'reporting moussy'!$F12:$EE12)+SUMIF('reporting trappes'!$F$2:$EE$2,DM$4,'reporting trappes'!$F12:$EE12)+SUMIF('SPACELOG 5 BP'!$F$2:$EE$2,DM$4,'SPACELOG 5 BP'!$F12:$EE12)+SUMIF('SPACELOG 6 BP'!$F$2:$EE$2,DM$4,'SPACELOG 6 BP'!$F12:$EE12)+SUMIF('SPACELOG 7 BP'!$F$2:$EE$2,DM$4,'SPACELOG 7 BP'!$F12:$EE12)+SUMIF('SPACELOG 8 BP'!$F$2:$EE$2,DM$4,'SPACELOG 8 BP'!$F12:$EE12)+SUMIF('SPACELOG 9 BP'!$F$2:$EE$2,DM$4,'SPACELOG 9 BP'!$F12:$EE12)+SUMIF('SPACELOG 10 BP'!$F$2:$EE$2,DM$4,'SPACELOG 10 BP'!$F12:$EE12)+SUMIF('SPACELOG 11 BP'!$F$2:$EE$2,DM$4,'SPACELOG 11 BP'!$F12:$EE12)+SUMIF('SPACELOG 12 BP'!$F$2:$EE$2,DM$4,'SPACELOG 12 BP'!$F12:$EE12)</f>
        <v>200</v>
      </c>
      <c r="DN12" s="33">
        <f>SUMIF('reporting montigny'!$F$2:$EE$2,DN$4,'reporting montigny'!$F12:$EE12)+SUMIF('reporting boissy'!$F$2:$EE$2,DN$4,'reporting boissy'!$F12:$EE12)+SUMIF('reporting moussy'!$F$2:$EE$2,DN$4,'reporting moussy'!$F12:$EE12)+SUMIF('reporting trappes'!$F$2:$EE$2,DN$4,'reporting trappes'!$F12:$EE12)+SUMIF('SPACELOG 5 BP'!$F$2:$EE$2,DN$4,'SPACELOG 5 BP'!$F12:$EE12)+SUMIF('SPACELOG 6 BP'!$F$2:$EE$2,DN$4,'SPACELOG 6 BP'!$F12:$EE12)+SUMIF('SPACELOG 7 BP'!$F$2:$EE$2,DN$4,'SPACELOG 7 BP'!$F12:$EE12)+SUMIF('SPACELOG 8 BP'!$F$2:$EE$2,DN$4,'SPACELOG 8 BP'!$F12:$EE12)+SUMIF('SPACELOG 9 BP'!$F$2:$EE$2,DN$4,'SPACELOG 9 BP'!$F12:$EE12)+SUMIF('SPACELOG 10 BP'!$F$2:$EE$2,DN$4,'SPACELOG 10 BP'!$F12:$EE12)+SUMIF('SPACELOG 11 BP'!$F$2:$EE$2,DN$4,'SPACELOG 11 BP'!$F12:$EE12)+SUMIF('SPACELOG 12 BP'!$F$2:$EE$2,DN$4,'SPACELOG 12 BP'!$F12:$EE12)</f>
        <v>200</v>
      </c>
      <c r="DO12" s="33">
        <f>SUMIF('reporting montigny'!$F$2:$EE$2,DO$4,'reporting montigny'!$F12:$EE12)+SUMIF('reporting boissy'!$F$2:$EE$2,DO$4,'reporting boissy'!$F12:$EE12)+SUMIF('reporting moussy'!$F$2:$EE$2,DO$4,'reporting moussy'!$F12:$EE12)+SUMIF('reporting trappes'!$F$2:$EE$2,DO$4,'reporting trappes'!$F12:$EE12)+SUMIF('SPACELOG 5 BP'!$F$2:$EE$2,DO$4,'SPACELOG 5 BP'!$F12:$EE12)+SUMIF('SPACELOG 6 BP'!$F$2:$EE$2,DO$4,'SPACELOG 6 BP'!$F12:$EE12)+SUMIF('SPACELOG 7 BP'!$F$2:$EE$2,DO$4,'SPACELOG 7 BP'!$F12:$EE12)+SUMIF('SPACELOG 8 BP'!$F$2:$EE$2,DO$4,'SPACELOG 8 BP'!$F12:$EE12)+SUMIF('SPACELOG 9 BP'!$F$2:$EE$2,DO$4,'SPACELOG 9 BP'!$F12:$EE12)+SUMIF('SPACELOG 10 BP'!$F$2:$EE$2,DO$4,'SPACELOG 10 BP'!$F12:$EE12)+SUMIF('SPACELOG 11 BP'!$F$2:$EE$2,DO$4,'SPACELOG 11 BP'!$F12:$EE12)+SUMIF('SPACELOG 12 BP'!$F$2:$EE$2,DO$4,'SPACELOG 12 BP'!$F12:$EE12)</f>
        <v>200</v>
      </c>
      <c r="DP12" s="33">
        <f>SUMIF('reporting montigny'!$F$2:$EE$2,DP$4,'reporting montigny'!$F12:$EE12)+SUMIF('reporting boissy'!$F$2:$EE$2,DP$4,'reporting boissy'!$F12:$EE12)+SUMIF('reporting moussy'!$F$2:$EE$2,DP$4,'reporting moussy'!$F12:$EE12)+SUMIF('reporting trappes'!$F$2:$EE$2,DP$4,'reporting trappes'!$F12:$EE12)+SUMIF('SPACELOG 5 BP'!$F$2:$EE$2,DP$4,'SPACELOG 5 BP'!$F12:$EE12)+SUMIF('SPACELOG 6 BP'!$F$2:$EE$2,DP$4,'SPACELOG 6 BP'!$F12:$EE12)+SUMIF('SPACELOG 7 BP'!$F$2:$EE$2,DP$4,'SPACELOG 7 BP'!$F12:$EE12)+SUMIF('SPACELOG 8 BP'!$F$2:$EE$2,DP$4,'SPACELOG 8 BP'!$F12:$EE12)+SUMIF('SPACELOG 9 BP'!$F$2:$EE$2,DP$4,'SPACELOG 9 BP'!$F12:$EE12)+SUMIF('SPACELOG 10 BP'!$F$2:$EE$2,DP$4,'SPACELOG 10 BP'!$F12:$EE12)+SUMIF('SPACELOG 11 BP'!$F$2:$EE$2,DP$4,'SPACELOG 11 BP'!$F12:$EE12)+SUMIF('SPACELOG 12 BP'!$F$2:$EE$2,DP$4,'SPACELOG 12 BP'!$F12:$EE12)</f>
        <v>200</v>
      </c>
      <c r="DQ12" s="33">
        <f>SUMIF('reporting montigny'!$F$2:$EE$2,DQ$4,'reporting montigny'!$F12:$EE12)+SUMIF('reporting boissy'!$F$2:$EE$2,DQ$4,'reporting boissy'!$F12:$EE12)+SUMIF('reporting moussy'!$F$2:$EE$2,DQ$4,'reporting moussy'!$F12:$EE12)+SUMIF('reporting trappes'!$F$2:$EE$2,DQ$4,'reporting trappes'!$F12:$EE12)+SUMIF('SPACELOG 5 BP'!$F$2:$EE$2,DQ$4,'SPACELOG 5 BP'!$F12:$EE12)+SUMIF('SPACELOG 6 BP'!$F$2:$EE$2,DQ$4,'SPACELOG 6 BP'!$F12:$EE12)+SUMIF('SPACELOG 7 BP'!$F$2:$EE$2,DQ$4,'SPACELOG 7 BP'!$F12:$EE12)+SUMIF('SPACELOG 8 BP'!$F$2:$EE$2,DQ$4,'SPACELOG 8 BP'!$F12:$EE12)+SUMIF('SPACELOG 9 BP'!$F$2:$EE$2,DQ$4,'SPACELOG 9 BP'!$F12:$EE12)+SUMIF('SPACELOG 10 BP'!$F$2:$EE$2,DQ$4,'SPACELOG 10 BP'!$F12:$EE12)+SUMIF('SPACELOG 11 BP'!$F$2:$EE$2,DQ$4,'SPACELOG 11 BP'!$F12:$EE12)+SUMIF('SPACELOG 12 BP'!$F$2:$EE$2,DQ$4,'SPACELOG 12 BP'!$F12:$EE12)</f>
        <v>200</v>
      </c>
      <c r="DR12" s="393">
        <f t="shared" si="122"/>
        <v>2400</v>
      </c>
    </row>
    <row r="13" spans="1:122" x14ac:dyDescent="0.2">
      <c r="B13" s="446"/>
      <c r="C13" s="441"/>
      <c r="E13" s="9" t="s">
        <v>21</v>
      </c>
      <c r="F13" s="33">
        <f>SUMIF('reporting montigny'!$F$2:$EE$2,F$4,'reporting montigny'!$F13:$EE13)+SUMIF('reporting boissy'!$F$2:$EE$2,F$4,'reporting boissy'!$F13:$EE13)+SUMIF('reporting moussy'!$F$2:$EE$2,F$4,'reporting moussy'!$F13:$EE13)+SUMIF('reporting trappes'!$F$2:$EE$2,F$4,'reporting trappes'!$F13:$EE13)+SUMIF('SPACELOG 5 BP'!$F$2:$EE$2,F$4,'SPACELOG 5 BP'!$F13:$EE13)+SUMIF('SPACELOG 6 BP'!$F$2:$EE$2,F$4,'SPACELOG 6 BP'!$F13:$EE13)+SUMIF('SPACELOG 7 BP'!$F$2:$EE$2,F$4,'SPACELOG 7 BP'!$F13:$EE13)+SUMIF('SPACELOG 8 BP'!$F$2:$EE$2,F$4,'SPACELOG 8 BP'!$F13:$EE13)+SUMIF('SPACELOG 9 BP'!$F$2:$EE$2,F$4,'SPACELOG 9 BP'!$F13:$EE13)+SUMIF('SPACELOG 10 BP'!$F$2:$EE$2,F$4,'SPACELOG 10 BP'!$F13:$EE13)+SUMIF('SPACELOG 11 BP'!$F$2:$EE$2,F$4,'SPACELOG 11 BP'!$F13:$EE13)+SUMIF('SPACELOG 12 BP'!$F$2:$EE$2,F$4,'SPACELOG 12 BP'!$F13:$EE13)</f>
        <v>3160</v>
      </c>
      <c r="G13" s="33">
        <f>SUMIF('reporting montigny'!$F$2:$EE$2,G$4,'reporting montigny'!$F13:$EE13)+SUMIF('reporting boissy'!$F$2:$EE$2,G$4,'reporting boissy'!$F13:$EE13)+SUMIF('reporting moussy'!$F$2:$EE$2,G$4,'reporting moussy'!$F13:$EE13)+SUMIF('reporting trappes'!$F$2:$EE$2,G$4,'reporting trappes'!$F13:$EE13)+SUMIF('SPACELOG 5 BP'!$F$2:$EE$2,G$4,'SPACELOG 5 BP'!$F13:$EE13)+SUMIF('SPACELOG 6 BP'!$F$2:$EE$2,G$4,'SPACELOG 6 BP'!$F13:$EE13)+SUMIF('SPACELOG 7 BP'!$F$2:$EE$2,G$4,'SPACELOG 7 BP'!$F13:$EE13)+SUMIF('SPACELOG 8 BP'!$F$2:$EE$2,G$4,'SPACELOG 8 BP'!$F13:$EE13)+SUMIF('SPACELOG 9 BP'!$F$2:$EE$2,G$4,'SPACELOG 9 BP'!$F13:$EE13)+SUMIF('SPACELOG 10 BP'!$F$2:$EE$2,G$4,'SPACELOG 10 BP'!$F13:$EE13)+SUMIF('SPACELOG 11 BP'!$F$2:$EE$2,G$4,'SPACELOG 11 BP'!$F13:$EE13)+SUMIF('SPACELOG 12 BP'!$F$2:$EE$2,G$4,'SPACELOG 12 BP'!$F13:$EE13)</f>
        <v>3160</v>
      </c>
      <c r="H13" s="33">
        <f>SUMIF('reporting montigny'!$F$2:$EE$2,H$4,'reporting montigny'!$F13:$EE13)+SUMIF('reporting boissy'!$F$2:$EE$2,H$4,'reporting boissy'!$F13:$EE13)+SUMIF('reporting moussy'!$F$2:$EE$2,H$4,'reporting moussy'!$F13:$EE13)+SUMIF('reporting trappes'!$F$2:$EE$2,H$4,'reporting trappes'!$F13:$EE13)+SUMIF('SPACELOG 5 BP'!$F$2:$EE$2,H$4,'SPACELOG 5 BP'!$F13:$EE13)+SUMIF('SPACELOG 6 BP'!$F$2:$EE$2,H$4,'SPACELOG 6 BP'!$F13:$EE13)+SUMIF('SPACELOG 7 BP'!$F$2:$EE$2,H$4,'SPACELOG 7 BP'!$F13:$EE13)+SUMIF('SPACELOG 8 BP'!$F$2:$EE$2,H$4,'SPACELOG 8 BP'!$F13:$EE13)+SUMIF('SPACELOG 9 BP'!$F$2:$EE$2,H$4,'SPACELOG 9 BP'!$F13:$EE13)+SUMIF('SPACELOG 10 BP'!$F$2:$EE$2,H$4,'SPACELOG 10 BP'!$F13:$EE13)+SUMIF('SPACELOG 11 BP'!$F$2:$EE$2,H$4,'SPACELOG 11 BP'!$F13:$EE13)+SUMIF('SPACELOG 12 BP'!$F$2:$EE$2,H$4,'SPACELOG 12 BP'!$F13:$EE13)</f>
        <v>3160</v>
      </c>
      <c r="I13" s="33">
        <f>SUMIF('reporting montigny'!$F$2:$EE$2,I$4,'reporting montigny'!$F13:$EE13)+SUMIF('reporting boissy'!$F$2:$EE$2,I$4,'reporting boissy'!$F13:$EE13)+SUMIF('reporting moussy'!$F$2:$EE$2,I$4,'reporting moussy'!$F13:$EE13)+SUMIF('reporting trappes'!$F$2:$EE$2,I$4,'reporting trappes'!$F13:$EE13)+SUMIF('SPACELOG 5 BP'!$F$2:$EE$2,I$4,'SPACELOG 5 BP'!$F13:$EE13)+SUMIF('SPACELOG 6 BP'!$F$2:$EE$2,I$4,'SPACELOG 6 BP'!$F13:$EE13)+SUMIF('SPACELOG 7 BP'!$F$2:$EE$2,I$4,'SPACELOG 7 BP'!$F13:$EE13)+SUMIF('SPACELOG 8 BP'!$F$2:$EE$2,I$4,'SPACELOG 8 BP'!$F13:$EE13)+SUMIF('SPACELOG 9 BP'!$F$2:$EE$2,I$4,'SPACELOG 9 BP'!$F13:$EE13)+SUMIF('SPACELOG 10 BP'!$F$2:$EE$2,I$4,'SPACELOG 10 BP'!$F13:$EE13)+SUMIF('SPACELOG 11 BP'!$F$2:$EE$2,I$4,'SPACELOG 11 BP'!$F13:$EE13)+SUMIF('SPACELOG 12 BP'!$F$2:$EE$2,I$4,'SPACELOG 12 BP'!$F13:$EE13)</f>
        <v>3160</v>
      </c>
      <c r="J13" s="33">
        <f>SUMIF('reporting montigny'!$F$2:$EE$2,J$4,'reporting montigny'!$F13:$EE13)+SUMIF('reporting boissy'!$F$2:$EE$2,J$4,'reporting boissy'!$F13:$EE13)+SUMIF('reporting moussy'!$F$2:$EE$2,J$4,'reporting moussy'!$F13:$EE13)+SUMIF('reporting trappes'!$F$2:$EE$2,J$4,'reporting trappes'!$F13:$EE13)+SUMIF('SPACELOG 5 BP'!$F$2:$EE$2,J$4,'SPACELOG 5 BP'!$F13:$EE13)+SUMIF('SPACELOG 6 BP'!$F$2:$EE$2,J$4,'SPACELOG 6 BP'!$F13:$EE13)+SUMIF('SPACELOG 7 BP'!$F$2:$EE$2,J$4,'SPACELOG 7 BP'!$F13:$EE13)+SUMIF('SPACELOG 8 BP'!$F$2:$EE$2,J$4,'SPACELOG 8 BP'!$F13:$EE13)+SUMIF('SPACELOG 9 BP'!$F$2:$EE$2,J$4,'SPACELOG 9 BP'!$F13:$EE13)+SUMIF('SPACELOG 10 BP'!$F$2:$EE$2,J$4,'SPACELOG 10 BP'!$F13:$EE13)+SUMIF('SPACELOG 11 BP'!$F$2:$EE$2,J$4,'SPACELOG 11 BP'!$F13:$EE13)+SUMIF('SPACELOG 12 BP'!$F$2:$EE$2,J$4,'SPACELOG 12 BP'!$F13:$EE13)</f>
        <v>3160</v>
      </c>
      <c r="K13" s="33">
        <f>SUMIF('reporting montigny'!$F$2:$EE$2,K$4,'reporting montigny'!$F13:$EE13)+SUMIF('reporting boissy'!$F$2:$EE$2,K$4,'reporting boissy'!$F13:$EE13)+SUMIF('reporting moussy'!$F$2:$EE$2,K$4,'reporting moussy'!$F13:$EE13)+SUMIF('reporting trappes'!$F$2:$EE$2,K$4,'reporting trappes'!$F13:$EE13)+SUMIF('SPACELOG 5 BP'!$F$2:$EE$2,K$4,'SPACELOG 5 BP'!$F13:$EE13)+SUMIF('SPACELOG 6 BP'!$F$2:$EE$2,K$4,'SPACELOG 6 BP'!$F13:$EE13)+SUMIF('SPACELOG 7 BP'!$F$2:$EE$2,K$4,'SPACELOG 7 BP'!$F13:$EE13)+SUMIF('SPACELOG 8 BP'!$F$2:$EE$2,K$4,'SPACELOG 8 BP'!$F13:$EE13)+SUMIF('SPACELOG 9 BP'!$F$2:$EE$2,K$4,'SPACELOG 9 BP'!$F13:$EE13)+SUMIF('SPACELOG 10 BP'!$F$2:$EE$2,K$4,'SPACELOG 10 BP'!$F13:$EE13)+SUMIF('SPACELOG 11 BP'!$F$2:$EE$2,K$4,'SPACELOG 11 BP'!$F13:$EE13)+SUMIF('SPACELOG 12 BP'!$F$2:$EE$2,K$4,'SPACELOG 12 BP'!$F13:$EE13)</f>
        <v>3160</v>
      </c>
      <c r="L13" s="33">
        <f>SUMIF('reporting montigny'!$F$2:$EE$2,L$4,'reporting montigny'!$F13:$EE13)+SUMIF('reporting boissy'!$F$2:$EE$2,L$4,'reporting boissy'!$F13:$EE13)+SUMIF('reporting moussy'!$F$2:$EE$2,L$4,'reporting moussy'!$F13:$EE13)+SUMIF('reporting trappes'!$F$2:$EE$2,L$4,'reporting trappes'!$F13:$EE13)+SUMIF('SPACELOG 5 BP'!$F$2:$EE$2,L$4,'SPACELOG 5 BP'!$F13:$EE13)+SUMIF('SPACELOG 6 BP'!$F$2:$EE$2,L$4,'SPACELOG 6 BP'!$F13:$EE13)+SUMIF('SPACELOG 7 BP'!$F$2:$EE$2,L$4,'SPACELOG 7 BP'!$F13:$EE13)+SUMIF('SPACELOG 8 BP'!$F$2:$EE$2,L$4,'SPACELOG 8 BP'!$F13:$EE13)+SUMIF('SPACELOG 9 BP'!$F$2:$EE$2,L$4,'SPACELOG 9 BP'!$F13:$EE13)+SUMIF('SPACELOG 10 BP'!$F$2:$EE$2,L$4,'SPACELOG 10 BP'!$F13:$EE13)+SUMIF('SPACELOG 11 BP'!$F$2:$EE$2,L$4,'SPACELOG 11 BP'!$F13:$EE13)+SUMIF('SPACELOG 12 BP'!$F$2:$EE$2,L$4,'SPACELOG 12 BP'!$F13:$EE13)</f>
        <v>3160</v>
      </c>
      <c r="M13" s="33">
        <f>SUMIF('reporting montigny'!$F$2:$EE$2,M$4,'reporting montigny'!$F13:$EE13)+SUMIF('reporting boissy'!$F$2:$EE$2,M$4,'reporting boissy'!$F13:$EE13)+SUMIF('reporting moussy'!$F$2:$EE$2,M$4,'reporting moussy'!$F13:$EE13)+SUMIF('reporting trappes'!$F$2:$EE$2,M$4,'reporting trappes'!$F13:$EE13)+SUMIF('SPACELOG 5 BP'!$F$2:$EE$2,M$4,'SPACELOG 5 BP'!$F13:$EE13)+SUMIF('SPACELOG 6 BP'!$F$2:$EE$2,M$4,'SPACELOG 6 BP'!$F13:$EE13)+SUMIF('SPACELOG 7 BP'!$F$2:$EE$2,M$4,'SPACELOG 7 BP'!$F13:$EE13)+SUMIF('SPACELOG 8 BP'!$F$2:$EE$2,M$4,'SPACELOG 8 BP'!$F13:$EE13)+SUMIF('SPACELOG 9 BP'!$F$2:$EE$2,M$4,'SPACELOG 9 BP'!$F13:$EE13)+SUMIF('SPACELOG 10 BP'!$F$2:$EE$2,M$4,'SPACELOG 10 BP'!$F13:$EE13)+SUMIF('SPACELOG 11 BP'!$F$2:$EE$2,M$4,'SPACELOG 11 BP'!$F13:$EE13)+SUMIF('SPACELOG 12 BP'!$F$2:$EE$2,M$4,'SPACELOG 12 BP'!$F13:$EE13)</f>
        <v>3160</v>
      </c>
      <c r="N13" s="33">
        <f>SUMIF('reporting montigny'!$F$2:$EE$2,N$4,'reporting montigny'!$F13:$EE13)+SUMIF('reporting boissy'!$F$2:$EE$2,N$4,'reporting boissy'!$F13:$EE13)+SUMIF('reporting moussy'!$F$2:$EE$2,N$4,'reporting moussy'!$F13:$EE13)+SUMIF('reporting trappes'!$F$2:$EE$2,N$4,'reporting trappes'!$F13:$EE13)+SUMIF('SPACELOG 5 BP'!$F$2:$EE$2,N$4,'SPACELOG 5 BP'!$F13:$EE13)+SUMIF('SPACELOG 6 BP'!$F$2:$EE$2,N$4,'SPACELOG 6 BP'!$F13:$EE13)+SUMIF('SPACELOG 7 BP'!$F$2:$EE$2,N$4,'SPACELOG 7 BP'!$F13:$EE13)+SUMIF('SPACELOG 8 BP'!$F$2:$EE$2,N$4,'SPACELOG 8 BP'!$F13:$EE13)+SUMIF('SPACELOG 9 BP'!$F$2:$EE$2,N$4,'SPACELOG 9 BP'!$F13:$EE13)+SUMIF('SPACELOG 10 BP'!$F$2:$EE$2,N$4,'SPACELOG 10 BP'!$F13:$EE13)+SUMIF('SPACELOG 11 BP'!$F$2:$EE$2,N$4,'SPACELOG 11 BP'!$F13:$EE13)+SUMIF('SPACELOG 12 BP'!$F$2:$EE$2,N$4,'SPACELOG 12 BP'!$F13:$EE13)</f>
        <v>3160</v>
      </c>
      <c r="O13" s="33">
        <f>SUMIF('reporting montigny'!$F$2:$EE$2,O$4,'reporting montigny'!$F13:$EE13)+SUMIF('reporting boissy'!$F$2:$EE$2,O$4,'reporting boissy'!$F13:$EE13)+SUMIF('reporting moussy'!$F$2:$EE$2,O$4,'reporting moussy'!$F13:$EE13)+SUMIF('reporting trappes'!$F$2:$EE$2,O$4,'reporting trappes'!$F13:$EE13)+SUMIF('SPACELOG 5 BP'!$F$2:$EE$2,O$4,'SPACELOG 5 BP'!$F13:$EE13)+SUMIF('SPACELOG 6 BP'!$F$2:$EE$2,O$4,'SPACELOG 6 BP'!$F13:$EE13)+SUMIF('SPACELOG 7 BP'!$F$2:$EE$2,O$4,'SPACELOG 7 BP'!$F13:$EE13)+SUMIF('SPACELOG 8 BP'!$F$2:$EE$2,O$4,'SPACELOG 8 BP'!$F13:$EE13)+SUMIF('SPACELOG 9 BP'!$F$2:$EE$2,O$4,'SPACELOG 9 BP'!$F13:$EE13)+SUMIF('SPACELOG 10 BP'!$F$2:$EE$2,O$4,'SPACELOG 10 BP'!$F13:$EE13)+SUMIF('SPACELOG 11 BP'!$F$2:$EE$2,O$4,'SPACELOG 11 BP'!$F13:$EE13)+SUMIF('SPACELOG 12 BP'!$F$2:$EE$2,O$4,'SPACELOG 12 BP'!$F13:$EE13)</f>
        <v>3160</v>
      </c>
      <c r="P13" s="33">
        <f>SUMIF('reporting montigny'!$F$2:$EE$2,P$4,'reporting montigny'!$F13:$EE13)+SUMIF('reporting boissy'!$F$2:$EE$2,P$4,'reporting boissy'!$F13:$EE13)+SUMIF('reporting moussy'!$F$2:$EE$2,P$4,'reporting moussy'!$F13:$EE13)+SUMIF('reporting trappes'!$F$2:$EE$2,P$4,'reporting trappes'!$F13:$EE13)+SUMIF('SPACELOG 5 BP'!$F$2:$EE$2,P$4,'SPACELOG 5 BP'!$F13:$EE13)+SUMIF('SPACELOG 6 BP'!$F$2:$EE$2,P$4,'SPACELOG 6 BP'!$F13:$EE13)+SUMIF('SPACELOG 7 BP'!$F$2:$EE$2,P$4,'SPACELOG 7 BP'!$F13:$EE13)+SUMIF('SPACELOG 8 BP'!$F$2:$EE$2,P$4,'SPACELOG 8 BP'!$F13:$EE13)+SUMIF('SPACELOG 9 BP'!$F$2:$EE$2,P$4,'SPACELOG 9 BP'!$F13:$EE13)+SUMIF('SPACELOG 10 BP'!$F$2:$EE$2,P$4,'SPACELOG 10 BP'!$F13:$EE13)+SUMIF('SPACELOG 11 BP'!$F$2:$EE$2,P$4,'SPACELOG 11 BP'!$F13:$EE13)+SUMIF('SPACELOG 12 BP'!$F$2:$EE$2,P$4,'SPACELOG 12 BP'!$F13:$EE13)</f>
        <v>3560</v>
      </c>
      <c r="Q13" s="33">
        <f>SUMIF('reporting montigny'!$F$2:$EE$2,Q$4,'reporting montigny'!$F13:$EE13)+SUMIF('reporting boissy'!$F$2:$EE$2,Q$4,'reporting boissy'!$F13:$EE13)+SUMIF('reporting moussy'!$F$2:$EE$2,Q$4,'reporting moussy'!$F13:$EE13)+SUMIF('reporting trappes'!$F$2:$EE$2,Q$4,'reporting trappes'!$F13:$EE13)+SUMIF('SPACELOG 5 BP'!$F$2:$EE$2,Q$4,'SPACELOG 5 BP'!$F13:$EE13)+SUMIF('SPACELOG 6 BP'!$F$2:$EE$2,Q$4,'SPACELOG 6 BP'!$F13:$EE13)+SUMIF('SPACELOG 7 BP'!$F$2:$EE$2,Q$4,'SPACELOG 7 BP'!$F13:$EE13)+SUMIF('SPACELOG 8 BP'!$F$2:$EE$2,Q$4,'SPACELOG 8 BP'!$F13:$EE13)+SUMIF('SPACELOG 9 BP'!$F$2:$EE$2,Q$4,'SPACELOG 9 BP'!$F13:$EE13)+SUMIF('SPACELOG 10 BP'!$F$2:$EE$2,Q$4,'SPACELOG 10 BP'!$F13:$EE13)+SUMIF('SPACELOG 11 BP'!$F$2:$EE$2,Q$4,'SPACELOG 11 BP'!$F13:$EE13)+SUMIF('SPACELOG 12 BP'!$F$2:$EE$2,Q$4,'SPACELOG 12 BP'!$F13:$EE13)</f>
        <v>3560</v>
      </c>
      <c r="R13" s="393">
        <f t="shared" si="114"/>
        <v>38720</v>
      </c>
      <c r="S13" s="33">
        <f>SUMIF('reporting montigny'!$F$2:$EE$2,S$4,'reporting montigny'!$F13:$EE13)+SUMIF('reporting boissy'!$F$2:$EE$2,S$4,'reporting boissy'!$F13:$EE13)+SUMIF('reporting moussy'!$F$2:$EE$2,S$4,'reporting moussy'!$F13:$EE13)+SUMIF('reporting trappes'!$F$2:$EE$2,S$4,'reporting trappes'!$F13:$EE13)+SUMIF('SPACELOG 5 BP'!$F$2:$EE$2,S$4,'SPACELOG 5 BP'!$F13:$EE13)+SUMIF('SPACELOG 6 BP'!$F$2:$EE$2,S$4,'SPACELOG 6 BP'!$F13:$EE13)+SUMIF('SPACELOG 7 BP'!$F$2:$EE$2,S$4,'SPACELOG 7 BP'!$F13:$EE13)+SUMIF('SPACELOG 8 BP'!$F$2:$EE$2,S$4,'SPACELOG 8 BP'!$F13:$EE13)+SUMIF('SPACELOG 9 BP'!$F$2:$EE$2,S$4,'SPACELOG 9 BP'!$F13:$EE13)+SUMIF('SPACELOG 10 BP'!$F$2:$EE$2,S$4,'SPACELOG 10 BP'!$F13:$EE13)+SUMIF('SPACELOG 11 BP'!$F$2:$EE$2,S$4,'SPACELOG 11 BP'!$F13:$EE13)+SUMIF('SPACELOG 12 BP'!$F$2:$EE$2,S$4,'SPACELOG 12 BP'!$F13:$EE13)</f>
        <v>3200</v>
      </c>
      <c r="T13" s="33">
        <f>SUMIF('reporting montigny'!$F$2:$EE$2,T$4,'reporting montigny'!$F13:$EE13)+SUMIF('reporting boissy'!$F$2:$EE$2,T$4,'reporting boissy'!$F13:$EE13)+SUMIF('reporting moussy'!$F$2:$EE$2,T$4,'reporting moussy'!$F13:$EE13)+SUMIF('reporting trappes'!$F$2:$EE$2,T$4,'reporting trappes'!$F13:$EE13)+SUMIF('SPACELOG 5 BP'!$F$2:$EE$2,T$4,'SPACELOG 5 BP'!$F13:$EE13)+SUMIF('SPACELOG 6 BP'!$F$2:$EE$2,T$4,'SPACELOG 6 BP'!$F13:$EE13)+SUMIF('SPACELOG 7 BP'!$F$2:$EE$2,T$4,'SPACELOG 7 BP'!$F13:$EE13)+SUMIF('SPACELOG 8 BP'!$F$2:$EE$2,T$4,'SPACELOG 8 BP'!$F13:$EE13)+SUMIF('SPACELOG 9 BP'!$F$2:$EE$2,T$4,'SPACELOG 9 BP'!$F13:$EE13)+SUMIF('SPACELOG 10 BP'!$F$2:$EE$2,T$4,'SPACELOG 10 BP'!$F13:$EE13)+SUMIF('SPACELOG 11 BP'!$F$2:$EE$2,T$4,'SPACELOG 11 BP'!$F13:$EE13)+SUMIF('SPACELOG 12 BP'!$F$2:$EE$2,T$4,'SPACELOG 12 BP'!$F13:$EE13)</f>
        <v>3260</v>
      </c>
      <c r="U13" s="33">
        <f>SUMIF('reporting montigny'!$F$2:$EE$2,U$4,'reporting montigny'!$F13:$EE13)+SUMIF('reporting boissy'!$F$2:$EE$2,U$4,'reporting boissy'!$F13:$EE13)+SUMIF('reporting moussy'!$F$2:$EE$2,U$4,'reporting moussy'!$F13:$EE13)+SUMIF('reporting trappes'!$F$2:$EE$2,U$4,'reporting trappes'!$F13:$EE13)+SUMIF('SPACELOG 5 BP'!$F$2:$EE$2,U$4,'SPACELOG 5 BP'!$F13:$EE13)+SUMIF('SPACELOG 6 BP'!$F$2:$EE$2,U$4,'SPACELOG 6 BP'!$F13:$EE13)+SUMIF('SPACELOG 7 BP'!$F$2:$EE$2,U$4,'SPACELOG 7 BP'!$F13:$EE13)+SUMIF('SPACELOG 8 BP'!$F$2:$EE$2,U$4,'SPACELOG 8 BP'!$F13:$EE13)+SUMIF('SPACELOG 9 BP'!$F$2:$EE$2,U$4,'SPACELOG 9 BP'!$F13:$EE13)+SUMIF('SPACELOG 10 BP'!$F$2:$EE$2,U$4,'SPACELOG 10 BP'!$F13:$EE13)+SUMIF('SPACELOG 11 BP'!$F$2:$EE$2,U$4,'SPACELOG 11 BP'!$F13:$EE13)+SUMIF('SPACELOG 12 BP'!$F$2:$EE$2,U$4,'SPACELOG 12 BP'!$F13:$EE13)</f>
        <v>3560</v>
      </c>
      <c r="V13" s="33">
        <f>SUMIF('reporting montigny'!$F$2:$EE$2,V$4,'reporting montigny'!$F13:$EE13)+SUMIF('reporting boissy'!$F$2:$EE$2,V$4,'reporting boissy'!$F13:$EE13)+SUMIF('reporting moussy'!$F$2:$EE$2,V$4,'reporting moussy'!$F13:$EE13)+SUMIF('reporting trappes'!$F$2:$EE$2,V$4,'reporting trappes'!$F13:$EE13)+SUMIF('SPACELOG 5 BP'!$F$2:$EE$2,V$4,'SPACELOG 5 BP'!$F13:$EE13)+SUMIF('SPACELOG 6 BP'!$F$2:$EE$2,V$4,'SPACELOG 6 BP'!$F13:$EE13)+SUMIF('SPACELOG 7 BP'!$F$2:$EE$2,V$4,'SPACELOG 7 BP'!$F13:$EE13)+SUMIF('SPACELOG 8 BP'!$F$2:$EE$2,V$4,'SPACELOG 8 BP'!$F13:$EE13)+SUMIF('SPACELOG 9 BP'!$F$2:$EE$2,V$4,'SPACELOG 9 BP'!$F13:$EE13)+SUMIF('SPACELOG 10 BP'!$F$2:$EE$2,V$4,'SPACELOG 10 BP'!$F13:$EE13)+SUMIF('SPACELOG 11 BP'!$F$2:$EE$2,V$4,'SPACELOG 11 BP'!$F13:$EE13)+SUMIF('SPACELOG 12 BP'!$F$2:$EE$2,V$4,'SPACELOG 12 BP'!$F13:$EE13)</f>
        <v>0</v>
      </c>
      <c r="W13" s="33">
        <f>SUMIF('reporting montigny'!$F$2:$EE$2,W$4,'reporting montigny'!$F13:$EE13)+SUMIF('reporting boissy'!$F$2:$EE$2,W$4,'reporting boissy'!$F13:$EE13)+SUMIF('reporting moussy'!$F$2:$EE$2,W$4,'reporting moussy'!$F13:$EE13)+SUMIF('reporting trappes'!$F$2:$EE$2,W$4,'reporting trappes'!$F13:$EE13)+SUMIF('SPACELOG 5 BP'!$F$2:$EE$2,W$4,'SPACELOG 5 BP'!$F13:$EE13)+SUMIF('SPACELOG 6 BP'!$F$2:$EE$2,W$4,'SPACELOG 6 BP'!$F13:$EE13)+SUMIF('SPACELOG 7 BP'!$F$2:$EE$2,W$4,'SPACELOG 7 BP'!$F13:$EE13)+SUMIF('SPACELOG 8 BP'!$F$2:$EE$2,W$4,'SPACELOG 8 BP'!$F13:$EE13)+SUMIF('SPACELOG 9 BP'!$F$2:$EE$2,W$4,'SPACELOG 9 BP'!$F13:$EE13)+SUMIF('SPACELOG 10 BP'!$F$2:$EE$2,W$4,'SPACELOG 10 BP'!$F13:$EE13)+SUMIF('SPACELOG 11 BP'!$F$2:$EE$2,W$4,'SPACELOG 11 BP'!$F13:$EE13)+SUMIF('SPACELOG 12 BP'!$F$2:$EE$2,W$4,'SPACELOG 12 BP'!$F13:$EE13)</f>
        <v>0</v>
      </c>
      <c r="X13" s="33">
        <f>SUMIF('reporting montigny'!$F$2:$EE$2,X$4,'reporting montigny'!$F13:$EE13)+SUMIF('reporting boissy'!$F$2:$EE$2,X$4,'reporting boissy'!$F13:$EE13)+SUMIF('reporting moussy'!$F$2:$EE$2,X$4,'reporting moussy'!$F13:$EE13)+SUMIF('reporting trappes'!$F$2:$EE$2,X$4,'reporting trappes'!$F13:$EE13)+SUMIF('SPACELOG 5 BP'!$F$2:$EE$2,X$4,'SPACELOG 5 BP'!$F13:$EE13)+SUMIF('SPACELOG 6 BP'!$F$2:$EE$2,X$4,'SPACELOG 6 BP'!$F13:$EE13)+SUMIF('SPACELOG 7 BP'!$F$2:$EE$2,X$4,'SPACELOG 7 BP'!$F13:$EE13)+SUMIF('SPACELOG 8 BP'!$F$2:$EE$2,X$4,'SPACELOG 8 BP'!$F13:$EE13)+SUMIF('SPACELOG 9 BP'!$F$2:$EE$2,X$4,'SPACELOG 9 BP'!$F13:$EE13)+SUMIF('SPACELOG 10 BP'!$F$2:$EE$2,X$4,'SPACELOG 10 BP'!$F13:$EE13)+SUMIF('SPACELOG 11 BP'!$F$2:$EE$2,X$4,'SPACELOG 11 BP'!$F13:$EE13)+SUMIF('SPACELOG 12 BP'!$F$2:$EE$2,X$4,'SPACELOG 12 BP'!$F13:$EE13)</f>
        <v>0</v>
      </c>
      <c r="Y13" s="33">
        <f>SUMIF('reporting montigny'!$F$2:$EE$2,Y$4,'reporting montigny'!$F13:$EE13)+SUMIF('reporting boissy'!$F$2:$EE$2,Y$4,'reporting boissy'!$F13:$EE13)+SUMIF('reporting moussy'!$F$2:$EE$2,Y$4,'reporting moussy'!$F13:$EE13)+SUMIF('reporting trappes'!$F$2:$EE$2,Y$4,'reporting trappes'!$F13:$EE13)+SUMIF('SPACELOG 5 BP'!$F$2:$EE$2,Y$4,'SPACELOG 5 BP'!$F13:$EE13)+SUMIF('SPACELOG 6 BP'!$F$2:$EE$2,Y$4,'SPACELOG 6 BP'!$F13:$EE13)+SUMIF('SPACELOG 7 BP'!$F$2:$EE$2,Y$4,'SPACELOG 7 BP'!$F13:$EE13)+SUMIF('SPACELOG 8 BP'!$F$2:$EE$2,Y$4,'SPACELOG 8 BP'!$F13:$EE13)+SUMIF('SPACELOG 9 BP'!$F$2:$EE$2,Y$4,'SPACELOG 9 BP'!$F13:$EE13)+SUMIF('SPACELOG 10 BP'!$F$2:$EE$2,Y$4,'SPACELOG 10 BP'!$F13:$EE13)+SUMIF('SPACELOG 11 BP'!$F$2:$EE$2,Y$4,'SPACELOG 11 BP'!$F13:$EE13)+SUMIF('SPACELOG 12 BP'!$F$2:$EE$2,Y$4,'SPACELOG 12 BP'!$F13:$EE13)</f>
        <v>0</v>
      </c>
      <c r="Z13" s="33">
        <f>SUMIF('reporting montigny'!$F$2:$EE$2,Z$4,'reporting montigny'!$F13:$EE13)+SUMIF('reporting boissy'!$F$2:$EE$2,Z$4,'reporting boissy'!$F13:$EE13)+SUMIF('reporting moussy'!$F$2:$EE$2,Z$4,'reporting moussy'!$F13:$EE13)+SUMIF('reporting trappes'!$F$2:$EE$2,Z$4,'reporting trappes'!$F13:$EE13)+SUMIF('SPACELOG 5 BP'!$F$2:$EE$2,Z$4,'SPACELOG 5 BP'!$F13:$EE13)+SUMIF('SPACELOG 6 BP'!$F$2:$EE$2,Z$4,'SPACELOG 6 BP'!$F13:$EE13)+SUMIF('SPACELOG 7 BP'!$F$2:$EE$2,Z$4,'SPACELOG 7 BP'!$F13:$EE13)+SUMIF('SPACELOG 8 BP'!$F$2:$EE$2,Z$4,'SPACELOG 8 BP'!$F13:$EE13)+SUMIF('SPACELOG 9 BP'!$F$2:$EE$2,Z$4,'SPACELOG 9 BP'!$F13:$EE13)+SUMIF('SPACELOG 10 BP'!$F$2:$EE$2,Z$4,'SPACELOG 10 BP'!$F13:$EE13)+SUMIF('SPACELOG 11 BP'!$F$2:$EE$2,Z$4,'SPACELOG 11 BP'!$F13:$EE13)+SUMIF('SPACELOG 12 BP'!$F$2:$EE$2,Z$4,'SPACELOG 12 BP'!$F13:$EE13)</f>
        <v>0</v>
      </c>
      <c r="AA13" s="33">
        <f>SUMIF('reporting montigny'!$F$2:$EE$2,AA$4,'reporting montigny'!$F13:$EE13)+SUMIF('reporting boissy'!$F$2:$EE$2,AA$4,'reporting boissy'!$F13:$EE13)+SUMIF('reporting moussy'!$F$2:$EE$2,AA$4,'reporting moussy'!$F13:$EE13)+SUMIF('reporting trappes'!$F$2:$EE$2,AA$4,'reporting trappes'!$F13:$EE13)+SUMIF('SPACELOG 5 BP'!$F$2:$EE$2,AA$4,'SPACELOG 5 BP'!$F13:$EE13)+SUMIF('SPACELOG 6 BP'!$F$2:$EE$2,AA$4,'SPACELOG 6 BP'!$F13:$EE13)+SUMIF('SPACELOG 7 BP'!$F$2:$EE$2,AA$4,'SPACELOG 7 BP'!$F13:$EE13)+SUMIF('SPACELOG 8 BP'!$F$2:$EE$2,AA$4,'SPACELOG 8 BP'!$F13:$EE13)+SUMIF('SPACELOG 9 BP'!$F$2:$EE$2,AA$4,'SPACELOG 9 BP'!$F13:$EE13)+SUMIF('SPACELOG 10 BP'!$F$2:$EE$2,AA$4,'SPACELOG 10 BP'!$F13:$EE13)+SUMIF('SPACELOG 11 BP'!$F$2:$EE$2,AA$4,'SPACELOG 11 BP'!$F13:$EE13)+SUMIF('SPACELOG 12 BP'!$F$2:$EE$2,AA$4,'SPACELOG 12 BP'!$F13:$EE13)</f>
        <v>0</v>
      </c>
      <c r="AB13" s="33">
        <f>SUMIF('reporting montigny'!$F$2:$EE$2,AB$4,'reporting montigny'!$F13:$EE13)+SUMIF('reporting boissy'!$F$2:$EE$2,AB$4,'reporting boissy'!$F13:$EE13)+SUMIF('reporting moussy'!$F$2:$EE$2,AB$4,'reporting moussy'!$F13:$EE13)+SUMIF('reporting trappes'!$F$2:$EE$2,AB$4,'reporting trappes'!$F13:$EE13)+SUMIF('SPACELOG 5 BP'!$F$2:$EE$2,AB$4,'SPACELOG 5 BP'!$F13:$EE13)+SUMIF('SPACELOG 6 BP'!$F$2:$EE$2,AB$4,'SPACELOG 6 BP'!$F13:$EE13)+SUMIF('SPACELOG 7 BP'!$F$2:$EE$2,AB$4,'SPACELOG 7 BP'!$F13:$EE13)+SUMIF('SPACELOG 8 BP'!$F$2:$EE$2,AB$4,'SPACELOG 8 BP'!$F13:$EE13)+SUMIF('SPACELOG 9 BP'!$F$2:$EE$2,AB$4,'SPACELOG 9 BP'!$F13:$EE13)+SUMIF('SPACELOG 10 BP'!$F$2:$EE$2,AB$4,'SPACELOG 10 BP'!$F13:$EE13)+SUMIF('SPACELOG 11 BP'!$F$2:$EE$2,AB$4,'SPACELOG 11 BP'!$F13:$EE13)+SUMIF('SPACELOG 12 BP'!$F$2:$EE$2,AB$4,'SPACELOG 12 BP'!$F13:$EE13)</f>
        <v>0</v>
      </c>
      <c r="AC13" s="33">
        <f>SUMIF('reporting montigny'!$F$2:$EE$2,AC$4,'reporting montigny'!$F13:$EE13)+SUMIF('reporting boissy'!$F$2:$EE$2,AC$4,'reporting boissy'!$F13:$EE13)+SUMIF('reporting moussy'!$F$2:$EE$2,AC$4,'reporting moussy'!$F13:$EE13)+SUMIF('reporting trappes'!$F$2:$EE$2,AC$4,'reporting trappes'!$F13:$EE13)+SUMIF('SPACELOG 5 BP'!$F$2:$EE$2,AC$4,'SPACELOG 5 BP'!$F13:$EE13)+SUMIF('SPACELOG 6 BP'!$F$2:$EE$2,AC$4,'SPACELOG 6 BP'!$F13:$EE13)+SUMIF('SPACELOG 7 BP'!$F$2:$EE$2,AC$4,'SPACELOG 7 BP'!$F13:$EE13)+SUMIF('SPACELOG 8 BP'!$F$2:$EE$2,AC$4,'SPACELOG 8 BP'!$F13:$EE13)+SUMIF('SPACELOG 9 BP'!$F$2:$EE$2,AC$4,'SPACELOG 9 BP'!$F13:$EE13)+SUMIF('SPACELOG 10 BP'!$F$2:$EE$2,AC$4,'SPACELOG 10 BP'!$F13:$EE13)+SUMIF('SPACELOG 11 BP'!$F$2:$EE$2,AC$4,'SPACELOG 11 BP'!$F13:$EE13)+SUMIF('SPACELOG 12 BP'!$F$2:$EE$2,AC$4,'SPACELOG 12 BP'!$F13:$EE13)</f>
        <v>0</v>
      </c>
      <c r="AD13" s="33">
        <f>SUMIF('reporting montigny'!$F$2:$EE$2,AD$4,'reporting montigny'!$F13:$EE13)+SUMIF('reporting boissy'!$F$2:$EE$2,AD$4,'reporting boissy'!$F13:$EE13)+SUMIF('reporting moussy'!$F$2:$EE$2,AD$4,'reporting moussy'!$F13:$EE13)+SUMIF('reporting trappes'!$F$2:$EE$2,AD$4,'reporting trappes'!$F13:$EE13)+SUMIF('SPACELOG 5 BP'!$F$2:$EE$2,AD$4,'SPACELOG 5 BP'!$F13:$EE13)+SUMIF('SPACELOG 6 BP'!$F$2:$EE$2,AD$4,'SPACELOG 6 BP'!$F13:$EE13)+SUMIF('SPACELOG 7 BP'!$F$2:$EE$2,AD$4,'SPACELOG 7 BP'!$F13:$EE13)+SUMIF('SPACELOG 8 BP'!$F$2:$EE$2,AD$4,'SPACELOG 8 BP'!$F13:$EE13)+SUMIF('SPACELOG 9 BP'!$F$2:$EE$2,AD$4,'SPACELOG 9 BP'!$F13:$EE13)+SUMIF('SPACELOG 10 BP'!$F$2:$EE$2,AD$4,'SPACELOG 10 BP'!$F13:$EE13)+SUMIF('SPACELOG 11 BP'!$F$2:$EE$2,AD$4,'SPACELOG 11 BP'!$F13:$EE13)+SUMIF('SPACELOG 12 BP'!$F$2:$EE$2,AD$4,'SPACELOG 12 BP'!$F13:$EE13)</f>
        <v>0</v>
      </c>
      <c r="AE13" s="393">
        <f t="shared" si="115"/>
        <v>10020</v>
      </c>
      <c r="AF13" s="33">
        <f>SUMIF('reporting montigny'!$F$2:$EE$2,AF$4,'reporting montigny'!$F13:$EE13)+SUMIF('reporting boissy'!$F$2:$EE$2,AF$4,'reporting boissy'!$F13:$EE13)+SUMIF('reporting moussy'!$F$2:$EE$2,AF$4,'reporting moussy'!$F13:$EE13)+SUMIF('reporting trappes'!$F$2:$EE$2,AF$4,'reporting trappes'!$F13:$EE13)+SUMIF('SPACELOG 5 BP'!$F$2:$EE$2,AF$4,'SPACELOG 5 BP'!$F13:$EE13)+SUMIF('SPACELOG 6 BP'!$F$2:$EE$2,AF$4,'SPACELOG 6 BP'!$F13:$EE13)+SUMIF('SPACELOG 7 BP'!$F$2:$EE$2,AF$4,'SPACELOG 7 BP'!$F13:$EE13)+SUMIF('SPACELOG 8 BP'!$F$2:$EE$2,AF$4,'SPACELOG 8 BP'!$F13:$EE13)+SUMIF('SPACELOG 9 BP'!$F$2:$EE$2,AF$4,'SPACELOG 9 BP'!$F13:$EE13)+SUMIF('SPACELOG 10 BP'!$F$2:$EE$2,AF$4,'SPACELOG 10 BP'!$F13:$EE13)+SUMIF('SPACELOG 11 BP'!$F$2:$EE$2,AF$4,'SPACELOG 11 BP'!$F13:$EE13)+SUMIF('SPACELOG 12 BP'!$F$2:$EE$2,AF$4,'SPACELOG 12 BP'!$F13:$EE13)</f>
        <v>0</v>
      </c>
      <c r="AG13" s="33">
        <f>SUMIF('reporting montigny'!$F$2:$EE$2,AG$4,'reporting montigny'!$F13:$EE13)+SUMIF('reporting boissy'!$F$2:$EE$2,AG$4,'reporting boissy'!$F13:$EE13)+SUMIF('reporting moussy'!$F$2:$EE$2,AG$4,'reporting moussy'!$F13:$EE13)+SUMIF('reporting trappes'!$F$2:$EE$2,AG$4,'reporting trappes'!$F13:$EE13)+SUMIF('SPACELOG 5 BP'!$F$2:$EE$2,AG$4,'SPACELOG 5 BP'!$F13:$EE13)+SUMIF('SPACELOG 6 BP'!$F$2:$EE$2,AG$4,'SPACELOG 6 BP'!$F13:$EE13)+SUMIF('SPACELOG 7 BP'!$F$2:$EE$2,AG$4,'SPACELOG 7 BP'!$F13:$EE13)+SUMIF('SPACELOG 8 BP'!$F$2:$EE$2,AG$4,'SPACELOG 8 BP'!$F13:$EE13)+SUMIF('SPACELOG 9 BP'!$F$2:$EE$2,AG$4,'SPACELOG 9 BP'!$F13:$EE13)+SUMIF('SPACELOG 10 BP'!$F$2:$EE$2,AG$4,'SPACELOG 10 BP'!$F13:$EE13)+SUMIF('SPACELOG 11 BP'!$F$2:$EE$2,AG$4,'SPACELOG 11 BP'!$F13:$EE13)+SUMIF('SPACELOG 12 BP'!$F$2:$EE$2,AG$4,'SPACELOG 12 BP'!$F13:$EE13)</f>
        <v>0</v>
      </c>
      <c r="AH13" s="33">
        <f>SUMIF('reporting montigny'!$F$2:$EE$2,AH$4,'reporting montigny'!$F13:$EE13)+SUMIF('reporting boissy'!$F$2:$EE$2,AH$4,'reporting boissy'!$F13:$EE13)+SUMIF('reporting moussy'!$F$2:$EE$2,AH$4,'reporting moussy'!$F13:$EE13)+SUMIF('reporting trappes'!$F$2:$EE$2,AH$4,'reporting trappes'!$F13:$EE13)+SUMIF('SPACELOG 5 BP'!$F$2:$EE$2,AH$4,'SPACELOG 5 BP'!$F13:$EE13)+SUMIF('SPACELOG 6 BP'!$F$2:$EE$2,AH$4,'SPACELOG 6 BP'!$F13:$EE13)+SUMIF('SPACELOG 7 BP'!$F$2:$EE$2,AH$4,'SPACELOG 7 BP'!$F13:$EE13)+SUMIF('SPACELOG 8 BP'!$F$2:$EE$2,AH$4,'SPACELOG 8 BP'!$F13:$EE13)+SUMIF('SPACELOG 9 BP'!$F$2:$EE$2,AH$4,'SPACELOG 9 BP'!$F13:$EE13)+SUMIF('SPACELOG 10 BP'!$F$2:$EE$2,AH$4,'SPACELOG 10 BP'!$F13:$EE13)+SUMIF('SPACELOG 11 BP'!$F$2:$EE$2,AH$4,'SPACELOG 11 BP'!$F13:$EE13)+SUMIF('SPACELOG 12 BP'!$F$2:$EE$2,AH$4,'SPACELOG 12 BP'!$F13:$EE13)</f>
        <v>0</v>
      </c>
      <c r="AI13" s="33">
        <f>SUMIF('reporting montigny'!$F$2:$EE$2,AI$4,'reporting montigny'!$F13:$EE13)+SUMIF('reporting boissy'!$F$2:$EE$2,AI$4,'reporting boissy'!$F13:$EE13)+SUMIF('reporting moussy'!$F$2:$EE$2,AI$4,'reporting moussy'!$F13:$EE13)+SUMIF('reporting trappes'!$F$2:$EE$2,AI$4,'reporting trappes'!$F13:$EE13)+SUMIF('SPACELOG 5 BP'!$F$2:$EE$2,AI$4,'SPACELOG 5 BP'!$F13:$EE13)+SUMIF('SPACELOG 6 BP'!$F$2:$EE$2,AI$4,'SPACELOG 6 BP'!$F13:$EE13)+SUMIF('SPACELOG 7 BP'!$F$2:$EE$2,AI$4,'SPACELOG 7 BP'!$F13:$EE13)+SUMIF('SPACELOG 8 BP'!$F$2:$EE$2,AI$4,'SPACELOG 8 BP'!$F13:$EE13)+SUMIF('SPACELOG 9 BP'!$F$2:$EE$2,AI$4,'SPACELOG 9 BP'!$F13:$EE13)+SUMIF('SPACELOG 10 BP'!$F$2:$EE$2,AI$4,'SPACELOG 10 BP'!$F13:$EE13)+SUMIF('SPACELOG 11 BP'!$F$2:$EE$2,AI$4,'SPACELOG 11 BP'!$F13:$EE13)+SUMIF('SPACELOG 12 BP'!$F$2:$EE$2,AI$4,'SPACELOG 12 BP'!$F13:$EE13)</f>
        <v>0</v>
      </c>
      <c r="AJ13" s="33">
        <f>SUMIF('reporting montigny'!$F$2:$EE$2,AJ$4,'reporting montigny'!$F13:$EE13)+SUMIF('reporting boissy'!$F$2:$EE$2,AJ$4,'reporting boissy'!$F13:$EE13)+SUMIF('reporting moussy'!$F$2:$EE$2,AJ$4,'reporting moussy'!$F13:$EE13)+SUMIF('reporting trappes'!$F$2:$EE$2,AJ$4,'reporting trappes'!$F13:$EE13)+SUMIF('SPACELOG 5 BP'!$F$2:$EE$2,AJ$4,'SPACELOG 5 BP'!$F13:$EE13)+SUMIF('SPACELOG 6 BP'!$F$2:$EE$2,AJ$4,'SPACELOG 6 BP'!$F13:$EE13)+SUMIF('SPACELOG 7 BP'!$F$2:$EE$2,AJ$4,'SPACELOG 7 BP'!$F13:$EE13)+SUMIF('SPACELOG 8 BP'!$F$2:$EE$2,AJ$4,'SPACELOG 8 BP'!$F13:$EE13)+SUMIF('SPACELOG 9 BP'!$F$2:$EE$2,AJ$4,'SPACELOG 9 BP'!$F13:$EE13)+SUMIF('SPACELOG 10 BP'!$F$2:$EE$2,AJ$4,'SPACELOG 10 BP'!$F13:$EE13)+SUMIF('SPACELOG 11 BP'!$F$2:$EE$2,AJ$4,'SPACELOG 11 BP'!$F13:$EE13)+SUMIF('SPACELOG 12 BP'!$F$2:$EE$2,AJ$4,'SPACELOG 12 BP'!$F13:$EE13)</f>
        <v>0</v>
      </c>
      <c r="AK13" s="33">
        <f>SUMIF('reporting montigny'!$F$2:$EE$2,AK$4,'reporting montigny'!$F13:$EE13)+SUMIF('reporting boissy'!$F$2:$EE$2,AK$4,'reporting boissy'!$F13:$EE13)+SUMIF('reporting moussy'!$F$2:$EE$2,AK$4,'reporting moussy'!$F13:$EE13)+SUMIF('reporting trappes'!$F$2:$EE$2,AK$4,'reporting trappes'!$F13:$EE13)+SUMIF('SPACELOG 5 BP'!$F$2:$EE$2,AK$4,'SPACELOG 5 BP'!$F13:$EE13)+SUMIF('SPACELOG 6 BP'!$F$2:$EE$2,AK$4,'SPACELOG 6 BP'!$F13:$EE13)+SUMIF('SPACELOG 7 BP'!$F$2:$EE$2,AK$4,'SPACELOG 7 BP'!$F13:$EE13)+SUMIF('SPACELOG 8 BP'!$F$2:$EE$2,AK$4,'SPACELOG 8 BP'!$F13:$EE13)+SUMIF('SPACELOG 9 BP'!$F$2:$EE$2,AK$4,'SPACELOG 9 BP'!$F13:$EE13)+SUMIF('SPACELOG 10 BP'!$F$2:$EE$2,AK$4,'SPACELOG 10 BP'!$F13:$EE13)+SUMIF('SPACELOG 11 BP'!$F$2:$EE$2,AK$4,'SPACELOG 11 BP'!$F13:$EE13)+SUMIF('SPACELOG 12 BP'!$F$2:$EE$2,AK$4,'SPACELOG 12 BP'!$F13:$EE13)</f>
        <v>0</v>
      </c>
      <c r="AL13" s="33">
        <f>SUMIF('reporting montigny'!$F$2:$EE$2,AL$4,'reporting montigny'!$F13:$EE13)+SUMIF('reporting boissy'!$F$2:$EE$2,AL$4,'reporting boissy'!$F13:$EE13)+SUMIF('reporting moussy'!$F$2:$EE$2,AL$4,'reporting moussy'!$F13:$EE13)+SUMIF('reporting trappes'!$F$2:$EE$2,AL$4,'reporting trappes'!$F13:$EE13)+SUMIF('SPACELOG 5 BP'!$F$2:$EE$2,AL$4,'SPACELOG 5 BP'!$F13:$EE13)+SUMIF('SPACELOG 6 BP'!$F$2:$EE$2,AL$4,'SPACELOG 6 BP'!$F13:$EE13)+SUMIF('SPACELOG 7 BP'!$F$2:$EE$2,AL$4,'SPACELOG 7 BP'!$F13:$EE13)+SUMIF('SPACELOG 8 BP'!$F$2:$EE$2,AL$4,'SPACELOG 8 BP'!$F13:$EE13)+SUMIF('SPACELOG 9 BP'!$F$2:$EE$2,AL$4,'SPACELOG 9 BP'!$F13:$EE13)+SUMIF('SPACELOG 10 BP'!$F$2:$EE$2,AL$4,'SPACELOG 10 BP'!$F13:$EE13)+SUMIF('SPACELOG 11 BP'!$F$2:$EE$2,AL$4,'SPACELOG 11 BP'!$F13:$EE13)+SUMIF('SPACELOG 12 BP'!$F$2:$EE$2,AL$4,'SPACELOG 12 BP'!$F13:$EE13)</f>
        <v>0</v>
      </c>
      <c r="AM13" s="33">
        <f>SUMIF('reporting montigny'!$F$2:$EE$2,AM$4,'reporting montigny'!$F13:$EE13)+SUMIF('reporting boissy'!$F$2:$EE$2,AM$4,'reporting boissy'!$F13:$EE13)+SUMIF('reporting moussy'!$F$2:$EE$2,AM$4,'reporting moussy'!$F13:$EE13)+SUMIF('reporting trappes'!$F$2:$EE$2,AM$4,'reporting trappes'!$F13:$EE13)+SUMIF('SPACELOG 5 BP'!$F$2:$EE$2,AM$4,'SPACELOG 5 BP'!$F13:$EE13)+SUMIF('SPACELOG 6 BP'!$F$2:$EE$2,AM$4,'SPACELOG 6 BP'!$F13:$EE13)+SUMIF('SPACELOG 7 BP'!$F$2:$EE$2,AM$4,'SPACELOG 7 BP'!$F13:$EE13)+SUMIF('SPACELOG 8 BP'!$F$2:$EE$2,AM$4,'SPACELOG 8 BP'!$F13:$EE13)+SUMIF('SPACELOG 9 BP'!$F$2:$EE$2,AM$4,'SPACELOG 9 BP'!$F13:$EE13)+SUMIF('SPACELOG 10 BP'!$F$2:$EE$2,AM$4,'SPACELOG 10 BP'!$F13:$EE13)+SUMIF('SPACELOG 11 BP'!$F$2:$EE$2,AM$4,'SPACELOG 11 BP'!$F13:$EE13)+SUMIF('SPACELOG 12 BP'!$F$2:$EE$2,AM$4,'SPACELOG 12 BP'!$F13:$EE13)</f>
        <v>0</v>
      </c>
      <c r="AN13" s="33">
        <f>SUMIF('reporting montigny'!$F$2:$EE$2,AN$4,'reporting montigny'!$F13:$EE13)+SUMIF('reporting boissy'!$F$2:$EE$2,AN$4,'reporting boissy'!$F13:$EE13)+SUMIF('reporting moussy'!$F$2:$EE$2,AN$4,'reporting moussy'!$F13:$EE13)+SUMIF('reporting trappes'!$F$2:$EE$2,AN$4,'reporting trappes'!$F13:$EE13)+SUMIF('SPACELOG 5 BP'!$F$2:$EE$2,AN$4,'SPACELOG 5 BP'!$F13:$EE13)+SUMIF('SPACELOG 6 BP'!$F$2:$EE$2,AN$4,'SPACELOG 6 BP'!$F13:$EE13)+SUMIF('SPACELOG 7 BP'!$F$2:$EE$2,AN$4,'SPACELOG 7 BP'!$F13:$EE13)+SUMIF('SPACELOG 8 BP'!$F$2:$EE$2,AN$4,'SPACELOG 8 BP'!$F13:$EE13)+SUMIF('SPACELOG 9 BP'!$F$2:$EE$2,AN$4,'SPACELOG 9 BP'!$F13:$EE13)+SUMIF('SPACELOG 10 BP'!$F$2:$EE$2,AN$4,'SPACELOG 10 BP'!$F13:$EE13)+SUMIF('SPACELOG 11 BP'!$F$2:$EE$2,AN$4,'SPACELOG 11 BP'!$F13:$EE13)+SUMIF('SPACELOG 12 BP'!$F$2:$EE$2,AN$4,'SPACELOG 12 BP'!$F13:$EE13)</f>
        <v>0</v>
      </c>
      <c r="AO13" s="33">
        <f>SUMIF('reporting montigny'!$F$2:$EE$2,AO$4,'reporting montigny'!$F13:$EE13)+SUMIF('reporting boissy'!$F$2:$EE$2,AO$4,'reporting boissy'!$F13:$EE13)+SUMIF('reporting moussy'!$F$2:$EE$2,AO$4,'reporting moussy'!$F13:$EE13)+SUMIF('reporting trappes'!$F$2:$EE$2,AO$4,'reporting trappes'!$F13:$EE13)+SUMIF('SPACELOG 5 BP'!$F$2:$EE$2,AO$4,'SPACELOG 5 BP'!$F13:$EE13)+SUMIF('SPACELOG 6 BP'!$F$2:$EE$2,AO$4,'SPACELOG 6 BP'!$F13:$EE13)+SUMIF('SPACELOG 7 BP'!$F$2:$EE$2,AO$4,'SPACELOG 7 BP'!$F13:$EE13)+SUMIF('SPACELOG 8 BP'!$F$2:$EE$2,AO$4,'SPACELOG 8 BP'!$F13:$EE13)+SUMIF('SPACELOG 9 BP'!$F$2:$EE$2,AO$4,'SPACELOG 9 BP'!$F13:$EE13)+SUMIF('SPACELOG 10 BP'!$F$2:$EE$2,AO$4,'SPACELOG 10 BP'!$F13:$EE13)+SUMIF('SPACELOG 11 BP'!$F$2:$EE$2,AO$4,'SPACELOG 11 BP'!$F13:$EE13)+SUMIF('SPACELOG 12 BP'!$F$2:$EE$2,AO$4,'SPACELOG 12 BP'!$F13:$EE13)</f>
        <v>0</v>
      </c>
      <c r="AP13" s="33">
        <f>SUMIF('reporting montigny'!$F$2:$EE$2,AP$4,'reporting montigny'!$F13:$EE13)+SUMIF('reporting boissy'!$F$2:$EE$2,AP$4,'reporting boissy'!$F13:$EE13)+SUMIF('reporting moussy'!$F$2:$EE$2,AP$4,'reporting moussy'!$F13:$EE13)+SUMIF('reporting trappes'!$F$2:$EE$2,AP$4,'reporting trappes'!$F13:$EE13)+SUMIF('SPACELOG 5 BP'!$F$2:$EE$2,AP$4,'SPACELOG 5 BP'!$F13:$EE13)+SUMIF('SPACELOG 6 BP'!$F$2:$EE$2,AP$4,'SPACELOG 6 BP'!$F13:$EE13)+SUMIF('SPACELOG 7 BP'!$F$2:$EE$2,AP$4,'SPACELOG 7 BP'!$F13:$EE13)+SUMIF('SPACELOG 8 BP'!$F$2:$EE$2,AP$4,'SPACELOG 8 BP'!$F13:$EE13)+SUMIF('SPACELOG 9 BP'!$F$2:$EE$2,AP$4,'SPACELOG 9 BP'!$F13:$EE13)+SUMIF('SPACELOG 10 BP'!$F$2:$EE$2,AP$4,'SPACELOG 10 BP'!$F13:$EE13)+SUMIF('SPACELOG 11 BP'!$F$2:$EE$2,AP$4,'SPACELOG 11 BP'!$F13:$EE13)+SUMIF('SPACELOG 12 BP'!$F$2:$EE$2,AP$4,'SPACELOG 12 BP'!$F13:$EE13)</f>
        <v>0</v>
      </c>
      <c r="AQ13" s="33">
        <f>SUMIF('reporting montigny'!$F$2:$EE$2,AQ$4,'reporting montigny'!$F13:$EE13)+SUMIF('reporting boissy'!$F$2:$EE$2,AQ$4,'reporting boissy'!$F13:$EE13)+SUMIF('reporting moussy'!$F$2:$EE$2,AQ$4,'reporting moussy'!$F13:$EE13)+SUMIF('reporting trappes'!$F$2:$EE$2,AQ$4,'reporting trappes'!$F13:$EE13)+SUMIF('SPACELOG 5 BP'!$F$2:$EE$2,AQ$4,'SPACELOG 5 BP'!$F13:$EE13)+SUMIF('SPACELOG 6 BP'!$F$2:$EE$2,AQ$4,'SPACELOG 6 BP'!$F13:$EE13)+SUMIF('SPACELOG 7 BP'!$F$2:$EE$2,AQ$4,'SPACELOG 7 BP'!$F13:$EE13)+SUMIF('SPACELOG 8 BP'!$F$2:$EE$2,AQ$4,'SPACELOG 8 BP'!$F13:$EE13)+SUMIF('SPACELOG 9 BP'!$F$2:$EE$2,AQ$4,'SPACELOG 9 BP'!$F13:$EE13)+SUMIF('SPACELOG 10 BP'!$F$2:$EE$2,AQ$4,'SPACELOG 10 BP'!$F13:$EE13)+SUMIF('SPACELOG 11 BP'!$F$2:$EE$2,AQ$4,'SPACELOG 11 BP'!$F13:$EE13)+SUMIF('SPACELOG 12 BP'!$F$2:$EE$2,AQ$4,'SPACELOG 12 BP'!$F13:$EE13)</f>
        <v>0</v>
      </c>
      <c r="AR13" s="393">
        <f t="shared" si="116"/>
        <v>0</v>
      </c>
      <c r="AS13" s="33">
        <f>SUMIF('reporting montigny'!$F$2:$EE$2,AS$4,'reporting montigny'!$F13:$EE13)+SUMIF('reporting boissy'!$F$2:$EE$2,AS$4,'reporting boissy'!$F13:$EE13)+SUMIF('reporting moussy'!$F$2:$EE$2,AS$4,'reporting moussy'!$F13:$EE13)+SUMIF('reporting trappes'!$F$2:$EE$2,AS$4,'reporting trappes'!$F13:$EE13)+SUMIF('SPACELOG 5 BP'!$F$2:$EE$2,AS$4,'SPACELOG 5 BP'!$F13:$EE13)+SUMIF('SPACELOG 6 BP'!$F$2:$EE$2,AS$4,'SPACELOG 6 BP'!$F13:$EE13)+SUMIF('SPACELOG 7 BP'!$F$2:$EE$2,AS$4,'SPACELOG 7 BP'!$F13:$EE13)+SUMIF('SPACELOG 8 BP'!$F$2:$EE$2,AS$4,'SPACELOG 8 BP'!$F13:$EE13)+SUMIF('SPACELOG 9 BP'!$F$2:$EE$2,AS$4,'SPACELOG 9 BP'!$F13:$EE13)+SUMIF('SPACELOG 10 BP'!$F$2:$EE$2,AS$4,'SPACELOG 10 BP'!$F13:$EE13)+SUMIF('SPACELOG 11 BP'!$F$2:$EE$2,AS$4,'SPACELOG 11 BP'!$F13:$EE13)+SUMIF('SPACELOG 12 BP'!$F$2:$EE$2,AS$4,'SPACELOG 12 BP'!$F13:$EE13)</f>
        <v>0</v>
      </c>
      <c r="AT13" s="33">
        <f>SUMIF('reporting montigny'!$F$2:$EE$2,AT$4,'reporting montigny'!$F13:$EE13)+SUMIF('reporting boissy'!$F$2:$EE$2,AT$4,'reporting boissy'!$F13:$EE13)+SUMIF('reporting moussy'!$F$2:$EE$2,AT$4,'reporting moussy'!$F13:$EE13)+SUMIF('reporting trappes'!$F$2:$EE$2,AT$4,'reporting trappes'!$F13:$EE13)+SUMIF('SPACELOG 5 BP'!$F$2:$EE$2,AT$4,'SPACELOG 5 BP'!$F13:$EE13)+SUMIF('SPACELOG 6 BP'!$F$2:$EE$2,AT$4,'SPACELOG 6 BP'!$F13:$EE13)+SUMIF('SPACELOG 7 BP'!$F$2:$EE$2,AT$4,'SPACELOG 7 BP'!$F13:$EE13)+SUMIF('SPACELOG 8 BP'!$F$2:$EE$2,AT$4,'SPACELOG 8 BP'!$F13:$EE13)+SUMIF('SPACELOG 9 BP'!$F$2:$EE$2,AT$4,'SPACELOG 9 BP'!$F13:$EE13)+SUMIF('SPACELOG 10 BP'!$F$2:$EE$2,AT$4,'SPACELOG 10 BP'!$F13:$EE13)+SUMIF('SPACELOG 11 BP'!$F$2:$EE$2,AT$4,'SPACELOG 11 BP'!$F13:$EE13)+SUMIF('SPACELOG 12 BP'!$F$2:$EE$2,AT$4,'SPACELOG 12 BP'!$F13:$EE13)</f>
        <v>0</v>
      </c>
      <c r="AU13" s="33">
        <f>SUMIF('reporting montigny'!$F$2:$EE$2,AU$4,'reporting montigny'!$F13:$EE13)+SUMIF('reporting boissy'!$F$2:$EE$2,AU$4,'reporting boissy'!$F13:$EE13)+SUMIF('reporting moussy'!$F$2:$EE$2,AU$4,'reporting moussy'!$F13:$EE13)+SUMIF('reporting trappes'!$F$2:$EE$2,AU$4,'reporting trappes'!$F13:$EE13)+SUMIF('SPACELOG 5 BP'!$F$2:$EE$2,AU$4,'SPACELOG 5 BP'!$F13:$EE13)+SUMIF('SPACELOG 6 BP'!$F$2:$EE$2,AU$4,'SPACELOG 6 BP'!$F13:$EE13)+SUMIF('SPACELOG 7 BP'!$F$2:$EE$2,AU$4,'SPACELOG 7 BP'!$F13:$EE13)+SUMIF('SPACELOG 8 BP'!$F$2:$EE$2,AU$4,'SPACELOG 8 BP'!$F13:$EE13)+SUMIF('SPACELOG 9 BP'!$F$2:$EE$2,AU$4,'SPACELOG 9 BP'!$F13:$EE13)+SUMIF('SPACELOG 10 BP'!$F$2:$EE$2,AU$4,'SPACELOG 10 BP'!$F13:$EE13)+SUMIF('SPACELOG 11 BP'!$F$2:$EE$2,AU$4,'SPACELOG 11 BP'!$F13:$EE13)+SUMIF('SPACELOG 12 BP'!$F$2:$EE$2,AU$4,'SPACELOG 12 BP'!$F13:$EE13)</f>
        <v>0</v>
      </c>
      <c r="AV13" s="33">
        <f>SUMIF('reporting montigny'!$F$2:$EE$2,AV$4,'reporting montigny'!$F13:$EE13)+SUMIF('reporting boissy'!$F$2:$EE$2,AV$4,'reporting boissy'!$F13:$EE13)+SUMIF('reporting moussy'!$F$2:$EE$2,AV$4,'reporting moussy'!$F13:$EE13)+SUMIF('reporting trappes'!$F$2:$EE$2,AV$4,'reporting trappes'!$F13:$EE13)+SUMIF('SPACELOG 5 BP'!$F$2:$EE$2,AV$4,'SPACELOG 5 BP'!$F13:$EE13)+SUMIF('SPACELOG 6 BP'!$F$2:$EE$2,AV$4,'SPACELOG 6 BP'!$F13:$EE13)+SUMIF('SPACELOG 7 BP'!$F$2:$EE$2,AV$4,'SPACELOG 7 BP'!$F13:$EE13)+SUMIF('SPACELOG 8 BP'!$F$2:$EE$2,AV$4,'SPACELOG 8 BP'!$F13:$EE13)+SUMIF('SPACELOG 9 BP'!$F$2:$EE$2,AV$4,'SPACELOG 9 BP'!$F13:$EE13)+SUMIF('SPACELOG 10 BP'!$F$2:$EE$2,AV$4,'SPACELOG 10 BP'!$F13:$EE13)+SUMIF('SPACELOG 11 BP'!$F$2:$EE$2,AV$4,'SPACELOG 11 BP'!$F13:$EE13)+SUMIF('SPACELOG 12 BP'!$F$2:$EE$2,AV$4,'SPACELOG 12 BP'!$F13:$EE13)</f>
        <v>0</v>
      </c>
      <c r="AW13" s="33">
        <f>SUMIF('reporting montigny'!$F$2:$EE$2,AW$4,'reporting montigny'!$F13:$EE13)+SUMIF('reporting boissy'!$F$2:$EE$2,AW$4,'reporting boissy'!$F13:$EE13)+SUMIF('reporting moussy'!$F$2:$EE$2,AW$4,'reporting moussy'!$F13:$EE13)+SUMIF('reporting trappes'!$F$2:$EE$2,AW$4,'reporting trappes'!$F13:$EE13)+SUMIF('SPACELOG 5 BP'!$F$2:$EE$2,AW$4,'SPACELOG 5 BP'!$F13:$EE13)+SUMIF('SPACELOG 6 BP'!$F$2:$EE$2,AW$4,'SPACELOG 6 BP'!$F13:$EE13)+SUMIF('SPACELOG 7 BP'!$F$2:$EE$2,AW$4,'SPACELOG 7 BP'!$F13:$EE13)+SUMIF('SPACELOG 8 BP'!$F$2:$EE$2,AW$4,'SPACELOG 8 BP'!$F13:$EE13)+SUMIF('SPACELOG 9 BP'!$F$2:$EE$2,AW$4,'SPACELOG 9 BP'!$F13:$EE13)+SUMIF('SPACELOG 10 BP'!$F$2:$EE$2,AW$4,'SPACELOG 10 BP'!$F13:$EE13)+SUMIF('SPACELOG 11 BP'!$F$2:$EE$2,AW$4,'SPACELOG 11 BP'!$F13:$EE13)+SUMIF('SPACELOG 12 BP'!$F$2:$EE$2,AW$4,'SPACELOG 12 BP'!$F13:$EE13)</f>
        <v>0</v>
      </c>
      <c r="AX13" s="33">
        <f>SUMIF('reporting montigny'!$F$2:$EE$2,AX$4,'reporting montigny'!$F13:$EE13)+SUMIF('reporting boissy'!$F$2:$EE$2,AX$4,'reporting boissy'!$F13:$EE13)+SUMIF('reporting moussy'!$F$2:$EE$2,AX$4,'reporting moussy'!$F13:$EE13)+SUMIF('reporting trappes'!$F$2:$EE$2,AX$4,'reporting trappes'!$F13:$EE13)+SUMIF('SPACELOG 5 BP'!$F$2:$EE$2,AX$4,'SPACELOG 5 BP'!$F13:$EE13)+SUMIF('SPACELOG 6 BP'!$F$2:$EE$2,AX$4,'SPACELOG 6 BP'!$F13:$EE13)+SUMIF('SPACELOG 7 BP'!$F$2:$EE$2,AX$4,'SPACELOG 7 BP'!$F13:$EE13)+SUMIF('SPACELOG 8 BP'!$F$2:$EE$2,AX$4,'SPACELOG 8 BP'!$F13:$EE13)+SUMIF('SPACELOG 9 BP'!$F$2:$EE$2,AX$4,'SPACELOG 9 BP'!$F13:$EE13)+SUMIF('SPACELOG 10 BP'!$F$2:$EE$2,AX$4,'SPACELOG 10 BP'!$F13:$EE13)+SUMIF('SPACELOG 11 BP'!$F$2:$EE$2,AX$4,'SPACELOG 11 BP'!$F13:$EE13)+SUMIF('SPACELOG 12 BP'!$F$2:$EE$2,AX$4,'SPACELOG 12 BP'!$F13:$EE13)</f>
        <v>0</v>
      </c>
      <c r="AY13" s="33">
        <f>SUMIF('reporting montigny'!$F$2:$EE$2,AY$4,'reporting montigny'!$F13:$EE13)+SUMIF('reporting boissy'!$F$2:$EE$2,AY$4,'reporting boissy'!$F13:$EE13)+SUMIF('reporting moussy'!$F$2:$EE$2,AY$4,'reporting moussy'!$F13:$EE13)+SUMIF('reporting trappes'!$F$2:$EE$2,AY$4,'reporting trappes'!$F13:$EE13)+SUMIF('SPACELOG 5 BP'!$F$2:$EE$2,AY$4,'SPACELOG 5 BP'!$F13:$EE13)+SUMIF('SPACELOG 6 BP'!$F$2:$EE$2,AY$4,'SPACELOG 6 BP'!$F13:$EE13)+SUMIF('SPACELOG 7 BP'!$F$2:$EE$2,AY$4,'SPACELOG 7 BP'!$F13:$EE13)+SUMIF('SPACELOG 8 BP'!$F$2:$EE$2,AY$4,'SPACELOG 8 BP'!$F13:$EE13)+SUMIF('SPACELOG 9 BP'!$F$2:$EE$2,AY$4,'SPACELOG 9 BP'!$F13:$EE13)+SUMIF('SPACELOG 10 BP'!$F$2:$EE$2,AY$4,'SPACELOG 10 BP'!$F13:$EE13)+SUMIF('SPACELOG 11 BP'!$F$2:$EE$2,AY$4,'SPACELOG 11 BP'!$F13:$EE13)+SUMIF('SPACELOG 12 BP'!$F$2:$EE$2,AY$4,'SPACELOG 12 BP'!$F13:$EE13)</f>
        <v>0</v>
      </c>
      <c r="AZ13" s="33">
        <f>SUMIF('reporting montigny'!$F$2:$EE$2,AZ$4,'reporting montigny'!$F13:$EE13)+SUMIF('reporting boissy'!$F$2:$EE$2,AZ$4,'reporting boissy'!$F13:$EE13)+SUMIF('reporting moussy'!$F$2:$EE$2,AZ$4,'reporting moussy'!$F13:$EE13)+SUMIF('reporting trappes'!$F$2:$EE$2,AZ$4,'reporting trappes'!$F13:$EE13)+SUMIF('SPACELOG 5 BP'!$F$2:$EE$2,AZ$4,'SPACELOG 5 BP'!$F13:$EE13)+SUMIF('SPACELOG 6 BP'!$F$2:$EE$2,AZ$4,'SPACELOG 6 BP'!$F13:$EE13)+SUMIF('SPACELOG 7 BP'!$F$2:$EE$2,AZ$4,'SPACELOG 7 BP'!$F13:$EE13)+SUMIF('SPACELOG 8 BP'!$F$2:$EE$2,AZ$4,'SPACELOG 8 BP'!$F13:$EE13)+SUMIF('SPACELOG 9 BP'!$F$2:$EE$2,AZ$4,'SPACELOG 9 BP'!$F13:$EE13)+SUMIF('SPACELOG 10 BP'!$F$2:$EE$2,AZ$4,'SPACELOG 10 BP'!$F13:$EE13)+SUMIF('SPACELOG 11 BP'!$F$2:$EE$2,AZ$4,'SPACELOG 11 BP'!$F13:$EE13)+SUMIF('SPACELOG 12 BP'!$F$2:$EE$2,AZ$4,'SPACELOG 12 BP'!$F13:$EE13)</f>
        <v>0</v>
      </c>
      <c r="BA13" s="33">
        <f>SUMIF('reporting montigny'!$F$2:$EE$2,BA$4,'reporting montigny'!$F13:$EE13)+SUMIF('reporting boissy'!$F$2:$EE$2,BA$4,'reporting boissy'!$F13:$EE13)+SUMIF('reporting moussy'!$F$2:$EE$2,BA$4,'reporting moussy'!$F13:$EE13)+SUMIF('reporting trappes'!$F$2:$EE$2,BA$4,'reporting trappes'!$F13:$EE13)+SUMIF('SPACELOG 5 BP'!$F$2:$EE$2,BA$4,'SPACELOG 5 BP'!$F13:$EE13)+SUMIF('SPACELOG 6 BP'!$F$2:$EE$2,BA$4,'SPACELOG 6 BP'!$F13:$EE13)+SUMIF('SPACELOG 7 BP'!$F$2:$EE$2,BA$4,'SPACELOG 7 BP'!$F13:$EE13)+SUMIF('SPACELOG 8 BP'!$F$2:$EE$2,BA$4,'SPACELOG 8 BP'!$F13:$EE13)+SUMIF('SPACELOG 9 BP'!$F$2:$EE$2,BA$4,'SPACELOG 9 BP'!$F13:$EE13)+SUMIF('SPACELOG 10 BP'!$F$2:$EE$2,BA$4,'SPACELOG 10 BP'!$F13:$EE13)+SUMIF('SPACELOG 11 BP'!$F$2:$EE$2,BA$4,'SPACELOG 11 BP'!$F13:$EE13)+SUMIF('SPACELOG 12 BP'!$F$2:$EE$2,BA$4,'SPACELOG 12 BP'!$F13:$EE13)</f>
        <v>0</v>
      </c>
      <c r="BB13" s="33">
        <f>SUMIF('reporting montigny'!$F$2:$EE$2,BB$4,'reporting montigny'!$F13:$EE13)+SUMIF('reporting boissy'!$F$2:$EE$2,BB$4,'reporting boissy'!$F13:$EE13)+SUMIF('reporting moussy'!$F$2:$EE$2,BB$4,'reporting moussy'!$F13:$EE13)+SUMIF('reporting trappes'!$F$2:$EE$2,BB$4,'reporting trappes'!$F13:$EE13)+SUMIF('SPACELOG 5 BP'!$F$2:$EE$2,BB$4,'SPACELOG 5 BP'!$F13:$EE13)+SUMIF('SPACELOG 6 BP'!$F$2:$EE$2,BB$4,'SPACELOG 6 BP'!$F13:$EE13)+SUMIF('SPACELOG 7 BP'!$F$2:$EE$2,BB$4,'SPACELOG 7 BP'!$F13:$EE13)+SUMIF('SPACELOG 8 BP'!$F$2:$EE$2,BB$4,'SPACELOG 8 BP'!$F13:$EE13)+SUMIF('SPACELOG 9 BP'!$F$2:$EE$2,BB$4,'SPACELOG 9 BP'!$F13:$EE13)+SUMIF('SPACELOG 10 BP'!$F$2:$EE$2,BB$4,'SPACELOG 10 BP'!$F13:$EE13)+SUMIF('SPACELOG 11 BP'!$F$2:$EE$2,BB$4,'SPACELOG 11 BP'!$F13:$EE13)+SUMIF('SPACELOG 12 BP'!$F$2:$EE$2,BB$4,'SPACELOG 12 BP'!$F13:$EE13)</f>
        <v>0</v>
      </c>
      <c r="BC13" s="33">
        <f>SUMIF('reporting montigny'!$F$2:$EE$2,BC$4,'reporting montigny'!$F13:$EE13)+SUMIF('reporting boissy'!$F$2:$EE$2,BC$4,'reporting boissy'!$F13:$EE13)+SUMIF('reporting moussy'!$F$2:$EE$2,BC$4,'reporting moussy'!$F13:$EE13)+SUMIF('reporting trappes'!$F$2:$EE$2,BC$4,'reporting trappes'!$F13:$EE13)+SUMIF('SPACELOG 5 BP'!$F$2:$EE$2,BC$4,'SPACELOG 5 BP'!$F13:$EE13)+SUMIF('SPACELOG 6 BP'!$F$2:$EE$2,BC$4,'SPACELOG 6 BP'!$F13:$EE13)+SUMIF('SPACELOG 7 BP'!$F$2:$EE$2,BC$4,'SPACELOG 7 BP'!$F13:$EE13)+SUMIF('SPACELOG 8 BP'!$F$2:$EE$2,BC$4,'SPACELOG 8 BP'!$F13:$EE13)+SUMIF('SPACELOG 9 BP'!$F$2:$EE$2,BC$4,'SPACELOG 9 BP'!$F13:$EE13)+SUMIF('SPACELOG 10 BP'!$F$2:$EE$2,BC$4,'SPACELOG 10 BP'!$F13:$EE13)+SUMIF('SPACELOG 11 BP'!$F$2:$EE$2,BC$4,'SPACELOG 11 BP'!$F13:$EE13)+SUMIF('SPACELOG 12 BP'!$F$2:$EE$2,BC$4,'SPACELOG 12 BP'!$F13:$EE13)</f>
        <v>0</v>
      </c>
      <c r="BD13" s="33">
        <f>SUMIF('reporting montigny'!$F$2:$EE$2,BD$4,'reporting montigny'!$F13:$EE13)+SUMIF('reporting boissy'!$F$2:$EE$2,BD$4,'reporting boissy'!$F13:$EE13)+SUMIF('reporting moussy'!$F$2:$EE$2,BD$4,'reporting moussy'!$F13:$EE13)+SUMIF('reporting trappes'!$F$2:$EE$2,BD$4,'reporting trappes'!$F13:$EE13)+SUMIF('SPACELOG 5 BP'!$F$2:$EE$2,BD$4,'SPACELOG 5 BP'!$F13:$EE13)+SUMIF('SPACELOG 6 BP'!$F$2:$EE$2,BD$4,'SPACELOG 6 BP'!$F13:$EE13)+SUMIF('SPACELOG 7 BP'!$F$2:$EE$2,BD$4,'SPACELOG 7 BP'!$F13:$EE13)+SUMIF('SPACELOG 8 BP'!$F$2:$EE$2,BD$4,'SPACELOG 8 BP'!$F13:$EE13)+SUMIF('SPACELOG 9 BP'!$F$2:$EE$2,BD$4,'SPACELOG 9 BP'!$F13:$EE13)+SUMIF('SPACELOG 10 BP'!$F$2:$EE$2,BD$4,'SPACELOG 10 BP'!$F13:$EE13)+SUMIF('SPACELOG 11 BP'!$F$2:$EE$2,BD$4,'SPACELOG 11 BP'!$F13:$EE13)+SUMIF('SPACELOG 12 BP'!$F$2:$EE$2,BD$4,'SPACELOG 12 BP'!$F13:$EE13)</f>
        <v>0</v>
      </c>
      <c r="BE13" s="393">
        <f t="shared" si="117"/>
        <v>0</v>
      </c>
      <c r="BF13" s="33">
        <f>SUMIF('reporting montigny'!$F$2:$EE$2,BF$4,'reporting montigny'!$F13:$EE13)+SUMIF('reporting boissy'!$F$2:$EE$2,BF$4,'reporting boissy'!$F13:$EE13)+SUMIF('reporting moussy'!$F$2:$EE$2,BF$4,'reporting moussy'!$F13:$EE13)+SUMIF('reporting trappes'!$F$2:$EE$2,BF$4,'reporting trappes'!$F13:$EE13)+SUMIF('SPACELOG 5 BP'!$F$2:$EE$2,BF$4,'SPACELOG 5 BP'!$F13:$EE13)+SUMIF('SPACELOG 6 BP'!$F$2:$EE$2,BF$4,'SPACELOG 6 BP'!$F13:$EE13)+SUMIF('SPACELOG 7 BP'!$F$2:$EE$2,BF$4,'SPACELOG 7 BP'!$F13:$EE13)+SUMIF('SPACELOG 8 BP'!$F$2:$EE$2,BF$4,'SPACELOG 8 BP'!$F13:$EE13)+SUMIF('SPACELOG 9 BP'!$F$2:$EE$2,BF$4,'SPACELOG 9 BP'!$F13:$EE13)+SUMIF('SPACELOG 10 BP'!$F$2:$EE$2,BF$4,'SPACELOG 10 BP'!$F13:$EE13)+SUMIF('SPACELOG 11 BP'!$F$2:$EE$2,BF$4,'SPACELOG 11 BP'!$F13:$EE13)+SUMIF('SPACELOG 12 BP'!$F$2:$EE$2,BF$4,'SPACELOG 12 BP'!$F13:$EE13)</f>
        <v>0</v>
      </c>
      <c r="BG13" s="33">
        <f>SUMIF('reporting montigny'!$F$2:$EE$2,BG$4,'reporting montigny'!$F13:$EE13)+SUMIF('reporting boissy'!$F$2:$EE$2,BG$4,'reporting boissy'!$F13:$EE13)+SUMIF('reporting moussy'!$F$2:$EE$2,BG$4,'reporting moussy'!$F13:$EE13)+SUMIF('reporting trappes'!$F$2:$EE$2,BG$4,'reporting trappes'!$F13:$EE13)+SUMIF('SPACELOG 5 BP'!$F$2:$EE$2,BG$4,'SPACELOG 5 BP'!$F13:$EE13)+SUMIF('SPACELOG 6 BP'!$F$2:$EE$2,BG$4,'SPACELOG 6 BP'!$F13:$EE13)+SUMIF('SPACELOG 7 BP'!$F$2:$EE$2,BG$4,'SPACELOG 7 BP'!$F13:$EE13)+SUMIF('SPACELOG 8 BP'!$F$2:$EE$2,BG$4,'SPACELOG 8 BP'!$F13:$EE13)+SUMIF('SPACELOG 9 BP'!$F$2:$EE$2,BG$4,'SPACELOG 9 BP'!$F13:$EE13)+SUMIF('SPACELOG 10 BP'!$F$2:$EE$2,BG$4,'SPACELOG 10 BP'!$F13:$EE13)+SUMIF('SPACELOG 11 BP'!$F$2:$EE$2,BG$4,'SPACELOG 11 BP'!$F13:$EE13)+SUMIF('SPACELOG 12 BP'!$F$2:$EE$2,BG$4,'SPACELOG 12 BP'!$F13:$EE13)</f>
        <v>0</v>
      </c>
      <c r="BH13" s="33">
        <f>SUMIF('reporting montigny'!$F$2:$EE$2,BH$4,'reporting montigny'!$F13:$EE13)+SUMIF('reporting boissy'!$F$2:$EE$2,BH$4,'reporting boissy'!$F13:$EE13)+SUMIF('reporting moussy'!$F$2:$EE$2,BH$4,'reporting moussy'!$F13:$EE13)+SUMIF('reporting trappes'!$F$2:$EE$2,BH$4,'reporting trappes'!$F13:$EE13)+SUMIF('SPACELOG 5 BP'!$F$2:$EE$2,BH$4,'SPACELOG 5 BP'!$F13:$EE13)+SUMIF('SPACELOG 6 BP'!$F$2:$EE$2,BH$4,'SPACELOG 6 BP'!$F13:$EE13)+SUMIF('SPACELOG 7 BP'!$F$2:$EE$2,BH$4,'SPACELOG 7 BP'!$F13:$EE13)+SUMIF('SPACELOG 8 BP'!$F$2:$EE$2,BH$4,'SPACELOG 8 BP'!$F13:$EE13)+SUMIF('SPACELOG 9 BP'!$F$2:$EE$2,BH$4,'SPACELOG 9 BP'!$F13:$EE13)+SUMIF('SPACELOG 10 BP'!$F$2:$EE$2,BH$4,'SPACELOG 10 BP'!$F13:$EE13)+SUMIF('SPACELOG 11 BP'!$F$2:$EE$2,BH$4,'SPACELOG 11 BP'!$F13:$EE13)+SUMIF('SPACELOG 12 BP'!$F$2:$EE$2,BH$4,'SPACELOG 12 BP'!$F13:$EE13)</f>
        <v>0</v>
      </c>
      <c r="BI13" s="33">
        <f>SUMIF('reporting montigny'!$F$2:$EE$2,BI$4,'reporting montigny'!$F13:$EE13)+SUMIF('reporting boissy'!$F$2:$EE$2,BI$4,'reporting boissy'!$F13:$EE13)+SUMIF('reporting moussy'!$F$2:$EE$2,BI$4,'reporting moussy'!$F13:$EE13)+SUMIF('reporting trappes'!$F$2:$EE$2,BI$4,'reporting trappes'!$F13:$EE13)+SUMIF('SPACELOG 5 BP'!$F$2:$EE$2,BI$4,'SPACELOG 5 BP'!$F13:$EE13)+SUMIF('SPACELOG 6 BP'!$F$2:$EE$2,BI$4,'SPACELOG 6 BP'!$F13:$EE13)+SUMIF('SPACELOG 7 BP'!$F$2:$EE$2,BI$4,'SPACELOG 7 BP'!$F13:$EE13)+SUMIF('SPACELOG 8 BP'!$F$2:$EE$2,BI$4,'SPACELOG 8 BP'!$F13:$EE13)+SUMIF('SPACELOG 9 BP'!$F$2:$EE$2,BI$4,'SPACELOG 9 BP'!$F13:$EE13)+SUMIF('SPACELOG 10 BP'!$F$2:$EE$2,BI$4,'SPACELOG 10 BP'!$F13:$EE13)+SUMIF('SPACELOG 11 BP'!$F$2:$EE$2,BI$4,'SPACELOG 11 BP'!$F13:$EE13)+SUMIF('SPACELOG 12 BP'!$F$2:$EE$2,BI$4,'SPACELOG 12 BP'!$F13:$EE13)</f>
        <v>0</v>
      </c>
      <c r="BJ13" s="33">
        <f>SUMIF('reporting montigny'!$F$2:$EE$2,BJ$4,'reporting montigny'!$F13:$EE13)+SUMIF('reporting boissy'!$F$2:$EE$2,BJ$4,'reporting boissy'!$F13:$EE13)+SUMIF('reporting moussy'!$F$2:$EE$2,BJ$4,'reporting moussy'!$F13:$EE13)+SUMIF('reporting trappes'!$F$2:$EE$2,BJ$4,'reporting trappes'!$F13:$EE13)+SUMIF('SPACELOG 5 BP'!$F$2:$EE$2,BJ$4,'SPACELOG 5 BP'!$F13:$EE13)+SUMIF('SPACELOG 6 BP'!$F$2:$EE$2,BJ$4,'SPACELOG 6 BP'!$F13:$EE13)+SUMIF('SPACELOG 7 BP'!$F$2:$EE$2,BJ$4,'SPACELOG 7 BP'!$F13:$EE13)+SUMIF('SPACELOG 8 BP'!$F$2:$EE$2,BJ$4,'SPACELOG 8 BP'!$F13:$EE13)+SUMIF('SPACELOG 9 BP'!$F$2:$EE$2,BJ$4,'SPACELOG 9 BP'!$F13:$EE13)+SUMIF('SPACELOG 10 BP'!$F$2:$EE$2,BJ$4,'SPACELOG 10 BP'!$F13:$EE13)+SUMIF('SPACELOG 11 BP'!$F$2:$EE$2,BJ$4,'SPACELOG 11 BP'!$F13:$EE13)+SUMIF('SPACELOG 12 BP'!$F$2:$EE$2,BJ$4,'SPACELOG 12 BP'!$F13:$EE13)</f>
        <v>0</v>
      </c>
      <c r="BK13" s="33">
        <f>SUMIF('reporting montigny'!$F$2:$EE$2,BK$4,'reporting montigny'!$F13:$EE13)+SUMIF('reporting boissy'!$F$2:$EE$2,BK$4,'reporting boissy'!$F13:$EE13)+SUMIF('reporting moussy'!$F$2:$EE$2,BK$4,'reporting moussy'!$F13:$EE13)+SUMIF('reporting trappes'!$F$2:$EE$2,BK$4,'reporting trappes'!$F13:$EE13)+SUMIF('SPACELOG 5 BP'!$F$2:$EE$2,BK$4,'SPACELOG 5 BP'!$F13:$EE13)+SUMIF('SPACELOG 6 BP'!$F$2:$EE$2,BK$4,'SPACELOG 6 BP'!$F13:$EE13)+SUMIF('SPACELOG 7 BP'!$F$2:$EE$2,BK$4,'SPACELOG 7 BP'!$F13:$EE13)+SUMIF('SPACELOG 8 BP'!$F$2:$EE$2,BK$4,'SPACELOG 8 BP'!$F13:$EE13)+SUMIF('SPACELOG 9 BP'!$F$2:$EE$2,BK$4,'SPACELOG 9 BP'!$F13:$EE13)+SUMIF('SPACELOG 10 BP'!$F$2:$EE$2,BK$4,'SPACELOG 10 BP'!$F13:$EE13)+SUMIF('SPACELOG 11 BP'!$F$2:$EE$2,BK$4,'SPACELOG 11 BP'!$F13:$EE13)+SUMIF('SPACELOG 12 BP'!$F$2:$EE$2,BK$4,'SPACELOG 12 BP'!$F13:$EE13)</f>
        <v>0</v>
      </c>
      <c r="BL13" s="33">
        <f>SUMIF('reporting montigny'!$F$2:$EE$2,BL$4,'reporting montigny'!$F13:$EE13)+SUMIF('reporting boissy'!$F$2:$EE$2,BL$4,'reporting boissy'!$F13:$EE13)+SUMIF('reporting moussy'!$F$2:$EE$2,BL$4,'reporting moussy'!$F13:$EE13)+SUMIF('reporting trappes'!$F$2:$EE$2,BL$4,'reporting trappes'!$F13:$EE13)+SUMIF('SPACELOG 5 BP'!$F$2:$EE$2,BL$4,'SPACELOG 5 BP'!$F13:$EE13)+SUMIF('SPACELOG 6 BP'!$F$2:$EE$2,BL$4,'SPACELOG 6 BP'!$F13:$EE13)+SUMIF('SPACELOG 7 BP'!$F$2:$EE$2,BL$4,'SPACELOG 7 BP'!$F13:$EE13)+SUMIF('SPACELOG 8 BP'!$F$2:$EE$2,BL$4,'SPACELOG 8 BP'!$F13:$EE13)+SUMIF('SPACELOG 9 BP'!$F$2:$EE$2,BL$4,'SPACELOG 9 BP'!$F13:$EE13)+SUMIF('SPACELOG 10 BP'!$F$2:$EE$2,BL$4,'SPACELOG 10 BP'!$F13:$EE13)+SUMIF('SPACELOG 11 BP'!$F$2:$EE$2,BL$4,'SPACELOG 11 BP'!$F13:$EE13)+SUMIF('SPACELOG 12 BP'!$F$2:$EE$2,BL$4,'SPACELOG 12 BP'!$F13:$EE13)</f>
        <v>0</v>
      </c>
      <c r="BM13" s="33">
        <f>SUMIF('reporting montigny'!$F$2:$EE$2,BM$4,'reporting montigny'!$F13:$EE13)+SUMIF('reporting boissy'!$F$2:$EE$2,BM$4,'reporting boissy'!$F13:$EE13)+SUMIF('reporting moussy'!$F$2:$EE$2,BM$4,'reporting moussy'!$F13:$EE13)+SUMIF('reporting trappes'!$F$2:$EE$2,BM$4,'reporting trappes'!$F13:$EE13)+SUMIF('SPACELOG 5 BP'!$F$2:$EE$2,BM$4,'SPACELOG 5 BP'!$F13:$EE13)+SUMIF('SPACELOG 6 BP'!$F$2:$EE$2,BM$4,'SPACELOG 6 BP'!$F13:$EE13)+SUMIF('SPACELOG 7 BP'!$F$2:$EE$2,BM$4,'SPACELOG 7 BP'!$F13:$EE13)+SUMIF('SPACELOG 8 BP'!$F$2:$EE$2,BM$4,'SPACELOG 8 BP'!$F13:$EE13)+SUMIF('SPACELOG 9 BP'!$F$2:$EE$2,BM$4,'SPACELOG 9 BP'!$F13:$EE13)+SUMIF('SPACELOG 10 BP'!$F$2:$EE$2,BM$4,'SPACELOG 10 BP'!$F13:$EE13)+SUMIF('SPACELOG 11 BP'!$F$2:$EE$2,BM$4,'SPACELOG 11 BP'!$F13:$EE13)+SUMIF('SPACELOG 12 BP'!$F$2:$EE$2,BM$4,'SPACELOG 12 BP'!$F13:$EE13)</f>
        <v>0</v>
      </c>
      <c r="BN13" s="33">
        <f>SUMIF('reporting montigny'!$F$2:$EE$2,BN$4,'reporting montigny'!$F13:$EE13)+SUMIF('reporting boissy'!$F$2:$EE$2,BN$4,'reporting boissy'!$F13:$EE13)+SUMIF('reporting moussy'!$F$2:$EE$2,BN$4,'reporting moussy'!$F13:$EE13)+SUMIF('reporting trappes'!$F$2:$EE$2,BN$4,'reporting trappes'!$F13:$EE13)+SUMIF('SPACELOG 5 BP'!$F$2:$EE$2,BN$4,'SPACELOG 5 BP'!$F13:$EE13)+SUMIF('SPACELOG 6 BP'!$F$2:$EE$2,BN$4,'SPACELOG 6 BP'!$F13:$EE13)+SUMIF('SPACELOG 7 BP'!$F$2:$EE$2,BN$4,'SPACELOG 7 BP'!$F13:$EE13)+SUMIF('SPACELOG 8 BP'!$F$2:$EE$2,BN$4,'SPACELOG 8 BP'!$F13:$EE13)+SUMIF('SPACELOG 9 BP'!$F$2:$EE$2,BN$4,'SPACELOG 9 BP'!$F13:$EE13)+SUMIF('SPACELOG 10 BP'!$F$2:$EE$2,BN$4,'SPACELOG 10 BP'!$F13:$EE13)+SUMIF('SPACELOG 11 BP'!$F$2:$EE$2,BN$4,'SPACELOG 11 BP'!$F13:$EE13)+SUMIF('SPACELOG 12 BP'!$F$2:$EE$2,BN$4,'SPACELOG 12 BP'!$F13:$EE13)</f>
        <v>0</v>
      </c>
      <c r="BO13" s="33">
        <f>SUMIF('reporting montigny'!$F$2:$EE$2,BO$4,'reporting montigny'!$F13:$EE13)+SUMIF('reporting boissy'!$F$2:$EE$2,BO$4,'reporting boissy'!$F13:$EE13)+SUMIF('reporting moussy'!$F$2:$EE$2,BO$4,'reporting moussy'!$F13:$EE13)+SUMIF('reporting trappes'!$F$2:$EE$2,BO$4,'reporting trappes'!$F13:$EE13)+SUMIF('SPACELOG 5 BP'!$F$2:$EE$2,BO$4,'SPACELOG 5 BP'!$F13:$EE13)+SUMIF('SPACELOG 6 BP'!$F$2:$EE$2,BO$4,'SPACELOG 6 BP'!$F13:$EE13)+SUMIF('SPACELOG 7 BP'!$F$2:$EE$2,BO$4,'SPACELOG 7 BP'!$F13:$EE13)+SUMIF('SPACELOG 8 BP'!$F$2:$EE$2,BO$4,'SPACELOG 8 BP'!$F13:$EE13)+SUMIF('SPACELOG 9 BP'!$F$2:$EE$2,BO$4,'SPACELOG 9 BP'!$F13:$EE13)+SUMIF('SPACELOG 10 BP'!$F$2:$EE$2,BO$4,'SPACELOG 10 BP'!$F13:$EE13)+SUMIF('SPACELOG 11 BP'!$F$2:$EE$2,BO$4,'SPACELOG 11 BP'!$F13:$EE13)+SUMIF('SPACELOG 12 BP'!$F$2:$EE$2,BO$4,'SPACELOG 12 BP'!$F13:$EE13)</f>
        <v>0</v>
      </c>
      <c r="BP13" s="33">
        <f>SUMIF('reporting montigny'!$F$2:$EE$2,BP$4,'reporting montigny'!$F13:$EE13)+SUMIF('reporting boissy'!$F$2:$EE$2,BP$4,'reporting boissy'!$F13:$EE13)+SUMIF('reporting moussy'!$F$2:$EE$2,BP$4,'reporting moussy'!$F13:$EE13)+SUMIF('reporting trappes'!$F$2:$EE$2,BP$4,'reporting trappes'!$F13:$EE13)+SUMIF('SPACELOG 5 BP'!$F$2:$EE$2,BP$4,'SPACELOG 5 BP'!$F13:$EE13)+SUMIF('SPACELOG 6 BP'!$F$2:$EE$2,BP$4,'SPACELOG 6 BP'!$F13:$EE13)+SUMIF('SPACELOG 7 BP'!$F$2:$EE$2,BP$4,'SPACELOG 7 BP'!$F13:$EE13)+SUMIF('SPACELOG 8 BP'!$F$2:$EE$2,BP$4,'SPACELOG 8 BP'!$F13:$EE13)+SUMIF('SPACELOG 9 BP'!$F$2:$EE$2,BP$4,'SPACELOG 9 BP'!$F13:$EE13)+SUMIF('SPACELOG 10 BP'!$F$2:$EE$2,BP$4,'SPACELOG 10 BP'!$F13:$EE13)+SUMIF('SPACELOG 11 BP'!$F$2:$EE$2,BP$4,'SPACELOG 11 BP'!$F13:$EE13)+SUMIF('SPACELOG 12 BP'!$F$2:$EE$2,BP$4,'SPACELOG 12 BP'!$F13:$EE13)</f>
        <v>0</v>
      </c>
      <c r="BQ13" s="33">
        <f>SUMIF('reporting montigny'!$F$2:$EE$2,BQ$4,'reporting montigny'!$F13:$EE13)+SUMIF('reporting boissy'!$F$2:$EE$2,BQ$4,'reporting boissy'!$F13:$EE13)+SUMIF('reporting moussy'!$F$2:$EE$2,BQ$4,'reporting moussy'!$F13:$EE13)+SUMIF('reporting trappes'!$F$2:$EE$2,BQ$4,'reporting trappes'!$F13:$EE13)+SUMIF('SPACELOG 5 BP'!$F$2:$EE$2,BQ$4,'SPACELOG 5 BP'!$F13:$EE13)+SUMIF('SPACELOG 6 BP'!$F$2:$EE$2,BQ$4,'SPACELOG 6 BP'!$F13:$EE13)+SUMIF('SPACELOG 7 BP'!$F$2:$EE$2,BQ$4,'SPACELOG 7 BP'!$F13:$EE13)+SUMIF('SPACELOG 8 BP'!$F$2:$EE$2,BQ$4,'SPACELOG 8 BP'!$F13:$EE13)+SUMIF('SPACELOG 9 BP'!$F$2:$EE$2,BQ$4,'SPACELOG 9 BP'!$F13:$EE13)+SUMIF('SPACELOG 10 BP'!$F$2:$EE$2,BQ$4,'SPACELOG 10 BP'!$F13:$EE13)+SUMIF('SPACELOG 11 BP'!$F$2:$EE$2,BQ$4,'SPACELOG 11 BP'!$F13:$EE13)+SUMIF('SPACELOG 12 BP'!$F$2:$EE$2,BQ$4,'SPACELOG 12 BP'!$F13:$EE13)</f>
        <v>0</v>
      </c>
      <c r="BR13" s="393">
        <f t="shared" si="118"/>
        <v>0</v>
      </c>
      <c r="BS13" s="33">
        <f>SUMIF('reporting montigny'!$F$2:$EE$2,BS$4,'reporting montigny'!$F13:$EE13)+SUMIF('reporting boissy'!$F$2:$EE$2,BS$4,'reporting boissy'!$F13:$EE13)+SUMIF('reporting moussy'!$F$2:$EE$2,BS$4,'reporting moussy'!$F13:$EE13)+SUMIF('reporting trappes'!$F$2:$EE$2,BS$4,'reporting trappes'!$F13:$EE13)+SUMIF('SPACELOG 5 BP'!$F$2:$EE$2,BS$4,'SPACELOG 5 BP'!$F13:$EE13)+SUMIF('SPACELOG 6 BP'!$F$2:$EE$2,BS$4,'SPACELOG 6 BP'!$F13:$EE13)+SUMIF('SPACELOG 7 BP'!$F$2:$EE$2,BS$4,'SPACELOG 7 BP'!$F13:$EE13)+SUMIF('SPACELOG 8 BP'!$F$2:$EE$2,BS$4,'SPACELOG 8 BP'!$F13:$EE13)+SUMIF('SPACELOG 9 BP'!$F$2:$EE$2,BS$4,'SPACELOG 9 BP'!$F13:$EE13)+SUMIF('SPACELOG 10 BP'!$F$2:$EE$2,BS$4,'SPACELOG 10 BP'!$F13:$EE13)+SUMIF('SPACELOG 11 BP'!$F$2:$EE$2,BS$4,'SPACELOG 11 BP'!$F13:$EE13)+SUMIF('SPACELOG 12 BP'!$F$2:$EE$2,BS$4,'SPACELOG 12 BP'!$F13:$EE13)</f>
        <v>0</v>
      </c>
      <c r="BT13" s="33">
        <f>SUMIF('reporting montigny'!$F$2:$EE$2,BT$4,'reporting montigny'!$F13:$EE13)+SUMIF('reporting boissy'!$F$2:$EE$2,BT$4,'reporting boissy'!$F13:$EE13)+SUMIF('reporting moussy'!$F$2:$EE$2,BT$4,'reporting moussy'!$F13:$EE13)+SUMIF('reporting trappes'!$F$2:$EE$2,BT$4,'reporting trappes'!$F13:$EE13)+SUMIF('SPACELOG 5 BP'!$F$2:$EE$2,BT$4,'SPACELOG 5 BP'!$F13:$EE13)+SUMIF('SPACELOG 6 BP'!$F$2:$EE$2,BT$4,'SPACELOG 6 BP'!$F13:$EE13)+SUMIF('SPACELOG 7 BP'!$F$2:$EE$2,BT$4,'SPACELOG 7 BP'!$F13:$EE13)+SUMIF('SPACELOG 8 BP'!$F$2:$EE$2,BT$4,'SPACELOG 8 BP'!$F13:$EE13)+SUMIF('SPACELOG 9 BP'!$F$2:$EE$2,BT$4,'SPACELOG 9 BP'!$F13:$EE13)+SUMIF('SPACELOG 10 BP'!$F$2:$EE$2,BT$4,'SPACELOG 10 BP'!$F13:$EE13)+SUMIF('SPACELOG 11 BP'!$F$2:$EE$2,BT$4,'SPACELOG 11 BP'!$F13:$EE13)+SUMIF('SPACELOG 12 BP'!$F$2:$EE$2,BT$4,'SPACELOG 12 BP'!$F13:$EE13)</f>
        <v>0</v>
      </c>
      <c r="BU13" s="33">
        <f>SUMIF('reporting montigny'!$F$2:$EE$2,BU$4,'reporting montigny'!$F13:$EE13)+SUMIF('reporting boissy'!$F$2:$EE$2,BU$4,'reporting boissy'!$F13:$EE13)+SUMIF('reporting moussy'!$F$2:$EE$2,BU$4,'reporting moussy'!$F13:$EE13)+SUMIF('reporting trappes'!$F$2:$EE$2,BU$4,'reporting trappes'!$F13:$EE13)+SUMIF('SPACELOG 5 BP'!$F$2:$EE$2,BU$4,'SPACELOG 5 BP'!$F13:$EE13)+SUMIF('SPACELOG 6 BP'!$F$2:$EE$2,BU$4,'SPACELOG 6 BP'!$F13:$EE13)+SUMIF('SPACELOG 7 BP'!$F$2:$EE$2,BU$4,'SPACELOG 7 BP'!$F13:$EE13)+SUMIF('SPACELOG 8 BP'!$F$2:$EE$2,BU$4,'SPACELOG 8 BP'!$F13:$EE13)+SUMIF('SPACELOG 9 BP'!$F$2:$EE$2,BU$4,'SPACELOG 9 BP'!$F13:$EE13)+SUMIF('SPACELOG 10 BP'!$F$2:$EE$2,BU$4,'SPACELOG 10 BP'!$F13:$EE13)+SUMIF('SPACELOG 11 BP'!$F$2:$EE$2,BU$4,'SPACELOG 11 BP'!$F13:$EE13)+SUMIF('SPACELOG 12 BP'!$F$2:$EE$2,BU$4,'SPACELOG 12 BP'!$F13:$EE13)</f>
        <v>0</v>
      </c>
      <c r="BV13" s="33">
        <f>SUMIF('reporting montigny'!$F$2:$EE$2,BV$4,'reporting montigny'!$F13:$EE13)+SUMIF('reporting boissy'!$F$2:$EE$2,BV$4,'reporting boissy'!$F13:$EE13)+SUMIF('reporting moussy'!$F$2:$EE$2,BV$4,'reporting moussy'!$F13:$EE13)+SUMIF('reporting trappes'!$F$2:$EE$2,BV$4,'reporting trappes'!$F13:$EE13)+SUMIF('SPACELOG 5 BP'!$F$2:$EE$2,BV$4,'SPACELOG 5 BP'!$F13:$EE13)+SUMIF('SPACELOG 6 BP'!$F$2:$EE$2,BV$4,'SPACELOG 6 BP'!$F13:$EE13)+SUMIF('SPACELOG 7 BP'!$F$2:$EE$2,BV$4,'SPACELOG 7 BP'!$F13:$EE13)+SUMIF('SPACELOG 8 BP'!$F$2:$EE$2,BV$4,'SPACELOG 8 BP'!$F13:$EE13)+SUMIF('SPACELOG 9 BP'!$F$2:$EE$2,BV$4,'SPACELOG 9 BP'!$F13:$EE13)+SUMIF('SPACELOG 10 BP'!$F$2:$EE$2,BV$4,'SPACELOG 10 BP'!$F13:$EE13)+SUMIF('SPACELOG 11 BP'!$F$2:$EE$2,BV$4,'SPACELOG 11 BP'!$F13:$EE13)+SUMIF('SPACELOG 12 BP'!$F$2:$EE$2,BV$4,'SPACELOG 12 BP'!$F13:$EE13)</f>
        <v>0</v>
      </c>
      <c r="BW13" s="33">
        <f>SUMIF('reporting montigny'!$F$2:$EE$2,BW$4,'reporting montigny'!$F13:$EE13)+SUMIF('reporting boissy'!$F$2:$EE$2,BW$4,'reporting boissy'!$F13:$EE13)+SUMIF('reporting moussy'!$F$2:$EE$2,BW$4,'reporting moussy'!$F13:$EE13)+SUMIF('reporting trappes'!$F$2:$EE$2,BW$4,'reporting trappes'!$F13:$EE13)+SUMIF('SPACELOG 5 BP'!$F$2:$EE$2,BW$4,'SPACELOG 5 BP'!$F13:$EE13)+SUMIF('SPACELOG 6 BP'!$F$2:$EE$2,BW$4,'SPACELOG 6 BP'!$F13:$EE13)+SUMIF('SPACELOG 7 BP'!$F$2:$EE$2,BW$4,'SPACELOG 7 BP'!$F13:$EE13)+SUMIF('SPACELOG 8 BP'!$F$2:$EE$2,BW$4,'SPACELOG 8 BP'!$F13:$EE13)+SUMIF('SPACELOG 9 BP'!$F$2:$EE$2,BW$4,'SPACELOG 9 BP'!$F13:$EE13)+SUMIF('SPACELOG 10 BP'!$F$2:$EE$2,BW$4,'SPACELOG 10 BP'!$F13:$EE13)+SUMIF('SPACELOG 11 BP'!$F$2:$EE$2,BW$4,'SPACELOG 11 BP'!$F13:$EE13)+SUMIF('SPACELOG 12 BP'!$F$2:$EE$2,BW$4,'SPACELOG 12 BP'!$F13:$EE13)</f>
        <v>0</v>
      </c>
      <c r="BX13" s="33">
        <f>SUMIF('reporting montigny'!$F$2:$EE$2,BX$4,'reporting montigny'!$F13:$EE13)+SUMIF('reporting boissy'!$F$2:$EE$2,BX$4,'reporting boissy'!$F13:$EE13)+SUMIF('reporting moussy'!$F$2:$EE$2,BX$4,'reporting moussy'!$F13:$EE13)+SUMIF('reporting trappes'!$F$2:$EE$2,BX$4,'reporting trappes'!$F13:$EE13)+SUMIF('SPACELOG 5 BP'!$F$2:$EE$2,BX$4,'SPACELOG 5 BP'!$F13:$EE13)+SUMIF('SPACELOG 6 BP'!$F$2:$EE$2,BX$4,'SPACELOG 6 BP'!$F13:$EE13)+SUMIF('SPACELOG 7 BP'!$F$2:$EE$2,BX$4,'SPACELOG 7 BP'!$F13:$EE13)+SUMIF('SPACELOG 8 BP'!$F$2:$EE$2,BX$4,'SPACELOG 8 BP'!$F13:$EE13)+SUMIF('SPACELOG 9 BP'!$F$2:$EE$2,BX$4,'SPACELOG 9 BP'!$F13:$EE13)+SUMIF('SPACELOG 10 BP'!$F$2:$EE$2,BX$4,'SPACELOG 10 BP'!$F13:$EE13)+SUMIF('SPACELOG 11 BP'!$F$2:$EE$2,BX$4,'SPACELOG 11 BP'!$F13:$EE13)+SUMIF('SPACELOG 12 BP'!$F$2:$EE$2,BX$4,'SPACELOG 12 BP'!$F13:$EE13)</f>
        <v>0</v>
      </c>
      <c r="BY13" s="33">
        <f>SUMIF('reporting montigny'!$F$2:$EE$2,BY$4,'reporting montigny'!$F13:$EE13)+SUMIF('reporting boissy'!$F$2:$EE$2,BY$4,'reporting boissy'!$F13:$EE13)+SUMIF('reporting moussy'!$F$2:$EE$2,BY$4,'reporting moussy'!$F13:$EE13)+SUMIF('reporting trappes'!$F$2:$EE$2,BY$4,'reporting trappes'!$F13:$EE13)+SUMIF('SPACELOG 5 BP'!$F$2:$EE$2,BY$4,'SPACELOG 5 BP'!$F13:$EE13)+SUMIF('SPACELOG 6 BP'!$F$2:$EE$2,BY$4,'SPACELOG 6 BP'!$F13:$EE13)+SUMIF('SPACELOG 7 BP'!$F$2:$EE$2,BY$4,'SPACELOG 7 BP'!$F13:$EE13)+SUMIF('SPACELOG 8 BP'!$F$2:$EE$2,BY$4,'SPACELOG 8 BP'!$F13:$EE13)+SUMIF('SPACELOG 9 BP'!$F$2:$EE$2,BY$4,'SPACELOG 9 BP'!$F13:$EE13)+SUMIF('SPACELOG 10 BP'!$F$2:$EE$2,BY$4,'SPACELOG 10 BP'!$F13:$EE13)+SUMIF('SPACELOG 11 BP'!$F$2:$EE$2,BY$4,'SPACELOG 11 BP'!$F13:$EE13)+SUMIF('SPACELOG 12 BP'!$F$2:$EE$2,BY$4,'SPACELOG 12 BP'!$F13:$EE13)</f>
        <v>0</v>
      </c>
      <c r="BZ13" s="33">
        <f>SUMIF('reporting montigny'!$F$2:$EE$2,BZ$4,'reporting montigny'!$F13:$EE13)+SUMIF('reporting boissy'!$F$2:$EE$2,BZ$4,'reporting boissy'!$F13:$EE13)+SUMIF('reporting moussy'!$F$2:$EE$2,BZ$4,'reporting moussy'!$F13:$EE13)+SUMIF('reporting trappes'!$F$2:$EE$2,BZ$4,'reporting trappes'!$F13:$EE13)+SUMIF('SPACELOG 5 BP'!$F$2:$EE$2,BZ$4,'SPACELOG 5 BP'!$F13:$EE13)+SUMIF('SPACELOG 6 BP'!$F$2:$EE$2,BZ$4,'SPACELOG 6 BP'!$F13:$EE13)+SUMIF('SPACELOG 7 BP'!$F$2:$EE$2,BZ$4,'SPACELOG 7 BP'!$F13:$EE13)+SUMIF('SPACELOG 8 BP'!$F$2:$EE$2,BZ$4,'SPACELOG 8 BP'!$F13:$EE13)+SUMIF('SPACELOG 9 BP'!$F$2:$EE$2,BZ$4,'SPACELOG 9 BP'!$F13:$EE13)+SUMIF('SPACELOG 10 BP'!$F$2:$EE$2,BZ$4,'SPACELOG 10 BP'!$F13:$EE13)+SUMIF('SPACELOG 11 BP'!$F$2:$EE$2,BZ$4,'SPACELOG 11 BP'!$F13:$EE13)+SUMIF('SPACELOG 12 BP'!$F$2:$EE$2,BZ$4,'SPACELOG 12 BP'!$F13:$EE13)</f>
        <v>0</v>
      </c>
      <c r="CA13" s="33">
        <f>SUMIF('reporting montigny'!$F$2:$EE$2,CA$4,'reporting montigny'!$F13:$EE13)+SUMIF('reporting boissy'!$F$2:$EE$2,CA$4,'reporting boissy'!$F13:$EE13)+SUMIF('reporting moussy'!$F$2:$EE$2,CA$4,'reporting moussy'!$F13:$EE13)+SUMIF('reporting trappes'!$F$2:$EE$2,CA$4,'reporting trappes'!$F13:$EE13)+SUMIF('SPACELOG 5 BP'!$F$2:$EE$2,CA$4,'SPACELOG 5 BP'!$F13:$EE13)+SUMIF('SPACELOG 6 BP'!$F$2:$EE$2,CA$4,'SPACELOG 6 BP'!$F13:$EE13)+SUMIF('SPACELOG 7 BP'!$F$2:$EE$2,CA$4,'SPACELOG 7 BP'!$F13:$EE13)+SUMIF('SPACELOG 8 BP'!$F$2:$EE$2,CA$4,'SPACELOG 8 BP'!$F13:$EE13)+SUMIF('SPACELOG 9 BP'!$F$2:$EE$2,CA$4,'SPACELOG 9 BP'!$F13:$EE13)+SUMIF('SPACELOG 10 BP'!$F$2:$EE$2,CA$4,'SPACELOG 10 BP'!$F13:$EE13)+SUMIF('SPACELOG 11 BP'!$F$2:$EE$2,CA$4,'SPACELOG 11 BP'!$F13:$EE13)+SUMIF('SPACELOG 12 BP'!$F$2:$EE$2,CA$4,'SPACELOG 12 BP'!$F13:$EE13)</f>
        <v>0</v>
      </c>
      <c r="CB13" s="33">
        <f>SUMIF('reporting montigny'!$F$2:$EE$2,CB$4,'reporting montigny'!$F13:$EE13)+SUMIF('reporting boissy'!$F$2:$EE$2,CB$4,'reporting boissy'!$F13:$EE13)+SUMIF('reporting moussy'!$F$2:$EE$2,CB$4,'reporting moussy'!$F13:$EE13)+SUMIF('reporting trappes'!$F$2:$EE$2,CB$4,'reporting trappes'!$F13:$EE13)+SUMIF('SPACELOG 5 BP'!$F$2:$EE$2,CB$4,'SPACELOG 5 BP'!$F13:$EE13)+SUMIF('SPACELOG 6 BP'!$F$2:$EE$2,CB$4,'SPACELOG 6 BP'!$F13:$EE13)+SUMIF('SPACELOG 7 BP'!$F$2:$EE$2,CB$4,'SPACELOG 7 BP'!$F13:$EE13)+SUMIF('SPACELOG 8 BP'!$F$2:$EE$2,CB$4,'SPACELOG 8 BP'!$F13:$EE13)+SUMIF('SPACELOG 9 BP'!$F$2:$EE$2,CB$4,'SPACELOG 9 BP'!$F13:$EE13)+SUMIF('SPACELOG 10 BP'!$F$2:$EE$2,CB$4,'SPACELOG 10 BP'!$F13:$EE13)+SUMIF('SPACELOG 11 BP'!$F$2:$EE$2,CB$4,'SPACELOG 11 BP'!$F13:$EE13)+SUMIF('SPACELOG 12 BP'!$F$2:$EE$2,CB$4,'SPACELOG 12 BP'!$F13:$EE13)</f>
        <v>0</v>
      </c>
      <c r="CC13" s="33">
        <f>SUMIF('reporting montigny'!$F$2:$EE$2,CC$4,'reporting montigny'!$F13:$EE13)+SUMIF('reporting boissy'!$F$2:$EE$2,CC$4,'reporting boissy'!$F13:$EE13)+SUMIF('reporting moussy'!$F$2:$EE$2,CC$4,'reporting moussy'!$F13:$EE13)+SUMIF('reporting trappes'!$F$2:$EE$2,CC$4,'reporting trappes'!$F13:$EE13)+SUMIF('SPACELOG 5 BP'!$F$2:$EE$2,CC$4,'SPACELOG 5 BP'!$F13:$EE13)+SUMIF('SPACELOG 6 BP'!$F$2:$EE$2,CC$4,'SPACELOG 6 BP'!$F13:$EE13)+SUMIF('SPACELOG 7 BP'!$F$2:$EE$2,CC$4,'SPACELOG 7 BP'!$F13:$EE13)+SUMIF('SPACELOG 8 BP'!$F$2:$EE$2,CC$4,'SPACELOG 8 BP'!$F13:$EE13)+SUMIF('SPACELOG 9 BP'!$F$2:$EE$2,CC$4,'SPACELOG 9 BP'!$F13:$EE13)+SUMIF('SPACELOG 10 BP'!$F$2:$EE$2,CC$4,'SPACELOG 10 BP'!$F13:$EE13)+SUMIF('SPACELOG 11 BP'!$F$2:$EE$2,CC$4,'SPACELOG 11 BP'!$F13:$EE13)+SUMIF('SPACELOG 12 BP'!$F$2:$EE$2,CC$4,'SPACELOG 12 BP'!$F13:$EE13)</f>
        <v>0</v>
      </c>
      <c r="CD13" s="33">
        <f>SUMIF('reporting montigny'!$F$2:$EE$2,CD$4,'reporting montigny'!$F13:$EE13)+SUMIF('reporting boissy'!$F$2:$EE$2,CD$4,'reporting boissy'!$F13:$EE13)+SUMIF('reporting moussy'!$F$2:$EE$2,CD$4,'reporting moussy'!$F13:$EE13)+SUMIF('reporting trappes'!$F$2:$EE$2,CD$4,'reporting trappes'!$F13:$EE13)+SUMIF('SPACELOG 5 BP'!$F$2:$EE$2,CD$4,'SPACELOG 5 BP'!$F13:$EE13)+SUMIF('SPACELOG 6 BP'!$F$2:$EE$2,CD$4,'SPACELOG 6 BP'!$F13:$EE13)+SUMIF('SPACELOG 7 BP'!$F$2:$EE$2,CD$4,'SPACELOG 7 BP'!$F13:$EE13)+SUMIF('SPACELOG 8 BP'!$F$2:$EE$2,CD$4,'SPACELOG 8 BP'!$F13:$EE13)+SUMIF('SPACELOG 9 BP'!$F$2:$EE$2,CD$4,'SPACELOG 9 BP'!$F13:$EE13)+SUMIF('SPACELOG 10 BP'!$F$2:$EE$2,CD$4,'SPACELOG 10 BP'!$F13:$EE13)+SUMIF('SPACELOG 11 BP'!$F$2:$EE$2,CD$4,'SPACELOG 11 BP'!$F13:$EE13)+SUMIF('SPACELOG 12 BP'!$F$2:$EE$2,CD$4,'SPACELOG 12 BP'!$F13:$EE13)</f>
        <v>0</v>
      </c>
      <c r="CE13" s="393">
        <f t="shared" si="119"/>
        <v>0</v>
      </c>
      <c r="CF13" s="33">
        <f>SUMIF('reporting montigny'!$F$2:$EE$2,CF$4,'reporting montigny'!$F13:$EE13)+SUMIF('reporting boissy'!$F$2:$EE$2,CF$4,'reporting boissy'!$F13:$EE13)+SUMIF('reporting moussy'!$F$2:$EE$2,CF$4,'reporting moussy'!$F13:$EE13)+SUMIF('reporting trappes'!$F$2:$EE$2,CF$4,'reporting trappes'!$F13:$EE13)+SUMIF('SPACELOG 5 BP'!$F$2:$EE$2,CF$4,'SPACELOG 5 BP'!$F13:$EE13)+SUMIF('SPACELOG 6 BP'!$F$2:$EE$2,CF$4,'SPACELOG 6 BP'!$F13:$EE13)+SUMIF('SPACELOG 7 BP'!$F$2:$EE$2,CF$4,'SPACELOG 7 BP'!$F13:$EE13)+SUMIF('SPACELOG 8 BP'!$F$2:$EE$2,CF$4,'SPACELOG 8 BP'!$F13:$EE13)+SUMIF('SPACELOG 9 BP'!$F$2:$EE$2,CF$4,'SPACELOG 9 BP'!$F13:$EE13)+SUMIF('SPACELOG 10 BP'!$F$2:$EE$2,CF$4,'SPACELOG 10 BP'!$F13:$EE13)+SUMIF('SPACELOG 11 BP'!$F$2:$EE$2,CF$4,'SPACELOG 11 BP'!$F13:$EE13)+SUMIF('SPACELOG 12 BP'!$F$2:$EE$2,CF$4,'SPACELOG 12 BP'!$F13:$EE13)</f>
        <v>0</v>
      </c>
      <c r="CG13" s="33">
        <f>SUMIF('reporting montigny'!$F$2:$EE$2,CG$4,'reporting montigny'!$F13:$EE13)+SUMIF('reporting boissy'!$F$2:$EE$2,CG$4,'reporting boissy'!$F13:$EE13)+SUMIF('reporting moussy'!$F$2:$EE$2,CG$4,'reporting moussy'!$F13:$EE13)+SUMIF('reporting trappes'!$F$2:$EE$2,CG$4,'reporting trappes'!$F13:$EE13)+SUMIF('SPACELOG 5 BP'!$F$2:$EE$2,CG$4,'SPACELOG 5 BP'!$F13:$EE13)+SUMIF('SPACELOG 6 BP'!$F$2:$EE$2,CG$4,'SPACELOG 6 BP'!$F13:$EE13)+SUMIF('SPACELOG 7 BP'!$F$2:$EE$2,CG$4,'SPACELOG 7 BP'!$F13:$EE13)+SUMIF('SPACELOG 8 BP'!$F$2:$EE$2,CG$4,'SPACELOG 8 BP'!$F13:$EE13)+SUMIF('SPACELOG 9 BP'!$F$2:$EE$2,CG$4,'SPACELOG 9 BP'!$F13:$EE13)+SUMIF('SPACELOG 10 BP'!$F$2:$EE$2,CG$4,'SPACELOG 10 BP'!$F13:$EE13)+SUMIF('SPACELOG 11 BP'!$F$2:$EE$2,CG$4,'SPACELOG 11 BP'!$F13:$EE13)+SUMIF('SPACELOG 12 BP'!$F$2:$EE$2,CG$4,'SPACELOG 12 BP'!$F13:$EE13)</f>
        <v>0</v>
      </c>
      <c r="CH13" s="33">
        <f>SUMIF('reporting montigny'!$F$2:$EE$2,CH$4,'reporting montigny'!$F13:$EE13)+SUMIF('reporting boissy'!$F$2:$EE$2,CH$4,'reporting boissy'!$F13:$EE13)+SUMIF('reporting moussy'!$F$2:$EE$2,CH$4,'reporting moussy'!$F13:$EE13)+SUMIF('reporting trappes'!$F$2:$EE$2,CH$4,'reporting trappes'!$F13:$EE13)+SUMIF('SPACELOG 5 BP'!$F$2:$EE$2,CH$4,'SPACELOG 5 BP'!$F13:$EE13)+SUMIF('SPACELOG 6 BP'!$F$2:$EE$2,CH$4,'SPACELOG 6 BP'!$F13:$EE13)+SUMIF('SPACELOG 7 BP'!$F$2:$EE$2,CH$4,'SPACELOG 7 BP'!$F13:$EE13)+SUMIF('SPACELOG 8 BP'!$F$2:$EE$2,CH$4,'SPACELOG 8 BP'!$F13:$EE13)+SUMIF('SPACELOG 9 BP'!$F$2:$EE$2,CH$4,'SPACELOG 9 BP'!$F13:$EE13)+SUMIF('SPACELOG 10 BP'!$F$2:$EE$2,CH$4,'SPACELOG 10 BP'!$F13:$EE13)+SUMIF('SPACELOG 11 BP'!$F$2:$EE$2,CH$4,'SPACELOG 11 BP'!$F13:$EE13)+SUMIF('SPACELOG 12 BP'!$F$2:$EE$2,CH$4,'SPACELOG 12 BP'!$F13:$EE13)</f>
        <v>0</v>
      </c>
      <c r="CI13" s="33">
        <f>SUMIF('reporting montigny'!$F$2:$EE$2,CI$4,'reporting montigny'!$F13:$EE13)+SUMIF('reporting boissy'!$F$2:$EE$2,CI$4,'reporting boissy'!$F13:$EE13)+SUMIF('reporting moussy'!$F$2:$EE$2,CI$4,'reporting moussy'!$F13:$EE13)+SUMIF('reporting trappes'!$F$2:$EE$2,CI$4,'reporting trappes'!$F13:$EE13)+SUMIF('SPACELOG 5 BP'!$F$2:$EE$2,CI$4,'SPACELOG 5 BP'!$F13:$EE13)+SUMIF('SPACELOG 6 BP'!$F$2:$EE$2,CI$4,'SPACELOG 6 BP'!$F13:$EE13)+SUMIF('SPACELOG 7 BP'!$F$2:$EE$2,CI$4,'SPACELOG 7 BP'!$F13:$EE13)+SUMIF('SPACELOG 8 BP'!$F$2:$EE$2,CI$4,'SPACELOG 8 BP'!$F13:$EE13)+SUMIF('SPACELOG 9 BP'!$F$2:$EE$2,CI$4,'SPACELOG 9 BP'!$F13:$EE13)+SUMIF('SPACELOG 10 BP'!$F$2:$EE$2,CI$4,'SPACELOG 10 BP'!$F13:$EE13)+SUMIF('SPACELOG 11 BP'!$F$2:$EE$2,CI$4,'SPACELOG 11 BP'!$F13:$EE13)+SUMIF('SPACELOG 12 BP'!$F$2:$EE$2,CI$4,'SPACELOG 12 BP'!$F13:$EE13)</f>
        <v>0</v>
      </c>
      <c r="CJ13" s="33">
        <f>SUMIF('reporting montigny'!$F$2:$EE$2,CJ$4,'reporting montigny'!$F13:$EE13)+SUMIF('reporting boissy'!$F$2:$EE$2,CJ$4,'reporting boissy'!$F13:$EE13)+SUMIF('reporting moussy'!$F$2:$EE$2,CJ$4,'reporting moussy'!$F13:$EE13)+SUMIF('reporting trappes'!$F$2:$EE$2,CJ$4,'reporting trappes'!$F13:$EE13)+SUMIF('SPACELOG 5 BP'!$F$2:$EE$2,CJ$4,'SPACELOG 5 BP'!$F13:$EE13)+SUMIF('SPACELOG 6 BP'!$F$2:$EE$2,CJ$4,'SPACELOG 6 BP'!$F13:$EE13)+SUMIF('SPACELOG 7 BP'!$F$2:$EE$2,CJ$4,'SPACELOG 7 BP'!$F13:$EE13)+SUMIF('SPACELOG 8 BP'!$F$2:$EE$2,CJ$4,'SPACELOG 8 BP'!$F13:$EE13)+SUMIF('SPACELOG 9 BP'!$F$2:$EE$2,CJ$4,'SPACELOG 9 BP'!$F13:$EE13)+SUMIF('SPACELOG 10 BP'!$F$2:$EE$2,CJ$4,'SPACELOG 10 BP'!$F13:$EE13)+SUMIF('SPACELOG 11 BP'!$F$2:$EE$2,CJ$4,'SPACELOG 11 BP'!$F13:$EE13)+SUMIF('SPACELOG 12 BP'!$F$2:$EE$2,CJ$4,'SPACELOG 12 BP'!$F13:$EE13)</f>
        <v>0</v>
      </c>
      <c r="CK13" s="33">
        <f>SUMIF('reporting montigny'!$F$2:$EE$2,CK$4,'reporting montigny'!$F13:$EE13)+SUMIF('reporting boissy'!$F$2:$EE$2,CK$4,'reporting boissy'!$F13:$EE13)+SUMIF('reporting moussy'!$F$2:$EE$2,CK$4,'reporting moussy'!$F13:$EE13)+SUMIF('reporting trappes'!$F$2:$EE$2,CK$4,'reporting trappes'!$F13:$EE13)+SUMIF('SPACELOG 5 BP'!$F$2:$EE$2,CK$4,'SPACELOG 5 BP'!$F13:$EE13)+SUMIF('SPACELOG 6 BP'!$F$2:$EE$2,CK$4,'SPACELOG 6 BP'!$F13:$EE13)+SUMIF('SPACELOG 7 BP'!$F$2:$EE$2,CK$4,'SPACELOG 7 BP'!$F13:$EE13)+SUMIF('SPACELOG 8 BP'!$F$2:$EE$2,CK$4,'SPACELOG 8 BP'!$F13:$EE13)+SUMIF('SPACELOG 9 BP'!$F$2:$EE$2,CK$4,'SPACELOG 9 BP'!$F13:$EE13)+SUMIF('SPACELOG 10 BP'!$F$2:$EE$2,CK$4,'SPACELOG 10 BP'!$F13:$EE13)+SUMIF('SPACELOG 11 BP'!$F$2:$EE$2,CK$4,'SPACELOG 11 BP'!$F13:$EE13)+SUMIF('SPACELOG 12 BP'!$F$2:$EE$2,CK$4,'SPACELOG 12 BP'!$F13:$EE13)</f>
        <v>0</v>
      </c>
      <c r="CL13" s="33">
        <f>SUMIF('reporting montigny'!$F$2:$EE$2,CL$4,'reporting montigny'!$F13:$EE13)+SUMIF('reporting boissy'!$F$2:$EE$2,CL$4,'reporting boissy'!$F13:$EE13)+SUMIF('reporting moussy'!$F$2:$EE$2,CL$4,'reporting moussy'!$F13:$EE13)+SUMIF('reporting trappes'!$F$2:$EE$2,CL$4,'reporting trappes'!$F13:$EE13)+SUMIF('SPACELOG 5 BP'!$F$2:$EE$2,CL$4,'SPACELOG 5 BP'!$F13:$EE13)+SUMIF('SPACELOG 6 BP'!$F$2:$EE$2,CL$4,'SPACELOG 6 BP'!$F13:$EE13)+SUMIF('SPACELOG 7 BP'!$F$2:$EE$2,CL$4,'SPACELOG 7 BP'!$F13:$EE13)+SUMIF('SPACELOG 8 BP'!$F$2:$EE$2,CL$4,'SPACELOG 8 BP'!$F13:$EE13)+SUMIF('SPACELOG 9 BP'!$F$2:$EE$2,CL$4,'SPACELOG 9 BP'!$F13:$EE13)+SUMIF('SPACELOG 10 BP'!$F$2:$EE$2,CL$4,'SPACELOG 10 BP'!$F13:$EE13)+SUMIF('SPACELOG 11 BP'!$F$2:$EE$2,CL$4,'SPACELOG 11 BP'!$F13:$EE13)+SUMIF('SPACELOG 12 BP'!$F$2:$EE$2,CL$4,'SPACELOG 12 BP'!$F13:$EE13)</f>
        <v>0</v>
      </c>
      <c r="CM13" s="33">
        <f>SUMIF('reporting montigny'!$F$2:$EE$2,CM$4,'reporting montigny'!$F13:$EE13)+SUMIF('reporting boissy'!$F$2:$EE$2,CM$4,'reporting boissy'!$F13:$EE13)+SUMIF('reporting moussy'!$F$2:$EE$2,CM$4,'reporting moussy'!$F13:$EE13)+SUMIF('reporting trappes'!$F$2:$EE$2,CM$4,'reporting trappes'!$F13:$EE13)+SUMIF('SPACELOG 5 BP'!$F$2:$EE$2,CM$4,'SPACELOG 5 BP'!$F13:$EE13)+SUMIF('SPACELOG 6 BP'!$F$2:$EE$2,CM$4,'SPACELOG 6 BP'!$F13:$EE13)+SUMIF('SPACELOG 7 BP'!$F$2:$EE$2,CM$4,'SPACELOG 7 BP'!$F13:$EE13)+SUMIF('SPACELOG 8 BP'!$F$2:$EE$2,CM$4,'SPACELOG 8 BP'!$F13:$EE13)+SUMIF('SPACELOG 9 BP'!$F$2:$EE$2,CM$4,'SPACELOG 9 BP'!$F13:$EE13)+SUMIF('SPACELOG 10 BP'!$F$2:$EE$2,CM$4,'SPACELOG 10 BP'!$F13:$EE13)+SUMIF('SPACELOG 11 BP'!$F$2:$EE$2,CM$4,'SPACELOG 11 BP'!$F13:$EE13)+SUMIF('SPACELOG 12 BP'!$F$2:$EE$2,CM$4,'SPACELOG 12 BP'!$F13:$EE13)</f>
        <v>0</v>
      </c>
      <c r="CN13" s="33">
        <f>SUMIF('reporting montigny'!$F$2:$EE$2,CN$4,'reporting montigny'!$F13:$EE13)+SUMIF('reporting boissy'!$F$2:$EE$2,CN$4,'reporting boissy'!$F13:$EE13)+SUMIF('reporting moussy'!$F$2:$EE$2,CN$4,'reporting moussy'!$F13:$EE13)+SUMIF('reporting trappes'!$F$2:$EE$2,CN$4,'reporting trappes'!$F13:$EE13)+SUMIF('SPACELOG 5 BP'!$F$2:$EE$2,CN$4,'SPACELOG 5 BP'!$F13:$EE13)+SUMIF('SPACELOG 6 BP'!$F$2:$EE$2,CN$4,'SPACELOG 6 BP'!$F13:$EE13)+SUMIF('SPACELOG 7 BP'!$F$2:$EE$2,CN$4,'SPACELOG 7 BP'!$F13:$EE13)+SUMIF('SPACELOG 8 BP'!$F$2:$EE$2,CN$4,'SPACELOG 8 BP'!$F13:$EE13)+SUMIF('SPACELOG 9 BP'!$F$2:$EE$2,CN$4,'SPACELOG 9 BP'!$F13:$EE13)+SUMIF('SPACELOG 10 BP'!$F$2:$EE$2,CN$4,'SPACELOG 10 BP'!$F13:$EE13)+SUMIF('SPACELOG 11 BP'!$F$2:$EE$2,CN$4,'SPACELOG 11 BP'!$F13:$EE13)+SUMIF('SPACELOG 12 BP'!$F$2:$EE$2,CN$4,'SPACELOG 12 BP'!$F13:$EE13)</f>
        <v>0</v>
      </c>
      <c r="CO13" s="33">
        <f>SUMIF('reporting montigny'!$F$2:$EE$2,CO$4,'reporting montigny'!$F13:$EE13)+SUMIF('reporting boissy'!$F$2:$EE$2,CO$4,'reporting boissy'!$F13:$EE13)+SUMIF('reporting moussy'!$F$2:$EE$2,CO$4,'reporting moussy'!$F13:$EE13)+SUMIF('reporting trappes'!$F$2:$EE$2,CO$4,'reporting trappes'!$F13:$EE13)+SUMIF('SPACELOG 5 BP'!$F$2:$EE$2,CO$4,'SPACELOG 5 BP'!$F13:$EE13)+SUMIF('SPACELOG 6 BP'!$F$2:$EE$2,CO$4,'SPACELOG 6 BP'!$F13:$EE13)+SUMIF('SPACELOG 7 BP'!$F$2:$EE$2,CO$4,'SPACELOG 7 BP'!$F13:$EE13)+SUMIF('SPACELOG 8 BP'!$F$2:$EE$2,CO$4,'SPACELOG 8 BP'!$F13:$EE13)+SUMIF('SPACELOG 9 BP'!$F$2:$EE$2,CO$4,'SPACELOG 9 BP'!$F13:$EE13)+SUMIF('SPACELOG 10 BP'!$F$2:$EE$2,CO$4,'SPACELOG 10 BP'!$F13:$EE13)+SUMIF('SPACELOG 11 BP'!$F$2:$EE$2,CO$4,'SPACELOG 11 BP'!$F13:$EE13)+SUMIF('SPACELOG 12 BP'!$F$2:$EE$2,CO$4,'SPACELOG 12 BP'!$F13:$EE13)</f>
        <v>0</v>
      </c>
      <c r="CP13" s="33">
        <f>SUMIF('reporting montigny'!$F$2:$EE$2,CP$4,'reporting montigny'!$F13:$EE13)+SUMIF('reporting boissy'!$F$2:$EE$2,CP$4,'reporting boissy'!$F13:$EE13)+SUMIF('reporting moussy'!$F$2:$EE$2,CP$4,'reporting moussy'!$F13:$EE13)+SUMIF('reporting trappes'!$F$2:$EE$2,CP$4,'reporting trappes'!$F13:$EE13)+SUMIF('SPACELOG 5 BP'!$F$2:$EE$2,CP$4,'SPACELOG 5 BP'!$F13:$EE13)+SUMIF('SPACELOG 6 BP'!$F$2:$EE$2,CP$4,'SPACELOG 6 BP'!$F13:$EE13)+SUMIF('SPACELOG 7 BP'!$F$2:$EE$2,CP$4,'SPACELOG 7 BP'!$F13:$EE13)+SUMIF('SPACELOG 8 BP'!$F$2:$EE$2,CP$4,'SPACELOG 8 BP'!$F13:$EE13)+SUMIF('SPACELOG 9 BP'!$F$2:$EE$2,CP$4,'SPACELOG 9 BP'!$F13:$EE13)+SUMIF('SPACELOG 10 BP'!$F$2:$EE$2,CP$4,'SPACELOG 10 BP'!$F13:$EE13)+SUMIF('SPACELOG 11 BP'!$F$2:$EE$2,CP$4,'SPACELOG 11 BP'!$F13:$EE13)+SUMIF('SPACELOG 12 BP'!$F$2:$EE$2,CP$4,'SPACELOG 12 BP'!$F13:$EE13)</f>
        <v>0</v>
      </c>
      <c r="CQ13" s="33">
        <f>SUMIF('reporting montigny'!$F$2:$EE$2,CQ$4,'reporting montigny'!$F13:$EE13)+SUMIF('reporting boissy'!$F$2:$EE$2,CQ$4,'reporting boissy'!$F13:$EE13)+SUMIF('reporting moussy'!$F$2:$EE$2,CQ$4,'reporting moussy'!$F13:$EE13)+SUMIF('reporting trappes'!$F$2:$EE$2,CQ$4,'reporting trappes'!$F13:$EE13)+SUMIF('SPACELOG 5 BP'!$F$2:$EE$2,CQ$4,'SPACELOG 5 BP'!$F13:$EE13)+SUMIF('SPACELOG 6 BP'!$F$2:$EE$2,CQ$4,'SPACELOG 6 BP'!$F13:$EE13)+SUMIF('SPACELOG 7 BP'!$F$2:$EE$2,CQ$4,'SPACELOG 7 BP'!$F13:$EE13)+SUMIF('SPACELOG 8 BP'!$F$2:$EE$2,CQ$4,'SPACELOG 8 BP'!$F13:$EE13)+SUMIF('SPACELOG 9 BP'!$F$2:$EE$2,CQ$4,'SPACELOG 9 BP'!$F13:$EE13)+SUMIF('SPACELOG 10 BP'!$F$2:$EE$2,CQ$4,'SPACELOG 10 BP'!$F13:$EE13)+SUMIF('SPACELOG 11 BP'!$F$2:$EE$2,CQ$4,'SPACELOG 11 BP'!$F13:$EE13)+SUMIF('SPACELOG 12 BP'!$F$2:$EE$2,CQ$4,'SPACELOG 12 BP'!$F13:$EE13)</f>
        <v>0</v>
      </c>
      <c r="CR13" s="393">
        <f t="shared" si="120"/>
        <v>0</v>
      </c>
      <c r="CS13" s="33">
        <f>SUMIF('reporting montigny'!$F$2:$EE$2,CS$4,'reporting montigny'!$F13:$EE13)+SUMIF('reporting boissy'!$F$2:$EE$2,CS$4,'reporting boissy'!$F13:$EE13)+SUMIF('reporting moussy'!$F$2:$EE$2,CS$4,'reporting moussy'!$F13:$EE13)+SUMIF('reporting trappes'!$F$2:$EE$2,CS$4,'reporting trappes'!$F13:$EE13)+SUMIF('SPACELOG 5 BP'!$F$2:$EE$2,CS$4,'SPACELOG 5 BP'!$F13:$EE13)+SUMIF('SPACELOG 6 BP'!$F$2:$EE$2,CS$4,'SPACELOG 6 BP'!$F13:$EE13)+SUMIF('SPACELOG 7 BP'!$F$2:$EE$2,CS$4,'SPACELOG 7 BP'!$F13:$EE13)+SUMIF('SPACELOG 8 BP'!$F$2:$EE$2,CS$4,'SPACELOG 8 BP'!$F13:$EE13)+SUMIF('SPACELOG 9 BP'!$F$2:$EE$2,CS$4,'SPACELOG 9 BP'!$F13:$EE13)+SUMIF('SPACELOG 10 BP'!$F$2:$EE$2,CS$4,'SPACELOG 10 BP'!$F13:$EE13)+SUMIF('SPACELOG 11 BP'!$F$2:$EE$2,CS$4,'SPACELOG 11 BP'!$F13:$EE13)+SUMIF('SPACELOG 12 BP'!$F$2:$EE$2,CS$4,'SPACELOG 12 BP'!$F13:$EE13)</f>
        <v>0</v>
      </c>
      <c r="CT13" s="33">
        <f>SUMIF('reporting montigny'!$F$2:$EE$2,CT$4,'reporting montigny'!$F13:$EE13)+SUMIF('reporting boissy'!$F$2:$EE$2,CT$4,'reporting boissy'!$F13:$EE13)+SUMIF('reporting moussy'!$F$2:$EE$2,CT$4,'reporting moussy'!$F13:$EE13)+SUMIF('reporting trappes'!$F$2:$EE$2,CT$4,'reporting trappes'!$F13:$EE13)+SUMIF('SPACELOG 5 BP'!$F$2:$EE$2,CT$4,'SPACELOG 5 BP'!$F13:$EE13)+SUMIF('SPACELOG 6 BP'!$F$2:$EE$2,CT$4,'SPACELOG 6 BP'!$F13:$EE13)+SUMIF('SPACELOG 7 BP'!$F$2:$EE$2,CT$4,'SPACELOG 7 BP'!$F13:$EE13)+SUMIF('SPACELOG 8 BP'!$F$2:$EE$2,CT$4,'SPACELOG 8 BP'!$F13:$EE13)+SUMIF('SPACELOG 9 BP'!$F$2:$EE$2,CT$4,'SPACELOG 9 BP'!$F13:$EE13)+SUMIF('SPACELOG 10 BP'!$F$2:$EE$2,CT$4,'SPACELOG 10 BP'!$F13:$EE13)+SUMIF('SPACELOG 11 BP'!$F$2:$EE$2,CT$4,'SPACELOG 11 BP'!$F13:$EE13)+SUMIF('SPACELOG 12 BP'!$F$2:$EE$2,CT$4,'SPACELOG 12 BP'!$F13:$EE13)</f>
        <v>0</v>
      </c>
      <c r="CU13" s="33">
        <f>SUMIF('reporting montigny'!$F$2:$EE$2,CU$4,'reporting montigny'!$F13:$EE13)+SUMIF('reporting boissy'!$F$2:$EE$2,CU$4,'reporting boissy'!$F13:$EE13)+SUMIF('reporting moussy'!$F$2:$EE$2,CU$4,'reporting moussy'!$F13:$EE13)+SUMIF('reporting trappes'!$F$2:$EE$2,CU$4,'reporting trappes'!$F13:$EE13)+SUMIF('SPACELOG 5 BP'!$F$2:$EE$2,CU$4,'SPACELOG 5 BP'!$F13:$EE13)+SUMIF('SPACELOG 6 BP'!$F$2:$EE$2,CU$4,'SPACELOG 6 BP'!$F13:$EE13)+SUMIF('SPACELOG 7 BP'!$F$2:$EE$2,CU$4,'SPACELOG 7 BP'!$F13:$EE13)+SUMIF('SPACELOG 8 BP'!$F$2:$EE$2,CU$4,'SPACELOG 8 BP'!$F13:$EE13)+SUMIF('SPACELOG 9 BP'!$F$2:$EE$2,CU$4,'SPACELOG 9 BP'!$F13:$EE13)+SUMIF('SPACELOG 10 BP'!$F$2:$EE$2,CU$4,'SPACELOG 10 BP'!$F13:$EE13)+SUMIF('SPACELOG 11 BP'!$F$2:$EE$2,CU$4,'SPACELOG 11 BP'!$F13:$EE13)+SUMIF('SPACELOG 12 BP'!$F$2:$EE$2,CU$4,'SPACELOG 12 BP'!$F13:$EE13)</f>
        <v>0</v>
      </c>
      <c r="CV13" s="33">
        <f>SUMIF('reporting montigny'!$F$2:$EE$2,CV$4,'reporting montigny'!$F13:$EE13)+SUMIF('reporting boissy'!$F$2:$EE$2,CV$4,'reporting boissy'!$F13:$EE13)+SUMIF('reporting moussy'!$F$2:$EE$2,CV$4,'reporting moussy'!$F13:$EE13)+SUMIF('reporting trappes'!$F$2:$EE$2,CV$4,'reporting trappes'!$F13:$EE13)+SUMIF('SPACELOG 5 BP'!$F$2:$EE$2,CV$4,'SPACELOG 5 BP'!$F13:$EE13)+SUMIF('SPACELOG 6 BP'!$F$2:$EE$2,CV$4,'SPACELOG 6 BP'!$F13:$EE13)+SUMIF('SPACELOG 7 BP'!$F$2:$EE$2,CV$4,'SPACELOG 7 BP'!$F13:$EE13)+SUMIF('SPACELOG 8 BP'!$F$2:$EE$2,CV$4,'SPACELOG 8 BP'!$F13:$EE13)+SUMIF('SPACELOG 9 BP'!$F$2:$EE$2,CV$4,'SPACELOG 9 BP'!$F13:$EE13)+SUMIF('SPACELOG 10 BP'!$F$2:$EE$2,CV$4,'SPACELOG 10 BP'!$F13:$EE13)+SUMIF('SPACELOG 11 BP'!$F$2:$EE$2,CV$4,'SPACELOG 11 BP'!$F13:$EE13)+SUMIF('SPACELOG 12 BP'!$F$2:$EE$2,CV$4,'SPACELOG 12 BP'!$F13:$EE13)</f>
        <v>0</v>
      </c>
      <c r="CW13" s="33">
        <f>SUMIF('reporting montigny'!$F$2:$EE$2,CW$4,'reporting montigny'!$F13:$EE13)+SUMIF('reporting boissy'!$F$2:$EE$2,CW$4,'reporting boissy'!$F13:$EE13)+SUMIF('reporting moussy'!$F$2:$EE$2,CW$4,'reporting moussy'!$F13:$EE13)+SUMIF('reporting trappes'!$F$2:$EE$2,CW$4,'reporting trappes'!$F13:$EE13)+SUMIF('SPACELOG 5 BP'!$F$2:$EE$2,CW$4,'SPACELOG 5 BP'!$F13:$EE13)+SUMIF('SPACELOG 6 BP'!$F$2:$EE$2,CW$4,'SPACELOG 6 BP'!$F13:$EE13)+SUMIF('SPACELOG 7 BP'!$F$2:$EE$2,CW$4,'SPACELOG 7 BP'!$F13:$EE13)+SUMIF('SPACELOG 8 BP'!$F$2:$EE$2,CW$4,'SPACELOG 8 BP'!$F13:$EE13)+SUMIF('SPACELOG 9 BP'!$F$2:$EE$2,CW$4,'SPACELOG 9 BP'!$F13:$EE13)+SUMIF('SPACELOG 10 BP'!$F$2:$EE$2,CW$4,'SPACELOG 10 BP'!$F13:$EE13)+SUMIF('SPACELOG 11 BP'!$F$2:$EE$2,CW$4,'SPACELOG 11 BP'!$F13:$EE13)+SUMIF('SPACELOG 12 BP'!$F$2:$EE$2,CW$4,'SPACELOG 12 BP'!$F13:$EE13)</f>
        <v>0</v>
      </c>
      <c r="CX13" s="33">
        <f>SUMIF('reporting montigny'!$F$2:$EE$2,CX$4,'reporting montigny'!$F13:$EE13)+SUMIF('reporting boissy'!$F$2:$EE$2,CX$4,'reporting boissy'!$F13:$EE13)+SUMIF('reporting moussy'!$F$2:$EE$2,CX$4,'reporting moussy'!$F13:$EE13)+SUMIF('reporting trappes'!$F$2:$EE$2,CX$4,'reporting trappes'!$F13:$EE13)+SUMIF('SPACELOG 5 BP'!$F$2:$EE$2,CX$4,'SPACELOG 5 BP'!$F13:$EE13)+SUMIF('SPACELOG 6 BP'!$F$2:$EE$2,CX$4,'SPACELOG 6 BP'!$F13:$EE13)+SUMIF('SPACELOG 7 BP'!$F$2:$EE$2,CX$4,'SPACELOG 7 BP'!$F13:$EE13)+SUMIF('SPACELOG 8 BP'!$F$2:$EE$2,CX$4,'SPACELOG 8 BP'!$F13:$EE13)+SUMIF('SPACELOG 9 BP'!$F$2:$EE$2,CX$4,'SPACELOG 9 BP'!$F13:$EE13)+SUMIF('SPACELOG 10 BP'!$F$2:$EE$2,CX$4,'SPACELOG 10 BP'!$F13:$EE13)+SUMIF('SPACELOG 11 BP'!$F$2:$EE$2,CX$4,'SPACELOG 11 BP'!$F13:$EE13)+SUMIF('SPACELOG 12 BP'!$F$2:$EE$2,CX$4,'SPACELOG 12 BP'!$F13:$EE13)</f>
        <v>0</v>
      </c>
      <c r="CY13" s="33">
        <f>SUMIF('reporting montigny'!$F$2:$EE$2,CY$4,'reporting montigny'!$F13:$EE13)+SUMIF('reporting boissy'!$F$2:$EE$2,CY$4,'reporting boissy'!$F13:$EE13)+SUMIF('reporting moussy'!$F$2:$EE$2,CY$4,'reporting moussy'!$F13:$EE13)+SUMIF('reporting trappes'!$F$2:$EE$2,CY$4,'reporting trappes'!$F13:$EE13)+SUMIF('SPACELOG 5 BP'!$F$2:$EE$2,CY$4,'SPACELOG 5 BP'!$F13:$EE13)+SUMIF('SPACELOG 6 BP'!$F$2:$EE$2,CY$4,'SPACELOG 6 BP'!$F13:$EE13)+SUMIF('SPACELOG 7 BP'!$F$2:$EE$2,CY$4,'SPACELOG 7 BP'!$F13:$EE13)+SUMIF('SPACELOG 8 BP'!$F$2:$EE$2,CY$4,'SPACELOG 8 BP'!$F13:$EE13)+SUMIF('SPACELOG 9 BP'!$F$2:$EE$2,CY$4,'SPACELOG 9 BP'!$F13:$EE13)+SUMIF('SPACELOG 10 BP'!$F$2:$EE$2,CY$4,'SPACELOG 10 BP'!$F13:$EE13)+SUMIF('SPACELOG 11 BP'!$F$2:$EE$2,CY$4,'SPACELOG 11 BP'!$F13:$EE13)+SUMIF('SPACELOG 12 BP'!$F$2:$EE$2,CY$4,'SPACELOG 12 BP'!$F13:$EE13)</f>
        <v>0</v>
      </c>
      <c r="CZ13" s="33">
        <f>SUMIF('reporting montigny'!$F$2:$EE$2,CZ$4,'reporting montigny'!$F13:$EE13)+SUMIF('reporting boissy'!$F$2:$EE$2,CZ$4,'reporting boissy'!$F13:$EE13)+SUMIF('reporting moussy'!$F$2:$EE$2,CZ$4,'reporting moussy'!$F13:$EE13)+SUMIF('reporting trappes'!$F$2:$EE$2,CZ$4,'reporting trappes'!$F13:$EE13)+SUMIF('SPACELOG 5 BP'!$F$2:$EE$2,CZ$4,'SPACELOG 5 BP'!$F13:$EE13)+SUMIF('SPACELOG 6 BP'!$F$2:$EE$2,CZ$4,'SPACELOG 6 BP'!$F13:$EE13)+SUMIF('SPACELOG 7 BP'!$F$2:$EE$2,CZ$4,'SPACELOG 7 BP'!$F13:$EE13)+SUMIF('SPACELOG 8 BP'!$F$2:$EE$2,CZ$4,'SPACELOG 8 BP'!$F13:$EE13)+SUMIF('SPACELOG 9 BP'!$F$2:$EE$2,CZ$4,'SPACELOG 9 BP'!$F13:$EE13)+SUMIF('SPACELOG 10 BP'!$F$2:$EE$2,CZ$4,'SPACELOG 10 BP'!$F13:$EE13)+SUMIF('SPACELOG 11 BP'!$F$2:$EE$2,CZ$4,'SPACELOG 11 BP'!$F13:$EE13)+SUMIF('SPACELOG 12 BP'!$F$2:$EE$2,CZ$4,'SPACELOG 12 BP'!$F13:$EE13)</f>
        <v>0</v>
      </c>
      <c r="DA13" s="33">
        <f>SUMIF('reporting montigny'!$F$2:$EE$2,DA$4,'reporting montigny'!$F13:$EE13)+SUMIF('reporting boissy'!$F$2:$EE$2,DA$4,'reporting boissy'!$F13:$EE13)+SUMIF('reporting moussy'!$F$2:$EE$2,DA$4,'reporting moussy'!$F13:$EE13)+SUMIF('reporting trappes'!$F$2:$EE$2,DA$4,'reporting trappes'!$F13:$EE13)+SUMIF('SPACELOG 5 BP'!$F$2:$EE$2,DA$4,'SPACELOG 5 BP'!$F13:$EE13)+SUMIF('SPACELOG 6 BP'!$F$2:$EE$2,DA$4,'SPACELOG 6 BP'!$F13:$EE13)+SUMIF('SPACELOG 7 BP'!$F$2:$EE$2,DA$4,'SPACELOG 7 BP'!$F13:$EE13)+SUMIF('SPACELOG 8 BP'!$F$2:$EE$2,DA$4,'SPACELOG 8 BP'!$F13:$EE13)+SUMIF('SPACELOG 9 BP'!$F$2:$EE$2,DA$4,'SPACELOG 9 BP'!$F13:$EE13)+SUMIF('SPACELOG 10 BP'!$F$2:$EE$2,DA$4,'SPACELOG 10 BP'!$F13:$EE13)+SUMIF('SPACELOG 11 BP'!$F$2:$EE$2,DA$4,'SPACELOG 11 BP'!$F13:$EE13)+SUMIF('SPACELOG 12 BP'!$F$2:$EE$2,DA$4,'SPACELOG 12 BP'!$F13:$EE13)</f>
        <v>0</v>
      </c>
      <c r="DB13" s="33">
        <f>SUMIF('reporting montigny'!$F$2:$EE$2,DB$4,'reporting montigny'!$F13:$EE13)+SUMIF('reporting boissy'!$F$2:$EE$2,DB$4,'reporting boissy'!$F13:$EE13)+SUMIF('reporting moussy'!$F$2:$EE$2,DB$4,'reporting moussy'!$F13:$EE13)+SUMIF('reporting trappes'!$F$2:$EE$2,DB$4,'reporting trappes'!$F13:$EE13)+SUMIF('SPACELOG 5 BP'!$F$2:$EE$2,DB$4,'SPACELOG 5 BP'!$F13:$EE13)+SUMIF('SPACELOG 6 BP'!$F$2:$EE$2,DB$4,'SPACELOG 6 BP'!$F13:$EE13)+SUMIF('SPACELOG 7 BP'!$F$2:$EE$2,DB$4,'SPACELOG 7 BP'!$F13:$EE13)+SUMIF('SPACELOG 8 BP'!$F$2:$EE$2,DB$4,'SPACELOG 8 BP'!$F13:$EE13)+SUMIF('SPACELOG 9 BP'!$F$2:$EE$2,DB$4,'SPACELOG 9 BP'!$F13:$EE13)+SUMIF('SPACELOG 10 BP'!$F$2:$EE$2,DB$4,'SPACELOG 10 BP'!$F13:$EE13)+SUMIF('SPACELOG 11 BP'!$F$2:$EE$2,DB$4,'SPACELOG 11 BP'!$F13:$EE13)+SUMIF('SPACELOG 12 BP'!$F$2:$EE$2,DB$4,'SPACELOG 12 BP'!$F13:$EE13)</f>
        <v>0</v>
      </c>
      <c r="DC13" s="33">
        <f>SUMIF('reporting montigny'!$F$2:$EE$2,DC$4,'reporting montigny'!$F13:$EE13)+SUMIF('reporting boissy'!$F$2:$EE$2,DC$4,'reporting boissy'!$F13:$EE13)+SUMIF('reporting moussy'!$F$2:$EE$2,DC$4,'reporting moussy'!$F13:$EE13)+SUMIF('reporting trappes'!$F$2:$EE$2,DC$4,'reporting trappes'!$F13:$EE13)+SUMIF('SPACELOG 5 BP'!$F$2:$EE$2,DC$4,'SPACELOG 5 BP'!$F13:$EE13)+SUMIF('SPACELOG 6 BP'!$F$2:$EE$2,DC$4,'SPACELOG 6 BP'!$F13:$EE13)+SUMIF('SPACELOG 7 BP'!$F$2:$EE$2,DC$4,'SPACELOG 7 BP'!$F13:$EE13)+SUMIF('SPACELOG 8 BP'!$F$2:$EE$2,DC$4,'SPACELOG 8 BP'!$F13:$EE13)+SUMIF('SPACELOG 9 BP'!$F$2:$EE$2,DC$4,'SPACELOG 9 BP'!$F13:$EE13)+SUMIF('SPACELOG 10 BP'!$F$2:$EE$2,DC$4,'SPACELOG 10 BP'!$F13:$EE13)+SUMIF('SPACELOG 11 BP'!$F$2:$EE$2,DC$4,'SPACELOG 11 BP'!$F13:$EE13)+SUMIF('SPACELOG 12 BP'!$F$2:$EE$2,DC$4,'SPACELOG 12 BP'!$F13:$EE13)</f>
        <v>0</v>
      </c>
      <c r="DD13" s="33">
        <f>SUMIF('reporting montigny'!$F$2:$EE$2,DD$4,'reporting montigny'!$F13:$EE13)+SUMIF('reporting boissy'!$F$2:$EE$2,DD$4,'reporting boissy'!$F13:$EE13)+SUMIF('reporting moussy'!$F$2:$EE$2,DD$4,'reporting moussy'!$F13:$EE13)+SUMIF('reporting trappes'!$F$2:$EE$2,DD$4,'reporting trappes'!$F13:$EE13)+SUMIF('SPACELOG 5 BP'!$F$2:$EE$2,DD$4,'SPACELOG 5 BP'!$F13:$EE13)+SUMIF('SPACELOG 6 BP'!$F$2:$EE$2,DD$4,'SPACELOG 6 BP'!$F13:$EE13)+SUMIF('SPACELOG 7 BP'!$F$2:$EE$2,DD$4,'SPACELOG 7 BP'!$F13:$EE13)+SUMIF('SPACELOG 8 BP'!$F$2:$EE$2,DD$4,'SPACELOG 8 BP'!$F13:$EE13)+SUMIF('SPACELOG 9 BP'!$F$2:$EE$2,DD$4,'SPACELOG 9 BP'!$F13:$EE13)+SUMIF('SPACELOG 10 BP'!$F$2:$EE$2,DD$4,'SPACELOG 10 BP'!$F13:$EE13)+SUMIF('SPACELOG 11 BP'!$F$2:$EE$2,DD$4,'SPACELOG 11 BP'!$F13:$EE13)+SUMIF('SPACELOG 12 BP'!$F$2:$EE$2,DD$4,'SPACELOG 12 BP'!$F13:$EE13)</f>
        <v>0</v>
      </c>
      <c r="DE13" s="393">
        <f t="shared" si="121"/>
        <v>0</v>
      </c>
      <c r="DF13" s="33">
        <f>SUMIF('reporting montigny'!$F$2:$EE$2,DF$4,'reporting montigny'!$F13:$EE13)+SUMIF('reporting boissy'!$F$2:$EE$2,DF$4,'reporting boissy'!$F13:$EE13)+SUMIF('reporting moussy'!$F$2:$EE$2,DF$4,'reporting moussy'!$F13:$EE13)+SUMIF('reporting trappes'!$F$2:$EE$2,DF$4,'reporting trappes'!$F13:$EE13)+SUMIF('SPACELOG 5 BP'!$F$2:$EE$2,DF$4,'SPACELOG 5 BP'!$F13:$EE13)+SUMIF('SPACELOG 6 BP'!$F$2:$EE$2,DF$4,'SPACELOG 6 BP'!$F13:$EE13)+SUMIF('SPACELOG 7 BP'!$F$2:$EE$2,DF$4,'SPACELOG 7 BP'!$F13:$EE13)+SUMIF('SPACELOG 8 BP'!$F$2:$EE$2,DF$4,'SPACELOG 8 BP'!$F13:$EE13)+SUMIF('SPACELOG 9 BP'!$F$2:$EE$2,DF$4,'SPACELOG 9 BP'!$F13:$EE13)+SUMIF('SPACELOG 10 BP'!$F$2:$EE$2,DF$4,'SPACELOG 10 BP'!$F13:$EE13)+SUMIF('SPACELOG 11 BP'!$F$2:$EE$2,DF$4,'SPACELOG 11 BP'!$F13:$EE13)+SUMIF('SPACELOG 12 BP'!$F$2:$EE$2,DF$4,'SPACELOG 12 BP'!$F13:$EE13)</f>
        <v>0</v>
      </c>
      <c r="DG13" s="33">
        <f>SUMIF('reporting montigny'!$F$2:$EE$2,DG$4,'reporting montigny'!$F13:$EE13)+SUMIF('reporting boissy'!$F$2:$EE$2,DG$4,'reporting boissy'!$F13:$EE13)+SUMIF('reporting moussy'!$F$2:$EE$2,DG$4,'reporting moussy'!$F13:$EE13)+SUMIF('reporting trappes'!$F$2:$EE$2,DG$4,'reporting trappes'!$F13:$EE13)+SUMIF('SPACELOG 5 BP'!$F$2:$EE$2,DG$4,'SPACELOG 5 BP'!$F13:$EE13)+SUMIF('SPACELOG 6 BP'!$F$2:$EE$2,DG$4,'SPACELOG 6 BP'!$F13:$EE13)+SUMIF('SPACELOG 7 BP'!$F$2:$EE$2,DG$4,'SPACELOG 7 BP'!$F13:$EE13)+SUMIF('SPACELOG 8 BP'!$F$2:$EE$2,DG$4,'SPACELOG 8 BP'!$F13:$EE13)+SUMIF('SPACELOG 9 BP'!$F$2:$EE$2,DG$4,'SPACELOG 9 BP'!$F13:$EE13)+SUMIF('SPACELOG 10 BP'!$F$2:$EE$2,DG$4,'SPACELOG 10 BP'!$F13:$EE13)+SUMIF('SPACELOG 11 BP'!$F$2:$EE$2,DG$4,'SPACELOG 11 BP'!$F13:$EE13)+SUMIF('SPACELOG 12 BP'!$F$2:$EE$2,DG$4,'SPACELOG 12 BP'!$F13:$EE13)</f>
        <v>0</v>
      </c>
      <c r="DH13" s="33">
        <f>SUMIF('reporting montigny'!$F$2:$EE$2,DH$4,'reporting montigny'!$F13:$EE13)+SUMIF('reporting boissy'!$F$2:$EE$2,DH$4,'reporting boissy'!$F13:$EE13)+SUMIF('reporting moussy'!$F$2:$EE$2,DH$4,'reporting moussy'!$F13:$EE13)+SUMIF('reporting trappes'!$F$2:$EE$2,DH$4,'reporting trappes'!$F13:$EE13)+SUMIF('SPACELOG 5 BP'!$F$2:$EE$2,DH$4,'SPACELOG 5 BP'!$F13:$EE13)+SUMIF('SPACELOG 6 BP'!$F$2:$EE$2,DH$4,'SPACELOG 6 BP'!$F13:$EE13)+SUMIF('SPACELOG 7 BP'!$F$2:$EE$2,DH$4,'SPACELOG 7 BP'!$F13:$EE13)+SUMIF('SPACELOG 8 BP'!$F$2:$EE$2,DH$4,'SPACELOG 8 BP'!$F13:$EE13)+SUMIF('SPACELOG 9 BP'!$F$2:$EE$2,DH$4,'SPACELOG 9 BP'!$F13:$EE13)+SUMIF('SPACELOG 10 BP'!$F$2:$EE$2,DH$4,'SPACELOG 10 BP'!$F13:$EE13)+SUMIF('SPACELOG 11 BP'!$F$2:$EE$2,DH$4,'SPACELOG 11 BP'!$F13:$EE13)+SUMIF('SPACELOG 12 BP'!$F$2:$EE$2,DH$4,'SPACELOG 12 BP'!$F13:$EE13)</f>
        <v>0</v>
      </c>
      <c r="DI13" s="33">
        <f>SUMIF('reporting montigny'!$F$2:$EE$2,DI$4,'reporting montigny'!$F13:$EE13)+SUMIF('reporting boissy'!$F$2:$EE$2,DI$4,'reporting boissy'!$F13:$EE13)+SUMIF('reporting moussy'!$F$2:$EE$2,DI$4,'reporting moussy'!$F13:$EE13)+SUMIF('reporting trappes'!$F$2:$EE$2,DI$4,'reporting trappes'!$F13:$EE13)+SUMIF('SPACELOG 5 BP'!$F$2:$EE$2,DI$4,'SPACELOG 5 BP'!$F13:$EE13)+SUMIF('SPACELOG 6 BP'!$F$2:$EE$2,DI$4,'SPACELOG 6 BP'!$F13:$EE13)+SUMIF('SPACELOG 7 BP'!$F$2:$EE$2,DI$4,'SPACELOG 7 BP'!$F13:$EE13)+SUMIF('SPACELOG 8 BP'!$F$2:$EE$2,DI$4,'SPACELOG 8 BP'!$F13:$EE13)+SUMIF('SPACELOG 9 BP'!$F$2:$EE$2,DI$4,'SPACELOG 9 BP'!$F13:$EE13)+SUMIF('SPACELOG 10 BP'!$F$2:$EE$2,DI$4,'SPACELOG 10 BP'!$F13:$EE13)+SUMIF('SPACELOG 11 BP'!$F$2:$EE$2,DI$4,'SPACELOG 11 BP'!$F13:$EE13)+SUMIF('SPACELOG 12 BP'!$F$2:$EE$2,DI$4,'SPACELOG 12 BP'!$F13:$EE13)</f>
        <v>0</v>
      </c>
      <c r="DJ13" s="33">
        <f>SUMIF('reporting montigny'!$F$2:$EE$2,DJ$4,'reporting montigny'!$F13:$EE13)+SUMIF('reporting boissy'!$F$2:$EE$2,DJ$4,'reporting boissy'!$F13:$EE13)+SUMIF('reporting moussy'!$F$2:$EE$2,DJ$4,'reporting moussy'!$F13:$EE13)+SUMIF('reporting trappes'!$F$2:$EE$2,DJ$4,'reporting trappes'!$F13:$EE13)+SUMIF('SPACELOG 5 BP'!$F$2:$EE$2,DJ$4,'SPACELOG 5 BP'!$F13:$EE13)+SUMIF('SPACELOG 6 BP'!$F$2:$EE$2,DJ$4,'SPACELOG 6 BP'!$F13:$EE13)+SUMIF('SPACELOG 7 BP'!$F$2:$EE$2,DJ$4,'SPACELOG 7 BP'!$F13:$EE13)+SUMIF('SPACELOG 8 BP'!$F$2:$EE$2,DJ$4,'SPACELOG 8 BP'!$F13:$EE13)+SUMIF('SPACELOG 9 BP'!$F$2:$EE$2,DJ$4,'SPACELOG 9 BP'!$F13:$EE13)+SUMIF('SPACELOG 10 BP'!$F$2:$EE$2,DJ$4,'SPACELOG 10 BP'!$F13:$EE13)+SUMIF('SPACELOG 11 BP'!$F$2:$EE$2,DJ$4,'SPACELOG 11 BP'!$F13:$EE13)+SUMIF('SPACELOG 12 BP'!$F$2:$EE$2,DJ$4,'SPACELOG 12 BP'!$F13:$EE13)</f>
        <v>0</v>
      </c>
      <c r="DK13" s="33">
        <f>SUMIF('reporting montigny'!$F$2:$EE$2,DK$4,'reporting montigny'!$F13:$EE13)+SUMIF('reporting boissy'!$F$2:$EE$2,DK$4,'reporting boissy'!$F13:$EE13)+SUMIF('reporting moussy'!$F$2:$EE$2,DK$4,'reporting moussy'!$F13:$EE13)+SUMIF('reporting trappes'!$F$2:$EE$2,DK$4,'reporting trappes'!$F13:$EE13)+SUMIF('SPACELOG 5 BP'!$F$2:$EE$2,DK$4,'SPACELOG 5 BP'!$F13:$EE13)+SUMIF('SPACELOG 6 BP'!$F$2:$EE$2,DK$4,'SPACELOG 6 BP'!$F13:$EE13)+SUMIF('SPACELOG 7 BP'!$F$2:$EE$2,DK$4,'SPACELOG 7 BP'!$F13:$EE13)+SUMIF('SPACELOG 8 BP'!$F$2:$EE$2,DK$4,'SPACELOG 8 BP'!$F13:$EE13)+SUMIF('SPACELOG 9 BP'!$F$2:$EE$2,DK$4,'SPACELOG 9 BP'!$F13:$EE13)+SUMIF('SPACELOG 10 BP'!$F$2:$EE$2,DK$4,'SPACELOG 10 BP'!$F13:$EE13)+SUMIF('SPACELOG 11 BP'!$F$2:$EE$2,DK$4,'SPACELOG 11 BP'!$F13:$EE13)+SUMIF('SPACELOG 12 BP'!$F$2:$EE$2,DK$4,'SPACELOG 12 BP'!$F13:$EE13)</f>
        <v>0</v>
      </c>
      <c r="DL13" s="33">
        <f>SUMIF('reporting montigny'!$F$2:$EE$2,DL$4,'reporting montigny'!$F13:$EE13)+SUMIF('reporting boissy'!$F$2:$EE$2,DL$4,'reporting boissy'!$F13:$EE13)+SUMIF('reporting moussy'!$F$2:$EE$2,DL$4,'reporting moussy'!$F13:$EE13)+SUMIF('reporting trappes'!$F$2:$EE$2,DL$4,'reporting trappes'!$F13:$EE13)+SUMIF('SPACELOG 5 BP'!$F$2:$EE$2,DL$4,'SPACELOG 5 BP'!$F13:$EE13)+SUMIF('SPACELOG 6 BP'!$F$2:$EE$2,DL$4,'SPACELOG 6 BP'!$F13:$EE13)+SUMIF('SPACELOG 7 BP'!$F$2:$EE$2,DL$4,'SPACELOG 7 BP'!$F13:$EE13)+SUMIF('SPACELOG 8 BP'!$F$2:$EE$2,DL$4,'SPACELOG 8 BP'!$F13:$EE13)+SUMIF('SPACELOG 9 BP'!$F$2:$EE$2,DL$4,'SPACELOG 9 BP'!$F13:$EE13)+SUMIF('SPACELOG 10 BP'!$F$2:$EE$2,DL$4,'SPACELOG 10 BP'!$F13:$EE13)+SUMIF('SPACELOG 11 BP'!$F$2:$EE$2,DL$4,'SPACELOG 11 BP'!$F13:$EE13)+SUMIF('SPACELOG 12 BP'!$F$2:$EE$2,DL$4,'SPACELOG 12 BP'!$F13:$EE13)</f>
        <v>0</v>
      </c>
      <c r="DM13" s="33">
        <f>SUMIF('reporting montigny'!$F$2:$EE$2,DM$4,'reporting montigny'!$F13:$EE13)+SUMIF('reporting boissy'!$F$2:$EE$2,DM$4,'reporting boissy'!$F13:$EE13)+SUMIF('reporting moussy'!$F$2:$EE$2,DM$4,'reporting moussy'!$F13:$EE13)+SUMIF('reporting trappes'!$F$2:$EE$2,DM$4,'reporting trappes'!$F13:$EE13)+SUMIF('SPACELOG 5 BP'!$F$2:$EE$2,DM$4,'SPACELOG 5 BP'!$F13:$EE13)+SUMIF('SPACELOG 6 BP'!$F$2:$EE$2,DM$4,'SPACELOG 6 BP'!$F13:$EE13)+SUMIF('SPACELOG 7 BP'!$F$2:$EE$2,DM$4,'SPACELOG 7 BP'!$F13:$EE13)+SUMIF('SPACELOG 8 BP'!$F$2:$EE$2,DM$4,'SPACELOG 8 BP'!$F13:$EE13)+SUMIF('SPACELOG 9 BP'!$F$2:$EE$2,DM$4,'SPACELOG 9 BP'!$F13:$EE13)+SUMIF('SPACELOG 10 BP'!$F$2:$EE$2,DM$4,'SPACELOG 10 BP'!$F13:$EE13)+SUMIF('SPACELOG 11 BP'!$F$2:$EE$2,DM$4,'SPACELOG 11 BP'!$F13:$EE13)+SUMIF('SPACELOG 12 BP'!$F$2:$EE$2,DM$4,'SPACELOG 12 BP'!$F13:$EE13)</f>
        <v>0</v>
      </c>
      <c r="DN13" s="33">
        <f>SUMIF('reporting montigny'!$F$2:$EE$2,DN$4,'reporting montigny'!$F13:$EE13)+SUMIF('reporting boissy'!$F$2:$EE$2,DN$4,'reporting boissy'!$F13:$EE13)+SUMIF('reporting moussy'!$F$2:$EE$2,DN$4,'reporting moussy'!$F13:$EE13)+SUMIF('reporting trappes'!$F$2:$EE$2,DN$4,'reporting trappes'!$F13:$EE13)+SUMIF('SPACELOG 5 BP'!$F$2:$EE$2,DN$4,'SPACELOG 5 BP'!$F13:$EE13)+SUMIF('SPACELOG 6 BP'!$F$2:$EE$2,DN$4,'SPACELOG 6 BP'!$F13:$EE13)+SUMIF('SPACELOG 7 BP'!$F$2:$EE$2,DN$4,'SPACELOG 7 BP'!$F13:$EE13)+SUMIF('SPACELOG 8 BP'!$F$2:$EE$2,DN$4,'SPACELOG 8 BP'!$F13:$EE13)+SUMIF('SPACELOG 9 BP'!$F$2:$EE$2,DN$4,'SPACELOG 9 BP'!$F13:$EE13)+SUMIF('SPACELOG 10 BP'!$F$2:$EE$2,DN$4,'SPACELOG 10 BP'!$F13:$EE13)+SUMIF('SPACELOG 11 BP'!$F$2:$EE$2,DN$4,'SPACELOG 11 BP'!$F13:$EE13)+SUMIF('SPACELOG 12 BP'!$F$2:$EE$2,DN$4,'SPACELOG 12 BP'!$F13:$EE13)</f>
        <v>0</v>
      </c>
      <c r="DO13" s="33">
        <f>SUMIF('reporting montigny'!$F$2:$EE$2,DO$4,'reporting montigny'!$F13:$EE13)+SUMIF('reporting boissy'!$F$2:$EE$2,DO$4,'reporting boissy'!$F13:$EE13)+SUMIF('reporting moussy'!$F$2:$EE$2,DO$4,'reporting moussy'!$F13:$EE13)+SUMIF('reporting trappes'!$F$2:$EE$2,DO$4,'reporting trappes'!$F13:$EE13)+SUMIF('SPACELOG 5 BP'!$F$2:$EE$2,DO$4,'SPACELOG 5 BP'!$F13:$EE13)+SUMIF('SPACELOG 6 BP'!$F$2:$EE$2,DO$4,'SPACELOG 6 BP'!$F13:$EE13)+SUMIF('SPACELOG 7 BP'!$F$2:$EE$2,DO$4,'SPACELOG 7 BP'!$F13:$EE13)+SUMIF('SPACELOG 8 BP'!$F$2:$EE$2,DO$4,'SPACELOG 8 BP'!$F13:$EE13)+SUMIF('SPACELOG 9 BP'!$F$2:$EE$2,DO$4,'SPACELOG 9 BP'!$F13:$EE13)+SUMIF('SPACELOG 10 BP'!$F$2:$EE$2,DO$4,'SPACELOG 10 BP'!$F13:$EE13)+SUMIF('SPACELOG 11 BP'!$F$2:$EE$2,DO$4,'SPACELOG 11 BP'!$F13:$EE13)+SUMIF('SPACELOG 12 BP'!$F$2:$EE$2,DO$4,'SPACELOG 12 BP'!$F13:$EE13)</f>
        <v>0</v>
      </c>
      <c r="DP13" s="33">
        <f>SUMIF('reporting montigny'!$F$2:$EE$2,DP$4,'reporting montigny'!$F13:$EE13)+SUMIF('reporting boissy'!$F$2:$EE$2,DP$4,'reporting boissy'!$F13:$EE13)+SUMIF('reporting moussy'!$F$2:$EE$2,DP$4,'reporting moussy'!$F13:$EE13)+SUMIF('reporting trappes'!$F$2:$EE$2,DP$4,'reporting trappes'!$F13:$EE13)+SUMIF('SPACELOG 5 BP'!$F$2:$EE$2,DP$4,'SPACELOG 5 BP'!$F13:$EE13)+SUMIF('SPACELOG 6 BP'!$F$2:$EE$2,DP$4,'SPACELOG 6 BP'!$F13:$EE13)+SUMIF('SPACELOG 7 BP'!$F$2:$EE$2,DP$4,'SPACELOG 7 BP'!$F13:$EE13)+SUMIF('SPACELOG 8 BP'!$F$2:$EE$2,DP$4,'SPACELOG 8 BP'!$F13:$EE13)+SUMIF('SPACELOG 9 BP'!$F$2:$EE$2,DP$4,'SPACELOG 9 BP'!$F13:$EE13)+SUMIF('SPACELOG 10 BP'!$F$2:$EE$2,DP$4,'SPACELOG 10 BP'!$F13:$EE13)+SUMIF('SPACELOG 11 BP'!$F$2:$EE$2,DP$4,'SPACELOG 11 BP'!$F13:$EE13)+SUMIF('SPACELOG 12 BP'!$F$2:$EE$2,DP$4,'SPACELOG 12 BP'!$F13:$EE13)</f>
        <v>0</v>
      </c>
      <c r="DQ13" s="33">
        <f>SUMIF('reporting montigny'!$F$2:$EE$2,DQ$4,'reporting montigny'!$F13:$EE13)+SUMIF('reporting boissy'!$F$2:$EE$2,DQ$4,'reporting boissy'!$F13:$EE13)+SUMIF('reporting moussy'!$F$2:$EE$2,DQ$4,'reporting moussy'!$F13:$EE13)+SUMIF('reporting trappes'!$F$2:$EE$2,DQ$4,'reporting trappes'!$F13:$EE13)+SUMIF('SPACELOG 5 BP'!$F$2:$EE$2,DQ$4,'SPACELOG 5 BP'!$F13:$EE13)+SUMIF('SPACELOG 6 BP'!$F$2:$EE$2,DQ$4,'SPACELOG 6 BP'!$F13:$EE13)+SUMIF('SPACELOG 7 BP'!$F$2:$EE$2,DQ$4,'SPACELOG 7 BP'!$F13:$EE13)+SUMIF('SPACELOG 8 BP'!$F$2:$EE$2,DQ$4,'SPACELOG 8 BP'!$F13:$EE13)+SUMIF('SPACELOG 9 BP'!$F$2:$EE$2,DQ$4,'SPACELOG 9 BP'!$F13:$EE13)+SUMIF('SPACELOG 10 BP'!$F$2:$EE$2,DQ$4,'SPACELOG 10 BP'!$F13:$EE13)+SUMIF('SPACELOG 11 BP'!$F$2:$EE$2,DQ$4,'SPACELOG 11 BP'!$F13:$EE13)+SUMIF('SPACELOG 12 BP'!$F$2:$EE$2,DQ$4,'SPACELOG 12 BP'!$F13:$EE13)</f>
        <v>0</v>
      </c>
      <c r="DR13" s="393">
        <f t="shared" si="122"/>
        <v>0</v>
      </c>
    </row>
    <row r="14" spans="1:122" x14ac:dyDescent="0.2">
      <c r="B14" s="446" t="s">
        <v>36</v>
      </c>
      <c r="C14" s="441">
        <f>SUM(C9:C13)</f>
        <v>6815000</v>
      </c>
      <c r="E14" s="9" t="s">
        <v>85</v>
      </c>
      <c r="F14" s="33">
        <f>SUMIF('reporting montigny'!$F$2:$EE$2,F$4,'reporting montigny'!$F14:$EE14)+SUMIF('reporting boissy'!$F$2:$EE$2,F$4,'reporting boissy'!$F14:$EE14)+SUMIF('reporting moussy'!$F$2:$EE$2,F$4,'reporting moussy'!$F14:$EE14)+SUMIF('reporting trappes'!$F$2:$EE$2,F$4,'reporting trappes'!$F14:$EE14)+SUMIF('SPACELOG 5 BP'!$F$2:$EE$2,F$4,'SPACELOG 5 BP'!$F14:$EE14)+SUMIF('SPACELOG 6 BP'!$F$2:$EE$2,F$4,'SPACELOG 6 BP'!$F14:$EE14)+SUMIF('SPACELOG 7 BP'!$F$2:$EE$2,F$4,'SPACELOG 7 BP'!$F14:$EE14)+SUMIF('SPACELOG 8 BP'!$F$2:$EE$2,F$4,'SPACELOG 8 BP'!$F14:$EE14)+SUMIF('SPACELOG 9 BP'!$F$2:$EE$2,F$4,'SPACELOG 9 BP'!$F14:$EE14)+SUMIF('SPACELOG 10 BP'!$F$2:$EE$2,F$4,'SPACELOG 10 BP'!$F14:$EE14)+SUMIF('SPACELOG 11 BP'!$F$2:$EE$2,F$4,'SPACELOG 11 BP'!$F14:$EE14)+SUMIF('SPACELOG 12 BP'!$F$2:$EE$2,F$4,'SPACELOG 12 BP'!$F14:$EE14)</f>
        <v>1000</v>
      </c>
      <c r="G14" s="33">
        <f>SUMIF('reporting montigny'!$F$2:$EE$2,G$4,'reporting montigny'!$F14:$EE14)+SUMIF('reporting boissy'!$F$2:$EE$2,G$4,'reporting boissy'!$F14:$EE14)+SUMIF('reporting moussy'!$F$2:$EE$2,G$4,'reporting moussy'!$F14:$EE14)+SUMIF('reporting trappes'!$F$2:$EE$2,G$4,'reporting trappes'!$F14:$EE14)+SUMIF('SPACELOG 5 BP'!$F$2:$EE$2,G$4,'SPACELOG 5 BP'!$F14:$EE14)+SUMIF('SPACELOG 6 BP'!$F$2:$EE$2,G$4,'SPACELOG 6 BP'!$F14:$EE14)+SUMIF('SPACELOG 7 BP'!$F$2:$EE$2,G$4,'SPACELOG 7 BP'!$F14:$EE14)+SUMIF('SPACELOG 8 BP'!$F$2:$EE$2,G$4,'SPACELOG 8 BP'!$F14:$EE14)+SUMIF('SPACELOG 9 BP'!$F$2:$EE$2,G$4,'SPACELOG 9 BP'!$F14:$EE14)+SUMIF('SPACELOG 10 BP'!$F$2:$EE$2,G$4,'SPACELOG 10 BP'!$F14:$EE14)+SUMIF('SPACELOG 11 BP'!$F$2:$EE$2,G$4,'SPACELOG 11 BP'!$F14:$EE14)+SUMIF('SPACELOG 12 BP'!$F$2:$EE$2,G$4,'SPACELOG 12 BP'!$F14:$EE14)</f>
        <v>1000</v>
      </c>
      <c r="H14" s="33">
        <f>SUMIF('reporting montigny'!$F$2:$EE$2,H$4,'reporting montigny'!$F14:$EE14)+SUMIF('reporting boissy'!$F$2:$EE$2,H$4,'reporting boissy'!$F14:$EE14)+SUMIF('reporting moussy'!$F$2:$EE$2,H$4,'reporting moussy'!$F14:$EE14)+SUMIF('reporting trappes'!$F$2:$EE$2,H$4,'reporting trappes'!$F14:$EE14)+SUMIF('SPACELOG 5 BP'!$F$2:$EE$2,H$4,'SPACELOG 5 BP'!$F14:$EE14)+SUMIF('SPACELOG 6 BP'!$F$2:$EE$2,H$4,'SPACELOG 6 BP'!$F14:$EE14)+SUMIF('SPACELOG 7 BP'!$F$2:$EE$2,H$4,'SPACELOG 7 BP'!$F14:$EE14)+SUMIF('SPACELOG 8 BP'!$F$2:$EE$2,H$4,'SPACELOG 8 BP'!$F14:$EE14)+SUMIF('SPACELOG 9 BP'!$F$2:$EE$2,H$4,'SPACELOG 9 BP'!$F14:$EE14)+SUMIF('SPACELOG 10 BP'!$F$2:$EE$2,H$4,'SPACELOG 10 BP'!$F14:$EE14)+SUMIF('SPACELOG 11 BP'!$F$2:$EE$2,H$4,'SPACELOG 11 BP'!$F14:$EE14)+SUMIF('SPACELOG 12 BP'!$F$2:$EE$2,H$4,'SPACELOG 12 BP'!$F14:$EE14)</f>
        <v>1000</v>
      </c>
      <c r="I14" s="33">
        <f>SUMIF('reporting montigny'!$F$2:$EE$2,I$4,'reporting montigny'!$F14:$EE14)+SUMIF('reporting boissy'!$F$2:$EE$2,I$4,'reporting boissy'!$F14:$EE14)+SUMIF('reporting moussy'!$F$2:$EE$2,I$4,'reporting moussy'!$F14:$EE14)+SUMIF('reporting trappes'!$F$2:$EE$2,I$4,'reporting trappes'!$F14:$EE14)+SUMIF('SPACELOG 5 BP'!$F$2:$EE$2,I$4,'SPACELOG 5 BP'!$F14:$EE14)+SUMIF('SPACELOG 6 BP'!$F$2:$EE$2,I$4,'SPACELOG 6 BP'!$F14:$EE14)+SUMIF('SPACELOG 7 BP'!$F$2:$EE$2,I$4,'SPACELOG 7 BP'!$F14:$EE14)+SUMIF('SPACELOG 8 BP'!$F$2:$EE$2,I$4,'SPACELOG 8 BP'!$F14:$EE14)+SUMIF('SPACELOG 9 BP'!$F$2:$EE$2,I$4,'SPACELOG 9 BP'!$F14:$EE14)+SUMIF('SPACELOG 10 BP'!$F$2:$EE$2,I$4,'SPACELOG 10 BP'!$F14:$EE14)+SUMIF('SPACELOG 11 BP'!$F$2:$EE$2,I$4,'SPACELOG 11 BP'!$F14:$EE14)+SUMIF('SPACELOG 12 BP'!$F$2:$EE$2,I$4,'SPACELOG 12 BP'!$F14:$EE14)</f>
        <v>1000</v>
      </c>
      <c r="J14" s="33">
        <f>SUMIF('reporting montigny'!$F$2:$EE$2,J$4,'reporting montigny'!$F14:$EE14)+SUMIF('reporting boissy'!$F$2:$EE$2,J$4,'reporting boissy'!$F14:$EE14)+SUMIF('reporting moussy'!$F$2:$EE$2,J$4,'reporting moussy'!$F14:$EE14)+SUMIF('reporting trappes'!$F$2:$EE$2,J$4,'reporting trappes'!$F14:$EE14)+SUMIF('SPACELOG 5 BP'!$F$2:$EE$2,J$4,'SPACELOG 5 BP'!$F14:$EE14)+SUMIF('SPACELOG 6 BP'!$F$2:$EE$2,J$4,'SPACELOG 6 BP'!$F14:$EE14)+SUMIF('SPACELOG 7 BP'!$F$2:$EE$2,J$4,'SPACELOG 7 BP'!$F14:$EE14)+SUMIF('SPACELOG 8 BP'!$F$2:$EE$2,J$4,'SPACELOG 8 BP'!$F14:$EE14)+SUMIF('SPACELOG 9 BP'!$F$2:$EE$2,J$4,'SPACELOG 9 BP'!$F14:$EE14)+SUMIF('SPACELOG 10 BP'!$F$2:$EE$2,J$4,'SPACELOG 10 BP'!$F14:$EE14)+SUMIF('SPACELOG 11 BP'!$F$2:$EE$2,J$4,'SPACELOG 11 BP'!$F14:$EE14)+SUMIF('SPACELOG 12 BP'!$F$2:$EE$2,J$4,'SPACELOG 12 BP'!$F14:$EE14)</f>
        <v>1000</v>
      </c>
      <c r="K14" s="33">
        <f>SUMIF('reporting montigny'!$F$2:$EE$2,K$4,'reporting montigny'!$F14:$EE14)+SUMIF('reporting boissy'!$F$2:$EE$2,K$4,'reporting boissy'!$F14:$EE14)+SUMIF('reporting moussy'!$F$2:$EE$2,K$4,'reporting moussy'!$F14:$EE14)+SUMIF('reporting trappes'!$F$2:$EE$2,K$4,'reporting trappes'!$F14:$EE14)+SUMIF('SPACELOG 5 BP'!$F$2:$EE$2,K$4,'SPACELOG 5 BP'!$F14:$EE14)+SUMIF('SPACELOG 6 BP'!$F$2:$EE$2,K$4,'SPACELOG 6 BP'!$F14:$EE14)+SUMIF('SPACELOG 7 BP'!$F$2:$EE$2,K$4,'SPACELOG 7 BP'!$F14:$EE14)+SUMIF('SPACELOG 8 BP'!$F$2:$EE$2,K$4,'SPACELOG 8 BP'!$F14:$EE14)+SUMIF('SPACELOG 9 BP'!$F$2:$EE$2,K$4,'SPACELOG 9 BP'!$F14:$EE14)+SUMIF('SPACELOG 10 BP'!$F$2:$EE$2,K$4,'SPACELOG 10 BP'!$F14:$EE14)+SUMIF('SPACELOG 11 BP'!$F$2:$EE$2,K$4,'SPACELOG 11 BP'!$F14:$EE14)+SUMIF('SPACELOG 12 BP'!$F$2:$EE$2,K$4,'SPACELOG 12 BP'!$F14:$EE14)</f>
        <v>1000</v>
      </c>
      <c r="L14" s="33">
        <f>SUMIF('reporting montigny'!$F$2:$EE$2,L$4,'reporting montigny'!$F14:$EE14)+SUMIF('reporting boissy'!$F$2:$EE$2,L$4,'reporting boissy'!$F14:$EE14)+SUMIF('reporting moussy'!$F$2:$EE$2,L$4,'reporting moussy'!$F14:$EE14)+SUMIF('reporting trappes'!$F$2:$EE$2,L$4,'reporting trappes'!$F14:$EE14)+SUMIF('SPACELOG 5 BP'!$F$2:$EE$2,L$4,'SPACELOG 5 BP'!$F14:$EE14)+SUMIF('SPACELOG 6 BP'!$F$2:$EE$2,L$4,'SPACELOG 6 BP'!$F14:$EE14)+SUMIF('SPACELOG 7 BP'!$F$2:$EE$2,L$4,'SPACELOG 7 BP'!$F14:$EE14)+SUMIF('SPACELOG 8 BP'!$F$2:$EE$2,L$4,'SPACELOG 8 BP'!$F14:$EE14)+SUMIF('SPACELOG 9 BP'!$F$2:$EE$2,L$4,'SPACELOG 9 BP'!$F14:$EE14)+SUMIF('SPACELOG 10 BP'!$F$2:$EE$2,L$4,'SPACELOG 10 BP'!$F14:$EE14)+SUMIF('SPACELOG 11 BP'!$F$2:$EE$2,L$4,'SPACELOG 11 BP'!$F14:$EE14)+SUMIF('SPACELOG 12 BP'!$F$2:$EE$2,L$4,'SPACELOG 12 BP'!$F14:$EE14)</f>
        <v>1000</v>
      </c>
      <c r="M14" s="33">
        <f>SUMIF('reporting montigny'!$F$2:$EE$2,M$4,'reporting montigny'!$F14:$EE14)+SUMIF('reporting boissy'!$F$2:$EE$2,M$4,'reporting boissy'!$F14:$EE14)+SUMIF('reporting moussy'!$F$2:$EE$2,M$4,'reporting moussy'!$F14:$EE14)+SUMIF('reporting trappes'!$F$2:$EE$2,M$4,'reporting trappes'!$F14:$EE14)+SUMIF('SPACELOG 5 BP'!$F$2:$EE$2,M$4,'SPACELOG 5 BP'!$F14:$EE14)+SUMIF('SPACELOG 6 BP'!$F$2:$EE$2,M$4,'SPACELOG 6 BP'!$F14:$EE14)+SUMIF('SPACELOG 7 BP'!$F$2:$EE$2,M$4,'SPACELOG 7 BP'!$F14:$EE14)+SUMIF('SPACELOG 8 BP'!$F$2:$EE$2,M$4,'SPACELOG 8 BP'!$F14:$EE14)+SUMIF('SPACELOG 9 BP'!$F$2:$EE$2,M$4,'SPACELOG 9 BP'!$F14:$EE14)+SUMIF('SPACELOG 10 BP'!$F$2:$EE$2,M$4,'SPACELOG 10 BP'!$F14:$EE14)+SUMIF('SPACELOG 11 BP'!$F$2:$EE$2,M$4,'SPACELOG 11 BP'!$F14:$EE14)+SUMIF('SPACELOG 12 BP'!$F$2:$EE$2,M$4,'SPACELOG 12 BP'!$F14:$EE14)</f>
        <v>1000</v>
      </c>
      <c r="N14" s="33">
        <f>SUMIF('reporting montigny'!$F$2:$EE$2,N$4,'reporting montigny'!$F14:$EE14)+SUMIF('reporting boissy'!$F$2:$EE$2,N$4,'reporting boissy'!$F14:$EE14)+SUMIF('reporting moussy'!$F$2:$EE$2,N$4,'reporting moussy'!$F14:$EE14)+SUMIF('reporting trappes'!$F$2:$EE$2,N$4,'reporting trappes'!$F14:$EE14)+SUMIF('SPACELOG 5 BP'!$F$2:$EE$2,N$4,'SPACELOG 5 BP'!$F14:$EE14)+SUMIF('SPACELOG 6 BP'!$F$2:$EE$2,N$4,'SPACELOG 6 BP'!$F14:$EE14)+SUMIF('SPACELOG 7 BP'!$F$2:$EE$2,N$4,'SPACELOG 7 BP'!$F14:$EE14)+SUMIF('SPACELOG 8 BP'!$F$2:$EE$2,N$4,'SPACELOG 8 BP'!$F14:$EE14)+SUMIF('SPACELOG 9 BP'!$F$2:$EE$2,N$4,'SPACELOG 9 BP'!$F14:$EE14)+SUMIF('SPACELOG 10 BP'!$F$2:$EE$2,N$4,'SPACELOG 10 BP'!$F14:$EE14)+SUMIF('SPACELOG 11 BP'!$F$2:$EE$2,N$4,'SPACELOG 11 BP'!$F14:$EE14)+SUMIF('SPACELOG 12 BP'!$F$2:$EE$2,N$4,'SPACELOG 12 BP'!$F14:$EE14)</f>
        <v>1000</v>
      </c>
      <c r="O14" s="33">
        <f>SUMIF('reporting montigny'!$F$2:$EE$2,O$4,'reporting montigny'!$F14:$EE14)+SUMIF('reporting boissy'!$F$2:$EE$2,O$4,'reporting boissy'!$F14:$EE14)+SUMIF('reporting moussy'!$F$2:$EE$2,O$4,'reporting moussy'!$F14:$EE14)+SUMIF('reporting trappes'!$F$2:$EE$2,O$4,'reporting trappes'!$F14:$EE14)+SUMIF('SPACELOG 5 BP'!$F$2:$EE$2,O$4,'SPACELOG 5 BP'!$F14:$EE14)+SUMIF('SPACELOG 6 BP'!$F$2:$EE$2,O$4,'SPACELOG 6 BP'!$F14:$EE14)+SUMIF('SPACELOG 7 BP'!$F$2:$EE$2,O$4,'SPACELOG 7 BP'!$F14:$EE14)+SUMIF('SPACELOG 8 BP'!$F$2:$EE$2,O$4,'SPACELOG 8 BP'!$F14:$EE14)+SUMIF('SPACELOG 9 BP'!$F$2:$EE$2,O$4,'SPACELOG 9 BP'!$F14:$EE14)+SUMIF('SPACELOG 10 BP'!$F$2:$EE$2,O$4,'SPACELOG 10 BP'!$F14:$EE14)+SUMIF('SPACELOG 11 BP'!$F$2:$EE$2,O$4,'SPACELOG 11 BP'!$F14:$EE14)+SUMIF('SPACELOG 12 BP'!$F$2:$EE$2,O$4,'SPACELOG 12 BP'!$F14:$EE14)</f>
        <v>1000</v>
      </c>
      <c r="P14" s="33">
        <f>SUMIF('reporting montigny'!$F$2:$EE$2,P$4,'reporting montigny'!$F14:$EE14)+SUMIF('reporting boissy'!$F$2:$EE$2,P$4,'reporting boissy'!$F14:$EE14)+SUMIF('reporting moussy'!$F$2:$EE$2,P$4,'reporting moussy'!$F14:$EE14)+SUMIF('reporting trappes'!$F$2:$EE$2,P$4,'reporting trappes'!$F14:$EE14)+SUMIF('SPACELOG 5 BP'!$F$2:$EE$2,P$4,'SPACELOG 5 BP'!$F14:$EE14)+SUMIF('SPACELOG 6 BP'!$F$2:$EE$2,P$4,'SPACELOG 6 BP'!$F14:$EE14)+SUMIF('SPACELOG 7 BP'!$F$2:$EE$2,P$4,'SPACELOG 7 BP'!$F14:$EE14)+SUMIF('SPACELOG 8 BP'!$F$2:$EE$2,P$4,'SPACELOG 8 BP'!$F14:$EE14)+SUMIF('SPACELOG 9 BP'!$F$2:$EE$2,P$4,'SPACELOG 9 BP'!$F14:$EE14)+SUMIF('SPACELOG 10 BP'!$F$2:$EE$2,P$4,'SPACELOG 10 BP'!$F14:$EE14)+SUMIF('SPACELOG 11 BP'!$F$2:$EE$2,P$4,'SPACELOG 11 BP'!$F14:$EE14)+SUMIF('SPACELOG 12 BP'!$F$2:$EE$2,P$4,'SPACELOG 12 BP'!$F14:$EE14)</f>
        <v>1000</v>
      </c>
      <c r="Q14" s="33">
        <f>SUMIF('reporting montigny'!$F$2:$EE$2,Q$4,'reporting montigny'!$F14:$EE14)+SUMIF('reporting boissy'!$F$2:$EE$2,Q$4,'reporting boissy'!$F14:$EE14)+SUMIF('reporting moussy'!$F$2:$EE$2,Q$4,'reporting moussy'!$F14:$EE14)+SUMIF('reporting trappes'!$F$2:$EE$2,Q$4,'reporting trappes'!$F14:$EE14)+SUMIF('SPACELOG 5 BP'!$F$2:$EE$2,Q$4,'SPACELOG 5 BP'!$F14:$EE14)+SUMIF('SPACELOG 6 BP'!$F$2:$EE$2,Q$4,'SPACELOG 6 BP'!$F14:$EE14)+SUMIF('SPACELOG 7 BP'!$F$2:$EE$2,Q$4,'SPACELOG 7 BP'!$F14:$EE14)+SUMIF('SPACELOG 8 BP'!$F$2:$EE$2,Q$4,'SPACELOG 8 BP'!$F14:$EE14)+SUMIF('SPACELOG 9 BP'!$F$2:$EE$2,Q$4,'SPACELOG 9 BP'!$F14:$EE14)+SUMIF('SPACELOG 10 BP'!$F$2:$EE$2,Q$4,'SPACELOG 10 BP'!$F14:$EE14)+SUMIF('SPACELOG 11 BP'!$F$2:$EE$2,Q$4,'SPACELOG 11 BP'!$F14:$EE14)+SUMIF('SPACELOG 12 BP'!$F$2:$EE$2,Q$4,'SPACELOG 12 BP'!$F14:$EE14)</f>
        <v>1000</v>
      </c>
      <c r="R14" s="393">
        <f t="shared" si="114"/>
        <v>12000</v>
      </c>
      <c r="S14" s="33">
        <f>SUMIF('reporting montigny'!$F$2:$EE$2,S$4,'reporting montigny'!$F14:$EE14)+SUMIF('reporting boissy'!$F$2:$EE$2,S$4,'reporting boissy'!$F14:$EE14)+SUMIF('reporting moussy'!$F$2:$EE$2,S$4,'reporting moussy'!$F14:$EE14)+SUMIF('reporting trappes'!$F$2:$EE$2,S$4,'reporting trappes'!$F14:$EE14)+SUMIF('SPACELOG 5 BP'!$F$2:$EE$2,S$4,'SPACELOG 5 BP'!$F14:$EE14)+SUMIF('SPACELOG 6 BP'!$F$2:$EE$2,S$4,'SPACELOG 6 BP'!$F14:$EE14)+SUMIF('SPACELOG 7 BP'!$F$2:$EE$2,S$4,'SPACELOG 7 BP'!$F14:$EE14)+SUMIF('SPACELOG 8 BP'!$F$2:$EE$2,S$4,'SPACELOG 8 BP'!$F14:$EE14)+SUMIF('SPACELOG 9 BP'!$F$2:$EE$2,S$4,'SPACELOG 9 BP'!$F14:$EE14)+SUMIF('SPACELOG 10 BP'!$F$2:$EE$2,S$4,'SPACELOG 10 BP'!$F14:$EE14)+SUMIF('SPACELOG 11 BP'!$F$2:$EE$2,S$4,'SPACELOG 11 BP'!$F14:$EE14)+SUMIF('SPACELOG 12 BP'!$F$2:$EE$2,S$4,'SPACELOG 12 BP'!$F14:$EE14)</f>
        <v>1000</v>
      </c>
      <c r="T14" s="33">
        <f>SUMIF('reporting montigny'!$F$2:$EE$2,T$4,'reporting montigny'!$F14:$EE14)+SUMIF('reporting boissy'!$F$2:$EE$2,T$4,'reporting boissy'!$F14:$EE14)+SUMIF('reporting moussy'!$F$2:$EE$2,T$4,'reporting moussy'!$F14:$EE14)+SUMIF('reporting trappes'!$F$2:$EE$2,T$4,'reporting trappes'!$F14:$EE14)+SUMIF('SPACELOG 5 BP'!$F$2:$EE$2,T$4,'SPACELOG 5 BP'!$F14:$EE14)+SUMIF('SPACELOG 6 BP'!$F$2:$EE$2,T$4,'SPACELOG 6 BP'!$F14:$EE14)+SUMIF('SPACELOG 7 BP'!$F$2:$EE$2,T$4,'SPACELOG 7 BP'!$F14:$EE14)+SUMIF('SPACELOG 8 BP'!$F$2:$EE$2,T$4,'SPACELOG 8 BP'!$F14:$EE14)+SUMIF('SPACELOG 9 BP'!$F$2:$EE$2,T$4,'SPACELOG 9 BP'!$F14:$EE14)+SUMIF('SPACELOG 10 BP'!$F$2:$EE$2,T$4,'SPACELOG 10 BP'!$F14:$EE14)+SUMIF('SPACELOG 11 BP'!$F$2:$EE$2,T$4,'SPACELOG 11 BP'!$F14:$EE14)+SUMIF('SPACELOG 12 BP'!$F$2:$EE$2,T$4,'SPACELOG 12 BP'!$F14:$EE14)</f>
        <v>1000</v>
      </c>
      <c r="U14" s="33">
        <f>SUMIF('reporting montigny'!$F$2:$EE$2,U$4,'reporting montigny'!$F14:$EE14)+SUMIF('reporting boissy'!$F$2:$EE$2,U$4,'reporting boissy'!$F14:$EE14)+SUMIF('reporting moussy'!$F$2:$EE$2,U$4,'reporting moussy'!$F14:$EE14)+SUMIF('reporting trappes'!$F$2:$EE$2,U$4,'reporting trappes'!$F14:$EE14)+SUMIF('SPACELOG 5 BP'!$F$2:$EE$2,U$4,'SPACELOG 5 BP'!$F14:$EE14)+SUMIF('SPACELOG 6 BP'!$F$2:$EE$2,U$4,'SPACELOG 6 BP'!$F14:$EE14)+SUMIF('SPACELOG 7 BP'!$F$2:$EE$2,U$4,'SPACELOG 7 BP'!$F14:$EE14)+SUMIF('SPACELOG 8 BP'!$F$2:$EE$2,U$4,'SPACELOG 8 BP'!$F14:$EE14)+SUMIF('SPACELOG 9 BP'!$F$2:$EE$2,U$4,'SPACELOG 9 BP'!$F14:$EE14)+SUMIF('SPACELOG 10 BP'!$F$2:$EE$2,U$4,'SPACELOG 10 BP'!$F14:$EE14)+SUMIF('SPACELOG 11 BP'!$F$2:$EE$2,U$4,'SPACELOG 11 BP'!$F14:$EE14)+SUMIF('SPACELOG 12 BP'!$F$2:$EE$2,U$4,'SPACELOG 12 BP'!$F14:$EE14)</f>
        <v>1000</v>
      </c>
      <c r="V14" s="33">
        <f>SUMIF('reporting montigny'!$F$2:$EE$2,V$4,'reporting montigny'!$F14:$EE14)+SUMIF('reporting boissy'!$F$2:$EE$2,V$4,'reporting boissy'!$F14:$EE14)+SUMIF('reporting moussy'!$F$2:$EE$2,V$4,'reporting moussy'!$F14:$EE14)+SUMIF('reporting trappes'!$F$2:$EE$2,V$4,'reporting trappes'!$F14:$EE14)+SUMIF('SPACELOG 5 BP'!$F$2:$EE$2,V$4,'SPACELOG 5 BP'!$F14:$EE14)+SUMIF('SPACELOG 6 BP'!$F$2:$EE$2,V$4,'SPACELOG 6 BP'!$F14:$EE14)+SUMIF('SPACELOG 7 BP'!$F$2:$EE$2,V$4,'SPACELOG 7 BP'!$F14:$EE14)+SUMIF('SPACELOG 8 BP'!$F$2:$EE$2,V$4,'SPACELOG 8 BP'!$F14:$EE14)+SUMIF('SPACELOG 9 BP'!$F$2:$EE$2,V$4,'SPACELOG 9 BP'!$F14:$EE14)+SUMIF('SPACELOG 10 BP'!$F$2:$EE$2,V$4,'SPACELOG 10 BP'!$F14:$EE14)+SUMIF('SPACELOG 11 BP'!$F$2:$EE$2,V$4,'SPACELOG 11 BP'!$F14:$EE14)+SUMIF('SPACELOG 12 BP'!$F$2:$EE$2,V$4,'SPACELOG 12 BP'!$F14:$EE14)</f>
        <v>1000</v>
      </c>
      <c r="W14" s="33">
        <f>SUMIF('reporting montigny'!$F$2:$EE$2,W$4,'reporting montigny'!$F14:$EE14)+SUMIF('reporting boissy'!$F$2:$EE$2,W$4,'reporting boissy'!$F14:$EE14)+SUMIF('reporting moussy'!$F$2:$EE$2,W$4,'reporting moussy'!$F14:$EE14)+SUMIF('reporting trappes'!$F$2:$EE$2,W$4,'reporting trappes'!$F14:$EE14)+SUMIF('SPACELOG 5 BP'!$F$2:$EE$2,W$4,'SPACELOG 5 BP'!$F14:$EE14)+SUMIF('SPACELOG 6 BP'!$F$2:$EE$2,W$4,'SPACELOG 6 BP'!$F14:$EE14)+SUMIF('SPACELOG 7 BP'!$F$2:$EE$2,W$4,'SPACELOG 7 BP'!$F14:$EE14)+SUMIF('SPACELOG 8 BP'!$F$2:$EE$2,W$4,'SPACELOG 8 BP'!$F14:$EE14)+SUMIF('SPACELOG 9 BP'!$F$2:$EE$2,W$4,'SPACELOG 9 BP'!$F14:$EE14)+SUMIF('SPACELOG 10 BP'!$F$2:$EE$2,W$4,'SPACELOG 10 BP'!$F14:$EE14)+SUMIF('SPACELOG 11 BP'!$F$2:$EE$2,W$4,'SPACELOG 11 BP'!$F14:$EE14)+SUMIF('SPACELOG 12 BP'!$F$2:$EE$2,W$4,'SPACELOG 12 BP'!$F14:$EE14)</f>
        <v>1000</v>
      </c>
      <c r="X14" s="33">
        <f>SUMIF('reporting montigny'!$F$2:$EE$2,X$4,'reporting montigny'!$F14:$EE14)+SUMIF('reporting boissy'!$F$2:$EE$2,X$4,'reporting boissy'!$F14:$EE14)+SUMIF('reporting moussy'!$F$2:$EE$2,X$4,'reporting moussy'!$F14:$EE14)+SUMIF('reporting trappes'!$F$2:$EE$2,X$4,'reporting trappes'!$F14:$EE14)+SUMIF('SPACELOG 5 BP'!$F$2:$EE$2,X$4,'SPACELOG 5 BP'!$F14:$EE14)+SUMIF('SPACELOG 6 BP'!$F$2:$EE$2,X$4,'SPACELOG 6 BP'!$F14:$EE14)+SUMIF('SPACELOG 7 BP'!$F$2:$EE$2,X$4,'SPACELOG 7 BP'!$F14:$EE14)+SUMIF('SPACELOG 8 BP'!$F$2:$EE$2,X$4,'SPACELOG 8 BP'!$F14:$EE14)+SUMIF('SPACELOG 9 BP'!$F$2:$EE$2,X$4,'SPACELOG 9 BP'!$F14:$EE14)+SUMIF('SPACELOG 10 BP'!$F$2:$EE$2,X$4,'SPACELOG 10 BP'!$F14:$EE14)+SUMIF('SPACELOG 11 BP'!$F$2:$EE$2,X$4,'SPACELOG 11 BP'!$F14:$EE14)+SUMIF('SPACELOG 12 BP'!$F$2:$EE$2,X$4,'SPACELOG 12 BP'!$F14:$EE14)</f>
        <v>1000</v>
      </c>
      <c r="Y14" s="33">
        <f>SUMIF('reporting montigny'!$F$2:$EE$2,Y$4,'reporting montigny'!$F14:$EE14)+SUMIF('reporting boissy'!$F$2:$EE$2,Y$4,'reporting boissy'!$F14:$EE14)+SUMIF('reporting moussy'!$F$2:$EE$2,Y$4,'reporting moussy'!$F14:$EE14)+SUMIF('reporting trappes'!$F$2:$EE$2,Y$4,'reporting trappes'!$F14:$EE14)+SUMIF('SPACELOG 5 BP'!$F$2:$EE$2,Y$4,'SPACELOG 5 BP'!$F14:$EE14)+SUMIF('SPACELOG 6 BP'!$F$2:$EE$2,Y$4,'SPACELOG 6 BP'!$F14:$EE14)+SUMIF('SPACELOG 7 BP'!$F$2:$EE$2,Y$4,'SPACELOG 7 BP'!$F14:$EE14)+SUMIF('SPACELOG 8 BP'!$F$2:$EE$2,Y$4,'SPACELOG 8 BP'!$F14:$EE14)+SUMIF('SPACELOG 9 BP'!$F$2:$EE$2,Y$4,'SPACELOG 9 BP'!$F14:$EE14)+SUMIF('SPACELOG 10 BP'!$F$2:$EE$2,Y$4,'SPACELOG 10 BP'!$F14:$EE14)+SUMIF('SPACELOG 11 BP'!$F$2:$EE$2,Y$4,'SPACELOG 11 BP'!$F14:$EE14)+SUMIF('SPACELOG 12 BP'!$F$2:$EE$2,Y$4,'SPACELOG 12 BP'!$F14:$EE14)</f>
        <v>1000</v>
      </c>
      <c r="Z14" s="33">
        <f>SUMIF('reporting montigny'!$F$2:$EE$2,Z$4,'reporting montigny'!$F14:$EE14)+SUMIF('reporting boissy'!$F$2:$EE$2,Z$4,'reporting boissy'!$F14:$EE14)+SUMIF('reporting moussy'!$F$2:$EE$2,Z$4,'reporting moussy'!$F14:$EE14)+SUMIF('reporting trappes'!$F$2:$EE$2,Z$4,'reporting trappes'!$F14:$EE14)+SUMIF('SPACELOG 5 BP'!$F$2:$EE$2,Z$4,'SPACELOG 5 BP'!$F14:$EE14)+SUMIF('SPACELOG 6 BP'!$F$2:$EE$2,Z$4,'SPACELOG 6 BP'!$F14:$EE14)+SUMIF('SPACELOG 7 BP'!$F$2:$EE$2,Z$4,'SPACELOG 7 BP'!$F14:$EE14)+SUMIF('SPACELOG 8 BP'!$F$2:$EE$2,Z$4,'SPACELOG 8 BP'!$F14:$EE14)+SUMIF('SPACELOG 9 BP'!$F$2:$EE$2,Z$4,'SPACELOG 9 BP'!$F14:$EE14)+SUMIF('SPACELOG 10 BP'!$F$2:$EE$2,Z$4,'SPACELOG 10 BP'!$F14:$EE14)+SUMIF('SPACELOG 11 BP'!$F$2:$EE$2,Z$4,'SPACELOG 11 BP'!$F14:$EE14)+SUMIF('SPACELOG 12 BP'!$F$2:$EE$2,Z$4,'SPACELOG 12 BP'!$F14:$EE14)</f>
        <v>1000</v>
      </c>
      <c r="AA14" s="33">
        <f>SUMIF('reporting montigny'!$F$2:$EE$2,AA$4,'reporting montigny'!$F14:$EE14)+SUMIF('reporting boissy'!$F$2:$EE$2,AA$4,'reporting boissy'!$F14:$EE14)+SUMIF('reporting moussy'!$F$2:$EE$2,AA$4,'reporting moussy'!$F14:$EE14)+SUMIF('reporting trappes'!$F$2:$EE$2,AA$4,'reporting trappes'!$F14:$EE14)+SUMIF('SPACELOG 5 BP'!$F$2:$EE$2,AA$4,'SPACELOG 5 BP'!$F14:$EE14)+SUMIF('SPACELOG 6 BP'!$F$2:$EE$2,AA$4,'SPACELOG 6 BP'!$F14:$EE14)+SUMIF('SPACELOG 7 BP'!$F$2:$EE$2,AA$4,'SPACELOG 7 BP'!$F14:$EE14)+SUMIF('SPACELOG 8 BP'!$F$2:$EE$2,AA$4,'SPACELOG 8 BP'!$F14:$EE14)+SUMIF('SPACELOG 9 BP'!$F$2:$EE$2,AA$4,'SPACELOG 9 BP'!$F14:$EE14)+SUMIF('SPACELOG 10 BP'!$F$2:$EE$2,AA$4,'SPACELOG 10 BP'!$F14:$EE14)+SUMIF('SPACELOG 11 BP'!$F$2:$EE$2,AA$4,'SPACELOG 11 BP'!$F14:$EE14)+SUMIF('SPACELOG 12 BP'!$F$2:$EE$2,AA$4,'SPACELOG 12 BP'!$F14:$EE14)</f>
        <v>1000</v>
      </c>
      <c r="AB14" s="33">
        <f>SUMIF('reporting montigny'!$F$2:$EE$2,AB$4,'reporting montigny'!$F14:$EE14)+SUMIF('reporting boissy'!$F$2:$EE$2,AB$4,'reporting boissy'!$F14:$EE14)+SUMIF('reporting moussy'!$F$2:$EE$2,AB$4,'reporting moussy'!$F14:$EE14)+SUMIF('reporting trappes'!$F$2:$EE$2,AB$4,'reporting trappes'!$F14:$EE14)+SUMIF('SPACELOG 5 BP'!$F$2:$EE$2,AB$4,'SPACELOG 5 BP'!$F14:$EE14)+SUMIF('SPACELOG 6 BP'!$F$2:$EE$2,AB$4,'SPACELOG 6 BP'!$F14:$EE14)+SUMIF('SPACELOG 7 BP'!$F$2:$EE$2,AB$4,'SPACELOG 7 BP'!$F14:$EE14)+SUMIF('SPACELOG 8 BP'!$F$2:$EE$2,AB$4,'SPACELOG 8 BP'!$F14:$EE14)+SUMIF('SPACELOG 9 BP'!$F$2:$EE$2,AB$4,'SPACELOG 9 BP'!$F14:$EE14)+SUMIF('SPACELOG 10 BP'!$F$2:$EE$2,AB$4,'SPACELOG 10 BP'!$F14:$EE14)+SUMIF('SPACELOG 11 BP'!$F$2:$EE$2,AB$4,'SPACELOG 11 BP'!$F14:$EE14)+SUMIF('SPACELOG 12 BP'!$F$2:$EE$2,AB$4,'SPACELOG 12 BP'!$F14:$EE14)</f>
        <v>1000</v>
      </c>
      <c r="AC14" s="33">
        <f>SUMIF('reporting montigny'!$F$2:$EE$2,AC$4,'reporting montigny'!$F14:$EE14)+SUMIF('reporting boissy'!$F$2:$EE$2,AC$4,'reporting boissy'!$F14:$EE14)+SUMIF('reporting moussy'!$F$2:$EE$2,AC$4,'reporting moussy'!$F14:$EE14)+SUMIF('reporting trappes'!$F$2:$EE$2,AC$4,'reporting trappes'!$F14:$EE14)+SUMIF('SPACELOG 5 BP'!$F$2:$EE$2,AC$4,'SPACELOG 5 BP'!$F14:$EE14)+SUMIF('SPACELOG 6 BP'!$F$2:$EE$2,AC$4,'SPACELOG 6 BP'!$F14:$EE14)+SUMIF('SPACELOG 7 BP'!$F$2:$EE$2,AC$4,'SPACELOG 7 BP'!$F14:$EE14)+SUMIF('SPACELOG 8 BP'!$F$2:$EE$2,AC$4,'SPACELOG 8 BP'!$F14:$EE14)+SUMIF('SPACELOG 9 BP'!$F$2:$EE$2,AC$4,'SPACELOG 9 BP'!$F14:$EE14)+SUMIF('SPACELOG 10 BP'!$F$2:$EE$2,AC$4,'SPACELOG 10 BP'!$F14:$EE14)+SUMIF('SPACELOG 11 BP'!$F$2:$EE$2,AC$4,'SPACELOG 11 BP'!$F14:$EE14)+SUMIF('SPACELOG 12 BP'!$F$2:$EE$2,AC$4,'SPACELOG 12 BP'!$F14:$EE14)</f>
        <v>1000</v>
      </c>
      <c r="AD14" s="33">
        <f>SUMIF('reporting montigny'!$F$2:$EE$2,AD$4,'reporting montigny'!$F14:$EE14)+SUMIF('reporting boissy'!$F$2:$EE$2,AD$4,'reporting boissy'!$F14:$EE14)+SUMIF('reporting moussy'!$F$2:$EE$2,AD$4,'reporting moussy'!$F14:$EE14)+SUMIF('reporting trappes'!$F$2:$EE$2,AD$4,'reporting trappes'!$F14:$EE14)+SUMIF('SPACELOG 5 BP'!$F$2:$EE$2,AD$4,'SPACELOG 5 BP'!$F14:$EE14)+SUMIF('SPACELOG 6 BP'!$F$2:$EE$2,AD$4,'SPACELOG 6 BP'!$F14:$EE14)+SUMIF('SPACELOG 7 BP'!$F$2:$EE$2,AD$4,'SPACELOG 7 BP'!$F14:$EE14)+SUMIF('SPACELOG 8 BP'!$F$2:$EE$2,AD$4,'SPACELOG 8 BP'!$F14:$EE14)+SUMIF('SPACELOG 9 BP'!$F$2:$EE$2,AD$4,'SPACELOG 9 BP'!$F14:$EE14)+SUMIF('SPACELOG 10 BP'!$F$2:$EE$2,AD$4,'SPACELOG 10 BP'!$F14:$EE14)+SUMIF('SPACELOG 11 BP'!$F$2:$EE$2,AD$4,'SPACELOG 11 BP'!$F14:$EE14)+SUMIF('SPACELOG 12 BP'!$F$2:$EE$2,AD$4,'SPACELOG 12 BP'!$F14:$EE14)</f>
        <v>1000</v>
      </c>
      <c r="AE14" s="393">
        <f t="shared" si="115"/>
        <v>12000</v>
      </c>
      <c r="AF14" s="33">
        <f>SUMIF('reporting montigny'!$F$2:$EE$2,AF$4,'reporting montigny'!$F14:$EE14)+SUMIF('reporting boissy'!$F$2:$EE$2,AF$4,'reporting boissy'!$F14:$EE14)+SUMIF('reporting moussy'!$F$2:$EE$2,AF$4,'reporting moussy'!$F14:$EE14)+SUMIF('reporting trappes'!$F$2:$EE$2,AF$4,'reporting trappes'!$F14:$EE14)+SUMIF('SPACELOG 5 BP'!$F$2:$EE$2,AF$4,'SPACELOG 5 BP'!$F14:$EE14)+SUMIF('SPACELOG 6 BP'!$F$2:$EE$2,AF$4,'SPACELOG 6 BP'!$F14:$EE14)+SUMIF('SPACELOG 7 BP'!$F$2:$EE$2,AF$4,'SPACELOG 7 BP'!$F14:$EE14)+SUMIF('SPACELOG 8 BP'!$F$2:$EE$2,AF$4,'SPACELOG 8 BP'!$F14:$EE14)+SUMIF('SPACELOG 9 BP'!$F$2:$EE$2,AF$4,'SPACELOG 9 BP'!$F14:$EE14)+SUMIF('SPACELOG 10 BP'!$F$2:$EE$2,AF$4,'SPACELOG 10 BP'!$F14:$EE14)+SUMIF('SPACELOG 11 BP'!$F$2:$EE$2,AF$4,'SPACELOG 11 BP'!$F14:$EE14)+SUMIF('SPACELOG 12 BP'!$F$2:$EE$2,AF$4,'SPACELOG 12 BP'!$F14:$EE14)</f>
        <v>1000</v>
      </c>
      <c r="AG14" s="33">
        <f>SUMIF('reporting montigny'!$F$2:$EE$2,AG$4,'reporting montigny'!$F14:$EE14)+SUMIF('reporting boissy'!$F$2:$EE$2,AG$4,'reporting boissy'!$F14:$EE14)+SUMIF('reporting moussy'!$F$2:$EE$2,AG$4,'reporting moussy'!$F14:$EE14)+SUMIF('reporting trappes'!$F$2:$EE$2,AG$4,'reporting trappes'!$F14:$EE14)+SUMIF('SPACELOG 5 BP'!$F$2:$EE$2,AG$4,'SPACELOG 5 BP'!$F14:$EE14)+SUMIF('SPACELOG 6 BP'!$F$2:$EE$2,AG$4,'SPACELOG 6 BP'!$F14:$EE14)+SUMIF('SPACELOG 7 BP'!$F$2:$EE$2,AG$4,'SPACELOG 7 BP'!$F14:$EE14)+SUMIF('SPACELOG 8 BP'!$F$2:$EE$2,AG$4,'SPACELOG 8 BP'!$F14:$EE14)+SUMIF('SPACELOG 9 BP'!$F$2:$EE$2,AG$4,'SPACELOG 9 BP'!$F14:$EE14)+SUMIF('SPACELOG 10 BP'!$F$2:$EE$2,AG$4,'SPACELOG 10 BP'!$F14:$EE14)+SUMIF('SPACELOG 11 BP'!$F$2:$EE$2,AG$4,'SPACELOG 11 BP'!$F14:$EE14)+SUMIF('SPACELOG 12 BP'!$F$2:$EE$2,AG$4,'SPACELOG 12 BP'!$F14:$EE14)</f>
        <v>1000</v>
      </c>
      <c r="AH14" s="33">
        <f>SUMIF('reporting montigny'!$F$2:$EE$2,AH$4,'reporting montigny'!$F14:$EE14)+SUMIF('reporting boissy'!$F$2:$EE$2,AH$4,'reporting boissy'!$F14:$EE14)+SUMIF('reporting moussy'!$F$2:$EE$2,AH$4,'reporting moussy'!$F14:$EE14)+SUMIF('reporting trappes'!$F$2:$EE$2,AH$4,'reporting trappes'!$F14:$EE14)+SUMIF('SPACELOG 5 BP'!$F$2:$EE$2,AH$4,'SPACELOG 5 BP'!$F14:$EE14)+SUMIF('SPACELOG 6 BP'!$F$2:$EE$2,AH$4,'SPACELOG 6 BP'!$F14:$EE14)+SUMIF('SPACELOG 7 BP'!$F$2:$EE$2,AH$4,'SPACELOG 7 BP'!$F14:$EE14)+SUMIF('SPACELOG 8 BP'!$F$2:$EE$2,AH$4,'SPACELOG 8 BP'!$F14:$EE14)+SUMIF('SPACELOG 9 BP'!$F$2:$EE$2,AH$4,'SPACELOG 9 BP'!$F14:$EE14)+SUMIF('SPACELOG 10 BP'!$F$2:$EE$2,AH$4,'SPACELOG 10 BP'!$F14:$EE14)+SUMIF('SPACELOG 11 BP'!$F$2:$EE$2,AH$4,'SPACELOG 11 BP'!$F14:$EE14)+SUMIF('SPACELOG 12 BP'!$F$2:$EE$2,AH$4,'SPACELOG 12 BP'!$F14:$EE14)</f>
        <v>1000</v>
      </c>
      <c r="AI14" s="33">
        <f>SUMIF('reporting montigny'!$F$2:$EE$2,AI$4,'reporting montigny'!$F14:$EE14)+SUMIF('reporting boissy'!$F$2:$EE$2,AI$4,'reporting boissy'!$F14:$EE14)+SUMIF('reporting moussy'!$F$2:$EE$2,AI$4,'reporting moussy'!$F14:$EE14)+SUMIF('reporting trappes'!$F$2:$EE$2,AI$4,'reporting trappes'!$F14:$EE14)+SUMIF('SPACELOG 5 BP'!$F$2:$EE$2,AI$4,'SPACELOG 5 BP'!$F14:$EE14)+SUMIF('SPACELOG 6 BP'!$F$2:$EE$2,AI$4,'SPACELOG 6 BP'!$F14:$EE14)+SUMIF('SPACELOG 7 BP'!$F$2:$EE$2,AI$4,'SPACELOG 7 BP'!$F14:$EE14)+SUMIF('SPACELOG 8 BP'!$F$2:$EE$2,AI$4,'SPACELOG 8 BP'!$F14:$EE14)+SUMIF('SPACELOG 9 BP'!$F$2:$EE$2,AI$4,'SPACELOG 9 BP'!$F14:$EE14)+SUMIF('SPACELOG 10 BP'!$F$2:$EE$2,AI$4,'SPACELOG 10 BP'!$F14:$EE14)+SUMIF('SPACELOG 11 BP'!$F$2:$EE$2,AI$4,'SPACELOG 11 BP'!$F14:$EE14)+SUMIF('SPACELOG 12 BP'!$F$2:$EE$2,AI$4,'SPACELOG 12 BP'!$F14:$EE14)</f>
        <v>1000</v>
      </c>
      <c r="AJ14" s="33">
        <f>SUMIF('reporting montigny'!$F$2:$EE$2,AJ$4,'reporting montigny'!$F14:$EE14)+SUMIF('reporting boissy'!$F$2:$EE$2,AJ$4,'reporting boissy'!$F14:$EE14)+SUMIF('reporting moussy'!$F$2:$EE$2,AJ$4,'reporting moussy'!$F14:$EE14)+SUMIF('reporting trappes'!$F$2:$EE$2,AJ$4,'reporting trappes'!$F14:$EE14)+SUMIF('SPACELOG 5 BP'!$F$2:$EE$2,AJ$4,'SPACELOG 5 BP'!$F14:$EE14)+SUMIF('SPACELOG 6 BP'!$F$2:$EE$2,AJ$4,'SPACELOG 6 BP'!$F14:$EE14)+SUMIF('SPACELOG 7 BP'!$F$2:$EE$2,AJ$4,'SPACELOG 7 BP'!$F14:$EE14)+SUMIF('SPACELOG 8 BP'!$F$2:$EE$2,AJ$4,'SPACELOG 8 BP'!$F14:$EE14)+SUMIF('SPACELOG 9 BP'!$F$2:$EE$2,AJ$4,'SPACELOG 9 BP'!$F14:$EE14)+SUMIF('SPACELOG 10 BP'!$F$2:$EE$2,AJ$4,'SPACELOG 10 BP'!$F14:$EE14)+SUMIF('SPACELOG 11 BP'!$F$2:$EE$2,AJ$4,'SPACELOG 11 BP'!$F14:$EE14)+SUMIF('SPACELOG 12 BP'!$F$2:$EE$2,AJ$4,'SPACELOG 12 BP'!$F14:$EE14)</f>
        <v>1000</v>
      </c>
      <c r="AK14" s="33">
        <f>SUMIF('reporting montigny'!$F$2:$EE$2,AK$4,'reporting montigny'!$F14:$EE14)+SUMIF('reporting boissy'!$F$2:$EE$2,AK$4,'reporting boissy'!$F14:$EE14)+SUMIF('reporting moussy'!$F$2:$EE$2,AK$4,'reporting moussy'!$F14:$EE14)+SUMIF('reporting trappes'!$F$2:$EE$2,AK$4,'reporting trappes'!$F14:$EE14)+SUMIF('SPACELOG 5 BP'!$F$2:$EE$2,AK$4,'SPACELOG 5 BP'!$F14:$EE14)+SUMIF('SPACELOG 6 BP'!$F$2:$EE$2,AK$4,'SPACELOG 6 BP'!$F14:$EE14)+SUMIF('SPACELOG 7 BP'!$F$2:$EE$2,AK$4,'SPACELOG 7 BP'!$F14:$EE14)+SUMIF('SPACELOG 8 BP'!$F$2:$EE$2,AK$4,'SPACELOG 8 BP'!$F14:$EE14)+SUMIF('SPACELOG 9 BP'!$F$2:$EE$2,AK$4,'SPACELOG 9 BP'!$F14:$EE14)+SUMIF('SPACELOG 10 BP'!$F$2:$EE$2,AK$4,'SPACELOG 10 BP'!$F14:$EE14)+SUMIF('SPACELOG 11 BP'!$F$2:$EE$2,AK$4,'SPACELOG 11 BP'!$F14:$EE14)+SUMIF('SPACELOG 12 BP'!$F$2:$EE$2,AK$4,'SPACELOG 12 BP'!$F14:$EE14)</f>
        <v>1000</v>
      </c>
      <c r="AL14" s="33">
        <f>SUMIF('reporting montigny'!$F$2:$EE$2,AL$4,'reporting montigny'!$F14:$EE14)+SUMIF('reporting boissy'!$F$2:$EE$2,AL$4,'reporting boissy'!$F14:$EE14)+SUMIF('reporting moussy'!$F$2:$EE$2,AL$4,'reporting moussy'!$F14:$EE14)+SUMIF('reporting trappes'!$F$2:$EE$2,AL$4,'reporting trappes'!$F14:$EE14)+SUMIF('SPACELOG 5 BP'!$F$2:$EE$2,AL$4,'SPACELOG 5 BP'!$F14:$EE14)+SUMIF('SPACELOG 6 BP'!$F$2:$EE$2,AL$4,'SPACELOG 6 BP'!$F14:$EE14)+SUMIF('SPACELOG 7 BP'!$F$2:$EE$2,AL$4,'SPACELOG 7 BP'!$F14:$EE14)+SUMIF('SPACELOG 8 BP'!$F$2:$EE$2,AL$4,'SPACELOG 8 BP'!$F14:$EE14)+SUMIF('SPACELOG 9 BP'!$F$2:$EE$2,AL$4,'SPACELOG 9 BP'!$F14:$EE14)+SUMIF('SPACELOG 10 BP'!$F$2:$EE$2,AL$4,'SPACELOG 10 BP'!$F14:$EE14)+SUMIF('SPACELOG 11 BP'!$F$2:$EE$2,AL$4,'SPACELOG 11 BP'!$F14:$EE14)+SUMIF('SPACELOG 12 BP'!$F$2:$EE$2,AL$4,'SPACELOG 12 BP'!$F14:$EE14)</f>
        <v>1000</v>
      </c>
      <c r="AM14" s="33">
        <f>SUMIF('reporting montigny'!$F$2:$EE$2,AM$4,'reporting montigny'!$F14:$EE14)+SUMIF('reporting boissy'!$F$2:$EE$2,AM$4,'reporting boissy'!$F14:$EE14)+SUMIF('reporting moussy'!$F$2:$EE$2,AM$4,'reporting moussy'!$F14:$EE14)+SUMIF('reporting trappes'!$F$2:$EE$2,AM$4,'reporting trappes'!$F14:$EE14)+SUMIF('SPACELOG 5 BP'!$F$2:$EE$2,AM$4,'SPACELOG 5 BP'!$F14:$EE14)+SUMIF('SPACELOG 6 BP'!$F$2:$EE$2,AM$4,'SPACELOG 6 BP'!$F14:$EE14)+SUMIF('SPACELOG 7 BP'!$F$2:$EE$2,AM$4,'SPACELOG 7 BP'!$F14:$EE14)+SUMIF('SPACELOG 8 BP'!$F$2:$EE$2,AM$4,'SPACELOG 8 BP'!$F14:$EE14)+SUMIF('SPACELOG 9 BP'!$F$2:$EE$2,AM$4,'SPACELOG 9 BP'!$F14:$EE14)+SUMIF('SPACELOG 10 BP'!$F$2:$EE$2,AM$4,'SPACELOG 10 BP'!$F14:$EE14)+SUMIF('SPACELOG 11 BP'!$F$2:$EE$2,AM$4,'SPACELOG 11 BP'!$F14:$EE14)+SUMIF('SPACELOG 12 BP'!$F$2:$EE$2,AM$4,'SPACELOG 12 BP'!$F14:$EE14)</f>
        <v>1000</v>
      </c>
      <c r="AN14" s="33">
        <f>SUMIF('reporting montigny'!$F$2:$EE$2,AN$4,'reporting montigny'!$F14:$EE14)+SUMIF('reporting boissy'!$F$2:$EE$2,AN$4,'reporting boissy'!$F14:$EE14)+SUMIF('reporting moussy'!$F$2:$EE$2,AN$4,'reporting moussy'!$F14:$EE14)+SUMIF('reporting trappes'!$F$2:$EE$2,AN$4,'reporting trappes'!$F14:$EE14)+SUMIF('SPACELOG 5 BP'!$F$2:$EE$2,AN$4,'SPACELOG 5 BP'!$F14:$EE14)+SUMIF('SPACELOG 6 BP'!$F$2:$EE$2,AN$4,'SPACELOG 6 BP'!$F14:$EE14)+SUMIF('SPACELOG 7 BP'!$F$2:$EE$2,AN$4,'SPACELOG 7 BP'!$F14:$EE14)+SUMIF('SPACELOG 8 BP'!$F$2:$EE$2,AN$4,'SPACELOG 8 BP'!$F14:$EE14)+SUMIF('SPACELOG 9 BP'!$F$2:$EE$2,AN$4,'SPACELOG 9 BP'!$F14:$EE14)+SUMIF('SPACELOG 10 BP'!$F$2:$EE$2,AN$4,'SPACELOG 10 BP'!$F14:$EE14)+SUMIF('SPACELOG 11 BP'!$F$2:$EE$2,AN$4,'SPACELOG 11 BP'!$F14:$EE14)+SUMIF('SPACELOG 12 BP'!$F$2:$EE$2,AN$4,'SPACELOG 12 BP'!$F14:$EE14)</f>
        <v>1000</v>
      </c>
      <c r="AO14" s="33">
        <f>SUMIF('reporting montigny'!$F$2:$EE$2,AO$4,'reporting montigny'!$F14:$EE14)+SUMIF('reporting boissy'!$F$2:$EE$2,AO$4,'reporting boissy'!$F14:$EE14)+SUMIF('reporting moussy'!$F$2:$EE$2,AO$4,'reporting moussy'!$F14:$EE14)+SUMIF('reporting trappes'!$F$2:$EE$2,AO$4,'reporting trappes'!$F14:$EE14)+SUMIF('SPACELOG 5 BP'!$F$2:$EE$2,AO$4,'SPACELOG 5 BP'!$F14:$EE14)+SUMIF('SPACELOG 6 BP'!$F$2:$EE$2,AO$4,'SPACELOG 6 BP'!$F14:$EE14)+SUMIF('SPACELOG 7 BP'!$F$2:$EE$2,AO$4,'SPACELOG 7 BP'!$F14:$EE14)+SUMIF('SPACELOG 8 BP'!$F$2:$EE$2,AO$4,'SPACELOG 8 BP'!$F14:$EE14)+SUMIF('SPACELOG 9 BP'!$F$2:$EE$2,AO$4,'SPACELOG 9 BP'!$F14:$EE14)+SUMIF('SPACELOG 10 BP'!$F$2:$EE$2,AO$4,'SPACELOG 10 BP'!$F14:$EE14)+SUMIF('SPACELOG 11 BP'!$F$2:$EE$2,AO$4,'SPACELOG 11 BP'!$F14:$EE14)+SUMIF('SPACELOG 12 BP'!$F$2:$EE$2,AO$4,'SPACELOG 12 BP'!$F14:$EE14)</f>
        <v>1000</v>
      </c>
      <c r="AP14" s="33">
        <f>SUMIF('reporting montigny'!$F$2:$EE$2,AP$4,'reporting montigny'!$F14:$EE14)+SUMIF('reporting boissy'!$F$2:$EE$2,AP$4,'reporting boissy'!$F14:$EE14)+SUMIF('reporting moussy'!$F$2:$EE$2,AP$4,'reporting moussy'!$F14:$EE14)+SUMIF('reporting trappes'!$F$2:$EE$2,AP$4,'reporting trappes'!$F14:$EE14)+SUMIF('SPACELOG 5 BP'!$F$2:$EE$2,AP$4,'SPACELOG 5 BP'!$F14:$EE14)+SUMIF('SPACELOG 6 BP'!$F$2:$EE$2,AP$4,'SPACELOG 6 BP'!$F14:$EE14)+SUMIF('SPACELOG 7 BP'!$F$2:$EE$2,AP$4,'SPACELOG 7 BP'!$F14:$EE14)+SUMIF('SPACELOG 8 BP'!$F$2:$EE$2,AP$4,'SPACELOG 8 BP'!$F14:$EE14)+SUMIF('SPACELOG 9 BP'!$F$2:$EE$2,AP$4,'SPACELOG 9 BP'!$F14:$EE14)+SUMIF('SPACELOG 10 BP'!$F$2:$EE$2,AP$4,'SPACELOG 10 BP'!$F14:$EE14)+SUMIF('SPACELOG 11 BP'!$F$2:$EE$2,AP$4,'SPACELOG 11 BP'!$F14:$EE14)+SUMIF('SPACELOG 12 BP'!$F$2:$EE$2,AP$4,'SPACELOG 12 BP'!$F14:$EE14)</f>
        <v>1000</v>
      </c>
      <c r="AQ14" s="33">
        <f>SUMIF('reporting montigny'!$F$2:$EE$2,AQ$4,'reporting montigny'!$F14:$EE14)+SUMIF('reporting boissy'!$F$2:$EE$2,AQ$4,'reporting boissy'!$F14:$EE14)+SUMIF('reporting moussy'!$F$2:$EE$2,AQ$4,'reporting moussy'!$F14:$EE14)+SUMIF('reporting trappes'!$F$2:$EE$2,AQ$4,'reporting trappes'!$F14:$EE14)+SUMIF('SPACELOG 5 BP'!$F$2:$EE$2,AQ$4,'SPACELOG 5 BP'!$F14:$EE14)+SUMIF('SPACELOG 6 BP'!$F$2:$EE$2,AQ$4,'SPACELOG 6 BP'!$F14:$EE14)+SUMIF('SPACELOG 7 BP'!$F$2:$EE$2,AQ$4,'SPACELOG 7 BP'!$F14:$EE14)+SUMIF('SPACELOG 8 BP'!$F$2:$EE$2,AQ$4,'SPACELOG 8 BP'!$F14:$EE14)+SUMIF('SPACELOG 9 BP'!$F$2:$EE$2,AQ$4,'SPACELOG 9 BP'!$F14:$EE14)+SUMIF('SPACELOG 10 BP'!$F$2:$EE$2,AQ$4,'SPACELOG 10 BP'!$F14:$EE14)+SUMIF('SPACELOG 11 BP'!$F$2:$EE$2,AQ$4,'SPACELOG 11 BP'!$F14:$EE14)+SUMIF('SPACELOG 12 BP'!$F$2:$EE$2,AQ$4,'SPACELOG 12 BP'!$F14:$EE14)</f>
        <v>1000</v>
      </c>
      <c r="AR14" s="393">
        <f t="shared" si="116"/>
        <v>12000</v>
      </c>
      <c r="AS14" s="33">
        <f>SUMIF('reporting montigny'!$F$2:$EE$2,AS$4,'reporting montigny'!$F14:$EE14)+SUMIF('reporting boissy'!$F$2:$EE$2,AS$4,'reporting boissy'!$F14:$EE14)+SUMIF('reporting moussy'!$F$2:$EE$2,AS$4,'reporting moussy'!$F14:$EE14)+SUMIF('reporting trappes'!$F$2:$EE$2,AS$4,'reporting trappes'!$F14:$EE14)+SUMIF('SPACELOG 5 BP'!$F$2:$EE$2,AS$4,'SPACELOG 5 BP'!$F14:$EE14)+SUMIF('SPACELOG 6 BP'!$F$2:$EE$2,AS$4,'SPACELOG 6 BP'!$F14:$EE14)+SUMIF('SPACELOG 7 BP'!$F$2:$EE$2,AS$4,'SPACELOG 7 BP'!$F14:$EE14)+SUMIF('SPACELOG 8 BP'!$F$2:$EE$2,AS$4,'SPACELOG 8 BP'!$F14:$EE14)+SUMIF('SPACELOG 9 BP'!$F$2:$EE$2,AS$4,'SPACELOG 9 BP'!$F14:$EE14)+SUMIF('SPACELOG 10 BP'!$F$2:$EE$2,AS$4,'SPACELOG 10 BP'!$F14:$EE14)+SUMIF('SPACELOG 11 BP'!$F$2:$EE$2,AS$4,'SPACELOG 11 BP'!$F14:$EE14)+SUMIF('SPACELOG 12 BP'!$F$2:$EE$2,AS$4,'SPACELOG 12 BP'!$F14:$EE14)</f>
        <v>1000</v>
      </c>
      <c r="AT14" s="33">
        <f>SUMIF('reporting montigny'!$F$2:$EE$2,AT$4,'reporting montigny'!$F14:$EE14)+SUMIF('reporting boissy'!$F$2:$EE$2,AT$4,'reporting boissy'!$F14:$EE14)+SUMIF('reporting moussy'!$F$2:$EE$2,AT$4,'reporting moussy'!$F14:$EE14)+SUMIF('reporting trappes'!$F$2:$EE$2,AT$4,'reporting trappes'!$F14:$EE14)+SUMIF('SPACELOG 5 BP'!$F$2:$EE$2,AT$4,'SPACELOG 5 BP'!$F14:$EE14)+SUMIF('SPACELOG 6 BP'!$F$2:$EE$2,AT$4,'SPACELOG 6 BP'!$F14:$EE14)+SUMIF('SPACELOG 7 BP'!$F$2:$EE$2,AT$4,'SPACELOG 7 BP'!$F14:$EE14)+SUMIF('SPACELOG 8 BP'!$F$2:$EE$2,AT$4,'SPACELOG 8 BP'!$F14:$EE14)+SUMIF('SPACELOG 9 BP'!$F$2:$EE$2,AT$4,'SPACELOG 9 BP'!$F14:$EE14)+SUMIF('SPACELOG 10 BP'!$F$2:$EE$2,AT$4,'SPACELOG 10 BP'!$F14:$EE14)+SUMIF('SPACELOG 11 BP'!$F$2:$EE$2,AT$4,'SPACELOG 11 BP'!$F14:$EE14)+SUMIF('SPACELOG 12 BP'!$F$2:$EE$2,AT$4,'SPACELOG 12 BP'!$F14:$EE14)</f>
        <v>1000</v>
      </c>
      <c r="AU14" s="33">
        <f>SUMIF('reporting montigny'!$F$2:$EE$2,AU$4,'reporting montigny'!$F14:$EE14)+SUMIF('reporting boissy'!$F$2:$EE$2,AU$4,'reporting boissy'!$F14:$EE14)+SUMIF('reporting moussy'!$F$2:$EE$2,AU$4,'reporting moussy'!$F14:$EE14)+SUMIF('reporting trappes'!$F$2:$EE$2,AU$4,'reporting trappes'!$F14:$EE14)+SUMIF('SPACELOG 5 BP'!$F$2:$EE$2,AU$4,'SPACELOG 5 BP'!$F14:$EE14)+SUMIF('SPACELOG 6 BP'!$F$2:$EE$2,AU$4,'SPACELOG 6 BP'!$F14:$EE14)+SUMIF('SPACELOG 7 BP'!$F$2:$EE$2,AU$4,'SPACELOG 7 BP'!$F14:$EE14)+SUMIF('SPACELOG 8 BP'!$F$2:$EE$2,AU$4,'SPACELOG 8 BP'!$F14:$EE14)+SUMIF('SPACELOG 9 BP'!$F$2:$EE$2,AU$4,'SPACELOG 9 BP'!$F14:$EE14)+SUMIF('SPACELOG 10 BP'!$F$2:$EE$2,AU$4,'SPACELOG 10 BP'!$F14:$EE14)+SUMIF('SPACELOG 11 BP'!$F$2:$EE$2,AU$4,'SPACELOG 11 BP'!$F14:$EE14)+SUMIF('SPACELOG 12 BP'!$F$2:$EE$2,AU$4,'SPACELOG 12 BP'!$F14:$EE14)</f>
        <v>1000</v>
      </c>
      <c r="AV14" s="33">
        <f>SUMIF('reporting montigny'!$F$2:$EE$2,AV$4,'reporting montigny'!$F14:$EE14)+SUMIF('reporting boissy'!$F$2:$EE$2,AV$4,'reporting boissy'!$F14:$EE14)+SUMIF('reporting moussy'!$F$2:$EE$2,AV$4,'reporting moussy'!$F14:$EE14)+SUMIF('reporting trappes'!$F$2:$EE$2,AV$4,'reporting trappes'!$F14:$EE14)+SUMIF('SPACELOG 5 BP'!$F$2:$EE$2,AV$4,'SPACELOG 5 BP'!$F14:$EE14)+SUMIF('SPACELOG 6 BP'!$F$2:$EE$2,AV$4,'SPACELOG 6 BP'!$F14:$EE14)+SUMIF('SPACELOG 7 BP'!$F$2:$EE$2,AV$4,'SPACELOG 7 BP'!$F14:$EE14)+SUMIF('SPACELOG 8 BP'!$F$2:$EE$2,AV$4,'SPACELOG 8 BP'!$F14:$EE14)+SUMIF('SPACELOG 9 BP'!$F$2:$EE$2,AV$4,'SPACELOG 9 BP'!$F14:$EE14)+SUMIF('SPACELOG 10 BP'!$F$2:$EE$2,AV$4,'SPACELOG 10 BP'!$F14:$EE14)+SUMIF('SPACELOG 11 BP'!$F$2:$EE$2,AV$4,'SPACELOG 11 BP'!$F14:$EE14)+SUMIF('SPACELOG 12 BP'!$F$2:$EE$2,AV$4,'SPACELOG 12 BP'!$F14:$EE14)</f>
        <v>1000</v>
      </c>
      <c r="AW14" s="33">
        <f>SUMIF('reporting montigny'!$F$2:$EE$2,AW$4,'reporting montigny'!$F14:$EE14)+SUMIF('reporting boissy'!$F$2:$EE$2,AW$4,'reporting boissy'!$F14:$EE14)+SUMIF('reporting moussy'!$F$2:$EE$2,AW$4,'reporting moussy'!$F14:$EE14)+SUMIF('reporting trappes'!$F$2:$EE$2,AW$4,'reporting trappes'!$F14:$EE14)+SUMIF('SPACELOG 5 BP'!$F$2:$EE$2,AW$4,'SPACELOG 5 BP'!$F14:$EE14)+SUMIF('SPACELOG 6 BP'!$F$2:$EE$2,AW$4,'SPACELOG 6 BP'!$F14:$EE14)+SUMIF('SPACELOG 7 BP'!$F$2:$EE$2,AW$4,'SPACELOG 7 BP'!$F14:$EE14)+SUMIF('SPACELOG 8 BP'!$F$2:$EE$2,AW$4,'SPACELOG 8 BP'!$F14:$EE14)+SUMIF('SPACELOG 9 BP'!$F$2:$EE$2,AW$4,'SPACELOG 9 BP'!$F14:$EE14)+SUMIF('SPACELOG 10 BP'!$F$2:$EE$2,AW$4,'SPACELOG 10 BP'!$F14:$EE14)+SUMIF('SPACELOG 11 BP'!$F$2:$EE$2,AW$4,'SPACELOG 11 BP'!$F14:$EE14)+SUMIF('SPACELOG 12 BP'!$F$2:$EE$2,AW$4,'SPACELOG 12 BP'!$F14:$EE14)</f>
        <v>1000</v>
      </c>
      <c r="AX14" s="33">
        <f>SUMIF('reporting montigny'!$F$2:$EE$2,AX$4,'reporting montigny'!$F14:$EE14)+SUMIF('reporting boissy'!$F$2:$EE$2,AX$4,'reporting boissy'!$F14:$EE14)+SUMIF('reporting moussy'!$F$2:$EE$2,AX$4,'reporting moussy'!$F14:$EE14)+SUMIF('reporting trappes'!$F$2:$EE$2,AX$4,'reporting trappes'!$F14:$EE14)+SUMIF('SPACELOG 5 BP'!$F$2:$EE$2,AX$4,'SPACELOG 5 BP'!$F14:$EE14)+SUMIF('SPACELOG 6 BP'!$F$2:$EE$2,AX$4,'SPACELOG 6 BP'!$F14:$EE14)+SUMIF('SPACELOG 7 BP'!$F$2:$EE$2,AX$4,'SPACELOG 7 BP'!$F14:$EE14)+SUMIF('SPACELOG 8 BP'!$F$2:$EE$2,AX$4,'SPACELOG 8 BP'!$F14:$EE14)+SUMIF('SPACELOG 9 BP'!$F$2:$EE$2,AX$4,'SPACELOG 9 BP'!$F14:$EE14)+SUMIF('SPACELOG 10 BP'!$F$2:$EE$2,AX$4,'SPACELOG 10 BP'!$F14:$EE14)+SUMIF('SPACELOG 11 BP'!$F$2:$EE$2,AX$4,'SPACELOG 11 BP'!$F14:$EE14)+SUMIF('SPACELOG 12 BP'!$F$2:$EE$2,AX$4,'SPACELOG 12 BP'!$F14:$EE14)</f>
        <v>1000</v>
      </c>
      <c r="AY14" s="33">
        <f>SUMIF('reporting montigny'!$F$2:$EE$2,AY$4,'reporting montigny'!$F14:$EE14)+SUMIF('reporting boissy'!$F$2:$EE$2,AY$4,'reporting boissy'!$F14:$EE14)+SUMIF('reporting moussy'!$F$2:$EE$2,AY$4,'reporting moussy'!$F14:$EE14)+SUMIF('reporting trappes'!$F$2:$EE$2,AY$4,'reporting trappes'!$F14:$EE14)+SUMIF('SPACELOG 5 BP'!$F$2:$EE$2,AY$4,'SPACELOG 5 BP'!$F14:$EE14)+SUMIF('SPACELOG 6 BP'!$F$2:$EE$2,AY$4,'SPACELOG 6 BP'!$F14:$EE14)+SUMIF('SPACELOG 7 BP'!$F$2:$EE$2,AY$4,'SPACELOG 7 BP'!$F14:$EE14)+SUMIF('SPACELOG 8 BP'!$F$2:$EE$2,AY$4,'SPACELOG 8 BP'!$F14:$EE14)+SUMIF('SPACELOG 9 BP'!$F$2:$EE$2,AY$4,'SPACELOG 9 BP'!$F14:$EE14)+SUMIF('SPACELOG 10 BP'!$F$2:$EE$2,AY$4,'SPACELOG 10 BP'!$F14:$EE14)+SUMIF('SPACELOG 11 BP'!$F$2:$EE$2,AY$4,'SPACELOG 11 BP'!$F14:$EE14)+SUMIF('SPACELOG 12 BP'!$F$2:$EE$2,AY$4,'SPACELOG 12 BP'!$F14:$EE14)</f>
        <v>1000</v>
      </c>
      <c r="AZ14" s="33">
        <f>SUMIF('reporting montigny'!$F$2:$EE$2,AZ$4,'reporting montigny'!$F14:$EE14)+SUMIF('reporting boissy'!$F$2:$EE$2,AZ$4,'reporting boissy'!$F14:$EE14)+SUMIF('reporting moussy'!$F$2:$EE$2,AZ$4,'reporting moussy'!$F14:$EE14)+SUMIF('reporting trappes'!$F$2:$EE$2,AZ$4,'reporting trappes'!$F14:$EE14)+SUMIF('SPACELOG 5 BP'!$F$2:$EE$2,AZ$4,'SPACELOG 5 BP'!$F14:$EE14)+SUMIF('SPACELOG 6 BP'!$F$2:$EE$2,AZ$4,'SPACELOG 6 BP'!$F14:$EE14)+SUMIF('SPACELOG 7 BP'!$F$2:$EE$2,AZ$4,'SPACELOG 7 BP'!$F14:$EE14)+SUMIF('SPACELOG 8 BP'!$F$2:$EE$2,AZ$4,'SPACELOG 8 BP'!$F14:$EE14)+SUMIF('SPACELOG 9 BP'!$F$2:$EE$2,AZ$4,'SPACELOG 9 BP'!$F14:$EE14)+SUMIF('SPACELOG 10 BP'!$F$2:$EE$2,AZ$4,'SPACELOG 10 BP'!$F14:$EE14)+SUMIF('SPACELOG 11 BP'!$F$2:$EE$2,AZ$4,'SPACELOG 11 BP'!$F14:$EE14)+SUMIF('SPACELOG 12 BP'!$F$2:$EE$2,AZ$4,'SPACELOG 12 BP'!$F14:$EE14)</f>
        <v>1000</v>
      </c>
      <c r="BA14" s="33">
        <f>SUMIF('reporting montigny'!$F$2:$EE$2,BA$4,'reporting montigny'!$F14:$EE14)+SUMIF('reporting boissy'!$F$2:$EE$2,BA$4,'reporting boissy'!$F14:$EE14)+SUMIF('reporting moussy'!$F$2:$EE$2,BA$4,'reporting moussy'!$F14:$EE14)+SUMIF('reporting trappes'!$F$2:$EE$2,BA$4,'reporting trappes'!$F14:$EE14)+SUMIF('SPACELOG 5 BP'!$F$2:$EE$2,BA$4,'SPACELOG 5 BP'!$F14:$EE14)+SUMIF('SPACELOG 6 BP'!$F$2:$EE$2,BA$4,'SPACELOG 6 BP'!$F14:$EE14)+SUMIF('SPACELOG 7 BP'!$F$2:$EE$2,BA$4,'SPACELOG 7 BP'!$F14:$EE14)+SUMIF('SPACELOG 8 BP'!$F$2:$EE$2,BA$4,'SPACELOG 8 BP'!$F14:$EE14)+SUMIF('SPACELOG 9 BP'!$F$2:$EE$2,BA$4,'SPACELOG 9 BP'!$F14:$EE14)+SUMIF('SPACELOG 10 BP'!$F$2:$EE$2,BA$4,'SPACELOG 10 BP'!$F14:$EE14)+SUMIF('SPACELOG 11 BP'!$F$2:$EE$2,BA$4,'SPACELOG 11 BP'!$F14:$EE14)+SUMIF('SPACELOG 12 BP'!$F$2:$EE$2,BA$4,'SPACELOG 12 BP'!$F14:$EE14)</f>
        <v>1000</v>
      </c>
      <c r="BB14" s="33">
        <f>SUMIF('reporting montigny'!$F$2:$EE$2,BB$4,'reporting montigny'!$F14:$EE14)+SUMIF('reporting boissy'!$F$2:$EE$2,BB$4,'reporting boissy'!$F14:$EE14)+SUMIF('reporting moussy'!$F$2:$EE$2,BB$4,'reporting moussy'!$F14:$EE14)+SUMIF('reporting trappes'!$F$2:$EE$2,BB$4,'reporting trappes'!$F14:$EE14)+SUMIF('SPACELOG 5 BP'!$F$2:$EE$2,BB$4,'SPACELOG 5 BP'!$F14:$EE14)+SUMIF('SPACELOG 6 BP'!$F$2:$EE$2,BB$4,'SPACELOG 6 BP'!$F14:$EE14)+SUMIF('SPACELOG 7 BP'!$F$2:$EE$2,BB$4,'SPACELOG 7 BP'!$F14:$EE14)+SUMIF('SPACELOG 8 BP'!$F$2:$EE$2,BB$4,'SPACELOG 8 BP'!$F14:$EE14)+SUMIF('SPACELOG 9 BP'!$F$2:$EE$2,BB$4,'SPACELOG 9 BP'!$F14:$EE14)+SUMIF('SPACELOG 10 BP'!$F$2:$EE$2,BB$4,'SPACELOG 10 BP'!$F14:$EE14)+SUMIF('SPACELOG 11 BP'!$F$2:$EE$2,BB$4,'SPACELOG 11 BP'!$F14:$EE14)+SUMIF('SPACELOG 12 BP'!$F$2:$EE$2,BB$4,'SPACELOG 12 BP'!$F14:$EE14)</f>
        <v>1000</v>
      </c>
      <c r="BC14" s="33">
        <f>SUMIF('reporting montigny'!$F$2:$EE$2,BC$4,'reporting montigny'!$F14:$EE14)+SUMIF('reporting boissy'!$F$2:$EE$2,BC$4,'reporting boissy'!$F14:$EE14)+SUMIF('reporting moussy'!$F$2:$EE$2,BC$4,'reporting moussy'!$F14:$EE14)+SUMIF('reporting trappes'!$F$2:$EE$2,BC$4,'reporting trappes'!$F14:$EE14)+SUMIF('SPACELOG 5 BP'!$F$2:$EE$2,BC$4,'SPACELOG 5 BP'!$F14:$EE14)+SUMIF('SPACELOG 6 BP'!$F$2:$EE$2,BC$4,'SPACELOG 6 BP'!$F14:$EE14)+SUMIF('SPACELOG 7 BP'!$F$2:$EE$2,BC$4,'SPACELOG 7 BP'!$F14:$EE14)+SUMIF('SPACELOG 8 BP'!$F$2:$EE$2,BC$4,'SPACELOG 8 BP'!$F14:$EE14)+SUMIF('SPACELOG 9 BP'!$F$2:$EE$2,BC$4,'SPACELOG 9 BP'!$F14:$EE14)+SUMIF('SPACELOG 10 BP'!$F$2:$EE$2,BC$4,'SPACELOG 10 BP'!$F14:$EE14)+SUMIF('SPACELOG 11 BP'!$F$2:$EE$2,BC$4,'SPACELOG 11 BP'!$F14:$EE14)+SUMIF('SPACELOG 12 BP'!$F$2:$EE$2,BC$4,'SPACELOG 12 BP'!$F14:$EE14)</f>
        <v>1000</v>
      </c>
      <c r="BD14" s="33">
        <f>SUMIF('reporting montigny'!$F$2:$EE$2,BD$4,'reporting montigny'!$F14:$EE14)+SUMIF('reporting boissy'!$F$2:$EE$2,BD$4,'reporting boissy'!$F14:$EE14)+SUMIF('reporting moussy'!$F$2:$EE$2,BD$4,'reporting moussy'!$F14:$EE14)+SUMIF('reporting trappes'!$F$2:$EE$2,BD$4,'reporting trappes'!$F14:$EE14)+SUMIF('SPACELOG 5 BP'!$F$2:$EE$2,BD$4,'SPACELOG 5 BP'!$F14:$EE14)+SUMIF('SPACELOG 6 BP'!$F$2:$EE$2,BD$4,'SPACELOG 6 BP'!$F14:$EE14)+SUMIF('SPACELOG 7 BP'!$F$2:$EE$2,BD$4,'SPACELOG 7 BP'!$F14:$EE14)+SUMIF('SPACELOG 8 BP'!$F$2:$EE$2,BD$4,'SPACELOG 8 BP'!$F14:$EE14)+SUMIF('SPACELOG 9 BP'!$F$2:$EE$2,BD$4,'SPACELOG 9 BP'!$F14:$EE14)+SUMIF('SPACELOG 10 BP'!$F$2:$EE$2,BD$4,'SPACELOG 10 BP'!$F14:$EE14)+SUMIF('SPACELOG 11 BP'!$F$2:$EE$2,BD$4,'SPACELOG 11 BP'!$F14:$EE14)+SUMIF('SPACELOG 12 BP'!$F$2:$EE$2,BD$4,'SPACELOG 12 BP'!$F14:$EE14)</f>
        <v>1000</v>
      </c>
      <c r="BE14" s="393">
        <f t="shared" si="117"/>
        <v>12000</v>
      </c>
      <c r="BF14" s="33">
        <f>SUMIF('reporting montigny'!$F$2:$EE$2,BF$4,'reporting montigny'!$F14:$EE14)+SUMIF('reporting boissy'!$F$2:$EE$2,BF$4,'reporting boissy'!$F14:$EE14)+SUMIF('reporting moussy'!$F$2:$EE$2,BF$4,'reporting moussy'!$F14:$EE14)+SUMIF('reporting trappes'!$F$2:$EE$2,BF$4,'reporting trappes'!$F14:$EE14)+SUMIF('SPACELOG 5 BP'!$F$2:$EE$2,BF$4,'SPACELOG 5 BP'!$F14:$EE14)+SUMIF('SPACELOG 6 BP'!$F$2:$EE$2,BF$4,'SPACELOG 6 BP'!$F14:$EE14)+SUMIF('SPACELOG 7 BP'!$F$2:$EE$2,BF$4,'SPACELOG 7 BP'!$F14:$EE14)+SUMIF('SPACELOG 8 BP'!$F$2:$EE$2,BF$4,'SPACELOG 8 BP'!$F14:$EE14)+SUMIF('SPACELOG 9 BP'!$F$2:$EE$2,BF$4,'SPACELOG 9 BP'!$F14:$EE14)+SUMIF('SPACELOG 10 BP'!$F$2:$EE$2,BF$4,'SPACELOG 10 BP'!$F14:$EE14)+SUMIF('SPACELOG 11 BP'!$F$2:$EE$2,BF$4,'SPACELOG 11 BP'!$F14:$EE14)+SUMIF('SPACELOG 12 BP'!$F$2:$EE$2,BF$4,'SPACELOG 12 BP'!$F14:$EE14)</f>
        <v>1000</v>
      </c>
      <c r="BG14" s="33">
        <f>SUMIF('reporting montigny'!$F$2:$EE$2,BG$4,'reporting montigny'!$F14:$EE14)+SUMIF('reporting boissy'!$F$2:$EE$2,BG$4,'reporting boissy'!$F14:$EE14)+SUMIF('reporting moussy'!$F$2:$EE$2,BG$4,'reporting moussy'!$F14:$EE14)+SUMIF('reporting trappes'!$F$2:$EE$2,BG$4,'reporting trappes'!$F14:$EE14)+SUMIF('SPACELOG 5 BP'!$F$2:$EE$2,BG$4,'SPACELOG 5 BP'!$F14:$EE14)+SUMIF('SPACELOG 6 BP'!$F$2:$EE$2,BG$4,'SPACELOG 6 BP'!$F14:$EE14)+SUMIF('SPACELOG 7 BP'!$F$2:$EE$2,BG$4,'SPACELOG 7 BP'!$F14:$EE14)+SUMIF('SPACELOG 8 BP'!$F$2:$EE$2,BG$4,'SPACELOG 8 BP'!$F14:$EE14)+SUMIF('SPACELOG 9 BP'!$F$2:$EE$2,BG$4,'SPACELOG 9 BP'!$F14:$EE14)+SUMIF('SPACELOG 10 BP'!$F$2:$EE$2,BG$4,'SPACELOG 10 BP'!$F14:$EE14)+SUMIF('SPACELOG 11 BP'!$F$2:$EE$2,BG$4,'SPACELOG 11 BP'!$F14:$EE14)+SUMIF('SPACELOG 12 BP'!$F$2:$EE$2,BG$4,'SPACELOG 12 BP'!$F14:$EE14)</f>
        <v>1000</v>
      </c>
      <c r="BH14" s="33">
        <f>SUMIF('reporting montigny'!$F$2:$EE$2,BH$4,'reporting montigny'!$F14:$EE14)+SUMIF('reporting boissy'!$F$2:$EE$2,BH$4,'reporting boissy'!$F14:$EE14)+SUMIF('reporting moussy'!$F$2:$EE$2,BH$4,'reporting moussy'!$F14:$EE14)+SUMIF('reporting trappes'!$F$2:$EE$2,BH$4,'reporting trappes'!$F14:$EE14)+SUMIF('SPACELOG 5 BP'!$F$2:$EE$2,BH$4,'SPACELOG 5 BP'!$F14:$EE14)+SUMIF('SPACELOG 6 BP'!$F$2:$EE$2,BH$4,'SPACELOG 6 BP'!$F14:$EE14)+SUMIF('SPACELOG 7 BP'!$F$2:$EE$2,BH$4,'SPACELOG 7 BP'!$F14:$EE14)+SUMIF('SPACELOG 8 BP'!$F$2:$EE$2,BH$4,'SPACELOG 8 BP'!$F14:$EE14)+SUMIF('SPACELOG 9 BP'!$F$2:$EE$2,BH$4,'SPACELOG 9 BP'!$F14:$EE14)+SUMIF('SPACELOG 10 BP'!$F$2:$EE$2,BH$4,'SPACELOG 10 BP'!$F14:$EE14)+SUMIF('SPACELOG 11 BP'!$F$2:$EE$2,BH$4,'SPACELOG 11 BP'!$F14:$EE14)+SUMIF('SPACELOG 12 BP'!$F$2:$EE$2,BH$4,'SPACELOG 12 BP'!$F14:$EE14)</f>
        <v>1000</v>
      </c>
      <c r="BI14" s="33">
        <f>SUMIF('reporting montigny'!$F$2:$EE$2,BI$4,'reporting montigny'!$F14:$EE14)+SUMIF('reporting boissy'!$F$2:$EE$2,BI$4,'reporting boissy'!$F14:$EE14)+SUMIF('reporting moussy'!$F$2:$EE$2,BI$4,'reporting moussy'!$F14:$EE14)+SUMIF('reporting trappes'!$F$2:$EE$2,BI$4,'reporting trappes'!$F14:$EE14)+SUMIF('SPACELOG 5 BP'!$F$2:$EE$2,BI$4,'SPACELOG 5 BP'!$F14:$EE14)+SUMIF('SPACELOG 6 BP'!$F$2:$EE$2,BI$4,'SPACELOG 6 BP'!$F14:$EE14)+SUMIF('SPACELOG 7 BP'!$F$2:$EE$2,BI$4,'SPACELOG 7 BP'!$F14:$EE14)+SUMIF('SPACELOG 8 BP'!$F$2:$EE$2,BI$4,'SPACELOG 8 BP'!$F14:$EE14)+SUMIF('SPACELOG 9 BP'!$F$2:$EE$2,BI$4,'SPACELOG 9 BP'!$F14:$EE14)+SUMIF('SPACELOG 10 BP'!$F$2:$EE$2,BI$4,'SPACELOG 10 BP'!$F14:$EE14)+SUMIF('SPACELOG 11 BP'!$F$2:$EE$2,BI$4,'SPACELOG 11 BP'!$F14:$EE14)+SUMIF('SPACELOG 12 BP'!$F$2:$EE$2,BI$4,'SPACELOG 12 BP'!$F14:$EE14)</f>
        <v>1000</v>
      </c>
      <c r="BJ14" s="33">
        <f>SUMIF('reporting montigny'!$F$2:$EE$2,BJ$4,'reporting montigny'!$F14:$EE14)+SUMIF('reporting boissy'!$F$2:$EE$2,BJ$4,'reporting boissy'!$F14:$EE14)+SUMIF('reporting moussy'!$F$2:$EE$2,BJ$4,'reporting moussy'!$F14:$EE14)+SUMIF('reporting trappes'!$F$2:$EE$2,BJ$4,'reporting trappes'!$F14:$EE14)+SUMIF('SPACELOG 5 BP'!$F$2:$EE$2,BJ$4,'SPACELOG 5 BP'!$F14:$EE14)+SUMIF('SPACELOG 6 BP'!$F$2:$EE$2,BJ$4,'SPACELOG 6 BP'!$F14:$EE14)+SUMIF('SPACELOG 7 BP'!$F$2:$EE$2,BJ$4,'SPACELOG 7 BP'!$F14:$EE14)+SUMIF('SPACELOG 8 BP'!$F$2:$EE$2,BJ$4,'SPACELOG 8 BP'!$F14:$EE14)+SUMIF('SPACELOG 9 BP'!$F$2:$EE$2,BJ$4,'SPACELOG 9 BP'!$F14:$EE14)+SUMIF('SPACELOG 10 BP'!$F$2:$EE$2,BJ$4,'SPACELOG 10 BP'!$F14:$EE14)+SUMIF('SPACELOG 11 BP'!$F$2:$EE$2,BJ$4,'SPACELOG 11 BP'!$F14:$EE14)+SUMIF('SPACELOG 12 BP'!$F$2:$EE$2,BJ$4,'SPACELOG 12 BP'!$F14:$EE14)</f>
        <v>1000</v>
      </c>
      <c r="BK14" s="33">
        <f>SUMIF('reporting montigny'!$F$2:$EE$2,BK$4,'reporting montigny'!$F14:$EE14)+SUMIF('reporting boissy'!$F$2:$EE$2,BK$4,'reporting boissy'!$F14:$EE14)+SUMIF('reporting moussy'!$F$2:$EE$2,BK$4,'reporting moussy'!$F14:$EE14)+SUMIF('reporting trappes'!$F$2:$EE$2,BK$4,'reporting trappes'!$F14:$EE14)+SUMIF('SPACELOG 5 BP'!$F$2:$EE$2,BK$4,'SPACELOG 5 BP'!$F14:$EE14)+SUMIF('SPACELOG 6 BP'!$F$2:$EE$2,BK$4,'SPACELOG 6 BP'!$F14:$EE14)+SUMIF('SPACELOG 7 BP'!$F$2:$EE$2,BK$4,'SPACELOG 7 BP'!$F14:$EE14)+SUMIF('SPACELOG 8 BP'!$F$2:$EE$2,BK$4,'SPACELOG 8 BP'!$F14:$EE14)+SUMIF('SPACELOG 9 BP'!$F$2:$EE$2,BK$4,'SPACELOG 9 BP'!$F14:$EE14)+SUMIF('SPACELOG 10 BP'!$F$2:$EE$2,BK$4,'SPACELOG 10 BP'!$F14:$EE14)+SUMIF('SPACELOG 11 BP'!$F$2:$EE$2,BK$4,'SPACELOG 11 BP'!$F14:$EE14)+SUMIF('SPACELOG 12 BP'!$F$2:$EE$2,BK$4,'SPACELOG 12 BP'!$F14:$EE14)</f>
        <v>1000</v>
      </c>
      <c r="BL14" s="33">
        <f>SUMIF('reporting montigny'!$F$2:$EE$2,BL$4,'reporting montigny'!$F14:$EE14)+SUMIF('reporting boissy'!$F$2:$EE$2,BL$4,'reporting boissy'!$F14:$EE14)+SUMIF('reporting moussy'!$F$2:$EE$2,BL$4,'reporting moussy'!$F14:$EE14)+SUMIF('reporting trappes'!$F$2:$EE$2,BL$4,'reporting trappes'!$F14:$EE14)+SUMIF('SPACELOG 5 BP'!$F$2:$EE$2,BL$4,'SPACELOG 5 BP'!$F14:$EE14)+SUMIF('SPACELOG 6 BP'!$F$2:$EE$2,BL$4,'SPACELOG 6 BP'!$F14:$EE14)+SUMIF('SPACELOG 7 BP'!$F$2:$EE$2,BL$4,'SPACELOG 7 BP'!$F14:$EE14)+SUMIF('SPACELOG 8 BP'!$F$2:$EE$2,BL$4,'SPACELOG 8 BP'!$F14:$EE14)+SUMIF('SPACELOG 9 BP'!$F$2:$EE$2,BL$4,'SPACELOG 9 BP'!$F14:$EE14)+SUMIF('SPACELOG 10 BP'!$F$2:$EE$2,BL$4,'SPACELOG 10 BP'!$F14:$EE14)+SUMIF('SPACELOG 11 BP'!$F$2:$EE$2,BL$4,'SPACELOG 11 BP'!$F14:$EE14)+SUMIF('SPACELOG 12 BP'!$F$2:$EE$2,BL$4,'SPACELOG 12 BP'!$F14:$EE14)</f>
        <v>1000</v>
      </c>
      <c r="BM14" s="33">
        <f>SUMIF('reporting montigny'!$F$2:$EE$2,BM$4,'reporting montigny'!$F14:$EE14)+SUMIF('reporting boissy'!$F$2:$EE$2,BM$4,'reporting boissy'!$F14:$EE14)+SUMIF('reporting moussy'!$F$2:$EE$2,BM$4,'reporting moussy'!$F14:$EE14)+SUMIF('reporting trappes'!$F$2:$EE$2,BM$4,'reporting trappes'!$F14:$EE14)+SUMIF('SPACELOG 5 BP'!$F$2:$EE$2,BM$4,'SPACELOG 5 BP'!$F14:$EE14)+SUMIF('SPACELOG 6 BP'!$F$2:$EE$2,BM$4,'SPACELOG 6 BP'!$F14:$EE14)+SUMIF('SPACELOG 7 BP'!$F$2:$EE$2,BM$4,'SPACELOG 7 BP'!$F14:$EE14)+SUMIF('SPACELOG 8 BP'!$F$2:$EE$2,BM$4,'SPACELOG 8 BP'!$F14:$EE14)+SUMIF('SPACELOG 9 BP'!$F$2:$EE$2,BM$4,'SPACELOG 9 BP'!$F14:$EE14)+SUMIF('SPACELOG 10 BP'!$F$2:$EE$2,BM$4,'SPACELOG 10 BP'!$F14:$EE14)+SUMIF('SPACELOG 11 BP'!$F$2:$EE$2,BM$4,'SPACELOG 11 BP'!$F14:$EE14)+SUMIF('SPACELOG 12 BP'!$F$2:$EE$2,BM$4,'SPACELOG 12 BP'!$F14:$EE14)</f>
        <v>1000</v>
      </c>
      <c r="BN14" s="33">
        <f>SUMIF('reporting montigny'!$F$2:$EE$2,BN$4,'reporting montigny'!$F14:$EE14)+SUMIF('reporting boissy'!$F$2:$EE$2,BN$4,'reporting boissy'!$F14:$EE14)+SUMIF('reporting moussy'!$F$2:$EE$2,BN$4,'reporting moussy'!$F14:$EE14)+SUMIF('reporting trappes'!$F$2:$EE$2,BN$4,'reporting trappes'!$F14:$EE14)+SUMIF('SPACELOG 5 BP'!$F$2:$EE$2,BN$4,'SPACELOG 5 BP'!$F14:$EE14)+SUMIF('SPACELOG 6 BP'!$F$2:$EE$2,BN$4,'SPACELOG 6 BP'!$F14:$EE14)+SUMIF('SPACELOG 7 BP'!$F$2:$EE$2,BN$4,'SPACELOG 7 BP'!$F14:$EE14)+SUMIF('SPACELOG 8 BP'!$F$2:$EE$2,BN$4,'SPACELOG 8 BP'!$F14:$EE14)+SUMIF('SPACELOG 9 BP'!$F$2:$EE$2,BN$4,'SPACELOG 9 BP'!$F14:$EE14)+SUMIF('SPACELOG 10 BP'!$F$2:$EE$2,BN$4,'SPACELOG 10 BP'!$F14:$EE14)+SUMIF('SPACELOG 11 BP'!$F$2:$EE$2,BN$4,'SPACELOG 11 BP'!$F14:$EE14)+SUMIF('SPACELOG 12 BP'!$F$2:$EE$2,BN$4,'SPACELOG 12 BP'!$F14:$EE14)</f>
        <v>1000</v>
      </c>
      <c r="BO14" s="33">
        <f>SUMIF('reporting montigny'!$F$2:$EE$2,BO$4,'reporting montigny'!$F14:$EE14)+SUMIF('reporting boissy'!$F$2:$EE$2,BO$4,'reporting boissy'!$F14:$EE14)+SUMIF('reporting moussy'!$F$2:$EE$2,BO$4,'reporting moussy'!$F14:$EE14)+SUMIF('reporting trappes'!$F$2:$EE$2,BO$4,'reporting trappes'!$F14:$EE14)+SUMIF('SPACELOG 5 BP'!$F$2:$EE$2,BO$4,'SPACELOG 5 BP'!$F14:$EE14)+SUMIF('SPACELOG 6 BP'!$F$2:$EE$2,BO$4,'SPACELOG 6 BP'!$F14:$EE14)+SUMIF('SPACELOG 7 BP'!$F$2:$EE$2,BO$4,'SPACELOG 7 BP'!$F14:$EE14)+SUMIF('SPACELOG 8 BP'!$F$2:$EE$2,BO$4,'SPACELOG 8 BP'!$F14:$EE14)+SUMIF('SPACELOG 9 BP'!$F$2:$EE$2,BO$4,'SPACELOG 9 BP'!$F14:$EE14)+SUMIF('SPACELOG 10 BP'!$F$2:$EE$2,BO$4,'SPACELOG 10 BP'!$F14:$EE14)+SUMIF('SPACELOG 11 BP'!$F$2:$EE$2,BO$4,'SPACELOG 11 BP'!$F14:$EE14)+SUMIF('SPACELOG 12 BP'!$F$2:$EE$2,BO$4,'SPACELOG 12 BP'!$F14:$EE14)</f>
        <v>1000</v>
      </c>
      <c r="BP14" s="33">
        <f>SUMIF('reporting montigny'!$F$2:$EE$2,BP$4,'reporting montigny'!$F14:$EE14)+SUMIF('reporting boissy'!$F$2:$EE$2,BP$4,'reporting boissy'!$F14:$EE14)+SUMIF('reporting moussy'!$F$2:$EE$2,BP$4,'reporting moussy'!$F14:$EE14)+SUMIF('reporting trappes'!$F$2:$EE$2,BP$4,'reporting trappes'!$F14:$EE14)+SUMIF('SPACELOG 5 BP'!$F$2:$EE$2,BP$4,'SPACELOG 5 BP'!$F14:$EE14)+SUMIF('SPACELOG 6 BP'!$F$2:$EE$2,BP$4,'SPACELOG 6 BP'!$F14:$EE14)+SUMIF('SPACELOG 7 BP'!$F$2:$EE$2,BP$4,'SPACELOG 7 BP'!$F14:$EE14)+SUMIF('SPACELOG 8 BP'!$F$2:$EE$2,BP$4,'SPACELOG 8 BP'!$F14:$EE14)+SUMIF('SPACELOG 9 BP'!$F$2:$EE$2,BP$4,'SPACELOG 9 BP'!$F14:$EE14)+SUMIF('SPACELOG 10 BP'!$F$2:$EE$2,BP$4,'SPACELOG 10 BP'!$F14:$EE14)+SUMIF('SPACELOG 11 BP'!$F$2:$EE$2,BP$4,'SPACELOG 11 BP'!$F14:$EE14)+SUMIF('SPACELOG 12 BP'!$F$2:$EE$2,BP$4,'SPACELOG 12 BP'!$F14:$EE14)</f>
        <v>1000</v>
      </c>
      <c r="BQ14" s="33">
        <f>SUMIF('reporting montigny'!$F$2:$EE$2,BQ$4,'reporting montigny'!$F14:$EE14)+SUMIF('reporting boissy'!$F$2:$EE$2,BQ$4,'reporting boissy'!$F14:$EE14)+SUMIF('reporting moussy'!$F$2:$EE$2,BQ$4,'reporting moussy'!$F14:$EE14)+SUMIF('reporting trappes'!$F$2:$EE$2,BQ$4,'reporting trappes'!$F14:$EE14)+SUMIF('SPACELOG 5 BP'!$F$2:$EE$2,BQ$4,'SPACELOG 5 BP'!$F14:$EE14)+SUMIF('SPACELOG 6 BP'!$F$2:$EE$2,BQ$4,'SPACELOG 6 BP'!$F14:$EE14)+SUMIF('SPACELOG 7 BP'!$F$2:$EE$2,BQ$4,'SPACELOG 7 BP'!$F14:$EE14)+SUMIF('SPACELOG 8 BP'!$F$2:$EE$2,BQ$4,'SPACELOG 8 BP'!$F14:$EE14)+SUMIF('SPACELOG 9 BP'!$F$2:$EE$2,BQ$4,'SPACELOG 9 BP'!$F14:$EE14)+SUMIF('SPACELOG 10 BP'!$F$2:$EE$2,BQ$4,'SPACELOG 10 BP'!$F14:$EE14)+SUMIF('SPACELOG 11 BP'!$F$2:$EE$2,BQ$4,'SPACELOG 11 BP'!$F14:$EE14)+SUMIF('SPACELOG 12 BP'!$F$2:$EE$2,BQ$4,'SPACELOG 12 BP'!$F14:$EE14)</f>
        <v>1000</v>
      </c>
      <c r="BR14" s="393">
        <f t="shared" si="118"/>
        <v>12000</v>
      </c>
      <c r="BS14" s="33">
        <f>SUMIF('reporting montigny'!$F$2:$EE$2,BS$4,'reporting montigny'!$F14:$EE14)+SUMIF('reporting boissy'!$F$2:$EE$2,BS$4,'reporting boissy'!$F14:$EE14)+SUMIF('reporting moussy'!$F$2:$EE$2,BS$4,'reporting moussy'!$F14:$EE14)+SUMIF('reporting trappes'!$F$2:$EE$2,BS$4,'reporting trappes'!$F14:$EE14)+SUMIF('SPACELOG 5 BP'!$F$2:$EE$2,BS$4,'SPACELOG 5 BP'!$F14:$EE14)+SUMIF('SPACELOG 6 BP'!$F$2:$EE$2,BS$4,'SPACELOG 6 BP'!$F14:$EE14)+SUMIF('SPACELOG 7 BP'!$F$2:$EE$2,BS$4,'SPACELOG 7 BP'!$F14:$EE14)+SUMIF('SPACELOG 8 BP'!$F$2:$EE$2,BS$4,'SPACELOG 8 BP'!$F14:$EE14)+SUMIF('SPACELOG 9 BP'!$F$2:$EE$2,BS$4,'SPACELOG 9 BP'!$F14:$EE14)+SUMIF('SPACELOG 10 BP'!$F$2:$EE$2,BS$4,'SPACELOG 10 BP'!$F14:$EE14)+SUMIF('SPACELOG 11 BP'!$F$2:$EE$2,BS$4,'SPACELOG 11 BP'!$F14:$EE14)+SUMIF('SPACELOG 12 BP'!$F$2:$EE$2,BS$4,'SPACELOG 12 BP'!$F14:$EE14)</f>
        <v>1000</v>
      </c>
      <c r="BT14" s="33">
        <f>SUMIF('reporting montigny'!$F$2:$EE$2,BT$4,'reporting montigny'!$F14:$EE14)+SUMIF('reporting boissy'!$F$2:$EE$2,BT$4,'reporting boissy'!$F14:$EE14)+SUMIF('reporting moussy'!$F$2:$EE$2,BT$4,'reporting moussy'!$F14:$EE14)+SUMIF('reporting trappes'!$F$2:$EE$2,BT$4,'reporting trappes'!$F14:$EE14)+SUMIF('SPACELOG 5 BP'!$F$2:$EE$2,BT$4,'SPACELOG 5 BP'!$F14:$EE14)+SUMIF('SPACELOG 6 BP'!$F$2:$EE$2,BT$4,'SPACELOG 6 BP'!$F14:$EE14)+SUMIF('SPACELOG 7 BP'!$F$2:$EE$2,BT$4,'SPACELOG 7 BP'!$F14:$EE14)+SUMIF('SPACELOG 8 BP'!$F$2:$EE$2,BT$4,'SPACELOG 8 BP'!$F14:$EE14)+SUMIF('SPACELOG 9 BP'!$F$2:$EE$2,BT$4,'SPACELOG 9 BP'!$F14:$EE14)+SUMIF('SPACELOG 10 BP'!$F$2:$EE$2,BT$4,'SPACELOG 10 BP'!$F14:$EE14)+SUMIF('SPACELOG 11 BP'!$F$2:$EE$2,BT$4,'SPACELOG 11 BP'!$F14:$EE14)+SUMIF('SPACELOG 12 BP'!$F$2:$EE$2,BT$4,'SPACELOG 12 BP'!$F14:$EE14)</f>
        <v>1000</v>
      </c>
      <c r="BU14" s="33">
        <f>SUMIF('reporting montigny'!$F$2:$EE$2,BU$4,'reporting montigny'!$F14:$EE14)+SUMIF('reporting boissy'!$F$2:$EE$2,BU$4,'reporting boissy'!$F14:$EE14)+SUMIF('reporting moussy'!$F$2:$EE$2,BU$4,'reporting moussy'!$F14:$EE14)+SUMIF('reporting trappes'!$F$2:$EE$2,BU$4,'reporting trappes'!$F14:$EE14)+SUMIF('SPACELOG 5 BP'!$F$2:$EE$2,BU$4,'SPACELOG 5 BP'!$F14:$EE14)+SUMIF('SPACELOG 6 BP'!$F$2:$EE$2,BU$4,'SPACELOG 6 BP'!$F14:$EE14)+SUMIF('SPACELOG 7 BP'!$F$2:$EE$2,BU$4,'SPACELOG 7 BP'!$F14:$EE14)+SUMIF('SPACELOG 8 BP'!$F$2:$EE$2,BU$4,'SPACELOG 8 BP'!$F14:$EE14)+SUMIF('SPACELOG 9 BP'!$F$2:$EE$2,BU$4,'SPACELOG 9 BP'!$F14:$EE14)+SUMIF('SPACELOG 10 BP'!$F$2:$EE$2,BU$4,'SPACELOG 10 BP'!$F14:$EE14)+SUMIF('SPACELOG 11 BP'!$F$2:$EE$2,BU$4,'SPACELOG 11 BP'!$F14:$EE14)+SUMIF('SPACELOG 12 BP'!$F$2:$EE$2,BU$4,'SPACELOG 12 BP'!$F14:$EE14)</f>
        <v>1000</v>
      </c>
      <c r="BV14" s="33">
        <f>SUMIF('reporting montigny'!$F$2:$EE$2,BV$4,'reporting montigny'!$F14:$EE14)+SUMIF('reporting boissy'!$F$2:$EE$2,BV$4,'reporting boissy'!$F14:$EE14)+SUMIF('reporting moussy'!$F$2:$EE$2,BV$4,'reporting moussy'!$F14:$EE14)+SUMIF('reporting trappes'!$F$2:$EE$2,BV$4,'reporting trappes'!$F14:$EE14)+SUMIF('SPACELOG 5 BP'!$F$2:$EE$2,BV$4,'SPACELOG 5 BP'!$F14:$EE14)+SUMIF('SPACELOG 6 BP'!$F$2:$EE$2,BV$4,'SPACELOG 6 BP'!$F14:$EE14)+SUMIF('SPACELOG 7 BP'!$F$2:$EE$2,BV$4,'SPACELOG 7 BP'!$F14:$EE14)+SUMIF('SPACELOG 8 BP'!$F$2:$EE$2,BV$4,'SPACELOG 8 BP'!$F14:$EE14)+SUMIF('SPACELOG 9 BP'!$F$2:$EE$2,BV$4,'SPACELOG 9 BP'!$F14:$EE14)+SUMIF('SPACELOG 10 BP'!$F$2:$EE$2,BV$4,'SPACELOG 10 BP'!$F14:$EE14)+SUMIF('SPACELOG 11 BP'!$F$2:$EE$2,BV$4,'SPACELOG 11 BP'!$F14:$EE14)+SUMIF('SPACELOG 12 BP'!$F$2:$EE$2,BV$4,'SPACELOG 12 BP'!$F14:$EE14)</f>
        <v>1000</v>
      </c>
      <c r="BW14" s="33">
        <f>SUMIF('reporting montigny'!$F$2:$EE$2,BW$4,'reporting montigny'!$F14:$EE14)+SUMIF('reporting boissy'!$F$2:$EE$2,BW$4,'reporting boissy'!$F14:$EE14)+SUMIF('reporting moussy'!$F$2:$EE$2,BW$4,'reporting moussy'!$F14:$EE14)+SUMIF('reporting trappes'!$F$2:$EE$2,BW$4,'reporting trappes'!$F14:$EE14)+SUMIF('SPACELOG 5 BP'!$F$2:$EE$2,BW$4,'SPACELOG 5 BP'!$F14:$EE14)+SUMIF('SPACELOG 6 BP'!$F$2:$EE$2,BW$4,'SPACELOG 6 BP'!$F14:$EE14)+SUMIF('SPACELOG 7 BP'!$F$2:$EE$2,BW$4,'SPACELOG 7 BP'!$F14:$EE14)+SUMIF('SPACELOG 8 BP'!$F$2:$EE$2,BW$4,'SPACELOG 8 BP'!$F14:$EE14)+SUMIF('SPACELOG 9 BP'!$F$2:$EE$2,BW$4,'SPACELOG 9 BP'!$F14:$EE14)+SUMIF('SPACELOG 10 BP'!$F$2:$EE$2,BW$4,'SPACELOG 10 BP'!$F14:$EE14)+SUMIF('SPACELOG 11 BP'!$F$2:$EE$2,BW$4,'SPACELOG 11 BP'!$F14:$EE14)+SUMIF('SPACELOG 12 BP'!$F$2:$EE$2,BW$4,'SPACELOG 12 BP'!$F14:$EE14)</f>
        <v>1000</v>
      </c>
      <c r="BX14" s="33">
        <f>SUMIF('reporting montigny'!$F$2:$EE$2,BX$4,'reporting montigny'!$F14:$EE14)+SUMIF('reporting boissy'!$F$2:$EE$2,BX$4,'reporting boissy'!$F14:$EE14)+SUMIF('reporting moussy'!$F$2:$EE$2,BX$4,'reporting moussy'!$F14:$EE14)+SUMIF('reporting trappes'!$F$2:$EE$2,BX$4,'reporting trappes'!$F14:$EE14)+SUMIF('SPACELOG 5 BP'!$F$2:$EE$2,BX$4,'SPACELOG 5 BP'!$F14:$EE14)+SUMIF('SPACELOG 6 BP'!$F$2:$EE$2,BX$4,'SPACELOG 6 BP'!$F14:$EE14)+SUMIF('SPACELOG 7 BP'!$F$2:$EE$2,BX$4,'SPACELOG 7 BP'!$F14:$EE14)+SUMIF('SPACELOG 8 BP'!$F$2:$EE$2,BX$4,'SPACELOG 8 BP'!$F14:$EE14)+SUMIF('SPACELOG 9 BP'!$F$2:$EE$2,BX$4,'SPACELOG 9 BP'!$F14:$EE14)+SUMIF('SPACELOG 10 BP'!$F$2:$EE$2,BX$4,'SPACELOG 10 BP'!$F14:$EE14)+SUMIF('SPACELOG 11 BP'!$F$2:$EE$2,BX$4,'SPACELOG 11 BP'!$F14:$EE14)+SUMIF('SPACELOG 12 BP'!$F$2:$EE$2,BX$4,'SPACELOG 12 BP'!$F14:$EE14)</f>
        <v>1000</v>
      </c>
      <c r="BY14" s="33">
        <f>SUMIF('reporting montigny'!$F$2:$EE$2,BY$4,'reporting montigny'!$F14:$EE14)+SUMIF('reporting boissy'!$F$2:$EE$2,BY$4,'reporting boissy'!$F14:$EE14)+SUMIF('reporting moussy'!$F$2:$EE$2,BY$4,'reporting moussy'!$F14:$EE14)+SUMIF('reporting trappes'!$F$2:$EE$2,BY$4,'reporting trappes'!$F14:$EE14)+SUMIF('SPACELOG 5 BP'!$F$2:$EE$2,BY$4,'SPACELOG 5 BP'!$F14:$EE14)+SUMIF('SPACELOG 6 BP'!$F$2:$EE$2,BY$4,'SPACELOG 6 BP'!$F14:$EE14)+SUMIF('SPACELOG 7 BP'!$F$2:$EE$2,BY$4,'SPACELOG 7 BP'!$F14:$EE14)+SUMIF('SPACELOG 8 BP'!$F$2:$EE$2,BY$4,'SPACELOG 8 BP'!$F14:$EE14)+SUMIF('SPACELOG 9 BP'!$F$2:$EE$2,BY$4,'SPACELOG 9 BP'!$F14:$EE14)+SUMIF('SPACELOG 10 BP'!$F$2:$EE$2,BY$4,'SPACELOG 10 BP'!$F14:$EE14)+SUMIF('SPACELOG 11 BP'!$F$2:$EE$2,BY$4,'SPACELOG 11 BP'!$F14:$EE14)+SUMIF('SPACELOG 12 BP'!$F$2:$EE$2,BY$4,'SPACELOG 12 BP'!$F14:$EE14)</f>
        <v>1000</v>
      </c>
      <c r="BZ14" s="33">
        <f>SUMIF('reporting montigny'!$F$2:$EE$2,BZ$4,'reporting montigny'!$F14:$EE14)+SUMIF('reporting boissy'!$F$2:$EE$2,BZ$4,'reporting boissy'!$F14:$EE14)+SUMIF('reporting moussy'!$F$2:$EE$2,BZ$4,'reporting moussy'!$F14:$EE14)+SUMIF('reporting trappes'!$F$2:$EE$2,BZ$4,'reporting trappes'!$F14:$EE14)+SUMIF('SPACELOG 5 BP'!$F$2:$EE$2,BZ$4,'SPACELOG 5 BP'!$F14:$EE14)+SUMIF('SPACELOG 6 BP'!$F$2:$EE$2,BZ$4,'SPACELOG 6 BP'!$F14:$EE14)+SUMIF('SPACELOG 7 BP'!$F$2:$EE$2,BZ$4,'SPACELOG 7 BP'!$F14:$EE14)+SUMIF('SPACELOG 8 BP'!$F$2:$EE$2,BZ$4,'SPACELOG 8 BP'!$F14:$EE14)+SUMIF('SPACELOG 9 BP'!$F$2:$EE$2,BZ$4,'SPACELOG 9 BP'!$F14:$EE14)+SUMIF('SPACELOG 10 BP'!$F$2:$EE$2,BZ$4,'SPACELOG 10 BP'!$F14:$EE14)+SUMIF('SPACELOG 11 BP'!$F$2:$EE$2,BZ$4,'SPACELOG 11 BP'!$F14:$EE14)+SUMIF('SPACELOG 12 BP'!$F$2:$EE$2,BZ$4,'SPACELOG 12 BP'!$F14:$EE14)</f>
        <v>1000</v>
      </c>
      <c r="CA14" s="33">
        <f>SUMIF('reporting montigny'!$F$2:$EE$2,CA$4,'reporting montigny'!$F14:$EE14)+SUMIF('reporting boissy'!$F$2:$EE$2,CA$4,'reporting boissy'!$F14:$EE14)+SUMIF('reporting moussy'!$F$2:$EE$2,CA$4,'reporting moussy'!$F14:$EE14)+SUMIF('reporting trappes'!$F$2:$EE$2,CA$4,'reporting trappes'!$F14:$EE14)+SUMIF('SPACELOG 5 BP'!$F$2:$EE$2,CA$4,'SPACELOG 5 BP'!$F14:$EE14)+SUMIF('SPACELOG 6 BP'!$F$2:$EE$2,CA$4,'SPACELOG 6 BP'!$F14:$EE14)+SUMIF('SPACELOG 7 BP'!$F$2:$EE$2,CA$4,'SPACELOG 7 BP'!$F14:$EE14)+SUMIF('SPACELOG 8 BP'!$F$2:$EE$2,CA$4,'SPACELOG 8 BP'!$F14:$EE14)+SUMIF('SPACELOG 9 BP'!$F$2:$EE$2,CA$4,'SPACELOG 9 BP'!$F14:$EE14)+SUMIF('SPACELOG 10 BP'!$F$2:$EE$2,CA$4,'SPACELOG 10 BP'!$F14:$EE14)+SUMIF('SPACELOG 11 BP'!$F$2:$EE$2,CA$4,'SPACELOG 11 BP'!$F14:$EE14)+SUMIF('SPACELOG 12 BP'!$F$2:$EE$2,CA$4,'SPACELOG 12 BP'!$F14:$EE14)</f>
        <v>1000</v>
      </c>
      <c r="CB14" s="33">
        <f>SUMIF('reporting montigny'!$F$2:$EE$2,CB$4,'reporting montigny'!$F14:$EE14)+SUMIF('reporting boissy'!$F$2:$EE$2,CB$4,'reporting boissy'!$F14:$EE14)+SUMIF('reporting moussy'!$F$2:$EE$2,CB$4,'reporting moussy'!$F14:$EE14)+SUMIF('reporting trappes'!$F$2:$EE$2,CB$4,'reporting trappes'!$F14:$EE14)+SUMIF('SPACELOG 5 BP'!$F$2:$EE$2,CB$4,'SPACELOG 5 BP'!$F14:$EE14)+SUMIF('SPACELOG 6 BP'!$F$2:$EE$2,CB$4,'SPACELOG 6 BP'!$F14:$EE14)+SUMIF('SPACELOG 7 BP'!$F$2:$EE$2,CB$4,'SPACELOG 7 BP'!$F14:$EE14)+SUMIF('SPACELOG 8 BP'!$F$2:$EE$2,CB$4,'SPACELOG 8 BP'!$F14:$EE14)+SUMIF('SPACELOG 9 BP'!$F$2:$EE$2,CB$4,'SPACELOG 9 BP'!$F14:$EE14)+SUMIF('SPACELOG 10 BP'!$F$2:$EE$2,CB$4,'SPACELOG 10 BP'!$F14:$EE14)+SUMIF('SPACELOG 11 BP'!$F$2:$EE$2,CB$4,'SPACELOG 11 BP'!$F14:$EE14)+SUMIF('SPACELOG 12 BP'!$F$2:$EE$2,CB$4,'SPACELOG 12 BP'!$F14:$EE14)</f>
        <v>1000</v>
      </c>
      <c r="CC14" s="33">
        <f>SUMIF('reporting montigny'!$F$2:$EE$2,CC$4,'reporting montigny'!$F14:$EE14)+SUMIF('reporting boissy'!$F$2:$EE$2,CC$4,'reporting boissy'!$F14:$EE14)+SUMIF('reporting moussy'!$F$2:$EE$2,CC$4,'reporting moussy'!$F14:$EE14)+SUMIF('reporting trappes'!$F$2:$EE$2,CC$4,'reporting trappes'!$F14:$EE14)+SUMIF('SPACELOG 5 BP'!$F$2:$EE$2,CC$4,'SPACELOG 5 BP'!$F14:$EE14)+SUMIF('SPACELOG 6 BP'!$F$2:$EE$2,CC$4,'SPACELOG 6 BP'!$F14:$EE14)+SUMIF('SPACELOG 7 BP'!$F$2:$EE$2,CC$4,'SPACELOG 7 BP'!$F14:$EE14)+SUMIF('SPACELOG 8 BP'!$F$2:$EE$2,CC$4,'SPACELOG 8 BP'!$F14:$EE14)+SUMIF('SPACELOG 9 BP'!$F$2:$EE$2,CC$4,'SPACELOG 9 BP'!$F14:$EE14)+SUMIF('SPACELOG 10 BP'!$F$2:$EE$2,CC$4,'SPACELOG 10 BP'!$F14:$EE14)+SUMIF('SPACELOG 11 BP'!$F$2:$EE$2,CC$4,'SPACELOG 11 BP'!$F14:$EE14)+SUMIF('SPACELOG 12 BP'!$F$2:$EE$2,CC$4,'SPACELOG 12 BP'!$F14:$EE14)</f>
        <v>1000</v>
      </c>
      <c r="CD14" s="33">
        <f>SUMIF('reporting montigny'!$F$2:$EE$2,CD$4,'reporting montigny'!$F14:$EE14)+SUMIF('reporting boissy'!$F$2:$EE$2,CD$4,'reporting boissy'!$F14:$EE14)+SUMIF('reporting moussy'!$F$2:$EE$2,CD$4,'reporting moussy'!$F14:$EE14)+SUMIF('reporting trappes'!$F$2:$EE$2,CD$4,'reporting trappes'!$F14:$EE14)+SUMIF('SPACELOG 5 BP'!$F$2:$EE$2,CD$4,'SPACELOG 5 BP'!$F14:$EE14)+SUMIF('SPACELOG 6 BP'!$F$2:$EE$2,CD$4,'SPACELOG 6 BP'!$F14:$EE14)+SUMIF('SPACELOG 7 BP'!$F$2:$EE$2,CD$4,'SPACELOG 7 BP'!$F14:$EE14)+SUMIF('SPACELOG 8 BP'!$F$2:$EE$2,CD$4,'SPACELOG 8 BP'!$F14:$EE14)+SUMIF('SPACELOG 9 BP'!$F$2:$EE$2,CD$4,'SPACELOG 9 BP'!$F14:$EE14)+SUMIF('SPACELOG 10 BP'!$F$2:$EE$2,CD$4,'SPACELOG 10 BP'!$F14:$EE14)+SUMIF('SPACELOG 11 BP'!$F$2:$EE$2,CD$4,'SPACELOG 11 BP'!$F14:$EE14)+SUMIF('SPACELOG 12 BP'!$F$2:$EE$2,CD$4,'SPACELOG 12 BP'!$F14:$EE14)</f>
        <v>1000</v>
      </c>
      <c r="CE14" s="393">
        <f t="shared" si="119"/>
        <v>12000</v>
      </c>
      <c r="CF14" s="33">
        <f>SUMIF('reporting montigny'!$F$2:$EE$2,CF$4,'reporting montigny'!$F14:$EE14)+SUMIF('reporting boissy'!$F$2:$EE$2,CF$4,'reporting boissy'!$F14:$EE14)+SUMIF('reporting moussy'!$F$2:$EE$2,CF$4,'reporting moussy'!$F14:$EE14)+SUMIF('reporting trappes'!$F$2:$EE$2,CF$4,'reporting trappes'!$F14:$EE14)+SUMIF('SPACELOG 5 BP'!$F$2:$EE$2,CF$4,'SPACELOG 5 BP'!$F14:$EE14)+SUMIF('SPACELOG 6 BP'!$F$2:$EE$2,CF$4,'SPACELOG 6 BP'!$F14:$EE14)+SUMIF('SPACELOG 7 BP'!$F$2:$EE$2,CF$4,'SPACELOG 7 BP'!$F14:$EE14)+SUMIF('SPACELOG 8 BP'!$F$2:$EE$2,CF$4,'SPACELOG 8 BP'!$F14:$EE14)+SUMIF('SPACELOG 9 BP'!$F$2:$EE$2,CF$4,'SPACELOG 9 BP'!$F14:$EE14)+SUMIF('SPACELOG 10 BP'!$F$2:$EE$2,CF$4,'SPACELOG 10 BP'!$F14:$EE14)+SUMIF('SPACELOG 11 BP'!$F$2:$EE$2,CF$4,'SPACELOG 11 BP'!$F14:$EE14)+SUMIF('SPACELOG 12 BP'!$F$2:$EE$2,CF$4,'SPACELOG 12 BP'!$F14:$EE14)</f>
        <v>1000</v>
      </c>
      <c r="CG14" s="33">
        <f>SUMIF('reporting montigny'!$F$2:$EE$2,CG$4,'reporting montigny'!$F14:$EE14)+SUMIF('reporting boissy'!$F$2:$EE$2,CG$4,'reporting boissy'!$F14:$EE14)+SUMIF('reporting moussy'!$F$2:$EE$2,CG$4,'reporting moussy'!$F14:$EE14)+SUMIF('reporting trappes'!$F$2:$EE$2,CG$4,'reporting trappes'!$F14:$EE14)+SUMIF('SPACELOG 5 BP'!$F$2:$EE$2,CG$4,'SPACELOG 5 BP'!$F14:$EE14)+SUMIF('SPACELOG 6 BP'!$F$2:$EE$2,CG$4,'SPACELOG 6 BP'!$F14:$EE14)+SUMIF('SPACELOG 7 BP'!$F$2:$EE$2,CG$4,'SPACELOG 7 BP'!$F14:$EE14)+SUMIF('SPACELOG 8 BP'!$F$2:$EE$2,CG$4,'SPACELOG 8 BP'!$F14:$EE14)+SUMIF('SPACELOG 9 BP'!$F$2:$EE$2,CG$4,'SPACELOG 9 BP'!$F14:$EE14)+SUMIF('SPACELOG 10 BP'!$F$2:$EE$2,CG$4,'SPACELOG 10 BP'!$F14:$EE14)+SUMIF('SPACELOG 11 BP'!$F$2:$EE$2,CG$4,'SPACELOG 11 BP'!$F14:$EE14)+SUMIF('SPACELOG 12 BP'!$F$2:$EE$2,CG$4,'SPACELOG 12 BP'!$F14:$EE14)</f>
        <v>1000</v>
      </c>
      <c r="CH14" s="33">
        <f>SUMIF('reporting montigny'!$F$2:$EE$2,CH$4,'reporting montigny'!$F14:$EE14)+SUMIF('reporting boissy'!$F$2:$EE$2,CH$4,'reporting boissy'!$F14:$EE14)+SUMIF('reporting moussy'!$F$2:$EE$2,CH$4,'reporting moussy'!$F14:$EE14)+SUMIF('reporting trappes'!$F$2:$EE$2,CH$4,'reporting trappes'!$F14:$EE14)+SUMIF('SPACELOG 5 BP'!$F$2:$EE$2,CH$4,'SPACELOG 5 BP'!$F14:$EE14)+SUMIF('SPACELOG 6 BP'!$F$2:$EE$2,CH$4,'SPACELOG 6 BP'!$F14:$EE14)+SUMIF('SPACELOG 7 BP'!$F$2:$EE$2,CH$4,'SPACELOG 7 BP'!$F14:$EE14)+SUMIF('SPACELOG 8 BP'!$F$2:$EE$2,CH$4,'SPACELOG 8 BP'!$F14:$EE14)+SUMIF('SPACELOG 9 BP'!$F$2:$EE$2,CH$4,'SPACELOG 9 BP'!$F14:$EE14)+SUMIF('SPACELOG 10 BP'!$F$2:$EE$2,CH$4,'SPACELOG 10 BP'!$F14:$EE14)+SUMIF('SPACELOG 11 BP'!$F$2:$EE$2,CH$4,'SPACELOG 11 BP'!$F14:$EE14)+SUMIF('SPACELOG 12 BP'!$F$2:$EE$2,CH$4,'SPACELOG 12 BP'!$F14:$EE14)</f>
        <v>1000</v>
      </c>
      <c r="CI14" s="33">
        <f>SUMIF('reporting montigny'!$F$2:$EE$2,CI$4,'reporting montigny'!$F14:$EE14)+SUMIF('reporting boissy'!$F$2:$EE$2,CI$4,'reporting boissy'!$F14:$EE14)+SUMIF('reporting moussy'!$F$2:$EE$2,CI$4,'reporting moussy'!$F14:$EE14)+SUMIF('reporting trappes'!$F$2:$EE$2,CI$4,'reporting trappes'!$F14:$EE14)+SUMIF('SPACELOG 5 BP'!$F$2:$EE$2,CI$4,'SPACELOG 5 BP'!$F14:$EE14)+SUMIF('SPACELOG 6 BP'!$F$2:$EE$2,CI$4,'SPACELOG 6 BP'!$F14:$EE14)+SUMIF('SPACELOG 7 BP'!$F$2:$EE$2,CI$4,'SPACELOG 7 BP'!$F14:$EE14)+SUMIF('SPACELOG 8 BP'!$F$2:$EE$2,CI$4,'SPACELOG 8 BP'!$F14:$EE14)+SUMIF('SPACELOG 9 BP'!$F$2:$EE$2,CI$4,'SPACELOG 9 BP'!$F14:$EE14)+SUMIF('SPACELOG 10 BP'!$F$2:$EE$2,CI$4,'SPACELOG 10 BP'!$F14:$EE14)+SUMIF('SPACELOG 11 BP'!$F$2:$EE$2,CI$4,'SPACELOG 11 BP'!$F14:$EE14)+SUMIF('SPACELOG 12 BP'!$F$2:$EE$2,CI$4,'SPACELOG 12 BP'!$F14:$EE14)</f>
        <v>1000</v>
      </c>
      <c r="CJ14" s="33">
        <f>SUMIF('reporting montigny'!$F$2:$EE$2,CJ$4,'reporting montigny'!$F14:$EE14)+SUMIF('reporting boissy'!$F$2:$EE$2,CJ$4,'reporting boissy'!$F14:$EE14)+SUMIF('reporting moussy'!$F$2:$EE$2,CJ$4,'reporting moussy'!$F14:$EE14)+SUMIF('reporting trappes'!$F$2:$EE$2,CJ$4,'reporting trappes'!$F14:$EE14)+SUMIF('SPACELOG 5 BP'!$F$2:$EE$2,CJ$4,'SPACELOG 5 BP'!$F14:$EE14)+SUMIF('SPACELOG 6 BP'!$F$2:$EE$2,CJ$4,'SPACELOG 6 BP'!$F14:$EE14)+SUMIF('SPACELOG 7 BP'!$F$2:$EE$2,CJ$4,'SPACELOG 7 BP'!$F14:$EE14)+SUMIF('SPACELOG 8 BP'!$F$2:$EE$2,CJ$4,'SPACELOG 8 BP'!$F14:$EE14)+SUMIF('SPACELOG 9 BP'!$F$2:$EE$2,CJ$4,'SPACELOG 9 BP'!$F14:$EE14)+SUMIF('SPACELOG 10 BP'!$F$2:$EE$2,CJ$4,'SPACELOG 10 BP'!$F14:$EE14)+SUMIF('SPACELOG 11 BP'!$F$2:$EE$2,CJ$4,'SPACELOG 11 BP'!$F14:$EE14)+SUMIF('SPACELOG 12 BP'!$F$2:$EE$2,CJ$4,'SPACELOG 12 BP'!$F14:$EE14)</f>
        <v>1000</v>
      </c>
      <c r="CK14" s="33">
        <f>SUMIF('reporting montigny'!$F$2:$EE$2,CK$4,'reporting montigny'!$F14:$EE14)+SUMIF('reporting boissy'!$F$2:$EE$2,CK$4,'reporting boissy'!$F14:$EE14)+SUMIF('reporting moussy'!$F$2:$EE$2,CK$4,'reporting moussy'!$F14:$EE14)+SUMIF('reporting trappes'!$F$2:$EE$2,CK$4,'reporting trappes'!$F14:$EE14)+SUMIF('SPACELOG 5 BP'!$F$2:$EE$2,CK$4,'SPACELOG 5 BP'!$F14:$EE14)+SUMIF('SPACELOG 6 BP'!$F$2:$EE$2,CK$4,'SPACELOG 6 BP'!$F14:$EE14)+SUMIF('SPACELOG 7 BP'!$F$2:$EE$2,CK$4,'SPACELOG 7 BP'!$F14:$EE14)+SUMIF('SPACELOG 8 BP'!$F$2:$EE$2,CK$4,'SPACELOG 8 BP'!$F14:$EE14)+SUMIF('SPACELOG 9 BP'!$F$2:$EE$2,CK$4,'SPACELOG 9 BP'!$F14:$EE14)+SUMIF('SPACELOG 10 BP'!$F$2:$EE$2,CK$4,'SPACELOG 10 BP'!$F14:$EE14)+SUMIF('SPACELOG 11 BP'!$F$2:$EE$2,CK$4,'SPACELOG 11 BP'!$F14:$EE14)+SUMIF('SPACELOG 12 BP'!$F$2:$EE$2,CK$4,'SPACELOG 12 BP'!$F14:$EE14)</f>
        <v>1000</v>
      </c>
      <c r="CL14" s="33">
        <f>SUMIF('reporting montigny'!$F$2:$EE$2,CL$4,'reporting montigny'!$F14:$EE14)+SUMIF('reporting boissy'!$F$2:$EE$2,CL$4,'reporting boissy'!$F14:$EE14)+SUMIF('reporting moussy'!$F$2:$EE$2,CL$4,'reporting moussy'!$F14:$EE14)+SUMIF('reporting trappes'!$F$2:$EE$2,CL$4,'reporting trappes'!$F14:$EE14)+SUMIF('SPACELOG 5 BP'!$F$2:$EE$2,CL$4,'SPACELOG 5 BP'!$F14:$EE14)+SUMIF('SPACELOG 6 BP'!$F$2:$EE$2,CL$4,'SPACELOG 6 BP'!$F14:$EE14)+SUMIF('SPACELOG 7 BP'!$F$2:$EE$2,CL$4,'SPACELOG 7 BP'!$F14:$EE14)+SUMIF('SPACELOG 8 BP'!$F$2:$EE$2,CL$4,'SPACELOG 8 BP'!$F14:$EE14)+SUMIF('SPACELOG 9 BP'!$F$2:$EE$2,CL$4,'SPACELOG 9 BP'!$F14:$EE14)+SUMIF('SPACELOG 10 BP'!$F$2:$EE$2,CL$4,'SPACELOG 10 BP'!$F14:$EE14)+SUMIF('SPACELOG 11 BP'!$F$2:$EE$2,CL$4,'SPACELOG 11 BP'!$F14:$EE14)+SUMIF('SPACELOG 12 BP'!$F$2:$EE$2,CL$4,'SPACELOG 12 BP'!$F14:$EE14)</f>
        <v>1000</v>
      </c>
      <c r="CM14" s="33">
        <f>SUMIF('reporting montigny'!$F$2:$EE$2,CM$4,'reporting montigny'!$F14:$EE14)+SUMIF('reporting boissy'!$F$2:$EE$2,CM$4,'reporting boissy'!$F14:$EE14)+SUMIF('reporting moussy'!$F$2:$EE$2,CM$4,'reporting moussy'!$F14:$EE14)+SUMIF('reporting trappes'!$F$2:$EE$2,CM$4,'reporting trappes'!$F14:$EE14)+SUMIF('SPACELOG 5 BP'!$F$2:$EE$2,CM$4,'SPACELOG 5 BP'!$F14:$EE14)+SUMIF('SPACELOG 6 BP'!$F$2:$EE$2,CM$4,'SPACELOG 6 BP'!$F14:$EE14)+SUMIF('SPACELOG 7 BP'!$F$2:$EE$2,CM$4,'SPACELOG 7 BP'!$F14:$EE14)+SUMIF('SPACELOG 8 BP'!$F$2:$EE$2,CM$4,'SPACELOG 8 BP'!$F14:$EE14)+SUMIF('SPACELOG 9 BP'!$F$2:$EE$2,CM$4,'SPACELOG 9 BP'!$F14:$EE14)+SUMIF('SPACELOG 10 BP'!$F$2:$EE$2,CM$4,'SPACELOG 10 BP'!$F14:$EE14)+SUMIF('SPACELOG 11 BP'!$F$2:$EE$2,CM$4,'SPACELOG 11 BP'!$F14:$EE14)+SUMIF('SPACELOG 12 BP'!$F$2:$EE$2,CM$4,'SPACELOG 12 BP'!$F14:$EE14)</f>
        <v>1000</v>
      </c>
      <c r="CN14" s="33">
        <f>SUMIF('reporting montigny'!$F$2:$EE$2,CN$4,'reporting montigny'!$F14:$EE14)+SUMIF('reporting boissy'!$F$2:$EE$2,CN$4,'reporting boissy'!$F14:$EE14)+SUMIF('reporting moussy'!$F$2:$EE$2,CN$4,'reporting moussy'!$F14:$EE14)+SUMIF('reporting trappes'!$F$2:$EE$2,CN$4,'reporting trappes'!$F14:$EE14)+SUMIF('SPACELOG 5 BP'!$F$2:$EE$2,CN$4,'SPACELOG 5 BP'!$F14:$EE14)+SUMIF('SPACELOG 6 BP'!$F$2:$EE$2,CN$4,'SPACELOG 6 BP'!$F14:$EE14)+SUMIF('SPACELOG 7 BP'!$F$2:$EE$2,CN$4,'SPACELOG 7 BP'!$F14:$EE14)+SUMIF('SPACELOG 8 BP'!$F$2:$EE$2,CN$4,'SPACELOG 8 BP'!$F14:$EE14)+SUMIF('SPACELOG 9 BP'!$F$2:$EE$2,CN$4,'SPACELOG 9 BP'!$F14:$EE14)+SUMIF('SPACELOG 10 BP'!$F$2:$EE$2,CN$4,'SPACELOG 10 BP'!$F14:$EE14)+SUMIF('SPACELOG 11 BP'!$F$2:$EE$2,CN$4,'SPACELOG 11 BP'!$F14:$EE14)+SUMIF('SPACELOG 12 BP'!$F$2:$EE$2,CN$4,'SPACELOG 12 BP'!$F14:$EE14)</f>
        <v>1000</v>
      </c>
      <c r="CO14" s="33">
        <f>SUMIF('reporting montigny'!$F$2:$EE$2,CO$4,'reporting montigny'!$F14:$EE14)+SUMIF('reporting boissy'!$F$2:$EE$2,CO$4,'reporting boissy'!$F14:$EE14)+SUMIF('reporting moussy'!$F$2:$EE$2,CO$4,'reporting moussy'!$F14:$EE14)+SUMIF('reporting trappes'!$F$2:$EE$2,CO$4,'reporting trappes'!$F14:$EE14)+SUMIF('SPACELOG 5 BP'!$F$2:$EE$2,CO$4,'SPACELOG 5 BP'!$F14:$EE14)+SUMIF('SPACELOG 6 BP'!$F$2:$EE$2,CO$4,'SPACELOG 6 BP'!$F14:$EE14)+SUMIF('SPACELOG 7 BP'!$F$2:$EE$2,CO$4,'SPACELOG 7 BP'!$F14:$EE14)+SUMIF('SPACELOG 8 BP'!$F$2:$EE$2,CO$4,'SPACELOG 8 BP'!$F14:$EE14)+SUMIF('SPACELOG 9 BP'!$F$2:$EE$2,CO$4,'SPACELOG 9 BP'!$F14:$EE14)+SUMIF('SPACELOG 10 BP'!$F$2:$EE$2,CO$4,'SPACELOG 10 BP'!$F14:$EE14)+SUMIF('SPACELOG 11 BP'!$F$2:$EE$2,CO$4,'SPACELOG 11 BP'!$F14:$EE14)+SUMIF('SPACELOG 12 BP'!$F$2:$EE$2,CO$4,'SPACELOG 12 BP'!$F14:$EE14)</f>
        <v>1000</v>
      </c>
      <c r="CP14" s="33">
        <f>SUMIF('reporting montigny'!$F$2:$EE$2,CP$4,'reporting montigny'!$F14:$EE14)+SUMIF('reporting boissy'!$F$2:$EE$2,CP$4,'reporting boissy'!$F14:$EE14)+SUMIF('reporting moussy'!$F$2:$EE$2,CP$4,'reporting moussy'!$F14:$EE14)+SUMIF('reporting trappes'!$F$2:$EE$2,CP$4,'reporting trappes'!$F14:$EE14)+SUMIF('SPACELOG 5 BP'!$F$2:$EE$2,CP$4,'SPACELOG 5 BP'!$F14:$EE14)+SUMIF('SPACELOG 6 BP'!$F$2:$EE$2,CP$4,'SPACELOG 6 BP'!$F14:$EE14)+SUMIF('SPACELOG 7 BP'!$F$2:$EE$2,CP$4,'SPACELOG 7 BP'!$F14:$EE14)+SUMIF('SPACELOG 8 BP'!$F$2:$EE$2,CP$4,'SPACELOG 8 BP'!$F14:$EE14)+SUMIF('SPACELOG 9 BP'!$F$2:$EE$2,CP$4,'SPACELOG 9 BP'!$F14:$EE14)+SUMIF('SPACELOG 10 BP'!$F$2:$EE$2,CP$4,'SPACELOG 10 BP'!$F14:$EE14)+SUMIF('SPACELOG 11 BP'!$F$2:$EE$2,CP$4,'SPACELOG 11 BP'!$F14:$EE14)+SUMIF('SPACELOG 12 BP'!$F$2:$EE$2,CP$4,'SPACELOG 12 BP'!$F14:$EE14)</f>
        <v>1000</v>
      </c>
      <c r="CQ14" s="33">
        <f>SUMIF('reporting montigny'!$F$2:$EE$2,CQ$4,'reporting montigny'!$F14:$EE14)+SUMIF('reporting boissy'!$F$2:$EE$2,CQ$4,'reporting boissy'!$F14:$EE14)+SUMIF('reporting moussy'!$F$2:$EE$2,CQ$4,'reporting moussy'!$F14:$EE14)+SUMIF('reporting trappes'!$F$2:$EE$2,CQ$4,'reporting trappes'!$F14:$EE14)+SUMIF('SPACELOG 5 BP'!$F$2:$EE$2,CQ$4,'SPACELOG 5 BP'!$F14:$EE14)+SUMIF('SPACELOG 6 BP'!$F$2:$EE$2,CQ$4,'SPACELOG 6 BP'!$F14:$EE14)+SUMIF('SPACELOG 7 BP'!$F$2:$EE$2,CQ$4,'SPACELOG 7 BP'!$F14:$EE14)+SUMIF('SPACELOG 8 BP'!$F$2:$EE$2,CQ$4,'SPACELOG 8 BP'!$F14:$EE14)+SUMIF('SPACELOG 9 BP'!$F$2:$EE$2,CQ$4,'SPACELOG 9 BP'!$F14:$EE14)+SUMIF('SPACELOG 10 BP'!$F$2:$EE$2,CQ$4,'SPACELOG 10 BP'!$F14:$EE14)+SUMIF('SPACELOG 11 BP'!$F$2:$EE$2,CQ$4,'SPACELOG 11 BP'!$F14:$EE14)+SUMIF('SPACELOG 12 BP'!$F$2:$EE$2,CQ$4,'SPACELOG 12 BP'!$F14:$EE14)</f>
        <v>1000</v>
      </c>
      <c r="CR14" s="393">
        <f t="shared" si="120"/>
        <v>12000</v>
      </c>
      <c r="CS14" s="33">
        <f>SUMIF('reporting montigny'!$F$2:$EE$2,CS$4,'reporting montigny'!$F14:$EE14)+SUMIF('reporting boissy'!$F$2:$EE$2,CS$4,'reporting boissy'!$F14:$EE14)+SUMIF('reporting moussy'!$F$2:$EE$2,CS$4,'reporting moussy'!$F14:$EE14)+SUMIF('reporting trappes'!$F$2:$EE$2,CS$4,'reporting trappes'!$F14:$EE14)+SUMIF('SPACELOG 5 BP'!$F$2:$EE$2,CS$4,'SPACELOG 5 BP'!$F14:$EE14)+SUMIF('SPACELOG 6 BP'!$F$2:$EE$2,CS$4,'SPACELOG 6 BP'!$F14:$EE14)+SUMIF('SPACELOG 7 BP'!$F$2:$EE$2,CS$4,'SPACELOG 7 BP'!$F14:$EE14)+SUMIF('SPACELOG 8 BP'!$F$2:$EE$2,CS$4,'SPACELOG 8 BP'!$F14:$EE14)+SUMIF('SPACELOG 9 BP'!$F$2:$EE$2,CS$4,'SPACELOG 9 BP'!$F14:$EE14)+SUMIF('SPACELOG 10 BP'!$F$2:$EE$2,CS$4,'SPACELOG 10 BP'!$F14:$EE14)+SUMIF('SPACELOG 11 BP'!$F$2:$EE$2,CS$4,'SPACELOG 11 BP'!$F14:$EE14)+SUMIF('SPACELOG 12 BP'!$F$2:$EE$2,CS$4,'SPACELOG 12 BP'!$F14:$EE14)</f>
        <v>1000</v>
      </c>
      <c r="CT14" s="33">
        <f>SUMIF('reporting montigny'!$F$2:$EE$2,CT$4,'reporting montigny'!$F14:$EE14)+SUMIF('reporting boissy'!$F$2:$EE$2,CT$4,'reporting boissy'!$F14:$EE14)+SUMIF('reporting moussy'!$F$2:$EE$2,CT$4,'reporting moussy'!$F14:$EE14)+SUMIF('reporting trappes'!$F$2:$EE$2,CT$4,'reporting trappes'!$F14:$EE14)+SUMIF('SPACELOG 5 BP'!$F$2:$EE$2,CT$4,'SPACELOG 5 BP'!$F14:$EE14)+SUMIF('SPACELOG 6 BP'!$F$2:$EE$2,CT$4,'SPACELOG 6 BP'!$F14:$EE14)+SUMIF('SPACELOG 7 BP'!$F$2:$EE$2,CT$4,'SPACELOG 7 BP'!$F14:$EE14)+SUMIF('SPACELOG 8 BP'!$F$2:$EE$2,CT$4,'SPACELOG 8 BP'!$F14:$EE14)+SUMIF('SPACELOG 9 BP'!$F$2:$EE$2,CT$4,'SPACELOG 9 BP'!$F14:$EE14)+SUMIF('SPACELOG 10 BP'!$F$2:$EE$2,CT$4,'SPACELOG 10 BP'!$F14:$EE14)+SUMIF('SPACELOG 11 BP'!$F$2:$EE$2,CT$4,'SPACELOG 11 BP'!$F14:$EE14)+SUMIF('SPACELOG 12 BP'!$F$2:$EE$2,CT$4,'SPACELOG 12 BP'!$F14:$EE14)</f>
        <v>1000</v>
      </c>
      <c r="CU14" s="33">
        <f>SUMIF('reporting montigny'!$F$2:$EE$2,CU$4,'reporting montigny'!$F14:$EE14)+SUMIF('reporting boissy'!$F$2:$EE$2,CU$4,'reporting boissy'!$F14:$EE14)+SUMIF('reporting moussy'!$F$2:$EE$2,CU$4,'reporting moussy'!$F14:$EE14)+SUMIF('reporting trappes'!$F$2:$EE$2,CU$4,'reporting trappes'!$F14:$EE14)+SUMIF('SPACELOG 5 BP'!$F$2:$EE$2,CU$4,'SPACELOG 5 BP'!$F14:$EE14)+SUMIF('SPACELOG 6 BP'!$F$2:$EE$2,CU$4,'SPACELOG 6 BP'!$F14:$EE14)+SUMIF('SPACELOG 7 BP'!$F$2:$EE$2,CU$4,'SPACELOG 7 BP'!$F14:$EE14)+SUMIF('SPACELOG 8 BP'!$F$2:$EE$2,CU$4,'SPACELOG 8 BP'!$F14:$EE14)+SUMIF('SPACELOG 9 BP'!$F$2:$EE$2,CU$4,'SPACELOG 9 BP'!$F14:$EE14)+SUMIF('SPACELOG 10 BP'!$F$2:$EE$2,CU$4,'SPACELOG 10 BP'!$F14:$EE14)+SUMIF('SPACELOG 11 BP'!$F$2:$EE$2,CU$4,'SPACELOG 11 BP'!$F14:$EE14)+SUMIF('SPACELOG 12 BP'!$F$2:$EE$2,CU$4,'SPACELOG 12 BP'!$F14:$EE14)</f>
        <v>1000</v>
      </c>
      <c r="CV14" s="33">
        <f>SUMIF('reporting montigny'!$F$2:$EE$2,CV$4,'reporting montigny'!$F14:$EE14)+SUMIF('reporting boissy'!$F$2:$EE$2,CV$4,'reporting boissy'!$F14:$EE14)+SUMIF('reporting moussy'!$F$2:$EE$2,CV$4,'reporting moussy'!$F14:$EE14)+SUMIF('reporting trappes'!$F$2:$EE$2,CV$4,'reporting trappes'!$F14:$EE14)+SUMIF('SPACELOG 5 BP'!$F$2:$EE$2,CV$4,'SPACELOG 5 BP'!$F14:$EE14)+SUMIF('SPACELOG 6 BP'!$F$2:$EE$2,CV$4,'SPACELOG 6 BP'!$F14:$EE14)+SUMIF('SPACELOG 7 BP'!$F$2:$EE$2,CV$4,'SPACELOG 7 BP'!$F14:$EE14)+SUMIF('SPACELOG 8 BP'!$F$2:$EE$2,CV$4,'SPACELOG 8 BP'!$F14:$EE14)+SUMIF('SPACELOG 9 BP'!$F$2:$EE$2,CV$4,'SPACELOG 9 BP'!$F14:$EE14)+SUMIF('SPACELOG 10 BP'!$F$2:$EE$2,CV$4,'SPACELOG 10 BP'!$F14:$EE14)+SUMIF('SPACELOG 11 BP'!$F$2:$EE$2,CV$4,'SPACELOG 11 BP'!$F14:$EE14)+SUMIF('SPACELOG 12 BP'!$F$2:$EE$2,CV$4,'SPACELOG 12 BP'!$F14:$EE14)</f>
        <v>1000</v>
      </c>
      <c r="CW14" s="33">
        <f>SUMIF('reporting montigny'!$F$2:$EE$2,CW$4,'reporting montigny'!$F14:$EE14)+SUMIF('reporting boissy'!$F$2:$EE$2,CW$4,'reporting boissy'!$F14:$EE14)+SUMIF('reporting moussy'!$F$2:$EE$2,CW$4,'reporting moussy'!$F14:$EE14)+SUMIF('reporting trappes'!$F$2:$EE$2,CW$4,'reporting trappes'!$F14:$EE14)+SUMIF('SPACELOG 5 BP'!$F$2:$EE$2,CW$4,'SPACELOG 5 BP'!$F14:$EE14)+SUMIF('SPACELOG 6 BP'!$F$2:$EE$2,CW$4,'SPACELOG 6 BP'!$F14:$EE14)+SUMIF('SPACELOG 7 BP'!$F$2:$EE$2,CW$4,'SPACELOG 7 BP'!$F14:$EE14)+SUMIF('SPACELOG 8 BP'!$F$2:$EE$2,CW$4,'SPACELOG 8 BP'!$F14:$EE14)+SUMIF('SPACELOG 9 BP'!$F$2:$EE$2,CW$4,'SPACELOG 9 BP'!$F14:$EE14)+SUMIF('SPACELOG 10 BP'!$F$2:$EE$2,CW$4,'SPACELOG 10 BP'!$F14:$EE14)+SUMIF('SPACELOG 11 BP'!$F$2:$EE$2,CW$4,'SPACELOG 11 BP'!$F14:$EE14)+SUMIF('SPACELOG 12 BP'!$F$2:$EE$2,CW$4,'SPACELOG 12 BP'!$F14:$EE14)</f>
        <v>1000</v>
      </c>
      <c r="CX14" s="33">
        <f>SUMIF('reporting montigny'!$F$2:$EE$2,CX$4,'reporting montigny'!$F14:$EE14)+SUMIF('reporting boissy'!$F$2:$EE$2,CX$4,'reporting boissy'!$F14:$EE14)+SUMIF('reporting moussy'!$F$2:$EE$2,CX$4,'reporting moussy'!$F14:$EE14)+SUMIF('reporting trappes'!$F$2:$EE$2,CX$4,'reporting trappes'!$F14:$EE14)+SUMIF('SPACELOG 5 BP'!$F$2:$EE$2,CX$4,'SPACELOG 5 BP'!$F14:$EE14)+SUMIF('SPACELOG 6 BP'!$F$2:$EE$2,CX$4,'SPACELOG 6 BP'!$F14:$EE14)+SUMIF('SPACELOG 7 BP'!$F$2:$EE$2,CX$4,'SPACELOG 7 BP'!$F14:$EE14)+SUMIF('SPACELOG 8 BP'!$F$2:$EE$2,CX$4,'SPACELOG 8 BP'!$F14:$EE14)+SUMIF('SPACELOG 9 BP'!$F$2:$EE$2,CX$4,'SPACELOG 9 BP'!$F14:$EE14)+SUMIF('SPACELOG 10 BP'!$F$2:$EE$2,CX$4,'SPACELOG 10 BP'!$F14:$EE14)+SUMIF('SPACELOG 11 BP'!$F$2:$EE$2,CX$4,'SPACELOG 11 BP'!$F14:$EE14)+SUMIF('SPACELOG 12 BP'!$F$2:$EE$2,CX$4,'SPACELOG 12 BP'!$F14:$EE14)</f>
        <v>1000</v>
      </c>
      <c r="CY14" s="33">
        <f>SUMIF('reporting montigny'!$F$2:$EE$2,CY$4,'reporting montigny'!$F14:$EE14)+SUMIF('reporting boissy'!$F$2:$EE$2,CY$4,'reporting boissy'!$F14:$EE14)+SUMIF('reporting moussy'!$F$2:$EE$2,CY$4,'reporting moussy'!$F14:$EE14)+SUMIF('reporting trappes'!$F$2:$EE$2,CY$4,'reporting trappes'!$F14:$EE14)+SUMIF('SPACELOG 5 BP'!$F$2:$EE$2,CY$4,'SPACELOG 5 BP'!$F14:$EE14)+SUMIF('SPACELOG 6 BP'!$F$2:$EE$2,CY$4,'SPACELOG 6 BP'!$F14:$EE14)+SUMIF('SPACELOG 7 BP'!$F$2:$EE$2,CY$4,'SPACELOG 7 BP'!$F14:$EE14)+SUMIF('SPACELOG 8 BP'!$F$2:$EE$2,CY$4,'SPACELOG 8 BP'!$F14:$EE14)+SUMIF('SPACELOG 9 BP'!$F$2:$EE$2,CY$4,'SPACELOG 9 BP'!$F14:$EE14)+SUMIF('SPACELOG 10 BP'!$F$2:$EE$2,CY$4,'SPACELOG 10 BP'!$F14:$EE14)+SUMIF('SPACELOG 11 BP'!$F$2:$EE$2,CY$4,'SPACELOG 11 BP'!$F14:$EE14)+SUMIF('SPACELOG 12 BP'!$F$2:$EE$2,CY$4,'SPACELOG 12 BP'!$F14:$EE14)</f>
        <v>1000</v>
      </c>
      <c r="CZ14" s="33">
        <f>SUMIF('reporting montigny'!$F$2:$EE$2,CZ$4,'reporting montigny'!$F14:$EE14)+SUMIF('reporting boissy'!$F$2:$EE$2,CZ$4,'reporting boissy'!$F14:$EE14)+SUMIF('reporting moussy'!$F$2:$EE$2,CZ$4,'reporting moussy'!$F14:$EE14)+SUMIF('reporting trappes'!$F$2:$EE$2,CZ$4,'reporting trappes'!$F14:$EE14)+SUMIF('SPACELOG 5 BP'!$F$2:$EE$2,CZ$4,'SPACELOG 5 BP'!$F14:$EE14)+SUMIF('SPACELOG 6 BP'!$F$2:$EE$2,CZ$4,'SPACELOG 6 BP'!$F14:$EE14)+SUMIF('SPACELOG 7 BP'!$F$2:$EE$2,CZ$4,'SPACELOG 7 BP'!$F14:$EE14)+SUMIF('SPACELOG 8 BP'!$F$2:$EE$2,CZ$4,'SPACELOG 8 BP'!$F14:$EE14)+SUMIF('SPACELOG 9 BP'!$F$2:$EE$2,CZ$4,'SPACELOG 9 BP'!$F14:$EE14)+SUMIF('SPACELOG 10 BP'!$F$2:$EE$2,CZ$4,'SPACELOG 10 BP'!$F14:$EE14)+SUMIF('SPACELOG 11 BP'!$F$2:$EE$2,CZ$4,'SPACELOG 11 BP'!$F14:$EE14)+SUMIF('SPACELOG 12 BP'!$F$2:$EE$2,CZ$4,'SPACELOG 12 BP'!$F14:$EE14)</f>
        <v>1000</v>
      </c>
      <c r="DA14" s="33">
        <f>SUMIF('reporting montigny'!$F$2:$EE$2,DA$4,'reporting montigny'!$F14:$EE14)+SUMIF('reporting boissy'!$F$2:$EE$2,DA$4,'reporting boissy'!$F14:$EE14)+SUMIF('reporting moussy'!$F$2:$EE$2,DA$4,'reporting moussy'!$F14:$EE14)+SUMIF('reporting trappes'!$F$2:$EE$2,DA$4,'reporting trappes'!$F14:$EE14)+SUMIF('SPACELOG 5 BP'!$F$2:$EE$2,DA$4,'SPACELOG 5 BP'!$F14:$EE14)+SUMIF('SPACELOG 6 BP'!$F$2:$EE$2,DA$4,'SPACELOG 6 BP'!$F14:$EE14)+SUMIF('SPACELOG 7 BP'!$F$2:$EE$2,DA$4,'SPACELOG 7 BP'!$F14:$EE14)+SUMIF('SPACELOG 8 BP'!$F$2:$EE$2,DA$4,'SPACELOG 8 BP'!$F14:$EE14)+SUMIF('SPACELOG 9 BP'!$F$2:$EE$2,DA$4,'SPACELOG 9 BP'!$F14:$EE14)+SUMIF('SPACELOG 10 BP'!$F$2:$EE$2,DA$4,'SPACELOG 10 BP'!$F14:$EE14)+SUMIF('SPACELOG 11 BP'!$F$2:$EE$2,DA$4,'SPACELOG 11 BP'!$F14:$EE14)+SUMIF('SPACELOG 12 BP'!$F$2:$EE$2,DA$4,'SPACELOG 12 BP'!$F14:$EE14)</f>
        <v>1000</v>
      </c>
      <c r="DB14" s="33">
        <f>SUMIF('reporting montigny'!$F$2:$EE$2,DB$4,'reporting montigny'!$F14:$EE14)+SUMIF('reporting boissy'!$F$2:$EE$2,DB$4,'reporting boissy'!$F14:$EE14)+SUMIF('reporting moussy'!$F$2:$EE$2,DB$4,'reporting moussy'!$F14:$EE14)+SUMIF('reporting trappes'!$F$2:$EE$2,DB$4,'reporting trappes'!$F14:$EE14)+SUMIF('SPACELOG 5 BP'!$F$2:$EE$2,DB$4,'SPACELOG 5 BP'!$F14:$EE14)+SUMIF('SPACELOG 6 BP'!$F$2:$EE$2,DB$4,'SPACELOG 6 BP'!$F14:$EE14)+SUMIF('SPACELOG 7 BP'!$F$2:$EE$2,DB$4,'SPACELOG 7 BP'!$F14:$EE14)+SUMIF('SPACELOG 8 BP'!$F$2:$EE$2,DB$4,'SPACELOG 8 BP'!$F14:$EE14)+SUMIF('SPACELOG 9 BP'!$F$2:$EE$2,DB$4,'SPACELOG 9 BP'!$F14:$EE14)+SUMIF('SPACELOG 10 BP'!$F$2:$EE$2,DB$4,'SPACELOG 10 BP'!$F14:$EE14)+SUMIF('SPACELOG 11 BP'!$F$2:$EE$2,DB$4,'SPACELOG 11 BP'!$F14:$EE14)+SUMIF('SPACELOG 12 BP'!$F$2:$EE$2,DB$4,'SPACELOG 12 BP'!$F14:$EE14)</f>
        <v>1000</v>
      </c>
      <c r="DC14" s="33">
        <f>SUMIF('reporting montigny'!$F$2:$EE$2,DC$4,'reporting montigny'!$F14:$EE14)+SUMIF('reporting boissy'!$F$2:$EE$2,DC$4,'reporting boissy'!$F14:$EE14)+SUMIF('reporting moussy'!$F$2:$EE$2,DC$4,'reporting moussy'!$F14:$EE14)+SUMIF('reporting trappes'!$F$2:$EE$2,DC$4,'reporting trappes'!$F14:$EE14)+SUMIF('SPACELOG 5 BP'!$F$2:$EE$2,DC$4,'SPACELOG 5 BP'!$F14:$EE14)+SUMIF('SPACELOG 6 BP'!$F$2:$EE$2,DC$4,'SPACELOG 6 BP'!$F14:$EE14)+SUMIF('SPACELOG 7 BP'!$F$2:$EE$2,DC$4,'SPACELOG 7 BP'!$F14:$EE14)+SUMIF('SPACELOG 8 BP'!$F$2:$EE$2,DC$4,'SPACELOG 8 BP'!$F14:$EE14)+SUMIF('SPACELOG 9 BP'!$F$2:$EE$2,DC$4,'SPACELOG 9 BP'!$F14:$EE14)+SUMIF('SPACELOG 10 BP'!$F$2:$EE$2,DC$4,'SPACELOG 10 BP'!$F14:$EE14)+SUMIF('SPACELOG 11 BP'!$F$2:$EE$2,DC$4,'SPACELOG 11 BP'!$F14:$EE14)+SUMIF('SPACELOG 12 BP'!$F$2:$EE$2,DC$4,'SPACELOG 12 BP'!$F14:$EE14)</f>
        <v>1000</v>
      </c>
      <c r="DD14" s="33">
        <f>SUMIF('reporting montigny'!$F$2:$EE$2,DD$4,'reporting montigny'!$F14:$EE14)+SUMIF('reporting boissy'!$F$2:$EE$2,DD$4,'reporting boissy'!$F14:$EE14)+SUMIF('reporting moussy'!$F$2:$EE$2,DD$4,'reporting moussy'!$F14:$EE14)+SUMIF('reporting trappes'!$F$2:$EE$2,DD$4,'reporting trappes'!$F14:$EE14)+SUMIF('SPACELOG 5 BP'!$F$2:$EE$2,DD$4,'SPACELOG 5 BP'!$F14:$EE14)+SUMIF('SPACELOG 6 BP'!$F$2:$EE$2,DD$4,'SPACELOG 6 BP'!$F14:$EE14)+SUMIF('SPACELOG 7 BP'!$F$2:$EE$2,DD$4,'SPACELOG 7 BP'!$F14:$EE14)+SUMIF('SPACELOG 8 BP'!$F$2:$EE$2,DD$4,'SPACELOG 8 BP'!$F14:$EE14)+SUMIF('SPACELOG 9 BP'!$F$2:$EE$2,DD$4,'SPACELOG 9 BP'!$F14:$EE14)+SUMIF('SPACELOG 10 BP'!$F$2:$EE$2,DD$4,'SPACELOG 10 BP'!$F14:$EE14)+SUMIF('SPACELOG 11 BP'!$F$2:$EE$2,DD$4,'SPACELOG 11 BP'!$F14:$EE14)+SUMIF('SPACELOG 12 BP'!$F$2:$EE$2,DD$4,'SPACELOG 12 BP'!$F14:$EE14)</f>
        <v>1000</v>
      </c>
      <c r="DE14" s="393">
        <f t="shared" si="121"/>
        <v>12000</v>
      </c>
      <c r="DF14" s="33">
        <f>SUMIF('reporting montigny'!$F$2:$EE$2,DF$4,'reporting montigny'!$F14:$EE14)+SUMIF('reporting boissy'!$F$2:$EE$2,DF$4,'reporting boissy'!$F14:$EE14)+SUMIF('reporting moussy'!$F$2:$EE$2,DF$4,'reporting moussy'!$F14:$EE14)+SUMIF('reporting trappes'!$F$2:$EE$2,DF$4,'reporting trappes'!$F14:$EE14)+SUMIF('SPACELOG 5 BP'!$F$2:$EE$2,DF$4,'SPACELOG 5 BP'!$F14:$EE14)+SUMIF('SPACELOG 6 BP'!$F$2:$EE$2,DF$4,'SPACELOG 6 BP'!$F14:$EE14)+SUMIF('SPACELOG 7 BP'!$F$2:$EE$2,DF$4,'SPACELOG 7 BP'!$F14:$EE14)+SUMIF('SPACELOG 8 BP'!$F$2:$EE$2,DF$4,'SPACELOG 8 BP'!$F14:$EE14)+SUMIF('SPACELOG 9 BP'!$F$2:$EE$2,DF$4,'SPACELOG 9 BP'!$F14:$EE14)+SUMIF('SPACELOG 10 BP'!$F$2:$EE$2,DF$4,'SPACELOG 10 BP'!$F14:$EE14)+SUMIF('SPACELOG 11 BP'!$F$2:$EE$2,DF$4,'SPACELOG 11 BP'!$F14:$EE14)+SUMIF('SPACELOG 12 BP'!$F$2:$EE$2,DF$4,'SPACELOG 12 BP'!$F14:$EE14)</f>
        <v>1000</v>
      </c>
      <c r="DG14" s="33">
        <f>SUMIF('reporting montigny'!$F$2:$EE$2,DG$4,'reporting montigny'!$F14:$EE14)+SUMIF('reporting boissy'!$F$2:$EE$2,DG$4,'reporting boissy'!$F14:$EE14)+SUMIF('reporting moussy'!$F$2:$EE$2,DG$4,'reporting moussy'!$F14:$EE14)+SUMIF('reporting trappes'!$F$2:$EE$2,DG$4,'reporting trappes'!$F14:$EE14)+SUMIF('SPACELOG 5 BP'!$F$2:$EE$2,DG$4,'SPACELOG 5 BP'!$F14:$EE14)+SUMIF('SPACELOG 6 BP'!$F$2:$EE$2,DG$4,'SPACELOG 6 BP'!$F14:$EE14)+SUMIF('SPACELOG 7 BP'!$F$2:$EE$2,DG$4,'SPACELOG 7 BP'!$F14:$EE14)+SUMIF('SPACELOG 8 BP'!$F$2:$EE$2,DG$4,'SPACELOG 8 BP'!$F14:$EE14)+SUMIF('SPACELOG 9 BP'!$F$2:$EE$2,DG$4,'SPACELOG 9 BP'!$F14:$EE14)+SUMIF('SPACELOG 10 BP'!$F$2:$EE$2,DG$4,'SPACELOG 10 BP'!$F14:$EE14)+SUMIF('SPACELOG 11 BP'!$F$2:$EE$2,DG$4,'SPACELOG 11 BP'!$F14:$EE14)+SUMIF('SPACELOG 12 BP'!$F$2:$EE$2,DG$4,'SPACELOG 12 BP'!$F14:$EE14)</f>
        <v>1000</v>
      </c>
      <c r="DH14" s="33">
        <f>SUMIF('reporting montigny'!$F$2:$EE$2,DH$4,'reporting montigny'!$F14:$EE14)+SUMIF('reporting boissy'!$F$2:$EE$2,DH$4,'reporting boissy'!$F14:$EE14)+SUMIF('reporting moussy'!$F$2:$EE$2,DH$4,'reporting moussy'!$F14:$EE14)+SUMIF('reporting trappes'!$F$2:$EE$2,DH$4,'reporting trappes'!$F14:$EE14)+SUMIF('SPACELOG 5 BP'!$F$2:$EE$2,DH$4,'SPACELOG 5 BP'!$F14:$EE14)+SUMIF('SPACELOG 6 BP'!$F$2:$EE$2,DH$4,'SPACELOG 6 BP'!$F14:$EE14)+SUMIF('SPACELOG 7 BP'!$F$2:$EE$2,DH$4,'SPACELOG 7 BP'!$F14:$EE14)+SUMIF('SPACELOG 8 BP'!$F$2:$EE$2,DH$4,'SPACELOG 8 BP'!$F14:$EE14)+SUMIF('SPACELOG 9 BP'!$F$2:$EE$2,DH$4,'SPACELOG 9 BP'!$F14:$EE14)+SUMIF('SPACELOG 10 BP'!$F$2:$EE$2,DH$4,'SPACELOG 10 BP'!$F14:$EE14)+SUMIF('SPACELOG 11 BP'!$F$2:$EE$2,DH$4,'SPACELOG 11 BP'!$F14:$EE14)+SUMIF('SPACELOG 12 BP'!$F$2:$EE$2,DH$4,'SPACELOG 12 BP'!$F14:$EE14)</f>
        <v>1000</v>
      </c>
      <c r="DI14" s="33">
        <f>SUMIF('reporting montigny'!$F$2:$EE$2,DI$4,'reporting montigny'!$F14:$EE14)+SUMIF('reporting boissy'!$F$2:$EE$2,DI$4,'reporting boissy'!$F14:$EE14)+SUMIF('reporting moussy'!$F$2:$EE$2,DI$4,'reporting moussy'!$F14:$EE14)+SUMIF('reporting trappes'!$F$2:$EE$2,DI$4,'reporting trappes'!$F14:$EE14)+SUMIF('SPACELOG 5 BP'!$F$2:$EE$2,DI$4,'SPACELOG 5 BP'!$F14:$EE14)+SUMIF('SPACELOG 6 BP'!$F$2:$EE$2,DI$4,'SPACELOG 6 BP'!$F14:$EE14)+SUMIF('SPACELOG 7 BP'!$F$2:$EE$2,DI$4,'SPACELOG 7 BP'!$F14:$EE14)+SUMIF('SPACELOG 8 BP'!$F$2:$EE$2,DI$4,'SPACELOG 8 BP'!$F14:$EE14)+SUMIF('SPACELOG 9 BP'!$F$2:$EE$2,DI$4,'SPACELOG 9 BP'!$F14:$EE14)+SUMIF('SPACELOG 10 BP'!$F$2:$EE$2,DI$4,'SPACELOG 10 BP'!$F14:$EE14)+SUMIF('SPACELOG 11 BP'!$F$2:$EE$2,DI$4,'SPACELOG 11 BP'!$F14:$EE14)+SUMIF('SPACELOG 12 BP'!$F$2:$EE$2,DI$4,'SPACELOG 12 BP'!$F14:$EE14)</f>
        <v>1000</v>
      </c>
      <c r="DJ14" s="33">
        <f>SUMIF('reporting montigny'!$F$2:$EE$2,DJ$4,'reporting montigny'!$F14:$EE14)+SUMIF('reporting boissy'!$F$2:$EE$2,DJ$4,'reporting boissy'!$F14:$EE14)+SUMIF('reporting moussy'!$F$2:$EE$2,DJ$4,'reporting moussy'!$F14:$EE14)+SUMIF('reporting trappes'!$F$2:$EE$2,DJ$4,'reporting trappes'!$F14:$EE14)+SUMIF('SPACELOG 5 BP'!$F$2:$EE$2,DJ$4,'SPACELOG 5 BP'!$F14:$EE14)+SUMIF('SPACELOG 6 BP'!$F$2:$EE$2,DJ$4,'SPACELOG 6 BP'!$F14:$EE14)+SUMIF('SPACELOG 7 BP'!$F$2:$EE$2,DJ$4,'SPACELOG 7 BP'!$F14:$EE14)+SUMIF('SPACELOG 8 BP'!$F$2:$EE$2,DJ$4,'SPACELOG 8 BP'!$F14:$EE14)+SUMIF('SPACELOG 9 BP'!$F$2:$EE$2,DJ$4,'SPACELOG 9 BP'!$F14:$EE14)+SUMIF('SPACELOG 10 BP'!$F$2:$EE$2,DJ$4,'SPACELOG 10 BP'!$F14:$EE14)+SUMIF('SPACELOG 11 BP'!$F$2:$EE$2,DJ$4,'SPACELOG 11 BP'!$F14:$EE14)+SUMIF('SPACELOG 12 BP'!$F$2:$EE$2,DJ$4,'SPACELOG 12 BP'!$F14:$EE14)</f>
        <v>1000</v>
      </c>
      <c r="DK14" s="33">
        <f>SUMIF('reporting montigny'!$F$2:$EE$2,DK$4,'reporting montigny'!$F14:$EE14)+SUMIF('reporting boissy'!$F$2:$EE$2,DK$4,'reporting boissy'!$F14:$EE14)+SUMIF('reporting moussy'!$F$2:$EE$2,DK$4,'reporting moussy'!$F14:$EE14)+SUMIF('reporting trappes'!$F$2:$EE$2,DK$4,'reporting trappes'!$F14:$EE14)+SUMIF('SPACELOG 5 BP'!$F$2:$EE$2,DK$4,'SPACELOG 5 BP'!$F14:$EE14)+SUMIF('SPACELOG 6 BP'!$F$2:$EE$2,DK$4,'SPACELOG 6 BP'!$F14:$EE14)+SUMIF('SPACELOG 7 BP'!$F$2:$EE$2,DK$4,'SPACELOG 7 BP'!$F14:$EE14)+SUMIF('SPACELOG 8 BP'!$F$2:$EE$2,DK$4,'SPACELOG 8 BP'!$F14:$EE14)+SUMIF('SPACELOG 9 BP'!$F$2:$EE$2,DK$4,'SPACELOG 9 BP'!$F14:$EE14)+SUMIF('SPACELOG 10 BP'!$F$2:$EE$2,DK$4,'SPACELOG 10 BP'!$F14:$EE14)+SUMIF('SPACELOG 11 BP'!$F$2:$EE$2,DK$4,'SPACELOG 11 BP'!$F14:$EE14)+SUMIF('SPACELOG 12 BP'!$F$2:$EE$2,DK$4,'SPACELOG 12 BP'!$F14:$EE14)</f>
        <v>1000</v>
      </c>
      <c r="DL14" s="33">
        <f>SUMIF('reporting montigny'!$F$2:$EE$2,DL$4,'reporting montigny'!$F14:$EE14)+SUMIF('reporting boissy'!$F$2:$EE$2,DL$4,'reporting boissy'!$F14:$EE14)+SUMIF('reporting moussy'!$F$2:$EE$2,DL$4,'reporting moussy'!$F14:$EE14)+SUMIF('reporting trappes'!$F$2:$EE$2,DL$4,'reporting trappes'!$F14:$EE14)+SUMIF('SPACELOG 5 BP'!$F$2:$EE$2,DL$4,'SPACELOG 5 BP'!$F14:$EE14)+SUMIF('SPACELOG 6 BP'!$F$2:$EE$2,DL$4,'SPACELOG 6 BP'!$F14:$EE14)+SUMIF('SPACELOG 7 BP'!$F$2:$EE$2,DL$4,'SPACELOG 7 BP'!$F14:$EE14)+SUMIF('SPACELOG 8 BP'!$F$2:$EE$2,DL$4,'SPACELOG 8 BP'!$F14:$EE14)+SUMIF('SPACELOG 9 BP'!$F$2:$EE$2,DL$4,'SPACELOG 9 BP'!$F14:$EE14)+SUMIF('SPACELOG 10 BP'!$F$2:$EE$2,DL$4,'SPACELOG 10 BP'!$F14:$EE14)+SUMIF('SPACELOG 11 BP'!$F$2:$EE$2,DL$4,'SPACELOG 11 BP'!$F14:$EE14)+SUMIF('SPACELOG 12 BP'!$F$2:$EE$2,DL$4,'SPACELOG 12 BP'!$F14:$EE14)</f>
        <v>1000</v>
      </c>
      <c r="DM14" s="33">
        <f>SUMIF('reporting montigny'!$F$2:$EE$2,DM$4,'reporting montigny'!$F14:$EE14)+SUMIF('reporting boissy'!$F$2:$EE$2,DM$4,'reporting boissy'!$F14:$EE14)+SUMIF('reporting moussy'!$F$2:$EE$2,DM$4,'reporting moussy'!$F14:$EE14)+SUMIF('reporting trappes'!$F$2:$EE$2,DM$4,'reporting trappes'!$F14:$EE14)+SUMIF('SPACELOG 5 BP'!$F$2:$EE$2,DM$4,'SPACELOG 5 BP'!$F14:$EE14)+SUMIF('SPACELOG 6 BP'!$F$2:$EE$2,DM$4,'SPACELOG 6 BP'!$F14:$EE14)+SUMIF('SPACELOG 7 BP'!$F$2:$EE$2,DM$4,'SPACELOG 7 BP'!$F14:$EE14)+SUMIF('SPACELOG 8 BP'!$F$2:$EE$2,DM$4,'SPACELOG 8 BP'!$F14:$EE14)+SUMIF('SPACELOG 9 BP'!$F$2:$EE$2,DM$4,'SPACELOG 9 BP'!$F14:$EE14)+SUMIF('SPACELOG 10 BP'!$F$2:$EE$2,DM$4,'SPACELOG 10 BP'!$F14:$EE14)+SUMIF('SPACELOG 11 BP'!$F$2:$EE$2,DM$4,'SPACELOG 11 BP'!$F14:$EE14)+SUMIF('SPACELOG 12 BP'!$F$2:$EE$2,DM$4,'SPACELOG 12 BP'!$F14:$EE14)</f>
        <v>1000</v>
      </c>
      <c r="DN14" s="33">
        <f>SUMIF('reporting montigny'!$F$2:$EE$2,DN$4,'reporting montigny'!$F14:$EE14)+SUMIF('reporting boissy'!$F$2:$EE$2,DN$4,'reporting boissy'!$F14:$EE14)+SUMIF('reporting moussy'!$F$2:$EE$2,DN$4,'reporting moussy'!$F14:$EE14)+SUMIF('reporting trappes'!$F$2:$EE$2,DN$4,'reporting trappes'!$F14:$EE14)+SUMIF('SPACELOG 5 BP'!$F$2:$EE$2,DN$4,'SPACELOG 5 BP'!$F14:$EE14)+SUMIF('SPACELOG 6 BP'!$F$2:$EE$2,DN$4,'SPACELOG 6 BP'!$F14:$EE14)+SUMIF('SPACELOG 7 BP'!$F$2:$EE$2,DN$4,'SPACELOG 7 BP'!$F14:$EE14)+SUMIF('SPACELOG 8 BP'!$F$2:$EE$2,DN$4,'SPACELOG 8 BP'!$F14:$EE14)+SUMIF('SPACELOG 9 BP'!$F$2:$EE$2,DN$4,'SPACELOG 9 BP'!$F14:$EE14)+SUMIF('SPACELOG 10 BP'!$F$2:$EE$2,DN$4,'SPACELOG 10 BP'!$F14:$EE14)+SUMIF('SPACELOG 11 BP'!$F$2:$EE$2,DN$4,'SPACELOG 11 BP'!$F14:$EE14)+SUMIF('SPACELOG 12 BP'!$F$2:$EE$2,DN$4,'SPACELOG 12 BP'!$F14:$EE14)</f>
        <v>1000</v>
      </c>
      <c r="DO14" s="33">
        <f>SUMIF('reporting montigny'!$F$2:$EE$2,DO$4,'reporting montigny'!$F14:$EE14)+SUMIF('reporting boissy'!$F$2:$EE$2,DO$4,'reporting boissy'!$F14:$EE14)+SUMIF('reporting moussy'!$F$2:$EE$2,DO$4,'reporting moussy'!$F14:$EE14)+SUMIF('reporting trappes'!$F$2:$EE$2,DO$4,'reporting trappes'!$F14:$EE14)+SUMIF('SPACELOG 5 BP'!$F$2:$EE$2,DO$4,'SPACELOG 5 BP'!$F14:$EE14)+SUMIF('SPACELOG 6 BP'!$F$2:$EE$2,DO$4,'SPACELOG 6 BP'!$F14:$EE14)+SUMIF('SPACELOG 7 BP'!$F$2:$EE$2,DO$4,'SPACELOG 7 BP'!$F14:$EE14)+SUMIF('SPACELOG 8 BP'!$F$2:$EE$2,DO$4,'SPACELOG 8 BP'!$F14:$EE14)+SUMIF('SPACELOG 9 BP'!$F$2:$EE$2,DO$4,'SPACELOG 9 BP'!$F14:$EE14)+SUMIF('SPACELOG 10 BP'!$F$2:$EE$2,DO$4,'SPACELOG 10 BP'!$F14:$EE14)+SUMIF('SPACELOG 11 BP'!$F$2:$EE$2,DO$4,'SPACELOG 11 BP'!$F14:$EE14)+SUMIF('SPACELOG 12 BP'!$F$2:$EE$2,DO$4,'SPACELOG 12 BP'!$F14:$EE14)</f>
        <v>1000</v>
      </c>
      <c r="DP14" s="33">
        <f>SUMIF('reporting montigny'!$F$2:$EE$2,DP$4,'reporting montigny'!$F14:$EE14)+SUMIF('reporting boissy'!$F$2:$EE$2,DP$4,'reporting boissy'!$F14:$EE14)+SUMIF('reporting moussy'!$F$2:$EE$2,DP$4,'reporting moussy'!$F14:$EE14)+SUMIF('reporting trappes'!$F$2:$EE$2,DP$4,'reporting trappes'!$F14:$EE14)+SUMIF('SPACELOG 5 BP'!$F$2:$EE$2,DP$4,'SPACELOG 5 BP'!$F14:$EE14)+SUMIF('SPACELOG 6 BP'!$F$2:$EE$2,DP$4,'SPACELOG 6 BP'!$F14:$EE14)+SUMIF('SPACELOG 7 BP'!$F$2:$EE$2,DP$4,'SPACELOG 7 BP'!$F14:$EE14)+SUMIF('SPACELOG 8 BP'!$F$2:$EE$2,DP$4,'SPACELOG 8 BP'!$F14:$EE14)+SUMIF('SPACELOG 9 BP'!$F$2:$EE$2,DP$4,'SPACELOG 9 BP'!$F14:$EE14)+SUMIF('SPACELOG 10 BP'!$F$2:$EE$2,DP$4,'SPACELOG 10 BP'!$F14:$EE14)+SUMIF('SPACELOG 11 BP'!$F$2:$EE$2,DP$4,'SPACELOG 11 BP'!$F14:$EE14)+SUMIF('SPACELOG 12 BP'!$F$2:$EE$2,DP$4,'SPACELOG 12 BP'!$F14:$EE14)</f>
        <v>1000</v>
      </c>
      <c r="DQ14" s="33">
        <f>SUMIF('reporting montigny'!$F$2:$EE$2,DQ$4,'reporting montigny'!$F14:$EE14)+SUMIF('reporting boissy'!$F$2:$EE$2,DQ$4,'reporting boissy'!$F14:$EE14)+SUMIF('reporting moussy'!$F$2:$EE$2,DQ$4,'reporting moussy'!$F14:$EE14)+SUMIF('reporting trappes'!$F$2:$EE$2,DQ$4,'reporting trappes'!$F14:$EE14)+SUMIF('SPACELOG 5 BP'!$F$2:$EE$2,DQ$4,'SPACELOG 5 BP'!$F14:$EE14)+SUMIF('SPACELOG 6 BP'!$F$2:$EE$2,DQ$4,'SPACELOG 6 BP'!$F14:$EE14)+SUMIF('SPACELOG 7 BP'!$F$2:$EE$2,DQ$4,'SPACELOG 7 BP'!$F14:$EE14)+SUMIF('SPACELOG 8 BP'!$F$2:$EE$2,DQ$4,'SPACELOG 8 BP'!$F14:$EE14)+SUMIF('SPACELOG 9 BP'!$F$2:$EE$2,DQ$4,'SPACELOG 9 BP'!$F14:$EE14)+SUMIF('SPACELOG 10 BP'!$F$2:$EE$2,DQ$4,'SPACELOG 10 BP'!$F14:$EE14)+SUMIF('SPACELOG 11 BP'!$F$2:$EE$2,DQ$4,'SPACELOG 11 BP'!$F14:$EE14)+SUMIF('SPACELOG 12 BP'!$F$2:$EE$2,DQ$4,'SPACELOG 12 BP'!$F14:$EE14)</f>
        <v>1000</v>
      </c>
      <c r="DR14" s="393">
        <f t="shared" si="122"/>
        <v>12000</v>
      </c>
    </row>
    <row r="15" spans="1:122" x14ac:dyDescent="0.2">
      <c r="B15" s="446" t="s">
        <v>37</v>
      </c>
      <c r="C15" s="441">
        <f>+C14*20/100</f>
        <v>1363000</v>
      </c>
      <c r="E15" s="9" t="s">
        <v>86</v>
      </c>
      <c r="F15" s="33">
        <f>SUMIF('reporting montigny'!$F$2:$EE$2,F$4,'reporting montigny'!$F15:$EE15)+SUMIF('reporting boissy'!$F$2:$EE$2,F$4,'reporting boissy'!$F15:$EE15)+SUMIF('reporting moussy'!$F$2:$EE$2,F$4,'reporting moussy'!$F15:$EE15)+SUMIF('reporting trappes'!$F$2:$EE$2,F$4,'reporting trappes'!$F15:$EE15)+SUMIF('SPACELOG 5 BP'!$F$2:$EE$2,F$4,'SPACELOG 5 BP'!$F15:$EE15)+SUMIF('SPACELOG 6 BP'!$F$2:$EE$2,F$4,'SPACELOG 6 BP'!$F15:$EE15)+SUMIF('SPACELOG 7 BP'!$F$2:$EE$2,F$4,'SPACELOG 7 BP'!$F15:$EE15)+SUMIF('SPACELOG 8 BP'!$F$2:$EE$2,F$4,'SPACELOG 8 BP'!$F15:$EE15)+SUMIF('SPACELOG 9 BP'!$F$2:$EE$2,F$4,'SPACELOG 9 BP'!$F15:$EE15)+SUMIF('SPACELOG 10 BP'!$F$2:$EE$2,F$4,'SPACELOG 10 BP'!$F15:$EE15)+SUMIF('SPACELOG 11 BP'!$F$2:$EE$2,F$4,'SPACELOG 11 BP'!$F15:$EE15)+SUMIF('SPACELOG 12 BP'!$F$2:$EE$2,F$4,'SPACELOG 12 BP'!$F15:$EE15)</f>
        <v>1100</v>
      </c>
      <c r="G15" s="33">
        <f>SUMIF('reporting montigny'!$F$2:$EE$2,G$4,'reporting montigny'!$F15:$EE15)+SUMIF('reporting boissy'!$F$2:$EE$2,G$4,'reporting boissy'!$F15:$EE15)+SUMIF('reporting moussy'!$F$2:$EE$2,G$4,'reporting moussy'!$F15:$EE15)+SUMIF('reporting trappes'!$F$2:$EE$2,G$4,'reporting trappes'!$F15:$EE15)+SUMIF('SPACELOG 5 BP'!$F$2:$EE$2,G$4,'SPACELOG 5 BP'!$F15:$EE15)+SUMIF('SPACELOG 6 BP'!$F$2:$EE$2,G$4,'SPACELOG 6 BP'!$F15:$EE15)+SUMIF('SPACELOG 7 BP'!$F$2:$EE$2,G$4,'SPACELOG 7 BP'!$F15:$EE15)+SUMIF('SPACELOG 8 BP'!$F$2:$EE$2,G$4,'SPACELOG 8 BP'!$F15:$EE15)+SUMIF('SPACELOG 9 BP'!$F$2:$EE$2,G$4,'SPACELOG 9 BP'!$F15:$EE15)+SUMIF('SPACELOG 10 BP'!$F$2:$EE$2,G$4,'SPACELOG 10 BP'!$F15:$EE15)+SUMIF('SPACELOG 11 BP'!$F$2:$EE$2,G$4,'SPACELOG 11 BP'!$F15:$EE15)+SUMIF('SPACELOG 12 BP'!$F$2:$EE$2,G$4,'SPACELOG 12 BP'!$F15:$EE15)</f>
        <v>1100</v>
      </c>
      <c r="H15" s="33">
        <f>SUMIF('reporting montigny'!$F$2:$EE$2,H$4,'reporting montigny'!$F15:$EE15)+SUMIF('reporting boissy'!$F$2:$EE$2,H$4,'reporting boissy'!$F15:$EE15)+SUMIF('reporting moussy'!$F$2:$EE$2,H$4,'reporting moussy'!$F15:$EE15)+SUMIF('reporting trappes'!$F$2:$EE$2,H$4,'reporting trappes'!$F15:$EE15)+SUMIF('SPACELOG 5 BP'!$F$2:$EE$2,H$4,'SPACELOG 5 BP'!$F15:$EE15)+SUMIF('SPACELOG 6 BP'!$F$2:$EE$2,H$4,'SPACELOG 6 BP'!$F15:$EE15)+SUMIF('SPACELOG 7 BP'!$F$2:$EE$2,H$4,'SPACELOG 7 BP'!$F15:$EE15)+SUMIF('SPACELOG 8 BP'!$F$2:$EE$2,H$4,'SPACELOG 8 BP'!$F15:$EE15)+SUMIF('SPACELOG 9 BP'!$F$2:$EE$2,H$4,'SPACELOG 9 BP'!$F15:$EE15)+SUMIF('SPACELOG 10 BP'!$F$2:$EE$2,H$4,'SPACELOG 10 BP'!$F15:$EE15)+SUMIF('SPACELOG 11 BP'!$F$2:$EE$2,H$4,'SPACELOG 11 BP'!$F15:$EE15)+SUMIF('SPACELOG 12 BP'!$F$2:$EE$2,H$4,'SPACELOG 12 BP'!$F15:$EE15)</f>
        <v>1100</v>
      </c>
      <c r="I15" s="33">
        <f>SUMIF('reporting montigny'!$F$2:$EE$2,I$4,'reporting montigny'!$F15:$EE15)+SUMIF('reporting boissy'!$F$2:$EE$2,I$4,'reporting boissy'!$F15:$EE15)+SUMIF('reporting moussy'!$F$2:$EE$2,I$4,'reporting moussy'!$F15:$EE15)+SUMIF('reporting trappes'!$F$2:$EE$2,I$4,'reporting trappes'!$F15:$EE15)+SUMIF('SPACELOG 5 BP'!$F$2:$EE$2,I$4,'SPACELOG 5 BP'!$F15:$EE15)+SUMIF('SPACELOG 6 BP'!$F$2:$EE$2,I$4,'SPACELOG 6 BP'!$F15:$EE15)+SUMIF('SPACELOG 7 BP'!$F$2:$EE$2,I$4,'SPACELOG 7 BP'!$F15:$EE15)+SUMIF('SPACELOG 8 BP'!$F$2:$EE$2,I$4,'SPACELOG 8 BP'!$F15:$EE15)+SUMIF('SPACELOG 9 BP'!$F$2:$EE$2,I$4,'SPACELOG 9 BP'!$F15:$EE15)+SUMIF('SPACELOG 10 BP'!$F$2:$EE$2,I$4,'SPACELOG 10 BP'!$F15:$EE15)+SUMIF('SPACELOG 11 BP'!$F$2:$EE$2,I$4,'SPACELOG 11 BP'!$F15:$EE15)+SUMIF('SPACELOG 12 BP'!$F$2:$EE$2,I$4,'SPACELOG 12 BP'!$F15:$EE15)</f>
        <v>1100</v>
      </c>
      <c r="J15" s="33">
        <f>SUMIF('reporting montigny'!$F$2:$EE$2,J$4,'reporting montigny'!$F15:$EE15)+SUMIF('reporting boissy'!$F$2:$EE$2,J$4,'reporting boissy'!$F15:$EE15)+SUMIF('reporting moussy'!$F$2:$EE$2,J$4,'reporting moussy'!$F15:$EE15)+SUMIF('reporting trappes'!$F$2:$EE$2,J$4,'reporting trappes'!$F15:$EE15)+SUMIF('SPACELOG 5 BP'!$F$2:$EE$2,J$4,'SPACELOG 5 BP'!$F15:$EE15)+SUMIF('SPACELOG 6 BP'!$F$2:$EE$2,J$4,'SPACELOG 6 BP'!$F15:$EE15)+SUMIF('SPACELOG 7 BP'!$F$2:$EE$2,J$4,'SPACELOG 7 BP'!$F15:$EE15)+SUMIF('SPACELOG 8 BP'!$F$2:$EE$2,J$4,'SPACELOG 8 BP'!$F15:$EE15)+SUMIF('SPACELOG 9 BP'!$F$2:$EE$2,J$4,'SPACELOG 9 BP'!$F15:$EE15)+SUMIF('SPACELOG 10 BP'!$F$2:$EE$2,J$4,'SPACELOG 10 BP'!$F15:$EE15)+SUMIF('SPACELOG 11 BP'!$F$2:$EE$2,J$4,'SPACELOG 11 BP'!$F15:$EE15)+SUMIF('SPACELOG 12 BP'!$F$2:$EE$2,J$4,'SPACELOG 12 BP'!$F15:$EE15)</f>
        <v>1100</v>
      </c>
      <c r="K15" s="33">
        <f>SUMIF('reporting montigny'!$F$2:$EE$2,K$4,'reporting montigny'!$F15:$EE15)+SUMIF('reporting boissy'!$F$2:$EE$2,K$4,'reporting boissy'!$F15:$EE15)+SUMIF('reporting moussy'!$F$2:$EE$2,K$4,'reporting moussy'!$F15:$EE15)+SUMIF('reporting trappes'!$F$2:$EE$2,K$4,'reporting trappes'!$F15:$EE15)+SUMIF('SPACELOG 5 BP'!$F$2:$EE$2,K$4,'SPACELOG 5 BP'!$F15:$EE15)+SUMIF('SPACELOG 6 BP'!$F$2:$EE$2,K$4,'SPACELOG 6 BP'!$F15:$EE15)+SUMIF('SPACELOG 7 BP'!$F$2:$EE$2,K$4,'SPACELOG 7 BP'!$F15:$EE15)+SUMIF('SPACELOG 8 BP'!$F$2:$EE$2,K$4,'SPACELOG 8 BP'!$F15:$EE15)+SUMIF('SPACELOG 9 BP'!$F$2:$EE$2,K$4,'SPACELOG 9 BP'!$F15:$EE15)+SUMIF('SPACELOG 10 BP'!$F$2:$EE$2,K$4,'SPACELOG 10 BP'!$F15:$EE15)+SUMIF('SPACELOG 11 BP'!$F$2:$EE$2,K$4,'SPACELOG 11 BP'!$F15:$EE15)+SUMIF('SPACELOG 12 BP'!$F$2:$EE$2,K$4,'SPACELOG 12 BP'!$F15:$EE15)</f>
        <v>1100</v>
      </c>
      <c r="L15" s="33">
        <f>SUMIF('reporting montigny'!$F$2:$EE$2,L$4,'reporting montigny'!$F15:$EE15)+SUMIF('reporting boissy'!$F$2:$EE$2,L$4,'reporting boissy'!$F15:$EE15)+SUMIF('reporting moussy'!$F$2:$EE$2,L$4,'reporting moussy'!$F15:$EE15)+SUMIF('reporting trappes'!$F$2:$EE$2,L$4,'reporting trappes'!$F15:$EE15)+SUMIF('SPACELOG 5 BP'!$F$2:$EE$2,L$4,'SPACELOG 5 BP'!$F15:$EE15)+SUMIF('SPACELOG 6 BP'!$F$2:$EE$2,L$4,'SPACELOG 6 BP'!$F15:$EE15)+SUMIF('SPACELOG 7 BP'!$F$2:$EE$2,L$4,'SPACELOG 7 BP'!$F15:$EE15)+SUMIF('SPACELOG 8 BP'!$F$2:$EE$2,L$4,'SPACELOG 8 BP'!$F15:$EE15)+SUMIF('SPACELOG 9 BP'!$F$2:$EE$2,L$4,'SPACELOG 9 BP'!$F15:$EE15)+SUMIF('SPACELOG 10 BP'!$F$2:$EE$2,L$4,'SPACELOG 10 BP'!$F15:$EE15)+SUMIF('SPACELOG 11 BP'!$F$2:$EE$2,L$4,'SPACELOG 11 BP'!$F15:$EE15)+SUMIF('SPACELOG 12 BP'!$F$2:$EE$2,L$4,'SPACELOG 12 BP'!$F15:$EE15)</f>
        <v>1100</v>
      </c>
      <c r="M15" s="33">
        <f>SUMIF('reporting montigny'!$F$2:$EE$2,M$4,'reporting montigny'!$F15:$EE15)+SUMIF('reporting boissy'!$F$2:$EE$2,M$4,'reporting boissy'!$F15:$EE15)+SUMIF('reporting moussy'!$F$2:$EE$2,M$4,'reporting moussy'!$F15:$EE15)+SUMIF('reporting trappes'!$F$2:$EE$2,M$4,'reporting trappes'!$F15:$EE15)+SUMIF('SPACELOG 5 BP'!$F$2:$EE$2,M$4,'SPACELOG 5 BP'!$F15:$EE15)+SUMIF('SPACELOG 6 BP'!$F$2:$EE$2,M$4,'SPACELOG 6 BP'!$F15:$EE15)+SUMIF('SPACELOG 7 BP'!$F$2:$EE$2,M$4,'SPACELOG 7 BP'!$F15:$EE15)+SUMIF('SPACELOG 8 BP'!$F$2:$EE$2,M$4,'SPACELOG 8 BP'!$F15:$EE15)+SUMIF('SPACELOG 9 BP'!$F$2:$EE$2,M$4,'SPACELOG 9 BP'!$F15:$EE15)+SUMIF('SPACELOG 10 BP'!$F$2:$EE$2,M$4,'SPACELOG 10 BP'!$F15:$EE15)+SUMIF('SPACELOG 11 BP'!$F$2:$EE$2,M$4,'SPACELOG 11 BP'!$F15:$EE15)+SUMIF('SPACELOG 12 BP'!$F$2:$EE$2,M$4,'SPACELOG 12 BP'!$F15:$EE15)</f>
        <v>1100</v>
      </c>
      <c r="N15" s="33">
        <f>SUMIF('reporting montigny'!$F$2:$EE$2,N$4,'reporting montigny'!$F15:$EE15)+SUMIF('reporting boissy'!$F$2:$EE$2,N$4,'reporting boissy'!$F15:$EE15)+SUMIF('reporting moussy'!$F$2:$EE$2,N$4,'reporting moussy'!$F15:$EE15)+SUMIF('reporting trappes'!$F$2:$EE$2,N$4,'reporting trappes'!$F15:$EE15)+SUMIF('SPACELOG 5 BP'!$F$2:$EE$2,N$4,'SPACELOG 5 BP'!$F15:$EE15)+SUMIF('SPACELOG 6 BP'!$F$2:$EE$2,N$4,'SPACELOG 6 BP'!$F15:$EE15)+SUMIF('SPACELOG 7 BP'!$F$2:$EE$2,N$4,'SPACELOG 7 BP'!$F15:$EE15)+SUMIF('SPACELOG 8 BP'!$F$2:$EE$2,N$4,'SPACELOG 8 BP'!$F15:$EE15)+SUMIF('SPACELOG 9 BP'!$F$2:$EE$2,N$4,'SPACELOG 9 BP'!$F15:$EE15)+SUMIF('SPACELOG 10 BP'!$F$2:$EE$2,N$4,'SPACELOG 10 BP'!$F15:$EE15)+SUMIF('SPACELOG 11 BP'!$F$2:$EE$2,N$4,'SPACELOG 11 BP'!$F15:$EE15)+SUMIF('SPACELOG 12 BP'!$F$2:$EE$2,N$4,'SPACELOG 12 BP'!$F15:$EE15)</f>
        <v>1100</v>
      </c>
      <c r="O15" s="33">
        <f>SUMIF('reporting montigny'!$F$2:$EE$2,O$4,'reporting montigny'!$F15:$EE15)+SUMIF('reporting boissy'!$F$2:$EE$2,O$4,'reporting boissy'!$F15:$EE15)+SUMIF('reporting moussy'!$F$2:$EE$2,O$4,'reporting moussy'!$F15:$EE15)+SUMIF('reporting trappes'!$F$2:$EE$2,O$4,'reporting trappes'!$F15:$EE15)+SUMIF('SPACELOG 5 BP'!$F$2:$EE$2,O$4,'SPACELOG 5 BP'!$F15:$EE15)+SUMIF('SPACELOG 6 BP'!$F$2:$EE$2,O$4,'SPACELOG 6 BP'!$F15:$EE15)+SUMIF('SPACELOG 7 BP'!$F$2:$EE$2,O$4,'SPACELOG 7 BP'!$F15:$EE15)+SUMIF('SPACELOG 8 BP'!$F$2:$EE$2,O$4,'SPACELOG 8 BP'!$F15:$EE15)+SUMIF('SPACELOG 9 BP'!$F$2:$EE$2,O$4,'SPACELOG 9 BP'!$F15:$EE15)+SUMIF('SPACELOG 10 BP'!$F$2:$EE$2,O$4,'SPACELOG 10 BP'!$F15:$EE15)+SUMIF('SPACELOG 11 BP'!$F$2:$EE$2,O$4,'SPACELOG 11 BP'!$F15:$EE15)+SUMIF('SPACELOG 12 BP'!$F$2:$EE$2,O$4,'SPACELOG 12 BP'!$F15:$EE15)</f>
        <v>1100</v>
      </c>
      <c r="P15" s="33">
        <f>SUMIF('reporting montigny'!$F$2:$EE$2,P$4,'reporting montigny'!$F15:$EE15)+SUMIF('reporting boissy'!$F$2:$EE$2,P$4,'reporting boissy'!$F15:$EE15)+SUMIF('reporting moussy'!$F$2:$EE$2,P$4,'reporting moussy'!$F15:$EE15)+SUMIF('reporting trappes'!$F$2:$EE$2,P$4,'reporting trappes'!$F15:$EE15)+SUMIF('SPACELOG 5 BP'!$F$2:$EE$2,P$4,'SPACELOG 5 BP'!$F15:$EE15)+SUMIF('SPACELOG 6 BP'!$F$2:$EE$2,P$4,'SPACELOG 6 BP'!$F15:$EE15)+SUMIF('SPACELOG 7 BP'!$F$2:$EE$2,P$4,'SPACELOG 7 BP'!$F15:$EE15)+SUMIF('SPACELOG 8 BP'!$F$2:$EE$2,P$4,'SPACELOG 8 BP'!$F15:$EE15)+SUMIF('SPACELOG 9 BP'!$F$2:$EE$2,P$4,'SPACELOG 9 BP'!$F15:$EE15)+SUMIF('SPACELOG 10 BP'!$F$2:$EE$2,P$4,'SPACELOG 10 BP'!$F15:$EE15)+SUMIF('SPACELOG 11 BP'!$F$2:$EE$2,P$4,'SPACELOG 11 BP'!$F15:$EE15)+SUMIF('SPACELOG 12 BP'!$F$2:$EE$2,P$4,'SPACELOG 12 BP'!$F15:$EE15)</f>
        <v>1250</v>
      </c>
      <c r="Q15" s="33">
        <f>SUMIF('reporting montigny'!$F$2:$EE$2,Q$4,'reporting montigny'!$F15:$EE15)+SUMIF('reporting boissy'!$F$2:$EE$2,Q$4,'reporting boissy'!$F15:$EE15)+SUMIF('reporting moussy'!$F$2:$EE$2,Q$4,'reporting moussy'!$F15:$EE15)+SUMIF('reporting trappes'!$F$2:$EE$2,Q$4,'reporting trappes'!$F15:$EE15)+SUMIF('SPACELOG 5 BP'!$F$2:$EE$2,Q$4,'SPACELOG 5 BP'!$F15:$EE15)+SUMIF('SPACELOG 6 BP'!$F$2:$EE$2,Q$4,'SPACELOG 6 BP'!$F15:$EE15)+SUMIF('SPACELOG 7 BP'!$F$2:$EE$2,Q$4,'SPACELOG 7 BP'!$F15:$EE15)+SUMIF('SPACELOG 8 BP'!$F$2:$EE$2,Q$4,'SPACELOG 8 BP'!$F15:$EE15)+SUMIF('SPACELOG 9 BP'!$F$2:$EE$2,Q$4,'SPACELOG 9 BP'!$F15:$EE15)+SUMIF('SPACELOG 10 BP'!$F$2:$EE$2,Q$4,'SPACELOG 10 BP'!$F15:$EE15)+SUMIF('SPACELOG 11 BP'!$F$2:$EE$2,Q$4,'SPACELOG 11 BP'!$F15:$EE15)+SUMIF('SPACELOG 12 BP'!$F$2:$EE$2,Q$4,'SPACELOG 12 BP'!$F15:$EE15)</f>
        <v>1650</v>
      </c>
      <c r="R15" s="393">
        <f t="shared" si="114"/>
        <v>13900</v>
      </c>
      <c r="S15" s="33">
        <f>SUMIF('reporting montigny'!$F$2:$EE$2,S$4,'reporting montigny'!$F15:$EE15)+SUMIF('reporting boissy'!$F$2:$EE$2,S$4,'reporting boissy'!$F15:$EE15)+SUMIF('reporting moussy'!$F$2:$EE$2,S$4,'reporting moussy'!$F15:$EE15)+SUMIF('reporting trappes'!$F$2:$EE$2,S$4,'reporting trappes'!$F15:$EE15)+SUMIF('SPACELOG 5 BP'!$F$2:$EE$2,S$4,'SPACELOG 5 BP'!$F15:$EE15)+SUMIF('SPACELOG 6 BP'!$F$2:$EE$2,S$4,'SPACELOG 6 BP'!$F15:$EE15)+SUMIF('SPACELOG 7 BP'!$F$2:$EE$2,S$4,'SPACELOG 7 BP'!$F15:$EE15)+SUMIF('SPACELOG 8 BP'!$F$2:$EE$2,S$4,'SPACELOG 8 BP'!$F15:$EE15)+SUMIF('SPACELOG 9 BP'!$F$2:$EE$2,S$4,'SPACELOG 9 BP'!$F15:$EE15)+SUMIF('SPACELOG 10 BP'!$F$2:$EE$2,S$4,'SPACELOG 10 BP'!$F15:$EE15)+SUMIF('SPACELOG 11 BP'!$F$2:$EE$2,S$4,'SPACELOG 11 BP'!$F15:$EE15)+SUMIF('SPACELOG 12 BP'!$F$2:$EE$2,S$4,'SPACELOG 12 BP'!$F15:$EE15)</f>
        <v>1655</v>
      </c>
      <c r="T15" s="33">
        <f>SUMIF('reporting montigny'!$F$2:$EE$2,T$4,'reporting montigny'!$F15:$EE15)+SUMIF('reporting boissy'!$F$2:$EE$2,T$4,'reporting boissy'!$F15:$EE15)+SUMIF('reporting moussy'!$F$2:$EE$2,T$4,'reporting moussy'!$F15:$EE15)+SUMIF('reporting trappes'!$F$2:$EE$2,T$4,'reporting trappes'!$F15:$EE15)+SUMIF('SPACELOG 5 BP'!$F$2:$EE$2,T$4,'SPACELOG 5 BP'!$F15:$EE15)+SUMIF('SPACELOG 6 BP'!$F$2:$EE$2,T$4,'SPACELOG 6 BP'!$F15:$EE15)+SUMIF('SPACELOG 7 BP'!$F$2:$EE$2,T$4,'SPACELOG 7 BP'!$F15:$EE15)+SUMIF('SPACELOG 8 BP'!$F$2:$EE$2,T$4,'SPACELOG 8 BP'!$F15:$EE15)+SUMIF('SPACELOG 9 BP'!$F$2:$EE$2,T$4,'SPACELOG 9 BP'!$F15:$EE15)+SUMIF('SPACELOG 10 BP'!$F$2:$EE$2,T$4,'SPACELOG 10 BP'!$F15:$EE15)+SUMIF('SPACELOG 11 BP'!$F$2:$EE$2,T$4,'SPACELOG 11 BP'!$F15:$EE15)+SUMIF('SPACELOG 12 BP'!$F$2:$EE$2,T$4,'SPACELOG 12 BP'!$F15:$EE15)</f>
        <v>1655</v>
      </c>
      <c r="U15" s="33">
        <f>SUMIF('reporting montigny'!$F$2:$EE$2,U$4,'reporting montigny'!$F15:$EE15)+SUMIF('reporting boissy'!$F$2:$EE$2,U$4,'reporting boissy'!$F15:$EE15)+SUMIF('reporting moussy'!$F$2:$EE$2,U$4,'reporting moussy'!$F15:$EE15)+SUMIF('reporting trappes'!$F$2:$EE$2,U$4,'reporting trappes'!$F15:$EE15)+SUMIF('SPACELOG 5 BP'!$F$2:$EE$2,U$4,'SPACELOG 5 BP'!$F15:$EE15)+SUMIF('SPACELOG 6 BP'!$F$2:$EE$2,U$4,'SPACELOG 6 BP'!$F15:$EE15)+SUMIF('SPACELOG 7 BP'!$F$2:$EE$2,U$4,'SPACELOG 7 BP'!$F15:$EE15)+SUMIF('SPACELOG 8 BP'!$F$2:$EE$2,U$4,'SPACELOG 8 BP'!$F15:$EE15)+SUMIF('SPACELOG 9 BP'!$F$2:$EE$2,U$4,'SPACELOG 9 BP'!$F15:$EE15)+SUMIF('SPACELOG 10 BP'!$F$2:$EE$2,U$4,'SPACELOG 10 BP'!$F15:$EE15)+SUMIF('SPACELOG 11 BP'!$F$2:$EE$2,U$4,'SPACELOG 11 BP'!$F15:$EE15)+SUMIF('SPACELOG 12 BP'!$F$2:$EE$2,U$4,'SPACELOG 12 BP'!$F15:$EE15)</f>
        <v>1655</v>
      </c>
      <c r="V15" s="33">
        <f>SUMIF('reporting montigny'!$F$2:$EE$2,V$4,'reporting montigny'!$F15:$EE15)+SUMIF('reporting boissy'!$F$2:$EE$2,V$4,'reporting boissy'!$F15:$EE15)+SUMIF('reporting moussy'!$F$2:$EE$2,V$4,'reporting moussy'!$F15:$EE15)+SUMIF('reporting trappes'!$F$2:$EE$2,V$4,'reporting trappes'!$F15:$EE15)+SUMIF('SPACELOG 5 BP'!$F$2:$EE$2,V$4,'SPACELOG 5 BP'!$F15:$EE15)+SUMIF('SPACELOG 6 BP'!$F$2:$EE$2,V$4,'SPACELOG 6 BP'!$F15:$EE15)+SUMIF('SPACELOG 7 BP'!$F$2:$EE$2,V$4,'SPACELOG 7 BP'!$F15:$EE15)+SUMIF('SPACELOG 8 BP'!$F$2:$EE$2,V$4,'SPACELOG 8 BP'!$F15:$EE15)+SUMIF('SPACELOG 9 BP'!$F$2:$EE$2,V$4,'SPACELOG 9 BP'!$F15:$EE15)+SUMIF('SPACELOG 10 BP'!$F$2:$EE$2,V$4,'SPACELOG 10 BP'!$F15:$EE15)+SUMIF('SPACELOG 11 BP'!$F$2:$EE$2,V$4,'SPACELOG 11 BP'!$F15:$EE15)+SUMIF('SPACELOG 12 BP'!$F$2:$EE$2,V$4,'SPACELOG 12 BP'!$F15:$EE15)</f>
        <v>1655</v>
      </c>
      <c r="W15" s="33">
        <f>SUMIF('reporting montigny'!$F$2:$EE$2,W$4,'reporting montigny'!$F15:$EE15)+SUMIF('reporting boissy'!$F$2:$EE$2,W$4,'reporting boissy'!$F15:$EE15)+SUMIF('reporting moussy'!$F$2:$EE$2,W$4,'reporting moussy'!$F15:$EE15)+SUMIF('reporting trappes'!$F$2:$EE$2,W$4,'reporting trappes'!$F15:$EE15)+SUMIF('SPACELOG 5 BP'!$F$2:$EE$2,W$4,'SPACELOG 5 BP'!$F15:$EE15)+SUMIF('SPACELOG 6 BP'!$F$2:$EE$2,W$4,'SPACELOG 6 BP'!$F15:$EE15)+SUMIF('SPACELOG 7 BP'!$F$2:$EE$2,W$4,'SPACELOG 7 BP'!$F15:$EE15)+SUMIF('SPACELOG 8 BP'!$F$2:$EE$2,W$4,'SPACELOG 8 BP'!$F15:$EE15)+SUMIF('SPACELOG 9 BP'!$F$2:$EE$2,W$4,'SPACELOG 9 BP'!$F15:$EE15)+SUMIF('SPACELOG 10 BP'!$F$2:$EE$2,W$4,'SPACELOG 10 BP'!$F15:$EE15)+SUMIF('SPACELOG 11 BP'!$F$2:$EE$2,W$4,'SPACELOG 11 BP'!$F15:$EE15)+SUMIF('SPACELOG 12 BP'!$F$2:$EE$2,W$4,'SPACELOG 12 BP'!$F15:$EE15)</f>
        <v>1960</v>
      </c>
      <c r="X15" s="33">
        <f>SUMIF('reporting montigny'!$F$2:$EE$2,X$4,'reporting montigny'!$F15:$EE15)+SUMIF('reporting boissy'!$F$2:$EE$2,X$4,'reporting boissy'!$F15:$EE15)+SUMIF('reporting moussy'!$F$2:$EE$2,X$4,'reporting moussy'!$F15:$EE15)+SUMIF('reporting trappes'!$F$2:$EE$2,X$4,'reporting trappes'!$F15:$EE15)+SUMIF('SPACELOG 5 BP'!$F$2:$EE$2,X$4,'SPACELOG 5 BP'!$F15:$EE15)+SUMIF('SPACELOG 6 BP'!$F$2:$EE$2,X$4,'SPACELOG 6 BP'!$F15:$EE15)+SUMIF('SPACELOG 7 BP'!$F$2:$EE$2,X$4,'SPACELOG 7 BP'!$F15:$EE15)+SUMIF('SPACELOG 8 BP'!$F$2:$EE$2,X$4,'SPACELOG 8 BP'!$F15:$EE15)+SUMIF('SPACELOG 9 BP'!$F$2:$EE$2,X$4,'SPACELOG 9 BP'!$F15:$EE15)+SUMIF('SPACELOG 10 BP'!$F$2:$EE$2,X$4,'SPACELOG 10 BP'!$F15:$EE15)+SUMIF('SPACELOG 11 BP'!$F$2:$EE$2,X$4,'SPACELOG 11 BP'!$F15:$EE15)+SUMIF('SPACELOG 12 BP'!$F$2:$EE$2,X$4,'SPACELOG 12 BP'!$F15:$EE15)</f>
        <v>1960</v>
      </c>
      <c r="Y15" s="33">
        <f>SUMIF('reporting montigny'!$F$2:$EE$2,Y$4,'reporting montigny'!$F15:$EE15)+SUMIF('reporting boissy'!$F$2:$EE$2,Y$4,'reporting boissy'!$F15:$EE15)+SUMIF('reporting moussy'!$F$2:$EE$2,Y$4,'reporting moussy'!$F15:$EE15)+SUMIF('reporting trappes'!$F$2:$EE$2,Y$4,'reporting trappes'!$F15:$EE15)+SUMIF('SPACELOG 5 BP'!$F$2:$EE$2,Y$4,'SPACELOG 5 BP'!$F15:$EE15)+SUMIF('SPACELOG 6 BP'!$F$2:$EE$2,Y$4,'SPACELOG 6 BP'!$F15:$EE15)+SUMIF('SPACELOG 7 BP'!$F$2:$EE$2,Y$4,'SPACELOG 7 BP'!$F15:$EE15)+SUMIF('SPACELOG 8 BP'!$F$2:$EE$2,Y$4,'SPACELOG 8 BP'!$F15:$EE15)+SUMIF('SPACELOG 9 BP'!$F$2:$EE$2,Y$4,'SPACELOG 9 BP'!$F15:$EE15)+SUMIF('SPACELOG 10 BP'!$F$2:$EE$2,Y$4,'SPACELOG 10 BP'!$F15:$EE15)+SUMIF('SPACELOG 11 BP'!$F$2:$EE$2,Y$4,'SPACELOG 11 BP'!$F15:$EE15)+SUMIF('SPACELOG 12 BP'!$F$2:$EE$2,Y$4,'SPACELOG 12 BP'!$F15:$EE15)</f>
        <v>1960</v>
      </c>
      <c r="Z15" s="33">
        <f>SUMIF('reporting montigny'!$F$2:$EE$2,Z$4,'reporting montigny'!$F15:$EE15)+SUMIF('reporting boissy'!$F$2:$EE$2,Z$4,'reporting boissy'!$F15:$EE15)+SUMIF('reporting moussy'!$F$2:$EE$2,Z$4,'reporting moussy'!$F15:$EE15)+SUMIF('reporting trappes'!$F$2:$EE$2,Z$4,'reporting trappes'!$F15:$EE15)+SUMIF('SPACELOG 5 BP'!$F$2:$EE$2,Z$4,'SPACELOG 5 BP'!$F15:$EE15)+SUMIF('SPACELOG 6 BP'!$F$2:$EE$2,Z$4,'SPACELOG 6 BP'!$F15:$EE15)+SUMIF('SPACELOG 7 BP'!$F$2:$EE$2,Z$4,'SPACELOG 7 BP'!$F15:$EE15)+SUMIF('SPACELOG 8 BP'!$F$2:$EE$2,Z$4,'SPACELOG 8 BP'!$F15:$EE15)+SUMIF('SPACELOG 9 BP'!$F$2:$EE$2,Z$4,'SPACELOG 9 BP'!$F15:$EE15)+SUMIF('SPACELOG 10 BP'!$F$2:$EE$2,Z$4,'SPACELOG 10 BP'!$F15:$EE15)+SUMIF('SPACELOG 11 BP'!$F$2:$EE$2,Z$4,'SPACELOG 11 BP'!$F15:$EE15)+SUMIF('SPACELOG 12 BP'!$F$2:$EE$2,Z$4,'SPACELOG 12 BP'!$F15:$EE15)</f>
        <v>1960</v>
      </c>
      <c r="AA15" s="33">
        <f>SUMIF('reporting montigny'!$F$2:$EE$2,AA$4,'reporting montigny'!$F15:$EE15)+SUMIF('reporting boissy'!$F$2:$EE$2,AA$4,'reporting boissy'!$F15:$EE15)+SUMIF('reporting moussy'!$F$2:$EE$2,AA$4,'reporting moussy'!$F15:$EE15)+SUMIF('reporting trappes'!$F$2:$EE$2,AA$4,'reporting trappes'!$F15:$EE15)+SUMIF('SPACELOG 5 BP'!$F$2:$EE$2,AA$4,'SPACELOG 5 BP'!$F15:$EE15)+SUMIF('SPACELOG 6 BP'!$F$2:$EE$2,AA$4,'SPACELOG 6 BP'!$F15:$EE15)+SUMIF('SPACELOG 7 BP'!$F$2:$EE$2,AA$4,'SPACELOG 7 BP'!$F15:$EE15)+SUMIF('SPACELOG 8 BP'!$F$2:$EE$2,AA$4,'SPACELOG 8 BP'!$F15:$EE15)+SUMIF('SPACELOG 9 BP'!$F$2:$EE$2,AA$4,'SPACELOG 9 BP'!$F15:$EE15)+SUMIF('SPACELOG 10 BP'!$F$2:$EE$2,AA$4,'SPACELOG 10 BP'!$F15:$EE15)+SUMIF('SPACELOG 11 BP'!$F$2:$EE$2,AA$4,'SPACELOG 11 BP'!$F15:$EE15)+SUMIF('SPACELOG 12 BP'!$F$2:$EE$2,AA$4,'SPACELOG 12 BP'!$F15:$EE15)</f>
        <v>1960</v>
      </c>
      <c r="AB15" s="33">
        <f>SUMIF('reporting montigny'!$F$2:$EE$2,AB$4,'reporting montigny'!$F15:$EE15)+SUMIF('reporting boissy'!$F$2:$EE$2,AB$4,'reporting boissy'!$F15:$EE15)+SUMIF('reporting moussy'!$F$2:$EE$2,AB$4,'reporting moussy'!$F15:$EE15)+SUMIF('reporting trappes'!$F$2:$EE$2,AB$4,'reporting trappes'!$F15:$EE15)+SUMIF('SPACELOG 5 BP'!$F$2:$EE$2,AB$4,'SPACELOG 5 BP'!$F15:$EE15)+SUMIF('SPACELOG 6 BP'!$F$2:$EE$2,AB$4,'SPACELOG 6 BP'!$F15:$EE15)+SUMIF('SPACELOG 7 BP'!$F$2:$EE$2,AB$4,'SPACELOG 7 BP'!$F15:$EE15)+SUMIF('SPACELOG 8 BP'!$F$2:$EE$2,AB$4,'SPACELOG 8 BP'!$F15:$EE15)+SUMIF('SPACELOG 9 BP'!$F$2:$EE$2,AB$4,'SPACELOG 9 BP'!$F15:$EE15)+SUMIF('SPACELOG 10 BP'!$F$2:$EE$2,AB$4,'SPACELOG 10 BP'!$F15:$EE15)+SUMIF('SPACELOG 11 BP'!$F$2:$EE$2,AB$4,'SPACELOG 11 BP'!$F15:$EE15)+SUMIF('SPACELOG 12 BP'!$F$2:$EE$2,AB$4,'SPACELOG 12 BP'!$F15:$EE15)</f>
        <v>1960</v>
      </c>
      <c r="AC15" s="33">
        <f>SUMIF('reporting montigny'!$F$2:$EE$2,AC$4,'reporting montigny'!$F15:$EE15)+SUMIF('reporting boissy'!$F$2:$EE$2,AC$4,'reporting boissy'!$F15:$EE15)+SUMIF('reporting moussy'!$F$2:$EE$2,AC$4,'reporting moussy'!$F15:$EE15)+SUMIF('reporting trappes'!$F$2:$EE$2,AC$4,'reporting trappes'!$F15:$EE15)+SUMIF('SPACELOG 5 BP'!$F$2:$EE$2,AC$4,'SPACELOG 5 BP'!$F15:$EE15)+SUMIF('SPACELOG 6 BP'!$F$2:$EE$2,AC$4,'SPACELOG 6 BP'!$F15:$EE15)+SUMIF('SPACELOG 7 BP'!$F$2:$EE$2,AC$4,'SPACELOG 7 BP'!$F15:$EE15)+SUMIF('SPACELOG 8 BP'!$F$2:$EE$2,AC$4,'SPACELOG 8 BP'!$F15:$EE15)+SUMIF('SPACELOG 9 BP'!$F$2:$EE$2,AC$4,'SPACELOG 9 BP'!$F15:$EE15)+SUMIF('SPACELOG 10 BP'!$F$2:$EE$2,AC$4,'SPACELOG 10 BP'!$F15:$EE15)+SUMIF('SPACELOG 11 BP'!$F$2:$EE$2,AC$4,'SPACELOG 11 BP'!$F15:$EE15)+SUMIF('SPACELOG 12 BP'!$F$2:$EE$2,AC$4,'SPACELOG 12 BP'!$F15:$EE15)</f>
        <v>1960</v>
      </c>
      <c r="AD15" s="33">
        <f>SUMIF('reporting montigny'!$F$2:$EE$2,AD$4,'reporting montigny'!$F15:$EE15)+SUMIF('reporting boissy'!$F$2:$EE$2,AD$4,'reporting boissy'!$F15:$EE15)+SUMIF('reporting moussy'!$F$2:$EE$2,AD$4,'reporting moussy'!$F15:$EE15)+SUMIF('reporting trappes'!$F$2:$EE$2,AD$4,'reporting trappes'!$F15:$EE15)+SUMIF('SPACELOG 5 BP'!$F$2:$EE$2,AD$4,'SPACELOG 5 BP'!$F15:$EE15)+SUMIF('SPACELOG 6 BP'!$F$2:$EE$2,AD$4,'SPACELOG 6 BP'!$F15:$EE15)+SUMIF('SPACELOG 7 BP'!$F$2:$EE$2,AD$4,'SPACELOG 7 BP'!$F15:$EE15)+SUMIF('SPACELOG 8 BP'!$F$2:$EE$2,AD$4,'SPACELOG 8 BP'!$F15:$EE15)+SUMIF('SPACELOG 9 BP'!$F$2:$EE$2,AD$4,'SPACELOG 9 BP'!$F15:$EE15)+SUMIF('SPACELOG 10 BP'!$F$2:$EE$2,AD$4,'SPACELOG 10 BP'!$F15:$EE15)+SUMIF('SPACELOG 11 BP'!$F$2:$EE$2,AD$4,'SPACELOG 11 BP'!$F15:$EE15)+SUMIF('SPACELOG 12 BP'!$F$2:$EE$2,AD$4,'SPACELOG 12 BP'!$F15:$EE15)</f>
        <v>1960</v>
      </c>
      <c r="AE15" s="393">
        <f t="shared" si="115"/>
        <v>22300</v>
      </c>
      <c r="AF15" s="33">
        <f>SUMIF('reporting montigny'!$F$2:$EE$2,AF$4,'reporting montigny'!$F15:$EE15)+SUMIF('reporting boissy'!$F$2:$EE$2,AF$4,'reporting boissy'!$F15:$EE15)+SUMIF('reporting moussy'!$F$2:$EE$2,AF$4,'reporting moussy'!$F15:$EE15)+SUMIF('reporting trappes'!$F$2:$EE$2,AF$4,'reporting trappes'!$F15:$EE15)+SUMIF('SPACELOG 5 BP'!$F$2:$EE$2,AF$4,'SPACELOG 5 BP'!$F15:$EE15)+SUMIF('SPACELOG 6 BP'!$F$2:$EE$2,AF$4,'SPACELOG 6 BP'!$F15:$EE15)+SUMIF('SPACELOG 7 BP'!$F$2:$EE$2,AF$4,'SPACELOG 7 BP'!$F15:$EE15)+SUMIF('SPACELOG 8 BP'!$F$2:$EE$2,AF$4,'SPACELOG 8 BP'!$F15:$EE15)+SUMIF('SPACELOG 9 BP'!$F$2:$EE$2,AF$4,'SPACELOG 9 BP'!$F15:$EE15)+SUMIF('SPACELOG 10 BP'!$F$2:$EE$2,AF$4,'SPACELOG 10 BP'!$F15:$EE15)+SUMIF('SPACELOG 11 BP'!$F$2:$EE$2,AF$4,'SPACELOG 11 BP'!$F15:$EE15)+SUMIF('SPACELOG 12 BP'!$F$2:$EE$2,AF$4,'SPACELOG 12 BP'!$F15:$EE15)</f>
        <v>1850</v>
      </c>
      <c r="AG15" s="33">
        <f>SUMIF('reporting montigny'!$F$2:$EE$2,AG$4,'reporting montigny'!$F15:$EE15)+SUMIF('reporting boissy'!$F$2:$EE$2,AG$4,'reporting boissy'!$F15:$EE15)+SUMIF('reporting moussy'!$F$2:$EE$2,AG$4,'reporting moussy'!$F15:$EE15)+SUMIF('reporting trappes'!$F$2:$EE$2,AG$4,'reporting trappes'!$F15:$EE15)+SUMIF('SPACELOG 5 BP'!$F$2:$EE$2,AG$4,'SPACELOG 5 BP'!$F15:$EE15)+SUMIF('SPACELOG 6 BP'!$F$2:$EE$2,AG$4,'SPACELOG 6 BP'!$F15:$EE15)+SUMIF('SPACELOG 7 BP'!$F$2:$EE$2,AG$4,'SPACELOG 7 BP'!$F15:$EE15)+SUMIF('SPACELOG 8 BP'!$F$2:$EE$2,AG$4,'SPACELOG 8 BP'!$F15:$EE15)+SUMIF('SPACELOG 9 BP'!$F$2:$EE$2,AG$4,'SPACELOG 9 BP'!$F15:$EE15)+SUMIF('SPACELOG 10 BP'!$F$2:$EE$2,AG$4,'SPACELOG 10 BP'!$F15:$EE15)+SUMIF('SPACELOG 11 BP'!$F$2:$EE$2,AG$4,'SPACELOG 11 BP'!$F15:$EE15)+SUMIF('SPACELOG 12 BP'!$F$2:$EE$2,AG$4,'SPACELOG 12 BP'!$F15:$EE15)</f>
        <v>1850</v>
      </c>
      <c r="AH15" s="33">
        <f>SUMIF('reporting montigny'!$F$2:$EE$2,AH$4,'reporting montigny'!$F15:$EE15)+SUMIF('reporting boissy'!$F$2:$EE$2,AH$4,'reporting boissy'!$F15:$EE15)+SUMIF('reporting moussy'!$F$2:$EE$2,AH$4,'reporting moussy'!$F15:$EE15)+SUMIF('reporting trappes'!$F$2:$EE$2,AH$4,'reporting trappes'!$F15:$EE15)+SUMIF('SPACELOG 5 BP'!$F$2:$EE$2,AH$4,'SPACELOG 5 BP'!$F15:$EE15)+SUMIF('SPACELOG 6 BP'!$F$2:$EE$2,AH$4,'SPACELOG 6 BP'!$F15:$EE15)+SUMIF('SPACELOG 7 BP'!$F$2:$EE$2,AH$4,'SPACELOG 7 BP'!$F15:$EE15)+SUMIF('SPACELOG 8 BP'!$F$2:$EE$2,AH$4,'SPACELOG 8 BP'!$F15:$EE15)+SUMIF('SPACELOG 9 BP'!$F$2:$EE$2,AH$4,'SPACELOG 9 BP'!$F15:$EE15)+SUMIF('SPACELOG 10 BP'!$F$2:$EE$2,AH$4,'SPACELOG 10 BP'!$F15:$EE15)+SUMIF('SPACELOG 11 BP'!$F$2:$EE$2,AH$4,'SPACELOG 11 BP'!$F15:$EE15)+SUMIF('SPACELOG 12 BP'!$F$2:$EE$2,AH$4,'SPACELOG 12 BP'!$F15:$EE15)</f>
        <v>1850</v>
      </c>
      <c r="AI15" s="33">
        <f>SUMIF('reporting montigny'!$F$2:$EE$2,AI$4,'reporting montigny'!$F15:$EE15)+SUMIF('reporting boissy'!$F$2:$EE$2,AI$4,'reporting boissy'!$F15:$EE15)+SUMIF('reporting moussy'!$F$2:$EE$2,AI$4,'reporting moussy'!$F15:$EE15)+SUMIF('reporting trappes'!$F$2:$EE$2,AI$4,'reporting trappes'!$F15:$EE15)+SUMIF('SPACELOG 5 BP'!$F$2:$EE$2,AI$4,'SPACELOG 5 BP'!$F15:$EE15)+SUMIF('SPACELOG 6 BP'!$F$2:$EE$2,AI$4,'SPACELOG 6 BP'!$F15:$EE15)+SUMIF('SPACELOG 7 BP'!$F$2:$EE$2,AI$4,'SPACELOG 7 BP'!$F15:$EE15)+SUMIF('SPACELOG 8 BP'!$F$2:$EE$2,AI$4,'SPACELOG 8 BP'!$F15:$EE15)+SUMIF('SPACELOG 9 BP'!$F$2:$EE$2,AI$4,'SPACELOG 9 BP'!$F15:$EE15)+SUMIF('SPACELOG 10 BP'!$F$2:$EE$2,AI$4,'SPACELOG 10 BP'!$F15:$EE15)+SUMIF('SPACELOG 11 BP'!$F$2:$EE$2,AI$4,'SPACELOG 11 BP'!$F15:$EE15)+SUMIF('SPACELOG 12 BP'!$F$2:$EE$2,AI$4,'SPACELOG 12 BP'!$F15:$EE15)</f>
        <v>1850</v>
      </c>
      <c r="AJ15" s="33">
        <f>SUMIF('reporting montigny'!$F$2:$EE$2,AJ$4,'reporting montigny'!$F15:$EE15)+SUMIF('reporting boissy'!$F$2:$EE$2,AJ$4,'reporting boissy'!$F15:$EE15)+SUMIF('reporting moussy'!$F$2:$EE$2,AJ$4,'reporting moussy'!$F15:$EE15)+SUMIF('reporting trappes'!$F$2:$EE$2,AJ$4,'reporting trappes'!$F15:$EE15)+SUMIF('SPACELOG 5 BP'!$F$2:$EE$2,AJ$4,'SPACELOG 5 BP'!$F15:$EE15)+SUMIF('SPACELOG 6 BP'!$F$2:$EE$2,AJ$4,'SPACELOG 6 BP'!$F15:$EE15)+SUMIF('SPACELOG 7 BP'!$F$2:$EE$2,AJ$4,'SPACELOG 7 BP'!$F15:$EE15)+SUMIF('SPACELOG 8 BP'!$F$2:$EE$2,AJ$4,'SPACELOG 8 BP'!$F15:$EE15)+SUMIF('SPACELOG 9 BP'!$F$2:$EE$2,AJ$4,'SPACELOG 9 BP'!$F15:$EE15)+SUMIF('SPACELOG 10 BP'!$F$2:$EE$2,AJ$4,'SPACELOG 10 BP'!$F15:$EE15)+SUMIF('SPACELOG 11 BP'!$F$2:$EE$2,AJ$4,'SPACELOG 11 BP'!$F15:$EE15)+SUMIF('SPACELOG 12 BP'!$F$2:$EE$2,AJ$4,'SPACELOG 12 BP'!$F15:$EE15)</f>
        <v>1850</v>
      </c>
      <c r="AK15" s="33">
        <f>SUMIF('reporting montigny'!$F$2:$EE$2,AK$4,'reporting montigny'!$F15:$EE15)+SUMIF('reporting boissy'!$F$2:$EE$2,AK$4,'reporting boissy'!$F15:$EE15)+SUMIF('reporting moussy'!$F$2:$EE$2,AK$4,'reporting moussy'!$F15:$EE15)+SUMIF('reporting trappes'!$F$2:$EE$2,AK$4,'reporting trappes'!$F15:$EE15)+SUMIF('SPACELOG 5 BP'!$F$2:$EE$2,AK$4,'SPACELOG 5 BP'!$F15:$EE15)+SUMIF('SPACELOG 6 BP'!$F$2:$EE$2,AK$4,'SPACELOG 6 BP'!$F15:$EE15)+SUMIF('SPACELOG 7 BP'!$F$2:$EE$2,AK$4,'SPACELOG 7 BP'!$F15:$EE15)+SUMIF('SPACELOG 8 BP'!$F$2:$EE$2,AK$4,'SPACELOG 8 BP'!$F15:$EE15)+SUMIF('SPACELOG 9 BP'!$F$2:$EE$2,AK$4,'SPACELOG 9 BP'!$F15:$EE15)+SUMIF('SPACELOG 10 BP'!$F$2:$EE$2,AK$4,'SPACELOG 10 BP'!$F15:$EE15)+SUMIF('SPACELOG 11 BP'!$F$2:$EE$2,AK$4,'SPACELOG 11 BP'!$F15:$EE15)+SUMIF('SPACELOG 12 BP'!$F$2:$EE$2,AK$4,'SPACELOG 12 BP'!$F15:$EE15)</f>
        <v>1850</v>
      </c>
      <c r="AL15" s="33">
        <f>SUMIF('reporting montigny'!$F$2:$EE$2,AL$4,'reporting montigny'!$F15:$EE15)+SUMIF('reporting boissy'!$F$2:$EE$2,AL$4,'reporting boissy'!$F15:$EE15)+SUMIF('reporting moussy'!$F$2:$EE$2,AL$4,'reporting moussy'!$F15:$EE15)+SUMIF('reporting trappes'!$F$2:$EE$2,AL$4,'reporting trappes'!$F15:$EE15)+SUMIF('SPACELOG 5 BP'!$F$2:$EE$2,AL$4,'SPACELOG 5 BP'!$F15:$EE15)+SUMIF('SPACELOG 6 BP'!$F$2:$EE$2,AL$4,'SPACELOG 6 BP'!$F15:$EE15)+SUMIF('SPACELOG 7 BP'!$F$2:$EE$2,AL$4,'SPACELOG 7 BP'!$F15:$EE15)+SUMIF('SPACELOG 8 BP'!$F$2:$EE$2,AL$4,'SPACELOG 8 BP'!$F15:$EE15)+SUMIF('SPACELOG 9 BP'!$F$2:$EE$2,AL$4,'SPACELOG 9 BP'!$F15:$EE15)+SUMIF('SPACELOG 10 BP'!$F$2:$EE$2,AL$4,'SPACELOG 10 BP'!$F15:$EE15)+SUMIF('SPACELOG 11 BP'!$F$2:$EE$2,AL$4,'SPACELOG 11 BP'!$F15:$EE15)+SUMIF('SPACELOG 12 BP'!$F$2:$EE$2,AL$4,'SPACELOG 12 BP'!$F15:$EE15)</f>
        <v>1850</v>
      </c>
      <c r="AM15" s="33">
        <f>SUMIF('reporting montigny'!$F$2:$EE$2,AM$4,'reporting montigny'!$F15:$EE15)+SUMIF('reporting boissy'!$F$2:$EE$2,AM$4,'reporting boissy'!$F15:$EE15)+SUMIF('reporting moussy'!$F$2:$EE$2,AM$4,'reporting moussy'!$F15:$EE15)+SUMIF('reporting trappes'!$F$2:$EE$2,AM$4,'reporting trappes'!$F15:$EE15)+SUMIF('SPACELOG 5 BP'!$F$2:$EE$2,AM$4,'SPACELOG 5 BP'!$F15:$EE15)+SUMIF('SPACELOG 6 BP'!$F$2:$EE$2,AM$4,'SPACELOG 6 BP'!$F15:$EE15)+SUMIF('SPACELOG 7 BP'!$F$2:$EE$2,AM$4,'SPACELOG 7 BP'!$F15:$EE15)+SUMIF('SPACELOG 8 BP'!$F$2:$EE$2,AM$4,'SPACELOG 8 BP'!$F15:$EE15)+SUMIF('SPACELOG 9 BP'!$F$2:$EE$2,AM$4,'SPACELOG 9 BP'!$F15:$EE15)+SUMIF('SPACELOG 10 BP'!$F$2:$EE$2,AM$4,'SPACELOG 10 BP'!$F15:$EE15)+SUMIF('SPACELOG 11 BP'!$F$2:$EE$2,AM$4,'SPACELOG 11 BP'!$F15:$EE15)+SUMIF('SPACELOG 12 BP'!$F$2:$EE$2,AM$4,'SPACELOG 12 BP'!$F15:$EE15)</f>
        <v>1850</v>
      </c>
      <c r="AN15" s="33">
        <f>SUMIF('reporting montigny'!$F$2:$EE$2,AN$4,'reporting montigny'!$F15:$EE15)+SUMIF('reporting boissy'!$F$2:$EE$2,AN$4,'reporting boissy'!$F15:$EE15)+SUMIF('reporting moussy'!$F$2:$EE$2,AN$4,'reporting moussy'!$F15:$EE15)+SUMIF('reporting trappes'!$F$2:$EE$2,AN$4,'reporting trappes'!$F15:$EE15)+SUMIF('SPACELOG 5 BP'!$F$2:$EE$2,AN$4,'SPACELOG 5 BP'!$F15:$EE15)+SUMIF('SPACELOG 6 BP'!$F$2:$EE$2,AN$4,'SPACELOG 6 BP'!$F15:$EE15)+SUMIF('SPACELOG 7 BP'!$F$2:$EE$2,AN$4,'SPACELOG 7 BP'!$F15:$EE15)+SUMIF('SPACELOG 8 BP'!$F$2:$EE$2,AN$4,'SPACELOG 8 BP'!$F15:$EE15)+SUMIF('SPACELOG 9 BP'!$F$2:$EE$2,AN$4,'SPACELOG 9 BP'!$F15:$EE15)+SUMIF('SPACELOG 10 BP'!$F$2:$EE$2,AN$4,'SPACELOG 10 BP'!$F15:$EE15)+SUMIF('SPACELOG 11 BP'!$F$2:$EE$2,AN$4,'SPACELOG 11 BP'!$F15:$EE15)+SUMIF('SPACELOG 12 BP'!$F$2:$EE$2,AN$4,'SPACELOG 12 BP'!$F15:$EE15)</f>
        <v>1850</v>
      </c>
      <c r="AO15" s="33">
        <f>SUMIF('reporting montigny'!$F$2:$EE$2,AO$4,'reporting montigny'!$F15:$EE15)+SUMIF('reporting boissy'!$F$2:$EE$2,AO$4,'reporting boissy'!$F15:$EE15)+SUMIF('reporting moussy'!$F$2:$EE$2,AO$4,'reporting moussy'!$F15:$EE15)+SUMIF('reporting trappes'!$F$2:$EE$2,AO$4,'reporting trappes'!$F15:$EE15)+SUMIF('SPACELOG 5 BP'!$F$2:$EE$2,AO$4,'SPACELOG 5 BP'!$F15:$EE15)+SUMIF('SPACELOG 6 BP'!$F$2:$EE$2,AO$4,'SPACELOG 6 BP'!$F15:$EE15)+SUMIF('SPACELOG 7 BP'!$F$2:$EE$2,AO$4,'SPACELOG 7 BP'!$F15:$EE15)+SUMIF('SPACELOG 8 BP'!$F$2:$EE$2,AO$4,'SPACELOG 8 BP'!$F15:$EE15)+SUMIF('SPACELOG 9 BP'!$F$2:$EE$2,AO$4,'SPACELOG 9 BP'!$F15:$EE15)+SUMIF('SPACELOG 10 BP'!$F$2:$EE$2,AO$4,'SPACELOG 10 BP'!$F15:$EE15)+SUMIF('SPACELOG 11 BP'!$F$2:$EE$2,AO$4,'SPACELOG 11 BP'!$F15:$EE15)+SUMIF('SPACELOG 12 BP'!$F$2:$EE$2,AO$4,'SPACELOG 12 BP'!$F15:$EE15)</f>
        <v>1850</v>
      </c>
      <c r="AP15" s="33">
        <f>SUMIF('reporting montigny'!$F$2:$EE$2,AP$4,'reporting montigny'!$F15:$EE15)+SUMIF('reporting boissy'!$F$2:$EE$2,AP$4,'reporting boissy'!$F15:$EE15)+SUMIF('reporting moussy'!$F$2:$EE$2,AP$4,'reporting moussy'!$F15:$EE15)+SUMIF('reporting trappes'!$F$2:$EE$2,AP$4,'reporting trappes'!$F15:$EE15)+SUMIF('SPACELOG 5 BP'!$F$2:$EE$2,AP$4,'SPACELOG 5 BP'!$F15:$EE15)+SUMIF('SPACELOG 6 BP'!$F$2:$EE$2,AP$4,'SPACELOG 6 BP'!$F15:$EE15)+SUMIF('SPACELOG 7 BP'!$F$2:$EE$2,AP$4,'SPACELOG 7 BP'!$F15:$EE15)+SUMIF('SPACELOG 8 BP'!$F$2:$EE$2,AP$4,'SPACELOG 8 BP'!$F15:$EE15)+SUMIF('SPACELOG 9 BP'!$F$2:$EE$2,AP$4,'SPACELOG 9 BP'!$F15:$EE15)+SUMIF('SPACELOG 10 BP'!$F$2:$EE$2,AP$4,'SPACELOG 10 BP'!$F15:$EE15)+SUMIF('SPACELOG 11 BP'!$F$2:$EE$2,AP$4,'SPACELOG 11 BP'!$F15:$EE15)+SUMIF('SPACELOG 12 BP'!$F$2:$EE$2,AP$4,'SPACELOG 12 BP'!$F15:$EE15)</f>
        <v>1850</v>
      </c>
      <c r="AQ15" s="33">
        <f>SUMIF('reporting montigny'!$F$2:$EE$2,AQ$4,'reporting montigny'!$F15:$EE15)+SUMIF('reporting boissy'!$F$2:$EE$2,AQ$4,'reporting boissy'!$F15:$EE15)+SUMIF('reporting moussy'!$F$2:$EE$2,AQ$4,'reporting moussy'!$F15:$EE15)+SUMIF('reporting trappes'!$F$2:$EE$2,AQ$4,'reporting trappes'!$F15:$EE15)+SUMIF('SPACELOG 5 BP'!$F$2:$EE$2,AQ$4,'SPACELOG 5 BP'!$F15:$EE15)+SUMIF('SPACELOG 6 BP'!$F$2:$EE$2,AQ$4,'SPACELOG 6 BP'!$F15:$EE15)+SUMIF('SPACELOG 7 BP'!$F$2:$EE$2,AQ$4,'SPACELOG 7 BP'!$F15:$EE15)+SUMIF('SPACELOG 8 BP'!$F$2:$EE$2,AQ$4,'SPACELOG 8 BP'!$F15:$EE15)+SUMIF('SPACELOG 9 BP'!$F$2:$EE$2,AQ$4,'SPACELOG 9 BP'!$F15:$EE15)+SUMIF('SPACELOG 10 BP'!$F$2:$EE$2,AQ$4,'SPACELOG 10 BP'!$F15:$EE15)+SUMIF('SPACELOG 11 BP'!$F$2:$EE$2,AQ$4,'SPACELOG 11 BP'!$F15:$EE15)+SUMIF('SPACELOG 12 BP'!$F$2:$EE$2,AQ$4,'SPACELOG 12 BP'!$F15:$EE15)</f>
        <v>1850</v>
      </c>
      <c r="AR15" s="393">
        <f t="shared" si="116"/>
        <v>22200</v>
      </c>
      <c r="AS15" s="33">
        <f>SUMIF('reporting montigny'!$F$2:$EE$2,AS$4,'reporting montigny'!$F15:$EE15)+SUMIF('reporting boissy'!$F$2:$EE$2,AS$4,'reporting boissy'!$F15:$EE15)+SUMIF('reporting moussy'!$F$2:$EE$2,AS$4,'reporting moussy'!$F15:$EE15)+SUMIF('reporting trappes'!$F$2:$EE$2,AS$4,'reporting trappes'!$F15:$EE15)+SUMIF('SPACELOG 5 BP'!$F$2:$EE$2,AS$4,'SPACELOG 5 BP'!$F15:$EE15)+SUMIF('SPACELOG 6 BP'!$F$2:$EE$2,AS$4,'SPACELOG 6 BP'!$F15:$EE15)+SUMIF('SPACELOG 7 BP'!$F$2:$EE$2,AS$4,'SPACELOG 7 BP'!$F15:$EE15)+SUMIF('SPACELOG 8 BP'!$F$2:$EE$2,AS$4,'SPACELOG 8 BP'!$F15:$EE15)+SUMIF('SPACELOG 9 BP'!$F$2:$EE$2,AS$4,'SPACELOG 9 BP'!$F15:$EE15)+SUMIF('SPACELOG 10 BP'!$F$2:$EE$2,AS$4,'SPACELOG 10 BP'!$F15:$EE15)+SUMIF('SPACELOG 11 BP'!$F$2:$EE$2,AS$4,'SPACELOG 11 BP'!$F15:$EE15)+SUMIF('SPACELOG 12 BP'!$F$2:$EE$2,AS$4,'SPACELOG 12 BP'!$F15:$EE15)</f>
        <v>1850</v>
      </c>
      <c r="AT15" s="33">
        <f>SUMIF('reporting montigny'!$F$2:$EE$2,AT$4,'reporting montigny'!$F15:$EE15)+SUMIF('reporting boissy'!$F$2:$EE$2,AT$4,'reporting boissy'!$F15:$EE15)+SUMIF('reporting moussy'!$F$2:$EE$2,AT$4,'reporting moussy'!$F15:$EE15)+SUMIF('reporting trappes'!$F$2:$EE$2,AT$4,'reporting trappes'!$F15:$EE15)+SUMIF('SPACELOG 5 BP'!$F$2:$EE$2,AT$4,'SPACELOG 5 BP'!$F15:$EE15)+SUMIF('SPACELOG 6 BP'!$F$2:$EE$2,AT$4,'SPACELOG 6 BP'!$F15:$EE15)+SUMIF('SPACELOG 7 BP'!$F$2:$EE$2,AT$4,'SPACELOG 7 BP'!$F15:$EE15)+SUMIF('SPACELOG 8 BP'!$F$2:$EE$2,AT$4,'SPACELOG 8 BP'!$F15:$EE15)+SUMIF('SPACELOG 9 BP'!$F$2:$EE$2,AT$4,'SPACELOG 9 BP'!$F15:$EE15)+SUMIF('SPACELOG 10 BP'!$F$2:$EE$2,AT$4,'SPACELOG 10 BP'!$F15:$EE15)+SUMIF('SPACELOG 11 BP'!$F$2:$EE$2,AT$4,'SPACELOG 11 BP'!$F15:$EE15)+SUMIF('SPACELOG 12 BP'!$F$2:$EE$2,AT$4,'SPACELOG 12 BP'!$F15:$EE15)</f>
        <v>1850</v>
      </c>
      <c r="AU15" s="33">
        <f>SUMIF('reporting montigny'!$F$2:$EE$2,AU$4,'reporting montigny'!$F15:$EE15)+SUMIF('reporting boissy'!$F$2:$EE$2,AU$4,'reporting boissy'!$F15:$EE15)+SUMIF('reporting moussy'!$F$2:$EE$2,AU$4,'reporting moussy'!$F15:$EE15)+SUMIF('reporting trappes'!$F$2:$EE$2,AU$4,'reporting trappes'!$F15:$EE15)+SUMIF('SPACELOG 5 BP'!$F$2:$EE$2,AU$4,'SPACELOG 5 BP'!$F15:$EE15)+SUMIF('SPACELOG 6 BP'!$F$2:$EE$2,AU$4,'SPACELOG 6 BP'!$F15:$EE15)+SUMIF('SPACELOG 7 BP'!$F$2:$EE$2,AU$4,'SPACELOG 7 BP'!$F15:$EE15)+SUMIF('SPACELOG 8 BP'!$F$2:$EE$2,AU$4,'SPACELOG 8 BP'!$F15:$EE15)+SUMIF('SPACELOG 9 BP'!$F$2:$EE$2,AU$4,'SPACELOG 9 BP'!$F15:$EE15)+SUMIF('SPACELOG 10 BP'!$F$2:$EE$2,AU$4,'SPACELOG 10 BP'!$F15:$EE15)+SUMIF('SPACELOG 11 BP'!$F$2:$EE$2,AU$4,'SPACELOG 11 BP'!$F15:$EE15)+SUMIF('SPACELOG 12 BP'!$F$2:$EE$2,AU$4,'SPACELOG 12 BP'!$F15:$EE15)</f>
        <v>1850</v>
      </c>
      <c r="AV15" s="33">
        <f>SUMIF('reporting montigny'!$F$2:$EE$2,AV$4,'reporting montigny'!$F15:$EE15)+SUMIF('reporting boissy'!$F$2:$EE$2,AV$4,'reporting boissy'!$F15:$EE15)+SUMIF('reporting moussy'!$F$2:$EE$2,AV$4,'reporting moussy'!$F15:$EE15)+SUMIF('reporting trappes'!$F$2:$EE$2,AV$4,'reporting trappes'!$F15:$EE15)+SUMIF('SPACELOG 5 BP'!$F$2:$EE$2,AV$4,'SPACELOG 5 BP'!$F15:$EE15)+SUMIF('SPACELOG 6 BP'!$F$2:$EE$2,AV$4,'SPACELOG 6 BP'!$F15:$EE15)+SUMIF('SPACELOG 7 BP'!$F$2:$EE$2,AV$4,'SPACELOG 7 BP'!$F15:$EE15)+SUMIF('SPACELOG 8 BP'!$F$2:$EE$2,AV$4,'SPACELOG 8 BP'!$F15:$EE15)+SUMIF('SPACELOG 9 BP'!$F$2:$EE$2,AV$4,'SPACELOG 9 BP'!$F15:$EE15)+SUMIF('SPACELOG 10 BP'!$F$2:$EE$2,AV$4,'SPACELOG 10 BP'!$F15:$EE15)+SUMIF('SPACELOG 11 BP'!$F$2:$EE$2,AV$4,'SPACELOG 11 BP'!$F15:$EE15)+SUMIF('SPACELOG 12 BP'!$F$2:$EE$2,AV$4,'SPACELOG 12 BP'!$F15:$EE15)</f>
        <v>1850</v>
      </c>
      <c r="AW15" s="33">
        <f>SUMIF('reporting montigny'!$F$2:$EE$2,AW$4,'reporting montigny'!$F15:$EE15)+SUMIF('reporting boissy'!$F$2:$EE$2,AW$4,'reporting boissy'!$F15:$EE15)+SUMIF('reporting moussy'!$F$2:$EE$2,AW$4,'reporting moussy'!$F15:$EE15)+SUMIF('reporting trappes'!$F$2:$EE$2,AW$4,'reporting trappes'!$F15:$EE15)+SUMIF('SPACELOG 5 BP'!$F$2:$EE$2,AW$4,'SPACELOG 5 BP'!$F15:$EE15)+SUMIF('SPACELOG 6 BP'!$F$2:$EE$2,AW$4,'SPACELOG 6 BP'!$F15:$EE15)+SUMIF('SPACELOG 7 BP'!$F$2:$EE$2,AW$4,'SPACELOG 7 BP'!$F15:$EE15)+SUMIF('SPACELOG 8 BP'!$F$2:$EE$2,AW$4,'SPACELOG 8 BP'!$F15:$EE15)+SUMIF('SPACELOG 9 BP'!$F$2:$EE$2,AW$4,'SPACELOG 9 BP'!$F15:$EE15)+SUMIF('SPACELOG 10 BP'!$F$2:$EE$2,AW$4,'SPACELOG 10 BP'!$F15:$EE15)+SUMIF('SPACELOG 11 BP'!$F$2:$EE$2,AW$4,'SPACELOG 11 BP'!$F15:$EE15)+SUMIF('SPACELOG 12 BP'!$F$2:$EE$2,AW$4,'SPACELOG 12 BP'!$F15:$EE15)</f>
        <v>1850</v>
      </c>
      <c r="AX15" s="33">
        <f>SUMIF('reporting montigny'!$F$2:$EE$2,AX$4,'reporting montigny'!$F15:$EE15)+SUMIF('reporting boissy'!$F$2:$EE$2,AX$4,'reporting boissy'!$F15:$EE15)+SUMIF('reporting moussy'!$F$2:$EE$2,AX$4,'reporting moussy'!$F15:$EE15)+SUMIF('reporting trappes'!$F$2:$EE$2,AX$4,'reporting trappes'!$F15:$EE15)+SUMIF('SPACELOG 5 BP'!$F$2:$EE$2,AX$4,'SPACELOG 5 BP'!$F15:$EE15)+SUMIF('SPACELOG 6 BP'!$F$2:$EE$2,AX$4,'SPACELOG 6 BP'!$F15:$EE15)+SUMIF('SPACELOG 7 BP'!$F$2:$EE$2,AX$4,'SPACELOG 7 BP'!$F15:$EE15)+SUMIF('SPACELOG 8 BP'!$F$2:$EE$2,AX$4,'SPACELOG 8 BP'!$F15:$EE15)+SUMIF('SPACELOG 9 BP'!$F$2:$EE$2,AX$4,'SPACELOG 9 BP'!$F15:$EE15)+SUMIF('SPACELOG 10 BP'!$F$2:$EE$2,AX$4,'SPACELOG 10 BP'!$F15:$EE15)+SUMIF('SPACELOG 11 BP'!$F$2:$EE$2,AX$4,'SPACELOG 11 BP'!$F15:$EE15)+SUMIF('SPACELOG 12 BP'!$F$2:$EE$2,AX$4,'SPACELOG 12 BP'!$F15:$EE15)</f>
        <v>1850</v>
      </c>
      <c r="AY15" s="33">
        <f>SUMIF('reporting montigny'!$F$2:$EE$2,AY$4,'reporting montigny'!$F15:$EE15)+SUMIF('reporting boissy'!$F$2:$EE$2,AY$4,'reporting boissy'!$F15:$EE15)+SUMIF('reporting moussy'!$F$2:$EE$2,AY$4,'reporting moussy'!$F15:$EE15)+SUMIF('reporting trappes'!$F$2:$EE$2,AY$4,'reporting trappes'!$F15:$EE15)+SUMIF('SPACELOG 5 BP'!$F$2:$EE$2,AY$4,'SPACELOG 5 BP'!$F15:$EE15)+SUMIF('SPACELOG 6 BP'!$F$2:$EE$2,AY$4,'SPACELOG 6 BP'!$F15:$EE15)+SUMIF('SPACELOG 7 BP'!$F$2:$EE$2,AY$4,'SPACELOG 7 BP'!$F15:$EE15)+SUMIF('SPACELOG 8 BP'!$F$2:$EE$2,AY$4,'SPACELOG 8 BP'!$F15:$EE15)+SUMIF('SPACELOG 9 BP'!$F$2:$EE$2,AY$4,'SPACELOG 9 BP'!$F15:$EE15)+SUMIF('SPACELOG 10 BP'!$F$2:$EE$2,AY$4,'SPACELOG 10 BP'!$F15:$EE15)+SUMIF('SPACELOG 11 BP'!$F$2:$EE$2,AY$4,'SPACELOG 11 BP'!$F15:$EE15)+SUMIF('SPACELOG 12 BP'!$F$2:$EE$2,AY$4,'SPACELOG 12 BP'!$F15:$EE15)</f>
        <v>1850</v>
      </c>
      <c r="AZ15" s="33">
        <f>SUMIF('reporting montigny'!$F$2:$EE$2,AZ$4,'reporting montigny'!$F15:$EE15)+SUMIF('reporting boissy'!$F$2:$EE$2,AZ$4,'reporting boissy'!$F15:$EE15)+SUMIF('reporting moussy'!$F$2:$EE$2,AZ$4,'reporting moussy'!$F15:$EE15)+SUMIF('reporting trappes'!$F$2:$EE$2,AZ$4,'reporting trappes'!$F15:$EE15)+SUMIF('SPACELOG 5 BP'!$F$2:$EE$2,AZ$4,'SPACELOG 5 BP'!$F15:$EE15)+SUMIF('SPACELOG 6 BP'!$F$2:$EE$2,AZ$4,'SPACELOG 6 BP'!$F15:$EE15)+SUMIF('SPACELOG 7 BP'!$F$2:$EE$2,AZ$4,'SPACELOG 7 BP'!$F15:$EE15)+SUMIF('SPACELOG 8 BP'!$F$2:$EE$2,AZ$4,'SPACELOG 8 BP'!$F15:$EE15)+SUMIF('SPACELOG 9 BP'!$F$2:$EE$2,AZ$4,'SPACELOG 9 BP'!$F15:$EE15)+SUMIF('SPACELOG 10 BP'!$F$2:$EE$2,AZ$4,'SPACELOG 10 BP'!$F15:$EE15)+SUMIF('SPACELOG 11 BP'!$F$2:$EE$2,AZ$4,'SPACELOG 11 BP'!$F15:$EE15)+SUMIF('SPACELOG 12 BP'!$F$2:$EE$2,AZ$4,'SPACELOG 12 BP'!$F15:$EE15)</f>
        <v>1850</v>
      </c>
      <c r="BA15" s="33">
        <f>SUMIF('reporting montigny'!$F$2:$EE$2,BA$4,'reporting montigny'!$F15:$EE15)+SUMIF('reporting boissy'!$F$2:$EE$2,BA$4,'reporting boissy'!$F15:$EE15)+SUMIF('reporting moussy'!$F$2:$EE$2,BA$4,'reporting moussy'!$F15:$EE15)+SUMIF('reporting trappes'!$F$2:$EE$2,BA$4,'reporting trappes'!$F15:$EE15)+SUMIF('SPACELOG 5 BP'!$F$2:$EE$2,BA$4,'SPACELOG 5 BP'!$F15:$EE15)+SUMIF('SPACELOG 6 BP'!$F$2:$EE$2,BA$4,'SPACELOG 6 BP'!$F15:$EE15)+SUMIF('SPACELOG 7 BP'!$F$2:$EE$2,BA$4,'SPACELOG 7 BP'!$F15:$EE15)+SUMIF('SPACELOG 8 BP'!$F$2:$EE$2,BA$4,'SPACELOG 8 BP'!$F15:$EE15)+SUMIF('SPACELOG 9 BP'!$F$2:$EE$2,BA$4,'SPACELOG 9 BP'!$F15:$EE15)+SUMIF('SPACELOG 10 BP'!$F$2:$EE$2,BA$4,'SPACELOG 10 BP'!$F15:$EE15)+SUMIF('SPACELOG 11 BP'!$F$2:$EE$2,BA$4,'SPACELOG 11 BP'!$F15:$EE15)+SUMIF('SPACELOG 12 BP'!$F$2:$EE$2,BA$4,'SPACELOG 12 BP'!$F15:$EE15)</f>
        <v>1850</v>
      </c>
      <c r="BB15" s="33">
        <f>SUMIF('reporting montigny'!$F$2:$EE$2,BB$4,'reporting montigny'!$F15:$EE15)+SUMIF('reporting boissy'!$F$2:$EE$2,BB$4,'reporting boissy'!$F15:$EE15)+SUMIF('reporting moussy'!$F$2:$EE$2,BB$4,'reporting moussy'!$F15:$EE15)+SUMIF('reporting trappes'!$F$2:$EE$2,BB$4,'reporting trappes'!$F15:$EE15)+SUMIF('SPACELOG 5 BP'!$F$2:$EE$2,BB$4,'SPACELOG 5 BP'!$F15:$EE15)+SUMIF('SPACELOG 6 BP'!$F$2:$EE$2,BB$4,'SPACELOG 6 BP'!$F15:$EE15)+SUMIF('SPACELOG 7 BP'!$F$2:$EE$2,BB$4,'SPACELOG 7 BP'!$F15:$EE15)+SUMIF('SPACELOG 8 BP'!$F$2:$EE$2,BB$4,'SPACELOG 8 BP'!$F15:$EE15)+SUMIF('SPACELOG 9 BP'!$F$2:$EE$2,BB$4,'SPACELOG 9 BP'!$F15:$EE15)+SUMIF('SPACELOG 10 BP'!$F$2:$EE$2,BB$4,'SPACELOG 10 BP'!$F15:$EE15)+SUMIF('SPACELOG 11 BP'!$F$2:$EE$2,BB$4,'SPACELOG 11 BP'!$F15:$EE15)+SUMIF('SPACELOG 12 BP'!$F$2:$EE$2,BB$4,'SPACELOG 12 BP'!$F15:$EE15)</f>
        <v>1850</v>
      </c>
      <c r="BC15" s="33">
        <f>SUMIF('reporting montigny'!$F$2:$EE$2,BC$4,'reporting montigny'!$F15:$EE15)+SUMIF('reporting boissy'!$F$2:$EE$2,BC$4,'reporting boissy'!$F15:$EE15)+SUMIF('reporting moussy'!$F$2:$EE$2,BC$4,'reporting moussy'!$F15:$EE15)+SUMIF('reporting trappes'!$F$2:$EE$2,BC$4,'reporting trappes'!$F15:$EE15)+SUMIF('SPACELOG 5 BP'!$F$2:$EE$2,BC$4,'SPACELOG 5 BP'!$F15:$EE15)+SUMIF('SPACELOG 6 BP'!$F$2:$EE$2,BC$4,'SPACELOG 6 BP'!$F15:$EE15)+SUMIF('SPACELOG 7 BP'!$F$2:$EE$2,BC$4,'SPACELOG 7 BP'!$F15:$EE15)+SUMIF('SPACELOG 8 BP'!$F$2:$EE$2,BC$4,'SPACELOG 8 BP'!$F15:$EE15)+SUMIF('SPACELOG 9 BP'!$F$2:$EE$2,BC$4,'SPACELOG 9 BP'!$F15:$EE15)+SUMIF('SPACELOG 10 BP'!$F$2:$EE$2,BC$4,'SPACELOG 10 BP'!$F15:$EE15)+SUMIF('SPACELOG 11 BP'!$F$2:$EE$2,BC$4,'SPACELOG 11 BP'!$F15:$EE15)+SUMIF('SPACELOG 12 BP'!$F$2:$EE$2,BC$4,'SPACELOG 12 BP'!$F15:$EE15)</f>
        <v>1850</v>
      </c>
      <c r="BD15" s="33">
        <f>SUMIF('reporting montigny'!$F$2:$EE$2,BD$4,'reporting montigny'!$F15:$EE15)+SUMIF('reporting boissy'!$F$2:$EE$2,BD$4,'reporting boissy'!$F15:$EE15)+SUMIF('reporting moussy'!$F$2:$EE$2,BD$4,'reporting moussy'!$F15:$EE15)+SUMIF('reporting trappes'!$F$2:$EE$2,BD$4,'reporting trappes'!$F15:$EE15)+SUMIF('SPACELOG 5 BP'!$F$2:$EE$2,BD$4,'SPACELOG 5 BP'!$F15:$EE15)+SUMIF('SPACELOG 6 BP'!$F$2:$EE$2,BD$4,'SPACELOG 6 BP'!$F15:$EE15)+SUMIF('SPACELOG 7 BP'!$F$2:$EE$2,BD$4,'SPACELOG 7 BP'!$F15:$EE15)+SUMIF('SPACELOG 8 BP'!$F$2:$EE$2,BD$4,'SPACELOG 8 BP'!$F15:$EE15)+SUMIF('SPACELOG 9 BP'!$F$2:$EE$2,BD$4,'SPACELOG 9 BP'!$F15:$EE15)+SUMIF('SPACELOG 10 BP'!$F$2:$EE$2,BD$4,'SPACELOG 10 BP'!$F15:$EE15)+SUMIF('SPACELOG 11 BP'!$F$2:$EE$2,BD$4,'SPACELOG 11 BP'!$F15:$EE15)+SUMIF('SPACELOG 12 BP'!$F$2:$EE$2,BD$4,'SPACELOG 12 BP'!$F15:$EE15)</f>
        <v>1850</v>
      </c>
      <c r="BE15" s="393">
        <f t="shared" si="117"/>
        <v>22200</v>
      </c>
      <c r="BF15" s="33">
        <f>SUMIF('reporting montigny'!$F$2:$EE$2,BF$4,'reporting montigny'!$F15:$EE15)+SUMIF('reporting boissy'!$F$2:$EE$2,BF$4,'reporting boissy'!$F15:$EE15)+SUMIF('reporting moussy'!$F$2:$EE$2,BF$4,'reporting moussy'!$F15:$EE15)+SUMIF('reporting trappes'!$F$2:$EE$2,BF$4,'reporting trappes'!$F15:$EE15)+SUMIF('SPACELOG 5 BP'!$F$2:$EE$2,BF$4,'SPACELOG 5 BP'!$F15:$EE15)+SUMIF('SPACELOG 6 BP'!$F$2:$EE$2,BF$4,'SPACELOG 6 BP'!$F15:$EE15)+SUMIF('SPACELOG 7 BP'!$F$2:$EE$2,BF$4,'SPACELOG 7 BP'!$F15:$EE15)+SUMIF('SPACELOG 8 BP'!$F$2:$EE$2,BF$4,'SPACELOG 8 BP'!$F15:$EE15)+SUMIF('SPACELOG 9 BP'!$F$2:$EE$2,BF$4,'SPACELOG 9 BP'!$F15:$EE15)+SUMIF('SPACELOG 10 BP'!$F$2:$EE$2,BF$4,'SPACELOG 10 BP'!$F15:$EE15)+SUMIF('SPACELOG 11 BP'!$F$2:$EE$2,BF$4,'SPACELOG 11 BP'!$F15:$EE15)+SUMIF('SPACELOG 12 BP'!$F$2:$EE$2,BF$4,'SPACELOG 12 BP'!$F15:$EE15)</f>
        <v>1850</v>
      </c>
      <c r="BG15" s="33">
        <f>SUMIF('reporting montigny'!$F$2:$EE$2,BG$4,'reporting montigny'!$F15:$EE15)+SUMIF('reporting boissy'!$F$2:$EE$2,BG$4,'reporting boissy'!$F15:$EE15)+SUMIF('reporting moussy'!$F$2:$EE$2,BG$4,'reporting moussy'!$F15:$EE15)+SUMIF('reporting trappes'!$F$2:$EE$2,BG$4,'reporting trappes'!$F15:$EE15)+SUMIF('SPACELOG 5 BP'!$F$2:$EE$2,BG$4,'SPACELOG 5 BP'!$F15:$EE15)+SUMIF('SPACELOG 6 BP'!$F$2:$EE$2,BG$4,'SPACELOG 6 BP'!$F15:$EE15)+SUMIF('SPACELOG 7 BP'!$F$2:$EE$2,BG$4,'SPACELOG 7 BP'!$F15:$EE15)+SUMIF('SPACELOG 8 BP'!$F$2:$EE$2,BG$4,'SPACELOG 8 BP'!$F15:$EE15)+SUMIF('SPACELOG 9 BP'!$F$2:$EE$2,BG$4,'SPACELOG 9 BP'!$F15:$EE15)+SUMIF('SPACELOG 10 BP'!$F$2:$EE$2,BG$4,'SPACELOG 10 BP'!$F15:$EE15)+SUMIF('SPACELOG 11 BP'!$F$2:$EE$2,BG$4,'SPACELOG 11 BP'!$F15:$EE15)+SUMIF('SPACELOG 12 BP'!$F$2:$EE$2,BG$4,'SPACELOG 12 BP'!$F15:$EE15)</f>
        <v>1850</v>
      </c>
      <c r="BH15" s="33">
        <f>SUMIF('reporting montigny'!$F$2:$EE$2,BH$4,'reporting montigny'!$F15:$EE15)+SUMIF('reporting boissy'!$F$2:$EE$2,BH$4,'reporting boissy'!$F15:$EE15)+SUMIF('reporting moussy'!$F$2:$EE$2,BH$4,'reporting moussy'!$F15:$EE15)+SUMIF('reporting trappes'!$F$2:$EE$2,BH$4,'reporting trappes'!$F15:$EE15)+SUMIF('SPACELOG 5 BP'!$F$2:$EE$2,BH$4,'SPACELOG 5 BP'!$F15:$EE15)+SUMIF('SPACELOG 6 BP'!$F$2:$EE$2,BH$4,'SPACELOG 6 BP'!$F15:$EE15)+SUMIF('SPACELOG 7 BP'!$F$2:$EE$2,BH$4,'SPACELOG 7 BP'!$F15:$EE15)+SUMIF('SPACELOG 8 BP'!$F$2:$EE$2,BH$4,'SPACELOG 8 BP'!$F15:$EE15)+SUMIF('SPACELOG 9 BP'!$F$2:$EE$2,BH$4,'SPACELOG 9 BP'!$F15:$EE15)+SUMIF('SPACELOG 10 BP'!$F$2:$EE$2,BH$4,'SPACELOG 10 BP'!$F15:$EE15)+SUMIF('SPACELOG 11 BP'!$F$2:$EE$2,BH$4,'SPACELOG 11 BP'!$F15:$EE15)+SUMIF('SPACELOG 12 BP'!$F$2:$EE$2,BH$4,'SPACELOG 12 BP'!$F15:$EE15)</f>
        <v>1850</v>
      </c>
      <c r="BI15" s="33">
        <f>SUMIF('reporting montigny'!$F$2:$EE$2,BI$4,'reporting montigny'!$F15:$EE15)+SUMIF('reporting boissy'!$F$2:$EE$2,BI$4,'reporting boissy'!$F15:$EE15)+SUMIF('reporting moussy'!$F$2:$EE$2,BI$4,'reporting moussy'!$F15:$EE15)+SUMIF('reporting trappes'!$F$2:$EE$2,BI$4,'reporting trappes'!$F15:$EE15)+SUMIF('SPACELOG 5 BP'!$F$2:$EE$2,BI$4,'SPACELOG 5 BP'!$F15:$EE15)+SUMIF('SPACELOG 6 BP'!$F$2:$EE$2,BI$4,'SPACELOG 6 BP'!$F15:$EE15)+SUMIF('SPACELOG 7 BP'!$F$2:$EE$2,BI$4,'SPACELOG 7 BP'!$F15:$EE15)+SUMIF('SPACELOG 8 BP'!$F$2:$EE$2,BI$4,'SPACELOG 8 BP'!$F15:$EE15)+SUMIF('SPACELOG 9 BP'!$F$2:$EE$2,BI$4,'SPACELOG 9 BP'!$F15:$EE15)+SUMIF('SPACELOG 10 BP'!$F$2:$EE$2,BI$4,'SPACELOG 10 BP'!$F15:$EE15)+SUMIF('SPACELOG 11 BP'!$F$2:$EE$2,BI$4,'SPACELOG 11 BP'!$F15:$EE15)+SUMIF('SPACELOG 12 BP'!$F$2:$EE$2,BI$4,'SPACELOG 12 BP'!$F15:$EE15)</f>
        <v>1850</v>
      </c>
      <c r="BJ15" s="33">
        <f>SUMIF('reporting montigny'!$F$2:$EE$2,BJ$4,'reporting montigny'!$F15:$EE15)+SUMIF('reporting boissy'!$F$2:$EE$2,BJ$4,'reporting boissy'!$F15:$EE15)+SUMIF('reporting moussy'!$F$2:$EE$2,BJ$4,'reporting moussy'!$F15:$EE15)+SUMIF('reporting trappes'!$F$2:$EE$2,BJ$4,'reporting trappes'!$F15:$EE15)+SUMIF('SPACELOG 5 BP'!$F$2:$EE$2,BJ$4,'SPACELOG 5 BP'!$F15:$EE15)+SUMIF('SPACELOG 6 BP'!$F$2:$EE$2,BJ$4,'SPACELOG 6 BP'!$F15:$EE15)+SUMIF('SPACELOG 7 BP'!$F$2:$EE$2,BJ$4,'SPACELOG 7 BP'!$F15:$EE15)+SUMIF('SPACELOG 8 BP'!$F$2:$EE$2,BJ$4,'SPACELOG 8 BP'!$F15:$EE15)+SUMIF('SPACELOG 9 BP'!$F$2:$EE$2,BJ$4,'SPACELOG 9 BP'!$F15:$EE15)+SUMIF('SPACELOG 10 BP'!$F$2:$EE$2,BJ$4,'SPACELOG 10 BP'!$F15:$EE15)+SUMIF('SPACELOG 11 BP'!$F$2:$EE$2,BJ$4,'SPACELOG 11 BP'!$F15:$EE15)+SUMIF('SPACELOG 12 BP'!$F$2:$EE$2,BJ$4,'SPACELOG 12 BP'!$F15:$EE15)</f>
        <v>1850</v>
      </c>
      <c r="BK15" s="33">
        <f>SUMIF('reporting montigny'!$F$2:$EE$2,BK$4,'reporting montigny'!$F15:$EE15)+SUMIF('reporting boissy'!$F$2:$EE$2,BK$4,'reporting boissy'!$F15:$EE15)+SUMIF('reporting moussy'!$F$2:$EE$2,BK$4,'reporting moussy'!$F15:$EE15)+SUMIF('reporting trappes'!$F$2:$EE$2,BK$4,'reporting trappes'!$F15:$EE15)+SUMIF('SPACELOG 5 BP'!$F$2:$EE$2,BK$4,'SPACELOG 5 BP'!$F15:$EE15)+SUMIF('SPACELOG 6 BP'!$F$2:$EE$2,BK$4,'SPACELOG 6 BP'!$F15:$EE15)+SUMIF('SPACELOG 7 BP'!$F$2:$EE$2,BK$4,'SPACELOG 7 BP'!$F15:$EE15)+SUMIF('SPACELOG 8 BP'!$F$2:$EE$2,BK$4,'SPACELOG 8 BP'!$F15:$EE15)+SUMIF('SPACELOG 9 BP'!$F$2:$EE$2,BK$4,'SPACELOG 9 BP'!$F15:$EE15)+SUMIF('SPACELOG 10 BP'!$F$2:$EE$2,BK$4,'SPACELOG 10 BP'!$F15:$EE15)+SUMIF('SPACELOG 11 BP'!$F$2:$EE$2,BK$4,'SPACELOG 11 BP'!$F15:$EE15)+SUMIF('SPACELOG 12 BP'!$F$2:$EE$2,BK$4,'SPACELOG 12 BP'!$F15:$EE15)</f>
        <v>1850</v>
      </c>
      <c r="BL15" s="33">
        <f>SUMIF('reporting montigny'!$F$2:$EE$2,BL$4,'reporting montigny'!$F15:$EE15)+SUMIF('reporting boissy'!$F$2:$EE$2,BL$4,'reporting boissy'!$F15:$EE15)+SUMIF('reporting moussy'!$F$2:$EE$2,BL$4,'reporting moussy'!$F15:$EE15)+SUMIF('reporting trappes'!$F$2:$EE$2,BL$4,'reporting trappes'!$F15:$EE15)+SUMIF('SPACELOG 5 BP'!$F$2:$EE$2,BL$4,'SPACELOG 5 BP'!$F15:$EE15)+SUMIF('SPACELOG 6 BP'!$F$2:$EE$2,BL$4,'SPACELOG 6 BP'!$F15:$EE15)+SUMIF('SPACELOG 7 BP'!$F$2:$EE$2,BL$4,'SPACELOG 7 BP'!$F15:$EE15)+SUMIF('SPACELOG 8 BP'!$F$2:$EE$2,BL$4,'SPACELOG 8 BP'!$F15:$EE15)+SUMIF('SPACELOG 9 BP'!$F$2:$EE$2,BL$4,'SPACELOG 9 BP'!$F15:$EE15)+SUMIF('SPACELOG 10 BP'!$F$2:$EE$2,BL$4,'SPACELOG 10 BP'!$F15:$EE15)+SUMIF('SPACELOG 11 BP'!$F$2:$EE$2,BL$4,'SPACELOG 11 BP'!$F15:$EE15)+SUMIF('SPACELOG 12 BP'!$F$2:$EE$2,BL$4,'SPACELOG 12 BP'!$F15:$EE15)</f>
        <v>1850</v>
      </c>
      <c r="BM15" s="33">
        <f>SUMIF('reporting montigny'!$F$2:$EE$2,BM$4,'reporting montigny'!$F15:$EE15)+SUMIF('reporting boissy'!$F$2:$EE$2,BM$4,'reporting boissy'!$F15:$EE15)+SUMIF('reporting moussy'!$F$2:$EE$2,BM$4,'reporting moussy'!$F15:$EE15)+SUMIF('reporting trappes'!$F$2:$EE$2,BM$4,'reporting trappes'!$F15:$EE15)+SUMIF('SPACELOG 5 BP'!$F$2:$EE$2,BM$4,'SPACELOG 5 BP'!$F15:$EE15)+SUMIF('SPACELOG 6 BP'!$F$2:$EE$2,BM$4,'SPACELOG 6 BP'!$F15:$EE15)+SUMIF('SPACELOG 7 BP'!$F$2:$EE$2,BM$4,'SPACELOG 7 BP'!$F15:$EE15)+SUMIF('SPACELOG 8 BP'!$F$2:$EE$2,BM$4,'SPACELOG 8 BP'!$F15:$EE15)+SUMIF('SPACELOG 9 BP'!$F$2:$EE$2,BM$4,'SPACELOG 9 BP'!$F15:$EE15)+SUMIF('SPACELOG 10 BP'!$F$2:$EE$2,BM$4,'SPACELOG 10 BP'!$F15:$EE15)+SUMIF('SPACELOG 11 BP'!$F$2:$EE$2,BM$4,'SPACELOG 11 BP'!$F15:$EE15)+SUMIF('SPACELOG 12 BP'!$F$2:$EE$2,BM$4,'SPACELOG 12 BP'!$F15:$EE15)</f>
        <v>1850</v>
      </c>
      <c r="BN15" s="33">
        <f>SUMIF('reporting montigny'!$F$2:$EE$2,BN$4,'reporting montigny'!$F15:$EE15)+SUMIF('reporting boissy'!$F$2:$EE$2,BN$4,'reporting boissy'!$F15:$EE15)+SUMIF('reporting moussy'!$F$2:$EE$2,BN$4,'reporting moussy'!$F15:$EE15)+SUMIF('reporting trappes'!$F$2:$EE$2,BN$4,'reporting trappes'!$F15:$EE15)+SUMIF('SPACELOG 5 BP'!$F$2:$EE$2,BN$4,'SPACELOG 5 BP'!$F15:$EE15)+SUMIF('SPACELOG 6 BP'!$F$2:$EE$2,BN$4,'SPACELOG 6 BP'!$F15:$EE15)+SUMIF('SPACELOG 7 BP'!$F$2:$EE$2,BN$4,'SPACELOG 7 BP'!$F15:$EE15)+SUMIF('SPACELOG 8 BP'!$F$2:$EE$2,BN$4,'SPACELOG 8 BP'!$F15:$EE15)+SUMIF('SPACELOG 9 BP'!$F$2:$EE$2,BN$4,'SPACELOG 9 BP'!$F15:$EE15)+SUMIF('SPACELOG 10 BP'!$F$2:$EE$2,BN$4,'SPACELOG 10 BP'!$F15:$EE15)+SUMIF('SPACELOG 11 BP'!$F$2:$EE$2,BN$4,'SPACELOG 11 BP'!$F15:$EE15)+SUMIF('SPACELOG 12 BP'!$F$2:$EE$2,BN$4,'SPACELOG 12 BP'!$F15:$EE15)</f>
        <v>1850</v>
      </c>
      <c r="BO15" s="33">
        <f>SUMIF('reporting montigny'!$F$2:$EE$2,BO$4,'reporting montigny'!$F15:$EE15)+SUMIF('reporting boissy'!$F$2:$EE$2,BO$4,'reporting boissy'!$F15:$EE15)+SUMIF('reporting moussy'!$F$2:$EE$2,BO$4,'reporting moussy'!$F15:$EE15)+SUMIF('reporting trappes'!$F$2:$EE$2,BO$4,'reporting trappes'!$F15:$EE15)+SUMIF('SPACELOG 5 BP'!$F$2:$EE$2,BO$4,'SPACELOG 5 BP'!$F15:$EE15)+SUMIF('SPACELOG 6 BP'!$F$2:$EE$2,BO$4,'SPACELOG 6 BP'!$F15:$EE15)+SUMIF('SPACELOG 7 BP'!$F$2:$EE$2,BO$4,'SPACELOG 7 BP'!$F15:$EE15)+SUMIF('SPACELOG 8 BP'!$F$2:$EE$2,BO$4,'SPACELOG 8 BP'!$F15:$EE15)+SUMIF('SPACELOG 9 BP'!$F$2:$EE$2,BO$4,'SPACELOG 9 BP'!$F15:$EE15)+SUMIF('SPACELOG 10 BP'!$F$2:$EE$2,BO$4,'SPACELOG 10 BP'!$F15:$EE15)+SUMIF('SPACELOG 11 BP'!$F$2:$EE$2,BO$4,'SPACELOG 11 BP'!$F15:$EE15)+SUMIF('SPACELOG 12 BP'!$F$2:$EE$2,BO$4,'SPACELOG 12 BP'!$F15:$EE15)</f>
        <v>1850</v>
      </c>
      <c r="BP15" s="33">
        <f>SUMIF('reporting montigny'!$F$2:$EE$2,BP$4,'reporting montigny'!$F15:$EE15)+SUMIF('reporting boissy'!$F$2:$EE$2,BP$4,'reporting boissy'!$F15:$EE15)+SUMIF('reporting moussy'!$F$2:$EE$2,BP$4,'reporting moussy'!$F15:$EE15)+SUMIF('reporting trappes'!$F$2:$EE$2,BP$4,'reporting trappes'!$F15:$EE15)+SUMIF('SPACELOG 5 BP'!$F$2:$EE$2,BP$4,'SPACELOG 5 BP'!$F15:$EE15)+SUMIF('SPACELOG 6 BP'!$F$2:$EE$2,BP$4,'SPACELOG 6 BP'!$F15:$EE15)+SUMIF('SPACELOG 7 BP'!$F$2:$EE$2,BP$4,'SPACELOG 7 BP'!$F15:$EE15)+SUMIF('SPACELOG 8 BP'!$F$2:$EE$2,BP$4,'SPACELOG 8 BP'!$F15:$EE15)+SUMIF('SPACELOG 9 BP'!$F$2:$EE$2,BP$4,'SPACELOG 9 BP'!$F15:$EE15)+SUMIF('SPACELOG 10 BP'!$F$2:$EE$2,BP$4,'SPACELOG 10 BP'!$F15:$EE15)+SUMIF('SPACELOG 11 BP'!$F$2:$EE$2,BP$4,'SPACELOG 11 BP'!$F15:$EE15)+SUMIF('SPACELOG 12 BP'!$F$2:$EE$2,BP$4,'SPACELOG 12 BP'!$F15:$EE15)</f>
        <v>1850</v>
      </c>
      <c r="BQ15" s="33">
        <f>SUMIF('reporting montigny'!$F$2:$EE$2,BQ$4,'reporting montigny'!$F15:$EE15)+SUMIF('reporting boissy'!$F$2:$EE$2,BQ$4,'reporting boissy'!$F15:$EE15)+SUMIF('reporting moussy'!$F$2:$EE$2,BQ$4,'reporting moussy'!$F15:$EE15)+SUMIF('reporting trappes'!$F$2:$EE$2,BQ$4,'reporting trappes'!$F15:$EE15)+SUMIF('SPACELOG 5 BP'!$F$2:$EE$2,BQ$4,'SPACELOG 5 BP'!$F15:$EE15)+SUMIF('SPACELOG 6 BP'!$F$2:$EE$2,BQ$4,'SPACELOG 6 BP'!$F15:$EE15)+SUMIF('SPACELOG 7 BP'!$F$2:$EE$2,BQ$4,'SPACELOG 7 BP'!$F15:$EE15)+SUMIF('SPACELOG 8 BP'!$F$2:$EE$2,BQ$4,'SPACELOG 8 BP'!$F15:$EE15)+SUMIF('SPACELOG 9 BP'!$F$2:$EE$2,BQ$4,'SPACELOG 9 BP'!$F15:$EE15)+SUMIF('SPACELOG 10 BP'!$F$2:$EE$2,BQ$4,'SPACELOG 10 BP'!$F15:$EE15)+SUMIF('SPACELOG 11 BP'!$F$2:$EE$2,BQ$4,'SPACELOG 11 BP'!$F15:$EE15)+SUMIF('SPACELOG 12 BP'!$F$2:$EE$2,BQ$4,'SPACELOG 12 BP'!$F15:$EE15)</f>
        <v>1850</v>
      </c>
      <c r="BR15" s="393">
        <f t="shared" si="118"/>
        <v>22200</v>
      </c>
      <c r="BS15" s="33">
        <f>SUMIF('reporting montigny'!$F$2:$EE$2,BS$4,'reporting montigny'!$F15:$EE15)+SUMIF('reporting boissy'!$F$2:$EE$2,BS$4,'reporting boissy'!$F15:$EE15)+SUMIF('reporting moussy'!$F$2:$EE$2,BS$4,'reporting moussy'!$F15:$EE15)+SUMIF('reporting trappes'!$F$2:$EE$2,BS$4,'reporting trappes'!$F15:$EE15)+SUMIF('SPACELOG 5 BP'!$F$2:$EE$2,BS$4,'SPACELOG 5 BP'!$F15:$EE15)+SUMIF('SPACELOG 6 BP'!$F$2:$EE$2,BS$4,'SPACELOG 6 BP'!$F15:$EE15)+SUMIF('SPACELOG 7 BP'!$F$2:$EE$2,BS$4,'SPACELOG 7 BP'!$F15:$EE15)+SUMIF('SPACELOG 8 BP'!$F$2:$EE$2,BS$4,'SPACELOG 8 BP'!$F15:$EE15)+SUMIF('SPACELOG 9 BP'!$F$2:$EE$2,BS$4,'SPACELOG 9 BP'!$F15:$EE15)+SUMIF('SPACELOG 10 BP'!$F$2:$EE$2,BS$4,'SPACELOG 10 BP'!$F15:$EE15)+SUMIF('SPACELOG 11 BP'!$F$2:$EE$2,BS$4,'SPACELOG 11 BP'!$F15:$EE15)+SUMIF('SPACELOG 12 BP'!$F$2:$EE$2,BS$4,'SPACELOG 12 BP'!$F15:$EE15)</f>
        <v>1850</v>
      </c>
      <c r="BT15" s="33">
        <f>SUMIF('reporting montigny'!$F$2:$EE$2,BT$4,'reporting montigny'!$F15:$EE15)+SUMIF('reporting boissy'!$F$2:$EE$2,BT$4,'reporting boissy'!$F15:$EE15)+SUMIF('reporting moussy'!$F$2:$EE$2,BT$4,'reporting moussy'!$F15:$EE15)+SUMIF('reporting trappes'!$F$2:$EE$2,BT$4,'reporting trappes'!$F15:$EE15)+SUMIF('SPACELOG 5 BP'!$F$2:$EE$2,BT$4,'SPACELOG 5 BP'!$F15:$EE15)+SUMIF('SPACELOG 6 BP'!$F$2:$EE$2,BT$4,'SPACELOG 6 BP'!$F15:$EE15)+SUMIF('SPACELOG 7 BP'!$F$2:$EE$2,BT$4,'SPACELOG 7 BP'!$F15:$EE15)+SUMIF('SPACELOG 8 BP'!$F$2:$EE$2,BT$4,'SPACELOG 8 BP'!$F15:$EE15)+SUMIF('SPACELOG 9 BP'!$F$2:$EE$2,BT$4,'SPACELOG 9 BP'!$F15:$EE15)+SUMIF('SPACELOG 10 BP'!$F$2:$EE$2,BT$4,'SPACELOG 10 BP'!$F15:$EE15)+SUMIF('SPACELOG 11 BP'!$F$2:$EE$2,BT$4,'SPACELOG 11 BP'!$F15:$EE15)+SUMIF('SPACELOG 12 BP'!$F$2:$EE$2,BT$4,'SPACELOG 12 BP'!$F15:$EE15)</f>
        <v>1850</v>
      </c>
      <c r="BU15" s="33">
        <f>SUMIF('reporting montigny'!$F$2:$EE$2,BU$4,'reporting montigny'!$F15:$EE15)+SUMIF('reporting boissy'!$F$2:$EE$2,BU$4,'reporting boissy'!$F15:$EE15)+SUMIF('reporting moussy'!$F$2:$EE$2,BU$4,'reporting moussy'!$F15:$EE15)+SUMIF('reporting trappes'!$F$2:$EE$2,BU$4,'reporting trappes'!$F15:$EE15)+SUMIF('SPACELOG 5 BP'!$F$2:$EE$2,BU$4,'SPACELOG 5 BP'!$F15:$EE15)+SUMIF('SPACELOG 6 BP'!$F$2:$EE$2,BU$4,'SPACELOG 6 BP'!$F15:$EE15)+SUMIF('SPACELOG 7 BP'!$F$2:$EE$2,BU$4,'SPACELOG 7 BP'!$F15:$EE15)+SUMIF('SPACELOG 8 BP'!$F$2:$EE$2,BU$4,'SPACELOG 8 BP'!$F15:$EE15)+SUMIF('SPACELOG 9 BP'!$F$2:$EE$2,BU$4,'SPACELOG 9 BP'!$F15:$EE15)+SUMIF('SPACELOG 10 BP'!$F$2:$EE$2,BU$4,'SPACELOG 10 BP'!$F15:$EE15)+SUMIF('SPACELOG 11 BP'!$F$2:$EE$2,BU$4,'SPACELOG 11 BP'!$F15:$EE15)+SUMIF('SPACELOG 12 BP'!$F$2:$EE$2,BU$4,'SPACELOG 12 BP'!$F15:$EE15)</f>
        <v>1850</v>
      </c>
      <c r="BV15" s="33">
        <f>SUMIF('reporting montigny'!$F$2:$EE$2,BV$4,'reporting montigny'!$F15:$EE15)+SUMIF('reporting boissy'!$F$2:$EE$2,BV$4,'reporting boissy'!$F15:$EE15)+SUMIF('reporting moussy'!$F$2:$EE$2,BV$4,'reporting moussy'!$F15:$EE15)+SUMIF('reporting trappes'!$F$2:$EE$2,BV$4,'reporting trappes'!$F15:$EE15)+SUMIF('SPACELOG 5 BP'!$F$2:$EE$2,BV$4,'SPACELOG 5 BP'!$F15:$EE15)+SUMIF('SPACELOG 6 BP'!$F$2:$EE$2,BV$4,'SPACELOG 6 BP'!$F15:$EE15)+SUMIF('SPACELOG 7 BP'!$F$2:$EE$2,BV$4,'SPACELOG 7 BP'!$F15:$EE15)+SUMIF('SPACELOG 8 BP'!$F$2:$EE$2,BV$4,'SPACELOG 8 BP'!$F15:$EE15)+SUMIF('SPACELOG 9 BP'!$F$2:$EE$2,BV$4,'SPACELOG 9 BP'!$F15:$EE15)+SUMIF('SPACELOG 10 BP'!$F$2:$EE$2,BV$4,'SPACELOG 10 BP'!$F15:$EE15)+SUMIF('SPACELOG 11 BP'!$F$2:$EE$2,BV$4,'SPACELOG 11 BP'!$F15:$EE15)+SUMIF('SPACELOG 12 BP'!$F$2:$EE$2,BV$4,'SPACELOG 12 BP'!$F15:$EE15)</f>
        <v>1850</v>
      </c>
      <c r="BW15" s="33">
        <f>SUMIF('reporting montigny'!$F$2:$EE$2,BW$4,'reporting montigny'!$F15:$EE15)+SUMIF('reporting boissy'!$F$2:$EE$2,BW$4,'reporting boissy'!$F15:$EE15)+SUMIF('reporting moussy'!$F$2:$EE$2,BW$4,'reporting moussy'!$F15:$EE15)+SUMIF('reporting trappes'!$F$2:$EE$2,BW$4,'reporting trappes'!$F15:$EE15)+SUMIF('SPACELOG 5 BP'!$F$2:$EE$2,BW$4,'SPACELOG 5 BP'!$F15:$EE15)+SUMIF('SPACELOG 6 BP'!$F$2:$EE$2,BW$4,'SPACELOG 6 BP'!$F15:$EE15)+SUMIF('SPACELOG 7 BP'!$F$2:$EE$2,BW$4,'SPACELOG 7 BP'!$F15:$EE15)+SUMIF('SPACELOG 8 BP'!$F$2:$EE$2,BW$4,'SPACELOG 8 BP'!$F15:$EE15)+SUMIF('SPACELOG 9 BP'!$F$2:$EE$2,BW$4,'SPACELOG 9 BP'!$F15:$EE15)+SUMIF('SPACELOG 10 BP'!$F$2:$EE$2,BW$4,'SPACELOG 10 BP'!$F15:$EE15)+SUMIF('SPACELOG 11 BP'!$F$2:$EE$2,BW$4,'SPACELOG 11 BP'!$F15:$EE15)+SUMIF('SPACELOG 12 BP'!$F$2:$EE$2,BW$4,'SPACELOG 12 BP'!$F15:$EE15)</f>
        <v>1850</v>
      </c>
      <c r="BX15" s="33">
        <f>SUMIF('reporting montigny'!$F$2:$EE$2,BX$4,'reporting montigny'!$F15:$EE15)+SUMIF('reporting boissy'!$F$2:$EE$2,BX$4,'reporting boissy'!$F15:$EE15)+SUMIF('reporting moussy'!$F$2:$EE$2,BX$4,'reporting moussy'!$F15:$EE15)+SUMIF('reporting trappes'!$F$2:$EE$2,BX$4,'reporting trappes'!$F15:$EE15)+SUMIF('SPACELOG 5 BP'!$F$2:$EE$2,BX$4,'SPACELOG 5 BP'!$F15:$EE15)+SUMIF('SPACELOG 6 BP'!$F$2:$EE$2,BX$4,'SPACELOG 6 BP'!$F15:$EE15)+SUMIF('SPACELOG 7 BP'!$F$2:$EE$2,BX$4,'SPACELOG 7 BP'!$F15:$EE15)+SUMIF('SPACELOG 8 BP'!$F$2:$EE$2,BX$4,'SPACELOG 8 BP'!$F15:$EE15)+SUMIF('SPACELOG 9 BP'!$F$2:$EE$2,BX$4,'SPACELOG 9 BP'!$F15:$EE15)+SUMIF('SPACELOG 10 BP'!$F$2:$EE$2,BX$4,'SPACELOG 10 BP'!$F15:$EE15)+SUMIF('SPACELOG 11 BP'!$F$2:$EE$2,BX$4,'SPACELOG 11 BP'!$F15:$EE15)+SUMIF('SPACELOG 12 BP'!$F$2:$EE$2,BX$4,'SPACELOG 12 BP'!$F15:$EE15)</f>
        <v>1850</v>
      </c>
      <c r="BY15" s="33">
        <f>SUMIF('reporting montigny'!$F$2:$EE$2,BY$4,'reporting montigny'!$F15:$EE15)+SUMIF('reporting boissy'!$F$2:$EE$2,BY$4,'reporting boissy'!$F15:$EE15)+SUMIF('reporting moussy'!$F$2:$EE$2,BY$4,'reporting moussy'!$F15:$EE15)+SUMIF('reporting trappes'!$F$2:$EE$2,BY$4,'reporting trappes'!$F15:$EE15)+SUMIF('SPACELOG 5 BP'!$F$2:$EE$2,BY$4,'SPACELOG 5 BP'!$F15:$EE15)+SUMIF('SPACELOG 6 BP'!$F$2:$EE$2,BY$4,'SPACELOG 6 BP'!$F15:$EE15)+SUMIF('SPACELOG 7 BP'!$F$2:$EE$2,BY$4,'SPACELOG 7 BP'!$F15:$EE15)+SUMIF('SPACELOG 8 BP'!$F$2:$EE$2,BY$4,'SPACELOG 8 BP'!$F15:$EE15)+SUMIF('SPACELOG 9 BP'!$F$2:$EE$2,BY$4,'SPACELOG 9 BP'!$F15:$EE15)+SUMIF('SPACELOG 10 BP'!$F$2:$EE$2,BY$4,'SPACELOG 10 BP'!$F15:$EE15)+SUMIF('SPACELOG 11 BP'!$F$2:$EE$2,BY$4,'SPACELOG 11 BP'!$F15:$EE15)+SUMIF('SPACELOG 12 BP'!$F$2:$EE$2,BY$4,'SPACELOG 12 BP'!$F15:$EE15)</f>
        <v>1850</v>
      </c>
      <c r="BZ15" s="33">
        <f>SUMIF('reporting montigny'!$F$2:$EE$2,BZ$4,'reporting montigny'!$F15:$EE15)+SUMIF('reporting boissy'!$F$2:$EE$2,BZ$4,'reporting boissy'!$F15:$EE15)+SUMIF('reporting moussy'!$F$2:$EE$2,BZ$4,'reporting moussy'!$F15:$EE15)+SUMIF('reporting trappes'!$F$2:$EE$2,BZ$4,'reporting trappes'!$F15:$EE15)+SUMIF('SPACELOG 5 BP'!$F$2:$EE$2,BZ$4,'SPACELOG 5 BP'!$F15:$EE15)+SUMIF('SPACELOG 6 BP'!$F$2:$EE$2,BZ$4,'SPACELOG 6 BP'!$F15:$EE15)+SUMIF('SPACELOG 7 BP'!$F$2:$EE$2,BZ$4,'SPACELOG 7 BP'!$F15:$EE15)+SUMIF('SPACELOG 8 BP'!$F$2:$EE$2,BZ$4,'SPACELOG 8 BP'!$F15:$EE15)+SUMIF('SPACELOG 9 BP'!$F$2:$EE$2,BZ$4,'SPACELOG 9 BP'!$F15:$EE15)+SUMIF('SPACELOG 10 BP'!$F$2:$EE$2,BZ$4,'SPACELOG 10 BP'!$F15:$EE15)+SUMIF('SPACELOG 11 BP'!$F$2:$EE$2,BZ$4,'SPACELOG 11 BP'!$F15:$EE15)+SUMIF('SPACELOG 12 BP'!$F$2:$EE$2,BZ$4,'SPACELOG 12 BP'!$F15:$EE15)</f>
        <v>1850</v>
      </c>
      <c r="CA15" s="33">
        <f>SUMIF('reporting montigny'!$F$2:$EE$2,CA$4,'reporting montigny'!$F15:$EE15)+SUMIF('reporting boissy'!$F$2:$EE$2,CA$4,'reporting boissy'!$F15:$EE15)+SUMIF('reporting moussy'!$F$2:$EE$2,CA$4,'reporting moussy'!$F15:$EE15)+SUMIF('reporting trappes'!$F$2:$EE$2,CA$4,'reporting trappes'!$F15:$EE15)+SUMIF('SPACELOG 5 BP'!$F$2:$EE$2,CA$4,'SPACELOG 5 BP'!$F15:$EE15)+SUMIF('SPACELOG 6 BP'!$F$2:$EE$2,CA$4,'SPACELOG 6 BP'!$F15:$EE15)+SUMIF('SPACELOG 7 BP'!$F$2:$EE$2,CA$4,'SPACELOG 7 BP'!$F15:$EE15)+SUMIF('SPACELOG 8 BP'!$F$2:$EE$2,CA$4,'SPACELOG 8 BP'!$F15:$EE15)+SUMIF('SPACELOG 9 BP'!$F$2:$EE$2,CA$4,'SPACELOG 9 BP'!$F15:$EE15)+SUMIF('SPACELOG 10 BP'!$F$2:$EE$2,CA$4,'SPACELOG 10 BP'!$F15:$EE15)+SUMIF('SPACELOG 11 BP'!$F$2:$EE$2,CA$4,'SPACELOG 11 BP'!$F15:$EE15)+SUMIF('SPACELOG 12 BP'!$F$2:$EE$2,CA$4,'SPACELOG 12 BP'!$F15:$EE15)</f>
        <v>1850</v>
      </c>
      <c r="CB15" s="33">
        <f>SUMIF('reporting montigny'!$F$2:$EE$2,CB$4,'reporting montigny'!$F15:$EE15)+SUMIF('reporting boissy'!$F$2:$EE$2,CB$4,'reporting boissy'!$F15:$EE15)+SUMIF('reporting moussy'!$F$2:$EE$2,CB$4,'reporting moussy'!$F15:$EE15)+SUMIF('reporting trappes'!$F$2:$EE$2,CB$4,'reporting trappes'!$F15:$EE15)+SUMIF('SPACELOG 5 BP'!$F$2:$EE$2,CB$4,'SPACELOG 5 BP'!$F15:$EE15)+SUMIF('SPACELOG 6 BP'!$F$2:$EE$2,CB$4,'SPACELOG 6 BP'!$F15:$EE15)+SUMIF('SPACELOG 7 BP'!$F$2:$EE$2,CB$4,'SPACELOG 7 BP'!$F15:$EE15)+SUMIF('SPACELOG 8 BP'!$F$2:$EE$2,CB$4,'SPACELOG 8 BP'!$F15:$EE15)+SUMIF('SPACELOG 9 BP'!$F$2:$EE$2,CB$4,'SPACELOG 9 BP'!$F15:$EE15)+SUMIF('SPACELOG 10 BP'!$F$2:$EE$2,CB$4,'SPACELOG 10 BP'!$F15:$EE15)+SUMIF('SPACELOG 11 BP'!$F$2:$EE$2,CB$4,'SPACELOG 11 BP'!$F15:$EE15)+SUMIF('SPACELOG 12 BP'!$F$2:$EE$2,CB$4,'SPACELOG 12 BP'!$F15:$EE15)</f>
        <v>1850</v>
      </c>
      <c r="CC15" s="33">
        <f>SUMIF('reporting montigny'!$F$2:$EE$2,CC$4,'reporting montigny'!$F15:$EE15)+SUMIF('reporting boissy'!$F$2:$EE$2,CC$4,'reporting boissy'!$F15:$EE15)+SUMIF('reporting moussy'!$F$2:$EE$2,CC$4,'reporting moussy'!$F15:$EE15)+SUMIF('reporting trappes'!$F$2:$EE$2,CC$4,'reporting trappes'!$F15:$EE15)+SUMIF('SPACELOG 5 BP'!$F$2:$EE$2,CC$4,'SPACELOG 5 BP'!$F15:$EE15)+SUMIF('SPACELOG 6 BP'!$F$2:$EE$2,CC$4,'SPACELOG 6 BP'!$F15:$EE15)+SUMIF('SPACELOG 7 BP'!$F$2:$EE$2,CC$4,'SPACELOG 7 BP'!$F15:$EE15)+SUMIF('SPACELOG 8 BP'!$F$2:$EE$2,CC$4,'SPACELOG 8 BP'!$F15:$EE15)+SUMIF('SPACELOG 9 BP'!$F$2:$EE$2,CC$4,'SPACELOG 9 BP'!$F15:$EE15)+SUMIF('SPACELOG 10 BP'!$F$2:$EE$2,CC$4,'SPACELOG 10 BP'!$F15:$EE15)+SUMIF('SPACELOG 11 BP'!$F$2:$EE$2,CC$4,'SPACELOG 11 BP'!$F15:$EE15)+SUMIF('SPACELOG 12 BP'!$F$2:$EE$2,CC$4,'SPACELOG 12 BP'!$F15:$EE15)</f>
        <v>1850</v>
      </c>
      <c r="CD15" s="33">
        <f>SUMIF('reporting montigny'!$F$2:$EE$2,CD$4,'reporting montigny'!$F15:$EE15)+SUMIF('reporting boissy'!$F$2:$EE$2,CD$4,'reporting boissy'!$F15:$EE15)+SUMIF('reporting moussy'!$F$2:$EE$2,CD$4,'reporting moussy'!$F15:$EE15)+SUMIF('reporting trappes'!$F$2:$EE$2,CD$4,'reporting trappes'!$F15:$EE15)+SUMIF('SPACELOG 5 BP'!$F$2:$EE$2,CD$4,'SPACELOG 5 BP'!$F15:$EE15)+SUMIF('SPACELOG 6 BP'!$F$2:$EE$2,CD$4,'SPACELOG 6 BP'!$F15:$EE15)+SUMIF('SPACELOG 7 BP'!$F$2:$EE$2,CD$4,'SPACELOG 7 BP'!$F15:$EE15)+SUMIF('SPACELOG 8 BP'!$F$2:$EE$2,CD$4,'SPACELOG 8 BP'!$F15:$EE15)+SUMIF('SPACELOG 9 BP'!$F$2:$EE$2,CD$4,'SPACELOG 9 BP'!$F15:$EE15)+SUMIF('SPACELOG 10 BP'!$F$2:$EE$2,CD$4,'SPACELOG 10 BP'!$F15:$EE15)+SUMIF('SPACELOG 11 BP'!$F$2:$EE$2,CD$4,'SPACELOG 11 BP'!$F15:$EE15)+SUMIF('SPACELOG 12 BP'!$F$2:$EE$2,CD$4,'SPACELOG 12 BP'!$F15:$EE15)</f>
        <v>1850</v>
      </c>
      <c r="CE15" s="393">
        <f t="shared" si="119"/>
        <v>22200</v>
      </c>
      <c r="CF15" s="33">
        <f>SUMIF('reporting montigny'!$F$2:$EE$2,CF$4,'reporting montigny'!$F15:$EE15)+SUMIF('reporting boissy'!$F$2:$EE$2,CF$4,'reporting boissy'!$F15:$EE15)+SUMIF('reporting moussy'!$F$2:$EE$2,CF$4,'reporting moussy'!$F15:$EE15)+SUMIF('reporting trappes'!$F$2:$EE$2,CF$4,'reporting trappes'!$F15:$EE15)+SUMIF('SPACELOG 5 BP'!$F$2:$EE$2,CF$4,'SPACELOG 5 BP'!$F15:$EE15)+SUMIF('SPACELOG 6 BP'!$F$2:$EE$2,CF$4,'SPACELOG 6 BP'!$F15:$EE15)+SUMIF('SPACELOG 7 BP'!$F$2:$EE$2,CF$4,'SPACELOG 7 BP'!$F15:$EE15)+SUMIF('SPACELOG 8 BP'!$F$2:$EE$2,CF$4,'SPACELOG 8 BP'!$F15:$EE15)+SUMIF('SPACELOG 9 BP'!$F$2:$EE$2,CF$4,'SPACELOG 9 BP'!$F15:$EE15)+SUMIF('SPACELOG 10 BP'!$F$2:$EE$2,CF$4,'SPACELOG 10 BP'!$F15:$EE15)+SUMIF('SPACELOG 11 BP'!$F$2:$EE$2,CF$4,'SPACELOG 11 BP'!$F15:$EE15)+SUMIF('SPACELOG 12 BP'!$F$2:$EE$2,CF$4,'SPACELOG 12 BP'!$F15:$EE15)</f>
        <v>1850</v>
      </c>
      <c r="CG15" s="33">
        <f>SUMIF('reporting montigny'!$F$2:$EE$2,CG$4,'reporting montigny'!$F15:$EE15)+SUMIF('reporting boissy'!$F$2:$EE$2,CG$4,'reporting boissy'!$F15:$EE15)+SUMIF('reporting moussy'!$F$2:$EE$2,CG$4,'reporting moussy'!$F15:$EE15)+SUMIF('reporting trappes'!$F$2:$EE$2,CG$4,'reporting trappes'!$F15:$EE15)+SUMIF('SPACELOG 5 BP'!$F$2:$EE$2,CG$4,'SPACELOG 5 BP'!$F15:$EE15)+SUMIF('SPACELOG 6 BP'!$F$2:$EE$2,CG$4,'SPACELOG 6 BP'!$F15:$EE15)+SUMIF('SPACELOG 7 BP'!$F$2:$EE$2,CG$4,'SPACELOG 7 BP'!$F15:$EE15)+SUMIF('SPACELOG 8 BP'!$F$2:$EE$2,CG$4,'SPACELOG 8 BP'!$F15:$EE15)+SUMIF('SPACELOG 9 BP'!$F$2:$EE$2,CG$4,'SPACELOG 9 BP'!$F15:$EE15)+SUMIF('SPACELOG 10 BP'!$F$2:$EE$2,CG$4,'SPACELOG 10 BP'!$F15:$EE15)+SUMIF('SPACELOG 11 BP'!$F$2:$EE$2,CG$4,'SPACELOG 11 BP'!$F15:$EE15)+SUMIF('SPACELOG 12 BP'!$F$2:$EE$2,CG$4,'SPACELOG 12 BP'!$F15:$EE15)</f>
        <v>1850</v>
      </c>
      <c r="CH15" s="33">
        <f>SUMIF('reporting montigny'!$F$2:$EE$2,CH$4,'reporting montigny'!$F15:$EE15)+SUMIF('reporting boissy'!$F$2:$EE$2,CH$4,'reporting boissy'!$F15:$EE15)+SUMIF('reporting moussy'!$F$2:$EE$2,CH$4,'reporting moussy'!$F15:$EE15)+SUMIF('reporting trappes'!$F$2:$EE$2,CH$4,'reporting trappes'!$F15:$EE15)+SUMIF('SPACELOG 5 BP'!$F$2:$EE$2,CH$4,'SPACELOG 5 BP'!$F15:$EE15)+SUMIF('SPACELOG 6 BP'!$F$2:$EE$2,CH$4,'SPACELOG 6 BP'!$F15:$EE15)+SUMIF('SPACELOG 7 BP'!$F$2:$EE$2,CH$4,'SPACELOG 7 BP'!$F15:$EE15)+SUMIF('SPACELOG 8 BP'!$F$2:$EE$2,CH$4,'SPACELOG 8 BP'!$F15:$EE15)+SUMIF('SPACELOG 9 BP'!$F$2:$EE$2,CH$4,'SPACELOG 9 BP'!$F15:$EE15)+SUMIF('SPACELOG 10 BP'!$F$2:$EE$2,CH$4,'SPACELOG 10 BP'!$F15:$EE15)+SUMIF('SPACELOG 11 BP'!$F$2:$EE$2,CH$4,'SPACELOG 11 BP'!$F15:$EE15)+SUMIF('SPACELOG 12 BP'!$F$2:$EE$2,CH$4,'SPACELOG 12 BP'!$F15:$EE15)</f>
        <v>1850</v>
      </c>
      <c r="CI15" s="33">
        <f>SUMIF('reporting montigny'!$F$2:$EE$2,CI$4,'reporting montigny'!$F15:$EE15)+SUMIF('reporting boissy'!$F$2:$EE$2,CI$4,'reporting boissy'!$F15:$EE15)+SUMIF('reporting moussy'!$F$2:$EE$2,CI$4,'reporting moussy'!$F15:$EE15)+SUMIF('reporting trappes'!$F$2:$EE$2,CI$4,'reporting trappes'!$F15:$EE15)+SUMIF('SPACELOG 5 BP'!$F$2:$EE$2,CI$4,'SPACELOG 5 BP'!$F15:$EE15)+SUMIF('SPACELOG 6 BP'!$F$2:$EE$2,CI$4,'SPACELOG 6 BP'!$F15:$EE15)+SUMIF('SPACELOG 7 BP'!$F$2:$EE$2,CI$4,'SPACELOG 7 BP'!$F15:$EE15)+SUMIF('SPACELOG 8 BP'!$F$2:$EE$2,CI$4,'SPACELOG 8 BP'!$F15:$EE15)+SUMIF('SPACELOG 9 BP'!$F$2:$EE$2,CI$4,'SPACELOG 9 BP'!$F15:$EE15)+SUMIF('SPACELOG 10 BP'!$F$2:$EE$2,CI$4,'SPACELOG 10 BP'!$F15:$EE15)+SUMIF('SPACELOG 11 BP'!$F$2:$EE$2,CI$4,'SPACELOG 11 BP'!$F15:$EE15)+SUMIF('SPACELOG 12 BP'!$F$2:$EE$2,CI$4,'SPACELOG 12 BP'!$F15:$EE15)</f>
        <v>1850</v>
      </c>
      <c r="CJ15" s="33">
        <f>SUMIF('reporting montigny'!$F$2:$EE$2,CJ$4,'reporting montigny'!$F15:$EE15)+SUMIF('reporting boissy'!$F$2:$EE$2,CJ$4,'reporting boissy'!$F15:$EE15)+SUMIF('reporting moussy'!$F$2:$EE$2,CJ$4,'reporting moussy'!$F15:$EE15)+SUMIF('reporting trappes'!$F$2:$EE$2,CJ$4,'reporting trappes'!$F15:$EE15)+SUMIF('SPACELOG 5 BP'!$F$2:$EE$2,CJ$4,'SPACELOG 5 BP'!$F15:$EE15)+SUMIF('SPACELOG 6 BP'!$F$2:$EE$2,CJ$4,'SPACELOG 6 BP'!$F15:$EE15)+SUMIF('SPACELOG 7 BP'!$F$2:$EE$2,CJ$4,'SPACELOG 7 BP'!$F15:$EE15)+SUMIF('SPACELOG 8 BP'!$F$2:$EE$2,CJ$4,'SPACELOG 8 BP'!$F15:$EE15)+SUMIF('SPACELOG 9 BP'!$F$2:$EE$2,CJ$4,'SPACELOG 9 BP'!$F15:$EE15)+SUMIF('SPACELOG 10 BP'!$F$2:$EE$2,CJ$4,'SPACELOG 10 BP'!$F15:$EE15)+SUMIF('SPACELOG 11 BP'!$F$2:$EE$2,CJ$4,'SPACELOG 11 BP'!$F15:$EE15)+SUMIF('SPACELOG 12 BP'!$F$2:$EE$2,CJ$4,'SPACELOG 12 BP'!$F15:$EE15)</f>
        <v>1850</v>
      </c>
      <c r="CK15" s="33">
        <f>SUMIF('reporting montigny'!$F$2:$EE$2,CK$4,'reporting montigny'!$F15:$EE15)+SUMIF('reporting boissy'!$F$2:$EE$2,CK$4,'reporting boissy'!$F15:$EE15)+SUMIF('reporting moussy'!$F$2:$EE$2,CK$4,'reporting moussy'!$F15:$EE15)+SUMIF('reporting trappes'!$F$2:$EE$2,CK$4,'reporting trappes'!$F15:$EE15)+SUMIF('SPACELOG 5 BP'!$F$2:$EE$2,CK$4,'SPACELOG 5 BP'!$F15:$EE15)+SUMIF('SPACELOG 6 BP'!$F$2:$EE$2,CK$4,'SPACELOG 6 BP'!$F15:$EE15)+SUMIF('SPACELOG 7 BP'!$F$2:$EE$2,CK$4,'SPACELOG 7 BP'!$F15:$EE15)+SUMIF('SPACELOG 8 BP'!$F$2:$EE$2,CK$4,'SPACELOG 8 BP'!$F15:$EE15)+SUMIF('SPACELOG 9 BP'!$F$2:$EE$2,CK$4,'SPACELOG 9 BP'!$F15:$EE15)+SUMIF('SPACELOG 10 BP'!$F$2:$EE$2,CK$4,'SPACELOG 10 BP'!$F15:$EE15)+SUMIF('SPACELOG 11 BP'!$F$2:$EE$2,CK$4,'SPACELOG 11 BP'!$F15:$EE15)+SUMIF('SPACELOG 12 BP'!$F$2:$EE$2,CK$4,'SPACELOG 12 BP'!$F15:$EE15)</f>
        <v>1850</v>
      </c>
      <c r="CL15" s="33">
        <f>SUMIF('reporting montigny'!$F$2:$EE$2,CL$4,'reporting montigny'!$F15:$EE15)+SUMIF('reporting boissy'!$F$2:$EE$2,CL$4,'reporting boissy'!$F15:$EE15)+SUMIF('reporting moussy'!$F$2:$EE$2,CL$4,'reporting moussy'!$F15:$EE15)+SUMIF('reporting trappes'!$F$2:$EE$2,CL$4,'reporting trappes'!$F15:$EE15)+SUMIF('SPACELOG 5 BP'!$F$2:$EE$2,CL$4,'SPACELOG 5 BP'!$F15:$EE15)+SUMIF('SPACELOG 6 BP'!$F$2:$EE$2,CL$4,'SPACELOG 6 BP'!$F15:$EE15)+SUMIF('SPACELOG 7 BP'!$F$2:$EE$2,CL$4,'SPACELOG 7 BP'!$F15:$EE15)+SUMIF('SPACELOG 8 BP'!$F$2:$EE$2,CL$4,'SPACELOG 8 BP'!$F15:$EE15)+SUMIF('SPACELOG 9 BP'!$F$2:$EE$2,CL$4,'SPACELOG 9 BP'!$F15:$EE15)+SUMIF('SPACELOG 10 BP'!$F$2:$EE$2,CL$4,'SPACELOG 10 BP'!$F15:$EE15)+SUMIF('SPACELOG 11 BP'!$F$2:$EE$2,CL$4,'SPACELOG 11 BP'!$F15:$EE15)+SUMIF('SPACELOG 12 BP'!$F$2:$EE$2,CL$4,'SPACELOG 12 BP'!$F15:$EE15)</f>
        <v>1850</v>
      </c>
      <c r="CM15" s="33">
        <f>SUMIF('reporting montigny'!$F$2:$EE$2,CM$4,'reporting montigny'!$F15:$EE15)+SUMIF('reporting boissy'!$F$2:$EE$2,CM$4,'reporting boissy'!$F15:$EE15)+SUMIF('reporting moussy'!$F$2:$EE$2,CM$4,'reporting moussy'!$F15:$EE15)+SUMIF('reporting trappes'!$F$2:$EE$2,CM$4,'reporting trappes'!$F15:$EE15)+SUMIF('SPACELOG 5 BP'!$F$2:$EE$2,CM$4,'SPACELOG 5 BP'!$F15:$EE15)+SUMIF('SPACELOG 6 BP'!$F$2:$EE$2,CM$4,'SPACELOG 6 BP'!$F15:$EE15)+SUMIF('SPACELOG 7 BP'!$F$2:$EE$2,CM$4,'SPACELOG 7 BP'!$F15:$EE15)+SUMIF('SPACELOG 8 BP'!$F$2:$EE$2,CM$4,'SPACELOG 8 BP'!$F15:$EE15)+SUMIF('SPACELOG 9 BP'!$F$2:$EE$2,CM$4,'SPACELOG 9 BP'!$F15:$EE15)+SUMIF('SPACELOG 10 BP'!$F$2:$EE$2,CM$4,'SPACELOG 10 BP'!$F15:$EE15)+SUMIF('SPACELOG 11 BP'!$F$2:$EE$2,CM$4,'SPACELOG 11 BP'!$F15:$EE15)+SUMIF('SPACELOG 12 BP'!$F$2:$EE$2,CM$4,'SPACELOG 12 BP'!$F15:$EE15)</f>
        <v>1850</v>
      </c>
      <c r="CN15" s="33">
        <f>SUMIF('reporting montigny'!$F$2:$EE$2,CN$4,'reporting montigny'!$F15:$EE15)+SUMIF('reporting boissy'!$F$2:$EE$2,CN$4,'reporting boissy'!$F15:$EE15)+SUMIF('reporting moussy'!$F$2:$EE$2,CN$4,'reporting moussy'!$F15:$EE15)+SUMIF('reporting trappes'!$F$2:$EE$2,CN$4,'reporting trappes'!$F15:$EE15)+SUMIF('SPACELOG 5 BP'!$F$2:$EE$2,CN$4,'SPACELOG 5 BP'!$F15:$EE15)+SUMIF('SPACELOG 6 BP'!$F$2:$EE$2,CN$4,'SPACELOG 6 BP'!$F15:$EE15)+SUMIF('SPACELOG 7 BP'!$F$2:$EE$2,CN$4,'SPACELOG 7 BP'!$F15:$EE15)+SUMIF('SPACELOG 8 BP'!$F$2:$EE$2,CN$4,'SPACELOG 8 BP'!$F15:$EE15)+SUMIF('SPACELOG 9 BP'!$F$2:$EE$2,CN$4,'SPACELOG 9 BP'!$F15:$EE15)+SUMIF('SPACELOG 10 BP'!$F$2:$EE$2,CN$4,'SPACELOG 10 BP'!$F15:$EE15)+SUMIF('SPACELOG 11 BP'!$F$2:$EE$2,CN$4,'SPACELOG 11 BP'!$F15:$EE15)+SUMIF('SPACELOG 12 BP'!$F$2:$EE$2,CN$4,'SPACELOG 12 BP'!$F15:$EE15)</f>
        <v>1850</v>
      </c>
      <c r="CO15" s="33">
        <f>SUMIF('reporting montigny'!$F$2:$EE$2,CO$4,'reporting montigny'!$F15:$EE15)+SUMIF('reporting boissy'!$F$2:$EE$2,CO$4,'reporting boissy'!$F15:$EE15)+SUMIF('reporting moussy'!$F$2:$EE$2,CO$4,'reporting moussy'!$F15:$EE15)+SUMIF('reporting trappes'!$F$2:$EE$2,CO$4,'reporting trappes'!$F15:$EE15)+SUMIF('SPACELOG 5 BP'!$F$2:$EE$2,CO$4,'SPACELOG 5 BP'!$F15:$EE15)+SUMIF('SPACELOG 6 BP'!$F$2:$EE$2,CO$4,'SPACELOG 6 BP'!$F15:$EE15)+SUMIF('SPACELOG 7 BP'!$F$2:$EE$2,CO$4,'SPACELOG 7 BP'!$F15:$EE15)+SUMIF('SPACELOG 8 BP'!$F$2:$EE$2,CO$4,'SPACELOG 8 BP'!$F15:$EE15)+SUMIF('SPACELOG 9 BP'!$F$2:$EE$2,CO$4,'SPACELOG 9 BP'!$F15:$EE15)+SUMIF('SPACELOG 10 BP'!$F$2:$EE$2,CO$4,'SPACELOG 10 BP'!$F15:$EE15)+SUMIF('SPACELOG 11 BP'!$F$2:$EE$2,CO$4,'SPACELOG 11 BP'!$F15:$EE15)+SUMIF('SPACELOG 12 BP'!$F$2:$EE$2,CO$4,'SPACELOG 12 BP'!$F15:$EE15)</f>
        <v>1850</v>
      </c>
      <c r="CP15" s="33">
        <f>SUMIF('reporting montigny'!$F$2:$EE$2,CP$4,'reporting montigny'!$F15:$EE15)+SUMIF('reporting boissy'!$F$2:$EE$2,CP$4,'reporting boissy'!$F15:$EE15)+SUMIF('reporting moussy'!$F$2:$EE$2,CP$4,'reporting moussy'!$F15:$EE15)+SUMIF('reporting trappes'!$F$2:$EE$2,CP$4,'reporting trappes'!$F15:$EE15)+SUMIF('SPACELOG 5 BP'!$F$2:$EE$2,CP$4,'SPACELOG 5 BP'!$F15:$EE15)+SUMIF('SPACELOG 6 BP'!$F$2:$EE$2,CP$4,'SPACELOG 6 BP'!$F15:$EE15)+SUMIF('SPACELOG 7 BP'!$F$2:$EE$2,CP$4,'SPACELOG 7 BP'!$F15:$EE15)+SUMIF('SPACELOG 8 BP'!$F$2:$EE$2,CP$4,'SPACELOG 8 BP'!$F15:$EE15)+SUMIF('SPACELOG 9 BP'!$F$2:$EE$2,CP$4,'SPACELOG 9 BP'!$F15:$EE15)+SUMIF('SPACELOG 10 BP'!$F$2:$EE$2,CP$4,'SPACELOG 10 BP'!$F15:$EE15)+SUMIF('SPACELOG 11 BP'!$F$2:$EE$2,CP$4,'SPACELOG 11 BP'!$F15:$EE15)+SUMIF('SPACELOG 12 BP'!$F$2:$EE$2,CP$4,'SPACELOG 12 BP'!$F15:$EE15)</f>
        <v>1850</v>
      </c>
      <c r="CQ15" s="33">
        <f>SUMIF('reporting montigny'!$F$2:$EE$2,CQ$4,'reporting montigny'!$F15:$EE15)+SUMIF('reporting boissy'!$F$2:$EE$2,CQ$4,'reporting boissy'!$F15:$EE15)+SUMIF('reporting moussy'!$F$2:$EE$2,CQ$4,'reporting moussy'!$F15:$EE15)+SUMIF('reporting trappes'!$F$2:$EE$2,CQ$4,'reporting trappes'!$F15:$EE15)+SUMIF('SPACELOG 5 BP'!$F$2:$EE$2,CQ$4,'SPACELOG 5 BP'!$F15:$EE15)+SUMIF('SPACELOG 6 BP'!$F$2:$EE$2,CQ$4,'SPACELOG 6 BP'!$F15:$EE15)+SUMIF('SPACELOG 7 BP'!$F$2:$EE$2,CQ$4,'SPACELOG 7 BP'!$F15:$EE15)+SUMIF('SPACELOG 8 BP'!$F$2:$EE$2,CQ$4,'SPACELOG 8 BP'!$F15:$EE15)+SUMIF('SPACELOG 9 BP'!$F$2:$EE$2,CQ$4,'SPACELOG 9 BP'!$F15:$EE15)+SUMIF('SPACELOG 10 BP'!$F$2:$EE$2,CQ$4,'SPACELOG 10 BP'!$F15:$EE15)+SUMIF('SPACELOG 11 BP'!$F$2:$EE$2,CQ$4,'SPACELOG 11 BP'!$F15:$EE15)+SUMIF('SPACELOG 12 BP'!$F$2:$EE$2,CQ$4,'SPACELOG 12 BP'!$F15:$EE15)</f>
        <v>1850</v>
      </c>
      <c r="CR15" s="393">
        <f t="shared" si="120"/>
        <v>22200</v>
      </c>
      <c r="CS15" s="33">
        <f>SUMIF('reporting montigny'!$F$2:$EE$2,CS$4,'reporting montigny'!$F15:$EE15)+SUMIF('reporting boissy'!$F$2:$EE$2,CS$4,'reporting boissy'!$F15:$EE15)+SUMIF('reporting moussy'!$F$2:$EE$2,CS$4,'reporting moussy'!$F15:$EE15)+SUMIF('reporting trappes'!$F$2:$EE$2,CS$4,'reporting trappes'!$F15:$EE15)+SUMIF('SPACELOG 5 BP'!$F$2:$EE$2,CS$4,'SPACELOG 5 BP'!$F15:$EE15)+SUMIF('SPACELOG 6 BP'!$F$2:$EE$2,CS$4,'SPACELOG 6 BP'!$F15:$EE15)+SUMIF('SPACELOG 7 BP'!$F$2:$EE$2,CS$4,'SPACELOG 7 BP'!$F15:$EE15)+SUMIF('SPACELOG 8 BP'!$F$2:$EE$2,CS$4,'SPACELOG 8 BP'!$F15:$EE15)+SUMIF('SPACELOG 9 BP'!$F$2:$EE$2,CS$4,'SPACELOG 9 BP'!$F15:$EE15)+SUMIF('SPACELOG 10 BP'!$F$2:$EE$2,CS$4,'SPACELOG 10 BP'!$F15:$EE15)+SUMIF('SPACELOG 11 BP'!$F$2:$EE$2,CS$4,'SPACELOG 11 BP'!$F15:$EE15)+SUMIF('SPACELOG 12 BP'!$F$2:$EE$2,CS$4,'SPACELOG 12 BP'!$F15:$EE15)</f>
        <v>1850</v>
      </c>
      <c r="CT15" s="33">
        <f>SUMIF('reporting montigny'!$F$2:$EE$2,CT$4,'reporting montigny'!$F15:$EE15)+SUMIF('reporting boissy'!$F$2:$EE$2,CT$4,'reporting boissy'!$F15:$EE15)+SUMIF('reporting moussy'!$F$2:$EE$2,CT$4,'reporting moussy'!$F15:$EE15)+SUMIF('reporting trappes'!$F$2:$EE$2,CT$4,'reporting trappes'!$F15:$EE15)+SUMIF('SPACELOG 5 BP'!$F$2:$EE$2,CT$4,'SPACELOG 5 BP'!$F15:$EE15)+SUMIF('SPACELOG 6 BP'!$F$2:$EE$2,CT$4,'SPACELOG 6 BP'!$F15:$EE15)+SUMIF('SPACELOG 7 BP'!$F$2:$EE$2,CT$4,'SPACELOG 7 BP'!$F15:$EE15)+SUMIF('SPACELOG 8 BP'!$F$2:$EE$2,CT$4,'SPACELOG 8 BP'!$F15:$EE15)+SUMIF('SPACELOG 9 BP'!$F$2:$EE$2,CT$4,'SPACELOG 9 BP'!$F15:$EE15)+SUMIF('SPACELOG 10 BP'!$F$2:$EE$2,CT$4,'SPACELOG 10 BP'!$F15:$EE15)+SUMIF('SPACELOG 11 BP'!$F$2:$EE$2,CT$4,'SPACELOG 11 BP'!$F15:$EE15)+SUMIF('SPACELOG 12 BP'!$F$2:$EE$2,CT$4,'SPACELOG 12 BP'!$F15:$EE15)</f>
        <v>1850</v>
      </c>
      <c r="CU15" s="33">
        <f>SUMIF('reporting montigny'!$F$2:$EE$2,CU$4,'reporting montigny'!$F15:$EE15)+SUMIF('reporting boissy'!$F$2:$EE$2,CU$4,'reporting boissy'!$F15:$EE15)+SUMIF('reporting moussy'!$F$2:$EE$2,CU$4,'reporting moussy'!$F15:$EE15)+SUMIF('reporting trappes'!$F$2:$EE$2,CU$4,'reporting trappes'!$F15:$EE15)+SUMIF('SPACELOG 5 BP'!$F$2:$EE$2,CU$4,'SPACELOG 5 BP'!$F15:$EE15)+SUMIF('SPACELOG 6 BP'!$F$2:$EE$2,CU$4,'SPACELOG 6 BP'!$F15:$EE15)+SUMIF('SPACELOG 7 BP'!$F$2:$EE$2,CU$4,'SPACELOG 7 BP'!$F15:$EE15)+SUMIF('SPACELOG 8 BP'!$F$2:$EE$2,CU$4,'SPACELOG 8 BP'!$F15:$EE15)+SUMIF('SPACELOG 9 BP'!$F$2:$EE$2,CU$4,'SPACELOG 9 BP'!$F15:$EE15)+SUMIF('SPACELOG 10 BP'!$F$2:$EE$2,CU$4,'SPACELOG 10 BP'!$F15:$EE15)+SUMIF('SPACELOG 11 BP'!$F$2:$EE$2,CU$4,'SPACELOG 11 BP'!$F15:$EE15)+SUMIF('SPACELOG 12 BP'!$F$2:$EE$2,CU$4,'SPACELOG 12 BP'!$F15:$EE15)</f>
        <v>1850</v>
      </c>
      <c r="CV15" s="33">
        <f>SUMIF('reporting montigny'!$F$2:$EE$2,CV$4,'reporting montigny'!$F15:$EE15)+SUMIF('reporting boissy'!$F$2:$EE$2,CV$4,'reporting boissy'!$F15:$EE15)+SUMIF('reporting moussy'!$F$2:$EE$2,CV$4,'reporting moussy'!$F15:$EE15)+SUMIF('reporting trappes'!$F$2:$EE$2,CV$4,'reporting trappes'!$F15:$EE15)+SUMIF('SPACELOG 5 BP'!$F$2:$EE$2,CV$4,'SPACELOG 5 BP'!$F15:$EE15)+SUMIF('SPACELOG 6 BP'!$F$2:$EE$2,CV$4,'SPACELOG 6 BP'!$F15:$EE15)+SUMIF('SPACELOG 7 BP'!$F$2:$EE$2,CV$4,'SPACELOG 7 BP'!$F15:$EE15)+SUMIF('SPACELOG 8 BP'!$F$2:$EE$2,CV$4,'SPACELOG 8 BP'!$F15:$EE15)+SUMIF('SPACELOG 9 BP'!$F$2:$EE$2,CV$4,'SPACELOG 9 BP'!$F15:$EE15)+SUMIF('SPACELOG 10 BP'!$F$2:$EE$2,CV$4,'SPACELOG 10 BP'!$F15:$EE15)+SUMIF('SPACELOG 11 BP'!$F$2:$EE$2,CV$4,'SPACELOG 11 BP'!$F15:$EE15)+SUMIF('SPACELOG 12 BP'!$F$2:$EE$2,CV$4,'SPACELOG 12 BP'!$F15:$EE15)</f>
        <v>1850</v>
      </c>
      <c r="CW15" s="33">
        <f>SUMIF('reporting montigny'!$F$2:$EE$2,CW$4,'reporting montigny'!$F15:$EE15)+SUMIF('reporting boissy'!$F$2:$EE$2,CW$4,'reporting boissy'!$F15:$EE15)+SUMIF('reporting moussy'!$F$2:$EE$2,CW$4,'reporting moussy'!$F15:$EE15)+SUMIF('reporting trappes'!$F$2:$EE$2,CW$4,'reporting trappes'!$F15:$EE15)+SUMIF('SPACELOG 5 BP'!$F$2:$EE$2,CW$4,'SPACELOG 5 BP'!$F15:$EE15)+SUMIF('SPACELOG 6 BP'!$F$2:$EE$2,CW$4,'SPACELOG 6 BP'!$F15:$EE15)+SUMIF('SPACELOG 7 BP'!$F$2:$EE$2,CW$4,'SPACELOG 7 BP'!$F15:$EE15)+SUMIF('SPACELOG 8 BP'!$F$2:$EE$2,CW$4,'SPACELOG 8 BP'!$F15:$EE15)+SUMIF('SPACELOG 9 BP'!$F$2:$EE$2,CW$4,'SPACELOG 9 BP'!$F15:$EE15)+SUMIF('SPACELOG 10 BP'!$F$2:$EE$2,CW$4,'SPACELOG 10 BP'!$F15:$EE15)+SUMIF('SPACELOG 11 BP'!$F$2:$EE$2,CW$4,'SPACELOG 11 BP'!$F15:$EE15)+SUMIF('SPACELOG 12 BP'!$F$2:$EE$2,CW$4,'SPACELOG 12 BP'!$F15:$EE15)</f>
        <v>1850</v>
      </c>
      <c r="CX15" s="33">
        <f>SUMIF('reporting montigny'!$F$2:$EE$2,CX$4,'reporting montigny'!$F15:$EE15)+SUMIF('reporting boissy'!$F$2:$EE$2,CX$4,'reporting boissy'!$F15:$EE15)+SUMIF('reporting moussy'!$F$2:$EE$2,CX$4,'reporting moussy'!$F15:$EE15)+SUMIF('reporting trappes'!$F$2:$EE$2,CX$4,'reporting trappes'!$F15:$EE15)+SUMIF('SPACELOG 5 BP'!$F$2:$EE$2,CX$4,'SPACELOG 5 BP'!$F15:$EE15)+SUMIF('SPACELOG 6 BP'!$F$2:$EE$2,CX$4,'SPACELOG 6 BP'!$F15:$EE15)+SUMIF('SPACELOG 7 BP'!$F$2:$EE$2,CX$4,'SPACELOG 7 BP'!$F15:$EE15)+SUMIF('SPACELOG 8 BP'!$F$2:$EE$2,CX$4,'SPACELOG 8 BP'!$F15:$EE15)+SUMIF('SPACELOG 9 BP'!$F$2:$EE$2,CX$4,'SPACELOG 9 BP'!$F15:$EE15)+SUMIF('SPACELOG 10 BP'!$F$2:$EE$2,CX$4,'SPACELOG 10 BP'!$F15:$EE15)+SUMIF('SPACELOG 11 BP'!$F$2:$EE$2,CX$4,'SPACELOG 11 BP'!$F15:$EE15)+SUMIF('SPACELOG 12 BP'!$F$2:$EE$2,CX$4,'SPACELOG 12 BP'!$F15:$EE15)</f>
        <v>1850</v>
      </c>
      <c r="CY15" s="33">
        <f>SUMIF('reporting montigny'!$F$2:$EE$2,CY$4,'reporting montigny'!$F15:$EE15)+SUMIF('reporting boissy'!$F$2:$EE$2,CY$4,'reporting boissy'!$F15:$EE15)+SUMIF('reporting moussy'!$F$2:$EE$2,CY$4,'reporting moussy'!$F15:$EE15)+SUMIF('reporting trappes'!$F$2:$EE$2,CY$4,'reporting trappes'!$F15:$EE15)+SUMIF('SPACELOG 5 BP'!$F$2:$EE$2,CY$4,'SPACELOG 5 BP'!$F15:$EE15)+SUMIF('SPACELOG 6 BP'!$F$2:$EE$2,CY$4,'SPACELOG 6 BP'!$F15:$EE15)+SUMIF('SPACELOG 7 BP'!$F$2:$EE$2,CY$4,'SPACELOG 7 BP'!$F15:$EE15)+SUMIF('SPACELOG 8 BP'!$F$2:$EE$2,CY$4,'SPACELOG 8 BP'!$F15:$EE15)+SUMIF('SPACELOG 9 BP'!$F$2:$EE$2,CY$4,'SPACELOG 9 BP'!$F15:$EE15)+SUMIF('SPACELOG 10 BP'!$F$2:$EE$2,CY$4,'SPACELOG 10 BP'!$F15:$EE15)+SUMIF('SPACELOG 11 BP'!$F$2:$EE$2,CY$4,'SPACELOG 11 BP'!$F15:$EE15)+SUMIF('SPACELOG 12 BP'!$F$2:$EE$2,CY$4,'SPACELOG 12 BP'!$F15:$EE15)</f>
        <v>1850</v>
      </c>
      <c r="CZ15" s="33">
        <f>SUMIF('reporting montigny'!$F$2:$EE$2,CZ$4,'reporting montigny'!$F15:$EE15)+SUMIF('reporting boissy'!$F$2:$EE$2,CZ$4,'reporting boissy'!$F15:$EE15)+SUMIF('reporting moussy'!$F$2:$EE$2,CZ$4,'reporting moussy'!$F15:$EE15)+SUMIF('reporting trappes'!$F$2:$EE$2,CZ$4,'reporting trappes'!$F15:$EE15)+SUMIF('SPACELOG 5 BP'!$F$2:$EE$2,CZ$4,'SPACELOG 5 BP'!$F15:$EE15)+SUMIF('SPACELOG 6 BP'!$F$2:$EE$2,CZ$4,'SPACELOG 6 BP'!$F15:$EE15)+SUMIF('SPACELOG 7 BP'!$F$2:$EE$2,CZ$4,'SPACELOG 7 BP'!$F15:$EE15)+SUMIF('SPACELOG 8 BP'!$F$2:$EE$2,CZ$4,'SPACELOG 8 BP'!$F15:$EE15)+SUMIF('SPACELOG 9 BP'!$F$2:$EE$2,CZ$4,'SPACELOG 9 BP'!$F15:$EE15)+SUMIF('SPACELOG 10 BP'!$F$2:$EE$2,CZ$4,'SPACELOG 10 BP'!$F15:$EE15)+SUMIF('SPACELOG 11 BP'!$F$2:$EE$2,CZ$4,'SPACELOG 11 BP'!$F15:$EE15)+SUMIF('SPACELOG 12 BP'!$F$2:$EE$2,CZ$4,'SPACELOG 12 BP'!$F15:$EE15)</f>
        <v>1850</v>
      </c>
      <c r="DA15" s="33">
        <f>SUMIF('reporting montigny'!$F$2:$EE$2,DA$4,'reporting montigny'!$F15:$EE15)+SUMIF('reporting boissy'!$F$2:$EE$2,DA$4,'reporting boissy'!$F15:$EE15)+SUMIF('reporting moussy'!$F$2:$EE$2,DA$4,'reporting moussy'!$F15:$EE15)+SUMIF('reporting trappes'!$F$2:$EE$2,DA$4,'reporting trappes'!$F15:$EE15)+SUMIF('SPACELOG 5 BP'!$F$2:$EE$2,DA$4,'SPACELOG 5 BP'!$F15:$EE15)+SUMIF('SPACELOG 6 BP'!$F$2:$EE$2,DA$4,'SPACELOG 6 BP'!$F15:$EE15)+SUMIF('SPACELOG 7 BP'!$F$2:$EE$2,DA$4,'SPACELOG 7 BP'!$F15:$EE15)+SUMIF('SPACELOG 8 BP'!$F$2:$EE$2,DA$4,'SPACELOG 8 BP'!$F15:$EE15)+SUMIF('SPACELOG 9 BP'!$F$2:$EE$2,DA$4,'SPACELOG 9 BP'!$F15:$EE15)+SUMIF('SPACELOG 10 BP'!$F$2:$EE$2,DA$4,'SPACELOG 10 BP'!$F15:$EE15)+SUMIF('SPACELOG 11 BP'!$F$2:$EE$2,DA$4,'SPACELOG 11 BP'!$F15:$EE15)+SUMIF('SPACELOG 12 BP'!$F$2:$EE$2,DA$4,'SPACELOG 12 BP'!$F15:$EE15)</f>
        <v>1850</v>
      </c>
      <c r="DB15" s="33">
        <f>SUMIF('reporting montigny'!$F$2:$EE$2,DB$4,'reporting montigny'!$F15:$EE15)+SUMIF('reporting boissy'!$F$2:$EE$2,DB$4,'reporting boissy'!$F15:$EE15)+SUMIF('reporting moussy'!$F$2:$EE$2,DB$4,'reporting moussy'!$F15:$EE15)+SUMIF('reporting trappes'!$F$2:$EE$2,DB$4,'reporting trappes'!$F15:$EE15)+SUMIF('SPACELOG 5 BP'!$F$2:$EE$2,DB$4,'SPACELOG 5 BP'!$F15:$EE15)+SUMIF('SPACELOG 6 BP'!$F$2:$EE$2,DB$4,'SPACELOG 6 BP'!$F15:$EE15)+SUMIF('SPACELOG 7 BP'!$F$2:$EE$2,DB$4,'SPACELOG 7 BP'!$F15:$EE15)+SUMIF('SPACELOG 8 BP'!$F$2:$EE$2,DB$4,'SPACELOG 8 BP'!$F15:$EE15)+SUMIF('SPACELOG 9 BP'!$F$2:$EE$2,DB$4,'SPACELOG 9 BP'!$F15:$EE15)+SUMIF('SPACELOG 10 BP'!$F$2:$EE$2,DB$4,'SPACELOG 10 BP'!$F15:$EE15)+SUMIF('SPACELOG 11 BP'!$F$2:$EE$2,DB$4,'SPACELOG 11 BP'!$F15:$EE15)+SUMIF('SPACELOG 12 BP'!$F$2:$EE$2,DB$4,'SPACELOG 12 BP'!$F15:$EE15)</f>
        <v>1850</v>
      </c>
      <c r="DC15" s="33">
        <f>SUMIF('reporting montigny'!$F$2:$EE$2,DC$4,'reporting montigny'!$F15:$EE15)+SUMIF('reporting boissy'!$F$2:$EE$2,DC$4,'reporting boissy'!$F15:$EE15)+SUMIF('reporting moussy'!$F$2:$EE$2,DC$4,'reporting moussy'!$F15:$EE15)+SUMIF('reporting trappes'!$F$2:$EE$2,DC$4,'reporting trappes'!$F15:$EE15)+SUMIF('SPACELOG 5 BP'!$F$2:$EE$2,DC$4,'SPACELOG 5 BP'!$F15:$EE15)+SUMIF('SPACELOG 6 BP'!$F$2:$EE$2,DC$4,'SPACELOG 6 BP'!$F15:$EE15)+SUMIF('SPACELOG 7 BP'!$F$2:$EE$2,DC$4,'SPACELOG 7 BP'!$F15:$EE15)+SUMIF('SPACELOG 8 BP'!$F$2:$EE$2,DC$4,'SPACELOG 8 BP'!$F15:$EE15)+SUMIF('SPACELOG 9 BP'!$F$2:$EE$2,DC$4,'SPACELOG 9 BP'!$F15:$EE15)+SUMIF('SPACELOG 10 BP'!$F$2:$EE$2,DC$4,'SPACELOG 10 BP'!$F15:$EE15)+SUMIF('SPACELOG 11 BP'!$F$2:$EE$2,DC$4,'SPACELOG 11 BP'!$F15:$EE15)+SUMIF('SPACELOG 12 BP'!$F$2:$EE$2,DC$4,'SPACELOG 12 BP'!$F15:$EE15)</f>
        <v>1850</v>
      </c>
      <c r="DD15" s="33">
        <f>SUMIF('reporting montigny'!$F$2:$EE$2,DD$4,'reporting montigny'!$F15:$EE15)+SUMIF('reporting boissy'!$F$2:$EE$2,DD$4,'reporting boissy'!$F15:$EE15)+SUMIF('reporting moussy'!$F$2:$EE$2,DD$4,'reporting moussy'!$F15:$EE15)+SUMIF('reporting trappes'!$F$2:$EE$2,DD$4,'reporting trappes'!$F15:$EE15)+SUMIF('SPACELOG 5 BP'!$F$2:$EE$2,DD$4,'SPACELOG 5 BP'!$F15:$EE15)+SUMIF('SPACELOG 6 BP'!$F$2:$EE$2,DD$4,'SPACELOG 6 BP'!$F15:$EE15)+SUMIF('SPACELOG 7 BP'!$F$2:$EE$2,DD$4,'SPACELOG 7 BP'!$F15:$EE15)+SUMIF('SPACELOG 8 BP'!$F$2:$EE$2,DD$4,'SPACELOG 8 BP'!$F15:$EE15)+SUMIF('SPACELOG 9 BP'!$F$2:$EE$2,DD$4,'SPACELOG 9 BP'!$F15:$EE15)+SUMIF('SPACELOG 10 BP'!$F$2:$EE$2,DD$4,'SPACELOG 10 BP'!$F15:$EE15)+SUMIF('SPACELOG 11 BP'!$F$2:$EE$2,DD$4,'SPACELOG 11 BP'!$F15:$EE15)+SUMIF('SPACELOG 12 BP'!$F$2:$EE$2,DD$4,'SPACELOG 12 BP'!$F15:$EE15)</f>
        <v>1850</v>
      </c>
      <c r="DE15" s="393">
        <f t="shared" si="121"/>
        <v>22200</v>
      </c>
      <c r="DF15" s="33">
        <f>SUMIF('reporting montigny'!$F$2:$EE$2,DF$4,'reporting montigny'!$F15:$EE15)+SUMIF('reporting boissy'!$F$2:$EE$2,DF$4,'reporting boissy'!$F15:$EE15)+SUMIF('reporting moussy'!$F$2:$EE$2,DF$4,'reporting moussy'!$F15:$EE15)+SUMIF('reporting trappes'!$F$2:$EE$2,DF$4,'reporting trappes'!$F15:$EE15)+SUMIF('SPACELOG 5 BP'!$F$2:$EE$2,DF$4,'SPACELOG 5 BP'!$F15:$EE15)+SUMIF('SPACELOG 6 BP'!$F$2:$EE$2,DF$4,'SPACELOG 6 BP'!$F15:$EE15)+SUMIF('SPACELOG 7 BP'!$F$2:$EE$2,DF$4,'SPACELOG 7 BP'!$F15:$EE15)+SUMIF('SPACELOG 8 BP'!$F$2:$EE$2,DF$4,'SPACELOG 8 BP'!$F15:$EE15)+SUMIF('SPACELOG 9 BP'!$F$2:$EE$2,DF$4,'SPACELOG 9 BP'!$F15:$EE15)+SUMIF('SPACELOG 10 BP'!$F$2:$EE$2,DF$4,'SPACELOG 10 BP'!$F15:$EE15)+SUMIF('SPACELOG 11 BP'!$F$2:$EE$2,DF$4,'SPACELOG 11 BP'!$F15:$EE15)+SUMIF('SPACELOG 12 BP'!$F$2:$EE$2,DF$4,'SPACELOG 12 BP'!$F15:$EE15)</f>
        <v>1850</v>
      </c>
      <c r="DG15" s="33">
        <f>SUMIF('reporting montigny'!$F$2:$EE$2,DG$4,'reporting montigny'!$F15:$EE15)+SUMIF('reporting boissy'!$F$2:$EE$2,DG$4,'reporting boissy'!$F15:$EE15)+SUMIF('reporting moussy'!$F$2:$EE$2,DG$4,'reporting moussy'!$F15:$EE15)+SUMIF('reporting trappes'!$F$2:$EE$2,DG$4,'reporting trappes'!$F15:$EE15)+SUMIF('SPACELOG 5 BP'!$F$2:$EE$2,DG$4,'SPACELOG 5 BP'!$F15:$EE15)+SUMIF('SPACELOG 6 BP'!$F$2:$EE$2,DG$4,'SPACELOG 6 BP'!$F15:$EE15)+SUMIF('SPACELOG 7 BP'!$F$2:$EE$2,DG$4,'SPACELOG 7 BP'!$F15:$EE15)+SUMIF('SPACELOG 8 BP'!$F$2:$EE$2,DG$4,'SPACELOG 8 BP'!$F15:$EE15)+SUMIF('SPACELOG 9 BP'!$F$2:$EE$2,DG$4,'SPACELOG 9 BP'!$F15:$EE15)+SUMIF('SPACELOG 10 BP'!$F$2:$EE$2,DG$4,'SPACELOG 10 BP'!$F15:$EE15)+SUMIF('SPACELOG 11 BP'!$F$2:$EE$2,DG$4,'SPACELOG 11 BP'!$F15:$EE15)+SUMIF('SPACELOG 12 BP'!$F$2:$EE$2,DG$4,'SPACELOG 12 BP'!$F15:$EE15)</f>
        <v>1850</v>
      </c>
      <c r="DH15" s="33">
        <f>SUMIF('reporting montigny'!$F$2:$EE$2,DH$4,'reporting montigny'!$F15:$EE15)+SUMIF('reporting boissy'!$F$2:$EE$2,DH$4,'reporting boissy'!$F15:$EE15)+SUMIF('reporting moussy'!$F$2:$EE$2,DH$4,'reporting moussy'!$F15:$EE15)+SUMIF('reporting trappes'!$F$2:$EE$2,DH$4,'reporting trappes'!$F15:$EE15)+SUMIF('SPACELOG 5 BP'!$F$2:$EE$2,DH$4,'SPACELOG 5 BP'!$F15:$EE15)+SUMIF('SPACELOG 6 BP'!$F$2:$EE$2,DH$4,'SPACELOG 6 BP'!$F15:$EE15)+SUMIF('SPACELOG 7 BP'!$F$2:$EE$2,DH$4,'SPACELOG 7 BP'!$F15:$EE15)+SUMIF('SPACELOG 8 BP'!$F$2:$EE$2,DH$4,'SPACELOG 8 BP'!$F15:$EE15)+SUMIF('SPACELOG 9 BP'!$F$2:$EE$2,DH$4,'SPACELOG 9 BP'!$F15:$EE15)+SUMIF('SPACELOG 10 BP'!$F$2:$EE$2,DH$4,'SPACELOG 10 BP'!$F15:$EE15)+SUMIF('SPACELOG 11 BP'!$F$2:$EE$2,DH$4,'SPACELOG 11 BP'!$F15:$EE15)+SUMIF('SPACELOG 12 BP'!$F$2:$EE$2,DH$4,'SPACELOG 12 BP'!$F15:$EE15)</f>
        <v>1850</v>
      </c>
      <c r="DI15" s="33">
        <f>SUMIF('reporting montigny'!$F$2:$EE$2,DI$4,'reporting montigny'!$F15:$EE15)+SUMIF('reporting boissy'!$F$2:$EE$2,DI$4,'reporting boissy'!$F15:$EE15)+SUMIF('reporting moussy'!$F$2:$EE$2,DI$4,'reporting moussy'!$F15:$EE15)+SUMIF('reporting trappes'!$F$2:$EE$2,DI$4,'reporting trappes'!$F15:$EE15)+SUMIF('SPACELOG 5 BP'!$F$2:$EE$2,DI$4,'SPACELOG 5 BP'!$F15:$EE15)+SUMIF('SPACELOG 6 BP'!$F$2:$EE$2,DI$4,'SPACELOG 6 BP'!$F15:$EE15)+SUMIF('SPACELOG 7 BP'!$F$2:$EE$2,DI$4,'SPACELOG 7 BP'!$F15:$EE15)+SUMIF('SPACELOG 8 BP'!$F$2:$EE$2,DI$4,'SPACELOG 8 BP'!$F15:$EE15)+SUMIF('SPACELOG 9 BP'!$F$2:$EE$2,DI$4,'SPACELOG 9 BP'!$F15:$EE15)+SUMIF('SPACELOG 10 BP'!$F$2:$EE$2,DI$4,'SPACELOG 10 BP'!$F15:$EE15)+SUMIF('SPACELOG 11 BP'!$F$2:$EE$2,DI$4,'SPACELOG 11 BP'!$F15:$EE15)+SUMIF('SPACELOG 12 BP'!$F$2:$EE$2,DI$4,'SPACELOG 12 BP'!$F15:$EE15)</f>
        <v>1850</v>
      </c>
      <c r="DJ15" s="33">
        <f>SUMIF('reporting montigny'!$F$2:$EE$2,DJ$4,'reporting montigny'!$F15:$EE15)+SUMIF('reporting boissy'!$F$2:$EE$2,DJ$4,'reporting boissy'!$F15:$EE15)+SUMIF('reporting moussy'!$F$2:$EE$2,DJ$4,'reporting moussy'!$F15:$EE15)+SUMIF('reporting trappes'!$F$2:$EE$2,DJ$4,'reporting trappes'!$F15:$EE15)+SUMIF('SPACELOG 5 BP'!$F$2:$EE$2,DJ$4,'SPACELOG 5 BP'!$F15:$EE15)+SUMIF('SPACELOG 6 BP'!$F$2:$EE$2,DJ$4,'SPACELOG 6 BP'!$F15:$EE15)+SUMIF('SPACELOG 7 BP'!$F$2:$EE$2,DJ$4,'SPACELOG 7 BP'!$F15:$EE15)+SUMIF('SPACELOG 8 BP'!$F$2:$EE$2,DJ$4,'SPACELOG 8 BP'!$F15:$EE15)+SUMIF('SPACELOG 9 BP'!$F$2:$EE$2,DJ$4,'SPACELOG 9 BP'!$F15:$EE15)+SUMIF('SPACELOG 10 BP'!$F$2:$EE$2,DJ$4,'SPACELOG 10 BP'!$F15:$EE15)+SUMIF('SPACELOG 11 BP'!$F$2:$EE$2,DJ$4,'SPACELOG 11 BP'!$F15:$EE15)+SUMIF('SPACELOG 12 BP'!$F$2:$EE$2,DJ$4,'SPACELOG 12 BP'!$F15:$EE15)</f>
        <v>1850</v>
      </c>
      <c r="DK15" s="33">
        <f>SUMIF('reporting montigny'!$F$2:$EE$2,DK$4,'reporting montigny'!$F15:$EE15)+SUMIF('reporting boissy'!$F$2:$EE$2,DK$4,'reporting boissy'!$F15:$EE15)+SUMIF('reporting moussy'!$F$2:$EE$2,DK$4,'reporting moussy'!$F15:$EE15)+SUMIF('reporting trappes'!$F$2:$EE$2,DK$4,'reporting trappes'!$F15:$EE15)+SUMIF('SPACELOG 5 BP'!$F$2:$EE$2,DK$4,'SPACELOG 5 BP'!$F15:$EE15)+SUMIF('SPACELOG 6 BP'!$F$2:$EE$2,DK$4,'SPACELOG 6 BP'!$F15:$EE15)+SUMIF('SPACELOG 7 BP'!$F$2:$EE$2,DK$4,'SPACELOG 7 BP'!$F15:$EE15)+SUMIF('SPACELOG 8 BP'!$F$2:$EE$2,DK$4,'SPACELOG 8 BP'!$F15:$EE15)+SUMIF('SPACELOG 9 BP'!$F$2:$EE$2,DK$4,'SPACELOG 9 BP'!$F15:$EE15)+SUMIF('SPACELOG 10 BP'!$F$2:$EE$2,DK$4,'SPACELOG 10 BP'!$F15:$EE15)+SUMIF('SPACELOG 11 BP'!$F$2:$EE$2,DK$4,'SPACELOG 11 BP'!$F15:$EE15)+SUMIF('SPACELOG 12 BP'!$F$2:$EE$2,DK$4,'SPACELOG 12 BP'!$F15:$EE15)</f>
        <v>1850</v>
      </c>
      <c r="DL15" s="33">
        <f>SUMIF('reporting montigny'!$F$2:$EE$2,DL$4,'reporting montigny'!$F15:$EE15)+SUMIF('reporting boissy'!$F$2:$EE$2,DL$4,'reporting boissy'!$F15:$EE15)+SUMIF('reporting moussy'!$F$2:$EE$2,DL$4,'reporting moussy'!$F15:$EE15)+SUMIF('reporting trappes'!$F$2:$EE$2,DL$4,'reporting trappes'!$F15:$EE15)+SUMIF('SPACELOG 5 BP'!$F$2:$EE$2,DL$4,'SPACELOG 5 BP'!$F15:$EE15)+SUMIF('SPACELOG 6 BP'!$F$2:$EE$2,DL$4,'SPACELOG 6 BP'!$F15:$EE15)+SUMIF('SPACELOG 7 BP'!$F$2:$EE$2,DL$4,'SPACELOG 7 BP'!$F15:$EE15)+SUMIF('SPACELOG 8 BP'!$F$2:$EE$2,DL$4,'SPACELOG 8 BP'!$F15:$EE15)+SUMIF('SPACELOG 9 BP'!$F$2:$EE$2,DL$4,'SPACELOG 9 BP'!$F15:$EE15)+SUMIF('SPACELOG 10 BP'!$F$2:$EE$2,DL$4,'SPACELOG 10 BP'!$F15:$EE15)+SUMIF('SPACELOG 11 BP'!$F$2:$EE$2,DL$4,'SPACELOG 11 BP'!$F15:$EE15)+SUMIF('SPACELOG 12 BP'!$F$2:$EE$2,DL$4,'SPACELOG 12 BP'!$F15:$EE15)</f>
        <v>1850</v>
      </c>
      <c r="DM15" s="33">
        <f>SUMIF('reporting montigny'!$F$2:$EE$2,DM$4,'reporting montigny'!$F15:$EE15)+SUMIF('reporting boissy'!$F$2:$EE$2,DM$4,'reporting boissy'!$F15:$EE15)+SUMIF('reporting moussy'!$F$2:$EE$2,DM$4,'reporting moussy'!$F15:$EE15)+SUMIF('reporting trappes'!$F$2:$EE$2,DM$4,'reporting trappes'!$F15:$EE15)+SUMIF('SPACELOG 5 BP'!$F$2:$EE$2,DM$4,'SPACELOG 5 BP'!$F15:$EE15)+SUMIF('SPACELOG 6 BP'!$F$2:$EE$2,DM$4,'SPACELOG 6 BP'!$F15:$EE15)+SUMIF('SPACELOG 7 BP'!$F$2:$EE$2,DM$4,'SPACELOG 7 BP'!$F15:$EE15)+SUMIF('SPACELOG 8 BP'!$F$2:$EE$2,DM$4,'SPACELOG 8 BP'!$F15:$EE15)+SUMIF('SPACELOG 9 BP'!$F$2:$EE$2,DM$4,'SPACELOG 9 BP'!$F15:$EE15)+SUMIF('SPACELOG 10 BP'!$F$2:$EE$2,DM$4,'SPACELOG 10 BP'!$F15:$EE15)+SUMIF('SPACELOG 11 BP'!$F$2:$EE$2,DM$4,'SPACELOG 11 BP'!$F15:$EE15)+SUMIF('SPACELOG 12 BP'!$F$2:$EE$2,DM$4,'SPACELOG 12 BP'!$F15:$EE15)</f>
        <v>1850</v>
      </c>
      <c r="DN15" s="33">
        <f>SUMIF('reporting montigny'!$F$2:$EE$2,DN$4,'reporting montigny'!$F15:$EE15)+SUMIF('reporting boissy'!$F$2:$EE$2,DN$4,'reporting boissy'!$F15:$EE15)+SUMIF('reporting moussy'!$F$2:$EE$2,DN$4,'reporting moussy'!$F15:$EE15)+SUMIF('reporting trappes'!$F$2:$EE$2,DN$4,'reporting trappes'!$F15:$EE15)+SUMIF('SPACELOG 5 BP'!$F$2:$EE$2,DN$4,'SPACELOG 5 BP'!$F15:$EE15)+SUMIF('SPACELOG 6 BP'!$F$2:$EE$2,DN$4,'SPACELOG 6 BP'!$F15:$EE15)+SUMIF('SPACELOG 7 BP'!$F$2:$EE$2,DN$4,'SPACELOG 7 BP'!$F15:$EE15)+SUMIF('SPACELOG 8 BP'!$F$2:$EE$2,DN$4,'SPACELOG 8 BP'!$F15:$EE15)+SUMIF('SPACELOG 9 BP'!$F$2:$EE$2,DN$4,'SPACELOG 9 BP'!$F15:$EE15)+SUMIF('SPACELOG 10 BP'!$F$2:$EE$2,DN$4,'SPACELOG 10 BP'!$F15:$EE15)+SUMIF('SPACELOG 11 BP'!$F$2:$EE$2,DN$4,'SPACELOG 11 BP'!$F15:$EE15)+SUMIF('SPACELOG 12 BP'!$F$2:$EE$2,DN$4,'SPACELOG 12 BP'!$F15:$EE15)</f>
        <v>1850</v>
      </c>
      <c r="DO15" s="33">
        <f>SUMIF('reporting montigny'!$F$2:$EE$2,DO$4,'reporting montigny'!$F15:$EE15)+SUMIF('reporting boissy'!$F$2:$EE$2,DO$4,'reporting boissy'!$F15:$EE15)+SUMIF('reporting moussy'!$F$2:$EE$2,DO$4,'reporting moussy'!$F15:$EE15)+SUMIF('reporting trappes'!$F$2:$EE$2,DO$4,'reporting trappes'!$F15:$EE15)+SUMIF('SPACELOG 5 BP'!$F$2:$EE$2,DO$4,'SPACELOG 5 BP'!$F15:$EE15)+SUMIF('SPACELOG 6 BP'!$F$2:$EE$2,DO$4,'SPACELOG 6 BP'!$F15:$EE15)+SUMIF('SPACELOG 7 BP'!$F$2:$EE$2,DO$4,'SPACELOG 7 BP'!$F15:$EE15)+SUMIF('SPACELOG 8 BP'!$F$2:$EE$2,DO$4,'SPACELOG 8 BP'!$F15:$EE15)+SUMIF('SPACELOG 9 BP'!$F$2:$EE$2,DO$4,'SPACELOG 9 BP'!$F15:$EE15)+SUMIF('SPACELOG 10 BP'!$F$2:$EE$2,DO$4,'SPACELOG 10 BP'!$F15:$EE15)+SUMIF('SPACELOG 11 BP'!$F$2:$EE$2,DO$4,'SPACELOG 11 BP'!$F15:$EE15)+SUMIF('SPACELOG 12 BP'!$F$2:$EE$2,DO$4,'SPACELOG 12 BP'!$F15:$EE15)</f>
        <v>1850</v>
      </c>
      <c r="DP15" s="33">
        <f>SUMIF('reporting montigny'!$F$2:$EE$2,DP$4,'reporting montigny'!$F15:$EE15)+SUMIF('reporting boissy'!$F$2:$EE$2,DP$4,'reporting boissy'!$F15:$EE15)+SUMIF('reporting moussy'!$F$2:$EE$2,DP$4,'reporting moussy'!$F15:$EE15)+SUMIF('reporting trappes'!$F$2:$EE$2,DP$4,'reporting trappes'!$F15:$EE15)+SUMIF('SPACELOG 5 BP'!$F$2:$EE$2,DP$4,'SPACELOG 5 BP'!$F15:$EE15)+SUMIF('SPACELOG 6 BP'!$F$2:$EE$2,DP$4,'SPACELOG 6 BP'!$F15:$EE15)+SUMIF('SPACELOG 7 BP'!$F$2:$EE$2,DP$4,'SPACELOG 7 BP'!$F15:$EE15)+SUMIF('SPACELOG 8 BP'!$F$2:$EE$2,DP$4,'SPACELOG 8 BP'!$F15:$EE15)+SUMIF('SPACELOG 9 BP'!$F$2:$EE$2,DP$4,'SPACELOG 9 BP'!$F15:$EE15)+SUMIF('SPACELOG 10 BP'!$F$2:$EE$2,DP$4,'SPACELOG 10 BP'!$F15:$EE15)+SUMIF('SPACELOG 11 BP'!$F$2:$EE$2,DP$4,'SPACELOG 11 BP'!$F15:$EE15)+SUMIF('SPACELOG 12 BP'!$F$2:$EE$2,DP$4,'SPACELOG 12 BP'!$F15:$EE15)</f>
        <v>1850</v>
      </c>
      <c r="DQ15" s="33">
        <f>SUMIF('reporting montigny'!$F$2:$EE$2,DQ$4,'reporting montigny'!$F15:$EE15)+SUMIF('reporting boissy'!$F$2:$EE$2,DQ$4,'reporting boissy'!$F15:$EE15)+SUMIF('reporting moussy'!$F$2:$EE$2,DQ$4,'reporting moussy'!$F15:$EE15)+SUMIF('reporting trappes'!$F$2:$EE$2,DQ$4,'reporting trappes'!$F15:$EE15)+SUMIF('SPACELOG 5 BP'!$F$2:$EE$2,DQ$4,'SPACELOG 5 BP'!$F15:$EE15)+SUMIF('SPACELOG 6 BP'!$F$2:$EE$2,DQ$4,'SPACELOG 6 BP'!$F15:$EE15)+SUMIF('SPACELOG 7 BP'!$F$2:$EE$2,DQ$4,'SPACELOG 7 BP'!$F15:$EE15)+SUMIF('SPACELOG 8 BP'!$F$2:$EE$2,DQ$4,'SPACELOG 8 BP'!$F15:$EE15)+SUMIF('SPACELOG 9 BP'!$F$2:$EE$2,DQ$4,'SPACELOG 9 BP'!$F15:$EE15)+SUMIF('SPACELOG 10 BP'!$F$2:$EE$2,DQ$4,'SPACELOG 10 BP'!$F15:$EE15)+SUMIF('SPACELOG 11 BP'!$F$2:$EE$2,DQ$4,'SPACELOG 11 BP'!$F15:$EE15)+SUMIF('SPACELOG 12 BP'!$F$2:$EE$2,DQ$4,'SPACELOG 12 BP'!$F15:$EE15)</f>
        <v>1850</v>
      </c>
      <c r="DR15" s="393">
        <f t="shared" si="122"/>
        <v>22200</v>
      </c>
    </row>
    <row r="16" spans="1:122" x14ac:dyDescent="0.2">
      <c r="B16" s="446"/>
      <c r="C16" s="446"/>
      <c r="E16" s="9" t="s">
        <v>87</v>
      </c>
      <c r="F16" s="33">
        <f>SUMIF('reporting montigny'!$F$2:$EE$2,F$4,'reporting montigny'!$F16:$EE16)+SUMIF('reporting boissy'!$F$2:$EE$2,F$4,'reporting boissy'!$F16:$EE16)+SUMIF('reporting moussy'!$F$2:$EE$2,F$4,'reporting moussy'!$F16:$EE16)+SUMIF('reporting trappes'!$F$2:$EE$2,F$4,'reporting trappes'!$F16:$EE16)+SUMIF('SPACELOG 5 BP'!$F$2:$EE$2,F$4,'SPACELOG 5 BP'!$F16:$EE16)+SUMIF('SPACELOG 6 BP'!$F$2:$EE$2,F$4,'SPACELOG 6 BP'!$F16:$EE16)+SUMIF('SPACELOG 7 BP'!$F$2:$EE$2,F$4,'SPACELOG 7 BP'!$F16:$EE16)+SUMIF('SPACELOG 8 BP'!$F$2:$EE$2,F$4,'SPACELOG 8 BP'!$F16:$EE16)+SUMIF('SPACELOG 9 BP'!$F$2:$EE$2,F$4,'SPACELOG 9 BP'!$F16:$EE16)+SUMIF('SPACELOG 10 BP'!$F$2:$EE$2,F$4,'SPACELOG 10 BP'!$F16:$EE16)+SUMIF('SPACELOG 11 BP'!$F$2:$EE$2,F$4,'SPACELOG 11 BP'!$F16:$EE16)+SUMIF('SPACELOG 12 BP'!$F$2:$EE$2,F$4,'SPACELOG 12 BP'!$F16:$EE16)</f>
        <v>170</v>
      </c>
      <c r="G16" s="33">
        <f>SUMIF('reporting montigny'!$F$2:$EE$2,G$4,'reporting montigny'!$F16:$EE16)+SUMIF('reporting boissy'!$F$2:$EE$2,G$4,'reporting boissy'!$F16:$EE16)+SUMIF('reporting moussy'!$F$2:$EE$2,G$4,'reporting moussy'!$F16:$EE16)+SUMIF('reporting trappes'!$F$2:$EE$2,G$4,'reporting trappes'!$F16:$EE16)+SUMIF('SPACELOG 5 BP'!$F$2:$EE$2,G$4,'SPACELOG 5 BP'!$F16:$EE16)+SUMIF('SPACELOG 6 BP'!$F$2:$EE$2,G$4,'SPACELOG 6 BP'!$F16:$EE16)+SUMIF('SPACELOG 7 BP'!$F$2:$EE$2,G$4,'SPACELOG 7 BP'!$F16:$EE16)+SUMIF('SPACELOG 8 BP'!$F$2:$EE$2,G$4,'SPACELOG 8 BP'!$F16:$EE16)+SUMIF('SPACELOG 9 BP'!$F$2:$EE$2,G$4,'SPACELOG 9 BP'!$F16:$EE16)+SUMIF('SPACELOG 10 BP'!$F$2:$EE$2,G$4,'SPACELOG 10 BP'!$F16:$EE16)+SUMIF('SPACELOG 11 BP'!$F$2:$EE$2,G$4,'SPACELOG 11 BP'!$F16:$EE16)+SUMIF('SPACELOG 12 BP'!$F$2:$EE$2,G$4,'SPACELOG 12 BP'!$F16:$EE16)</f>
        <v>170</v>
      </c>
      <c r="H16" s="33">
        <f>SUMIF('reporting montigny'!$F$2:$EE$2,H$4,'reporting montigny'!$F16:$EE16)+SUMIF('reporting boissy'!$F$2:$EE$2,H$4,'reporting boissy'!$F16:$EE16)+SUMIF('reporting moussy'!$F$2:$EE$2,H$4,'reporting moussy'!$F16:$EE16)+SUMIF('reporting trappes'!$F$2:$EE$2,H$4,'reporting trappes'!$F16:$EE16)+SUMIF('SPACELOG 5 BP'!$F$2:$EE$2,H$4,'SPACELOG 5 BP'!$F16:$EE16)+SUMIF('SPACELOG 6 BP'!$F$2:$EE$2,H$4,'SPACELOG 6 BP'!$F16:$EE16)+SUMIF('SPACELOG 7 BP'!$F$2:$EE$2,H$4,'SPACELOG 7 BP'!$F16:$EE16)+SUMIF('SPACELOG 8 BP'!$F$2:$EE$2,H$4,'SPACELOG 8 BP'!$F16:$EE16)+SUMIF('SPACELOG 9 BP'!$F$2:$EE$2,H$4,'SPACELOG 9 BP'!$F16:$EE16)+SUMIF('SPACELOG 10 BP'!$F$2:$EE$2,H$4,'SPACELOG 10 BP'!$F16:$EE16)+SUMIF('SPACELOG 11 BP'!$F$2:$EE$2,H$4,'SPACELOG 11 BP'!$F16:$EE16)+SUMIF('SPACELOG 12 BP'!$F$2:$EE$2,H$4,'SPACELOG 12 BP'!$F16:$EE16)</f>
        <v>170</v>
      </c>
      <c r="I16" s="33">
        <f>SUMIF('reporting montigny'!$F$2:$EE$2,I$4,'reporting montigny'!$F16:$EE16)+SUMIF('reporting boissy'!$F$2:$EE$2,I$4,'reporting boissy'!$F16:$EE16)+SUMIF('reporting moussy'!$F$2:$EE$2,I$4,'reporting moussy'!$F16:$EE16)+SUMIF('reporting trappes'!$F$2:$EE$2,I$4,'reporting trappes'!$F16:$EE16)+SUMIF('SPACELOG 5 BP'!$F$2:$EE$2,I$4,'SPACELOG 5 BP'!$F16:$EE16)+SUMIF('SPACELOG 6 BP'!$F$2:$EE$2,I$4,'SPACELOG 6 BP'!$F16:$EE16)+SUMIF('SPACELOG 7 BP'!$F$2:$EE$2,I$4,'SPACELOG 7 BP'!$F16:$EE16)+SUMIF('SPACELOG 8 BP'!$F$2:$EE$2,I$4,'SPACELOG 8 BP'!$F16:$EE16)+SUMIF('SPACELOG 9 BP'!$F$2:$EE$2,I$4,'SPACELOG 9 BP'!$F16:$EE16)+SUMIF('SPACELOG 10 BP'!$F$2:$EE$2,I$4,'SPACELOG 10 BP'!$F16:$EE16)+SUMIF('SPACELOG 11 BP'!$F$2:$EE$2,I$4,'SPACELOG 11 BP'!$F16:$EE16)+SUMIF('SPACELOG 12 BP'!$F$2:$EE$2,I$4,'SPACELOG 12 BP'!$F16:$EE16)</f>
        <v>170</v>
      </c>
      <c r="J16" s="33">
        <f>SUMIF('reporting montigny'!$F$2:$EE$2,J$4,'reporting montigny'!$F16:$EE16)+SUMIF('reporting boissy'!$F$2:$EE$2,J$4,'reporting boissy'!$F16:$EE16)+SUMIF('reporting moussy'!$F$2:$EE$2,J$4,'reporting moussy'!$F16:$EE16)+SUMIF('reporting trappes'!$F$2:$EE$2,J$4,'reporting trappes'!$F16:$EE16)+SUMIF('SPACELOG 5 BP'!$F$2:$EE$2,J$4,'SPACELOG 5 BP'!$F16:$EE16)+SUMIF('SPACELOG 6 BP'!$F$2:$EE$2,J$4,'SPACELOG 6 BP'!$F16:$EE16)+SUMIF('SPACELOG 7 BP'!$F$2:$EE$2,J$4,'SPACELOG 7 BP'!$F16:$EE16)+SUMIF('SPACELOG 8 BP'!$F$2:$EE$2,J$4,'SPACELOG 8 BP'!$F16:$EE16)+SUMIF('SPACELOG 9 BP'!$F$2:$EE$2,J$4,'SPACELOG 9 BP'!$F16:$EE16)+SUMIF('SPACELOG 10 BP'!$F$2:$EE$2,J$4,'SPACELOG 10 BP'!$F16:$EE16)+SUMIF('SPACELOG 11 BP'!$F$2:$EE$2,J$4,'SPACELOG 11 BP'!$F16:$EE16)+SUMIF('SPACELOG 12 BP'!$F$2:$EE$2,J$4,'SPACELOG 12 BP'!$F16:$EE16)</f>
        <v>170</v>
      </c>
      <c r="K16" s="33">
        <f>SUMIF('reporting montigny'!$F$2:$EE$2,K$4,'reporting montigny'!$F16:$EE16)+SUMIF('reporting boissy'!$F$2:$EE$2,K$4,'reporting boissy'!$F16:$EE16)+SUMIF('reporting moussy'!$F$2:$EE$2,K$4,'reporting moussy'!$F16:$EE16)+SUMIF('reporting trappes'!$F$2:$EE$2,K$4,'reporting trappes'!$F16:$EE16)+SUMIF('SPACELOG 5 BP'!$F$2:$EE$2,K$4,'SPACELOG 5 BP'!$F16:$EE16)+SUMIF('SPACELOG 6 BP'!$F$2:$EE$2,K$4,'SPACELOG 6 BP'!$F16:$EE16)+SUMIF('SPACELOG 7 BP'!$F$2:$EE$2,K$4,'SPACELOG 7 BP'!$F16:$EE16)+SUMIF('SPACELOG 8 BP'!$F$2:$EE$2,K$4,'SPACELOG 8 BP'!$F16:$EE16)+SUMIF('SPACELOG 9 BP'!$F$2:$EE$2,K$4,'SPACELOG 9 BP'!$F16:$EE16)+SUMIF('SPACELOG 10 BP'!$F$2:$EE$2,K$4,'SPACELOG 10 BP'!$F16:$EE16)+SUMIF('SPACELOG 11 BP'!$F$2:$EE$2,K$4,'SPACELOG 11 BP'!$F16:$EE16)+SUMIF('SPACELOG 12 BP'!$F$2:$EE$2,K$4,'SPACELOG 12 BP'!$F16:$EE16)</f>
        <v>170</v>
      </c>
      <c r="L16" s="33">
        <f>SUMIF('reporting montigny'!$F$2:$EE$2,L$4,'reporting montigny'!$F16:$EE16)+SUMIF('reporting boissy'!$F$2:$EE$2,L$4,'reporting boissy'!$F16:$EE16)+SUMIF('reporting moussy'!$F$2:$EE$2,L$4,'reporting moussy'!$F16:$EE16)+SUMIF('reporting trappes'!$F$2:$EE$2,L$4,'reporting trappes'!$F16:$EE16)+SUMIF('SPACELOG 5 BP'!$F$2:$EE$2,L$4,'SPACELOG 5 BP'!$F16:$EE16)+SUMIF('SPACELOG 6 BP'!$F$2:$EE$2,L$4,'SPACELOG 6 BP'!$F16:$EE16)+SUMIF('SPACELOG 7 BP'!$F$2:$EE$2,L$4,'SPACELOG 7 BP'!$F16:$EE16)+SUMIF('SPACELOG 8 BP'!$F$2:$EE$2,L$4,'SPACELOG 8 BP'!$F16:$EE16)+SUMIF('SPACELOG 9 BP'!$F$2:$EE$2,L$4,'SPACELOG 9 BP'!$F16:$EE16)+SUMIF('SPACELOG 10 BP'!$F$2:$EE$2,L$4,'SPACELOG 10 BP'!$F16:$EE16)+SUMIF('SPACELOG 11 BP'!$F$2:$EE$2,L$4,'SPACELOG 11 BP'!$F16:$EE16)+SUMIF('SPACELOG 12 BP'!$F$2:$EE$2,L$4,'SPACELOG 12 BP'!$F16:$EE16)</f>
        <v>170</v>
      </c>
      <c r="M16" s="33">
        <f>SUMIF('reporting montigny'!$F$2:$EE$2,M$4,'reporting montigny'!$F16:$EE16)+SUMIF('reporting boissy'!$F$2:$EE$2,M$4,'reporting boissy'!$F16:$EE16)+SUMIF('reporting moussy'!$F$2:$EE$2,M$4,'reporting moussy'!$F16:$EE16)+SUMIF('reporting trappes'!$F$2:$EE$2,M$4,'reporting trappes'!$F16:$EE16)+SUMIF('SPACELOG 5 BP'!$F$2:$EE$2,M$4,'SPACELOG 5 BP'!$F16:$EE16)+SUMIF('SPACELOG 6 BP'!$F$2:$EE$2,M$4,'SPACELOG 6 BP'!$F16:$EE16)+SUMIF('SPACELOG 7 BP'!$F$2:$EE$2,M$4,'SPACELOG 7 BP'!$F16:$EE16)+SUMIF('SPACELOG 8 BP'!$F$2:$EE$2,M$4,'SPACELOG 8 BP'!$F16:$EE16)+SUMIF('SPACELOG 9 BP'!$F$2:$EE$2,M$4,'SPACELOG 9 BP'!$F16:$EE16)+SUMIF('SPACELOG 10 BP'!$F$2:$EE$2,M$4,'SPACELOG 10 BP'!$F16:$EE16)+SUMIF('SPACELOG 11 BP'!$F$2:$EE$2,M$4,'SPACELOG 11 BP'!$F16:$EE16)+SUMIF('SPACELOG 12 BP'!$F$2:$EE$2,M$4,'SPACELOG 12 BP'!$F16:$EE16)</f>
        <v>170</v>
      </c>
      <c r="N16" s="33">
        <f>SUMIF('reporting montigny'!$F$2:$EE$2,N$4,'reporting montigny'!$F16:$EE16)+SUMIF('reporting boissy'!$F$2:$EE$2,N$4,'reporting boissy'!$F16:$EE16)+SUMIF('reporting moussy'!$F$2:$EE$2,N$4,'reporting moussy'!$F16:$EE16)+SUMIF('reporting trappes'!$F$2:$EE$2,N$4,'reporting trappes'!$F16:$EE16)+SUMIF('SPACELOG 5 BP'!$F$2:$EE$2,N$4,'SPACELOG 5 BP'!$F16:$EE16)+SUMIF('SPACELOG 6 BP'!$F$2:$EE$2,N$4,'SPACELOG 6 BP'!$F16:$EE16)+SUMIF('SPACELOG 7 BP'!$F$2:$EE$2,N$4,'SPACELOG 7 BP'!$F16:$EE16)+SUMIF('SPACELOG 8 BP'!$F$2:$EE$2,N$4,'SPACELOG 8 BP'!$F16:$EE16)+SUMIF('SPACELOG 9 BP'!$F$2:$EE$2,N$4,'SPACELOG 9 BP'!$F16:$EE16)+SUMIF('SPACELOG 10 BP'!$F$2:$EE$2,N$4,'SPACELOG 10 BP'!$F16:$EE16)+SUMIF('SPACELOG 11 BP'!$F$2:$EE$2,N$4,'SPACELOG 11 BP'!$F16:$EE16)+SUMIF('SPACELOG 12 BP'!$F$2:$EE$2,N$4,'SPACELOG 12 BP'!$F16:$EE16)</f>
        <v>170</v>
      </c>
      <c r="O16" s="33">
        <f>SUMIF('reporting montigny'!$F$2:$EE$2,O$4,'reporting montigny'!$F16:$EE16)+SUMIF('reporting boissy'!$F$2:$EE$2,O$4,'reporting boissy'!$F16:$EE16)+SUMIF('reporting moussy'!$F$2:$EE$2,O$4,'reporting moussy'!$F16:$EE16)+SUMIF('reporting trappes'!$F$2:$EE$2,O$4,'reporting trappes'!$F16:$EE16)+SUMIF('SPACELOG 5 BP'!$F$2:$EE$2,O$4,'SPACELOG 5 BP'!$F16:$EE16)+SUMIF('SPACELOG 6 BP'!$F$2:$EE$2,O$4,'SPACELOG 6 BP'!$F16:$EE16)+SUMIF('SPACELOG 7 BP'!$F$2:$EE$2,O$4,'SPACELOG 7 BP'!$F16:$EE16)+SUMIF('SPACELOG 8 BP'!$F$2:$EE$2,O$4,'SPACELOG 8 BP'!$F16:$EE16)+SUMIF('SPACELOG 9 BP'!$F$2:$EE$2,O$4,'SPACELOG 9 BP'!$F16:$EE16)+SUMIF('SPACELOG 10 BP'!$F$2:$EE$2,O$4,'SPACELOG 10 BP'!$F16:$EE16)+SUMIF('SPACELOG 11 BP'!$F$2:$EE$2,O$4,'SPACELOG 11 BP'!$F16:$EE16)+SUMIF('SPACELOG 12 BP'!$F$2:$EE$2,O$4,'SPACELOG 12 BP'!$F16:$EE16)</f>
        <v>170</v>
      </c>
      <c r="P16" s="33">
        <f>SUMIF('reporting montigny'!$F$2:$EE$2,P$4,'reporting montigny'!$F16:$EE16)+SUMIF('reporting boissy'!$F$2:$EE$2,P$4,'reporting boissy'!$F16:$EE16)+SUMIF('reporting moussy'!$F$2:$EE$2,P$4,'reporting moussy'!$F16:$EE16)+SUMIF('reporting trappes'!$F$2:$EE$2,P$4,'reporting trappes'!$F16:$EE16)+SUMIF('SPACELOG 5 BP'!$F$2:$EE$2,P$4,'SPACELOG 5 BP'!$F16:$EE16)+SUMIF('SPACELOG 6 BP'!$F$2:$EE$2,P$4,'SPACELOG 6 BP'!$F16:$EE16)+SUMIF('SPACELOG 7 BP'!$F$2:$EE$2,P$4,'SPACELOG 7 BP'!$F16:$EE16)+SUMIF('SPACELOG 8 BP'!$F$2:$EE$2,P$4,'SPACELOG 8 BP'!$F16:$EE16)+SUMIF('SPACELOG 9 BP'!$F$2:$EE$2,P$4,'SPACELOG 9 BP'!$F16:$EE16)+SUMIF('SPACELOG 10 BP'!$F$2:$EE$2,P$4,'SPACELOG 10 BP'!$F16:$EE16)+SUMIF('SPACELOG 11 BP'!$F$2:$EE$2,P$4,'SPACELOG 11 BP'!$F16:$EE16)+SUMIF('SPACELOG 12 BP'!$F$2:$EE$2,P$4,'SPACELOG 12 BP'!$F16:$EE16)</f>
        <v>200</v>
      </c>
      <c r="Q16" s="33">
        <f>SUMIF('reporting montigny'!$F$2:$EE$2,Q$4,'reporting montigny'!$F16:$EE16)+SUMIF('reporting boissy'!$F$2:$EE$2,Q$4,'reporting boissy'!$F16:$EE16)+SUMIF('reporting moussy'!$F$2:$EE$2,Q$4,'reporting moussy'!$F16:$EE16)+SUMIF('reporting trappes'!$F$2:$EE$2,Q$4,'reporting trappes'!$F16:$EE16)+SUMIF('SPACELOG 5 BP'!$F$2:$EE$2,Q$4,'SPACELOG 5 BP'!$F16:$EE16)+SUMIF('SPACELOG 6 BP'!$F$2:$EE$2,Q$4,'SPACELOG 6 BP'!$F16:$EE16)+SUMIF('SPACELOG 7 BP'!$F$2:$EE$2,Q$4,'SPACELOG 7 BP'!$F16:$EE16)+SUMIF('SPACELOG 8 BP'!$F$2:$EE$2,Q$4,'SPACELOG 8 BP'!$F16:$EE16)+SUMIF('SPACELOG 9 BP'!$F$2:$EE$2,Q$4,'SPACELOG 9 BP'!$F16:$EE16)+SUMIF('SPACELOG 10 BP'!$F$2:$EE$2,Q$4,'SPACELOG 10 BP'!$F16:$EE16)+SUMIF('SPACELOG 11 BP'!$F$2:$EE$2,Q$4,'SPACELOG 11 BP'!$F16:$EE16)+SUMIF('SPACELOG 12 BP'!$F$2:$EE$2,Q$4,'SPACELOG 12 BP'!$F16:$EE16)</f>
        <v>200</v>
      </c>
      <c r="R16" s="393">
        <f t="shared" si="114"/>
        <v>2100</v>
      </c>
      <c r="S16" s="33">
        <f>SUMIF('reporting montigny'!$F$2:$EE$2,S$4,'reporting montigny'!$F16:$EE16)+SUMIF('reporting boissy'!$F$2:$EE$2,S$4,'reporting boissy'!$F16:$EE16)+SUMIF('reporting moussy'!$F$2:$EE$2,S$4,'reporting moussy'!$F16:$EE16)+SUMIF('reporting trappes'!$F$2:$EE$2,S$4,'reporting trappes'!$F16:$EE16)+SUMIF('SPACELOG 5 BP'!$F$2:$EE$2,S$4,'SPACELOG 5 BP'!$F16:$EE16)+SUMIF('SPACELOG 6 BP'!$F$2:$EE$2,S$4,'SPACELOG 6 BP'!$F16:$EE16)+SUMIF('SPACELOG 7 BP'!$F$2:$EE$2,S$4,'SPACELOG 7 BP'!$F16:$EE16)+SUMIF('SPACELOG 8 BP'!$F$2:$EE$2,S$4,'SPACELOG 8 BP'!$F16:$EE16)+SUMIF('SPACELOG 9 BP'!$F$2:$EE$2,S$4,'SPACELOG 9 BP'!$F16:$EE16)+SUMIF('SPACELOG 10 BP'!$F$2:$EE$2,S$4,'SPACELOG 10 BP'!$F16:$EE16)+SUMIF('SPACELOG 11 BP'!$F$2:$EE$2,S$4,'SPACELOG 11 BP'!$F16:$EE16)+SUMIF('SPACELOG 12 BP'!$F$2:$EE$2,S$4,'SPACELOG 12 BP'!$F16:$EE16)</f>
        <v>85</v>
      </c>
      <c r="T16" s="33">
        <f>SUMIF('reporting montigny'!$F$2:$EE$2,T$4,'reporting montigny'!$F16:$EE16)+SUMIF('reporting boissy'!$F$2:$EE$2,T$4,'reporting boissy'!$F16:$EE16)+SUMIF('reporting moussy'!$F$2:$EE$2,T$4,'reporting moussy'!$F16:$EE16)+SUMIF('reporting trappes'!$F$2:$EE$2,T$4,'reporting trappes'!$F16:$EE16)+SUMIF('SPACELOG 5 BP'!$F$2:$EE$2,T$4,'SPACELOG 5 BP'!$F16:$EE16)+SUMIF('SPACELOG 6 BP'!$F$2:$EE$2,T$4,'SPACELOG 6 BP'!$F16:$EE16)+SUMIF('SPACELOG 7 BP'!$F$2:$EE$2,T$4,'SPACELOG 7 BP'!$F16:$EE16)+SUMIF('SPACELOG 8 BP'!$F$2:$EE$2,T$4,'SPACELOG 8 BP'!$F16:$EE16)+SUMIF('SPACELOG 9 BP'!$F$2:$EE$2,T$4,'SPACELOG 9 BP'!$F16:$EE16)+SUMIF('SPACELOG 10 BP'!$F$2:$EE$2,T$4,'SPACELOG 10 BP'!$F16:$EE16)+SUMIF('SPACELOG 11 BP'!$F$2:$EE$2,T$4,'SPACELOG 11 BP'!$F16:$EE16)+SUMIF('SPACELOG 12 BP'!$F$2:$EE$2,T$4,'SPACELOG 12 BP'!$F16:$EE16)</f>
        <v>85</v>
      </c>
      <c r="U16" s="33">
        <f>SUMIF('reporting montigny'!$F$2:$EE$2,U$4,'reporting montigny'!$F16:$EE16)+SUMIF('reporting boissy'!$F$2:$EE$2,U$4,'reporting boissy'!$F16:$EE16)+SUMIF('reporting moussy'!$F$2:$EE$2,U$4,'reporting moussy'!$F16:$EE16)+SUMIF('reporting trappes'!$F$2:$EE$2,U$4,'reporting trappes'!$F16:$EE16)+SUMIF('SPACELOG 5 BP'!$F$2:$EE$2,U$4,'SPACELOG 5 BP'!$F16:$EE16)+SUMIF('SPACELOG 6 BP'!$F$2:$EE$2,U$4,'SPACELOG 6 BP'!$F16:$EE16)+SUMIF('SPACELOG 7 BP'!$F$2:$EE$2,U$4,'SPACELOG 7 BP'!$F16:$EE16)+SUMIF('SPACELOG 8 BP'!$F$2:$EE$2,U$4,'SPACELOG 8 BP'!$F16:$EE16)+SUMIF('SPACELOG 9 BP'!$F$2:$EE$2,U$4,'SPACELOG 9 BP'!$F16:$EE16)+SUMIF('SPACELOG 10 BP'!$F$2:$EE$2,U$4,'SPACELOG 10 BP'!$F16:$EE16)+SUMIF('SPACELOG 11 BP'!$F$2:$EE$2,U$4,'SPACELOG 11 BP'!$F16:$EE16)+SUMIF('SPACELOG 12 BP'!$F$2:$EE$2,U$4,'SPACELOG 12 BP'!$F16:$EE16)</f>
        <v>115</v>
      </c>
      <c r="V16" s="33">
        <f>SUMIF('reporting montigny'!$F$2:$EE$2,V$4,'reporting montigny'!$F16:$EE16)+SUMIF('reporting boissy'!$F$2:$EE$2,V$4,'reporting boissy'!$F16:$EE16)+SUMIF('reporting moussy'!$F$2:$EE$2,V$4,'reporting moussy'!$F16:$EE16)+SUMIF('reporting trappes'!$F$2:$EE$2,V$4,'reporting trappes'!$F16:$EE16)+SUMIF('SPACELOG 5 BP'!$F$2:$EE$2,V$4,'SPACELOG 5 BP'!$F16:$EE16)+SUMIF('SPACELOG 6 BP'!$F$2:$EE$2,V$4,'SPACELOG 6 BP'!$F16:$EE16)+SUMIF('SPACELOG 7 BP'!$F$2:$EE$2,V$4,'SPACELOG 7 BP'!$F16:$EE16)+SUMIF('SPACELOG 8 BP'!$F$2:$EE$2,V$4,'SPACELOG 8 BP'!$F16:$EE16)+SUMIF('SPACELOG 9 BP'!$F$2:$EE$2,V$4,'SPACELOG 9 BP'!$F16:$EE16)+SUMIF('SPACELOG 10 BP'!$F$2:$EE$2,V$4,'SPACELOG 10 BP'!$F16:$EE16)+SUMIF('SPACELOG 11 BP'!$F$2:$EE$2,V$4,'SPACELOG 11 BP'!$F16:$EE16)+SUMIF('SPACELOG 12 BP'!$F$2:$EE$2,V$4,'SPACELOG 12 BP'!$F16:$EE16)</f>
        <v>200</v>
      </c>
      <c r="W16" s="33">
        <f>SUMIF('reporting montigny'!$F$2:$EE$2,W$4,'reporting montigny'!$F16:$EE16)+SUMIF('reporting boissy'!$F$2:$EE$2,W$4,'reporting boissy'!$F16:$EE16)+SUMIF('reporting moussy'!$F$2:$EE$2,W$4,'reporting moussy'!$F16:$EE16)+SUMIF('reporting trappes'!$F$2:$EE$2,W$4,'reporting trappes'!$F16:$EE16)+SUMIF('SPACELOG 5 BP'!$F$2:$EE$2,W$4,'SPACELOG 5 BP'!$F16:$EE16)+SUMIF('SPACELOG 6 BP'!$F$2:$EE$2,W$4,'SPACELOG 6 BP'!$F16:$EE16)+SUMIF('SPACELOG 7 BP'!$F$2:$EE$2,W$4,'SPACELOG 7 BP'!$F16:$EE16)+SUMIF('SPACELOG 8 BP'!$F$2:$EE$2,W$4,'SPACELOG 8 BP'!$F16:$EE16)+SUMIF('SPACELOG 9 BP'!$F$2:$EE$2,W$4,'SPACELOG 9 BP'!$F16:$EE16)+SUMIF('SPACELOG 10 BP'!$F$2:$EE$2,W$4,'SPACELOG 10 BP'!$F16:$EE16)+SUMIF('SPACELOG 11 BP'!$F$2:$EE$2,W$4,'SPACELOG 11 BP'!$F16:$EE16)+SUMIF('SPACELOG 12 BP'!$F$2:$EE$2,W$4,'SPACELOG 12 BP'!$F16:$EE16)</f>
        <v>285</v>
      </c>
      <c r="X16" s="33">
        <f>SUMIF('reporting montigny'!$F$2:$EE$2,X$4,'reporting montigny'!$F16:$EE16)+SUMIF('reporting boissy'!$F$2:$EE$2,X$4,'reporting boissy'!$F16:$EE16)+SUMIF('reporting moussy'!$F$2:$EE$2,X$4,'reporting moussy'!$F16:$EE16)+SUMIF('reporting trappes'!$F$2:$EE$2,X$4,'reporting trappes'!$F16:$EE16)+SUMIF('SPACELOG 5 BP'!$F$2:$EE$2,X$4,'SPACELOG 5 BP'!$F16:$EE16)+SUMIF('SPACELOG 6 BP'!$F$2:$EE$2,X$4,'SPACELOG 6 BP'!$F16:$EE16)+SUMIF('SPACELOG 7 BP'!$F$2:$EE$2,X$4,'SPACELOG 7 BP'!$F16:$EE16)+SUMIF('SPACELOG 8 BP'!$F$2:$EE$2,X$4,'SPACELOG 8 BP'!$F16:$EE16)+SUMIF('SPACELOG 9 BP'!$F$2:$EE$2,X$4,'SPACELOG 9 BP'!$F16:$EE16)+SUMIF('SPACELOG 10 BP'!$F$2:$EE$2,X$4,'SPACELOG 10 BP'!$F16:$EE16)+SUMIF('SPACELOG 11 BP'!$F$2:$EE$2,X$4,'SPACELOG 11 BP'!$F16:$EE16)+SUMIF('SPACELOG 12 BP'!$F$2:$EE$2,X$4,'SPACELOG 12 BP'!$F16:$EE16)</f>
        <v>285</v>
      </c>
      <c r="Y16" s="33">
        <f>SUMIF('reporting montigny'!$F$2:$EE$2,Y$4,'reporting montigny'!$F16:$EE16)+SUMIF('reporting boissy'!$F$2:$EE$2,Y$4,'reporting boissy'!$F16:$EE16)+SUMIF('reporting moussy'!$F$2:$EE$2,Y$4,'reporting moussy'!$F16:$EE16)+SUMIF('reporting trappes'!$F$2:$EE$2,Y$4,'reporting trappes'!$F16:$EE16)+SUMIF('SPACELOG 5 BP'!$F$2:$EE$2,Y$4,'SPACELOG 5 BP'!$F16:$EE16)+SUMIF('SPACELOG 6 BP'!$F$2:$EE$2,Y$4,'SPACELOG 6 BP'!$F16:$EE16)+SUMIF('SPACELOG 7 BP'!$F$2:$EE$2,Y$4,'SPACELOG 7 BP'!$F16:$EE16)+SUMIF('SPACELOG 8 BP'!$F$2:$EE$2,Y$4,'SPACELOG 8 BP'!$F16:$EE16)+SUMIF('SPACELOG 9 BP'!$F$2:$EE$2,Y$4,'SPACELOG 9 BP'!$F16:$EE16)+SUMIF('SPACELOG 10 BP'!$F$2:$EE$2,Y$4,'SPACELOG 10 BP'!$F16:$EE16)+SUMIF('SPACELOG 11 BP'!$F$2:$EE$2,Y$4,'SPACELOG 11 BP'!$F16:$EE16)+SUMIF('SPACELOG 12 BP'!$F$2:$EE$2,Y$4,'SPACELOG 12 BP'!$F16:$EE16)</f>
        <v>285</v>
      </c>
      <c r="Z16" s="33">
        <f>SUMIF('reporting montigny'!$F$2:$EE$2,Z$4,'reporting montigny'!$F16:$EE16)+SUMIF('reporting boissy'!$F$2:$EE$2,Z$4,'reporting boissy'!$F16:$EE16)+SUMIF('reporting moussy'!$F$2:$EE$2,Z$4,'reporting moussy'!$F16:$EE16)+SUMIF('reporting trappes'!$F$2:$EE$2,Z$4,'reporting trappes'!$F16:$EE16)+SUMIF('SPACELOG 5 BP'!$F$2:$EE$2,Z$4,'SPACELOG 5 BP'!$F16:$EE16)+SUMIF('SPACELOG 6 BP'!$F$2:$EE$2,Z$4,'SPACELOG 6 BP'!$F16:$EE16)+SUMIF('SPACELOG 7 BP'!$F$2:$EE$2,Z$4,'SPACELOG 7 BP'!$F16:$EE16)+SUMIF('SPACELOG 8 BP'!$F$2:$EE$2,Z$4,'SPACELOG 8 BP'!$F16:$EE16)+SUMIF('SPACELOG 9 BP'!$F$2:$EE$2,Z$4,'SPACELOG 9 BP'!$F16:$EE16)+SUMIF('SPACELOG 10 BP'!$F$2:$EE$2,Z$4,'SPACELOG 10 BP'!$F16:$EE16)+SUMIF('SPACELOG 11 BP'!$F$2:$EE$2,Z$4,'SPACELOG 11 BP'!$F16:$EE16)+SUMIF('SPACELOG 12 BP'!$F$2:$EE$2,Z$4,'SPACELOG 12 BP'!$F16:$EE16)</f>
        <v>285</v>
      </c>
      <c r="AA16" s="33">
        <f>SUMIF('reporting montigny'!$F$2:$EE$2,AA$4,'reporting montigny'!$F16:$EE16)+SUMIF('reporting boissy'!$F$2:$EE$2,AA$4,'reporting boissy'!$F16:$EE16)+SUMIF('reporting moussy'!$F$2:$EE$2,AA$4,'reporting moussy'!$F16:$EE16)+SUMIF('reporting trappes'!$F$2:$EE$2,AA$4,'reporting trappes'!$F16:$EE16)+SUMIF('SPACELOG 5 BP'!$F$2:$EE$2,AA$4,'SPACELOG 5 BP'!$F16:$EE16)+SUMIF('SPACELOG 6 BP'!$F$2:$EE$2,AA$4,'SPACELOG 6 BP'!$F16:$EE16)+SUMIF('SPACELOG 7 BP'!$F$2:$EE$2,AA$4,'SPACELOG 7 BP'!$F16:$EE16)+SUMIF('SPACELOG 8 BP'!$F$2:$EE$2,AA$4,'SPACELOG 8 BP'!$F16:$EE16)+SUMIF('SPACELOG 9 BP'!$F$2:$EE$2,AA$4,'SPACELOG 9 BP'!$F16:$EE16)+SUMIF('SPACELOG 10 BP'!$F$2:$EE$2,AA$4,'SPACELOG 10 BP'!$F16:$EE16)+SUMIF('SPACELOG 11 BP'!$F$2:$EE$2,AA$4,'SPACELOG 11 BP'!$F16:$EE16)+SUMIF('SPACELOG 12 BP'!$F$2:$EE$2,AA$4,'SPACELOG 12 BP'!$F16:$EE16)</f>
        <v>285</v>
      </c>
      <c r="AB16" s="33">
        <f>SUMIF('reporting montigny'!$F$2:$EE$2,AB$4,'reporting montigny'!$F16:$EE16)+SUMIF('reporting boissy'!$F$2:$EE$2,AB$4,'reporting boissy'!$F16:$EE16)+SUMIF('reporting moussy'!$F$2:$EE$2,AB$4,'reporting moussy'!$F16:$EE16)+SUMIF('reporting trappes'!$F$2:$EE$2,AB$4,'reporting trappes'!$F16:$EE16)+SUMIF('SPACELOG 5 BP'!$F$2:$EE$2,AB$4,'SPACELOG 5 BP'!$F16:$EE16)+SUMIF('SPACELOG 6 BP'!$F$2:$EE$2,AB$4,'SPACELOG 6 BP'!$F16:$EE16)+SUMIF('SPACELOG 7 BP'!$F$2:$EE$2,AB$4,'SPACELOG 7 BP'!$F16:$EE16)+SUMIF('SPACELOG 8 BP'!$F$2:$EE$2,AB$4,'SPACELOG 8 BP'!$F16:$EE16)+SUMIF('SPACELOG 9 BP'!$F$2:$EE$2,AB$4,'SPACELOG 9 BP'!$F16:$EE16)+SUMIF('SPACELOG 10 BP'!$F$2:$EE$2,AB$4,'SPACELOG 10 BP'!$F16:$EE16)+SUMIF('SPACELOG 11 BP'!$F$2:$EE$2,AB$4,'SPACELOG 11 BP'!$F16:$EE16)+SUMIF('SPACELOG 12 BP'!$F$2:$EE$2,AB$4,'SPACELOG 12 BP'!$F16:$EE16)</f>
        <v>285</v>
      </c>
      <c r="AC16" s="33">
        <f>SUMIF('reporting montigny'!$F$2:$EE$2,AC$4,'reporting montigny'!$F16:$EE16)+SUMIF('reporting boissy'!$F$2:$EE$2,AC$4,'reporting boissy'!$F16:$EE16)+SUMIF('reporting moussy'!$F$2:$EE$2,AC$4,'reporting moussy'!$F16:$EE16)+SUMIF('reporting trappes'!$F$2:$EE$2,AC$4,'reporting trappes'!$F16:$EE16)+SUMIF('SPACELOG 5 BP'!$F$2:$EE$2,AC$4,'SPACELOG 5 BP'!$F16:$EE16)+SUMIF('SPACELOG 6 BP'!$F$2:$EE$2,AC$4,'SPACELOG 6 BP'!$F16:$EE16)+SUMIF('SPACELOG 7 BP'!$F$2:$EE$2,AC$4,'SPACELOG 7 BP'!$F16:$EE16)+SUMIF('SPACELOG 8 BP'!$F$2:$EE$2,AC$4,'SPACELOG 8 BP'!$F16:$EE16)+SUMIF('SPACELOG 9 BP'!$F$2:$EE$2,AC$4,'SPACELOG 9 BP'!$F16:$EE16)+SUMIF('SPACELOG 10 BP'!$F$2:$EE$2,AC$4,'SPACELOG 10 BP'!$F16:$EE16)+SUMIF('SPACELOG 11 BP'!$F$2:$EE$2,AC$4,'SPACELOG 11 BP'!$F16:$EE16)+SUMIF('SPACELOG 12 BP'!$F$2:$EE$2,AC$4,'SPACELOG 12 BP'!$F16:$EE16)</f>
        <v>285</v>
      </c>
      <c r="AD16" s="33">
        <f>SUMIF('reporting montigny'!$F$2:$EE$2,AD$4,'reporting montigny'!$F16:$EE16)+SUMIF('reporting boissy'!$F$2:$EE$2,AD$4,'reporting boissy'!$F16:$EE16)+SUMIF('reporting moussy'!$F$2:$EE$2,AD$4,'reporting moussy'!$F16:$EE16)+SUMIF('reporting trappes'!$F$2:$EE$2,AD$4,'reporting trappes'!$F16:$EE16)+SUMIF('SPACELOG 5 BP'!$F$2:$EE$2,AD$4,'SPACELOG 5 BP'!$F16:$EE16)+SUMIF('SPACELOG 6 BP'!$F$2:$EE$2,AD$4,'SPACELOG 6 BP'!$F16:$EE16)+SUMIF('SPACELOG 7 BP'!$F$2:$EE$2,AD$4,'SPACELOG 7 BP'!$F16:$EE16)+SUMIF('SPACELOG 8 BP'!$F$2:$EE$2,AD$4,'SPACELOG 8 BP'!$F16:$EE16)+SUMIF('SPACELOG 9 BP'!$F$2:$EE$2,AD$4,'SPACELOG 9 BP'!$F16:$EE16)+SUMIF('SPACELOG 10 BP'!$F$2:$EE$2,AD$4,'SPACELOG 10 BP'!$F16:$EE16)+SUMIF('SPACELOG 11 BP'!$F$2:$EE$2,AD$4,'SPACELOG 11 BP'!$F16:$EE16)+SUMIF('SPACELOG 12 BP'!$F$2:$EE$2,AD$4,'SPACELOG 12 BP'!$F16:$EE16)</f>
        <v>285</v>
      </c>
      <c r="AE16" s="393">
        <f t="shared" si="115"/>
        <v>2765</v>
      </c>
      <c r="AF16" s="33">
        <f>SUMIF('reporting montigny'!$F$2:$EE$2,AF$4,'reporting montigny'!$F16:$EE16)+SUMIF('reporting boissy'!$F$2:$EE$2,AF$4,'reporting boissy'!$F16:$EE16)+SUMIF('reporting moussy'!$F$2:$EE$2,AF$4,'reporting moussy'!$F16:$EE16)+SUMIF('reporting trappes'!$F$2:$EE$2,AF$4,'reporting trappes'!$F16:$EE16)+SUMIF('SPACELOG 5 BP'!$F$2:$EE$2,AF$4,'SPACELOG 5 BP'!$F16:$EE16)+SUMIF('SPACELOG 6 BP'!$F$2:$EE$2,AF$4,'SPACELOG 6 BP'!$F16:$EE16)+SUMIF('SPACELOG 7 BP'!$F$2:$EE$2,AF$4,'SPACELOG 7 BP'!$F16:$EE16)+SUMIF('SPACELOG 8 BP'!$F$2:$EE$2,AF$4,'SPACELOG 8 BP'!$F16:$EE16)+SUMIF('SPACELOG 9 BP'!$F$2:$EE$2,AF$4,'SPACELOG 9 BP'!$F16:$EE16)+SUMIF('SPACELOG 10 BP'!$F$2:$EE$2,AF$4,'SPACELOG 10 BP'!$F16:$EE16)+SUMIF('SPACELOG 11 BP'!$F$2:$EE$2,AF$4,'SPACELOG 11 BP'!$F16:$EE16)+SUMIF('SPACELOG 12 BP'!$F$2:$EE$2,AF$4,'SPACELOG 12 BP'!$F16:$EE16)</f>
        <v>285</v>
      </c>
      <c r="AG16" s="33">
        <f>SUMIF('reporting montigny'!$F$2:$EE$2,AG$4,'reporting montigny'!$F16:$EE16)+SUMIF('reporting boissy'!$F$2:$EE$2,AG$4,'reporting boissy'!$F16:$EE16)+SUMIF('reporting moussy'!$F$2:$EE$2,AG$4,'reporting moussy'!$F16:$EE16)+SUMIF('reporting trappes'!$F$2:$EE$2,AG$4,'reporting trappes'!$F16:$EE16)+SUMIF('SPACELOG 5 BP'!$F$2:$EE$2,AG$4,'SPACELOG 5 BP'!$F16:$EE16)+SUMIF('SPACELOG 6 BP'!$F$2:$EE$2,AG$4,'SPACELOG 6 BP'!$F16:$EE16)+SUMIF('SPACELOG 7 BP'!$F$2:$EE$2,AG$4,'SPACELOG 7 BP'!$F16:$EE16)+SUMIF('SPACELOG 8 BP'!$F$2:$EE$2,AG$4,'SPACELOG 8 BP'!$F16:$EE16)+SUMIF('SPACELOG 9 BP'!$F$2:$EE$2,AG$4,'SPACELOG 9 BP'!$F16:$EE16)+SUMIF('SPACELOG 10 BP'!$F$2:$EE$2,AG$4,'SPACELOG 10 BP'!$F16:$EE16)+SUMIF('SPACELOG 11 BP'!$F$2:$EE$2,AG$4,'SPACELOG 11 BP'!$F16:$EE16)+SUMIF('SPACELOG 12 BP'!$F$2:$EE$2,AG$4,'SPACELOG 12 BP'!$F16:$EE16)</f>
        <v>285</v>
      </c>
      <c r="AH16" s="33">
        <f>SUMIF('reporting montigny'!$F$2:$EE$2,AH$4,'reporting montigny'!$F16:$EE16)+SUMIF('reporting boissy'!$F$2:$EE$2,AH$4,'reporting boissy'!$F16:$EE16)+SUMIF('reporting moussy'!$F$2:$EE$2,AH$4,'reporting moussy'!$F16:$EE16)+SUMIF('reporting trappes'!$F$2:$EE$2,AH$4,'reporting trappes'!$F16:$EE16)+SUMIF('SPACELOG 5 BP'!$F$2:$EE$2,AH$4,'SPACELOG 5 BP'!$F16:$EE16)+SUMIF('SPACELOG 6 BP'!$F$2:$EE$2,AH$4,'SPACELOG 6 BP'!$F16:$EE16)+SUMIF('SPACELOG 7 BP'!$F$2:$EE$2,AH$4,'SPACELOG 7 BP'!$F16:$EE16)+SUMIF('SPACELOG 8 BP'!$F$2:$EE$2,AH$4,'SPACELOG 8 BP'!$F16:$EE16)+SUMIF('SPACELOG 9 BP'!$F$2:$EE$2,AH$4,'SPACELOG 9 BP'!$F16:$EE16)+SUMIF('SPACELOG 10 BP'!$F$2:$EE$2,AH$4,'SPACELOG 10 BP'!$F16:$EE16)+SUMIF('SPACELOG 11 BP'!$F$2:$EE$2,AH$4,'SPACELOG 11 BP'!$F16:$EE16)+SUMIF('SPACELOG 12 BP'!$F$2:$EE$2,AH$4,'SPACELOG 12 BP'!$F16:$EE16)</f>
        <v>285</v>
      </c>
      <c r="AI16" s="33">
        <f>SUMIF('reporting montigny'!$F$2:$EE$2,AI$4,'reporting montigny'!$F16:$EE16)+SUMIF('reporting boissy'!$F$2:$EE$2,AI$4,'reporting boissy'!$F16:$EE16)+SUMIF('reporting moussy'!$F$2:$EE$2,AI$4,'reporting moussy'!$F16:$EE16)+SUMIF('reporting trappes'!$F$2:$EE$2,AI$4,'reporting trappes'!$F16:$EE16)+SUMIF('SPACELOG 5 BP'!$F$2:$EE$2,AI$4,'SPACELOG 5 BP'!$F16:$EE16)+SUMIF('SPACELOG 6 BP'!$F$2:$EE$2,AI$4,'SPACELOG 6 BP'!$F16:$EE16)+SUMIF('SPACELOG 7 BP'!$F$2:$EE$2,AI$4,'SPACELOG 7 BP'!$F16:$EE16)+SUMIF('SPACELOG 8 BP'!$F$2:$EE$2,AI$4,'SPACELOG 8 BP'!$F16:$EE16)+SUMIF('SPACELOG 9 BP'!$F$2:$EE$2,AI$4,'SPACELOG 9 BP'!$F16:$EE16)+SUMIF('SPACELOG 10 BP'!$F$2:$EE$2,AI$4,'SPACELOG 10 BP'!$F16:$EE16)+SUMIF('SPACELOG 11 BP'!$F$2:$EE$2,AI$4,'SPACELOG 11 BP'!$F16:$EE16)+SUMIF('SPACELOG 12 BP'!$F$2:$EE$2,AI$4,'SPACELOG 12 BP'!$F16:$EE16)</f>
        <v>285</v>
      </c>
      <c r="AJ16" s="33">
        <f>SUMIF('reporting montigny'!$F$2:$EE$2,AJ$4,'reporting montigny'!$F16:$EE16)+SUMIF('reporting boissy'!$F$2:$EE$2,AJ$4,'reporting boissy'!$F16:$EE16)+SUMIF('reporting moussy'!$F$2:$EE$2,AJ$4,'reporting moussy'!$F16:$EE16)+SUMIF('reporting trappes'!$F$2:$EE$2,AJ$4,'reporting trappes'!$F16:$EE16)+SUMIF('SPACELOG 5 BP'!$F$2:$EE$2,AJ$4,'SPACELOG 5 BP'!$F16:$EE16)+SUMIF('SPACELOG 6 BP'!$F$2:$EE$2,AJ$4,'SPACELOG 6 BP'!$F16:$EE16)+SUMIF('SPACELOG 7 BP'!$F$2:$EE$2,AJ$4,'SPACELOG 7 BP'!$F16:$EE16)+SUMIF('SPACELOG 8 BP'!$F$2:$EE$2,AJ$4,'SPACELOG 8 BP'!$F16:$EE16)+SUMIF('SPACELOG 9 BP'!$F$2:$EE$2,AJ$4,'SPACELOG 9 BP'!$F16:$EE16)+SUMIF('SPACELOG 10 BP'!$F$2:$EE$2,AJ$4,'SPACELOG 10 BP'!$F16:$EE16)+SUMIF('SPACELOG 11 BP'!$F$2:$EE$2,AJ$4,'SPACELOG 11 BP'!$F16:$EE16)+SUMIF('SPACELOG 12 BP'!$F$2:$EE$2,AJ$4,'SPACELOG 12 BP'!$F16:$EE16)</f>
        <v>285</v>
      </c>
      <c r="AK16" s="33">
        <f>SUMIF('reporting montigny'!$F$2:$EE$2,AK$4,'reporting montigny'!$F16:$EE16)+SUMIF('reporting boissy'!$F$2:$EE$2,AK$4,'reporting boissy'!$F16:$EE16)+SUMIF('reporting moussy'!$F$2:$EE$2,AK$4,'reporting moussy'!$F16:$EE16)+SUMIF('reporting trappes'!$F$2:$EE$2,AK$4,'reporting trappes'!$F16:$EE16)+SUMIF('SPACELOG 5 BP'!$F$2:$EE$2,AK$4,'SPACELOG 5 BP'!$F16:$EE16)+SUMIF('SPACELOG 6 BP'!$F$2:$EE$2,AK$4,'SPACELOG 6 BP'!$F16:$EE16)+SUMIF('SPACELOG 7 BP'!$F$2:$EE$2,AK$4,'SPACELOG 7 BP'!$F16:$EE16)+SUMIF('SPACELOG 8 BP'!$F$2:$EE$2,AK$4,'SPACELOG 8 BP'!$F16:$EE16)+SUMIF('SPACELOG 9 BP'!$F$2:$EE$2,AK$4,'SPACELOG 9 BP'!$F16:$EE16)+SUMIF('SPACELOG 10 BP'!$F$2:$EE$2,AK$4,'SPACELOG 10 BP'!$F16:$EE16)+SUMIF('SPACELOG 11 BP'!$F$2:$EE$2,AK$4,'SPACELOG 11 BP'!$F16:$EE16)+SUMIF('SPACELOG 12 BP'!$F$2:$EE$2,AK$4,'SPACELOG 12 BP'!$F16:$EE16)</f>
        <v>285</v>
      </c>
      <c r="AL16" s="33">
        <f>SUMIF('reporting montigny'!$F$2:$EE$2,AL$4,'reporting montigny'!$F16:$EE16)+SUMIF('reporting boissy'!$F$2:$EE$2,AL$4,'reporting boissy'!$F16:$EE16)+SUMIF('reporting moussy'!$F$2:$EE$2,AL$4,'reporting moussy'!$F16:$EE16)+SUMIF('reporting trappes'!$F$2:$EE$2,AL$4,'reporting trappes'!$F16:$EE16)+SUMIF('SPACELOG 5 BP'!$F$2:$EE$2,AL$4,'SPACELOG 5 BP'!$F16:$EE16)+SUMIF('SPACELOG 6 BP'!$F$2:$EE$2,AL$4,'SPACELOG 6 BP'!$F16:$EE16)+SUMIF('SPACELOG 7 BP'!$F$2:$EE$2,AL$4,'SPACELOG 7 BP'!$F16:$EE16)+SUMIF('SPACELOG 8 BP'!$F$2:$EE$2,AL$4,'SPACELOG 8 BP'!$F16:$EE16)+SUMIF('SPACELOG 9 BP'!$F$2:$EE$2,AL$4,'SPACELOG 9 BP'!$F16:$EE16)+SUMIF('SPACELOG 10 BP'!$F$2:$EE$2,AL$4,'SPACELOG 10 BP'!$F16:$EE16)+SUMIF('SPACELOG 11 BP'!$F$2:$EE$2,AL$4,'SPACELOG 11 BP'!$F16:$EE16)+SUMIF('SPACELOG 12 BP'!$F$2:$EE$2,AL$4,'SPACELOG 12 BP'!$F16:$EE16)</f>
        <v>285</v>
      </c>
      <c r="AM16" s="33">
        <f>SUMIF('reporting montigny'!$F$2:$EE$2,AM$4,'reporting montigny'!$F16:$EE16)+SUMIF('reporting boissy'!$F$2:$EE$2,AM$4,'reporting boissy'!$F16:$EE16)+SUMIF('reporting moussy'!$F$2:$EE$2,AM$4,'reporting moussy'!$F16:$EE16)+SUMIF('reporting trappes'!$F$2:$EE$2,AM$4,'reporting trappes'!$F16:$EE16)+SUMIF('SPACELOG 5 BP'!$F$2:$EE$2,AM$4,'SPACELOG 5 BP'!$F16:$EE16)+SUMIF('SPACELOG 6 BP'!$F$2:$EE$2,AM$4,'SPACELOG 6 BP'!$F16:$EE16)+SUMIF('SPACELOG 7 BP'!$F$2:$EE$2,AM$4,'SPACELOG 7 BP'!$F16:$EE16)+SUMIF('SPACELOG 8 BP'!$F$2:$EE$2,AM$4,'SPACELOG 8 BP'!$F16:$EE16)+SUMIF('SPACELOG 9 BP'!$F$2:$EE$2,AM$4,'SPACELOG 9 BP'!$F16:$EE16)+SUMIF('SPACELOG 10 BP'!$F$2:$EE$2,AM$4,'SPACELOG 10 BP'!$F16:$EE16)+SUMIF('SPACELOG 11 BP'!$F$2:$EE$2,AM$4,'SPACELOG 11 BP'!$F16:$EE16)+SUMIF('SPACELOG 12 BP'!$F$2:$EE$2,AM$4,'SPACELOG 12 BP'!$F16:$EE16)</f>
        <v>285</v>
      </c>
      <c r="AN16" s="33">
        <f>SUMIF('reporting montigny'!$F$2:$EE$2,AN$4,'reporting montigny'!$F16:$EE16)+SUMIF('reporting boissy'!$F$2:$EE$2,AN$4,'reporting boissy'!$F16:$EE16)+SUMIF('reporting moussy'!$F$2:$EE$2,AN$4,'reporting moussy'!$F16:$EE16)+SUMIF('reporting trappes'!$F$2:$EE$2,AN$4,'reporting trappes'!$F16:$EE16)+SUMIF('SPACELOG 5 BP'!$F$2:$EE$2,AN$4,'SPACELOG 5 BP'!$F16:$EE16)+SUMIF('SPACELOG 6 BP'!$F$2:$EE$2,AN$4,'SPACELOG 6 BP'!$F16:$EE16)+SUMIF('SPACELOG 7 BP'!$F$2:$EE$2,AN$4,'SPACELOG 7 BP'!$F16:$EE16)+SUMIF('SPACELOG 8 BP'!$F$2:$EE$2,AN$4,'SPACELOG 8 BP'!$F16:$EE16)+SUMIF('SPACELOG 9 BP'!$F$2:$EE$2,AN$4,'SPACELOG 9 BP'!$F16:$EE16)+SUMIF('SPACELOG 10 BP'!$F$2:$EE$2,AN$4,'SPACELOG 10 BP'!$F16:$EE16)+SUMIF('SPACELOG 11 BP'!$F$2:$EE$2,AN$4,'SPACELOG 11 BP'!$F16:$EE16)+SUMIF('SPACELOG 12 BP'!$F$2:$EE$2,AN$4,'SPACELOG 12 BP'!$F16:$EE16)</f>
        <v>285</v>
      </c>
      <c r="AO16" s="33">
        <f>SUMIF('reporting montigny'!$F$2:$EE$2,AO$4,'reporting montigny'!$F16:$EE16)+SUMIF('reporting boissy'!$F$2:$EE$2,AO$4,'reporting boissy'!$F16:$EE16)+SUMIF('reporting moussy'!$F$2:$EE$2,AO$4,'reporting moussy'!$F16:$EE16)+SUMIF('reporting trappes'!$F$2:$EE$2,AO$4,'reporting trappes'!$F16:$EE16)+SUMIF('SPACELOG 5 BP'!$F$2:$EE$2,AO$4,'SPACELOG 5 BP'!$F16:$EE16)+SUMIF('SPACELOG 6 BP'!$F$2:$EE$2,AO$4,'SPACELOG 6 BP'!$F16:$EE16)+SUMIF('SPACELOG 7 BP'!$F$2:$EE$2,AO$4,'SPACELOG 7 BP'!$F16:$EE16)+SUMIF('SPACELOG 8 BP'!$F$2:$EE$2,AO$4,'SPACELOG 8 BP'!$F16:$EE16)+SUMIF('SPACELOG 9 BP'!$F$2:$EE$2,AO$4,'SPACELOG 9 BP'!$F16:$EE16)+SUMIF('SPACELOG 10 BP'!$F$2:$EE$2,AO$4,'SPACELOG 10 BP'!$F16:$EE16)+SUMIF('SPACELOG 11 BP'!$F$2:$EE$2,AO$4,'SPACELOG 11 BP'!$F16:$EE16)+SUMIF('SPACELOG 12 BP'!$F$2:$EE$2,AO$4,'SPACELOG 12 BP'!$F16:$EE16)</f>
        <v>285</v>
      </c>
      <c r="AP16" s="33">
        <f>SUMIF('reporting montigny'!$F$2:$EE$2,AP$4,'reporting montigny'!$F16:$EE16)+SUMIF('reporting boissy'!$F$2:$EE$2,AP$4,'reporting boissy'!$F16:$EE16)+SUMIF('reporting moussy'!$F$2:$EE$2,AP$4,'reporting moussy'!$F16:$EE16)+SUMIF('reporting trappes'!$F$2:$EE$2,AP$4,'reporting trappes'!$F16:$EE16)+SUMIF('SPACELOG 5 BP'!$F$2:$EE$2,AP$4,'SPACELOG 5 BP'!$F16:$EE16)+SUMIF('SPACELOG 6 BP'!$F$2:$EE$2,AP$4,'SPACELOG 6 BP'!$F16:$EE16)+SUMIF('SPACELOG 7 BP'!$F$2:$EE$2,AP$4,'SPACELOG 7 BP'!$F16:$EE16)+SUMIF('SPACELOG 8 BP'!$F$2:$EE$2,AP$4,'SPACELOG 8 BP'!$F16:$EE16)+SUMIF('SPACELOG 9 BP'!$F$2:$EE$2,AP$4,'SPACELOG 9 BP'!$F16:$EE16)+SUMIF('SPACELOG 10 BP'!$F$2:$EE$2,AP$4,'SPACELOG 10 BP'!$F16:$EE16)+SUMIF('SPACELOG 11 BP'!$F$2:$EE$2,AP$4,'SPACELOG 11 BP'!$F16:$EE16)+SUMIF('SPACELOG 12 BP'!$F$2:$EE$2,AP$4,'SPACELOG 12 BP'!$F16:$EE16)</f>
        <v>285</v>
      </c>
      <c r="AQ16" s="33">
        <f>SUMIF('reporting montigny'!$F$2:$EE$2,AQ$4,'reporting montigny'!$F16:$EE16)+SUMIF('reporting boissy'!$F$2:$EE$2,AQ$4,'reporting boissy'!$F16:$EE16)+SUMIF('reporting moussy'!$F$2:$EE$2,AQ$4,'reporting moussy'!$F16:$EE16)+SUMIF('reporting trappes'!$F$2:$EE$2,AQ$4,'reporting trappes'!$F16:$EE16)+SUMIF('SPACELOG 5 BP'!$F$2:$EE$2,AQ$4,'SPACELOG 5 BP'!$F16:$EE16)+SUMIF('SPACELOG 6 BP'!$F$2:$EE$2,AQ$4,'SPACELOG 6 BP'!$F16:$EE16)+SUMIF('SPACELOG 7 BP'!$F$2:$EE$2,AQ$4,'SPACELOG 7 BP'!$F16:$EE16)+SUMIF('SPACELOG 8 BP'!$F$2:$EE$2,AQ$4,'SPACELOG 8 BP'!$F16:$EE16)+SUMIF('SPACELOG 9 BP'!$F$2:$EE$2,AQ$4,'SPACELOG 9 BP'!$F16:$EE16)+SUMIF('SPACELOG 10 BP'!$F$2:$EE$2,AQ$4,'SPACELOG 10 BP'!$F16:$EE16)+SUMIF('SPACELOG 11 BP'!$F$2:$EE$2,AQ$4,'SPACELOG 11 BP'!$F16:$EE16)+SUMIF('SPACELOG 12 BP'!$F$2:$EE$2,AQ$4,'SPACELOG 12 BP'!$F16:$EE16)</f>
        <v>285</v>
      </c>
      <c r="AR16" s="393">
        <f t="shared" si="116"/>
        <v>3420</v>
      </c>
      <c r="AS16" s="33">
        <f>SUMIF('reporting montigny'!$F$2:$EE$2,AS$4,'reporting montigny'!$F16:$EE16)+SUMIF('reporting boissy'!$F$2:$EE$2,AS$4,'reporting boissy'!$F16:$EE16)+SUMIF('reporting moussy'!$F$2:$EE$2,AS$4,'reporting moussy'!$F16:$EE16)+SUMIF('reporting trappes'!$F$2:$EE$2,AS$4,'reporting trappes'!$F16:$EE16)+SUMIF('SPACELOG 5 BP'!$F$2:$EE$2,AS$4,'SPACELOG 5 BP'!$F16:$EE16)+SUMIF('SPACELOG 6 BP'!$F$2:$EE$2,AS$4,'SPACELOG 6 BP'!$F16:$EE16)+SUMIF('SPACELOG 7 BP'!$F$2:$EE$2,AS$4,'SPACELOG 7 BP'!$F16:$EE16)+SUMIF('SPACELOG 8 BP'!$F$2:$EE$2,AS$4,'SPACELOG 8 BP'!$F16:$EE16)+SUMIF('SPACELOG 9 BP'!$F$2:$EE$2,AS$4,'SPACELOG 9 BP'!$F16:$EE16)+SUMIF('SPACELOG 10 BP'!$F$2:$EE$2,AS$4,'SPACELOG 10 BP'!$F16:$EE16)+SUMIF('SPACELOG 11 BP'!$F$2:$EE$2,AS$4,'SPACELOG 11 BP'!$F16:$EE16)+SUMIF('SPACELOG 12 BP'!$F$2:$EE$2,AS$4,'SPACELOG 12 BP'!$F16:$EE16)</f>
        <v>285</v>
      </c>
      <c r="AT16" s="33">
        <f>SUMIF('reporting montigny'!$F$2:$EE$2,AT$4,'reporting montigny'!$F16:$EE16)+SUMIF('reporting boissy'!$F$2:$EE$2,AT$4,'reporting boissy'!$F16:$EE16)+SUMIF('reporting moussy'!$F$2:$EE$2,AT$4,'reporting moussy'!$F16:$EE16)+SUMIF('reporting trappes'!$F$2:$EE$2,AT$4,'reporting trappes'!$F16:$EE16)+SUMIF('SPACELOG 5 BP'!$F$2:$EE$2,AT$4,'SPACELOG 5 BP'!$F16:$EE16)+SUMIF('SPACELOG 6 BP'!$F$2:$EE$2,AT$4,'SPACELOG 6 BP'!$F16:$EE16)+SUMIF('SPACELOG 7 BP'!$F$2:$EE$2,AT$4,'SPACELOG 7 BP'!$F16:$EE16)+SUMIF('SPACELOG 8 BP'!$F$2:$EE$2,AT$4,'SPACELOG 8 BP'!$F16:$EE16)+SUMIF('SPACELOG 9 BP'!$F$2:$EE$2,AT$4,'SPACELOG 9 BP'!$F16:$EE16)+SUMIF('SPACELOG 10 BP'!$F$2:$EE$2,AT$4,'SPACELOG 10 BP'!$F16:$EE16)+SUMIF('SPACELOG 11 BP'!$F$2:$EE$2,AT$4,'SPACELOG 11 BP'!$F16:$EE16)+SUMIF('SPACELOG 12 BP'!$F$2:$EE$2,AT$4,'SPACELOG 12 BP'!$F16:$EE16)</f>
        <v>285</v>
      </c>
      <c r="AU16" s="33">
        <f>SUMIF('reporting montigny'!$F$2:$EE$2,AU$4,'reporting montigny'!$F16:$EE16)+SUMIF('reporting boissy'!$F$2:$EE$2,AU$4,'reporting boissy'!$F16:$EE16)+SUMIF('reporting moussy'!$F$2:$EE$2,AU$4,'reporting moussy'!$F16:$EE16)+SUMIF('reporting trappes'!$F$2:$EE$2,AU$4,'reporting trappes'!$F16:$EE16)+SUMIF('SPACELOG 5 BP'!$F$2:$EE$2,AU$4,'SPACELOG 5 BP'!$F16:$EE16)+SUMIF('SPACELOG 6 BP'!$F$2:$EE$2,AU$4,'SPACELOG 6 BP'!$F16:$EE16)+SUMIF('SPACELOG 7 BP'!$F$2:$EE$2,AU$4,'SPACELOG 7 BP'!$F16:$EE16)+SUMIF('SPACELOG 8 BP'!$F$2:$EE$2,AU$4,'SPACELOG 8 BP'!$F16:$EE16)+SUMIF('SPACELOG 9 BP'!$F$2:$EE$2,AU$4,'SPACELOG 9 BP'!$F16:$EE16)+SUMIF('SPACELOG 10 BP'!$F$2:$EE$2,AU$4,'SPACELOG 10 BP'!$F16:$EE16)+SUMIF('SPACELOG 11 BP'!$F$2:$EE$2,AU$4,'SPACELOG 11 BP'!$F16:$EE16)+SUMIF('SPACELOG 12 BP'!$F$2:$EE$2,AU$4,'SPACELOG 12 BP'!$F16:$EE16)</f>
        <v>285</v>
      </c>
      <c r="AV16" s="33">
        <f>SUMIF('reporting montigny'!$F$2:$EE$2,AV$4,'reporting montigny'!$F16:$EE16)+SUMIF('reporting boissy'!$F$2:$EE$2,AV$4,'reporting boissy'!$F16:$EE16)+SUMIF('reporting moussy'!$F$2:$EE$2,AV$4,'reporting moussy'!$F16:$EE16)+SUMIF('reporting trappes'!$F$2:$EE$2,AV$4,'reporting trappes'!$F16:$EE16)+SUMIF('SPACELOG 5 BP'!$F$2:$EE$2,AV$4,'SPACELOG 5 BP'!$F16:$EE16)+SUMIF('SPACELOG 6 BP'!$F$2:$EE$2,AV$4,'SPACELOG 6 BP'!$F16:$EE16)+SUMIF('SPACELOG 7 BP'!$F$2:$EE$2,AV$4,'SPACELOG 7 BP'!$F16:$EE16)+SUMIF('SPACELOG 8 BP'!$F$2:$EE$2,AV$4,'SPACELOG 8 BP'!$F16:$EE16)+SUMIF('SPACELOG 9 BP'!$F$2:$EE$2,AV$4,'SPACELOG 9 BP'!$F16:$EE16)+SUMIF('SPACELOG 10 BP'!$F$2:$EE$2,AV$4,'SPACELOG 10 BP'!$F16:$EE16)+SUMIF('SPACELOG 11 BP'!$F$2:$EE$2,AV$4,'SPACELOG 11 BP'!$F16:$EE16)+SUMIF('SPACELOG 12 BP'!$F$2:$EE$2,AV$4,'SPACELOG 12 BP'!$F16:$EE16)</f>
        <v>285</v>
      </c>
      <c r="AW16" s="33">
        <f>SUMIF('reporting montigny'!$F$2:$EE$2,AW$4,'reporting montigny'!$F16:$EE16)+SUMIF('reporting boissy'!$F$2:$EE$2,AW$4,'reporting boissy'!$F16:$EE16)+SUMIF('reporting moussy'!$F$2:$EE$2,AW$4,'reporting moussy'!$F16:$EE16)+SUMIF('reporting trappes'!$F$2:$EE$2,AW$4,'reporting trappes'!$F16:$EE16)+SUMIF('SPACELOG 5 BP'!$F$2:$EE$2,AW$4,'SPACELOG 5 BP'!$F16:$EE16)+SUMIF('SPACELOG 6 BP'!$F$2:$EE$2,AW$4,'SPACELOG 6 BP'!$F16:$EE16)+SUMIF('SPACELOG 7 BP'!$F$2:$EE$2,AW$4,'SPACELOG 7 BP'!$F16:$EE16)+SUMIF('SPACELOG 8 BP'!$F$2:$EE$2,AW$4,'SPACELOG 8 BP'!$F16:$EE16)+SUMIF('SPACELOG 9 BP'!$F$2:$EE$2,AW$4,'SPACELOG 9 BP'!$F16:$EE16)+SUMIF('SPACELOG 10 BP'!$F$2:$EE$2,AW$4,'SPACELOG 10 BP'!$F16:$EE16)+SUMIF('SPACELOG 11 BP'!$F$2:$EE$2,AW$4,'SPACELOG 11 BP'!$F16:$EE16)+SUMIF('SPACELOG 12 BP'!$F$2:$EE$2,AW$4,'SPACELOG 12 BP'!$F16:$EE16)</f>
        <v>285</v>
      </c>
      <c r="AX16" s="33">
        <f>SUMIF('reporting montigny'!$F$2:$EE$2,AX$4,'reporting montigny'!$F16:$EE16)+SUMIF('reporting boissy'!$F$2:$EE$2,AX$4,'reporting boissy'!$F16:$EE16)+SUMIF('reporting moussy'!$F$2:$EE$2,AX$4,'reporting moussy'!$F16:$EE16)+SUMIF('reporting trappes'!$F$2:$EE$2,AX$4,'reporting trappes'!$F16:$EE16)+SUMIF('SPACELOG 5 BP'!$F$2:$EE$2,AX$4,'SPACELOG 5 BP'!$F16:$EE16)+SUMIF('SPACELOG 6 BP'!$F$2:$EE$2,AX$4,'SPACELOG 6 BP'!$F16:$EE16)+SUMIF('SPACELOG 7 BP'!$F$2:$EE$2,AX$4,'SPACELOG 7 BP'!$F16:$EE16)+SUMIF('SPACELOG 8 BP'!$F$2:$EE$2,AX$4,'SPACELOG 8 BP'!$F16:$EE16)+SUMIF('SPACELOG 9 BP'!$F$2:$EE$2,AX$4,'SPACELOG 9 BP'!$F16:$EE16)+SUMIF('SPACELOG 10 BP'!$F$2:$EE$2,AX$4,'SPACELOG 10 BP'!$F16:$EE16)+SUMIF('SPACELOG 11 BP'!$F$2:$EE$2,AX$4,'SPACELOG 11 BP'!$F16:$EE16)+SUMIF('SPACELOG 12 BP'!$F$2:$EE$2,AX$4,'SPACELOG 12 BP'!$F16:$EE16)</f>
        <v>285</v>
      </c>
      <c r="AY16" s="33">
        <f>SUMIF('reporting montigny'!$F$2:$EE$2,AY$4,'reporting montigny'!$F16:$EE16)+SUMIF('reporting boissy'!$F$2:$EE$2,AY$4,'reporting boissy'!$F16:$EE16)+SUMIF('reporting moussy'!$F$2:$EE$2,AY$4,'reporting moussy'!$F16:$EE16)+SUMIF('reporting trappes'!$F$2:$EE$2,AY$4,'reporting trappes'!$F16:$EE16)+SUMIF('SPACELOG 5 BP'!$F$2:$EE$2,AY$4,'SPACELOG 5 BP'!$F16:$EE16)+SUMIF('SPACELOG 6 BP'!$F$2:$EE$2,AY$4,'SPACELOG 6 BP'!$F16:$EE16)+SUMIF('SPACELOG 7 BP'!$F$2:$EE$2,AY$4,'SPACELOG 7 BP'!$F16:$EE16)+SUMIF('SPACELOG 8 BP'!$F$2:$EE$2,AY$4,'SPACELOG 8 BP'!$F16:$EE16)+SUMIF('SPACELOG 9 BP'!$F$2:$EE$2,AY$4,'SPACELOG 9 BP'!$F16:$EE16)+SUMIF('SPACELOG 10 BP'!$F$2:$EE$2,AY$4,'SPACELOG 10 BP'!$F16:$EE16)+SUMIF('SPACELOG 11 BP'!$F$2:$EE$2,AY$4,'SPACELOG 11 BP'!$F16:$EE16)+SUMIF('SPACELOG 12 BP'!$F$2:$EE$2,AY$4,'SPACELOG 12 BP'!$F16:$EE16)</f>
        <v>285</v>
      </c>
      <c r="AZ16" s="33">
        <f>SUMIF('reporting montigny'!$F$2:$EE$2,AZ$4,'reporting montigny'!$F16:$EE16)+SUMIF('reporting boissy'!$F$2:$EE$2,AZ$4,'reporting boissy'!$F16:$EE16)+SUMIF('reporting moussy'!$F$2:$EE$2,AZ$4,'reporting moussy'!$F16:$EE16)+SUMIF('reporting trappes'!$F$2:$EE$2,AZ$4,'reporting trappes'!$F16:$EE16)+SUMIF('SPACELOG 5 BP'!$F$2:$EE$2,AZ$4,'SPACELOG 5 BP'!$F16:$EE16)+SUMIF('SPACELOG 6 BP'!$F$2:$EE$2,AZ$4,'SPACELOG 6 BP'!$F16:$EE16)+SUMIF('SPACELOG 7 BP'!$F$2:$EE$2,AZ$4,'SPACELOG 7 BP'!$F16:$EE16)+SUMIF('SPACELOG 8 BP'!$F$2:$EE$2,AZ$4,'SPACELOG 8 BP'!$F16:$EE16)+SUMIF('SPACELOG 9 BP'!$F$2:$EE$2,AZ$4,'SPACELOG 9 BP'!$F16:$EE16)+SUMIF('SPACELOG 10 BP'!$F$2:$EE$2,AZ$4,'SPACELOG 10 BP'!$F16:$EE16)+SUMIF('SPACELOG 11 BP'!$F$2:$EE$2,AZ$4,'SPACELOG 11 BP'!$F16:$EE16)+SUMIF('SPACELOG 12 BP'!$F$2:$EE$2,AZ$4,'SPACELOG 12 BP'!$F16:$EE16)</f>
        <v>285</v>
      </c>
      <c r="BA16" s="33">
        <f>SUMIF('reporting montigny'!$F$2:$EE$2,BA$4,'reporting montigny'!$F16:$EE16)+SUMIF('reporting boissy'!$F$2:$EE$2,BA$4,'reporting boissy'!$F16:$EE16)+SUMIF('reporting moussy'!$F$2:$EE$2,BA$4,'reporting moussy'!$F16:$EE16)+SUMIF('reporting trappes'!$F$2:$EE$2,BA$4,'reporting trappes'!$F16:$EE16)+SUMIF('SPACELOG 5 BP'!$F$2:$EE$2,BA$4,'SPACELOG 5 BP'!$F16:$EE16)+SUMIF('SPACELOG 6 BP'!$F$2:$EE$2,BA$4,'SPACELOG 6 BP'!$F16:$EE16)+SUMIF('SPACELOG 7 BP'!$F$2:$EE$2,BA$4,'SPACELOG 7 BP'!$F16:$EE16)+SUMIF('SPACELOG 8 BP'!$F$2:$EE$2,BA$4,'SPACELOG 8 BP'!$F16:$EE16)+SUMIF('SPACELOG 9 BP'!$F$2:$EE$2,BA$4,'SPACELOG 9 BP'!$F16:$EE16)+SUMIF('SPACELOG 10 BP'!$F$2:$EE$2,BA$4,'SPACELOG 10 BP'!$F16:$EE16)+SUMIF('SPACELOG 11 BP'!$F$2:$EE$2,BA$4,'SPACELOG 11 BP'!$F16:$EE16)+SUMIF('SPACELOG 12 BP'!$F$2:$EE$2,BA$4,'SPACELOG 12 BP'!$F16:$EE16)</f>
        <v>285</v>
      </c>
      <c r="BB16" s="33">
        <f>SUMIF('reporting montigny'!$F$2:$EE$2,BB$4,'reporting montigny'!$F16:$EE16)+SUMIF('reporting boissy'!$F$2:$EE$2,BB$4,'reporting boissy'!$F16:$EE16)+SUMIF('reporting moussy'!$F$2:$EE$2,BB$4,'reporting moussy'!$F16:$EE16)+SUMIF('reporting trappes'!$F$2:$EE$2,BB$4,'reporting trappes'!$F16:$EE16)+SUMIF('SPACELOG 5 BP'!$F$2:$EE$2,BB$4,'SPACELOG 5 BP'!$F16:$EE16)+SUMIF('SPACELOG 6 BP'!$F$2:$EE$2,BB$4,'SPACELOG 6 BP'!$F16:$EE16)+SUMIF('SPACELOG 7 BP'!$F$2:$EE$2,BB$4,'SPACELOG 7 BP'!$F16:$EE16)+SUMIF('SPACELOG 8 BP'!$F$2:$EE$2,BB$4,'SPACELOG 8 BP'!$F16:$EE16)+SUMIF('SPACELOG 9 BP'!$F$2:$EE$2,BB$4,'SPACELOG 9 BP'!$F16:$EE16)+SUMIF('SPACELOG 10 BP'!$F$2:$EE$2,BB$4,'SPACELOG 10 BP'!$F16:$EE16)+SUMIF('SPACELOG 11 BP'!$F$2:$EE$2,BB$4,'SPACELOG 11 BP'!$F16:$EE16)+SUMIF('SPACELOG 12 BP'!$F$2:$EE$2,BB$4,'SPACELOG 12 BP'!$F16:$EE16)</f>
        <v>285</v>
      </c>
      <c r="BC16" s="33">
        <f>SUMIF('reporting montigny'!$F$2:$EE$2,BC$4,'reporting montigny'!$F16:$EE16)+SUMIF('reporting boissy'!$F$2:$EE$2,BC$4,'reporting boissy'!$F16:$EE16)+SUMIF('reporting moussy'!$F$2:$EE$2,BC$4,'reporting moussy'!$F16:$EE16)+SUMIF('reporting trappes'!$F$2:$EE$2,BC$4,'reporting trappes'!$F16:$EE16)+SUMIF('SPACELOG 5 BP'!$F$2:$EE$2,BC$4,'SPACELOG 5 BP'!$F16:$EE16)+SUMIF('SPACELOG 6 BP'!$F$2:$EE$2,BC$4,'SPACELOG 6 BP'!$F16:$EE16)+SUMIF('SPACELOG 7 BP'!$F$2:$EE$2,BC$4,'SPACELOG 7 BP'!$F16:$EE16)+SUMIF('SPACELOG 8 BP'!$F$2:$EE$2,BC$4,'SPACELOG 8 BP'!$F16:$EE16)+SUMIF('SPACELOG 9 BP'!$F$2:$EE$2,BC$4,'SPACELOG 9 BP'!$F16:$EE16)+SUMIF('SPACELOG 10 BP'!$F$2:$EE$2,BC$4,'SPACELOG 10 BP'!$F16:$EE16)+SUMIF('SPACELOG 11 BP'!$F$2:$EE$2,BC$4,'SPACELOG 11 BP'!$F16:$EE16)+SUMIF('SPACELOG 12 BP'!$F$2:$EE$2,BC$4,'SPACELOG 12 BP'!$F16:$EE16)</f>
        <v>285</v>
      </c>
      <c r="BD16" s="33">
        <f>SUMIF('reporting montigny'!$F$2:$EE$2,BD$4,'reporting montigny'!$F16:$EE16)+SUMIF('reporting boissy'!$F$2:$EE$2,BD$4,'reporting boissy'!$F16:$EE16)+SUMIF('reporting moussy'!$F$2:$EE$2,BD$4,'reporting moussy'!$F16:$EE16)+SUMIF('reporting trappes'!$F$2:$EE$2,BD$4,'reporting trappes'!$F16:$EE16)+SUMIF('SPACELOG 5 BP'!$F$2:$EE$2,BD$4,'SPACELOG 5 BP'!$F16:$EE16)+SUMIF('SPACELOG 6 BP'!$F$2:$EE$2,BD$4,'SPACELOG 6 BP'!$F16:$EE16)+SUMIF('SPACELOG 7 BP'!$F$2:$EE$2,BD$4,'SPACELOG 7 BP'!$F16:$EE16)+SUMIF('SPACELOG 8 BP'!$F$2:$EE$2,BD$4,'SPACELOG 8 BP'!$F16:$EE16)+SUMIF('SPACELOG 9 BP'!$F$2:$EE$2,BD$4,'SPACELOG 9 BP'!$F16:$EE16)+SUMIF('SPACELOG 10 BP'!$F$2:$EE$2,BD$4,'SPACELOG 10 BP'!$F16:$EE16)+SUMIF('SPACELOG 11 BP'!$F$2:$EE$2,BD$4,'SPACELOG 11 BP'!$F16:$EE16)+SUMIF('SPACELOG 12 BP'!$F$2:$EE$2,BD$4,'SPACELOG 12 BP'!$F16:$EE16)</f>
        <v>285</v>
      </c>
      <c r="BE16" s="393">
        <f t="shared" si="117"/>
        <v>3420</v>
      </c>
      <c r="BF16" s="33">
        <f>SUMIF('reporting montigny'!$F$2:$EE$2,BF$4,'reporting montigny'!$F16:$EE16)+SUMIF('reporting boissy'!$F$2:$EE$2,BF$4,'reporting boissy'!$F16:$EE16)+SUMIF('reporting moussy'!$F$2:$EE$2,BF$4,'reporting moussy'!$F16:$EE16)+SUMIF('reporting trappes'!$F$2:$EE$2,BF$4,'reporting trappes'!$F16:$EE16)+SUMIF('SPACELOG 5 BP'!$F$2:$EE$2,BF$4,'SPACELOG 5 BP'!$F16:$EE16)+SUMIF('SPACELOG 6 BP'!$F$2:$EE$2,BF$4,'SPACELOG 6 BP'!$F16:$EE16)+SUMIF('SPACELOG 7 BP'!$F$2:$EE$2,BF$4,'SPACELOG 7 BP'!$F16:$EE16)+SUMIF('SPACELOG 8 BP'!$F$2:$EE$2,BF$4,'SPACELOG 8 BP'!$F16:$EE16)+SUMIF('SPACELOG 9 BP'!$F$2:$EE$2,BF$4,'SPACELOG 9 BP'!$F16:$EE16)+SUMIF('SPACELOG 10 BP'!$F$2:$EE$2,BF$4,'SPACELOG 10 BP'!$F16:$EE16)+SUMIF('SPACELOG 11 BP'!$F$2:$EE$2,BF$4,'SPACELOG 11 BP'!$F16:$EE16)+SUMIF('SPACELOG 12 BP'!$F$2:$EE$2,BF$4,'SPACELOG 12 BP'!$F16:$EE16)</f>
        <v>285</v>
      </c>
      <c r="BG16" s="33">
        <f>SUMIF('reporting montigny'!$F$2:$EE$2,BG$4,'reporting montigny'!$F16:$EE16)+SUMIF('reporting boissy'!$F$2:$EE$2,BG$4,'reporting boissy'!$F16:$EE16)+SUMIF('reporting moussy'!$F$2:$EE$2,BG$4,'reporting moussy'!$F16:$EE16)+SUMIF('reporting trappes'!$F$2:$EE$2,BG$4,'reporting trappes'!$F16:$EE16)+SUMIF('SPACELOG 5 BP'!$F$2:$EE$2,BG$4,'SPACELOG 5 BP'!$F16:$EE16)+SUMIF('SPACELOG 6 BP'!$F$2:$EE$2,BG$4,'SPACELOG 6 BP'!$F16:$EE16)+SUMIF('SPACELOG 7 BP'!$F$2:$EE$2,BG$4,'SPACELOG 7 BP'!$F16:$EE16)+SUMIF('SPACELOG 8 BP'!$F$2:$EE$2,BG$4,'SPACELOG 8 BP'!$F16:$EE16)+SUMIF('SPACELOG 9 BP'!$F$2:$EE$2,BG$4,'SPACELOG 9 BP'!$F16:$EE16)+SUMIF('SPACELOG 10 BP'!$F$2:$EE$2,BG$4,'SPACELOG 10 BP'!$F16:$EE16)+SUMIF('SPACELOG 11 BP'!$F$2:$EE$2,BG$4,'SPACELOG 11 BP'!$F16:$EE16)+SUMIF('SPACELOG 12 BP'!$F$2:$EE$2,BG$4,'SPACELOG 12 BP'!$F16:$EE16)</f>
        <v>285</v>
      </c>
      <c r="BH16" s="33">
        <f>SUMIF('reporting montigny'!$F$2:$EE$2,BH$4,'reporting montigny'!$F16:$EE16)+SUMIF('reporting boissy'!$F$2:$EE$2,BH$4,'reporting boissy'!$F16:$EE16)+SUMIF('reporting moussy'!$F$2:$EE$2,BH$4,'reporting moussy'!$F16:$EE16)+SUMIF('reporting trappes'!$F$2:$EE$2,BH$4,'reporting trappes'!$F16:$EE16)+SUMIF('SPACELOG 5 BP'!$F$2:$EE$2,BH$4,'SPACELOG 5 BP'!$F16:$EE16)+SUMIF('SPACELOG 6 BP'!$F$2:$EE$2,BH$4,'SPACELOG 6 BP'!$F16:$EE16)+SUMIF('SPACELOG 7 BP'!$F$2:$EE$2,BH$4,'SPACELOG 7 BP'!$F16:$EE16)+SUMIF('SPACELOG 8 BP'!$F$2:$EE$2,BH$4,'SPACELOG 8 BP'!$F16:$EE16)+SUMIF('SPACELOG 9 BP'!$F$2:$EE$2,BH$4,'SPACELOG 9 BP'!$F16:$EE16)+SUMIF('SPACELOG 10 BP'!$F$2:$EE$2,BH$4,'SPACELOG 10 BP'!$F16:$EE16)+SUMIF('SPACELOG 11 BP'!$F$2:$EE$2,BH$4,'SPACELOG 11 BP'!$F16:$EE16)+SUMIF('SPACELOG 12 BP'!$F$2:$EE$2,BH$4,'SPACELOG 12 BP'!$F16:$EE16)</f>
        <v>285</v>
      </c>
      <c r="BI16" s="33">
        <f>SUMIF('reporting montigny'!$F$2:$EE$2,BI$4,'reporting montigny'!$F16:$EE16)+SUMIF('reporting boissy'!$F$2:$EE$2,BI$4,'reporting boissy'!$F16:$EE16)+SUMIF('reporting moussy'!$F$2:$EE$2,BI$4,'reporting moussy'!$F16:$EE16)+SUMIF('reporting trappes'!$F$2:$EE$2,BI$4,'reporting trappes'!$F16:$EE16)+SUMIF('SPACELOG 5 BP'!$F$2:$EE$2,BI$4,'SPACELOG 5 BP'!$F16:$EE16)+SUMIF('SPACELOG 6 BP'!$F$2:$EE$2,BI$4,'SPACELOG 6 BP'!$F16:$EE16)+SUMIF('SPACELOG 7 BP'!$F$2:$EE$2,BI$4,'SPACELOG 7 BP'!$F16:$EE16)+SUMIF('SPACELOG 8 BP'!$F$2:$EE$2,BI$4,'SPACELOG 8 BP'!$F16:$EE16)+SUMIF('SPACELOG 9 BP'!$F$2:$EE$2,BI$4,'SPACELOG 9 BP'!$F16:$EE16)+SUMIF('SPACELOG 10 BP'!$F$2:$EE$2,BI$4,'SPACELOG 10 BP'!$F16:$EE16)+SUMIF('SPACELOG 11 BP'!$F$2:$EE$2,BI$4,'SPACELOG 11 BP'!$F16:$EE16)+SUMIF('SPACELOG 12 BP'!$F$2:$EE$2,BI$4,'SPACELOG 12 BP'!$F16:$EE16)</f>
        <v>285</v>
      </c>
      <c r="BJ16" s="33">
        <f>SUMIF('reporting montigny'!$F$2:$EE$2,BJ$4,'reporting montigny'!$F16:$EE16)+SUMIF('reporting boissy'!$F$2:$EE$2,BJ$4,'reporting boissy'!$F16:$EE16)+SUMIF('reporting moussy'!$F$2:$EE$2,BJ$4,'reporting moussy'!$F16:$EE16)+SUMIF('reporting trappes'!$F$2:$EE$2,BJ$4,'reporting trappes'!$F16:$EE16)+SUMIF('SPACELOG 5 BP'!$F$2:$EE$2,BJ$4,'SPACELOG 5 BP'!$F16:$EE16)+SUMIF('SPACELOG 6 BP'!$F$2:$EE$2,BJ$4,'SPACELOG 6 BP'!$F16:$EE16)+SUMIF('SPACELOG 7 BP'!$F$2:$EE$2,BJ$4,'SPACELOG 7 BP'!$F16:$EE16)+SUMIF('SPACELOG 8 BP'!$F$2:$EE$2,BJ$4,'SPACELOG 8 BP'!$F16:$EE16)+SUMIF('SPACELOG 9 BP'!$F$2:$EE$2,BJ$4,'SPACELOG 9 BP'!$F16:$EE16)+SUMIF('SPACELOG 10 BP'!$F$2:$EE$2,BJ$4,'SPACELOG 10 BP'!$F16:$EE16)+SUMIF('SPACELOG 11 BP'!$F$2:$EE$2,BJ$4,'SPACELOG 11 BP'!$F16:$EE16)+SUMIF('SPACELOG 12 BP'!$F$2:$EE$2,BJ$4,'SPACELOG 12 BP'!$F16:$EE16)</f>
        <v>285</v>
      </c>
      <c r="BK16" s="33">
        <f>SUMIF('reporting montigny'!$F$2:$EE$2,BK$4,'reporting montigny'!$F16:$EE16)+SUMIF('reporting boissy'!$F$2:$EE$2,BK$4,'reporting boissy'!$F16:$EE16)+SUMIF('reporting moussy'!$F$2:$EE$2,BK$4,'reporting moussy'!$F16:$EE16)+SUMIF('reporting trappes'!$F$2:$EE$2,BK$4,'reporting trappes'!$F16:$EE16)+SUMIF('SPACELOG 5 BP'!$F$2:$EE$2,BK$4,'SPACELOG 5 BP'!$F16:$EE16)+SUMIF('SPACELOG 6 BP'!$F$2:$EE$2,BK$4,'SPACELOG 6 BP'!$F16:$EE16)+SUMIF('SPACELOG 7 BP'!$F$2:$EE$2,BK$4,'SPACELOG 7 BP'!$F16:$EE16)+SUMIF('SPACELOG 8 BP'!$F$2:$EE$2,BK$4,'SPACELOG 8 BP'!$F16:$EE16)+SUMIF('SPACELOG 9 BP'!$F$2:$EE$2,BK$4,'SPACELOG 9 BP'!$F16:$EE16)+SUMIF('SPACELOG 10 BP'!$F$2:$EE$2,BK$4,'SPACELOG 10 BP'!$F16:$EE16)+SUMIF('SPACELOG 11 BP'!$F$2:$EE$2,BK$4,'SPACELOG 11 BP'!$F16:$EE16)+SUMIF('SPACELOG 12 BP'!$F$2:$EE$2,BK$4,'SPACELOG 12 BP'!$F16:$EE16)</f>
        <v>285</v>
      </c>
      <c r="BL16" s="33">
        <f>SUMIF('reporting montigny'!$F$2:$EE$2,BL$4,'reporting montigny'!$F16:$EE16)+SUMIF('reporting boissy'!$F$2:$EE$2,BL$4,'reporting boissy'!$F16:$EE16)+SUMIF('reporting moussy'!$F$2:$EE$2,BL$4,'reporting moussy'!$F16:$EE16)+SUMIF('reporting trappes'!$F$2:$EE$2,BL$4,'reporting trappes'!$F16:$EE16)+SUMIF('SPACELOG 5 BP'!$F$2:$EE$2,BL$4,'SPACELOG 5 BP'!$F16:$EE16)+SUMIF('SPACELOG 6 BP'!$F$2:$EE$2,BL$4,'SPACELOG 6 BP'!$F16:$EE16)+SUMIF('SPACELOG 7 BP'!$F$2:$EE$2,BL$4,'SPACELOG 7 BP'!$F16:$EE16)+SUMIF('SPACELOG 8 BP'!$F$2:$EE$2,BL$4,'SPACELOG 8 BP'!$F16:$EE16)+SUMIF('SPACELOG 9 BP'!$F$2:$EE$2,BL$4,'SPACELOG 9 BP'!$F16:$EE16)+SUMIF('SPACELOG 10 BP'!$F$2:$EE$2,BL$4,'SPACELOG 10 BP'!$F16:$EE16)+SUMIF('SPACELOG 11 BP'!$F$2:$EE$2,BL$4,'SPACELOG 11 BP'!$F16:$EE16)+SUMIF('SPACELOG 12 BP'!$F$2:$EE$2,BL$4,'SPACELOG 12 BP'!$F16:$EE16)</f>
        <v>285</v>
      </c>
      <c r="BM16" s="33">
        <f>SUMIF('reporting montigny'!$F$2:$EE$2,BM$4,'reporting montigny'!$F16:$EE16)+SUMIF('reporting boissy'!$F$2:$EE$2,BM$4,'reporting boissy'!$F16:$EE16)+SUMIF('reporting moussy'!$F$2:$EE$2,BM$4,'reporting moussy'!$F16:$EE16)+SUMIF('reporting trappes'!$F$2:$EE$2,BM$4,'reporting trappes'!$F16:$EE16)+SUMIF('SPACELOG 5 BP'!$F$2:$EE$2,BM$4,'SPACELOG 5 BP'!$F16:$EE16)+SUMIF('SPACELOG 6 BP'!$F$2:$EE$2,BM$4,'SPACELOG 6 BP'!$F16:$EE16)+SUMIF('SPACELOG 7 BP'!$F$2:$EE$2,BM$4,'SPACELOG 7 BP'!$F16:$EE16)+SUMIF('SPACELOG 8 BP'!$F$2:$EE$2,BM$4,'SPACELOG 8 BP'!$F16:$EE16)+SUMIF('SPACELOG 9 BP'!$F$2:$EE$2,BM$4,'SPACELOG 9 BP'!$F16:$EE16)+SUMIF('SPACELOG 10 BP'!$F$2:$EE$2,BM$4,'SPACELOG 10 BP'!$F16:$EE16)+SUMIF('SPACELOG 11 BP'!$F$2:$EE$2,BM$4,'SPACELOG 11 BP'!$F16:$EE16)+SUMIF('SPACELOG 12 BP'!$F$2:$EE$2,BM$4,'SPACELOG 12 BP'!$F16:$EE16)</f>
        <v>285</v>
      </c>
      <c r="BN16" s="33">
        <f>SUMIF('reporting montigny'!$F$2:$EE$2,BN$4,'reporting montigny'!$F16:$EE16)+SUMIF('reporting boissy'!$F$2:$EE$2,BN$4,'reporting boissy'!$F16:$EE16)+SUMIF('reporting moussy'!$F$2:$EE$2,BN$4,'reporting moussy'!$F16:$EE16)+SUMIF('reporting trappes'!$F$2:$EE$2,BN$4,'reporting trappes'!$F16:$EE16)+SUMIF('SPACELOG 5 BP'!$F$2:$EE$2,BN$4,'SPACELOG 5 BP'!$F16:$EE16)+SUMIF('SPACELOG 6 BP'!$F$2:$EE$2,BN$4,'SPACELOG 6 BP'!$F16:$EE16)+SUMIF('SPACELOG 7 BP'!$F$2:$EE$2,BN$4,'SPACELOG 7 BP'!$F16:$EE16)+SUMIF('SPACELOG 8 BP'!$F$2:$EE$2,BN$4,'SPACELOG 8 BP'!$F16:$EE16)+SUMIF('SPACELOG 9 BP'!$F$2:$EE$2,BN$4,'SPACELOG 9 BP'!$F16:$EE16)+SUMIF('SPACELOG 10 BP'!$F$2:$EE$2,BN$4,'SPACELOG 10 BP'!$F16:$EE16)+SUMIF('SPACELOG 11 BP'!$F$2:$EE$2,BN$4,'SPACELOG 11 BP'!$F16:$EE16)+SUMIF('SPACELOG 12 BP'!$F$2:$EE$2,BN$4,'SPACELOG 12 BP'!$F16:$EE16)</f>
        <v>285</v>
      </c>
      <c r="BO16" s="33">
        <f>SUMIF('reporting montigny'!$F$2:$EE$2,BO$4,'reporting montigny'!$F16:$EE16)+SUMIF('reporting boissy'!$F$2:$EE$2,BO$4,'reporting boissy'!$F16:$EE16)+SUMIF('reporting moussy'!$F$2:$EE$2,BO$4,'reporting moussy'!$F16:$EE16)+SUMIF('reporting trappes'!$F$2:$EE$2,BO$4,'reporting trappes'!$F16:$EE16)+SUMIF('SPACELOG 5 BP'!$F$2:$EE$2,BO$4,'SPACELOG 5 BP'!$F16:$EE16)+SUMIF('SPACELOG 6 BP'!$F$2:$EE$2,BO$4,'SPACELOG 6 BP'!$F16:$EE16)+SUMIF('SPACELOG 7 BP'!$F$2:$EE$2,BO$4,'SPACELOG 7 BP'!$F16:$EE16)+SUMIF('SPACELOG 8 BP'!$F$2:$EE$2,BO$4,'SPACELOG 8 BP'!$F16:$EE16)+SUMIF('SPACELOG 9 BP'!$F$2:$EE$2,BO$4,'SPACELOG 9 BP'!$F16:$EE16)+SUMIF('SPACELOG 10 BP'!$F$2:$EE$2,BO$4,'SPACELOG 10 BP'!$F16:$EE16)+SUMIF('SPACELOG 11 BP'!$F$2:$EE$2,BO$4,'SPACELOG 11 BP'!$F16:$EE16)+SUMIF('SPACELOG 12 BP'!$F$2:$EE$2,BO$4,'SPACELOG 12 BP'!$F16:$EE16)</f>
        <v>285</v>
      </c>
      <c r="BP16" s="33">
        <f>SUMIF('reporting montigny'!$F$2:$EE$2,BP$4,'reporting montigny'!$F16:$EE16)+SUMIF('reporting boissy'!$F$2:$EE$2,BP$4,'reporting boissy'!$F16:$EE16)+SUMIF('reporting moussy'!$F$2:$EE$2,BP$4,'reporting moussy'!$F16:$EE16)+SUMIF('reporting trappes'!$F$2:$EE$2,BP$4,'reporting trappes'!$F16:$EE16)+SUMIF('SPACELOG 5 BP'!$F$2:$EE$2,BP$4,'SPACELOG 5 BP'!$F16:$EE16)+SUMIF('SPACELOG 6 BP'!$F$2:$EE$2,BP$4,'SPACELOG 6 BP'!$F16:$EE16)+SUMIF('SPACELOG 7 BP'!$F$2:$EE$2,BP$4,'SPACELOG 7 BP'!$F16:$EE16)+SUMIF('SPACELOG 8 BP'!$F$2:$EE$2,BP$4,'SPACELOG 8 BP'!$F16:$EE16)+SUMIF('SPACELOG 9 BP'!$F$2:$EE$2,BP$4,'SPACELOG 9 BP'!$F16:$EE16)+SUMIF('SPACELOG 10 BP'!$F$2:$EE$2,BP$4,'SPACELOG 10 BP'!$F16:$EE16)+SUMIF('SPACELOG 11 BP'!$F$2:$EE$2,BP$4,'SPACELOG 11 BP'!$F16:$EE16)+SUMIF('SPACELOG 12 BP'!$F$2:$EE$2,BP$4,'SPACELOG 12 BP'!$F16:$EE16)</f>
        <v>285</v>
      </c>
      <c r="BQ16" s="33">
        <f>SUMIF('reporting montigny'!$F$2:$EE$2,BQ$4,'reporting montigny'!$F16:$EE16)+SUMIF('reporting boissy'!$F$2:$EE$2,BQ$4,'reporting boissy'!$F16:$EE16)+SUMIF('reporting moussy'!$F$2:$EE$2,BQ$4,'reporting moussy'!$F16:$EE16)+SUMIF('reporting trappes'!$F$2:$EE$2,BQ$4,'reporting trappes'!$F16:$EE16)+SUMIF('SPACELOG 5 BP'!$F$2:$EE$2,BQ$4,'SPACELOG 5 BP'!$F16:$EE16)+SUMIF('SPACELOG 6 BP'!$F$2:$EE$2,BQ$4,'SPACELOG 6 BP'!$F16:$EE16)+SUMIF('SPACELOG 7 BP'!$F$2:$EE$2,BQ$4,'SPACELOG 7 BP'!$F16:$EE16)+SUMIF('SPACELOG 8 BP'!$F$2:$EE$2,BQ$4,'SPACELOG 8 BP'!$F16:$EE16)+SUMIF('SPACELOG 9 BP'!$F$2:$EE$2,BQ$4,'SPACELOG 9 BP'!$F16:$EE16)+SUMIF('SPACELOG 10 BP'!$F$2:$EE$2,BQ$4,'SPACELOG 10 BP'!$F16:$EE16)+SUMIF('SPACELOG 11 BP'!$F$2:$EE$2,BQ$4,'SPACELOG 11 BP'!$F16:$EE16)+SUMIF('SPACELOG 12 BP'!$F$2:$EE$2,BQ$4,'SPACELOG 12 BP'!$F16:$EE16)</f>
        <v>285</v>
      </c>
      <c r="BR16" s="393">
        <f t="shared" si="118"/>
        <v>3420</v>
      </c>
      <c r="BS16" s="33">
        <f>SUMIF('reporting montigny'!$F$2:$EE$2,BS$4,'reporting montigny'!$F16:$EE16)+SUMIF('reporting boissy'!$F$2:$EE$2,BS$4,'reporting boissy'!$F16:$EE16)+SUMIF('reporting moussy'!$F$2:$EE$2,BS$4,'reporting moussy'!$F16:$EE16)+SUMIF('reporting trappes'!$F$2:$EE$2,BS$4,'reporting trappes'!$F16:$EE16)+SUMIF('SPACELOG 5 BP'!$F$2:$EE$2,BS$4,'SPACELOG 5 BP'!$F16:$EE16)+SUMIF('SPACELOG 6 BP'!$F$2:$EE$2,BS$4,'SPACELOG 6 BP'!$F16:$EE16)+SUMIF('SPACELOG 7 BP'!$F$2:$EE$2,BS$4,'SPACELOG 7 BP'!$F16:$EE16)+SUMIF('SPACELOG 8 BP'!$F$2:$EE$2,BS$4,'SPACELOG 8 BP'!$F16:$EE16)+SUMIF('SPACELOG 9 BP'!$F$2:$EE$2,BS$4,'SPACELOG 9 BP'!$F16:$EE16)+SUMIF('SPACELOG 10 BP'!$F$2:$EE$2,BS$4,'SPACELOG 10 BP'!$F16:$EE16)+SUMIF('SPACELOG 11 BP'!$F$2:$EE$2,BS$4,'SPACELOG 11 BP'!$F16:$EE16)+SUMIF('SPACELOG 12 BP'!$F$2:$EE$2,BS$4,'SPACELOG 12 BP'!$F16:$EE16)</f>
        <v>285</v>
      </c>
      <c r="BT16" s="33">
        <f>SUMIF('reporting montigny'!$F$2:$EE$2,BT$4,'reporting montigny'!$F16:$EE16)+SUMIF('reporting boissy'!$F$2:$EE$2,BT$4,'reporting boissy'!$F16:$EE16)+SUMIF('reporting moussy'!$F$2:$EE$2,BT$4,'reporting moussy'!$F16:$EE16)+SUMIF('reporting trappes'!$F$2:$EE$2,BT$4,'reporting trappes'!$F16:$EE16)+SUMIF('SPACELOG 5 BP'!$F$2:$EE$2,BT$4,'SPACELOG 5 BP'!$F16:$EE16)+SUMIF('SPACELOG 6 BP'!$F$2:$EE$2,BT$4,'SPACELOG 6 BP'!$F16:$EE16)+SUMIF('SPACELOG 7 BP'!$F$2:$EE$2,BT$4,'SPACELOG 7 BP'!$F16:$EE16)+SUMIF('SPACELOG 8 BP'!$F$2:$EE$2,BT$4,'SPACELOG 8 BP'!$F16:$EE16)+SUMIF('SPACELOG 9 BP'!$F$2:$EE$2,BT$4,'SPACELOG 9 BP'!$F16:$EE16)+SUMIF('SPACELOG 10 BP'!$F$2:$EE$2,BT$4,'SPACELOG 10 BP'!$F16:$EE16)+SUMIF('SPACELOG 11 BP'!$F$2:$EE$2,BT$4,'SPACELOG 11 BP'!$F16:$EE16)+SUMIF('SPACELOG 12 BP'!$F$2:$EE$2,BT$4,'SPACELOG 12 BP'!$F16:$EE16)</f>
        <v>285</v>
      </c>
      <c r="BU16" s="33">
        <f>SUMIF('reporting montigny'!$F$2:$EE$2,BU$4,'reporting montigny'!$F16:$EE16)+SUMIF('reporting boissy'!$F$2:$EE$2,BU$4,'reporting boissy'!$F16:$EE16)+SUMIF('reporting moussy'!$F$2:$EE$2,BU$4,'reporting moussy'!$F16:$EE16)+SUMIF('reporting trappes'!$F$2:$EE$2,BU$4,'reporting trappes'!$F16:$EE16)+SUMIF('SPACELOG 5 BP'!$F$2:$EE$2,BU$4,'SPACELOG 5 BP'!$F16:$EE16)+SUMIF('SPACELOG 6 BP'!$F$2:$EE$2,BU$4,'SPACELOG 6 BP'!$F16:$EE16)+SUMIF('SPACELOG 7 BP'!$F$2:$EE$2,BU$4,'SPACELOG 7 BP'!$F16:$EE16)+SUMIF('SPACELOG 8 BP'!$F$2:$EE$2,BU$4,'SPACELOG 8 BP'!$F16:$EE16)+SUMIF('SPACELOG 9 BP'!$F$2:$EE$2,BU$4,'SPACELOG 9 BP'!$F16:$EE16)+SUMIF('SPACELOG 10 BP'!$F$2:$EE$2,BU$4,'SPACELOG 10 BP'!$F16:$EE16)+SUMIF('SPACELOG 11 BP'!$F$2:$EE$2,BU$4,'SPACELOG 11 BP'!$F16:$EE16)+SUMIF('SPACELOG 12 BP'!$F$2:$EE$2,BU$4,'SPACELOG 12 BP'!$F16:$EE16)</f>
        <v>285</v>
      </c>
      <c r="BV16" s="33">
        <f>SUMIF('reporting montigny'!$F$2:$EE$2,BV$4,'reporting montigny'!$F16:$EE16)+SUMIF('reporting boissy'!$F$2:$EE$2,BV$4,'reporting boissy'!$F16:$EE16)+SUMIF('reporting moussy'!$F$2:$EE$2,BV$4,'reporting moussy'!$F16:$EE16)+SUMIF('reporting trappes'!$F$2:$EE$2,BV$4,'reporting trappes'!$F16:$EE16)+SUMIF('SPACELOG 5 BP'!$F$2:$EE$2,BV$4,'SPACELOG 5 BP'!$F16:$EE16)+SUMIF('SPACELOG 6 BP'!$F$2:$EE$2,BV$4,'SPACELOG 6 BP'!$F16:$EE16)+SUMIF('SPACELOG 7 BP'!$F$2:$EE$2,BV$4,'SPACELOG 7 BP'!$F16:$EE16)+SUMIF('SPACELOG 8 BP'!$F$2:$EE$2,BV$4,'SPACELOG 8 BP'!$F16:$EE16)+SUMIF('SPACELOG 9 BP'!$F$2:$EE$2,BV$4,'SPACELOG 9 BP'!$F16:$EE16)+SUMIF('SPACELOG 10 BP'!$F$2:$EE$2,BV$4,'SPACELOG 10 BP'!$F16:$EE16)+SUMIF('SPACELOG 11 BP'!$F$2:$EE$2,BV$4,'SPACELOG 11 BP'!$F16:$EE16)+SUMIF('SPACELOG 12 BP'!$F$2:$EE$2,BV$4,'SPACELOG 12 BP'!$F16:$EE16)</f>
        <v>285</v>
      </c>
      <c r="BW16" s="33">
        <f>SUMIF('reporting montigny'!$F$2:$EE$2,BW$4,'reporting montigny'!$F16:$EE16)+SUMIF('reporting boissy'!$F$2:$EE$2,BW$4,'reporting boissy'!$F16:$EE16)+SUMIF('reporting moussy'!$F$2:$EE$2,BW$4,'reporting moussy'!$F16:$EE16)+SUMIF('reporting trappes'!$F$2:$EE$2,BW$4,'reporting trappes'!$F16:$EE16)+SUMIF('SPACELOG 5 BP'!$F$2:$EE$2,BW$4,'SPACELOG 5 BP'!$F16:$EE16)+SUMIF('SPACELOG 6 BP'!$F$2:$EE$2,BW$4,'SPACELOG 6 BP'!$F16:$EE16)+SUMIF('SPACELOG 7 BP'!$F$2:$EE$2,BW$4,'SPACELOG 7 BP'!$F16:$EE16)+SUMIF('SPACELOG 8 BP'!$F$2:$EE$2,BW$4,'SPACELOG 8 BP'!$F16:$EE16)+SUMIF('SPACELOG 9 BP'!$F$2:$EE$2,BW$4,'SPACELOG 9 BP'!$F16:$EE16)+SUMIF('SPACELOG 10 BP'!$F$2:$EE$2,BW$4,'SPACELOG 10 BP'!$F16:$EE16)+SUMIF('SPACELOG 11 BP'!$F$2:$EE$2,BW$4,'SPACELOG 11 BP'!$F16:$EE16)+SUMIF('SPACELOG 12 BP'!$F$2:$EE$2,BW$4,'SPACELOG 12 BP'!$F16:$EE16)</f>
        <v>285</v>
      </c>
      <c r="BX16" s="33">
        <f>SUMIF('reporting montigny'!$F$2:$EE$2,BX$4,'reporting montigny'!$F16:$EE16)+SUMIF('reporting boissy'!$F$2:$EE$2,BX$4,'reporting boissy'!$F16:$EE16)+SUMIF('reporting moussy'!$F$2:$EE$2,BX$4,'reporting moussy'!$F16:$EE16)+SUMIF('reporting trappes'!$F$2:$EE$2,BX$4,'reporting trappes'!$F16:$EE16)+SUMIF('SPACELOG 5 BP'!$F$2:$EE$2,BX$4,'SPACELOG 5 BP'!$F16:$EE16)+SUMIF('SPACELOG 6 BP'!$F$2:$EE$2,BX$4,'SPACELOG 6 BP'!$F16:$EE16)+SUMIF('SPACELOG 7 BP'!$F$2:$EE$2,BX$4,'SPACELOG 7 BP'!$F16:$EE16)+SUMIF('SPACELOG 8 BP'!$F$2:$EE$2,BX$4,'SPACELOG 8 BP'!$F16:$EE16)+SUMIF('SPACELOG 9 BP'!$F$2:$EE$2,BX$4,'SPACELOG 9 BP'!$F16:$EE16)+SUMIF('SPACELOG 10 BP'!$F$2:$EE$2,BX$4,'SPACELOG 10 BP'!$F16:$EE16)+SUMIF('SPACELOG 11 BP'!$F$2:$EE$2,BX$4,'SPACELOG 11 BP'!$F16:$EE16)+SUMIF('SPACELOG 12 BP'!$F$2:$EE$2,BX$4,'SPACELOG 12 BP'!$F16:$EE16)</f>
        <v>285</v>
      </c>
      <c r="BY16" s="33">
        <f>SUMIF('reporting montigny'!$F$2:$EE$2,BY$4,'reporting montigny'!$F16:$EE16)+SUMIF('reporting boissy'!$F$2:$EE$2,BY$4,'reporting boissy'!$F16:$EE16)+SUMIF('reporting moussy'!$F$2:$EE$2,BY$4,'reporting moussy'!$F16:$EE16)+SUMIF('reporting trappes'!$F$2:$EE$2,BY$4,'reporting trappes'!$F16:$EE16)+SUMIF('SPACELOG 5 BP'!$F$2:$EE$2,BY$4,'SPACELOG 5 BP'!$F16:$EE16)+SUMIF('SPACELOG 6 BP'!$F$2:$EE$2,BY$4,'SPACELOG 6 BP'!$F16:$EE16)+SUMIF('SPACELOG 7 BP'!$F$2:$EE$2,BY$4,'SPACELOG 7 BP'!$F16:$EE16)+SUMIF('SPACELOG 8 BP'!$F$2:$EE$2,BY$4,'SPACELOG 8 BP'!$F16:$EE16)+SUMIF('SPACELOG 9 BP'!$F$2:$EE$2,BY$4,'SPACELOG 9 BP'!$F16:$EE16)+SUMIF('SPACELOG 10 BP'!$F$2:$EE$2,BY$4,'SPACELOG 10 BP'!$F16:$EE16)+SUMIF('SPACELOG 11 BP'!$F$2:$EE$2,BY$4,'SPACELOG 11 BP'!$F16:$EE16)+SUMIF('SPACELOG 12 BP'!$F$2:$EE$2,BY$4,'SPACELOG 12 BP'!$F16:$EE16)</f>
        <v>285</v>
      </c>
      <c r="BZ16" s="33">
        <f>SUMIF('reporting montigny'!$F$2:$EE$2,BZ$4,'reporting montigny'!$F16:$EE16)+SUMIF('reporting boissy'!$F$2:$EE$2,BZ$4,'reporting boissy'!$F16:$EE16)+SUMIF('reporting moussy'!$F$2:$EE$2,BZ$4,'reporting moussy'!$F16:$EE16)+SUMIF('reporting trappes'!$F$2:$EE$2,BZ$4,'reporting trappes'!$F16:$EE16)+SUMIF('SPACELOG 5 BP'!$F$2:$EE$2,BZ$4,'SPACELOG 5 BP'!$F16:$EE16)+SUMIF('SPACELOG 6 BP'!$F$2:$EE$2,BZ$4,'SPACELOG 6 BP'!$F16:$EE16)+SUMIF('SPACELOG 7 BP'!$F$2:$EE$2,BZ$4,'SPACELOG 7 BP'!$F16:$EE16)+SUMIF('SPACELOG 8 BP'!$F$2:$EE$2,BZ$4,'SPACELOG 8 BP'!$F16:$EE16)+SUMIF('SPACELOG 9 BP'!$F$2:$EE$2,BZ$4,'SPACELOG 9 BP'!$F16:$EE16)+SUMIF('SPACELOG 10 BP'!$F$2:$EE$2,BZ$4,'SPACELOG 10 BP'!$F16:$EE16)+SUMIF('SPACELOG 11 BP'!$F$2:$EE$2,BZ$4,'SPACELOG 11 BP'!$F16:$EE16)+SUMIF('SPACELOG 12 BP'!$F$2:$EE$2,BZ$4,'SPACELOG 12 BP'!$F16:$EE16)</f>
        <v>285</v>
      </c>
      <c r="CA16" s="33">
        <f>SUMIF('reporting montigny'!$F$2:$EE$2,CA$4,'reporting montigny'!$F16:$EE16)+SUMIF('reporting boissy'!$F$2:$EE$2,CA$4,'reporting boissy'!$F16:$EE16)+SUMIF('reporting moussy'!$F$2:$EE$2,CA$4,'reporting moussy'!$F16:$EE16)+SUMIF('reporting trappes'!$F$2:$EE$2,CA$4,'reporting trappes'!$F16:$EE16)+SUMIF('SPACELOG 5 BP'!$F$2:$EE$2,CA$4,'SPACELOG 5 BP'!$F16:$EE16)+SUMIF('SPACELOG 6 BP'!$F$2:$EE$2,CA$4,'SPACELOG 6 BP'!$F16:$EE16)+SUMIF('SPACELOG 7 BP'!$F$2:$EE$2,CA$4,'SPACELOG 7 BP'!$F16:$EE16)+SUMIF('SPACELOG 8 BP'!$F$2:$EE$2,CA$4,'SPACELOG 8 BP'!$F16:$EE16)+SUMIF('SPACELOG 9 BP'!$F$2:$EE$2,CA$4,'SPACELOG 9 BP'!$F16:$EE16)+SUMIF('SPACELOG 10 BP'!$F$2:$EE$2,CA$4,'SPACELOG 10 BP'!$F16:$EE16)+SUMIF('SPACELOG 11 BP'!$F$2:$EE$2,CA$4,'SPACELOG 11 BP'!$F16:$EE16)+SUMIF('SPACELOG 12 BP'!$F$2:$EE$2,CA$4,'SPACELOG 12 BP'!$F16:$EE16)</f>
        <v>285</v>
      </c>
      <c r="CB16" s="33">
        <f>SUMIF('reporting montigny'!$F$2:$EE$2,CB$4,'reporting montigny'!$F16:$EE16)+SUMIF('reporting boissy'!$F$2:$EE$2,CB$4,'reporting boissy'!$F16:$EE16)+SUMIF('reporting moussy'!$F$2:$EE$2,CB$4,'reporting moussy'!$F16:$EE16)+SUMIF('reporting trappes'!$F$2:$EE$2,CB$4,'reporting trappes'!$F16:$EE16)+SUMIF('SPACELOG 5 BP'!$F$2:$EE$2,CB$4,'SPACELOG 5 BP'!$F16:$EE16)+SUMIF('SPACELOG 6 BP'!$F$2:$EE$2,CB$4,'SPACELOG 6 BP'!$F16:$EE16)+SUMIF('SPACELOG 7 BP'!$F$2:$EE$2,CB$4,'SPACELOG 7 BP'!$F16:$EE16)+SUMIF('SPACELOG 8 BP'!$F$2:$EE$2,CB$4,'SPACELOG 8 BP'!$F16:$EE16)+SUMIF('SPACELOG 9 BP'!$F$2:$EE$2,CB$4,'SPACELOG 9 BP'!$F16:$EE16)+SUMIF('SPACELOG 10 BP'!$F$2:$EE$2,CB$4,'SPACELOG 10 BP'!$F16:$EE16)+SUMIF('SPACELOG 11 BP'!$F$2:$EE$2,CB$4,'SPACELOG 11 BP'!$F16:$EE16)+SUMIF('SPACELOG 12 BP'!$F$2:$EE$2,CB$4,'SPACELOG 12 BP'!$F16:$EE16)</f>
        <v>285</v>
      </c>
      <c r="CC16" s="33">
        <f>SUMIF('reporting montigny'!$F$2:$EE$2,CC$4,'reporting montigny'!$F16:$EE16)+SUMIF('reporting boissy'!$F$2:$EE$2,CC$4,'reporting boissy'!$F16:$EE16)+SUMIF('reporting moussy'!$F$2:$EE$2,CC$4,'reporting moussy'!$F16:$EE16)+SUMIF('reporting trappes'!$F$2:$EE$2,CC$4,'reporting trappes'!$F16:$EE16)+SUMIF('SPACELOG 5 BP'!$F$2:$EE$2,CC$4,'SPACELOG 5 BP'!$F16:$EE16)+SUMIF('SPACELOG 6 BP'!$F$2:$EE$2,CC$4,'SPACELOG 6 BP'!$F16:$EE16)+SUMIF('SPACELOG 7 BP'!$F$2:$EE$2,CC$4,'SPACELOG 7 BP'!$F16:$EE16)+SUMIF('SPACELOG 8 BP'!$F$2:$EE$2,CC$4,'SPACELOG 8 BP'!$F16:$EE16)+SUMIF('SPACELOG 9 BP'!$F$2:$EE$2,CC$4,'SPACELOG 9 BP'!$F16:$EE16)+SUMIF('SPACELOG 10 BP'!$F$2:$EE$2,CC$4,'SPACELOG 10 BP'!$F16:$EE16)+SUMIF('SPACELOG 11 BP'!$F$2:$EE$2,CC$4,'SPACELOG 11 BP'!$F16:$EE16)+SUMIF('SPACELOG 12 BP'!$F$2:$EE$2,CC$4,'SPACELOG 12 BP'!$F16:$EE16)</f>
        <v>285</v>
      </c>
      <c r="CD16" s="33">
        <f>SUMIF('reporting montigny'!$F$2:$EE$2,CD$4,'reporting montigny'!$F16:$EE16)+SUMIF('reporting boissy'!$F$2:$EE$2,CD$4,'reporting boissy'!$F16:$EE16)+SUMIF('reporting moussy'!$F$2:$EE$2,CD$4,'reporting moussy'!$F16:$EE16)+SUMIF('reporting trappes'!$F$2:$EE$2,CD$4,'reporting trappes'!$F16:$EE16)+SUMIF('SPACELOG 5 BP'!$F$2:$EE$2,CD$4,'SPACELOG 5 BP'!$F16:$EE16)+SUMIF('SPACELOG 6 BP'!$F$2:$EE$2,CD$4,'SPACELOG 6 BP'!$F16:$EE16)+SUMIF('SPACELOG 7 BP'!$F$2:$EE$2,CD$4,'SPACELOG 7 BP'!$F16:$EE16)+SUMIF('SPACELOG 8 BP'!$F$2:$EE$2,CD$4,'SPACELOG 8 BP'!$F16:$EE16)+SUMIF('SPACELOG 9 BP'!$F$2:$EE$2,CD$4,'SPACELOG 9 BP'!$F16:$EE16)+SUMIF('SPACELOG 10 BP'!$F$2:$EE$2,CD$4,'SPACELOG 10 BP'!$F16:$EE16)+SUMIF('SPACELOG 11 BP'!$F$2:$EE$2,CD$4,'SPACELOG 11 BP'!$F16:$EE16)+SUMIF('SPACELOG 12 BP'!$F$2:$EE$2,CD$4,'SPACELOG 12 BP'!$F16:$EE16)</f>
        <v>285</v>
      </c>
      <c r="CE16" s="393">
        <f t="shared" si="119"/>
        <v>3420</v>
      </c>
      <c r="CF16" s="33">
        <f>SUMIF('reporting montigny'!$F$2:$EE$2,CF$4,'reporting montigny'!$F16:$EE16)+SUMIF('reporting boissy'!$F$2:$EE$2,CF$4,'reporting boissy'!$F16:$EE16)+SUMIF('reporting moussy'!$F$2:$EE$2,CF$4,'reporting moussy'!$F16:$EE16)+SUMIF('reporting trappes'!$F$2:$EE$2,CF$4,'reporting trappes'!$F16:$EE16)+SUMIF('SPACELOG 5 BP'!$F$2:$EE$2,CF$4,'SPACELOG 5 BP'!$F16:$EE16)+SUMIF('SPACELOG 6 BP'!$F$2:$EE$2,CF$4,'SPACELOG 6 BP'!$F16:$EE16)+SUMIF('SPACELOG 7 BP'!$F$2:$EE$2,CF$4,'SPACELOG 7 BP'!$F16:$EE16)+SUMIF('SPACELOG 8 BP'!$F$2:$EE$2,CF$4,'SPACELOG 8 BP'!$F16:$EE16)+SUMIF('SPACELOG 9 BP'!$F$2:$EE$2,CF$4,'SPACELOG 9 BP'!$F16:$EE16)+SUMIF('SPACELOG 10 BP'!$F$2:$EE$2,CF$4,'SPACELOG 10 BP'!$F16:$EE16)+SUMIF('SPACELOG 11 BP'!$F$2:$EE$2,CF$4,'SPACELOG 11 BP'!$F16:$EE16)+SUMIF('SPACELOG 12 BP'!$F$2:$EE$2,CF$4,'SPACELOG 12 BP'!$F16:$EE16)</f>
        <v>285</v>
      </c>
      <c r="CG16" s="33">
        <f>SUMIF('reporting montigny'!$F$2:$EE$2,CG$4,'reporting montigny'!$F16:$EE16)+SUMIF('reporting boissy'!$F$2:$EE$2,CG$4,'reporting boissy'!$F16:$EE16)+SUMIF('reporting moussy'!$F$2:$EE$2,CG$4,'reporting moussy'!$F16:$EE16)+SUMIF('reporting trappes'!$F$2:$EE$2,CG$4,'reporting trappes'!$F16:$EE16)+SUMIF('SPACELOG 5 BP'!$F$2:$EE$2,CG$4,'SPACELOG 5 BP'!$F16:$EE16)+SUMIF('SPACELOG 6 BP'!$F$2:$EE$2,CG$4,'SPACELOG 6 BP'!$F16:$EE16)+SUMIF('SPACELOG 7 BP'!$F$2:$EE$2,CG$4,'SPACELOG 7 BP'!$F16:$EE16)+SUMIF('SPACELOG 8 BP'!$F$2:$EE$2,CG$4,'SPACELOG 8 BP'!$F16:$EE16)+SUMIF('SPACELOG 9 BP'!$F$2:$EE$2,CG$4,'SPACELOG 9 BP'!$F16:$EE16)+SUMIF('SPACELOG 10 BP'!$F$2:$EE$2,CG$4,'SPACELOG 10 BP'!$F16:$EE16)+SUMIF('SPACELOG 11 BP'!$F$2:$EE$2,CG$4,'SPACELOG 11 BP'!$F16:$EE16)+SUMIF('SPACELOG 12 BP'!$F$2:$EE$2,CG$4,'SPACELOG 12 BP'!$F16:$EE16)</f>
        <v>285</v>
      </c>
      <c r="CH16" s="33">
        <f>SUMIF('reporting montigny'!$F$2:$EE$2,CH$4,'reporting montigny'!$F16:$EE16)+SUMIF('reporting boissy'!$F$2:$EE$2,CH$4,'reporting boissy'!$F16:$EE16)+SUMIF('reporting moussy'!$F$2:$EE$2,CH$4,'reporting moussy'!$F16:$EE16)+SUMIF('reporting trappes'!$F$2:$EE$2,CH$4,'reporting trappes'!$F16:$EE16)+SUMIF('SPACELOG 5 BP'!$F$2:$EE$2,CH$4,'SPACELOG 5 BP'!$F16:$EE16)+SUMIF('SPACELOG 6 BP'!$F$2:$EE$2,CH$4,'SPACELOG 6 BP'!$F16:$EE16)+SUMIF('SPACELOG 7 BP'!$F$2:$EE$2,CH$4,'SPACELOG 7 BP'!$F16:$EE16)+SUMIF('SPACELOG 8 BP'!$F$2:$EE$2,CH$4,'SPACELOG 8 BP'!$F16:$EE16)+SUMIF('SPACELOG 9 BP'!$F$2:$EE$2,CH$4,'SPACELOG 9 BP'!$F16:$EE16)+SUMIF('SPACELOG 10 BP'!$F$2:$EE$2,CH$4,'SPACELOG 10 BP'!$F16:$EE16)+SUMIF('SPACELOG 11 BP'!$F$2:$EE$2,CH$4,'SPACELOG 11 BP'!$F16:$EE16)+SUMIF('SPACELOG 12 BP'!$F$2:$EE$2,CH$4,'SPACELOG 12 BP'!$F16:$EE16)</f>
        <v>285</v>
      </c>
      <c r="CI16" s="33">
        <f>SUMIF('reporting montigny'!$F$2:$EE$2,CI$4,'reporting montigny'!$F16:$EE16)+SUMIF('reporting boissy'!$F$2:$EE$2,CI$4,'reporting boissy'!$F16:$EE16)+SUMIF('reporting moussy'!$F$2:$EE$2,CI$4,'reporting moussy'!$F16:$EE16)+SUMIF('reporting trappes'!$F$2:$EE$2,CI$4,'reporting trappes'!$F16:$EE16)+SUMIF('SPACELOG 5 BP'!$F$2:$EE$2,CI$4,'SPACELOG 5 BP'!$F16:$EE16)+SUMIF('SPACELOG 6 BP'!$F$2:$EE$2,CI$4,'SPACELOG 6 BP'!$F16:$EE16)+SUMIF('SPACELOG 7 BP'!$F$2:$EE$2,CI$4,'SPACELOG 7 BP'!$F16:$EE16)+SUMIF('SPACELOG 8 BP'!$F$2:$EE$2,CI$4,'SPACELOG 8 BP'!$F16:$EE16)+SUMIF('SPACELOG 9 BP'!$F$2:$EE$2,CI$4,'SPACELOG 9 BP'!$F16:$EE16)+SUMIF('SPACELOG 10 BP'!$F$2:$EE$2,CI$4,'SPACELOG 10 BP'!$F16:$EE16)+SUMIF('SPACELOG 11 BP'!$F$2:$EE$2,CI$4,'SPACELOG 11 BP'!$F16:$EE16)+SUMIF('SPACELOG 12 BP'!$F$2:$EE$2,CI$4,'SPACELOG 12 BP'!$F16:$EE16)</f>
        <v>285</v>
      </c>
      <c r="CJ16" s="33">
        <f>SUMIF('reporting montigny'!$F$2:$EE$2,CJ$4,'reporting montigny'!$F16:$EE16)+SUMIF('reporting boissy'!$F$2:$EE$2,CJ$4,'reporting boissy'!$F16:$EE16)+SUMIF('reporting moussy'!$F$2:$EE$2,CJ$4,'reporting moussy'!$F16:$EE16)+SUMIF('reporting trappes'!$F$2:$EE$2,CJ$4,'reporting trappes'!$F16:$EE16)+SUMIF('SPACELOG 5 BP'!$F$2:$EE$2,CJ$4,'SPACELOG 5 BP'!$F16:$EE16)+SUMIF('SPACELOG 6 BP'!$F$2:$EE$2,CJ$4,'SPACELOG 6 BP'!$F16:$EE16)+SUMIF('SPACELOG 7 BP'!$F$2:$EE$2,CJ$4,'SPACELOG 7 BP'!$F16:$EE16)+SUMIF('SPACELOG 8 BP'!$F$2:$EE$2,CJ$4,'SPACELOG 8 BP'!$F16:$EE16)+SUMIF('SPACELOG 9 BP'!$F$2:$EE$2,CJ$4,'SPACELOG 9 BP'!$F16:$EE16)+SUMIF('SPACELOG 10 BP'!$F$2:$EE$2,CJ$4,'SPACELOG 10 BP'!$F16:$EE16)+SUMIF('SPACELOG 11 BP'!$F$2:$EE$2,CJ$4,'SPACELOG 11 BP'!$F16:$EE16)+SUMIF('SPACELOG 12 BP'!$F$2:$EE$2,CJ$4,'SPACELOG 12 BP'!$F16:$EE16)</f>
        <v>285</v>
      </c>
      <c r="CK16" s="33">
        <f>SUMIF('reporting montigny'!$F$2:$EE$2,CK$4,'reporting montigny'!$F16:$EE16)+SUMIF('reporting boissy'!$F$2:$EE$2,CK$4,'reporting boissy'!$F16:$EE16)+SUMIF('reporting moussy'!$F$2:$EE$2,CK$4,'reporting moussy'!$F16:$EE16)+SUMIF('reporting trappes'!$F$2:$EE$2,CK$4,'reporting trappes'!$F16:$EE16)+SUMIF('SPACELOG 5 BP'!$F$2:$EE$2,CK$4,'SPACELOG 5 BP'!$F16:$EE16)+SUMIF('SPACELOG 6 BP'!$F$2:$EE$2,CK$4,'SPACELOG 6 BP'!$F16:$EE16)+SUMIF('SPACELOG 7 BP'!$F$2:$EE$2,CK$4,'SPACELOG 7 BP'!$F16:$EE16)+SUMIF('SPACELOG 8 BP'!$F$2:$EE$2,CK$4,'SPACELOG 8 BP'!$F16:$EE16)+SUMIF('SPACELOG 9 BP'!$F$2:$EE$2,CK$4,'SPACELOG 9 BP'!$F16:$EE16)+SUMIF('SPACELOG 10 BP'!$F$2:$EE$2,CK$4,'SPACELOG 10 BP'!$F16:$EE16)+SUMIF('SPACELOG 11 BP'!$F$2:$EE$2,CK$4,'SPACELOG 11 BP'!$F16:$EE16)+SUMIF('SPACELOG 12 BP'!$F$2:$EE$2,CK$4,'SPACELOG 12 BP'!$F16:$EE16)</f>
        <v>285</v>
      </c>
      <c r="CL16" s="33">
        <f>SUMIF('reporting montigny'!$F$2:$EE$2,CL$4,'reporting montigny'!$F16:$EE16)+SUMIF('reporting boissy'!$F$2:$EE$2,CL$4,'reporting boissy'!$F16:$EE16)+SUMIF('reporting moussy'!$F$2:$EE$2,CL$4,'reporting moussy'!$F16:$EE16)+SUMIF('reporting trappes'!$F$2:$EE$2,CL$4,'reporting trappes'!$F16:$EE16)+SUMIF('SPACELOG 5 BP'!$F$2:$EE$2,CL$4,'SPACELOG 5 BP'!$F16:$EE16)+SUMIF('SPACELOG 6 BP'!$F$2:$EE$2,CL$4,'SPACELOG 6 BP'!$F16:$EE16)+SUMIF('SPACELOG 7 BP'!$F$2:$EE$2,CL$4,'SPACELOG 7 BP'!$F16:$EE16)+SUMIF('SPACELOG 8 BP'!$F$2:$EE$2,CL$4,'SPACELOG 8 BP'!$F16:$EE16)+SUMIF('SPACELOG 9 BP'!$F$2:$EE$2,CL$4,'SPACELOG 9 BP'!$F16:$EE16)+SUMIF('SPACELOG 10 BP'!$F$2:$EE$2,CL$4,'SPACELOG 10 BP'!$F16:$EE16)+SUMIF('SPACELOG 11 BP'!$F$2:$EE$2,CL$4,'SPACELOG 11 BP'!$F16:$EE16)+SUMIF('SPACELOG 12 BP'!$F$2:$EE$2,CL$4,'SPACELOG 12 BP'!$F16:$EE16)</f>
        <v>285</v>
      </c>
      <c r="CM16" s="33">
        <f>SUMIF('reporting montigny'!$F$2:$EE$2,CM$4,'reporting montigny'!$F16:$EE16)+SUMIF('reporting boissy'!$F$2:$EE$2,CM$4,'reporting boissy'!$F16:$EE16)+SUMIF('reporting moussy'!$F$2:$EE$2,CM$4,'reporting moussy'!$F16:$EE16)+SUMIF('reporting trappes'!$F$2:$EE$2,CM$4,'reporting trappes'!$F16:$EE16)+SUMIF('SPACELOG 5 BP'!$F$2:$EE$2,CM$4,'SPACELOG 5 BP'!$F16:$EE16)+SUMIF('SPACELOG 6 BP'!$F$2:$EE$2,CM$4,'SPACELOG 6 BP'!$F16:$EE16)+SUMIF('SPACELOG 7 BP'!$F$2:$EE$2,CM$4,'SPACELOG 7 BP'!$F16:$EE16)+SUMIF('SPACELOG 8 BP'!$F$2:$EE$2,CM$4,'SPACELOG 8 BP'!$F16:$EE16)+SUMIF('SPACELOG 9 BP'!$F$2:$EE$2,CM$4,'SPACELOG 9 BP'!$F16:$EE16)+SUMIF('SPACELOG 10 BP'!$F$2:$EE$2,CM$4,'SPACELOG 10 BP'!$F16:$EE16)+SUMIF('SPACELOG 11 BP'!$F$2:$EE$2,CM$4,'SPACELOG 11 BP'!$F16:$EE16)+SUMIF('SPACELOG 12 BP'!$F$2:$EE$2,CM$4,'SPACELOG 12 BP'!$F16:$EE16)</f>
        <v>285</v>
      </c>
      <c r="CN16" s="33">
        <f>SUMIF('reporting montigny'!$F$2:$EE$2,CN$4,'reporting montigny'!$F16:$EE16)+SUMIF('reporting boissy'!$F$2:$EE$2,CN$4,'reporting boissy'!$F16:$EE16)+SUMIF('reporting moussy'!$F$2:$EE$2,CN$4,'reporting moussy'!$F16:$EE16)+SUMIF('reporting trappes'!$F$2:$EE$2,CN$4,'reporting trappes'!$F16:$EE16)+SUMIF('SPACELOG 5 BP'!$F$2:$EE$2,CN$4,'SPACELOG 5 BP'!$F16:$EE16)+SUMIF('SPACELOG 6 BP'!$F$2:$EE$2,CN$4,'SPACELOG 6 BP'!$F16:$EE16)+SUMIF('SPACELOG 7 BP'!$F$2:$EE$2,CN$4,'SPACELOG 7 BP'!$F16:$EE16)+SUMIF('SPACELOG 8 BP'!$F$2:$EE$2,CN$4,'SPACELOG 8 BP'!$F16:$EE16)+SUMIF('SPACELOG 9 BP'!$F$2:$EE$2,CN$4,'SPACELOG 9 BP'!$F16:$EE16)+SUMIF('SPACELOG 10 BP'!$F$2:$EE$2,CN$4,'SPACELOG 10 BP'!$F16:$EE16)+SUMIF('SPACELOG 11 BP'!$F$2:$EE$2,CN$4,'SPACELOG 11 BP'!$F16:$EE16)+SUMIF('SPACELOG 12 BP'!$F$2:$EE$2,CN$4,'SPACELOG 12 BP'!$F16:$EE16)</f>
        <v>285</v>
      </c>
      <c r="CO16" s="33">
        <f>SUMIF('reporting montigny'!$F$2:$EE$2,CO$4,'reporting montigny'!$F16:$EE16)+SUMIF('reporting boissy'!$F$2:$EE$2,CO$4,'reporting boissy'!$F16:$EE16)+SUMIF('reporting moussy'!$F$2:$EE$2,CO$4,'reporting moussy'!$F16:$EE16)+SUMIF('reporting trappes'!$F$2:$EE$2,CO$4,'reporting trappes'!$F16:$EE16)+SUMIF('SPACELOG 5 BP'!$F$2:$EE$2,CO$4,'SPACELOG 5 BP'!$F16:$EE16)+SUMIF('SPACELOG 6 BP'!$F$2:$EE$2,CO$4,'SPACELOG 6 BP'!$F16:$EE16)+SUMIF('SPACELOG 7 BP'!$F$2:$EE$2,CO$4,'SPACELOG 7 BP'!$F16:$EE16)+SUMIF('SPACELOG 8 BP'!$F$2:$EE$2,CO$4,'SPACELOG 8 BP'!$F16:$EE16)+SUMIF('SPACELOG 9 BP'!$F$2:$EE$2,CO$4,'SPACELOG 9 BP'!$F16:$EE16)+SUMIF('SPACELOG 10 BP'!$F$2:$EE$2,CO$4,'SPACELOG 10 BP'!$F16:$EE16)+SUMIF('SPACELOG 11 BP'!$F$2:$EE$2,CO$4,'SPACELOG 11 BP'!$F16:$EE16)+SUMIF('SPACELOG 12 BP'!$F$2:$EE$2,CO$4,'SPACELOG 12 BP'!$F16:$EE16)</f>
        <v>285</v>
      </c>
      <c r="CP16" s="33">
        <f>SUMIF('reporting montigny'!$F$2:$EE$2,CP$4,'reporting montigny'!$F16:$EE16)+SUMIF('reporting boissy'!$F$2:$EE$2,CP$4,'reporting boissy'!$F16:$EE16)+SUMIF('reporting moussy'!$F$2:$EE$2,CP$4,'reporting moussy'!$F16:$EE16)+SUMIF('reporting trappes'!$F$2:$EE$2,CP$4,'reporting trappes'!$F16:$EE16)+SUMIF('SPACELOG 5 BP'!$F$2:$EE$2,CP$4,'SPACELOG 5 BP'!$F16:$EE16)+SUMIF('SPACELOG 6 BP'!$F$2:$EE$2,CP$4,'SPACELOG 6 BP'!$F16:$EE16)+SUMIF('SPACELOG 7 BP'!$F$2:$EE$2,CP$4,'SPACELOG 7 BP'!$F16:$EE16)+SUMIF('SPACELOG 8 BP'!$F$2:$EE$2,CP$4,'SPACELOG 8 BP'!$F16:$EE16)+SUMIF('SPACELOG 9 BP'!$F$2:$EE$2,CP$4,'SPACELOG 9 BP'!$F16:$EE16)+SUMIF('SPACELOG 10 BP'!$F$2:$EE$2,CP$4,'SPACELOG 10 BP'!$F16:$EE16)+SUMIF('SPACELOG 11 BP'!$F$2:$EE$2,CP$4,'SPACELOG 11 BP'!$F16:$EE16)+SUMIF('SPACELOG 12 BP'!$F$2:$EE$2,CP$4,'SPACELOG 12 BP'!$F16:$EE16)</f>
        <v>285</v>
      </c>
      <c r="CQ16" s="33">
        <f>SUMIF('reporting montigny'!$F$2:$EE$2,CQ$4,'reporting montigny'!$F16:$EE16)+SUMIF('reporting boissy'!$F$2:$EE$2,CQ$4,'reporting boissy'!$F16:$EE16)+SUMIF('reporting moussy'!$F$2:$EE$2,CQ$4,'reporting moussy'!$F16:$EE16)+SUMIF('reporting trappes'!$F$2:$EE$2,CQ$4,'reporting trappes'!$F16:$EE16)+SUMIF('SPACELOG 5 BP'!$F$2:$EE$2,CQ$4,'SPACELOG 5 BP'!$F16:$EE16)+SUMIF('SPACELOG 6 BP'!$F$2:$EE$2,CQ$4,'SPACELOG 6 BP'!$F16:$EE16)+SUMIF('SPACELOG 7 BP'!$F$2:$EE$2,CQ$4,'SPACELOG 7 BP'!$F16:$EE16)+SUMIF('SPACELOG 8 BP'!$F$2:$EE$2,CQ$4,'SPACELOG 8 BP'!$F16:$EE16)+SUMIF('SPACELOG 9 BP'!$F$2:$EE$2,CQ$4,'SPACELOG 9 BP'!$F16:$EE16)+SUMIF('SPACELOG 10 BP'!$F$2:$EE$2,CQ$4,'SPACELOG 10 BP'!$F16:$EE16)+SUMIF('SPACELOG 11 BP'!$F$2:$EE$2,CQ$4,'SPACELOG 11 BP'!$F16:$EE16)+SUMIF('SPACELOG 12 BP'!$F$2:$EE$2,CQ$4,'SPACELOG 12 BP'!$F16:$EE16)</f>
        <v>285</v>
      </c>
      <c r="CR16" s="393">
        <f t="shared" si="120"/>
        <v>3420</v>
      </c>
      <c r="CS16" s="33">
        <f>SUMIF('reporting montigny'!$F$2:$EE$2,CS$4,'reporting montigny'!$F16:$EE16)+SUMIF('reporting boissy'!$F$2:$EE$2,CS$4,'reporting boissy'!$F16:$EE16)+SUMIF('reporting moussy'!$F$2:$EE$2,CS$4,'reporting moussy'!$F16:$EE16)+SUMIF('reporting trappes'!$F$2:$EE$2,CS$4,'reporting trappes'!$F16:$EE16)+SUMIF('SPACELOG 5 BP'!$F$2:$EE$2,CS$4,'SPACELOG 5 BP'!$F16:$EE16)+SUMIF('SPACELOG 6 BP'!$F$2:$EE$2,CS$4,'SPACELOG 6 BP'!$F16:$EE16)+SUMIF('SPACELOG 7 BP'!$F$2:$EE$2,CS$4,'SPACELOG 7 BP'!$F16:$EE16)+SUMIF('SPACELOG 8 BP'!$F$2:$EE$2,CS$4,'SPACELOG 8 BP'!$F16:$EE16)+SUMIF('SPACELOG 9 BP'!$F$2:$EE$2,CS$4,'SPACELOG 9 BP'!$F16:$EE16)+SUMIF('SPACELOG 10 BP'!$F$2:$EE$2,CS$4,'SPACELOG 10 BP'!$F16:$EE16)+SUMIF('SPACELOG 11 BP'!$F$2:$EE$2,CS$4,'SPACELOG 11 BP'!$F16:$EE16)+SUMIF('SPACELOG 12 BP'!$F$2:$EE$2,CS$4,'SPACELOG 12 BP'!$F16:$EE16)</f>
        <v>285</v>
      </c>
      <c r="CT16" s="33">
        <f>SUMIF('reporting montigny'!$F$2:$EE$2,CT$4,'reporting montigny'!$F16:$EE16)+SUMIF('reporting boissy'!$F$2:$EE$2,CT$4,'reporting boissy'!$F16:$EE16)+SUMIF('reporting moussy'!$F$2:$EE$2,CT$4,'reporting moussy'!$F16:$EE16)+SUMIF('reporting trappes'!$F$2:$EE$2,CT$4,'reporting trappes'!$F16:$EE16)+SUMIF('SPACELOG 5 BP'!$F$2:$EE$2,CT$4,'SPACELOG 5 BP'!$F16:$EE16)+SUMIF('SPACELOG 6 BP'!$F$2:$EE$2,CT$4,'SPACELOG 6 BP'!$F16:$EE16)+SUMIF('SPACELOG 7 BP'!$F$2:$EE$2,CT$4,'SPACELOG 7 BP'!$F16:$EE16)+SUMIF('SPACELOG 8 BP'!$F$2:$EE$2,CT$4,'SPACELOG 8 BP'!$F16:$EE16)+SUMIF('SPACELOG 9 BP'!$F$2:$EE$2,CT$4,'SPACELOG 9 BP'!$F16:$EE16)+SUMIF('SPACELOG 10 BP'!$F$2:$EE$2,CT$4,'SPACELOG 10 BP'!$F16:$EE16)+SUMIF('SPACELOG 11 BP'!$F$2:$EE$2,CT$4,'SPACELOG 11 BP'!$F16:$EE16)+SUMIF('SPACELOG 12 BP'!$F$2:$EE$2,CT$4,'SPACELOG 12 BP'!$F16:$EE16)</f>
        <v>285</v>
      </c>
      <c r="CU16" s="33">
        <f>SUMIF('reporting montigny'!$F$2:$EE$2,CU$4,'reporting montigny'!$F16:$EE16)+SUMIF('reporting boissy'!$F$2:$EE$2,CU$4,'reporting boissy'!$F16:$EE16)+SUMIF('reporting moussy'!$F$2:$EE$2,CU$4,'reporting moussy'!$F16:$EE16)+SUMIF('reporting trappes'!$F$2:$EE$2,CU$4,'reporting trappes'!$F16:$EE16)+SUMIF('SPACELOG 5 BP'!$F$2:$EE$2,CU$4,'SPACELOG 5 BP'!$F16:$EE16)+SUMIF('SPACELOG 6 BP'!$F$2:$EE$2,CU$4,'SPACELOG 6 BP'!$F16:$EE16)+SUMIF('SPACELOG 7 BP'!$F$2:$EE$2,CU$4,'SPACELOG 7 BP'!$F16:$EE16)+SUMIF('SPACELOG 8 BP'!$F$2:$EE$2,CU$4,'SPACELOG 8 BP'!$F16:$EE16)+SUMIF('SPACELOG 9 BP'!$F$2:$EE$2,CU$4,'SPACELOG 9 BP'!$F16:$EE16)+SUMIF('SPACELOG 10 BP'!$F$2:$EE$2,CU$4,'SPACELOG 10 BP'!$F16:$EE16)+SUMIF('SPACELOG 11 BP'!$F$2:$EE$2,CU$4,'SPACELOG 11 BP'!$F16:$EE16)+SUMIF('SPACELOG 12 BP'!$F$2:$EE$2,CU$4,'SPACELOG 12 BP'!$F16:$EE16)</f>
        <v>285</v>
      </c>
      <c r="CV16" s="33">
        <f>SUMIF('reporting montigny'!$F$2:$EE$2,CV$4,'reporting montigny'!$F16:$EE16)+SUMIF('reporting boissy'!$F$2:$EE$2,CV$4,'reporting boissy'!$F16:$EE16)+SUMIF('reporting moussy'!$F$2:$EE$2,CV$4,'reporting moussy'!$F16:$EE16)+SUMIF('reporting trappes'!$F$2:$EE$2,CV$4,'reporting trappes'!$F16:$EE16)+SUMIF('SPACELOG 5 BP'!$F$2:$EE$2,CV$4,'SPACELOG 5 BP'!$F16:$EE16)+SUMIF('SPACELOG 6 BP'!$F$2:$EE$2,CV$4,'SPACELOG 6 BP'!$F16:$EE16)+SUMIF('SPACELOG 7 BP'!$F$2:$EE$2,CV$4,'SPACELOG 7 BP'!$F16:$EE16)+SUMIF('SPACELOG 8 BP'!$F$2:$EE$2,CV$4,'SPACELOG 8 BP'!$F16:$EE16)+SUMIF('SPACELOG 9 BP'!$F$2:$EE$2,CV$4,'SPACELOG 9 BP'!$F16:$EE16)+SUMIF('SPACELOG 10 BP'!$F$2:$EE$2,CV$4,'SPACELOG 10 BP'!$F16:$EE16)+SUMIF('SPACELOG 11 BP'!$F$2:$EE$2,CV$4,'SPACELOG 11 BP'!$F16:$EE16)+SUMIF('SPACELOG 12 BP'!$F$2:$EE$2,CV$4,'SPACELOG 12 BP'!$F16:$EE16)</f>
        <v>285</v>
      </c>
      <c r="CW16" s="33">
        <f>SUMIF('reporting montigny'!$F$2:$EE$2,CW$4,'reporting montigny'!$F16:$EE16)+SUMIF('reporting boissy'!$F$2:$EE$2,CW$4,'reporting boissy'!$F16:$EE16)+SUMIF('reporting moussy'!$F$2:$EE$2,CW$4,'reporting moussy'!$F16:$EE16)+SUMIF('reporting trappes'!$F$2:$EE$2,CW$4,'reporting trappes'!$F16:$EE16)+SUMIF('SPACELOG 5 BP'!$F$2:$EE$2,CW$4,'SPACELOG 5 BP'!$F16:$EE16)+SUMIF('SPACELOG 6 BP'!$F$2:$EE$2,CW$4,'SPACELOG 6 BP'!$F16:$EE16)+SUMIF('SPACELOG 7 BP'!$F$2:$EE$2,CW$4,'SPACELOG 7 BP'!$F16:$EE16)+SUMIF('SPACELOG 8 BP'!$F$2:$EE$2,CW$4,'SPACELOG 8 BP'!$F16:$EE16)+SUMIF('SPACELOG 9 BP'!$F$2:$EE$2,CW$4,'SPACELOG 9 BP'!$F16:$EE16)+SUMIF('SPACELOG 10 BP'!$F$2:$EE$2,CW$4,'SPACELOG 10 BP'!$F16:$EE16)+SUMIF('SPACELOG 11 BP'!$F$2:$EE$2,CW$4,'SPACELOG 11 BP'!$F16:$EE16)+SUMIF('SPACELOG 12 BP'!$F$2:$EE$2,CW$4,'SPACELOG 12 BP'!$F16:$EE16)</f>
        <v>285</v>
      </c>
      <c r="CX16" s="33">
        <f>SUMIF('reporting montigny'!$F$2:$EE$2,CX$4,'reporting montigny'!$F16:$EE16)+SUMIF('reporting boissy'!$F$2:$EE$2,CX$4,'reporting boissy'!$F16:$EE16)+SUMIF('reporting moussy'!$F$2:$EE$2,CX$4,'reporting moussy'!$F16:$EE16)+SUMIF('reporting trappes'!$F$2:$EE$2,CX$4,'reporting trappes'!$F16:$EE16)+SUMIF('SPACELOG 5 BP'!$F$2:$EE$2,CX$4,'SPACELOG 5 BP'!$F16:$EE16)+SUMIF('SPACELOG 6 BP'!$F$2:$EE$2,CX$4,'SPACELOG 6 BP'!$F16:$EE16)+SUMIF('SPACELOG 7 BP'!$F$2:$EE$2,CX$4,'SPACELOG 7 BP'!$F16:$EE16)+SUMIF('SPACELOG 8 BP'!$F$2:$EE$2,CX$4,'SPACELOG 8 BP'!$F16:$EE16)+SUMIF('SPACELOG 9 BP'!$F$2:$EE$2,CX$4,'SPACELOG 9 BP'!$F16:$EE16)+SUMIF('SPACELOG 10 BP'!$F$2:$EE$2,CX$4,'SPACELOG 10 BP'!$F16:$EE16)+SUMIF('SPACELOG 11 BP'!$F$2:$EE$2,CX$4,'SPACELOG 11 BP'!$F16:$EE16)+SUMIF('SPACELOG 12 BP'!$F$2:$EE$2,CX$4,'SPACELOG 12 BP'!$F16:$EE16)</f>
        <v>285</v>
      </c>
      <c r="CY16" s="33">
        <f>SUMIF('reporting montigny'!$F$2:$EE$2,CY$4,'reporting montigny'!$F16:$EE16)+SUMIF('reporting boissy'!$F$2:$EE$2,CY$4,'reporting boissy'!$F16:$EE16)+SUMIF('reporting moussy'!$F$2:$EE$2,CY$4,'reporting moussy'!$F16:$EE16)+SUMIF('reporting trappes'!$F$2:$EE$2,CY$4,'reporting trappes'!$F16:$EE16)+SUMIF('SPACELOG 5 BP'!$F$2:$EE$2,CY$4,'SPACELOG 5 BP'!$F16:$EE16)+SUMIF('SPACELOG 6 BP'!$F$2:$EE$2,CY$4,'SPACELOG 6 BP'!$F16:$EE16)+SUMIF('SPACELOG 7 BP'!$F$2:$EE$2,CY$4,'SPACELOG 7 BP'!$F16:$EE16)+SUMIF('SPACELOG 8 BP'!$F$2:$EE$2,CY$4,'SPACELOG 8 BP'!$F16:$EE16)+SUMIF('SPACELOG 9 BP'!$F$2:$EE$2,CY$4,'SPACELOG 9 BP'!$F16:$EE16)+SUMIF('SPACELOG 10 BP'!$F$2:$EE$2,CY$4,'SPACELOG 10 BP'!$F16:$EE16)+SUMIF('SPACELOG 11 BP'!$F$2:$EE$2,CY$4,'SPACELOG 11 BP'!$F16:$EE16)+SUMIF('SPACELOG 12 BP'!$F$2:$EE$2,CY$4,'SPACELOG 12 BP'!$F16:$EE16)</f>
        <v>285</v>
      </c>
      <c r="CZ16" s="33">
        <f>SUMIF('reporting montigny'!$F$2:$EE$2,CZ$4,'reporting montigny'!$F16:$EE16)+SUMIF('reporting boissy'!$F$2:$EE$2,CZ$4,'reporting boissy'!$F16:$EE16)+SUMIF('reporting moussy'!$F$2:$EE$2,CZ$4,'reporting moussy'!$F16:$EE16)+SUMIF('reporting trappes'!$F$2:$EE$2,CZ$4,'reporting trappes'!$F16:$EE16)+SUMIF('SPACELOG 5 BP'!$F$2:$EE$2,CZ$4,'SPACELOG 5 BP'!$F16:$EE16)+SUMIF('SPACELOG 6 BP'!$F$2:$EE$2,CZ$4,'SPACELOG 6 BP'!$F16:$EE16)+SUMIF('SPACELOG 7 BP'!$F$2:$EE$2,CZ$4,'SPACELOG 7 BP'!$F16:$EE16)+SUMIF('SPACELOG 8 BP'!$F$2:$EE$2,CZ$4,'SPACELOG 8 BP'!$F16:$EE16)+SUMIF('SPACELOG 9 BP'!$F$2:$EE$2,CZ$4,'SPACELOG 9 BP'!$F16:$EE16)+SUMIF('SPACELOG 10 BP'!$F$2:$EE$2,CZ$4,'SPACELOG 10 BP'!$F16:$EE16)+SUMIF('SPACELOG 11 BP'!$F$2:$EE$2,CZ$4,'SPACELOG 11 BP'!$F16:$EE16)+SUMIF('SPACELOG 12 BP'!$F$2:$EE$2,CZ$4,'SPACELOG 12 BP'!$F16:$EE16)</f>
        <v>285</v>
      </c>
      <c r="DA16" s="33">
        <f>SUMIF('reporting montigny'!$F$2:$EE$2,DA$4,'reporting montigny'!$F16:$EE16)+SUMIF('reporting boissy'!$F$2:$EE$2,DA$4,'reporting boissy'!$F16:$EE16)+SUMIF('reporting moussy'!$F$2:$EE$2,DA$4,'reporting moussy'!$F16:$EE16)+SUMIF('reporting trappes'!$F$2:$EE$2,DA$4,'reporting trappes'!$F16:$EE16)+SUMIF('SPACELOG 5 BP'!$F$2:$EE$2,DA$4,'SPACELOG 5 BP'!$F16:$EE16)+SUMIF('SPACELOG 6 BP'!$F$2:$EE$2,DA$4,'SPACELOG 6 BP'!$F16:$EE16)+SUMIF('SPACELOG 7 BP'!$F$2:$EE$2,DA$4,'SPACELOG 7 BP'!$F16:$EE16)+SUMIF('SPACELOG 8 BP'!$F$2:$EE$2,DA$4,'SPACELOG 8 BP'!$F16:$EE16)+SUMIF('SPACELOG 9 BP'!$F$2:$EE$2,DA$4,'SPACELOG 9 BP'!$F16:$EE16)+SUMIF('SPACELOG 10 BP'!$F$2:$EE$2,DA$4,'SPACELOG 10 BP'!$F16:$EE16)+SUMIF('SPACELOG 11 BP'!$F$2:$EE$2,DA$4,'SPACELOG 11 BP'!$F16:$EE16)+SUMIF('SPACELOG 12 BP'!$F$2:$EE$2,DA$4,'SPACELOG 12 BP'!$F16:$EE16)</f>
        <v>285</v>
      </c>
      <c r="DB16" s="33">
        <f>SUMIF('reporting montigny'!$F$2:$EE$2,DB$4,'reporting montigny'!$F16:$EE16)+SUMIF('reporting boissy'!$F$2:$EE$2,DB$4,'reporting boissy'!$F16:$EE16)+SUMIF('reporting moussy'!$F$2:$EE$2,DB$4,'reporting moussy'!$F16:$EE16)+SUMIF('reporting trappes'!$F$2:$EE$2,DB$4,'reporting trappes'!$F16:$EE16)+SUMIF('SPACELOG 5 BP'!$F$2:$EE$2,DB$4,'SPACELOG 5 BP'!$F16:$EE16)+SUMIF('SPACELOG 6 BP'!$F$2:$EE$2,DB$4,'SPACELOG 6 BP'!$F16:$EE16)+SUMIF('SPACELOG 7 BP'!$F$2:$EE$2,DB$4,'SPACELOG 7 BP'!$F16:$EE16)+SUMIF('SPACELOG 8 BP'!$F$2:$EE$2,DB$4,'SPACELOG 8 BP'!$F16:$EE16)+SUMIF('SPACELOG 9 BP'!$F$2:$EE$2,DB$4,'SPACELOG 9 BP'!$F16:$EE16)+SUMIF('SPACELOG 10 BP'!$F$2:$EE$2,DB$4,'SPACELOG 10 BP'!$F16:$EE16)+SUMIF('SPACELOG 11 BP'!$F$2:$EE$2,DB$4,'SPACELOG 11 BP'!$F16:$EE16)+SUMIF('SPACELOG 12 BP'!$F$2:$EE$2,DB$4,'SPACELOG 12 BP'!$F16:$EE16)</f>
        <v>285</v>
      </c>
      <c r="DC16" s="33">
        <f>SUMIF('reporting montigny'!$F$2:$EE$2,DC$4,'reporting montigny'!$F16:$EE16)+SUMIF('reporting boissy'!$F$2:$EE$2,DC$4,'reporting boissy'!$F16:$EE16)+SUMIF('reporting moussy'!$F$2:$EE$2,DC$4,'reporting moussy'!$F16:$EE16)+SUMIF('reporting trappes'!$F$2:$EE$2,DC$4,'reporting trappes'!$F16:$EE16)+SUMIF('SPACELOG 5 BP'!$F$2:$EE$2,DC$4,'SPACELOG 5 BP'!$F16:$EE16)+SUMIF('SPACELOG 6 BP'!$F$2:$EE$2,DC$4,'SPACELOG 6 BP'!$F16:$EE16)+SUMIF('SPACELOG 7 BP'!$F$2:$EE$2,DC$4,'SPACELOG 7 BP'!$F16:$EE16)+SUMIF('SPACELOG 8 BP'!$F$2:$EE$2,DC$4,'SPACELOG 8 BP'!$F16:$EE16)+SUMIF('SPACELOG 9 BP'!$F$2:$EE$2,DC$4,'SPACELOG 9 BP'!$F16:$EE16)+SUMIF('SPACELOG 10 BP'!$F$2:$EE$2,DC$4,'SPACELOG 10 BP'!$F16:$EE16)+SUMIF('SPACELOG 11 BP'!$F$2:$EE$2,DC$4,'SPACELOG 11 BP'!$F16:$EE16)+SUMIF('SPACELOG 12 BP'!$F$2:$EE$2,DC$4,'SPACELOG 12 BP'!$F16:$EE16)</f>
        <v>285</v>
      </c>
      <c r="DD16" s="33">
        <f>SUMIF('reporting montigny'!$F$2:$EE$2,DD$4,'reporting montigny'!$F16:$EE16)+SUMIF('reporting boissy'!$F$2:$EE$2,DD$4,'reporting boissy'!$F16:$EE16)+SUMIF('reporting moussy'!$F$2:$EE$2,DD$4,'reporting moussy'!$F16:$EE16)+SUMIF('reporting trappes'!$F$2:$EE$2,DD$4,'reporting trappes'!$F16:$EE16)+SUMIF('SPACELOG 5 BP'!$F$2:$EE$2,DD$4,'SPACELOG 5 BP'!$F16:$EE16)+SUMIF('SPACELOG 6 BP'!$F$2:$EE$2,DD$4,'SPACELOG 6 BP'!$F16:$EE16)+SUMIF('SPACELOG 7 BP'!$F$2:$EE$2,DD$4,'SPACELOG 7 BP'!$F16:$EE16)+SUMIF('SPACELOG 8 BP'!$F$2:$EE$2,DD$4,'SPACELOG 8 BP'!$F16:$EE16)+SUMIF('SPACELOG 9 BP'!$F$2:$EE$2,DD$4,'SPACELOG 9 BP'!$F16:$EE16)+SUMIF('SPACELOG 10 BP'!$F$2:$EE$2,DD$4,'SPACELOG 10 BP'!$F16:$EE16)+SUMIF('SPACELOG 11 BP'!$F$2:$EE$2,DD$4,'SPACELOG 11 BP'!$F16:$EE16)+SUMIF('SPACELOG 12 BP'!$F$2:$EE$2,DD$4,'SPACELOG 12 BP'!$F16:$EE16)</f>
        <v>285</v>
      </c>
      <c r="DE16" s="393">
        <f t="shared" si="121"/>
        <v>3420</v>
      </c>
      <c r="DF16" s="33">
        <f>SUMIF('reporting montigny'!$F$2:$EE$2,DF$4,'reporting montigny'!$F16:$EE16)+SUMIF('reporting boissy'!$F$2:$EE$2,DF$4,'reporting boissy'!$F16:$EE16)+SUMIF('reporting moussy'!$F$2:$EE$2,DF$4,'reporting moussy'!$F16:$EE16)+SUMIF('reporting trappes'!$F$2:$EE$2,DF$4,'reporting trappes'!$F16:$EE16)+SUMIF('SPACELOG 5 BP'!$F$2:$EE$2,DF$4,'SPACELOG 5 BP'!$F16:$EE16)+SUMIF('SPACELOG 6 BP'!$F$2:$EE$2,DF$4,'SPACELOG 6 BP'!$F16:$EE16)+SUMIF('SPACELOG 7 BP'!$F$2:$EE$2,DF$4,'SPACELOG 7 BP'!$F16:$EE16)+SUMIF('SPACELOG 8 BP'!$F$2:$EE$2,DF$4,'SPACELOG 8 BP'!$F16:$EE16)+SUMIF('SPACELOG 9 BP'!$F$2:$EE$2,DF$4,'SPACELOG 9 BP'!$F16:$EE16)+SUMIF('SPACELOG 10 BP'!$F$2:$EE$2,DF$4,'SPACELOG 10 BP'!$F16:$EE16)+SUMIF('SPACELOG 11 BP'!$F$2:$EE$2,DF$4,'SPACELOG 11 BP'!$F16:$EE16)+SUMIF('SPACELOG 12 BP'!$F$2:$EE$2,DF$4,'SPACELOG 12 BP'!$F16:$EE16)</f>
        <v>285</v>
      </c>
      <c r="DG16" s="33">
        <f>SUMIF('reporting montigny'!$F$2:$EE$2,DG$4,'reporting montigny'!$F16:$EE16)+SUMIF('reporting boissy'!$F$2:$EE$2,DG$4,'reporting boissy'!$F16:$EE16)+SUMIF('reporting moussy'!$F$2:$EE$2,DG$4,'reporting moussy'!$F16:$EE16)+SUMIF('reporting trappes'!$F$2:$EE$2,DG$4,'reporting trappes'!$F16:$EE16)+SUMIF('SPACELOG 5 BP'!$F$2:$EE$2,DG$4,'SPACELOG 5 BP'!$F16:$EE16)+SUMIF('SPACELOG 6 BP'!$F$2:$EE$2,DG$4,'SPACELOG 6 BP'!$F16:$EE16)+SUMIF('SPACELOG 7 BP'!$F$2:$EE$2,DG$4,'SPACELOG 7 BP'!$F16:$EE16)+SUMIF('SPACELOG 8 BP'!$F$2:$EE$2,DG$4,'SPACELOG 8 BP'!$F16:$EE16)+SUMIF('SPACELOG 9 BP'!$F$2:$EE$2,DG$4,'SPACELOG 9 BP'!$F16:$EE16)+SUMIF('SPACELOG 10 BP'!$F$2:$EE$2,DG$4,'SPACELOG 10 BP'!$F16:$EE16)+SUMIF('SPACELOG 11 BP'!$F$2:$EE$2,DG$4,'SPACELOG 11 BP'!$F16:$EE16)+SUMIF('SPACELOG 12 BP'!$F$2:$EE$2,DG$4,'SPACELOG 12 BP'!$F16:$EE16)</f>
        <v>285</v>
      </c>
      <c r="DH16" s="33">
        <f>SUMIF('reporting montigny'!$F$2:$EE$2,DH$4,'reporting montigny'!$F16:$EE16)+SUMIF('reporting boissy'!$F$2:$EE$2,DH$4,'reporting boissy'!$F16:$EE16)+SUMIF('reporting moussy'!$F$2:$EE$2,DH$4,'reporting moussy'!$F16:$EE16)+SUMIF('reporting trappes'!$F$2:$EE$2,DH$4,'reporting trappes'!$F16:$EE16)+SUMIF('SPACELOG 5 BP'!$F$2:$EE$2,DH$4,'SPACELOG 5 BP'!$F16:$EE16)+SUMIF('SPACELOG 6 BP'!$F$2:$EE$2,DH$4,'SPACELOG 6 BP'!$F16:$EE16)+SUMIF('SPACELOG 7 BP'!$F$2:$EE$2,DH$4,'SPACELOG 7 BP'!$F16:$EE16)+SUMIF('SPACELOG 8 BP'!$F$2:$EE$2,DH$4,'SPACELOG 8 BP'!$F16:$EE16)+SUMIF('SPACELOG 9 BP'!$F$2:$EE$2,DH$4,'SPACELOG 9 BP'!$F16:$EE16)+SUMIF('SPACELOG 10 BP'!$F$2:$EE$2,DH$4,'SPACELOG 10 BP'!$F16:$EE16)+SUMIF('SPACELOG 11 BP'!$F$2:$EE$2,DH$4,'SPACELOG 11 BP'!$F16:$EE16)+SUMIF('SPACELOG 12 BP'!$F$2:$EE$2,DH$4,'SPACELOG 12 BP'!$F16:$EE16)</f>
        <v>285</v>
      </c>
      <c r="DI16" s="33">
        <f>SUMIF('reporting montigny'!$F$2:$EE$2,DI$4,'reporting montigny'!$F16:$EE16)+SUMIF('reporting boissy'!$F$2:$EE$2,DI$4,'reporting boissy'!$F16:$EE16)+SUMIF('reporting moussy'!$F$2:$EE$2,DI$4,'reporting moussy'!$F16:$EE16)+SUMIF('reporting trappes'!$F$2:$EE$2,DI$4,'reporting trappes'!$F16:$EE16)+SUMIF('SPACELOG 5 BP'!$F$2:$EE$2,DI$4,'SPACELOG 5 BP'!$F16:$EE16)+SUMIF('SPACELOG 6 BP'!$F$2:$EE$2,DI$4,'SPACELOG 6 BP'!$F16:$EE16)+SUMIF('SPACELOG 7 BP'!$F$2:$EE$2,DI$4,'SPACELOG 7 BP'!$F16:$EE16)+SUMIF('SPACELOG 8 BP'!$F$2:$EE$2,DI$4,'SPACELOG 8 BP'!$F16:$EE16)+SUMIF('SPACELOG 9 BP'!$F$2:$EE$2,DI$4,'SPACELOG 9 BP'!$F16:$EE16)+SUMIF('SPACELOG 10 BP'!$F$2:$EE$2,DI$4,'SPACELOG 10 BP'!$F16:$EE16)+SUMIF('SPACELOG 11 BP'!$F$2:$EE$2,DI$4,'SPACELOG 11 BP'!$F16:$EE16)+SUMIF('SPACELOG 12 BP'!$F$2:$EE$2,DI$4,'SPACELOG 12 BP'!$F16:$EE16)</f>
        <v>285</v>
      </c>
      <c r="DJ16" s="33">
        <f>SUMIF('reporting montigny'!$F$2:$EE$2,DJ$4,'reporting montigny'!$F16:$EE16)+SUMIF('reporting boissy'!$F$2:$EE$2,DJ$4,'reporting boissy'!$F16:$EE16)+SUMIF('reporting moussy'!$F$2:$EE$2,DJ$4,'reporting moussy'!$F16:$EE16)+SUMIF('reporting trappes'!$F$2:$EE$2,DJ$4,'reporting trappes'!$F16:$EE16)+SUMIF('SPACELOG 5 BP'!$F$2:$EE$2,DJ$4,'SPACELOG 5 BP'!$F16:$EE16)+SUMIF('SPACELOG 6 BP'!$F$2:$EE$2,DJ$4,'SPACELOG 6 BP'!$F16:$EE16)+SUMIF('SPACELOG 7 BP'!$F$2:$EE$2,DJ$4,'SPACELOG 7 BP'!$F16:$EE16)+SUMIF('SPACELOG 8 BP'!$F$2:$EE$2,DJ$4,'SPACELOG 8 BP'!$F16:$EE16)+SUMIF('SPACELOG 9 BP'!$F$2:$EE$2,DJ$4,'SPACELOG 9 BP'!$F16:$EE16)+SUMIF('SPACELOG 10 BP'!$F$2:$EE$2,DJ$4,'SPACELOG 10 BP'!$F16:$EE16)+SUMIF('SPACELOG 11 BP'!$F$2:$EE$2,DJ$4,'SPACELOG 11 BP'!$F16:$EE16)+SUMIF('SPACELOG 12 BP'!$F$2:$EE$2,DJ$4,'SPACELOG 12 BP'!$F16:$EE16)</f>
        <v>285</v>
      </c>
      <c r="DK16" s="33">
        <f>SUMIF('reporting montigny'!$F$2:$EE$2,DK$4,'reporting montigny'!$F16:$EE16)+SUMIF('reporting boissy'!$F$2:$EE$2,DK$4,'reporting boissy'!$F16:$EE16)+SUMIF('reporting moussy'!$F$2:$EE$2,DK$4,'reporting moussy'!$F16:$EE16)+SUMIF('reporting trappes'!$F$2:$EE$2,DK$4,'reporting trappes'!$F16:$EE16)+SUMIF('SPACELOG 5 BP'!$F$2:$EE$2,DK$4,'SPACELOG 5 BP'!$F16:$EE16)+SUMIF('SPACELOG 6 BP'!$F$2:$EE$2,DK$4,'SPACELOG 6 BP'!$F16:$EE16)+SUMIF('SPACELOG 7 BP'!$F$2:$EE$2,DK$4,'SPACELOG 7 BP'!$F16:$EE16)+SUMIF('SPACELOG 8 BP'!$F$2:$EE$2,DK$4,'SPACELOG 8 BP'!$F16:$EE16)+SUMIF('SPACELOG 9 BP'!$F$2:$EE$2,DK$4,'SPACELOG 9 BP'!$F16:$EE16)+SUMIF('SPACELOG 10 BP'!$F$2:$EE$2,DK$4,'SPACELOG 10 BP'!$F16:$EE16)+SUMIF('SPACELOG 11 BP'!$F$2:$EE$2,DK$4,'SPACELOG 11 BP'!$F16:$EE16)+SUMIF('SPACELOG 12 BP'!$F$2:$EE$2,DK$4,'SPACELOG 12 BP'!$F16:$EE16)</f>
        <v>285</v>
      </c>
      <c r="DL16" s="33">
        <f>SUMIF('reporting montigny'!$F$2:$EE$2,DL$4,'reporting montigny'!$F16:$EE16)+SUMIF('reporting boissy'!$F$2:$EE$2,DL$4,'reporting boissy'!$F16:$EE16)+SUMIF('reporting moussy'!$F$2:$EE$2,DL$4,'reporting moussy'!$F16:$EE16)+SUMIF('reporting trappes'!$F$2:$EE$2,DL$4,'reporting trappes'!$F16:$EE16)+SUMIF('SPACELOG 5 BP'!$F$2:$EE$2,DL$4,'SPACELOG 5 BP'!$F16:$EE16)+SUMIF('SPACELOG 6 BP'!$F$2:$EE$2,DL$4,'SPACELOG 6 BP'!$F16:$EE16)+SUMIF('SPACELOG 7 BP'!$F$2:$EE$2,DL$4,'SPACELOG 7 BP'!$F16:$EE16)+SUMIF('SPACELOG 8 BP'!$F$2:$EE$2,DL$4,'SPACELOG 8 BP'!$F16:$EE16)+SUMIF('SPACELOG 9 BP'!$F$2:$EE$2,DL$4,'SPACELOG 9 BP'!$F16:$EE16)+SUMIF('SPACELOG 10 BP'!$F$2:$EE$2,DL$4,'SPACELOG 10 BP'!$F16:$EE16)+SUMIF('SPACELOG 11 BP'!$F$2:$EE$2,DL$4,'SPACELOG 11 BP'!$F16:$EE16)+SUMIF('SPACELOG 12 BP'!$F$2:$EE$2,DL$4,'SPACELOG 12 BP'!$F16:$EE16)</f>
        <v>285</v>
      </c>
      <c r="DM16" s="33">
        <f>SUMIF('reporting montigny'!$F$2:$EE$2,DM$4,'reporting montigny'!$F16:$EE16)+SUMIF('reporting boissy'!$F$2:$EE$2,DM$4,'reporting boissy'!$F16:$EE16)+SUMIF('reporting moussy'!$F$2:$EE$2,DM$4,'reporting moussy'!$F16:$EE16)+SUMIF('reporting trappes'!$F$2:$EE$2,DM$4,'reporting trappes'!$F16:$EE16)+SUMIF('SPACELOG 5 BP'!$F$2:$EE$2,DM$4,'SPACELOG 5 BP'!$F16:$EE16)+SUMIF('SPACELOG 6 BP'!$F$2:$EE$2,DM$4,'SPACELOG 6 BP'!$F16:$EE16)+SUMIF('SPACELOG 7 BP'!$F$2:$EE$2,DM$4,'SPACELOG 7 BP'!$F16:$EE16)+SUMIF('SPACELOG 8 BP'!$F$2:$EE$2,DM$4,'SPACELOG 8 BP'!$F16:$EE16)+SUMIF('SPACELOG 9 BP'!$F$2:$EE$2,DM$4,'SPACELOG 9 BP'!$F16:$EE16)+SUMIF('SPACELOG 10 BP'!$F$2:$EE$2,DM$4,'SPACELOG 10 BP'!$F16:$EE16)+SUMIF('SPACELOG 11 BP'!$F$2:$EE$2,DM$4,'SPACELOG 11 BP'!$F16:$EE16)+SUMIF('SPACELOG 12 BP'!$F$2:$EE$2,DM$4,'SPACELOG 12 BP'!$F16:$EE16)</f>
        <v>285</v>
      </c>
      <c r="DN16" s="33">
        <f>SUMIF('reporting montigny'!$F$2:$EE$2,DN$4,'reporting montigny'!$F16:$EE16)+SUMIF('reporting boissy'!$F$2:$EE$2,DN$4,'reporting boissy'!$F16:$EE16)+SUMIF('reporting moussy'!$F$2:$EE$2,DN$4,'reporting moussy'!$F16:$EE16)+SUMIF('reporting trappes'!$F$2:$EE$2,DN$4,'reporting trappes'!$F16:$EE16)+SUMIF('SPACELOG 5 BP'!$F$2:$EE$2,DN$4,'SPACELOG 5 BP'!$F16:$EE16)+SUMIF('SPACELOG 6 BP'!$F$2:$EE$2,DN$4,'SPACELOG 6 BP'!$F16:$EE16)+SUMIF('SPACELOG 7 BP'!$F$2:$EE$2,DN$4,'SPACELOG 7 BP'!$F16:$EE16)+SUMIF('SPACELOG 8 BP'!$F$2:$EE$2,DN$4,'SPACELOG 8 BP'!$F16:$EE16)+SUMIF('SPACELOG 9 BP'!$F$2:$EE$2,DN$4,'SPACELOG 9 BP'!$F16:$EE16)+SUMIF('SPACELOG 10 BP'!$F$2:$EE$2,DN$4,'SPACELOG 10 BP'!$F16:$EE16)+SUMIF('SPACELOG 11 BP'!$F$2:$EE$2,DN$4,'SPACELOG 11 BP'!$F16:$EE16)+SUMIF('SPACELOG 12 BP'!$F$2:$EE$2,DN$4,'SPACELOG 12 BP'!$F16:$EE16)</f>
        <v>285</v>
      </c>
      <c r="DO16" s="33">
        <f>SUMIF('reporting montigny'!$F$2:$EE$2,DO$4,'reporting montigny'!$F16:$EE16)+SUMIF('reporting boissy'!$F$2:$EE$2,DO$4,'reporting boissy'!$F16:$EE16)+SUMIF('reporting moussy'!$F$2:$EE$2,DO$4,'reporting moussy'!$F16:$EE16)+SUMIF('reporting trappes'!$F$2:$EE$2,DO$4,'reporting trappes'!$F16:$EE16)+SUMIF('SPACELOG 5 BP'!$F$2:$EE$2,DO$4,'SPACELOG 5 BP'!$F16:$EE16)+SUMIF('SPACELOG 6 BP'!$F$2:$EE$2,DO$4,'SPACELOG 6 BP'!$F16:$EE16)+SUMIF('SPACELOG 7 BP'!$F$2:$EE$2,DO$4,'SPACELOG 7 BP'!$F16:$EE16)+SUMIF('SPACELOG 8 BP'!$F$2:$EE$2,DO$4,'SPACELOG 8 BP'!$F16:$EE16)+SUMIF('SPACELOG 9 BP'!$F$2:$EE$2,DO$4,'SPACELOG 9 BP'!$F16:$EE16)+SUMIF('SPACELOG 10 BP'!$F$2:$EE$2,DO$4,'SPACELOG 10 BP'!$F16:$EE16)+SUMIF('SPACELOG 11 BP'!$F$2:$EE$2,DO$4,'SPACELOG 11 BP'!$F16:$EE16)+SUMIF('SPACELOG 12 BP'!$F$2:$EE$2,DO$4,'SPACELOG 12 BP'!$F16:$EE16)</f>
        <v>285</v>
      </c>
      <c r="DP16" s="33">
        <f>SUMIF('reporting montigny'!$F$2:$EE$2,DP$4,'reporting montigny'!$F16:$EE16)+SUMIF('reporting boissy'!$F$2:$EE$2,DP$4,'reporting boissy'!$F16:$EE16)+SUMIF('reporting moussy'!$F$2:$EE$2,DP$4,'reporting moussy'!$F16:$EE16)+SUMIF('reporting trappes'!$F$2:$EE$2,DP$4,'reporting trappes'!$F16:$EE16)+SUMIF('SPACELOG 5 BP'!$F$2:$EE$2,DP$4,'SPACELOG 5 BP'!$F16:$EE16)+SUMIF('SPACELOG 6 BP'!$F$2:$EE$2,DP$4,'SPACELOG 6 BP'!$F16:$EE16)+SUMIF('SPACELOG 7 BP'!$F$2:$EE$2,DP$4,'SPACELOG 7 BP'!$F16:$EE16)+SUMIF('SPACELOG 8 BP'!$F$2:$EE$2,DP$4,'SPACELOG 8 BP'!$F16:$EE16)+SUMIF('SPACELOG 9 BP'!$F$2:$EE$2,DP$4,'SPACELOG 9 BP'!$F16:$EE16)+SUMIF('SPACELOG 10 BP'!$F$2:$EE$2,DP$4,'SPACELOG 10 BP'!$F16:$EE16)+SUMIF('SPACELOG 11 BP'!$F$2:$EE$2,DP$4,'SPACELOG 11 BP'!$F16:$EE16)+SUMIF('SPACELOG 12 BP'!$F$2:$EE$2,DP$4,'SPACELOG 12 BP'!$F16:$EE16)</f>
        <v>285</v>
      </c>
      <c r="DQ16" s="33">
        <f>SUMIF('reporting montigny'!$F$2:$EE$2,DQ$4,'reporting montigny'!$F16:$EE16)+SUMIF('reporting boissy'!$F$2:$EE$2,DQ$4,'reporting boissy'!$F16:$EE16)+SUMIF('reporting moussy'!$F$2:$EE$2,DQ$4,'reporting moussy'!$F16:$EE16)+SUMIF('reporting trappes'!$F$2:$EE$2,DQ$4,'reporting trappes'!$F16:$EE16)+SUMIF('SPACELOG 5 BP'!$F$2:$EE$2,DQ$4,'SPACELOG 5 BP'!$F16:$EE16)+SUMIF('SPACELOG 6 BP'!$F$2:$EE$2,DQ$4,'SPACELOG 6 BP'!$F16:$EE16)+SUMIF('SPACELOG 7 BP'!$F$2:$EE$2,DQ$4,'SPACELOG 7 BP'!$F16:$EE16)+SUMIF('SPACELOG 8 BP'!$F$2:$EE$2,DQ$4,'SPACELOG 8 BP'!$F16:$EE16)+SUMIF('SPACELOG 9 BP'!$F$2:$EE$2,DQ$4,'SPACELOG 9 BP'!$F16:$EE16)+SUMIF('SPACELOG 10 BP'!$F$2:$EE$2,DQ$4,'SPACELOG 10 BP'!$F16:$EE16)+SUMIF('SPACELOG 11 BP'!$F$2:$EE$2,DQ$4,'SPACELOG 11 BP'!$F16:$EE16)+SUMIF('SPACELOG 12 BP'!$F$2:$EE$2,DQ$4,'SPACELOG 12 BP'!$F16:$EE16)</f>
        <v>285</v>
      </c>
      <c r="DR16" s="393">
        <f t="shared" si="122"/>
        <v>3420</v>
      </c>
    </row>
    <row r="17" spans="1:122" x14ac:dyDescent="0.2">
      <c r="B17" s="446"/>
      <c r="C17" s="446"/>
      <c r="E17" s="9" t="s">
        <v>23</v>
      </c>
      <c r="F17" s="33">
        <f>SUMIF('reporting montigny'!$F$2:$EE$2,F$4,'reporting montigny'!$F17:$EE17)+SUMIF('reporting boissy'!$F$2:$EE$2,F$4,'reporting boissy'!$F17:$EE17)+SUMIF('reporting moussy'!$F$2:$EE$2,F$4,'reporting moussy'!$F17:$EE17)+SUMIF('reporting trappes'!$F$2:$EE$2,F$4,'reporting trappes'!$F17:$EE17)+SUMIF('SPACELOG 5 BP'!$F$2:$EE$2,F$4,'SPACELOG 5 BP'!$F17:$EE17)+SUMIF('SPACELOG 6 BP'!$F$2:$EE$2,F$4,'SPACELOG 6 BP'!$F17:$EE17)+SUMIF('SPACELOG 7 BP'!$F$2:$EE$2,F$4,'SPACELOG 7 BP'!$F17:$EE17)+SUMIF('SPACELOG 8 BP'!$F$2:$EE$2,F$4,'SPACELOG 8 BP'!$F17:$EE17)+SUMIF('SPACELOG 9 BP'!$F$2:$EE$2,F$4,'SPACELOG 9 BP'!$F17:$EE17)+SUMIF('SPACELOG 10 BP'!$F$2:$EE$2,F$4,'SPACELOG 10 BP'!$F17:$EE17)+SUMIF('SPACELOG 11 BP'!$F$2:$EE$2,F$4,'SPACELOG 11 BP'!$F17:$EE17)+SUMIF('SPACELOG 12 BP'!$F$2:$EE$2,F$4,'SPACELOG 12 BP'!$F17:$EE17)</f>
        <v>150</v>
      </c>
      <c r="G17" s="33">
        <f>SUMIF('reporting montigny'!$F$2:$EE$2,G$4,'reporting montigny'!$F17:$EE17)+SUMIF('reporting boissy'!$F$2:$EE$2,G$4,'reporting boissy'!$F17:$EE17)+SUMIF('reporting moussy'!$F$2:$EE$2,G$4,'reporting moussy'!$F17:$EE17)+SUMIF('reporting trappes'!$F$2:$EE$2,G$4,'reporting trappes'!$F17:$EE17)+SUMIF('SPACELOG 5 BP'!$F$2:$EE$2,G$4,'SPACELOG 5 BP'!$F17:$EE17)+SUMIF('SPACELOG 6 BP'!$F$2:$EE$2,G$4,'SPACELOG 6 BP'!$F17:$EE17)+SUMIF('SPACELOG 7 BP'!$F$2:$EE$2,G$4,'SPACELOG 7 BP'!$F17:$EE17)+SUMIF('SPACELOG 8 BP'!$F$2:$EE$2,G$4,'SPACELOG 8 BP'!$F17:$EE17)+SUMIF('SPACELOG 9 BP'!$F$2:$EE$2,G$4,'SPACELOG 9 BP'!$F17:$EE17)+SUMIF('SPACELOG 10 BP'!$F$2:$EE$2,G$4,'SPACELOG 10 BP'!$F17:$EE17)+SUMIF('SPACELOG 11 BP'!$F$2:$EE$2,G$4,'SPACELOG 11 BP'!$F17:$EE17)+SUMIF('SPACELOG 12 BP'!$F$2:$EE$2,G$4,'SPACELOG 12 BP'!$F17:$EE17)</f>
        <v>150</v>
      </c>
      <c r="H17" s="33">
        <f>SUMIF('reporting montigny'!$F$2:$EE$2,H$4,'reporting montigny'!$F17:$EE17)+SUMIF('reporting boissy'!$F$2:$EE$2,H$4,'reporting boissy'!$F17:$EE17)+SUMIF('reporting moussy'!$F$2:$EE$2,H$4,'reporting moussy'!$F17:$EE17)+SUMIF('reporting trappes'!$F$2:$EE$2,H$4,'reporting trappes'!$F17:$EE17)+SUMIF('SPACELOG 5 BP'!$F$2:$EE$2,H$4,'SPACELOG 5 BP'!$F17:$EE17)+SUMIF('SPACELOG 6 BP'!$F$2:$EE$2,H$4,'SPACELOG 6 BP'!$F17:$EE17)+SUMIF('SPACELOG 7 BP'!$F$2:$EE$2,H$4,'SPACELOG 7 BP'!$F17:$EE17)+SUMIF('SPACELOG 8 BP'!$F$2:$EE$2,H$4,'SPACELOG 8 BP'!$F17:$EE17)+SUMIF('SPACELOG 9 BP'!$F$2:$EE$2,H$4,'SPACELOG 9 BP'!$F17:$EE17)+SUMIF('SPACELOG 10 BP'!$F$2:$EE$2,H$4,'SPACELOG 10 BP'!$F17:$EE17)+SUMIF('SPACELOG 11 BP'!$F$2:$EE$2,H$4,'SPACELOG 11 BP'!$F17:$EE17)+SUMIF('SPACELOG 12 BP'!$F$2:$EE$2,H$4,'SPACELOG 12 BP'!$F17:$EE17)</f>
        <v>150</v>
      </c>
      <c r="I17" s="33">
        <f>SUMIF('reporting montigny'!$F$2:$EE$2,I$4,'reporting montigny'!$F17:$EE17)+SUMIF('reporting boissy'!$F$2:$EE$2,I$4,'reporting boissy'!$F17:$EE17)+SUMIF('reporting moussy'!$F$2:$EE$2,I$4,'reporting moussy'!$F17:$EE17)+SUMIF('reporting trappes'!$F$2:$EE$2,I$4,'reporting trappes'!$F17:$EE17)+SUMIF('SPACELOG 5 BP'!$F$2:$EE$2,I$4,'SPACELOG 5 BP'!$F17:$EE17)+SUMIF('SPACELOG 6 BP'!$F$2:$EE$2,I$4,'SPACELOG 6 BP'!$F17:$EE17)+SUMIF('SPACELOG 7 BP'!$F$2:$EE$2,I$4,'SPACELOG 7 BP'!$F17:$EE17)+SUMIF('SPACELOG 8 BP'!$F$2:$EE$2,I$4,'SPACELOG 8 BP'!$F17:$EE17)+SUMIF('SPACELOG 9 BP'!$F$2:$EE$2,I$4,'SPACELOG 9 BP'!$F17:$EE17)+SUMIF('SPACELOG 10 BP'!$F$2:$EE$2,I$4,'SPACELOG 10 BP'!$F17:$EE17)+SUMIF('SPACELOG 11 BP'!$F$2:$EE$2,I$4,'SPACELOG 11 BP'!$F17:$EE17)+SUMIF('SPACELOG 12 BP'!$F$2:$EE$2,I$4,'SPACELOG 12 BP'!$F17:$EE17)</f>
        <v>150</v>
      </c>
      <c r="J17" s="33">
        <f>SUMIF('reporting montigny'!$F$2:$EE$2,J$4,'reporting montigny'!$F17:$EE17)+SUMIF('reporting boissy'!$F$2:$EE$2,J$4,'reporting boissy'!$F17:$EE17)+SUMIF('reporting moussy'!$F$2:$EE$2,J$4,'reporting moussy'!$F17:$EE17)+SUMIF('reporting trappes'!$F$2:$EE$2,J$4,'reporting trappes'!$F17:$EE17)+SUMIF('SPACELOG 5 BP'!$F$2:$EE$2,J$4,'SPACELOG 5 BP'!$F17:$EE17)+SUMIF('SPACELOG 6 BP'!$F$2:$EE$2,J$4,'SPACELOG 6 BP'!$F17:$EE17)+SUMIF('SPACELOG 7 BP'!$F$2:$EE$2,J$4,'SPACELOG 7 BP'!$F17:$EE17)+SUMIF('SPACELOG 8 BP'!$F$2:$EE$2,J$4,'SPACELOG 8 BP'!$F17:$EE17)+SUMIF('SPACELOG 9 BP'!$F$2:$EE$2,J$4,'SPACELOG 9 BP'!$F17:$EE17)+SUMIF('SPACELOG 10 BP'!$F$2:$EE$2,J$4,'SPACELOG 10 BP'!$F17:$EE17)+SUMIF('SPACELOG 11 BP'!$F$2:$EE$2,J$4,'SPACELOG 11 BP'!$F17:$EE17)+SUMIF('SPACELOG 12 BP'!$F$2:$EE$2,J$4,'SPACELOG 12 BP'!$F17:$EE17)</f>
        <v>150</v>
      </c>
      <c r="K17" s="33">
        <f>SUMIF('reporting montigny'!$F$2:$EE$2,K$4,'reporting montigny'!$F17:$EE17)+SUMIF('reporting boissy'!$F$2:$EE$2,K$4,'reporting boissy'!$F17:$EE17)+SUMIF('reporting moussy'!$F$2:$EE$2,K$4,'reporting moussy'!$F17:$EE17)+SUMIF('reporting trappes'!$F$2:$EE$2,K$4,'reporting trappes'!$F17:$EE17)+SUMIF('SPACELOG 5 BP'!$F$2:$EE$2,K$4,'SPACELOG 5 BP'!$F17:$EE17)+SUMIF('SPACELOG 6 BP'!$F$2:$EE$2,K$4,'SPACELOG 6 BP'!$F17:$EE17)+SUMIF('SPACELOG 7 BP'!$F$2:$EE$2,K$4,'SPACELOG 7 BP'!$F17:$EE17)+SUMIF('SPACELOG 8 BP'!$F$2:$EE$2,K$4,'SPACELOG 8 BP'!$F17:$EE17)+SUMIF('SPACELOG 9 BP'!$F$2:$EE$2,K$4,'SPACELOG 9 BP'!$F17:$EE17)+SUMIF('SPACELOG 10 BP'!$F$2:$EE$2,K$4,'SPACELOG 10 BP'!$F17:$EE17)+SUMIF('SPACELOG 11 BP'!$F$2:$EE$2,K$4,'SPACELOG 11 BP'!$F17:$EE17)+SUMIF('SPACELOG 12 BP'!$F$2:$EE$2,K$4,'SPACELOG 12 BP'!$F17:$EE17)</f>
        <v>150</v>
      </c>
      <c r="L17" s="33">
        <f>SUMIF('reporting montigny'!$F$2:$EE$2,L$4,'reporting montigny'!$F17:$EE17)+SUMIF('reporting boissy'!$F$2:$EE$2,L$4,'reporting boissy'!$F17:$EE17)+SUMIF('reporting moussy'!$F$2:$EE$2,L$4,'reporting moussy'!$F17:$EE17)+SUMIF('reporting trappes'!$F$2:$EE$2,L$4,'reporting trappes'!$F17:$EE17)+SUMIF('SPACELOG 5 BP'!$F$2:$EE$2,L$4,'SPACELOG 5 BP'!$F17:$EE17)+SUMIF('SPACELOG 6 BP'!$F$2:$EE$2,L$4,'SPACELOG 6 BP'!$F17:$EE17)+SUMIF('SPACELOG 7 BP'!$F$2:$EE$2,L$4,'SPACELOG 7 BP'!$F17:$EE17)+SUMIF('SPACELOG 8 BP'!$F$2:$EE$2,L$4,'SPACELOG 8 BP'!$F17:$EE17)+SUMIF('SPACELOG 9 BP'!$F$2:$EE$2,L$4,'SPACELOG 9 BP'!$F17:$EE17)+SUMIF('SPACELOG 10 BP'!$F$2:$EE$2,L$4,'SPACELOG 10 BP'!$F17:$EE17)+SUMIF('SPACELOG 11 BP'!$F$2:$EE$2,L$4,'SPACELOG 11 BP'!$F17:$EE17)+SUMIF('SPACELOG 12 BP'!$F$2:$EE$2,L$4,'SPACELOG 12 BP'!$F17:$EE17)</f>
        <v>150</v>
      </c>
      <c r="M17" s="33">
        <f>SUMIF('reporting montigny'!$F$2:$EE$2,M$4,'reporting montigny'!$F17:$EE17)+SUMIF('reporting boissy'!$F$2:$EE$2,M$4,'reporting boissy'!$F17:$EE17)+SUMIF('reporting moussy'!$F$2:$EE$2,M$4,'reporting moussy'!$F17:$EE17)+SUMIF('reporting trappes'!$F$2:$EE$2,M$4,'reporting trappes'!$F17:$EE17)+SUMIF('SPACELOG 5 BP'!$F$2:$EE$2,M$4,'SPACELOG 5 BP'!$F17:$EE17)+SUMIF('SPACELOG 6 BP'!$F$2:$EE$2,M$4,'SPACELOG 6 BP'!$F17:$EE17)+SUMIF('SPACELOG 7 BP'!$F$2:$EE$2,M$4,'SPACELOG 7 BP'!$F17:$EE17)+SUMIF('SPACELOG 8 BP'!$F$2:$EE$2,M$4,'SPACELOG 8 BP'!$F17:$EE17)+SUMIF('SPACELOG 9 BP'!$F$2:$EE$2,M$4,'SPACELOG 9 BP'!$F17:$EE17)+SUMIF('SPACELOG 10 BP'!$F$2:$EE$2,M$4,'SPACELOG 10 BP'!$F17:$EE17)+SUMIF('SPACELOG 11 BP'!$F$2:$EE$2,M$4,'SPACELOG 11 BP'!$F17:$EE17)+SUMIF('SPACELOG 12 BP'!$F$2:$EE$2,M$4,'SPACELOG 12 BP'!$F17:$EE17)</f>
        <v>150</v>
      </c>
      <c r="N17" s="33">
        <f>SUMIF('reporting montigny'!$F$2:$EE$2,N$4,'reporting montigny'!$F17:$EE17)+SUMIF('reporting boissy'!$F$2:$EE$2,N$4,'reporting boissy'!$F17:$EE17)+SUMIF('reporting moussy'!$F$2:$EE$2,N$4,'reporting moussy'!$F17:$EE17)+SUMIF('reporting trappes'!$F$2:$EE$2,N$4,'reporting trappes'!$F17:$EE17)+SUMIF('SPACELOG 5 BP'!$F$2:$EE$2,N$4,'SPACELOG 5 BP'!$F17:$EE17)+SUMIF('SPACELOG 6 BP'!$F$2:$EE$2,N$4,'SPACELOG 6 BP'!$F17:$EE17)+SUMIF('SPACELOG 7 BP'!$F$2:$EE$2,N$4,'SPACELOG 7 BP'!$F17:$EE17)+SUMIF('SPACELOG 8 BP'!$F$2:$EE$2,N$4,'SPACELOG 8 BP'!$F17:$EE17)+SUMIF('SPACELOG 9 BP'!$F$2:$EE$2,N$4,'SPACELOG 9 BP'!$F17:$EE17)+SUMIF('SPACELOG 10 BP'!$F$2:$EE$2,N$4,'SPACELOG 10 BP'!$F17:$EE17)+SUMIF('SPACELOG 11 BP'!$F$2:$EE$2,N$4,'SPACELOG 11 BP'!$F17:$EE17)+SUMIF('SPACELOG 12 BP'!$F$2:$EE$2,N$4,'SPACELOG 12 BP'!$F17:$EE17)</f>
        <v>150</v>
      </c>
      <c r="O17" s="33">
        <f>SUMIF('reporting montigny'!$F$2:$EE$2,O$4,'reporting montigny'!$F17:$EE17)+SUMIF('reporting boissy'!$F$2:$EE$2,O$4,'reporting boissy'!$F17:$EE17)+SUMIF('reporting moussy'!$F$2:$EE$2,O$4,'reporting moussy'!$F17:$EE17)+SUMIF('reporting trappes'!$F$2:$EE$2,O$4,'reporting trappes'!$F17:$EE17)+SUMIF('SPACELOG 5 BP'!$F$2:$EE$2,O$4,'SPACELOG 5 BP'!$F17:$EE17)+SUMIF('SPACELOG 6 BP'!$F$2:$EE$2,O$4,'SPACELOG 6 BP'!$F17:$EE17)+SUMIF('SPACELOG 7 BP'!$F$2:$EE$2,O$4,'SPACELOG 7 BP'!$F17:$EE17)+SUMIF('SPACELOG 8 BP'!$F$2:$EE$2,O$4,'SPACELOG 8 BP'!$F17:$EE17)+SUMIF('SPACELOG 9 BP'!$F$2:$EE$2,O$4,'SPACELOG 9 BP'!$F17:$EE17)+SUMIF('SPACELOG 10 BP'!$F$2:$EE$2,O$4,'SPACELOG 10 BP'!$F17:$EE17)+SUMIF('SPACELOG 11 BP'!$F$2:$EE$2,O$4,'SPACELOG 11 BP'!$F17:$EE17)+SUMIF('SPACELOG 12 BP'!$F$2:$EE$2,O$4,'SPACELOG 12 BP'!$F17:$EE17)</f>
        <v>150</v>
      </c>
      <c r="P17" s="33">
        <f>SUMIF('reporting montigny'!$F$2:$EE$2,P$4,'reporting montigny'!$F17:$EE17)+SUMIF('reporting boissy'!$F$2:$EE$2,P$4,'reporting boissy'!$F17:$EE17)+SUMIF('reporting moussy'!$F$2:$EE$2,P$4,'reporting moussy'!$F17:$EE17)+SUMIF('reporting trappes'!$F$2:$EE$2,P$4,'reporting trappes'!$F17:$EE17)+SUMIF('SPACELOG 5 BP'!$F$2:$EE$2,P$4,'SPACELOG 5 BP'!$F17:$EE17)+SUMIF('SPACELOG 6 BP'!$F$2:$EE$2,P$4,'SPACELOG 6 BP'!$F17:$EE17)+SUMIF('SPACELOG 7 BP'!$F$2:$EE$2,P$4,'SPACELOG 7 BP'!$F17:$EE17)+SUMIF('SPACELOG 8 BP'!$F$2:$EE$2,P$4,'SPACELOG 8 BP'!$F17:$EE17)+SUMIF('SPACELOG 9 BP'!$F$2:$EE$2,P$4,'SPACELOG 9 BP'!$F17:$EE17)+SUMIF('SPACELOG 10 BP'!$F$2:$EE$2,P$4,'SPACELOG 10 BP'!$F17:$EE17)+SUMIF('SPACELOG 11 BP'!$F$2:$EE$2,P$4,'SPACELOG 11 BP'!$F17:$EE17)+SUMIF('SPACELOG 12 BP'!$F$2:$EE$2,P$4,'SPACELOG 12 BP'!$F17:$EE17)</f>
        <v>150</v>
      </c>
      <c r="Q17" s="33">
        <f>SUMIF('reporting montigny'!$F$2:$EE$2,Q$4,'reporting montigny'!$F17:$EE17)+SUMIF('reporting boissy'!$F$2:$EE$2,Q$4,'reporting boissy'!$F17:$EE17)+SUMIF('reporting moussy'!$F$2:$EE$2,Q$4,'reporting moussy'!$F17:$EE17)+SUMIF('reporting trappes'!$F$2:$EE$2,Q$4,'reporting trappes'!$F17:$EE17)+SUMIF('SPACELOG 5 BP'!$F$2:$EE$2,Q$4,'SPACELOG 5 BP'!$F17:$EE17)+SUMIF('SPACELOG 6 BP'!$F$2:$EE$2,Q$4,'SPACELOG 6 BP'!$F17:$EE17)+SUMIF('SPACELOG 7 BP'!$F$2:$EE$2,Q$4,'SPACELOG 7 BP'!$F17:$EE17)+SUMIF('SPACELOG 8 BP'!$F$2:$EE$2,Q$4,'SPACELOG 8 BP'!$F17:$EE17)+SUMIF('SPACELOG 9 BP'!$F$2:$EE$2,Q$4,'SPACELOG 9 BP'!$F17:$EE17)+SUMIF('SPACELOG 10 BP'!$F$2:$EE$2,Q$4,'SPACELOG 10 BP'!$F17:$EE17)+SUMIF('SPACELOG 11 BP'!$F$2:$EE$2,Q$4,'SPACELOG 11 BP'!$F17:$EE17)+SUMIF('SPACELOG 12 BP'!$F$2:$EE$2,Q$4,'SPACELOG 12 BP'!$F17:$EE17)</f>
        <v>150</v>
      </c>
      <c r="R17" s="393">
        <f t="shared" si="114"/>
        <v>1800</v>
      </c>
      <c r="S17" s="33">
        <f>SUMIF('reporting montigny'!$F$2:$EE$2,S$4,'reporting montigny'!$F17:$EE17)+SUMIF('reporting boissy'!$F$2:$EE$2,S$4,'reporting boissy'!$F17:$EE17)+SUMIF('reporting moussy'!$F$2:$EE$2,S$4,'reporting moussy'!$F17:$EE17)+SUMIF('reporting trappes'!$F$2:$EE$2,S$4,'reporting trappes'!$F17:$EE17)+SUMIF('SPACELOG 5 BP'!$F$2:$EE$2,S$4,'SPACELOG 5 BP'!$F17:$EE17)+SUMIF('SPACELOG 6 BP'!$F$2:$EE$2,S$4,'SPACELOG 6 BP'!$F17:$EE17)+SUMIF('SPACELOG 7 BP'!$F$2:$EE$2,S$4,'SPACELOG 7 BP'!$F17:$EE17)+SUMIF('SPACELOG 8 BP'!$F$2:$EE$2,S$4,'SPACELOG 8 BP'!$F17:$EE17)+SUMIF('SPACELOG 9 BP'!$F$2:$EE$2,S$4,'SPACELOG 9 BP'!$F17:$EE17)+SUMIF('SPACELOG 10 BP'!$F$2:$EE$2,S$4,'SPACELOG 10 BP'!$F17:$EE17)+SUMIF('SPACELOG 11 BP'!$F$2:$EE$2,S$4,'SPACELOG 11 BP'!$F17:$EE17)+SUMIF('SPACELOG 12 BP'!$F$2:$EE$2,S$4,'SPACELOG 12 BP'!$F17:$EE17)</f>
        <v>150</v>
      </c>
      <c r="T17" s="33">
        <f>SUMIF('reporting montigny'!$F$2:$EE$2,T$4,'reporting montigny'!$F17:$EE17)+SUMIF('reporting boissy'!$F$2:$EE$2,T$4,'reporting boissy'!$F17:$EE17)+SUMIF('reporting moussy'!$F$2:$EE$2,T$4,'reporting moussy'!$F17:$EE17)+SUMIF('reporting trappes'!$F$2:$EE$2,T$4,'reporting trappes'!$F17:$EE17)+SUMIF('SPACELOG 5 BP'!$F$2:$EE$2,T$4,'SPACELOG 5 BP'!$F17:$EE17)+SUMIF('SPACELOG 6 BP'!$F$2:$EE$2,T$4,'SPACELOG 6 BP'!$F17:$EE17)+SUMIF('SPACELOG 7 BP'!$F$2:$EE$2,T$4,'SPACELOG 7 BP'!$F17:$EE17)+SUMIF('SPACELOG 8 BP'!$F$2:$EE$2,T$4,'SPACELOG 8 BP'!$F17:$EE17)+SUMIF('SPACELOG 9 BP'!$F$2:$EE$2,T$4,'SPACELOG 9 BP'!$F17:$EE17)+SUMIF('SPACELOG 10 BP'!$F$2:$EE$2,T$4,'SPACELOG 10 BP'!$F17:$EE17)+SUMIF('SPACELOG 11 BP'!$F$2:$EE$2,T$4,'SPACELOG 11 BP'!$F17:$EE17)+SUMIF('SPACELOG 12 BP'!$F$2:$EE$2,T$4,'SPACELOG 12 BP'!$F17:$EE17)</f>
        <v>150</v>
      </c>
      <c r="U17" s="33">
        <f>SUMIF('reporting montigny'!$F$2:$EE$2,U$4,'reporting montigny'!$F17:$EE17)+SUMIF('reporting boissy'!$F$2:$EE$2,U$4,'reporting boissy'!$F17:$EE17)+SUMIF('reporting moussy'!$F$2:$EE$2,U$4,'reporting moussy'!$F17:$EE17)+SUMIF('reporting trappes'!$F$2:$EE$2,U$4,'reporting trappes'!$F17:$EE17)+SUMIF('SPACELOG 5 BP'!$F$2:$EE$2,U$4,'SPACELOG 5 BP'!$F17:$EE17)+SUMIF('SPACELOG 6 BP'!$F$2:$EE$2,U$4,'SPACELOG 6 BP'!$F17:$EE17)+SUMIF('SPACELOG 7 BP'!$F$2:$EE$2,U$4,'SPACELOG 7 BP'!$F17:$EE17)+SUMIF('SPACELOG 8 BP'!$F$2:$EE$2,U$4,'SPACELOG 8 BP'!$F17:$EE17)+SUMIF('SPACELOG 9 BP'!$F$2:$EE$2,U$4,'SPACELOG 9 BP'!$F17:$EE17)+SUMIF('SPACELOG 10 BP'!$F$2:$EE$2,U$4,'SPACELOG 10 BP'!$F17:$EE17)+SUMIF('SPACELOG 11 BP'!$F$2:$EE$2,U$4,'SPACELOG 11 BP'!$F17:$EE17)+SUMIF('SPACELOG 12 BP'!$F$2:$EE$2,U$4,'SPACELOG 12 BP'!$F17:$EE17)</f>
        <v>150</v>
      </c>
      <c r="V17" s="33">
        <f>SUMIF('reporting montigny'!$F$2:$EE$2,V$4,'reporting montigny'!$F17:$EE17)+SUMIF('reporting boissy'!$F$2:$EE$2,V$4,'reporting boissy'!$F17:$EE17)+SUMIF('reporting moussy'!$F$2:$EE$2,V$4,'reporting moussy'!$F17:$EE17)+SUMIF('reporting trappes'!$F$2:$EE$2,V$4,'reporting trappes'!$F17:$EE17)+SUMIF('SPACELOG 5 BP'!$F$2:$EE$2,V$4,'SPACELOG 5 BP'!$F17:$EE17)+SUMIF('SPACELOG 6 BP'!$F$2:$EE$2,V$4,'SPACELOG 6 BP'!$F17:$EE17)+SUMIF('SPACELOG 7 BP'!$F$2:$EE$2,V$4,'SPACELOG 7 BP'!$F17:$EE17)+SUMIF('SPACELOG 8 BP'!$F$2:$EE$2,V$4,'SPACELOG 8 BP'!$F17:$EE17)+SUMIF('SPACELOG 9 BP'!$F$2:$EE$2,V$4,'SPACELOG 9 BP'!$F17:$EE17)+SUMIF('SPACELOG 10 BP'!$F$2:$EE$2,V$4,'SPACELOG 10 BP'!$F17:$EE17)+SUMIF('SPACELOG 11 BP'!$F$2:$EE$2,V$4,'SPACELOG 11 BP'!$F17:$EE17)+SUMIF('SPACELOG 12 BP'!$F$2:$EE$2,V$4,'SPACELOG 12 BP'!$F17:$EE17)</f>
        <v>150</v>
      </c>
      <c r="W17" s="33">
        <f>SUMIF('reporting montigny'!$F$2:$EE$2,W$4,'reporting montigny'!$F17:$EE17)+SUMIF('reporting boissy'!$F$2:$EE$2,W$4,'reporting boissy'!$F17:$EE17)+SUMIF('reporting moussy'!$F$2:$EE$2,W$4,'reporting moussy'!$F17:$EE17)+SUMIF('reporting trappes'!$F$2:$EE$2,W$4,'reporting trappes'!$F17:$EE17)+SUMIF('SPACELOG 5 BP'!$F$2:$EE$2,W$4,'SPACELOG 5 BP'!$F17:$EE17)+SUMIF('SPACELOG 6 BP'!$F$2:$EE$2,W$4,'SPACELOG 6 BP'!$F17:$EE17)+SUMIF('SPACELOG 7 BP'!$F$2:$EE$2,W$4,'SPACELOG 7 BP'!$F17:$EE17)+SUMIF('SPACELOG 8 BP'!$F$2:$EE$2,W$4,'SPACELOG 8 BP'!$F17:$EE17)+SUMIF('SPACELOG 9 BP'!$F$2:$EE$2,W$4,'SPACELOG 9 BP'!$F17:$EE17)+SUMIF('SPACELOG 10 BP'!$F$2:$EE$2,W$4,'SPACELOG 10 BP'!$F17:$EE17)+SUMIF('SPACELOG 11 BP'!$F$2:$EE$2,W$4,'SPACELOG 11 BP'!$F17:$EE17)+SUMIF('SPACELOG 12 BP'!$F$2:$EE$2,W$4,'SPACELOG 12 BP'!$F17:$EE17)</f>
        <v>150</v>
      </c>
      <c r="X17" s="33">
        <f>SUMIF('reporting montigny'!$F$2:$EE$2,X$4,'reporting montigny'!$F17:$EE17)+SUMIF('reporting boissy'!$F$2:$EE$2,X$4,'reporting boissy'!$F17:$EE17)+SUMIF('reporting moussy'!$F$2:$EE$2,X$4,'reporting moussy'!$F17:$EE17)+SUMIF('reporting trappes'!$F$2:$EE$2,X$4,'reporting trappes'!$F17:$EE17)+SUMIF('SPACELOG 5 BP'!$F$2:$EE$2,X$4,'SPACELOG 5 BP'!$F17:$EE17)+SUMIF('SPACELOG 6 BP'!$F$2:$EE$2,X$4,'SPACELOG 6 BP'!$F17:$EE17)+SUMIF('SPACELOG 7 BP'!$F$2:$EE$2,X$4,'SPACELOG 7 BP'!$F17:$EE17)+SUMIF('SPACELOG 8 BP'!$F$2:$EE$2,X$4,'SPACELOG 8 BP'!$F17:$EE17)+SUMIF('SPACELOG 9 BP'!$F$2:$EE$2,X$4,'SPACELOG 9 BP'!$F17:$EE17)+SUMIF('SPACELOG 10 BP'!$F$2:$EE$2,X$4,'SPACELOG 10 BP'!$F17:$EE17)+SUMIF('SPACELOG 11 BP'!$F$2:$EE$2,X$4,'SPACELOG 11 BP'!$F17:$EE17)+SUMIF('SPACELOG 12 BP'!$F$2:$EE$2,X$4,'SPACELOG 12 BP'!$F17:$EE17)</f>
        <v>150</v>
      </c>
      <c r="Y17" s="33">
        <f>SUMIF('reporting montigny'!$F$2:$EE$2,Y$4,'reporting montigny'!$F17:$EE17)+SUMIF('reporting boissy'!$F$2:$EE$2,Y$4,'reporting boissy'!$F17:$EE17)+SUMIF('reporting moussy'!$F$2:$EE$2,Y$4,'reporting moussy'!$F17:$EE17)+SUMIF('reporting trappes'!$F$2:$EE$2,Y$4,'reporting trappes'!$F17:$EE17)+SUMIF('SPACELOG 5 BP'!$F$2:$EE$2,Y$4,'SPACELOG 5 BP'!$F17:$EE17)+SUMIF('SPACELOG 6 BP'!$F$2:$EE$2,Y$4,'SPACELOG 6 BP'!$F17:$EE17)+SUMIF('SPACELOG 7 BP'!$F$2:$EE$2,Y$4,'SPACELOG 7 BP'!$F17:$EE17)+SUMIF('SPACELOG 8 BP'!$F$2:$EE$2,Y$4,'SPACELOG 8 BP'!$F17:$EE17)+SUMIF('SPACELOG 9 BP'!$F$2:$EE$2,Y$4,'SPACELOG 9 BP'!$F17:$EE17)+SUMIF('SPACELOG 10 BP'!$F$2:$EE$2,Y$4,'SPACELOG 10 BP'!$F17:$EE17)+SUMIF('SPACELOG 11 BP'!$F$2:$EE$2,Y$4,'SPACELOG 11 BP'!$F17:$EE17)+SUMIF('SPACELOG 12 BP'!$F$2:$EE$2,Y$4,'SPACELOG 12 BP'!$F17:$EE17)</f>
        <v>150</v>
      </c>
      <c r="Z17" s="33">
        <f>SUMIF('reporting montigny'!$F$2:$EE$2,Z$4,'reporting montigny'!$F17:$EE17)+SUMIF('reporting boissy'!$F$2:$EE$2,Z$4,'reporting boissy'!$F17:$EE17)+SUMIF('reporting moussy'!$F$2:$EE$2,Z$4,'reporting moussy'!$F17:$EE17)+SUMIF('reporting trappes'!$F$2:$EE$2,Z$4,'reporting trappes'!$F17:$EE17)+SUMIF('SPACELOG 5 BP'!$F$2:$EE$2,Z$4,'SPACELOG 5 BP'!$F17:$EE17)+SUMIF('SPACELOG 6 BP'!$F$2:$EE$2,Z$4,'SPACELOG 6 BP'!$F17:$EE17)+SUMIF('SPACELOG 7 BP'!$F$2:$EE$2,Z$4,'SPACELOG 7 BP'!$F17:$EE17)+SUMIF('SPACELOG 8 BP'!$F$2:$EE$2,Z$4,'SPACELOG 8 BP'!$F17:$EE17)+SUMIF('SPACELOG 9 BP'!$F$2:$EE$2,Z$4,'SPACELOG 9 BP'!$F17:$EE17)+SUMIF('SPACELOG 10 BP'!$F$2:$EE$2,Z$4,'SPACELOG 10 BP'!$F17:$EE17)+SUMIF('SPACELOG 11 BP'!$F$2:$EE$2,Z$4,'SPACELOG 11 BP'!$F17:$EE17)+SUMIF('SPACELOG 12 BP'!$F$2:$EE$2,Z$4,'SPACELOG 12 BP'!$F17:$EE17)</f>
        <v>150</v>
      </c>
      <c r="AA17" s="33">
        <f>SUMIF('reporting montigny'!$F$2:$EE$2,AA$4,'reporting montigny'!$F17:$EE17)+SUMIF('reporting boissy'!$F$2:$EE$2,AA$4,'reporting boissy'!$F17:$EE17)+SUMIF('reporting moussy'!$F$2:$EE$2,AA$4,'reporting moussy'!$F17:$EE17)+SUMIF('reporting trappes'!$F$2:$EE$2,AA$4,'reporting trappes'!$F17:$EE17)+SUMIF('SPACELOG 5 BP'!$F$2:$EE$2,AA$4,'SPACELOG 5 BP'!$F17:$EE17)+SUMIF('SPACELOG 6 BP'!$F$2:$EE$2,AA$4,'SPACELOG 6 BP'!$F17:$EE17)+SUMIF('SPACELOG 7 BP'!$F$2:$EE$2,AA$4,'SPACELOG 7 BP'!$F17:$EE17)+SUMIF('SPACELOG 8 BP'!$F$2:$EE$2,AA$4,'SPACELOG 8 BP'!$F17:$EE17)+SUMIF('SPACELOG 9 BP'!$F$2:$EE$2,AA$4,'SPACELOG 9 BP'!$F17:$EE17)+SUMIF('SPACELOG 10 BP'!$F$2:$EE$2,AA$4,'SPACELOG 10 BP'!$F17:$EE17)+SUMIF('SPACELOG 11 BP'!$F$2:$EE$2,AA$4,'SPACELOG 11 BP'!$F17:$EE17)+SUMIF('SPACELOG 12 BP'!$F$2:$EE$2,AA$4,'SPACELOG 12 BP'!$F17:$EE17)</f>
        <v>150</v>
      </c>
      <c r="AB17" s="33">
        <f>SUMIF('reporting montigny'!$F$2:$EE$2,AB$4,'reporting montigny'!$F17:$EE17)+SUMIF('reporting boissy'!$F$2:$EE$2,AB$4,'reporting boissy'!$F17:$EE17)+SUMIF('reporting moussy'!$F$2:$EE$2,AB$4,'reporting moussy'!$F17:$EE17)+SUMIF('reporting trappes'!$F$2:$EE$2,AB$4,'reporting trappes'!$F17:$EE17)+SUMIF('SPACELOG 5 BP'!$F$2:$EE$2,AB$4,'SPACELOG 5 BP'!$F17:$EE17)+SUMIF('SPACELOG 6 BP'!$F$2:$EE$2,AB$4,'SPACELOG 6 BP'!$F17:$EE17)+SUMIF('SPACELOG 7 BP'!$F$2:$EE$2,AB$4,'SPACELOG 7 BP'!$F17:$EE17)+SUMIF('SPACELOG 8 BP'!$F$2:$EE$2,AB$4,'SPACELOG 8 BP'!$F17:$EE17)+SUMIF('SPACELOG 9 BP'!$F$2:$EE$2,AB$4,'SPACELOG 9 BP'!$F17:$EE17)+SUMIF('SPACELOG 10 BP'!$F$2:$EE$2,AB$4,'SPACELOG 10 BP'!$F17:$EE17)+SUMIF('SPACELOG 11 BP'!$F$2:$EE$2,AB$4,'SPACELOG 11 BP'!$F17:$EE17)+SUMIF('SPACELOG 12 BP'!$F$2:$EE$2,AB$4,'SPACELOG 12 BP'!$F17:$EE17)</f>
        <v>150</v>
      </c>
      <c r="AC17" s="33">
        <f>SUMIF('reporting montigny'!$F$2:$EE$2,AC$4,'reporting montigny'!$F17:$EE17)+SUMIF('reporting boissy'!$F$2:$EE$2,AC$4,'reporting boissy'!$F17:$EE17)+SUMIF('reporting moussy'!$F$2:$EE$2,AC$4,'reporting moussy'!$F17:$EE17)+SUMIF('reporting trappes'!$F$2:$EE$2,AC$4,'reporting trappes'!$F17:$EE17)+SUMIF('SPACELOG 5 BP'!$F$2:$EE$2,AC$4,'SPACELOG 5 BP'!$F17:$EE17)+SUMIF('SPACELOG 6 BP'!$F$2:$EE$2,AC$4,'SPACELOG 6 BP'!$F17:$EE17)+SUMIF('SPACELOG 7 BP'!$F$2:$EE$2,AC$4,'SPACELOG 7 BP'!$F17:$EE17)+SUMIF('SPACELOG 8 BP'!$F$2:$EE$2,AC$4,'SPACELOG 8 BP'!$F17:$EE17)+SUMIF('SPACELOG 9 BP'!$F$2:$EE$2,AC$4,'SPACELOG 9 BP'!$F17:$EE17)+SUMIF('SPACELOG 10 BP'!$F$2:$EE$2,AC$4,'SPACELOG 10 BP'!$F17:$EE17)+SUMIF('SPACELOG 11 BP'!$F$2:$EE$2,AC$4,'SPACELOG 11 BP'!$F17:$EE17)+SUMIF('SPACELOG 12 BP'!$F$2:$EE$2,AC$4,'SPACELOG 12 BP'!$F17:$EE17)</f>
        <v>150</v>
      </c>
      <c r="AD17" s="33">
        <f>SUMIF('reporting montigny'!$F$2:$EE$2,AD$4,'reporting montigny'!$F17:$EE17)+SUMIF('reporting boissy'!$F$2:$EE$2,AD$4,'reporting boissy'!$F17:$EE17)+SUMIF('reporting moussy'!$F$2:$EE$2,AD$4,'reporting moussy'!$F17:$EE17)+SUMIF('reporting trappes'!$F$2:$EE$2,AD$4,'reporting trappes'!$F17:$EE17)+SUMIF('SPACELOG 5 BP'!$F$2:$EE$2,AD$4,'SPACELOG 5 BP'!$F17:$EE17)+SUMIF('SPACELOG 6 BP'!$F$2:$EE$2,AD$4,'SPACELOG 6 BP'!$F17:$EE17)+SUMIF('SPACELOG 7 BP'!$F$2:$EE$2,AD$4,'SPACELOG 7 BP'!$F17:$EE17)+SUMIF('SPACELOG 8 BP'!$F$2:$EE$2,AD$4,'SPACELOG 8 BP'!$F17:$EE17)+SUMIF('SPACELOG 9 BP'!$F$2:$EE$2,AD$4,'SPACELOG 9 BP'!$F17:$EE17)+SUMIF('SPACELOG 10 BP'!$F$2:$EE$2,AD$4,'SPACELOG 10 BP'!$F17:$EE17)+SUMIF('SPACELOG 11 BP'!$F$2:$EE$2,AD$4,'SPACELOG 11 BP'!$F17:$EE17)+SUMIF('SPACELOG 12 BP'!$F$2:$EE$2,AD$4,'SPACELOG 12 BP'!$F17:$EE17)</f>
        <v>150</v>
      </c>
      <c r="AE17" s="393">
        <f t="shared" si="115"/>
        <v>1800</v>
      </c>
      <c r="AF17" s="33">
        <f>SUMIF('reporting montigny'!$F$2:$EE$2,AF$4,'reporting montigny'!$F17:$EE17)+SUMIF('reporting boissy'!$F$2:$EE$2,AF$4,'reporting boissy'!$F17:$EE17)+SUMIF('reporting moussy'!$F$2:$EE$2,AF$4,'reporting moussy'!$F17:$EE17)+SUMIF('reporting trappes'!$F$2:$EE$2,AF$4,'reporting trappes'!$F17:$EE17)+SUMIF('SPACELOG 5 BP'!$F$2:$EE$2,AF$4,'SPACELOG 5 BP'!$F17:$EE17)+SUMIF('SPACELOG 6 BP'!$F$2:$EE$2,AF$4,'SPACELOG 6 BP'!$F17:$EE17)+SUMIF('SPACELOG 7 BP'!$F$2:$EE$2,AF$4,'SPACELOG 7 BP'!$F17:$EE17)+SUMIF('SPACELOG 8 BP'!$F$2:$EE$2,AF$4,'SPACELOG 8 BP'!$F17:$EE17)+SUMIF('SPACELOG 9 BP'!$F$2:$EE$2,AF$4,'SPACELOG 9 BP'!$F17:$EE17)+SUMIF('SPACELOG 10 BP'!$F$2:$EE$2,AF$4,'SPACELOG 10 BP'!$F17:$EE17)+SUMIF('SPACELOG 11 BP'!$F$2:$EE$2,AF$4,'SPACELOG 11 BP'!$F17:$EE17)+SUMIF('SPACELOG 12 BP'!$F$2:$EE$2,AF$4,'SPACELOG 12 BP'!$F17:$EE17)</f>
        <v>150</v>
      </c>
      <c r="AG17" s="33">
        <f>SUMIF('reporting montigny'!$F$2:$EE$2,AG$4,'reporting montigny'!$F17:$EE17)+SUMIF('reporting boissy'!$F$2:$EE$2,AG$4,'reporting boissy'!$F17:$EE17)+SUMIF('reporting moussy'!$F$2:$EE$2,AG$4,'reporting moussy'!$F17:$EE17)+SUMIF('reporting trappes'!$F$2:$EE$2,AG$4,'reporting trappes'!$F17:$EE17)+SUMIF('SPACELOG 5 BP'!$F$2:$EE$2,AG$4,'SPACELOG 5 BP'!$F17:$EE17)+SUMIF('SPACELOG 6 BP'!$F$2:$EE$2,AG$4,'SPACELOG 6 BP'!$F17:$EE17)+SUMIF('SPACELOG 7 BP'!$F$2:$EE$2,AG$4,'SPACELOG 7 BP'!$F17:$EE17)+SUMIF('SPACELOG 8 BP'!$F$2:$EE$2,AG$4,'SPACELOG 8 BP'!$F17:$EE17)+SUMIF('SPACELOG 9 BP'!$F$2:$EE$2,AG$4,'SPACELOG 9 BP'!$F17:$EE17)+SUMIF('SPACELOG 10 BP'!$F$2:$EE$2,AG$4,'SPACELOG 10 BP'!$F17:$EE17)+SUMIF('SPACELOG 11 BP'!$F$2:$EE$2,AG$4,'SPACELOG 11 BP'!$F17:$EE17)+SUMIF('SPACELOG 12 BP'!$F$2:$EE$2,AG$4,'SPACELOG 12 BP'!$F17:$EE17)</f>
        <v>150</v>
      </c>
      <c r="AH17" s="33">
        <f>SUMIF('reporting montigny'!$F$2:$EE$2,AH$4,'reporting montigny'!$F17:$EE17)+SUMIF('reporting boissy'!$F$2:$EE$2,AH$4,'reporting boissy'!$F17:$EE17)+SUMIF('reporting moussy'!$F$2:$EE$2,AH$4,'reporting moussy'!$F17:$EE17)+SUMIF('reporting trappes'!$F$2:$EE$2,AH$4,'reporting trappes'!$F17:$EE17)+SUMIF('SPACELOG 5 BP'!$F$2:$EE$2,AH$4,'SPACELOG 5 BP'!$F17:$EE17)+SUMIF('SPACELOG 6 BP'!$F$2:$EE$2,AH$4,'SPACELOG 6 BP'!$F17:$EE17)+SUMIF('SPACELOG 7 BP'!$F$2:$EE$2,AH$4,'SPACELOG 7 BP'!$F17:$EE17)+SUMIF('SPACELOG 8 BP'!$F$2:$EE$2,AH$4,'SPACELOG 8 BP'!$F17:$EE17)+SUMIF('SPACELOG 9 BP'!$F$2:$EE$2,AH$4,'SPACELOG 9 BP'!$F17:$EE17)+SUMIF('SPACELOG 10 BP'!$F$2:$EE$2,AH$4,'SPACELOG 10 BP'!$F17:$EE17)+SUMIF('SPACELOG 11 BP'!$F$2:$EE$2,AH$4,'SPACELOG 11 BP'!$F17:$EE17)+SUMIF('SPACELOG 12 BP'!$F$2:$EE$2,AH$4,'SPACELOG 12 BP'!$F17:$EE17)</f>
        <v>150</v>
      </c>
      <c r="AI17" s="33">
        <f>SUMIF('reporting montigny'!$F$2:$EE$2,AI$4,'reporting montigny'!$F17:$EE17)+SUMIF('reporting boissy'!$F$2:$EE$2,AI$4,'reporting boissy'!$F17:$EE17)+SUMIF('reporting moussy'!$F$2:$EE$2,AI$4,'reporting moussy'!$F17:$EE17)+SUMIF('reporting trappes'!$F$2:$EE$2,AI$4,'reporting trappes'!$F17:$EE17)+SUMIF('SPACELOG 5 BP'!$F$2:$EE$2,AI$4,'SPACELOG 5 BP'!$F17:$EE17)+SUMIF('SPACELOG 6 BP'!$F$2:$EE$2,AI$4,'SPACELOG 6 BP'!$F17:$EE17)+SUMIF('SPACELOG 7 BP'!$F$2:$EE$2,AI$4,'SPACELOG 7 BP'!$F17:$EE17)+SUMIF('SPACELOG 8 BP'!$F$2:$EE$2,AI$4,'SPACELOG 8 BP'!$F17:$EE17)+SUMIF('SPACELOG 9 BP'!$F$2:$EE$2,AI$4,'SPACELOG 9 BP'!$F17:$EE17)+SUMIF('SPACELOG 10 BP'!$F$2:$EE$2,AI$4,'SPACELOG 10 BP'!$F17:$EE17)+SUMIF('SPACELOG 11 BP'!$F$2:$EE$2,AI$4,'SPACELOG 11 BP'!$F17:$EE17)+SUMIF('SPACELOG 12 BP'!$F$2:$EE$2,AI$4,'SPACELOG 12 BP'!$F17:$EE17)</f>
        <v>150</v>
      </c>
      <c r="AJ17" s="33">
        <f>SUMIF('reporting montigny'!$F$2:$EE$2,AJ$4,'reporting montigny'!$F17:$EE17)+SUMIF('reporting boissy'!$F$2:$EE$2,AJ$4,'reporting boissy'!$F17:$EE17)+SUMIF('reporting moussy'!$F$2:$EE$2,AJ$4,'reporting moussy'!$F17:$EE17)+SUMIF('reporting trappes'!$F$2:$EE$2,AJ$4,'reporting trappes'!$F17:$EE17)+SUMIF('SPACELOG 5 BP'!$F$2:$EE$2,AJ$4,'SPACELOG 5 BP'!$F17:$EE17)+SUMIF('SPACELOG 6 BP'!$F$2:$EE$2,AJ$4,'SPACELOG 6 BP'!$F17:$EE17)+SUMIF('SPACELOG 7 BP'!$F$2:$EE$2,AJ$4,'SPACELOG 7 BP'!$F17:$EE17)+SUMIF('SPACELOG 8 BP'!$F$2:$EE$2,AJ$4,'SPACELOG 8 BP'!$F17:$EE17)+SUMIF('SPACELOG 9 BP'!$F$2:$EE$2,AJ$4,'SPACELOG 9 BP'!$F17:$EE17)+SUMIF('SPACELOG 10 BP'!$F$2:$EE$2,AJ$4,'SPACELOG 10 BP'!$F17:$EE17)+SUMIF('SPACELOG 11 BP'!$F$2:$EE$2,AJ$4,'SPACELOG 11 BP'!$F17:$EE17)+SUMIF('SPACELOG 12 BP'!$F$2:$EE$2,AJ$4,'SPACELOG 12 BP'!$F17:$EE17)</f>
        <v>150</v>
      </c>
      <c r="AK17" s="33">
        <f>SUMIF('reporting montigny'!$F$2:$EE$2,AK$4,'reporting montigny'!$F17:$EE17)+SUMIF('reporting boissy'!$F$2:$EE$2,AK$4,'reporting boissy'!$F17:$EE17)+SUMIF('reporting moussy'!$F$2:$EE$2,AK$4,'reporting moussy'!$F17:$EE17)+SUMIF('reporting trappes'!$F$2:$EE$2,AK$4,'reporting trappes'!$F17:$EE17)+SUMIF('SPACELOG 5 BP'!$F$2:$EE$2,AK$4,'SPACELOG 5 BP'!$F17:$EE17)+SUMIF('SPACELOG 6 BP'!$F$2:$EE$2,AK$4,'SPACELOG 6 BP'!$F17:$EE17)+SUMIF('SPACELOG 7 BP'!$F$2:$EE$2,AK$4,'SPACELOG 7 BP'!$F17:$EE17)+SUMIF('SPACELOG 8 BP'!$F$2:$EE$2,AK$4,'SPACELOG 8 BP'!$F17:$EE17)+SUMIF('SPACELOG 9 BP'!$F$2:$EE$2,AK$4,'SPACELOG 9 BP'!$F17:$EE17)+SUMIF('SPACELOG 10 BP'!$F$2:$EE$2,AK$4,'SPACELOG 10 BP'!$F17:$EE17)+SUMIF('SPACELOG 11 BP'!$F$2:$EE$2,AK$4,'SPACELOG 11 BP'!$F17:$EE17)+SUMIF('SPACELOG 12 BP'!$F$2:$EE$2,AK$4,'SPACELOG 12 BP'!$F17:$EE17)</f>
        <v>150</v>
      </c>
      <c r="AL17" s="33">
        <f>SUMIF('reporting montigny'!$F$2:$EE$2,AL$4,'reporting montigny'!$F17:$EE17)+SUMIF('reporting boissy'!$F$2:$EE$2,AL$4,'reporting boissy'!$F17:$EE17)+SUMIF('reporting moussy'!$F$2:$EE$2,AL$4,'reporting moussy'!$F17:$EE17)+SUMIF('reporting trappes'!$F$2:$EE$2,AL$4,'reporting trappes'!$F17:$EE17)+SUMIF('SPACELOG 5 BP'!$F$2:$EE$2,AL$4,'SPACELOG 5 BP'!$F17:$EE17)+SUMIF('SPACELOG 6 BP'!$F$2:$EE$2,AL$4,'SPACELOG 6 BP'!$F17:$EE17)+SUMIF('SPACELOG 7 BP'!$F$2:$EE$2,AL$4,'SPACELOG 7 BP'!$F17:$EE17)+SUMIF('SPACELOG 8 BP'!$F$2:$EE$2,AL$4,'SPACELOG 8 BP'!$F17:$EE17)+SUMIF('SPACELOG 9 BP'!$F$2:$EE$2,AL$4,'SPACELOG 9 BP'!$F17:$EE17)+SUMIF('SPACELOG 10 BP'!$F$2:$EE$2,AL$4,'SPACELOG 10 BP'!$F17:$EE17)+SUMIF('SPACELOG 11 BP'!$F$2:$EE$2,AL$4,'SPACELOG 11 BP'!$F17:$EE17)+SUMIF('SPACELOG 12 BP'!$F$2:$EE$2,AL$4,'SPACELOG 12 BP'!$F17:$EE17)</f>
        <v>150</v>
      </c>
      <c r="AM17" s="33">
        <f>SUMIF('reporting montigny'!$F$2:$EE$2,AM$4,'reporting montigny'!$F17:$EE17)+SUMIF('reporting boissy'!$F$2:$EE$2,AM$4,'reporting boissy'!$F17:$EE17)+SUMIF('reporting moussy'!$F$2:$EE$2,AM$4,'reporting moussy'!$F17:$EE17)+SUMIF('reporting trappes'!$F$2:$EE$2,AM$4,'reporting trappes'!$F17:$EE17)+SUMIF('SPACELOG 5 BP'!$F$2:$EE$2,AM$4,'SPACELOG 5 BP'!$F17:$EE17)+SUMIF('SPACELOG 6 BP'!$F$2:$EE$2,AM$4,'SPACELOG 6 BP'!$F17:$EE17)+SUMIF('SPACELOG 7 BP'!$F$2:$EE$2,AM$4,'SPACELOG 7 BP'!$F17:$EE17)+SUMIF('SPACELOG 8 BP'!$F$2:$EE$2,AM$4,'SPACELOG 8 BP'!$F17:$EE17)+SUMIF('SPACELOG 9 BP'!$F$2:$EE$2,AM$4,'SPACELOG 9 BP'!$F17:$EE17)+SUMIF('SPACELOG 10 BP'!$F$2:$EE$2,AM$4,'SPACELOG 10 BP'!$F17:$EE17)+SUMIF('SPACELOG 11 BP'!$F$2:$EE$2,AM$4,'SPACELOG 11 BP'!$F17:$EE17)+SUMIF('SPACELOG 12 BP'!$F$2:$EE$2,AM$4,'SPACELOG 12 BP'!$F17:$EE17)</f>
        <v>150</v>
      </c>
      <c r="AN17" s="33">
        <f>SUMIF('reporting montigny'!$F$2:$EE$2,AN$4,'reporting montigny'!$F17:$EE17)+SUMIF('reporting boissy'!$F$2:$EE$2,AN$4,'reporting boissy'!$F17:$EE17)+SUMIF('reporting moussy'!$F$2:$EE$2,AN$4,'reporting moussy'!$F17:$EE17)+SUMIF('reporting trappes'!$F$2:$EE$2,AN$4,'reporting trappes'!$F17:$EE17)+SUMIF('SPACELOG 5 BP'!$F$2:$EE$2,AN$4,'SPACELOG 5 BP'!$F17:$EE17)+SUMIF('SPACELOG 6 BP'!$F$2:$EE$2,AN$4,'SPACELOG 6 BP'!$F17:$EE17)+SUMIF('SPACELOG 7 BP'!$F$2:$EE$2,AN$4,'SPACELOG 7 BP'!$F17:$EE17)+SUMIF('SPACELOG 8 BP'!$F$2:$EE$2,AN$4,'SPACELOG 8 BP'!$F17:$EE17)+SUMIF('SPACELOG 9 BP'!$F$2:$EE$2,AN$4,'SPACELOG 9 BP'!$F17:$EE17)+SUMIF('SPACELOG 10 BP'!$F$2:$EE$2,AN$4,'SPACELOG 10 BP'!$F17:$EE17)+SUMIF('SPACELOG 11 BP'!$F$2:$EE$2,AN$4,'SPACELOG 11 BP'!$F17:$EE17)+SUMIF('SPACELOG 12 BP'!$F$2:$EE$2,AN$4,'SPACELOG 12 BP'!$F17:$EE17)</f>
        <v>150</v>
      </c>
      <c r="AO17" s="33">
        <f>SUMIF('reporting montigny'!$F$2:$EE$2,AO$4,'reporting montigny'!$F17:$EE17)+SUMIF('reporting boissy'!$F$2:$EE$2,AO$4,'reporting boissy'!$F17:$EE17)+SUMIF('reporting moussy'!$F$2:$EE$2,AO$4,'reporting moussy'!$F17:$EE17)+SUMIF('reporting trappes'!$F$2:$EE$2,AO$4,'reporting trappes'!$F17:$EE17)+SUMIF('SPACELOG 5 BP'!$F$2:$EE$2,AO$4,'SPACELOG 5 BP'!$F17:$EE17)+SUMIF('SPACELOG 6 BP'!$F$2:$EE$2,AO$4,'SPACELOG 6 BP'!$F17:$EE17)+SUMIF('SPACELOG 7 BP'!$F$2:$EE$2,AO$4,'SPACELOG 7 BP'!$F17:$EE17)+SUMIF('SPACELOG 8 BP'!$F$2:$EE$2,AO$4,'SPACELOG 8 BP'!$F17:$EE17)+SUMIF('SPACELOG 9 BP'!$F$2:$EE$2,AO$4,'SPACELOG 9 BP'!$F17:$EE17)+SUMIF('SPACELOG 10 BP'!$F$2:$EE$2,AO$4,'SPACELOG 10 BP'!$F17:$EE17)+SUMIF('SPACELOG 11 BP'!$F$2:$EE$2,AO$4,'SPACELOG 11 BP'!$F17:$EE17)+SUMIF('SPACELOG 12 BP'!$F$2:$EE$2,AO$4,'SPACELOG 12 BP'!$F17:$EE17)</f>
        <v>150</v>
      </c>
      <c r="AP17" s="33">
        <f>SUMIF('reporting montigny'!$F$2:$EE$2,AP$4,'reporting montigny'!$F17:$EE17)+SUMIF('reporting boissy'!$F$2:$EE$2,AP$4,'reporting boissy'!$F17:$EE17)+SUMIF('reporting moussy'!$F$2:$EE$2,AP$4,'reporting moussy'!$F17:$EE17)+SUMIF('reporting trappes'!$F$2:$EE$2,AP$4,'reporting trappes'!$F17:$EE17)+SUMIF('SPACELOG 5 BP'!$F$2:$EE$2,AP$4,'SPACELOG 5 BP'!$F17:$EE17)+SUMIF('SPACELOG 6 BP'!$F$2:$EE$2,AP$4,'SPACELOG 6 BP'!$F17:$EE17)+SUMIF('SPACELOG 7 BP'!$F$2:$EE$2,AP$4,'SPACELOG 7 BP'!$F17:$EE17)+SUMIF('SPACELOG 8 BP'!$F$2:$EE$2,AP$4,'SPACELOG 8 BP'!$F17:$EE17)+SUMIF('SPACELOG 9 BP'!$F$2:$EE$2,AP$4,'SPACELOG 9 BP'!$F17:$EE17)+SUMIF('SPACELOG 10 BP'!$F$2:$EE$2,AP$4,'SPACELOG 10 BP'!$F17:$EE17)+SUMIF('SPACELOG 11 BP'!$F$2:$EE$2,AP$4,'SPACELOG 11 BP'!$F17:$EE17)+SUMIF('SPACELOG 12 BP'!$F$2:$EE$2,AP$4,'SPACELOG 12 BP'!$F17:$EE17)</f>
        <v>150</v>
      </c>
      <c r="AQ17" s="33">
        <f>SUMIF('reporting montigny'!$F$2:$EE$2,AQ$4,'reporting montigny'!$F17:$EE17)+SUMIF('reporting boissy'!$F$2:$EE$2,AQ$4,'reporting boissy'!$F17:$EE17)+SUMIF('reporting moussy'!$F$2:$EE$2,AQ$4,'reporting moussy'!$F17:$EE17)+SUMIF('reporting trappes'!$F$2:$EE$2,AQ$4,'reporting trappes'!$F17:$EE17)+SUMIF('SPACELOG 5 BP'!$F$2:$EE$2,AQ$4,'SPACELOG 5 BP'!$F17:$EE17)+SUMIF('SPACELOG 6 BP'!$F$2:$EE$2,AQ$4,'SPACELOG 6 BP'!$F17:$EE17)+SUMIF('SPACELOG 7 BP'!$F$2:$EE$2,AQ$4,'SPACELOG 7 BP'!$F17:$EE17)+SUMIF('SPACELOG 8 BP'!$F$2:$EE$2,AQ$4,'SPACELOG 8 BP'!$F17:$EE17)+SUMIF('SPACELOG 9 BP'!$F$2:$EE$2,AQ$4,'SPACELOG 9 BP'!$F17:$EE17)+SUMIF('SPACELOG 10 BP'!$F$2:$EE$2,AQ$4,'SPACELOG 10 BP'!$F17:$EE17)+SUMIF('SPACELOG 11 BP'!$F$2:$EE$2,AQ$4,'SPACELOG 11 BP'!$F17:$EE17)+SUMIF('SPACELOG 12 BP'!$F$2:$EE$2,AQ$4,'SPACELOG 12 BP'!$F17:$EE17)</f>
        <v>150</v>
      </c>
      <c r="AR17" s="393">
        <f t="shared" si="116"/>
        <v>1800</v>
      </c>
      <c r="AS17" s="33">
        <f>SUMIF('reporting montigny'!$F$2:$EE$2,AS$4,'reporting montigny'!$F17:$EE17)+SUMIF('reporting boissy'!$F$2:$EE$2,AS$4,'reporting boissy'!$F17:$EE17)+SUMIF('reporting moussy'!$F$2:$EE$2,AS$4,'reporting moussy'!$F17:$EE17)+SUMIF('reporting trappes'!$F$2:$EE$2,AS$4,'reporting trappes'!$F17:$EE17)+SUMIF('SPACELOG 5 BP'!$F$2:$EE$2,AS$4,'SPACELOG 5 BP'!$F17:$EE17)+SUMIF('SPACELOG 6 BP'!$F$2:$EE$2,AS$4,'SPACELOG 6 BP'!$F17:$EE17)+SUMIF('SPACELOG 7 BP'!$F$2:$EE$2,AS$4,'SPACELOG 7 BP'!$F17:$EE17)+SUMIF('SPACELOG 8 BP'!$F$2:$EE$2,AS$4,'SPACELOG 8 BP'!$F17:$EE17)+SUMIF('SPACELOG 9 BP'!$F$2:$EE$2,AS$4,'SPACELOG 9 BP'!$F17:$EE17)+SUMIF('SPACELOG 10 BP'!$F$2:$EE$2,AS$4,'SPACELOG 10 BP'!$F17:$EE17)+SUMIF('SPACELOG 11 BP'!$F$2:$EE$2,AS$4,'SPACELOG 11 BP'!$F17:$EE17)+SUMIF('SPACELOG 12 BP'!$F$2:$EE$2,AS$4,'SPACELOG 12 BP'!$F17:$EE17)</f>
        <v>150</v>
      </c>
      <c r="AT17" s="33">
        <f>SUMIF('reporting montigny'!$F$2:$EE$2,AT$4,'reporting montigny'!$F17:$EE17)+SUMIF('reporting boissy'!$F$2:$EE$2,AT$4,'reporting boissy'!$F17:$EE17)+SUMIF('reporting moussy'!$F$2:$EE$2,AT$4,'reporting moussy'!$F17:$EE17)+SUMIF('reporting trappes'!$F$2:$EE$2,AT$4,'reporting trappes'!$F17:$EE17)+SUMIF('SPACELOG 5 BP'!$F$2:$EE$2,AT$4,'SPACELOG 5 BP'!$F17:$EE17)+SUMIF('SPACELOG 6 BP'!$F$2:$EE$2,AT$4,'SPACELOG 6 BP'!$F17:$EE17)+SUMIF('SPACELOG 7 BP'!$F$2:$EE$2,AT$4,'SPACELOG 7 BP'!$F17:$EE17)+SUMIF('SPACELOG 8 BP'!$F$2:$EE$2,AT$4,'SPACELOG 8 BP'!$F17:$EE17)+SUMIF('SPACELOG 9 BP'!$F$2:$EE$2,AT$4,'SPACELOG 9 BP'!$F17:$EE17)+SUMIF('SPACELOG 10 BP'!$F$2:$EE$2,AT$4,'SPACELOG 10 BP'!$F17:$EE17)+SUMIF('SPACELOG 11 BP'!$F$2:$EE$2,AT$4,'SPACELOG 11 BP'!$F17:$EE17)+SUMIF('SPACELOG 12 BP'!$F$2:$EE$2,AT$4,'SPACELOG 12 BP'!$F17:$EE17)</f>
        <v>150</v>
      </c>
      <c r="AU17" s="33">
        <f>SUMIF('reporting montigny'!$F$2:$EE$2,AU$4,'reporting montigny'!$F17:$EE17)+SUMIF('reporting boissy'!$F$2:$EE$2,AU$4,'reporting boissy'!$F17:$EE17)+SUMIF('reporting moussy'!$F$2:$EE$2,AU$4,'reporting moussy'!$F17:$EE17)+SUMIF('reporting trappes'!$F$2:$EE$2,AU$4,'reporting trappes'!$F17:$EE17)+SUMIF('SPACELOG 5 BP'!$F$2:$EE$2,AU$4,'SPACELOG 5 BP'!$F17:$EE17)+SUMIF('SPACELOG 6 BP'!$F$2:$EE$2,AU$4,'SPACELOG 6 BP'!$F17:$EE17)+SUMIF('SPACELOG 7 BP'!$F$2:$EE$2,AU$4,'SPACELOG 7 BP'!$F17:$EE17)+SUMIF('SPACELOG 8 BP'!$F$2:$EE$2,AU$4,'SPACELOG 8 BP'!$F17:$EE17)+SUMIF('SPACELOG 9 BP'!$F$2:$EE$2,AU$4,'SPACELOG 9 BP'!$F17:$EE17)+SUMIF('SPACELOG 10 BP'!$F$2:$EE$2,AU$4,'SPACELOG 10 BP'!$F17:$EE17)+SUMIF('SPACELOG 11 BP'!$F$2:$EE$2,AU$4,'SPACELOG 11 BP'!$F17:$EE17)+SUMIF('SPACELOG 12 BP'!$F$2:$EE$2,AU$4,'SPACELOG 12 BP'!$F17:$EE17)</f>
        <v>150</v>
      </c>
      <c r="AV17" s="33">
        <f>SUMIF('reporting montigny'!$F$2:$EE$2,AV$4,'reporting montigny'!$F17:$EE17)+SUMIF('reporting boissy'!$F$2:$EE$2,AV$4,'reporting boissy'!$F17:$EE17)+SUMIF('reporting moussy'!$F$2:$EE$2,AV$4,'reporting moussy'!$F17:$EE17)+SUMIF('reporting trappes'!$F$2:$EE$2,AV$4,'reporting trappes'!$F17:$EE17)+SUMIF('SPACELOG 5 BP'!$F$2:$EE$2,AV$4,'SPACELOG 5 BP'!$F17:$EE17)+SUMIF('SPACELOG 6 BP'!$F$2:$EE$2,AV$4,'SPACELOG 6 BP'!$F17:$EE17)+SUMIF('SPACELOG 7 BP'!$F$2:$EE$2,AV$4,'SPACELOG 7 BP'!$F17:$EE17)+SUMIF('SPACELOG 8 BP'!$F$2:$EE$2,AV$4,'SPACELOG 8 BP'!$F17:$EE17)+SUMIF('SPACELOG 9 BP'!$F$2:$EE$2,AV$4,'SPACELOG 9 BP'!$F17:$EE17)+SUMIF('SPACELOG 10 BP'!$F$2:$EE$2,AV$4,'SPACELOG 10 BP'!$F17:$EE17)+SUMIF('SPACELOG 11 BP'!$F$2:$EE$2,AV$4,'SPACELOG 11 BP'!$F17:$EE17)+SUMIF('SPACELOG 12 BP'!$F$2:$EE$2,AV$4,'SPACELOG 12 BP'!$F17:$EE17)</f>
        <v>150</v>
      </c>
      <c r="AW17" s="33">
        <f>SUMIF('reporting montigny'!$F$2:$EE$2,AW$4,'reporting montigny'!$F17:$EE17)+SUMIF('reporting boissy'!$F$2:$EE$2,AW$4,'reporting boissy'!$F17:$EE17)+SUMIF('reporting moussy'!$F$2:$EE$2,AW$4,'reporting moussy'!$F17:$EE17)+SUMIF('reporting trappes'!$F$2:$EE$2,AW$4,'reporting trappes'!$F17:$EE17)+SUMIF('SPACELOG 5 BP'!$F$2:$EE$2,AW$4,'SPACELOG 5 BP'!$F17:$EE17)+SUMIF('SPACELOG 6 BP'!$F$2:$EE$2,AW$4,'SPACELOG 6 BP'!$F17:$EE17)+SUMIF('SPACELOG 7 BP'!$F$2:$EE$2,AW$4,'SPACELOG 7 BP'!$F17:$EE17)+SUMIF('SPACELOG 8 BP'!$F$2:$EE$2,AW$4,'SPACELOG 8 BP'!$F17:$EE17)+SUMIF('SPACELOG 9 BP'!$F$2:$EE$2,AW$4,'SPACELOG 9 BP'!$F17:$EE17)+SUMIF('SPACELOG 10 BP'!$F$2:$EE$2,AW$4,'SPACELOG 10 BP'!$F17:$EE17)+SUMIF('SPACELOG 11 BP'!$F$2:$EE$2,AW$4,'SPACELOG 11 BP'!$F17:$EE17)+SUMIF('SPACELOG 12 BP'!$F$2:$EE$2,AW$4,'SPACELOG 12 BP'!$F17:$EE17)</f>
        <v>150</v>
      </c>
      <c r="AX17" s="33">
        <f>SUMIF('reporting montigny'!$F$2:$EE$2,AX$4,'reporting montigny'!$F17:$EE17)+SUMIF('reporting boissy'!$F$2:$EE$2,AX$4,'reporting boissy'!$F17:$EE17)+SUMIF('reporting moussy'!$F$2:$EE$2,AX$4,'reporting moussy'!$F17:$EE17)+SUMIF('reporting trappes'!$F$2:$EE$2,AX$4,'reporting trappes'!$F17:$EE17)+SUMIF('SPACELOG 5 BP'!$F$2:$EE$2,AX$4,'SPACELOG 5 BP'!$F17:$EE17)+SUMIF('SPACELOG 6 BP'!$F$2:$EE$2,AX$4,'SPACELOG 6 BP'!$F17:$EE17)+SUMIF('SPACELOG 7 BP'!$F$2:$EE$2,AX$4,'SPACELOG 7 BP'!$F17:$EE17)+SUMIF('SPACELOG 8 BP'!$F$2:$EE$2,AX$4,'SPACELOG 8 BP'!$F17:$EE17)+SUMIF('SPACELOG 9 BP'!$F$2:$EE$2,AX$4,'SPACELOG 9 BP'!$F17:$EE17)+SUMIF('SPACELOG 10 BP'!$F$2:$EE$2,AX$4,'SPACELOG 10 BP'!$F17:$EE17)+SUMIF('SPACELOG 11 BP'!$F$2:$EE$2,AX$4,'SPACELOG 11 BP'!$F17:$EE17)+SUMIF('SPACELOG 12 BP'!$F$2:$EE$2,AX$4,'SPACELOG 12 BP'!$F17:$EE17)</f>
        <v>150</v>
      </c>
      <c r="AY17" s="33">
        <f>SUMIF('reporting montigny'!$F$2:$EE$2,AY$4,'reporting montigny'!$F17:$EE17)+SUMIF('reporting boissy'!$F$2:$EE$2,AY$4,'reporting boissy'!$F17:$EE17)+SUMIF('reporting moussy'!$F$2:$EE$2,AY$4,'reporting moussy'!$F17:$EE17)+SUMIF('reporting trappes'!$F$2:$EE$2,AY$4,'reporting trappes'!$F17:$EE17)+SUMIF('SPACELOG 5 BP'!$F$2:$EE$2,AY$4,'SPACELOG 5 BP'!$F17:$EE17)+SUMIF('SPACELOG 6 BP'!$F$2:$EE$2,AY$4,'SPACELOG 6 BP'!$F17:$EE17)+SUMIF('SPACELOG 7 BP'!$F$2:$EE$2,AY$4,'SPACELOG 7 BP'!$F17:$EE17)+SUMIF('SPACELOG 8 BP'!$F$2:$EE$2,AY$4,'SPACELOG 8 BP'!$F17:$EE17)+SUMIF('SPACELOG 9 BP'!$F$2:$EE$2,AY$4,'SPACELOG 9 BP'!$F17:$EE17)+SUMIF('SPACELOG 10 BP'!$F$2:$EE$2,AY$4,'SPACELOG 10 BP'!$F17:$EE17)+SUMIF('SPACELOG 11 BP'!$F$2:$EE$2,AY$4,'SPACELOG 11 BP'!$F17:$EE17)+SUMIF('SPACELOG 12 BP'!$F$2:$EE$2,AY$4,'SPACELOG 12 BP'!$F17:$EE17)</f>
        <v>150</v>
      </c>
      <c r="AZ17" s="33">
        <f>SUMIF('reporting montigny'!$F$2:$EE$2,AZ$4,'reporting montigny'!$F17:$EE17)+SUMIF('reporting boissy'!$F$2:$EE$2,AZ$4,'reporting boissy'!$F17:$EE17)+SUMIF('reporting moussy'!$F$2:$EE$2,AZ$4,'reporting moussy'!$F17:$EE17)+SUMIF('reporting trappes'!$F$2:$EE$2,AZ$4,'reporting trappes'!$F17:$EE17)+SUMIF('SPACELOG 5 BP'!$F$2:$EE$2,AZ$4,'SPACELOG 5 BP'!$F17:$EE17)+SUMIF('SPACELOG 6 BP'!$F$2:$EE$2,AZ$4,'SPACELOG 6 BP'!$F17:$EE17)+SUMIF('SPACELOG 7 BP'!$F$2:$EE$2,AZ$4,'SPACELOG 7 BP'!$F17:$EE17)+SUMIF('SPACELOG 8 BP'!$F$2:$EE$2,AZ$4,'SPACELOG 8 BP'!$F17:$EE17)+SUMIF('SPACELOG 9 BP'!$F$2:$EE$2,AZ$4,'SPACELOG 9 BP'!$F17:$EE17)+SUMIF('SPACELOG 10 BP'!$F$2:$EE$2,AZ$4,'SPACELOG 10 BP'!$F17:$EE17)+SUMIF('SPACELOG 11 BP'!$F$2:$EE$2,AZ$4,'SPACELOG 11 BP'!$F17:$EE17)+SUMIF('SPACELOG 12 BP'!$F$2:$EE$2,AZ$4,'SPACELOG 12 BP'!$F17:$EE17)</f>
        <v>150</v>
      </c>
      <c r="BA17" s="33">
        <f>SUMIF('reporting montigny'!$F$2:$EE$2,BA$4,'reporting montigny'!$F17:$EE17)+SUMIF('reporting boissy'!$F$2:$EE$2,BA$4,'reporting boissy'!$F17:$EE17)+SUMIF('reporting moussy'!$F$2:$EE$2,BA$4,'reporting moussy'!$F17:$EE17)+SUMIF('reporting trappes'!$F$2:$EE$2,BA$4,'reporting trappes'!$F17:$EE17)+SUMIF('SPACELOG 5 BP'!$F$2:$EE$2,BA$4,'SPACELOG 5 BP'!$F17:$EE17)+SUMIF('SPACELOG 6 BP'!$F$2:$EE$2,BA$4,'SPACELOG 6 BP'!$F17:$EE17)+SUMIF('SPACELOG 7 BP'!$F$2:$EE$2,BA$4,'SPACELOG 7 BP'!$F17:$EE17)+SUMIF('SPACELOG 8 BP'!$F$2:$EE$2,BA$4,'SPACELOG 8 BP'!$F17:$EE17)+SUMIF('SPACELOG 9 BP'!$F$2:$EE$2,BA$4,'SPACELOG 9 BP'!$F17:$EE17)+SUMIF('SPACELOG 10 BP'!$F$2:$EE$2,BA$4,'SPACELOG 10 BP'!$F17:$EE17)+SUMIF('SPACELOG 11 BP'!$F$2:$EE$2,BA$4,'SPACELOG 11 BP'!$F17:$EE17)+SUMIF('SPACELOG 12 BP'!$F$2:$EE$2,BA$4,'SPACELOG 12 BP'!$F17:$EE17)</f>
        <v>150</v>
      </c>
      <c r="BB17" s="33">
        <f>SUMIF('reporting montigny'!$F$2:$EE$2,BB$4,'reporting montigny'!$F17:$EE17)+SUMIF('reporting boissy'!$F$2:$EE$2,BB$4,'reporting boissy'!$F17:$EE17)+SUMIF('reporting moussy'!$F$2:$EE$2,BB$4,'reporting moussy'!$F17:$EE17)+SUMIF('reporting trappes'!$F$2:$EE$2,BB$4,'reporting trappes'!$F17:$EE17)+SUMIF('SPACELOG 5 BP'!$F$2:$EE$2,BB$4,'SPACELOG 5 BP'!$F17:$EE17)+SUMIF('SPACELOG 6 BP'!$F$2:$EE$2,BB$4,'SPACELOG 6 BP'!$F17:$EE17)+SUMIF('SPACELOG 7 BP'!$F$2:$EE$2,BB$4,'SPACELOG 7 BP'!$F17:$EE17)+SUMIF('SPACELOG 8 BP'!$F$2:$EE$2,BB$4,'SPACELOG 8 BP'!$F17:$EE17)+SUMIF('SPACELOG 9 BP'!$F$2:$EE$2,BB$4,'SPACELOG 9 BP'!$F17:$EE17)+SUMIF('SPACELOG 10 BP'!$F$2:$EE$2,BB$4,'SPACELOG 10 BP'!$F17:$EE17)+SUMIF('SPACELOG 11 BP'!$F$2:$EE$2,BB$4,'SPACELOG 11 BP'!$F17:$EE17)+SUMIF('SPACELOG 12 BP'!$F$2:$EE$2,BB$4,'SPACELOG 12 BP'!$F17:$EE17)</f>
        <v>150</v>
      </c>
      <c r="BC17" s="33">
        <f>SUMIF('reporting montigny'!$F$2:$EE$2,BC$4,'reporting montigny'!$F17:$EE17)+SUMIF('reporting boissy'!$F$2:$EE$2,BC$4,'reporting boissy'!$F17:$EE17)+SUMIF('reporting moussy'!$F$2:$EE$2,BC$4,'reporting moussy'!$F17:$EE17)+SUMIF('reporting trappes'!$F$2:$EE$2,BC$4,'reporting trappes'!$F17:$EE17)+SUMIF('SPACELOG 5 BP'!$F$2:$EE$2,BC$4,'SPACELOG 5 BP'!$F17:$EE17)+SUMIF('SPACELOG 6 BP'!$F$2:$EE$2,BC$4,'SPACELOG 6 BP'!$F17:$EE17)+SUMIF('SPACELOG 7 BP'!$F$2:$EE$2,BC$4,'SPACELOG 7 BP'!$F17:$EE17)+SUMIF('SPACELOG 8 BP'!$F$2:$EE$2,BC$4,'SPACELOG 8 BP'!$F17:$EE17)+SUMIF('SPACELOG 9 BP'!$F$2:$EE$2,BC$4,'SPACELOG 9 BP'!$F17:$EE17)+SUMIF('SPACELOG 10 BP'!$F$2:$EE$2,BC$4,'SPACELOG 10 BP'!$F17:$EE17)+SUMIF('SPACELOG 11 BP'!$F$2:$EE$2,BC$4,'SPACELOG 11 BP'!$F17:$EE17)+SUMIF('SPACELOG 12 BP'!$F$2:$EE$2,BC$4,'SPACELOG 12 BP'!$F17:$EE17)</f>
        <v>150</v>
      </c>
      <c r="BD17" s="33">
        <f>SUMIF('reporting montigny'!$F$2:$EE$2,BD$4,'reporting montigny'!$F17:$EE17)+SUMIF('reporting boissy'!$F$2:$EE$2,BD$4,'reporting boissy'!$F17:$EE17)+SUMIF('reporting moussy'!$F$2:$EE$2,BD$4,'reporting moussy'!$F17:$EE17)+SUMIF('reporting trappes'!$F$2:$EE$2,BD$4,'reporting trappes'!$F17:$EE17)+SUMIF('SPACELOG 5 BP'!$F$2:$EE$2,BD$4,'SPACELOG 5 BP'!$F17:$EE17)+SUMIF('SPACELOG 6 BP'!$F$2:$EE$2,BD$4,'SPACELOG 6 BP'!$F17:$EE17)+SUMIF('SPACELOG 7 BP'!$F$2:$EE$2,BD$4,'SPACELOG 7 BP'!$F17:$EE17)+SUMIF('SPACELOG 8 BP'!$F$2:$EE$2,BD$4,'SPACELOG 8 BP'!$F17:$EE17)+SUMIF('SPACELOG 9 BP'!$F$2:$EE$2,BD$4,'SPACELOG 9 BP'!$F17:$EE17)+SUMIF('SPACELOG 10 BP'!$F$2:$EE$2,BD$4,'SPACELOG 10 BP'!$F17:$EE17)+SUMIF('SPACELOG 11 BP'!$F$2:$EE$2,BD$4,'SPACELOG 11 BP'!$F17:$EE17)+SUMIF('SPACELOG 12 BP'!$F$2:$EE$2,BD$4,'SPACELOG 12 BP'!$F17:$EE17)</f>
        <v>150</v>
      </c>
      <c r="BE17" s="393">
        <f t="shared" si="117"/>
        <v>1800</v>
      </c>
      <c r="BF17" s="33">
        <f>SUMIF('reporting montigny'!$F$2:$EE$2,BF$4,'reporting montigny'!$F17:$EE17)+SUMIF('reporting boissy'!$F$2:$EE$2,BF$4,'reporting boissy'!$F17:$EE17)+SUMIF('reporting moussy'!$F$2:$EE$2,BF$4,'reporting moussy'!$F17:$EE17)+SUMIF('reporting trappes'!$F$2:$EE$2,BF$4,'reporting trappes'!$F17:$EE17)+SUMIF('SPACELOG 5 BP'!$F$2:$EE$2,BF$4,'SPACELOG 5 BP'!$F17:$EE17)+SUMIF('SPACELOG 6 BP'!$F$2:$EE$2,BF$4,'SPACELOG 6 BP'!$F17:$EE17)+SUMIF('SPACELOG 7 BP'!$F$2:$EE$2,BF$4,'SPACELOG 7 BP'!$F17:$EE17)+SUMIF('SPACELOG 8 BP'!$F$2:$EE$2,BF$4,'SPACELOG 8 BP'!$F17:$EE17)+SUMIF('SPACELOG 9 BP'!$F$2:$EE$2,BF$4,'SPACELOG 9 BP'!$F17:$EE17)+SUMIF('SPACELOG 10 BP'!$F$2:$EE$2,BF$4,'SPACELOG 10 BP'!$F17:$EE17)+SUMIF('SPACELOG 11 BP'!$F$2:$EE$2,BF$4,'SPACELOG 11 BP'!$F17:$EE17)+SUMIF('SPACELOG 12 BP'!$F$2:$EE$2,BF$4,'SPACELOG 12 BP'!$F17:$EE17)</f>
        <v>150</v>
      </c>
      <c r="BG17" s="33">
        <f>SUMIF('reporting montigny'!$F$2:$EE$2,BG$4,'reporting montigny'!$F17:$EE17)+SUMIF('reporting boissy'!$F$2:$EE$2,BG$4,'reporting boissy'!$F17:$EE17)+SUMIF('reporting moussy'!$F$2:$EE$2,BG$4,'reporting moussy'!$F17:$EE17)+SUMIF('reporting trappes'!$F$2:$EE$2,BG$4,'reporting trappes'!$F17:$EE17)+SUMIF('SPACELOG 5 BP'!$F$2:$EE$2,BG$4,'SPACELOG 5 BP'!$F17:$EE17)+SUMIF('SPACELOG 6 BP'!$F$2:$EE$2,BG$4,'SPACELOG 6 BP'!$F17:$EE17)+SUMIF('SPACELOG 7 BP'!$F$2:$EE$2,BG$4,'SPACELOG 7 BP'!$F17:$EE17)+SUMIF('SPACELOG 8 BP'!$F$2:$EE$2,BG$4,'SPACELOG 8 BP'!$F17:$EE17)+SUMIF('SPACELOG 9 BP'!$F$2:$EE$2,BG$4,'SPACELOG 9 BP'!$F17:$EE17)+SUMIF('SPACELOG 10 BP'!$F$2:$EE$2,BG$4,'SPACELOG 10 BP'!$F17:$EE17)+SUMIF('SPACELOG 11 BP'!$F$2:$EE$2,BG$4,'SPACELOG 11 BP'!$F17:$EE17)+SUMIF('SPACELOG 12 BP'!$F$2:$EE$2,BG$4,'SPACELOG 12 BP'!$F17:$EE17)</f>
        <v>150</v>
      </c>
      <c r="BH17" s="33">
        <f>SUMIF('reporting montigny'!$F$2:$EE$2,BH$4,'reporting montigny'!$F17:$EE17)+SUMIF('reporting boissy'!$F$2:$EE$2,BH$4,'reporting boissy'!$F17:$EE17)+SUMIF('reporting moussy'!$F$2:$EE$2,BH$4,'reporting moussy'!$F17:$EE17)+SUMIF('reporting trappes'!$F$2:$EE$2,BH$4,'reporting trappes'!$F17:$EE17)+SUMIF('SPACELOG 5 BP'!$F$2:$EE$2,BH$4,'SPACELOG 5 BP'!$F17:$EE17)+SUMIF('SPACELOG 6 BP'!$F$2:$EE$2,BH$4,'SPACELOG 6 BP'!$F17:$EE17)+SUMIF('SPACELOG 7 BP'!$F$2:$EE$2,BH$4,'SPACELOG 7 BP'!$F17:$EE17)+SUMIF('SPACELOG 8 BP'!$F$2:$EE$2,BH$4,'SPACELOG 8 BP'!$F17:$EE17)+SUMIF('SPACELOG 9 BP'!$F$2:$EE$2,BH$4,'SPACELOG 9 BP'!$F17:$EE17)+SUMIF('SPACELOG 10 BP'!$F$2:$EE$2,BH$4,'SPACELOG 10 BP'!$F17:$EE17)+SUMIF('SPACELOG 11 BP'!$F$2:$EE$2,BH$4,'SPACELOG 11 BP'!$F17:$EE17)+SUMIF('SPACELOG 12 BP'!$F$2:$EE$2,BH$4,'SPACELOG 12 BP'!$F17:$EE17)</f>
        <v>150</v>
      </c>
      <c r="BI17" s="33">
        <f>SUMIF('reporting montigny'!$F$2:$EE$2,BI$4,'reporting montigny'!$F17:$EE17)+SUMIF('reporting boissy'!$F$2:$EE$2,BI$4,'reporting boissy'!$F17:$EE17)+SUMIF('reporting moussy'!$F$2:$EE$2,BI$4,'reporting moussy'!$F17:$EE17)+SUMIF('reporting trappes'!$F$2:$EE$2,BI$4,'reporting trappes'!$F17:$EE17)+SUMIF('SPACELOG 5 BP'!$F$2:$EE$2,BI$4,'SPACELOG 5 BP'!$F17:$EE17)+SUMIF('SPACELOG 6 BP'!$F$2:$EE$2,BI$4,'SPACELOG 6 BP'!$F17:$EE17)+SUMIF('SPACELOG 7 BP'!$F$2:$EE$2,BI$4,'SPACELOG 7 BP'!$F17:$EE17)+SUMIF('SPACELOG 8 BP'!$F$2:$EE$2,BI$4,'SPACELOG 8 BP'!$F17:$EE17)+SUMIF('SPACELOG 9 BP'!$F$2:$EE$2,BI$4,'SPACELOG 9 BP'!$F17:$EE17)+SUMIF('SPACELOG 10 BP'!$F$2:$EE$2,BI$4,'SPACELOG 10 BP'!$F17:$EE17)+SUMIF('SPACELOG 11 BP'!$F$2:$EE$2,BI$4,'SPACELOG 11 BP'!$F17:$EE17)+SUMIF('SPACELOG 12 BP'!$F$2:$EE$2,BI$4,'SPACELOG 12 BP'!$F17:$EE17)</f>
        <v>150</v>
      </c>
      <c r="BJ17" s="33">
        <f>SUMIF('reporting montigny'!$F$2:$EE$2,BJ$4,'reporting montigny'!$F17:$EE17)+SUMIF('reporting boissy'!$F$2:$EE$2,BJ$4,'reporting boissy'!$F17:$EE17)+SUMIF('reporting moussy'!$F$2:$EE$2,BJ$4,'reporting moussy'!$F17:$EE17)+SUMIF('reporting trappes'!$F$2:$EE$2,BJ$4,'reporting trappes'!$F17:$EE17)+SUMIF('SPACELOG 5 BP'!$F$2:$EE$2,BJ$4,'SPACELOG 5 BP'!$F17:$EE17)+SUMIF('SPACELOG 6 BP'!$F$2:$EE$2,BJ$4,'SPACELOG 6 BP'!$F17:$EE17)+SUMIF('SPACELOG 7 BP'!$F$2:$EE$2,BJ$4,'SPACELOG 7 BP'!$F17:$EE17)+SUMIF('SPACELOG 8 BP'!$F$2:$EE$2,BJ$4,'SPACELOG 8 BP'!$F17:$EE17)+SUMIF('SPACELOG 9 BP'!$F$2:$EE$2,BJ$4,'SPACELOG 9 BP'!$F17:$EE17)+SUMIF('SPACELOG 10 BP'!$F$2:$EE$2,BJ$4,'SPACELOG 10 BP'!$F17:$EE17)+SUMIF('SPACELOG 11 BP'!$F$2:$EE$2,BJ$4,'SPACELOG 11 BP'!$F17:$EE17)+SUMIF('SPACELOG 12 BP'!$F$2:$EE$2,BJ$4,'SPACELOG 12 BP'!$F17:$EE17)</f>
        <v>150</v>
      </c>
      <c r="BK17" s="33">
        <f>SUMIF('reporting montigny'!$F$2:$EE$2,BK$4,'reporting montigny'!$F17:$EE17)+SUMIF('reporting boissy'!$F$2:$EE$2,BK$4,'reporting boissy'!$F17:$EE17)+SUMIF('reporting moussy'!$F$2:$EE$2,BK$4,'reporting moussy'!$F17:$EE17)+SUMIF('reporting trappes'!$F$2:$EE$2,BK$4,'reporting trappes'!$F17:$EE17)+SUMIF('SPACELOG 5 BP'!$F$2:$EE$2,BK$4,'SPACELOG 5 BP'!$F17:$EE17)+SUMIF('SPACELOG 6 BP'!$F$2:$EE$2,BK$4,'SPACELOG 6 BP'!$F17:$EE17)+SUMIF('SPACELOG 7 BP'!$F$2:$EE$2,BK$4,'SPACELOG 7 BP'!$F17:$EE17)+SUMIF('SPACELOG 8 BP'!$F$2:$EE$2,BK$4,'SPACELOG 8 BP'!$F17:$EE17)+SUMIF('SPACELOG 9 BP'!$F$2:$EE$2,BK$4,'SPACELOG 9 BP'!$F17:$EE17)+SUMIF('SPACELOG 10 BP'!$F$2:$EE$2,BK$4,'SPACELOG 10 BP'!$F17:$EE17)+SUMIF('SPACELOG 11 BP'!$F$2:$EE$2,BK$4,'SPACELOG 11 BP'!$F17:$EE17)+SUMIF('SPACELOG 12 BP'!$F$2:$EE$2,BK$4,'SPACELOG 12 BP'!$F17:$EE17)</f>
        <v>150</v>
      </c>
      <c r="BL17" s="33">
        <f>SUMIF('reporting montigny'!$F$2:$EE$2,BL$4,'reporting montigny'!$F17:$EE17)+SUMIF('reporting boissy'!$F$2:$EE$2,BL$4,'reporting boissy'!$F17:$EE17)+SUMIF('reporting moussy'!$F$2:$EE$2,BL$4,'reporting moussy'!$F17:$EE17)+SUMIF('reporting trappes'!$F$2:$EE$2,BL$4,'reporting trappes'!$F17:$EE17)+SUMIF('SPACELOG 5 BP'!$F$2:$EE$2,BL$4,'SPACELOG 5 BP'!$F17:$EE17)+SUMIF('SPACELOG 6 BP'!$F$2:$EE$2,BL$4,'SPACELOG 6 BP'!$F17:$EE17)+SUMIF('SPACELOG 7 BP'!$F$2:$EE$2,BL$4,'SPACELOG 7 BP'!$F17:$EE17)+SUMIF('SPACELOG 8 BP'!$F$2:$EE$2,BL$4,'SPACELOG 8 BP'!$F17:$EE17)+SUMIF('SPACELOG 9 BP'!$F$2:$EE$2,BL$4,'SPACELOG 9 BP'!$F17:$EE17)+SUMIF('SPACELOG 10 BP'!$F$2:$EE$2,BL$4,'SPACELOG 10 BP'!$F17:$EE17)+SUMIF('SPACELOG 11 BP'!$F$2:$EE$2,BL$4,'SPACELOG 11 BP'!$F17:$EE17)+SUMIF('SPACELOG 12 BP'!$F$2:$EE$2,BL$4,'SPACELOG 12 BP'!$F17:$EE17)</f>
        <v>150</v>
      </c>
      <c r="BM17" s="33">
        <f>SUMIF('reporting montigny'!$F$2:$EE$2,BM$4,'reporting montigny'!$F17:$EE17)+SUMIF('reporting boissy'!$F$2:$EE$2,BM$4,'reporting boissy'!$F17:$EE17)+SUMIF('reporting moussy'!$F$2:$EE$2,BM$4,'reporting moussy'!$F17:$EE17)+SUMIF('reporting trappes'!$F$2:$EE$2,BM$4,'reporting trappes'!$F17:$EE17)+SUMIF('SPACELOG 5 BP'!$F$2:$EE$2,BM$4,'SPACELOG 5 BP'!$F17:$EE17)+SUMIF('SPACELOG 6 BP'!$F$2:$EE$2,BM$4,'SPACELOG 6 BP'!$F17:$EE17)+SUMIF('SPACELOG 7 BP'!$F$2:$EE$2,BM$4,'SPACELOG 7 BP'!$F17:$EE17)+SUMIF('SPACELOG 8 BP'!$F$2:$EE$2,BM$4,'SPACELOG 8 BP'!$F17:$EE17)+SUMIF('SPACELOG 9 BP'!$F$2:$EE$2,BM$4,'SPACELOG 9 BP'!$F17:$EE17)+SUMIF('SPACELOG 10 BP'!$F$2:$EE$2,BM$4,'SPACELOG 10 BP'!$F17:$EE17)+SUMIF('SPACELOG 11 BP'!$F$2:$EE$2,BM$4,'SPACELOG 11 BP'!$F17:$EE17)+SUMIF('SPACELOG 12 BP'!$F$2:$EE$2,BM$4,'SPACELOG 12 BP'!$F17:$EE17)</f>
        <v>150</v>
      </c>
      <c r="BN17" s="33">
        <f>SUMIF('reporting montigny'!$F$2:$EE$2,BN$4,'reporting montigny'!$F17:$EE17)+SUMIF('reporting boissy'!$F$2:$EE$2,BN$4,'reporting boissy'!$F17:$EE17)+SUMIF('reporting moussy'!$F$2:$EE$2,BN$4,'reporting moussy'!$F17:$EE17)+SUMIF('reporting trappes'!$F$2:$EE$2,BN$4,'reporting trappes'!$F17:$EE17)+SUMIF('SPACELOG 5 BP'!$F$2:$EE$2,BN$4,'SPACELOG 5 BP'!$F17:$EE17)+SUMIF('SPACELOG 6 BP'!$F$2:$EE$2,BN$4,'SPACELOG 6 BP'!$F17:$EE17)+SUMIF('SPACELOG 7 BP'!$F$2:$EE$2,BN$4,'SPACELOG 7 BP'!$F17:$EE17)+SUMIF('SPACELOG 8 BP'!$F$2:$EE$2,BN$4,'SPACELOG 8 BP'!$F17:$EE17)+SUMIF('SPACELOG 9 BP'!$F$2:$EE$2,BN$4,'SPACELOG 9 BP'!$F17:$EE17)+SUMIF('SPACELOG 10 BP'!$F$2:$EE$2,BN$4,'SPACELOG 10 BP'!$F17:$EE17)+SUMIF('SPACELOG 11 BP'!$F$2:$EE$2,BN$4,'SPACELOG 11 BP'!$F17:$EE17)+SUMIF('SPACELOG 12 BP'!$F$2:$EE$2,BN$4,'SPACELOG 12 BP'!$F17:$EE17)</f>
        <v>150</v>
      </c>
      <c r="BO17" s="33">
        <f>SUMIF('reporting montigny'!$F$2:$EE$2,BO$4,'reporting montigny'!$F17:$EE17)+SUMIF('reporting boissy'!$F$2:$EE$2,BO$4,'reporting boissy'!$F17:$EE17)+SUMIF('reporting moussy'!$F$2:$EE$2,BO$4,'reporting moussy'!$F17:$EE17)+SUMIF('reporting trappes'!$F$2:$EE$2,BO$4,'reporting trappes'!$F17:$EE17)+SUMIF('SPACELOG 5 BP'!$F$2:$EE$2,BO$4,'SPACELOG 5 BP'!$F17:$EE17)+SUMIF('SPACELOG 6 BP'!$F$2:$EE$2,BO$4,'SPACELOG 6 BP'!$F17:$EE17)+SUMIF('SPACELOG 7 BP'!$F$2:$EE$2,BO$4,'SPACELOG 7 BP'!$F17:$EE17)+SUMIF('SPACELOG 8 BP'!$F$2:$EE$2,BO$4,'SPACELOG 8 BP'!$F17:$EE17)+SUMIF('SPACELOG 9 BP'!$F$2:$EE$2,BO$4,'SPACELOG 9 BP'!$F17:$EE17)+SUMIF('SPACELOG 10 BP'!$F$2:$EE$2,BO$4,'SPACELOG 10 BP'!$F17:$EE17)+SUMIF('SPACELOG 11 BP'!$F$2:$EE$2,BO$4,'SPACELOG 11 BP'!$F17:$EE17)+SUMIF('SPACELOG 12 BP'!$F$2:$EE$2,BO$4,'SPACELOG 12 BP'!$F17:$EE17)</f>
        <v>150</v>
      </c>
      <c r="BP17" s="33">
        <f>SUMIF('reporting montigny'!$F$2:$EE$2,BP$4,'reporting montigny'!$F17:$EE17)+SUMIF('reporting boissy'!$F$2:$EE$2,BP$4,'reporting boissy'!$F17:$EE17)+SUMIF('reporting moussy'!$F$2:$EE$2,BP$4,'reporting moussy'!$F17:$EE17)+SUMIF('reporting trappes'!$F$2:$EE$2,BP$4,'reporting trappes'!$F17:$EE17)+SUMIF('SPACELOG 5 BP'!$F$2:$EE$2,BP$4,'SPACELOG 5 BP'!$F17:$EE17)+SUMIF('SPACELOG 6 BP'!$F$2:$EE$2,BP$4,'SPACELOG 6 BP'!$F17:$EE17)+SUMIF('SPACELOG 7 BP'!$F$2:$EE$2,BP$4,'SPACELOG 7 BP'!$F17:$EE17)+SUMIF('SPACELOG 8 BP'!$F$2:$EE$2,BP$4,'SPACELOG 8 BP'!$F17:$EE17)+SUMIF('SPACELOG 9 BP'!$F$2:$EE$2,BP$4,'SPACELOG 9 BP'!$F17:$EE17)+SUMIF('SPACELOG 10 BP'!$F$2:$EE$2,BP$4,'SPACELOG 10 BP'!$F17:$EE17)+SUMIF('SPACELOG 11 BP'!$F$2:$EE$2,BP$4,'SPACELOG 11 BP'!$F17:$EE17)+SUMIF('SPACELOG 12 BP'!$F$2:$EE$2,BP$4,'SPACELOG 12 BP'!$F17:$EE17)</f>
        <v>150</v>
      </c>
      <c r="BQ17" s="33">
        <f>SUMIF('reporting montigny'!$F$2:$EE$2,BQ$4,'reporting montigny'!$F17:$EE17)+SUMIF('reporting boissy'!$F$2:$EE$2,BQ$4,'reporting boissy'!$F17:$EE17)+SUMIF('reporting moussy'!$F$2:$EE$2,BQ$4,'reporting moussy'!$F17:$EE17)+SUMIF('reporting trappes'!$F$2:$EE$2,BQ$4,'reporting trappes'!$F17:$EE17)+SUMIF('SPACELOG 5 BP'!$F$2:$EE$2,BQ$4,'SPACELOG 5 BP'!$F17:$EE17)+SUMIF('SPACELOG 6 BP'!$F$2:$EE$2,BQ$4,'SPACELOG 6 BP'!$F17:$EE17)+SUMIF('SPACELOG 7 BP'!$F$2:$EE$2,BQ$4,'SPACELOG 7 BP'!$F17:$EE17)+SUMIF('SPACELOG 8 BP'!$F$2:$EE$2,BQ$4,'SPACELOG 8 BP'!$F17:$EE17)+SUMIF('SPACELOG 9 BP'!$F$2:$EE$2,BQ$4,'SPACELOG 9 BP'!$F17:$EE17)+SUMIF('SPACELOG 10 BP'!$F$2:$EE$2,BQ$4,'SPACELOG 10 BP'!$F17:$EE17)+SUMIF('SPACELOG 11 BP'!$F$2:$EE$2,BQ$4,'SPACELOG 11 BP'!$F17:$EE17)+SUMIF('SPACELOG 12 BP'!$F$2:$EE$2,BQ$4,'SPACELOG 12 BP'!$F17:$EE17)</f>
        <v>150</v>
      </c>
      <c r="BR17" s="393">
        <f t="shared" si="118"/>
        <v>1800</v>
      </c>
      <c r="BS17" s="33">
        <f>SUMIF('reporting montigny'!$F$2:$EE$2,BS$4,'reporting montigny'!$F17:$EE17)+SUMIF('reporting boissy'!$F$2:$EE$2,BS$4,'reporting boissy'!$F17:$EE17)+SUMIF('reporting moussy'!$F$2:$EE$2,BS$4,'reporting moussy'!$F17:$EE17)+SUMIF('reporting trappes'!$F$2:$EE$2,BS$4,'reporting trappes'!$F17:$EE17)+SUMIF('SPACELOG 5 BP'!$F$2:$EE$2,BS$4,'SPACELOG 5 BP'!$F17:$EE17)+SUMIF('SPACELOG 6 BP'!$F$2:$EE$2,BS$4,'SPACELOG 6 BP'!$F17:$EE17)+SUMIF('SPACELOG 7 BP'!$F$2:$EE$2,BS$4,'SPACELOG 7 BP'!$F17:$EE17)+SUMIF('SPACELOG 8 BP'!$F$2:$EE$2,BS$4,'SPACELOG 8 BP'!$F17:$EE17)+SUMIF('SPACELOG 9 BP'!$F$2:$EE$2,BS$4,'SPACELOG 9 BP'!$F17:$EE17)+SUMIF('SPACELOG 10 BP'!$F$2:$EE$2,BS$4,'SPACELOG 10 BP'!$F17:$EE17)+SUMIF('SPACELOG 11 BP'!$F$2:$EE$2,BS$4,'SPACELOG 11 BP'!$F17:$EE17)+SUMIF('SPACELOG 12 BP'!$F$2:$EE$2,BS$4,'SPACELOG 12 BP'!$F17:$EE17)</f>
        <v>150</v>
      </c>
      <c r="BT17" s="33">
        <f>SUMIF('reporting montigny'!$F$2:$EE$2,BT$4,'reporting montigny'!$F17:$EE17)+SUMIF('reporting boissy'!$F$2:$EE$2,BT$4,'reporting boissy'!$F17:$EE17)+SUMIF('reporting moussy'!$F$2:$EE$2,BT$4,'reporting moussy'!$F17:$EE17)+SUMIF('reporting trappes'!$F$2:$EE$2,BT$4,'reporting trappes'!$F17:$EE17)+SUMIF('SPACELOG 5 BP'!$F$2:$EE$2,BT$4,'SPACELOG 5 BP'!$F17:$EE17)+SUMIF('SPACELOG 6 BP'!$F$2:$EE$2,BT$4,'SPACELOG 6 BP'!$F17:$EE17)+SUMIF('SPACELOG 7 BP'!$F$2:$EE$2,BT$4,'SPACELOG 7 BP'!$F17:$EE17)+SUMIF('SPACELOG 8 BP'!$F$2:$EE$2,BT$4,'SPACELOG 8 BP'!$F17:$EE17)+SUMIF('SPACELOG 9 BP'!$F$2:$EE$2,BT$4,'SPACELOG 9 BP'!$F17:$EE17)+SUMIF('SPACELOG 10 BP'!$F$2:$EE$2,BT$4,'SPACELOG 10 BP'!$F17:$EE17)+SUMIF('SPACELOG 11 BP'!$F$2:$EE$2,BT$4,'SPACELOG 11 BP'!$F17:$EE17)+SUMIF('SPACELOG 12 BP'!$F$2:$EE$2,BT$4,'SPACELOG 12 BP'!$F17:$EE17)</f>
        <v>150</v>
      </c>
      <c r="BU17" s="33">
        <f>SUMIF('reporting montigny'!$F$2:$EE$2,BU$4,'reporting montigny'!$F17:$EE17)+SUMIF('reporting boissy'!$F$2:$EE$2,BU$4,'reporting boissy'!$F17:$EE17)+SUMIF('reporting moussy'!$F$2:$EE$2,BU$4,'reporting moussy'!$F17:$EE17)+SUMIF('reporting trappes'!$F$2:$EE$2,BU$4,'reporting trappes'!$F17:$EE17)+SUMIF('SPACELOG 5 BP'!$F$2:$EE$2,BU$4,'SPACELOG 5 BP'!$F17:$EE17)+SUMIF('SPACELOG 6 BP'!$F$2:$EE$2,BU$4,'SPACELOG 6 BP'!$F17:$EE17)+SUMIF('SPACELOG 7 BP'!$F$2:$EE$2,BU$4,'SPACELOG 7 BP'!$F17:$EE17)+SUMIF('SPACELOG 8 BP'!$F$2:$EE$2,BU$4,'SPACELOG 8 BP'!$F17:$EE17)+SUMIF('SPACELOG 9 BP'!$F$2:$EE$2,BU$4,'SPACELOG 9 BP'!$F17:$EE17)+SUMIF('SPACELOG 10 BP'!$F$2:$EE$2,BU$4,'SPACELOG 10 BP'!$F17:$EE17)+SUMIF('SPACELOG 11 BP'!$F$2:$EE$2,BU$4,'SPACELOG 11 BP'!$F17:$EE17)+SUMIF('SPACELOG 12 BP'!$F$2:$EE$2,BU$4,'SPACELOG 12 BP'!$F17:$EE17)</f>
        <v>150</v>
      </c>
      <c r="BV17" s="33">
        <f>SUMIF('reporting montigny'!$F$2:$EE$2,BV$4,'reporting montigny'!$F17:$EE17)+SUMIF('reporting boissy'!$F$2:$EE$2,BV$4,'reporting boissy'!$F17:$EE17)+SUMIF('reporting moussy'!$F$2:$EE$2,BV$4,'reporting moussy'!$F17:$EE17)+SUMIF('reporting trappes'!$F$2:$EE$2,BV$4,'reporting trappes'!$F17:$EE17)+SUMIF('SPACELOG 5 BP'!$F$2:$EE$2,BV$4,'SPACELOG 5 BP'!$F17:$EE17)+SUMIF('SPACELOG 6 BP'!$F$2:$EE$2,BV$4,'SPACELOG 6 BP'!$F17:$EE17)+SUMIF('SPACELOG 7 BP'!$F$2:$EE$2,BV$4,'SPACELOG 7 BP'!$F17:$EE17)+SUMIF('SPACELOG 8 BP'!$F$2:$EE$2,BV$4,'SPACELOG 8 BP'!$F17:$EE17)+SUMIF('SPACELOG 9 BP'!$F$2:$EE$2,BV$4,'SPACELOG 9 BP'!$F17:$EE17)+SUMIF('SPACELOG 10 BP'!$F$2:$EE$2,BV$4,'SPACELOG 10 BP'!$F17:$EE17)+SUMIF('SPACELOG 11 BP'!$F$2:$EE$2,BV$4,'SPACELOG 11 BP'!$F17:$EE17)+SUMIF('SPACELOG 12 BP'!$F$2:$EE$2,BV$4,'SPACELOG 12 BP'!$F17:$EE17)</f>
        <v>150</v>
      </c>
      <c r="BW17" s="33">
        <f>SUMIF('reporting montigny'!$F$2:$EE$2,BW$4,'reporting montigny'!$F17:$EE17)+SUMIF('reporting boissy'!$F$2:$EE$2,BW$4,'reporting boissy'!$F17:$EE17)+SUMIF('reporting moussy'!$F$2:$EE$2,BW$4,'reporting moussy'!$F17:$EE17)+SUMIF('reporting trappes'!$F$2:$EE$2,BW$4,'reporting trappes'!$F17:$EE17)+SUMIF('SPACELOG 5 BP'!$F$2:$EE$2,BW$4,'SPACELOG 5 BP'!$F17:$EE17)+SUMIF('SPACELOG 6 BP'!$F$2:$EE$2,BW$4,'SPACELOG 6 BP'!$F17:$EE17)+SUMIF('SPACELOG 7 BP'!$F$2:$EE$2,BW$4,'SPACELOG 7 BP'!$F17:$EE17)+SUMIF('SPACELOG 8 BP'!$F$2:$EE$2,BW$4,'SPACELOG 8 BP'!$F17:$EE17)+SUMIF('SPACELOG 9 BP'!$F$2:$EE$2,BW$4,'SPACELOG 9 BP'!$F17:$EE17)+SUMIF('SPACELOG 10 BP'!$F$2:$EE$2,BW$4,'SPACELOG 10 BP'!$F17:$EE17)+SUMIF('SPACELOG 11 BP'!$F$2:$EE$2,BW$4,'SPACELOG 11 BP'!$F17:$EE17)+SUMIF('SPACELOG 12 BP'!$F$2:$EE$2,BW$4,'SPACELOG 12 BP'!$F17:$EE17)</f>
        <v>150</v>
      </c>
      <c r="BX17" s="33">
        <f>SUMIF('reporting montigny'!$F$2:$EE$2,BX$4,'reporting montigny'!$F17:$EE17)+SUMIF('reporting boissy'!$F$2:$EE$2,BX$4,'reporting boissy'!$F17:$EE17)+SUMIF('reporting moussy'!$F$2:$EE$2,BX$4,'reporting moussy'!$F17:$EE17)+SUMIF('reporting trappes'!$F$2:$EE$2,BX$4,'reporting trappes'!$F17:$EE17)+SUMIF('SPACELOG 5 BP'!$F$2:$EE$2,BX$4,'SPACELOG 5 BP'!$F17:$EE17)+SUMIF('SPACELOG 6 BP'!$F$2:$EE$2,BX$4,'SPACELOG 6 BP'!$F17:$EE17)+SUMIF('SPACELOG 7 BP'!$F$2:$EE$2,BX$4,'SPACELOG 7 BP'!$F17:$EE17)+SUMIF('SPACELOG 8 BP'!$F$2:$EE$2,BX$4,'SPACELOG 8 BP'!$F17:$EE17)+SUMIF('SPACELOG 9 BP'!$F$2:$EE$2,BX$4,'SPACELOG 9 BP'!$F17:$EE17)+SUMIF('SPACELOG 10 BP'!$F$2:$EE$2,BX$4,'SPACELOG 10 BP'!$F17:$EE17)+SUMIF('SPACELOG 11 BP'!$F$2:$EE$2,BX$4,'SPACELOG 11 BP'!$F17:$EE17)+SUMIF('SPACELOG 12 BP'!$F$2:$EE$2,BX$4,'SPACELOG 12 BP'!$F17:$EE17)</f>
        <v>150</v>
      </c>
      <c r="BY17" s="33">
        <f>SUMIF('reporting montigny'!$F$2:$EE$2,BY$4,'reporting montigny'!$F17:$EE17)+SUMIF('reporting boissy'!$F$2:$EE$2,BY$4,'reporting boissy'!$F17:$EE17)+SUMIF('reporting moussy'!$F$2:$EE$2,BY$4,'reporting moussy'!$F17:$EE17)+SUMIF('reporting trappes'!$F$2:$EE$2,BY$4,'reporting trappes'!$F17:$EE17)+SUMIF('SPACELOG 5 BP'!$F$2:$EE$2,BY$4,'SPACELOG 5 BP'!$F17:$EE17)+SUMIF('SPACELOG 6 BP'!$F$2:$EE$2,BY$4,'SPACELOG 6 BP'!$F17:$EE17)+SUMIF('SPACELOG 7 BP'!$F$2:$EE$2,BY$4,'SPACELOG 7 BP'!$F17:$EE17)+SUMIF('SPACELOG 8 BP'!$F$2:$EE$2,BY$4,'SPACELOG 8 BP'!$F17:$EE17)+SUMIF('SPACELOG 9 BP'!$F$2:$EE$2,BY$4,'SPACELOG 9 BP'!$F17:$EE17)+SUMIF('SPACELOG 10 BP'!$F$2:$EE$2,BY$4,'SPACELOG 10 BP'!$F17:$EE17)+SUMIF('SPACELOG 11 BP'!$F$2:$EE$2,BY$4,'SPACELOG 11 BP'!$F17:$EE17)+SUMIF('SPACELOG 12 BP'!$F$2:$EE$2,BY$4,'SPACELOG 12 BP'!$F17:$EE17)</f>
        <v>150</v>
      </c>
      <c r="BZ17" s="33">
        <f>SUMIF('reporting montigny'!$F$2:$EE$2,BZ$4,'reporting montigny'!$F17:$EE17)+SUMIF('reporting boissy'!$F$2:$EE$2,BZ$4,'reporting boissy'!$F17:$EE17)+SUMIF('reporting moussy'!$F$2:$EE$2,BZ$4,'reporting moussy'!$F17:$EE17)+SUMIF('reporting trappes'!$F$2:$EE$2,BZ$4,'reporting trappes'!$F17:$EE17)+SUMIF('SPACELOG 5 BP'!$F$2:$EE$2,BZ$4,'SPACELOG 5 BP'!$F17:$EE17)+SUMIF('SPACELOG 6 BP'!$F$2:$EE$2,BZ$4,'SPACELOG 6 BP'!$F17:$EE17)+SUMIF('SPACELOG 7 BP'!$F$2:$EE$2,BZ$4,'SPACELOG 7 BP'!$F17:$EE17)+SUMIF('SPACELOG 8 BP'!$F$2:$EE$2,BZ$4,'SPACELOG 8 BP'!$F17:$EE17)+SUMIF('SPACELOG 9 BP'!$F$2:$EE$2,BZ$4,'SPACELOG 9 BP'!$F17:$EE17)+SUMIF('SPACELOG 10 BP'!$F$2:$EE$2,BZ$4,'SPACELOG 10 BP'!$F17:$EE17)+SUMIF('SPACELOG 11 BP'!$F$2:$EE$2,BZ$4,'SPACELOG 11 BP'!$F17:$EE17)+SUMIF('SPACELOG 12 BP'!$F$2:$EE$2,BZ$4,'SPACELOG 12 BP'!$F17:$EE17)</f>
        <v>150</v>
      </c>
      <c r="CA17" s="33">
        <f>SUMIF('reporting montigny'!$F$2:$EE$2,CA$4,'reporting montigny'!$F17:$EE17)+SUMIF('reporting boissy'!$F$2:$EE$2,CA$4,'reporting boissy'!$F17:$EE17)+SUMIF('reporting moussy'!$F$2:$EE$2,CA$4,'reporting moussy'!$F17:$EE17)+SUMIF('reporting trappes'!$F$2:$EE$2,CA$4,'reporting trappes'!$F17:$EE17)+SUMIF('SPACELOG 5 BP'!$F$2:$EE$2,CA$4,'SPACELOG 5 BP'!$F17:$EE17)+SUMIF('SPACELOG 6 BP'!$F$2:$EE$2,CA$4,'SPACELOG 6 BP'!$F17:$EE17)+SUMIF('SPACELOG 7 BP'!$F$2:$EE$2,CA$4,'SPACELOG 7 BP'!$F17:$EE17)+SUMIF('SPACELOG 8 BP'!$F$2:$EE$2,CA$4,'SPACELOG 8 BP'!$F17:$EE17)+SUMIF('SPACELOG 9 BP'!$F$2:$EE$2,CA$4,'SPACELOG 9 BP'!$F17:$EE17)+SUMIF('SPACELOG 10 BP'!$F$2:$EE$2,CA$4,'SPACELOG 10 BP'!$F17:$EE17)+SUMIF('SPACELOG 11 BP'!$F$2:$EE$2,CA$4,'SPACELOG 11 BP'!$F17:$EE17)+SUMIF('SPACELOG 12 BP'!$F$2:$EE$2,CA$4,'SPACELOG 12 BP'!$F17:$EE17)</f>
        <v>150</v>
      </c>
      <c r="CB17" s="33">
        <f>SUMIF('reporting montigny'!$F$2:$EE$2,CB$4,'reporting montigny'!$F17:$EE17)+SUMIF('reporting boissy'!$F$2:$EE$2,CB$4,'reporting boissy'!$F17:$EE17)+SUMIF('reporting moussy'!$F$2:$EE$2,CB$4,'reporting moussy'!$F17:$EE17)+SUMIF('reporting trappes'!$F$2:$EE$2,CB$4,'reporting trappes'!$F17:$EE17)+SUMIF('SPACELOG 5 BP'!$F$2:$EE$2,CB$4,'SPACELOG 5 BP'!$F17:$EE17)+SUMIF('SPACELOG 6 BP'!$F$2:$EE$2,CB$4,'SPACELOG 6 BP'!$F17:$EE17)+SUMIF('SPACELOG 7 BP'!$F$2:$EE$2,CB$4,'SPACELOG 7 BP'!$F17:$EE17)+SUMIF('SPACELOG 8 BP'!$F$2:$EE$2,CB$4,'SPACELOG 8 BP'!$F17:$EE17)+SUMIF('SPACELOG 9 BP'!$F$2:$EE$2,CB$4,'SPACELOG 9 BP'!$F17:$EE17)+SUMIF('SPACELOG 10 BP'!$F$2:$EE$2,CB$4,'SPACELOG 10 BP'!$F17:$EE17)+SUMIF('SPACELOG 11 BP'!$F$2:$EE$2,CB$4,'SPACELOG 11 BP'!$F17:$EE17)+SUMIF('SPACELOG 12 BP'!$F$2:$EE$2,CB$4,'SPACELOG 12 BP'!$F17:$EE17)</f>
        <v>150</v>
      </c>
      <c r="CC17" s="33">
        <f>SUMIF('reporting montigny'!$F$2:$EE$2,CC$4,'reporting montigny'!$F17:$EE17)+SUMIF('reporting boissy'!$F$2:$EE$2,CC$4,'reporting boissy'!$F17:$EE17)+SUMIF('reporting moussy'!$F$2:$EE$2,CC$4,'reporting moussy'!$F17:$EE17)+SUMIF('reporting trappes'!$F$2:$EE$2,CC$4,'reporting trappes'!$F17:$EE17)+SUMIF('SPACELOG 5 BP'!$F$2:$EE$2,CC$4,'SPACELOG 5 BP'!$F17:$EE17)+SUMIF('SPACELOG 6 BP'!$F$2:$EE$2,CC$4,'SPACELOG 6 BP'!$F17:$EE17)+SUMIF('SPACELOG 7 BP'!$F$2:$EE$2,CC$4,'SPACELOG 7 BP'!$F17:$EE17)+SUMIF('SPACELOG 8 BP'!$F$2:$EE$2,CC$4,'SPACELOG 8 BP'!$F17:$EE17)+SUMIF('SPACELOG 9 BP'!$F$2:$EE$2,CC$4,'SPACELOG 9 BP'!$F17:$EE17)+SUMIF('SPACELOG 10 BP'!$F$2:$EE$2,CC$4,'SPACELOG 10 BP'!$F17:$EE17)+SUMIF('SPACELOG 11 BP'!$F$2:$EE$2,CC$4,'SPACELOG 11 BP'!$F17:$EE17)+SUMIF('SPACELOG 12 BP'!$F$2:$EE$2,CC$4,'SPACELOG 12 BP'!$F17:$EE17)</f>
        <v>150</v>
      </c>
      <c r="CD17" s="33">
        <f>SUMIF('reporting montigny'!$F$2:$EE$2,CD$4,'reporting montigny'!$F17:$EE17)+SUMIF('reporting boissy'!$F$2:$EE$2,CD$4,'reporting boissy'!$F17:$EE17)+SUMIF('reporting moussy'!$F$2:$EE$2,CD$4,'reporting moussy'!$F17:$EE17)+SUMIF('reporting trappes'!$F$2:$EE$2,CD$4,'reporting trappes'!$F17:$EE17)+SUMIF('SPACELOG 5 BP'!$F$2:$EE$2,CD$4,'SPACELOG 5 BP'!$F17:$EE17)+SUMIF('SPACELOG 6 BP'!$F$2:$EE$2,CD$4,'SPACELOG 6 BP'!$F17:$EE17)+SUMIF('SPACELOG 7 BP'!$F$2:$EE$2,CD$4,'SPACELOG 7 BP'!$F17:$EE17)+SUMIF('SPACELOG 8 BP'!$F$2:$EE$2,CD$4,'SPACELOG 8 BP'!$F17:$EE17)+SUMIF('SPACELOG 9 BP'!$F$2:$EE$2,CD$4,'SPACELOG 9 BP'!$F17:$EE17)+SUMIF('SPACELOG 10 BP'!$F$2:$EE$2,CD$4,'SPACELOG 10 BP'!$F17:$EE17)+SUMIF('SPACELOG 11 BP'!$F$2:$EE$2,CD$4,'SPACELOG 11 BP'!$F17:$EE17)+SUMIF('SPACELOG 12 BP'!$F$2:$EE$2,CD$4,'SPACELOG 12 BP'!$F17:$EE17)</f>
        <v>150</v>
      </c>
      <c r="CE17" s="393">
        <f t="shared" si="119"/>
        <v>1800</v>
      </c>
      <c r="CF17" s="33">
        <f>SUMIF('reporting montigny'!$F$2:$EE$2,CF$4,'reporting montigny'!$F17:$EE17)+SUMIF('reporting boissy'!$F$2:$EE$2,CF$4,'reporting boissy'!$F17:$EE17)+SUMIF('reporting moussy'!$F$2:$EE$2,CF$4,'reporting moussy'!$F17:$EE17)+SUMIF('reporting trappes'!$F$2:$EE$2,CF$4,'reporting trappes'!$F17:$EE17)+SUMIF('SPACELOG 5 BP'!$F$2:$EE$2,CF$4,'SPACELOG 5 BP'!$F17:$EE17)+SUMIF('SPACELOG 6 BP'!$F$2:$EE$2,CF$4,'SPACELOG 6 BP'!$F17:$EE17)+SUMIF('SPACELOG 7 BP'!$F$2:$EE$2,CF$4,'SPACELOG 7 BP'!$F17:$EE17)+SUMIF('SPACELOG 8 BP'!$F$2:$EE$2,CF$4,'SPACELOG 8 BP'!$F17:$EE17)+SUMIF('SPACELOG 9 BP'!$F$2:$EE$2,CF$4,'SPACELOG 9 BP'!$F17:$EE17)+SUMIF('SPACELOG 10 BP'!$F$2:$EE$2,CF$4,'SPACELOG 10 BP'!$F17:$EE17)+SUMIF('SPACELOG 11 BP'!$F$2:$EE$2,CF$4,'SPACELOG 11 BP'!$F17:$EE17)+SUMIF('SPACELOG 12 BP'!$F$2:$EE$2,CF$4,'SPACELOG 12 BP'!$F17:$EE17)</f>
        <v>150</v>
      </c>
      <c r="CG17" s="33">
        <f>SUMIF('reporting montigny'!$F$2:$EE$2,CG$4,'reporting montigny'!$F17:$EE17)+SUMIF('reporting boissy'!$F$2:$EE$2,CG$4,'reporting boissy'!$F17:$EE17)+SUMIF('reporting moussy'!$F$2:$EE$2,CG$4,'reporting moussy'!$F17:$EE17)+SUMIF('reporting trappes'!$F$2:$EE$2,CG$4,'reporting trappes'!$F17:$EE17)+SUMIF('SPACELOG 5 BP'!$F$2:$EE$2,CG$4,'SPACELOG 5 BP'!$F17:$EE17)+SUMIF('SPACELOG 6 BP'!$F$2:$EE$2,CG$4,'SPACELOG 6 BP'!$F17:$EE17)+SUMIF('SPACELOG 7 BP'!$F$2:$EE$2,CG$4,'SPACELOG 7 BP'!$F17:$EE17)+SUMIF('SPACELOG 8 BP'!$F$2:$EE$2,CG$4,'SPACELOG 8 BP'!$F17:$EE17)+SUMIF('SPACELOG 9 BP'!$F$2:$EE$2,CG$4,'SPACELOG 9 BP'!$F17:$EE17)+SUMIF('SPACELOG 10 BP'!$F$2:$EE$2,CG$4,'SPACELOG 10 BP'!$F17:$EE17)+SUMIF('SPACELOG 11 BP'!$F$2:$EE$2,CG$4,'SPACELOG 11 BP'!$F17:$EE17)+SUMIF('SPACELOG 12 BP'!$F$2:$EE$2,CG$4,'SPACELOG 12 BP'!$F17:$EE17)</f>
        <v>150</v>
      </c>
      <c r="CH17" s="33">
        <f>SUMIF('reporting montigny'!$F$2:$EE$2,CH$4,'reporting montigny'!$F17:$EE17)+SUMIF('reporting boissy'!$F$2:$EE$2,CH$4,'reporting boissy'!$F17:$EE17)+SUMIF('reporting moussy'!$F$2:$EE$2,CH$4,'reporting moussy'!$F17:$EE17)+SUMIF('reporting trappes'!$F$2:$EE$2,CH$4,'reporting trappes'!$F17:$EE17)+SUMIF('SPACELOG 5 BP'!$F$2:$EE$2,CH$4,'SPACELOG 5 BP'!$F17:$EE17)+SUMIF('SPACELOG 6 BP'!$F$2:$EE$2,CH$4,'SPACELOG 6 BP'!$F17:$EE17)+SUMIF('SPACELOG 7 BP'!$F$2:$EE$2,CH$4,'SPACELOG 7 BP'!$F17:$EE17)+SUMIF('SPACELOG 8 BP'!$F$2:$EE$2,CH$4,'SPACELOG 8 BP'!$F17:$EE17)+SUMIF('SPACELOG 9 BP'!$F$2:$EE$2,CH$4,'SPACELOG 9 BP'!$F17:$EE17)+SUMIF('SPACELOG 10 BP'!$F$2:$EE$2,CH$4,'SPACELOG 10 BP'!$F17:$EE17)+SUMIF('SPACELOG 11 BP'!$F$2:$EE$2,CH$4,'SPACELOG 11 BP'!$F17:$EE17)+SUMIF('SPACELOG 12 BP'!$F$2:$EE$2,CH$4,'SPACELOG 12 BP'!$F17:$EE17)</f>
        <v>150</v>
      </c>
      <c r="CI17" s="33">
        <f>SUMIF('reporting montigny'!$F$2:$EE$2,CI$4,'reporting montigny'!$F17:$EE17)+SUMIF('reporting boissy'!$F$2:$EE$2,CI$4,'reporting boissy'!$F17:$EE17)+SUMIF('reporting moussy'!$F$2:$EE$2,CI$4,'reporting moussy'!$F17:$EE17)+SUMIF('reporting trappes'!$F$2:$EE$2,CI$4,'reporting trappes'!$F17:$EE17)+SUMIF('SPACELOG 5 BP'!$F$2:$EE$2,CI$4,'SPACELOG 5 BP'!$F17:$EE17)+SUMIF('SPACELOG 6 BP'!$F$2:$EE$2,CI$4,'SPACELOG 6 BP'!$F17:$EE17)+SUMIF('SPACELOG 7 BP'!$F$2:$EE$2,CI$4,'SPACELOG 7 BP'!$F17:$EE17)+SUMIF('SPACELOG 8 BP'!$F$2:$EE$2,CI$4,'SPACELOG 8 BP'!$F17:$EE17)+SUMIF('SPACELOG 9 BP'!$F$2:$EE$2,CI$4,'SPACELOG 9 BP'!$F17:$EE17)+SUMIF('SPACELOG 10 BP'!$F$2:$EE$2,CI$4,'SPACELOG 10 BP'!$F17:$EE17)+SUMIF('SPACELOG 11 BP'!$F$2:$EE$2,CI$4,'SPACELOG 11 BP'!$F17:$EE17)+SUMIF('SPACELOG 12 BP'!$F$2:$EE$2,CI$4,'SPACELOG 12 BP'!$F17:$EE17)</f>
        <v>150</v>
      </c>
      <c r="CJ17" s="33">
        <f>SUMIF('reporting montigny'!$F$2:$EE$2,CJ$4,'reporting montigny'!$F17:$EE17)+SUMIF('reporting boissy'!$F$2:$EE$2,CJ$4,'reporting boissy'!$F17:$EE17)+SUMIF('reporting moussy'!$F$2:$EE$2,CJ$4,'reporting moussy'!$F17:$EE17)+SUMIF('reporting trappes'!$F$2:$EE$2,CJ$4,'reporting trappes'!$F17:$EE17)+SUMIF('SPACELOG 5 BP'!$F$2:$EE$2,CJ$4,'SPACELOG 5 BP'!$F17:$EE17)+SUMIF('SPACELOG 6 BP'!$F$2:$EE$2,CJ$4,'SPACELOG 6 BP'!$F17:$EE17)+SUMIF('SPACELOG 7 BP'!$F$2:$EE$2,CJ$4,'SPACELOG 7 BP'!$F17:$EE17)+SUMIF('SPACELOG 8 BP'!$F$2:$EE$2,CJ$4,'SPACELOG 8 BP'!$F17:$EE17)+SUMIF('SPACELOG 9 BP'!$F$2:$EE$2,CJ$4,'SPACELOG 9 BP'!$F17:$EE17)+SUMIF('SPACELOG 10 BP'!$F$2:$EE$2,CJ$4,'SPACELOG 10 BP'!$F17:$EE17)+SUMIF('SPACELOG 11 BP'!$F$2:$EE$2,CJ$4,'SPACELOG 11 BP'!$F17:$EE17)+SUMIF('SPACELOG 12 BP'!$F$2:$EE$2,CJ$4,'SPACELOG 12 BP'!$F17:$EE17)</f>
        <v>150</v>
      </c>
      <c r="CK17" s="33">
        <f>SUMIF('reporting montigny'!$F$2:$EE$2,CK$4,'reporting montigny'!$F17:$EE17)+SUMIF('reporting boissy'!$F$2:$EE$2,CK$4,'reporting boissy'!$F17:$EE17)+SUMIF('reporting moussy'!$F$2:$EE$2,CK$4,'reporting moussy'!$F17:$EE17)+SUMIF('reporting trappes'!$F$2:$EE$2,CK$4,'reporting trappes'!$F17:$EE17)+SUMIF('SPACELOG 5 BP'!$F$2:$EE$2,CK$4,'SPACELOG 5 BP'!$F17:$EE17)+SUMIF('SPACELOG 6 BP'!$F$2:$EE$2,CK$4,'SPACELOG 6 BP'!$F17:$EE17)+SUMIF('SPACELOG 7 BP'!$F$2:$EE$2,CK$4,'SPACELOG 7 BP'!$F17:$EE17)+SUMIF('SPACELOG 8 BP'!$F$2:$EE$2,CK$4,'SPACELOG 8 BP'!$F17:$EE17)+SUMIF('SPACELOG 9 BP'!$F$2:$EE$2,CK$4,'SPACELOG 9 BP'!$F17:$EE17)+SUMIF('SPACELOG 10 BP'!$F$2:$EE$2,CK$4,'SPACELOG 10 BP'!$F17:$EE17)+SUMIF('SPACELOG 11 BP'!$F$2:$EE$2,CK$4,'SPACELOG 11 BP'!$F17:$EE17)+SUMIF('SPACELOG 12 BP'!$F$2:$EE$2,CK$4,'SPACELOG 12 BP'!$F17:$EE17)</f>
        <v>150</v>
      </c>
      <c r="CL17" s="33">
        <f>SUMIF('reporting montigny'!$F$2:$EE$2,CL$4,'reporting montigny'!$F17:$EE17)+SUMIF('reporting boissy'!$F$2:$EE$2,CL$4,'reporting boissy'!$F17:$EE17)+SUMIF('reporting moussy'!$F$2:$EE$2,CL$4,'reporting moussy'!$F17:$EE17)+SUMIF('reporting trappes'!$F$2:$EE$2,CL$4,'reporting trappes'!$F17:$EE17)+SUMIF('SPACELOG 5 BP'!$F$2:$EE$2,CL$4,'SPACELOG 5 BP'!$F17:$EE17)+SUMIF('SPACELOG 6 BP'!$F$2:$EE$2,CL$4,'SPACELOG 6 BP'!$F17:$EE17)+SUMIF('SPACELOG 7 BP'!$F$2:$EE$2,CL$4,'SPACELOG 7 BP'!$F17:$EE17)+SUMIF('SPACELOG 8 BP'!$F$2:$EE$2,CL$4,'SPACELOG 8 BP'!$F17:$EE17)+SUMIF('SPACELOG 9 BP'!$F$2:$EE$2,CL$4,'SPACELOG 9 BP'!$F17:$EE17)+SUMIF('SPACELOG 10 BP'!$F$2:$EE$2,CL$4,'SPACELOG 10 BP'!$F17:$EE17)+SUMIF('SPACELOG 11 BP'!$F$2:$EE$2,CL$4,'SPACELOG 11 BP'!$F17:$EE17)+SUMIF('SPACELOG 12 BP'!$F$2:$EE$2,CL$4,'SPACELOG 12 BP'!$F17:$EE17)</f>
        <v>150</v>
      </c>
      <c r="CM17" s="33">
        <f>SUMIF('reporting montigny'!$F$2:$EE$2,CM$4,'reporting montigny'!$F17:$EE17)+SUMIF('reporting boissy'!$F$2:$EE$2,CM$4,'reporting boissy'!$F17:$EE17)+SUMIF('reporting moussy'!$F$2:$EE$2,CM$4,'reporting moussy'!$F17:$EE17)+SUMIF('reporting trappes'!$F$2:$EE$2,CM$4,'reporting trappes'!$F17:$EE17)+SUMIF('SPACELOG 5 BP'!$F$2:$EE$2,CM$4,'SPACELOG 5 BP'!$F17:$EE17)+SUMIF('SPACELOG 6 BP'!$F$2:$EE$2,CM$4,'SPACELOG 6 BP'!$F17:$EE17)+SUMIF('SPACELOG 7 BP'!$F$2:$EE$2,CM$4,'SPACELOG 7 BP'!$F17:$EE17)+SUMIF('SPACELOG 8 BP'!$F$2:$EE$2,CM$4,'SPACELOG 8 BP'!$F17:$EE17)+SUMIF('SPACELOG 9 BP'!$F$2:$EE$2,CM$4,'SPACELOG 9 BP'!$F17:$EE17)+SUMIF('SPACELOG 10 BP'!$F$2:$EE$2,CM$4,'SPACELOG 10 BP'!$F17:$EE17)+SUMIF('SPACELOG 11 BP'!$F$2:$EE$2,CM$4,'SPACELOG 11 BP'!$F17:$EE17)+SUMIF('SPACELOG 12 BP'!$F$2:$EE$2,CM$4,'SPACELOG 12 BP'!$F17:$EE17)</f>
        <v>150</v>
      </c>
      <c r="CN17" s="33">
        <f>SUMIF('reporting montigny'!$F$2:$EE$2,CN$4,'reporting montigny'!$F17:$EE17)+SUMIF('reporting boissy'!$F$2:$EE$2,CN$4,'reporting boissy'!$F17:$EE17)+SUMIF('reporting moussy'!$F$2:$EE$2,CN$4,'reporting moussy'!$F17:$EE17)+SUMIF('reporting trappes'!$F$2:$EE$2,CN$4,'reporting trappes'!$F17:$EE17)+SUMIF('SPACELOG 5 BP'!$F$2:$EE$2,CN$4,'SPACELOG 5 BP'!$F17:$EE17)+SUMIF('SPACELOG 6 BP'!$F$2:$EE$2,CN$4,'SPACELOG 6 BP'!$F17:$EE17)+SUMIF('SPACELOG 7 BP'!$F$2:$EE$2,CN$4,'SPACELOG 7 BP'!$F17:$EE17)+SUMIF('SPACELOG 8 BP'!$F$2:$EE$2,CN$4,'SPACELOG 8 BP'!$F17:$EE17)+SUMIF('SPACELOG 9 BP'!$F$2:$EE$2,CN$4,'SPACELOG 9 BP'!$F17:$EE17)+SUMIF('SPACELOG 10 BP'!$F$2:$EE$2,CN$4,'SPACELOG 10 BP'!$F17:$EE17)+SUMIF('SPACELOG 11 BP'!$F$2:$EE$2,CN$4,'SPACELOG 11 BP'!$F17:$EE17)+SUMIF('SPACELOG 12 BP'!$F$2:$EE$2,CN$4,'SPACELOG 12 BP'!$F17:$EE17)</f>
        <v>150</v>
      </c>
      <c r="CO17" s="33">
        <f>SUMIF('reporting montigny'!$F$2:$EE$2,CO$4,'reporting montigny'!$F17:$EE17)+SUMIF('reporting boissy'!$F$2:$EE$2,CO$4,'reporting boissy'!$F17:$EE17)+SUMIF('reporting moussy'!$F$2:$EE$2,CO$4,'reporting moussy'!$F17:$EE17)+SUMIF('reporting trappes'!$F$2:$EE$2,CO$4,'reporting trappes'!$F17:$EE17)+SUMIF('SPACELOG 5 BP'!$F$2:$EE$2,CO$4,'SPACELOG 5 BP'!$F17:$EE17)+SUMIF('SPACELOG 6 BP'!$F$2:$EE$2,CO$4,'SPACELOG 6 BP'!$F17:$EE17)+SUMIF('SPACELOG 7 BP'!$F$2:$EE$2,CO$4,'SPACELOG 7 BP'!$F17:$EE17)+SUMIF('SPACELOG 8 BP'!$F$2:$EE$2,CO$4,'SPACELOG 8 BP'!$F17:$EE17)+SUMIF('SPACELOG 9 BP'!$F$2:$EE$2,CO$4,'SPACELOG 9 BP'!$F17:$EE17)+SUMIF('SPACELOG 10 BP'!$F$2:$EE$2,CO$4,'SPACELOG 10 BP'!$F17:$EE17)+SUMIF('SPACELOG 11 BP'!$F$2:$EE$2,CO$4,'SPACELOG 11 BP'!$F17:$EE17)+SUMIF('SPACELOG 12 BP'!$F$2:$EE$2,CO$4,'SPACELOG 12 BP'!$F17:$EE17)</f>
        <v>150</v>
      </c>
      <c r="CP17" s="33">
        <f>SUMIF('reporting montigny'!$F$2:$EE$2,CP$4,'reporting montigny'!$F17:$EE17)+SUMIF('reporting boissy'!$F$2:$EE$2,CP$4,'reporting boissy'!$F17:$EE17)+SUMIF('reporting moussy'!$F$2:$EE$2,CP$4,'reporting moussy'!$F17:$EE17)+SUMIF('reporting trappes'!$F$2:$EE$2,CP$4,'reporting trappes'!$F17:$EE17)+SUMIF('SPACELOG 5 BP'!$F$2:$EE$2,CP$4,'SPACELOG 5 BP'!$F17:$EE17)+SUMIF('SPACELOG 6 BP'!$F$2:$EE$2,CP$4,'SPACELOG 6 BP'!$F17:$EE17)+SUMIF('SPACELOG 7 BP'!$F$2:$EE$2,CP$4,'SPACELOG 7 BP'!$F17:$EE17)+SUMIF('SPACELOG 8 BP'!$F$2:$EE$2,CP$4,'SPACELOG 8 BP'!$F17:$EE17)+SUMIF('SPACELOG 9 BP'!$F$2:$EE$2,CP$4,'SPACELOG 9 BP'!$F17:$EE17)+SUMIF('SPACELOG 10 BP'!$F$2:$EE$2,CP$4,'SPACELOG 10 BP'!$F17:$EE17)+SUMIF('SPACELOG 11 BP'!$F$2:$EE$2,CP$4,'SPACELOG 11 BP'!$F17:$EE17)+SUMIF('SPACELOG 12 BP'!$F$2:$EE$2,CP$4,'SPACELOG 12 BP'!$F17:$EE17)</f>
        <v>150</v>
      </c>
      <c r="CQ17" s="33">
        <f>SUMIF('reporting montigny'!$F$2:$EE$2,CQ$4,'reporting montigny'!$F17:$EE17)+SUMIF('reporting boissy'!$F$2:$EE$2,CQ$4,'reporting boissy'!$F17:$EE17)+SUMIF('reporting moussy'!$F$2:$EE$2,CQ$4,'reporting moussy'!$F17:$EE17)+SUMIF('reporting trappes'!$F$2:$EE$2,CQ$4,'reporting trappes'!$F17:$EE17)+SUMIF('SPACELOG 5 BP'!$F$2:$EE$2,CQ$4,'SPACELOG 5 BP'!$F17:$EE17)+SUMIF('SPACELOG 6 BP'!$F$2:$EE$2,CQ$4,'SPACELOG 6 BP'!$F17:$EE17)+SUMIF('SPACELOG 7 BP'!$F$2:$EE$2,CQ$4,'SPACELOG 7 BP'!$F17:$EE17)+SUMIF('SPACELOG 8 BP'!$F$2:$EE$2,CQ$4,'SPACELOG 8 BP'!$F17:$EE17)+SUMIF('SPACELOG 9 BP'!$F$2:$EE$2,CQ$4,'SPACELOG 9 BP'!$F17:$EE17)+SUMIF('SPACELOG 10 BP'!$F$2:$EE$2,CQ$4,'SPACELOG 10 BP'!$F17:$EE17)+SUMIF('SPACELOG 11 BP'!$F$2:$EE$2,CQ$4,'SPACELOG 11 BP'!$F17:$EE17)+SUMIF('SPACELOG 12 BP'!$F$2:$EE$2,CQ$4,'SPACELOG 12 BP'!$F17:$EE17)</f>
        <v>150</v>
      </c>
      <c r="CR17" s="393">
        <f t="shared" si="120"/>
        <v>1800</v>
      </c>
      <c r="CS17" s="33">
        <f>SUMIF('reporting montigny'!$F$2:$EE$2,CS$4,'reporting montigny'!$F17:$EE17)+SUMIF('reporting boissy'!$F$2:$EE$2,CS$4,'reporting boissy'!$F17:$EE17)+SUMIF('reporting moussy'!$F$2:$EE$2,CS$4,'reporting moussy'!$F17:$EE17)+SUMIF('reporting trappes'!$F$2:$EE$2,CS$4,'reporting trappes'!$F17:$EE17)+SUMIF('SPACELOG 5 BP'!$F$2:$EE$2,CS$4,'SPACELOG 5 BP'!$F17:$EE17)+SUMIF('SPACELOG 6 BP'!$F$2:$EE$2,CS$4,'SPACELOG 6 BP'!$F17:$EE17)+SUMIF('SPACELOG 7 BP'!$F$2:$EE$2,CS$4,'SPACELOG 7 BP'!$F17:$EE17)+SUMIF('SPACELOG 8 BP'!$F$2:$EE$2,CS$4,'SPACELOG 8 BP'!$F17:$EE17)+SUMIF('SPACELOG 9 BP'!$F$2:$EE$2,CS$4,'SPACELOG 9 BP'!$F17:$EE17)+SUMIF('SPACELOG 10 BP'!$F$2:$EE$2,CS$4,'SPACELOG 10 BP'!$F17:$EE17)+SUMIF('SPACELOG 11 BP'!$F$2:$EE$2,CS$4,'SPACELOG 11 BP'!$F17:$EE17)+SUMIF('SPACELOG 12 BP'!$F$2:$EE$2,CS$4,'SPACELOG 12 BP'!$F17:$EE17)</f>
        <v>150</v>
      </c>
      <c r="CT17" s="33">
        <f>SUMIF('reporting montigny'!$F$2:$EE$2,CT$4,'reporting montigny'!$F17:$EE17)+SUMIF('reporting boissy'!$F$2:$EE$2,CT$4,'reporting boissy'!$F17:$EE17)+SUMIF('reporting moussy'!$F$2:$EE$2,CT$4,'reporting moussy'!$F17:$EE17)+SUMIF('reporting trappes'!$F$2:$EE$2,CT$4,'reporting trappes'!$F17:$EE17)+SUMIF('SPACELOG 5 BP'!$F$2:$EE$2,CT$4,'SPACELOG 5 BP'!$F17:$EE17)+SUMIF('SPACELOG 6 BP'!$F$2:$EE$2,CT$4,'SPACELOG 6 BP'!$F17:$EE17)+SUMIF('SPACELOG 7 BP'!$F$2:$EE$2,CT$4,'SPACELOG 7 BP'!$F17:$EE17)+SUMIF('SPACELOG 8 BP'!$F$2:$EE$2,CT$4,'SPACELOG 8 BP'!$F17:$EE17)+SUMIF('SPACELOG 9 BP'!$F$2:$EE$2,CT$4,'SPACELOG 9 BP'!$F17:$EE17)+SUMIF('SPACELOG 10 BP'!$F$2:$EE$2,CT$4,'SPACELOG 10 BP'!$F17:$EE17)+SUMIF('SPACELOG 11 BP'!$F$2:$EE$2,CT$4,'SPACELOG 11 BP'!$F17:$EE17)+SUMIF('SPACELOG 12 BP'!$F$2:$EE$2,CT$4,'SPACELOG 12 BP'!$F17:$EE17)</f>
        <v>150</v>
      </c>
      <c r="CU17" s="33">
        <f>SUMIF('reporting montigny'!$F$2:$EE$2,CU$4,'reporting montigny'!$F17:$EE17)+SUMIF('reporting boissy'!$F$2:$EE$2,CU$4,'reporting boissy'!$F17:$EE17)+SUMIF('reporting moussy'!$F$2:$EE$2,CU$4,'reporting moussy'!$F17:$EE17)+SUMIF('reporting trappes'!$F$2:$EE$2,CU$4,'reporting trappes'!$F17:$EE17)+SUMIF('SPACELOG 5 BP'!$F$2:$EE$2,CU$4,'SPACELOG 5 BP'!$F17:$EE17)+SUMIF('SPACELOG 6 BP'!$F$2:$EE$2,CU$4,'SPACELOG 6 BP'!$F17:$EE17)+SUMIF('SPACELOG 7 BP'!$F$2:$EE$2,CU$4,'SPACELOG 7 BP'!$F17:$EE17)+SUMIF('SPACELOG 8 BP'!$F$2:$EE$2,CU$4,'SPACELOG 8 BP'!$F17:$EE17)+SUMIF('SPACELOG 9 BP'!$F$2:$EE$2,CU$4,'SPACELOG 9 BP'!$F17:$EE17)+SUMIF('SPACELOG 10 BP'!$F$2:$EE$2,CU$4,'SPACELOG 10 BP'!$F17:$EE17)+SUMIF('SPACELOG 11 BP'!$F$2:$EE$2,CU$4,'SPACELOG 11 BP'!$F17:$EE17)+SUMIF('SPACELOG 12 BP'!$F$2:$EE$2,CU$4,'SPACELOG 12 BP'!$F17:$EE17)</f>
        <v>150</v>
      </c>
      <c r="CV17" s="33">
        <f>SUMIF('reporting montigny'!$F$2:$EE$2,CV$4,'reporting montigny'!$F17:$EE17)+SUMIF('reporting boissy'!$F$2:$EE$2,CV$4,'reporting boissy'!$F17:$EE17)+SUMIF('reporting moussy'!$F$2:$EE$2,CV$4,'reporting moussy'!$F17:$EE17)+SUMIF('reporting trappes'!$F$2:$EE$2,CV$4,'reporting trappes'!$F17:$EE17)+SUMIF('SPACELOG 5 BP'!$F$2:$EE$2,CV$4,'SPACELOG 5 BP'!$F17:$EE17)+SUMIF('SPACELOG 6 BP'!$F$2:$EE$2,CV$4,'SPACELOG 6 BP'!$F17:$EE17)+SUMIF('SPACELOG 7 BP'!$F$2:$EE$2,CV$4,'SPACELOG 7 BP'!$F17:$EE17)+SUMIF('SPACELOG 8 BP'!$F$2:$EE$2,CV$4,'SPACELOG 8 BP'!$F17:$EE17)+SUMIF('SPACELOG 9 BP'!$F$2:$EE$2,CV$4,'SPACELOG 9 BP'!$F17:$EE17)+SUMIF('SPACELOG 10 BP'!$F$2:$EE$2,CV$4,'SPACELOG 10 BP'!$F17:$EE17)+SUMIF('SPACELOG 11 BP'!$F$2:$EE$2,CV$4,'SPACELOG 11 BP'!$F17:$EE17)+SUMIF('SPACELOG 12 BP'!$F$2:$EE$2,CV$4,'SPACELOG 12 BP'!$F17:$EE17)</f>
        <v>150</v>
      </c>
      <c r="CW17" s="33">
        <f>SUMIF('reporting montigny'!$F$2:$EE$2,CW$4,'reporting montigny'!$F17:$EE17)+SUMIF('reporting boissy'!$F$2:$EE$2,CW$4,'reporting boissy'!$F17:$EE17)+SUMIF('reporting moussy'!$F$2:$EE$2,CW$4,'reporting moussy'!$F17:$EE17)+SUMIF('reporting trappes'!$F$2:$EE$2,CW$4,'reporting trappes'!$F17:$EE17)+SUMIF('SPACELOG 5 BP'!$F$2:$EE$2,CW$4,'SPACELOG 5 BP'!$F17:$EE17)+SUMIF('SPACELOG 6 BP'!$F$2:$EE$2,CW$4,'SPACELOG 6 BP'!$F17:$EE17)+SUMIF('SPACELOG 7 BP'!$F$2:$EE$2,CW$4,'SPACELOG 7 BP'!$F17:$EE17)+SUMIF('SPACELOG 8 BP'!$F$2:$EE$2,CW$4,'SPACELOG 8 BP'!$F17:$EE17)+SUMIF('SPACELOG 9 BP'!$F$2:$EE$2,CW$4,'SPACELOG 9 BP'!$F17:$EE17)+SUMIF('SPACELOG 10 BP'!$F$2:$EE$2,CW$4,'SPACELOG 10 BP'!$F17:$EE17)+SUMIF('SPACELOG 11 BP'!$F$2:$EE$2,CW$4,'SPACELOG 11 BP'!$F17:$EE17)+SUMIF('SPACELOG 12 BP'!$F$2:$EE$2,CW$4,'SPACELOG 12 BP'!$F17:$EE17)</f>
        <v>150</v>
      </c>
      <c r="CX17" s="33">
        <f>SUMIF('reporting montigny'!$F$2:$EE$2,CX$4,'reporting montigny'!$F17:$EE17)+SUMIF('reporting boissy'!$F$2:$EE$2,CX$4,'reporting boissy'!$F17:$EE17)+SUMIF('reporting moussy'!$F$2:$EE$2,CX$4,'reporting moussy'!$F17:$EE17)+SUMIF('reporting trappes'!$F$2:$EE$2,CX$4,'reporting trappes'!$F17:$EE17)+SUMIF('SPACELOG 5 BP'!$F$2:$EE$2,CX$4,'SPACELOG 5 BP'!$F17:$EE17)+SUMIF('SPACELOG 6 BP'!$F$2:$EE$2,CX$4,'SPACELOG 6 BP'!$F17:$EE17)+SUMIF('SPACELOG 7 BP'!$F$2:$EE$2,CX$4,'SPACELOG 7 BP'!$F17:$EE17)+SUMIF('SPACELOG 8 BP'!$F$2:$EE$2,CX$4,'SPACELOG 8 BP'!$F17:$EE17)+SUMIF('SPACELOG 9 BP'!$F$2:$EE$2,CX$4,'SPACELOG 9 BP'!$F17:$EE17)+SUMIF('SPACELOG 10 BP'!$F$2:$EE$2,CX$4,'SPACELOG 10 BP'!$F17:$EE17)+SUMIF('SPACELOG 11 BP'!$F$2:$EE$2,CX$4,'SPACELOG 11 BP'!$F17:$EE17)+SUMIF('SPACELOG 12 BP'!$F$2:$EE$2,CX$4,'SPACELOG 12 BP'!$F17:$EE17)</f>
        <v>150</v>
      </c>
      <c r="CY17" s="33">
        <f>SUMIF('reporting montigny'!$F$2:$EE$2,CY$4,'reporting montigny'!$F17:$EE17)+SUMIF('reporting boissy'!$F$2:$EE$2,CY$4,'reporting boissy'!$F17:$EE17)+SUMIF('reporting moussy'!$F$2:$EE$2,CY$4,'reporting moussy'!$F17:$EE17)+SUMIF('reporting trappes'!$F$2:$EE$2,CY$4,'reporting trappes'!$F17:$EE17)+SUMIF('SPACELOG 5 BP'!$F$2:$EE$2,CY$4,'SPACELOG 5 BP'!$F17:$EE17)+SUMIF('SPACELOG 6 BP'!$F$2:$EE$2,CY$4,'SPACELOG 6 BP'!$F17:$EE17)+SUMIF('SPACELOG 7 BP'!$F$2:$EE$2,CY$4,'SPACELOG 7 BP'!$F17:$EE17)+SUMIF('SPACELOG 8 BP'!$F$2:$EE$2,CY$4,'SPACELOG 8 BP'!$F17:$EE17)+SUMIF('SPACELOG 9 BP'!$F$2:$EE$2,CY$4,'SPACELOG 9 BP'!$F17:$EE17)+SUMIF('SPACELOG 10 BP'!$F$2:$EE$2,CY$4,'SPACELOG 10 BP'!$F17:$EE17)+SUMIF('SPACELOG 11 BP'!$F$2:$EE$2,CY$4,'SPACELOG 11 BP'!$F17:$EE17)+SUMIF('SPACELOG 12 BP'!$F$2:$EE$2,CY$4,'SPACELOG 12 BP'!$F17:$EE17)</f>
        <v>150</v>
      </c>
      <c r="CZ17" s="33">
        <f>SUMIF('reporting montigny'!$F$2:$EE$2,CZ$4,'reporting montigny'!$F17:$EE17)+SUMIF('reporting boissy'!$F$2:$EE$2,CZ$4,'reporting boissy'!$F17:$EE17)+SUMIF('reporting moussy'!$F$2:$EE$2,CZ$4,'reporting moussy'!$F17:$EE17)+SUMIF('reporting trappes'!$F$2:$EE$2,CZ$4,'reporting trappes'!$F17:$EE17)+SUMIF('SPACELOG 5 BP'!$F$2:$EE$2,CZ$4,'SPACELOG 5 BP'!$F17:$EE17)+SUMIF('SPACELOG 6 BP'!$F$2:$EE$2,CZ$4,'SPACELOG 6 BP'!$F17:$EE17)+SUMIF('SPACELOG 7 BP'!$F$2:$EE$2,CZ$4,'SPACELOG 7 BP'!$F17:$EE17)+SUMIF('SPACELOG 8 BP'!$F$2:$EE$2,CZ$4,'SPACELOG 8 BP'!$F17:$EE17)+SUMIF('SPACELOG 9 BP'!$F$2:$EE$2,CZ$4,'SPACELOG 9 BP'!$F17:$EE17)+SUMIF('SPACELOG 10 BP'!$F$2:$EE$2,CZ$4,'SPACELOG 10 BP'!$F17:$EE17)+SUMIF('SPACELOG 11 BP'!$F$2:$EE$2,CZ$4,'SPACELOG 11 BP'!$F17:$EE17)+SUMIF('SPACELOG 12 BP'!$F$2:$EE$2,CZ$4,'SPACELOG 12 BP'!$F17:$EE17)</f>
        <v>150</v>
      </c>
      <c r="DA17" s="33">
        <f>SUMIF('reporting montigny'!$F$2:$EE$2,DA$4,'reporting montigny'!$F17:$EE17)+SUMIF('reporting boissy'!$F$2:$EE$2,DA$4,'reporting boissy'!$F17:$EE17)+SUMIF('reporting moussy'!$F$2:$EE$2,DA$4,'reporting moussy'!$F17:$EE17)+SUMIF('reporting trappes'!$F$2:$EE$2,DA$4,'reporting trappes'!$F17:$EE17)+SUMIF('SPACELOG 5 BP'!$F$2:$EE$2,DA$4,'SPACELOG 5 BP'!$F17:$EE17)+SUMIF('SPACELOG 6 BP'!$F$2:$EE$2,DA$4,'SPACELOG 6 BP'!$F17:$EE17)+SUMIF('SPACELOG 7 BP'!$F$2:$EE$2,DA$4,'SPACELOG 7 BP'!$F17:$EE17)+SUMIF('SPACELOG 8 BP'!$F$2:$EE$2,DA$4,'SPACELOG 8 BP'!$F17:$EE17)+SUMIF('SPACELOG 9 BP'!$F$2:$EE$2,DA$4,'SPACELOG 9 BP'!$F17:$EE17)+SUMIF('SPACELOG 10 BP'!$F$2:$EE$2,DA$4,'SPACELOG 10 BP'!$F17:$EE17)+SUMIF('SPACELOG 11 BP'!$F$2:$EE$2,DA$4,'SPACELOG 11 BP'!$F17:$EE17)+SUMIF('SPACELOG 12 BP'!$F$2:$EE$2,DA$4,'SPACELOG 12 BP'!$F17:$EE17)</f>
        <v>150</v>
      </c>
      <c r="DB17" s="33">
        <f>SUMIF('reporting montigny'!$F$2:$EE$2,DB$4,'reporting montigny'!$F17:$EE17)+SUMIF('reporting boissy'!$F$2:$EE$2,DB$4,'reporting boissy'!$F17:$EE17)+SUMIF('reporting moussy'!$F$2:$EE$2,DB$4,'reporting moussy'!$F17:$EE17)+SUMIF('reporting trappes'!$F$2:$EE$2,DB$4,'reporting trappes'!$F17:$EE17)+SUMIF('SPACELOG 5 BP'!$F$2:$EE$2,DB$4,'SPACELOG 5 BP'!$F17:$EE17)+SUMIF('SPACELOG 6 BP'!$F$2:$EE$2,DB$4,'SPACELOG 6 BP'!$F17:$EE17)+SUMIF('SPACELOG 7 BP'!$F$2:$EE$2,DB$4,'SPACELOG 7 BP'!$F17:$EE17)+SUMIF('SPACELOG 8 BP'!$F$2:$EE$2,DB$4,'SPACELOG 8 BP'!$F17:$EE17)+SUMIF('SPACELOG 9 BP'!$F$2:$EE$2,DB$4,'SPACELOG 9 BP'!$F17:$EE17)+SUMIF('SPACELOG 10 BP'!$F$2:$EE$2,DB$4,'SPACELOG 10 BP'!$F17:$EE17)+SUMIF('SPACELOG 11 BP'!$F$2:$EE$2,DB$4,'SPACELOG 11 BP'!$F17:$EE17)+SUMIF('SPACELOG 12 BP'!$F$2:$EE$2,DB$4,'SPACELOG 12 BP'!$F17:$EE17)</f>
        <v>150</v>
      </c>
      <c r="DC17" s="33">
        <f>SUMIF('reporting montigny'!$F$2:$EE$2,DC$4,'reporting montigny'!$F17:$EE17)+SUMIF('reporting boissy'!$F$2:$EE$2,DC$4,'reporting boissy'!$F17:$EE17)+SUMIF('reporting moussy'!$F$2:$EE$2,DC$4,'reporting moussy'!$F17:$EE17)+SUMIF('reporting trappes'!$F$2:$EE$2,DC$4,'reporting trappes'!$F17:$EE17)+SUMIF('SPACELOG 5 BP'!$F$2:$EE$2,DC$4,'SPACELOG 5 BP'!$F17:$EE17)+SUMIF('SPACELOG 6 BP'!$F$2:$EE$2,DC$4,'SPACELOG 6 BP'!$F17:$EE17)+SUMIF('SPACELOG 7 BP'!$F$2:$EE$2,DC$4,'SPACELOG 7 BP'!$F17:$EE17)+SUMIF('SPACELOG 8 BP'!$F$2:$EE$2,DC$4,'SPACELOG 8 BP'!$F17:$EE17)+SUMIF('SPACELOG 9 BP'!$F$2:$EE$2,DC$4,'SPACELOG 9 BP'!$F17:$EE17)+SUMIF('SPACELOG 10 BP'!$F$2:$EE$2,DC$4,'SPACELOG 10 BP'!$F17:$EE17)+SUMIF('SPACELOG 11 BP'!$F$2:$EE$2,DC$4,'SPACELOG 11 BP'!$F17:$EE17)+SUMIF('SPACELOG 12 BP'!$F$2:$EE$2,DC$4,'SPACELOG 12 BP'!$F17:$EE17)</f>
        <v>150</v>
      </c>
      <c r="DD17" s="33">
        <f>SUMIF('reporting montigny'!$F$2:$EE$2,DD$4,'reporting montigny'!$F17:$EE17)+SUMIF('reporting boissy'!$F$2:$EE$2,DD$4,'reporting boissy'!$F17:$EE17)+SUMIF('reporting moussy'!$F$2:$EE$2,DD$4,'reporting moussy'!$F17:$EE17)+SUMIF('reporting trappes'!$F$2:$EE$2,DD$4,'reporting trappes'!$F17:$EE17)+SUMIF('SPACELOG 5 BP'!$F$2:$EE$2,DD$4,'SPACELOG 5 BP'!$F17:$EE17)+SUMIF('SPACELOG 6 BP'!$F$2:$EE$2,DD$4,'SPACELOG 6 BP'!$F17:$EE17)+SUMIF('SPACELOG 7 BP'!$F$2:$EE$2,DD$4,'SPACELOG 7 BP'!$F17:$EE17)+SUMIF('SPACELOG 8 BP'!$F$2:$EE$2,DD$4,'SPACELOG 8 BP'!$F17:$EE17)+SUMIF('SPACELOG 9 BP'!$F$2:$EE$2,DD$4,'SPACELOG 9 BP'!$F17:$EE17)+SUMIF('SPACELOG 10 BP'!$F$2:$EE$2,DD$4,'SPACELOG 10 BP'!$F17:$EE17)+SUMIF('SPACELOG 11 BP'!$F$2:$EE$2,DD$4,'SPACELOG 11 BP'!$F17:$EE17)+SUMIF('SPACELOG 12 BP'!$F$2:$EE$2,DD$4,'SPACELOG 12 BP'!$F17:$EE17)</f>
        <v>150</v>
      </c>
      <c r="DE17" s="393">
        <f t="shared" si="121"/>
        <v>1800</v>
      </c>
      <c r="DF17" s="33">
        <f>SUMIF('reporting montigny'!$F$2:$EE$2,DF$4,'reporting montigny'!$F17:$EE17)+SUMIF('reporting boissy'!$F$2:$EE$2,DF$4,'reporting boissy'!$F17:$EE17)+SUMIF('reporting moussy'!$F$2:$EE$2,DF$4,'reporting moussy'!$F17:$EE17)+SUMIF('reporting trappes'!$F$2:$EE$2,DF$4,'reporting trappes'!$F17:$EE17)+SUMIF('SPACELOG 5 BP'!$F$2:$EE$2,DF$4,'SPACELOG 5 BP'!$F17:$EE17)+SUMIF('SPACELOG 6 BP'!$F$2:$EE$2,DF$4,'SPACELOG 6 BP'!$F17:$EE17)+SUMIF('SPACELOG 7 BP'!$F$2:$EE$2,DF$4,'SPACELOG 7 BP'!$F17:$EE17)+SUMIF('SPACELOG 8 BP'!$F$2:$EE$2,DF$4,'SPACELOG 8 BP'!$F17:$EE17)+SUMIF('SPACELOG 9 BP'!$F$2:$EE$2,DF$4,'SPACELOG 9 BP'!$F17:$EE17)+SUMIF('SPACELOG 10 BP'!$F$2:$EE$2,DF$4,'SPACELOG 10 BP'!$F17:$EE17)+SUMIF('SPACELOG 11 BP'!$F$2:$EE$2,DF$4,'SPACELOG 11 BP'!$F17:$EE17)+SUMIF('SPACELOG 12 BP'!$F$2:$EE$2,DF$4,'SPACELOG 12 BP'!$F17:$EE17)</f>
        <v>150</v>
      </c>
      <c r="DG17" s="33">
        <f>SUMIF('reporting montigny'!$F$2:$EE$2,DG$4,'reporting montigny'!$F17:$EE17)+SUMIF('reporting boissy'!$F$2:$EE$2,DG$4,'reporting boissy'!$F17:$EE17)+SUMIF('reporting moussy'!$F$2:$EE$2,DG$4,'reporting moussy'!$F17:$EE17)+SUMIF('reporting trappes'!$F$2:$EE$2,DG$4,'reporting trappes'!$F17:$EE17)+SUMIF('SPACELOG 5 BP'!$F$2:$EE$2,DG$4,'SPACELOG 5 BP'!$F17:$EE17)+SUMIF('SPACELOG 6 BP'!$F$2:$EE$2,DG$4,'SPACELOG 6 BP'!$F17:$EE17)+SUMIF('SPACELOG 7 BP'!$F$2:$EE$2,DG$4,'SPACELOG 7 BP'!$F17:$EE17)+SUMIF('SPACELOG 8 BP'!$F$2:$EE$2,DG$4,'SPACELOG 8 BP'!$F17:$EE17)+SUMIF('SPACELOG 9 BP'!$F$2:$EE$2,DG$4,'SPACELOG 9 BP'!$F17:$EE17)+SUMIF('SPACELOG 10 BP'!$F$2:$EE$2,DG$4,'SPACELOG 10 BP'!$F17:$EE17)+SUMIF('SPACELOG 11 BP'!$F$2:$EE$2,DG$4,'SPACELOG 11 BP'!$F17:$EE17)+SUMIF('SPACELOG 12 BP'!$F$2:$EE$2,DG$4,'SPACELOG 12 BP'!$F17:$EE17)</f>
        <v>150</v>
      </c>
      <c r="DH17" s="33">
        <f>SUMIF('reporting montigny'!$F$2:$EE$2,DH$4,'reporting montigny'!$F17:$EE17)+SUMIF('reporting boissy'!$F$2:$EE$2,DH$4,'reporting boissy'!$F17:$EE17)+SUMIF('reporting moussy'!$F$2:$EE$2,DH$4,'reporting moussy'!$F17:$EE17)+SUMIF('reporting trappes'!$F$2:$EE$2,DH$4,'reporting trappes'!$F17:$EE17)+SUMIF('SPACELOG 5 BP'!$F$2:$EE$2,DH$4,'SPACELOG 5 BP'!$F17:$EE17)+SUMIF('SPACELOG 6 BP'!$F$2:$EE$2,DH$4,'SPACELOG 6 BP'!$F17:$EE17)+SUMIF('SPACELOG 7 BP'!$F$2:$EE$2,DH$4,'SPACELOG 7 BP'!$F17:$EE17)+SUMIF('SPACELOG 8 BP'!$F$2:$EE$2,DH$4,'SPACELOG 8 BP'!$F17:$EE17)+SUMIF('SPACELOG 9 BP'!$F$2:$EE$2,DH$4,'SPACELOG 9 BP'!$F17:$EE17)+SUMIF('SPACELOG 10 BP'!$F$2:$EE$2,DH$4,'SPACELOG 10 BP'!$F17:$EE17)+SUMIF('SPACELOG 11 BP'!$F$2:$EE$2,DH$4,'SPACELOG 11 BP'!$F17:$EE17)+SUMIF('SPACELOG 12 BP'!$F$2:$EE$2,DH$4,'SPACELOG 12 BP'!$F17:$EE17)</f>
        <v>150</v>
      </c>
      <c r="DI17" s="33">
        <f>SUMIF('reporting montigny'!$F$2:$EE$2,DI$4,'reporting montigny'!$F17:$EE17)+SUMIF('reporting boissy'!$F$2:$EE$2,DI$4,'reporting boissy'!$F17:$EE17)+SUMIF('reporting moussy'!$F$2:$EE$2,DI$4,'reporting moussy'!$F17:$EE17)+SUMIF('reporting trappes'!$F$2:$EE$2,DI$4,'reporting trappes'!$F17:$EE17)+SUMIF('SPACELOG 5 BP'!$F$2:$EE$2,DI$4,'SPACELOG 5 BP'!$F17:$EE17)+SUMIF('SPACELOG 6 BP'!$F$2:$EE$2,DI$4,'SPACELOG 6 BP'!$F17:$EE17)+SUMIF('SPACELOG 7 BP'!$F$2:$EE$2,DI$4,'SPACELOG 7 BP'!$F17:$EE17)+SUMIF('SPACELOG 8 BP'!$F$2:$EE$2,DI$4,'SPACELOG 8 BP'!$F17:$EE17)+SUMIF('SPACELOG 9 BP'!$F$2:$EE$2,DI$4,'SPACELOG 9 BP'!$F17:$EE17)+SUMIF('SPACELOG 10 BP'!$F$2:$EE$2,DI$4,'SPACELOG 10 BP'!$F17:$EE17)+SUMIF('SPACELOG 11 BP'!$F$2:$EE$2,DI$4,'SPACELOG 11 BP'!$F17:$EE17)+SUMIF('SPACELOG 12 BP'!$F$2:$EE$2,DI$4,'SPACELOG 12 BP'!$F17:$EE17)</f>
        <v>150</v>
      </c>
      <c r="DJ17" s="33">
        <f>SUMIF('reporting montigny'!$F$2:$EE$2,DJ$4,'reporting montigny'!$F17:$EE17)+SUMIF('reporting boissy'!$F$2:$EE$2,DJ$4,'reporting boissy'!$F17:$EE17)+SUMIF('reporting moussy'!$F$2:$EE$2,DJ$4,'reporting moussy'!$F17:$EE17)+SUMIF('reporting trappes'!$F$2:$EE$2,DJ$4,'reporting trappes'!$F17:$EE17)+SUMIF('SPACELOG 5 BP'!$F$2:$EE$2,DJ$4,'SPACELOG 5 BP'!$F17:$EE17)+SUMIF('SPACELOG 6 BP'!$F$2:$EE$2,DJ$4,'SPACELOG 6 BP'!$F17:$EE17)+SUMIF('SPACELOG 7 BP'!$F$2:$EE$2,DJ$4,'SPACELOG 7 BP'!$F17:$EE17)+SUMIF('SPACELOG 8 BP'!$F$2:$EE$2,DJ$4,'SPACELOG 8 BP'!$F17:$EE17)+SUMIF('SPACELOG 9 BP'!$F$2:$EE$2,DJ$4,'SPACELOG 9 BP'!$F17:$EE17)+SUMIF('SPACELOG 10 BP'!$F$2:$EE$2,DJ$4,'SPACELOG 10 BP'!$F17:$EE17)+SUMIF('SPACELOG 11 BP'!$F$2:$EE$2,DJ$4,'SPACELOG 11 BP'!$F17:$EE17)+SUMIF('SPACELOG 12 BP'!$F$2:$EE$2,DJ$4,'SPACELOG 12 BP'!$F17:$EE17)</f>
        <v>150</v>
      </c>
      <c r="DK17" s="33">
        <f>SUMIF('reporting montigny'!$F$2:$EE$2,DK$4,'reporting montigny'!$F17:$EE17)+SUMIF('reporting boissy'!$F$2:$EE$2,DK$4,'reporting boissy'!$F17:$EE17)+SUMIF('reporting moussy'!$F$2:$EE$2,DK$4,'reporting moussy'!$F17:$EE17)+SUMIF('reporting trappes'!$F$2:$EE$2,DK$4,'reporting trappes'!$F17:$EE17)+SUMIF('SPACELOG 5 BP'!$F$2:$EE$2,DK$4,'SPACELOG 5 BP'!$F17:$EE17)+SUMIF('SPACELOG 6 BP'!$F$2:$EE$2,DK$4,'SPACELOG 6 BP'!$F17:$EE17)+SUMIF('SPACELOG 7 BP'!$F$2:$EE$2,DK$4,'SPACELOG 7 BP'!$F17:$EE17)+SUMIF('SPACELOG 8 BP'!$F$2:$EE$2,DK$4,'SPACELOG 8 BP'!$F17:$EE17)+SUMIF('SPACELOG 9 BP'!$F$2:$EE$2,DK$4,'SPACELOG 9 BP'!$F17:$EE17)+SUMIF('SPACELOG 10 BP'!$F$2:$EE$2,DK$4,'SPACELOG 10 BP'!$F17:$EE17)+SUMIF('SPACELOG 11 BP'!$F$2:$EE$2,DK$4,'SPACELOG 11 BP'!$F17:$EE17)+SUMIF('SPACELOG 12 BP'!$F$2:$EE$2,DK$4,'SPACELOG 12 BP'!$F17:$EE17)</f>
        <v>150</v>
      </c>
      <c r="DL17" s="33">
        <f>SUMIF('reporting montigny'!$F$2:$EE$2,DL$4,'reporting montigny'!$F17:$EE17)+SUMIF('reporting boissy'!$F$2:$EE$2,DL$4,'reporting boissy'!$F17:$EE17)+SUMIF('reporting moussy'!$F$2:$EE$2,DL$4,'reporting moussy'!$F17:$EE17)+SUMIF('reporting trappes'!$F$2:$EE$2,DL$4,'reporting trappes'!$F17:$EE17)+SUMIF('SPACELOG 5 BP'!$F$2:$EE$2,DL$4,'SPACELOG 5 BP'!$F17:$EE17)+SUMIF('SPACELOG 6 BP'!$F$2:$EE$2,DL$4,'SPACELOG 6 BP'!$F17:$EE17)+SUMIF('SPACELOG 7 BP'!$F$2:$EE$2,DL$4,'SPACELOG 7 BP'!$F17:$EE17)+SUMIF('SPACELOG 8 BP'!$F$2:$EE$2,DL$4,'SPACELOG 8 BP'!$F17:$EE17)+SUMIF('SPACELOG 9 BP'!$F$2:$EE$2,DL$4,'SPACELOG 9 BP'!$F17:$EE17)+SUMIF('SPACELOG 10 BP'!$F$2:$EE$2,DL$4,'SPACELOG 10 BP'!$F17:$EE17)+SUMIF('SPACELOG 11 BP'!$F$2:$EE$2,DL$4,'SPACELOG 11 BP'!$F17:$EE17)+SUMIF('SPACELOG 12 BP'!$F$2:$EE$2,DL$4,'SPACELOG 12 BP'!$F17:$EE17)</f>
        <v>150</v>
      </c>
      <c r="DM17" s="33">
        <f>SUMIF('reporting montigny'!$F$2:$EE$2,DM$4,'reporting montigny'!$F17:$EE17)+SUMIF('reporting boissy'!$F$2:$EE$2,DM$4,'reporting boissy'!$F17:$EE17)+SUMIF('reporting moussy'!$F$2:$EE$2,DM$4,'reporting moussy'!$F17:$EE17)+SUMIF('reporting trappes'!$F$2:$EE$2,DM$4,'reporting trappes'!$F17:$EE17)+SUMIF('SPACELOG 5 BP'!$F$2:$EE$2,DM$4,'SPACELOG 5 BP'!$F17:$EE17)+SUMIF('SPACELOG 6 BP'!$F$2:$EE$2,DM$4,'SPACELOG 6 BP'!$F17:$EE17)+SUMIF('SPACELOG 7 BP'!$F$2:$EE$2,DM$4,'SPACELOG 7 BP'!$F17:$EE17)+SUMIF('SPACELOG 8 BP'!$F$2:$EE$2,DM$4,'SPACELOG 8 BP'!$F17:$EE17)+SUMIF('SPACELOG 9 BP'!$F$2:$EE$2,DM$4,'SPACELOG 9 BP'!$F17:$EE17)+SUMIF('SPACELOG 10 BP'!$F$2:$EE$2,DM$4,'SPACELOG 10 BP'!$F17:$EE17)+SUMIF('SPACELOG 11 BP'!$F$2:$EE$2,DM$4,'SPACELOG 11 BP'!$F17:$EE17)+SUMIF('SPACELOG 12 BP'!$F$2:$EE$2,DM$4,'SPACELOG 12 BP'!$F17:$EE17)</f>
        <v>150</v>
      </c>
      <c r="DN17" s="33">
        <f>SUMIF('reporting montigny'!$F$2:$EE$2,DN$4,'reporting montigny'!$F17:$EE17)+SUMIF('reporting boissy'!$F$2:$EE$2,DN$4,'reporting boissy'!$F17:$EE17)+SUMIF('reporting moussy'!$F$2:$EE$2,DN$4,'reporting moussy'!$F17:$EE17)+SUMIF('reporting trappes'!$F$2:$EE$2,DN$4,'reporting trappes'!$F17:$EE17)+SUMIF('SPACELOG 5 BP'!$F$2:$EE$2,DN$4,'SPACELOG 5 BP'!$F17:$EE17)+SUMIF('SPACELOG 6 BP'!$F$2:$EE$2,DN$4,'SPACELOG 6 BP'!$F17:$EE17)+SUMIF('SPACELOG 7 BP'!$F$2:$EE$2,DN$4,'SPACELOG 7 BP'!$F17:$EE17)+SUMIF('SPACELOG 8 BP'!$F$2:$EE$2,DN$4,'SPACELOG 8 BP'!$F17:$EE17)+SUMIF('SPACELOG 9 BP'!$F$2:$EE$2,DN$4,'SPACELOG 9 BP'!$F17:$EE17)+SUMIF('SPACELOG 10 BP'!$F$2:$EE$2,DN$4,'SPACELOG 10 BP'!$F17:$EE17)+SUMIF('SPACELOG 11 BP'!$F$2:$EE$2,DN$4,'SPACELOG 11 BP'!$F17:$EE17)+SUMIF('SPACELOG 12 BP'!$F$2:$EE$2,DN$4,'SPACELOG 12 BP'!$F17:$EE17)</f>
        <v>150</v>
      </c>
      <c r="DO17" s="33">
        <f>SUMIF('reporting montigny'!$F$2:$EE$2,DO$4,'reporting montigny'!$F17:$EE17)+SUMIF('reporting boissy'!$F$2:$EE$2,DO$4,'reporting boissy'!$F17:$EE17)+SUMIF('reporting moussy'!$F$2:$EE$2,DO$4,'reporting moussy'!$F17:$EE17)+SUMIF('reporting trappes'!$F$2:$EE$2,DO$4,'reporting trappes'!$F17:$EE17)+SUMIF('SPACELOG 5 BP'!$F$2:$EE$2,DO$4,'SPACELOG 5 BP'!$F17:$EE17)+SUMIF('SPACELOG 6 BP'!$F$2:$EE$2,DO$4,'SPACELOG 6 BP'!$F17:$EE17)+SUMIF('SPACELOG 7 BP'!$F$2:$EE$2,DO$4,'SPACELOG 7 BP'!$F17:$EE17)+SUMIF('SPACELOG 8 BP'!$F$2:$EE$2,DO$4,'SPACELOG 8 BP'!$F17:$EE17)+SUMIF('SPACELOG 9 BP'!$F$2:$EE$2,DO$4,'SPACELOG 9 BP'!$F17:$EE17)+SUMIF('SPACELOG 10 BP'!$F$2:$EE$2,DO$4,'SPACELOG 10 BP'!$F17:$EE17)+SUMIF('SPACELOG 11 BP'!$F$2:$EE$2,DO$4,'SPACELOG 11 BP'!$F17:$EE17)+SUMIF('SPACELOG 12 BP'!$F$2:$EE$2,DO$4,'SPACELOG 12 BP'!$F17:$EE17)</f>
        <v>150</v>
      </c>
      <c r="DP17" s="33">
        <f>SUMIF('reporting montigny'!$F$2:$EE$2,DP$4,'reporting montigny'!$F17:$EE17)+SUMIF('reporting boissy'!$F$2:$EE$2,DP$4,'reporting boissy'!$F17:$EE17)+SUMIF('reporting moussy'!$F$2:$EE$2,DP$4,'reporting moussy'!$F17:$EE17)+SUMIF('reporting trappes'!$F$2:$EE$2,DP$4,'reporting trappes'!$F17:$EE17)+SUMIF('SPACELOG 5 BP'!$F$2:$EE$2,DP$4,'SPACELOG 5 BP'!$F17:$EE17)+SUMIF('SPACELOG 6 BP'!$F$2:$EE$2,DP$4,'SPACELOG 6 BP'!$F17:$EE17)+SUMIF('SPACELOG 7 BP'!$F$2:$EE$2,DP$4,'SPACELOG 7 BP'!$F17:$EE17)+SUMIF('SPACELOG 8 BP'!$F$2:$EE$2,DP$4,'SPACELOG 8 BP'!$F17:$EE17)+SUMIF('SPACELOG 9 BP'!$F$2:$EE$2,DP$4,'SPACELOG 9 BP'!$F17:$EE17)+SUMIF('SPACELOG 10 BP'!$F$2:$EE$2,DP$4,'SPACELOG 10 BP'!$F17:$EE17)+SUMIF('SPACELOG 11 BP'!$F$2:$EE$2,DP$4,'SPACELOG 11 BP'!$F17:$EE17)+SUMIF('SPACELOG 12 BP'!$F$2:$EE$2,DP$4,'SPACELOG 12 BP'!$F17:$EE17)</f>
        <v>150</v>
      </c>
      <c r="DQ17" s="33">
        <f>SUMIF('reporting montigny'!$F$2:$EE$2,DQ$4,'reporting montigny'!$F17:$EE17)+SUMIF('reporting boissy'!$F$2:$EE$2,DQ$4,'reporting boissy'!$F17:$EE17)+SUMIF('reporting moussy'!$F$2:$EE$2,DQ$4,'reporting moussy'!$F17:$EE17)+SUMIF('reporting trappes'!$F$2:$EE$2,DQ$4,'reporting trappes'!$F17:$EE17)+SUMIF('SPACELOG 5 BP'!$F$2:$EE$2,DQ$4,'SPACELOG 5 BP'!$F17:$EE17)+SUMIF('SPACELOG 6 BP'!$F$2:$EE$2,DQ$4,'SPACELOG 6 BP'!$F17:$EE17)+SUMIF('SPACELOG 7 BP'!$F$2:$EE$2,DQ$4,'SPACELOG 7 BP'!$F17:$EE17)+SUMIF('SPACELOG 8 BP'!$F$2:$EE$2,DQ$4,'SPACELOG 8 BP'!$F17:$EE17)+SUMIF('SPACELOG 9 BP'!$F$2:$EE$2,DQ$4,'SPACELOG 9 BP'!$F17:$EE17)+SUMIF('SPACELOG 10 BP'!$F$2:$EE$2,DQ$4,'SPACELOG 10 BP'!$F17:$EE17)+SUMIF('SPACELOG 11 BP'!$F$2:$EE$2,DQ$4,'SPACELOG 11 BP'!$F17:$EE17)+SUMIF('SPACELOG 12 BP'!$F$2:$EE$2,DQ$4,'SPACELOG 12 BP'!$F17:$EE17)</f>
        <v>150</v>
      </c>
      <c r="DR17" s="393">
        <f t="shared" si="122"/>
        <v>1800</v>
      </c>
    </row>
    <row r="18" spans="1:122" x14ac:dyDescent="0.2">
      <c r="A18" s="11"/>
      <c r="B18" s="436" t="s">
        <v>33</v>
      </c>
      <c r="C18" s="446">
        <f>'reporting montigny'!B20+'reporting boissy'!B20+'reporting moussy'!B20+'reporting trappes'!B20+'SPACELOG 5 BP'!B20+'SPACELOG 6 BP'!B20+'SPACELOG 7 BP'!B20+'SPACELOG 8 BP'!B20+'SPACELOG 9 BP'!B20</f>
        <v>52</v>
      </c>
      <c r="E18" s="9" t="s">
        <v>88</v>
      </c>
      <c r="F18" s="33">
        <f>SUMIF('reporting montigny'!$F$2:$EE$2,F$4,'reporting montigny'!$F18:$EE18)+SUMIF('reporting boissy'!$F$2:$EE$2,F$4,'reporting boissy'!$F18:$EE18)+SUMIF('reporting moussy'!$F$2:$EE$2,F$4,'reporting moussy'!$F18:$EE18)+SUMIF('reporting trappes'!$F$2:$EE$2,F$4,'reporting trappes'!$F18:$EE18)+SUMIF('SPACELOG 5 BP'!$F$2:$EE$2,F$4,'SPACELOG 5 BP'!$F18:$EE18)+SUMIF('SPACELOG 6 BP'!$F$2:$EE$2,F$4,'SPACELOG 6 BP'!$F18:$EE18)+SUMIF('SPACELOG 7 BP'!$F$2:$EE$2,F$4,'SPACELOG 7 BP'!$F18:$EE18)+SUMIF('SPACELOG 8 BP'!$F$2:$EE$2,F$4,'SPACELOG 8 BP'!$F18:$EE18)+SUMIF('SPACELOG 9 BP'!$F$2:$EE$2,F$4,'SPACELOG 9 BP'!$F18:$EE18)+SUMIF('SPACELOG 10 BP'!$F$2:$EE$2,F$4,'SPACELOG 10 BP'!$F18:$EE18)+SUMIF('SPACELOG 11 BP'!$F$2:$EE$2,F$4,'SPACELOG 11 BP'!$F18:$EE18)+SUMIF('SPACELOG 12 BP'!$F$2:$EE$2,F$4,'SPACELOG 12 BP'!$F18:$EE18)</f>
        <v>780</v>
      </c>
      <c r="G18" s="33">
        <f>SUMIF('reporting montigny'!$F$2:$EE$2,G$4,'reporting montigny'!$F18:$EE18)+SUMIF('reporting boissy'!$F$2:$EE$2,G$4,'reporting boissy'!$F18:$EE18)+SUMIF('reporting moussy'!$F$2:$EE$2,G$4,'reporting moussy'!$F18:$EE18)+SUMIF('reporting trappes'!$F$2:$EE$2,G$4,'reporting trappes'!$F18:$EE18)+SUMIF('SPACELOG 5 BP'!$F$2:$EE$2,G$4,'SPACELOG 5 BP'!$F18:$EE18)+SUMIF('SPACELOG 6 BP'!$F$2:$EE$2,G$4,'SPACELOG 6 BP'!$F18:$EE18)+SUMIF('SPACELOG 7 BP'!$F$2:$EE$2,G$4,'SPACELOG 7 BP'!$F18:$EE18)+SUMIF('SPACELOG 8 BP'!$F$2:$EE$2,G$4,'SPACELOG 8 BP'!$F18:$EE18)+SUMIF('SPACELOG 9 BP'!$F$2:$EE$2,G$4,'SPACELOG 9 BP'!$F18:$EE18)+SUMIF('SPACELOG 10 BP'!$F$2:$EE$2,G$4,'SPACELOG 10 BP'!$F18:$EE18)+SUMIF('SPACELOG 11 BP'!$F$2:$EE$2,G$4,'SPACELOG 11 BP'!$F18:$EE18)+SUMIF('SPACELOG 12 BP'!$F$2:$EE$2,G$4,'SPACELOG 12 BP'!$F18:$EE18)</f>
        <v>780</v>
      </c>
      <c r="H18" s="33">
        <f>SUMIF('reporting montigny'!$F$2:$EE$2,H$4,'reporting montigny'!$F18:$EE18)+SUMIF('reporting boissy'!$F$2:$EE$2,H$4,'reporting boissy'!$F18:$EE18)+SUMIF('reporting moussy'!$F$2:$EE$2,H$4,'reporting moussy'!$F18:$EE18)+SUMIF('reporting trappes'!$F$2:$EE$2,H$4,'reporting trappes'!$F18:$EE18)+SUMIF('SPACELOG 5 BP'!$F$2:$EE$2,H$4,'SPACELOG 5 BP'!$F18:$EE18)+SUMIF('SPACELOG 6 BP'!$F$2:$EE$2,H$4,'SPACELOG 6 BP'!$F18:$EE18)+SUMIF('SPACELOG 7 BP'!$F$2:$EE$2,H$4,'SPACELOG 7 BP'!$F18:$EE18)+SUMIF('SPACELOG 8 BP'!$F$2:$EE$2,H$4,'SPACELOG 8 BP'!$F18:$EE18)+SUMIF('SPACELOG 9 BP'!$F$2:$EE$2,H$4,'SPACELOG 9 BP'!$F18:$EE18)+SUMIF('SPACELOG 10 BP'!$F$2:$EE$2,H$4,'SPACELOG 10 BP'!$F18:$EE18)+SUMIF('SPACELOG 11 BP'!$F$2:$EE$2,H$4,'SPACELOG 11 BP'!$F18:$EE18)+SUMIF('SPACELOG 12 BP'!$F$2:$EE$2,H$4,'SPACELOG 12 BP'!$F18:$EE18)</f>
        <v>780</v>
      </c>
      <c r="I18" s="33">
        <f>SUMIF('reporting montigny'!$F$2:$EE$2,I$4,'reporting montigny'!$F18:$EE18)+SUMIF('reporting boissy'!$F$2:$EE$2,I$4,'reporting boissy'!$F18:$EE18)+SUMIF('reporting moussy'!$F$2:$EE$2,I$4,'reporting moussy'!$F18:$EE18)+SUMIF('reporting trappes'!$F$2:$EE$2,I$4,'reporting trappes'!$F18:$EE18)+SUMIF('SPACELOG 5 BP'!$F$2:$EE$2,I$4,'SPACELOG 5 BP'!$F18:$EE18)+SUMIF('SPACELOG 6 BP'!$F$2:$EE$2,I$4,'SPACELOG 6 BP'!$F18:$EE18)+SUMIF('SPACELOG 7 BP'!$F$2:$EE$2,I$4,'SPACELOG 7 BP'!$F18:$EE18)+SUMIF('SPACELOG 8 BP'!$F$2:$EE$2,I$4,'SPACELOG 8 BP'!$F18:$EE18)+SUMIF('SPACELOG 9 BP'!$F$2:$EE$2,I$4,'SPACELOG 9 BP'!$F18:$EE18)+SUMIF('SPACELOG 10 BP'!$F$2:$EE$2,I$4,'SPACELOG 10 BP'!$F18:$EE18)+SUMIF('SPACELOG 11 BP'!$F$2:$EE$2,I$4,'SPACELOG 11 BP'!$F18:$EE18)+SUMIF('SPACELOG 12 BP'!$F$2:$EE$2,I$4,'SPACELOG 12 BP'!$F18:$EE18)</f>
        <v>780</v>
      </c>
      <c r="J18" s="33">
        <f>SUMIF('reporting montigny'!$F$2:$EE$2,J$4,'reporting montigny'!$F18:$EE18)+SUMIF('reporting boissy'!$F$2:$EE$2,J$4,'reporting boissy'!$F18:$EE18)+SUMIF('reporting moussy'!$F$2:$EE$2,J$4,'reporting moussy'!$F18:$EE18)+SUMIF('reporting trappes'!$F$2:$EE$2,J$4,'reporting trappes'!$F18:$EE18)+SUMIF('SPACELOG 5 BP'!$F$2:$EE$2,J$4,'SPACELOG 5 BP'!$F18:$EE18)+SUMIF('SPACELOG 6 BP'!$F$2:$EE$2,J$4,'SPACELOG 6 BP'!$F18:$EE18)+SUMIF('SPACELOG 7 BP'!$F$2:$EE$2,J$4,'SPACELOG 7 BP'!$F18:$EE18)+SUMIF('SPACELOG 8 BP'!$F$2:$EE$2,J$4,'SPACELOG 8 BP'!$F18:$EE18)+SUMIF('SPACELOG 9 BP'!$F$2:$EE$2,J$4,'SPACELOG 9 BP'!$F18:$EE18)+SUMIF('SPACELOG 10 BP'!$F$2:$EE$2,J$4,'SPACELOG 10 BP'!$F18:$EE18)+SUMIF('SPACELOG 11 BP'!$F$2:$EE$2,J$4,'SPACELOG 11 BP'!$F18:$EE18)+SUMIF('SPACELOG 12 BP'!$F$2:$EE$2,J$4,'SPACELOG 12 BP'!$F18:$EE18)</f>
        <v>780</v>
      </c>
      <c r="K18" s="33">
        <f>SUMIF('reporting montigny'!$F$2:$EE$2,K$4,'reporting montigny'!$F18:$EE18)+SUMIF('reporting boissy'!$F$2:$EE$2,K$4,'reporting boissy'!$F18:$EE18)+SUMIF('reporting moussy'!$F$2:$EE$2,K$4,'reporting moussy'!$F18:$EE18)+SUMIF('reporting trappes'!$F$2:$EE$2,K$4,'reporting trappes'!$F18:$EE18)+SUMIF('SPACELOG 5 BP'!$F$2:$EE$2,K$4,'SPACELOG 5 BP'!$F18:$EE18)+SUMIF('SPACELOG 6 BP'!$F$2:$EE$2,K$4,'SPACELOG 6 BP'!$F18:$EE18)+SUMIF('SPACELOG 7 BP'!$F$2:$EE$2,K$4,'SPACELOG 7 BP'!$F18:$EE18)+SUMIF('SPACELOG 8 BP'!$F$2:$EE$2,K$4,'SPACELOG 8 BP'!$F18:$EE18)+SUMIF('SPACELOG 9 BP'!$F$2:$EE$2,K$4,'SPACELOG 9 BP'!$F18:$EE18)+SUMIF('SPACELOG 10 BP'!$F$2:$EE$2,K$4,'SPACELOG 10 BP'!$F18:$EE18)+SUMIF('SPACELOG 11 BP'!$F$2:$EE$2,K$4,'SPACELOG 11 BP'!$F18:$EE18)+SUMIF('SPACELOG 12 BP'!$F$2:$EE$2,K$4,'SPACELOG 12 BP'!$F18:$EE18)</f>
        <v>780</v>
      </c>
      <c r="L18" s="33">
        <f>SUMIF('reporting montigny'!$F$2:$EE$2,L$4,'reporting montigny'!$F18:$EE18)+SUMIF('reporting boissy'!$F$2:$EE$2,L$4,'reporting boissy'!$F18:$EE18)+SUMIF('reporting moussy'!$F$2:$EE$2,L$4,'reporting moussy'!$F18:$EE18)+SUMIF('reporting trappes'!$F$2:$EE$2,L$4,'reporting trappes'!$F18:$EE18)+SUMIF('SPACELOG 5 BP'!$F$2:$EE$2,L$4,'SPACELOG 5 BP'!$F18:$EE18)+SUMIF('SPACELOG 6 BP'!$F$2:$EE$2,L$4,'SPACELOG 6 BP'!$F18:$EE18)+SUMIF('SPACELOG 7 BP'!$F$2:$EE$2,L$4,'SPACELOG 7 BP'!$F18:$EE18)+SUMIF('SPACELOG 8 BP'!$F$2:$EE$2,L$4,'SPACELOG 8 BP'!$F18:$EE18)+SUMIF('SPACELOG 9 BP'!$F$2:$EE$2,L$4,'SPACELOG 9 BP'!$F18:$EE18)+SUMIF('SPACELOG 10 BP'!$F$2:$EE$2,L$4,'SPACELOG 10 BP'!$F18:$EE18)+SUMIF('SPACELOG 11 BP'!$F$2:$EE$2,L$4,'SPACELOG 11 BP'!$F18:$EE18)+SUMIF('SPACELOG 12 BP'!$F$2:$EE$2,L$4,'SPACELOG 12 BP'!$F18:$EE18)</f>
        <v>780</v>
      </c>
      <c r="M18" s="33">
        <f>SUMIF('reporting montigny'!$F$2:$EE$2,M$4,'reporting montigny'!$F18:$EE18)+SUMIF('reporting boissy'!$F$2:$EE$2,M$4,'reporting boissy'!$F18:$EE18)+SUMIF('reporting moussy'!$F$2:$EE$2,M$4,'reporting moussy'!$F18:$EE18)+SUMIF('reporting trappes'!$F$2:$EE$2,M$4,'reporting trappes'!$F18:$EE18)+SUMIF('SPACELOG 5 BP'!$F$2:$EE$2,M$4,'SPACELOG 5 BP'!$F18:$EE18)+SUMIF('SPACELOG 6 BP'!$F$2:$EE$2,M$4,'SPACELOG 6 BP'!$F18:$EE18)+SUMIF('SPACELOG 7 BP'!$F$2:$EE$2,M$4,'SPACELOG 7 BP'!$F18:$EE18)+SUMIF('SPACELOG 8 BP'!$F$2:$EE$2,M$4,'SPACELOG 8 BP'!$F18:$EE18)+SUMIF('SPACELOG 9 BP'!$F$2:$EE$2,M$4,'SPACELOG 9 BP'!$F18:$EE18)+SUMIF('SPACELOG 10 BP'!$F$2:$EE$2,M$4,'SPACELOG 10 BP'!$F18:$EE18)+SUMIF('SPACELOG 11 BP'!$F$2:$EE$2,M$4,'SPACELOG 11 BP'!$F18:$EE18)+SUMIF('SPACELOG 12 BP'!$F$2:$EE$2,M$4,'SPACELOG 12 BP'!$F18:$EE18)</f>
        <v>780</v>
      </c>
      <c r="N18" s="33">
        <f>SUMIF('reporting montigny'!$F$2:$EE$2,N$4,'reporting montigny'!$F18:$EE18)+SUMIF('reporting boissy'!$F$2:$EE$2,N$4,'reporting boissy'!$F18:$EE18)+SUMIF('reporting moussy'!$F$2:$EE$2,N$4,'reporting moussy'!$F18:$EE18)+SUMIF('reporting trappes'!$F$2:$EE$2,N$4,'reporting trappes'!$F18:$EE18)+SUMIF('SPACELOG 5 BP'!$F$2:$EE$2,N$4,'SPACELOG 5 BP'!$F18:$EE18)+SUMIF('SPACELOG 6 BP'!$F$2:$EE$2,N$4,'SPACELOG 6 BP'!$F18:$EE18)+SUMIF('SPACELOG 7 BP'!$F$2:$EE$2,N$4,'SPACELOG 7 BP'!$F18:$EE18)+SUMIF('SPACELOG 8 BP'!$F$2:$EE$2,N$4,'SPACELOG 8 BP'!$F18:$EE18)+SUMIF('SPACELOG 9 BP'!$F$2:$EE$2,N$4,'SPACELOG 9 BP'!$F18:$EE18)+SUMIF('SPACELOG 10 BP'!$F$2:$EE$2,N$4,'SPACELOG 10 BP'!$F18:$EE18)+SUMIF('SPACELOG 11 BP'!$F$2:$EE$2,N$4,'SPACELOG 11 BP'!$F18:$EE18)+SUMIF('SPACELOG 12 BP'!$F$2:$EE$2,N$4,'SPACELOG 12 BP'!$F18:$EE18)</f>
        <v>780</v>
      </c>
      <c r="O18" s="33">
        <f>SUMIF('reporting montigny'!$F$2:$EE$2,O$4,'reporting montigny'!$F18:$EE18)+SUMIF('reporting boissy'!$F$2:$EE$2,O$4,'reporting boissy'!$F18:$EE18)+SUMIF('reporting moussy'!$F$2:$EE$2,O$4,'reporting moussy'!$F18:$EE18)+SUMIF('reporting trappes'!$F$2:$EE$2,O$4,'reporting trappes'!$F18:$EE18)+SUMIF('SPACELOG 5 BP'!$F$2:$EE$2,O$4,'SPACELOG 5 BP'!$F18:$EE18)+SUMIF('SPACELOG 6 BP'!$F$2:$EE$2,O$4,'SPACELOG 6 BP'!$F18:$EE18)+SUMIF('SPACELOG 7 BP'!$F$2:$EE$2,O$4,'SPACELOG 7 BP'!$F18:$EE18)+SUMIF('SPACELOG 8 BP'!$F$2:$EE$2,O$4,'SPACELOG 8 BP'!$F18:$EE18)+SUMIF('SPACELOG 9 BP'!$F$2:$EE$2,O$4,'SPACELOG 9 BP'!$F18:$EE18)+SUMIF('SPACELOG 10 BP'!$F$2:$EE$2,O$4,'SPACELOG 10 BP'!$F18:$EE18)+SUMIF('SPACELOG 11 BP'!$F$2:$EE$2,O$4,'SPACELOG 11 BP'!$F18:$EE18)+SUMIF('SPACELOG 12 BP'!$F$2:$EE$2,O$4,'SPACELOG 12 BP'!$F18:$EE18)</f>
        <v>780</v>
      </c>
      <c r="P18" s="33">
        <f>SUMIF('reporting montigny'!$F$2:$EE$2,P$4,'reporting montigny'!$F18:$EE18)+SUMIF('reporting boissy'!$F$2:$EE$2,P$4,'reporting boissy'!$F18:$EE18)+SUMIF('reporting moussy'!$F$2:$EE$2,P$4,'reporting moussy'!$F18:$EE18)+SUMIF('reporting trappes'!$F$2:$EE$2,P$4,'reporting trappes'!$F18:$EE18)+SUMIF('SPACELOG 5 BP'!$F$2:$EE$2,P$4,'SPACELOG 5 BP'!$F18:$EE18)+SUMIF('SPACELOG 6 BP'!$F$2:$EE$2,P$4,'SPACELOG 6 BP'!$F18:$EE18)+SUMIF('SPACELOG 7 BP'!$F$2:$EE$2,P$4,'SPACELOG 7 BP'!$F18:$EE18)+SUMIF('SPACELOG 8 BP'!$F$2:$EE$2,P$4,'SPACELOG 8 BP'!$F18:$EE18)+SUMIF('SPACELOG 9 BP'!$F$2:$EE$2,P$4,'SPACELOG 9 BP'!$F18:$EE18)+SUMIF('SPACELOG 10 BP'!$F$2:$EE$2,P$4,'SPACELOG 10 BP'!$F18:$EE18)+SUMIF('SPACELOG 11 BP'!$F$2:$EE$2,P$4,'SPACELOG 11 BP'!$F18:$EE18)+SUMIF('SPACELOG 12 BP'!$F$2:$EE$2,P$4,'SPACELOG 12 BP'!$F18:$EE18)</f>
        <v>780</v>
      </c>
      <c r="Q18" s="33">
        <f>SUMIF('reporting montigny'!$F$2:$EE$2,Q$4,'reporting montigny'!$F18:$EE18)+SUMIF('reporting boissy'!$F$2:$EE$2,Q$4,'reporting boissy'!$F18:$EE18)+SUMIF('reporting moussy'!$F$2:$EE$2,Q$4,'reporting moussy'!$F18:$EE18)+SUMIF('reporting trappes'!$F$2:$EE$2,Q$4,'reporting trappes'!$F18:$EE18)+SUMIF('SPACELOG 5 BP'!$F$2:$EE$2,Q$4,'SPACELOG 5 BP'!$F18:$EE18)+SUMIF('SPACELOG 6 BP'!$F$2:$EE$2,Q$4,'SPACELOG 6 BP'!$F18:$EE18)+SUMIF('SPACELOG 7 BP'!$F$2:$EE$2,Q$4,'SPACELOG 7 BP'!$F18:$EE18)+SUMIF('SPACELOG 8 BP'!$F$2:$EE$2,Q$4,'SPACELOG 8 BP'!$F18:$EE18)+SUMIF('SPACELOG 9 BP'!$F$2:$EE$2,Q$4,'SPACELOG 9 BP'!$F18:$EE18)+SUMIF('SPACELOG 10 BP'!$F$2:$EE$2,Q$4,'SPACELOG 10 BP'!$F18:$EE18)+SUMIF('SPACELOG 11 BP'!$F$2:$EE$2,Q$4,'SPACELOG 11 BP'!$F18:$EE18)+SUMIF('SPACELOG 12 BP'!$F$2:$EE$2,Q$4,'SPACELOG 12 BP'!$F18:$EE18)</f>
        <v>780</v>
      </c>
      <c r="R18" s="393">
        <f t="shared" si="114"/>
        <v>9360</v>
      </c>
      <c r="S18" s="33">
        <f>SUMIF('reporting montigny'!$F$2:$EE$2,S$4,'reporting montigny'!$F18:$EE18)+SUMIF('reporting boissy'!$F$2:$EE$2,S$4,'reporting boissy'!$F18:$EE18)+SUMIF('reporting moussy'!$F$2:$EE$2,S$4,'reporting moussy'!$F18:$EE18)+SUMIF('reporting trappes'!$F$2:$EE$2,S$4,'reporting trappes'!$F18:$EE18)+SUMIF('SPACELOG 5 BP'!$F$2:$EE$2,S$4,'SPACELOG 5 BP'!$F18:$EE18)+SUMIF('SPACELOG 6 BP'!$F$2:$EE$2,S$4,'SPACELOG 6 BP'!$F18:$EE18)+SUMIF('SPACELOG 7 BP'!$F$2:$EE$2,S$4,'SPACELOG 7 BP'!$F18:$EE18)+SUMIF('SPACELOG 8 BP'!$F$2:$EE$2,S$4,'SPACELOG 8 BP'!$F18:$EE18)+SUMIF('SPACELOG 9 BP'!$F$2:$EE$2,S$4,'SPACELOG 9 BP'!$F18:$EE18)+SUMIF('SPACELOG 10 BP'!$F$2:$EE$2,S$4,'SPACELOG 10 BP'!$F18:$EE18)+SUMIF('SPACELOG 11 BP'!$F$2:$EE$2,S$4,'SPACELOG 11 BP'!$F18:$EE18)+SUMIF('SPACELOG 12 BP'!$F$2:$EE$2,S$4,'SPACELOG 12 BP'!$F18:$EE18)</f>
        <v>780</v>
      </c>
      <c r="T18" s="33">
        <f>SUMIF('reporting montigny'!$F$2:$EE$2,T$4,'reporting montigny'!$F18:$EE18)+SUMIF('reporting boissy'!$F$2:$EE$2,T$4,'reporting boissy'!$F18:$EE18)+SUMIF('reporting moussy'!$F$2:$EE$2,T$4,'reporting moussy'!$F18:$EE18)+SUMIF('reporting trappes'!$F$2:$EE$2,T$4,'reporting trappes'!$F18:$EE18)+SUMIF('SPACELOG 5 BP'!$F$2:$EE$2,T$4,'SPACELOG 5 BP'!$F18:$EE18)+SUMIF('SPACELOG 6 BP'!$F$2:$EE$2,T$4,'SPACELOG 6 BP'!$F18:$EE18)+SUMIF('SPACELOG 7 BP'!$F$2:$EE$2,T$4,'SPACELOG 7 BP'!$F18:$EE18)+SUMIF('SPACELOG 8 BP'!$F$2:$EE$2,T$4,'SPACELOG 8 BP'!$F18:$EE18)+SUMIF('SPACELOG 9 BP'!$F$2:$EE$2,T$4,'SPACELOG 9 BP'!$F18:$EE18)+SUMIF('SPACELOG 10 BP'!$F$2:$EE$2,T$4,'SPACELOG 10 BP'!$F18:$EE18)+SUMIF('SPACELOG 11 BP'!$F$2:$EE$2,T$4,'SPACELOG 11 BP'!$F18:$EE18)+SUMIF('SPACELOG 12 BP'!$F$2:$EE$2,T$4,'SPACELOG 12 BP'!$F18:$EE18)</f>
        <v>780</v>
      </c>
      <c r="U18" s="33">
        <f>SUMIF('reporting montigny'!$F$2:$EE$2,U$4,'reporting montigny'!$F18:$EE18)+SUMIF('reporting boissy'!$F$2:$EE$2,U$4,'reporting boissy'!$F18:$EE18)+SUMIF('reporting moussy'!$F$2:$EE$2,U$4,'reporting moussy'!$F18:$EE18)+SUMIF('reporting trappes'!$F$2:$EE$2,U$4,'reporting trappes'!$F18:$EE18)+SUMIF('SPACELOG 5 BP'!$F$2:$EE$2,U$4,'SPACELOG 5 BP'!$F18:$EE18)+SUMIF('SPACELOG 6 BP'!$F$2:$EE$2,U$4,'SPACELOG 6 BP'!$F18:$EE18)+SUMIF('SPACELOG 7 BP'!$F$2:$EE$2,U$4,'SPACELOG 7 BP'!$F18:$EE18)+SUMIF('SPACELOG 8 BP'!$F$2:$EE$2,U$4,'SPACELOG 8 BP'!$F18:$EE18)+SUMIF('SPACELOG 9 BP'!$F$2:$EE$2,U$4,'SPACELOG 9 BP'!$F18:$EE18)+SUMIF('SPACELOG 10 BP'!$F$2:$EE$2,U$4,'SPACELOG 10 BP'!$F18:$EE18)+SUMIF('SPACELOG 11 BP'!$F$2:$EE$2,U$4,'SPACELOG 11 BP'!$F18:$EE18)+SUMIF('SPACELOG 12 BP'!$F$2:$EE$2,U$4,'SPACELOG 12 BP'!$F18:$EE18)</f>
        <v>780</v>
      </c>
      <c r="V18" s="33">
        <f>SUMIF('reporting montigny'!$F$2:$EE$2,V$4,'reporting montigny'!$F18:$EE18)+SUMIF('reporting boissy'!$F$2:$EE$2,V$4,'reporting boissy'!$F18:$EE18)+SUMIF('reporting moussy'!$F$2:$EE$2,V$4,'reporting moussy'!$F18:$EE18)+SUMIF('reporting trappes'!$F$2:$EE$2,V$4,'reporting trappes'!$F18:$EE18)+SUMIF('SPACELOG 5 BP'!$F$2:$EE$2,V$4,'SPACELOG 5 BP'!$F18:$EE18)+SUMIF('SPACELOG 6 BP'!$F$2:$EE$2,V$4,'SPACELOG 6 BP'!$F18:$EE18)+SUMIF('SPACELOG 7 BP'!$F$2:$EE$2,V$4,'SPACELOG 7 BP'!$F18:$EE18)+SUMIF('SPACELOG 8 BP'!$F$2:$EE$2,V$4,'SPACELOG 8 BP'!$F18:$EE18)+SUMIF('SPACELOG 9 BP'!$F$2:$EE$2,V$4,'SPACELOG 9 BP'!$F18:$EE18)+SUMIF('SPACELOG 10 BP'!$F$2:$EE$2,V$4,'SPACELOG 10 BP'!$F18:$EE18)+SUMIF('SPACELOG 11 BP'!$F$2:$EE$2,V$4,'SPACELOG 11 BP'!$F18:$EE18)+SUMIF('SPACELOG 12 BP'!$F$2:$EE$2,V$4,'SPACELOG 12 BP'!$F18:$EE18)</f>
        <v>780</v>
      </c>
      <c r="W18" s="33">
        <f>SUMIF('reporting montigny'!$F$2:$EE$2,W$4,'reporting montigny'!$F18:$EE18)+SUMIF('reporting boissy'!$F$2:$EE$2,W$4,'reporting boissy'!$F18:$EE18)+SUMIF('reporting moussy'!$F$2:$EE$2,W$4,'reporting moussy'!$F18:$EE18)+SUMIF('reporting trappes'!$F$2:$EE$2,W$4,'reporting trappes'!$F18:$EE18)+SUMIF('SPACELOG 5 BP'!$F$2:$EE$2,W$4,'SPACELOG 5 BP'!$F18:$EE18)+SUMIF('SPACELOG 6 BP'!$F$2:$EE$2,W$4,'SPACELOG 6 BP'!$F18:$EE18)+SUMIF('SPACELOG 7 BP'!$F$2:$EE$2,W$4,'SPACELOG 7 BP'!$F18:$EE18)+SUMIF('SPACELOG 8 BP'!$F$2:$EE$2,W$4,'SPACELOG 8 BP'!$F18:$EE18)+SUMIF('SPACELOG 9 BP'!$F$2:$EE$2,W$4,'SPACELOG 9 BP'!$F18:$EE18)+SUMIF('SPACELOG 10 BP'!$F$2:$EE$2,W$4,'SPACELOG 10 BP'!$F18:$EE18)+SUMIF('SPACELOG 11 BP'!$F$2:$EE$2,W$4,'SPACELOG 11 BP'!$F18:$EE18)+SUMIF('SPACELOG 12 BP'!$F$2:$EE$2,W$4,'SPACELOG 12 BP'!$F18:$EE18)</f>
        <v>780</v>
      </c>
      <c r="X18" s="33">
        <f>SUMIF('reporting montigny'!$F$2:$EE$2,X$4,'reporting montigny'!$F18:$EE18)+SUMIF('reporting boissy'!$F$2:$EE$2,X$4,'reporting boissy'!$F18:$EE18)+SUMIF('reporting moussy'!$F$2:$EE$2,X$4,'reporting moussy'!$F18:$EE18)+SUMIF('reporting trappes'!$F$2:$EE$2,X$4,'reporting trappes'!$F18:$EE18)+SUMIF('SPACELOG 5 BP'!$F$2:$EE$2,X$4,'SPACELOG 5 BP'!$F18:$EE18)+SUMIF('SPACELOG 6 BP'!$F$2:$EE$2,X$4,'SPACELOG 6 BP'!$F18:$EE18)+SUMIF('SPACELOG 7 BP'!$F$2:$EE$2,X$4,'SPACELOG 7 BP'!$F18:$EE18)+SUMIF('SPACELOG 8 BP'!$F$2:$EE$2,X$4,'SPACELOG 8 BP'!$F18:$EE18)+SUMIF('SPACELOG 9 BP'!$F$2:$EE$2,X$4,'SPACELOG 9 BP'!$F18:$EE18)+SUMIF('SPACELOG 10 BP'!$F$2:$EE$2,X$4,'SPACELOG 10 BP'!$F18:$EE18)+SUMIF('SPACELOG 11 BP'!$F$2:$EE$2,X$4,'SPACELOG 11 BP'!$F18:$EE18)+SUMIF('SPACELOG 12 BP'!$F$2:$EE$2,X$4,'SPACELOG 12 BP'!$F18:$EE18)</f>
        <v>780</v>
      </c>
      <c r="Y18" s="33">
        <f>SUMIF('reporting montigny'!$F$2:$EE$2,Y$4,'reporting montigny'!$F18:$EE18)+SUMIF('reporting boissy'!$F$2:$EE$2,Y$4,'reporting boissy'!$F18:$EE18)+SUMIF('reporting moussy'!$F$2:$EE$2,Y$4,'reporting moussy'!$F18:$EE18)+SUMIF('reporting trappes'!$F$2:$EE$2,Y$4,'reporting trappes'!$F18:$EE18)+SUMIF('SPACELOG 5 BP'!$F$2:$EE$2,Y$4,'SPACELOG 5 BP'!$F18:$EE18)+SUMIF('SPACELOG 6 BP'!$F$2:$EE$2,Y$4,'SPACELOG 6 BP'!$F18:$EE18)+SUMIF('SPACELOG 7 BP'!$F$2:$EE$2,Y$4,'SPACELOG 7 BP'!$F18:$EE18)+SUMIF('SPACELOG 8 BP'!$F$2:$EE$2,Y$4,'SPACELOG 8 BP'!$F18:$EE18)+SUMIF('SPACELOG 9 BP'!$F$2:$EE$2,Y$4,'SPACELOG 9 BP'!$F18:$EE18)+SUMIF('SPACELOG 10 BP'!$F$2:$EE$2,Y$4,'SPACELOG 10 BP'!$F18:$EE18)+SUMIF('SPACELOG 11 BP'!$F$2:$EE$2,Y$4,'SPACELOG 11 BP'!$F18:$EE18)+SUMIF('SPACELOG 12 BP'!$F$2:$EE$2,Y$4,'SPACELOG 12 BP'!$F18:$EE18)</f>
        <v>780</v>
      </c>
      <c r="Z18" s="33">
        <f>SUMIF('reporting montigny'!$F$2:$EE$2,Z$4,'reporting montigny'!$F18:$EE18)+SUMIF('reporting boissy'!$F$2:$EE$2,Z$4,'reporting boissy'!$F18:$EE18)+SUMIF('reporting moussy'!$F$2:$EE$2,Z$4,'reporting moussy'!$F18:$EE18)+SUMIF('reporting trappes'!$F$2:$EE$2,Z$4,'reporting trappes'!$F18:$EE18)+SUMIF('SPACELOG 5 BP'!$F$2:$EE$2,Z$4,'SPACELOG 5 BP'!$F18:$EE18)+SUMIF('SPACELOG 6 BP'!$F$2:$EE$2,Z$4,'SPACELOG 6 BP'!$F18:$EE18)+SUMIF('SPACELOG 7 BP'!$F$2:$EE$2,Z$4,'SPACELOG 7 BP'!$F18:$EE18)+SUMIF('SPACELOG 8 BP'!$F$2:$EE$2,Z$4,'SPACELOG 8 BP'!$F18:$EE18)+SUMIF('SPACELOG 9 BP'!$F$2:$EE$2,Z$4,'SPACELOG 9 BP'!$F18:$EE18)+SUMIF('SPACELOG 10 BP'!$F$2:$EE$2,Z$4,'SPACELOG 10 BP'!$F18:$EE18)+SUMIF('SPACELOG 11 BP'!$F$2:$EE$2,Z$4,'SPACELOG 11 BP'!$F18:$EE18)+SUMIF('SPACELOG 12 BP'!$F$2:$EE$2,Z$4,'SPACELOG 12 BP'!$F18:$EE18)</f>
        <v>780</v>
      </c>
      <c r="AA18" s="33">
        <f>SUMIF('reporting montigny'!$F$2:$EE$2,AA$4,'reporting montigny'!$F18:$EE18)+SUMIF('reporting boissy'!$F$2:$EE$2,AA$4,'reporting boissy'!$F18:$EE18)+SUMIF('reporting moussy'!$F$2:$EE$2,AA$4,'reporting moussy'!$F18:$EE18)+SUMIF('reporting trappes'!$F$2:$EE$2,AA$4,'reporting trappes'!$F18:$EE18)+SUMIF('SPACELOG 5 BP'!$F$2:$EE$2,AA$4,'SPACELOG 5 BP'!$F18:$EE18)+SUMIF('SPACELOG 6 BP'!$F$2:$EE$2,AA$4,'SPACELOG 6 BP'!$F18:$EE18)+SUMIF('SPACELOG 7 BP'!$F$2:$EE$2,AA$4,'SPACELOG 7 BP'!$F18:$EE18)+SUMIF('SPACELOG 8 BP'!$F$2:$EE$2,AA$4,'SPACELOG 8 BP'!$F18:$EE18)+SUMIF('SPACELOG 9 BP'!$F$2:$EE$2,AA$4,'SPACELOG 9 BP'!$F18:$EE18)+SUMIF('SPACELOG 10 BP'!$F$2:$EE$2,AA$4,'SPACELOG 10 BP'!$F18:$EE18)+SUMIF('SPACELOG 11 BP'!$F$2:$EE$2,AA$4,'SPACELOG 11 BP'!$F18:$EE18)+SUMIF('SPACELOG 12 BP'!$F$2:$EE$2,AA$4,'SPACELOG 12 BP'!$F18:$EE18)</f>
        <v>780</v>
      </c>
      <c r="AB18" s="33">
        <f>SUMIF('reporting montigny'!$F$2:$EE$2,AB$4,'reporting montigny'!$F18:$EE18)+SUMIF('reporting boissy'!$F$2:$EE$2,AB$4,'reporting boissy'!$F18:$EE18)+SUMIF('reporting moussy'!$F$2:$EE$2,AB$4,'reporting moussy'!$F18:$EE18)+SUMIF('reporting trappes'!$F$2:$EE$2,AB$4,'reporting trappes'!$F18:$EE18)+SUMIF('SPACELOG 5 BP'!$F$2:$EE$2,AB$4,'SPACELOG 5 BP'!$F18:$EE18)+SUMIF('SPACELOG 6 BP'!$F$2:$EE$2,AB$4,'SPACELOG 6 BP'!$F18:$EE18)+SUMIF('SPACELOG 7 BP'!$F$2:$EE$2,AB$4,'SPACELOG 7 BP'!$F18:$EE18)+SUMIF('SPACELOG 8 BP'!$F$2:$EE$2,AB$4,'SPACELOG 8 BP'!$F18:$EE18)+SUMIF('SPACELOG 9 BP'!$F$2:$EE$2,AB$4,'SPACELOG 9 BP'!$F18:$EE18)+SUMIF('SPACELOG 10 BP'!$F$2:$EE$2,AB$4,'SPACELOG 10 BP'!$F18:$EE18)+SUMIF('SPACELOG 11 BP'!$F$2:$EE$2,AB$4,'SPACELOG 11 BP'!$F18:$EE18)+SUMIF('SPACELOG 12 BP'!$F$2:$EE$2,AB$4,'SPACELOG 12 BP'!$F18:$EE18)</f>
        <v>780</v>
      </c>
      <c r="AC18" s="33">
        <f>SUMIF('reporting montigny'!$F$2:$EE$2,AC$4,'reporting montigny'!$F18:$EE18)+SUMIF('reporting boissy'!$F$2:$EE$2,AC$4,'reporting boissy'!$F18:$EE18)+SUMIF('reporting moussy'!$F$2:$EE$2,AC$4,'reporting moussy'!$F18:$EE18)+SUMIF('reporting trappes'!$F$2:$EE$2,AC$4,'reporting trappes'!$F18:$EE18)+SUMIF('SPACELOG 5 BP'!$F$2:$EE$2,AC$4,'SPACELOG 5 BP'!$F18:$EE18)+SUMIF('SPACELOG 6 BP'!$F$2:$EE$2,AC$4,'SPACELOG 6 BP'!$F18:$EE18)+SUMIF('SPACELOG 7 BP'!$F$2:$EE$2,AC$4,'SPACELOG 7 BP'!$F18:$EE18)+SUMIF('SPACELOG 8 BP'!$F$2:$EE$2,AC$4,'SPACELOG 8 BP'!$F18:$EE18)+SUMIF('SPACELOG 9 BP'!$F$2:$EE$2,AC$4,'SPACELOG 9 BP'!$F18:$EE18)+SUMIF('SPACELOG 10 BP'!$F$2:$EE$2,AC$4,'SPACELOG 10 BP'!$F18:$EE18)+SUMIF('SPACELOG 11 BP'!$F$2:$EE$2,AC$4,'SPACELOG 11 BP'!$F18:$EE18)+SUMIF('SPACELOG 12 BP'!$F$2:$EE$2,AC$4,'SPACELOG 12 BP'!$F18:$EE18)</f>
        <v>780</v>
      </c>
      <c r="AD18" s="33">
        <f>SUMIF('reporting montigny'!$F$2:$EE$2,AD$4,'reporting montigny'!$F18:$EE18)+SUMIF('reporting boissy'!$F$2:$EE$2,AD$4,'reporting boissy'!$F18:$EE18)+SUMIF('reporting moussy'!$F$2:$EE$2,AD$4,'reporting moussy'!$F18:$EE18)+SUMIF('reporting trappes'!$F$2:$EE$2,AD$4,'reporting trappes'!$F18:$EE18)+SUMIF('SPACELOG 5 BP'!$F$2:$EE$2,AD$4,'SPACELOG 5 BP'!$F18:$EE18)+SUMIF('SPACELOG 6 BP'!$F$2:$EE$2,AD$4,'SPACELOG 6 BP'!$F18:$EE18)+SUMIF('SPACELOG 7 BP'!$F$2:$EE$2,AD$4,'SPACELOG 7 BP'!$F18:$EE18)+SUMIF('SPACELOG 8 BP'!$F$2:$EE$2,AD$4,'SPACELOG 8 BP'!$F18:$EE18)+SUMIF('SPACELOG 9 BP'!$F$2:$EE$2,AD$4,'SPACELOG 9 BP'!$F18:$EE18)+SUMIF('SPACELOG 10 BP'!$F$2:$EE$2,AD$4,'SPACELOG 10 BP'!$F18:$EE18)+SUMIF('SPACELOG 11 BP'!$F$2:$EE$2,AD$4,'SPACELOG 11 BP'!$F18:$EE18)+SUMIF('SPACELOG 12 BP'!$F$2:$EE$2,AD$4,'SPACELOG 12 BP'!$F18:$EE18)</f>
        <v>780</v>
      </c>
      <c r="AE18" s="393">
        <f t="shared" si="115"/>
        <v>9360</v>
      </c>
      <c r="AF18" s="33">
        <f>SUMIF('reporting montigny'!$F$2:$EE$2,AF$4,'reporting montigny'!$F18:$EE18)+SUMIF('reporting boissy'!$F$2:$EE$2,AF$4,'reporting boissy'!$F18:$EE18)+SUMIF('reporting moussy'!$F$2:$EE$2,AF$4,'reporting moussy'!$F18:$EE18)+SUMIF('reporting trappes'!$F$2:$EE$2,AF$4,'reporting trappes'!$F18:$EE18)+SUMIF('SPACELOG 5 BP'!$F$2:$EE$2,AF$4,'SPACELOG 5 BP'!$F18:$EE18)+SUMIF('SPACELOG 6 BP'!$F$2:$EE$2,AF$4,'SPACELOG 6 BP'!$F18:$EE18)+SUMIF('SPACELOG 7 BP'!$F$2:$EE$2,AF$4,'SPACELOG 7 BP'!$F18:$EE18)+SUMIF('SPACELOG 8 BP'!$F$2:$EE$2,AF$4,'SPACELOG 8 BP'!$F18:$EE18)+SUMIF('SPACELOG 9 BP'!$F$2:$EE$2,AF$4,'SPACELOG 9 BP'!$F18:$EE18)+SUMIF('SPACELOG 10 BP'!$F$2:$EE$2,AF$4,'SPACELOG 10 BP'!$F18:$EE18)+SUMIF('SPACELOG 11 BP'!$F$2:$EE$2,AF$4,'SPACELOG 11 BP'!$F18:$EE18)+SUMIF('SPACELOG 12 BP'!$F$2:$EE$2,AF$4,'SPACELOG 12 BP'!$F18:$EE18)</f>
        <v>780</v>
      </c>
      <c r="AG18" s="33">
        <f>SUMIF('reporting montigny'!$F$2:$EE$2,AG$4,'reporting montigny'!$F18:$EE18)+SUMIF('reporting boissy'!$F$2:$EE$2,AG$4,'reporting boissy'!$F18:$EE18)+SUMIF('reporting moussy'!$F$2:$EE$2,AG$4,'reporting moussy'!$F18:$EE18)+SUMIF('reporting trappes'!$F$2:$EE$2,AG$4,'reporting trappes'!$F18:$EE18)+SUMIF('SPACELOG 5 BP'!$F$2:$EE$2,AG$4,'SPACELOG 5 BP'!$F18:$EE18)+SUMIF('SPACELOG 6 BP'!$F$2:$EE$2,AG$4,'SPACELOG 6 BP'!$F18:$EE18)+SUMIF('SPACELOG 7 BP'!$F$2:$EE$2,AG$4,'SPACELOG 7 BP'!$F18:$EE18)+SUMIF('SPACELOG 8 BP'!$F$2:$EE$2,AG$4,'SPACELOG 8 BP'!$F18:$EE18)+SUMIF('SPACELOG 9 BP'!$F$2:$EE$2,AG$4,'SPACELOG 9 BP'!$F18:$EE18)+SUMIF('SPACELOG 10 BP'!$F$2:$EE$2,AG$4,'SPACELOG 10 BP'!$F18:$EE18)+SUMIF('SPACELOG 11 BP'!$F$2:$EE$2,AG$4,'SPACELOG 11 BP'!$F18:$EE18)+SUMIF('SPACELOG 12 BP'!$F$2:$EE$2,AG$4,'SPACELOG 12 BP'!$F18:$EE18)</f>
        <v>780</v>
      </c>
      <c r="AH18" s="33">
        <f>SUMIF('reporting montigny'!$F$2:$EE$2,AH$4,'reporting montigny'!$F18:$EE18)+SUMIF('reporting boissy'!$F$2:$EE$2,AH$4,'reporting boissy'!$F18:$EE18)+SUMIF('reporting moussy'!$F$2:$EE$2,AH$4,'reporting moussy'!$F18:$EE18)+SUMIF('reporting trappes'!$F$2:$EE$2,AH$4,'reporting trappes'!$F18:$EE18)+SUMIF('SPACELOG 5 BP'!$F$2:$EE$2,AH$4,'SPACELOG 5 BP'!$F18:$EE18)+SUMIF('SPACELOG 6 BP'!$F$2:$EE$2,AH$4,'SPACELOG 6 BP'!$F18:$EE18)+SUMIF('SPACELOG 7 BP'!$F$2:$EE$2,AH$4,'SPACELOG 7 BP'!$F18:$EE18)+SUMIF('SPACELOG 8 BP'!$F$2:$EE$2,AH$4,'SPACELOG 8 BP'!$F18:$EE18)+SUMIF('SPACELOG 9 BP'!$F$2:$EE$2,AH$4,'SPACELOG 9 BP'!$F18:$EE18)+SUMIF('SPACELOG 10 BP'!$F$2:$EE$2,AH$4,'SPACELOG 10 BP'!$F18:$EE18)+SUMIF('SPACELOG 11 BP'!$F$2:$EE$2,AH$4,'SPACELOG 11 BP'!$F18:$EE18)+SUMIF('SPACELOG 12 BP'!$F$2:$EE$2,AH$4,'SPACELOG 12 BP'!$F18:$EE18)</f>
        <v>780</v>
      </c>
      <c r="AI18" s="33">
        <f>SUMIF('reporting montigny'!$F$2:$EE$2,AI$4,'reporting montigny'!$F18:$EE18)+SUMIF('reporting boissy'!$F$2:$EE$2,AI$4,'reporting boissy'!$F18:$EE18)+SUMIF('reporting moussy'!$F$2:$EE$2,AI$4,'reporting moussy'!$F18:$EE18)+SUMIF('reporting trappes'!$F$2:$EE$2,AI$4,'reporting trappes'!$F18:$EE18)+SUMIF('SPACELOG 5 BP'!$F$2:$EE$2,AI$4,'SPACELOG 5 BP'!$F18:$EE18)+SUMIF('SPACELOG 6 BP'!$F$2:$EE$2,AI$4,'SPACELOG 6 BP'!$F18:$EE18)+SUMIF('SPACELOG 7 BP'!$F$2:$EE$2,AI$4,'SPACELOG 7 BP'!$F18:$EE18)+SUMIF('SPACELOG 8 BP'!$F$2:$EE$2,AI$4,'SPACELOG 8 BP'!$F18:$EE18)+SUMIF('SPACELOG 9 BP'!$F$2:$EE$2,AI$4,'SPACELOG 9 BP'!$F18:$EE18)+SUMIF('SPACELOG 10 BP'!$F$2:$EE$2,AI$4,'SPACELOG 10 BP'!$F18:$EE18)+SUMIF('SPACELOG 11 BP'!$F$2:$EE$2,AI$4,'SPACELOG 11 BP'!$F18:$EE18)+SUMIF('SPACELOG 12 BP'!$F$2:$EE$2,AI$4,'SPACELOG 12 BP'!$F18:$EE18)</f>
        <v>780</v>
      </c>
      <c r="AJ18" s="33">
        <f>SUMIF('reporting montigny'!$F$2:$EE$2,AJ$4,'reporting montigny'!$F18:$EE18)+SUMIF('reporting boissy'!$F$2:$EE$2,AJ$4,'reporting boissy'!$F18:$EE18)+SUMIF('reporting moussy'!$F$2:$EE$2,AJ$4,'reporting moussy'!$F18:$EE18)+SUMIF('reporting trappes'!$F$2:$EE$2,AJ$4,'reporting trappes'!$F18:$EE18)+SUMIF('SPACELOG 5 BP'!$F$2:$EE$2,AJ$4,'SPACELOG 5 BP'!$F18:$EE18)+SUMIF('SPACELOG 6 BP'!$F$2:$EE$2,AJ$4,'SPACELOG 6 BP'!$F18:$EE18)+SUMIF('SPACELOG 7 BP'!$F$2:$EE$2,AJ$4,'SPACELOG 7 BP'!$F18:$EE18)+SUMIF('SPACELOG 8 BP'!$F$2:$EE$2,AJ$4,'SPACELOG 8 BP'!$F18:$EE18)+SUMIF('SPACELOG 9 BP'!$F$2:$EE$2,AJ$4,'SPACELOG 9 BP'!$F18:$EE18)+SUMIF('SPACELOG 10 BP'!$F$2:$EE$2,AJ$4,'SPACELOG 10 BP'!$F18:$EE18)+SUMIF('SPACELOG 11 BP'!$F$2:$EE$2,AJ$4,'SPACELOG 11 BP'!$F18:$EE18)+SUMIF('SPACELOG 12 BP'!$F$2:$EE$2,AJ$4,'SPACELOG 12 BP'!$F18:$EE18)</f>
        <v>780</v>
      </c>
      <c r="AK18" s="33">
        <f>SUMIF('reporting montigny'!$F$2:$EE$2,AK$4,'reporting montigny'!$F18:$EE18)+SUMIF('reporting boissy'!$F$2:$EE$2,AK$4,'reporting boissy'!$F18:$EE18)+SUMIF('reporting moussy'!$F$2:$EE$2,AK$4,'reporting moussy'!$F18:$EE18)+SUMIF('reporting trappes'!$F$2:$EE$2,AK$4,'reporting trappes'!$F18:$EE18)+SUMIF('SPACELOG 5 BP'!$F$2:$EE$2,AK$4,'SPACELOG 5 BP'!$F18:$EE18)+SUMIF('SPACELOG 6 BP'!$F$2:$EE$2,AK$4,'SPACELOG 6 BP'!$F18:$EE18)+SUMIF('SPACELOG 7 BP'!$F$2:$EE$2,AK$4,'SPACELOG 7 BP'!$F18:$EE18)+SUMIF('SPACELOG 8 BP'!$F$2:$EE$2,AK$4,'SPACELOG 8 BP'!$F18:$EE18)+SUMIF('SPACELOG 9 BP'!$F$2:$EE$2,AK$4,'SPACELOG 9 BP'!$F18:$EE18)+SUMIF('SPACELOG 10 BP'!$F$2:$EE$2,AK$4,'SPACELOG 10 BP'!$F18:$EE18)+SUMIF('SPACELOG 11 BP'!$F$2:$EE$2,AK$4,'SPACELOG 11 BP'!$F18:$EE18)+SUMIF('SPACELOG 12 BP'!$F$2:$EE$2,AK$4,'SPACELOG 12 BP'!$F18:$EE18)</f>
        <v>780</v>
      </c>
      <c r="AL18" s="33">
        <f>SUMIF('reporting montigny'!$F$2:$EE$2,AL$4,'reporting montigny'!$F18:$EE18)+SUMIF('reporting boissy'!$F$2:$EE$2,AL$4,'reporting boissy'!$F18:$EE18)+SUMIF('reporting moussy'!$F$2:$EE$2,AL$4,'reporting moussy'!$F18:$EE18)+SUMIF('reporting trappes'!$F$2:$EE$2,AL$4,'reporting trappes'!$F18:$EE18)+SUMIF('SPACELOG 5 BP'!$F$2:$EE$2,AL$4,'SPACELOG 5 BP'!$F18:$EE18)+SUMIF('SPACELOG 6 BP'!$F$2:$EE$2,AL$4,'SPACELOG 6 BP'!$F18:$EE18)+SUMIF('SPACELOG 7 BP'!$F$2:$EE$2,AL$4,'SPACELOG 7 BP'!$F18:$EE18)+SUMIF('SPACELOG 8 BP'!$F$2:$EE$2,AL$4,'SPACELOG 8 BP'!$F18:$EE18)+SUMIF('SPACELOG 9 BP'!$F$2:$EE$2,AL$4,'SPACELOG 9 BP'!$F18:$EE18)+SUMIF('SPACELOG 10 BP'!$F$2:$EE$2,AL$4,'SPACELOG 10 BP'!$F18:$EE18)+SUMIF('SPACELOG 11 BP'!$F$2:$EE$2,AL$4,'SPACELOG 11 BP'!$F18:$EE18)+SUMIF('SPACELOG 12 BP'!$F$2:$EE$2,AL$4,'SPACELOG 12 BP'!$F18:$EE18)</f>
        <v>780</v>
      </c>
      <c r="AM18" s="33">
        <f>SUMIF('reporting montigny'!$F$2:$EE$2,AM$4,'reporting montigny'!$F18:$EE18)+SUMIF('reporting boissy'!$F$2:$EE$2,AM$4,'reporting boissy'!$F18:$EE18)+SUMIF('reporting moussy'!$F$2:$EE$2,AM$4,'reporting moussy'!$F18:$EE18)+SUMIF('reporting trappes'!$F$2:$EE$2,AM$4,'reporting trappes'!$F18:$EE18)+SUMIF('SPACELOG 5 BP'!$F$2:$EE$2,AM$4,'SPACELOG 5 BP'!$F18:$EE18)+SUMIF('SPACELOG 6 BP'!$F$2:$EE$2,AM$4,'SPACELOG 6 BP'!$F18:$EE18)+SUMIF('SPACELOG 7 BP'!$F$2:$EE$2,AM$4,'SPACELOG 7 BP'!$F18:$EE18)+SUMIF('SPACELOG 8 BP'!$F$2:$EE$2,AM$4,'SPACELOG 8 BP'!$F18:$EE18)+SUMIF('SPACELOG 9 BP'!$F$2:$EE$2,AM$4,'SPACELOG 9 BP'!$F18:$EE18)+SUMIF('SPACELOG 10 BP'!$F$2:$EE$2,AM$4,'SPACELOG 10 BP'!$F18:$EE18)+SUMIF('SPACELOG 11 BP'!$F$2:$EE$2,AM$4,'SPACELOG 11 BP'!$F18:$EE18)+SUMIF('SPACELOG 12 BP'!$F$2:$EE$2,AM$4,'SPACELOG 12 BP'!$F18:$EE18)</f>
        <v>780</v>
      </c>
      <c r="AN18" s="33">
        <f>SUMIF('reporting montigny'!$F$2:$EE$2,AN$4,'reporting montigny'!$F18:$EE18)+SUMIF('reporting boissy'!$F$2:$EE$2,AN$4,'reporting boissy'!$F18:$EE18)+SUMIF('reporting moussy'!$F$2:$EE$2,AN$4,'reporting moussy'!$F18:$EE18)+SUMIF('reporting trappes'!$F$2:$EE$2,AN$4,'reporting trappes'!$F18:$EE18)+SUMIF('SPACELOG 5 BP'!$F$2:$EE$2,AN$4,'SPACELOG 5 BP'!$F18:$EE18)+SUMIF('SPACELOG 6 BP'!$F$2:$EE$2,AN$4,'SPACELOG 6 BP'!$F18:$EE18)+SUMIF('SPACELOG 7 BP'!$F$2:$EE$2,AN$4,'SPACELOG 7 BP'!$F18:$EE18)+SUMIF('SPACELOG 8 BP'!$F$2:$EE$2,AN$4,'SPACELOG 8 BP'!$F18:$EE18)+SUMIF('SPACELOG 9 BP'!$F$2:$EE$2,AN$4,'SPACELOG 9 BP'!$F18:$EE18)+SUMIF('SPACELOG 10 BP'!$F$2:$EE$2,AN$4,'SPACELOG 10 BP'!$F18:$EE18)+SUMIF('SPACELOG 11 BP'!$F$2:$EE$2,AN$4,'SPACELOG 11 BP'!$F18:$EE18)+SUMIF('SPACELOG 12 BP'!$F$2:$EE$2,AN$4,'SPACELOG 12 BP'!$F18:$EE18)</f>
        <v>780</v>
      </c>
      <c r="AO18" s="33">
        <f>SUMIF('reporting montigny'!$F$2:$EE$2,AO$4,'reporting montigny'!$F18:$EE18)+SUMIF('reporting boissy'!$F$2:$EE$2,AO$4,'reporting boissy'!$F18:$EE18)+SUMIF('reporting moussy'!$F$2:$EE$2,AO$4,'reporting moussy'!$F18:$EE18)+SUMIF('reporting trappes'!$F$2:$EE$2,AO$4,'reporting trappes'!$F18:$EE18)+SUMIF('SPACELOG 5 BP'!$F$2:$EE$2,AO$4,'SPACELOG 5 BP'!$F18:$EE18)+SUMIF('SPACELOG 6 BP'!$F$2:$EE$2,AO$4,'SPACELOG 6 BP'!$F18:$EE18)+SUMIF('SPACELOG 7 BP'!$F$2:$EE$2,AO$4,'SPACELOG 7 BP'!$F18:$EE18)+SUMIF('SPACELOG 8 BP'!$F$2:$EE$2,AO$4,'SPACELOG 8 BP'!$F18:$EE18)+SUMIF('SPACELOG 9 BP'!$F$2:$EE$2,AO$4,'SPACELOG 9 BP'!$F18:$EE18)+SUMIF('SPACELOG 10 BP'!$F$2:$EE$2,AO$4,'SPACELOG 10 BP'!$F18:$EE18)+SUMIF('SPACELOG 11 BP'!$F$2:$EE$2,AO$4,'SPACELOG 11 BP'!$F18:$EE18)+SUMIF('SPACELOG 12 BP'!$F$2:$EE$2,AO$4,'SPACELOG 12 BP'!$F18:$EE18)</f>
        <v>780</v>
      </c>
      <c r="AP18" s="33">
        <f>SUMIF('reporting montigny'!$F$2:$EE$2,AP$4,'reporting montigny'!$F18:$EE18)+SUMIF('reporting boissy'!$F$2:$EE$2,AP$4,'reporting boissy'!$F18:$EE18)+SUMIF('reporting moussy'!$F$2:$EE$2,AP$4,'reporting moussy'!$F18:$EE18)+SUMIF('reporting trappes'!$F$2:$EE$2,AP$4,'reporting trappes'!$F18:$EE18)+SUMIF('SPACELOG 5 BP'!$F$2:$EE$2,AP$4,'SPACELOG 5 BP'!$F18:$EE18)+SUMIF('SPACELOG 6 BP'!$F$2:$EE$2,AP$4,'SPACELOG 6 BP'!$F18:$EE18)+SUMIF('SPACELOG 7 BP'!$F$2:$EE$2,AP$4,'SPACELOG 7 BP'!$F18:$EE18)+SUMIF('SPACELOG 8 BP'!$F$2:$EE$2,AP$4,'SPACELOG 8 BP'!$F18:$EE18)+SUMIF('SPACELOG 9 BP'!$F$2:$EE$2,AP$4,'SPACELOG 9 BP'!$F18:$EE18)+SUMIF('SPACELOG 10 BP'!$F$2:$EE$2,AP$4,'SPACELOG 10 BP'!$F18:$EE18)+SUMIF('SPACELOG 11 BP'!$F$2:$EE$2,AP$4,'SPACELOG 11 BP'!$F18:$EE18)+SUMIF('SPACELOG 12 BP'!$F$2:$EE$2,AP$4,'SPACELOG 12 BP'!$F18:$EE18)</f>
        <v>780</v>
      </c>
      <c r="AQ18" s="33">
        <f>SUMIF('reporting montigny'!$F$2:$EE$2,AQ$4,'reporting montigny'!$F18:$EE18)+SUMIF('reporting boissy'!$F$2:$EE$2,AQ$4,'reporting boissy'!$F18:$EE18)+SUMIF('reporting moussy'!$F$2:$EE$2,AQ$4,'reporting moussy'!$F18:$EE18)+SUMIF('reporting trappes'!$F$2:$EE$2,AQ$4,'reporting trappes'!$F18:$EE18)+SUMIF('SPACELOG 5 BP'!$F$2:$EE$2,AQ$4,'SPACELOG 5 BP'!$F18:$EE18)+SUMIF('SPACELOG 6 BP'!$F$2:$EE$2,AQ$4,'SPACELOG 6 BP'!$F18:$EE18)+SUMIF('SPACELOG 7 BP'!$F$2:$EE$2,AQ$4,'SPACELOG 7 BP'!$F18:$EE18)+SUMIF('SPACELOG 8 BP'!$F$2:$EE$2,AQ$4,'SPACELOG 8 BP'!$F18:$EE18)+SUMIF('SPACELOG 9 BP'!$F$2:$EE$2,AQ$4,'SPACELOG 9 BP'!$F18:$EE18)+SUMIF('SPACELOG 10 BP'!$F$2:$EE$2,AQ$4,'SPACELOG 10 BP'!$F18:$EE18)+SUMIF('SPACELOG 11 BP'!$F$2:$EE$2,AQ$4,'SPACELOG 11 BP'!$F18:$EE18)+SUMIF('SPACELOG 12 BP'!$F$2:$EE$2,AQ$4,'SPACELOG 12 BP'!$F18:$EE18)</f>
        <v>780</v>
      </c>
      <c r="AR18" s="393">
        <f t="shared" si="116"/>
        <v>9360</v>
      </c>
      <c r="AS18" s="33">
        <f>SUMIF('reporting montigny'!$F$2:$EE$2,AS$4,'reporting montigny'!$F18:$EE18)+SUMIF('reporting boissy'!$F$2:$EE$2,AS$4,'reporting boissy'!$F18:$EE18)+SUMIF('reporting moussy'!$F$2:$EE$2,AS$4,'reporting moussy'!$F18:$EE18)+SUMIF('reporting trappes'!$F$2:$EE$2,AS$4,'reporting trappes'!$F18:$EE18)+SUMIF('SPACELOG 5 BP'!$F$2:$EE$2,AS$4,'SPACELOG 5 BP'!$F18:$EE18)+SUMIF('SPACELOG 6 BP'!$F$2:$EE$2,AS$4,'SPACELOG 6 BP'!$F18:$EE18)+SUMIF('SPACELOG 7 BP'!$F$2:$EE$2,AS$4,'SPACELOG 7 BP'!$F18:$EE18)+SUMIF('SPACELOG 8 BP'!$F$2:$EE$2,AS$4,'SPACELOG 8 BP'!$F18:$EE18)+SUMIF('SPACELOG 9 BP'!$F$2:$EE$2,AS$4,'SPACELOG 9 BP'!$F18:$EE18)+SUMIF('SPACELOG 10 BP'!$F$2:$EE$2,AS$4,'SPACELOG 10 BP'!$F18:$EE18)+SUMIF('SPACELOG 11 BP'!$F$2:$EE$2,AS$4,'SPACELOG 11 BP'!$F18:$EE18)+SUMIF('SPACELOG 12 BP'!$F$2:$EE$2,AS$4,'SPACELOG 12 BP'!$F18:$EE18)</f>
        <v>780</v>
      </c>
      <c r="AT18" s="33">
        <f>SUMIF('reporting montigny'!$F$2:$EE$2,AT$4,'reporting montigny'!$F18:$EE18)+SUMIF('reporting boissy'!$F$2:$EE$2,AT$4,'reporting boissy'!$F18:$EE18)+SUMIF('reporting moussy'!$F$2:$EE$2,AT$4,'reporting moussy'!$F18:$EE18)+SUMIF('reporting trappes'!$F$2:$EE$2,AT$4,'reporting trappes'!$F18:$EE18)+SUMIF('SPACELOG 5 BP'!$F$2:$EE$2,AT$4,'SPACELOG 5 BP'!$F18:$EE18)+SUMIF('SPACELOG 6 BP'!$F$2:$EE$2,AT$4,'SPACELOG 6 BP'!$F18:$EE18)+SUMIF('SPACELOG 7 BP'!$F$2:$EE$2,AT$4,'SPACELOG 7 BP'!$F18:$EE18)+SUMIF('SPACELOG 8 BP'!$F$2:$EE$2,AT$4,'SPACELOG 8 BP'!$F18:$EE18)+SUMIF('SPACELOG 9 BP'!$F$2:$EE$2,AT$4,'SPACELOG 9 BP'!$F18:$EE18)+SUMIF('SPACELOG 10 BP'!$F$2:$EE$2,AT$4,'SPACELOG 10 BP'!$F18:$EE18)+SUMIF('SPACELOG 11 BP'!$F$2:$EE$2,AT$4,'SPACELOG 11 BP'!$F18:$EE18)+SUMIF('SPACELOG 12 BP'!$F$2:$EE$2,AT$4,'SPACELOG 12 BP'!$F18:$EE18)</f>
        <v>780</v>
      </c>
      <c r="AU18" s="33">
        <f>SUMIF('reporting montigny'!$F$2:$EE$2,AU$4,'reporting montigny'!$F18:$EE18)+SUMIF('reporting boissy'!$F$2:$EE$2,AU$4,'reporting boissy'!$F18:$EE18)+SUMIF('reporting moussy'!$F$2:$EE$2,AU$4,'reporting moussy'!$F18:$EE18)+SUMIF('reporting trappes'!$F$2:$EE$2,AU$4,'reporting trappes'!$F18:$EE18)+SUMIF('SPACELOG 5 BP'!$F$2:$EE$2,AU$4,'SPACELOG 5 BP'!$F18:$EE18)+SUMIF('SPACELOG 6 BP'!$F$2:$EE$2,AU$4,'SPACELOG 6 BP'!$F18:$EE18)+SUMIF('SPACELOG 7 BP'!$F$2:$EE$2,AU$4,'SPACELOG 7 BP'!$F18:$EE18)+SUMIF('SPACELOG 8 BP'!$F$2:$EE$2,AU$4,'SPACELOG 8 BP'!$F18:$EE18)+SUMIF('SPACELOG 9 BP'!$F$2:$EE$2,AU$4,'SPACELOG 9 BP'!$F18:$EE18)+SUMIF('SPACELOG 10 BP'!$F$2:$EE$2,AU$4,'SPACELOG 10 BP'!$F18:$EE18)+SUMIF('SPACELOG 11 BP'!$F$2:$EE$2,AU$4,'SPACELOG 11 BP'!$F18:$EE18)+SUMIF('SPACELOG 12 BP'!$F$2:$EE$2,AU$4,'SPACELOG 12 BP'!$F18:$EE18)</f>
        <v>780</v>
      </c>
      <c r="AV18" s="33">
        <f>SUMIF('reporting montigny'!$F$2:$EE$2,AV$4,'reporting montigny'!$F18:$EE18)+SUMIF('reporting boissy'!$F$2:$EE$2,AV$4,'reporting boissy'!$F18:$EE18)+SUMIF('reporting moussy'!$F$2:$EE$2,AV$4,'reporting moussy'!$F18:$EE18)+SUMIF('reporting trappes'!$F$2:$EE$2,AV$4,'reporting trappes'!$F18:$EE18)+SUMIF('SPACELOG 5 BP'!$F$2:$EE$2,AV$4,'SPACELOG 5 BP'!$F18:$EE18)+SUMIF('SPACELOG 6 BP'!$F$2:$EE$2,AV$4,'SPACELOG 6 BP'!$F18:$EE18)+SUMIF('SPACELOG 7 BP'!$F$2:$EE$2,AV$4,'SPACELOG 7 BP'!$F18:$EE18)+SUMIF('SPACELOG 8 BP'!$F$2:$EE$2,AV$4,'SPACELOG 8 BP'!$F18:$EE18)+SUMIF('SPACELOG 9 BP'!$F$2:$EE$2,AV$4,'SPACELOG 9 BP'!$F18:$EE18)+SUMIF('SPACELOG 10 BP'!$F$2:$EE$2,AV$4,'SPACELOG 10 BP'!$F18:$EE18)+SUMIF('SPACELOG 11 BP'!$F$2:$EE$2,AV$4,'SPACELOG 11 BP'!$F18:$EE18)+SUMIF('SPACELOG 12 BP'!$F$2:$EE$2,AV$4,'SPACELOG 12 BP'!$F18:$EE18)</f>
        <v>780</v>
      </c>
      <c r="AW18" s="33">
        <f>SUMIF('reporting montigny'!$F$2:$EE$2,AW$4,'reporting montigny'!$F18:$EE18)+SUMIF('reporting boissy'!$F$2:$EE$2,AW$4,'reporting boissy'!$F18:$EE18)+SUMIF('reporting moussy'!$F$2:$EE$2,AW$4,'reporting moussy'!$F18:$EE18)+SUMIF('reporting trappes'!$F$2:$EE$2,AW$4,'reporting trappes'!$F18:$EE18)+SUMIF('SPACELOG 5 BP'!$F$2:$EE$2,AW$4,'SPACELOG 5 BP'!$F18:$EE18)+SUMIF('SPACELOG 6 BP'!$F$2:$EE$2,AW$4,'SPACELOG 6 BP'!$F18:$EE18)+SUMIF('SPACELOG 7 BP'!$F$2:$EE$2,AW$4,'SPACELOG 7 BP'!$F18:$EE18)+SUMIF('SPACELOG 8 BP'!$F$2:$EE$2,AW$4,'SPACELOG 8 BP'!$F18:$EE18)+SUMIF('SPACELOG 9 BP'!$F$2:$EE$2,AW$4,'SPACELOG 9 BP'!$F18:$EE18)+SUMIF('SPACELOG 10 BP'!$F$2:$EE$2,AW$4,'SPACELOG 10 BP'!$F18:$EE18)+SUMIF('SPACELOG 11 BP'!$F$2:$EE$2,AW$4,'SPACELOG 11 BP'!$F18:$EE18)+SUMIF('SPACELOG 12 BP'!$F$2:$EE$2,AW$4,'SPACELOG 12 BP'!$F18:$EE18)</f>
        <v>780</v>
      </c>
      <c r="AX18" s="33">
        <f>SUMIF('reporting montigny'!$F$2:$EE$2,AX$4,'reporting montigny'!$F18:$EE18)+SUMIF('reporting boissy'!$F$2:$EE$2,AX$4,'reporting boissy'!$F18:$EE18)+SUMIF('reporting moussy'!$F$2:$EE$2,AX$4,'reporting moussy'!$F18:$EE18)+SUMIF('reporting trappes'!$F$2:$EE$2,AX$4,'reporting trappes'!$F18:$EE18)+SUMIF('SPACELOG 5 BP'!$F$2:$EE$2,AX$4,'SPACELOG 5 BP'!$F18:$EE18)+SUMIF('SPACELOG 6 BP'!$F$2:$EE$2,AX$4,'SPACELOG 6 BP'!$F18:$EE18)+SUMIF('SPACELOG 7 BP'!$F$2:$EE$2,AX$4,'SPACELOG 7 BP'!$F18:$EE18)+SUMIF('SPACELOG 8 BP'!$F$2:$EE$2,AX$4,'SPACELOG 8 BP'!$F18:$EE18)+SUMIF('SPACELOG 9 BP'!$F$2:$EE$2,AX$4,'SPACELOG 9 BP'!$F18:$EE18)+SUMIF('SPACELOG 10 BP'!$F$2:$EE$2,AX$4,'SPACELOG 10 BP'!$F18:$EE18)+SUMIF('SPACELOG 11 BP'!$F$2:$EE$2,AX$4,'SPACELOG 11 BP'!$F18:$EE18)+SUMIF('SPACELOG 12 BP'!$F$2:$EE$2,AX$4,'SPACELOG 12 BP'!$F18:$EE18)</f>
        <v>780</v>
      </c>
      <c r="AY18" s="33">
        <f>SUMIF('reporting montigny'!$F$2:$EE$2,AY$4,'reporting montigny'!$F18:$EE18)+SUMIF('reporting boissy'!$F$2:$EE$2,AY$4,'reporting boissy'!$F18:$EE18)+SUMIF('reporting moussy'!$F$2:$EE$2,AY$4,'reporting moussy'!$F18:$EE18)+SUMIF('reporting trappes'!$F$2:$EE$2,AY$4,'reporting trappes'!$F18:$EE18)+SUMIF('SPACELOG 5 BP'!$F$2:$EE$2,AY$4,'SPACELOG 5 BP'!$F18:$EE18)+SUMIF('SPACELOG 6 BP'!$F$2:$EE$2,AY$4,'SPACELOG 6 BP'!$F18:$EE18)+SUMIF('SPACELOG 7 BP'!$F$2:$EE$2,AY$4,'SPACELOG 7 BP'!$F18:$EE18)+SUMIF('SPACELOG 8 BP'!$F$2:$EE$2,AY$4,'SPACELOG 8 BP'!$F18:$EE18)+SUMIF('SPACELOG 9 BP'!$F$2:$EE$2,AY$4,'SPACELOG 9 BP'!$F18:$EE18)+SUMIF('SPACELOG 10 BP'!$F$2:$EE$2,AY$4,'SPACELOG 10 BP'!$F18:$EE18)+SUMIF('SPACELOG 11 BP'!$F$2:$EE$2,AY$4,'SPACELOG 11 BP'!$F18:$EE18)+SUMIF('SPACELOG 12 BP'!$F$2:$EE$2,AY$4,'SPACELOG 12 BP'!$F18:$EE18)</f>
        <v>780</v>
      </c>
      <c r="AZ18" s="33">
        <f>SUMIF('reporting montigny'!$F$2:$EE$2,AZ$4,'reporting montigny'!$F18:$EE18)+SUMIF('reporting boissy'!$F$2:$EE$2,AZ$4,'reporting boissy'!$F18:$EE18)+SUMIF('reporting moussy'!$F$2:$EE$2,AZ$4,'reporting moussy'!$F18:$EE18)+SUMIF('reporting trappes'!$F$2:$EE$2,AZ$4,'reporting trappes'!$F18:$EE18)+SUMIF('SPACELOG 5 BP'!$F$2:$EE$2,AZ$4,'SPACELOG 5 BP'!$F18:$EE18)+SUMIF('SPACELOG 6 BP'!$F$2:$EE$2,AZ$4,'SPACELOG 6 BP'!$F18:$EE18)+SUMIF('SPACELOG 7 BP'!$F$2:$EE$2,AZ$4,'SPACELOG 7 BP'!$F18:$EE18)+SUMIF('SPACELOG 8 BP'!$F$2:$EE$2,AZ$4,'SPACELOG 8 BP'!$F18:$EE18)+SUMIF('SPACELOG 9 BP'!$F$2:$EE$2,AZ$4,'SPACELOG 9 BP'!$F18:$EE18)+SUMIF('SPACELOG 10 BP'!$F$2:$EE$2,AZ$4,'SPACELOG 10 BP'!$F18:$EE18)+SUMIF('SPACELOG 11 BP'!$F$2:$EE$2,AZ$4,'SPACELOG 11 BP'!$F18:$EE18)+SUMIF('SPACELOG 12 BP'!$F$2:$EE$2,AZ$4,'SPACELOG 12 BP'!$F18:$EE18)</f>
        <v>780</v>
      </c>
      <c r="BA18" s="33">
        <f>SUMIF('reporting montigny'!$F$2:$EE$2,BA$4,'reporting montigny'!$F18:$EE18)+SUMIF('reporting boissy'!$F$2:$EE$2,BA$4,'reporting boissy'!$F18:$EE18)+SUMIF('reporting moussy'!$F$2:$EE$2,BA$4,'reporting moussy'!$F18:$EE18)+SUMIF('reporting trappes'!$F$2:$EE$2,BA$4,'reporting trappes'!$F18:$EE18)+SUMIF('SPACELOG 5 BP'!$F$2:$EE$2,BA$4,'SPACELOG 5 BP'!$F18:$EE18)+SUMIF('SPACELOG 6 BP'!$F$2:$EE$2,BA$4,'SPACELOG 6 BP'!$F18:$EE18)+SUMIF('SPACELOG 7 BP'!$F$2:$EE$2,BA$4,'SPACELOG 7 BP'!$F18:$EE18)+SUMIF('SPACELOG 8 BP'!$F$2:$EE$2,BA$4,'SPACELOG 8 BP'!$F18:$EE18)+SUMIF('SPACELOG 9 BP'!$F$2:$EE$2,BA$4,'SPACELOG 9 BP'!$F18:$EE18)+SUMIF('SPACELOG 10 BP'!$F$2:$EE$2,BA$4,'SPACELOG 10 BP'!$F18:$EE18)+SUMIF('SPACELOG 11 BP'!$F$2:$EE$2,BA$4,'SPACELOG 11 BP'!$F18:$EE18)+SUMIF('SPACELOG 12 BP'!$F$2:$EE$2,BA$4,'SPACELOG 12 BP'!$F18:$EE18)</f>
        <v>780</v>
      </c>
      <c r="BB18" s="33">
        <f>SUMIF('reporting montigny'!$F$2:$EE$2,BB$4,'reporting montigny'!$F18:$EE18)+SUMIF('reporting boissy'!$F$2:$EE$2,BB$4,'reporting boissy'!$F18:$EE18)+SUMIF('reporting moussy'!$F$2:$EE$2,BB$4,'reporting moussy'!$F18:$EE18)+SUMIF('reporting trappes'!$F$2:$EE$2,BB$4,'reporting trappes'!$F18:$EE18)+SUMIF('SPACELOG 5 BP'!$F$2:$EE$2,BB$4,'SPACELOG 5 BP'!$F18:$EE18)+SUMIF('SPACELOG 6 BP'!$F$2:$EE$2,BB$4,'SPACELOG 6 BP'!$F18:$EE18)+SUMIF('SPACELOG 7 BP'!$F$2:$EE$2,BB$4,'SPACELOG 7 BP'!$F18:$EE18)+SUMIF('SPACELOG 8 BP'!$F$2:$EE$2,BB$4,'SPACELOG 8 BP'!$F18:$EE18)+SUMIF('SPACELOG 9 BP'!$F$2:$EE$2,BB$4,'SPACELOG 9 BP'!$F18:$EE18)+SUMIF('SPACELOG 10 BP'!$F$2:$EE$2,BB$4,'SPACELOG 10 BP'!$F18:$EE18)+SUMIF('SPACELOG 11 BP'!$F$2:$EE$2,BB$4,'SPACELOG 11 BP'!$F18:$EE18)+SUMIF('SPACELOG 12 BP'!$F$2:$EE$2,BB$4,'SPACELOG 12 BP'!$F18:$EE18)</f>
        <v>780</v>
      </c>
      <c r="BC18" s="33">
        <f>SUMIF('reporting montigny'!$F$2:$EE$2,BC$4,'reporting montigny'!$F18:$EE18)+SUMIF('reporting boissy'!$F$2:$EE$2,BC$4,'reporting boissy'!$F18:$EE18)+SUMIF('reporting moussy'!$F$2:$EE$2,BC$4,'reporting moussy'!$F18:$EE18)+SUMIF('reporting trappes'!$F$2:$EE$2,BC$4,'reporting trappes'!$F18:$EE18)+SUMIF('SPACELOG 5 BP'!$F$2:$EE$2,BC$4,'SPACELOG 5 BP'!$F18:$EE18)+SUMIF('SPACELOG 6 BP'!$F$2:$EE$2,BC$4,'SPACELOG 6 BP'!$F18:$EE18)+SUMIF('SPACELOG 7 BP'!$F$2:$EE$2,BC$4,'SPACELOG 7 BP'!$F18:$EE18)+SUMIF('SPACELOG 8 BP'!$F$2:$EE$2,BC$4,'SPACELOG 8 BP'!$F18:$EE18)+SUMIF('SPACELOG 9 BP'!$F$2:$EE$2,BC$4,'SPACELOG 9 BP'!$F18:$EE18)+SUMIF('SPACELOG 10 BP'!$F$2:$EE$2,BC$4,'SPACELOG 10 BP'!$F18:$EE18)+SUMIF('SPACELOG 11 BP'!$F$2:$EE$2,BC$4,'SPACELOG 11 BP'!$F18:$EE18)+SUMIF('SPACELOG 12 BP'!$F$2:$EE$2,BC$4,'SPACELOG 12 BP'!$F18:$EE18)</f>
        <v>780</v>
      </c>
      <c r="BD18" s="33">
        <f>SUMIF('reporting montigny'!$F$2:$EE$2,BD$4,'reporting montigny'!$F18:$EE18)+SUMIF('reporting boissy'!$F$2:$EE$2,BD$4,'reporting boissy'!$F18:$EE18)+SUMIF('reporting moussy'!$F$2:$EE$2,BD$4,'reporting moussy'!$F18:$EE18)+SUMIF('reporting trappes'!$F$2:$EE$2,BD$4,'reporting trappes'!$F18:$EE18)+SUMIF('SPACELOG 5 BP'!$F$2:$EE$2,BD$4,'SPACELOG 5 BP'!$F18:$EE18)+SUMIF('SPACELOG 6 BP'!$F$2:$EE$2,BD$4,'SPACELOG 6 BP'!$F18:$EE18)+SUMIF('SPACELOG 7 BP'!$F$2:$EE$2,BD$4,'SPACELOG 7 BP'!$F18:$EE18)+SUMIF('SPACELOG 8 BP'!$F$2:$EE$2,BD$4,'SPACELOG 8 BP'!$F18:$EE18)+SUMIF('SPACELOG 9 BP'!$F$2:$EE$2,BD$4,'SPACELOG 9 BP'!$F18:$EE18)+SUMIF('SPACELOG 10 BP'!$F$2:$EE$2,BD$4,'SPACELOG 10 BP'!$F18:$EE18)+SUMIF('SPACELOG 11 BP'!$F$2:$EE$2,BD$4,'SPACELOG 11 BP'!$F18:$EE18)+SUMIF('SPACELOG 12 BP'!$F$2:$EE$2,BD$4,'SPACELOG 12 BP'!$F18:$EE18)</f>
        <v>780</v>
      </c>
      <c r="BE18" s="393">
        <f t="shared" si="117"/>
        <v>9360</v>
      </c>
      <c r="BF18" s="33">
        <f>SUMIF('reporting montigny'!$F$2:$EE$2,BF$4,'reporting montigny'!$F18:$EE18)+SUMIF('reporting boissy'!$F$2:$EE$2,BF$4,'reporting boissy'!$F18:$EE18)+SUMIF('reporting moussy'!$F$2:$EE$2,BF$4,'reporting moussy'!$F18:$EE18)+SUMIF('reporting trappes'!$F$2:$EE$2,BF$4,'reporting trappes'!$F18:$EE18)+SUMIF('SPACELOG 5 BP'!$F$2:$EE$2,BF$4,'SPACELOG 5 BP'!$F18:$EE18)+SUMIF('SPACELOG 6 BP'!$F$2:$EE$2,BF$4,'SPACELOG 6 BP'!$F18:$EE18)+SUMIF('SPACELOG 7 BP'!$F$2:$EE$2,BF$4,'SPACELOG 7 BP'!$F18:$EE18)+SUMIF('SPACELOG 8 BP'!$F$2:$EE$2,BF$4,'SPACELOG 8 BP'!$F18:$EE18)+SUMIF('SPACELOG 9 BP'!$F$2:$EE$2,BF$4,'SPACELOG 9 BP'!$F18:$EE18)+SUMIF('SPACELOG 10 BP'!$F$2:$EE$2,BF$4,'SPACELOG 10 BP'!$F18:$EE18)+SUMIF('SPACELOG 11 BP'!$F$2:$EE$2,BF$4,'SPACELOG 11 BP'!$F18:$EE18)+SUMIF('SPACELOG 12 BP'!$F$2:$EE$2,BF$4,'SPACELOG 12 BP'!$F18:$EE18)</f>
        <v>780</v>
      </c>
      <c r="BG18" s="33">
        <f>SUMIF('reporting montigny'!$F$2:$EE$2,BG$4,'reporting montigny'!$F18:$EE18)+SUMIF('reporting boissy'!$F$2:$EE$2,BG$4,'reporting boissy'!$F18:$EE18)+SUMIF('reporting moussy'!$F$2:$EE$2,BG$4,'reporting moussy'!$F18:$EE18)+SUMIF('reporting trappes'!$F$2:$EE$2,BG$4,'reporting trappes'!$F18:$EE18)+SUMIF('SPACELOG 5 BP'!$F$2:$EE$2,BG$4,'SPACELOG 5 BP'!$F18:$EE18)+SUMIF('SPACELOG 6 BP'!$F$2:$EE$2,BG$4,'SPACELOG 6 BP'!$F18:$EE18)+SUMIF('SPACELOG 7 BP'!$F$2:$EE$2,BG$4,'SPACELOG 7 BP'!$F18:$EE18)+SUMIF('SPACELOG 8 BP'!$F$2:$EE$2,BG$4,'SPACELOG 8 BP'!$F18:$EE18)+SUMIF('SPACELOG 9 BP'!$F$2:$EE$2,BG$4,'SPACELOG 9 BP'!$F18:$EE18)+SUMIF('SPACELOG 10 BP'!$F$2:$EE$2,BG$4,'SPACELOG 10 BP'!$F18:$EE18)+SUMIF('SPACELOG 11 BP'!$F$2:$EE$2,BG$4,'SPACELOG 11 BP'!$F18:$EE18)+SUMIF('SPACELOG 12 BP'!$F$2:$EE$2,BG$4,'SPACELOG 12 BP'!$F18:$EE18)</f>
        <v>780</v>
      </c>
      <c r="BH18" s="33">
        <f>SUMIF('reporting montigny'!$F$2:$EE$2,BH$4,'reporting montigny'!$F18:$EE18)+SUMIF('reporting boissy'!$F$2:$EE$2,BH$4,'reporting boissy'!$F18:$EE18)+SUMIF('reporting moussy'!$F$2:$EE$2,BH$4,'reporting moussy'!$F18:$EE18)+SUMIF('reporting trappes'!$F$2:$EE$2,BH$4,'reporting trappes'!$F18:$EE18)+SUMIF('SPACELOG 5 BP'!$F$2:$EE$2,BH$4,'SPACELOG 5 BP'!$F18:$EE18)+SUMIF('SPACELOG 6 BP'!$F$2:$EE$2,BH$4,'SPACELOG 6 BP'!$F18:$EE18)+SUMIF('SPACELOG 7 BP'!$F$2:$EE$2,BH$4,'SPACELOG 7 BP'!$F18:$EE18)+SUMIF('SPACELOG 8 BP'!$F$2:$EE$2,BH$4,'SPACELOG 8 BP'!$F18:$EE18)+SUMIF('SPACELOG 9 BP'!$F$2:$EE$2,BH$4,'SPACELOG 9 BP'!$F18:$EE18)+SUMIF('SPACELOG 10 BP'!$F$2:$EE$2,BH$4,'SPACELOG 10 BP'!$F18:$EE18)+SUMIF('SPACELOG 11 BP'!$F$2:$EE$2,BH$4,'SPACELOG 11 BP'!$F18:$EE18)+SUMIF('SPACELOG 12 BP'!$F$2:$EE$2,BH$4,'SPACELOG 12 BP'!$F18:$EE18)</f>
        <v>780</v>
      </c>
      <c r="BI18" s="33">
        <f>SUMIF('reporting montigny'!$F$2:$EE$2,BI$4,'reporting montigny'!$F18:$EE18)+SUMIF('reporting boissy'!$F$2:$EE$2,BI$4,'reporting boissy'!$F18:$EE18)+SUMIF('reporting moussy'!$F$2:$EE$2,BI$4,'reporting moussy'!$F18:$EE18)+SUMIF('reporting trappes'!$F$2:$EE$2,BI$4,'reporting trappes'!$F18:$EE18)+SUMIF('SPACELOG 5 BP'!$F$2:$EE$2,BI$4,'SPACELOG 5 BP'!$F18:$EE18)+SUMIF('SPACELOG 6 BP'!$F$2:$EE$2,BI$4,'SPACELOG 6 BP'!$F18:$EE18)+SUMIF('SPACELOG 7 BP'!$F$2:$EE$2,BI$4,'SPACELOG 7 BP'!$F18:$EE18)+SUMIF('SPACELOG 8 BP'!$F$2:$EE$2,BI$4,'SPACELOG 8 BP'!$F18:$EE18)+SUMIF('SPACELOG 9 BP'!$F$2:$EE$2,BI$4,'SPACELOG 9 BP'!$F18:$EE18)+SUMIF('SPACELOG 10 BP'!$F$2:$EE$2,BI$4,'SPACELOG 10 BP'!$F18:$EE18)+SUMIF('SPACELOG 11 BP'!$F$2:$EE$2,BI$4,'SPACELOG 11 BP'!$F18:$EE18)+SUMIF('SPACELOG 12 BP'!$F$2:$EE$2,BI$4,'SPACELOG 12 BP'!$F18:$EE18)</f>
        <v>780</v>
      </c>
      <c r="BJ18" s="33">
        <f>SUMIF('reporting montigny'!$F$2:$EE$2,BJ$4,'reporting montigny'!$F18:$EE18)+SUMIF('reporting boissy'!$F$2:$EE$2,BJ$4,'reporting boissy'!$F18:$EE18)+SUMIF('reporting moussy'!$F$2:$EE$2,BJ$4,'reporting moussy'!$F18:$EE18)+SUMIF('reporting trappes'!$F$2:$EE$2,BJ$4,'reporting trappes'!$F18:$EE18)+SUMIF('SPACELOG 5 BP'!$F$2:$EE$2,BJ$4,'SPACELOG 5 BP'!$F18:$EE18)+SUMIF('SPACELOG 6 BP'!$F$2:$EE$2,BJ$4,'SPACELOG 6 BP'!$F18:$EE18)+SUMIF('SPACELOG 7 BP'!$F$2:$EE$2,BJ$4,'SPACELOG 7 BP'!$F18:$EE18)+SUMIF('SPACELOG 8 BP'!$F$2:$EE$2,BJ$4,'SPACELOG 8 BP'!$F18:$EE18)+SUMIF('SPACELOG 9 BP'!$F$2:$EE$2,BJ$4,'SPACELOG 9 BP'!$F18:$EE18)+SUMIF('SPACELOG 10 BP'!$F$2:$EE$2,BJ$4,'SPACELOG 10 BP'!$F18:$EE18)+SUMIF('SPACELOG 11 BP'!$F$2:$EE$2,BJ$4,'SPACELOG 11 BP'!$F18:$EE18)+SUMIF('SPACELOG 12 BP'!$F$2:$EE$2,BJ$4,'SPACELOG 12 BP'!$F18:$EE18)</f>
        <v>780</v>
      </c>
      <c r="BK18" s="33">
        <f>SUMIF('reporting montigny'!$F$2:$EE$2,BK$4,'reporting montigny'!$F18:$EE18)+SUMIF('reporting boissy'!$F$2:$EE$2,BK$4,'reporting boissy'!$F18:$EE18)+SUMIF('reporting moussy'!$F$2:$EE$2,BK$4,'reporting moussy'!$F18:$EE18)+SUMIF('reporting trappes'!$F$2:$EE$2,BK$4,'reporting trappes'!$F18:$EE18)+SUMIF('SPACELOG 5 BP'!$F$2:$EE$2,BK$4,'SPACELOG 5 BP'!$F18:$EE18)+SUMIF('SPACELOG 6 BP'!$F$2:$EE$2,BK$4,'SPACELOG 6 BP'!$F18:$EE18)+SUMIF('SPACELOG 7 BP'!$F$2:$EE$2,BK$4,'SPACELOG 7 BP'!$F18:$EE18)+SUMIF('SPACELOG 8 BP'!$F$2:$EE$2,BK$4,'SPACELOG 8 BP'!$F18:$EE18)+SUMIF('SPACELOG 9 BP'!$F$2:$EE$2,BK$4,'SPACELOG 9 BP'!$F18:$EE18)+SUMIF('SPACELOG 10 BP'!$F$2:$EE$2,BK$4,'SPACELOG 10 BP'!$F18:$EE18)+SUMIF('SPACELOG 11 BP'!$F$2:$EE$2,BK$4,'SPACELOG 11 BP'!$F18:$EE18)+SUMIF('SPACELOG 12 BP'!$F$2:$EE$2,BK$4,'SPACELOG 12 BP'!$F18:$EE18)</f>
        <v>780</v>
      </c>
      <c r="BL18" s="33">
        <f>SUMIF('reporting montigny'!$F$2:$EE$2,BL$4,'reporting montigny'!$F18:$EE18)+SUMIF('reporting boissy'!$F$2:$EE$2,BL$4,'reporting boissy'!$F18:$EE18)+SUMIF('reporting moussy'!$F$2:$EE$2,BL$4,'reporting moussy'!$F18:$EE18)+SUMIF('reporting trappes'!$F$2:$EE$2,BL$4,'reporting trappes'!$F18:$EE18)+SUMIF('SPACELOG 5 BP'!$F$2:$EE$2,BL$4,'SPACELOG 5 BP'!$F18:$EE18)+SUMIF('SPACELOG 6 BP'!$F$2:$EE$2,BL$4,'SPACELOG 6 BP'!$F18:$EE18)+SUMIF('SPACELOG 7 BP'!$F$2:$EE$2,BL$4,'SPACELOG 7 BP'!$F18:$EE18)+SUMIF('SPACELOG 8 BP'!$F$2:$EE$2,BL$4,'SPACELOG 8 BP'!$F18:$EE18)+SUMIF('SPACELOG 9 BP'!$F$2:$EE$2,BL$4,'SPACELOG 9 BP'!$F18:$EE18)+SUMIF('SPACELOG 10 BP'!$F$2:$EE$2,BL$4,'SPACELOG 10 BP'!$F18:$EE18)+SUMIF('SPACELOG 11 BP'!$F$2:$EE$2,BL$4,'SPACELOG 11 BP'!$F18:$EE18)+SUMIF('SPACELOG 12 BP'!$F$2:$EE$2,BL$4,'SPACELOG 12 BP'!$F18:$EE18)</f>
        <v>780</v>
      </c>
      <c r="BM18" s="33">
        <f>SUMIF('reporting montigny'!$F$2:$EE$2,BM$4,'reporting montigny'!$F18:$EE18)+SUMIF('reporting boissy'!$F$2:$EE$2,BM$4,'reporting boissy'!$F18:$EE18)+SUMIF('reporting moussy'!$F$2:$EE$2,BM$4,'reporting moussy'!$F18:$EE18)+SUMIF('reporting trappes'!$F$2:$EE$2,BM$4,'reporting trappes'!$F18:$EE18)+SUMIF('SPACELOG 5 BP'!$F$2:$EE$2,BM$4,'SPACELOG 5 BP'!$F18:$EE18)+SUMIF('SPACELOG 6 BP'!$F$2:$EE$2,BM$4,'SPACELOG 6 BP'!$F18:$EE18)+SUMIF('SPACELOG 7 BP'!$F$2:$EE$2,BM$4,'SPACELOG 7 BP'!$F18:$EE18)+SUMIF('SPACELOG 8 BP'!$F$2:$EE$2,BM$4,'SPACELOG 8 BP'!$F18:$EE18)+SUMIF('SPACELOG 9 BP'!$F$2:$EE$2,BM$4,'SPACELOG 9 BP'!$F18:$EE18)+SUMIF('SPACELOG 10 BP'!$F$2:$EE$2,BM$4,'SPACELOG 10 BP'!$F18:$EE18)+SUMIF('SPACELOG 11 BP'!$F$2:$EE$2,BM$4,'SPACELOG 11 BP'!$F18:$EE18)+SUMIF('SPACELOG 12 BP'!$F$2:$EE$2,BM$4,'SPACELOG 12 BP'!$F18:$EE18)</f>
        <v>780</v>
      </c>
      <c r="BN18" s="33">
        <f>SUMIF('reporting montigny'!$F$2:$EE$2,BN$4,'reporting montigny'!$F18:$EE18)+SUMIF('reporting boissy'!$F$2:$EE$2,BN$4,'reporting boissy'!$F18:$EE18)+SUMIF('reporting moussy'!$F$2:$EE$2,BN$4,'reporting moussy'!$F18:$EE18)+SUMIF('reporting trappes'!$F$2:$EE$2,BN$4,'reporting trappes'!$F18:$EE18)+SUMIF('SPACELOG 5 BP'!$F$2:$EE$2,BN$4,'SPACELOG 5 BP'!$F18:$EE18)+SUMIF('SPACELOG 6 BP'!$F$2:$EE$2,BN$4,'SPACELOG 6 BP'!$F18:$EE18)+SUMIF('SPACELOG 7 BP'!$F$2:$EE$2,BN$4,'SPACELOG 7 BP'!$F18:$EE18)+SUMIF('SPACELOG 8 BP'!$F$2:$EE$2,BN$4,'SPACELOG 8 BP'!$F18:$EE18)+SUMIF('SPACELOG 9 BP'!$F$2:$EE$2,BN$4,'SPACELOG 9 BP'!$F18:$EE18)+SUMIF('SPACELOG 10 BP'!$F$2:$EE$2,BN$4,'SPACELOG 10 BP'!$F18:$EE18)+SUMIF('SPACELOG 11 BP'!$F$2:$EE$2,BN$4,'SPACELOG 11 BP'!$F18:$EE18)+SUMIF('SPACELOG 12 BP'!$F$2:$EE$2,BN$4,'SPACELOG 12 BP'!$F18:$EE18)</f>
        <v>780</v>
      </c>
      <c r="BO18" s="33">
        <f>SUMIF('reporting montigny'!$F$2:$EE$2,BO$4,'reporting montigny'!$F18:$EE18)+SUMIF('reporting boissy'!$F$2:$EE$2,BO$4,'reporting boissy'!$F18:$EE18)+SUMIF('reporting moussy'!$F$2:$EE$2,BO$4,'reporting moussy'!$F18:$EE18)+SUMIF('reporting trappes'!$F$2:$EE$2,BO$4,'reporting trappes'!$F18:$EE18)+SUMIF('SPACELOG 5 BP'!$F$2:$EE$2,BO$4,'SPACELOG 5 BP'!$F18:$EE18)+SUMIF('SPACELOG 6 BP'!$F$2:$EE$2,BO$4,'SPACELOG 6 BP'!$F18:$EE18)+SUMIF('SPACELOG 7 BP'!$F$2:$EE$2,BO$4,'SPACELOG 7 BP'!$F18:$EE18)+SUMIF('SPACELOG 8 BP'!$F$2:$EE$2,BO$4,'SPACELOG 8 BP'!$F18:$EE18)+SUMIF('SPACELOG 9 BP'!$F$2:$EE$2,BO$4,'SPACELOG 9 BP'!$F18:$EE18)+SUMIF('SPACELOG 10 BP'!$F$2:$EE$2,BO$4,'SPACELOG 10 BP'!$F18:$EE18)+SUMIF('SPACELOG 11 BP'!$F$2:$EE$2,BO$4,'SPACELOG 11 BP'!$F18:$EE18)+SUMIF('SPACELOG 12 BP'!$F$2:$EE$2,BO$4,'SPACELOG 12 BP'!$F18:$EE18)</f>
        <v>780</v>
      </c>
      <c r="BP18" s="33">
        <f>SUMIF('reporting montigny'!$F$2:$EE$2,BP$4,'reporting montigny'!$F18:$EE18)+SUMIF('reporting boissy'!$F$2:$EE$2,BP$4,'reporting boissy'!$F18:$EE18)+SUMIF('reporting moussy'!$F$2:$EE$2,BP$4,'reporting moussy'!$F18:$EE18)+SUMIF('reporting trappes'!$F$2:$EE$2,BP$4,'reporting trappes'!$F18:$EE18)+SUMIF('SPACELOG 5 BP'!$F$2:$EE$2,BP$4,'SPACELOG 5 BP'!$F18:$EE18)+SUMIF('SPACELOG 6 BP'!$F$2:$EE$2,BP$4,'SPACELOG 6 BP'!$F18:$EE18)+SUMIF('SPACELOG 7 BP'!$F$2:$EE$2,BP$4,'SPACELOG 7 BP'!$F18:$EE18)+SUMIF('SPACELOG 8 BP'!$F$2:$EE$2,BP$4,'SPACELOG 8 BP'!$F18:$EE18)+SUMIF('SPACELOG 9 BP'!$F$2:$EE$2,BP$4,'SPACELOG 9 BP'!$F18:$EE18)+SUMIF('SPACELOG 10 BP'!$F$2:$EE$2,BP$4,'SPACELOG 10 BP'!$F18:$EE18)+SUMIF('SPACELOG 11 BP'!$F$2:$EE$2,BP$4,'SPACELOG 11 BP'!$F18:$EE18)+SUMIF('SPACELOG 12 BP'!$F$2:$EE$2,BP$4,'SPACELOG 12 BP'!$F18:$EE18)</f>
        <v>780</v>
      </c>
      <c r="BQ18" s="33">
        <f>SUMIF('reporting montigny'!$F$2:$EE$2,BQ$4,'reporting montigny'!$F18:$EE18)+SUMIF('reporting boissy'!$F$2:$EE$2,BQ$4,'reporting boissy'!$F18:$EE18)+SUMIF('reporting moussy'!$F$2:$EE$2,BQ$4,'reporting moussy'!$F18:$EE18)+SUMIF('reporting trappes'!$F$2:$EE$2,BQ$4,'reporting trappes'!$F18:$EE18)+SUMIF('SPACELOG 5 BP'!$F$2:$EE$2,BQ$4,'SPACELOG 5 BP'!$F18:$EE18)+SUMIF('SPACELOG 6 BP'!$F$2:$EE$2,BQ$4,'SPACELOG 6 BP'!$F18:$EE18)+SUMIF('SPACELOG 7 BP'!$F$2:$EE$2,BQ$4,'SPACELOG 7 BP'!$F18:$EE18)+SUMIF('SPACELOG 8 BP'!$F$2:$EE$2,BQ$4,'SPACELOG 8 BP'!$F18:$EE18)+SUMIF('SPACELOG 9 BP'!$F$2:$EE$2,BQ$4,'SPACELOG 9 BP'!$F18:$EE18)+SUMIF('SPACELOG 10 BP'!$F$2:$EE$2,BQ$4,'SPACELOG 10 BP'!$F18:$EE18)+SUMIF('SPACELOG 11 BP'!$F$2:$EE$2,BQ$4,'SPACELOG 11 BP'!$F18:$EE18)+SUMIF('SPACELOG 12 BP'!$F$2:$EE$2,BQ$4,'SPACELOG 12 BP'!$F18:$EE18)</f>
        <v>780</v>
      </c>
      <c r="BR18" s="393">
        <f t="shared" si="118"/>
        <v>9360</v>
      </c>
      <c r="BS18" s="33">
        <f>SUMIF('reporting montigny'!$F$2:$EE$2,BS$4,'reporting montigny'!$F18:$EE18)+SUMIF('reporting boissy'!$F$2:$EE$2,BS$4,'reporting boissy'!$F18:$EE18)+SUMIF('reporting moussy'!$F$2:$EE$2,BS$4,'reporting moussy'!$F18:$EE18)+SUMIF('reporting trappes'!$F$2:$EE$2,BS$4,'reporting trappes'!$F18:$EE18)+SUMIF('SPACELOG 5 BP'!$F$2:$EE$2,BS$4,'SPACELOG 5 BP'!$F18:$EE18)+SUMIF('SPACELOG 6 BP'!$F$2:$EE$2,BS$4,'SPACELOG 6 BP'!$F18:$EE18)+SUMIF('SPACELOG 7 BP'!$F$2:$EE$2,BS$4,'SPACELOG 7 BP'!$F18:$EE18)+SUMIF('SPACELOG 8 BP'!$F$2:$EE$2,BS$4,'SPACELOG 8 BP'!$F18:$EE18)+SUMIF('SPACELOG 9 BP'!$F$2:$EE$2,BS$4,'SPACELOG 9 BP'!$F18:$EE18)+SUMIF('SPACELOG 10 BP'!$F$2:$EE$2,BS$4,'SPACELOG 10 BP'!$F18:$EE18)+SUMIF('SPACELOG 11 BP'!$F$2:$EE$2,BS$4,'SPACELOG 11 BP'!$F18:$EE18)+SUMIF('SPACELOG 12 BP'!$F$2:$EE$2,BS$4,'SPACELOG 12 BP'!$F18:$EE18)</f>
        <v>780</v>
      </c>
      <c r="BT18" s="33">
        <f>SUMIF('reporting montigny'!$F$2:$EE$2,BT$4,'reporting montigny'!$F18:$EE18)+SUMIF('reporting boissy'!$F$2:$EE$2,BT$4,'reporting boissy'!$F18:$EE18)+SUMIF('reporting moussy'!$F$2:$EE$2,BT$4,'reporting moussy'!$F18:$EE18)+SUMIF('reporting trappes'!$F$2:$EE$2,BT$4,'reporting trappes'!$F18:$EE18)+SUMIF('SPACELOG 5 BP'!$F$2:$EE$2,BT$4,'SPACELOG 5 BP'!$F18:$EE18)+SUMIF('SPACELOG 6 BP'!$F$2:$EE$2,BT$4,'SPACELOG 6 BP'!$F18:$EE18)+SUMIF('SPACELOG 7 BP'!$F$2:$EE$2,BT$4,'SPACELOG 7 BP'!$F18:$EE18)+SUMIF('SPACELOG 8 BP'!$F$2:$EE$2,BT$4,'SPACELOG 8 BP'!$F18:$EE18)+SUMIF('SPACELOG 9 BP'!$F$2:$EE$2,BT$4,'SPACELOG 9 BP'!$F18:$EE18)+SUMIF('SPACELOG 10 BP'!$F$2:$EE$2,BT$4,'SPACELOG 10 BP'!$F18:$EE18)+SUMIF('SPACELOG 11 BP'!$F$2:$EE$2,BT$4,'SPACELOG 11 BP'!$F18:$EE18)+SUMIF('SPACELOG 12 BP'!$F$2:$EE$2,BT$4,'SPACELOG 12 BP'!$F18:$EE18)</f>
        <v>780</v>
      </c>
      <c r="BU18" s="33">
        <f>SUMIF('reporting montigny'!$F$2:$EE$2,BU$4,'reporting montigny'!$F18:$EE18)+SUMIF('reporting boissy'!$F$2:$EE$2,BU$4,'reporting boissy'!$F18:$EE18)+SUMIF('reporting moussy'!$F$2:$EE$2,BU$4,'reporting moussy'!$F18:$EE18)+SUMIF('reporting trappes'!$F$2:$EE$2,BU$4,'reporting trappes'!$F18:$EE18)+SUMIF('SPACELOG 5 BP'!$F$2:$EE$2,BU$4,'SPACELOG 5 BP'!$F18:$EE18)+SUMIF('SPACELOG 6 BP'!$F$2:$EE$2,BU$4,'SPACELOG 6 BP'!$F18:$EE18)+SUMIF('SPACELOG 7 BP'!$F$2:$EE$2,BU$4,'SPACELOG 7 BP'!$F18:$EE18)+SUMIF('SPACELOG 8 BP'!$F$2:$EE$2,BU$4,'SPACELOG 8 BP'!$F18:$EE18)+SUMIF('SPACELOG 9 BP'!$F$2:$EE$2,BU$4,'SPACELOG 9 BP'!$F18:$EE18)+SUMIF('SPACELOG 10 BP'!$F$2:$EE$2,BU$4,'SPACELOG 10 BP'!$F18:$EE18)+SUMIF('SPACELOG 11 BP'!$F$2:$EE$2,BU$4,'SPACELOG 11 BP'!$F18:$EE18)+SUMIF('SPACELOG 12 BP'!$F$2:$EE$2,BU$4,'SPACELOG 12 BP'!$F18:$EE18)</f>
        <v>780</v>
      </c>
      <c r="BV18" s="33">
        <f>SUMIF('reporting montigny'!$F$2:$EE$2,BV$4,'reporting montigny'!$F18:$EE18)+SUMIF('reporting boissy'!$F$2:$EE$2,BV$4,'reporting boissy'!$F18:$EE18)+SUMIF('reporting moussy'!$F$2:$EE$2,BV$4,'reporting moussy'!$F18:$EE18)+SUMIF('reporting trappes'!$F$2:$EE$2,BV$4,'reporting trappes'!$F18:$EE18)+SUMIF('SPACELOG 5 BP'!$F$2:$EE$2,BV$4,'SPACELOG 5 BP'!$F18:$EE18)+SUMIF('SPACELOG 6 BP'!$F$2:$EE$2,BV$4,'SPACELOG 6 BP'!$F18:$EE18)+SUMIF('SPACELOG 7 BP'!$F$2:$EE$2,BV$4,'SPACELOG 7 BP'!$F18:$EE18)+SUMIF('SPACELOG 8 BP'!$F$2:$EE$2,BV$4,'SPACELOG 8 BP'!$F18:$EE18)+SUMIF('SPACELOG 9 BP'!$F$2:$EE$2,BV$4,'SPACELOG 9 BP'!$F18:$EE18)+SUMIF('SPACELOG 10 BP'!$F$2:$EE$2,BV$4,'SPACELOG 10 BP'!$F18:$EE18)+SUMIF('SPACELOG 11 BP'!$F$2:$EE$2,BV$4,'SPACELOG 11 BP'!$F18:$EE18)+SUMIF('SPACELOG 12 BP'!$F$2:$EE$2,BV$4,'SPACELOG 12 BP'!$F18:$EE18)</f>
        <v>780</v>
      </c>
      <c r="BW18" s="33">
        <f>SUMIF('reporting montigny'!$F$2:$EE$2,BW$4,'reporting montigny'!$F18:$EE18)+SUMIF('reporting boissy'!$F$2:$EE$2,BW$4,'reporting boissy'!$F18:$EE18)+SUMIF('reporting moussy'!$F$2:$EE$2,BW$4,'reporting moussy'!$F18:$EE18)+SUMIF('reporting trappes'!$F$2:$EE$2,BW$4,'reporting trappes'!$F18:$EE18)+SUMIF('SPACELOG 5 BP'!$F$2:$EE$2,BW$4,'SPACELOG 5 BP'!$F18:$EE18)+SUMIF('SPACELOG 6 BP'!$F$2:$EE$2,BW$4,'SPACELOG 6 BP'!$F18:$EE18)+SUMIF('SPACELOG 7 BP'!$F$2:$EE$2,BW$4,'SPACELOG 7 BP'!$F18:$EE18)+SUMIF('SPACELOG 8 BP'!$F$2:$EE$2,BW$4,'SPACELOG 8 BP'!$F18:$EE18)+SUMIF('SPACELOG 9 BP'!$F$2:$EE$2,BW$4,'SPACELOG 9 BP'!$F18:$EE18)+SUMIF('SPACELOG 10 BP'!$F$2:$EE$2,BW$4,'SPACELOG 10 BP'!$F18:$EE18)+SUMIF('SPACELOG 11 BP'!$F$2:$EE$2,BW$4,'SPACELOG 11 BP'!$F18:$EE18)+SUMIF('SPACELOG 12 BP'!$F$2:$EE$2,BW$4,'SPACELOG 12 BP'!$F18:$EE18)</f>
        <v>780</v>
      </c>
      <c r="BX18" s="33">
        <f>SUMIF('reporting montigny'!$F$2:$EE$2,BX$4,'reporting montigny'!$F18:$EE18)+SUMIF('reporting boissy'!$F$2:$EE$2,BX$4,'reporting boissy'!$F18:$EE18)+SUMIF('reporting moussy'!$F$2:$EE$2,BX$4,'reporting moussy'!$F18:$EE18)+SUMIF('reporting trappes'!$F$2:$EE$2,BX$4,'reporting trappes'!$F18:$EE18)+SUMIF('SPACELOG 5 BP'!$F$2:$EE$2,BX$4,'SPACELOG 5 BP'!$F18:$EE18)+SUMIF('SPACELOG 6 BP'!$F$2:$EE$2,BX$4,'SPACELOG 6 BP'!$F18:$EE18)+SUMIF('SPACELOG 7 BP'!$F$2:$EE$2,BX$4,'SPACELOG 7 BP'!$F18:$EE18)+SUMIF('SPACELOG 8 BP'!$F$2:$EE$2,BX$4,'SPACELOG 8 BP'!$F18:$EE18)+SUMIF('SPACELOG 9 BP'!$F$2:$EE$2,BX$4,'SPACELOG 9 BP'!$F18:$EE18)+SUMIF('SPACELOG 10 BP'!$F$2:$EE$2,BX$4,'SPACELOG 10 BP'!$F18:$EE18)+SUMIF('SPACELOG 11 BP'!$F$2:$EE$2,BX$4,'SPACELOG 11 BP'!$F18:$EE18)+SUMIF('SPACELOG 12 BP'!$F$2:$EE$2,BX$4,'SPACELOG 12 BP'!$F18:$EE18)</f>
        <v>780</v>
      </c>
      <c r="BY18" s="33">
        <f>SUMIF('reporting montigny'!$F$2:$EE$2,BY$4,'reporting montigny'!$F18:$EE18)+SUMIF('reporting boissy'!$F$2:$EE$2,BY$4,'reporting boissy'!$F18:$EE18)+SUMIF('reporting moussy'!$F$2:$EE$2,BY$4,'reporting moussy'!$F18:$EE18)+SUMIF('reporting trappes'!$F$2:$EE$2,BY$4,'reporting trappes'!$F18:$EE18)+SUMIF('SPACELOG 5 BP'!$F$2:$EE$2,BY$4,'SPACELOG 5 BP'!$F18:$EE18)+SUMIF('SPACELOG 6 BP'!$F$2:$EE$2,BY$4,'SPACELOG 6 BP'!$F18:$EE18)+SUMIF('SPACELOG 7 BP'!$F$2:$EE$2,BY$4,'SPACELOG 7 BP'!$F18:$EE18)+SUMIF('SPACELOG 8 BP'!$F$2:$EE$2,BY$4,'SPACELOG 8 BP'!$F18:$EE18)+SUMIF('SPACELOG 9 BP'!$F$2:$EE$2,BY$4,'SPACELOG 9 BP'!$F18:$EE18)+SUMIF('SPACELOG 10 BP'!$F$2:$EE$2,BY$4,'SPACELOG 10 BP'!$F18:$EE18)+SUMIF('SPACELOG 11 BP'!$F$2:$EE$2,BY$4,'SPACELOG 11 BP'!$F18:$EE18)+SUMIF('SPACELOG 12 BP'!$F$2:$EE$2,BY$4,'SPACELOG 12 BP'!$F18:$EE18)</f>
        <v>780</v>
      </c>
      <c r="BZ18" s="33">
        <f>SUMIF('reporting montigny'!$F$2:$EE$2,BZ$4,'reporting montigny'!$F18:$EE18)+SUMIF('reporting boissy'!$F$2:$EE$2,BZ$4,'reporting boissy'!$F18:$EE18)+SUMIF('reporting moussy'!$F$2:$EE$2,BZ$4,'reporting moussy'!$F18:$EE18)+SUMIF('reporting trappes'!$F$2:$EE$2,BZ$4,'reporting trappes'!$F18:$EE18)+SUMIF('SPACELOG 5 BP'!$F$2:$EE$2,BZ$4,'SPACELOG 5 BP'!$F18:$EE18)+SUMIF('SPACELOG 6 BP'!$F$2:$EE$2,BZ$4,'SPACELOG 6 BP'!$F18:$EE18)+SUMIF('SPACELOG 7 BP'!$F$2:$EE$2,BZ$4,'SPACELOG 7 BP'!$F18:$EE18)+SUMIF('SPACELOG 8 BP'!$F$2:$EE$2,BZ$4,'SPACELOG 8 BP'!$F18:$EE18)+SUMIF('SPACELOG 9 BP'!$F$2:$EE$2,BZ$4,'SPACELOG 9 BP'!$F18:$EE18)+SUMIF('SPACELOG 10 BP'!$F$2:$EE$2,BZ$4,'SPACELOG 10 BP'!$F18:$EE18)+SUMIF('SPACELOG 11 BP'!$F$2:$EE$2,BZ$4,'SPACELOG 11 BP'!$F18:$EE18)+SUMIF('SPACELOG 12 BP'!$F$2:$EE$2,BZ$4,'SPACELOG 12 BP'!$F18:$EE18)</f>
        <v>780</v>
      </c>
      <c r="CA18" s="33">
        <f>SUMIF('reporting montigny'!$F$2:$EE$2,CA$4,'reporting montigny'!$F18:$EE18)+SUMIF('reporting boissy'!$F$2:$EE$2,CA$4,'reporting boissy'!$F18:$EE18)+SUMIF('reporting moussy'!$F$2:$EE$2,CA$4,'reporting moussy'!$F18:$EE18)+SUMIF('reporting trappes'!$F$2:$EE$2,CA$4,'reporting trappes'!$F18:$EE18)+SUMIF('SPACELOG 5 BP'!$F$2:$EE$2,CA$4,'SPACELOG 5 BP'!$F18:$EE18)+SUMIF('SPACELOG 6 BP'!$F$2:$EE$2,CA$4,'SPACELOG 6 BP'!$F18:$EE18)+SUMIF('SPACELOG 7 BP'!$F$2:$EE$2,CA$4,'SPACELOG 7 BP'!$F18:$EE18)+SUMIF('SPACELOG 8 BP'!$F$2:$EE$2,CA$4,'SPACELOG 8 BP'!$F18:$EE18)+SUMIF('SPACELOG 9 BP'!$F$2:$EE$2,CA$4,'SPACELOG 9 BP'!$F18:$EE18)+SUMIF('SPACELOG 10 BP'!$F$2:$EE$2,CA$4,'SPACELOG 10 BP'!$F18:$EE18)+SUMIF('SPACELOG 11 BP'!$F$2:$EE$2,CA$4,'SPACELOG 11 BP'!$F18:$EE18)+SUMIF('SPACELOG 12 BP'!$F$2:$EE$2,CA$4,'SPACELOG 12 BP'!$F18:$EE18)</f>
        <v>780</v>
      </c>
      <c r="CB18" s="33">
        <f>SUMIF('reporting montigny'!$F$2:$EE$2,CB$4,'reporting montigny'!$F18:$EE18)+SUMIF('reporting boissy'!$F$2:$EE$2,CB$4,'reporting boissy'!$F18:$EE18)+SUMIF('reporting moussy'!$F$2:$EE$2,CB$4,'reporting moussy'!$F18:$EE18)+SUMIF('reporting trappes'!$F$2:$EE$2,CB$4,'reporting trappes'!$F18:$EE18)+SUMIF('SPACELOG 5 BP'!$F$2:$EE$2,CB$4,'SPACELOG 5 BP'!$F18:$EE18)+SUMIF('SPACELOG 6 BP'!$F$2:$EE$2,CB$4,'SPACELOG 6 BP'!$F18:$EE18)+SUMIF('SPACELOG 7 BP'!$F$2:$EE$2,CB$4,'SPACELOG 7 BP'!$F18:$EE18)+SUMIF('SPACELOG 8 BP'!$F$2:$EE$2,CB$4,'SPACELOG 8 BP'!$F18:$EE18)+SUMIF('SPACELOG 9 BP'!$F$2:$EE$2,CB$4,'SPACELOG 9 BP'!$F18:$EE18)+SUMIF('SPACELOG 10 BP'!$F$2:$EE$2,CB$4,'SPACELOG 10 BP'!$F18:$EE18)+SUMIF('SPACELOG 11 BP'!$F$2:$EE$2,CB$4,'SPACELOG 11 BP'!$F18:$EE18)+SUMIF('SPACELOG 12 BP'!$F$2:$EE$2,CB$4,'SPACELOG 12 BP'!$F18:$EE18)</f>
        <v>780</v>
      </c>
      <c r="CC18" s="33">
        <f>SUMIF('reporting montigny'!$F$2:$EE$2,CC$4,'reporting montigny'!$F18:$EE18)+SUMIF('reporting boissy'!$F$2:$EE$2,CC$4,'reporting boissy'!$F18:$EE18)+SUMIF('reporting moussy'!$F$2:$EE$2,CC$4,'reporting moussy'!$F18:$EE18)+SUMIF('reporting trappes'!$F$2:$EE$2,CC$4,'reporting trappes'!$F18:$EE18)+SUMIF('SPACELOG 5 BP'!$F$2:$EE$2,CC$4,'SPACELOG 5 BP'!$F18:$EE18)+SUMIF('SPACELOG 6 BP'!$F$2:$EE$2,CC$4,'SPACELOG 6 BP'!$F18:$EE18)+SUMIF('SPACELOG 7 BP'!$F$2:$EE$2,CC$4,'SPACELOG 7 BP'!$F18:$EE18)+SUMIF('SPACELOG 8 BP'!$F$2:$EE$2,CC$4,'SPACELOG 8 BP'!$F18:$EE18)+SUMIF('SPACELOG 9 BP'!$F$2:$EE$2,CC$4,'SPACELOG 9 BP'!$F18:$EE18)+SUMIF('SPACELOG 10 BP'!$F$2:$EE$2,CC$4,'SPACELOG 10 BP'!$F18:$EE18)+SUMIF('SPACELOG 11 BP'!$F$2:$EE$2,CC$4,'SPACELOG 11 BP'!$F18:$EE18)+SUMIF('SPACELOG 12 BP'!$F$2:$EE$2,CC$4,'SPACELOG 12 BP'!$F18:$EE18)</f>
        <v>780</v>
      </c>
      <c r="CD18" s="33">
        <f>SUMIF('reporting montigny'!$F$2:$EE$2,CD$4,'reporting montigny'!$F18:$EE18)+SUMIF('reporting boissy'!$F$2:$EE$2,CD$4,'reporting boissy'!$F18:$EE18)+SUMIF('reporting moussy'!$F$2:$EE$2,CD$4,'reporting moussy'!$F18:$EE18)+SUMIF('reporting trappes'!$F$2:$EE$2,CD$4,'reporting trappes'!$F18:$EE18)+SUMIF('SPACELOG 5 BP'!$F$2:$EE$2,CD$4,'SPACELOG 5 BP'!$F18:$EE18)+SUMIF('SPACELOG 6 BP'!$F$2:$EE$2,CD$4,'SPACELOG 6 BP'!$F18:$EE18)+SUMIF('SPACELOG 7 BP'!$F$2:$EE$2,CD$4,'SPACELOG 7 BP'!$F18:$EE18)+SUMIF('SPACELOG 8 BP'!$F$2:$EE$2,CD$4,'SPACELOG 8 BP'!$F18:$EE18)+SUMIF('SPACELOG 9 BP'!$F$2:$EE$2,CD$4,'SPACELOG 9 BP'!$F18:$EE18)+SUMIF('SPACELOG 10 BP'!$F$2:$EE$2,CD$4,'SPACELOG 10 BP'!$F18:$EE18)+SUMIF('SPACELOG 11 BP'!$F$2:$EE$2,CD$4,'SPACELOG 11 BP'!$F18:$EE18)+SUMIF('SPACELOG 12 BP'!$F$2:$EE$2,CD$4,'SPACELOG 12 BP'!$F18:$EE18)</f>
        <v>780</v>
      </c>
      <c r="CE18" s="393">
        <f t="shared" si="119"/>
        <v>9360</v>
      </c>
      <c r="CF18" s="33">
        <f>SUMIF('reporting montigny'!$F$2:$EE$2,CF$4,'reporting montigny'!$F18:$EE18)+SUMIF('reporting boissy'!$F$2:$EE$2,CF$4,'reporting boissy'!$F18:$EE18)+SUMIF('reporting moussy'!$F$2:$EE$2,CF$4,'reporting moussy'!$F18:$EE18)+SUMIF('reporting trappes'!$F$2:$EE$2,CF$4,'reporting trappes'!$F18:$EE18)+SUMIF('SPACELOG 5 BP'!$F$2:$EE$2,CF$4,'SPACELOG 5 BP'!$F18:$EE18)+SUMIF('SPACELOG 6 BP'!$F$2:$EE$2,CF$4,'SPACELOG 6 BP'!$F18:$EE18)+SUMIF('SPACELOG 7 BP'!$F$2:$EE$2,CF$4,'SPACELOG 7 BP'!$F18:$EE18)+SUMIF('SPACELOG 8 BP'!$F$2:$EE$2,CF$4,'SPACELOG 8 BP'!$F18:$EE18)+SUMIF('SPACELOG 9 BP'!$F$2:$EE$2,CF$4,'SPACELOG 9 BP'!$F18:$EE18)+SUMIF('SPACELOG 10 BP'!$F$2:$EE$2,CF$4,'SPACELOG 10 BP'!$F18:$EE18)+SUMIF('SPACELOG 11 BP'!$F$2:$EE$2,CF$4,'SPACELOG 11 BP'!$F18:$EE18)+SUMIF('SPACELOG 12 BP'!$F$2:$EE$2,CF$4,'SPACELOG 12 BP'!$F18:$EE18)</f>
        <v>780</v>
      </c>
      <c r="CG18" s="33">
        <f>SUMIF('reporting montigny'!$F$2:$EE$2,CG$4,'reporting montigny'!$F18:$EE18)+SUMIF('reporting boissy'!$F$2:$EE$2,CG$4,'reporting boissy'!$F18:$EE18)+SUMIF('reporting moussy'!$F$2:$EE$2,CG$4,'reporting moussy'!$F18:$EE18)+SUMIF('reporting trappes'!$F$2:$EE$2,CG$4,'reporting trappes'!$F18:$EE18)+SUMIF('SPACELOG 5 BP'!$F$2:$EE$2,CG$4,'SPACELOG 5 BP'!$F18:$EE18)+SUMIF('SPACELOG 6 BP'!$F$2:$EE$2,CG$4,'SPACELOG 6 BP'!$F18:$EE18)+SUMIF('SPACELOG 7 BP'!$F$2:$EE$2,CG$4,'SPACELOG 7 BP'!$F18:$EE18)+SUMIF('SPACELOG 8 BP'!$F$2:$EE$2,CG$4,'SPACELOG 8 BP'!$F18:$EE18)+SUMIF('SPACELOG 9 BP'!$F$2:$EE$2,CG$4,'SPACELOG 9 BP'!$F18:$EE18)+SUMIF('SPACELOG 10 BP'!$F$2:$EE$2,CG$4,'SPACELOG 10 BP'!$F18:$EE18)+SUMIF('SPACELOG 11 BP'!$F$2:$EE$2,CG$4,'SPACELOG 11 BP'!$F18:$EE18)+SUMIF('SPACELOG 12 BP'!$F$2:$EE$2,CG$4,'SPACELOG 12 BP'!$F18:$EE18)</f>
        <v>780</v>
      </c>
      <c r="CH18" s="33">
        <f>SUMIF('reporting montigny'!$F$2:$EE$2,CH$4,'reporting montigny'!$F18:$EE18)+SUMIF('reporting boissy'!$F$2:$EE$2,CH$4,'reporting boissy'!$F18:$EE18)+SUMIF('reporting moussy'!$F$2:$EE$2,CH$4,'reporting moussy'!$F18:$EE18)+SUMIF('reporting trappes'!$F$2:$EE$2,CH$4,'reporting trappes'!$F18:$EE18)+SUMIF('SPACELOG 5 BP'!$F$2:$EE$2,CH$4,'SPACELOG 5 BP'!$F18:$EE18)+SUMIF('SPACELOG 6 BP'!$F$2:$EE$2,CH$4,'SPACELOG 6 BP'!$F18:$EE18)+SUMIF('SPACELOG 7 BP'!$F$2:$EE$2,CH$4,'SPACELOG 7 BP'!$F18:$EE18)+SUMIF('SPACELOG 8 BP'!$F$2:$EE$2,CH$4,'SPACELOG 8 BP'!$F18:$EE18)+SUMIF('SPACELOG 9 BP'!$F$2:$EE$2,CH$4,'SPACELOG 9 BP'!$F18:$EE18)+SUMIF('SPACELOG 10 BP'!$F$2:$EE$2,CH$4,'SPACELOG 10 BP'!$F18:$EE18)+SUMIF('SPACELOG 11 BP'!$F$2:$EE$2,CH$4,'SPACELOG 11 BP'!$F18:$EE18)+SUMIF('SPACELOG 12 BP'!$F$2:$EE$2,CH$4,'SPACELOG 12 BP'!$F18:$EE18)</f>
        <v>780</v>
      </c>
      <c r="CI18" s="33">
        <f>SUMIF('reporting montigny'!$F$2:$EE$2,CI$4,'reporting montigny'!$F18:$EE18)+SUMIF('reporting boissy'!$F$2:$EE$2,CI$4,'reporting boissy'!$F18:$EE18)+SUMIF('reporting moussy'!$F$2:$EE$2,CI$4,'reporting moussy'!$F18:$EE18)+SUMIF('reporting trappes'!$F$2:$EE$2,CI$4,'reporting trappes'!$F18:$EE18)+SUMIF('SPACELOG 5 BP'!$F$2:$EE$2,CI$4,'SPACELOG 5 BP'!$F18:$EE18)+SUMIF('SPACELOG 6 BP'!$F$2:$EE$2,CI$4,'SPACELOG 6 BP'!$F18:$EE18)+SUMIF('SPACELOG 7 BP'!$F$2:$EE$2,CI$4,'SPACELOG 7 BP'!$F18:$EE18)+SUMIF('SPACELOG 8 BP'!$F$2:$EE$2,CI$4,'SPACELOG 8 BP'!$F18:$EE18)+SUMIF('SPACELOG 9 BP'!$F$2:$EE$2,CI$4,'SPACELOG 9 BP'!$F18:$EE18)+SUMIF('SPACELOG 10 BP'!$F$2:$EE$2,CI$4,'SPACELOG 10 BP'!$F18:$EE18)+SUMIF('SPACELOG 11 BP'!$F$2:$EE$2,CI$4,'SPACELOG 11 BP'!$F18:$EE18)+SUMIF('SPACELOG 12 BP'!$F$2:$EE$2,CI$4,'SPACELOG 12 BP'!$F18:$EE18)</f>
        <v>780</v>
      </c>
      <c r="CJ18" s="33">
        <f>SUMIF('reporting montigny'!$F$2:$EE$2,CJ$4,'reporting montigny'!$F18:$EE18)+SUMIF('reporting boissy'!$F$2:$EE$2,CJ$4,'reporting boissy'!$F18:$EE18)+SUMIF('reporting moussy'!$F$2:$EE$2,CJ$4,'reporting moussy'!$F18:$EE18)+SUMIF('reporting trappes'!$F$2:$EE$2,CJ$4,'reporting trappes'!$F18:$EE18)+SUMIF('SPACELOG 5 BP'!$F$2:$EE$2,CJ$4,'SPACELOG 5 BP'!$F18:$EE18)+SUMIF('SPACELOG 6 BP'!$F$2:$EE$2,CJ$4,'SPACELOG 6 BP'!$F18:$EE18)+SUMIF('SPACELOG 7 BP'!$F$2:$EE$2,CJ$4,'SPACELOG 7 BP'!$F18:$EE18)+SUMIF('SPACELOG 8 BP'!$F$2:$EE$2,CJ$4,'SPACELOG 8 BP'!$F18:$EE18)+SUMIF('SPACELOG 9 BP'!$F$2:$EE$2,CJ$4,'SPACELOG 9 BP'!$F18:$EE18)+SUMIF('SPACELOG 10 BP'!$F$2:$EE$2,CJ$4,'SPACELOG 10 BP'!$F18:$EE18)+SUMIF('SPACELOG 11 BP'!$F$2:$EE$2,CJ$4,'SPACELOG 11 BP'!$F18:$EE18)+SUMIF('SPACELOG 12 BP'!$F$2:$EE$2,CJ$4,'SPACELOG 12 BP'!$F18:$EE18)</f>
        <v>780</v>
      </c>
      <c r="CK18" s="33">
        <f>SUMIF('reporting montigny'!$F$2:$EE$2,CK$4,'reporting montigny'!$F18:$EE18)+SUMIF('reporting boissy'!$F$2:$EE$2,CK$4,'reporting boissy'!$F18:$EE18)+SUMIF('reporting moussy'!$F$2:$EE$2,CK$4,'reporting moussy'!$F18:$EE18)+SUMIF('reporting trappes'!$F$2:$EE$2,CK$4,'reporting trappes'!$F18:$EE18)+SUMIF('SPACELOG 5 BP'!$F$2:$EE$2,CK$4,'SPACELOG 5 BP'!$F18:$EE18)+SUMIF('SPACELOG 6 BP'!$F$2:$EE$2,CK$4,'SPACELOG 6 BP'!$F18:$EE18)+SUMIF('SPACELOG 7 BP'!$F$2:$EE$2,CK$4,'SPACELOG 7 BP'!$F18:$EE18)+SUMIF('SPACELOG 8 BP'!$F$2:$EE$2,CK$4,'SPACELOG 8 BP'!$F18:$EE18)+SUMIF('SPACELOG 9 BP'!$F$2:$EE$2,CK$4,'SPACELOG 9 BP'!$F18:$EE18)+SUMIF('SPACELOG 10 BP'!$F$2:$EE$2,CK$4,'SPACELOG 10 BP'!$F18:$EE18)+SUMIF('SPACELOG 11 BP'!$F$2:$EE$2,CK$4,'SPACELOG 11 BP'!$F18:$EE18)+SUMIF('SPACELOG 12 BP'!$F$2:$EE$2,CK$4,'SPACELOG 12 BP'!$F18:$EE18)</f>
        <v>780</v>
      </c>
      <c r="CL18" s="33">
        <f>SUMIF('reporting montigny'!$F$2:$EE$2,CL$4,'reporting montigny'!$F18:$EE18)+SUMIF('reporting boissy'!$F$2:$EE$2,CL$4,'reporting boissy'!$F18:$EE18)+SUMIF('reporting moussy'!$F$2:$EE$2,CL$4,'reporting moussy'!$F18:$EE18)+SUMIF('reporting trappes'!$F$2:$EE$2,CL$4,'reporting trappes'!$F18:$EE18)+SUMIF('SPACELOG 5 BP'!$F$2:$EE$2,CL$4,'SPACELOG 5 BP'!$F18:$EE18)+SUMIF('SPACELOG 6 BP'!$F$2:$EE$2,CL$4,'SPACELOG 6 BP'!$F18:$EE18)+SUMIF('SPACELOG 7 BP'!$F$2:$EE$2,CL$4,'SPACELOG 7 BP'!$F18:$EE18)+SUMIF('SPACELOG 8 BP'!$F$2:$EE$2,CL$4,'SPACELOG 8 BP'!$F18:$EE18)+SUMIF('SPACELOG 9 BP'!$F$2:$EE$2,CL$4,'SPACELOG 9 BP'!$F18:$EE18)+SUMIF('SPACELOG 10 BP'!$F$2:$EE$2,CL$4,'SPACELOG 10 BP'!$F18:$EE18)+SUMIF('SPACELOG 11 BP'!$F$2:$EE$2,CL$4,'SPACELOG 11 BP'!$F18:$EE18)+SUMIF('SPACELOG 12 BP'!$F$2:$EE$2,CL$4,'SPACELOG 12 BP'!$F18:$EE18)</f>
        <v>780</v>
      </c>
      <c r="CM18" s="33">
        <f>SUMIF('reporting montigny'!$F$2:$EE$2,CM$4,'reporting montigny'!$F18:$EE18)+SUMIF('reporting boissy'!$F$2:$EE$2,CM$4,'reporting boissy'!$F18:$EE18)+SUMIF('reporting moussy'!$F$2:$EE$2,CM$4,'reporting moussy'!$F18:$EE18)+SUMIF('reporting trappes'!$F$2:$EE$2,CM$4,'reporting trappes'!$F18:$EE18)+SUMIF('SPACELOG 5 BP'!$F$2:$EE$2,CM$4,'SPACELOG 5 BP'!$F18:$EE18)+SUMIF('SPACELOG 6 BP'!$F$2:$EE$2,CM$4,'SPACELOG 6 BP'!$F18:$EE18)+SUMIF('SPACELOG 7 BP'!$F$2:$EE$2,CM$4,'SPACELOG 7 BP'!$F18:$EE18)+SUMIF('SPACELOG 8 BP'!$F$2:$EE$2,CM$4,'SPACELOG 8 BP'!$F18:$EE18)+SUMIF('SPACELOG 9 BP'!$F$2:$EE$2,CM$4,'SPACELOG 9 BP'!$F18:$EE18)+SUMIF('SPACELOG 10 BP'!$F$2:$EE$2,CM$4,'SPACELOG 10 BP'!$F18:$EE18)+SUMIF('SPACELOG 11 BP'!$F$2:$EE$2,CM$4,'SPACELOG 11 BP'!$F18:$EE18)+SUMIF('SPACELOG 12 BP'!$F$2:$EE$2,CM$4,'SPACELOG 12 BP'!$F18:$EE18)</f>
        <v>780</v>
      </c>
      <c r="CN18" s="33">
        <f>SUMIF('reporting montigny'!$F$2:$EE$2,CN$4,'reporting montigny'!$F18:$EE18)+SUMIF('reporting boissy'!$F$2:$EE$2,CN$4,'reporting boissy'!$F18:$EE18)+SUMIF('reporting moussy'!$F$2:$EE$2,CN$4,'reporting moussy'!$F18:$EE18)+SUMIF('reporting trappes'!$F$2:$EE$2,CN$4,'reporting trappes'!$F18:$EE18)+SUMIF('SPACELOG 5 BP'!$F$2:$EE$2,CN$4,'SPACELOG 5 BP'!$F18:$EE18)+SUMIF('SPACELOG 6 BP'!$F$2:$EE$2,CN$4,'SPACELOG 6 BP'!$F18:$EE18)+SUMIF('SPACELOG 7 BP'!$F$2:$EE$2,CN$4,'SPACELOG 7 BP'!$F18:$EE18)+SUMIF('SPACELOG 8 BP'!$F$2:$EE$2,CN$4,'SPACELOG 8 BP'!$F18:$EE18)+SUMIF('SPACELOG 9 BP'!$F$2:$EE$2,CN$4,'SPACELOG 9 BP'!$F18:$EE18)+SUMIF('SPACELOG 10 BP'!$F$2:$EE$2,CN$4,'SPACELOG 10 BP'!$F18:$EE18)+SUMIF('SPACELOG 11 BP'!$F$2:$EE$2,CN$4,'SPACELOG 11 BP'!$F18:$EE18)+SUMIF('SPACELOG 12 BP'!$F$2:$EE$2,CN$4,'SPACELOG 12 BP'!$F18:$EE18)</f>
        <v>780</v>
      </c>
      <c r="CO18" s="33">
        <f>SUMIF('reporting montigny'!$F$2:$EE$2,CO$4,'reporting montigny'!$F18:$EE18)+SUMIF('reporting boissy'!$F$2:$EE$2,CO$4,'reporting boissy'!$F18:$EE18)+SUMIF('reporting moussy'!$F$2:$EE$2,CO$4,'reporting moussy'!$F18:$EE18)+SUMIF('reporting trappes'!$F$2:$EE$2,CO$4,'reporting trappes'!$F18:$EE18)+SUMIF('SPACELOG 5 BP'!$F$2:$EE$2,CO$4,'SPACELOG 5 BP'!$F18:$EE18)+SUMIF('SPACELOG 6 BP'!$F$2:$EE$2,CO$4,'SPACELOG 6 BP'!$F18:$EE18)+SUMIF('SPACELOG 7 BP'!$F$2:$EE$2,CO$4,'SPACELOG 7 BP'!$F18:$EE18)+SUMIF('SPACELOG 8 BP'!$F$2:$EE$2,CO$4,'SPACELOG 8 BP'!$F18:$EE18)+SUMIF('SPACELOG 9 BP'!$F$2:$EE$2,CO$4,'SPACELOG 9 BP'!$F18:$EE18)+SUMIF('SPACELOG 10 BP'!$F$2:$EE$2,CO$4,'SPACELOG 10 BP'!$F18:$EE18)+SUMIF('SPACELOG 11 BP'!$F$2:$EE$2,CO$4,'SPACELOG 11 BP'!$F18:$EE18)+SUMIF('SPACELOG 12 BP'!$F$2:$EE$2,CO$4,'SPACELOG 12 BP'!$F18:$EE18)</f>
        <v>780</v>
      </c>
      <c r="CP18" s="33">
        <f>SUMIF('reporting montigny'!$F$2:$EE$2,CP$4,'reporting montigny'!$F18:$EE18)+SUMIF('reporting boissy'!$F$2:$EE$2,CP$4,'reporting boissy'!$F18:$EE18)+SUMIF('reporting moussy'!$F$2:$EE$2,CP$4,'reporting moussy'!$F18:$EE18)+SUMIF('reporting trappes'!$F$2:$EE$2,CP$4,'reporting trappes'!$F18:$EE18)+SUMIF('SPACELOG 5 BP'!$F$2:$EE$2,CP$4,'SPACELOG 5 BP'!$F18:$EE18)+SUMIF('SPACELOG 6 BP'!$F$2:$EE$2,CP$4,'SPACELOG 6 BP'!$F18:$EE18)+SUMIF('SPACELOG 7 BP'!$F$2:$EE$2,CP$4,'SPACELOG 7 BP'!$F18:$EE18)+SUMIF('SPACELOG 8 BP'!$F$2:$EE$2,CP$4,'SPACELOG 8 BP'!$F18:$EE18)+SUMIF('SPACELOG 9 BP'!$F$2:$EE$2,CP$4,'SPACELOG 9 BP'!$F18:$EE18)+SUMIF('SPACELOG 10 BP'!$F$2:$EE$2,CP$4,'SPACELOG 10 BP'!$F18:$EE18)+SUMIF('SPACELOG 11 BP'!$F$2:$EE$2,CP$4,'SPACELOG 11 BP'!$F18:$EE18)+SUMIF('SPACELOG 12 BP'!$F$2:$EE$2,CP$4,'SPACELOG 12 BP'!$F18:$EE18)</f>
        <v>780</v>
      </c>
      <c r="CQ18" s="33">
        <f>SUMIF('reporting montigny'!$F$2:$EE$2,CQ$4,'reporting montigny'!$F18:$EE18)+SUMIF('reporting boissy'!$F$2:$EE$2,CQ$4,'reporting boissy'!$F18:$EE18)+SUMIF('reporting moussy'!$F$2:$EE$2,CQ$4,'reporting moussy'!$F18:$EE18)+SUMIF('reporting trappes'!$F$2:$EE$2,CQ$4,'reporting trappes'!$F18:$EE18)+SUMIF('SPACELOG 5 BP'!$F$2:$EE$2,CQ$4,'SPACELOG 5 BP'!$F18:$EE18)+SUMIF('SPACELOG 6 BP'!$F$2:$EE$2,CQ$4,'SPACELOG 6 BP'!$F18:$EE18)+SUMIF('SPACELOG 7 BP'!$F$2:$EE$2,CQ$4,'SPACELOG 7 BP'!$F18:$EE18)+SUMIF('SPACELOG 8 BP'!$F$2:$EE$2,CQ$4,'SPACELOG 8 BP'!$F18:$EE18)+SUMIF('SPACELOG 9 BP'!$F$2:$EE$2,CQ$4,'SPACELOG 9 BP'!$F18:$EE18)+SUMIF('SPACELOG 10 BP'!$F$2:$EE$2,CQ$4,'SPACELOG 10 BP'!$F18:$EE18)+SUMIF('SPACELOG 11 BP'!$F$2:$EE$2,CQ$4,'SPACELOG 11 BP'!$F18:$EE18)+SUMIF('SPACELOG 12 BP'!$F$2:$EE$2,CQ$4,'SPACELOG 12 BP'!$F18:$EE18)</f>
        <v>780</v>
      </c>
      <c r="CR18" s="393">
        <f t="shared" si="120"/>
        <v>9360</v>
      </c>
      <c r="CS18" s="33">
        <f>SUMIF('reporting montigny'!$F$2:$EE$2,CS$4,'reporting montigny'!$F18:$EE18)+SUMIF('reporting boissy'!$F$2:$EE$2,CS$4,'reporting boissy'!$F18:$EE18)+SUMIF('reporting moussy'!$F$2:$EE$2,CS$4,'reporting moussy'!$F18:$EE18)+SUMIF('reporting trappes'!$F$2:$EE$2,CS$4,'reporting trappes'!$F18:$EE18)+SUMIF('SPACELOG 5 BP'!$F$2:$EE$2,CS$4,'SPACELOG 5 BP'!$F18:$EE18)+SUMIF('SPACELOG 6 BP'!$F$2:$EE$2,CS$4,'SPACELOG 6 BP'!$F18:$EE18)+SUMIF('SPACELOG 7 BP'!$F$2:$EE$2,CS$4,'SPACELOG 7 BP'!$F18:$EE18)+SUMIF('SPACELOG 8 BP'!$F$2:$EE$2,CS$4,'SPACELOG 8 BP'!$F18:$EE18)+SUMIF('SPACELOG 9 BP'!$F$2:$EE$2,CS$4,'SPACELOG 9 BP'!$F18:$EE18)+SUMIF('SPACELOG 10 BP'!$F$2:$EE$2,CS$4,'SPACELOG 10 BP'!$F18:$EE18)+SUMIF('SPACELOG 11 BP'!$F$2:$EE$2,CS$4,'SPACELOG 11 BP'!$F18:$EE18)+SUMIF('SPACELOG 12 BP'!$F$2:$EE$2,CS$4,'SPACELOG 12 BP'!$F18:$EE18)</f>
        <v>780</v>
      </c>
      <c r="CT18" s="33">
        <f>SUMIF('reporting montigny'!$F$2:$EE$2,CT$4,'reporting montigny'!$F18:$EE18)+SUMIF('reporting boissy'!$F$2:$EE$2,CT$4,'reporting boissy'!$F18:$EE18)+SUMIF('reporting moussy'!$F$2:$EE$2,CT$4,'reporting moussy'!$F18:$EE18)+SUMIF('reporting trappes'!$F$2:$EE$2,CT$4,'reporting trappes'!$F18:$EE18)+SUMIF('SPACELOG 5 BP'!$F$2:$EE$2,CT$4,'SPACELOG 5 BP'!$F18:$EE18)+SUMIF('SPACELOG 6 BP'!$F$2:$EE$2,CT$4,'SPACELOG 6 BP'!$F18:$EE18)+SUMIF('SPACELOG 7 BP'!$F$2:$EE$2,CT$4,'SPACELOG 7 BP'!$F18:$EE18)+SUMIF('SPACELOG 8 BP'!$F$2:$EE$2,CT$4,'SPACELOG 8 BP'!$F18:$EE18)+SUMIF('SPACELOG 9 BP'!$F$2:$EE$2,CT$4,'SPACELOG 9 BP'!$F18:$EE18)+SUMIF('SPACELOG 10 BP'!$F$2:$EE$2,CT$4,'SPACELOG 10 BP'!$F18:$EE18)+SUMIF('SPACELOG 11 BP'!$F$2:$EE$2,CT$4,'SPACELOG 11 BP'!$F18:$EE18)+SUMIF('SPACELOG 12 BP'!$F$2:$EE$2,CT$4,'SPACELOG 12 BP'!$F18:$EE18)</f>
        <v>780</v>
      </c>
      <c r="CU18" s="33">
        <f>SUMIF('reporting montigny'!$F$2:$EE$2,CU$4,'reporting montigny'!$F18:$EE18)+SUMIF('reporting boissy'!$F$2:$EE$2,CU$4,'reporting boissy'!$F18:$EE18)+SUMIF('reporting moussy'!$F$2:$EE$2,CU$4,'reporting moussy'!$F18:$EE18)+SUMIF('reporting trappes'!$F$2:$EE$2,CU$4,'reporting trappes'!$F18:$EE18)+SUMIF('SPACELOG 5 BP'!$F$2:$EE$2,CU$4,'SPACELOG 5 BP'!$F18:$EE18)+SUMIF('SPACELOG 6 BP'!$F$2:$EE$2,CU$4,'SPACELOG 6 BP'!$F18:$EE18)+SUMIF('SPACELOG 7 BP'!$F$2:$EE$2,CU$4,'SPACELOG 7 BP'!$F18:$EE18)+SUMIF('SPACELOG 8 BP'!$F$2:$EE$2,CU$4,'SPACELOG 8 BP'!$F18:$EE18)+SUMIF('SPACELOG 9 BP'!$F$2:$EE$2,CU$4,'SPACELOG 9 BP'!$F18:$EE18)+SUMIF('SPACELOG 10 BP'!$F$2:$EE$2,CU$4,'SPACELOG 10 BP'!$F18:$EE18)+SUMIF('SPACELOG 11 BP'!$F$2:$EE$2,CU$4,'SPACELOG 11 BP'!$F18:$EE18)+SUMIF('SPACELOG 12 BP'!$F$2:$EE$2,CU$4,'SPACELOG 12 BP'!$F18:$EE18)</f>
        <v>780</v>
      </c>
      <c r="CV18" s="33">
        <f>SUMIF('reporting montigny'!$F$2:$EE$2,CV$4,'reporting montigny'!$F18:$EE18)+SUMIF('reporting boissy'!$F$2:$EE$2,CV$4,'reporting boissy'!$F18:$EE18)+SUMIF('reporting moussy'!$F$2:$EE$2,CV$4,'reporting moussy'!$F18:$EE18)+SUMIF('reporting trappes'!$F$2:$EE$2,CV$4,'reporting trappes'!$F18:$EE18)+SUMIF('SPACELOG 5 BP'!$F$2:$EE$2,CV$4,'SPACELOG 5 BP'!$F18:$EE18)+SUMIF('SPACELOG 6 BP'!$F$2:$EE$2,CV$4,'SPACELOG 6 BP'!$F18:$EE18)+SUMIF('SPACELOG 7 BP'!$F$2:$EE$2,CV$4,'SPACELOG 7 BP'!$F18:$EE18)+SUMIF('SPACELOG 8 BP'!$F$2:$EE$2,CV$4,'SPACELOG 8 BP'!$F18:$EE18)+SUMIF('SPACELOG 9 BP'!$F$2:$EE$2,CV$4,'SPACELOG 9 BP'!$F18:$EE18)+SUMIF('SPACELOG 10 BP'!$F$2:$EE$2,CV$4,'SPACELOG 10 BP'!$F18:$EE18)+SUMIF('SPACELOG 11 BP'!$F$2:$EE$2,CV$4,'SPACELOG 11 BP'!$F18:$EE18)+SUMIF('SPACELOG 12 BP'!$F$2:$EE$2,CV$4,'SPACELOG 12 BP'!$F18:$EE18)</f>
        <v>780</v>
      </c>
      <c r="CW18" s="33">
        <f>SUMIF('reporting montigny'!$F$2:$EE$2,CW$4,'reporting montigny'!$F18:$EE18)+SUMIF('reporting boissy'!$F$2:$EE$2,CW$4,'reporting boissy'!$F18:$EE18)+SUMIF('reporting moussy'!$F$2:$EE$2,CW$4,'reporting moussy'!$F18:$EE18)+SUMIF('reporting trappes'!$F$2:$EE$2,CW$4,'reporting trappes'!$F18:$EE18)+SUMIF('SPACELOG 5 BP'!$F$2:$EE$2,CW$4,'SPACELOG 5 BP'!$F18:$EE18)+SUMIF('SPACELOG 6 BP'!$F$2:$EE$2,CW$4,'SPACELOG 6 BP'!$F18:$EE18)+SUMIF('SPACELOG 7 BP'!$F$2:$EE$2,CW$4,'SPACELOG 7 BP'!$F18:$EE18)+SUMIF('SPACELOG 8 BP'!$F$2:$EE$2,CW$4,'SPACELOG 8 BP'!$F18:$EE18)+SUMIF('SPACELOG 9 BP'!$F$2:$EE$2,CW$4,'SPACELOG 9 BP'!$F18:$EE18)+SUMIF('SPACELOG 10 BP'!$F$2:$EE$2,CW$4,'SPACELOG 10 BP'!$F18:$EE18)+SUMIF('SPACELOG 11 BP'!$F$2:$EE$2,CW$4,'SPACELOG 11 BP'!$F18:$EE18)+SUMIF('SPACELOG 12 BP'!$F$2:$EE$2,CW$4,'SPACELOG 12 BP'!$F18:$EE18)</f>
        <v>780</v>
      </c>
      <c r="CX18" s="33">
        <f>SUMIF('reporting montigny'!$F$2:$EE$2,CX$4,'reporting montigny'!$F18:$EE18)+SUMIF('reporting boissy'!$F$2:$EE$2,CX$4,'reporting boissy'!$F18:$EE18)+SUMIF('reporting moussy'!$F$2:$EE$2,CX$4,'reporting moussy'!$F18:$EE18)+SUMIF('reporting trappes'!$F$2:$EE$2,CX$4,'reporting trappes'!$F18:$EE18)+SUMIF('SPACELOG 5 BP'!$F$2:$EE$2,CX$4,'SPACELOG 5 BP'!$F18:$EE18)+SUMIF('SPACELOG 6 BP'!$F$2:$EE$2,CX$4,'SPACELOG 6 BP'!$F18:$EE18)+SUMIF('SPACELOG 7 BP'!$F$2:$EE$2,CX$4,'SPACELOG 7 BP'!$F18:$EE18)+SUMIF('SPACELOG 8 BP'!$F$2:$EE$2,CX$4,'SPACELOG 8 BP'!$F18:$EE18)+SUMIF('SPACELOG 9 BP'!$F$2:$EE$2,CX$4,'SPACELOG 9 BP'!$F18:$EE18)+SUMIF('SPACELOG 10 BP'!$F$2:$EE$2,CX$4,'SPACELOG 10 BP'!$F18:$EE18)+SUMIF('SPACELOG 11 BP'!$F$2:$EE$2,CX$4,'SPACELOG 11 BP'!$F18:$EE18)+SUMIF('SPACELOG 12 BP'!$F$2:$EE$2,CX$4,'SPACELOG 12 BP'!$F18:$EE18)</f>
        <v>780</v>
      </c>
      <c r="CY18" s="33">
        <f>SUMIF('reporting montigny'!$F$2:$EE$2,CY$4,'reporting montigny'!$F18:$EE18)+SUMIF('reporting boissy'!$F$2:$EE$2,CY$4,'reporting boissy'!$F18:$EE18)+SUMIF('reporting moussy'!$F$2:$EE$2,CY$4,'reporting moussy'!$F18:$EE18)+SUMIF('reporting trappes'!$F$2:$EE$2,CY$4,'reporting trappes'!$F18:$EE18)+SUMIF('SPACELOG 5 BP'!$F$2:$EE$2,CY$4,'SPACELOG 5 BP'!$F18:$EE18)+SUMIF('SPACELOG 6 BP'!$F$2:$EE$2,CY$4,'SPACELOG 6 BP'!$F18:$EE18)+SUMIF('SPACELOG 7 BP'!$F$2:$EE$2,CY$4,'SPACELOG 7 BP'!$F18:$EE18)+SUMIF('SPACELOG 8 BP'!$F$2:$EE$2,CY$4,'SPACELOG 8 BP'!$F18:$EE18)+SUMIF('SPACELOG 9 BP'!$F$2:$EE$2,CY$4,'SPACELOG 9 BP'!$F18:$EE18)+SUMIF('SPACELOG 10 BP'!$F$2:$EE$2,CY$4,'SPACELOG 10 BP'!$F18:$EE18)+SUMIF('SPACELOG 11 BP'!$F$2:$EE$2,CY$4,'SPACELOG 11 BP'!$F18:$EE18)+SUMIF('SPACELOG 12 BP'!$F$2:$EE$2,CY$4,'SPACELOG 12 BP'!$F18:$EE18)</f>
        <v>780</v>
      </c>
      <c r="CZ18" s="33">
        <f>SUMIF('reporting montigny'!$F$2:$EE$2,CZ$4,'reporting montigny'!$F18:$EE18)+SUMIF('reporting boissy'!$F$2:$EE$2,CZ$4,'reporting boissy'!$F18:$EE18)+SUMIF('reporting moussy'!$F$2:$EE$2,CZ$4,'reporting moussy'!$F18:$EE18)+SUMIF('reporting trappes'!$F$2:$EE$2,CZ$4,'reporting trappes'!$F18:$EE18)+SUMIF('SPACELOG 5 BP'!$F$2:$EE$2,CZ$4,'SPACELOG 5 BP'!$F18:$EE18)+SUMIF('SPACELOG 6 BP'!$F$2:$EE$2,CZ$4,'SPACELOG 6 BP'!$F18:$EE18)+SUMIF('SPACELOG 7 BP'!$F$2:$EE$2,CZ$4,'SPACELOG 7 BP'!$F18:$EE18)+SUMIF('SPACELOG 8 BP'!$F$2:$EE$2,CZ$4,'SPACELOG 8 BP'!$F18:$EE18)+SUMIF('SPACELOG 9 BP'!$F$2:$EE$2,CZ$4,'SPACELOG 9 BP'!$F18:$EE18)+SUMIF('SPACELOG 10 BP'!$F$2:$EE$2,CZ$4,'SPACELOG 10 BP'!$F18:$EE18)+SUMIF('SPACELOG 11 BP'!$F$2:$EE$2,CZ$4,'SPACELOG 11 BP'!$F18:$EE18)+SUMIF('SPACELOG 12 BP'!$F$2:$EE$2,CZ$4,'SPACELOG 12 BP'!$F18:$EE18)</f>
        <v>780</v>
      </c>
      <c r="DA18" s="33">
        <f>SUMIF('reporting montigny'!$F$2:$EE$2,DA$4,'reporting montigny'!$F18:$EE18)+SUMIF('reporting boissy'!$F$2:$EE$2,DA$4,'reporting boissy'!$F18:$EE18)+SUMIF('reporting moussy'!$F$2:$EE$2,DA$4,'reporting moussy'!$F18:$EE18)+SUMIF('reporting trappes'!$F$2:$EE$2,DA$4,'reporting trappes'!$F18:$EE18)+SUMIF('SPACELOG 5 BP'!$F$2:$EE$2,DA$4,'SPACELOG 5 BP'!$F18:$EE18)+SUMIF('SPACELOG 6 BP'!$F$2:$EE$2,DA$4,'SPACELOG 6 BP'!$F18:$EE18)+SUMIF('SPACELOG 7 BP'!$F$2:$EE$2,DA$4,'SPACELOG 7 BP'!$F18:$EE18)+SUMIF('SPACELOG 8 BP'!$F$2:$EE$2,DA$4,'SPACELOG 8 BP'!$F18:$EE18)+SUMIF('SPACELOG 9 BP'!$F$2:$EE$2,DA$4,'SPACELOG 9 BP'!$F18:$EE18)+SUMIF('SPACELOG 10 BP'!$F$2:$EE$2,DA$4,'SPACELOG 10 BP'!$F18:$EE18)+SUMIF('SPACELOG 11 BP'!$F$2:$EE$2,DA$4,'SPACELOG 11 BP'!$F18:$EE18)+SUMIF('SPACELOG 12 BP'!$F$2:$EE$2,DA$4,'SPACELOG 12 BP'!$F18:$EE18)</f>
        <v>780</v>
      </c>
      <c r="DB18" s="33">
        <f>SUMIF('reporting montigny'!$F$2:$EE$2,DB$4,'reporting montigny'!$F18:$EE18)+SUMIF('reporting boissy'!$F$2:$EE$2,DB$4,'reporting boissy'!$F18:$EE18)+SUMIF('reporting moussy'!$F$2:$EE$2,DB$4,'reporting moussy'!$F18:$EE18)+SUMIF('reporting trappes'!$F$2:$EE$2,DB$4,'reporting trappes'!$F18:$EE18)+SUMIF('SPACELOG 5 BP'!$F$2:$EE$2,DB$4,'SPACELOG 5 BP'!$F18:$EE18)+SUMIF('SPACELOG 6 BP'!$F$2:$EE$2,DB$4,'SPACELOG 6 BP'!$F18:$EE18)+SUMIF('SPACELOG 7 BP'!$F$2:$EE$2,DB$4,'SPACELOG 7 BP'!$F18:$EE18)+SUMIF('SPACELOG 8 BP'!$F$2:$EE$2,DB$4,'SPACELOG 8 BP'!$F18:$EE18)+SUMIF('SPACELOG 9 BP'!$F$2:$EE$2,DB$4,'SPACELOG 9 BP'!$F18:$EE18)+SUMIF('SPACELOG 10 BP'!$F$2:$EE$2,DB$4,'SPACELOG 10 BP'!$F18:$EE18)+SUMIF('SPACELOG 11 BP'!$F$2:$EE$2,DB$4,'SPACELOG 11 BP'!$F18:$EE18)+SUMIF('SPACELOG 12 BP'!$F$2:$EE$2,DB$4,'SPACELOG 12 BP'!$F18:$EE18)</f>
        <v>780</v>
      </c>
      <c r="DC18" s="33">
        <f>SUMIF('reporting montigny'!$F$2:$EE$2,DC$4,'reporting montigny'!$F18:$EE18)+SUMIF('reporting boissy'!$F$2:$EE$2,DC$4,'reporting boissy'!$F18:$EE18)+SUMIF('reporting moussy'!$F$2:$EE$2,DC$4,'reporting moussy'!$F18:$EE18)+SUMIF('reporting trappes'!$F$2:$EE$2,DC$4,'reporting trappes'!$F18:$EE18)+SUMIF('SPACELOG 5 BP'!$F$2:$EE$2,DC$4,'SPACELOG 5 BP'!$F18:$EE18)+SUMIF('SPACELOG 6 BP'!$F$2:$EE$2,DC$4,'SPACELOG 6 BP'!$F18:$EE18)+SUMIF('SPACELOG 7 BP'!$F$2:$EE$2,DC$4,'SPACELOG 7 BP'!$F18:$EE18)+SUMIF('SPACELOG 8 BP'!$F$2:$EE$2,DC$4,'SPACELOG 8 BP'!$F18:$EE18)+SUMIF('SPACELOG 9 BP'!$F$2:$EE$2,DC$4,'SPACELOG 9 BP'!$F18:$EE18)+SUMIF('SPACELOG 10 BP'!$F$2:$EE$2,DC$4,'SPACELOG 10 BP'!$F18:$EE18)+SUMIF('SPACELOG 11 BP'!$F$2:$EE$2,DC$4,'SPACELOG 11 BP'!$F18:$EE18)+SUMIF('SPACELOG 12 BP'!$F$2:$EE$2,DC$4,'SPACELOG 12 BP'!$F18:$EE18)</f>
        <v>780</v>
      </c>
      <c r="DD18" s="33">
        <f>SUMIF('reporting montigny'!$F$2:$EE$2,DD$4,'reporting montigny'!$F18:$EE18)+SUMIF('reporting boissy'!$F$2:$EE$2,DD$4,'reporting boissy'!$F18:$EE18)+SUMIF('reporting moussy'!$F$2:$EE$2,DD$4,'reporting moussy'!$F18:$EE18)+SUMIF('reporting trappes'!$F$2:$EE$2,DD$4,'reporting trappes'!$F18:$EE18)+SUMIF('SPACELOG 5 BP'!$F$2:$EE$2,DD$4,'SPACELOG 5 BP'!$F18:$EE18)+SUMIF('SPACELOG 6 BP'!$F$2:$EE$2,DD$4,'SPACELOG 6 BP'!$F18:$EE18)+SUMIF('SPACELOG 7 BP'!$F$2:$EE$2,DD$4,'SPACELOG 7 BP'!$F18:$EE18)+SUMIF('SPACELOG 8 BP'!$F$2:$EE$2,DD$4,'SPACELOG 8 BP'!$F18:$EE18)+SUMIF('SPACELOG 9 BP'!$F$2:$EE$2,DD$4,'SPACELOG 9 BP'!$F18:$EE18)+SUMIF('SPACELOG 10 BP'!$F$2:$EE$2,DD$4,'SPACELOG 10 BP'!$F18:$EE18)+SUMIF('SPACELOG 11 BP'!$F$2:$EE$2,DD$4,'SPACELOG 11 BP'!$F18:$EE18)+SUMIF('SPACELOG 12 BP'!$F$2:$EE$2,DD$4,'SPACELOG 12 BP'!$F18:$EE18)</f>
        <v>780</v>
      </c>
      <c r="DE18" s="393">
        <f t="shared" si="121"/>
        <v>9360</v>
      </c>
      <c r="DF18" s="33">
        <f>SUMIF('reporting montigny'!$F$2:$EE$2,DF$4,'reporting montigny'!$F18:$EE18)+SUMIF('reporting boissy'!$F$2:$EE$2,DF$4,'reporting boissy'!$F18:$EE18)+SUMIF('reporting moussy'!$F$2:$EE$2,DF$4,'reporting moussy'!$F18:$EE18)+SUMIF('reporting trappes'!$F$2:$EE$2,DF$4,'reporting trappes'!$F18:$EE18)+SUMIF('SPACELOG 5 BP'!$F$2:$EE$2,DF$4,'SPACELOG 5 BP'!$F18:$EE18)+SUMIF('SPACELOG 6 BP'!$F$2:$EE$2,DF$4,'SPACELOG 6 BP'!$F18:$EE18)+SUMIF('SPACELOG 7 BP'!$F$2:$EE$2,DF$4,'SPACELOG 7 BP'!$F18:$EE18)+SUMIF('SPACELOG 8 BP'!$F$2:$EE$2,DF$4,'SPACELOG 8 BP'!$F18:$EE18)+SUMIF('SPACELOG 9 BP'!$F$2:$EE$2,DF$4,'SPACELOG 9 BP'!$F18:$EE18)+SUMIF('SPACELOG 10 BP'!$F$2:$EE$2,DF$4,'SPACELOG 10 BP'!$F18:$EE18)+SUMIF('SPACELOG 11 BP'!$F$2:$EE$2,DF$4,'SPACELOG 11 BP'!$F18:$EE18)+SUMIF('SPACELOG 12 BP'!$F$2:$EE$2,DF$4,'SPACELOG 12 BP'!$F18:$EE18)</f>
        <v>780</v>
      </c>
      <c r="DG18" s="33">
        <f>SUMIF('reporting montigny'!$F$2:$EE$2,DG$4,'reporting montigny'!$F18:$EE18)+SUMIF('reporting boissy'!$F$2:$EE$2,DG$4,'reporting boissy'!$F18:$EE18)+SUMIF('reporting moussy'!$F$2:$EE$2,DG$4,'reporting moussy'!$F18:$EE18)+SUMIF('reporting trappes'!$F$2:$EE$2,DG$4,'reporting trappes'!$F18:$EE18)+SUMIF('SPACELOG 5 BP'!$F$2:$EE$2,DG$4,'SPACELOG 5 BP'!$F18:$EE18)+SUMIF('SPACELOG 6 BP'!$F$2:$EE$2,DG$4,'SPACELOG 6 BP'!$F18:$EE18)+SUMIF('SPACELOG 7 BP'!$F$2:$EE$2,DG$4,'SPACELOG 7 BP'!$F18:$EE18)+SUMIF('SPACELOG 8 BP'!$F$2:$EE$2,DG$4,'SPACELOG 8 BP'!$F18:$EE18)+SUMIF('SPACELOG 9 BP'!$F$2:$EE$2,DG$4,'SPACELOG 9 BP'!$F18:$EE18)+SUMIF('SPACELOG 10 BP'!$F$2:$EE$2,DG$4,'SPACELOG 10 BP'!$F18:$EE18)+SUMIF('SPACELOG 11 BP'!$F$2:$EE$2,DG$4,'SPACELOG 11 BP'!$F18:$EE18)+SUMIF('SPACELOG 12 BP'!$F$2:$EE$2,DG$4,'SPACELOG 12 BP'!$F18:$EE18)</f>
        <v>780</v>
      </c>
      <c r="DH18" s="33">
        <f>SUMIF('reporting montigny'!$F$2:$EE$2,DH$4,'reporting montigny'!$F18:$EE18)+SUMIF('reporting boissy'!$F$2:$EE$2,DH$4,'reporting boissy'!$F18:$EE18)+SUMIF('reporting moussy'!$F$2:$EE$2,DH$4,'reporting moussy'!$F18:$EE18)+SUMIF('reporting trappes'!$F$2:$EE$2,DH$4,'reporting trappes'!$F18:$EE18)+SUMIF('SPACELOG 5 BP'!$F$2:$EE$2,DH$4,'SPACELOG 5 BP'!$F18:$EE18)+SUMIF('SPACELOG 6 BP'!$F$2:$EE$2,DH$4,'SPACELOG 6 BP'!$F18:$EE18)+SUMIF('SPACELOG 7 BP'!$F$2:$EE$2,DH$4,'SPACELOG 7 BP'!$F18:$EE18)+SUMIF('SPACELOG 8 BP'!$F$2:$EE$2,DH$4,'SPACELOG 8 BP'!$F18:$EE18)+SUMIF('SPACELOG 9 BP'!$F$2:$EE$2,DH$4,'SPACELOG 9 BP'!$F18:$EE18)+SUMIF('SPACELOG 10 BP'!$F$2:$EE$2,DH$4,'SPACELOG 10 BP'!$F18:$EE18)+SUMIF('SPACELOG 11 BP'!$F$2:$EE$2,DH$4,'SPACELOG 11 BP'!$F18:$EE18)+SUMIF('SPACELOG 12 BP'!$F$2:$EE$2,DH$4,'SPACELOG 12 BP'!$F18:$EE18)</f>
        <v>780</v>
      </c>
      <c r="DI18" s="33">
        <f>SUMIF('reporting montigny'!$F$2:$EE$2,DI$4,'reporting montigny'!$F18:$EE18)+SUMIF('reporting boissy'!$F$2:$EE$2,DI$4,'reporting boissy'!$F18:$EE18)+SUMIF('reporting moussy'!$F$2:$EE$2,DI$4,'reporting moussy'!$F18:$EE18)+SUMIF('reporting trappes'!$F$2:$EE$2,DI$4,'reporting trappes'!$F18:$EE18)+SUMIF('SPACELOG 5 BP'!$F$2:$EE$2,DI$4,'SPACELOG 5 BP'!$F18:$EE18)+SUMIF('SPACELOG 6 BP'!$F$2:$EE$2,DI$4,'SPACELOG 6 BP'!$F18:$EE18)+SUMIF('SPACELOG 7 BP'!$F$2:$EE$2,DI$4,'SPACELOG 7 BP'!$F18:$EE18)+SUMIF('SPACELOG 8 BP'!$F$2:$EE$2,DI$4,'SPACELOG 8 BP'!$F18:$EE18)+SUMIF('SPACELOG 9 BP'!$F$2:$EE$2,DI$4,'SPACELOG 9 BP'!$F18:$EE18)+SUMIF('SPACELOG 10 BP'!$F$2:$EE$2,DI$4,'SPACELOG 10 BP'!$F18:$EE18)+SUMIF('SPACELOG 11 BP'!$F$2:$EE$2,DI$4,'SPACELOG 11 BP'!$F18:$EE18)+SUMIF('SPACELOG 12 BP'!$F$2:$EE$2,DI$4,'SPACELOG 12 BP'!$F18:$EE18)</f>
        <v>780</v>
      </c>
      <c r="DJ18" s="33">
        <f>SUMIF('reporting montigny'!$F$2:$EE$2,DJ$4,'reporting montigny'!$F18:$EE18)+SUMIF('reporting boissy'!$F$2:$EE$2,DJ$4,'reporting boissy'!$F18:$EE18)+SUMIF('reporting moussy'!$F$2:$EE$2,DJ$4,'reporting moussy'!$F18:$EE18)+SUMIF('reporting trappes'!$F$2:$EE$2,DJ$4,'reporting trappes'!$F18:$EE18)+SUMIF('SPACELOG 5 BP'!$F$2:$EE$2,DJ$4,'SPACELOG 5 BP'!$F18:$EE18)+SUMIF('SPACELOG 6 BP'!$F$2:$EE$2,DJ$4,'SPACELOG 6 BP'!$F18:$EE18)+SUMIF('SPACELOG 7 BP'!$F$2:$EE$2,DJ$4,'SPACELOG 7 BP'!$F18:$EE18)+SUMIF('SPACELOG 8 BP'!$F$2:$EE$2,DJ$4,'SPACELOG 8 BP'!$F18:$EE18)+SUMIF('SPACELOG 9 BP'!$F$2:$EE$2,DJ$4,'SPACELOG 9 BP'!$F18:$EE18)+SUMIF('SPACELOG 10 BP'!$F$2:$EE$2,DJ$4,'SPACELOG 10 BP'!$F18:$EE18)+SUMIF('SPACELOG 11 BP'!$F$2:$EE$2,DJ$4,'SPACELOG 11 BP'!$F18:$EE18)+SUMIF('SPACELOG 12 BP'!$F$2:$EE$2,DJ$4,'SPACELOG 12 BP'!$F18:$EE18)</f>
        <v>780</v>
      </c>
      <c r="DK18" s="33">
        <f>SUMIF('reporting montigny'!$F$2:$EE$2,DK$4,'reporting montigny'!$F18:$EE18)+SUMIF('reporting boissy'!$F$2:$EE$2,DK$4,'reporting boissy'!$F18:$EE18)+SUMIF('reporting moussy'!$F$2:$EE$2,DK$4,'reporting moussy'!$F18:$EE18)+SUMIF('reporting trappes'!$F$2:$EE$2,DK$4,'reporting trappes'!$F18:$EE18)+SUMIF('SPACELOG 5 BP'!$F$2:$EE$2,DK$4,'SPACELOG 5 BP'!$F18:$EE18)+SUMIF('SPACELOG 6 BP'!$F$2:$EE$2,DK$4,'SPACELOG 6 BP'!$F18:$EE18)+SUMIF('SPACELOG 7 BP'!$F$2:$EE$2,DK$4,'SPACELOG 7 BP'!$F18:$EE18)+SUMIF('SPACELOG 8 BP'!$F$2:$EE$2,DK$4,'SPACELOG 8 BP'!$F18:$EE18)+SUMIF('SPACELOG 9 BP'!$F$2:$EE$2,DK$4,'SPACELOG 9 BP'!$F18:$EE18)+SUMIF('SPACELOG 10 BP'!$F$2:$EE$2,DK$4,'SPACELOG 10 BP'!$F18:$EE18)+SUMIF('SPACELOG 11 BP'!$F$2:$EE$2,DK$4,'SPACELOG 11 BP'!$F18:$EE18)+SUMIF('SPACELOG 12 BP'!$F$2:$EE$2,DK$4,'SPACELOG 12 BP'!$F18:$EE18)</f>
        <v>780</v>
      </c>
      <c r="DL18" s="33">
        <f>SUMIF('reporting montigny'!$F$2:$EE$2,DL$4,'reporting montigny'!$F18:$EE18)+SUMIF('reporting boissy'!$F$2:$EE$2,DL$4,'reporting boissy'!$F18:$EE18)+SUMIF('reporting moussy'!$F$2:$EE$2,DL$4,'reporting moussy'!$F18:$EE18)+SUMIF('reporting trappes'!$F$2:$EE$2,DL$4,'reporting trappes'!$F18:$EE18)+SUMIF('SPACELOG 5 BP'!$F$2:$EE$2,DL$4,'SPACELOG 5 BP'!$F18:$EE18)+SUMIF('SPACELOG 6 BP'!$F$2:$EE$2,DL$4,'SPACELOG 6 BP'!$F18:$EE18)+SUMIF('SPACELOG 7 BP'!$F$2:$EE$2,DL$4,'SPACELOG 7 BP'!$F18:$EE18)+SUMIF('SPACELOG 8 BP'!$F$2:$EE$2,DL$4,'SPACELOG 8 BP'!$F18:$EE18)+SUMIF('SPACELOG 9 BP'!$F$2:$EE$2,DL$4,'SPACELOG 9 BP'!$F18:$EE18)+SUMIF('SPACELOG 10 BP'!$F$2:$EE$2,DL$4,'SPACELOG 10 BP'!$F18:$EE18)+SUMIF('SPACELOG 11 BP'!$F$2:$EE$2,DL$4,'SPACELOG 11 BP'!$F18:$EE18)+SUMIF('SPACELOG 12 BP'!$F$2:$EE$2,DL$4,'SPACELOG 12 BP'!$F18:$EE18)</f>
        <v>780</v>
      </c>
      <c r="DM18" s="33">
        <f>SUMIF('reporting montigny'!$F$2:$EE$2,DM$4,'reporting montigny'!$F18:$EE18)+SUMIF('reporting boissy'!$F$2:$EE$2,DM$4,'reporting boissy'!$F18:$EE18)+SUMIF('reporting moussy'!$F$2:$EE$2,DM$4,'reporting moussy'!$F18:$EE18)+SUMIF('reporting trappes'!$F$2:$EE$2,DM$4,'reporting trappes'!$F18:$EE18)+SUMIF('SPACELOG 5 BP'!$F$2:$EE$2,DM$4,'SPACELOG 5 BP'!$F18:$EE18)+SUMIF('SPACELOG 6 BP'!$F$2:$EE$2,DM$4,'SPACELOG 6 BP'!$F18:$EE18)+SUMIF('SPACELOG 7 BP'!$F$2:$EE$2,DM$4,'SPACELOG 7 BP'!$F18:$EE18)+SUMIF('SPACELOG 8 BP'!$F$2:$EE$2,DM$4,'SPACELOG 8 BP'!$F18:$EE18)+SUMIF('SPACELOG 9 BP'!$F$2:$EE$2,DM$4,'SPACELOG 9 BP'!$F18:$EE18)+SUMIF('SPACELOG 10 BP'!$F$2:$EE$2,DM$4,'SPACELOG 10 BP'!$F18:$EE18)+SUMIF('SPACELOG 11 BP'!$F$2:$EE$2,DM$4,'SPACELOG 11 BP'!$F18:$EE18)+SUMIF('SPACELOG 12 BP'!$F$2:$EE$2,DM$4,'SPACELOG 12 BP'!$F18:$EE18)</f>
        <v>780</v>
      </c>
      <c r="DN18" s="33">
        <f>SUMIF('reporting montigny'!$F$2:$EE$2,DN$4,'reporting montigny'!$F18:$EE18)+SUMIF('reporting boissy'!$F$2:$EE$2,DN$4,'reporting boissy'!$F18:$EE18)+SUMIF('reporting moussy'!$F$2:$EE$2,DN$4,'reporting moussy'!$F18:$EE18)+SUMIF('reporting trappes'!$F$2:$EE$2,DN$4,'reporting trappes'!$F18:$EE18)+SUMIF('SPACELOG 5 BP'!$F$2:$EE$2,DN$4,'SPACELOG 5 BP'!$F18:$EE18)+SUMIF('SPACELOG 6 BP'!$F$2:$EE$2,DN$4,'SPACELOG 6 BP'!$F18:$EE18)+SUMIF('SPACELOG 7 BP'!$F$2:$EE$2,DN$4,'SPACELOG 7 BP'!$F18:$EE18)+SUMIF('SPACELOG 8 BP'!$F$2:$EE$2,DN$4,'SPACELOG 8 BP'!$F18:$EE18)+SUMIF('SPACELOG 9 BP'!$F$2:$EE$2,DN$4,'SPACELOG 9 BP'!$F18:$EE18)+SUMIF('SPACELOG 10 BP'!$F$2:$EE$2,DN$4,'SPACELOG 10 BP'!$F18:$EE18)+SUMIF('SPACELOG 11 BP'!$F$2:$EE$2,DN$4,'SPACELOG 11 BP'!$F18:$EE18)+SUMIF('SPACELOG 12 BP'!$F$2:$EE$2,DN$4,'SPACELOG 12 BP'!$F18:$EE18)</f>
        <v>780</v>
      </c>
      <c r="DO18" s="33">
        <f>SUMIF('reporting montigny'!$F$2:$EE$2,DO$4,'reporting montigny'!$F18:$EE18)+SUMIF('reporting boissy'!$F$2:$EE$2,DO$4,'reporting boissy'!$F18:$EE18)+SUMIF('reporting moussy'!$F$2:$EE$2,DO$4,'reporting moussy'!$F18:$EE18)+SUMIF('reporting trappes'!$F$2:$EE$2,DO$4,'reporting trappes'!$F18:$EE18)+SUMIF('SPACELOG 5 BP'!$F$2:$EE$2,DO$4,'SPACELOG 5 BP'!$F18:$EE18)+SUMIF('SPACELOG 6 BP'!$F$2:$EE$2,DO$4,'SPACELOG 6 BP'!$F18:$EE18)+SUMIF('SPACELOG 7 BP'!$F$2:$EE$2,DO$4,'SPACELOG 7 BP'!$F18:$EE18)+SUMIF('SPACELOG 8 BP'!$F$2:$EE$2,DO$4,'SPACELOG 8 BP'!$F18:$EE18)+SUMIF('SPACELOG 9 BP'!$F$2:$EE$2,DO$4,'SPACELOG 9 BP'!$F18:$EE18)+SUMIF('SPACELOG 10 BP'!$F$2:$EE$2,DO$4,'SPACELOG 10 BP'!$F18:$EE18)+SUMIF('SPACELOG 11 BP'!$F$2:$EE$2,DO$4,'SPACELOG 11 BP'!$F18:$EE18)+SUMIF('SPACELOG 12 BP'!$F$2:$EE$2,DO$4,'SPACELOG 12 BP'!$F18:$EE18)</f>
        <v>780</v>
      </c>
      <c r="DP18" s="33">
        <f>SUMIF('reporting montigny'!$F$2:$EE$2,DP$4,'reporting montigny'!$F18:$EE18)+SUMIF('reporting boissy'!$F$2:$EE$2,DP$4,'reporting boissy'!$F18:$EE18)+SUMIF('reporting moussy'!$F$2:$EE$2,DP$4,'reporting moussy'!$F18:$EE18)+SUMIF('reporting trappes'!$F$2:$EE$2,DP$4,'reporting trappes'!$F18:$EE18)+SUMIF('SPACELOG 5 BP'!$F$2:$EE$2,DP$4,'SPACELOG 5 BP'!$F18:$EE18)+SUMIF('SPACELOG 6 BP'!$F$2:$EE$2,DP$4,'SPACELOG 6 BP'!$F18:$EE18)+SUMIF('SPACELOG 7 BP'!$F$2:$EE$2,DP$4,'SPACELOG 7 BP'!$F18:$EE18)+SUMIF('SPACELOG 8 BP'!$F$2:$EE$2,DP$4,'SPACELOG 8 BP'!$F18:$EE18)+SUMIF('SPACELOG 9 BP'!$F$2:$EE$2,DP$4,'SPACELOG 9 BP'!$F18:$EE18)+SUMIF('SPACELOG 10 BP'!$F$2:$EE$2,DP$4,'SPACELOG 10 BP'!$F18:$EE18)+SUMIF('SPACELOG 11 BP'!$F$2:$EE$2,DP$4,'SPACELOG 11 BP'!$F18:$EE18)+SUMIF('SPACELOG 12 BP'!$F$2:$EE$2,DP$4,'SPACELOG 12 BP'!$F18:$EE18)</f>
        <v>780</v>
      </c>
      <c r="DQ18" s="33">
        <f>SUMIF('reporting montigny'!$F$2:$EE$2,DQ$4,'reporting montigny'!$F18:$EE18)+SUMIF('reporting boissy'!$F$2:$EE$2,DQ$4,'reporting boissy'!$F18:$EE18)+SUMIF('reporting moussy'!$F$2:$EE$2,DQ$4,'reporting moussy'!$F18:$EE18)+SUMIF('reporting trappes'!$F$2:$EE$2,DQ$4,'reporting trappes'!$F18:$EE18)+SUMIF('SPACELOG 5 BP'!$F$2:$EE$2,DQ$4,'SPACELOG 5 BP'!$F18:$EE18)+SUMIF('SPACELOG 6 BP'!$F$2:$EE$2,DQ$4,'SPACELOG 6 BP'!$F18:$EE18)+SUMIF('SPACELOG 7 BP'!$F$2:$EE$2,DQ$4,'SPACELOG 7 BP'!$F18:$EE18)+SUMIF('SPACELOG 8 BP'!$F$2:$EE$2,DQ$4,'SPACELOG 8 BP'!$F18:$EE18)+SUMIF('SPACELOG 9 BP'!$F$2:$EE$2,DQ$4,'SPACELOG 9 BP'!$F18:$EE18)+SUMIF('SPACELOG 10 BP'!$F$2:$EE$2,DQ$4,'SPACELOG 10 BP'!$F18:$EE18)+SUMIF('SPACELOG 11 BP'!$F$2:$EE$2,DQ$4,'SPACELOG 11 BP'!$F18:$EE18)+SUMIF('SPACELOG 12 BP'!$F$2:$EE$2,DQ$4,'SPACELOG 12 BP'!$F18:$EE18)</f>
        <v>780</v>
      </c>
      <c r="DR18" s="393">
        <f t="shared" si="122"/>
        <v>9360</v>
      </c>
    </row>
    <row r="19" spans="1:122" x14ac:dyDescent="0.2">
      <c r="A19" s="11"/>
      <c r="B19" s="436" t="s">
        <v>34</v>
      </c>
      <c r="C19" s="446">
        <v>1800</v>
      </c>
      <c r="E19" s="9" t="s">
        <v>89</v>
      </c>
      <c r="F19" s="33">
        <f>SUMIF('reporting montigny'!$F$2:$EE$2,F$4,'reporting montigny'!$F19:$EE19)+SUMIF('reporting boissy'!$F$2:$EE$2,F$4,'reporting boissy'!$F19:$EE19)+SUMIF('reporting moussy'!$F$2:$EE$2,F$4,'reporting moussy'!$F19:$EE19)+SUMIF('reporting trappes'!$F$2:$EE$2,F$4,'reporting trappes'!$F19:$EE19)+SUMIF('SPACELOG 5 BP'!$F$2:$EE$2,F$4,'SPACELOG 5 BP'!$F19:$EE19)+SUMIF('SPACELOG 6 BP'!$F$2:$EE$2,F$4,'SPACELOG 6 BP'!$F19:$EE19)+SUMIF('SPACELOG 7 BP'!$F$2:$EE$2,F$4,'SPACELOG 7 BP'!$F19:$EE19)+SUMIF('SPACELOG 8 BP'!$F$2:$EE$2,F$4,'SPACELOG 8 BP'!$F19:$EE19)+SUMIF('SPACELOG 9 BP'!$F$2:$EE$2,F$4,'SPACELOG 9 BP'!$F19:$EE19)+SUMIF('SPACELOG 10 BP'!$F$2:$EE$2,F$4,'SPACELOG 10 BP'!$F19:$EE19)+SUMIF('SPACELOG 11 BP'!$F$2:$EE$2,F$4,'SPACELOG 11 BP'!$F19:$EE19)+SUMIF('SPACELOG 12 BP'!$F$2:$EE$2,F$4,'SPACELOG 12 BP'!$F19:$EE19)</f>
        <v>440</v>
      </c>
      <c r="G19" s="33">
        <f>SUMIF('reporting montigny'!$F$2:$EE$2,G$4,'reporting montigny'!$F19:$EE19)+SUMIF('reporting boissy'!$F$2:$EE$2,G$4,'reporting boissy'!$F19:$EE19)+SUMIF('reporting moussy'!$F$2:$EE$2,G$4,'reporting moussy'!$F19:$EE19)+SUMIF('reporting trappes'!$F$2:$EE$2,G$4,'reporting trappes'!$F19:$EE19)+SUMIF('SPACELOG 5 BP'!$F$2:$EE$2,G$4,'SPACELOG 5 BP'!$F19:$EE19)+SUMIF('SPACELOG 6 BP'!$F$2:$EE$2,G$4,'SPACELOG 6 BP'!$F19:$EE19)+SUMIF('SPACELOG 7 BP'!$F$2:$EE$2,G$4,'SPACELOG 7 BP'!$F19:$EE19)+SUMIF('SPACELOG 8 BP'!$F$2:$EE$2,G$4,'SPACELOG 8 BP'!$F19:$EE19)+SUMIF('SPACELOG 9 BP'!$F$2:$EE$2,G$4,'SPACELOG 9 BP'!$F19:$EE19)+SUMIF('SPACELOG 10 BP'!$F$2:$EE$2,G$4,'SPACELOG 10 BP'!$F19:$EE19)+SUMIF('SPACELOG 11 BP'!$F$2:$EE$2,G$4,'SPACELOG 11 BP'!$F19:$EE19)+SUMIF('SPACELOG 12 BP'!$F$2:$EE$2,G$4,'SPACELOG 12 BP'!$F19:$EE19)</f>
        <v>440</v>
      </c>
      <c r="H19" s="33">
        <f>SUMIF('reporting montigny'!$F$2:$EE$2,H$4,'reporting montigny'!$F19:$EE19)+SUMIF('reporting boissy'!$F$2:$EE$2,H$4,'reporting boissy'!$F19:$EE19)+SUMIF('reporting moussy'!$F$2:$EE$2,H$4,'reporting moussy'!$F19:$EE19)+SUMIF('reporting trappes'!$F$2:$EE$2,H$4,'reporting trappes'!$F19:$EE19)+SUMIF('SPACELOG 5 BP'!$F$2:$EE$2,H$4,'SPACELOG 5 BP'!$F19:$EE19)+SUMIF('SPACELOG 6 BP'!$F$2:$EE$2,H$4,'SPACELOG 6 BP'!$F19:$EE19)+SUMIF('SPACELOG 7 BP'!$F$2:$EE$2,H$4,'SPACELOG 7 BP'!$F19:$EE19)+SUMIF('SPACELOG 8 BP'!$F$2:$EE$2,H$4,'SPACELOG 8 BP'!$F19:$EE19)+SUMIF('SPACELOG 9 BP'!$F$2:$EE$2,H$4,'SPACELOG 9 BP'!$F19:$EE19)+SUMIF('SPACELOG 10 BP'!$F$2:$EE$2,H$4,'SPACELOG 10 BP'!$F19:$EE19)+SUMIF('SPACELOG 11 BP'!$F$2:$EE$2,H$4,'SPACELOG 11 BP'!$F19:$EE19)+SUMIF('SPACELOG 12 BP'!$F$2:$EE$2,H$4,'SPACELOG 12 BP'!$F19:$EE19)</f>
        <v>440</v>
      </c>
      <c r="I19" s="33">
        <f>SUMIF('reporting montigny'!$F$2:$EE$2,I$4,'reporting montigny'!$F19:$EE19)+SUMIF('reporting boissy'!$F$2:$EE$2,I$4,'reporting boissy'!$F19:$EE19)+SUMIF('reporting moussy'!$F$2:$EE$2,I$4,'reporting moussy'!$F19:$EE19)+SUMIF('reporting trappes'!$F$2:$EE$2,I$4,'reporting trappes'!$F19:$EE19)+SUMIF('SPACELOG 5 BP'!$F$2:$EE$2,I$4,'SPACELOG 5 BP'!$F19:$EE19)+SUMIF('SPACELOG 6 BP'!$F$2:$EE$2,I$4,'SPACELOG 6 BP'!$F19:$EE19)+SUMIF('SPACELOG 7 BP'!$F$2:$EE$2,I$4,'SPACELOG 7 BP'!$F19:$EE19)+SUMIF('SPACELOG 8 BP'!$F$2:$EE$2,I$4,'SPACELOG 8 BP'!$F19:$EE19)+SUMIF('SPACELOG 9 BP'!$F$2:$EE$2,I$4,'SPACELOG 9 BP'!$F19:$EE19)+SUMIF('SPACELOG 10 BP'!$F$2:$EE$2,I$4,'SPACELOG 10 BP'!$F19:$EE19)+SUMIF('SPACELOG 11 BP'!$F$2:$EE$2,I$4,'SPACELOG 11 BP'!$F19:$EE19)+SUMIF('SPACELOG 12 BP'!$F$2:$EE$2,I$4,'SPACELOG 12 BP'!$F19:$EE19)</f>
        <v>440</v>
      </c>
      <c r="J19" s="33">
        <f>SUMIF('reporting montigny'!$F$2:$EE$2,J$4,'reporting montigny'!$F19:$EE19)+SUMIF('reporting boissy'!$F$2:$EE$2,J$4,'reporting boissy'!$F19:$EE19)+SUMIF('reporting moussy'!$F$2:$EE$2,J$4,'reporting moussy'!$F19:$EE19)+SUMIF('reporting trappes'!$F$2:$EE$2,J$4,'reporting trappes'!$F19:$EE19)+SUMIF('SPACELOG 5 BP'!$F$2:$EE$2,J$4,'SPACELOG 5 BP'!$F19:$EE19)+SUMIF('SPACELOG 6 BP'!$F$2:$EE$2,J$4,'SPACELOG 6 BP'!$F19:$EE19)+SUMIF('SPACELOG 7 BP'!$F$2:$EE$2,J$4,'SPACELOG 7 BP'!$F19:$EE19)+SUMIF('SPACELOG 8 BP'!$F$2:$EE$2,J$4,'SPACELOG 8 BP'!$F19:$EE19)+SUMIF('SPACELOG 9 BP'!$F$2:$EE$2,J$4,'SPACELOG 9 BP'!$F19:$EE19)+SUMIF('SPACELOG 10 BP'!$F$2:$EE$2,J$4,'SPACELOG 10 BP'!$F19:$EE19)+SUMIF('SPACELOG 11 BP'!$F$2:$EE$2,J$4,'SPACELOG 11 BP'!$F19:$EE19)+SUMIF('SPACELOG 12 BP'!$F$2:$EE$2,J$4,'SPACELOG 12 BP'!$F19:$EE19)</f>
        <v>440</v>
      </c>
      <c r="K19" s="33">
        <f>SUMIF('reporting montigny'!$F$2:$EE$2,K$4,'reporting montigny'!$F19:$EE19)+SUMIF('reporting boissy'!$F$2:$EE$2,K$4,'reporting boissy'!$F19:$EE19)+SUMIF('reporting moussy'!$F$2:$EE$2,K$4,'reporting moussy'!$F19:$EE19)+SUMIF('reporting trappes'!$F$2:$EE$2,K$4,'reporting trappes'!$F19:$EE19)+SUMIF('SPACELOG 5 BP'!$F$2:$EE$2,K$4,'SPACELOG 5 BP'!$F19:$EE19)+SUMIF('SPACELOG 6 BP'!$F$2:$EE$2,K$4,'SPACELOG 6 BP'!$F19:$EE19)+SUMIF('SPACELOG 7 BP'!$F$2:$EE$2,K$4,'SPACELOG 7 BP'!$F19:$EE19)+SUMIF('SPACELOG 8 BP'!$F$2:$EE$2,K$4,'SPACELOG 8 BP'!$F19:$EE19)+SUMIF('SPACELOG 9 BP'!$F$2:$EE$2,K$4,'SPACELOG 9 BP'!$F19:$EE19)+SUMIF('SPACELOG 10 BP'!$F$2:$EE$2,K$4,'SPACELOG 10 BP'!$F19:$EE19)+SUMIF('SPACELOG 11 BP'!$F$2:$EE$2,K$4,'SPACELOG 11 BP'!$F19:$EE19)+SUMIF('SPACELOG 12 BP'!$F$2:$EE$2,K$4,'SPACELOG 12 BP'!$F19:$EE19)</f>
        <v>440</v>
      </c>
      <c r="L19" s="33">
        <f>SUMIF('reporting montigny'!$F$2:$EE$2,L$4,'reporting montigny'!$F19:$EE19)+SUMIF('reporting boissy'!$F$2:$EE$2,L$4,'reporting boissy'!$F19:$EE19)+SUMIF('reporting moussy'!$F$2:$EE$2,L$4,'reporting moussy'!$F19:$EE19)+SUMIF('reporting trappes'!$F$2:$EE$2,L$4,'reporting trappes'!$F19:$EE19)+SUMIF('SPACELOG 5 BP'!$F$2:$EE$2,L$4,'SPACELOG 5 BP'!$F19:$EE19)+SUMIF('SPACELOG 6 BP'!$F$2:$EE$2,L$4,'SPACELOG 6 BP'!$F19:$EE19)+SUMIF('SPACELOG 7 BP'!$F$2:$EE$2,L$4,'SPACELOG 7 BP'!$F19:$EE19)+SUMIF('SPACELOG 8 BP'!$F$2:$EE$2,L$4,'SPACELOG 8 BP'!$F19:$EE19)+SUMIF('SPACELOG 9 BP'!$F$2:$EE$2,L$4,'SPACELOG 9 BP'!$F19:$EE19)+SUMIF('SPACELOG 10 BP'!$F$2:$EE$2,L$4,'SPACELOG 10 BP'!$F19:$EE19)+SUMIF('SPACELOG 11 BP'!$F$2:$EE$2,L$4,'SPACELOG 11 BP'!$F19:$EE19)+SUMIF('SPACELOG 12 BP'!$F$2:$EE$2,L$4,'SPACELOG 12 BP'!$F19:$EE19)</f>
        <v>440</v>
      </c>
      <c r="M19" s="33">
        <f>SUMIF('reporting montigny'!$F$2:$EE$2,M$4,'reporting montigny'!$F19:$EE19)+SUMIF('reporting boissy'!$F$2:$EE$2,M$4,'reporting boissy'!$F19:$EE19)+SUMIF('reporting moussy'!$F$2:$EE$2,M$4,'reporting moussy'!$F19:$EE19)+SUMIF('reporting trappes'!$F$2:$EE$2,M$4,'reporting trappes'!$F19:$EE19)+SUMIF('SPACELOG 5 BP'!$F$2:$EE$2,M$4,'SPACELOG 5 BP'!$F19:$EE19)+SUMIF('SPACELOG 6 BP'!$F$2:$EE$2,M$4,'SPACELOG 6 BP'!$F19:$EE19)+SUMIF('SPACELOG 7 BP'!$F$2:$EE$2,M$4,'SPACELOG 7 BP'!$F19:$EE19)+SUMIF('SPACELOG 8 BP'!$F$2:$EE$2,M$4,'SPACELOG 8 BP'!$F19:$EE19)+SUMIF('SPACELOG 9 BP'!$F$2:$EE$2,M$4,'SPACELOG 9 BP'!$F19:$EE19)+SUMIF('SPACELOG 10 BP'!$F$2:$EE$2,M$4,'SPACELOG 10 BP'!$F19:$EE19)+SUMIF('SPACELOG 11 BP'!$F$2:$EE$2,M$4,'SPACELOG 11 BP'!$F19:$EE19)+SUMIF('SPACELOG 12 BP'!$F$2:$EE$2,M$4,'SPACELOG 12 BP'!$F19:$EE19)</f>
        <v>440</v>
      </c>
      <c r="N19" s="33">
        <f>SUMIF('reporting montigny'!$F$2:$EE$2,N$4,'reporting montigny'!$F19:$EE19)+SUMIF('reporting boissy'!$F$2:$EE$2,N$4,'reporting boissy'!$F19:$EE19)+SUMIF('reporting moussy'!$F$2:$EE$2,N$4,'reporting moussy'!$F19:$EE19)+SUMIF('reporting trappes'!$F$2:$EE$2,N$4,'reporting trappes'!$F19:$EE19)+SUMIF('SPACELOG 5 BP'!$F$2:$EE$2,N$4,'SPACELOG 5 BP'!$F19:$EE19)+SUMIF('SPACELOG 6 BP'!$F$2:$EE$2,N$4,'SPACELOG 6 BP'!$F19:$EE19)+SUMIF('SPACELOG 7 BP'!$F$2:$EE$2,N$4,'SPACELOG 7 BP'!$F19:$EE19)+SUMIF('SPACELOG 8 BP'!$F$2:$EE$2,N$4,'SPACELOG 8 BP'!$F19:$EE19)+SUMIF('SPACELOG 9 BP'!$F$2:$EE$2,N$4,'SPACELOG 9 BP'!$F19:$EE19)+SUMIF('SPACELOG 10 BP'!$F$2:$EE$2,N$4,'SPACELOG 10 BP'!$F19:$EE19)+SUMIF('SPACELOG 11 BP'!$F$2:$EE$2,N$4,'SPACELOG 11 BP'!$F19:$EE19)+SUMIF('SPACELOG 12 BP'!$F$2:$EE$2,N$4,'SPACELOG 12 BP'!$F19:$EE19)</f>
        <v>440</v>
      </c>
      <c r="O19" s="33">
        <f>SUMIF('reporting montigny'!$F$2:$EE$2,O$4,'reporting montigny'!$F19:$EE19)+SUMIF('reporting boissy'!$F$2:$EE$2,O$4,'reporting boissy'!$F19:$EE19)+SUMIF('reporting moussy'!$F$2:$EE$2,O$4,'reporting moussy'!$F19:$EE19)+SUMIF('reporting trappes'!$F$2:$EE$2,O$4,'reporting trappes'!$F19:$EE19)+SUMIF('SPACELOG 5 BP'!$F$2:$EE$2,O$4,'SPACELOG 5 BP'!$F19:$EE19)+SUMIF('SPACELOG 6 BP'!$F$2:$EE$2,O$4,'SPACELOG 6 BP'!$F19:$EE19)+SUMIF('SPACELOG 7 BP'!$F$2:$EE$2,O$4,'SPACELOG 7 BP'!$F19:$EE19)+SUMIF('SPACELOG 8 BP'!$F$2:$EE$2,O$4,'SPACELOG 8 BP'!$F19:$EE19)+SUMIF('SPACELOG 9 BP'!$F$2:$EE$2,O$4,'SPACELOG 9 BP'!$F19:$EE19)+SUMIF('SPACELOG 10 BP'!$F$2:$EE$2,O$4,'SPACELOG 10 BP'!$F19:$EE19)+SUMIF('SPACELOG 11 BP'!$F$2:$EE$2,O$4,'SPACELOG 11 BP'!$F19:$EE19)+SUMIF('SPACELOG 12 BP'!$F$2:$EE$2,O$4,'SPACELOG 12 BP'!$F19:$EE19)</f>
        <v>440</v>
      </c>
      <c r="P19" s="33">
        <f>SUMIF('reporting montigny'!$F$2:$EE$2,P$4,'reporting montigny'!$F19:$EE19)+SUMIF('reporting boissy'!$F$2:$EE$2,P$4,'reporting boissy'!$F19:$EE19)+SUMIF('reporting moussy'!$F$2:$EE$2,P$4,'reporting moussy'!$F19:$EE19)+SUMIF('reporting trappes'!$F$2:$EE$2,P$4,'reporting trappes'!$F19:$EE19)+SUMIF('SPACELOG 5 BP'!$F$2:$EE$2,P$4,'SPACELOG 5 BP'!$F19:$EE19)+SUMIF('SPACELOG 6 BP'!$F$2:$EE$2,P$4,'SPACELOG 6 BP'!$F19:$EE19)+SUMIF('SPACELOG 7 BP'!$F$2:$EE$2,P$4,'SPACELOG 7 BP'!$F19:$EE19)+SUMIF('SPACELOG 8 BP'!$F$2:$EE$2,P$4,'SPACELOG 8 BP'!$F19:$EE19)+SUMIF('SPACELOG 9 BP'!$F$2:$EE$2,P$4,'SPACELOG 9 BP'!$F19:$EE19)+SUMIF('SPACELOG 10 BP'!$F$2:$EE$2,P$4,'SPACELOG 10 BP'!$F19:$EE19)+SUMIF('SPACELOG 11 BP'!$F$2:$EE$2,P$4,'SPACELOG 11 BP'!$F19:$EE19)+SUMIF('SPACELOG 12 BP'!$F$2:$EE$2,P$4,'SPACELOG 12 BP'!$F19:$EE19)</f>
        <v>440</v>
      </c>
      <c r="Q19" s="33">
        <f>SUMIF('reporting montigny'!$F$2:$EE$2,Q$4,'reporting montigny'!$F19:$EE19)+SUMIF('reporting boissy'!$F$2:$EE$2,Q$4,'reporting boissy'!$F19:$EE19)+SUMIF('reporting moussy'!$F$2:$EE$2,Q$4,'reporting moussy'!$F19:$EE19)+SUMIF('reporting trappes'!$F$2:$EE$2,Q$4,'reporting trappes'!$F19:$EE19)+SUMIF('SPACELOG 5 BP'!$F$2:$EE$2,Q$4,'SPACELOG 5 BP'!$F19:$EE19)+SUMIF('SPACELOG 6 BP'!$F$2:$EE$2,Q$4,'SPACELOG 6 BP'!$F19:$EE19)+SUMIF('SPACELOG 7 BP'!$F$2:$EE$2,Q$4,'SPACELOG 7 BP'!$F19:$EE19)+SUMIF('SPACELOG 8 BP'!$F$2:$EE$2,Q$4,'SPACELOG 8 BP'!$F19:$EE19)+SUMIF('SPACELOG 9 BP'!$F$2:$EE$2,Q$4,'SPACELOG 9 BP'!$F19:$EE19)+SUMIF('SPACELOG 10 BP'!$F$2:$EE$2,Q$4,'SPACELOG 10 BP'!$F19:$EE19)+SUMIF('SPACELOG 11 BP'!$F$2:$EE$2,Q$4,'SPACELOG 11 BP'!$F19:$EE19)+SUMIF('SPACELOG 12 BP'!$F$2:$EE$2,Q$4,'SPACELOG 12 BP'!$F19:$EE19)</f>
        <v>440</v>
      </c>
      <c r="R19" s="393">
        <f t="shared" si="114"/>
        <v>5280</v>
      </c>
      <c r="S19" s="33">
        <f>SUMIF('reporting montigny'!$F$2:$EE$2,S$4,'reporting montigny'!$F19:$EE19)+SUMIF('reporting boissy'!$F$2:$EE$2,S$4,'reporting boissy'!$F19:$EE19)+SUMIF('reporting moussy'!$F$2:$EE$2,S$4,'reporting moussy'!$F19:$EE19)+SUMIF('reporting trappes'!$F$2:$EE$2,S$4,'reporting trappes'!$F19:$EE19)+SUMIF('SPACELOG 5 BP'!$F$2:$EE$2,S$4,'SPACELOG 5 BP'!$F19:$EE19)+SUMIF('SPACELOG 6 BP'!$F$2:$EE$2,S$4,'SPACELOG 6 BP'!$F19:$EE19)+SUMIF('SPACELOG 7 BP'!$F$2:$EE$2,S$4,'SPACELOG 7 BP'!$F19:$EE19)+SUMIF('SPACELOG 8 BP'!$F$2:$EE$2,S$4,'SPACELOG 8 BP'!$F19:$EE19)+SUMIF('SPACELOG 9 BP'!$F$2:$EE$2,S$4,'SPACELOG 9 BP'!$F19:$EE19)+SUMIF('SPACELOG 10 BP'!$F$2:$EE$2,S$4,'SPACELOG 10 BP'!$F19:$EE19)+SUMIF('SPACELOG 11 BP'!$F$2:$EE$2,S$4,'SPACELOG 11 BP'!$F19:$EE19)+SUMIF('SPACELOG 12 BP'!$F$2:$EE$2,S$4,'SPACELOG 12 BP'!$F19:$EE19)</f>
        <v>445</v>
      </c>
      <c r="T19" s="33">
        <f>SUMIF('reporting montigny'!$F$2:$EE$2,T$4,'reporting montigny'!$F19:$EE19)+SUMIF('reporting boissy'!$F$2:$EE$2,T$4,'reporting boissy'!$F19:$EE19)+SUMIF('reporting moussy'!$F$2:$EE$2,T$4,'reporting moussy'!$F19:$EE19)+SUMIF('reporting trappes'!$F$2:$EE$2,T$4,'reporting trappes'!$F19:$EE19)+SUMIF('SPACELOG 5 BP'!$F$2:$EE$2,T$4,'SPACELOG 5 BP'!$F19:$EE19)+SUMIF('SPACELOG 6 BP'!$F$2:$EE$2,T$4,'SPACELOG 6 BP'!$F19:$EE19)+SUMIF('SPACELOG 7 BP'!$F$2:$EE$2,T$4,'SPACELOG 7 BP'!$F19:$EE19)+SUMIF('SPACELOG 8 BP'!$F$2:$EE$2,T$4,'SPACELOG 8 BP'!$F19:$EE19)+SUMIF('SPACELOG 9 BP'!$F$2:$EE$2,T$4,'SPACELOG 9 BP'!$F19:$EE19)+SUMIF('SPACELOG 10 BP'!$F$2:$EE$2,T$4,'SPACELOG 10 BP'!$F19:$EE19)+SUMIF('SPACELOG 11 BP'!$F$2:$EE$2,T$4,'SPACELOG 11 BP'!$F19:$EE19)+SUMIF('SPACELOG 12 BP'!$F$2:$EE$2,T$4,'SPACELOG 12 BP'!$F19:$EE19)</f>
        <v>445</v>
      </c>
      <c r="U19" s="33">
        <f>SUMIF('reporting montigny'!$F$2:$EE$2,U$4,'reporting montigny'!$F19:$EE19)+SUMIF('reporting boissy'!$F$2:$EE$2,U$4,'reporting boissy'!$F19:$EE19)+SUMIF('reporting moussy'!$F$2:$EE$2,U$4,'reporting moussy'!$F19:$EE19)+SUMIF('reporting trappes'!$F$2:$EE$2,U$4,'reporting trappes'!$F19:$EE19)+SUMIF('SPACELOG 5 BP'!$F$2:$EE$2,U$4,'SPACELOG 5 BP'!$F19:$EE19)+SUMIF('SPACELOG 6 BP'!$F$2:$EE$2,U$4,'SPACELOG 6 BP'!$F19:$EE19)+SUMIF('SPACELOG 7 BP'!$F$2:$EE$2,U$4,'SPACELOG 7 BP'!$F19:$EE19)+SUMIF('SPACELOG 8 BP'!$F$2:$EE$2,U$4,'SPACELOG 8 BP'!$F19:$EE19)+SUMIF('SPACELOG 9 BP'!$F$2:$EE$2,U$4,'SPACELOG 9 BP'!$F19:$EE19)+SUMIF('SPACELOG 10 BP'!$F$2:$EE$2,U$4,'SPACELOG 10 BP'!$F19:$EE19)+SUMIF('SPACELOG 11 BP'!$F$2:$EE$2,U$4,'SPACELOG 11 BP'!$F19:$EE19)+SUMIF('SPACELOG 12 BP'!$F$2:$EE$2,U$4,'SPACELOG 12 BP'!$F19:$EE19)</f>
        <v>445</v>
      </c>
      <c r="V19" s="33">
        <f>SUMIF('reporting montigny'!$F$2:$EE$2,V$4,'reporting montigny'!$F19:$EE19)+SUMIF('reporting boissy'!$F$2:$EE$2,V$4,'reporting boissy'!$F19:$EE19)+SUMIF('reporting moussy'!$F$2:$EE$2,V$4,'reporting moussy'!$F19:$EE19)+SUMIF('reporting trappes'!$F$2:$EE$2,V$4,'reporting trappes'!$F19:$EE19)+SUMIF('SPACELOG 5 BP'!$F$2:$EE$2,V$4,'SPACELOG 5 BP'!$F19:$EE19)+SUMIF('SPACELOG 6 BP'!$F$2:$EE$2,V$4,'SPACELOG 6 BP'!$F19:$EE19)+SUMIF('SPACELOG 7 BP'!$F$2:$EE$2,V$4,'SPACELOG 7 BP'!$F19:$EE19)+SUMIF('SPACELOG 8 BP'!$F$2:$EE$2,V$4,'SPACELOG 8 BP'!$F19:$EE19)+SUMIF('SPACELOG 9 BP'!$F$2:$EE$2,V$4,'SPACELOG 9 BP'!$F19:$EE19)+SUMIF('SPACELOG 10 BP'!$F$2:$EE$2,V$4,'SPACELOG 10 BP'!$F19:$EE19)+SUMIF('SPACELOG 11 BP'!$F$2:$EE$2,V$4,'SPACELOG 11 BP'!$F19:$EE19)+SUMIF('SPACELOG 12 BP'!$F$2:$EE$2,V$4,'SPACELOG 12 BP'!$F19:$EE19)</f>
        <v>445</v>
      </c>
      <c r="W19" s="33">
        <f>SUMIF('reporting montigny'!$F$2:$EE$2,W$4,'reporting montigny'!$F19:$EE19)+SUMIF('reporting boissy'!$F$2:$EE$2,W$4,'reporting boissy'!$F19:$EE19)+SUMIF('reporting moussy'!$F$2:$EE$2,W$4,'reporting moussy'!$F19:$EE19)+SUMIF('reporting trappes'!$F$2:$EE$2,W$4,'reporting trappes'!$F19:$EE19)+SUMIF('SPACELOG 5 BP'!$F$2:$EE$2,W$4,'SPACELOG 5 BP'!$F19:$EE19)+SUMIF('SPACELOG 6 BP'!$F$2:$EE$2,W$4,'SPACELOG 6 BP'!$F19:$EE19)+SUMIF('SPACELOG 7 BP'!$F$2:$EE$2,W$4,'SPACELOG 7 BP'!$F19:$EE19)+SUMIF('SPACELOG 8 BP'!$F$2:$EE$2,W$4,'SPACELOG 8 BP'!$F19:$EE19)+SUMIF('SPACELOG 9 BP'!$F$2:$EE$2,W$4,'SPACELOG 9 BP'!$F19:$EE19)+SUMIF('SPACELOG 10 BP'!$F$2:$EE$2,W$4,'SPACELOG 10 BP'!$F19:$EE19)+SUMIF('SPACELOG 11 BP'!$F$2:$EE$2,W$4,'SPACELOG 11 BP'!$F19:$EE19)+SUMIF('SPACELOG 12 BP'!$F$2:$EE$2,W$4,'SPACELOG 12 BP'!$F19:$EE19)</f>
        <v>445</v>
      </c>
      <c r="X19" s="33">
        <f>SUMIF('reporting montigny'!$F$2:$EE$2,X$4,'reporting montigny'!$F19:$EE19)+SUMIF('reporting boissy'!$F$2:$EE$2,X$4,'reporting boissy'!$F19:$EE19)+SUMIF('reporting moussy'!$F$2:$EE$2,X$4,'reporting moussy'!$F19:$EE19)+SUMIF('reporting trappes'!$F$2:$EE$2,X$4,'reporting trappes'!$F19:$EE19)+SUMIF('SPACELOG 5 BP'!$F$2:$EE$2,X$4,'SPACELOG 5 BP'!$F19:$EE19)+SUMIF('SPACELOG 6 BP'!$F$2:$EE$2,X$4,'SPACELOG 6 BP'!$F19:$EE19)+SUMIF('SPACELOG 7 BP'!$F$2:$EE$2,X$4,'SPACELOG 7 BP'!$F19:$EE19)+SUMIF('SPACELOG 8 BP'!$F$2:$EE$2,X$4,'SPACELOG 8 BP'!$F19:$EE19)+SUMIF('SPACELOG 9 BP'!$F$2:$EE$2,X$4,'SPACELOG 9 BP'!$F19:$EE19)+SUMIF('SPACELOG 10 BP'!$F$2:$EE$2,X$4,'SPACELOG 10 BP'!$F19:$EE19)+SUMIF('SPACELOG 11 BP'!$F$2:$EE$2,X$4,'SPACELOG 11 BP'!$F19:$EE19)+SUMIF('SPACELOG 12 BP'!$F$2:$EE$2,X$4,'SPACELOG 12 BP'!$F19:$EE19)</f>
        <v>445</v>
      </c>
      <c r="Y19" s="33">
        <f>SUMIF('reporting montigny'!$F$2:$EE$2,Y$4,'reporting montigny'!$F19:$EE19)+SUMIF('reporting boissy'!$F$2:$EE$2,Y$4,'reporting boissy'!$F19:$EE19)+SUMIF('reporting moussy'!$F$2:$EE$2,Y$4,'reporting moussy'!$F19:$EE19)+SUMIF('reporting trappes'!$F$2:$EE$2,Y$4,'reporting trappes'!$F19:$EE19)+SUMIF('SPACELOG 5 BP'!$F$2:$EE$2,Y$4,'SPACELOG 5 BP'!$F19:$EE19)+SUMIF('SPACELOG 6 BP'!$F$2:$EE$2,Y$4,'SPACELOG 6 BP'!$F19:$EE19)+SUMIF('SPACELOG 7 BP'!$F$2:$EE$2,Y$4,'SPACELOG 7 BP'!$F19:$EE19)+SUMIF('SPACELOG 8 BP'!$F$2:$EE$2,Y$4,'SPACELOG 8 BP'!$F19:$EE19)+SUMIF('SPACELOG 9 BP'!$F$2:$EE$2,Y$4,'SPACELOG 9 BP'!$F19:$EE19)+SUMIF('SPACELOG 10 BP'!$F$2:$EE$2,Y$4,'SPACELOG 10 BP'!$F19:$EE19)+SUMIF('SPACELOG 11 BP'!$F$2:$EE$2,Y$4,'SPACELOG 11 BP'!$F19:$EE19)+SUMIF('SPACELOG 12 BP'!$F$2:$EE$2,Y$4,'SPACELOG 12 BP'!$F19:$EE19)</f>
        <v>445</v>
      </c>
      <c r="Z19" s="33">
        <f>SUMIF('reporting montigny'!$F$2:$EE$2,Z$4,'reporting montigny'!$F19:$EE19)+SUMIF('reporting boissy'!$F$2:$EE$2,Z$4,'reporting boissy'!$F19:$EE19)+SUMIF('reporting moussy'!$F$2:$EE$2,Z$4,'reporting moussy'!$F19:$EE19)+SUMIF('reporting trappes'!$F$2:$EE$2,Z$4,'reporting trappes'!$F19:$EE19)+SUMIF('SPACELOG 5 BP'!$F$2:$EE$2,Z$4,'SPACELOG 5 BP'!$F19:$EE19)+SUMIF('SPACELOG 6 BP'!$F$2:$EE$2,Z$4,'SPACELOG 6 BP'!$F19:$EE19)+SUMIF('SPACELOG 7 BP'!$F$2:$EE$2,Z$4,'SPACELOG 7 BP'!$F19:$EE19)+SUMIF('SPACELOG 8 BP'!$F$2:$EE$2,Z$4,'SPACELOG 8 BP'!$F19:$EE19)+SUMIF('SPACELOG 9 BP'!$F$2:$EE$2,Z$4,'SPACELOG 9 BP'!$F19:$EE19)+SUMIF('SPACELOG 10 BP'!$F$2:$EE$2,Z$4,'SPACELOG 10 BP'!$F19:$EE19)+SUMIF('SPACELOG 11 BP'!$F$2:$EE$2,Z$4,'SPACELOG 11 BP'!$F19:$EE19)+SUMIF('SPACELOG 12 BP'!$F$2:$EE$2,Z$4,'SPACELOG 12 BP'!$F19:$EE19)</f>
        <v>445</v>
      </c>
      <c r="AA19" s="33">
        <f>SUMIF('reporting montigny'!$F$2:$EE$2,AA$4,'reporting montigny'!$F19:$EE19)+SUMIF('reporting boissy'!$F$2:$EE$2,AA$4,'reporting boissy'!$F19:$EE19)+SUMIF('reporting moussy'!$F$2:$EE$2,AA$4,'reporting moussy'!$F19:$EE19)+SUMIF('reporting trappes'!$F$2:$EE$2,AA$4,'reporting trappes'!$F19:$EE19)+SUMIF('SPACELOG 5 BP'!$F$2:$EE$2,AA$4,'SPACELOG 5 BP'!$F19:$EE19)+SUMIF('SPACELOG 6 BP'!$F$2:$EE$2,AA$4,'SPACELOG 6 BP'!$F19:$EE19)+SUMIF('SPACELOG 7 BP'!$F$2:$EE$2,AA$4,'SPACELOG 7 BP'!$F19:$EE19)+SUMIF('SPACELOG 8 BP'!$F$2:$EE$2,AA$4,'SPACELOG 8 BP'!$F19:$EE19)+SUMIF('SPACELOG 9 BP'!$F$2:$EE$2,AA$4,'SPACELOG 9 BP'!$F19:$EE19)+SUMIF('SPACELOG 10 BP'!$F$2:$EE$2,AA$4,'SPACELOG 10 BP'!$F19:$EE19)+SUMIF('SPACELOG 11 BP'!$F$2:$EE$2,AA$4,'SPACELOG 11 BP'!$F19:$EE19)+SUMIF('SPACELOG 12 BP'!$F$2:$EE$2,AA$4,'SPACELOG 12 BP'!$F19:$EE19)</f>
        <v>445</v>
      </c>
      <c r="AB19" s="33">
        <f>SUMIF('reporting montigny'!$F$2:$EE$2,AB$4,'reporting montigny'!$F19:$EE19)+SUMIF('reporting boissy'!$F$2:$EE$2,AB$4,'reporting boissy'!$F19:$EE19)+SUMIF('reporting moussy'!$F$2:$EE$2,AB$4,'reporting moussy'!$F19:$EE19)+SUMIF('reporting trappes'!$F$2:$EE$2,AB$4,'reporting trappes'!$F19:$EE19)+SUMIF('SPACELOG 5 BP'!$F$2:$EE$2,AB$4,'SPACELOG 5 BP'!$F19:$EE19)+SUMIF('SPACELOG 6 BP'!$F$2:$EE$2,AB$4,'SPACELOG 6 BP'!$F19:$EE19)+SUMIF('SPACELOG 7 BP'!$F$2:$EE$2,AB$4,'SPACELOG 7 BP'!$F19:$EE19)+SUMIF('SPACELOG 8 BP'!$F$2:$EE$2,AB$4,'SPACELOG 8 BP'!$F19:$EE19)+SUMIF('SPACELOG 9 BP'!$F$2:$EE$2,AB$4,'SPACELOG 9 BP'!$F19:$EE19)+SUMIF('SPACELOG 10 BP'!$F$2:$EE$2,AB$4,'SPACELOG 10 BP'!$F19:$EE19)+SUMIF('SPACELOG 11 BP'!$F$2:$EE$2,AB$4,'SPACELOG 11 BP'!$F19:$EE19)+SUMIF('SPACELOG 12 BP'!$F$2:$EE$2,AB$4,'SPACELOG 12 BP'!$F19:$EE19)</f>
        <v>445</v>
      </c>
      <c r="AC19" s="33">
        <f>SUMIF('reporting montigny'!$F$2:$EE$2,AC$4,'reporting montigny'!$F19:$EE19)+SUMIF('reporting boissy'!$F$2:$EE$2,AC$4,'reporting boissy'!$F19:$EE19)+SUMIF('reporting moussy'!$F$2:$EE$2,AC$4,'reporting moussy'!$F19:$EE19)+SUMIF('reporting trappes'!$F$2:$EE$2,AC$4,'reporting trappes'!$F19:$EE19)+SUMIF('SPACELOG 5 BP'!$F$2:$EE$2,AC$4,'SPACELOG 5 BP'!$F19:$EE19)+SUMIF('SPACELOG 6 BP'!$F$2:$EE$2,AC$4,'SPACELOG 6 BP'!$F19:$EE19)+SUMIF('SPACELOG 7 BP'!$F$2:$EE$2,AC$4,'SPACELOG 7 BP'!$F19:$EE19)+SUMIF('SPACELOG 8 BP'!$F$2:$EE$2,AC$4,'SPACELOG 8 BP'!$F19:$EE19)+SUMIF('SPACELOG 9 BP'!$F$2:$EE$2,AC$4,'SPACELOG 9 BP'!$F19:$EE19)+SUMIF('SPACELOG 10 BP'!$F$2:$EE$2,AC$4,'SPACELOG 10 BP'!$F19:$EE19)+SUMIF('SPACELOG 11 BP'!$F$2:$EE$2,AC$4,'SPACELOG 11 BP'!$F19:$EE19)+SUMIF('SPACELOG 12 BP'!$F$2:$EE$2,AC$4,'SPACELOG 12 BP'!$F19:$EE19)</f>
        <v>445</v>
      </c>
      <c r="AD19" s="33">
        <f>SUMIF('reporting montigny'!$F$2:$EE$2,AD$4,'reporting montigny'!$F19:$EE19)+SUMIF('reporting boissy'!$F$2:$EE$2,AD$4,'reporting boissy'!$F19:$EE19)+SUMIF('reporting moussy'!$F$2:$EE$2,AD$4,'reporting moussy'!$F19:$EE19)+SUMIF('reporting trappes'!$F$2:$EE$2,AD$4,'reporting trappes'!$F19:$EE19)+SUMIF('SPACELOG 5 BP'!$F$2:$EE$2,AD$4,'SPACELOG 5 BP'!$F19:$EE19)+SUMIF('SPACELOG 6 BP'!$F$2:$EE$2,AD$4,'SPACELOG 6 BP'!$F19:$EE19)+SUMIF('SPACELOG 7 BP'!$F$2:$EE$2,AD$4,'SPACELOG 7 BP'!$F19:$EE19)+SUMIF('SPACELOG 8 BP'!$F$2:$EE$2,AD$4,'SPACELOG 8 BP'!$F19:$EE19)+SUMIF('SPACELOG 9 BP'!$F$2:$EE$2,AD$4,'SPACELOG 9 BP'!$F19:$EE19)+SUMIF('SPACELOG 10 BP'!$F$2:$EE$2,AD$4,'SPACELOG 10 BP'!$F19:$EE19)+SUMIF('SPACELOG 11 BP'!$F$2:$EE$2,AD$4,'SPACELOG 11 BP'!$F19:$EE19)+SUMIF('SPACELOG 12 BP'!$F$2:$EE$2,AD$4,'SPACELOG 12 BP'!$F19:$EE19)</f>
        <v>445</v>
      </c>
      <c r="AE19" s="393">
        <f t="shared" si="115"/>
        <v>5340</v>
      </c>
      <c r="AF19" s="33">
        <f>SUMIF('reporting montigny'!$F$2:$EE$2,AF$4,'reporting montigny'!$F19:$EE19)+SUMIF('reporting boissy'!$F$2:$EE$2,AF$4,'reporting boissy'!$F19:$EE19)+SUMIF('reporting moussy'!$F$2:$EE$2,AF$4,'reporting moussy'!$F19:$EE19)+SUMIF('reporting trappes'!$F$2:$EE$2,AF$4,'reporting trappes'!$F19:$EE19)+SUMIF('SPACELOG 5 BP'!$F$2:$EE$2,AF$4,'SPACELOG 5 BP'!$F19:$EE19)+SUMIF('SPACELOG 6 BP'!$F$2:$EE$2,AF$4,'SPACELOG 6 BP'!$F19:$EE19)+SUMIF('SPACELOG 7 BP'!$F$2:$EE$2,AF$4,'SPACELOG 7 BP'!$F19:$EE19)+SUMIF('SPACELOG 8 BP'!$F$2:$EE$2,AF$4,'SPACELOG 8 BP'!$F19:$EE19)+SUMIF('SPACELOG 9 BP'!$F$2:$EE$2,AF$4,'SPACELOG 9 BP'!$F19:$EE19)+SUMIF('SPACELOG 10 BP'!$F$2:$EE$2,AF$4,'SPACELOG 10 BP'!$F19:$EE19)+SUMIF('SPACELOG 11 BP'!$F$2:$EE$2,AF$4,'SPACELOG 11 BP'!$F19:$EE19)+SUMIF('SPACELOG 12 BP'!$F$2:$EE$2,AF$4,'SPACELOG 12 BP'!$F19:$EE19)</f>
        <v>440</v>
      </c>
      <c r="AG19" s="33">
        <f>SUMIF('reporting montigny'!$F$2:$EE$2,AG$4,'reporting montigny'!$F19:$EE19)+SUMIF('reporting boissy'!$F$2:$EE$2,AG$4,'reporting boissy'!$F19:$EE19)+SUMIF('reporting moussy'!$F$2:$EE$2,AG$4,'reporting moussy'!$F19:$EE19)+SUMIF('reporting trappes'!$F$2:$EE$2,AG$4,'reporting trappes'!$F19:$EE19)+SUMIF('SPACELOG 5 BP'!$F$2:$EE$2,AG$4,'SPACELOG 5 BP'!$F19:$EE19)+SUMIF('SPACELOG 6 BP'!$F$2:$EE$2,AG$4,'SPACELOG 6 BP'!$F19:$EE19)+SUMIF('SPACELOG 7 BP'!$F$2:$EE$2,AG$4,'SPACELOG 7 BP'!$F19:$EE19)+SUMIF('SPACELOG 8 BP'!$F$2:$EE$2,AG$4,'SPACELOG 8 BP'!$F19:$EE19)+SUMIF('SPACELOG 9 BP'!$F$2:$EE$2,AG$4,'SPACELOG 9 BP'!$F19:$EE19)+SUMIF('SPACELOG 10 BP'!$F$2:$EE$2,AG$4,'SPACELOG 10 BP'!$F19:$EE19)+SUMIF('SPACELOG 11 BP'!$F$2:$EE$2,AG$4,'SPACELOG 11 BP'!$F19:$EE19)+SUMIF('SPACELOG 12 BP'!$F$2:$EE$2,AG$4,'SPACELOG 12 BP'!$F19:$EE19)</f>
        <v>440</v>
      </c>
      <c r="AH19" s="33">
        <f>SUMIF('reporting montigny'!$F$2:$EE$2,AH$4,'reporting montigny'!$F19:$EE19)+SUMIF('reporting boissy'!$F$2:$EE$2,AH$4,'reporting boissy'!$F19:$EE19)+SUMIF('reporting moussy'!$F$2:$EE$2,AH$4,'reporting moussy'!$F19:$EE19)+SUMIF('reporting trappes'!$F$2:$EE$2,AH$4,'reporting trappes'!$F19:$EE19)+SUMIF('SPACELOG 5 BP'!$F$2:$EE$2,AH$4,'SPACELOG 5 BP'!$F19:$EE19)+SUMIF('SPACELOG 6 BP'!$F$2:$EE$2,AH$4,'SPACELOG 6 BP'!$F19:$EE19)+SUMIF('SPACELOG 7 BP'!$F$2:$EE$2,AH$4,'SPACELOG 7 BP'!$F19:$EE19)+SUMIF('SPACELOG 8 BP'!$F$2:$EE$2,AH$4,'SPACELOG 8 BP'!$F19:$EE19)+SUMIF('SPACELOG 9 BP'!$F$2:$EE$2,AH$4,'SPACELOG 9 BP'!$F19:$EE19)+SUMIF('SPACELOG 10 BP'!$F$2:$EE$2,AH$4,'SPACELOG 10 BP'!$F19:$EE19)+SUMIF('SPACELOG 11 BP'!$F$2:$EE$2,AH$4,'SPACELOG 11 BP'!$F19:$EE19)+SUMIF('SPACELOG 12 BP'!$F$2:$EE$2,AH$4,'SPACELOG 12 BP'!$F19:$EE19)</f>
        <v>440</v>
      </c>
      <c r="AI19" s="33">
        <f>SUMIF('reporting montigny'!$F$2:$EE$2,AI$4,'reporting montigny'!$F19:$EE19)+SUMIF('reporting boissy'!$F$2:$EE$2,AI$4,'reporting boissy'!$F19:$EE19)+SUMIF('reporting moussy'!$F$2:$EE$2,AI$4,'reporting moussy'!$F19:$EE19)+SUMIF('reporting trappes'!$F$2:$EE$2,AI$4,'reporting trappes'!$F19:$EE19)+SUMIF('SPACELOG 5 BP'!$F$2:$EE$2,AI$4,'SPACELOG 5 BP'!$F19:$EE19)+SUMIF('SPACELOG 6 BP'!$F$2:$EE$2,AI$4,'SPACELOG 6 BP'!$F19:$EE19)+SUMIF('SPACELOG 7 BP'!$F$2:$EE$2,AI$4,'SPACELOG 7 BP'!$F19:$EE19)+SUMIF('SPACELOG 8 BP'!$F$2:$EE$2,AI$4,'SPACELOG 8 BP'!$F19:$EE19)+SUMIF('SPACELOG 9 BP'!$F$2:$EE$2,AI$4,'SPACELOG 9 BP'!$F19:$EE19)+SUMIF('SPACELOG 10 BP'!$F$2:$EE$2,AI$4,'SPACELOG 10 BP'!$F19:$EE19)+SUMIF('SPACELOG 11 BP'!$F$2:$EE$2,AI$4,'SPACELOG 11 BP'!$F19:$EE19)+SUMIF('SPACELOG 12 BP'!$F$2:$EE$2,AI$4,'SPACELOG 12 BP'!$F19:$EE19)</f>
        <v>440</v>
      </c>
      <c r="AJ19" s="33">
        <f>SUMIF('reporting montigny'!$F$2:$EE$2,AJ$4,'reporting montigny'!$F19:$EE19)+SUMIF('reporting boissy'!$F$2:$EE$2,AJ$4,'reporting boissy'!$F19:$EE19)+SUMIF('reporting moussy'!$F$2:$EE$2,AJ$4,'reporting moussy'!$F19:$EE19)+SUMIF('reporting trappes'!$F$2:$EE$2,AJ$4,'reporting trappes'!$F19:$EE19)+SUMIF('SPACELOG 5 BP'!$F$2:$EE$2,AJ$4,'SPACELOG 5 BP'!$F19:$EE19)+SUMIF('SPACELOG 6 BP'!$F$2:$EE$2,AJ$4,'SPACELOG 6 BP'!$F19:$EE19)+SUMIF('SPACELOG 7 BP'!$F$2:$EE$2,AJ$4,'SPACELOG 7 BP'!$F19:$EE19)+SUMIF('SPACELOG 8 BP'!$F$2:$EE$2,AJ$4,'SPACELOG 8 BP'!$F19:$EE19)+SUMIF('SPACELOG 9 BP'!$F$2:$EE$2,AJ$4,'SPACELOG 9 BP'!$F19:$EE19)+SUMIF('SPACELOG 10 BP'!$F$2:$EE$2,AJ$4,'SPACELOG 10 BP'!$F19:$EE19)+SUMIF('SPACELOG 11 BP'!$F$2:$EE$2,AJ$4,'SPACELOG 11 BP'!$F19:$EE19)+SUMIF('SPACELOG 12 BP'!$F$2:$EE$2,AJ$4,'SPACELOG 12 BP'!$F19:$EE19)</f>
        <v>440</v>
      </c>
      <c r="AK19" s="33">
        <f>SUMIF('reporting montigny'!$F$2:$EE$2,AK$4,'reporting montigny'!$F19:$EE19)+SUMIF('reporting boissy'!$F$2:$EE$2,AK$4,'reporting boissy'!$F19:$EE19)+SUMIF('reporting moussy'!$F$2:$EE$2,AK$4,'reporting moussy'!$F19:$EE19)+SUMIF('reporting trappes'!$F$2:$EE$2,AK$4,'reporting trappes'!$F19:$EE19)+SUMIF('SPACELOG 5 BP'!$F$2:$EE$2,AK$4,'SPACELOG 5 BP'!$F19:$EE19)+SUMIF('SPACELOG 6 BP'!$F$2:$EE$2,AK$4,'SPACELOG 6 BP'!$F19:$EE19)+SUMIF('SPACELOG 7 BP'!$F$2:$EE$2,AK$4,'SPACELOG 7 BP'!$F19:$EE19)+SUMIF('SPACELOG 8 BP'!$F$2:$EE$2,AK$4,'SPACELOG 8 BP'!$F19:$EE19)+SUMIF('SPACELOG 9 BP'!$F$2:$EE$2,AK$4,'SPACELOG 9 BP'!$F19:$EE19)+SUMIF('SPACELOG 10 BP'!$F$2:$EE$2,AK$4,'SPACELOG 10 BP'!$F19:$EE19)+SUMIF('SPACELOG 11 BP'!$F$2:$EE$2,AK$4,'SPACELOG 11 BP'!$F19:$EE19)+SUMIF('SPACELOG 12 BP'!$F$2:$EE$2,AK$4,'SPACELOG 12 BP'!$F19:$EE19)</f>
        <v>440</v>
      </c>
      <c r="AL19" s="33">
        <f>SUMIF('reporting montigny'!$F$2:$EE$2,AL$4,'reporting montigny'!$F19:$EE19)+SUMIF('reporting boissy'!$F$2:$EE$2,AL$4,'reporting boissy'!$F19:$EE19)+SUMIF('reporting moussy'!$F$2:$EE$2,AL$4,'reporting moussy'!$F19:$EE19)+SUMIF('reporting trappes'!$F$2:$EE$2,AL$4,'reporting trappes'!$F19:$EE19)+SUMIF('SPACELOG 5 BP'!$F$2:$EE$2,AL$4,'SPACELOG 5 BP'!$F19:$EE19)+SUMIF('SPACELOG 6 BP'!$F$2:$EE$2,AL$4,'SPACELOG 6 BP'!$F19:$EE19)+SUMIF('SPACELOG 7 BP'!$F$2:$EE$2,AL$4,'SPACELOG 7 BP'!$F19:$EE19)+SUMIF('SPACELOG 8 BP'!$F$2:$EE$2,AL$4,'SPACELOG 8 BP'!$F19:$EE19)+SUMIF('SPACELOG 9 BP'!$F$2:$EE$2,AL$4,'SPACELOG 9 BP'!$F19:$EE19)+SUMIF('SPACELOG 10 BP'!$F$2:$EE$2,AL$4,'SPACELOG 10 BP'!$F19:$EE19)+SUMIF('SPACELOG 11 BP'!$F$2:$EE$2,AL$4,'SPACELOG 11 BP'!$F19:$EE19)+SUMIF('SPACELOG 12 BP'!$F$2:$EE$2,AL$4,'SPACELOG 12 BP'!$F19:$EE19)</f>
        <v>440</v>
      </c>
      <c r="AM19" s="33">
        <f>SUMIF('reporting montigny'!$F$2:$EE$2,AM$4,'reporting montigny'!$F19:$EE19)+SUMIF('reporting boissy'!$F$2:$EE$2,AM$4,'reporting boissy'!$F19:$EE19)+SUMIF('reporting moussy'!$F$2:$EE$2,AM$4,'reporting moussy'!$F19:$EE19)+SUMIF('reporting trappes'!$F$2:$EE$2,AM$4,'reporting trappes'!$F19:$EE19)+SUMIF('SPACELOG 5 BP'!$F$2:$EE$2,AM$4,'SPACELOG 5 BP'!$F19:$EE19)+SUMIF('SPACELOG 6 BP'!$F$2:$EE$2,AM$4,'SPACELOG 6 BP'!$F19:$EE19)+SUMIF('SPACELOG 7 BP'!$F$2:$EE$2,AM$4,'SPACELOG 7 BP'!$F19:$EE19)+SUMIF('SPACELOG 8 BP'!$F$2:$EE$2,AM$4,'SPACELOG 8 BP'!$F19:$EE19)+SUMIF('SPACELOG 9 BP'!$F$2:$EE$2,AM$4,'SPACELOG 9 BP'!$F19:$EE19)+SUMIF('SPACELOG 10 BP'!$F$2:$EE$2,AM$4,'SPACELOG 10 BP'!$F19:$EE19)+SUMIF('SPACELOG 11 BP'!$F$2:$EE$2,AM$4,'SPACELOG 11 BP'!$F19:$EE19)+SUMIF('SPACELOG 12 BP'!$F$2:$EE$2,AM$4,'SPACELOG 12 BP'!$F19:$EE19)</f>
        <v>440</v>
      </c>
      <c r="AN19" s="33">
        <f>SUMIF('reporting montigny'!$F$2:$EE$2,AN$4,'reporting montigny'!$F19:$EE19)+SUMIF('reporting boissy'!$F$2:$EE$2,AN$4,'reporting boissy'!$F19:$EE19)+SUMIF('reporting moussy'!$F$2:$EE$2,AN$4,'reporting moussy'!$F19:$EE19)+SUMIF('reporting trappes'!$F$2:$EE$2,AN$4,'reporting trappes'!$F19:$EE19)+SUMIF('SPACELOG 5 BP'!$F$2:$EE$2,AN$4,'SPACELOG 5 BP'!$F19:$EE19)+SUMIF('SPACELOG 6 BP'!$F$2:$EE$2,AN$4,'SPACELOG 6 BP'!$F19:$EE19)+SUMIF('SPACELOG 7 BP'!$F$2:$EE$2,AN$4,'SPACELOG 7 BP'!$F19:$EE19)+SUMIF('SPACELOG 8 BP'!$F$2:$EE$2,AN$4,'SPACELOG 8 BP'!$F19:$EE19)+SUMIF('SPACELOG 9 BP'!$F$2:$EE$2,AN$4,'SPACELOG 9 BP'!$F19:$EE19)+SUMIF('SPACELOG 10 BP'!$F$2:$EE$2,AN$4,'SPACELOG 10 BP'!$F19:$EE19)+SUMIF('SPACELOG 11 BP'!$F$2:$EE$2,AN$4,'SPACELOG 11 BP'!$F19:$EE19)+SUMIF('SPACELOG 12 BP'!$F$2:$EE$2,AN$4,'SPACELOG 12 BP'!$F19:$EE19)</f>
        <v>440</v>
      </c>
      <c r="AO19" s="33">
        <f>SUMIF('reporting montigny'!$F$2:$EE$2,AO$4,'reporting montigny'!$F19:$EE19)+SUMIF('reporting boissy'!$F$2:$EE$2,AO$4,'reporting boissy'!$F19:$EE19)+SUMIF('reporting moussy'!$F$2:$EE$2,AO$4,'reporting moussy'!$F19:$EE19)+SUMIF('reporting trappes'!$F$2:$EE$2,AO$4,'reporting trappes'!$F19:$EE19)+SUMIF('SPACELOG 5 BP'!$F$2:$EE$2,AO$4,'SPACELOG 5 BP'!$F19:$EE19)+SUMIF('SPACELOG 6 BP'!$F$2:$EE$2,AO$4,'SPACELOG 6 BP'!$F19:$EE19)+SUMIF('SPACELOG 7 BP'!$F$2:$EE$2,AO$4,'SPACELOG 7 BP'!$F19:$EE19)+SUMIF('SPACELOG 8 BP'!$F$2:$EE$2,AO$4,'SPACELOG 8 BP'!$F19:$EE19)+SUMIF('SPACELOG 9 BP'!$F$2:$EE$2,AO$4,'SPACELOG 9 BP'!$F19:$EE19)+SUMIF('SPACELOG 10 BP'!$F$2:$EE$2,AO$4,'SPACELOG 10 BP'!$F19:$EE19)+SUMIF('SPACELOG 11 BP'!$F$2:$EE$2,AO$4,'SPACELOG 11 BP'!$F19:$EE19)+SUMIF('SPACELOG 12 BP'!$F$2:$EE$2,AO$4,'SPACELOG 12 BP'!$F19:$EE19)</f>
        <v>440</v>
      </c>
      <c r="AP19" s="33">
        <f>SUMIF('reporting montigny'!$F$2:$EE$2,AP$4,'reporting montigny'!$F19:$EE19)+SUMIF('reporting boissy'!$F$2:$EE$2,AP$4,'reporting boissy'!$F19:$EE19)+SUMIF('reporting moussy'!$F$2:$EE$2,AP$4,'reporting moussy'!$F19:$EE19)+SUMIF('reporting trappes'!$F$2:$EE$2,AP$4,'reporting trappes'!$F19:$EE19)+SUMIF('SPACELOG 5 BP'!$F$2:$EE$2,AP$4,'SPACELOG 5 BP'!$F19:$EE19)+SUMIF('SPACELOG 6 BP'!$F$2:$EE$2,AP$4,'SPACELOG 6 BP'!$F19:$EE19)+SUMIF('SPACELOG 7 BP'!$F$2:$EE$2,AP$4,'SPACELOG 7 BP'!$F19:$EE19)+SUMIF('SPACELOG 8 BP'!$F$2:$EE$2,AP$4,'SPACELOG 8 BP'!$F19:$EE19)+SUMIF('SPACELOG 9 BP'!$F$2:$EE$2,AP$4,'SPACELOG 9 BP'!$F19:$EE19)+SUMIF('SPACELOG 10 BP'!$F$2:$EE$2,AP$4,'SPACELOG 10 BP'!$F19:$EE19)+SUMIF('SPACELOG 11 BP'!$F$2:$EE$2,AP$4,'SPACELOG 11 BP'!$F19:$EE19)+SUMIF('SPACELOG 12 BP'!$F$2:$EE$2,AP$4,'SPACELOG 12 BP'!$F19:$EE19)</f>
        <v>440</v>
      </c>
      <c r="AQ19" s="33">
        <f>SUMIF('reporting montigny'!$F$2:$EE$2,AQ$4,'reporting montigny'!$F19:$EE19)+SUMIF('reporting boissy'!$F$2:$EE$2,AQ$4,'reporting boissy'!$F19:$EE19)+SUMIF('reporting moussy'!$F$2:$EE$2,AQ$4,'reporting moussy'!$F19:$EE19)+SUMIF('reporting trappes'!$F$2:$EE$2,AQ$4,'reporting trappes'!$F19:$EE19)+SUMIF('SPACELOG 5 BP'!$F$2:$EE$2,AQ$4,'SPACELOG 5 BP'!$F19:$EE19)+SUMIF('SPACELOG 6 BP'!$F$2:$EE$2,AQ$4,'SPACELOG 6 BP'!$F19:$EE19)+SUMIF('SPACELOG 7 BP'!$F$2:$EE$2,AQ$4,'SPACELOG 7 BP'!$F19:$EE19)+SUMIF('SPACELOG 8 BP'!$F$2:$EE$2,AQ$4,'SPACELOG 8 BP'!$F19:$EE19)+SUMIF('SPACELOG 9 BP'!$F$2:$EE$2,AQ$4,'SPACELOG 9 BP'!$F19:$EE19)+SUMIF('SPACELOG 10 BP'!$F$2:$EE$2,AQ$4,'SPACELOG 10 BP'!$F19:$EE19)+SUMIF('SPACELOG 11 BP'!$F$2:$EE$2,AQ$4,'SPACELOG 11 BP'!$F19:$EE19)+SUMIF('SPACELOG 12 BP'!$F$2:$EE$2,AQ$4,'SPACELOG 12 BP'!$F19:$EE19)</f>
        <v>440</v>
      </c>
      <c r="AR19" s="393">
        <f t="shared" si="116"/>
        <v>5280</v>
      </c>
      <c r="AS19" s="33">
        <f>SUMIF('reporting montigny'!$F$2:$EE$2,AS$4,'reporting montigny'!$F19:$EE19)+SUMIF('reporting boissy'!$F$2:$EE$2,AS$4,'reporting boissy'!$F19:$EE19)+SUMIF('reporting moussy'!$F$2:$EE$2,AS$4,'reporting moussy'!$F19:$EE19)+SUMIF('reporting trappes'!$F$2:$EE$2,AS$4,'reporting trappes'!$F19:$EE19)+SUMIF('SPACELOG 5 BP'!$F$2:$EE$2,AS$4,'SPACELOG 5 BP'!$F19:$EE19)+SUMIF('SPACELOG 6 BP'!$F$2:$EE$2,AS$4,'SPACELOG 6 BP'!$F19:$EE19)+SUMIF('SPACELOG 7 BP'!$F$2:$EE$2,AS$4,'SPACELOG 7 BP'!$F19:$EE19)+SUMIF('SPACELOG 8 BP'!$F$2:$EE$2,AS$4,'SPACELOG 8 BP'!$F19:$EE19)+SUMIF('SPACELOG 9 BP'!$F$2:$EE$2,AS$4,'SPACELOG 9 BP'!$F19:$EE19)+SUMIF('SPACELOG 10 BP'!$F$2:$EE$2,AS$4,'SPACELOG 10 BP'!$F19:$EE19)+SUMIF('SPACELOG 11 BP'!$F$2:$EE$2,AS$4,'SPACELOG 11 BP'!$F19:$EE19)+SUMIF('SPACELOG 12 BP'!$F$2:$EE$2,AS$4,'SPACELOG 12 BP'!$F19:$EE19)</f>
        <v>440</v>
      </c>
      <c r="AT19" s="33">
        <f>SUMIF('reporting montigny'!$F$2:$EE$2,AT$4,'reporting montigny'!$F19:$EE19)+SUMIF('reporting boissy'!$F$2:$EE$2,AT$4,'reporting boissy'!$F19:$EE19)+SUMIF('reporting moussy'!$F$2:$EE$2,AT$4,'reporting moussy'!$F19:$EE19)+SUMIF('reporting trappes'!$F$2:$EE$2,AT$4,'reporting trappes'!$F19:$EE19)+SUMIF('SPACELOG 5 BP'!$F$2:$EE$2,AT$4,'SPACELOG 5 BP'!$F19:$EE19)+SUMIF('SPACELOG 6 BP'!$F$2:$EE$2,AT$4,'SPACELOG 6 BP'!$F19:$EE19)+SUMIF('SPACELOG 7 BP'!$F$2:$EE$2,AT$4,'SPACELOG 7 BP'!$F19:$EE19)+SUMIF('SPACELOG 8 BP'!$F$2:$EE$2,AT$4,'SPACELOG 8 BP'!$F19:$EE19)+SUMIF('SPACELOG 9 BP'!$F$2:$EE$2,AT$4,'SPACELOG 9 BP'!$F19:$EE19)+SUMIF('SPACELOG 10 BP'!$F$2:$EE$2,AT$4,'SPACELOG 10 BP'!$F19:$EE19)+SUMIF('SPACELOG 11 BP'!$F$2:$EE$2,AT$4,'SPACELOG 11 BP'!$F19:$EE19)+SUMIF('SPACELOG 12 BP'!$F$2:$EE$2,AT$4,'SPACELOG 12 BP'!$F19:$EE19)</f>
        <v>440</v>
      </c>
      <c r="AU19" s="33">
        <f>SUMIF('reporting montigny'!$F$2:$EE$2,AU$4,'reporting montigny'!$F19:$EE19)+SUMIF('reporting boissy'!$F$2:$EE$2,AU$4,'reporting boissy'!$F19:$EE19)+SUMIF('reporting moussy'!$F$2:$EE$2,AU$4,'reporting moussy'!$F19:$EE19)+SUMIF('reporting trappes'!$F$2:$EE$2,AU$4,'reporting trappes'!$F19:$EE19)+SUMIF('SPACELOG 5 BP'!$F$2:$EE$2,AU$4,'SPACELOG 5 BP'!$F19:$EE19)+SUMIF('SPACELOG 6 BP'!$F$2:$EE$2,AU$4,'SPACELOG 6 BP'!$F19:$EE19)+SUMIF('SPACELOG 7 BP'!$F$2:$EE$2,AU$4,'SPACELOG 7 BP'!$F19:$EE19)+SUMIF('SPACELOG 8 BP'!$F$2:$EE$2,AU$4,'SPACELOG 8 BP'!$F19:$EE19)+SUMIF('SPACELOG 9 BP'!$F$2:$EE$2,AU$4,'SPACELOG 9 BP'!$F19:$EE19)+SUMIF('SPACELOG 10 BP'!$F$2:$EE$2,AU$4,'SPACELOG 10 BP'!$F19:$EE19)+SUMIF('SPACELOG 11 BP'!$F$2:$EE$2,AU$4,'SPACELOG 11 BP'!$F19:$EE19)+SUMIF('SPACELOG 12 BP'!$F$2:$EE$2,AU$4,'SPACELOG 12 BP'!$F19:$EE19)</f>
        <v>440</v>
      </c>
      <c r="AV19" s="33">
        <f>SUMIF('reporting montigny'!$F$2:$EE$2,AV$4,'reporting montigny'!$F19:$EE19)+SUMIF('reporting boissy'!$F$2:$EE$2,AV$4,'reporting boissy'!$F19:$EE19)+SUMIF('reporting moussy'!$F$2:$EE$2,AV$4,'reporting moussy'!$F19:$EE19)+SUMIF('reporting trappes'!$F$2:$EE$2,AV$4,'reporting trappes'!$F19:$EE19)+SUMIF('SPACELOG 5 BP'!$F$2:$EE$2,AV$4,'SPACELOG 5 BP'!$F19:$EE19)+SUMIF('SPACELOG 6 BP'!$F$2:$EE$2,AV$4,'SPACELOG 6 BP'!$F19:$EE19)+SUMIF('SPACELOG 7 BP'!$F$2:$EE$2,AV$4,'SPACELOG 7 BP'!$F19:$EE19)+SUMIF('SPACELOG 8 BP'!$F$2:$EE$2,AV$4,'SPACELOG 8 BP'!$F19:$EE19)+SUMIF('SPACELOG 9 BP'!$F$2:$EE$2,AV$4,'SPACELOG 9 BP'!$F19:$EE19)+SUMIF('SPACELOG 10 BP'!$F$2:$EE$2,AV$4,'SPACELOG 10 BP'!$F19:$EE19)+SUMIF('SPACELOG 11 BP'!$F$2:$EE$2,AV$4,'SPACELOG 11 BP'!$F19:$EE19)+SUMIF('SPACELOG 12 BP'!$F$2:$EE$2,AV$4,'SPACELOG 12 BP'!$F19:$EE19)</f>
        <v>440</v>
      </c>
      <c r="AW19" s="33">
        <f>SUMIF('reporting montigny'!$F$2:$EE$2,AW$4,'reporting montigny'!$F19:$EE19)+SUMIF('reporting boissy'!$F$2:$EE$2,AW$4,'reporting boissy'!$F19:$EE19)+SUMIF('reporting moussy'!$F$2:$EE$2,AW$4,'reporting moussy'!$F19:$EE19)+SUMIF('reporting trappes'!$F$2:$EE$2,AW$4,'reporting trappes'!$F19:$EE19)+SUMIF('SPACELOG 5 BP'!$F$2:$EE$2,AW$4,'SPACELOG 5 BP'!$F19:$EE19)+SUMIF('SPACELOG 6 BP'!$F$2:$EE$2,AW$4,'SPACELOG 6 BP'!$F19:$EE19)+SUMIF('SPACELOG 7 BP'!$F$2:$EE$2,AW$4,'SPACELOG 7 BP'!$F19:$EE19)+SUMIF('SPACELOG 8 BP'!$F$2:$EE$2,AW$4,'SPACELOG 8 BP'!$F19:$EE19)+SUMIF('SPACELOG 9 BP'!$F$2:$EE$2,AW$4,'SPACELOG 9 BP'!$F19:$EE19)+SUMIF('SPACELOG 10 BP'!$F$2:$EE$2,AW$4,'SPACELOG 10 BP'!$F19:$EE19)+SUMIF('SPACELOG 11 BP'!$F$2:$EE$2,AW$4,'SPACELOG 11 BP'!$F19:$EE19)+SUMIF('SPACELOG 12 BP'!$F$2:$EE$2,AW$4,'SPACELOG 12 BP'!$F19:$EE19)</f>
        <v>440</v>
      </c>
      <c r="AX19" s="33">
        <f>SUMIF('reporting montigny'!$F$2:$EE$2,AX$4,'reporting montigny'!$F19:$EE19)+SUMIF('reporting boissy'!$F$2:$EE$2,AX$4,'reporting boissy'!$F19:$EE19)+SUMIF('reporting moussy'!$F$2:$EE$2,AX$4,'reporting moussy'!$F19:$EE19)+SUMIF('reporting trappes'!$F$2:$EE$2,AX$4,'reporting trappes'!$F19:$EE19)+SUMIF('SPACELOG 5 BP'!$F$2:$EE$2,AX$4,'SPACELOG 5 BP'!$F19:$EE19)+SUMIF('SPACELOG 6 BP'!$F$2:$EE$2,AX$4,'SPACELOG 6 BP'!$F19:$EE19)+SUMIF('SPACELOG 7 BP'!$F$2:$EE$2,AX$4,'SPACELOG 7 BP'!$F19:$EE19)+SUMIF('SPACELOG 8 BP'!$F$2:$EE$2,AX$4,'SPACELOG 8 BP'!$F19:$EE19)+SUMIF('SPACELOG 9 BP'!$F$2:$EE$2,AX$4,'SPACELOG 9 BP'!$F19:$EE19)+SUMIF('SPACELOG 10 BP'!$F$2:$EE$2,AX$4,'SPACELOG 10 BP'!$F19:$EE19)+SUMIF('SPACELOG 11 BP'!$F$2:$EE$2,AX$4,'SPACELOG 11 BP'!$F19:$EE19)+SUMIF('SPACELOG 12 BP'!$F$2:$EE$2,AX$4,'SPACELOG 12 BP'!$F19:$EE19)</f>
        <v>440</v>
      </c>
      <c r="AY19" s="33">
        <f>SUMIF('reporting montigny'!$F$2:$EE$2,AY$4,'reporting montigny'!$F19:$EE19)+SUMIF('reporting boissy'!$F$2:$EE$2,AY$4,'reporting boissy'!$F19:$EE19)+SUMIF('reporting moussy'!$F$2:$EE$2,AY$4,'reporting moussy'!$F19:$EE19)+SUMIF('reporting trappes'!$F$2:$EE$2,AY$4,'reporting trappes'!$F19:$EE19)+SUMIF('SPACELOG 5 BP'!$F$2:$EE$2,AY$4,'SPACELOG 5 BP'!$F19:$EE19)+SUMIF('SPACELOG 6 BP'!$F$2:$EE$2,AY$4,'SPACELOG 6 BP'!$F19:$EE19)+SUMIF('SPACELOG 7 BP'!$F$2:$EE$2,AY$4,'SPACELOG 7 BP'!$F19:$EE19)+SUMIF('SPACELOG 8 BP'!$F$2:$EE$2,AY$4,'SPACELOG 8 BP'!$F19:$EE19)+SUMIF('SPACELOG 9 BP'!$F$2:$EE$2,AY$4,'SPACELOG 9 BP'!$F19:$EE19)+SUMIF('SPACELOG 10 BP'!$F$2:$EE$2,AY$4,'SPACELOG 10 BP'!$F19:$EE19)+SUMIF('SPACELOG 11 BP'!$F$2:$EE$2,AY$4,'SPACELOG 11 BP'!$F19:$EE19)+SUMIF('SPACELOG 12 BP'!$F$2:$EE$2,AY$4,'SPACELOG 12 BP'!$F19:$EE19)</f>
        <v>440</v>
      </c>
      <c r="AZ19" s="33">
        <f>SUMIF('reporting montigny'!$F$2:$EE$2,AZ$4,'reporting montigny'!$F19:$EE19)+SUMIF('reporting boissy'!$F$2:$EE$2,AZ$4,'reporting boissy'!$F19:$EE19)+SUMIF('reporting moussy'!$F$2:$EE$2,AZ$4,'reporting moussy'!$F19:$EE19)+SUMIF('reporting trappes'!$F$2:$EE$2,AZ$4,'reporting trappes'!$F19:$EE19)+SUMIF('SPACELOG 5 BP'!$F$2:$EE$2,AZ$4,'SPACELOG 5 BP'!$F19:$EE19)+SUMIF('SPACELOG 6 BP'!$F$2:$EE$2,AZ$4,'SPACELOG 6 BP'!$F19:$EE19)+SUMIF('SPACELOG 7 BP'!$F$2:$EE$2,AZ$4,'SPACELOG 7 BP'!$F19:$EE19)+SUMIF('SPACELOG 8 BP'!$F$2:$EE$2,AZ$4,'SPACELOG 8 BP'!$F19:$EE19)+SUMIF('SPACELOG 9 BP'!$F$2:$EE$2,AZ$4,'SPACELOG 9 BP'!$F19:$EE19)+SUMIF('SPACELOG 10 BP'!$F$2:$EE$2,AZ$4,'SPACELOG 10 BP'!$F19:$EE19)+SUMIF('SPACELOG 11 BP'!$F$2:$EE$2,AZ$4,'SPACELOG 11 BP'!$F19:$EE19)+SUMIF('SPACELOG 12 BP'!$F$2:$EE$2,AZ$4,'SPACELOG 12 BP'!$F19:$EE19)</f>
        <v>440</v>
      </c>
      <c r="BA19" s="33">
        <f>SUMIF('reporting montigny'!$F$2:$EE$2,BA$4,'reporting montigny'!$F19:$EE19)+SUMIF('reporting boissy'!$F$2:$EE$2,BA$4,'reporting boissy'!$F19:$EE19)+SUMIF('reporting moussy'!$F$2:$EE$2,BA$4,'reporting moussy'!$F19:$EE19)+SUMIF('reporting trappes'!$F$2:$EE$2,BA$4,'reporting trappes'!$F19:$EE19)+SUMIF('SPACELOG 5 BP'!$F$2:$EE$2,BA$4,'SPACELOG 5 BP'!$F19:$EE19)+SUMIF('SPACELOG 6 BP'!$F$2:$EE$2,BA$4,'SPACELOG 6 BP'!$F19:$EE19)+SUMIF('SPACELOG 7 BP'!$F$2:$EE$2,BA$4,'SPACELOG 7 BP'!$F19:$EE19)+SUMIF('SPACELOG 8 BP'!$F$2:$EE$2,BA$4,'SPACELOG 8 BP'!$F19:$EE19)+SUMIF('SPACELOG 9 BP'!$F$2:$EE$2,BA$4,'SPACELOG 9 BP'!$F19:$EE19)+SUMIF('SPACELOG 10 BP'!$F$2:$EE$2,BA$4,'SPACELOG 10 BP'!$F19:$EE19)+SUMIF('SPACELOG 11 BP'!$F$2:$EE$2,BA$4,'SPACELOG 11 BP'!$F19:$EE19)+SUMIF('SPACELOG 12 BP'!$F$2:$EE$2,BA$4,'SPACELOG 12 BP'!$F19:$EE19)</f>
        <v>440</v>
      </c>
      <c r="BB19" s="33">
        <f>SUMIF('reporting montigny'!$F$2:$EE$2,BB$4,'reporting montigny'!$F19:$EE19)+SUMIF('reporting boissy'!$F$2:$EE$2,BB$4,'reporting boissy'!$F19:$EE19)+SUMIF('reporting moussy'!$F$2:$EE$2,BB$4,'reporting moussy'!$F19:$EE19)+SUMIF('reporting trappes'!$F$2:$EE$2,BB$4,'reporting trappes'!$F19:$EE19)+SUMIF('SPACELOG 5 BP'!$F$2:$EE$2,BB$4,'SPACELOG 5 BP'!$F19:$EE19)+SUMIF('SPACELOG 6 BP'!$F$2:$EE$2,BB$4,'SPACELOG 6 BP'!$F19:$EE19)+SUMIF('SPACELOG 7 BP'!$F$2:$EE$2,BB$4,'SPACELOG 7 BP'!$F19:$EE19)+SUMIF('SPACELOG 8 BP'!$F$2:$EE$2,BB$4,'SPACELOG 8 BP'!$F19:$EE19)+SUMIF('SPACELOG 9 BP'!$F$2:$EE$2,BB$4,'SPACELOG 9 BP'!$F19:$EE19)+SUMIF('SPACELOG 10 BP'!$F$2:$EE$2,BB$4,'SPACELOG 10 BP'!$F19:$EE19)+SUMIF('SPACELOG 11 BP'!$F$2:$EE$2,BB$4,'SPACELOG 11 BP'!$F19:$EE19)+SUMIF('SPACELOG 12 BP'!$F$2:$EE$2,BB$4,'SPACELOG 12 BP'!$F19:$EE19)</f>
        <v>440</v>
      </c>
      <c r="BC19" s="33">
        <f>SUMIF('reporting montigny'!$F$2:$EE$2,BC$4,'reporting montigny'!$F19:$EE19)+SUMIF('reporting boissy'!$F$2:$EE$2,BC$4,'reporting boissy'!$F19:$EE19)+SUMIF('reporting moussy'!$F$2:$EE$2,BC$4,'reporting moussy'!$F19:$EE19)+SUMIF('reporting trappes'!$F$2:$EE$2,BC$4,'reporting trappes'!$F19:$EE19)+SUMIF('SPACELOG 5 BP'!$F$2:$EE$2,BC$4,'SPACELOG 5 BP'!$F19:$EE19)+SUMIF('SPACELOG 6 BP'!$F$2:$EE$2,BC$4,'SPACELOG 6 BP'!$F19:$EE19)+SUMIF('SPACELOG 7 BP'!$F$2:$EE$2,BC$4,'SPACELOG 7 BP'!$F19:$EE19)+SUMIF('SPACELOG 8 BP'!$F$2:$EE$2,BC$4,'SPACELOG 8 BP'!$F19:$EE19)+SUMIF('SPACELOG 9 BP'!$F$2:$EE$2,BC$4,'SPACELOG 9 BP'!$F19:$EE19)+SUMIF('SPACELOG 10 BP'!$F$2:$EE$2,BC$4,'SPACELOG 10 BP'!$F19:$EE19)+SUMIF('SPACELOG 11 BP'!$F$2:$EE$2,BC$4,'SPACELOG 11 BP'!$F19:$EE19)+SUMIF('SPACELOG 12 BP'!$F$2:$EE$2,BC$4,'SPACELOG 12 BP'!$F19:$EE19)</f>
        <v>440</v>
      </c>
      <c r="BD19" s="33">
        <f>SUMIF('reporting montigny'!$F$2:$EE$2,BD$4,'reporting montigny'!$F19:$EE19)+SUMIF('reporting boissy'!$F$2:$EE$2,BD$4,'reporting boissy'!$F19:$EE19)+SUMIF('reporting moussy'!$F$2:$EE$2,BD$4,'reporting moussy'!$F19:$EE19)+SUMIF('reporting trappes'!$F$2:$EE$2,BD$4,'reporting trappes'!$F19:$EE19)+SUMIF('SPACELOG 5 BP'!$F$2:$EE$2,BD$4,'SPACELOG 5 BP'!$F19:$EE19)+SUMIF('SPACELOG 6 BP'!$F$2:$EE$2,BD$4,'SPACELOG 6 BP'!$F19:$EE19)+SUMIF('SPACELOG 7 BP'!$F$2:$EE$2,BD$4,'SPACELOG 7 BP'!$F19:$EE19)+SUMIF('SPACELOG 8 BP'!$F$2:$EE$2,BD$4,'SPACELOG 8 BP'!$F19:$EE19)+SUMIF('SPACELOG 9 BP'!$F$2:$EE$2,BD$4,'SPACELOG 9 BP'!$F19:$EE19)+SUMIF('SPACELOG 10 BP'!$F$2:$EE$2,BD$4,'SPACELOG 10 BP'!$F19:$EE19)+SUMIF('SPACELOG 11 BP'!$F$2:$EE$2,BD$4,'SPACELOG 11 BP'!$F19:$EE19)+SUMIF('SPACELOG 12 BP'!$F$2:$EE$2,BD$4,'SPACELOG 12 BP'!$F19:$EE19)</f>
        <v>440</v>
      </c>
      <c r="BE19" s="393">
        <f t="shared" si="117"/>
        <v>5280</v>
      </c>
      <c r="BF19" s="33">
        <f>SUMIF('reporting montigny'!$F$2:$EE$2,BF$4,'reporting montigny'!$F19:$EE19)+SUMIF('reporting boissy'!$F$2:$EE$2,BF$4,'reporting boissy'!$F19:$EE19)+SUMIF('reporting moussy'!$F$2:$EE$2,BF$4,'reporting moussy'!$F19:$EE19)+SUMIF('reporting trappes'!$F$2:$EE$2,BF$4,'reporting trappes'!$F19:$EE19)+SUMIF('SPACELOG 5 BP'!$F$2:$EE$2,BF$4,'SPACELOG 5 BP'!$F19:$EE19)+SUMIF('SPACELOG 6 BP'!$F$2:$EE$2,BF$4,'SPACELOG 6 BP'!$F19:$EE19)+SUMIF('SPACELOG 7 BP'!$F$2:$EE$2,BF$4,'SPACELOG 7 BP'!$F19:$EE19)+SUMIF('SPACELOG 8 BP'!$F$2:$EE$2,BF$4,'SPACELOG 8 BP'!$F19:$EE19)+SUMIF('SPACELOG 9 BP'!$F$2:$EE$2,BF$4,'SPACELOG 9 BP'!$F19:$EE19)+SUMIF('SPACELOG 10 BP'!$F$2:$EE$2,BF$4,'SPACELOG 10 BP'!$F19:$EE19)+SUMIF('SPACELOG 11 BP'!$F$2:$EE$2,BF$4,'SPACELOG 11 BP'!$F19:$EE19)+SUMIF('SPACELOG 12 BP'!$F$2:$EE$2,BF$4,'SPACELOG 12 BP'!$F19:$EE19)</f>
        <v>440</v>
      </c>
      <c r="BG19" s="33">
        <f>SUMIF('reporting montigny'!$F$2:$EE$2,BG$4,'reporting montigny'!$F19:$EE19)+SUMIF('reporting boissy'!$F$2:$EE$2,BG$4,'reporting boissy'!$F19:$EE19)+SUMIF('reporting moussy'!$F$2:$EE$2,BG$4,'reporting moussy'!$F19:$EE19)+SUMIF('reporting trappes'!$F$2:$EE$2,BG$4,'reporting trappes'!$F19:$EE19)+SUMIF('SPACELOG 5 BP'!$F$2:$EE$2,BG$4,'SPACELOG 5 BP'!$F19:$EE19)+SUMIF('SPACELOG 6 BP'!$F$2:$EE$2,BG$4,'SPACELOG 6 BP'!$F19:$EE19)+SUMIF('SPACELOG 7 BP'!$F$2:$EE$2,BG$4,'SPACELOG 7 BP'!$F19:$EE19)+SUMIF('SPACELOG 8 BP'!$F$2:$EE$2,BG$4,'SPACELOG 8 BP'!$F19:$EE19)+SUMIF('SPACELOG 9 BP'!$F$2:$EE$2,BG$4,'SPACELOG 9 BP'!$F19:$EE19)+SUMIF('SPACELOG 10 BP'!$F$2:$EE$2,BG$4,'SPACELOG 10 BP'!$F19:$EE19)+SUMIF('SPACELOG 11 BP'!$F$2:$EE$2,BG$4,'SPACELOG 11 BP'!$F19:$EE19)+SUMIF('SPACELOG 12 BP'!$F$2:$EE$2,BG$4,'SPACELOG 12 BP'!$F19:$EE19)</f>
        <v>440</v>
      </c>
      <c r="BH19" s="33">
        <f>SUMIF('reporting montigny'!$F$2:$EE$2,BH$4,'reporting montigny'!$F19:$EE19)+SUMIF('reporting boissy'!$F$2:$EE$2,BH$4,'reporting boissy'!$F19:$EE19)+SUMIF('reporting moussy'!$F$2:$EE$2,BH$4,'reporting moussy'!$F19:$EE19)+SUMIF('reporting trappes'!$F$2:$EE$2,BH$4,'reporting trappes'!$F19:$EE19)+SUMIF('SPACELOG 5 BP'!$F$2:$EE$2,BH$4,'SPACELOG 5 BP'!$F19:$EE19)+SUMIF('SPACELOG 6 BP'!$F$2:$EE$2,BH$4,'SPACELOG 6 BP'!$F19:$EE19)+SUMIF('SPACELOG 7 BP'!$F$2:$EE$2,BH$4,'SPACELOG 7 BP'!$F19:$EE19)+SUMIF('SPACELOG 8 BP'!$F$2:$EE$2,BH$4,'SPACELOG 8 BP'!$F19:$EE19)+SUMIF('SPACELOG 9 BP'!$F$2:$EE$2,BH$4,'SPACELOG 9 BP'!$F19:$EE19)+SUMIF('SPACELOG 10 BP'!$F$2:$EE$2,BH$4,'SPACELOG 10 BP'!$F19:$EE19)+SUMIF('SPACELOG 11 BP'!$F$2:$EE$2,BH$4,'SPACELOG 11 BP'!$F19:$EE19)+SUMIF('SPACELOG 12 BP'!$F$2:$EE$2,BH$4,'SPACELOG 12 BP'!$F19:$EE19)</f>
        <v>440</v>
      </c>
      <c r="BI19" s="33">
        <f>SUMIF('reporting montigny'!$F$2:$EE$2,BI$4,'reporting montigny'!$F19:$EE19)+SUMIF('reporting boissy'!$F$2:$EE$2,BI$4,'reporting boissy'!$F19:$EE19)+SUMIF('reporting moussy'!$F$2:$EE$2,BI$4,'reporting moussy'!$F19:$EE19)+SUMIF('reporting trappes'!$F$2:$EE$2,BI$4,'reporting trappes'!$F19:$EE19)+SUMIF('SPACELOG 5 BP'!$F$2:$EE$2,BI$4,'SPACELOG 5 BP'!$F19:$EE19)+SUMIF('SPACELOG 6 BP'!$F$2:$EE$2,BI$4,'SPACELOG 6 BP'!$F19:$EE19)+SUMIF('SPACELOG 7 BP'!$F$2:$EE$2,BI$4,'SPACELOG 7 BP'!$F19:$EE19)+SUMIF('SPACELOG 8 BP'!$F$2:$EE$2,BI$4,'SPACELOG 8 BP'!$F19:$EE19)+SUMIF('SPACELOG 9 BP'!$F$2:$EE$2,BI$4,'SPACELOG 9 BP'!$F19:$EE19)+SUMIF('SPACELOG 10 BP'!$F$2:$EE$2,BI$4,'SPACELOG 10 BP'!$F19:$EE19)+SUMIF('SPACELOG 11 BP'!$F$2:$EE$2,BI$4,'SPACELOG 11 BP'!$F19:$EE19)+SUMIF('SPACELOG 12 BP'!$F$2:$EE$2,BI$4,'SPACELOG 12 BP'!$F19:$EE19)</f>
        <v>440</v>
      </c>
      <c r="BJ19" s="33">
        <f>SUMIF('reporting montigny'!$F$2:$EE$2,BJ$4,'reporting montigny'!$F19:$EE19)+SUMIF('reporting boissy'!$F$2:$EE$2,BJ$4,'reporting boissy'!$F19:$EE19)+SUMIF('reporting moussy'!$F$2:$EE$2,BJ$4,'reporting moussy'!$F19:$EE19)+SUMIF('reporting trappes'!$F$2:$EE$2,BJ$4,'reporting trappes'!$F19:$EE19)+SUMIF('SPACELOG 5 BP'!$F$2:$EE$2,BJ$4,'SPACELOG 5 BP'!$F19:$EE19)+SUMIF('SPACELOG 6 BP'!$F$2:$EE$2,BJ$4,'SPACELOG 6 BP'!$F19:$EE19)+SUMIF('SPACELOG 7 BP'!$F$2:$EE$2,BJ$4,'SPACELOG 7 BP'!$F19:$EE19)+SUMIF('SPACELOG 8 BP'!$F$2:$EE$2,BJ$4,'SPACELOG 8 BP'!$F19:$EE19)+SUMIF('SPACELOG 9 BP'!$F$2:$EE$2,BJ$4,'SPACELOG 9 BP'!$F19:$EE19)+SUMIF('SPACELOG 10 BP'!$F$2:$EE$2,BJ$4,'SPACELOG 10 BP'!$F19:$EE19)+SUMIF('SPACELOG 11 BP'!$F$2:$EE$2,BJ$4,'SPACELOG 11 BP'!$F19:$EE19)+SUMIF('SPACELOG 12 BP'!$F$2:$EE$2,BJ$4,'SPACELOG 12 BP'!$F19:$EE19)</f>
        <v>440</v>
      </c>
      <c r="BK19" s="33">
        <f>SUMIF('reporting montigny'!$F$2:$EE$2,BK$4,'reporting montigny'!$F19:$EE19)+SUMIF('reporting boissy'!$F$2:$EE$2,BK$4,'reporting boissy'!$F19:$EE19)+SUMIF('reporting moussy'!$F$2:$EE$2,BK$4,'reporting moussy'!$F19:$EE19)+SUMIF('reporting trappes'!$F$2:$EE$2,BK$4,'reporting trappes'!$F19:$EE19)+SUMIF('SPACELOG 5 BP'!$F$2:$EE$2,BK$4,'SPACELOG 5 BP'!$F19:$EE19)+SUMIF('SPACELOG 6 BP'!$F$2:$EE$2,BK$4,'SPACELOG 6 BP'!$F19:$EE19)+SUMIF('SPACELOG 7 BP'!$F$2:$EE$2,BK$4,'SPACELOG 7 BP'!$F19:$EE19)+SUMIF('SPACELOG 8 BP'!$F$2:$EE$2,BK$4,'SPACELOG 8 BP'!$F19:$EE19)+SUMIF('SPACELOG 9 BP'!$F$2:$EE$2,BK$4,'SPACELOG 9 BP'!$F19:$EE19)+SUMIF('SPACELOG 10 BP'!$F$2:$EE$2,BK$4,'SPACELOG 10 BP'!$F19:$EE19)+SUMIF('SPACELOG 11 BP'!$F$2:$EE$2,BK$4,'SPACELOG 11 BP'!$F19:$EE19)+SUMIF('SPACELOG 12 BP'!$F$2:$EE$2,BK$4,'SPACELOG 12 BP'!$F19:$EE19)</f>
        <v>440</v>
      </c>
      <c r="BL19" s="33">
        <f>SUMIF('reporting montigny'!$F$2:$EE$2,BL$4,'reporting montigny'!$F19:$EE19)+SUMIF('reporting boissy'!$F$2:$EE$2,BL$4,'reporting boissy'!$F19:$EE19)+SUMIF('reporting moussy'!$F$2:$EE$2,BL$4,'reporting moussy'!$F19:$EE19)+SUMIF('reporting trappes'!$F$2:$EE$2,BL$4,'reporting trappes'!$F19:$EE19)+SUMIF('SPACELOG 5 BP'!$F$2:$EE$2,BL$4,'SPACELOG 5 BP'!$F19:$EE19)+SUMIF('SPACELOG 6 BP'!$F$2:$EE$2,BL$4,'SPACELOG 6 BP'!$F19:$EE19)+SUMIF('SPACELOG 7 BP'!$F$2:$EE$2,BL$4,'SPACELOG 7 BP'!$F19:$EE19)+SUMIF('SPACELOG 8 BP'!$F$2:$EE$2,BL$4,'SPACELOG 8 BP'!$F19:$EE19)+SUMIF('SPACELOG 9 BP'!$F$2:$EE$2,BL$4,'SPACELOG 9 BP'!$F19:$EE19)+SUMIF('SPACELOG 10 BP'!$F$2:$EE$2,BL$4,'SPACELOG 10 BP'!$F19:$EE19)+SUMIF('SPACELOG 11 BP'!$F$2:$EE$2,BL$4,'SPACELOG 11 BP'!$F19:$EE19)+SUMIF('SPACELOG 12 BP'!$F$2:$EE$2,BL$4,'SPACELOG 12 BP'!$F19:$EE19)</f>
        <v>440</v>
      </c>
      <c r="BM19" s="33">
        <f>SUMIF('reporting montigny'!$F$2:$EE$2,BM$4,'reporting montigny'!$F19:$EE19)+SUMIF('reporting boissy'!$F$2:$EE$2,BM$4,'reporting boissy'!$F19:$EE19)+SUMIF('reporting moussy'!$F$2:$EE$2,BM$4,'reporting moussy'!$F19:$EE19)+SUMIF('reporting trappes'!$F$2:$EE$2,BM$4,'reporting trappes'!$F19:$EE19)+SUMIF('SPACELOG 5 BP'!$F$2:$EE$2,BM$4,'SPACELOG 5 BP'!$F19:$EE19)+SUMIF('SPACELOG 6 BP'!$F$2:$EE$2,BM$4,'SPACELOG 6 BP'!$F19:$EE19)+SUMIF('SPACELOG 7 BP'!$F$2:$EE$2,BM$4,'SPACELOG 7 BP'!$F19:$EE19)+SUMIF('SPACELOG 8 BP'!$F$2:$EE$2,BM$4,'SPACELOG 8 BP'!$F19:$EE19)+SUMIF('SPACELOG 9 BP'!$F$2:$EE$2,BM$4,'SPACELOG 9 BP'!$F19:$EE19)+SUMIF('SPACELOG 10 BP'!$F$2:$EE$2,BM$4,'SPACELOG 10 BP'!$F19:$EE19)+SUMIF('SPACELOG 11 BP'!$F$2:$EE$2,BM$4,'SPACELOG 11 BP'!$F19:$EE19)+SUMIF('SPACELOG 12 BP'!$F$2:$EE$2,BM$4,'SPACELOG 12 BP'!$F19:$EE19)</f>
        <v>440</v>
      </c>
      <c r="BN19" s="33">
        <f>SUMIF('reporting montigny'!$F$2:$EE$2,BN$4,'reporting montigny'!$F19:$EE19)+SUMIF('reporting boissy'!$F$2:$EE$2,BN$4,'reporting boissy'!$F19:$EE19)+SUMIF('reporting moussy'!$F$2:$EE$2,BN$4,'reporting moussy'!$F19:$EE19)+SUMIF('reporting trappes'!$F$2:$EE$2,BN$4,'reporting trappes'!$F19:$EE19)+SUMIF('SPACELOG 5 BP'!$F$2:$EE$2,BN$4,'SPACELOG 5 BP'!$F19:$EE19)+SUMIF('SPACELOG 6 BP'!$F$2:$EE$2,BN$4,'SPACELOG 6 BP'!$F19:$EE19)+SUMIF('SPACELOG 7 BP'!$F$2:$EE$2,BN$4,'SPACELOG 7 BP'!$F19:$EE19)+SUMIF('SPACELOG 8 BP'!$F$2:$EE$2,BN$4,'SPACELOG 8 BP'!$F19:$EE19)+SUMIF('SPACELOG 9 BP'!$F$2:$EE$2,BN$4,'SPACELOG 9 BP'!$F19:$EE19)+SUMIF('SPACELOG 10 BP'!$F$2:$EE$2,BN$4,'SPACELOG 10 BP'!$F19:$EE19)+SUMIF('SPACELOG 11 BP'!$F$2:$EE$2,BN$4,'SPACELOG 11 BP'!$F19:$EE19)+SUMIF('SPACELOG 12 BP'!$F$2:$EE$2,BN$4,'SPACELOG 12 BP'!$F19:$EE19)</f>
        <v>440</v>
      </c>
      <c r="BO19" s="33">
        <f>SUMIF('reporting montigny'!$F$2:$EE$2,BO$4,'reporting montigny'!$F19:$EE19)+SUMIF('reporting boissy'!$F$2:$EE$2,BO$4,'reporting boissy'!$F19:$EE19)+SUMIF('reporting moussy'!$F$2:$EE$2,BO$4,'reporting moussy'!$F19:$EE19)+SUMIF('reporting trappes'!$F$2:$EE$2,BO$4,'reporting trappes'!$F19:$EE19)+SUMIF('SPACELOG 5 BP'!$F$2:$EE$2,BO$4,'SPACELOG 5 BP'!$F19:$EE19)+SUMIF('SPACELOG 6 BP'!$F$2:$EE$2,BO$4,'SPACELOG 6 BP'!$F19:$EE19)+SUMIF('SPACELOG 7 BP'!$F$2:$EE$2,BO$4,'SPACELOG 7 BP'!$F19:$EE19)+SUMIF('SPACELOG 8 BP'!$F$2:$EE$2,BO$4,'SPACELOG 8 BP'!$F19:$EE19)+SUMIF('SPACELOG 9 BP'!$F$2:$EE$2,BO$4,'SPACELOG 9 BP'!$F19:$EE19)+SUMIF('SPACELOG 10 BP'!$F$2:$EE$2,BO$4,'SPACELOG 10 BP'!$F19:$EE19)+SUMIF('SPACELOG 11 BP'!$F$2:$EE$2,BO$4,'SPACELOG 11 BP'!$F19:$EE19)+SUMIF('SPACELOG 12 BP'!$F$2:$EE$2,BO$4,'SPACELOG 12 BP'!$F19:$EE19)</f>
        <v>440</v>
      </c>
      <c r="BP19" s="33">
        <f>SUMIF('reporting montigny'!$F$2:$EE$2,BP$4,'reporting montigny'!$F19:$EE19)+SUMIF('reporting boissy'!$F$2:$EE$2,BP$4,'reporting boissy'!$F19:$EE19)+SUMIF('reporting moussy'!$F$2:$EE$2,BP$4,'reporting moussy'!$F19:$EE19)+SUMIF('reporting trappes'!$F$2:$EE$2,BP$4,'reporting trappes'!$F19:$EE19)+SUMIF('SPACELOG 5 BP'!$F$2:$EE$2,BP$4,'SPACELOG 5 BP'!$F19:$EE19)+SUMIF('SPACELOG 6 BP'!$F$2:$EE$2,BP$4,'SPACELOG 6 BP'!$F19:$EE19)+SUMIF('SPACELOG 7 BP'!$F$2:$EE$2,BP$4,'SPACELOG 7 BP'!$F19:$EE19)+SUMIF('SPACELOG 8 BP'!$F$2:$EE$2,BP$4,'SPACELOG 8 BP'!$F19:$EE19)+SUMIF('SPACELOG 9 BP'!$F$2:$EE$2,BP$4,'SPACELOG 9 BP'!$F19:$EE19)+SUMIF('SPACELOG 10 BP'!$F$2:$EE$2,BP$4,'SPACELOG 10 BP'!$F19:$EE19)+SUMIF('SPACELOG 11 BP'!$F$2:$EE$2,BP$4,'SPACELOG 11 BP'!$F19:$EE19)+SUMIF('SPACELOG 12 BP'!$F$2:$EE$2,BP$4,'SPACELOG 12 BP'!$F19:$EE19)</f>
        <v>440</v>
      </c>
      <c r="BQ19" s="33">
        <f>SUMIF('reporting montigny'!$F$2:$EE$2,BQ$4,'reporting montigny'!$F19:$EE19)+SUMIF('reporting boissy'!$F$2:$EE$2,BQ$4,'reporting boissy'!$F19:$EE19)+SUMIF('reporting moussy'!$F$2:$EE$2,BQ$4,'reporting moussy'!$F19:$EE19)+SUMIF('reporting trappes'!$F$2:$EE$2,BQ$4,'reporting trappes'!$F19:$EE19)+SUMIF('SPACELOG 5 BP'!$F$2:$EE$2,BQ$4,'SPACELOG 5 BP'!$F19:$EE19)+SUMIF('SPACELOG 6 BP'!$F$2:$EE$2,BQ$4,'SPACELOG 6 BP'!$F19:$EE19)+SUMIF('SPACELOG 7 BP'!$F$2:$EE$2,BQ$4,'SPACELOG 7 BP'!$F19:$EE19)+SUMIF('SPACELOG 8 BP'!$F$2:$EE$2,BQ$4,'SPACELOG 8 BP'!$F19:$EE19)+SUMIF('SPACELOG 9 BP'!$F$2:$EE$2,BQ$4,'SPACELOG 9 BP'!$F19:$EE19)+SUMIF('SPACELOG 10 BP'!$F$2:$EE$2,BQ$4,'SPACELOG 10 BP'!$F19:$EE19)+SUMIF('SPACELOG 11 BP'!$F$2:$EE$2,BQ$4,'SPACELOG 11 BP'!$F19:$EE19)+SUMIF('SPACELOG 12 BP'!$F$2:$EE$2,BQ$4,'SPACELOG 12 BP'!$F19:$EE19)</f>
        <v>440</v>
      </c>
      <c r="BR19" s="393">
        <f t="shared" si="118"/>
        <v>5280</v>
      </c>
      <c r="BS19" s="33">
        <f>SUMIF('reporting montigny'!$F$2:$EE$2,BS$4,'reporting montigny'!$F19:$EE19)+SUMIF('reporting boissy'!$F$2:$EE$2,BS$4,'reporting boissy'!$F19:$EE19)+SUMIF('reporting moussy'!$F$2:$EE$2,BS$4,'reporting moussy'!$F19:$EE19)+SUMIF('reporting trappes'!$F$2:$EE$2,BS$4,'reporting trappes'!$F19:$EE19)+SUMIF('SPACELOG 5 BP'!$F$2:$EE$2,BS$4,'SPACELOG 5 BP'!$F19:$EE19)+SUMIF('SPACELOG 6 BP'!$F$2:$EE$2,BS$4,'SPACELOG 6 BP'!$F19:$EE19)+SUMIF('SPACELOG 7 BP'!$F$2:$EE$2,BS$4,'SPACELOG 7 BP'!$F19:$EE19)+SUMIF('SPACELOG 8 BP'!$F$2:$EE$2,BS$4,'SPACELOG 8 BP'!$F19:$EE19)+SUMIF('SPACELOG 9 BP'!$F$2:$EE$2,BS$4,'SPACELOG 9 BP'!$F19:$EE19)+SUMIF('SPACELOG 10 BP'!$F$2:$EE$2,BS$4,'SPACELOG 10 BP'!$F19:$EE19)+SUMIF('SPACELOG 11 BP'!$F$2:$EE$2,BS$4,'SPACELOG 11 BP'!$F19:$EE19)+SUMIF('SPACELOG 12 BP'!$F$2:$EE$2,BS$4,'SPACELOG 12 BP'!$F19:$EE19)</f>
        <v>440</v>
      </c>
      <c r="BT19" s="33">
        <f>SUMIF('reporting montigny'!$F$2:$EE$2,BT$4,'reporting montigny'!$F19:$EE19)+SUMIF('reporting boissy'!$F$2:$EE$2,BT$4,'reporting boissy'!$F19:$EE19)+SUMIF('reporting moussy'!$F$2:$EE$2,BT$4,'reporting moussy'!$F19:$EE19)+SUMIF('reporting trappes'!$F$2:$EE$2,BT$4,'reporting trappes'!$F19:$EE19)+SUMIF('SPACELOG 5 BP'!$F$2:$EE$2,BT$4,'SPACELOG 5 BP'!$F19:$EE19)+SUMIF('SPACELOG 6 BP'!$F$2:$EE$2,BT$4,'SPACELOG 6 BP'!$F19:$EE19)+SUMIF('SPACELOG 7 BP'!$F$2:$EE$2,BT$4,'SPACELOG 7 BP'!$F19:$EE19)+SUMIF('SPACELOG 8 BP'!$F$2:$EE$2,BT$4,'SPACELOG 8 BP'!$F19:$EE19)+SUMIF('SPACELOG 9 BP'!$F$2:$EE$2,BT$4,'SPACELOG 9 BP'!$F19:$EE19)+SUMIF('SPACELOG 10 BP'!$F$2:$EE$2,BT$4,'SPACELOG 10 BP'!$F19:$EE19)+SUMIF('SPACELOG 11 BP'!$F$2:$EE$2,BT$4,'SPACELOG 11 BP'!$F19:$EE19)+SUMIF('SPACELOG 12 BP'!$F$2:$EE$2,BT$4,'SPACELOG 12 BP'!$F19:$EE19)</f>
        <v>440</v>
      </c>
      <c r="BU19" s="33">
        <f>SUMIF('reporting montigny'!$F$2:$EE$2,BU$4,'reporting montigny'!$F19:$EE19)+SUMIF('reporting boissy'!$F$2:$EE$2,BU$4,'reporting boissy'!$F19:$EE19)+SUMIF('reporting moussy'!$F$2:$EE$2,BU$4,'reporting moussy'!$F19:$EE19)+SUMIF('reporting trappes'!$F$2:$EE$2,BU$4,'reporting trappes'!$F19:$EE19)+SUMIF('SPACELOG 5 BP'!$F$2:$EE$2,BU$4,'SPACELOG 5 BP'!$F19:$EE19)+SUMIF('SPACELOG 6 BP'!$F$2:$EE$2,BU$4,'SPACELOG 6 BP'!$F19:$EE19)+SUMIF('SPACELOG 7 BP'!$F$2:$EE$2,BU$4,'SPACELOG 7 BP'!$F19:$EE19)+SUMIF('SPACELOG 8 BP'!$F$2:$EE$2,BU$4,'SPACELOG 8 BP'!$F19:$EE19)+SUMIF('SPACELOG 9 BP'!$F$2:$EE$2,BU$4,'SPACELOG 9 BP'!$F19:$EE19)+SUMIF('SPACELOG 10 BP'!$F$2:$EE$2,BU$4,'SPACELOG 10 BP'!$F19:$EE19)+SUMIF('SPACELOG 11 BP'!$F$2:$EE$2,BU$4,'SPACELOG 11 BP'!$F19:$EE19)+SUMIF('SPACELOG 12 BP'!$F$2:$EE$2,BU$4,'SPACELOG 12 BP'!$F19:$EE19)</f>
        <v>440</v>
      </c>
      <c r="BV19" s="33">
        <f>SUMIF('reporting montigny'!$F$2:$EE$2,BV$4,'reporting montigny'!$F19:$EE19)+SUMIF('reporting boissy'!$F$2:$EE$2,BV$4,'reporting boissy'!$F19:$EE19)+SUMIF('reporting moussy'!$F$2:$EE$2,BV$4,'reporting moussy'!$F19:$EE19)+SUMIF('reporting trappes'!$F$2:$EE$2,BV$4,'reporting trappes'!$F19:$EE19)+SUMIF('SPACELOG 5 BP'!$F$2:$EE$2,BV$4,'SPACELOG 5 BP'!$F19:$EE19)+SUMIF('SPACELOG 6 BP'!$F$2:$EE$2,BV$4,'SPACELOG 6 BP'!$F19:$EE19)+SUMIF('SPACELOG 7 BP'!$F$2:$EE$2,BV$4,'SPACELOG 7 BP'!$F19:$EE19)+SUMIF('SPACELOG 8 BP'!$F$2:$EE$2,BV$4,'SPACELOG 8 BP'!$F19:$EE19)+SUMIF('SPACELOG 9 BP'!$F$2:$EE$2,BV$4,'SPACELOG 9 BP'!$F19:$EE19)+SUMIF('SPACELOG 10 BP'!$F$2:$EE$2,BV$4,'SPACELOG 10 BP'!$F19:$EE19)+SUMIF('SPACELOG 11 BP'!$F$2:$EE$2,BV$4,'SPACELOG 11 BP'!$F19:$EE19)+SUMIF('SPACELOG 12 BP'!$F$2:$EE$2,BV$4,'SPACELOG 12 BP'!$F19:$EE19)</f>
        <v>440</v>
      </c>
      <c r="BW19" s="33">
        <f>SUMIF('reporting montigny'!$F$2:$EE$2,BW$4,'reporting montigny'!$F19:$EE19)+SUMIF('reporting boissy'!$F$2:$EE$2,BW$4,'reporting boissy'!$F19:$EE19)+SUMIF('reporting moussy'!$F$2:$EE$2,BW$4,'reporting moussy'!$F19:$EE19)+SUMIF('reporting trappes'!$F$2:$EE$2,BW$4,'reporting trappes'!$F19:$EE19)+SUMIF('SPACELOG 5 BP'!$F$2:$EE$2,BW$4,'SPACELOG 5 BP'!$F19:$EE19)+SUMIF('SPACELOG 6 BP'!$F$2:$EE$2,BW$4,'SPACELOG 6 BP'!$F19:$EE19)+SUMIF('SPACELOG 7 BP'!$F$2:$EE$2,BW$4,'SPACELOG 7 BP'!$F19:$EE19)+SUMIF('SPACELOG 8 BP'!$F$2:$EE$2,BW$4,'SPACELOG 8 BP'!$F19:$EE19)+SUMIF('SPACELOG 9 BP'!$F$2:$EE$2,BW$4,'SPACELOG 9 BP'!$F19:$EE19)+SUMIF('SPACELOG 10 BP'!$F$2:$EE$2,BW$4,'SPACELOG 10 BP'!$F19:$EE19)+SUMIF('SPACELOG 11 BP'!$F$2:$EE$2,BW$4,'SPACELOG 11 BP'!$F19:$EE19)+SUMIF('SPACELOG 12 BP'!$F$2:$EE$2,BW$4,'SPACELOG 12 BP'!$F19:$EE19)</f>
        <v>440</v>
      </c>
      <c r="BX19" s="33">
        <f>SUMIF('reporting montigny'!$F$2:$EE$2,BX$4,'reporting montigny'!$F19:$EE19)+SUMIF('reporting boissy'!$F$2:$EE$2,BX$4,'reporting boissy'!$F19:$EE19)+SUMIF('reporting moussy'!$F$2:$EE$2,BX$4,'reporting moussy'!$F19:$EE19)+SUMIF('reporting trappes'!$F$2:$EE$2,BX$4,'reporting trappes'!$F19:$EE19)+SUMIF('SPACELOG 5 BP'!$F$2:$EE$2,BX$4,'SPACELOG 5 BP'!$F19:$EE19)+SUMIF('SPACELOG 6 BP'!$F$2:$EE$2,BX$4,'SPACELOG 6 BP'!$F19:$EE19)+SUMIF('SPACELOG 7 BP'!$F$2:$EE$2,BX$4,'SPACELOG 7 BP'!$F19:$EE19)+SUMIF('SPACELOG 8 BP'!$F$2:$EE$2,BX$4,'SPACELOG 8 BP'!$F19:$EE19)+SUMIF('SPACELOG 9 BP'!$F$2:$EE$2,BX$4,'SPACELOG 9 BP'!$F19:$EE19)+SUMIF('SPACELOG 10 BP'!$F$2:$EE$2,BX$4,'SPACELOG 10 BP'!$F19:$EE19)+SUMIF('SPACELOG 11 BP'!$F$2:$EE$2,BX$4,'SPACELOG 11 BP'!$F19:$EE19)+SUMIF('SPACELOG 12 BP'!$F$2:$EE$2,BX$4,'SPACELOG 12 BP'!$F19:$EE19)</f>
        <v>440</v>
      </c>
      <c r="BY19" s="33">
        <f>SUMIF('reporting montigny'!$F$2:$EE$2,BY$4,'reporting montigny'!$F19:$EE19)+SUMIF('reporting boissy'!$F$2:$EE$2,BY$4,'reporting boissy'!$F19:$EE19)+SUMIF('reporting moussy'!$F$2:$EE$2,BY$4,'reporting moussy'!$F19:$EE19)+SUMIF('reporting trappes'!$F$2:$EE$2,BY$4,'reporting trappes'!$F19:$EE19)+SUMIF('SPACELOG 5 BP'!$F$2:$EE$2,BY$4,'SPACELOG 5 BP'!$F19:$EE19)+SUMIF('SPACELOG 6 BP'!$F$2:$EE$2,BY$4,'SPACELOG 6 BP'!$F19:$EE19)+SUMIF('SPACELOG 7 BP'!$F$2:$EE$2,BY$4,'SPACELOG 7 BP'!$F19:$EE19)+SUMIF('SPACELOG 8 BP'!$F$2:$EE$2,BY$4,'SPACELOG 8 BP'!$F19:$EE19)+SUMIF('SPACELOG 9 BP'!$F$2:$EE$2,BY$4,'SPACELOG 9 BP'!$F19:$EE19)+SUMIF('SPACELOG 10 BP'!$F$2:$EE$2,BY$4,'SPACELOG 10 BP'!$F19:$EE19)+SUMIF('SPACELOG 11 BP'!$F$2:$EE$2,BY$4,'SPACELOG 11 BP'!$F19:$EE19)+SUMIF('SPACELOG 12 BP'!$F$2:$EE$2,BY$4,'SPACELOG 12 BP'!$F19:$EE19)</f>
        <v>440</v>
      </c>
      <c r="BZ19" s="33">
        <f>SUMIF('reporting montigny'!$F$2:$EE$2,BZ$4,'reporting montigny'!$F19:$EE19)+SUMIF('reporting boissy'!$F$2:$EE$2,BZ$4,'reporting boissy'!$F19:$EE19)+SUMIF('reporting moussy'!$F$2:$EE$2,BZ$4,'reporting moussy'!$F19:$EE19)+SUMIF('reporting trappes'!$F$2:$EE$2,BZ$4,'reporting trappes'!$F19:$EE19)+SUMIF('SPACELOG 5 BP'!$F$2:$EE$2,BZ$4,'SPACELOG 5 BP'!$F19:$EE19)+SUMIF('SPACELOG 6 BP'!$F$2:$EE$2,BZ$4,'SPACELOG 6 BP'!$F19:$EE19)+SUMIF('SPACELOG 7 BP'!$F$2:$EE$2,BZ$4,'SPACELOG 7 BP'!$F19:$EE19)+SUMIF('SPACELOG 8 BP'!$F$2:$EE$2,BZ$4,'SPACELOG 8 BP'!$F19:$EE19)+SUMIF('SPACELOG 9 BP'!$F$2:$EE$2,BZ$4,'SPACELOG 9 BP'!$F19:$EE19)+SUMIF('SPACELOG 10 BP'!$F$2:$EE$2,BZ$4,'SPACELOG 10 BP'!$F19:$EE19)+SUMIF('SPACELOG 11 BP'!$F$2:$EE$2,BZ$4,'SPACELOG 11 BP'!$F19:$EE19)+SUMIF('SPACELOG 12 BP'!$F$2:$EE$2,BZ$4,'SPACELOG 12 BP'!$F19:$EE19)</f>
        <v>440</v>
      </c>
      <c r="CA19" s="33">
        <f>SUMIF('reporting montigny'!$F$2:$EE$2,CA$4,'reporting montigny'!$F19:$EE19)+SUMIF('reporting boissy'!$F$2:$EE$2,CA$4,'reporting boissy'!$F19:$EE19)+SUMIF('reporting moussy'!$F$2:$EE$2,CA$4,'reporting moussy'!$F19:$EE19)+SUMIF('reporting trappes'!$F$2:$EE$2,CA$4,'reporting trappes'!$F19:$EE19)+SUMIF('SPACELOG 5 BP'!$F$2:$EE$2,CA$4,'SPACELOG 5 BP'!$F19:$EE19)+SUMIF('SPACELOG 6 BP'!$F$2:$EE$2,CA$4,'SPACELOG 6 BP'!$F19:$EE19)+SUMIF('SPACELOG 7 BP'!$F$2:$EE$2,CA$4,'SPACELOG 7 BP'!$F19:$EE19)+SUMIF('SPACELOG 8 BP'!$F$2:$EE$2,CA$4,'SPACELOG 8 BP'!$F19:$EE19)+SUMIF('SPACELOG 9 BP'!$F$2:$EE$2,CA$4,'SPACELOG 9 BP'!$F19:$EE19)+SUMIF('SPACELOG 10 BP'!$F$2:$EE$2,CA$4,'SPACELOG 10 BP'!$F19:$EE19)+SUMIF('SPACELOG 11 BP'!$F$2:$EE$2,CA$4,'SPACELOG 11 BP'!$F19:$EE19)+SUMIF('SPACELOG 12 BP'!$F$2:$EE$2,CA$4,'SPACELOG 12 BP'!$F19:$EE19)</f>
        <v>440</v>
      </c>
      <c r="CB19" s="33">
        <f>SUMIF('reporting montigny'!$F$2:$EE$2,CB$4,'reporting montigny'!$F19:$EE19)+SUMIF('reporting boissy'!$F$2:$EE$2,CB$4,'reporting boissy'!$F19:$EE19)+SUMIF('reporting moussy'!$F$2:$EE$2,CB$4,'reporting moussy'!$F19:$EE19)+SUMIF('reporting trappes'!$F$2:$EE$2,CB$4,'reporting trappes'!$F19:$EE19)+SUMIF('SPACELOG 5 BP'!$F$2:$EE$2,CB$4,'SPACELOG 5 BP'!$F19:$EE19)+SUMIF('SPACELOG 6 BP'!$F$2:$EE$2,CB$4,'SPACELOG 6 BP'!$F19:$EE19)+SUMIF('SPACELOG 7 BP'!$F$2:$EE$2,CB$4,'SPACELOG 7 BP'!$F19:$EE19)+SUMIF('SPACELOG 8 BP'!$F$2:$EE$2,CB$4,'SPACELOG 8 BP'!$F19:$EE19)+SUMIF('SPACELOG 9 BP'!$F$2:$EE$2,CB$4,'SPACELOG 9 BP'!$F19:$EE19)+SUMIF('SPACELOG 10 BP'!$F$2:$EE$2,CB$4,'SPACELOG 10 BP'!$F19:$EE19)+SUMIF('SPACELOG 11 BP'!$F$2:$EE$2,CB$4,'SPACELOG 11 BP'!$F19:$EE19)+SUMIF('SPACELOG 12 BP'!$F$2:$EE$2,CB$4,'SPACELOG 12 BP'!$F19:$EE19)</f>
        <v>440</v>
      </c>
      <c r="CC19" s="33">
        <f>SUMIF('reporting montigny'!$F$2:$EE$2,CC$4,'reporting montigny'!$F19:$EE19)+SUMIF('reporting boissy'!$F$2:$EE$2,CC$4,'reporting boissy'!$F19:$EE19)+SUMIF('reporting moussy'!$F$2:$EE$2,CC$4,'reporting moussy'!$F19:$EE19)+SUMIF('reporting trappes'!$F$2:$EE$2,CC$4,'reporting trappes'!$F19:$EE19)+SUMIF('SPACELOG 5 BP'!$F$2:$EE$2,CC$4,'SPACELOG 5 BP'!$F19:$EE19)+SUMIF('SPACELOG 6 BP'!$F$2:$EE$2,CC$4,'SPACELOG 6 BP'!$F19:$EE19)+SUMIF('SPACELOG 7 BP'!$F$2:$EE$2,CC$4,'SPACELOG 7 BP'!$F19:$EE19)+SUMIF('SPACELOG 8 BP'!$F$2:$EE$2,CC$4,'SPACELOG 8 BP'!$F19:$EE19)+SUMIF('SPACELOG 9 BP'!$F$2:$EE$2,CC$4,'SPACELOG 9 BP'!$F19:$EE19)+SUMIF('SPACELOG 10 BP'!$F$2:$EE$2,CC$4,'SPACELOG 10 BP'!$F19:$EE19)+SUMIF('SPACELOG 11 BP'!$F$2:$EE$2,CC$4,'SPACELOG 11 BP'!$F19:$EE19)+SUMIF('SPACELOG 12 BP'!$F$2:$EE$2,CC$4,'SPACELOG 12 BP'!$F19:$EE19)</f>
        <v>440</v>
      </c>
      <c r="CD19" s="33">
        <f>SUMIF('reporting montigny'!$F$2:$EE$2,CD$4,'reporting montigny'!$F19:$EE19)+SUMIF('reporting boissy'!$F$2:$EE$2,CD$4,'reporting boissy'!$F19:$EE19)+SUMIF('reporting moussy'!$F$2:$EE$2,CD$4,'reporting moussy'!$F19:$EE19)+SUMIF('reporting trappes'!$F$2:$EE$2,CD$4,'reporting trappes'!$F19:$EE19)+SUMIF('SPACELOG 5 BP'!$F$2:$EE$2,CD$4,'SPACELOG 5 BP'!$F19:$EE19)+SUMIF('SPACELOG 6 BP'!$F$2:$EE$2,CD$4,'SPACELOG 6 BP'!$F19:$EE19)+SUMIF('SPACELOG 7 BP'!$F$2:$EE$2,CD$4,'SPACELOG 7 BP'!$F19:$EE19)+SUMIF('SPACELOG 8 BP'!$F$2:$EE$2,CD$4,'SPACELOG 8 BP'!$F19:$EE19)+SUMIF('SPACELOG 9 BP'!$F$2:$EE$2,CD$4,'SPACELOG 9 BP'!$F19:$EE19)+SUMIF('SPACELOG 10 BP'!$F$2:$EE$2,CD$4,'SPACELOG 10 BP'!$F19:$EE19)+SUMIF('SPACELOG 11 BP'!$F$2:$EE$2,CD$4,'SPACELOG 11 BP'!$F19:$EE19)+SUMIF('SPACELOG 12 BP'!$F$2:$EE$2,CD$4,'SPACELOG 12 BP'!$F19:$EE19)</f>
        <v>440</v>
      </c>
      <c r="CE19" s="393">
        <f t="shared" si="119"/>
        <v>5280</v>
      </c>
      <c r="CF19" s="33">
        <f>SUMIF('reporting montigny'!$F$2:$EE$2,CF$4,'reporting montigny'!$F19:$EE19)+SUMIF('reporting boissy'!$F$2:$EE$2,CF$4,'reporting boissy'!$F19:$EE19)+SUMIF('reporting moussy'!$F$2:$EE$2,CF$4,'reporting moussy'!$F19:$EE19)+SUMIF('reporting trappes'!$F$2:$EE$2,CF$4,'reporting trappes'!$F19:$EE19)+SUMIF('SPACELOG 5 BP'!$F$2:$EE$2,CF$4,'SPACELOG 5 BP'!$F19:$EE19)+SUMIF('SPACELOG 6 BP'!$F$2:$EE$2,CF$4,'SPACELOG 6 BP'!$F19:$EE19)+SUMIF('SPACELOG 7 BP'!$F$2:$EE$2,CF$4,'SPACELOG 7 BP'!$F19:$EE19)+SUMIF('SPACELOG 8 BP'!$F$2:$EE$2,CF$4,'SPACELOG 8 BP'!$F19:$EE19)+SUMIF('SPACELOG 9 BP'!$F$2:$EE$2,CF$4,'SPACELOG 9 BP'!$F19:$EE19)+SUMIF('SPACELOG 10 BP'!$F$2:$EE$2,CF$4,'SPACELOG 10 BP'!$F19:$EE19)+SUMIF('SPACELOG 11 BP'!$F$2:$EE$2,CF$4,'SPACELOG 11 BP'!$F19:$EE19)+SUMIF('SPACELOG 12 BP'!$F$2:$EE$2,CF$4,'SPACELOG 12 BP'!$F19:$EE19)</f>
        <v>440</v>
      </c>
      <c r="CG19" s="33">
        <f>SUMIF('reporting montigny'!$F$2:$EE$2,CG$4,'reporting montigny'!$F19:$EE19)+SUMIF('reporting boissy'!$F$2:$EE$2,CG$4,'reporting boissy'!$F19:$EE19)+SUMIF('reporting moussy'!$F$2:$EE$2,CG$4,'reporting moussy'!$F19:$EE19)+SUMIF('reporting trappes'!$F$2:$EE$2,CG$4,'reporting trappes'!$F19:$EE19)+SUMIF('SPACELOG 5 BP'!$F$2:$EE$2,CG$4,'SPACELOG 5 BP'!$F19:$EE19)+SUMIF('SPACELOG 6 BP'!$F$2:$EE$2,CG$4,'SPACELOG 6 BP'!$F19:$EE19)+SUMIF('SPACELOG 7 BP'!$F$2:$EE$2,CG$4,'SPACELOG 7 BP'!$F19:$EE19)+SUMIF('SPACELOG 8 BP'!$F$2:$EE$2,CG$4,'SPACELOG 8 BP'!$F19:$EE19)+SUMIF('SPACELOG 9 BP'!$F$2:$EE$2,CG$4,'SPACELOG 9 BP'!$F19:$EE19)+SUMIF('SPACELOG 10 BP'!$F$2:$EE$2,CG$4,'SPACELOG 10 BP'!$F19:$EE19)+SUMIF('SPACELOG 11 BP'!$F$2:$EE$2,CG$4,'SPACELOG 11 BP'!$F19:$EE19)+SUMIF('SPACELOG 12 BP'!$F$2:$EE$2,CG$4,'SPACELOG 12 BP'!$F19:$EE19)</f>
        <v>440</v>
      </c>
      <c r="CH19" s="33">
        <f>SUMIF('reporting montigny'!$F$2:$EE$2,CH$4,'reporting montigny'!$F19:$EE19)+SUMIF('reporting boissy'!$F$2:$EE$2,CH$4,'reporting boissy'!$F19:$EE19)+SUMIF('reporting moussy'!$F$2:$EE$2,CH$4,'reporting moussy'!$F19:$EE19)+SUMIF('reporting trappes'!$F$2:$EE$2,CH$4,'reporting trappes'!$F19:$EE19)+SUMIF('SPACELOG 5 BP'!$F$2:$EE$2,CH$4,'SPACELOG 5 BP'!$F19:$EE19)+SUMIF('SPACELOG 6 BP'!$F$2:$EE$2,CH$4,'SPACELOG 6 BP'!$F19:$EE19)+SUMIF('SPACELOG 7 BP'!$F$2:$EE$2,CH$4,'SPACELOG 7 BP'!$F19:$EE19)+SUMIF('SPACELOG 8 BP'!$F$2:$EE$2,CH$4,'SPACELOG 8 BP'!$F19:$EE19)+SUMIF('SPACELOG 9 BP'!$F$2:$EE$2,CH$4,'SPACELOG 9 BP'!$F19:$EE19)+SUMIF('SPACELOG 10 BP'!$F$2:$EE$2,CH$4,'SPACELOG 10 BP'!$F19:$EE19)+SUMIF('SPACELOG 11 BP'!$F$2:$EE$2,CH$4,'SPACELOG 11 BP'!$F19:$EE19)+SUMIF('SPACELOG 12 BP'!$F$2:$EE$2,CH$4,'SPACELOG 12 BP'!$F19:$EE19)</f>
        <v>440</v>
      </c>
      <c r="CI19" s="33">
        <f>SUMIF('reporting montigny'!$F$2:$EE$2,CI$4,'reporting montigny'!$F19:$EE19)+SUMIF('reporting boissy'!$F$2:$EE$2,CI$4,'reporting boissy'!$F19:$EE19)+SUMIF('reporting moussy'!$F$2:$EE$2,CI$4,'reporting moussy'!$F19:$EE19)+SUMIF('reporting trappes'!$F$2:$EE$2,CI$4,'reporting trappes'!$F19:$EE19)+SUMIF('SPACELOG 5 BP'!$F$2:$EE$2,CI$4,'SPACELOG 5 BP'!$F19:$EE19)+SUMIF('SPACELOG 6 BP'!$F$2:$EE$2,CI$4,'SPACELOG 6 BP'!$F19:$EE19)+SUMIF('SPACELOG 7 BP'!$F$2:$EE$2,CI$4,'SPACELOG 7 BP'!$F19:$EE19)+SUMIF('SPACELOG 8 BP'!$F$2:$EE$2,CI$4,'SPACELOG 8 BP'!$F19:$EE19)+SUMIF('SPACELOG 9 BP'!$F$2:$EE$2,CI$4,'SPACELOG 9 BP'!$F19:$EE19)+SUMIF('SPACELOG 10 BP'!$F$2:$EE$2,CI$4,'SPACELOG 10 BP'!$F19:$EE19)+SUMIF('SPACELOG 11 BP'!$F$2:$EE$2,CI$4,'SPACELOG 11 BP'!$F19:$EE19)+SUMIF('SPACELOG 12 BP'!$F$2:$EE$2,CI$4,'SPACELOG 12 BP'!$F19:$EE19)</f>
        <v>440</v>
      </c>
      <c r="CJ19" s="33">
        <f>SUMIF('reporting montigny'!$F$2:$EE$2,CJ$4,'reporting montigny'!$F19:$EE19)+SUMIF('reporting boissy'!$F$2:$EE$2,CJ$4,'reporting boissy'!$F19:$EE19)+SUMIF('reporting moussy'!$F$2:$EE$2,CJ$4,'reporting moussy'!$F19:$EE19)+SUMIF('reporting trappes'!$F$2:$EE$2,CJ$4,'reporting trappes'!$F19:$EE19)+SUMIF('SPACELOG 5 BP'!$F$2:$EE$2,CJ$4,'SPACELOG 5 BP'!$F19:$EE19)+SUMIF('SPACELOG 6 BP'!$F$2:$EE$2,CJ$4,'SPACELOG 6 BP'!$F19:$EE19)+SUMIF('SPACELOG 7 BP'!$F$2:$EE$2,CJ$4,'SPACELOG 7 BP'!$F19:$EE19)+SUMIF('SPACELOG 8 BP'!$F$2:$EE$2,CJ$4,'SPACELOG 8 BP'!$F19:$EE19)+SUMIF('SPACELOG 9 BP'!$F$2:$EE$2,CJ$4,'SPACELOG 9 BP'!$F19:$EE19)+SUMIF('SPACELOG 10 BP'!$F$2:$EE$2,CJ$4,'SPACELOG 10 BP'!$F19:$EE19)+SUMIF('SPACELOG 11 BP'!$F$2:$EE$2,CJ$4,'SPACELOG 11 BP'!$F19:$EE19)+SUMIF('SPACELOG 12 BP'!$F$2:$EE$2,CJ$4,'SPACELOG 12 BP'!$F19:$EE19)</f>
        <v>440</v>
      </c>
      <c r="CK19" s="33">
        <f>SUMIF('reporting montigny'!$F$2:$EE$2,CK$4,'reporting montigny'!$F19:$EE19)+SUMIF('reporting boissy'!$F$2:$EE$2,CK$4,'reporting boissy'!$F19:$EE19)+SUMIF('reporting moussy'!$F$2:$EE$2,CK$4,'reporting moussy'!$F19:$EE19)+SUMIF('reporting trappes'!$F$2:$EE$2,CK$4,'reporting trappes'!$F19:$EE19)+SUMIF('SPACELOG 5 BP'!$F$2:$EE$2,CK$4,'SPACELOG 5 BP'!$F19:$EE19)+SUMIF('SPACELOG 6 BP'!$F$2:$EE$2,CK$4,'SPACELOG 6 BP'!$F19:$EE19)+SUMIF('SPACELOG 7 BP'!$F$2:$EE$2,CK$4,'SPACELOG 7 BP'!$F19:$EE19)+SUMIF('SPACELOG 8 BP'!$F$2:$EE$2,CK$4,'SPACELOG 8 BP'!$F19:$EE19)+SUMIF('SPACELOG 9 BP'!$F$2:$EE$2,CK$4,'SPACELOG 9 BP'!$F19:$EE19)+SUMIF('SPACELOG 10 BP'!$F$2:$EE$2,CK$4,'SPACELOG 10 BP'!$F19:$EE19)+SUMIF('SPACELOG 11 BP'!$F$2:$EE$2,CK$4,'SPACELOG 11 BP'!$F19:$EE19)+SUMIF('SPACELOG 12 BP'!$F$2:$EE$2,CK$4,'SPACELOG 12 BP'!$F19:$EE19)</f>
        <v>440</v>
      </c>
      <c r="CL19" s="33">
        <f>SUMIF('reporting montigny'!$F$2:$EE$2,CL$4,'reporting montigny'!$F19:$EE19)+SUMIF('reporting boissy'!$F$2:$EE$2,CL$4,'reporting boissy'!$F19:$EE19)+SUMIF('reporting moussy'!$F$2:$EE$2,CL$4,'reporting moussy'!$F19:$EE19)+SUMIF('reporting trappes'!$F$2:$EE$2,CL$4,'reporting trappes'!$F19:$EE19)+SUMIF('SPACELOG 5 BP'!$F$2:$EE$2,CL$4,'SPACELOG 5 BP'!$F19:$EE19)+SUMIF('SPACELOG 6 BP'!$F$2:$EE$2,CL$4,'SPACELOG 6 BP'!$F19:$EE19)+SUMIF('SPACELOG 7 BP'!$F$2:$EE$2,CL$4,'SPACELOG 7 BP'!$F19:$EE19)+SUMIF('SPACELOG 8 BP'!$F$2:$EE$2,CL$4,'SPACELOG 8 BP'!$F19:$EE19)+SUMIF('SPACELOG 9 BP'!$F$2:$EE$2,CL$4,'SPACELOG 9 BP'!$F19:$EE19)+SUMIF('SPACELOG 10 BP'!$F$2:$EE$2,CL$4,'SPACELOG 10 BP'!$F19:$EE19)+SUMIF('SPACELOG 11 BP'!$F$2:$EE$2,CL$4,'SPACELOG 11 BP'!$F19:$EE19)+SUMIF('SPACELOG 12 BP'!$F$2:$EE$2,CL$4,'SPACELOG 12 BP'!$F19:$EE19)</f>
        <v>440</v>
      </c>
      <c r="CM19" s="33">
        <f>SUMIF('reporting montigny'!$F$2:$EE$2,CM$4,'reporting montigny'!$F19:$EE19)+SUMIF('reporting boissy'!$F$2:$EE$2,CM$4,'reporting boissy'!$F19:$EE19)+SUMIF('reporting moussy'!$F$2:$EE$2,CM$4,'reporting moussy'!$F19:$EE19)+SUMIF('reporting trappes'!$F$2:$EE$2,CM$4,'reporting trappes'!$F19:$EE19)+SUMIF('SPACELOG 5 BP'!$F$2:$EE$2,CM$4,'SPACELOG 5 BP'!$F19:$EE19)+SUMIF('SPACELOG 6 BP'!$F$2:$EE$2,CM$4,'SPACELOG 6 BP'!$F19:$EE19)+SUMIF('SPACELOG 7 BP'!$F$2:$EE$2,CM$4,'SPACELOG 7 BP'!$F19:$EE19)+SUMIF('SPACELOG 8 BP'!$F$2:$EE$2,CM$4,'SPACELOG 8 BP'!$F19:$EE19)+SUMIF('SPACELOG 9 BP'!$F$2:$EE$2,CM$4,'SPACELOG 9 BP'!$F19:$EE19)+SUMIF('SPACELOG 10 BP'!$F$2:$EE$2,CM$4,'SPACELOG 10 BP'!$F19:$EE19)+SUMIF('SPACELOG 11 BP'!$F$2:$EE$2,CM$4,'SPACELOG 11 BP'!$F19:$EE19)+SUMIF('SPACELOG 12 BP'!$F$2:$EE$2,CM$4,'SPACELOG 12 BP'!$F19:$EE19)</f>
        <v>440</v>
      </c>
      <c r="CN19" s="33">
        <f>SUMIF('reporting montigny'!$F$2:$EE$2,CN$4,'reporting montigny'!$F19:$EE19)+SUMIF('reporting boissy'!$F$2:$EE$2,CN$4,'reporting boissy'!$F19:$EE19)+SUMIF('reporting moussy'!$F$2:$EE$2,CN$4,'reporting moussy'!$F19:$EE19)+SUMIF('reporting trappes'!$F$2:$EE$2,CN$4,'reporting trappes'!$F19:$EE19)+SUMIF('SPACELOG 5 BP'!$F$2:$EE$2,CN$4,'SPACELOG 5 BP'!$F19:$EE19)+SUMIF('SPACELOG 6 BP'!$F$2:$EE$2,CN$4,'SPACELOG 6 BP'!$F19:$EE19)+SUMIF('SPACELOG 7 BP'!$F$2:$EE$2,CN$4,'SPACELOG 7 BP'!$F19:$EE19)+SUMIF('SPACELOG 8 BP'!$F$2:$EE$2,CN$4,'SPACELOG 8 BP'!$F19:$EE19)+SUMIF('SPACELOG 9 BP'!$F$2:$EE$2,CN$4,'SPACELOG 9 BP'!$F19:$EE19)+SUMIF('SPACELOG 10 BP'!$F$2:$EE$2,CN$4,'SPACELOG 10 BP'!$F19:$EE19)+SUMIF('SPACELOG 11 BP'!$F$2:$EE$2,CN$4,'SPACELOG 11 BP'!$F19:$EE19)+SUMIF('SPACELOG 12 BP'!$F$2:$EE$2,CN$4,'SPACELOG 12 BP'!$F19:$EE19)</f>
        <v>440</v>
      </c>
      <c r="CO19" s="33">
        <f>SUMIF('reporting montigny'!$F$2:$EE$2,CO$4,'reporting montigny'!$F19:$EE19)+SUMIF('reporting boissy'!$F$2:$EE$2,CO$4,'reporting boissy'!$F19:$EE19)+SUMIF('reporting moussy'!$F$2:$EE$2,CO$4,'reporting moussy'!$F19:$EE19)+SUMIF('reporting trappes'!$F$2:$EE$2,CO$4,'reporting trappes'!$F19:$EE19)+SUMIF('SPACELOG 5 BP'!$F$2:$EE$2,CO$4,'SPACELOG 5 BP'!$F19:$EE19)+SUMIF('SPACELOG 6 BP'!$F$2:$EE$2,CO$4,'SPACELOG 6 BP'!$F19:$EE19)+SUMIF('SPACELOG 7 BP'!$F$2:$EE$2,CO$4,'SPACELOG 7 BP'!$F19:$EE19)+SUMIF('SPACELOG 8 BP'!$F$2:$EE$2,CO$4,'SPACELOG 8 BP'!$F19:$EE19)+SUMIF('SPACELOG 9 BP'!$F$2:$EE$2,CO$4,'SPACELOG 9 BP'!$F19:$EE19)+SUMIF('SPACELOG 10 BP'!$F$2:$EE$2,CO$4,'SPACELOG 10 BP'!$F19:$EE19)+SUMIF('SPACELOG 11 BP'!$F$2:$EE$2,CO$4,'SPACELOG 11 BP'!$F19:$EE19)+SUMIF('SPACELOG 12 BP'!$F$2:$EE$2,CO$4,'SPACELOG 12 BP'!$F19:$EE19)</f>
        <v>440</v>
      </c>
      <c r="CP19" s="33">
        <f>SUMIF('reporting montigny'!$F$2:$EE$2,CP$4,'reporting montigny'!$F19:$EE19)+SUMIF('reporting boissy'!$F$2:$EE$2,CP$4,'reporting boissy'!$F19:$EE19)+SUMIF('reporting moussy'!$F$2:$EE$2,CP$4,'reporting moussy'!$F19:$EE19)+SUMIF('reporting trappes'!$F$2:$EE$2,CP$4,'reporting trappes'!$F19:$EE19)+SUMIF('SPACELOG 5 BP'!$F$2:$EE$2,CP$4,'SPACELOG 5 BP'!$F19:$EE19)+SUMIF('SPACELOG 6 BP'!$F$2:$EE$2,CP$4,'SPACELOG 6 BP'!$F19:$EE19)+SUMIF('SPACELOG 7 BP'!$F$2:$EE$2,CP$4,'SPACELOG 7 BP'!$F19:$EE19)+SUMIF('SPACELOG 8 BP'!$F$2:$EE$2,CP$4,'SPACELOG 8 BP'!$F19:$EE19)+SUMIF('SPACELOG 9 BP'!$F$2:$EE$2,CP$4,'SPACELOG 9 BP'!$F19:$EE19)+SUMIF('SPACELOG 10 BP'!$F$2:$EE$2,CP$4,'SPACELOG 10 BP'!$F19:$EE19)+SUMIF('SPACELOG 11 BP'!$F$2:$EE$2,CP$4,'SPACELOG 11 BP'!$F19:$EE19)+SUMIF('SPACELOG 12 BP'!$F$2:$EE$2,CP$4,'SPACELOG 12 BP'!$F19:$EE19)</f>
        <v>440</v>
      </c>
      <c r="CQ19" s="33">
        <f>SUMIF('reporting montigny'!$F$2:$EE$2,CQ$4,'reporting montigny'!$F19:$EE19)+SUMIF('reporting boissy'!$F$2:$EE$2,CQ$4,'reporting boissy'!$F19:$EE19)+SUMIF('reporting moussy'!$F$2:$EE$2,CQ$4,'reporting moussy'!$F19:$EE19)+SUMIF('reporting trappes'!$F$2:$EE$2,CQ$4,'reporting trappes'!$F19:$EE19)+SUMIF('SPACELOG 5 BP'!$F$2:$EE$2,CQ$4,'SPACELOG 5 BP'!$F19:$EE19)+SUMIF('SPACELOG 6 BP'!$F$2:$EE$2,CQ$4,'SPACELOG 6 BP'!$F19:$EE19)+SUMIF('SPACELOG 7 BP'!$F$2:$EE$2,CQ$4,'SPACELOG 7 BP'!$F19:$EE19)+SUMIF('SPACELOG 8 BP'!$F$2:$EE$2,CQ$4,'SPACELOG 8 BP'!$F19:$EE19)+SUMIF('SPACELOG 9 BP'!$F$2:$EE$2,CQ$4,'SPACELOG 9 BP'!$F19:$EE19)+SUMIF('SPACELOG 10 BP'!$F$2:$EE$2,CQ$4,'SPACELOG 10 BP'!$F19:$EE19)+SUMIF('SPACELOG 11 BP'!$F$2:$EE$2,CQ$4,'SPACELOG 11 BP'!$F19:$EE19)+SUMIF('SPACELOG 12 BP'!$F$2:$EE$2,CQ$4,'SPACELOG 12 BP'!$F19:$EE19)</f>
        <v>440</v>
      </c>
      <c r="CR19" s="393">
        <f t="shared" si="120"/>
        <v>5280</v>
      </c>
      <c r="CS19" s="33">
        <f>SUMIF('reporting montigny'!$F$2:$EE$2,CS$4,'reporting montigny'!$F19:$EE19)+SUMIF('reporting boissy'!$F$2:$EE$2,CS$4,'reporting boissy'!$F19:$EE19)+SUMIF('reporting moussy'!$F$2:$EE$2,CS$4,'reporting moussy'!$F19:$EE19)+SUMIF('reporting trappes'!$F$2:$EE$2,CS$4,'reporting trappes'!$F19:$EE19)+SUMIF('SPACELOG 5 BP'!$F$2:$EE$2,CS$4,'SPACELOG 5 BP'!$F19:$EE19)+SUMIF('SPACELOG 6 BP'!$F$2:$EE$2,CS$4,'SPACELOG 6 BP'!$F19:$EE19)+SUMIF('SPACELOG 7 BP'!$F$2:$EE$2,CS$4,'SPACELOG 7 BP'!$F19:$EE19)+SUMIF('SPACELOG 8 BP'!$F$2:$EE$2,CS$4,'SPACELOG 8 BP'!$F19:$EE19)+SUMIF('SPACELOG 9 BP'!$F$2:$EE$2,CS$4,'SPACELOG 9 BP'!$F19:$EE19)+SUMIF('SPACELOG 10 BP'!$F$2:$EE$2,CS$4,'SPACELOG 10 BP'!$F19:$EE19)+SUMIF('SPACELOG 11 BP'!$F$2:$EE$2,CS$4,'SPACELOG 11 BP'!$F19:$EE19)+SUMIF('SPACELOG 12 BP'!$F$2:$EE$2,CS$4,'SPACELOG 12 BP'!$F19:$EE19)</f>
        <v>440</v>
      </c>
      <c r="CT19" s="33">
        <f>SUMIF('reporting montigny'!$F$2:$EE$2,CT$4,'reporting montigny'!$F19:$EE19)+SUMIF('reporting boissy'!$F$2:$EE$2,CT$4,'reporting boissy'!$F19:$EE19)+SUMIF('reporting moussy'!$F$2:$EE$2,CT$4,'reporting moussy'!$F19:$EE19)+SUMIF('reporting trappes'!$F$2:$EE$2,CT$4,'reporting trappes'!$F19:$EE19)+SUMIF('SPACELOG 5 BP'!$F$2:$EE$2,CT$4,'SPACELOG 5 BP'!$F19:$EE19)+SUMIF('SPACELOG 6 BP'!$F$2:$EE$2,CT$4,'SPACELOG 6 BP'!$F19:$EE19)+SUMIF('SPACELOG 7 BP'!$F$2:$EE$2,CT$4,'SPACELOG 7 BP'!$F19:$EE19)+SUMIF('SPACELOG 8 BP'!$F$2:$EE$2,CT$4,'SPACELOG 8 BP'!$F19:$EE19)+SUMIF('SPACELOG 9 BP'!$F$2:$EE$2,CT$4,'SPACELOG 9 BP'!$F19:$EE19)+SUMIF('SPACELOG 10 BP'!$F$2:$EE$2,CT$4,'SPACELOG 10 BP'!$F19:$EE19)+SUMIF('SPACELOG 11 BP'!$F$2:$EE$2,CT$4,'SPACELOG 11 BP'!$F19:$EE19)+SUMIF('SPACELOG 12 BP'!$F$2:$EE$2,CT$4,'SPACELOG 12 BP'!$F19:$EE19)</f>
        <v>440</v>
      </c>
      <c r="CU19" s="33">
        <f>SUMIF('reporting montigny'!$F$2:$EE$2,CU$4,'reporting montigny'!$F19:$EE19)+SUMIF('reporting boissy'!$F$2:$EE$2,CU$4,'reporting boissy'!$F19:$EE19)+SUMIF('reporting moussy'!$F$2:$EE$2,CU$4,'reporting moussy'!$F19:$EE19)+SUMIF('reporting trappes'!$F$2:$EE$2,CU$4,'reporting trappes'!$F19:$EE19)+SUMIF('SPACELOG 5 BP'!$F$2:$EE$2,CU$4,'SPACELOG 5 BP'!$F19:$EE19)+SUMIF('SPACELOG 6 BP'!$F$2:$EE$2,CU$4,'SPACELOG 6 BP'!$F19:$EE19)+SUMIF('SPACELOG 7 BP'!$F$2:$EE$2,CU$4,'SPACELOG 7 BP'!$F19:$EE19)+SUMIF('SPACELOG 8 BP'!$F$2:$EE$2,CU$4,'SPACELOG 8 BP'!$F19:$EE19)+SUMIF('SPACELOG 9 BP'!$F$2:$EE$2,CU$4,'SPACELOG 9 BP'!$F19:$EE19)+SUMIF('SPACELOG 10 BP'!$F$2:$EE$2,CU$4,'SPACELOG 10 BP'!$F19:$EE19)+SUMIF('SPACELOG 11 BP'!$F$2:$EE$2,CU$4,'SPACELOG 11 BP'!$F19:$EE19)+SUMIF('SPACELOG 12 BP'!$F$2:$EE$2,CU$4,'SPACELOG 12 BP'!$F19:$EE19)</f>
        <v>440</v>
      </c>
      <c r="CV19" s="33">
        <f>SUMIF('reporting montigny'!$F$2:$EE$2,CV$4,'reporting montigny'!$F19:$EE19)+SUMIF('reporting boissy'!$F$2:$EE$2,CV$4,'reporting boissy'!$F19:$EE19)+SUMIF('reporting moussy'!$F$2:$EE$2,CV$4,'reporting moussy'!$F19:$EE19)+SUMIF('reporting trappes'!$F$2:$EE$2,CV$4,'reporting trappes'!$F19:$EE19)+SUMIF('SPACELOG 5 BP'!$F$2:$EE$2,CV$4,'SPACELOG 5 BP'!$F19:$EE19)+SUMIF('SPACELOG 6 BP'!$F$2:$EE$2,CV$4,'SPACELOG 6 BP'!$F19:$EE19)+SUMIF('SPACELOG 7 BP'!$F$2:$EE$2,CV$4,'SPACELOG 7 BP'!$F19:$EE19)+SUMIF('SPACELOG 8 BP'!$F$2:$EE$2,CV$4,'SPACELOG 8 BP'!$F19:$EE19)+SUMIF('SPACELOG 9 BP'!$F$2:$EE$2,CV$4,'SPACELOG 9 BP'!$F19:$EE19)+SUMIF('SPACELOG 10 BP'!$F$2:$EE$2,CV$4,'SPACELOG 10 BP'!$F19:$EE19)+SUMIF('SPACELOG 11 BP'!$F$2:$EE$2,CV$4,'SPACELOG 11 BP'!$F19:$EE19)+SUMIF('SPACELOG 12 BP'!$F$2:$EE$2,CV$4,'SPACELOG 12 BP'!$F19:$EE19)</f>
        <v>440</v>
      </c>
      <c r="CW19" s="33">
        <f>SUMIF('reporting montigny'!$F$2:$EE$2,CW$4,'reporting montigny'!$F19:$EE19)+SUMIF('reporting boissy'!$F$2:$EE$2,CW$4,'reporting boissy'!$F19:$EE19)+SUMIF('reporting moussy'!$F$2:$EE$2,CW$4,'reporting moussy'!$F19:$EE19)+SUMIF('reporting trappes'!$F$2:$EE$2,CW$4,'reporting trappes'!$F19:$EE19)+SUMIF('SPACELOG 5 BP'!$F$2:$EE$2,CW$4,'SPACELOG 5 BP'!$F19:$EE19)+SUMIF('SPACELOG 6 BP'!$F$2:$EE$2,CW$4,'SPACELOG 6 BP'!$F19:$EE19)+SUMIF('SPACELOG 7 BP'!$F$2:$EE$2,CW$4,'SPACELOG 7 BP'!$F19:$EE19)+SUMIF('SPACELOG 8 BP'!$F$2:$EE$2,CW$4,'SPACELOG 8 BP'!$F19:$EE19)+SUMIF('SPACELOG 9 BP'!$F$2:$EE$2,CW$4,'SPACELOG 9 BP'!$F19:$EE19)+SUMIF('SPACELOG 10 BP'!$F$2:$EE$2,CW$4,'SPACELOG 10 BP'!$F19:$EE19)+SUMIF('SPACELOG 11 BP'!$F$2:$EE$2,CW$4,'SPACELOG 11 BP'!$F19:$EE19)+SUMIF('SPACELOG 12 BP'!$F$2:$EE$2,CW$4,'SPACELOG 12 BP'!$F19:$EE19)</f>
        <v>440</v>
      </c>
      <c r="CX19" s="33">
        <f>SUMIF('reporting montigny'!$F$2:$EE$2,CX$4,'reporting montigny'!$F19:$EE19)+SUMIF('reporting boissy'!$F$2:$EE$2,CX$4,'reporting boissy'!$F19:$EE19)+SUMIF('reporting moussy'!$F$2:$EE$2,CX$4,'reporting moussy'!$F19:$EE19)+SUMIF('reporting trappes'!$F$2:$EE$2,CX$4,'reporting trappes'!$F19:$EE19)+SUMIF('SPACELOG 5 BP'!$F$2:$EE$2,CX$4,'SPACELOG 5 BP'!$F19:$EE19)+SUMIF('SPACELOG 6 BP'!$F$2:$EE$2,CX$4,'SPACELOG 6 BP'!$F19:$EE19)+SUMIF('SPACELOG 7 BP'!$F$2:$EE$2,CX$4,'SPACELOG 7 BP'!$F19:$EE19)+SUMIF('SPACELOG 8 BP'!$F$2:$EE$2,CX$4,'SPACELOG 8 BP'!$F19:$EE19)+SUMIF('SPACELOG 9 BP'!$F$2:$EE$2,CX$4,'SPACELOG 9 BP'!$F19:$EE19)+SUMIF('SPACELOG 10 BP'!$F$2:$EE$2,CX$4,'SPACELOG 10 BP'!$F19:$EE19)+SUMIF('SPACELOG 11 BP'!$F$2:$EE$2,CX$4,'SPACELOG 11 BP'!$F19:$EE19)+SUMIF('SPACELOG 12 BP'!$F$2:$EE$2,CX$4,'SPACELOG 12 BP'!$F19:$EE19)</f>
        <v>440</v>
      </c>
      <c r="CY19" s="33">
        <f>SUMIF('reporting montigny'!$F$2:$EE$2,CY$4,'reporting montigny'!$F19:$EE19)+SUMIF('reporting boissy'!$F$2:$EE$2,CY$4,'reporting boissy'!$F19:$EE19)+SUMIF('reporting moussy'!$F$2:$EE$2,CY$4,'reporting moussy'!$F19:$EE19)+SUMIF('reporting trappes'!$F$2:$EE$2,CY$4,'reporting trappes'!$F19:$EE19)+SUMIF('SPACELOG 5 BP'!$F$2:$EE$2,CY$4,'SPACELOG 5 BP'!$F19:$EE19)+SUMIF('SPACELOG 6 BP'!$F$2:$EE$2,CY$4,'SPACELOG 6 BP'!$F19:$EE19)+SUMIF('SPACELOG 7 BP'!$F$2:$EE$2,CY$4,'SPACELOG 7 BP'!$F19:$EE19)+SUMIF('SPACELOG 8 BP'!$F$2:$EE$2,CY$4,'SPACELOG 8 BP'!$F19:$EE19)+SUMIF('SPACELOG 9 BP'!$F$2:$EE$2,CY$4,'SPACELOG 9 BP'!$F19:$EE19)+SUMIF('SPACELOG 10 BP'!$F$2:$EE$2,CY$4,'SPACELOG 10 BP'!$F19:$EE19)+SUMIF('SPACELOG 11 BP'!$F$2:$EE$2,CY$4,'SPACELOG 11 BP'!$F19:$EE19)+SUMIF('SPACELOG 12 BP'!$F$2:$EE$2,CY$4,'SPACELOG 12 BP'!$F19:$EE19)</f>
        <v>440</v>
      </c>
      <c r="CZ19" s="33">
        <f>SUMIF('reporting montigny'!$F$2:$EE$2,CZ$4,'reporting montigny'!$F19:$EE19)+SUMIF('reporting boissy'!$F$2:$EE$2,CZ$4,'reporting boissy'!$F19:$EE19)+SUMIF('reporting moussy'!$F$2:$EE$2,CZ$4,'reporting moussy'!$F19:$EE19)+SUMIF('reporting trappes'!$F$2:$EE$2,CZ$4,'reporting trappes'!$F19:$EE19)+SUMIF('SPACELOG 5 BP'!$F$2:$EE$2,CZ$4,'SPACELOG 5 BP'!$F19:$EE19)+SUMIF('SPACELOG 6 BP'!$F$2:$EE$2,CZ$4,'SPACELOG 6 BP'!$F19:$EE19)+SUMIF('SPACELOG 7 BP'!$F$2:$EE$2,CZ$4,'SPACELOG 7 BP'!$F19:$EE19)+SUMIF('SPACELOG 8 BP'!$F$2:$EE$2,CZ$4,'SPACELOG 8 BP'!$F19:$EE19)+SUMIF('SPACELOG 9 BP'!$F$2:$EE$2,CZ$4,'SPACELOG 9 BP'!$F19:$EE19)+SUMIF('SPACELOG 10 BP'!$F$2:$EE$2,CZ$4,'SPACELOG 10 BP'!$F19:$EE19)+SUMIF('SPACELOG 11 BP'!$F$2:$EE$2,CZ$4,'SPACELOG 11 BP'!$F19:$EE19)+SUMIF('SPACELOG 12 BP'!$F$2:$EE$2,CZ$4,'SPACELOG 12 BP'!$F19:$EE19)</f>
        <v>440</v>
      </c>
      <c r="DA19" s="33">
        <f>SUMIF('reporting montigny'!$F$2:$EE$2,DA$4,'reporting montigny'!$F19:$EE19)+SUMIF('reporting boissy'!$F$2:$EE$2,DA$4,'reporting boissy'!$F19:$EE19)+SUMIF('reporting moussy'!$F$2:$EE$2,DA$4,'reporting moussy'!$F19:$EE19)+SUMIF('reporting trappes'!$F$2:$EE$2,DA$4,'reporting trappes'!$F19:$EE19)+SUMIF('SPACELOG 5 BP'!$F$2:$EE$2,DA$4,'SPACELOG 5 BP'!$F19:$EE19)+SUMIF('SPACELOG 6 BP'!$F$2:$EE$2,DA$4,'SPACELOG 6 BP'!$F19:$EE19)+SUMIF('SPACELOG 7 BP'!$F$2:$EE$2,DA$4,'SPACELOG 7 BP'!$F19:$EE19)+SUMIF('SPACELOG 8 BP'!$F$2:$EE$2,DA$4,'SPACELOG 8 BP'!$F19:$EE19)+SUMIF('SPACELOG 9 BP'!$F$2:$EE$2,DA$4,'SPACELOG 9 BP'!$F19:$EE19)+SUMIF('SPACELOG 10 BP'!$F$2:$EE$2,DA$4,'SPACELOG 10 BP'!$F19:$EE19)+SUMIF('SPACELOG 11 BP'!$F$2:$EE$2,DA$4,'SPACELOG 11 BP'!$F19:$EE19)+SUMIF('SPACELOG 12 BP'!$F$2:$EE$2,DA$4,'SPACELOG 12 BP'!$F19:$EE19)</f>
        <v>440</v>
      </c>
      <c r="DB19" s="33">
        <f>SUMIF('reporting montigny'!$F$2:$EE$2,DB$4,'reporting montigny'!$F19:$EE19)+SUMIF('reporting boissy'!$F$2:$EE$2,DB$4,'reporting boissy'!$F19:$EE19)+SUMIF('reporting moussy'!$F$2:$EE$2,DB$4,'reporting moussy'!$F19:$EE19)+SUMIF('reporting trappes'!$F$2:$EE$2,DB$4,'reporting trappes'!$F19:$EE19)+SUMIF('SPACELOG 5 BP'!$F$2:$EE$2,DB$4,'SPACELOG 5 BP'!$F19:$EE19)+SUMIF('SPACELOG 6 BP'!$F$2:$EE$2,DB$4,'SPACELOG 6 BP'!$F19:$EE19)+SUMIF('SPACELOG 7 BP'!$F$2:$EE$2,DB$4,'SPACELOG 7 BP'!$F19:$EE19)+SUMIF('SPACELOG 8 BP'!$F$2:$EE$2,DB$4,'SPACELOG 8 BP'!$F19:$EE19)+SUMIF('SPACELOG 9 BP'!$F$2:$EE$2,DB$4,'SPACELOG 9 BP'!$F19:$EE19)+SUMIF('SPACELOG 10 BP'!$F$2:$EE$2,DB$4,'SPACELOG 10 BP'!$F19:$EE19)+SUMIF('SPACELOG 11 BP'!$F$2:$EE$2,DB$4,'SPACELOG 11 BP'!$F19:$EE19)+SUMIF('SPACELOG 12 BP'!$F$2:$EE$2,DB$4,'SPACELOG 12 BP'!$F19:$EE19)</f>
        <v>440</v>
      </c>
      <c r="DC19" s="33">
        <f>SUMIF('reporting montigny'!$F$2:$EE$2,DC$4,'reporting montigny'!$F19:$EE19)+SUMIF('reporting boissy'!$F$2:$EE$2,DC$4,'reporting boissy'!$F19:$EE19)+SUMIF('reporting moussy'!$F$2:$EE$2,DC$4,'reporting moussy'!$F19:$EE19)+SUMIF('reporting trappes'!$F$2:$EE$2,DC$4,'reporting trappes'!$F19:$EE19)+SUMIF('SPACELOG 5 BP'!$F$2:$EE$2,DC$4,'SPACELOG 5 BP'!$F19:$EE19)+SUMIF('SPACELOG 6 BP'!$F$2:$EE$2,DC$4,'SPACELOG 6 BP'!$F19:$EE19)+SUMIF('SPACELOG 7 BP'!$F$2:$EE$2,DC$4,'SPACELOG 7 BP'!$F19:$EE19)+SUMIF('SPACELOG 8 BP'!$F$2:$EE$2,DC$4,'SPACELOG 8 BP'!$F19:$EE19)+SUMIF('SPACELOG 9 BP'!$F$2:$EE$2,DC$4,'SPACELOG 9 BP'!$F19:$EE19)+SUMIF('SPACELOG 10 BP'!$F$2:$EE$2,DC$4,'SPACELOG 10 BP'!$F19:$EE19)+SUMIF('SPACELOG 11 BP'!$F$2:$EE$2,DC$4,'SPACELOG 11 BP'!$F19:$EE19)+SUMIF('SPACELOG 12 BP'!$F$2:$EE$2,DC$4,'SPACELOG 12 BP'!$F19:$EE19)</f>
        <v>440</v>
      </c>
      <c r="DD19" s="33">
        <f>SUMIF('reporting montigny'!$F$2:$EE$2,DD$4,'reporting montigny'!$F19:$EE19)+SUMIF('reporting boissy'!$F$2:$EE$2,DD$4,'reporting boissy'!$F19:$EE19)+SUMIF('reporting moussy'!$F$2:$EE$2,DD$4,'reporting moussy'!$F19:$EE19)+SUMIF('reporting trappes'!$F$2:$EE$2,DD$4,'reporting trappes'!$F19:$EE19)+SUMIF('SPACELOG 5 BP'!$F$2:$EE$2,DD$4,'SPACELOG 5 BP'!$F19:$EE19)+SUMIF('SPACELOG 6 BP'!$F$2:$EE$2,DD$4,'SPACELOG 6 BP'!$F19:$EE19)+SUMIF('SPACELOG 7 BP'!$F$2:$EE$2,DD$4,'SPACELOG 7 BP'!$F19:$EE19)+SUMIF('SPACELOG 8 BP'!$F$2:$EE$2,DD$4,'SPACELOG 8 BP'!$F19:$EE19)+SUMIF('SPACELOG 9 BP'!$F$2:$EE$2,DD$4,'SPACELOG 9 BP'!$F19:$EE19)+SUMIF('SPACELOG 10 BP'!$F$2:$EE$2,DD$4,'SPACELOG 10 BP'!$F19:$EE19)+SUMIF('SPACELOG 11 BP'!$F$2:$EE$2,DD$4,'SPACELOG 11 BP'!$F19:$EE19)+SUMIF('SPACELOG 12 BP'!$F$2:$EE$2,DD$4,'SPACELOG 12 BP'!$F19:$EE19)</f>
        <v>440</v>
      </c>
      <c r="DE19" s="393">
        <f t="shared" si="121"/>
        <v>5280</v>
      </c>
      <c r="DF19" s="33">
        <f>SUMIF('reporting montigny'!$F$2:$EE$2,DF$4,'reporting montigny'!$F19:$EE19)+SUMIF('reporting boissy'!$F$2:$EE$2,DF$4,'reporting boissy'!$F19:$EE19)+SUMIF('reporting moussy'!$F$2:$EE$2,DF$4,'reporting moussy'!$F19:$EE19)+SUMIF('reporting trappes'!$F$2:$EE$2,DF$4,'reporting trappes'!$F19:$EE19)+SUMIF('SPACELOG 5 BP'!$F$2:$EE$2,DF$4,'SPACELOG 5 BP'!$F19:$EE19)+SUMIF('SPACELOG 6 BP'!$F$2:$EE$2,DF$4,'SPACELOG 6 BP'!$F19:$EE19)+SUMIF('SPACELOG 7 BP'!$F$2:$EE$2,DF$4,'SPACELOG 7 BP'!$F19:$EE19)+SUMIF('SPACELOG 8 BP'!$F$2:$EE$2,DF$4,'SPACELOG 8 BP'!$F19:$EE19)+SUMIF('SPACELOG 9 BP'!$F$2:$EE$2,DF$4,'SPACELOG 9 BP'!$F19:$EE19)+SUMIF('SPACELOG 10 BP'!$F$2:$EE$2,DF$4,'SPACELOG 10 BP'!$F19:$EE19)+SUMIF('SPACELOG 11 BP'!$F$2:$EE$2,DF$4,'SPACELOG 11 BP'!$F19:$EE19)+SUMIF('SPACELOG 12 BP'!$F$2:$EE$2,DF$4,'SPACELOG 12 BP'!$F19:$EE19)</f>
        <v>440</v>
      </c>
      <c r="DG19" s="33">
        <f>SUMIF('reporting montigny'!$F$2:$EE$2,DG$4,'reporting montigny'!$F19:$EE19)+SUMIF('reporting boissy'!$F$2:$EE$2,DG$4,'reporting boissy'!$F19:$EE19)+SUMIF('reporting moussy'!$F$2:$EE$2,DG$4,'reporting moussy'!$F19:$EE19)+SUMIF('reporting trappes'!$F$2:$EE$2,DG$4,'reporting trappes'!$F19:$EE19)+SUMIF('SPACELOG 5 BP'!$F$2:$EE$2,DG$4,'SPACELOG 5 BP'!$F19:$EE19)+SUMIF('SPACELOG 6 BP'!$F$2:$EE$2,DG$4,'SPACELOG 6 BP'!$F19:$EE19)+SUMIF('SPACELOG 7 BP'!$F$2:$EE$2,DG$4,'SPACELOG 7 BP'!$F19:$EE19)+SUMIF('SPACELOG 8 BP'!$F$2:$EE$2,DG$4,'SPACELOG 8 BP'!$F19:$EE19)+SUMIF('SPACELOG 9 BP'!$F$2:$EE$2,DG$4,'SPACELOG 9 BP'!$F19:$EE19)+SUMIF('SPACELOG 10 BP'!$F$2:$EE$2,DG$4,'SPACELOG 10 BP'!$F19:$EE19)+SUMIF('SPACELOG 11 BP'!$F$2:$EE$2,DG$4,'SPACELOG 11 BP'!$F19:$EE19)+SUMIF('SPACELOG 12 BP'!$F$2:$EE$2,DG$4,'SPACELOG 12 BP'!$F19:$EE19)</f>
        <v>440</v>
      </c>
      <c r="DH19" s="33">
        <f>SUMIF('reporting montigny'!$F$2:$EE$2,DH$4,'reporting montigny'!$F19:$EE19)+SUMIF('reporting boissy'!$F$2:$EE$2,DH$4,'reporting boissy'!$F19:$EE19)+SUMIF('reporting moussy'!$F$2:$EE$2,DH$4,'reporting moussy'!$F19:$EE19)+SUMIF('reporting trappes'!$F$2:$EE$2,DH$4,'reporting trappes'!$F19:$EE19)+SUMIF('SPACELOG 5 BP'!$F$2:$EE$2,DH$4,'SPACELOG 5 BP'!$F19:$EE19)+SUMIF('SPACELOG 6 BP'!$F$2:$EE$2,DH$4,'SPACELOG 6 BP'!$F19:$EE19)+SUMIF('SPACELOG 7 BP'!$F$2:$EE$2,DH$4,'SPACELOG 7 BP'!$F19:$EE19)+SUMIF('SPACELOG 8 BP'!$F$2:$EE$2,DH$4,'SPACELOG 8 BP'!$F19:$EE19)+SUMIF('SPACELOG 9 BP'!$F$2:$EE$2,DH$4,'SPACELOG 9 BP'!$F19:$EE19)+SUMIF('SPACELOG 10 BP'!$F$2:$EE$2,DH$4,'SPACELOG 10 BP'!$F19:$EE19)+SUMIF('SPACELOG 11 BP'!$F$2:$EE$2,DH$4,'SPACELOG 11 BP'!$F19:$EE19)+SUMIF('SPACELOG 12 BP'!$F$2:$EE$2,DH$4,'SPACELOG 12 BP'!$F19:$EE19)</f>
        <v>440</v>
      </c>
      <c r="DI19" s="33">
        <f>SUMIF('reporting montigny'!$F$2:$EE$2,DI$4,'reporting montigny'!$F19:$EE19)+SUMIF('reporting boissy'!$F$2:$EE$2,DI$4,'reporting boissy'!$F19:$EE19)+SUMIF('reporting moussy'!$F$2:$EE$2,DI$4,'reporting moussy'!$F19:$EE19)+SUMIF('reporting trappes'!$F$2:$EE$2,DI$4,'reporting trappes'!$F19:$EE19)+SUMIF('SPACELOG 5 BP'!$F$2:$EE$2,DI$4,'SPACELOG 5 BP'!$F19:$EE19)+SUMIF('SPACELOG 6 BP'!$F$2:$EE$2,DI$4,'SPACELOG 6 BP'!$F19:$EE19)+SUMIF('SPACELOG 7 BP'!$F$2:$EE$2,DI$4,'SPACELOG 7 BP'!$F19:$EE19)+SUMIF('SPACELOG 8 BP'!$F$2:$EE$2,DI$4,'SPACELOG 8 BP'!$F19:$EE19)+SUMIF('SPACELOG 9 BP'!$F$2:$EE$2,DI$4,'SPACELOG 9 BP'!$F19:$EE19)+SUMIF('SPACELOG 10 BP'!$F$2:$EE$2,DI$4,'SPACELOG 10 BP'!$F19:$EE19)+SUMIF('SPACELOG 11 BP'!$F$2:$EE$2,DI$4,'SPACELOG 11 BP'!$F19:$EE19)+SUMIF('SPACELOG 12 BP'!$F$2:$EE$2,DI$4,'SPACELOG 12 BP'!$F19:$EE19)</f>
        <v>440</v>
      </c>
      <c r="DJ19" s="33">
        <f>SUMIF('reporting montigny'!$F$2:$EE$2,DJ$4,'reporting montigny'!$F19:$EE19)+SUMIF('reporting boissy'!$F$2:$EE$2,DJ$4,'reporting boissy'!$F19:$EE19)+SUMIF('reporting moussy'!$F$2:$EE$2,DJ$4,'reporting moussy'!$F19:$EE19)+SUMIF('reporting trappes'!$F$2:$EE$2,DJ$4,'reporting trappes'!$F19:$EE19)+SUMIF('SPACELOG 5 BP'!$F$2:$EE$2,DJ$4,'SPACELOG 5 BP'!$F19:$EE19)+SUMIF('SPACELOG 6 BP'!$F$2:$EE$2,DJ$4,'SPACELOG 6 BP'!$F19:$EE19)+SUMIF('SPACELOG 7 BP'!$F$2:$EE$2,DJ$4,'SPACELOG 7 BP'!$F19:$EE19)+SUMIF('SPACELOG 8 BP'!$F$2:$EE$2,DJ$4,'SPACELOG 8 BP'!$F19:$EE19)+SUMIF('SPACELOG 9 BP'!$F$2:$EE$2,DJ$4,'SPACELOG 9 BP'!$F19:$EE19)+SUMIF('SPACELOG 10 BP'!$F$2:$EE$2,DJ$4,'SPACELOG 10 BP'!$F19:$EE19)+SUMIF('SPACELOG 11 BP'!$F$2:$EE$2,DJ$4,'SPACELOG 11 BP'!$F19:$EE19)+SUMIF('SPACELOG 12 BP'!$F$2:$EE$2,DJ$4,'SPACELOG 12 BP'!$F19:$EE19)</f>
        <v>440</v>
      </c>
      <c r="DK19" s="33">
        <f>SUMIF('reporting montigny'!$F$2:$EE$2,DK$4,'reporting montigny'!$F19:$EE19)+SUMIF('reporting boissy'!$F$2:$EE$2,DK$4,'reporting boissy'!$F19:$EE19)+SUMIF('reporting moussy'!$F$2:$EE$2,DK$4,'reporting moussy'!$F19:$EE19)+SUMIF('reporting trappes'!$F$2:$EE$2,DK$4,'reporting trappes'!$F19:$EE19)+SUMIF('SPACELOG 5 BP'!$F$2:$EE$2,DK$4,'SPACELOG 5 BP'!$F19:$EE19)+SUMIF('SPACELOG 6 BP'!$F$2:$EE$2,DK$4,'SPACELOG 6 BP'!$F19:$EE19)+SUMIF('SPACELOG 7 BP'!$F$2:$EE$2,DK$4,'SPACELOG 7 BP'!$F19:$EE19)+SUMIF('SPACELOG 8 BP'!$F$2:$EE$2,DK$4,'SPACELOG 8 BP'!$F19:$EE19)+SUMIF('SPACELOG 9 BP'!$F$2:$EE$2,DK$4,'SPACELOG 9 BP'!$F19:$EE19)+SUMIF('SPACELOG 10 BP'!$F$2:$EE$2,DK$4,'SPACELOG 10 BP'!$F19:$EE19)+SUMIF('SPACELOG 11 BP'!$F$2:$EE$2,DK$4,'SPACELOG 11 BP'!$F19:$EE19)+SUMIF('SPACELOG 12 BP'!$F$2:$EE$2,DK$4,'SPACELOG 12 BP'!$F19:$EE19)</f>
        <v>440</v>
      </c>
      <c r="DL19" s="33">
        <f>SUMIF('reporting montigny'!$F$2:$EE$2,DL$4,'reporting montigny'!$F19:$EE19)+SUMIF('reporting boissy'!$F$2:$EE$2,DL$4,'reporting boissy'!$F19:$EE19)+SUMIF('reporting moussy'!$F$2:$EE$2,DL$4,'reporting moussy'!$F19:$EE19)+SUMIF('reporting trappes'!$F$2:$EE$2,DL$4,'reporting trappes'!$F19:$EE19)+SUMIF('SPACELOG 5 BP'!$F$2:$EE$2,DL$4,'SPACELOG 5 BP'!$F19:$EE19)+SUMIF('SPACELOG 6 BP'!$F$2:$EE$2,DL$4,'SPACELOG 6 BP'!$F19:$EE19)+SUMIF('SPACELOG 7 BP'!$F$2:$EE$2,DL$4,'SPACELOG 7 BP'!$F19:$EE19)+SUMIF('SPACELOG 8 BP'!$F$2:$EE$2,DL$4,'SPACELOG 8 BP'!$F19:$EE19)+SUMIF('SPACELOG 9 BP'!$F$2:$EE$2,DL$4,'SPACELOG 9 BP'!$F19:$EE19)+SUMIF('SPACELOG 10 BP'!$F$2:$EE$2,DL$4,'SPACELOG 10 BP'!$F19:$EE19)+SUMIF('SPACELOG 11 BP'!$F$2:$EE$2,DL$4,'SPACELOG 11 BP'!$F19:$EE19)+SUMIF('SPACELOG 12 BP'!$F$2:$EE$2,DL$4,'SPACELOG 12 BP'!$F19:$EE19)</f>
        <v>440</v>
      </c>
      <c r="DM19" s="33">
        <f>SUMIF('reporting montigny'!$F$2:$EE$2,DM$4,'reporting montigny'!$F19:$EE19)+SUMIF('reporting boissy'!$F$2:$EE$2,DM$4,'reporting boissy'!$F19:$EE19)+SUMIF('reporting moussy'!$F$2:$EE$2,DM$4,'reporting moussy'!$F19:$EE19)+SUMIF('reporting trappes'!$F$2:$EE$2,DM$4,'reporting trappes'!$F19:$EE19)+SUMIF('SPACELOG 5 BP'!$F$2:$EE$2,DM$4,'SPACELOG 5 BP'!$F19:$EE19)+SUMIF('SPACELOG 6 BP'!$F$2:$EE$2,DM$4,'SPACELOG 6 BP'!$F19:$EE19)+SUMIF('SPACELOG 7 BP'!$F$2:$EE$2,DM$4,'SPACELOG 7 BP'!$F19:$EE19)+SUMIF('SPACELOG 8 BP'!$F$2:$EE$2,DM$4,'SPACELOG 8 BP'!$F19:$EE19)+SUMIF('SPACELOG 9 BP'!$F$2:$EE$2,DM$4,'SPACELOG 9 BP'!$F19:$EE19)+SUMIF('SPACELOG 10 BP'!$F$2:$EE$2,DM$4,'SPACELOG 10 BP'!$F19:$EE19)+SUMIF('SPACELOG 11 BP'!$F$2:$EE$2,DM$4,'SPACELOG 11 BP'!$F19:$EE19)+SUMIF('SPACELOG 12 BP'!$F$2:$EE$2,DM$4,'SPACELOG 12 BP'!$F19:$EE19)</f>
        <v>440</v>
      </c>
      <c r="DN19" s="33">
        <f>SUMIF('reporting montigny'!$F$2:$EE$2,DN$4,'reporting montigny'!$F19:$EE19)+SUMIF('reporting boissy'!$F$2:$EE$2,DN$4,'reporting boissy'!$F19:$EE19)+SUMIF('reporting moussy'!$F$2:$EE$2,DN$4,'reporting moussy'!$F19:$EE19)+SUMIF('reporting trappes'!$F$2:$EE$2,DN$4,'reporting trappes'!$F19:$EE19)+SUMIF('SPACELOG 5 BP'!$F$2:$EE$2,DN$4,'SPACELOG 5 BP'!$F19:$EE19)+SUMIF('SPACELOG 6 BP'!$F$2:$EE$2,DN$4,'SPACELOG 6 BP'!$F19:$EE19)+SUMIF('SPACELOG 7 BP'!$F$2:$EE$2,DN$4,'SPACELOG 7 BP'!$F19:$EE19)+SUMIF('SPACELOG 8 BP'!$F$2:$EE$2,DN$4,'SPACELOG 8 BP'!$F19:$EE19)+SUMIF('SPACELOG 9 BP'!$F$2:$EE$2,DN$4,'SPACELOG 9 BP'!$F19:$EE19)+SUMIF('SPACELOG 10 BP'!$F$2:$EE$2,DN$4,'SPACELOG 10 BP'!$F19:$EE19)+SUMIF('SPACELOG 11 BP'!$F$2:$EE$2,DN$4,'SPACELOG 11 BP'!$F19:$EE19)+SUMIF('SPACELOG 12 BP'!$F$2:$EE$2,DN$4,'SPACELOG 12 BP'!$F19:$EE19)</f>
        <v>440</v>
      </c>
      <c r="DO19" s="33">
        <f>SUMIF('reporting montigny'!$F$2:$EE$2,DO$4,'reporting montigny'!$F19:$EE19)+SUMIF('reporting boissy'!$F$2:$EE$2,DO$4,'reporting boissy'!$F19:$EE19)+SUMIF('reporting moussy'!$F$2:$EE$2,DO$4,'reporting moussy'!$F19:$EE19)+SUMIF('reporting trappes'!$F$2:$EE$2,DO$4,'reporting trappes'!$F19:$EE19)+SUMIF('SPACELOG 5 BP'!$F$2:$EE$2,DO$4,'SPACELOG 5 BP'!$F19:$EE19)+SUMIF('SPACELOG 6 BP'!$F$2:$EE$2,DO$4,'SPACELOG 6 BP'!$F19:$EE19)+SUMIF('SPACELOG 7 BP'!$F$2:$EE$2,DO$4,'SPACELOG 7 BP'!$F19:$EE19)+SUMIF('SPACELOG 8 BP'!$F$2:$EE$2,DO$4,'SPACELOG 8 BP'!$F19:$EE19)+SUMIF('SPACELOG 9 BP'!$F$2:$EE$2,DO$4,'SPACELOG 9 BP'!$F19:$EE19)+SUMIF('SPACELOG 10 BP'!$F$2:$EE$2,DO$4,'SPACELOG 10 BP'!$F19:$EE19)+SUMIF('SPACELOG 11 BP'!$F$2:$EE$2,DO$4,'SPACELOG 11 BP'!$F19:$EE19)+SUMIF('SPACELOG 12 BP'!$F$2:$EE$2,DO$4,'SPACELOG 12 BP'!$F19:$EE19)</f>
        <v>440</v>
      </c>
      <c r="DP19" s="33">
        <f>SUMIF('reporting montigny'!$F$2:$EE$2,DP$4,'reporting montigny'!$F19:$EE19)+SUMIF('reporting boissy'!$F$2:$EE$2,DP$4,'reporting boissy'!$F19:$EE19)+SUMIF('reporting moussy'!$F$2:$EE$2,DP$4,'reporting moussy'!$F19:$EE19)+SUMIF('reporting trappes'!$F$2:$EE$2,DP$4,'reporting trappes'!$F19:$EE19)+SUMIF('SPACELOG 5 BP'!$F$2:$EE$2,DP$4,'SPACELOG 5 BP'!$F19:$EE19)+SUMIF('SPACELOG 6 BP'!$F$2:$EE$2,DP$4,'SPACELOG 6 BP'!$F19:$EE19)+SUMIF('SPACELOG 7 BP'!$F$2:$EE$2,DP$4,'SPACELOG 7 BP'!$F19:$EE19)+SUMIF('SPACELOG 8 BP'!$F$2:$EE$2,DP$4,'SPACELOG 8 BP'!$F19:$EE19)+SUMIF('SPACELOG 9 BP'!$F$2:$EE$2,DP$4,'SPACELOG 9 BP'!$F19:$EE19)+SUMIF('SPACELOG 10 BP'!$F$2:$EE$2,DP$4,'SPACELOG 10 BP'!$F19:$EE19)+SUMIF('SPACELOG 11 BP'!$F$2:$EE$2,DP$4,'SPACELOG 11 BP'!$F19:$EE19)+SUMIF('SPACELOG 12 BP'!$F$2:$EE$2,DP$4,'SPACELOG 12 BP'!$F19:$EE19)</f>
        <v>440</v>
      </c>
      <c r="DQ19" s="33">
        <f>SUMIF('reporting montigny'!$F$2:$EE$2,DQ$4,'reporting montigny'!$F19:$EE19)+SUMIF('reporting boissy'!$F$2:$EE$2,DQ$4,'reporting boissy'!$F19:$EE19)+SUMIF('reporting moussy'!$F$2:$EE$2,DQ$4,'reporting moussy'!$F19:$EE19)+SUMIF('reporting trappes'!$F$2:$EE$2,DQ$4,'reporting trappes'!$F19:$EE19)+SUMIF('SPACELOG 5 BP'!$F$2:$EE$2,DQ$4,'SPACELOG 5 BP'!$F19:$EE19)+SUMIF('SPACELOG 6 BP'!$F$2:$EE$2,DQ$4,'SPACELOG 6 BP'!$F19:$EE19)+SUMIF('SPACELOG 7 BP'!$F$2:$EE$2,DQ$4,'SPACELOG 7 BP'!$F19:$EE19)+SUMIF('SPACELOG 8 BP'!$F$2:$EE$2,DQ$4,'SPACELOG 8 BP'!$F19:$EE19)+SUMIF('SPACELOG 9 BP'!$F$2:$EE$2,DQ$4,'SPACELOG 9 BP'!$F19:$EE19)+SUMIF('SPACELOG 10 BP'!$F$2:$EE$2,DQ$4,'SPACELOG 10 BP'!$F19:$EE19)+SUMIF('SPACELOG 11 BP'!$F$2:$EE$2,DQ$4,'SPACELOG 11 BP'!$F19:$EE19)+SUMIF('SPACELOG 12 BP'!$F$2:$EE$2,DQ$4,'SPACELOG 12 BP'!$F19:$EE19)</f>
        <v>440</v>
      </c>
      <c r="DR19" s="393">
        <f t="shared" si="122"/>
        <v>5280</v>
      </c>
    </row>
    <row r="20" spans="1:122" x14ac:dyDescent="0.2">
      <c r="A20" s="11"/>
      <c r="C20" s="14"/>
      <c r="E20" s="1" t="s">
        <v>42</v>
      </c>
      <c r="F20" s="33">
        <f>SUMIF('reporting montigny'!$F$2:$EE$2,F$4,'reporting montigny'!$F20:$EE20)+SUMIF('reporting boissy'!$F$2:$EE$2,F$4,'reporting boissy'!$F20:$EE20)+SUMIF('reporting moussy'!$F$2:$EE$2,F$4,'reporting moussy'!$F20:$EE20)+SUMIF('reporting trappes'!$F$2:$EE$2,F$4,'reporting trappes'!$F20:$EE20)+SUMIF('SPACELOG 5 BP'!$F$2:$EE$2,F$4,'SPACELOG 5 BP'!$F20:$EE20)+SUMIF('SPACELOG 6 BP'!$F$2:$EE$2,F$4,'SPACELOG 6 BP'!$F20:$EE20)+SUMIF('SPACELOG 7 BP'!$F$2:$EE$2,F$4,'SPACELOG 7 BP'!$F20:$EE20)+SUMIF('SPACELOG 8 BP'!$F$2:$EE$2,F$4,'SPACELOG 8 BP'!$F20:$EE20)+SUMIF('SPACELOG 9 BP'!$F$2:$EE$2,F$4,'SPACELOG 9 BP'!$F20:$EE20)+SUMIF('SPACELOG 10 BP'!$F$2:$EE$2,F$4,'SPACELOG 10 BP'!$F20:$EE20)+SUMIF('SPACELOG 11 BP'!$F$2:$EE$2,F$4,'SPACELOG 11 BP'!$F20:$EE20)+SUMIF('SPACELOG 12 BP'!$F$2:$EE$2,F$4,'SPACELOG 12 BP'!$F20:$EE20)</f>
        <v>0</v>
      </c>
      <c r="G20" s="33">
        <f>SUMIF('reporting montigny'!$F$2:$EE$2,G$4,'reporting montigny'!$F20:$EE20)+SUMIF('reporting boissy'!$F$2:$EE$2,G$4,'reporting boissy'!$F20:$EE20)+SUMIF('reporting moussy'!$F$2:$EE$2,G$4,'reporting moussy'!$F20:$EE20)+SUMIF('reporting trappes'!$F$2:$EE$2,G$4,'reporting trappes'!$F20:$EE20)+SUMIF('SPACELOG 5 BP'!$F$2:$EE$2,G$4,'SPACELOG 5 BP'!$F20:$EE20)+SUMIF('SPACELOG 6 BP'!$F$2:$EE$2,G$4,'SPACELOG 6 BP'!$F20:$EE20)+SUMIF('SPACELOG 7 BP'!$F$2:$EE$2,G$4,'SPACELOG 7 BP'!$F20:$EE20)+SUMIF('SPACELOG 8 BP'!$F$2:$EE$2,G$4,'SPACELOG 8 BP'!$F20:$EE20)+SUMIF('SPACELOG 9 BP'!$F$2:$EE$2,G$4,'SPACELOG 9 BP'!$F20:$EE20)+SUMIF('SPACELOG 10 BP'!$F$2:$EE$2,G$4,'SPACELOG 10 BP'!$F20:$EE20)+SUMIF('SPACELOG 11 BP'!$F$2:$EE$2,G$4,'SPACELOG 11 BP'!$F20:$EE20)+SUMIF('SPACELOG 12 BP'!$F$2:$EE$2,G$4,'SPACELOG 12 BP'!$F20:$EE20)</f>
        <v>0</v>
      </c>
      <c r="H20" s="33">
        <f>SUMIF('reporting montigny'!$F$2:$EE$2,H$4,'reporting montigny'!$F20:$EE20)+SUMIF('reporting boissy'!$F$2:$EE$2,H$4,'reporting boissy'!$F20:$EE20)+SUMIF('reporting moussy'!$F$2:$EE$2,H$4,'reporting moussy'!$F20:$EE20)+SUMIF('reporting trappes'!$F$2:$EE$2,H$4,'reporting trappes'!$F20:$EE20)+SUMIF('SPACELOG 5 BP'!$F$2:$EE$2,H$4,'SPACELOG 5 BP'!$F20:$EE20)+SUMIF('SPACELOG 6 BP'!$F$2:$EE$2,H$4,'SPACELOG 6 BP'!$F20:$EE20)+SUMIF('SPACELOG 7 BP'!$F$2:$EE$2,H$4,'SPACELOG 7 BP'!$F20:$EE20)+SUMIF('SPACELOG 8 BP'!$F$2:$EE$2,H$4,'SPACELOG 8 BP'!$F20:$EE20)+SUMIF('SPACELOG 9 BP'!$F$2:$EE$2,H$4,'SPACELOG 9 BP'!$F20:$EE20)+SUMIF('SPACELOG 10 BP'!$F$2:$EE$2,H$4,'SPACELOG 10 BP'!$F20:$EE20)+SUMIF('SPACELOG 11 BP'!$F$2:$EE$2,H$4,'SPACELOG 11 BP'!$F20:$EE20)+SUMIF('SPACELOG 12 BP'!$F$2:$EE$2,H$4,'SPACELOG 12 BP'!$F20:$EE20)</f>
        <v>0</v>
      </c>
      <c r="I20" s="33">
        <f>SUMIF('reporting montigny'!$F$2:$EE$2,I$4,'reporting montigny'!$F20:$EE20)+SUMIF('reporting boissy'!$F$2:$EE$2,I$4,'reporting boissy'!$F20:$EE20)+SUMIF('reporting moussy'!$F$2:$EE$2,I$4,'reporting moussy'!$F20:$EE20)+SUMIF('reporting trappes'!$F$2:$EE$2,I$4,'reporting trappes'!$F20:$EE20)+SUMIF('SPACELOG 5 BP'!$F$2:$EE$2,I$4,'SPACELOG 5 BP'!$F20:$EE20)+SUMIF('SPACELOG 6 BP'!$F$2:$EE$2,I$4,'SPACELOG 6 BP'!$F20:$EE20)+SUMIF('SPACELOG 7 BP'!$F$2:$EE$2,I$4,'SPACELOG 7 BP'!$F20:$EE20)+SUMIF('SPACELOG 8 BP'!$F$2:$EE$2,I$4,'SPACELOG 8 BP'!$F20:$EE20)+SUMIF('SPACELOG 9 BP'!$F$2:$EE$2,I$4,'SPACELOG 9 BP'!$F20:$EE20)+SUMIF('SPACELOG 10 BP'!$F$2:$EE$2,I$4,'SPACELOG 10 BP'!$F20:$EE20)+SUMIF('SPACELOG 11 BP'!$F$2:$EE$2,I$4,'SPACELOG 11 BP'!$F20:$EE20)+SUMIF('SPACELOG 12 BP'!$F$2:$EE$2,I$4,'SPACELOG 12 BP'!$F20:$EE20)</f>
        <v>0</v>
      </c>
      <c r="J20" s="33">
        <f>SUMIF('reporting montigny'!$F$2:$EE$2,J$4,'reporting montigny'!$F20:$EE20)+SUMIF('reporting boissy'!$F$2:$EE$2,J$4,'reporting boissy'!$F20:$EE20)+SUMIF('reporting moussy'!$F$2:$EE$2,J$4,'reporting moussy'!$F20:$EE20)+SUMIF('reporting trappes'!$F$2:$EE$2,J$4,'reporting trappes'!$F20:$EE20)+SUMIF('SPACELOG 5 BP'!$F$2:$EE$2,J$4,'SPACELOG 5 BP'!$F20:$EE20)+SUMIF('SPACELOG 6 BP'!$F$2:$EE$2,J$4,'SPACELOG 6 BP'!$F20:$EE20)+SUMIF('SPACELOG 7 BP'!$F$2:$EE$2,J$4,'SPACELOG 7 BP'!$F20:$EE20)+SUMIF('SPACELOG 8 BP'!$F$2:$EE$2,J$4,'SPACELOG 8 BP'!$F20:$EE20)+SUMIF('SPACELOG 9 BP'!$F$2:$EE$2,J$4,'SPACELOG 9 BP'!$F20:$EE20)+SUMIF('SPACELOG 10 BP'!$F$2:$EE$2,J$4,'SPACELOG 10 BP'!$F20:$EE20)+SUMIF('SPACELOG 11 BP'!$F$2:$EE$2,J$4,'SPACELOG 11 BP'!$F20:$EE20)+SUMIF('SPACELOG 12 BP'!$F$2:$EE$2,J$4,'SPACELOG 12 BP'!$F20:$EE20)</f>
        <v>0</v>
      </c>
      <c r="K20" s="33">
        <f>SUMIF('reporting montigny'!$F$2:$EE$2,K$4,'reporting montigny'!$F20:$EE20)+SUMIF('reporting boissy'!$F$2:$EE$2,K$4,'reporting boissy'!$F20:$EE20)+SUMIF('reporting moussy'!$F$2:$EE$2,K$4,'reporting moussy'!$F20:$EE20)+SUMIF('reporting trappes'!$F$2:$EE$2,K$4,'reporting trappes'!$F20:$EE20)+SUMIF('SPACELOG 5 BP'!$F$2:$EE$2,K$4,'SPACELOG 5 BP'!$F20:$EE20)+SUMIF('SPACELOG 6 BP'!$F$2:$EE$2,K$4,'SPACELOG 6 BP'!$F20:$EE20)+SUMIF('SPACELOG 7 BP'!$F$2:$EE$2,K$4,'SPACELOG 7 BP'!$F20:$EE20)+SUMIF('SPACELOG 8 BP'!$F$2:$EE$2,K$4,'SPACELOG 8 BP'!$F20:$EE20)+SUMIF('SPACELOG 9 BP'!$F$2:$EE$2,K$4,'SPACELOG 9 BP'!$F20:$EE20)+SUMIF('SPACELOG 10 BP'!$F$2:$EE$2,K$4,'SPACELOG 10 BP'!$F20:$EE20)+SUMIF('SPACELOG 11 BP'!$F$2:$EE$2,K$4,'SPACELOG 11 BP'!$F20:$EE20)+SUMIF('SPACELOG 12 BP'!$F$2:$EE$2,K$4,'SPACELOG 12 BP'!$F20:$EE20)</f>
        <v>0</v>
      </c>
      <c r="L20" s="33">
        <f>SUMIF('reporting montigny'!$F$2:$EE$2,L$4,'reporting montigny'!$F20:$EE20)+SUMIF('reporting boissy'!$F$2:$EE$2,L$4,'reporting boissy'!$F20:$EE20)+SUMIF('reporting moussy'!$F$2:$EE$2,L$4,'reporting moussy'!$F20:$EE20)+SUMIF('reporting trappes'!$F$2:$EE$2,L$4,'reporting trappes'!$F20:$EE20)+SUMIF('SPACELOG 5 BP'!$F$2:$EE$2,L$4,'SPACELOG 5 BP'!$F20:$EE20)+SUMIF('SPACELOG 6 BP'!$F$2:$EE$2,L$4,'SPACELOG 6 BP'!$F20:$EE20)+SUMIF('SPACELOG 7 BP'!$F$2:$EE$2,L$4,'SPACELOG 7 BP'!$F20:$EE20)+SUMIF('SPACELOG 8 BP'!$F$2:$EE$2,L$4,'SPACELOG 8 BP'!$F20:$EE20)+SUMIF('SPACELOG 9 BP'!$F$2:$EE$2,L$4,'SPACELOG 9 BP'!$F20:$EE20)+SUMIF('SPACELOG 10 BP'!$F$2:$EE$2,L$4,'SPACELOG 10 BP'!$F20:$EE20)+SUMIF('SPACELOG 11 BP'!$F$2:$EE$2,L$4,'SPACELOG 11 BP'!$F20:$EE20)+SUMIF('SPACELOG 12 BP'!$F$2:$EE$2,L$4,'SPACELOG 12 BP'!$F20:$EE20)</f>
        <v>0</v>
      </c>
      <c r="M20" s="33">
        <f>SUMIF('reporting montigny'!$F$2:$EE$2,M$4,'reporting montigny'!$F20:$EE20)+SUMIF('reporting boissy'!$F$2:$EE$2,M$4,'reporting boissy'!$F20:$EE20)+SUMIF('reporting moussy'!$F$2:$EE$2,M$4,'reporting moussy'!$F20:$EE20)+SUMIF('reporting trappes'!$F$2:$EE$2,M$4,'reporting trappes'!$F20:$EE20)+SUMIF('SPACELOG 5 BP'!$F$2:$EE$2,M$4,'SPACELOG 5 BP'!$F20:$EE20)+SUMIF('SPACELOG 6 BP'!$F$2:$EE$2,M$4,'SPACELOG 6 BP'!$F20:$EE20)+SUMIF('SPACELOG 7 BP'!$F$2:$EE$2,M$4,'SPACELOG 7 BP'!$F20:$EE20)+SUMIF('SPACELOG 8 BP'!$F$2:$EE$2,M$4,'SPACELOG 8 BP'!$F20:$EE20)+SUMIF('SPACELOG 9 BP'!$F$2:$EE$2,M$4,'SPACELOG 9 BP'!$F20:$EE20)+SUMIF('SPACELOG 10 BP'!$F$2:$EE$2,M$4,'SPACELOG 10 BP'!$F20:$EE20)+SUMIF('SPACELOG 11 BP'!$F$2:$EE$2,M$4,'SPACELOG 11 BP'!$F20:$EE20)+SUMIF('SPACELOG 12 BP'!$F$2:$EE$2,M$4,'SPACELOG 12 BP'!$F20:$EE20)</f>
        <v>0</v>
      </c>
      <c r="N20" s="33">
        <f>SUMIF('reporting montigny'!$F$2:$EE$2,N$4,'reporting montigny'!$F20:$EE20)+SUMIF('reporting boissy'!$F$2:$EE$2,N$4,'reporting boissy'!$F20:$EE20)+SUMIF('reporting moussy'!$F$2:$EE$2,N$4,'reporting moussy'!$F20:$EE20)+SUMIF('reporting trappes'!$F$2:$EE$2,N$4,'reporting trappes'!$F20:$EE20)+SUMIF('SPACELOG 5 BP'!$F$2:$EE$2,N$4,'SPACELOG 5 BP'!$F20:$EE20)+SUMIF('SPACELOG 6 BP'!$F$2:$EE$2,N$4,'SPACELOG 6 BP'!$F20:$EE20)+SUMIF('SPACELOG 7 BP'!$F$2:$EE$2,N$4,'SPACELOG 7 BP'!$F20:$EE20)+SUMIF('SPACELOG 8 BP'!$F$2:$EE$2,N$4,'SPACELOG 8 BP'!$F20:$EE20)+SUMIF('SPACELOG 9 BP'!$F$2:$EE$2,N$4,'SPACELOG 9 BP'!$F20:$EE20)+SUMIF('SPACELOG 10 BP'!$F$2:$EE$2,N$4,'SPACELOG 10 BP'!$F20:$EE20)+SUMIF('SPACELOG 11 BP'!$F$2:$EE$2,N$4,'SPACELOG 11 BP'!$F20:$EE20)+SUMIF('SPACELOG 12 BP'!$F$2:$EE$2,N$4,'SPACELOG 12 BP'!$F20:$EE20)</f>
        <v>0</v>
      </c>
      <c r="O20" s="33">
        <f>SUMIF('reporting montigny'!$F$2:$EE$2,O$4,'reporting montigny'!$F20:$EE20)+SUMIF('reporting boissy'!$F$2:$EE$2,O$4,'reporting boissy'!$F20:$EE20)+SUMIF('reporting moussy'!$F$2:$EE$2,O$4,'reporting moussy'!$F20:$EE20)+SUMIF('reporting trappes'!$F$2:$EE$2,O$4,'reporting trappes'!$F20:$EE20)+SUMIF('SPACELOG 5 BP'!$F$2:$EE$2,O$4,'SPACELOG 5 BP'!$F20:$EE20)+SUMIF('SPACELOG 6 BP'!$F$2:$EE$2,O$4,'SPACELOG 6 BP'!$F20:$EE20)+SUMIF('SPACELOG 7 BP'!$F$2:$EE$2,O$4,'SPACELOG 7 BP'!$F20:$EE20)+SUMIF('SPACELOG 8 BP'!$F$2:$EE$2,O$4,'SPACELOG 8 BP'!$F20:$EE20)+SUMIF('SPACELOG 9 BP'!$F$2:$EE$2,O$4,'SPACELOG 9 BP'!$F20:$EE20)+SUMIF('SPACELOG 10 BP'!$F$2:$EE$2,O$4,'SPACELOG 10 BP'!$F20:$EE20)+SUMIF('SPACELOG 11 BP'!$F$2:$EE$2,O$4,'SPACELOG 11 BP'!$F20:$EE20)+SUMIF('SPACELOG 12 BP'!$F$2:$EE$2,O$4,'SPACELOG 12 BP'!$F20:$EE20)</f>
        <v>0</v>
      </c>
      <c r="P20" s="33">
        <f>SUMIF('reporting montigny'!$F$2:$EE$2,P$4,'reporting montigny'!$F20:$EE20)+SUMIF('reporting boissy'!$F$2:$EE$2,P$4,'reporting boissy'!$F20:$EE20)+SUMIF('reporting moussy'!$F$2:$EE$2,P$4,'reporting moussy'!$F20:$EE20)+SUMIF('reporting trappes'!$F$2:$EE$2,P$4,'reporting trappes'!$F20:$EE20)+SUMIF('SPACELOG 5 BP'!$F$2:$EE$2,P$4,'SPACELOG 5 BP'!$F20:$EE20)+SUMIF('SPACELOG 6 BP'!$F$2:$EE$2,P$4,'SPACELOG 6 BP'!$F20:$EE20)+SUMIF('SPACELOG 7 BP'!$F$2:$EE$2,P$4,'SPACELOG 7 BP'!$F20:$EE20)+SUMIF('SPACELOG 8 BP'!$F$2:$EE$2,P$4,'SPACELOG 8 BP'!$F20:$EE20)+SUMIF('SPACELOG 9 BP'!$F$2:$EE$2,P$4,'SPACELOG 9 BP'!$F20:$EE20)+SUMIF('SPACELOG 10 BP'!$F$2:$EE$2,P$4,'SPACELOG 10 BP'!$F20:$EE20)+SUMIF('SPACELOG 11 BP'!$F$2:$EE$2,P$4,'SPACELOG 11 BP'!$F20:$EE20)+SUMIF('SPACELOG 12 BP'!$F$2:$EE$2,P$4,'SPACELOG 12 BP'!$F20:$EE20)</f>
        <v>0</v>
      </c>
      <c r="Q20" s="33">
        <f>SUMIF('reporting montigny'!$F$2:$EE$2,Q$4,'reporting montigny'!$F20:$EE20)+SUMIF('reporting boissy'!$F$2:$EE$2,Q$4,'reporting boissy'!$F20:$EE20)+SUMIF('reporting moussy'!$F$2:$EE$2,Q$4,'reporting moussy'!$F20:$EE20)+SUMIF('reporting trappes'!$F$2:$EE$2,Q$4,'reporting trappes'!$F20:$EE20)+SUMIF('SPACELOG 5 BP'!$F$2:$EE$2,Q$4,'SPACELOG 5 BP'!$F20:$EE20)+SUMIF('SPACELOG 6 BP'!$F$2:$EE$2,Q$4,'SPACELOG 6 BP'!$F20:$EE20)+SUMIF('SPACELOG 7 BP'!$F$2:$EE$2,Q$4,'SPACELOG 7 BP'!$F20:$EE20)+SUMIF('SPACELOG 8 BP'!$F$2:$EE$2,Q$4,'SPACELOG 8 BP'!$F20:$EE20)+SUMIF('SPACELOG 9 BP'!$F$2:$EE$2,Q$4,'SPACELOG 9 BP'!$F20:$EE20)+SUMIF('SPACELOG 10 BP'!$F$2:$EE$2,Q$4,'SPACELOG 10 BP'!$F20:$EE20)+SUMIF('SPACELOG 11 BP'!$F$2:$EE$2,Q$4,'SPACELOG 11 BP'!$F20:$EE20)+SUMIF('SPACELOG 12 BP'!$F$2:$EE$2,Q$4,'SPACELOG 12 BP'!$F20:$EE20)</f>
        <v>0</v>
      </c>
      <c r="R20" s="393">
        <f t="shared" si="114"/>
        <v>0</v>
      </c>
      <c r="S20" s="33">
        <f>SUMIF('reporting montigny'!$F$2:$EE$2,S$4,'reporting montigny'!$F20:$EE20)+SUMIF('reporting boissy'!$F$2:$EE$2,S$4,'reporting boissy'!$F20:$EE20)+SUMIF('reporting moussy'!$F$2:$EE$2,S$4,'reporting moussy'!$F20:$EE20)+SUMIF('reporting trappes'!$F$2:$EE$2,S$4,'reporting trappes'!$F20:$EE20)+SUMIF('SPACELOG 5 BP'!$F$2:$EE$2,S$4,'SPACELOG 5 BP'!$F20:$EE20)+SUMIF('SPACELOG 6 BP'!$F$2:$EE$2,S$4,'SPACELOG 6 BP'!$F20:$EE20)+SUMIF('SPACELOG 7 BP'!$F$2:$EE$2,S$4,'SPACELOG 7 BP'!$F20:$EE20)+SUMIF('SPACELOG 8 BP'!$F$2:$EE$2,S$4,'SPACELOG 8 BP'!$F20:$EE20)+SUMIF('SPACELOG 9 BP'!$F$2:$EE$2,S$4,'SPACELOG 9 BP'!$F20:$EE20)+SUMIF('SPACELOG 10 BP'!$F$2:$EE$2,S$4,'SPACELOG 10 BP'!$F20:$EE20)+SUMIF('SPACELOG 11 BP'!$F$2:$EE$2,S$4,'SPACELOG 11 BP'!$F20:$EE20)+SUMIF('SPACELOG 12 BP'!$F$2:$EE$2,S$4,'SPACELOG 12 BP'!$F20:$EE20)</f>
        <v>0</v>
      </c>
      <c r="T20" s="33">
        <f>SUMIF('reporting montigny'!$F$2:$EE$2,T$4,'reporting montigny'!$F20:$EE20)+SUMIF('reporting boissy'!$F$2:$EE$2,T$4,'reporting boissy'!$F20:$EE20)+SUMIF('reporting moussy'!$F$2:$EE$2,T$4,'reporting moussy'!$F20:$EE20)+SUMIF('reporting trappes'!$F$2:$EE$2,T$4,'reporting trappes'!$F20:$EE20)+SUMIF('SPACELOG 5 BP'!$F$2:$EE$2,T$4,'SPACELOG 5 BP'!$F20:$EE20)+SUMIF('SPACELOG 6 BP'!$F$2:$EE$2,T$4,'SPACELOG 6 BP'!$F20:$EE20)+SUMIF('SPACELOG 7 BP'!$F$2:$EE$2,T$4,'SPACELOG 7 BP'!$F20:$EE20)+SUMIF('SPACELOG 8 BP'!$F$2:$EE$2,T$4,'SPACELOG 8 BP'!$F20:$EE20)+SUMIF('SPACELOG 9 BP'!$F$2:$EE$2,T$4,'SPACELOG 9 BP'!$F20:$EE20)+SUMIF('SPACELOG 10 BP'!$F$2:$EE$2,T$4,'SPACELOG 10 BP'!$F20:$EE20)+SUMIF('SPACELOG 11 BP'!$F$2:$EE$2,T$4,'SPACELOG 11 BP'!$F20:$EE20)+SUMIF('SPACELOG 12 BP'!$F$2:$EE$2,T$4,'SPACELOG 12 BP'!$F20:$EE20)</f>
        <v>0</v>
      </c>
      <c r="U20" s="33">
        <f>SUMIF('reporting montigny'!$F$2:$EE$2,U$4,'reporting montigny'!$F20:$EE20)+SUMIF('reporting boissy'!$F$2:$EE$2,U$4,'reporting boissy'!$F20:$EE20)+SUMIF('reporting moussy'!$F$2:$EE$2,U$4,'reporting moussy'!$F20:$EE20)+SUMIF('reporting trappes'!$F$2:$EE$2,U$4,'reporting trappes'!$F20:$EE20)+SUMIF('SPACELOG 5 BP'!$F$2:$EE$2,U$4,'SPACELOG 5 BP'!$F20:$EE20)+SUMIF('SPACELOG 6 BP'!$F$2:$EE$2,U$4,'SPACELOG 6 BP'!$F20:$EE20)+SUMIF('SPACELOG 7 BP'!$F$2:$EE$2,U$4,'SPACELOG 7 BP'!$F20:$EE20)+SUMIF('SPACELOG 8 BP'!$F$2:$EE$2,U$4,'SPACELOG 8 BP'!$F20:$EE20)+SUMIF('SPACELOG 9 BP'!$F$2:$EE$2,U$4,'SPACELOG 9 BP'!$F20:$EE20)+SUMIF('SPACELOG 10 BP'!$F$2:$EE$2,U$4,'SPACELOG 10 BP'!$F20:$EE20)+SUMIF('SPACELOG 11 BP'!$F$2:$EE$2,U$4,'SPACELOG 11 BP'!$F20:$EE20)+SUMIF('SPACELOG 12 BP'!$F$2:$EE$2,U$4,'SPACELOG 12 BP'!$F20:$EE20)</f>
        <v>0</v>
      </c>
      <c r="V20" s="33">
        <f>SUMIF('reporting montigny'!$F$2:$EE$2,V$4,'reporting montigny'!$F20:$EE20)+SUMIF('reporting boissy'!$F$2:$EE$2,V$4,'reporting boissy'!$F20:$EE20)+SUMIF('reporting moussy'!$F$2:$EE$2,V$4,'reporting moussy'!$F20:$EE20)+SUMIF('reporting trappes'!$F$2:$EE$2,V$4,'reporting trappes'!$F20:$EE20)+SUMIF('SPACELOG 5 BP'!$F$2:$EE$2,V$4,'SPACELOG 5 BP'!$F20:$EE20)+SUMIF('SPACELOG 6 BP'!$F$2:$EE$2,V$4,'SPACELOG 6 BP'!$F20:$EE20)+SUMIF('SPACELOG 7 BP'!$F$2:$EE$2,V$4,'SPACELOG 7 BP'!$F20:$EE20)+SUMIF('SPACELOG 8 BP'!$F$2:$EE$2,V$4,'SPACELOG 8 BP'!$F20:$EE20)+SUMIF('SPACELOG 9 BP'!$F$2:$EE$2,V$4,'SPACELOG 9 BP'!$F20:$EE20)+SUMIF('SPACELOG 10 BP'!$F$2:$EE$2,V$4,'SPACELOG 10 BP'!$F20:$EE20)+SUMIF('SPACELOG 11 BP'!$F$2:$EE$2,V$4,'SPACELOG 11 BP'!$F20:$EE20)+SUMIF('SPACELOG 12 BP'!$F$2:$EE$2,V$4,'SPACELOG 12 BP'!$F20:$EE20)</f>
        <v>0</v>
      </c>
      <c r="W20" s="33">
        <f>SUMIF('reporting montigny'!$F$2:$EE$2,W$4,'reporting montigny'!$F20:$EE20)+SUMIF('reporting boissy'!$F$2:$EE$2,W$4,'reporting boissy'!$F20:$EE20)+SUMIF('reporting moussy'!$F$2:$EE$2,W$4,'reporting moussy'!$F20:$EE20)+SUMIF('reporting trappes'!$F$2:$EE$2,W$4,'reporting trappes'!$F20:$EE20)+SUMIF('SPACELOG 5 BP'!$F$2:$EE$2,W$4,'SPACELOG 5 BP'!$F20:$EE20)+SUMIF('SPACELOG 6 BP'!$F$2:$EE$2,W$4,'SPACELOG 6 BP'!$F20:$EE20)+SUMIF('SPACELOG 7 BP'!$F$2:$EE$2,W$4,'SPACELOG 7 BP'!$F20:$EE20)+SUMIF('SPACELOG 8 BP'!$F$2:$EE$2,W$4,'SPACELOG 8 BP'!$F20:$EE20)+SUMIF('SPACELOG 9 BP'!$F$2:$EE$2,W$4,'SPACELOG 9 BP'!$F20:$EE20)+SUMIF('SPACELOG 10 BP'!$F$2:$EE$2,W$4,'SPACELOG 10 BP'!$F20:$EE20)+SUMIF('SPACELOG 11 BP'!$F$2:$EE$2,W$4,'SPACELOG 11 BP'!$F20:$EE20)+SUMIF('SPACELOG 12 BP'!$F$2:$EE$2,W$4,'SPACELOG 12 BP'!$F20:$EE20)</f>
        <v>2500</v>
      </c>
      <c r="X20" s="33">
        <f>SUMIF('reporting montigny'!$F$2:$EE$2,X$4,'reporting montigny'!$F20:$EE20)+SUMIF('reporting boissy'!$F$2:$EE$2,X$4,'reporting boissy'!$F20:$EE20)+SUMIF('reporting moussy'!$F$2:$EE$2,X$4,'reporting moussy'!$F20:$EE20)+SUMIF('reporting trappes'!$F$2:$EE$2,X$4,'reporting trappes'!$F20:$EE20)+SUMIF('SPACELOG 5 BP'!$F$2:$EE$2,X$4,'SPACELOG 5 BP'!$F20:$EE20)+SUMIF('SPACELOG 6 BP'!$F$2:$EE$2,X$4,'SPACELOG 6 BP'!$F20:$EE20)+SUMIF('SPACELOG 7 BP'!$F$2:$EE$2,X$4,'SPACELOG 7 BP'!$F20:$EE20)+SUMIF('SPACELOG 8 BP'!$F$2:$EE$2,X$4,'SPACELOG 8 BP'!$F20:$EE20)+SUMIF('SPACELOG 9 BP'!$F$2:$EE$2,X$4,'SPACELOG 9 BP'!$F20:$EE20)+SUMIF('SPACELOG 10 BP'!$F$2:$EE$2,X$4,'SPACELOG 10 BP'!$F20:$EE20)+SUMIF('SPACELOG 11 BP'!$F$2:$EE$2,X$4,'SPACELOG 11 BP'!$F20:$EE20)+SUMIF('SPACELOG 12 BP'!$F$2:$EE$2,X$4,'SPACELOG 12 BP'!$F20:$EE20)</f>
        <v>2500</v>
      </c>
      <c r="Y20" s="33">
        <f>SUMIF('reporting montigny'!$F$2:$EE$2,Y$4,'reporting montigny'!$F20:$EE20)+SUMIF('reporting boissy'!$F$2:$EE$2,Y$4,'reporting boissy'!$F20:$EE20)+SUMIF('reporting moussy'!$F$2:$EE$2,Y$4,'reporting moussy'!$F20:$EE20)+SUMIF('reporting trappes'!$F$2:$EE$2,Y$4,'reporting trappes'!$F20:$EE20)+SUMIF('SPACELOG 5 BP'!$F$2:$EE$2,Y$4,'SPACELOG 5 BP'!$F20:$EE20)+SUMIF('SPACELOG 6 BP'!$F$2:$EE$2,Y$4,'SPACELOG 6 BP'!$F20:$EE20)+SUMIF('SPACELOG 7 BP'!$F$2:$EE$2,Y$4,'SPACELOG 7 BP'!$F20:$EE20)+SUMIF('SPACELOG 8 BP'!$F$2:$EE$2,Y$4,'SPACELOG 8 BP'!$F20:$EE20)+SUMIF('SPACELOG 9 BP'!$F$2:$EE$2,Y$4,'SPACELOG 9 BP'!$F20:$EE20)+SUMIF('SPACELOG 10 BP'!$F$2:$EE$2,Y$4,'SPACELOG 10 BP'!$F20:$EE20)+SUMIF('SPACELOG 11 BP'!$F$2:$EE$2,Y$4,'SPACELOG 11 BP'!$F20:$EE20)+SUMIF('SPACELOG 12 BP'!$F$2:$EE$2,Y$4,'SPACELOG 12 BP'!$F20:$EE20)</f>
        <v>2500</v>
      </c>
      <c r="Z20" s="33">
        <f>SUMIF('reporting montigny'!$F$2:$EE$2,Z$4,'reporting montigny'!$F20:$EE20)+SUMIF('reporting boissy'!$F$2:$EE$2,Z$4,'reporting boissy'!$F20:$EE20)+SUMIF('reporting moussy'!$F$2:$EE$2,Z$4,'reporting moussy'!$F20:$EE20)+SUMIF('reporting trappes'!$F$2:$EE$2,Z$4,'reporting trappes'!$F20:$EE20)+SUMIF('SPACELOG 5 BP'!$F$2:$EE$2,Z$4,'SPACELOG 5 BP'!$F20:$EE20)+SUMIF('SPACELOG 6 BP'!$F$2:$EE$2,Z$4,'SPACELOG 6 BP'!$F20:$EE20)+SUMIF('SPACELOG 7 BP'!$F$2:$EE$2,Z$4,'SPACELOG 7 BP'!$F20:$EE20)+SUMIF('SPACELOG 8 BP'!$F$2:$EE$2,Z$4,'SPACELOG 8 BP'!$F20:$EE20)+SUMIF('SPACELOG 9 BP'!$F$2:$EE$2,Z$4,'SPACELOG 9 BP'!$F20:$EE20)+SUMIF('SPACELOG 10 BP'!$F$2:$EE$2,Z$4,'SPACELOG 10 BP'!$F20:$EE20)+SUMIF('SPACELOG 11 BP'!$F$2:$EE$2,Z$4,'SPACELOG 11 BP'!$F20:$EE20)+SUMIF('SPACELOG 12 BP'!$F$2:$EE$2,Z$4,'SPACELOG 12 BP'!$F20:$EE20)</f>
        <v>2500</v>
      </c>
      <c r="AA20" s="33">
        <f>SUMIF('reporting montigny'!$F$2:$EE$2,AA$4,'reporting montigny'!$F20:$EE20)+SUMIF('reporting boissy'!$F$2:$EE$2,AA$4,'reporting boissy'!$F20:$EE20)+SUMIF('reporting moussy'!$F$2:$EE$2,AA$4,'reporting moussy'!$F20:$EE20)+SUMIF('reporting trappes'!$F$2:$EE$2,AA$4,'reporting trappes'!$F20:$EE20)+SUMIF('SPACELOG 5 BP'!$F$2:$EE$2,AA$4,'SPACELOG 5 BP'!$F20:$EE20)+SUMIF('SPACELOG 6 BP'!$F$2:$EE$2,AA$4,'SPACELOG 6 BP'!$F20:$EE20)+SUMIF('SPACELOG 7 BP'!$F$2:$EE$2,AA$4,'SPACELOG 7 BP'!$F20:$EE20)+SUMIF('SPACELOG 8 BP'!$F$2:$EE$2,AA$4,'SPACELOG 8 BP'!$F20:$EE20)+SUMIF('SPACELOG 9 BP'!$F$2:$EE$2,AA$4,'SPACELOG 9 BP'!$F20:$EE20)+SUMIF('SPACELOG 10 BP'!$F$2:$EE$2,AA$4,'SPACELOG 10 BP'!$F20:$EE20)+SUMIF('SPACELOG 11 BP'!$F$2:$EE$2,AA$4,'SPACELOG 11 BP'!$F20:$EE20)+SUMIF('SPACELOG 12 BP'!$F$2:$EE$2,AA$4,'SPACELOG 12 BP'!$F20:$EE20)</f>
        <v>2500</v>
      </c>
      <c r="AB20" s="33">
        <f>SUMIF('reporting montigny'!$F$2:$EE$2,AB$4,'reporting montigny'!$F20:$EE20)+SUMIF('reporting boissy'!$F$2:$EE$2,AB$4,'reporting boissy'!$F20:$EE20)+SUMIF('reporting moussy'!$F$2:$EE$2,AB$4,'reporting moussy'!$F20:$EE20)+SUMIF('reporting trappes'!$F$2:$EE$2,AB$4,'reporting trappes'!$F20:$EE20)+SUMIF('SPACELOG 5 BP'!$F$2:$EE$2,AB$4,'SPACELOG 5 BP'!$F20:$EE20)+SUMIF('SPACELOG 6 BP'!$F$2:$EE$2,AB$4,'SPACELOG 6 BP'!$F20:$EE20)+SUMIF('SPACELOG 7 BP'!$F$2:$EE$2,AB$4,'SPACELOG 7 BP'!$F20:$EE20)+SUMIF('SPACELOG 8 BP'!$F$2:$EE$2,AB$4,'SPACELOG 8 BP'!$F20:$EE20)+SUMIF('SPACELOG 9 BP'!$F$2:$EE$2,AB$4,'SPACELOG 9 BP'!$F20:$EE20)+SUMIF('SPACELOG 10 BP'!$F$2:$EE$2,AB$4,'SPACELOG 10 BP'!$F20:$EE20)+SUMIF('SPACELOG 11 BP'!$F$2:$EE$2,AB$4,'SPACELOG 11 BP'!$F20:$EE20)+SUMIF('SPACELOG 12 BP'!$F$2:$EE$2,AB$4,'SPACELOG 12 BP'!$F20:$EE20)</f>
        <v>2500</v>
      </c>
      <c r="AC20" s="33">
        <f>SUMIF('reporting montigny'!$F$2:$EE$2,AC$4,'reporting montigny'!$F20:$EE20)+SUMIF('reporting boissy'!$F$2:$EE$2,AC$4,'reporting boissy'!$F20:$EE20)+SUMIF('reporting moussy'!$F$2:$EE$2,AC$4,'reporting moussy'!$F20:$EE20)+SUMIF('reporting trappes'!$F$2:$EE$2,AC$4,'reporting trappes'!$F20:$EE20)+SUMIF('SPACELOG 5 BP'!$F$2:$EE$2,AC$4,'SPACELOG 5 BP'!$F20:$EE20)+SUMIF('SPACELOG 6 BP'!$F$2:$EE$2,AC$4,'SPACELOG 6 BP'!$F20:$EE20)+SUMIF('SPACELOG 7 BP'!$F$2:$EE$2,AC$4,'SPACELOG 7 BP'!$F20:$EE20)+SUMIF('SPACELOG 8 BP'!$F$2:$EE$2,AC$4,'SPACELOG 8 BP'!$F20:$EE20)+SUMIF('SPACELOG 9 BP'!$F$2:$EE$2,AC$4,'SPACELOG 9 BP'!$F20:$EE20)+SUMIF('SPACELOG 10 BP'!$F$2:$EE$2,AC$4,'SPACELOG 10 BP'!$F20:$EE20)+SUMIF('SPACELOG 11 BP'!$F$2:$EE$2,AC$4,'SPACELOG 11 BP'!$F20:$EE20)+SUMIF('SPACELOG 12 BP'!$F$2:$EE$2,AC$4,'SPACELOG 12 BP'!$F20:$EE20)</f>
        <v>2500</v>
      </c>
      <c r="AD20" s="33">
        <f>SUMIF('reporting montigny'!$F$2:$EE$2,AD$4,'reporting montigny'!$F20:$EE20)+SUMIF('reporting boissy'!$F$2:$EE$2,AD$4,'reporting boissy'!$F20:$EE20)+SUMIF('reporting moussy'!$F$2:$EE$2,AD$4,'reporting moussy'!$F20:$EE20)+SUMIF('reporting trappes'!$F$2:$EE$2,AD$4,'reporting trappes'!$F20:$EE20)+SUMIF('SPACELOG 5 BP'!$F$2:$EE$2,AD$4,'SPACELOG 5 BP'!$F20:$EE20)+SUMIF('SPACELOG 6 BP'!$F$2:$EE$2,AD$4,'SPACELOG 6 BP'!$F20:$EE20)+SUMIF('SPACELOG 7 BP'!$F$2:$EE$2,AD$4,'SPACELOG 7 BP'!$F20:$EE20)+SUMIF('SPACELOG 8 BP'!$F$2:$EE$2,AD$4,'SPACELOG 8 BP'!$F20:$EE20)+SUMIF('SPACELOG 9 BP'!$F$2:$EE$2,AD$4,'SPACELOG 9 BP'!$F20:$EE20)+SUMIF('SPACELOG 10 BP'!$F$2:$EE$2,AD$4,'SPACELOG 10 BP'!$F20:$EE20)+SUMIF('SPACELOG 11 BP'!$F$2:$EE$2,AD$4,'SPACELOG 11 BP'!$F20:$EE20)+SUMIF('SPACELOG 12 BP'!$F$2:$EE$2,AD$4,'SPACELOG 12 BP'!$F20:$EE20)</f>
        <v>2500</v>
      </c>
      <c r="AE20" s="393">
        <f t="shared" si="115"/>
        <v>20000</v>
      </c>
      <c r="AF20" s="33">
        <f>SUMIF('reporting montigny'!$F$2:$EE$2,AF$4,'reporting montigny'!$F20:$EE20)+SUMIF('reporting boissy'!$F$2:$EE$2,AF$4,'reporting boissy'!$F20:$EE20)+SUMIF('reporting moussy'!$F$2:$EE$2,AF$4,'reporting moussy'!$F20:$EE20)+SUMIF('reporting trappes'!$F$2:$EE$2,AF$4,'reporting trappes'!$F20:$EE20)+SUMIF('SPACELOG 5 BP'!$F$2:$EE$2,AF$4,'SPACELOG 5 BP'!$F20:$EE20)+SUMIF('SPACELOG 6 BP'!$F$2:$EE$2,AF$4,'SPACELOG 6 BP'!$F20:$EE20)+SUMIF('SPACELOG 7 BP'!$F$2:$EE$2,AF$4,'SPACELOG 7 BP'!$F20:$EE20)+SUMIF('SPACELOG 8 BP'!$F$2:$EE$2,AF$4,'SPACELOG 8 BP'!$F20:$EE20)+SUMIF('SPACELOG 9 BP'!$F$2:$EE$2,AF$4,'SPACELOG 9 BP'!$F20:$EE20)+SUMIF('SPACELOG 10 BP'!$F$2:$EE$2,AF$4,'SPACELOG 10 BP'!$F20:$EE20)+SUMIF('SPACELOG 11 BP'!$F$2:$EE$2,AF$4,'SPACELOG 11 BP'!$F20:$EE20)+SUMIF('SPACELOG 12 BP'!$F$2:$EE$2,AF$4,'SPACELOG 12 BP'!$F20:$EE20)</f>
        <v>2500</v>
      </c>
      <c r="AG20" s="33">
        <f>SUMIF('reporting montigny'!$F$2:$EE$2,AG$4,'reporting montigny'!$F20:$EE20)+SUMIF('reporting boissy'!$F$2:$EE$2,AG$4,'reporting boissy'!$F20:$EE20)+SUMIF('reporting moussy'!$F$2:$EE$2,AG$4,'reporting moussy'!$F20:$EE20)+SUMIF('reporting trappes'!$F$2:$EE$2,AG$4,'reporting trappes'!$F20:$EE20)+SUMIF('SPACELOG 5 BP'!$F$2:$EE$2,AG$4,'SPACELOG 5 BP'!$F20:$EE20)+SUMIF('SPACELOG 6 BP'!$F$2:$EE$2,AG$4,'SPACELOG 6 BP'!$F20:$EE20)+SUMIF('SPACELOG 7 BP'!$F$2:$EE$2,AG$4,'SPACELOG 7 BP'!$F20:$EE20)+SUMIF('SPACELOG 8 BP'!$F$2:$EE$2,AG$4,'SPACELOG 8 BP'!$F20:$EE20)+SUMIF('SPACELOG 9 BP'!$F$2:$EE$2,AG$4,'SPACELOG 9 BP'!$F20:$EE20)+SUMIF('SPACELOG 10 BP'!$F$2:$EE$2,AG$4,'SPACELOG 10 BP'!$F20:$EE20)+SUMIF('SPACELOG 11 BP'!$F$2:$EE$2,AG$4,'SPACELOG 11 BP'!$F20:$EE20)+SUMIF('SPACELOG 12 BP'!$F$2:$EE$2,AG$4,'SPACELOG 12 BP'!$F20:$EE20)</f>
        <v>2500</v>
      </c>
      <c r="AH20" s="33">
        <f>SUMIF('reporting montigny'!$F$2:$EE$2,AH$4,'reporting montigny'!$F20:$EE20)+SUMIF('reporting boissy'!$F$2:$EE$2,AH$4,'reporting boissy'!$F20:$EE20)+SUMIF('reporting moussy'!$F$2:$EE$2,AH$4,'reporting moussy'!$F20:$EE20)+SUMIF('reporting trappes'!$F$2:$EE$2,AH$4,'reporting trappes'!$F20:$EE20)+SUMIF('SPACELOG 5 BP'!$F$2:$EE$2,AH$4,'SPACELOG 5 BP'!$F20:$EE20)+SUMIF('SPACELOG 6 BP'!$F$2:$EE$2,AH$4,'SPACELOG 6 BP'!$F20:$EE20)+SUMIF('SPACELOG 7 BP'!$F$2:$EE$2,AH$4,'SPACELOG 7 BP'!$F20:$EE20)+SUMIF('SPACELOG 8 BP'!$F$2:$EE$2,AH$4,'SPACELOG 8 BP'!$F20:$EE20)+SUMIF('SPACELOG 9 BP'!$F$2:$EE$2,AH$4,'SPACELOG 9 BP'!$F20:$EE20)+SUMIF('SPACELOG 10 BP'!$F$2:$EE$2,AH$4,'SPACELOG 10 BP'!$F20:$EE20)+SUMIF('SPACELOG 11 BP'!$F$2:$EE$2,AH$4,'SPACELOG 11 BP'!$F20:$EE20)+SUMIF('SPACELOG 12 BP'!$F$2:$EE$2,AH$4,'SPACELOG 12 BP'!$F20:$EE20)</f>
        <v>2500</v>
      </c>
      <c r="AI20" s="33">
        <f>SUMIF('reporting montigny'!$F$2:$EE$2,AI$4,'reporting montigny'!$F20:$EE20)+SUMIF('reporting boissy'!$F$2:$EE$2,AI$4,'reporting boissy'!$F20:$EE20)+SUMIF('reporting moussy'!$F$2:$EE$2,AI$4,'reporting moussy'!$F20:$EE20)+SUMIF('reporting trappes'!$F$2:$EE$2,AI$4,'reporting trappes'!$F20:$EE20)+SUMIF('SPACELOG 5 BP'!$F$2:$EE$2,AI$4,'SPACELOG 5 BP'!$F20:$EE20)+SUMIF('SPACELOG 6 BP'!$F$2:$EE$2,AI$4,'SPACELOG 6 BP'!$F20:$EE20)+SUMIF('SPACELOG 7 BP'!$F$2:$EE$2,AI$4,'SPACELOG 7 BP'!$F20:$EE20)+SUMIF('SPACELOG 8 BP'!$F$2:$EE$2,AI$4,'SPACELOG 8 BP'!$F20:$EE20)+SUMIF('SPACELOG 9 BP'!$F$2:$EE$2,AI$4,'SPACELOG 9 BP'!$F20:$EE20)+SUMIF('SPACELOG 10 BP'!$F$2:$EE$2,AI$4,'SPACELOG 10 BP'!$F20:$EE20)+SUMIF('SPACELOG 11 BP'!$F$2:$EE$2,AI$4,'SPACELOG 11 BP'!$F20:$EE20)+SUMIF('SPACELOG 12 BP'!$F$2:$EE$2,AI$4,'SPACELOG 12 BP'!$F20:$EE20)</f>
        <v>2500</v>
      </c>
      <c r="AJ20" s="33">
        <f>SUMIF('reporting montigny'!$F$2:$EE$2,AJ$4,'reporting montigny'!$F20:$EE20)+SUMIF('reporting boissy'!$F$2:$EE$2,AJ$4,'reporting boissy'!$F20:$EE20)+SUMIF('reporting moussy'!$F$2:$EE$2,AJ$4,'reporting moussy'!$F20:$EE20)+SUMIF('reporting trappes'!$F$2:$EE$2,AJ$4,'reporting trappes'!$F20:$EE20)+SUMIF('SPACELOG 5 BP'!$F$2:$EE$2,AJ$4,'SPACELOG 5 BP'!$F20:$EE20)+SUMIF('SPACELOG 6 BP'!$F$2:$EE$2,AJ$4,'SPACELOG 6 BP'!$F20:$EE20)+SUMIF('SPACELOG 7 BP'!$F$2:$EE$2,AJ$4,'SPACELOG 7 BP'!$F20:$EE20)+SUMIF('SPACELOG 8 BP'!$F$2:$EE$2,AJ$4,'SPACELOG 8 BP'!$F20:$EE20)+SUMIF('SPACELOG 9 BP'!$F$2:$EE$2,AJ$4,'SPACELOG 9 BP'!$F20:$EE20)+SUMIF('SPACELOG 10 BP'!$F$2:$EE$2,AJ$4,'SPACELOG 10 BP'!$F20:$EE20)+SUMIF('SPACELOG 11 BP'!$F$2:$EE$2,AJ$4,'SPACELOG 11 BP'!$F20:$EE20)+SUMIF('SPACELOG 12 BP'!$F$2:$EE$2,AJ$4,'SPACELOG 12 BP'!$F20:$EE20)</f>
        <v>2500</v>
      </c>
      <c r="AK20" s="33">
        <f>SUMIF('reporting montigny'!$F$2:$EE$2,AK$4,'reporting montigny'!$F20:$EE20)+SUMIF('reporting boissy'!$F$2:$EE$2,AK$4,'reporting boissy'!$F20:$EE20)+SUMIF('reporting moussy'!$F$2:$EE$2,AK$4,'reporting moussy'!$F20:$EE20)+SUMIF('reporting trappes'!$F$2:$EE$2,AK$4,'reporting trappes'!$F20:$EE20)+SUMIF('SPACELOG 5 BP'!$F$2:$EE$2,AK$4,'SPACELOG 5 BP'!$F20:$EE20)+SUMIF('SPACELOG 6 BP'!$F$2:$EE$2,AK$4,'SPACELOG 6 BP'!$F20:$EE20)+SUMIF('SPACELOG 7 BP'!$F$2:$EE$2,AK$4,'SPACELOG 7 BP'!$F20:$EE20)+SUMIF('SPACELOG 8 BP'!$F$2:$EE$2,AK$4,'SPACELOG 8 BP'!$F20:$EE20)+SUMIF('SPACELOG 9 BP'!$F$2:$EE$2,AK$4,'SPACELOG 9 BP'!$F20:$EE20)+SUMIF('SPACELOG 10 BP'!$F$2:$EE$2,AK$4,'SPACELOG 10 BP'!$F20:$EE20)+SUMIF('SPACELOG 11 BP'!$F$2:$EE$2,AK$4,'SPACELOG 11 BP'!$F20:$EE20)+SUMIF('SPACELOG 12 BP'!$F$2:$EE$2,AK$4,'SPACELOG 12 BP'!$F20:$EE20)</f>
        <v>2500</v>
      </c>
      <c r="AL20" s="33">
        <f>SUMIF('reporting montigny'!$F$2:$EE$2,AL$4,'reporting montigny'!$F20:$EE20)+SUMIF('reporting boissy'!$F$2:$EE$2,AL$4,'reporting boissy'!$F20:$EE20)+SUMIF('reporting moussy'!$F$2:$EE$2,AL$4,'reporting moussy'!$F20:$EE20)+SUMIF('reporting trappes'!$F$2:$EE$2,AL$4,'reporting trappes'!$F20:$EE20)+SUMIF('SPACELOG 5 BP'!$F$2:$EE$2,AL$4,'SPACELOG 5 BP'!$F20:$EE20)+SUMIF('SPACELOG 6 BP'!$F$2:$EE$2,AL$4,'SPACELOG 6 BP'!$F20:$EE20)+SUMIF('SPACELOG 7 BP'!$F$2:$EE$2,AL$4,'SPACELOG 7 BP'!$F20:$EE20)+SUMIF('SPACELOG 8 BP'!$F$2:$EE$2,AL$4,'SPACELOG 8 BP'!$F20:$EE20)+SUMIF('SPACELOG 9 BP'!$F$2:$EE$2,AL$4,'SPACELOG 9 BP'!$F20:$EE20)+SUMIF('SPACELOG 10 BP'!$F$2:$EE$2,AL$4,'SPACELOG 10 BP'!$F20:$EE20)+SUMIF('SPACELOG 11 BP'!$F$2:$EE$2,AL$4,'SPACELOG 11 BP'!$F20:$EE20)+SUMIF('SPACELOG 12 BP'!$F$2:$EE$2,AL$4,'SPACELOG 12 BP'!$F20:$EE20)</f>
        <v>2500</v>
      </c>
      <c r="AM20" s="33">
        <f>SUMIF('reporting montigny'!$F$2:$EE$2,AM$4,'reporting montigny'!$F20:$EE20)+SUMIF('reporting boissy'!$F$2:$EE$2,AM$4,'reporting boissy'!$F20:$EE20)+SUMIF('reporting moussy'!$F$2:$EE$2,AM$4,'reporting moussy'!$F20:$EE20)+SUMIF('reporting trappes'!$F$2:$EE$2,AM$4,'reporting trappes'!$F20:$EE20)+SUMIF('SPACELOG 5 BP'!$F$2:$EE$2,AM$4,'SPACELOG 5 BP'!$F20:$EE20)+SUMIF('SPACELOG 6 BP'!$F$2:$EE$2,AM$4,'SPACELOG 6 BP'!$F20:$EE20)+SUMIF('SPACELOG 7 BP'!$F$2:$EE$2,AM$4,'SPACELOG 7 BP'!$F20:$EE20)+SUMIF('SPACELOG 8 BP'!$F$2:$EE$2,AM$4,'SPACELOG 8 BP'!$F20:$EE20)+SUMIF('SPACELOG 9 BP'!$F$2:$EE$2,AM$4,'SPACELOG 9 BP'!$F20:$EE20)+SUMIF('SPACELOG 10 BP'!$F$2:$EE$2,AM$4,'SPACELOG 10 BP'!$F20:$EE20)+SUMIF('SPACELOG 11 BP'!$F$2:$EE$2,AM$4,'SPACELOG 11 BP'!$F20:$EE20)+SUMIF('SPACELOG 12 BP'!$F$2:$EE$2,AM$4,'SPACELOG 12 BP'!$F20:$EE20)</f>
        <v>2500</v>
      </c>
      <c r="AN20" s="33">
        <f>SUMIF('reporting montigny'!$F$2:$EE$2,AN$4,'reporting montigny'!$F20:$EE20)+SUMIF('reporting boissy'!$F$2:$EE$2,AN$4,'reporting boissy'!$F20:$EE20)+SUMIF('reporting moussy'!$F$2:$EE$2,AN$4,'reporting moussy'!$F20:$EE20)+SUMIF('reporting trappes'!$F$2:$EE$2,AN$4,'reporting trappes'!$F20:$EE20)+SUMIF('SPACELOG 5 BP'!$F$2:$EE$2,AN$4,'SPACELOG 5 BP'!$F20:$EE20)+SUMIF('SPACELOG 6 BP'!$F$2:$EE$2,AN$4,'SPACELOG 6 BP'!$F20:$EE20)+SUMIF('SPACELOG 7 BP'!$F$2:$EE$2,AN$4,'SPACELOG 7 BP'!$F20:$EE20)+SUMIF('SPACELOG 8 BP'!$F$2:$EE$2,AN$4,'SPACELOG 8 BP'!$F20:$EE20)+SUMIF('SPACELOG 9 BP'!$F$2:$EE$2,AN$4,'SPACELOG 9 BP'!$F20:$EE20)+SUMIF('SPACELOG 10 BP'!$F$2:$EE$2,AN$4,'SPACELOG 10 BP'!$F20:$EE20)+SUMIF('SPACELOG 11 BP'!$F$2:$EE$2,AN$4,'SPACELOG 11 BP'!$F20:$EE20)+SUMIF('SPACELOG 12 BP'!$F$2:$EE$2,AN$4,'SPACELOG 12 BP'!$F20:$EE20)</f>
        <v>2500</v>
      </c>
      <c r="AO20" s="33">
        <f>SUMIF('reporting montigny'!$F$2:$EE$2,AO$4,'reporting montigny'!$F20:$EE20)+SUMIF('reporting boissy'!$F$2:$EE$2,AO$4,'reporting boissy'!$F20:$EE20)+SUMIF('reporting moussy'!$F$2:$EE$2,AO$4,'reporting moussy'!$F20:$EE20)+SUMIF('reporting trappes'!$F$2:$EE$2,AO$4,'reporting trappes'!$F20:$EE20)+SUMIF('SPACELOG 5 BP'!$F$2:$EE$2,AO$4,'SPACELOG 5 BP'!$F20:$EE20)+SUMIF('SPACELOG 6 BP'!$F$2:$EE$2,AO$4,'SPACELOG 6 BP'!$F20:$EE20)+SUMIF('SPACELOG 7 BP'!$F$2:$EE$2,AO$4,'SPACELOG 7 BP'!$F20:$EE20)+SUMIF('SPACELOG 8 BP'!$F$2:$EE$2,AO$4,'SPACELOG 8 BP'!$F20:$EE20)+SUMIF('SPACELOG 9 BP'!$F$2:$EE$2,AO$4,'SPACELOG 9 BP'!$F20:$EE20)+SUMIF('SPACELOG 10 BP'!$F$2:$EE$2,AO$4,'SPACELOG 10 BP'!$F20:$EE20)+SUMIF('SPACELOG 11 BP'!$F$2:$EE$2,AO$4,'SPACELOG 11 BP'!$F20:$EE20)+SUMIF('SPACELOG 12 BP'!$F$2:$EE$2,AO$4,'SPACELOG 12 BP'!$F20:$EE20)</f>
        <v>2500</v>
      </c>
      <c r="AP20" s="33">
        <f>SUMIF('reporting montigny'!$F$2:$EE$2,AP$4,'reporting montigny'!$F20:$EE20)+SUMIF('reporting boissy'!$F$2:$EE$2,AP$4,'reporting boissy'!$F20:$EE20)+SUMIF('reporting moussy'!$F$2:$EE$2,AP$4,'reporting moussy'!$F20:$EE20)+SUMIF('reporting trappes'!$F$2:$EE$2,AP$4,'reporting trappes'!$F20:$EE20)+SUMIF('SPACELOG 5 BP'!$F$2:$EE$2,AP$4,'SPACELOG 5 BP'!$F20:$EE20)+SUMIF('SPACELOG 6 BP'!$F$2:$EE$2,AP$4,'SPACELOG 6 BP'!$F20:$EE20)+SUMIF('SPACELOG 7 BP'!$F$2:$EE$2,AP$4,'SPACELOG 7 BP'!$F20:$EE20)+SUMIF('SPACELOG 8 BP'!$F$2:$EE$2,AP$4,'SPACELOG 8 BP'!$F20:$EE20)+SUMIF('SPACELOG 9 BP'!$F$2:$EE$2,AP$4,'SPACELOG 9 BP'!$F20:$EE20)+SUMIF('SPACELOG 10 BP'!$F$2:$EE$2,AP$4,'SPACELOG 10 BP'!$F20:$EE20)+SUMIF('SPACELOG 11 BP'!$F$2:$EE$2,AP$4,'SPACELOG 11 BP'!$F20:$EE20)+SUMIF('SPACELOG 12 BP'!$F$2:$EE$2,AP$4,'SPACELOG 12 BP'!$F20:$EE20)</f>
        <v>2500</v>
      </c>
      <c r="AQ20" s="33">
        <f>SUMIF('reporting montigny'!$F$2:$EE$2,AQ$4,'reporting montigny'!$F20:$EE20)+SUMIF('reporting boissy'!$F$2:$EE$2,AQ$4,'reporting boissy'!$F20:$EE20)+SUMIF('reporting moussy'!$F$2:$EE$2,AQ$4,'reporting moussy'!$F20:$EE20)+SUMIF('reporting trappes'!$F$2:$EE$2,AQ$4,'reporting trappes'!$F20:$EE20)+SUMIF('SPACELOG 5 BP'!$F$2:$EE$2,AQ$4,'SPACELOG 5 BP'!$F20:$EE20)+SUMIF('SPACELOG 6 BP'!$F$2:$EE$2,AQ$4,'SPACELOG 6 BP'!$F20:$EE20)+SUMIF('SPACELOG 7 BP'!$F$2:$EE$2,AQ$4,'SPACELOG 7 BP'!$F20:$EE20)+SUMIF('SPACELOG 8 BP'!$F$2:$EE$2,AQ$4,'SPACELOG 8 BP'!$F20:$EE20)+SUMIF('SPACELOG 9 BP'!$F$2:$EE$2,AQ$4,'SPACELOG 9 BP'!$F20:$EE20)+SUMIF('SPACELOG 10 BP'!$F$2:$EE$2,AQ$4,'SPACELOG 10 BP'!$F20:$EE20)+SUMIF('SPACELOG 11 BP'!$F$2:$EE$2,AQ$4,'SPACELOG 11 BP'!$F20:$EE20)+SUMIF('SPACELOG 12 BP'!$F$2:$EE$2,AQ$4,'SPACELOG 12 BP'!$F20:$EE20)</f>
        <v>2500</v>
      </c>
      <c r="AR20" s="393">
        <f t="shared" si="116"/>
        <v>30000</v>
      </c>
      <c r="AS20" s="33">
        <f>SUMIF('reporting montigny'!$F$2:$EE$2,AS$4,'reporting montigny'!$F20:$EE20)+SUMIF('reporting boissy'!$F$2:$EE$2,AS$4,'reporting boissy'!$F20:$EE20)+SUMIF('reporting moussy'!$F$2:$EE$2,AS$4,'reporting moussy'!$F20:$EE20)+SUMIF('reporting trappes'!$F$2:$EE$2,AS$4,'reporting trappes'!$F20:$EE20)+SUMIF('SPACELOG 5 BP'!$F$2:$EE$2,AS$4,'SPACELOG 5 BP'!$F20:$EE20)+SUMIF('SPACELOG 6 BP'!$F$2:$EE$2,AS$4,'SPACELOG 6 BP'!$F20:$EE20)+SUMIF('SPACELOG 7 BP'!$F$2:$EE$2,AS$4,'SPACELOG 7 BP'!$F20:$EE20)+SUMIF('SPACELOG 8 BP'!$F$2:$EE$2,AS$4,'SPACELOG 8 BP'!$F20:$EE20)+SUMIF('SPACELOG 9 BP'!$F$2:$EE$2,AS$4,'SPACELOG 9 BP'!$F20:$EE20)+SUMIF('SPACELOG 10 BP'!$F$2:$EE$2,AS$4,'SPACELOG 10 BP'!$F20:$EE20)+SUMIF('SPACELOG 11 BP'!$F$2:$EE$2,AS$4,'SPACELOG 11 BP'!$F20:$EE20)+SUMIF('SPACELOG 12 BP'!$F$2:$EE$2,AS$4,'SPACELOG 12 BP'!$F20:$EE20)</f>
        <v>2500</v>
      </c>
      <c r="AT20" s="33">
        <f>SUMIF('reporting montigny'!$F$2:$EE$2,AT$4,'reporting montigny'!$F20:$EE20)+SUMIF('reporting boissy'!$F$2:$EE$2,AT$4,'reporting boissy'!$F20:$EE20)+SUMIF('reporting moussy'!$F$2:$EE$2,AT$4,'reporting moussy'!$F20:$EE20)+SUMIF('reporting trappes'!$F$2:$EE$2,AT$4,'reporting trappes'!$F20:$EE20)+SUMIF('SPACELOG 5 BP'!$F$2:$EE$2,AT$4,'SPACELOG 5 BP'!$F20:$EE20)+SUMIF('SPACELOG 6 BP'!$F$2:$EE$2,AT$4,'SPACELOG 6 BP'!$F20:$EE20)+SUMIF('SPACELOG 7 BP'!$F$2:$EE$2,AT$4,'SPACELOG 7 BP'!$F20:$EE20)+SUMIF('SPACELOG 8 BP'!$F$2:$EE$2,AT$4,'SPACELOG 8 BP'!$F20:$EE20)+SUMIF('SPACELOG 9 BP'!$F$2:$EE$2,AT$4,'SPACELOG 9 BP'!$F20:$EE20)+SUMIF('SPACELOG 10 BP'!$F$2:$EE$2,AT$4,'SPACELOG 10 BP'!$F20:$EE20)+SUMIF('SPACELOG 11 BP'!$F$2:$EE$2,AT$4,'SPACELOG 11 BP'!$F20:$EE20)+SUMIF('SPACELOG 12 BP'!$F$2:$EE$2,AT$4,'SPACELOG 12 BP'!$F20:$EE20)</f>
        <v>2500</v>
      </c>
      <c r="AU20" s="33">
        <f>SUMIF('reporting montigny'!$F$2:$EE$2,AU$4,'reporting montigny'!$F20:$EE20)+SUMIF('reporting boissy'!$F$2:$EE$2,AU$4,'reporting boissy'!$F20:$EE20)+SUMIF('reporting moussy'!$F$2:$EE$2,AU$4,'reporting moussy'!$F20:$EE20)+SUMIF('reporting trappes'!$F$2:$EE$2,AU$4,'reporting trappes'!$F20:$EE20)+SUMIF('SPACELOG 5 BP'!$F$2:$EE$2,AU$4,'SPACELOG 5 BP'!$F20:$EE20)+SUMIF('SPACELOG 6 BP'!$F$2:$EE$2,AU$4,'SPACELOG 6 BP'!$F20:$EE20)+SUMIF('SPACELOG 7 BP'!$F$2:$EE$2,AU$4,'SPACELOG 7 BP'!$F20:$EE20)+SUMIF('SPACELOG 8 BP'!$F$2:$EE$2,AU$4,'SPACELOG 8 BP'!$F20:$EE20)+SUMIF('SPACELOG 9 BP'!$F$2:$EE$2,AU$4,'SPACELOG 9 BP'!$F20:$EE20)+SUMIF('SPACELOG 10 BP'!$F$2:$EE$2,AU$4,'SPACELOG 10 BP'!$F20:$EE20)+SUMIF('SPACELOG 11 BP'!$F$2:$EE$2,AU$4,'SPACELOG 11 BP'!$F20:$EE20)+SUMIF('SPACELOG 12 BP'!$F$2:$EE$2,AU$4,'SPACELOG 12 BP'!$F20:$EE20)</f>
        <v>2500</v>
      </c>
      <c r="AV20" s="33">
        <f>SUMIF('reporting montigny'!$F$2:$EE$2,AV$4,'reporting montigny'!$F20:$EE20)+SUMIF('reporting boissy'!$F$2:$EE$2,AV$4,'reporting boissy'!$F20:$EE20)+SUMIF('reporting moussy'!$F$2:$EE$2,AV$4,'reporting moussy'!$F20:$EE20)+SUMIF('reporting trappes'!$F$2:$EE$2,AV$4,'reporting trappes'!$F20:$EE20)+SUMIF('SPACELOG 5 BP'!$F$2:$EE$2,AV$4,'SPACELOG 5 BP'!$F20:$EE20)+SUMIF('SPACELOG 6 BP'!$F$2:$EE$2,AV$4,'SPACELOG 6 BP'!$F20:$EE20)+SUMIF('SPACELOG 7 BP'!$F$2:$EE$2,AV$4,'SPACELOG 7 BP'!$F20:$EE20)+SUMIF('SPACELOG 8 BP'!$F$2:$EE$2,AV$4,'SPACELOG 8 BP'!$F20:$EE20)+SUMIF('SPACELOG 9 BP'!$F$2:$EE$2,AV$4,'SPACELOG 9 BP'!$F20:$EE20)+SUMIF('SPACELOG 10 BP'!$F$2:$EE$2,AV$4,'SPACELOG 10 BP'!$F20:$EE20)+SUMIF('SPACELOG 11 BP'!$F$2:$EE$2,AV$4,'SPACELOG 11 BP'!$F20:$EE20)+SUMIF('SPACELOG 12 BP'!$F$2:$EE$2,AV$4,'SPACELOG 12 BP'!$F20:$EE20)</f>
        <v>2500</v>
      </c>
      <c r="AW20" s="33">
        <f>SUMIF('reporting montigny'!$F$2:$EE$2,AW$4,'reporting montigny'!$F20:$EE20)+SUMIF('reporting boissy'!$F$2:$EE$2,AW$4,'reporting boissy'!$F20:$EE20)+SUMIF('reporting moussy'!$F$2:$EE$2,AW$4,'reporting moussy'!$F20:$EE20)+SUMIF('reporting trappes'!$F$2:$EE$2,AW$4,'reporting trappes'!$F20:$EE20)+SUMIF('SPACELOG 5 BP'!$F$2:$EE$2,AW$4,'SPACELOG 5 BP'!$F20:$EE20)+SUMIF('SPACELOG 6 BP'!$F$2:$EE$2,AW$4,'SPACELOG 6 BP'!$F20:$EE20)+SUMIF('SPACELOG 7 BP'!$F$2:$EE$2,AW$4,'SPACELOG 7 BP'!$F20:$EE20)+SUMIF('SPACELOG 8 BP'!$F$2:$EE$2,AW$4,'SPACELOG 8 BP'!$F20:$EE20)+SUMIF('SPACELOG 9 BP'!$F$2:$EE$2,AW$4,'SPACELOG 9 BP'!$F20:$EE20)+SUMIF('SPACELOG 10 BP'!$F$2:$EE$2,AW$4,'SPACELOG 10 BP'!$F20:$EE20)+SUMIF('SPACELOG 11 BP'!$F$2:$EE$2,AW$4,'SPACELOG 11 BP'!$F20:$EE20)+SUMIF('SPACELOG 12 BP'!$F$2:$EE$2,AW$4,'SPACELOG 12 BP'!$F20:$EE20)</f>
        <v>2500</v>
      </c>
      <c r="AX20" s="33">
        <f>SUMIF('reporting montigny'!$F$2:$EE$2,AX$4,'reporting montigny'!$F20:$EE20)+SUMIF('reporting boissy'!$F$2:$EE$2,AX$4,'reporting boissy'!$F20:$EE20)+SUMIF('reporting moussy'!$F$2:$EE$2,AX$4,'reporting moussy'!$F20:$EE20)+SUMIF('reporting trappes'!$F$2:$EE$2,AX$4,'reporting trappes'!$F20:$EE20)+SUMIF('SPACELOG 5 BP'!$F$2:$EE$2,AX$4,'SPACELOG 5 BP'!$F20:$EE20)+SUMIF('SPACELOG 6 BP'!$F$2:$EE$2,AX$4,'SPACELOG 6 BP'!$F20:$EE20)+SUMIF('SPACELOG 7 BP'!$F$2:$EE$2,AX$4,'SPACELOG 7 BP'!$F20:$EE20)+SUMIF('SPACELOG 8 BP'!$F$2:$EE$2,AX$4,'SPACELOG 8 BP'!$F20:$EE20)+SUMIF('SPACELOG 9 BP'!$F$2:$EE$2,AX$4,'SPACELOG 9 BP'!$F20:$EE20)+SUMIF('SPACELOG 10 BP'!$F$2:$EE$2,AX$4,'SPACELOG 10 BP'!$F20:$EE20)+SUMIF('SPACELOG 11 BP'!$F$2:$EE$2,AX$4,'SPACELOG 11 BP'!$F20:$EE20)+SUMIF('SPACELOG 12 BP'!$F$2:$EE$2,AX$4,'SPACELOG 12 BP'!$F20:$EE20)</f>
        <v>2500</v>
      </c>
      <c r="AY20" s="33">
        <f>SUMIF('reporting montigny'!$F$2:$EE$2,AY$4,'reporting montigny'!$F20:$EE20)+SUMIF('reporting boissy'!$F$2:$EE$2,AY$4,'reporting boissy'!$F20:$EE20)+SUMIF('reporting moussy'!$F$2:$EE$2,AY$4,'reporting moussy'!$F20:$EE20)+SUMIF('reporting trappes'!$F$2:$EE$2,AY$4,'reporting trappes'!$F20:$EE20)+SUMIF('SPACELOG 5 BP'!$F$2:$EE$2,AY$4,'SPACELOG 5 BP'!$F20:$EE20)+SUMIF('SPACELOG 6 BP'!$F$2:$EE$2,AY$4,'SPACELOG 6 BP'!$F20:$EE20)+SUMIF('SPACELOG 7 BP'!$F$2:$EE$2,AY$4,'SPACELOG 7 BP'!$F20:$EE20)+SUMIF('SPACELOG 8 BP'!$F$2:$EE$2,AY$4,'SPACELOG 8 BP'!$F20:$EE20)+SUMIF('SPACELOG 9 BP'!$F$2:$EE$2,AY$4,'SPACELOG 9 BP'!$F20:$EE20)+SUMIF('SPACELOG 10 BP'!$F$2:$EE$2,AY$4,'SPACELOG 10 BP'!$F20:$EE20)+SUMIF('SPACELOG 11 BP'!$F$2:$EE$2,AY$4,'SPACELOG 11 BP'!$F20:$EE20)+SUMIF('SPACELOG 12 BP'!$F$2:$EE$2,AY$4,'SPACELOG 12 BP'!$F20:$EE20)</f>
        <v>2500</v>
      </c>
      <c r="AZ20" s="33">
        <f>SUMIF('reporting montigny'!$F$2:$EE$2,AZ$4,'reporting montigny'!$F20:$EE20)+SUMIF('reporting boissy'!$F$2:$EE$2,AZ$4,'reporting boissy'!$F20:$EE20)+SUMIF('reporting moussy'!$F$2:$EE$2,AZ$4,'reporting moussy'!$F20:$EE20)+SUMIF('reporting trappes'!$F$2:$EE$2,AZ$4,'reporting trappes'!$F20:$EE20)+SUMIF('SPACELOG 5 BP'!$F$2:$EE$2,AZ$4,'SPACELOG 5 BP'!$F20:$EE20)+SUMIF('SPACELOG 6 BP'!$F$2:$EE$2,AZ$4,'SPACELOG 6 BP'!$F20:$EE20)+SUMIF('SPACELOG 7 BP'!$F$2:$EE$2,AZ$4,'SPACELOG 7 BP'!$F20:$EE20)+SUMIF('SPACELOG 8 BP'!$F$2:$EE$2,AZ$4,'SPACELOG 8 BP'!$F20:$EE20)+SUMIF('SPACELOG 9 BP'!$F$2:$EE$2,AZ$4,'SPACELOG 9 BP'!$F20:$EE20)+SUMIF('SPACELOG 10 BP'!$F$2:$EE$2,AZ$4,'SPACELOG 10 BP'!$F20:$EE20)+SUMIF('SPACELOG 11 BP'!$F$2:$EE$2,AZ$4,'SPACELOG 11 BP'!$F20:$EE20)+SUMIF('SPACELOG 12 BP'!$F$2:$EE$2,AZ$4,'SPACELOG 12 BP'!$F20:$EE20)</f>
        <v>2500</v>
      </c>
      <c r="BA20" s="33">
        <f>SUMIF('reporting montigny'!$F$2:$EE$2,BA$4,'reporting montigny'!$F20:$EE20)+SUMIF('reporting boissy'!$F$2:$EE$2,BA$4,'reporting boissy'!$F20:$EE20)+SUMIF('reporting moussy'!$F$2:$EE$2,BA$4,'reporting moussy'!$F20:$EE20)+SUMIF('reporting trappes'!$F$2:$EE$2,BA$4,'reporting trappes'!$F20:$EE20)+SUMIF('SPACELOG 5 BP'!$F$2:$EE$2,BA$4,'SPACELOG 5 BP'!$F20:$EE20)+SUMIF('SPACELOG 6 BP'!$F$2:$EE$2,BA$4,'SPACELOG 6 BP'!$F20:$EE20)+SUMIF('SPACELOG 7 BP'!$F$2:$EE$2,BA$4,'SPACELOG 7 BP'!$F20:$EE20)+SUMIF('SPACELOG 8 BP'!$F$2:$EE$2,BA$4,'SPACELOG 8 BP'!$F20:$EE20)+SUMIF('SPACELOG 9 BP'!$F$2:$EE$2,BA$4,'SPACELOG 9 BP'!$F20:$EE20)+SUMIF('SPACELOG 10 BP'!$F$2:$EE$2,BA$4,'SPACELOG 10 BP'!$F20:$EE20)+SUMIF('SPACELOG 11 BP'!$F$2:$EE$2,BA$4,'SPACELOG 11 BP'!$F20:$EE20)+SUMIF('SPACELOG 12 BP'!$F$2:$EE$2,BA$4,'SPACELOG 12 BP'!$F20:$EE20)</f>
        <v>2500</v>
      </c>
      <c r="BB20" s="33">
        <f>SUMIF('reporting montigny'!$F$2:$EE$2,BB$4,'reporting montigny'!$F20:$EE20)+SUMIF('reporting boissy'!$F$2:$EE$2,BB$4,'reporting boissy'!$F20:$EE20)+SUMIF('reporting moussy'!$F$2:$EE$2,BB$4,'reporting moussy'!$F20:$EE20)+SUMIF('reporting trappes'!$F$2:$EE$2,BB$4,'reporting trappes'!$F20:$EE20)+SUMIF('SPACELOG 5 BP'!$F$2:$EE$2,BB$4,'SPACELOG 5 BP'!$F20:$EE20)+SUMIF('SPACELOG 6 BP'!$F$2:$EE$2,BB$4,'SPACELOG 6 BP'!$F20:$EE20)+SUMIF('SPACELOG 7 BP'!$F$2:$EE$2,BB$4,'SPACELOG 7 BP'!$F20:$EE20)+SUMIF('SPACELOG 8 BP'!$F$2:$EE$2,BB$4,'SPACELOG 8 BP'!$F20:$EE20)+SUMIF('SPACELOG 9 BP'!$F$2:$EE$2,BB$4,'SPACELOG 9 BP'!$F20:$EE20)+SUMIF('SPACELOG 10 BP'!$F$2:$EE$2,BB$4,'SPACELOG 10 BP'!$F20:$EE20)+SUMIF('SPACELOG 11 BP'!$F$2:$EE$2,BB$4,'SPACELOG 11 BP'!$F20:$EE20)+SUMIF('SPACELOG 12 BP'!$F$2:$EE$2,BB$4,'SPACELOG 12 BP'!$F20:$EE20)</f>
        <v>2500</v>
      </c>
      <c r="BC20" s="33">
        <f>SUMIF('reporting montigny'!$F$2:$EE$2,BC$4,'reporting montigny'!$F20:$EE20)+SUMIF('reporting boissy'!$F$2:$EE$2,BC$4,'reporting boissy'!$F20:$EE20)+SUMIF('reporting moussy'!$F$2:$EE$2,BC$4,'reporting moussy'!$F20:$EE20)+SUMIF('reporting trappes'!$F$2:$EE$2,BC$4,'reporting trappes'!$F20:$EE20)+SUMIF('SPACELOG 5 BP'!$F$2:$EE$2,BC$4,'SPACELOG 5 BP'!$F20:$EE20)+SUMIF('SPACELOG 6 BP'!$F$2:$EE$2,BC$4,'SPACELOG 6 BP'!$F20:$EE20)+SUMIF('SPACELOG 7 BP'!$F$2:$EE$2,BC$4,'SPACELOG 7 BP'!$F20:$EE20)+SUMIF('SPACELOG 8 BP'!$F$2:$EE$2,BC$4,'SPACELOG 8 BP'!$F20:$EE20)+SUMIF('SPACELOG 9 BP'!$F$2:$EE$2,BC$4,'SPACELOG 9 BP'!$F20:$EE20)+SUMIF('SPACELOG 10 BP'!$F$2:$EE$2,BC$4,'SPACELOG 10 BP'!$F20:$EE20)+SUMIF('SPACELOG 11 BP'!$F$2:$EE$2,BC$4,'SPACELOG 11 BP'!$F20:$EE20)+SUMIF('SPACELOG 12 BP'!$F$2:$EE$2,BC$4,'SPACELOG 12 BP'!$F20:$EE20)</f>
        <v>2500</v>
      </c>
      <c r="BD20" s="33">
        <f>SUMIF('reporting montigny'!$F$2:$EE$2,BD$4,'reporting montigny'!$F20:$EE20)+SUMIF('reporting boissy'!$F$2:$EE$2,BD$4,'reporting boissy'!$F20:$EE20)+SUMIF('reporting moussy'!$F$2:$EE$2,BD$4,'reporting moussy'!$F20:$EE20)+SUMIF('reporting trappes'!$F$2:$EE$2,BD$4,'reporting trappes'!$F20:$EE20)+SUMIF('SPACELOG 5 BP'!$F$2:$EE$2,BD$4,'SPACELOG 5 BP'!$F20:$EE20)+SUMIF('SPACELOG 6 BP'!$F$2:$EE$2,BD$4,'SPACELOG 6 BP'!$F20:$EE20)+SUMIF('SPACELOG 7 BP'!$F$2:$EE$2,BD$4,'SPACELOG 7 BP'!$F20:$EE20)+SUMIF('SPACELOG 8 BP'!$F$2:$EE$2,BD$4,'SPACELOG 8 BP'!$F20:$EE20)+SUMIF('SPACELOG 9 BP'!$F$2:$EE$2,BD$4,'SPACELOG 9 BP'!$F20:$EE20)+SUMIF('SPACELOG 10 BP'!$F$2:$EE$2,BD$4,'SPACELOG 10 BP'!$F20:$EE20)+SUMIF('SPACELOG 11 BP'!$F$2:$EE$2,BD$4,'SPACELOG 11 BP'!$F20:$EE20)+SUMIF('SPACELOG 12 BP'!$F$2:$EE$2,BD$4,'SPACELOG 12 BP'!$F20:$EE20)</f>
        <v>2500</v>
      </c>
      <c r="BE20" s="393">
        <f t="shared" si="117"/>
        <v>30000</v>
      </c>
      <c r="BF20" s="33">
        <f>SUMIF('reporting montigny'!$F$2:$EE$2,BF$4,'reporting montigny'!$F20:$EE20)+SUMIF('reporting boissy'!$F$2:$EE$2,BF$4,'reporting boissy'!$F20:$EE20)+SUMIF('reporting moussy'!$F$2:$EE$2,BF$4,'reporting moussy'!$F20:$EE20)+SUMIF('reporting trappes'!$F$2:$EE$2,BF$4,'reporting trappes'!$F20:$EE20)+SUMIF('SPACELOG 5 BP'!$F$2:$EE$2,BF$4,'SPACELOG 5 BP'!$F20:$EE20)+SUMIF('SPACELOG 6 BP'!$F$2:$EE$2,BF$4,'SPACELOG 6 BP'!$F20:$EE20)+SUMIF('SPACELOG 7 BP'!$F$2:$EE$2,BF$4,'SPACELOG 7 BP'!$F20:$EE20)+SUMIF('SPACELOG 8 BP'!$F$2:$EE$2,BF$4,'SPACELOG 8 BP'!$F20:$EE20)+SUMIF('SPACELOG 9 BP'!$F$2:$EE$2,BF$4,'SPACELOG 9 BP'!$F20:$EE20)+SUMIF('SPACELOG 10 BP'!$F$2:$EE$2,BF$4,'SPACELOG 10 BP'!$F20:$EE20)+SUMIF('SPACELOG 11 BP'!$F$2:$EE$2,BF$4,'SPACELOG 11 BP'!$F20:$EE20)+SUMIF('SPACELOG 12 BP'!$F$2:$EE$2,BF$4,'SPACELOG 12 BP'!$F20:$EE20)</f>
        <v>2500</v>
      </c>
      <c r="BG20" s="33">
        <f>SUMIF('reporting montigny'!$F$2:$EE$2,BG$4,'reporting montigny'!$F20:$EE20)+SUMIF('reporting boissy'!$F$2:$EE$2,BG$4,'reporting boissy'!$F20:$EE20)+SUMIF('reporting moussy'!$F$2:$EE$2,BG$4,'reporting moussy'!$F20:$EE20)+SUMIF('reporting trappes'!$F$2:$EE$2,BG$4,'reporting trappes'!$F20:$EE20)+SUMIF('SPACELOG 5 BP'!$F$2:$EE$2,BG$4,'SPACELOG 5 BP'!$F20:$EE20)+SUMIF('SPACELOG 6 BP'!$F$2:$EE$2,BG$4,'SPACELOG 6 BP'!$F20:$EE20)+SUMIF('SPACELOG 7 BP'!$F$2:$EE$2,BG$4,'SPACELOG 7 BP'!$F20:$EE20)+SUMIF('SPACELOG 8 BP'!$F$2:$EE$2,BG$4,'SPACELOG 8 BP'!$F20:$EE20)+SUMIF('SPACELOG 9 BP'!$F$2:$EE$2,BG$4,'SPACELOG 9 BP'!$F20:$EE20)+SUMIF('SPACELOG 10 BP'!$F$2:$EE$2,BG$4,'SPACELOG 10 BP'!$F20:$EE20)+SUMIF('SPACELOG 11 BP'!$F$2:$EE$2,BG$4,'SPACELOG 11 BP'!$F20:$EE20)+SUMIF('SPACELOG 12 BP'!$F$2:$EE$2,BG$4,'SPACELOG 12 BP'!$F20:$EE20)</f>
        <v>2500</v>
      </c>
      <c r="BH20" s="33">
        <f>SUMIF('reporting montigny'!$F$2:$EE$2,BH$4,'reporting montigny'!$F20:$EE20)+SUMIF('reporting boissy'!$F$2:$EE$2,BH$4,'reporting boissy'!$F20:$EE20)+SUMIF('reporting moussy'!$F$2:$EE$2,BH$4,'reporting moussy'!$F20:$EE20)+SUMIF('reporting trappes'!$F$2:$EE$2,BH$4,'reporting trappes'!$F20:$EE20)+SUMIF('SPACELOG 5 BP'!$F$2:$EE$2,BH$4,'SPACELOG 5 BP'!$F20:$EE20)+SUMIF('SPACELOG 6 BP'!$F$2:$EE$2,BH$4,'SPACELOG 6 BP'!$F20:$EE20)+SUMIF('SPACELOG 7 BP'!$F$2:$EE$2,BH$4,'SPACELOG 7 BP'!$F20:$EE20)+SUMIF('SPACELOG 8 BP'!$F$2:$EE$2,BH$4,'SPACELOG 8 BP'!$F20:$EE20)+SUMIF('SPACELOG 9 BP'!$F$2:$EE$2,BH$4,'SPACELOG 9 BP'!$F20:$EE20)+SUMIF('SPACELOG 10 BP'!$F$2:$EE$2,BH$4,'SPACELOG 10 BP'!$F20:$EE20)+SUMIF('SPACELOG 11 BP'!$F$2:$EE$2,BH$4,'SPACELOG 11 BP'!$F20:$EE20)+SUMIF('SPACELOG 12 BP'!$F$2:$EE$2,BH$4,'SPACELOG 12 BP'!$F20:$EE20)</f>
        <v>2500</v>
      </c>
      <c r="BI20" s="33">
        <f>SUMIF('reporting montigny'!$F$2:$EE$2,BI$4,'reporting montigny'!$F20:$EE20)+SUMIF('reporting boissy'!$F$2:$EE$2,BI$4,'reporting boissy'!$F20:$EE20)+SUMIF('reporting moussy'!$F$2:$EE$2,BI$4,'reporting moussy'!$F20:$EE20)+SUMIF('reporting trappes'!$F$2:$EE$2,BI$4,'reporting trappes'!$F20:$EE20)+SUMIF('SPACELOG 5 BP'!$F$2:$EE$2,BI$4,'SPACELOG 5 BP'!$F20:$EE20)+SUMIF('SPACELOG 6 BP'!$F$2:$EE$2,BI$4,'SPACELOG 6 BP'!$F20:$EE20)+SUMIF('SPACELOG 7 BP'!$F$2:$EE$2,BI$4,'SPACELOG 7 BP'!$F20:$EE20)+SUMIF('SPACELOG 8 BP'!$F$2:$EE$2,BI$4,'SPACELOG 8 BP'!$F20:$EE20)+SUMIF('SPACELOG 9 BP'!$F$2:$EE$2,BI$4,'SPACELOG 9 BP'!$F20:$EE20)+SUMIF('SPACELOG 10 BP'!$F$2:$EE$2,BI$4,'SPACELOG 10 BP'!$F20:$EE20)+SUMIF('SPACELOG 11 BP'!$F$2:$EE$2,BI$4,'SPACELOG 11 BP'!$F20:$EE20)+SUMIF('SPACELOG 12 BP'!$F$2:$EE$2,BI$4,'SPACELOG 12 BP'!$F20:$EE20)</f>
        <v>2500</v>
      </c>
      <c r="BJ20" s="33">
        <f>SUMIF('reporting montigny'!$F$2:$EE$2,BJ$4,'reporting montigny'!$F20:$EE20)+SUMIF('reporting boissy'!$F$2:$EE$2,BJ$4,'reporting boissy'!$F20:$EE20)+SUMIF('reporting moussy'!$F$2:$EE$2,BJ$4,'reporting moussy'!$F20:$EE20)+SUMIF('reporting trappes'!$F$2:$EE$2,BJ$4,'reporting trappes'!$F20:$EE20)+SUMIF('SPACELOG 5 BP'!$F$2:$EE$2,BJ$4,'SPACELOG 5 BP'!$F20:$EE20)+SUMIF('SPACELOG 6 BP'!$F$2:$EE$2,BJ$4,'SPACELOG 6 BP'!$F20:$EE20)+SUMIF('SPACELOG 7 BP'!$F$2:$EE$2,BJ$4,'SPACELOG 7 BP'!$F20:$EE20)+SUMIF('SPACELOG 8 BP'!$F$2:$EE$2,BJ$4,'SPACELOG 8 BP'!$F20:$EE20)+SUMIF('SPACELOG 9 BP'!$F$2:$EE$2,BJ$4,'SPACELOG 9 BP'!$F20:$EE20)+SUMIF('SPACELOG 10 BP'!$F$2:$EE$2,BJ$4,'SPACELOG 10 BP'!$F20:$EE20)+SUMIF('SPACELOG 11 BP'!$F$2:$EE$2,BJ$4,'SPACELOG 11 BP'!$F20:$EE20)+SUMIF('SPACELOG 12 BP'!$F$2:$EE$2,BJ$4,'SPACELOG 12 BP'!$F20:$EE20)</f>
        <v>2500</v>
      </c>
      <c r="BK20" s="33">
        <f>SUMIF('reporting montigny'!$F$2:$EE$2,BK$4,'reporting montigny'!$F20:$EE20)+SUMIF('reporting boissy'!$F$2:$EE$2,BK$4,'reporting boissy'!$F20:$EE20)+SUMIF('reporting moussy'!$F$2:$EE$2,BK$4,'reporting moussy'!$F20:$EE20)+SUMIF('reporting trappes'!$F$2:$EE$2,BK$4,'reporting trappes'!$F20:$EE20)+SUMIF('SPACELOG 5 BP'!$F$2:$EE$2,BK$4,'SPACELOG 5 BP'!$F20:$EE20)+SUMIF('SPACELOG 6 BP'!$F$2:$EE$2,BK$4,'SPACELOG 6 BP'!$F20:$EE20)+SUMIF('SPACELOG 7 BP'!$F$2:$EE$2,BK$4,'SPACELOG 7 BP'!$F20:$EE20)+SUMIF('SPACELOG 8 BP'!$F$2:$EE$2,BK$4,'SPACELOG 8 BP'!$F20:$EE20)+SUMIF('SPACELOG 9 BP'!$F$2:$EE$2,BK$4,'SPACELOG 9 BP'!$F20:$EE20)+SUMIF('SPACELOG 10 BP'!$F$2:$EE$2,BK$4,'SPACELOG 10 BP'!$F20:$EE20)+SUMIF('SPACELOG 11 BP'!$F$2:$EE$2,BK$4,'SPACELOG 11 BP'!$F20:$EE20)+SUMIF('SPACELOG 12 BP'!$F$2:$EE$2,BK$4,'SPACELOG 12 BP'!$F20:$EE20)</f>
        <v>2500</v>
      </c>
      <c r="BL20" s="33">
        <f>SUMIF('reporting montigny'!$F$2:$EE$2,BL$4,'reporting montigny'!$F20:$EE20)+SUMIF('reporting boissy'!$F$2:$EE$2,BL$4,'reporting boissy'!$F20:$EE20)+SUMIF('reporting moussy'!$F$2:$EE$2,BL$4,'reporting moussy'!$F20:$EE20)+SUMIF('reporting trappes'!$F$2:$EE$2,BL$4,'reporting trappes'!$F20:$EE20)+SUMIF('SPACELOG 5 BP'!$F$2:$EE$2,BL$4,'SPACELOG 5 BP'!$F20:$EE20)+SUMIF('SPACELOG 6 BP'!$F$2:$EE$2,BL$4,'SPACELOG 6 BP'!$F20:$EE20)+SUMIF('SPACELOG 7 BP'!$F$2:$EE$2,BL$4,'SPACELOG 7 BP'!$F20:$EE20)+SUMIF('SPACELOG 8 BP'!$F$2:$EE$2,BL$4,'SPACELOG 8 BP'!$F20:$EE20)+SUMIF('SPACELOG 9 BP'!$F$2:$EE$2,BL$4,'SPACELOG 9 BP'!$F20:$EE20)+SUMIF('SPACELOG 10 BP'!$F$2:$EE$2,BL$4,'SPACELOG 10 BP'!$F20:$EE20)+SUMIF('SPACELOG 11 BP'!$F$2:$EE$2,BL$4,'SPACELOG 11 BP'!$F20:$EE20)+SUMIF('SPACELOG 12 BP'!$F$2:$EE$2,BL$4,'SPACELOG 12 BP'!$F20:$EE20)</f>
        <v>2500</v>
      </c>
      <c r="BM20" s="33">
        <f>SUMIF('reporting montigny'!$F$2:$EE$2,BM$4,'reporting montigny'!$F20:$EE20)+SUMIF('reporting boissy'!$F$2:$EE$2,BM$4,'reporting boissy'!$F20:$EE20)+SUMIF('reporting moussy'!$F$2:$EE$2,BM$4,'reporting moussy'!$F20:$EE20)+SUMIF('reporting trappes'!$F$2:$EE$2,BM$4,'reporting trappes'!$F20:$EE20)+SUMIF('SPACELOG 5 BP'!$F$2:$EE$2,BM$4,'SPACELOG 5 BP'!$F20:$EE20)+SUMIF('SPACELOG 6 BP'!$F$2:$EE$2,BM$4,'SPACELOG 6 BP'!$F20:$EE20)+SUMIF('SPACELOG 7 BP'!$F$2:$EE$2,BM$4,'SPACELOG 7 BP'!$F20:$EE20)+SUMIF('SPACELOG 8 BP'!$F$2:$EE$2,BM$4,'SPACELOG 8 BP'!$F20:$EE20)+SUMIF('SPACELOG 9 BP'!$F$2:$EE$2,BM$4,'SPACELOG 9 BP'!$F20:$EE20)+SUMIF('SPACELOG 10 BP'!$F$2:$EE$2,BM$4,'SPACELOG 10 BP'!$F20:$EE20)+SUMIF('SPACELOG 11 BP'!$F$2:$EE$2,BM$4,'SPACELOG 11 BP'!$F20:$EE20)+SUMIF('SPACELOG 12 BP'!$F$2:$EE$2,BM$4,'SPACELOG 12 BP'!$F20:$EE20)</f>
        <v>2500</v>
      </c>
      <c r="BN20" s="33">
        <f>SUMIF('reporting montigny'!$F$2:$EE$2,BN$4,'reporting montigny'!$F20:$EE20)+SUMIF('reporting boissy'!$F$2:$EE$2,BN$4,'reporting boissy'!$F20:$EE20)+SUMIF('reporting moussy'!$F$2:$EE$2,BN$4,'reporting moussy'!$F20:$EE20)+SUMIF('reporting trappes'!$F$2:$EE$2,BN$4,'reporting trappes'!$F20:$EE20)+SUMIF('SPACELOG 5 BP'!$F$2:$EE$2,BN$4,'SPACELOG 5 BP'!$F20:$EE20)+SUMIF('SPACELOG 6 BP'!$F$2:$EE$2,BN$4,'SPACELOG 6 BP'!$F20:$EE20)+SUMIF('SPACELOG 7 BP'!$F$2:$EE$2,BN$4,'SPACELOG 7 BP'!$F20:$EE20)+SUMIF('SPACELOG 8 BP'!$F$2:$EE$2,BN$4,'SPACELOG 8 BP'!$F20:$EE20)+SUMIF('SPACELOG 9 BP'!$F$2:$EE$2,BN$4,'SPACELOG 9 BP'!$F20:$EE20)+SUMIF('SPACELOG 10 BP'!$F$2:$EE$2,BN$4,'SPACELOG 10 BP'!$F20:$EE20)+SUMIF('SPACELOG 11 BP'!$F$2:$EE$2,BN$4,'SPACELOG 11 BP'!$F20:$EE20)+SUMIF('SPACELOG 12 BP'!$F$2:$EE$2,BN$4,'SPACELOG 12 BP'!$F20:$EE20)</f>
        <v>2500</v>
      </c>
      <c r="BO20" s="33">
        <f>SUMIF('reporting montigny'!$F$2:$EE$2,BO$4,'reporting montigny'!$F20:$EE20)+SUMIF('reporting boissy'!$F$2:$EE$2,BO$4,'reporting boissy'!$F20:$EE20)+SUMIF('reporting moussy'!$F$2:$EE$2,BO$4,'reporting moussy'!$F20:$EE20)+SUMIF('reporting trappes'!$F$2:$EE$2,BO$4,'reporting trappes'!$F20:$EE20)+SUMIF('SPACELOG 5 BP'!$F$2:$EE$2,BO$4,'SPACELOG 5 BP'!$F20:$EE20)+SUMIF('SPACELOG 6 BP'!$F$2:$EE$2,BO$4,'SPACELOG 6 BP'!$F20:$EE20)+SUMIF('SPACELOG 7 BP'!$F$2:$EE$2,BO$4,'SPACELOG 7 BP'!$F20:$EE20)+SUMIF('SPACELOG 8 BP'!$F$2:$EE$2,BO$4,'SPACELOG 8 BP'!$F20:$EE20)+SUMIF('SPACELOG 9 BP'!$F$2:$EE$2,BO$4,'SPACELOG 9 BP'!$F20:$EE20)+SUMIF('SPACELOG 10 BP'!$F$2:$EE$2,BO$4,'SPACELOG 10 BP'!$F20:$EE20)+SUMIF('SPACELOG 11 BP'!$F$2:$EE$2,BO$4,'SPACELOG 11 BP'!$F20:$EE20)+SUMIF('SPACELOG 12 BP'!$F$2:$EE$2,BO$4,'SPACELOG 12 BP'!$F20:$EE20)</f>
        <v>2500</v>
      </c>
      <c r="BP20" s="33">
        <f>SUMIF('reporting montigny'!$F$2:$EE$2,BP$4,'reporting montigny'!$F20:$EE20)+SUMIF('reporting boissy'!$F$2:$EE$2,BP$4,'reporting boissy'!$F20:$EE20)+SUMIF('reporting moussy'!$F$2:$EE$2,BP$4,'reporting moussy'!$F20:$EE20)+SUMIF('reporting trappes'!$F$2:$EE$2,BP$4,'reporting trappes'!$F20:$EE20)+SUMIF('SPACELOG 5 BP'!$F$2:$EE$2,BP$4,'SPACELOG 5 BP'!$F20:$EE20)+SUMIF('SPACELOG 6 BP'!$F$2:$EE$2,BP$4,'SPACELOG 6 BP'!$F20:$EE20)+SUMIF('SPACELOG 7 BP'!$F$2:$EE$2,BP$4,'SPACELOG 7 BP'!$F20:$EE20)+SUMIF('SPACELOG 8 BP'!$F$2:$EE$2,BP$4,'SPACELOG 8 BP'!$F20:$EE20)+SUMIF('SPACELOG 9 BP'!$F$2:$EE$2,BP$4,'SPACELOG 9 BP'!$F20:$EE20)+SUMIF('SPACELOG 10 BP'!$F$2:$EE$2,BP$4,'SPACELOG 10 BP'!$F20:$EE20)+SUMIF('SPACELOG 11 BP'!$F$2:$EE$2,BP$4,'SPACELOG 11 BP'!$F20:$EE20)+SUMIF('SPACELOG 12 BP'!$F$2:$EE$2,BP$4,'SPACELOG 12 BP'!$F20:$EE20)</f>
        <v>2500</v>
      </c>
      <c r="BQ20" s="33">
        <f>SUMIF('reporting montigny'!$F$2:$EE$2,BQ$4,'reporting montigny'!$F20:$EE20)+SUMIF('reporting boissy'!$F$2:$EE$2,BQ$4,'reporting boissy'!$F20:$EE20)+SUMIF('reporting moussy'!$F$2:$EE$2,BQ$4,'reporting moussy'!$F20:$EE20)+SUMIF('reporting trappes'!$F$2:$EE$2,BQ$4,'reporting trappes'!$F20:$EE20)+SUMIF('SPACELOG 5 BP'!$F$2:$EE$2,BQ$4,'SPACELOG 5 BP'!$F20:$EE20)+SUMIF('SPACELOG 6 BP'!$F$2:$EE$2,BQ$4,'SPACELOG 6 BP'!$F20:$EE20)+SUMIF('SPACELOG 7 BP'!$F$2:$EE$2,BQ$4,'SPACELOG 7 BP'!$F20:$EE20)+SUMIF('SPACELOG 8 BP'!$F$2:$EE$2,BQ$4,'SPACELOG 8 BP'!$F20:$EE20)+SUMIF('SPACELOG 9 BP'!$F$2:$EE$2,BQ$4,'SPACELOG 9 BP'!$F20:$EE20)+SUMIF('SPACELOG 10 BP'!$F$2:$EE$2,BQ$4,'SPACELOG 10 BP'!$F20:$EE20)+SUMIF('SPACELOG 11 BP'!$F$2:$EE$2,BQ$4,'SPACELOG 11 BP'!$F20:$EE20)+SUMIF('SPACELOG 12 BP'!$F$2:$EE$2,BQ$4,'SPACELOG 12 BP'!$F20:$EE20)</f>
        <v>2500</v>
      </c>
      <c r="BR20" s="393">
        <f t="shared" si="118"/>
        <v>30000</v>
      </c>
      <c r="BS20" s="33">
        <f>SUMIF('reporting montigny'!$F$2:$EE$2,BS$4,'reporting montigny'!$F20:$EE20)+SUMIF('reporting boissy'!$F$2:$EE$2,BS$4,'reporting boissy'!$F20:$EE20)+SUMIF('reporting moussy'!$F$2:$EE$2,BS$4,'reporting moussy'!$F20:$EE20)+SUMIF('reporting trappes'!$F$2:$EE$2,BS$4,'reporting trappes'!$F20:$EE20)+SUMIF('SPACELOG 5 BP'!$F$2:$EE$2,BS$4,'SPACELOG 5 BP'!$F20:$EE20)+SUMIF('SPACELOG 6 BP'!$F$2:$EE$2,BS$4,'SPACELOG 6 BP'!$F20:$EE20)+SUMIF('SPACELOG 7 BP'!$F$2:$EE$2,BS$4,'SPACELOG 7 BP'!$F20:$EE20)+SUMIF('SPACELOG 8 BP'!$F$2:$EE$2,BS$4,'SPACELOG 8 BP'!$F20:$EE20)+SUMIF('SPACELOG 9 BP'!$F$2:$EE$2,BS$4,'SPACELOG 9 BP'!$F20:$EE20)+SUMIF('SPACELOG 10 BP'!$F$2:$EE$2,BS$4,'SPACELOG 10 BP'!$F20:$EE20)+SUMIF('SPACELOG 11 BP'!$F$2:$EE$2,BS$4,'SPACELOG 11 BP'!$F20:$EE20)+SUMIF('SPACELOG 12 BP'!$F$2:$EE$2,BS$4,'SPACELOG 12 BP'!$F20:$EE20)</f>
        <v>2500</v>
      </c>
      <c r="BT20" s="33">
        <f>SUMIF('reporting montigny'!$F$2:$EE$2,BT$4,'reporting montigny'!$F20:$EE20)+SUMIF('reporting boissy'!$F$2:$EE$2,BT$4,'reporting boissy'!$F20:$EE20)+SUMIF('reporting moussy'!$F$2:$EE$2,BT$4,'reporting moussy'!$F20:$EE20)+SUMIF('reporting trappes'!$F$2:$EE$2,BT$4,'reporting trappes'!$F20:$EE20)+SUMIF('SPACELOG 5 BP'!$F$2:$EE$2,BT$4,'SPACELOG 5 BP'!$F20:$EE20)+SUMIF('SPACELOG 6 BP'!$F$2:$EE$2,BT$4,'SPACELOG 6 BP'!$F20:$EE20)+SUMIF('SPACELOG 7 BP'!$F$2:$EE$2,BT$4,'SPACELOG 7 BP'!$F20:$EE20)+SUMIF('SPACELOG 8 BP'!$F$2:$EE$2,BT$4,'SPACELOG 8 BP'!$F20:$EE20)+SUMIF('SPACELOG 9 BP'!$F$2:$EE$2,BT$4,'SPACELOG 9 BP'!$F20:$EE20)+SUMIF('SPACELOG 10 BP'!$F$2:$EE$2,BT$4,'SPACELOG 10 BP'!$F20:$EE20)+SUMIF('SPACELOG 11 BP'!$F$2:$EE$2,BT$4,'SPACELOG 11 BP'!$F20:$EE20)+SUMIF('SPACELOG 12 BP'!$F$2:$EE$2,BT$4,'SPACELOG 12 BP'!$F20:$EE20)</f>
        <v>2500</v>
      </c>
      <c r="BU20" s="33">
        <f>SUMIF('reporting montigny'!$F$2:$EE$2,BU$4,'reporting montigny'!$F20:$EE20)+SUMIF('reporting boissy'!$F$2:$EE$2,BU$4,'reporting boissy'!$F20:$EE20)+SUMIF('reporting moussy'!$F$2:$EE$2,BU$4,'reporting moussy'!$F20:$EE20)+SUMIF('reporting trappes'!$F$2:$EE$2,BU$4,'reporting trappes'!$F20:$EE20)+SUMIF('SPACELOG 5 BP'!$F$2:$EE$2,BU$4,'SPACELOG 5 BP'!$F20:$EE20)+SUMIF('SPACELOG 6 BP'!$F$2:$EE$2,BU$4,'SPACELOG 6 BP'!$F20:$EE20)+SUMIF('SPACELOG 7 BP'!$F$2:$EE$2,BU$4,'SPACELOG 7 BP'!$F20:$EE20)+SUMIF('SPACELOG 8 BP'!$F$2:$EE$2,BU$4,'SPACELOG 8 BP'!$F20:$EE20)+SUMIF('SPACELOG 9 BP'!$F$2:$EE$2,BU$4,'SPACELOG 9 BP'!$F20:$EE20)+SUMIF('SPACELOG 10 BP'!$F$2:$EE$2,BU$4,'SPACELOG 10 BP'!$F20:$EE20)+SUMIF('SPACELOG 11 BP'!$F$2:$EE$2,BU$4,'SPACELOG 11 BP'!$F20:$EE20)+SUMIF('SPACELOG 12 BP'!$F$2:$EE$2,BU$4,'SPACELOG 12 BP'!$F20:$EE20)</f>
        <v>2500</v>
      </c>
      <c r="BV20" s="33">
        <f>SUMIF('reporting montigny'!$F$2:$EE$2,BV$4,'reporting montigny'!$F20:$EE20)+SUMIF('reporting boissy'!$F$2:$EE$2,BV$4,'reporting boissy'!$F20:$EE20)+SUMIF('reporting moussy'!$F$2:$EE$2,BV$4,'reporting moussy'!$F20:$EE20)+SUMIF('reporting trappes'!$F$2:$EE$2,BV$4,'reporting trappes'!$F20:$EE20)+SUMIF('SPACELOG 5 BP'!$F$2:$EE$2,BV$4,'SPACELOG 5 BP'!$F20:$EE20)+SUMIF('SPACELOG 6 BP'!$F$2:$EE$2,BV$4,'SPACELOG 6 BP'!$F20:$EE20)+SUMIF('SPACELOG 7 BP'!$F$2:$EE$2,BV$4,'SPACELOG 7 BP'!$F20:$EE20)+SUMIF('SPACELOG 8 BP'!$F$2:$EE$2,BV$4,'SPACELOG 8 BP'!$F20:$EE20)+SUMIF('SPACELOG 9 BP'!$F$2:$EE$2,BV$4,'SPACELOG 9 BP'!$F20:$EE20)+SUMIF('SPACELOG 10 BP'!$F$2:$EE$2,BV$4,'SPACELOG 10 BP'!$F20:$EE20)+SUMIF('SPACELOG 11 BP'!$F$2:$EE$2,BV$4,'SPACELOG 11 BP'!$F20:$EE20)+SUMIF('SPACELOG 12 BP'!$F$2:$EE$2,BV$4,'SPACELOG 12 BP'!$F20:$EE20)</f>
        <v>2500</v>
      </c>
      <c r="BW20" s="33">
        <f>SUMIF('reporting montigny'!$F$2:$EE$2,BW$4,'reporting montigny'!$F20:$EE20)+SUMIF('reporting boissy'!$F$2:$EE$2,BW$4,'reporting boissy'!$F20:$EE20)+SUMIF('reporting moussy'!$F$2:$EE$2,BW$4,'reporting moussy'!$F20:$EE20)+SUMIF('reporting trappes'!$F$2:$EE$2,BW$4,'reporting trappes'!$F20:$EE20)+SUMIF('SPACELOG 5 BP'!$F$2:$EE$2,BW$4,'SPACELOG 5 BP'!$F20:$EE20)+SUMIF('SPACELOG 6 BP'!$F$2:$EE$2,BW$4,'SPACELOG 6 BP'!$F20:$EE20)+SUMIF('SPACELOG 7 BP'!$F$2:$EE$2,BW$4,'SPACELOG 7 BP'!$F20:$EE20)+SUMIF('SPACELOG 8 BP'!$F$2:$EE$2,BW$4,'SPACELOG 8 BP'!$F20:$EE20)+SUMIF('SPACELOG 9 BP'!$F$2:$EE$2,BW$4,'SPACELOG 9 BP'!$F20:$EE20)+SUMIF('SPACELOG 10 BP'!$F$2:$EE$2,BW$4,'SPACELOG 10 BP'!$F20:$EE20)+SUMIF('SPACELOG 11 BP'!$F$2:$EE$2,BW$4,'SPACELOG 11 BP'!$F20:$EE20)+SUMIF('SPACELOG 12 BP'!$F$2:$EE$2,BW$4,'SPACELOG 12 BP'!$F20:$EE20)</f>
        <v>2500</v>
      </c>
      <c r="BX20" s="33">
        <f>SUMIF('reporting montigny'!$F$2:$EE$2,BX$4,'reporting montigny'!$F20:$EE20)+SUMIF('reporting boissy'!$F$2:$EE$2,BX$4,'reporting boissy'!$F20:$EE20)+SUMIF('reporting moussy'!$F$2:$EE$2,BX$4,'reporting moussy'!$F20:$EE20)+SUMIF('reporting trappes'!$F$2:$EE$2,BX$4,'reporting trappes'!$F20:$EE20)+SUMIF('SPACELOG 5 BP'!$F$2:$EE$2,BX$4,'SPACELOG 5 BP'!$F20:$EE20)+SUMIF('SPACELOG 6 BP'!$F$2:$EE$2,BX$4,'SPACELOG 6 BP'!$F20:$EE20)+SUMIF('SPACELOG 7 BP'!$F$2:$EE$2,BX$4,'SPACELOG 7 BP'!$F20:$EE20)+SUMIF('SPACELOG 8 BP'!$F$2:$EE$2,BX$4,'SPACELOG 8 BP'!$F20:$EE20)+SUMIF('SPACELOG 9 BP'!$F$2:$EE$2,BX$4,'SPACELOG 9 BP'!$F20:$EE20)+SUMIF('SPACELOG 10 BP'!$F$2:$EE$2,BX$4,'SPACELOG 10 BP'!$F20:$EE20)+SUMIF('SPACELOG 11 BP'!$F$2:$EE$2,BX$4,'SPACELOG 11 BP'!$F20:$EE20)+SUMIF('SPACELOG 12 BP'!$F$2:$EE$2,BX$4,'SPACELOG 12 BP'!$F20:$EE20)</f>
        <v>2500</v>
      </c>
      <c r="BY20" s="33">
        <f>SUMIF('reporting montigny'!$F$2:$EE$2,BY$4,'reporting montigny'!$F20:$EE20)+SUMIF('reporting boissy'!$F$2:$EE$2,BY$4,'reporting boissy'!$F20:$EE20)+SUMIF('reporting moussy'!$F$2:$EE$2,BY$4,'reporting moussy'!$F20:$EE20)+SUMIF('reporting trappes'!$F$2:$EE$2,BY$4,'reporting trappes'!$F20:$EE20)+SUMIF('SPACELOG 5 BP'!$F$2:$EE$2,BY$4,'SPACELOG 5 BP'!$F20:$EE20)+SUMIF('SPACELOG 6 BP'!$F$2:$EE$2,BY$4,'SPACELOG 6 BP'!$F20:$EE20)+SUMIF('SPACELOG 7 BP'!$F$2:$EE$2,BY$4,'SPACELOG 7 BP'!$F20:$EE20)+SUMIF('SPACELOG 8 BP'!$F$2:$EE$2,BY$4,'SPACELOG 8 BP'!$F20:$EE20)+SUMIF('SPACELOG 9 BP'!$F$2:$EE$2,BY$4,'SPACELOG 9 BP'!$F20:$EE20)+SUMIF('SPACELOG 10 BP'!$F$2:$EE$2,BY$4,'SPACELOG 10 BP'!$F20:$EE20)+SUMIF('SPACELOG 11 BP'!$F$2:$EE$2,BY$4,'SPACELOG 11 BP'!$F20:$EE20)+SUMIF('SPACELOG 12 BP'!$F$2:$EE$2,BY$4,'SPACELOG 12 BP'!$F20:$EE20)</f>
        <v>2500</v>
      </c>
      <c r="BZ20" s="33">
        <f>SUMIF('reporting montigny'!$F$2:$EE$2,BZ$4,'reporting montigny'!$F20:$EE20)+SUMIF('reporting boissy'!$F$2:$EE$2,BZ$4,'reporting boissy'!$F20:$EE20)+SUMIF('reporting moussy'!$F$2:$EE$2,BZ$4,'reporting moussy'!$F20:$EE20)+SUMIF('reporting trappes'!$F$2:$EE$2,BZ$4,'reporting trappes'!$F20:$EE20)+SUMIF('SPACELOG 5 BP'!$F$2:$EE$2,BZ$4,'SPACELOG 5 BP'!$F20:$EE20)+SUMIF('SPACELOG 6 BP'!$F$2:$EE$2,BZ$4,'SPACELOG 6 BP'!$F20:$EE20)+SUMIF('SPACELOG 7 BP'!$F$2:$EE$2,BZ$4,'SPACELOG 7 BP'!$F20:$EE20)+SUMIF('SPACELOG 8 BP'!$F$2:$EE$2,BZ$4,'SPACELOG 8 BP'!$F20:$EE20)+SUMIF('SPACELOG 9 BP'!$F$2:$EE$2,BZ$4,'SPACELOG 9 BP'!$F20:$EE20)+SUMIF('SPACELOG 10 BP'!$F$2:$EE$2,BZ$4,'SPACELOG 10 BP'!$F20:$EE20)+SUMIF('SPACELOG 11 BP'!$F$2:$EE$2,BZ$4,'SPACELOG 11 BP'!$F20:$EE20)+SUMIF('SPACELOG 12 BP'!$F$2:$EE$2,BZ$4,'SPACELOG 12 BP'!$F20:$EE20)</f>
        <v>2500</v>
      </c>
      <c r="CA20" s="33">
        <f>SUMIF('reporting montigny'!$F$2:$EE$2,CA$4,'reporting montigny'!$F20:$EE20)+SUMIF('reporting boissy'!$F$2:$EE$2,CA$4,'reporting boissy'!$F20:$EE20)+SUMIF('reporting moussy'!$F$2:$EE$2,CA$4,'reporting moussy'!$F20:$EE20)+SUMIF('reporting trappes'!$F$2:$EE$2,CA$4,'reporting trappes'!$F20:$EE20)+SUMIF('SPACELOG 5 BP'!$F$2:$EE$2,CA$4,'SPACELOG 5 BP'!$F20:$EE20)+SUMIF('SPACELOG 6 BP'!$F$2:$EE$2,CA$4,'SPACELOG 6 BP'!$F20:$EE20)+SUMIF('SPACELOG 7 BP'!$F$2:$EE$2,CA$4,'SPACELOG 7 BP'!$F20:$EE20)+SUMIF('SPACELOG 8 BP'!$F$2:$EE$2,CA$4,'SPACELOG 8 BP'!$F20:$EE20)+SUMIF('SPACELOG 9 BP'!$F$2:$EE$2,CA$4,'SPACELOG 9 BP'!$F20:$EE20)+SUMIF('SPACELOG 10 BP'!$F$2:$EE$2,CA$4,'SPACELOG 10 BP'!$F20:$EE20)+SUMIF('SPACELOG 11 BP'!$F$2:$EE$2,CA$4,'SPACELOG 11 BP'!$F20:$EE20)+SUMIF('SPACELOG 12 BP'!$F$2:$EE$2,CA$4,'SPACELOG 12 BP'!$F20:$EE20)</f>
        <v>2500</v>
      </c>
      <c r="CB20" s="33">
        <f>SUMIF('reporting montigny'!$F$2:$EE$2,CB$4,'reporting montigny'!$F20:$EE20)+SUMIF('reporting boissy'!$F$2:$EE$2,CB$4,'reporting boissy'!$F20:$EE20)+SUMIF('reporting moussy'!$F$2:$EE$2,CB$4,'reporting moussy'!$F20:$EE20)+SUMIF('reporting trappes'!$F$2:$EE$2,CB$4,'reporting trappes'!$F20:$EE20)+SUMIF('SPACELOG 5 BP'!$F$2:$EE$2,CB$4,'SPACELOG 5 BP'!$F20:$EE20)+SUMIF('SPACELOG 6 BP'!$F$2:$EE$2,CB$4,'SPACELOG 6 BP'!$F20:$EE20)+SUMIF('SPACELOG 7 BP'!$F$2:$EE$2,CB$4,'SPACELOG 7 BP'!$F20:$EE20)+SUMIF('SPACELOG 8 BP'!$F$2:$EE$2,CB$4,'SPACELOG 8 BP'!$F20:$EE20)+SUMIF('SPACELOG 9 BP'!$F$2:$EE$2,CB$4,'SPACELOG 9 BP'!$F20:$EE20)+SUMIF('SPACELOG 10 BP'!$F$2:$EE$2,CB$4,'SPACELOG 10 BP'!$F20:$EE20)+SUMIF('SPACELOG 11 BP'!$F$2:$EE$2,CB$4,'SPACELOG 11 BP'!$F20:$EE20)+SUMIF('SPACELOG 12 BP'!$F$2:$EE$2,CB$4,'SPACELOG 12 BP'!$F20:$EE20)</f>
        <v>2500</v>
      </c>
      <c r="CC20" s="33">
        <f>SUMIF('reporting montigny'!$F$2:$EE$2,CC$4,'reporting montigny'!$F20:$EE20)+SUMIF('reporting boissy'!$F$2:$EE$2,CC$4,'reporting boissy'!$F20:$EE20)+SUMIF('reporting moussy'!$F$2:$EE$2,CC$4,'reporting moussy'!$F20:$EE20)+SUMIF('reporting trappes'!$F$2:$EE$2,CC$4,'reporting trappes'!$F20:$EE20)+SUMIF('SPACELOG 5 BP'!$F$2:$EE$2,CC$4,'SPACELOG 5 BP'!$F20:$EE20)+SUMIF('SPACELOG 6 BP'!$F$2:$EE$2,CC$4,'SPACELOG 6 BP'!$F20:$EE20)+SUMIF('SPACELOG 7 BP'!$F$2:$EE$2,CC$4,'SPACELOG 7 BP'!$F20:$EE20)+SUMIF('SPACELOG 8 BP'!$F$2:$EE$2,CC$4,'SPACELOG 8 BP'!$F20:$EE20)+SUMIF('SPACELOG 9 BP'!$F$2:$EE$2,CC$4,'SPACELOG 9 BP'!$F20:$EE20)+SUMIF('SPACELOG 10 BP'!$F$2:$EE$2,CC$4,'SPACELOG 10 BP'!$F20:$EE20)+SUMIF('SPACELOG 11 BP'!$F$2:$EE$2,CC$4,'SPACELOG 11 BP'!$F20:$EE20)+SUMIF('SPACELOG 12 BP'!$F$2:$EE$2,CC$4,'SPACELOG 12 BP'!$F20:$EE20)</f>
        <v>2500</v>
      </c>
      <c r="CD20" s="33">
        <f>SUMIF('reporting montigny'!$F$2:$EE$2,CD$4,'reporting montigny'!$F20:$EE20)+SUMIF('reporting boissy'!$F$2:$EE$2,CD$4,'reporting boissy'!$F20:$EE20)+SUMIF('reporting moussy'!$F$2:$EE$2,CD$4,'reporting moussy'!$F20:$EE20)+SUMIF('reporting trappes'!$F$2:$EE$2,CD$4,'reporting trappes'!$F20:$EE20)+SUMIF('SPACELOG 5 BP'!$F$2:$EE$2,CD$4,'SPACELOG 5 BP'!$F20:$EE20)+SUMIF('SPACELOG 6 BP'!$F$2:$EE$2,CD$4,'SPACELOG 6 BP'!$F20:$EE20)+SUMIF('SPACELOG 7 BP'!$F$2:$EE$2,CD$4,'SPACELOG 7 BP'!$F20:$EE20)+SUMIF('SPACELOG 8 BP'!$F$2:$EE$2,CD$4,'SPACELOG 8 BP'!$F20:$EE20)+SUMIF('SPACELOG 9 BP'!$F$2:$EE$2,CD$4,'SPACELOG 9 BP'!$F20:$EE20)+SUMIF('SPACELOG 10 BP'!$F$2:$EE$2,CD$4,'SPACELOG 10 BP'!$F20:$EE20)+SUMIF('SPACELOG 11 BP'!$F$2:$EE$2,CD$4,'SPACELOG 11 BP'!$F20:$EE20)+SUMIF('SPACELOG 12 BP'!$F$2:$EE$2,CD$4,'SPACELOG 12 BP'!$F20:$EE20)</f>
        <v>2500</v>
      </c>
      <c r="CE20" s="393">
        <f t="shared" si="119"/>
        <v>30000</v>
      </c>
      <c r="CF20" s="33">
        <f>SUMIF('reporting montigny'!$F$2:$EE$2,CF$4,'reporting montigny'!$F20:$EE20)+SUMIF('reporting boissy'!$F$2:$EE$2,CF$4,'reporting boissy'!$F20:$EE20)+SUMIF('reporting moussy'!$F$2:$EE$2,CF$4,'reporting moussy'!$F20:$EE20)+SUMIF('reporting trappes'!$F$2:$EE$2,CF$4,'reporting trappes'!$F20:$EE20)+SUMIF('SPACELOG 5 BP'!$F$2:$EE$2,CF$4,'SPACELOG 5 BP'!$F20:$EE20)+SUMIF('SPACELOG 6 BP'!$F$2:$EE$2,CF$4,'SPACELOG 6 BP'!$F20:$EE20)+SUMIF('SPACELOG 7 BP'!$F$2:$EE$2,CF$4,'SPACELOG 7 BP'!$F20:$EE20)+SUMIF('SPACELOG 8 BP'!$F$2:$EE$2,CF$4,'SPACELOG 8 BP'!$F20:$EE20)+SUMIF('SPACELOG 9 BP'!$F$2:$EE$2,CF$4,'SPACELOG 9 BP'!$F20:$EE20)+SUMIF('SPACELOG 10 BP'!$F$2:$EE$2,CF$4,'SPACELOG 10 BP'!$F20:$EE20)+SUMIF('SPACELOG 11 BP'!$F$2:$EE$2,CF$4,'SPACELOG 11 BP'!$F20:$EE20)+SUMIF('SPACELOG 12 BP'!$F$2:$EE$2,CF$4,'SPACELOG 12 BP'!$F20:$EE20)</f>
        <v>2500</v>
      </c>
      <c r="CG20" s="33">
        <f>SUMIF('reporting montigny'!$F$2:$EE$2,CG$4,'reporting montigny'!$F20:$EE20)+SUMIF('reporting boissy'!$F$2:$EE$2,CG$4,'reporting boissy'!$F20:$EE20)+SUMIF('reporting moussy'!$F$2:$EE$2,CG$4,'reporting moussy'!$F20:$EE20)+SUMIF('reporting trappes'!$F$2:$EE$2,CG$4,'reporting trappes'!$F20:$EE20)+SUMIF('SPACELOG 5 BP'!$F$2:$EE$2,CG$4,'SPACELOG 5 BP'!$F20:$EE20)+SUMIF('SPACELOG 6 BP'!$F$2:$EE$2,CG$4,'SPACELOG 6 BP'!$F20:$EE20)+SUMIF('SPACELOG 7 BP'!$F$2:$EE$2,CG$4,'SPACELOG 7 BP'!$F20:$EE20)+SUMIF('SPACELOG 8 BP'!$F$2:$EE$2,CG$4,'SPACELOG 8 BP'!$F20:$EE20)+SUMIF('SPACELOG 9 BP'!$F$2:$EE$2,CG$4,'SPACELOG 9 BP'!$F20:$EE20)+SUMIF('SPACELOG 10 BP'!$F$2:$EE$2,CG$4,'SPACELOG 10 BP'!$F20:$EE20)+SUMIF('SPACELOG 11 BP'!$F$2:$EE$2,CG$4,'SPACELOG 11 BP'!$F20:$EE20)+SUMIF('SPACELOG 12 BP'!$F$2:$EE$2,CG$4,'SPACELOG 12 BP'!$F20:$EE20)</f>
        <v>2500</v>
      </c>
      <c r="CH20" s="33">
        <f>SUMIF('reporting montigny'!$F$2:$EE$2,CH$4,'reporting montigny'!$F20:$EE20)+SUMIF('reporting boissy'!$F$2:$EE$2,CH$4,'reporting boissy'!$F20:$EE20)+SUMIF('reporting moussy'!$F$2:$EE$2,CH$4,'reporting moussy'!$F20:$EE20)+SUMIF('reporting trappes'!$F$2:$EE$2,CH$4,'reporting trappes'!$F20:$EE20)+SUMIF('SPACELOG 5 BP'!$F$2:$EE$2,CH$4,'SPACELOG 5 BP'!$F20:$EE20)+SUMIF('SPACELOG 6 BP'!$F$2:$EE$2,CH$4,'SPACELOG 6 BP'!$F20:$EE20)+SUMIF('SPACELOG 7 BP'!$F$2:$EE$2,CH$4,'SPACELOG 7 BP'!$F20:$EE20)+SUMIF('SPACELOG 8 BP'!$F$2:$EE$2,CH$4,'SPACELOG 8 BP'!$F20:$EE20)+SUMIF('SPACELOG 9 BP'!$F$2:$EE$2,CH$4,'SPACELOG 9 BP'!$F20:$EE20)+SUMIF('SPACELOG 10 BP'!$F$2:$EE$2,CH$4,'SPACELOG 10 BP'!$F20:$EE20)+SUMIF('SPACELOG 11 BP'!$F$2:$EE$2,CH$4,'SPACELOG 11 BP'!$F20:$EE20)+SUMIF('SPACELOG 12 BP'!$F$2:$EE$2,CH$4,'SPACELOG 12 BP'!$F20:$EE20)</f>
        <v>2500</v>
      </c>
      <c r="CI20" s="33">
        <f>SUMIF('reporting montigny'!$F$2:$EE$2,CI$4,'reporting montigny'!$F20:$EE20)+SUMIF('reporting boissy'!$F$2:$EE$2,CI$4,'reporting boissy'!$F20:$EE20)+SUMIF('reporting moussy'!$F$2:$EE$2,CI$4,'reporting moussy'!$F20:$EE20)+SUMIF('reporting trappes'!$F$2:$EE$2,CI$4,'reporting trappes'!$F20:$EE20)+SUMIF('SPACELOG 5 BP'!$F$2:$EE$2,CI$4,'SPACELOG 5 BP'!$F20:$EE20)+SUMIF('SPACELOG 6 BP'!$F$2:$EE$2,CI$4,'SPACELOG 6 BP'!$F20:$EE20)+SUMIF('SPACELOG 7 BP'!$F$2:$EE$2,CI$4,'SPACELOG 7 BP'!$F20:$EE20)+SUMIF('SPACELOG 8 BP'!$F$2:$EE$2,CI$4,'SPACELOG 8 BP'!$F20:$EE20)+SUMIF('SPACELOG 9 BP'!$F$2:$EE$2,CI$4,'SPACELOG 9 BP'!$F20:$EE20)+SUMIF('SPACELOG 10 BP'!$F$2:$EE$2,CI$4,'SPACELOG 10 BP'!$F20:$EE20)+SUMIF('SPACELOG 11 BP'!$F$2:$EE$2,CI$4,'SPACELOG 11 BP'!$F20:$EE20)+SUMIF('SPACELOG 12 BP'!$F$2:$EE$2,CI$4,'SPACELOG 12 BP'!$F20:$EE20)</f>
        <v>2500</v>
      </c>
      <c r="CJ20" s="33">
        <f>SUMIF('reporting montigny'!$F$2:$EE$2,CJ$4,'reporting montigny'!$F20:$EE20)+SUMIF('reporting boissy'!$F$2:$EE$2,CJ$4,'reporting boissy'!$F20:$EE20)+SUMIF('reporting moussy'!$F$2:$EE$2,CJ$4,'reporting moussy'!$F20:$EE20)+SUMIF('reporting trappes'!$F$2:$EE$2,CJ$4,'reporting trappes'!$F20:$EE20)+SUMIF('SPACELOG 5 BP'!$F$2:$EE$2,CJ$4,'SPACELOG 5 BP'!$F20:$EE20)+SUMIF('SPACELOG 6 BP'!$F$2:$EE$2,CJ$4,'SPACELOG 6 BP'!$F20:$EE20)+SUMIF('SPACELOG 7 BP'!$F$2:$EE$2,CJ$4,'SPACELOG 7 BP'!$F20:$EE20)+SUMIF('SPACELOG 8 BP'!$F$2:$EE$2,CJ$4,'SPACELOG 8 BP'!$F20:$EE20)+SUMIF('SPACELOG 9 BP'!$F$2:$EE$2,CJ$4,'SPACELOG 9 BP'!$F20:$EE20)+SUMIF('SPACELOG 10 BP'!$F$2:$EE$2,CJ$4,'SPACELOG 10 BP'!$F20:$EE20)+SUMIF('SPACELOG 11 BP'!$F$2:$EE$2,CJ$4,'SPACELOG 11 BP'!$F20:$EE20)+SUMIF('SPACELOG 12 BP'!$F$2:$EE$2,CJ$4,'SPACELOG 12 BP'!$F20:$EE20)</f>
        <v>2500</v>
      </c>
      <c r="CK20" s="33">
        <f>SUMIF('reporting montigny'!$F$2:$EE$2,CK$4,'reporting montigny'!$F20:$EE20)+SUMIF('reporting boissy'!$F$2:$EE$2,CK$4,'reporting boissy'!$F20:$EE20)+SUMIF('reporting moussy'!$F$2:$EE$2,CK$4,'reporting moussy'!$F20:$EE20)+SUMIF('reporting trappes'!$F$2:$EE$2,CK$4,'reporting trappes'!$F20:$EE20)+SUMIF('SPACELOG 5 BP'!$F$2:$EE$2,CK$4,'SPACELOG 5 BP'!$F20:$EE20)+SUMIF('SPACELOG 6 BP'!$F$2:$EE$2,CK$4,'SPACELOG 6 BP'!$F20:$EE20)+SUMIF('SPACELOG 7 BP'!$F$2:$EE$2,CK$4,'SPACELOG 7 BP'!$F20:$EE20)+SUMIF('SPACELOG 8 BP'!$F$2:$EE$2,CK$4,'SPACELOG 8 BP'!$F20:$EE20)+SUMIF('SPACELOG 9 BP'!$F$2:$EE$2,CK$4,'SPACELOG 9 BP'!$F20:$EE20)+SUMIF('SPACELOG 10 BP'!$F$2:$EE$2,CK$4,'SPACELOG 10 BP'!$F20:$EE20)+SUMIF('SPACELOG 11 BP'!$F$2:$EE$2,CK$4,'SPACELOG 11 BP'!$F20:$EE20)+SUMIF('SPACELOG 12 BP'!$F$2:$EE$2,CK$4,'SPACELOG 12 BP'!$F20:$EE20)</f>
        <v>2500</v>
      </c>
      <c r="CL20" s="33">
        <f>SUMIF('reporting montigny'!$F$2:$EE$2,CL$4,'reporting montigny'!$F20:$EE20)+SUMIF('reporting boissy'!$F$2:$EE$2,CL$4,'reporting boissy'!$F20:$EE20)+SUMIF('reporting moussy'!$F$2:$EE$2,CL$4,'reporting moussy'!$F20:$EE20)+SUMIF('reporting trappes'!$F$2:$EE$2,CL$4,'reporting trappes'!$F20:$EE20)+SUMIF('SPACELOG 5 BP'!$F$2:$EE$2,CL$4,'SPACELOG 5 BP'!$F20:$EE20)+SUMIF('SPACELOG 6 BP'!$F$2:$EE$2,CL$4,'SPACELOG 6 BP'!$F20:$EE20)+SUMIF('SPACELOG 7 BP'!$F$2:$EE$2,CL$4,'SPACELOG 7 BP'!$F20:$EE20)+SUMIF('SPACELOG 8 BP'!$F$2:$EE$2,CL$4,'SPACELOG 8 BP'!$F20:$EE20)+SUMIF('SPACELOG 9 BP'!$F$2:$EE$2,CL$4,'SPACELOG 9 BP'!$F20:$EE20)+SUMIF('SPACELOG 10 BP'!$F$2:$EE$2,CL$4,'SPACELOG 10 BP'!$F20:$EE20)+SUMIF('SPACELOG 11 BP'!$F$2:$EE$2,CL$4,'SPACELOG 11 BP'!$F20:$EE20)+SUMIF('SPACELOG 12 BP'!$F$2:$EE$2,CL$4,'SPACELOG 12 BP'!$F20:$EE20)</f>
        <v>2500</v>
      </c>
      <c r="CM20" s="33">
        <f>SUMIF('reporting montigny'!$F$2:$EE$2,CM$4,'reporting montigny'!$F20:$EE20)+SUMIF('reporting boissy'!$F$2:$EE$2,CM$4,'reporting boissy'!$F20:$EE20)+SUMIF('reporting moussy'!$F$2:$EE$2,CM$4,'reporting moussy'!$F20:$EE20)+SUMIF('reporting trappes'!$F$2:$EE$2,CM$4,'reporting trappes'!$F20:$EE20)+SUMIF('SPACELOG 5 BP'!$F$2:$EE$2,CM$4,'SPACELOG 5 BP'!$F20:$EE20)+SUMIF('SPACELOG 6 BP'!$F$2:$EE$2,CM$4,'SPACELOG 6 BP'!$F20:$EE20)+SUMIF('SPACELOG 7 BP'!$F$2:$EE$2,CM$4,'SPACELOG 7 BP'!$F20:$EE20)+SUMIF('SPACELOG 8 BP'!$F$2:$EE$2,CM$4,'SPACELOG 8 BP'!$F20:$EE20)+SUMIF('SPACELOG 9 BP'!$F$2:$EE$2,CM$4,'SPACELOG 9 BP'!$F20:$EE20)+SUMIF('SPACELOG 10 BP'!$F$2:$EE$2,CM$4,'SPACELOG 10 BP'!$F20:$EE20)+SUMIF('SPACELOG 11 BP'!$F$2:$EE$2,CM$4,'SPACELOG 11 BP'!$F20:$EE20)+SUMIF('SPACELOG 12 BP'!$F$2:$EE$2,CM$4,'SPACELOG 12 BP'!$F20:$EE20)</f>
        <v>2500</v>
      </c>
      <c r="CN20" s="33">
        <f>SUMIF('reporting montigny'!$F$2:$EE$2,CN$4,'reporting montigny'!$F20:$EE20)+SUMIF('reporting boissy'!$F$2:$EE$2,CN$4,'reporting boissy'!$F20:$EE20)+SUMIF('reporting moussy'!$F$2:$EE$2,CN$4,'reporting moussy'!$F20:$EE20)+SUMIF('reporting trappes'!$F$2:$EE$2,CN$4,'reporting trappes'!$F20:$EE20)+SUMIF('SPACELOG 5 BP'!$F$2:$EE$2,CN$4,'SPACELOG 5 BP'!$F20:$EE20)+SUMIF('SPACELOG 6 BP'!$F$2:$EE$2,CN$4,'SPACELOG 6 BP'!$F20:$EE20)+SUMIF('SPACELOG 7 BP'!$F$2:$EE$2,CN$4,'SPACELOG 7 BP'!$F20:$EE20)+SUMIF('SPACELOG 8 BP'!$F$2:$EE$2,CN$4,'SPACELOG 8 BP'!$F20:$EE20)+SUMIF('SPACELOG 9 BP'!$F$2:$EE$2,CN$4,'SPACELOG 9 BP'!$F20:$EE20)+SUMIF('SPACELOG 10 BP'!$F$2:$EE$2,CN$4,'SPACELOG 10 BP'!$F20:$EE20)+SUMIF('SPACELOG 11 BP'!$F$2:$EE$2,CN$4,'SPACELOG 11 BP'!$F20:$EE20)+SUMIF('SPACELOG 12 BP'!$F$2:$EE$2,CN$4,'SPACELOG 12 BP'!$F20:$EE20)</f>
        <v>2500</v>
      </c>
      <c r="CO20" s="33">
        <f>SUMIF('reporting montigny'!$F$2:$EE$2,CO$4,'reporting montigny'!$F20:$EE20)+SUMIF('reporting boissy'!$F$2:$EE$2,CO$4,'reporting boissy'!$F20:$EE20)+SUMIF('reporting moussy'!$F$2:$EE$2,CO$4,'reporting moussy'!$F20:$EE20)+SUMIF('reporting trappes'!$F$2:$EE$2,CO$4,'reporting trappes'!$F20:$EE20)+SUMIF('SPACELOG 5 BP'!$F$2:$EE$2,CO$4,'SPACELOG 5 BP'!$F20:$EE20)+SUMIF('SPACELOG 6 BP'!$F$2:$EE$2,CO$4,'SPACELOG 6 BP'!$F20:$EE20)+SUMIF('SPACELOG 7 BP'!$F$2:$EE$2,CO$4,'SPACELOG 7 BP'!$F20:$EE20)+SUMIF('SPACELOG 8 BP'!$F$2:$EE$2,CO$4,'SPACELOG 8 BP'!$F20:$EE20)+SUMIF('SPACELOG 9 BP'!$F$2:$EE$2,CO$4,'SPACELOG 9 BP'!$F20:$EE20)+SUMIF('SPACELOG 10 BP'!$F$2:$EE$2,CO$4,'SPACELOG 10 BP'!$F20:$EE20)+SUMIF('SPACELOG 11 BP'!$F$2:$EE$2,CO$4,'SPACELOG 11 BP'!$F20:$EE20)+SUMIF('SPACELOG 12 BP'!$F$2:$EE$2,CO$4,'SPACELOG 12 BP'!$F20:$EE20)</f>
        <v>2500</v>
      </c>
      <c r="CP20" s="33">
        <f>SUMIF('reporting montigny'!$F$2:$EE$2,CP$4,'reporting montigny'!$F20:$EE20)+SUMIF('reporting boissy'!$F$2:$EE$2,CP$4,'reporting boissy'!$F20:$EE20)+SUMIF('reporting moussy'!$F$2:$EE$2,CP$4,'reporting moussy'!$F20:$EE20)+SUMIF('reporting trappes'!$F$2:$EE$2,CP$4,'reporting trappes'!$F20:$EE20)+SUMIF('SPACELOG 5 BP'!$F$2:$EE$2,CP$4,'SPACELOG 5 BP'!$F20:$EE20)+SUMIF('SPACELOG 6 BP'!$F$2:$EE$2,CP$4,'SPACELOG 6 BP'!$F20:$EE20)+SUMIF('SPACELOG 7 BP'!$F$2:$EE$2,CP$4,'SPACELOG 7 BP'!$F20:$EE20)+SUMIF('SPACELOG 8 BP'!$F$2:$EE$2,CP$4,'SPACELOG 8 BP'!$F20:$EE20)+SUMIF('SPACELOG 9 BP'!$F$2:$EE$2,CP$4,'SPACELOG 9 BP'!$F20:$EE20)+SUMIF('SPACELOG 10 BP'!$F$2:$EE$2,CP$4,'SPACELOG 10 BP'!$F20:$EE20)+SUMIF('SPACELOG 11 BP'!$F$2:$EE$2,CP$4,'SPACELOG 11 BP'!$F20:$EE20)+SUMIF('SPACELOG 12 BP'!$F$2:$EE$2,CP$4,'SPACELOG 12 BP'!$F20:$EE20)</f>
        <v>2500</v>
      </c>
      <c r="CQ20" s="33">
        <f>SUMIF('reporting montigny'!$F$2:$EE$2,CQ$4,'reporting montigny'!$F20:$EE20)+SUMIF('reporting boissy'!$F$2:$EE$2,CQ$4,'reporting boissy'!$F20:$EE20)+SUMIF('reporting moussy'!$F$2:$EE$2,CQ$4,'reporting moussy'!$F20:$EE20)+SUMIF('reporting trappes'!$F$2:$EE$2,CQ$4,'reporting trappes'!$F20:$EE20)+SUMIF('SPACELOG 5 BP'!$F$2:$EE$2,CQ$4,'SPACELOG 5 BP'!$F20:$EE20)+SUMIF('SPACELOG 6 BP'!$F$2:$EE$2,CQ$4,'SPACELOG 6 BP'!$F20:$EE20)+SUMIF('SPACELOG 7 BP'!$F$2:$EE$2,CQ$4,'SPACELOG 7 BP'!$F20:$EE20)+SUMIF('SPACELOG 8 BP'!$F$2:$EE$2,CQ$4,'SPACELOG 8 BP'!$F20:$EE20)+SUMIF('SPACELOG 9 BP'!$F$2:$EE$2,CQ$4,'SPACELOG 9 BP'!$F20:$EE20)+SUMIF('SPACELOG 10 BP'!$F$2:$EE$2,CQ$4,'SPACELOG 10 BP'!$F20:$EE20)+SUMIF('SPACELOG 11 BP'!$F$2:$EE$2,CQ$4,'SPACELOG 11 BP'!$F20:$EE20)+SUMIF('SPACELOG 12 BP'!$F$2:$EE$2,CQ$4,'SPACELOG 12 BP'!$F20:$EE20)</f>
        <v>2500</v>
      </c>
      <c r="CR20" s="393">
        <f t="shared" si="120"/>
        <v>30000</v>
      </c>
      <c r="CS20" s="33">
        <f>SUMIF('reporting montigny'!$F$2:$EE$2,CS$4,'reporting montigny'!$F20:$EE20)+SUMIF('reporting boissy'!$F$2:$EE$2,CS$4,'reporting boissy'!$F20:$EE20)+SUMIF('reporting moussy'!$F$2:$EE$2,CS$4,'reporting moussy'!$F20:$EE20)+SUMIF('reporting trappes'!$F$2:$EE$2,CS$4,'reporting trappes'!$F20:$EE20)+SUMIF('SPACELOG 5 BP'!$F$2:$EE$2,CS$4,'SPACELOG 5 BP'!$F20:$EE20)+SUMIF('SPACELOG 6 BP'!$F$2:$EE$2,CS$4,'SPACELOG 6 BP'!$F20:$EE20)+SUMIF('SPACELOG 7 BP'!$F$2:$EE$2,CS$4,'SPACELOG 7 BP'!$F20:$EE20)+SUMIF('SPACELOG 8 BP'!$F$2:$EE$2,CS$4,'SPACELOG 8 BP'!$F20:$EE20)+SUMIF('SPACELOG 9 BP'!$F$2:$EE$2,CS$4,'SPACELOG 9 BP'!$F20:$EE20)+SUMIF('SPACELOG 10 BP'!$F$2:$EE$2,CS$4,'SPACELOG 10 BP'!$F20:$EE20)+SUMIF('SPACELOG 11 BP'!$F$2:$EE$2,CS$4,'SPACELOG 11 BP'!$F20:$EE20)+SUMIF('SPACELOG 12 BP'!$F$2:$EE$2,CS$4,'SPACELOG 12 BP'!$F20:$EE20)</f>
        <v>2500</v>
      </c>
      <c r="CT20" s="33">
        <f>SUMIF('reporting montigny'!$F$2:$EE$2,CT$4,'reporting montigny'!$F20:$EE20)+SUMIF('reporting boissy'!$F$2:$EE$2,CT$4,'reporting boissy'!$F20:$EE20)+SUMIF('reporting moussy'!$F$2:$EE$2,CT$4,'reporting moussy'!$F20:$EE20)+SUMIF('reporting trappes'!$F$2:$EE$2,CT$4,'reporting trappes'!$F20:$EE20)+SUMIF('SPACELOG 5 BP'!$F$2:$EE$2,CT$4,'SPACELOG 5 BP'!$F20:$EE20)+SUMIF('SPACELOG 6 BP'!$F$2:$EE$2,CT$4,'SPACELOG 6 BP'!$F20:$EE20)+SUMIF('SPACELOG 7 BP'!$F$2:$EE$2,CT$4,'SPACELOG 7 BP'!$F20:$EE20)+SUMIF('SPACELOG 8 BP'!$F$2:$EE$2,CT$4,'SPACELOG 8 BP'!$F20:$EE20)+SUMIF('SPACELOG 9 BP'!$F$2:$EE$2,CT$4,'SPACELOG 9 BP'!$F20:$EE20)+SUMIF('SPACELOG 10 BP'!$F$2:$EE$2,CT$4,'SPACELOG 10 BP'!$F20:$EE20)+SUMIF('SPACELOG 11 BP'!$F$2:$EE$2,CT$4,'SPACELOG 11 BP'!$F20:$EE20)+SUMIF('SPACELOG 12 BP'!$F$2:$EE$2,CT$4,'SPACELOG 12 BP'!$F20:$EE20)</f>
        <v>2500</v>
      </c>
      <c r="CU20" s="33">
        <f>SUMIF('reporting montigny'!$F$2:$EE$2,CU$4,'reporting montigny'!$F20:$EE20)+SUMIF('reporting boissy'!$F$2:$EE$2,CU$4,'reporting boissy'!$F20:$EE20)+SUMIF('reporting moussy'!$F$2:$EE$2,CU$4,'reporting moussy'!$F20:$EE20)+SUMIF('reporting trappes'!$F$2:$EE$2,CU$4,'reporting trappes'!$F20:$EE20)+SUMIF('SPACELOG 5 BP'!$F$2:$EE$2,CU$4,'SPACELOG 5 BP'!$F20:$EE20)+SUMIF('SPACELOG 6 BP'!$F$2:$EE$2,CU$4,'SPACELOG 6 BP'!$F20:$EE20)+SUMIF('SPACELOG 7 BP'!$F$2:$EE$2,CU$4,'SPACELOG 7 BP'!$F20:$EE20)+SUMIF('SPACELOG 8 BP'!$F$2:$EE$2,CU$4,'SPACELOG 8 BP'!$F20:$EE20)+SUMIF('SPACELOG 9 BP'!$F$2:$EE$2,CU$4,'SPACELOG 9 BP'!$F20:$EE20)+SUMIF('SPACELOG 10 BP'!$F$2:$EE$2,CU$4,'SPACELOG 10 BP'!$F20:$EE20)+SUMIF('SPACELOG 11 BP'!$F$2:$EE$2,CU$4,'SPACELOG 11 BP'!$F20:$EE20)+SUMIF('SPACELOG 12 BP'!$F$2:$EE$2,CU$4,'SPACELOG 12 BP'!$F20:$EE20)</f>
        <v>2500</v>
      </c>
      <c r="CV20" s="33">
        <f>SUMIF('reporting montigny'!$F$2:$EE$2,CV$4,'reporting montigny'!$F20:$EE20)+SUMIF('reporting boissy'!$F$2:$EE$2,CV$4,'reporting boissy'!$F20:$EE20)+SUMIF('reporting moussy'!$F$2:$EE$2,CV$4,'reporting moussy'!$F20:$EE20)+SUMIF('reporting trappes'!$F$2:$EE$2,CV$4,'reporting trappes'!$F20:$EE20)+SUMIF('SPACELOG 5 BP'!$F$2:$EE$2,CV$4,'SPACELOG 5 BP'!$F20:$EE20)+SUMIF('SPACELOG 6 BP'!$F$2:$EE$2,CV$4,'SPACELOG 6 BP'!$F20:$EE20)+SUMIF('SPACELOG 7 BP'!$F$2:$EE$2,CV$4,'SPACELOG 7 BP'!$F20:$EE20)+SUMIF('SPACELOG 8 BP'!$F$2:$EE$2,CV$4,'SPACELOG 8 BP'!$F20:$EE20)+SUMIF('SPACELOG 9 BP'!$F$2:$EE$2,CV$4,'SPACELOG 9 BP'!$F20:$EE20)+SUMIF('SPACELOG 10 BP'!$F$2:$EE$2,CV$4,'SPACELOG 10 BP'!$F20:$EE20)+SUMIF('SPACELOG 11 BP'!$F$2:$EE$2,CV$4,'SPACELOG 11 BP'!$F20:$EE20)+SUMIF('SPACELOG 12 BP'!$F$2:$EE$2,CV$4,'SPACELOG 12 BP'!$F20:$EE20)</f>
        <v>2500</v>
      </c>
      <c r="CW20" s="33">
        <f>SUMIF('reporting montigny'!$F$2:$EE$2,CW$4,'reporting montigny'!$F20:$EE20)+SUMIF('reporting boissy'!$F$2:$EE$2,CW$4,'reporting boissy'!$F20:$EE20)+SUMIF('reporting moussy'!$F$2:$EE$2,CW$4,'reporting moussy'!$F20:$EE20)+SUMIF('reporting trappes'!$F$2:$EE$2,CW$4,'reporting trappes'!$F20:$EE20)+SUMIF('SPACELOG 5 BP'!$F$2:$EE$2,CW$4,'SPACELOG 5 BP'!$F20:$EE20)+SUMIF('SPACELOG 6 BP'!$F$2:$EE$2,CW$4,'SPACELOG 6 BP'!$F20:$EE20)+SUMIF('SPACELOG 7 BP'!$F$2:$EE$2,CW$4,'SPACELOG 7 BP'!$F20:$EE20)+SUMIF('SPACELOG 8 BP'!$F$2:$EE$2,CW$4,'SPACELOG 8 BP'!$F20:$EE20)+SUMIF('SPACELOG 9 BP'!$F$2:$EE$2,CW$4,'SPACELOG 9 BP'!$F20:$EE20)+SUMIF('SPACELOG 10 BP'!$F$2:$EE$2,CW$4,'SPACELOG 10 BP'!$F20:$EE20)+SUMIF('SPACELOG 11 BP'!$F$2:$EE$2,CW$4,'SPACELOG 11 BP'!$F20:$EE20)+SUMIF('SPACELOG 12 BP'!$F$2:$EE$2,CW$4,'SPACELOG 12 BP'!$F20:$EE20)</f>
        <v>2500</v>
      </c>
      <c r="CX20" s="33">
        <f>SUMIF('reporting montigny'!$F$2:$EE$2,CX$4,'reporting montigny'!$F20:$EE20)+SUMIF('reporting boissy'!$F$2:$EE$2,CX$4,'reporting boissy'!$F20:$EE20)+SUMIF('reporting moussy'!$F$2:$EE$2,CX$4,'reporting moussy'!$F20:$EE20)+SUMIF('reporting trappes'!$F$2:$EE$2,CX$4,'reporting trappes'!$F20:$EE20)+SUMIF('SPACELOG 5 BP'!$F$2:$EE$2,CX$4,'SPACELOG 5 BP'!$F20:$EE20)+SUMIF('SPACELOG 6 BP'!$F$2:$EE$2,CX$4,'SPACELOG 6 BP'!$F20:$EE20)+SUMIF('SPACELOG 7 BP'!$F$2:$EE$2,CX$4,'SPACELOG 7 BP'!$F20:$EE20)+SUMIF('SPACELOG 8 BP'!$F$2:$EE$2,CX$4,'SPACELOG 8 BP'!$F20:$EE20)+SUMIF('SPACELOG 9 BP'!$F$2:$EE$2,CX$4,'SPACELOG 9 BP'!$F20:$EE20)+SUMIF('SPACELOG 10 BP'!$F$2:$EE$2,CX$4,'SPACELOG 10 BP'!$F20:$EE20)+SUMIF('SPACELOG 11 BP'!$F$2:$EE$2,CX$4,'SPACELOG 11 BP'!$F20:$EE20)+SUMIF('SPACELOG 12 BP'!$F$2:$EE$2,CX$4,'SPACELOG 12 BP'!$F20:$EE20)</f>
        <v>2500</v>
      </c>
      <c r="CY20" s="33">
        <f>SUMIF('reporting montigny'!$F$2:$EE$2,CY$4,'reporting montigny'!$F20:$EE20)+SUMIF('reporting boissy'!$F$2:$EE$2,CY$4,'reporting boissy'!$F20:$EE20)+SUMIF('reporting moussy'!$F$2:$EE$2,CY$4,'reporting moussy'!$F20:$EE20)+SUMIF('reporting trappes'!$F$2:$EE$2,CY$4,'reporting trappes'!$F20:$EE20)+SUMIF('SPACELOG 5 BP'!$F$2:$EE$2,CY$4,'SPACELOG 5 BP'!$F20:$EE20)+SUMIF('SPACELOG 6 BP'!$F$2:$EE$2,CY$4,'SPACELOG 6 BP'!$F20:$EE20)+SUMIF('SPACELOG 7 BP'!$F$2:$EE$2,CY$4,'SPACELOG 7 BP'!$F20:$EE20)+SUMIF('SPACELOG 8 BP'!$F$2:$EE$2,CY$4,'SPACELOG 8 BP'!$F20:$EE20)+SUMIF('SPACELOG 9 BP'!$F$2:$EE$2,CY$4,'SPACELOG 9 BP'!$F20:$EE20)+SUMIF('SPACELOG 10 BP'!$F$2:$EE$2,CY$4,'SPACELOG 10 BP'!$F20:$EE20)+SUMIF('SPACELOG 11 BP'!$F$2:$EE$2,CY$4,'SPACELOG 11 BP'!$F20:$EE20)+SUMIF('SPACELOG 12 BP'!$F$2:$EE$2,CY$4,'SPACELOG 12 BP'!$F20:$EE20)</f>
        <v>2500</v>
      </c>
      <c r="CZ20" s="33">
        <f>SUMIF('reporting montigny'!$F$2:$EE$2,CZ$4,'reporting montigny'!$F20:$EE20)+SUMIF('reporting boissy'!$F$2:$EE$2,CZ$4,'reporting boissy'!$F20:$EE20)+SUMIF('reporting moussy'!$F$2:$EE$2,CZ$4,'reporting moussy'!$F20:$EE20)+SUMIF('reporting trappes'!$F$2:$EE$2,CZ$4,'reporting trappes'!$F20:$EE20)+SUMIF('SPACELOG 5 BP'!$F$2:$EE$2,CZ$4,'SPACELOG 5 BP'!$F20:$EE20)+SUMIF('SPACELOG 6 BP'!$F$2:$EE$2,CZ$4,'SPACELOG 6 BP'!$F20:$EE20)+SUMIF('SPACELOG 7 BP'!$F$2:$EE$2,CZ$4,'SPACELOG 7 BP'!$F20:$EE20)+SUMIF('SPACELOG 8 BP'!$F$2:$EE$2,CZ$4,'SPACELOG 8 BP'!$F20:$EE20)+SUMIF('SPACELOG 9 BP'!$F$2:$EE$2,CZ$4,'SPACELOG 9 BP'!$F20:$EE20)+SUMIF('SPACELOG 10 BP'!$F$2:$EE$2,CZ$4,'SPACELOG 10 BP'!$F20:$EE20)+SUMIF('SPACELOG 11 BP'!$F$2:$EE$2,CZ$4,'SPACELOG 11 BP'!$F20:$EE20)+SUMIF('SPACELOG 12 BP'!$F$2:$EE$2,CZ$4,'SPACELOG 12 BP'!$F20:$EE20)</f>
        <v>2500</v>
      </c>
      <c r="DA20" s="33">
        <f>SUMIF('reporting montigny'!$F$2:$EE$2,DA$4,'reporting montigny'!$F20:$EE20)+SUMIF('reporting boissy'!$F$2:$EE$2,DA$4,'reporting boissy'!$F20:$EE20)+SUMIF('reporting moussy'!$F$2:$EE$2,DA$4,'reporting moussy'!$F20:$EE20)+SUMIF('reporting trappes'!$F$2:$EE$2,DA$4,'reporting trappes'!$F20:$EE20)+SUMIF('SPACELOG 5 BP'!$F$2:$EE$2,DA$4,'SPACELOG 5 BP'!$F20:$EE20)+SUMIF('SPACELOG 6 BP'!$F$2:$EE$2,DA$4,'SPACELOG 6 BP'!$F20:$EE20)+SUMIF('SPACELOG 7 BP'!$F$2:$EE$2,DA$4,'SPACELOG 7 BP'!$F20:$EE20)+SUMIF('SPACELOG 8 BP'!$F$2:$EE$2,DA$4,'SPACELOG 8 BP'!$F20:$EE20)+SUMIF('SPACELOG 9 BP'!$F$2:$EE$2,DA$4,'SPACELOG 9 BP'!$F20:$EE20)+SUMIF('SPACELOG 10 BP'!$F$2:$EE$2,DA$4,'SPACELOG 10 BP'!$F20:$EE20)+SUMIF('SPACELOG 11 BP'!$F$2:$EE$2,DA$4,'SPACELOG 11 BP'!$F20:$EE20)+SUMIF('SPACELOG 12 BP'!$F$2:$EE$2,DA$4,'SPACELOG 12 BP'!$F20:$EE20)</f>
        <v>2500</v>
      </c>
      <c r="DB20" s="33">
        <f>SUMIF('reporting montigny'!$F$2:$EE$2,DB$4,'reporting montigny'!$F20:$EE20)+SUMIF('reporting boissy'!$F$2:$EE$2,DB$4,'reporting boissy'!$F20:$EE20)+SUMIF('reporting moussy'!$F$2:$EE$2,DB$4,'reporting moussy'!$F20:$EE20)+SUMIF('reporting trappes'!$F$2:$EE$2,DB$4,'reporting trappes'!$F20:$EE20)+SUMIF('SPACELOG 5 BP'!$F$2:$EE$2,DB$4,'SPACELOG 5 BP'!$F20:$EE20)+SUMIF('SPACELOG 6 BP'!$F$2:$EE$2,DB$4,'SPACELOG 6 BP'!$F20:$EE20)+SUMIF('SPACELOG 7 BP'!$F$2:$EE$2,DB$4,'SPACELOG 7 BP'!$F20:$EE20)+SUMIF('SPACELOG 8 BP'!$F$2:$EE$2,DB$4,'SPACELOG 8 BP'!$F20:$EE20)+SUMIF('SPACELOG 9 BP'!$F$2:$EE$2,DB$4,'SPACELOG 9 BP'!$F20:$EE20)+SUMIF('SPACELOG 10 BP'!$F$2:$EE$2,DB$4,'SPACELOG 10 BP'!$F20:$EE20)+SUMIF('SPACELOG 11 BP'!$F$2:$EE$2,DB$4,'SPACELOG 11 BP'!$F20:$EE20)+SUMIF('SPACELOG 12 BP'!$F$2:$EE$2,DB$4,'SPACELOG 12 BP'!$F20:$EE20)</f>
        <v>2500</v>
      </c>
      <c r="DC20" s="33">
        <f>SUMIF('reporting montigny'!$F$2:$EE$2,DC$4,'reporting montigny'!$F20:$EE20)+SUMIF('reporting boissy'!$F$2:$EE$2,DC$4,'reporting boissy'!$F20:$EE20)+SUMIF('reporting moussy'!$F$2:$EE$2,DC$4,'reporting moussy'!$F20:$EE20)+SUMIF('reporting trappes'!$F$2:$EE$2,DC$4,'reporting trappes'!$F20:$EE20)+SUMIF('SPACELOG 5 BP'!$F$2:$EE$2,DC$4,'SPACELOG 5 BP'!$F20:$EE20)+SUMIF('SPACELOG 6 BP'!$F$2:$EE$2,DC$4,'SPACELOG 6 BP'!$F20:$EE20)+SUMIF('SPACELOG 7 BP'!$F$2:$EE$2,DC$4,'SPACELOG 7 BP'!$F20:$EE20)+SUMIF('SPACELOG 8 BP'!$F$2:$EE$2,DC$4,'SPACELOG 8 BP'!$F20:$EE20)+SUMIF('SPACELOG 9 BP'!$F$2:$EE$2,DC$4,'SPACELOG 9 BP'!$F20:$EE20)+SUMIF('SPACELOG 10 BP'!$F$2:$EE$2,DC$4,'SPACELOG 10 BP'!$F20:$EE20)+SUMIF('SPACELOG 11 BP'!$F$2:$EE$2,DC$4,'SPACELOG 11 BP'!$F20:$EE20)+SUMIF('SPACELOG 12 BP'!$F$2:$EE$2,DC$4,'SPACELOG 12 BP'!$F20:$EE20)</f>
        <v>2500</v>
      </c>
      <c r="DD20" s="33">
        <f>SUMIF('reporting montigny'!$F$2:$EE$2,DD$4,'reporting montigny'!$F20:$EE20)+SUMIF('reporting boissy'!$F$2:$EE$2,DD$4,'reporting boissy'!$F20:$EE20)+SUMIF('reporting moussy'!$F$2:$EE$2,DD$4,'reporting moussy'!$F20:$EE20)+SUMIF('reporting trappes'!$F$2:$EE$2,DD$4,'reporting trappes'!$F20:$EE20)+SUMIF('SPACELOG 5 BP'!$F$2:$EE$2,DD$4,'SPACELOG 5 BP'!$F20:$EE20)+SUMIF('SPACELOG 6 BP'!$F$2:$EE$2,DD$4,'SPACELOG 6 BP'!$F20:$EE20)+SUMIF('SPACELOG 7 BP'!$F$2:$EE$2,DD$4,'SPACELOG 7 BP'!$F20:$EE20)+SUMIF('SPACELOG 8 BP'!$F$2:$EE$2,DD$4,'SPACELOG 8 BP'!$F20:$EE20)+SUMIF('SPACELOG 9 BP'!$F$2:$EE$2,DD$4,'SPACELOG 9 BP'!$F20:$EE20)+SUMIF('SPACELOG 10 BP'!$F$2:$EE$2,DD$4,'SPACELOG 10 BP'!$F20:$EE20)+SUMIF('SPACELOG 11 BP'!$F$2:$EE$2,DD$4,'SPACELOG 11 BP'!$F20:$EE20)+SUMIF('SPACELOG 12 BP'!$F$2:$EE$2,DD$4,'SPACELOG 12 BP'!$F20:$EE20)</f>
        <v>2500</v>
      </c>
      <c r="DE20" s="393">
        <f t="shared" si="121"/>
        <v>30000</v>
      </c>
      <c r="DF20" s="33">
        <f>SUMIF('reporting montigny'!$F$2:$EE$2,DF$4,'reporting montigny'!$F20:$EE20)+SUMIF('reporting boissy'!$F$2:$EE$2,DF$4,'reporting boissy'!$F20:$EE20)+SUMIF('reporting moussy'!$F$2:$EE$2,DF$4,'reporting moussy'!$F20:$EE20)+SUMIF('reporting trappes'!$F$2:$EE$2,DF$4,'reporting trappes'!$F20:$EE20)+SUMIF('SPACELOG 5 BP'!$F$2:$EE$2,DF$4,'SPACELOG 5 BP'!$F20:$EE20)+SUMIF('SPACELOG 6 BP'!$F$2:$EE$2,DF$4,'SPACELOG 6 BP'!$F20:$EE20)+SUMIF('SPACELOG 7 BP'!$F$2:$EE$2,DF$4,'SPACELOG 7 BP'!$F20:$EE20)+SUMIF('SPACELOG 8 BP'!$F$2:$EE$2,DF$4,'SPACELOG 8 BP'!$F20:$EE20)+SUMIF('SPACELOG 9 BP'!$F$2:$EE$2,DF$4,'SPACELOG 9 BP'!$F20:$EE20)+SUMIF('SPACELOG 10 BP'!$F$2:$EE$2,DF$4,'SPACELOG 10 BP'!$F20:$EE20)+SUMIF('SPACELOG 11 BP'!$F$2:$EE$2,DF$4,'SPACELOG 11 BP'!$F20:$EE20)+SUMIF('SPACELOG 12 BP'!$F$2:$EE$2,DF$4,'SPACELOG 12 BP'!$F20:$EE20)</f>
        <v>2500</v>
      </c>
      <c r="DG20" s="33">
        <f>SUMIF('reporting montigny'!$F$2:$EE$2,DG$4,'reporting montigny'!$F20:$EE20)+SUMIF('reporting boissy'!$F$2:$EE$2,DG$4,'reporting boissy'!$F20:$EE20)+SUMIF('reporting moussy'!$F$2:$EE$2,DG$4,'reporting moussy'!$F20:$EE20)+SUMIF('reporting trappes'!$F$2:$EE$2,DG$4,'reporting trappes'!$F20:$EE20)+SUMIF('SPACELOG 5 BP'!$F$2:$EE$2,DG$4,'SPACELOG 5 BP'!$F20:$EE20)+SUMIF('SPACELOG 6 BP'!$F$2:$EE$2,DG$4,'SPACELOG 6 BP'!$F20:$EE20)+SUMIF('SPACELOG 7 BP'!$F$2:$EE$2,DG$4,'SPACELOG 7 BP'!$F20:$EE20)+SUMIF('SPACELOG 8 BP'!$F$2:$EE$2,DG$4,'SPACELOG 8 BP'!$F20:$EE20)+SUMIF('SPACELOG 9 BP'!$F$2:$EE$2,DG$4,'SPACELOG 9 BP'!$F20:$EE20)+SUMIF('SPACELOG 10 BP'!$F$2:$EE$2,DG$4,'SPACELOG 10 BP'!$F20:$EE20)+SUMIF('SPACELOG 11 BP'!$F$2:$EE$2,DG$4,'SPACELOG 11 BP'!$F20:$EE20)+SUMIF('SPACELOG 12 BP'!$F$2:$EE$2,DG$4,'SPACELOG 12 BP'!$F20:$EE20)</f>
        <v>2500</v>
      </c>
      <c r="DH20" s="33">
        <f>SUMIF('reporting montigny'!$F$2:$EE$2,DH$4,'reporting montigny'!$F20:$EE20)+SUMIF('reporting boissy'!$F$2:$EE$2,DH$4,'reporting boissy'!$F20:$EE20)+SUMIF('reporting moussy'!$F$2:$EE$2,DH$4,'reporting moussy'!$F20:$EE20)+SUMIF('reporting trappes'!$F$2:$EE$2,DH$4,'reporting trappes'!$F20:$EE20)+SUMIF('SPACELOG 5 BP'!$F$2:$EE$2,DH$4,'SPACELOG 5 BP'!$F20:$EE20)+SUMIF('SPACELOG 6 BP'!$F$2:$EE$2,DH$4,'SPACELOG 6 BP'!$F20:$EE20)+SUMIF('SPACELOG 7 BP'!$F$2:$EE$2,DH$4,'SPACELOG 7 BP'!$F20:$EE20)+SUMIF('SPACELOG 8 BP'!$F$2:$EE$2,DH$4,'SPACELOG 8 BP'!$F20:$EE20)+SUMIF('SPACELOG 9 BP'!$F$2:$EE$2,DH$4,'SPACELOG 9 BP'!$F20:$EE20)+SUMIF('SPACELOG 10 BP'!$F$2:$EE$2,DH$4,'SPACELOG 10 BP'!$F20:$EE20)+SUMIF('SPACELOG 11 BP'!$F$2:$EE$2,DH$4,'SPACELOG 11 BP'!$F20:$EE20)+SUMIF('SPACELOG 12 BP'!$F$2:$EE$2,DH$4,'SPACELOG 12 BP'!$F20:$EE20)</f>
        <v>2500</v>
      </c>
      <c r="DI20" s="33">
        <f>SUMIF('reporting montigny'!$F$2:$EE$2,DI$4,'reporting montigny'!$F20:$EE20)+SUMIF('reporting boissy'!$F$2:$EE$2,DI$4,'reporting boissy'!$F20:$EE20)+SUMIF('reporting moussy'!$F$2:$EE$2,DI$4,'reporting moussy'!$F20:$EE20)+SUMIF('reporting trappes'!$F$2:$EE$2,DI$4,'reporting trappes'!$F20:$EE20)+SUMIF('SPACELOG 5 BP'!$F$2:$EE$2,DI$4,'SPACELOG 5 BP'!$F20:$EE20)+SUMIF('SPACELOG 6 BP'!$F$2:$EE$2,DI$4,'SPACELOG 6 BP'!$F20:$EE20)+SUMIF('SPACELOG 7 BP'!$F$2:$EE$2,DI$4,'SPACELOG 7 BP'!$F20:$EE20)+SUMIF('SPACELOG 8 BP'!$F$2:$EE$2,DI$4,'SPACELOG 8 BP'!$F20:$EE20)+SUMIF('SPACELOG 9 BP'!$F$2:$EE$2,DI$4,'SPACELOG 9 BP'!$F20:$EE20)+SUMIF('SPACELOG 10 BP'!$F$2:$EE$2,DI$4,'SPACELOG 10 BP'!$F20:$EE20)+SUMIF('SPACELOG 11 BP'!$F$2:$EE$2,DI$4,'SPACELOG 11 BP'!$F20:$EE20)+SUMIF('SPACELOG 12 BP'!$F$2:$EE$2,DI$4,'SPACELOG 12 BP'!$F20:$EE20)</f>
        <v>2500</v>
      </c>
      <c r="DJ20" s="33">
        <f>SUMIF('reporting montigny'!$F$2:$EE$2,DJ$4,'reporting montigny'!$F20:$EE20)+SUMIF('reporting boissy'!$F$2:$EE$2,DJ$4,'reporting boissy'!$F20:$EE20)+SUMIF('reporting moussy'!$F$2:$EE$2,DJ$4,'reporting moussy'!$F20:$EE20)+SUMIF('reporting trappes'!$F$2:$EE$2,DJ$4,'reporting trappes'!$F20:$EE20)+SUMIF('SPACELOG 5 BP'!$F$2:$EE$2,DJ$4,'SPACELOG 5 BP'!$F20:$EE20)+SUMIF('SPACELOG 6 BP'!$F$2:$EE$2,DJ$4,'SPACELOG 6 BP'!$F20:$EE20)+SUMIF('SPACELOG 7 BP'!$F$2:$EE$2,DJ$4,'SPACELOG 7 BP'!$F20:$EE20)+SUMIF('SPACELOG 8 BP'!$F$2:$EE$2,DJ$4,'SPACELOG 8 BP'!$F20:$EE20)+SUMIF('SPACELOG 9 BP'!$F$2:$EE$2,DJ$4,'SPACELOG 9 BP'!$F20:$EE20)+SUMIF('SPACELOG 10 BP'!$F$2:$EE$2,DJ$4,'SPACELOG 10 BP'!$F20:$EE20)+SUMIF('SPACELOG 11 BP'!$F$2:$EE$2,DJ$4,'SPACELOG 11 BP'!$F20:$EE20)+SUMIF('SPACELOG 12 BP'!$F$2:$EE$2,DJ$4,'SPACELOG 12 BP'!$F20:$EE20)</f>
        <v>2500</v>
      </c>
      <c r="DK20" s="33">
        <f>SUMIF('reporting montigny'!$F$2:$EE$2,DK$4,'reporting montigny'!$F20:$EE20)+SUMIF('reporting boissy'!$F$2:$EE$2,DK$4,'reporting boissy'!$F20:$EE20)+SUMIF('reporting moussy'!$F$2:$EE$2,DK$4,'reporting moussy'!$F20:$EE20)+SUMIF('reporting trappes'!$F$2:$EE$2,DK$4,'reporting trappes'!$F20:$EE20)+SUMIF('SPACELOG 5 BP'!$F$2:$EE$2,DK$4,'SPACELOG 5 BP'!$F20:$EE20)+SUMIF('SPACELOG 6 BP'!$F$2:$EE$2,DK$4,'SPACELOG 6 BP'!$F20:$EE20)+SUMIF('SPACELOG 7 BP'!$F$2:$EE$2,DK$4,'SPACELOG 7 BP'!$F20:$EE20)+SUMIF('SPACELOG 8 BP'!$F$2:$EE$2,DK$4,'SPACELOG 8 BP'!$F20:$EE20)+SUMIF('SPACELOG 9 BP'!$F$2:$EE$2,DK$4,'SPACELOG 9 BP'!$F20:$EE20)+SUMIF('SPACELOG 10 BP'!$F$2:$EE$2,DK$4,'SPACELOG 10 BP'!$F20:$EE20)+SUMIF('SPACELOG 11 BP'!$F$2:$EE$2,DK$4,'SPACELOG 11 BP'!$F20:$EE20)+SUMIF('SPACELOG 12 BP'!$F$2:$EE$2,DK$4,'SPACELOG 12 BP'!$F20:$EE20)</f>
        <v>2500</v>
      </c>
      <c r="DL20" s="33">
        <f>SUMIF('reporting montigny'!$F$2:$EE$2,DL$4,'reporting montigny'!$F20:$EE20)+SUMIF('reporting boissy'!$F$2:$EE$2,DL$4,'reporting boissy'!$F20:$EE20)+SUMIF('reporting moussy'!$F$2:$EE$2,DL$4,'reporting moussy'!$F20:$EE20)+SUMIF('reporting trappes'!$F$2:$EE$2,DL$4,'reporting trappes'!$F20:$EE20)+SUMIF('SPACELOG 5 BP'!$F$2:$EE$2,DL$4,'SPACELOG 5 BP'!$F20:$EE20)+SUMIF('SPACELOG 6 BP'!$F$2:$EE$2,DL$4,'SPACELOG 6 BP'!$F20:$EE20)+SUMIF('SPACELOG 7 BP'!$F$2:$EE$2,DL$4,'SPACELOG 7 BP'!$F20:$EE20)+SUMIF('SPACELOG 8 BP'!$F$2:$EE$2,DL$4,'SPACELOG 8 BP'!$F20:$EE20)+SUMIF('SPACELOG 9 BP'!$F$2:$EE$2,DL$4,'SPACELOG 9 BP'!$F20:$EE20)+SUMIF('SPACELOG 10 BP'!$F$2:$EE$2,DL$4,'SPACELOG 10 BP'!$F20:$EE20)+SUMIF('SPACELOG 11 BP'!$F$2:$EE$2,DL$4,'SPACELOG 11 BP'!$F20:$EE20)+SUMIF('SPACELOG 12 BP'!$F$2:$EE$2,DL$4,'SPACELOG 12 BP'!$F20:$EE20)</f>
        <v>2500</v>
      </c>
      <c r="DM20" s="33">
        <f>SUMIF('reporting montigny'!$F$2:$EE$2,DM$4,'reporting montigny'!$F20:$EE20)+SUMIF('reporting boissy'!$F$2:$EE$2,DM$4,'reporting boissy'!$F20:$EE20)+SUMIF('reporting moussy'!$F$2:$EE$2,DM$4,'reporting moussy'!$F20:$EE20)+SUMIF('reporting trappes'!$F$2:$EE$2,DM$4,'reporting trappes'!$F20:$EE20)+SUMIF('SPACELOG 5 BP'!$F$2:$EE$2,DM$4,'SPACELOG 5 BP'!$F20:$EE20)+SUMIF('SPACELOG 6 BP'!$F$2:$EE$2,DM$4,'SPACELOG 6 BP'!$F20:$EE20)+SUMIF('SPACELOG 7 BP'!$F$2:$EE$2,DM$4,'SPACELOG 7 BP'!$F20:$EE20)+SUMIF('SPACELOG 8 BP'!$F$2:$EE$2,DM$4,'SPACELOG 8 BP'!$F20:$EE20)+SUMIF('SPACELOG 9 BP'!$F$2:$EE$2,DM$4,'SPACELOG 9 BP'!$F20:$EE20)+SUMIF('SPACELOG 10 BP'!$F$2:$EE$2,DM$4,'SPACELOG 10 BP'!$F20:$EE20)+SUMIF('SPACELOG 11 BP'!$F$2:$EE$2,DM$4,'SPACELOG 11 BP'!$F20:$EE20)+SUMIF('SPACELOG 12 BP'!$F$2:$EE$2,DM$4,'SPACELOG 12 BP'!$F20:$EE20)</f>
        <v>2500</v>
      </c>
      <c r="DN20" s="33">
        <f>SUMIF('reporting montigny'!$F$2:$EE$2,DN$4,'reporting montigny'!$F20:$EE20)+SUMIF('reporting boissy'!$F$2:$EE$2,DN$4,'reporting boissy'!$F20:$EE20)+SUMIF('reporting moussy'!$F$2:$EE$2,DN$4,'reporting moussy'!$F20:$EE20)+SUMIF('reporting trappes'!$F$2:$EE$2,DN$4,'reporting trappes'!$F20:$EE20)+SUMIF('SPACELOG 5 BP'!$F$2:$EE$2,DN$4,'SPACELOG 5 BP'!$F20:$EE20)+SUMIF('SPACELOG 6 BP'!$F$2:$EE$2,DN$4,'SPACELOG 6 BP'!$F20:$EE20)+SUMIF('SPACELOG 7 BP'!$F$2:$EE$2,DN$4,'SPACELOG 7 BP'!$F20:$EE20)+SUMIF('SPACELOG 8 BP'!$F$2:$EE$2,DN$4,'SPACELOG 8 BP'!$F20:$EE20)+SUMIF('SPACELOG 9 BP'!$F$2:$EE$2,DN$4,'SPACELOG 9 BP'!$F20:$EE20)+SUMIF('SPACELOG 10 BP'!$F$2:$EE$2,DN$4,'SPACELOG 10 BP'!$F20:$EE20)+SUMIF('SPACELOG 11 BP'!$F$2:$EE$2,DN$4,'SPACELOG 11 BP'!$F20:$EE20)+SUMIF('SPACELOG 12 BP'!$F$2:$EE$2,DN$4,'SPACELOG 12 BP'!$F20:$EE20)</f>
        <v>2500</v>
      </c>
      <c r="DO20" s="33">
        <f>SUMIF('reporting montigny'!$F$2:$EE$2,DO$4,'reporting montigny'!$F20:$EE20)+SUMIF('reporting boissy'!$F$2:$EE$2,DO$4,'reporting boissy'!$F20:$EE20)+SUMIF('reporting moussy'!$F$2:$EE$2,DO$4,'reporting moussy'!$F20:$EE20)+SUMIF('reporting trappes'!$F$2:$EE$2,DO$4,'reporting trappes'!$F20:$EE20)+SUMIF('SPACELOG 5 BP'!$F$2:$EE$2,DO$4,'SPACELOG 5 BP'!$F20:$EE20)+SUMIF('SPACELOG 6 BP'!$F$2:$EE$2,DO$4,'SPACELOG 6 BP'!$F20:$EE20)+SUMIF('SPACELOG 7 BP'!$F$2:$EE$2,DO$4,'SPACELOG 7 BP'!$F20:$EE20)+SUMIF('SPACELOG 8 BP'!$F$2:$EE$2,DO$4,'SPACELOG 8 BP'!$F20:$EE20)+SUMIF('SPACELOG 9 BP'!$F$2:$EE$2,DO$4,'SPACELOG 9 BP'!$F20:$EE20)+SUMIF('SPACELOG 10 BP'!$F$2:$EE$2,DO$4,'SPACELOG 10 BP'!$F20:$EE20)+SUMIF('SPACELOG 11 BP'!$F$2:$EE$2,DO$4,'SPACELOG 11 BP'!$F20:$EE20)+SUMIF('SPACELOG 12 BP'!$F$2:$EE$2,DO$4,'SPACELOG 12 BP'!$F20:$EE20)</f>
        <v>2500</v>
      </c>
      <c r="DP20" s="33">
        <f>SUMIF('reporting montigny'!$F$2:$EE$2,DP$4,'reporting montigny'!$F20:$EE20)+SUMIF('reporting boissy'!$F$2:$EE$2,DP$4,'reporting boissy'!$F20:$EE20)+SUMIF('reporting moussy'!$F$2:$EE$2,DP$4,'reporting moussy'!$F20:$EE20)+SUMIF('reporting trappes'!$F$2:$EE$2,DP$4,'reporting trappes'!$F20:$EE20)+SUMIF('SPACELOG 5 BP'!$F$2:$EE$2,DP$4,'SPACELOG 5 BP'!$F20:$EE20)+SUMIF('SPACELOG 6 BP'!$F$2:$EE$2,DP$4,'SPACELOG 6 BP'!$F20:$EE20)+SUMIF('SPACELOG 7 BP'!$F$2:$EE$2,DP$4,'SPACELOG 7 BP'!$F20:$EE20)+SUMIF('SPACELOG 8 BP'!$F$2:$EE$2,DP$4,'SPACELOG 8 BP'!$F20:$EE20)+SUMIF('SPACELOG 9 BP'!$F$2:$EE$2,DP$4,'SPACELOG 9 BP'!$F20:$EE20)+SUMIF('SPACELOG 10 BP'!$F$2:$EE$2,DP$4,'SPACELOG 10 BP'!$F20:$EE20)+SUMIF('SPACELOG 11 BP'!$F$2:$EE$2,DP$4,'SPACELOG 11 BP'!$F20:$EE20)+SUMIF('SPACELOG 12 BP'!$F$2:$EE$2,DP$4,'SPACELOG 12 BP'!$F20:$EE20)</f>
        <v>2500</v>
      </c>
      <c r="DQ20" s="33">
        <f>SUMIF('reporting montigny'!$F$2:$EE$2,DQ$4,'reporting montigny'!$F20:$EE20)+SUMIF('reporting boissy'!$F$2:$EE$2,DQ$4,'reporting boissy'!$F20:$EE20)+SUMIF('reporting moussy'!$F$2:$EE$2,DQ$4,'reporting moussy'!$F20:$EE20)+SUMIF('reporting trappes'!$F$2:$EE$2,DQ$4,'reporting trappes'!$F20:$EE20)+SUMIF('SPACELOG 5 BP'!$F$2:$EE$2,DQ$4,'SPACELOG 5 BP'!$F20:$EE20)+SUMIF('SPACELOG 6 BP'!$F$2:$EE$2,DQ$4,'SPACELOG 6 BP'!$F20:$EE20)+SUMIF('SPACELOG 7 BP'!$F$2:$EE$2,DQ$4,'SPACELOG 7 BP'!$F20:$EE20)+SUMIF('SPACELOG 8 BP'!$F$2:$EE$2,DQ$4,'SPACELOG 8 BP'!$F20:$EE20)+SUMIF('SPACELOG 9 BP'!$F$2:$EE$2,DQ$4,'SPACELOG 9 BP'!$F20:$EE20)+SUMIF('SPACELOG 10 BP'!$F$2:$EE$2,DQ$4,'SPACELOG 10 BP'!$F20:$EE20)+SUMIF('SPACELOG 11 BP'!$F$2:$EE$2,DQ$4,'SPACELOG 11 BP'!$F20:$EE20)+SUMIF('SPACELOG 12 BP'!$F$2:$EE$2,DQ$4,'SPACELOG 12 BP'!$F20:$EE20)</f>
        <v>2500</v>
      </c>
      <c r="DR20" s="393">
        <f t="shared" si="122"/>
        <v>30000</v>
      </c>
    </row>
    <row r="21" spans="1:122" x14ac:dyDescent="0.2">
      <c r="A21" s="11"/>
      <c r="B21" s="12"/>
      <c r="C21" s="16"/>
      <c r="E21" s="1" t="s">
        <v>43</v>
      </c>
      <c r="F21" s="33">
        <f>SUMIF('reporting montigny'!$F$2:$EE$2,F$4,'reporting montigny'!$F21:$EE21)+SUMIF('reporting boissy'!$F$2:$EE$2,F$4,'reporting boissy'!$F21:$EE21)+SUMIF('reporting moussy'!$F$2:$EE$2,F$4,'reporting moussy'!$F21:$EE21)+SUMIF('reporting trappes'!$F$2:$EE$2,F$4,'reporting trappes'!$F21:$EE21)+SUMIF('SPACELOG 5 BP'!$F$2:$EE$2,F$4,'SPACELOG 5 BP'!$F21:$EE21)+SUMIF('SPACELOG 6 BP'!$F$2:$EE$2,F$4,'SPACELOG 6 BP'!$F21:$EE21)+SUMIF('SPACELOG 7 BP'!$F$2:$EE$2,F$4,'SPACELOG 7 BP'!$F21:$EE21)+SUMIF('SPACELOG 8 BP'!$F$2:$EE$2,F$4,'SPACELOG 8 BP'!$F21:$EE21)+SUMIF('SPACELOG 9 BP'!$F$2:$EE$2,F$4,'SPACELOG 9 BP'!$F21:$EE21)+SUMIF('SPACELOG 10 BP'!$F$2:$EE$2,F$4,'SPACELOG 10 BP'!$F21:$EE21)+SUMIF('SPACELOG 11 BP'!$F$2:$EE$2,F$4,'SPACELOG 11 BP'!$F21:$EE21)+SUMIF('SPACELOG 12 BP'!$F$2:$EE$2,F$4,'SPACELOG 12 BP'!$F21:$EE21)</f>
        <v>0</v>
      </c>
      <c r="G21" s="33">
        <f>SUMIF('reporting montigny'!$F$2:$EE$2,G$4,'reporting montigny'!$F21:$EE21)+SUMIF('reporting boissy'!$F$2:$EE$2,G$4,'reporting boissy'!$F21:$EE21)+SUMIF('reporting moussy'!$F$2:$EE$2,G$4,'reporting moussy'!$F21:$EE21)+SUMIF('reporting trappes'!$F$2:$EE$2,G$4,'reporting trappes'!$F21:$EE21)+SUMIF('SPACELOG 5 BP'!$F$2:$EE$2,G$4,'SPACELOG 5 BP'!$F21:$EE21)+SUMIF('SPACELOG 6 BP'!$F$2:$EE$2,G$4,'SPACELOG 6 BP'!$F21:$EE21)+SUMIF('SPACELOG 7 BP'!$F$2:$EE$2,G$4,'SPACELOG 7 BP'!$F21:$EE21)+SUMIF('SPACELOG 8 BP'!$F$2:$EE$2,G$4,'SPACELOG 8 BP'!$F21:$EE21)+SUMIF('SPACELOG 9 BP'!$F$2:$EE$2,G$4,'SPACELOG 9 BP'!$F21:$EE21)+SUMIF('SPACELOG 10 BP'!$F$2:$EE$2,G$4,'SPACELOG 10 BP'!$F21:$EE21)+SUMIF('SPACELOG 11 BP'!$F$2:$EE$2,G$4,'SPACELOG 11 BP'!$F21:$EE21)+SUMIF('SPACELOG 12 BP'!$F$2:$EE$2,G$4,'SPACELOG 12 BP'!$F21:$EE21)</f>
        <v>0</v>
      </c>
      <c r="H21" s="33">
        <f>SUMIF('reporting montigny'!$F$2:$EE$2,H$4,'reporting montigny'!$F21:$EE21)+SUMIF('reporting boissy'!$F$2:$EE$2,H$4,'reporting boissy'!$F21:$EE21)+SUMIF('reporting moussy'!$F$2:$EE$2,H$4,'reporting moussy'!$F21:$EE21)+SUMIF('reporting trappes'!$F$2:$EE$2,H$4,'reporting trappes'!$F21:$EE21)+SUMIF('SPACELOG 5 BP'!$F$2:$EE$2,H$4,'SPACELOG 5 BP'!$F21:$EE21)+SUMIF('SPACELOG 6 BP'!$F$2:$EE$2,H$4,'SPACELOG 6 BP'!$F21:$EE21)+SUMIF('SPACELOG 7 BP'!$F$2:$EE$2,H$4,'SPACELOG 7 BP'!$F21:$EE21)+SUMIF('SPACELOG 8 BP'!$F$2:$EE$2,H$4,'SPACELOG 8 BP'!$F21:$EE21)+SUMIF('SPACELOG 9 BP'!$F$2:$EE$2,H$4,'SPACELOG 9 BP'!$F21:$EE21)+SUMIF('SPACELOG 10 BP'!$F$2:$EE$2,H$4,'SPACELOG 10 BP'!$F21:$EE21)+SUMIF('SPACELOG 11 BP'!$F$2:$EE$2,H$4,'SPACELOG 11 BP'!$F21:$EE21)+SUMIF('SPACELOG 12 BP'!$F$2:$EE$2,H$4,'SPACELOG 12 BP'!$F21:$EE21)</f>
        <v>0</v>
      </c>
      <c r="I21" s="33">
        <f>SUMIF('reporting montigny'!$F$2:$EE$2,I$4,'reporting montigny'!$F21:$EE21)+SUMIF('reporting boissy'!$F$2:$EE$2,I$4,'reporting boissy'!$F21:$EE21)+SUMIF('reporting moussy'!$F$2:$EE$2,I$4,'reporting moussy'!$F21:$EE21)+SUMIF('reporting trappes'!$F$2:$EE$2,I$4,'reporting trappes'!$F21:$EE21)+SUMIF('SPACELOG 5 BP'!$F$2:$EE$2,I$4,'SPACELOG 5 BP'!$F21:$EE21)+SUMIF('SPACELOG 6 BP'!$F$2:$EE$2,I$4,'SPACELOG 6 BP'!$F21:$EE21)+SUMIF('SPACELOG 7 BP'!$F$2:$EE$2,I$4,'SPACELOG 7 BP'!$F21:$EE21)+SUMIF('SPACELOG 8 BP'!$F$2:$EE$2,I$4,'SPACELOG 8 BP'!$F21:$EE21)+SUMIF('SPACELOG 9 BP'!$F$2:$EE$2,I$4,'SPACELOG 9 BP'!$F21:$EE21)+SUMIF('SPACELOG 10 BP'!$F$2:$EE$2,I$4,'SPACELOG 10 BP'!$F21:$EE21)+SUMIF('SPACELOG 11 BP'!$F$2:$EE$2,I$4,'SPACELOG 11 BP'!$F21:$EE21)+SUMIF('SPACELOG 12 BP'!$F$2:$EE$2,I$4,'SPACELOG 12 BP'!$F21:$EE21)</f>
        <v>0</v>
      </c>
      <c r="J21" s="33">
        <f>SUMIF('reporting montigny'!$F$2:$EE$2,J$4,'reporting montigny'!$F21:$EE21)+SUMIF('reporting boissy'!$F$2:$EE$2,J$4,'reporting boissy'!$F21:$EE21)+SUMIF('reporting moussy'!$F$2:$EE$2,J$4,'reporting moussy'!$F21:$EE21)+SUMIF('reporting trappes'!$F$2:$EE$2,J$4,'reporting trappes'!$F21:$EE21)+SUMIF('SPACELOG 5 BP'!$F$2:$EE$2,J$4,'SPACELOG 5 BP'!$F21:$EE21)+SUMIF('SPACELOG 6 BP'!$F$2:$EE$2,J$4,'SPACELOG 6 BP'!$F21:$EE21)+SUMIF('SPACELOG 7 BP'!$F$2:$EE$2,J$4,'SPACELOG 7 BP'!$F21:$EE21)+SUMIF('SPACELOG 8 BP'!$F$2:$EE$2,J$4,'SPACELOG 8 BP'!$F21:$EE21)+SUMIF('SPACELOG 9 BP'!$F$2:$EE$2,J$4,'SPACELOG 9 BP'!$F21:$EE21)+SUMIF('SPACELOG 10 BP'!$F$2:$EE$2,J$4,'SPACELOG 10 BP'!$F21:$EE21)+SUMIF('SPACELOG 11 BP'!$F$2:$EE$2,J$4,'SPACELOG 11 BP'!$F21:$EE21)+SUMIF('SPACELOG 12 BP'!$F$2:$EE$2,J$4,'SPACELOG 12 BP'!$F21:$EE21)</f>
        <v>0</v>
      </c>
      <c r="K21" s="33">
        <f>SUMIF('reporting montigny'!$F$2:$EE$2,K$4,'reporting montigny'!$F21:$EE21)+SUMIF('reporting boissy'!$F$2:$EE$2,K$4,'reporting boissy'!$F21:$EE21)+SUMIF('reporting moussy'!$F$2:$EE$2,K$4,'reporting moussy'!$F21:$EE21)+SUMIF('reporting trappes'!$F$2:$EE$2,K$4,'reporting trappes'!$F21:$EE21)+SUMIF('SPACELOG 5 BP'!$F$2:$EE$2,K$4,'SPACELOG 5 BP'!$F21:$EE21)+SUMIF('SPACELOG 6 BP'!$F$2:$EE$2,K$4,'SPACELOG 6 BP'!$F21:$EE21)+SUMIF('SPACELOG 7 BP'!$F$2:$EE$2,K$4,'SPACELOG 7 BP'!$F21:$EE21)+SUMIF('SPACELOG 8 BP'!$F$2:$EE$2,K$4,'SPACELOG 8 BP'!$F21:$EE21)+SUMIF('SPACELOG 9 BP'!$F$2:$EE$2,K$4,'SPACELOG 9 BP'!$F21:$EE21)+SUMIF('SPACELOG 10 BP'!$F$2:$EE$2,K$4,'SPACELOG 10 BP'!$F21:$EE21)+SUMIF('SPACELOG 11 BP'!$F$2:$EE$2,K$4,'SPACELOG 11 BP'!$F21:$EE21)+SUMIF('SPACELOG 12 BP'!$F$2:$EE$2,K$4,'SPACELOG 12 BP'!$F21:$EE21)</f>
        <v>0</v>
      </c>
      <c r="L21" s="33">
        <f>SUMIF('reporting montigny'!$F$2:$EE$2,L$4,'reporting montigny'!$F21:$EE21)+SUMIF('reporting boissy'!$F$2:$EE$2,L$4,'reporting boissy'!$F21:$EE21)+SUMIF('reporting moussy'!$F$2:$EE$2,L$4,'reporting moussy'!$F21:$EE21)+SUMIF('reporting trappes'!$F$2:$EE$2,L$4,'reporting trappes'!$F21:$EE21)+SUMIF('SPACELOG 5 BP'!$F$2:$EE$2,L$4,'SPACELOG 5 BP'!$F21:$EE21)+SUMIF('SPACELOG 6 BP'!$F$2:$EE$2,L$4,'SPACELOG 6 BP'!$F21:$EE21)+SUMIF('SPACELOG 7 BP'!$F$2:$EE$2,L$4,'SPACELOG 7 BP'!$F21:$EE21)+SUMIF('SPACELOG 8 BP'!$F$2:$EE$2,L$4,'SPACELOG 8 BP'!$F21:$EE21)+SUMIF('SPACELOG 9 BP'!$F$2:$EE$2,L$4,'SPACELOG 9 BP'!$F21:$EE21)+SUMIF('SPACELOG 10 BP'!$F$2:$EE$2,L$4,'SPACELOG 10 BP'!$F21:$EE21)+SUMIF('SPACELOG 11 BP'!$F$2:$EE$2,L$4,'SPACELOG 11 BP'!$F21:$EE21)+SUMIF('SPACELOG 12 BP'!$F$2:$EE$2,L$4,'SPACELOG 12 BP'!$F21:$EE21)</f>
        <v>0</v>
      </c>
      <c r="M21" s="33">
        <f>SUMIF('reporting montigny'!$F$2:$EE$2,M$4,'reporting montigny'!$F21:$EE21)+SUMIF('reporting boissy'!$F$2:$EE$2,M$4,'reporting boissy'!$F21:$EE21)+SUMIF('reporting moussy'!$F$2:$EE$2,M$4,'reporting moussy'!$F21:$EE21)+SUMIF('reporting trappes'!$F$2:$EE$2,M$4,'reporting trappes'!$F21:$EE21)+SUMIF('SPACELOG 5 BP'!$F$2:$EE$2,M$4,'SPACELOG 5 BP'!$F21:$EE21)+SUMIF('SPACELOG 6 BP'!$F$2:$EE$2,M$4,'SPACELOG 6 BP'!$F21:$EE21)+SUMIF('SPACELOG 7 BP'!$F$2:$EE$2,M$4,'SPACELOG 7 BP'!$F21:$EE21)+SUMIF('SPACELOG 8 BP'!$F$2:$EE$2,M$4,'SPACELOG 8 BP'!$F21:$EE21)+SUMIF('SPACELOG 9 BP'!$F$2:$EE$2,M$4,'SPACELOG 9 BP'!$F21:$EE21)+SUMIF('SPACELOG 10 BP'!$F$2:$EE$2,M$4,'SPACELOG 10 BP'!$F21:$EE21)+SUMIF('SPACELOG 11 BP'!$F$2:$EE$2,M$4,'SPACELOG 11 BP'!$F21:$EE21)+SUMIF('SPACELOG 12 BP'!$F$2:$EE$2,M$4,'SPACELOG 12 BP'!$F21:$EE21)</f>
        <v>0</v>
      </c>
      <c r="N21" s="33">
        <f>SUMIF('reporting montigny'!$F$2:$EE$2,N$4,'reporting montigny'!$F21:$EE21)+SUMIF('reporting boissy'!$F$2:$EE$2,N$4,'reporting boissy'!$F21:$EE21)+SUMIF('reporting moussy'!$F$2:$EE$2,N$4,'reporting moussy'!$F21:$EE21)+SUMIF('reporting trappes'!$F$2:$EE$2,N$4,'reporting trappes'!$F21:$EE21)+SUMIF('SPACELOG 5 BP'!$F$2:$EE$2,N$4,'SPACELOG 5 BP'!$F21:$EE21)+SUMIF('SPACELOG 6 BP'!$F$2:$EE$2,N$4,'SPACELOG 6 BP'!$F21:$EE21)+SUMIF('SPACELOG 7 BP'!$F$2:$EE$2,N$4,'SPACELOG 7 BP'!$F21:$EE21)+SUMIF('SPACELOG 8 BP'!$F$2:$EE$2,N$4,'SPACELOG 8 BP'!$F21:$EE21)+SUMIF('SPACELOG 9 BP'!$F$2:$EE$2,N$4,'SPACELOG 9 BP'!$F21:$EE21)+SUMIF('SPACELOG 10 BP'!$F$2:$EE$2,N$4,'SPACELOG 10 BP'!$F21:$EE21)+SUMIF('SPACELOG 11 BP'!$F$2:$EE$2,N$4,'SPACELOG 11 BP'!$F21:$EE21)+SUMIF('SPACELOG 12 BP'!$F$2:$EE$2,N$4,'SPACELOG 12 BP'!$F21:$EE21)</f>
        <v>0</v>
      </c>
      <c r="O21" s="33">
        <f>SUMIF('reporting montigny'!$F$2:$EE$2,O$4,'reporting montigny'!$F21:$EE21)+SUMIF('reporting boissy'!$F$2:$EE$2,O$4,'reporting boissy'!$F21:$EE21)+SUMIF('reporting moussy'!$F$2:$EE$2,O$4,'reporting moussy'!$F21:$EE21)+SUMIF('reporting trappes'!$F$2:$EE$2,O$4,'reporting trappes'!$F21:$EE21)+SUMIF('SPACELOG 5 BP'!$F$2:$EE$2,O$4,'SPACELOG 5 BP'!$F21:$EE21)+SUMIF('SPACELOG 6 BP'!$F$2:$EE$2,O$4,'SPACELOG 6 BP'!$F21:$EE21)+SUMIF('SPACELOG 7 BP'!$F$2:$EE$2,O$4,'SPACELOG 7 BP'!$F21:$EE21)+SUMIF('SPACELOG 8 BP'!$F$2:$EE$2,O$4,'SPACELOG 8 BP'!$F21:$EE21)+SUMIF('SPACELOG 9 BP'!$F$2:$EE$2,O$4,'SPACELOG 9 BP'!$F21:$EE21)+SUMIF('SPACELOG 10 BP'!$F$2:$EE$2,O$4,'SPACELOG 10 BP'!$F21:$EE21)+SUMIF('SPACELOG 11 BP'!$F$2:$EE$2,O$4,'SPACELOG 11 BP'!$F21:$EE21)+SUMIF('SPACELOG 12 BP'!$F$2:$EE$2,O$4,'SPACELOG 12 BP'!$F21:$EE21)</f>
        <v>0</v>
      </c>
      <c r="P21" s="33">
        <f>SUMIF('reporting montigny'!$F$2:$EE$2,P$4,'reporting montigny'!$F21:$EE21)+SUMIF('reporting boissy'!$F$2:$EE$2,P$4,'reporting boissy'!$F21:$EE21)+SUMIF('reporting moussy'!$F$2:$EE$2,P$4,'reporting moussy'!$F21:$EE21)+SUMIF('reporting trappes'!$F$2:$EE$2,P$4,'reporting trappes'!$F21:$EE21)+SUMIF('SPACELOG 5 BP'!$F$2:$EE$2,P$4,'SPACELOG 5 BP'!$F21:$EE21)+SUMIF('SPACELOG 6 BP'!$F$2:$EE$2,P$4,'SPACELOG 6 BP'!$F21:$EE21)+SUMIF('SPACELOG 7 BP'!$F$2:$EE$2,P$4,'SPACELOG 7 BP'!$F21:$EE21)+SUMIF('SPACELOG 8 BP'!$F$2:$EE$2,P$4,'SPACELOG 8 BP'!$F21:$EE21)+SUMIF('SPACELOG 9 BP'!$F$2:$EE$2,P$4,'SPACELOG 9 BP'!$F21:$EE21)+SUMIF('SPACELOG 10 BP'!$F$2:$EE$2,P$4,'SPACELOG 10 BP'!$F21:$EE21)+SUMIF('SPACELOG 11 BP'!$F$2:$EE$2,P$4,'SPACELOG 11 BP'!$F21:$EE21)+SUMIF('SPACELOG 12 BP'!$F$2:$EE$2,P$4,'SPACELOG 12 BP'!$F21:$EE21)</f>
        <v>0</v>
      </c>
      <c r="Q21" s="33">
        <f>SUMIF('reporting montigny'!$F$2:$EE$2,Q$4,'reporting montigny'!$F21:$EE21)+SUMIF('reporting boissy'!$F$2:$EE$2,Q$4,'reporting boissy'!$F21:$EE21)+SUMIF('reporting moussy'!$F$2:$EE$2,Q$4,'reporting moussy'!$F21:$EE21)+SUMIF('reporting trappes'!$F$2:$EE$2,Q$4,'reporting trappes'!$F21:$EE21)+SUMIF('SPACELOG 5 BP'!$F$2:$EE$2,Q$4,'SPACELOG 5 BP'!$F21:$EE21)+SUMIF('SPACELOG 6 BP'!$F$2:$EE$2,Q$4,'SPACELOG 6 BP'!$F21:$EE21)+SUMIF('SPACELOG 7 BP'!$F$2:$EE$2,Q$4,'SPACELOG 7 BP'!$F21:$EE21)+SUMIF('SPACELOG 8 BP'!$F$2:$EE$2,Q$4,'SPACELOG 8 BP'!$F21:$EE21)+SUMIF('SPACELOG 9 BP'!$F$2:$EE$2,Q$4,'SPACELOG 9 BP'!$F21:$EE21)+SUMIF('SPACELOG 10 BP'!$F$2:$EE$2,Q$4,'SPACELOG 10 BP'!$F21:$EE21)+SUMIF('SPACELOG 11 BP'!$F$2:$EE$2,Q$4,'SPACELOG 11 BP'!$F21:$EE21)+SUMIF('SPACELOG 12 BP'!$F$2:$EE$2,Q$4,'SPACELOG 12 BP'!$F21:$EE21)</f>
        <v>0</v>
      </c>
      <c r="R21" s="393">
        <f t="shared" si="114"/>
        <v>0</v>
      </c>
      <c r="S21" s="33">
        <f>SUMIF('reporting montigny'!$F$2:$EE$2,S$4,'reporting montigny'!$F21:$EE21)+SUMIF('reporting boissy'!$F$2:$EE$2,S$4,'reporting boissy'!$F21:$EE21)+SUMIF('reporting moussy'!$F$2:$EE$2,S$4,'reporting moussy'!$F21:$EE21)+SUMIF('reporting trappes'!$F$2:$EE$2,S$4,'reporting trappes'!$F21:$EE21)+SUMIF('SPACELOG 5 BP'!$F$2:$EE$2,S$4,'SPACELOG 5 BP'!$F21:$EE21)+SUMIF('SPACELOG 6 BP'!$F$2:$EE$2,S$4,'SPACELOG 6 BP'!$F21:$EE21)+SUMIF('SPACELOG 7 BP'!$F$2:$EE$2,S$4,'SPACELOG 7 BP'!$F21:$EE21)+SUMIF('SPACELOG 8 BP'!$F$2:$EE$2,S$4,'SPACELOG 8 BP'!$F21:$EE21)+SUMIF('SPACELOG 9 BP'!$F$2:$EE$2,S$4,'SPACELOG 9 BP'!$F21:$EE21)+SUMIF('SPACELOG 10 BP'!$F$2:$EE$2,S$4,'SPACELOG 10 BP'!$F21:$EE21)+SUMIF('SPACELOG 11 BP'!$F$2:$EE$2,S$4,'SPACELOG 11 BP'!$F21:$EE21)+SUMIF('SPACELOG 12 BP'!$F$2:$EE$2,S$4,'SPACELOG 12 BP'!$F21:$EE21)</f>
        <v>0</v>
      </c>
      <c r="T21" s="33">
        <f>SUMIF('reporting montigny'!$F$2:$EE$2,T$4,'reporting montigny'!$F21:$EE21)+SUMIF('reporting boissy'!$F$2:$EE$2,T$4,'reporting boissy'!$F21:$EE21)+SUMIF('reporting moussy'!$F$2:$EE$2,T$4,'reporting moussy'!$F21:$EE21)+SUMIF('reporting trappes'!$F$2:$EE$2,T$4,'reporting trappes'!$F21:$EE21)+SUMIF('SPACELOG 5 BP'!$F$2:$EE$2,T$4,'SPACELOG 5 BP'!$F21:$EE21)+SUMIF('SPACELOG 6 BP'!$F$2:$EE$2,T$4,'SPACELOG 6 BP'!$F21:$EE21)+SUMIF('SPACELOG 7 BP'!$F$2:$EE$2,T$4,'SPACELOG 7 BP'!$F21:$EE21)+SUMIF('SPACELOG 8 BP'!$F$2:$EE$2,T$4,'SPACELOG 8 BP'!$F21:$EE21)+SUMIF('SPACELOG 9 BP'!$F$2:$EE$2,T$4,'SPACELOG 9 BP'!$F21:$EE21)+SUMIF('SPACELOG 10 BP'!$F$2:$EE$2,T$4,'SPACELOG 10 BP'!$F21:$EE21)+SUMIF('SPACELOG 11 BP'!$F$2:$EE$2,T$4,'SPACELOG 11 BP'!$F21:$EE21)+SUMIF('SPACELOG 12 BP'!$F$2:$EE$2,T$4,'SPACELOG 12 BP'!$F21:$EE21)</f>
        <v>0</v>
      </c>
      <c r="U21" s="33">
        <f>SUMIF('reporting montigny'!$F$2:$EE$2,U$4,'reporting montigny'!$F21:$EE21)+SUMIF('reporting boissy'!$F$2:$EE$2,U$4,'reporting boissy'!$F21:$EE21)+SUMIF('reporting moussy'!$F$2:$EE$2,U$4,'reporting moussy'!$F21:$EE21)+SUMIF('reporting trappes'!$F$2:$EE$2,U$4,'reporting trappes'!$F21:$EE21)+SUMIF('SPACELOG 5 BP'!$F$2:$EE$2,U$4,'SPACELOG 5 BP'!$F21:$EE21)+SUMIF('SPACELOG 6 BP'!$F$2:$EE$2,U$4,'SPACELOG 6 BP'!$F21:$EE21)+SUMIF('SPACELOG 7 BP'!$F$2:$EE$2,U$4,'SPACELOG 7 BP'!$F21:$EE21)+SUMIF('SPACELOG 8 BP'!$F$2:$EE$2,U$4,'SPACELOG 8 BP'!$F21:$EE21)+SUMIF('SPACELOG 9 BP'!$F$2:$EE$2,U$4,'SPACELOG 9 BP'!$F21:$EE21)+SUMIF('SPACELOG 10 BP'!$F$2:$EE$2,U$4,'SPACELOG 10 BP'!$F21:$EE21)+SUMIF('SPACELOG 11 BP'!$F$2:$EE$2,U$4,'SPACELOG 11 BP'!$F21:$EE21)+SUMIF('SPACELOG 12 BP'!$F$2:$EE$2,U$4,'SPACELOG 12 BP'!$F21:$EE21)</f>
        <v>0</v>
      </c>
      <c r="V21" s="33">
        <f>SUMIF('reporting montigny'!$F$2:$EE$2,V$4,'reporting montigny'!$F21:$EE21)+SUMIF('reporting boissy'!$F$2:$EE$2,V$4,'reporting boissy'!$F21:$EE21)+SUMIF('reporting moussy'!$F$2:$EE$2,V$4,'reporting moussy'!$F21:$EE21)+SUMIF('reporting trappes'!$F$2:$EE$2,V$4,'reporting trappes'!$F21:$EE21)+SUMIF('SPACELOG 5 BP'!$F$2:$EE$2,V$4,'SPACELOG 5 BP'!$F21:$EE21)+SUMIF('SPACELOG 6 BP'!$F$2:$EE$2,V$4,'SPACELOG 6 BP'!$F21:$EE21)+SUMIF('SPACELOG 7 BP'!$F$2:$EE$2,V$4,'SPACELOG 7 BP'!$F21:$EE21)+SUMIF('SPACELOG 8 BP'!$F$2:$EE$2,V$4,'SPACELOG 8 BP'!$F21:$EE21)+SUMIF('SPACELOG 9 BP'!$F$2:$EE$2,V$4,'SPACELOG 9 BP'!$F21:$EE21)+SUMIF('SPACELOG 10 BP'!$F$2:$EE$2,V$4,'SPACELOG 10 BP'!$F21:$EE21)+SUMIF('SPACELOG 11 BP'!$F$2:$EE$2,V$4,'SPACELOG 11 BP'!$F21:$EE21)+SUMIF('SPACELOG 12 BP'!$F$2:$EE$2,V$4,'SPACELOG 12 BP'!$F21:$EE21)</f>
        <v>0</v>
      </c>
      <c r="W21" s="33">
        <f>SUMIF('reporting montigny'!$F$2:$EE$2,W$4,'reporting montigny'!$F21:$EE21)+SUMIF('reporting boissy'!$F$2:$EE$2,W$4,'reporting boissy'!$F21:$EE21)+SUMIF('reporting moussy'!$F$2:$EE$2,W$4,'reporting moussy'!$F21:$EE21)+SUMIF('reporting trappes'!$F$2:$EE$2,W$4,'reporting trappes'!$F21:$EE21)+SUMIF('SPACELOG 5 BP'!$F$2:$EE$2,W$4,'SPACELOG 5 BP'!$F21:$EE21)+SUMIF('SPACELOG 6 BP'!$F$2:$EE$2,W$4,'SPACELOG 6 BP'!$F21:$EE21)+SUMIF('SPACELOG 7 BP'!$F$2:$EE$2,W$4,'SPACELOG 7 BP'!$F21:$EE21)+SUMIF('SPACELOG 8 BP'!$F$2:$EE$2,W$4,'SPACELOG 8 BP'!$F21:$EE21)+SUMIF('SPACELOG 9 BP'!$F$2:$EE$2,W$4,'SPACELOG 9 BP'!$F21:$EE21)+SUMIF('SPACELOG 10 BP'!$F$2:$EE$2,W$4,'SPACELOG 10 BP'!$F21:$EE21)+SUMIF('SPACELOG 11 BP'!$F$2:$EE$2,W$4,'SPACELOG 11 BP'!$F21:$EE21)+SUMIF('SPACELOG 12 BP'!$F$2:$EE$2,W$4,'SPACELOG 12 BP'!$F21:$EE21)</f>
        <v>700</v>
      </c>
      <c r="X21" s="33">
        <f>SUMIF('reporting montigny'!$F$2:$EE$2,X$4,'reporting montigny'!$F21:$EE21)+SUMIF('reporting boissy'!$F$2:$EE$2,X$4,'reporting boissy'!$F21:$EE21)+SUMIF('reporting moussy'!$F$2:$EE$2,X$4,'reporting moussy'!$F21:$EE21)+SUMIF('reporting trappes'!$F$2:$EE$2,X$4,'reporting trappes'!$F21:$EE21)+SUMIF('SPACELOG 5 BP'!$F$2:$EE$2,X$4,'SPACELOG 5 BP'!$F21:$EE21)+SUMIF('SPACELOG 6 BP'!$F$2:$EE$2,X$4,'SPACELOG 6 BP'!$F21:$EE21)+SUMIF('SPACELOG 7 BP'!$F$2:$EE$2,X$4,'SPACELOG 7 BP'!$F21:$EE21)+SUMIF('SPACELOG 8 BP'!$F$2:$EE$2,X$4,'SPACELOG 8 BP'!$F21:$EE21)+SUMIF('SPACELOG 9 BP'!$F$2:$EE$2,X$4,'SPACELOG 9 BP'!$F21:$EE21)+SUMIF('SPACELOG 10 BP'!$F$2:$EE$2,X$4,'SPACELOG 10 BP'!$F21:$EE21)+SUMIF('SPACELOG 11 BP'!$F$2:$EE$2,X$4,'SPACELOG 11 BP'!$F21:$EE21)+SUMIF('SPACELOG 12 BP'!$F$2:$EE$2,X$4,'SPACELOG 12 BP'!$F21:$EE21)</f>
        <v>700</v>
      </c>
      <c r="Y21" s="33">
        <f>SUMIF('reporting montigny'!$F$2:$EE$2,Y$4,'reporting montigny'!$F21:$EE21)+SUMIF('reporting boissy'!$F$2:$EE$2,Y$4,'reporting boissy'!$F21:$EE21)+SUMIF('reporting moussy'!$F$2:$EE$2,Y$4,'reporting moussy'!$F21:$EE21)+SUMIF('reporting trappes'!$F$2:$EE$2,Y$4,'reporting trappes'!$F21:$EE21)+SUMIF('SPACELOG 5 BP'!$F$2:$EE$2,Y$4,'SPACELOG 5 BP'!$F21:$EE21)+SUMIF('SPACELOG 6 BP'!$F$2:$EE$2,Y$4,'SPACELOG 6 BP'!$F21:$EE21)+SUMIF('SPACELOG 7 BP'!$F$2:$EE$2,Y$4,'SPACELOG 7 BP'!$F21:$EE21)+SUMIF('SPACELOG 8 BP'!$F$2:$EE$2,Y$4,'SPACELOG 8 BP'!$F21:$EE21)+SUMIF('SPACELOG 9 BP'!$F$2:$EE$2,Y$4,'SPACELOG 9 BP'!$F21:$EE21)+SUMIF('SPACELOG 10 BP'!$F$2:$EE$2,Y$4,'SPACELOG 10 BP'!$F21:$EE21)+SUMIF('SPACELOG 11 BP'!$F$2:$EE$2,Y$4,'SPACELOG 11 BP'!$F21:$EE21)+SUMIF('SPACELOG 12 BP'!$F$2:$EE$2,Y$4,'SPACELOG 12 BP'!$F21:$EE21)</f>
        <v>700</v>
      </c>
      <c r="Z21" s="33">
        <f>SUMIF('reporting montigny'!$F$2:$EE$2,Z$4,'reporting montigny'!$F21:$EE21)+SUMIF('reporting boissy'!$F$2:$EE$2,Z$4,'reporting boissy'!$F21:$EE21)+SUMIF('reporting moussy'!$F$2:$EE$2,Z$4,'reporting moussy'!$F21:$EE21)+SUMIF('reporting trappes'!$F$2:$EE$2,Z$4,'reporting trappes'!$F21:$EE21)+SUMIF('SPACELOG 5 BP'!$F$2:$EE$2,Z$4,'SPACELOG 5 BP'!$F21:$EE21)+SUMIF('SPACELOG 6 BP'!$F$2:$EE$2,Z$4,'SPACELOG 6 BP'!$F21:$EE21)+SUMIF('SPACELOG 7 BP'!$F$2:$EE$2,Z$4,'SPACELOG 7 BP'!$F21:$EE21)+SUMIF('SPACELOG 8 BP'!$F$2:$EE$2,Z$4,'SPACELOG 8 BP'!$F21:$EE21)+SUMIF('SPACELOG 9 BP'!$F$2:$EE$2,Z$4,'SPACELOG 9 BP'!$F21:$EE21)+SUMIF('SPACELOG 10 BP'!$F$2:$EE$2,Z$4,'SPACELOG 10 BP'!$F21:$EE21)+SUMIF('SPACELOG 11 BP'!$F$2:$EE$2,Z$4,'SPACELOG 11 BP'!$F21:$EE21)+SUMIF('SPACELOG 12 BP'!$F$2:$EE$2,Z$4,'SPACELOG 12 BP'!$F21:$EE21)</f>
        <v>700</v>
      </c>
      <c r="AA21" s="33">
        <f>SUMIF('reporting montigny'!$F$2:$EE$2,AA$4,'reporting montigny'!$F21:$EE21)+SUMIF('reporting boissy'!$F$2:$EE$2,AA$4,'reporting boissy'!$F21:$EE21)+SUMIF('reporting moussy'!$F$2:$EE$2,AA$4,'reporting moussy'!$F21:$EE21)+SUMIF('reporting trappes'!$F$2:$EE$2,AA$4,'reporting trappes'!$F21:$EE21)+SUMIF('SPACELOG 5 BP'!$F$2:$EE$2,AA$4,'SPACELOG 5 BP'!$F21:$EE21)+SUMIF('SPACELOG 6 BP'!$F$2:$EE$2,AA$4,'SPACELOG 6 BP'!$F21:$EE21)+SUMIF('SPACELOG 7 BP'!$F$2:$EE$2,AA$4,'SPACELOG 7 BP'!$F21:$EE21)+SUMIF('SPACELOG 8 BP'!$F$2:$EE$2,AA$4,'SPACELOG 8 BP'!$F21:$EE21)+SUMIF('SPACELOG 9 BP'!$F$2:$EE$2,AA$4,'SPACELOG 9 BP'!$F21:$EE21)+SUMIF('SPACELOG 10 BP'!$F$2:$EE$2,AA$4,'SPACELOG 10 BP'!$F21:$EE21)+SUMIF('SPACELOG 11 BP'!$F$2:$EE$2,AA$4,'SPACELOG 11 BP'!$F21:$EE21)+SUMIF('SPACELOG 12 BP'!$F$2:$EE$2,AA$4,'SPACELOG 12 BP'!$F21:$EE21)</f>
        <v>700</v>
      </c>
      <c r="AB21" s="33">
        <f>SUMIF('reporting montigny'!$F$2:$EE$2,AB$4,'reporting montigny'!$F21:$EE21)+SUMIF('reporting boissy'!$F$2:$EE$2,AB$4,'reporting boissy'!$F21:$EE21)+SUMIF('reporting moussy'!$F$2:$EE$2,AB$4,'reporting moussy'!$F21:$EE21)+SUMIF('reporting trappes'!$F$2:$EE$2,AB$4,'reporting trappes'!$F21:$EE21)+SUMIF('SPACELOG 5 BP'!$F$2:$EE$2,AB$4,'SPACELOG 5 BP'!$F21:$EE21)+SUMIF('SPACELOG 6 BP'!$F$2:$EE$2,AB$4,'SPACELOG 6 BP'!$F21:$EE21)+SUMIF('SPACELOG 7 BP'!$F$2:$EE$2,AB$4,'SPACELOG 7 BP'!$F21:$EE21)+SUMIF('SPACELOG 8 BP'!$F$2:$EE$2,AB$4,'SPACELOG 8 BP'!$F21:$EE21)+SUMIF('SPACELOG 9 BP'!$F$2:$EE$2,AB$4,'SPACELOG 9 BP'!$F21:$EE21)+SUMIF('SPACELOG 10 BP'!$F$2:$EE$2,AB$4,'SPACELOG 10 BP'!$F21:$EE21)+SUMIF('SPACELOG 11 BP'!$F$2:$EE$2,AB$4,'SPACELOG 11 BP'!$F21:$EE21)+SUMIF('SPACELOG 12 BP'!$F$2:$EE$2,AB$4,'SPACELOG 12 BP'!$F21:$EE21)</f>
        <v>700</v>
      </c>
      <c r="AC21" s="33">
        <f>SUMIF('reporting montigny'!$F$2:$EE$2,AC$4,'reporting montigny'!$F21:$EE21)+SUMIF('reporting boissy'!$F$2:$EE$2,AC$4,'reporting boissy'!$F21:$EE21)+SUMIF('reporting moussy'!$F$2:$EE$2,AC$4,'reporting moussy'!$F21:$EE21)+SUMIF('reporting trappes'!$F$2:$EE$2,AC$4,'reporting trappes'!$F21:$EE21)+SUMIF('SPACELOG 5 BP'!$F$2:$EE$2,AC$4,'SPACELOG 5 BP'!$F21:$EE21)+SUMIF('SPACELOG 6 BP'!$F$2:$EE$2,AC$4,'SPACELOG 6 BP'!$F21:$EE21)+SUMIF('SPACELOG 7 BP'!$F$2:$EE$2,AC$4,'SPACELOG 7 BP'!$F21:$EE21)+SUMIF('SPACELOG 8 BP'!$F$2:$EE$2,AC$4,'SPACELOG 8 BP'!$F21:$EE21)+SUMIF('SPACELOG 9 BP'!$F$2:$EE$2,AC$4,'SPACELOG 9 BP'!$F21:$EE21)+SUMIF('SPACELOG 10 BP'!$F$2:$EE$2,AC$4,'SPACELOG 10 BP'!$F21:$EE21)+SUMIF('SPACELOG 11 BP'!$F$2:$EE$2,AC$4,'SPACELOG 11 BP'!$F21:$EE21)+SUMIF('SPACELOG 12 BP'!$F$2:$EE$2,AC$4,'SPACELOG 12 BP'!$F21:$EE21)</f>
        <v>700</v>
      </c>
      <c r="AD21" s="33">
        <f>SUMIF('reporting montigny'!$F$2:$EE$2,AD$4,'reporting montigny'!$F21:$EE21)+SUMIF('reporting boissy'!$F$2:$EE$2,AD$4,'reporting boissy'!$F21:$EE21)+SUMIF('reporting moussy'!$F$2:$EE$2,AD$4,'reporting moussy'!$F21:$EE21)+SUMIF('reporting trappes'!$F$2:$EE$2,AD$4,'reporting trappes'!$F21:$EE21)+SUMIF('SPACELOG 5 BP'!$F$2:$EE$2,AD$4,'SPACELOG 5 BP'!$F21:$EE21)+SUMIF('SPACELOG 6 BP'!$F$2:$EE$2,AD$4,'SPACELOG 6 BP'!$F21:$EE21)+SUMIF('SPACELOG 7 BP'!$F$2:$EE$2,AD$4,'SPACELOG 7 BP'!$F21:$EE21)+SUMIF('SPACELOG 8 BP'!$F$2:$EE$2,AD$4,'SPACELOG 8 BP'!$F21:$EE21)+SUMIF('SPACELOG 9 BP'!$F$2:$EE$2,AD$4,'SPACELOG 9 BP'!$F21:$EE21)+SUMIF('SPACELOG 10 BP'!$F$2:$EE$2,AD$4,'SPACELOG 10 BP'!$F21:$EE21)+SUMIF('SPACELOG 11 BP'!$F$2:$EE$2,AD$4,'SPACELOG 11 BP'!$F21:$EE21)+SUMIF('SPACELOG 12 BP'!$F$2:$EE$2,AD$4,'SPACELOG 12 BP'!$F21:$EE21)</f>
        <v>700</v>
      </c>
      <c r="AE21" s="393">
        <f t="shared" si="115"/>
        <v>5600</v>
      </c>
      <c r="AF21" s="33">
        <f>SUMIF('reporting montigny'!$F$2:$EE$2,AF$4,'reporting montigny'!$F21:$EE21)+SUMIF('reporting boissy'!$F$2:$EE$2,AF$4,'reporting boissy'!$F21:$EE21)+SUMIF('reporting moussy'!$F$2:$EE$2,AF$4,'reporting moussy'!$F21:$EE21)+SUMIF('reporting trappes'!$F$2:$EE$2,AF$4,'reporting trappes'!$F21:$EE21)+SUMIF('SPACELOG 5 BP'!$F$2:$EE$2,AF$4,'SPACELOG 5 BP'!$F21:$EE21)+SUMIF('SPACELOG 6 BP'!$F$2:$EE$2,AF$4,'SPACELOG 6 BP'!$F21:$EE21)+SUMIF('SPACELOG 7 BP'!$F$2:$EE$2,AF$4,'SPACELOG 7 BP'!$F21:$EE21)+SUMIF('SPACELOG 8 BP'!$F$2:$EE$2,AF$4,'SPACELOG 8 BP'!$F21:$EE21)+SUMIF('SPACELOG 9 BP'!$F$2:$EE$2,AF$4,'SPACELOG 9 BP'!$F21:$EE21)+SUMIF('SPACELOG 10 BP'!$F$2:$EE$2,AF$4,'SPACELOG 10 BP'!$F21:$EE21)+SUMIF('SPACELOG 11 BP'!$F$2:$EE$2,AF$4,'SPACELOG 11 BP'!$F21:$EE21)+SUMIF('SPACELOG 12 BP'!$F$2:$EE$2,AF$4,'SPACELOG 12 BP'!$F21:$EE21)</f>
        <v>700</v>
      </c>
      <c r="AG21" s="33">
        <f>SUMIF('reporting montigny'!$F$2:$EE$2,AG$4,'reporting montigny'!$F21:$EE21)+SUMIF('reporting boissy'!$F$2:$EE$2,AG$4,'reporting boissy'!$F21:$EE21)+SUMIF('reporting moussy'!$F$2:$EE$2,AG$4,'reporting moussy'!$F21:$EE21)+SUMIF('reporting trappes'!$F$2:$EE$2,AG$4,'reporting trappes'!$F21:$EE21)+SUMIF('SPACELOG 5 BP'!$F$2:$EE$2,AG$4,'SPACELOG 5 BP'!$F21:$EE21)+SUMIF('SPACELOG 6 BP'!$F$2:$EE$2,AG$4,'SPACELOG 6 BP'!$F21:$EE21)+SUMIF('SPACELOG 7 BP'!$F$2:$EE$2,AG$4,'SPACELOG 7 BP'!$F21:$EE21)+SUMIF('SPACELOG 8 BP'!$F$2:$EE$2,AG$4,'SPACELOG 8 BP'!$F21:$EE21)+SUMIF('SPACELOG 9 BP'!$F$2:$EE$2,AG$4,'SPACELOG 9 BP'!$F21:$EE21)+SUMIF('SPACELOG 10 BP'!$F$2:$EE$2,AG$4,'SPACELOG 10 BP'!$F21:$EE21)+SUMIF('SPACELOG 11 BP'!$F$2:$EE$2,AG$4,'SPACELOG 11 BP'!$F21:$EE21)+SUMIF('SPACELOG 12 BP'!$F$2:$EE$2,AG$4,'SPACELOG 12 BP'!$F21:$EE21)</f>
        <v>700</v>
      </c>
      <c r="AH21" s="33">
        <f>SUMIF('reporting montigny'!$F$2:$EE$2,AH$4,'reporting montigny'!$F21:$EE21)+SUMIF('reporting boissy'!$F$2:$EE$2,AH$4,'reporting boissy'!$F21:$EE21)+SUMIF('reporting moussy'!$F$2:$EE$2,AH$4,'reporting moussy'!$F21:$EE21)+SUMIF('reporting trappes'!$F$2:$EE$2,AH$4,'reporting trappes'!$F21:$EE21)+SUMIF('SPACELOG 5 BP'!$F$2:$EE$2,AH$4,'SPACELOG 5 BP'!$F21:$EE21)+SUMIF('SPACELOG 6 BP'!$F$2:$EE$2,AH$4,'SPACELOG 6 BP'!$F21:$EE21)+SUMIF('SPACELOG 7 BP'!$F$2:$EE$2,AH$4,'SPACELOG 7 BP'!$F21:$EE21)+SUMIF('SPACELOG 8 BP'!$F$2:$EE$2,AH$4,'SPACELOG 8 BP'!$F21:$EE21)+SUMIF('SPACELOG 9 BP'!$F$2:$EE$2,AH$4,'SPACELOG 9 BP'!$F21:$EE21)+SUMIF('SPACELOG 10 BP'!$F$2:$EE$2,AH$4,'SPACELOG 10 BP'!$F21:$EE21)+SUMIF('SPACELOG 11 BP'!$F$2:$EE$2,AH$4,'SPACELOG 11 BP'!$F21:$EE21)+SUMIF('SPACELOG 12 BP'!$F$2:$EE$2,AH$4,'SPACELOG 12 BP'!$F21:$EE21)</f>
        <v>700</v>
      </c>
      <c r="AI21" s="33">
        <f>SUMIF('reporting montigny'!$F$2:$EE$2,AI$4,'reporting montigny'!$F21:$EE21)+SUMIF('reporting boissy'!$F$2:$EE$2,AI$4,'reporting boissy'!$F21:$EE21)+SUMIF('reporting moussy'!$F$2:$EE$2,AI$4,'reporting moussy'!$F21:$EE21)+SUMIF('reporting trappes'!$F$2:$EE$2,AI$4,'reporting trappes'!$F21:$EE21)+SUMIF('SPACELOG 5 BP'!$F$2:$EE$2,AI$4,'SPACELOG 5 BP'!$F21:$EE21)+SUMIF('SPACELOG 6 BP'!$F$2:$EE$2,AI$4,'SPACELOG 6 BP'!$F21:$EE21)+SUMIF('SPACELOG 7 BP'!$F$2:$EE$2,AI$4,'SPACELOG 7 BP'!$F21:$EE21)+SUMIF('SPACELOG 8 BP'!$F$2:$EE$2,AI$4,'SPACELOG 8 BP'!$F21:$EE21)+SUMIF('SPACELOG 9 BP'!$F$2:$EE$2,AI$4,'SPACELOG 9 BP'!$F21:$EE21)+SUMIF('SPACELOG 10 BP'!$F$2:$EE$2,AI$4,'SPACELOG 10 BP'!$F21:$EE21)+SUMIF('SPACELOG 11 BP'!$F$2:$EE$2,AI$4,'SPACELOG 11 BP'!$F21:$EE21)+SUMIF('SPACELOG 12 BP'!$F$2:$EE$2,AI$4,'SPACELOG 12 BP'!$F21:$EE21)</f>
        <v>700</v>
      </c>
      <c r="AJ21" s="33">
        <f>SUMIF('reporting montigny'!$F$2:$EE$2,AJ$4,'reporting montigny'!$F21:$EE21)+SUMIF('reporting boissy'!$F$2:$EE$2,AJ$4,'reporting boissy'!$F21:$EE21)+SUMIF('reporting moussy'!$F$2:$EE$2,AJ$4,'reporting moussy'!$F21:$EE21)+SUMIF('reporting trappes'!$F$2:$EE$2,AJ$4,'reporting trappes'!$F21:$EE21)+SUMIF('SPACELOG 5 BP'!$F$2:$EE$2,AJ$4,'SPACELOG 5 BP'!$F21:$EE21)+SUMIF('SPACELOG 6 BP'!$F$2:$EE$2,AJ$4,'SPACELOG 6 BP'!$F21:$EE21)+SUMIF('SPACELOG 7 BP'!$F$2:$EE$2,AJ$4,'SPACELOG 7 BP'!$F21:$EE21)+SUMIF('SPACELOG 8 BP'!$F$2:$EE$2,AJ$4,'SPACELOG 8 BP'!$F21:$EE21)+SUMIF('SPACELOG 9 BP'!$F$2:$EE$2,AJ$4,'SPACELOG 9 BP'!$F21:$EE21)+SUMIF('SPACELOG 10 BP'!$F$2:$EE$2,AJ$4,'SPACELOG 10 BP'!$F21:$EE21)+SUMIF('SPACELOG 11 BP'!$F$2:$EE$2,AJ$4,'SPACELOG 11 BP'!$F21:$EE21)+SUMIF('SPACELOG 12 BP'!$F$2:$EE$2,AJ$4,'SPACELOG 12 BP'!$F21:$EE21)</f>
        <v>700</v>
      </c>
      <c r="AK21" s="33">
        <f>SUMIF('reporting montigny'!$F$2:$EE$2,AK$4,'reporting montigny'!$F21:$EE21)+SUMIF('reporting boissy'!$F$2:$EE$2,AK$4,'reporting boissy'!$F21:$EE21)+SUMIF('reporting moussy'!$F$2:$EE$2,AK$4,'reporting moussy'!$F21:$EE21)+SUMIF('reporting trappes'!$F$2:$EE$2,AK$4,'reporting trappes'!$F21:$EE21)+SUMIF('SPACELOG 5 BP'!$F$2:$EE$2,AK$4,'SPACELOG 5 BP'!$F21:$EE21)+SUMIF('SPACELOG 6 BP'!$F$2:$EE$2,AK$4,'SPACELOG 6 BP'!$F21:$EE21)+SUMIF('SPACELOG 7 BP'!$F$2:$EE$2,AK$4,'SPACELOG 7 BP'!$F21:$EE21)+SUMIF('SPACELOG 8 BP'!$F$2:$EE$2,AK$4,'SPACELOG 8 BP'!$F21:$EE21)+SUMIF('SPACELOG 9 BP'!$F$2:$EE$2,AK$4,'SPACELOG 9 BP'!$F21:$EE21)+SUMIF('SPACELOG 10 BP'!$F$2:$EE$2,AK$4,'SPACELOG 10 BP'!$F21:$EE21)+SUMIF('SPACELOG 11 BP'!$F$2:$EE$2,AK$4,'SPACELOG 11 BP'!$F21:$EE21)+SUMIF('SPACELOG 12 BP'!$F$2:$EE$2,AK$4,'SPACELOG 12 BP'!$F21:$EE21)</f>
        <v>700</v>
      </c>
      <c r="AL21" s="33">
        <f>SUMIF('reporting montigny'!$F$2:$EE$2,AL$4,'reporting montigny'!$F21:$EE21)+SUMIF('reporting boissy'!$F$2:$EE$2,AL$4,'reporting boissy'!$F21:$EE21)+SUMIF('reporting moussy'!$F$2:$EE$2,AL$4,'reporting moussy'!$F21:$EE21)+SUMIF('reporting trappes'!$F$2:$EE$2,AL$4,'reporting trappes'!$F21:$EE21)+SUMIF('SPACELOG 5 BP'!$F$2:$EE$2,AL$4,'SPACELOG 5 BP'!$F21:$EE21)+SUMIF('SPACELOG 6 BP'!$F$2:$EE$2,AL$4,'SPACELOG 6 BP'!$F21:$EE21)+SUMIF('SPACELOG 7 BP'!$F$2:$EE$2,AL$4,'SPACELOG 7 BP'!$F21:$EE21)+SUMIF('SPACELOG 8 BP'!$F$2:$EE$2,AL$4,'SPACELOG 8 BP'!$F21:$EE21)+SUMIF('SPACELOG 9 BP'!$F$2:$EE$2,AL$4,'SPACELOG 9 BP'!$F21:$EE21)+SUMIF('SPACELOG 10 BP'!$F$2:$EE$2,AL$4,'SPACELOG 10 BP'!$F21:$EE21)+SUMIF('SPACELOG 11 BP'!$F$2:$EE$2,AL$4,'SPACELOG 11 BP'!$F21:$EE21)+SUMIF('SPACELOG 12 BP'!$F$2:$EE$2,AL$4,'SPACELOG 12 BP'!$F21:$EE21)</f>
        <v>700</v>
      </c>
      <c r="AM21" s="33">
        <f>SUMIF('reporting montigny'!$F$2:$EE$2,AM$4,'reporting montigny'!$F21:$EE21)+SUMIF('reporting boissy'!$F$2:$EE$2,AM$4,'reporting boissy'!$F21:$EE21)+SUMIF('reporting moussy'!$F$2:$EE$2,AM$4,'reporting moussy'!$F21:$EE21)+SUMIF('reporting trappes'!$F$2:$EE$2,AM$4,'reporting trappes'!$F21:$EE21)+SUMIF('SPACELOG 5 BP'!$F$2:$EE$2,AM$4,'SPACELOG 5 BP'!$F21:$EE21)+SUMIF('SPACELOG 6 BP'!$F$2:$EE$2,AM$4,'SPACELOG 6 BP'!$F21:$EE21)+SUMIF('SPACELOG 7 BP'!$F$2:$EE$2,AM$4,'SPACELOG 7 BP'!$F21:$EE21)+SUMIF('SPACELOG 8 BP'!$F$2:$EE$2,AM$4,'SPACELOG 8 BP'!$F21:$EE21)+SUMIF('SPACELOG 9 BP'!$F$2:$EE$2,AM$4,'SPACELOG 9 BP'!$F21:$EE21)+SUMIF('SPACELOG 10 BP'!$F$2:$EE$2,AM$4,'SPACELOG 10 BP'!$F21:$EE21)+SUMIF('SPACELOG 11 BP'!$F$2:$EE$2,AM$4,'SPACELOG 11 BP'!$F21:$EE21)+SUMIF('SPACELOG 12 BP'!$F$2:$EE$2,AM$4,'SPACELOG 12 BP'!$F21:$EE21)</f>
        <v>700</v>
      </c>
      <c r="AN21" s="33">
        <f>SUMIF('reporting montigny'!$F$2:$EE$2,AN$4,'reporting montigny'!$F21:$EE21)+SUMIF('reporting boissy'!$F$2:$EE$2,AN$4,'reporting boissy'!$F21:$EE21)+SUMIF('reporting moussy'!$F$2:$EE$2,AN$4,'reporting moussy'!$F21:$EE21)+SUMIF('reporting trappes'!$F$2:$EE$2,AN$4,'reporting trappes'!$F21:$EE21)+SUMIF('SPACELOG 5 BP'!$F$2:$EE$2,AN$4,'SPACELOG 5 BP'!$F21:$EE21)+SUMIF('SPACELOG 6 BP'!$F$2:$EE$2,AN$4,'SPACELOG 6 BP'!$F21:$EE21)+SUMIF('SPACELOG 7 BP'!$F$2:$EE$2,AN$4,'SPACELOG 7 BP'!$F21:$EE21)+SUMIF('SPACELOG 8 BP'!$F$2:$EE$2,AN$4,'SPACELOG 8 BP'!$F21:$EE21)+SUMIF('SPACELOG 9 BP'!$F$2:$EE$2,AN$4,'SPACELOG 9 BP'!$F21:$EE21)+SUMIF('SPACELOG 10 BP'!$F$2:$EE$2,AN$4,'SPACELOG 10 BP'!$F21:$EE21)+SUMIF('SPACELOG 11 BP'!$F$2:$EE$2,AN$4,'SPACELOG 11 BP'!$F21:$EE21)+SUMIF('SPACELOG 12 BP'!$F$2:$EE$2,AN$4,'SPACELOG 12 BP'!$F21:$EE21)</f>
        <v>700</v>
      </c>
      <c r="AO21" s="33">
        <f>SUMIF('reporting montigny'!$F$2:$EE$2,AO$4,'reporting montigny'!$F21:$EE21)+SUMIF('reporting boissy'!$F$2:$EE$2,AO$4,'reporting boissy'!$F21:$EE21)+SUMIF('reporting moussy'!$F$2:$EE$2,AO$4,'reporting moussy'!$F21:$EE21)+SUMIF('reporting trappes'!$F$2:$EE$2,AO$4,'reporting trappes'!$F21:$EE21)+SUMIF('SPACELOG 5 BP'!$F$2:$EE$2,AO$4,'SPACELOG 5 BP'!$F21:$EE21)+SUMIF('SPACELOG 6 BP'!$F$2:$EE$2,AO$4,'SPACELOG 6 BP'!$F21:$EE21)+SUMIF('SPACELOG 7 BP'!$F$2:$EE$2,AO$4,'SPACELOG 7 BP'!$F21:$EE21)+SUMIF('SPACELOG 8 BP'!$F$2:$EE$2,AO$4,'SPACELOG 8 BP'!$F21:$EE21)+SUMIF('SPACELOG 9 BP'!$F$2:$EE$2,AO$4,'SPACELOG 9 BP'!$F21:$EE21)+SUMIF('SPACELOG 10 BP'!$F$2:$EE$2,AO$4,'SPACELOG 10 BP'!$F21:$EE21)+SUMIF('SPACELOG 11 BP'!$F$2:$EE$2,AO$4,'SPACELOG 11 BP'!$F21:$EE21)+SUMIF('SPACELOG 12 BP'!$F$2:$EE$2,AO$4,'SPACELOG 12 BP'!$F21:$EE21)</f>
        <v>700</v>
      </c>
      <c r="AP21" s="33">
        <f>SUMIF('reporting montigny'!$F$2:$EE$2,AP$4,'reporting montigny'!$F21:$EE21)+SUMIF('reporting boissy'!$F$2:$EE$2,AP$4,'reporting boissy'!$F21:$EE21)+SUMIF('reporting moussy'!$F$2:$EE$2,AP$4,'reporting moussy'!$F21:$EE21)+SUMIF('reporting trappes'!$F$2:$EE$2,AP$4,'reporting trappes'!$F21:$EE21)+SUMIF('SPACELOG 5 BP'!$F$2:$EE$2,AP$4,'SPACELOG 5 BP'!$F21:$EE21)+SUMIF('SPACELOG 6 BP'!$F$2:$EE$2,AP$4,'SPACELOG 6 BP'!$F21:$EE21)+SUMIF('SPACELOG 7 BP'!$F$2:$EE$2,AP$4,'SPACELOG 7 BP'!$F21:$EE21)+SUMIF('SPACELOG 8 BP'!$F$2:$EE$2,AP$4,'SPACELOG 8 BP'!$F21:$EE21)+SUMIF('SPACELOG 9 BP'!$F$2:$EE$2,AP$4,'SPACELOG 9 BP'!$F21:$EE21)+SUMIF('SPACELOG 10 BP'!$F$2:$EE$2,AP$4,'SPACELOG 10 BP'!$F21:$EE21)+SUMIF('SPACELOG 11 BP'!$F$2:$EE$2,AP$4,'SPACELOG 11 BP'!$F21:$EE21)+SUMIF('SPACELOG 12 BP'!$F$2:$EE$2,AP$4,'SPACELOG 12 BP'!$F21:$EE21)</f>
        <v>700</v>
      </c>
      <c r="AQ21" s="33">
        <f>SUMIF('reporting montigny'!$F$2:$EE$2,AQ$4,'reporting montigny'!$F21:$EE21)+SUMIF('reporting boissy'!$F$2:$EE$2,AQ$4,'reporting boissy'!$F21:$EE21)+SUMIF('reporting moussy'!$F$2:$EE$2,AQ$4,'reporting moussy'!$F21:$EE21)+SUMIF('reporting trappes'!$F$2:$EE$2,AQ$4,'reporting trappes'!$F21:$EE21)+SUMIF('SPACELOG 5 BP'!$F$2:$EE$2,AQ$4,'SPACELOG 5 BP'!$F21:$EE21)+SUMIF('SPACELOG 6 BP'!$F$2:$EE$2,AQ$4,'SPACELOG 6 BP'!$F21:$EE21)+SUMIF('SPACELOG 7 BP'!$F$2:$EE$2,AQ$4,'SPACELOG 7 BP'!$F21:$EE21)+SUMIF('SPACELOG 8 BP'!$F$2:$EE$2,AQ$4,'SPACELOG 8 BP'!$F21:$EE21)+SUMIF('SPACELOG 9 BP'!$F$2:$EE$2,AQ$4,'SPACELOG 9 BP'!$F21:$EE21)+SUMIF('SPACELOG 10 BP'!$F$2:$EE$2,AQ$4,'SPACELOG 10 BP'!$F21:$EE21)+SUMIF('SPACELOG 11 BP'!$F$2:$EE$2,AQ$4,'SPACELOG 11 BP'!$F21:$EE21)+SUMIF('SPACELOG 12 BP'!$F$2:$EE$2,AQ$4,'SPACELOG 12 BP'!$F21:$EE21)</f>
        <v>700</v>
      </c>
      <c r="AR21" s="393">
        <f t="shared" si="116"/>
        <v>8400</v>
      </c>
      <c r="AS21" s="33">
        <f>SUMIF('reporting montigny'!$F$2:$EE$2,AS$4,'reporting montigny'!$F21:$EE21)+SUMIF('reporting boissy'!$F$2:$EE$2,AS$4,'reporting boissy'!$F21:$EE21)+SUMIF('reporting moussy'!$F$2:$EE$2,AS$4,'reporting moussy'!$F21:$EE21)+SUMIF('reporting trappes'!$F$2:$EE$2,AS$4,'reporting trappes'!$F21:$EE21)+SUMIF('SPACELOG 5 BP'!$F$2:$EE$2,AS$4,'SPACELOG 5 BP'!$F21:$EE21)+SUMIF('SPACELOG 6 BP'!$F$2:$EE$2,AS$4,'SPACELOG 6 BP'!$F21:$EE21)+SUMIF('SPACELOG 7 BP'!$F$2:$EE$2,AS$4,'SPACELOG 7 BP'!$F21:$EE21)+SUMIF('SPACELOG 8 BP'!$F$2:$EE$2,AS$4,'SPACELOG 8 BP'!$F21:$EE21)+SUMIF('SPACELOG 9 BP'!$F$2:$EE$2,AS$4,'SPACELOG 9 BP'!$F21:$EE21)+SUMIF('SPACELOG 10 BP'!$F$2:$EE$2,AS$4,'SPACELOG 10 BP'!$F21:$EE21)+SUMIF('SPACELOG 11 BP'!$F$2:$EE$2,AS$4,'SPACELOG 11 BP'!$F21:$EE21)+SUMIF('SPACELOG 12 BP'!$F$2:$EE$2,AS$4,'SPACELOG 12 BP'!$F21:$EE21)</f>
        <v>700</v>
      </c>
      <c r="AT21" s="33">
        <f>SUMIF('reporting montigny'!$F$2:$EE$2,AT$4,'reporting montigny'!$F21:$EE21)+SUMIF('reporting boissy'!$F$2:$EE$2,AT$4,'reporting boissy'!$F21:$EE21)+SUMIF('reporting moussy'!$F$2:$EE$2,AT$4,'reporting moussy'!$F21:$EE21)+SUMIF('reporting trappes'!$F$2:$EE$2,AT$4,'reporting trappes'!$F21:$EE21)+SUMIF('SPACELOG 5 BP'!$F$2:$EE$2,AT$4,'SPACELOG 5 BP'!$F21:$EE21)+SUMIF('SPACELOG 6 BP'!$F$2:$EE$2,AT$4,'SPACELOG 6 BP'!$F21:$EE21)+SUMIF('SPACELOG 7 BP'!$F$2:$EE$2,AT$4,'SPACELOG 7 BP'!$F21:$EE21)+SUMIF('SPACELOG 8 BP'!$F$2:$EE$2,AT$4,'SPACELOG 8 BP'!$F21:$EE21)+SUMIF('SPACELOG 9 BP'!$F$2:$EE$2,AT$4,'SPACELOG 9 BP'!$F21:$EE21)+SUMIF('SPACELOG 10 BP'!$F$2:$EE$2,AT$4,'SPACELOG 10 BP'!$F21:$EE21)+SUMIF('SPACELOG 11 BP'!$F$2:$EE$2,AT$4,'SPACELOG 11 BP'!$F21:$EE21)+SUMIF('SPACELOG 12 BP'!$F$2:$EE$2,AT$4,'SPACELOG 12 BP'!$F21:$EE21)</f>
        <v>700</v>
      </c>
      <c r="AU21" s="33">
        <f>SUMIF('reporting montigny'!$F$2:$EE$2,AU$4,'reporting montigny'!$F21:$EE21)+SUMIF('reporting boissy'!$F$2:$EE$2,AU$4,'reporting boissy'!$F21:$EE21)+SUMIF('reporting moussy'!$F$2:$EE$2,AU$4,'reporting moussy'!$F21:$EE21)+SUMIF('reporting trappes'!$F$2:$EE$2,AU$4,'reporting trappes'!$F21:$EE21)+SUMIF('SPACELOG 5 BP'!$F$2:$EE$2,AU$4,'SPACELOG 5 BP'!$F21:$EE21)+SUMIF('SPACELOG 6 BP'!$F$2:$EE$2,AU$4,'SPACELOG 6 BP'!$F21:$EE21)+SUMIF('SPACELOG 7 BP'!$F$2:$EE$2,AU$4,'SPACELOG 7 BP'!$F21:$EE21)+SUMIF('SPACELOG 8 BP'!$F$2:$EE$2,AU$4,'SPACELOG 8 BP'!$F21:$EE21)+SUMIF('SPACELOG 9 BP'!$F$2:$EE$2,AU$4,'SPACELOG 9 BP'!$F21:$EE21)+SUMIF('SPACELOG 10 BP'!$F$2:$EE$2,AU$4,'SPACELOG 10 BP'!$F21:$EE21)+SUMIF('SPACELOG 11 BP'!$F$2:$EE$2,AU$4,'SPACELOG 11 BP'!$F21:$EE21)+SUMIF('SPACELOG 12 BP'!$F$2:$EE$2,AU$4,'SPACELOG 12 BP'!$F21:$EE21)</f>
        <v>700</v>
      </c>
      <c r="AV21" s="33">
        <f>SUMIF('reporting montigny'!$F$2:$EE$2,AV$4,'reporting montigny'!$F21:$EE21)+SUMIF('reporting boissy'!$F$2:$EE$2,AV$4,'reporting boissy'!$F21:$EE21)+SUMIF('reporting moussy'!$F$2:$EE$2,AV$4,'reporting moussy'!$F21:$EE21)+SUMIF('reporting trappes'!$F$2:$EE$2,AV$4,'reporting trappes'!$F21:$EE21)+SUMIF('SPACELOG 5 BP'!$F$2:$EE$2,AV$4,'SPACELOG 5 BP'!$F21:$EE21)+SUMIF('SPACELOG 6 BP'!$F$2:$EE$2,AV$4,'SPACELOG 6 BP'!$F21:$EE21)+SUMIF('SPACELOG 7 BP'!$F$2:$EE$2,AV$4,'SPACELOG 7 BP'!$F21:$EE21)+SUMIF('SPACELOG 8 BP'!$F$2:$EE$2,AV$4,'SPACELOG 8 BP'!$F21:$EE21)+SUMIF('SPACELOG 9 BP'!$F$2:$EE$2,AV$4,'SPACELOG 9 BP'!$F21:$EE21)+SUMIF('SPACELOG 10 BP'!$F$2:$EE$2,AV$4,'SPACELOG 10 BP'!$F21:$EE21)+SUMIF('SPACELOG 11 BP'!$F$2:$EE$2,AV$4,'SPACELOG 11 BP'!$F21:$EE21)+SUMIF('SPACELOG 12 BP'!$F$2:$EE$2,AV$4,'SPACELOG 12 BP'!$F21:$EE21)</f>
        <v>700</v>
      </c>
      <c r="AW21" s="33">
        <f>SUMIF('reporting montigny'!$F$2:$EE$2,AW$4,'reporting montigny'!$F21:$EE21)+SUMIF('reporting boissy'!$F$2:$EE$2,AW$4,'reporting boissy'!$F21:$EE21)+SUMIF('reporting moussy'!$F$2:$EE$2,AW$4,'reporting moussy'!$F21:$EE21)+SUMIF('reporting trappes'!$F$2:$EE$2,AW$4,'reporting trappes'!$F21:$EE21)+SUMIF('SPACELOG 5 BP'!$F$2:$EE$2,AW$4,'SPACELOG 5 BP'!$F21:$EE21)+SUMIF('SPACELOG 6 BP'!$F$2:$EE$2,AW$4,'SPACELOG 6 BP'!$F21:$EE21)+SUMIF('SPACELOG 7 BP'!$F$2:$EE$2,AW$4,'SPACELOG 7 BP'!$F21:$EE21)+SUMIF('SPACELOG 8 BP'!$F$2:$EE$2,AW$4,'SPACELOG 8 BP'!$F21:$EE21)+SUMIF('SPACELOG 9 BP'!$F$2:$EE$2,AW$4,'SPACELOG 9 BP'!$F21:$EE21)+SUMIF('SPACELOG 10 BP'!$F$2:$EE$2,AW$4,'SPACELOG 10 BP'!$F21:$EE21)+SUMIF('SPACELOG 11 BP'!$F$2:$EE$2,AW$4,'SPACELOG 11 BP'!$F21:$EE21)+SUMIF('SPACELOG 12 BP'!$F$2:$EE$2,AW$4,'SPACELOG 12 BP'!$F21:$EE21)</f>
        <v>700</v>
      </c>
      <c r="AX21" s="33">
        <f>SUMIF('reporting montigny'!$F$2:$EE$2,AX$4,'reporting montigny'!$F21:$EE21)+SUMIF('reporting boissy'!$F$2:$EE$2,AX$4,'reporting boissy'!$F21:$EE21)+SUMIF('reporting moussy'!$F$2:$EE$2,AX$4,'reporting moussy'!$F21:$EE21)+SUMIF('reporting trappes'!$F$2:$EE$2,AX$4,'reporting trappes'!$F21:$EE21)+SUMIF('SPACELOG 5 BP'!$F$2:$EE$2,AX$4,'SPACELOG 5 BP'!$F21:$EE21)+SUMIF('SPACELOG 6 BP'!$F$2:$EE$2,AX$4,'SPACELOG 6 BP'!$F21:$EE21)+SUMIF('SPACELOG 7 BP'!$F$2:$EE$2,AX$4,'SPACELOG 7 BP'!$F21:$EE21)+SUMIF('SPACELOG 8 BP'!$F$2:$EE$2,AX$4,'SPACELOG 8 BP'!$F21:$EE21)+SUMIF('SPACELOG 9 BP'!$F$2:$EE$2,AX$4,'SPACELOG 9 BP'!$F21:$EE21)+SUMIF('SPACELOG 10 BP'!$F$2:$EE$2,AX$4,'SPACELOG 10 BP'!$F21:$EE21)+SUMIF('SPACELOG 11 BP'!$F$2:$EE$2,AX$4,'SPACELOG 11 BP'!$F21:$EE21)+SUMIF('SPACELOG 12 BP'!$F$2:$EE$2,AX$4,'SPACELOG 12 BP'!$F21:$EE21)</f>
        <v>700</v>
      </c>
      <c r="AY21" s="33">
        <f>SUMIF('reporting montigny'!$F$2:$EE$2,AY$4,'reporting montigny'!$F21:$EE21)+SUMIF('reporting boissy'!$F$2:$EE$2,AY$4,'reporting boissy'!$F21:$EE21)+SUMIF('reporting moussy'!$F$2:$EE$2,AY$4,'reporting moussy'!$F21:$EE21)+SUMIF('reporting trappes'!$F$2:$EE$2,AY$4,'reporting trappes'!$F21:$EE21)+SUMIF('SPACELOG 5 BP'!$F$2:$EE$2,AY$4,'SPACELOG 5 BP'!$F21:$EE21)+SUMIF('SPACELOG 6 BP'!$F$2:$EE$2,AY$4,'SPACELOG 6 BP'!$F21:$EE21)+SUMIF('SPACELOG 7 BP'!$F$2:$EE$2,AY$4,'SPACELOG 7 BP'!$F21:$EE21)+SUMIF('SPACELOG 8 BP'!$F$2:$EE$2,AY$4,'SPACELOG 8 BP'!$F21:$EE21)+SUMIF('SPACELOG 9 BP'!$F$2:$EE$2,AY$4,'SPACELOG 9 BP'!$F21:$EE21)+SUMIF('SPACELOG 10 BP'!$F$2:$EE$2,AY$4,'SPACELOG 10 BP'!$F21:$EE21)+SUMIF('SPACELOG 11 BP'!$F$2:$EE$2,AY$4,'SPACELOG 11 BP'!$F21:$EE21)+SUMIF('SPACELOG 12 BP'!$F$2:$EE$2,AY$4,'SPACELOG 12 BP'!$F21:$EE21)</f>
        <v>700</v>
      </c>
      <c r="AZ21" s="33">
        <f>SUMIF('reporting montigny'!$F$2:$EE$2,AZ$4,'reporting montigny'!$F21:$EE21)+SUMIF('reporting boissy'!$F$2:$EE$2,AZ$4,'reporting boissy'!$F21:$EE21)+SUMIF('reporting moussy'!$F$2:$EE$2,AZ$4,'reporting moussy'!$F21:$EE21)+SUMIF('reporting trappes'!$F$2:$EE$2,AZ$4,'reporting trappes'!$F21:$EE21)+SUMIF('SPACELOG 5 BP'!$F$2:$EE$2,AZ$4,'SPACELOG 5 BP'!$F21:$EE21)+SUMIF('SPACELOG 6 BP'!$F$2:$EE$2,AZ$4,'SPACELOG 6 BP'!$F21:$EE21)+SUMIF('SPACELOG 7 BP'!$F$2:$EE$2,AZ$4,'SPACELOG 7 BP'!$F21:$EE21)+SUMIF('SPACELOG 8 BP'!$F$2:$EE$2,AZ$4,'SPACELOG 8 BP'!$F21:$EE21)+SUMIF('SPACELOG 9 BP'!$F$2:$EE$2,AZ$4,'SPACELOG 9 BP'!$F21:$EE21)+SUMIF('SPACELOG 10 BP'!$F$2:$EE$2,AZ$4,'SPACELOG 10 BP'!$F21:$EE21)+SUMIF('SPACELOG 11 BP'!$F$2:$EE$2,AZ$4,'SPACELOG 11 BP'!$F21:$EE21)+SUMIF('SPACELOG 12 BP'!$F$2:$EE$2,AZ$4,'SPACELOG 12 BP'!$F21:$EE21)</f>
        <v>700</v>
      </c>
      <c r="BA21" s="33">
        <f>SUMIF('reporting montigny'!$F$2:$EE$2,BA$4,'reporting montigny'!$F21:$EE21)+SUMIF('reporting boissy'!$F$2:$EE$2,BA$4,'reporting boissy'!$F21:$EE21)+SUMIF('reporting moussy'!$F$2:$EE$2,BA$4,'reporting moussy'!$F21:$EE21)+SUMIF('reporting trappes'!$F$2:$EE$2,BA$4,'reporting trappes'!$F21:$EE21)+SUMIF('SPACELOG 5 BP'!$F$2:$EE$2,BA$4,'SPACELOG 5 BP'!$F21:$EE21)+SUMIF('SPACELOG 6 BP'!$F$2:$EE$2,BA$4,'SPACELOG 6 BP'!$F21:$EE21)+SUMIF('SPACELOG 7 BP'!$F$2:$EE$2,BA$4,'SPACELOG 7 BP'!$F21:$EE21)+SUMIF('SPACELOG 8 BP'!$F$2:$EE$2,BA$4,'SPACELOG 8 BP'!$F21:$EE21)+SUMIF('SPACELOG 9 BP'!$F$2:$EE$2,BA$4,'SPACELOG 9 BP'!$F21:$EE21)+SUMIF('SPACELOG 10 BP'!$F$2:$EE$2,BA$4,'SPACELOG 10 BP'!$F21:$EE21)+SUMIF('SPACELOG 11 BP'!$F$2:$EE$2,BA$4,'SPACELOG 11 BP'!$F21:$EE21)+SUMIF('SPACELOG 12 BP'!$F$2:$EE$2,BA$4,'SPACELOG 12 BP'!$F21:$EE21)</f>
        <v>700</v>
      </c>
      <c r="BB21" s="33">
        <f>SUMIF('reporting montigny'!$F$2:$EE$2,BB$4,'reporting montigny'!$F21:$EE21)+SUMIF('reporting boissy'!$F$2:$EE$2,BB$4,'reporting boissy'!$F21:$EE21)+SUMIF('reporting moussy'!$F$2:$EE$2,BB$4,'reporting moussy'!$F21:$EE21)+SUMIF('reporting trappes'!$F$2:$EE$2,BB$4,'reporting trappes'!$F21:$EE21)+SUMIF('SPACELOG 5 BP'!$F$2:$EE$2,BB$4,'SPACELOG 5 BP'!$F21:$EE21)+SUMIF('SPACELOG 6 BP'!$F$2:$EE$2,BB$4,'SPACELOG 6 BP'!$F21:$EE21)+SUMIF('SPACELOG 7 BP'!$F$2:$EE$2,BB$4,'SPACELOG 7 BP'!$F21:$EE21)+SUMIF('SPACELOG 8 BP'!$F$2:$EE$2,BB$4,'SPACELOG 8 BP'!$F21:$EE21)+SUMIF('SPACELOG 9 BP'!$F$2:$EE$2,BB$4,'SPACELOG 9 BP'!$F21:$EE21)+SUMIF('SPACELOG 10 BP'!$F$2:$EE$2,BB$4,'SPACELOG 10 BP'!$F21:$EE21)+SUMIF('SPACELOG 11 BP'!$F$2:$EE$2,BB$4,'SPACELOG 11 BP'!$F21:$EE21)+SUMIF('SPACELOG 12 BP'!$F$2:$EE$2,BB$4,'SPACELOG 12 BP'!$F21:$EE21)</f>
        <v>700</v>
      </c>
      <c r="BC21" s="33">
        <f>SUMIF('reporting montigny'!$F$2:$EE$2,BC$4,'reporting montigny'!$F21:$EE21)+SUMIF('reporting boissy'!$F$2:$EE$2,BC$4,'reporting boissy'!$F21:$EE21)+SUMIF('reporting moussy'!$F$2:$EE$2,BC$4,'reporting moussy'!$F21:$EE21)+SUMIF('reporting trappes'!$F$2:$EE$2,BC$4,'reporting trappes'!$F21:$EE21)+SUMIF('SPACELOG 5 BP'!$F$2:$EE$2,BC$4,'SPACELOG 5 BP'!$F21:$EE21)+SUMIF('SPACELOG 6 BP'!$F$2:$EE$2,BC$4,'SPACELOG 6 BP'!$F21:$EE21)+SUMIF('SPACELOG 7 BP'!$F$2:$EE$2,BC$4,'SPACELOG 7 BP'!$F21:$EE21)+SUMIF('SPACELOG 8 BP'!$F$2:$EE$2,BC$4,'SPACELOG 8 BP'!$F21:$EE21)+SUMIF('SPACELOG 9 BP'!$F$2:$EE$2,BC$4,'SPACELOG 9 BP'!$F21:$EE21)+SUMIF('SPACELOG 10 BP'!$F$2:$EE$2,BC$4,'SPACELOG 10 BP'!$F21:$EE21)+SUMIF('SPACELOG 11 BP'!$F$2:$EE$2,BC$4,'SPACELOG 11 BP'!$F21:$EE21)+SUMIF('SPACELOG 12 BP'!$F$2:$EE$2,BC$4,'SPACELOG 12 BP'!$F21:$EE21)</f>
        <v>700</v>
      </c>
      <c r="BD21" s="33">
        <f>SUMIF('reporting montigny'!$F$2:$EE$2,BD$4,'reporting montigny'!$F21:$EE21)+SUMIF('reporting boissy'!$F$2:$EE$2,BD$4,'reporting boissy'!$F21:$EE21)+SUMIF('reporting moussy'!$F$2:$EE$2,BD$4,'reporting moussy'!$F21:$EE21)+SUMIF('reporting trappes'!$F$2:$EE$2,BD$4,'reporting trappes'!$F21:$EE21)+SUMIF('SPACELOG 5 BP'!$F$2:$EE$2,BD$4,'SPACELOG 5 BP'!$F21:$EE21)+SUMIF('SPACELOG 6 BP'!$F$2:$EE$2,BD$4,'SPACELOG 6 BP'!$F21:$EE21)+SUMIF('SPACELOG 7 BP'!$F$2:$EE$2,BD$4,'SPACELOG 7 BP'!$F21:$EE21)+SUMIF('SPACELOG 8 BP'!$F$2:$EE$2,BD$4,'SPACELOG 8 BP'!$F21:$EE21)+SUMIF('SPACELOG 9 BP'!$F$2:$EE$2,BD$4,'SPACELOG 9 BP'!$F21:$EE21)+SUMIF('SPACELOG 10 BP'!$F$2:$EE$2,BD$4,'SPACELOG 10 BP'!$F21:$EE21)+SUMIF('SPACELOG 11 BP'!$F$2:$EE$2,BD$4,'SPACELOG 11 BP'!$F21:$EE21)+SUMIF('SPACELOG 12 BP'!$F$2:$EE$2,BD$4,'SPACELOG 12 BP'!$F21:$EE21)</f>
        <v>700</v>
      </c>
      <c r="BE21" s="393">
        <f t="shared" si="117"/>
        <v>8400</v>
      </c>
      <c r="BF21" s="33">
        <f>SUMIF('reporting montigny'!$F$2:$EE$2,BF$4,'reporting montigny'!$F21:$EE21)+SUMIF('reporting boissy'!$F$2:$EE$2,BF$4,'reporting boissy'!$F21:$EE21)+SUMIF('reporting moussy'!$F$2:$EE$2,BF$4,'reporting moussy'!$F21:$EE21)+SUMIF('reporting trappes'!$F$2:$EE$2,BF$4,'reporting trappes'!$F21:$EE21)+SUMIF('SPACELOG 5 BP'!$F$2:$EE$2,BF$4,'SPACELOG 5 BP'!$F21:$EE21)+SUMIF('SPACELOG 6 BP'!$F$2:$EE$2,BF$4,'SPACELOG 6 BP'!$F21:$EE21)+SUMIF('SPACELOG 7 BP'!$F$2:$EE$2,BF$4,'SPACELOG 7 BP'!$F21:$EE21)+SUMIF('SPACELOG 8 BP'!$F$2:$EE$2,BF$4,'SPACELOG 8 BP'!$F21:$EE21)+SUMIF('SPACELOG 9 BP'!$F$2:$EE$2,BF$4,'SPACELOG 9 BP'!$F21:$EE21)+SUMIF('SPACELOG 10 BP'!$F$2:$EE$2,BF$4,'SPACELOG 10 BP'!$F21:$EE21)+SUMIF('SPACELOG 11 BP'!$F$2:$EE$2,BF$4,'SPACELOG 11 BP'!$F21:$EE21)+SUMIF('SPACELOG 12 BP'!$F$2:$EE$2,BF$4,'SPACELOG 12 BP'!$F21:$EE21)</f>
        <v>700</v>
      </c>
      <c r="BG21" s="33">
        <f>SUMIF('reporting montigny'!$F$2:$EE$2,BG$4,'reporting montigny'!$F21:$EE21)+SUMIF('reporting boissy'!$F$2:$EE$2,BG$4,'reporting boissy'!$F21:$EE21)+SUMIF('reporting moussy'!$F$2:$EE$2,BG$4,'reporting moussy'!$F21:$EE21)+SUMIF('reporting trappes'!$F$2:$EE$2,BG$4,'reporting trappes'!$F21:$EE21)+SUMIF('SPACELOG 5 BP'!$F$2:$EE$2,BG$4,'SPACELOG 5 BP'!$F21:$EE21)+SUMIF('SPACELOG 6 BP'!$F$2:$EE$2,BG$4,'SPACELOG 6 BP'!$F21:$EE21)+SUMIF('SPACELOG 7 BP'!$F$2:$EE$2,BG$4,'SPACELOG 7 BP'!$F21:$EE21)+SUMIF('SPACELOG 8 BP'!$F$2:$EE$2,BG$4,'SPACELOG 8 BP'!$F21:$EE21)+SUMIF('SPACELOG 9 BP'!$F$2:$EE$2,BG$4,'SPACELOG 9 BP'!$F21:$EE21)+SUMIF('SPACELOG 10 BP'!$F$2:$EE$2,BG$4,'SPACELOG 10 BP'!$F21:$EE21)+SUMIF('SPACELOG 11 BP'!$F$2:$EE$2,BG$4,'SPACELOG 11 BP'!$F21:$EE21)+SUMIF('SPACELOG 12 BP'!$F$2:$EE$2,BG$4,'SPACELOG 12 BP'!$F21:$EE21)</f>
        <v>700</v>
      </c>
      <c r="BH21" s="33">
        <f>SUMIF('reporting montigny'!$F$2:$EE$2,BH$4,'reporting montigny'!$F21:$EE21)+SUMIF('reporting boissy'!$F$2:$EE$2,BH$4,'reporting boissy'!$F21:$EE21)+SUMIF('reporting moussy'!$F$2:$EE$2,BH$4,'reporting moussy'!$F21:$EE21)+SUMIF('reporting trappes'!$F$2:$EE$2,BH$4,'reporting trappes'!$F21:$EE21)+SUMIF('SPACELOG 5 BP'!$F$2:$EE$2,BH$4,'SPACELOG 5 BP'!$F21:$EE21)+SUMIF('SPACELOG 6 BP'!$F$2:$EE$2,BH$4,'SPACELOG 6 BP'!$F21:$EE21)+SUMIF('SPACELOG 7 BP'!$F$2:$EE$2,BH$4,'SPACELOG 7 BP'!$F21:$EE21)+SUMIF('SPACELOG 8 BP'!$F$2:$EE$2,BH$4,'SPACELOG 8 BP'!$F21:$EE21)+SUMIF('SPACELOG 9 BP'!$F$2:$EE$2,BH$4,'SPACELOG 9 BP'!$F21:$EE21)+SUMIF('SPACELOG 10 BP'!$F$2:$EE$2,BH$4,'SPACELOG 10 BP'!$F21:$EE21)+SUMIF('SPACELOG 11 BP'!$F$2:$EE$2,BH$4,'SPACELOG 11 BP'!$F21:$EE21)+SUMIF('SPACELOG 12 BP'!$F$2:$EE$2,BH$4,'SPACELOG 12 BP'!$F21:$EE21)</f>
        <v>700</v>
      </c>
      <c r="BI21" s="33">
        <f>SUMIF('reporting montigny'!$F$2:$EE$2,BI$4,'reporting montigny'!$F21:$EE21)+SUMIF('reporting boissy'!$F$2:$EE$2,BI$4,'reporting boissy'!$F21:$EE21)+SUMIF('reporting moussy'!$F$2:$EE$2,BI$4,'reporting moussy'!$F21:$EE21)+SUMIF('reporting trappes'!$F$2:$EE$2,BI$4,'reporting trappes'!$F21:$EE21)+SUMIF('SPACELOG 5 BP'!$F$2:$EE$2,BI$4,'SPACELOG 5 BP'!$F21:$EE21)+SUMIF('SPACELOG 6 BP'!$F$2:$EE$2,BI$4,'SPACELOG 6 BP'!$F21:$EE21)+SUMIF('SPACELOG 7 BP'!$F$2:$EE$2,BI$4,'SPACELOG 7 BP'!$F21:$EE21)+SUMIF('SPACELOG 8 BP'!$F$2:$EE$2,BI$4,'SPACELOG 8 BP'!$F21:$EE21)+SUMIF('SPACELOG 9 BP'!$F$2:$EE$2,BI$4,'SPACELOG 9 BP'!$F21:$EE21)+SUMIF('SPACELOG 10 BP'!$F$2:$EE$2,BI$4,'SPACELOG 10 BP'!$F21:$EE21)+SUMIF('SPACELOG 11 BP'!$F$2:$EE$2,BI$4,'SPACELOG 11 BP'!$F21:$EE21)+SUMIF('SPACELOG 12 BP'!$F$2:$EE$2,BI$4,'SPACELOG 12 BP'!$F21:$EE21)</f>
        <v>700</v>
      </c>
      <c r="BJ21" s="33">
        <f>SUMIF('reporting montigny'!$F$2:$EE$2,BJ$4,'reporting montigny'!$F21:$EE21)+SUMIF('reporting boissy'!$F$2:$EE$2,BJ$4,'reporting boissy'!$F21:$EE21)+SUMIF('reporting moussy'!$F$2:$EE$2,BJ$4,'reporting moussy'!$F21:$EE21)+SUMIF('reporting trappes'!$F$2:$EE$2,BJ$4,'reporting trappes'!$F21:$EE21)+SUMIF('SPACELOG 5 BP'!$F$2:$EE$2,BJ$4,'SPACELOG 5 BP'!$F21:$EE21)+SUMIF('SPACELOG 6 BP'!$F$2:$EE$2,BJ$4,'SPACELOG 6 BP'!$F21:$EE21)+SUMIF('SPACELOG 7 BP'!$F$2:$EE$2,BJ$4,'SPACELOG 7 BP'!$F21:$EE21)+SUMIF('SPACELOG 8 BP'!$F$2:$EE$2,BJ$4,'SPACELOG 8 BP'!$F21:$EE21)+SUMIF('SPACELOG 9 BP'!$F$2:$EE$2,BJ$4,'SPACELOG 9 BP'!$F21:$EE21)+SUMIF('SPACELOG 10 BP'!$F$2:$EE$2,BJ$4,'SPACELOG 10 BP'!$F21:$EE21)+SUMIF('SPACELOG 11 BP'!$F$2:$EE$2,BJ$4,'SPACELOG 11 BP'!$F21:$EE21)+SUMIF('SPACELOG 12 BP'!$F$2:$EE$2,BJ$4,'SPACELOG 12 BP'!$F21:$EE21)</f>
        <v>700</v>
      </c>
      <c r="BK21" s="33">
        <f>SUMIF('reporting montigny'!$F$2:$EE$2,BK$4,'reporting montigny'!$F21:$EE21)+SUMIF('reporting boissy'!$F$2:$EE$2,BK$4,'reporting boissy'!$F21:$EE21)+SUMIF('reporting moussy'!$F$2:$EE$2,BK$4,'reporting moussy'!$F21:$EE21)+SUMIF('reporting trappes'!$F$2:$EE$2,BK$4,'reporting trappes'!$F21:$EE21)+SUMIF('SPACELOG 5 BP'!$F$2:$EE$2,BK$4,'SPACELOG 5 BP'!$F21:$EE21)+SUMIF('SPACELOG 6 BP'!$F$2:$EE$2,BK$4,'SPACELOG 6 BP'!$F21:$EE21)+SUMIF('SPACELOG 7 BP'!$F$2:$EE$2,BK$4,'SPACELOG 7 BP'!$F21:$EE21)+SUMIF('SPACELOG 8 BP'!$F$2:$EE$2,BK$4,'SPACELOG 8 BP'!$F21:$EE21)+SUMIF('SPACELOG 9 BP'!$F$2:$EE$2,BK$4,'SPACELOG 9 BP'!$F21:$EE21)+SUMIF('SPACELOG 10 BP'!$F$2:$EE$2,BK$4,'SPACELOG 10 BP'!$F21:$EE21)+SUMIF('SPACELOG 11 BP'!$F$2:$EE$2,BK$4,'SPACELOG 11 BP'!$F21:$EE21)+SUMIF('SPACELOG 12 BP'!$F$2:$EE$2,BK$4,'SPACELOG 12 BP'!$F21:$EE21)</f>
        <v>700</v>
      </c>
      <c r="BL21" s="33">
        <f>SUMIF('reporting montigny'!$F$2:$EE$2,BL$4,'reporting montigny'!$F21:$EE21)+SUMIF('reporting boissy'!$F$2:$EE$2,BL$4,'reporting boissy'!$F21:$EE21)+SUMIF('reporting moussy'!$F$2:$EE$2,BL$4,'reporting moussy'!$F21:$EE21)+SUMIF('reporting trappes'!$F$2:$EE$2,BL$4,'reporting trappes'!$F21:$EE21)+SUMIF('SPACELOG 5 BP'!$F$2:$EE$2,BL$4,'SPACELOG 5 BP'!$F21:$EE21)+SUMIF('SPACELOG 6 BP'!$F$2:$EE$2,BL$4,'SPACELOG 6 BP'!$F21:$EE21)+SUMIF('SPACELOG 7 BP'!$F$2:$EE$2,BL$4,'SPACELOG 7 BP'!$F21:$EE21)+SUMIF('SPACELOG 8 BP'!$F$2:$EE$2,BL$4,'SPACELOG 8 BP'!$F21:$EE21)+SUMIF('SPACELOG 9 BP'!$F$2:$EE$2,BL$4,'SPACELOG 9 BP'!$F21:$EE21)+SUMIF('SPACELOG 10 BP'!$F$2:$EE$2,BL$4,'SPACELOG 10 BP'!$F21:$EE21)+SUMIF('SPACELOG 11 BP'!$F$2:$EE$2,BL$4,'SPACELOG 11 BP'!$F21:$EE21)+SUMIF('SPACELOG 12 BP'!$F$2:$EE$2,BL$4,'SPACELOG 12 BP'!$F21:$EE21)</f>
        <v>700</v>
      </c>
      <c r="BM21" s="33">
        <f>SUMIF('reporting montigny'!$F$2:$EE$2,BM$4,'reporting montigny'!$F21:$EE21)+SUMIF('reporting boissy'!$F$2:$EE$2,BM$4,'reporting boissy'!$F21:$EE21)+SUMIF('reporting moussy'!$F$2:$EE$2,BM$4,'reporting moussy'!$F21:$EE21)+SUMIF('reporting trappes'!$F$2:$EE$2,BM$4,'reporting trappes'!$F21:$EE21)+SUMIF('SPACELOG 5 BP'!$F$2:$EE$2,BM$4,'SPACELOG 5 BP'!$F21:$EE21)+SUMIF('SPACELOG 6 BP'!$F$2:$EE$2,BM$4,'SPACELOG 6 BP'!$F21:$EE21)+SUMIF('SPACELOG 7 BP'!$F$2:$EE$2,BM$4,'SPACELOG 7 BP'!$F21:$EE21)+SUMIF('SPACELOG 8 BP'!$F$2:$EE$2,BM$4,'SPACELOG 8 BP'!$F21:$EE21)+SUMIF('SPACELOG 9 BP'!$F$2:$EE$2,BM$4,'SPACELOG 9 BP'!$F21:$EE21)+SUMIF('SPACELOG 10 BP'!$F$2:$EE$2,BM$4,'SPACELOG 10 BP'!$F21:$EE21)+SUMIF('SPACELOG 11 BP'!$F$2:$EE$2,BM$4,'SPACELOG 11 BP'!$F21:$EE21)+SUMIF('SPACELOG 12 BP'!$F$2:$EE$2,BM$4,'SPACELOG 12 BP'!$F21:$EE21)</f>
        <v>700</v>
      </c>
      <c r="BN21" s="33">
        <f>SUMIF('reporting montigny'!$F$2:$EE$2,BN$4,'reporting montigny'!$F21:$EE21)+SUMIF('reporting boissy'!$F$2:$EE$2,BN$4,'reporting boissy'!$F21:$EE21)+SUMIF('reporting moussy'!$F$2:$EE$2,BN$4,'reporting moussy'!$F21:$EE21)+SUMIF('reporting trappes'!$F$2:$EE$2,BN$4,'reporting trappes'!$F21:$EE21)+SUMIF('SPACELOG 5 BP'!$F$2:$EE$2,BN$4,'SPACELOG 5 BP'!$F21:$EE21)+SUMIF('SPACELOG 6 BP'!$F$2:$EE$2,BN$4,'SPACELOG 6 BP'!$F21:$EE21)+SUMIF('SPACELOG 7 BP'!$F$2:$EE$2,BN$4,'SPACELOG 7 BP'!$F21:$EE21)+SUMIF('SPACELOG 8 BP'!$F$2:$EE$2,BN$4,'SPACELOG 8 BP'!$F21:$EE21)+SUMIF('SPACELOG 9 BP'!$F$2:$EE$2,BN$4,'SPACELOG 9 BP'!$F21:$EE21)+SUMIF('SPACELOG 10 BP'!$F$2:$EE$2,BN$4,'SPACELOG 10 BP'!$F21:$EE21)+SUMIF('SPACELOG 11 BP'!$F$2:$EE$2,BN$4,'SPACELOG 11 BP'!$F21:$EE21)+SUMIF('SPACELOG 12 BP'!$F$2:$EE$2,BN$4,'SPACELOG 12 BP'!$F21:$EE21)</f>
        <v>700</v>
      </c>
      <c r="BO21" s="33">
        <f>SUMIF('reporting montigny'!$F$2:$EE$2,BO$4,'reporting montigny'!$F21:$EE21)+SUMIF('reporting boissy'!$F$2:$EE$2,BO$4,'reporting boissy'!$F21:$EE21)+SUMIF('reporting moussy'!$F$2:$EE$2,BO$4,'reporting moussy'!$F21:$EE21)+SUMIF('reporting trappes'!$F$2:$EE$2,BO$4,'reporting trappes'!$F21:$EE21)+SUMIF('SPACELOG 5 BP'!$F$2:$EE$2,BO$4,'SPACELOG 5 BP'!$F21:$EE21)+SUMIF('SPACELOG 6 BP'!$F$2:$EE$2,BO$4,'SPACELOG 6 BP'!$F21:$EE21)+SUMIF('SPACELOG 7 BP'!$F$2:$EE$2,BO$4,'SPACELOG 7 BP'!$F21:$EE21)+SUMIF('SPACELOG 8 BP'!$F$2:$EE$2,BO$4,'SPACELOG 8 BP'!$F21:$EE21)+SUMIF('SPACELOG 9 BP'!$F$2:$EE$2,BO$4,'SPACELOG 9 BP'!$F21:$EE21)+SUMIF('SPACELOG 10 BP'!$F$2:$EE$2,BO$4,'SPACELOG 10 BP'!$F21:$EE21)+SUMIF('SPACELOG 11 BP'!$F$2:$EE$2,BO$4,'SPACELOG 11 BP'!$F21:$EE21)+SUMIF('SPACELOG 12 BP'!$F$2:$EE$2,BO$4,'SPACELOG 12 BP'!$F21:$EE21)</f>
        <v>700</v>
      </c>
      <c r="BP21" s="33">
        <f>SUMIF('reporting montigny'!$F$2:$EE$2,BP$4,'reporting montigny'!$F21:$EE21)+SUMIF('reporting boissy'!$F$2:$EE$2,BP$4,'reporting boissy'!$F21:$EE21)+SUMIF('reporting moussy'!$F$2:$EE$2,BP$4,'reporting moussy'!$F21:$EE21)+SUMIF('reporting trappes'!$F$2:$EE$2,BP$4,'reporting trappes'!$F21:$EE21)+SUMIF('SPACELOG 5 BP'!$F$2:$EE$2,BP$4,'SPACELOG 5 BP'!$F21:$EE21)+SUMIF('SPACELOG 6 BP'!$F$2:$EE$2,BP$4,'SPACELOG 6 BP'!$F21:$EE21)+SUMIF('SPACELOG 7 BP'!$F$2:$EE$2,BP$4,'SPACELOG 7 BP'!$F21:$EE21)+SUMIF('SPACELOG 8 BP'!$F$2:$EE$2,BP$4,'SPACELOG 8 BP'!$F21:$EE21)+SUMIF('SPACELOG 9 BP'!$F$2:$EE$2,BP$4,'SPACELOG 9 BP'!$F21:$EE21)+SUMIF('SPACELOG 10 BP'!$F$2:$EE$2,BP$4,'SPACELOG 10 BP'!$F21:$EE21)+SUMIF('SPACELOG 11 BP'!$F$2:$EE$2,BP$4,'SPACELOG 11 BP'!$F21:$EE21)+SUMIF('SPACELOG 12 BP'!$F$2:$EE$2,BP$4,'SPACELOG 12 BP'!$F21:$EE21)</f>
        <v>700</v>
      </c>
      <c r="BQ21" s="33">
        <f>SUMIF('reporting montigny'!$F$2:$EE$2,BQ$4,'reporting montigny'!$F21:$EE21)+SUMIF('reporting boissy'!$F$2:$EE$2,BQ$4,'reporting boissy'!$F21:$EE21)+SUMIF('reporting moussy'!$F$2:$EE$2,BQ$4,'reporting moussy'!$F21:$EE21)+SUMIF('reporting trappes'!$F$2:$EE$2,BQ$4,'reporting trappes'!$F21:$EE21)+SUMIF('SPACELOG 5 BP'!$F$2:$EE$2,BQ$4,'SPACELOG 5 BP'!$F21:$EE21)+SUMIF('SPACELOG 6 BP'!$F$2:$EE$2,BQ$4,'SPACELOG 6 BP'!$F21:$EE21)+SUMIF('SPACELOG 7 BP'!$F$2:$EE$2,BQ$4,'SPACELOG 7 BP'!$F21:$EE21)+SUMIF('SPACELOG 8 BP'!$F$2:$EE$2,BQ$4,'SPACELOG 8 BP'!$F21:$EE21)+SUMIF('SPACELOG 9 BP'!$F$2:$EE$2,BQ$4,'SPACELOG 9 BP'!$F21:$EE21)+SUMIF('SPACELOG 10 BP'!$F$2:$EE$2,BQ$4,'SPACELOG 10 BP'!$F21:$EE21)+SUMIF('SPACELOG 11 BP'!$F$2:$EE$2,BQ$4,'SPACELOG 11 BP'!$F21:$EE21)+SUMIF('SPACELOG 12 BP'!$F$2:$EE$2,BQ$4,'SPACELOG 12 BP'!$F21:$EE21)</f>
        <v>700</v>
      </c>
      <c r="BR21" s="393">
        <f t="shared" si="118"/>
        <v>8400</v>
      </c>
      <c r="BS21" s="33">
        <f>SUMIF('reporting montigny'!$F$2:$EE$2,BS$4,'reporting montigny'!$F21:$EE21)+SUMIF('reporting boissy'!$F$2:$EE$2,BS$4,'reporting boissy'!$F21:$EE21)+SUMIF('reporting moussy'!$F$2:$EE$2,BS$4,'reporting moussy'!$F21:$EE21)+SUMIF('reporting trappes'!$F$2:$EE$2,BS$4,'reporting trappes'!$F21:$EE21)+SUMIF('SPACELOG 5 BP'!$F$2:$EE$2,BS$4,'SPACELOG 5 BP'!$F21:$EE21)+SUMIF('SPACELOG 6 BP'!$F$2:$EE$2,BS$4,'SPACELOG 6 BP'!$F21:$EE21)+SUMIF('SPACELOG 7 BP'!$F$2:$EE$2,BS$4,'SPACELOG 7 BP'!$F21:$EE21)+SUMIF('SPACELOG 8 BP'!$F$2:$EE$2,BS$4,'SPACELOG 8 BP'!$F21:$EE21)+SUMIF('SPACELOG 9 BP'!$F$2:$EE$2,BS$4,'SPACELOG 9 BP'!$F21:$EE21)+SUMIF('SPACELOG 10 BP'!$F$2:$EE$2,BS$4,'SPACELOG 10 BP'!$F21:$EE21)+SUMIF('SPACELOG 11 BP'!$F$2:$EE$2,BS$4,'SPACELOG 11 BP'!$F21:$EE21)+SUMIF('SPACELOG 12 BP'!$F$2:$EE$2,BS$4,'SPACELOG 12 BP'!$F21:$EE21)</f>
        <v>700</v>
      </c>
      <c r="BT21" s="33">
        <f>SUMIF('reporting montigny'!$F$2:$EE$2,BT$4,'reporting montigny'!$F21:$EE21)+SUMIF('reporting boissy'!$F$2:$EE$2,BT$4,'reporting boissy'!$F21:$EE21)+SUMIF('reporting moussy'!$F$2:$EE$2,BT$4,'reporting moussy'!$F21:$EE21)+SUMIF('reporting trappes'!$F$2:$EE$2,BT$4,'reporting trappes'!$F21:$EE21)+SUMIF('SPACELOG 5 BP'!$F$2:$EE$2,BT$4,'SPACELOG 5 BP'!$F21:$EE21)+SUMIF('SPACELOG 6 BP'!$F$2:$EE$2,BT$4,'SPACELOG 6 BP'!$F21:$EE21)+SUMIF('SPACELOG 7 BP'!$F$2:$EE$2,BT$4,'SPACELOG 7 BP'!$F21:$EE21)+SUMIF('SPACELOG 8 BP'!$F$2:$EE$2,BT$4,'SPACELOG 8 BP'!$F21:$EE21)+SUMIF('SPACELOG 9 BP'!$F$2:$EE$2,BT$4,'SPACELOG 9 BP'!$F21:$EE21)+SUMIF('SPACELOG 10 BP'!$F$2:$EE$2,BT$4,'SPACELOG 10 BP'!$F21:$EE21)+SUMIF('SPACELOG 11 BP'!$F$2:$EE$2,BT$4,'SPACELOG 11 BP'!$F21:$EE21)+SUMIF('SPACELOG 12 BP'!$F$2:$EE$2,BT$4,'SPACELOG 12 BP'!$F21:$EE21)</f>
        <v>700</v>
      </c>
      <c r="BU21" s="33">
        <f>SUMIF('reporting montigny'!$F$2:$EE$2,BU$4,'reporting montigny'!$F21:$EE21)+SUMIF('reporting boissy'!$F$2:$EE$2,BU$4,'reporting boissy'!$F21:$EE21)+SUMIF('reporting moussy'!$F$2:$EE$2,BU$4,'reporting moussy'!$F21:$EE21)+SUMIF('reporting trappes'!$F$2:$EE$2,BU$4,'reporting trappes'!$F21:$EE21)+SUMIF('SPACELOG 5 BP'!$F$2:$EE$2,BU$4,'SPACELOG 5 BP'!$F21:$EE21)+SUMIF('SPACELOG 6 BP'!$F$2:$EE$2,BU$4,'SPACELOG 6 BP'!$F21:$EE21)+SUMIF('SPACELOG 7 BP'!$F$2:$EE$2,BU$4,'SPACELOG 7 BP'!$F21:$EE21)+SUMIF('SPACELOG 8 BP'!$F$2:$EE$2,BU$4,'SPACELOG 8 BP'!$F21:$EE21)+SUMIF('SPACELOG 9 BP'!$F$2:$EE$2,BU$4,'SPACELOG 9 BP'!$F21:$EE21)+SUMIF('SPACELOG 10 BP'!$F$2:$EE$2,BU$4,'SPACELOG 10 BP'!$F21:$EE21)+SUMIF('SPACELOG 11 BP'!$F$2:$EE$2,BU$4,'SPACELOG 11 BP'!$F21:$EE21)+SUMIF('SPACELOG 12 BP'!$F$2:$EE$2,BU$4,'SPACELOG 12 BP'!$F21:$EE21)</f>
        <v>700</v>
      </c>
      <c r="BV21" s="33">
        <f>SUMIF('reporting montigny'!$F$2:$EE$2,BV$4,'reporting montigny'!$F21:$EE21)+SUMIF('reporting boissy'!$F$2:$EE$2,BV$4,'reporting boissy'!$F21:$EE21)+SUMIF('reporting moussy'!$F$2:$EE$2,BV$4,'reporting moussy'!$F21:$EE21)+SUMIF('reporting trappes'!$F$2:$EE$2,BV$4,'reporting trappes'!$F21:$EE21)+SUMIF('SPACELOG 5 BP'!$F$2:$EE$2,BV$4,'SPACELOG 5 BP'!$F21:$EE21)+SUMIF('SPACELOG 6 BP'!$F$2:$EE$2,BV$4,'SPACELOG 6 BP'!$F21:$EE21)+SUMIF('SPACELOG 7 BP'!$F$2:$EE$2,BV$4,'SPACELOG 7 BP'!$F21:$EE21)+SUMIF('SPACELOG 8 BP'!$F$2:$EE$2,BV$4,'SPACELOG 8 BP'!$F21:$EE21)+SUMIF('SPACELOG 9 BP'!$F$2:$EE$2,BV$4,'SPACELOG 9 BP'!$F21:$EE21)+SUMIF('SPACELOG 10 BP'!$F$2:$EE$2,BV$4,'SPACELOG 10 BP'!$F21:$EE21)+SUMIF('SPACELOG 11 BP'!$F$2:$EE$2,BV$4,'SPACELOG 11 BP'!$F21:$EE21)+SUMIF('SPACELOG 12 BP'!$F$2:$EE$2,BV$4,'SPACELOG 12 BP'!$F21:$EE21)</f>
        <v>700</v>
      </c>
      <c r="BW21" s="33">
        <f>SUMIF('reporting montigny'!$F$2:$EE$2,BW$4,'reporting montigny'!$F21:$EE21)+SUMIF('reporting boissy'!$F$2:$EE$2,BW$4,'reporting boissy'!$F21:$EE21)+SUMIF('reporting moussy'!$F$2:$EE$2,BW$4,'reporting moussy'!$F21:$EE21)+SUMIF('reporting trappes'!$F$2:$EE$2,BW$4,'reporting trappes'!$F21:$EE21)+SUMIF('SPACELOG 5 BP'!$F$2:$EE$2,BW$4,'SPACELOG 5 BP'!$F21:$EE21)+SUMIF('SPACELOG 6 BP'!$F$2:$EE$2,BW$4,'SPACELOG 6 BP'!$F21:$EE21)+SUMIF('SPACELOG 7 BP'!$F$2:$EE$2,BW$4,'SPACELOG 7 BP'!$F21:$EE21)+SUMIF('SPACELOG 8 BP'!$F$2:$EE$2,BW$4,'SPACELOG 8 BP'!$F21:$EE21)+SUMIF('SPACELOG 9 BP'!$F$2:$EE$2,BW$4,'SPACELOG 9 BP'!$F21:$EE21)+SUMIF('SPACELOG 10 BP'!$F$2:$EE$2,BW$4,'SPACELOG 10 BP'!$F21:$EE21)+SUMIF('SPACELOG 11 BP'!$F$2:$EE$2,BW$4,'SPACELOG 11 BP'!$F21:$EE21)+SUMIF('SPACELOG 12 BP'!$F$2:$EE$2,BW$4,'SPACELOG 12 BP'!$F21:$EE21)</f>
        <v>700</v>
      </c>
      <c r="BX21" s="33">
        <f>SUMIF('reporting montigny'!$F$2:$EE$2,BX$4,'reporting montigny'!$F21:$EE21)+SUMIF('reporting boissy'!$F$2:$EE$2,BX$4,'reporting boissy'!$F21:$EE21)+SUMIF('reporting moussy'!$F$2:$EE$2,BX$4,'reporting moussy'!$F21:$EE21)+SUMIF('reporting trappes'!$F$2:$EE$2,BX$4,'reporting trappes'!$F21:$EE21)+SUMIF('SPACELOG 5 BP'!$F$2:$EE$2,BX$4,'SPACELOG 5 BP'!$F21:$EE21)+SUMIF('SPACELOG 6 BP'!$F$2:$EE$2,BX$4,'SPACELOG 6 BP'!$F21:$EE21)+SUMIF('SPACELOG 7 BP'!$F$2:$EE$2,BX$4,'SPACELOG 7 BP'!$F21:$EE21)+SUMIF('SPACELOG 8 BP'!$F$2:$EE$2,BX$4,'SPACELOG 8 BP'!$F21:$EE21)+SUMIF('SPACELOG 9 BP'!$F$2:$EE$2,BX$4,'SPACELOG 9 BP'!$F21:$EE21)+SUMIF('SPACELOG 10 BP'!$F$2:$EE$2,BX$4,'SPACELOG 10 BP'!$F21:$EE21)+SUMIF('SPACELOG 11 BP'!$F$2:$EE$2,BX$4,'SPACELOG 11 BP'!$F21:$EE21)+SUMIF('SPACELOG 12 BP'!$F$2:$EE$2,BX$4,'SPACELOG 12 BP'!$F21:$EE21)</f>
        <v>700</v>
      </c>
      <c r="BY21" s="33">
        <f>SUMIF('reporting montigny'!$F$2:$EE$2,BY$4,'reporting montigny'!$F21:$EE21)+SUMIF('reporting boissy'!$F$2:$EE$2,BY$4,'reporting boissy'!$F21:$EE21)+SUMIF('reporting moussy'!$F$2:$EE$2,BY$4,'reporting moussy'!$F21:$EE21)+SUMIF('reporting trappes'!$F$2:$EE$2,BY$4,'reporting trappes'!$F21:$EE21)+SUMIF('SPACELOG 5 BP'!$F$2:$EE$2,BY$4,'SPACELOG 5 BP'!$F21:$EE21)+SUMIF('SPACELOG 6 BP'!$F$2:$EE$2,BY$4,'SPACELOG 6 BP'!$F21:$EE21)+SUMIF('SPACELOG 7 BP'!$F$2:$EE$2,BY$4,'SPACELOG 7 BP'!$F21:$EE21)+SUMIF('SPACELOG 8 BP'!$F$2:$EE$2,BY$4,'SPACELOG 8 BP'!$F21:$EE21)+SUMIF('SPACELOG 9 BP'!$F$2:$EE$2,BY$4,'SPACELOG 9 BP'!$F21:$EE21)+SUMIF('SPACELOG 10 BP'!$F$2:$EE$2,BY$4,'SPACELOG 10 BP'!$F21:$EE21)+SUMIF('SPACELOG 11 BP'!$F$2:$EE$2,BY$4,'SPACELOG 11 BP'!$F21:$EE21)+SUMIF('SPACELOG 12 BP'!$F$2:$EE$2,BY$4,'SPACELOG 12 BP'!$F21:$EE21)</f>
        <v>700</v>
      </c>
      <c r="BZ21" s="33">
        <f>SUMIF('reporting montigny'!$F$2:$EE$2,BZ$4,'reporting montigny'!$F21:$EE21)+SUMIF('reporting boissy'!$F$2:$EE$2,BZ$4,'reporting boissy'!$F21:$EE21)+SUMIF('reporting moussy'!$F$2:$EE$2,BZ$4,'reporting moussy'!$F21:$EE21)+SUMIF('reporting trappes'!$F$2:$EE$2,BZ$4,'reporting trappes'!$F21:$EE21)+SUMIF('SPACELOG 5 BP'!$F$2:$EE$2,BZ$4,'SPACELOG 5 BP'!$F21:$EE21)+SUMIF('SPACELOG 6 BP'!$F$2:$EE$2,BZ$4,'SPACELOG 6 BP'!$F21:$EE21)+SUMIF('SPACELOG 7 BP'!$F$2:$EE$2,BZ$4,'SPACELOG 7 BP'!$F21:$EE21)+SUMIF('SPACELOG 8 BP'!$F$2:$EE$2,BZ$4,'SPACELOG 8 BP'!$F21:$EE21)+SUMIF('SPACELOG 9 BP'!$F$2:$EE$2,BZ$4,'SPACELOG 9 BP'!$F21:$EE21)+SUMIF('SPACELOG 10 BP'!$F$2:$EE$2,BZ$4,'SPACELOG 10 BP'!$F21:$EE21)+SUMIF('SPACELOG 11 BP'!$F$2:$EE$2,BZ$4,'SPACELOG 11 BP'!$F21:$EE21)+SUMIF('SPACELOG 12 BP'!$F$2:$EE$2,BZ$4,'SPACELOG 12 BP'!$F21:$EE21)</f>
        <v>700</v>
      </c>
      <c r="CA21" s="33">
        <f>SUMIF('reporting montigny'!$F$2:$EE$2,CA$4,'reporting montigny'!$F21:$EE21)+SUMIF('reporting boissy'!$F$2:$EE$2,CA$4,'reporting boissy'!$F21:$EE21)+SUMIF('reporting moussy'!$F$2:$EE$2,CA$4,'reporting moussy'!$F21:$EE21)+SUMIF('reporting trappes'!$F$2:$EE$2,CA$4,'reporting trappes'!$F21:$EE21)+SUMIF('SPACELOG 5 BP'!$F$2:$EE$2,CA$4,'SPACELOG 5 BP'!$F21:$EE21)+SUMIF('SPACELOG 6 BP'!$F$2:$EE$2,CA$4,'SPACELOG 6 BP'!$F21:$EE21)+SUMIF('SPACELOG 7 BP'!$F$2:$EE$2,CA$4,'SPACELOG 7 BP'!$F21:$EE21)+SUMIF('SPACELOG 8 BP'!$F$2:$EE$2,CA$4,'SPACELOG 8 BP'!$F21:$EE21)+SUMIF('SPACELOG 9 BP'!$F$2:$EE$2,CA$4,'SPACELOG 9 BP'!$F21:$EE21)+SUMIF('SPACELOG 10 BP'!$F$2:$EE$2,CA$4,'SPACELOG 10 BP'!$F21:$EE21)+SUMIF('SPACELOG 11 BP'!$F$2:$EE$2,CA$4,'SPACELOG 11 BP'!$F21:$EE21)+SUMIF('SPACELOG 12 BP'!$F$2:$EE$2,CA$4,'SPACELOG 12 BP'!$F21:$EE21)</f>
        <v>700</v>
      </c>
      <c r="CB21" s="33">
        <f>SUMIF('reporting montigny'!$F$2:$EE$2,CB$4,'reporting montigny'!$F21:$EE21)+SUMIF('reporting boissy'!$F$2:$EE$2,CB$4,'reporting boissy'!$F21:$EE21)+SUMIF('reporting moussy'!$F$2:$EE$2,CB$4,'reporting moussy'!$F21:$EE21)+SUMIF('reporting trappes'!$F$2:$EE$2,CB$4,'reporting trappes'!$F21:$EE21)+SUMIF('SPACELOG 5 BP'!$F$2:$EE$2,CB$4,'SPACELOG 5 BP'!$F21:$EE21)+SUMIF('SPACELOG 6 BP'!$F$2:$EE$2,CB$4,'SPACELOG 6 BP'!$F21:$EE21)+SUMIF('SPACELOG 7 BP'!$F$2:$EE$2,CB$4,'SPACELOG 7 BP'!$F21:$EE21)+SUMIF('SPACELOG 8 BP'!$F$2:$EE$2,CB$4,'SPACELOG 8 BP'!$F21:$EE21)+SUMIF('SPACELOG 9 BP'!$F$2:$EE$2,CB$4,'SPACELOG 9 BP'!$F21:$EE21)+SUMIF('SPACELOG 10 BP'!$F$2:$EE$2,CB$4,'SPACELOG 10 BP'!$F21:$EE21)+SUMIF('SPACELOG 11 BP'!$F$2:$EE$2,CB$4,'SPACELOG 11 BP'!$F21:$EE21)+SUMIF('SPACELOG 12 BP'!$F$2:$EE$2,CB$4,'SPACELOG 12 BP'!$F21:$EE21)</f>
        <v>700</v>
      </c>
      <c r="CC21" s="33">
        <f>SUMIF('reporting montigny'!$F$2:$EE$2,CC$4,'reporting montigny'!$F21:$EE21)+SUMIF('reporting boissy'!$F$2:$EE$2,CC$4,'reporting boissy'!$F21:$EE21)+SUMIF('reporting moussy'!$F$2:$EE$2,CC$4,'reporting moussy'!$F21:$EE21)+SUMIF('reporting trappes'!$F$2:$EE$2,CC$4,'reporting trappes'!$F21:$EE21)+SUMIF('SPACELOG 5 BP'!$F$2:$EE$2,CC$4,'SPACELOG 5 BP'!$F21:$EE21)+SUMIF('SPACELOG 6 BP'!$F$2:$EE$2,CC$4,'SPACELOG 6 BP'!$F21:$EE21)+SUMIF('SPACELOG 7 BP'!$F$2:$EE$2,CC$4,'SPACELOG 7 BP'!$F21:$EE21)+SUMIF('SPACELOG 8 BP'!$F$2:$EE$2,CC$4,'SPACELOG 8 BP'!$F21:$EE21)+SUMIF('SPACELOG 9 BP'!$F$2:$EE$2,CC$4,'SPACELOG 9 BP'!$F21:$EE21)+SUMIF('SPACELOG 10 BP'!$F$2:$EE$2,CC$4,'SPACELOG 10 BP'!$F21:$EE21)+SUMIF('SPACELOG 11 BP'!$F$2:$EE$2,CC$4,'SPACELOG 11 BP'!$F21:$EE21)+SUMIF('SPACELOG 12 BP'!$F$2:$EE$2,CC$4,'SPACELOG 12 BP'!$F21:$EE21)</f>
        <v>700</v>
      </c>
      <c r="CD21" s="33">
        <f>SUMIF('reporting montigny'!$F$2:$EE$2,CD$4,'reporting montigny'!$F21:$EE21)+SUMIF('reporting boissy'!$F$2:$EE$2,CD$4,'reporting boissy'!$F21:$EE21)+SUMIF('reporting moussy'!$F$2:$EE$2,CD$4,'reporting moussy'!$F21:$EE21)+SUMIF('reporting trappes'!$F$2:$EE$2,CD$4,'reporting trappes'!$F21:$EE21)+SUMIF('SPACELOG 5 BP'!$F$2:$EE$2,CD$4,'SPACELOG 5 BP'!$F21:$EE21)+SUMIF('SPACELOG 6 BP'!$F$2:$EE$2,CD$4,'SPACELOG 6 BP'!$F21:$EE21)+SUMIF('SPACELOG 7 BP'!$F$2:$EE$2,CD$4,'SPACELOG 7 BP'!$F21:$EE21)+SUMIF('SPACELOG 8 BP'!$F$2:$EE$2,CD$4,'SPACELOG 8 BP'!$F21:$EE21)+SUMIF('SPACELOG 9 BP'!$F$2:$EE$2,CD$4,'SPACELOG 9 BP'!$F21:$EE21)+SUMIF('SPACELOG 10 BP'!$F$2:$EE$2,CD$4,'SPACELOG 10 BP'!$F21:$EE21)+SUMIF('SPACELOG 11 BP'!$F$2:$EE$2,CD$4,'SPACELOG 11 BP'!$F21:$EE21)+SUMIF('SPACELOG 12 BP'!$F$2:$EE$2,CD$4,'SPACELOG 12 BP'!$F21:$EE21)</f>
        <v>700</v>
      </c>
      <c r="CE21" s="393">
        <f t="shared" si="119"/>
        <v>8400</v>
      </c>
      <c r="CF21" s="33">
        <f>SUMIF('reporting montigny'!$F$2:$EE$2,CF$4,'reporting montigny'!$F21:$EE21)+SUMIF('reporting boissy'!$F$2:$EE$2,CF$4,'reporting boissy'!$F21:$EE21)+SUMIF('reporting moussy'!$F$2:$EE$2,CF$4,'reporting moussy'!$F21:$EE21)+SUMIF('reporting trappes'!$F$2:$EE$2,CF$4,'reporting trappes'!$F21:$EE21)+SUMIF('SPACELOG 5 BP'!$F$2:$EE$2,CF$4,'SPACELOG 5 BP'!$F21:$EE21)+SUMIF('SPACELOG 6 BP'!$F$2:$EE$2,CF$4,'SPACELOG 6 BP'!$F21:$EE21)+SUMIF('SPACELOG 7 BP'!$F$2:$EE$2,CF$4,'SPACELOG 7 BP'!$F21:$EE21)+SUMIF('SPACELOG 8 BP'!$F$2:$EE$2,CF$4,'SPACELOG 8 BP'!$F21:$EE21)+SUMIF('SPACELOG 9 BP'!$F$2:$EE$2,CF$4,'SPACELOG 9 BP'!$F21:$EE21)+SUMIF('SPACELOG 10 BP'!$F$2:$EE$2,CF$4,'SPACELOG 10 BP'!$F21:$EE21)+SUMIF('SPACELOG 11 BP'!$F$2:$EE$2,CF$4,'SPACELOG 11 BP'!$F21:$EE21)+SUMIF('SPACELOG 12 BP'!$F$2:$EE$2,CF$4,'SPACELOG 12 BP'!$F21:$EE21)</f>
        <v>700</v>
      </c>
      <c r="CG21" s="33">
        <f>SUMIF('reporting montigny'!$F$2:$EE$2,CG$4,'reporting montigny'!$F21:$EE21)+SUMIF('reporting boissy'!$F$2:$EE$2,CG$4,'reporting boissy'!$F21:$EE21)+SUMIF('reporting moussy'!$F$2:$EE$2,CG$4,'reporting moussy'!$F21:$EE21)+SUMIF('reporting trappes'!$F$2:$EE$2,CG$4,'reporting trappes'!$F21:$EE21)+SUMIF('SPACELOG 5 BP'!$F$2:$EE$2,CG$4,'SPACELOG 5 BP'!$F21:$EE21)+SUMIF('SPACELOG 6 BP'!$F$2:$EE$2,CG$4,'SPACELOG 6 BP'!$F21:$EE21)+SUMIF('SPACELOG 7 BP'!$F$2:$EE$2,CG$4,'SPACELOG 7 BP'!$F21:$EE21)+SUMIF('SPACELOG 8 BP'!$F$2:$EE$2,CG$4,'SPACELOG 8 BP'!$F21:$EE21)+SUMIF('SPACELOG 9 BP'!$F$2:$EE$2,CG$4,'SPACELOG 9 BP'!$F21:$EE21)+SUMIF('SPACELOG 10 BP'!$F$2:$EE$2,CG$4,'SPACELOG 10 BP'!$F21:$EE21)+SUMIF('SPACELOG 11 BP'!$F$2:$EE$2,CG$4,'SPACELOG 11 BP'!$F21:$EE21)+SUMIF('SPACELOG 12 BP'!$F$2:$EE$2,CG$4,'SPACELOG 12 BP'!$F21:$EE21)</f>
        <v>700</v>
      </c>
      <c r="CH21" s="33">
        <f>SUMIF('reporting montigny'!$F$2:$EE$2,CH$4,'reporting montigny'!$F21:$EE21)+SUMIF('reporting boissy'!$F$2:$EE$2,CH$4,'reporting boissy'!$F21:$EE21)+SUMIF('reporting moussy'!$F$2:$EE$2,CH$4,'reporting moussy'!$F21:$EE21)+SUMIF('reporting trappes'!$F$2:$EE$2,CH$4,'reporting trappes'!$F21:$EE21)+SUMIF('SPACELOG 5 BP'!$F$2:$EE$2,CH$4,'SPACELOG 5 BP'!$F21:$EE21)+SUMIF('SPACELOG 6 BP'!$F$2:$EE$2,CH$4,'SPACELOG 6 BP'!$F21:$EE21)+SUMIF('SPACELOG 7 BP'!$F$2:$EE$2,CH$4,'SPACELOG 7 BP'!$F21:$EE21)+SUMIF('SPACELOG 8 BP'!$F$2:$EE$2,CH$4,'SPACELOG 8 BP'!$F21:$EE21)+SUMIF('SPACELOG 9 BP'!$F$2:$EE$2,CH$4,'SPACELOG 9 BP'!$F21:$EE21)+SUMIF('SPACELOG 10 BP'!$F$2:$EE$2,CH$4,'SPACELOG 10 BP'!$F21:$EE21)+SUMIF('SPACELOG 11 BP'!$F$2:$EE$2,CH$4,'SPACELOG 11 BP'!$F21:$EE21)+SUMIF('SPACELOG 12 BP'!$F$2:$EE$2,CH$4,'SPACELOG 12 BP'!$F21:$EE21)</f>
        <v>700</v>
      </c>
      <c r="CI21" s="33">
        <f>SUMIF('reporting montigny'!$F$2:$EE$2,CI$4,'reporting montigny'!$F21:$EE21)+SUMIF('reporting boissy'!$F$2:$EE$2,CI$4,'reporting boissy'!$F21:$EE21)+SUMIF('reporting moussy'!$F$2:$EE$2,CI$4,'reporting moussy'!$F21:$EE21)+SUMIF('reporting trappes'!$F$2:$EE$2,CI$4,'reporting trappes'!$F21:$EE21)+SUMIF('SPACELOG 5 BP'!$F$2:$EE$2,CI$4,'SPACELOG 5 BP'!$F21:$EE21)+SUMIF('SPACELOG 6 BP'!$F$2:$EE$2,CI$4,'SPACELOG 6 BP'!$F21:$EE21)+SUMIF('SPACELOG 7 BP'!$F$2:$EE$2,CI$4,'SPACELOG 7 BP'!$F21:$EE21)+SUMIF('SPACELOG 8 BP'!$F$2:$EE$2,CI$4,'SPACELOG 8 BP'!$F21:$EE21)+SUMIF('SPACELOG 9 BP'!$F$2:$EE$2,CI$4,'SPACELOG 9 BP'!$F21:$EE21)+SUMIF('SPACELOG 10 BP'!$F$2:$EE$2,CI$4,'SPACELOG 10 BP'!$F21:$EE21)+SUMIF('SPACELOG 11 BP'!$F$2:$EE$2,CI$4,'SPACELOG 11 BP'!$F21:$EE21)+SUMIF('SPACELOG 12 BP'!$F$2:$EE$2,CI$4,'SPACELOG 12 BP'!$F21:$EE21)</f>
        <v>700</v>
      </c>
      <c r="CJ21" s="33">
        <f>SUMIF('reporting montigny'!$F$2:$EE$2,CJ$4,'reporting montigny'!$F21:$EE21)+SUMIF('reporting boissy'!$F$2:$EE$2,CJ$4,'reporting boissy'!$F21:$EE21)+SUMIF('reporting moussy'!$F$2:$EE$2,CJ$4,'reporting moussy'!$F21:$EE21)+SUMIF('reporting trappes'!$F$2:$EE$2,CJ$4,'reporting trappes'!$F21:$EE21)+SUMIF('SPACELOG 5 BP'!$F$2:$EE$2,CJ$4,'SPACELOG 5 BP'!$F21:$EE21)+SUMIF('SPACELOG 6 BP'!$F$2:$EE$2,CJ$4,'SPACELOG 6 BP'!$F21:$EE21)+SUMIF('SPACELOG 7 BP'!$F$2:$EE$2,CJ$4,'SPACELOG 7 BP'!$F21:$EE21)+SUMIF('SPACELOG 8 BP'!$F$2:$EE$2,CJ$4,'SPACELOG 8 BP'!$F21:$EE21)+SUMIF('SPACELOG 9 BP'!$F$2:$EE$2,CJ$4,'SPACELOG 9 BP'!$F21:$EE21)+SUMIF('SPACELOG 10 BP'!$F$2:$EE$2,CJ$4,'SPACELOG 10 BP'!$F21:$EE21)+SUMIF('SPACELOG 11 BP'!$F$2:$EE$2,CJ$4,'SPACELOG 11 BP'!$F21:$EE21)+SUMIF('SPACELOG 12 BP'!$F$2:$EE$2,CJ$4,'SPACELOG 12 BP'!$F21:$EE21)</f>
        <v>700</v>
      </c>
      <c r="CK21" s="33">
        <f>SUMIF('reporting montigny'!$F$2:$EE$2,CK$4,'reporting montigny'!$F21:$EE21)+SUMIF('reporting boissy'!$F$2:$EE$2,CK$4,'reporting boissy'!$F21:$EE21)+SUMIF('reporting moussy'!$F$2:$EE$2,CK$4,'reporting moussy'!$F21:$EE21)+SUMIF('reporting trappes'!$F$2:$EE$2,CK$4,'reporting trappes'!$F21:$EE21)+SUMIF('SPACELOG 5 BP'!$F$2:$EE$2,CK$4,'SPACELOG 5 BP'!$F21:$EE21)+SUMIF('SPACELOG 6 BP'!$F$2:$EE$2,CK$4,'SPACELOG 6 BP'!$F21:$EE21)+SUMIF('SPACELOG 7 BP'!$F$2:$EE$2,CK$4,'SPACELOG 7 BP'!$F21:$EE21)+SUMIF('SPACELOG 8 BP'!$F$2:$EE$2,CK$4,'SPACELOG 8 BP'!$F21:$EE21)+SUMIF('SPACELOG 9 BP'!$F$2:$EE$2,CK$4,'SPACELOG 9 BP'!$F21:$EE21)+SUMIF('SPACELOG 10 BP'!$F$2:$EE$2,CK$4,'SPACELOG 10 BP'!$F21:$EE21)+SUMIF('SPACELOG 11 BP'!$F$2:$EE$2,CK$4,'SPACELOG 11 BP'!$F21:$EE21)+SUMIF('SPACELOG 12 BP'!$F$2:$EE$2,CK$4,'SPACELOG 12 BP'!$F21:$EE21)</f>
        <v>700</v>
      </c>
      <c r="CL21" s="33">
        <f>SUMIF('reporting montigny'!$F$2:$EE$2,CL$4,'reporting montigny'!$F21:$EE21)+SUMIF('reporting boissy'!$F$2:$EE$2,CL$4,'reporting boissy'!$F21:$EE21)+SUMIF('reporting moussy'!$F$2:$EE$2,CL$4,'reporting moussy'!$F21:$EE21)+SUMIF('reporting trappes'!$F$2:$EE$2,CL$4,'reporting trappes'!$F21:$EE21)+SUMIF('SPACELOG 5 BP'!$F$2:$EE$2,CL$4,'SPACELOG 5 BP'!$F21:$EE21)+SUMIF('SPACELOG 6 BP'!$F$2:$EE$2,CL$4,'SPACELOG 6 BP'!$F21:$EE21)+SUMIF('SPACELOG 7 BP'!$F$2:$EE$2,CL$4,'SPACELOG 7 BP'!$F21:$EE21)+SUMIF('SPACELOG 8 BP'!$F$2:$EE$2,CL$4,'SPACELOG 8 BP'!$F21:$EE21)+SUMIF('SPACELOG 9 BP'!$F$2:$EE$2,CL$4,'SPACELOG 9 BP'!$F21:$EE21)+SUMIF('SPACELOG 10 BP'!$F$2:$EE$2,CL$4,'SPACELOG 10 BP'!$F21:$EE21)+SUMIF('SPACELOG 11 BP'!$F$2:$EE$2,CL$4,'SPACELOG 11 BP'!$F21:$EE21)+SUMIF('SPACELOG 12 BP'!$F$2:$EE$2,CL$4,'SPACELOG 12 BP'!$F21:$EE21)</f>
        <v>700</v>
      </c>
      <c r="CM21" s="33">
        <f>SUMIF('reporting montigny'!$F$2:$EE$2,CM$4,'reporting montigny'!$F21:$EE21)+SUMIF('reporting boissy'!$F$2:$EE$2,CM$4,'reporting boissy'!$F21:$EE21)+SUMIF('reporting moussy'!$F$2:$EE$2,CM$4,'reporting moussy'!$F21:$EE21)+SUMIF('reporting trappes'!$F$2:$EE$2,CM$4,'reporting trappes'!$F21:$EE21)+SUMIF('SPACELOG 5 BP'!$F$2:$EE$2,CM$4,'SPACELOG 5 BP'!$F21:$EE21)+SUMIF('SPACELOG 6 BP'!$F$2:$EE$2,CM$4,'SPACELOG 6 BP'!$F21:$EE21)+SUMIF('SPACELOG 7 BP'!$F$2:$EE$2,CM$4,'SPACELOG 7 BP'!$F21:$EE21)+SUMIF('SPACELOG 8 BP'!$F$2:$EE$2,CM$4,'SPACELOG 8 BP'!$F21:$EE21)+SUMIF('SPACELOG 9 BP'!$F$2:$EE$2,CM$4,'SPACELOG 9 BP'!$F21:$EE21)+SUMIF('SPACELOG 10 BP'!$F$2:$EE$2,CM$4,'SPACELOG 10 BP'!$F21:$EE21)+SUMIF('SPACELOG 11 BP'!$F$2:$EE$2,CM$4,'SPACELOG 11 BP'!$F21:$EE21)+SUMIF('SPACELOG 12 BP'!$F$2:$EE$2,CM$4,'SPACELOG 12 BP'!$F21:$EE21)</f>
        <v>700</v>
      </c>
      <c r="CN21" s="33">
        <f>SUMIF('reporting montigny'!$F$2:$EE$2,CN$4,'reporting montigny'!$F21:$EE21)+SUMIF('reporting boissy'!$F$2:$EE$2,CN$4,'reporting boissy'!$F21:$EE21)+SUMIF('reporting moussy'!$F$2:$EE$2,CN$4,'reporting moussy'!$F21:$EE21)+SUMIF('reporting trappes'!$F$2:$EE$2,CN$4,'reporting trappes'!$F21:$EE21)+SUMIF('SPACELOG 5 BP'!$F$2:$EE$2,CN$4,'SPACELOG 5 BP'!$F21:$EE21)+SUMIF('SPACELOG 6 BP'!$F$2:$EE$2,CN$4,'SPACELOG 6 BP'!$F21:$EE21)+SUMIF('SPACELOG 7 BP'!$F$2:$EE$2,CN$4,'SPACELOG 7 BP'!$F21:$EE21)+SUMIF('SPACELOG 8 BP'!$F$2:$EE$2,CN$4,'SPACELOG 8 BP'!$F21:$EE21)+SUMIF('SPACELOG 9 BP'!$F$2:$EE$2,CN$4,'SPACELOG 9 BP'!$F21:$EE21)+SUMIF('SPACELOG 10 BP'!$F$2:$EE$2,CN$4,'SPACELOG 10 BP'!$F21:$EE21)+SUMIF('SPACELOG 11 BP'!$F$2:$EE$2,CN$4,'SPACELOG 11 BP'!$F21:$EE21)+SUMIF('SPACELOG 12 BP'!$F$2:$EE$2,CN$4,'SPACELOG 12 BP'!$F21:$EE21)</f>
        <v>700</v>
      </c>
      <c r="CO21" s="33">
        <f>SUMIF('reporting montigny'!$F$2:$EE$2,CO$4,'reporting montigny'!$F21:$EE21)+SUMIF('reporting boissy'!$F$2:$EE$2,CO$4,'reporting boissy'!$F21:$EE21)+SUMIF('reporting moussy'!$F$2:$EE$2,CO$4,'reporting moussy'!$F21:$EE21)+SUMIF('reporting trappes'!$F$2:$EE$2,CO$4,'reporting trappes'!$F21:$EE21)+SUMIF('SPACELOG 5 BP'!$F$2:$EE$2,CO$4,'SPACELOG 5 BP'!$F21:$EE21)+SUMIF('SPACELOG 6 BP'!$F$2:$EE$2,CO$4,'SPACELOG 6 BP'!$F21:$EE21)+SUMIF('SPACELOG 7 BP'!$F$2:$EE$2,CO$4,'SPACELOG 7 BP'!$F21:$EE21)+SUMIF('SPACELOG 8 BP'!$F$2:$EE$2,CO$4,'SPACELOG 8 BP'!$F21:$EE21)+SUMIF('SPACELOG 9 BP'!$F$2:$EE$2,CO$4,'SPACELOG 9 BP'!$F21:$EE21)+SUMIF('SPACELOG 10 BP'!$F$2:$EE$2,CO$4,'SPACELOG 10 BP'!$F21:$EE21)+SUMIF('SPACELOG 11 BP'!$F$2:$EE$2,CO$4,'SPACELOG 11 BP'!$F21:$EE21)+SUMIF('SPACELOG 12 BP'!$F$2:$EE$2,CO$4,'SPACELOG 12 BP'!$F21:$EE21)</f>
        <v>700</v>
      </c>
      <c r="CP21" s="33">
        <f>SUMIF('reporting montigny'!$F$2:$EE$2,CP$4,'reporting montigny'!$F21:$EE21)+SUMIF('reporting boissy'!$F$2:$EE$2,CP$4,'reporting boissy'!$F21:$EE21)+SUMIF('reporting moussy'!$F$2:$EE$2,CP$4,'reporting moussy'!$F21:$EE21)+SUMIF('reporting trappes'!$F$2:$EE$2,CP$4,'reporting trappes'!$F21:$EE21)+SUMIF('SPACELOG 5 BP'!$F$2:$EE$2,CP$4,'SPACELOG 5 BP'!$F21:$EE21)+SUMIF('SPACELOG 6 BP'!$F$2:$EE$2,CP$4,'SPACELOG 6 BP'!$F21:$EE21)+SUMIF('SPACELOG 7 BP'!$F$2:$EE$2,CP$4,'SPACELOG 7 BP'!$F21:$EE21)+SUMIF('SPACELOG 8 BP'!$F$2:$EE$2,CP$4,'SPACELOG 8 BP'!$F21:$EE21)+SUMIF('SPACELOG 9 BP'!$F$2:$EE$2,CP$4,'SPACELOG 9 BP'!$F21:$EE21)+SUMIF('SPACELOG 10 BP'!$F$2:$EE$2,CP$4,'SPACELOG 10 BP'!$F21:$EE21)+SUMIF('SPACELOG 11 BP'!$F$2:$EE$2,CP$4,'SPACELOG 11 BP'!$F21:$EE21)+SUMIF('SPACELOG 12 BP'!$F$2:$EE$2,CP$4,'SPACELOG 12 BP'!$F21:$EE21)</f>
        <v>700</v>
      </c>
      <c r="CQ21" s="33">
        <f>SUMIF('reporting montigny'!$F$2:$EE$2,CQ$4,'reporting montigny'!$F21:$EE21)+SUMIF('reporting boissy'!$F$2:$EE$2,CQ$4,'reporting boissy'!$F21:$EE21)+SUMIF('reporting moussy'!$F$2:$EE$2,CQ$4,'reporting moussy'!$F21:$EE21)+SUMIF('reporting trappes'!$F$2:$EE$2,CQ$4,'reporting trappes'!$F21:$EE21)+SUMIF('SPACELOG 5 BP'!$F$2:$EE$2,CQ$4,'SPACELOG 5 BP'!$F21:$EE21)+SUMIF('SPACELOG 6 BP'!$F$2:$EE$2,CQ$4,'SPACELOG 6 BP'!$F21:$EE21)+SUMIF('SPACELOG 7 BP'!$F$2:$EE$2,CQ$4,'SPACELOG 7 BP'!$F21:$EE21)+SUMIF('SPACELOG 8 BP'!$F$2:$EE$2,CQ$4,'SPACELOG 8 BP'!$F21:$EE21)+SUMIF('SPACELOG 9 BP'!$F$2:$EE$2,CQ$4,'SPACELOG 9 BP'!$F21:$EE21)+SUMIF('SPACELOG 10 BP'!$F$2:$EE$2,CQ$4,'SPACELOG 10 BP'!$F21:$EE21)+SUMIF('SPACELOG 11 BP'!$F$2:$EE$2,CQ$4,'SPACELOG 11 BP'!$F21:$EE21)+SUMIF('SPACELOG 12 BP'!$F$2:$EE$2,CQ$4,'SPACELOG 12 BP'!$F21:$EE21)</f>
        <v>700</v>
      </c>
      <c r="CR21" s="393">
        <f t="shared" si="120"/>
        <v>8400</v>
      </c>
      <c r="CS21" s="33">
        <f>SUMIF('reporting montigny'!$F$2:$EE$2,CS$4,'reporting montigny'!$F21:$EE21)+SUMIF('reporting boissy'!$F$2:$EE$2,CS$4,'reporting boissy'!$F21:$EE21)+SUMIF('reporting moussy'!$F$2:$EE$2,CS$4,'reporting moussy'!$F21:$EE21)+SUMIF('reporting trappes'!$F$2:$EE$2,CS$4,'reporting trappes'!$F21:$EE21)+SUMIF('SPACELOG 5 BP'!$F$2:$EE$2,CS$4,'SPACELOG 5 BP'!$F21:$EE21)+SUMIF('SPACELOG 6 BP'!$F$2:$EE$2,CS$4,'SPACELOG 6 BP'!$F21:$EE21)+SUMIF('SPACELOG 7 BP'!$F$2:$EE$2,CS$4,'SPACELOG 7 BP'!$F21:$EE21)+SUMIF('SPACELOG 8 BP'!$F$2:$EE$2,CS$4,'SPACELOG 8 BP'!$F21:$EE21)+SUMIF('SPACELOG 9 BP'!$F$2:$EE$2,CS$4,'SPACELOG 9 BP'!$F21:$EE21)+SUMIF('SPACELOG 10 BP'!$F$2:$EE$2,CS$4,'SPACELOG 10 BP'!$F21:$EE21)+SUMIF('SPACELOG 11 BP'!$F$2:$EE$2,CS$4,'SPACELOG 11 BP'!$F21:$EE21)+SUMIF('SPACELOG 12 BP'!$F$2:$EE$2,CS$4,'SPACELOG 12 BP'!$F21:$EE21)</f>
        <v>700</v>
      </c>
      <c r="CT21" s="33">
        <f>SUMIF('reporting montigny'!$F$2:$EE$2,CT$4,'reporting montigny'!$F21:$EE21)+SUMIF('reporting boissy'!$F$2:$EE$2,CT$4,'reporting boissy'!$F21:$EE21)+SUMIF('reporting moussy'!$F$2:$EE$2,CT$4,'reporting moussy'!$F21:$EE21)+SUMIF('reporting trappes'!$F$2:$EE$2,CT$4,'reporting trappes'!$F21:$EE21)+SUMIF('SPACELOG 5 BP'!$F$2:$EE$2,CT$4,'SPACELOG 5 BP'!$F21:$EE21)+SUMIF('SPACELOG 6 BP'!$F$2:$EE$2,CT$4,'SPACELOG 6 BP'!$F21:$EE21)+SUMIF('SPACELOG 7 BP'!$F$2:$EE$2,CT$4,'SPACELOG 7 BP'!$F21:$EE21)+SUMIF('SPACELOG 8 BP'!$F$2:$EE$2,CT$4,'SPACELOG 8 BP'!$F21:$EE21)+SUMIF('SPACELOG 9 BP'!$F$2:$EE$2,CT$4,'SPACELOG 9 BP'!$F21:$EE21)+SUMIF('SPACELOG 10 BP'!$F$2:$EE$2,CT$4,'SPACELOG 10 BP'!$F21:$EE21)+SUMIF('SPACELOG 11 BP'!$F$2:$EE$2,CT$4,'SPACELOG 11 BP'!$F21:$EE21)+SUMIF('SPACELOG 12 BP'!$F$2:$EE$2,CT$4,'SPACELOG 12 BP'!$F21:$EE21)</f>
        <v>700</v>
      </c>
      <c r="CU21" s="33">
        <f>SUMIF('reporting montigny'!$F$2:$EE$2,CU$4,'reporting montigny'!$F21:$EE21)+SUMIF('reporting boissy'!$F$2:$EE$2,CU$4,'reporting boissy'!$F21:$EE21)+SUMIF('reporting moussy'!$F$2:$EE$2,CU$4,'reporting moussy'!$F21:$EE21)+SUMIF('reporting trappes'!$F$2:$EE$2,CU$4,'reporting trappes'!$F21:$EE21)+SUMIF('SPACELOG 5 BP'!$F$2:$EE$2,CU$4,'SPACELOG 5 BP'!$F21:$EE21)+SUMIF('SPACELOG 6 BP'!$F$2:$EE$2,CU$4,'SPACELOG 6 BP'!$F21:$EE21)+SUMIF('SPACELOG 7 BP'!$F$2:$EE$2,CU$4,'SPACELOG 7 BP'!$F21:$EE21)+SUMIF('SPACELOG 8 BP'!$F$2:$EE$2,CU$4,'SPACELOG 8 BP'!$F21:$EE21)+SUMIF('SPACELOG 9 BP'!$F$2:$EE$2,CU$4,'SPACELOG 9 BP'!$F21:$EE21)+SUMIF('SPACELOG 10 BP'!$F$2:$EE$2,CU$4,'SPACELOG 10 BP'!$F21:$EE21)+SUMIF('SPACELOG 11 BP'!$F$2:$EE$2,CU$4,'SPACELOG 11 BP'!$F21:$EE21)+SUMIF('SPACELOG 12 BP'!$F$2:$EE$2,CU$4,'SPACELOG 12 BP'!$F21:$EE21)</f>
        <v>700</v>
      </c>
      <c r="CV21" s="33">
        <f>SUMIF('reporting montigny'!$F$2:$EE$2,CV$4,'reporting montigny'!$F21:$EE21)+SUMIF('reporting boissy'!$F$2:$EE$2,CV$4,'reporting boissy'!$F21:$EE21)+SUMIF('reporting moussy'!$F$2:$EE$2,CV$4,'reporting moussy'!$F21:$EE21)+SUMIF('reporting trappes'!$F$2:$EE$2,CV$4,'reporting trappes'!$F21:$EE21)+SUMIF('SPACELOG 5 BP'!$F$2:$EE$2,CV$4,'SPACELOG 5 BP'!$F21:$EE21)+SUMIF('SPACELOG 6 BP'!$F$2:$EE$2,CV$4,'SPACELOG 6 BP'!$F21:$EE21)+SUMIF('SPACELOG 7 BP'!$F$2:$EE$2,CV$4,'SPACELOG 7 BP'!$F21:$EE21)+SUMIF('SPACELOG 8 BP'!$F$2:$EE$2,CV$4,'SPACELOG 8 BP'!$F21:$EE21)+SUMIF('SPACELOG 9 BP'!$F$2:$EE$2,CV$4,'SPACELOG 9 BP'!$F21:$EE21)+SUMIF('SPACELOG 10 BP'!$F$2:$EE$2,CV$4,'SPACELOG 10 BP'!$F21:$EE21)+SUMIF('SPACELOG 11 BP'!$F$2:$EE$2,CV$4,'SPACELOG 11 BP'!$F21:$EE21)+SUMIF('SPACELOG 12 BP'!$F$2:$EE$2,CV$4,'SPACELOG 12 BP'!$F21:$EE21)</f>
        <v>700</v>
      </c>
      <c r="CW21" s="33">
        <f>SUMIF('reporting montigny'!$F$2:$EE$2,CW$4,'reporting montigny'!$F21:$EE21)+SUMIF('reporting boissy'!$F$2:$EE$2,CW$4,'reporting boissy'!$F21:$EE21)+SUMIF('reporting moussy'!$F$2:$EE$2,CW$4,'reporting moussy'!$F21:$EE21)+SUMIF('reporting trappes'!$F$2:$EE$2,CW$4,'reporting trappes'!$F21:$EE21)+SUMIF('SPACELOG 5 BP'!$F$2:$EE$2,CW$4,'SPACELOG 5 BP'!$F21:$EE21)+SUMIF('SPACELOG 6 BP'!$F$2:$EE$2,CW$4,'SPACELOG 6 BP'!$F21:$EE21)+SUMIF('SPACELOG 7 BP'!$F$2:$EE$2,CW$4,'SPACELOG 7 BP'!$F21:$EE21)+SUMIF('SPACELOG 8 BP'!$F$2:$EE$2,CW$4,'SPACELOG 8 BP'!$F21:$EE21)+SUMIF('SPACELOG 9 BP'!$F$2:$EE$2,CW$4,'SPACELOG 9 BP'!$F21:$EE21)+SUMIF('SPACELOG 10 BP'!$F$2:$EE$2,CW$4,'SPACELOG 10 BP'!$F21:$EE21)+SUMIF('SPACELOG 11 BP'!$F$2:$EE$2,CW$4,'SPACELOG 11 BP'!$F21:$EE21)+SUMIF('SPACELOG 12 BP'!$F$2:$EE$2,CW$4,'SPACELOG 12 BP'!$F21:$EE21)</f>
        <v>700</v>
      </c>
      <c r="CX21" s="33">
        <f>SUMIF('reporting montigny'!$F$2:$EE$2,CX$4,'reporting montigny'!$F21:$EE21)+SUMIF('reporting boissy'!$F$2:$EE$2,CX$4,'reporting boissy'!$F21:$EE21)+SUMIF('reporting moussy'!$F$2:$EE$2,CX$4,'reporting moussy'!$F21:$EE21)+SUMIF('reporting trappes'!$F$2:$EE$2,CX$4,'reporting trappes'!$F21:$EE21)+SUMIF('SPACELOG 5 BP'!$F$2:$EE$2,CX$4,'SPACELOG 5 BP'!$F21:$EE21)+SUMIF('SPACELOG 6 BP'!$F$2:$EE$2,CX$4,'SPACELOG 6 BP'!$F21:$EE21)+SUMIF('SPACELOG 7 BP'!$F$2:$EE$2,CX$4,'SPACELOG 7 BP'!$F21:$EE21)+SUMIF('SPACELOG 8 BP'!$F$2:$EE$2,CX$4,'SPACELOG 8 BP'!$F21:$EE21)+SUMIF('SPACELOG 9 BP'!$F$2:$EE$2,CX$4,'SPACELOG 9 BP'!$F21:$EE21)+SUMIF('SPACELOG 10 BP'!$F$2:$EE$2,CX$4,'SPACELOG 10 BP'!$F21:$EE21)+SUMIF('SPACELOG 11 BP'!$F$2:$EE$2,CX$4,'SPACELOG 11 BP'!$F21:$EE21)+SUMIF('SPACELOG 12 BP'!$F$2:$EE$2,CX$4,'SPACELOG 12 BP'!$F21:$EE21)</f>
        <v>700</v>
      </c>
      <c r="CY21" s="33">
        <f>SUMIF('reporting montigny'!$F$2:$EE$2,CY$4,'reporting montigny'!$F21:$EE21)+SUMIF('reporting boissy'!$F$2:$EE$2,CY$4,'reporting boissy'!$F21:$EE21)+SUMIF('reporting moussy'!$F$2:$EE$2,CY$4,'reporting moussy'!$F21:$EE21)+SUMIF('reporting trappes'!$F$2:$EE$2,CY$4,'reporting trappes'!$F21:$EE21)+SUMIF('SPACELOG 5 BP'!$F$2:$EE$2,CY$4,'SPACELOG 5 BP'!$F21:$EE21)+SUMIF('SPACELOG 6 BP'!$F$2:$EE$2,CY$4,'SPACELOG 6 BP'!$F21:$EE21)+SUMIF('SPACELOG 7 BP'!$F$2:$EE$2,CY$4,'SPACELOG 7 BP'!$F21:$EE21)+SUMIF('SPACELOG 8 BP'!$F$2:$EE$2,CY$4,'SPACELOG 8 BP'!$F21:$EE21)+SUMIF('SPACELOG 9 BP'!$F$2:$EE$2,CY$4,'SPACELOG 9 BP'!$F21:$EE21)+SUMIF('SPACELOG 10 BP'!$F$2:$EE$2,CY$4,'SPACELOG 10 BP'!$F21:$EE21)+SUMIF('SPACELOG 11 BP'!$F$2:$EE$2,CY$4,'SPACELOG 11 BP'!$F21:$EE21)+SUMIF('SPACELOG 12 BP'!$F$2:$EE$2,CY$4,'SPACELOG 12 BP'!$F21:$EE21)</f>
        <v>700</v>
      </c>
      <c r="CZ21" s="33">
        <f>SUMIF('reporting montigny'!$F$2:$EE$2,CZ$4,'reporting montigny'!$F21:$EE21)+SUMIF('reporting boissy'!$F$2:$EE$2,CZ$4,'reporting boissy'!$F21:$EE21)+SUMIF('reporting moussy'!$F$2:$EE$2,CZ$4,'reporting moussy'!$F21:$EE21)+SUMIF('reporting trappes'!$F$2:$EE$2,CZ$4,'reporting trappes'!$F21:$EE21)+SUMIF('SPACELOG 5 BP'!$F$2:$EE$2,CZ$4,'SPACELOG 5 BP'!$F21:$EE21)+SUMIF('SPACELOG 6 BP'!$F$2:$EE$2,CZ$4,'SPACELOG 6 BP'!$F21:$EE21)+SUMIF('SPACELOG 7 BP'!$F$2:$EE$2,CZ$4,'SPACELOG 7 BP'!$F21:$EE21)+SUMIF('SPACELOG 8 BP'!$F$2:$EE$2,CZ$4,'SPACELOG 8 BP'!$F21:$EE21)+SUMIF('SPACELOG 9 BP'!$F$2:$EE$2,CZ$4,'SPACELOG 9 BP'!$F21:$EE21)+SUMIF('SPACELOG 10 BP'!$F$2:$EE$2,CZ$4,'SPACELOG 10 BP'!$F21:$EE21)+SUMIF('SPACELOG 11 BP'!$F$2:$EE$2,CZ$4,'SPACELOG 11 BP'!$F21:$EE21)+SUMIF('SPACELOG 12 BP'!$F$2:$EE$2,CZ$4,'SPACELOG 12 BP'!$F21:$EE21)</f>
        <v>700</v>
      </c>
      <c r="DA21" s="33">
        <f>SUMIF('reporting montigny'!$F$2:$EE$2,DA$4,'reporting montigny'!$F21:$EE21)+SUMIF('reporting boissy'!$F$2:$EE$2,DA$4,'reporting boissy'!$F21:$EE21)+SUMIF('reporting moussy'!$F$2:$EE$2,DA$4,'reporting moussy'!$F21:$EE21)+SUMIF('reporting trappes'!$F$2:$EE$2,DA$4,'reporting trappes'!$F21:$EE21)+SUMIF('SPACELOG 5 BP'!$F$2:$EE$2,DA$4,'SPACELOG 5 BP'!$F21:$EE21)+SUMIF('SPACELOG 6 BP'!$F$2:$EE$2,DA$4,'SPACELOG 6 BP'!$F21:$EE21)+SUMIF('SPACELOG 7 BP'!$F$2:$EE$2,DA$4,'SPACELOG 7 BP'!$F21:$EE21)+SUMIF('SPACELOG 8 BP'!$F$2:$EE$2,DA$4,'SPACELOG 8 BP'!$F21:$EE21)+SUMIF('SPACELOG 9 BP'!$F$2:$EE$2,DA$4,'SPACELOG 9 BP'!$F21:$EE21)+SUMIF('SPACELOG 10 BP'!$F$2:$EE$2,DA$4,'SPACELOG 10 BP'!$F21:$EE21)+SUMIF('SPACELOG 11 BP'!$F$2:$EE$2,DA$4,'SPACELOG 11 BP'!$F21:$EE21)+SUMIF('SPACELOG 12 BP'!$F$2:$EE$2,DA$4,'SPACELOG 12 BP'!$F21:$EE21)</f>
        <v>700</v>
      </c>
      <c r="DB21" s="33">
        <f>SUMIF('reporting montigny'!$F$2:$EE$2,DB$4,'reporting montigny'!$F21:$EE21)+SUMIF('reporting boissy'!$F$2:$EE$2,DB$4,'reporting boissy'!$F21:$EE21)+SUMIF('reporting moussy'!$F$2:$EE$2,DB$4,'reporting moussy'!$F21:$EE21)+SUMIF('reporting trappes'!$F$2:$EE$2,DB$4,'reporting trappes'!$F21:$EE21)+SUMIF('SPACELOG 5 BP'!$F$2:$EE$2,DB$4,'SPACELOG 5 BP'!$F21:$EE21)+SUMIF('SPACELOG 6 BP'!$F$2:$EE$2,DB$4,'SPACELOG 6 BP'!$F21:$EE21)+SUMIF('SPACELOG 7 BP'!$F$2:$EE$2,DB$4,'SPACELOG 7 BP'!$F21:$EE21)+SUMIF('SPACELOG 8 BP'!$F$2:$EE$2,DB$4,'SPACELOG 8 BP'!$F21:$EE21)+SUMIF('SPACELOG 9 BP'!$F$2:$EE$2,DB$4,'SPACELOG 9 BP'!$F21:$EE21)+SUMIF('SPACELOG 10 BP'!$F$2:$EE$2,DB$4,'SPACELOG 10 BP'!$F21:$EE21)+SUMIF('SPACELOG 11 BP'!$F$2:$EE$2,DB$4,'SPACELOG 11 BP'!$F21:$EE21)+SUMIF('SPACELOG 12 BP'!$F$2:$EE$2,DB$4,'SPACELOG 12 BP'!$F21:$EE21)</f>
        <v>700</v>
      </c>
      <c r="DC21" s="33">
        <f>SUMIF('reporting montigny'!$F$2:$EE$2,DC$4,'reporting montigny'!$F21:$EE21)+SUMIF('reporting boissy'!$F$2:$EE$2,DC$4,'reporting boissy'!$F21:$EE21)+SUMIF('reporting moussy'!$F$2:$EE$2,DC$4,'reporting moussy'!$F21:$EE21)+SUMIF('reporting trappes'!$F$2:$EE$2,DC$4,'reporting trappes'!$F21:$EE21)+SUMIF('SPACELOG 5 BP'!$F$2:$EE$2,DC$4,'SPACELOG 5 BP'!$F21:$EE21)+SUMIF('SPACELOG 6 BP'!$F$2:$EE$2,DC$4,'SPACELOG 6 BP'!$F21:$EE21)+SUMIF('SPACELOG 7 BP'!$F$2:$EE$2,DC$4,'SPACELOG 7 BP'!$F21:$EE21)+SUMIF('SPACELOG 8 BP'!$F$2:$EE$2,DC$4,'SPACELOG 8 BP'!$F21:$EE21)+SUMIF('SPACELOG 9 BP'!$F$2:$EE$2,DC$4,'SPACELOG 9 BP'!$F21:$EE21)+SUMIF('SPACELOG 10 BP'!$F$2:$EE$2,DC$4,'SPACELOG 10 BP'!$F21:$EE21)+SUMIF('SPACELOG 11 BP'!$F$2:$EE$2,DC$4,'SPACELOG 11 BP'!$F21:$EE21)+SUMIF('SPACELOG 12 BP'!$F$2:$EE$2,DC$4,'SPACELOG 12 BP'!$F21:$EE21)</f>
        <v>700</v>
      </c>
      <c r="DD21" s="33">
        <f>SUMIF('reporting montigny'!$F$2:$EE$2,DD$4,'reporting montigny'!$F21:$EE21)+SUMIF('reporting boissy'!$F$2:$EE$2,DD$4,'reporting boissy'!$F21:$EE21)+SUMIF('reporting moussy'!$F$2:$EE$2,DD$4,'reporting moussy'!$F21:$EE21)+SUMIF('reporting trappes'!$F$2:$EE$2,DD$4,'reporting trappes'!$F21:$EE21)+SUMIF('SPACELOG 5 BP'!$F$2:$EE$2,DD$4,'SPACELOG 5 BP'!$F21:$EE21)+SUMIF('SPACELOG 6 BP'!$F$2:$EE$2,DD$4,'SPACELOG 6 BP'!$F21:$EE21)+SUMIF('SPACELOG 7 BP'!$F$2:$EE$2,DD$4,'SPACELOG 7 BP'!$F21:$EE21)+SUMIF('SPACELOG 8 BP'!$F$2:$EE$2,DD$4,'SPACELOG 8 BP'!$F21:$EE21)+SUMIF('SPACELOG 9 BP'!$F$2:$EE$2,DD$4,'SPACELOG 9 BP'!$F21:$EE21)+SUMIF('SPACELOG 10 BP'!$F$2:$EE$2,DD$4,'SPACELOG 10 BP'!$F21:$EE21)+SUMIF('SPACELOG 11 BP'!$F$2:$EE$2,DD$4,'SPACELOG 11 BP'!$F21:$EE21)+SUMIF('SPACELOG 12 BP'!$F$2:$EE$2,DD$4,'SPACELOG 12 BP'!$F21:$EE21)</f>
        <v>700</v>
      </c>
      <c r="DE21" s="393">
        <f t="shared" si="121"/>
        <v>8400</v>
      </c>
      <c r="DF21" s="33">
        <f>SUMIF('reporting montigny'!$F$2:$EE$2,DF$4,'reporting montigny'!$F21:$EE21)+SUMIF('reporting boissy'!$F$2:$EE$2,DF$4,'reporting boissy'!$F21:$EE21)+SUMIF('reporting moussy'!$F$2:$EE$2,DF$4,'reporting moussy'!$F21:$EE21)+SUMIF('reporting trappes'!$F$2:$EE$2,DF$4,'reporting trappes'!$F21:$EE21)+SUMIF('SPACELOG 5 BP'!$F$2:$EE$2,DF$4,'SPACELOG 5 BP'!$F21:$EE21)+SUMIF('SPACELOG 6 BP'!$F$2:$EE$2,DF$4,'SPACELOG 6 BP'!$F21:$EE21)+SUMIF('SPACELOG 7 BP'!$F$2:$EE$2,DF$4,'SPACELOG 7 BP'!$F21:$EE21)+SUMIF('SPACELOG 8 BP'!$F$2:$EE$2,DF$4,'SPACELOG 8 BP'!$F21:$EE21)+SUMIF('SPACELOG 9 BP'!$F$2:$EE$2,DF$4,'SPACELOG 9 BP'!$F21:$EE21)+SUMIF('SPACELOG 10 BP'!$F$2:$EE$2,DF$4,'SPACELOG 10 BP'!$F21:$EE21)+SUMIF('SPACELOG 11 BP'!$F$2:$EE$2,DF$4,'SPACELOG 11 BP'!$F21:$EE21)+SUMIF('SPACELOG 12 BP'!$F$2:$EE$2,DF$4,'SPACELOG 12 BP'!$F21:$EE21)</f>
        <v>700</v>
      </c>
      <c r="DG21" s="33">
        <f>SUMIF('reporting montigny'!$F$2:$EE$2,DG$4,'reporting montigny'!$F21:$EE21)+SUMIF('reporting boissy'!$F$2:$EE$2,DG$4,'reporting boissy'!$F21:$EE21)+SUMIF('reporting moussy'!$F$2:$EE$2,DG$4,'reporting moussy'!$F21:$EE21)+SUMIF('reporting trappes'!$F$2:$EE$2,DG$4,'reporting trappes'!$F21:$EE21)+SUMIF('SPACELOG 5 BP'!$F$2:$EE$2,DG$4,'SPACELOG 5 BP'!$F21:$EE21)+SUMIF('SPACELOG 6 BP'!$F$2:$EE$2,DG$4,'SPACELOG 6 BP'!$F21:$EE21)+SUMIF('SPACELOG 7 BP'!$F$2:$EE$2,DG$4,'SPACELOG 7 BP'!$F21:$EE21)+SUMIF('SPACELOG 8 BP'!$F$2:$EE$2,DG$4,'SPACELOG 8 BP'!$F21:$EE21)+SUMIF('SPACELOG 9 BP'!$F$2:$EE$2,DG$4,'SPACELOG 9 BP'!$F21:$EE21)+SUMIF('SPACELOG 10 BP'!$F$2:$EE$2,DG$4,'SPACELOG 10 BP'!$F21:$EE21)+SUMIF('SPACELOG 11 BP'!$F$2:$EE$2,DG$4,'SPACELOG 11 BP'!$F21:$EE21)+SUMIF('SPACELOG 12 BP'!$F$2:$EE$2,DG$4,'SPACELOG 12 BP'!$F21:$EE21)</f>
        <v>700</v>
      </c>
      <c r="DH21" s="33">
        <f>SUMIF('reporting montigny'!$F$2:$EE$2,DH$4,'reporting montigny'!$F21:$EE21)+SUMIF('reporting boissy'!$F$2:$EE$2,DH$4,'reporting boissy'!$F21:$EE21)+SUMIF('reporting moussy'!$F$2:$EE$2,DH$4,'reporting moussy'!$F21:$EE21)+SUMIF('reporting trappes'!$F$2:$EE$2,DH$4,'reporting trappes'!$F21:$EE21)+SUMIF('SPACELOG 5 BP'!$F$2:$EE$2,DH$4,'SPACELOG 5 BP'!$F21:$EE21)+SUMIF('SPACELOG 6 BP'!$F$2:$EE$2,DH$4,'SPACELOG 6 BP'!$F21:$EE21)+SUMIF('SPACELOG 7 BP'!$F$2:$EE$2,DH$4,'SPACELOG 7 BP'!$F21:$EE21)+SUMIF('SPACELOG 8 BP'!$F$2:$EE$2,DH$4,'SPACELOG 8 BP'!$F21:$EE21)+SUMIF('SPACELOG 9 BP'!$F$2:$EE$2,DH$4,'SPACELOG 9 BP'!$F21:$EE21)+SUMIF('SPACELOG 10 BP'!$F$2:$EE$2,DH$4,'SPACELOG 10 BP'!$F21:$EE21)+SUMIF('SPACELOG 11 BP'!$F$2:$EE$2,DH$4,'SPACELOG 11 BP'!$F21:$EE21)+SUMIF('SPACELOG 12 BP'!$F$2:$EE$2,DH$4,'SPACELOG 12 BP'!$F21:$EE21)</f>
        <v>700</v>
      </c>
      <c r="DI21" s="33">
        <f>SUMIF('reporting montigny'!$F$2:$EE$2,DI$4,'reporting montigny'!$F21:$EE21)+SUMIF('reporting boissy'!$F$2:$EE$2,DI$4,'reporting boissy'!$F21:$EE21)+SUMIF('reporting moussy'!$F$2:$EE$2,DI$4,'reporting moussy'!$F21:$EE21)+SUMIF('reporting trappes'!$F$2:$EE$2,DI$4,'reporting trappes'!$F21:$EE21)+SUMIF('SPACELOG 5 BP'!$F$2:$EE$2,DI$4,'SPACELOG 5 BP'!$F21:$EE21)+SUMIF('SPACELOG 6 BP'!$F$2:$EE$2,DI$4,'SPACELOG 6 BP'!$F21:$EE21)+SUMIF('SPACELOG 7 BP'!$F$2:$EE$2,DI$4,'SPACELOG 7 BP'!$F21:$EE21)+SUMIF('SPACELOG 8 BP'!$F$2:$EE$2,DI$4,'SPACELOG 8 BP'!$F21:$EE21)+SUMIF('SPACELOG 9 BP'!$F$2:$EE$2,DI$4,'SPACELOG 9 BP'!$F21:$EE21)+SUMIF('SPACELOG 10 BP'!$F$2:$EE$2,DI$4,'SPACELOG 10 BP'!$F21:$EE21)+SUMIF('SPACELOG 11 BP'!$F$2:$EE$2,DI$4,'SPACELOG 11 BP'!$F21:$EE21)+SUMIF('SPACELOG 12 BP'!$F$2:$EE$2,DI$4,'SPACELOG 12 BP'!$F21:$EE21)</f>
        <v>700</v>
      </c>
      <c r="DJ21" s="33">
        <f>SUMIF('reporting montigny'!$F$2:$EE$2,DJ$4,'reporting montigny'!$F21:$EE21)+SUMIF('reporting boissy'!$F$2:$EE$2,DJ$4,'reporting boissy'!$F21:$EE21)+SUMIF('reporting moussy'!$F$2:$EE$2,DJ$4,'reporting moussy'!$F21:$EE21)+SUMIF('reporting trappes'!$F$2:$EE$2,DJ$4,'reporting trappes'!$F21:$EE21)+SUMIF('SPACELOG 5 BP'!$F$2:$EE$2,DJ$4,'SPACELOG 5 BP'!$F21:$EE21)+SUMIF('SPACELOG 6 BP'!$F$2:$EE$2,DJ$4,'SPACELOG 6 BP'!$F21:$EE21)+SUMIF('SPACELOG 7 BP'!$F$2:$EE$2,DJ$4,'SPACELOG 7 BP'!$F21:$EE21)+SUMIF('SPACELOG 8 BP'!$F$2:$EE$2,DJ$4,'SPACELOG 8 BP'!$F21:$EE21)+SUMIF('SPACELOG 9 BP'!$F$2:$EE$2,DJ$4,'SPACELOG 9 BP'!$F21:$EE21)+SUMIF('SPACELOG 10 BP'!$F$2:$EE$2,DJ$4,'SPACELOG 10 BP'!$F21:$EE21)+SUMIF('SPACELOG 11 BP'!$F$2:$EE$2,DJ$4,'SPACELOG 11 BP'!$F21:$EE21)+SUMIF('SPACELOG 12 BP'!$F$2:$EE$2,DJ$4,'SPACELOG 12 BP'!$F21:$EE21)</f>
        <v>700</v>
      </c>
      <c r="DK21" s="33">
        <f>SUMIF('reporting montigny'!$F$2:$EE$2,DK$4,'reporting montigny'!$F21:$EE21)+SUMIF('reporting boissy'!$F$2:$EE$2,DK$4,'reporting boissy'!$F21:$EE21)+SUMIF('reporting moussy'!$F$2:$EE$2,DK$4,'reporting moussy'!$F21:$EE21)+SUMIF('reporting trappes'!$F$2:$EE$2,DK$4,'reporting trappes'!$F21:$EE21)+SUMIF('SPACELOG 5 BP'!$F$2:$EE$2,DK$4,'SPACELOG 5 BP'!$F21:$EE21)+SUMIF('SPACELOG 6 BP'!$F$2:$EE$2,DK$4,'SPACELOG 6 BP'!$F21:$EE21)+SUMIF('SPACELOG 7 BP'!$F$2:$EE$2,DK$4,'SPACELOG 7 BP'!$F21:$EE21)+SUMIF('SPACELOG 8 BP'!$F$2:$EE$2,DK$4,'SPACELOG 8 BP'!$F21:$EE21)+SUMIF('SPACELOG 9 BP'!$F$2:$EE$2,DK$4,'SPACELOG 9 BP'!$F21:$EE21)+SUMIF('SPACELOG 10 BP'!$F$2:$EE$2,DK$4,'SPACELOG 10 BP'!$F21:$EE21)+SUMIF('SPACELOG 11 BP'!$F$2:$EE$2,DK$4,'SPACELOG 11 BP'!$F21:$EE21)+SUMIF('SPACELOG 12 BP'!$F$2:$EE$2,DK$4,'SPACELOG 12 BP'!$F21:$EE21)</f>
        <v>700</v>
      </c>
      <c r="DL21" s="33">
        <f>SUMIF('reporting montigny'!$F$2:$EE$2,DL$4,'reporting montigny'!$F21:$EE21)+SUMIF('reporting boissy'!$F$2:$EE$2,DL$4,'reporting boissy'!$F21:$EE21)+SUMIF('reporting moussy'!$F$2:$EE$2,DL$4,'reporting moussy'!$F21:$EE21)+SUMIF('reporting trappes'!$F$2:$EE$2,DL$4,'reporting trappes'!$F21:$EE21)+SUMIF('SPACELOG 5 BP'!$F$2:$EE$2,DL$4,'SPACELOG 5 BP'!$F21:$EE21)+SUMIF('SPACELOG 6 BP'!$F$2:$EE$2,DL$4,'SPACELOG 6 BP'!$F21:$EE21)+SUMIF('SPACELOG 7 BP'!$F$2:$EE$2,DL$4,'SPACELOG 7 BP'!$F21:$EE21)+SUMIF('SPACELOG 8 BP'!$F$2:$EE$2,DL$4,'SPACELOG 8 BP'!$F21:$EE21)+SUMIF('SPACELOG 9 BP'!$F$2:$EE$2,DL$4,'SPACELOG 9 BP'!$F21:$EE21)+SUMIF('SPACELOG 10 BP'!$F$2:$EE$2,DL$4,'SPACELOG 10 BP'!$F21:$EE21)+SUMIF('SPACELOG 11 BP'!$F$2:$EE$2,DL$4,'SPACELOG 11 BP'!$F21:$EE21)+SUMIF('SPACELOG 12 BP'!$F$2:$EE$2,DL$4,'SPACELOG 12 BP'!$F21:$EE21)</f>
        <v>700</v>
      </c>
      <c r="DM21" s="33">
        <f>SUMIF('reporting montigny'!$F$2:$EE$2,DM$4,'reporting montigny'!$F21:$EE21)+SUMIF('reporting boissy'!$F$2:$EE$2,DM$4,'reporting boissy'!$F21:$EE21)+SUMIF('reporting moussy'!$F$2:$EE$2,DM$4,'reporting moussy'!$F21:$EE21)+SUMIF('reporting trappes'!$F$2:$EE$2,DM$4,'reporting trappes'!$F21:$EE21)+SUMIF('SPACELOG 5 BP'!$F$2:$EE$2,DM$4,'SPACELOG 5 BP'!$F21:$EE21)+SUMIF('SPACELOG 6 BP'!$F$2:$EE$2,DM$4,'SPACELOG 6 BP'!$F21:$EE21)+SUMIF('SPACELOG 7 BP'!$F$2:$EE$2,DM$4,'SPACELOG 7 BP'!$F21:$EE21)+SUMIF('SPACELOG 8 BP'!$F$2:$EE$2,DM$4,'SPACELOG 8 BP'!$F21:$EE21)+SUMIF('SPACELOG 9 BP'!$F$2:$EE$2,DM$4,'SPACELOG 9 BP'!$F21:$EE21)+SUMIF('SPACELOG 10 BP'!$F$2:$EE$2,DM$4,'SPACELOG 10 BP'!$F21:$EE21)+SUMIF('SPACELOG 11 BP'!$F$2:$EE$2,DM$4,'SPACELOG 11 BP'!$F21:$EE21)+SUMIF('SPACELOG 12 BP'!$F$2:$EE$2,DM$4,'SPACELOG 12 BP'!$F21:$EE21)</f>
        <v>700</v>
      </c>
      <c r="DN21" s="33">
        <f>SUMIF('reporting montigny'!$F$2:$EE$2,DN$4,'reporting montigny'!$F21:$EE21)+SUMIF('reporting boissy'!$F$2:$EE$2,DN$4,'reporting boissy'!$F21:$EE21)+SUMIF('reporting moussy'!$F$2:$EE$2,DN$4,'reporting moussy'!$F21:$EE21)+SUMIF('reporting trappes'!$F$2:$EE$2,DN$4,'reporting trappes'!$F21:$EE21)+SUMIF('SPACELOG 5 BP'!$F$2:$EE$2,DN$4,'SPACELOG 5 BP'!$F21:$EE21)+SUMIF('SPACELOG 6 BP'!$F$2:$EE$2,DN$4,'SPACELOG 6 BP'!$F21:$EE21)+SUMIF('SPACELOG 7 BP'!$F$2:$EE$2,DN$4,'SPACELOG 7 BP'!$F21:$EE21)+SUMIF('SPACELOG 8 BP'!$F$2:$EE$2,DN$4,'SPACELOG 8 BP'!$F21:$EE21)+SUMIF('SPACELOG 9 BP'!$F$2:$EE$2,DN$4,'SPACELOG 9 BP'!$F21:$EE21)+SUMIF('SPACELOG 10 BP'!$F$2:$EE$2,DN$4,'SPACELOG 10 BP'!$F21:$EE21)+SUMIF('SPACELOG 11 BP'!$F$2:$EE$2,DN$4,'SPACELOG 11 BP'!$F21:$EE21)+SUMIF('SPACELOG 12 BP'!$F$2:$EE$2,DN$4,'SPACELOG 12 BP'!$F21:$EE21)</f>
        <v>700</v>
      </c>
      <c r="DO21" s="33">
        <f>SUMIF('reporting montigny'!$F$2:$EE$2,DO$4,'reporting montigny'!$F21:$EE21)+SUMIF('reporting boissy'!$F$2:$EE$2,DO$4,'reporting boissy'!$F21:$EE21)+SUMIF('reporting moussy'!$F$2:$EE$2,DO$4,'reporting moussy'!$F21:$EE21)+SUMIF('reporting trappes'!$F$2:$EE$2,DO$4,'reporting trappes'!$F21:$EE21)+SUMIF('SPACELOG 5 BP'!$F$2:$EE$2,DO$4,'SPACELOG 5 BP'!$F21:$EE21)+SUMIF('SPACELOG 6 BP'!$F$2:$EE$2,DO$4,'SPACELOG 6 BP'!$F21:$EE21)+SUMIF('SPACELOG 7 BP'!$F$2:$EE$2,DO$4,'SPACELOG 7 BP'!$F21:$EE21)+SUMIF('SPACELOG 8 BP'!$F$2:$EE$2,DO$4,'SPACELOG 8 BP'!$F21:$EE21)+SUMIF('SPACELOG 9 BP'!$F$2:$EE$2,DO$4,'SPACELOG 9 BP'!$F21:$EE21)+SUMIF('SPACELOG 10 BP'!$F$2:$EE$2,DO$4,'SPACELOG 10 BP'!$F21:$EE21)+SUMIF('SPACELOG 11 BP'!$F$2:$EE$2,DO$4,'SPACELOG 11 BP'!$F21:$EE21)+SUMIF('SPACELOG 12 BP'!$F$2:$EE$2,DO$4,'SPACELOG 12 BP'!$F21:$EE21)</f>
        <v>700</v>
      </c>
      <c r="DP21" s="33">
        <f>SUMIF('reporting montigny'!$F$2:$EE$2,DP$4,'reporting montigny'!$F21:$EE21)+SUMIF('reporting boissy'!$F$2:$EE$2,DP$4,'reporting boissy'!$F21:$EE21)+SUMIF('reporting moussy'!$F$2:$EE$2,DP$4,'reporting moussy'!$F21:$EE21)+SUMIF('reporting trappes'!$F$2:$EE$2,DP$4,'reporting trappes'!$F21:$EE21)+SUMIF('SPACELOG 5 BP'!$F$2:$EE$2,DP$4,'SPACELOG 5 BP'!$F21:$EE21)+SUMIF('SPACELOG 6 BP'!$F$2:$EE$2,DP$4,'SPACELOG 6 BP'!$F21:$EE21)+SUMIF('SPACELOG 7 BP'!$F$2:$EE$2,DP$4,'SPACELOG 7 BP'!$F21:$EE21)+SUMIF('SPACELOG 8 BP'!$F$2:$EE$2,DP$4,'SPACELOG 8 BP'!$F21:$EE21)+SUMIF('SPACELOG 9 BP'!$F$2:$EE$2,DP$4,'SPACELOG 9 BP'!$F21:$EE21)+SUMIF('SPACELOG 10 BP'!$F$2:$EE$2,DP$4,'SPACELOG 10 BP'!$F21:$EE21)+SUMIF('SPACELOG 11 BP'!$F$2:$EE$2,DP$4,'SPACELOG 11 BP'!$F21:$EE21)+SUMIF('SPACELOG 12 BP'!$F$2:$EE$2,DP$4,'SPACELOG 12 BP'!$F21:$EE21)</f>
        <v>700</v>
      </c>
      <c r="DQ21" s="33">
        <f>SUMIF('reporting montigny'!$F$2:$EE$2,DQ$4,'reporting montigny'!$F21:$EE21)+SUMIF('reporting boissy'!$F$2:$EE$2,DQ$4,'reporting boissy'!$F21:$EE21)+SUMIF('reporting moussy'!$F$2:$EE$2,DQ$4,'reporting moussy'!$F21:$EE21)+SUMIF('reporting trappes'!$F$2:$EE$2,DQ$4,'reporting trappes'!$F21:$EE21)+SUMIF('SPACELOG 5 BP'!$F$2:$EE$2,DQ$4,'SPACELOG 5 BP'!$F21:$EE21)+SUMIF('SPACELOG 6 BP'!$F$2:$EE$2,DQ$4,'SPACELOG 6 BP'!$F21:$EE21)+SUMIF('SPACELOG 7 BP'!$F$2:$EE$2,DQ$4,'SPACELOG 7 BP'!$F21:$EE21)+SUMIF('SPACELOG 8 BP'!$F$2:$EE$2,DQ$4,'SPACELOG 8 BP'!$F21:$EE21)+SUMIF('SPACELOG 9 BP'!$F$2:$EE$2,DQ$4,'SPACELOG 9 BP'!$F21:$EE21)+SUMIF('SPACELOG 10 BP'!$F$2:$EE$2,DQ$4,'SPACELOG 10 BP'!$F21:$EE21)+SUMIF('SPACELOG 11 BP'!$F$2:$EE$2,DQ$4,'SPACELOG 11 BP'!$F21:$EE21)+SUMIF('SPACELOG 12 BP'!$F$2:$EE$2,DQ$4,'SPACELOG 12 BP'!$F21:$EE21)</f>
        <v>700</v>
      </c>
      <c r="DR21" s="393">
        <f t="shared" si="122"/>
        <v>8400</v>
      </c>
    </row>
    <row r="22" spans="1:122" x14ac:dyDescent="0.2">
      <c r="E22" s="1" t="s">
        <v>90</v>
      </c>
      <c r="F22" s="33">
        <f>SUMIF('reporting montigny'!$F$2:$EE$2,F$4,'reporting montigny'!$F22:$EE22)+SUMIF('reporting boissy'!$F$2:$EE$2,F$4,'reporting boissy'!$F22:$EE22)+SUMIF('reporting moussy'!$F$2:$EE$2,F$4,'reporting moussy'!$F22:$EE22)+SUMIF('reporting trappes'!$F$2:$EE$2,F$4,'reporting trappes'!$F22:$EE22)+SUMIF('SPACELOG 5 BP'!$F$2:$EE$2,F$4,'SPACELOG 5 BP'!$F22:$EE22)+SUMIF('SPACELOG 6 BP'!$F$2:$EE$2,F$4,'SPACELOG 6 BP'!$F22:$EE22)+SUMIF('SPACELOG 7 BP'!$F$2:$EE$2,F$4,'SPACELOG 7 BP'!$F22:$EE22)+SUMIF('SPACELOG 8 BP'!$F$2:$EE$2,F$4,'SPACELOG 8 BP'!$F22:$EE22)+SUMIF('SPACELOG 9 BP'!$F$2:$EE$2,F$4,'SPACELOG 9 BP'!$F22:$EE22)+SUMIF('SPACELOG 10 BP'!$F$2:$EE$2,F$4,'SPACELOG 10 BP'!$F22:$EE22)+SUMIF('SPACELOG 11 BP'!$F$2:$EE$2,F$4,'SPACELOG 11 BP'!$F22:$EE22)+SUMIF('SPACELOG 12 BP'!$F$2:$EE$2,F$4,'SPACELOG 12 BP'!$F22:$EE22)</f>
        <v>0</v>
      </c>
      <c r="G22" s="33">
        <f>SUMIF('reporting montigny'!$F$2:$EE$2,G$4,'reporting montigny'!$F22:$EE22)+SUMIF('reporting boissy'!$F$2:$EE$2,G$4,'reporting boissy'!$F22:$EE22)+SUMIF('reporting moussy'!$F$2:$EE$2,G$4,'reporting moussy'!$F22:$EE22)+SUMIF('reporting trappes'!$F$2:$EE$2,G$4,'reporting trappes'!$F22:$EE22)+SUMIF('SPACELOG 5 BP'!$F$2:$EE$2,G$4,'SPACELOG 5 BP'!$F22:$EE22)+SUMIF('SPACELOG 6 BP'!$F$2:$EE$2,G$4,'SPACELOG 6 BP'!$F22:$EE22)+SUMIF('SPACELOG 7 BP'!$F$2:$EE$2,G$4,'SPACELOG 7 BP'!$F22:$EE22)+SUMIF('SPACELOG 8 BP'!$F$2:$EE$2,G$4,'SPACELOG 8 BP'!$F22:$EE22)+SUMIF('SPACELOG 9 BP'!$F$2:$EE$2,G$4,'SPACELOG 9 BP'!$F22:$EE22)+SUMIF('SPACELOG 10 BP'!$F$2:$EE$2,G$4,'SPACELOG 10 BP'!$F22:$EE22)+SUMIF('SPACELOG 11 BP'!$F$2:$EE$2,G$4,'SPACELOG 11 BP'!$F22:$EE22)+SUMIF('SPACELOG 12 BP'!$F$2:$EE$2,G$4,'SPACELOG 12 BP'!$F22:$EE22)</f>
        <v>0</v>
      </c>
      <c r="H22" s="33">
        <f>SUMIF('reporting montigny'!$F$2:$EE$2,H$4,'reporting montigny'!$F22:$EE22)+SUMIF('reporting boissy'!$F$2:$EE$2,H$4,'reporting boissy'!$F22:$EE22)+SUMIF('reporting moussy'!$F$2:$EE$2,H$4,'reporting moussy'!$F22:$EE22)+SUMIF('reporting trappes'!$F$2:$EE$2,H$4,'reporting trappes'!$F22:$EE22)+SUMIF('SPACELOG 5 BP'!$F$2:$EE$2,H$4,'SPACELOG 5 BP'!$F22:$EE22)+SUMIF('SPACELOG 6 BP'!$F$2:$EE$2,H$4,'SPACELOG 6 BP'!$F22:$EE22)+SUMIF('SPACELOG 7 BP'!$F$2:$EE$2,H$4,'SPACELOG 7 BP'!$F22:$EE22)+SUMIF('SPACELOG 8 BP'!$F$2:$EE$2,H$4,'SPACELOG 8 BP'!$F22:$EE22)+SUMIF('SPACELOG 9 BP'!$F$2:$EE$2,H$4,'SPACELOG 9 BP'!$F22:$EE22)+SUMIF('SPACELOG 10 BP'!$F$2:$EE$2,H$4,'SPACELOG 10 BP'!$F22:$EE22)+SUMIF('SPACELOG 11 BP'!$F$2:$EE$2,H$4,'SPACELOG 11 BP'!$F22:$EE22)+SUMIF('SPACELOG 12 BP'!$F$2:$EE$2,H$4,'SPACELOG 12 BP'!$F22:$EE22)</f>
        <v>0</v>
      </c>
      <c r="I22" s="33">
        <f>SUMIF('reporting montigny'!$F$2:$EE$2,I$4,'reporting montigny'!$F22:$EE22)+SUMIF('reporting boissy'!$F$2:$EE$2,I$4,'reporting boissy'!$F22:$EE22)+SUMIF('reporting moussy'!$F$2:$EE$2,I$4,'reporting moussy'!$F22:$EE22)+SUMIF('reporting trappes'!$F$2:$EE$2,I$4,'reporting trappes'!$F22:$EE22)+SUMIF('SPACELOG 5 BP'!$F$2:$EE$2,I$4,'SPACELOG 5 BP'!$F22:$EE22)+SUMIF('SPACELOG 6 BP'!$F$2:$EE$2,I$4,'SPACELOG 6 BP'!$F22:$EE22)+SUMIF('SPACELOG 7 BP'!$F$2:$EE$2,I$4,'SPACELOG 7 BP'!$F22:$EE22)+SUMIF('SPACELOG 8 BP'!$F$2:$EE$2,I$4,'SPACELOG 8 BP'!$F22:$EE22)+SUMIF('SPACELOG 9 BP'!$F$2:$EE$2,I$4,'SPACELOG 9 BP'!$F22:$EE22)+SUMIF('SPACELOG 10 BP'!$F$2:$EE$2,I$4,'SPACELOG 10 BP'!$F22:$EE22)+SUMIF('SPACELOG 11 BP'!$F$2:$EE$2,I$4,'SPACELOG 11 BP'!$F22:$EE22)+SUMIF('SPACELOG 12 BP'!$F$2:$EE$2,I$4,'SPACELOG 12 BP'!$F22:$EE22)</f>
        <v>0</v>
      </c>
      <c r="J22" s="33">
        <f>SUMIF('reporting montigny'!$F$2:$EE$2,J$4,'reporting montigny'!$F22:$EE22)+SUMIF('reporting boissy'!$F$2:$EE$2,J$4,'reporting boissy'!$F22:$EE22)+SUMIF('reporting moussy'!$F$2:$EE$2,J$4,'reporting moussy'!$F22:$EE22)+SUMIF('reporting trappes'!$F$2:$EE$2,J$4,'reporting trappes'!$F22:$EE22)+SUMIF('SPACELOG 5 BP'!$F$2:$EE$2,J$4,'SPACELOG 5 BP'!$F22:$EE22)+SUMIF('SPACELOG 6 BP'!$F$2:$EE$2,J$4,'SPACELOG 6 BP'!$F22:$EE22)+SUMIF('SPACELOG 7 BP'!$F$2:$EE$2,J$4,'SPACELOG 7 BP'!$F22:$EE22)+SUMIF('SPACELOG 8 BP'!$F$2:$EE$2,J$4,'SPACELOG 8 BP'!$F22:$EE22)+SUMIF('SPACELOG 9 BP'!$F$2:$EE$2,J$4,'SPACELOG 9 BP'!$F22:$EE22)+SUMIF('SPACELOG 10 BP'!$F$2:$EE$2,J$4,'SPACELOG 10 BP'!$F22:$EE22)+SUMIF('SPACELOG 11 BP'!$F$2:$EE$2,J$4,'SPACELOG 11 BP'!$F22:$EE22)+SUMIF('SPACELOG 12 BP'!$F$2:$EE$2,J$4,'SPACELOG 12 BP'!$F22:$EE22)</f>
        <v>0</v>
      </c>
      <c r="K22" s="33">
        <f>SUMIF('reporting montigny'!$F$2:$EE$2,K$4,'reporting montigny'!$F22:$EE22)+SUMIF('reporting boissy'!$F$2:$EE$2,K$4,'reporting boissy'!$F22:$EE22)+SUMIF('reporting moussy'!$F$2:$EE$2,K$4,'reporting moussy'!$F22:$EE22)+SUMIF('reporting trappes'!$F$2:$EE$2,K$4,'reporting trappes'!$F22:$EE22)+SUMIF('SPACELOG 5 BP'!$F$2:$EE$2,K$4,'SPACELOG 5 BP'!$F22:$EE22)+SUMIF('SPACELOG 6 BP'!$F$2:$EE$2,K$4,'SPACELOG 6 BP'!$F22:$EE22)+SUMIF('SPACELOG 7 BP'!$F$2:$EE$2,K$4,'SPACELOG 7 BP'!$F22:$EE22)+SUMIF('SPACELOG 8 BP'!$F$2:$EE$2,K$4,'SPACELOG 8 BP'!$F22:$EE22)+SUMIF('SPACELOG 9 BP'!$F$2:$EE$2,K$4,'SPACELOG 9 BP'!$F22:$EE22)+SUMIF('SPACELOG 10 BP'!$F$2:$EE$2,K$4,'SPACELOG 10 BP'!$F22:$EE22)+SUMIF('SPACELOG 11 BP'!$F$2:$EE$2,K$4,'SPACELOG 11 BP'!$F22:$EE22)+SUMIF('SPACELOG 12 BP'!$F$2:$EE$2,K$4,'SPACELOG 12 BP'!$F22:$EE22)</f>
        <v>0</v>
      </c>
      <c r="L22" s="33">
        <f>SUMIF('reporting montigny'!$F$2:$EE$2,L$4,'reporting montigny'!$F22:$EE22)+SUMIF('reporting boissy'!$F$2:$EE$2,L$4,'reporting boissy'!$F22:$EE22)+SUMIF('reporting moussy'!$F$2:$EE$2,L$4,'reporting moussy'!$F22:$EE22)+SUMIF('reporting trappes'!$F$2:$EE$2,L$4,'reporting trappes'!$F22:$EE22)+SUMIF('SPACELOG 5 BP'!$F$2:$EE$2,L$4,'SPACELOG 5 BP'!$F22:$EE22)+SUMIF('SPACELOG 6 BP'!$F$2:$EE$2,L$4,'SPACELOG 6 BP'!$F22:$EE22)+SUMIF('SPACELOG 7 BP'!$F$2:$EE$2,L$4,'SPACELOG 7 BP'!$F22:$EE22)+SUMIF('SPACELOG 8 BP'!$F$2:$EE$2,L$4,'SPACELOG 8 BP'!$F22:$EE22)+SUMIF('SPACELOG 9 BP'!$F$2:$EE$2,L$4,'SPACELOG 9 BP'!$F22:$EE22)+SUMIF('SPACELOG 10 BP'!$F$2:$EE$2,L$4,'SPACELOG 10 BP'!$F22:$EE22)+SUMIF('SPACELOG 11 BP'!$F$2:$EE$2,L$4,'SPACELOG 11 BP'!$F22:$EE22)+SUMIF('SPACELOG 12 BP'!$F$2:$EE$2,L$4,'SPACELOG 12 BP'!$F22:$EE22)</f>
        <v>0</v>
      </c>
      <c r="M22" s="33">
        <f>SUMIF('reporting montigny'!$F$2:$EE$2,M$4,'reporting montigny'!$F22:$EE22)+SUMIF('reporting boissy'!$F$2:$EE$2,M$4,'reporting boissy'!$F22:$EE22)+SUMIF('reporting moussy'!$F$2:$EE$2,M$4,'reporting moussy'!$F22:$EE22)+SUMIF('reporting trappes'!$F$2:$EE$2,M$4,'reporting trappes'!$F22:$EE22)+SUMIF('SPACELOG 5 BP'!$F$2:$EE$2,M$4,'SPACELOG 5 BP'!$F22:$EE22)+SUMIF('SPACELOG 6 BP'!$F$2:$EE$2,M$4,'SPACELOG 6 BP'!$F22:$EE22)+SUMIF('SPACELOG 7 BP'!$F$2:$EE$2,M$4,'SPACELOG 7 BP'!$F22:$EE22)+SUMIF('SPACELOG 8 BP'!$F$2:$EE$2,M$4,'SPACELOG 8 BP'!$F22:$EE22)+SUMIF('SPACELOG 9 BP'!$F$2:$EE$2,M$4,'SPACELOG 9 BP'!$F22:$EE22)+SUMIF('SPACELOG 10 BP'!$F$2:$EE$2,M$4,'SPACELOG 10 BP'!$F22:$EE22)+SUMIF('SPACELOG 11 BP'!$F$2:$EE$2,M$4,'SPACELOG 11 BP'!$F22:$EE22)+SUMIF('SPACELOG 12 BP'!$F$2:$EE$2,M$4,'SPACELOG 12 BP'!$F22:$EE22)</f>
        <v>0</v>
      </c>
      <c r="N22" s="33">
        <f>SUMIF('reporting montigny'!$F$2:$EE$2,N$4,'reporting montigny'!$F22:$EE22)+SUMIF('reporting boissy'!$F$2:$EE$2,N$4,'reporting boissy'!$F22:$EE22)+SUMIF('reporting moussy'!$F$2:$EE$2,N$4,'reporting moussy'!$F22:$EE22)+SUMIF('reporting trappes'!$F$2:$EE$2,N$4,'reporting trappes'!$F22:$EE22)+SUMIF('SPACELOG 5 BP'!$F$2:$EE$2,N$4,'SPACELOG 5 BP'!$F22:$EE22)+SUMIF('SPACELOG 6 BP'!$F$2:$EE$2,N$4,'SPACELOG 6 BP'!$F22:$EE22)+SUMIF('SPACELOG 7 BP'!$F$2:$EE$2,N$4,'SPACELOG 7 BP'!$F22:$EE22)+SUMIF('SPACELOG 8 BP'!$F$2:$EE$2,N$4,'SPACELOG 8 BP'!$F22:$EE22)+SUMIF('SPACELOG 9 BP'!$F$2:$EE$2,N$4,'SPACELOG 9 BP'!$F22:$EE22)+SUMIF('SPACELOG 10 BP'!$F$2:$EE$2,N$4,'SPACELOG 10 BP'!$F22:$EE22)+SUMIF('SPACELOG 11 BP'!$F$2:$EE$2,N$4,'SPACELOG 11 BP'!$F22:$EE22)+SUMIF('SPACELOG 12 BP'!$F$2:$EE$2,N$4,'SPACELOG 12 BP'!$F22:$EE22)</f>
        <v>0</v>
      </c>
      <c r="O22" s="33">
        <f>SUMIF('reporting montigny'!$F$2:$EE$2,O$4,'reporting montigny'!$F22:$EE22)+SUMIF('reporting boissy'!$F$2:$EE$2,O$4,'reporting boissy'!$F22:$EE22)+SUMIF('reporting moussy'!$F$2:$EE$2,O$4,'reporting moussy'!$F22:$EE22)+SUMIF('reporting trappes'!$F$2:$EE$2,O$4,'reporting trappes'!$F22:$EE22)+SUMIF('SPACELOG 5 BP'!$F$2:$EE$2,O$4,'SPACELOG 5 BP'!$F22:$EE22)+SUMIF('SPACELOG 6 BP'!$F$2:$EE$2,O$4,'SPACELOG 6 BP'!$F22:$EE22)+SUMIF('SPACELOG 7 BP'!$F$2:$EE$2,O$4,'SPACELOG 7 BP'!$F22:$EE22)+SUMIF('SPACELOG 8 BP'!$F$2:$EE$2,O$4,'SPACELOG 8 BP'!$F22:$EE22)+SUMIF('SPACELOG 9 BP'!$F$2:$EE$2,O$4,'SPACELOG 9 BP'!$F22:$EE22)+SUMIF('SPACELOG 10 BP'!$F$2:$EE$2,O$4,'SPACELOG 10 BP'!$F22:$EE22)+SUMIF('SPACELOG 11 BP'!$F$2:$EE$2,O$4,'SPACELOG 11 BP'!$F22:$EE22)+SUMIF('SPACELOG 12 BP'!$F$2:$EE$2,O$4,'SPACELOG 12 BP'!$F22:$EE22)</f>
        <v>0</v>
      </c>
      <c r="P22" s="33">
        <f>SUMIF('reporting montigny'!$F$2:$EE$2,P$4,'reporting montigny'!$F22:$EE22)+SUMIF('reporting boissy'!$F$2:$EE$2,P$4,'reporting boissy'!$F22:$EE22)+SUMIF('reporting moussy'!$F$2:$EE$2,P$4,'reporting moussy'!$F22:$EE22)+SUMIF('reporting trappes'!$F$2:$EE$2,P$4,'reporting trappes'!$F22:$EE22)+SUMIF('SPACELOG 5 BP'!$F$2:$EE$2,P$4,'SPACELOG 5 BP'!$F22:$EE22)+SUMIF('SPACELOG 6 BP'!$F$2:$EE$2,P$4,'SPACELOG 6 BP'!$F22:$EE22)+SUMIF('SPACELOG 7 BP'!$F$2:$EE$2,P$4,'SPACELOG 7 BP'!$F22:$EE22)+SUMIF('SPACELOG 8 BP'!$F$2:$EE$2,P$4,'SPACELOG 8 BP'!$F22:$EE22)+SUMIF('SPACELOG 9 BP'!$F$2:$EE$2,P$4,'SPACELOG 9 BP'!$F22:$EE22)+SUMIF('SPACELOG 10 BP'!$F$2:$EE$2,P$4,'SPACELOG 10 BP'!$F22:$EE22)+SUMIF('SPACELOG 11 BP'!$F$2:$EE$2,P$4,'SPACELOG 11 BP'!$F22:$EE22)+SUMIF('SPACELOG 12 BP'!$F$2:$EE$2,P$4,'SPACELOG 12 BP'!$F22:$EE22)</f>
        <v>0</v>
      </c>
      <c r="Q22" s="33">
        <f>SUMIF('reporting montigny'!$F$2:$EE$2,Q$4,'reporting montigny'!$F22:$EE22)+SUMIF('reporting boissy'!$F$2:$EE$2,Q$4,'reporting boissy'!$F22:$EE22)+SUMIF('reporting moussy'!$F$2:$EE$2,Q$4,'reporting moussy'!$F22:$EE22)+SUMIF('reporting trappes'!$F$2:$EE$2,Q$4,'reporting trappes'!$F22:$EE22)+SUMIF('SPACELOG 5 BP'!$F$2:$EE$2,Q$4,'SPACELOG 5 BP'!$F22:$EE22)+SUMIF('SPACELOG 6 BP'!$F$2:$EE$2,Q$4,'SPACELOG 6 BP'!$F22:$EE22)+SUMIF('SPACELOG 7 BP'!$F$2:$EE$2,Q$4,'SPACELOG 7 BP'!$F22:$EE22)+SUMIF('SPACELOG 8 BP'!$F$2:$EE$2,Q$4,'SPACELOG 8 BP'!$F22:$EE22)+SUMIF('SPACELOG 9 BP'!$F$2:$EE$2,Q$4,'SPACELOG 9 BP'!$F22:$EE22)+SUMIF('SPACELOG 10 BP'!$F$2:$EE$2,Q$4,'SPACELOG 10 BP'!$F22:$EE22)+SUMIF('SPACELOG 11 BP'!$F$2:$EE$2,Q$4,'SPACELOG 11 BP'!$F22:$EE22)+SUMIF('SPACELOG 12 BP'!$F$2:$EE$2,Q$4,'SPACELOG 12 BP'!$F22:$EE22)</f>
        <v>0</v>
      </c>
      <c r="R22" s="393">
        <f t="shared" si="114"/>
        <v>0</v>
      </c>
      <c r="S22" s="33">
        <f>SUMIF('reporting montigny'!$F$2:$EE$2,S$4,'reporting montigny'!$F22:$EE22)+SUMIF('reporting boissy'!$F$2:$EE$2,S$4,'reporting boissy'!$F22:$EE22)+SUMIF('reporting moussy'!$F$2:$EE$2,S$4,'reporting moussy'!$F22:$EE22)+SUMIF('reporting trappes'!$F$2:$EE$2,S$4,'reporting trappes'!$F22:$EE22)+SUMIF('SPACELOG 5 BP'!$F$2:$EE$2,S$4,'SPACELOG 5 BP'!$F22:$EE22)+SUMIF('SPACELOG 6 BP'!$F$2:$EE$2,S$4,'SPACELOG 6 BP'!$F22:$EE22)+SUMIF('SPACELOG 7 BP'!$F$2:$EE$2,S$4,'SPACELOG 7 BP'!$F22:$EE22)+SUMIF('SPACELOG 8 BP'!$F$2:$EE$2,S$4,'SPACELOG 8 BP'!$F22:$EE22)+SUMIF('SPACELOG 9 BP'!$F$2:$EE$2,S$4,'SPACELOG 9 BP'!$F22:$EE22)+SUMIF('SPACELOG 10 BP'!$F$2:$EE$2,S$4,'SPACELOG 10 BP'!$F22:$EE22)+SUMIF('SPACELOG 11 BP'!$F$2:$EE$2,S$4,'SPACELOG 11 BP'!$F22:$EE22)+SUMIF('SPACELOG 12 BP'!$F$2:$EE$2,S$4,'SPACELOG 12 BP'!$F22:$EE22)</f>
        <v>0</v>
      </c>
      <c r="T22" s="33">
        <f>SUMIF('reporting montigny'!$F$2:$EE$2,T$4,'reporting montigny'!$F22:$EE22)+SUMIF('reporting boissy'!$F$2:$EE$2,T$4,'reporting boissy'!$F22:$EE22)+SUMIF('reporting moussy'!$F$2:$EE$2,T$4,'reporting moussy'!$F22:$EE22)+SUMIF('reporting trappes'!$F$2:$EE$2,T$4,'reporting trappes'!$F22:$EE22)+SUMIF('SPACELOG 5 BP'!$F$2:$EE$2,T$4,'SPACELOG 5 BP'!$F22:$EE22)+SUMIF('SPACELOG 6 BP'!$F$2:$EE$2,T$4,'SPACELOG 6 BP'!$F22:$EE22)+SUMIF('SPACELOG 7 BP'!$F$2:$EE$2,T$4,'SPACELOG 7 BP'!$F22:$EE22)+SUMIF('SPACELOG 8 BP'!$F$2:$EE$2,T$4,'SPACELOG 8 BP'!$F22:$EE22)+SUMIF('SPACELOG 9 BP'!$F$2:$EE$2,T$4,'SPACELOG 9 BP'!$F22:$EE22)+SUMIF('SPACELOG 10 BP'!$F$2:$EE$2,T$4,'SPACELOG 10 BP'!$F22:$EE22)+SUMIF('SPACELOG 11 BP'!$F$2:$EE$2,T$4,'SPACELOG 11 BP'!$F22:$EE22)+SUMIF('SPACELOG 12 BP'!$F$2:$EE$2,T$4,'SPACELOG 12 BP'!$F22:$EE22)</f>
        <v>0</v>
      </c>
      <c r="U22" s="33">
        <f>SUMIF('reporting montigny'!$F$2:$EE$2,U$4,'reporting montigny'!$F22:$EE22)+SUMIF('reporting boissy'!$F$2:$EE$2,U$4,'reporting boissy'!$F22:$EE22)+SUMIF('reporting moussy'!$F$2:$EE$2,U$4,'reporting moussy'!$F22:$EE22)+SUMIF('reporting trappes'!$F$2:$EE$2,U$4,'reporting trappes'!$F22:$EE22)+SUMIF('SPACELOG 5 BP'!$F$2:$EE$2,U$4,'SPACELOG 5 BP'!$F22:$EE22)+SUMIF('SPACELOG 6 BP'!$F$2:$EE$2,U$4,'SPACELOG 6 BP'!$F22:$EE22)+SUMIF('SPACELOG 7 BP'!$F$2:$EE$2,U$4,'SPACELOG 7 BP'!$F22:$EE22)+SUMIF('SPACELOG 8 BP'!$F$2:$EE$2,U$4,'SPACELOG 8 BP'!$F22:$EE22)+SUMIF('SPACELOG 9 BP'!$F$2:$EE$2,U$4,'SPACELOG 9 BP'!$F22:$EE22)+SUMIF('SPACELOG 10 BP'!$F$2:$EE$2,U$4,'SPACELOG 10 BP'!$F22:$EE22)+SUMIF('SPACELOG 11 BP'!$F$2:$EE$2,U$4,'SPACELOG 11 BP'!$F22:$EE22)+SUMIF('SPACELOG 12 BP'!$F$2:$EE$2,U$4,'SPACELOG 12 BP'!$F22:$EE22)</f>
        <v>0</v>
      </c>
      <c r="V22" s="33">
        <f>SUMIF('reporting montigny'!$F$2:$EE$2,V$4,'reporting montigny'!$F22:$EE22)+SUMIF('reporting boissy'!$F$2:$EE$2,V$4,'reporting boissy'!$F22:$EE22)+SUMIF('reporting moussy'!$F$2:$EE$2,V$4,'reporting moussy'!$F22:$EE22)+SUMIF('reporting trappes'!$F$2:$EE$2,V$4,'reporting trappes'!$F22:$EE22)+SUMIF('SPACELOG 5 BP'!$F$2:$EE$2,V$4,'SPACELOG 5 BP'!$F22:$EE22)+SUMIF('SPACELOG 6 BP'!$F$2:$EE$2,V$4,'SPACELOG 6 BP'!$F22:$EE22)+SUMIF('SPACELOG 7 BP'!$F$2:$EE$2,V$4,'SPACELOG 7 BP'!$F22:$EE22)+SUMIF('SPACELOG 8 BP'!$F$2:$EE$2,V$4,'SPACELOG 8 BP'!$F22:$EE22)+SUMIF('SPACELOG 9 BP'!$F$2:$EE$2,V$4,'SPACELOG 9 BP'!$F22:$EE22)+SUMIF('SPACELOG 10 BP'!$F$2:$EE$2,V$4,'SPACELOG 10 BP'!$F22:$EE22)+SUMIF('SPACELOG 11 BP'!$F$2:$EE$2,V$4,'SPACELOG 11 BP'!$F22:$EE22)+SUMIF('SPACELOG 12 BP'!$F$2:$EE$2,V$4,'SPACELOG 12 BP'!$F22:$EE22)</f>
        <v>0</v>
      </c>
      <c r="W22" s="33">
        <f>SUMIF('reporting montigny'!$F$2:$EE$2,W$4,'reporting montigny'!$F22:$EE22)+SUMIF('reporting boissy'!$F$2:$EE$2,W$4,'reporting boissy'!$F22:$EE22)+SUMIF('reporting moussy'!$F$2:$EE$2,W$4,'reporting moussy'!$F22:$EE22)+SUMIF('reporting trappes'!$F$2:$EE$2,W$4,'reporting trappes'!$F22:$EE22)+SUMIF('SPACELOG 5 BP'!$F$2:$EE$2,W$4,'SPACELOG 5 BP'!$F22:$EE22)+SUMIF('SPACELOG 6 BP'!$F$2:$EE$2,W$4,'SPACELOG 6 BP'!$F22:$EE22)+SUMIF('SPACELOG 7 BP'!$F$2:$EE$2,W$4,'SPACELOG 7 BP'!$F22:$EE22)+SUMIF('SPACELOG 8 BP'!$F$2:$EE$2,W$4,'SPACELOG 8 BP'!$F22:$EE22)+SUMIF('SPACELOG 9 BP'!$F$2:$EE$2,W$4,'SPACELOG 9 BP'!$F22:$EE22)+SUMIF('SPACELOG 10 BP'!$F$2:$EE$2,W$4,'SPACELOG 10 BP'!$F22:$EE22)+SUMIF('SPACELOG 11 BP'!$F$2:$EE$2,W$4,'SPACELOG 11 BP'!$F22:$EE22)+SUMIF('SPACELOG 12 BP'!$F$2:$EE$2,W$4,'SPACELOG 12 BP'!$F22:$EE22)</f>
        <v>400</v>
      </c>
      <c r="X22" s="33">
        <f>SUMIF('reporting montigny'!$F$2:$EE$2,X$4,'reporting montigny'!$F22:$EE22)+SUMIF('reporting boissy'!$F$2:$EE$2,X$4,'reporting boissy'!$F22:$EE22)+SUMIF('reporting moussy'!$F$2:$EE$2,X$4,'reporting moussy'!$F22:$EE22)+SUMIF('reporting trappes'!$F$2:$EE$2,X$4,'reporting trappes'!$F22:$EE22)+SUMIF('SPACELOG 5 BP'!$F$2:$EE$2,X$4,'SPACELOG 5 BP'!$F22:$EE22)+SUMIF('SPACELOG 6 BP'!$F$2:$EE$2,X$4,'SPACELOG 6 BP'!$F22:$EE22)+SUMIF('SPACELOG 7 BP'!$F$2:$EE$2,X$4,'SPACELOG 7 BP'!$F22:$EE22)+SUMIF('SPACELOG 8 BP'!$F$2:$EE$2,X$4,'SPACELOG 8 BP'!$F22:$EE22)+SUMIF('SPACELOG 9 BP'!$F$2:$EE$2,X$4,'SPACELOG 9 BP'!$F22:$EE22)+SUMIF('SPACELOG 10 BP'!$F$2:$EE$2,X$4,'SPACELOG 10 BP'!$F22:$EE22)+SUMIF('SPACELOG 11 BP'!$F$2:$EE$2,X$4,'SPACELOG 11 BP'!$F22:$EE22)+SUMIF('SPACELOG 12 BP'!$F$2:$EE$2,X$4,'SPACELOG 12 BP'!$F22:$EE22)</f>
        <v>400</v>
      </c>
      <c r="Y22" s="33">
        <f>SUMIF('reporting montigny'!$F$2:$EE$2,Y$4,'reporting montigny'!$F22:$EE22)+SUMIF('reporting boissy'!$F$2:$EE$2,Y$4,'reporting boissy'!$F22:$EE22)+SUMIF('reporting moussy'!$F$2:$EE$2,Y$4,'reporting moussy'!$F22:$EE22)+SUMIF('reporting trappes'!$F$2:$EE$2,Y$4,'reporting trappes'!$F22:$EE22)+SUMIF('SPACELOG 5 BP'!$F$2:$EE$2,Y$4,'SPACELOG 5 BP'!$F22:$EE22)+SUMIF('SPACELOG 6 BP'!$F$2:$EE$2,Y$4,'SPACELOG 6 BP'!$F22:$EE22)+SUMIF('SPACELOG 7 BP'!$F$2:$EE$2,Y$4,'SPACELOG 7 BP'!$F22:$EE22)+SUMIF('SPACELOG 8 BP'!$F$2:$EE$2,Y$4,'SPACELOG 8 BP'!$F22:$EE22)+SUMIF('SPACELOG 9 BP'!$F$2:$EE$2,Y$4,'SPACELOG 9 BP'!$F22:$EE22)+SUMIF('SPACELOG 10 BP'!$F$2:$EE$2,Y$4,'SPACELOG 10 BP'!$F22:$EE22)+SUMIF('SPACELOG 11 BP'!$F$2:$EE$2,Y$4,'SPACELOG 11 BP'!$F22:$EE22)+SUMIF('SPACELOG 12 BP'!$F$2:$EE$2,Y$4,'SPACELOG 12 BP'!$F22:$EE22)</f>
        <v>400</v>
      </c>
      <c r="Z22" s="33">
        <f>SUMIF('reporting montigny'!$F$2:$EE$2,Z$4,'reporting montigny'!$F22:$EE22)+SUMIF('reporting boissy'!$F$2:$EE$2,Z$4,'reporting boissy'!$F22:$EE22)+SUMIF('reporting moussy'!$F$2:$EE$2,Z$4,'reporting moussy'!$F22:$EE22)+SUMIF('reporting trappes'!$F$2:$EE$2,Z$4,'reporting trappes'!$F22:$EE22)+SUMIF('SPACELOG 5 BP'!$F$2:$EE$2,Z$4,'SPACELOG 5 BP'!$F22:$EE22)+SUMIF('SPACELOG 6 BP'!$F$2:$EE$2,Z$4,'SPACELOG 6 BP'!$F22:$EE22)+SUMIF('SPACELOG 7 BP'!$F$2:$EE$2,Z$4,'SPACELOG 7 BP'!$F22:$EE22)+SUMIF('SPACELOG 8 BP'!$F$2:$EE$2,Z$4,'SPACELOG 8 BP'!$F22:$EE22)+SUMIF('SPACELOG 9 BP'!$F$2:$EE$2,Z$4,'SPACELOG 9 BP'!$F22:$EE22)+SUMIF('SPACELOG 10 BP'!$F$2:$EE$2,Z$4,'SPACELOG 10 BP'!$F22:$EE22)+SUMIF('SPACELOG 11 BP'!$F$2:$EE$2,Z$4,'SPACELOG 11 BP'!$F22:$EE22)+SUMIF('SPACELOG 12 BP'!$F$2:$EE$2,Z$4,'SPACELOG 12 BP'!$F22:$EE22)</f>
        <v>400</v>
      </c>
      <c r="AA22" s="33">
        <f>SUMIF('reporting montigny'!$F$2:$EE$2,AA$4,'reporting montigny'!$F22:$EE22)+SUMIF('reporting boissy'!$F$2:$EE$2,AA$4,'reporting boissy'!$F22:$EE22)+SUMIF('reporting moussy'!$F$2:$EE$2,AA$4,'reporting moussy'!$F22:$EE22)+SUMIF('reporting trappes'!$F$2:$EE$2,AA$4,'reporting trappes'!$F22:$EE22)+SUMIF('SPACELOG 5 BP'!$F$2:$EE$2,AA$4,'SPACELOG 5 BP'!$F22:$EE22)+SUMIF('SPACELOG 6 BP'!$F$2:$EE$2,AA$4,'SPACELOG 6 BP'!$F22:$EE22)+SUMIF('SPACELOG 7 BP'!$F$2:$EE$2,AA$4,'SPACELOG 7 BP'!$F22:$EE22)+SUMIF('SPACELOG 8 BP'!$F$2:$EE$2,AA$4,'SPACELOG 8 BP'!$F22:$EE22)+SUMIF('SPACELOG 9 BP'!$F$2:$EE$2,AA$4,'SPACELOG 9 BP'!$F22:$EE22)+SUMIF('SPACELOG 10 BP'!$F$2:$EE$2,AA$4,'SPACELOG 10 BP'!$F22:$EE22)+SUMIF('SPACELOG 11 BP'!$F$2:$EE$2,AA$4,'SPACELOG 11 BP'!$F22:$EE22)+SUMIF('SPACELOG 12 BP'!$F$2:$EE$2,AA$4,'SPACELOG 12 BP'!$F22:$EE22)</f>
        <v>400</v>
      </c>
      <c r="AB22" s="33">
        <f>SUMIF('reporting montigny'!$F$2:$EE$2,AB$4,'reporting montigny'!$F22:$EE22)+SUMIF('reporting boissy'!$F$2:$EE$2,AB$4,'reporting boissy'!$F22:$EE22)+SUMIF('reporting moussy'!$F$2:$EE$2,AB$4,'reporting moussy'!$F22:$EE22)+SUMIF('reporting trappes'!$F$2:$EE$2,AB$4,'reporting trappes'!$F22:$EE22)+SUMIF('SPACELOG 5 BP'!$F$2:$EE$2,AB$4,'SPACELOG 5 BP'!$F22:$EE22)+SUMIF('SPACELOG 6 BP'!$F$2:$EE$2,AB$4,'SPACELOG 6 BP'!$F22:$EE22)+SUMIF('SPACELOG 7 BP'!$F$2:$EE$2,AB$4,'SPACELOG 7 BP'!$F22:$EE22)+SUMIF('SPACELOG 8 BP'!$F$2:$EE$2,AB$4,'SPACELOG 8 BP'!$F22:$EE22)+SUMIF('SPACELOG 9 BP'!$F$2:$EE$2,AB$4,'SPACELOG 9 BP'!$F22:$EE22)+SUMIF('SPACELOG 10 BP'!$F$2:$EE$2,AB$4,'SPACELOG 10 BP'!$F22:$EE22)+SUMIF('SPACELOG 11 BP'!$F$2:$EE$2,AB$4,'SPACELOG 11 BP'!$F22:$EE22)+SUMIF('SPACELOG 12 BP'!$F$2:$EE$2,AB$4,'SPACELOG 12 BP'!$F22:$EE22)</f>
        <v>400</v>
      </c>
      <c r="AC22" s="33">
        <f>SUMIF('reporting montigny'!$F$2:$EE$2,AC$4,'reporting montigny'!$F22:$EE22)+SUMIF('reporting boissy'!$F$2:$EE$2,AC$4,'reporting boissy'!$F22:$EE22)+SUMIF('reporting moussy'!$F$2:$EE$2,AC$4,'reporting moussy'!$F22:$EE22)+SUMIF('reporting trappes'!$F$2:$EE$2,AC$4,'reporting trappes'!$F22:$EE22)+SUMIF('SPACELOG 5 BP'!$F$2:$EE$2,AC$4,'SPACELOG 5 BP'!$F22:$EE22)+SUMIF('SPACELOG 6 BP'!$F$2:$EE$2,AC$4,'SPACELOG 6 BP'!$F22:$EE22)+SUMIF('SPACELOG 7 BP'!$F$2:$EE$2,AC$4,'SPACELOG 7 BP'!$F22:$EE22)+SUMIF('SPACELOG 8 BP'!$F$2:$EE$2,AC$4,'SPACELOG 8 BP'!$F22:$EE22)+SUMIF('SPACELOG 9 BP'!$F$2:$EE$2,AC$4,'SPACELOG 9 BP'!$F22:$EE22)+SUMIF('SPACELOG 10 BP'!$F$2:$EE$2,AC$4,'SPACELOG 10 BP'!$F22:$EE22)+SUMIF('SPACELOG 11 BP'!$F$2:$EE$2,AC$4,'SPACELOG 11 BP'!$F22:$EE22)+SUMIF('SPACELOG 12 BP'!$F$2:$EE$2,AC$4,'SPACELOG 12 BP'!$F22:$EE22)</f>
        <v>400</v>
      </c>
      <c r="AD22" s="33">
        <f>SUMIF('reporting montigny'!$F$2:$EE$2,AD$4,'reporting montigny'!$F22:$EE22)+SUMIF('reporting boissy'!$F$2:$EE$2,AD$4,'reporting boissy'!$F22:$EE22)+SUMIF('reporting moussy'!$F$2:$EE$2,AD$4,'reporting moussy'!$F22:$EE22)+SUMIF('reporting trappes'!$F$2:$EE$2,AD$4,'reporting trappes'!$F22:$EE22)+SUMIF('SPACELOG 5 BP'!$F$2:$EE$2,AD$4,'SPACELOG 5 BP'!$F22:$EE22)+SUMIF('SPACELOG 6 BP'!$F$2:$EE$2,AD$4,'SPACELOG 6 BP'!$F22:$EE22)+SUMIF('SPACELOG 7 BP'!$F$2:$EE$2,AD$4,'SPACELOG 7 BP'!$F22:$EE22)+SUMIF('SPACELOG 8 BP'!$F$2:$EE$2,AD$4,'SPACELOG 8 BP'!$F22:$EE22)+SUMIF('SPACELOG 9 BP'!$F$2:$EE$2,AD$4,'SPACELOG 9 BP'!$F22:$EE22)+SUMIF('SPACELOG 10 BP'!$F$2:$EE$2,AD$4,'SPACELOG 10 BP'!$F22:$EE22)+SUMIF('SPACELOG 11 BP'!$F$2:$EE$2,AD$4,'SPACELOG 11 BP'!$F22:$EE22)+SUMIF('SPACELOG 12 BP'!$F$2:$EE$2,AD$4,'SPACELOG 12 BP'!$F22:$EE22)</f>
        <v>400</v>
      </c>
      <c r="AE22" s="393">
        <f t="shared" si="115"/>
        <v>3200</v>
      </c>
      <c r="AF22" s="33">
        <f>SUMIF('reporting montigny'!$F$2:$EE$2,AF$4,'reporting montigny'!$F22:$EE22)+SUMIF('reporting boissy'!$F$2:$EE$2,AF$4,'reporting boissy'!$F22:$EE22)+SUMIF('reporting moussy'!$F$2:$EE$2,AF$4,'reporting moussy'!$F22:$EE22)+SUMIF('reporting trappes'!$F$2:$EE$2,AF$4,'reporting trappes'!$F22:$EE22)+SUMIF('SPACELOG 5 BP'!$F$2:$EE$2,AF$4,'SPACELOG 5 BP'!$F22:$EE22)+SUMIF('SPACELOG 6 BP'!$F$2:$EE$2,AF$4,'SPACELOG 6 BP'!$F22:$EE22)+SUMIF('SPACELOG 7 BP'!$F$2:$EE$2,AF$4,'SPACELOG 7 BP'!$F22:$EE22)+SUMIF('SPACELOG 8 BP'!$F$2:$EE$2,AF$4,'SPACELOG 8 BP'!$F22:$EE22)+SUMIF('SPACELOG 9 BP'!$F$2:$EE$2,AF$4,'SPACELOG 9 BP'!$F22:$EE22)+SUMIF('SPACELOG 10 BP'!$F$2:$EE$2,AF$4,'SPACELOG 10 BP'!$F22:$EE22)+SUMIF('SPACELOG 11 BP'!$F$2:$EE$2,AF$4,'SPACELOG 11 BP'!$F22:$EE22)+SUMIF('SPACELOG 12 BP'!$F$2:$EE$2,AF$4,'SPACELOG 12 BP'!$F22:$EE22)</f>
        <v>400</v>
      </c>
      <c r="AG22" s="33">
        <f>SUMIF('reporting montigny'!$F$2:$EE$2,AG$4,'reporting montigny'!$F22:$EE22)+SUMIF('reporting boissy'!$F$2:$EE$2,AG$4,'reporting boissy'!$F22:$EE22)+SUMIF('reporting moussy'!$F$2:$EE$2,AG$4,'reporting moussy'!$F22:$EE22)+SUMIF('reporting trappes'!$F$2:$EE$2,AG$4,'reporting trappes'!$F22:$EE22)+SUMIF('SPACELOG 5 BP'!$F$2:$EE$2,AG$4,'SPACELOG 5 BP'!$F22:$EE22)+SUMIF('SPACELOG 6 BP'!$F$2:$EE$2,AG$4,'SPACELOG 6 BP'!$F22:$EE22)+SUMIF('SPACELOG 7 BP'!$F$2:$EE$2,AG$4,'SPACELOG 7 BP'!$F22:$EE22)+SUMIF('SPACELOG 8 BP'!$F$2:$EE$2,AG$4,'SPACELOG 8 BP'!$F22:$EE22)+SUMIF('SPACELOG 9 BP'!$F$2:$EE$2,AG$4,'SPACELOG 9 BP'!$F22:$EE22)+SUMIF('SPACELOG 10 BP'!$F$2:$EE$2,AG$4,'SPACELOG 10 BP'!$F22:$EE22)+SUMIF('SPACELOG 11 BP'!$F$2:$EE$2,AG$4,'SPACELOG 11 BP'!$F22:$EE22)+SUMIF('SPACELOG 12 BP'!$F$2:$EE$2,AG$4,'SPACELOG 12 BP'!$F22:$EE22)</f>
        <v>400</v>
      </c>
      <c r="AH22" s="33">
        <f>SUMIF('reporting montigny'!$F$2:$EE$2,AH$4,'reporting montigny'!$F22:$EE22)+SUMIF('reporting boissy'!$F$2:$EE$2,AH$4,'reporting boissy'!$F22:$EE22)+SUMIF('reporting moussy'!$F$2:$EE$2,AH$4,'reporting moussy'!$F22:$EE22)+SUMIF('reporting trappes'!$F$2:$EE$2,AH$4,'reporting trappes'!$F22:$EE22)+SUMIF('SPACELOG 5 BP'!$F$2:$EE$2,AH$4,'SPACELOG 5 BP'!$F22:$EE22)+SUMIF('SPACELOG 6 BP'!$F$2:$EE$2,AH$4,'SPACELOG 6 BP'!$F22:$EE22)+SUMIF('SPACELOG 7 BP'!$F$2:$EE$2,AH$4,'SPACELOG 7 BP'!$F22:$EE22)+SUMIF('SPACELOG 8 BP'!$F$2:$EE$2,AH$4,'SPACELOG 8 BP'!$F22:$EE22)+SUMIF('SPACELOG 9 BP'!$F$2:$EE$2,AH$4,'SPACELOG 9 BP'!$F22:$EE22)+SUMIF('SPACELOG 10 BP'!$F$2:$EE$2,AH$4,'SPACELOG 10 BP'!$F22:$EE22)+SUMIF('SPACELOG 11 BP'!$F$2:$EE$2,AH$4,'SPACELOG 11 BP'!$F22:$EE22)+SUMIF('SPACELOG 12 BP'!$F$2:$EE$2,AH$4,'SPACELOG 12 BP'!$F22:$EE22)</f>
        <v>400</v>
      </c>
      <c r="AI22" s="33">
        <f>SUMIF('reporting montigny'!$F$2:$EE$2,AI$4,'reporting montigny'!$F22:$EE22)+SUMIF('reporting boissy'!$F$2:$EE$2,AI$4,'reporting boissy'!$F22:$EE22)+SUMIF('reporting moussy'!$F$2:$EE$2,AI$4,'reporting moussy'!$F22:$EE22)+SUMIF('reporting trappes'!$F$2:$EE$2,AI$4,'reporting trappes'!$F22:$EE22)+SUMIF('SPACELOG 5 BP'!$F$2:$EE$2,AI$4,'SPACELOG 5 BP'!$F22:$EE22)+SUMIF('SPACELOG 6 BP'!$F$2:$EE$2,AI$4,'SPACELOG 6 BP'!$F22:$EE22)+SUMIF('SPACELOG 7 BP'!$F$2:$EE$2,AI$4,'SPACELOG 7 BP'!$F22:$EE22)+SUMIF('SPACELOG 8 BP'!$F$2:$EE$2,AI$4,'SPACELOG 8 BP'!$F22:$EE22)+SUMIF('SPACELOG 9 BP'!$F$2:$EE$2,AI$4,'SPACELOG 9 BP'!$F22:$EE22)+SUMIF('SPACELOG 10 BP'!$F$2:$EE$2,AI$4,'SPACELOG 10 BP'!$F22:$EE22)+SUMIF('SPACELOG 11 BP'!$F$2:$EE$2,AI$4,'SPACELOG 11 BP'!$F22:$EE22)+SUMIF('SPACELOG 12 BP'!$F$2:$EE$2,AI$4,'SPACELOG 12 BP'!$F22:$EE22)</f>
        <v>400</v>
      </c>
      <c r="AJ22" s="33">
        <f>SUMIF('reporting montigny'!$F$2:$EE$2,AJ$4,'reporting montigny'!$F22:$EE22)+SUMIF('reporting boissy'!$F$2:$EE$2,AJ$4,'reporting boissy'!$F22:$EE22)+SUMIF('reporting moussy'!$F$2:$EE$2,AJ$4,'reporting moussy'!$F22:$EE22)+SUMIF('reporting trappes'!$F$2:$EE$2,AJ$4,'reporting trappes'!$F22:$EE22)+SUMIF('SPACELOG 5 BP'!$F$2:$EE$2,AJ$4,'SPACELOG 5 BP'!$F22:$EE22)+SUMIF('SPACELOG 6 BP'!$F$2:$EE$2,AJ$4,'SPACELOG 6 BP'!$F22:$EE22)+SUMIF('SPACELOG 7 BP'!$F$2:$EE$2,AJ$4,'SPACELOG 7 BP'!$F22:$EE22)+SUMIF('SPACELOG 8 BP'!$F$2:$EE$2,AJ$4,'SPACELOG 8 BP'!$F22:$EE22)+SUMIF('SPACELOG 9 BP'!$F$2:$EE$2,AJ$4,'SPACELOG 9 BP'!$F22:$EE22)+SUMIF('SPACELOG 10 BP'!$F$2:$EE$2,AJ$4,'SPACELOG 10 BP'!$F22:$EE22)+SUMIF('SPACELOG 11 BP'!$F$2:$EE$2,AJ$4,'SPACELOG 11 BP'!$F22:$EE22)+SUMIF('SPACELOG 12 BP'!$F$2:$EE$2,AJ$4,'SPACELOG 12 BP'!$F22:$EE22)</f>
        <v>400</v>
      </c>
      <c r="AK22" s="33">
        <f>SUMIF('reporting montigny'!$F$2:$EE$2,AK$4,'reporting montigny'!$F22:$EE22)+SUMIF('reporting boissy'!$F$2:$EE$2,AK$4,'reporting boissy'!$F22:$EE22)+SUMIF('reporting moussy'!$F$2:$EE$2,AK$4,'reporting moussy'!$F22:$EE22)+SUMIF('reporting trappes'!$F$2:$EE$2,AK$4,'reporting trappes'!$F22:$EE22)+SUMIF('SPACELOG 5 BP'!$F$2:$EE$2,AK$4,'SPACELOG 5 BP'!$F22:$EE22)+SUMIF('SPACELOG 6 BP'!$F$2:$EE$2,AK$4,'SPACELOG 6 BP'!$F22:$EE22)+SUMIF('SPACELOG 7 BP'!$F$2:$EE$2,AK$4,'SPACELOG 7 BP'!$F22:$EE22)+SUMIF('SPACELOG 8 BP'!$F$2:$EE$2,AK$4,'SPACELOG 8 BP'!$F22:$EE22)+SUMIF('SPACELOG 9 BP'!$F$2:$EE$2,AK$4,'SPACELOG 9 BP'!$F22:$EE22)+SUMIF('SPACELOG 10 BP'!$F$2:$EE$2,AK$4,'SPACELOG 10 BP'!$F22:$EE22)+SUMIF('SPACELOG 11 BP'!$F$2:$EE$2,AK$4,'SPACELOG 11 BP'!$F22:$EE22)+SUMIF('SPACELOG 12 BP'!$F$2:$EE$2,AK$4,'SPACELOG 12 BP'!$F22:$EE22)</f>
        <v>400</v>
      </c>
      <c r="AL22" s="33">
        <f>SUMIF('reporting montigny'!$F$2:$EE$2,AL$4,'reporting montigny'!$F22:$EE22)+SUMIF('reporting boissy'!$F$2:$EE$2,AL$4,'reporting boissy'!$F22:$EE22)+SUMIF('reporting moussy'!$F$2:$EE$2,AL$4,'reporting moussy'!$F22:$EE22)+SUMIF('reporting trappes'!$F$2:$EE$2,AL$4,'reporting trappes'!$F22:$EE22)+SUMIF('SPACELOG 5 BP'!$F$2:$EE$2,AL$4,'SPACELOG 5 BP'!$F22:$EE22)+SUMIF('SPACELOG 6 BP'!$F$2:$EE$2,AL$4,'SPACELOG 6 BP'!$F22:$EE22)+SUMIF('SPACELOG 7 BP'!$F$2:$EE$2,AL$4,'SPACELOG 7 BP'!$F22:$EE22)+SUMIF('SPACELOG 8 BP'!$F$2:$EE$2,AL$4,'SPACELOG 8 BP'!$F22:$EE22)+SUMIF('SPACELOG 9 BP'!$F$2:$EE$2,AL$4,'SPACELOG 9 BP'!$F22:$EE22)+SUMIF('SPACELOG 10 BP'!$F$2:$EE$2,AL$4,'SPACELOG 10 BP'!$F22:$EE22)+SUMIF('SPACELOG 11 BP'!$F$2:$EE$2,AL$4,'SPACELOG 11 BP'!$F22:$EE22)+SUMIF('SPACELOG 12 BP'!$F$2:$EE$2,AL$4,'SPACELOG 12 BP'!$F22:$EE22)</f>
        <v>400</v>
      </c>
      <c r="AM22" s="33">
        <f>SUMIF('reporting montigny'!$F$2:$EE$2,AM$4,'reporting montigny'!$F22:$EE22)+SUMIF('reporting boissy'!$F$2:$EE$2,AM$4,'reporting boissy'!$F22:$EE22)+SUMIF('reporting moussy'!$F$2:$EE$2,AM$4,'reporting moussy'!$F22:$EE22)+SUMIF('reporting trappes'!$F$2:$EE$2,AM$4,'reporting trappes'!$F22:$EE22)+SUMIF('SPACELOG 5 BP'!$F$2:$EE$2,AM$4,'SPACELOG 5 BP'!$F22:$EE22)+SUMIF('SPACELOG 6 BP'!$F$2:$EE$2,AM$4,'SPACELOG 6 BP'!$F22:$EE22)+SUMIF('SPACELOG 7 BP'!$F$2:$EE$2,AM$4,'SPACELOG 7 BP'!$F22:$EE22)+SUMIF('SPACELOG 8 BP'!$F$2:$EE$2,AM$4,'SPACELOG 8 BP'!$F22:$EE22)+SUMIF('SPACELOG 9 BP'!$F$2:$EE$2,AM$4,'SPACELOG 9 BP'!$F22:$EE22)+SUMIF('SPACELOG 10 BP'!$F$2:$EE$2,AM$4,'SPACELOG 10 BP'!$F22:$EE22)+SUMIF('SPACELOG 11 BP'!$F$2:$EE$2,AM$4,'SPACELOG 11 BP'!$F22:$EE22)+SUMIF('SPACELOG 12 BP'!$F$2:$EE$2,AM$4,'SPACELOG 12 BP'!$F22:$EE22)</f>
        <v>400</v>
      </c>
      <c r="AN22" s="33">
        <f>SUMIF('reporting montigny'!$F$2:$EE$2,AN$4,'reporting montigny'!$F22:$EE22)+SUMIF('reporting boissy'!$F$2:$EE$2,AN$4,'reporting boissy'!$F22:$EE22)+SUMIF('reporting moussy'!$F$2:$EE$2,AN$4,'reporting moussy'!$F22:$EE22)+SUMIF('reporting trappes'!$F$2:$EE$2,AN$4,'reporting trappes'!$F22:$EE22)+SUMIF('SPACELOG 5 BP'!$F$2:$EE$2,AN$4,'SPACELOG 5 BP'!$F22:$EE22)+SUMIF('SPACELOG 6 BP'!$F$2:$EE$2,AN$4,'SPACELOG 6 BP'!$F22:$EE22)+SUMIF('SPACELOG 7 BP'!$F$2:$EE$2,AN$4,'SPACELOG 7 BP'!$F22:$EE22)+SUMIF('SPACELOG 8 BP'!$F$2:$EE$2,AN$4,'SPACELOG 8 BP'!$F22:$EE22)+SUMIF('SPACELOG 9 BP'!$F$2:$EE$2,AN$4,'SPACELOG 9 BP'!$F22:$EE22)+SUMIF('SPACELOG 10 BP'!$F$2:$EE$2,AN$4,'SPACELOG 10 BP'!$F22:$EE22)+SUMIF('SPACELOG 11 BP'!$F$2:$EE$2,AN$4,'SPACELOG 11 BP'!$F22:$EE22)+SUMIF('SPACELOG 12 BP'!$F$2:$EE$2,AN$4,'SPACELOG 12 BP'!$F22:$EE22)</f>
        <v>400</v>
      </c>
      <c r="AO22" s="33">
        <f>SUMIF('reporting montigny'!$F$2:$EE$2,AO$4,'reporting montigny'!$F22:$EE22)+SUMIF('reporting boissy'!$F$2:$EE$2,AO$4,'reporting boissy'!$F22:$EE22)+SUMIF('reporting moussy'!$F$2:$EE$2,AO$4,'reporting moussy'!$F22:$EE22)+SUMIF('reporting trappes'!$F$2:$EE$2,AO$4,'reporting trappes'!$F22:$EE22)+SUMIF('SPACELOG 5 BP'!$F$2:$EE$2,AO$4,'SPACELOG 5 BP'!$F22:$EE22)+SUMIF('SPACELOG 6 BP'!$F$2:$EE$2,AO$4,'SPACELOG 6 BP'!$F22:$EE22)+SUMIF('SPACELOG 7 BP'!$F$2:$EE$2,AO$4,'SPACELOG 7 BP'!$F22:$EE22)+SUMIF('SPACELOG 8 BP'!$F$2:$EE$2,AO$4,'SPACELOG 8 BP'!$F22:$EE22)+SUMIF('SPACELOG 9 BP'!$F$2:$EE$2,AO$4,'SPACELOG 9 BP'!$F22:$EE22)+SUMIF('SPACELOG 10 BP'!$F$2:$EE$2,AO$4,'SPACELOG 10 BP'!$F22:$EE22)+SUMIF('SPACELOG 11 BP'!$F$2:$EE$2,AO$4,'SPACELOG 11 BP'!$F22:$EE22)+SUMIF('SPACELOG 12 BP'!$F$2:$EE$2,AO$4,'SPACELOG 12 BP'!$F22:$EE22)</f>
        <v>400</v>
      </c>
      <c r="AP22" s="33">
        <f>SUMIF('reporting montigny'!$F$2:$EE$2,AP$4,'reporting montigny'!$F22:$EE22)+SUMIF('reporting boissy'!$F$2:$EE$2,AP$4,'reporting boissy'!$F22:$EE22)+SUMIF('reporting moussy'!$F$2:$EE$2,AP$4,'reporting moussy'!$F22:$EE22)+SUMIF('reporting trappes'!$F$2:$EE$2,AP$4,'reporting trappes'!$F22:$EE22)+SUMIF('SPACELOG 5 BP'!$F$2:$EE$2,AP$4,'SPACELOG 5 BP'!$F22:$EE22)+SUMIF('SPACELOG 6 BP'!$F$2:$EE$2,AP$4,'SPACELOG 6 BP'!$F22:$EE22)+SUMIF('SPACELOG 7 BP'!$F$2:$EE$2,AP$4,'SPACELOG 7 BP'!$F22:$EE22)+SUMIF('SPACELOG 8 BP'!$F$2:$EE$2,AP$4,'SPACELOG 8 BP'!$F22:$EE22)+SUMIF('SPACELOG 9 BP'!$F$2:$EE$2,AP$4,'SPACELOG 9 BP'!$F22:$EE22)+SUMIF('SPACELOG 10 BP'!$F$2:$EE$2,AP$4,'SPACELOG 10 BP'!$F22:$EE22)+SUMIF('SPACELOG 11 BP'!$F$2:$EE$2,AP$4,'SPACELOG 11 BP'!$F22:$EE22)+SUMIF('SPACELOG 12 BP'!$F$2:$EE$2,AP$4,'SPACELOG 12 BP'!$F22:$EE22)</f>
        <v>400</v>
      </c>
      <c r="AQ22" s="33">
        <f>SUMIF('reporting montigny'!$F$2:$EE$2,AQ$4,'reporting montigny'!$F22:$EE22)+SUMIF('reporting boissy'!$F$2:$EE$2,AQ$4,'reporting boissy'!$F22:$EE22)+SUMIF('reporting moussy'!$F$2:$EE$2,AQ$4,'reporting moussy'!$F22:$EE22)+SUMIF('reporting trappes'!$F$2:$EE$2,AQ$4,'reporting trappes'!$F22:$EE22)+SUMIF('SPACELOG 5 BP'!$F$2:$EE$2,AQ$4,'SPACELOG 5 BP'!$F22:$EE22)+SUMIF('SPACELOG 6 BP'!$F$2:$EE$2,AQ$4,'SPACELOG 6 BP'!$F22:$EE22)+SUMIF('SPACELOG 7 BP'!$F$2:$EE$2,AQ$4,'SPACELOG 7 BP'!$F22:$EE22)+SUMIF('SPACELOG 8 BP'!$F$2:$EE$2,AQ$4,'SPACELOG 8 BP'!$F22:$EE22)+SUMIF('SPACELOG 9 BP'!$F$2:$EE$2,AQ$4,'SPACELOG 9 BP'!$F22:$EE22)+SUMIF('SPACELOG 10 BP'!$F$2:$EE$2,AQ$4,'SPACELOG 10 BP'!$F22:$EE22)+SUMIF('SPACELOG 11 BP'!$F$2:$EE$2,AQ$4,'SPACELOG 11 BP'!$F22:$EE22)+SUMIF('SPACELOG 12 BP'!$F$2:$EE$2,AQ$4,'SPACELOG 12 BP'!$F22:$EE22)</f>
        <v>400</v>
      </c>
      <c r="AR22" s="393">
        <f t="shared" si="116"/>
        <v>4800</v>
      </c>
      <c r="AS22" s="33">
        <f>SUMIF('reporting montigny'!$F$2:$EE$2,AS$4,'reporting montigny'!$F22:$EE22)+SUMIF('reporting boissy'!$F$2:$EE$2,AS$4,'reporting boissy'!$F22:$EE22)+SUMIF('reporting moussy'!$F$2:$EE$2,AS$4,'reporting moussy'!$F22:$EE22)+SUMIF('reporting trappes'!$F$2:$EE$2,AS$4,'reporting trappes'!$F22:$EE22)+SUMIF('SPACELOG 5 BP'!$F$2:$EE$2,AS$4,'SPACELOG 5 BP'!$F22:$EE22)+SUMIF('SPACELOG 6 BP'!$F$2:$EE$2,AS$4,'SPACELOG 6 BP'!$F22:$EE22)+SUMIF('SPACELOG 7 BP'!$F$2:$EE$2,AS$4,'SPACELOG 7 BP'!$F22:$EE22)+SUMIF('SPACELOG 8 BP'!$F$2:$EE$2,AS$4,'SPACELOG 8 BP'!$F22:$EE22)+SUMIF('SPACELOG 9 BP'!$F$2:$EE$2,AS$4,'SPACELOG 9 BP'!$F22:$EE22)+SUMIF('SPACELOG 10 BP'!$F$2:$EE$2,AS$4,'SPACELOG 10 BP'!$F22:$EE22)+SUMIF('SPACELOG 11 BP'!$F$2:$EE$2,AS$4,'SPACELOG 11 BP'!$F22:$EE22)+SUMIF('SPACELOG 12 BP'!$F$2:$EE$2,AS$4,'SPACELOG 12 BP'!$F22:$EE22)</f>
        <v>400</v>
      </c>
      <c r="AT22" s="33">
        <f>SUMIF('reporting montigny'!$F$2:$EE$2,AT$4,'reporting montigny'!$F22:$EE22)+SUMIF('reporting boissy'!$F$2:$EE$2,AT$4,'reporting boissy'!$F22:$EE22)+SUMIF('reporting moussy'!$F$2:$EE$2,AT$4,'reporting moussy'!$F22:$EE22)+SUMIF('reporting trappes'!$F$2:$EE$2,AT$4,'reporting trappes'!$F22:$EE22)+SUMIF('SPACELOG 5 BP'!$F$2:$EE$2,AT$4,'SPACELOG 5 BP'!$F22:$EE22)+SUMIF('SPACELOG 6 BP'!$F$2:$EE$2,AT$4,'SPACELOG 6 BP'!$F22:$EE22)+SUMIF('SPACELOG 7 BP'!$F$2:$EE$2,AT$4,'SPACELOG 7 BP'!$F22:$EE22)+SUMIF('SPACELOG 8 BP'!$F$2:$EE$2,AT$4,'SPACELOG 8 BP'!$F22:$EE22)+SUMIF('SPACELOG 9 BP'!$F$2:$EE$2,AT$4,'SPACELOG 9 BP'!$F22:$EE22)+SUMIF('SPACELOG 10 BP'!$F$2:$EE$2,AT$4,'SPACELOG 10 BP'!$F22:$EE22)+SUMIF('SPACELOG 11 BP'!$F$2:$EE$2,AT$4,'SPACELOG 11 BP'!$F22:$EE22)+SUMIF('SPACELOG 12 BP'!$F$2:$EE$2,AT$4,'SPACELOG 12 BP'!$F22:$EE22)</f>
        <v>400</v>
      </c>
      <c r="AU22" s="33">
        <f>SUMIF('reporting montigny'!$F$2:$EE$2,AU$4,'reporting montigny'!$F22:$EE22)+SUMIF('reporting boissy'!$F$2:$EE$2,AU$4,'reporting boissy'!$F22:$EE22)+SUMIF('reporting moussy'!$F$2:$EE$2,AU$4,'reporting moussy'!$F22:$EE22)+SUMIF('reporting trappes'!$F$2:$EE$2,AU$4,'reporting trappes'!$F22:$EE22)+SUMIF('SPACELOG 5 BP'!$F$2:$EE$2,AU$4,'SPACELOG 5 BP'!$F22:$EE22)+SUMIF('SPACELOG 6 BP'!$F$2:$EE$2,AU$4,'SPACELOG 6 BP'!$F22:$EE22)+SUMIF('SPACELOG 7 BP'!$F$2:$EE$2,AU$4,'SPACELOG 7 BP'!$F22:$EE22)+SUMIF('SPACELOG 8 BP'!$F$2:$EE$2,AU$4,'SPACELOG 8 BP'!$F22:$EE22)+SUMIF('SPACELOG 9 BP'!$F$2:$EE$2,AU$4,'SPACELOG 9 BP'!$F22:$EE22)+SUMIF('SPACELOG 10 BP'!$F$2:$EE$2,AU$4,'SPACELOG 10 BP'!$F22:$EE22)+SUMIF('SPACELOG 11 BP'!$F$2:$EE$2,AU$4,'SPACELOG 11 BP'!$F22:$EE22)+SUMIF('SPACELOG 12 BP'!$F$2:$EE$2,AU$4,'SPACELOG 12 BP'!$F22:$EE22)</f>
        <v>400</v>
      </c>
      <c r="AV22" s="33">
        <f>SUMIF('reporting montigny'!$F$2:$EE$2,AV$4,'reporting montigny'!$F22:$EE22)+SUMIF('reporting boissy'!$F$2:$EE$2,AV$4,'reporting boissy'!$F22:$EE22)+SUMIF('reporting moussy'!$F$2:$EE$2,AV$4,'reporting moussy'!$F22:$EE22)+SUMIF('reporting trappes'!$F$2:$EE$2,AV$4,'reporting trappes'!$F22:$EE22)+SUMIF('SPACELOG 5 BP'!$F$2:$EE$2,AV$4,'SPACELOG 5 BP'!$F22:$EE22)+SUMIF('SPACELOG 6 BP'!$F$2:$EE$2,AV$4,'SPACELOG 6 BP'!$F22:$EE22)+SUMIF('SPACELOG 7 BP'!$F$2:$EE$2,AV$4,'SPACELOG 7 BP'!$F22:$EE22)+SUMIF('SPACELOG 8 BP'!$F$2:$EE$2,AV$4,'SPACELOG 8 BP'!$F22:$EE22)+SUMIF('SPACELOG 9 BP'!$F$2:$EE$2,AV$4,'SPACELOG 9 BP'!$F22:$EE22)+SUMIF('SPACELOG 10 BP'!$F$2:$EE$2,AV$4,'SPACELOG 10 BP'!$F22:$EE22)+SUMIF('SPACELOG 11 BP'!$F$2:$EE$2,AV$4,'SPACELOG 11 BP'!$F22:$EE22)+SUMIF('SPACELOG 12 BP'!$F$2:$EE$2,AV$4,'SPACELOG 12 BP'!$F22:$EE22)</f>
        <v>400</v>
      </c>
      <c r="AW22" s="33">
        <f>SUMIF('reporting montigny'!$F$2:$EE$2,AW$4,'reporting montigny'!$F22:$EE22)+SUMIF('reporting boissy'!$F$2:$EE$2,AW$4,'reporting boissy'!$F22:$EE22)+SUMIF('reporting moussy'!$F$2:$EE$2,AW$4,'reporting moussy'!$F22:$EE22)+SUMIF('reporting trappes'!$F$2:$EE$2,AW$4,'reporting trappes'!$F22:$EE22)+SUMIF('SPACELOG 5 BP'!$F$2:$EE$2,AW$4,'SPACELOG 5 BP'!$F22:$EE22)+SUMIF('SPACELOG 6 BP'!$F$2:$EE$2,AW$4,'SPACELOG 6 BP'!$F22:$EE22)+SUMIF('SPACELOG 7 BP'!$F$2:$EE$2,AW$4,'SPACELOG 7 BP'!$F22:$EE22)+SUMIF('SPACELOG 8 BP'!$F$2:$EE$2,AW$4,'SPACELOG 8 BP'!$F22:$EE22)+SUMIF('SPACELOG 9 BP'!$F$2:$EE$2,AW$4,'SPACELOG 9 BP'!$F22:$EE22)+SUMIF('SPACELOG 10 BP'!$F$2:$EE$2,AW$4,'SPACELOG 10 BP'!$F22:$EE22)+SUMIF('SPACELOG 11 BP'!$F$2:$EE$2,AW$4,'SPACELOG 11 BP'!$F22:$EE22)+SUMIF('SPACELOG 12 BP'!$F$2:$EE$2,AW$4,'SPACELOG 12 BP'!$F22:$EE22)</f>
        <v>400</v>
      </c>
      <c r="AX22" s="33">
        <f>SUMIF('reporting montigny'!$F$2:$EE$2,AX$4,'reporting montigny'!$F22:$EE22)+SUMIF('reporting boissy'!$F$2:$EE$2,AX$4,'reporting boissy'!$F22:$EE22)+SUMIF('reporting moussy'!$F$2:$EE$2,AX$4,'reporting moussy'!$F22:$EE22)+SUMIF('reporting trappes'!$F$2:$EE$2,AX$4,'reporting trappes'!$F22:$EE22)+SUMIF('SPACELOG 5 BP'!$F$2:$EE$2,AX$4,'SPACELOG 5 BP'!$F22:$EE22)+SUMIF('SPACELOG 6 BP'!$F$2:$EE$2,AX$4,'SPACELOG 6 BP'!$F22:$EE22)+SUMIF('SPACELOG 7 BP'!$F$2:$EE$2,AX$4,'SPACELOG 7 BP'!$F22:$EE22)+SUMIF('SPACELOG 8 BP'!$F$2:$EE$2,AX$4,'SPACELOG 8 BP'!$F22:$EE22)+SUMIF('SPACELOG 9 BP'!$F$2:$EE$2,AX$4,'SPACELOG 9 BP'!$F22:$EE22)+SUMIF('SPACELOG 10 BP'!$F$2:$EE$2,AX$4,'SPACELOG 10 BP'!$F22:$EE22)+SUMIF('SPACELOG 11 BP'!$F$2:$EE$2,AX$4,'SPACELOG 11 BP'!$F22:$EE22)+SUMIF('SPACELOG 12 BP'!$F$2:$EE$2,AX$4,'SPACELOG 12 BP'!$F22:$EE22)</f>
        <v>400</v>
      </c>
      <c r="AY22" s="33">
        <f>SUMIF('reporting montigny'!$F$2:$EE$2,AY$4,'reporting montigny'!$F22:$EE22)+SUMIF('reporting boissy'!$F$2:$EE$2,AY$4,'reporting boissy'!$F22:$EE22)+SUMIF('reporting moussy'!$F$2:$EE$2,AY$4,'reporting moussy'!$F22:$EE22)+SUMIF('reporting trappes'!$F$2:$EE$2,AY$4,'reporting trappes'!$F22:$EE22)+SUMIF('SPACELOG 5 BP'!$F$2:$EE$2,AY$4,'SPACELOG 5 BP'!$F22:$EE22)+SUMIF('SPACELOG 6 BP'!$F$2:$EE$2,AY$4,'SPACELOG 6 BP'!$F22:$EE22)+SUMIF('SPACELOG 7 BP'!$F$2:$EE$2,AY$4,'SPACELOG 7 BP'!$F22:$EE22)+SUMIF('SPACELOG 8 BP'!$F$2:$EE$2,AY$4,'SPACELOG 8 BP'!$F22:$EE22)+SUMIF('SPACELOG 9 BP'!$F$2:$EE$2,AY$4,'SPACELOG 9 BP'!$F22:$EE22)+SUMIF('SPACELOG 10 BP'!$F$2:$EE$2,AY$4,'SPACELOG 10 BP'!$F22:$EE22)+SUMIF('SPACELOG 11 BP'!$F$2:$EE$2,AY$4,'SPACELOG 11 BP'!$F22:$EE22)+SUMIF('SPACELOG 12 BP'!$F$2:$EE$2,AY$4,'SPACELOG 12 BP'!$F22:$EE22)</f>
        <v>400</v>
      </c>
      <c r="AZ22" s="33">
        <f>SUMIF('reporting montigny'!$F$2:$EE$2,AZ$4,'reporting montigny'!$F22:$EE22)+SUMIF('reporting boissy'!$F$2:$EE$2,AZ$4,'reporting boissy'!$F22:$EE22)+SUMIF('reporting moussy'!$F$2:$EE$2,AZ$4,'reporting moussy'!$F22:$EE22)+SUMIF('reporting trappes'!$F$2:$EE$2,AZ$4,'reporting trappes'!$F22:$EE22)+SUMIF('SPACELOG 5 BP'!$F$2:$EE$2,AZ$4,'SPACELOG 5 BP'!$F22:$EE22)+SUMIF('SPACELOG 6 BP'!$F$2:$EE$2,AZ$4,'SPACELOG 6 BP'!$F22:$EE22)+SUMIF('SPACELOG 7 BP'!$F$2:$EE$2,AZ$4,'SPACELOG 7 BP'!$F22:$EE22)+SUMIF('SPACELOG 8 BP'!$F$2:$EE$2,AZ$4,'SPACELOG 8 BP'!$F22:$EE22)+SUMIF('SPACELOG 9 BP'!$F$2:$EE$2,AZ$4,'SPACELOG 9 BP'!$F22:$EE22)+SUMIF('SPACELOG 10 BP'!$F$2:$EE$2,AZ$4,'SPACELOG 10 BP'!$F22:$EE22)+SUMIF('SPACELOG 11 BP'!$F$2:$EE$2,AZ$4,'SPACELOG 11 BP'!$F22:$EE22)+SUMIF('SPACELOG 12 BP'!$F$2:$EE$2,AZ$4,'SPACELOG 12 BP'!$F22:$EE22)</f>
        <v>400</v>
      </c>
      <c r="BA22" s="33">
        <f>SUMIF('reporting montigny'!$F$2:$EE$2,BA$4,'reporting montigny'!$F22:$EE22)+SUMIF('reporting boissy'!$F$2:$EE$2,BA$4,'reporting boissy'!$F22:$EE22)+SUMIF('reporting moussy'!$F$2:$EE$2,BA$4,'reporting moussy'!$F22:$EE22)+SUMIF('reporting trappes'!$F$2:$EE$2,BA$4,'reporting trappes'!$F22:$EE22)+SUMIF('SPACELOG 5 BP'!$F$2:$EE$2,BA$4,'SPACELOG 5 BP'!$F22:$EE22)+SUMIF('SPACELOG 6 BP'!$F$2:$EE$2,BA$4,'SPACELOG 6 BP'!$F22:$EE22)+SUMIF('SPACELOG 7 BP'!$F$2:$EE$2,BA$4,'SPACELOG 7 BP'!$F22:$EE22)+SUMIF('SPACELOG 8 BP'!$F$2:$EE$2,BA$4,'SPACELOG 8 BP'!$F22:$EE22)+SUMIF('SPACELOG 9 BP'!$F$2:$EE$2,BA$4,'SPACELOG 9 BP'!$F22:$EE22)+SUMIF('SPACELOG 10 BP'!$F$2:$EE$2,BA$4,'SPACELOG 10 BP'!$F22:$EE22)+SUMIF('SPACELOG 11 BP'!$F$2:$EE$2,BA$4,'SPACELOG 11 BP'!$F22:$EE22)+SUMIF('SPACELOG 12 BP'!$F$2:$EE$2,BA$4,'SPACELOG 12 BP'!$F22:$EE22)</f>
        <v>400</v>
      </c>
      <c r="BB22" s="33">
        <f>SUMIF('reporting montigny'!$F$2:$EE$2,BB$4,'reporting montigny'!$F22:$EE22)+SUMIF('reporting boissy'!$F$2:$EE$2,BB$4,'reporting boissy'!$F22:$EE22)+SUMIF('reporting moussy'!$F$2:$EE$2,BB$4,'reporting moussy'!$F22:$EE22)+SUMIF('reporting trappes'!$F$2:$EE$2,BB$4,'reporting trappes'!$F22:$EE22)+SUMIF('SPACELOG 5 BP'!$F$2:$EE$2,BB$4,'SPACELOG 5 BP'!$F22:$EE22)+SUMIF('SPACELOG 6 BP'!$F$2:$EE$2,BB$4,'SPACELOG 6 BP'!$F22:$EE22)+SUMIF('SPACELOG 7 BP'!$F$2:$EE$2,BB$4,'SPACELOG 7 BP'!$F22:$EE22)+SUMIF('SPACELOG 8 BP'!$F$2:$EE$2,BB$4,'SPACELOG 8 BP'!$F22:$EE22)+SUMIF('SPACELOG 9 BP'!$F$2:$EE$2,BB$4,'SPACELOG 9 BP'!$F22:$EE22)+SUMIF('SPACELOG 10 BP'!$F$2:$EE$2,BB$4,'SPACELOG 10 BP'!$F22:$EE22)+SUMIF('SPACELOG 11 BP'!$F$2:$EE$2,BB$4,'SPACELOG 11 BP'!$F22:$EE22)+SUMIF('SPACELOG 12 BP'!$F$2:$EE$2,BB$4,'SPACELOG 12 BP'!$F22:$EE22)</f>
        <v>400</v>
      </c>
      <c r="BC22" s="33">
        <f>SUMIF('reporting montigny'!$F$2:$EE$2,BC$4,'reporting montigny'!$F22:$EE22)+SUMIF('reporting boissy'!$F$2:$EE$2,BC$4,'reporting boissy'!$F22:$EE22)+SUMIF('reporting moussy'!$F$2:$EE$2,BC$4,'reporting moussy'!$F22:$EE22)+SUMIF('reporting trappes'!$F$2:$EE$2,BC$4,'reporting trappes'!$F22:$EE22)+SUMIF('SPACELOG 5 BP'!$F$2:$EE$2,BC$4,'SPACELOG 5 BP'!$F22:$EE22)+SUMIF('SPACELOG 6 BP'!$F$2:$EE$2,BC$4,'SPACELOG 6 BP'!$F22:$EE22)+SUMIF('SPACELOG 7 BP'!$F$2:$EE$2,BC$4,'SPACELOG 7 BP'!$F22:$EE22)+SUMIF('SPACELOG 8 BP'!$F$2:$EE$2,BC$4,'SPACELOG 8 BP'!$F22:$EE22)+SUMIF('SPACELOG 9 BP'!$F$2:$EE$2,BC$4,'SPACELOG 9 BP'!$F22:$EE22)+SUMIF('SPACELOG 10 BP'!$F$2:$EE$2,BC$4,'SPACELOG 10 BP'!$F22:$EE22)+SUMIF('SPACELOG 11 BP'!$F$2:$EE$2,BC$4,'SPACELOG 11 BP'!$F22:$EE22)+SUMIF('SPACELOG 12 BP'!$F$2:$EE$2,BC$4,'SPACELOG 12 BP'!$F22:$EE22)</f>
        <v>400</v>
      </c>
      <c r="BD22" s="33">
        <f>SUMIF('reporting montigny'!$F$2:$EE$2,BD$4,'reporting montigny'!$F22:$EE22)+SUMIF('reporting boissy'!$F$2:$EE$2,BD$4,'reporting boissy'!$F22:$EE22)+SUMIF('reporting moussy'!$F$2:$EE$2,BD$4,'reporting moussy'!$F22:$EE22)+SUMIF('reporting trappes'!$F$2:$EE$2,BD$4,'reporting trappes'!$F22:$EE22)+SUMIF('SPACELOG 5 BP'!$F$2:$EE$2,BD$4,'SPACELOG 5 BP'!$F22:$EE22)+SUMIF('SPACELOG 6 BP'!$F$2:$EE$2,BD$4,'SPACELOG 6 BP'!$F22:$EE22)+SUMIF('SPACELOG 7 BP'!$F$2:$EE$2,BD$4,'SPACELOG 7 BP'!$F22:$EE22)+SUMIF('SPACELOG 8 BP'!$F$2:$EE$2,BD$4,'SPACELOG 8 BP'!$F22:$EE22)+SUMIF('SPACELOG 9 BP'!$F$2:$EE$2,BD$4,'SPACELOG 9 BP'!$F22:$EE22)+SUMIF('SPACELOG 10 BP'!$F$2:$EE$2,BD$4,'SPACELOG 10 BP'!$F22:$EE22)+SUMIF('SPACELOG 11 BP'!$F$2:$EE$2,BD$4,'SPACELOG 11 BP'!$F22:$EE22)+SUMIF('SPACELOG 12 BP'!$F$2:$EE$2,BD$4,'SPACELOG 12 BP'!$F22:$EE22)</f>
        <v>400</v>
      </c>
      <c r="BE22" s="393">
        <f t="shared" si="117"/>
        <v>4800</v>
      </c>
      <c r="BF22" s="33">
        <f>SUMIF('reporting montigny'!$F$2:$EE$2,BF$4,'reporting montigny'!$F22:$EE22)+SUMIF('reporting boissy'!$F$2:$EE$2,BF$4,'reporting boissy'!$F22:$EE22)+SUMIF('reporting moussy'!$F$2:$EE$2,BF$4,'reporting moussy'!$F22:$EE22)+SUMIF('reporting trappes'!$F$2:$EE$2,BF$4,'reporting trappes'!$F22:$EE22)+SUMIF('SPACELOG 5 BP'!$F$2:$EE$2,BF$4,'SPACELOG 5 BP'!$F22:$EE22)+SUMIF('SPACELOG 6 BP'!$F$2:$EE$2,BF$4,'SPACELOG 6 BP'!$F22:$EE22)+SUMIF('SPACELOG 7 BP'!$F$2:$EE$2,BF$4,'SPACELOG 7 BP'!$F22:$EE22)+SUMIF('SPACELOG 8 BP'!$F$2:$EE$2,BF$4,'SPACELOG 8 BP'!$F22:$EE22)+SUMIF('SPACELOG 9 BP'!$F$2:$EE$2,BF$4,'SPACELOG 9 BP'!$F22:$EE22)+SUMIF('SPACELOG 10 BP'!$F$2:$EE$2,BF$4,'SPACELOG 10 BP'!$F22:$EE22)+SUMIF('SPACELOG 11 BP'!$F$2:$EE$2,BF$4,'SPACELOG 11 BP'!$F22:$EE22)+SUMIF('SPACELOG 12 BP'!$F$2:$EE$2,BF$4,'SPACELOG 12 BP'!$F22:$EE22)</f>
        <v>400</v>
      </c>
      <c r="BG22" s="33">
        <f>SUMIF('reporting montigny'!$F$2:$EE$2,BG$4,'reporting montigny'!$F22:$EE22)+SUMIF('reporting boissy'!$F$2:$EE$2,BG$4,'reporting boissy'!$F22:$EE22)+SUMIF('reporting moussy'!$F$2:$EE$2,BG$4,'reporting moussy'!$F22:$EE22)+SUMIF('reporting trappes'!$F$2:$EE$2,BG$4,'reporting trappes'!$F22:$EE22)+SUMIF('SPACELOG 5 BP'!$F$2:$EE$2,BG$4,'SPACELOG 5 BP'!$F22:$EE22)+SUMIF('SPACELOG 6 BP'!$F$2:$EE$2,BG$4,'SPACELOG 6 BP'!$F22:$EE22)+SUMIF('SPACELOG 7 BP'!$F$2:$EE$2,BG$4,'SPACELOG 7 BP'!$F22:$EE22)+SUMIF('SPACELOG 8 BP'!$F$2:$EE$2,BG$4,'SPACELOG 8 BP'!$F22:$EE22)+SUMIF('SPACELOG 9 BP'!$F$2:$EE$2,BG$4,'SPACELOG 9 BP'!$F22:$EE22)+SUMIF('SPACELOG 10 BP'!$F$2:$EE$2,BG$4,'SPACELOG 10 BP'!$F22:$EE22)+SUMIF('SPACELOG 11 BP'!$F$2:$EE$2,BG$4,'SPACELOG 11 BP'!$F22:$EE22)+SUMIF('SPACELOG 12 BP'!$F$2:$EE$2,BG$4,'SPACELOG 12 BP'!$F22:$EE22)</f>
        <v>400</v>
      </c>
      <c r="BH22" s="33">
        <f>SUMIF('reporting montigny'!$F$2:$EE$2,BH$4,'reporting montigny'!$F22:$EE22)+SUMIF('reporting boissy'!$F$2:$EE$2,BH$4,'reporting boissy'!$F22:$EE22)+SUMIF('reporting moussy'!$F$2:$EE$2,BH$4,'reporting moussy'!$F22:$EE22)+SUMIF('reporting trappes'!$F$2:$EE$2,BH$4,'reporting trappes'!$F22:$EE22)+SUMIF('SPACELOG 5 BP'!$F$2:$EE$2,BH$4,'SPACELOG 5 BP'!$F22:$EE22)+SUMIF('SPACELOG 6 BP'!$F$2:$EE$2,BH$4,'SPACELOG 6 BP'!$F22:$EE22)+SUMIF('SPACELOG 7 BP'!$F$2:$EE$2,BH$4,'SPACELOG 7 BP'!$F22:$EE22)+SUMIF('SPACELOG 8 BP'!$F$2:$EE$2,BH$4,'SPACELOG 8 BP'!$F22:$EE22)+SUMIF('SPACELOG 9 BP'!$F$2:$EE$2,BH$4,'SPACELOG 9 BP'!$F22:$EE22)+SUMIF('SPACELOG 10 BP'!$F$2:$EE$2,BH$4,'SPACELOG 10 BP'!$F22:$EE22)+SUMIF('SPACELOG 11 BP'!$F$2:$EE$2,BH$4,'SPACELOG 11 BP'!$F22:$EE22)+SUMIF('SPACELOG 12 BP'!$F$2:$EE$2,BH$4,'SPACELOG 12 BP'!$F22:$EE22)</f>
        <v>400</v>
      </c>
      <c r="BI22" s="33">
        <f>SUMIF('reporting montigny'!$F$2:$EE$2,BI$4,'reporting montigny'!$F22:$EE22)+SUMIF('reporting boissy'!$F$2:$EE$2,BI$4,'reporting boissy'!$F22:$EE22)+SUMIF('reporting moussy'!$F$2:$EE$2,BI$4,'reporting moussy'!$F22:$EE22)+SUMIF('reporting trappes'!$F$2:$EE$2,BI$4,'reporting trappes'!$F22:$EE22)+SUMIF('SPACELOG 5 BP'!$F$2:$EE$2,BI$4,'SPACELOG 5 BP'!$F22:$EE22)+SUMIF('SPACELOG 6 BP'!$F$2:$EE$2,BI$4,'SPACELOG 6 BP'!$F22:$EE22)+SUMIF('SPACELOG 7 BP'!$F$2:$EE$2,BI$4,'SPACELOG 7 BP'!$F22:$EE22)+SUMIF('SPACELOG 8 BP'!$F$2:$EE$2,BI$4,'SPACELOG 8 BP'!$F22:$EE22)+SUMIF('SPACELOG 9 BP'!$F$2:$EE$2,BI$4,'SPACELOG 9 BP'!$F22:$EE22)+SUMIF('SPACELOG 10 BP'!$F$2:$EE$2,BI$4,'SPACELOG 10 BP'!$F22:$EE22)+SUMIF('SPACELOG 11 BP'!$F$2:$EE$2,BI$4,'SPACELOG 11 BP'!$F22:$EE22)+SUMIF('SPACELOG 12 BP'!$F$2:$EE$2,BI$4,'SPACELOG 12 BP'!$F22:$EE22)</f>
        <v>400</v>
      </c>
      <c r="BJ22" s="33">
        <f>SUMIF('reporting montigny'!$F$2:$EE$2,BJ$4,'reporting montigny'!$F22:$EE22)+SUMIF('reporting boissy'!$F$2:$EE$2,BJ$4,'reporting boissy'!$F22:$EE22)+SUMIF('reporting moussy'!$F$2:$EE$2,BJ$4,'reporting moussy'!$F22:$EE22)+SUMIF('reporting trappes'!$F$2:$EE$2,BJ$4,'reporting trappes'!$F22:$EE22)+SUMIF('SPACELOG 5 BP'!$F$2:$EE$2,BJ$4,'SPACELOG 5 BP'!$F22:$EE22)+SUMIF('SPACELOG 6 BP'!$F$2:$EE$2,BJ$4,'SPACELOG 6 BP'!$F22:$EE22)+SUMIF('SPACELOG 7 BP'!$F$2:$EE$2,BJ$4,'SPACELOG 7 BP'!$F22:$EE22)+SUMIF('SPACELOG 8 BP'!$F$2:$EE$2,BJ$4,'SPACELOG 8 BP'!$F22:$EE22)+SUMIF('SPACELOG 9 BP'!$F$2:$EE$2,BJ$4,'SPACELOG 9 BP'!$F22:$EE22)+SUMIF('SPACELOG 10 BP'!$F$2:$EE$2,BJ$4,'SPACELOG 10 BP'!$F22:$EE22)+SUMIF('SPACELOG 11 BP'!$F$2:$EE$2,BJ$4,'SPACELOG 11 BP'!$F22:$EE22)+SUMIF('SPACELOG 12 BP'!$F$2:$EE$2,BJ$4,'SPACELOG 12 BP'!$F22:$EE22)</f>
        <v>400</v>
      </c>
      <c r="BK22" s="33">
        <f>SUMIF('reporting montigny'!$F$2:$EE$2,BK$4,'reporting montigny'!$F22:$EE22)+SUMIF('reporting boissy'!$F$2:$EE$2,BK$4,'reporting boissy'!$F22:$EE22)+SUMIF('reporting moussy'!$F$2:$EE$2,BK$4,'reporting moussy'!$F22:$EE22)+SUMIF('reporting trappes'!$F$2:$EE$2,BK$4,'reporting trappes'!$F22:$EE22)+SUMIF('SPACELOG 5 BP'!$F$2:$EE$2,BK$4,'SPACELOG 5 BP'!$F22:$EE22)+SUMIF('SPACELOG 6 BP'!$F$2:$EE$2,BK$4,'SPACELOG 6 BP'!$F22:$EE22)+SUMIF('SPACELOG 7 BP'!$F$2:$EE$2,BK$4,'SPACELOG 7 BP'!$F22:$EE22)+SUMIF('SPACELOG 8 BP'!$F$2:$EE$2,BK$4,'SPACELOG 8 BP'!$F22:$EE22)+SUMIF('SPACELOG 9 BP'!$F$2:$EE$2,BK$4,'SPACELOG 9 BP'!$F22:$EE22)+SUMIF('SPACELOG 10 BP'!$F$2:$EE$2,BK$4,'SPACELOG 10 BP'!$F22:$EE22)+SUMIF('SPACELOG 11 BP'!$F$2:$EE$2,BK$4,'SPACELOG 11 BP'!$F22:$EE22)+SUMIF('SPACELOG 12 BP'!$F$2:$EE$2,BK$4,'SPACELOG 12 BP'!$F22:$EE22)</f>
        <v>400</v>
      </c>
      <c r="BL22" s="33">
        <f>SUMIF('reporting montigny'!$F$2:$EE$2,BL$4,'reporting montigny'!$F22:$EE22)+SUMIF('reporting boissy'!$F$2:$EE$2,BL$4,'reporting boissy'!$F22:$EE22)+SUMIF('reporting moussy'!$F$2:$EE$2,BL$4,'reporting moussy'!$F22:$EE22)+SUMIF('reporting trappes'!$F$2:$EE$2,BL$4,'reporting trappes'!$F22:$EE22)+SUMIF('SPACELOG 5 BP'!$F$2:$EE$2,BL$4,'SPACELOG 5 BP'!$F22:$EE22)+SUMIF('SPACELOG 6 BP'!$F$2:$EE$2,BL$4,'SPACELOG 6 BP'!$F22:$EE22)+SUMIF('SPACELOG 7 BP'!$F$2:$EE$2,BL$4,'SPACELOG 7 BP'!$F22:$EE22)+SUMIF('SPACELOG 8 BP'!$F$2:$EE$2,BL$4,'SPACELOG 8 BP'!$F22:$EE22)+SUMIF('SPACELOG 9 BP'!$F$2:$EE$2,BL$4,'SPACELOG 9 BP'!$F22:$EE22)+SUMIF('SPACELOG 10 BP'!$F$2:$EE$2,BL$4,'SPACELOG 10 BP'!$F22:$EE22)+SUMIF('SPACELOG 11 BP'!$F$2:$EE$2,BL$4,'SPACELOG 11 BP'!$F22:$EE22)+SUMIF('SPACELOG 12 BP'!$F$2:$EE$2,BL$4,'SPACELOG 12 BP'!$F22:$EE22)</f>
        <v>400</v>
      </c>
      <c r="BM22" s="33">
        <f>SUMIF('reporting montigny'!$F$2:$EE$2,BM$4,'reporting montigny'!$F22:$EE22)+SUMIF('reporting boissy'!$F$2:$EE$2,BM$4,'reporting boissy'!$F22:$EE22)+SUMIF('reporting moussy'!$F$2:$EE$2,BM$4,'reporting moussy'!$F22:$EE22)+SUMIF('reporting trappes'!$F$2:$EE$2,BM$4,'reporting trappes'!$F22:$EE22)+SUMIF('SPACELOG 5 BP'!$F$2:$EE$2,BM$4,'SPACELOG 5 BP'!$F22:$EE22)+SUMIF('SPACELOG 6 BP'!$F$2:$EE$2,BM$4,'SPACELOG 6 BP'!$F22:$EE22)+SUMIF('SPACELOG 7 BP'!$F$2:$EE$2,BM$4,'SPACELOG 7 BP'!$F22:$EE22)+SUMIF('SPACELOG 8 BP'!$F$2:$EE$2,BM$4,'SPACELOG 8 BP'!$F22:$EE22)+SUMIF('SPACELOG 9 BP'!$F$2:$EE$2,BM$4,'SPACELOG 9 BP'!$F22:$EE22)+SUMIF('SPACELOG 10 BP'!$F$2:$EE$2,BM$4,'SPACELOG 10 BP'!$F22:$EE22)+SUMIF('SPACELOG 11 BP'!$F$2:$EE$2,BM$4,'SPACELOG 11 BP'!$F22:$EE22)+SUMIF('SPACELOG 12 BP'!$F$2:$EE$2,BM$4,'SPACELOG 12 BP'!$F22:$EE22)</f>
        <v>400</v>
      </c>
      <c r="BN22" s="33">
        <f>SUMIF('reporting montigny'!$F$2:$EE$2,BN$4,'reporting montigny'!$F22:$EE22)+SUMIF('reporting boissy'!$F$2:$EE$2,BN$4,'reporting boissy'!$F22:$EE22)+SUMIF('reporting moussy'!$F$2:$EE$2,BN$4,'reporting moussy'!$F22:$EE22)+SUMIF('reporting trappes'!$F$2:$EE$2,BN$4,'reporting trappes'!$F22:$EE22)+SUMIF('SPACELOG 5 BP'!$F$2:$EE$2,BN$4,'SPACELOG 5 BP'!$F22:$EE22)+SUMIF('SPACELOG 6 BP'!$F$2:$EE$2,BN$4,'SPACELOG 6 BP'!$F22:$EE22)+SUMIF('SPACELOG 7 BP'!$F$2:$EE$2,BN$4,'SPACELOG 7 BP'!$F22:$EE22)+SUMIF('SPACELOG 8 BP'!$F$2:$EE$2,BN$4,'SPACELOG 8 BP'!$F22:$EE22)+SUMIF('SPACELOG 9 BP'!$F$2:$EE$2,BN$4,'SPACELOG 9 BP'!$F22:$EE22)+SUMIF('SPACELOG 10 BP'!$F$2:$EE$2,BN$4,'SPACELOG 10 BP'!$F22:$EE22)+SUMIF('SPACELOG 11 BP'!$F$2:$EE$2,BN$4,'SPACELOG 11 BP'!$F22:$EE22)+SUMIF('SPACELOG 12 BP'!$F$2:$EE$2,BN$4,'SPACELOG 12 BP'!$F22:$EE22)</f>
        <v>400</v>
      </c>
      <c r="BO22" s="33">
        <f>SUMIF('reporting montigny'!$F$2:$EE$2,BO$4,'reporting montigny'!$F22:$EE22)+SUMIF('reporting boissy'!$F$2:$EE$2,BO$4,'reporting boissy'!$F22:$EE22)+SUMIF('reporting moussy'!$F$2:$EE$2,BO$4,'reporting moussy'!$F22:$EE22)+SUMIF('reporting trappes'!$F$2:$EE$2,BO$4,'reporting trappes'!$F22:$EE22)+SUMIF('SPACELOG 5 BP'!$F$2:$EE$2,BO$4,'SPACELOG 5 BP'!$F22:$EE22)+SUMIF('SPACELOG 6 BP'!$F$2:$EE$2,BO$4,'SPACELOG 6 BP'!$F22:$EE22)+SUMIF('SPACELOG 7 BP'!$F$2:$EE$2,BO$4,'SPACELOG 7 BP'!$F22:$EE22)+SUMIF('SPACELOG 8 BP'!$F$2:$EE$2,BO$4,'SPACELOG 8 BP'!$F22:$EE22)+SUMIF('SPACELOG 9 BP'!$F$2:$EE$2,BO$4,'SPACELOG 9 BP'!$F22:$EE22)+SUMIF('SPACELOG 10 BP'!$F$2:$EE$2,BO$4,'SPACELOG 10 BP'!$F22:$EE22)+SUMIF('SPACELOG 11 BP'!$F$2:$EE$2,BO$4,'SPACELOG 11 BP'!$F22:$EE22)+SUMIF('SPACELOG 12 BP'!$F$2:$EE$2,BO$4,'SPACELOG 12 BP'!$F22:$EE22)</f>
        <v>400</v>
      </c>
      <c r="BP22" s="33">
        <f>SUMIF('reporting montigny'!$F$2:$EE$2,BP$4,'reporting montigny'!$F22:$EE22)+SUMIF('reporting boissy'!$F$2:$EE$2,BP$4,'reporting boissy'!$F22:$EE22)+SUMIF('reporting moussy'!$F$2:$EE$2,BP$4,'reporting moussy'!$F22:$EE22)+SUMIF('reporting trappes'!$F$2:$EE$2,BP$4,'reporting trappes'!$F22:$EE22)+SUMIF('SPACELOG 5 BP'!$F$2:$EE$2,BP$4,'SPACELOG 5 BP'!$F22:$EE22)+SUMIF('SPACELOG 6 BP'!$F$2:$EE$2,BP$4,'SPACELOG 6 BP'!$F22:$EE22)+SUMIF('SPACELOG 7 BP'!$F$2:$EE$2,BP$4,'SPACELOG 7 BP'!$F22:$EE22)+SUMIF('SPACELOG 8 BP'!$F$2:$EE$2,BP$4,'SPACELOG 8 BP'!$F22:$EE22)+SUMIF('SPACELOG 9 BP'!$F$2:$EE$2,BP$4,'SPACELOG 9 BP'!$F22:$EE22)+SUMIF('SPACELOG 10 BP'!$F$2:$EE$2,BP$4,'SPACELOG 10 BP'!$F22:$EE22)+SUMIF('SPACELOG 11 BP'!$F$2:$EE$2,BP$4,'SPACELOG 11 BP'!$F22:$EE22)+SUMIF('SPACELOG 12 BP'!$F$2:$EE$2,BP$4,'SPACELOG 12 BP'!$F22:$EE22)</f>
        <v>400</v>
      </c>
      <c r="BQ22" s="33">
        <f>SUMIF('reporting montigny'!$F$2:$EE$2,BQ$4,'reporting montigny'!$F22:$EE22)+SUMIF('reporting boissy'!$F$2:$EE$2,BQ$4,'reporting boissy'!$F22:$EE22)+SUMIF('reporting moussy'!$F$2:$EE$2,BQ$4,'reporting moussy'!$F22:$EE22)+SUMIF('reporting trappes'!$F$2:$EE$2,BQ$4,'reporting trappes'!$F22:$EE22)+SUMIF('SPACELOG 5 BP'!$F$2:$EE$2,BQ$4,'SPACELOG 5 BP'!$F22:$EE22)+SUMIF('SPACELOG 6 BP'!$F$2:$EE$2,BQ$4,'SPACELOG 6 BP'!$F22:$EE22)+SUMIF('SPACELOG 7 BP'!$F$2:$EE$2,BQ$4,'SPACELOG 7 BP'!$F22:$EE22)+SUMIF('SPACELOG 8 BP'!$F$2:$EE$2,BQ$4,'SPACELOG 8 BP'!$F22:$EE22)+SUMIF('SPACELOG 9 BP'!$F$2:$EE$2,BQ$4,'SPACELOG 9 BP'!$F22:$EE22)+SUMIF('SPACELOG 10 BP'!$F$2:$EE$2,BQ$4,'SPACELOG 10 BP'!$F22:$EE22)+SUMIF('SPACELOG 11 BP'!$F$2:$EE$2,BQ$4,'SPACELOG 11 BP'!$F22:$EE22)+SUMIF('SPACELOG 12 BP'!$F$2:$EE$2,BQ$4,'SPACELOG 12 BP'!$F22:$EE22)</f>
        <v>400</v>
      </c>
      <c r="BR22" s="393">
        <f t="shared" si="118"/>
        <v>4800</v>
      </c>
      <c r="BS22" s="33">
        <f>SUMIF('reporting montigny'!$F$2:$EE$2,BS$4,'reporting montigny'!$F22:$EE22)+SUMIF('reporting boissy'!$F$2:$EE$2,BS$4,'reporting boissy'!$F22:$EE22)+SUMIF('reporting moussy'!$F$2:$EE$2,BS$4,'reporting moussy'!$F22:$EE22)+SUMIF('reporting trappes'!$F$2:$EE$2,BS$4,'reporting trappes'!$F22:$EE22)+SUMIF('SPACELOG 5 BP'!$F$2:$EE$2,BS$4,'SPACELOG 5 BP'!$F22:$EE22)+SUMIF('SPACELOG 6 BP'!$F$2:$EE$2,BS$4,'SPACELOG 6 BP'!$F22:$EE22)+SUMIF('SPACELOG 7 BP'!$F$2:$EE$2,BS$4,'SPACELOG 7 BP'!$F22:$EE22)+SUMIF('SPACELOG 8 BP'!$F$2:$EE$2,BS$4,'SPACELOG 8 BP'!$F22:$EE22)+SUMIF('SPACELOG 9 BP'!$F$2:$EE$2,BS$4,'SPACELOG 9 BP'!$F22:$EE22)+SUMIF('SPACELOG 10 BP'!$F$2:$EE$2,BS$4,'SPACELOG 10 BP'!$F22:$EE22)+SUMIF('SPACELOG 11 BP'!$F$2:$EE$2,BS$4,'SPACELOG 11 BP'!$F22:$EE22)+SUMIF('SPACELOG 12 BP'!$F$2:$EE$2,BS$4,'SPACELOG 12 BP'!$F22:$EE22)</f>
        <v>400</v>
      </c>
      <c r="BT22" s="33">
        <f>SUMIF('reporting montigny'!$F$2:$EE$2,BT$4,'reporting montigny'!$F22:$EE22)+SUMIF('reporting boissy'!$F$2:$EE$2,BT$4,'reporting boissy'!$F22:$EE22)+SUMIF('reporting moussy'!$F$2:$EE$2,BT$4,'reporting moussy'!$F22:$EE22)+SUMIF('reporting trappes'!$F$2:$EE$2,BT$4,'reporting trappes'!$F22:$EE22)+SUMIF('SPACELOG 5 BP'!$F$2:$EE$2,BT$4,'SPACELOG 5 BP'!$F22:$EE22)+SUMIF('SPACELOG 6 BP'!$F$2:$EE$2,BT$4,'SPACELOG 6 BP'!$F22:$EE22)+SUMIF('SPACELOG 7 BP'!$F$2:$EE$2,BT$4,'SPACELOG 7 BP'!$F22:$EE22)+SUMIF('SPACELOG 8 BP'!$F$2:$EE$2,BT$4,'SPACELOG 8 BP'!$F22:$EE22)+SUMIF('SPACELOG 9 BP'!$F$2:$EE$2,BT$4,'SPACELOG 9 BP'!$F22:$EE22)+SUMIF('SPACELOG 10 BP'!$F$2:$EE$2,BT$4,'SPACELOG 10 BP'!$F22:$EE22)+SUMIF('SPACELOG 11 BP'!$F$2:$EE$2,BT$4,'SPACELOG 11 BP'!$F22:$EE22)+SUMIF('SPACELOG 12 BP'!$F$2:$EE$2,BT$4,'SPACELOG 12 BP'!$F22:$EE22)</f>
        <v>400</v>
      </c>
      <c r="BU22" s="33">
        <f>SUMIF('reporting montigny'!$F$2:$EE$2,BU$4,'reporting montigny'!$F22:$EE22)+SUMIF('reporting boissy'!$F$2:$EE$2,BU$4,'reporting boissy'!$F22:$EE22)+SUMIF('reporting moussy'!$F$2:$EE$2,BU$4,'reporting moussy'!$F22:$EE22)+SUMIF('reporting trappes'!$F$2:$EE$2,BU$4,'reporting trappes'!$F22:$EE22)+SUMIF('SPACELOG 5 BP'!$F$2:$EE$2,BU$4,'SPACELOG 5 BP'!$F22:$EE22)+SUMIF('SPACELOG 6 BP'!$F$2:$EE$2,BU$4,'SPACELOG 6 BP'!$F22:$EE22)+SUMIF('SPACELOG 7 BP'!$F$2:$EE$2,BU$4,'SPACELOG 7 BP'!$F22:$EE22)+SUMIF('SPACELOG 8 BP'!$F$2:$EE$2,BU$4,'SPACELOG 8 BP'!$F22:$EE22)+SUMIF('SPACELOG 9 BP'!$F$2:$EE$2,BU$4,'SPACELOG 9 BP'!$F22:$EE22)+SUMIF('SPACELOG 10 BP'!$F$2:$EE$2,BU$4,'SPACELOG 10 BP'!$F22:$EE22)+SUMIF('SPACELOG 11 BP'!$F$2:$EE$2,BU$4,'SPACELOG 11 BP'!$F22:$EE22)+SUMIF('SPACELOG 12 BP'!$F$2:$EE$2,BU$4,'SPACELOG 12 BP'!$F22:$EE22)</f>
        <v>400</v>
      </c>
      <c r="BV22" s="33">
        <f>SUMIF('reporting montigny'!$F$2:$EE$2,BV$4,'reporting montigny'!$F22:$EE22)+SUMIF('reporting boissy'!$F$2:$EE$2,BV$4,'reporting boissy'!$F22:$EE22)+SUMIF('reporting moussy'!$F$2:$EE$2,BV$4,'reporting moussy'!$F22:$EE22)+SUMIF('reporting trappes'!$F$2:$EE$2,BV$4,'reporting trappes'!$F22:$EE22)+SUMIF('SPACELOG 5 BP'!$F$2:$EE$2,BV$4,'SPACELOG 5 BP'!$F22:$EE22)+SUMIF('SPACELOG 6 BP'!$F$2:$EE$2,BV$4,'SPACELOG 6 BP'!$F22:$EE22)+SUMIF('SPACELOG 7 BP'!$F$2:$EE$2,BV$4,'SPACELOG 7 BP'!$F22:$EE22)+SUMIF('SPACELOG 8 BP'!$F$2:$EE$2,BV$4,'SPACELOG 8 BP'!$F22:$EE22)+SUMIF('SPACELOG 9 BP'!$F$2:$EE$2,BV$4,'SPACELOG 9 BP'!$F22:$EE22)+SUMIF('SPACELOG 10 BP'!$F$2:$EE$2,BV$4,'SPACELOG 10 BP'!$F22:$EE22)+SUMIF('SPACELOG 11 BP'!$F$2:$EE$2,BV$4,'SPACELOG 11 BP'!$F22:$EE22)+SUMIF('SPACELOG 12 BP'!$F$2:$EE$2,BV$4,'SPACELOG 12 BP'!$F22:$EE22)</f>
        <v>400</v>
      </c>
      <c r="BW22" s="33">
        <f>SUMIF('reporting montigny'!$F$2:$EE$2,BW$4,'reporting montigny'!$F22:$EE22)+SUMIF('reporting boissy'!$F$2:$EE$2,BW$4,'reporting boissy'!$F22:$EE22)+SUMIF('reporting moussy'!$F$2:$EE$2,BW$4,'reporting moussy'!$F22:$EE22)+SUMIF('reporting trappes'!$F$2:$EE$2,BW$4,'reporting trappes'!$F22:$EE22)+SUMIF('SPACELOG 5 BP'!$F$2:$EE$2,BW$4,'SPACELOG 5 BP'!$F22:$EE22)+SUMIF('SPACELOG 6 BP'!$F$2:$EE$2,BW$4,'SPACELOG 6 BP'!$F22:$EE22)+SUMIF('SPACELOG 7 BP'!$F$2:$EE$2,BW$4,'SPACELOG 7 BP'!$F22:$EE22)+SUMIF('SPACELOG 8 BP'!$F$2:$EE$2,BW$4,'SPACELOG 8 BP'!$F22:$EE22)+SUMIF('SPACELOG 9 BP'!$F$2:$EE$2,BW$4,'SPACELOG 9 BP'!$F22:$EE22)+SUMIF('SPACELOG 10 BP'!$F$2:$EE$2,BW$4,'SPACELOG 10 BP'!$F22:$EE22)+SUMIF('SPACELOG 11 BP'!$F$2:$EE$2,BW$4,'SPACELOG 11 BP'!$F22:$EE22)+SUMIF('SPACELOG 12 BP'!$F$2:$EE$2,BW$4,'SPACELOG 12 BP'!$F22:$EE22)</f>
        <v>400</v>
      </c>
      <c r="BX22" s="33">
        <f>SUMIF('reporting montigny'!$F$2:$EE$2,BX$4,'reporting montigny'!$F22:$EE22)+SUMIF('reporting boissy'!$F$2:$EE$2,BX$4,'reporting boissy'!$F22:$EE22)+SUMIF('reporting moussy'!$F$2:$EE$2,BX$4,'reporting moussy'!$F22:$EE22)+SUMIF('reporting trappes'!$F$2:$EE$2,BX$4,'reporting trappes'!$F22:$EE22)+SUMIF('SPACELOG 5 BP'!$F$2:$EE$2,BX$4,'SPACELOG 5 BP'!$F22:$EE22)+SUMIF('SPACELOG 6 BP'!$F$2:$EE$2,BX$4,'SPACELOG 6 BP'!$F22:$EE22)+SUMIF('SPACELOG 7 BP'!$F$2:$EE$2,BX$4,'SPACELOG 7 BP'!$F22:$EE22)+SUMIF('SPACELOG 8 BP'!$F$2:$EE$2,BX$4,'SPACELOG 8 BP'!$F22:$EE22)+SUMIF('SPACELOG 9 BP'!$F$2:$EE$2,BX$4,'SPACELOG 9 BP'!$F22:$EE22)+SUMIF('SPACELOG 10 BP'!$F$2:$EE$2,BX$4,'SPACELOG 10 BP'!$F22:$EE22)+SUMIF('SPACELOG 11 BP'!$F$2:$EE$2,BX$4,'SPACELOG 11 BP'!$F22:$EE22)+SUMIF('SPACELOG 12 BP'!$F$2:$EE$2,BX$4,'SPACELOG 12 BP'!$F22:$EE22)</f>
        <v>400</v>
      </c>
      <c r="BY22" s="33">
        <f>SUMIF('reporting montigny'!$F$2:$EE$2,BY$4,'reporting montigny'!$F22:$EE22)+SUMIF('reporting boissy'!$F$2:$EE$2,BY$4,'reporting boissy'!$F22:$EE22)+SUMIF('reporting moussy'!$F$2:$EE$2,BY$4,'reporting moussy'!$F22:$EE22)+SUMIF('reporting trappes'!$F$2:$EE$2,BY$4,'reporting trappes'!$F22:$EE22)+SUMIF('SPACELOG 5 BP'!$F$2:$EE$2,BY$4,'SPACELOG 5 BP'!$F22:$EE22)+SUMIF('SPACELOG 6 BP'!$F$2:$EE$2,BY$4,'SPACELOG 6 BP'!$F22:$EE22)+SUMIF('SPACELOG 7 BP'!$F$2:$EE$2,BY$4,'SPACELOG 7 BP'!$F22:$EE22)+SUMIF('SPACELOG 8 BP'!$F$2:$EE$2,BY$4,'SPACELOG 8 BP'!$F22:$EE22)+SUMIF('SPACELOG 9 BP'!$F$2:$EE$2,BY$4,'SPACELOG 9 BP'!$F22:$EE22)+SUMIF('SPACELOG 10 BP'!$F$2:$EE$2,BY$4,'SPACELOG 10 BP'!$F22:$EE22)+SUMIF('SPACELOG 11 BP'!$F$2:$EE$2,BY$4,'SPACELOG 11 BP'!$F22:$EE22)+SUMIF('SPACELOG 12 BP'!$F$2:$EE$2,BY$4,'SPACELOG 12 BP'!$F22:$EE22)</f>
        <v>400</v>
      </c>
      <c r="BZ22" s="33">
        <f>SUMIF('reporting montigny'!$F$2:$EE$2,BZ$4,'reporting montigny'!$F22:$EE22)+SUMIF('reporting boissy'!$F$2:$EE$2,BZ$4,'reporting boissy'!$F22:$EE22)+SUMIF('reporting moussy'!$F$2:$EE$2,BZ$4,'reporting moussy'!$F22:$EE22)+SUMIF('reporting trappes'!$F$2:$EE$2,BZ$4,'reporting trappes'!$F22:$EE22)+SUMIF('SPACELOG 5 BP'!$F$2:$EE$2,BZ$4,'SPACELOG 5 BP'!$F22:$EE22)+SUMIF('SPACELOG 6 BP'!$F$2:$EE$2,BZ$4,'SPACELOG 6 BP'!$F22:$EE22)+SUMIF('SPACELOG 7 BP'!$F$2:$EE$2,BZ$4,'SPACELOG 7 BP'!$F22:$EE22)+SUMIF('SPACELOG 8 BP'!$F$2:$EE$2,BZ$4,'SPACELOG 8 BP'!$F22:$EE22)+SUMIF('SPACELOG 9 BP'!$F$2:$EE$2,BZ$4,'SPACELOG 9 BP'!$F22:$EE22)+SUMIF('SPACELOG 10 BP'!$F$2:$EE$2,BZ$4,'SPACELOG 10 BP'!$F22:$EE22)+SUMIF('SPACELOG 11 BP'!$F$2:$EE$2,BZ$4,'SPACELOG 11 BP'!$F22:$EE22)+SUMIF('SPACELOG 12 BP'!$F$2:$EE$2,BZ$4,'SPACELOG 12 BP'!$F22:$EE22)</f>
        <v>400</v>
      </c>
      <c r="CA22" s="33">
        <f>SUMIF('reporting montigny'!$F$2:$EE$2,CA$4,'reporting montigny'!$F22:$EE22)+SUMIF('reporting boissy'!$F$2:$EE$2,CA$4,'reporting boissy'!$F22:$EE22)+SUMIF('reporting moussy'!$F$2:$EE$2,CA$4,'reporting moussy'!$F22:$EE22)+SUMIF('reporting trappes'!$F$2:$EE$2,CA$4,'reporting trappes'!$F22:$EE22)+SUMIF('SPACELOG 5 BP'!$F$2:$EE$2,CA$4,'SPACELOG 5 BP'!$F22:$EE22)+SUMIF('SPACELOG 6 BP'!$F$2:$EE$2,CA$4,'SPACELOG 6 BP'!$F22:$EE22)+SUMIF('SPACELOG 7 BP'!$F$2:$EE$2,CA$4,'SPACELOG 7 BP'!$F22:$EE22)+SUMIF('SPACELOG 8 BP'!$F$2:$EE$2,CA$4,'SPACELOG 8 BP'!$F22:$EE22)+SUMIF('SPACELOG 9 BP'!$F$2:$EE$2,CA$4,'SPACELOG 9 BP'!$F22:$EE22)+SUMIF('SPACELOG 10 BP'!$F$2:$EE$2,CA$4,'SPACELOG 10 BP'!$F22:$EE22)+SUMIF('SPACELOG 11 BP'!$F$2:$EE$2,CA$4,'SPACELOG 11 BP'!$F22:$EE22)+SUMIF('SPACELOG 12 BP'!$F$2:$EE$2,CA$4,'SPACELOG 12 BP'!$F22:$EE22)</f>
        <v>400</v>
      </c>
      <c r="CB22" s="33">
        <f>SUMIF('reporting montigny'!$F$2:$EE$2,CB$4,'reporting montigny'!$F22:$EE22)+SUMIF('reporting boissy'!$F$2:$EE$2,CB$4,'reporting boissy'!$F22:$EE22)+SUMIF('reporting moussy'!$F$2:$EE$2,CB$4,'reporting moussy'!$F22:$EE22)+SUMIF('reporting trappes'!$F$2:$EE$2,CB$4,'reporting trappes'!$F22:$EE22)+SUMIF('SPACELOG 5 BP'!$F$2:$EE$2,CB$4,'SPACELOG 5 BP'!$F22:$EE22)+SUMIF('SPACELOG 6 BP'!$F$2:$EE$2,CB$4,'SPACELOG 6 BP'!$F22:$EE22)+SUMIF('SPACELOG 7 BP'!$F$2:$EE$2,CB$4,'SPACELOG 7 BP'!$F22:$EE22)+SUMIF('SPACELOG 8 BP'!$F$2:$EE$2,CB$4,'SPACELOG 8 BP'!$F22:$EE22)+SUMIF('SPACELOG 9 BP'!$F$2:$EE$2,CB$4,'SPACELOG 9 BP'!$F22:$EE22)+SUMIF('SPACELOG 10 BP'!$F$2:$EE$2,CB$4,'SPACELOG 10 BP'!$F22:$EE22)+SUMIF('SPACELOG 11 BP'!$F$2:$EE$2,CB$4,'SPACELOG 11 BP'!$F22:$EE22)+SUMIF('SPACELOG 12 BP'!$F$2:$EE$2,CB$4,'SPACELOG 12 BP'!$F22:$EE22)</f>
        <v>400</v>
      </c>
      <c r="CC22" s="33">
        <f>SUMIF('reporting montigny'!$F$2:$EE$2,CC$4,'reporting montigny'!$F22:$EE22)+SUMIF('reporting boissy'!$F$2:$EE$2,CC$4,'reporting boissy'!$F22:$EE22)+SUMIF('reporting moussy'!$F$2:$EE$2,CC$4,'reporting moussy'!$F22:$EE22)+SUMIF('reporting trappes'!$F$2:$EE$2,CC$4,'reporting trappes'!$F22:$EE22)+SUMIF('SPACELOG 5 BP'!$F$2:$EE$2,CC$4,'SPACELOG 5 BP'!$F22:$EE22)+SUMIF('SPACELOG 6 BP'!$F$2:$EE$2,CC$4,'SPACELOG 6 BP'!$F22:$EE22)+SUMIF('SPACELOG 7 BP'!$F$2:$EE$2,CC$4,'SPACELOG 7 BP'!$F22:$EE22)+SUMIF('SPACELOG 8 BP'!$F$2:$EE$2,CC$4,'SPACELOG 8 BP'!$F22:$EE22)+SUMIF('SPACELOG 9 BP'!$F$2:$EE$2,CC$4,'SPACELOG 9 BP'!$F22:$EE22)+SUMIF('SPACELOG 10 BP'!$F$2:$EE$2,CC$4,'SPACELOG 10 BP'!$F22:$EE22)+SUMIF('SPACELOG 11 BP'!$F$2:$EE$2,CC$4,'SPACELOG 11 BP'!$F22:$EE22)+SUMIF('SPACELOG 12 BP'!$F$2:$EE$2,CC$4,'SPACELOG 12 BP'!$F22:$EE22)</f>
        <v>400</v>
      </c>
      <c r="CD22" s="33">
        <f>SUMIF('reporting montigny'!$F$2:$EE$2,CD$4,'reporting montigny'!$F22:$EE22)+SUMIF('reporting boissy'!$F$2:$EE$2,CD$4,'reporting boissy'!$F22:$EE22)+SUMIF('reporting moussy'!$F$2:$EE$2,CD$4,'reporting moussy'!$F22:$EE22)+SUMIF('reporting trappes'!$F$2:$EE$2,CD$4,'reporting trappes'!$F22:$EE22)+SUMIF('SPACELOG 5 BP'!$F$2:$EE$2,CD$4,'SPACELOG 5 BP'!$F22:$EE22)+SUMIF('SPACELOG 6 BP'!$F$2:$EE$2,CD$4,'SPACELOG 6 BP'!$F22:$EE22)+SUMIF('SPACELOG 7 BP'!$F$2:$EE$2,CD$4,'SPACELOG 7 BP'!$F22:$EE22)+SUMIF('SPACELOG 8 BP'!$F$2:$EE$2,CD$4,'SPACELOG 8 BP'!$F22:$EE22)+SUMIF('SPACELOG 9 BP'!$F$2:$EE$2,CD$4,'SPACELOG 9 BP'!$F22:$EE22)+SUMIF('SPACELOG 10 BP'!$F$2:$EE$2,CD$4,'SPACELOG 10 BP'!$F22:$EE22)+SUMIF('SPACELOG 11 BP'!$F$2:$EE$2,CD$4,'SPACELOG 11 BP'!$F22:$EE22)+SUMIF('SPACELOG 12 BP'!$F$2:$EE$2,CD$4,'SPACELOG 12 BP'!$F22:$EE22)</f>
        <v>400</v>
      </c>
      <c r="CE22" s="393">
        <f t="shared" si="119"/>
        <v>4800</v>
      </c>
      <c r="CF22" s="33">
        <f>SUMIF('reporting montigny'!$F$2:$EE$2,CF$4,'reporting montigny'!$F22:$EE22)+SUMIF('reporting boissy'!$F$2:$EE$2,CF$4,'reporting boissy'!$F22:$EE22)+SUMIF('reporting moussy'!$F$2:$EE$2,CF$4,'reporting moussy'!$F22:$EE22)+SUMIF('reporting trappes'!$F$2:$EE$2,CF$4,'reporting trappes'!$F22:$EE22)+SUMIF('SPACELOG 5 BP'!$F$2:$EE$2,CF$4,'SPACELOG 5 BP'!$F22:$EE22)+SUMIF('SPACELOG 6 BP'!$F$2:$EE$2,CF$4,'SPACELOG 6 BP'!$F22:$EE22)+SUMIF('SPACELOG 7 BP'!$F$2:$EE$2,CF$4,'SPACELOG 7 BP'!$F22:$EE22)+SUMIF('SPACELOG 8 BP'!$F$2:$EE$2,CF$4,'SPACELOG 8 BP'!$F22:$EE22)+SUMIF('SPACELOG 9 BP'!$F$2:$EE$2,CF$4,'SPACELOG 9 BP'!$F22:$EE22)+SUMIF('SPACELOG 10 BP'!$F$2:$EE$2,CF$4,'SPACELOG 10 BP'!$F22:$EE22)+SUMIF('SPACELOG 11 BP'!$F$2:$EE$2,CF$4,'SPACELOG 11 BP'!$F22:$EE22)+SUMIF('SPACELOG 12 BP'!$F$2:$EE$2,CF$4,'SPACELOG 12 BP'!$F22:$EE22)</f>
        <v>400</v>
      </c>
      <c r="CG22" s="33">
        <f>SUMIF('reporting montigny'!$F$2:$EE$2,CG$4,'reporting montigny'!$F22:$EE22)+SUMIF('reporting boissy'!$F$2:$EE$2,CG$4,'reporting boissy'!$F22:$EE22)+SUMIF('reporting moussy'!$F$2:$EE$2,CG$4,'reporting moussy'!$F22:$EE22)+SUMIF('reporting trappes'!$F$2:$EE$2,CG$4,'reporting trappes'!$F22:$EE22)+SUMIF('SPACELOG 5 BP'!$F$2:$EE$2,CG$4,'SPACELOG 5 BP'!$F22:$EE22)+SUMIF('SPACELOG 6 BP'!$F$2:$EE$2,CG$4,'SPACELOG 6 BP'!$F22:$EE22)+SUMIF('SPACELOG 7 BP'!$F$2:$EE$2,CG$4,'SPACELOG 7 BP'!$F22:$EE22)+SUMIF('SPACELOG 8 BP'!$F$2:$EE$2,CG$4,'SPACELOG 8 BP'!$F22:$EE22)+SUMIF('SPACELOG 9 BP'!$F$2:$EE$2,CG$4,'SPACELOG 9 BP'!$F22:$EE22)+SUMIF('SPACELOG 10 BP'!$F$2:$EE$2,CG$4,'SPACELOG 10 BP'!$F22:$EE22)+SUMIF('SPACELOG 11 BP'!$F$2:$EE$2,CG$4,'SPACELOG 11 BP'!$F22:$EE22)+SUMIF('SPACELOG 12 BP'!$F$2:$EE$2,CG$4,'SPACELOG 12 BP'!$F22:$EE22)</f>
        <v>400</v>
      </c>
      <c r="CH22" s="33">
        <f>SUMIF('reporting montigny'!$F$2:$EE$2,CH$4,'reporting montigny'!$F22:$EE22)+SUMIF('reporting boissy'!$F$2:$EE$2,CH$4,'reporting boissy'!$F22:$EE22)+SUMIF('reporting moussy'!$F$2:$EE$2,CH$4,'reporting moussy'!$F22:$EE22)+SUMIF('reporting trappes'!$F$2:$EE$2,CH$4,'reporting trappes'!$F22:$EE22)+SUMIF('SPACELOG 5 BP'!$F$2:$EE$2,CH$4,'SPACELOG 5 BP'!$F22:$EE22)+SUMIF('SPACELOG 6 BP'!$F$2:$EE$2,CH$4,'SPACELOG 6 BP'!$F22:$EE22)+SUMIF('SPACELOG 7 BP'!$F$2:$EE$2,CH$4,'SPACELOG 7 BP'!$F22:$EE22)+SUMIF('SPACELOG 8 BP'!$F$2:$EE$2,CH$4,'SPACELOG 8 BP'!$F22:$EE22)+SUMIF('SPACELOG 9 BP'!$F$2:$EE$2,CH$4,'SPACELOG 9 BP'!$F22:$EE22)+SUMIF('SPACELOG 10 BP'!$F$2:$EE$2,CH$4,'SPACELOG 10 BP'!$F22:$EE22)+SUMIF('SPACELOG 11 BP'!$F$2:$EE$2,CH$4,'SPACELOG 11 BP'!$F22:$EE22)+SUMIF('SPACELOG 12 BP'!$F$2:$EE$2,CH$4,'SPACELOG 12 BP'!$F22:$EE22)</f>
        <v>400</v>
      </c>
      <c r="CI22" s="33">
        <f>SUMIF('reporting montigny'!$F$2:$EE$2,CI$4,'reporting montigny'!$F22:$EE22)+SUMIF('reporting boissy'!$F$2:$EE$2,CI$4,'reporting boissy'!$F22:$EE22)+SUMIF('reporting moussy'!$F$2:$EE$2,CI$4,'reporting moussy'!$F22:$EE22)+SUMIF('reporting trappes'!$F$2:$EE$2,CI$4,'reporting trappes'!$F22:$EE22)+SUMIF('SPACELOG 5 BP'!$F$2:$EE$2,CI$4,'SPACELOG 5 BP'!$F22:$EE22)+SUMIF('SPACELOG 6 BP'!$F$2:$EE$2,CI$4,'SPACELOG 6 BP'!$F22:$EE22)+SUMIF('SPACELOG 7 BP'!$F$2:$EE$2,CI$4,'SPACELOG 7 BP'!$F22:$EE22)+SUMIF('SPACELOG 8 BP'!$F$2:$EE$2,CI$4,'SPACELOG 8 BP'!$F22:$EE22)+SUMIF('SPACELOG 9 BP'!$F$2:$EE$2,CI$4,'SPACELOG 9 BP'!$F22:$EE22)+SUMIF('SPACELOG 10 BP'!$F$2:$EE$2,CI$4,'SPACELOG 10 BP'!$F22:$EE22)+SUMIF('SPACELOG 11 BP'!$F$2:$EE$2,CI$4,'SPACELOG 11 BP'!$F22:$EE22)+SUMIF('SPACELOG 12 BP'!$F$2:$EE$2,CI$4,'SPACELOG 12 BP'!$F22:$EE22)</f>
        <v>400</v>
      </c>
      <c r="CJ22" s="33">
        <f>SUMIF('reporting montigny'!$F$2:$EE$2,CJ$4,'reporting montigny'!$F22:$EE22)+SUMIF('reporting boissy'!$F$2:$EE$2,CJ$4,'reporting boissy'!$F22:$EE22)+SUMIF('reporting moussy'!$F$2:$EE$2,CJ$4,'reporting moussy'!$F22:$EE22)+SUMIF('reporting trappes'!$F$2:$EE$2,CJ$4,'reporting trappes'!$F22:$EE22)+SUMIF('SPACELOG 5 BP'!$F$2:$EE$2,CJ$4,'SPACELOG 5 BP'!$F22:$EE22)+SUMIF('SPACELOG 6 BP'!$F$2:$EE$2,CJ$4,'SPACELOG 6 BP'!$F22:$EE22)+SUMIF('SPACELOG 7 BP'!$F$2:$EE$2,CJ$4,'SPACELOG 7 BP'!$F22:$EE22)+SUMIF('SPACELOG 8 BP'!$F$2:$EE$2,CJ$4,'SPACELOG 8 BP'!$F22:$EE22)+SUMIF('SPACELOG 9 BP'!$F$2:$EE$2,CJ$4,'SPACELOG 9 BP'!$F22:$EE22)+SUMIF('SPACELOG 10 BP'!$F$2:$EE$2,CJ$4,'SPACELOG 10 BP'!$F22:$EE22)+SUMIF('SPACELOG 11 BP'!$F$2:$EE$2,CJ$4,'SPACELOG 11 BP'!$F22:$EE22)+SUMIF('SPACELOG 12 BP'!$F$2:$EE$2,CJ$4,'SPACELOG 12 BP'!$F22:$EE22)</f>
        <v>400</v>
      </c>
      <c r="CK22" s="33">
        <f>SUMIF('reporting montigny'!$F$2:$EE$2,CK$4,'reporting montigny'!$F22:$EE22)+SUMIF('reporting boissy'!$F$2:$EE$2,CK$4,'reporting boissy'!$F22:$EE22)+SUMIF('reporting moussy'!$F$2:$EE$2,CK$4,'reporting moussy'!$F22:$EE22)+SUMIF('reporting trappes'!$F$2:$EE$2,CK$4,'reporting trappes'!$F22:$EE22)+SUMIF('SPACELOG 5 BP'!$F$2:$EE$2,CK$4,'SPACELOG 5 BP'!$F22:$EE22)+SUMIF('SPACELOG 6 BP'!$F$2:$EE$2,CK$4,'SPACELOG 6 BP'!$F22:$EE22)+SUMIF('SPACELOG 7 BP'!$F$2:$EE$2,CK$4,'SPACELOG 7 BP'!$F22:$EE22)+SUMIF('SPACELOG 8 BP'!$F$2:$EE$2,CK$4,'SPACELOG 8 BP'!$F22:$EE22)+SUMIF('SPACELOG 9 BP'!$F$2:$EE$2,CK$4,'SPACELOG 9 BP'!$F22:$EE22)+SUMIF('SPACELOG 10 BP'!$F$2:$EE$2,CK$4,'SPACELOG 10 BP'!$F22:$EE22)+SUMIF('SPACELOG 11 BP'!$F$2:$EE$2,CK$4,'SPACELOG 11 BP'!$F22:$EE22)+SUMIF('SPACELOG 12 BP'!$F$2:$EE$2,CK$4,'SPACELOG 12 BP'!$F22:$EE22)</f>
        <v>400</v>
      </c>
      <c r="CL22" s="33">
        <f>SUMIF('reporting montigny'!$F$2:$EE$2,CL$4,'reporting montigny'!$F22:$EE22)+SUMIF('reporting boissy'!$F$2:$EE$2,CL$4,'reporting boissy'!$F22:$EE22)+SUMIF('reporting moussy'!$F$2:$EE$2,CL$4,'reporting moussy'!$F22:$EE22)+SUMIF('reporting trappes'!$F$2:$EE$2,CL$4,'reporting trappes'!$F22:$EE22)+SUMIF('SPACELOG 5 BP'!$F$2:$EE$2,CL$4,'SPACELOG 5 BP'!$F22:$EE22)+SUMIF('SPACELOG 6 BP'!$F$2:$EE$2,CL$4,'SPACELOG 6 BP'!$F22:$EE22)+SUMIF('SPACELOG 7 BP'!$F$2:$EE$2,CL$4,'SPACELOG 7 BP'!$F22:$EE22)+SUMIF('SPACELOG 8 BP'!$F$2:$EE$2,CL$4,'SPACELOG 8 BP'!$F22:$EE22)+SUMIF('SPACELOG 9 BP'!$F$2:$EE$2,CL$4,'SPACELOG 9 BP'!$F22:$EE22)+SUMIF('SPACELOG 10 BP'!$F$2:$EE$2,CL$4,'SPACELOG 10 BP'!$F22:$EE22)+SUMIF('SPACELOG 11 BP'!$F$2:$EE$2,CL$4,'SPACELOG 11 BP'!$F22:$EE22)+SUMIF('SPACELOG 12 BP'!$F$2:$EE$2,CL$4,'SPACELOG 12 BP'!$F22:$EE22)</f>
        <v>400</v>
      </c>
      <c r="CM22" s="33">
        <f>SUMIF('reporting montigny'!$F$2:$EE$2,CM$4,'reporting montigny'!$F22:$EE22)+SUMIF('reporting boissy'!$F$2:$EE$2,CM$4,'reporting boissy'!$F22:$EE22)+SUMIF('reporting moussy'!$F$2:$EE$2,CM$4,'reporting moussy'!$F22:$EE22)+SUMIF('reporting trappes'!$F$2:$EE$2,CM$4,'reporting trappes'!$F22:$EE22)+SUMIF('SPACELOG 5 BP'!$F$2:$EE$2,CM$4,'SPACELOG 5 BP'!$F22:$EE22)+SUMIF('SPACELOG 6 BP'!$F$2:$EE$2,CM$4,'SPACELOG 6 BP'!$F22:$EE22)+SUMIF('SPACELOG 7 BP'!$F$2:$EE$2,CM$4,'SPACELOG 7 BP'!$F22:$EE22)+SUMIF('SPACELOG 8 BP'!$F$2:$EE$2,CM$4,'SPACELOG 8 BP'!$F22:$EE22)+SUMIF('SPACELOG 9 BP'!$F$2:$EE$2,CM$4,'SPACELOG 9 BP'!$F22:$EE22)+SUMIF('SPACELOG 10 BP'!$F$2:$EE$2,CM$4,'SPACELOG 10 BP'!$F22:$EE22)+SUMIF('SPACELOG 11 BP'!$F$2:$EE$2,CM$4,'SPACELOG 11 BP'!$F22:$EE22)+SUMIF('SPACELOG 12 BP'!$F$2:$EE$2,CM$4,'SPACELOG 12 BP'!$F22:$EE22)</f>
        <v>400</v>
      </c>
      <c r="CN22" s="33">
        <f>SUMIF('reporting montigny'!$F$2:$EE$2,CN$4,'reporting montigny'!$F22:$EE22)+SUMIF('reporting boissy'!$F$2:$EE$2,CN$4,'reporting boissy'!$F22:$EE22)+SUMIF('reporting moussy'!$F$2:$EE$2,CN$4,'reporting moussy'!$F22:$EE22)+SUMIF('reporting trappes'!$F$2:$EE$2,CN$4,'reporting trappes'!$F22:$EE22)+SUMIF('SPACELOG 5 BP'!$F$2:$EE$2,CN$4,'SPACELOG 5 BP'!$F22:$EE22)+SUMIF('SPACELOG 6 BP'!$F$2:$EE$2,CN$4,'SPACELOG 6 BP'!$F22:$EE22)+SUMIF('SPACELOG 7 BP'!$F$2:$EE$2,CN$4,'SPACELOG 7 BP'!$F22:$EE22)+SUMIF('SPACELOG 8 BP'!$F$2:$EE$2,CN$4,'SPACELOG 8 BP'!$F22:$EE22)+SUMIF('SPACELOG 9 BP'!$F$2:$EE$2,CN$4,'SPACELOG 9 BP'!$F22:$EE22)+SUMIF('SPACELOG 10 BP'!$F$2:$EE$2,CN$4,'SPACELOG 10 BP'!$F22:$EE22)+SUMIF('SPACELOG 11 BP'!$F$2:$EE$2,CN$4,'SPACELOG 11 BP'!$F22:$EE22)+SUMIF('SPACELOG 12 BP'!$F$2:$EE$2,CN$4,'SPACELOG 12 BP'!$F22:$EE22)</f>
        <v>400</v>
      </c>
      <c r="CO22" s="33">
        <f>SUMIF('reporting montigny'!$F$2:$EE$2,CO$4,'reporting montigny'!$F22:$EE22)+SUMIF('reporting boissy'!$F$2:$EE$2,CO$4,'reporting boissy'!$F22:$EE22)+SUMIF('reporting moussy'!$F$2:$EE$2,CO$4,'reporting moussy'!$F22:$EE22)+SUMIF('reporting trappes'!$F$2:$EE$2,CO$4,'reporting trappes'!$F22:$EE22)+SUMIF('SPACELOG 5 BP'!$F$2:$EE$2,CO$4,'SPACELOG 5 BP'!$F22:$EE22)+SUMIF('SPACELOG 6 BP'!$F$2:$EE$2,CO$4,'SPACELOG 6 BP'!$F22:$EE22)+SUMIF('SPACELOG 7 BP'!$F$2:$EE$2,CO$4,'SPACELOG 7 BP'!$F22:$EE22)+SUMIF('SPACELOG 8 BP'!$F$2:$EE$2,CO$4,'SPACELOG 8 BP'!$F22:$EE22)+SUMIF('SPACELOG 9 BP'!$F$2:$EE$2,CO$4,'SPACELOG 9 BP'!$F22:$EE22)+SUMIF('SPACELOG 10 BP'!$F$2:$EE$2,CO$4,'SPACELOG 10 BP'!$F22:$EE22)+SUMIF('SPACELOG 11 BP'!$F$2:$EE$2,CO$4,'SPACELOG 11 BP'!$F22:$EE22)+SUMIF('SPACELOG 12 BP'!$F$2:$EE$2,CO$4,'SPACELOG 12 BP'!$F22:$EE22)</f>
        <v>400</v>
      </c>
      <c r="CP22" s="33">
        <f>SUMIF('reporting montigny'!$F$2:$EE$2,CP$4,'reporting montigny'!$F22:$EE22)+SUMIF('reporting boissy'!$F$2:$EE$2,CP$4,'reporting boissy'!$F22:$EE22)+SUMIF('reporting moussy'!$F$2:$EE$2,CP$4,'reporting moussy'!$F22:$EE22)+SUMIF('reporting trappes'!$F$2:$EE$2,CP$4,'reporting trappes'!$F22:$EE22)+SUMIF('SPACELOG 5 BP'!$F$2:$EE$2,CP$4,'SPACELOG 5 BP'!$F22:$EE22)+SUMIF('SPACELOG 6 BP'!$F$2:$EE$2,CP$4,'SPACELOG 6 BP'!$F22:$EE22)+SUMIF('SPACELOG 7 BP'!$F$2:$EE$2,CP$4,'SPACELOG 7 BP'!$F22:$EE22)+SUMIF('SPACELOG 8 BP'!$F$2:$EE$2,CP$4,'SPACELOG 8 BP'!$F22:$EE22)+SUMIF('SPACELOG 9 BP'!$F$2:$EE$2,CP$4,'SPACELOG 9 BP'!$F22:$EE22)+SUMIF('SPACELOG 10 BP'!$F$2:$EE$2,CP$4,'SPACELOG 10 BP'!$F22:$EE22)+SUMIF('SPACELOG 11 BP'!$F$2:$EE$2,CP$4,'SPACELOG 11 BP'!$F22:$EE22)+SUMIF('SPACELOG 12 BP'!$F$2:$EE$2,CP$4,'SPACELOG 12 BP'!$F22:$EE22)</f>
        <v>400</v>
      </c>
      <c r="CQ22" s="33">
        <f>SUMIF('reporting montigny'!$F$2:$EE$2,CQ$4,'reporting montigny'!$F22:$EE22)+SUMIF('reporting boissy'!$F$2:$EE$2,CQ$4,'reporting boissy'!$F22:$EE22)+SUMIF('reporting moussy'!$F$2:$EE$2,CQ$4,'reporting moussy'!$F22:$EE22)+SUMIF('reporting trappes'!$F$2:$EE$2,CQ$4,'reporting trappes'!$F22:$EE22)+SUMIF('SPACELOG 5 BP'!$F$2:$EE$2,CQ$4,'SPACELOG 5 BP'!$F22:$EE22)+SUMIF('SPACELOG 6 BP'!$F$2:$EE$2,CQ$4,'SPACELOG 6 BP'!$F22:$EE22)+SUMIF('SPACELOG 7 BP'!$F$2:$EE$2,CQ$4,'SPACELOG 7 BP'!$F22:$EE22)+SUMIF('SPACELOG 8 BP'!$F$2:$EE$2,CQ$4,'SPACELOG 8 BP'!$F22:$EE22)+SUMIF('SPACELOG 9 BP'!$F$2:$EE$2,CQ$4,'SPACELOG 9 BP'!$F22:$EE22)+SUMIF('SPACELOG 10 BP'!$F$2:$EE$2,CQ$4,'SPACELOG 10 BP'!$F22:$EE22)+SUMIF('SPACELOG 11 BP'!$F$2:$EE$2,CQ$4,'SPACELOG 11 BP'!$F22:$EE22)+SUMIF('SPACELOG 12 BP'!$F$2:$EE$2,CQ$4,'SPACELOG 12 BP'!$F22:$EE22)</f>
        <v>400</v>
      </c>
      <c r="CR22" s="393">
        <f t="shared" si="120"/>
        <v>4800</v>
      </c>
      <c r="CS22" s="33">
        <f>SUMIF('reporting montigny'!$F$2:$EE$2,CS$4,'reporting montigny'!$F22:$EE22)+SUMIF('reporting boissy'!$F$2:$EE$2,CS$4,'reporting boissy'!$F22:$EE22)+SUMIF('reporting moussy'!$F$2:$EE$2,CS$4,'reporting moussy'!$F22:$EE22)+SUMIF('reporting trappes'!$F$2:$EE$2,CS$4,'reporting trappes'!$F22:$EE22)+SUMIF('SPACELOG 5 BP'!$F$2:$EE$2,CS$4,'SPACELOG 5 BP'!$F22:$EE22)+SUMIF('SPACELOG 6 BP'!$F$2:$EE$2,CS$4,'SPACELOG 6 BP'!$F22:$EE22)+SUMIF('SPACELOG 7 BP'!$F$2:$EE$2,CS$4,'SPACELOG 7 BP'!$F22:$EE22)+SUMIF('SPACELOG 8 BP'!$F$2:$EE$2,CS$4,'SPACELOG 8 BP'!$F22:$EE22)+SUMIF('SPACELOG 9 BP'!$F$2:$EE$2,CS$4,'SPACELOG 9 BP'!$F22:$EE22)+SUMIF('SPACELOG 10 BP'!$F$2:$EE$2,CS$4,'SPACELOG 10 BP'!$F22:$EE22)+SUMIF('SPACELOG 11 BP'!$F$2:$EE$2,CS$4,'SPACELOG 11 BP'!$F22:$EE22)+SUMIF('SPACELOG 12 BP'!$F$2:$EE$2,CS$4,'SPACELOG 12 BP'!$F22:$EE22)</f>
        <v>400</v>
      </c>
      <c r="CT22" s="33">
        <f>SUMIF('reporting montigny'!$F$2:$EE$2,CT$4,'reporting montigny'!$F22:$EE22)+SUMIF('reporting boissy'!$F$2:$EE$2,CT$4,'reporting boissy'!$F22:$EE22)+SUMIF('reporting moussy'!$F$2:$EE$2,CT$4,'reporting moussy'!$F22:$EE22)+SUMIF('reporting trappes'!$F$2:$EE$2,CT$4,'reporting trappes'!$F22:$EE22)+SUMIF('SPACELOG 5 BP'!$F$2:$EE$2,CT$4,'SPACELOG 5 BP'!$F22:$EE22)+SUMIF('SPACELOG 6 BP'!$F$2:$EE$2,CT$4,'SPACELOG 6 BP'!$F22:$EE22)+SUMIF('SPACELOG 7 BP'!$F$2:$EE$2,CT$4,'SPACELOG 7 BP'!$F22:$EE22)+SUMIF('SPACELOG 8 BP'!$F$2:$EE$2,CT$4,'SPACELOG 8 BP'!$F22:$EE22)+SUMIF('SPACELOG 9 BP'!$F$2:$EE$2,CT$4,'SPACELOG 9 BP'!$F22:$EE22)+SUMIF('SPACELOG 10 BP'!$F$2:$EE$2,CT$4,'SPACELOG 10 BP'!$F22:$EE22)+SUMIF('SPACELOG 11 BP'!$F$2:$EE$2,CT$4,'SPACELOG 11 BP'!$F22:$EE22)+SUMIF('SPACELOG 12 BP'!$F$2:$EE$2,CT$4,'SPACELOG 12 BP'!$F22:$EE22)</f>
        <v>400</v>
      </c>
      <c r="CU22" s="33">
        <f>SUMIF('reporting montigny'!$F$2:$EE$2,CU$4,'reporting montigny'!$F22:$EE22)+SUMIF('reporting boissy'!$F$2:$EE$2,CU$4,'reporting boissy'!$F22:$EE22)+SUMIF('reporting moussy'!$F$2:$EE$2,CU$4,'reporting moussy'!$F22:$EE22)+SUMIF('reporting trappes'!$F$2:$EE$2,CU$4,'reporting trappes'!$F22:$EE22)+SUMIF('SPACELOG 5 BP'!$F$2:$EE$2,CU$4,'SPACELOG 5 BP'!$F22:$EE22)+SUMIF('SPACELOG 6 BP'!$F$2:$EE$2,CU$4,'SPACELOG 6 BP'!$F22:$EE22)+SUMIF('SPACELOG 7 BP'!$F$2:$EE$2,CU$4,'SPACELOG 7 BP'!$F22:$EE22)+SUMIF('SPACELOG 8 BP'!$F$2:$EE$2,CU$4,'SPACELOG 8 BP'!$F22:$EE22)+SUMIF('SPACELOG 9 BP'!$F$2:$EE$2,CU$4,'SPACELOG 9 BP'!$F22:$EE22)+SUMIF('SPACELOG 10 BP'!$F$2:$EE$2,CU$4,'SPACELOG 10 BP'!$F22:$EE22)+SUMIF('SPACELOG 11 BP'!$F$2:$EE$2,CU$4,'SPACELOG 11 BP'!$F22:$EE22)+SUMIF('SPACELOG 12 BP'!$F$2:$EE$2,CU$4,'SPACELOG 12 BP'!$F22:$EE22)</f>
        <v>400</v>
      </c>
      <c r="CV22" s="33">
        <f>SUMIF('reporting montigny'!$F$2:$EE$2,CV$4,'reporting montigny'!$F22:$EE22)+SUMIF('reporting boissy'!$F$2:$EE$2,CV$4,'reporting boissy'!$F22:$EE22)+SUMIF('reporting moussy'!$F$2:$EE$2,CV$4,'reporting moussy'!$F22:$EE22)+SUMIF('reporting trappes'!$F$2:$EE$2,CV$4,'reporting trappes'!$F22:$EE22)+SUMIF('SPACELOG 5 BP'!$F$2:$EE$2,CV$4,'SPACELOG 5 BP'!$F22:$EE22)+SUMIF('SPACELOG 6 BP'!$F$2:$EE$2,CV$4,'SPACELOG 6 BP'!$F22:$EE22)+SUMIF('SPACELOG 7 BP'!$F$2:$EE$2,CV$4,'SPACELOG 7 BP'!$F22:$EE22)+SUMIF('SPACELOG 8 BP'!$F$2:$EE$2,CV$4,'SPACELOG 8 BP'!$F22:$EE22)+SUMIF('SPACELOG 9 BP'!$F$2:$EE$2,CV$4,'SPACELOG 9 BP'!$F22:$EE22)+SUMIF('SPACELOG 10 BP'!$F$2:$EE$2,CV$4,'SPACELOG 10 BP'!$F22:$EE22)+SUMIF('SPACELOG 11 BP'!$F$2:$EE$2,CV$4,'SPACELOG 11 BP'!$F22:$EE22)+SUMIF('SPACELOG 12 BP'!$F$2:$EE$2,CV$4,'SPACELOG 12 BP'!$F22:$EE22)</f>
        <v>400</v>
      </c>
      <c r="CW22" s="33">
        <f>SUMIF('reporting montigny'!$F$2:$EE$2,CW$4,'reporting montigny'!$F22:$EE22)+SUMIF('reporting boissy'!$F$2:$EE$2,CW$4,'reporting boissy'!$F22:$EE22)+SUMIF('reporting moussy'!$F$2:$EE$2,CW$4,'reporting moussy'!$F22:$EE22)+SUMIF('reporting trappes'!$F$2:$EE$2,CW$4,'reporting trappes'!$F22:$EE22)+SUMIF('SPACELOG 5 BP'!$F$2:$EE$2,CW$4,'SPACELOG 5 BP'!$F22:$EE22)+SUMIF('SPACELOG 6 BP'!$F$2:$EE$2,CW$4,'SPACELOG 6 BP'!$F22:$EE22)+SUMIF('SPACELOG 7 BP'!$F$2:$EE$2,CW$4,'SPACELOG 7 BP'!$F22:$EE22)+SUMIF('SPACELOG 8 BP'!$F$2:$EE$2,CW$4,'SPACELOG 8 BP'!$F22:$EE22)+SUMIF('SPACELOG 9 BP'!$F$2:$EE$2,CW$4,'SPACELOG 9 BP'!$F22:$EE22)+SUMIF('SPACELOG 10 BP'!$F$2:$EE$2,CW$4,'SPACELOG 10 BP'!$F22:$EE22)+SUMIF('SPACELOG 11 BP'!$F$2:$EE$2,CW$4,'SPACELOG 11 BP'!$F22:$EE22)+SUMIF('SPACELOG 12 BP'!$F$2:$EE$2,CW$4,'SPACELOG 12 BP'!$F22:$EE22)</f>
        <v>400</v>
      </c>
      <c r="CX22" s="33">
        <f>SUMIF('reporting montigny'!$F$2:$EE$2,CX$4,'reporting montigny'!$F22:$EE22)+SUMIF('reporting boissy'!$F$2:$EE$2,CX$4,'reporting boissy'!$F22:$EE22)+SUMIF('reporting moussy'!$F$2:$EE$2,CX$4,'reporting moussy'!$F22:$EE22)+SUMIF('reporting trappes'!$F$2:$EE$2,CX$4,'reporting trappes'!$F22:$EE22)+SUMIF('SPACELOG 5 BP'!$F$2:$EE$2,CX$4,'SPACELOG 5 BP'!$F22:$EE22)+SUMIF('SPACELOG 6 BP'!$F$2:$EE$2,CX$4,'SPACELOG 6 BP'!$F22:$EE22)+SUMIF('SPACELOG 7 BP'!$F$2:$EE$2,CX$4,'SPACELOG 7 BP'!$F22:$EE22)+SUMIF('SPACELOG 8 BP'!$F$2:$EE$2,CX$4,'SPACELOG 8 BP'!$F22:$EE22)+SUMIF('SPACELOG 9 BP'!$F$2:$EE$2,CX$4,'SPACELOG 9 BP'!$F22:$EE22)+SUMIF('SPACELOG 10 BP'!$F$2:$EE$2,CX$4,'SPACELOG 10 BP'!$F22:$EE22)+SUMIF('SPACELOG 11 BP'!$F$2:$EE$2,CX$4,'SPACELOG 11 BP'!$F22:$EE22)+SUMIF('SPACELOG 12 BP'!$F$2:$EE$2,CX$4,'SPACELOG 12 BP'!$F22:$EE22)</f>
        <v>400</v>
      </c>
      <c r="CY22" s="33">
        <f>SUMIF('reporting montigny'!$F$2:$EE$2,CY$4,'reporting montigny'!$F22:$EE22)+SUMIF('reporting boissy'!$F$2:$EE$2,CY$4,'reporting boissy'!$F22:$EE22)+SUMIF('reporting moussy'!$F$2:$EE$2,CY$4,'reporting moussy'!$F22:$EE22)+SUMIF('reporting trappes'!$F$2:$EE$2,CY$4,'reporting trappes'!$F22:$EE22)+SUMIF('SPACELOG 5 BP'!$F$2:$EE$2,CY$4,'SPACELOG 5 BP'!$F22:$EE22)+SUMIF('SPACELOG 6 BP'!$F$2:$EE$2,CY$4,'SPACELOG 6 BP'!$F22:$EE22)+SUMIF('SPACELOG 7 BP'!$F$2:$EE$2,CY$4,'SPACELOG 7 BP'!$F22:$EE22)+SUMIF('SPACELOG 8 BP'!$F$2:$EE$2,CY$4,'SPACELOG 8 BP'!$F22:$EE22)+SUMIF('SPACELOG 9 BP'!$F$2:$EE$2,CY$4,'SPACELOG 9 BP'!$F22:$EE22)+SUMIF('SPACELOG 10 BP'!$F$2:$EE$2,CY$4,'SPACELOG 10 BP'!$F22:$EE22)+SUMIF('SPACELOG 11 BP'!$F$2:$EE$2,CY$4,'SPACELOG 11 BP'!$F22:$EE22)+SUMIF('SPACELOG 12 BP'!$F$2:$EE$2,CY$4,'SPACELOG 12 BP'!$F22:$EE22)</f>
        <v>400</v>
      </c>
      <c r="CZ22" s="33">
        <f>SUMIF('reporting montigny'!$F$2:$EE$2,CZ$4,'reporting montigny'!$F22:$EE22)+SUMIF('reporting boissy'!$F$2:$EE$2,CZ$4,'reporting boissy'!$F22:$EE22)+SUMIF('reporting moussy'!$F$2:$EE$2,CZ$4,'reporting moussy'!$F22:$EE22)+SUMIF('reporting trappes'!$F$2:$EE$2,CZ$4,'reporting trappes'!$F22:$EE22)+SUMIF('SPACELOG 5 BP'!$F$2:$EE$2,CZ$4,'SPACELOG 5 BP'!$F22:$EE22)+SUMIF('SPACELOG 6 BP'!$F$2:$EE$2,CZ$4,'SPACELOG 6 BP'!$F22:$EE22)+SUMIF('SPACELOG 7 BP'!$F$2:$EE$2,CZ$4,'SPACELOG 7 BP'!$F22:$EE22)+SUMIF('SPACELOG 8 BP'!$F$2:$EE$2,CZ$4,'SPACELOG 8 BP'!$F22:$EE22)+SUMIF('SPACELOG 9 BP'!$F$2:$EE$2,CZ$4,'SPACELOG 9 BP'!$F22:$EE22)+SUMIF('SPACELOG 10 BP'!$F$2:$EE$2,CZ$4,'SPACELOG 10 BP'!$F22:$EE22)+SUMIF('SPACELOG 11 BP'!$F$2:$EE$2,CZ$4,'SPACELOG 11 BP'!$F22:$EE22)+SUMIF('SPACELOG 12 BP'!$F$2:$EE$2,CZ$4,'SPACELOG 12 BP'!$F22:$EE22)</f>
        <v>400</v>
      </c>
      <c r="DA22" s="33">
        <f>SUMIF('reporting montigny'!$F$2:$EE$2,DA$4,'reporting montigny'!$F22:$EE22)+SUMIF('reporting boissy'!$F$2:$EE$2,DA$4,'reporting boissy'!$F22:$EE22)+SUMIF('reporting moussy'!$F$2:$EE$2,DA$4,'reporting moussy'!$F22:$EE22)+SUMIF('reporting trappes'!$F$2:$EE$2,DA$4,'reporting trappes'!$F22:$EE22)+SUMIF('SPACELOG 5 BP'!$F$2:$EE$2,DA$4,'SPACELOG 5 BP'!$F22:$EE22)+SUMIF('SPACELOG 6 BP'!$F$2:$EE$2,DA$4,'SPACELOG 6 BP'!$F22:$EE22)+SUMIF('SPACELOG 7 BP'!$F$2:$EE$2,DA$4,'SPACELOG 7 BP'!$F22:$EE22)+SUMIF('SPACELOG 8 BP'!$F$2:$EE$2,DA$4,'SPACELOG 8 BP'!$F22:$EE22)+SUMIF('SPACELOG 9 BP'!$F$2:$EE$2,DA$4,'SPACELOG 9 BP'!$F22:$EE22)+SUMIF('SPACELOG 10 BP'!$F$2:$EE$2,DA$4,'SPACELOG 10 BP'!$F22:$EE22)+SUMIF('SPACELOG 11 BP'!$F$2:$EE$2,DA$4,'SPACELOG 11 BP'!$F22:$EE22)+SUMIF('SPACELOG 12 BP'!$F$2:$EE$2,DA$4,'SPACELOG 12 BP'!$F22:$EE22)</f>
        <v>400</v>
      </c>
      <c r="DB22" s="33">
        <f>SUMIF('reporting montigny'!$F$2:$EE$2,DB$4,'reporting montigny'!$F22:$EE22)+SUMIF('reporting boissy'!$F$2:$EE$2,DB$4,'reporting boissy'!$F22:$EE22)+SUMIF('reporting moussy'!$F$2:$EE$2,DB$4,'reporting moussy'!$F22:$EE22)+SUMIF('reporting trappes'!$F$2:$EE$2,DB$4,'reporting trappes'!$F22:$EE22)+SUMIF('SPACELOG 5 BP'!$F$2:$EE$2,DB$4,'SPACELOG 5 BP'!$F22:$EE22)+SUMIF('SPACELOG 6 BP'!$F$2:$EE$2,DB$4,'SPACELOG 6 BP'!$F22:$EE22)+SUMIF('SPACELOG 7 BP'!$F$2:$EE$2,DB$4,'SPACELOG 7 BP'!$F22:$EE22)+SUMIF('SPACELOG 8 BP'!$F$2:$EE$2,DB$4,'SPACELOG 8 BP'!$F22:$EE22)+SUMIF('SPACELOG 9 BP'!$F$2:$EE$2,DB$4,'SPACELOG 9 BP'!$F22:$EE22)+SUMIF('SPACELOG 10 BP'!$F$2:$EE$2,DB$4,'SPACELOG 10 BP'!$F22:$EE22)+SUMIF('SPACELOG 11 BP'!$F$2:$EE$2,DB$4,'SPACELOG 11 BP'!$F22:$EE22)+SUMIF('SPACELOG 12 BP'!$F$2:$EE$2,DB$4,'SPACELOG 12 BP'!$F22:$EE22)</f>
        <v>400</v>
      </c>
      <c r="DC22" s="33">
        <f>SUMIF('reporting montigny'!$F$2:$EE$2,DC$4,'reporting montigny'!$F22:$EE22)+SUMIF('reporting boissy'!$F$2:$EE$2,DC$4,'reporting boissy'!$F22:$EE22)+SUMIF('reporting moussy'!$F$2:$EE$2,DC$4,'reporting moussy'!$F22:$EE22)+SUMIF('reporting trappes'!$F$2:$EE$2,DC$4,'reporting trappes'!$F22:$EE22)+SUMIF('SPACELOG 5 BP'!$F$2:$EE$2,DC$4,'SPACELOG 5 BP'!$F22:$EE22)+SUMIF('SPACELOG 6 BP'!$F$2:$EE$2,DC$4,'SPACELOG 6 BP'!$F22:$EE22)+SUMIF('SPACELOG 7 BP'!$F$2:$EE$2,DC$4,'SPACELOG 7 BP'!$F22:$EE22)+SUMIF('SPACELOG 8 BP'!$F$2:$EE$2,DC$4,'SPACELOG 8 BP'!$F22:$EE22)+SUMIF('SPACELOG 9 BP'!$F$2:$EE$2,DC$4,'SPACELOG 9 BP'!$F22:$EE22)+SUMIF('SPACELOG 10 BP'!$F$2:$EE$2,DC$4,'SPACELOG 10 BP'!$F22:$EE22)+SUMIF('SPACELOG 11 BP'!$F$2:$EE$2,DC$4,'SPACELOG 11 BP'!$F22:$EE22)+SUMIF('SPACELOG 12 BP'!$F$2:$EE$2,DC$4,'SPACELOG 12 BP'!$F22:$EE22)</f>
        <v>400</v>
      </c>
      <c r="DD22" s="33">
        <f>SUMIF('reporting montigny'!$F$2:$EE$2,DD$4,'reporting montigny'!$F22:$EE22)+SUMIF('reporting boissy'!$F$2:$EE$2,DD$4,'reporting boissy'!$F22:$EE22)+SUMIF('reporting moussy'!$F$2:$EE$2,DD$4,'reporting moussy'!$F22:$EE22)+SUMIF('reporting trappes'!$F$2:$EE$2,DD$4,'reporting trappes'!$F22:$EE22)+SUMIF('SPACELOG 5 BP'!$F$2:$EE$2,DD$4,'SPACELOG 5 BP'!$F22:$EE22)+SUMIF('SPACELOG 6 BP'!$F$2:$EE$2,DD$4,'SPACELOG 6 BP'!$F22:$EE22)+SUMIF('SPACELOG 7 BP'!$F$2:$EE$2,DD$4,'SPACELOG 7 BP'!$F22:$EE22)+SUMIF('SPACELOG 8 BP'!$F$2:$EE$2,DD$4,'SPACELOG 8 BP'!$F22:$EE22)+SUMIF('SPACELOG 9 BP'!$F$2:$EE$2,DD$4,'SPACELOG 9 BP'!$F22:$EE22)+SUMIF('SPACELOG 10 BP'!$F$2:$EE$2,DD$4,'SPACELOG 10 BP'!$F22:$EE22)+SUMIF('SPACELOG 11 BP'!$F$2:$EE$2,DD$4,'SPACELOG 11 BP'!$F22:$EE22)+SUMIF('SPACELOG 12 BP'!$F$2:$EE$2,DD$4,'SPACELOG 12 BP'!$F22:$EE22)</f>
        <v>400</v>
      </c>
      <c r="DE22" s="393">
        <f t="shared" si="121"/>
        <v>4800</v>
      </c>
      <c r="DF22" s="33">
        <f>SUMIF('reporting montigny'!$F$2:$EE$2,DF$4,'reporting montigny'!$F22:$EE22)+SUMIF('reporting boissy'!$F$2:$EE$2,DF$4,'reporting boissy'!$F22:$EE22)+SUMIF('reporting moussy'!$F$2:$EE$2,DF$4,'reporting moussy'!$F22:$EE22)+SUMIF('reporting trappes'!$F$2:$EE$2,DF$4,'reporting trappes'!$F22:$EE22)+SUMIF('SPACELOG 5 BP'!$F$2:$EE$2,DF$4,'SPACELOG 5 BP'!$F22:$EE22)+SUMIF('SPACELOG 6 BP'!$F$2:$EE$2,DF$4,'SPACELOG 6 BP'!$F22:$EE22)+SUMIF('SPACELOG 7 BP'!$F$2:$EE$2,DF$4,'SPACELOG 7 BP'!$F22:$EE22)+SUMIF('SPACELOG 8 BP'!$F$2:$EE$2,DF$4,'SPACELOG 8 BP'!$F22:$EE22)+SUMIF('SPACELOG 9 BP'!$F$2:$EE$2,DF$4,'SPACELOG 9 BP'!$F22:$EE22)+SUMIF('SPACELOG 10 BP'!$F$2:$EE$2,DF$4,'SPACELOG 10 BP'!$F22:$EE22)+SUMIF('SPACELOG 11 BP'!$F$2:$EE$2,DF$4,'SPACELOG 11 BP'!$F22:$EE22)+SUMIF('SPACELOG 12 BP'!$F$2:$EE$2,DF$4,'SPACELOG 12 BP'!$F22:$EE22)</f>
        <v>400</v>
      </c>
      <c r="DG22" s="33">
        <f>SUMIF('reporting montigny'!$F$2:$EE$2,DG$4,'reporting montigny'!$F22:$EE22)+SUMIF('reporting boissy'!$F$2:$EE$2,DG$4,'reporting boissy'!$F22:$EE22)+SUMIF('reporting moussy'!$F$2:$EE$2,DG$4,'reporting moussy'!$F22:$EE22)+SUMIF('reporting trappes'!$F$2:$EE$2,DG$4,'reporting trappes'!$F22:$EE22)+SUMIF('SPACELOG 5 BP'!$F$2:$EE$2,DG$4,'SPACELOG 5 BP'!$F22:$EE22)+SUMIF('SPACELOG 6 BP'!$F$2:$EE$2,DG$4,'SPACELOG 6 BP'!$F22:$EE22)+SUMIF('SPACELOG 7 BP'!$F$2:$EE$2,DG$4,'SPACELOG 7 BP'!$F22:$EE22)+SUMIF('SPACELOG 8 BP'!$F$2:$EE$2,DG$4,'SPACELOG 8 BP'!$F22:$EE22)+SUMIF('SPACELOG 9 BP'!$F$2:$EE$2,DG$4,'SPACELOG 9 BP'!$F22:$EE22)+SUMIF('SPACELOG 10 BP'!$F$2:$EE$2,DG$4,'SPACELOG 10 BP'!$F22:$EE22)+SUMIF('SPACELOG 11 BP'!$F$2:$EE$2,DG$4,'SPACELOG 11 BP'!$F22:$EE22)+SUMIF('SPACELOG 12 BP'!$F$2:$EE$2,DG$4,'SPACELOG 12 BP'!$F22:$EE22)</f>
        <v>400</v>
      </c>
      <c r="DH22" s="33">
        <f>SUMIF('reporting montigny'!$F$2:$EE$2,DH$4,'reporting montigny'!$F22:$EE22)+SUMIF('reporting boissy'!$F$2:$EE$2,DH$4,'reporting boissy'!$F22:$EE22)+SUMIF('reporting moussy'!$F$2:$EE$2,DH$4,'reporting moussy'!$F22:$EE22)+SUMIF('reporting trappes'!$F$2:$EE$2,DH$4,'reporting trappes'!$F22:$EE22)+SUMIF('SPACELOG 5 BP'!$F$2:$EE$2,DH$4,'SPACELOG 5 BP'!$F22:$EE22)+SUMIF('SPACELOG 6 BP'!$F$2:$EE$2,DH$4,'SPACELOG 6 BP'!$F22:$EE22)+SUMIF('SPACELOG 7 BP'!$F$2:$EE$2,DH$4,'SPACELOG 7 BP'!$F22:$EE22)+SUMIF('SPACELOG 8 BP'!$F$2:$EE$2,DH$4,'SPACELOG 8 BP'!$F22:$EE22)+SUMIF('SPACELOG 9 BP'!$F$2:$EE$2,DH$4,'SPACELOG 9 BP'!$F22:$EE22)+SUMIF('SPACELOG 10 BP'!$F$2:$EE$2,DH$4,'SPACELOG 10 BP'!$F22:$EE22)+SUMIF('SPACELOG 11 BP'!$F$2:$EE$2,DH$4,'SPACELOG 11 BP'!$F22:$EE22)+SUMIF('SPACELOG 12 BP'!$F$2:$EE$2,DH$4,'SPACELOG 12 BP'!$F22:$EE22)</f>
        <v>400</v>
      </c>
      <c r="DI22" s="33">
        <f>SUMIF('reporting montigny'!$F$2:$EE$2,DI$4,'reporting montigny'!$F22:$EE22)+SUMIF('reporting boissy'!$F$2:$EE$2,DI$4,'reporting boissy'!$F22:$EE22)+SUMIF('reporting moussy'!$F$2:$EE$2,DI$4,'reporting moussy'!$F22:$EE22)+SUMIF('reporting trappes'!$F$2:$EE$2,DI$4,'reporting trappes'!$F22:$EE22)+SUMIF('SPACELOG 5 BP'!$F$2:$EE$2,DI$4,'SPACELOG 5 BP'!$F22:$EE22)+SUMIF('SPACELOG 6 BP'!$F$2:$EE$2,DI$4,'SPACELOG 6 BP'!$F22:$EE22)+SUMIF('SPACELOG 7 BP'!$F$2:$EE$2,DI$4,'SPACELOG 7 BP'!$F22:$EE22)+SUMIF('SPACELOG 8 BP'!$F$2:$EE$2,DI$4,'SPACELOG 8 BP'!$F22:$EE22)+SUMIF('SPACELOG 9 BP'!$F$2:$EE$2,DI$4,'SPACELOG 9 BP'!$F22:$EE22)+SUMIF('SPACELOG 10 BP'!$F$2:$EE$2,DI$4,'SPACELOG 10 BP'!$F22:$EE22)+SUMIF('SPACELOG 11 BP'!$F$2:$EE$2,DI$4,'SPACELOG 11 BP'!$F22:$EE22)+SUMIF('SPACELOG 12 BP'!$F$2:$EE$2,DI$4,'SPACELOG 12 BP'!$F22:$EE22)</f>
        <v>400</v>
      </c>
      <c r="DJ22" s="33">
        <f>SUMIF('reporting montigny'!$F$2:$EE$2,DJ$4,'reporting montigny'!$F22:$EE22)+SUMIF('reporting boissy'!$F$2:$EE$2,DJ$4,'reporting boissy'!$F22:$EE22)+SUMIF('reporting moussy'!$F$2:$EE$2,DJ$4,'reporting moussy'!$F22:$EE22)+SUMIF('reporting trappes'!$F$2:$EE$2,DJ$4,'reporting trappes'!$F22:$EE22)+SUMIF('SPACELOG 5 BP'!$F$2:$EE$2,DJ$4,'SPACELOG 5 BP'!$F22:$EE22)+SUMIF('SPACELOG 6 BP'!$F$2:$EE$2,DJ$4,'SPACELOG 6 BP'!$F22:$EE22)+SUMIF('SPACELOG 7 BP'!$F$2:$EE$2,DJ$4,'SPACELOG 7 BP'!$F22:$EE22)+SUMIF('SPACELOG 8 BP'!$F$2:$EE$2,DJ$4,'SPACELOG 8 BP'!$F22:$EE22)+SUMIF('SPACELOG 9 BP'!$F$2:$EE$2,DJ$4,'SPACELOG 9 BP'!$F22:$EE22)+SUMIF('SPACELOG 10 BP'!$F$2:$EE$2,DJ$4,'SPACELOG 10 BP'!$F22:$EE22)+SUMIF('SPACELOG 11 BP'!$F$2:$EE$2,DJ$4,'SPACELOG 11 BP'!$F22:$EE22)+SUMIF('SPACELOG 12 BP'!$F$2:$EE$2,DJ$4,'SPACELOG 12 BP'!$F22:$EE22)</f>
        <v>400</v>
      </c>
      <c r="DK22" s="33">
        <f>SUMIF('reporting montigny'!$F$2:$EE$2,DK$4,'reporting montigny'!$F22:$EE22)+SUMIF('reporting boissy'!$F$2:$EE$2,DK$4,'reporting boissy'!$F22:$EE22)+SUMIF('reporting moussy'!$F$2:$EE$2,DK$4,'reporting moussy'!$F22:$EE22)+SUMIF('reporting trappes'!$F$2:$EE$2,DK$4,'reporting trappes'!$F22:$EE22)+SUMIF('SPACELOG 5 BP'!$F$2:$EE$2,DK$4,'SPACELOG 5 BP'!$F22:$EE22)+SUMIF('SPACELOG 6 BP'!$F$2:$EE$2,DK$4,'SPACELOG 6 BP'!$F22:$EE22)+SUMIF('SPACELOG 7 BP'!$F$2:$EE$2,DK$4,'SPACELOG 7 BP'!$F22:$EE22)+SUMIF('SPACELOG 8 BP'!$F$2:$EE$2,DK$4,'SPACELOG 8 BP'!$F22:$EE22)+SUMIF('SPACELOG 9 BP'!$F$2:$EE$2,DK$4,'SPACELOG 9 BP'!$F22:$EE22)+SUMIF('SPACELOG 10 BP'!$F$2:$EE$2,DK$4,'SPACELOG 10 BP'!$F22:$EE22)+SUMIF('SPACELOG 11 BP'!$F$2:$EE$2,DK$4,'SPACELOG 11 BP'!$F22:$EE22)+SUMIF('SPACELOG 12 BP'!$F$2:$EE$2,DK$4,'SPACELOG 12 BP'!$F22:$EE22)</f>
        <v>400</v>
      </c>
      <c r="DL22" s="33">
        <f>SUMIF('reporting montigny'!$F$2:$EE$2,DL$4,'reporting montigny'!$F22:$EE22)+SUMIF('reporting boissy'!$F$2:$EE$2,DL$4,'reporting boissy'!$F22:$EE22)+SUMIF('reporting moussy'!$F$2:$EE$2,DL$4,'reporting moussy'!$F22:$EE22)+SUMIF('reporting trappes'!$F$2:$EE$2,DL$4,'reporting trappes'!$F22:$EE22)+SUMIF('SPACELOG 5 BP'!$F$2:$EE$2,DL$4,'SPACELOG 5 BP'!$F22:$EE22)+SUMIF('SPACELOG 6 BP'!$F$2:$EE$2,DL$4,'SPACELOG 6 BP'!$F22:$EE22)+SUMIF('SPACELOG 7 BP'!$F$2:$EE$2,DL$4,'SPACELOG 7 BP'!$F22:$EE22)+SUMIF('SPACELOG 8 BP'!$F$2:$EE$2,DL$4,'SPACELOG 8 BP'!$F22:$EE22)+SUMIF('SPACELOG 9 BP'!$F$2:$EE$2,DL$4,'SPACELOG 9 BP'!$F22:$EE22)+SUMIF('SPACELOG 10 BP'!$F$2:$EE$2,DL$4,'SPACELOG 10 BP'!$F22:$EE22)+SUMIF('SPACELOG 11 BP'!$F$2:$EE$2,DL$4,'SPACELOG 11 BP'!$F22:$EE22)+SUMIF('SPACELOG 12 BP'!$F$2:$EE$2,DL$4,'SPACELOG 12 BP'!$F22:$EE22)</f>
        <v>400</v>
      </c>
      <c r="DM22" s="33">
        <f>SUMIF('reporting montigny'!$F$2:$EE$2,DM$4,'reporting montigny'!$F22:$EE22)+SUMIF('reporting boissy'!$F$2:$EE$2,DM$4,'reporting boissy'!$F22:$EE22)+SUMIF('reporting moussy'!$F$2:$EE$2,DM$4,'reporting moussy'!$F22:$EE22)+SUMIF('reporting trappes'!$F$2:$EE$2,DM$4,'reporting trappes'!$F22:$EE22)+SUMIF('SPACELOG 5 BP'!$F$2:$EE$2,DM$4,'SPACELOG 5 BP'!$F22:$EE22)+SUMIF('SPACELOG 6 BP'!$F$2:$EE$2,DM$4,'SPACELOG 6 BP'!$F22:$EE22)+SUMIF('SPACELOG 7 BP'!$F$2:$EE$2,DM$4,'SPACELOG 7 BP'!$F22:$EE22)+SUMIF('SPACELOG 8 BP'!$F$2:$EE$2,DM$4,'SPACELOG 8 BP'!$F22:$EE22)+SUMIF('SPACELOG 9 BP'!$F$2:$EE$2,DM$4,'SPACELOG 9 BP'!$F22:$EE22)+SUMIF('SPACELOG 10 BP'!$F$2:$EE$2,DM$4,'SPACELOG 10 BP'!$F22:$EE22)+SUMIF('SPACELOG 11 BP'!$F$2:$EE$2,DM$4,'SPACELOG 11 BP'!$F22:$EE22)+SUMIF('SPACELOG 12 BP'!$F$2:$EE$2,DM$4,'SPACELOG 12 BP'!$F22:$EE22)</f>
        <v>400</v>
      </c>
      <c r="DN22" s="33">
        <f>SUMIF('reporting montigny'!$F$2:$EE$2,DN$4,'reporting montigny'!$F22:$EE22)+SUMIF('reporting boissy'!$F$2:$EE$2,DN$4,'reporting boissy'!$F22:$EE22)+SUMIF('reporting moussy'!$F$2:$EE$2,DN$4,'reporting moussy'!$F22:$EE22)+SUMIF('reporting trappes'!$F$2:$EE$2,DN$4,'reporting trappes'!$F22:$EE22)+SUMIF('SPACELOG 5 BP'!$F$2:$EE$2,DN$4,'SPACELOG 5 BP'!$F22:$EE22)+SUMIF('SPACELOG 6 BP'!$F$2:$EE$2,DN$4,'SPACELOG 6 BP'!$F22:$EE22)+SUMIF('SPACELOG 7 BP'!$F$2:$EE$2,DN$4,'SPACELOG 7 BP'!$F22:$EE22)+SUMIF('SPACELOG 8 BP'!$F$2:$EE$2,DN$4,'SPACELOG 8 BP'!$F22:$EE22)+SUMIF('SPACELOG 9 BP'!$F$2:$EE$2,DN$4,'SPACELOG 9 BP'!$F22:$EE22)+SUMIF('SPACELOG 10 BP'!$F$2:$EE$2,DN$4,'SPACELOG 10 BP'!$F22:$EE22)+SUMIF('SPACELOG 11 BP'!$F$2:$EE$2,DN$4,'SPACELOG 11 BP'!$F22:$EE22)+SUMIF('SPACELOG 12 BP'!$F$2:$EE$2,DN$4,'SPACELOG 12 BP'!$F22:$EE22)</f>
        <v>400</v>
      </c>
      <c r="DO22" s="33">
        <f>SUMIF('reporting montigny'!$F$2:$EE$2,DO$4,'reporting montigny'!$F22:$EE22)+SUMIF('reporting boissy'!$F$2:$EE$2,DO$4,'reporting boissy'!$F22:$EE22)+SUMIF('reporting moussy'!$F$2:$EE$2,DO$4,'reporting moussy'!$F22:$EE22)+SUMIF('reporting trappes'!$F$2:$EE$2,DO$4,'reporting trappes'!$F22:$EE22)+SUMIF('SPACELOG 5 BP'!$F$2:$EE$2,DO$4,'SPACELOG 5 BP'!$F22:$EE22)+SUMIF('SPACELOG 6 BP'!$F$2:$EE$2,DO$4,'SPACELOG 6 BP'!$F22:$EE22)+SUMIF('SPACELOG 7 BP'!$F$2:$EE$2,DO$4,'SPACELOG 7 BP'!$F22:$EE22)+SUMIF('SPACELOG 8 BP'!$F$2:$EE$2,DO$4,'SPACELOG 8 BP'!$F22:$EE22)+SUMIF('SPACELOG 9 BP'!$F$2:$EE$2,DO$4,'SPACELOG 9 BP'!$F22:$EE22)+SUMIF('SPACELOG 10 BP'!$F$2:$EE$2,DO$4,'SPACELOG 10 BP'!$F22:$EE22)+SUMIF('SPACELOG 11 BP'!$F$2:$EE$2,DO$4,'SPACELOG 11 BP'!$F22:$EE22)+SUMIF('SPACELOG 12 BP'!$F$2:$EE$2,DO$4,'SPACELOG 12 BP'!$F22:$EE22)</f>
        <v>400</v>
      </c>
      <c r="DP22" s="33">
        <f>SUMIF('reporting montigny'!$F$2:$EE$2,DP$4,'reporting montigny'!$F22:$EE22)+SUMIF('reporting boissy'!$F$2:$EE$2,DP$4,'reporting boissy'!$F22:$EE22)+SUMIF('reporting moussy'!$F$2:$EE$2,DP$4,'reporting moussy'!$F22:$EE22)+SUMIF('reporting trappes'!$F$2:$EE$2,DP$4,'reporting trappes'!$F22:$EE22)+SUMIF('SPACELOG 5 BP'!$F$2:$EE$2,DP$4,'SPACELOG 5 BP'!$F22:$EE22)+SUMIF('SPACELOG 6 BP'!$F$2:$EE$2,DP$4,'SPACELOG 6 BP'!$F22:$EE22)+SUMIF('SPACELOG 7 BP'!$F$2:$EE$2,DP$4,'SPACELOG 7 BP'!$F22:$EE22)+SUMIF('SPACELOG 8 BP'!$F$2:$EE$2,DP$4,'SPACELOG 8 BP'!$F22:$EE22)+SUMIF('SPACELOG 9 BP'!$F$2:$EE$2,DP$4,'SPACELOG 9 BP'!$F22:$EE22)+SUMIF('SPACELOG 10 BP'!$F$2:$EE$2,DP$4,'SPACELOG 10 BP'!$F22:$EE22)+SUMIF('SPACELOG 11 BP'!$F$2:$EE$2,DP$4,'SPACELOG 11 BP'!$F22:$EE22)+SUMIF('SPACELOG 12 BP'!$F$2:$EE$2,DP$4,'SPACELOG 12 BP'!$F22:$EE22)</f>
        <v>400</v>
      </c>
      <c r="DQ22" s="33">
        <f>SUMIF('reporting montigny'!$F$2:$EE$2,DQ$4,'reporting montigny'!$F22:$EE22)+SUMIF('reporting boissy'!$F$2:$EE$2,DQ$4,'reporting boissy'!$F22:$EE22)+SUMIF('reporting moussy'!$F$2:$EE$2,DQ$4,'reporting moussy'!$F22:$EE22)+SUMIF('reporting trappes'!$F$2:$EE$2,DQ$4,'reporting trappes'!$F22:$EE22)+SUMIF('SPACELOG 5 BP'!$F$2:$EE$2,DQ$4,'SPACELOG 5 BP'!$F22:$EE22)+SUMIF('SPACELOG 6 BP'!$F$2:$EE$2,DQ$4,'SPACELOG 6 BP'!$F22:$EE22)+SUMIF('SPACELOG 7 BP'!$F$2:$EE$2,DQ$4,'SPACELOG 7 BP'!$F22:$EE22)+SUMIF('SPACELOG 8 BP'!$F$2:$EE$2,DQ$4,'SPACELOG 8 BP'!$F22:$EE22)+SUMIF('SPACELOG 9 BP'!$F$2:$EE$2,DQ$4,'SPACELOG 9 BP'!$F22:$EE22)+SUMIF('SPACELOG 10 BP'!$F$2:$EE$2,DQ$4,'SPACELOG 10 BP'!$F22:$EE22)+SUMIF('SPACELOG 11 BP'!$F$2:$EE$2,DQ$4,'SPACELOG 11 BP'!$F22:$EE22)+SUMIF('SPACELOG 12 BP'!$F$2:$EE$2,DQ$4,'SPACELOG 12 BP'!$F22:$EE22)</f>
        <v>400</v>
      </c>
      <c r="DR22" s="393">
        <f t="shared" si="122"/>
        <v>4800</v>
      </c>
    </row>
    <row r="23" spans="1:122" x14ac:dyDescent="0.2">
      <c r="E23" s="1" t="s">
        <v>91</v>
      </c>
      <c r="F23" s="33">
        <f>SUMIF('reporting montigny'!$F$2:$EE$2,F$4,'reporting montigny'!$F23:$EE23)+SUMIF('reporting boissy'!$F$2:$EE$2,F$4,'reporting boissy'!$F23:$EE23)+SUMIF('reporting moussy'!$F$2:$EE$2,F$4,'reporting moussy'!$F23:$EE23)+SUMIF('reporting trappes'!$F$2:$EE$2,F$4,'reporting trappes'!$F23:$EE23)+SUMIF('SPACELOG 5 BP'!$F$2:$EE$2,F$4,'SPACELOG 5 BP'!$F23:$EE23)+SUMIF('SPACELOG 6 BP'!$F$2:$EE$2,F$4,'SPACELOG 6 BP'!$F23:$EE23)+SUMIF('SPACELOG 7 BP'!$F$2:$EE$2,F$4,'SPACELOG 7 BP'!$F23:$EE23)+SUMIF('SPACELOG 8 BP'!$F$2:$EE$2,F$4,'SPACELOG 8 BP'!$F23:$EE23)+SUMIF('SPACELOG 9 BP'!$F$2:$EE$2,F$4,'SPACELOG 9 BP'!$F23:$EE23)+SUMIF('SPACELOG 10 BP'!$F$2:$EE$2,F$4,'SPACELOG 10 BP'!$F23:$EE23)+SUMIF('SPACELOG 11 BP'!$F$2:$EE$2,F$4,'SPACELOG 11 BP'!$F23:$EE23)+SUMIF('SPACELOG 12 BP'!$F$2:$EE$2,F$4,'SPACELOG 12 BP'!$F23:$EE23)</f>
        <v>0</v>
      </c>
      <c r="G23" s="33">
        <f>SUMIF('reporting montigny'!$F$2:$EE$2,G$4,'reporting montigny'!$F23:$EE23)+SUMIF('reporting boissy'!$F$2:$EE$2,G$4,'reporting boissy'!$F23:$EE23)+SUMIF('reporting moussy'!$F$2:$EE$2,G$4,'reporting moussy'!$F23:$EE23)+SUMIF('reporting trappes'!$F$2:$EE$2,G$4,'reporting trappes'!$F23:$EE23)+SUMIF('SPACELOG 5 BP'!$F$2:$EE$2,G$4,'SPACELOG 5 BP'!$F23:$EE23)+SUMIF('SPACELOG 6 BP'!$F$2:$EE$2,G$4,'SPACELOG 6 BP'!$F23:$EE23)+SUMIF('SPACELOG 7 BP'!$F$2:$EE$2,G$4,'SPACELOG 7 BP'!$F23:$EE23)+SUMIF('SPACELOG 8 BP'!$F$2:$EE$2,G$4,'SPACELOG 8 BP'!$F23:$EE23)+SUMIF('SPACELOG 9 BP'!$F$2:$EE$2,G$4,'SPACELOG 9 BP'!$F23:$EE23)+SUMIF('SPACELOG 10 BP'!$F$2:$EE$2,G$4,'SPACELOG 10 BP'!$F23:$EE23)+SUMIF('SPACELOG 11 BP'!$F$2:$EE$2,G$4,'SPACELOG 11 BP'!$F23:$EE23)+SUMIF('SPACELOG 12 BP'!$F$2:$EE$2,G$4,'SPACELOG 12 BP'!$F23:$EE23)</f>
        <v>0</v>
      </c>
      <c r="H23" s="33">
        <f>SUMIF('reporting montigny'!$F$2:$EE$2,H$4,'reporting montigny'!$F23:$EE23)+SUMIF('reporting boissy'!$F$2:$EE$2,H$4,'reporting boissy'!$F23:$EE23)+SUMIF('reporting moussy'!$F$2:$EE$2,H$4,'reporting moussy'!$F23:$EE23)+SUMIF('reporting trappes'!$F$2:$EE$2,H$4,'reporting trappes'!$F23:$EE23)+SUMIF('SPACELOG 5 BP'!$F$2:$EE$2,H$4,'SPACELOG 5 BP'!$F23:$EE23)+SUMIF('SPACELOG 6 BP'!$F$2:$EE$2,H$4,'SPACELOG 6 BP'!$F23:$EE23)+SUMIF('SPACELOG 7 BP'!$F$2:$EE$2,H$4,'SPACELOG 7 BP'!$F23:$EE23)+SUMIF('SPACELOG 8 BP'!$F$2:$EE$2,H$4,'SPACELOG 8 BP'!$F23:$EE23)+SUMIF('SPACELOG 9 BP'!$F$2:$EE$2,H$4,'SPACELOG 9 BP'!$F23:$EE23)+SUMIF('SPACELOG 10 BP'!$F$2:$EE$2,H$4,'SPACELOG 10 BP'!$F23:$EE23)+SUMIF('SPACELOG 11 BP'!$F$2:$EE$2,H$4,'SPACELOG 11 BP'!$F23:$EE23)+SUMIF('SPACELOG 12 BP'!$F$2:$EE$2,H$4,'SPACELOG 12 BP'!$F23:$EE23)</f>
        <v>0</v>
      </c>
      <c r="I23" s="33">
        <f>SUMIF('reporting montigny'!$F$2:$EE$2,I$4,'reporting montigny'!$F23:$EE23)+SUMIF('reporting boissy'!$F$2:$EE$2,I$4,'reporting boissy'!$F23:$EE23)+SUMIF('reporting moussy'!$F$2:$EE$2,I$4,'reporting moussy'!$F23:$EE23)+SUMIF('reporting trappes'!$F$2:$EE$2,I$4,'reporting trappes'!$F23:$EE23)+SUMIF('SPACELOG 5 BP'!$F$2:$EE$2,I$4,'SPACELOG 5 BP'!$F23:$EE23)+SUMIF('SPACELOG 6 BP'!$F$2:$EE$2,I$4,'SPACELOG 6 BP'!$F23:$EE23)+SUMIF('SPACELOG 7 BP'!$F$2:$EE$2,I$4,'SPACELOG 7 BP'!$F23:$EE23)+SUMIF('SPACELOG 8 BP'!$F$2:$EE$2,I$4,'SPACELOG 8 BP'!$F23:$EE23)+SUMIF('SPACELOG 9 BP'!$F$2:$EE$2,I$4,'SPACELOG 9 BP'!$F23:$EE23)+SUMIF('SPACELOG 10 BP'!$F$2:$EE$2,I$4,'SPACELOG 10 BP'!$F23:$EE23)+SUMIF('SPACELOG 11 BP'!$F$2:$EE$2,I$4,'SPACELOG 11 BP'!$F23:$EE23)+SUMIF('SPACELOG 12 BP'!$F$2:$EE$2,I$4,'SPACELOG 12 BP'!$F23:$EE23)</f>
        <v>0</v>
      </c>
      <c r="J23" s="33">
        <f>SUMIF('reporting montigny'!$F$2:$EE$2,J$4,'reporting montigny'!$F23:$EE23)+SUMIF('reporting boissy'!$F$2:$EE$2,J$4,'reporting boissy'!$F23:$EE23)+SUMIF('reporting moussy'!$F$2:$EE$2,J$4,'reporting moussy'!$F23:$EE23)+SUMIF('reporting trappes'!$F$2:$EE$2,J$4,'reporting trappes'!$F23:$EE23)+SUMIF('SPACELOG 5 BP'!$F$2:$EE$2,J$4,'SPACELOG 5 BP'!$F23:$EE23)+SUMIF('SPACELOG 6 BP'!$F$2:$EE$2,J$4,'SPACELOG 6 BP'!$F23:$EE23)+SUMIF('SPACELOG 7 BP'!$F$2:$EE$2,J$4,'SPACELOG 7 BP'!$F23:$EE23)+SUMIF('SPACELOG 8 BP'!$F$2:$EE$2,J$4,'SPACELOG 8 BP'!$F23:$EE23)+SUMIF('SPACELOG 9 BP'!$F$2:$EE$2,J$4,'SPACELOG 9 BP'!$F23:$EE23)+SUMIF('SPACELOG 10 BP'!$F$2:$EE$2,J$4,'SPACELOG 10 BP'!$F23:$EE23)+SUMIF('SPACELOG 11 BP'!$F$2:$EE$2,J$4,'SPACELOG 11 BP'!$F23:$EE23)+SUMIF('SPACELOG 12 BP'!$F$2:$EE$2,J$4,'SPACELOG 12 BP'!$F23:$EE23)</f>
        <v>0</v>
      </c>
      <c r="K23" s="33">
        <f>SUMIF('reporting montigny'!$F$2:$EE$2,K$4,'reporting montigny'!$F23:$EE23)+SUMIF('reporting boissy'!$F$2:$EE$2,K$4,'reporting boissy'!$F23:$EE23)+SUMIF('reporting moussy'!$F$2:$EE$2,K$4,'reporting moussy'!$F23:$EE23)+SUMIF('reporting trappes'!$F$2:$EE$2,K$4,'reporting trappes'!$F23:$EE23)+SUMIF('SPACELOG 5 BP'!$F$2:$EE$2,K$4,'SPACELOG 5 BP'!$F23:$EE23)+SUMIF('SPACELOG 6 BP'!$F$2:$EE$2,K$4,'SPACELOG 6 BP'!$F23:$EE23)+SUMIF('SPACELOG 7 BP'!$F$2:$EE$2,K$4,'SPACELOG 7 BP'!$F23:$EE23)+SUMIF('SPACELOG 8 BP'!$F$2:$EE$2,K$4,'SPACELOG 8 BP'!$F23:$EE23)+SUMIF('SPACELOG 9 BP'!$F$2:$EE$2,K$4,'SPACELOG 9 BP'!$F23:$EE23)+SUMIF('SPACELOG 10 BP'!$F$2:$EE$2,K$4,'SPACELOG 10 BP'!$F23:$EE23)+SUMIF('SPACELOG 11 BP'!$F$2:$EE$2,K$4,'SPACELOG 11 BP'!$F23:$EE23)+SUMIF('SPACELOG 12 BP'!$F$2:$EE$2,K$4,'SPACELOG 12 BP'!$F23:$EE23)</f>
        <v>0</v>
      </c>
      <c r="L23" s="33">
        <f>SUMIF('reporting montigny'!$F$2:$EE$2,L$4,'reporting montigny'!$F23:$EE23)+SUMIF('reporting boissy'!$F$2:$EE$2,L$4,'reporting boissy'!$F23:$EE23)+SUMIF('reporting moussy'!$F$2:$EE$2,L$4,'reporting moussy'!$F23:$EE23)+SUMIF('reporting trappes'!$F$2:$EE$2,L$4,'reporting trappes'!$F23:$EE23)+SUMIF('SPACELOG 5 BP'!$F$2:$EE$2,L$4,'SPACELOG 5 BP'!$F23:$EE23)+SUMIF('SPACELOG 6 BP'!$F$2:$EE$2,L$4,'SPACELOG 6 BP'!$F23:$EE23)+SUMIF('SPACELOG 7 BP'!$F$2:$EE$2,L$4,'SPACELOG 7 BP'!$F23:$EE23)+SUMIF('SPACELOG 8 BP'!$F$2:$EE$2,L$4,'SPACELOG 8 BP'!$F23:$EE23)+SUMIF('SPACELOG 9 BP'!$F$2:$EE$2,L$4,'SPACELOG 9 BP'!$F23:$EE23)+SUMIF('SPACELOG 10 BP'!$F$2:$EE$2,L$4,'SPACELOG 10 BP'!$F23:$EE23)+SUMIF('SPACELOG 11 BP'!$F$2:$EE$2,L$4,'SPACELOG 11 BP'!$F23:$EE23)+SUMIF('SPACELOG 12 BP'!$F$2:$EE$2,L$4,'SPACELOG 12 BP'!$F23:$EE23)</f>
        <v>0</v>
      </c>
      <c r="M23" s="33">
        <f>SUMIF('reporting montigny'!$F$2:$EE$2,M$4,'reporting montigny'!$F23:$EE23)+SUMIF('reporting boissy'!$F$2:$EE$2,M$4,'reporting boissy'!$F23:$EE23)+SUMIF('reporting moussy'!$F$2:$EE$2,M$4,'reporting moussy'!$F23:$EE23)+SUMIF('reporting trappes'!$F$2:$EE$2,M$4,'reporting trappes'!$F23:$EE23)+SUMIF('SPACELOG 5 BP'!$F$2:$EE$2,M$4,'SPACELOG 5 BP'!$F23:$EE23)+SUMIF('SPACELOG 6 BP'!$F$2:$EE$2,M$4,'SPACELOG 6 BP'!$F23:$EE23)+SUMIF('SPACELOG 7 BP'!$F$2:$EE$2,M$4,'SPACELOG 7 BP'!$F23:$EE23)+SUMIF('SPACELOG 8 BP'!$F$2:$EE$2,M$4,'SPACELOG 8 BP'!$F23:$EE23)+SUMIF('SPACELOG 9 BP'!$F$2:$EE$2,M$4,'SPACELOG 9 BP'!$F23:$EE23)+SUMIF('SPACELOG 10 BP'!$F$2:$EE$2,M$4,'SPACELOG 10 BP'!$F23:$EE23)+SUMIF('SPACELOG 11 BP'!$F$2:$EE$2,M$4,'SPACELOG 11 BP'!$F23:$EE23)+SUMIF('SPACELOG 12 BP'!$F$2:$EE$2,M$4,'SPACELOG 12 BP'!$F23:$EE23)</f>
        <v>0</v>
      </c>
      <c r="N23" s="33">
        <f>SUMIF('reporting montigny'!$F$2:$EE$2,N$4,'reporting montigny'!$F23:$EE23)+SUMIF('reporting boissy'!$F$2:$EE$2,N$4,'reporting boissy'!$F23:$EE23)+SUMIF('reporting moussy'!$F$2:$EE$2,N$4,'reporting moussy'!$F23:$EE23)+SUMIF('reporting trappes'!$F$2:$EE$2,N$4,'reporting trappes'!$F23:$EE23)+SUMIF('SPACELOG 5 BP'!$F$2:$EE$2,N$4,'SPACELOG 5 BP'!$F23:$EE23)+SUMIF('SPACELOG 6 BP'!$F$2:$EE$2,N$4,'SPACELOG 6 BP'!$F23:$EE23)+SUMIF('SPACELOG 7 BP'!$F$2:$EE$2,N$4,'SPACELOG 7 BP'!$F23:$EE23)+SUMIF('SPACELOG 8 BP'!$F$2:$EE$2,N$4,'SPACELOG 8 BP'!$F23:$EE23)+SUMIF('SPACELOG 9 BP'!$F$2:$EE$2,N$4,'SPACELOG 9 BP'!$F23:$EE23)+SUMIF('SPACELOG 10 BP'!$F$2:$EE$2,N$4,'SPACELOG 10 BP'!$F23:$EE23)+SUMIF('SPACELOG 11 BP'!$F$2:$EE$2,N$4,'SPACELOG 11 BP'!$F23:$EE23)+SUMIF('SPACELOG 12 BP'!$F$2:$EE$2,N$4,'SPACELOG 12 BP'!$F23:$EE23)</f>
        <v>0</v>
      </c>
      <c r="O23" s="33">
        <f>SUMIF('reporting montigny'!$F$2:$EE$2,O$4,'reporting montigny'!$F23:$EE23)+SUMIF('reporting boissy'!$F$2:$EE$2,O$4,'reporting boissy'!$F23:$EE23)+SUMIF('reporting moussy'!$F$2:$EE$2,O$4,'reporting moussy'!$F23:$EE23)+SUMIF('reporting trappes'!$F$2:$EE$2,O$4,'reporting trappes'!$F23:$EE23)+SUMIF('SPACELOG 5 BP'!$F$2:$EE$2,O$4,'SPACELOG 5 BP'!$F23:$EE23)+SUMIF('SPACELOG 6 BP'!$F$2:$EE$2,O$4,'SPACELOG 6 BP'!$F23:$EE23)+SUMIF('SPACELOG 7 BP'!$F$2:$EE$2,O$4,'SPACELOG 7 BP'!$F23:$EE23)+SUMIF('SPACELOG 8 BP'!$F$2:$EE$2,O$4,'SPACELOG 8 BP'!$F23:$EE23)+SUMIF('SPACELOG 9 BP'!$F$2:$EE$2,O$4,'SPACELOG 9 BP'!$F23:$EE23)+SUMIF('SPACELOG 10 BP'!$F$2:$EE$2,O$4,'SPACELOG 10 BP'!$F23:$EE23)+SUMIF('SPACELOG 11 BP'!$F$2:$EE$2,O$4,'SPACELOG 11 BP'!$F23:$EE23)+SUMIF('SPACELOG 12 BP'!$F$2:$EE$2,O$4,'SPACELOG 12 BP'!$F23:$EE23)</f>
        <v>0</v>
      </c>
      <c r="P23" s="33">
        <f>SUMIF('reporting montigny'!$F$2:$EE$2,P$4,'reporting montigny'!$F23:$EE23)+SUMIF('reporting boissy'!$F$2:$EE$2,P$4,'reporting boissy'!$F23:$EE23)+SUMIF('reporting moussy'!$F$2:$EE$2,P$4,'reporting moussy'!$F23:$EE23)+SUMIF('reporting trappes'!$F$2:$EE$2,P$4,'reporting trappes'!$F23:$EE23)+SUMIF('SPACELOG 5 BP'!$F$2:$EE$2,P$4,'SPACELOG 5 BP'!$F23:$EE23)+SUMIF('SPACELOG 6 BP'!$F$2:$EE$2,P$4,'SPACELOG 6 BP'!$F23:$EE23)+SUMIF('SPACELOG 7 BP'!$F$2:$EE$2,P$4,'SPACELOG 7 BP'!$F23:$EE23)+SUMIF('SPACELOG 8 BP'!$F$2:$EE$2,P$4,'SPACELOG 8 BP'!$F23:$EE23)+SUMIF('SPACELOG 9 BP'!$F$2:$EE$2,P$4,'SPACELOG 9 BP'!$F23:$EE23)+SUMIF('SPACELOG 10 BP'!$F$2:$EE$2,P$4,'SPACELOG 10 BP'!$F23:$EE23)+SUMIF('SPACELOG 11 BP'!$F$2:$EE$2,P$4,'SPACELOG 11 BP'!$F23:$EE23)+SUMIF('SPACELOG 12 BP'!$F$2:$EE$2,P$4,'SPACELOG 12 BP'!$F23:$EE23)</f>
        <v>0</v>
      </c>
      <c r="Q23" s="33">
        <f>SUMIF('reporting montigny'!$F$2:$EE$2,Q$4,'reporting montigny'!$F23:$EE23)+SUMIF('reporting boissy'!$F$2:$EE$2,Q$4,'reporting boissy'!$F23:$EE23)+SUMIF('reporting moussy'!$F$2:$EE$2,Q$4,'reporting moussy'!$F23:$EE23)+SUMIF('reporting trappes'!$F$2:$EE$2,Q$4,'reporting trappes'!$F23:$EE23)+SUMIF('SPACELOG 5 BP'!$F$2:$EE$2,Q$4,'SPACELOG 5 BP'!$F23:$EE23)+SUMIF('SPACELOG 6 BP'!$F$2:$EE$2,Q$4,'SPACELOG 6 BP'!$F23:$EE23)+SUMIF('SPACELOG 7 BP'!$F$2:$EE$2,Q$4,'SPACELOG 7 BP'!$F23:$EE23)+SUMIF('SPACELOG 8 BP'!$F$2:$EE$2,Q$4,'SPACELOG 8 BP'!$F23:$EE23)+SUMIF('SPACELOG 9 BP'!$F$2:$EE$2,Q$4,'SPACELOG 9 BP'!$F23:$EE23)+SUMIF('SPACELOG 10 BP'!$F$2:$EE$2,Q$4,'SPACELOG 10 BP'!$F23:$EE23)+SUMIF('SPACELOG 11 BP'!$F$2:$EE$2,Q$4,'SPACELOG 11 BP'!$F23:$EE23)+SUMIF('SPACELOG 12 BP'!$F$2:$EE$2,Q$4,'SPACELOG 12 BP'!$F23:$EE23)</f>
        <v>0</v>
      </c>
      <c r="R23" s="393">
        <f t="shared" si="114"/>
        <v>0</v>
      </c>
      <c r="S23" s="33">
        <f>SUMIF('reporting montigny'!$F$2:$EE$2,S$4,'reporting montigny'!$F23:$EE23)+SUMIF('reporting boissy'!$F$2:$EE$2,S$4,'reporting boissy'!$F23:$EE23)+SUMIF('reporting moussy'!$F$2:$EE$2,S$4,'reporting moussy'!$F23:$EE23)+SUMIF('reporting trappes'!$F$2:$EE$2,S$4,'reporting trappes'!$F23:$EE23)+SUMIF('SPACELOG 5 BP'!$F$2:$EE$2,S$4,'SPACELOG 5 BP'!$F23:$EE23)+SUMIF('SPACELOG 6 BP'!$F$2:$EE$2,S$4,'SPACELOG 6 BP'!$F23:$EE23)+SUMIF('SPACELOG 7 BP'!$F$2:$EE$2,S$4,'SPACELOG 7 BP'!$F23:$EE23)+SUMIF('SPACELOG 8 BP'!$F$2:$EE$2,S$4,'SPACELOG 8 BP'!$F23:$EE23)+SUMIF('SPACELOG 9 BP'!$F$2:$EE$2,S$4,'SPACELOG 9 BP'!$F23:$EE23)+SUMIF('SPACELOG 10 BP'!$F$2:$EE$2,S$4,'SPACELOG 10 BP'!$F23:$EE23)+SUMIF('SPACELOG 11 BP'!$F$2:$EE$2,S$4,'SPACELOG 11 BP'!$F23:$EE23)+SUMIF('SPACELOG 12 BP'!$F$2:$EE$2,S$4,'SPACELOG 12 BP'!$F23:$EE23)</f>
        <v>0</v>
      </c>
      <c r="T23" s="33">
        <f>SUMIF('reporting montigny'!$F$2:$EE$2,T$4,'reporting montigny'!$F23:$EE23)+SUMIF('reporting boissy'!$F$2:$EE$2,T$4,'reporting boissy'!$F23:$EE23)+SUMIF('reporting moussy'!$F$2:$EE$2,T$4,'reporting moussy'!$F23:$EE23)+SUMIF('reporting trappes'!$F$2:$EE$2,T$4,'reporting trappes'!$F23:$EE23)+SUMIF('SPACELOG 5 BP'!$F$2:$EE$2,T$4,'SPACELOG 5 BP'!$F23:$EE23)+SUMIF('SPACELOG 6 BP'!$F$2:$EE$2,T$4,'SPACELOG 6 BP'!$F23:$EE23)+SUMIF('SPACELOG 7 BP'!$F$2:$EE$2,T$4,'SPACELOG 7 BP'!$F23:$EE23)+SUMIF('SPACELOG 8 BP'!$F$2:$EE$2,T$4,'SPACELOG 8 BP'!$F23:$EE23)+SUMIF('SPACELOG 9 BP'!$F$2:$EE$2,T$4,'SPACELOG 9 BP'!$F23:$EE23)+SUMIF('SPACELOG 10 BP'!$F$2:$EE$2,T$4,'SPACELOG 10 BP'!$F23:$EE23)+SUMIF('SPACELOG 11 BP'!$F$2:$EE$2,T$4,'SPACELOG 11 BP'!$F23:$EE23)+SUMIF('SPACELOG 12 BP'!$F$2:$EE$2,T$4,'SPACELOG 12 BP'!$F23:$EE23)</f>
        <v>0</v>
      </c>
      <c r="U23" s="33">
        <f>SUMIF('reporting montigny'!$F$2:$EE$2,U$4,'reporting montigny'!$F23:$EE23)+SUMIF('reporting boissy'!$F$2:$EE$2,U$4,'reporting boissy'!$F23:$EE23)+SUMIF('reporting moussy'!$F$2:$EE$2,U$4,'reporting moussy'!$F23:$EE23)+SUMIF('reporting trappes'!$F$2:$EE$2,U$4,'reporting trappes'!$F23:$EE23)+SUMIF('SPACELOG 5 BP'!$F$2:$EE$2,U$4,'SPACELOG 5 BP'!$F23:$EE23)+SUMIF('SPACELOG 6 BP'!$F$2:$EE$2,U$4,'SPACELOG 6 BP'!$F23:$EE23)+SUMIF('SPACELOG 7 BP'!$F$2:$EE$2,U$4,'SPACELOG 7 BP'!$F23:$EE23)+SUMIF('SPACELOG 8 BP'!$F$2:$EE$2,U$4,'SPACELOG 8 BP'!$F23:$EE23)+SUMIF('SPACELOG 9 BP'!$F$2:$EE$2,U$4,'SPACELOG 9 BP'!$F23:$EE23)+SUMIF('SPACELOG 10 BP'!$F$2:$EE$2,U$4,'SPACELOG 10 BP'!$F23:$EE23)+SUMIF('SPACELOG 11 BP'!$F$2:$EE$2,U$4,'SPACELOG 11 BP'!$F23:$EE23)+SUMIF('SPACELOG 12 BP'!$F$2:$EE$2,U$4,'SPACELOG 12 BP'!$F23:$EE23)</f>
        <v>0</v>
      </c>
      <c r="V23" s="33">
        <f>SUMIF('reporting montigny'!$F$2:$EE$2,V$4,'reporting montigny'!$F23:$EE23)+SUMIF('reporting boissy'!$F$2:$EE$2,V$4,'reporting boissy'!$F23:$EE23)+SUMIF('reporting moussy'!$F$2:$EE$2,V$4,'reporting moussy'!$F23:$EE23)+SUMIF('reporting trappes'!$F$2:$EE$2,V$4,'reporting trappes'!$F23:$EE23)+SUMIF('SPACELOG 5 BP'!$F$2:$EE$2,V$4,'SPACELOG 5 BP'!$F23:$EE23)+SUMIF('SPACELOG 6 BP'!$F$2:$EE$2,V$4,'SPACELOG 6 BP'!$F23:$EE23)+SUMIF('SPACELOG 7 BP'!$F$2:$EE$2,V$4,'SPACELOG 7 BP'!$F23:$EE23)+SUMIF('SPACELOG 8 BP'!$F$2:$EE$2,V$4,'SPACELOG 8 BP'!$F23:$EE23)+SUMIF('SPACELOG 9 BP'!$F$2:$EE$2,V$4,'SPACELOG 9 BP'!$F23:$EE23)+SUMIF('SPACELOG 10 BP'!$F$2:$EE$2,V$4,'SPACELOG 10 BP'!$F23:$EE23)+SUMIF('SPACELOG 11 BP'!$F$2:$EE$2,V$4,'SPACELOG 11 BP'!$F23:$EE23)+SUMIF('SPACELOG 12 BP'!$F$2:$EE$2,V$4,'SPACELOG 12 BP'!$F23:$EE23)</f>
        <v>0</v>
      </c>
      <c r="W23" s="33">
        <f>SUMIF('reporting montigny'!$F$2:$EE$2,W$4,'reporting montigny'!$F23:$EE23)+SUMIF('reporting boissy'!$F$2:$EE$2,W$4,'reporting boissy'!$F23:$EE23)+SUMIF('reporting moussy'!$F$2:$EE$2,W$4,'reporting moussy'!$F23:$EE23)+SUMIF('reporting trappes'!$F$2:$EE$2,W$4,'reporting trappes'!$F23:$EE23)+SUMIF('SPACELOG 5 BP'!$F$2:$EE$2,W$4,'SPACELOG 5 BP'!$F23:$EE23)+SUMIF('SPACELOG 6 BP'!$F$2:$EE$2,W$4,'SPACELOG 6 BP'!$F23:$EE23)+SUMIF('SPACELOG 7 BP'!$F$2:$EE$2,W$4,'SPACELOG 7 BP'!$F23:$EE23)+SUMIF('SPACELOG 8 BP'!$F$2:$EE$2,W$4,'SPACELOG 8 BP'!$F23:$EE23)+SUMIF('SPACELOG 9 BP'!$F$2:$EE$2,W$4,'SPACELOG 9 BP'!$F23:$EE23)+SUMIF('SPACELOG 10 BP'!$F$2:$EE$2,W$4,'SPACELOG 10 BP'!$F23:$EE23)+SUMIF('SPACELOG 11 BP'!$F$2:$EE$2,W$4,'SPACELOG 11 BP'!$F23:$EE23)+SUMIF('SPACELOG 12 BP'!$F$2:$EE$2,W$4,'SPACELOG 12 BP'!$F23:$EE23)</f>
        <v>80</v>
      </c>
      <c r="X23" s="33">
        <f>SUMIF('reporting montigny'!$F$2:$EE$2,X$4,'reporting montigny'!$F23:$EE23)+SUMIF('reporting boissy'!$F$2:$EE$2,X$4,'reporting boissy'!$F23:$EE23)+SUMIF('reporting moussy'!$F$2:$EE$2,X$4,'reporting moussy'!$F23:$EE23)+SUMIF('reporting trappes'!$F$2:$EE$2,X$4,'reporting trappes'!$F23:$EE23)+SUMIF('SPACELOG 5 BP'!$F$2:$EE$2,X$4,'SPACELOG 5 BP'!$F23:$EE23)+SUMIF('SPACELOG 6 BP'!$F$2:$EE$2,X$4,'SPACELOG 6 BP'!$F23:$EE23)+SUMIF('SPACELOG 7 BP'!$F$2:$EE$2,X$4,'SPACELOG 7 BP'!$F23:$EE23)+SUMIF('SPACELOG 8 BP'!$F$2:$EE$2,X$4,'SPACELOG 8 BP'!$F23:$EE23)+SUMIF('SPACELOG 9 BP'!$F$2:$EE$2,X$4,'SPACELOG 9 BP'!$F23:$EE23)+SUMIF('SPACELOG 10 BP'!$F$2:$EE$2,X$4,'SPACELOG 10 BP'!$F23:$EE23)+SUMIF('SPACELOG 11 BP'!$F$2:$EE$2,X$4,'SPACELOG 11 BP'!$F23:$EE23)+SUMIF('SPACELOG 12 BP'!$F$2:$EE$2,X$4,'SPACELOG 12 BP'!$F23:$EE23)</f>
        <v>80</v>
      </c>
      <c r="Y23" s="33">
        <f>SUMIF('reporting montigny'!$F$2:$EE$2,Y$4,'reporting montigny'!$F23:$EE23)+SUMIF('reporting boissy'!$F$2:$EE$2,Y$4,'reporting boissy'!$F23:$EE23)+SUMIF('reporting moussy'!$F$2:$EE$2,Y$4,'reporting moussy'!$F23:$EE23)+SUMIF('reporting trappes'!$F$2:$EE$2,Y$4,'reporting trappes'!$F23:$EE23)+SUMIF('SPACELOG 5 BP'!$F$2:$EE$2,Y$4,'SPACELOG 5 BP'!$F23:$EE23)+SUMIF('SPACELOG 6 BP'!$F$2:$EE$2,Y$4,'SPACELOG 6 BP'!$F23:$EE23)+SUMIF('SPACELOG 7 BP'!$F$2:$EE$2,Y$4,'SPACELOG 7 BP'!$F23:$EE23)+SUMIF('SPACELOG 8 BP'!$F$2:$EE$2,Y$4,'SPACELOG 8 BP'!$F23:$EE23)+SUMIF('SPACELOG 9 BP'!$F$2:$EE$2,Y$4,'SPACELOG 9 BP'!$F23:$EE23)+SUMIF('SPACELOG 10 BP'!$F$2:$EE$2,Y$4,'SPACELOG 10 BP'!$F23:$EE23)+SUMIF('SPACELOG 11 BP'!$F$2:$EE$2,Y$4,'SPACELOG 11 BP'!$F23:$EE23)+SUMIF('SPACELOG 12 BP'!$F$2:$EE$2,Y$4,'SPACELOG 12 BP'!$F23:$EE23)</f>
        <v>80</v>
      </c>
      <c r="Z23" s="33">
        <f>SUMIF('reporting montigny'!$F$2:$EE$2,Z$4,'reporting montigny'!$F23:$EE23)+SUMIF('reporting boissy'!$F$2:$EE$2,Z$4,'reporting boissy'!$F23:$EE23)+SUMIF('reporting moussy'!$F$2:$EE$2,Z$4,'reporting moussy'!$F23:$EE23)+SUMIF('reporting trappes'!$F$2:$EE$2,Z$4,'reporting trappes'!$F23:$EE23)+SUMIF('SPACELOG 5 BP'!$F$2:$EE$2,Z$4,'SPACELOG 5 BP'!$F23:$EE23)+SUMIF('SPACELOG 6 BP'!$F$2:$EE$2,Z$4,'SPACELOG 6 BP'!$F23:$EE23)+SUMIF('SPACELOG 7 BP'!$F$2:$EE$2,Z$4,'SPACELOG 7 BP'!$F23:$EE23)+SUMIF('SPACELOG 8 BP'!$F$2:$EE$2,Z$4,'SPACELOG 8 BP'!$F23:$EE23)+SUMIF('SPACELOG 9 BP'!$F$2:$EE$2,Z$4,'SPACELOG 9 BP'!$F23:$EE23)+SUMIF('SPACELOG 10 BP'!$F$2:$EE$2,Z$4,'SPACELOG 10 BP'!$F23:$EE23)+SUMIF('SPACELOG 11 BP'!$F$2:$EE$2,Z$4,'SPACELOG 11 BP'!$F23:$EE23)+SUMIF('SPACELOG 12 BP'!$F$2:$EE$2,Z$4,'SPACELOG 12 BP'!$F23:$EE23)</f>
        <v>80</v>
      </c>
      <c r="AA23" s="33">
        <f>SUMIF('reporting montigny'!$F$2:$EE$2,AA$4,'reporting montigny'!$F23:$EE23)+SUMIF('reporting boissy'!$F$2:$EE$2,AA$4,'reporting boissy'!$F23:$EE23)+SUMIF('reporting moussy'!$F$2:$EE$2,AA$4,'reporting moussy'!$F23:$EE23)+SUMIF('reporting trappes'!$F$2:$EE$2,AA$4,'reporting trappes'!$F23:$EE23)+SUMIF('SPACELOG 5 BP'!$F$2:$EE$2,AA$4,'SPACELOG 5 BP'!$F23:$EE23)+SUMIF('SPACELOG 6 BP'!$F$2:$EE$2,AA$4,'SPACELOG 6 BP'!$F23:$EE23)+SUMIF('SPACELOG 7 BP'!$F$2:$EE$2,AA$4,'SPACELOG 7 BP'!$F23:$EE23)+SUMIF('SPACELOG 8 BP'!$F$2:$EE$2,AA$4,'SPACELOG 8 BP'!$F23:$EE23)+SUMIF('SPACELOG 9 BP'!$F$2:$EE$2,AA$4,'SPACELOG 9 BP'!$F23:$EE23)+SUMIF('SPACELOG 10 BP'!$F$2:$EE$2,AA$4,'SPACELOG 10 BP'!$F23:$EE23)+SUMIF('SPACELOG 11 BP'!$F$2:$EE$2,AA$4,'SPACELOG 11 BP'!$F23:$EE23)+SUMIF('SPACELOG 12 BP'!$F$2:$EE$2,AA$4,'SPACELOG 12 BP'!$F23:$EE23)</f>
        <v>80</v>
      </c>
      <c r="AB23" s="33">
        <f>SUMIF('reporting montigny'!$F$2:$EE$2,AB$4,'reporting montigny'!$F23:$EE23)+SUMIF('reporting boissy'!$F$2:$EE$2,AB$4,'reporting boissy'!$F23:$EE23)+SUMIF('reporting moussy'!$F$2:$EE$2,AB$4,'reporting moussy'!$F23:$EE23)+SUMIF('reporting trappes'!$F$2:$EE$2,AB$4,'reporting trappes'!$F23:$EE23)+SUMIF('SPACELOG 5 BP'!$F$2:$EE$2,AB$4,'SPACELOG 5 BP'!$F23:$EE23)+SUMIF('SPACELOG 6 BP'!$F$2:$EE$2,AB$4,'SPACELOG 6 BP'!$F23:$EE23)+SUMIF('SPACELOG 7 BP'!$F$2:$EE$2,AB$4,'SPACELOG 7 BP'!$F23:$EE23)+SUMIF('SPACELOG 8 BP'!$F$2:$EE$2,AB$4,'SPACELOG 8 BP'!$F23:$EE23)+SUMIF('SPACELOG 9 BP'!$F$2:$EE$2,AB$4,'SPACELOG 9 BP'!$F23:$EE23)+SUMIF('SPACELOG 10 BP'!$F$2:$EE$2,AB$4,'SPACELOG 10 BP'!$F23:$EE23)+SUMIF('SPACELOG 11 BP'!$F$2:$EE$2,AB$4,'SPACELOG 11 BP'!$F23:$EE23)+SUMIF('SPACELOG 12 BP'!$F$2:$EE$2,AB$4,'SPACELOG 12 BP'!$F23:$EE23)</f>
        <v>80</v>
      </c>
      <c r="AC23" s="33">
        <f>SUMIF('reporting montigny'!$F$2:$EE$2,AC$4,'reporting montigny'!$F23:$EE23)+SUMIF('reporting boissy'!$F$2:$EE$2,AC$4,'reporting boissy'!$F23:$EE23)+SUMIF('reporting moussy'!$F$2:$EE$2,AC$4,'reporting moussy'!$F23:$EE23)+SUMIF('reporting trappes'!$F$2:$EE$2,AC$4,'reporting trappes'!$F23:$EE23)+SUMIF('SPACELOG 5 BP'!$F$2:$EE$2,AC$4,'SPACELOG 5 BP'!$F23:$EE23)+SUMIF('SPACELOG 6 BP'!$F$2:$EE$2,AC$4,'SPACELOG 6 BP'!$F23:$EE23)+SUMIF('SPACELOG 7 BP'!$F$2:$EE$2,AC$4,'SPACELOG 7 BP'!$F23:$EE23)+SUMIF('SPACELOG 8 BP'!$F$2:$EE$2,AC$4,'SPACELOG 8 BP'!$F23:$EE23)+SUMIF('SPACELOG 9 BP'!$F$2:$EE$2,AC$4,'SPACELOG 9 BP'!$F23:$EE23)+SUMIF('SPACELOG 10 BP'!$F$2:$EE$2,AC$4,'SPACELOG 10 BP'!$F23:$EE23)+SUMIF('SPACELOG 11 BP'!$F$2:$EE$2,AC$4,'SPACELOG 11 BP'!$F23:$EE23)+SUMIF('SPACELOG 12 BP'!$F$2:$EE$2,AC$4,'SPACELOG 12 BP'!$F23:$EE23)</f>
        <v>80</v>
      </c>
      <c r="AD23" s="33">
        <f>SUMIF('reporting montigny'!$F$2:$EE$2,AD$4,'reporting montigny'!$F23:$EE23)+SUMIF('reporting boissy'!$F$2:$EE$2,AD$4,'reporting boissy'!$F23:$EE23)+SUMIF('reporting moussy'!$F$2:$EE$2,AD$4,'reporting moussy'!$F23:$EE23)+SUMIF('reporting trappes'!$F$2:$EE$2,AD$4,'reporting trappes'!$F23:$EE23)+SUMIF('SPACELOG 5 BP'!$F$2:$EE$2,AD$4,'SPACELOG 5 BP'!$F23:$EE23)+SUMIF('SPACELOG 6 BP'!$F$2:$EE$2,AD$4,'SPACELOG 6 BP'!$F23:$EE23)+SUMIF('SPACELOG 7 BP'!$F$2:$EE$2,AD$4,'SPACELOG 7 BP'!$F23:$EE23)+SUMIF('SPACELOG 8 BP'!$F$2:$EE$2,AD$4,'SPACELOG 8 BP'!$F23:$EE23)+SUMIF('SPACELOG 9 BP'!$F$2:$EE$2,AD$4,'SPACELOG 9 BP'!$F23:$EE23)+SUMIF('SPACELOG 10 BP'!$F$2:$EE$2,AD$4,'SPACELOG 10 BP'!$F23:$EE23)+SUMIF('SPACELOG 11 BP'!$F$2:$EE$2,AD$4,'SPACELOG 11 BP'!$F23:$EE23)+SUMIF('SPACELOG 12 BP'!$F$2:$EE$2,AD$4,'SPACELOG 12 BP'!$F23:$EE23)</f>
        <v>80</v>
      </c>
      <c r="AE23" s="393">
        <f t="shared" si="115"/>
        <v>640</v>
      </c>
      <c r="AF23" s="33">
        <f>SUMIF('reporting montigny'!$F$2:$EE$2,AF$4,'reporting montigny'!$F23:$EE23)+SUMIF('reporting boissy'!$F$2:$EE$2,AF$4,'reporting boissy'!$F23:$EE23)+SUMIF('reporting moussy'!$F$2:$EE$2,AF$4,'reporting moussy'!$F23:$EE23)+SUMIF('reporting trappes'!$F$2:$EE$2,AF$4,'reporting trappes'!$F23:$EE23)+SUMIF('SPACELOG 5 BP'!$F$2:$EE$2,AF$4,'SPACELOG 5 BP'!$F23:$EE23)+SUMIF('SPACELOG 6 BP'!$F$2:$EE$2,AF$4,'SPACELOG 6 BP'!$F23:$EE23)+SUMIF('SPACELOG 7 BP'!$F$2:$EE$2,AF$4,'SPACELOG 7 BP'!$F23:$EE23)+SUMIF('SPACELOG 8 BP'!$F$2:$EE$2,AF$4,'SPACELOG 8 BP'!$F23:$EE23)+SUMIF('SPACELOG 9 BP'!$F$2:$EE$2,AF$4,'SPACELOG 9 BP'!$F23:$EE23)+SUMIF('SPACELOG 10 BP'!$F$2:$EE$2,AF$4,'SPACELOG 10 BP'!$F23:$EE23)+SUMIF('SPACELOG 11 BP'!$F$2:$EE$2,AF$4,'SPACELOG 11 BP'!$F23:$EE23)+SUMIF('SPACELOG 12 BP'!$F$2:$EE$2,AF$4,'SPACELOG 12 BP'!$F23:$EE23)</f>
        <v>80</v>
      </c>
      <c r="AG23" s="33">
        <f>SUMIF('reporting montigny'!$F$2:$EE$2,AG$4,'reporting montigny'!$F23:$EE23)+SUMIF('reporting boissy'!$F$2:$EE$2,AG$4,'reporting boissy'!$F23:$EE23)+SUMIF('reporting moussy'!$F$2:$EE$2,AG$4,'reporting moussy'!$F23:$EE23)+SUMIF('reporting trappes'!$F$2:$EE$2,AG$4,'reporting trappes'!$F23:$EE23)+SUMIF('SPACELOG 5 BP'!$F$2:$EE$2,AG$4,'SPACELOG 5 BP'!$F23:$EE23)+SUMIF('SPACELOG 6 BP'!$F$2:$EE$2,AG$4,'SPACELOG 6 BP'!$F23:$EE23)+SUMIF('SPACELOG 7 BP'!$F$2:$EE$2,AG$4,'SPACELOG 7 BP'!$F23:$EE23)+SUMIF('SPACELOG 8 BP'!$F$2:$EE$2,AG$4,'SPACELOG 8 BP'!$F23:$EE23)+SUMIF('SPACELOG 9 BP'!$F$2:$EE$2,AG$4,'SPACELOG 9 BP'!$F23:$EE23)+SUMIF('SPACELOG 10 BP'!$F$2:$EE$2,AG$4,'SPACELOG 10 BP'!$F23:$EE23)+SUMIF('SPACELOG 11 BP'!$F$2:$EE$2,AG$4,'SPACELOG 11 BP'!$F23:$EE23)+SUMIF('SPACELOG 12 BP'!$F$2:$EE$2,AG$4,'SPACELOG 12 BP'!$F23:$EE23)</f>
        <v>80</v>
      </c>
      <c r="AH23" s="33">
        <f>SUMIF('reporting montigny'!$F$2:$EE$2,AH$4,'reporting montigny'!$F23:$EE23)+SUMIF('reporting boissy'!$F$2:$EE$2,AH$4,'reporting boissy'!$F23:$EE23)+SUMIF('reporting moussy'!$F$2:$EE$2,AH$4,'reporting moussy'!$F23:$EE23)+SUMIF('reporting trappes'!$F$2:$EE$2,AH$4,'reporting trappes'!$F23:$EE23)+SUMIF('SPACELOG 5 BP'!$F$2:$EE$2,AH$4,'SPACELOG 5 BP'!$F23:$EE23)+SUMIF('SPACELOG 6 BP'!$F$2:$EE$2,AH$4,'SPACELOG 6 BP'!$F23:$EE23)+SUMIF('SPACELOG 7 BP'!$F$2:$EE$2,AH$4,'SPACELOG 7 BP'!$F23:$EE23)+SUMIF('SPACELOG 8 BP'!$F$2:$EE$2,AH$4,'SPACELOG 8 BP'!$F23:$EE23)+SUMIF('SPACELOG 9 BP'!$F$2:$EE$2,AH$4,'SPACELOG 9 BP'!$F23:$EE23)+SUMIF('SPACELOG 10 BP'!$F$2:$EE$2,AH$4,'SPACELOG 10 BP'!$F23:$EE23)+SUMIF('SPACELOG 11 BP'!$F$2:$EE$2,AH$4,'SPACELOG 11 BP'!$F23:$EE23)+SUMIF('SPACELOG 12 BP'!$F$2:$EE$2,AH$4,'SPACELOG 12 BP'!$F23:$EE23)</f>
        <v>80</v>
      </c>
      <c r="AI23" s="33">
        <f>SUMIF('reporting montigny'!$F$2:$EE$2,AI$4,'reporting montigny'!$F23:$EE23)+SUMIF('reporting boissy'!$F$2:$EE$2,AI$4,'reporting boissy'!$F23:$EE23)+SUMIF('reporting moussy'!$F$2:$EE$2,AI$4,'reporting moussy'!$F23:$EE23)+SUMIF('reporting trappes'!$F$2:$EE$2,AI$4,'reporting trappes'!$F23:$EE23)+SUMIF('SPACELOG 5 BP'!$F$2:$EE$2,AI$4,'SPACELOG 5 BP'!$F23:$EE23)+SUMIF('SPACELOG 6 BP'!$F$2:$EE$2,AI$4,'SPACELOG 6 BP'!$F23:$EE23)+SUMIF('SPACELOG 7 BP'!$F$2:$EE$2,AI$4,'SPACELOG 7 BP'!$F23:$EE23)+SUMIF('SPACELOG 8 BP'!$F$2:$EE$2,AI$4,'SPACELOG 8 BP'!$F23:$EE23)+SUMIF('SPACELOG 9 BP'!$F$2:$EE$2,AI$4,'SPACELOG 9 BP'!$F23:$EE23)+SUMIF('SPACELOG 10 BP'!$F$2:$EE$2,AI$4,'SPACELOG 10 BP'!$F23:$EE23)+SUMIF('SPACELOG 11 BP'!$F$2:$EE$2,AI$4,'SPACELOG 11 BP'!$F23:$EE23)+SUMIF('SPACELOG 12 BP'!$F$2:$EE$2,AI$4,'SPACELOG 12 BP'!$F23:$EE23)</f>
        <v>80</v>
      </c>
      <c r="AJ23" s="33">
        <f>SUMIF('reporting montigny'!$F$2:$EE$2,AJ$4,'reporting montigny'!$F23:$EE23)+SUMIF('reporting boissy'!$F$2:$EE$2,AJ$4,'reporting boissy'!$F23:$EE23)+SUMIF('reporting moussy'!$F$2:$EE$2,AJ$4,'reporting moussy'!$F23:$EE23)+SUMIF('reporting trappes'!$F$2:$EE$2,AJ$4,'reporting trappes'!$F23:$EE23)+SUMIF('SPACELOG 5 BP'!$F$2:$EE$2,AJ$4,'SPACELOG 5 BP'!$F23:$EE23)+SUMIF('SPACELOG 6 BP'!$F$2:$EE$2,AJ$4,'SPACELOG 6 BP'!$F23:$EE23)+SUMIF('SPACELOG 7 BP'!$F$2:$EE$2,AJ$4,'SPACELOG 7 BP'!$F23:$EE23)+SUMIF('SPACELOG 8 BP'!$F$2:$EE$2,AJ$4,'SPACELOG 8 BP'!$F23:$EE23)+SUMIF('SPACELOG 9 BP'!$F$2:$EE$2,AJ$4,'SPACELOG 9 BP'!$F23:$EE23)+SUMIF('SPACELOG 10 BP'!$F$2:$EE$2,AJ$4,'SPACELOG 10 BP'!$F23:$EE23)+SUMIF('SPACELOG 11 BP'!$F$2:$EE$2,AJ$4,'SPACELOG 11 BP'!$F23:$EE23)+SUMIF('SPACELOG 12 BP'!$F$2:$EE$2,AJ$4,'SPACELOG 12 BP'!$F23:$EE23)</f>
        <v>80</v>
      </c>
      <c r="AK23" s="33">
        <f>SUMIF('reporting montigny'!$F$2:$EE$2,AK$4,'reporting montigny'!$F23:$EE23)+SUMIF('reporting boissy'!$F$2:$EE$2,AK$4,'reporting boissy'!$F23:$EE23)+SUMIF('reporting moussy'!$F$2:$EE$2,AK$4,'reporting moussy'!$F23:$EE23)+SUMIF('reporting trappes'!$F$2:$EE$2,AK$4,'reporting trappes'!$F23:$EE23)+SUMIF('SPACELOG 5 BP'!$F$2:$EE$2,AK$4,'SPACELOG 5 BP'!$F23:$EE23)+SUMIF('SPACELOG 6 BP'!$F$2:$EE$2,AK$4,'SPACELOG 6 BP'!$F23:$EE23)+SUMIF('SPACELOG 7 BP'!$F$2:$EE$2,AK$4,'SPACELOG 7 BP'!$F23:$EE23)+SUMIF('SPACELOG 8 BP'!$F$2:$EE$2,AK$4,'SPACELOG 8 BP'!$F23:$EE23)+SUMIF('SPACELOG 9 BP'!$F$2:$EE$2,AK$4,'SPACELOG 9 BP'!$F23:$EE23)+SUMIF('SPACELOG 10 BP'!$F$2:$EE$2,AK$4,'SPACELOG 10 BP'!$F23:$EE23)+SUMIF('SPACELOG 11 BP'!$F$2:$EE$2,AK$4,'SPACELOG 11 BP'!$F23:$EE23)+SUMIF('SPACELOG 12 BP'!$F$2:$EE$2,AK$4,'SPACELOG 12 BP'!$F23:$EE23)</f>
        <v>80</v>
      </c>
      <c r="AL23" s="33">
        <f>SUMIF('reporting montigny'!$F$2:$EE$2,AL$4,'reporting montigny'!$F23:$EE23)+SUMIF('reporting boissy'!$F$2:$EE$2,AL$4,'reporting boissy'!$F23:$EE23)+SUMIF('reporting moussy'!$F$2:$EE$2,AL$4,'reporting moussy'!$F23:$EE23)+SUMIF('reporting trappes'!$F$2:$EE$2,AL$4,'reporting trappes'!$F23:$EE23)+SUMIF('SPACELOG 5 BP'!$F$2:$EE$2,AL$4,'SPACELOG 5 BP'!$F23:$EE23)+SUMIF('SPACELOG 6 BP'!$F$2:$EE$2,AL$4,'SPACELOG 6 BP'!$F23:$EE23)+SUMIF('SPACELOG 7 BP'!$F$2:$EE$2,AL$4,'SPACELOG 7 BP'!$F23:$EE23)+SUMIF('SPACELOG 8 BP'!$F$2:$EE$2,AL$4,'SPACELOG 8 BP'!$F23:$EE23)+SUMIF('SPACELOG 9 BP'!$F$2:$EE$2,AL$4,'SPACELOG 9 BP'!$F23:$EE23)+SUMIF('SPACELOG 10 BP'!$F$2:$EE$2,AL$4,'SPACELOG 10 BP'!$F23:$EE23)+SUMIF('SPACELOG 11 BP'!$F$2:$EE$2,AL$4,'SPACELOG 11 BP'!$F23:$EE23)+SUMIF('SPACELOG 12 BP'!$F$2:$EE$2,AL$4,'SPACELOG 12 BP'!$F23:$EE23)</f>
        <v>80</v>
      </c>
      <c r="AM23" s="33">
        <f>SUMIF('reporting montigny'!$F$2:$EE$2,AM$4,'reporting montigny'!$F23:$EE23)+SUMIF('reporting boissy'!$F$2:$EE$2,AM$4,'reporting boissy'!$F23:$EE23)+SUMIF('reporting moussy'!$F$2:$EE$2,AM$4,'reporting moussy'!$F23:$EE23)+SUMIF('reporting trappes'!$F$2:$EE$2,AM$4,'reporting trappes'!$F23:$EE23)+SUMIF('SPACELOG 5 BP'!$F$2:$EE$2,AM$4,'SPACELOG 5 BP'!$F23:$EE23)+SUMIF('SPACELOG 6 BP'!$F$2:$EE$2,AM$4,'SPACELOG 6 BP'!$F23:$EE23)+SUMIF('SPACELOG 7 BP'!$F$2:$EE$2,AM$4,'SPACELOG 7 BP'!$F23:$EE23)+SUMIF('SPACELOG 8 BP'!$F$2:$EE$2,AM$4,'SPACELOG 8 BP'!$F23:$EE23)+SUMIF('SPACELOG 9 BP'!$F$2:$EE$2,AM$4,'SPACELOG 9 BP'!$F23:$EE23)+SUMIF('SPACELOG 10 BP'!$F$2:$EE$2,AM$4,'SPACELOG 10 BP'!$F23:$EE23)+SUMIF('SPACELOG 11 BP'!$F$2:$EE$2,AM$4,'SPACELOG 11 BP'!$F23:$EE23)+SUMIF('SPACELOG 12 BP'!$F$2:$EE$2,AM$4,'SPACELOG 12 BP'!$F23:$EE23)</f>
        <v>80</v>
      </c>
      <c r="AN23" s="33">
        <f>SUMIF('reporting montigny'!$F$2:$EE$2,AN$4,'reporting montigny'!$F23:$EE23)+SUMIF('reporting boissy'!$F$2:$EE$2,AN$4,'reporting boissy'!$F23:$EE23)+SUMIF('reporting moussy'!$F$2:$EE$2,AN$4,'reporting moussy'!$F23:$EE23)+SUMIF('reporting trappes'!$F$2:$EE$2,AN$4,'reporting trappes'!$F23:$EE23)+SUMIF('SPACELOG 5 BP'!$F$2:$EE$2,AN$4,'SPACELOG 5 BP'!$F23:$EE23)+SUMIF('SPACELOG 6 BP'!$F$2:$EE$2,AN$4,'SPACELOG 6 BP'!$F23:$EE23)+SUMIF('SPACELOG 7 BP'!$F$2:$EE$2,AN$4,'SPACELOG 7 BP'!$F23:$EE23)+SUMIF('SPACELOG 8 BP'!$F$2:$EE$2,AN$4,'SPACELOG 8 BP'!$F23:$EE23)+SUMIF('SPACELOG 9 BP'!$F$2:$EE$2,AN$4,'SPACELOG 9 BP'!$F23:$EE23)+SUMIF('SPACELOG 10 BP'!$F$2:$EE$2,AN$4,'SPACELOG 10 BP'!$F23:$EE23)+SUMIF('SPACELOG 11 BP'!$F$2:$EE$2,AN$4,'SPACELOG 11 BP'!$F23:$EE23)+SUMIF('SPACELOG 12 BP'!$F$2:$EE$2,AN$4,'SPACELOG 12 BP'!$F23:$EE23)</f>
        <v>80</v>
      </c>
      <c r="AO23" s="33">
        <f>SUMIF('reporting montigny'!$F$2:$EE$2,AO$4,'reporting montigny'!$F23:$EE23)+SUMIF('reporting boissy'!$F$2:$EE$2,AO$4,'reporting boissy'!$F23:$EE23)+SUMIF('reporting moussy'!$F$2:$EE$2,AO$4,'reporting moussy'!$F23:$EE23)+SUMIF('reporting trappes'!$F$2:$EE$2,AO$4,'reporting trappes'!$F23:$EE23)+SUMIF('SPACELOG 5 BP'!$F$2:$EE$2,AO$4,'SPACELOG 5 BP'!$F23:$EE23)+SUMIF('SPACELOG 6 BP'!$F$2:$EE$2,AO$4,'SPACELOG 6 BP'!$F23:$EE23)+SUMIF('SPACELOG 7 BP'!$F$2:$EE$2,AO$4,'SPACELOG 7 BP'!$F23:$EE23)+SUMIF('SPACELOG 8 BP'!$F$2:$EE$2,AO$4,'SPACELOG 8 BP'!$F23:$EE23)+SUMIF('SPACELOG 9 BP'!$F$2:$EE$2,AO$4,'SPACELOG 9 BP'!$F23:$EE23)+SUMIF('SPACELOG 10 BP'!$F$2:$EE$2,AO$4,'SPACELOG 10 BP'!$F23:$EE23)+SUMIF('SPACELOG 11 BP'!$F$2:$EE$2,AO$4,'SPACELOG 11 BP'!$F23:$EE23)+SUMIF('SPACELOG 12 BP'!$F$2:$EE$2,AO$4,'SPACELOG 12 BP'!$F23:$EE23)</f>
        <v>80</v>
      </c>
      <c r="AP23" s="33">
        <f>SUMIF('reporting montigny'!$F$2:$EE$2,AP$4,'reporting montigny'!$F23:$EE23)+SUMIF('reporting boissy'!$F$2:$EE$2,AP$4,'reporting boissy'!$F23:$EE23)+SUMIF('reporting moussy'!$F$2:$EE$2,AP$4,'reporting moussy'!$F23:$EE23)+SUMIF('reporting trappes'!$F$2:$EE$2,AP$4,'reporting trappes'!$F23:$EE23)+SUMIF('SPACELOG 5 BP'!$F$2:$EE$2,AP$4,'SPACELOG 5 BP'!$F23:$EE23)+SUMIF('SPACELOG 6 BP'!$F$2:$EE$2,AP$4,'SPACELOG 6 BP'!$F23:$EE23)+SUMIF('SPACELOG 7 BP'!$F$2:$EE$2,AP$4,'SPACELOG 7 BP'!$F23:$EE23)+SUMIF('SPACELOG 8 BP'!$F$2:$EE$2,AP$4,'SPACELOG 8 BP'!$F23:$EE23)+SUMIF('SPACELOG 9 BP'!$F$2:$EE$2,AP$4,'SPACELOG 9 BP'!$F23:$EE23)+SUMIF('SPACELOG 10 BP'!$F$2:$EE$2,AP$4,'SPACELOG 10 BP'!$F23:$EE23)+SUMIF('SPACELOG 11 BP'!$F$2:$EE$2,AP$4,'SPACELOG 11 BP'!$F23:$EE23)+SUMIF('SPACELOG 12 BP'!$F$2:$EE$2,AP$4,'SPACELOG 12 BP'!$F23:$EE23)</f>
        <v>80</v>
      </c>
      <c r="AQ23" s="33">
        <f>SUMIF('reporting montigny'!$F$2:$EE$2,AQ$4,'reporting montigny'!$F23:$EE23)+SUMIF('reporting boissy'!$F$2:$EE$2,AQ$4,'reporting boissy'!$F23:$EE23)+SUMIF('reporting moussy'!$F$2:$EE$2,AQ$4,'reporting moussy'!$F23:$EE23)+SUMIF('reporting trappes'!$F$2:$EE$2,AQ$4,'reporting trappes'!$F23:$EE23)+SUMIF('SPACELOG 5 BP'!$F$2:$EE$2,AQ$4,'SPACELOG 5 BP'!$F23:$EE23)+SUMIF('SPACELOG 6 BP'!$F$2:$EE$2,AQ$4,'SPACELOG 6 BP'!$F23:$EE23)+SUMIF('SPACELOG 7 BP'!$F$2:$EE$2,AQ$4,'SPACELOG 7 BP'!$F23:$EE23)+SUMIF('SPACELOG 8 BP'!$F$2:$EE$2,AQ$4,'SPACELOG 8 BP'!$F23:$EE23)+SUMIF('SPACELOG 9 BP'!$F$2:$EE$2,AQ$4,'SPACELOG 9 BP'!$F23:$EE23)+SUMIF('SPACELOG 10 BP'!$F$2:$EE$2,AQ$4,'SPACELOG 10 BP'!$F23:$EE23)+SUMIF('SPACELOG 11 BP'!$F$2:$EE$2,AQ$4,'SPACELOG 11 BP'!$F23:$EE23)+SUMIF('SPACELOG 12 BP'!$F$2:$EE$2,AQ$4,'SPACELOG 12 BP'!$F23:$EE23)</f>
        <v>80</v>
      </c>
      <c r="AR23" s="393">
        <f t="shared" si="116"/>
        <v>960</v>
      </c>
      <c r="AS23" s="33">
        <f>SUMIF('reporting montigny'!$F$2:$EE$2,AS$4,'reporting montigny'!$F23:$EE23)+SUMIF('reporting boissy'!$F$2:$EE$2,AS$4,'reporting boissy'!$F23:$EE23)+SUMIF('reporting moussy'!$F$2:$EE$2,AS$4,'reporting moussy'!$F23:$EE23)+SUMIF('reporting trappes'!$F$2:$EE$2,AS$4,'reporting trappes'!$F23:$EE23)+SUMIF('SPACELOG 5 BP'!$F$2:$EE$2,AS$4,'SPACELOG 5 BP'!$F23:$EE23)+SUMIF('SPACELOG 6 BP'!$F$2:$EE$2,AS$4,'SPACELOG 6 BP'!$F23:$EE23)+SUMIF('SPACELOG 7 BP'!$F$2:$EE$2,AS$4,'SPACELOG 7 BP'!$F23:$EE23)+SUMIF('SPACELOG 8 BP'!$F$2:$EE$2,AS$4,'SPACELOG 8 BP'!$F23:$EE23)+SUMIF('SPACELOG 9 BP'!$F$2:$EE$2,AS$4,'SPACELOG 9 BP'!$F23:$EE23)+SUMIF('SPACELOG 10 BP'!$F$2:$EE$2,AS$4,'SPACELOG 10 BP'!$F23:$EE23)+SUMIF('SPACELOG 11 BP'!$F$2:$EE$2,AS$4,'SPACELOG 11 BP'!$F23:$EE23)+SUMIF('SPACELOG 12 BP'!$F$2:$EE$2,AS$4,'SPACELOG 12 BP'!$F23:$EE23)</f>
        <v>80</v>
      </c>
      <c r="AT23" s="33">
        <f>SUMIF('reporting montigny'!$F$2:$EE$2,AT$4,'reporting montigny'!$F23:$EE23)+SUMIF('reporting boissy'!$F$2:$EE$2,AT$4,'reporting boissy'!$F23:$EE23)+SUMIF('reporting moussy'!$F$2:$EE$2,AT$4,'reporting moussy'!$F23:$EE23)+SUMIF('reporting trappes'!$F$2:$EE$2,AT$4,'reporting trappes'!$F23:$EE23)+SUMIF('SPACELOG 5 BP'!$F$2:$EE$2,AT$4,'SPACELOG 5 BP'!$F23:$EE23)+SUMIF('SPACELOG 6 BP'!$F$2:$EE$2,AT$4,'SPACELOG 6 BP'!$F23:$EE23)+SUMIF('SPACELOG 7 BP'!$F$2:$EE$2,AT$4,'SPACELOG 7 BP'!$F23:$EE23)+SUMIF('SPACELOG 8 BP'!$F$2:$EE$2,AT$4,'SPACELOG 8 BP'!$F23:$EE23)+SUMIF('SPACELOG 9 BP'!$F$2:$EE$2,AT$4,'SPACELOG 9 BP'!$F23:$EE23)+SUMIF('SPACELOG 10 BP'!$F$2:$EE$2,AT$4,'SPACELOG 10 BP'!$F23:$EE23)+SUMIF('SPACELOG 11 BP'!$F$2:$EE$2,AT$4,'SPACELOG 11 BP'!$F23:$EE23)+SUMIF('SPACELOG 12 BP'!$F$2:$EE$2,AT$4,'SPACELOG 12 BP'!$F23:$EE23)</f>
        <v>80</v>
      </c>
      <c r="AU23" s="33">
        <f>SUMIF('reporting montigny'!$F$2:$EE$2,AU$4,'reporting montigny'!$F23:$EE23)+SUMIF('reporting boissy'!$F$2:$EE$2,AU$4,'reporting boissy'!$F23:$EE23)+SUMIF('reporting moussy'!$F$2:$EE$2,AU$4,'reporting moussy'!$F23:$EE23)+SUMIF('reporting trappes'!$F$2:$EE$2,AU$4,'reporting trappes'!$F23:$EE23)+SUMIF('SPACELOG 5 BP'!$F$2:$EE$2,AU$4,'SPACELOG 5 BP'!$F23:$EE23)+SUMIF('SPACELOG 6 BP'!$F$2:$EE$2,AU$4,'SPACELOG 6 BP'!$F23:$EE23)+SUMIF('SPACELOG 7 BP'!$F$2:$EE$2,AU$4,'SPACELOG 7 BP'!$F23:$EE23)+SUMIF('SPACELOG 8 BP'!$F$2:$EE$2,AU$4,'SPACELOG 8 BP'!$F23:$EE23)+SUMIF('SPACELOG 9 BP'!$F$2:$EE$2,AU$4,'SPACELOG 9 BP'!$F23:$EE23)+SUMIF('SPACELOG 10 BP'!$F$2:$EE$2,AU$4,'SPACELOG 10 BP'!$F23:$EE23)+SUMIF('SPACELOG 11 BP'!$F$2:$EE$2,AU$4,'SPACELOG 11 BP'!$F23:$EE23)+SUMIF('SPACELOG 12 BP'!$F$2:$EE$2,AU$4,'SPACELOG 12 BP'!$F23:$EE23)</f>
        <v>80</v>
      </c>
      <c r="AV23" s="33">
        <f>SUMIF('reporting montigny'!$F$2:$EE$2,AV$4,'reporting montigny'!$F23:$EE23)+SUMIF('reporting boissy'!$F$2:$EE$2,AV$4,'reporting boissy'!$F23:$EE23)+SUMIF('reporting moussy'!$F$2:$EE$2,AV$4,'reporting moussy'!$F23:$EE23)+SUMIF('reporting trappes'!$F$2:$EE$2,AV$4,'reporting trappes'!$F23:$EE23)+SUMIF('SPACELOG 5 BP'!$F$2:$EE$2,AV$4,'SPACELOG 5 BP'!$F23:$EE23)+SUMIF('SPACELOG 6 BP'!$F$2:$EE$2,AV$4,'SPACELOG 6 BP'!$F23:$EE23)+SUMIF('SPACELOG 7 BP'!$F$2:$EE$2,AV$4,'SPACELOG 7 BP'!$F23:$EE23)+SUMIF('SPACELOG 8 BP'!$F$2:$EE$2,AV$4,'SPACELOG 8 BP'!$F23:$EE23)+SUMIF('SPACELOG 9 BP'!$F$2:$EE$2,AV$4,'SPACELOG 9 BP'!$F23:$EE23)+SUMIF('SPACELOG 10 BP'!$F$2:$EE$2,AV$4,'SPACELOG 10 BP'!$F23:$EE23)+SUMIF('SPACELOG 11 BP'!$F$2:$EE$2,AV$4,'SPACELOG 11 BP'!$F23:$EE23)+SUMIF('SPACELOG 12 BP'!$F$2:$EE$2,AV$4,'SPACELOG 12 BP'!$F23:$EE23)</f>
        <v>80</v>
      </c>
      <c r="AW23" s="33">
        <f>SUMIF('reporting montigny'!$F$2:$EE$2,AW$4,'reporting montigny'!$F23:$EE23)+SUMIF('reporting boissy'!$F$2:$EE$2,AW$4,'reporting boissy'!$F23:$EE23)+SUMIF('reporting moussy'!$F$2:$EE$2,AW$4,'reporting moussy'!$F23:$EE23)+SUMIF('reporting trappes'!$F$2:$EE$2,AW$4,'reporting trappes'!$F23:$EE23)+SUMIF('SPACELOG 5 BP'!$F$2:$EE$2,AW$4,'SPACELOG 5 BP'!$F23:$EE23)+SUMIF('SPACELOG 6 BP'!$F$2:$EE$2,AW$4,'SPACELOG 6 BP'!$F23:$EE23)+SUMIF('SPACELOG 7 BP'!$F$2:$EE$2,AW$4,'SPACELOG 7 BP'!$F23:$EE23)+SUMIF('SPACELOG 8 BP'!$F$2:$EE$2,AW$4,'SPACELOG 8 BP'!$F23:$EE23)+SUMIF('SPACELOG 9 BP'!$F$2:$EE$2,AW$4,'SPACELOG 9 BP'!$F23:$EE23)+SUMIF('SPACELOG 10 BP'!$F$2:$EE$2,AW$4,'SPACELOG 10 BP'!$F23:$EE23)+SUMIF('SPACELOG 11 BP'!$F$2:$EE$2,AW$4,'SPACELOG 11 BP'!$F23:$EE23)+SUMIF('SPACELOG 12 BP'!$F$2:$EE$2,AW$4,'SPACELOG 12 BP'!$F23:$EE23)</f>
        <v>80</v>
      </c>
      <c r="AX23" s="33">
        <f>SUMIF('reporting montigny'!$F$2:$EE$2,AX$4,'reporting montigny'!$F23:$EE23)+SUMIF('reporting boissy'!$F$2:$EE$2,AX$4,'reporting boissy'!$F23:$EE23)+SUMIF('reporting moussy'!$F$2:$EE$2,AX$4,'reporting moussy'!$F23:$EE23)+SUMIF('reporting trappes'!$F$2:$EE$2,AX$4,'reporting trappes'!$F23:$EE23)+SUMIF('SPACELOG 5 BP'!$F$2:$EE$2,AX$4,'SPACELOG 5 BP'!$F23:$EE23)+SUMIF('SPACELOG 6 BP'!$F$2:$EE$2,AX$4,'SPACELOG 6 BP'!$F23:$EE23)+SUMIF('SPACELOG 7 BP'!$F$2:$EE$2,AX$4,'SPACELOG 7 BP'!$F23:$EE23)+SUMIF('SPACELOG 8 BP'!$F$2:$EE$2,AX$4,'SPACELOG 8 BP'!$F23:$EE23)+SUMIF('SPACELOG 9 BP'!$F$2:$EE$2,AX$4,'SPACELOG 9 BP'!$F23:$EE23)+SUMIF('SPACELOG 10 BP'!$F$2:$EE$2,AX$4,'SPACELOG 10 BP'!$F23:$EE23)+SUMIF('SPACELOG 11 BP'!$F$2:$EE$2,AX$4,'SPACELOG 11 BP'!$F23:$EE23)+SUMIF('SPACELOG 12 BP'!$F$2:$EE$2,AX$4,'SPACELOG 12 BP'!$F23:$EE23)</f>
        <v>80</v>
      </c>
      <c r="AY23" s="33">
        <f>SUMIF('reporting montigny'!$F$2:$EE$2,AY$4,'reporting montigny'!$F23:$EE23)+SUMIF('reporting boissy'!$F$2:$EE$2,AY$4,'reporting boissy'!$F23:$EE23)+SUMIF('reporting moussy'!$F$2:$EE$2,AY$4,'reporting moussy'!$F23:$EE23)+SUMIF('reporting trappes'!$F$2:$EE$2,AY$4,'reporting trappes'!$F23:$EE23)+SUMIF('SPACELOG 5 BP'!$F$2:$EE$2,AY$4,'SPACELOG 5 BP'!$F23:$EE23)+SUMIF('SPACELOG 6 BP'!$F$2:$EE$2,AY$4,'SPACELOG 6 BP'!$F23:$EE23)+SUMIF('SPACELOG 7 BP'!$F$2:$EE$2,AY$4,'SPACELOG 7 BP'!$F23:$EE23)+SUMIF('SPACELOG 8 BP'!$F$2:$EE$2,AY$4,'SPACELOG 8 BP'!$F23:$EE23)+SUMIF('SPACELOG 9 BP'!$F$2:$EE$2,AY$4,'SPACELOG 9 BP'!$F23:$EE23)+SUMIF('SPACELOG 10 BP'!$F$2:$EE$2,AY$4,'SPACELOG 10 BP'!$F23:$EE23)+SUMIF('SPACELOG 11 BP'!$F$2:$EE$2,AY$4,'SPACELOG 11 BP'!$F23:$EE23)+SUMIF('SPACELOG 12 BP'!$F$2:$EE$2,AY$4,'SPACELOG 12 BP'!$F23:$EE23)</f>
        <v>80</v>
      </c>
      <c r="AZ23" s="33">
        <f>SUMIF('reporting montigny'!$F$2:$EE$2,AZ$4,'reporting montigny'!$F23:$EE23)+SUMIF('reporting boissy'!$F$2:$EE$2,AZ$4,'reporting boissy'!$F23:$EE23)+SUMIF('reporting moussy'!$F$2:$EE$2,AZ$4,'reporting moussy'!$F23:$EE23)+SUMIF('reporting trappes'!$F$2:$EE$2,AZ$4,'reporting trappes'!$F23:$EE23)+SUMIF('SPACELOG 5 BP'!$F$2:$EE$2,AZ$4,'SPACELOG 5 BP'!$F23:$EE23)+SUMIF('SPACELOG 6 BP'!$F$2:$EE$2,AZ$4,'SPACELOG 6 BP'!$F23:$EE23)+SUMIF('SPACELOG 7 BP'!$F$2:$EE$2,AZ$4,'SPACELOG 7 BP'!$F23:$EE23)+SUMIF('SPACELOG 8 BP'!$F$2:$EE$2,AZ$4,'SPACELOG 8 BP'!$F23:$EE23)+SUMIF('SPACELOG 9 BP'!$F$2:$EE$2,AZ$4,'SPACELOG 9 BP'!$F23:$EE23)+SUMIF('SPACELOG 10 BP'!$F$2:$EE$2,AZ$4,'SPACELOG 10 BP'!$F23:$EE23)+SUMIF('SPACELOG 11 BP'!$F$2:$EE$2,AZ$4,'SPACELOG 11 BP'!$F23:$EE23)+SUMIF('SPACELOG 12 BP'!$F$2:$EE$2,AZ$4,'SPACELOG 12 BP'!$F23:$EE23)</f>
        <v>80</v>
      </c>
      <c r="BA23" s="33">
        <f>SUMIF('reporting montigny'!$F$2:$EE$2,BA$4,'reporting montigny'!$F23:$EE23)+SUMIF('reporting boissy'!$F$2:$EE$2,BA$4,'reporting boissy'!$F23:$EE23)+SUMIF('reporting moussy'!$F$2:$EE$2,BA$4,'reporting moussy'!$F23:$EE23)+SUMIF('reporting trappes'!$F$2:$EE$2,BA$4,'reporting trappes'!$F23:$EE23)+SUMIF('SPACELOG 5 BP'!$F$2:$EE$2,BA$4,'SPACELOG 5 BP'!$F23:$EE23)+SUMIF('SPACELOG 6 BP'!$F$2:$EE$2,BA$4,'SPACELOG 6 BP'!$F23:$EE23)+SUMIF('SPACELOG 7 BP'!$F$2:$EE$2,BA$4,'SPACELOG 7 BP'!$F23:$EE23)+SUMIF('SPACELOG 8 BP'!$F$2:$EE$2,BA$4,'SPACELOG 8 BP'!$F23:$EE23)+SUMIF('SPACELOG 9 BP'!$F$2:$EE$2,BA$4,'SPACELOG 9 BP'!$F23:$EE23)+SUMIF('SPACELOG 10 BP'!$F$2:$EE$2,BA$4,'SPACELOG 10 BP'!$F23:$EE23)+SUMIF('SPACELOG 11 BP'!$F$2:$EE$2,BA$4,'SPACELOG 11 BP'!$F23:$EE23)+SUMIF('SPACELOG 12 BP'!$F$2:$EE$2,BA$4,'SPACELOG 12 BP'!$F23:$EE23)</f>
        <v>80</v>
      </c>
      <c r="BB23" s="33">
        <f>SUMIF('reporting montigny'!$F$2:$EE$2,BB$4,'reporting montigny'!$F23:$EE23)+SUMIF('reporting boissy'!$F$2:$EE$2,BB$4,'reporting boissy'!$F23:$EE23)+SUMIF('reporting moussy'!$F$2:$EE$2,BB$4,'reporting moussy'!$F23:$EE23)+SUMIF('reporting trappes'!$F$2:$EE$2,BB$4,'reporting trappes'!$F23:$EE23)+SUMIF('SPACELOG 5 BP'!$F$2:$EE$2,BB$4,'SPACELOG 5 BP'!$F23:$EE23)+SUMIF('SPACELOG 6 BP'!$F$2:$EE$2,BB$4,'SPACELOG 6 BP'!$F23:$EE23)+SUMIF('SPACELOG 7 BP'!$F$2:$EE$2,BB$4,'SPACELOG 7 BP'!$F23:$EE23)+SUMIF('SPACELOG 8 BP'!$F$2:$EE$2,BB$4,'SPACELOG 8 BP'!$F23:$EE23)+SUMIF('SPACELOG 9 BP'!$F$2:$EE$2,BB$4,'SPACELOG 9 BP'!$F23:$EE23)+SUMIF('SPACELOG 10 BP'!$F$2:$EE$2,BB$4,'SPACELOG 10 BP'!$F23:$EE23)+SUMIF('SPACELOG 11 BP'!$F$2:$EE$2,BB$4,'SPACELOG 11 BP'!$F23:$EE23)+SUMIF('SPACELOG 12 BP'!$F$2:$EE$2,BB$4,'SPACELOG 12 BP'!$F23:$EE23)</f>
        <v>80</v>
      </c>
      <c r="BC23" s="33">
        <f>SUMIF('reporting montigny'!$F$2:$EE$2,BC$4,'reporting montigny'!$F23:$EE23)+SUMIF('reporting boissy'!$F$2:$EE$2,BC$4,'reporting boissy'!$F23:$EE23)+SUMIF('reporting moussy'!$F$2:$EE$2,BC$4,'reporting moussy'!$F23:$EE23)+SUMIF('reporting trappes'!$F$2:$EE$2,BC$4,'reporting trappes'!$F23:$EE23)+SUMIF('SPACELOG 5 BP'!$F$2:$EE$2,BC$4,'SPACELOG 5 BP'!$F23:$EE23)+SUMIF('SPACELOG 6 BP'!$F$2:$EE$2,BC$4,'SPACELOG 6 BP'!$F23:$EE23)+SUMIF('SPACELOG 7 BP'!$F$2:$EE$2,BC$4,'SPACELOG 7 BP'!$F23:$EE23)+SUMIF('SPACELOG 8 BP'!$F$2:$EE$2,BC$4,'SPACELOG 8 BP'!$F23:$EE23)+SUMIF('SPACELOG 9 BP'!$F$2:$EE$2,BC$4,'SPACELOG 9 BP'!$F23:$EE23)+SUMIF('SPACELOG 10 BP'!$F$2:$EE$2,BC$4,'SPACELOG 10 BP'!$F23:$EE23)+SUMIF('SPACELOG 11 BP'!$F$2:$EE$2,BC$4,'SPACELOG 11 BP'!$F23:$EE23)+SUMIF('SPACELOG 12 BP'!$F$2:$EE$2,BC$4,'SPACELOG 12 BP'!$F23:$EE23)</f>
        <v>80</v>
      </c>
      <c r="BD23" s="33">
        <f>SUMIF('reporting montigny'!$F$2:$EE$2,BD$4,'reporting montigny'!$F23:$EE23)+SUMIF('reporting boissy'!$F$2:$EE$2,BD$4,'reporting boissy'!$F23:$EE23)+SUMIF('reporting moussy'!$F$2:$EE$2,BD$4,'reporting moussy'!$F23:$EE23)+SUMIF('reporting trappes'!$F$2:$EE$2,BD$4,'reporting trappes'!$F23:$EE23)+SUMIF('SPACELOG 5 BP'!$F$2:$EE$2,BD$4,'SPACELOG 5 BP'!$F23:$EE23)+SUMIF('SPACELOG 6 BP'!$F$2:$EE$2,BD$4,'SPACELOG 6 BP'!$F23:$EE23)+SUMIF('SPACELOG 7 BP'!$F$2:$EE$2,BD$4,'SPACELOG 7 BP'!$F23:$EE23)+SUMIF('SPACELOG 8 BP'!$F$2:$EE$2,BD$4,'SPACELOG 8 BP'!$F23:$EE23)+SUMIF('SPACELOG 9 BP'!$F$2:$EE$2,BD$4,'SPACELOG 9 BP'!$F23:$EE23)+SUMIF('SPACELOG 10 BP'!$F$2:$EE$2,BD$4,'SPACELOG 10 BP'!$F23:$EE23)+SUMIF('SPACELOG 11 BP'!$F$2:$EE$2,BD$4,'SPACELOG 11 BP'!$F23:$EE23)+SUMIF('SPACELOG 12 BP'!$F$2:$EE$2,BD$4,'SPACELOG 12 BP'!$F23:$EE23)</f>
        <v>80</v>
      </c>
      <c r="BE23" s="393">
        <f t="shared" si="117"/>
        <v>960</v>
      </c>
      <c r="BF23" s="33">
        <f>SUMIF('reporting montigny'!$F$2:$EE$2,BF$4,'reporting montigny'!$F23:$EE23)+SUMIF('reporting boissy'!$F$2:$EE$2,BF$4,'reporting boissy'!$F23:$EE23)+SUMIF('reporting moussy'!$F$2:$EE$2,BF$4,'reporting moussy'!$F23:$EE23)+SUMIF('reporting trappes'!$F$2:$EE$2,BF$4,'reporting trappes'!$F23:$EE23)+SUMIF('SPACELOG 5 BP'!$F$2:$EE$2,BF$4,'SPACELOG 5 BP'!$F23:$EE23)+SUMIF('SPACELOG 6 BP'!$F$2:$EE$2,BF$4,'SPACELOG 6 BP'!$F23:$EE23)+SUMIF('SPACELOG 7 BP'!$F$2:$EE$2,BF$4,'SPACELOG 7 BP'!$F23:$EE23)+SUMIF('SPACELOG 8 BP'!$F$2:$EE$2,BF$4,'SPACELOG 8 BP'!$F23:$EE23)+SUMIF('SPACELOG 9 BP'!$F$2:$EE$2,BF$4,'SPACELOG 9 BP'!$F23:$EE23)+SUMIF('SPACELOG 10 BP'!$F$2:$EE$2,BF$4,'SPACELOG 10 BP'!$F23:$EE23)+SUMIF('SPACELOG 11 BP'!$F$2:$EE$2,BF$4,'SPACELOG 11 BP'!$F23:$EE23)+SUMIF('SPACELOG 12 BP'!$F$2:$EE$2,BF$4,'SPACELOG 12 BP'!$F23:$EE23)</f>
        <v>80</v>
      </c>
      <c r="BG23" s="33">
        <f>SUMIF('reporting montigny'!$F$2:$EE$2,BG$4,'reporting montigny'!$F23:$EE23)+SUMIF('reporting boissy'!$F$2:$EE$2,BG$4,'reporting boissy'!$F23:$EE23)+SUMIF('reporting moussy'!$F$2:$EE$2,BG$4,'reporting moussy'!$F23:$EE23)+SUMIF('reporting trappes'!$F$2:$EE$2,BG$4,'reporting trappes'!$F23:$EE23)+SUMIF('SPACELOG 5 BP'!$F$2:$EE$2,BG$4,'SPACELOG 5 BP'!$F23:$EE23)+SUMIF('SPACELOG 6 BP'!$F$2:$EE$2,BG$4,'SPACELOG 6 BP'!$F23:$EE23)+SUMIF('SPACELOG 7 BP'!$F$2:$EE$2,BG$4,'SPACELOG 7 BP'!$F23:$EE23)+SUMIF('SPACELOG 8 BP'!$F$2:$EE$2,BG$4,'SPACELOG 8 BP'!$F23:$EE23)+SUMIF('SPACELOG 9 BP'!$F$2:$EE$2,BG$4,'SPACELOG 9 BP'!$F23:$EE23)+SUMIF('SPACELOG 10 BP'!$F$2:$EE$2,BG$4,'SPACELOG 10 BP'!$F23:$EE23)+SUMIF('SPACELOG 11 BP'!$F$2:$EE$2,BG$4,'SPACELOG 11 BP'!$F23:$EE23)+SUMIF('SPACELOG 12 BP'!$F$2:$EE$2,BG$4,'SPACELOG 12 BP'!$F23:$EE23)</f>
        <v>80</v>
      </c>
      <c r="BH23" s="33">
        <f>SUMIF('reporting montigny'!$F$2:$EE$2,BH$4,'reporting montigny'!$F23:$EE23)+SUMIF('reporting boissy'!$F$2:$EE$2,BH$4,'reporting boissy'!$F23:$EE23)+SUMIF('reporting moussy'!$F$2:$EE$2,BH$4,'reporting moussy'!$F23:$EE23)+SUMIF('reporting trappes'!$F$2:$EE$2,BH$4,'reporting trappes'!$F23:$EE23)+SUMIF('SPACELOG 5 BP'!$F$2:$EE$2,BH$4,'SPACELOG 5 BP'!$F23:$EE23)+SUMIF('SPACELOG 6 BP'!$F$2:$EE$2,BH$4,'SPACELOG 6 BP'!$F23:$EE23)+SUMIF('SPACELOG 7 BP'!$F$2:$EE$2,BH$4,'SPACELOG 7 BP'!$F23:$EE23)+SUMIF('SPACELOG 8 BP'!$F$2:$EE$2,BH$4,'SPACELOG 8 BP'!$F23:$EE23)+SUMIF('SPACELOG 9 BP'!$F$2:$EE$2,BH$4,'SPACELOG 9 BP'!$F23:$EE23)+SUMIF('SPACELOG 10 BP'!$F$2:$EE$2,BH$4,'SPACELOG 10 BP'!$F23:$EE23)+SUMIF('SPACELOG 11 BP'!$F$2:$EE$2,BH$4,'SPACELOG 11 BP'!$F23:$EE23)+SUMIF('SPACELOG 12 BP'!$F$2:$EE$2,BH$4,'SPACELOG 12 BP'!$F23:$EE23)</f>
        <v>80</v>
      </c>
      <c r="BI23" s="33">
        <f>SUMIF('reporting montigny'!$F$2:$EE$2,BI$4,'reporting montigny'!$F23:$EE23)+SUMIF('reporting boissy'!$F$2:$EE$2,BI$4,'reporting boissy'!$F23:$EE23)+SUMIF('reporting moussy'!$F$2:$EE$2,BI$4,'reporting moussy'!$F23:$EE23)+SUMIF('reporting trappes'!$F$2:$EE$2,BI$4,'reporting trappes'!$F23:$EE23)+SUMIF('SPACELOG 5 BP'!$F$2:$EE$2,BI$4,'SPACELOG 5 BP'!$F23:$EE23)+SUMIF('SPACELOG 6 BP'!$F$2:$EE$2,BI$4,'SPACELOG 6 BP'!$F23:$EE23)+SUMIF('SPACELOG 7 BP'!$F$2:$EE$2,BI$4,'SPACELOG 7 BP'!$F23:$EE23)+SUMIF('SPACELOG 8 BP'!$F$2:$EE$2,BI$4,'SPACELOG 8 BP'!$F23:$EE23)+SUMIF('SPACELOG 9 BP'!$F$2:$EE$2,BI$4,'SPACELOG 9 BP'!$F23:$EE23)+SUMIF('SPACELOG 10 BP'!$F$2:$EE$2,BI$4,'SPACELOG 10 BP'!$F23:$EE23)+SUMIF('SPACELOG 11 BP'!$F$2:$EE$2,BI$4,'SPACELOG 11 BP'!$F23:$EE23)+SUMIF('SPACELOG 12 BP'!$F$2:$EE$2,BI$4,'SPACELOG 12 BP'!$F23:$EE23)</f>
        <v>80</v>
      </c>
      <c r="BJ23" s="33">
        <f>SUMIF('reporting montigny'!$F$2:$EE$2,BJ$4,'reporting montigny'!$F23:$EE23)+SUMIF('reporting boissy'!$F$2:$EE$2,BJ$4,'reporting boissy'!$F23:$EE23)+SUMIF('reporting moussy'!$F$2:$EE$2,BJ$4,'reporting moussy'!$F23:$EE23)+SUMIF('reporting trappes'!$F$2:$EE$2,BJ$4,'reporting trappes'!$F23:$EE23)+SUMIF('SPACELOG 5 BP'!$F$2:$EE$2,BJ$4,'SPACELOG 5 BP'!$F23:$EE23)+SUMIF('SPACELOG 6 BP'!$F$2:$EE$2,BJ$4,'SPACELOG 6 BP'!$F23:$EE23)+SUMIF('SPACELOG 7 BP'!$F$2:$EE$2,BJ$4,'SPACELOG 7 BP'!$F23:$EE23)+SUMIF('SPACELOG 8 BP'!$F$2:$EE$2,BJ$4,'SPACELOG 8 BP'!$F23:$EE23)+SUMIF('SPACELOG 9 BP'!$F$2:$EE$2,BJ$4,'SPACELOG 9 BP'!$F23:$EE23)+SUMIF('SPACELOG 10 BP'!$F$2:$EE$2,BJ$4,'SPACELOG 10 BP'!$F23:$EE23)+SUMIF('SPACELOG 11 BP'!$F$2:$EE$2,BJ$4,'SPACELOG 11 BP'!$F23:$EE23)+SUMIF('SPACELOG 12 BP'!$F$2:$EE$2,BJ$4,'SPACELOG 12 BP'!$F23:$EE23)</f>
        <v>80</v>
      </c>
      <c r="BK23" s="33">
        <f>SUMIF('reporting montigny'!$F$2:$EE$2,BK$4,'reporting montigny'!$F23:$EE23)+SUMIF('reporting boissy'!$F$2:$EE$2,BK$4,'reporting boissy'!$F23:$EE23)+SUMIF('reporting moussy'!$F$2:$EE$2,BK$4,'reporting moussy'!$F23:$EE23)+SUMIF('reporting trappes'!$F$2:$EE$2,BK$4,'reporting trappes'!$F23:$EE23)+SUMIF('SPACELOG 5 BP'!$F$2:$EE$2,BK$4,'SPACELOG 5 BP'!$F23:$EE23)+SUMIF('SPACELOG 6 BP'!$F$2:$EE$2,BK$4,'SPACELOG 6 BP'!$F23:$EE23)+SUMIF('SPACELOG 7 BP'!$F$2:$EE$2,BK$4,'SPACELOG 7 BP'!$F23:$EE23)+SUMIF('SPACELOG 8 BP'!$F$2:$EE$2,BK$4,'SPACELOG 8 BP'!$F23:$EE23)+SUMIF('SPACELOG 9 BP'!$F$2:$EE$2,BK$4,'SPACELOG 9 BP'!$F23:$EE23)+SUMIF('SPACELOG 10 BP'!$F$2:$EE$2,BK$4,'SPACELOG 10 BP'!$F23:$EE23)+SUMIF('SPACELOG 11 BP'!$F$2:$EE$2,BK$4,'SPACELOG 11 BP'!$F23:$EE23)+SUMIF('SPACELOG 12 BP'!$F$2:$EE$2,BK$4,'SPACELOG 12 BP'!$F23:$EE23)</f>
        <v>80</v>
      </c>
      <c r="BL23" s="33">
        <f>SUMIF('reporting montigny'!$F$2:$EE$2,BL$4,'reporting montigny'!$F23:$EE23)+SUMIF('reporting boissy'!$F$2:$EE$2,BL$4,'reporting boissy'!$F23:$EE23)+SUMIF('reporting moussy'!$F$2:$EE$2,BL$4,'reporting moussy'!$F23:$EE23)+SUMIF('reporting trappes'!$F$2:$EE$2,BL$4,'reporting trappes'!$F23:$EE23)+SUMIF('SPACELOG 5 BP'!$F$2:$EE$2,BL$4,'SPACELOG 5 BP'!$F23:$EE23)+SUMIF('SPACELOG 6 BP'!$F$2:$EE$2,BL$4,'SPACELOG 6 BP'!$F23:$EE23)+SUMIF('SPACELOG 7 BP'!$F$2:$EE$2,BL$4,'SPACELOG 7 BP'!$F23:$EE23)+SUMIF('SPACELOG 8 BP'!$F$2:$EE$2,BL$4,'SPACELOG 8 BP'!$F23:$EE23)+SUMIF('SPACELOG 9 BP'!$F$2:$EE$2,BL$4,'SPACELOG 9 BP'!$F23:$EE23)+SUMIF('SPACELOG 10 BP'!$F$2:$EE$2,BL$4,'SPACELOG 10 BP'!$F23:$EE23)+SUMIF('SPACELOG 11 BP'!$F$2:$EE$2,BL$4,'SPACELOG 11 BP'!$F23:$EE23)+SUMIF('SPACELOG 12 BP'!$F$2:$EE$2,BL$4,'SPACELOG 12 BP'!$F23:$EE23)</f>
        <v>80</v>
      </c>
      <c r="BM23" s="33">
        <f>SUMIF('reporting montigny'!$F$2:$EE$2,BM$4,'reporting montigny'!$F23:$EE23)+SUMIF('reporting boissy'!$F$2:$EE$2,BM$4,'reporting boissy'!$F23:$EE23)+SUMIF('reporting moussy'!$F$2:$EE$2,BM$4,'reporting moussy'!$F23:$EE23)+SUMIF('reporting trappes'!$F$2:$EE$2,BM$4,'reporting trappes'!$F23:$EE23)+SUMIF('SPACELOG 5 BP'!$F$2:$EE$2,BM$4,'SPACELOG 5 BP'!$F23:$EE23)+SUMIF('SPACELOG 6 BP'!$F$2:$EE$2,BM$4,'SPACELOG 6 BP'!$F23:$EE23)+SUMIF('SPACELOG 7 BP'!$F$2:$EE$2,BM$4,'SPACELOG 7 BP'!$F23:$EE23)+SUMIF('SPACELOG 8 BP'!$F$2:$EE$2,BM$4,'SPACELOG 8 BP'!$F23:$EE23)+SUMIF('SPACELOG 9 BP'!$F$2:$EE$2,BM$4,'SPACELOG 9 BP'!$F23:$EE23)+SUMIF('SPACELOG 10 BP'!$F$2:$EE$2,BM$4,'SPACELOG 10 BP'!$F23:$EE23)+SUMIF('SPACELOG 11 BP'!$F$2:$EE$2,BM$4,'SPACELOG 11 BP'!$F23:$EE23)+SUMIF('SPACELOG 12 BP'!$F$2:$EE$2,BM$4,'SPACELOG 12 BP'!$F23:$EE23)</f>
        <v>80</v>
      </c>
      <c r="BN23" s="33">
        <f>SUMIF('reporting montigny'!$F$2:$EE$2,BN$4,'reporting montigny'!$F23:$EE23)+SUMIF('reporting boissy'!$F$2:$EE$2,BN$4,'reporting boissy'!$F23:$EE23)+SUMIF('reporting moussy'!$F$2:$EE$2,BN$4,'reporting moussy'!$F23:$EE23)+SUMIF('reporting trappes'!$F$2:$EE$2,BN$4,'reporting trappes'!$F23:$EE23)+SUMIF('SPACELOG 5 BP'!$F$2:$EE$2,BN$4,'SPACELOG 5 BP'!$F23:$EE23)+SUMIF('SPACELOG 6 BP'!$F$2:$EE$2,BN$4,'SPACELOG 6 BP'!$F23:$EE23)+SUMIF('SPACELOG 7 BP'!$F$2:$EE$2,BN$4,'SPACELOG 7 BP'!$F23:$EE23)+SUMIF('SPACELOG 8 BP'!$F$2:$EE$2,BN$4,'SPACELOG 8 BP'!$F23:$EE23)+SUMIF('SPACELOG 9 BP'!$F$2:$EE$2,BN$4,'SPACELOG 9 BP'!$F23:$EE23)+SUMIF('SPACELOG 10 BP'!$F$2:$EE$2,BN$4,'SPACELOG 10 BP'!$F23:$EE23)+SUMIF('SPACELOG 11 BP'!$F$2:$EE$2,BN$4,'SPACELOG 11 BP'!$F23:$EE23)+SUMIF('SPACELOG 12 BP'!$F$2:$EE$2,BN$4,'SPACELOG 12 BP'!$F23:$EE23)</f>
        <v>80</v>
      </c>
      <c r="BO23" s="33">
        <f>SUMIF('reporting montigny'!$F$2:$EE$2,BO$4,'reporting montigny'!$F23:$EE23)+SUMIF('reporting boissy'!$F$2:$EE$2,BO$4,'reporting boissy'!$F23:$EE23)+SUMIF('reporting moussy'!$F$2:$EE$2,BO$4,'reporting moussy'!$F23:$EE23)+SUMIF('reporting trappes'!$F$2:$EE$2,BO$4,'reporting trappes'!$F23:$EE23)+SUMIF('SPACELOG 5 BP'!$F$2:$EE$2,BO$4,'SPACELOG 5 BP'!$F23:$EE23)+SUMIF('SPACELOG 6 BP'!$F$2:$EE$2,BO$4,'SPACELOG 6 BP'!$F23:$EE23)+SUMIF('SPACELOG 7 BP'!$F$2:$EE$2,BO$4,'SPACELOG 7 BP'!$F23:$EE23)+SUMIF('SPACELOG 8 BP'!$F$2:$EE$2,BO$4,'SPACELOG 8 BP'!$F23:$EE23)+SUMIF('SPACELOG 9 BP'!$F$2:$EE$2,BO$4,'SPACELOG 9 BP'!$F23:$EE23)+SUMIF('SPACELOG 10 BP'!$F$2:$EE$2,BO$4,'SPACELOG 10 BP'!$F23:$EE23)+SUMIF('SPACELOG 11 BP'!$F$2:$EE$2,BO$4,'SPACELOG 11 BP'!$F23:$EE23)+SUMIF('SPACELOG 12 BP'!$F$2:$EE$2,BO$4,'SPACELOG 12 BP'!$F23:$EE23)</f>
        <v>80</v>
      </c>
      <c r="BP23" s="33">
        <f>SUMIF('reporting montigny'!$F$2:$EE$2,BP$4,'reporting montigny'!$F23:$EE23)+SUMIF('reporting boissy'!$F$2:$EE$2,BP$4,'reporting boissy'!$F23:$EE23)+SUMIF('reporting moussy'!$F$2:$EE$2,BP$4,'reporting moussy'!$F23:$EE23)+SUMIF('reporting trappes'!$F$2:$EE$2,BP$4,'reporting trappes'!$F23:$EE23)+SUMIF('SPACELOG 5 BP'!$F$2:$EE$2,BP$4,'SPACELOG 5 BP'!$F23:$EE23)+SUMIF('SPACELOG 6 BP'!$F$2:$EE$2,BP$4,'SPACELOG 6 BP'!$F23:$EE23)+SUMIF('SPACELOG 7 BP'!$F$2:$EE$2,BP$4,'SPACELOG 7 BP'!$F23:$EE23)+SUMIF('SPACELOG 8 BP'!$F$2:$EE$2,BP$4,'SPACELOG 8 BP'!$F23:$EE23)+SUMIF('SPACELOG 9 BP'!$F$2:$EE$2,BP$4,'SPACELOG 9 BP'!$F23:$EE23)+SUMIF('SPACELOG 10 BP'!$F$2:$EE$2,BP$4,'SPACELOG 10 BP'!$F23:$EE23)+SUMIF('SPACELOG 11 BP'!$F$2:$EE$2,BP$4,'SPACELOG 11 BP'!$F23:$EE23)+SUMIF('SPACELOG 12 BP'!$F$2:$EE$2,BP$4,'SPACELOG 12 BP'!$F23:$EE23)</f>
        <v>80</v>
      </c>
      <c r="BQ23" s="33">
        <f>SUMIF('reporting montigny'!$F$2:$EE$2,BQ$4,'reporting montigny'!$F23:$EE23)+SUMIF('reporting boissy'!$F$2:$EE$2,BQ$4,'reporting boissy'!$F23:$EE23)+SUMIF('reporting moussy'!$F$2:$EE$2,BQ$4,'reporting moussy'!$F23:$EE23)+SUMIF('reporting trappes'!$F$2:$EE$2,BQ$4,'reporting trappes'!$F23:$EE23)+SUMIF('SPACELOG 5 BP'!$F$2:$EE$2,BQ$4,'SPACELOG 5 BP'!$F23:$EE23)+SUMIF('SPACELOG 6 BP'!$F$2:$EE$2,BQ$4,'SPACELOG 6 BP'!$F23:$EE23)+SUMIF('SPACELOG 7 BP'!$F$2:$EE$2,BQ$4,'SPACELOG 7 BP'!$F23:$EE23)+SUMIF('SPACELOG 8 BP'!$F$2:$EE$2,BQ$4,'SPACELOG 8 BP'!$F23:$EE23)+SUMIF('SPACELOG 9 BP'!$F$2:$EE$2,BQ$4,'SPACELOG 9 BP'!$F23:$EE23)+SUMIF('SPACELOG 10 BP'!$F$2:$EE$2,BQ$4,'SPACELOG 10 BP'!$F23:$EE23)+SUMIF('SPACELOG 11 BP'!$F$2:$EE$2,BQ$4,'SPACELOG 11 BP'!$F23:$EE23)+SUMIF('SPACELOG 12 BP'!$F$2:$EE$2,BQ$4,'SPACELOG 12 BP'!$F23:$EE23)</f>
        <v>80</v>
      </c>
      <c r="BR23" s="393">
        <f t="shared" si="118"/>
        <v>960</v>
      </c>
      <c r="BS23" s="33">
        <f>SUMIF('reporting montigny'!$F$2:$EE$2,BS$4,'reporting montigny'!$F23:$EE23)+SUMIF('reporting boissy'!$F$2:$EE$2,BS$4,'reporting boissy'!$F23:$EE23)+SUMIF('reporting moussy'!$F$2:$EE$2,BS$4,'reporting moussy'!$F23:$EE23)+SUMIF('reporting trappes'!$F$2:$EE$2,BS$4,'reporting trappes'!$F23:$EE23)+SUMIF('SPACELOG 5 BP'!$F$2:$EE$2,BS$4,'SPACELOG 5 BP'!$F23:$EE23)+SUMIF('SPACELOG 6 BP'!$F$2:$EE$2,BS$4,'SPACELOG 6 BP'!$F23:$EE23)+SUMIF('SPACELOG 7 BP'!$F$2:$EE$2,BS$4,'SPACELOG 7 BP'!$F23:$EE23)+SUMIF('SPACELOG 8 BP'!$F$2:$EE$2,BS$4,'SPACELOG 8 BP'!$F23:$EE23)+SUMIF('SPACELOG 9 BP'!$F$2:$EE$2,BS$4,'SPACELOG 9 BP'!$F23:$EE23)+SUMIF('SPACELOG 10 BP'!$F$2:$EE$2,BS$4,'SPACELOG 10 BP'!$F23:$EE23)+SUMIF('SPACELOG 11 BP'!$F$2:$EE$2,BS$4,'SPACELOG 11 BP'!$F23:$EE23)+SUMIF('SPACELOG 12 BP'!$F$2:$EE$2,BS$4,'SPACELOG 12 BP'!$F23:$EE23)</f>
        <v>80</v>
      </c>
      <c r="BT23" s="33">
        <f>SUMIF('reporting montigny'!$F$2:$EE$2,BT$4,'reporting montigny'!$F23:$EE23)+SUMIF('reporting boissy'!$F$2:$EE$2,BT$4,'reporting boissy'!$F23:$EE23)+SUMIF('reporting moussy'!$F$2:$EE$2,BT$4,'reporting moussy'!$F23:$EE23)+SUMIF('reporting trappes'!$F$2:$EE$2,BT$4,'reporting trappes'!$F23:$EE23)+SUMIF('SPACELOG 5 BP'!$F$2:$EE$2,BT$4,'SPACELOG 5 BP'!$F23:$EE23)+SUMIF('SPACELOG 6 BP'!$F$2:$EE$2,BT$4,'SPACELOG 6 BP'!$F23:$EE23)+SUMIF('SPACELOG 7 BP'!$F$2:$EE$2,BT$4,'SPACELOG 7 BP'!$F23:$EE23)+SUMIF('SPACELOG 8 BP'!$F$2:$EE$2,BT$4,'SPACELOG 8 BP'!$F23:$EE23)+SUMIF('SPACELOG 9 BP'!$F$2:$EE$2,BT$4,'SPACELOG 9 BP'!$F23:$EE23)+SUMIF('SPACELOG 10 BP'!$F$2:$EE$2,BT$4,'SPACELOG 10 BP'!$F23:$EE23)+SUMIF('SPACELOG 11 BP'!$F$2:$EE$2,BT$4,'SPACELOG 11 BP'!$F23:$EE23)+SUMIF('SPACELOG 12 BP'!$F$2:$EE$2,BT$4,'SPACELOG 12 BP'!$F23:$EE23)</f>
        <v>80</v>
      </c>
      <c r="BU23" s="33">
        <f>SUMIF('reporting montigny'!$F$2:$EE$2,BU$4,'reporting montigny'!$F23:$EE23)+SUMIF('reporting boissy'!$F$2:$EE$2,BU$4,'reporting boissy'!$F23:$EE23)+SUMIF('reporting moussy'!$F$2:$EE$2,BU$4,'reporting moussy'!$F23:$EE23)+SUMIF('reporting trappes'!$F$2:$EE$2,BU$4,'reporting trappes'!$F23:$EE23)+SUMIF('SPACELOG 5 BP'!$F$2:$EE$2,BU$4,'SPACELOG 5 BP'!$F23:$EE23)+SUMIF('SPACELOG 6 BP'!$F$2:$EE$2,BU$4,'SPACELOG 6 BP'!$F23:$EE23)+SUMIF('SPACELOG 7 BP'!$F$2:$EE$2,BU$4,'SPACELOG 7 BP'!$F23:$EE23)+SUMIF('SPACELOG 8 BP'!$F$2:$EE$2,BU$4,'SPACELOG 8 BP'!$F23:$EE23)+SUMIF('SPACELOG 9 BP'!$F$2:$EE$2,BU$4,'SPACELOG 9 BP'!$F23:$EE23)+SUMIF('SPACELOG 10 BP'!$F$2:$EE$2,BU$4,'SPACELOG 10 BP'!$F23:$EE23)+SUMIF('SPACELOG 11 BP'!$F$2:$EE$2,BU$4,'SPACELOG 11 BP'!$F23:$EE23)+SUMIF('SPACELOG 12 BP'!$F$2:$EE$2,BU$4,'SPACELOG 12 BP'!$F23:$EE23)</f>
        <v>80</v>
      </c>
      <c r="BV23" s="33">
        <f>SUMIF('reporting montigny'!$F$2:$EE$2,BV$4,'reporting montigny'!$F23:$EE23)+SUMIF('reporting boissy'!$F$2:$EE$2,BV$4,'reporting boissy'!$F23:$EE23)+SUMIF('reporting moussy'!$F$2:$EE$2,BV$4,'reporting moussy'!$F23:$EE23)+SUMIF('reporting trappes'!$F$2:$EE$2,BV$4,'reporting trappes'!$F23:$EE23)+SUMIF('SPACELOG 5 BP'!$F$2:$EE$2,BV$4,'SPACELOG 5 BP'!$F23:$EE23)+SUMIF('SPACELOG 6 BP'!$F$2:$EE$2,BV$4,'SPACELOG 6 BP'!$F23:$EE23)+SUMIF('SPACELOG 7 BP'!$F$2:$EE$2,BV$4,'SPACELOG 7 BP'!$F23:$EE23)+SUMIF('SPACELOG 8 BP'!$F$2:$EE$2,BV$4,'SPACELOG 8 BP'!$F23:$EE23)+SUMIF('SPACELOG 9 BP'!$F$2:$EE$2,BV$4,'SPACELOG 9 BP'!$F23:$EE23)+SUMIF('SPACELOG 10 BP'!$F$2:$EE$2,BV$4,'SPACELOG 10 BP'!$F23:$EE23)+SUMIF('SPACELOG 11 BP'!$F$2:$EE$2,BV$4,'SPACELOG 11 BP'!$F23:$EE23)+SUMIF('SPACELOG 12 BP'!$F$2:$EE$2,BV$4,'SPACELOG 12 BP'!$F23:$EE23)</f>
        <v>80</v>
      </c>
      <c r="BW23" s="33">
        <f>SUMIF('reporting montigny'!$F$2:$EE$2,BW$4,'reporting montigny'!$F23:$EE23)+SUMIF('reporting boissy'!$F$2:$EE$2,BW$4,'reporting boissy'!$F23:$EE23)+SUMIF('reporting moussy'!$F$2:$EE$2,BW$4,'reporting moussy'!$F23:$EE23)+SUMIF('reporting trappes'!$F$2:$EE$2,BW$4,'reporting trappes'!$F23:$EE23)+SUMIF('SPACELOG 5 BP'!$F$2:$EE$2,BW$4,'SPACELOG 5 BP'!$F23:$EE23)+SUMIF('SPACELOG 6 BP'!$F$2:$EE$2,BW$4,'SPACELOG 6 BP'!$F23:$EE23)+SUMIF('SPACELOG 7 BP'!$F$2:$EE$2,BW$4,'SPACELOG 7 BP'!$F23:$EE23)+SUMIF('SPACELOG 8 BP'!$F$2:$EE$2,BW$4,'SPACELOG 8 BP'!$F23:$EE23)+SUMIF('SPACELOG 9 BP'!$F$2:$EE$2,BW$4,'SPACELOG 9 BP'!$F23:$EE23)+SUMIF('SPACELOG 10 BP'!$F$2:$EE$2,BW$4,'SPACELOG 10 BP'!$F23:$EE23)+SUMIF('SPACELOG 11 BP'!$F$2:$EE$2,BW$4,'SPACELOG 11 BP'!$F23:$EE23)+SUMIF('SPACELOG 12 BP'!$F$2:$EE$2,BW$4,'SPACELOG 12 BP'!$F23:$EE23)</f>
        <v>80</v>
      </c>
      <c r="BX23" s="33">
        <f>SUMIF('reporting montigny'!$F$2:$EE$2,BX$4,'reporting montigny'!$F23:$EE23)+SUMIF('reporting boissy'!$F$2:$EE$2,BX$4,'reporting boissy'!$F23:$EE23)+SUMIF('reporting moussy'!$F$2:$EE$2,BX$4,'reporting moussy'!$F23:$EE23)+SUMIF('reporting trappes'!$F$2:$EE$2,BX$4,'reporting trappes'!$F23:$EE23)+SUMIF('SPACELOG 5 BP'!$F$2:$EE$2,BX$4,'SPACELOG 5 BP'!$F23:$EE23)+SUMIF('SPACELOG 6 BP'!$F$2:$EE$2,BX$4,'SPACELOG 6 BP'!$F23:$EE23)+SUMIF('SPACELOG 7 BP'!$F$2:$EE$2,BX$4,'SPACELOG 7 BP'!$F23:$EE23)+SUMIF('SPACELOG 8 BP'!$F$2:$EE$2,BX$4,'SPACELOG 8 BP'!$F23:$EE23)+SUMIF('SPACELOG 9 BP'!$F$2:$EE$2,BX$4,'SPACELOG 9 BP'!$F23:$EE23)+SUMIF('SPACELOG 10 BP'!$F$2:$EE$2,BX$4,'SPACELOG 10 BP'!$F23:$EE23)+SUMIF('SPACELOG 11 BP'!$F$2:$EE$2,BX$4,'SPACELOG 11 BP'!$F23:$EE23)+SUMIF('SPACELOG 12 BP'!$F$2:$EE$2,BX$4,'SPACELOG 12 BP'!$F23:$EE23)</f>
        <v>80</v>
      </c>
      <c r="BY23" s="33">
        <f>SUMIF('reporting montigny'!$F$2:$EE$2,BY$4,'reporting montigny'!$F23:$EE23)+SUMIF('reporting boissy'!$F$2:$EE$2,BY$4,'reporting boissy'!$F23:$EE23)+SUMIF('reporting moussy'!$F$2:$EE$2,BY$4,'reporting moussy'!$F23:$EE23)+SUMIF('reporting trappes'!$F$2:$EE$2,BY$4,'reporting trappes'!$F23:$EE23)+SUMIF('SPACELOG 5 BP'!$F$2:$EE$2,BY$4,'SPACELOG 5 BP'!$F23:$EE23)+SUMIF('SPACELOG 6 BP'!$F$2:$EE$2,BY$4,'SPACELOG 6 BP'!$F23:$EE23)+SUMIF('SPACELOG 7 BP'!$F$2:$EE$2,BY$4,'SPACELOG 7 BP'!$F23:$EE23)+SUMIF('SPACELOG 8 BP'!$F$2:$EE$2,BY$4,'SPACELOG 8 BP'!$F23:$EE23)+SUMIF('SPACELOG 9 BP'!$F$2:$EE$2,BY$4,'SPACELOG 9 BP'!$F23:$EE23)+SUMIF('SPACELOG 10 BP'!$F$2:$EE$2,BY$4,'SPACELOG 10 BP'!$F23:$EE23)+SUMIF('SPACELOG 11 BP'!$F$2:$EE$2,BY$4,'SPACELOG 11 BP'!$F23:$EE23)+SUMIF('SPACELOG 12 BP'!$F$2:$EE$2,BY$4,'SPACELOG 12 BP'!$F23:$EE23)</f>
        <v>80</v>
      </c>
      <c r="BZ23" s="33">
        <f>SUMIF('reporting montigny'!$F$2:$EE$2,BZ$4,'reporting montigny'!$F23:$EE23)+SUMIF('reporting boissy'!$F$2:$EE$2,BZ$4,'reporting boissy'!$F23:$EE23)+SUMIF('reporting moussy'!$F$2:$EE$2,BZ$4,'reporting moussy'!$F23:$EE23)+SUMIF('reporting trappes'!$F$2:$EE$2,BZ$4,'reporting trappes'!$F23:$EE23)+SUMIF('SPACELOG 5 BP'!$F$2:$EE$2,BZ$4,'SPACELOG 5 BP'!$F23:$EE23)+SUMIF('SPACELOG 6 BP'!$F$2:$EE$2,BZ$4,'SPACELOG 6 BP'!$F23:$EE23)+SUMIF('SPACELOG 7 BP'!$F$2:$EE$2,BZ$4,'SPACELOG 7 BP'!$F23:$EE23)+SUMIF('SPACELOG 8 BP'!$F$2:$EE$2,BZ$4,'SPACELOG 8 BP'!$F23:$EE23)+SUMIF('SPACELOG 9 BP'!$F$2:$EE$2,BZ$4,'SPACELOG 9 BP'!$F23:$EE23)+SUMIF('SPACELOG 10 BP'!$F$2:$EE$2,BZ$4,'SPACELOG 10 BP'!$F23:$EE23)+SUMIF('SPACELOG 11 BP'!$F$2:$EE$2,BZ$4,'SPACELOG 11 BP'!$F23:$EE23)+SUMIF('SPACELOG 12 BP'!$F$2:$EE$2,BZ$4,'SPACELOG 12 BP'!$F23:$EE23)</f>
        <v>80</v>
      </c>
      <c r="CA23" s="33">
        <f>SUMIF('reporting montigny'!$F$2:$EE$2,CA$4,'reporting montigny'!$F23:$EE23)+SUMIF('reporting boissy'!$F$2:$EE$2,CA$4,'reporting boissy'!$F23:$EE23)+SUMIF('reporting moussy'!$F$2:$EE$2,CA$4,'reporting moussy'!$F23:$EE23)+SUMIF('reporting trappes'!$F$2:$EE$2,CA$4,'reporting trappes'!$F23:$EE23)+SUMIF('SPACELOG 5 BP'!$F$2:$EE$2,CA$4,'SPACELOG 5 BP'!$F23:$EE23)+SUMIF('SPACELOG 6 BP'!$F$2:$EE$2,CA$4,'SPACELOG 6 BP'!$F23:$EE23)+SUMIF('SPACELOG 7 BP'!$F$2:$EE$2,CA$4,'SPACELOG 7 BP'!$F23:$EE23)+SUMIF('SPACELOG 8 BP'!$F$2:$EE$2,CA$4,'SPACELOG 8 BP'!$F23:$EE23)+SUMIF('SPACELOG 9 BP'!$F$2:$EE$2,CA$4,'SPACELOG 9 BP'!$F23:$EE23)+SUMIF('SPACELOG 10 BP'!$F$2:$EE$2,CA$4,'SPACELOG 10 BP'!$F23:$EE23)+SUMIF('SPACELOG 11 BP'!$F$2:$EE$2,CA$4,'SPACELOG 11 BP'!$F23:$EE23)+SUMIF('SPACELOG 12 BP'!$F$2:$EE$2,CA$4,'SPACELOG 12 BP'!$F23:$EE23)</f>
        <v>80</v>
      </c>
      <c r="CB23" s="33">
        <f>SUMIF('reporting montigny'!$F$2:$EE$2,CB$4,'reporting montigny'!$F23:$EE23)+SUMIF('reporting boissy'!$F$2:$EE$2,CB$4,'reporting boissy'!$F23:$EE23)+SUMIF('reporting moussy'!$F$2:$EE$2,CB$4,'reporting moussy'!$F23:$EE23)+SUMIF('reporting trappes'!$F$2:$EE$2,CB$4,'reporting trappes'!$F23:$EE23)+SUMIF('SPACELOG 5 BP'!$F$2:$EE$2,CB$4,'SPACELOG 5 BP'!$F23:$EE23)+SUMIF('SPACELOG 6 BP'!$F$2:$EE$2,CB$4,'SPACELOG 6 BP'!$F23:$EE23)+SUMIF('SPACELOG 7 BP'!$F$2:$EE$2,CB$4,'SPACELOG 7 BP'!$F23:$EE23)+SUMIF('SPACELOG 8 BP'!$F$2:$EE$2,CB$4,'SPACELOG 8 BP'!$F23:$EE23)+SUMIF('SPACELOG 9 BP'!$F$2:$EE$2,CB$4,'SPACELOG 9 BP'!$F23:$EE23)+SUMIF('SPACELOG 10 BP'!$F$2:$EE$2,CB$4,'SPACELOG 10 BP'!$F23:$EE23)+SUMIF('SPACELOG 11 BP'!$F$2:$EE$2,CB$4,'SPACELOG 11 BP'!$F23:$EE23)+SUMIF('SPACELOG 12 BP'!$F$2:$EE$2,CB$4,'SPACELOG 12 BP'!$F23:$EE23)</f>
        <v>80</v>
      </c>
      <c r="CC23" s="33">
        <f>SUMIF('reporting montigny'!$F$2:$EE$2,CC$4,'reporting montigny'!$F23:$EE23)+SUMIF('reporting boissy'!$F$2:$EE$2,CC$4,'reporting boissy'!$F23:$EE23)+SUMIF('reporting moussy'!$F$2:$EE$2,CC$4,'reporting moussy'!$F23:$EE23)+SUMIF('reporting trappes'!$F$2:$EE$2,CC$4,'reporting trappes'!$F23:$EE23)+SUMIF('SPACELOG 5 BP'!$F$2:$EE$2,CC$4,'SPACELOG 5 BP'!$F23:$EE23)+SUMIF('SPACELOG 6 BP'!$F$2:$EE$2,CC$4,'SPACELOG 6 BP'!$F23:$EE23)+SUMIF('SPACELOG 7 BP'!$F$2:$EE$2,CC$4,'SPACELOG 7 BP'!$F23:$EE23)+SUMIF('SPACELOG 8 BP'!$F$2:$EE$2,CC$4,'SPACELOG 8 BP'!$F23:$EE23)+SUMIF('SPACELOG 9 BP'!$F$2:$EE$2,CC$4,'SPACELOG 9 BP'!$F23:$EE23)+SUMIF('SPACELOG 10 BP'!$F$2:$EE$2,CC$4,'SPACELOG 10 BP'!$F23:$EE23)+SUMIF('SPACELOG 11 BP'!$F$2:$EE$2,CC$4,'SPACELOG 11 BP'!$F23:$EE23)+SUMIF('SPACELOG 12 BP'!$F$2:$EE$2,CC$4,'SPACELOG 12 BP'!$F23:$EE23)</f>
        <v>80</v>
      </c>
      <c r="CD23" s="33">
        <f>SUMIF('reporting montigny'!$F$2:$EE$2,CD$4,'reporting montigny'!$F23:$EE23)+SUMIF('reporting boissy'!$F$2:$EE$2,CD$4,'reporting boissy'!$F23:$EE23)+SUMIF('reporting moussy'!$F$2:$EE$2,CD$4,'reporting moussy'!$F23:$EE23)+SUMIF('reporting trappes'!$F$2:$EE$2,CD$4,'reporting trappes'!$F23:$EE23)+SUMIF('SPACELOG 5 BP'!$F$2:$EE$2,CD$4,'SPACELOG 5 BP'!$F23:$EE23)+SUMIF('SPACELOG 6 BP'!$F$2:$EE$2,CD$4,'SPACELOG 6 BP'!$F23:$EE23)+SUMIF('SPACELOG 7 BP'!$F$2:$EE$2,CD$4,'SPACELOG 7 BP'!$F23:$EE23)+SUMIF('SPACELOG 8 BP'!$F$2:$EE$2,CD$4,'SPACELOG 8 BP'!$F23:$EE23)+SUMIF('SPACELOG 9 BP'!$F$2:$EE$2,CD$4,'SPACELOG 9 BP'!$F23:$EE23)+SUMIF('SPACELOG 10 BP'!$F$2:$EE$2,CD$4,'SPACELOG 10 BP'!$F23:$EE23)+SUMIF('SPACELOG 11 BP'!$F$2:$EE$2,CD$4,'SPACELOG 11 BP'!$F23:$EE23)+SUMIF('SPACELOG 12 BP'!$F$2:$EE$2,CD$4,'SPACELOG 12 BP'!$F23:$EE23)</f>
        <v>80</v>
      </c>
      <c r="CE23" s="393">
        <f t="shared" si="119"/>
        <v>960</v>
      </c>
      <c r="CF23" s="33">
        <f>SUMIF('reporting montigny'!$F$2:$EE$2,CF$4,'reporting montigny'!$F23:$EE23)+SUMIF('reporting boissy'!$F$2:$EE$2,CF$4,'reporting boissy'!$F23:$EE23)+SUMIF('reporting moussy'!$F$2:$EE$2,CF$4,'reporting moussy'!$F23:$EE23)+SUMIF('reporting trappes'!$F$2:$EE$2,CF$4,'reporting trappes'!$F23:$EE23)+SUMIF('SPACELOG 5 BP'!$F$2:$EE$2,CF$4,'SPACELOG 5 BP'!$F23:$EE23)+SUMIF('SPACELOG 6 BP'!$F$2:$EE$2,CF$4,'SPACELOG 6 BP'!$F23:$EE23)+SUMIF('SPACELOG 7 BP'!$F$2:$EE$2,CF$4,'SPACELOG 7 BP'!$F23:$EE23)+SUMIF('SPACELOG 8 BP'!$F$2:$EE$2,CF$4,'SPACELOG 8 BP'!$F23:$EE23)+SUMIF('SPACELOG 9 BP'!$F$2:$EE$2,CF$4,'SPACELOG 9 BP'!$F23:$EE23)+SUMIF('SPACELOG 10 BP'!$F$2:$EE$2,CF$4,'SPACELOG 10 BP'!$F23:$EE23)+SUMIF('SPACELOG 11 BP'!$F$2:$EE$2,CF$4,'SPACELOG 11 BP'!$F23:$EE23)+SUMIF('SPACELOG 12 BP'!$F$2:$EE$2,CF$4,'SPACELOG 12 BP'!$F23:$EE23)</f>
        <v>80</v>
      </c>
      <c r="CG23" s="33">
        <f>SUMIF('reporting montigny'!$F$2:$EE$2,CG$4,'reporting montigny'!$F23:$EE23)+SUMIF('reporting boissy'!$F$2:$EE$2,CG$4,'reporting boissy'!$F23:$EE23)+SUMIF('reporting moussy'!$F$2:$EE$2,CG$4,'reporting moussy'!$F23:$EE23)+SUMIF('reporting trappes'!$F$2:$EE$2,CG$4,'reporting trappes'!$F23:$EE23)+SUMIF('SPACELOG 5 BP'!$F$2:$EE$2,CG$4,'SPACELOG 5 BP'!$F23:$EE23)+SUMIF('SPACELOG 6 BP'!$F$2:$EE$2,CG$4,'SPACELOG 6 BP'!$F23:$EE23)+SUMIF('SPACELOG 7 BP'!$F$2:$EE$2,CG$4,'SPACELOG 7 BP'!$F23:$EE23)+SUMIF('SPACELOG 8 BP'!$F$2:$EE$2,CG$4,'SPACELOG 8 BP'!$F23:$EE23)+SUMIF('SPACELOG 9 BP'!$F$2:$EE$2,CG$4,'SPACELOG 9 BP'!$F23:$EE23)+SUMIF('SPACELOG 10 BP'!$F$2:$EE$2,CG$4,'SPACELOG 10 BP'!$F23:$EE23)+SUMIF('SPACELOG 11 BP'!$F$2:$EE$2,CG$4,'SPACELOG 11 BP'!$F23:$EE23)+SUMIF('SPACELOG 12 BP'!$F$2:$EE$2,CG$4,'SPACELOG 12 BP'!$F23:$EE23)</f>
        <v>80</v>
      </c>
      <c r="CH23" s="33">
        <f>SUMIF('reporting montigny'!$F$2:$EE$2,CH$4,'reporting montigny'!$F23:$EE23)+SUMIF('reporting boissy'!$F$2:$EE$2,CH$4,'reporting boissy'!$F23:$EE23)+SUMIF('reporting moussy'!$F$2:$EE$2,CH$4,'reporting moussy'!$F23:$EE23)+SUMIF('reporting trappes'!$F$2:$EE$2,CH$4,'reporting trappes'!$F23:$EE23)+SUMIF('SPACELOG 5 BP'!$F$2:$EE$2,CH$4,'SPACELOG 5 BP'!$F23:$EE23)+SUMIF('SPACELOG 6 BP'!$F$2:$EE$2,CH$4,'SPACELOG 6 BP'!$F23:$EE23)+SUMIF('SPACELOG 7 BP'!$F$2:$EE$2,CH$4,'SPACELOG 7 BP'!$F23:$EE23)+SUMIF('SPACELOG 8 BP'!$F$2:$EE$2,CH$4,'SPACELOG 8 BP'!$F23:$EE23)+SUMIF('SPACELOG 9 BP'!$F$2:$EE$2,CH$4,'SPACELOG 9 BP'!$F23:$EE23)+SUMIF('SPACELOG 10 BP'!$F$2:$EE$2,CH$4,'SPACELOG 10 BP'!$F23:$EE23)+SUMIF('SPACELOG 11 BP'!$F$2:$EE$2,CH$4,'SPACELOG 11 BP'!$F23:$EE23)+SUMIF('SPACELOG 12 BP'!$F$2:$EE$2,CH$4,'SPACELOG 12 BP'!$F23:$EE23)</f>
        <v>80</v>
      </c>
      <c r="CI23" s="33">
        <f>SUMIF('reporting montigny'!$F$2:$EE$2,CI$4,'reporting montigny'!$F23:$EE23)+SUMIF('reporting boissy'!$F$2:$EE$2,CI$4,'reporting boissy'!$F23:$EE23)+SUMIF('reporting moussy'!$F$2:$EE$2,CI$4,'reporting moussy'!$F23:$EE23)+SUMIF('reporting trappes'!$F$2:$EE$2,CI$4,'reporting trappes'!$F23:$EE23)+SUMIF('SPACELOG 5 BP'!$F$2:$EE$2,CI$4,'SPACELOG 5 BP'!$F23:$EE23)+SUMIF('SPACELOG 6 BP'!$F$2:$EE$2,CI$4,'SPACELOG 6 BP'!$F23:$EE23)+SUMIF('SPACELOG 7 BP'!$F$2:$EE$2,CI$4,'SPACELOG 7 BP'!$F23:$EE23)+SUMIF('SPACELOG 8 BP'!$F$2:$EE$2,CI$4,'SPACELOG 8 BP'!$F23:$EE23)+SUMIF('SPACELOG 9 BP'!$F$2:$EE$2,CI$4,'SPACELOG 9 BP'!$F23:$EE23)+SUMIF('SPACELOG 10 BP'!$F$2:$EE$2,CI$4,'SPACELOG 10 BP'!$F23:$EE23)+SUMIF('SPACELOG 11 BP'!$F$2:$EE$2,CI$4,'SPACELOG 11 BP'!$F23:$EE23)+SUMIF('SPACELOG 12 BP'!$F$2:$EE$2,CI$4,'SPACELOG 12 BP'!$F23:$EE23)</f>
        <v>80</v>
      </c>
      <c r="CJ23" s="33">
        <f>SUMIF('reporting montigny'!$F$2:$EE$2,CJ$4,'reporting montigny'!$F23:$EE23)+SUMIF('reporting boissy'!$F$2:$EE$2,CJ$4,'reporting boissy'!$F23:$EE23)+SUMIF('reporting moussy'!$F$2:$EE$2,CJ$4,'reporting moussy'!$F23:$EE23)+SUMIF('reporting trappes'!$F$2:$EE$2,CJ$4,'reporting trappes'!$F23:$EE23)+SUMIF('SPACELOG 5 BP'!$F$2:$EE$2,CJ$4,'SPACELOG 5 BP'!$F23:$EE23)+SUMIF('SPACELOG 6 BP'!$F$2:$EE$2,CJ$4,'SPACELOG 6 BP'!$F23:$EE23)+SUMIF('SPACELOG 7 BP'!$F$2:$EE$2,CJ$4,'SPACELOG 7 BP'!$F23:$EE23)+SUMIF('SPACELOG 8 BP'!$F$2:$EE$2,CJ$4,'SPACELOG 8 BP'!$F23:$EE23)+SUMIF('SPACELOG 9 BP'!$F$2:$EE$2,CJ$4,'SPACELOG 9 BP'!$F23:$EE23)+SUMIF('SPACELOG 10 BP'!$F$2:$EE$2,CJ$4,'SPACELOG 10 BP'!$F23:$EE23)+SUMIF('SPACELOG 11 BP'!$F$2:$EE$2,CJ$4,'SPACELOG 11 BP'!$F23:$EE23)+SUMIF('SPACELOG 12 BP'!$F$2:$EE$2,CJ$4,'SPACELOG 12 BP'!$F23:$EE23)</f>
        <v>80</v>
      </c>
      <c r="CK23" s="33">
        <f>SUMIF('reporting montigny'!$F$2:$EE$2,CK$4,'reporting montigny'!$F23:$EE23)+SUMIF('reporting boissy'!$F$2:$EE$2,CK$4,'reporting boissy'!$F23:$EE23)+SUMIF('reporting moussy'!$F$2:$EE$2,CK$4,'reporting moussy'!$F23:$EE23)+SUMIF('reporting trappes'!$F$2:$EE$2,CK$4,'reporting trappes'!$F23:$EE23)+SUMIF('SPACELOG 5 BP'!$F$2:$EE$2,CK$4,'SPACELOG 5 BP'!$F23:$EE23)+SUMIF('SPACELOG 6 BP'!$F$2:$EE$2,CK$4,'SPACELOG 6 BP'!$F23:$EE23)+SUMIF('SPACELOG 7 BP'!$F$2:$EE$2,CK$4,'SPACELOG 7 BP'!$F23:$EE23)+SUMIF('SPACELOG 8 BP'!$F$2:$EE$2,CK$4,'SPACELOG 8 BP'!$F23:$EE23)+SUMIF('SPACELOG 9 BP'!$F$2:$EE$2,CK$4,'SPACELOG 9 BP'!$F23:$EE23)+SUMIF('SPACELOG 10 BP'!$F$2:$EE$2,CK$4,'SPACELOG 10 BP'!$F23:$EE23)+SUMIF('SPACELOG 11 BP'!$F$2:$EE$2,CK$4,'SPACELOG 11 BP'!$F23:$EE23)+SUMIF('SPACELOG 12 BP'!$F$2:$EE$2,CK$4,'SPACELOG 12 BP'!$F23:$EE23)</f>
        <v>80</v>
      </c>
      <c r="CL23" s="33">
        <f>SUMIF('reporting montigny'!$F$2:$EE$2,CL$4,'reporting montigny'!$F23:$EE23)+SUMIF('reporting boissy'!$F$2:$EE$2,CL$4,'reporting boissy'!$F23:$EE23)+SUMIF('reporting moussy'!$F$2:$EE$2,CL$4,'reporting moussy'!$F23:$EE23)+SUMIF('reporting trappes'!$F$2:$EE$2,CL$4,'reporting trappes'!$F23:$EE23)+SUMIF('SPACELOG 5 BP'!$F$2:$EE$2,CL$4,'SPACELOG 5 BP'!$F23:$EE23)+SUMIF('SPACELOG 6 BP'!$F$2:$EE$2,CL$4,'SPACELOG 6 BP'!$F23:$EE23)+SUMIF('SPACELOG 7 BP'!$F$2:$EE$2,CL$4,'SPACELOG 7 BP'!$F23:$EE23)+SUMIF('SPACELOG 8 BP'!$F$2:$EE$2,CL$4,'SPACELOG 8 BP'!$F23:$EE23)+SUMIF('SPACELOG 9 BP'!$F$2:$EE$2,CL$4,'SPACELOG 9 BP'!$F23:$EE23)+SUMIF('SPACELOG 10 BP'!$F$2:$EE$2,CL$4,'SPACELOG 10 BP'!$F23:$EE23)+SUMIF('SPACELOG 11 BP'!$F$2:$EE$2,CL$4,'SPACELOG 11 BP'!$F23:$EE23)+SUMIF('SPACELOG 12 BP'!$F$2:$EE$2,CL$4,'SPACELOG 12 BP'!$F23:$EE23)</f>
        <v>80</v>
      </c>
      <c r="CM23" s="33">
        <f>SUMIF('reporting montigny'!$F$2:$EE$2,CM$4,'reporting montigny'!$F23:$EE23)+SUMIF('reporting boissy'!$F$2:$EE$2,CM$4,'reporting boissy'!$F23:$EE23)+SUMIF('reporting moussy'!$F$2:$EE$2,CM$4,'reporting moussy'!$F23:$EE23)+SUMIF('reporting trappes'!$F$2:$EE$2,CM$4,'reporting trappes'!$F23:$EE23)+SUMIF('SPACELOG 5 BP'!$F$2:$EE$2,CM$4,'SPACELOG 5 BP'!$F23:$EE23)+SUMIF('SPACELOG 6 BP'!$F$2:$EE$2,CM$4,'SPACELOG 6 BP'!$F23:$EE23)+SUMIF('SPACELOG 7 BP'!$F$2:$EE$2,CM$4,'SPACELOG 7 BP'!$F23:$EE23)+SUMIF('SPACELOG 8 BP'!$F$2:$EE$2,CM$4,'SPACELOG 8 BP'!$F23:$EE23)+SUMIF('SPACELOG 9 BP'!$F$2:$EE$2,CM$4,'SPACELOG 9 BP'!$F23:$EE23)+SUMIF('SPACELOG 10 BP'!$F$2:$EE$2,CM$4,'SPACELOG 10 BP'!$F23:$EE23)+SUMIF('SPACELOG 11 BP'!$F$2:$EE$2,CM$4,'SPACELOG 11 BP'!$F23:$EE23)+SUMIF('SPACELOG 12 BP'!$F$2:$EE$2,CM$4,'SPACELOG 12 BP'!$F23:$EE23)</f>
        <v>80</v>
      </c>
      <c r="CN23" s="33">
        <f>SUMIF('reporting montigny'!$F$2:$EE$2,CN$4,'reporting montigny'!$F23:$EE23)+SUMIF('reporting boissy'!$F$2:$EE$2,CN$4,'reporting boissy'!$F23:$EE23)+SUMIF('reporting moussy'!$F$2:$EE$2,CN$4,'reporting moussy'!$F23:$EE23)+SUMIF('reporting trappes'!$F$2:$EE$2,CN$4,'reporting trappes'!$F23:$EE23)+SUMIF('SPACELOG 5 BP'!$F$2:$EE$2,CN$4,'SPACELOG 5 BP'!$F23:$EE23)+SUMIF('SPACELOG 6 BP'!$F$2:$EE$2,CN$4,'SPACELOG 6 BP'!$F23:$EE23)+SUMIF('SPACELOG 7 BP'!$F$2:$EE$2,CN$4,'SPACELOG 7 BP'!$F23:$EE23)+SUMIF('SPACELOG 8 BP'!$F$2:$EE$2,CN$4,'SPACELOG 8 BP'!$F23:$EE23)+SUMIF('SPACELOG 9 BP'!$F$2:$EE$2,CN$4,'SPACELOG 9 BP'!$F23:$EE23)+SUMIF('SPACELOG 10 BP'!$F$2:$EE$2,CN$4,'SPACELOG 10 BP'!$F23:$EE23)+SUMIF('SPACELOG 11 BP'!$F$2:$EE$2,CN$4,'SPACELOG 11 BP'!$F23:$EE23)+SUMIF('SPACELOG 12 BP'!$F$2:$EE$2,CN$4,'SPACELOG 12 BP'!$F23:$EE23)</f>
        <v>80</v>
      </c>
      <c r="CO23" s="33">
        <f>SUMIF('reporting montigny'!$F$2:$EE$2,CO$4,'reporting montigny'!$F23:$EE23)+SUMIF('reporting boissy'!$F$2:$EE$2,CO$4,'reporting boissy'!$F23:$EE23)+SUMIF('reporting moussy'!$F$2:$EE$2,CO$4,'reporting moussy'!$F23:$EE23)+SUMIF('reporting trappes'!$F$2:$EE$2,CO$4,'reporting trappes'!$F23:$EE23)+SUMIF('SPACELOG 5 BP'!$F$2:$EE$2,CO$4,'SPACELOG 5 BP'!$F23:$EE23)+SUMIF('SPACELOG 6 BP'!$F$2:$EE$2,CO$4,'SPACELOG 6 BP'!$F23:$EE23)+SUMIF('SPACELOG 7 BP'!$F$2:$EE$2,CO$4,'SPACELOG 7 BP'!$F23:$EE23)+SUMIF('SPACELOG 8 BP'!$F$2:$EE$2,CO$4,'SPACELOG 8 BP'!$F23:$EE23)+SUMIF('SPACELOG 9 BP'!$F$2:$EE$2,CO$4,'SPACELOG 9 BP'!$F23:$EE23)+SUMIF('SPACELOG 10 BP'!$F$2:$EE$2,CO$4,'SPACELOG 10 BP'!$F23:$EE23)+SUMIF('SPACELOG 11 BP'!$F$2:$EE$2,CO$4,'SPACELOG 11 BP'!$F23:$EE23)+SUMIF('SPACELOG 12 BP'!$F$2:$EE$2,CO$4,'SPACELOG 12 BP'!$F23:$EE23)</f>
        <v>80</v>
      </c>
      <c r="CP23" s="33">
        <f>SUMIF('reporting montigny'!$F$2:$EE$2,CP$4,'reporting montigny'!$F23:$EE23)+SUMIF('reporting boissy'!$F$2:$EE$2,CP$4,'reporting boissy'!$F23:$EE23)+SUMIF('reporting moussy'!$F$2:$EE$2,CP$4,'reporting moussy'!$F23:$EE23)+SUMIF('reporting trappes'!$F$2:$EE$2,CP$4,'reporting trappes'!$F23:$EE23)+SUMIF('SPACELOG 5 BP'!$F$2:$EE$2,CP$4,'SPACELOG 5 BP'!$F23:$EE23)+SUMIF('SPACELOG 6 BP'!$F$2:$EE$2,CP$4,'SPACELOG 6 BP'!$F23:$EE23)+SUMIF('SPACELOG 7 BP'!$F$2:$EE$2,CP$4,'SPACELOG 7 BP'!$F23:$EE23)+SUMIF('SPACELOG 8 BP'!$F$2:$EE$2,CP$4,'SPACELOG 8 BP'!$F23:$EE23)+SUMIF('SPACELOG 9 BP'!$F$2:$EE$2,CP$4,'SPACELOG 9 BP'!$F23:$EE23)+SUMIF('SPACELOG 10 BP'!$F$2:$EE$2,CP$4,'SPACELOG 10 BP'!$F23:$EE23)+SUMIF('SPACELOG 11 BP'!$F$2:$EE$2,CP$4,'SPACELOG 11 BP'!$F23:$EE23)+SUMIF('SPACELOG 12 BP'!$F$2:$EE$2,CP$4,'SPACELOG 12 BP'!$F23:$EE23)</f>
        <v>80</v>
      </c>
      <c r="CQ23" s="33">
        <f>SUMIF('reporting montigny'!$F$2:$EE$2,CQ$4,'reporting montigny'!$F23:$EE23)+SUMIF('reporting boissy'!$F$2:$EE$2,CQ$4,'reporting boissy'!$F23:$EE23)+SUMIF('reporting moussy'!$F$2:$EE$2,CQ$4,'reporting moussy'!$F23:$EE23)+SUMIF('reporting trappes'!$F$2:$EE$2,CQ$4,'reporting trappes'!$F23:$EE23)+SUMIF('SPACELOG 5 BP'!$F$2:$EE$2,CQ$4,'SPACELOG 5 BP'!$F23:$EE23)+SUMIF('SPACELOG 6 BP'!$F$2:$EE$2,CQ$4,'SPACELOG 6 BP'!$F23:$EE23)+SUMIF('SPACELOG 7 BP'!$F$2:$EE$2,CQ$4,'SPACELOG 7 BP'!$F23:$EE23)+SUMIF('SPACELOG 8 BP'!$F$2:$EE$2,CQ$4,'SPACELOG 8 BP'!$F23:$EE23)+SUMIF('SPACELOG 9 BP'!$F$2:$EE$2,CQ$4,'SPACELOG 9 BP'!$F23:$EE23)+SUMIF('SPACELOG 10 BP'!$F$2:$EE$2,CQ$4,'SPACELOG 10 BP'!$F23:$EE23)+SUMIF('SPACELOG 11 BP'!$F$2:$EE$2,CQ$4,'SPACELOG 11 BP'!$F23:$EE23)+SUMIF('SPACELOG 12 BP'!$F$2:$EE$2,CQ$4,'SPACELOG 12 BP'!$F23:$EE23)</f>
        <v>80</v>
      </c>
      <c r="CR23" s="393">
        <f t="shared" si="120"/>
        <v>960</v>
      </c>
      <c r="CS23" s="33">
        <f>SUMIF('reporting montigny'!$F$2:$EE$2,CS$4,'reporting montigny'!$F23:$EE23)+SUMIF('reporting boissy'!$F$2:$EE$2,CS$4,'reporting boissy'!$F23:$EE23)+SUMIF('reporting moussy'!$F$2:$EE$2,CS$4,'reporting moussy'!$F23:$EE23)+SUMIF('reporting trappes'!$F$2:$EE$2,CS$4,'reporting trappes'!$F23:$EE23)+SUMIF('SPACELOG 5 BP'!$F$2:$EE$2,CS$4,'SPACELOG 5 BP'!$F23:$EE23)+SUMIF('SPACELOG 6 BP'!$F$2:$EE$2,CS$4,'SPACELOG 6 BP'!$F23:$EE23)+SUMIF('SPACELOG 7 BP'!$F$2:$EE$2,CS$4,'SPACELOG 7 BP'!$F23:$EE23)+SUMIF('SPACELOG 8 BP'!$F$2:$EE$2,CS$4,'SPACELOG 8 BP'!$F23:$EE23)+SUMIF('SPACELOG 9 BP'!$F$2:$EE$2,CS$4,'SPACELOG 9 BP'!$F23:$EE23)+SUMIF('SPACELOG 10 BP'!$F$2:$EE$2,CS$4,'SPACELOG 10 BP'!$F23:$EE23)+SUMIF('SPACELOG 11 BP'!$F$2:$EE$2,CS$4,'SPACELOG 11 BP'!$F23:$EE23)+SUMIF('SPACELOG 12 BP'!$F$2:$EE$2,CS$4,'SPACELOG 12 BP'!$F23:$EE23)</f>
        <v>80</v>
      </c>
      <c r="CT23" s="33">
        <f>SUMIF('reporting montigny'!$F$2:$EE$2,CT$4,'reporting montigny'!$F23:$EE23)+SUMIF('reporting boissy'!$F$2:$EE$2,CT$4,'reporting boissy'!$F23:$EE23)+SUMIF('reporting moussy'!$F$2:$EE$2,CT$4,'reporting moussy'!$F23:$EE23)+SUMIF('reporting trappes'!$F$2:$EE$2,CT$4,'reporting trappes'!$F23:$EE23)+SUMIF('SPACELOG 5 BP'!$F$2:$EE$2,CT$4,'SPACELOG 5 BP'!$F23:$EE23)+SUMIF('SPACELOG 6 BP'!$F$2:$EE$2,CT$4,'SPACELOG 6 BP'!$F23:$EE23)+SUMIF('SPACELOG 7 BP'!$F$2:$EE$2,CT$4,'SPACELOG 7 BP'!$F23:$EE23)+SUMIF('SPACELOG 8 BP'!$F$2:$EE$2,CT$4,'SPACELOG 8 BP'!$F23:$EE23)+SUMIF('SPACELOG 9 BP'!$F$2:$EE$2,CT$4,'SPACELOG 9 BP'!$F23:$EE23)+SUMIF('SPACELOG 10 BP'!$F$2:$EE$2,CT$4,'SPACELOG 10 BP'!$F23:$EE23)+SUMIF('SPACELOG 11 BP'!$F$2:$EE$2,CT$4,'SPACELOG 11 BP'!$F23:$EE23)+SUMIF('SPACELOG 12 BP'!$F$2:$EE$2,CT$4,'SPACELOG 12 BP'!$F23:$EE23)</f>
        <v>80</v>
      </c>
      <c r="CU23" s="33">
        <f>SUMIF('reporting montigny'!$F$2:$EE$2,CU$4,'reporting montigny'!$F23:$EE23)+SUMIF('reporting boissy'!$F$2:$EE$2,CU$4,'reporting boissy'!$F23:$EE23)+SUMIF('reporting moussy'!$F$2:$EE$2,CU$4,'reporting moussy'!$F23:$EE23)+SUMIF('reporting trappes'!$F$2:$EE$2,CU$4,'reporting trappes'!$F23:$EE23)+SUMIF('SPACELOG 5 BP'!$F$2:$EE$2,CU$4,'SPACELOG 5 BP'!$F23:$EE23)+SUMIF('SPACELOG 6 BP'!$F$2:$EE$2,CU$4,'SPACELOG 6 BP'!$F23:$EE23)+SUMIF('SPACELOG 7 BP'!$F$2:$EE$2,CU$4,'SPACELOG 7 BP'!$F23:$EE23)+SUMIF('SPACELOG 8 BP'!$F$2:$EE$2,CU$4,'SPACELOG 8 BP'!$F23:$EE23)+SUMIF('SPACELOG 9 BP'!$F$2:$EE$2,CU$4,'SPACELOG 9 BP'!$F23:$EE23)+SUMIF('SPACELOG 10 BP'!$F$2:$EE$2,CU$4,'SPACELOG 10 BP'!$F23:$EE23)+SUMIF('SPACELOG 11 BP'!$F$2:$EE$2,CU$4,'SPACELOG 11 BP'!$F23:$EE23)+SUMIF('SPACELOG 12 BP'!$F$2:$EE$2,CU$4,'SPACELOG 12 BP'!$F23:$EE23)</f>
        <v>80</v>
      </c>
      <c r="CV23" s="33">
        <f>SUMIF('reporting montigny'!$F$2:$EE$2,CV$4,'reporting montigny'!$F23:$EE23)+SUMIF('reporting boissy'!$F$2:$EE$2,CV$4,'reporting boissy'!$F23:$EE23)+SUMIF('reporting moussy'!$F$2:$EE$2,CV$4,'reporting moussy'!$F23:$EE23)+SUMIF('reporting trappes'!$F$2:$EE$2,CV$4,'reporting trappes'!$F23:$EE23)+SUMIF('SPACELOG 5 BP'!$F$2:$EE$2,CV$4,'SPACELOG 5 BP'!$F23:$EE23)+SUMIF('SPACELOG 6 BP'!$F$2:$EE$2,CV$4,'SPACELOG 6 BP'!$F23:$EE23)+SUMIF('SPACELOG 7 BP'!$F$2:$EE$2,CV$4,'SPACELOG 7 BP'!$F23:$EE23)+SUMIF('SPACELOG 8 BP'!$F$2:$EE$2,CV$4,'SPACELOG 8 BP'!$F23:$EE23)+SUMIF('SPACELOG 9 BP'!$F$2:$EE$2,CV$4,'SPACELOG 9 BP'!$F23:$EE23)+SUMIF('SPACELOG 10 BP'!$F$2:$EE$2,CV$4,'SPACELOG 10 BP'!$F23:$EE23)+SUMIF('SPACELOG 11 BP'!$F$2:$EE$2,CV$4,'SPACELOG 11 BP'!$F23:$EE23)+SUMIF('SPACELOG 12 BP'!$F$2:$EE$2,CV$4,'SPACELOG 12 BP'!$F23:$EE23)</f>
        <v>80</v>
      </c>
      <c r="CW23" s="33">
        <f>SUMIF('reporting montigny'!$F$2:$EE$2,CW$4,'reporting montigny'!$F23:$EE23)+SUMIF('reporting boissy'!$F$2:$EE$2,CW$4,'reporting boissy'!$F23:$EE23)+SUMIF('reporting moussy'!$F$2:$EE$2,CW$4,'reporting moussy'!$F23:$EE23)+SUMIF('reporting trappes'!$F$2:$EE$2,CW$4,'reporting trappes'!$F23:$EE23)+SUMIF('SPACELOG 5 BP'!$F$2:$EE$2,CW$4,'SPACELOG 5 BP'!$F23:$EE23)+SUMIF('SPACELOG 6 BP'!$F$2:$EE$2,CW$4,'SPACELOG 6 BP'!$F23:$EE23)+SUMIF('SPACELOG 7 BP'!$F$2:$EE$2,CW$4,'SPACELOG 7 BP'!$F23:$EE23)+SUMIF('SPACELOG 8 BP'!$F$2:$EE$2,CW$4,'SPACELOG 8 BP'!$F23:$EE23)+SUMIF('SPACELOG 9 BP'!$F$2:$EE$2,CW$4,'SPACELOG 9 BP'!$F23:$EE23)+SUMIF('SPACELOG 10 BP'!$F$2:$EE$2,CW$4,'SPACELOG 10 BP'!$F23:$EE23)+SUMIF('SPACELOG 11 BP'!$F$2:$EE$2,CW$4,'SPACELOG 11 BP'!$F23:$EE23)+SUMIF('SPACELOG 12 BP'!$F$2:$EE$2,CW$4,'SPACELOG 12 BP'!$F23:$EE23)</f>
        <v>80</v>
      </c>
      <c r="CX23" s="33">
        <f>SUMIF('reporting montigny'!$F$2:$EE$2,CX$4,'reporting montigny'!$F23:$EE23)+SUMIF('reporting boissy'!$F$2:$EE$2,CX$4,'reporting boissy'!$F23:$EE23)+SUMIF('reporting moussy'!$F$2:$EE$2,CX$4,'reporting moussy'!$F23:$EE23)+SUMIF('reporting trappes'!$F$2:$EE$2,CX$4,'reporting trappes'!$F23:$EE23)+SUMIF('SPACELOG 5 BP'!$F$2:$EE$2,CX$4,'SPACELOG 5 BP'!$F23:$EE23)+SUMIF('SPACELOG 6 BP'!$F$2:$EE$2,CX$4,'SPACELOG 6 BP'!$F23:$EE23)+SUMIF('SPACELOG 7 BP'!$F$2:$EE$2,CX$4,'SPACELOG 7 BP'!$F23:$EE23)+SUMIF('SPACELOG 8 BP'!$F$2:$EE$2,CX$4,'SPACELOG 8 BP'!$F23:$EE23)+SUMIF('SPACELOG 9 BP'!$F$2:$EE$2,CX$4,'SPACELOG 9 BP'!$F23:$EE23)+SUMIF('SPACELOG 10 BP'!$F$2:$EE$2,CX$4,'SPACELOG 10 BP'!$F23:$EE23)+SUMIF('SPACELOG 11 BP'!$F$2:$EE$2,CX$4,'SPACELOG 11 BP'!$F23:$EE23)+SUMIF('SPACELOG 12 BP'!$F$2:$EE$2,CX$4,'SPACELOG 12 BP'!$F23:$EE23)</f>
        <v>80</v>
      </c>
      <c r="CY23" s="33">
        <f>SUMIF('reporting montigny'!$F$2:$EE$2,CY$4,'reporting montigny'!$F23:$EE23)+SUMIF('reporting boissy'!$F$2:$EE$2,CY$4,'reporting boissy'!$F23:$EE23)+SUMIF('reporting moussy'!$F$2:$EE$2,CY$4,'reporting moussy'!$F23:$EE23)+SUMIF('reporting trappes'!$F$2:$EE$2,CY$4,'reporting trappes'!$F23:$EE23)+SUMIF('SPACELOG 5 BP'!$F$2:$EE$2,CY$4,'SPACELOG 5 BP'!$F23:$EE23)+SUMIF('SPACELOG 6 BP'!$F$2:$EE$2,CY$4,'SPACELOG 6 BP'!$F23:$EE23)+SUMIF('SPACELOG 7 BP'!$F$2:$EE$2,CY$4,'SPACELOG 7 BP'!$F23:$EE23)+SUMIF('SPACELOG 8 BP'!$F$2:$EE$2,CY$4,'SPACELOG 8 BP'!$F23:$EE23)+SUMIF('SPACELOG 9 BP'!$F$2:$EE$2,CY$4,'SPACELOG 9 BP'!$F23:$EE23)+SUMIF('SPACELOG 10 BP'!$F$2:$EE$2,CY$4,'SPACELOG 10 BP'!$F23:$EE23)+SUMIF('SPACELOG 11 BP'!$F$2:$EE$2,CY$4,'SPACELOG 11 BP'!$F23:$EE23)+SUMIF('SPACELOG 12 BP'!$F$2:$EE$2,CY$4,'SPACELOG 12 BP'!$F23:$EE23)</f>
        <v>80</v>
      </c>
      <c r="CZ23" s="33">
        <f>SUMIF('reporting montigny'!$F$2:$EE$2,CZ$4,'reporting montigny'!$F23:$EE23)+SUMIF('reporting boissy'!$F$2:$EE$2,CZ$4,'reporting boissy'!$F23:$EE23)+SUMIF('reporting moussy'!$F$2:$EE$2,CZ$4,'reporting moussy'!$F23:$EE23)+SUMIF('reporting trappes'!$F$2:$EE$2,CZ$4,'reporting trappes'!$F23:$EE23)+SUMIF('SPACELOG 5 BP'!$F$2:$EE$2,CZ$4,'SPACELOG 5 BP'!$F23:$EE23)+SUMIF('SPACELOG 6 BP'!$F$2:$EE$2,CZ$4,'SPACELOG 6 BP'!$F23:$EE23)+SUMIF('SPACELOG 7 BP'!$F$2:$EE$2,CZ$4,'SPACELOG 7 BP'!$F23:$EE23)+SUMIF('SPACELOG 8 BP'!$F$2:$EE$2,CZ$4,'SPACELOG 8 BP'!$F23:$EE23)+SUMIF('SPACELOG 9 BP'!$F$2:$EE$2,CZ$4,'SPACELOG 9 BP'!$F23:$EE23)+SUMIF('SPACELOG 10 BP'!$F$2:$EE$2,CZ$4,'SPACELOG 10 BP'!$F23:$EE23)+SUMIF('SPACELOG 11 BP'!$F$2:$EE$2,CZ$4,'SPACELOG 11 BP'!$F23:$EE23)+SUMIF('SPACELOG 12 BP'!$F$2:$EE$2,CZ$4,'SPACELOG 12 BP'!$F23:$EE23)</f>
        <v>80</v>
      </c>
      <c r="DA23" s="33">
        <f>SUMIF('reporting montigny'!$F$2:$EE$2,DA$4,'reporting montigny'!$F23:$EE23)+SUMIF('reporting boissy'!$F$2:$EE$2,DA$4,'reporting boissy'!$F23:$EE23)+SUMIF('reporting moussy'!$F$2:$EE$2,DA$4,'reporting moussy'!$F23:$EE23)+SUMIF('reporting trappes'!$F$2:$EE$2,DA$4,'reporting trappes'!$F23:$EE23)+SUMIF('SPACELOG 5 BP'!$F$2:$EE$2,DA$4,'SPACELOG 5 BP'!$F23:$EE23)+SUMIF('SPACELOG 6 BP'!$F$2:$EE$2,DA$4,'SPACELOG 6 BP'!$F23:$EE23)+SUMIF('SPACELOG 7 BP'!$F$2:$EE$2,DA$4,'SPACELOG 7 BP'!$F23:$EE23)+SUMIF('SPACELOG 8 BP'!$F$2:$EE$2,DA$4,'SPACELOG 8 BP'!$F23:$EE23)+SUMIF('SPACELOG 9 BP'!$F$2:$EE$2,DA$4,'SPACELOG 9 BP'!$F23:$EE23)+SUMIF('SPACELOG 10 BP'!$F$2:$EE$2,DA$4,'SPACELOG 10 BP'!$F23:$EE23)+SUMIF('SPACELOG 11 BP'!$F$2:$EE$2,DA$4,'SPACELOG 11 BP'!$F23:$EE23)+SUMIF('SPACELOG 12 BP'!$F$2:$EE$2,DA$4,'SPACELOG 12 BP'!$F23:$EE23)</f>
        <v>80</v>
      </c>
      <c r="DB23" s="33">
        <f>SUMIF('reporting montigny'!$F$2:$EE$2,DB$4,'reporting montigny'!$F23:$EE23)+SUMIF('reporting boissy'!$F$2:$EE$2,DB$4,'reporting boissy'!$F23:$EE23)+SUMIF('reporting moussy'!$F$2:$EE$2,DB$4,'reporting moussy'!$F23:$EE23)+SUMIF('reporting trappes'!$F$2:$EE$2,DB$4,'reporting trappes'!$F23:$EE23)+SUMIF('SPACELOG 5 BP'!$F$2:$EE$2,DB$4,'SPACELOG 5 BP'!$F23:$EE23)+SUMIF('SPACELOG 6 BP'!$F$2:$EE$2,DB$4,'SPACELOG 6 BP'!$F23:$EE23)+SUMIF('SPACELOG 7 BP'!$F$2:$EE$2,DB$4,'SPACELOG 7 BP'!$F23:$EE23)+SUMIF('SPACELOG 8 BP'!$F$2:$EE$2,DB$4,'SPACELOG 8 BP'!$F23:$EE23)+SUMIF('SPACELOG 9 BP'!$F$2:$EE$2,DB$4,'SPACELOG 9 BP'!$F23:$EE23)+SUMIF('SPACELOG 10 BP'!$F$2:$EE$2,DB$4,'SPACELOG 10 BP'!$F23:$EE23)+SUMIF('SPACELOG 11 BP'!$F$2:$EE$2,DB$4,'SPACELOG 11 BP'!$F23:$EE23)+SUMIF('SPACELOG 12 BP'!$F$2:$EE$2,DB$4,'SPACELOG 12 BP'!$F23:$EE23)</f>
        <v>80</v>
      </c>
      <c r="DC23" s="33">
        <f>SUMIF('reporting montigny'!$F$2:$EE$2,DC$4,'reporting montigny'!$F23:$EE23)+SUMIF('reporting boissy'!$F$2:$EE$2,DC$4,'reporting boissy'!$F23:$EE23)+SUMIF('reporting moussy'!$F$2:$EE$2,DC$4,'reporting moussy'!$F23:$EE23)+SUMIF('reporting trappes'!$F$2:$EE$2,DC$4,'reporting trappes'!$F23:$EE23)+SUMIF('SPACELOG 5 BP'!$F$2:$EE$2,DC$4,'SPACELOG 5 BP'!$F23:$EE23)+SUMIF('SPACELOG 6 BP'!$F$2:$EE$2,DC$4,'SPACELOG 6 BP'!$F23:$EE23)+SUMIF('SPACELOG 7 BP'!$F$2:$EE$2,DC$4,'SPACELOG 7 BP'!$F23:$EE23)+SUMIF('SPACELOG 8 BP'!$F$2:$EE$2,DC$4,'SPACELOG 8 BP'!$F23:$EE23)+SUMIF('SPACELOG 9 BP'!$F$2:$EE$2,DC$4,'SPACELOG 9 BP'!$F23:$EE23)+SUMIF('SPACELOG 10 BP'!$F$2:$EE$2,DC$4,'SPACELOG 10 BP'!$F23:$EE23)+SUMIF('SPACELOG 11 BP'!$F$2:$EE$2,DC$4,'SPACELOG 11 BP'!$F23:$EE23)+SUMIF('SPACELOG 12 BP'!$F$2:$EE$2,DC$4,'SPACELOG 12 BP'!$F23:$EE23)</f>
        <v>80</v>
      </c>
      <c r="DD23" s="33">
        <f>SUMIF('reporting montigny'!$F$2:$EE$2,DD$4,'reporting montigny'!$F23:$EE23)+SUMIF('reporting boissy'!$F$2:$EE$2,DD$4,'reporting boissy'!$F23:$EE23)+SUMIF('reporting moussy'!$F$2:$EE$2,DD$4,'reporting moussy'!$F23:$EE23)+SUMIF('reporting trappes'!$F$2:$EE$2,DD$4,'reporting trappes'!$F23:$EE23)+SUMIF('SPACELOG 5 BP'!$F$2:$EE$2,DD$4,'SPACELOG 5 BP'!$F23:$EE23)+SUMIF('SPACELOG 6 BP'!$F$2:$EE$2,DD$4,'SPACELOG 6 BP'!$F23:$EE23)+SUMIF('SPACELOG 7 BP'!$F$2:$EE$2,DD$4,'SPACELOG 7 BP'!$F23:$EE23)+SUMIF('SPACELOG 8 BP'!$F$2:$EE$2,DD$4,'SPACELOG 8 BP'!$F23:$EE23)+SUMIF('SPACELOG 9 BP'!$F$2:$EE$2,DD$4,'SPACELOG 9 BP'!$F23:$EE23)+SUMIF('SPACELOG 10 BP'!$F$2:$EE$2,DD$4,'SPACELOG 10 BP'!$F23:$EE23)+SUMIF('SPACELOG 11 BP'!$F$2:$EE$2,DD$4,'SPACELOG 11 BP'!$F23:$EE23)+SUMIF('SPACELOG 12 BP'!$F$2:$EE$2,DD$4,'SPACELOG 12 BP'!$F23:$EE23)</f>
        <v>80</v>
      </c>
      <c r="DE23" s="393">
        <f t="shared" si="121"/>
        <v>960</v>
      </c>
      <c r="DF23" s="33">
        <f>SUMIF('reporting montigny'!$F$2:$EE$2,DF$4,'reporting montigny'!$F23:$EE23)+SUMIF('reporting boissy'!$F$2:$EE$2,DF$4,'reporting boissy'!$F23:$EE23)+SUMIF('reporting moussy'!$F$2:$EE$2,DF$4,'reporting moussy'!$F23:$EE23)+SUMIF('reporting trappes'!$F$2:$EE$2,DF$4,'reporting trappes'!$F23:$EE23)+SUMIF('SPACELOG 5 BP'!$F$2:$EE$2,DF$4,'SPACELOG 5 BP'!$F23:$EE23)+SUMIF('SPACELOG 6 BP'!$F$2:$EE$2,DF$4,'SPACELOG 6 BP'!$F23:$EE23)+SUMIF('SPACELOG 7 BP'!$F$2:$EE$2,DF$4,'SPACELOG 7 BP'!$F23:$EE23)+SUMIF('SPACELOG 8 BP'!$F$2:$EE$2,DF$4,'SPACELOG 8 BP'!$F23:$EE23)+SUMIF('SPACELOG 9 BP'!$F$2:$EE$2,DF$4,'SPACELOG 9 BP'!$F23:$EE23)+SUMIF('SPACELOG 10 BP'!$F$2:$EE$2,DF$4,'SPACELOG 10 BP'!$F23:$EE23)+SUMIF('SPACELOG 11 BP'!$F$2:$EE$2,DF$4,'SPACELOG 11 BP'!$F23:$EE23)+SUMIF('SPACELOG 12 BP'!$F$2:$EE$2,DF$4,'SPACELOG 12 BP'!$F23:$EE23)</f>
        <v>80</v>
      </c>
      <c r="DG23" s="33">
        <f>SUMIF('reporting montigny'!$F$2:$EE$2,DG$4,'reporting montigny'!$F23:$EE23)+SUMIF('reporting boissy'!$F$2:$EE$2,DG$4,'reporting boissy'!$F23:$EE23)+SUMIF('reporting moussy'!$F$2:$EE$2,DG$4,'reporting moussy'!$F23:$EE23)+SUMIF('reporting trappes'!$F$2:$EE$2,DG$4,'reporting trappes'!$F23:$EE23)+SUMIF('SPACELOG 5 BP'!$F$2:$EE$2,DG$4,'SPACELOG 5 BP'!$F23:$EE23)+SUMIF('SPACELOG 6 BP'!$F$2:$EE$2,DG$4,'SPACELOG 6 BP'!$F23:$EE23)+SUMIF('SPACELOG 7 BP'!$F$2:$EE$2,DG$4,'SPACELOG 7 BP'!$F23:$EE23)+SUMIF('SPACELOG 8 BP'!$F$2:$EE$2,DG$4,'SPACELOG 8 BP'!$F23:$EE23)+SUMIF('SPACELOG 9 BP'!$F$2:$EE$2,DG$4,'SPACELOG 9 BP'!$F23:$EE23)+SUMIF('SPACELOG 10 BP'!$F$2:$EE$2,DG$4,'SPACELOG 10 BP'!$F23:$EE23)+SUMIF('SPACELOG 11 BP'!$F$2:$EE$2,DG$4,'SPACELOG 11 BP'!$F23:$EE23)+SUMIF('SPACELOG 12 BP'!$F$2:$EE$2,DG$4,'SPACELOG 12 BP'!$F23:$EE23)</f>
        <v>80</v>
      </c>
      <c r="DH23" s="33">
        <f>SUMIF('reporting montigny'!$F$2:$EE$2,DH$4,'reporting montigny'!$F23:$EE23)+SUMIF('reporting boissy'!$F$2:$EE$2,DH$4,'reporting boissy'!$F23:$EE23)+SUMIF('reporting moussy'!$F$2:$EE$2,DH$4,'reporting moussy'!$F23:$EE23)+SUMIF('reporting trappes'!$F$2:$EE$2,DH$4,'reporting trappes'!$F23:$EE23)+SUMIF('SPACELOG 5 BP'!$F$2:$EE$2,DH$4,'SPACELOG 5 BP'!$F23:$EE23)+SUMIF('SPACELOG 6 BP'!$F$2:$EE$2,DH$4,'SPACELOG 6 BP'!$F23:$EE23)+SUMIF('SPACELOG 7 BP'!$F$2:$EE$2,DH$4,'SPACELOG 7 BP'!$F23:$EE23)+SUMIF('SPACELOG 8 BP'!$F$2:$EE$2,DH$4,'SPACELOG 8 BP'!$F23:$EE23)+SUMIF('SPACELOG 9 BP'!$F$2:$EE$2,DH$4,'SPACELOG 9 BP'!$F23:$EE23)+SUMIF('SPACELOG 10 BP'!$F$2:$EE$2,DH$4,'SPACELOG 10 BP'!$F23:$EE23)+SUMIF('SPACELOG 11 BP'!$F$2:$EE$2,DH$4,'SPACELOG 11 BP'!$F23:$EE23)+SUMIF('SPACELOG 12 BP'!$F$2:$EE$2,DH$4,'SPACELOG 12 BP'!$F23:$EE23)</f>
        <v>80</v>
      </c>
      <c r="DI23" s="33">
        <f>SUMIF('reporting montigny'!$F$2:$EE$2,DI$4,'reporting montigny'!$F23:$EE23)+SUMIF('reporting boissy'!$F$2:$EE$2,DI$4,'reporting boissy'!$F23:$EE23)+SUMIF('reporting moussy'!$F$2:$EE$2,DI$4,'reporting moussy'!$F23:$EE23)+SUMIF('reporting trappes'!$F$2:$EE$2,DI$4,'reporting trappes'!$F23:$EE23)+SUMIF('SPACELOG 5 BP'!$F$2:$EE$2,DI$4,'SPACELOG 5 BP'!$F23:$EE23)+SUMIF('SPACELOG 6 BP'!$F$2:$EE$2,DI$4,'SPACELOG 6 BP'!$F23:$EE23)+SUMIF('SPACELOG 7 BP'!$F$2:$EE$2,DI$4,'SPACELOG 7 BP'!$F23:$EE23)+SUMIF('SPACELOG 8 BP'!$F$2:$EE$2,DI$4,'SPACELOG 8 BP'!$F23:$EE23)+SUMIF('SPACELOG 9 BP'!$F$2:$EE$2,DI$4,'SPACELOG 9 BP'!$F23:$EE23)+SUMIF('SPACELOG 10 BP'!$F$2:$EE$2,DI$4,'SPACELOG 10 BP'!$F23:$EE23)+SUMIF('SPACELOG 11 BP'!$F$2:$EE$2,DI$4,'SPACELOG 11 BP'!$F23:$EE23)+SUMIF('SPACELOG 12 BP'!$F$2:$EE$2,DI$4,'SPACELOG 12 BP'!$F23:$EE23)</f>
        <v>80</v>
      </c>
      <c r="DJ23" s="33">
        <f>SUMIF('reporting montigny'!$F$2:$EE$2,DJ$4,'reporting montigny'!$F23:$EE23)+SUMIF('reporting boissy'!$F$2:$EE$2,DJ$4,'reporting boissy'!$F23:$EE23)+SUMIF('reporting moussy'!$F$2:$EE$2,DJ$4,'reporting moussy'!$F23:$EE23)+SUMIF('reporting trappes'!$F$2:$EE$2,DJ$4,'reporting trappes'!$F23:$EE23)+SUMIF('SPACELOG 5 BP'!$F$2:$EE$2,DJ$4,'SPACELOG 5 BP'!$F23:$EE23)+SUMIF('SPACELOG 6 BP'!$F$2:$EE$2,DJ$4,'SPACELOG 6 BP'!$F23:$EE23)+SUMIF('SPACELOG 7 BP'!$F$2:$EE$2,DJ$4,'SPACELOG 7 BP'!$F23:$EE23)+SUMIF('SPACELOG 8 BP'!$F$2:$EE$2,DJ$4,'SPACELOG 8 BP'!$F23:$EE23)+SUMIF('SPACELOG 9 BP'!$F$2:$EE$2,DJ$4,'SPACELOG 9 BP'!$F23:$EE23)+SUMIF('SPACELOG 10 BP'!$F$2:$EE$2,DJ$4,'SPACELOG 10 BP'!$F23:$EE23)+SUMIF('SPACELOG 11 BP'!$F$2:$EE$2,DJ$4,'SPACELOG 11 BP'!$F23:$EE23)+SUMIF('SPACELOG 12 BP'!$F$2:$EE$2,DJ$4,'SPACELOG 12 BP'!$F23:$EE23)</f>
        <v>80</v>
      </c>
      <c r="DK23" s="33">
        <f>SUMIF('reporting montigny'!$F$2:$EE$2,DK$4,'reporting montigny'!$F23:$EE23)+SUMIF('reporting boissy'!$F$2:$EE$2,DK$4,'reporting boissy'!$F23:$EE23)+SUMIF('reporting moussy'!$F$2:$EE$2,DK$4,'reporting moussy'!$F23:$EE23)+SUMIF('reporting trappes'!$F$2:$EE$2,DK$4,'reporting trappes'!$F23:$EE23)+SUMIF('SPACELOG 5 BP'!$F$2:$EE$2,DK$4,'SPACELOG 5 BP'!$F23:$EE23)+SUMIF('SPACELOG 6 BP'!$F$2:$EE$2,DK$4,'SPACELOG 6 BP'!$F23:$EE23)+SUMIF('SPACELOG 7 BP'!$F$2:$EE$2,DK$4,'SPACELOG 7 BP'!$F23:$EE23)+SUMIF('SPACELOG 8 BP'!$F$2:$EE$2,DK$4,'SPACELOG 8 BP'!$F23:$EE23)+SUMIF('SPACELOG 9 BP'!$F$2:$EE$2,DK$4,'SPACELOG 9 BP'!$F23:$EE23)+SUMIF('SPACELOG 10 BP'!$F$2:$EE$2,DK$4,'SPACELOG 10 BP'!$F23:$EE23)+SUMIF('SPACELOG 11 BP'!$F$2:$EE$2,DK$4,'SPACELOG 11 BP'!$F23:$EE23)+SUMIF('SPACELOG 12 BP'!$F$2:$EE$2,DK$4,'SPACELOG 12 BP'!$F23:$EE23)</f>
        <v>80</v>
      </c>
      <c r="DL23" s="33">
        <f>SUMIF('reporting montigny'!$F$2:$EE$2,DL$4,'reporting montigny'!$F23:$EE23)+SUMIF('reporting boissy'!$F$2:$EE$2,DL$4,'reporting boissy'!$F23:$EE23)+SUMIF('reporting moussy'!$F$2:$EE$2,DL$4,'reporting moussy'!$F23:$EE23)+SUMIF('reporting trappes'!$F$2:$EE$2,DL$4,'reporting trappes'!$F23:$EE23)+SUMIF('SPACELOG 5 BP'!$F$2:$EE$2,DL$4,'SPACELOG 5 BP'!$F23:$EE23)+SUMIF('SPACELOG 6 BP'!$F$2:$EE$2,DL$4,'SPACELOG 6 BP'!$F23:$EE23)+SUMIF('SPACELOG 7 BP'!$F$2:$EE$2,DL$4,'SPACELOG 7 BP'!$F23:$EE23)+SUMIF('SPACELOG 8 BP'!$F$2:$EE$2,DL$4,'SPACELOG 8 BP'!$F23:$EE23)+SUMIF('SPACELOG 9 BP'!$F$2:$EE$2,DL$4,'SPACELOG 9 BP'!$F23:$EE23)+SUMIF('SPACELOG 10 BP'!$F$2:$EE$2,DL$4,'SPACELOG 10 BP'!$F23:$EE23)+SUMIF('SPACELOG 11 BP'!$F$2:$EE$2,DL$4,'SPACELOG 11 BP'!$F23:$EE23)+SUMIF('SPACELOG 12 BP'!$F$2:$EE$2,DL$4,'SPACELOG 12 BP'!$F23:$EE23)</f>
        <v>80</v>
      </c>
      <c r="DM23" s="33">
        <f>SUMIF('reporting montigny'!$F$2:$EE$2,DM$4,'reporting montigny'!$F23:$EE23)+SUMIF('reporting boissy'!$F$2:$EE$2,DM$4,'reporting boissy'!$F23:$EE23)+SUMIF('reporting moussy'!$F$2:$EE$2,DM$4,'reporting moussy'!$F23:$EE23)+SUMIF('reporting trappes'!$F$2:$EE$2,DM$4,'reporting trappes'!$F23:$EE23)+SUMIF('SPACELOG 5 BP'!$F$2:$EE$2,DM$4,'SPACELOG 5 BP'!$F23:$EE23)+SUMIF('SPACELOG 6 BP'!$F$2:$EE$2,DM$4,'SPACELOG 6 BP'!$F23:$EE23)+SUMIF('SPACELOG 7 BP'!$F$2:$EE$2,DM$4,'SPACELOG 7 BP'!$F23:$EE23)+SUMIF('SPACELOG 8 BP'!$F$2:$EE$2,DM$4,'SPACELOG 8 BP'!$F23:$EE23)+SUMIF('SPACELOG 9 BP'!$F$2:$EE$2,DM$4,'SPACELOG 9 BP'!$F23:$EE23)+SUMIF('SPACELOG 10 BP'!$F$2:$EE$2,DM$4,'SPACELOG 10 BP'!$F23:$EE23)+SUMIF('SPACELOG 11 BP'!$F$2:$EE$2,DM$4,'SPACELOG 11 BP'!$F23:$EE23)+SUMIF('SPACELOG 12 BP'!$F$2:$EE$2,DM$4,'SPACELOG 12 BP'!$F23:$EE23)</f>
        <v>80</v>
      </c>
      <c r="DN23" s="33">
        <f>SUMIF('reporting montigny'!$F$2:$EE$2,DN$4,'reporting montigny'!$F23:$EE23)+SUMIF('reporting boissy'!$F$2:$EE$2,DN$4,'reporting boissy'!$F23:$EE23)+SUMIF('reporting moussy'!$F$2:$EE$2,DN$4,'reporting moussy'!$F23:$EE23)+SUMIF('reporting trappes'!$F$2:$EE$2,DN$4,'reporting trappes'!$F23:$EE23)+SUMIF('SPACELOG 5 BP'!$F$2:$EE$2,DN$4,'SPACELOG 5 BP'!$F23:$EE23)+SUMIF('SPACELOG 6 BP'!$F$2:$EE$2,DN$4,'SPACELOG 6 BP'!$F23:$EE23)+SUMIF('SPACELOG 7 BP'!$F$2:$EE$2,DN$4,'SPACELOG 7 BP'!$F23:$EE23)+SUMIF('SPACELOG 8 BP'!$F$2:$EE$2,DN$4,'SPACELOG 8 BP'!$F23:$EE23)+SUMIF('SPACELOG 9 BP'!$F$2:$EE$2,DN$4,'SPACELOG 9 BP'!$F23:$EE23)+SUMIF('SPACELOG 10 BP'!$F$2:$EE$2,DN$4,'SPACELOG 10 BP'!$F23:$EE23)+SUMIF('SPACELOG 11 BP'!$F$2:$EE$2,DN$4,'SPACELOG 11 BP'!$F23:$EE23)+SUMIF('SPACELOG 12 BP'!$F$2:$EE$2,DN$4,'SPACELOG 12 BP'!$F23:$EE23)</f>
        <v>80</v>
      </c>
      <c r="DO23" s="33">
        <f>SUMIF('reporting montigny'!$F$2:$EE$2,DO$4,'reporting montigny'!$F23:$EE23)+SUMIF('reporting boissy'!$F$2:$EE$2,DO$4,'reporting boissy'!$F23:$EE23)+SUMIF('reporting moussy'!$F$2:$EE$2,DO$4,'reporting moussy'!$F23:$EE23)+SUMIF('reporting trappes'!$F$2:$EE$2,DO$4,'reporting trappes'!$F23:$EE23)+SUMIF('SPACELOG 5 BP'!$F$2:$EE$2,DO$4,'SPACELOG 5 BP'!$F23:$EE23)+SUMIF('SPACELOG 6 BP'!$F$2:$EE$2,DO$4,'SPACELOG 6 BP'!$F23:$EE23)+SUMIF('SPACELOG 7 BP'!$F$2:$EE$2,DO$4,'SPACELOG 7 BP'!$F23:$EE23)+SUMIF('SPACELOG 8 BP'!$F$2:$EE$2,DO$4,'SPACELOG 8 BP'!$F23:$EE23)+SUMIF('SPACELOG 9 BP'!$F$2:$EE$2,DO$4,'SPACELOG 9 BP'!$F23:$EE23)+SUMIF('SPACELOG 10 BP'!$F$2:$EE$2,DO$4,'SPACELOG 10 BP'!$F23:$EE23)+SUMIF('SPACELOG 11 BP'!$F$2:$EE$2,DO$4,'SPACELOG 11 BP'!$F23:$EE23)+SUMIF('SPACELOG 12 BP'!$F$2:$EE$2,DO$4,'SPACELOG 12 BP'!$F23:$EE23)</f>
        <v>80</v>
      </c>
      <c r="DP23" s="33">
        <f>SUMIF('reporting montigny'!$F$2:$EE$2,DP$4,'reporting montigny'!$F23:$EE23)+SUMIF('reporting boissy'!$F$2:$EE$2,DP$4,'reporting boissy'!$F23:$EE23)+SUMIF('reporting moussy'!$F$2:$EE$2,DP$4,'reporting moussy'!$F23:$EE23)+SUMIF('reporting trappes'!$F$2:$EE$2,DP$4,'reporting trappes'!$F23:$EE23)+SUMIF('SPACELOG 5 BP'!$F$2:$EE$2,DP$4,'SPACELOG 5 BP'!$F23:$EE23)+SUMIF('SPACELOG 6 BP'!$F$2:$EE$2,DP$4,'SPACELOG 6 BP'!$F23:$EE23)+SUMIF('SPACELOG 7 BP'!$F$2:$EE$2,DP$4,'SPACELOG 7 BP'!$F23:$EE23)+SUMIF('SPACELOG 8 BP'!$F$2:$EE$2,DP$4,'SPACELOG 8 BP'!$F23:$EE23)+SUMIF('SPACELOG 9 BP'!$F$2:$EE$2,DP$4,'SPACELOG 9 BP'!$F23:$EE23)+SUMIF('SPACELOG 10 BP'!$F$2:$EE$2,DP$4,'SPACELOG 10 BP'!$F23:$EE23)+SUMIF('SPACELOG 11 BP'!$F$2:$EE$2,DP$4,'SPACELOG 11 BP'!$F23:$EE23)+SUMIF('SPACELOG 12 BP'!$F$2:$EE$2,DP$4,'SPACELOG 12 BP'!$F23:$EE23)</f>
        <v>80</v>
      </c>
      <c r="DQ23" s="33">
        <f>SUMIF('reporting montigny'!$F$2:$EE$2,DQ$4,'reporting montigny'!$F23:$EE23)+SUMIF('reporting boissy'!$F$2:$EE$2,DQ$4,'reporting boissy'!$F23:$EE23)+SUMIF('reporting moussy'!$F$2:$EE$2,DQ$4,'reporting moussy'!$F23:$EE23)+SUMIF('reporting trappes'!$F$2:$EE$2,DQ$4,'reporting trappes'!$F23:$EE23)+SUMIF('SPACELOG 5 BP'!$F$2:$EE$2,DQ$4,'SPACELOG 5 BP'!$F23:$EE23)+SUMIF('SPACELOG 6 BP'!$F$2:$EE$2,DQ$4,'SPACELOG 6 BP'!$F23:$EE23)+SUMIF('SPACELOG 7 BP'!$F$2:$EE$2,DQ$4,'SPACELOG 7 BP'!$F23:$EE23)+SUMIF('SPACELOG 8 BP'!$F$2:$EE$2,DQ$4,'SPACELOG 8 BP'!$F23:$EE23)+SUMIF('SPACELOG 9 BP'!$F$2:$EE$2,DQ$4,'SPACELOG 9 BP'!$F23:$EE23)+SUMIF('SPACELOG 10 BP'!$F$2:$EE$2,DQ$4,'SPACELOG 10 BP'!$F23:$EE23)+SUMIF('SPACELOG 11 BP'!$F$2:$EE$2,DQ$4,'SPACELOG 11 BP'!$F23:$EE23)+SUMIF('SPACELOG 12 BP'!$F$2:$EE$2,DQ$4,'SPACELOG 12 BP'!$F23:$EE23)</f>
        <v>80</v>
      </c>
      <c r="DR23" s="393">
        <f t="shared" si="122"/>
        <v>960</v>
      </c>
    </row>
    <row r="24" spans="1:122" x14ac:dyDescent="0.2">
      <c r="E24" s="1" t="s">
        <v>92</v>
      </c>
      <c r="F24" s="33">
        <f>SUMIF('reporting montigny'!$F$2:$EE$2,F$4,'reporting montigny'!$F24:$EE24)+SUMIF('reporting boissy'!$F$2:$EE$2,F$4,'reporting boissy'!$F24:$EE24)+SUMIF('reporting moussy'!$F$2:$EE$2,F$4,'reporting moussy'!$F24:$EE24)+SUMIF('reporting trappes'!$F$2:$EE$2,F$4,'reporting trappes'!$F24:$EE24)+SUMIF('SPACELOG 5 BP'!$F$2:$EE$2,F$4,'SPACELOG 5 BP'!$F24:$EE24)+SUMIF('SPACELOG 6 BP'!$F$2:$EE$2,F$4,'SPACELOG 6 BP'!$F24:$EE24)+SUMIF('SPACELOG 7 BP'!$F$2:$EE$2,F$4,'SPACELOG 7 BP'!$F24:$EE24)+SUMIF('SPACELOG 8 BP'!$F$2:$EE$2,F$4,'SPACELOG 8 BP'!$F24:$EE24)+SUMIF('SPACELOG 9 BP'!$F$2:$EE$2,F$4,'SPACELOG 9 BP'!$F24:$EE24)+SUMIF('SPACELOG 10 BP'!$F$2:$EE$2,F$4,'SPACELOG 10 BP'!$F24:$EE24)+SUMIF('SPACELOG 11 BP'!$F$2:$EE$2,F$4,'SPACELOG 11 BP'!$F24:$EE24)+SUMIF('SPACELOG 12 BP'!$F$2:$EE$2,F$4,'SPACELOG 12 BP'!$F24:$EE24)</f>
        <v>0</v>
      </c>
      <c r="G24" s="33">
        <f>SUMIF('reporting montigny'!$F$2:$EE$2,G$4,'reporting montigny'!$F24:$EE24)+SUMIF('reporting boissy'!$F$2:$EE$2,G$4,'reporting boissy'!$F24:$EE24)+SUMIF('reporting moussy'!$F$2:$EE$2,G$4,'reporting moussy'!$F24:$EE24)+SUMIF('reporting trappes'!$F$2:$EE$2,G$4,'reporting trappes'!$F24:$EE24)+SUMIF('SPACELOG 5 BP'!$F$2:$EE$2,G$4,'SPACELOG 5 BP'!$F24:$EE24)+SUMIF('SPACELOG 6 BP'!$F$2:$EE$2,G$4,'SPACELOG 6 BP'!$F24:$EE24)+SUMIF('SPACELOG 7 BP'!$F$2:$EE$2,G$4,'SPACELOG 7 BP'!$F24:$EE24)+SUMIF('SPACELOG 8 BP'!$F$2:$EE$2,G$4,'SPACELOG 8 BP'!$F24:$EE24)+SUMIF('SPACELOG 9 BP'!$F$2:$EE$2,G$4,'SPACELOG 9 BP'!$F24:$EE24)+SUMIF('SPACELOG 10 BP'!$F$2:$EE$2,G$4,'SPACELOG 10 BP'!$F24:$EE24)+SUMIF('SPACELOG 11 BP'!$F$2:$EE$2,G$4,'SPACELOG 11 BP'!$F24:$EE24)+SUMIF('SPACELOG 12 BP'!$F$2:$EE$2,G$4,'SPACELOG 12 BP'!$F24:$EE24)</f>
        <v>0</v>
      </c>
      <c r="H24" s="33">
        <f>SUMIF('reporting montigny'!$F$2:$EE$2,H$4,'reporting montigny'!$F24:$EE24)+SUMIF('reporting boissy'!$F$2:$EE$2,H$4,'reporting boissy'!$F24:$EE24)+SUMIF('reporting moussy'!$F$2:$EE$2,H$4,'reporting moussy'!$F24:$EE24)+SUMIF('reporting trappes'!$F$2:$EE$2,H$4,'reporting trappes'!$F24:$EE24)+SUMIF('SPACELOG 5 BP'!$F$2:$EE$2,H$4,'SPACELOG 5 BP'!$F24:$EE24)+SUMIF('SPACELOG 6 BP'!$F$2:$EE$2,H$4,'SPACELOG 6 BP'!$F24:$EE24)+SUMIF('SPACELOG 7 BP'!$F$2:$EE$2,H$4,'SPACELOG 7 BP'!$F24:$EE24)+SUMIF('SPACELOG 8 BP'!$F$2:$EE$2,H$4,'SPACELOG 8 BP'!$F24:$EE24)+SUMIF('SPACELOG 9 BP'!$F$2:$EE$2,H$4,'SPACELOG 9 BP'!$F24:$EE24)+SUMIF('SPACELOG 10 BP'!$F$2:$EE$2,H$4,'SPACELOG 10 BP'!$F24:$EE24)+SUMIF('SPACELOG 11 BP'!$F$2:$EE$2,H$4,'SPACELOG 11 BP'!$F24:$EE24)+SUMIF('SPACELOG 12 BP'!$F$2:$EE$2,H$4,'SPACELOG 12 BP'!$F24:$EE24)</f>
        <v>0</v>
      </c>
      <c r="I24" s="33">
        <f>SUMIF('reporting montigny'!$F$2:$EE$2,I$4,'reporting montigny'!$F24:$EE24)+SUMIF('reporting boissy'!$F$2:$EE$2,I$4,'reporting boissy'!$F24:$EE24)+SUMIF('reporting moussy'!$F$2:$EE$2,I$4,'reporting moussy'!$F24:$EE24)+SUMIF('reporting trappes'!$F$2:$EE$2,I$4,'reporting trappes'!$F24:$EE24)+SUMIF('SPACELOG 5 BP'!$F$2:$EE$2,I$4,'SPACELOG 5 BP'!$F24:$EE24)+SUMIF('SPACELOG 6 BP'!$F$2:$EE$2,I$4,'SPACELOG 6 BP'!$F24:$EE24)+SUMIF('SPACELOG 7 BP'!$F$2:$EE$2,I$4,'SPACELOG 7 BP'!$F24:$EE24)+SUMIF('SPACELOG 8 BP'!$F$2:$EE$2,I$4,'SPACELOG 8 BP'!$F24:$EE24)+SUMIF('SPACELOG 9 BP'!$F$2:$EE$2,I$4,'SPACELOG 9 BP'!$F24:$EE24)+SUMIF('SPACELOG 10 BP'!$F$2:$EE$2,I$4,'SPACELOG 10 BP'!$F24:$EE24)+SUMIF('SPACELOG 11 BP'!$F$2:$EE$2,I$4,'SPACELOG 11 BP'!$F24:$EE24)+SUMIF('SPACELOG 12 BP'!$F$2:$EE$2,I$4,'SPACELOG 12 BP'!$F24:$EE24)</f>
        <v>0</v>
      </c>
      <c r="J24" s="33">
        <f>SUMIF('reporting montigny'!$F$2:$EE$2,J$4,'reporting montigny'!$F24:$EE24)+SUMIF('reporting boissy'!$F$2:$EE$2,J$4,'reporting boissy'!$F24:$EE24)+SUMIF('reporting moussy'!$F$2:$EE$2,J$4,'reporting moussy'!$F24:$EE24)+SUMIF('reporting trappes'!$F$2:$EE$2,J$4,'reporting trappes'!$F24:$EE24)+SUMIF('SPACELOG 5 BP'!$F$2:$EE$2,J$4,'SPACELOG 5 BP'!$F24:$EE24)+SUMIF('SPACELOG 6 BP'!$F$2:$EE$2,J$4,'SPACELOG 6 BP'!$F24:$EE24)+SUMIF('SPACELOG 7 BP'!$F$2:$EE$2,J$4,'SPACELOG 7 BP'!$F24:$EE24)+SUMIF('SPACELOG 8 BP'!$F$2:$EE$2,J$4,'SPACELOG 8 BP'!$F24:$EE24)+SUMIF('SPACELOG 9 BP'!$F$2:$EE$2,J$4,'SPACELOG 9 BP'!$F24:$EE24)+SUMIF('SPACELOG 10 BP'!$F$2:$EE$2,J$4,'SPACELOG 10 BP'!$F24:$EE24)+SUMIF('SPACELOG 11 BP'!$F$2:$EE$2,J$4,'SPACELOG 11 BP'!$F24:$EE24)+SUMIF('SPACELOG 12 BP'!$F$2:$EE$2,J$4,'SPACELOG 12 BP'!$F24:$EE24)</f>
        <v>0</v>
      </c>
      <c r="K24" s="33">
        <f>SUMIF('reporting montigny'!$F$2:$EE$2,K$4,'reporting montigny'!$F24:$EE24)+SUMIF('reporting boissy'!$F$2:$EE$2,K$4,'reporting boissy'!$F24:$EE24)+SUMIF('reporting moussy'!$F$2:$EE$2,K$4,'reporting moussy'!$F24:$EE24)+SUMIF('reporting trappes'!$F$2:$EE$2,K$4,'reporting trappes'!$F24:$EE24)+SUMIF('SPACELOG 5 BP'!$F$2:$EE$2,K$4,'SPACELOG 5 BP'!$F24:$EE24)+SUMIF('SPACELOG 6 BP'!$F$2:$EE$2,K$4,'SPACELOG 6 BP'!$F24:$EE24)+SUMIF('SPACELOG 7 BP'!$F$2:$EE$2,K$4,'SPACELOG 7 BP'!$F24:$EE24)+SUMIF('SPACELOG 8 BP'!$F$2:$EE$2,K$4,'SPACELOG 8 BP'!$F24:$EE24)+SUMIF('SPACELOG 9 BP'!$F$2:$EE$2,K$4,'SPACELOG 9 BP'!$F24:$EE24)+SUMIF('SPACELOG 10 BP'!$F$2:$EE$2,K$4,'SPACELOG 10 BP'!$F24:$EE24)+SUMIF('SPACELOG 11 BP'!$F$2:$EE$2,K$4,'SPACELOG 11 BP'!$F24:$EE24)+SUMIF('SPACELOG 12 BP'!$F$2:$EE$2,K$4,'SPACELOG 12 BP'!$F24:$EE24)</f>
        <v>0</v>
      </c>
      <c r="L24" s="33">
        <f>SUMIF('reporting montigny'!$F$2:$EE$2,L$4,'reporting montigny'!$F24:$EE24)+SUMIF('reporting boissy'!$F$2:$EE$2,L$4,'reporting boissy'!$F24:$EE24)+SUMIF('reporting moussy'!$F$2:$EE$2,L$4,'reporting moussy'!$F24:$EE24)+SUMIF('reporting trappes'!$F$2:$EE$2,L$4,'reporting trappes'!$F24:$EE24)+SUMIF('SPACELOG 5 BP'!$F$2:$EE$2,L$4,'SPACELOG 5 BP'!$F24:$EE24)+SUMIF('SPACELOG 6 BP'!$F$2:$EE$2,L$4,'SPACELOG 6 BP'!$F24:$EE24)+SUMIF('SPACELOG 7 BP'!$F$2:$EE$2,L$4,'SPACELOG 7 BP'!$F24:$EE24)+SUMIF('SPACELOG 8 BP'!$F$2:$EE$2,L$4,'SPACELOG 8 BP'!$F24:$EE24)+SUMIF('SPACELOG 9 BP'!$F$2:$EE$2,L$4,'SPACELOG 9 BP'!$F24:$EE24)+SUMIF('SPACELOG 10 BP'!$F$2:$EE$2,L$4,'SPACELOG 10 BP'!$F24:$EE24)+SUMIF('SPACELOG 11 BP'!$F$2:$EE$2,L$4,'SPACELOG 11 BP'!$F24:$EE24)+SUMIF('SPACELOG 12 BP'!$F$2:$EE$2,L$4,'SPACELOG 12 BP'!$F24:$EE24)</f>
        <v>0</v>
      </c>
      <c r="M24" s="33">
        <f>SUMIF('reporting montigny'!$F$2:$EE$2,M$4,'reporting montigny'!$F24:$EE24)+SUMIF('reporting boissy'!$F$2:$EE$2,M$4,'reporting boissy'!$F24:$EE24)+SUMIF('reporting moussy'!$F$2:$EE$2,M$4,'reporting moussy'!$F24:$EE24)+SUMIF('reporting trappes'!$F$2:$EE$2,M$4,'reporting trappes'!$F24:$EE24)+SUMIF('SPACELOG 5 BP'!$F$2:$EE$2,M$4,'SPACELOG 5 BP'!$F24:$EE24)+SUMIF('SPACELOG 6 BP'!$F$2:$EE$2,M$4,'SPACELOG 6 BP'!$F24:$EE24)+SUMIF('SPACELOG 7 BP'!$F$2:$EE$2,M$4,'SPACELOG 7 BP'!$F24:$EE24)+SUMIF('SPACELOG 8 BP'!$F$2:$EE$2,M$4,'SPACELOG 8 BP'!$F24:$EE24)+SUMIF('SPACELOG 9 BP'!$F$2:$EE$2,M$4,'SPACELOG 9 BP'!$F24:$EE24)+SUMIF('SPACELOG 10 BP'!$F$2:$EE$2,M$4,'SPACELOG 10 BP'!$F24:$EE24)+SUMIF('SPACELOG 11 BP'!$F$2:$EE$2,M$4,'SPACELOG 11 BP'!$F24:$EE24)+SUMIF('SPACELOG 12 BP'!$F$2:$EE$2,M$4,'SPACELOG 12 BP'!$F24:$EE24)</f>
        <v>0</v>
      </c>
      <c r="N24" s="33">
        <f>SUMIF('reporting montigny'!$F$2:$EE$2,N$4,'reporting montigny'!$F24:$EE24)+SUMIF('reporting boissy'!$F$2:$EE$2,N$4,'reporting boissy'!$F24:$EE24)+SUMIF('reporting moussy'!$F$2:$EE$2,N$4,'reporting moussy'!$F24:$EE24)+SUMIF('reporting trappes'!$F$2:$EE$2,N$4,'reporting trappes'!$F24:$EE24)+SUMIF('SPACELOG 5 BP'!$F$2:$EE$2,N$4,'SPACELOG 5 BP'!$F24:$EE24)+SUMIF('SPACELOG 6 BP'!$F$2:$EE$2,N$4,'SPACELOG 6 BP'!$F24:$EE24)+SUMIF('SPACELOG 7 BP'!$F$2:$EE$2,N$4,'SPACELOG 7 BP'!$F24:$EE24)+SUMIF('SPACELOG 8 BP'!$F$2:$EE$2,N$4,'SPACELOG 8 BP'!$F24:$EE24)+SUMIF('SPACELOG 9 BP'!$F$2:$EE$2,N$4,'SPACELOG 9 BP'!$F24:$EE24)+SUMIF('SPACELOG 10 BP'!$F$2:$EE$2,N$4,'SPACELOG 10 BP'!$F24:$EE24)+SUMIF('SPACELOG 11 BP'!$F$2:$EE$2,N$4,'SPACELOG 11 BP'!$F24:$EE24)+SUMIF('SPACELOG 12 BP'!$F$2:$EE$2,N$4,'SPACELOG 12 BP'!$F24:$EE24)</f>
        <v>0</v>
      </c>
      <c r="O24" s="33">
        <f>SUMIF('reporting montigny'!$F$2:$EE$2,O$4,'reporting montigny'!$F24:$EE24)+SUMIF('reporting boissy'!$F$2:$EE$2,O$4,'reporting boissy'!$F24:$EE24)+SUMIF('reporting moussy'!$F$2:$EE$2,O$4,'reporting moussy'!$F24:$EE24)+SUMIF('reporting trappes'!$F$2:$EE$2,O$4,'reporting trappes'!$F24:$EE24)+SUMIF('SPACELOG 5 BP'!$F$2:$EE$2,O$4,'SPACELOG 5 BP'!$F24:$EE24)+SUMIF('SPACELOG 6 BP'!$F$2:$EE$2,O$4,'SPACELOG 6 BP'!$F24:$EE24)+SUMIF('SPACELOG 7 BP'!$F$2:$EE$2,O$4,'SPACELOG 7 BP'!$F24:$EE24)+SUMIF('SPACELOG 8 BP'!$F$2:$EE$2,O$4,'SPACELOG 8 BP'!$F24:$EE24)+SUMIF('SPACELOG 9 BP'!$F$2:$EE$2,O$4,'SPACELOG 9 BP'!$F24:$EE24)+SUMIF('SPACELOG 10 BP'!$F$2:$EE$2,O$4,'SPACELOG 10 BP'!$F24:$EE24)+SUMIF('SPACELOG 11 BP'!$F$2:$EE$2,O$4,'SPACELOG 11 BP'!$F24:$EE24)+SUMIF('SPACELOG 12 BP'!$F$2:$EE$2,O$4,'SPACELOG 12 BP'!$F24:$EE24)</f>
        <v>0</v>
      </c>
      <c r="P24" s="33">
        <f>SUMIF('reporting montigny'!$F$2:$EE$2,P$4,'reporting montigny'!$F24:$EE24)+SUMIF('reporting boissy'!$F$2:$EE$2,P$4,'reporting boissy'!$F24:$EE24)+SUMIF('reporting moussy'!$F$2:$EE$2,P$4,'reporting moussy'!$F24:$EE24)+SUMIF('reporting trappes'!$F$2:$EE$2,P$4,'reporting trappes'!$F24:$EE24)+SUMIF('SPACELOG 5 BP'!$F$2:$EE$2,P$4,'SPACELOG 5 BP'!$F24:$EE24)+SUMIF('SPACELOG 6 BP'!$F$2:$EE$2,P$4,'SPACELOG 6 BP'!$F24:$EE24)+SUMIF('SPACELOG 7 BP'!$F$2:$EE$2,P$4,'SPACELOG 7 BP'!$F24:$EE24)+SUMIF('SPACELOG 8 BP'!$F$2:$EE$2,P$4,'SPACELOG 8 BP'!$F24:$EE24)+SUMIF('SPACELOG 9 BP'!$F$2:$EE$2,P$4,'SPACELOG 9 BP'!$F24:$EE24)+SUMIF('SPACELOG 10 BP'!$F$2:$EE$2,P$4,'SPACELOG 10 BP'!$F24:$EE24)+SUMIF('SPACELOG 11 BP'!$F$2:$EE$2,P$4,'SPACELOG 11 BP'!$F24:$EE24)+SUMIF('SPACELOG 12 BP'!$F$2:$EE$2,P$4,'SPACELOG 12 BP'!$F24:$EE24)</f>
        <v>0</v>
      </c>
      <c r="Q24" s="33">
        <f>SUMIF('reporting montigny'!$F$2:$EE$2,Q$4,'reporting montigny'!$F24:$EE24)+SUMIF('reporting boissy'!$F$2:$EE$2,Q$4,'reporting boissy'!$F24:$EE24)+SUMIF('reporting moussy'!$F$2:$EE$2,Q$4,'reporting moussy'!$F24:$EE24)+SUMIF('reporting trappes'!$F$2:$EE$2,Q$4,'reporting trappes'!$F24:$EE24)+SUMIF('SPACELOG 5 BP'!$F$2:$EE$2,Q$4,'SPACELOG 5 BP'!$F24:$EE24)+SUMIF('SPACELOG 6 BP'!$F$2:$EE$2,Q$4,'SPACELOG 6 BP'!$F24:$EE24)+SUMIF('SPACELOG 7 BP'!$F$2:$EE$2,Q$4,'SPACELOG 7 BP'!$F24:$EE24)+SUMIF('SPACELOG 8 BP'!$F$2:$EE$2,Q$4,'SPACELOG 8 BP'!$F24:$EE24)+SUMIF('SPACELOG 9 BP'!$F$2:$EE$2,Q$4,'SPACELOG 9 BP'!$F24:$EE24)+SUMIF('SPACELOG 10 BP'!$F$2:$EE$2,Q$4,'SPACELOG 10 BP'!$F24:$EE24)+SUMIF('SPACELOG 11 BP'!$F$2:$EE$2,Q$4,'SPACELOG 11 BP'!$F24:$EE24)+SUMIF('SPACELOG 12 BP'!$F$2:$EE$2,Q$4,'SPACELOG 12 BP'!$F24:$EE24)</f>
        <v>0</v>
      </c>
      <c r="R24" s="393">
        <f t="shared" si="114"/>
        <v>0</v>
      </c>
      <c r="S24" s="33">
        <f>SUMIF('reporting montigny'!$F$2:$EE$2,S$4,'reporting montigny'!$F24:$EE24)+SUMIF('reporting boissy'!$F$2:$EE$2,S$4,'reporting boissy'!$F24:$EE24)+SUMIF('reporting moussy'!$F$2:$EE$2,S$4,'reporting moussy'!$F24:$EE24)+SUMIF('reporting trappes'!$F$2:$EE$2,S$4,'reporting trappes'!$F24:$EE24)+SUMIF('SPACELOG 5 BP'!$F$2:$EE$2,S$4,'SPACELOG 5 BP'!$F24:$EE24)+SUMIF('SPACELOG 6 BP'!$F$2:$EE$2,S$4,'SPACELOG 6 BP'!$F24:$EE24)+SUMIF('SPACELOG 7 BP'!$F$2:$EE$2,S$4,'SPACELOG 7 BP'!$F24:$EE24)+SUMIF('SPACELOG 8 BP'!$F$2:$EE$2,S$4,'SPACELOG 8 BP'!$F24:$EE24)+SUMIF('SPACELOG 9 BP'!$F$2:$EE$2,S$4,'SPACELOG 9 BP'!$F24:$EE24)+SUMIF('SPACELOG 10 BP'!$F$2:$EE$2,S$4,'SPACELOG 10 BP'!$F24:$EE24)+SUMIF('SPACELOG 11 BP'!$F$2:$EE$2,S$4,'SPACELOG 11 BP'!$F24:$EE24)+SUMIF('SPACELOG 12 BP'!$F$2:$EE$2,S$4,'SPACELOG 12 BP'!$F24:$EE24)</f>
        <v>0</v>
      </c>
      <c r="T24" s="33">
        <f>SUMIF('reporting montigny'!$F$2:$EE$2,T$4,'reporting montigny'!$F24:$EE24)+SUMIF('reporting boissy'!$F$2:$EE$2,T$4,'reporting boissy'!$F24:$EE24)+SUMIF('reporting moussy'!$F$2:$EE$2,T$4,'reporting moussy'!$F24:$EE24)+SUMIF('reporting trappes'!$F$2:$EE$2,T$4,'reporting trappes'!$F24:$EE24)+SUMIF('SPACELOG 5 BP'!$F$2:$EE$2,T$4,'SPACELOG 5 BP'!$F24:$EE24)+SUMIF('SPACELOG 6 BP'!$F$2:$EE$2,T$4,'SPACELOG 6 BP'!$F24:$EE24)+SUMIF('SPACELOG 7 BP'!$F$2:$EE$2,T$4,'SPACELOG 7 BP'!$F24:$EE24)+SUMIF('SPACELOG 8 BP'!$F$2:$EE$2,T$4,'SPACELOG 8 BP'!$F24:$EE24)+SUMIF('SPACELOG 9 BP'!$F$2:$EE$2,T$4,'SPACELOG 9 BP'!$F24:$EE24)+SUMIF('SPACELOG 10 BP'!$F$2:$EE$2,T$4,'SPACELOG 10 BP'!$F24:$EE24)+SUMIF('SPACELOG 11 BP'!$F$2:$EE$2,T$4,'SPACELOG 11 BP'!$F24:$EE24)+SUMIF('SPACELOG 12 BP'!$F$2:$EE$2,T$4,'SPACELOG 12 BP'!$F24:$EE24)</f>
        <v>0</v>
      </c>
      <c r="U24" s="33">
        <f>SUMIF('reporting montigny'!$F$2:$EE$2,U$4,'reporting montigny'!$F24:$EE24)+SUMIF('reporting boissy'!$F$2:$EE$2,U$4,'reporting boissy'!$F24:$EE24)+SUMIF('reporting moussy'!$F$2:$EE$2,U$4,'reporting moussy'!$F24:$EE24)+SUMIF('reporting trappes'!$F$2:$EE$2,U$4,'reporting trappes'!$F24:$EE24)+SUMIF('SPACELOG 5 BP'!$F$2:$EE$2,U$4,'SPACELOG 5 BP'!$F24:$EE24)+SUMIF('SPACELOG 6 BP'!$F$2:$EE$2,U$4,'SPACELOG 6 BP'!$F24:$EE24)+SUMIF('SPACELOG 7 BP'!$F$2:$EE$2,U$4,'SPACELOG 7 BP'!$F24:$EE24)+SUMIF('SPACELOG 8 BP'!$F$2:$EE$2,U$4,'SPACELOG 8 BP'!$F24:$EE24)+SUMIF('SPACELOG 9 BP'!$F$2:$EE$2,U$4,'SPACELOG 9 BP'!$F24:$EE24)+SUMIF('SPACELOG 10 BP'!$F$2:$EE$2,U$4,'SPACELOG 10 BP'!$F24:$EE24)+SUMIF('SPACELOG 11 BP'!$F$2:$EE$2,U$4,'SPACELOG 11 BP'!$F24:$EE24)+SUMIF('SPACELOG 12 BP'!$F$2:$EE$2,U$4,'SPACELOG 12 BP'!$F24:$EE24)</f>
        <v>0</v>
      </c>
      <c r="V24" s="33">
        <f>SUMIF('reporting montigny'!$F$2:$EE$2,V$4,'reporting montigny'!$F24:$EE24)+SUMIF('reporting boissy'!$F$2:$EE$2,V$4,'reporting boissy'!$F24:$EE24)+SUMIF('reporting moussy'!$F$2:$EE$2,V$4,'reporting moussy'!$F24:$EE24)+SUMIF('reporting trappes'!$F$2:$EE$2,V$4,'reporting trappes'!$F24:$EE24)+SUMIF('SPACELOG 5 BP'!$F$2:$EE$2,V$4,'SPACELOG 5 BP'!$F24:$EE24)+SUMIF('SPACELOG 6 BP'!$F$2:$EE$2,V$4,'SPACELOG 6 BP'!$F24:$EE24)+SUMIF('SPACELOG 7 BP'!$F$2:$EE$2,V$4,'SPACELOG 7 BP'!$F24:$EE24)+SUMIF('SPACELOG 8 BP'!$F$2:$EE$2,V$4,'SPACELOG 8 BP'!$F24:$EE24)+SUMIF('SPACELOG 9 BP'!$F$2:$EE$2,V$4,'SPACELOG 9 BP'!$F24:$EE24)+SUMIF('SPACELOG 10 BP'!$F$2:$EE$2,V$4,'SPACELOG 10 BP'!$F24:$EE24)+SUMIF('SPACELOG 11 BP'!$F$2:$EE$2,V$4,'SPACELOG 11 BP'!$F24:$EE24)+SUMIF('SPACELOG 12 BP'!$F$2:$EE$2,V$4,'SPACELOG 12 BP'!$F24:$EE24)</f>
        <v>0</v>
      </c>
      <c r="W24" s="33">
        <f>SUMIF('reporting montigny'!$F$2:$EE$2,W$4,'reporting montigny'!$F24:$EE24)+SUMIF('reporting boissy'!$F$2:$EE$2,W$4,'reporting boissy'!$F24:$EE24)+SUMIF('reporting moussy'!$F$2:$EE$2,W$4,'reporting moussy'!$F24:$EE24)+SUMIF('reporting trappes'!$F$2:$EE$2,W$4,'reporting trappes'!$F24:$EE24)+SUMIF('SPACELOG 5 BP'!$F$2:$EE$2,W$4,'SPACELOG 5 BP'!$F24:$EE24)+SUMIF('SPACELOG 6 BP'!$F$2:$EE$2,W$4,'SPACELOG 6 BP'!$F24:$EE24)+SUMIF('SPACELOG 7 BP'!$F$2:$EE$2,W$4,'SPACELOG 7 BP'!$F24:$EE24)+SUMIF('SPACELOG 8 BP'!$F$2:$EE$2,W$4,'SPACELOG 8 BP'!$F24:$EE24)+SUMIF('SPACELOG 9 BP'!$F$2:$EE$2,W$4,'SPACELOG 9 BP'!$F24:$EE24)+SUMIF('SPACELOG 10 BP'!$F$2:$EE$2,W$4,'SPACELOG 10 BP'!$F24:$EE24)+SUMIF('SPACELOG 11 BP'!$F$2:$EE$2,W$4,'SPACELOG 11 BP'!$F24:$EE24)+SUMIF('SPACELOG 12 BP'!$F$2:$EE$2,W$4,'SPACELOG 12 BP'!$F24:$EE24)</f>
        <v>100</v>
      </c>
      <c r="X24" s="33">
        <f>SUMIF('reporting montigny'!$F$2:$EE$2,X$4,'reporting montigny'!$F24:$EE24)+SUMIF('reporting boissy'!$F$2:$EE$2,X$4,'reporting boissy'!$F24:$EE24)+SUMIF('reporting moussy'!$F$2:$EE$2,X$4,'reporting moussy'!$F24:$EE24)+SUMIF('reporting trappes'!$F$2:$EE$2,X$4,'reporting trappes'!$F24:$EE24)+SUMIF('SPACELOG 5 BP'!$F$2:$EE$2,X$4,'SPACELOG 5 BP'!$F24:$EE24)+SUMIF('SPACELOG 6 BP'!$F$2:$EE$2,X$4,'SPACELOG 6 BP'!$F24:$EE24)+SUMIF('SPACELOG 7 BP'!$F$2:$EE$2,X$4,'SPACELOG 7 BP'!$F24:$EE24)+SUMIF('SPACELOG 8 BP'!$F$2:$EE$2,X$4,'SPACELOG 8 BP'!$F24:$EE24)+SUMIF('SPACELOG 9 BP'!$F$2:$EE$2,X$4,'SPACELOG 9 BP'!$F24:$EE24)+SUMIF('SPACELOG 10 BP'!$F$2:$EE$2,X$4,'SPACELOG 10 BP'!$F24:$EE24)+SUMIF('SPACELOG 11 BP'!$F$2:$EE$2,X$4,'SPACELOG 11 BP'!$F24:$EE24)+SUMIF('SPACELOG 12 BP'!$F$2:$EE$2,X$4,'SPACELOG 12 BP'!$F24:$EE24)</f>
        <v>100</v>
      </c>
      <c r="Y24" s="33">
        <f>SUMIF('reporting montigny'!$F$2:$EE$2,Y$4,'reporting montigny'!$F24:$EE24)+SUMIF('reporting boissy'!$F$2:$EE$2,Y$4,'reporting boissy'!$F24:$EE24)+SUMIF('reporting moussy'!$F$2:$EE$2,Y$4,'reporting moussy'!$F24:$EE24)+SUMIF('reporting trappes'!$F$2:$EE$2,Y$4,'reporting trappes'!$F24:$EE24)+SUMIF('SPACELOG 5 BP'!$F$2:$EE$2,Y$4,'SPACELOG 5 BP'!$F24:$EE24)+SUMIF('SPACELOG 6 BP'!$F$2:$EE$2,Y$4,'SPACELOG 6 BP'!$F24:$EE24)+SUMIF('SPACELOG 7 BP'!$F$2:$EE$2,Y$4,'SPACELOG 7 BP'!$F24:$EE24)+SUMIF('SPACELOG 8 BP'!$F$2:$EE$2,Y$4,'SPACELOG 8 BP'!$F24:$EE24)+SUMIF('SPACELOG 9 BP'!$F$2:$EE$2,Y$4,'SPACELOG 9 BP'!$F24:$EE24)+SUMIF('SPACELOG 10 BP'!$F$2:$EE$2,Y$4,'SPACELOG 10 BP'!$F24:$EE24)+SUMIF('SPACELOG 11 BP'!$F$2:$EE$2,Y$4,'SPACELOG 11 BP'!$F24:$EE24)+SUMIF('SPACELOG 12 BP'!$F$2:$EE$2,Y$4,'SPACELOG 12 BP'!$F24:$EE24)</f>
        <v>100</v>
      </c>
      <c r="Z24" s="33">
        <f>SUMIF('reporting montigny'!$F$2:$EE$2,Z$4,'reporting montigny'!$F24:$EE24)+SUMIF('reporting boissy'!$F$2:$EE$2,Z$4,'reporting boissy'!$F24:$EE24)+SUMIF('reporting moussy'!$F$2:$EE$2,Z$4,'reporting moussy'!$F24:$EE24)+SUMIF('reporting trappes'!$F$2:$EE$2,Z$4,'reporting trappes'!$F24:$EE24)+SUMIF('SPACELOG 5 BP'!$F$2:$EE$2,Z$4,'SPACELOG 5 BP'!$F24:$EE24)+SUMIF('SPACELOG 6 BP'!$F$2:$EE$2,Z$4,'SPACELOG 6 BP'!$F24:$EE24)+SUMIF('SPACELOG 7 BP'!$F$2:$EE$2,Z$4,'SPACELOG 7 BP'!$F24:$EE24)+SUMIF('SPACELOG 8 BP'!$F$2:$EE$2,Z$4,'SPACELOG 8 BP'!$F24:$EE24)+SUMIF('SPACELOG 9 BP'!$F$2:$EE$2,Z$4,'SPACELOG 9 BP'!$F24:$EE24)+SUMIF('SPACELOG 10 BP'!$F$2:$EE$2,Z$4,'SPACELOG 10 BP'!$F24:$EE24)+SUMIF('SPACELOG 11 BP'!$F$2:$EE$2,Z$4,'SPACELOG 11 BP'!$F24:$EE24)+SUMIF('SPACELOG 12 BP'!$F$2:$EE$2,Z$4,'SPACELOG 12 BP'!$F24:$EE24)</f>
        <v>100</v>
      </c>
      <c r="AA24" s="33">
        <f>SUMIF('reporting montigny'!$F$2:$EE$2,AA$4,'reporting montigny'!$F24:$EE24)+SUMIF('reporting boissy'!$F$2:$EE$2,AA$4,'reporting boissy'!$F24:$EE24)+SUMIF('reporting moussy'!$F$2:$EE$2,AA$4,'reporting moussy'!$F24:$EE24)+SUMIF('reporting trappes'!$F$2:$EE$2,AA$4,'reporting trappes'!$F24:$EE24)+SUMIF('SPACELOG 5 BP'!$F$2:$EE$2,AA$4,'SPACELOG 5 BP'!$F24:$EE24)+SUMIF('SPACELOG 6 BP'!$F$2:$EE$2,AA$4,'SPACELOG 6 BP'!$F24:$EE24)+SUMIF('SPACELOG 7 BP'!$F$2:$EE$2,AA$4,'SPACELOG 7 BP'!$F24:$EE24)+SUMIF('SPACELOG 8 BP'!$F$2:$EE$2,AA$4,'SPACELOG 8 BP'!$F24:$EE24)+SUMIF('SPACELOG 9 BP'!$F$2:$EE$2,AA$4,'SPACELOG 9 BP'!$F24:$EE24)+SUMIF('SPACELOG 10 BP'!$F$2:$EE$2,AA$4,'SPACELOG 10 BP'!$F24:$EE24)+SUMIF('SPACELOG 11 BP'!$F$2:$EE$2,AA$4,'SPACELOG 11 BP'!$F24:$EE24)+SUMIF('SPACELOG 12 BP'!$F$2:$EE$2,AA$4,'SPACELOG 12 BP'!$F24:$EE24)</f>
        <v>100</v>
      </c>
      <c r="AB24" s="33">
        <f>SUMIF('reporting montigny'!$F$2:$EE$2,AB$4,'reporting montigny'!$F24:$EE24)+SUMIF('reporting boissy'!$F$2:$EE$2,AB$4,'reporting boissy'!$F24:$EE24)+SUMIF('reporting moussy'!$F$2:$EE$2,AB$4,'reporting moussy'!$F24:$EE24)+SUMIF('reporting trappes'!$F$2:$EE$2,AB$4,'reporting trappes'!$F24:$EE24)+SUMIF('SPACELOG 5 BP'!$F$2:$EE$2,AB$4,'SPACELOG 5 BP'!$F24:$EE24)+SUMIF('SPACELOG 6 BP'!$F$2:$EE$2,AB$4,'SPACELOG 6 BP'!$F24:$EE24)+SUMIF('SPACELOG 7 BP'!$F$2:$EE$2,AB$4,'SPACELOG 7 BP'!$F24:$EE24)+SUMIF('SPACELOG 8 BP'!$F$2:$EE$2,AB$4,'SPACELOG 8 BP'!$F24:$EE24)+SUMIF('SPACELOG 9 BP'!$F$2:$EE$2,AB$4,'SPACELOG 9 BP'!$F24:$EE24)+SUMIF('SPACELOG 10 BP'!$F$2:$EE$2,AB$4,'SPACELOG 10 BP'!$F24:$EE24)+SUMIF('SPACELOG 11 BP'!$F$2:$EE$2,AB$4,'SPACELOG 11 BP'!$F24:$EE24)+SUMIF('SPACELOG 12 BP'!$F$2:$EE$2,AB$4,'SPACELOG 12 BP'!$F24:$EE24)</f>
        <v>100</v>
      </c>
      <c r="AC24" s="33">
        <f>SUMIF('reporting montigny'!$F$2:$EE$2,AC$4,'reporting montigny'!$F24:$EE24)+SUMIF('reporting boissy'!$F$2:$EE$2,AC$4,'reporting boissy'!$F24:$EE24)+SUMIF('reporting moussy'!$F$2:$EE$2,AC$4,'reporting moussy'!$F24:$EE24)+SUMIF('reporting trappes'!$F$2:$EE$2,AC$4,'reporting trappes'!$F24:$EE24)+SUMIF('SPACELOG 5 BP'!$F$2:$EE$2,AC$4,'SPACELOG 5 BP'!$F24:$EE24)+SUMIF('SPACELOG 6 BP'!$F$2:$EE$2,AC$4,'SPACELOG 6 BP'!$F24:$EE24)+SUMIF('SPACELOG 7 BP'!$F$2:$EE$2,AC$4,'SPACELOG 7 BP'!$F24:$EE24)+SUMIF('SPACELOG 8 BP'!$F$2:$EE$2,AC$4,'SPACELOG 8 BP'!$F24:$EE24)+SUMIF('SPACELOG 9 BP'!$F$2:$EE$2,AC$4,'SPACELOG 9 BP'!$F24:$EE24)+SUMIF('SPACELOG 10 BP'!$F$2:$EE$2,AC$4,'SPACELOG 10 BP'!$F24:$EE24)+SUMIF('SPACELOG 11 BP'!$F$2:$EE$2,AC$4,'SPACELOG 11 BP'!$F24:$EE24)+SUMIF('SPACELOG 12 BP'!$F$2:$EE$2,AC$4,'SPACELOG 12 BP'!$F24:$EE24)</f>
        <v>100</v>
      </c>
      <c r="AD24" s="33">
        <f>SUMIF('reporting montigny'!$F$2:$EE$2,AD$4,'reporting montigny'!$F24:$EE24)+SUMIF('reporting boissy'!$F$2:$EE$2,AD$4,'reporting boissy'!$F24:$EE24)+SUMIF('reporting moussy'!$F$2:$EE$2,AD$4,'reporting moussy'!$F24:$EE24)+SUMIF('reporting trappes'!$F$2:$EE$2,AD$4,'reporting trappes'!$F24:$EE24)+SUMIF('SPACELOG 5 BP'!$F$2:$EE$2,AD$4,'SPACELOG 5 BP'!$F24:$EE24)+SUMIF('SPACELOG 6 BP'!$F$2:$EE$2,AD$4,'SPACELOG 6 BP'!$F24:$EE24)+SUMIF('SPACELOG 7 BP'!$F$2:$EE$2,AD$4,'SPACELOG 7 BP'!$F24:$EE24)+SUMIF('SPACELOG 8 BP'!$F$2:$EE$2,AD$4,'SPACELOG 8 BP'!$F24:$EE24)+SUMIF('SPACELOG 9 BP'!$F$2:$EE$2,AD$4,'SPACELOG 9 BP'!$F24:$EE24)+SUMIF('SPACELOG 10 BP'!$F$2:$EE$2,AD$4,'SPACELOG 10 BP'!$F24:$EE24)+SUMIF('SPACELOG 11 BP'!$F$2:$EE$2,AD$4,'SPACELOG 11 BP'!$F24:$EE24)+SUMIF('SPACELOG 12 BP'!$F$2:$EE$2,AD$4,'SPACELOG 12 BP'!$F24:$EE24)</f>
        <v>100</v>
      </c>
      <c r="AE24" s="393">
        <f t="shared" si="115"/>
        <v>800</v>
      </c>
      <c r="AF24" s="33">
        <f>SUMIF('reporting montigny'!$F$2:$EE$2,AF$4,'reporting montigny'!$F24:$EE24)+SUMIF('reporting boissy'!$F$2:$EE$2,AF$4,'reporting boissy'!$F24:$EE24)+SUMIF('reporting moussy'!$F$2:$EE$2,AF$4,'reporting moussy'!$F24:$EE24)+SUMIF('reporting trappes'!$F$2:$EE$2,AF$4,'reporting trappes'!$F24:$EE24)+SUMIF('SPACELOG 5 BP'!$F$2:$EE$2,AF$4,'SPACELOG 5 BP'!$F24:$EE24)+SUMIF('SPACELOG 6 BP'!$F$2:$EE$2,AF$4,'SPACELOG 6 BP'!$F24:$EE24)+SUMIF('SPACELOG 7 BP'!$F$2:$EE$2,AF$4,'SPACELOG 7 BP'!$F24:$EE24)+SUMIF('SPACELOG 8 BP'!$F$2:$EE$2,AF$4,'SPACELOG 8 BP'!$F24:$EE24)+SUMIF('SPACELOG 9 BP'!$F$2:$EE$2,AF$4,'SPACELOG 9 BP'!$F24:$EE24)+SUMIF('SPACELOG 10 BP'!$F$2:$EE$2,AF$4,'SPACELOG 10 BP'!$F24:$EE24)+SUMIF('SPACELOG 11 BP'!$F$2:$EE$2,AF$4,'SPACELOG 11 BP'!$F24:$EE24)+SUMIF('SPACELOG 12 BP'!$F$2:$EE$2,AF$4,'SPACELOG 12 BP'!$F24:$EE24)</f>
        <v>100</v>
      </c>
      <c r="AG24" s="33">
        <f>SUMIF('reporting montigny'!$F$2:$EE$2,AG$4,'reporting montigny'!$F24:$EE24)+SUMIF('reporting boissy'!$F$2:$EE$2,AG$4,'reporting boissy'!$F24:$EE24)+SUMIF('reporting moussy'!$F$2:$EE$2,AG$4,'reporting moussy'!$F24:$EE24)+SUMIF('reporting trappes'!$F$2:$EE$2,AG$4,'reporting trappes'!$F24:$EE24)+SUMIF('SPACELOG 5 BP'!$F$2:$EE$2,AG$4,'SPACELOG 5 BP'!$F24:$EE24)+SUMIF('SPACELOG 6 BP'!$F$2:$EE$2,AG$4,'SPACELOG 6 BP'!$F24:$EE24)+SUMIF('SPACELOG 7 BP'!$F$2:$EE$2,AG$4,'SPACELOG 7 BP'!$F24:$EE24)+SUMIF('SPACELOG 8 BP'!$F$2:$EE$2,AG$4,'SPACELOG 8 BP'!$F24:$EE24)+SUMIF('SPACELOG 9 BP'!$F$2:$EE$2,AG$4,'SPACELOG 9 BP'!$F24:$EE24)+SUMIF('SPACELOG 10 BP'!$F$2:$EE$2,AG$4,'SPACELOG 10 BP'!$F24:$EE24)+SUMIF('SPACELOG 11 BP'!$F$2:$EE$2,AG$4,'SPACELOG 11 BP'!$F24:$EE24)+SUMIF('SPACELOG 12 BP'!$F$2:$EE$2,AG$4,'SPACELOG 12 BP'!$F24:$EE24)</f>
        <v>100</v>
      </c>
      <c r="AH24" s="33">
        <f>SUMIF('reporting montigny'!$F$2:$EE$2,AH$4,'reporting montigny'!$F24:$EE24)+SUMIF('reporting boissy'!$F$2:$EE$2,AH$4,'reporting boissy'!$F24:$EE24)+SUMIF('reporting moussy'!$F$2:$EE$2,AH$4,'reporting moussy'!$F24:$EE24)+SUMIF('reporting trappes'!$F$2:$EE$2,AH$4,'reporting trappes'!$F24:$EE24)+SUMIF('SPACELOG 5 BP'!$F$2:$EE$2,AH$4,'SPACELOG 5 BP'!$F24:$EE24)+SUMIF('SPACELOG 6 BP'!$F$2:$EE$2,AH$4,'SPACELOG 6 BP'!$F24:$EE24)+SUMIF('SPACELOG 7 BP'!$F$2:$EE$2,AH$4,'SPACELOG 7 BP'!$F24:$EE24)+SUMIF('SPACELOG 8 BP'!$F$2:$EE$2,AH$4,'SPACELOG 8 BP'!$F24:$EE24)+SUMIF('SPACELOG 9 BP'!$F$2:$EE$2,AH$4,'SPACELOG 9 BP'!$F24:$EE24)+SUMIF('SPACELOG 10 BP'!$F$2:$EE$2,AH$4,'SPACELOG 10 BP'!$F24:$EE24)+SUMIF('SPACELOG 11 BP'!$F$2:$EE$2,AH$4,'SPACELOG 11 BP'!$F24:$EE24)+SUMIF('SPACELOG 12 BP'!$F$2:$EE$2,AH$4,'SPACELOG 12 BP'!$F24:$EE24)</f>
        <v>100</v>
      </c>
      <c r="AI24" s="33">
        <f>SUMIF('reporting montigny'!$F$2:$EE$2,AI$4,'reporting montigny'!$F24:$EE24)+SUMIF('reporting boissy'!$F$2:$EE$2,AI$4,'reporting boissy'!$F24:$EE24)+SUMIF('reporting moussy'!$F$2:$EE$2,AI$4,'reporting moussy'!$F24:$EE24)+SUMIF('reporting trappes'!$F$2:$EE$2,AI$4,'reporting trappes'!$F24:$EE24)+SUMIF('SPACELOG 5 BP'!$F$2:$EE$2,AI$4,'SPACELOG 5 BP'!$F24:$EE24)+SUMIF('SPACELOG 6 BP'!$F$2:$EE$2,AI$4,'SPACELOG 6 BP'!$F24:$EE24)+SUMIF('SPACELOG 7 BP'!$F$2:$EE$2,AI$4,'SPACELOG 7 BP'!$F24:$EE24)+SUMIF('SPACELOG 8 BP'!$F$2:$EE$2,AI$4,'SPACELOG 8 BP'!$F24:$EE24)+SUMIF('SPACELOG 9 BP'!$F$2:$EE$2,AI$4,'SPACELOG 9 BP'!$F24:$EE24)+SUMIF('SPACELOG 10 BP'!$F$2:$EE$2,AI$4,'SPACELOG 10 BP'!$F24:$EE24)+SUMIF('SPACELOG 11 BP'!$F$2:$EE$2,AI$4,'SPACELOG 11 BP'!$F24:$EE24)+SUMIF('SPACELOG 12 BP'!$F$2:$EE$2,AI$4,'SPACELOG 12 BP'!$F24:$EE24)</f>
        <v>100</v>
      </c>
      <c r="AJ24" s="33">
        <f>SUMIF('reporting montigny'!$F$2:$EE$2,AJ$4,'reporting montigny'!$F24:$EE24)+SUMIF('reporting boissy'!$F$2:$EE$2,AJ$4,'reporting boissy'!$F24:$EE24)+SUMIF('reporting moussy'!$F$2:$EE$2,AJ$4,'reporting moussy'!$F24:$EE24)+SUMIF('reporting trappes'!$F$2:$EE$2,AJ$4,'reporting trappes'!$F24:$EE24)+SUMIF('SPACELOG 5 BP'!$F$2:$EE$2,AJ$4,'SPACELOG 5 BP'!$F24:$EE24)+SUMIF('SPACELOG 6 BP'!$F$2:$EE$2,AJ$4,'SPACELOG 6 BP'!$F24:$EE24)+SUMIF('SPACELOG 7 BP'!$F$2:$EE$2,AJ$4,'SPACELOG 7 BP'!$F24:$EE24)+SUMIF('SPACELOG 8 BP'!$F$2:$EE$2,AJ$4,'SPACELOG 8 BP'!$F24:$EE24)+SUMIF('SPACELOG 9 BP'!$F$2:$EE$2,AJ$4,'SPACELOG 9 BP'!$F24:$EE24)+SUMIF('SPACELOG 10 BP'!$F$2:$EE$2,AJ$4,'SPACELOG 10 BP'!$F24:$EE24)+SUMIF('SPACELOG 11 BP'!$F$2:$EE$2,AJ$4,'SPACELOG 11 BP'!$F24:$EE24)+SUMIF('SPACELOG 12 BP'!$F$2:$EE$2,AJ$4,'SPACELOG 12 BP'!$F24:$EE24)</f>
        <v>100</v>
      </c>
      <c r="AK24" s="33">
        <f>SUMIF('reporting montigny'!$F$2:$EE$2,AK$4,'reporting montigny'!$F24:$EE24)+SUMIF('reporting boissy'!$F$2:$EE$2,AK$4,'reporting boissy'!$F24:$EE24)+SUMIF('reporting moussy'!$F$2:$EE$2,AK$4,'reporting moussy'!$F24:$EE24)+SUMIF('reporting trappes'!$F$2:$EE$2,AK$4,'reporting trappes'!$F24:$EE24)+SUMIF('SPACELOG 5 BP'!$F$2:$EE$2,AK$4,'SPACELOG 5 BP'!$F24:$EE24)+SUMIF('SPACELOG 6 BP'!$F$2:$EE$2,AK$4,'SPACELOG 6 BP'!$F24:$EE24)+SUMIF('SPACELOG 7 BP'!$F$2:$EE$2,AK$4,'SPACELOG 7 BP'!$F24:$EE24)+SUMIF('SPACELOG 8 BP'!$F$2:$EE$2,AK$4,'SPACELOG 8 BP'!$F24:$EE24)+SUMIF('SPACELOG 9 BP'!$F$2:$EE$2,AK$4,'SPACELOG 9 BP'!$F24:$EE24)+SUMIF('SPACELOG 10 BP'!$F$2:$EE$2,AK$4,'SPACELOG 10 BP'!$F24:$EE24)+SUMIF('SPACELOG 11 BP'!$F$2:$EE$2,AK$4,'SPACELOG 11 BP'!$F24:$EE24)+SUMIF('SPACELOG 12 BP'!$F$2:$EE$2,AK$4,'SPACELOG 12 BP'!$F24:$EE24)</f>
        <v>100</v>
      </c>
      <c r="AL24" s="33">
        <f>SUMIF('reporting montigny'!$F$2:$EE$2,AL$4,'reporting montigny'!$F24:$EE24)+SUMIF('reporting boissy'!$F$2:$EE$2,AL$4,'reporting boissy'!$F24:$EE24)+SUMIF('reporting moussy'!$F$2:$EE$2,AL$4,'reporting moussy'!$F24:$EE24)+SUMIF('reporting trappes'!$F$2:$EE$2,AL$4,'reporting trappes'!$F24:$EE24)+SUMIF('SPACELOG 5 BP'!$F$2:$EE$2,AL$4,'SPACELOG 5 BP'!$F24:$EE24)+SUMIF('SPACELOG 6 BP'!$F$2:$EE$2,AL$4,'SPACELOG 6 BP'!$F24:$EE24)+SUMIF('SPACELOG 7 BP'!$F$2:$EE$2,AL$4,'SPACELOG 7 BP'!$F24:$EE24)+SUMIF('SPACELOG 8 BP'!$F$2:$EE$2,AL$4,'SPACELOG 8 BP'!$F24:$EE24)+SUMIF('SPACELOG 9 BP'!$F$2:$EE$2,AL$4,'SPACELOG 9 BP'!$F24:$EE24)+SUMIF('SPACELOG 10 BP'!$F$2:$EE$2,AL$4,'SPACELOG 10 BP'!$F24:$EE24)+SUMIF('SPACELOG 11 BP'!$F$2:$EE$2,AL$4,'SPACELOG 11 BP'!$F24:$EE24)+SUMIF('SPACELOG 12 BP'!$F$2:$EE$2,AL$4,'SPACELOG 12 BP'!$F24:$EE24)</f>
        <v>100</v>
      </c>
      <c r="AM24" s="33">
        <f>SUMIF('reporting montigny'!$F$2:$EE$2,AM$4,'reporting montigny'!$F24:$EE24)+SUMIF('reporting boissy'!$F$2:$EE$2,AM$4,'reporting boissy'!$F24:$EE24)+SUMIF('reporting moussy'!$F$2:$EE$2,AM$4,'reporting moussy'!$F24:$EE24)+SUMIF('reporting trappes'!$F$2:$EE$2,AM$4,'reporting trappes'!$F24:$EE24)+SUMIF('SPACELOG 5 BP'!$F$2:$EE$2,AM$4,'SPACELOG 5 BP'!$F24:$EE24)+SUMIF('SPACELOG 6 BP'!$F$2:$EE$2,AM$4,'SPACELOG 6 BP'!$F24:$EE24)+SUMIF('SPACELOG 7 BP'!$F$2:$EE$2,AM$4,'SPACELOG 7 BP'!$F24:$EE24)+SUMIF('SPACELOG 8 BP'!$F$2:$EE$2,AM$4,'SPACELOG 8 BP'!$F24:$EE24)+SUMIF('SPACELOG 9 BP'!$F$2:$EE$2,AM$4,'SPACELOG 9 BP'!$F24:$EE24)+SUMIF('SPACELOG 10 BP'!$F$2:$EE$2,AM$4,'SPACELOG 10 BP'!$F24:$EE24)+SUMIF('SPACELOG 11 BP'!$F$2:$EE$2,AM$4,'SPACELOG 11 BP'!$F24:$EE24)+SUMIF('SPACELOG 12 BP'!$F$2:$EE$2,AM$4,'SPACELOG 12 BP'!$F24:$EE24)</f>
        <v>100</v>
      </c>
      <c r="AN24" s="33">
        <f>SUMIF('reporting montigny'!$F$2:$EE$2,AN$4,'reporting montigny'!$F24:$EE24)+SUMIF('reporting boissy'!$F$2:$EE$2,AN$4,'reporting boissy'!$F24:$EE24)+SUMIF('reporting moussy'!$F$2:$EE$2,AN$4,'reporting moussy'!$F24:$EE24)+SUMIF('reporting trappes'!$F$2:$EE$2,AN$4,'reporting trappes'!$F24:$EE24)+SUMIF('SPACELOG 5 BP'!$F$2:$EE$2,AN$4,'SPACELOG 5 BP'!$F24:$EE24)+SUMIF('SPACELOG 6 BP'!$F$2:$EE$2,AN$4,'SPACELOG 6 BP'!$F24:$EE24)+SUMIF('SPACELOG 7 BP'!$F$2:$EE$2,AN$4,'SPACELOG 7 BP'!$F24:$EE24)+SUMIF('SPACELOG 8 BP'!$F$2:$EE$2,AN$4,'SPACELOG 8 BP'!$F24:$EE24)+SUMIF('SPACELOG 9 BP'!$F$2:$EE$2,AN$4,'SPACELOG 9 BP'!$F24:$EE24)+SUMIF('SPACELOG 10 BP'!$F$2:$EE$2,AN$4,'SPACELOG 10 BP'!$F24:$EE24)+SUMIF('SPACELOG 11 BP'!$F$2:$EE$2,AN$4,'SPACELOG 11 BP'!$F24:$EE24)+SUMIF('SPACELOG 12 BP'!$F$2:$EE$2,AN$4,'SPACELOG 12 BP'!$F24:$EE24)</f>
        <v>100</v>
      </c>
      <c r="AO24" s="33">
        <f>SUMIF('reporting montigny'!$F$2:$EE$2,AO$4,'reporting montigny'!$F24:$EE24)+SUMIF('reporting boissy'!$F$2:$EE$2,AO$4,'reporting boissy'!$F24:$EE24)+SUMIF('reporting moussy'!$F$2:$EE$2,AO$4,'reporting moussy'!$F24:$EE24)+SUMIF('reporting trappes'!$F$2:$EE$2,AO$4,'reporting trappes'!$F24:$EE24)+SUMIF('SPACELOG 5 BP'!$F$2:$EE$2,AO$4,'SPACELOG 5 BP'!$F24:$EE24)+SUMIF('SPACELOG 6 BP'!$F$2:$EE$2,AO$4,'SPACELOG 6 BP'!$F24:$EE24)+SUMIF('SPACELOG 7 BP'!$F$2:$EE$2,AO$4,'SPACELOG 7 BP'!$F24:$EE24)+SUMIF('SPACELOG 8 BP'!$F$2:$EE$2,AO$4,'SPACELOG 8 BP'!$F24:$EE24)+SUMIF('SPACELOG 9 BP'!$F$2:$EE$2,AO$4,'SPACELOG 9 BP'!$F24:$EE24)+SUMIF('SPACELOG 10 BP'!$F$2:$EE$2,AO$4,'SPACELOG 10 BP'!$F24:$EE24)+SUMIF('SPACELOG 11 BP'!$F$2:$EE$2,AO$4,'SPACELOG 11 BP'!$F24:$EE24)+SUMIF('SPACELOG 12 BP'!$F$2:$EE$2,AO$4,'SPACELOG 12 BP'!$F24:$EE24)</f>
        <v>100</v>
      </c>
      <c r="AP24" s="33">
        <f>SUMIF('reporting montigny'!$F$2:$EE$2,AP$4,'reporting montigny'!$F24:$EE24)+SUMIF('reporting boissy'!$F$2:$EE$2,AP$4,'reporting boissy'!$F24:$EE24)+SUMIF('reporting moussy'!$F$2:$EE$2,AP$4,'reporting moussy'!$F24:$EE24)+SUMIF('reporting trappes'!$F$2:$EE$2,AP$4,'reporting trappes'!$F24:$EE24)+SUMIF('SPACELOG 5 BP'!$F$2:$EE$2,AP$4,'SPACELOG 5 BP'!$F24:$EE24)+SUMIF('SPACELOG 6 BP'!$F$2:$EE$2,AP$4,'SPACELOG 6 BP'!$F24:$EE24)+SUMIF('SPACELOG 7 BP'!$F$2:$EE$2,AP$4,'SPACELOG 7 BP'!$F24:$EE24)+SUMIF('SPACELOG 8 BP'!$F$2:$EE$2,AP$4,'SPACELOG 8 BP'!$F24:$EE24)+SUMIF('SPACELOG 9 BP'!$F$2:$EE$2,AP$4,'SPACELOG 9 BP'!$F24:$EE24)+SUMIF('SPACELOG 10 BP'!$F$2:$EE$2,AP$4,'SPACELOG 10 BP'!$F24:$EE24)+SUMIF('SPACELOG 11 BP'!$F$2:$EE$2,AP$4,'SPACELOG 11 BP'!$F24:$EE24)+SUMIF('SPACELOG 12 BP'!$F$2:$EE$2,AP$4,'SPACELOG 12 BP'!$F24:$EE24)</f>
        <v>100</v>
      </c>
      <c r="AQ24" s="33">
        <f>SUMIF('reporting montigny'!$F$2:$EE$2,AQ$4,'reporting montigny'!$F24:$EE24)+SUMIF('reporting boissy'!$F$2:$EE$2,AQ$4,'reporting boissy'!$F24:$EE24)+SUMIF('reporting moussy'!$F$2:$EE$2,AQ$4,'reporting moussy'!$F24:$EE24)+SUMIF('reporting trappes'!$F$2:$EE$2,AQ$4,'reporting trappes'!$F24:$EE24)+SUMIF('SPACELOG 5 BP'!$F$2:$EE$2,AQ$4,'SPACELOG 5 BP'!$F24:$EE24)+SUMIF('SPACELOG 6 BP'!$F$2:$EE$2,AQ$4,'SPACELOG 6 BP'!$F24:$EE24)+SUMIF('SPACELOG 7 BP'!$F$2:$EE$2,AQ$4,'SPACELOG 7 BP'!$F24:$EE24)+SUMIF('SPACELOG 8 BP'!$F$2:$EE$2,AQ$4,'SPACELOG 8 BP'!$F24:$EE24)+SUMIF('SPACELOG 9 BP'!$F$2:$EE$2,AQ$4,'SPACELOG 9 BP'!$F24:$EE24)+SUMIF('SPACELOG 10 BP'!$F$2:$EE$2,AQ$4,'SPACELOG 10 BP'!$F24:$EE24)+SUMIF('SPACELOG 11 BP'!$F$2:$EE$2,AQ$4,'SPACELOG 11 BP'!$F24:$EE24)+SUMIF('SPACELOG 12 BP'!$F$2:$EE$2,AQ$4,'SPACELOG 12 BP'!$F24:$EE24)</f>
        <v>100</v>
      </c>
      <c r="AR24" s="393">
        <f t="shared" si="116"/>
        <v>1200</v>
      </c>
      <c r="AS24" s="33">
        <f>SUMIF('reporting montigny'!$F$2:$EE$2,AS$4,'reporting montigny'!$F24:$EE24)+SUMIF('reporting boissy'!$F$2:$EE$2,AS$4,'reporting boissy'!$F24:$EE24)+SUMIF('reporting moussy'!$F$2:$EE$2,AS$4,'reporting moussy'!$F24:$EE24)+SUMIF('reporting trappes'!$F$2:$EE$2,AS$4,'reporting trappes'!$F24:$EE24)+SUMIF('SPACELOG 5 BP'!$F$2:$EE$2,AS$4,'SPACELOG 5 BP'!$F24:$EE24)+SUMIF('SPACELOG 6 BP'!$F$2:$EE$2,AS$4,'SPACELOG 6 BP'!$F24:$EE24)+SUMIF('SPACELOG 7 BP'!$F$2:$EE$2,AS$4,'SPACELOG 7 BP'!$F24:$EE24)+SUMIF('SPACELOG 8 BP'!$F$2:$EE$2,AS$4,'SPACELOG 8 BP'!$F24:$EE24)+SUMIF('SPACELOG 9 BP'!$F$2:$EE$2,AS$4,'SPACELOG 9 BP'!$F24:$EE24)+SUMIF('SPACELOG 10 BP'!$F$2:$EE$2,AS$4,'SPACELOG 10 BP'!$F24:$EE24)+SUMIF('SPACELOG 11 BP'!$F$2:$EE$2,AS$4,'SPACELOG 11 BP'!$F24:$EE24)+SUMIF('SPACELOG 12 BP'!$F$2:$EE$2,AS$4,'SPACELOG 12 BP'!$F24:$EE24)</f>
        <v>100</v>
      </c>
      <c r="AT24" s="33">
        <f>SUMIF('reporting montigny'!$F$2:$EE$2,AT$4,'reporting montigny'!$F24:$EE24)+SUMIF('reporting boissy'!$F$2:$EE$2,AT$4,'reporting boissy'!$F24:$EE24)+SUMIF('reporting moussy'!$F$2:$EE$2,AT$4,'reporting moussy'!$F24:$EE24)+SUMIF('reporting trappes'!$F$2:$EE$2,AT$4,'reporting trappes'!$F24:$EE24)+SUMIF('SPACELOG 5 BP'!$F$2:$EE$2,AT$4,'SPACELOG 5 BP'!$F24:$EE24)+SUMIF('SPACELOG 6 BP'!$F$2:$EE$2,AT$4,'SPACELOG 6 BP'!$F24:$EE24)+SUMIF('SPACELOG 7 BP'!$F$2:$EE$2,AT$4,'SPACELOG 7 BP'!$F24:$EE24)+SUMIF('SPACELOG 8 BP'!$F$2:$EE$2,AT$4,'SPACELOG 8 BP'!$F24:$EE24)+SUMIF('SPACELOG 9 BP'!$F$2:$EE$2,AT$4,'SPACELOG 9 BP'!$F24:$EE24)+SUMIF('SPACELOG 10 BP'!$F$2:$EE$2,AT$4,'SPACELOG 10 BP'!$F24:$EE24)+SUMIF('SPACELOG 11 BP'!$F$2:$EE$2,AT$4,'SPACELOG 11 BP'!$F24:$EE24)+SUMIF('SPACELOG 12 BP'!$F$2:$EE$2,AT$4,'SPACELOG 12 BP'!$F24:$EE24)</f>
        <v>100</v>
      </c>
      <c r="AU24" s="33">
        <f>SUMIF('reporting montigny'!$F$2:$EE$2,AU$4,'reporting montigny'!$F24:$EE24)+SUMIF('reporting boissy'!$F$2:$EE$2,AU$4,'reporting boissy'!$F24:$EE24)+SUMIF('reporting moussy'!$F$2:$EE$2,AU$4,'reporting moussy'!$F24:$EE24)+SUMIF('reporting trappes'!$F$2:$EE$2,AU$4,'reporting trappes'!$F24:$EE24)+SUMIF('SPACELOG 5 BP'!$F$2:$EE$2,AU$4,'SPACELOG 5 BP'!$F24:$EE24)+SUMIF('SPACELOG 6 BP'!$F$2:$EE$2,AU$4,'SPACELOG 6 BP'!$F24:$EE24)+SUMIF('SPACELOG 7 BP'!$F$2:$EE$2,AU$4,'SPACELOG 7 BP'!$F24:$EE24)+SUMIF('SPACELOG 8 BP'!$F$2:$EE$2,AU$4,'SPACELOG 8 BP'!$F24:$EE24)+SUMIF('SPACELOG 9 BP'!$F$2:$EE$2,AU$4,'SPACELOG 9 BP'!$F24:$EE24)+SUMIF('SPACELOG 10 BP'!$F$2:$EE$2,AU$4,'SPACELOG 10 BP'!$F24:$EE24)+SUMIF('SPACELOG 11 BP'!$F$2:$EE$2,AU$4,'SPACELOG 11 BP'!$F24:$EE24)+SUMIF('SPACELOG 12 BP'!$F$2:$EE$2,AU$4,'SPACELOG 12 BP'!$F24:$EE24)</f>
        <v>100</v>
      </c>
      <c r="AV24" s="33">
        <f>SUMIF('reporting montigny'!$F$2:$EE$2,AV$4,'reporting montigny'!$F24:$EE24)+SUMIF('reporting boissy'!$F$2:$EE$2,AV$4,'reporting boissy'!$F24:$EE24)+SUMIF('reporting moussy'!$F$2:$EE$2,AV$4,'reporting moussy'!$F24:$EE24)+SUMIF('reporting trappes'!$F$2:$EE$2,AV$4,'reporting trappes'!$F24:$EE24)+SUMIF('SPACELOG 5 BP'!$F$2:$EE$2,AV$4,'SPACELOG 5 BP'!$F24:$EE24)+SUMIF('SPACELOG 6 BP'!$F$2:$EE$2,AV$4,'SPACELOG 6 BP'!$F24:$EE24)+SUMIF('SPACELOG 7 BP'!$F$2:$EE$2,AV$4,'SPACELOG 7 BP'!$F24:$EE24)+SUMIF('SPACELOG 8 BP'!$F$2:$EE$2,AV$4,'SPACELOG 8 BP'!$F24:$EE24)+SUMIF('SPACELOG 9 BP'!$F$2:$EE$2,AV$4,'SPACELOG 9 BP'!$F24:$EE24)+SUMIF('SPACELOG 10 BP'!$F$2:$EE$2,AV$4,'SPACELOG 10 BP'!$F24:$EE24)+SUMIF('SPACELOG 11 BP'!$F$2:$EE$2,AV$4,'SPACELOG 11 BP'!$F24:$EE24)+SUMIF('SPACELOG 12 BP'!$F$2:$EE$2,AV$4,'SPACELOG 12 BP'!$F24:$EE24)</f>
        <v>100</v>
      </c>
      <c r="AW24" s="33">
        <f>SUMIF('reporting montigny'!$F$2:$EE$2,AW$4,'reporting montigny'!$F24:$EE24)+SUMIF('reporting boissy'!$F$2:$EE$2,AW$4,'reporting boissy'!$F24:$EE24)+SUMIF('reporting moussy'!$F$2:$EE$2,AW$4,'reporting moussy'!$F24:$EE24)+SUMIF('reporting trappes'!$F$2:$EE$2,AW$4,'reporting trappes'!$F24:$EE24)+SUMIF('SPACELOG 5 BP'!$F$2:$EE$2,AW$4,'SPACELOG 5 BP'!$F24:$EE24)+SUMIF('SPACELOG 6 BP'!$F$2:$EE$2,AW$4,'SPACELOG 6 BP'!$F24:$EE24)+SUMIF('SPACELOG 7 BP'!$F$2:$EE$2,AW$4,'SPACELOG 7 BP'!$F24:$EE24)+SUMIF('SPACELOG 8 BP'!$F$2:$EE$2,AW$4,'SPACELOG 8 BP'!$F24:$EE24)+SUMIF('SPACELOG 9 BP'!$F$2:$EE$2,AW$4,'SPACELOG 9 BP'!$F24:$EE24)+SUMIF('SPACELOG 10 BP'!$F$2:$EE$2,AW$4,'SPACELOG 10 BP'!$F24:$EE24)+SUMIF('SPACELOG 11 BP'!$F$2:$EE$2,AW$4,'SPACELOG 11 BP'!$F24:$EE24)+SUMIF('SPACELOG 12 BP'!$F$2:$EE$2,AW$4,'SPACELOG 12 BP'!$F24:$EE24)</f>
        <v>100</v>
      </c>
      <c r="AX24" s="33">
        <f>SUMIF('reporting montigny'!$F$2:$EE$2,AX$4,'reporting montigny'!$F24:$EE24)+SUMIF('reporting boissy'!$F$2:$EE$2,AX$4,'reporting boissy'!$F24:$EE24)+SUMIF('reporting moussy'!$F$2:$EE$2,AX$4,'reporting moussy'!$F24:$EE24)+SUMIF('reporting trappes'!$F$2:$EE$2,AX$4,'reporting trappes'!$F24:$EE24)+SUMIF('SPACELOG 5 BP'!$F$2:$EE$2,AX$4,'SPACELOG 5 BP'!$F24:$EE24)+SUMIF('SPACELOG 6 BP'!$F$2:$EE$2,AX$4,'SPACELOG 6 BP'!$F24:$EE24)+SUMIF('SPACELOG 7 BP'!$F$2:$EE$2,AX$4,'SPACELOG 7 BP'!$F24:$EE24)+SUMIF('SPACELOG 8 BP'!$F$2:$EE$2,AX$4,'SPACELOG 8 BP'!$F24:$EE24)+SUMIF('SPACELOG 9 BP'!$F$2:$EE$2,AX$4,'SPACELOG 9 BP'!$F24:$EE24)+SUMIF('SPACELOG 10 BP'!$F$2:$EE$2,AX$4,'SPACELOG 10 BP'!$F24:$EE24)+SUMIF('SPACELOG 11 BP'!$F$2:$EE$2,AX$4,'SPACELOG 11 BP'!$F24:$EE24)+SUMIF('SPACELOG 12 BP'!$F$2:$EE$2,AX$4,'SPACELOG 12 BP'!$F24:$EE24)</f>
        <v>100</v>
      </c>
      <c r="AY24" s="33">
        <f>SUMIF('reporting montigny'!$F$2:$EE$2,AY$4,'reporting montigny'!$F24:$EE24)+SUMIF('reporting boissy'!$F$2:$EE$2,AY$4,'reporting boissy'!$F24:$EE24)+SUMIF('reporting moussy'!$F$2:$EE$2,AY$4,'reporting moussy'!$F24:$EE24)+SUMIF('reporting trappes'!$F$2:$EE$2,AY$4,'reporting trappes'!$F24:$EE24)+SUMIF('SPACELOG 5 BP'!$F$2:$EE$2,AY$4,'SPACELOG 5 BP'!$F24:$EE24)+SUMIF('SPACELOG 6 BP'!$F$2:$EE$2,AY$4,'SPACELOG 6 BP'!$F24:$EE24)+SUMIF('SPACELOG 7 BP'!$F$2:$EE$2,AY$4,'SPACELOG 7 BP'!$F24:$EE24)+SUMIF('SPACELOG 8 BP'!$F$2:$EE$2,AY$4,'SPACELOG 8 BP'!$F24:$EE24)+SUMIF('SPACELOG 9 BP'!$F$2:$EE$2,AY$4,'SPACELOG 9 BP'!$F24:$EE24)+SUMIF('SPACELOG 10 BP'!$F$2:$EE$2,AY$4,'SPACELOG 10 BP'!$F24:$EE24)+SUMIF('SPACELOG 11 BP'!$F$2:$EE$2,AY$4,'SPACELOG 11 BP'!$F24:$EE24)+SUMIF('SPACELOG 12 BP'!$F$2:$EE$2,AY$4,'SPACELOG 12 BP'!$F24:$EE24)</f>
        <v>100</v>
      </c>
      <c r="AZ24" s="33">
        <f>SUMIF('reporting montigny'!$F$2:$EE$2,AZ$4,'reporting montigny'!$F24:$EE24)+SUMIF('reporting boissy'!$F$2:$EE$2,AZ$4,'reporting boissy'!$F24:$EE24)+SUMIF('reporting moussy'!$F$2:$EE$2,AZ$4,'reporting moussy'!$F24:$EE24)+SUMIF('reporting trappes'!$F$2:$EE$2,AZ$4,'reporting trappes'!$F24:$EE24)+SUMIF('SPACELOG 5 BP'!$F$2:$EE$2,AZ$4,'SPACELOG 5 BP'!$F24:$EE24)+SUMIF('SPACELOG 6 BP'!$F$2:$EE$2,AZ$4,'SPACELOG 6 BP'!$F24:$EE24)+SUMIF('SPACELOG 7 BP'!$F$2:$EE$2,AZ$4,'SPACELOG 7 BP'!$F24:$EE24)+SUMIF('SPACELOG 8 BP'!$F$2:$EE$2,AZ$4,'SPACELOG 8 BP'!$F24:$EE24)+SUMIF('SPACELOG 9 BP'!$F$2:$EE$2,AZ$4,'SPACELOG 9 BP'!$F24:$EE24)+SUMIF('SPACELOG 10 BP'!$F$2:$EE$2,AZ$4,'SPACELOG 10 BP'!$F24:$EE24)+SUMIF('SPACELOG 11 BP'!$F$2:$EE$2,AZ$4,'SPACELOG 11 BP'!$F24:$EE24)+SUMIF('SPACELOG 12 BP'!$F$2:$EE$2,AZ$4,'SPACELOG 12 BP'!$F24:$EE24)</f>
        <v>100</v>
      </c>
      <c r="BA24" s="33">
        <f>SUMIF('reporting montigny'!$F$2:$EE$2,BA$4,'reporting montigny'!$F24:$EE24)+SUMIF('reporting boissy'!$F$2:$EE$2,BA$4,'reporting boissy'!$F24:$EE24)+SUMIF('reporting moussy'!$F$2:$EE$2,BA$4,'reporting moussy'!$F24:$EE24)+SUMIF('reporting trappes'!$F$2:$EE$2,BA$4,'reporting trappes'!$F24:$EE24)+SUMIF('SPACELOG 5 BP'!$F$2:$EE$2,BA$4,'SPACELOG 5 BP'!$F24:$EE24)+SUMIF('SPACELOG 6 BP'!$F$2:$EE$2,BA$4,'SPACELOG 6 BP'!$F24:$EE24)+SUMIF('SPACELOG 7 BP'!$F$2:$EE$2,BA$4,'SPACELOG 7 BP'!$F24:$EE24)+SUMIF('SPACELOG 8 BP'!$F$2:$EE$2,BA$4,'SPACELOG 8 BP'!$F24:$EE24)+SUMIF('SPACELOG 9 BP'!$F$2:$EE$2,BA$4,'SPACELOG 9 BP'!$F24:$EE24)+SUMIF('SPACELOG 10 BP'!$F$2:$EE$2,BA$4,'SPACELOG 10 BP'!$F24:$EE24)+SUMIF('SPACELOG 11 BP'!$F$2:$EE$2,BA$4,'SPACELOG 11 BP'!$F24:$EE24)+SUMIF('SPACELOG 12 BP'!$F$2:$EE$2,BA$4,'SPACELOG 12 BP'!$F24:$EE24)</f>
        <v>100</v>
      </c>
      <c r="BB24" s="33">
        <f>SUMIF('reporting montigny'!$F$2:$EE$2,BB$4,'reporting montigny'!$F24:$EE24)+SUMIF('reporting boissy'!$F$2:$EE$2,BB$4,'reporting boissy'!$F24:$EE24)+SUMIF('reporting moussy'!$F$2:$EE$2,BB$4,'reporting moussy'!$F24:$EE24)+SUMIF('reporting trappes'!$F$2:$EE$2,BB$4,'reporting trappes'!$F24:$EE24)+SUMIF('SPACELOG 5 BP'!$F$2:$EE$2,BB$4,'SPACELOG 5 BP'!$F24:$EE24)+SUMIF('SPACELOG 6 BP'!$F$2:$EE$2,BB$4,'SPACELOG 6 BP'!$F24:$EE24)+SUMIF('SPACELOG 7 BP'!$F$2:$EE$2,BB$4,'SPACELOG 7 BP'!$F24:$EE24)+SUMIF('SPACELOG 8 BP'!$F$2:$EE$2,BB$4,'SPACELOG 8 BP'!$F24:$EE24)+SUMIF('SPACELOG 9 BP'!$F$2:$EE$2,BB$4,'SPACELOG 9 BP'!$F24:$EE24)+SUMIF('SPACELOG 10 BP'!$F$2:$EE$2,BB$4,'SPACELOG 10 BP'!$F24:$EE24)+SUMIF('SPACELOG 11 BP'!$F$2:$EE$2,BB$4,'SPACELOG 11 BP'!$F24:$EE24)+SUMIF('SPACELOG 12 BP'!$F$2:$EE$2,BB$4,'SPACELOG 12 BP'!$F24:$EE24)</f>
        <v>100</v>
      </c>
      <c r="BC24" s="33">
        <f>SUMIF('reporting montigny'!$F$2:$EE$2,BC$4,'reporting montigny'!$F24:$EE24)+SUMIF('reporting boissy'!$F$2:$EE$2,BC$4,'reporting boissy'!$F24:$EE24)+SUMIF('reporting moussy'!$F$2:$EE$2,BC$4,'reporting moussy'!$F24:$EE24)+SUMIF('reporting trappes'!$F$2:$EE$2,BC$4,'reporting trappes'!$F24:$EE24)+SUMIF('SPACELOG 5 BP'!$F$2:$EE$2,BC$4,'SPACELOG 5 BP'!$F24:$EE24)+SUMIF('SPACELOG 6 BP'!$F$2:$EE$2,BC$4,'SPACELOG 6 BP'!$F24:$EE24)+SUMIF('SPACELOG 7 BP'!$F$2:$EE$2,BC$4,'SPACELOG 7 BP'!$F24:$EE24)+SUMIF('SPACELOG 8 BP'!$F$2:$EE$2,BC$4,'SPACELOG 8 BP'!$F24:$EE24)+SUMIF('SPACELOG 9 BP'!$F$2:$EE$2,BC$4,'SPACELOG 9 BP'!$F24:$EE24)+SUMIF('SPACELOG 10 BP'!$F$2:$EE$2,BC$4,'SPACELOG 10 BP'!$F24:$EE24)+SUMIF('SPACELOG 11 BP'!$F$2:$EE$2,BC$4,'SPACELOG 11 BP'!$F24:$EE24)+SUMIF('SPACELOG 12 BP'!$F$2:$EE$2,BC$4,'SPACELOG 12 BP'!$F24:$EE24)</f>
        <v>100</v>
      </c>
      <c r="BD24" s="33">
        <f>SUMIF('reporting montigny'!$F$2:$EE$2,BD$4,'reporting montigny'!$F24:$EE24)+SUMIF('reporting boissy'!$F$2:$EE$2,BD$4,'reporting boissy'!$F24:$EE24)+SUMIF('reporting moussy'!$F$2:$EE$2,BD$4,'reporting moussy'!$F24:$EE24)+SUMIF('reporting trappes'!$F$2:$EE$2,BD$4,'reporting trappes'!$F24:$EE24)+SUMIF('SPACELOG 5 BP'!$F$2:$EE$2,BD$4,'SPACELOG 5 BP'!$F24:$EE24)+SUMIF('SPACELOG 6 BP'!$F$2:$EE$2,BD$4,'SPACELOG 6 BP'!$F24:$EE24)+SUMIF('SPACELOG 7 BP'!$F$2:$EE$2,BD$4,'SPACELOG 7 BP'!$F24:$EE24)+SUMIF('SPACELOG 8 BP'!$F$2:$EE$2,BD$4,'SPACELOG 8 BP'!$F24:$EE24)+SUMIF('SPACELOG 9 BP'!$F$2:$EE$2,BD$4,'SPACELOG 9 BP'!$F24:$EE24)+SUMIF('SPACELOG 10 BP'!$F$2:$EE$2,BD$4,'SPACELOG 10 BP'!$F24:$EE24)+SUMIF('SPACELOG 11 BP'!$F$2:$EE$2,BD$4,'SPACELOG 11 BP'!$F24:$EE24)+SUMIF('SPACELOG 12 BP'!$F$2:$EE$2,BD$4,'SPACELOG 12 BP'!$F24:$EE24)</f>
        <v>100</v>
      </c>
      <c r="BE24" s="393">
        <f t="shared" si="117"/>
        <v>1200</v>
      </c>
      <c r="BF24" s="33">
        <f>SUMIF('reporting montigny'!$F$2:$EE$2,BF$4,'reporting montigny'!$F24:$EE24)+SUMIF('reporting boissy'!$F$2:$EE$2,BF$4,'reporting boissy'!$F24:$EE24)+SUMIF('reporting moussy'!$F$2:$EE$2,BF$4,'reporting moussy'!$F24:$EE24)+SUMIF('reporting trappes'!$F$2:$EE$2,BF$4,'reporting trappes'!$F24:$EE24)+SUMIF('SPACELOG 5 BP'!$F$2:$EE$2,BF$4,'SPACELOG 5 BP'!$F24:$EE24)+SUMIF('SPACELOG 6 BP'!$F$2:$EE$2,BF$4,'SPACELOG 6 BP'!$F24:$EE24)+SUMIF('SPACELOG 7 BP'!$F$2:$EE$2,BF$4,'SPACELOG 7 BP'!$F24:$EE24)+SUMIF('SPACELOG 8 BP'!$F$2:$EE$2,BF$4,'SPACELOG 8 BP'!$F24:$EE24)+SUMIF('SPACELOG 9 BP'!$F$2:$EE$2,BF$4,'SPACELOG 9 BP'!$F24:$EE24)+SUMIF('SPACELOG 10 BP'!$F$2:$EE$2,BF$4,'SPACELOG 10 BP'!$F24:$EE24)+SUMIF('SPACELOG 11 BP'!$F$2:$EE$2,BF$4,'SPACELOG 11 BP'!$F24:$EE24)+SUMIF('SPACELOG 12 BP'!$F$2:$EE$2,BF$4,'SPACELOG 12 BP'!$F24:$EE24)</f>
        <v>100</v>
      </c>
      <c r="BG24" s="33">
        <f>SUMIF('reporting montigny'!$F$2:$EE$2,BG$4,'reporting montigny'!$F24:$EE24)+SUMIF('reporting boissy'!$F$2:$EE$2,BG$4,'reporting boissy'!$F24:$EE24)+SUMIF('reporting moussy'!$F$2:$EE$2,BG$4,'reporting moussy'!$F24:$EE24)+SUMIF('reporting trappes'!$F$2:$EE$2,BG$4,'reporting trappes'!$F24:$EE24)+SUMIF('SPACELOG 5 BP'!$F$2:$EE$2,BG$4,'SPACELOG 5 BP'!$F24:$EE24)+SUMIF('SPACELOG 6 BP'!$F$2:$EE$2,BG$4,'SPACELOG 6 BP'!$F24:$EE24)+SUMIF('SPACELOG 7 BP'!$F$2:$EE$2,BG$4,'SPACELOG 7 BP'!$F24:$EE24)+SUMIF('SPACELOG 8 BP'!$F$2:$EE$2,BG$4,'SPACELOG 8 BP'!$F24:$EE24)+SUMIF('SPACELOG 9 BP'!$F$2:$EE$2,BG$4,'SPACELOG 9 BP'!$F24:$EE24)+SUMIF('SPACELOG 10 BP'!$F$2:$EE$2,BG$4,'SPACELOG 10 BP'!$F24:$EE24)+SUMIF('SPACELOG 11 BP'!$F$2:$EE$2,BG$4,'SPACELOG 11 BP'!$F24:$EE24)+SUMIF('SPACELOG 12 BP'!$F$2:$EE$2,BG$4,'SPACELOG 12 BP'!$F24:$EE24)</f>
        <v>100</v>
      </c>
      <c r="BH24" s="33">
        <f>SUMIF('reporting montigny'!$F$2:$EE$2,BH$4,'reporting montigny'!$F24:$EE24)+SUMIF('reporting boissy'!$F$2:$EE$2,BH$4,'reporting boissy'!$F24:$EE24)+SUMIF('reporting moussy'!$F$2:$EE$2,BH$4,'reporting moussy'!$F24:$EE24)+SUMIF('reporting trappes'!$F$2:$EE$2,BH$4,'reporting trappes'!$F24:$EE24)+SUMIF('SPACELOG 5 BP'!$F$2:$EE$2,BH$4,'SPACELOG 5 BP'!$F24:$EE24)+SUMIF('SPACELOG 6 BP'!$F$2:$EE$2,BH$4,'SPACELOG 6 BP'!$F24:$EE24)+SUMIF('SPACELOG 7 BP'!$F$2:$EE$2,BH$4,'SPACELOG 7 BP'!$F24:$EE24)+SUMIF('SPACELOG 8 BP'!$F$2:$EE$2,BH$4,'SPACELOG 8 BP'!$F24:$EE24)+SUMIF('SPACELOG 9 BP'!$F$2:$EE$2,BH$4,'SPACELOG 9 BP'!$F24:$EE24)+SUMIF('SPACELOG 10 BP'!$F$2:$EE$2,BH$4,'SPACELOG 10 BP'!$F24:$EE24)+SUMIF('SPACELOG 11 BP'!$F$2:$EE$2,BH$4,'SPACELOG 11 BP'!$F24:$EE24)+SUMIF('SPACELOG 12 BP'!$F$2:$EE$2,BH$4,'SPACELOG 12 BP'!$F24:$EE24)</f>
        <v>100</v>
      </c>
      <c r="BI24" s="33">
        <f>SUMIF('reporting montigny'!$F$2:$EE$2,BI$4,'reporting montigny'!$F24:$EE24)+SUMIF('reporting boissy'!$F$2:$EE$2,BI$4,'reporting boissy'!$F24:$EE24)+SUMIF('reporting moussy'!$F$2:$EE$2,BI$4,'reporting moussy'!$F24:$EE24)+SUMIF('reporting trappes'!$F$2:$EE$2,BI$4,'reporting trappes'!$F24:$EE24)+SUMIF('SPACELOG 5 BP'!$F$2:$EE$2,BI$4,'SPACELOG 5 BP'!$F24:$EE24)+SUMIF('SPACELOG 6 BP'!$F$2:$EE$2,BI$4,'SPACELOG 6 BP'!$F24:$EE24)+SUMIF('SPACELOG 7 BP'!$F$2:$EE$2,BI$4,'SPACELOG 7 BP'!$F24:$EE24)+SUMIF('SPACELOG 8 BP'!$F$2:$EE$2,BI$4,'SPACELOG 8 BP'!$F24:$EE24)+SUMIF('SPACELOG 9 BP'!$F$2:$EE$2,BI$4,'SPACELOG 9 BP'!$F24:$EE24)+SUMIF('SPACELOG 10 BP'!$F$2:$EE$2,BI$4,'SPACELOG 10 BP'!$F24:$EE24)+SUMIF('SPACELOG 11 BP'!$F$2:$EE$2,BI$4,'SPACELOG 11 BP'!$F24:$EE24)+SUMIF('SPACELOG 12 BP'!$F$2:$EE$2,BI$4,'SPACELOG 12 BP'!$F24:$EE24)</f>
        <v>100</v>
      </c>
      <c r="BJ24" s="33">
        <f>SUMIF('reporting montigny'!$F$2:$EE$2,BJ$4,'reporting montigny'!$F24:$EE24)+SUMIF('reporting boissy'!$F$2:$EE$2,BJ$4,'reporting boissy'!$F24:$EE24)+SUMIF('reporting moussy'!$F$2:$EE$2,BJ$4,'reporting moussy'!$F24:$EE24)+SUMIF('reporting trappes'!$F$2:$EE$2,BJ$4,'reporting trappes'!$F24:$EE24)+SUMIF('SPACELOG 5 BP'!$F$2:$EE$2,BJ$4,'SPACELOG 5 BP'!$F24:$EE24)+SUMIF('SPACELOG 6 BP'!$F$2:$EE$2,BJ$4,'SPACELOG 6 BP'!$F24:$EE24)+SUMIF('SPACELOG 7 BP'!$F$2:$EE$2,BJ$4,'SPACELOG 7 BP'!$F24:$EE24)+SUMIF('SPACELOG 8 BP'!$F$2:$EE$2,BJ$4,'SPACELOG 8 BP'!$F24:$EE24)+SUMIF('SPACELOG 9 BP'!$F$2:$EE$2,BJ$4,'SPACELOG 9 BP'!$F24:$EE24)+SUMIF('SPACELOG 10 BP'!$F$2:$EE$2,BJ$4,'SPACELOG 10 BP'!$F24:$EE24)+SUMIF('SPACELOG 11 BP'!$F$2:$EE$2,BJ$4,'SPACELOG 11 BP'!$F24:$EE24)+SUMIF('SPACELOG 12 BP'!$F$2:$EE$2,BJ$4,'SPACELOG 12 BP'!$F24:$EE24)</f>
        <v>100</v>
      </c>
      <c r="BK24" s="33">
        <f>SUMIF('reporting montigny'!$F$2:$EE$2,BK$4,'reporting montigny'!$F24:$EE24)+SUMIF('reporting boissy'!$F$2:$EE$2,BK$4,'reporting boissy'!$F24:$EE24)+SUMIF('reporting moussy'!$F$2:$EE$2,BK$4,'reporting moussy'!$F24:$EE24)+SUMIF('reporting trappes'!$F$2:$EE$2,BK$4,'reporting trappes'!$F24:$EE24)+SUMIF('SPACELOG 5 BP'!$F$2:$EE$2,BK$4,'SPACELOG 5 BP'!$F24:$EE24)+SUMIF('SPACELOG 6 BP'!$F$2:$EE$2,BK$4,'SPACELOG 6 BP'!$F24:$EE24)+SUMIF('SPACELOG 7 BP'!$F$2:$EE$2,BK$4,'SPACELOG 7 BP'!$F24:$EE24)+SUMIF('SPACELOG 8 BP'!$F$2:$EE$2,BK$4,'SPACELOG 8 BP'!$F24:$EE24)+SUMIF('SPACELOG 9 BP'!$F$2:$EE$2,BK$4,'SPACELOG 9 BP'!$F24:$EE24)+SUMIF('SPACELOG 10 BP'!$F$2:$EE$2,BK$4,'SPACELOG 10 BP'!$F24:$EE24)+SUMIF('SPACELOG 11 BP'!$F$2:$EE$2,BK$4,'SPACELOG 11 BP'!$F24:$EE24)+SUMIF('SPACELOG 12 BP'!$F$2:$EE$2,BK$4,'SPACELOG 12 BP'!$F24:$EE24)</f>
        <v>100</v>
      </c>
      <c r="BL24" s="33">
        <f>SUMIF('reporting montigny'!$F$2:$EE$2,BL$4,'reporting montigny'!$F24:$EE24)+SUMIF('reporting boissy'!$F$2:$EE$2,BL$4,'reporting boissy'!$F24:$EE24)+SUMIF('reporting moussy'!$F$2:$EE$2,BL$4,'reporting moussy'!$F24:$EE24)+SUMIF('reporting trappes'!$F$2:$EE$2,BL$4,'reporting trappes'!$F24:$EE24)+SUMIF('SPACELOG 5 BP'!$F$2:$EE$2,BL$4,'SPACELOG 5 BP'!$F24:$EE24)+SUMIF('SPACELOG 6 BP'!$F$2:$EE$2,BL$4,'SPACELOG 6 BP'!$F24:$EE24)+SUMIF('SPACELOG 7 BP'!$F$2:$EE$2,BL$4,'SPACELOG 7 BP'!$F24:$EE24)+SUMIF('SPACELOG 8 BP'!$F$2:$EE$2,BL$4,'SPACELOG 8 BP'!$F24:$EE24)+SUMIF('SPACELOG 9 BP'!$F$2:$EE$2,BL$4,'SPACELOG 9 BP'!$F24:$EE24)+SUMIF('SPACELOG 10 BP'!$F$2:$EE$2,BL$4,'SPACELOG 10 BP'!$F24:$EE24)+SUMIF('SPACELOG 11 BP'!$F$2:$EE$2,BL$4,'SPACELOG 11 BP'!$F24:$EE24)+SUMIF('SPACELOG 12 BP'!$F$2:$EE$2,BL$4,'SPACELOG 12 BP'!$F24:$EE24)</f>
        <v>100</v>
      </c>
      <c r="BM24" s="33">
        <f>SUMIF('reporting montigny'!$F$2:$EE$2,BM$4,'reporting montigny'!$F24:$EE24)+SUMIF('reporting boissy'!$F$2:$EE$2,BM$4,'reporting boissy'!$F24:$EE24)+SUMIF('reporting moussy'!$F$2:$EE$2,BM$4,'reporting moussy'!$F24:$EE24)+SUMIF('reporting trappes'!$F$2:$EE$2,BM$4,'reporting trappes'!$F24:$EE24)+SUMIF('SPACELOG 5 BP'!$F$2:$EE$2,BM$4,'SPACELOG 5 BP'!$F24:$EE24)+SUMIF('SPACELOG 6 BP'!$F$2:$EE$2,BM$4,'SPACELOG 6 BP'!$F24:$EE24)+SUMIF('SPACELOG 7 BP'!$F$2:$EE$2,BM$4,'SPACELOG 7 BP'!$F24:$EE24)+SUMIF('SPACELOG 8 BP'!$F$2:$EE$2,BM$4,'SPACELOG 8 BP'!$F24:$EE24)+SUMIF('SPACELOG 9 BP'!$F$2:$EE$2,BM$4,'SPACELOG 9 BP'!$F24:$EE24)+SUMIF('SPACELOG 10 BP'!$F$2:$EE$2,BM$4,'SPACELOG 10 BP'!$F24:$EE24)+SUMIF('SPACELOG 11 BP'!$F$2:$EE$2,BM$4,'SPACELOG 11 BP'!$F24:$EE24)+SUMIF('SPACELOG 12 BP'!$F$2:$EE$2,BM$4,'SPACELOG 12 BP'!$F24:$EE24)</f>
        <v>100</v>
      </c>
      <c r="BN24" s="33">
        <f>SUMIF('reporting montigny'!$F$2:$EE$2,BN$4,'reporting montigny'!$F24:$EE24)+SUMIF('reporting boissy'!$F$2:$EE$2,BN$4,'reporting boissy'!$F24:$EE24)+SUMIF('reporting moussy'!$F$2:$EE$2,BN$4,'reporting moussy'!$F24:$EE24)+SUMIF('reporting trappes'!$F$2:$EE$2,BN$4,'reporting trappes'!$F24:$EE24)+SUMIF('SPACELOG 5 BP'!$F$2:$EE$2,BN$4,'SPACELOG 5 BP'!$F24:$EE24)+SUMIF('SPACELOG 6 BP'!$F$2:$EE$2,BN$4,'SPACELOG 6 BP'!$F24:$EE24)+SUMIF('SPACELOG 7 BP'!$F$2:$EE$2,BN$4,'SPACELOG 7 BP'!$F24:$EE24)+SUMIF('SPACELOG 8 BP'!$F$2:$EE$2,BN$4,'SPACELOG 8 BP'!$F24:$EE24)+SUMIF('SPACELOG 9 BP'!$F$2:$EE$2,BN$4,'SPACELOG 9 BP'!$F24:$EE24)+SUMIF('SPACELOG 10 BP'!$F$2:$EE$2,BN$4,'SPACELOG 10 BP'!$F24:$EE24)+SUMIF('SPACELOG 11 BP'!$F$2:$EE$2,BN$4,'SPACELOG 11 BP'!$F24:$EE24)+SUMIF('SPACELOG 12 BP'!$F$2:$EE$2,BN$4,'SPACELOG 12 BP'!$F24:$EE24)</f>
        <v>100</v>
      </c>
      <c r="BO24" s="33">
        <f>SUMIF('reporting montigny'!$F$2:$EE$2,BO$4,'reporting montigny'!$F24:$EE24)+SUMIF('reporting boissy'!$F$2:$EE$2,BO$4,'reporting boissy'!$F24:$EE24)+SUMIF('reporting moussy'!$F$2:$EE$2,BO$4,'reporting moussy'!$F24:$EE24)+SUMIF('reporting trappes'!$F$2:$EE$2,BO$4,'reporting trappes'!$F24:$EE24)+SUMIF('SPACELOG 5 BP'!$F$2:$EE$2,BO$4,'SPACELOG 5 BP'!$F24:$EE24)+SUMIF('SPACELOG 6 BP'!$F$2:$EE$2,BO$4,'SPACELOG 6 BP'!$F24:$EE24)+SUMIF('SPACELOG 7 BP'!$F$2:$EE$2,BO$4,'SPACELOG 7 BP'!$F24:$EE24)+SUMIF('SPACELOG 8 BP'!$F$2:$EE$2,BO$4,'SPACELOG 8 BP'!$F24:$EE24)+SUMIF('SPACELOG 9 BP'!$F$2:$EE$2,BO$4,'SPACELOG 9 BP'!$F24:$EE24)+SUMIF('SPACELOG 10 BP'!$F$2:$EE$2,BO$4,'SPACELOG 10 BP'!$F24:$EE24)+SUMIF('SPACELOG 11 BP'!$F$2:$EE$2,BO$4,'SPACELOG 11 BP'!$F24:$EE24)+SUMIF('SPACELOG 12 BP'!$F$2:$EE$2,BO$4,'SPACELOG 12 BP'!$F24:$EE24)</f>
        <v>100</v>
      </c>
      <c r="BP24" s="33">
        <f>SUMIF('reporting montigny'!$F$2:$EE$2,BP$4,'reporting montigny'!$F24:$EE24)+SUMIF('reporting boissy'!$F$2:$EE$2,BP$4,'reporting boissy'!$F24:$EE24)+SUMIF('reporting moussy'!$F$2:$EE$2,BP$4,'reporting moussy'!$F24:$EE24)+SUMIF('reporting trappes'!$F$2:$EE$2,BP$4,'reporting trappes'!$F24:$EE24)+SUMIF('SPACELOG 5 BP'!$F$2:$EE$2,BP$4,'SPACELOG 5 BP'!$F24:$EE24)+SUMIF('SPACELOG 6 BP'!$F$2:$EE$2,BP$4,'SPACELOG 6 BP'!$F24:$EE24)+SUMIF('SPACELOG 7 BP'!$F$2:$EE$2,BP$4,'SPACELOG 7 BP'!$F24:$EE24)+SUMIF('SPACELOG 8 BP'!$F$2:$EE$2,BP$4,'SPACELOG 8 BP'!$F24:$EE24)+SUMIF('SPACELOG 9 BP'!$F$2:$EE$2,BP$4,'SPACELOG 9 BP'!$F24:$EE24)+SUMIF('SPACELOG 10 BP'!$F$2:$EE$2,BP$4,'SPACELOG 10 BP'!$F24:$EE24)+SUMIF('SPACELOG 11 BP'!$F$2:$EE$2,BP$4,'SPACELOG 11 BP'!$F24:$EE24)+SUMIF('SPACELOG 12 BP'!$F$2:$EE$2,BP$4,'SPACELOG 12 BP'!$F24:$EE24)</f>
        <v>100</v>
      </c>
      <c r="BQ24" s="33">
        <f>SUMIF('reporting montigny'!$F$2:$EE$2,BQ$4,'reporting montigny'!$F24:$EE24)+SUMIF('reporting boissy'!$F$2:$EE$2,BQ$4,'reporting boissy'!$F24:$EE24)+SUMIF('reporting moussy'!$F$2:$EE$2,BQ$4,'reporting moussy'!$F24:$EE24)+SUMIF('reporting trappes'!$F$2:$EE$2,BQ$4,'reporting trappes'!$F24:$EE24)+SUMIF('SPACELOG 5 BP'!$F$2:$EE$2,BQ$4,'SPACELOG 5 BP'!$F24:$EE24)+SUMIF('SPACELOG 6 BP'!$F$2:$EE$2,BQ$4,'SPACELOG 6 BP'!$F24:$EE24)+SUMIF('SPACELOG 7 BP'!$F$2:$EE$2,BQ$4,'SPACELOG 7 BP'!$F24:$EE24)+SUMIF('SPACELOG 8 BP'!$F$2:$EE$2,BQ$4,'SPACELOG 8 BP'!$F24:$EE24)+SUMIF('SPACELOG 9 BP'!$F$2:$EE$2,BQ$4,'SPACELOG 9 BP'!$F24:$EE24)+SUMIF('SPACELOG 10 BP'!$F$2:$EE$2,BQ$4,'SPACELOG 10 BP'!$F24:$EE24)+SUMIF('SPACELOG 11 BP'!$F$2:$EE$2,BQ$4,'SPACELOG 11 BP'!$F24:$EE24)+SUMIF('SPACELOG 12 BP'!$F$2:$EE$2,BQ$4,'SPACELOG 12 BP'!$F24:$EE24)</f>
        <v>100</v>
      </c>
      <c r="BR24" s="393">
        <f t="shared" si="118"/>
        <v>1200</v>
      </c>
      <c r="BS24" s="33">
        <f>SUMIF('reporting montigny'!$F$2:$EE$2,BS$4,'reporting montigny'!$F24:$EE24)+SUMIF('reporting boissy'!$F$2:$EE$2,BS$4,'reporting boissy'!$F24:$EE24)+SUMIF('reporting moussy'!$F$2:$EE$2,BS$4,'reporting moussy'!$F24:$EE24)+SUMIF('reporting trappes'!$F$2:$EE$2,BS$4,'reporting trappes'!$F24:$EE24)+SUMIF('SPACELOG 5 BP'!$F$2:$EE$2,BS$4,'SPACELOG 5 BP'!$F24:$EE24)+SUMIF('SPACELOG 6 BP'!$F$2:$EE$2,BS$4,'SPACELOG 6 BP'!$F24:$EE24)+SUMIF('SPACELOG 7 BP'!$F$2:$EE$2,BS$4,'SPACELOG 7 BP'!$F24:$EE24)+SUMIF('SPACELOG 8 BP'!$F$2:$EE$2,BS$4,'SPACELOG 8 BP'!$F24:$EE24)+SUMIF('SPACELOG 9 BP'!$F$2:$EE$2,BS$4,'SPACELOG 9 BP'!$F24:$EE24)+SUMIF('SPACELOG 10 BP'!$F$2:$EE$2,BS$4,'SPACELOG 10 BP'!$F24:$EE24)+SUMIF('SPACELOG 11 BP'!$F$2:$EE$2,BS$4,'SPACELOG 11 BP'!$F24:$EE24)+SUMIF('SPACELOG 12 BP'!$F$2:$EE$2,BS$4,'SPACELOG 12 BP'!$F24:$EE24)</f>
        <v>100</v>
      </c>
      <c r="BT24" s="33">
        <f>SUMIF('reporting montigny'!$F$2:$EE$2,BT$4,'reporting montigny'!$F24:$EE24)+SUMIF('reporting boissy'!$F$2:$EE$2,BT$4,'reporting boissy'!$F24:$EE24)+SUMIF('reporting moussy'!$F$2:$EE$2,BT$4,'reporting moussy'!$F24:$EE24)+SUMIF('reporting trappes'!$F$2:$EE$2,BT$4,'reporting trappes'!$F24:$EE24)+SUMIF('SPACELOG 5 BP'!$F$2:$EE$2,BT$4,'SPACELOG 5 BP'!$F24:$EE24)+SUMIF('SPACELOG 6 BP'!$F$2:$EE$2,BT$4,'SPACELOG 6 BP'!$F24:$EE24)+SUMIF('SPACELOG 7 BP'!$F$2:$EE$2,BT$4,'SPACELOG 7 BP'!$F24:$EE24)+SUMIF('SPACELOG 8 BP'!$F$2:$EE$2,BT$4,'SPACELOG 8 BP'!$F24:$EE24)+SUMIF('SPACELOG 9 BP'!$F$2:$EE$2,BT$4,'SPACELOG 9 BP'!$F24:$EE24)+SUMIF('SPACELOG 10 BP'!$F$2:$EE$2,BT$4,'SPACELOG 10 BP'!$F24:$EE24)+SUMIF('SPACELOG 11 BP'!$F$2:$EE$2,BT$4,'SPACELOG 11 BP'!$F24:$EE24)+SUMIF('SPACELOG 12 BP'!$F$2:$EE$2,BT$4,'SPACELOG 12 BP'!$F24:$EE24)</f>
        <v>100</v>
      </c>
      <c r="BU24" s="33">
        <f>SUMIF('reporting montigny'!$F$2:$EE$2,BU$4,'reporting montigny'!$F24:$EE24)+SUMIF('reporting boissy'!$F$2:$EE$2,BU$4,'reporting boissy'!$F24:$EE24)+SUMIF('reporting moussy'!$F$2:$EE$2,BU$4,'reporting moussy'!$F24:$EE24)+SUMIF('reporting trappes'!$F$2:$EE$2,BU$4,'reporting trappes'!$F24:$EE24)+SUMIF('SPACELOG 5 BP'!$F$2:$EE$2,BU$4,'SPACELOG 5 BP'!$F24:$EE24)+SUMIF('SPACELOG 6 BP'!$F$2:$EE$2,BU$4,'SPACELOG 6 BP'!$F24:$EE24)+SUMIF('SPACELOG 7 BP'!$F$2:$EE$2,BU$4,'SPACELOG 7 BP'!$F24:$EE24)+SUMIF('SPACELOG 8 BP'!$F$2:$EE$2,BU$4,'SPACELOG 8 BP'!$F24:$EE24)+SUMIF('SPACELOG 9 BP'!$F$2:$EE$2,BU$4,'SPACELOG 9 BP'!$F24:$EE24)+SUMIF('SPACELOG 10 BP'!$F$2:$EE$2,BU$4,'SPACELOG 10 BP'!$F24:$EE24)+SUMIF('SPACELOG 11 BP'!$F$2:$EE$2,BU$4,'SPACELOG 11 BP'!$F24:$EE24)+SUMIF('SPACELOG 12 BP'!$F$2:$EE$2,BU$4,'SPACELOG 12 BP'!$F24:$EE24)</f>
        <v>100</v>
      </c>
      <c r="BV24" s="33">
        <f>SUMIF('reporting montigny'!$F$2:$EE$2,BV$4,'reporting montigny'!$F24:$EE24)+SUMIF('reporting boissy'!$F$2:$EE$2,BV$4,'reporting boissy'!$F24:$EE24)+SUMIF('reporting moussy'!$F$2:$EE$2,BV$4,'reporting moussy'!$F24:$EE24)+SUMIF('reporting trappes'!$F$2:$EE$2,BV$4,'reporting trappes'!$F24:$EE24)+SUMIF('SPACELOG 5 BP'!$F$2:$EE$2,BV$4,'SPACELOG 5 BP'!$F24:$EE24)+SUMIF('SPACELOG 6 BP'!$F$2:$EE$2,BV$4,'SPACELOG 6 BP'!$F24:$EE24)+SUMIF('SPACELOG 7 BP'!$F$2:$EE$2,BV$4,'SPACELOG 7 BP'!$F24:$EE24)+SUMIF('SPACELOG 8 BP'!$F$2:$EE$2,BV$4,'SPACELOG 8 BP'!$F24:$EE24)+SUMIF('SPACELOG 9 BP'!$F$2:$EE$2,BV$4,'SPACELOG 9 BP'!$F24:$EE24)+SUMIF('SPACELOG 10 BP'!$F$2:$EE$2,BV$4,'SPACELOG 10 BP'!$F24:$EE24)+SUMIF('SPACELOG 11 BP'!$F$2:$EE$2,BV$4,'SPACELOG 11 BP'!$F24:$EE24)+SUMIF('SPACELOG 12 BP'!$F$2:$EE$2,BV$4,'SPACELOG 12 BP'!$F24:$EE24)</f>
        <v>100</v>
      </c>
      <c r="BW24" s="33">
        <f>SUMIF('reporting montigny'!$F$2:$EE$2,BW$4,'reporting montigny'!$F24:$EE24)+SUMIF('reporting boissy'!$F$2:$EE$2,BW$4,'reporting boissy'!$F24:$EE24)+SUMIF('reporting moussy'!$F$2:$EE$2,BW$4,'reporting moussy'!$F24:$EE24)+SUMIF('reporting trappes'!$F$2:$EE$2,BW$4,'reporting trappes'!$F24:$EE24)+SUMIF('SPACELOG 5 BP'!$F$2:$EE$2,BW$4,'SPACELOG 5 BP'!$F24:$EE24)+SUMIF('SPACELOG 6 BP'!$F$2:$EE$2,BW$4,'SPACELOG 6 BP'!$F24:$EE24)+SUMIF('SPACELOG 7 BP'!$F$2:$EE$2,BW$4,'SPACELOG 7 BP'!$F24:$EE24)+SUMIF('SPACELOG 8 BP'!$F$2:$EE$2,BW$4,'SPACELOG 8 BP'!$F24:$EE24)+SUMIF('SPACELOG 9 BP'!$F$2:$EE$2,BW$4,'SPACELOG 9 BP'!$F24:$EE24)+SUMIF('SPACELOG 10 BP'!$F$2:$EE$2,BW$4,'SPACELOG 10 BP'!$F24:$EE24)+SUMIF('SPACELOG 11 BP'!$F$2:$EE$2,BW$4,'SPACELOG 11 BP'!$F24:$EE24)+SUMIF('SPACELOG 12 BP'!$F$2:$EE$2,BW$4,'SPACELOG 12 BP'!$F24:$EE24)</f>
        <v>100</v>
      </c>
      <c r="BX24" s="33">
        <f>SUMIF('reporting montigny'!$F$2:$EE$2,BX$4,'reporting montigny'!$F24:$EE24)+SUMIF('reporting boissy'!$F$2:$EE$2,BX$4,'reporting boissy'!$F24:$EE24)+SUMIF('reporting moussy'!$F$2:$EE$2,BX$4,'reporting moussy'!$F24:$EE24)+SUMIF('reporting trappes'!$F$2:$EE$2,BX$4,'reporting trappes'!$F24:$EE24)+SUMIF('SPACELOG 5 BP'!$F$2:$EE$2,BX$4,'SPACELOG 5 BP'!$F24:$EE24)+SUMIF('SPACELOG 6 BP'!$F$2:$EE$2,BX$4,'SPACELOG 6 BP'!$F24:$EE24)+SUMIF('SPACELOG 7 BP'!$F$2:$EE$2,BX$4,'SPACELOG 7 BP'!$F24:$EE24)+SUMIF('SPACELOG 8 BP'!$F$2:$EE$2,BX$4,'SPACELOG 8 BP'!$F24:$EE24)+SUMIF('SPACELOG 9 BP'!$F$2:$EE$2,BX$4,'SPACELOG 9 BP'!$F24:$EE24)+SUMIF('SPACELOG 10 BP'!$F$2:$EE$2,BX$4,'SPACELOG 10 BP'!$F24:$EE24)+SUMIF('SPACELOG 11 BP'!$F$2:$EE$2,BX$4,'SPACELOG 11 BP'!$F24:$EE24)+SUMIF('SPACELOG 12 BP'!$F$2:$EE$2,BX$4,'SPACELOG 12 BP'!$F24:$EE24)</f>
        <v>100</v>
      </c>
      <c r="BY24" s="33">
        <f>SUMIF('reporting montigny'!$F$2:$EE$2,BY$4,'reporting montigny'!$F24:$EE24)+SUMIF('reporting boissy'!$F$2:$EE$2,BY$4,'reporting boissy'!$F24:$EE24)+SUMIF('reporting moussy'!$F$2:$EE$2,BY$4,'reporting moussy'!$F24:$EE24)+SUMIF('reporting trappes'!$F$2:$EE$2,BY$4,'reporting trappes'!$F24:$EE24)+SUMIF('SPACELOG 5 BP'!$F$2:$EE$2,BY$4,'SPACELOG 5 BP'!$F24:$EE24)+SUMIF('SPACELOG 6 BP'!$F$2:$EE$2,BY$4,'SPACELOG 6 BP'!$F24:$EE24)+SUMIF('SPACELOG 7 BP'!$F$2:$EE$2,BY$4,'SPACELOG 7 BP'!$F24:$EE24)+SUMIF('SPACELOG 8 BP'!$F$2:$EE$2,BY$4,'SPACELOG 8 BP'!$F24:$EE24)+SUMIF('SPACELOG 9 BP'!$F$2:$EE$2,BY$4,'SPACELOG 9 BP'!$F24:$EE24)+SUMIF('SPACELOG 10 BP'!$F$2:$EE$2,BY$4,'SPACELOG 10 BP'!$F24:$EE24)+SUMIF('SPACELOG 11 BP'!$F$2:$EE$2,BY$4,'SPACELOG 11 BP'!$F24:$EE24)+SUMIF('SPACELOG 12 BP'!$F$2:$EE$2,BY$4,'SPACELOG 12 BP'!$F24:$EE24)</f>
        <v>100</v>
      </c>
      <c r="BZ24" s="33">
        <f>SUMIF('reporting montigny'!$F$2:$EE$2,BZ$4,'reporting montigny'!$F24:$EE24)+SUMIF('reporting boissy'!$F$2:$EE$2,BZ$4,'reporting boissy'!$F24:$EE24)+SUMIF('reporting moussy'!$F$2:$EE$2,BZ$4,'reporting moussy'!$F24:$EE24)+SUMIF('reporting trappes'!$F$2:$EE$2,BZ$4,'reporting trappes'!$F24:$EE24)+SUMIF('SPACELOG 5 BP'!$F$2:$EE$2,BZ$4,'SPACELOG 5 BP'!$F24:$EE24)+SUMIF('SPACELOG 6 BP'!$F$2:$EE$2,BZ$4,'SPACELOG 6 BP'!$F24:$EE24)+SUMIF('SPACELOG 7 BP'!$F$2:$EE$2,BZ$4,'SPACELOG 7 BP'!$F24:$EE24)+SUMIF('SPACELOG 8 BP'!$F$2:$EE$2,BZ$4,'SPACELOG 8 BP'!$F24:$EE24)+SUMIF('SPACELOG 9 BP'!$F$2:$EE$2,BZ$4,'SPACELOG 9 BP'!$F24:$EE24)+SUMIF('SPACELOG 10 BP'!$F$2:$EE$2,BZ$4,'SPACELOG 10 BP'!$F24:$EE24)+SUMIF('SPACELOG 11 BP'!$F$2:$EE$2,BZ$4,'SPACELOG 11 BP'!$F24:$EE24)+SUMIF('SPACELOG 12 BP'!$F$2:$EE$2,BZ$4,'SPACELOG 12 BP'!$F24:$EE24)</f>
        <v>100</v>
      </c>
      <c r="CA24" s="33">
        <f>SUMIF('reporting montigny'!$F$2:$EE$2,CA$4,'reporting montigny'!$F24:$EE24)+SUMIF('reporting boissy'!$F$2:$EE$2,CA$4,'reporting boissy'!$F24:$EE24)+SUMIF('reporting moussy'!$F$2:$EE$2,CA$4,'reporting moussy'!$F24:$EE24)+SUMIF('reporting trappes'!$F$2:$EE$2,CA$4,'reporting trappes'!$F24:$EE24)+SUMIF('SPACELOG 5 BP'!$F$2:$EE$2,CA$4,'SPACELOG 5 BP'!$F24:$EE24)+SUMIF('SPACELOG 6 BP'!$F$2:$EE$2,CA$4,'SPACELOG 6 BP'!$F24:$EE24)+SUMIF('SPACELOG 7 BP'!$F$2:$EE$2,CA$4,'SPACELOG 7 BP'!$F24:$EE24)+SUMIF('SPACELOG 8 BP'!$F$2:$EE$2,CA$4,'SPACELOG 8 BP'!$F24:$EE24)+SUMIF('SPACELOG 9 BP'!$F$2:$EE$2,CA$4,'SPACELOG 9 BP'!$F24:$EE24)+SUMIF('SPACELOG 10 BP'!$F$2:$EE$2,CA$4,'SPACELOG 10 BP'!$F24:$EE24)+SUMIF('SPACELOG 11 BP'!$F$2:$EE$2,CA$4,'SPACELOG 11 BP'!$F24:$EE24)+SUMIF('SPACELOG 12 BP'!$F$2:$EE$2,CA$4,'SPACELOG 12 BP'!$F24:$EE24)</f>
        <v>100</v>
      </c>
      <c r="CB24" s="33">
        <f>SUMIF('reporting montigny'!$F$2:$EE$2,CB$4,'reporting montigny'!$F24:$EE24)+SUMIF('reporting boissy'!$F$2:$EE$2,CB$4,'reporting boissy'!$F24:$EE24)+SUMIF('reporting moussy'!$F$2:$EE$2,CB$4,'reporting moussy'!$F24:$EE24)+SUMIF('reporting trappes'!$F$2:$EE$2,CB$4,'reporting trappes'!$F24:$EE24)+SUMIF('SPACELOG 5 BP'!$F$2:$EE$2,CB$4,'SPACELOG 5 BP'!$F24:$EE24)+SUMIF('SPACELOG 6 BP'!$F$2:$EE$2,CB$4,'SPACELOG 6 BP'!$F24:$EE24)+SUMIF('SPACELOG 7 BP'!$F$2:$EE$2,CB$4,'SPACELOG 7 BP'!$F24:$EE24)+SUMIF('SPACELOG 8 BP'!$F$2:$EE$2,CB$4,'SPACELOG 8 BP'!$F24:$EE24)+SUMIF('SPACELOG 9 BP'!$F$2:$EE$2,CB$4,'SPACELOG 9 BP'!$F24:$EE24)+SUMIF('SPACELOG 10 BP'!$F$2:$EE$2,CB$4,'SPACELOG 10 BP'!$F24:$EE24)+SUMIF('SPACELOG 11 BP'!$F$2:$EE$2,CB$4,'SPACELOG 11 BP'!$F24:$EE24)+SUMIF('SPACELOG 12 BP'!$F$2:$EE$2,CB$4,'SPACELOG 12 BP'!$F24:$EE24)</f>
        <v>100</v>
      </c>
      <c r="CC24" s="33">
        <f>SUMIF('reporting montigny'!$F$2:$EE$2,CC$4,'reporting montigny'!$F24:$EE24)+SUMIF('reporting boissy'!$F$2:$EE$2,CC$4,'reporting boissy'!$F24:$EE24)+SUMIF('reporting moussy'!$F$2:$EE$2,CC$4,'reporting moussy'!$F24:$EE24)+SUMIF('reporting trappes'!$F$2:$EE$2,CC$4,'reporting trappes'!$F24:$EE24)+SUMIF('SPACELOG 5 BP'!$F$2:$EE$2,CC$4,'SPACELOG 5 BP'!$F24:$EE24)+SUMIF('SPACELOG 6 BP'!$F$2:$EE$2,CC$4,'SPACELOG 6 BP'!$F24:$EE24)+SUMIF('SPACELOG 7 BP'!$F$2:$EE$2,CC$4,'SPACELOG 7 BP'!$F24:$EE24)+SUMIF('SPACELOG 8 BP'!$F$2:$EE$2,CC$4,'SPACELOG 8 BP'!$F24:$EE24)+SUMIF('SPACELOG 9 BP'!$F$2:$EE$2,CC$4,'SPACELOG 9 BP'!$F24:$EE24)+SUMIF('SPACELOG 10 BP'!$F$2:$EE$2,CC$4,'SPACELOG 10 BP'!$F24:$EE24)+SUMIF('SPACELOG 11 BP'!$F$2:$EE$2,CC$4,'SPACELOG 11 BP'!$F24:$EE24)+SUMIF('SPACELOG 12 BP'!$F$2:$EE$2,CC$4,'SPACELOG 12 BP'!$F24:$EE24)</f>
        <v>100</v>
      </c>
      <c r="CD24" s="33">
        <f>SUMIF('reporting montigny'!$F$2:$EE$2,CD$4,'reporting montigny'!$F24:$EE24)+SUMIF('reporting boissy'!$F$2:$EE$2,CD$4,'reporting boissy'!$F24:$EE24)+SUMIF('reporting moussy'!$F$2:$EE$2,CD$4,'reporting moussy'!$F24:$EE24)+SUMIF('reporting trappes'!$F$2:$EE$2,CD$4,'reporting trappes'!$F24:$EE24)+SUMIF('SPACELOG 5 BP'!$F$2:$EE$2,CD$4,'SPACELOG 5 BP'!$F24:$EE24)+SUMIF('SPACELOG 6 BP'!$F$2:$EE$2,CD$4,'SPACELOG 6 BP'!$F24:$EE24)+SUMIF('SPACELOG 7 BP'!$F$2:$EE$2,CD$4,'SPACELOG 7 BP'!$F24:$EE24)+SUMIF('SPACELOG 8 BP'!$F$2:$EE$2,CD$4,'SPACELOG 8 BP'!$F24:$EE24)+SUMIF('SPACELOG 9 BP'!$F$2:$EE$2,CD$4,'SPACELOG 9 BP'!$F24:$EE24)+SUMIF('SPACELOG 10 BP'!$F$2:$EE$2,CD$4,'SPACELOG 10 BP'!$F24:$EE24)+SUMIF('SPACELOG 11 BP'!$F$2:$EE$2,CD$4,'SPACELOG 11 BP'!$F24:$EE24)+SUMIF('SPACELOG 12 BP'!$F$2:$EE$2,CD$4,'SPACELOG 12 BP'!$F24:$EE24)</f>
        <v>100</v>
      </c>
      <c r="CE24" s="393">
        <f t="shared" si="119"/>
        <v>1200</v>
      </c>
      <c r="CF24" s="33">
        <f>SUMIF('reporting montigny'!$F$2:$EE$2,CF$4,'reporting montigny'!$F24:$EE24)+SUMIF('reporting boissy'!$F$2:$EE$2,CF$4,'reporting boissy'!$F24:$EE24)+SUMIF('reporting moussy'!$F$2:$EE$2,CF$4,'reporting moussy'!$F24:$EE24)+SUMIF('reporting trappes'!$F$2:$EE$2,CF$4,'reporting trappes'!$F24:$EE24)+SUMIF('SPACELOG 5 BP'!$F$2:$EE$2,CF$4,'SPACELOG 5 BP'!$F24:$EE24)+SUMIF('SPACELOG 6 BP'!$F$2:$EE$2,CF$4,'SPACELOG 6 BP'!$F24:$EE24)+SUMIF('SPACELOG 7 BP'!$F$2:$EE$2,CF$4,'SPACELOG 7 BP'!$F24:$EE24)+SUMIF('SPACELOG 8 BP'!$F$2:$EE$2,CF$4,'SPACELOG 8 BP'!$F24:$EE24)+SUMIF('SPACELOG 9 BP'!$F$2:$EE$2,CF$4,'SPACELOG 9 BP'!$F24:$EE24)+SUMIF('SPACELOG 10 BP'!$F$2:$EE$2,CF$4,'SPACELOG 10 BP'!$F24:$EE24)+SUMIF('SPACELOG 11 BP'!$F$2:$EE$2,CF$4,'SPACELOG 11 BP'!$F24:$EE24)+SUMIF('SPACELOG 12 BP'!$F$2:$EE$2,CF$4,'SPACELOG 12 BP'!$F24:$EE24)</f>
        <v>100</v>
      </c>
      <c r="CG24" s="33">
        <f>SUMIF('reporting montigny'!$F$2:$EE$2,CG$4,'reporting montigny'!$F24:$EE24)+SUMIF('reporting boissy'!$F$2:$EE$2,CG$4,'reporting boissy'!$F24:$EE24)+SUMIF('reporting moussy'!$F$2:$EE$2,CG$4,'reporting moussy'!$F24:$EE24)+SUMIF('reporting trappes'!$F$2:$EE$2,CG$4,'reporting trappes'!$F24:$EE24)+SUMIF('SPACELOG 5 BP'!$F$2:$EE$2,CG$4,'SPACELOG 5 BP'!$F24:$EE24)+SUMIF('SPACELOG 6 BP'!$F$2:$EE$2,CG$4,'SPACELOG 6 BP'!$F24:$EE24)+SUMIF('SPACELOG 7 BP'!$F$2:$EE$2,CG$4,'SPACELOG 7 BP'!$F24:$EE24)+SUMIF('SPACELOG 8 BP'!$F$2:$EE$2,CG$4,'SPACELOG 8 BP'!$F24:$EE24)+SUMIF('SPACELOG 9 BP'!$F$2:$EE$2,CG$4,'SPACELOG 9 BP'!$F24:$EE24)+SUMIF('SPACELOG 10 BP'!$F$2:$EE$2,CG$4,'SPACELOG 10 BP'!$F24:$EE24)+SUMIF('SPACELOG 11 BP'!$F$2:$EE$2,CG$4,'SPACELOG 11 BP'!$F24:$EE24)+SUMIF('SPACELOG 12 BP'!$F$2:$EE$2,CG$4,'SPACELOG 12 BP'!$F24:$EE24)</f>
        <v>100</v>
      </c>
      <c r="CH24" s="33">
        <f>SUMIF('reporting montigny'!$F$2:$EE$2,CH$4,'reporting montigny'!$F24:$EE24)+SUMIF('reporting boissy'!$F$2:$EE$2,CH$4,'reporting boissy'!$F24:$EE24)+SUMIF('reporting moussy'!$F$2:$EE$2,CH$4,'reporting moussy'!$F24:$EE24)+SUMIF('reporting trappes'!$F$2:$EE$2,CH$4,'reporting trappes'!$F24:$EE24)+SUMIF('SPACELOG 5 BP'!$F$2:$EE$2,CH$4,'SPACELOG 5 BP'!$F24:$EE24)+SUMIF('SPACELOG 6 BP'!$F$2:$EE$2,CH$4,'SPACELOG 6 BP'!$F24:$EE24)+SUMIF('SPACELOG 7 BP'!$F$2:$EE$2,CH$4,'SPACELOG 7 BP'!$F24:$EE24)+SUMIF('SPACELOG 8 BP'!$F$2:$EE$2,CH$4,'SPACELOG 8 BP'!$F24:$EE24)+SUMIF('SPACELOG 9 BP'!$F$2:$EE$2,CH$4,'SPACELOG 9 BP'!$F24:$EE24)+SUMIF('SPACELOG 10 BP'!$F$2:$EE$2,CH$4,'SPACELOG 10 BP'!$F24:$EE24)+SUMIF('SPACELOG 11 BP'!$F$2:$EE$2,CH$4,'SPACELOG 11 BP'!$F24:$EE24)+SUMIF('SPACELOG 12 BP'!$F$2:$EE$2,CH$4,'SPACELOG 12 BP'!$F24:$EE24)</f>
        <v>100</v>
      </c>
      <c r="CI24" s="33">
        <f>SUMIF('reporting montigny'!$F$2:$EE$2,CI$4,'reporting montigny'!$F24:$EE24)+SUMIF('reporting boissy'!$F$2:$EE$2,CI$4,'reporting boissy'!$F24:$EE24)+SUMIF('reporting moussy'!$F$2:$EE$2,CI$4,'reporting moussy'!$F24:$EE24)+SUMIF('reporting trappes'!$F$2:$EE$2,CI$4,'reporting trappes'!$F24:$EE24)+SUMIF('SPACELOG 5 BP'!$F$2:$EE$2,CI$4,'SPACELOG 5 BP'!$F24:$EE24)+SUMIF('SPACELOG 6 BP'!$F$2:$EE$2,CI$4,'SPACELOG 6 BP'!$F24:$EE24)+SUMIF('SPACELOG 7 BP'!$F$2:$EE$2,CI$4,'SPACELOG 7 BP'!$F24:$EE24)+SUMIF('SPACELOG 8 BP'!$F$2:$EE$2,CI$4,'SPACELOG 8 BP'!$F24:$EE24)+SUMIF('SPACELOG 9 BP'!$F$2:$EE$2,CI$4,'SPACELOG 9 BP'!$F24:$EE24)+SUMIF('SPACELOG 10 BP'!$F$2:$EE$2,CI$4,'SPACELOG 10 BP'!$F24:$EE24)+SUMIF('SPACELOG 11 BP'!$F$2:$EE$2,CI$4,'SPACELOG 11 BP'!$F24:$EE24)+SUMIF('SPACELOG 12 BP'!$F$2:$EE$2,CI$4,'SPACELOG 12 BP'!$F24:$EE24)</f>
        <v>100</v>
      </c>
      <c r="CJ24" s="33">
        <f>SUMIF('reporting montigny'!$F$2:$EE$2,CJ$4,'reporting montigny'!$F24:$EE24)+SUMIF('reporting boissy'!$F$2:$EE$2,CJ$4,'reporting boissy'!$F24:$EE24)+SUMIF('reporting moussy'!$F$2:$EE$2,CJ$4,'reporting moussy'!$F24:$EE24)+SUMIF('reporting trappes'!$F$2:$EE$2,CJ$4,'reporting trappes'!$F24:$EE24)+SUMIF('SPACELOG 5 BP'!$F$2:$EE$2,CJ$4,'SPACELOG 5 BP'!$F24:$EE24)+SUMIF('SPACELOG 6 BP'!$F$2:$EE$2,CJ$4,'SPACELOG 6 BP'!$F24:$EE24)+SUMIF('SPACELOG 7 BP'!$F$2:$EE$2,CJ$4,'SPACELOG 7 BP'!$F24:$EE24)+SUMIF('SPACELOG 8 BP'!$F$2:$EE$2,CJ$4,'SPACELOG 8 BP'!$F24:$EE24)+SUMIF('SPACELOG 9 BP'!$F$2:$EE$2,CJ$4,'SPACELOG 9 BP'!$F24:$EE24)+SUMIF('SPACELOG 10 BP'!$F$2:$EE$2,CJ$4,'SPACELOG 10 BP'!$F24:$EE24)+SUMIF('SPACELOG 11 BP'!$F$2:$EE$2,CJ$4,'SPACELOG 11 BP'!$F24:$EE24)+SUMIF('SPACELOG 12 BP'!$F$2:$EE$2,CJ$4,'SPACELOG 12 BP'!$F24:$EE24)</f>
        <v>100</v>
      </c>
      <c r="CK24" s="33">
        <f>SUMIF('reporting montigny'!$F$2:$EE$2,CK$4,'reporting montigny'!$F24:$EE24)+SUMIF('reporting boissy'!$F$2:$EE$2,CK$4,'reporting boissy'!$F24:$EE24)+SUMIF('reporting moussy'!$F$2:$EE$2,CK$4,'reporting moussy'!$F24:$EE24)+SUMIF('reporting trappes'!$F$2:$EE$2,CK$4,'reporting trappes'!$F24:$EE24)+SUMIF('SPACELOG 5 BP'!$F$2:$EE$2,CK$4,'SPACELOG 5 BP'!$F24:$EE24)+SUMIF('SPACELOG 6 BP'!$F$2:$EE$2,CK$4,'SPACELOG 6 BP'!$F24:$EE24)+SUMIF('SPACELOG 7 BP'!$F$2:$EE$2,CK$4,'SPACELOG 7 BP'!$F24:$EE24)+SUMIF('SPACELOG 8 BP'!$F$2:$EE$2,CK$4,'SPACELOG 8 BP'!$F24:$EE24)+SUMIF('SPACELOG 9 BP'!$F$2:$EE$2,CK$4,'SPACELOG 9 BP'!$F24:$EE24)+SUMIF('SPACELOG 10 BP'!$F$2:$EE$2,CK$4,'SPACELOG 10 BP'!$F24:$EE24)+SUMIF('SPACELOG 11 BP'!$F$2:$EE$2,CK$4,'SPACELOG 11 BP'!$F24:$EE24)+SUMIF('SPACELOG 12 BP'!$F$2:$EE$2,CK$4,'SPACELOG 12 BP'!$F24:$EE24)</f>
        <v>100</v>
      </c>
      <c r="CL24" s="33">
        <f>SUMIF('reporting montigny'!$F$2:$EE$2,CL$4,'reporting montigny'!$F24:$EE24)+SUMIF('reporting boissy'!$F$2:$EE$2,CL$4,'reporting boissy'!$F24:$EE24)+SUMIF('reporting moussy'!$F$2:$EE$2,CL$4,'reporting moussy'!$F24:$EE24)+SUMIF('reporting trappes'!$F$2:$EE$2,CL$4,'reporting trappes'!$F24:$EE24)+SUMIF('SPACELOG 5 BP'!$F$2:$EE$2,CL$4,'SPACELOG 5 BP'!$F24:$EE24)+SUMIF('SPACELOG 6 BP'!$F$2:$EE$2,CL$4,'SPACELOG 6 BP'!$F24:$EE24)+SUMIF('SPACELOG 7 BP'!$F$2:$EE$2,CL$4,'SPACELOG 7 BP'!$F24:$EE24)+SUMIF('SPACELOG 8 BP'!$F$2:$EE$2,CL$4,'SPACELOG 8 BP'!$F24:$EE24)+SUMIF('SPACELOG 9 BP'!$F$2:$EE$2,CL$4,'SPACELOG 9 BP'!$F24:$EE24)+SUMIF('SPACELOG 10 BP'!$F$2:$EE$2,CL$4,'SPACELOG 10 BP'!$F24:$EE24)+SUMIF('SPACELOG 11 BP'!$F$2:$EE$2,CL$4,'SPACELOG 11 BP'!$F24:$EE24)+SUMIF('SPACELOG 12 BP'!$F$2:$EE$2,CL$4,'SPACELOG 12 BP'!$F24:$EE24)</f>
        <v>100</v>
      </c>
      <c r="CM24" s="33">
        <f>SUMIF('reporting montigny'!$F$2:$EE$2,CM$4,'reporting montigny'!$F24:$EE24)+SUMIF('reporting boissy'!$F$2:$EE$2,CM$4,'reporting boissy'!$F24:$EE24)+SUMIF('reporting moussy'!$F$2:$EE$2,CM$4,'reporting moussy'!$F24:$EE24)+SUMIF('reporting trappes'!$F$2:$EE$2,CM$4,'reporting trappes'!$F24:$EE24)+SUMIF('SPACELOG 5 BP'!$F$2:$EE$2,CM$4,'SPACELOG 5 BP'!$F24:$EE24)+SUMIF('SPACELOG 6 BP'!$F$2:$EE$2,CM$4,'SPACELOG 6 BP'!$F24:$EE24)+SUMIF('SPACELOG 7 BP'!$F$2:$EE$2,CM$4,'SPACELOG 7 BP'!$F24:$EE24)+SUMIF('SPACELOG 8 BP'!$F$2:$EE$2,CM$4,'SPACELOG 8 BP'!$F24:$EE24)+SUMIF('SPACELOG 9 BP'!$F$2:$EE$2,CM$4,'SPACELOG 9 BP'!$F24:$EE24)+SUMIF('SPACELOG 10 BP'!$F$2:$EE$2,CM$4,'SPACELOG 10 BP'!$F24:$EE24)+SUMIF('SPACELOG 11 BP'!$F$2:$EE$2,CM$4,'SPACELOG 11 BP'!$F24:$EE24)+SUMIF('SPACELOG 12 BP'!$F$2:$EE$2,CM$4,'SPACELOG 12 BP'!$F24:$EE24)</f>
        <v>100</v>
      </c>
      <c r="CN24" s="33">
        <f>SUMIF('reporting montigny'!$F$2:$EE$2,CN$4,'reporting montigny'!$F24:$EE24)+SUMIF('reporting boissy'!$F$2:$EE$2,CN$4,'reporting boissy'!$F24:$EE24)+SUMIF('reporting moussy'!$F$2:$EE$2,CN$4,'reporting moussy'!$F24:$EE24)+SUMIF('reporting trappes'!$F$2:$EE$2,CN$4,'reporting trappes'!$F24:$EE24)+SUMIF('SPACELOG 5 BP'!$F$2:$EE$2,CN$4,'SPACELOG 5 BP'!$F24:$EE24)+SUMIF('SPACELOG 6 BP'!$F$2:$EE$2,CN$4,'SPACELOG 6 BP'!$F24:$EE24)+SUMIF('SPACELOG 7 BP'!$F$2:$EE$2,CN$4,'SPACELOG 7 BP'!$F24:$EE24)+SUMIF('SPACELOG 8 BP'!$F$2:$EE$2,CN$4,'SPACELOG 8 BP'!$F24:$EE24)+SUMIF('SPACELOG 9 BP'!$F$2:$EE$2,CN$4,'SPACELOG 9 BP'!$F24:$EE24)+SUMIF('SPACELOG 10 BP'!$F$2:$EE$2,CN$4,'SPACELOG 10 BP'!$F24:$EE24)+SUMIF('SPACELOG 11 BP'!$F$2:$EE$2,CN$4,'SPACELOG 11 BP'!$F24:$EE24)+SUMIF('SPACELOG 12 BP'!$F$2:$EE$2,CN$4,'SPACELOG 12 BP'!$F24:$EE24)</f>
        <v>100</v>
      </c>
      <c r="CO24" s="33">
        <f>SUMIF('reporting montigny'!$F$2:$EE$2,CO$4,'reporting montigny'!$F24:$EE24)+SUMIF('reporting boissy'!$F$2:$EE$2,CO$4,'reporting boissy'!$F24:$EE24)+SUMIF('reporting moussy'!$F$2:$EE$2,CO$4,'reporting moussy'!$F24:$EE24)+SUMIF('reporting trappes'!$F$2:$EE$2,CO$4,'reporting trappes'!$F24:$EE24)+SUMIF('SPACELOG 5 BP'!$F$2:$EE$2,CO$4,'SPACELOG 5 BP'!$F24:$EE24)+SUMIF('SPACELOG 6 BP'!$F$2:$EE$2,CO$4,'SPACELOG 6 BP'!$F24:$EE24)+SUMIF('SPACELOG 7 BP'!$F$2:$EE$2,CO$4,'SPACELOG 7 BP'!$F24:$EE24)+SUMIF('SPACELOG 8 BP'!$F$2:$EE$2,CO$4,'SPACELOG 8 BP'!$F24:$EE24)+SUMIF('SPACELOG 9 BP'!$F$2:$EE$2,CO$4,'SPACELOG 9 BP'!$F24:$EE24)+SUMIF('SPACELOG 10 BP'!$F$2:$EE$2,CO$4,'SPACELOG 10 BP'!$F24:$EE24)+SUMIF('SPACELOG 11 BP'!$F$2:$EE$2,CO$4,'SPACELOG 11 BP'!$F24:$EE24)+SUMIF('SPACELOG 12 BP'!$F$2:$EE$2,CO$4,'SPACELOG 12 BP'!$F24:$EE24)</f>
        <v>100</v>
      </c>
      <c r="CP24" s="33">
        <f>SUMIF('reporting montigny'!$F$2:$EE$2,CP$4,'reporting montigny'!$F24:$EE24)+SUMIF('reporting boissy'!$F$2:$EE$2,CP$4,'reporting boissy'!$F24:$EE24)+SUMIF('reporting moussy'!$F$2:$EE$2,CP$4,'reporting moussy'!$F24:$EE24)+SUMIF('reporting trappes'!$F$2:$EE$2,CP$4,'reporting trappes'!$F24:$EE24)+SUMIF('SPACELOG 5 BP'!$F$2:$EE$2,CP$4,'SPACELOG 5 BP'!$F24:$EE24)+SUMIF('SPACELOG 6 BP'!$F$2:$EE$2,CP$4,'SPACELOG 6 BP'!$F24:$EE24)+SUMIF('SPACELOG 7 BP'!$F$2:$EE$2,CP$4,'SPACELOG 7 BP'!$F24:$EE24)+SUMIF('SPACELOG 8 BP'!$F$2:$EE$2,CP$4,'SPACELOG 8 BP'!$F24:$EE24)+SUMIF('SPACELOG 9 BP'!$F$2:$EE$2,CP$4,'SPACELOG 9 BP'!$F24:$EE24)+SUMIF('SPACELOG 10 BP'!$F$2:$EE$2,CP$4,'SPACELOG 10 BP'!$F24:$EE24)+SUMIF('SPACELOG 11 BP'!$F$2:$EE$2,CP$4,'SPACELOG 11 BP'!$F24:$EE24)+SUMIF('SPACELOG 12 BP'!$F$2:$EE$2,CP$4,'SPACELOG 12 BP'!$F24:$EE24)</f>
        <v>100</v>
      </c>
      <c r="CQ24" s="33">
        <f>SUMIF('reporting montigny'!$F$2:$EE$2,CQ$4,'reporting montigny'!$F24:$EE24)+SUMIF('reporting boissy'!$F$2:$EE$2,CQ$4,'reporting boissy'!$F24:$EE24)+SUMIF('reporting moussy'!$F$2:$EE$2,CQ$4,'reporting moussy'!$F24:$EE24)+SUMIF('reporting trappes'!$F$2:$EE$2,CQ$4,'reporting trappes'!$F24:$EE24)+SUMIF('SPACELOG 5 BP'!$F$2:$EE$2,CQ$4,'SPACELOG 5 BP'!$F24:$EE24)+SUMIF('SPACELOG 6 BP'!$F$2:$EE$2,CQ$4,'SPACELOG 6 BP'!$F24:$EE24)+SUMIF('SPACELOG 7 BP'!$F$2:$EE$2,CQ$4,'SPACELOG 7 BP'!$F24:$EE24)+SUMIF('SPACELOG 8 BP'!$F$2:$EE$2,CQ$4,'SPACELOG 8 BP'!$F24:$EE24)+SUMIF('SPACELOG 9 BP'!$F$2:$EE$2,CQ$4,'SPACELOG 9 BP'!$F24:$EE24)+SUMIF('SPACELOG 10 BP'!$F$2:$EE$2,CQ$4,'SPACELOG 10 BP'!$F24:$EE24)+SUMIF('SPACELOG 11 BP'!$F$2:$EE$2,CQ$4,'SPACELOG 11 BP'!$F24:$EE24)+SUMIF('SPACELOG 12 BP'!$F$2:$EE$2,CQ$4,'SPACELOG 12 BP'!$F24:$EE24)</f>
        <v>100</v>
      </c>
      <c r="CR24" s="393">
        <f t="shared" si="120"/>
        <v>1200</v>
      </c>
      <c r="CS24" s="33">
        <f>SUMIF('reporting montigny'!$F$2:$EE$2,CS$4,'reporting montigny'!$F24:$EE24)+SUMIF('reporting boissy'!$F$2:$EE$2,CS$4,'reporting boissy'!$F24:$EE24)+SUMIF('reporting moussy'!$F$2:$EE$2,CS$4,'reporting moussy'!$F24:$EE24)+SUMIF('reporting trappes'!$F$2:$EE$2,CS$4,'reporting trappes'!$F24:$EE24)+SUMIF('SPACELOG 5 BP'!$F$2:$EE$2,CS$4,'SPACELOG 5 BP'!$F24:$EE24)+SUMIF('SPACELOG 6 BP'!$F$2:$EE$2,CS$4,'SPACELOG 6 BP'!$F24:$EE24)+SUMIF('SPACELOG 7 BP'!$F$2:$EE$2,CS$4,'SPACELOG 7 BP'!$F24:$EE24)+SUMIF('SPACELOG 8 BP'!$F$2:$EE$2,CS$4,'SPACELOG 8 BP'!$F24:$EE24)+SUMIF('SPACELOG 9 BP'!$F$2:$EE$2,CS$4,'SPACELOG 9 BP'!$F24:$EE24)+SUMIF('SPACELOG 10 BP'!$F$2:$EE$2,CS$4,'SPACELOG 10 BP'!$F24:$EE24)+SUMIF('SPACELOG 11 BP'!$F$2:$EE$2,CS$4,'SPACELOG 11 BP'!$F24:$EE24)+SUMIF('SPACELOG 12 BP'!$F$2:$EE$2,CS$4,'SPACELOG 12 BP'!$F24:$EE24)</f>
        <v>100</v>
      </c>
      <c r="CT24" s="33">
        <f>SUMIF('reporting montigny'!$F$2:$EE$2,CT$4,'reporting montigny'!$F24:$EE24)+SUMIF('reporting boissy'!$F$2:$EE$2,CT$4,'reporting boissy'!$F24:$EE24)+SUMIF('reporting moussy'!$F$2:$EE$2,CT$4,'reporting moussy'!$F24:$EE24)+SUMIF('reporting trappes'!$F$2:$EE$2,CT$4,'reporting trappes'!$F24:$EE24)+SUMIF('SPACELOG 5 BP'!$F$2:$EE$2,CT$4,'SPACELOG 5 BP'!$F24:$EE24)+SUMIF('SPACELOG 6 BP'!$F$2:$EE$2,CT$4,'SPACELOG 6 BP'!$F24:$EE24)+SUMIF('SPACELOG 7 BP'!$F$2:$EE$2,CT$4,'SPACELOG 7 BP'!$F24:$EE24)+SUMIF('SPACELOG 8 BP'!$F$2:$EE$2,CT$4,'SPACELOG 8 BP'!$F24:$EE24)+SUMIF('SPACELOG 9 BP'!$F$2:$EE$2,CT$4,'SPACELOG 9 BP'!$F24:$EE24)+SUMIF('SPACELOG 10 BP'!$F$2:$EE$2,CT$4,'SPACELOG 10 BP'!$F24:$EE24)+SUMIF('SPACELOG 11 BP'!$F$2:$EE$2,CT$4,'SPACELOG 11 BP'!$F24:$EE24)+SUMIF('SPACELOG 12 BP'!$F$2:$EE$2,CT$4,'SPACELOG 12 BP'!$F24:$EE24)</f>
        <v>100</v>
      </c>
      <c r="CU24" s="33">
        <f>SUMIF('reporting montigny'!$F$2:$EE$2,CU$4,'reporting montigny'!$F24:$EE24)+SUMIF('reporting boissy'!$F$2:$EE$2,CU$4,'reporting boissy'!$F24:$EE24)+SUMIF('reporting moussy'!$F$2:$EE$2,CU$4,'reporting moussy'!$F24:$EE24)+SUMIF('reporting trappes'!$F$2:$EE$2,CU$4,'reporting trappes'!$F24:$EE24)+SUMIF('SPACELOG 5 BP'!$F$2:$EE$2,CU$4,'SPACELOG 5 BP'!$F24:$EE24)+SUMIF('SPACELOG 6 BP'!$F$2:$EE$2,CU$4,'SPACELOG 6 BP'!$F24:$EE24)+SUMIF('SPACELOG 7 BP'!$F$2:$EE$2,CU$4,'SPACELOG 7 BP'!$F24:$EE24)+SUMIF('SPACELOG 8 BP'!$F$2:$EE$2,CU$4,'SPACELOG 8 BP'!$F24:$EE24)+SUMIF('SPACELOG 9 BP'!$F$2:$EE$2,CU$4,'SPACELOG 9 BP'!$F24:$EE24)+SUMIF('SPACELOG 10 BP'!$F$2:$EE$2,CU$4,'SPACELOG 10 BP'!$F24:$EE24)+SUMIF('SPACELOG 11 BP'!$F$2:$EE$2,CU$4,'SPACELOG 11 BP'!$F24:$EE24)+SUMIF('SPACELOG 12 BP'!$F$2:$EE$2,CU$4,'SPACELOG 12 BP'!$F24:$EE24)</f>
        <v>100</v>
      </c>
      <c r="CV24" s="33">
        <f>SUMIF('reporting montigny'!$F$2:$EE$2,CV$4,'reporting montigny'!$F24:$EE24)+SUMIF('reporting boissy'!$F$2:$EE$2,CV$4,'reporting boissy'!$F24:$EE24)+SUMIF('reporting moussy'!$F$2:$EE$2,CV$4,'reporting moussy'!$F24:$EE24)+SUMIF('reporting trappes'!$F$2:$EE$2,CV$4,'reporting trappes'!$F24:$EE24)+SUMIF('SPACELOG 5 BP'!$F$2:$EE$2,CV$4,'SPACELOG 5 BP'!$F24:$EE24)+SUMIF('SPACELOG 6 BP'!$F$2:$EE$2,CV$4,'SPACELOG 6 BP'!$F24:$EE24)+SUMIF('SPACELOG 7 BP'!$F$2:$EE$2,CV$4,'SPACELOG 7 BP'!$F24:$EE24)+SUMIF('SPACELOG 8 BP'!$F$2:$EE$2,CV$4,'SPACELOG 8 BP'!$F24:$EE24)+SUMIF('SPACELOG 9 BP'!$F$2:$EE$2,CV$4,'SPACELOG 9 BP'!$F24:$EE24)+SUMIF('SPACELOG 10 BP'!$F$2:$EE$2,CV$4,'SPACELOG 10 BP'!$F24:$EE24)+SUMIF('SPACELOG 11 BP'!$F$2:$EE$2,CV$4,'SPACELOG 11 BP'!$F24:$EE24)+SUMIF('SPACELOG 12 BP'!$F$2:$EE$2,CV$4,'SPACELOG 12 BP'!$F24:$EE24)</f>
        <v>100</v>
      </c>
      <c r="CW24" s="33">
        <f>SUMIF('reporting montigny'!$F$2:$EE$2,CW$4,'reporting montigny'!$F24:$EE24)+SUMIF('reporting boissy'!$F$2:$EE$2,CW$4,'reporting boissy'!$F24:$EE24)+SUMIF('reporting moussy'!$F$2:$EE$2,CW$4,'reporting moussy'!$F24:$EE24)+SUMIF('reporting trappes'!$F$2:$EE$2,CW$4,'reporting trappes'!$F24:$EE24)+SUMIF('SPACELOG 5 BP'!$F$2:$EE$2,CW$4,'SPACELOG 5 BP'!$F24:$EE24)+SUMIF('SPACELOG 6 BP'!$F$2:$EE$2,CW$4,'SPACELOG 6 BP'!$F24:$EE24)+SUMIF('SPACELOG 7 BP'!$F$2:$EE$2,CW$4,'SPACELOG 7 BP'!$F24:$EE24)+SUMIF('SPACELOG 8 BP'!$F$2:$EE$2,CW$4,'SPACELOG 8 BP'!$F24:$EE24)+SUMIF('SPACELOG 9 BP'!$F$2:$EE$2,CW$4,'SPACELOG 9 BP'!$F24:$EE24)+SUMIF('SPACELOG 10 BP'!$F$2:$EE$2,CW$4,'SPACELOG 10 BP'!$F24:$EE24)+SUMIF('SPACELOG 11 BP'!$F$2:$EE$2,CW$4,'SPACELOG 11 BP'!$F24:$EE24)+SUMIF('SPACELOG 12 BP'!$F$2:$EE$2,CW$4,'SPACELOG 12 BP'!$F24:$EE24)</f>
        <v>100</v>
      </c>
      <c r="CX24" s="33">
        <f>SUMIF('reporting montigny'!$F$2:$EE$2,CX$4,'reporting montigny'!$F24:$EE24)+SUMIF('reporting boissy'!$F$2:$EE$2,CX$4,'reporting boissy'!$F24:$EE24)+SUMIF('reporting moussy'!$F$2:$EE$2,CX$4,'reporting moussy'!$F24:$EE24)+SUMIF('reporting trappes'!$F$2:$EE$2,CX$4,'reporting trappes'!$F24:$EE24)+SUMIF('SPACELOG 5 BP'!$F$2:$EE$2,CX$4,'SPACELOG 5 BP'!$F24:$EE24)+SUMIF('SPACELOG 6 BP'!$F$2:$EE$2,CX$4,'SPACELOG 6 BP'!$F24:$EE24)+SUMIF('SPACELOG 7 BP'!$F$2:$EE$2,CX$4,'SPACELOG 7 BP'!$F24:$EE24)+SUMIF('SPACELOG 8 BP'!$F$2:$EE$2,CX$4,'SPACELOG 8 BP'!$F24:$EE24)+SUMIF('SPACELOG 9 BP'!$F$2:$EE$2,CX$4,'SPACELOG 9 BP'!$F24:$EE24)+SUMIF('SPACELOG 10 BP'!$F$2:$EE$2,CX$4,'SPACELOG 10 BP'!$F24:$EE24)+SUMIF('SPACELOG 11 BP'!$F$2:$EE$2,CX$4,'SPACELOG 11 BP'!$F24:$EE24)+SUMIF('SPACELOG 12 BP'!$F$2:$EE$2,CX$4,'SPACELOG 12 BP'!$F24:$EE24)</f>
        <v>100</v>
      </c>
      <c r="CY24" s="33">
        <f>SUMIF('reporting montigny'!$F$2:$EE$2,CY$4,'reporting montigny'!$F24:$EE24)+SUMIF('reporting boissy'!$F$2:$EE$2,CY$4,'reporting boissy'!$F24:$EE24)+SUMIF('reporting moussy'!$F$2:$EE$2,CY$4,'reporting moussy'!$F24:$EE24)+SUMIF('reporting trappes'!$F$2:$EE$2,CY$4,'reporting trappes'!$F24:$EE24)+SUMIF('SPACELOG 5 BP'!$F$2:$EE$2,CY$4,'SPACELOG 5 BP'!$F24:$EE24)+SUMIF('SPACELOG 6 BP'!$F$2:$EE$2,CY$4,'SPACELOG 6 BP'!$F24:$EE24)+SUMIF('SPACELOG 7 BP'!$F$2:$EE$2,CY$4,'SPACELOG 7 BP'!$F24:$EE24)+SUMIF('SPACELOG 8 BP'!$F$2:$EE$2,CY$4,'SPACELOG 8 BP'!$F24:$EE24)+SUMIF('SPACELOG 9 BP'!$F$2:$EE$2,CY$4,'SPACELOG 9 BP'!$F24:$EE24)+SUMIF('SPACELOG 10 BP'!$F$2:$EE$2,CY$4,'SPACELOG 10 BP'!$F24:$EE24)+SUMIF('SPACELOG 11 BP'!$F$2:$EE$2,CY$4,'SPACELOG 11 BP'!$F24:$EE24)+SUMIF('SPACELOG 12 BP'!$F$2:$EE$2,CY$4,'SPACELOG 12 BP'!$F24:$EE24)</f>
        <v>100</v>
      </c>
      <c r="CZ24" s="33">
        <f>SUMIF('reporting montigny'!$F$2:$EE$2,CZ$4,'reporting montigny'!$F24:$EE24)+SUMIF('reporting boissy'!$F$2:$EE$2,CZ$4,'reporting boissy'!$F24:$EE24)+SUMIF('reporting moussy'!$F$2:$EE$2,CZ$4,'reporting moussy'!$F24:$EE24)+SUMIF('reporting trappes'!$F$2:$EE$2,CZ$4,'reporting trappes'!$F24:$EE24)+SUMIF('SPACELOG 5 BP'!$F$2:$EE$2,CZ$4,'SPACELOG 5 BP'!$F24:$EE24)+SUMIF('SPACELOG 6 BP'!$F$2:$EE$2,CZ$4,'SPACELOG 6 BP'!$F24:$EE24)+SUMIF('SPACELOG 7 BP'!$F$2:$EE$2,CZ$4,'SPACELOG 7 BP'!$F24:$EE24)+SUMIF('SPACELOG 8 BP'!$F$2:$EE$2,CZ$4,'SPACELOG 8 BP'!$F24:$EE24)+SUMIF('SPACELOG 9 BP'!$F$2:$EE$2,CZ$4,'SPACELOG 9 BP'!$F24:$EE24)+SUMIF('SPACELOG 10 BP'!$F$2:$EE$2,CZ$4,'SPACELOG 10 BP'!$F24:$EE24)+SUMIF('SPACELOG 11 BP'!$F$2:$EE$2,CZ$4,'SPACELOG 11 BP'!$F24:$EE24)+SUMIF('SPACELOG 12 BP'!$F$2:$EE$2,CZ$4,'SPACELOG 12 BP'!$F24:$EE24)</f>
        <v>100</v>
      </c>
      <c r="DA24" s="33">
        <f>SUMIF('reporting montigny'!$F$2:$EE$2,DA$4,'reporting montigny'!$F24:$EE24)+SUMIF('reporting boissy'!$F$2:$EE$2,DA$4,'reporting boissy'!$F24:$EE24)+SUMIF('reporting moussy'!$F$2:$EE$2,DA$4,'reporting moussy'!$F24:$EE24)+SUMIF('reporting trappes'!$F$2:$EE$2,DA$4,'reporting trappes'!$F24:$EE24)+SUMIF('SPACELOG 5 BP'!$F$2:$EE$2,DA$4,'SPACELOG 5 BP'!$F24:$EE24)+SUMIF('SPACELOG 6 BP'!$F$2:$EE$2,DA$4,'SPACELOG 6 BP'!$F24:$EE24)+SUMIF('SPACELOG 7 BP'!$F$2:$EE$2,DA$4,'SPACELOG 7 BP'!$F24:$EE24)+SUMIF('SPACELOG 8 BP'!$F$2:$EE$2,DA$4,'SPACELOG 8 BP'!$F24:$EE24)+SUMIF('SPACELOG 9 BP'!$F$2:$EE$2,DA$4,'SPACELOG 9 BP'!$F24:$EE24)+SUMIF('SPACELOG 10 BP'!$F$2:$EE$2,DA$4,'SPACELOG 10 BP'!$F24:$EE24)+SUMIF('SPACELOG 11 BP'!$F$2:$EE$2,DA$4,'SPACELOG 11 BP'!$F24:$EE24)+SUMIF('SPACELOG 12 BP'!$F$2:$EE$2,DA$4,'SPACELOG 12 BP'!$F24:$EE24)</f>
        <v>100</v>
      </c>
      <c r="DB24" s="33">
        <f>SUMIF('reporting montigny'!$F$2:$EE$2,DB$4,'reporting montigny'!$F24:$EE24)+SUMIF('reporting boissy'!$F$2:$EE$2,DB$4,'reporting boissy'!$F24:$EE24)+SUMIF('reporting moussy'!$F$2:$EE$2,DB$4,'reporting moussy'!$F24:$EE24)+SUMIF('reporting trappes'!$F$2:$EE$2,DB$4,'reporting trappes'!$F24:$EE24)+SUMIF('SPACELOG 5 BP'!$F$2:$EE$2,DB$4,'SPACELOG 5 BP'!$F24:$EE24)+SUMIF('SPACELOG 6 BP'!$F$2:$EE$2,DB$4,'SPACELOG 6 BP'!$F24:$EE24)+SUMIF('SPACELOG 7 BP'!$F$2:$EE$2,DB$4,'SPACELOG 7 BP'!$F24:$EE24)+SUMIF('SPACELOG 8 BP'!$F$2:$EE$2,DB$4,'SPACELOG 8 BP'!$F24:$EE24)+SUMIF('SPACELOG 9 BP'!$F$2:$EE$2,DB$4,'SPACELOG 9 BP'!$F24:$EE24)+SUMIF('SPACELOG 10 BP'!$F$2:$EE$2,DB$4,'SPACELOG 10 BP'!$F24:$EE24)+SUMIF('SPACELOG 11 BP'!$F$2:$EE$2,DB$4,'SPACELOG 11 BP'!$F24:$EE24)+SUMIF('SPACELOG 12 BP'!$F$2:$EE$2,DB$4,'SPACELOG 12 BP'!$F24:$EE24)</f>
        <v>100</v>
      </c>
      <c r="DC24" s="33">
        <f>SUMIF('reporting montigny'!$F$2:$EE$2,DC$4,'reporting montigny'!$F24:$EE24)+SUMIF('reporting boissy'!$F$2:$EE$2,DC$4,'reporting boissy'!$F24:$EE24)+SUMIF('reporting moussy'!$F$2:$EE$2,DC$4,'reporting moussy'!$F24:$EE24)+SUMIF('reporting trappes'!$F$2:$EE$2,DC$4,'reporting trappes'!$F24:$EE24)+SUMIF('SPACELOG 5 BP'!$F$2:$EE$2,DC$4,'SPACELOG 5 BP'!$F24:$EE24)+SUMIF('SPACELOG 6 BP'!$F$2:$EE$2,DC$4,'SPACELOG 6 BP'!$F24:$EE24)+SUMIF('SPACELOG 7 BP'!$F$2:$EE$2,DC$4,'SPACELOG 7 BP'!$F24:$EE24)+SUMIF('SPACELOG 8 BP'!$F$2:$EE$2,DC$4,'SPACELOG 8 BP'!$F24:$EE24)+SUMIF('SPACELOG 9 BP'!$F$2:$EE$2,DC$4,'SPACELOG 9 BP'!$F24:$EE24)+SUMIF('SPACELOG 10 BP'!$F$2:$EE$2,DC$4,'SPACELOG 10 BP'!$F24:$EE24)+SUMIF('SPACELOG 11 BP'!$F$2:$EE$2,DC$4,'SPACELOG 11 BP'!$F24:$EE24)+SUMIF('SPACELOG 12 BP'!$F$2:$EE$2,DC$4,'SPACELOG 12 BP'!$F24:$EE24)</f>
        <v>100</v>
      </c>
      <c r="DD24" s="33">
        <f>SUMIF('reporting montigny'!$F$2:$EE$2,DD$4,'reporting montigny'!$F24:$EE24)+SUMIF('reporting boissy'!$F$2:$EE$2,DD$4,'reporting boissy'!$F24:$EE24)+SUMIF('reporting moussy'!$F$2:$EE$2,DD$4,'reporting moussy'!$F24:$EE24)+SUMIF('reporting trappes'!$F$2:$EE$2,DD$4,'reporting trappes'!$F24:$EE24)+SUMIF('SPACELOG 5 BP'!$F$2:$EE$2,DD$4,'SPACELOG 5 BP'!$F24:$EE24)+SUMIF('SPACELOG 6 BP'!$F$2:$EE$2,DD$4,'SPACELOG 6 BP'!$F24:$EE24)+SUMIF('SPACELOG 7 BP'!$F$2:$EE$2,DD$4,'SPACELOG 7 BP'!$F24:$EE24)+SUMIF('SPACELOG 8 BP'!$F$2:$EE$2,DD$4,'SPACELOG 8 BP'!$F24:$EE24)+SUMIF('SPACELOG 9 BP'!$F$2:$EE$2,DD$4,'SPACELOG 9 BP'!$F24:$EE24)+SUMIF('SPACELOG 10 BP'!$F$2:$EE$2,DD$4,'SPACELOG 10 BP'!$F24:$EE24)+SUMIF('SPACELOG 11 BP'!$F$2:$EE$2,DD$4,'SPACELOG 11 BP'!$F24:$EE24)+SUMIF('SPACELOG 12 BP'!$F$2:$EE$2,DD$4,'SPACELOG 12 BP'!$F24:$EE24)</f>
        <v>100</v>
      </c>
      <c r="DE24" s="393">
        <f t="shared" si="121"/>
        <v>1200</v>
      </c>
      <c r="DF24" s="33">
        <f>SUMIF('reporting montigny'!$F$2:$EE$2,DF$4,'reporting montigny'!$F24:$EE24)+SUMIF('reporting boissy'!$F$2:$EE$2,DF$4,'reporting boissy'!$F24:$EE24)+SUMIF('reporting moussy'!$F$2:$EE$2,DF$4,'reporting moussy'!$F24:$EE24)+SUMIF('reporting trappes'!$F$2:$EE$2,DF$4,'reporting trappes'!$F24:$EE24)+SUMIF('SPACELOG 5 BP'!$F$2:$EE$2,DF$4,'SPACELOG 5 BP'!$F24:$EE24)+SUMIF('SPACELOG 6 BP'!$F$2:$EE$2,DF$4,'SPACELOG 6 BP'!$F24:$EE24)+SUMIF('SPACELOG 7 BP'!$F$2:$EE$2,DF$4,'SPACELOG 7 BP'!$F24:$EE24)+SUMIF('SPACELOG 8 BP'!$F$2:$EE$2,DF$4,'SPACELOG 8 BP'!$F24:$EE24)+SUMIF('SPACELOG 9 BP'!$F$2:$EE$2,DF$4,'SPACELOG 9 BP'!$F24:$EE24)+SUMIF('SPACELOG 10 BP'!$F$2:$EE$2,DF$4,'SPACELOG 10 BP'!$F24:$EE24)+SUMIF('SPACELOG 11 BP'!$F$2:$EE$2,DF$4,'SPACELOG 11 BP'!$F24:$EE24)+SUMIF('SPACELOG 12 BP'!$F$2:$EE$2,DF$4,'SPACELOG 12 BP'!$F24:$EE24)</f>
        <v>100</v>
      </c>
      <c r="DG24" s="33">
        <f>SUMIF('reporting montigny'!$F$2:$EE$2,DG$4,'reporting montigny'!$F24:$EE24)+SUMIF('reporting boissy'!$F$2:$EE$2,DG$4,'reporting boissy'!$F24:$EE24)+SUMIF('reporting moussy'!$F$2:$EE$2,DG$4,'reporting moussy'!$F24:$EE24)+SUMIF('reporting trappes'!$F$2:$EE$2,DG$4,'reporting trappes'!$F24:$EE24)+SUMIF('SPACELOG 5 BP'!$F$2:$EE$2,DG$4,'SPACELOG 5 BP'!$F24:$EE24)+SUMIF('SPACELOG 6 BP'!$F$2:$EE$2,DG$4,'SPACELOG 6 BP'!$F24:$EE24)+SUMIF('SPACELOG 7 BP'!$F$2:$EE$2,DG$4,'SPACELOG 7 BP'!$F24:$EE24)+SUMIF('SPACELOG 8 BP'!$F$2:$EE$2,DG$4,'SPACELOG 8 BP'!$F24:$EE24)+SUMIF('SPACELOG 9 BP'!$F$2:$EE$2,DG$4,'SPACELOG 9 BP'!$F24:$EE24)+SUMIF('SPACELOG 10 BP'!$F$2:$EE$2,DG$4,'SPACELOG 10 BP'!$F24:$EE24)+SUMIF('SPACELOG 11 BP'!$F$2:$EE$2,DG$4,'SPACELOG 11 BP'!$F24:$EE24)+SUMIF('SPACELOG 12 BP'!$F$2:$EE$2,DG$4,'SPACELOG 12 BP'!$F24:$EE24)</f>
        <v>100</v>
      </c>
      <c r="DH24" s="33">
        <f>SUMIF('reporting montigny'!$F$2:$EE$2,DH$4,'reporting montigny'!$F24:$EE24)+SUMIF('reporting boissy'!$F$2:$EE$2,DH$4,'reporting boissy'!$F24:$EE24)+SUMIF('reporting moussy'!$F$2:$EE$2,DH$4,'reporting moussy'!$F24:$EE24)+SUMIF('reporting trappes'!$F$2:$EE$2,DH$4,'reporting trappes'!$F24:$EE24)+SUMIF('SPACELOG 5 BP'!$F$2:$EE$2,DH$4,'SPACELOG 5 BP'!$F24:$EE24)+SUMIF('SPACELOG 6 BP'!$F$2:$EE$2,DH$4,'SPACELOG 6 BP'!$F24:$EE24)+SUMIF('SPACELOG 7 BP'!$F$2:$EE$2,DH$4,'SPACELOG 7 BP'!$F24:$EE24)+SUMIF('SPACELOG 8 BP'!$F$2:$EE$2,DH$4,'SPACELOG 8 BP'!$F24:$EE24)+SUMIF('SPACELOG 9 BP'!$F$2:$EE$2,DH$4,'SPACELOG 9 BP'!$F24:$EE24)+SUMIF('SPACELOG 10 BP'!$F$2:$EE$2,DH$4,'SPACELOG 10 BP'!$F24:$EE24)+SUMIF('SPACELOG 11 BP'!$F$2:$EE$2,DH$4,'SPACELOG 11 BP'!$F24:$EE24)+SUMIF('SPACELOG 12 BP'!$F$2:$EE$2,DH$4,'SPACELOG 12 BP'!$F24:$EE24)</f>
        <v>100</v>
      </c>
      <c r="DI24" s="33">
        <f>SUMIF('reporting montigny'!$F$2:$EE$2,DI$4,'reporting montigny'!$F24:$EE24)+SUMIF('reporting boissy'!$F$2:$EE$2,DI$4,'reporting boissy'!$F24:$EE24)+SUMIF('reporting moussy'!$F$2:$EE$2,DI$4,'reporting moussy'!$F24:$EE24)+SUMIF('reporting trappes'!$F$2:$EE$2,DI$4,'reporting trappes'!$F24:$EE24)+SUMIF('SPACELOG 5 BP'!$F$2:$EE$2,DI$4,'SPACELOG 5 BP'!$F24:$EE24)+SUMIF('SPACELOG 6 BP'!$F$2:$EE$2,DI$4,'SPACELOG 6 BP'!$F24:$EE24)+SUMIF('SPACELOG 7 BP'!$F$2:$EE$2,DI$4,'SPACELOG 7 BP'!$F24:$EE24)+SUMIF('SPACELOG 8 BP'!$F$2:$EE$2,DI$4,'SPACELOG 8 BP'!$F24:$EE24)+SUMIF('SPACELOG 9 BP'!$F$2:$EE$2,DI$4,'SPACELOG 9 BP'!$F24:$EE24)+SUMIF('SPACELOG 10 BP'!$F$2:$EE$2,DI$4,'SPACELOG 10 BP'!$F24:$EE24)+SUMIF('SPACELOG 11 BP'!$F$2:$EE$2,DI$4,'SPACELOG 11 BP'!$F24:$EE24)+SUMIF('SPACELOG 12 BP'!$F$2:$EE$2,DI$4,'SPACELOG 12 BP'!$F24:$EE24)</f>
        <v>100</v>
      </c>
      <c r="DJ24" s="33">
        <f>SUMIF('reporting montigny'!$F$2:$EE$2,DJ$4,'reporting montigny'!$F24:$EE24)+SUMIF('reporting boissy'!$F$2:$EE$2,DJ$4,'reporting boissy'!$F24:$EE24)+SUMIF('reporting moussy'!$F$2:$EE$2,DJ$4,'reporting moussy'!$F24:$EE24)+SUMIF('reporting trappes'!$F$2:$EE$2,DJ$4,'reporting trappes'!$F24:$EE24)+SUMIF('SPACELOG 5 BP'!$F$2:$EE$2,DJ$4,'SPACELOG 5 BP'!$F24:$EE24)+SUMIF('SPACELOG 6 BP'!$F$2:$EE$2,DJ$4,'SPACELOG 6 BP'!$F24:$EE24)+SUMIF('SPACELOG 7 BP'!$F$2:$EE$2,DJ$4,'SPACELOG 7 BP'!$F24:$EE24)+SUMIF('SPACELOG 8 BP'!$F$2:$EE$2,DJ$4,'SPACELOG 8 BP'!$F24:$EE24)+SUMIF('SPACELOG 9 BP'!$F$2:$EE$2,DJ$4,'SPACELOG 9 BP'!$F24:$EE24)+SUMIF('SPACELOG 10 BP'!$F$2:$EE$2,DJ$4,'SPACELOG 10 BP'!$F24:$EE24)+SUMIF('SPACELOG 11 BP'!$F$2:$EE$2,DJ$4,'SPACELOG 11 BP'!$F24:$EE24)+SUMIF('SPACELOG 12 BP'!$F$2:$EE$2,DJ$4,'SPACELOG 12 BP'!$F24:$EE24)</f>
        <v>100</v>
      </c>
      <c r="DK24" s="33">
        <f>SUMIF('reporting montigny'!$F$2:$EE$2,DK$4,'reporting montigny'!$F24:$EE24)+SUMIF('reporting boissy'!$F$2:$EE$2,DK$4,'reporting boissy'!$F24:$EE24)+SUMIF('reporting moussy'!$F$2:$EE$2,DK$4,'reporting moussy'!$F24:$EE24)+SUMIF('reporting trappes'!$F$2:$EE$2,DK$4,'reporting trappes'!$F24:$EE24)+SUMIF('SPACELOG 5 BP'!$F$2:$EE$2,DK$4,'SPACELOG 5 BP'!$F24:$EE24)+SUMIF('SPACELOG 6 BP'!$F$2:$EE$2,DK$4,'SPACELOG 6 BP'!$F24:$EE24)+SUMIF('SPACELOG 7 BP'!$F$2:$EE$2,DK$4,'SPACELOG 7 BP'!$F24:$EE24)+SUMIF('SPACELOG 8 BP'!$F$2:$EE$2,DK$4,'SPACELOG 8 BP'!$F24:$EE24)+SUMIF('SPACELOG 9 BP'!$F$2:$EE$2,DK$4,'SPACELOG 9 BP'!$F24:$EE24)+SUMIF('SPACELOG 10 BP'!$F$2:$EE$2,DK$4,'SPACELOG 10 BP'!$F24:$EE24)+SUMIF('SPACELOG 11 BP'!$F$2:$EE$2,DK$4,'SPACELOG 11 BP'!$F24:$EE24)+SUMIF('SPACELOG 12 BP'!$F$2:$EE$2,DK$4,'SPACELOG 12 BP'!$F24:$EE24)</f>
        <v>100</v>
      </c>
      <c r="DL24" s="33">
        <f>SUMIF('reporting montigny'!$F$2:$EE$2,DL$4,'reporting montigny'!$F24:$EE24)+SUMIF('reporting boissy'!$F$2:$EE$2,DL$4,'reporting boissy'!$F24:$EE24)+SUMIF('reporting moussy'!$F$2:$EE$2,DL$4,'reporting moussy'!$F24:$EE24)+SUMIF('reporting trappes'!$F$2:$EE$2,DL$4,'reporting trappes'!$F24:$EE24)+SUMIF('SPACELOG 5 BP'!$F$2:$EE$2,DL$4,'SPACELOG 5 BP'!$F24:$EE24)+SUMIF('SPACELOG 6 BP'!$F$2:$EE$2,DL$4,'SPACELOG 6 BP'!$F24:$EE24)+SUMIF('SPACELOG 7 BP'!$F$2:$EE$2,DL$4,'SPACELOG 7 BP'!$F24:$EE24)+SUMIF('SPACELOG 8 BP'!$F$2:$EE$2,DL$4,'SPACELOG 8 BP'!$F24:$EE24)+SUMIF('SPACELOG 9 BP'!$F$2:$EE$2,DL$4,'SPACELOG 9 BP'!$F24:$EE24)+SUMIF('SPACELOG 10 BP'!$F$2:$EE$2,DL$4,'SPACELOG 10 BP'!$F24:$EE24)+SUMIF('SPACELOG 11 BP'!$F$2:$EE$2,DL$4,'SPACELOG 11 BP'!$F24:$EE24)+SUMIF('SPACELOG 12 BP'!$F$2:$EE$2,DL$4,'SPACELOG 12 BP'!$F24:$EE24)</f>
        <v>100</v>
      </c>
      <c r="DM24" s="33">
        <f>SUMIF('reporting montigny'!$F$2:$EE$2,DM$4,'reporting montigny'!$F24:$EE24)+SUMIF('reporting boissy'!$F$2:$EE$2,DM$4,'reporting boissy'!$F24:$EE24)+SUMIF('reporting moussy'!$F$2:$EE$2,DM$4,'reporting moussy'!$F24:$EE24)+SUMIF('reporting trappes'!$F$2:$EE$2,DM$4,'reporting trappes'!$F24:$EE24)+SUMIF('SPACELOG 5 BP'!$F$2:$EE$2,DM$4,'SPACELOG 5 BP'!$F24:$EE24)+SUMIF('SPACELOG 6 BP'!$F$2:$EE$2,DM$4,'SPACELOG 6 BP'!$F24:$EE24)+SUMIF('SPACELOG 7 BP'!$F$2:$EE$2,DM$4,'SPACELOG 7 BP'!$F24:$EE24)+SUMIF('SPACELOG 8 BP'!$F$2:$EE$2,DM$4,'SPACELOG 8 BP'!$F24:$EE24)+SUMIF('SPACELOG 9 BP'!$F$2:$EE$2,DM$4,'SPACELOG 9 BP'!$F24:$EE24)+SUMIF('SPACELOG 10 BP'!$F$2:$EE$2,DM$4,'SPACELOG 10 BP'!$F24:$EE24)+SUMIF('SPACELOG 11 BP'!$F$2:$EE$2,DM$4,'SPACELOG 11 BP'!$F24:$EE24)+SUMIF('SPACELOG 12 BP'!$F$2:$EE$2,DM$4,'SPACELOG 12 BP'!$F24:$EE24)</f>
        <v>100</v>
      </c>
      <c r="DN24" s="33">
        <f>SUMIF('reporting montigny'!$F$2:$EE$2,DN$4,'reporting montigny'!$F24:$EE24)+SUMIF('reporting boissy'!$F$2:$EE$2,DN$4,'reporting boissy'!$F24:$EE24)+SUMIF('reporting moussy'!$F$2:$EE$2,DN$4,'reporting moussy'!$F24:$EE24)+SUMIF('reporting trappes'!$F$2:$EE$2,DN$4,'reporting trappes'!$F24:$EE24)+SUMIF('SPACELOG 5 BP'!$F$2:$EE$2,DN$4,'SPACELOG 5 BP'!$F24:$EE24)+SUMIF('SPACELOG 6 BP'!$F$2:$EE$2,DN$4,'SPACELOG 6 BP'!$F24:$EE24)+SUMIF('SPACELOG 7 BP'!$F$2:$EE$2,DN$4,'SPACELOG 7 BP'!$F24:$EE24)+SUMIF('SPACELOG 8 BP'!$F$2:$EE$2,DN$4,'SPACELOG 8 BP'!$F24:$EE24)+SUMIF('SPACELOG 9 BP'!$F$2:$EE$2,DN$4,'SPACELOG 9 BP'!$F24:$EE24)+SUMIF('SPACELOG 10 BP'!$F$2:$EE$2,DN$4,'SPACELOG 10 BP'!$F24:$EE24)+SUMIF('SPACELOG 11 BP'!$F$2:$EE$2,DN$4,'SPACELOG 11 BP'!$F24:$EE24)+SUMIF('SPACELOG 12 BP'!$F$2:$EE$2,DN$4,'SPACELOG 12 BP'!$F24:$EE24)</f>
        <v>100</v>
      </c>
      <c r="DO24" s="33">
        <f>SUMIF('reporting montigny'!$F$2:$EE$2,DO$4,'reporting montigny'!$F24:$EE24)+SUMIF('reporting boissy'!$F$2:$EE$2,DO$4,'reporting boissy'!$F24:$EE24)+SUMIF('reporting moussy'!$F$2:$EE$2,DO$4,'reporting moussy'!$F24:$EE24)+SUMIF('reporting trappes'!$F$2:$EE$2,DO$4,'reporting trappes'!$F24:$EE24)+SUMIF('SPACELOG 5 BP'!$F$2:$EE$2,DO$4,'SPACELOG 5 BP'!$F24:$EE24)+SUMIF('SPACELOG 6 BP'!$F$2:$EE$2,DO$4,'SPACELOG 6 BP'!$F24:$EE24)+SUMIF('SPACELOG 7 BP'!$F$2:$EE$2,DO$4,'SPACELOG 7 BP'!$F24:$EE24)+SUMIF('SPACELOG 8 BP'!$F$2:$EE$2,DO$4,'SPACELOG 8 BP'!$F24:$EE24)+SUMIF('SPACELOG 9 BP'!$F$2:$EE$2,DO$4,'SPACELOG 9 BP'!$F24:$EE24)+SUMIF('SPACELOG 10 BP'!$F$2:$EE$2,DO$4,'SPACELOG 10 BP'!$F24:$EE24)+SUMIF('SPACELOG 11 BP'!$F$2:$EE$2,DO$4,'SPACELOG 11 BP'!$F24:$EE24)+SUMIF('SPACELOG 12 BP'!$F$2:$EE$2,DO$4,'SPACELOG 12 BP'!$F24:$EE24)</f>
        <v>100</v>
      </c>
      <c r="DP24" s="33">
        <f>SUMIF('reporting montigny'!$F$2:$EE$2,DP$4,'reporting montigny'!$F24:$EE24)+SUMIF('reporting boissy'!$F$2:$EE$2,DP$4,'reporting boissy'!$F24:$EE24)+SUMIF('reporting moussy'!$F$2:$EE$2,DP$4,'reporting moussy'!$F24:$EE24)+SUMIF('reporting trappes'!$F$2:$EE$2,DP$4,'reporting trappes'!$F24:$EE24)+SUMIF('SPACELOG 5 BP'!$F$2:$EE$2,DP$4,'SPACELOG 5 BP'!$F24:$EE24)+SUMIF('SPACELOG 6 BP'!$F$2:$EE$2,DP$4,'SPACELOG 6 BP'!$F24:$EE24)+SUMIF('SPACELOG 7 BP'!$F$2:$EE$2,DP$4,'SPACELOG 7 BP'!$F24:$EE24)+SUMIF('SPACELOG 8 BP'!$F$2:$EE$2,DP$4,'SPACELOG 8 BP'!$F24:$EE24)+SUMIF('SPACELOG 9 BP'!$F$2:$EE$2,DP$4,'SPACELOG 9 BP'!$F24:$EE24)+SUMIF('SPACELOG 10 BP'!$F$2:$EE$2,DP$4,'SPACELOG 10 BP'!$F24:$EE24)+SUMIF('SPACELOG 11 BP'!$F$2:$EE$2,DP$4,'SPACELOG 11 BP'!$F24:$EE24)+SUMIF('SPACELOG 12 BP'!$F$2:$EE$2,DP$4,'SPACELOG 12 BP'!$F24:$EE24)</f>
        <v>100</v>
      </c>
      <c r="DQ24" s="33">
        <f>SUMIF('reporting montigny'!$F$2:$EE$2,DQ$4,'reporting montigny'!$F24:$EE24)+SUMIF('reporting boissy'!$F$2:$EE$2,DQ$4,'reporting boissy'!$F24:$EE24)+SUMIF('reporting moussy'!$F$2:$EE$2,DQ$4,'reporting moussy'!$F24:$EE24)+SUMIF('reporting trappes'!$F$2:$EE$2,DQ$4,'reporting trappes'!$F24:$EE24)+SUMIF('SPACELOG 5 BP'!$F$2:$EE$2,DQ$4,'SPACELOG 5 BP'!$F24:$EE24)+SUMIF('SPACELOG 6 BP'!$F$2:$EE$2,DQ$4,'SPACELOG 6 BP'!$F24:$EE24)+SUMIF('SPACELOG 7 BP'!$F$2:$EE$2,DQ$4,'SPACELOG 7 BP'!$F24:$EE24)+SUMIF('SPACELOG 8 BP'!$F$2:$EE$2,DQ$4,'SPACELOG 8 BP'!$F24:$EE24)+SUMIF('SPACELOG 9 BP'!$F$2:$EE$2,DQ$4,'SPACELOG 9 BP'!$F24:$EE24)+SUMIF('SPACELOG 10 BP'!$F$2:$EE$2,DQ$4,'SPACELOG 10 BP'!$F24:$EE24)+SUMIF('SPACELOG 11 BP'!$F$2:$EE$2,DQ$4,'SPACELOG 11 BP'!$F24:$EE24)+SUMIF('SPACELOG 12 BP'!$F$2:$EE$2,DQ$4,'SPACELOG 12 BP'!$F24:$EE24)</f>
        <v>100</v>
      </c>
      <c r="DR24" s="393">
        <f t="shared" si="122"/>
        <v>1200</v>
      </c>
    </row>
    <row r="25" spans="1:122" x14ac:dyDescent="0.2">
      <c r="E25" s="1" t="s">
        <v>93</v>
      </c>
      <c r="F25" s="33">
        <f>SUMIF('reporting montigny'!$F$2:$EE$2,F$4,'reporting montigny'!$F25:$EE25)+SUMIF('reporting boissy'!$F$2:$EE$2,F$4,'reporting boissy'!$F25:$EE25)+SUMIF('reporting moussy'!$F$2:$EE$2,F$4,'reporting moussy'!$F25:$EE25)+SUMIF('reporting trappes'!$F$2:$EE$2,F$4,'reporting trappes'!$F25:$EE25)+SUMIF('SPACELOG 5 BP'!$F$2:$EE$2,F$4,'SPACELOG 5 BP'!$F25:$EE25)+SUMIF('SPACELOG 6 BP'!$F$2:$EE$2,F$4,'SPACELOG 6 BP'!$F25:$EE25)+SUMIF('SPACELOG 7 BP'!$F$2:$EE$2,F$4,'SPACELOG 7 BP'!$F25:$EE25)+SUMIF('SPACELOG 8 BP'!$F$2:$EE$2,F$4,'SPACELOG 8 BP'!$F25:$EE25)+SUMIF('SPACELOG 9 BP'!$F$2:$EE$2,F$4,'SPACELOG 9 BP'!$F25:$EE25)+SUMIF('SPACELOG 10 BP'!$F$2:$EE$2,F$4,'SPACELOG 10 BP'!$F25:$EE25)+SUMIF('SPACELOG 11 BP'!$F$2:$EE$2,F$4,'SPACELOG 11 BP'!$F25:$EE25)+SUMIF('SPACELOG 12 BP'!$F$2:$EE$2,F$4,'SPACELOG 12 BP'!$F25:$EE25)</f>
        <v>0</v>
      </c>
      <c r="G25" s="33">
        <f>SUMIF('reporting montigny'!$F$2:$EE$2,G$4,'reporting montigny'!$F25:$EE25)+SUMIF('reporting boissy'!$F$2:$EE$2,G$4,'reporting boissy'!$F25:$EE25)+SUMIF('reporting moussy'!$F$2:$EE$2,G$4,'reporting moussy'!$F25:$EE25)+SUMIF('reporting trappes'!$F$2:$EE$2,G$4,'reporting trappes'!$F25:$EE25)+SUMIF('SPACELOG 5 BP'!$F$2:$EE$2,G$4,'SPACELOG 5 BP'!$F25:$EE25)+SUMIF('SPACELOG 6 BP'!$F$2:$EE$2,G$4,'SPACELOG 6 BP'!$F25:$EE25)+SUMIF('SPACELOG 7 BP'!$F$2:$EE$2,G$4,'SPACELOG 7 BP'!$F25:$EE25)+SUMIF('SPACELOG 8 BP'!$F$2:$EE$2,G$4,'SPACELOG 8 BP'!$F25:$EE25)+SUMIF('SPACELOG 9 BP'!$F$2:$EE$2,G$4,'SPACELOG 9 BP'!$F25:$EE25)+SUMIF('SPACELOG 10 BP'!$F$2:$EE$2,G$4,'SPACELOG 10 BP'!$F25:$EE25)+SUMIF('SPACELOG 11 BP'!$F$2:$EE$2,G$4,'SPACELOG 11 BP'!$F25:$EE25)+SUMIF('SPACELOG 12 BP'!$F$2:$EE$2,G$4,'SPACELOG 12 BP'!$F25:$EE25)</f>
        <v>0</v>
      </c>
      <c r="H25" s="33">
        <f>SUMIF('reporting montigny'!$F$2:$EE$2,H$4,'reporting montigny'!$F25:$EE25)+SUMIF('reporting boissy'!$F$2:$EE$2,H$4,'reporting boissy'!$F25:$EE25)+SUMIF('reporting moussy'!$F$2:$EE$2,H$4,'reporting moussy'!$F25:$EE25)+SUMIF('reporting trappes'!$F$2:$EE$2,H$4,'reporting trappes'!$F25:$EE25)+SUMIF('SPACELOG 5 BP'!$F$2:$EE$2,H$4,'SPACELOG 5 BP'!$F25:$EE25)+SUMIF('SPACELOG 6 BP'!$F$2:$EE$2,H$4,'SPACELOG 6 BP'!$F25:$EE25)+SUMIF('SPACELOG 7 BP'!$F$2:$EE$2,H$4,'SPACELOG 7 BP'!$F25:$EE25)+SUMIF('SPACELOG 8 BP'!$F$2:$EE$2,H$4,'SPACELOG 8 BP'!$F25:$EE25)+SUMIF('SPACELOG 9 BP'!$F$2:$EE$2,H$4,'SPACELOG 9 BP'!$F25:$EE25)+SUMIF('SPACELOG 10 BP'!$F$2:$EE$2,H$4,'SPACELOG 10 BP'!$F25:$EE25)+SUMIF('SPACELOG 11 BP'!$F$2:$EE$2,H$4,'SPACELOG 11 BP'!$F25:$EE25)+SUMIF('SPACELOG 12 BP'!$F$2:$EE$2,H$4,'SPACELOG 12 BP'!$F25:$EE25)</f>
        <v>0</v>
      </c>
      <c r="I25" s="33">
        <f>SUMIF('reporting montigny'!$F$2:$EE$2,I$4,'reporting montigny'!$F25:$EE25)+SUMIF('reporting boissy'!$F$2:$EE$2,I$4,'reporting boissy'!$F25:$EE25)+SUMIF('reporting moussy'!$F$2:$EE$2,I$4,'reporting moussy'!$F25:$EE25)+SUMIF('reporting trappes'!$F$2:$EE$2,I$4,'reporting trappes'!$F25:$EE25)+SUMIF('SPACELOG 5 BP'!$F$2:$EE$2,I$4,'SPACELOG 5 BP'!$F25:$EE25)+SUMIF('SPACELOG 6 BP'!$F$2:$EE$2,I$4,'SPACELOG 6 BP'!$F25:$EE25)+SUMIF('SPACELOG 7 BP'!$F$2:$EE$2,I$4,'SPACELOG 7 BP'!$F25:$EE25)+SUMIF('SPACELOG 8 BP'!$F$2:$EE$2,I$4,'SPACELOG 8 BP'!$F25:$EE25)+SUMIF('SPACELOG 9 BP'!$F$2:$EE$2,I$4,'SPACELOG 9 BP'!$F25:$EE25)+SUMIF('SPACELOG 10 BP'!$F$2:$EE$2,I$4,'SPACELOG 10 BP'!$F25:$EE25)+SUMIF('SPACELOG 11 BP'!$F$2:$EE$2,I$4,'SPACELOG 11 BP'!$F25:$EE25)+SUMIF('SPACELOG 12 BP'!$F$2:$EE$2,I$4,'SPACELOG 12 BP'!$F25:$EE25)</f>
        <v>0</v>
      </c>
      <c r="J25" s="33">
        <f>SUMIF('reporting montigny'!$F$2:$EE$2,J$4,'reporting montigny'!$F25:$EE25)+SUMIF('reporting boissy'!$F$2:$EE$2,J$4,'reporting boissy'!$F25:$EE25)+SUMIF('reporting moussy'!$F$2:$EE$2,J$4,'reporting moussy'!$F25:$EE25)+SUMIF('reporting trappes'!$F$2:$EE$2,J$4,'reporting trappes'!$F25:$EE25)+SUMIF('SPACELOG 5 BP'!$F$2:$EE$2,J$4,'SPACELOG 5 BP'!$F25:$EE25)+SUMIF('SPACELOG 6 BP'!$F$2:$EE$2,J$4,'SPACELOG 6 BP'!$F25:$EE25)+SUMIF('SPACELOG 7 BP'!$F$2:$EE$2,J$4,'SPACELOG 7 BP'!$F25:$EE25)+SUMIF('SPACELOG 8 BP'!$F$2:$EE$2,J$4,'SPACELOG 8 BP'!$F25:$EE25)+SUMIF('SPACELOG 9 BP'!$F$2:$EE$2,J$4,'SPACELOG 9 BP'!$F25:$EE25)+SUMIF('SPACELOG 10 BP'!$F$2:$EE$2,J$4,'SPACELOG 10 BP'!$F25:$EE25)+SUMIF('SPACELOG 11 BP'!$F$2:$EE$2,J$4,'SPACELOG 11 BP'!$F25:$EE25)+SUMIF('SPACELOG 12 BP'!$F$2:$EE$2,J$4,'SPACELOG 12 BP'!$F25:$EE25)</f>
        <v>0</v>
      </c>
      <c r="K25" s="33">
        <f>SUMIF('reporting montigny'!$F$2:$EE$2,K$4,'reporting montigny'!$F25:$EE25)+SUMIF('reporting boissy'!$F$2:$EE$2,K$4,'reporting boissy'!$F25:$EE25)+SUMIF('reporting moussy'!$F$2:$EE$2,K$4,'reporting moussy'!$F25:$EE25)+SUMIF('reporting trappes'!$F$2:$EE$2,K$4,'reporting trappes'!$F25:$EE25)+SUMIF('SPACELOG 5 BP'!$F$2:$EE$2,K$4,'SPACELOG 5 BP'!$F25:$EE25)+SUMIF('SPACELOG 6 BP'!$F$2:$EE$2,K$4,'SPACELOG 6 BP'!$F25:$EE25)+SUMIF('SPACELOG 7 BP'!$F$2:$EE$2,K$4,'SPACELOG 7 BP'!$F25:$EE25)+SUMIF('SPACELOG 8 BP'!$F$2:$EE$2,K$4,'SPACELOG 8 BP'!$F25:$EE25)+SUMIF('SPACELOG 9 BP'!$F$2:$EE$2,K$4,'SPACELOG 9 BP'!$F25:$EE25)+SUMIF('SPACELOG 10 BP'!$F$2:$EE$2,K$4,'SPACELOG 10 BP'!$F25:$EE25)+SUMIF('SPACELOG 11 BP'!$F$2:$EE$2,K$4,'SPACELOG 11 BP'!$F25:$EE25)+SUMIF('SPACELOG 12 BP'!$F$2:$EE$2,K$4,'SPACELOG 12 BP'!$F25:$EE25)</f>
        <v>0</v>
      </c>
      <c r="L25" s="33">
        <f>SUMIF('reporting montigny'!$F$2:$EE$2,L$4,'reporting montigny'!$F25:$EE25)+SUMIF('reporting boissy'!$F$2:$EE$2,L$4,'reporting boissy'!$F25:$EE25)+SUMIF('reporting moussy'!$F$2:$EE$2,L$4,'reporting moussy'!$F25:$EE25)+SUMIF('reporting trappes'!$F$2:$EE$2,L$4,'reporting trappes'!$F25:$EE25)+SUMIF('SPACELOG 5 BP'!$F$2:$EE$2,L$4,'SPACELOG 5 BP'!$F25:$EE25)+SUMIF('SPACELOG 6 BP'!$F$2:$EE$2,L$4,'SPACELOG 6 BP'!$F25:$EE25)+SUMIF('SPACELOG 7 BP'!$F$2:$EE$2,L$4,'SPACELOG 7 BP'!$F25:$EE25)+SUMIF('SPACELOG 8 BP'!$F$2:$EE$2,L$4,'SPACELOG 8 BP'!$F25:$EE25)+SUMIF('SPACELOG 9 BP'!$F$2:$EE$2,L$4,'SPACELOG 9 BP'!$F25:$EE25)+SUMIF('SPACELOG 10 BP'!$F$2:$EE$2,L$4,'SPACELOG 10 BP'!$F25:$EE25)+SUMIF('SPACELOG 11 BP'!$F$2:$EE$2,L$4,'SPACELOG 11 BP'!$F25:$EE25)+SUMIF('SPACELOG 12 BP'!$F$2:$EE$2,L$4,'SPACELOG 12 BP'!$F25:$EE25)</f>
        <v>0</v>
      </c>
      <c r="M25" s="33">
        <f>SUMIF('reporting montigny'!$F$2:$EE$2,M$4,'reporting montigny'!$F25:$EE25)+SUMIF('reporting boissy'!$F$2:$EE$2,M$4,'reporting boissy'!$F25:$EE25)+SUMIF('reporting moussy'!$F$2:$EE$2,M$4,'reporting moussy'!$F25:$EE25)+SUMIF('reporting trappes'!$F$2:$EE$2,M$4,'reporting trappes'!$F25:$EE25)+SUMIF('SPACELOG 5 BP'!$F$2:$EE$2,M$4,'SPACELOG 5 BP'!$F25:$EE25)+SUMIF('SPACELOG 6 BP'!$F$2:$EE$2,M$4,'SPACELOG 6 BP'!$F25:$EE25)+SUMIF('SPACELOG 7 BP'!$F$2:$EE$2,M$4,'SPACELOG 7 BP'!$F25:$EE25)+SUMIF('SPACELOG 8 BP'!$F$2:$EE$2,M$4,'SPACELOG 8 BP'!$F25:$EE25)+SUMIF('SPACELOG 9 BP'!$F$2:$EE$2,M$4,'SPACELOG 9 BP'!$F25:$EE25)+SUMIF('SPACELOG 10 BP'!$F$2:$EE$2,M$4,'SPACELOG 10 BP'!$F25:$EE25)+SUMIF('SPACELOG 11 BP'!$F$2:$EE$2,M$4,'SPACELOG 11 BP'!$F25:$EE25)+SUMIF('SPACELOG 12 BP'!$F$2:$EE$2,M$4,'SPACELOG 12 BP'!$F25:$EE25)</f>
        <v>0</v>
      </c>
      <c r="N25" s="33">
        <f>SUMIF('reporting montigny'!$F$2:$EE$2,N$4,'reporting montigny'!$F25:$EE25)+SUMIF('reporting boissy'!$F$2:$EE$2,N$4,'reporting boissy'!$F25:$EE25)+SUMIF('reporting moussy'!$F$2:$EE$2,N$4,'reporting moussy'!$F25:$EE25)+SUMIF('reporting trappes'!$F$2:$EE$2,N$4,'reporting trappes'!$F25:$EE25)+SUMIF('SPACELOG 5 BP'!$F$2:$EE$2,N$4,'SPACELOG 5 BP'!$F25:$EE25)+SUMIF('SPACELOG 6 BP'!$F$2:$EE$2,N$4,'SPACELOG 6 BP'!$F25:$EE25)+SUMIF('SPACELOG 7 BP'!$F$2:$EE$2,N$4,'SPACELOG 7 BP'!$F25:$EE25)+SUMIF('SPACELOG 8 BP'!$F$2:$EE$2,N$4,'SPACELOG 8 BP'!$F25:$EE25)+SUMIF('SPACELOG 9 BP'!$F$2:$EE$2,N$4,'SPACELOG 9 BP'!$F25:$EE25)+SUMIF('SPACELOG 10 BP'!$F$2:$EE$2,N$4,'SPACELOG 10 BP'!$F25:$EE25)+SUMIF('SPACELOG 11 BP'!$F$2:$EE$2,N$4,'SPACELOG 11 BP'!$F25:$EE25)+SUMIF('SPACELOG 12 BP'!$F$2:$EE$2,N$4,'SPACELOG 12 BP'!$F25:$EE25)</f>
        <v>0</v>
      </c>
      <c r="O25" s="33">
        <f>SUMIF('reporting montigny'!$F$2:$EE$2,O$4,'reporting montigny'!$F25:$EE25)+SUMIF('reporting boissy'!$F$2:$EE$2,O$4,'reporting boissy'!$F25:$EE25)+SUMIF('reporting moussy'!$F$2:$EE$2,O$4,'reporting moussy'!$F25:$EE25)+SUMIF('reporting trappes'!$F$2:$EE$2,O$4,'reporting trappes'!$F25:$EE25)+SUMIF('SPACELOG 5 BP'!$F$2:$EE$2,O$4,'SPACELOG 5 BP'!$F25:$EE25)+SUMIF('SPACELOG 6 BP'!$F$2:$EE$2,O$4,'SPACELOG 6 BP'!$F25:$EE25)+SUMIF('SPACELOG 7 BP'!$F$2:$EE$2,O$4,'SPACELOG 7 BP'!$F25:$EE25)+SUMIF('SPACELOG 8 BP'!$F$2:$EE$2,O$4,'SPACELOG 8 BP'!$F25:$EE25)+SUMIF('SPACELOG 9 BP'!$F$2:$EE$2,O$4,'SPACELOG 9 BP'!$F25:$EE25)+SUMIF('SPACELOG 10 BP'!$F$2:$EE$2,O$4,'SPACELOG 10 BP'!$F25:$EE25)+SUMIF('SPACELOG 11 BP'!$F$2:$EE$2,O$4,'SPACELOG 11 BP'!$F25:$EE25)+SUMIF('SPACELOG 12 BP'!$F$2:$EE$2,O$4,'SPACELOG 12 BP'!$F25:$EE25)</f>
        <v>0</v>
      </c>
      <c r="P25" s="33">
        <f>SUMIF('reporting montigny'!$F$2:$EE$2,P$4,'reporting montigny'!$F25:$EE25)+SUMIF('reporting boissy'!$F$2:$EE$2,P$4,'reporting boissy'!$F25:$EE25)+SUMIF('reporting moussy'!$F$2:$EE$2,P$4,'reporting moussy'!$F25:$EE25)+SUMIF('reporting trappes'!$F$2:$EE$2,P$4,'reporting trappes'!$F25:$EE25)+SUMIF('SPACELOG 5 BP'!$F$2:$EE$2,P$4,'SPACELOG 5 BP'!$F25:$EE25)+SUMIF('SPACELOG 6 BP'!$F$2:$EE$2,P$4,'SPACELOG 6 BP'!$F25:$EE25)+SUMIF('SPACELOG 7 BP'!$F$2:$EE$2,P$4,'SPACELOG 7 BP'!$F25:$EE25)+SUMIF('SPACELOG 8 BP'!$F$2:$EE$2,P$4,'SPACELOG 8 BP'!$F25:$EE25)+SUMIF('SPACELOG 9 BP'!$F$2:$EE$2,P$4,'SPACELOG 9 BP'!$F25:$EE25)+SUMIF('SPACELOG 10 BP'!$F$2:$EE$2,P$4,'SPACELOG 10 BP'!$F25:$EE25)+SUMIF('SPACELOG 11 BP'!$F$2:$EE$2,P$4,'SPACELOG 11 BP'!$F25:$EE25)+SUMIF('SPACELOG 12 BP'!$F$2:$EE$2,P$4,'SPACELOG 12 BP'!$F25:$EE25)</f>
        <v>0</v>
      </c>
      <c r="Q25" s="33">
        <f>SUMIF('reporting montigny'!$F$2:$EE$2,Q$4,'reporting montigny'!$F25:$EE25)+SUMIF('reporting boissy'!$F$2:$EE$2,Q$4,'reporting boissy'!$F25:$EE25)+SUMIF('reporting moussy'!$F$2:$EE$2,Q$4,'reporting moussy'!$F25:$EE25)+SUMIF('reporting trappes'!$F$2:$EE$2,Q$4,'reporting trappes'!$F25:$EE25)+SUMIF('SPACELOG 5 BP'!$F$2:$EE$2,Q$4,'SPACELOG 5 BP'!$F25:$EE25)+SUMIF('SPACELOG 6 BP'!$F$2:$EE$2,Q$4,'SPACELOG 6 BP'!$F25:$EE25)+SUMIF('SPACELOG 7 BP'!$F$2:$EE$2,Q$4,'SPACELOG 7 BP'!$F25:$EE25)+SUMIF('SPACELOG 8 BP'!$F$2:$EE$2,Q$4,'SPACELOG 8 BP'!$F25:$EE25)+SUMIF('SPACELOG 9 BP'!$F$2:$EE$2,Q$4,'SPACELOG 9 BP'!$F25:$EE25)+SUMIF('SPACELOG 10 BP'!$F$2:$EE$2,Q$4,'SPACELOG 10 BP'!$F25:$EE25)+SUMIF('SPACELOG 11 BP'!$F$2:$EE$2,Q$4,'SPACELOG 11 BP'!$F25:$EE25)+SUMIF('SPACELOG 12 BP'!$F$2:$EE$2,Q$4,'SPACELOG 12 BP'!$F25:$EE25)</f>
        <v>0</v>
      </c>
      <c r="R25" s="393">
        <f t="shared" si="114"/>
        <v>0</v>
      </c>
      <c r="S25" s="33">
        <f>SUMIF('reporting montigny'!$F$2:$EE$2,S$4,'reporting montigny'!$F25:$EE25)+SUMIF('reporting boissy'!$F$2:$EE$2,S$4,'reporting boissy'!$F25:$EE25)+SUMIF('reporting moussy'!$F$2:$EE$2,S$4,'reporting moussy'!$F25:$EE25)+SUMIF('reporting trappes'!$F$2:$EE$2,S$4,'reporting trappes'!$F25:$EE25)+SUMIF('SPACELOG 5 BP'!$F$2:$EE$2,S$4,'SPACELOG 5 BP'!$F25:$EE25)+SUMIF('SPACELOG 6 BP'!$F$2:$EE$2,S$4,'SPACELOG 6 BP'!$F25:$EE25)+SUMIF('SPACELOG 7 BP'!$F$2:$EE$2,S$4,'SPACELOG 7 BP'!$F25:$EE25)+SUMIF('SPACELOG 8 BP'!$F$2:$EE$2,S$4,'SPACELOG 8 BP'!$F25:$EE25)+SUMIF('SPACELOG 9 BP'!$F$2:$EE$2,S$4,'SPACELOG 9 BP'!$F25:$EE25)+SUMIF('SPACELOG 10 BP'!$F$2:$EE$2,S$4,'SPACELOG 10 BP'!$F25:$EE25)+SUMIF('SPACELOG 11 BP'!$F$2:$EE$2,S$4,'SPACELOG 11 BP'!$F25:$EE25)+SUMIF('SPACELOG 12 BP'!$F$2:$EE$2,S$4,'SPACELOG 12 BP'!$F25:$EE25)</f>
        <v>0</v>
      </c>
      <c r="T25" s="33">
        <f>SUMIF('reporting montigny'!$F$2:$EE$2,T$4,'reporting montigny'!$F25:$EE25)+SUMIF('reporting boissy'!$F$2:$EE$2,T$4,'reporting boissy'!$F25:$EE25)+SUMIF('reporting moussy'!$F$2:$EE$2,T$4,'reporting moussy'!$F25:$EE25)+SUMIF('reporting trappes'!$F$2:$EE$2,T$4,'reporting trappes'!$F25:$EE25)+SUMIF('SPACELOG 5 BP'!$F$2:$EE$2,T$4,'SPACELOG 5 BP'!$F25:$EE25)+SUMIF('SPACELOG 6 BP'!$F$2:$EE$2,T$4,'SPACELOG 6 BP'!$F25:$EE25)+SUMIF('SPACELOG 7 BP'!$F$2:$EE$2,T$4,'SPACELOG 7 BP'!$F25:$EE25)+SUMIF('SPACELOG 8 BP'!$F$2:$EE$2,T$4,'SPACELOG 8 BP'!$F25:$EE25)+SUMIF('SPACELOG 9 BP'!$F$2:$EE$2,T$4,'SPACELOG 9 BP'!$F25:$EE25)+SUMIF('SPACELOG 10 BP'!$F$2:$EE$2,T$4,'SPACELOG 10 BP'!$F25:$EE25)+SUMIF('SPACELOG 11 BP'!$F$2:$EE$2,T$4,'SPACELOG 11 BP'!$F25:$EE25)+SUMIF('SPACELOG 12 BP'!$F$2:$EE$2,T$4,'SPACELOG 12 BP'!$F25:$EE25)</f>
        <v>0</v>
      </c>
      <c r="U25" s="33">
        <f>SUMIF('reporting montigny'!$F$2:$EE$2,U$4,'reporting montigny'!$F25:$EE25)+SUMIF('reporting boissy'!$F$2:$EE$2,U$4,'reporting boissy'!$F25:$EE25)+SUMIF('reporting moussy'!$F$2:$EE$2,U$4,'reporting moussy'!$F25:$EE25)+SUMIF('reporting trappes'!$F$2:$EE$2,U$4,'reporting trappes'!$F25:$EE25)+SUMIF('SPACELOG 5 BP'!$F$2:$EE$2,U$4,'SPACELOG 5 BP'!$F25:$EE25)+SUMIF('SPACELOG 6 BP'!$F$2:$EE$2,U$4,'SPACELOG 6 BP'!$F25:$EE25)+SUMIF('SPACELOG 7 BP'!$F$2:$EE$2,U$4,'SPACELOG 7 BP'!$F25:$EE25)+SUMIF('SPACELOG 8 BP'!$F$2:$EE$2,U$4,'SPACELOG 8 BP'!$F25:$EE25)+SUMIF('SPACELOG 9 BP'!$F$2:$EE$2,U$4,'SPACELOG 9 BP'!$F25:$EE25)+SUMIF('SPACELOG 10 BP'!$F$2:$EE$2,U$4,'SPACELOG 10 BP'!$F25:$EE25)+SUMIF('SPACELOG 11 BP'!$F$2:$EE$2,U$4,'SPACELOG 11 BP'!$F25:$EE25)+SUMIF('SPACELOG 12 BP'!$F$2:$EE$2,U$4,'SPACELOG 12 BP'!$F25:$EE25)</f>
        <v>0</v>
      </c>
      <c r="V25" s="33">
        <f>SUMIF('reporting montigny'!$F$2:$EE$2,V$4,'reporting montigny'!$F25:$EE25)+SUMIF('reporting boissy'!$F$2:$EE$2,V$4,'reporting boissy'!$F25:$EE25)+SUMIF('reporting moussy'!$F$2:$EE$2,V$4,'reporting moussy'!$F25:$EE25)+SUMIF('reporting trappes'!$F$2:$EE$2,V$4,'reporting trappes'!$F25:$EE25)+SUMIF('SPACELOG 5 BP'!$F$2:$EE$2,V$4,'SPACELOG 5 BP'!$F25:$EE25)+SUMIF('SPACELOG 6 BP'!$F$2:$EE$2,V$4,'SPACELOG 6 BP'!$F25:$EE25)+SUMIF('SPACELOG 7 BP'!$F$2:$EE$2,V$4,'SPACELOG 7 BP'!$F25:$EE25)+SUMIF('SPACELOG 8 BP'!$F$2:$EE$2,V$4,'SPACELOG 8 BP'!$F25:$EE25)+SUMIF('SPACELOG 9 BP'!$F$2:$EE$2,V$4,'SPACELOG 9 BP'!$F25:$EE25)+SUMIF('SPACELOG 10 BP'!$F$2:$EE$2,V$4,'SPACELOG 10 BP'!$F25:$EE25)+SUMIF('SPACELOG 11 BP'!$F$2:$EE$2,V$4,'SPACELOG 11 BP'!$F25:$EE25)+SUMIF('SPACELOG 12 BP'!$F$2:$EE$2,V$4,'SPACELOG 12 BP'!$F25:$EE25)</f>
        <v>0</v>
      </c>
      <c r="W25" s="33">
        <f>SUMIF('reporting montigny'!$F$2:$EE$2,W$4,'reporting montigny'!$F25:$EE25)+SUMIF('reporting boissy'!$F$2:$EE$2,W$4,'reporting boissy'!$F25:$EE25)+SUMIF('reporting moussy'!$F$2:$EE$2,W$4,'reporting moussy'!$F25:$EE25)+SUMIF('reporting trappes'!$F$2:$EE$2,W$4,'reporting trappes'!$F25:$EE25)+SUMIF('SPACELOG 5 BP'!$F$2:$EE$2,W$4,'SPACELOG 5 BP'!$F25:$EE25)+SUMIF('SPACELOG 6 BP'!$F$2:$EE$2,W$4,'SPACELOG 6 BP'!$F25:$EE25)+SUMIF('SPACELOG 7 BP'!$F$2:$EE$2,W$4,'SPACELOG 7 BP'!$F25:$EE25)+SUMIF('SPACELOG 8 BP'!$F$2:$EE$2,W$4,'SPACELOG 8 BP'!$F25:$EE25)+SUMIF('SPACELOG 9 BP'!$F$2:$EE$2,W$4,'SPACELOG 9 BP'!$F25:$EE25)+SUMIF('SPACELOG 10 BP'!$F$2:$EE$2,W$4,'SPACELOG 10 BP'!$F25:$EE25)+SUMIF('SPACELOG 11 BP'!$F$2:$EE$2,W$4,'SPACELOG 11 BP'!$F25:$EE25)+SUMIF('SPACELOG 12 BP'!$F$2:$EE$2,W$4,'SPACELOG 12 BP'!$F25:$EE25)</f>
        <v>750</v>
      </c>
      <c r="X25" s="33">
        <f>SUMIF('reporting montigny'!$F$2:$EE$2,X$4,'reporting montigny'!$F25:$EE25)+SUMIF('reporting boissy'!$F$2:$EE$2,X$4,'reporting boissy'!$F25:$EE25)+SUMIF('reporting moussy'!$F$2:$EE$2,X$4,'reporting moussy'!$F25:$EE25)+SUMIF('reporting trappes'!$F$2:$EE$2,X$4,'reporting trappes'!$F25:$EE25)+SUMIF('SPACELOG 5 BP'!$F$2:$EE$2,X$4,'SPACELOG 5 BP'!$F25:$EE25)+SUMIF('SPACELOG 6 BP'!$F$2:$EE$2,X$4,'SPACELOG 6 BP'!$F25:$EE25)+SUMIF('SPACELOG 7 BP'!$F$2:$EE$2,X$4,'SPACELOG 7 BP'!$F25:$EE25)+SUMIF('SPACELOG 8 BP'!$F$2:$EE$2,X$4,'SPACELOG 8 BP'!$F25:$EE25)+SUMIF('SPACELOG 9 BP'!$F$2:$EE$2,X$4,'SPACELOG 9 BP'!$F25:$EE25)+SUMIF('SPACELOG 10 BP'!$F$2:$EE$2,X$4,'SPACELOG 10 BP'!$F25:$EE25)+SUMIF('SPACELOG 11 BP'!$F$2:$EE$2,X$4,'SPACELOG 11 BP'!$F25:$EE25)+SUMIF('SPACELOG 12 BP'!$F$2:$EE$2,X$4,'SPACELOG 12 BP'!$F25:$EE25)</f>
        <v>750</v>
      </c>
      <c r="Y25" s="33">
        <f>SUMIF('reporting montigny'!$F$2:$EE$2,Y$4,'reporting montigny'!$F25:$EE25)+SUMIF('reporting boissy'!$F$2:$EE$2,Y$4,'reporting boissy'!$F25:$EE25)+SUMIF('reporting moussy'!$F$2:$EE$2,Y$4,'reporting moussy'!$F25:$EE25)+SUMIF('reporting trappes'!$F$2:$EE$2,Y$4,'reporting trappes'!$F25:$EE25)+SUMIF('SPACELOG 5 BP'!$F$2:$EE$2,Y$4,'SPACELOG 5 BP'!$F25:$EE25)+SUMIF('SPACELOG 6 BP'!$F$2:$EE$2,Y$4,'SPACELOG 6 BP'!$F25:$EE25)+SUMIF('SPACELOG 7 BP'!$F$2:$EE$2,Y$4,'SPACELOG 7 BP'!$F25:$EE25)+SUMIF('SPACELOG 8 BP'!$F$2:$EE$2,Y$4,'SPACELOG 8 BP'!$F25:$EE25)+SUMIF('SPACELOG 9 BP'!$F$2:$EE$2,Y$4,'SPACELOG 9 BP'!$F25:$EE25)+SUMIF('SPACELOG 10 BP'!$F$2:$EE$2,Y$4,'SPACELOG 10 BP'!$F25:$EE25)+SUMIF('SPACELOG 11 BP'!$F$2:$EE$2,Y$4,'SPACELOG 11 BP'!$F25:$EE25)+SUMIF('SPACELOG 12 BP'!$F$2:$EE$2,Y$4,'SPACELOG 12 BP'!$F25:$EE25)</f>
        <v>750</v>
      </c>
      <c r="Z25" s="33">
        <f>SUMIF('reporting montigny'!$F$2:$EE$2,Z$4,'reporting montigny'!$F25:$EE25)+SUMIF('reporting boissy'!$F$2:$EE$2,Z$4,'reporting boissy'!$F25:$EE25)+SUMIF('reporting moussy'!$F$2:$EE$2,Z$4,'reporting moussy'!$F25:$EE25)+SUMIF('reporting trappes'!$F$2:$EE$2,Z$4,'reporting trappes'!$F25:$EE25)+SUMIF('SPACELOG 5 BP'!$F$2:$EE$2,Z$4,'SPACELOG 5 BP'!$F25:$EE25)+SUMIF('SPACELOG 6 BP'!$F$2:$EE$2,Z$4,'SPACELOG 6 BP'!$F25:$EE25)+SUMIF('SPACELOG 7 BP'!$F$2:$EE$2,Z$4,'SPACELOG 7 BP'!$F25:$EE25)+SUMIF('SPACELOG 8 BP'!$F$2:$EE$2,Z$4,'SPACELOG 8 BP'!$F25:$EE25)+SUMIF('SPACELOG 9 BP'!$F$2:$EE$2,Z$4,'SPACELOG 9 BP'!$F25:$EE25)+SUMIF('SPACELOG 10 BP'!$F$2:$EE$2,Z$4,'SPACELOG 10 BP'!$F25:$EE25)+SUMIF('SPACELOG 11 BP'!$F$2:$EE$2,Z$4,'SPACELOG 11 BP'!$F25:$EE25)+SUMIF('SPACELOG 12 BP'!$F$2:$EE$2,Z$4,'SPACELOG 12 BP'!$F25:$EE25)</f>
        <v>750</v>
      </c>
      <c r="AA25" s="33">
        <f>SUMIF('reporting montigny'!$F$2:$EE$2,AA$4,'reporting montigny'!$F25:$EE25)+SUMIF('reporting boissy'!$F$2:$EE$2,AA$4,'reporting boissy'!$F25:$EE25)+SUMIF('reporting moussy'!$F$2:$EE$2,AA$4,'reporting moussy'!$F25:$EE25)+SUMIF('reporting trappes'!$F$2:$EE$2,AA$4,'reporting trappes'!$F25:$EE25)+SUMIF('SPACELOG 5 BP'!$F$2:$EE$2,AA$4,'SPACELOG 5 BP'!$F25:$EE25)+SUMIF('SPACELOG 6 BP'!$F$2:$EE$2,AA$4,'SPACELOG 6 BP'!$F25:$EE25)+SUMIF('SPACELOG 7 BP'!$F$2:$EE$2,AA$4,'SPACELOG 7 BP'!$F25:$EE25)+SUMIF('SPACELOG 8 BP'!$F$2:$EE$2,AA$4,'SPACELOG 8 BP'!$F25:$EE25)+SUMIF('SPACELOG 9 BP'!$F$2:$EE$2,AA$4,'SPACELOG 9 BP'!$F25:$EE25)+SUMIF('SPACELOG 10 BP'!$F$2:$EE$2,AA$4,'SPACELOG 10 BP'!$F25:$EE25)+SUMIF('SPACELOG 11 BP'!$F$2:$EE$2,AA$4,'SPACELOG 11 BP'!$F25:$EE25)+SUMIF('SPACELOG 12 BP'!$F$2:$EE$2,AA$4,'SPACELOG 12 BP'!$F25:$EE25)</f>
        <v>750</v>
      </c>
      <c r="AB25" s="33">
        <f>SUMIF('reporting montigny'!$F$2:$EE$2,AB$4,'reporting montigny'!$F25:$EE25)+SUMIF('reporting boissy'!$F$2:$EE$2,AB$4,'reporting boissy'!$F25:$EE25)+SUMIF('reporting moussy'!$F$2:$EE$2,AB$4,'reporting moussy'!$F25:$EE25)+SUMIF('reporting trappes'!$F$2:$EE$2,AB$4,'reporting trappes'!$F25:$EE25)+SUMIF('SPACELOG 5 BP'!$F$2:$EE$2,AB$4,'SPACELOG 5 BP'!$F25:$EE25)+SUMIF('SPACELOG 6 BP'!$F$2:$EE$2,AB$4,'SPACELOG 6 BP'!$F25:$EE25)+SUMIF('SPACELOG 7 BP'!$F$2:$EE$2,AB$4,'SPACELOG 7 BP'!$F25:$EE25)+SUMIF('SPACELOG 8 BP'!$F$2:$EE$2,AB$4,'SPACELOG 8 BP'!$F25:$EE25)+SUMIF('SPACELOG 9 BP'!$F$2:$EE$2,AB$4,'SPACELOG 9 BP'!$F25:$EE25)+SUMIF('SPACELOG 10 BP'!$F$2:$EE$2,AB$4,'SPACELOG 10 BP'!$F25:$EE25)+SUMIF('SPACELOG 11 BP'!$F$2:$EE$2,AB$4,'SPACELOG 11 BP'!$F25:$EE25)+SUMIF('SPACELOG 12 BP'!$F$2:$EE$2,AB$4,'SPACELOG 12 BP'!$F25:$EE25)</f>
        <v>750</v>
      </c>
      <c r="AC25" s="33">
        <f>SUMIF('reporting montigny'!$F$2:$EE$2,AC$4,'reporting montigny'!$F25:$EE25)+SUMIF('reporting boissy'!$F$2:$EE$2,AC$4,'reporting boissy'!$F25:$EE25)+SUMIF('reporting moussy'!$F$2:$EE$2,AC$4,'reporting moussy'!$F25:$EE25)+SUMIF('reporting trappes'!$F$2:$EE$2,AC$4,'reporting trappes'!$F25:$EE25)+SUMIF('SPACELOG 5 BP'!$F$2:$EE$2,AC$4,'SPACELOG 5 BP'!$F25:$EE25)+SUMIF('SPACELOG 6 BP'!$F$2:$EE$2,AC$4,'SPACELOG 6 BP'!$F25:$EE25)+SUMIF('SPACELOG 7 BP'!$F$2:$EE$2,AC$4,'SPACELOG 7 BP'!$F25:$EE25)+SUMIF('SPACELOG 8 BP'!$F$2:$EE$2,AC$4,'SPACELOG 8 BP'!$F25:$EE25)+SUMIF('SPACELOG 9 BP'!$F$2:$EE$2,AC$4,'SPACELOG 9 BP'!$F25:$EE25)+SUMIF('SPACELOG 10 BP'!$F$2:$EE$2,AC$4,'SPACELOG 10 BP'!$F25:$EE25)+SUMIF('SPACELOG 11 BP'!$F$2:$EE$2,AC$4,'SPACELOG 11 BP'!$F25:$EE25)+SUMIF('SPACELOG 12 BP'!$F$2:$EE$2,AC$4,'SPACELOG 12 BP'!$F25:$EE25)</f>
        <v>750</v>
      </c>
      <c r="AD25" s="33">
        <f>SUMIF('reporting montigny'!$F$2:$EE$2,AD$4,'reporting montigny'!$F25:$EE25)+SUMIF('reporting boissy'!$F$2:$EE$2,AD$4,'reporting boissy'!$F25:$EE25)+SUMIF('reporting moussy'!$F$2:$EE$2,AD$4,'reporting moussy'!$F25:$EE25)+SUMIF('reporting trappes'!$F$2:$EE$2,AD$4,'reporting trappes'!$F25:$EE25)+SUMIF('SPACELOG 5 BP'!$F$2:$EE$2,AD$4,'SPACELOG 5 BP'!$F25:$EE25)+SUMIF('SPACELOG 6 BP'!$F$2:$EE$2,AD$4,'SPACELOG 6 BP'!$F25:$EE25)+SUMIF('SPACELOG 7 BP'!$F$2:$EE$2,AD$4,'SPACELOG 7 BP'!$F25:$EE25)+SUMIF('SPACELOG 8 BP'!$F$2:$EE$2,AD$4,'SPACELOG 8 BP'!$F25:$EE25)+SUMIF('SPACELOG 9 BP'!$F$2:$EE$2,AD$4,'SPACELOG 9 BP'!$F25:$EE25)+SUMIF('SPACELOG 10 BP'!$F$2:$EE$2,AD$4,'SPACELOG 10 BP'!$F25:$EE25)+SUMIF('SPACELOG 11 BP'!$F$2:$EE$2,AD$4,'SPACELOG 11 BP'!$F25:$EE25)+SUMIF('SPACELOG 12 BP'!$F$2:$EE$2,AD$4,'SPACELOG 12 BP'!$F25:$EE25)</f>
        <v>750</v>
      </c>
      <c r="AE25" s="393">
        <f t="shared" si="115"/>
        <v>6000</v>
      </c>
      <c r="AF25" s="33">
        <f>SUMIF('reporting montigny'!$F$2:$EE$2,AF$4,'reporting montigny'!$F25:$EE25)+SUMIF('reporting boissy'!$F$2:$EE$2,AF$4,'reporting boissy'!$F25:$EE25)+SUMIF('reporting moussy'!$F$2:$EE$2,AF$4,'reporting moussy'!$F25:$EE25)+SUMIF('reporting trappes'!$F$2:$EE$2,AF$4,'reporting trappes'!$F25:$EE25)+SUMIF('SPACELOG 5 BP'!$F$2:$EE$2,AF$4,'SPACELOG 5 BP'!$F25:$EE25)+SUMIF('SPACELOG 6 BP'!$F$2:$EE$2,AF$4,'SPACELOG 6 BP'!$F25:$EE25)+SUMIF('SPACELOG 7 BP'!$F$2:$EE$2,AF$4,'SPACELOG 7 BP'!$F25:$EE25)+SUMIF('SPACELOG 8 BP'!$F$2:$EE$2,AF$4,'SPACELOG 8 BP'!$F25:$EE25)+SUMIF('SPACELOG 9 BP'!$F$2:$EE$2,AF$4,'SPACELOG 9 BP'!$F25:$EE25)+SUMIF('SPACELOG 10 BP'!$F$2:$EE$2,AF$4,'SPACELOG 10 BP'!$F25:$EE25)+SUMIF('SPACELOG 11 BP'!$F$2:$EE$2,AF$4,'SPACELOG 11 BP'!$F25:$EE25)+SUMIF('SPACELOG 12 BP'!$F$2:$EE$2,AF$4,'SPACELOG 12 BP'!$F25:$EE25)</f>
        <v>750</v>
      </c>
      <c r="AG25" s="33">
        <f>SUMIF('reporting montigny'!$F$2:$EE$2,AG$4,'reporting montigny'!$F25:$EE25)+SUMIF('reporting boissy'!$F$2:$EE$2,AG$4,'reporting boissy'!$F25:$EE25)+SUMIF('reporting moussy'!$F$2:$EE$2,AG$4,'reporting moussy'!$F25:$EE25)+SUMIF('reporting trappes'!$F$2:$EE$2,AG$4,'reporting trappes'!$F25:$EE25)+SUMIF('SPACELOG 5 BP'!$F$2:$EE$2,AG$4,'SPACELOG 5 BP'!$F25:$EE25)+SUMIF('SPACELOG 6 BP'!$F$2:$EE$2,AG$4,'SPACELOG 6 BP'!$F25:$EE25)+SUMIF('SPACELOG 7 BP'!$F$2:$EE$2,AG$4,'SPACELOG 7 BP'!$F25:$EE25)+SUMIF('SPACELOG 8 BP'!$F$2:$EE$2,AG$4,'SPACELOG 8 BP'!$F25:$EE25)+SUMIF('SPACELOG 9 BP'!$F$2:$EE$2,AG$4,'SPACELOG 9 BP'!$F25:$EE25)+SUMIF('SPACELOG 10 BP'!$F$2:$EE$2,AG$4,'SPACELOG 10 BP'!$F25:$EE25)+SUMIF('SPACELOG 11 BP'!$F$2:$EE$2,AG$4,'SPACELOG 11 BP'!$F25:$EE25)+SUMIF('SPACELOG 12 BP'!$F$2:$EE$2,AG$4,'SPACELOG 12 BP'!$F25:$EE25)</f>
        <v>750</v>
      </c>
      <c r="AH25" s="33">
        <f>SUMIF('reporting montigny'!$F$2:$EE$2,AH$4,'reporting montigny'!$F25:$EE25)+SUMIF('reporting boissy'!$F$2:$EE$2,AH$4,'reporting boissy'!$F25:$EE25)+SUMIF('reporting moussy'!$F$2:$EE$2,AH$4,'reporting moussy'!$F25:$EE25)+SUMIF('reporting trappes'!$F$2:$EE$2,AH$4,'reporting trappes'!$F25:$EE25)+SUMIF('SPACELOG 5 BP'!$F$2:$EE$2,AH$4,'SPACELOG 5 BP'!$F25:$EE25)+SUMIF('SPACELOG 6 BP'!$F$2:$EE$2,AH$4,'SPACELOG 6 BP'!$F25:$EE25)+SUMIF('SPACELOG 7 BP'!$F$2:$EE$2,AH$4,'SPACELOG 7 BP'!$F25:$EE25)+SUMIF('SPACELOG 8 BP'!$F$2:$EE$2,AH$4,'SPACELOG 8 BP'!$F25:$EE25)+SUMIF('SPACELOG 9 BP'!$F$2:$EE$2,AH$4,'SPACELOG 9 BP'!$F25:$EE25)+SUMIF('SPACELOG 10 BP'!$F$2:$EE$2,AH$4,'SPACELOG 10 BP'!$F25:$EE25)+SUMIF('SPACELOG 11 BP'!$F$2:$EE$2,AH$4,'SPACELOG 11 BP'!$F25:$EE25)+SUMIF('SPACELOG 12 BP'!$F$2:$EE$2,AH$4,'SPACELOG 12 BP'!$F25:$EE25)</f>
        <v>750</v>
      </c>
      <c r="AI25" s="33">
        <f>SUMIF('reporting montigny'!$F$2:$EE$2,AI$4,'reporting montigny'!$F25:$EE25)+SUMIF('reporting boissy'!$F$2:$EE$2,AI$4,'reporting boissy'!$F25:$EE25)+SUMIF('reporting moussy'!$F$2:$EE$2,AI$4,'reporting moussy'!$F25:$EE25)+SUMIF('reporting trappes'!$F$2:$EE$2,AI$4,'reporting trappes'!$F25:$EE25)+SUMIF('SPACELOG 5 BP'!$F$2:$EE$2,AI$4,'SPACELOG 5 BP'!$F25:$EE25)+SUMIF('SPACELOG 6 BP'!$F$2:$EE$2,AI$4,'SPACELOG 6 BP'!$F25:$EE25)+SUMIF('SPACELOG 7 BP'!$F$2:$EE$2,AI$4,'SPACELOG 7 BP'!$F25:$EE25)+SUMIF('SPACELOG 8 BP'!$F$2:$EE$2,AI$4,'SPACELOG 8 BP'!$F25:$EE25)+SUMIF('SPACELOG 9 BP'!$F$2:$EE$2,AI$4,'SPACELOG 9 BP'!$F25:$EE25)+SUMIF('SPACELOG 10 BP'!$F$2:$EE$2,AI$4,'SPACELOG 10 BP'!$F25:$EE25)+SUMIF('SPACELOG 11 BP'!$F$2:$EE$2,AI$4,'SPACELOG 11 BP'!$F25:$EE25)+SUMIF('SPACELOG 12 BP'!$F$2:$EE$2,AI$4,'SPACELOG 12 BP'!$F25:$EE25)</f>
        <v>750</v>
      </c>
      <c r="AJ25" s="33">
        <f>SUMIF('reporting montigny'!$F$2:$EE$2,AJ$4,'reporting montigny'!$F25:$EE25)+SUMIF('reporting boissy'!$F$2:$EE$2,AJ$4,'reporting boissy'!$F25:$EE25)+SUMIF('reporting moussy'!$F$2:$EE$2,AJ$4,'reporting moussy'!$F25:$EE25)+SUMIF('reporting trappes'!$F$2:$EE$2,AJ$4,'reporting trappes'!$F25:$EE25)+SUMIF('SPACELOG 5 BP'!$F$2:$EE$2,AJ$4,'SPACELOG 5 BP'!$F25:$EE25)+SUMIF('SPACELOG 6 BP'!$F$2:$EE$2,AJ$4,'SPACELOG 6 BP'!$F25:$EE25)+SUMIF('SPACELOG 7 BP'!$F$2:$EE$2,AJ$4,'SPACELOG 7 BP'!$F25:$EE25)+SUMIF('SPACELOG 8 BP'!$F$2:$EE$2,AJ$4,'SPACELOG 8 BP'!$F25:$EE25)+SUMIF('SPACELOG 9 BP'!$F$2:$EE$2,AJ$4,'SPACELOG 9 BP'!$F25:$EE25)+SUMIF('SPACELOG 10 BP'!$F$2:$EE$2,AJ$4,'SPACELOG 10 BP'!$F25:$EE25)+SUMIF('SPACELOG 11 BP'!$F$2:$EE$2,AJ$4,'SPACELOG 11 BP'!$F25:$EE25)+SUMIF('SPACELOG 12 BP'!$F$2:$EE$2,AJ$4,'SPACELOG 12 BP'!$F25:$EE25)</f>
        <v>750</v>
      </c>
      <c r="AK25" s="33">
        <f>SUMIF('reporting montigny'!$F$2:$EE$2,AK$4,'reporting montigny'!$F25:$EE25)+SUMIF('reporting boissy'!$F$2:$EE$2,AK$4,'reporting boissy'!$F25:$EE25)+SUMIF('reporting moussy'!$F$2:$EE$2,AK$4,'reporting moussy'!$F25:$EE25)+SUMIF('reporting trappes'!$F$2:$EE$2,AK$4,'reporting trappes'!$F25:$EE25)+SUMIF('SPACELOG 5 BP'!$F$2:$EE$2,AK$4,'SPACELOG 5 BP'!$F25:$EE25)+SUMIF('SPACELOG 6 BP'!$F$2:$EE$2,AK$4,'SPACELOG 6 BP'!$F25:$EE25)+SUMIF('SPACELOG 7 BP'!$F$2:$EE$2,AK$4,'SPACELOG 7 BP'!$F25:$EE25)+SUMIF('SPACELOG 8 BP'!$F$2:$EE$2,AK$4,'SPACELOG 8 BP'!$F25:$EE25)+SUMIF('SPACELOG 9 BP'!$F$2:$EE$2,AK$4,'SPACELOG 9 BP'!$F25:$EE25)+SUMIF('SPACELOG 10 BP'!$F$2:$EE$2,AK$4,'SPACELOG 10 BP'!$F25:$EE25)+SUMIF('SPACELOG 11 BP'!$F$2:$EE$2,AK$4,'SPACELOG 11 BP'!$F25:$EE25)+SUMIF('SPACELOG 12 BP'!$F$2:$EE$2,AK$4,'SPACELOG 12 BP'!$F25:$EE25)</f>
        <v>750</v>
      </c>
      <c r="AL25" s="33">
        <f>SUMIF('reporting montigny'!$F$2:$EE$2,AL$4,'reporting montigny'!$F25:$EE25)+SUMIF('reporting boissy'!$F$2:$EE$2,AL$4,'reporting boissy'!$F25:$EE25)+SUMIF('reporting moussy'!$F$2:$EE$2,AL$4,'reporting moussy'!$F25:$EE25)+SUMIF('reporting trappes'!$F$2:$EE$2,AL$4,'reporting trappes'!$F25:$EE25)+SUMIF('SPACELOG 5 BP'!$F$2:$EE$2,AL$4,'SPACELOG 5 BP'!$F25:$EE25)+SUMIF('SPACELOG 6 BP'!$F$2:$EE$2,AL$4,'SPACELOG 6 BP'!$F25:$EE25)+SUMIF('SPACELOG 7 BP'!$F$2:$EE$2,AL$4,'SPACELOG 7 BP'!$F25:$EE25)+SUMIF('SPACELOG 8 BP'!$F$2:$EE$2,AL$4,'SPACELOG 8 BP'!$F25:$EE25)+SUMIF('SPACELOG 9 BP'!$F$2:$EE$2,AL$4,'SPACELOG 9 BP'!$F25:$EE25)+SUMIF('SPACELOG 10 BP'!$F$2:$EE$2,AL$4,'SPACELOG 10 BP'!$F25:$EE25)+SUMIF('SPACELOG 11 BP'!$F$2:$EE$2,AL$4,'SPACELOG 11 BP'!$F25:$EE25)+SUMIF('SPACELOG 12 BP'!$F$2:$EE$2,AL$4,'SPACELOG 12 BP'!$F25:$EE25)</f>
        <v>750</v>
      </c>
      <c r="AM25" s="33">
        <f>SUMIF('reporting montigny'!$F$2:$EE$2,AM$4,'reporting montigny'!$F25:$EE25)+SUMIF('reporting boissy'!$F$2:$EE$2,AM$4,'reporting boissy'!$F25:$EE25)+SUMIF('reporting moussy'!$F$2:$EE$2,AM$4,'reporting moussy'!$F25:$EE25)+SUMIF('reporting trappes'!$F$2:$EE$2,AM$4,'reporting trappes'!$F25:$EE25)+SUMIF('SPACELOG 5 BP'!$F$2:$EE$2,AM$4,'SPACELOG 5 BP'!$F25:$EE25)+SUMIF('SPACELOG 6 BP'!$F$2:$EE$2,AM$4,'SPACELOG 6 BP'!$F25:$EE25)+SUMIF('SPACELOG 7 BP'!$F$2:$EE$2,AM$4,'SPACELOG 7 BP'!$F25:$EE25)+SUMIF('SPACELOG 8 BP'!$F$2:$EE$2,AM$4,'SPACELOG 8 BP'!$F25:$EE25)+SUMIF('SPACELOG 9 BP'!$F$2:$EE$2,AM$4,'SPACELOG 9 BP'!$F25:$EE25)+SUMIF('SPACELOG 10 BP'!$F$2:$EE$2,AM$4,'SPACELOG 10 BP'!$F25:$EE25)+SUMIF('SPACELOG 11 BP'!$F$2:$EE$2,AM$4,'SPACELOG 11 BP'!$F25:$EE25)+SUMIF('SPACELOG 12 BP'!$F$2:$EE$2,AM$4,'SPACELOG 12 BP'!$F25:$EE25)</f>
        <v>750</v>
      </c>
      <c r="AN25" s="33">
        <f>SUMIF('reporting montigny'!$F$2:$EE$2,AN$4,'reporting montigny'!$F25:$EE25)+SUMIF('reporting boissy'!$F$2:$EE$2,AN$4,'reporting boissy'!$F25:$EE25)+SUMIF('reporting moussy'!$F$2:$EE$2,AN$4,'reporting moussy'!$F25:$EE25)+SUMIF('reporting trappes'!$F$2:$EE$2,AN$4,'reporting trappes'!$F25:$EE25)+SUMIF('SPACELOG 5 BP'!$F$2:$EE$2,AN$4,'SPACELOG 5 BP'!$F25:$EE25)+SUMIF('SPACELOG 6 BP'!$F$2:$EE$2,AN$4,'SPACELOG 6 BP'!$F25:$EE25)+SUMIF('SPACELOG 7 BP'!$F$2:$EE$2,AN$4,'SPACELOG 7 BP'!$F25:$EE25)+SUMIF('SPACELOG 8 BP'!$F$2:$EE$2,AN$4,'SPACELOG 8 BP'!$F25:$EE25)+SUMIF('SPACELOG 9 BP'!$F$2:$EE$2,AN$4,'SPACELOG 9 BP'!$F25:$EE25)+SUMIF('SPACELOG 10 BP'!$F$2:$EE$2,AN$4,'SPACELOG 10 BP'!$F25:$EE25)+SUMIF('SPACELOG 11 BP'!$F$2:$EE$2,AN$4,'SPACELOG 11 BP'!$F25:$EE25)+SUMIF('SPACELOG 12 BP'!$F$2:$EE$2,AN$4,'SPACELOG 12 BP'!$F25:$EE25)</f>
        <v>750</v>
      </c>
      <c r="AO25" s="33">
        <f>SUMIF('reporting montigny'!$F$2:$EE$2,AO$4,'reporting montigny'!$F25:$EE25)+SUMIF('reporting boissy'!$F$2:$EE$2,AO$4,'reporting boissy'!$F25:$EE25)+SUMIF('reporting moussy'!$F$2:$EE$2,AO$4,'reporting moussy'!$F25:$EE25)+SUMIF('reporting trappes'!$F$2:$EE$2,AO$4,'reporting trappes'!$F25:$EE25)+SUMIF('SPACELOG 5 BP'!$F$2:$EE$2,AO$4,'SPACELOG 5 BP'!$F25:$EE25)+SUMIF('SPACELOG 6 BP'!$F$2:$EE$2,AO$4,'SPACELOG 6 BP'!$F25:$EE25)+SUMIF('SPACELOG 7 BP'!$F$2:$EE$2,AO$4,'SPACELOG 7 BP'!$F25:$EE25)+SUMIF('SPACELOG 8 BP'!$F$2:$EE$2,AO$4,'SPACELOG 8 BP'!$F25:$EE25)+SUMIF('SPACELOG 9 BP'!$F$2:$EE$2,AO$4,'SPACELOG 9 BP'!$F25:$EE25)+SUMIF('SPACELOG 10 BP'!$F$2:$EE$2,AO$4,'SPACELOG 10 BP'!$F25:$EE25)+SUMIF('SPACELOG 11 BP'!$F$2:$EE$2,AO$4,'SPACELOG 11 BP'!$F25:$EE25)+SUMIF('SPACELOG 12 BP'!$F$2:$EE$2,AO$4,'SPACELOG 12 BP'!$F25:$EE25)</f>
        <v>750</v>
      </c>
      <c r="AP25" s="33">
        <f>SUMIF('reporting montigny'!$F$2:$EE$2,AP$4,'reporting montigny'!$F25:$EE25)+SUMIF('reporting boissy'!$F$2:$EE$2,AP$4,'reporting boissy'!$F25:$EE25)+SUMIF('reporting moussy'!$F$2:$EE$2,AP$4,'reporting moussy'!$F25:$EE25)+SUMIF('reporting trappes'!$F$2:$EE$2,AP$4,'reporting trappes'!$F25:$EE25)+SUMIF('SPACELOG 5 BP'!$F$2:$EE$2,AP$4,'SPACELOG 5 BP'!$F25:$EE25)+SUMIF('SPACELOG 6 BP'!$F$2:$EE$2,AP$4,'SPACELOG 6 BP'!$F25:$EE25)+SUMIF('SPACELOG 7 BP'!$F$2:$EE$2,AP$4,'SPACELOG 7 BP'!$F25:$EE25)+SUMIF('SPACELOG 8 BP'!$F$2:$EE$2,AP$4,'SPACELOG 8 BP'!$F25:$EE25)+SUMIF('SPACELOG 9 BP'!$F$2:$EE$2,AP$4,'SPACELOG 9 BP'!$F25:$EE25)+SUMIF('SPACELOG 10 BP'!$F$2:$EE$2,AP$4,'SPACELOG 10 BP'!$F25:$EE25)+SUMIF('SPACELOG 11 BP'!$F$2:$EE$2,AP$4,'SPACELOG 11 BP'!$F25:$EE25)+SUMIF('SPACELOG 12 BP'!$F$2:$EE$2,AP$4,'SPACELOG 12 BP'!$F25:$EE25)</f>
        <v>750</v>
      </c>
      <c r="AQ25" s="33">
        <f>SUMIF('reporting montigny'!$F$2:$EE$2,AQ$4,'reporting montigny'!$F25:$EE25)+SUMIF('reporting boissy'!$F$2:$EE$2,AQ$4,'reporting boissy'!$F25:$EE25)+SUMIF('reporting moussy'!$F$2:$EE$2,AQ$4,'reporting moussy'!$F25:$EE25)+SUMIF('reporting trappes'!$F$2:$EE$2,AQ$4,'reporting trappes'!$F25:$EE25)+SUMIF('SPACELOG 5 BP'!$F$2:$EE$2,AQ$4,'SPACELOG 5 BP'!$F25:$EE25)+SUMIF('SPACELOG 6 BP'!$F$2:$EE$2,AQ$4,'SPACELOG 6 BP'!$F25:$EE25)+SUMIF('SPACELOG 7 BP'!$F$2:$EE$2,AQ$4,'SPACELOG 7 BP'!$F25:$EE25)+SUMIF('SPACELOG 8 BP'!$F$2:$EE$2,AQ$4,'SPACELOG 8 BP'!$F25:$EE25)+SUMIF('SPACELOG 9 BP'!$F$2:$EE$2,AQ$4,'SPACELOG 9 BP'!$F25:$EE25)+SUMIF('SPACELOG 10 BP'!$F$2:$EE$2,AQ$4,'SPACELOG 10 BP'!$F25:$EE25)+SUMIF('SPACELOG 11 BP'!$F$2:$EE$2,AQ$4,'SPACELOG 11 BP'!$F25:$EE25)+SUMIF('SPACELOG 12 BP'!$F$2:$EE$2,AQ$4,'SPACELOG 12 BP'!$F25:$EE25)</f>
        <v>750</v>
      </c>
      <c r="AR25" s="393">
        <f t="shared" si="116"/>
        <v>9000</v>
      </c>
      <c r="AS25" s="33">
        <f>SUMIF('reporting montigny'!$F$2:$EE$2,AS$4,'reporting montigny'!$F25:$EE25)+SUMIF('reporting boissy'!$F$2:$EE$2,AS$4,'reporting boissy'!$F25:$EE25)+SUMIF('reporting moussy'!$F$2:$EE$2,AS$4,'reporting moussy'!$F25:$EE25)+SUMIF('reporting trappes'!$F$2:$EE$2,AS$4,'reporting trappes'!$F25:$EE25)+SUMIF('SPACELOG 5 BP'!$F$2:$EE$2,AS$4,'SPACELOG 5 BP'!$F25:$EE25)+SUMIF('SPACELOG 6 BP'!$F$2:$EE$2,AS$4,'SPACELOG 6 BP'!$F25:$EE25)+SUMIF('SPACELOG 7 BP'!$F$2:$EE$2,AS$4,'SPACELOG 7 BP'!$F25:$EE25)+SUMIF('SPACELOG 8 BP'!$F$2:$EE$2,AS$4,'SPACELOG 8 BP'!$F25:$EE25)+SUMIF('SPACELOG 9 BP'!$F$2:$EE$2,AS$4,'SPACELOG 9 BP'!$F25:$EE25)+SUMIF('SPACELOG 10 BP'!$F$2:$EE$2,AS$4,'SPACELOG 10 BP'!$F25:$EE25)+SUMIF('SPACELOG 11 BP'!$F$2:$EE$2,AS$4,'SPACELOG 11 BP'!$F25:$EE25)+SUMIF('SPACELOG 12 BP'!$F$2:$EE$2,AS$4,'SPACELOG 12 BP'!$F25:$EE25)</f>
        <v>750</v>
      </c>
      <c r="AT25" s="33">
        <f>SUMIF('reporting montigny'!$F$2:$EE$2,AT$4,'reporting montigny'!$F25:$EE25)+SUMIF('reporting boissy'!$F$2:$EE$2,AT$4,'reporting boissy'!$F25:$EE25)+SUMIF('reporting moussy'!$F$2:$EE$2,AT$4,'reporting moussy'!$F25:$EE25)+SUMIF('reporting trappes'!$F$2:$EE$2,AT$4,'reporting trappes'!$F25:$EE25)+SUMIF('SPACELOG 5 BP'!$F$2:$EE$2,AT$4,'SPACELOG 5 BP'!$F25:$EE25)+SUMIF('SPACELOG 6 BP'!$F$2:$EE$2,AT$4,'SPACELOG 6 BP'!$F25:$EE25)+SUMIF('SPACELOG 7 BP'!$F$2:$EE$2,AT$4,'SPACELOG 7 BP'!$F25:$EE25)+SUMIF('SPACELOG 8 BP'!$F$2:$EE$2,AT$4,'SPACELOG 8 BP'!$F25:$EE25)+SUMIF('SPACELOG 9 BP'!$F$2:$EE$2,AT$4,'SPACELOG 9 BP'!$F25:$EE25)+SUMIF('SPACELOG 10 BP'!$F$2:$EE$2,AT$4,'SPACELOG 10 BP'!$F25:$EE25)+SUMIF('SPACELOG 11 BP'!$F$2:$EE$2,AT$4,'SPACELOG 11 BP'!$F25:$EE25)+SUMIF('SPACELOG 12 BP'!$F$2:$EE$2,AT$4,'SPACELOG 12 BP'!$F25:$EE25)</f>
        <v>750</v>
      </c>
      <c r="AU25" s="33">
        <f>SUMIF('reporting montigny'!$F$2:$EE$2,AU$4,'reporting montigny'!$F25:$EE25)+SUMIF('reporting boissy'!$F$2:$EE$2,AU$4,'reporting boissy'!$F25:$EE25)+SUMIF('reporting moussy'!$F$2:$EE$2,AU$4,'reporting moussy'!$F25:$EE25)+SUMIF('reporting trappes'!$F$2:$EE$2,AU$4,'reporting trappes'!$F25:$EE25)+SUMIF('SPACELOG 5 BP'!$F$2:$EE$2,AU$4,'SPACELOG 5 BP'!$F25:$EE25)+SUMIF('SPACELOG 6 BP'!$F$2:$EE$2,AU$4,'SPACELOG 6 BP'!$F25:$EE25)+SUMIF('SPACELOG 7 BP'!$F$2:$EE$2,AU$4,'SPACELOG 7 BP'!$F25:$EE25)+SUMIF('SPACELOG 8 BP'!$F$2:$EE$2,AU$4,'SPACELOG 8 BP'!$F25:$EE25)+SUMIF('SPACELOG 9 BP'!$F$2:$EE$2,AU$4,'SPACELOG 9 BP'!$F25:$EE25)+SUMIF('SPACELOG 10 BP'!$F$2:$EE$2,AU$4,'SPACELOG 10 BP'!$F25:$EE25)+SUMIF('SPACELOG 11 BP'!$F$2:$EE$2,AU$4,'SPACELOG 11 BP'!$F25:$EE25)+SUMIF('SPACELOG 12 BP'!$F$2:$EE$2,AU$4,'SPACELOG 12 BP'!$F25:$EE25)</f>
        <v>750</v>
      </c>
      <c r="AV25" s="33">
        <f>SUMIF('reporting montigny'!$F$2:$EE$2,AV$4,'reporting montigny'!$F25:$EE25)+SUMIF('reporting boissy'!$F$2:$EE$2,AV$4,'reporting boissy'!$F25:$EE25)+SUMIF('reporting moussy'!$F$2:$EE$2,AV$4,'reporting moussy'!$F25:$EE25)+SUMIF('reporting trappes'!$F$2:$EE$2,AV$4,'reporting trappes'!$F25:$EE25)+SUMIF('SPACELOG 5 BP'!$F$2:$EE$2,AV$4,'SPACELOG 5 BP'!$F25:$EE25)+SUMIF('SPACELOG 6 BP'!$F$2:$EE$2,AV$4,'SPACELOG 6 BP'!$F25:$EE25)+SUMIF('SPACELOG 7 BP'!$F$2:$EE$2,AV$4,'SPACELOG 7 BP'!$F25:$EE25)+SUMIF('SPACELOG 8 BP'!$F$2:$EE$2,AV$4,'SPACELOG 8 BP'!$F25:$EE25)+SUMIF('SPACELOG 9 BP'!$F$2:$EE$2,AV$4,'SPACELOG 9 BP'!$F25:$EE25)+SUMIF('SPACELOG 10 BP'!$F$2:$EE$2,AV$4,'SPACELOG 10 BP'!$F25:$EE25)+SUMIF('SPACELOG 11 BP'!$F$2:$EE$2,AV$4,'SPACELOG 11 BP'!$F25:$EE25)+SUMIF('SPACELOG 12 BP'!$F$2:$EE$2,AV$4,'SPACELOG 12 BP'!$F25:$EE25)</f>
        <v>750</v>
      </c>
      <c r="AW25" s="33">
        <f>SUMIF('reporting montigny'!$F$2:$EE$2,AW$4,'reporting montigny'!$F25:$EE25)+SUMIF('reporting boissy'!$F$2:$EE$2,AW$4,'reporting boissy'!$F25:$EE25)+SUMIF('reporting moussy'!$F$2:$EE$2,AW$4,'reporting moussy'!$F25:$EE25)+SUMIF('reporting trappes'!$F$2:$EE$2,AW$4,'reporting trappes'!$F25:$EE25)+SUMIF('SPACELOG 5 BP'!$F$2:$EE$2,AW$4,'SPACELOG 5 BP'!$F25:$EE25)+SUMIF('SPACELOG 6 BP'!$F$2:$EE$2,AW$4,'SPACELOG 6 BP'!$F25:$EE25)+SUMIF('SPACELOG 7 BP'!$F$2:$EE$2,AW$4,'SPACELOG 7 BP'!$F25:$EE25)+SUMIF('SPACELOG 8 BP'!$F$2:$EE$2,AW$4,'SPACELOG 8 BP'!$F25:$EE25)+SUMIF('SPACELOG 9 BP'!$F$2:$EE$2,AW$4,'SPACELOG 9 BP'!$F25:$EE25)+SUMIF('SPACELOG 10 BP'!$F$2:$EE$2,AW$4,'SPACELOG 10 BP'!$F25:$EE25)+SUMIF('SPACELOG 11 BP'!$F$2:$EE$2,AW$4,'SPACELOG 11 BP'!$F25:$EE25)+SUMIF('SPACELOG 12 BP'!$F$2:$EE$2,AW$4,'SPACELOG 12 BP'!$F25:$EE25)</f>
        <v>750</v>
      </c>
      <c r="AX25" s="33">
        <f>SUMIF('reporting montigny'!$F$2:$EE$2,AX$4,'reporting montigny'!$F25:$EE25)+SUMIF('reporting boissy'!$F$2:$EE$2,AX$4,'reporting boissy'!$F25:$EE25)+SUMIF('reporting moussy'!$F$2:$EE$2,AX$4,'reporting moussy'!$F25:$EE25)+SUMIF('reporting trappes'!$F$2:$EE$2,AX$4,'reporting trappes'!$F25:$EE25)+SUMIF('SPACELOG 5 BP'!$F$2:$EE$2,AX$4,'SPACELOG 5 BP'!$F25:$EE25)+SUMIF('SPACELOG 6 BP'!$F$2:$EE$2,AX$4,'SPACELOG 6 BP'!$F25:$EE25)+SUMIF('SPACELOG 7 BP'!$F$2:$EE$2,AX$4,'SPACELOG 7 BP'!$F25:$EE25)+SUMIF('SPACELOG 8 BP'!$F$2:$EE$2,AX$4,'SPACELOG 8 BP'!$F25:$EE25)+SUMIF('SPACELOG 9 BP'!$F$2:$EE$2,AX$4,'SPACELOG 9 BP'!$F25:$EE25)+SUMIF('SPACELOG 10 BP'!$F$2:$EE$2,AX$4,'SPACELOG 10 BP'!$F25:$EE25)+SUMIF('SPACELOG 11 BP'!$F$2:$EE$2,AX$4,'SPACELOG 11 BP'!$F25:$EE25)+SUMIF('SPACELOG 12 BP'!$F$2:$EE$2,AX$4,'SPACELOG 12 BP'!$F25:$EE25)</f>
        <v>750</v>
      </c>
      <c r="AY25" s="33">
        <f>SUMIF('reporting montigny'!$F$2:$EE$2,AY$4,'reporting montigny'!$F25:$EE25)+SUMIF('reporting boissy'!$F$2:$EE$2,AY$4,'reporting boissy'!$F25:$EE25)+SUMIF('reporting moussy'!$F$2:$EE$2,AY$4,'reporting moussy'!$F25:$EE25)+SUMIF('reporting trappes'!$F$2:$EE$2,AY$4,'reporting trappes'!$F25:$EE25)+SUMIF('SPACELOG 5 BP'!$F$2:$EE$2,AY$4,'SPACELOG 5 BP'!$F25:$EE25)+SUMIF('SPACELOG 6 BP'!$F$2:$EE$2,AY$4,'SPACELOG 6 BP'!$F25:$EE25)+SUMIF('SPACELOG 7 BP'!$F$2:$EE$2,AY$4,'SPACELOG 7 BP'!$F25:$EE25)+SUMIF('SPACELOG 8 BP'!$F$2:$EE$2,AY$4,'SPACELOG 8 BP'!$F25:$EE25)+SUMIF('SPACELOG 9 BP'!$F$2:$EE$2,AY$4,'SPACELOG 9 BP'!$F25:$EE25)+SUMIF('SPACELOG 10 BP'!$F$2:$EE$2,AY$4,'SPACELOG 10 BP'!$F25:$EE25)+SUMIF('SPACELOG 11 BP'!$F$2:$EE$2,AY$4,'SPACELOG 11 BP'!$F25:$EE25)+SUMIF('SPACELOG 12 BP'!$F$2:$EE$2,AY$4,'SPACELOG 12 BP'!$F25:$EE25)</f>
        <v>750</v>
      </c>
      <c r="AZ25" s="33">
        <f>SUMIF('reporting montigny'!$F$2:$EE$2,AZ$4,'reporting montigny'!$F25:$EE25)+SUMIF('reporting boissy'!$F$2:$EE$2,AZ$4,'reporting boissy'!$F25:$EE25)+SUMIF('reporting moussy'!$F$2:$EE$2,AZ$4,'reporting moussy'!$F25:$EE25)+SUMIF('reporting trappes'!$F$2:$EE$2,AZ$4,'reporting trappes'!$F25:$EE25)+SUMIF('SPACELOG 5 BP'!$F$2:$EE$2,AZ$4,'SPACELOG 5 BP'!$F25:$EE25)+SUMIF('SPACELOG 6 BP'!$F$2:$EE$2,AZ$4,'SPACELOG 6 BP'!$F25:$EE25)+SUMIF('SPACELOG 7 BP'!$F$2:$EE$2,AZ$4,'SPACELOG 7 BP'!$F25:$EE25)+SUMIF('SPACELOG 8 BP'!$F$2:$EE$2,AZ$4,'SPACELOG 8 BP'!$F25:$EE25)+SUMIF('SPACELOG 9 BP'!$F$2:$EE$2,AZ$4,'SPACELOG 9 BP'!$F25:$EE25)+SUMIF('SPACELOG 10 BP'!$F$2:$EE$2,AZ$4,'SPACELOG 10 BP'!$F25:$EE25)+SUMIF('SPACELOG 11 BP'!$F$2:$EE$2,AZ$4,'SPACELOG 11 BP'!$F25:$EE25)+SUMIF('SPACELOG 12 BP'!$F$2:$EE$2,AZ$4,'SPACELOG 12 BP'!$F25:$EE25)</f>
        <v>750</v>
      </c>
      <c r="BA25" s="33">
        <f>SUMIF('reporting montigny'!$F$2:$EE$2,BA$4,'reporting montigny'!$F25:$EE25)+SUMIF('reporting boissy'!$F$2:$EE$2,BA$4,'reporting boissy'!$F25:$EE25)+SUMIF('reporting moussy'!$F$2:$EE$2,BA$4,'reporting moussy'!$F25:$EE25)+SUMIF('reporting trappes'!$F$2:$EE$2,BA$4,'reporting trappes'!$F25:$EE25)+SUMIF('SPACELOG 5 BP'!$F$2:$EE$2,BA$4,'SPACELOG 5 BP'!$F25:$EE25)+SUMIF('SPACELOG 6 BP'!$F$2:$EE$2,BA$4,'SPACELOG 6 BP'!$F25:$EE25)+SUMIF('SPACELOG 7 BP'!$F$2:$EE$2,BA$4,'SPACELOG 7 BP'!$F25:$EE25)+SUMIF('SPACELOG 8 BP'!$F$2:$EE$2,BA$4,'SPACELOG 8 BP'!$F25:$EE25)+SUMIF('SPACELOG 9 BP'!$F$2:$EE$2,BA$4,'SPACELOG 9 BP'!$F25:$EE25)+SUMIF('SPACELOG 10 BP'!$F$2:$EE$2,BA$4,'SPACELOG 10 BP'!$F25:$EE25)+SUMIF('SPACELOG 11 BP'!$F$2:$EE$2,BA$4,'SPACELOG 11 BP'!$F25:$EE25)+SUMIF('SPACELOG 12 BP'!$F$2:$EE$2,BA$4,'SPACELOG 12 BP'!$F25:$EE25)</f>
        <v>750</v>
      </c>
      <c r="BB25" s="33">
        <f>SUMIF('reporting montigny'!$F$2:$EE$2,BB$4,'reporting montigny'!$F25:$EE25)+SUMIF('reporting boissy'!$F$2:$EE$2,BB$4,'reporting boissy'!$F25:$EE25)+SUMIF('reporting moussy'!$F$2:$EE$2,BB$4,'reporting moussy'!$F25:$EE25)+SUMIF('reporting trappes'!$F$2:$EE$2,BB$4,'reporting trappes'!$F25:$EE25)+SUMIF('SPACELOG 5 BP'!$F$2:$EE$2,BB$4,'SPACELOG 5 BP'!$F25:$EE25)+SUMIF('SPACELOG 6 BP'!$F$2:$EE$2,BB$4,'SPACELOG 6 BP'!$F25:$EE25)+SUMIF('SPACELOG 7 BP'!$F$2:$EE$2,BB$4,'SPACELOG 7 BP'!$F25:$EE25)+SUMIF('SPACELOG 8 BP'!$F$2:$EE$2,BB$4,'SPACELOG 8 BP'!$F25:$EE25)+SUMIF('SPACELOG 9 BP'!$F$2:$EE$2,BB$4,'SPACELOG 9 BP'!$F25:$EE25)+SUMIF('SPACELOG 10 BP'!$F$2:$EE$2,BB$4,'SPACELOG 10 BP'!$F25:$EE25)+SUMIF('SPACELOG 11 BP'!$F$2:$EE$2,BB$4,'SPACELOG 11 BP'!$F25:$EE25)+SUMIF('SPACELOG 12 BP'!$F$2:$EE$2,BB$4,'SPACELOG 12 BP'!$F25:$EE25)</f>
        <v>750</v>
      </c>
      <c r="BC25" s="33">
        <f>SUMIF('reporting montigny'!$F$2:$EE$2,BC$4,'reporting montigny'!$F25:$EE25)+SUMIF('reporting boissy'!$F$2:$EE$2,BC$4,'reporting boissy'!$F25:$EE25)+SUMIF('reporting moussy'!$F$2:$EE$2,BC$4,'reporting moussy'!$F25:$EE25)+SUMIF('reporting trappes'!$F$2:$EE$2,BC$4,'reporting trappes'!$F25:$EE25)+SUMIF('SPACELOG 5 BP'!$F$2:$EE$2,BC$4,'SPACELOG 5 BP'!$F25:$EE25)+SUMIF('SPACELOG 6 BP'!$F$2:$EE$2,BC$4,'SPACELOG 6 BP'!$F25:$EE25)+SUMIF('SPACELOG 7 BP'!$F$2:$EE$2,BC$4,'SPACELOG 7 BP'!$F25:$EE25)+SUMIF('SPACELOG 8 BP'!$F$2:$EE$2,BC$4,'SPACELOG 8 BP'!$F25:$EE25)+SUMIF('SPACELOG 9 BP'!$F$2:$EE$2,BC$4,'SPACELOG 9 BP'!$F25:$EE25)+SUMIF('SPACELOG 10 BP'!$F$2:$EE$2,BC$4,'SPACELOG 10 BP'!$F25:$EE25)+SUMIF('SPACELOG 11 BP'!$F$2:$EE$2,BC$4,'SPACELOG 11 BP'!$F25:$EE25)+SUMIF('SPACELOG 12 BP'!$F$2:$EE$2,BC$4,'SPACELOG 12 BP'!$F25:$EE25)</f>
        <v>750</v>
      </c>
      <c r="BD25" s="33">
        <f>SUMIF('reporting montigny'!$F$2:$EE$2,BD$4,'reporting montigny'!$F25:$EE25)+SUMIF('reporting boissy'!$F$2:$EE$2,BD$4,'reporting boissy'!$F25:$EE25)+SUMIF('reporting moussy'!$F$2:$EE$2,BD$4,'reporting moussy'!$F25:$EE25)+SUMIF('reporting trappes'!$F$2:$EE$2,BD$4,'reporting trappes'!$F25:$EE25)+SUMIF('SPACELOG 5 BP'!$F$2:$EE$2,BD$4,'SPACELOG 5 BP'!$F25:$EE25)+SUMIF('SPACELOG 6 BP'!$F$2:$EE$2,BD$4,'SPACELOG 6 BP'!$F25:$EE25)+SUMIF('SPACELOG 7 BP'!$F$2:$EE$2,BD$4,'SPACELOG 7 BP'!$F25:$EE25)+SUMIF('SPACELOG 8 BP'!$F$2:$EE$2,BD$4,'SPACELOG 8 BP'!$F25:$EE25)+SUMIF('SPACELOG 9 BP'!$F$2:$EE$2,BD$4,'SPACELOG 9 BP'!$F25:$EE25)+SUMIF('SPACELOG 10 BP'!$F$2:$EE$2,BD$4,'SPACELOG 10 BP'!$F25:$EE25)+SUMIF('SPACELOG 11 BP'!$F$2:$EE$2,BD$4,'SPACELOG 11 BP'!$F25:$EE25)+SUMIF('SPACELOG 12 BP'!$F$2:$EE$2,BD$4,'SPACELOG 12 BP'!$F25:$EE25)</f>
        <v>750</v>
      </c>
      <c r="BE25" s="393">
        <f t="shared" si="117"/>
        <v>9000</v>
      </c>
      <c r="BF25" s="33">
        <f>SUMIF('reporting montigny'!$F$2:$EE$2,BF$4,'reporting montigny'!$F25:$EE25)+SUMIF('reporting boissy'!$F$2:$EE$2,BF$4,'reporting boissy'!$F25:$EE25)+SUMIF('reporting moussy'!$F$2:$EE$2,BF$4,'reporting moussy'!$F25:$EE25)+SUMIF('reporting trappes'!$F$2:$EE$2,BF$4,'reporting trappes'!$F25:$EE25)+SUMIF('SPACELOG 5 BP'!$F$2:$EE$2,BF$4,'SPACELOG 5 BP'!$F25:$EE25)+SUMIF('SPACELOG 6 BP'!$F$2:$EE$2,BF$4,'SPACELOG 6 BP'!$F25:$EE25)+SUMIF('SPACELOG 7 BP'!$F$2:$EE$2,BF$4,'SPACELOG 7 BP'!$F25:$EE25)+SUMIF('SPACELOG 8 BP'!$F$2:$EE$2,BF$4,'SPACELOG 8 BP'!$F25:$EE25)+SUMIF('SPACELOG 9 BP'!$F$2:$EE$2,BF$4,'SPACELOG 9 BP'!$F25:$EE25)+SUMIF('SPACELOG 10 BP'!$F$2:$EE$2,BF$4,'SPACELOG 10 BP'!$F25:$EE25)+SUMIF('SPACELOG 11 BP'!$F$2:$EE$2,BF$4,'SPACELOG 11 BP'!$F25:$EE25)+SUMIF('SPACELOG 12 BP'!$F$2:$EE$2,BF$4,'SPACELOG 12 BP'!$F25:$EE25)</f>
        <v>750</v>
      </c>
      <c r="BG25" s="33">
        <f>SUMIF('reporting montigny'!$F$2:$EE$2,BG$4,'reporting montigny'!$F25:$EE25)+SUMIF('reporting boissy'!$F$2:$EE$2,BG$4,'reporting boissy'!$F25:$EE25)+SUMIF('reporting moussy'!$F$2:$EE$2,BG$4,'reporting moussy'!$F25:$EE25)+SUMIF('reporting trappes'!$F$2:$EE$2,BG$4,'reporting trappes'!$F25:$EE25)+SUMIF('SPACELOG 5 BP'!$F$2:$EE$2,BG$4,'SPACELOG 5 BP'!$F25:$EE25)+SUMIF('SPACELOG 6 BP'!$F$2:$EE$2,BG$4,'SPACELOG 6 BP'!$F25:$EE25)+SUMIF('SPACELOG 7 BP'!$F$2:$EE$2,BG$4,'SPACELOG 7 BP'!$F25:$EE25)+SUMIF('SPACELOG 8 BP'!$F$2:$EE$2,BG$4,'SPACELOG 8 BP'!$F25:$EE25)+SUMIF('SPACELOG 9 BP'!$F$2:$EE$2,BG$4,'SPACELOG 9 BP'!$F25:$EE25)+SUMIF('SPACELOG 10 BP'!$F$2:$EE$2,BG$4,'SPACELOG 10 BP'!$F25:$EE25)+SUMIF('SPACELOG 11 BP'!$F$2:$EE$2,BG$4,'SPACELOG 11 BP'!$F25:$EE25)+SUMIF('SPACELOG 12 BP'!$F$2:$EE$2,BG$4,'SPACELOG 12 BP'!$F25:$EE25)</f>
        <v>750</v>
      </c>
      <c r="BH25" s="33">
        <f>SUMIF('reporting montigny'!$F$2:$EE$2,BH$4,'reporting montigny'!$F25:$EE25)+SUMIF('reporting boissy'!$F$2:$EE$2,BH$4,'reporting boissy'!$F25:$EE25)+SUMIF('reporting moussy'!$F$2:$EE$2,BH$4,'reporting moussy'!$F25:$EE25)+SUMIF('reporting trappes'!$F$2:$EE$2,BH$4,'reporting trappes'!$F25:$EE25)+SUMIF('SPACELOG 5 BP'!$F$2:$EE$2,BH$4,'SPACELOG 5 BP'!$F25:$EE25)+SUMIF('SPACELOG 6 BP'!$F$2:$EE$2,BH$4,'SPACELOG 6 BP'!$F25:$EE25)+SUMIF('SPACELOG 7 BP'!$F$2:$EE$2,BH$4,'SPACELOG 7 BP'!$F25:$EE25)+SUMIF('SPACELOG 8 BP'!$F$2:$EE$2,BH$4,'SPACELOG 8 BP'!$F25:$EE25)+SUMIF('SPACELOG 9 BP'!$F$2:$EE$2,BH$4,'SPACELOG 9 BP'!$F25:$EE25)+SUMIF('SPACELOG 10 BP'!$F$2:$EE$2,BH$4,'SPACELOG 10 BP'!$F25:$EE25)+SUMIF('SPACELOG 11 BP'!$F$2:$EE$2,BH$4,'SPACELOG 11 BP'!$F25:$EE25)+SUMIF('SPACELOG 12 BP'!$F$2:$EE$2,BH$4,'SPACELOG 12 BP'!$F25:$EE25)</f>
        <v>750</v>
      </c>
      <c r="BI25" s="33">
        <f>SUMIF('reporting montigny'!$F$2:$EE$2,BI$4,'reporting montigny'!$F25:$EE25)+SUMIF('reporting boissy'!$F$2:$EE$2,BI$4,'reporting boissy'!$F25:$EE25)+SUMIF('reporting moussy'!$F$2:$EE$2,BI$4,'reporting moussy'!$F25:$EE25)+SUMIF('reporting trappes'!$F$2:$EE$2,BI$4,'reporting trappes'!$F25:$EE25)+SUMIF('SPACELOG 5 BP'!$F$2:$EE$2,BI$4,'SPACELOG 5 BP'!$F25:$EE25)+SUMIF('SPACELOG 6 BP'!$F$2:$EE$2,BI$4,'SPACELOG 6 BP'!$F25:$EE25)+SUMIF('SPACELOG 7 BP'!$F$2:$EE$2,BI$4,'SPACELOG 7 BP'!$F25:$EE25)+SUMIF('SPACELOG 8 BP'!$F$2:$EE$2,BI$4,'SPACELOG 8 BP'!$F25:$EE25)+SUMIF('SPACELOG 9 BP'!$F$2:$EE$2,BI$4,'SPACELOG 9 BP'!$F25:$EE25)+SUMIF('SPACELOG 10 BP'!$F$2:$EE$2,BI$4,'SPACELOG 10 BP'!$F25:$EE25)+SUMIF('SPACELOG 11 BP'!$F$2:$EE$2,BI$4,'SPACELOG 11 BP'!$F25:$EE25)+SUMIF('SPACELOG 12 BP'!$F$2:$EE$2,BI$4,'SPACELOG 12 BP'!$F25:$EE25)</f>
        <v>750</v>
      </c>
      <c r="BJ25" s="33">
        <f>SUMIF('reporting montigny'!$F$2:$EE$2,BJ$4,'reporting montigny'!$F25:$EE25)+SUMIF('reporting boissy'!$F$2:$EE$2,BJ$4,'reporting boissy'!$F25:$EE25)+SUMIF('reporting moussy'!$F$2:$EE$2,BJ$4,'reporting moussy'!$F25:$EE25)+SUMIF('reporting trappes'!$F$2:$EE$2,BJ$4,'reporting trappes'!$F25:$EE25)+SUMIF('SPACELOG 5 BP'!$F$2:$EE$2,BJ$4,'SPACELOG 5 BP'!$F25:$EE25)+SUMIF('SPACELOG 6 BP'!$F$2:$EE$2,BJ$4,'SPACELOG 6 BP'!$F25:$EE25)+SUMIF('SPACELOG 7 BP'!$F$2:$EE$2,BJ$4,'SPACELOG 7 BP'!$F25:$EE25)+SUMIF('SPACELOG 8 BP'!$F$2:$EE$2,BJ$4,'SPACELOG 8 BP'!$F25:$EE25)+SUMIF('SPACELOG 9 BP'!$F$2:$EE$2,BJ$4,'SPACELOG 9 BP'!$F25:$EE25)+SUMIF('SPACELOG 10 BP'!$F$2:$EE$2,BJ$4,'SPACELOG 10 BP'!$F25:$EE25)+SUMIF('SPACELOG 11 BP'!$F$2:$EE$2,BJ$4,'SPACELOG 11 BP'!$F25:$EE25)+SUMIF('SPACELOG 12 BP'!$F$2:$EE$2,BJ$4,'SPACELOG 12 BP'!$F25:$EE25)</f>
        <v>750</v>
      </c>
      <c r="BK25" s="33">
        <f>SUMIF('reporting montigny'!$F$2:$EE$2,BK$4,'reporting montigny'!$F25:$EE25)+SUMIF('reporting boissy'!$F$2:$EE$2,BK$4,'reporting boissy'!$F25:$EE25)+SUMIF('reporting moussy'!$F$2:$EE$2,BK$4,'reporting moussy'!$F25:$EE25)+SUMIF('reporting trappes'!$F$2:$EE$2,BK$4,'reporting trappes'!$F25:$EE25)+SUMIF('SPACELOG 5 BP'!$F$2:$EE$2,BK$4,'SPACELOG 5 BP'!$F25:$EE25)+SUMIF('SPACELOG 6 BP'!$F$2:$EE$2,BK$4,'SPACELOG 6 BP'!$F25:$EE25)+SUMIF('SPACELOG 7 BP'!$F$2:$EE$2,BK$4,'SPACELOG 7 BP'!$F25:$EE25)+SUMIF('SPACELOG 8 BP'!$F$2:$EE$2,BK$4,'SPACELOG 8 BP'!$F25:$EE25)+SUMIF('SPACELOG 9 BP'!$F$2:$EE$2,BK$4,'SPACELOG 9 BP'!$F25:$EE25)+SUMIF('SPACELOG 10 BP'!$F$2:$EE$2,BK$4,'SPACELOG 10 BP'!$F25:$EE25)+SUMIF('SPACELOG 11 BP'!$F$2:$EE$2,BK$4,'SPACELOG 11 BP'!$F25:$EE25)+SUMIF('SPACELOG 12 BP'!$F$2:$EE$2,BK$4,'SPACELOG 12 BP'!$F25:$EE25)</f>
        <v>750</v>
      </c>
      <c r="BL25" s="33">
        <f>SUMIF('reporting montigny'!$F$2:$EE$2,BL$4,'reporting montigny'!$F25:$EE25)+SUMIF('reporting boissy'!$F$2:$EE$2,BL$4,'reporting boissy'!$F25:$EE25)+SUMIF('reporting moussy'!$F$2:$EE$2,BL$4,'reporting moussy'!$F25:$EE25)+SUMIF('reporting trappes'!$F$2:$EE$2,BL$4,'reporting trappes'!$F25:$EE25)+SUMIF('SPACELOG 5 BP'!$F$2:$EE$2,BL$4,'SPACELOG 5 BP'!$F25:$EE25)+SUMIF('SPACELOG 6 BP'!$F$2:$EE$2,BL$4,'SPACELOG 6 BP'!$F25:$EE25)+SUMIF('SPACELOG 7 BP'!$F$2:$EE$2,BL$4,'SPACELOG 7 BP'!$F25:$EE25)+SUMIF('SPACELOG 8 BP'!$F$2:$EE$2,BL$4,'SPACELOG 8 BP'!$F25:$EE25)+SUMIF('SPACELOG 9 BP'!$F$2:$EE$2,BL$4,'SPACELOG 9 BP'!$F25:$EE25)+SUMIF('SPACELOG 10 BP'!$F$2:$EE$2,BL$4,'SPACELOG 10 BP'!$F25:$EE25)+SUMIF('SPACELOG 11 BP'!$F$2:$EE$2,BL$4,'SPACELOG 11 BP'!$F25:$EE25)+SUMIF('SPACELOG 12 BP'!$F$2:$EE$2,BL$4,'SPACELOG 12 BP'!$F25:$EE25)</f>
        <v>750</v>
      </c>
      <c r="BM25" s="33">
        <f>SUMIF('reporting montigny'!$F$2:$EE$2,BM$4,'reporting montigny'!$F25:$EE25)+SUMIF('reporting boissy'!$F$2:$EE$2,BM$4,'reporting boissy'!$F25:$EE25)+SUMIF('reporting moussy'!$F$2:$EE$2,BM$4,'reporting moussy'!$F25:$EE25)+SUMIF('reporting trappes'!$F$2:$EE$2,BM$4,'reporting trappes'!$F25:$EE25)+SUMIF('SPACELOG 5 BP'!$F$2:$EE$2,BM$4,'SPACELOG 5 BP'!$F25:$EE25)+SUMIF('SPACELOG 6 BP'!$F$2:$EE$2,BM$4,'SPACELOG 6 BP'!$F25:$EE25)+SUMIF('SPACELOG 7 BP'!$F$2:$EE$2,BM$4,'SPACELOG 7 BP'!$F25:$EE25)+SUMIF('SPACELOG 8 BP'!$F$2:$EE$2,BM$4,'SPACELOG 8 BP'!$F25:$EE25)+SUMIF('SPACELOG 9 BP'!$F$2:$EE$2,BM$4,'SPACELOG 9 BP'!$F25:$EE25)+SUMIF('SPACELOG 10 BP'!$F$2:$EE$2,BM$4,'SPACELOG 10 BP'!$F25:$EE25)+SUMIF('SPACELOG 11 BP'!$F$2:$EE$2,BM$4,'SPACELOG 11 BP'!$F25:$EE25)+SUMIF('SPACELOG 12 BP'!$F$2:$EE$2,BM$4,'SPACELOG 12 BP'!$F25:$EE25)</f>
        <v>750</v>
      </c>
      <c r="BN25" s="33">
        <f>SUMIF('reporting montigny'!$F$2:$EE$2,BN$4,'reporting montigny'!$F25:$EE25)+SUMIF('reporting boissy'!$F$2:$EE$2,BN$4,'reporting boissy'!$F25:$EE25)+SUMIF('reporting moussy'!$F$2:$EE$2,BN$4,'reporting moussy'!$F25:$EE25)+SUMIF('reporting trappes'!$F$2:$EE$2,BN$4,'reporting trappes'!$F25:$EE25)+SUMIF('SPACELOG 5 BP'!$F$2:$EE$2,BN$4,'SPACELOG 5 BP'!$F25:$EE25)+SUMIF('SPACELOG 6 BP'!$F$2:$EE$2,BN$4,'SPACELOG 6 BP'!$F25:$EE25)+SUMIF('SPACELOG 7 BP'!$F$2:$EE$2,BN$4,'SPACELOG 7 BP'!$F25:$EE25)+SUMIF('SPACELOG 8 BP'!$F$2:$EE$2,BN$4,'SPACELOG 8 BP'!$F25:$EE25)+SUMIF('SPACELOG 9 BP'!$F$2:$EE$2,BN$4,'SPACELOG 9 BP'!$F25:$EE25)+SUMIF('SPACELOG 10 BP'!$F$2:$EE$2,BN$4,'SPACELOG 10 BP'!$F25:$EE25)+SUMIF('SPACELOG 11 BP'!$F$2:$EE$2,BN$4,'SPACELOG 11 BP'!$F25:$EE25)+SUMIF('SPACELOG 12 BP'!$F$2:$EE$2,BN$4,'SPACELOG 12 BP'!$F25:$EE25)</f>
        <v>750</v>
      </c>
      <c r="BO25" s="33">
        <f>SUMIF('reporting montigny'!$F$2:$EE$2,BO$4,'reporting montigny'!$F25:$EE25)+SUMIF('reporting boissy'!$F$2:$EE$2,BO$4,'reporting boissy'!$F25:$EE25)+SUMIF('reporting moussy'!$F$2:$EE$2,BO$4,'reporting moussy'!$F25:$EE25)+SUMIF('reporting trappes'!$F$2:$EE$2,BO$4,'reporting trappes'!$F25:$EE25)+SUMIF('SPACELOG 5 BP'!$F$2:$EE$2,BO$4,'SPACELOG 5 BP'!$F25:$EE25)+SUMIF('SPACELOG 6 BP'!$F$2:$EE$2,BO$4,'SPACELOG 6 BP'!$F25:$EE25)+SUMIF('SPACELOG 7 BP'!$F$2:$EE$2,BO$4,'SPACELOG 7 BP'!$F25:$EE25)+SUMIF('SPACELOG 8 BP'!$F$2:$EE$2,BO$4,'SPACELOG 8 BP'!$F25:$EE25)+SUMIF('SPACELOG 9 BP'!$F$2:$EE$2,BO$4,'SPACELOG 9 BP'!$F25:$EE25)+SUMIF('SPACELOG 10 BP'!$F$2:$EE$2,BO$4,'SPACELOG 10 BP'!$F25:$EE25)+SUMIF('SPACELOG 11 BP'!$F$2:$EE$2,BO$4,'SPACELOG 11 BP'!$F25:$EE25)+SUMIF('SPACELOG 12 BP'!$F$2:$EE$2,BO$4,'SPACELOG 12 BP'!$F25:$EE25)</f>
        <v>750</v>
      </c>
      <c r="BP25" s="33">
        <f>SUMIF('reporting montigny'!$F$2:$EE$2,BP$4,'reporting montigny'!$F25:$EE25)+SUMIF('reporting boissy'!$F$2:$EE$2,BP$4,'reporting boissy'!$F25:$EE25)+SUMIF('reporting moussy'!$F$2:$EE$2,BP$4,'reporting moussy'!$F25:$EE25)+SUMIF('reporting trappes'!$F$2:$EE$2,BP$4,'reporting trappes'!$F25:$EE25)+SUMIF('SPACELOG 5 BP'!$F$2:$EE$2,BP$4,'SPACELOG 5 BP'!$F25:$EE25)+SUMIF('SPACELOG 6 BP'!$F$2:$EE$2,BP$4,'SPACELOG 6 BP'!$F25:$EE25)+SUMIF('SPACELOG 7 BP'!$F$2:$EE$2,BP$4,'SPACELOG 7 BP'!$F25:$EE25)+SUMIF('SPACELOG 8 BP'!$F$2:$EE$2,BP$4,'SPACELOG 8 BP'!$F25:$EE25)+SUMIF('SPACELOG 9 BP'!$F$2:$EE$2,BP$4,'SPACELOG 9 BP'!$F25:$EE25)+SUMIF('SPACELOG 10 BP'!$F$2:$EE$2,BP$4,'SPACELOG 10 BP'!$F25:$EE25)+SUMIF('SPACELOG 11 BP'!$F$2:$EE$2,BP$4,'SPACELOG 11 BP'!$F25:$EE25)+SUMIF('SPACELOG 12 BP'!$F$2:$EE$2,BP$4,'SPACELOG 12 BP'!$F25:$EE25)</f>
        <v>750</v>
      </c>
      <c r="BQ25" s="33">
        <f>SUMIF('reporting montigny'!$F$2:$EE$2,BQ$4,'reporting montigny'!$F25:$EE25)+SUMIF('reporting boissy'!$F$2:$EE$2,BQ$4,'reporting boissy'!$F25:$EE25)+SUMIF('reporting moussy'!$F$2:$EE$2,BQ$4,'reporting moussy'!$F25:$EE25)+SUMIF('reporting trappes'!$F$2:$EE$2,BQ$4,'reporting trappes'!$F25:$EE25)+SUMIF('SPACELOG 5 BP'!$F$2:$EE$2,BQ$4,'SPACELOG 5 BP'!$F25:$EE25)+SUMIF('SPACELOG 6 BP'!$F$2:$EE$2,BQ$4,'SPACELOG 6 BP'!$F25:$EE25)+SUMIF('SPACELOG 7 BP'!$F$2:$EE$2,BQ$4,'SPACELOG 7 BP'!$F25:$EE25)+SUMIF('SPACELOG 8 BP'!$F$2:$EE$2,BQ$4,'SPACELOG 8 BP'!$F25:$EE25)+SUMIF('SPACELOG 9 BP'!$F$2:$EE$2,BQ$4,'SPACELOG 9 BP'!$F25:$EE25)+SUMIF('SPACELOG 10 BP'!$F$2:$EE$2,BQ$4,'SPACELOG 10 BP'!$F25:$EE25)+SUMIF('SPACELOG 11 BP'!$F$2:$EE$2,BQ$4,'SPACELOG 11 BP'!$F25:$EE25)+SUMIF('SPACELOG 12 BP'!$F$2:$EE$2,BQ$4,'SPACELOG 12 BP'!$F25:$EE25)</f>
        <v>750</v>
      </c>
      <c r="BR25" s="393">
        <f t="shared" si="118"/>
        <v>9000</v>
      </c>
      <c r="BS25" s="33">
        <f>SUMIF('reporting montigny'!$F$2:$EE$2,BS$4,'reporting montigny'!$F25:$EE25)+SUMIF('reporting boissy'!$F$2:$EE$2,BS$4,'reporting boissy'!$F25:$EE25)+SUMIF('reporting moussy'!$F$2:$EE$2,BS$4,'reporting moussy'!$F25:$EE25)+SUMIF('reporting trappes'!$F$2:$EE$2,BS$4,'reporting trappes'!$F25:$EE25)+SUMIF('SPACELOG 5 BP'!$F$2:$EE$2,BS$4,'SPACELOG 5 BP'!$F25:$EE25)+SUMIF('SPACELOG 6 BP'!$F$2:$EE$2,BS$4,'SPACELOG 6 BP'!$F25:$EE25)+SUMIF('SPACELOG 7 BP'!$F$2:$EE$2,BS$4,'SPACELOG 7 BP'!$F25:$EE25)+SUMIF('SPACELOG 8 BP'!$F$2:$EE$2,BS$4,'SPACELOG 8 BP'!$F25:$EE25)+SUMIF('SPACELOG 9 BP'!$F$2:$EE$2,BS$4,'SPACELOG 9 BP'!$F25:$EE25)+SUMIF('SPACELOG 10 BP'!$F$2:$EE$2,BS$4,'SPACELOG 10 BP'!$F25:$EE25)+SUMIF('SPACELOG 11 BP'!$F$2:$EE$2,BS$4,'SPACELOG 11 BP'!$F25:$EE25)+SUMIF('SPACELOG 12 BP'!$F$2:$EE$2,BS$4,'SPACELOG 12 BP'!$F25:$EE25)</f>
        <v>750</v>
      </c>
      <c r="BT25" s="33">
        <f>SUMIF('reporting montigny'!$F$2:$EE$2,BT$4,'reporting montigny'!$F25:$EE25)+SUMIF('reporting boissy'!$F$2:$EE$2,BT$4,'reporting boissy'!$F25:$EE25)+SUMIF('reporting moussy'!$F$2:$EE$2,BT$4,'reporting moussy'!$F25:$EE25)+SUMIF('reporting trappes'!$F$2:$EE$2,BT$4,'reporting trappes'!$F25:$EE25)+SUMIF('SPACELOG 5 BP'!$F$2:$EE$2,BT$4,'SPACELOG 5 BP'!$F25:$EE25)+SUMIF('SPACELOG 6 BP'!$F$2:$EE$2,BT$4,'SPACELOG 6 BP'!$F25:$EE25)+SUMIF('SPACELOG 7 BP'!$F$2:$EE$2,BT$4,'SPACELOG 7 BP'!$F25:$EE25)+SUMIF('SPACELOG 8 BP'!$F$2:$EE$2,BT$4,'SPACELOG 8 BP'!$F25:$EE25)+SUMIF('SPACELOG 9 BP'!$F$2:$EE$2,BT$4,'SPACELOG 9 BP'!$F25:$EE25)+SUMIF('SPACELOG 10 BP'!$F$2:$EE$2,BT$4,'SPACELOG 10 BP'!$F25:$EE25)+SUMIF('SPACELOG 11 BP'!$F$2:$EE$2,BT$4,'SPACELOG 11 BP'!$F25:$EE25)+SUMIF('SPACELOG 12 BP'!$F$2:$EE$2,BT$4,'SPACELOG 12 BP'!$F25:$EE25)</f>
        <v>750</v>
      </c>
      <c r="BU25" s="33">
        <f>SUMIF('reporting montigny'!$F$2:$EE$2,BU$4,'reporting montigny'!$F25:$EE25)+SUMIF('reporting boissy'!$F$2:$EE$2,BU$4,'reporting boissy'!$F25:$EE25)+SUMIF('reporting moussy'!$F$2:$EE$2,BU$4,'reporting moussy'!$F25:$EE25)+SUMIF('reporting trappes'!$F$2:$EE$2,BU$4,'reporting trappes'!$F25:$EE25)+SUMIF('SPACELOG 5 BP'!$F$2:$EE$2,BU$4,'SPACELOG 5 BP'!$F25:$EE25)+SUMIF('SPACELOG 6 BP'!$F$2:$EE$2,BU$4,'SPACELOG 6 BP'!$F25:$EE25)+SUMIF('SPACELOG 7 BP'!$F$2:$EE$2,BU$4,'SPACELOG 7 BP'!$F25:$EE25)+SUMIF('SPACELOG 8 BP'!$F$2:$EE$2,BU$4,'SPACELOG 8 BP'!$F25:$EE25)+SUMIF('SPACELOG 9 BP'!$F$2:$EE$2,BU$4,'SPACELOG 9 BP'!$F25:$EE25)+SUMIF('SPACELOG 10 BP'!$F$2:$EE$2,BU$4,'SPACELOG 10 BP'!$F25:$EE25)+SUMIF('SPACELOG 11 BP'!$F$2:$EE$2,BU$4,'SPACELOG 11 BP'!$F25:$EE25)+SUMIF('SPACELOG 12 BP'!$F$2:$EE$2,BU$4,'SPACELOG 12 BP'!$F25:$EE25)</f>
        <v>750</v>
      </c>
      <c r="BV25" s="33">
        <f>SUMIF('reporting montigny'!$F$2:$EE$2,BV$4,'reporting montigny'!$F25:$EE25)+SUMIF('reporting boissy'!$F$2:$EE$2,BV$4,'reporting boissy'!$F25:$EE25)+SUMIF('reporting moussy'!$F$2:$EE$2,BV$4,'reporting moussy'!$F25:$EE25)+SUMIF('reporting trappes'!$F$2:$EE$2,BV$4,'reporting trappes'!$F25:$EE25)+SUMIF('SPACELOG 5 BP'!$F$2:$EE$2,BV$4,'SPACELOG 5 BP'!$F25:$EE25)+SUMIF('SPACELOG 6 BP'!$F$2:$EE$2,BV$4,'SPACELOG 6 BP'!$F25:$EE25)+SUMIF('SPACELOG 7 BP'!$F$2:$EE$2,BV$4,'SPACELOG 7 BP'!$F25:$EE25)+SUMIF('SPACELOG 8 BP'!$F$2:$EE$2,BV$4,'SPACELOG 8 BP'!$F25:$EE25)+SUMIF('SPACELOG 9 BP'!$F$2:$EE$2,BV$4,'SPACELOG 9 BP'!$F25:$EE25)+SUMIF('SPACELOG 10 BP'!$F$2:$EE$2,BV$4,'SPACELOG 10 BP'!$F25:$EE25)+SUMIF('SPACELOG 11 BP'!$F$2:$EE$2,BV$4,'SPACELOG 11 BP'!$F25:$EE25)+SUMIF('SPACELOG 12 BP'!$F$2:$EE$2,BV$4,'SPACELOG 12 BP'!$F25:$EE25)</f>
        <v>750</v>
      </c>
      <c r="BW25" s="33">
        <f>SUMIF('reporting montigny'!$F$2:$EE$2,BW$4,'reporting montigny'!$F25:$EE25)+SUMIF('reporting boissy'!$F$2:$EE$2,BW$4,'reporting boissy'!$F25:$EE25)+SUMIF('reporting moussy'!$F$2:$EE$2,BW$4,'reporting moussy'!$F25:$EE25)+SUMIF('reporting trappes'!$F$2:$EE$2,BW$4,'reporting trappes'!$F25:$EE25)+SUMIF('SPACELOG 5 BP'!$F$2:$EE$2,BW$4,'SPACELOG 5 BP'!$F25:$EE25)+SUMIF('SPACELOG 6 BP'!$F$2:$EE$2,BW$4,'SPACELOG 6 BP'!$F25:$EE25)+SUMIF('SPACELOG 7 BP'!$F$2:$EE$2,BW$4,'SPACELOG 7 BP'!$F25:$EE25)+SUMIF('SPACELOG 8 BP'!$F$2:$EE$2,BW$4,'SPACELOG 8 BP'!$F25:$EE25)+SUMIF('SPACELOG 9 BP'!$F$2:$EE$2,BW$4,'SPACELOG 9 BP'!$F25:$EE25)+SUMIF('SPACELOG 10 BP'!$F$2:$EE$2,BW$4,'SPACELOG 10 BP'!$F25:$EE25)+SUMIF('SPACELOG 11 BP'!$F$2:$EE$2,BW$4,'SPACELOG 11 BP'!$F25:$EE25)+SUMIF('SPACELOG 12 BP'!$F$2:$EE$2,BW$4,'SPACELOG 12 BP'!$F25:$EE25)</f>
        <v>750</v>
      </c>
      <c r="BX25" s="33">
        <f>SUMIF('reporting montigny'!$F$2:$EE$2,BX$4,'reporting montigny'!$F25:$EE25)+SUMIF('reporting boissy'!$F$2:$EE$2,BX$4,'reporting boissy'!$F25:$EE25)+SUMIF('reporting moussy'!$F$2:$EE$2,BX$4,'reporting moussy'!$F25:$EE25)+SUMIF('reporting trappes'!$F$2:$EE$2,BX$4,'reporting trappes'!$F25:$EE25)+SUMIF('SPACELOG 5 BP'!$F$2:$EE$2,BX$4,'SPACELOG 5 BP'!$F25:$EE25)+SUMIF('SPACELOG 6 BP'!$F$2:$EE$2,BX$4,'SPACELOG 6 BP'!$F25:$EE25)+SUMIF('SPACELOG 7 BP'!$F$2:$EE$2,BX$4,'SPACELOG 7 BP'!$F25:$EE25)+SUMIF('SPACELOG 8 BP'!$F$2:$EE$2,BX$4,'SPACELOG 8 BP'!$F25:$EE25)+SUMIF('SPACELOG 9 BP'!$F$2:$EE$2,BX$4,'SPACELOG 9 BP'!$F25:$EE25)+SUMIF('SPACELOG 10 BP'!$F$2:$EE$2,BX$4,'SPACELOG 10 BP'!$F25:$EE25)+SUMIF('SPACELOG 11 BP'!$F$2:$EE$2,BX$4,'SPACELOG 11 BP'!$F25:$EE25)+SUMIF('SPACELOG 12 BP'!$F$2:$EE$2,BX$4,'SPACELOG 12 BP'!$F25:$EE25)</f>
        <v>750</v>
      </c>
      <c r="BY25" s="33">
        <f>SUMIF('reporting montigny'!$F$2:$EE$2,BY$4,'reporting montigny'!$F25:$EE25)+SUMIF('reporting boissy'!$F$2:$EE$2,BY$4,'reporting boissy'!$F25:$EE25)+SUMIF('reporting moussy'!$F$2:$EE$2,BY$4,'reporting moussy'!$F25:$EE25)+SUMIF('reporting trappes'!$F$2:$EE$2,BY$4,'reporting trappes'!$F25:$EE25)+SUMIF('SPACELOG 5 BP'!$F$2:$EE$2,BY$4,'SPACELOG 5 BP'!$F25:$EE25)+SUMIF('SPACELOG 6 BP'!$F$2:$EE$2,BY$4,'SPACELOG 6 BP'!$F25:$EE25)+SUMIF('SPACELOG 7 BP'!$F$2:$EE$2,BY$4,'SPACELOG 7 BP'!$F25:$EE25)+SUMIF('SPACELOG 8 BP'!$F$2:$EE$2,BY$4,'SPACELOG 8 BP'!$F25:$EE25)+SUMIF('SPACELOG 9 BP'!$F$2:$EE$2,BY$4,'SPACELOG 9 BP'!$F25:$EE25)+SUMIF('SPACELOG 10 BP'!$F$2:$EE$2,BY$4,'SPACELOG 10 BP'!$F25:$EE25)+SUMIF('SPACELOG 11 BP'!$F$2:$EE$2,BY$4,'SPACELOG 11 BP'!$F25:$EE25)+SUMIF('SPACELOG 12 BP'!$F$2:$EE$2,BY$4,'SPACELOG 12 BP'!$F25:$EE25)</f>
        <v>750</v>
      </c>
      <c r="BZ25" s="33">
        <f>SUMIF('reporting montigny'!$F$2:$EE$2,BZ$4,'reporting montigny'!$F25:$EE25)+SUMIF('reporting boissy'!$F$2:$EE$2,BZ$4,'reporting boissy'!$F25:$EE25)+SUMIF('reporting moussy'!$F$2:$EE$2,BZ$4,'reporting moussy'!$F25:$EE25)+SUMIF('reporting trappes'!$F$2:$EE$2,BZ$4,'reporting trappes'!$F25:$EE25)+SUMIF('SPACELOG 5 BP'!$F$2:$EE$2,BZ$4,'SPACELOG 5 BP'!$F25:$EE25)+SUMIF('SPACELOG 6 BP'!$F$2:$EE$2,BZ$4,'SPACELOG 6 BP'!$F25:$EE25)+SUMIF('SPACELOG 7 BP'!$F$2:$EE$2,BZ$4,'SPACELOG 7 BP'!$F25:$EE25)+SUMIF('SPACELOG 8 BP'!$F$2:$EE$2,BZ$4,'SPACELOG 8 BP'!$F25:$EE25)+SUMIF('SPACELOG 9 BP'!$F$2:$EE$2,BZ$4,'SPACELOG 9 BP'!$F25:$EE25)+SUMIF('SPACELOG 10 BP'!$F$2:$EE$2,BZ$4,'SPACELOG 10 BP'!$F25:$EE25)+SUMIF('SPACELOG 11 BP'!$F$2:$EE$2,BZ$4,'SPACELOG 11 BP'!$F25:$EE25)+SUMIF('SPACELOG 12 BP'!$F$2:$EE$2,BZ$4,'SPACELOG 12 BP'!$F25:$EE25)</f>
        <v>750</v>
      </c>
      <c r="CA25" s="33">
        <f>SUMIF('reporting montigny'!$F$2:$EE$2,CA$4,'reporting montigny'!$F25:$EE25)+SUMIF('reporting boissy'!$F$2:$EE$2,CA$4,'reporting boissy'!$F25:$EE25)+SUMIF('reporting moussy'!$F$2:$EE$2,CA$4,'reporting moussy'!$F25:$EE25)+SUMIF('reporting trappes'!$F$2:$EE$2,CA$4,'reporting trappes'!$F25:$EE25)+SUMIF('SPACELOG 5 BP'!$F$2:$EE$2,CA$4,'SPACELOG 5 BP'!$F25:$EE25)+SUMIF('SPACELOG 6 BP'!$F$2:$EE$2,CA$4,'SPACELOG 6 BP'!$F25:$EE25)+SUMIF('SPACELOG 7 BP'!$F$2:$EE$2,CA$4,'SPACELOG 7 BP'!$F25:$EE25)+SUMIF('SPACELOG 8 BP'!$F$2:$EE$2,CA$4,'SPACELOG 8 BP'!$F25:$EE25)+SUMIF('SPACELOG 9 BP'!$F$2:$EE$2,CA$4,'SPACELOG 9 BP'!$F25:$EE25)+SUMIF('SPACELOG 10 BP'!$F$2:$EE$2,CA$4,'SPACELOG 10 BP'!$F25:$EE25)+SUMIF('SPACELOG 11 BP'!$F$2:$EE$2,CA$4,'SPACELOG 11 BP'!$F25:$EE25)+SUMIF('SPACELOG 12 BP'!$F$2:$EE$2,CA$4,'SPACELOG 12 BP'!$F25:$EE25)</f>
        <v>750</v>
      </c>
      <c r="CB25" s="33">
        <f>SUMIF('reporting montigny'!$F$2:$EE$2,CB$4,'reporting montigny'!$F25:$EE25)+SUMIF('reporting boissy'!$F$2:$EE$2,CB$4,'reporting boissy'!$F25:$EE25)+SUMIF('reporting moussy'!$F$2:$EE$2,CB$4,'reporting moussy'!$F25:$EE25)+SUMIF('reporting trappes'!$F$2:$EE$2,CB$4,'reporting trappes'!$F25:$EE25)+SUMIF('SPACELOG 5 BP'!$F$2:$EE$2,CB$4,'SPACELOG 5 BP'!$F25:$EE25)+SUMIF('SPACELOG 6 BP'!$F$2:$EE$2,CB$4,'SPACELOG 6 BP'!$F25:$EE25)+SUMIF('SPACELOG 7 BP'!$F$2:$EE$2,CB$4,'SPACELOG 7 BP'!$F25:$EE25)+SUMIF('SPACELOG 8 BP'!$F$2:$EE$2,CB$4,'SPACELOG 8 BP'!$F25:$EE25)+SUMIF('SPACELOG 9 BP'!$F$2:$EE$2,CB$4,'SPACELOG 9 BP'!$F25:$EE25)+SUMIF('SPACELOG 10 BP'!$F$2:$EE$2,CB$4,'SPACELOG 10 BP'!$F25:$EE25)+SUMIF('SPACELOG 11 BP'!$F$2:$EE$2,CB$4,'SPACELOG 11 BP'!$F25:$EE25)+SUMIF('SPACELOG 12 BP'!$F$2:$EE$2,CB$4,'SPACELOG 12 BP'!$F25:$EE25)</f>
        <v>750</v>
      </c>
      <c r="CC25" s="33">
        <f>SUMIF('reporting montigny'!$F$2:$EE$2,CC$4,'reporting montigny'!$F25:$EE25)+SUMIF('reporting boissy'!$F$2:$EE$2,CC$4,'reporting boissy'!$F25:$EE25)+SUMIF('reporting moussy'!$F$2:$EE$2,CC$4,'reporting moussy'!$F25:$EE25)+SUMIF('reporting trappes'!$F$2:$EE$2,CC$4,'reporting trappes'!$F25:$EE25)+SUMIF('SPACELOG 5 BP'!$F$2:$EE$2,CC$4,'SPACELOG 5 BP'!$F25:$EE25)+SUMIF('SPACELOG 6 BP'!$F$2:$EE$2,CC$4,'SPACELOG 6 BP'!$F25:$EE25)+SUMIF('SPACELOG 7 BP'!$F$2:$EE$2,CC$4,'SPACELOG 7 BP'!$F25:$EE25)+SUMIF('SPACELOG 8 BP'!$F$2:$EE$2,CC$4,'SPACELOG 8 BP'!$F25:$EE25)+SUMIF('SPACELOG 9 BP'!$F$2:$EE$2,CC$4,'SPACELOG 9 BP'!$F25:$EE25)+SUMIF('SPACELOG 10 BP'!$F$2:$EE$2,CC$4,'SPACELOG 10 BP'!$F25:$EE25)+SUMIF('SPACELOG 11 BP'!$F$2:$EE$2,CC$4,'SPACELOG 11 BP'!$F25:$EE25)+SUMIF('SPACELOG 12 BP'!$F$2:$EE$2,CC$4,'SPACELOG 12 BP'!$F25:$EE25)</f>
        <v>750</v>
      </c>
      <c r="CD25" s="33">
        <f>SUMIF('reporting montigny'!$F$2:$EE$2,CD$4,'reporting montigny'!$F25:$EE25)+SUMIF('reporting boissy'!$F$2:$EE$2,CD$4,'reporting boissy'!$F25:$EE25)+SUMIF('reporting moussy'!$F$2:$EE$2,CD$4,'reporting moussy'!$F25:$EE25)+SUMIF('reporting trappes'!$F$2:$EE$2,CD$4,'reporting trappes'!$F25:$EE25)+SUMIF('SPACELOG 5 BP'!$F$2:$EE$2,CD$4,'SPACELOG 5 BP'!$F25:$EE25)+SUMIF('SPACELOG 6 BP'!$F$2:$EE$2,CD$4,'SPACELOG 6 BP'!$F25:$EE25)+SUMIF('SPACELOG 7 BP'!$F$2:$EE$2,CD$4,'SPACELOG 7 BP'!$F25:$EE25)+SUMIF('SPACELOG 8 BP'!$F$2:$EE$2,CD$4,'SPACELOG 8 BP'!$F25:$EE25)+SUMIF('SPACELOG 9 BP'!$F$2:$EE$2,CD$4,'SPACELOG 9 BP'!$F25:$EE25)+SUMIF('SPACELOG 10 BP'!$F$2:$EE$2,CD$4,'SPACELOG 10 BP'!$F25:$EE25)+SUMIF('SPACELOG 11 BP'!$F$2:$EE$2,CD$4,'SPACELOG 11 BP'!$F25:$EE25)+SUMIF('SPACELOG 12 BP'!$F$2:$EE$2,CD$4,'SPACELOG 12 BP'!$F25:$EE25)</f>
        <v>750</v>
      </c>
      <c r="CE25" s="393">
        <f t="shared" si="119"/>
        <v>9000</v>
      </c>
      <c r="CF25" s="33">
        <f>SUMIF('reporting montigny'!$F$2:$EE$2,CF$4,'reporting montigny'!$F25:$EE25)+SUMIF('reporting boissy'!$F$2:$EE$2,CF$4,'reporting boissy'!$F25:$EE25)+SUMIF('reporting moussy'!$F$2:$EE$2,CF$4,'reporting moussy'!$F25:$EE25)+SUMIF('reporting trappes'!$F$2:$EE$2,CF$4,'reporting trappes'!$F25:$EE25)+SUMIF('SPACELOG 5 BP'!$F$2:$EE$2,CF$4,'SPACELOG 5 BP'!$F25:$EE25)+SUMIF('SPACELOG 6 BP'!$F$2:$EE$2,CF$4,'SPACELOG 6 BP'!$F25:$EE25)+SUMIF('SPACELOG 7 BP'!$F$2:$EE$2,CF$4,'SPACELOG 7 BP'!$F25:$EE25)+SUMIF('SPACELOG 8 BP'!$F$2:$EE$2,CF$4,'SPACELOG 8 BP'!$F25:$EE25)+SUMIF('SPACELOG 9 BP'!$F$2:$EE$2,CF$4,'SPACELOG 9 BP'!$F25:$EE25)+SUMIF('SPACELOG 10 BP'!$F$2:$EE$2,CF$4,'SPACELOG 10 BP'!$F25:$EE25)+SUMIF('SPACELOG 11 BP'!$F$2:$EE$2,CF$4,'SPACELOG 11 BP'!$F25:$EE25)+SUMIF('SPACELOG 12 BP'!$F$2:$EE$2,CF$4,'SPACELOG 12 BP'!$F25:$EE25)</f>
        <v>750</v>
      </c>
      <c r="CG25" s="33">
        <f>SUMIF('reporting montigny'!$F$2:$EE$2,CG$4,'reporting montigny'!$F25:$EE25)+SUMIF('reporting boissy'!$F$2:$EE$2,CG$4,'reporting boissy'!$F25:$EE25)+SUMIF('reporting moussy'!$F$2:$EE$2,CG$4,'reporting moussy'!$F25:$EE25)+SUMIF('reporting trappes'!$F$2:$EE$2,CG$4,'reporting trappes'!$F25:$EE25)+SUMIF('SPACELOG 5 BP'!$F$2:$EE$2,CG$4,'SPACELOG 5 BP'!$F25:$EE25)+SUMIF('SPACELOG 6 BP'!$F$2:$EE$2,CG$4,'SPACELOG 6 BP'!$F25:$EE25)+SUMIF('SPACELOG 7 BP'!$F$2:$EE$2,CG$4,'SPACELOG 7 BP'!$F25:$EE25)+SUMIF('SPACELOG 8 BP'!$F$2:$EE$2,CG$4,'SPACELOG 8 BP'!$F25:$EE25)+SUMIF('SPACELOG 9 BP'!$F$2:$EE$2,CG$4,'SPACELOG 9 BP'!$F25:$EE25)+SUMIF('SPACELOG 10 BP'!$F$2:$EE$2,CG$4,'SPACELOG 10 BP'!$F25:$EE25)+SUMIF('SPACELOG 11 BP'!$F$2:$EE$2,CG$4,'SPACELOG 11 BP'!$F25:$EE25)+SUMIF('SPACELOG 12 BP'!$F$2:$EE$2,CG$4,'SPACELOG 12 BP'!$F25:$EE25)</f>
        <v>750</v>
      </c>
      <c r="CH25" s="33">
        <f>SUMIF('reporting montigny'!$F$2:$EE$2,CH$4,'reporting montigny'!$F25:$EE25)+SUMIF('reporting boissy'!$F$2:$EE$2,CH$4,'reporting boissy'!$F25:$EE25)+SUMIF('reporting moussy'!$F$2:$EE$2,CH$4,'reporting moussy'!$F25:$EE25)+SUMIF('reporting trappes'!$F$2:$EE$2,CH$4,'reporting trappes'!$F25:$EE25)+SUMIF('SPACELOG 5 BP'!$F$2:$EE$2,CH$4,'SPACELOG 5 BP'!$F25:$EE25)+SUMIF('SPACELOG 6 BP'!$F$2:$EE$2,CH$4,'SPACELOG 6 BP'!$F25:$EE25)+SUMIF('SPACELOG 7 BP'!$F$2:$EE$2,CH$4,'SPACELOG 7 BP'!$F25:$EE25)+SUMIF('SPACELOG 8 BP'!$F$2:$EE$2,CH$4,'SPACELOG 8 BP'!$F25:$EE25)+SUMIF('SPACELOG 9 BP'!$F$2:$EE$2,CH$4,'SPACELOG 9 BP'!$F25:$EE25)+SUMIF('SPACELOG 10 BP'!$F$2:$EE$2,CH$4,'SPACELOG 10 BP'!$F25:$EE25)+SUMIF('SPACELOG 11 BP'!$F$2:$EE$2,CH$4,'SPACELOG 11 BP'!$F25:$EE25)+SUMIF('SPACELOG 12 BP'!$F$2:$EE$2,CH$4,'SPACELOG 12 BP'!$F25:$EE25)</f>
        <v>750</v>
      </c>
      <c r="CI25" s="33">
        <f>SUMIF('reporting montigny'!$F$2:$EE$2,CI$4,'reporting montigny'!$F25:$EE25)+SUMIF('reporting boissy'!$F$2:$EE$2,CI$4,'reporting boissy'!$F25:$EE25)+SUMIF('reporting moussy'!$F$2:$EE$2,CI$4,'reporting moussy'!$F25:$EE25)+SUMIF('reporting trappes'!$F$2:$EE$2,CI$4,'reporting trappes'!$F25:$EE25)+SUMIF('SPACELOG 5 BP'!$F$2:$EE$2,CI$4,'SPACELOG 5 BP'!$F25:$EE25)+SUMIF('SPACELOG 6 BP'!$F$2:$EE$2,CI$4,'SPACELOG 6 BP'!$F25:$EE25)+SUMIF('SPACELOG 7 BP'!$F$2:$EE$2,CI$4,'SPACELOG 7 BP'!$F25:$EE25)+SUMIF('SPACELOG 8 BP'!$F$2:$EE$2,CI$4,'SPACELOG 8 BP'!$F25:$EE25)+SUMIF('SPACELOG 9 BP'!$F$2:$EE$2,CI$4,'SPACELOG 9 BP'!$F25:$EE25)+SUMIF('SPACELOG 10 BP'!$F$2:$EE$2,CI$4,'SPACELOG 10 BP'!$F25:$EE25)+SUMIF('SPACELOG 11 BP'!$F$2:$EE$2,CI$4,'SPACELOG 11 BP'!$F25:$EE25)+SUMIF('SPACELOG 12 BP'!$F$2:$EE$2,CI$4,'SPACELOG 12 BP'!$F25:$EE25)</f>
        <v>750</v>
      </c>
      <c r="CJ25" s="33">
        <f>SUMIF('reporting montigny'!$F$2:$EE$2,CJ$4,'reporting montigny'!$F25:$EE25)+SUMIF('reporting boissy'!$F$2:$EE$2,CJ$4,'reporting boissy'!$F25:$EE25)+SUMIF('reporting moussy'!$F$2:$EE$2,CJ$4,'reporting moussy'!$F25:$EE25)+SUMIF('reporting trappes'!$F$2:$EE$2,CJ$4,'reporting trappes'!$F25:$EE25)+SUMIF('SPACELOG 5 BP'!$F$2:$EE$2,CJ$4,'SPACELOG 5 BP'!$F25:$EE25)+SUMIF('SPACELOG 6 BP'!$F$2:$EE$2,CJ$4,'SPACELOG 6 BP'!$F25:$EE25)+SUMIF('SPACELOG 7 BP'!$F$2:$EE$2,CJ$4,'SPACELOG 7 BP'!$F25:$EE25)+SUMIF('SPACELOG 8 BP'!$F$2:$EE$2,CJ$4,'SPACELOG 8 BP'!$F25:$EE25)+SUMIF('SPACELOG 9 BP'!$F$2:$EE$2,CJ$4,'SPACELOG 9 BP'!$F25:$EE25)+SUMIF('SPACELOG 10 BP'!$F$2:$EE$2,CJ$4,'SPACELOG 10 BP'!$F25:$EE25)+SUMIF('SPACELOG 11 BP'!$F$2:$EE$2,CJ$4,'SPACELOG 11 BP'!$F25:$EE25)+SUMIF('SPACELOG 12 BP'!$F$2:$EE$2,CJ$4,'SPACELOG 12 BP'!$F25:$EE25)</f>
        <v>750</v>
      </c>
      <c r="CK25" s="33">
        <f>SUMIF('reporting montigny'!$F$2:$EE$2,CK$4,'reporting montigny'!$F25:$EE25)+SUMIF('reporting boissy'!$F$2:$EE$2,CK$4,'reporting boissy'!$F25:$EE25)+SUMIF('reporting moussy'!$F$2:$EE$2,CK$4,'reporting moussy'!$F25:$EE25)+SUMIF('reporting trappes'!$F$2:$EE$2,CK$4,'reporting trappes'!$F25:$EE25)+SUMIF('SPACELOG 5 BP'!$F$2:$EE$2,CK$4,'SPACELOG 5 BP'!$F25:$EE25)+SUMIF('SPACELOG 6 BP'!$F$2:$EE$2,CK$4,'SPACELOG 6 BP'!$F25:$EE25)+SUMIF('SPACELOG 7 BP'!$F$2:$EE$2,CK$4,'SPACELOG 7 BP'!$F25:$EE25)+SUMIF('SPACELOG 8 BP'!$F$2:$EE$2,CK$4,'SPACELOG 8 BP'!$F25:$EE25)+SUMIF('SPACELOG 9 BP'!$F$2:$EE$2,CK$4,'SPACELOG 9 BP'!$F25:$EE25)+SUMIF('SPACELOG 10 BP'!$F$2:$EE$2,CK$4,'SPACELOG 10 BP'!$F25:$EE25)+SUMIF('SPACELOG 11 BP'!$F$2:$EE$2,CK$4,'SPACELOG 11 BP'!$F25:$EE25)+SUMIF('SPACELOG 12 BP'!$F$2:$EE$2,CK$4,'SPACELOG 12 BP'!$F25:$EE25)</f>
        <v>750</v>
      </c>
      <c r="CL25" s="33">
        <f>SUMIF('reporting montigny'!$F$2:$EE$2,CL$4,'reporting montigny'!$F25:$EE25)+SUMIF('reporting boissy'!$F$2:$EE$2,CL$4,'reporting boissy'!$F25:$EE25)+SUMIF('reporting moussy'!$F$2:$EE$2,CL$4,'reporting moussy'!$F25:$EE25)+SUMIF('reporting trappes'!$F$2:$EE$2,CL$4,'reporting trappes'!$F25:$EE25)+SUMIF('SPACELOG 5 BP'!$F$2:$EE$2,CL$4,'SPACELOG 5 BP'!$F25:$EE25)+SUMIF('SPACELOG 6 BP'!$F$2:$EE$2,CL$4,'SPACELOG 6 BP'!$F25:$EE25)+SUMIF('SPACELOG 7 BP'!$F$2:$EE$2,CL$4,'SPACELOG 7 BP'!$F25:$EE25)+SUMIF('SPACELOG 8 BP'!$F$2:$EE$2,CL$4,'SPACELOG 8 BP'!$F25:$EE25)+SUMIF('SPACELOG 9 BP'!$F$2:$EE$2,CL$4,'SPACELOG 9 BP'!$F25:$EE25)+SUMIF('SPACELOG 10 BP'!$F$2:$EE$2,CL$4,'SPACELOG 10 BP'!$F25:$EE25)+SUMIF('SPACELOG 11 BP'!$F$2:$EE$2,CL$4,'SPACELOG 11 BP'!$F25:$EE25)+SUMIF('SPACELOG 12 BP'!$F$2:$EE$2,CL$4,'SPACELOG 12 BP'!$F25:$EE25)</f>
        <v>750</v>
      </c>
      <c r="CM25" s="33">
        <f>SUMIF('reporting montigny'!$F$2:$EE$2,CM$4,'reporting montigny'!$F25:$EE25)+SUMIF('reporting boissy'!$F$2:$EE$2,CM$4,'reporting boissy'!$F25:$EE25)+SUMIF('reporting moussy'!$F$2:$EE$2,CM$4,'reporting moussy'!$F25:$EE25)+SUMIF('reporting trappes'!$F$2:$EE$2,CM$4,'reporting trappes'!$F25:$EE25)+SUMIF('SPACELOG 5 BP'!$F$2:$EE$2,CM$4,'SPACELOG 5 BP'!$F25:$EE25)+SUMIF('SPACELOG 6 BP'!$F$2:$EE$2,CM$4,'SPACELOG 6 BP'!$F25:$EE25)+SUMIF('SPACELOG 7 BP'!$F$2:$EE$2,CM$4,'SPACELOG 7 BP'!$F25:$EE25)+SUMIF('SPACELOG 8 BP'!$F$2:$EE$2,CM$4,'SPACELOG 8 BP'!$F25:$EE25)+SUMIF('SPACELOG 9 BP'!$F$2:$EE$2,CM$4,'SPACELOG 9 BP'!$F25:$EE25)+SUMIF('SPACELOG 10 BP'!$F$2:$EE$2,CM$4,'SPACELOG 10 BP'!$F25:$EE25)+SUMIF('SPACELOG 11 BP'!$F$2:$EE$2,CM$4,'SPACELOG 11 BP'!$F25:$EE25)+SUMIF('SPACELOG 12 BP'!$F$2:$EE$2,CM$4,'SPACELOG 12 BP'!$F25:$EE25)</f>
        <v>750</v>
      </c>
      <c r="CN25" s="33">
        <f>SUMIF('reporting montigny'!$F$2:$EE$2,CN$4,'reporting montigny'!$F25:$EE25)+SUMIF('reporting boissy'!$F$2:$EE$2,CN$4,'reporting boissy'!$F25:$EE25)+SUMIF('reporting moussy'!$F$2:$EE$2,CN$4,'reporting moussy'!$F25:$EE25)+SUMIF('reporting trappes'!$F$2:$EE$2,CN$4,'reporting trappes'!$F25:$EE25)+SUMIF('SPACELOG 5 BP'!$F$2:$EE$2,CN$4,'SPACELOG 5 BP'!$F25:$EE25)+SUMIF('SPACELOG 6 BP'!$F$2:$EE$2,CN$4,'SPACELOG 6 BP'!$F25:$EE25)+SUMIF('SPACELOG 7 BP'!$F$2:$EE$2,CN$4,'SPACELOG 7 BP'!$F25:$EE25)+SUMIF('SPACELOG 8 BP'!$F$2:$EE$2,CN$4,'SPACELOG 8 BP'!$F25:$EE25)+SUMIF('SPACELOG 9 BP'!$F$2:$EE$2,CN$4,'SPACELOG 9 BP'!$F25:$EE25)+SUMIF('SPACELOG 10 BP'!$F$2:$EE$2,CN$4,'SPACELOG 10 BP'!$F25:$EE25)+SUMIF('SPACELOG 11 BP'!$F$2:$EE$2,CN$4,'SPACELOG 11 BP'!$F25:$EE25)+SUMIF('SPACELOG 12 BP'!$F$2:$EE$2,CN$4,'SPACELOG 12 BP'!$F25:$EE25)</f>
        <v>750</v>
      </c>
      <c r="CO25" s="33">
        <f>SUMIF('reporting montigny'!$F$2:$EE$2,CO$4,'reporting montigny'!$F25:$EE25)+SUMIF('reporting boissy'!$F$2:$EE$2,CO$4,'reporting boissy'!$F25:$EE25)+SUMIF('reporting moussy'!$F$2:$EE$2,CO$4,'reporting moussy'!$F25:$EE25)+SUMIF('reporting trappes'!$F$2:$EE$2,CO$4,'reporting trappes'!$F25:$EE25)+SUMIF('SPACELOG 5 BP'!$F$2:$EE$2,CO$4,'SPACELOG 5 BP'!$F25:$EE25)+SUMIF('SPACELOG 6 BP'!$F$2:$EE$2,CO$4,'SPACELOG 6 BP'!$F25:$EE25)+SUMIF('SPACELOG 7 BP'!$F$2:$EE$2,CO$4,'SPACELOG 7 BP'!$F25:$EE25)+SUMIF('SPACELOG 8 BP'!$F$2:$EE$2,CO$4,'SPACELOG 8 BP'!$F25:$EE25)+SUMIF('SPACELOG 9 BP'!$F$2:$EE$2,CO$4,'SPACELOG 9 BP'!$F25:$EE25)+SUMIF('SPACELOG 10 BP'!$F$2:$EE$2,CO$4,'SPACELOG 10 BP'!$F25:$EE25)+SUMIF('SPACELOG 11 BP'!$F$2:$EE$2,CO$4,'SPACELOG 11 BP'!$F25:$EE25)+SUMIF('SPACELOG 12 BP'!$F$2:$EE$2,CO$4,'SPACELOG 12 BP'!$F25:$EE25)</f>
        <v>750</v>
      </c>
      <c r="CP25" s="33">
        <f>SUMIF('reporting montigny'!$F$2:$EE$2,CP$4,'reporting montigny'!$F25:$EE25)+SUMIF('reporting boissy'!$F$2:$EE$2,CP$4,'reporting boissy'!$F25:$EE25)+SUMIF('reporting moussy'!$F$2:$EE$2,CP$4,'reporting moussy'!$F25:$EE25)+SUMIF('reporting trappes'!$F$2:$EE$2,CP$4,'reporting trappes'!$F25:$EE25)+SUMIF('SPACELOG 5 BP'!$F$2:$EE$2,CP$4,'SPACELOG 5 BP'!$F25:$EE25)+SUMIF('SPACELOG 6 BP'!$F$2:$EE$2,CP$4,'SPACELOG 6 BP'!$F25:$EE25)+SUMIF('SPACELOG 7 BP'!$F$2:$EE$2,CP$4,'SPACELOG 7 BP'!$F25:$EE25)+SUMIF('SPACELOG 8 BP'!$F$2:$EE$2,CP$4,'SPACELOG 8 BP'!$F25:$EE25)+SUMIF('SPACELOG 9 BP'!$F$2:$EE$2,CP$4,'SPACELOG 9 BP'!$F25:$EE25)+SUMIF('SPACELOG 10 BP'!$F$2:$EE$2,CP$4,'SPACELOG 10 BP'!$F25:$EE25)+SUMIF('SPACELOG 11 BP'!$F$2:$EE$2,CP$4,'SPACELOG 11 BP'!$F25:$EE25)+SUMIF('SPACELOG 12 BP'!$F$2:$EE$2,CP$4,'SPACELOG 12 BP'!$F25:$EE25)</f>
        <v>750</v>
      </c>
      <c r="CQ25" s="33">
        <f>SUMIF('reporting montigny'!$F$2:$EE$2,CQ$4,'reporting montigny'!$F25:$EE25)+SUMIF('reporting boissy'!$F$2:$EE$2,CQ$4,'reporting boissy'!$F25:$EE25)+SUMIF('reporting moussy'!$F$2:$EE$2,CQ$4,'reporting moussy'!$F25:$EE25)+SUMIF('reporting trappes'!$F$2:$EE$2,CQ$4,'reporting trappes'!$F25:$EE25)+SUMIF('SPACELOG 5 BP'!$F$2:$EE$2,CQ$4,'SPACELOG 5 BP'!$F25:$EE25)+SUMIF('SPACELOG 6 BP'!$F$2:$EE$2,CQ$4,'SPACELOG 6 BP'!$F25:$EE25)+SUMIF('SPACELOG 7 BP'!$F$2:$EE$2,CQ$4,'SPACELOG 7 BP'!$F25:$EE25)+SUMIF('SPACELOG 8 BP'!$F$2:$EE$2,CQ$4,'SPACELOG 8 BP'!$F25:$EE25)+SUMIF('SPACELOG 9 BP'!$F$2:$EE$2,CQ$4,'SPACELOG 9 BP'!$F25:$EE25)+SUMIF('SPACELOG 10 BP'!$F$2:$EE$2,CQ$4,'SPACELOG 10 BP'!$F25:$EE25)+SUMIF('SPACELOG 11 BP'!$F$2:$EE$2,CQ$4,'SPACELOG 11 BP'!$F25:$EE25)+SUMIF('SPACELOG 12 BP'!$F$2:$EE$2,CQ$4,'SPACELOG 12 BP'!$F25:$EE25)</f>
        <v>750</v>
      </c>
      <c r="CR25" s="393">
        <f t="shared" si="120"/>
        <v>9000</v>
      </c>
      <c r="CS25" s="33">
        <f>SUMIF('reporting montigny'!$F$2:$EE$2,CS$4,'reporting montigny'!$F25:$EE25)+SUMIF('reporting boissy'!$F$2:$EE$2,CS$4,'reporting boissy'!$F25:$EE25)+SUMIF('reporting moussy'!$F$2:$EE$2,CS$4,'reporting moussy'!$F25:$EE25)+SUMIF('reporting trappes'!$F$2:$EE$2,CS$4,'reporting trappes'!$F25:$EE25)+SUMIF('SPACELOG 5 BP'!$F$2:$EE$2,CS$4,'SPACELOG 5 BP'!$F25:$EE25)+SUMIF('SPACELOG 6 BP'!$F$2:$EE$2,CS$4,'SPACELOG 6 BP'!$F25:$EE25)+SUMIF('SPACELOG 7 BP'!$F$2:$EE$2,CS$4,'SPACELOG 7 BP'!$F25:$EE25)+SUMIF('SPACELOG 8 BP'!$F$2:$EE$2,CS$4,'SPACELOG 8 BP'!$F25:$EE25)+SUMIF('SPACELOG 9 BP'!$F$2:$EE$2,CS$4,'SPACELOG 9 BP'!$F25:$EE25)+SUMIF('SPACELOG 10 BP'!$F$2:$EE$2,CS$4,'SPACELOG 10 BP'!$F25:$EE25)+SUMIF('SPACELOG 11 BP'!$F$2:$EE$2,CS$4,'SPACELOG 11 BP'!$F25:$EE25)+SUMIF('SPACELOG 12 BP'!$F$2:$EE$2,CS$4,'SPACELOG 12 BP'!$F25:$EE25)</f>
        <v>750</v>
      </c>
      <c r="CT25" s="33">
        <f>SUMIF('reporting montigny'!$F$2:$EE$2,CT$4,'reporting montigny'!$F25:$EE25)+SUMIF('reporting boissy'!$F$2:$EE$2,CT$4,'reporting boissy'!$F25:$EE25)+SUMIF('reporting moussy'!$F$2:$EE$2,CT$4,'reporting moussy'!$F25:$EE25)+SUMIF('reporting trappes'!$F$2:$EE$2,CT$4,'reporting trappes'!$F25:$EE25)+SUMIF('SPACELOG 5 BP'!$F$2:$EE$2,CT$4,'SPACELOG 5 BP'!$F25:$EE25)+SUMIF('SPACELOG 6 BP'!$F$2:$EE$2,CT$4,'SPACELOG 6 BP'!$F25:$EE25)+SUMIF('SPACELOG 7 BP'!$F$2:$EE$2,CT$4,'SPACELOG 7 BP'!$F25:$EE25)+SUMIF('SPACELOG 8 BP'!$F$2:$EE$2,CT$4,'SPACELOG 8 BP'!$F25:$EE25)+SUMIF('SPACELOG 9 BP'!$F$2:$EE$2,CT$4,'SPACELOG 9 BP'!$F25:$EE25)+SUMIF('SPACELOG 10 BP'!$F$2:$EE$2,CT$4,'SPACELOG 10 BP'!$F25:$EE25)+SUMIF('SPACELOG 11 BP'!$F$2:$EE$2,CT$4,'SPACELOG 11 BP'!$F25:$EE25)+SUMIF('SPACELOG 12 BP'!$F$2:$EE$2,CT$4,'SPACELOG 12 BP'!$F25:$EE25)</f>
        <v>750</v>
      </c>
      <c r="CU25" s="33">
        <f>SUMIF('reporting montigny'!$F$2:$EE$2,CU$4,'reporting montigny'!$F25:$EE25)+SUMIF('reporting boissy'!$F$2:$EE$2,CU$4,'reporting boissy'!$F25:$EE25)+SUMIF('reporting moussy'!$F$2:$EE$2,CU$4,'reporting moussy'!$F25:$EE25)+SUMIF('reporting trappes'!$F$2:$EE$2,CU$4,'reporting trappes'!$F25:$EE25)+SUMIF('SPACELOG 5 BP'!$F$2:$EE$2,CU$4,'SPACELOG 5 BP'!$F25:$EE25)+SUMIF('SPACELOG 6 BP'!$F$2:$EE$2,CU$4,'SPACELOG 6 BP'!$F25:$EE25)+SUMIF('SPACELOG 7 BP'!$F$2:$EE$2,CU$4,'SPACELOG 7 BP'!$F25:$EE25)+SUMIF('SPACELOG 8 BP'!$F$2:$EE$2,CU$4,'SPACELOG 8 BP'!$F25:$EE25)+SUMIF('SPACELOG 9 BP'!$F$2:$EE$2,CU$4,'SPACELOG 9 BP'!$F25:$EE25)+SUMIF('SPACELOG 10 BP'!$F$2:$EE$2,CU$4,'SPACELOG 10 BP'!$F25:$EE25)+SUMIF('SPACELOG 11 BP'!$F$2:$EE$2,CU$4,'SPACELOG 11 BP'!$F25:$EE25)+SUMIF('SPACELOG 12 BP'!$F$2:$EE$2,CU$4,'SPACELOG 12 BP'!$F25:$EE25)</f>
        <v>750</v>
      </c>
      <c r="CV25" s="33">
        <f>SUMIF('reporting montigny'!$F$2:$EE$2,CV$4,'reporting montigny'!$F25:$EE25)+SUMIF('reporting boissy'!$F$2:$EE$2,CV$4,'reporting boissy'!$F25:$EE25)+SUMIF('reporting moussy'!$F$2:$EE$2,CV$4,'reporting moussy'!$F25:$EE25)+SUMIF('reporting trappes'!$F$2:$EE$2,CV$4,'reporting trappes'!$F25:$EE25)+SUMIF('SPACELOG 5 BP'!$F$2:$EE$2,CV$4,'SPACELOG 5 BP'!$F25:$EE25)+SUMIF('SPACELOG 6 BP'!$F$2:$EE$2,CV$4,'SPACELOG 6 BP'!$F25:$EE25)+SUMIF('SPACELOG 7 BP'!$F$2:$EE$2,CV$4,'SPACELOG 7 BP'!$F25:$EE25)+SUMIF('SPACELOG 8 BP'!$F$2:$EE$2,CV$4,'SPACELOG 8 BP'!$F25:$EE25)+SUMIF('SPACELOG 9 BP'!$F$2:$EE$2,CV$4,'SPACELOG 9 BP'!$F25:$EE25)+SUMIF('SPACELOG 10 BP'!$F$2:$EE$2,CV$4,'SPACELOG 10 BP'!$F25:$EE25)+SUMIF('SPACELOG 11 BP'!$F$2:$EE$2,CV$4,'SPACELOG 11 BP'!$F25:$EE25)+SUMIF('SPACELOG 12 BP'!$F$2:$EE$2,CV$4,'SPACELOG 12 BP'!$F25:$EE25)</f>
        <v>750</v>
      </c>
      <c r="CW25" s="33">
        <f>SUMIF('reporting montigny'!$F$2:$EE$2,CW$4,'reporting montigny'!$F25:$EE25)+SUMIF('reporting boissy'!$F$2:$EE$2,CW$4,'reporting boissy'!$F25:$EE25)+SUMIF('reporting moussy'!$F$2:$EE$2,CW$4,'reporting moussy'!$F25:$EE25)+SUMIF('reporting trappes'!$F$2:$EE$2,CW$4,'reporting trappes'!$F25:$EE25)+SUMIF('SPACELOG 5 BP'!$F$2:$EE$2,CW$4,'SPACELOG 5 BP'!$F25:$EE25)+SUMIF('SPACELOG 6 BP'!$F$2:$EE$2,CW$4,'SPACELOG 6 BP'!$F25:$EE25)+SUMIF('SPACELOG 7 BP'!$F$2:$EE$2,CW$4,'SPACELOG 7 BP'!$F25:$EE25)+SUMIF('SPACELOG 8 BP'!$F$2:$EE$2,CW$4,'SPACELOG 8 BP'!$F25:$EE25)+SUMIF('SPACELOG 9 BP'!$F$2:$EE$2,CW$4,'SPACELOG 9 BP'!$F25:$EE25)+SUMIF('SPACELOG 10 BP'!$F$2:$EE$2,CW$4,'SPACELOG 10 BP'!$F25:$EE25)+SUMIF('SPACELOG 11 BP'!$F$2:$EE$2,CW$4,'SPACELOG 11 BP'!$F25:$EE25)+SUMIF('SPACELOG 12 BP'!$F$2:$EE$2,CW$4,'SPACELOG 12 BP'!$F25:$EE25)</f>
        <v>750</v>
      </c>
      <c r="CX25" s="33">
        <f>SUMIF('reporting montigny'!$F$2:$EE$2,CX$4,'reporting montigny'!$F25:$EE25)+SUMIF('reporting boissy'!$F$2:$EE$2,CX$4,'reporting boissy'!$F25:$EE25)+SUMIF('reporting moussy'!$F$2:$EE$2,CX$4,'reporting moussy'!$F25:$EE25)+SUMIF('reporting trappes'!$F$2:$EE$2,CX$4,'reporting trappes'!$F25:$EE25)+SUMIF('SPACELOG 5 BP'!$F$2:$EE$2,CX$4,'SPACELOG 5 BP'!$F25:$EE25)+SUMIF('SPACELOG 6 BP'!$F$2:$EE$2,CX$4,'SPACELOG 6 BP'!$F25:$EE25)+SUMIF('SPACELOG 7 BP'!$F$2:$EE$2,CX$4,'SPACELOG 7 BP'!$F25:$EE25)+SUMIF('SPACELOG 8 BP'!$F$2:$EE$2,CX$4,'SPACELOG 8 BP'!$F25:$EE25)+SUMIF('SPACELOG 9 BP'!$F$2:$EE$2,CX$4,'SPACELOG 9 BP'!$F25:$EE25)+SUMIF('SPACELOG 10 BP'!$F$2:$EE$2,CX$4,'SPACELOG 10 BP'!$F25:$EE25)+SUMIF('SPACELOG 11 BP'!$F$2:$EE$2,CX$4,'SPACELOG 11 BP'!$F25:$EE25)+SUMIF('SPACELOG 12 BP'!$F$2:$EE$2,CX$4,'SPACELOG 12 BP'!$F25:$EE25)</f>
        <v>750</v>
      </c>
      <c r="CY25" s="33">
        <f>SUMIF('reporting montigny'!$F$2:$EE$2,CY$4,'reporting montigny'!$F25:$EE25)+SUMIF('reporting boissy'!$F$2:$EE$2,CY$4,'reporting boissy'!$F25:$EE25)+SUMIF('reporting moussy'!$F$2:$EE$2,CY$4,'reporting moussy'!$F25:$EE25)+SUMIF('reporting trappes'!$F$2:$EE$2,CY$4,'reporting trappes'!$F25:$EE25)+SUMIF('SPACELOG 5 BP'!$F$2:$EE$2,CY$4,'SPACELOG 5 BP'!$F25:$EE25)+SUMIF('SPACELOG 6 BP'!$F$2:$EE$2,CY$4,'SPACELOG 6 BP'!$F25:$EE25)+SUMIF('SPACELOG 7 BP'!$F$2:$EE$2,CY$4,'SPACELOG 7 BP'!$F25:$EE25)+SUMIF('SPACELOG 8 BP'!$F$2:$EE$2,CY$4,'SPACELOG 8 BP'!$F25:$EE25)+SUMIF('SPACELOG 9 BP'!$F$2:$EE$2,CY$4,'SPACELOG 9 BP'!$F25:$EE25)+SUMIF('SPACELOG 10 BP'!$F$2:$EE$2,CY$4,'SPACELOG 10 BP'!$F25:$EE25)+SUMIF('SPACELOG 11 BP'!$F$2:$EE$2,CY$4,'SPACELOG 11 BP'!$F25:$EE25)+SUMIF('SPACELOG 12 BP'!$F$2:$EE$2,CY$4,'SPACELOG 12 BP'!$F25:$EE25)</f>
        <v>750</v>
      </c>
      <c r="CZ25" s="33">
        <f>SUMIF('reporting montigny'!$F$2:$EE$2,CZ$4,'reporting montigny'!$F25:$EE25)+SUMIF('reporting boissy'!$F$2:$EE$2,CZ$4,'reporting boissy'!$F25:$EE25)+SUMIF('reporting moussy'!$F$2:$EE$2,CZ$4,'reporting moussy'!$F25:$EE25)+SUMIF('reporting trappes'!$F$2:$EE$2,CZ$4,'reporting trappes'!$F25:$EE25)+SUMIF('SPACELOG 5 BP'!$F$2:$EE$2,CZ$4,'SPACELOG 5 BP'!$F25:$EE25)+SUMIF('SPACELOG 6 BP'!$F$2:$EE$2,CZ$4,'SPACELOG 6 BP'!$F25:$EE25)+SUMIF('SPACELOG 7 BP'!$F$2:$EE$2,CZ$4,'SPACELOG 7 BP'!$F25:$EE25)+SUMIF('SPACELOG 8 BP'!$F$2:$EE$2,CZ$4,'SPACELOG 8 BP'!$F25:$EE25)+SUMIF('SPACELOG 9 BP'!$F$2:$EE$2,CZ$4,'SPACELOG 9 BP'!$F25:$EE25)+SUMIF('SPACELOG 10 BP'!$F$2:$EE$2,CZ$4,'SPACELOG 10 BP'!$F25:$EE25)+SUMIF('SPACELOG 11 BP'!$F$2:$EE$2,CZ$4,'SPACELOG 11 BP'!$F25:$EE25)+SUMIF('SPACELOG 12 BP'!$F$2:$EE$2,CZ$4,'SPACELOG 12 BP'!$F25:$EE25)</f>
        <v>750</v>
      </c>
      <c r="DA25" s="33">
        <f>SUMIF('reporting montigny'!$F$2:$EE$2,DA$4,'reporting montigny'!$F25:$EE25)+SUMIF('reporting boissy'!$F$2:$EE$2,DA$4,'reporting boissy'!$F25:$EE25)+SUMIF('reporting moussy'!$F$2:$EE$2,DA$4,'reporting moussy'!$F25:$EE25)+SUMIF('reporting trappes'!$F$2:$EE$2,DA$4,'reporting trappes'!$F25:$EE25)+SUMIF('SPACELOG 5 BP'!$F$2:$EE$2,DA$4,'SPACELOG 5 BP'!$F25:$EE25)+SUMIF('SPACELOG 6 BP'!$F$2:$EE$2,DA$4,'SPACELOG 6 BP'!$F25:$EE25)+SUMIF('SPACELOG 7 BP'!$F$2:$EE$2,DA$4,'SPACELOG 7 BP'!$F25:$EE25)+SUMIF('SPACELOG 8 BP'!$F$2:$EE$2,DA$4,'SPACELOG 8 BP'!$F25:$EE25)+SUMIF('SPACELOG 9 BP'!$F$2:$EE$2,DA$4,'SPACELOG 9 BP'!$F25:$EE25)+SUMIF('SPACELOG 10 BP'!$F$2:$EE$2,DA$4,'SPACELOG 10 BP'!$F25:$EE25)+SUMIF('SPACELOG 11 BP'!$F$2:$EE$2,DA$4,'SPACELOG 11 BP'!$F25:$EE25)+SUMIF('SPACELOG 12 BP'!$F$2:$EE$2,DA$4,'SPACELOG 12 BP'!$F25:$EE25)</f>
        <v>750</v>
      </c>
      <c r="DB25" s="33">
        <f>SUMIF('reporting montigny'!$F$2:$EE$2,DB$4,'reporting montigny'!$F25:$EE25)+SUMIF('reporting boissy'!$F$2:$EE$2,DB$4,'reporting boissy'!$F25:$EE25)+SUMIF('reporting moussy'!$F$2:$EE$2,DB$4,'reporting moussy'!$F25:$EE25)+SUMIF('reporting trappes'!$F$2:$EE$2,DB$4,'reporting trappes'!$F25:$EE25)+SUMIF('SPACELOG 5 BP'!$F$2:$EE$2,DB$4,'SPACELOG 5 BP'!$F25:$EE25)+SUMIF('SPACELOG 6 BP'!$F$2:$EE$2,DB$4,'SPACELOG 6 BP'!$F25:$EE25)+SUMIF('SPACELOG 7 BP'!$F$2:$EE$2,DB$4,'SPACELOG 7 BP'!$F25:$EE25)+SUMIF('SPACELOG 8 BP'!$F$2:$EE$2,DB$4,'SPACELOG 8 BP'!$F25:$EE25)+SUMIF('SPACELOG 9 BP'!$F$2:$EE$2,DB$4,'SPACELOG 9 BP'!$F25:$EE25)+SUMIF('SPACELOG 10 BP'!$F$2:$EE$2,DB$4,'SPACELOG 10 BP'!$F25:$EE25)+SUMIF('SPACELOG 11 BP'!$F$2:$EE$2,DB$4,'SPACELOG 11 BP'!$F25:$EE25)+SUMIF('SPACELOG 12 BP'!$F$2:$EE$2,DB$4,'SPACELOG 12 BP'!$F25:$EE25)</f>
        <v>750</v>
      </c>
      <c r="DC25" s="33">
        <f>SUMIF('reporting montigny'!$F$2:$EE$2,DC$4,'reporting montigny'!$F25:$EE25)+SUMIF('reporting boissy'!$F$2:$EE$2,DC$4,'reporting boissy'!$F25:$EE25)+SUMIF('reporting moussy'!$F$2:$EE$2,DC$4,'reporting moussy'!$F25:$EE25)+SUMIF('reporting trappes'!$F$2:$EE$2,DC$4,'reporting trappes'!$F25:$EE25)+SUMIF('SPACELOG 5 BP'!$F$2:$EE$2,DC$4,'SPACELOG 5 BP'!$F25:$EE25)+SUMIF('SPACELOG 6 BP'!$F$2:$EE$2,DC$4,'SPACELOG 6 BP'!$F25:$EE25)+SUMIF('SPACELOG 7 BP'!$F$2:$EE$2,DC$4,'SPACELOG 7 BP'!$F25:$EE25)+SUMIF('SPACELOG 8 BP'!$F$2:$EE$2,DC$4,'SPACELOG 8 BP'!$F25:$EE25)+SUMIF('SPACELOG 9 BP'!$F$2:$EE$2,DC$4,'SPACELOG 9 BP'!$F25:$EE25)+SUMIF('SPACELOG 10 BP'!$F$2:$EE$2,DC$4,'SPACELOG 10 BP'!$F25:$EE25)+SUMIF('SPACELOG 11 BP'!$F$2:$EE$2,DC$4,'SPACELOG 11 BP'!$F25:$EE25)+SUMIF('SPACELOG 12 BP'!$F$2:$EE$2,DC$4,'SPACELOG 12 BP'!$F25:$EE25)</f>
        <v>750</v>
      </c>
      <c r="DD25" s="33">
        <f>SUMIF('reporting montigny'!$F$2:$EE$2,DD$4,'reporting montigny'!$F25:$EE25)+SUMIF('reporting boissy'!$F$2:$EE$2,DD$4,'reporting boissy'!$F25:$EE25)+SUMIF('reporting moussy'!$F$2:$EE$2,DD$4,'reporting moussy'!$F25:$EE25)+SUMIF('reporting trappes'!$F$2:$EE$2,DD$4,'reporting trappes'!$F25:$EE25)+SUMIF('SPACELOG 5 BP'!$F$2:$EE$2,DD$4,'SPACELOG 5 BP'!$F25:$EE25)+SUMIF('SPACELOG 6 BP'!$F$2:$EE$2,DD$4,'SPACELOG 6 BP'!$F25:$EE25)+SUMIF('SPACELOG 7 BP'!$F$2:$EE$2,DD$4,'SPACELOG 7 BP'!$F25:$EE25)+SUMIF('SPACELOG 8 BP'!$F$2:$EE$2,DD$4,'SPACELOG 8 BP'!$F25:$EE25)+SUMIF('SPACELOG 9 BP'!$F$2:$EE$2,DD$4,'SPACELOG 9 BP'!$F25:$EE25)+SUMIF('SPACELOG 10 BP'!$F$2:$EE$2,DD$4,'SPACELOG 10 BP'!$F25:$EE25)+SUMIF('SPACELOG 11 BP'!$F$2:$EE$2,DD$4,'SPACELOG 11 BP'!$F25:$EE25)+SUMIF('SPACELOG 12 BP'!$F$2:$EE$2,DD$4,'SPACELOG 12 BP'!$F25:$EE25)</f>
        <v>750</v>
      </c>
      <c r="DE25" s="393">
        <f t="shared" si="121"/>
        <v>9000</v>
      </c>
      <c r="DF25" s="33">
        <f>SUMIF('reporting montigny'!$F$2:$EE$2,DF$4,'reporting montigny'!$F25:$EE25)+SUMIF('reporting boissy'!$F$2:$EE$2,DF$4,'reporting boissy'!$F25:$EE25)+SUMIF('reporting moussy'!$F$2:$EE$2,DF$4,'reporting moussy'!$F25:$EE25)+SUMIF('reporting trappes'!$F$2:$EE$2,DF$4,'reporting trappes'!$F25:$EE25)+SUMIF('SPACELOG 5 BP'!$F$2:$EE$2,DF$4,'SPACELOG 5 BP'!$F25:$EE25)+SUMIF('SPACELOG 6 BP'!$F$2:$EE$2,DF$4,'SPACELOG 6 BP'!$F25:$EE25)+SUMIF('SPACELOG 7 BP'!$F$2:$EE$2,DF$4,'SPACELOG 7 BP'!$F25:$EE25)+SUMIF('SPACELOG 8 BP'!$F$2:$EE$2,DF$4,'SPACELOG 8 BP'!$F25:$EE25)+SUMIF('SPACELOG 9 BP'!$F$2:$EE$2,DF$4,'SPACELOG 9 BP'!$F25:$EE25)+SUMIF('SPACELOG 10 BP'!$F$2:$EE$2,DF$4,'SPACELOG 10 BP'!$F25:$EE25)+SUMIF('SPACELOG 11 BP'!$F$2:$EE$2,DF$4,'SPACELOG 11 BP'!$F25:$EE25)+SUMIF('SPACELOG 12 BP'!$F$2:$EE$2,DF$4,'SPACELOG 12 BP'!$F25:$EE25)</f>
        <v>750</v>
      </c>
      <c r="DG25" s="33">
        <f>SUMIF('reporting montigny'!$F$2:$EE$2,DG$4,'reporting montigny'!$F25:$EE25)+SUMIF('reporting boissy'!$F$2:$EE$2,DG$4,'reporting boissy'!$F25:$EE25)+SUMIF('reporting moussy'!$F$2:$EE$2,DG$4,'reporting moussy'!$F25:$EE25)+SUMIF('reporting trappes'!$F$2:$EE$2,DG$4,'reporting trappes'!$F25:$EE25)+SUMIF('SPACELOG 5 BP'!$F$2:$EE$2,DG$4,'SPACELOG 5 BP'!$F25:$EE25)+SUMIF('SPACELOG 6 BP'!$F$2:$EE$2,DG$4,'SPACELOG 6 BP'!$F25:$EE25)+SUMIF('SPACELOG 7 BP'!$F$2:$EE$2,DG$4,'SPACELOG 7 BP'!$F25:$EE25)+SUMIF('SPACELOG 8 BP'!$F$2:$EE$2,DG$4,'SPACELOG 8 BP'!$F25:$EE25)+SUMIF('SPACELOG 9 BP'!$F$2:$EE$2,DG$4,'SPACELOG 9 BP'!$F25:$EE25)+SUMIF('SPACELOG 10 BP'!$F$2:$EE$2,DG$4,'SPACELOG 10 BP'!$F25:$EE25)+SUMIF('SPACELOG 11 BP'!$F$2:$EE$2,DG$4,'SPACELOG 11 BP'!$F25:$EE25)+SUMIF('SPACELOG 12 BP'!$F$2:$EE$2,DG$4,'SPACELOG 12 BP'!$F25:$EE25)</f>
        <v>750</v>
      </c>
      <c r="DH25" s="33">
        <f>SUMIF('reporting montigny'!$F$2:$EE$2,DH$4,'reporting montigny'!$F25:$EE25)+SUMIF('reporting boissy'!$F$2:$EE$2,DH$4,'reporting boissy'!$F25:$EE25)+SUMIF('reporting moussy'!$F$2:$EE$2,DH$4,'reporting moussy'!$F25:$EE25)+SUMIF('reporting trappes'!$F$2:$EE$2,DH$4,'reporting trappes'!$F25:$EE25)+SUMIF('SPACELOG 5 BP'!$F$2:$EE$2,DH$4,'SPACELOG 5 BP'!$F25:$EE25)+SUMIF('SPACELOG 6 BP'!$F$2:$EE$2,DH$4,'SPACELOG 6 BP'!$F25:$EE25)+SUMIF('SPACELOG 7 BP'!$F$2:$EE$2,DH$4,'SPACELOG 7 BP'!$F25:$EE25)+SUMIF('SPACELOG 8 BP'!$F$2:$EE$2,DH$4,'SPACELOG 8 BP'!$F25:$EE25)+SUMIF('SPACELOG 9 BP'!$F$2:$EE$2,DH$4,'SPACELOG 9 BP'!$F25:$EE25)+SUMIF('SPACELOG 10 BP'!$F$2:$EE$2,DH$4,'SPACELOG 10 BP'!$F25:$EE25)+SUMIF('SPACELOG 11 BP'!$F$2:$EE$2,DH$4,'SPACELOG 11 BP'!$F25:$EE25)+SUMIF('SPACELOG 12 BP'!$F$2:$EE$2,DH$4,'SPACELOG 12 BP'!$F25:$EE25)</f>
        <v>750</v>
      </c>
      <c r="DI25" s="33">
        <f>SUMIF('reporting montigny'!$F$2:$EE$2,DI$4,'reporting montigny'!$F25:$EE25)+SUMIF('reporting boissy'!$F$2:$EE$2,DI$4,'reporting boissy'!$F25:$EE25)+SUMIF('reporting moussy'!$F$2:$EE$2,DI$4,'reporting moussy'!$F25:$EE25)+SUMIF('reporting trappes'!$F$2:$EE$2,DI$4,'reporting trappes'!$F25:$EE25)+SUMIF('SPACELOG 5 BP'!$F$2:$EE$2,DI$4,'SPACELOG 5 BP'!$F25:$EE25)+SUMIF('SPACELOG 6 BP'!$F$2:$EE$2,DI$4,'SPACELOG 6 BP'!$F25:$EE25)+SUMIF('SPACELOG 7 BP'!$F$2:$EE$2,DI$4,'SPACELOG 7 BP'!$F25:$EE25)+SUMIF('SPACELOG 8 BP'!$F$2:$EE$2,DI$4,'SPACELOG 8 BP'!$F25:$EE25)+SUMIF('SPACELOG 9 BP'!$F$2:$EE$2,DI$4,'SPACELOG 9 BP'!$F25:$EE25)+SUMIF('SPACELOG 10 BP'!$F$2:$EE$2,DI$4,'SPACELOG 10 BP'!$F25:$EE25)+SUMIF('SPACELOG 11 BP'!$F$2:$EE$2,DI$4,'SPACELOG 11 BP'!$F25:$EE25)+SUMIF('SPACELOG 12 BP'!$F$2:$EE$2,DI$4,'SPACELOG 12 BP'!$F25:$EE25)</f>
        <v>750</v>
      </c>
      <c r="DJ25" s="33">
        <f>SUMIF('reporting montigny'!$F$2:$EE$2,DJ$4,'reporting montigny'!$F25:$EE25)+SUMIF('reporting boissy'!$F$2:$EE$2,DJ$4,'reporting boissy'!$F25:$EE25)+SUMIF('reporting moussy'!$F$2:$EE$2,DJ$4,'reporting moussy'!$F25:$EE25)+SUMIF('reporting trappes'!$F$2:$EE$2,DJ$4,'reporting trappes'!$F25:$EE25)+SUMIF('SPACELOG 5 BP'!$F$2:$EE$2,DJ$4,'SPACELOG 5 BP'!$F25:$EE25)+SUMIF('SPACELOG 6 BP'!$F$2:$EE$2,DJ$4,'SPACELOG 6 BP'!$F25:$EE25)+SUMIF('SPACELOG 7 BP'!$F$2:$EE$2,DJ$4,'SPACELOG 7 BP'!$F25:$EE25)+SUMIF('SPACELOG 8 BP'!$F$2:$EE$2,DJ$4,'SPACELOG 8 BP'!$F25:$EE25)+SUMIF('SPACELOG 9 BP'!$F$2:$EE$2,DJ$4,'SPACELOG 9 BP'!$F25:$EE25)+SUMIF('SPACELOG 10 BP'!$F$2:$EE$2,DJ$4,'SPACELOG 10 BP'!$F25:$EE25)+SUMIF('SPACELOG 11 BP'!$F$2:$EE$2,DJ$4,'SPACELOG 11 BP'!$F25:$EE25)+SUMIF('SPACELOG 12 BP'!$F$2:$EE$2,DJ$4,'SPACELOG 12 BP'!$F25:$EE25)</f>
        <v>750</v>
      </c>
      <c r="DK25" s="33">
        <f>SUMIF('reporting montigny'!$F$2:$EE$2,DK$4,'reporting montigny'!$F25:$EE25)+SUMIF('reporting boissy'!$F$2:$EE$2,DK$4,'reporting boissy'!$F25:$EE25)+SUMIF('reporting moussy'!$F$2:$EE$2,DK$4,'reporting moussy'!$F25:$EE25)+SUMIF('reporting trappes'!$F$2:$EE$2,DK$4,'reporting trappes'!$F25:$EE25)+SUMIF('SPACELOG 5 BP'!$F$2:$EE$2,DK$4,'SPACELOG 5 BP'!$F25:$EE25)+SUMIF('SPACELOG 6 BP'!$F$2:$EE$2,DK$4,'SPACELOG 6 BP'!$F25:$EE25)+SUMIF('SPACELOG 7 BP'!$F$2:$EE$2,DK$4,'SPACELOG 7 BP'!$F25:$EE25)+SUMIF('SPACELOG 8 BP'!$F$2:$EE$2,DK$4,'SPACELOG 8 BP'!$F25:$EE25)+SUMIF('SPACELOG 9 BP'!$F$2:$EE$2,DK$4,'SPACELOG 9 BP'!$F25:$EE25)+SUMIF('SPACELOG 10 BP'!$F$2:$EE$2,DK$4,'SPACELOG 10 BP'!$F25:$EE25)+SUMIF('SPACELOG 11 BP'!$F$2:$EE$2,DK$4,'SPACELOG 11 BP'!$F25:$EE25)+SUMIF('SPACELOG 12 BP'!$F$2:$EE$2,DK$4,'SPACELOG 12 BP'!$F25:$EE25)</f>
        <v>750</v>
      </c>
      <c r="DL25" s="33">
        <f>SUMIF('reporting montigny'!$F$2:$EE$2,DL$4,'reporting montigny'!$F25:$EE25)+SUMIF('reporting boissy'!$F$2:$EE$2,DL$4,'reporting boissy'!$F25:$EE25)+SUMIF('reporting moussy'!$F$2:$EE$2,DL$4,'reporting moussy'!$F25:$EE25)+SUMIF('reporting trappes'!$F$2:$EE$2,DL$4,'reporting trappes'!$F25:$EE25)+SUMIF('SPACELOG 5 BP'!$F$2:$EE$2,DL$4,'SPACELOG 5 BP'!$F25:$EE25)+SUMIF('SPACELOG 6 BP'!$F$2:$EE$2,DL$4,'SPACELOG 6 BP'!$F25:$EE25)+SUMIF('SPACELOG 7 BP'!$F$2:$EE$2,DL$4,'SPACELOG 7 BP'!$F25:$EE25)+SUMIF('SPACELOG 8 BP'!$F$2:$EE$2,DL$4,'SPACELOG 8 BP'!$F25:$EE25)+SUMIF('SPACELOG 9 BP'!$F$2:$EE$2,DL$4,'SPACELOG 9 BP'!$F25:$EE25)+SUMIF('SPACELOG 10 BP'!$F$2:$EE$2,DL$4,'SPACELOG 10 BP'!$F25:$EE25)+SUMIF('SPACELOG 11 BP'!$F$2:$EE$2,DL$4,'SPACELOG 11 BP'!$F25:$EE25)+SUMIF('SPACELOG 12 BP'!$F$2:$EE$2,DL$4,'SPACELOG 12 BP'!$F25:$EE25)</f>
        <v>750</v>
      </c>
      <c r="DM25" s="33">
        <f>SUMIF('reporting montigny'!$F$2:$EE$2,DM$4,'reporting montigny'!$F25:$EE25)+SUMIF('reporting boissy'!$F$2:$EE$2,DM$4,'reporting boissy'!$F25:$EE25)+SUMIF('reporting moussy'!$F$2:$EE$2,DM$4,'reporting moussy'!$F25:$EE25)+SUMIF('reporting trappes'!$F$2:$EE$2,DM$4,'reporting trappes'!$F25:$EE25)+SUMIF('SPACELOG 5 BP'!$F$2:$EE$2,DM$4,'SPACELOG 5 BP'!$F25:$EE25)+SUMIF('SPACELOG 6 BP'!$F$2:$EE$2,DM$4,'SPACELOG 6 BP'!$F25:$EE25)+SUMIF('SPACELOG 7 BP'!$F$2:$EE$2,DM$4,'SPACELOG 7 BP'!$F25:$EE25)+SUMIF('SPACELOG 8 BP'!$F$2:$EE$2,DM$4,'SPACELOG 8 BP'!$F25:$EE25)+SUMIF('SPACELOG 9 BP'!$F$2:$EE$2,DM$4,'SPACELOG 9 BP'!$F25:$EE25)+SUMIF('SPACELOG 10 BP'!$F$2:$EE$2,DM$4,'SPACELOG 10 BP'!$F25:$EE25)+SUMIF('SPACELOG 11 BP'!$F$2:$EE$2,DM$4,'SPACELOG 11 BP'!$F25:$EE25)+SUMIF('SPACELOG 12 BP'!$F$2:$EE$2,DM$4,'SPACELOG 12 BP'!$F25:$EE25)</f>
        <v>750</v>
      </c>
      <c r="DN25" s="33">
        <f>SUMIF('reporting montigny'!$F$2:$EE$2,DN$4,'reporting montigny'!$F25:$EE25)+SUMIF('reporting boissy'!$F$2:$EE$2,DN$4,'reporting boissy'!$F25:$EE25)+SUMIF('reporting moussy'!$F$2:$EE$2,DN$4,'reporting moussy'!$F25:$EE25)+SUMIF('reporting trappes'!$F$2:$EE$2,DN$4,'reporting trappes'!$F25:$EE25)+SUMIF('SPACELOG 5 BP'!$F$2:$EE$2,DN$4,'SPACELOG 5 BP'!$F25:$EE25)+SUMIF('SPACELOG 6 BP'!$F$2:$EE$2,DN$4,'SPACELOG 6 BP'!$F25:$EE25)+SUMIF('SPACELOG 7 BP'!$F$2:$EE$2,DN$4,'SPACELOG 7 BP'!$F25:$EE25)+SUMIF('SPACELOG 8 BP'!$F$2:$EE$2,DN$4,'SPACELOG 8 BP'!$F25:$EE25)+SUMIF('SPACELOG 9 BP'!$F$2:$EE$2,DN$4,'SPACELOG 9 BP'!$F25:$EE25)+SUMIF('SPACELOG 10 BP'!$F$2:$EE$2,DN$4,'SPACELOG 10 BP'!$F25:$EE25)+SUMIF('SPACELOG 11 BP'!$F$2:$EE$2,DN$4,'SPACELOG 11 BP'!$F25:$EE25)+SUMIF('SPACELOG 12 BP'!$F$2:$EE$2,DN$4,'SPACELOG 12 BP'!$F25:$EE25)</f>
        <v>750</v>
      </c>
      <c r="DO25" s="33">
        <f>SUMIF('reporting montigny'!$F$2:$EE$2,DO$4,'reporting montigny'!$F25:$EE25)+SUMIF('reporting boissy'!$F$2:$EE$2,DO$4,'reporting boissy'!$F25:$EE25)+SUMIF('reporting moussy'!$F$2:$EE$2,DO$4,'reporting moussy'!$F25:$EE25)+SUMIF('reporting trappes'!$F$2:$EE$2,DO$4,'reporting trappes'!$F25:$EE25)+SUMIF('SPACELOG 5 BP'!$F$2:$EE$2,DO$4,'SPACELOG 5 BP'!$F25:$EE25)+SUMIF('SPACELOG 6 BP'!$F$2:$EE$2,DO$4,'SPACELOG 6 BP'!$F25:$EE25)+SUMIF('SPACELOG 7 BP'!$F$2:$EE$2,DO$4,'SPACELOG 7 BP'!$F25:$EE25)+SUMIF('SPACELOG 8 BP'!$F$2:$EE$2,DO$4,'SPACELOG 8 BP'!$F25:$EE25)+SUMIF('SPACELOG 9 BP'!$F$2:$EE$2,DO$4,'SPACELOG 9 BP'!$F25:$EE25)+SUMIF('SPACELOG 10 BP'!$F$2:$EE$2,DO$4,'SPACELOG 10 BP'!$F25:$EE25)+SUMIF('SPACELOG 11 BP'!$F$2:$EE$2,DO$4,'SPACELOG 11 BP'!$F25:$EE25)+SUMIF('SPACELOG 12 BP'!$F$2:$EE$2,DO$4,'SPACELOG 12 BP'!$F25:$EE25)</f>
        <v>750</v>
      </c>
      <c r="DP25" s="33">
        <f>SUMIF('reporting montigny'!$F$2:$EE$2,DP$4,'reporting montigny'!$F25:$EE25)+SUMIF('reporting boissy'!$F$2:$EE$2,DP$4,'reporting boissy'!$F25:$EE25)+SUMIF('reporting moussy'!$F$2:$EE$2,DP$4,'reporting moussy'!$F25:$EE25)+SUMIF('reporting trappes'!$F$2:$EE$2,DP$4,'reporting trappes'!$F25:$EE25)+SUMIF('SPACELOG 5 BP'!$F$2:$EE$2,DP$4,'SPACELOG 5 BP'!$F25:$EE25)+SUMIF('SPACELOG 6 BP'!$F$2:$EE$2,DP$4,'SPACELOG 6 BP'!$F25:$EE25)+SUMIF('SPACELOG 7 BP'!$F$2:$EE$2,DP$4,'SPACELOG 7 BP'!$F25:$EE25)+SUMIF('SPACELOG 8 BP'!$F$2:$EE$2,DP$4,'SPACELOG 8 BP'!$F25:$EE25)+SUMIF('SPACELOG 9 BP'!$F$2:$EE$2,DP$4,'SPACELOG 9 BP'!$F25:$EE25)+SUMIF('SPACELOG 10 BP'!$F$2:$EE$2,DP$4,'SPACELOG 10 BP'!$F25:$EE25)+SUMIF('SPACELOG 11 BP'!$F$2:$EE$2,DP$4,'SPACELOG 11 BP'!$F25:$EE25)+SUMIF('SPACELOG 12 BP'!$F$2:$EE$2,DP$4,'SPACELOG 12 BP'!$F25:$EE25)</f>
        <v>750</v>
      </c>
      <c r="DQ25" s="33">
        <f>SUMIF('reporting montigny'!$F$2:$EE$2,DQ$4,'reporting montigny'!$F25:$EE25)+SUMIF('reporting boissy'!$F$2:$EE$2,DQ$4,'reporting boissy'!$F25:$EE25)+SUMIF('reporting moussy'!$F$2:$EE$2,DQ$4,'reporting moussy'!$F25:$EE25)+SUMIF('reporting trappes'!$F$2:$EE$2,DQ$4,'reporting trappes'!$F25:$EE25)+SUMIF('SPACELOG 5 BP'!$F$2:$EE$2,DQ$4,'SPACELOG 5 BP'!$F25:$EE25)+SUMIF('SPACELOG 6 BP'!$F$2:$EE$2,DQ$4,'SPACELOG 6 BP'!$F25:$EE25)+SUMIF('SPACELOG 7 BP'!$F$2:$EE$2,DQ$4,'SPACELOG 7 BP'!$F25:$EE25)+SUMIF('SPACELOG 8 BP'!$F$2:$EE$2,DQ$4,'SPACELOG 8 BP'!$F25:$EE25)+SUMIF('SPACELOG 9 BP'!$F$2:$EE$2,DQ$4,'SPACELOG 9 BP'!$F25:$EE25)+SUMIF('SPACELOG 10 BP'!$F$2:$EE$2,DQ$4,'SPACELOG 10 BP'!$F25:$EE25)+SUMIF('SPACELOG 11 BP'!$F$2:$EE$2,DQ$4,'SPACELOG 11 BP'!$F25:$EE25)+SUMIF('SPACELOG 12 BP'!$F$2:$EE$2,DQ$4,'SPACELOG 12 BP'!$F25:$EE25)</f>
        <v>750</v>
      </c>
      <c r="DR25" s="393">
        <f t="shared" si="122"/>
        <v>9000</v>
      </c>
    </row>
    <row r="26" spans="1:122" x14ac:dyDescent="0.2">
      <c r="E26" s="1" t="s">
        <v>94</v>
      </c>
      <c r="F26" s="33">
        <f>SUMIF('reporting montigny'!$F$2:$EE$2,F$4,'reporting montigny'!$F26:$EE26)+SUMIF('reporting boissy'!$F$2:$EE$2,F$4,'reporting boissy'!$F26:$EE26)+SUMIF('reporting moussy'!$F$2:$EE$2,F$4,'reporting moussy'!$F26:$EE26)+SUMIF('reporting trappes'!$F$2:$EE$2,F$4,'reporting trappes'!$F26:$EE26)+SUMIF('SPACELOG 5 BP'!$F$2:$EE$2,F$4,'SPACELOG 5 BP'!$F26:$EE26)+SUMIF('SPACELOG 6 BP'!$F$2:$EE$2,F$4,'SPACELOG 6 BP'!$F26:$EE26)+SUMIF('SPACELOG 7 BP'!$F$2:$EE$2,F$4,'SPACELOG 7 BP'!$F26:$EE26)+SUMIF('SPACELOG 8 BP'!$F$2:$EE$2,F$4,'SPACELOG 8 BP'!$F26:$EE26)+SUMIF('SPACELOG 9 BP'!$F$2:$EE$2,F$4,'SPACELOG 9 BP'!$F26:$EE26)+SUMIF('SPACELOG 10 BP'!$F$2:$EE$2,F$4,'SPACELOG 10 BP'!$F26:$EE26)+SUMIF('SPACELOG 11 BP'!$F$2:$EE$2,F$4,'SPACELOG 11 BP'!$F26:$EE26)+SUMIF('SPACELOG 12 BP'!$F$2:$EE$2,F$4,'SPACELOG 12 BP'!$F26:$EE26)</f>
        <v>0</v>
      </c>
      <c r="G26" s="33">
        <f>SUMIF('reporting montigny'!$F$2:$EE$2,G$4,'reporting montigny'!$F26:$EE26)+SUMIF('reporting boissy'!$F$2:$EE$2,G$4,'reporting boissy'!$F26:$EE26)+SUMIF('reporting moussy'!$F$2:$EE$2,G$4,'reporting moussy'!$F26:$EE26)+SUMIF('reporting trappes'!$F$2:$EE$2,G$4,'reporting trappes'!$F26:$EE26)+SUMIF('SPACELOG 5 BP'!$F$2:$EE$2,G$4,'SPACELOG 5 BP'!$F26:$EE26)+SUMIF('SPACELOG 6 BP'!$F$2:$EE$2,G$4,'SPACELOG 6 BP'!$F26:$EE26)+SUMIF('SPACELOG 7 BP'!$F$2:$EE$2,G$4,'SPACELOG 7 BP'!$F26:$EE26)+SUMIF('SPACELOG 8 BP'!$F$2:$EE$2,G$4,'SPACELOG 8 BP'!$F26:$EE26)+SUMIF('SPACELOG 9 BP'!$F$2:$EE$2,G$4,'SPACELOG 9 BP'!$F26:$EE26)+SUMIF('SPACELOG 10 BP'!$F$2:$EE$2,G$4,'SPACELOG 10 BP'!$F26:$EE26)+SUMIF('SPACELOG 11 BP'!$F$2:$EE$2,G$4,'SPACELOG 11 BP'!$F26:$EE26)+SUMIF('SPACELOG 12 BP'!$F$2:$EE$2,G$4,'SPACELOG 12 BP'!$F26:$EE26)</f>
        <v>0</v>
      </c>
      <c r="H26" s="33">
        <f>SUMIF('reporting montigny'!$F$2:$EE$2,H$4,'reporting montigny'!$F26:$EE26)+SUMIF('reporting boissy'!$F$2:$EE$2,H$4,'reporting boissy'!$F26:$EE26)+SUMIF('reporting moussy'!$F$2:$EE$2,H$4,'reporting moussy'!$F26:$EE26)+SUMIF('reporting trappes'!$F$2:$EE$2,H$4,'reporting trappes'!$F26:$EE26)+SUMIF('SPACELOG 5 BP'!$F$2:$EE$2,H$4,'SPACELOG 5 BP'!$F26:$EE26)+SUMIF('SPACELOG 6 BP'!$F$2:$EE$2,H$4,'SPACELOG 6 BP'!$F26:$EE26)+SUMIF('SPACELOG 7 BP'!$F$2:$EE$2,H$4,'SPACELOG 7 BP'!$F26:$EE26)+SUMIF('SPACELOG 8 BP'!$F$2:$EE$2,H$4,'SPACELOG 8 BP'!$F26:$EE26)+SUMIF('SPACELOG 9 BP'!$F$2:$EE$2,H$4,'SPACELOG 9 BP'!$F26:$EE26)+SUMIF('SPACELOG 10 BP'!$F$2:$EE$2,H$4,'SPACELOG 10 BP'!$F26:$EE26)+SUMIF('SPACELOG 11 BP'!$F$2:$EE$2,H$4,'SPACELOG 11 BP'!$F26:$EE26)+SUMIF('SPACELOG 12 BP'!$F$2:$EE$2,H$4,'SPACELOG 12 BP'!$F26:$EE26)</f>
        <v>0</v>
      </c>
      <c r="I26" s="33">
        <f>SUMIF('reporting montigny'!$F$2:$EE$2,I$4,'reporting montigny'!$F26:$EE26)+SUMIF('reporting boissy'!$F$2:$EE$2,I$4,'reporting boissy'!$F26:$EE26)+SUMIF('reporting moussy'!$F$2:$EE$2,I$4,'reporting moussy'!$F26:$EE26)+SUMIF('reporting trappes'!$F$2:$EE$2,I$4,'reporting trappes'!$F26:$EE26)+SUMIF('SPACELOG 5 BP'!$F$2:$EE$2,I$4,'SPACELOG 5 BP'!$F26:$EE26)+SUMIF('SPACELOG 6 BP'!$F$2:$EE$2,I$4,'SPACELOG 6 BP'!$F26:$EE26)+SUMIF('SPACELOG 7 BP'!$F$2:$EE$2,I$4,'SPACELOG 7 BP'!$F26:$EE26)+SUMIF('SPACELOG 8 BP'!$F$2:$EE$2,I$4,'SPACELOG 8 BP'!$F26:$EE26)+SUMIF('SPACELOG 9 BP'!$F$2:$EE$2,I$4,'SPACELOG 9 BP'!$F26:$EE26)+SUMIF('SPACELOG 10 BP'!$F$2:$EE$2,I$4,'SPACELOG 10 BP'!$F26:$EE26)+SUMIF('SPACELOG 11 BP'!$F$2:$EE$2,I$4,'SPACELOG 11 BP'!$F26:$EE26)+SUMIF('SPACELOG 12 BP'!$F$2:$EE$2,I$4,'SPACELOG 12 BP'!$F26:$EE26)</f>
        <v>0</v>
      </c>
      <c r="J26" s="33">
        <f>SUMIF('reporting montigny'!$F$2:$EE$2,J$4,'reporting montigny'!$F26:$EE26)+SUMIF('reporting boissy'!$F$2:$EE$2,J$4,'reporting boissy'!$F26:$EE26)+SUMIF('reporting moussy'!$F$2:$EE$2,J$4,'reporting moussy'!$F26:$EE26)+SUMIF('reporting trappes'!$F$2:$EE$2,J$4,'reporting trappes'!$F26:$EE26)+SUMIF('SPACELOG 5 BP'!$F$2:$EE$2,J$4,'SPACELOG 5 BP'!$F26:$EE26)+SUMIF('SPACELOG 6 BP'!$F$2:$EE$2,J$4,'SPACELOG 6 BP'!$F26:$EE26)+SUMIF('SPACELOG 7 BP'!$F$2:$EE$2,J$4,'SPACELOG 7 BP'!$F26:$EE26)+SUMIF('SPACELOG 8 BP'!$F$2:$EE$2,J$4,'SPACELOG 8 BP'!$F26:$EE26)+SUMIF('SPACELOG 9 BP'!$F$2:$EE$2,J$4,'SPACELOG 9 BP'!$F26:$EE26)+SUMIF('SPACELOG 10 BP'!$F$2:$EE$2,J$4,'SPACELOG 10 BP'!$F26:$EE26)+SUMIF('SPACELOG 11 BP'!$F$2:$EE$2,J$4,'SPACELOG 11 BP'!$F26:$EE26)+SUMIF('SPACELOG 12 BP'!$F$2:$EE$2,J$4,'SPACELOG 12 BP'!$F26:$EE26)</f>
        <v>0</v>
      </c>
      <c r="K26" s="33">
        <f>SUMIF('reporting montigny'!$F$2:$EE$2,K$4,'reporting montigny'!$F26:$EE26)+SUMIF('reporting boissy'!$F$2:$EE$2,K$4,'reporting boissy'!$F26:$EE26)+SUMIF('reporting moussy'!$F$2:$EE$2,K$4,'reporting moussy'!$F26:$EE26)+SUMIF('reporting trappes'!$F$2:$EE$2,K$4,'reporting trappes'!$F26:$EE26)+SUMIF('SPACELOG 5 BP'!$F$2:$EE$2,K$4,'SPACELOG 5 BP'!$F26:$EE26)+SUMIF('SPACELOG 6 BP'!$F$2:$EE$2,K$4,'SPACELOG 6 BP'!$F26:$EE26)+SUMIF('SPACELOG 7 BP'!$F$2:$EE$2,K$4,'SPACELOG 7 BP'!$F26:$EE26)+SUMIF('SPACELOG 8 BP'!$F$2:$EE$2,K$4,'SPACELOG 8 BP'!$F26:$EE26)+SUMIF('SPACELOG 9 BP'!$F$2:$EE$2,K$4,'SPACELOG 9 BP'!$F26:$EE26)+SUMIF('SPACELOG 10 BP'!$F$2:$EE$2,K$4,'SPACELOG 10 BP'!$F26:$EE26)+SUMIF('SPACELOG 11 BP'!$F$2:$EE$2,K$4,'SPACELOG 11 BP'!$F26:$EE26)+SUMIF('SPACELOG 12 BP'!$F$2:$EE$2,K$4,'SPACELOG 12 BP'!$F26:$EE26)</f>
        <v>0</v>
      </c>
      <c r="L26" s="33">
        <f>SUMIF('reporting montigny'!$F$2:$EE$2,L$4,'reporting montigny'!$F26:$EE26)+SUMIF('reporting boissy'!$F$2:$EE$2,L$4,'reporting boissy'!$F26:$EE26)+SUMIF('reporting moussy'!$F$2:$EE$2,L$4,'reporting moussy'!$F26:$EE26)+SUMIF('reporting trappes'!$F$2:$EE$2,L$4,'reporting trappes'!$F26:$EE26)+SUMIF('SPACELOG 5 BP'!$F$2:$EE$2,L$4,'SPACELOG 5 BP'!$F26:$EE26)+SUMIF('SPACELOG 6 BP'!$F$2:$EE$2,L$4,'SPACELOG 6 BP'!$F26:$EE26)+SUMIF('SPACELOG 7 BP'!$F$2:$EE$2,L$4,'SPACELOG 7 BP'!$F26:$EE26)+SUMIF('SPACELOG 8 BP'!$F$2:$EE$2,L$4,'SPACELOG 8 BP'!$F26:$EE26)+SUMIF('SPACELOG 9 BP'!$F$2:$EE$2,L$4,'SPACELOG 9 BP'!$F26:$EE26)+SUMIF('SPACELOG 10 BP'!$F$2:$EE$2,L$4,'SPACELOG 10 BP'!$F26:$EE26)+SUMIF('SPACELOG 11 BP'!$F$2:$EE$2,L$4,'SPACELOG 11 BP'!$F26:$EE26)+SUMIF('SPACELOG 12 BP'!$F$2:$EE$2,L$4,'SPACELOG 12 BP'!$F26:$EE26)</f>
        <v>0</v>
      </c>
      <c r="M26" s="33">
        <f>SUMIF('reporting montigny'!$F$2:$EE$2,M$4,'reporting montigny'!$F26:$EE26)+SUMIF('reporting boissy'!$F$2:$EE$2,M$4,'reporting boissy'!$F26:$EE26)+SUMIF('reporting moussy'!$F$2:$EE$2,M$4,'reporting moussy'!$F26:$EE26)+SUMIF('reporting trappes'!$F$2:$EE$2,M$4,'reporting trappes'!$F26:$EE26)+SUMIF('SPACELOG 5 BP'!$F$2:$EE$2,M$4,'SPACELOG 5 BP'!$F26:$EE26)+SUMIF('SPACELOG 6 BP'!$F$2:$EE$2,M$4,'SPACELOG 6 BP'!$F26:$EE26)+SUMIF('SPACELOG 7 BP'!$F$2:$EE$2,M$4,'SPACELOG 7 BP'!$F26:$EE26)+SUMIF('SPACELOG 8 BP'!$F$2:$EE$2,M$4,'SPACELOG 8 BP'!$F26:$EE26)+SUMIF('SPACELOG 9 BP'!$F$2:$EE$2,M$4,'SPACELOG 9 BP'!$F26:$EE26)+SUMIF('SPACELOG 10 BP'!$F$2:$EE$2,M$4,'SPACELOG 10 BP'!$F26:$EE26)+SUMIF('SPACELOG 11 BP'!$F$2:$EE$2,M$4,'SPACELOG 11 BP'!$F26:$EE26)+SUMIF('SPACELOG 12 BP'!$F$2:$EE$2,M$4,'SPACELOG 12 BP'!$F26:$EE26)</f>
        <v>0</v>
      </c>
      <c r="N26" s="33">
        <f>SUMIF('reporting montigny'!$F$2:$EE$2,N$4,'reporting montigny'!$F26:$EE26)+SUMIF('reporting boissy'!$F$2:$EE$2,N$4,'reporting boissy'!$F26:$EE26)+SUMIF('reporting moussy'!$F$2:$EE$2,N$4,'reporting moussy'!$F26:$EE26)+SUMIF('reporting trappes'!$F$2:$EE$2,N$4,'reporting trappes'!$F26:$EE26)+SUMIF('SPACELOG 5 BP'!$F$2:$EE$2,N$4,'SPACELOG 5 BP'!$F26:$EE26)+SUMIF('SPACELOG 6 BP'!$F$2:$EE$2,N$4,'SPACELOG 6 BP'!$F26:$EE26)+SUMIF('SPACELOG 7 BP'!$F$2:$EE$2,N$4,'SPACELOG 7 BP'!$F26:$EE26)+SUMIF('SPACELOG 8 BP'!$F$2:$EE$2,N$4,'SPACELOG 8 BP'!$F26:$EE26)+SUMIF('SPACELOG 9 BP'!$F$2:$EE$2,N$4,'SPACELOG 9 BP'!$F26:$EE26)+SUMIF('SPACELOG 10 BP'!$F$2:$EE$2,N$4,'SPACELOG 10 BP'!$F26:$EE26)+SUMIF('SPACELOG 11 BP'!$F$2:$EE$2,N$4,'SPACELOG 11 BP'!$F26:$EE26)+SUMIF('SPACELOG 12 BP'!$F$2:$EE$2,N$4,'SPACELOG 12 BP'!$F26:$EE26)</f>
        <v>0</v>
      </c>
      <c r="O26" s="33">
        <f>SUMIF('reporting montigny'!$F$2:$EE$2,O$4,'reporting montigny'!$F26:$EE26)+SUMIF('reporting boissy'!$F$2:$EE$2,O$4,'reporting boissy'!$F26:$EE26)+SUMIF('reporting moussy'!$F$2:$EE$2,O$4,'reporting moussy'!$F26:$EE26)+SUMIF('reporting trappes'!$F$2:$EE$2,O$4,'reporting trappes'!$F26:$EE26)+SUMIF('SPACELOG 5 BP'!$F$2:$EE$2,O$4,'SPACELOG 5 BP'!$F26:$EE26)+SUMIF('SPACELOG 6 BP'!$F$2:$EE$2,O$4,'SPACELOG 6 BP'!$F26:$EE26)+SUMIF('SPACELOG 7 BP'!$F$2:$EE$2,O$4,'SPACELOG 7 BP'!$F26:$EE26)+SUMIF('SPACELOG 8 BP'!$F$2:$EE$2,O$4,'SPACELOG 8 BP'!$F26:$EE26)+SUMIF('SPACELOG 9 BP'!$F$2:$EE$2,O$4,'SPACELOG 9 BP'!$F26:$EE26)+SUMIF('SPACELOG 10 BP'!$F$2:$EE$2,O$4,'SPACELOG 10 BP'!$F26:$EE26)+SUMIF('SPACELOG 11 BP'!$F$2:$EE$2,O$4,'SPACELOG 11 BP'!$F26:$EE26)+SUMIF('SPACELOG 12 BP'!$F$2:$EE$2,O$4,'SPACELOG 12 BP'!$F26:$EE26)</f>
        <v>0</v>
      </c>
      <c r="P26" s="33">
        <f>SUMIF('reporting montigny'!$F$2:$EE$2,P$4,'reporting montigny'!$F26:$EE26)+SUMIF('reporting boissy'!$F$2:$EE$2,P$4,'reporting boissy'!$F26:$EE26)+SUMIF('reporting moussy'!$F$2:$EE$2,P$4,'reporting moussy'!$F26:$EE26)+SUMIF('reporting trappes'!$F$2:$EE$2,P$4,'reporting trappes'!$F26:$EE26)+SUMIF('SPACELOG 5 BP'!$F$2:$EE$2,P$4,'SPACELOG 5 BP'!$F26:$EE26)+SUMIF('SPACELOG 6 BP'!$F$2:$EE$2,P$4,'SPACELOG 6 BP'!$F26:$EE26)+SUMIF('SPACELOG 7 BP'!$F$2:$EE$2,P$4,'SPACELOG 7 BP'!$F26:$EE26)+SUMIF('SPACELOG 8 BP'!$F$2:$EE$2,P$4,'SPACELOG 8 BP'!$F26:$EE26)+SUMIF('SPACELOG 9 BP'!$F$2:$EE$2,P$4,'SPACELOG 9 BP'!$F26:$EE26)+SUMIF('SPACELOG 10 BP'!$F$2:$EE$2,P$4,'SPACELOG 10 BP'!$F26:$EE26)+SUMIF('SPACELOG 11 BP'!$F$2:$EE$2,P$4,'SPACELOG 11 BP'!$F26:$EE26)+SUMIF('SPACELOG 12 BP'!$F$2:$EE$2,P$4,'SPACELOG 12 BP'!$F26:$EE26)</f>
        <v>0</v>
      </c>
      <c r="Q26" s="33">
        <f>SUMIF('reporting montigny'!$F$2:$EE$2,Q$4,'reporting montigny'!$F26:$EE26)+SUMIF('reporting boissy'!$F$2:$EE$2,Q$4,'reporting boissy'!$F26:$EE26)+SUMIF('reporting moussy'!$F$2:$EE$2,Q$4,'reporting moussy'!$F26:$EE26)+SUMIF('reporting trappes'!$F$2:$EE$2,Q$4,'reporting trappes'!$F26:$EE26)+SUMIF('SPACELOG 5 BP'!$F$2:$EE$2,Q$4,'SPACELOG 5 BP'!$F26:$EE26)+SUMIF('SPACELOG 6 BP'!$F$2:$EE$2,Q$4,'SPACELOG 6 BP'!$F26:$EE26)+SUMIF('SPACELOG 7 BP'!$F$2:$EE$2,Q$4,'SPACELOG 7 BP'!$F26:$EE26)+SUMIF('SPACELOG 8 BP'!$F$2:$EE$2,Q$4,'SPACELOG 8 BP'!$F26:$EE26)+SUMIF('SPACELOG 9 BP'!$F$2:$EE$2,Q$4,'SPACELOG 9 BP'!$F26:$EE26)+SUMIF('SPACELOG 10 BP'!$F$2:$EE$2,Q$4,'SPACELOG 10 BP'!$F26:$EE26)+SUMIF('SPACELOG 11 BP'!$F$2:$EE$2,Q$4,'SPACELOG 11 BP'!$F26:$EE26)+SUMIF('SPACELOG 12 BP'!$F$2:$EE$2,Q$4,'SPACELOG 12 BP'!$F26:$EE26)</f>
        <v>0</v>
      </c>
      <c r="R26" s="393">
        <f t="shared" si="114"/>
        <v>0</v>
      </c>
      <c r="S26" s="33">
        <f>SUMIF('reporting montigny'!$F$2:$EE$2,S$4,'reporting montigny'!$F26:$EE26)+SUMIF('reporting boissy'!$F$2:$EE$2,S$4,'reporting boissy'!$F26:$EE26)+SUMIF('reporting moussy'!$F$2:$EE$2,S$4,'reporting moussy'!$F26:$EE26)+SUMIF('reporting trappes'!$F$2:$EE$2,S$4,'reporting trappes'!$F26:$EE26)+SUMIF('SPACELOG 5 BP'!$F$2:$EE$2,S$4,'SPACELOG 5 BP'!$F26:$EE26)+SUMIF('SPACELOG 6 BP'!$F$2:$EE$2,S$4,'SPACELOG 6 BP'!$F26:$EE26)+SUMIF('SPACELOG 7 BP'!$F$2:$EE$2,S$4,'SPACELOG 7 BP'!$F26:$EE26)+SUMIF('SPACELOG 8 BP'!$F$2:$EE$2,S$4,'SPACELOG 8 BP'!$F26:$EE26)+SUMIF('SPACELOG 9 BP'!$F$2:$EE$2,S$4,'SPACELOG 9 BP'!$F26:$EE26)+SUMIF('SPACELOG 10 BP'!$F$2:$EE$2,S$4,'SPACELOG 10 BP'!$F26:$EE26)+SUMIF('SPACELOG 11 BP'!$F$2:$EE$2,S$4,'SPACELOG 11 BP'!$F26:$EE26)+SUMIF('SPACELOG 12 BP'!$F$2:$EE$2,S$4,'SPACELOG 12 BP'!$F26:$EE26)</f>
        <v>0</v>
      </c>
      <c r="T26" s="33">
        <f>SUMIF('reporting montigny'!$F$2:$EE$2,T$4,'reporting montigny'!$F26:$EE26)+SUMIF('reporting boissy'!$F$2:$EE$2,T$4,'reporting boissy'!$F26:$EE26)+SUMIF('reporting moussy'!$F$2:$EE$2,T$4,'reporting moussy'!$F26:$EE26)+SUMIF('reporting trappes'!$F$2:$EE$2,T$4,'reporting trappes'!$F26:$EE26)+SUMIF('SPACELOG 5 BP'!$F$2:$EE$2,T$4,'SPACELOG 5 BP'!$F26:$EE26)+SUMIF('SPACELOG 6 BP'!$F$2:$EE$2,T$4,'SPACELOG 6 BP'!$F26:$EE26)+SUMIF('SPACELOG 7 BP'!$F$2:$EE$2,T$4,'SPACELOG 7 BP'!$F26:$EE26)+SUMIF('SPACELOG 8 BP'!$F$2:$EE$2,T$4,'SPACELOG 8 BP'!$F26:$EE26)+SUMIF('SPACELOG 9 BP'!$F$2:$EE$2,T$4,'SPACELOG 9 BP'!$F26:$EE26)+SUMIF('SPACELOG 10 BP'!$F$2:$EE$2,T$4,'SPACELOG 10 BP'!$F26:$EE26)+SUMIF('SPACELOG 11 BP'!$F$2:$EE$2,T$4,'SPACELOG 11 BP'!$F26:$EE26)+SUMIF('SPACELOG 12 BP'!$F$2:$EE$2,T$4,'SPACELOG 12 BP'!$F26:$EE26)</f>
        <v>0</v>
      </c>
      <c r="U26" s="33">
        <f>SUMIF('reporting montigny'!$F$2:$EE$2,U$4,'reporting montigny'!$F26:$EE26)+SUMIF('reporting boissy'!$F$2:$EE$2,U$4,'reporting boissy'!$F26:$EE26)+SUMIF('reporting moussy'!$F$2:$EE$2,U$4,'reporting moussy'!$F26:$EE26)+SUMIF('reporting trappes'!$F$2:$EE$2,U$4,'reporting trappes'!$F26:$EE26)+SUMIF('SPACELOG 5 BP'!$F$2:$EE$2,U$4,'SPACELOG 5 BP'!$F26:$EE26)+SUMIF('SPACELOG 6 BP'!$F$2:$EE$2,U$4,'SPACELOG 6 BP'!$F26:$EE26)+SUMIF('SPACELOG 7 BP'!$F$2:$EE$2,U$4,'SPACELOG 7 BP'!$F26:$EE26)+SUMIF('SPACELOG 8 BP'!$F$2:$EE$2,U$4,'SPACELOG 8 BP'!$F26:$EE26)+SUMIF('SPACELOG 9 BP'!$F$2:$EE$2,U$4,'SPACELOG 9 BP'!$F26:$EE26)+SUMIF('SPACELOG 10 BP'!$F$2:$EE$2,U$4,'SPACELOG 10 BP'!$F26:$EE26)+SUMIF('SPACELOG 11 BP'!$F$2:$EE$2,U$4,'SPACELOG 11 BP'!$F26:$EE26)+SUMIF('SPACELOG 12 BP'!$F$2:$EE$2,U$4,'SPACELOG 12 BP'!$F26:$EE26)</f>
        <v>0</v>
      </c>
      <c r="V26" s="33">
        <f>SUMIF('reporting montigny'!$F$2:$EE$2,V$4,'reporting montigny'!$F26:$EE26)+SUMIF('reporting boissy'!$F$2:$EE$2,V$4,'reporting boissy'!$F26:$EE26)+SUMIF('reporting moussy'!$F$2:$EE$2,V$4,'reporting moussy'!$F26:$EE26)+SUMIF('reporting trappes'!$F$2:$EE$2,V$4,'reporting trappes'!$F26:$EE26)+SUMIF('SPACELOG 5 BP'!$F$2:$EE$2,V$4,'SPACELOG 5 BP'!$F26:$EE26)+SUMIF('SPACELOG 6 BP'!$F$2:$EE$2,V$4,'SPACELOG 6 BP'!$F26:$EE26)+SUMIF('SPACELOG 7 BP'!$F$2:$EE$2,V$4,'SPACELOG 7 BP'!$F26:$EE26)+SUMIF('SPACELOG 8 BP'!$F$2:$EE$2,V$4,'SPACELOG 8 BP'!$F26:$EE26)+SUMIF('SPACELOG 9 BP'!$F$2:$EE$2,V$4,'SPACELOG 9 BP'!$F26:$EE26)+SUMIF('SPACELOG 10 BP'!$F$2:$EE$2,V$4,'SPACELOG 10 BP'!$F26:$EE26)+SUMIF('SPACELOG 11 BP'!$F$2:$EE$2,V$4,'SPACELOG 11 BP'!$F26:$EE26)+SUMIF('SPACELOG 12 BP'!$F$2:$EE$2,V$4,'SPACELOG 12 BP'!$F26:$EE26)</f>
        <v>0</v>
      </c>
      <c r="W26" s="33">
        <f>SUMIF('reporting montigny'!$F$2:$EE$2,W$4,'reporting montigny'!$F26:$EE26)+SUMIF('reporting boissy'!$F$2:$EE$2,W$4,'reporting boissy'!$F26:$EE26)+SUMIF('reporting moussy'!$F$2:$EE$2,W$4,'reporting moussy'!$F26:$EE26)+SUMIF('reporting trappes'!$F$2:$EE$2,W$4,'reporting trappes'!$F26:$EE26)+SUMIF('SPACELOG 5 BP'!$F$2:$EE$2,W$4,'SPACELOG 5 BP'!$F26:$EE26)+SUMIF('SPACELOG 6 BP'!$F$2:$EE$2,W$4,'SPACELOG 6 BP'!$F26:$EE26)+SUMIF('SPACELOG 7 BP'!$F$2:$EE$2,W$4,'SPACELOG 7 BP'!$F26:$EE26)+SUMIF('SPACELOG 8 BP'!$F$2:$EE$2,W$4,'SPACELOG 8 BP'!$F26:$EE26)+SUMIF('SPACELOG 9 BP'!$F$2:$EE$2,W$4,'SPACELOG 9 BP'!$F26:$EE26)+SUMIF('SPACELOG 10 BP'!$F$2:$EE$2,W$4,'SPACELOG 10 BP'!$F26:$EE26)+SUMIF('SPACELOG 11 BP'!$F$2:$EE$2,W$4,'SPACELOG 11 BP'!$F26:$EE26)+SUMIF('SPACELOG 12 BP'!$F$2:$EE$2,W$4,'SPACELOG 12 BP'!$F26:$EE26)</f>
        <v>20</v>
      </c>
      <c r="X26" s="33">
        <f>SUMIF('reporting montigny'!$F$2:$EE$2,X$4,'reporting montigny'!$F26:$EE26)+SUMIF('reporting boissy'!$F$2:$EE$2,X$4,'reporting boissy'!$F26:$EE26)+SUMIF('reporting moussy'!$F$2:$EE$2,X$4,'reporting moussy'!$F26:$EE26)+SUMIF('reporting trappes'!$F$2:$EE$2,X$4,'reporting trappes'!$F26:$EE26)+SUMIF('SPACELOG 5 BP'!$F$2:$EE$2,X$4,'SPACELOG 5 BP'!$F26:$EE26)+SUMIF('SPACELOG 6 BP'!$F$2:$EE$2,X$4,'SPACELOG 6 BP'!$F26:$EE26)+SUMIF('SPACELOG 7 BP'!$F$2:$EE$2,X$4,'SPACELOG 7 BP'!$F26:$EE26)+SUMIF('SPACELOG 8 BP'!$F$2:$EE$2,X$4,'SPACELOG 8 BP'!$F26:$EE26)+SUMIF('SPACELOG 9 BP'!$F$2:$EE$2,X$4,'SPACELOG 9 BP'!$F26:$EE26)+SUMIF('SPACELOG 10 BP'!$F$2:$EE$2,X$4,'SPACELOG 10 BP'!$F26:$EE26)+SUMIF('SPACELOG 11 BP'!$F$2:$EE$2,X$4,'SPACELOG 11 BP'!$F26:$EE26)+SUMIF('SPACELOG 12 BP'!$F$2:$EE$2,X$4,'SPACELOG 12 BP'!$F26:$EE26)</f>
        <v>20</v>
      </c>
      <c r="Y26" s="33">
        <f>SUMIF('reporting montigny'!$F$2:$EE$2,Y$4,'reporting montigny'!$F26:$EE26)+SUMIF('reporting boissy'!$F$2:$EE$2,Y$4,'reporting boissy'!$F26:$EE26)+SUMIF('reporting moussy'!$F$2:$EE$2,Y$4,'reporting moussy'!$F26:$EE26)+SUMIF('reporting trappes'!$F$2:$EE$2,Y$4,'reporting trappes'!$F26:$EE26)+SUMIF('SPACELOG 5 BP'!$F$2:$EE$2,Y$4,'SPACELOG 5 BP'!$F26:$EE26)+SUMIF('SPACELOG 6 BP'!$F$2:$EE$2,Y$4,'SPACELOG 6 BP'!$F26:$EE26)+SUMIF('SPACELOG 7 BP'!$F$2:$EE$2,Y$4,'SPACELOG 7 BP'!$F26:$EE26)+SUMIF('SPACELOG 8 BP'!$F$2:$EE$2,Y$4,'SPACELOG 8 BP'!$F26:$EE26)+SUMIF('SPACELOG 9 BP'!$F$2:$EE$2,Y$4,'SPACELOG 9 BP'!$F26:$EE26)+SUMIF('SPACELOG 10 BP'!$F$2:$EE$2,Y$4,'SPACELOG 10 BP'!$F26:$EE26)+SUMIF('SPACELOG 11 BP'!$F$2:$EE$2,Y$4,'SPACELOG 11 BP'!$F26:$EE26)+SUMIF('SPACELOG 12 BP'!$F$2:$EE$2,Y$4,'SPACELOG 12 BP'!$F26:$EE26)</f>
        <v>20</v>
      </c>
      <c r="Z26" s="33">
        <f>SUMIF('reporting montigny'!$F$2:$EE$2,Z$4,'reporting montigny'!$F26:$EE26)+SUMIF('reporting boissy'!$F$2:$EE$2,Z$4,'reporting boissy'!$F26:$EE26)+SUMIF('reporting moussy'!$F$2:$EE$2,Z$4,'reporting moussy'!$F26:$EE26)+SUMIF('reporting trappes'!$F$2:$EE$2,Z$4,'reporting trappes'!$F26:$EE26)+SUMIF('SPACELOG 5 BP'!$F$2:$EE$2,Z$4,'SPACELOG 5 BP'!$F26:$EE26)+SUMIF('SPACELOG 6 BP'!$F$2:$EE$2,Z$4,'SPACELOG 6 BP'!$F26:$EE26)+SUMIF('SPACELOG 7 BP'!$F$2:$EE$2,Z$4,'SPACELOG 7 BP'!$F26:$EE26)+SUMIF('SPACELOG 8 BP'!$F$2:$EE$2,Z$4,'SPACELOG 8 BP'!$F26:$EE26)+SUMIF('SPACELOG 9 BP'!$F$2:$EE$2,Z$4,'SPACELOG 9 BP'!$F26:$EE26)+SUMIF('SPACELOG 10 BP'!$F$2:$EE$2,Z$4,'SPACELOG 10 BP'!$F26:$EE26)+SUMIF('SPACELOG 11 BP'!$F$2:$EE$2,Z$4,'SPACELOG 11 BP'!$F26:$EE26)+SUMIF('SPACELOG 12 BP'!$F$2:$EE$2,Z$4,'SPACELOG 12 BP'!$F26:$EE26)</f>
        <v>20</v>
      </c>
      <c r="AA26" s="33">
        <f>SUMIF('reporting montigny'!$F$2:$EE$2,AA$4,'reporting montigny'!$F26:$EE26)+SUMIF('reporting boissy'!$F$2:$EE$2,AA$4,'reporting boissy'!$F26:$EE26)+SUMIF('reporting moussy'!$F$2:$EE$2,AA$4,'reporting moussy'!$F26:$EE26)+SUMIF('reporting trappes'!$F$2:$EE$2,AA$4,'reporting trappes'!$F26:$EE26)+SUMIF('SPACELOG 5 BP'!$F$2:$EE$2,AA$4,'SPACELOG 5 BP'!$F26:$EE26)+SUMIF('SPACELOG 6 BP'!$F$2:$EE$2,AA$4,'SPACELOG 6 BP'!$F26:$EE26)+SUMIF('SPACELOG 7 BP'!$F$2:$EE$2,AA$4,'SPACELOG 7 BP'!$F26:$EE26)+SUMIF('SPACELOG 8 BP'!$F$2:$EE$2,AA$4,'SPACELOG 8 BP'!$F26:$EE26)+SUMIF('SPACELOG 9 BP'!$F$2:$EE$2,AA$4,'SPACELOG 9 BP'!$F26:$EE26)+SUMIF('SPACELOG 10 BP'!$F$2:$EE$2,AA$4,'SPACELOG 10 BP'!$F26:$EE26)+SUMIF('SPACELOG 11 BP'!$F$2:$EE$2,AA$4,'SPACELOG 11 BP'!$F26:$EE26)+SUMIF('SPACELOG 12 BP'!$F$2:$EE$2,AA$4,'SPACELOG 12 BP'!$F26:$EE26)</f>
        <v>20</v>
      </c>
      <c r="AB26" s="33">
        <f>SUMIF('reporting montigny'!$F$2:$EE$2,AB$4,'reporting montigny'!$F26:$EE26)+SUMIF('reporting boissy'!$F$2:$EE$2,AB$4,'reporting boissy'!$F26:$EE26)+SUMIF('reporting moussy'!$F$2:$EE$2,AB$4,'reporting moussy'!$F26:$EE26)+SUMIF('reporting trappes'!$F$2:$EE$2,AB$4,'reporting trappes'!$F26:$EE26)+SUMIF('SPACELOG 5 BP'!$F$2:$EE$2,AB$4,'SPACELOG 5 BP'!$F26:$EE26)+SUMIF('SPACELOG 6 BP'!$F$2:$EE$2,AB$4,'SPACELOG 6 BP'!$F26:$EE26)+SUMIF('SPACELOG 7 BP'!$F$2:$EE$2,AB$4,'SPACELOG 7 BP'!$F26:$EE26)+SUMIF('SPACELOG 8 BP'!$F$2:$EE$2,AB$4,'SPACELOG 8 BP'!$F26:$EE26)+SUMIF('SPACELOG 9 BP'!$F$2:$EE$2,AB$4,'SPACELOG 9 BP'!$F26:$EE26)+SUMIF('SPACELOG 10 BP'!$F$2:$EE$2,AB$4,'SPACELOG 10 BP'!$F26:$EE26)+SUMIF('SPACELOG 11 BP'!$F$2:$EE$2,AB$4,'SPACELOG 11 BP'!$F26:$EE26)+SUMIF('SPACELOG 12 BP'!$F$2:$EE$2,AB$4,'SPACELOG 12 BP'!$F26:$EE26)</f>
        <v>20</v>
      </c>
      <c r="AC26" s="33">
        <f>SUMIF('reporting montigny'!$F$2:$EE$2,AC$4,'reporting montigny'!$F26:$EE26)+SUMIF('reporting boissy'!$F$2:$EE$2,AC$4,'reporting boissy'!$F26:$EE26)+SUMIF('reporting moussy'!$F$2:$EE$2,AC$4,'reporting moussy'!$F26:$EE26)+SUMIF('reporting trappes'!$F$2:$EE$2,AC$4,'reporting trappes'!$F26:$EE26)+SUMIF('SPACELOG 5 BP'!$F$2:$EE$2,AC$4,'SPACELOG 5 BP'!$F26:$EE26)+SUMIF('SPACELOG 6 BP'!$F$2:$EE$2,AC$4,'SPACELOG 6 BP'!$F26:$EE26)+SUMIF('SPACELOG 7 BP'!$F$2:$EE$2,AC$4,'SPACELOG 7 BP'!$F26:$EE26)+SUMIF('SPACELOG 8 BP'!$F$2:$EE$2,AC$4,'SPACELOG 8 BP'!$F26:$EE26)+SUMIF('SPACELOG 9 BP'!$F$2:$EE$2,AC$4,'SPACELOG 9 BP'!$F26:$EE26)+SUMIF('SPACELOG 10 BP'!$F$2:$EE$2,AC$4,'SPACELOG 10 BP'!$F26:$EE26)+SUMIF('SPACELOG 11 BP'!$F$2:$EE$2,AC$4,'SPACELOG 11 BP'!$F26:$EE26)+SUMIF('SPACELOG 12 BP'!$F$2:$EE$2,AC$4,'SPACELOG 12 BP'!$F26:$EE26)</f>
        <v>20</v>
      </c>
      <c r="AD26" s="33">
        <f>SUMIF('reporting montigny'!$F$2:$EE$2,AD$4,'reporting montigny'!$F26:$EE26)+SUMIF('reporting boissy'!$F$2:$EE$2,AD$4,'reporting boissy'!$F26:$EE26)+SUMIF('reporting moussy'!$F$2:$EE$2,AD$4,'reporting moussy'!$F26:$EE26)+SUMIF('reporting trappes'!$F$2:$EE$2,AD$4,'reporting trappes'!$F26:$EE26)+SUMIF('SPACELOG 5 BP'!$F$2:$EE$2,AD$4,'SPACELOG 5 BP'!$F26:$EE26)+SUMIF('SPACELOG 6 BP'!$F$2:$EE$2,AD$4,'SPACELOG 6 BP'!$F26:$EE26)+SUMIF('SPACELOG 7 BP'!$F$2:$EE$2,AD$4,'SPACELOG 7 BP'!$F26:$EE26)+SUMIF('SPACELOG 8 BP'!$F$2:$EE$2,AD$4,'SPACELOG 8 BP'!$F26:$EE26)+SUMIF('SPACELOG 9 BP'!$F$2:$EE$2,AD$4,'SPACELOG 9 BP'!$F26:$EE26)+SUMIF('SPACELOG 10 BP'!$F$2:$EE$2,AD$4,'SPACELOG 10 BP'!$F26:$EE26)+SUMIF('SPACELOG 11 BP'!$F$2:$EE$2,AD$4,'SPACELOG 11 BP'!$F26:$EE26)+SUMIF('SPACELOG 12 BP'!$F$2:$EE$2,AD$4,'SPACELOG 12 BP'!$F26:$EE26)</f>
        <v>20</v>
      </c>
      <c r="AE26" s="393">
        <f t="shared" si="115"/>
        <v>160</v>
      </c>
      <c r="AF26" s="33">
        <f>SUMIF('reporting montigny'!$F$2:$EE$2,AF$4,'reporting montigny'!$F26:$EE26)+SUMIF('reporting boissy'!$F$2:$EE$2,AF$4,'reporting boissy'!$F26:$EE26)+SUMIF('reporting moussy'!$F$2:$EE$2,AF$4,'reporting moussy'!$F26:$EE26)+SUMIF('reporting trappes'!$F$2:$EE$2,AF$4,'reporting trappes'!$F26:$EE26)+SUMIF('SPACELOG 5 BP'!$F$2:$EE$2,AF$4,'SPACELOG 5 BP'!$F26:$EE26)+SUMIF('SPACELOG 6 BP'!$F$2:$EE$2,AF$4,'SPACELOG 6 BP'!$F26:$EE26)+SUMIF('SPACELOG 7 BP'!$F$2:$EE$2,AF$4,'SPACELOG 7 BP'!$F26:$EE26)+SUMIF('SPACELOG 8 BP'!$F$2:$EE$2,AF$4,'SPACELOG 8 BP'!$F26:$EE26)+SUMIF('SPACELOG 9 BP'!$F$2:$EE$2,AF$4,'SPACELOG 9 BP'!$F26:$EE26)+SUMIF('SPACELOG 10 BP'!$F$2:$EE$2,AF$4,'SPACELOG 10 BP'!$F26:$EE26)+SUMIF('SPACELOG 11 BP'!$F$2:$EE$2,AF$4,'SPACELOG 11 BP'!$F26:$EE26)+SUMIF('SPACELOG 12 BP'!$F$2:$EE$2,AF$4,'SPACELOG 12 BP'!$F26:$EE26)</f>
        <v>20</v>
      </c>
      <c r="AG26" s="33">
        <f>SUMIF('reporting montigny'!$F$2:$EE$2,AG$4,'reporting montigny'!$F26:$EE26)+SUMIF('reporting boissy'!$F$2:$EE$2,AG$4,'reporting boissy'!$F26:$EE26)+SUMIF('reporting moussy'!$F$2:$EE$2,AG$4,'reporting moussy'!$F26:$EE26)+SUMIF('reporting trappes'!$F$2:$EE$2,AG$4,'reporting trappes'!$F26:$EE26)+SUMIF('SPACELOG 5 BP'!$F$2:$EE$2,AG$4,'SPACELOG 5 BP'!$F26:$EE26)+SUMIF('SPACELOG 6 BP'!$F$2:$EE$2,AG$4,'SPACELOG 6 BP'!$F26:$EE26)+SUMIF('SPACELOG 7 BP'!$F$2:$EE$2,AG$4,'SPACELOG 7 BP'!$F26:$EE26)+SUMIF('SPACELOG 8 BP'!$F$2:$EE$2,AG$4,'SPACELOG 8 BP'!$F26:$EE26)+SUMIF('SPACELOG 9 BP'!$F$2:$EE$2,AG$4,'SPACELOG 9 BP'!$F26:$EE26)+SUMIF('SPACELOG 10 BP'!$F$2:$EE$2,AG$4,'SPACELOG 10 BP'!$F26:$EE26)+SUMIF('SPACELOG 11 BP'!$F$2:$EE$2,AG$4,'SPACELOG 11 BP'!$F26:$EE26)+SUMIF('SPACELOG 12 BP'!$F$2:$EE$2,AG$4,'SPACELOG 12 BP'!$F26:$EE26)</f>
        <v>20</v>
      </c>
      <c r="AH26" s="33">
        <f>SUMIF('reporting montigny'!$F$2:$EE$2,AH$4,'reporting montigny'!$F26:$EE26)+SUMIF('reporting boissy'!$F$2:$EE$2,AH$4,'reporting boissy'!$F26:$EE26)+SUMIF('reporting moussy'!$F$2:$EE$2,AH$4,'reporting moussy'!$F26:$EE26)+SUMIF('reporting trappes'!$F$2:$EE$2,AH$4,'reporting trappes'!$F26:$EE26)+SUMIF('SPACELOG 5 BP'!$F$2:$EE$2,AH$4,'SPACELOG 5 BP'!$F26:$EE26)+SUMIF('SPACELOG 6 BP'!$F$2:$EE$2,AH$4,'SPACELOG 6 BP'!$F26:$EE26)+SUMIF('SPACELOG 7 BP'!$F$2:$EE$2,AH$4,'SPACELOG 7 BP'!$F26:$EE26)+SUMIF('SPACELOG 8 BP'!$F$2:$EE$2,AH$4,'SPACELOG 8 BP'!$F26:$EE26)+SUMIF('SPACELOG 9 BP'!$F$2:$EE$2,AH$4,'SPACELOG 9 BP'!$F26:$EE26)+SUMIF('SPACELOG 10 BP'!$F$2:$EE$2,AH$4,'SPACELOG 10 BP'!$F26:$EE26)+SUMIF('SPACELOG 11 BP'!$F$2:$EE$2,AH$4,'SPACELOG 11 BP'!$F26:$EE26)+SUMIF('SPACELOG 12 BP'!$F$2:$EE$2,AH$4,'SPACELOG 12 BP'!$F26:$EE26)</f>
        <v>20</v>
      </c>
      <c r="AI26" s="33">
        <f>SUMIF('reporting montigny'!$F$2:$EE$2,AI$4,'reporting montigny'!$F26:$EE26)+SUMIF('reporting boissy'!$F$2:$EE$2,AI$4,'reporting boissy'!$F26:$EE26)+SUMIF('reporting moussy'!$F$2:$EE$2,AI$4,'reporting moussy'!$F26:$EE26)+SUMIF('reporting trappes'!$F$2:$EE$2,AI$4,'reporting trappes'!$F26:$EE26)+SUMIF('SPACELOG 5 BP'!$F$2:$EE$2,AI$4,'SPACELOG 5 BP'!$F26:$EE26)+SUMIF('SPACELOG 6 BP'!$F$2:$EE$2,AI$4,'SPACELOG 6 BP'!$F26:$EE26)+SUMIF('SPACELOG 7 BP'!$F$2:$EE$2,AI$4,'SPACELOG 7 BP'!$F26:$EE26)+SUMIF('SPACELOG 8 BP'!$F$2:$EE$2,AI$4,'SPACELOG 8 BP'!$F26:$EE26)+SUMIF('SPACELOG 9 BP'!$F$2:$EE$2,AI$4,'SPACELOG 9 BP'!$F26:$EE26)+SUMIF('SPACELOG 10 BP'!$F$2:$EE$2,AI$4,'SPACELOG 10 BP'!$F26:$EE26)+SUMIF('SPACELOG 11 BP'!$F$2:$EE$2,AI$4,'SPACELOG 11 BP'!$F26:$EE26)+SUMIF('SPACELOG 12 BP'!$F$2:$EE$2,AI$4,'SPACELOG 12 BP'!$F26:$EE26)</f>
        <v>20</v>
      </c>
      <c r="AJ26" s="33">
        <f>SUMIF('reporting montigny'!$F$2:$EE$2,AJ$4,'reporting montigny'!$F26:$EE26)+SUMIF('reporting boissy'!$F$2:$EE$2,AJ$4,'reporting boissy'!$F26:$EE26)+SUMIF('reporting moussy'!$F$2:$EE$2,AJ$4,'reporting moussy'!$F26:$EE26)+SUMIF('reporting trappes'!$F$2:$EE$2,AJ$4,'reporting trappes'!$F26:$EE26)+SUMIF('SPACELOG 5 BP'!$F$2:$EE$2,AJ$4,'SPACELOG 5 BP'!$F26:$EE26)+SUMIF('SPACELOG 6 BP'!$F$2:$EE$2,AJ$4,'SPACELOG 6 BP'!$F26:$EE26)+SUMIF('SPACELOG 7 BP'!$F$2:$EE$2,AJ$4,'SPACELOG 7 BP'!$F26:$EE26)+SUMIF('SPACELOG 8 BP'!$F$2:$EE$2,AJ$4,'SPACELOG 8 BP'!$F26:$EE26)+SUMIF('SPACELOG 9 BP'!$F$2:$EE$2,AJ$4,'SPACELOG 9 BP'!$F26:$EE26)+SUMIF('SPACELOG 10 BP'!$F$2:$EE$2,AJ$4,'SPACELOG 10 BP'!$F26:$EE26)+SUMIF('SPACELOG 11 BP'!$F$2:$EE$2,AJ$4,'SPACELOG 11 BP'!$F26:$EE26)+SUMIF('SPACELOG 12 BP'!$F$2:$EE$2,AJ$4,'SPACELOG 12 BP'!$F26:$EE26)</f>
        <v>20</v>
      </c>
      <c r="AK26" s="33">
        <f>SUMIF('reporting montigny'!$F$2:$EE$2,AK$4,'reporting montigny'!$F26:$EE26)+SUMIF('reporting boissy'!$F$2:$EE$2,AK$4,'reporting boissy'!$F26:$EE26)+SUMIF('reporting moussy'!$F$2:$EE$2,AK$4,'reporting moussy'!$F26:$EE26)+SUMIF('reporting trappes'!$F$2:$EE$2,AK$4,'reporting trappes'!$F26:$EE26)+SUMIF('SPACELOG 5 BP'!$F$2:$EE$2,AK$4,'SPACELOG 5 BP'!$F26:$EE26)+SUMIF('SPACELOG 6 BP'!$F$2:$EE$2,AK$4,'SPACELOG 6 BP'!$F26:$EE26)+SUMIF('SPACELOG 7 BP'!$F$2:$EE$2,AK$4,'SPACELOG 7 BP'!$F26:$EE26)+SUMIF('SPACELOG 8 BP'!$F$2:$EE$2,AK$4,'SPACELOG 8 BP'!$F26:$EE26)+SUMIF('SPACELOG 9 BP'!$F$2:$EE$2,AK$4,'SPACELOG 9 BP'!$F26:$EE26)+SUMIF('SPACELOG 10 BP'!$F$2:$EE$2,AK$4,'SPACELOG 10 BP'!$F26:$EE26)+SUMIF('SPACELOG 11 BP'!$F$2:$EE$2,AK$4,'SPACELOG 11 BP'!$F26:$EE26)+SUMIF('SPACELOG 12 BP'!$F$2:$EE$2,AK$4,'SPACELOG 12 BP'!$F26:$EE26)</f>
        <v>20</v>
      </c>
      <c r="AL26" s="33">
        <f>SUMIF('reporting montigny'!$F$2:$EE$2,AL$4,'reporting montigny'!$F26:$EE26)+SUMIF('reporting boissy'!$F$2:$EE$2,AL$4,'reporting boissy'!$F26:$EE26)+SUMIF('reporting moussy'!$F$2:$EE$2,AL$4,'reporting moussy'!$F26:$EE26)+SUMIF('reporting trappes'!$F$2:$EE$2,AL$4,'reporting trappes'!$F26:$EE26)+SUMIF('SPACELOG 5 BP'!$F$2:$EE$2,AL$4,'SPACELOG 5 BP'!$F26:$EE26)+SUMIF('SPACELOG 6 BP'!$F$2:$EE$2,AL$4,'SPACELOG 6 BP'!$F26:$EE26)+SUMIF('SPACELOG 7 BP'!$F$2:$EE$2,AL$4,'SPACELOG 7 BP'!$F26:$EE26)+SUMIF('SPACELOG 8 BP'!$F$2:$EE$2,AL$4,'SPACELOG 8 BP'!$F26:$EE26)+SUMIF('SPACELOG 9 BP'!$F$2:$EE$2,AL$4,'SPACELOG 9 BP'!$F26:$EE26)+SUMIF('SPACELOG 10 BP'!$F$2:$EE$2,AL$4,'SPACELOG 10 BP'!$F26:$EE26)+SUMIF('SPACELOG 11 BP'!$F$2:$EE$2,AL$4,'SPACELOG 11 BP'!$F26:$EE26)+SUMIF('SPACELOG 12 BP'!$F$2:$EE$2,AL$4,'SPACELOG 12 BP'!$F26:$EE26)</f>
        <v>20</v>
      </c>
      <c r="AM26" s="33">
        <f>SUMIF('reporting montigny'!$F$2:$EE$2,AM$4,'reporting montigny'!$F26:$EE26)+SUMIF('reporting boissy'!$F$2:$EE$2,AM$4,'reporting boissy'!$F26:$EE26)+SUMIF('reporting moussy'!$F$2:$EE$2,AM$4,'reporting moussy'!$F26:$EE26)+SUMIF('reporting trappes'!$F$2:$EE$2,AM$4,'reporting trappes'!$F26:$EE26)+SUMIF('SPACELOG 5 BP'!$F$2:$EE$2,AM$4,'SPACELOG 5 BP'!$F26:$EE26)+SUMIF('SPACELOG 6 BP'!$F$2:$EE$2,AM$4,'SPACELOG 6 BP'!$F26:$EE26)+SUMIF('SPACELOG 7 BP'!$F$2:$EE$2,AM$4,'SPACELOG 7 BP'!$F26:$EE26)+SUMIF('SPACELOG 8 BP'!$F$2:$EE$2,AM$4,'SPACELOG 8 BP'!$F26:$EE26)+SUMIF('SPACELOG 9 BP'!$F$2:$EE$2,AM$4,'SPACELOG 9 BP'!$F26:$EE26)+SUMIF('SPACELOG 10 BP'!$F$2:$EE$2,AM$4,'SPACELOG 10 BP'!$F26:$EE26)+SUMIF('SPACELOG 11 BP'!$F$2:$EE$2,AM$4,'SPACELOG 11 BP'!$F26:$EE26)+SUMIF('SPACELOG 12 BP'!$F$2:$EE$2,AM$4,'SPACELOG 12 BP'!$F26:$EE26)</f>
        <v>20</v>
      </c>
      <c r="AN26" s="33">
        <f>SUMIF('reporting montigny'!$F$2:$EE$2,AN$4,'reporting montigny'!$F26:$EE26)+SUMIF('reporting boissy'!$F$2:$EE$2,AN$4,'reporting boissy'!$F26:$EE26)+SUMIF('reporting moussy'!$F$2:$EE$2,AN$4,'reporting moussy'!$F26:$EE26)+SUMIF('reporting trappes'!$F$2:$EE$2,AN$4,'reporting trappes'!$F26:$EE26)+SUMIF('SPACELOG 5 BP'!$F$2:$EE$2,AN$4,'SPACELOG 5 BP'!$F26:$EE26)+SUMIF('SPACELOG 6 BP'!$F$2:$EE$2,AN$4,'SPACELOG 6 BP'!$F26:$EE26)+SUMIF('SPACELOG 7 BP'!$F$2:$EE$2,AN$4,'SPACELOG 7 BP'!$F26:$EE26)+SUMIF('SPACELOG 8 BP'!$F$2:$EE$2,AN$4,'SPACELOG 8 BP'!$F26:$EE26)+SUMIF('SPACELOG 9 BP'!$F$2:$EE$2,AN$4,'SPACELOG 9 BP'!$F26:$EE26)+SUMIF('SPACELOG 10 BP'!$F$2:$EE$2,AN$4,'SPACELOG 10 BP'!$F26:$EE26)+SUMIF('SPACELOG 11 BP'!$F$2:$EE$2,AN$4,'SPACELOG 11 BP'!$F26:$EE26)+SUMIF('SPACELOG 12 BP'!$F$2:$EE$2,AN$4,'SPACELOG 12 BP'!$F26:$EE26)</f>
        <v>20</v>
      </c>
      <c r="AO26" s="33">
        <f>SUMIF('reporting montigny'!$F$2:$EE$2,AO$4,'reporting montigny'!$F26:$EE26)+SUMIF('reporting boissy'!$F$2:$EE$2,AO$4,'reporting boissy'!$F26:$EE26)+SUMIF('reporting moussy'!$F$2:$EE$2,AO$4,'reporting moussy'!$F26:$EE26)+SUMIF('reporting trappes'!$F$2:$EE$2,AO$4,'reporting trappes'!$F26:$EE26)+SUMIF('SPACELOG 5 BP'!$F$2:$EE$2,AO$4,'SPACELOG 5 BP'!$F26:$EE26)+SUMIF('SPACELOG 6 BP'!$F$2:$EE$2,AO$4,'SPACELOG 6 BP'!$F26:$EE26)+SUMIF('SPACELOG 7 BP'!$F$2:$EE$2,AO$4,'SPACELOG 7 BP'!$F26:$EE26)+SUMIF('SPACELOG 8 BP'!$F$2:$EE$2,AO$4,'SPACELOG 8 BP'!$F26:$EE26)+SUMIF('SPACELOG 9 BP'!$F$2:$EE$2,AO$4,'SPACELOG 9 BP'!$F26:$EE26)+SUMIF('SPACELOG 10 BP'!$F$2:$EE$2,AO$4,'SPACELOG 10 BP'!$F26:$EE26)+SUMIF('SPACELOG 11 BP'!$F$2:$EE$2,AO$4,'SPACELOG 11 BP'!$F26:$EE26)+SUMIF('SPACELOG 12 BP'!$F$2:$EE$2,AO$4,'SPACELOG 12 BP'!$F26:$EE26)</f>
        <v>20</v>
      </c>
      <c r="AP26" s="33">
        <f>SUMIF('reporting montigny'!$F$2:$EE$2,AP$4,'reporting montigny'!$F26:$EE26)+SUMIF('reporting boissy'!$F$2:$EE$2,AP$4,'reporting boissy'!$F26:$EE26)+SUMIF('reporting moussy'!$F$2:$EE$2,AP$4,'reporting moussy'!$F26:$EE26)+SUMIF('reporting trappes'!$F$2:$EE$2,AP$4,'reporting trappes'!$F26:$EE26)+SUMIF('SPACELOG 5 BP'!$F$2:$EE$2,AP$4,'SPACELOG 5 BP'!$F26:$EE26)+SUMIF('SPACELOG 6 BP'!$F$2:$EE$2,AP$4,'SPACELOG 6 BP'!$F26:$EE26)+SUMIF('SPACELOG 7 BP'!$F$2:$EE$2,AP$4,'SPACELOG 7 BP'!$F26:$EE26)+SUMIF('SPACELOG 8 BP'!$F$2:$EE$2,AP$4,'SPACELOG 8 BP'!$F26:$EE26)+SUMIF('SPACELOG 9 BP'!$F$2:$EE$2,AP$4,'SPACELOG 9 BP'!$F26:$EE26)+SUMIF('SPACELOG 10 BP'!$F$2:$EE$2,AP$4,'SPACELOG 10 BP'!$F26:$EE26)+SUMIF('SPACELOG 11 BP'!$F$2:$EE$2,AP$4,'SPACELOG 11 BP'!$F26:$EE26)+SUMIF('SPACELOG 12 BP'!$F$2:$EE$2,AP$4,'SPACELOG 12 BP'!$F26:$EE26)</f>
        <v>20</v>
      </c>
      <c r="AQ26" s="33">
        <f>SUMIF('reporting montigny'!$F$2:$EE$2,AQ$4,'reporting montigny'!$F26:$EE26)+SUMIF('reporting boissy'!$F$2:$EE$2,AQ$4,'reporting boissy'!$F26:$EE26)+SUMIF('reporting moussy'!$F$2:$EE$2,AQ$4,'reporting moussy'!$F26:$EE26)+SUMIF('reporting trappes'!$F$2:$EE$2,AQ$4,'reporting trappes'!$F26:$EE26)+SUMIF('SPACELOG 5 BP'!$F$2:$EE$2,AQ$4,'SPACELOG 5 BP'!$F26:$EE26)+SUMIF('SPACELOG 6 BP'!$F$2:$EE$2,AQ$4,'SPACELOG 6 BP'!$F26:$EE26)+SUMIF('SPACELOG 7 BP'!$F$2:$EE$2,AQ$4,'SPACELOG 7 BP'!$F26:$EE26)+SUMIF('SPACELOG 8 BP'!$F$2:$EE$2,AQ$4,'SPACELOG 8 BP'!$F26:$EE26)+SUMIF('SPACELOG 9 BP'!$F$2:$EE$2,AQ$4,'SPACELOG 9 BP'!$F26:$EE26)+SUMIF('SPACELOG 10 BP'!$F$2:$EE$2,AQ$4,'SPACELOG 10 BP'!$F26:$EE26)+SUMIF('SPACELOG 11 BP'!$F$2:$EE$2,AQ$4,'SPACELOG 11 BP'!$F26:$EE26)+SUMIF('SPACELOG 12 BP'!$F$2:$EE$2,AQ$4,'SPACELOG 12 BP'!$F26:$EE26)</f>
        <v>20</v>
      </c>
      <c r="AR26" s="393">
        <f t="shared" si="116"/>
        <v>240</v>
      </c>
      <c r="AS26" s="33">
        <f>SUMIF('reporting montigny'!$F$2:$EE$2,AS$4,'reporting montigny'!$F26:$EE26)+SUMIF('reporting boissy'!$F$2:$EE$2,AS$4,'reporting boissy'!$F26:$EE26)+SUMIF('reporting moussy'!$F$2:$EE$2,AS$4,'reporting moussy'!$F26:$EE26)+SUMIF('reporting trappes'!$F$2:$EE$2,AS$4,'reporting trappes'!$F26:$EE26)+SUMIF('SPACELOG 5 BP'!$F$2:$EE$2,AS$4,'SPACELOG 5 BP'!$F26:$EE26)+SUMIF('SPACELOG 6 BP'!$F$2:$EE$2,AS$4,'SPACELOG 6 BP'!$F26:$EE26)+SUMIF('SPACELOG 7 BP'!$F$2:$EE$2,AS$4,'SPACELOG 7 BP'!$F26:$EE26)+SUMIF('SPACELOG 8 BP'!$F$2:$EE$2,AS$4,'SPACELOG 8 BP'!$F26:$EE26)+SUMIF('SPACELOG 9 BP'!$F$2:$EE$2,AS$4,'SPACELOG 9 BP'!$F26:$EE26)+SUMIF('SPACELOG 10 BP'!$F$2:$EE$2,AS$4,'SPACELOG 10 BP'!$F26:$EE26)+SUMIF('SPACELOG 11 BP'!$F$2:$EE$2,AS$4,'SPACELOG 11 BP'!$F26:$EE26)+SUMIF('SPACELOG 12 BP'!$F$2:$EE$2,AS$4,'SPACELOG 12 BP'!$F26:$EE26)</f>
        <v>20</v>
      </c>
      <c r="AT26" s="33">
        <f>SUMIF('reporting montigny'!$F$2:$EE$2,AT$4,'reporting montigny'!$F26:$EE26)+SUMIF('reporting boissy'!$F$2:$EE$2,AT$4,'reporting boissy'!$F26:$EE26)+SUMIF('reporting moussy'!$F$2:$EE$2,AT$4,'reporting moussy'!$F26:$EE26)+SUMIF('reporting trappes'!$F$2:$EE$2,AT$4,'reporting trappes'!$F26:$EE26)+SUMIF('SPACELOG 5 BP'!$F$2:$EE$2,AT$4,'SPACELOG 5 BP'!$F26:$EE26)+SUMIF('SPACELOG 6 BP'!$F$2:$EE$2,AT$4,'SPACELOG 6 BP'!$F26:$EE26)+SUMIF('SPACELOG 7 BP'!$F$2:$EE$2,AT$4,'SPACELOG 7 BP'!$F26:$EE26)+SUMIF('SPACELOG 8 BP'!$F$2:$EE$2,AT$4,'SPACELOG 8 BP'!$F26:$EE26)+SUMIF('SPACELOG 9 BP'!$F$2:$EE$2,AT$4,'SPACELOG 9 BP'!$F26:$EE26)+SUMIF('SPACELOG 10 BP'!$F$2:$EE$2,AT$4,'SPACELOG 10 BP'!$F26:$EE26)+SUMIF('SPACELOG 11 BP'!$F$2:$EE$2,AT$4,'SPACELOG 11 BP'!$F26:$EE26)+SUMIF('SPACELOG 12 BP'!$F$2:$EE$2,AT$4,'SPACELOG 12 BP'!$F26:$EE26)</f>
        <v>20</v>
      </c>
      <c r="AU26" s="33">
        <f>SUMIF('reporting montigny'!$F$2:$EE$2,AU$4,'reporting montigny'!$F26:$EE26)+SUMIF('reporting boissy'!$F$2:$EE$2,AU$4,'reporting boissy'!$F26:$EE26)+SUMIF('reporting moussy'!$F$2:$EE$2,AU$4,'reporting moussy'!$F26:$EE26)+SUMIF('reporting trappes'!$F$2:$EE$2,AU$4,'reporting trappes'!$F26:$EE26)+SUMIF('SPACELOG 5 BP'!$F$2:$EE$2,AU$4,'SPACELOG 5 BP'!$F26:$EE26)+SUMIF('SPACELOG 6 BP'!$F$2:$EE$2,AU$4,'SPACELOG 6 BP'!$F26:$EE26)+SUMIF('SPACELOG 7 BP'!$F$2:$EE$2,AU$4,'SPACELOG 7 BP'!$F26:$EE26)+SUMIF('SPACELOG 8 BP'!$F$2:$EE$2,AU$4,'SPACELOG 8 BP'!$F26:$EE26)+SUMIF('SPACELOG 9 BP'!$F$2:$EE$2,AU$4,'SPACELOG 9 BP'!$F26:$EE26)+SUMIF('SPACELOG 10 BP'!$F$2:$EE$2,AU$4,'SPACELOG 10 BP'!$F26:$EE26)+SUMIF('SPACELOG 11 BP'!$F$2:$EE$2,AU$4,'SPACELOG 11 BP'!$F26:$EE26)+SUMIF('SPACELOG 12 BP'!$F$2:$EE$2,AU$4,'SPACELOG 12 BP'!$F26:$EE26)</f>
        <v>20</v>
      </c>
      <c r="AV26" s="33">
        <f>SUMIF('reporting montigny'!$F$2:$EE$2,AV$4,'reporting montigny'!$F26:$EE26)+SUMIF('reporting boissy'!$F$2:$EE$2,AV$4,'reporting boissy'!$F26:$EE26)+SUMIF('reporting moussy'!$F$2:$EE$2,AV$4,'reporting moussy'!$F26:$EE26)+SUMIF('reporting trappes'!$F$2:$EE$2,AV$4,'reporting trappes'!$F26:$EE26)+SUMIF('SPACELOG 5 BP'!$F$2:$EE$2,AV$4,'SPACELOG 5 BP'!$F26:$EE26)+SUMIF('SPACELOG 6 BP'!$F$2:$EE$2,AV$4,'SPACELOG 6 BP'!$F26:$EE26)+SUMIF('SPACELOG 7 BP'!$F$2:$EE$2,AV$4,'SPACELOG 7 BP'!$F26:$EE26)+SUMIF('SPACELOG 8 BP'!$F$2:$EE$2,AV$4,'SPACELOG 8 BP'!$F26:$EE26)+SUMIF('SPACELOG 9 BP'!$F$2:$EE$2,AV$4,'SPACELOG 9 BP'!$F26:$EE26)+SUMIF('SPACELOG 10 BP'!$F$2:$EE$2,AV$4,'SPACELOG 10 BP'!$F26:$EE26)+SUMIF('SPACELOG 11 BP'!$F$2:$EE$2,AV$4,'SPACELOG 11 BP'!$F26:$EE26)+SUMIF('SPACELOG 12 BP'!$F$2:$EE$2,AV$4,'SPACELOG 12 BP'!$F26:$EE26)</f>
        <v>20</v>
      </c>
      <c r="AW26" s="33">
        <f>SUMIF('reporting montigny'!$F$2:$EE$2,AW$4,'reporting montigny'!$F26:$EE26)+SUMIF('reporting boissy'!$F$2:$EE$2,AW$4,'reporting boissy'!$F26:$EE26)+SUMIF('reporting moussy'!$F$2:$EE$2,AW$4,'reporting moussy'!$F26:$EE26)+SUMIF('reporting trappes'!$F$2:$EE$2,AW$4,'reporting trappes'!$F26:$EE26)+SUMIF('SPACELOG 5 BP'!$F$2:$EE$2,AW$4,'SPACELOG 5 BP'!$F26:$EE26)+SUMIF('SPACELOG 6 BP'!$F$2:$EE$2,AW$4,'SPACELOG 6 BP'!$F26:$EE26)+SUMIF('SPACELOG 7 BP'!$F$2:$EE$2,AW$4,'SPACELOG 7 BP'!$F26:$EE26)+SUMIF('SPACELOG 8 BP'!$F$2:$EE$2,AW$4,'SPACELOG 8 BP'!$F26:$EE26)+SUMIF('SPACELOG 9 BP'!$F$2:$EE$2,AW$4,'SPACELOG 9 BP'!$F26:$EE26)+SUMIF('SPACELOG 10 BP'!$F$2:$EE$2,AW$4,'SPACELOG 10 BP'!$F26:$EE26)+SUMIF('SPACELOG 11 BP'!$F$2:$EE$2,AW$4,'SPACELOG 11 BP'!$F26:$EE26)+SUMIF('SPACELOG 12 BP'!$F$2:$EE$2,AW$4,'SPACELOG 12 BP'!$F26:$EE26)</f>
        <v>20</v>
      </c>
      <c r="AX26" s="33">
        <f>SUMIF('reporting montigny'!$F$2:$EE$2,AX$4,'reporting montigny'!$F26:$EE26)+SUMIF('reporting boissy'!$F$2:$EE$2,AX$4,'reporting boissy'!$F26:$EE26)+SUMIF('reporting moussy'!$F$2:$EE$2,AX$4,'reporting moussy'!$F26:$EE26)+SUMIF('reporting trappes'!$F$2:$EE$2,AX$4,'reporting trappes'!$F26:$EE26)+SUMIF('SPACELOG 5 BP'!$F$2:$EE$2,AX$4,'SPACELOG 5 BP'!$F26:$EE26)+SUMIF('SPACELOG 6 BP'!$F$2:$EE$2,AX$4,'SPACELOG 6 BP'!$F26:$EE26)+SUMIF('SPACELOG 7 BP'!$F$2:$EE$2,AX$4,'SPACELOG 7 BP'!$F26:$EE26)+SUMIF('SPACELOG 8 BP'!$F$2:$EE$2,AX$4,'SPACELOG 8 BP'!$F26:$EE26)+SUMIF('SPACELOG 9 BP'!$F$2:$EE$2,AX$4,'SPACELOG 9 BP'!$F26:$EE26)+SUMIF('SPACELOG 10 BP'!$F$2:$EE$2,AX$4,'SPACELOG 10 BP'!$F26:$EE26)+SUMIF('SPACELOG 11 BP'!$F$2:$EE$2,AX$4,'SPACELOG 11 BP'!$F26:$EE26)+SUMIF('SPACELOG 12 BP'!$F$2:$EE$2,AX$4,'SPACELOG 12 BP'!$F26:$EE26)</f>
        <v>20</v>
      </c>
      <c r="AY26" s="33">
        <f>SUMIF('reporting montigny'!$F$2:$EE$2,AY$4,'reporting montigny'!$F26:$EE26)+SUMIF('reporting boissy'!$F$2:$EE$2,AY$4,'reporting boissy'!$F26:$EE26)+SUMIF('reporting moussy'!$F$2:$EE$2,AY$4,'reporting moussy'!$F26:$EE26)+SUMIF('reporting trappes'!$F$2:$EE$2,AY$4,'reporting trappes'!$F26:$EE26)+SUMIF('SPACELOG 5 BP'!$F$2:$EE$2,AY$4,'SPACELOG 5 BP'!$F26:$EE26)+SUMIF('SPACELOG 6 BP'!$F$2:$EE$2,AY$4,'SPACELOG 6 BP'!$F26:$EE26)+SUMIF('SPACELOG 7 BP'!$F$2:$EE$2,AY$4,'SPACELOG 7 BP'!$F26:$EE26)+SUMIF('SPACELOG 8 BP'!$F$2:$EE$2,AY$4,'SPACELOG 8 BP'!$F26:$EE26)+SUMIF('SPACELOG 9 BP'!$F$2:$EE$2,AY$4,'SPACELOG 9 BP'!$F26:$EE26)+SUMIF('SPACELOG 10 BP'!$F$2:$EE$2,AY$4,'SPACELOG 10 BP'!$F26:$EE26)+SUMIF('SPACELOG 11 BP'!$F$2:$EE$2,AY$4,'SPACELOG 11 BP'!$F26:$EE26)+SUMIF('SPACELOG 12 BP'!$F$2:$EE$2,AY$4,'SPACELOG 12 BP'!$F26:$EE26)</f>
        <v>20</v>
      </c>
      <c r="AZ26" s="33">
        <f>SUMIF('reporting montigny'!$F$2:$EE$2,AZ$4,'reporting montigny'!$F26:$EE26)+SUMIF('reporting boissy'!$F$2:$EE$2,AZ$4,'reporting boissy'!$F26:$EE26)+SUMIF('reporting moussy'!$F$2:$EE$2,AZ$4,'reporting moussy'!$F26:$EE26)+SUMIF('reporting trappes'!$F$2:$EE$2,AZ$4,'reporting trappes'!$F26:$EE26)+SUMIF('SPACELOG 5 BP'!$F$2:$EE$2,AZ$4,'SPACELOG 5 BP'!$F26:$EE26)+SUMIF('SPACELOG 6 BP'!$F$2:$EE$2,AZ$4,'SPACELOG 6 BP'!$F26:$EE26)+SUMIF('SPACELOG 7 BP'!$F$2:$EE$2,AZ$4,'SPACELOG 7 BP'!$F26:$EE26)+SUMIF('SPACELOG 8 BP'!$F$2:$EE$2,AZ$4,'SPACELOG 8 BP'!$F26:$EE26)+SUMIF('SPACELOG 9 BP'!$F$2:$EE$2,AZ$4,'SPACELOG 9 BP'!$F26:$EE26)+SUMIF('SPACELOG 10 BP'!$F$2:$EE$2,AZ$4,'SPACELOG 10 BP'!$F26:$EE26)+SUMIF('SPACELOG 11 BP'!$F$2:$EE$2,AZ$4,'SPACELOG 11 BP'!$F26:$EE26)+SUMIF('SPACELOG 12 BP'!$F$2:$EE$2,AZ$4,'SPACELOG 12 BP'!$F26:$EE26)</f>
        <v>20</v>
      </c>
      <c r="BA26" s="33">
        <f>SUMIF('reporting montigny'!$F$2:$EE$2,BA$4,'reporting montigny'!$F26:$EE26)+SUMIF('reporting boissy'!$F$2:$EE$2,BA$4,'reporting boissy'!$F26:$EE26)+SUMIF('reporting moussy'!$F$2:$EE$2,BA$4,'reporting moussy'!$F26:$EE26)+SUMIF('reporting trappes'!$F$2:$EE$2,BA$4,'reporting trappes'!$F26:$EE26)+SUMIF('SPACELOG 5 BP'!$F$2:$EE$2,BA$4,'SPACELOG 5 BP'!$F26:$EE26)+SUMIF('SPACELOG 6 BP'!$F$2:$EE$2,BA$4,'SPACELOG 6 BP'!$F26:$EE26)+SUMIF('SPACELOG 7 BP'!$F$2:$EE$2,BA$4,'SPACELOG 7 BP'!$F26:$EE26)+SUMIF('SPACELOG 8 BP'!$F$2:$EE$2,BA$4,'SPACELOG 8 BP'!$F26:$EE26)+SUMIF('SPACELOG 9 BP'!$F$2:$EE$2,BA$4,'SPACELOG 9 BP'!$F26:$EE26)+SUMIF('SPACELOG 10 BP'!$F$2:$EE$2,BA$4,'SPACELOG 10 BP'!$F26:$EE26)+SUMIF('SPACELOG 11 BP'!$F$2:$EE$2,BA$4,'SPACELOG 11 BP'!$F26:$EE26)+SUMIF('SPACELOG 12 BP'!$F$2:$EE$2,BA$4,'SPACELOG 12 BP'!$F26:$EE26)</f>
        <v>20</v>
      </c>
      <c r="BB26" s="33">
        <f>SUMIF('reporting montigny'!$F$2:$EE$2,BB$4,'reporting montigny'!$F26:$EE26)+SUMIF('reporting boissy'!$F$2:$EE$2,BB$4,'reporting boissy'!$F26:$EE26)+SUMIF('reporting moussy'!$F$2:$EE$2,BB$4,'reporting moussy'!$F26:$EE26)+SUMIF('reporting trappes'!$F$2:$EE$2,BB$4,'reporting trappes'!$F26:$EE26)+SUMIF('SPACELOG 5 BP'!$F$2:$EE$2,BB$4,'SPACELOG 5 BP'!$F26:$EE26)+SUMIF('SPACELOG 6 BP'!$F$2:$EE$2,BB$4,'SPACELOG 6 BP'!$F26:$EE26)+SUMIF('SPACELOG 7 BP'!$F$2:$EE$2,BB$4,'SPACELOG 7 BP'!$F26:$EE26)+SUMIF('SPACELOG 8 BP'!$F$2:$EE$2,BB$4,'SPACELOG 8 BP'!$F26:$EE26)+SUMIF('SPACELOG 9 BP'!$F$2:$EE$2,BB$4,'SPACELOG 9 BP'!$F26:$EE26)+SUMIF('SPACELOG 10 BP'!$F$2:$EE$2,BB$4,'SPACELOG 10 BP'!$F26:$EE26)+SUMIF('SPACELOG 11 BP'!$F$2:$EE$2,BB$4,'SPACELOG 11 BP'!$F26:$EE26)+SUMIF('SPACELOG 12 BP'!$F$2:$EE$2,BB$4,'SPACELOG 12 BP'!$F26:$EE26)</f>
        <v>20</v>
      </c>
      <c r="BC26" s="33">
        <f>SUMIF('reporting montigny'!$F$2:$EE$2,BC$4,'reporting montigny'!$F26:$EE26)+SUMIF('reporting boissy'!$F$2:$EE$2,BC$4,'reporting boissy'!$F26:$EE26)+SUMIF('reporting moussy'!$F$2:$EE$2,BC$4,'reporting moussy'!$F26:$EE26)+SUMIF('reporting trappes'!$F$2:$EE$2,BC$4,'reporting trappes'!$F26:$EE26)+SUMIF('SPACELOG 5 BP'!$F$2:$EE$2,BC$4,'SPACELOG 5 BP'!$F26:$EE26)+SUMIF('SPACELOG 6 BP'!$F$2:$EE$2,BC$4,'SPACELOG 6 BP'!$F26:$EE26)+SUMIF('SPACELOG 7 BP'!$F$2:$EE$2,BC$4,'SPACELOG 7 BP'!$F26:$EE26)+SUMIF('SPACELOG 8 BP'!$F$2:$EE$2,BC$4,'SPACELOG 8 BP'!$F26:$EE26)+SUMIF('SPACELOG 9 BP'!$F$2:$EE$2,BC$4,'SPACELOG 9 BP'!$F26:$EE26)+SUMIF('SPACELOG 10 BP'!$F$2:$EE$2,BC$4,'SPACELOG 10 BP'!$F26:$EE26)+SUMIF('SPACELOG 11 BP'!$F$2:$EE$2,BC$4,'SPACELOG 11 BP'!$F26:$EE26)+SUMIF('SPACELOG 12 BP'!$F$2:$EE$2,BC$4,'SPACELOG 12 BP'!$F26:$EE26)</f>
        <v>20</v>
      </c>
      <c r="BD26" s="33">
        <f>SUMIF('reporting montigny'!$F$2:$EE$2,BD$4,'reporting montigny'!$F26:$EE26)+SUMIF('reporting boissy'!$F$2:$EE$2,BD$4,'reporting boissy'!$F26:$EE26)+SUMIF('reporting moussy'!$F$2:$EE$2,BD$4,'reporting moussy'!$F26:$EE26)+SUMIF('reporting trappes'!$F$2:$EE$2,BD$4,'reporting trappes'!$F26:$EE26)+SUMIF('SPACELOG 5 BP'!$F$2:$EE$2,BD$4,'SPACELOG 5 BP'!$F26:$EE26)+SUMIF('SPACELOG 6 BP'!$F$2:$EE$2,BD$4,'SPACELOG 6 BP'!$F26:$EE26)+SUMIF('SPACELOG 7 BP'!$F$2:$EE$2,BD$4,'SPACELOG 7 BP'!$F26:$EE26)+SUMIF('SPACELOG 8 BP'!$F$2:$EE$2,BD$4,'SPACELOG 8 BP'!$F26:$EE26)+SUMIF('SPACELOG 9 BP'!$F$2:$EE$2,BD$4,'SPACELOG 9 BP'!$F26:$EE26)+SUMIF('SPACELOG 10 BP'!$F$2:$EE$2,BD$4,'SPACELOG 10 BP'!$F26:$EE26)+SUMIF('SPACELOG 11 BP'!$F$2:$EE$2,BD$4,'SPACELOG 11 BP'!$F26:$EE26)+SUMIF('SPACELOG 12 BP'!$F$2:$EE$2,BD$4,'SPACELOG 12 BP'!$F26:$EE26)</f>
        <v>20</v>
      </c>
      <c r="BE26" s="393">
        <f t="shared" si="117"/>
        <v>240</v>
      </c>
      <c r="BF26" s="33">
        <f>SUMIF('reporting montigny'!$F$2:$EE$2,BF$4,'reporting montigny'!$F26:$EE26)+SUMIF('reporting boissy'!$F$2:$EE$2,BF$4,'reporting boissy'!$F26:$EE26)+SUMIF('reporting moussy'!$F$2:$EE$2,BF$4,'reporting moussy'!$F26:$EE26)+SUMIF('reporting trappes'!$F$2:$EE$2,BF$4,'reporting trappes'!$F26:$EE26)+SUMIF('SPACELOG 5 BP'!$F$2:$EE$2,BF$4,'SPACELOG 5 BP'!$F26:$EE26)+SUMIF('SPACELOG 6 BP'!$F$2:$EE$2,BF$4,'SPACELOG 6 BP'!$F26:$EE26)+SUMIF('SPACELOG 7 BP'!$F$2:$EE$2,BF$4,'SPACELOG 7 BP'!$F26:$EE26)+SUMIF('SPACELOG 8 BP'!$F$2:$EE$2,BF$4,'SPACELOG 8 BP'!$F26:$EE26)+SUMIF('SPACELOG 9 BP'!$F$2:$EE$2,BF$4,'SPACELOG 9 BP'!$F26:$EE26)+SUMIF('SPACELOG 10 BP'!$F$2:$EE$2,BF$4,'SPACELOG 10 BP'!$F26:$EE26)+SUMIF('SPACELOG 11 BP'!$F$2:$EE$2,BF$4,'SPACELOG 11 BP'!$F26:$EE26)+SUMIF('SPACELOG 12 BP'!$F$2:$EE$2,BF$4,'SPACELOG 12 BP'!$F26:$EE26)</f>
        <v>20</v>
      </c>
      <c r="BG26" s="33">
        <f>SUMIF('reporting montigny'!$F$2:$EE$2,BG$4,'reporting montigny'!$F26:$EE26)+SUMIF('reporting boissy'!$F$2:$EE$2,BG$4,'reporting boissy'!$F26:$EE26)+SUMIF('reporting moussy'!$F$2:$EE$2,BG$4,'reporting moussy'!$F26:$EE26)+SUMIF('reporting trappes'!$F$2:$EE$2,BG$4,'reporting trappes'!$F26:$EE26)+SUMIF('SPACELOG 5 BP'!$F$2:$EE$2,BG$4,'SPACELOG 5 BP'!$F26:$EE26)+SUMIF('SPACELOG 6 BP'!$F$2:$EE$2,BG$4,'SPACELOG 6 BP'!$F26:$EE26)+SUMIF('SPACELOG 7 BP'!$F$2:$EE$2,BG$4,'SPACELOG 7 BP'!$F26:$EE26)+SUMIF('SPACELOG 8 BP'!$F$2:$EE$2,BG$4,'SPACELOG 8 BP'!$F26:$EE26)+SUMIF('SPACELOG 9 BP'!$F$2:$EE$2,BG$4,'SPACELOG 9 BP'!$F26:$EE26)+SUMIF('SPACELOG 10 BP'!$F$2:$EE$2,BG$4,'SPACELOG 10 BP'!$F26:$EE26)+SUMIF('SPACELOG 11 BP'!$F$2:$EE$2,BG$4,'SPACELOG 11 BP'!$F26:$EE26)+SUMIF('SPACELOG 12 BP'!$F$2:$EE$2,BG$4,'SPACELOG 12 BP'!$F26:$EE26)</f>
        <v>20</v>
      </c>
      <c r="BH26" s="33">
        <f>SUMIF('reporting montigny'!$F$2:$EE$2,BH$4,'reporting montigny'!$F26:$EE26)+SUMIF('reporting boissy'!$F$2:$EE$2,BH$4,'reporting boissy'!$F26:$EE26)+SUMIF('reporting moussy'!$F$2:$EE$2,BH$4,'reporting moussy'!$F26:$EE26)+SUMIF('reporting trappes'!$F$2:$EE$2,BH$4,'reporting trappes'!$F26:$EE26)+SUMIF('SPACELOG 5 BP'!$F$2:$EE$2,BH$4,'SPACELOG 5 BP'!$F26:$EE26)+SUMIF('SPACELOG 6 BP'!$F$2:$EE$2,BH$4,'SPACELOG 6 BP'!$F26:$EE26)+SUMIF('SPACELOG 7 BP'!$F$2:$EE$2,BH$4,'SPACELOG 7 BP'!$F26:$EE26)+SUMIF('SPACELOG 8 BP'!$F$2:$EE$2,BH$4,'SPACELOG 8 BP'!$F26:$EE26)+SUMIF('SPACELOG 9 BP'!$F$2:$EE$2,BH$4,'SPACELOG 9 BP'!$F26:$EE26)+SUMIF('SPACELOG 10 BP'!$F$2:$EE$2,BH$4,'SPACELOG 10 BP'!$F26:$EE26)+SUMIF('SPACELOG 11 BP'!$F$2:$EE$2,BH$4,'SPACELOG 11 BP'!$F26:$EE26)+SUMIF('SPACELOG 12 BP'!$F$2:$EE$2,BH$4,'SPACELOG 12 BP'!$F26:$EE26)</f>
        <v>20</v>
      </c>
      <c r="BI26" s="33">
        <f>SUMIF('reporting montigny'!$F$2:$EE$2,BI$4,'reporting montigny'!$F26:$EE26)+SUMIF('reporting boissy'!$F$2:$EE$2,BI$4,'reporting boissy'!$F26:$EE26)+SUMIF('reporting moussy'!$F$2:$EE$2,BI$4,'reporting moussy'!$F26:$EE26)+SUMIF('reporting trappes'!$F$2:$EE$2,BI$4,'reporting trappes'!$F26:$EE26)+SUMIF('SPACELOG 5 BP'!$F$2:$EE$2,BI$4,'SPACELOG 5 BP'!$F26:$EE26)+SUMIF('SPACELOG 6 BP'!$F$2:$EE$2,BI$4,'SPACELOG 6 BP'!$F26:$EE26)+SUMIF('SPACELOG 7 BP'!$F$2:$EE$2,BI$4,'SPACELOG 7 BP'!$F26:$EE26)+SUMIF('SPACELOG 8 BP'!$F$2:$EE$2,BI$4,'SPACELOG 8 BP'!$F26:$EE26)+SUMIF('SPACELOG 9 BP'!$F$2:$EE$2,BI$4,'SPACELOG 9 BP'!$F26:$EE26)+SUMIF('SPACELOG 10 BP'!$F$2:$EE$2,BI$4,'SPACELOG 10 BP'!$F26:$EE26)+SUMIF('SPACELOG 11 BP'!$F$2:$EE$2,BI$4,'SPACELOG 11 BP'!$F26:$EE26)+SUMIF('SPACELOG 12 BP'!$F$2:$EE$2,BI$4,'SPACELOG 12 BP'!$F26:$EE26)</f>
        <v>20</v>
      </c>
      <c r="BJ26" s="33">
        <f>SUMIF('reporting montigny'!$F$2:$EE$2,BJ$4,'reporting montigny'!$F26:$EE26)+SUMIF('reporting boissy'!$F$2:$EE$2,BJ$4,'reporting boissy'!$F26:$EE26)+SUMIF('reporting moussy'!$F$2:$EE$2,BJ$4,'reporting moussy'!$F26:$EE26)+SUMIF('reporting trappes'!$F$2:$EE$2,BJ$4,'reporting trappes'!$F26:$EE26)+SUMIF('SPACELOG 5 BP'!$F$2:$EE$2,BJ$4,'SPACELOG 5 BP'!$F26:$EE26)+SUMIF('SPACELOG 6 BP'!$F$2:$EE$2,BJ$4,'SPACELOG 6 BP'!$F26:$EE26)+SUMIF('SPACELOG 7 BP'!$F$2:$EE$2,BJ$4,'SPACELOG 7 BP'!$F26:$EE26)+SUMIF('SPACELOG 8 BP'!$F$2:$EE$2,BJ$4,'SPACELOG 8 BP'!$F26:$EE26)+SUMIF('SPACELOG 9 BP'!$F$2:$EE$2,BJ$4,'SPACELOG 9 BP'!$F26:$EE26)+SUMIF('SPACELOG 10 BP'!$F$2:$EE$2,BJ$4,'SPACELOG 10 BP'!$F26:$EE26)+SUMIF('SPACELOG 11 BP'!$F$2:$EE$2,BJ$4,'SPACELOG 11 BP'!$F26:$EE26)+SUMIF('SPACELOG 12 BP'!$F$2:$EE$2,BJ$4,'SPACELOG 12 BP'!$F26:$EE26)</f>
        <v>20</v>
      </c>
      <c r="BK26" s="33">
        <f>SUMIF('reporting montigny'!$F$2:$EE$2,BK$4,'reporting montigny'!$F26:$EE26)+SUMIF('reporting boissy'!$F$2:$EE$2,BK$4,'reporting boissy'!$F26:$EE26)+SUMIF('reporting moussy'!$F$2:$EE$2,BK$4,'reporting moussy'!$F26:$EE26)+SUMIF('reporting trappes'!$F$2:$EE$2,BK$4,'reporting trappes'!$F26:$EE26)+SUMIF('SPACELOG 5 BP'!$F$2:$EE$2,BK$4,'SPACELOG 5 BP'!$F26:$EE26)+SUMIF('SPACELOG 6 BP'!$F$2:$EE$2,BK$4,'SPACELOG 6 BP'!$F26:$EE26)+SUMIF('SPACELOG 7 BP'!$F$2:$EE$2,BK$4,'SPACELOG 7 BP'!$F26:$EE26)+SUMIF('SPACELOG 8 BP'!$F$2:$EE$2,BK$4,'SPACELOG 8 BP'!$F26:$EE26)+SUMIF('SPACELOG 9 BP'!$F$2:$EE$2,BK$4,'SPACELOG 9 BP'!$F26:$EE26)+SUMIF('SPACELOG 10 BP'!$F$2:$EE$2,BK$4,'SPACELOG 10 BP'!$F26:$EE26)+SUMIF('SPACELOG 11 BP'!$F$2:$EE$2,BK$4,'SPACELOG 11 BP'!$F26:$EE26)+SUMIF('SPACELOG 12 BP'!$F$2:$EE$2,BK$4,'SPACELOG 12 BP'!$F26:$EE26)</f>
        <v>20</v>
      </c>
      <c r="BL26" s="33">
        <f>SUMIF('reporting montigny'!$F$2:$EE$2,BL$4,'reporting montigny'!$F26:$EE26)+SUMIF('reporting boissy'!$F$2:$EE$2,BL$4,'reporting boissy'!$F26:$EE26)+SUMIF('reporting moussy'!$F$2:$EE$2,BL$4,'reporting moussy'!$F26:$EE26)+SUMIF('reporting trappes'!$F$2:$EE$2,BL$4,'reporting trappes'!$F26:$EE26)+SUMIF('SPACELOG 5 BP'!$F$2:$EE$2,BL$4,'SPACELOG 5 BP'!$F26:$EE26)+SUMIF('SPACELOG 6 BP'!$F$2:$EE$2,BL$4,'SPACELOG 6 BP'!$F26:$EE26)+SUMIF('SPACELOG 7 BP'!$F$2:$EE$2,BL$4,'SPACELOG 7 BP'!$F26:$EE26)+SUMIF('SPACELOG 8 BP'!$F$2:$EE$2,BL$4,'SPACELOG 8 BP'!$F26:$EE26)+SUMIF('SPACELOG 9 BP'!$F$2:$EE$2,BL$4,'SPACELOG 9 BP'!$F26:$EE26)+SUMIF('SPACELOG 10 BP'!$F$2:$EE$2,BL$4,'SPACELOG 10 BP'!$F26:$EE26)+SUMIF('SPACELOG 11 BP'!$F$2:$EE$2,BL$4,'SPACELOG 11 BP'!$F26:$EE26)+SUMIF('SPACELOG 12 BP'!$F$2:$EE$2,BL$4,'SPACELOG 12 BP'!$F26:$EE26)</f>
        <v>20</v>
      </c>
      <c r="BM26" s="33">
        <f>SUMIF('reporting montigny'!$F$2:$EE$2,BM$4,'reporting montigny'!$F26:$EE26)+SUMIF('reporting boissy'!$F$2:$EE$2,BM$4,'reporting boissy'!$F26:$EE26)+SUMIF('reporting moussy'!$F$2:$EE$2,BM$4,'reporting moussy'!$F26:$EE26)+SUMIF('reporting trappes'!$F$2:$EE$2,BM$4,'reporting trappes'!$F26:$EE26)+SUMIF('SPACELOG 5 BP'!$F$2:$EE$2,BM$4,'SPACELOG 5 BP'!$F26:$EE26)+SUMIF('SPACELOG 6 BP'!$F$2:$EE$2,BM$4,'SPACELOG 6 BP'!$F26:$EE26)+SUMIF('SPACELOG 7 BP'!$F$2:$EE$2,BM$4,'SPACELOG 7 BP'!$F26:$EE26)+SUMIF('SPACELOG 8 BP'!$F$2:$EE$2,BM$4,'SPACELOG 8 BP'!$F26:$EE26)+SUMIF('SPACELOG 9 BP'!$F$2:$EE$2,BM$4,'SPACELOG 9 BP'!$F26:$EE26)+SUMIF('SPACELOG 10 BP'!$F$2:$EE$2,BM$4,'SPACELOG 10 BP'!$F26:$EE26)+SUMIF('SPACELOG 11 BP'!$F$2:$EE$2,BM$4,'SPACELOG 11 BP'!$F26:$EE26)+SUMIF('SPACELOG 12 BP'!$F$2:$EE$2,BM$4,'SPACELOG 12 BP'!$F26:$EE26)</f>
        <v>20</v>
      </c>
      <c r="BN26" s="33">
        <f>SUMIF('reporting montigny'!$F$2:$EE$2,BN$4,'reporting montigny'!$F26:$EE26)+SUMIF('reporting boissy'!$F$2:$EE$2,BN$4,'reporting boissy'!$F26:$EE26)+SUMIF('reporting moussy'!$F$2:$EE$2,BN$4,'reporting moussy'!$F26:$EE26)+SUMIF('reporting trappes'!$F$2:$EE$2,BN$4,'reporting trappes'!$F26:$EE26)+SUMIF('SPACELOG 5 BP'!$F$2:$EE$2,BN$4,'SPACELOG 5 BP'!$F26:$EE26)+SUMIF('SPACELOG 6 BP'!$F$2:$EE$2,BN$4,'SPACELOG 6 BP'!$F26:$EE26)+SUMIF('SPACELOG 7 BP'!$F$2:$EE$2,BN$4,'SPACELOG 7 BP'!$F26:$EE26)+SUMIF('SPACELOG 8 BP'!$F$2:$EE$2,BN$4,'SPACELOG 8 BP'!$F26:$EE26)+SUMIF('SPACELOG 9 BP'!$F$2:$EE$2,BN$4,'SPACELOG 9 BP'!$F26:$EE26)+SUMIF('SPACELOG 10 BP'!$F$2:$EE$2,BN$4,'SPACELOG 10 BP'!$F26:$EE26)+SUMIF('SPACELOG 11 BP'!$F$2:$EE$2,BN$4,'SPACELOG 11 BP'!$F26:$EE26)+SUMIF('SPACELOG 12 BP'!$F$2:$EE$2,BN$4,'SPACELOG 12 BP'!$F26:$EE26)</f>
        <v>20</v>
      </c>
      <c r="BO26" s="33">
        <f>SUMIF('reporting montigny'!$F$2:$EE$2,BO$4,'reporting montigny'!$F26:$EE26)+SUMIF('reporting boissy'!$F$2:$EE$2,BO$4,'reporting boissy'!$F26:$EE26)+SUMIF('reporting moussy'!$F$2:$EE$2,BO$4,'reporting moussy'!$F26:$EE26)+SUMIF('reporting trappes'!$F$2:$EE$2,BO$4,'reporting trappes'!$F26:$EE26)+SUMIF('SPACELOG 5 BP'!$F$2:$EE$2,BO$4,'SPACELOG 5 BP'!$F26:$EE26)+SUMIF('SPACELOG 6 BP'!$F$2:$EE$2,BO$4,'SPACELOG 6 BP'!$F26:$EE26)+SUMIF('SPACELOG 7 BP'!$F$2:$EE$2,BO$4,'SPACELOG 7 BP'!$F26:$EE26)+SUMIF('SPACELOG 8 BP'!$F$2:$EE$2,BO$4,'SPACELOG 8 BP'!$F26:$EE26)+SUMIF('SPACELOG 9 BP'!$F$2:$EE$2,BO$4,'SPACELOG 9 BP'!$F26:$EE26)+SUMIF('SPACELOG 10 BP'!$F$2:$EE$2,BO$4,'SPACELOG 10 BP'!$F26:$EE26)+SUMIF('SPACELOG 11 BP'!$F$2:$EE$2,BO$4,'SPACELOG 11 BP'!$F26:$EE26)+SUMIF('SPACELOG 12 BP'!$F$2:$EE$2,BO$4,'SPACELOG 12 BP'!$F26:$EE26)</f>
        <v>20</v>
      </c>
      <c r="BP26" s="33">
        <f>SUMIF('reporting montigny'!$F$2:$EE$2,BP$4,'reporting montigny'!$F26:$EE26)+SUMIF('reporting boissy'!$F$2:$EE$2,BP$4,'reporting boissy'!$F26:$EE26)+SUMIF('reporting moussy'!$F$2:$EE$2,BP$4,'reporting moussy'!$F26:$EE26)+SUMIF('reporting trappes'!$F$2:$EE$2,BP$4,'reporting trappes'!$F26:$EE26)+SUMIF('SPACELOG 5 BP'!$F$2:$EE$2,BP$4,'SPACELOG 5 BP'!$F26:$EE26)+SUMIF('SPACELOG 6 BP'!$F$2:$EE$2,BP$4,'SPACELOG 6 BP'!$F26:$EE26)+SUMIF('SPACELOG 7 BP'!$F$2:$EE$2,BP$4,'SPACELOG 7 BP'!$F26:$EE26)+SUMIF('SPACELOG 8 BP'!$F$2:$EE$2,BP$4,'SPACELOG 8 BP'!$F26:$EE26)+SUMIF('SPACELOG 9 BP'!$F$2:$EE$2,BP$4,'SPACELOG 9 BP'!$F26:$EE26)+SUMIF('SPACELOG 10 BP'!$F$2:$EE$2,BP$4,'SPACELOG 10 BP'!$F26:$EE26)+SUMIF('SPACELOG 11 BP'!$F$2:$EE$2,BP$4,'SPACELOG 11 BP'!$F26:$EE26)+SUMIF('SPACELOG 12 BP'!$F$2:$EE$2,BP$4,'SPACELOG 12 BP'!$F26:$EE26)</f>
        <v>20</v>
      </c>
      <c r="BQ26" s="33">
        <f>SUMIF('reporting montigny'!$F$2:$EE$2,BQ$4,'reporting montigny'!$F26:$EE26)+SUMIF('reporting boissy'!$F$2:$EE$2,BQ$4,'reporting boissy'!$F26:$EE26)+SUMIF('reporting moussy'!$F$2:$EE$2,BQ$4,'reporting moussy'!$F26:$EE26)+SUMIF('reporting trappes'!$F$2:$EE$2,BQ$4,'reporting trappes'!$F26:$EE26)+SUMIF('SPACELOG 5 BP'!$F$2:$EE$2,BQ$4,'SPACELOG 5 BP'!$F26:$EE26)+SUMIF('SPACELOG 6 BP'!$F$2:$EE$2,BQ$4,'SPACELOG 6 BP'!$F26:$EE26)+SUMIF('SPACELOG 7 BP'!$F$2:$EE$2,BQ$4,'SPACELOG 7 BP'!$F26:$EE26)+SUMIF('SPACELOG 8 BP'!$F$2:$EE$2,BQ$4,'SPACELOG 8 BP'!$F26:$EE26)+SUMIF('SPACELOG 9 BP'!$F$2:$EE$2,BQ$4,'SPACELOG 9 BP'!$F26:$EE26)+SUMIF('SPACELOG 10 BP'!$F$2:$EE$2,BQ$4,'SPACELOG 10 BP'!$F26:$EE26)+SUMIF('SPACELOG 11 BP'!$F$2:$EE$2,BQ$4,'SPACELOG 11 BP'!$F26:$EE26)+SUMIF('SPACELOG 12 BP'!$F$2:$EE$2,BQ$4,'SPACELOG 12 BP'!$F26:$EE26)</f>
        <v>20</v>
      </c>
      <c r="BR26" s="393">
        <f t="shared" si="118"/>
        <v>240</v>
      </c>
      <c r="BS26" s="33">
        <f>SUMIF('reporting montigny'!$F$2:$EE$2,BS$4,'reporting montigny'!$F26:$EE26)+SUMIF('reporting boissy'!$F$2:$EE$2,BS$4,'reporting boissy'!$F26:$EE26)+SUMIF('reporting moussy'!$F$2:$EE$2,BS$4,'reporting moussy'!$F26:$EE26)+SUMIF('reporting trappes'!$F$2:$EE$2,BS$4,'reporting trappes'!$F26:$EE26)+SUMIF('SPACELOG 5 BP'!$F$2:$EE$2,BS$4,'SPACELOG 5 BP'!$F26:$EE26)+SUMIF('SPACELOG 6 BP'!$F$2:$EE$2,BS$4,'SPACELOG 6 BP'!$F26:$EE26)+SUMIF('SPACELOG 7 BP'!$F$2:$EE$2,BS$4,'SPACELOG 7 BP'!$F26:$EE26)+SUMIF('SPACELOG 8 BP'!$F$2:$EE$2,BS$4,'SPACELOG 8 BP'!$F26:$EE26)+SUMIF('SPACELOG 9 BP'!$F$2:$EE$2,BS$4,'SPACELOG 9 BP'!$F26:$EE26)+SUMIF('SPACELOG 10 BP'!$F$2:$EE$2,BS$4,'SPACELOG 10 BP'!$F26:$EE26)+SUMIF('SPACELOG 11 BP'!$F$2:$EE$2,BS$4,'SPACELOG 11 BP'!$F26:$EE26)+SUMIF('SPACELOG 12 BP'!$F$2:$EE$2,BS$4,'SPACELOG 12 BP'!$F26:$EE26)</f>
        <v>20</v>
      </c>
      <c r="BT26" s="33">
        <f>SUMIF('reporting montigny'!$F$2:$EE$2,BT$4,'reporting montigny'!$F26:$EE26)+SUMIF('reporting boissy'!$F$2:$EE$2,BT$4,'reporting boissy'!$F26:$EE26)+SUMIF('reporting moussy'!$F$2:$EE$2,BT$4,'reporting moussy'!$F26:$EE26)+SUMIF('reporting trappes'!$F$2:$EE$2,BT$4,'reporting trappes'!$F26:$EE26)+SUMIF('SPACELOG 5 BP'!$F$2:$EE$2,BT$4,'SPACELOG 5 BP'!$F26:$EE26)+SUMIF('SPACELOG 6 BP'!$F$2:$EE$2,BT$4,'SPACELOG 6 BP'!$F26:$EE26)+SUMIF('SPACELOG 7 BP'!$F$2:$EE$2,BT$4,'SPACELOG 7 BP'!$F26:$EE26)+SUMIF('SPACELOG 8 BP'!$F$2:$EE$2,BT$4,'SPACELOG 8 BP'!$F26:$EE26)+SUMIF('SPACELOG 9 BP'!$F$2:$EE$2,BT$4,'SPACELOG 9 BP'!$F26:$EE26)+SUMIF('SPACELOG 10 BP'!$F$2:$EE$2,BT$4,'SPACELOG 10 BP'!$F26:$EE26)+SUMIF('SPACELOG 11 BP'!$F$2:$EE$2,BT$4,'SPACELOG 11 BP'!$F26:$EE26)+SUMIF('SPACELOG 12 BP'!$F$2:$EE$2,BT$4,'SPACELOG 12 BP'!$F26:$EE26)</f>
        <v>20</v>
      </c>
      <c r="BU26" s="33">
        <f>SUMIF('reporting montigny'!$F$2:$EE$2,BU$4,'reporting montigny'!$F26:$EE26)+SUMIF('reporting boissy'!$F$2:$EE$2,BU$4,'reporting boissy'!$F26:$EE26)+SUMIF('reporting moussy'!$F$2:$EE$2,BU$4,'reporting moussy'!$F26:$EE26)+SUMIF('reporting trappes'!$F$2:$EE$2,BU$4,'reporting trappes'!$F26:$EE26)+SUMIF('SPACELOG 5 BP'!$F$2:$EE$2,BU$4,'SPACELOG 5 BP'!$F26:$EE26)+SUMIF('SPACELOG 6 BP'!$F$2:$EE$2,BU$4,'SPACELOG 6 BP'!$F26:$EE26)+SUMIF('SPACELOG 7 BP'!$F$2:$EE$2,BU$4,'SPACELOG 7 BP'!$F26:$EE26)+SUMIF('SPACELOG 8 BP'!$F$2:$EE$2,BU$4,'SPACELOG 8 BP'!$F26:$EE26)+SUMIF('SPACELOG 9 BP'!$F$2:$EE$2,BU$4,'SPACELOG 9 BP'!$F26:$EE26)+SUMIF('SPACELOG 10 BP'!$F$2:$EE$2,BU$4,'SPACELOG 10 BP'!$F26:$EE26)+SUMIF('SPACELOG 11 BP'!$F$2:$EE$2,BU$4,'SPACELOG 11 BP'!$F26:$EE26)+SUMIF('SPACELOG 12 BP'!$F$2:$EE$2,BU$4,'SPACELOG 12 BP'!$F26:$EE26)</f>
        <v>20</v>
      </c>
      <c r="BV26" s="33">
        <f>SUMIF('reporting montigny'!$F$2:$EE$2,BV$4,'reporting montigny'!$F26:$EE26)+SUMIF('reporting boissy'!$F$2:$EE$2,BV$4,'reporting boissy'!$F26:$EE26)+SUMIF('reporting moussy'!$F$2:$EE$2,BV$4,'reporting moussy'!$F26:$EE26)+SUMIF('reporting trappes'!$F$2:$EE$2,BV$4,'reporting trappes'!$F26:$EE26)+SUMIF('SPACELOG 5 BP'!$F$2:$EE$2,BV$4,'SPACELOG 5 BP'!$F26:$EE26)+SUMIF('SPACELOG 6 BP'!$F$2:$EE$2,BV$4,'SPACELOG 6 BP'!$F26:$EE26)+SUMIF('SPACELOG 7 BP'!$F$2:$EE$2,BV$4,'SPACELOG 7 BP'!$F26:$EE26)+SUMIF('SPACELOG 8 BP'!$F$2:$EE$2,BV$4,'SPACELOG 8 BP'!$F26:$EE26)+SUMIF('SPACELOG 9 BP'!$F$2:$EE$2,BV$4,'SPACELOG 9 BP'!$F26:$EE26)+SUMIF('SPACELOG 10 BP'!$F$2:$EE$2,BV$4,'SPACELOG 10 BP'!$F26:$EE26)+SUMIF('SPACELOG 11 BP'!$F$2:$EE$2,BV$4,'SPACELOG 11 BP'!$F26:$EE26)+SUMIF('SPACELOG 12 BP'!$F$2:$EE$2,BV$4,'SPACELOG 12 BP'!$F26:$EE26)</f>
        <v>20</v>
      </c>
      <c r="BW26" s="33">
        <f>SUMIF('reporting montigny'!$F$2:$EE$2,BW$4,'reporting montigny'!$F26:$EE26)+SUMIF('reporting boissy'!$F$2:$EE$2,BW$4,'reporting boissy'!$F26:$EE26)+SUMIF('reporting moussy'!$F$2:$EE$2,BW$4,'reporting moussy'!$F26:$EE26)+SUMIF('reporting trappes'!$F$2:$EE$2,BW$4,'reporting trappes'!$F26:$EE26)+SUMIF('SPACELOG 5 BP'!$F$2:$EE$2,BW$4,'SPACELOG 5 BP'!$F26:$EE26)+SUMIF('SPACELOG 6 BP'!$F$2:$EE$2,BW$4,'SPACELOG 6 BP'!$F26:$EE26)+SUMIF('SPACELOG 7 BP'!$F$2:$EE$2,BW$4,'SPACELOG 7 BP'!$F26:$EE26)+SUMIF('SPACELOG 8 BP'!$F$2:$EE$2,BW$4,'SPACELOG 8 BP'!$F26:$EE26)+SUMIF('SPACELOG 9 BP'!$F$2:$EE$2,BW$4,'SPACELOG 9 BP'!$F26:$EE26)+SUMIF('SPACELOG 10 BP'!$F$2:$EE$2,BW$4,'SPACELOG 10 BP'!$F26:$EE26)+SUMIF('SPACELOG 11 BP'!$F$2:$EE$2,BW$4,'SPACELOG 11 BP'!$F26:$EE26)+SUMIF('SPACELOG 12 BP'!$F$2:$EE$2,BW$4,'SPACELOG 12 BP'!$F26:$EE26)</f>
        <v>20</v>
      </c>
      <c r="BX26" s="33">
        <f>SUMIF('reporting montigny'!$F$2:$EE$2,BX$4,'reporting montigny'!$F26:$EE26)+SUMIF('reporting boissy'!$F$2:$EE$2,BX$4,'reporting boissy'!$F26:$EE26)+SUMIF('reporting moussy'!$F$2:$EE$2,BX$4,'reporting moussy'!$F26:$EE26)+SUMIF('reporting trappes'!$F$2:$EE$2,BX$4,'reporting trappes'!$F26:$EE26)+SUMIF('SPACELOG 5 BP'!$F$2:$EE$2,BX$4,'SPACELOG 5 BP'!$F26:$EE26)+SUMIF('SPACELOG 6 BP'!$F$2:$EE$2,BX$4,'SPACELOG 6 BP'!$F26:$EE26)+SUMIF('SPACELOG 7 BP'!$F$2:$EE$2,BX$4,'SPACELOG 7 BP'!$F26:$EE26)+SUMIF('SPACELOG 8 BP'!$F$2:$EE$2,BX$4,'SPACELOG 8 BP'!$F26:$EE26)+SUMIF('SPACELOG 9 BP'!$F$2:$EE$2,BX$4,'SPACELOG 9 BP'!$F26:$EE26)+SUMIF('SPACELOG 10 BP'!$F$2:$EE$2,BX$4,'SPACELOG 10 BP'!$F26:$EE26)+SUMIF('SPACELOG 11 BP'!$F$2:$EE$2,BX$4,'SPACELOG 11 BP'!$F26:$EE26)+SUMIF('SPACELOG 12 BP'!$F$2:$EE$2,BX$4,'SPACELOG 12 BP'!$F26:$EE26)</f>
        <v>20</v>
      </c>
      <c r="BY26" s="33">
        <f>SUMIF('reporting montigny'!$F$2:$EE$2,BY$4,'reporting montigny'!$F26:$EE26)+SUMIF('reporting boissy'!$F$2:$EE$2,BY$4,'reporting boissy'!$F26:$EE26)+SUMIF('reporting moussy'!$F$2:$EE$2,BY$4,'reporting moussy'!$F26:$EE26)+SUMIF('reporting trappes'!$F$2:$EE$2,BY$4,'reporting trappes'!$F26:$EE26)+SUMIF('SPACELOG 5 BP'!$F$2:$EE$2,BY$4,'SPACELOG 5 BP'!$F26:$EE26)+SUMIF('SPACELOG 6 BP'!$F$2:$EE$2,BY$4,'SPACELOG 6 BP'!$F26:$EE26)+SUMIF('SPACELOG 7 BP'!$F$2:$EE$2,BY$4,'SPACELOG 7 BP'!$F26:$EE26)+SUMIF('SPACELOG 8 BP'!$F$2:$EE$2,BY$4,'SPACELOG 8 BP'!$F26:$EE26)+SUMIF('SPACELOG 9 BP'!$F$2:$EE$2,BY$4,'SPACELOG 9 BP'!$F26:$EE26)+SUMIF('SPACELOG 10 BP'!$F$2:$EE$2,BY$4,'SPACELOG 10 BP'!$F26:$EE26)+SUMIF('SPACELOG 11 BP'!$F$2:$EE$2,BY$4,'SPACELOG 11 BP'!$F26:$EE26)+SUMIF('SPACELOG 12 BP'!$F$2:$EE$2,BY$4,'SPACELOG 12 BP'!$F26:$EE26)</f>
        <v>20</v>
      </c>
      <c r="BZ26" s="33">
        <f>SUMIF('reporting montigny'!$F$2:$EE$2,BZ$4,'reporting montigny'!$F26:$EE26)+SUMIF('reporting boissy'!$F$2:$EE$2,BZ$4,'reporting boissy'!$F26:$EE26)+SUMIF('reporting moussy'!$F$2:$EE$2,BZ$4,'reporting moussy'!$F26:$EE26)+SUMIF('reporting trappes'!$F$2:$EE$2,BZ$4,'reporting trappes'!$F26:$EE26)+SUMIF('SPACELOG 5 BP'!$F$2:$EE$2,BZ$4,'SPACELOG 5 BP'!$F26:$EE26)+SUMIF('SPACELOG 6 BP'!$F$2:$EE$2,BZ$4,'SPACELOG 6 BP'!$F26:$EE26)+SUMIF('SPACELOG 7 BP'!$F$2:$EE$2,BZ$4,'SPACELOG 7 BP'!$F26:$EE26)+SUMIF('SPACELOG 8 BP'!$F$2:$EE$2,BZ$4,'SPACELOG 8 BP'!$F26:$EE26)+SUMIF('SPACELOG 9 BP'!$F$2:$EE$2,BZ$4,'SPACELOG 9 BP'!$F26:$EE26)+SUMIF('SPACELOG 10 BP'!$F$2:$EE$2,BZ$4,'SPACELOG 10 BP'!$F26:$EE26)+SUMIF('SPACELOG 11 BP'!$F$2:$EE$2,BZ$4,'SPACELOG 11 BP'!$F26:$EE26)+SUMIF('SPACELOG 12 BP'!$F$2:$EE$2,BZ$4,'SPACELOG 12 BP'!$F26:$EE26)</f>
        <v>20</v>
      </c>
      <c r="CA26" s="33">
        <f>SUMIF('reporting montigny'!$F$2:$EE$2,CA$4,'reporting montigny'!$F26:$EE26)+SUMIF('reporting boissy'!$F$2:$EE$2,CA$4,'reporting boissy'!$F26:$EE26)+SUMIF('reporting moussy'!$F$2:$EE$2,CA$4,'reporting moussy'!$F26:$EE26)+SUMIF('reporting trappes'!$F$2:$EE$2,CA$4,'reporting trappes'!$F26:$EE26)+SUMIF('SPACELOG 5 BP'!$F$2:$EE$2,CA$4,'SPACELOG 5 BP'!$F26:$EE26)+SUMIF('SPACELOG 6 BP'!$F$2:$EE$2,CA$4,'SPACELOG 6 BP'!$F26:$EE26)+SUMIF('SPACELOG 7 BP'!$F$2:$EE$2,CA$4,'SPACELOG 7 BP'!$F26:$EE26)+SUMIF('SPACELOG 8 BP'!$F$2:$EE$2,CA$4,'SPACELOG 8 BP'!$F26:$EE26)+SUMIF('SPACELOG 9 BP'!$F$2:$EE$2,CA$4,'SPACELOG 9 BP'!$F26:$EE26)+SUMIF('SPACELOG 10 BP'!$F$2:$EE$2,CA$4,'SPACELOG 10 BP'!$F26:$EE26)+SUMIF('SPACELOG 11 BP'!$F$2:$EE$2,CA$4,'SPACELOG 11 BP'!$F26:$EE26)+SUMIF('SPACELOG 12 BP'!$F$2:$EE$2,CA$4,'SPACELOG 12 BP'!$F26:$EE26)</f>
        <v>20</v>
      </c>
      <c r="CB26" s="33">
        <f>SUMIF('reporting montigny'!$F$2:$EE$2,CB$4,'reporting montigny'!$F26:$EE26)+SUMIF('reporting boissy'!$F$2:$EE$2,CB$4,'reporting boissy'!$F26:$EE26)+SUMIF('reporting moussy'!$F$2:$EE$2,CB$4,'reporting moussy'!$F26:$EE26)+SUMIF('reporting trappes'!$F$2:$EE$2,CB$4,'reporting trappes'!$F26:$EE26)+SUMIF('SPACELOG 5 BP'!$F$2:$EE$2,CB$4,'SPACELOG 5 BP'!$F26:$EE26)+SUMIF('SPACELOG 6 BP'!$F$2:$EE$2,CB$4,'SPACELOG 6 BP'!$F26:$EE26)+SUMIF('SPACELOG 7 BP'!$F$2:$EE$2,CB$4,'SPACELOG 7 BP'!$F26:$EE26)+SUMIF('SPACELOG 8 BP'!$F$2:$EE$2,CB$4,'SPACELOG 8 BP'!$F26:$EE26)+SUMIF('SPACELOG 9 BP'!$F$2:$EE$2,CB$4,'SPACELOG 9 BP'!$F26:$EE26)+SUMIF('SPACELOG 10 BP'!$F$2:$EE$2,CB$4,'SPACELOG 10 BP'!$F26:$EE26)+SUMIF('SPACELOG 11 BP'!$F$2:$EE$2,CB$4,'SPACELOG 11 BP'!$F26:$EE26)+SUMIF('SPACELOG 12 BP'!$F$2:$EE$2,CB$4,'SPACELOG 12 BP'!$F26:$EE26)</f>
        <v>20</v>
      </c>
      <c r="CC26" s="33">
        <f>SUMIF('reporting montigny'!$F$2:$EE$2,CC$4,'reporting montigny'!$F26:$EE26)+SUMIF('reporting boissy'!$F$2:$EE$2,CC$4,'reporting boissy'!$F26:$EE26)+SUMIF('reporting moussy'!$F$2:$EE$2,CC$4,'reporting moussy'!$F26:$EE26)+SUMIF('reporting trappes'!$F$2:$EE$2,CC$4,'reporting trappes'!$F26:$EE26)+SUMIF('SPACELOG 5 BP'!$F$2:$EE$2,CC$4,'SPACELOG 5 BP'!$F26:$EE26)+SUMIF('SPACELOG 6 BP'!$F$2:$EE$2,CC$4,'SPACELOG 6 BP'!$F26:$EE26)+SUMIF('SPACELOG 7 BP'!$F$2:$EE$2,CC$4,'SPACELOG 7 BP'!$F26:$EE26)+SUMIF('SPACELOG 8 BP'!$F$2:$EE$2,CC$4,'SPACELOG 8 BP'!$F26:$EE26)+SUMIF('SPACELOG 9 BP'!$F$2:$EE$2,CC$4,'SPACELOG 9 BP'!$F26:$EE26)+SUMIF('SPACELOG 10 BP'!$F$2:$EE$2,CC$4,'SPACELOG 10 BP'!$F26:$EE26)+SUMIF('SPACELOG 11 BP'!$F$2:$EE$2,CC$4,'SPACELOG 11 BP'!$F26:$EE26)+SUMIF('SPACELOG 12 BP'!$F$2:$EE$2,CC$4,'SPACELOG 12 BP'!$F26:$EE26)</f>
        <v>20</v>
      </c>
      <c r="CD26" s="33">
        <f>SUMIF('reporting montigny'!$F$2:$EE$2,CD$4,'reporting montigny'!$F26:$EE26)+SUMIF('reporting boissy'!$F$2:$EE$2,CD$4,'reporting boissy'!$F26:$EE26)+SUMIF('reporting moussy'!$F$2:$EE$2,CD$4,'reporting moussy'!$F26:$EE26)+SUMIF('reporting trappes'!$F$2:$EE$2,CD$4,'reporting trappes'!$F26:$EE26)+SUMIF('SPACELOG 5 BP'!$F$2:$EE$2,CD$4,'SPACELOG 5 BP'!$F26:$EE26)+SUMIF('SPACELOG 6 BP'!$F$2:$EE$2,CD$4,'SPACELOG 6 BP'!$F26:$EE26)+SUMIF('SPACELOG 7 BP'!$F$2:$EE$2,CD$4,'SPACELOG 7 BP'!$F26:$EE26)+SUMIF('SPACELOG 8 BP'!$F$2:$EE$2,CD$4,'SPACELOG 8 BP'!$F26:$EE26)+SUMIF('SPACELOG 9 BP'!$F$2:$EE$2,CD$4,'SPACELOG 9 BP'!$F26:$EE26)+SUMIF('SPACELOG 10 BP'!$F$2:$EE$2,CD$4,'SPACELOG 10 BP'!$F26:$EE26)+SUMIF('SPACELOG 11 BP'!$F$2:$EE$2,CD$4,'SPACELOG 11 BP'!$F26:$EE26)+SUMIF('SPACELOG 12 BP'!$F$2:$EE$2,CD$4,'SPACELOG 12 BP'!$F26:$EE26)</f>
        <v>20</v>
      </c>
      <c r="CE26" s="393">
        <f t="shared" si="119"/>
        <v>240</v>
      </c>
      <c r="CF26" s="33">
        <f>SUMIF('reporting montigny'!$F$2:$EE$2,CF$4,'reporting montigny'!$F26:$EE26)+SUMIF('reporting boissy'!$F$2:$EE$2,CF$4,'reporting boissy'!$F26:$EE26)+SUMIF('reporting moussy'!$F$2:$EE$2,CF$4,'reporting moussy'!$F26:$EE26)+SUMIF('reporting trappes'!$F$2:$EE$2,CF$4,'reporting trappes'!$F26:$EE26)+SUMIF('SPACELOG 5 BP'!$F$2:$EE$2,CF$4,'SPACELOG 5 BP'!$F26:$EE26)+SUMIF('SPACELOG 6 BP'!$F$2:$EE$2,CF$4,'SPACELOG 6 BP'!$F26:$EE26)+SUMIF('SPACELOG 7 BP'!$F$2:$EE$2,CF$4,'SPACELOG 7 BP'!$F26:$EE26)+SUMIF('SPACELOG 8 BP'!$F$2:$EE$2,CF$4,'SPACELOG 8 BP'!$F26:$EE26)+SUMIF('SPACELOG 9 BP'!$F$2:$EE$2,CF$4,'SPACELOG 9 BP'!$F26:$EE26)+SUMIF('SPACELOG 10 BP'!$F$2:$EE$2,CF$4,'SPACELOG 10 BP'!$F26:$EE26)+SUMIF('SPACELOG 11 BP'!$F$2:$EE$2,CF$4,'SPACELOG 11 BP'!$F26:$EE26)+SUMIF('SPACELOG 12 BP'!$F$2:$EE$2,CF$4,'SPACELOG 12 BP'!$F26:$EE26)</f>
        <v>20</v>
      </c>
      <c r="CG26" s="33">
        <f>SUMIF('reporting montigny'!$F$2:$EE$2,CG$4,'reporting montigny'!$F26:$EE26)+SUMIF('reporting boissy'!$F$2:$EE$2,CG$4,'reporting boissy'!$F26:$EE26)+SUMIF('reporting moussy'!$F$2:$EE$2,CG$4,'reporting moussy'!$F26:$EE26)+SUMIF('reporting trappes'!$F$2:$EE$2,CG$4,'reporting trappes'!$F26:$EE26)+SUMIF('SPACELOG 5 BP'!$F$2:$EE$2,CG$4,'SPACELOG 5 BP'!$F26:$EE26)+SUMIF('SPACELOG 6 BP'!$F$2:$EE$2,CG$4,'SPACELOG 6 BP'!$F26:$EE26)+SUMIF('SPACELOG 7 BP'!$F$2:$EE$2,CG$4,'SPACELOG 7 BP'!$F26:$EE26)+SUMIF('SPACELOG 8 BP'!$F$2:$EE$2,CG$4,'SPACELOG 8 BP'!$F26:$EE26)+SUMIF('SPACELOG 9 BP'!$F$2:$EE$2,CG$4,'SPACELOG 9 BP'!$F26:$EE26)+SUMIF('SPACELOG 10 BP'!$F$2:$EE$2,CG$4,'SPACELOG 10 BP'!$F26:$EE26)+SUMIF('SPACELOG 11 BP'!$F$2:$EE$2,CG$4,'SPACELOG 11 BP'!$F26:$EE26)+SUMIF('SPACELOG 12 BP'!$F$2:$EE$2,CG$4,'SPACELOG 12 BP'!$F26:$EE26)</f>
        <v>20</v>
      </c>
      <c r="CH26" s="33">
        <f>SUMIF('reporting montigny'!$F$2:$EE$2,CH$4,'reporting montigny'!$F26:$EE26)+SUMIF('reporting boissy'!$F$2:$EE$2,CH$4,'reporting boissy'!$F26:$EE26)+SUMIF('reporting moussy'!$F$2:$EE$2,CH$4,'reporting moussy'!$F26:$EE26)+SUMIF('reporting trappes'!$F$2:$EE$2,CH$4,'reporting trappes'!$F26:$EE26)+SUMIF('SPACELOG 5 BP'!$F$2:$EE$2,CH$4,'SPACELOG 5 BP'!$F26:$EE26)+SUMIF('SPACELOG 6 BP'!$F$2:$EE$2,CH$4,'SPACELOG 6 BP'!$F26:$EE26)+SUMIF('SPACELOG 7 BP'!$F$2:$EE$2,CH$4,'SPACELOG 7 BP'!$F26:$EE26)+SUMIF('SPACELOG 8 BP'!$F$2:$EE$2,CH$4,'SPACELOG 8 BP'!$F26:$EE26)+SUMIF('SPACELOG 9 BP'!$F$2:$EE$2,CH$4,'SPACELOG 9 BP'!$F26:$EE26)+SUMIF('SPACELOG 10 BP'!$F$2:$EE$2,CH$4,'SPACELOG 10 BP'!$F26:$EE26)+SUMIF('SPACELOG 11 BP'!$F$2:$EE$2,CH$4,'SPACELOG 11 BP'!$F26:$EE26)+SUMIF('SPACELOG 12 BP'!$F$2:$EE$2,CH$4,'SPACELOG 12 BP'!$F26:$EE26)</f>
        <v>20</v>
      </c>
      <c r="CI26" s="33">
        <f>SUMIF('reporting montigny'!$F$2:$EE$2,CI$4,'reporting montigny'!$F26:$EE26)+SUMIF('reporting boissy'!$F$2:$EE$2,CI$4,'reporting boissy'!$F26:$EE26)+SUMIF('reporting moussy'!$F$2:$EE$2,CI$4,'reporting moussy'!$F26:$EE26)+SUMIF('reporting trappes'!$F$2:$EE$2,CI$4,'reporting trappes'!$F26:$EE26)+SUMIF('SPACELOG 5 BP'!$F$2:$EE$2,CI$4,'SPACELOG 5 BP'!$F26:$EE26)+SUMIF('SPACELOG 6 BP'!$F$2:$EE$2,CI$4,'SPACELOG 6 BP'!$F26:$EE26)+SUMIF('SPACELOG 7 BP'!$F$2:$EE$2,CI$4,'SPACELOG 7 BP'!$F26:$EE26)+SUMIF('SPACELOG 8 BP'!$F$2:$EE$2,CI$4,'SPACELOG 8 BP'!$F26:$EE26)+SUMIF('SPACELOG 9 BP'!$F$2:$EE$2,CI$4,'SPACELOG 9 BP'!$F26:$EE26)+SUMIF('SPACELOG 10 BP'!$F$2:$EE$2,CI$4,'SPACELOG 10 BP'!$F26:$EE26)+SUMIF('SPACELOG 11 BP'!$F$2:$EE$2,CI$4,'SPACELOG 11 BP'!$F26:$EE26)+SUMIF('SPACELOG 12 BP'!$F$2:$EE$2,CI$4,'SPACELOG 12 BP'!$F26:$EE26)</f>
        <v>20</v>
      </c>
      <c r="CJ26" s="33">
        <f>SUMIF('reporting montigny'!$F$2:$EE$2,CJ$4,'reporting montigny'!$F26:$EE26)+SUMIF('reporting boissy'!$F$2:$EE$2,CJ$4,'reporting boissy'!$F26:$EE26)+SUMIF('reporting moussy'!$F$2:$EE$2,CJ$4,'reporting moussy'!$F26:$EE26)+SUMIF('reporting trappes'!$F$2:$EE$2,CJ$4,'reporting trappes'!$F26:$EE26)+SUMIF('SPACELOG 5 BP'!$F$2:$EE$2,CJ$4,'SPACELOG 5 BP'!$F26:$EE26)+SUMIF('SPACELOG 6 BP'!$F$2:$EE$2,CJ$4,'SPACELOG 6 BP'!$F26:$EE26)+SUMIF('SPACELOG 7 BP'!$F$2:$EE$2,CJ$4,'SPACELOG 7 BP'!$F26:$EE26)+SUMIF('SPACELOG 8 BP'!$F$2:$EE$2,CJ$4,'SPACELOG 8 BP'!$F26:$EE26)+SUMIF('SPACELOG 9 BP'!$F$2:$EE$2,CJ$4,'SPACELOG 9 BP'!$F26:$EE26)+SUMIF('SPACELOG 10 BP'!$F$2:$EE$2,CJ$4,'SPACELOG 10 BP'!$F26:$EE26)+SUMIF('SPACELOG 11 BP'!$F$2:$EE$2,CJ$4,'SPACELOG 11 BP'!$F26:$EE26)+SUMIF('SPACELOG 12 BP'!$F$2:$EE$2,CJ$4,'SPACELOG 12 BP'!$F26:$EE26)</f>
        <v>20</v>
      </c>
      <c r="CK26" s="33">
        <f>SUMIF('reporting montigny'!$F$2:$EE$2,CK$4,'reporting montigny'!$F26:$EE26)+SUMIF('reporting boissy'!$F$2:$EE$2,CK$4,'reporting boissy'!$F26:$EE26)+SUMIF('reporting moussy'!$F$2:$EE$2,CK$4,'reporting moussy'!$F26:$EE26)+SUMIF('reporting trappes'!$F$2:$EE$2,CK$4,'reporting trappes'!$F26:$EE26)+SUMIF('SPACELOG 5 BP'!$F$2:$EE$2,CK$4,'SPACELOG 5 BP'!$F26:$EE26)+SUMIF('SPACELOG 6 BP'!$F$2:$EE$2,CK$4,'SPACELOG 6 BP'!$F26:$EE26)+SUMIF('SPACELOG 7 BP'!$F$2:$EE$2,CK$4,'SPACELOG 7 BP'!$F26:$EE26)+SUMIF('SPACELOG 8 BP'!$F$2:$EE$2,CK$4,'SPACELOG 8 BP'!$F26:$EE26)+SUMIF('SPACELOG 9 BP'!$F$2:$EE$2,CK$4,'SPACELOG 9 BP'!$F26:$EE26)+SUMIF('SPACELOG 10 BP'!$F$2:$EE$2,CK$4,'SPACELOG 10 BP'!$F26:$EE26)+SUMIF('SPACELOG 11 BP'!$F$2:$EE$2,CK$4,'SPACELOG 11 BP'!$F26:$EE26)+SUMIF('SPACELOG 12 BP'!$F$2:$EE$2,CK$4,'SPACELOG 12 BP'!$F26:$EE26)</f>
        <v>20</v>
      </c>
      <c r="CL26" s="33">
        <f>SUMIF('reporting montigny'!$F$2:$EE$2,CL$4,'reporting montigny'!$F26:$EE26)+SUMIF('reporting boissy'!$F$2:$EE$2,CL$4,'reporting boissy'!$F26:$EE26)+SUMIF('reporting moussy'!$F$2:$EE$2,CL$4,'reporting moussy'!$F26:$EE26)+SUMIF('reporting trappes'!$F$2:$EE$2,CL$4,'reporting trappes'!$F26:$EE26)+SUMIF('SPACELOG 5 BP'!$F$2:$EE$2,CL$4,'SPACELOG 5 BP'!$F26:$EE26)+SUMIF('SPACELOG 6 BP'!$F$2:$EE$2,CL$4,'SPACELOG 6 BP'!$F26:$EE26)+SUMIF('SPACELOG 7 BP'!$F$2:$EE$2,CL$4,'SPACELOG 7 BP'!$F26:$EE26)+SUMIF('SPACELOG 8 BP'!$F$2:$EE$2,CL$4,'SPACELOG 8 BP'!$F26:$EE26)+SUMIF('SPACELOG 9 BP'!$F$2:$EE$2,CL$4,'SPACELOG 9 BP'!$F26:$EE26)+SUMIF('SPACELOG 10 BP'!$F$2:$EE$2,CL$4,'SPACELOG 10 BP'!$F26:$EE26)+SUMIF('SPACELOG 11 BP'!$F$2:$EE$2,CL$4,'SPACELOG 11 BP'!$F26:$EE26)+SUMIF('SPACELOG 12 BP'!$F$2:$EE$2,CL$4,'SPACELOG 12 BP'!$F26:$EE26)</f>
        <v>20</v>
      </c>
      <c r="CM26" s="33">
        <f>SUMIF('reporting montigny'!$F$2:$EE$2,CM$4,'reporting montigny'!$F26:$EE26)+SUMIF('reporting boissy'!$F$2:$EE$2,CM$4,'reporting boissy'!$F26:$EE26)+SUMIF('reporting moussy'!$F$2:$EE$2,CM$4,'reporting moussy'!$F26:$EE26)+SUMIF('reporting trappes'!$F$2:$EE$2,CM$4,'reporting trappes'!$F26:$EE26)+SUMIF('SPACELOG 5 BP'!$F$2:$EE$2,CM$4,'SPACELOG 5 BP'!$F26:$EE26)+SUMIF('SPACELOG 6 BP'!$F$2:$EE$2,CM$4,'SPACELOG 6 BP'!$F26:$EE26)+SUMIF('SPACELOG 7 BP'!$F$2:$EE$2,CM$4,'SPACELOG 7 BP'!$F26:$EE26)+SUMIF('SPACELOG 8 BP'!$F$2:$EE$2,CM$4,'SPACELOG 8 BP'!$F26:$EE26)+SUMIF('SPACELOG 9 BP'!$F$2:$EE$2,CM$4,'SPACELOG 9 BP'!$F26:$EE26)+SUMIF('SPACELOG 10 BP'!$F$2:$EE$2,CM$4,'SPACELOG 10 BP'!$F26:$EE26)+SUMIF('SPACELOG 11 BP'!$F$2:$EE$2,CM$4,'SPACELOG 11 BP'!$F26:$EE26)+SUMIF('SPACELOG 12 BP'!$F$2:$EE$2,CM$4,'SPACELOG 12 BP'!$F26:$EE26)</f>
        <v>20</v>
      </c>
      <c r="CN26" s="33">
        <f>SUMIF('reporting montigny'!$F$2:$EE$2,CN$4,'reporting montigny'!$F26:$EE26)+SUMIF('reporting boissy'!$F$2:$EE$2,CN$4,'reporting boissy'!$F26:$EE26)+SUMIF('reporting moussy'!$F$2:$EE$2,CN$4,'reporting moussy'!$F26:$EE26)+SUMIF('reporting trappes'!$F$2:$EE$2,CN$4,'reporting trappes'!$F26:$EE26)+SUMIF('SPACELOG 5 BP'!$F$2:$EE$2,CN$4,'SPACELOG 5 BP'!$F26:$EE26)+SUMIF('SPACELOG 6 BP'!$F$2:$EE$2,CN$4,'SPACELOG 6 BP'!$F26:$EE26)+SUMIF('SPACELOG 7 BP'!$F$2:$EE$2,CN$4,'SPACELOG 7 BP'!$F26:$EE26)+SUMIF('SPACELOG 8 BP'!$F$2:$EE$2,CN$4,'SPACELOG 8 BP'!$F26:$EE26)+SUMIF('SPACELOG 9 BP'!$F$2:$EE$2,CN$4,'SPACELOG 9 BP'!$F26:$EE26)+SUMIF('SPACELOG 10 BP'!$F$2:$EE$2,CN$4,'SPACELOG 10 BP'!$F26:$EE26)+SUMIF('SPACELOG 11 BP'!$F$2:$EE$2,CN$4,'SPACELOG 11 BP'!$F26:$EE26)+SUMIF('SPACELOG 12 BP'!$F$2:$EE$2,CN$4,'SPACELOG 12 BP'!$F26:$EE26)</f>
        <v>20</v>
      </c>
      <c r="CO26" s="33">
        <f>SUMIF('reporting montigny'!$F$2:$EE$2,CO$4,'reporting montigny'!$F26:$EE26)+SUMIF('reporting boissy'!$F$2:$EE$2,CO$4,'reporting boissy'!$F26:$EE26)+SUMIF('reporting moussy'!$F$2:$EE$2,CO$4,'reporting moussy'!$F26:$EE26)+SUMIF('reporting trappes'!$F$2:$EE$2,CO$4,'reporting trappes'!$F26:$EE26)+SUMIF('SPACELOG 5 BP'!$F$2:$EE$2,CO$4,'SPACELOG 5 BP'!$F26:$EE26)+SUMIF('SPACELOG 6 BP'!$F$2:$EE$2,CO$4,'SPACELOG 6 BP'!$F26:$EE26)+SUMIF('SPACELOG 7 BP'!$F$2:$EE$2,CO$4,'SPACELOG 7 BP'!$F26:$EE26)+SUMIF('SPACELOG 8 BP'!$F$2:$EE$2,CO$4,'SPACELOG 8 BP'!$F26:$EE26)+SUMIF('SPACELOG 9 BP'!$F$2:$EE$2,CO$4,'SPACELOG 9 BP'!$F26:$EE26)+SUMIF('SPACELOG 10 BP'!$F$2:$EE$2,CO$4,'SPACELOG 10 BP'!$F26:$EE26)+SUMIF('SPACELOG 11 BP'!$F$2:$EE$2,CO$4,'SPACELOG 11 BP'!$F26:$EE26)+SUMIF('SPACELOG 12 BP'!$F$2:$EE$2,CO$4,'SPACELOG 12 BP'!$F26:$EE26)</f>
        <v>20</v>
      </c>
      <c r="CP26" s="33">
        <f>SUMIF('reporting montigny'!$F$2:$EE$2,CP$4,'reporting montigny'!$F26:$EE26)+SUMIF('reporting boissy'!$F$2:$EE$2,CP$4,'reporting boissy'!$F26:$EE26)+SUMIF('reporting moussy'!$F$2:$EE$2,CP$4,'reporting moussy'!$F26:$EE26)+SUMIF('reporting trappes'!$F$2:$EE$2,CP$4,'reporting trappes'!$F26:$EE26)+SUMIF('SPACELOG 5 BP'!$F$2:$EE$2,CP$4,'SPACELOG 5 BP'!$F26:$EE26)+SUMIF('SPACELOG 6 BP'!$F$2:$EE$2,CP$4,'SPACELOG 6 BP'!$F26:$EE26)+SUMIF('SPACELOG 7 BP'!$F$2:$EE$2,CP$4,'SPACELOG 7 BP'!$F26:$EE26)+SUMIF('SPACELOG 8 BP'!$F$2:$EE$2,CP$4,'SPACELOG 8 BP'!$F26:$EE26)+SUMIF('SPACELOG 9 BP'!$F$2:$EE$2,CP$4,'SPACELOG 9 BP'!$F26:$EE26)+SUMIF('SPACELOG 10 BP'!$F$2:$EE$2,CP$4,'SPACELOG 10 BP'!$F26:$EE26)+SUMIF('SPACELOG 11 BP'!$F$2:$EE$2,CP$4,'SPACELOG 11 BP'!$F26:$EE26)+SUMIF('SPACELOG 12 BP'!$F$2:$EE$2,CP$4,'SPACELOG 12 BP'!$F26:$EE26)</f>
        <v>20</v>
      </c>
      <c r="CQ26" s="33">
        <f>SUMIF('reporting montigny'!$F$2:$EE$2,CQ$4,'reporting montigny'!$F26:$EE26)+SUMIF('reporting boissy'!$F$2:$EE$2,CQ$4,'reporting boissy'!$F26:$EE26)+SUMIF('reporting moussy'!$F$2:$EE$2,CQ$4,'reporting moussy'!$F26:$EE26)+SUMIF('reporting trappes'!$F$2:$EE$2,CQ$4,'reporting trappes'!$F26:$EE26)+SUMIF('SPACELOG 5 BP'!$F$2:$EE$2,CQ$4,'SPACELOG 5 BP'!$F26:$EE26)+SUMIF('SPACELOG 6 BP'!$F$2:$EE$2,CQ$4,'SPACELOG 6 BP'!$F26:$EE26)+SUMIF('SPACELOG 7 BP'!$F$2:$EE$2,CQ$4,'SPACELOG 7 BP'!$F26:$EE26)+SUMIF('SPACELOG 8 BP'!$F$2:$EE$2,CQ$4,'SPACELOG 8 BP'!$F26:$EE26)+SUMIF('SPACELOG 9 BP'!$F$2:$EE$2,CQ$4,'SPACELOG 9 BP'!$F26:$EE26)+SUMIF('SPACELOG 10 BP'!$F$2:$EE$2,CQ$4,'SPACELOG 10 BP'!$F26:$EE26)+SUMIF('SPACELOG 11 BP'!$F$2:$EE$2,CQ$4,'SPACELOG 11 BP'!$F26:$EE26)+SUMIF('SPACELOG 12 BP'!$F$2:$EE$2,CQ$4,'SPACELOG 12 BP'!$F26:$EE26)</f>
        <v>20</v>
      </c>
      <c r="CR26" s="393">
        <f t="shared" si="120"/>
        <v>240</v>
      </c>
      <c r="CS26" s="33">
        <f>SUMIF('reporting montigny'!$F$2:$EE$2,CS$4,'reporting montigny'!$F26:$EE26)+SUMIF('reporting boissy'!$F$2:$EE$2,CS$4,'reporting boissy'!$F26:$EE26)+SUMIF('reporting moussy'!$F$2:$EE$2,CS$4,'reporting moussy'!$F26:$EE26)+SUMIF('reporting trappes'!$F$2:$EE$2,CS$4,'reporting trappes'!$F26:$EE26)+SUMIF('SPACELOG 5 BP'!$F$2:$EE$2,CS$4,'SPACELOG 5 BP'!$F26:$EE26)+SUMIF('SPACELOG 6 BP'!$F$2:$EE$2,CS$4,'SPACELOG 6 BP'!$F26:$EE26)+SUMIF('SPACELOG 7 BP'!$F$2:$EE$2,CS$4,'SPACELOG 7 BP'!$F26:$EE26)+SUMIF('SPACELOG 8 BP'!$F$2:$EE$2,CS$4,'SPACELOG 8 BP'!$F26:$EE26)+SUMIF('SPACELOG 9 BP'!$F$2:$EE$2,CS$4,'SPACELOG 9 BP'!$F26:$EE26)+SUMIF('SPACELOG 10 BP'!$F$2:$EE$2,CS$4,'SPACELOG 10 BP'!$F26:$EE26)+SUMIF('SPACELOG 11 BP'!$F$2:$EE$2,CS$4,'SPACELOG 11 BP'!$F26:$EE26)+SUMIF('SPACELOG 12 BP'!$F$2:$EE$2,CS$4,'SPACELOG 12 BP'!$F26:$EE26)</f>
        <v>20</v>
      </c>
      <c r="CT26" s="33">
        <f>SUMIF('reporting montigny'!$F$2:$EE$2,CT$4,'reporting montigny'!$F26:$EE26)+SUMIF('reporting boissy'!$F$2:$EE$2,CT$4,'reporting boissy'!$F26:$EE26)+SUMIF('reporting moussy'!$F$2:$EE$2,CT$4,'reporting moussy'!$F26:$EE26)+SUMIF('reporting trappes'!$F$2:$EE$2,CT$4,'reporting trappes'!$F26:$EE26)+SUMIF('SPACELOG 5 BP'!$F$2:$EE$2,CT$4,'SPACELOG 5 BP'!$F26:$EE26)+SUMIF('SPACELOG 6 BP'!$F$2:$EE$2,CT$4,'SPACELOG 6 BP'!$F26:$EE26)+SUMIF('SPACELOG 7 BP'!$F$2:$EE$2,CT$4,'SPACELOG 7 BP'!$F26:$EE26)+SUMIF('SPACELOG 8 BP'!$F$2:$EE$2,CT$4,'SPACELOG 8 BP'!$F26:$EE26)+SUMIF('SPACELOG 9 BP'!$F$2:$EE$2,CT$4,'SPACELOG 9 BP'!$F26:$EE26)+SUMIF('SPACELOG 10 BP'!$F$2:$EE$2,CT$4,'SPACELOG 10 BP'!$F26:$EE26)+SUMIF('SPACELOG 11 BP'!$F$2:$EE$2,CT$4,'SPACELOG 11 BP'!$F26:$EE26)+SUMIF('SPACELOG 12 BP'!$F$2:$EE$2,CT$4,'SPACELOG 12 BP'!$F26:$EE26)</f>
        <v>20</v>
      </c>
      <c r="CU26" s="33">
        <f>SUMIF('reporting montigny'!$F$2:$EE$2,CU$4,'reporting montigny'!$F26:$EE26)+SUMIF('reporting boissy'!$F$2:$EE$2,CU$4,'reporting boissy'!$F26:$EE26)+SUMIF('reporting moussy'!$F$2:$EE$2,CU$4,'reporting moussy'!$F26:$EE26)+SUMIF('reporting trappes'!$F$2:$EE$2,CU$4,'reporting trappes'!$F26:$EE26)+SUMIF('SPACELOG 5 BP'!$F$2:$EE$2,CU$4,'SPACELOG 5 BP'!$F26:$EE26)+SUMIF('SPACELOG 6 BP'!$F$2:$EE$2,CU$4,'SPACELOG 6 BP'!$F26:$EE26)+SUMIF('SPACELOG 7 BP'!$F$2:$EE$2,CU$4,'SPACELOG 7 BP'!$F26:$EE26)+SUMIF('SPACELOG 8 BP'!$F$2:$EE$2,CU$4,'SPACELOG 8 BP'!$F26:$EE26)+SUMIF('SPACELOG 9 BP'!$F$2:$EE$2,CU$4,'SPACELOG 9 BP'!$F26:$EE26)+SUMIF('SPACELOG 10 BP'!$F$2:$EE$2,CU$4,'SPACELOG 10 BP'!$F26:$EE26)+SUMIF('SPACELOG 11 BP'!$F$2:$EE$2,CU$4,'SPACELOG 11 BP'!$F26:$EE26)+SUMIF('SPACELOG 12 BP'!$F$2:$EE$2,CU$4,'SPACELOG 12 BP'!$F26:$EE26)</f>
        <v>20</v>
      </c>
      <c r="CV26" s="33">
        <f>SUMIF('reporting montigny'!$F$2:$EE$2,CV$4,'reporting montigny'!$F26:$EE26)+SUMIF('reporting boissy'!$F$2:$EE$2,CV$4,'reporting boissy'!$F26:$EE26)+SUMIF('reporting moussy'!$F$2:$EE$2,CV$4,'reporting moussy'!$F26:$EE26)+SUMIF('reporting trappes'!$F$2:$EE$2,CV$4,'reporting trappes'!$F26:$EE26)+SUMIF('SPACELOG 5 BP'!$F$2:$EE$2,CV$4,'SPACELOG 5 BP'!$F26:$EE26)+SUMIF('SPACELOG 6 BP'!$F$2:$EE$2,CV$4,'SPACELOG 6 BP'!$F26:$EE26)+SUMIF('SPACELOG 7 BP'!$F$2:$EE$2,CV$4,'SPACELOG 7 BP'!$F26:$EE26)+SUMIF('SPACELOG 8 BP'!$F$2:$EE$2,CV$4,'SPACELOG 8 BP'!$F26:$EE26)+SUMIF('SPACELOG 9 BP'!$F$2:$EE$2,CV$4,'SPACELOG 9 BP'!$F26:$EE26)+SUMIF('SPACELOG 10 BP'!$F$2:$EE$2,CV$4,'SPACELOG 10 BP'!$F26:$EE26)+SUMIF('SPACELOG 11 BP'!$F$2:$EE$2,CV$4,'SPACELOG 11 BP'!$F26:$EE26)+SUMIF('SPACELOG 12 BP'!$F$2:$EE$2,CV$4,'SPACELOG 12 BP'!$F26:$EE26)</f>
        <v>20</v>
      </c>
      <c r="CW26" s="33">
        <f>SUMIF('reporting montigny'!$F$2:$EE$2,CW$4,'reporting montigny'!$F26:$EE26)+SUMIF('reporting boissy'!$F$2:$EE$2,CW$4,'reporting boissy'!$F26:$EE26)+SUMIF('reporting moussy'!$F$2:$EE$2,CW$4,'reporting moussy'!$F26:$EE26)+SUMIF('reporting trappes'!$F$2:$EE$2,CW$4,'reporting trappes'!$F26:$EE26)+SUMIF('SPACELOG 5 BP'!$F$2:$EE$2,CW$4,'SPACELOG 5 BP'!$F26:$EE26)+SUMIF('SPACELOG 6 BP'!$F$2:$EE$2,CW$4,'SPACELOG 6 BP'!$F26:$EE26)+SUMIF('SPACELOG 7 BP'!$F$2:$EE$2,CW$4,'SPACELOG 7 BP'!$F26:$EE26)+SUMIF('SPACELOG 8 BP'!$F$2:$EE$2,CW$4,'SPACELOG 8 BP'!$F26:$EE26)+SUMIF('SPACELOG 9 BP'!$F$2:$EE$2,CW$4,'SPACELOG 9 BP'!$F26:$EE26)+SUMIF('SPACELOG 10 BP'!$F$2:$EE$2,CW$4,'SPACELOG 10 BP'!$F26:$EE26)+SUMIF('SPACELOG 11 BP'!$F$2:$EE$2,CW$4,'SPACELOG 11 BP'!$F26:$EE26)+SUMIF('SPACELOG 12 BP'!$F$2:$EE$2,CW$4,'SPACELOG 12 BP'!$F26:$EE26)</f>
        <v>20</v>
      </c>
      <c r="CX26" s="33">
        <f>SUMIF('reporting montigny'!$F$2:$EE$2,CX$4,'reporting montigny'!$F26:$EE26)+SUMIF('reporting boissy'!$F$2:$EE$2,CX$4,'reporting boissy'!$F26:$EE26)+SUMIF('reporting moussy'!$F$2:$EE$2,CX$4,'reporting moussy'!$F26:$EE26)+SUMIF('reporting trappes'!$F$2:$EE$2,CX$4,'reporting trappes'!$F26:$EE26)+SUMIF('SPACELOG 5 BP'!$F$2:$EE$2,CX$4,'SPACELOG 5 BP'!$F26:$EE26)+SUMIF('SPACELOG 6 BP'!$F$2:$EE$2,CX$4,'SPACELOG 6 BP'!$F26:$EE26)+SUMIF('SPACELOG 7 BP'!$F$2:$EE$2,CX$4,'SPACELOG 7 BP'!$F26:$EE26)+SUMIF('SPACELOG 8 BP'!$F$2:$EE$2,CX$4,'SPACELOG 8 BP'!$F26:$EE26)+SUMIF('SPACELOG 9 BP'!$F$2:$EE$2,CX$4,'SPACELOG 9 BP'!$F26:$EE26)+SUMIF('SPACELOG 10 BP'!$F$2:$EE$2,CX$4,'SPACELOG 10 BP'!$F26:$EE26)+SUMIF('SPACELOG 11 BP'!$F$2:$EE$2,CX$4,'SPACELOG 11 BP'!$F26:$EE26)+SUMIF('SPACELOG 12 BP'!$F$2:$EE$2,CX$4,'SPACELOG 12 BP'!$F26:$EE26)</f>
        <v>20</v>
      </c>
      <c r="CY26" s="33">
        <f>SUMIF('reporting montigny'!$F$2:$EE$2,CY$4,'reporting montigny'!$F26:$EE26)+SUMIF('reporting boissy'!$F$2:$EE$2,CY$4,'reporting boissy'!$F26:$EE26)+SUMIF('reporting moussy'!$F$2:$EE$2,CY$4,'reporting moussy'!$F26:$EE26)+SUMIF('reporting trappes'!$F$2:$EE$2,CY$4,'reporting trappes'!$F26:$EE26)+SUMIF('SPACELOG 5 BP'!$F$2:$EE$2,CY$4,'SPACELOG 5 BP'!$F26:$EE26)+SUMIF('SPACELOG 6 BP'!$F$2:$EE$2,CY$4,'SPACELOG 6 BP'!$F26:$EE26)+SUMIF('SPACELOG 7 BP'!$F$2:$EE$2,CY$4,'SPACELOG 7 BP'!$F26:$EE26)+SUMIF('SPACELOG 8 BP'!$F$2:$EE$2,CY$4,'SPACELOG 8 BP'!$F26:$EE26)+SUMIF('SPACELOG 9 BP'!$F$2:$EE$2,CY$4,'SPACELOG 9 BP'!$F26:$EE26)+SUMIF('SPACELOG 10 BP'!$F$2:$EE$2,CY$4,'SPACELOG 10 BP'!$F26:$EE26)+SUMIF('SPACELOG 11 BP'!$F$2:$EE$2,CY$4,'SPACELOG 11 BP'!$F26:$EE26)+SUMIF('SPACELOG 12 BP'!$F$2:$EE$2,CY$4,'SPACELOG 12 BP'!$F26:$EE26)</f>
        <v>20</v>
      </c>
      <c r="CZ26" s="33">
        <f>SUMIF('reporting montigny'!$F$2:$EE$2,CZ$4,'reporting montigny'!$F26:$EE26)+SUMIF('reporting boissy'!$F$2:$EE$2,CZ$4,'reporting boissy'!$F26:$EE26)+SUMIF('reporting moussy'!$F$2:$EE$2,CZ$4,'reporting moussy'!$F26:$EE26)+SUMIF('reporting trappes'!$F$2:$EE$2,CZ$4,'reporting trappes'!$F26:$EE26)+SUMIF('SPACELOG 5 BP'!$F$2:$EE$2,CZ$4,'SPACELOG 5 BP'!$F26:$EE26)+SUMIF('SPACELOG 6 BP'!$F$2:$EE$2,CZ$4,'SPACELOG 6 BP'!$F26:$EE26)+SUMIF('SPACELOG 7 BP'!$F$2:$EE$2,CZ$4,'SPACELOG 7 BP'!$F26:$EE26)+SUMIF('SPACELOG 8 BP'!$F$2:$EE$2,CZ$4,'SPACELOG 8 BP'!$F26:$EE26)+SUMIF('SPACELOG 9 BP'!$F$2:$EE$2,CZ$4,'SPACELOG 9 BP'!$F26:$EE26)+SUMIF('SPACELOG 10 BP'!$F$2:$EE$2,CZ$4,'SPACELOG 10 BP'!$F26:$EE26)+SUMIF('SPACELOG 11 BP'!$F$2:$EE$2,CZ$4,'SPACELOG 11 BP'!$F26:$EE26)+SUMIF('SPACELOG 12 BP'!$F$2:$EE$2,CZ$4,'SPACELOG 12 BP'!$F26:$EE26)</f>
        <v>20</v>
      </c>
      <c r="DA26" s="33">
        <f>SUMIF('reporting montigny'!$F$2:$EE$2,DA$4,'reporting montigny'!$F26:$EE26)+SUMIF('reporting boissy'!$F$2:$EE$2,DA$4,'reporting boissy'!$F26:$EE26)+SUMIF('reporting moussy'!$F$2:$EE$2,DA$4,'reporting moussy'!$F26:$EE26)+SUMIF('reporting trappes'!$F$2:$EE$2,DA$4,'reporting trappes'!$F26:$EE26)+SUMIF('SPACELOG 5 BP'!$F$2:$EE$2,DA$4,'SPACELOG 5 BP'!$F26:$EE26)+SUMIF('SPACELOG 6 BP'!$F$2:$EE$2,DA$4,'SPACELOG 6 BP'!$F26:$EE26)+SUMIF('SPACELOG 7 BP'!$F$2:$EE$2,DA$4,'SPACELOG 7 BP'!$F26:$EE26)+SUMIF('SPACELOG 8 BP'!$F$2:$EE$2,DA$4,'SPACELOG 8 BP'!$F26:$EE26)+SUMIF('SPACELOG 9 BP'!$F$2:$EE$2,DA$4,'SPACELOG 9 BP'!$F26:$EE26)+SUMIF('SPACELOG 10 BP'!$F$2:$EE$2,DA$4,'SPACELOG 10 BP'!$F26:$EE26)+SUMIF('SPACELOG 11 BP'!$F$2:$EE$2,DA$4,'SPACELOG 11 BP'!$F26:$EE26)+SUMIF('SPACELOG 12 BP'!$F$2:$EE$2,DA$4,'SPACELOG 12 BP'!$F26:$EE26)</f>
        <v>20</v>
      </c>
      <c r="DB26" s="33">
        <f>SUMIF('reporting montigny'!$F$2:$EE$2,DB$4,'reporting montigny'!$F26:$EE26)+SUMIF('reporting boissy'!$F$2:$EE$2,DB$4,'reporting boissy'!$F26:$EE26)+SUMIF('reporting moussy'!$F$2:$EE$2,DB$4,'reporting moussy'!$F26:$EE26)+SUMIF('reporting trappes'!$F$2:$EE$2,DB$4,'reporting trappes'!$F26:$EE26)+SUMIF('SPACELOG 5 BP'!$F$2:$EE$2,DB$4,'SPACELOG 5 BP'!$F26:$EE26)+SUMIF('SPACELOG 6 BP'!$F$2:$EE$2,DB$4,'SPACELOG 6 BP'!$F26:$EE26)+SUMIF('SPACELOG 7 BP'!$F$2:$EE$2,DB$4,'SPACELOG 7 BP'!$F26:$EE26)+SUMIF('SPACELOG 8 BP'!$F$2:$EE$2,DB$4,'SPACELOG 8 BP'!$F26:$EE26)+SUMIF('SPACELOG 9 BP'!$F$2:$EE$2,DB$4,'SPACELOG 9 BP'!$F26:$EE26)+SUMIF('SPACELOG 10 BP'!$F$2:$EE$2,DB$4,'SPACELOG 10 BP'!$F26:$EE26)+SUMIF('SPACELOG 11 BP'!$F$2:$EE$2,DB$4,'SPACELOG 11 BP'!$F26:$EE26)+SUMIF('SPACELOG 12 BP'!$F$2:$EE$2,DB$4,'SPACELOG 12 BP'!$F26:$EE26)</f>
        <v>20</v>
      </c>
      <c r="DC26" s="33">
        <f>SUMIF('reporting montigny'!$F$2:$EE$2,DC$4,'reporting montigny'!$F26:$EE26)+SUMIF('reporting boissy'!$F$2:$EE$2,DC$4,'reporting boissy'!$F26:$EE26)+SUMIF('reporting moussy'!$F$2:$EE$2,DC$4,'reporting moussy'!$F26:$EE26)+SUMIF('reporting trappes'!$F$2:$EE$2,DC$4,'reporting trappes'!$F26:$EE26)+SUMIF('SPACELOG 5 BP'!$F$2:$EE$2,DC$4,'SPACELOG 5 BP'!$F26:$EE26)+SUMIF('SPACELOG 6 BP'!$F$2:$EE$2,DC$4,'SPACELOG 6 BP'!$F26:$EE26)+SUMIF('SPACELOG 7 BP'!$F$2:$EE$2,DC$4,'SPACELOG 7 BP'!$F26:$EE26)+SUMIF('SPACELOG 8 BP'!$F$2:$EE$2,DC$4,'SPACELOG 8 BP'!$F26:$EE26)+SUMIF('SPACELOG 9 BP'!$F$2:$EE$2,DC$4,'SPACELOG 9 BP'!$F26:$EE26)+SUMIF('SPACELOG 10 BP'!$F$2:$EE$2,DC$4,'SPACELOG 10 BP'!$F26:$EE26)+SUMIF('SPACELOG 11 BP'!$F$2:$EE$2,DC$4,'SPACELOG 11 BP'!$F26:$EE26)+SUMIF('SPACELOG 12 BP'!$F$2:$EE$2,DC$4,'SPACELOG 12 BP'!$F26:$EE26)</f>
        <v>20</v>
      </c>
      <c r="DD26" s="33">
        <f>SUMIF('reporting montigny'!$F$2:$EE$2,DD$4,'reporting montigny'!$F26:$EE26)+SUMIF('reporting boissy'!$F$2:$EE$2,DD$4,'reporting boissy'!$F26:$EE26)+SUMIF('reporting moussy'!$F$2:$EE$2,DD$4,'reporting moussy'!$F26:$EE26)+SUMIF('reporting trappes'!$F$2:$EE$2,DD$4,'reporting trappes'!$F26:$EE26)+SUMIF('SPACELOG 5 BP'!$F$2:$EE$2,DD$4,'SPACELOG 5 BP'!$F26:$EE26)+SUMIF('SPACELOG 6 BP'!$F$2:$EE$2,DD$4,'SPACELOG 6 BP'!$F26:$EE26)+SUMIF('SPACELOG 7 BP'!$F$2:$EE$2,DD$4,'SPACELOG 7 BP'!$F26:$EE26)+SUMIF('SPACELOG 8 BP'!$F$2:$EE$2,DD$4,'SPACELOG 8 BP'!$F26:$EE26)+SUMIF('SPACELOG 9 BP'!$F$2:$EE$2,DD$4,'SPACELOG 9 BP'!$F26:$EE26)+SUMIF('SPACELOG 10 BP'!$F$2:$EE$2,DD$4,'SPACELOG 10 BP'!$F26:$EE26)+SUMIF('SPACELOG 11 BP'!$F$2:$EE$2,DD$4,'SPACELOG 11 BP'!$F26:$EE26)+SUMIF('SPACELOG 12 BP'!$F$2:$EE$2,DD$4,'SPACELOG 12 BP'!$F26:$EE26)</f>
        <v>20</v>
      </c>
      <c r="DE26" s="393">
        <f t="shared" si="121"/>
        <v>240</v>
      </c>
      <c r="DF26" s="33">
        <f>SUMIF('reporting montigny'!$F$2:$EE$2,DF$4,'reporting montigny'!$F26:$EE26)+SUMIF('reporting boissy'!$F$2:$EE$2,DF$4,'reporting boissy'!$F26:$EE26)+SUMIF('reporting moussy'!$F$2:$EE$2,DF$4,'reporting moussy'!$F26:$EE26)+SUMIF('reporting trappes'!$F$2:$EE$2,DF$4,'reporting trappes'!$F26:$EE26)+SUMIF('SPACELOG 5 BP'!$F$2:$EE$2,DF$4,'SPACELOG 5 BP'!$F26:$EE26)+SUMIF('SPACELOG 6 BP'!$F$2:$EE$2,DF$4,'SPACELOG 6 BP'!$F26:$EE26)+SUMIF('SPACELOG 7 BP'!$F$2:$EE$2,DF$4,'SPACELOG 7 BP'!$F26:$EE26)+SUMIF('SPACELOG 8 BP'!$F$2:$EE$2,DF$4,'SPACELOG 8 BP'!$F26:$EE26)+SUMIF('SPACELOG 9 BP'!$F$2:$EE$2,DF$4,'SPACELOG 9 BP'!$F26:$EE26)+SUMIF('SPACELOG 10 BP'!$F$2:$EE$2,DF$4,'SPACELOG 10 BP'!$F26:$EE26)+SUMIF('SPACELOG 11 BP'!$F$2:$EE$2,DF$4,'SPACELOG 11 BP'!$F26:$EE26)+SUMIF('SPACELOG 12 BP'!$F$2:$EE$2,DF$4,'SPACELOG 12 BP'!$F26:$EE26)</f>
        <v>20</v>
      </c>
      <c r="DG26" s="33">
        <f>SUMIF('reporting montigny'!$F$2:$EE$2,DG$4,'reporting montigny'!$F26:$EE26)+SUMIF('reporting boissy'!$F$2:$EE$2,DG$4,'reporting boissy'!$F26:$EE26)+SUMIF('reporting moussy'!$F$2:$EE$2,DG$4,'reporting moussy'!$F26:$EE26)+SUMIF('reporting trappes'!$F$2:$EE$2,DG$4,'reporting trappes'!$F26:$EE26)+SUMIF('SPACELOG 5 BP'!$F$2:$EE$2,DG$4,'SPACELOG 5 BP'!$F26:$EE26)+SUMIF('SPACELOG 6 BP'!$F$2:$EE$2,DG$4,'SPACELOG 6 BP'!$F26:$EE26)+SUMIF('SPACELOG 7 BP'!$F$2:$EE$2,DG$4,'SPACELOG 7 BP'!$F26:$EE26)+SUMIF('SPACELOG 8 BP'!$F$2:$EE$2,DG$4,'SPACELOG 8 BP'!$F26:$EE26)+SUMIF('SPACELOG 9 BP'!$F$2:$EE$2,DG$4,'SPACELOG 9 BP'!$F26:$EE26)+SUMIF('SPACELOG 10 BP'!$F$2:$EE$2,DG$4,'SPACELOG 10 BP'!$F26:$EE26)+SUMIF('SPACELOG 11 BP'!$F$2:$EE$2,DG$4,'SPACELOG 11 BP'!$F26:$EE26)+SUMIF('SPACELOG 12 BP'!$F$2:$EE$2,DG$4,'SPACELOG 12 BP'!$F26:$EE26)</f>
        <v>20</v>
      </c>
      <c r="DH26" s="33">
        <f>SUMIF('reporting montigny'!$F$2:$EE$2,DH$4,'reporting montigny'!$F26:$EE26)+SUMIF('reporting boissy'!$F$2:$EE$2,DH$4,'reporting boissy'!$F26:$EE26)+SUMIF('reporting moussy'!$F$2:$EE$2,DH$4,'reporting moussy'!$F26:$EE26)+SUMIF('reporting trappes'!$F$2:$EE$2,DH$4,'reporting trappes'!$F26:$EE26)+SUMIF('SPACELOG 5 BP'!$F$2:$EE$2,DH$4,'SPACELOG 5 BP'!$F26:$EE26)+SUMIF('SPACELOG 6 BP'!$F$2:$EE$2,DH$4,'SPACELOG 6 BP'!$F26:$EE26)+SUMIF('SPACELOG 7 BP'!$F$2:$EE$2,DH$4,'SPACELOG 7 BP'!$F26:$EE26)+SUMIF('SPACELOG 8 BP'!$F$2:$EE$2,DH$4,'SPACELOG 8 BP'!$F26:$EE26)+SUMIF('SPACELOG 9 BP'!$F$2:$EE$2,DH$4,'SPACELOG 9 BP'!$F26:$EE26)+SUMIF('SPACELOG 10 BP'!$F$2:$EE$2,DH$4,'SPACELOG 10 BP'!$F26:$EE26)+SUMIF('SPACELOG 11 BP'!$F$2:$EE$2,DH$4,'SPACELOG 11 BP'!$F26:$EE26)+SUMIF('SPACELOG 12 BP'!$F$2:$EE$2,DH$4,'SPACELOG 12 BP'!$F26:$EE26)</f>
        <v>20</v>
      </c>
      <c r="DI26" s="33">
        <f>SUMIF('reporting montigny'!$F$2:$EE$2,DI$4,'reporting montigny'!$F26:$EE26)+SUMIF('reporting boissy'!$F$2:$EE$2,DI$4,'reporting boissy'!$F26:$EE26)+SUMIF('reporting moussy'!$F$2:$EE$2,DI$4,'reporting moussy'!$F26:$EE26)+SUMIF('reporting trappes'!$F$2:$EE$2,DI$4,'reporting trappes'!$F26:$EE26)+SUMIF('SPACELOG 5 BP'!$F$2:$EE$2,DI$4,'SPACELOG 5 BP'!$F26:$EE26)+SUMIF('SPACELOG 6 BP'!$F$2:$EE$2,DI$4,'SPACELOG 6 BP'!$F26:$EE26)+SUMIF('SPACELOG 7 BP'!$F$2:$EE$2,DI$4,'SPACELOG 7 BP'!$F26:$EE26)+SUMIF('SPACELOG 8 BP'!$F$2:$EE$2,DI$4,'SPACELOG 8 BP'!$F26:$EE26)+SUMIF('SPACELOG 9 BP'!$F$2:$EE$2,DI$4,'SPACELOG 9 BP'!$F26:$EE26)+SUMIF('SPACELOG 10 BP'!$F$2:$EE$2,DI$4,'SPACELOG 10 BP'!$F26:$EE26)+SUMIF('SPACELOG 11 BP'!$F$2:$EE$2,DI$4,'SPACELOG 11 BP'!$F26:$EE26)+SUMIF('SPACELOG 12 BP'!$F$2:$EE$2,DI$4,'SPACELOG 12 BP'!$F26:$EE26)</f>
        <v>20</v>
      </c>
      <c r="DJ26" s="33">
        <f>SUMIF('reporting montigny'!$F$2:$EE$2,DJ$4,'reporting montigny'!$F26:$EE26)+SUMIF('reporting boissy'!$F$2:$EE$2,DJ$4,'reporting boissy'!$F26:$EE26)+SUMIF('reporting moussy'!$F$2:$EE$2,DJ$4,'reporting moussy'!$F26:$EE26)+SUMIF('reporting trappes'!$F$2:$EE$2,DJ$4,'reporting trappes'!$F26:$EE26)+SUMIF('SPACELOG 5 BP'!$F$2:$EE$2,DJ$4,'SPACELOG 5 BP'!$F26:$EE26)+SUMIF('SPACELOG 6 BP'!$F$2:$EE$2,DJ$4,'SPACELOG 6 BP'!$F26:$EE26)+SUMIF('SPACELOG 7 BP'!$F$2:$EE$2,DJ$4,'SPACELOG 7 BP'!$F26:$EE26)+SUMIF('SPACELOG 8 BP'!$F$2:$EE$2,DJ$4,'SPACELOG 8 BP'!$F26:$EE26)+SUMIF('SPACELOG 9 BP'!$F$2:$EE$2,DJ$4,'SPACELOG 9 BP'!$F26:$EE26)+SUMIF('SPACELOG 10 BP'!$F$2:$EE$2,DJ$4,'SPACELOG 10 BP'!$F26:$EE26)+SUMIF('SPACELOG 11 BP'!$F$2:$EE$2,DJ$4,'SPACELOG 11 BP'!$F26:$EE26)+SUMIF('SPACELOG 12 BP'!$F$2:$EE$2,DJ$4,'SPACELOG 12 BP'!$F26:$EE26)</f>
        <v>20</v>
      </c>
      <c r="DK26" s="33">
        <f>SUMIF('reporting montigny'!$F$2:$EE$2,DK$4,'reporting montigny'!$F26:$EE26)+SUMIF('reporting boissy'!$F$2:$EE$2,DK$4,'reporting boissy'!$F26:$EE26)+SUMIF('reporting moussy'!$F$2:$EE$2,DK$4,'reporting moussy'!$F26:$EE26)+SUMIF('reporting trappes'!$F$2:$EE$2,DK$4,'reporting trappes'!$F26:$EE26)+SUMIF('SPACELOG 5 BP'!$F$2:$EE$2,DK$4,'SPACELOG 5 BP'!$F26:$EE26)+SUMIF('SPACELOG 6 BP'!$F$2:$EE$2,DK$4,'SPACELOG 6 BP'!$F26:$EE26)+SUMIF('SPACELOG 7 BP'!$F$2:$EE$2,DK$4,'SPACELOG 7 BP'!$F26:$EE26)+SUMIF('SPACELOG 8 BP'!$F$2:$EE$2,DK$4,'SPACELOG 8 BP'!$F26:$EE26)+SUMIF('SPACELOG 9 BP'!$F$2:$EE$2,DK$4,'SPACELOG 9 BP'!$F26:$EE26)+SUMIF('SPACELOG 10 BP'!$F$2:$EE$2,DK$4,'SPACELOG 10 BP'!$F26:$EE26)+SUMIF('SPACELOG 11 BP'!$F$2:$EE$2,DK$4,'SPACELOG 11 BP'!$F26:$EE26)+SUMIF('SPACELOG 12 BP'!$F$2:$EE$2,DK$4,'SPACELOG 12 BP'!$F26:$EE26)</f>
        <v>20</v>
      </c>
      <c r="DL26" s="33">
        <f>SUMIF('reporting montigny'!$F$2:$EE$2,DL$4,'reporting montigny'!$F26:$EE26)+SUMIF('reporting boissy'!$F$2:$EE$2,DL$4,'reporting boissy'!$F26:$EE26)+SUMIF('reporting moussy'!$F$2:$EE$2,DL$4,'reporting moussy'!$F26:$EE26)+SUMIF('reporting trappes'!$F$2:$EE$2,DL$4,'reporting trappes'!$F26:$EE26)+SUMIF('SPACELOG 5 BP'!$F$2:$EE$2,DL$4,'SPACELOG 5 BP'!$F26:$EE26)+SUMIF('SPACELOG 6 BP'!$F$2:$EE$2,DL$4,'SPACELOG 6 BP'!$F26:$EE26)+SUMIF('SPACELOG 7 BP'!$F$2:$EE$2,DL$4,'SPACELOG 7 BP'!$F26:$EE26)+SUMIF('SPACELOG 8 BP'!$F$2:$EE$2,DL$4,'SPACELOG 8 BP'!$F26:$EE26)+SUMIF('SPACELOG 9 BP'!$F$2:$EE$2,DL$4,'SPACELOG 9 BP'!$F26:$EE26)+SUMIF('SPACELOG 10 BP'!$F$2:$EE$2,DL$4,'SPACELOG 10 BP'!$F26:$EE26)+SUMIF('SPACELOG 11 BP'!$F$2:$EE$2,DL$4,'SPACELOG 11 BP'!$F26:$EE26)+SUMIF('SPACELOG 12 BP'!$F$2:$EE$2,DL$4,'SPACELOG 12 BP'!$F26:$EE26)</f>
        <v>20</v>
      </c>
      <c r="DM26" s="33">
        <f>SUMIF('reporting montigny'!$F$2:$EE$2,DM$4,'reporting montigny'!$F26:$EE26)+SUMIF('reporting boissy'!$F$2:$EE$2,DM$4,'reporting boissy'!$F26:$EE26)+SUMIF('reporting moussy'!$F$2:$EE$2,DM$4,'reporting moussy'!$F26:$EE26)+SUMIF('reporting trappes'!$F$2:$EE$2,DM$4,'reporting trappes'!$F26:$EE26)+SUMIF('SPACELOG 5 BP'!$F$2:$EE$2,DM$4,'SPACELOG 5 BP'!$F26:$EE26)+SUMIF('SPACELOG 6 BP'!$F$2:$EE$2,DM$4,'SPACELOG 6 BP'!$F26:$EE26)+SUMIF('SPACELOG 7 BP'!$F$2:$EE$2,DM$4,'SPACELOG 7 BP'!$F26:$EE26)+SUMIF('SPACELOG 8 BP'!$F$2:$EE$2,DM$4,'SPACELOG 8 BP'!$F26:$EE26)+SUMIF('SPACELOG 9 BP'!$F$2:$EE$2,DM$4,'SPACELOG 9 BP'!$F26:$EE26)+SUMIF('SPACELOG 10 BP'!$F$2:$EE$2,DM$4,'SPACELOG 10 BP'!$F26:$EE26)+SUMIF('SPACELOG 11 BP'!$F$2:$EE$2,DM$4,'SPACELOG 11 BP'!$F26:$EE26)+SUMIF('SPACELOG 12 BP'!$F$2:$EE$2,DM$4,'SPACELOG 12 BP'!$F26:$EE26)</f>
        <v>20</v>
      </c>
      <c r="DN26" s="33">
        <f>SUMIF('reporting montigny'!$F$2:$EE$2,DN$4,'reporting montigny'!$F26:$EE26)+SUMIF('reporting boissy'!$F$2:$EE$2,DN$4,'reporting boissy'!$F26:$EE26)+SUMIF('reporting moussy'!$F$2:$EE$2,DN$4,'reporting moussy'!$F26:$EE26)+SUMIF('reporting trappes'!$F$2:$EE$2,DN$4,'reporting trappes'!$F26:$EE26)+SUMIF('SPACELOG 5 BP'!$F$2:$EE$2,DN$4,'SPACELOG 5 BP'!$F26:$EE26)+SUMIF('SPACELOG 6 BP'!$F$2:$EE$2,DN$4,'SPACELOG 6 BP'!$F26:$EE26)+SUMIF('SPACELOG 7 BP'!$F$2:$EE$2,DN$4,'SPACELOG 7 BP'!$F26:$EE26)+SUMIF('SPACELOG 8 BP'!$F$2:$EE$2,DN$4,'SPACELOG 8 BP'!$F26:$EE26)+SUMIF('SPACELOG 9 BP'!$F$2:$EE$2,DN$4,'SPACELOG 9 BP'!$F26:$EE26)+SUMIF('SPACELOG 10 BP'!$F$2:$EE$2,DN$4,'SPACELOG 10 BP'!$F26:$EE26)+SUMIF('SPACELOG 11 BP'!$F$2:$EE$2,DN$4,'SPACELOG 11 BP'!$F26:$EE26)+SUMIF('SPACELOG 12 BP'!$F$2:$EE$2,DN$4,'SPACELOG 12 BP'!$F26:$EE26)</f>
        <v>20</v>
      </c>
      <c r="DO26" s="33">
        <f>SUMIF('reporting montigny'!$F$2:$EE$2,DO$4,'reporting montigny'!$F26:$EE26)+SUMIF('reporting boissy'!$F$2:$EE$2,DO$4,'reporting boissy'!$F26:$EE26)+SUMIF('reporting moussy'!$F$2:$EE$2,DO$4,'reporting moussy'!$F26:$EE26)+SUMIF('reporting trappes'!$F$2:$EE$2,DO$4,'reporting trappes'!$F26:$EE26)+SUMIF('SPACELOG 5 BP'!$F$2:$EE$2,DO$4,'SPACELOG 5 BP'!$F26:$EE26)+SUMIF('SPACELOG 6 BP'!$F$2:$EE$2,DO$4,'SPACELOG 6 BP'!$F26:$EE26)+SUMIF('SPACELOG 7 BP'!$F$2:$EE$2,DO$4,'SPACELOG 7 BP'!$F26:$EE26)+SUMIF('SPACELOG 8 BP'!$F$2:$EE$2,DO$4,'SPACELOG 8 BP'!$F26:$EE26)+SUMIF('SPACELOG 9 BP'!$F$2:$EE$2,DO$4,'SPACELOG 9 BP'!$F26:$EE26)+SUMIF('SPACELOG 10 BP'!$F$2:$EE$2,DO$4,'SPACELOG 10 BP'!$F26:$EE26)+SUMIF('SPACELOG 11 BP'!$F$2:$EE$2,DO$4,'SPACELOG 11 BP'!$F26:$EE26)+SUMIF('SPACELOG 12 BP'!$F$2:$EE$2,DO$4,'SPACELOG 12 BP'!$F26:$EE26)</f>
        <v>20</v>
      </c>
      <c r="DP26" s="33">
        <f>SUMIF('reporting montigny'!$F$2:$EE$2,DP$4,'reporting montigny'!$F26:$EE26)+SUMIF('reporting boissy'!$F$2:$EE$2,DP$4,'reporting boissy'!$F26:$EE26)+SUMIF('reporting moussy'!$F$2:$EE$2,DP$4,'reporting moussy'!$F26:$EE26)+SUMIF('reporting trappes'!$F$2:$EE$2,DP$4,'reporting trappes'!$F26:$EE26)+SUMIF('SPACELOG 5 BP'!$F$2:$EE$2,DP$4,'SPACELOG 5 BP'!$F26:$EE26)+SUMIF('SPACELOG 6 BP'!$F$2:$EE$2,DP$4,'SPACELOG 6 BP'!$F26:$EE26)+SUMIF('SPACELOG 7 BP'!$F$2:$EE$2,DP$4,'SPACELOG 7 BP'!$F26:$EE26)+SUMIF('SPACELOG 8 BP'!$F$2:$EE$2,DP$4,'SPACELOG 8 BP'!$F26:$EE26)+SUMIF('SPACELOG 9 BP'!$F$2:$EE$2,DP$4,'SPACELOG 9 BP'!$F26:$EE26)+SUMIF('SPACELOG 10 BP'!$F$2:$EE$2,DP$4,'SPACELOG 10 BP'!$F26:$EE26)+SUMIF('SPACELOG 11 BP'!$F$2:$EE$2,DP$4,'SPACELOG 11 BP'!$F26:$EE26)+SUMIF('SPACELOG 12 BP'!$F$2:$EE$2,DP$4,'SPACELOG 12 BP'!$F26:$EE26)</f>
        <v>20</v>
      </c>
      <c r="DQ26" s="33">
        <f>SUMIF('reporting montigny'!$F$2:$EE$2,DQ$4,'reporting montigny'!$F26:$EE26)+SUMIF('reporting boissy'!$F$2:$EE$2,DQ$4,'reporting boissy'!$F26:$EE26)+SUMIF('reporting moussy'!$F$2:$EE$2,DQ$4,'reporting moussy'!$F26:$EE26)+SUMIF('reporting trappes'!$F$2:$EE$2,DQ$4,'reporting trappes'!$F26:$EE26)+SUMIF('SPACELOG 5 BP'!$F$2:$EE$2,DQ$4,'SPACELOG 5 BP'!$F26:$EE26)+SUMIF('SPACELOG 6 BP'!$F$2:$EE$2,DQ$4,'SPACELOG 6 BP'!$F26:$EE26)+SUMIF('SPACELOG 7 BP'!$F$2:$EE$2,DQ$4,'SPACELOG 7 BP'!$F26:$EE26)+SUMIF('SPACELOG 8 BP'!$F$2:$EE$2,DQ$4,'SPACELOG 8 BP'!$F26:$EE26)+SUMIF('SPACELOG 9 BP'!$F$2:$EE$2,DQ$4,'SPACELOG 9 BP'!$F26:$EE26)+SUMIF('SPACELOG 10 BP'!$F$2:$EE$2,DQ$4,'SPACELOG 10 BP'!$F26:$EE26)+SUMIF('SPACELOG 11 BP'!$F$2:$EE$2,DQ$4,'SPACELOG 11 BP'!$F26:$EE26)+SUMIF('SPACELOG 12 BP'!$F$2:$EE$2,DQ$4,'SPACELOG 12 BP'!$F26:$EE26)</f>
        <v>20</v>
      </c>
      <c r="DR26" s="393">
        <f t="shared" si="122"/>
        <v>240</v>
      </c>
    </row>
    <row r="27" spans="1:122" x14ac:dyDescent="0.2">
      <c r="E27" s="1" t="s">
        <v>95</v>
      </c>
      <c r="F27" s="33">
        <f>SUMIF('reporting montigny'!$F$2:$EE$2,F$4,'reporting montigny'!$F27:$EE27)+SUMIF('reporting boissy'!$F$2:$EE$2,F$4,'reporting boissy'!$F27:$EE27)+SUMIF('reporting moussy'!$F$2:$EE$2,F$4,'reporting moussy'!$F27:$EE27)+SUMIF('reporting trappes'!$F$2:$EE$2,F$4,'reporting trappes'!$F27:$EE27)+SUMIF('SPACELOG 5 BP'!$F$2:$EE$2,F$4,'SPACELOG 5 BP'!$F27:$EE27)+SUMIF('SPACELOG 6 BP'!$F$2:$EE$2,F$4,'SPACELOG 6 BP'!$F27:$EE27)+SUMIF('SPACELOG 7 BP'!$F$2:$EE$2,F$4,'SPACELOG 7 BP'!$F27:$EE27)+SUMIF('SPACELOG 8 BP'!$F$2:$EE$2,F$4,'SPACELOG 8 BP'!$F27:$EE27)+SUMIF('SPACELOG 9 BP'!$F$2:$EE$2,F$4,'SPACELOG 9 BP'!$F27:$EE27)+SUMIF('SPACELOG 10 BP'!$F$2:$EE$2,F$4,'SPACELOG 10 BP'!$F27:$EE27)+SUMIF('SPACELOG 11 BP'!$F$2:$EE$2,F$4,'SPACELOG 11 BP'!$F27:$EE27)+SUMIF('SPACELOG 12 BP'!$F$2:$EE$2,F$4,'SPACELOG 12 BP'!$F27:$EE27)</f>
        <v>400</v>
      </c>
      <c r="G27" s="33">
        <f>SUMIF('reporting montigny'!$F$2:$EE$2,G$4,'reporting montigny'!$F27:$EE27)+SUMIF('reporting boissy'!$F$2:$EE$2,G$4,'reporting boissy'!$F27:$EE27)+SUMIF('reporting moussy'!$F$2:$EE$2,G$4,'reporting moussy'!$F27:$EE27)+SUMIF('reporting trappes'!$F$2:$EE$2,G$4,'reporting trappes'!$F27:$EE27)+SUMIF('SPACELOG 5 BP'!$F$2:$EE$2,G$4,'SPACELOG 5 BP'!$F27:$EE27)+SUMIF('SPACELOG 6 BP'!$F$2:$EE$2,G$4,'SPACELOG 6 BP'!$F27:$EE27)+SUMIF('SPACELOG 7 BP'!$F$2:$EE$2,G$4,'SPACELOG 7 BP'!$F27:$EE27)+SUMIF('SPACELOG 8 BP'!$F$2:$EE$2,G$4,'SPACELOG 8 BP'!$F27:$EE27)+SUMIF('SPACELOG 9 BP'!$F$2:$EE$2,G$4,'SPACELOG 9 BP'!$F27:$EE27)+SUMIF('SPACELOG 10 BP'!$F$2:$EE$2,G$4,'SPACELOG 10 BP'!$F27:$EE27)+SUMIF('SPACELOG 11 BP'!$F$2:$EE$2,G$4,'SPACELOG 11 BP'!$F27:$EE27)+SUMIF('SPACELOG 12 BP'!$F$2:$EE$2,G$4,'SPACELOG 12 BP'!$F27:$EE27)</f>
        <v>400</v>
      </c>
      <c r="H27" s="33">
        <f>SUMIF('reporting montigny'!$F$2:$EE$2,H$4,'reporting montigny'!$F27:$EE27)+SUMIF('reporting boissy'!$F$2:$EE$2,H$4,'reporting boissy'!$F27:$EE27)+SUMIF('reporting moussy'!$F$2:$EE$2,H$4,'reporting moussy'!$F27:$EE27)+SUMIF('reporting trappes'!$F$2:$EE$2,H$4,'reporting trappes'!$F27:$EE27)+SUMIF('SPACELOG 5 BP'!$F$2:$EE$2,H$4,'SPACELOG 5 BP'!$F27:$EE27)+SUMIF('SPACELOG 6 BP'!$F$2:$EE$2,H$4,'SPACELOG 6 BP'!$F27:$EE27)+SUMIF('SPACELOG 7 BP'!$F$2:$EE$2,H$4,'SPACELOG 7 BP'!$F27:$EE27)+SUMIF('SPACELOG 8 BP'!$F$2:$EE$2,H$4,'SPACELOG 8 BP'!$F27:$EE27)+SUMIF('SPACELOG 9 BP'!$F$2:$EE$2,H$4,'SPACELOG 9 BP'!$F27:$EE27)+SUMIF('SPACELOG 10 BP'!$F$2:$EE$2,H$4,'SPACELOG 10 BP'!$F27:$EE27)+SUMIF('SPACELOG 11 BP'!$F$2:$EE$2,H$4,'SPACELOG 11 BP'!$F27:$EE27)+SUMIF('SPACELOG 12 BP'!$F$2:$EE$2,H$4,'SPACELOG 12 BP'!$F27:$EE27)</f>
        <v>400</v>
      </c>
      <c r="I27" s="33">
        <f>SUMIF('reporting montigny'!$F$2:$EE$2,I$4,'reporting montigny'!$F27:$EE27)+SUMIF('reporting boissy'!$F$2:$EE$2,I$4,'reporting boissy'!$F27:$EE27)+SUMIF('reporting moussy'!$F$2:$EE$2,I$4,'reporting moussy'!$F27:$EE27)+SUMIF('reporting trappes'!$F$2:$EE$2,I$4,'reporting trappes'!$F27:$EE27)+SUMIF('SPACELOG 5 BP'!$F$2:$EE$2,I$4,'SPACELOG 5 BP'!$F27:$EE27)+SUMIF('SPACELOG 6 BP'!$F$2:$EE$2,I$4,'SPACELOG 6 BP'!$F27:$EE27)+SUMIF('SPACELOG 7 BP'!$F$2:$EE$2,I$4,'SPACELOG 7 BP'!$F27:$EE27)+SUMIF('SPACELOG 8 BP'!$F$2:$EE$2,I$4,'SPACELOG 8 BP'!$F27:$EE27)+SUMIF('SPACELOG 9 BP'!$F$2:$EE$2,I$4,'SPACELOG 9 BP'!$F27:$EE27)+SUMIF('SPACELOG 10 BP'!$F$2:$EE$2,I$4,'SPACELOG 10 BP'!$F27:$EE27)+SUMIF('SPACELOG 11 BP'!$F$2:$EE$2,I$4,'SPACELOG 11 BP'!$F27:$EE27)+SUMIF('SPACELOG 12 BP'!$F$2:$EE$2,I$4,'SPACELOG 12 BP'!$F27:$EE27)</f>
        <v>400</v>
      </c>
      <c r="J27" s="33">
        <f>SUMIF('reporting montigny'!$F$2:$EE$2,J$4,'reporting montigny'!$F27:$EE27)+SUMIF('reporting boissy'!$F$2:$EE$2,J$4,'reporting boissy'!$F27:$EE27)+SUMIF('reporting moussy'!$F$2:$EE$2,J$4,'reporting moussy'!$F27:$EE27)+SUMIF('reporting trappes'!$F$2:$EE$2,J$4,'reporting trappes'!$F27:$EE27)+SUMIF('SPACELOG 5 BP'!$F$2:$EE$2,J$4,'SPACELOG 5 BP'!$F27:$EE27)+SUMIF('SPACELOG 6 BP'!$F$2:$EE$2,J$4,'SPACELOG 6 BP'!$F27:$EE27)+SUMIF('SPACELOG 7 BP'!$F$2:$EE$2,J$4,'SPACELOG 7 BP'!$F27:$EE27)+SUMIF('SPACELOG 8 BP'!$F$2:$EE$2,J$4,'SPACELOG 8 BP'!$F27:$EE27)+SUMIF('SPACELOG 9 BP'!$F$2:$EE$2,J$4,'SPACELOG 9 BP'!$F27:$EE27)+SUMIF('SPACELOG 10 BP'!$F$2:$EE$2,J$4,'SPACELOG 10 BP'!$F27:$EE27)+SUMIF('SPACELOG 11 BP'!$F$2:$EE$2,J$4,'SPACELOG 11 BP'!$F27:$EE27)+SUMIF('SPACELOG 12 BP'!$F$2:$EE$2,J$4,'SPACELOG 12 BP'!$F27:$EE27)</f>
        <v>400</v>
      </c>
      <c r="K27" s="33">
        <f>SUMIF('reporting montigny'!$F$2:$EE$2,K$4,'reporting montigny'!$F27:$EE27)+SUMIF('reporting boissy'!$F$2:$EE$2,K$4,'reporting boissy'!$F27:$EE27)+SUMIF('reporting moussy'!$F$2:$EE$2,K$4,'reporting moussy'!$F27:$EE27)+SUMIF('reporting trappes'!$F$2:$EE$2,K$4,'reporting trappes'!$F27:$EE27)+SUMIF('SPACELOG 5 BP'!$F$2:$EE$2,K$4,'SPACELOG 5 BP'!$F27:$EE27)+SUMIF('SPACELOG 6 BP'!$F$2:$EE$2,K$4,'SPACELOG 6 BP'!$F27:$EE27)+SUMIF('SPACELOG 7 BP'!$F$2:$EE$2,K$4,'SPACELOG 7 BP'!$F27:$EE27)+SUMIF('SPACELOG 8 BP'!$F$2:$EE$2,K$4,'SPACELOG 8 BP'!$F27:$EE27)+SUMIF('SPACELOG 9 BP'!$F$2:$EE$2,K$4,'SPACELOG 9 BP'!$F27:$EE27)+SUMIF('SPACELOG 10 BP'!$F$2:$EE$2,K$4,'SPACELOG 10 BP'!$F27:$EE27)+SUMIF('SPACELOG 11 BP'!$F$2:$EE$2,K$4,'SPACELOG 11 BP'!$F27:$EE27)+SUMIF('SPACELOG 12 BP'!$F$2:$EE$2,K$4,'SPACELOG 12 BP'!$F27:$EE27)</f>
        <v>400</v>
      </c>
      <c r="L27" s="33">
        <f>SUMIF('reporting montigny'!$F$2:$EE$2,L$4,'reporting montigny'!$F27:$EE27)+SUMIF('reporting boissy'!$F$2:$EE$2,L$4,'reporting boissy'!$F27:$EE27)+SUMIF('reporting moussy'!$F$2:$EE$2,L$4,'reporting moussy'!$F27:$EE27)+SUMIF('reporting trappes'!$F$2:$EE$2,L$4,'reporting trappes'!$F27:$EE27)+SUMIF('SPACELOG 5 BP'!$F$2:$EE$2,L$4,'SPACELOG 5 BP'!$F27:$EE27)+SUMIF('SPACELOG 6 BP'!$F$2:$EE$2,L$4,'SPACELOG 6 BP'!$F27:$EE27)+SUMIF('SPACELOG 7 BP'!$F$2:$EE$2,L$4,'SPACELOG 7 BP'!$F27:$EE27)+SUMIF('SPACELOG 8 BP'!$F$2:$EE$2,L$4,'SPACELOG 8 BP'!$F27:$EE27)+SUMIF('SPACELOG 9 BP'!$F$2:$EE$2,L$4,'SPACELOG 9 BP'!$F27:$EE27)+SUMIF('SPACELOG 10 BP'!$F$2:$EE$2,L$4,'SPACELOG 10 BP'!$F27:$EE27)+SUMIF('SPACELOG 11 BP'!$F$2:$EE$2,L$4,'SPACELOG 11 BP'!$F27:$EE27)+SUMIF('SPACELOG 12 BP'!$F$2:$EE$2,L$4,'SPACELOG 12 BP'!$F27:$EE27)</f>
        <v>400</v>
      </c>
      <c r="M27" s="33">
        <f>SUMIF('reporting montigny'!$F$2:$EE$2,M$4,'reporting montigny'!$F27:$EE27)+SUMIF('reporting boissy'!$F$2:$EE$2,M$4,'reporting boissy'!$F27:$EE27)+SUMIF('reporting moussy'!$F$2:$EE$2,M$4,'reporting moussy'!$F27:$EE27)+SUMIF('reporting trappes'!$F$2:$EE$2,M$4,'reporting trappes'!$F27:$EE27)+SUMIF('SPACELOG 5 BP'!$F$2:$EE$2,M$4,'SPACELOG 5 BP'!$F27:$EE27)+SUMIF('SPACELOG 6 BP'!$F$2:$EE$2,M$4,'SPACELOG 6 BP'!$F27:$EE27)+SUMIF('SPACELOG 7 BP'!$F$2:$EE$2,M$4,'SPACELOG 7 BP'!$F27:$EE27)+SUMIF('SPACELOG 8 BP'!$F$2:$EE$2,M$4,'SPACELOG 8 BP'!$F27:$EE27)+SUMIF('SPACELOG 9 BP'!$F$2:$EE$2,M$4,'SPACELOG 9 BP'!$F27:$EE27)+SUMIF('SPACELOG 10 BP'!$F$2:$EE$2,M$4,'SPACELOG 10 BP'!$F27:$EE27)+SUMIF('SPACELOG 11 BP'!$F$2:$EE$2,M$4,'SPACELOG 11 BP'!$F27:$EE27)+SUMIF('SPACELOG 12 BP'!$F$2:$EE$2,M$4,'SPACELOG 12 BP'!$F27:$EE27)</f>
        <v>400</v>
      </c>
      <c r="N27" s="33">
        <f>SUMIF('reporting montigny'!$F$2:$EE$2,N$4,'reporting montigny'!$F27:$EE27)+SUMIF('reporting boissy'!$F$2:$EE$2,N$4,'reporting boissy'!$F27:$EE27)+SUMIF('reporting moussy'!$F$2:$EE$2,N$4,'reporting moussy'!$F27:$EE27)+SUMIF('reporting trappes'!$F$2:$EE$2,N$4,'reporting trappes'!$F27:$EE27)+SUMIF('SPACELOG 5 BP'!$F$2:$EE$2,N$4,'SPACELOG 5 BP'!$F27:$EE27)+SUMIF('SPACELOG 6 BP'!$F$2:$EE$2,N$4,'SPACELOG 6 BP'!$F27:$EE27)+SUMIF('SPACELOG 7 BP'!$F$2:$EE$2,N$4,'SPACELOG 7 BP'!$F27:$EE27)+SUMIF('SPACELOG 8 BP'!$F$2:$EE$2,N$4,'SPACELOG 8 BP'!$F27:$EE27)+SUMIF('SPACELOG 9 BP'!$F$2:$EE$2,N$4,'SPACELOG 9 BP'!$F27:$EE27)+SUMIF('SPACELOG 10 BP'!$F$2:$EE$2,N$4,'SPACELOG 10 BP'!$F27:$EE27)+SUMIF('SPACELOG 11 BP'!$F$2:$EE$2,N$4,'SPACELOG 11 BP'!$F27:$EE27)+SUMIF('SPACELOG 12 BP'!$F$2:$EE$2,N$4,'SPACELOG 12 BP'!$F27:$EE27)</f>
        <v>400</v>
      </c>
      <c r="O27" s="33">
        <f>SUMIF('reporting montigny'!$F$2:$EE$2,O$4,'reporting montigny'!$F27:$EE27)+SUMIF('reporting boissy'!$F$2:$EE$2,O$4,'reporting boissy'!$F27:$EE27)+SUMIF('reporting moussy'!$F$2:$EE$2,O$4,'reporting moussy'!$F27:$EE27)+SUMIF('reporting trappes'!$F$2:$EE$2,O$4,'reporting trappes'!$F27:$EE27)+SUMIF('SPACELOG 5 BP'!$F$2:$EE$2,O$4,'SPACELOG 5 BP'!$F27:$EE27)+SUMIF('SPACELOG 6 BP'!$F$2:$EE$2,O$4,'SPACELOG 6 BP'!$F27:$EE27)+SUMIF('SPACELOG 7 BP'!$F$2:$EE$2,O$4,'SPACELOG 7 BP'!$F27:$EE27)+SUMIF('SPACELOG 8 BP'!$F$2:$EE$2,O$4,'SPACELOG 8 BP'!$F27:$EE27)+SUMIF('SPACELOG 9 BP'!$F$2:$EE$2,O$4,'SPACELOG 9 BP'!$F27:$EE27)+SUMIF('SPACELOG 10 BP'!$F$2:$EE$2,O$4,'SPACELOG 10 BP'!$F27:$EE27)+SUMIF('SPACELOG 11 BP'!$F$2:$EE$2,O$4,'SPACELOG 11 BP'!$F27:$EE27)+SUMIF('SPACELOG 12 BP'!$F$2:$EE$2,O$4,'SPACELOG 12 BP'!$F27:$EE27)</f>
        <v>400</v>
      </c>
      <c r="P27" s="33">
        <f>SUMIF('reporting montigny'!$F$2:$EE$2,P$4,'reporting montigny'!$F27:$EE27)+SUMIF('reporting boissy'!$F$2:$EE$2,P$4,'reporting boissy'!$F27:$EE27)+SUMIF('reporting moussy'!$F$2:$EE$2,P$4,'reporting moussy'!$F27:$EE27)+SUMIF('reporting trappes'!$F$2:$EE$2,P$4,'reporting trappes'!$F27:$EE27)+SUMIF('SPACELOG 5 BP'!$F$2:$EE$2,P$4,'SPACELOG 5 BP'!$F27:$EE27)+SUMIF('SPACELOG 6 BP'!$F$2:$EE$2,P$4,'SPACELOG 6 BP'!$F27:$EE27)+SUMIF('SPACELOG 7 BP'!$F$2:$EE$2,P$4,'SPACELOG 7 BP'!$F27:$EE27)+SUMIF('SPACELOG 8 BP'!$F$2:$EE$2,P$4,'SPACELOG 8 BP'!$F27:$EE27)+SUMIF('SPACELOG 9 BP'!$F$2:$EE$2,P$4,'SPACELOG 9 BP'!$F27:$EE27)+SUMIF('SPACELOG 10 BP'!$F$2:$EE$2,P$4,'SPACELOG 10 BP'!$F27:$EE27)+SUMIF('SPACELOG 11 BP'!$F$2:$EE$2,P$4,'SPACELOG 11 BP'!$F27:$EE27)+SUMIF('SPACELOG 12 BP'!$F$2:$EE$2,P$4,'SPACELOG 12 BP'!$F27:$EE27)</f>
        <v>500</v>
      </c>
      <c r="Q27" s="33">
        <f>SUMIF('reporting montigny'!$F$2:$EE$2,Q$4,'reporting montigny'!$F27:$EE27)+SUMIF('reporting boissy'!$F$2:$EE$2,Q$4,'reporting boissy'!$F27:$EE27)+SUMIF('reporting moussy'!$F$2:$EE$2,Q$4,'reporting moussy'!$F27:$EE27)+SUMIF('reporting trappes'!$F$2:$EE$2,Q$4,'reporting trappes'!$F27:$EE27)+SUMIF('SPACELOG 5 BP'!$F$2:$EE$2,Q$4,'SPACELOG 5 BP'!$F27:$EE27)+SUMIF('SPACELOG 6 BP'!$F$2:$EE$2,Q$4,'SPACELOG 6 BP'!$F27:$EE27)+SUMIF('SPACELOG 7 BP'!$F$2:$EE$2,Q$4,'SPACELOG 7 BP'!$F27:$EE27)+SUMIF('SPACELOG 8 BP'!$F$2:$EE$2,Q$4,'SPACELOG 8 BP'!$F27:$EE27)+SUMIF('SPACELOG 9 BP'!$F$2:$EE$2,Q$4,'SPACELOG 9 BP'!$F27:$EE27)+SUMIF('SPACELOG 10 BP'!$F$2:$EE$2,Q$4,'SPACELOG 10 BP'!$F27:$EE27)+SUMIF('SPACELOG 11 BP'!$F$2:$EE$2,Q$4,'SPACELOG 11 BP'!$F27:$EE27)+SUMIF('SPACELOG 12 BP'!$F$2:$EE$2,Q$4,'SPACELOG 12 BP'!$F27:$EE27)</f>
        <v>500</v>
      </c>
      <c r="R27" s="393">
        <f t="shared" si="114"/>
        <v>5000</v>
      </c>
      <c r="S27" s="33">
        <f>SUMIF('reporting montigny'!$F$2:$EE$2,S$4,'reporting montigny'!$F27:$EE27)+SUMIF('reporting boissy'!$F$2:$EE$2,S$4,'reporting boissy'!$F27:$EE27)+SUMIF('reporting moussy'!$F$2:$EE$2,S$4,'reporting moussy'!$F27:$EE27)+SUMIF('reporting trappes'!$F$2:$EE$2,S$4,'reporting trappes'!$F27:$EE27)+SUMIF('SPACELOG 5 BP'!$F$2:$EE$2,S$4,'SPACELOG 5 BP'!$F27:$EE27)+SUMIF('SPACELOG 6 BP'!$F$2:$EE$2,S$4,'SPACELOG 6 BP'!$F27:$EE27)+SUMIF('SPACELOG 7 BP'!$F$2:$EE$2,S$4,'SPACELOG 7 BP'!$F27:$EE27)+SUMIF('SPACELOG 8 BP'!$F$2:$EE$2,S$4,'SPACELOG 8 BP'!$F27:$EE27)+SUMIF('SPACELOG 9 BP'!$F$2:$EE$2,S$4,'SPACELOG 9 BP'!$F27:$EE27)+SUMIF('SPACELOG 10 BP'!$F$2:$EE$2,S$4,'SPACELOG 10 BP'!$F27:$EE27)+SUMIF('SPACELOG 11 BP'!$F$2:$EE$2,S$4,'SPACELOG 11 BP'!$F27:$EE27)+SUMIF('SPACELOG 12 BP'!$F$2:$EE$2,S$4,'SPACELOG 12 BP'!$F27:$EE27)</f>
        <v>200</v>
      </c>
      <c r="T27" s="33">
        <f>SUMIF('reporting montigny'!$F$2:$EE$2,T$4,'reporting montigny'!$F27:$EE27)+SUMIF('reporting boissy'!$F$2:$EE$2,T$4,'reporting boissy'!$F27:$EE27)+SUMIF('reporting moussy'!$F$2:$EE$2,T$4,'reporting moussy'!$F27:$EE27)+SUMIF('reporting trappes'!$F$2:$EE$2,T$4,'reporting trappes'!$F27:$EE27)+SUMIF('SPACELOG 5 BP'!$F$2:$EE$2,T$4,'SPACELOG 5 BP'!$F27:$EE27)+SUMIF('SPACELOG 6 BP'!$F$2:$EE$2,T$4,'SPACELOG 6 BP'!$F27:$EE27)+SUMIF('SPACELOG 7 BP'!$F$2:$EE$2,T$4,'SPACELOG 7 BP'!$F27:$EE27)+SUMIF('SPACELOG 8 BP'!$F$2:$EE$2,T$4,'SPACELOG 8 BP'!$F27:$EE27)+SUMIF('SPACELOG 9 BP'!$F$2:$EE$2,T$4,'SPACELOG 9 BP'!$F27:$EE27)+SUMIF('SPACELOG 10 BP'!$F$2:$EE$2,T$4,'SPACELOG 10 BP'!$F27:$EE27)+SUMIF('SPACELOG 11 BP'!$F$2:$EE$2,T$4,'SPACELOG 11 BP'!$F27:$EE27)+SUMIF('SPACELOG 12 BP'!$F$2:$EE$2,T$4,'SPACELOG 12 BP'!$F27:$EE27)</f>
        <v>200</v>
      </c>
      <c r="U27" s="33">
        <f>SUMIF('reporting montigny'!$F$2:$EE$2,U$4,'reporting montigny'!$F27:$EE27)+SUMIF('reporting boissy'!$F$2:$EE$2,U$4,'reporting boissy'!$F27:$EE27)+SUMIF('reporting moussy'!$F$2:$EE$2,U$4,'reporting moussy'!$F27:$EE27)+SUMIF('reporting trappes'!$F$2:$EE$2,U$4,'reporting trappes'!$F27:$EE27)+SUMIF('SPACELOG 5 BP'!$F$2:$EE$2,U$4,'SPACELOG 5 BP'!$F27:$EE27)+SUMIF('SPACELOG 6 BP'!$F$2:$EE$2,U$4,'SPACELOG 6 BP'!$F27:$EE27)+SUMIF('SPACELOG 7 BP'!$F$2:$EE$2,U$4,'SPACELOG 7 BP'!$F27:$EE27)+SUMIF('SPACELOG 8 BP'!$F$2:$EE$2,U$4,'SPACELOG 8 BP'!$F27:$EE27)+SUMIF('SPACELOG 9 BP'!$F$2:$EE$2,U$4,'SPACELOG 9 BP'!$F27:$EE27)+SUMIF('SPACELOG 10 BP'!$F$2:$EE$2,U$4,'SPACELOG 10 BP'!$F27:$EE27)+SUMIF('SPACELOG 11 BP'!$F$2:$EE$2,U$4,'SPACELOG 11 BP'!$F27:$EE27)+SUMIF('SPACELOG 12 BP'!$F$2:$EE$2,U$4,'SPACELOG 12 BP'!$F27:$EE27)</f>
        <v>1470</v>
      </c>
      <c r="V27" s="33">
        <f>SUMIF('reporting montigny'!$F$2:$EE$2,V$4,'reporting montigny'!$F27:$EE27)+SUMIF('reporting boissy'!$F$2:$EE$2,V$4,'reporting boissy'!$F27:$EE27)+SUMIF('reporting moussy'!$F$2:$EE$2,V$4,'reporting moussy'!$F27:$EE27)+SUMIF('reporting trappes'!$F$2:$EE$2,V$4,'reporting trappes'!$F27:$EE27)+SUMIF('SPACELOG 5 BP'!$F$2:$EE$2,V$4,'SPACELOG 5 BP'!$F27:$EE27)+SUMIF('SPACELOG 6 BP'!$F$2:$EE$2,V$4,'SPACELOG 6 BP'!$F27:$EE27)+SUMIF('SPACELOG 7 BP'!$F$2:$EE$2,V$4,'SPACELOG 7 BP'!$F27:$EE27)+SUMIF('SPACELOG 8 BP'!$F$2:$EE$2,V$4,'SPACELOG 8 BP'!$F27:$EE27)+SUMIF('SPACELOG 9 BP'!$F$2:$EE$2,V$4,'SPACELOG 9 BP'!$F27:$EE27)+SUMIF('SPACELOG 10 BP'!$F$2:$EE$2,V$4,'SPACELOG 10 BP'!$F27:$EE27)+SUMIF('SPACELOG 11 BP'!$F$2:$EE$2,V$4,'SPACELOG 11 BP'!$F27:$EE27)+SUMIF('SPACELOG 12 BP'!$F$2:$EE$2,V$4,'SPACELOG 12 BP'!$F27:$EE27)</f>
        <v>500</v>
      </c>
      <c r="W27" s="33">
        <f>SUMIF('reporting montigny'!$F$2:$EE$2,W$4,'reporting montigny'!$F27:$EE27)+SUMIF('reporting boissy'!$F$2:$EE$2,W$4,'reporting boissy'!$F27:$EE27)+SUMIF('reporting moussy'!$F$2:$EE$2,W$4,'reporting moussy'!$F27:$EE27)+SUMIF('reporting trappes'!$F$2:$EE$2,W$4,'reporting trappes'!$F27:$EE27)+SUMIF('SPACELOG 5 BP'!$F$2:$EE$2,W$4,'SPACELOG 5 BP'!$F27:$EE27)+SUMIF('SPACELOG 6 BP'!$F$2:$EE$2,W$4,'SPACELOG 6 BP'!$F27:$EE27)+SUMIF('SPACELOG 7 BP'!$F$2:$EE$2,W$4,'SPACELOG 7 BP'!$F27:$EE27)+SUMIF('SPACELOG 8 BP'!$F$2:$EE$2,W$4,'SPACELOG 8 BP'!$F27:$EE27)+SUMIF('SPACELOG 9 BP'!$F$2:$EE$2,W$4,'SPACELOG 9 BP'!$F27:$EE27)+SUMIF('SPACELOG 10 BP'!$F$2:$EE$2,W$4,'SPACELOG 10 BP'!$F27:$EE27)+SUMIF('SPACELOG 11 BP'!$F$2:$EE$2,W$4,'SPACELOG 11 BP'!$F27:$EE27)+SUMIF('SPACELOG 12 BP'!$F$2:$EE$2,W$4,'SPACELOG 12 BP'!$F27:$EE27)</f>
        <v>700</v>
      </c>
      <c r="X27" s="33">
        <f>SUMIF('reporting montigny'!$F$2:$EE$2,X$4,'reporting montigny'!$F27:$EE27)+SUMIF('reporting boissy'!$F$2:$EE$2,X$4,'reporting boissy'!$F27:$EE27)+SUMIF('reporting moussy'!$F$2:$EE$2,X$4,'reporting moussy'!$F27:$EE27)+SUMIF('reporting trappes'!$F$2:$EE$2,X$4,'reporting trappes'!$F27:$EE27)+SUMIF('SPACELOG 5 BP'!$F$2:$EE$2,X$4,'SPACELOG 5 BP'!$F27:$EE27)+SUMIF('SPACELOG 6 BP'!$F$2:$EE$2,X$4,'SPACELOG 6 BP'!$F27:$EE27)+SUMIF('SPACELOG 7 BP'!$F$2:$EE$2,X$4,'SPACELOG 7 BP'!$F27:$EE27)+SUMIF('SPACELOG 8 BP'!$F$2:$EE$2,X$4,'SPACELOG 8 BP'!$F27:$EE27)+SUMIF('SPACELOG 9 BP'!$F$2:$EE$2,X$4,'SPACELOG 9 BP'!$F27:$EE27)+SUMIF('SPACELOG 10 BP'!$F$2:$EE$2,X$4,'SPACELOG 10 BP'!$F27:$EE27)+SUMIF('SPACELOG 11 BP'!$F$2:$EE$2,X$4,'SPACELOG 11 BP'!$F27:$EE27)+SUMIF('SPACELOG 12 BP'!$F$2:$EE$2,X$4,'SPACELOG 12 BP'!$F27:$EE27)</f>
        <v>700</v>
      </c>
      <c r="Y27" s="33">
        <f>SUMIF('reporting montigny'!$F$2:$EE$2,Y$4,'reporting montigny'!$F27:$EE27)+SUMIF('reporting boissy'!$F$2:$EE$2,Y$4,'reporting boissy'!$F27:$EE27)+SUMIF('reporting moussy'!$F$2:$EE$2,Y$4,'reporting moussy'!$F27:$EE27)+SUMIF('reporting trappes'!$F$2:$EE$2,Y$4,'reporting trappes'!$F27:$EE27)+SUMIF('SPACELOG 5 BP'!$F$2:$EE$2,Y$4,'SPACELOG 5 BP'!$F27:$EE27)+SUMIF('SPACELOG 6 BP'!$F$2:$EE$2,Y$4,'SPACELOG 6 BP'!$F27:$EE27)+SUMIF('SPACELOG 7 BP'!$F$2:$EE$2,Y$4,'SPACELOG 7 BP'!$F27:$EE27)+SUMIF('SPACELOG 8 BP'!$F$2:$EE$2,Y$4,'SPACELOG 8 BP'!$F27:$EE27)+SUMIF('SPACELOG 9 BP'!$F$2:$EE$2,Y$4,'SPACELOG 9 BP'!$F27:$EE27)+SUMIF('SPACELOG 10 BP'!$F$2:$EE$2,Y$4,'SPACELOG 10 BP'!$F27:$EE27)+SUMIF('SPACELOG 11 BP'!$F$2:$EE$2,Y$4,'SPACELOG 11 BP'!$F27:$EE27)+SUMIF('SPACELOG 12 BP'!$F$2:$EE$2,Y$4,'SPACELOG 12 BP'!$F27:$EE27)</f>
        <v>700</v>
      </c>
      <c r="Z27" s="33">
        <f>SUMIF('reporting montigny'!$F$2:$EE$2,Z$4,'reporting montigny'!$F27:$EE27)+SUMIF('reporting boissy'!$F$2:$EE$2,Z$4,'reporting boissy'!$F27:$EE27)+SUMIF('reporting moussy'!$F$2:$EE$2,Z$4,'reporting moussy'!$F27:$EE27)+SUMIF('reporting trappes'!$F$2:$EE$2,Z$4,'reporting trappes'!$F27:$EE27)+SUMIF('SPACELOG 5 BP'!$F$2:$EE$2,Z$4,'SPACELOG 5 BP'!$F27:$EE27)+SUMIF('SPACELOG 6 BP'!$F$2:$EE$2,Z$4,'SPACELOG 6 BP'!$F27:$EE27)+SUMIF('SPACELOG 7 BP'!$F$2:$EE$2,Z$4,'SPACELOG 7 BP'!$F27:$EE27)+SUMIF('SPACELOG 8 BP'!$F$2:$EE$2,Z$4,'SPACELOG 8 BP'!$F27:$EE27)+SUMIF('SPACELOG 9 BP'!$F$2:$EE$2,Z$4,'SPACELOG 9 BP'!$F27:$EE27)+SUMIF('SPACELOG 10 BP'!$F$2:$EE$2,Z$4,'SPACELOG 10 BP'!$F27:$EE27)+SUMIF('SPACELOG 11 BP'!$F$2:$EE$2,Z$4,'SPACELOG 11 BP'!$F27:$EE27)+SUMIF('SPACELOG 12 BP'!$F$2:$EE$2,Z$4,'SPACELOG 12 BP'!$F27:$EE27)</f>
        <v>700</v>
      </c>
      <c r="AA27" s="33">
        <f>SUMIF('reporting montigny'!$F$2:$EE$2,AA$4,'reporting montigny'!$F27:$EE27)+SUMIF('reporting boissy'!$F$2:$EE$2,AA$4,'reporting boissy'!$F27:$EE27)+SUMIF('reporting moussy'!$F$2:$EE$2,AA$4,'reporting moussy'!$F27:$EE27)+SUMIF('reporting trappes'!$F$2:$EE$2,AA$4,'reporting trappes'!$F27:$EE27)+SUMIF('SPACELOG 5 BP'!$F$2:$EE$2,AA$4,'SPACELOG 5 BP'!$F27:$EE27)+SUMIF('SPACELOG 6 BP'!$F$2:$EE$2,AA$4,'SPACELOG 6 BP'!$F27:$EE27)+SUMIF('SPACELOG 7 BP'!$F$2:$EE$2,AA$4,'SPACELOG 7 BP'!$F27:$EE27)+SUMIF('SPACELOG 8 BP'!$F$2:$EE$2,AA$4,'SPACELOG 8 BP'!$F27:$EE27)+SUMIF('SPACELOG 9 BP'!$F$2:$EE$2,AA$4,'SPACELOG 9 BP'!$F27:$EE27)+SUMIF('SPACELOG 10 BP'!$F$2:$EE$2,AA$4,'SPACELOG 10 BP'!$F27:$EE27)+SUMIF('SPACELOG 11 BP'!$F$2:$EE$2,AA$4,'SPACELOG 11 BP'!$F27:$EE27)+SUMIF('SPACELOG 12 BP'!$F$2:$EE$2,AA$4,'SPACELOG 12 BP'!$F27:$EE27)</f>
        <v>700</v>
      </c>
      <c r="AB27" s="33">
        <f>SUMIF('reporting montigny'!$F$2:$EE$2,AB$4,'reporting montigny'!$F27:$EE27)+SUMIF('reporting boissy'!$F$2:$EE$2,AB$4,'reporting boissy'!$F27:$EE27)+SUMIF('reporting moussy'!$F$2:$EE$2,AB$4,'reporting moussy'!$F27:$EE27)+SUMIF('reporting trappes'!$F$2:$EE$2,AB$4,'reporting trappes'!$F27:$EE27)+SUMIF('SPACELOG 5 BP'!$F$2:$EE$2,AB$4,'SPACELOG 5 BP'!$F27:$EE27)+SUMIF('SPACELOG 6 BP'!$F$2:$EE$2,AB$4,'SPACELOG 6 BP'!$F27:$EE27)+SUMIF('SPACELOG 7 BP'!$F$2:$EE$2,AB$4,'SPACELOG 7 BP'!$F27:$EE27)+SUMIF('SPACELOG 8 BP'!$F$2:$EE$2,AB$4,'SPACELOG 8 BP'!$F27:$EE27)+SUMIF('SPACELOG 9 BP'!$F$2:$EE$2,AB$4,'SPACELOG 9 BP'!$F27:$EE27)+SUMIF('SPACELOG 10 BP'!$F$2:$EE$2,AB$4,'SPACELOG 10 BP'!$F27:$EE27)+SUMIF('SPACELOG 11 BP'!$F$2:$EE$2,AB$4,'SPACELOG 11 BP'!$F27:$EE27)+SUMIF('SPACELOG 12 BP'!$F$2:$EE$2,AB$4,'SPACELOG 12 BP'!$F27:$EE27)</f>
        <v>700</v>
      </c>
      <c r="AC27" s="33">
        <f>SUMIF('reporting montigny'!$F$2:$EE$2,AC$4,'reporting montigny'!$F27:$EE27)+SUMIF('reporting boissy'!$F$2:$EE$2,AC$4,'reporting boissy'!$F27:$EE27)+SUMIF('reporting moussy'!$F$2:$EE$2,AC$4,'reporting moussy'!$F27:$EE27)+SUMIF('reporting trappes'!$F$2:$EE$2,AC$4,'reporting trappes'!$F27:$EE27)+SUMIF('SPACELOG 5 BP'!$F$2:$EE$2,AC$4,'SPACELOG 5 BP'!$F27:$EE27)+SUMIF('SPACELOG 6 BP'!$F$2:$EE$2,AC$4,'SPACELOG 6 BP'!$F27:$EE27)+SUMIF('SPACELOG 7 BP'!$F$2:$EE$2,AC$4,'SPACELOG 7 BP'!$F27:$EE27)+SUMIF('SPACELOG 8 BP'!$F$2:$EE$2,AC$4,'SPACELOG 8 BP'!$F27:$EE27)+SUMIF('SPACELOG 9 BP'!$F$2:$EE$2,AC$4,'SPACELOG 9 BP'!$F27:$EE27)+SUMIF('SPACELOG 10 BP'!$F$2:$EE$2,AC$4,'SPACELOG 10 BP'!$F27:$EE27)+SUMIF('SPACELOG 11 BP'!$F$2:$EE$2,AC$4,'SPACELOG 11 BP'!$F27:$EE27)+SUMIF('SPACELOG 12 BP'!$F$2:$EE$2,AC$4,'SPACELOG 12 BP'!$F27:$EE27)</f>
        <v>700</v>
      </c>
      <c r="AD27" s="33">
        <f>SUMIF('reporting montigny'!$F$2:$EE$2,AD$4,'reporting montigny'!$F27:$EE27)+SUMIF('reporting boissy'!$F$2:$EE$2,AD$4,'reporting boissy'!$F27:$EE27)+SUMIF('reporting moussy'!$F$2:$EE$2,AD$4,'reporting moussy'!$F27:$EE27)+SUMIF('reporting trappes'!$F$2:$EE$2,AD$4,'reporting trappes'!$F27:$EE27)+SUMIF('SPACELOG 5 BP'!$F$2:$EE$2,AD$4,'SPACELOG 5 BP'!$F27:$EE27)+SUMIF('SPACELOG 6 BP'!$F$2:$EE$2,AD$4,'SPACELOG 6 BP'!$F27:$EE27)+SUMIF('SPACELOG 7 BP'!$F$2:$EE$2,AD$4,'SPACELOG 7 BP'!$F27:$EE27)+SUMIF('SPACELOG 8 BP'!$F$2:$EE$2,AD$4,'SPACELOG 8 BP'!$F27:$EE27)+SUMIF('SPACELOG 9 BP'!$F$2:$EE$2,AD$4,'SPACELOG 9 BP'!$F27:$EE27)+SUMIF('SPACELOG 10 BP'!$F$2:$EE$2,AD$4,'SPACELOG 10 BP'!$F27:$EE27)+SUMIF('SPACELOG 11 BP'!$F$2:$EE$2,AD$4,'SPACELOG 11 BP'!$F27:$EE27)+SUMIF('SPACELOG 12 BP'!$F$2:$EE$2,AD$4,'SPACELOG 12 BP'!$F27:$EE27)</f>
        <v>700</v>
      </c>
      <c r="AE27" s="393">
        <f t="shared" si="115"/>
        <v>7970</v>
      </c>
      <c r="AF27" s="33">
        <f>SUMIF('reporting montigny'!$F$2:$EE$2,AF$4,'reporting montigny'!$F27:$EE27)+SUMIF('reporting boissy'!$F$2:$EE$2,AF$4,'reporting boissy'!$F27:$EE27)+SUMIF('reporting moussy'!$F$2:$EE$2,AF$4,'reporting moussy'!$F27:$EE27)+SUMIF('reporting trappes'!$F$2:$EE$2,AF$4,'reporting trappes'!$F27:$EE27)+SUMIF('SPACELOG 5 BP'!$F$2:$EE$2,AF$4,'SPACELOG 5 BP'!$F27:$EE27)+SUMIF('SPACELOG 6 BP'!$F$2:$EE$2,AF$4,'SPACELOG 6 BP'!$F27:$EE27)+SUMIF('SPACELOG 7 BP'!$F$2:$EE$2,AF$4,'SPACELOG 7 BP'!$F27:$EE27)+SUMIF('SPACELOG 8 BP'!$F$2:$EE$2,AF$4,'SPACELOG 8 BP'!$F27:$EE27)+SUMIF('SPACELOG 9 BP'!$F$2:$EE$2,AF$4,'SPACELOG 9 BP'!$F27:$EE27)+SUMIF('SPACELOG 10 BP'!$F$2:$EE$2,AF$4,'SPACELOG 10 BP'!$F27:$EE27)+SUMIF('SPACELOG 11 BP'!$F$2:$EE$2,AF$4,'SPACELOG 11 BP'!$F27:$EE27)+SUMIF('SPACELOG 12 BP'!$F$2:$EE$2,AF$4,'SPACELOG 12 BP'!$F27:$EE27)</f>
        <v>700</v>
      </c>
      <c r="AG27" s="33">
        <f>SUMIF('reporting montigny'!$F$2:$EE$2,AG$4,'reporting montigny'!$F27:$EE27)+SUMIF('reporting boissy'!$F$2:$EE$2,AG$4,'reporting boissy'!$F27:$EE27)+SUMIF('reporting moussy'!$F$2:$EE$2,AG$4,'reporting moussy'!$F27:$EE27)+SUMIF('reporting trappes'!$F$2:$EE$2,AG$4,'reporting trappes'!$F27:$EE27)+SUMIF('SPACELOG 5 BP'!$F$2:$EE$2,AG$4,'SPACELOG 5 BP'!$F27:$EE27)+SUMIF('SPACELOG 6 BP'!$F$2:$EE$2,AG$4,'SPACELOG 6 BP'!$F27:$EE27)+SUMIF('SPACELOG 7 BP'!$F$2:$EE$2,AG$4,'SPACELOG 7 BP'!$F27:$EE27)+SUMIF('SPACELOG 8 BP'!$F$2:$EE$2,AG$4,'SPACELOG 8 BP'!$F27:$EE27)+SUMIF('SPACELOG 9 BP'!$F$2:$EE$2,AG$4,'SPACELOG 9 BP'!$F27:$EE27)+SUMIF('SPACELOG 10 BP'!$F$2:$EE$2,AG$4,'SPACELOG 10 BP'!$F27:$EE27)+SUMIF('SPACELOG 11 BP'!$F$2:$EE$2,AG$4,'SPACELOG 11 BP'!$F27:$EE27)+SUMIF('SPACELOG 12 BP'!$F$2:$EE$2,AG$4,'SPACELOG 12 BP'!$F27:$EE27)</f>
        <v>700</v>
      </c>
      <c r="AH27" s="33">
        <f>SUMIF('reporting montigny'!$F$2:$EE$2,AH$4,'reporting montigny'!$F27:$EE27)+SUMIF('reporting boissy'!$F$2:$EE$2,AH$4,'reporting boissy'!$F27:$EE27)+SUMIF('reporting moussy'!$F$2:$EE$2,AH$4,'reporting moussy'!$F27:$EE27)+SUMIF('reporting trappes'!$F$2:$EE$2,AH$4,'reporting trappes'!$F27:$EE27)+SUMIF('SPACELOG 5 BP'!$F$2:$EE$2,AH$4,'SPACELOG 5 BP'!$F27:$EE27)+SUMIF('SPACELOG 6 BP'!$F$2:$EE$2,AH$4,'SPACELOG 6 BP'!$F27:$EE27)+SUMIF('SPACELOG 7 BP'!$F$2:$EE$2,AH$4,'SPACELOG 7 BP'!$F27:$EE27)+SUMIF('SPACELOG 8 BP'!$F$2:$EE$2,AH$4,'SPACELOG 8 BP'!$F27:$EE27)+SUMIF('SPACELOG 9 BP'!$F$2:$EE$2,AH$4,'SPACELOG 9 BP'!$F27:$EE27)+SUMIF('SPACELOG 10 BP'!$F$2:$EE$2,AH$4,'SPACELOG 10 BP'!$F27:$EE27)+SUMIF('SPACELOG 11 BP'!$F$2:$EE$2,AH$4,'SPACELOG 11 BP'!$F27:$EE27)+SUMIF('SPACELOG 12 BP'!$F$2:$EE$2,AH$4,'SPACELOG 12 BP'!$F27:$EE27)</f>
        <v>700</v>
      </c>
      <c r="AI27" s="33">
        <f>SUMIF('reporting montigny'!$F$2:$EE$2,AI$4,'reporting montigny'!$F27:$EE27)+SUMIF('reporting boissy'!$F$2:$EE$2,AI$4,'reporting boissy'!$F27:$EE27)+SUMIF('reporting moussy'!$F$2:$EE$2,AI$4,'reporting moussy'!$F27:$EE27)+SUMIF('reporting trappes'!$F$2:$EE$2,AI$4,'reporting trappes'!$F27:$EE27)+SUMIF('SPACELOG 5 BP'!$F$2:$EE$2,AI$4,'SPACELOG 5 BP'!$F27:$EE27)+SUMIF('SPACELOG 6 BP'!$F$2:$EE$2,AI$4,'SPACELOG 6 BP'!$F27:$EE27)+SUMIF('SPACELOG 7 BP'!$F$2:$EE$2,AI$4,'SPACELOG 7 BP'!$F27:$EE27)+SUMIF('SPACELOG 8 BP'!$F$2:$EE$2,AI$4,'SPACELOG 8 BP'!$F27:$EE27)+SUMIF('SPACELOG 9 BP'!$F$2:$EE$2,AI$4,'SPACELOG 9 BP'!$F27:$EE27)+SUMIF('SPACELOG 10 BP'!$F$2:$EE$2,AI$4,'SPACELOG 10 BP'!$F27:$EE27)+SUMIF('SPACELOG 11 BP'!$F$2:$EE$2,AI$4,'SPACELOG 11 BP'!$F27:$EE27)+SUMIF('SPACELOG 12 BP'!$F$2:$EE$2,AI$4,'SPACELOG 12 BP'!$F27:$EE27)</f>
        <v>700</v>
      </c>
      <c r="AJ27" s="33">
        <f>SUMIF('reporting montigny'!$F$2:$EE$2,AJ$4,'reporting montigny'!$F27:$EE27)+SUMIF('reporting boissy'!$F$2:$EE$2,AJ$4,'reporting boissy'!$F27:$EE27)+SUMIF('reporting moussy'!$F$2:$EE$2,AJ$4,'reporting moussy'!$F27:$EE27)+SUMIF('reporting trappes'!$F$2:$EE$2,AJ$4,'reporting trappes'!$F27:$EE27)+SUMIF('SPACELOG 5 BP'!$F$2:$EE$2,AJ$4,'SPACELOG 5 BP'!$F27:$EE27)+SUMIF('SPACELOG 6 BP'!$F$2:$EE$2,AJ$4,'SPACELOG 6 BP'!$F27:$EE27)+SUMIF('SPACELOG 7 BP'!$F$2:$EE$2,AJ$4,'SPACELOG 7 BP'!$F27:$EE27)+SUMIF('SPACELOG 8 BP'!$F$2:$EE$2,AJ$4,'SPACELOG 8 BP'!$F27:$EE27)+SUMIF('SPACELOG 9 BP'!$F$2:$EE$2,AJ$4,'SPACELOG 9 BP'!$F27:$EE27)+SUMIF('SPACELOG 10 BP'!$F$2:$EE$2,AJ$4,'SPACELOG 10 BP'!$F27:$EE27)+SUMIF('SPACELOG 11 BP'!$F$2:$EE$2,AJ$4,'SPACELOG 11 BP'!$F27:$EE27)+SUMIF('SPACELOG 12 BP'!$F$2:$EE$2,AJ$4,'SPACELOG 12 BP'!$F27:$EE27)</f>
        <v>700</v>
      </c>
      <c r="AK27" s="33">
        <f>SUMIF('reporting montigny'!$F$2:$EE$2,AK$4,'reporting montigny'!$F27:$EE27)+SUMIF('reporting boissy'!$F$2:$EE$2,AK$4,'reporting boissy'!$F27:$EE27)+SUMIF('reporting moussy'!$F$2:$EE$2,AK$4,'reporting moussy'!$F27:$EE27)+SUMIF('reporting trappes'!$F$2:$EE$2,AK$4,'reporting trappes'!$F27:$EE27)+SUMIF('SPACELOG 5 BP'!$F$2:$EE$2,AK$4,'SPACELOG 5 BP'!$F27:$EE27)+SUMIF('SPACELOG 6 BP'!$F$2:$EE$2,AK$4,'SPACELOG 6 BP'!$F27:$EE27)+SUMIF('SPACELOG 7 BP'!$F$2:$EE$2,AK$4,'SPACELOG 7 BP'!$F27:$EE27)+SUMIF('SPACELOG 8 BP'!$F$2:$EE$2,AK$4,'SPACELOG 8 BP'!$F27:$EE27)+SUMIF('SPACELOG 9 BP'!$F$2:$EE$2,AK$4,'SPACELOG 9 BP'!$F27:$EE27)+SUMIF('SPACELOG 10 BP'!$F$2:$EE$2,AK$4,'SPACELOG 10 BP'!$F27:$EE27)+SUMIF('SPACELOG 11 BP'!$F$2:$EE$2,AK$4,'SPACELOG 11 BP'!$F27:$EE27)+SUMIF('SPACELOG 12 BP'!$F$2:$EE$2,AK$4,'SPACELOG 12 BP'!$F27:$EE27)</f>
        <v>700</v>
      </c>
      <c r="AL27" s="33">
        <f>SUMIF('reporting montigny'!$F$2:$EE$2,AL$4,'reporting montigny'!$F27:$EE27)+SUMIF('reporting boissy'!$F$2:$EE$2,AL$4,'reporting boissy'!$F27:$EE27)+SUMIF('reporting moussy'!$F$2:$EE$2,AL$4,'reporting moussy'!$F27:$EE27)+SUMIF('reporting trappes'!$F$2:$EE$2,AL$4,'reporting trappes'!$F27:$EE27)+SUMIF('SPACELOG 5 BP'!$F$2:$EE$2,AL$4,'SPACELOG 5 BP'!$F27:$EE27)+SUMIF('SPACELOG 6 BP'!$F$2:$EE$2,AL$4,'SPACELOG 6 BP'!$F27:$EE27)+SUMIF('SPACELOG 7 BP'!$F$2:$EE$2,AL$4,'SPACELOG 7 BP'!$F27:$EE27)+SUMIF('SPACELOG 8 BP'!$F$2:$EE$2,AL$4,'SPACELOG 8 BP'!$F27:$EE27)+SUMIF('SPACELOG 9 BP'!$F$2:$EE$2,AL$4,'SPACELOG 9 BP'!$F27:$EE27)+SUMIF('SPACELOG 10 BP'!$F$2:$EE$2,AL$4,'SPACELOG 10 BP'!$F27:$EE27)+SUMIF('SPACELOG 11 BP'!$F$2:$EE$2,AL$4,'SPACELOG 11 BP'!$F27:$EE27)+SUMIF('SPACELOG 12 BP'!$F$2:$EE$2,AL$4,'SPACELOG 12 BP'!$F27:$EE27)</f>
        <v>700</v>
      </c>
      <c r="AM27" s="33">
        <f>SUMIF('reporting montigny'!$F$2:$EE$2,AM$4,'reporting montigny'!$F27:$EE27)+SUMIF('reporting boissy'!$F$2:$EE$2,AM$4,'reporting boissy'!$F27:$EE27)+SUMIF('reporting moussy'!$F$2:$EE$2,AM$4,'reporting moussy'!$F27:$EE27)+SUMIF('reporting trappes'!$F$2:$EE$2,AM$4,'reporting trappes'!$F27:$EE27)+SUMIF('SPACELOG 5 BP'!$F$2:$EE$2,AM$4,'SPACELOG 5 BP'!$F27:$EE27)+SUMIF('SPACELOG 6 BP'!$F$2:$EE$2,AM$4,'SPACELOG 6 BP'!$F27:$EE27)+SUMIF('SPACELOG 7 BP'!$F$2:$EE$2,AM$4,'SPACELOG 7 BP'!$F27:$EE27)+SUMIF('SPACELOG 8 BP'!$F$2:$EE$2,AM$4,'SPACELOG 8 BP'!$F27:$EE27)+SUMIF('SPACELOG 9 BP'!$F$2:$EE$2,AM$4,'SPACELOG 9 BP'!$F27:$EE27)+SUMIF('SPACELOG 10 BP'!$F$2:$EE$2,AM$4,'SPACELOG 10 BP'!$F27:$EE27)+SUMIF('SPACELOG 11 BP'!$F$2:$EE$2,AM$4,'SPACELOG 11 BP'!$F27:$EE27)+SUMIF('SPACELOG 12 BP'!$F$2:$EE$2,AM$4,'SPACELOG 12 BP'!$F27:$EE27)</f>
        <v>700</v>
      </c>
      <c r="AN27" s="33">
        <f>SUMIF('reporting montigny'!$F$2:$EE$2,AN$4,'reporting montigny'!$F27:$EE27)+SUMIF('reporting boissy'!$F$2:$EE$2,AN$4,'reporting boissy'!$F27:$EE27)+SUMIF('reporting moussy'!$F$2:$EE$2,AN$4,'reporting moussy'!$F27:$EE27)+SUMIF('reporting trappes'!$F$2:$EE$2,AN$4,'reporting trappes'!$F27:$EE27)+SUMIF('SPACELOG 5 BP'!$F$2:$EE$2,AN$4,'SPACELOG 5 BP'!$F27:$EE27)+SUMIF('SPACELOG 6 BP'!$F$2:$EE$2,AN$4,'SPACELOG 6 BP'!$F27:$EE27)+SUMIF('SPACELOG 7 BP'!$F$2:$EE$2,AN$4,'SPACELOG 7 BP'!$F27:$EE27)+SUMIF('SPACELOG 8 BP'!$F$2:$EE$2,AN$4,'SPACELOG 8 BP'!$F27:$EE27)+SUMIF('SPACELOG 9 BP'!$F$2:$EE$2,AN$4,'SPACELOG 9 BP'!$F27:$EE27)+SUMIF('SPACELOG 10 BP'!$F$2:$EE$2,AN$4,'SPACELOG 10 BP'!$F27:$EE27)+SUMIF('SPACELOG 11 BP'!$F$2:$EE$2,AN$4,'SPACELOG 11 BP'!$F27:$EE27)+SUMIF('SPACELOG 12 BP'!$F$2:$EE$2,AN$4,'SPACELOG 12 BP'!$F27:$EE27)</f>
        <v>700</v>
      </c>
      <c r="AO27" s="33">
        <f>SUMIF('reporting montigny'!$F$2:$EE$2,AO$4,'reporting montigny'!$F27:$EE27)+SUMIF('reporting boissy'!$F$2:$EE$2,AO$4,'reporting boissy'!$F27:$EE27)+SUMIF('reporting moussy'!$F$2:$EE$2,AO$4,'reporting moussy'!$F27:$EE27)+SUMIF('reporting trappes'!$F$2:$EE$2,AO$4,'reporting trappes'!$F27:$EE27)+SUMIF('SPACELOG 5 BP'!$F$2:$EE$2,AO$4,'SPACELOG 5 BP'!$F27:$EE27)+SUMIF('SPACELOG 6 BP'!$F$2:$EE$2,AO$4,'SPACELOG 6 BP'!$F27:$EE27)+SUMIF('SPACELOG 7 BP'!$F$2:$EE$2,AO$4,'SPACELOG 7 BP'!$F27:$EE27)+SUMIF('SPACELOG 8 BP'!$F$2:$EE$2,AO$4,'SPACELOG 8 BP'!$F27:$EE27)+SUMIF('SPACELOG 9 BP'!$F$2:$EE$2,AO$4,'SPACELOG 9 BP'!$F27:$EE27)+SUMIF('SPACELOG 10 BP'!$F$2:$EE$2,AO$4,'SPACELOG 10 BP'!$F27:$EE27)+SUMIF('SPACELOG 11 BP'!$F$2:$EE$2,AO$4,'SPACELOG 11 BP'!$F27:$EE27)+SUMIF('SPACELOG 12 BP'!$F$2:$EE$2,AO$4,'SPACELOG 12 BP'!$F27:$EE27)</f>
        <v>700</v>
      </c>
      <c r="AP27" s="33">
        <f>SUMIF('reporting montigny'!$F$2:$EE$2,AP$4,'reporting montigny'!$F27:$EE27)+SUMIF('reporting boissy'!$F$2:$EE$2,AP$4,'reporting boissy'!$F27:$EE27)+SUMIF('reporting moussy'!$F$2:$EE$2,AP$4,'reporting moussy'!$F27:$EE27)+SUMIF('reporting trappes'!$F$2:$EE$2,AP$4,'reporting trappes'!$F27:$EE27)+SUMIF('SPACELOG 5 BP'!$F$2:$EE$2,AP$4,'SPACELOG 5 BP'!$F27:$EE27)+SUMIF('SPACELOG 6 BP'!$F$2:$EE$2,AP$4,'SPACELOG 6 BP'!$F27:$EE27)+SUMIF('SPACELOG 7 BP'!$F$2:$EE$2,AP$4,'SPACELOG 7 BP'!$F27:$EE27)+SUMIF('SPACELOG 8 BP'!$F$2:$EE$2,AP$4,'SPACELOG 8 BP'!$F27:$EE27)+SUMIF('SPACELOG 9 BP'!$F$2:$EE$2,AP$4,'SPACELOG 9 BP'!$F27:$EE27)+SUMIF('SPACELOG 10 BP'!$F$2:$EE$2,AP$4,'SPACELOG 10 BP'!$F27:$EE27)+SUMIF('SPACELOG 11 BP'!$F$2:$EE$2,AP$4,'SPACELOG 11 BP'!$F27:$EE27)+SUMIF('SPACELOG 12 BP'!$F$2:$EE$2,AP$4,'SPACELOG 12 BP'!$F27:$EE27)</f>
        <v>700</v>
      </c>
      <c r="AQ27" s="33">
        <f>SUMIF('reporting montigny'!$F$2:$EE$2,AQ$4,'reporting montigny'!$F27:$EE27)+SUMIF('reporting boissy'!$F$2:$EE$2,AQ$4,'reporting boissy'!$F27:$EE27)+SUMIF('reporting moussy'!$F$2:$EE$2,AQ$4,'reporting moussy'!$F27:$EE27)+SUMIF('reporting trappes'!$F$2:$EE$2,AQ$4,'reporting trappes'!$F27:$EE27)+SUMIF('SPACELOG 5 BP'!$F$2:$EE$2,AQ$4,'SPACELOG 5 BP'!$F27:$EE27)+SUMIF('SPACELOG 6 BP'!$F$2:$EE$2,AQ$4,'SPACELOG 6 BP'!$F27:$EE27)+SUMIF('SPACELOG 7 BP'!$F$2:$EE$2,AQ$4,'SPACELOG 7 BP'!$F27:$EE27)+SUMIF('SPACELOG 8 BP'!$F$2:$EE$2,AQ$4,'SPACELOG 8 BP'!$F27:$EE27)+SUMIF('SPACELOG 9 BP'!$F$2:$EE$2,AQ$4,'SPACELOG 9 BP'!$F27:$EE27)+SUMIF('SPACELOG 10 BP'!$F$2:$EE$2,AQ$4,'SPACELOG 10 BP'!$F27:$EE27)+SUMIF('SPACELOG 11 BP'!$F$2:$EE$2,AQ$4,'SPACELOG 11 BP'!$F27:$EE27)+SUMIF('SPACELOG 12 BP'!$F$2:$EE$2,AQ$4,'SPACELOG 12 BP'!$F27:$EE27)</f>
        <v>700</v>
      </c>
      <c r="AR27" s="393">
        <f t="shared" si="116"/>
        <v>8400</v>
      </c>
      <c r="AS27" s="33">
        <f>SUMIF('reporting montigny'!$F$2:$EE$2,AS$4,'reporting montigny'!$F27:$EE27)+SUMIF('reporting boissy'!$F$2:$EE$2,AS$4,'reporting boissy'!$F27:$EE27)+SUMIF('reporting moussy'!$F$2:$EE$2,AS$4,'reporting moussy'!$F27:$EE27)+SUMIF('reporting trappes'!$F$2:$EE$2,AS$4,'reporting trappes'!$F27:$EE27)+SUMIF('SPACELOG 5 BP'!$F$2:$EE$2,AS$4,'SPACELOG 5 BP'!$F27:$EE27)+SUMIF('SPACELOG 6 BP'!$F$2:$EE$2,AS$4,'SPACELOG 6 BP'!$F27:$EE27)+SUMIF('SPACELOG 7 BP'!$F$2:$EE$2,AS$4,'SPACELOG 7 BP'!$F27:$EE27)+SUMIF('SPACELOG 8 BP'!$F$2:$EE$2,AS$4,'SPACELOG 8 BP'!$F27:$EE27)+SUMIF('SPACELOG 9 BP'!$F$2:$EE$2,AS$4,'SPACELOG 9 BP'!$F27:$EE27)+SUMIF('SPACELOG 10 BP'!$F$2:$EE$2,AS$4,'SPACELOG 10 BP'!$F27:$EE27)+SUMIF('SPACELOG 11 BP'!$F$2:$EE$2,AS$4,'SPACELOG 11 BP'!$F27:$EE27)+SUMIF('SPACELOG 12 BP'!$F$2:$EE$2,AS$4,'SPACELOG 12 BP'!$F27:$EE27)</f>
        <v>700</v>
      </c>
      <c r="AT27" s="33">
        <f>SUMIF('reporting montigny'!$F$2:$EE$2,AT$4,'reporting montigny'!$F27:$EE27)+SUMIF('reporting boissy'!$F$2:$EE$2,AT$4,'reporting boissy'!$F27:$EE27)+SUMIF('reporting moussy'!$F$2:$EE$2,AT$4,'reporting moussy'!$F27:$EE27)+SUMIF('reporting trappes'!$F$2:$EE$2,AT$4,'reporting trappes'!$F27:$EE27)+SUMIF('SPACELOG 5 BP'!$F$2:$EE$2,AT$4,'SPACELOG 5 BP'!$F27:$EE27)+SUMIF('SPACELOG 6 BP'!$F$2:$EE$2,AT$4,'SPACELOG 6 BP'!$F27:$EE27)+SUMIF('SPACELOG 7 BP'!$F$2:$EE$2,AT$4,'SPACELOG 7 BP'!$F27:$EE27)+SUMIF('SPACELOG 8 BP'!$F$2:$EE$2,AT$4,'SPACELOG 8 BP'!$F27:$EE27)+SUMIF('SPACELOG 9 BP'!$F$2:$EE$2,AT$4,'SPACELOG 9 BP'!$F27:$EE27)+SUMIF('SPACELOG 10 BP'!$F$2:$EE$2,AT$4,'SPACELOG 10 BP'!$F27:$EE27)+SUMIF('SPACELOG 11 BP'!$F$2:$EE$2,AT$4,'SPACELOG 11 BP'!$F27:$EE27)+SUMIF('SPACELOG 12 BP'!$F$2:$EE$2,AT$4,'SPACELOG 12 BP'!$F27:$EE27)</f>
        <v>700</v>
      </c>
      <c r="AU27" s="33">
        <f>SUMIF('reporting montigny'!$F$2:$EE$2,AU$4,'reporting montigny'!$F27:$EE27)+SUMIF('reporting boissy'!$F$2:$EE$2,AU$4,'reporting boissy'!$F27:$EE27)+SUMIF('reporting moussy'!$F$2:$EE$2,AU$4,'reporting moussy'!$F27:$EE27)+SUMIF('reporting trappes'!$F$2:$EE$2,AU$4,'reporting trappes'!$F27:$EE27)+SUMIF('SPACELOG 5 BP'!$F$2:$EE$2,AU$4,'SPACELOG 5 BP'!$F27:$EE27)+SUMIF('SPACELOG 6 BP'!$F$2:$EE$2,AU$4,'SPACELOG 6 BP'!$F27:$EE27)+SUMIF('SPACELOG 7 BP'!$F$2:$EE$2,AU$4,'SPACELOG 7 BP'!$F27:$EE27)+SUMIF('SPACELOG 8 BP'!$F$2:$EE$2,AU$4,'SPACELOG 8 BP'!$F27:$EE27)+SUMIF('SPACELOG 9 BP'!$F$2:$EE$2,AU$4,'SPACELOG 9 BP'!$F27:$EE27)+SUMIF('SPACELOG 10 BP'!$F$2:$EE$2,AU$4,'SPACELOG 10 BP'!$F27:$EE27)+SUMIF('SPACELOG 11 BP'!$F$2:$EE$2,AU$4,'SPACELOG 11 BP'!$F27:$EE27)+SUMIF('SPACELOG 12 BP'!$F$2:$EE$2,AU$4,'SPACELOG 12 BP'!$F27:$EE27)</f>
        <v>700</v>
      </c>
      <c r="AV27" s="33">
        <f>SUMIF('reporting montigny'!$F$2:$EE$2,AV$4,'reporting montigny'!$F27:$EE27)+SUMIF('reporting boissy'!$F$2:$EE$2,AV$4,'reporting boissy'!$F27:$EE27)+SUMIF('reporting moussy'!$F$2:$EE$2,AV$4,'reporting moussy'!$F27:$EE27)+SUMIF('reporting trappes'!$F$2:$EE$2,AV$4,'reporting trappes'!$F27:$EE27)+SUMIF('SPACELOG 5 BP'!$F$2:$EE$2,AV$4,'SPACELOG 5 BP'!$F27:$EE27)+SUMIF('SPACELOG 6 BP'!$F$2:$EE$2,AV$4,'SPACELOG 6 BP'!$F27:$EE27)+SUMIF('SPACELOG 7 BP'!$F$2:$EE$2,AV$4,'SPACELOG 7 BP'!$F27:$EE27)+SUMIF('SPACELOG 8 BP'!$F$2:$EE$2,AV$4,'SPACELOG 8 BP'!$F27:$EE27)+SUMIF('SPACELOG 9 BP'!$F$2:$EE$2,AV$4,'SPACELOG 9 BP'!$F27:$EE27)+SUMIF('SPACELOG 10 BP'!$F$2:$EE$2,AV$4,'SPACELOG 10 BP'!$F27:$EE27)+SUMIF('SPACELOG 11 BP'!$F$2:$EE$2,AV$4,'SPACELOG 11 BP'!$F27:$EE27)+SUMIF('SPACELOG 12 BP'!$F$2:$EE$2,AV$4,'SPACELOG 12 BP'!$F27:$EE27)</f>
        <v>700</v>
      </c>
      <c r="AW27" s="33">
        <f>SUMIF('reporting montigny'!$F$2:$EE$2,AW$4,'reporting montigny'!$F27:$EE27)+SUMIF('reporting boissy'!$F$2:$EE$2,AW$4,'reporting boissy'!$F27:$EE27)+SUMIF('reporting moussy'!$F$2:$EE$2,AW$4,'reporting moussy'!$F27:$EE27)+SUMIF('reporting trappes'!$F$2:$EE$2,AW$4,'reporting trappes'!$F27:$EE27)+SUMIF('SPACELOG 5 BP'!$F$2:$EE$2,AW$4,'SPACELOG 5 BP'!$F27:$EE27)+SUMIF('SPACELOG 6 BP'!$F$2:$EE$2,AW$4,'SPACELOG 6 BP'!$F27:$EE27)+SUMIF('SPACELOG 7 BP'!$F$2:$EE$2,AW$4,'SPACELOG 7 BP'!$F27:$EE27)+SUMIF('SPACELOG 8 BP'!$F$2:$EE$2,AW$4,'SPACELOG 8 BP'!$F27:$EE27)+SUMIF('SPACELOG 9 BP'!$F$2:$EE$2,AW$4,'SPACELOG 9 BP'!$F27:$EE27)+SUMIF('SPACELOG 10 BP'!$F$2:$EE$2,AW$4,'SPACELOG 10 BP'!$F27:$EE27)+SUMIF('SPACELOG 11 BP'!$F$2:$EE$2,AW$4,'SPACELOG 11 BP'!$F27:$EE27)+SUMIF('SPACELOG 12 BP'!$F$2:$EE$2,AW$4,'SPACELOG 12 BP'!$F27:$EE27)</f>
        <v>700</v>
      </c>
      <c r="AX27" s="33">
        <f>SUMIF('reporting montigny'!$F$2:$EE$2,AX$4,'reporting montigny'!$F27:$EE27)+SUMIF('reporting boissy'!$F$2:$EE$2,AX$4,'reporting boissy'!$F27:$EE27)+SUMIF('reporting moussy'!$F$2:$EE$2,AX$4,'reporting moussy'!$F27:$EE27)+SUMIF('reporting trappes'!$F$2:$EE$2,AX$4,'reporting trappes'!$F27:$EE27)+SUMIF('SPACELOG 5 BP'!$F$2:$EE$2,AX$4,'SPACELOG 5 BP'!$F27:$EE27)+SUMIF('SPACELOG 6 BP'!$F$2:$EE$2,AX$4,'SPACELOG 6 BP'!$F27:$EE27)+SUMIF('SPACELOG 7 BP'!$F$2:$EE$2,AX$4,'SPACELOG 7 BP'!$F27:$EE27)+SUMIF('SPACELOG 8 BP'!$F$2:$EE$2,AX$4,'SPACELOG 8 BP'!$F27:$EE27)+SUMIF('SPACELOG 9 BP'!$F$2:$EE$2,AX$4,'SPACELOG 9 BP'!$F27:$EE27)+SUMIF('SPACELOG 10 BP'!$F$2:$EE$2,AX$4,'SPACELOG 10 BP'!$F27:$EE27)+SUMIF('SPACELOG 11 BP'!$F$2:$EE$2,AX$4,'SPACELOG 11 BP'!$F27:$EE27)+SUMIF('SPACELOG 12 BP'!$F$2:$EE$2,AX$4,'SPACELOG 12 BP'!$F27:$EE27)</f>
        <v>700</v>
      </c>
      <c r="AY27" s="33">
        <f>SUMIF('reporting montigny'!$F$2:$EE$2,AY$4,'reporting montigny'!$F27:$EE27)+SUMIF('reporting boissy'!$F$2:$EE$2,AY$4,'reporting boissy'!$F27:$EE27)+SUMIF('reporting moussy'!$F$2:$EE$2,AY$4,'reporting moussy'!$F27:$EE27)+SUMIF('reporting trappes'!$F$2:$EE$2,AY$4,'reporting trappes'!$F27:$EE27)+SUMIF('SPACELOG 5 BP'!$F$2:$EE$2,AY$4,'SPACELOG 5 BP'!$F27:$EE27)+SUMIF('SPACELOG 6 BP'!$F$2:$EE$2,AY$4,'SPACELOG 6 BP'!$F27:$EE27)+SUMIF('SPACELOG 7 BP'!$F$2:$EE$2,AY$4,'SPACELOG 7 BP'!$F27:$EE27)+SUMIF('SPACELOG 8 BP'!$F$2:$EE$2,AY$4,'SPACELOG 8 BP'!$F27:$EE27)+SUMIF('SPACELOG 9 BP'!$F$2:$EE$2,AY$4,'SPACELOG 9 BP'!$F27:$EE27)+SUMIF('SPACELOG 10 BP'!$F$2:$EE$2,AY$4,'SPACELOG 10 BP'!$F27:$EE27)+SUMIF('SPACELOG 11 BP'!$F$2:$EE$2,AY$4,'SPACELOG 11 BP'!$F27:$EE27)+SUMIF('SPACELOG 12 BP'!$F$2:$EE$2,AY$4,'SPACELOG 12 BP'!$F27:$EE27)</f>
        <v>700</v>
      </c>
      <c r="AZ27" s="33">
        <f>SUMIF('reporting montigny'!$F$2:$EE$2,AZ$4,'reporting montigny'!$F27:$EE27)+SUMIF('reporting boissy'!$F$2:$EE$2,AZ$4,'reporting boissy'!$F27:$EE27)+SUMIF('reporting moussy'!$F$2:$EE$2,AZ$4,'reporting moussy'!$F27:$EE27)+SUMIF('reporting trappes'!$F$2:$EE$2,AZ$4,'reporting trappes'!$F27:$EE27)+SUMIF('SPACELOG 5 BP'!$F$2:$EE$2,AZ$4,'SPACELOG 5 BP'!$F27:$EE27)+SUMIF('SPACELOG 6 BP'!$F$2:$EE$2,AZ$4,'SPACELOG 6 BP'!$F27:$EE27)+SUMIF('SPACELOG 7 BP'!$F$2:$EE$2,AZ$4,'SPACELOG 7 BP'!$F27:$EE27)+SUMIF('SPACELOG 8 BP'!$F$2:$EE$2,AZ$4,'SPACELOG 8 BP'!$F27:$EE27)+SUMIF('SPACELOG 9 BP'!$F$2:$EE$2,AZ$4,'SPACELOG 9 BP'!$F27:$EE27)+SUMIF('SPACELOG 10 BP'!$F$2:$EE$2,AZ$4,'SPACELOG 10 BP'!$F27:$EE27)+SUMIF('SPACELOG 11 BP'!$F$2:$EE$2,AZ$4,'SPACELOG 11 BP'!$F27:$EE27)+SUMIF('SPACELOG 12 BP'!$F$2:$EE$2,AZ$4,'SPACELOG 12 BP'!$F27:$EE27)</f>
        <v>700</v>
      </c>
      <c r="BA27" s="33">
        <f>SUMIF('reporting montigny'!$F$2:$EE$2,BA$4,'reporting montigny'!$F27:$EE27)+SUMIF('reporting boissy'!$F$2:$EE$2,BA$4,'reporting boissy'!$F27:$EE27)+SUMIF('reporting moussy'!$F$2:$EE$2,BA$4,'reporting moussy'!$F27:$EE27)+SUMIF('reporting trappes'!$F$2:$EE$2,BA$4,'reporting trappes'!$F27:$EE27)+SUMIF('SPACELOG 5 BP'!$F$2:$EE$2,BA$4,'SPACELOG 5 BP'!$F27:$EE27)+SUMIF('SPACELOG 6 BP'!$F$2:$EE$2,BA$4,'SPACELOG 6 BP'!$F27:$EE27)+SUMIF('SPACELOG 7 BP'!$F$2:$EE$2,BA$4,'SPACELOG 7 BP'!$F27:$EE27)+SUMIF('SPACELOG 8 BP'!$F$2:$EE$2,BA$4,'SPACELOG 8 BP'!$F27:$EE27)+SUMIF('SPACELOG 9 BP'!$F$2:$EE$2,BA$4,'SPACELOG 9 BP'!$F27:$EE27)+SUMIF('SPACELOG 10 BP'!$F$2:$EE$2,BA$4,'SPACELOG 10 BP'!$F27:$EE27)+SUMIF('SPACELOG 11 BP'!$F$2:$EE$2,BA$4,'SPACELOG 11 BP'!$F27:$EE27)+SUMIF('SPACELOG 12 BP'!$F$2:$EE$2,BA$4,'SPACELOG 12 BP'!$F27:$EE27)</f>
        <v>700</v>
      </c>
      <c r="BB27" s="33">
        <f>SUMIF('reporting montigny'!$F$2:$EE$2,BB$4,'reporting montigny'!$F27:$EE27)+SUMIF('reporting boissy'!$F$2:$EE$2,BB$4,'reporting boissy'!$F27:$EE27)+SUMIF('reporting moussy'!$F$2:$EE$2,BB$4,'reporting moussy'!$F27:$EE27)+SUMIF('reporting trappes'!$F$2:$EE$2,BB$4,'reporting trappes'!$F27:$EE27)+SUMIF('SPACELOG 5 BP'!$F$2:$EE$2,BB$4,'SPACELOG 5 BP'!$F27:$EE27)+SUMIF('SPACELOG 6 BP'!$F$2:$EE$2,BB$4,'SPACELOG 6 BP'!$F27:$EE27)+SUMIF('SPACELOG 7 BP'!$F$2:$EE$2,BB$4,'SPACELOG 7 BP'!$F27:$EE27)+SUMIF('SPACELOG 8 BP'!$F$2:$EE$2,BB$4,'SPACELOG 8 BP'!$F27:$EE27)+SUMIF('SPACELOG 9 BP'!$F$2:$EE$2,BB$4,'SPACELOG 9 BP'!$F27:$EE27)+SUMIF('SPACELOG 10 BP'!$F$2:$EE$2,BB$4,'SPACELOG 10 BP'!$F27:$EE27)+SUMIF('SPACELOG 11 BP'!$F$2:$EE$2,BB$4,'SPACELOG 11 BP'!$F27:$EE27)+SUMIF('SPACELOG 12 BP'!$F$2:$EE$2,BB$4,'SPACELOG 12 BP'!$F27:$EE27)</f>
        <v>700</v>
      </c>
      <c r="BC27" s="33">
        <f>SUMIF('reporting montigny'!$F$2:$EE$2,BC$4,'reporting montigny'!$F27:$EE27)+SUMIF('reporting boissy'!$F$2:$EE$2,BC$4,'reporting boissy'!$F27:$EE27)+SUMIF('reporting moussy'!$F$2:$EE$2,BC$4,'reporting moussy'!$F27:$EE27)+SUMIF('reporting trappes'!$F$2:$EE$2,BC$4,'reporting trappes'!$F27:$EE27)+SUMIF('SPACELOG 5 BP'!$F$2:$EE$2,BC$4,'SPACELOG 5 BP'!$F27:$EE27)+SUMIF('SPACELOG 6 BP'!$F$2:$EE$2,BC$4,'SPACELOG 6 BP'!$F27:$EE27)+SUMIF('SPACELOG 7 BP'!$F$2:$EE$2,BC$4,'SPACELOG 7 BP'!$F27:$EE27)+SUMIF('SPACELOG 8 BP'!$F$2:$EE$2,BC$4,'SPACELOG 8 BP'!$F27:$EE27)+SUMIF('SPACELOG 9 BP'!$F$2:$EE$2,BC$4,'SPACELOG 9 BP'!$F27:$EE27)+SUMIF('SPACELOG 10 BP'!$F$2:$EE$2,BC$4,'SPACELOG 10 BP'!$F27:$EE27)+SUMIF('SPACELOG 11 BP'!$F$2:$EE$2,BC$4,'SPACELOG 11 BP'!$F27:$EE27)+SUMIF('SPACELOG 12 BP'!$F$2:$EE$2,BC$4,'SPACELOG 12 BP'!$F27:$EE27)</f>
        <v>700</v>
      </c>
      <c r="BD27" s="33">
        <f>SUMIF('reporting montigny'!$F$2:$EE$2,BD$4,'reporting montigny'!$F27:$EE27)+SUMIF('reporting boissy'!$F$2:$EE$2,BD$4,'reporting boissy'!$F27:$EE27)+SUMIF('reporting moussy'!$F$2:$EE$2,BD$4,'reporting moussy'!$F27:$EE27)+SUMIF('reporting trappes'!$F$2:$EE$2,BD$4,'reporting trappes'!$F27:$EE27)+SUMIF('SPACELOG 5 BP'!$F$2:$EE$2,BD$4,'SPACELOG 5 BP'!$F27:$EE27)+SUMIF('SPACELOG 6 BP'!$F$2:$EE$2,BD$4,'SPACELOG 6 BP'!$F27:$EE27)+SUMIF('SPACELOG 7 BP'!$F$2:$EE$2,BD$4,'SPACELOG 7 BP'!$F27:$EE27)+SUMIF('SPACELOG 8 BP'!$F$2:$EE$2,BD$4,'SPACELOG 8 BP'!$F27:$EE27)+SUMIF('SPACELOG 9 BP'!$F$2:$EE$2,BD$4,'SPACELOG 9 BP'!$F27:$EE27)+SUMIF('SPACELOG 10 BP'!$F$2:$EE$2,BD$4,'SPACELOG 10 BP'!$F27:$EE27)+SUMIF('SPACELOG 11 BP'!$F$2:$EE$2,BD$4,'SPACELOG 11 BP'!$F27:$EE27)+SUMIF('SPACELOG 12 BP'!$F$2:$EE$2,BD$4,'SPACELOG 12 BP'!$F27:$EE27)</f>
        <v>700</v>
      </c>
      <c r="BE27" s="393">
        <f t="shared" si="117"/>
        <v>8400</v>
      </c>
      <c r="BF27" s="33">
        <f>SUMIF('reporting montigny'!$F$2:$EE$2,BF$4,'reporting montigny'!$F27:$EE27)+SUMIF('reporting boissy'!$F$2:$EE$2,BF$4,'reporting boissy'!$F27:$EE27)+SUMIF('reporting moussy'!$F$2:$EE$2,BF$4,'reporting moussy'!$F27:$EE27)+SUMIF('reporting trappes'!$F$2:$EE$2,BF$4,'reporting trappes'!$F27:$EE27)+SUMIF('SPACELOG 5 BP'!$F$2:$EE$2,BF$4,'SPACELOG 5 BP'!$F27:$EE27)+SUMIF('SPACELOG 6 BP'!$F$2:$EE$2,BF$4,'SPACELOG 6 BP'!$F27:$EE27)+SUMIF('SPACELOG 7 BP'!$F$2:$EE$2,BF$4,'SPACELOG 7 BP'!$F27:$EE27)+SUMIF('SPACELOG 8 BP'!$F$2:$EE$2,BF$4,'SPACELOG 8 BP'!$F27:$EE27)+SUMIF('SPACELOG 9 BP'!$F$2:$EE$2,BF$4,'SPACELOG 9 BP'!$F27:$EE27)+SUMIF('SPACELOG 10 BP'!$F$2:$EE$2,BF$4,'SPACELOG 10 BP'!$F27:$EE27)+SUMIF('SPACELOG 11 BP'!$F$2:$EE$2,BF$4,'SPACELOG 11 BP'!$F27:$EE27)+SUMIF('SPACELOG 12 BP'!$F$2:$EE$2,BF$4,'SPACELOG 12 BP'!$F27:$EE27)</f>
        <v>700</v>
      </c>
      <c r="BG27" s="33">
        <f>SUMIF('reporting montigny'!$F$2:$EE$2,BG$4,'reporting montigny'!$F27:$EE27)+SUMIF('reporting boissy'!$F$2:$EE$2,BG$4,'reporting boissy'!$F27:$EE27)+SUMIF('reporting moussy'!$F$2:$EE$2,BG$4,'reporting moussy'!$F27:$EE27)+SUMIF('reporting trappes'!$F$2:$EE$2,BG$4,'reporting trappes'!$F27:$EE27)+SUMIF('SPACELOG 5 BP'!$F$2:$EE$2,BG$4,'SPACELOG 5 BP'!$F27:$EE27)+SUMIF('SPACELOG 6 BP'!$F$2:$EE$2,BG$4,'SPACELOG 6 BP'!$F27:$EE27)+SUMIF('SPACELOG 7 BP'!$F$2:$EE$2,BG$4,'SPACELOG 7 BP'!$F27:$EE27)+SUMIF('SPACELOG 8 BP'!$F$2:$EE$2,BG$4,'SPACELOG 8 BP'!$F27:$EE27)+SUMIF('SPACELOG 9 BP'!$F$2:$EE$2,BG$4,'SPACELOG 9 BP'!$F27:$EE27)+SUMIF('SPACELOG 10 BP'!$F$2:$EE$2,BG$4,'SPACELOG 10 BP'!$F27:$EE27)+SUMIF('SPACELOG 11 BP'!$F$2:$EE$2,BG$4,'SPACELOG 11 BP'!$F27:$EE27)+SUMIF('SPACELOG 12 BP'!$F$2:$EE$2,BG$4,'SPACELOG 12 BP'!$F27:$EE27)</f>
        <v>700</v>
      </c>
      <c r="BH27" s="33">
        <f>SUMIF('reporting montigny'!$F$2:$EE$2,BH$4,'reporting montigny'!$F27:$EE27)+SUMIF('reporting boissy'!$F$2:$EE$2,BH$4,'reporting boissy'!$F27:$EE27)+SUMIF('reporting moussy'!$F$2:$EE$2,BH$4,'reporting moussy'!$F27:$EE27)+SUMIF('reporting trappes'!$F$2:$EE$2,BH$4,'reporting trappes'!$F27:$EE27)+SUMIF('SPACELOG 5 BP'!$F$2:$EE$2,BH$4,'SPACELOG 5 BP'!$F27:$EE27)+SUMIF('SPACELOG 6 BP'!$F$2:$EE$2,BH$4,'SPACELOG 6 BP'!$F27:$EE27)+SUMIF('SPACELOG 7 BP'!$F$2:$EE$2,BH$4,'SPACELOG 7 BP'!$F27:$EE27)+SUMIF('SPACELOG 8 BP'!$F$2:$EE$2,BH$4,'SPACELOG 8 BP'!$F27:$EE27)+SUMIF('SPACELOG 9 BP'!$F$2:$EE$2,BH$4,'SPACELOG 9 BP'!$F27:$EE27)+SUMIF('SPACELOG 10 BP'!$F$2:$EE$2,BH$4,'SPACELOG 10 BP'!$F27:$EE27)+SUMIF('SPACELOG 11 BP'!$F$2:$EE$2,BH$4,'SPACELOG 11 BP'!$F27:$EE27)+SUMIF('SPACELOG 12 BP'!$F$2:$EE$2,BH$4,'SPACELOG 12 BP'!$F27:$EE27)</f>
        <v>700</v>
      </c>
      <c r="BI27" s="33">
        <f>SUMIF('reporting montigny'!$F$2:$EE$2,BI$4,'reporting montigny'!$F27:$EE27)+SUMIF('reporting boissy'!$F$2:$EE$2,BI$4,'reporting boissy'!$F27:$EE27)+SUMIF('reporting moussy'!$F$2:$EE$2,BI$4,'reporting moussy'!$F27:$EE27)+SUMIF('reporting trappes'!$F$2:$EE$2,BI$4,'reporting trappes'!$F27:$EE27)+SUMIF('SPACELOG 5 BP'!$F$2:$EE$2,BI$4,'SPACELOG 5 BP'!$F27:$EE27)+SUMIF('SPACELOG 6 BP'!$F$2:$EE$2,BI$4,'SPACELOG 6 BP'!$F27:$EE27)+SUMIF('SPACELOG 7 BP'!$F$2:$EE$2,BI$4,'SPACELOG 7 BP'!$F27:$EE27)+SUMIF('SPACELOG 8 BP'!$F$2:$EE$2,BI$4,'SPACELOG 8 BP'!$F27:$EE27)+SUMIF('SPACELOG 9 BP'!$F$2:$EE$2,BI$4,'SPACELOG 9 BP'!$F27:$EE27)+SUMIF('SPACELOG 10 BP'!$F$2:$EE$2,BI$4,'SPACELOG 10 BP'!$F27:$EE27)+SUMIF('SPACELOG 11 BP'!$F$2:$EE$2,BI$4,'SPACELOG 11 BP'!$F27:$EE27)+SUMIF('SPACELOG 12 BP'!$F$2:$EE$2,BI$4,'SPACELOG 12 BP'!$F27:$EE27)</f>
        <v>700</v>
      </c>
      <c r="BJ27" s="33">
        <f>SUMIF('reporting montigny'!$F$2:$EE$2,BJ$4,'reporting montigny'!$F27:$EE27)+SUMIF('reporting boissy'!$F$2:$EE$2,BJ$4,'reporting boissy'!$F27:$EE27)+SUMIF('reporting moussy'!$F$2:$EE$2,BJ$4,'reporting moussy'!$F27:$EE27)+SUMIF('reporting trappes'!$F$2:$EE$2,BJ$4,'reporting trappes'!$F27:$EE27)+SUMIF('SPACELOG 5 BP'!$F$2:$EE$2,BJ$4,'SPACELOG 5 BP'!$F27:$EE27)+SUMIF('SPACELOG 6 BP'!$F$2:$EE$2,BJ$4,'SPACELOG 6 BP'!$F27:$EE27)+SUMIF('SPACELOG 7 BP'!$F$2:$EE$2,BJ$4,'SPACELOG 7 BP'!$F27:$EE27)+SUMIF('SPACELOG 8 BP'!$F$2:$EE$2,BJ$4,'SPACELOG 8 BP'!$F27:$EE27)+SUMIF('SPACELOG 9 BP'!$F$2:$EE$2,BJ$4,'SPACELOG 9 BP'!$F27:$EE27)+SUMIF('SPACELOG 10 BP'!$F$2:$EE$2,BJ$4,'SPACELOG 10 BP'!$F27:$EE27)+SUMIF('SPACELOG 11 BP'!$F$2:$EE$2,BJ$4,'SPACELOG 11 BP'!$F27:$EE27)+SUMIF('SPACELOG 12 BP'!$F$2:$EE$2,BJ$4,'SPACELOG 12 BP'!$F27:$EE27)</f>
        <v>700</v>
      </c>
      <c r="BK27" s="33">
        <f>SUMIF('reporting montigny'!$F$2:$EE$2,BK$4,'reporting montigny'!$F27:$EE27)+SUMIF('reporting boissy'!$F$2:$EE$2,BK$4,'reporting boissy'!$F27:$EE27)+SUMIF('reporting moussy'!$F$2:$EE$2,BK$4,'reporting moussy'!$F27:$EE27)+SUMIF('reporting trappes'!$F$2:$EE$2,BK$4,'reporting trappes'!$F27:$EE27)+SUMIF('SPACELOG 5 BP'!$F$2:$EE$2,BK$4,'SPACELOG 5 BP'!$F27:$EE27)+SUMIF('SPACELOG 6 BP'!$F$2:$EE$2,BK$4,'SPACELOG 6 BP'!$F27:$EE27)+SUMIF('SPACELOG 7 BP'!$F$2:$EE$2,BK$4,'SPACELOG 7 BP'!$F27:$EE27)+SUMIF('SPACELOG 8 BP'!$F$2:$EE$2,BK$4,'SPACELOG 8 BP'!$F27:$EE27)+SUMIF('SPACELOG 9 BP'!$F$2:$EE$2,BK$4,'SPACELOG 9 BP'!$F27:$EE27)+SUMIF('SPACELOG 10 BP'!$F$2:$EE$2,BK$4,'SPACELOG 10 BP'!$F27:$EE27)+SUMIF('SPACELOG 11 BP'!$F$2:$EE$2,BK$4,'SPACELOG 11 BP'!$F27:$EE27)+SUMIF('SPACELOG 12 BP'!$F$2:$EE$2,BK$4,'SPACELOG 12 BP'!$F27:$EE27)</f>
        <v>700</v>
      </c>
      <c r="BL27" s="33">
        <f>SUMIF('reporting montigny'!$F$2:$EE$2,BL$4,'reporting montigny'!$F27:$EE27)+SUMIF('reporting boissy'!$F$2:$EE$2,BL$4,'reporting boissy'!$F27:$EE27)+SUMIF('reporting moussy'!$F$2:$EE$2,BL$4,'reporting moussy'!$F27:$EE27)+SUMIF('reporting trappes'!$F$2:$EE$2,BL$4,'reporting trappes'!$F27:$EE27)+SUMIF('SPACELOG 5 BP'!$F$2:$EE$2,BL$4,'SPACELOG 5 BP'!$F27:$EE27)+SUMIF('SPACELOG 6 BP'!$F$2:$EE$2,BL$4,'SPACELOG 6 BP'!$F27:$EE27)+SUMIF('SPACELOG 7 BP'!$F$2:$EE$2,BL$4,'SPACELOG 7 BP'!$F27:$EE27)+SUMIF('SPACELOG 8 BP'!$F$2:$EE$2,BL$4,'SPACELOG 8 BP'!$F27:$EE27)+SUMIF('SPACELOG 9 BP'!$F$2:$EE$2,BL$4,'SPACELOG 9 BP'!$F27:$EE27)+SUMIF('SPACELOG 10 BP'!$F$2:$EE$2,BL$4,'SPACELOG 10 BP'!$F27:$EE27)+SUMIF('SPACELOG 11 BP'!$F$2:$EE$2,BL$4,'SPACELOG 11 BP'!$F27:$EE27)+SUMIF('SPACELOG 12 BP'!$F$2:$EE$2,BL$4,'SPACELOG 12 BP'!$F27:$EE27)</f>
        <v>700</v>
      </c>
      <c r="BM27" s="33">
        <f>SUMIF('reporting montigny'!$F$2:$EE$2,BM$4,'reporting montigny'!$F27:$EE27)+SUMIF('reporting boissy'!$F$2:$EE$2,BM$4,'reporting boissy'!$F27:$EE27)+SUMIF('reporting moussy'!$F$2:$EE$2,BM$4,'reporting moussy'!$F27:$EE27)+SUMIF('reporting trappes'!$F$2:$EE$2,BM$4,'reporting trappes'!$F27:$EE27)+SUMIF('SPACELOG 5 BP'!$F$2:$EE$2,BM$4,'SPACELOG 5 BP'!$F27:$EE27)+SUMIF('SPACELOG 6 BP'!$F$2:$EE$2,BM$4,'SPACELOG 6 BP'!$F27:$EE27)+SUMIF('SPACELOG 7 BP'!$F$2:$EE$2,BM$4,'SPACELOG 7 BP'!$F27:$EE27)+SUMIF('SPACELOG 8 BP'!$F$2:$EE$2,BM$4,'SPACELOG 8 BP'!$F27:$EE27)+SUMIF('SPACELOG 9 BP'!$F$2:$EE$2,BM$4,'SPACELOG 9 BP'!$F27:$EE27)+SUMIF('SPACELOG 10 BP'!$F$2:$EE$2,BM$4,'SPACELOG 10 BP'!$F27:$EE27)+SUMIF('SPACELOG 11 BP'!$F$2:$EE$2,BM$4,'SPACELOG 11 BP'!$F27:$EE27)+SUMIF('SPACELOG 12 BP'!$F$2:$EE$2,BM$4,'SPACELOG 12 BP'!$F27:$EE27)</f>
        <v>700</v>
      </c>
      <c r="BN27" s="33">
        <f>SUMIF('reporting montigny'!$F$2:$EE$2,BN$4,'reporting montigny'!$F27:$EE27)+SUMIF('reporting boissy'!$F$2:$EE$2,BN$4,'reporting boissy'!$F27:$EE27)+SUMIF('reporting moussy'!$F$2:$EE$2,BN$4,'reporting moussy'!$F27:$EE27)+SUMIF('reporting trappes'!$F$2:$EE$2,BN$4,'reporting trappes'!$F27:$EE27)+SUMIF('SPACELOG 5 BP'!$F$2:$EE$2,BN$4,'SPACELOG 5 BP'!$F27:$EE27)+SUMIF('SPACELOG 6 BP'!$F$2:$EE$2,BN$4,'SPACELOG 6 BP'!$F27:$EE27)+SUMIF('SPACELOG 7 BP'!$F$2:$EE$2,BN$4,'SPACELOG 7 BP'!$F27:$EE27)+SUMIF('SPACELOG 8 BP'!$F$2:$EE$2,BN$4,'SPACELOG 8 BP'!$F27:$EE27)+SUMIF('SPACELOG 9 BP'!$F$2:$EE$2,BN$4,'SPACELOG 9 BP'!$F27:$EE27)+SUMIF('SPACELOG 10 BP'!$F$2:$EE$2,BN$4,'SPACELOG 10 BP'!$F27:$EE27)+SUMIF('SPACELOG 11 BP'!$F$2:$EE$2,BN$4,'SPACELOG 11 BP'!$F27:$EE27)+SUMIF('SPACELOG 12 BP'!$F$2:$EE$2,BN$4,'SPACELOG 12 BP'!$F27:$EE27)</f>
        <v>700</v>
      </c>
      <c r="BO27" s="33">
        <f>SUMIF('reporting montigny'!$F$2:$EE$2,BO$4,'reporting montigny'!$F27:$EE27)+SUMIF('reporting boissy'!$F$2:$EE$2,BO$4,'reporting boissy'!$F27:$EE27)+SUMIF('reporting moussy'!$F$2:$EE$2,BO$4,'reporting moussy'!$F27:$EE27)+SUMIF('reporting trappes'!$F$2:$EE$2,BO$4,'reporting trappes'!$F27:$EE27)+SUMIF('SPACELOG 5 BP'!$F$2:$EE$2,BO$4,'SPACELOG 5 BP'!$F27:$EE27)+SUMIF('SPACELOG 6 BP'!$F$2:$EE$2,BO$4,'SPACELOG 6 BP'!$F27:$EE27)+SUMIF('SPACELOG 7 BP'!$F$2:$EE$2,BO$4,'SPACELOG 7 BP'!$F27:$EE27)+SUMIF('SPACELOG 8 BP'!$F$2:$EE$2,BO$4,'SPACELOG 8 BP'!$F27:$EE27)+SUMIF('SPACELOG 9 BP'!$F$2:$EE$2,BO$4,'SPACELOG 9 BP'!$F27:$EE27)+SUMIF('SPACELOG 10 BP'!$F$2:$EE$2,BO$4,'SPACELOG 10 BP'!$F27:$EE27)+SUMIF('SPACELOG 11 BP'!$F$2:$EE$2,BO$4,'SPACELOG 11 BP'!$F27:$EE27)+SUMIF('SPACELOG 12 BP'!$F$2:$EE$2,BO$4,'SPACELOG 12 BP'!$F27:$EE27)</f>
        <v>700</v>
      </c>
      <c r="BP27" s="33">
        <f>SUMIF('reporting montigny'!$F$2:$EE$2,BP$4,'reporting montigny'!$F27:$EE27)+SUMIF('reporting boissy'!$F$2:$EE$2,BP$4,'reporting boissy'!$F27:$EE27)+SUMIF('reporting moussy'!$F$2:$EE$2,BP$4,'reporting moussy'!$F27:$EE27)+SUMIF('reporting trappes'!$F$2:$EE$2,BP$4,'reporting trappes'!$F27:$EE27)+SUMIF('SPACELOG 5 BP'!$F$2:$EE$2,BP$4,'SPACELOG 5 BP'!$F27:$EE27)+SUMIF('SPACELOG 6 BP'!$F$2:$EE$2,BP$4,'SPACELOG 6 BP'!$F27:$EE27)+SUMIF('SPACELOG 7 BP'!$F$2:$EE$2,BP$4,'SPACELOG 7 BP'!$F27:$EE27)+SUMIF('SPACELOG 8 BP'!$F$2:$EE$2,BP$4,'SPACELOG 8 BP'!$F27:$EE27)+SUMIF('SPACELOG 9 BP'!$F$2:$EE$2,BP$4,'SPACELOG 9 BP'!$F27:$EE27)+SUMIF('SPACELOG 10 BP'!$F$2:$EE$2,BP$4,'SPACELOG 10 BP'!$F27:$EE27)+SUMIF('SPACELOG 11 BP'!$F$2:$EE$2,BP$4,'SPACELOG 11 BP'!$F27:$EE27)+SUMIF('SPACELOG 12 BP'!$F$2:$EE$2,BP$4,'SPACELOG 12 BP'!$F27:$EE27)</f>
        <v>700</v>
      </c>
      <c r="BQ27" s="33">
        <f>SUMIF('reporting montigny'!$F$2:$EE$2,BQ$4,'reporting montigny'!$F27:$EE27)+SUMIF('reporting boissy'!$F$2:$EE$2,BQ$4,'reporting boissy'!$F27:$EE27)+SUMIF('reporting moussy'!$F$2:$EE$2,BQ$4,'reporting moussy'!$F27:$EE27)+SUMIF('reporting trappes'!$F$2:$EE$2,BQ$4,'reporting trappes'!$F27:$EE27)+SUMIF('SPACELOG 5 BP'!$F$2:$EE$2,BQ$4,'SPACELOG 5 BP'!$F27:$EE27)+SUMIF('SPACELOG 6 BP'!$F$2:$EE$2,BQ$4,'SPACELOG 6 BP'!$F27:$EE27)+SUMIF('SPACELOG 7 BP'!$F$2:$EE$2,BQ$4,'SPACELOG 7 BP'!$F27:$EE27)+SUMIF('SPACELOG 8 BP'!$F$2:$EE$2,BQ$4,'SPACELOG 8 BP'!$F27:$EE27)+SUMIF('SPACELOG 9 BP'!$F$2:$EE$2,BQ$4,'SPACELOG 9 BP'!$F27:$EE27)+SUMIF('SPACELOG 10 BP'!$F$2:$EE$2,BQ$4,'SPACELOG 10 BP'!$F27:$EE27)+SUMIF('SPACELOG 11 BP'!$F$2:$EE$2,BQ$4,'SPACELOG 11 BP'!$F27:$EE27)+SUMIF('SPACELOG 12 BP'!$F$2:$EE$2,BQ$4,'SPACELOG 12 BP'!$F27:$EE27)</f>
        <v>700</v>
      </c>
      <c r="BR27" s="393">
        <f t="shared" si="118"/>
        <v>8400</v>
      </c>
      <c r="BS27" s="33">
        <f>SUMIF('reporting montigny'!$F$2:$EE$2,BS$4,'reporting montigny'!$F27:$EE27)+SUMIF('reporting boissy'!$F$2:$EE$2,BS$4,'reporting boissy'!$F27:$EE27)+SUMIF('reporting moussy'!$F$2:$EE$2,BS$4,'reporting moussy'!$F27:$EE27)+SUMIF('reporting trappes'!$F$2:$EE$2,BS$4,'reporting trappes'!$F27:$EE27)+SUMIF('SPACELOG 5 BP'!$F$2:$EE$2,BS$4,'SPACELOG 5 BP'!$F27:$EE27)+SUMIF('SPACELOG 6 BP'!$F$2:$EE$2,BS$4,'SPACELOG 6 BP'!$F27:$EE27)+SUMIF('SPACELOG 7 BP'!$F$2:$EE$2,BS$4,'SPACELOG 7 BP'!$F27:$EE27)+SUMIF('SPACELOG 8 BP'!$F$2:$EE$2,BS$4,'SPACELOG 8 BP'!$F27:$EE27)+SUMIF('SPACELOG 9 BP'!$F$2:$EE$2,BS$4,'SPACELOG 9 BP'!$F27:$EE27)+SUMIF('SPACELOG 10 BP'!$F$2:$EE$2,BS$4,'SPACELOG 10 BP'!$F27:$EE27)+SUMIF('SPACELOG 11 BP'!$F$2:$EE$2,BS$4,'SPACELOG 11 BP'!$F27:$EE27)+SUMIF('SPACELOG 12 BP'!$F$2:$EE$2,BS$4,'SPACELOG 12 BP'!$F27:$EE27)</f>
        <v>700</v>
      </c>
      <c r="BT27" s="33">
        <f>SUMIF('reporting montigny'!$F$2:$EE$2,BT$4,'reporting montigny'!$F27:$EE27)+SUMIF('reporting boissy'!$F$2:$EE$2,BT$4,'reporting boissy'!$F27:$EE27)+SUMIF('reporting moussy'!$F$2:$EE$2,BT$4,'reporting moussy'!$F27:$EE27)+SUMIF('reporting trappes'!$F$2:$EE$2,BT$4,'reporting trappes'!$F27:$EE27)+SUMIF('SPACELOG 5 BP'!$F$2:$EE$2,BT$4,'SPACELOG 5 BP'!$F27:$EE27)+SUMIF('SPACELOG 6 BP'!$F$2:$EE$2,BT$4,'SPACELOG 6 BP'!$F27:$EE27)+SUMIF('SPACELOG 7 BP'!$F$2:$EE$2,BT$4,'SPACELOG 7 BP'!$F27:$EE27)+SUMIF('SPACELOG 8 BP'!$F$2:$EE$2,BT$4,'SPACELOG 8 BP'!$F27:$EE27)+SUMIF('SPACELOG 9 BP'!$F$2:$EE$2,BT$4,'SPACELOG 9 BP'!$F27:$EE27)+SUMIF('SPACELOG 10 BP'!$F$2:$EE$2,BT$4,'SPACELOG 10 BP'!$F27:$EE27)+SUMIF('SPACELOG 11 BP'!$F$2:$EE$2,BT$4,'SPACELOG 11 BP'!$F27:$EE27)+SUMIF('SPACELOG 12 BP'!$F$2:$EE$2,BT$4,'SPACELOG 12 BP'!$F27:$EE27)</f>
        <v>700</v>
      </c>
      <c r="BU27" s="33">
        <f>SUMIF('reporting montigny'!$F$2:$EE$2,BU$4,'reporting montigny'!$F27:$EE27)+SUMIF('reporting boissy'!$F$2:$EE$2,BU$4,'reporting boissy'!$F27:$EE27)+SUMIF('reporting moussy'!$F$2:$EE$2,BU$4,'reporting moussy'!$F27:$EE27)+SUMIF('reporting trappes'!$F$2:$EE$2,BU$4,'reporting trappes'!$F27:$EE27)+SUMIF('SPACELOG 5 BP'!$F$2:$EE$2,BU$4,'SPACELOG 5 BP'!$F27:$EE27)+SUMIF('SPACELOG 6 BP'!$F$2:$EE$2,BU$4,'SPACELOG 6 BP'!$F27:$EE27)+SUMIF('SPACELOG 7 BP'!$F$2:$EE$2,BU$4,'SPACELOG 7 BP'!$F27:$EE27)+SUMIF('SPACELOG 8 BP'!$F$2:$EE$2,BU$4,'SPACELOG 8 BP'!$F27:$EE27)+SUMIF('SPACELOG 9 BP'!$F$2:$EE$2,BU$4,'SPACELOG 9 BP'!$F27:$EE27)+SUMIF('SPACELOG 10 BP'!$F$2:$EE$2,BU$4,'SPACELOG 10 BP'!$F27:$EE27)+SUMIF('SPACELOG 11 BP'!$F$2:$EE$2,BU$4,'SPACELOG 11 BP'!$F27:$EE27)+SUMIF('SPACELOG 12 BP'!$F$2:$EE$2,BU$4,'SPACELOG 12 BP'!$F27:$EE27)</f>
        <v>700</v>
      </c>
      <c r="BV27" s="33">
        <f>SUMIF('reporting montigny'!$F$2:$EE$2,BV$4,'reporting montigny'!$F27:$EE27)+SUMIF('reporting boissy'!$F$2:$EE$2,BV$4,'reporting boissy'!$F27:$EE27)+SUMIF('reporting moussy'!$F$2:$EE$2,BV$4,'reporting moussy'!$F27:$EE27)+SUMIF('reporting trappes'!$F$2:$EE$2,BV$4,'reporting trappes'!$F27:$EE27)+SUMIF('SPACELOG 5 BP'!$F$2:$EE$2,BV$4,'SPACELOG 5 BP'!$F27:$EE27)+SUMIF('SPACELOG 6 BP'!$F$2:$EE$2,BV$4,'SPACELOG 6 BP'!$F27:$EE27)+SUMIF('SPACELOG 7 BP'!$F$2:$EE$2,BV$4,'SPACELOG 7 BP'!$F27:$EE27)+SUMIF('SPACELOG 8 BP'!$F$2:$EE$2,BV$4,'SPACELOG 8 BP'!$F27:$EE27)+SUMIF('SPACELOG 9 BP'!$F$2:$EE$2,BV$4,'SPACELOG 9 BP'!$F27:$EE27)+SUMIF('SPACELOG 10 BP'!$F$2:$EE$2,BV$4,'SPACELOG 10 BP'!$F27:$EE27)+SUMIF('SPACELOG 11 BP'!$F$2:$EE$2,BV$4,'SPACELOG 11 BP'!$F27:$EE27)+SUMIF('SPACELOG 12 BP'!$F$2:$EE$2,BV$4,'SPACELOG 12 BP'!$F27:$EE27)</f>
        <v>700</v>
      </c>
      <c r="BW27" s="33">
        <f>SUMIF('reporting montigny'!$F$2:$EE$2,BW$4,'reporting montigny'!$F27:$EE27)+SUMIF('reporting boissy'!$F$2:$EE$2,BW$4,'reporting boissy'!$F27:$EE27)+SUMIF('reporting moussy'!$F$2:$EE$2,BW$4,'reporting moussy'!$F27:$EE27)+SUMIF('reporting trappes'!$F$2:$EE$2,BW$4,'reporting trappes'!$F27:$EE27)+SUMIF('SPACELOG 5 BP'!$F$2:$EE$2,BW$4,'SPACELOG 5 BP'!$F27:$EE27)+SUMIF('SPACELOG 6 BP'!$F$2:$EE$2,BW$4,'SPACELOG 6 BP'!$F27:$EE27)+SUMIF('SPACELOG 7 BP'!$F$2:$EE$2,BW$4,'SPACELOG 7 BP'!$F27:$EE27)+SUMIF('SPACELOG 8 BP'!$F$2:$EE$2,BW$4,'SPACELOG 8 BP'!$F27:$EE27)+SUMIF('SPACELOG 9 BP'!$F$2:$EE$2,BW$4,'SPACELOG 9 BP'!$F27:$EE27)+SUMIF('SPACELOG 10 BP'!$F$2:$EE$2,BW$4,'SPACELOG 10 BP'!$F27:$EE27)+SUMIF('SPACELOG 11 BP'!$F$2:$EE$2,BW$4,'SPACELOG 11 BP'!$F27:$EE27)+SUMIF('SPACELOG 12 BP'!$F$2:$EE$2,BW$4,'SPACELOG 12 BP'!$F27:$EE27)</f>
        <v>700</v>
      </c>
      <c r="BX27" s="33">
        <f>SUMIF('reporting montigny'!$F$2:$EE$2,BX$4,'reporting montigny'!$F27:$EE27)+SUMIF('reporting boissy'!$F$2:$EE$2,BX$4,'reporting boissy'!$F27:$EE27)+SUMIF('reporting moussy'!$F$2:$EE$2,BX$4,'reporting moussy'!$F27:$EE27)+SUMIF('reporting trappes'!$F$2:$EE$2,BX$4,'reporting trappes'!$F27:$EE27)+SUMIF('SPACELOG 5 BP'!$F$2:$EE$2,BX$4,'SPACELOG 5 BP'!$F27:$EE27)+SUMIF('SPACELOG 6 BP'!$F$2:$EE$2,BX$4,'SPACELOG 6 BP'!$F27:$EE27)+SUMIF('SPACELOG 7 BP'!$F$2:$EE$2,BX$4,'SPACELOG 7 BP'!$F27:$EE27)+SUMIF('SPACELOG 8 BP'!$F$2:$EE$2,BX$4,'SPACELOG 8 BP'!$F27:$EE27)+SUMIF('SPACELOG 9 BP'!$F$2:$EE$2,BX$4,'SPACELOG 9 BP'!$F27:$EE27)+SUMIF('SPACELOG 10 BP'!$F$2:$EE$2,BX$4,'SPACELOG 10 BP'!$F27:$EE27)+SUMIF('SPACELOG 11 BP'!$F$2:$EE$2,BX$4,'SPACELOG 11 BP'!$F27:$EE27)+SUMIF('SPACELOG 12 BP'!$F$2:$EE$2,BX$4,'SPACELOG 12 BP'!$F27:$EE27)</f>
        <v>700</v>
      </c>
      <c r="BY27" s="33">
        <f>SUMIF('reporting montigny'!$F$2:$EE$2,BY$4,'reporting montigny'!$F27:$EE27)+SUMIF('reporting boissy'!$F$2:$EE$2,BY$4,'reporting boissy'!$F27:$EE27)+SUMIF('reporting moussy'!$F$2:$EE$2,BY$4,'reporting moussy'!$F27:$EE27)+SUMIF('reporting trappes'!$F$2:$EE$2,BY$4,'reporting trappes'!$F27:$EE27)+SUMIF('SPACELOG 5 BP'!$F$2:$EE$2,BY$4,'SPACELOG 5 BP'!$F27:$EE27)+SUMIF('SPACELOG 6 BP'!$F$2:$EE$2,BY$4,'SPACELOG 6 BP'!$F27:$EE27)+SUMIF('SPACELOG 7 BP'!$F$2:$EE$2,BY$4,'SPACELOG 7 BP'!$F27:$EE27)+SUMIF('SPACELOG 8 BP'!$F$2:$EE$2,BY$4,'SPACELOG 8 BP'!$F27:$EE27)+SUMIF('SPACELOG 9 BP'!$F$2:$EE$2,BY$4,'SPACELOG 9 BP'!$F27:$EE27)+SUMIF('SPACELOG 10 BP'!$F$2:$EE$2,BY$4,'SPACELOG 10 BP'!$F27:$EE27)+SUMIF('SPACELOG 11 BP'!$F$2:$EE$2,BY$4,'SPACELOG 11 BP'!$F27:$EE27)+SUMIF('SPACELOG 12 BP'!$F$2:$EE$2,BY$4,'SPACELOG 12 BP'!$F27:$EE27)</f>
        <v>700</v>
      </c>
      <c r="BZ27" s="33">
        <f>SUMIF('reporting montigny'!$F$2:$EE$2,BZ$4,'reporting montigny'!$F27:$EE27)+SUMIF('reporting boissy'!$F$2:$EE$2,BZ$4,'reporting boissy'!$F27:$EE27)+SUMIF('reporting moussy'!$F$2:$EE$2,BZ$4,'reporting moussy'!$F27:$EE27)+SUMIF('reporting trappes'!$F$2:$EE$2,BZ$4,'reporting trappes'!$F27:$EE27)+SUMIF('SPACELOG 5 BP'!$F$2:$EE$2,BZ$4,'SPACELOG 5 BP'!$F27:$EE27)+SUMIF('SPACELOG 6 BP'!$F$2:$EE$2,BZ$4,'SPACELOG 6 BP'!$F27:$EE27)+SUMIF('SPACELOG 7 BP'!$F$2:$EE$2,BZ$4,'SPACELOG 7 BP'!$F27:$EE27)+SUMIF('SPACELOG 8 BP'!$F$2:$EE$2,BZ$4,'SPACELOG 8 BP'!$F27:$EE27)+SUMIF('SPACELOG 9 BP'!$F$2:$EE$2,BZ$4,'SPACELOG 9 BP'!$F27:$EE27)+SUMIF('SPACELOG 10 BP'!$F$2:$EE$2,BZ$4,'SPACELOG 10 BP'!$F27:$EE27)+SUMIF('SPACELOG 11 BP'!$F$2:$EE$2,BZ$4,'SPACELOG 11 BP'!$F27:$EE27)+SUMIF('SPACELOG 12 BP'!$F$2:$EE$2,BZ$4,'SPACELOG 12 BP'!$F27:$EE27)</f>
        <v>700</v>
      </c>
      <c r="CA27" s="33">
        <f>SUMIF('reporting montigny'!$F$2:$EE$2,CA$4,'reporting montigny'!$F27:$EE27)+SUMIF('reporting boissy'!$F$2:$EE$2,CA$4,'reporting boissy'!$F27:$EE27)+SUMIF('reporting moussy'!$F$2:$EE$2,CA$4,'reporting moussy'!$F27:$EE27)+SUMIF('reporting trappes'!$F$2:$EE$2,CA$4,'reporting trappes'!$F27:$EE27)+SUMIF('SPACELOG 5 BP'!$F$2:$EE$2,CA$4,'SPACELOG 5 BP'!$F27:$EE27)+SUMIF('SPACELOG 6 BP'!$F$2:$EE$2,CA$4,'SPACELOG 6 BP'!$F27:$EE27)+SUMIF('SPACELOG 7 BP'!$F$2:$EE$2,CA$4,'SPACELOG 7 BP'!$F27:$EE27)+SUMIF('SPACELOG 8 BP'!$F$2:$EE$2,CA$4,'SPACELOG 8 BP'!$F27:$EE27)+SUMIF('SPACELOG 9 BP'!$F$2:$EE$2,CA$4,'SPACELOG 9 BP'!$F27:$EE27)+SUMIF('SPACELOG 10 BP'!$F$2:$EE$2,CA$4,'SPACELOG 10 BP'!$F27:$EE27)+SUMIF('SPACELOG 11 BP'!$F$2:$EE$2,CA$4,'SPACELOG 11 BP'!$F27:$EE27)+SUMIF('SPACELOG 12 BP'!$F$2:$EE$2,CA$4,'SPACELOG 12 BP'!$F27:$EE27)</f>
        <v>700</v>
      </c>
      <c r="CB27" s="33">
        <f>SUMIF('reporting montigny'!$F$2:$EE$2,CB$4,'reporting montigny'!$F27:$EE27)+SUMIF('reporting boissy'!$F$2:$EE$2,CB$4,'reporting boissy'!$F27:$EE27)+SUMIF('reporting moussy'!$F$2:$EE$2,CB$4,'reporting moussy'!$F27:$EE27)+SUMIF('reporting trappes'!$F$2:$EE$2,CB$4,'reporting trappes'!$F27:$EE27)+SUMIF('SPACELOG 5 BP'!$F$2:$EE$2,CB$4,'SPACELOG 5 BP'!$F27:$EE27)+SUMIF('SPACELOG 6 BP'!$F$2:$EE$2,CB$4,'SPACELOG 6 BP'!$F27:$EE27)+SUMIF('SPACELOG 7 BP'!$F$2:$EE$2,CB$4,'SPACELOG 7 BP'!$F27:$EE27)+SUMIF('SPACELOG 8 BP'!$F$2:$EE$2,CB$4,'SPACELOG 8 BP'!$F27:$EE27)+SUMIF('SPACELOG 9 BP'!$F$2:$EE$2,CB$4,'SPACELOG 9 BP'!$F27:$EE27)+SUMIF('SPACELOG 10 BP'!$F$2:$EE$2,CB$4,'SPACELOG 10 BP'!$F27:$EE27)+SUMIF('SPACELOG 11 BP'!$F$2:$EE$2,CB$4,'SPACELOG 11 BP'!$F27:$EE27)+SUMIF('SPACELOG 12 BP'!$F$2:$EE$2,CB$4,'SPACELOG 12 BP'!$F27:$EE27)</f>
        <v>700</v>
      </c>
      <c r="CC27" s="33">
        <f>SUMIF('reporting montigny'!$F$2:$EE$2,CC$4,'reporting montigny'!$F27:$EE27)+SUMIF('reporting boissy'!$F$2:$EE$2,CC$4,'reporting boissy'!$F27:$EE27)+SUMIF('reporting moussy'!$F$2:$EE$2,CC$4,'reporting moussy'!$F27:$EE27)+SUMIF('reporting trappes'!$F$2:$EE$2,CC$4,'reporting trappes'!$F27:$EE27)+SUMIF('SPACELOG 5 BP'!$F$2:$EE$2,CC$4,'SPACELOG 5 BP'!$F27:$EE27)+SUMIF('SPACELOG 6 BP'!$F$2:$EE$2,CC$4,'SPACELOG 6 BP'!$F27:$EE27)+SUMIF('SPACELOG 7 BP'!$F$2:$EE$2,CC$4,'SPACELOG 7 BP'!$F27:$EE27)+SUMIF('SPACELOG 8 BP'!$F$2:$EE$2,CC$4,'SPACELOG 8 BP'!$F27:$EE27)+SUMIF('SPACELOG 9 BP'!$F$2:$EE$2,CC$4,'SPACELOG 9 BP'!$F27:$EE27)+SUMIF('SPACELOG 10 BP'!$F$2:$EE$2,CC$4,'SPACELOG 10 BP'!$F27:$EE27)+SUMIF('SPACELOG 11 BP'!$F$2:$EE$2,CC$4,'SPACELOG 11 BP'!$F27:$EE27)+SUMIF('SPACELOG 12 BP'!$F$2:$EE$2,CC$4,'SPACELOG 12 BP'!$F27:$EE27)</f>
        <v>700</v>
      </c>
      <c r="CD27" s="33">
        <f>SUMIF('reporting montigny'!$F$2:$EE$2,CD$4,'reporting montigny'!$F27:$EE27)+SUMIF('reporting boissy'!$F$2:$EE$2,CD$4,'reporting boissy'!$F27:$EE27)+SUMIF('reporting moussy'!$F$2:$EE$2,CD$4,'reporting moussy'!$F27:$EE27)+SUMIF('reporting trappes'!$F$2:$EE$2,CD$4,'reporting trappes'!$F27:$EE27)+SUMIF('SPACELOG 5 BP'!$F$2:$EE$2,CD$4,'SPACELOG 5 BP'!$F27:$EE27)+SUMIF('SPACELOG 6 BP'!$F$2:$EE$2,CD$4,'SPACELOG 6 BP'!$F27:$EE27)+SUMIF('SPACELOG 7 BP'!$F$2:$EE$2,CD$4,'SPACELOG 7 BP'!$F27:$EE27)+SUMIF('SPACELOG 8 BP'!$F$2:$EE$2,CD$4,'SPACELOG 8 BP'!$F27:$EE27)+SUMIF('SPACELOG 9 BP'!$F$2:$EE$2,CD$4,'SPACELOG 9 BP'!$F27:$EE27)+SUMIF('SPACELOG 10 BP'!$F$2:$EE$2,CD$4,'SPACELOG 10 BP'!$F27:$EE27)+SUMIF('SPACELOG 11 BP'!$F$2:$EE$2,CD$4,'SPACELOG 11 BP'!$F27:$EE27)+SUMIF('SPACELOG 12 BP'!$F$2:$EE$2,CD$4,'SPACELOG 12 BP'!$F27:$EE27)</f>
        <v>700</v>
      </c>
      <c r="CE27" s="393">
        <f t="shared" si="119"/>
        <v>8400</v>
      </c>
      <c r="CF27" s="33">
        <f>SUMIF('reporting montigny'!$F$2:$EE$2,CF$4,'reporting montigny'!$F27:$EE27)+SUMIF('reporting boissy'!$F$2:$EE$2,CF$4,'reporting boissy'!$F27:$EE27)+SUMIF('reporting moussy'!$F$2:$EE$2,CF$4,'reporting moussy'!$F27:$EE27)+SUMIF('reporting trappes'!$F$2:$EE$2,CF$4,'reporting trappes'!$F27:$EE27)+SUMIF('SPACELOG 5 BP'!$F$2:$EE$2,CF$4,'SPACELOG 5 BP'!$F27:$EE27)+SUMIF('SPACELOG 6 BP'!$F$2:$EE$2,CF$4,'SPACELOG 6 BP'!$F27:$EE27)+SUMIF('SPACELOG 7 BP'!$F$2:$EE$2,CF$4,'SPACELOG 7 BP'!$F27:$EE27)+SUMIF('SPACELOG 8 BP'!$F$2:$EE$2,CF$4,'SPACELOG 8 BP'!$F27:$EE27)+SUMIF('SPACELOG 9 BP'!$F$2:$EE$2,CF$4,'SPACELOG 9 BP'!$F27:$EE27)+SUMIF('SPACELOG 10 BP'!$F$2:$EE$2,CF$4,'SPACELOG 10 BP'!$F27:$EE27)+SUMIF('SPACELOG 11 BP'!$F$2:$EE$2,CF$4,'SPACELOG 11 BP'!$F27:$EE27)+SUMIF('SPACELOG 12 BP'!$F$2:$EE$2,CF$4,'SPACELOG 12 BP'!$F27:$EE27)</f>
        <v>700</v>
      </c>
      <c r="CG27" s="33">
        <f>SUMIF('reporting montigny'!$F$2:$EE$2,CG$4,'reporting montigny'!$F27:$EE27)+SUMIF('reporting boissy'!$F$2:$EE$2,CG$4,'reporting boissy'!$F27:$EE27)+SUMIF('reporting moussy'!$F$2:$EE$2,CG$4,'reporting moussy'!$F27:$EE27)+SUMIF('reporting trappes'!$F$2:$EE$2,CG$4,'reporting trappes'!$F27:$EE27)+SUMIF('SPACELOG 5 BP'!$F$2:$EE$2,CG$4,'SPACELOG 5 BP'!$F27:$EE27)+SUMIF('SPACELOG 6 BP'!$F$2:$EE$2,CG$4,'SPACELOG 6 BP'!$F27:$EE27)+SUMIF('SPACELOG 7 BP'!$F$2:$EE$2,CG$4,'SPACELOG 7 BP'!$F27:$EE27)+SUMIF('SPACELOG 8 BP'!$F$2:$EE$2,CG$4,'SPACELOG 8 BP'!$F27:$EE27)+SUMIF('SPACELOG 9 BP'!$F$2:$EE$2,CG$4,'SPACELOG 9 BP'!$F27:$EE27)+SUMIF('SPACELOG 10 BP'!$F$2:$EE$2,CG$4,'SPACELOG 10 BP'!$F27:$EE27)+SUMIF('SPACELOG 11 BP'!$F$2:$EE$2,CG$4,'SPACELOG 11 BP'!$F27:$EE27)+SUMIF('SPACELOG 12 BP'!$F$2:$EE$2,CG$4,'SPACELOG 12 BP'!$F27:$EE27)</f>
        <v>700</v>
      </c>
      <c r="CH27" s="33">
        <f>SUMIF('reporting montigny'!$F$2:$EE$2,CH$4,'reporting montigny'!$F27:$EE27)+SUMIF('reporting boissy'!$F$2:$EE$2,CH$4,'reporting boissy'!$F27:$EE27)+SUMIF('reporting moussy'!$F$2:$EE$2,CH$4,'reporting moussy'!$F27:$EE27)+SUMIF('reporting trappes'!$F$2:$EE$2,CH$4,'reporting trappes'!$F27:$EE27)+SUMIF('SPACELOG 5 BP'!$F$2:$EE$2,CH$4,'SPACELOG 5 BP'!$F27:$EE27)+SUMIF('SPACELOG 6 BP'!$F$2:$EE$2,CH$4,'SPACELOG 6 BP'!$F27:$EE27)+SUMIF('SPACELOG 7 BP'!$F$2:$EE$2,CH$4,'SPACELOG 7 BP'!$F27:$EE27)+SUMIF('SPACELOG 8 BP'!$F$2:$EE$2,CH$4,'SPACELOG 8 BP'!$F27:$EE27)+SUMIF('SPACELOG 9 BP'!$F$2:$EE$2,CH$4,'SPACELOG 9 BP'!$F27:$EE27)+SUMIF('SPACELOG 10 BP'!$F$2:$EE$2,CH$4,'SPACELOG 10 BP'!$F27:$EE27)+SUMIF('SPACELOG 11 BP'!$F$2:$EE$2,CH$4,'SPACELOG 11 BP'!$F27:$EE27)+SUMIF('SPACELOG 12 BP'!$F$2:$EE$2,CH$4,'SPACELOG 12 BP'!$F27:$EE27)</f>
        <v>700</v>
      </c>
      <c r="CI27" s="33">
        <f>SUMIF('reporting montigny'!$F$2:$EE$2,CI$4,'reporting montigny'!$F27:$EE27)+SUMIF('reporting boissy'!$F$2:$EE$2,CI$4,'reporting boissy'!$F27:$EE27)+SUMIF('reporting moussy'!$F$2:$EE$2,CI$4,'reporting moussy'!$F27:$EE27)+SUMIF('reporting trappes'!$F$2:$EE$2,CI$4,'reporting trappes'!$F27:$EE27)+SUMIF('SPACELOG 5 BP'!$F$2:$EE$2,CI$4,'SPACELOG 5 BP'!$F27:$EE27)+SUMIF('SPACELOG 6 BP'!$F$2:$EE$2,CI$4,'SPACELOG 6 BP'!$F27:$EE27)+SUMIF('SPACELOG 7 BP'!$F$2:$EE$2,CI$4,'SPACELOG 7 BP'!$F27:$EE27)+SUMIF('SPACELOG 8 BP'!$F$2:$EE$2,CI$4,'SPACELOG 8 BP'!$F27:$EE27)+SUMIF('SPACELOG 9 BP'!$F$2:$EE$2,CI$4,'SPACELOG 9 BP'!$F27:$EE27)+SUMIF('SPACELOG 10 BP'!$F$2:$EE$2,CI$4,'SPACELOG 10 BP'!$F27:$EE27)+SUMIF('SPACELOG 11 BP'!$F$2:$EE$2,CI$4,'SPACELOG 11 BP'!$F27:$EE27)+SUMIF('SPACELOG 12 BP'!$F$2:$EE$2,CI$4,'SPACELOG 12 BP'!$F27:$EE27)</f>
        <v>700</v>
      </c>
      <c r="CJ27" s="33">
        <f>SUMIF('reporting montigny'!$F$2:$EE$2,CJ$4,'reporting montigny'!$F27:$EE27)+SUMIF('reporting boissy'!$F$2:$EE$2,CJ$4,'reporting boissy'!$F27:$EE27)+SUMIF('reporting moussy'!$F$2:$EE$2,CJ$4,'reporting moussy'!$F27:$EE27)+SUMIF('reporting trappes'!$F$2:$EE$2,CJ$4,'reporting trappes'!$F27:$EE27)+SUMIF('SPACELOG 5 BP'!$F$2:$EE$2,CJ$4,'SPACELOG 5 BP'!$F27:$EE27)+SUMIF('SPACELOG 6 BP'!$F$2:$EE$2,CJ$4,'SPACELOG 6 BP'!$F27:$EE27)+SUMIF('SPACELOG 7 BP'!$F$2:$EE$2,CJ$4,'SPACELOG 7 BP'!$F27:$EE27)+SUMIF('SPACELOG 8 BP'!$F$2:$EE$2,CJ$4,'SPACELOG 8 BP'!$F27:$EE27)+SUMIF('SPACELOG 9 BP'!$F$2:$EE$2,CJ$4,'SPACELOG 9 BP'!$F27:$EE27)+SUMIF('SPACELOG 10 BP'!$F$2:$EE$2,CJ$4,'SPACELOG 10 BP'!$F27:$EE27)+SUMIF('SPACELOG 11 BP'!$F$2:$EE$2,CJ$4,'SPACELOG 11 BP'!$F27:$EE27)+SUMIF('SPACELOG 12 BP'!$F$2:$EE$2,CJ$4,'SPACELOG 12 BP'!$F27:$EE27)</f>
        <v>700</v>
      </c>
      <c r="CK27" s="33">
        <f>SUMIF('reporting montigny'!$F$2:$EE$2,CK$4,'reporting montigny'!$F27:$EE27)+SUMIF('reporting boissy'!$F$2:$EE$2,CK$4,'reporting boissy'!$F27:$EE27)+SUMIF('reporting moussy'!$F$2:$EE$2,CK$4,'reporting moussy'!$F27:$EE27)+SUMIF('reporting trappes'!$F$2:$EE$2,CK$4,'reporting trappes'!$F27:$EE27)+SUMIF('SPACELOG 5 BP'!$F$2:$EE$2,CK$4,'SPACELOG 5 BP'!$F27:$EE27)+SUMIF('SPACELOG 6 BP'!$F$2:$EE$2,CK$4,'SPACELOG 6 BP'!$F27:$EE27)+SUMIF('SPACELOG 7 BP'!$F$2:$EE$2,CK$4,'SPACELOG 7 BP'!$F27:$EE27)+SUMIF('SPACELOG 8 BP'!$F$2:$EE$2,CK$4,'SPACELOG 8 BP'!$F27:$EE27)+SUMIF('SPACELOG 9 BP'!$F$2:$EE$2,CK$4,'SPACELOG 9 BP'!$F27:$EE27)+SUMIF('SPACELOG 10 BP'!$F$2:$EE$2,CK$4,'SPACELOG 10 BP'!$F27:$EE27)+SUMIF('SPACELOG 11 BP'!$F$2:$EE$2,CK$4,'SPACELOG 11 BP'!$F27:$EE27)+SUMIF('SPACELOG 12 BP'!$F$2:$EE$2,CK$4,'SPACELOG 12 BP'!$F27:$EE27)</f>
        <v>700</v>
      </c>
      <c r="CL27" s="33">
        <f>SUMIF('reporting montigny'!$F$2:$EE$2,CL$4,'reporting montigny'!$F27:$EE27)+SUMIF('reporting boissy'!$F$2:$EE$2,CL$4,'reporting boissy'!$F27:$EE27)+SUMIF('reporting moussy'!$F$2:$EE$2,CL$4,'reporting moussy'!$F27:$EE27)+SUMIF('reporting trappes'!$F$2:$EE$2,CL$4,'reporting trappes'!$F27:$EE27)+SUMIF('SPACELOG 5 BP'!$F$2:$EE$2,CL$4,'SPACELOG 5 BP'!$F27:$EE27)+SUMIF('SPACELOG 6 BP'!$F$2:$EE$2,CL$4,'SPACELOG 6 BP'!$F27:$EE27)+SUMIF('SPACELOG 7 BP'!$F$2:$EE$2,CL$4,'SPACELOG 7 BP'!$F27:$EE27)+SUMIF('SPACELOG 8 BP'!$F$2:$EE$2,CL$4,'SPACELOG 8 BP'!$F27:$EE27)+SUMIF('SPACELOG 9 BP'!$F$2:$EE$2,CL$4,'SPACELOG 9 BP'!$F27:$EE27)+SUMIF('SPACELOG 10 BP'!$F$2:$EE$2,CL$4,'SPACELOG 10 BP'!$F27:$EE27)+SUMIF('SPACELOG 11 BP'!$F$2:$EE$2,CL$4,'SPACELOG 11 BP'!$F27:$EE27)+SUMIF('SPACELOG 12 BP'!$F$2:$EE$2,CL$4,'SPACELOG 12 BP'!$F27:$EE27)</f>
        <v>700</v>
      </c>
      <c r="CM27" s="33">
        <f>SUMIF('reporting montigny'!$F$2:$EE$2,CM$4,'reporting montigny'!$F27:$EE27)+SUMIF('reporting boissy'!$F$2:$EE$2,CM$4,'reporting boissy'!$F27:$EE27)+SUMIF('reporting moussy'!$F$2:$EE$2,CM$4,'reporting moussy'!$F27:$EE27)+SUMIF('reporting trappes'!$F$2:$EE$2,CM$4,'reporting trappes'!$F27:$EE27)+SUMIF('SPACELOG 5 BP'!$F$2:$EE$2,CM$4,'SPACELOG 5 BP'!$F27:$EE27)+SUMIF('SPACELOG 6 BP'!$F$2:$EE$2,CM$4,'SPACELOG 6 BP'!$F27:$EE27)+SUMIF('SPACELOG 7 BP'!$F$2:$EE$2,CM$4,'SPACELOG 7 BP'!$F27:$EE27)+SUMIF('SPACELOG 8 BP'!$F$2:$EE$2,CM$4,'SPACELOG 8 BP'!$F27:$EE27)+SUMIF('SPACELOG 9 BP'!$F$2:$EE$2,CM$4,'SPACELOG 9 BP'!$F27:$EE27)+SUMIF('SPACELOG 10 BP'!$F$2:$EE$2,CM$4,'SPACELOG 10 BP'!$F27:$EE27)+SUMIF('SPACELOG 11 BP'!$F$2:$EE$2,CM$4,'SPACELOG 11 BP'!$F27:$EE27)+SUMIF('SPACELOG 12 BP'!$F$2:$EE$2,CM$4,'SPACELOG 12 BP'!$F27:$EE27)</f>
        <v>700</v>
      </c>
      <c r="CN27" s="33">
        <f>SUMIF('reporting montigny'!$F$2:$EE$2,CN$4,'reporting montigny'!$F27:$EE27)+SUMIF('reporting boissy'!$F$2:$EE$2,CN$4,'reporting boissy'!$F27:$EE27)+SUMIF('reporting moussy'!$F$2:$EE$2,CN$4,'reporting moussy'!$F27:$EE27)+SUMIF('reporting trappes'!$F$2:$EE$2,CN$4,'reporting trappes'!$F27:$EE27)+SUMIF('SPACELOG 5 BP'!$F$2:$EE$2,CN$4,'SPACELOG 5 BP'!$F27:$EE27)+SUMIF('SPACELOG 6 BP'!$F$2:$EE$2,CN$4,'SPACELOG 6 BP'!$F27:$EE27)+SUMIF('SPACELOG 7 BP'!$F$2:$EE$2,CN$4,'SPACELOG 7 BP'!$F27:$EE27)+SUMIF('SPACELOG 8 BP'!$F$2:$EE$2,CN$4,'SPACELOG 8 BP'!$F27:$EE27)+SUMIF('SPACELOG 9 BP'!$F$2:$EE$2,CN$4,'SPACELOG 9 BP'!$F27:$EE27)+SUMIF('SPACELOG 10 BP'!$F$2:$EE$2,CN$4,'SPACELOG 10 BP'!$F27:$EE27)+SUMIF('SPACELOG 11 BP'!$F$2:$EE$2,CN$4,'SPACELOG 11 BP'!$F27:$EE27)+SUMIF('SPACELOG 12 BP'!$F$2:$EE$2,CN$4,'SPACELOG 12 BP'!$F27:$EE27)</f>
        <v>700</v>
      </c>
      <c r="CO27" s="33">
        <f>SUMIF('reporting montigny'!$F$2:$EE$2,CO$4,'reporting montigny'!$F27:$EE27)+SUMIF('reporting boissy'!$F$2:$EE$2,CO$4,'reporting boissy'!$F27:$EE27)+SUMIF('reporting moussy'!$F$2:$EE$2,CO$4,'reporting moussy'!$F27:$EE27)+SUMIF('reporting trappes'!$F$2:$EE$2,CO$4,'reporting trappes'!$F27:$EE27)+SUMIF('SPACELOG 5 BP'!$F$2:$EE$2,CO$4,'SPACELOG 5 BP'!$F27:$EE27)+SUMIF('SPACELOG 6 BP'!$F$2:$EE$2,CO$4,'SPACELOG 6 BP'!$F27:$EE27)+SUMIF('SPACELOG 7 BP'!$F$2:$EE$2,CO$4,'SPACELOG 7 BP'!$F27:$EE27)+SUMIF('SPACELOG 8 BP'!$F$2:$EE$2,CO$4,'SPACELOG 8 BP'!$F27:$EE27)+SUMIF('SPACELOG 9 BP'!$F$2:$EE$2,CO$4,'SPACELOG 9 BP'!$F27:$EE27)+SUMIF('SPACELOG 10 BP'!$F$2:$EE$2,CO$4,'SPACELOG 10 BP'!$F27:$EE27)+SUMIF('SPACELOG 11 BP'!$F$2:$EE$2,CO$4,'SPACELOG 11 BP'!$F27:$EE27)+SUMIF('SPACELOG 12 BP'!$F$2:$EE$2,CO$4,'SPACELOG 12 BP'!$F27:$EE27)</f>
        <v>700</v>
      </c>
      <c r="CP27" s="33">
        <f>SUMIF('reporting montigny'!$F$2:$EE$2,CP$4,'reporting montigny'!$F27:$EE27)+SUMIF('reporting boissy'!$F$2:$EE$2,CP$4,'reporting boissy'!$F27:$EE27)+SUMIF('reporting moussy'!$F$2:$EE$2,CP$4,'reporting moussy'!$F27:$EE27)+SUMIF('reporting trappes'!$F$2:$EE$2,CP$4,'reporting trappes'!$F27:$EE27)+SUMIF('SPACELOG 5 BP'!$F$2:$EE$2,CP$4,'SPACELOG 5 BP'!$F27:$EE27)+SUMIF('SPACELOG 6 BP'!$F$2:$EE$2,CP$4,'SPACELOG 6 BP'!$F27:$EE27)+SUMIF('SPACELOG 7 BP'!$F$2:$EE$2,CP$4,'SPACELOG 7 BP'!$F27:$EE27)+SUMIF('SPACELOG 8 BP'!$F$2:$EE$2,CP$4,'SPACELOG 8 BP'!$F27:$EE27)+SUMIF('SPACELOG 9 BP'!$F$2:$EE$2,CP$4,'SPACELOG 9 BP'!$F27:$EE27)+SUMIF('SPACELOG 10 BP'!$F$2:$EE$2,CP$4,'SPACELOG 10 BP'!$F27:$EE27)+SUMIF('SPACELOG 11 BP'!$F$2:$EE$2,CP$4,'SPACELOG 11 BP'!$F27:$EE27)+SUMIF('SPACELOG 12 BP'!$F$2:$EE$2,CP$4,'SPACELOG 12 BP'!$F27:$EE27)</f>
        <v>700</v>
      </c>
      <c r="CQ27" s="33">
        <f>SUMIF('reporting montigny'!$F$2:$EE$2,CQ$4,'reporting montigny'!$F27:$EE27)+SUMIF('reporting boissy'!$F$2:$EE$2,CQ$4,'reporting boissy'!$F27:$EE27)+SUMIF('reporting moussy'!$F$2:$EE$2,CQ$4,'reporting moussy'!$F27:$EE27)+SUMIF('reporting trappes'!$F$2:$EE$2,CQ$4,'reporting trappes'!$F27:$EE27)+SUMIF('SPACELOG 5 BP'!$F$2:$EE$2,CQ$4,'SPACELOG 5 BP'!$F27:$EE27)+SUMIF('SPACELOG 6 BP'!$F$2:$EE$2,CQ$4,'SPACELOG 6 BP'!$F27:$EE27)+SUMIF('SPACELOG 7 BP'!$F$2:$EE$2,CQ$4,'SPACELOG 7 BP'!$F27:$EE27)+SUMIF('SPACELOG 8 BP'!$F$2:$EE$2,CQ$4,'SPACELOG 8 BP'!$F27:$EE27)+SUMIF('SPACELOG 9 BP'!$F$2:$EE$2,CQ$4,'SPACELOG 9 BP'!$F27:$EE27)+SUMIF('SPACELOG 10 BP'!$F$2:$EE$2,CQ$4,'SPACELOG 10 BP'!$F27:$EE27)+SUMIF('SPACELOG 11 BP'!$F$2:$EE$2,CQ$4,'SPACELOG 11 BP'!$F27:$EE27)+SUMIF('SPACELOG 12 BP'!$F$2:$EE$2,CQ$4,'SPACELOG 12 BP'!$F27:$EE27)</f>
        <v>700</v>
      </c>
      <c r="CR27" s="393">
        <f t="shared" si="120"/>
        <v>8400</v>
      </c>
      <c r="CS27" s="33">
        <f>SUMIF('reporting montigny'!$F$2:$EE$2,CS$4,'reporting montigny'!$F27:$EE27)+SUMIF('reporting boissy'!$F$2:$EE$2,CS$4,'reporting boissy'!$F27:$EE27)+SUMIF('reporting moussy'!$F$2:$EE$2,CS$4,'reporting moussy'!$F27:$EE27)+SUMIF('reporting trappes'!$F$2:$EE$2,CS$4,'reporting trappes'!$F27:$EE27)+SUMIF('SPACELOG 5 BP'!$F$2:$EE$2,CS$4,'SPACELOG 5 BP'!$F27:$EE27)+SUMIF('SPACELOG 6 BP'!$F$2:$EE$2,CS$4,'SPACELOG 6 BP'!$F27:$EE27)+SUMIF('SPACELOG 7 BP'!$F$2:$EE$2,CS$4,'SPACELOG 7 BP'!$F27:$EE27)+SUMIF('SPACELOG 8 BP'!$F$2:$EE$2,CS$4,'SPACELOG 8 BP'!$F27:$EE27)+SUMIF('SPACELOG 9 BP'!$F$2:$EE$2,CS$4,'SPACELOG 9 BP'!$F27:$EE27)+SUMIF('SPACELOG 10 BP'!$F$2:$EE$2,CS$4,'SPACELOG 10 BP'!$F27:$EE27)+SUMIF('SPACELOG 11 BP'!$F$2:$EE$2,CS$4,'SPACELOG 11 BP'!$F27:$EE27)+SUMIF('SPACELOG 12 BP'!$F$2:$EE$2,CS$4,'SPACELOG 12 BP'!$F27:$EE27)</f>
        <v>700</v>
      </c>
      <c r="CT27" s="33">
        <f>SUMIF('reporting montigny'!$F$2:$EE$2,CT$4,'reporting montigny'!$F27:$EE27)+SUMIF('reporting boissy'!$F$2:$EE$2,CT$4,'reporting boissy'!$F27:$EE27)+SUMIF('reporting moussy'!$F$2:$EE$2,CT$4,'reporting moussy'!$F27:$EE27)+SUMIF('reporting trappes'!$F$2:$EE$2,CT$4,'reporting trappes'!$F27:$EE27)+SUMIF('SPACELOG 5 BP'!$F$2:$EE$2,CT$4,'SPACELOG 5 BP'!$F27:$EE27)+SUMIF('SPACELOG 6 BP'!$F$2:$EE$2,CT$4,'SPACELOG 6 BP'!$F27:$EE27)+SUMIF('SPACELOG 7 BP'!$F$2:$EE$2,CT$4,'SPACELOG 7 BP'!$F27:$EE27)+SUMIF('SPACELOG 8 BP'!$F$2:$EE$2,CT$4,'SPACELOG 8 BP'!$F27:$EE27)+SUMIF('SPACELOG 9 BP'!$F$2:$EE$2,CT$4,'SPACELOG 9 BP'!$F27:$EE27)+SUMIF('SPACELOG 10 BP'!$F$2:$EE$2,CT$4,'SPACELOG 10 BP'!$F27:$EE27)+SUMIF('SPACELOG 11 BP'!$F$2:$EE$2,CT$4,'SPACELOG 11 BP'!$F27:$EE27)+SUMIF('SPACELOG 12 BP'!$F$2:$EE$2,CT$4,'SPACELOG 12 BP'!$F27:$EE27)</f>
        <v>700</v>
      </c>
      <c r="CU27" s="33">
        <f>SUMIF('reporting montigny'!$F$2:$EE$2,CU$4,'reporting montigny'!$F27:$EE27)+SUMIF('reporting boissy'!$F$2:$EE$2,CU$4,'reporting boissy'!$F27:$EE27)+SUMIF('reporting moussy'!$F$2:$EE$2,CU$4,'reporting moussy'!$F27:$EE27)+SUMIF('reporting trappes'!$F$2:$EE$2,CU$4,'reporting trappes'!$F27:$EE27)+SUMIF('SPACELOG 5 BP'!$F$2:$EE$2,CU$4,'SPACELOG 5 BP'!$F27:$EE27)+SUMIF('SPACELOG 6 BP'!$F$2:$EE$2,CU$4,'SPACELOG 6 BP'!$F27:$EE27)+SUMIF('SPACELOG 7 BP'!$F$2:$EE$2,CU$4,'SPACELOG 7 BP'!$F27:$EE27)+SUMIF('SPACELOG 8 BP'!$F$2:$EE$2,CU$4,'SPACELOG 8 BP'!$F27:$EE27)+SUMIF('SPACELOG 9 BP'!$F$2:$EE$2,CU$4,'SPACELOG 9 BP'!$F27:$EE27)+SUMIF('SPACELOG 10 BP'!$F$2:$EE$2,CU$4,'SPACELOG 10 BP'!$F27:$EE27)+SUMIF('SPACELOG 11 BP'!$F$2:$EE$2,CU$4,'SPACELOG 11 BP'!$F27:$EE27)+SUMIF('SPACELOG 12 BP'!$F$2:$EE$2,CU$4,'SPACELOG 12 BP'!$F27:$EE27)</f>
        <v>700</v>
      </c>
      <c r="CV27" s="33">
        <f>SUMIF('reporting montigny'!$F$2:$EE$2,CV$4,'reporting montigny'!$F27:$EE27)+SUMIF('reporting boissy'!$F$2:$EE$2,CV$4,'reporting boissy'!$F27:$EE27)+SUMIF('reporting moussy'!$F$2:$EE$2,CV$4,'reporting moussy'!$F27:$EE27)+SUMIF('reporting trappes'!$F$2:$EE$2,CV$4,'reporting trappes'!$F27:$EE27)+SUMIF('SPACELOG 5 BP'!$F$2:$EE$2,CV$4,'SPACELOG 5 BP'!$F27:$EE27)+SUMIF('SPACELOG 6 BP'!$F$2:$EE$2,CV$4,'SPACELOG 6 BP'!$F27:$EE27)+SUMIF('SPACELOG 7 BP'!$F$2:$EE$2,CV$4,'SPACELOG 7 BP'!$F27:$EE27)+SUMIF('SPACELOG 8 BP'!$F$2:$EE$2,CV$4,'SPACELOG 8 BP'!$F27:$EE27)+SUMIF('SPACELOG 9 BP'!$F$2:$EE$2,CV$4,'SPACELOG 9 BP'!$F27:$EE27)+SUMIF('SPACELOG 10 BP'!$F$2:$EE$2,CV$4,'SPACELOG 10 BP'!$F27:$EE27)+SUMIF('SPACELOG 11 BP'!$F$2:$EE$2,CV$4,'SPACELOG 11 BP'!$F27:$EE27)+SUMIF('SPACELOG 12 BP'!$F$2:$EE$2,CV$4,'SPACELOG 12 BP'!$F27:$EE27)</f>
        <v>700</v>
      </c>
      <c r="CW27" s="33">
        <f>SUMIF('reporting montigny'!$F$2:$EE$2,CW$4,'reporting montigny'!$F27:$EE27)+SUMIF('reporting boissy'!$F$2:$EE$2,CW$4,'reporting boissy'!$F27:$EE27)+SUMIF('reporting moussy'!$F$2:$EE$2,CW$4,'reporting moussy'!$F27:$EE27)+SUMIF('reporting trappes'!$F$2:$EE$2,CW$4,'reporting trappes'!$F27:$EE27)+SUMIF('SPACELOG 5 BP'!$F$2:$EE$2,CW$4,'SPACELOG 5 BP'!$F27:$EE27)+SUMIF('SPACELOG 6 BP'!$F$2:$EE$2,CW$4,'SPACELOG 6 BP'!$F27:$EE27)+SUMIF('SPACELOG 7 BP'!$F$2:$EE$2,CW$4,'SPACELOG 7 BP'!$F27:$EE27)+SUMIF('SPACELOG 8 BP'!$F$2:$EE$2,CW$4,'SPACELOG 8 BP'!$F27:$EE27)+SUMIF('SPACELOG 9 BP'!$F$2:$EE$2,CW$4,'SPACELOG 9 BP'!$F27:$EE27)+SUMIF('SPACELOG 10 BP'!$F$2:$EE$2,CW$4,'SPACELOG 10 BP'!$F27:$EE27)+SUMIF('SPACELOG 11 BP'!$F$2:$EE$2,CW$4,'SPACELOG 11 BP'!$F27:$EE27)+SUMIF('SPACELOG 12 BP'!$F$2:$EE$2,CW$4,'SPACELOG 12 BP'!$F27:$EE27)</f>
        <v>700</v>
      </c>
      <c r="CX27" s="33">
        <f>SUMIF('reporting montigny'!$F$2:$EE$2,CX$4,'reporting montigny'!$F27:$EE27)+SUMIF('reporting boissy'!$F$2:$EE$2,CX$4,'reporting boissy'!$F27:$EE27)+SUMIF('reporting moussy'!$F$2:$EE$2,CX$4,'reporting moussy'!$F27:$EE27)+SUMIF('reporting trappes'!$F$2:$EE$2,CX$4,'reporting trappes'!$F27:$EE27)+SUMIF('SPACELOG 5 BP'!$F$2:$EE$2,CX$4,'SPACELOG 5 BP'!$F27:$EE27)+SUMIF('SPACELOG 6 BP'!$F$2:$EE$2,CX$4,'SPACELOG 6 BP'!$F27:$EE27)+SUMIF('SPACELOG 7 BP'!$F$2:$EE$2,CX$4,'SPACELOG 7 BP'!$F27:$EE27)+SUMIF('SPACELOG 8 BP'!$F$2:$EE$2,CX$4,'SPACELOG 8 BP'!$F27:$EE27)+SUMIF('SPACELOG 9 BP'!$F$2:$EE$2,CX$4,'SPACELOG 9 BP'!$F27:$EE27)+SUMIF('SPACELOG 10 BP'!$F$2:$EE$2,CX$4,'SPACELOG 10 BP'!$F27:$EE27)+SUMIF('SPACELOG 11 BP'!$F$2:$EE$2,CX$4,'SPACELOG 11 BP'!$F27:$EE27)+SUMIF('SPACELOG 12 BP'!$F$2:$EE$2,CX$4,'SPACELOG 12 BP'!$F27:$EE27)</f>
        <v>700</v>
      </c>
      <c r="CY27" s="33">
        <f>SUMIF('reporting montigny'!$F$2:$EE$2,CY$4,'reporting montigny'!$F27:$EE27)+SUMIF('reporting boissy'!$F$2:$EE$2,CY$4,'reporting boissy'!$F27:$EE27)+SUMIF('reporting moussy'!$F$2:$EE$2,CY$4,'reporting moussy'!$F27:$EE27)+SUMIF('reporting trappes'!$F$2:$EE$2,CY$4,'reporting trappes'!$F27:$EE27)+SUMIF('SPACELOG 5 BP'!$F$2:$EE$2,CY$4,'SPACELOG 5 BP'!$F27:$EE27)+SUMIF('SPACELOG 6 BP'!$F$2:$EE$2,CY$4,'SPACELOG 6 BP'!$F27:$EE27)+SUMIF('SPACELOG 7 BP'!$F$2:$EE$2,CY$4,'SPACELOG 7 BP'!$F27:$EE27)+SUMIF('SPACELOG 8 BP'!$F$2:$EE$2,CY$4,'SPACELOG 8 BP'!$F27:$EE27)+SUMIF('SPACELOG 9 BP'!$F$2:$EE$2,CY$4,'SPACELOG 9 BP'!$F27:$EE27)+SUMIF('SPACELOG 10 BP'!$F$2:$EE$2,CY$4,'SPACELOG 10 BP'!$F27:$EE27)+SUMIF('SPACELOG 11 BP'!$F$2:$EE$2,CY$4,'SPACELOG 11 BP'!$F27:$EE27)+SUMIF('SPACELOG 12 BP'!$F$2:$EE$2,CY$4,'SPACELOG 12 BP'!$F27:$EE27)</f>
        <v>700</v>
      </c>
      <c r="CZ27" s="33">
        <f>SUMIF('reporting montigny'!$F$2:$EE$2,CZ$4,'reporting montigny'!$F27:$EE27)+SUMIF('reporting boissy'!$F$2:$EE$2,CZ$4,'reporting boissy'!$F27:$EE27)+SUMIF('reporting moussy'!$F$2:$EE$2,CZ$4,'reporting moussy'!$F27:$EE27)+SUMIF('reporting trappes'!$F$2:$EE$2,CZ$4,'reporting trappes'!$F27:$EE27)+SUMIF('SPACELOG 5 BP'!$F$2:$EE$2,CZ$4,'SPACELOG 5 BP'!$F27:$EE27)+SUMIF('SPACELOG 6 BP'!$F$2:$EE$2,CZ$4,'SPACELOG 6 BP'!$F27:$EE27)+SUMIF('SPACELOG 7 BP'!$F$2:$EE$2,CZ$4,'SPACELOG 7 BP'!$F27:$EE27)+SUMIF('SPACELOG 8 BP'!$F$2:$EE$2,CZ$4,'SPACELOG 8 BP'!$F27:$EE27)+SUMIF('SPACELOG 9 BP'!$F$2:$EE$2,CZ$4,'SPACELOG 9 BP'!$F27:$EE27)+SUMIF('SPACELOG 10 BP'!$F$2:$EE$2,CZ$4,'SPACELOG 10 BP'!$F27:$EE27)+SUMIF('SPACELOG 11 BP'!$F$2:$EE$2,CZ$4,'SPACELOG 11 BP'!$F27:$EE27)+SUMIF('SPACELOG 12 BP'!$F$2:$EE$2,CZ$4,'SPACELOG 12 BP'!$F27:$EE27)</f>
        <v>700</v>
      </c>
      <c r="DA27" s="33">
        <f>SUMIF('reporting montigny'!$F$2:$EE$2,DA$4,'reporting montigny'!$F27:$EE27)+SUMIF('reporting boissy'!$F$2:$EE$2,DA$4,'reporting boissy'!$F27:$EE27)+SUMIF('reporting moussy'!$F$2:$EE$2,DA$4,'reporting moussy'!$F27:$EE27)+SUMIF('reporting trappes'!$F$2:$EE$2,DA$4,'reporting trappes'!$F27:$EE27)+SUMIF('SPACELOG 5 BP'!$F$2:$EE$2,DA$4,'SPACELOG 5 BP'!$F27:$EE27)+SUMIF('SPACELOG 6 BP'!$F$2:$EE$2,DA$4,'SPACELOG 6 BP'!$F27:$EE27)+SUMIF('SPACELOG 7 BP'!$F$2:$EE$2,DA$4,'SPACELOG 7 BP'!$F27:$EE27)+SUMIF('SPACELOG 8 BP'!$F$2:$EE$2,DA$4,'SPACELOG 8 BP'!$F27:$EE27)+SUMIF('SPACELOG 9 BP'!$F$2:$EE$2,DA$4,'SPACELOG 9 BP'!$F27:$EE27)+SUMIF('SPACELOG 10 BP'!$F$2:$EE$2,DA$4,'SPACELOG 10 BP'!$F27:$EE27)+SUMIF('SPACELOG 11 BP'!$F$2:$EE$2,DA$4,'SPACELOG 11 BP'!$F27:$EE27)+SUMIF('SPACELOG 12 BP'!$F$2:$EE$2,DA$4,'SPACELOG 12 BP'!$F27:$EE27)</f>
        <v>700</v>
      </c>
      <c r="DB27" s="33">
        <f>SUMIF('reporting montigny'!$F$2:$EE$2,DB$4,'reporting montigny'!$F27:$EE27)+SUMIF('reporting boissy'!$F$2:$EE$2,DB$4,'reporting boissy'!$F27:$EE27)+SUMIF('reporting moussy'!$F$2:$EE$2,DB$4,'reporting moussy'!$F27:$EE27)+SUMIF('reporting trappes'!$F$2:$EE$2,DB$4,'reporting trappes'!$F27:$EE27)+SUMIF('SPACELOG 5 BP'!$F$2:$EE$2,DB$4,'SPACELOG 5 BP'!$F27:$EE27)+SUMIF('SPACELOG 6 BP'!$F$2:$EE$2,DB$4,'SPACELOG 6 BP'!$F27:$EE27)+SUMIF('SPACELOG 7 BP'!$F$2:$EE$2,DB$4,'SPACELOG 7 BP'!$F27:$EE27)+SUMIF('SPACELOG 8 BP'!$F$2:$EE$2,DB$4,'SPACELOG 8 BP'!$F27:$EE27)+SUMIF('SPACELOG 9 BP'!$F$2:$EE$2,DB$4,'SPACELOG 9 BP'!$F27:$EE27)+SUMIF('SPACELOG 10 BP'!$F$2:$EE$2,DB$4,'SPACELOG 10 BP'!$F27:$EE27)+SUMIF('SPACELOG 11 BP'!$F$2:$EE$2,DB$4,'SPACELOG 11 BP'!$F27:$EE27)+SUMIF('SPACELOG 12 BP'!$F$2:$EE$2,DB$4,'SPACELOG 12 BP'!$F27:$EE27)</f>
        <v>700</v>
      </c>
      <c r="DC27" s="33">
        <f>SUMIF('reporting montigny'!$F$2:$EE$2,DC$4,'reporting montigny'!$F27:$EE27)+SUMIF('reporting boissy'!$F$2:$EE$2,DC$4,'reporting boissy'!$F27:$EE27)+SUMIF('reporting moussy'!$F$2:$EE$2,DC$4,'reporting moussy'!$F27:$EE27)+SUMIF('reporting trappes'!$F$2:$EE$2,DC$4,'reporting trappes'!$F27:$EE27)+SUMIF('SPACELOG 5 BP'!$F$2:$EE$2,DC$4,'SPACELOG 5 BP'!$F27:$EE27)+SUMIF('SPACELOG 6 BP'!$F$2:$EE$2,DC$4,'SPACELOG 6 BP'!$F27:$EE27)+SUMIF('SPACELOG 7 BP'!$F$2:$EE$2,DC$4,'SPACELOG 7 BP'!$F27:$EE27)+SUMIF('SPACELOG 8 BP'!$F$2:$EE$2,DC$4,'SPACELOG 8 BP'!$F27:$EE27)+SUMIF('SPACELOG 9 BP'!$F$2:$EE$2,DC$4,'SPACELOG 9 BP'!$F27:$EE27)+SUMIF('SPACELOG 10 BP'!$F$2:$EE$2,DC$4,'SPACELOG 10 BP'!$F27:$EE27)+SUMIF('SPACELOG 11 BP'!$F$2:$EE$2,DC$4,'SPACELOG 11 BP'!$F27:$EE27)+SUMIF('SPACELOG 12 BP'!$F$2:$EE$2,DC$4,'SPACELOG 12 BP'!$F27:$EE27)</f>
        <v>700</v>
      </c>
      <c r="DD27" s="33">
        <f>SUMIF('reporting montigny'!$F$2:$EE$2,DD$4,'reporting montigny'!$F27:$EE27)+SUMIF('reporting boissy'!$F$2:$EE$2,DD$4,'reporting boissy'!$F27:$EE27)+SUMIF('reporting moussy'!$F$2:$EE$2,DD$4,'reporting moussy'!$F27:$EE27)+SUMIF('reporting trappes'!$F$2:$EE$2,DD$4,'reporting trappes'!$F27:$EE27)+SUMIF('SPACELOG 5 BP'!$F$2:$EE$2,DD$4,'SPACELOG 5 BP'!$F27:$EE27)+SUMIF('SPACELOG 6 BP'!$F$2:$EE$2,DD$4,'SPACELOG 6 BP'!$F27:$EE27)+SUMIF('SPACELOG 7 BP'!$F$2:$EE$2,DD$4,'SPACELOG 7 BP'!$F27:$EE27)+SUMIF('SPACELOG 8 BP'!$F$2:$EE$2,DD$4,'SPACELOG 8 BP'!$F27:$EE27)+SUMIF('SPACELOG 9 BP'!$F$2:$EE$2,DD$4,'SPACELOG 9 BP'!$F27:$EE27)+SUMIF('SPACELOG 10 BP'!$F$2:$EE$2,DD$4,'SPACELOG 10 BP'!$F27:$EE27)+SUMIF('SPACELOG 11 BP'!$F$2:$EE$2,DD$4,'SPACELOG 11 BP'!$F27:$EE27)+SUMIF('SPACELOG 12 BP'!$F$2:$EE$2,DD$4,'SPACELOG 12 BP'!$F27:$EE27)</f>
        <v>700</v>
      </c>
      <c r="DE27" s="393">
        <f t="shared" si="121"/>
        <v>8400</v>
      </c>
      <c r="DF27" s="33">
        <f>SUMIF('reporting montigny'!$F$2:$EE$2,DF$4,'reporting montigny'!$F27:$EE27)+SUMIF('reporting boissy'!$F$2:$EE$2,DF$4,'reporting boissy'!$F27:$EE27)+SUMIF('reporting moussy'!$F$2:$EE$2,DF$4,'reporting moussy'!$F27:$EE27)+SUMIF('reporting trappes'!$F$2:$EE$2,DF$4,'reporting trappes'!$F27:$EE27)+SUMIF('SPACELOG 5 BP'!$F$2:$EE$2,DF$4,'SPACELOG 5 BP'!$F27:$EE27)+SUMIF('SPACELOG 6 BP'!$F$2:$EE$2,DF$4,'SPACELOG 6 BP'!$F27:$EE27)+SUMIF('SPACELOG 7 BP'!$F$2:$EE$2,DF$4,'SPACELOG 7 BP'!$F27:$EE27)+SUMIF('SPACELOG 8 BP'!$F$2:$EE$2,DF$4,'SPACELOG 8 BP'!$F27:$EE27)+SUMIF('SPACELOG 9 BP'!$F$2:$EE$2,DF$4,'SPACELOG 9 BP'!$F27:$EE27)+SUMIF('SPACELOG 10 BP'!$F$2:$EE$2,DF$4,'SPACELOG 10 BP'!$F27:$EE27)+SUMIF('SPACELOG 11 BP'!$F$2:$EE$2,DF$4,'SPACELOG 11 BP'!$F27:$EE27)+SUMIF('SPACELOG 12 BP'!$F$2:$EE$2,DF$4,'SPACELOG 12 BP'!$F27:$EE27)</f>
        <v>700</v>
      </c>
      <c r="DG27" s="33">
        <f>SUMIF('reporting montigny'!$F$2:$EE$2,DG$4,'reporting montigny'!$F27:$EE27)+SUMIF('reporting boissy'!$F$2:$EE$2,DG$4,'reporting boissy'!$F27:$EE27)+SUMIF('reporting moussy'!$F$2:$EE$2,DG$4,'reporting moussy'!$F27:$EE27)+SUMIF('reporting trappes'!$F$2:$EE$2,DG$4,'reporting trappes'!$F27:$EE27)+SUMIF('SPACELOG 5 BP'!$F$2:$EE$2,DG$4,'SPACELOG 5 BP'!$F27:$EE27)+SUMIF('SPACELOG 6 BP'!$F$2:$EE$2,DG$4,'SPACELOG 6 BP'!$F27:$EE27)+SUMIF('SPACELOG 7 BP'!$F$2:$EE$2,DG$4,'SPACELOG 7 BP'!$F27:$EE27)+SUMIF('SPACELOG 8 BP'!$F$2:$EE$2,DG$4,'SPACELOG 8 BP'!$F27:$EE27)+SUMIF('SPACELOG 9 BP'!$F$2:$EE$2,DG$4,'SPACELOG 9 BP'!$F27:$EE27)+SUMIF('SPACELOG 10 BP'!$F$2:$EE$2,DG$4,'SPACELOG 10 BP'!$F27:$EE27)+SUMIF('SPACELOG 11 BP'!$F$2:$EE$2,DG$4,'SPACELOG 11 BP'!$F27:$EE27)+SUMIF('SPACELOG 12 BP'!$F$2:$EE$2,DG$4,'SPACELOG 12 BP'!$F27:$EE27)</f>
        <v>700</v>
      </c>
      <c r="DH27" s="33">
        <f>SUMIF('reporting montigny'!$F$2:$EE$2,DH$4,'reporting montigny'!$F27:$EE27)+SUMIF('reporting boissy'!$F$2:$EE$2,DH$4,'reporting boissy'!$F27:$EE27)+SUMIF('reporting moussy'!$F$2:$EE$2,DH$4,'reporting moussy'!$F27:$EE27)+SUMIF('reporting trappes'!$F$2:$EE$2,DH$4,'reporting trappes'!$F27:$EE27)+SUMIF('SPACELOG 5 BP'!$F$2:$EE$2,DH$4,'SPACELOG 5 BP'!$F27:$EE27)+SUMIF('SPACELOG 6 BP'!$F$2:$EE$2,DH$4,'SPACELOG 6 BP'!$F27:$EE27)+SUMIF('SPACELOG 7 BP'!$F$2:$EE$2,DH$4,'SPACELOG 7 BP'!$F27:$EE27)+SUMIF('SPACELOG 8 BP'!$F$2:$EE$2,DH$4,'SPACELOG 8 BP'!$F27:$EE27)+SUMIF('SPACELOG 9 BP'!$F$2:$EE$2,DH$4,'SPACELOG 9 BP'!$F27:$EE27)+SUMIF('SPACELOG 10 BP'!$F$2:$EE$2,DH$4,'SPACELOG 10 BP'!$F27:$EE27)+SUMIF('SPACELOG 11 BP'!$F$2:$EE$2,DH$4,'SPACELOG 11 BP'!$F27:$EE27)+SUMIF('SPACELOG 12 BP'!$F$2:$EE$2,DH$4,'SPACELOG 12 BP'!$F27:$EE27)</f>
        <v>700</v>
      </c>
      <c r="DI27" s="33">
        <f>SUMIF('reporting montigny'!$F$2:$EE$2,DI$4,'reporting montigny'!$F27:$EE27)+SUMIF('reporting boissy'!$F$2:$EE$2,DI$4,'reporting boissy'!$F27:$EE27)+SUMIF('reporting moussy'!$F$2:$EE$2,DI$4,'reporting moussy'!$F27:$EE27)+SUMIF('reporting trappes'!$F$2:$EE$2,DI$4,'reporting trappes'!$F27:$EE27)+SUMIF('SPACELOG 5 BP'!$F$2:$EE$2,DI$4,'SPACELOG 5 BP'!$F27:$EE27)+SUMIF('SPACELOG 6 BP'!$F$2:$EE$2,DI$4,'SPACELOG 6 BP'!$F27:$EE27)+SUMIF('SPACELOG 7 BP'!$F$2:$EE$2,DI$4,'SPACELOG 7 BP'!$F27:$EE27)+SUMIF('SPACELOG 8 BP'!$F$2:$EE$2,DI$4,'SPACELOG 8 BP'!$F27:$EE27)+SUMIF('SPACELOG 9 BP'!$F$2:$EE$2,DI$4,'SPACELOG 9 BP'!$F27:$EE27)+SUMIF('SPACELOG 10 BP'!$F$2:$EE$2,DI$4,'SPACELOG 10 BP'!$F27:$EE27)+SUMIF('SPACELOG 11 BP'!$F$2:$EE$2,DI$4,'SPACELOG 11 BP'!$F27:$EE27)+SUMIF('SPACELOG 12 BP'!$F$2:$EE$2,DI$4,'SPACELOG 12 BP'!$F27:$EE27)</f>
        <v>700</v>
      </c>
      <c r="DJ27" s="33">
        <f>SUMIF('reporting montigny'!$F$2:$EE$2,DJ$4,'reporting montigny'!$F27:$EE27)+SUMIF('reporting boissy'!$F$2:$EE$2,DJ$4,'reporting boissy'!$F27:$EE27)+SUMIF('reporting moussy'!$F$2:$EE$2,DJ$4,'reporting moussy'!$F27:$EE27)+SUMIF('reporting trappes'!$F$2:$EE$2,DJ$4,'reporting trappes'!$F27:$EE27)+SUMIF('SPACELOG 5 BP'!$F$2:$EE$2,DJ$4,'SPACELOG 5 BP'!$F27:$EE27)+SUMIF('SPACELOG 6 BP'!$F$2:$EE$2,DJ$4,'SPACELOG 6 BP'!$F27:$EE27)+SUMIF('SPACELOG 7 BP'!$F$2:$EE$2,DJ$4,'SPACELOG 7 BP'!$F27:$EE27)+SUMIF('SPACELOG 8 BP'!$F$2:$EE$2,DJ$4,'SPACELOG 8 BP'!$F27:$EE27)+SUMIF('SPACELOG 9 BP'!$F$2:$EE$2,DJ$4,'SPACELOG 9 BP'!$F27:$EE27)+SUMIF('SPACELOG 10 BP'!$F$2:$EE$2,DJ$4,'SPACELOG 10 BP'!$F27:$EE27)+SUMIF('SPACELOG 11 BP'!$F$2:$EE$2,DJ$4,'SPACELOG 11 BP'!$F27:$EE27)+SUMIF('SPACELOG 12 BP'!$F$2:$EE$2,DJ$4,'SPACELOG 12 BP'!$F27:$EE27)</f>
        <v>700</v>
      </c>
      <c r="DK27" s="33">
        <f>SUMIF('reporting montigny'!$F$2:$EE$2,DK$4,'reporting montigny'!$F27:$EE27)+SUMIF('reporting boissy'!$F$2:$EE$2,DK$4,'reporting boissy'!$F27:$EE27)+SUMIF('reporting moussy'!$F$2:$EE$2,DK$4,'reporting moussy'!$F27:$EE27)+SUMIF('reporting trappes'!$F$2:$EE$2,DK$4,'reporting trappes'!$F27:$EE27)+SUMIF('SPACELOG 5 BP'!$F$2:$EE$2,DK$4,'SPACELOG 5 BP'!$F27:$EE27)+SUMIF('SPACELOG 6 BP'!$F$2:$EE$2,DK$4,'SPACELOG 6 BP'!$F27:$EE27)+SUMIF('SPACELOG 7 BP'!$F$2:$EE$2,DK$4,'SPACELOG 7 BP'!$F27:$EE27)+SUMIF('SPACELOG 8 BP'!$F$2:$EE$2,DK$4,'SPACELOG 8 BP'!$F27:$EE27)+SUMIF('SPACELOG 9 BP'!$F$2:$EE$2,DK$4,'SPACELOG 9 BP'!$F27:$EE27)+SUMIF('SPACELOG 10 BP'!$F$2:$EE$2,DK$4,'SPACELOG 10 BP'!$F27:$EE27)+SUMIF('SPACELOG 11 BP'!$F$2:$EE$2,DK$4,'SPACELOG 11 BP'!$F27:$EE27)+SUMIF('SPACELOG 12 BP'!$F$2:$EE$2,DK$4,'SPACELOG 12 BP'!$F27:$EE27)</f>
        <v>700</v>
      </c>
      <c r="DL27" s="33">
        <f>SUMIF('reporting montigny'!$F$2:$EE$2,DL$4,'reporting montigny'!$F27:$EE27)+SUMIF('reporting boissy'!$F$2:$EE$2,DL$4,'reporting boissy'!$F27:$EE27)+SUMIF('reporting moussy'!$F$2:$EE$2,DL$4,'reporting moussy'!$F27:$EE27)+SUMIF('reporting trappes'!$F$2:$EE$2,DL$4,'reporting trappes'!$F27:$EE27)+SUMIF('SPACELOG 5 BP'!$F$2:$EE$2,DL$4,'SPACELOG 5 BP'!$F27:$EE27)+SUMIF('SPACELOG 6 BP'!$F$2:$EE$2,DL$4,'SPACELOG 6 BP'!$F27:$EE27)+SUMIF('SPACELOG 7 BP'!$F$2:$EE$2,DL$4,'SPACELOG 7 BP'!$F27:$EE27)+SUMIF('SPACELOG 8 BP'!$F$2:$EE$2,DL$4,'SPACELOG 8 BP'!$F27:$EE27)+SUMIF('SPACELOG 9 BP'!$F$2:$EE$2,DL$4,'SPACELOG 9 BP'!$F27:$EE27)+SUMIF('SPACELOG 10 BP'!$F$2:$EE$2,DL$4,'SPACELOG 10 BP'!$F27:$EE27)+SUMIF('SPACELOG 11 BP'!$F$2:$EE$2,DL$4,'SPACELOG 11 BP'!$F27:$EE27)+SUMIF('SPACELOG 12 BP'!$F$2:$EE$2,DL$4,'SPACELOG 12 BP'!$F27:$EE27)</f>
        <v>700</v>
      </c>
      <c r="DM27" s="33">
        <f>SUMIF('reporting montigny'!$F$2:$EE$2,DM$4,'reporting montigny'!$F27:$EE27)+SUMIF('reporting boissy'!$F$2:$EE$2,DM$4,'reporting boissy'!$F27:$EE27)+SUMIF('reporting moussy'!$F$2:$EE$2,DM$4,'reporting moussy'!$F27:$EE27)+SUMIF('reporting trappes'!$F$2:$EE$2,DM$4,'reporting trappes'!$F27:$EE27)+SUMIF('SPACELOG 5 BP'!$F$2:$EE$2,DM$4,'SPACELOG 5 BP'!$F27:$EE27)+SUMIF('SPACELOG 6 BP'!$F$2:$EE$2,DM$4,'SPACELOG 6 BP'!$F27:$EE27)+SUMIF('SPACELOG 7 BP'!$F$2:$EE$2,DM$4,'SPACELOG 7 BP'!$F27:$EE27)+SUMIF('SPACELOG 8 BP'!$F$2:$EE$2,DM$4,'SPACELOG 8 BP'!$F27:$EE27)+SUMIF('SPACELOG 9 BP'!$F$2:$EE$2,DM$4,'SPACELOG 9 BP'!$F27:$EE27)+SUMIF('SPACELOG 10 BP'!$F$2:$EE$2,DM$4,'SPACELOG 10 BP'!$F27:$EE27)+SUMIF('SPACELOG 11 BP'!$F$2:$EE$2,DM$4,'SPACELOG 11 BP'!$F27:$EE27)+SUMIF('SPACELOG 12 BP'!$F$2:$EE$2,DM$4,'SPACELOG 12 BP'!$F27:$EE27)</f>
        <v>700</v>
      </c>
      <c r="DN27" s="33">
        <f>SUMIF('reporting montigny'!$F$2:$EE$2,DN$4,'reporting montigny'!$F27:$EE27)+SUMIF('reporting boissy'!$F$2:$EE$2,DN$4,'reporting boissy'!$F27:$EE27)+SUMIF('reporting moussy'!$F$2:$EE$2,DN$4,'reporting moussy'!$F27:$EE27)+SUMIF('reporting trappes'!$F$2:$EE$2,DN$4,'reporting trappes'!$F27:$EE27)+SUMIF('SPACELOG 5 BP'!$F$2:$EE$2,DN$4,'SPACELOG 5 BP'!$F27:$EE27)+SUMIF('SPACELOG 6 BP'!$F$2:$EE$2,DN$4,'SPACELOG 6 BP'!$F27:$EE27)+SUMIF('SPACELOG 7 BP'!$F$2:$EE$2,DN$4,'SPACELOG 7 BP'!$F27:$EE27)+SUMIF('SPACELOG 8 BP'!$F$2:$EE$2,DN$4,'SPACELOG 8 BP'!$F27:$EE27)+SUMIF('SPACELOG 9 BP'!$F$2:$EE$2,DN$4,'SPACELOG 9 BP'!$F27:$EE27)+SUMIF('SPACELOG 10 BP'!$F$2:$EE$2,DN$4,'SPACELOG 10 BP'!$F27:$EE27)+SUMIF('SPACELOG 11 BP'!$F$2:$EE$2,DN$4,'SPACELOG 11 BP'!$F27:$EE27)+SUMIF('SPACELOG 12 BP'!$F$2:$EE$2,DN$4,'SPACELOG 12 BP'!$F27:$EE27)</f>
        <v>700</v>
      </c>
      <c r="DO27" s="33">
        <f>SUMIF('reporting montigny'!$F$2:$EE$2,DO$4,'reporting montigny'!$F27:$EE27)+SUMIF('reporting boissy'!$F$2:$EE$2,DO$4,'reporting boissy'!$F27:$EE27)+SUMIF('reporting moussy'!$F$2:$EE$2,DO$4,'reporting moussy'!$F27:$EE27)+SUMIF('reporting trappes'!$F$2:$EE$2,DO$4,'reporting trappes'!$F27:$EE27)+SUMIF('SPACELOG 5 BP'!$F$2:$EE$2,DO$4,'SPACELOG 5 BP'!$F27:$EE27)+SUMIF('SPACELOG 6 BP'!$F$2:$EE$2,DO$4,'SPACELOG 6 BP'!$F27:$EE27)+SUMIF('SPACELOG 7 BP'!$F$2:$EE$2,DO$4,'SPACELOG 7 BP'!$F27:$EE27)+SUMIF('SPACELOG 8 BP'!$F$2:$EE$2,DO$4,'SPACELOG 8 BP'!$F27:$EE27)+SUMIF('SPACELOG 9 BP'!$F$2:$EE$2,DO$4,'SPACELOG 9 BP'!$F27:$EE27)+SUMIF('SPACELOG 10 BP'!$F$2:$EE$2,DO$4,'SPACELOG 10 BP'!$F27:$EE27)+SUMIF('SPACELOG 11 BP'!$F$2:$EE$2,DO$4,'SPACELOG 11 BP'!$F27:$EE27)+SUMIF('SPACELOG 12 BP'!$F$2:$EE$2,DO$4,'SPACELOG 12 BP'!$F27:$EE27)</f>
        <v>700</v>
      </c>
      <c r="DP27" s="33">
        <f>SUMIF('reporting montigny'!$F$2:$EE$2,DP$4,'reporting montigny'!$F27:$EE27)+SUMIF('reporting boissy'!$F$2:$EE$2,DP$4,'reporting boissy'!$F27:$EE27)+SUMIF('reporting moussy'!$F$2:$EE$2,DP$4,'reporting moussy'!$F27:$EE27)+SUMIF('reporting trappes'!$F$2:$EE$2,DP$4,'reporting trappes'!$F27:$EE27)+SUMIF('SPACELOG 5 BP'!$F$2:$EE$2,DP$4,'SPACELOG 5 BP'!$F27:$EE27)+SUMIF('SPACELOG 6 BP'!$F$2:$EE$2,DP$4,'SPACELOG 6 BP'!$F27:$EE27)+SUMIF('SPACELOG 7 BP'!$F$2:$EE$2,DP$4,'SPACELOG 7 BP'!$F27:$EE27)+SUMIF('SPACELOG 8 BP'!$F$2:$EE$2,DP$4,'SPACELOG 8 BP'!$F27:$EE27)+SUMIF('SPACELOG 9 BP'!$F$2:$EE$2,DP$4,'SPACELOG 9 BP'!$F27:$EE27)+SUMIF('SPACELOG 10 BP'!$F$2:$EE$2,DP$4,'SPACELOG 10 BP'!$F27:$EE27)+SUMIF('SPACELOG 11 BP'!$F$2:$EE$2,DP$4,'SPACELOG 11 BP'!$F27:$EE27)+SUMIF('SPACELOG 12 BP'!$F$2:$EE$2,DP$4,'SPACELOG 12 BP'!$F27:$EE27)</f>
        <v>700</v>
      </c>
      <c r="DQ27" s="33">
        <f>SUMIF('reporting montigny'!$F$2:$EE$2,DQ$4,'reporting montigny'!$F27:$EE27)+SUMIF('reporting boissy'!$F$2:$EE$2,DQ$4,'reporting boissy'!$F27:$EE27)+SUMIF('reporting moussy'!$F$2:$EE$2,DQ$4,'reporting moussy'!$F27:$EE27)+SUMIF('reporting trappes'!$F$2:$EE$2,DQ$4,'reporting trappes'!$F27:$EE27)+SUMIF('SPACELOG 5 BP'!$F$2:$EE$2,DQ$4,'SPACELOG 5 BP'!$F27:$EE27)+SUMIF('SPACELOG 6 BP'!$F$2:$EE$2,DQ$4,'SPACELOG 6 BP'!$F27:$EE27)+SUMIF('SPACELOG 7 BP'!$F$2:$EE$2,DQ$4,'SPACELOG 7 BP'!$F27:$EE27)+SUMIF('SPACELOG 8 BP'!$F$2:$EE$2,DQ$4,'SPACELOG 8 BP'!$F27:$EE27)+SUMIF('SPACELOG 9 BP'!$F$2:$EE$2,DQ$4,'SPACELOG 9 BP'!$F27:$EE27)+SUMIF('SPACELOG 10 BP'!$F$2:$EE$2,DQ$4,'SPACELOG 10 BP'!$F27:$EE27)+SUMIF('SPACELOG 11 BP'!$F$2:$EE$2,DQ$4,'SPACELOG 11 BP'!$F27:$EE27)+SUMIF('SPACELOG 12 BP'!$F$2:$EE$2,DQ$4,'SPACELOG 12 BP'!$F27:$EE27)</f>
        <v>700</v>
      </c>
      <c r="DR27" s="393">
        <f t="shared" si="122"/>
        <v>8400</v>
      </c>
    </row>
    <row r="28" spans="1:122" x14ac:dyDescent="0.2">
      <c r="E28" s="1" t="s">
        <v>213</v>
      </c>
      <c r="F28" s="33">
        <f>SUMIF('reporting montigny'!$F$2:$EE$2,F$4,'reporting montigny'!$F28:$EE28)+SUMIF('reporting boissy'!$F$2:$EE$2,F$4,'reporting boissy'!$F28:$EE28)+SUMIF('reporting moussy'!$F$2:$EE$2,F$4,'reporting moussy'!$F28:$EE28)+SUMIF('reporting trappes'!$F$2:$EE$2,F$4,'reporting trappes'!$F28:$EE28)+SUMIF('SPACELOG 5 BP'!$F$2:$EE$2,F$4,'SPACELOG 5 BP'!$F28:$EE28)+SUMIF('SPACELOG 6 BP'!$F$2:$EE$2,F$4,'SPACELOG 6 BP'!$F28:$EE28)+SUMIF('SPACELOG 7 BP'!$F$2:$EE$2,F$4,'SPACELOG 7 BP'!$F28:$EE28)+SUMIF('SPACELOG 8 BP'!$F$2:$EE$2,F$4,'SPACELOG 8 BP'!$F28:$EE28)+SUMIF('SPACELOG 9 BP'!$F$2:$EE$2,F$4,'SPACELOG 9 BP'!$F28:$EE28)+SUMIF('SPACELOG 10 BP'!$F$2:$EE$2,F$4,'SPACELOG 10 BP'!$F28:$EE28)+SUMIF('SPACELOG 11 BP'!$F$2:$EE$2,F$4,'SPACELOG 11 BP'!$F28:$EE28)+SUMIF('SPACELOG 12 BP'!$F$2:$EE$2,F$4,'SPACELOG 12 BP'!$F28:$EE28)</f>
        <v>0</v>
      </c>
      <c r="G28" s="33">
        <f>SUMIF('reporting montigny'!$F$2:$EE$2,G$4,'reporting montigny'!$F28:$EE28)+SUMIF('reporting boissy'!$F$2:$EE$2,G$4,'reporting boissy'!$F28:$EE28)+SUMIF('reporting moussy'!$F$2:$EE$2,G$4,'reporting moussy'!$F28:$EE28)+SUMIF('reporting trappes'!$F$2:$EE$2,G$4,'reporting trappes'!$F28:$EE28)+SUMIF('SPACELOG 5 BP'!$F$2:$EE$2,G$4,'SPACELOG 5 BP'!$F28:$EE28)+SUMIF('SPACELOG 6 BP'!$F$2:$EE$2,G$4,'SPACELOG 6 BP'!$F28:$EE28)+SUMIF('SPACELOG 7 BP'!$F$2:$EE$2,G$4,'SPACELOG 7 BP'!$F28:$EE28)+SUMIF('SPACELOG 8 BP'!$F$2:$EE$2,G$4,'SPACELOG 8 BP'!$F28:$EE28)+SUMIF('SPACELOG 9 BP'!$F$2:$EE$2,G$4,'SPACELOG 9 BP'!$F28:$EE28)+SUMIF('SPACELOG 10 BP'!$F$2:$EE$2,G$4,'SPACELOG 10 BP'!$F28:$EE28)+SUMIF('SPACELOG 11 BP'!$F$2:$EE$2,G$4,'SPACELOG 11 BP'!$F28:$EE28)+SUMIF('SPACELOG 12 BP'!$F$2:$EE$2,G$4,'SPACELOG 12 BP'!$F28:$EE28)</f>
        <v>0</v>
      </c>
      <c r="H28" s="33">
        <f>SUMIF('reporting montigny'!$F$2:$EE$2,H$4,'reporting montigny'!$F28:$EE28)+SUMIF('reporting boissy'!$F$2:$EE$2,H$4,'reporting boissy'!$F28:$EE28)+SUMIF('reporting moussy'!$F$2:$EE$2,H$4,'reporting moussy'!$F28:$EE28)+SUMIF('reporting trappes'!$F$2:$EE$2,H$4,'reporting trappes'!$F28:$EE28)+SUMIF('SPACELOG 5 BP'!$F$2:$EE$2,H$4,'SPACELOG 5 BP'!$F28:$EE28)+SUMIF('SPACELOG 6 BP'!$F$2:$EE$2,H$4,'SPACELOG 6 BP'!$F28:$EE28)+SUMIF('SPACELOG 7 BP'!$F$2:$EE$2,H$4,'SPACELOG 7 BP'!$F28:$EE28)+SUMIF('SPACELOG 8 BP'!$F$2:$EE$2,H$4,'SPACELOG 8 BP'!$F28:$EE28)+SUMIF('SPACELOG 9 BP'!$F$2:$EE$2,H$4,'SPACELOG 9 BP'!$F28:$EE28)+SUMIF('SPACELOG 10 BP'!$F$2:$EE$2,H$4,'SPACELOG 10 BP'!$F28:$EE28)+SUMIF('SPACELOG 11 BP'!$F$2:$EE$2,H$4,'SPACELOG 11 BP'!$F28:$EE28)+SUMIF('SPACELOG 12 BP'!$F$2:$EE$2,H$4,'SPACELOG 12 BP'!$F28:$EE28)</f>
        <v>0</v>
      </c>
      <c r="I28" s="33">
        <f>SUMIF('reporting montigny'!$F$2:$EE$2,I$4,'reporting montigny'!$F28:$EE28)+SUMIF('reporting boissy'!$F$2:$EE$2,I$4,'reporting boissy'!$F28:$EE28)+SUMIF('reporting moussy'!$F$2:$EE$2,I$4,'reporting moussy'!$F28:$EE28)+SUMIF('reporting trappes'!$F$2:$EE$2,I$4,'reporting trappes'!$F28:$EE28)+SUMIF('SPACELOG 5 BP'!$F$2:$EE$2,I$4,'SPACELOG 5 BP'!$F28:$EE28)+SUMIF('SPACELOG 6 BP'!$F$2:$EE$2,I$4,'SPACELOG 6 BP'!$F28:$EE28)+SUMIF('SPACELOG 7 BP'!$F$2:$EE$2,I$4,'SPACELOG 7 BP'!$F28:$EE28)+SUMIF('SPACELOG 8 BP'!$F$2:$EE$2,I$4,'SPACELOG 8 BP'!$F28:$EE28)+SUMIF('SPACELOG 9 BP'!$F$2:$EE$2,I$4,'SPACELOG 9 BP'!$F28:$EE28)+SUMIF('SPACELOG 10 BP'!$F$2:$EE$2,I$4,'SPACELOG 10 BP'!$F28:$EE28)+SUMIF('SPACELOG 11 BP'!$F$2:$EE$2,I$4,'SPACELOG 11 BP'!$F28:$EE28)+SUMIF('SPACELOG 12 BP'!$F$2:$EE$2,I$4,'SPACELOG 12 BP'!$F28:$EE28)</f>
        <v>0</v>
      </c>
      <c r="J28" s="33">
        <f>SUMIF('reporting montigny'!$F$2:$EE$2,J$4,'reporting montigny'!$F28:$EE28)+SUMIF('reporting boissy'!$F$2:$EE$2,J$4,'reporting boissy'!$F28:$EE28)+SUMIF('reporting moussy'!$F$2:$EE$2,J$4,'reporting moussy'!$F28:$EE28)+SUMIF('reporting trappes'!$F$2:$EE$2,J$4,'reporting trappes'!$F28:$EE28)+SUMIF('SPACELOG 5 BP'!$F$2:$EE$2,J$4,'SPACELOG 5 BP'!$F28:$EE28)+SUMIF('SPACELOG 6 BP'!$F$2:$EE$2,J$4,'SPACELOG 6 BP'!$F28:$EE28)+SUMIF('SPACELOG 7 BP'!$F$2:$EE$2,J$4,'SPACELOG 7 BP'!$F28:$EE28)+SUMIF('SPACELOG 8 BP'!$F$2:$EE$2,J$4,'SPACELOG 8 BP'!$F28:$EE28)+SUMIF('SPACELOG 9 BP'!$F$2:$EE$2,J$4,'SPACELOG 9 BP'!$F28:$EE28)+SUMIF('SPACELOG 10 BP'!$F$2:$EE$2,J$4,'SPACELOG 10 BP'!$F28:$EE28)+SUMIF('SPACELOG 11 BP'!$F$2:$EE$2,J$4,'SPACELOG 11 BP'!$F28:$EE28)+SUMIF('SPACELOG 12 BP'!$F$2:$EE$2,J$4,'SPACELOG 12 BP'!$F28:$EE28)</f>
        <v>0</v>
      </c>
      <c r="K28" s="33">
        <f>SUMIF('reporting montigny'!$F$2:$EE$2,K$4,'reporting montigny'!$F28:$EE28)+SUMIF('reporting boissy'!$F$2:$EE$2,K$4,'reporting boissy'!$F28:$EE28)+SUMIF('reporting moussy'!$F$2:$EE$2,K$4,'reporting moussy'!$F28:$EE28)+SUMIF('reporting trappes'!$F$2:$EE$2,K$4,'reporting trappes'!$F28:$EE28)+SUMIF('SPACELOG 5 BP'!$F$2:$EE$2,K$4,'SPACELOG 5 BP'!$F28:$EE28)+SUMIF('SPACELOG 6 BP'!$F$2:$EE$2,K$4,'SPACELOG 6 BP'!$F28:$EE28)+SUMIF('SPACELOG 7 BP'!$F$2:$EE$2,K$4,'SPACELOG 7 BP'!$F28:$EE28)+SUMIF('SPACELOG 8 BP'!$F$2:$EE$2,K$4,'SPACELOG 8 BP'!$F28:$EE28)+SUMIF('SPACELOG 9 BP'!$F$2:$EE$2,K$4,'SPACELOG 9 BP'!$F28:$EE28)+SUMIF('SPACELOG 10 BP'!$F$2:$EE$2,K$4,'SPACELOG 10 BP'!$F28:$EE28)+SUMIF('SPACELOG 11 BP'!$F$2:$EE$2,K$4,'SPACELOG 11 BP'!$F28:$EE28)+SUMIF('SPACELOG 12 BP'!$F$2:$EE$2,K$4,'SPACELOG 12 BP'!$F28:$EE28)</f>
        <v>0</v>
      </c>
      <c r="L28" s="33">
        <f>SUMIF('reporting montigny'!$F$2:$EE$2,L$4,'reporting montigny'!$F28:$EE28)+SUMIF('reporting boissy'!$F$2:$EE$2,L$4,'reporting boissy'!$F28:$EE28)+SUMIF('reporting moussy'!$F$2:$EE$2,L$4,'reporting moussy'!$F28:$EE28)+SUMIF('reporting trappes'!$F$2:$EE$2,L$4,'reporting trappes'!$F28:$EE28)+SUMIF('SPACELOG 5 BP'!$F$2:$EE$2,L$4,'SPACELOG 5 BP'!$F28:$EE28)+SUMIF('SPACELOG 6 BP'!$F$2:$EE$2,L$4,'SPACELOG 6 BP'!$F28:$EE28)+SUMIF('SPACELOG 7 BP'!$F$2:$EE$2,L$4,'SPACELOG 7 BP'!$F28:$EE28)+SUMIF('SPACELOG 8 BP'!$F$2:$EE$2,L$4,'SPACELOG 8 BP'!$F28:$EE28)+SUMIF('SPACELOG 9 BP'!$F$2:$EE$2,L$4,'SPACELOG 9 BP'!$F28:$EE28)+SUMIF('SPACELOG 10 BP'!$F$2:$EE$2,L$4,'SPACELOG 10 BP'!$F28:$EE28)+SUMIF('SPACELOG 11 BP'!$F$2:$EE$2,L$4,'SPACELOG 11 BP'!$F28:$EE28)+SUMIF('SPACELOG 12 BP'!$F$2:$EE$2,L$4,'SPACELOG 12 BP'!$F28:$EE28)</f>
        <v>3500</v>
      </c>
      <c r="M28" s="33">
        <f>SUMIF('reporting montigny'!$F$2:$EE$2,M$4,'reporting montigny'!$F28:$EE28)+SUMIF('reporting boissy'!$F$2:$EE$2,M$4,'reporting boissy'!$F28:$EE28)+SUMIF('reporting moussy'!$F$2:$EE$2,M$4,'reporting moussy'!$F28:$EE28)+SUMIF('reporting trappes'!$F$2:$EE$2,M$4,'reporting trappes'!$F28:$EE28)+SUMIF('SPACELOG 5 BP'!$F$2:$EE$2,M$4,'SPACELOG 5 BP'!$F28:$EE28)+SUMIF('SPACELOG 6 BP'!$F$2:$EE$2,M$4,'SPACELOG 6 BP'!$F28:$EE28)+SUMIF('SPACELOG 7 BP'!$F$2:$EE$2,M$4,'SPACELOG 7 BP'!$F28:$EE28)+SUMIF('SPACELOG 8 BP'!$F$2:$EE$2,M$4,'SPACELOG 8 BP'!$F28:$EE28)+SUMIF('SPACELOG 9 BP'!$F$2:$EE$2,M$4,'SPACELOG 9 BP'!$F28:$EE28)+SUMIF('SPACELOG 10 BP'!$F$2:$EE$2,M$4,'SPACELOG 10 BP'!$F28:$EE28)+SUMIF('SPACELOG 11 BP'!$F$2:$EE$2,M$4,'SPACELOG 11 BP'!$F28:$EE28)+SUMIF('SPACELOG 12 BP'!$F$2:$EE$2,M$4,'SPACELOG 12 BP'!$F28:$EE28)</f>
        <v>0</v>
      </c>
      <c r="N28" s="33">
        <f>SUMIF('reporting montigny'!$F$2:$EE$2,N$4,'reporting montigny'!$F28:$EE28)+SUMIF('reporting boissy'!$F$2:$EE$2,N$4,'reporting boissy'!$F28:$EE28)+SUMIF('reporting moussy'!$F$2:$EE$2,N$4,'reporting moussy'!$F28:$EE28)+SUMIF('reporting trappes'!$F$2:$EE$2,N$4,'reporting trappes'!$F28:$EE28)+SUMIF('SPACELOG 5 BP'!$F$2:$EE$2,N$4,'SPACELOG 5 BP'!$F28:$EE28)+SUMIF('SPACELOG 6 BP'!$F$2:$EE$2,N$4,'SPACELOG 6 BP'!$F28:$EE28)+SUMIF('SPACELOG 7 BP'!$F$2:$EE$2,N$4,'SPACELOG 7 BP'!$F28:$EE28)+SUMIF('SPACELOG 8 BP'!$F$2:$EE$2,N$4,'SPACELOG 8 BP'!$F28:$EE28)+SUMIF('SPACELOG 9 BP'!$F$2:$EE$2,N$4,'SPACELOG 9 BP'!$F28:$EE28)+SUMIF('SPACELOG 10 BP'!$F$2:$EE$2,N$4,'SPACELOG 10 BP'!$F28:$EE28)+SUMIF('SPACELOG 11 BP'!$F$2:$EE$2,N$4,'SPACELOG 11 BP'!$F28:$EE28)+SUMIF('SPACELOG 12 BP'!$F$2:$EE$2,N$4,'SPACELOG 12 BP'!$F28:$EE28)</f>
        <v>0</v>
      </c>
      <c r="O28" s="33">
        <f>SUMIF('reporting montigny'!$F$2:$EE$2,O$4,'reporting montigny'!$F28:$EE28)+SUMIF('reporting boissy'!$F$2:$EE$2,O$4,'reporting boissy'!$F28:$EE28)+SUMIF('reporting moussy'!$F$2:$EE$2,O$4,'reporting moussy'!$F28:$EE28)+SUMIF('reporting trappes'!$F$2:$EE$2,O$4,'reporting trappes'!$F28:$EE28)+SUMIF('SPACELOG 5 BP'!$F$2:$EE$2,O$4,'SPACELOG 5 BP'!$F28:$EE28)+SUMIF('SPACELOG 6 BP'!$F$2:$EE$2,O$4,'SPACELOG 6 BP'!$F28:$EE28)+SUMIF('SPACELOG 7 BP'!$F$2:$EE$2,O$4,'SPACELOG 7 BP'!$F28:$EE28)+SUMIF('SPACELOG 8 BP'!$F$2:$EE$2,O$4,'SPACELOG 8 BP'!$F28:$EE28)+SUMIF('SPACELOG 9 BP'!$F$2:$EE$2,O$4,'SPACELOG 9 BP'!$F28:$EE28)+SUMIF('SPACELOG 10 BP'!$F$2:$EE$2,O$4,'SPACELOG 10 BP'!$F28:$EE28)+SUMIF('SPACELOG 11 BP'!$F$2:$EE$2,O$4,'SPACELOG 11 BP'!$F28:$EE28)+SUMIF('SPACELOG 12 BP'!$F$2:$EE$2,O$4,'SPACELOG 12 BP'!$F28:$EE28)</f>
        <v>0</v>
      </c>
      <c r="P28" s="33">
        <f>SUMIF('reporting montigny'!$F$2:$EE$2,P$4,'reporting montigny'!$F28:$EE28)+SUMIF('reporting boissy'!$F$2:$EE$2,P$4,'reporting boissy'!$F28:$EE28)+SUMIF('reporting moussy'!$F$2:$EE$2,P$4,'reporting moussy'!$F28:$EE28)+SUMIF('reporting trappes'!$F$2:$EE$2,P$4,'reporting trappes'!$F28:$EE28)+SUMIF('SPACELOG 5 BP'!$F$2:$EE$2,P$4,'SPACELOG 5 BP'!$F28:$EE28)+SUMIF('SPACELOG 6 BP'!$F$2:$EE$2,P$4,'SPACELOG 6 BP'!$F28:$EE28)+SUMIF('SPACELOG 7 BP'!$F$2:$EE$2,P$4,'SPACELOG 7 BP'!$F28:$EE28)+SUMIF('SPACELOG 8 BP'!$F$2:$EE$2,P$4,'SPACELOG 8 BP'!$F28:$EE28)+SUMIF('SPACELOG 9 BP'!$F$2:$EE$2,P$4,'SPACELOG 9 BP'!$F28:$EE28)+SUMIF('SPACELOG 10 BP'!$F$2:$EE$2,P$4,'SPACELOG 10 BP'!$F28:$EE28)+SUMIF('SPACELOG 11 BP'!$F$2:$EE$2,P$4,'SPACELOG 11 BP'!$F28:$EE28)+SUMIF('SPACELOG 12 BP'!$F$2:$EE$2,P$4,'SPACELOG 12 BP'!$F28:$EE28)</f>
        <v>0</v>
      </c>
      <c r="Q28" s="33">
        <f>SUMIF('reporting montigny'!$F$2:$EE$2,Q$4,'reporting montigny'!$F28:$EE28)+SUMIF('reporting boissy'!$F$2:$EE$2,Q$4,'reporting boissy'!$F28:$EE28)+SUMIF('reporting moussy'!$F$2:$EE$2,Q$4,'reporting moussy'!$F28:$EE28)+SUMIF('reporting trappes'!$F$2:$EE$2,Q$4,'reporting trappes'!$F28:$EE28)+SUMIF('SPACELOG 5 BP'!$F$2:$EE$2,Q$4,'SPACELOG 5 BP'!$F28:$EE28)+SUMIF('SPACELOG 6 BP'!$F$2:$EE$2,Q$4,'SPACELOG 6 BP'!$F28:$EE28)+SUMIF('SPACELOG 7 BP'!$F$2:$EE$2,Q$4,'SPACELOG 7 BP'!$F28:$EE28)+SUMIF('SPACELOG 8 BP'!$F$2:$EE$2,Q$4,'SPACELOG 8 BP'!$F28:$EE28)+SUMIF('SPACELOG 9 BP'!$F$2:$EE$2,Q$4,'SPACELOG 9 BP'!$F28:$EE28)+SUMIF('SPACELOG 10 BP'!$F$2:$EE$2,Q$4,'SPACELOG 10 BP'!$F28:$EE28)+SUMIF('SPACELOG 11 BP'!$F$2:$EE$2,Q$4,'SPACELOG 11 BP'!$F28:$EE28)+SUMIF('SPACELOG 12 BP'!$F$2:$EE$2,Q$4,'SPACELOG 12 BP'!$F28:$EE28)</f>
        <v>0</v>
      </c>
      <c r="R28" s="393">
        <f t="shared" si="114"/>
        <v>3500</v>
      </c>
      <c r="S28" s="33">
        <f>SUMIF('reporting montigny'!$F$2:$EE$2,S$4,'reporting montigny'!$F28:$EE28)+SUMIF('reporting boissy'!$F$2:$EE$2,S$4,'reporting boissy'!$F28:$EE28)+SUMIF('reporting moussy'!$F$2:$EE$2,S$4,'reporting moussy'!$F28:$EE28)+SUMIF('reporting trappes'!$F$2:$EE$2,S$4,'reporting trappes'!$F28:$EE28)+SUMIF('SPACELOG 5 BP'!$F$2:$EE$2,S$4,'SPACELOG 5 BP'!$F28:$EE28)+SUMIF('SPACELOG 6 BP'!$F$2:$EE$2,S$4,'SPACELOG 6 BP'!$F28:$EE28)+SUMIF('SPACELOG 7 BP'!$F$2:$EE$2,S$4,'SPACELOG 7 BP'!$F28:$EE28)+SUMIF('SPACELOG 8 BP'!$F$2:$EE$2,S$4,'SPACELOG 8 BP'!$F28:$EE28)+SUMIF('SPACELOG 9 BP'!$F$2:$EE$2,S$4,'SPACELOG 9 BP'!$F28:$EE28)+SUMIF('SPACELOG 10 BP'!$F$2:$EE$2,S$4,'SPACELOG 10 BP'!$F28:$EE28)+SUMIF('SPACELOG 11 BP'!$F$2:$EE$2,S$4,'SPACELOG 11 BP'!$F28:$EE28)+SUMIF('SPACELOG 12 BP'!$F$2:$EE$2,S$4,'SPACELOG 12 BP'!$F28:$EE28)</f>
        <v>12600</v>
      </c>
      <c r="T28" s="33">
        <f>SUMIF('reporting montigny'!$F$2:$EE$2,T$4,'reporting montigny'!$F28:$EE28)+SUMIF('reporting boissy'!$F$2:$EE$2,T$4,'reporting boissy'!$F28:$EE28)+SUMIF('reporting moussy'!$F$2:$EE$2,T$4,'reporting moussy'!$F28:$EE28)+SUMIF('reporting trappes'!$F$2:$EE$2,T$4,'reporting trappes'!$F28:$EE28)+SUMIF('SPACELOG 5 BP'!$F$2:$EE$2,T$4,'SPACELOG 5 BP'!$F28:$EE28)+SUMIF('SPACELOG 6 BP'!$F$2:$EE$2,T$4,'SPACELOG 6 BP'!$F28:$EE28)+SUMIF('SPACELOG 7 BP'!$F$2:$EE$2,T$4,'SPACELOG 7 BP'!$F28:$EE28)+SUMIF('SPACELOG 8 BP'!$F$2:$EE$2,T$4,'SPACELOG 8 BP'!$F28:$EE28)+SUMIF('SPACELOG 9 BP'!$F$2:$EE$2,T$4,'SPACELOG 9 BP'!$F28:$EE28)+SUMIF('SPACELOG 10 BP'!$F$2:$EE$2,T$4,'SPACELOG 10 BP'!$F28:$EE28)+SUMIF('SPACELOG 11 BP'!$F$2:$EE$2,T$4,'SPACELOG 11 BP'!$F28:$EE28)+SUMIF('SPACELOG 12 BP'!$F$2:$EE$2,T$4,'SPACELOG 12 BP'!$F28:$EE28)</f>
        <v>0</v>
      </c>
      <c r="U28" s="33">
        <f>SUMIF('reporting montigny'!$F$2:$EE$2,U$4,'reporting montigny'!$F28:$EE28)+SUMIF('reporting boissy'!$F$2:$EE$2,U$4,'reporting boissy'!$F28:$EE28)+SUMIF('reporting moussy'!$F$2:$EE$2,U$4,'reporting moussy'!$F28:$EE28)+SUMIF('reporting trappes'!$F$2:$EE$2,U$4,'reporting trappes'!$F28:$EE28)+SUMIF('SPACELOG 5 BP'!$F$2:$EE$2,U$4,'SPACELOG 5 BP'!$F28:$EE28)+SUMIF('SPACELOG 6 BP'!$F$2:$EE$2,U$4,'SPACELOG 6 BP'!$F28:$EE28)+SUMIF('SPACELOG 7 BP'!$F$2:$EE$2,U$4,'SPACELOG 7 BP'!$F28:$EE28)+SUMIF('SPACELOG 8 BP'!$F$2:$EE$2,U$4,'SPACELOG 8 BP'!$F28:$EE28)+SUMIF('SPACELOG 9 BP'!$F$2:$EE$2,U$4,'SPACELOG 9 BP'!$F28:$EE28)+SUMIF('SPACELOG 10 BP'!$F$2:$EE$2,U$4,'SPACELOG 10 BP'!$F28:$EE28)+SUMIF('SPACELOG 11 BP'!$F$2:$EE$2,U$4,'SPACELOG 11 BP'!$F28:$EE28)+SUMIF('SPACELOG 12 BP'!$F$2:$EE$2,U$4,'SPACELOG 12 BP'!$F28:$EE28)</f>
        <v>4000</v>
      </c>
      <c r="V28" s="33">
        <f>SUMIF('reporting montigny'!$F$2:$EE$2,V$4,'reporting montigny'!$F28:$EE28)+SUMIF('reporting boissy'!$F$2:$EE$2,V$4,'reporting boissy'!$F28:$EE28)+SUMIF('reporting moussy'!$F$2:$EE$2,V$4,'reporting moussy'!$F28:$EE28)+SUMIF('reporting trappes'!$F$2:$EE$2,V$4,'reporting trappes'!$F28:$EE28)+SUMIF('SPACELOG 5 BP'!$F$2:$EE$2,V$4,'SPACELOG 5 BP'!$F28:$EE28)+SUMIF('SPACELOG 6 BP'!$F$2:$EE$2,V$4,'SPACELOG 6 BP'!$F28:$EE28)+SUMIF('SPACELOG 7 BP'!$F$2:$EE$2,V$4,'SPACELOG 7 BP'!$F28:$EE28)+SUMIF('SPACELOG 8 BP'!$F$2:$EE$2,V$4,'SPACELOG 8 BP'!$F28:$EE28)+SUMIF('SPACELOG 9 BP'!$F$2:$EE$2,V$4,'SPACELOG 9 BP'!$F28:$EE28)+SUMIF('SPACELOG 10 BP'!$F$2:$EE$2,V$4,'SPACELOG 10 BP'!$F28:$EE28)+SUMIF('SPACELOG 11 BP'!$F$2:$EE$2,V$4,'SPACELOG 11 BP'!$F28:$EE28)+SUMIF('SPACELOG 12 BP'!$F$2:$EE$2,V$4,'SPACELOG 12 BP'!$F28:$EE28)</f>
        <v>0</v>
      </c>
      <c r="W28" s="33">
        <f>SUMIF('reporting montigny'!$F$2:$EE$2,W$4,'reporting montigny'!$F28:$EE28)+SUMIF('reporting boissy'!$F$2:$EE$2,W$4,'reporting boissy'!$F28:$EE28)+SUMIF('reporting moussy'!$F$2:$EE$2,W$4,'reporting moussy'!$F28:$EE28)+SUMIF('reporting trappes'!$F$2:$EE$2,W$4,'reporting trappes'!$F28:$EE28)+SUMIF('SPACELOG 5 BP'!$F$2:$EE$2,W$4,'SPACELOG 5 BP'!$F28:$EE28)+SUMIF('SPACELOG 6 BP'!$F$2:$EE$2,W$4,'SPACELOG 6 BP'!$F28:$EE28)+SUMIF('SPACELOG 7 BP'!$F$2:$EE$2,W$4,'SPACELOG 7 BP'!$F28:$EE28)+SUMIF('SPACELOG 8 BP'!$F$2:$EE$2,W$4,'SPACELOG 8 BP'!$F28:$EE28)+SUMIF('SPACELOG 9 BP'!$F$2:$EE$2,W$4,'SPACELOG 9 BP'!$F28:$EE28)+SUMIF('SPACELOG 10 BP'!$F$2:$EE$2,W$4,'SPACELOG 10 BP'!$F28:$EE28)+SUMIF('SPACELOG 11 BP'!$F$2:$EE$2,W$4,'SPACELOG 11 BP'!$F28:$EE28)+SUMIF('SPACELOG 12 BP'!$F$2:$EE$2,W$4,'SPACELOG 12 BP'!$F28:$EE28)</f>
        <v>0</v>
      </c>
      <c r="X28" s="33">
        <f>SUMIF('reporting montigny'!$F$2:$EE$2,X$4,'reporting montigny'!$F28:$EE28)+SUMIF('reporting boissy'!$F$2:$EE$2,X$4,'reporting boissy'!$F28:$EE28)+SUMIF('reporting moussy'!$F$2:$EE$2,X$4,'reporting moussy'!$F28:$EE28)+SUMIF('reporting trappes'!$F$2:$EE$2,X$4,'reporting trappes'!$F28:$EE28)+SUMIF('SPACELOG 5 BP'!$F$2:$EE$2,X$4,'SPACELOG 5 BP'!$F28:$EE28)+SUMIF('SPACELOG 6 BP'!$F$2:$EE$2,X$4,'SPACELOG 6 BP'!$F28:$EE28)+SUMIF('SPACELOG 7 BP'!$F$2:$EE$2,X$4,'SPACELOG 7 BP'!$F28:$EE28)+SUMIF('SPACELOG 8 BP'!$F$2:$EE$2,X$4,'SPACELOG 8 BP'!$F28:$EE28)+SUMIF('SPACELOG 9 BP'!$F$2:$EE$2,X$4,'SPACELOG 9 BP'!$F28:$EE28)+SUMIF('SPACELOG 10 BP'!$F$2:$EE$2,X$4,'SPACELOG 10 BP'!$F28:$EE28)+SUMIF('SPACELOG 11 BP'!$F$2:$EE$2,X$4,'SPACELOG 11 BP'!$F28:$EE28)+SUMIF('SPACELOG 12 BP'!$F$2:$EE$2,X$4,'SPACELOG 12 BP'!$F28:$EE28)</f>
        <v>0</v>
      </c>
      <c r="Y28" s="33">
        <f>SUMIF('reporting montigny'!$F$2:$EE$2,Y$4,'reporting montigny'!$F28:$EE28)+SUMIF('reporting boissy'!$F$2:$EE$2,Y$4,'reporting boissy'!$F28:$EE28)+SUMIF('reporting moussy'!$F$2:$EE$2,Y$4,'reporting moussy'!$F28:$EE28)+SUMIF('reporting trappes'!$F$2:$EE$2,Y$4,'reporting trappes'!$F28:$EE28)+SUMIF('SPACELOG 5 BP'!$F$2:$EE$2,Y$4,'SPACELOG 5 BP'!$F28:$EE28)+SUMIF('SPACELOG 6 BP'!$F$2:$EE$2,Y$4,'SPACELOG 6 BP'!$F28:$EE28)+SUMIF('SPACELOG 7 BP'!$F$2:$EE$2,Y$4,'SPACELOG 7 BP'!$F28:$EE28)+SUMIF('SPACELOG 8 BP'!$F$2:$EE$2,Y$4,'SPACELOG 8 BP'!$F28:$EE28)+SUMIF('SPACELOG 9 BP'!$F$2:$EE$2,Y$4,'SPACELOG 9 BP'!$F28:$EE28)+SUMIF('SPACELOG 10 BP'!$F$2:$EE$2,Y$4,'SPACELOG 10 BP'!$F28:$EE28)+SUMIF('SPACELOG 11 BP'!$F$2:$EE$2,Y$4,'SPACELOG 11 BP'!$F28:$EE28)+SUMIF('SPACELOG 12 BP'!$F$2:$EE$2,Y$4,'SPACELOG 12 BP'!$F28:$EE28)</f>
        <v>0</v>
      </c>
      <c r="Z28" s="33">
        <f>SUMIF('reporting montigny'!$F$2:$EE$2,Z$4,'reporting montigny'!$F28:$EE28)+SUMIF('reporting boissy'!$F$2:$EE$2,Z$4,'reporting boissy'!$F28:$EE28)+SUMIF('reporting moussy'!$F$2:$EE$2,Z$4,'reporting moussy'!$F28:$EE28)+SUMIF('reporting trappes'!$F$2:$EE$2,Z$4,'reporting trappes'!$F28:$EE28)+SUMIF('SPACELOG 5 BP'!$F$2:$EE$2,Z$4,'SPACELOG 5 BP'!$F28:$EE28)+SUMIF('SPACELOG 6 BP'!$F$2:$EE$2,Z$4,'SPACELOG 6 BP'!$F28:$EE28)+SUMIF('SPACELOG 7 BP'!$F$2:$EE$2,Z$4,'SPACELOG 7 BP'!$F28:$EE28)+SUMIF('SPACELOG 8 BP'!$F$2:$EE$2,Z$4,'SPACELOG 8 BP'!$F28:$EE28)+SUMIF('SPACELOG 9 BP'!$F$2:$EE$2,Z$4,'SPACELOG 9 BP'!$F28:$EE28)+SUMIF('SPACELOG 10 BP'!$F$2:$EE$2,Z$4,'SPACELOG 10 BP'!$F28:$EE28)+SUMIF('SPACELOG 11 BP'!$F$2:$EE$2,Z$4,'SPACELOG 11 BP'!$F28:$EE28)+SUMIF('SPACELOG 12 BP'!$F$2:$EE$2,Z$4,'SPACELOG 12 BP'!$F28:$EE28)</f>
        <v>0</v>
      </c>
      <c r="AA28" s="33">
        <f>SUMIF('reporting montigny'!$F$2:$EE$2,AA$4,'reporting montigny'!$F28:$EE28)+SUMIF('reporting boissy'!$F$2:$EE$2,AA$4,'reporting boissy'!$F28:$EE28)+SUMIF('reporting moussy'!$F$2:$EE$2,AA$4,'reporting moussy'!$F28:$EE28)+SUMIF('reporting trappes'!$F$2:$EE$2,AA$4,'reporting trappes'!$F28:$EE28)+SUMIF('SPACELOG 5 BP'!$F$2:$EE$2,AA$4,'SPACELOG 5 BP'!$F28:$EE28)+SUMIF('SPACELOG 6 BP'!$F$2:$EE$2,AA$4,'SPACELOG 6 BP'!$F28:$EE28)+SUMIF('SPACELOG 7 BP'!$F$2:$EE$2,AA$4,'SPACELOG 7 BP'!$F28:$EE28)+SUMIF('SPACELOG 8 BP'!$F$2:$EE$2,AA$4,'SPACELOG 8 BP'!$F28:$EE28)+SUMIF('SPACELOG 9 BP'!$F$2:$EE$2,AA$4,'SPACELOG 9 BP'!$F28:$EE28)+SUMIF('SPACELOG 10 BP'!$F$2:$EE$2,AA$4,'SPACELOG 10 BP'!$F28:$EE28)+SUMIF('SPACELOG 11 BP'!$F$2:$EE$2,AA$4,'SPACELOG 11 BP'!$F28:$EE28)+SUMIF('SPACELOG 12 BP'!$F$2:$EE$2,AA$4,'SPACELOG 12 BP'!$F28:$EE28)</f>
        <v>0</v>
      </c>
      <c r="AB28" s="33">
        <f>SUMIF('reporting montigny'!$F$2:$EE$2,AB$4,'reporting montigny'!$F28:$EE28)+SUMIF('reporting boissy'!$F$2:$EE$2,AB$4,'reporting boissy'!$F28:$EE28)+SUMIF('reporting moussy'!$F$2:$EE$2,AB$4,'reporting moussy'!$F28:$EE28)+SUMIF('reporting trappes'!$F$2:$EE$2,AB$4,'reporting trappes'!$F28:$EE28)+SUMIF('SPACELOG 5 BP'!$F$2:$EE$2,AB$4,'SPACELOG 5 BP'!$F28:$EE28)+SUMIF('SPACELOG 6 BP'!$F$2:$EE$2,AB$4,'SPACELOG 6 BP'!$F28:$EE28)+SUMIF('SPACELOG 7 BP'!$F$2:$EE$2,AB$4,'SPACELOG 7 BP'!$F28:$EE28)+SUMIF('SPACELOG 8 BP'!$F$2:$EE$2,AB$4,'SPACELOG 8 BP'!$F28:$EE28)+SUMIF('SPACELOG 9 BP'!$F$2:$EE$2,AB$4,'SPACELOG 9 BP'!$F28:$EE28)+SUMIF('SPACELOG 10 BP'!$F$2:$EE$2,AB$4,'SPACELOG 10 BP'!$F28:$EE28)+SUMIF('SPACELOG 11 BP'!$F$2:$EE$2,AB$4,'SPACELOG 11 BP'!$F28:$EE28)+SUMIF('SPACELOG 12 BP'!$F$2:$EE$2,AB$4,'SPACELOG 12 BP'!$F28:$EE28)</f>
        <v>0</v>
      </c>
      <c r="AC28" s="33">
        <f>SUMIF('reporting montigny'!$F$2:$EE$2,AC$4,'reporting montigny'!$F28:$EE28)+SUMIF('reporting boissy'!$F$2:$EE$2,AC$4,'reporting boissy'!$F28:$EE28)+SUMIF('reporting moussy'!$F$2:$EE$2,AC$4,'reporting moussy'!$F28:$EE28)+SUMIF('reporting trappes'!$F$2:$EE$2,AC$4,'reporting trappes'!$F28:$EE28)+SUMIF('SPACELOG 5 BP'!$F$2:$EE$2,AC$4,'SPACELOG 5 BP'!$F28:$EE28)+SUMIF('SPACELOG 6 BP'!$F$2:$EE$2,AC$4,'SPACELOG 6 BP'!$F28:$EE28)+SUMIF('SPACELOG 7 BP'!$F$2:$EE$2,AC$4,'SPACELOG 7 BP'!$F28:$EE28)+SUMIF('SPACELOG 8 BP'!$F$2:$EE$2,AC$4,'SPACELOG 8 BP'!$F28:$EE28)+SUMIF('SPACELOG 9 BP'!$F$2:$EE$2,AC$4,'SPACELOG 9 BP'!$F28:$EE28)+SUMIF('SPACELOG 10 BP'!$F$2:$EE$2,AC$4,'SPACELOG 10 BP'!$F28:$EE28)+SUMIF('SPACELOG 11 BP'!$F$2:$EE$2,AC$4,'SPACELOG 11 BP'!$F28:$EE28)+SUMIF('SPACELOG 12 BP'!$F$2:$EE$2,AC$4,'SPACELOG 12 BP'!$F28:$EE28)</f>
        <v>0</v>
      </c>
      <c r="AD28" s="33">
        <f>SUMIF('reporting montigny'!$F$2:$EE$2,AD$4,'reporting montigny'!$F28:$EE28)+SUMIF('reporting boissy'!$F$2:$EE$2,AD$4,'reporting boissy'!$F28:$EE28)+SUMIF('reporting moussy'!$F$2:$EE$2,AD$4,'reporting moussy'!$F28:$EE28)+SUMIF('reporting trappes'!$F$2:$EE$2,AD$4,'reporting trappes'!$F28:$EE28)+SUMIF('SPACELOG 5 BP'!$F$2:$EE$2,AD$4,'SPACELOG 5 BP'!$F28:$EE28)+SUMIF('SPACELOG 6 BP'!$F$2:$EE$2,AD$4,'SPACELOG 6 BP'!$F28:$EE28)+SUMIF('SPACELOG 7 BP'!$F$2:$EE$2,AD$4,'SPACELOG 7 BP'!$F28:$EE28)+SUMIF('SPACELOG 8 BP'!$F$2:$EE$2,AD$4,'SPACELOG 8 BP'!$F28:$EE28)+SUMIF('SPACELOG 9 BP'!$F$2:$EE$2,AD$4,'SPACELOG 9 BP'!$F28:$EE28)+SUMIF('SPACELOG 10 BP'!$F$2:$EE$2,AD$4,'SPACELOG 10 BP'!$F28:$EE28)+SUMIF('SPACELOG 11 BP'!$F$2:$EE$2,AD$4,'SPACELOG 11 BP'!$F28:$EE28)+SUMIF('SPACELOG 12 BP'!$F$2:$EE$2,AD$4,'SPACELOG 12 BP'!$F28:$EE28)</f>
        <v>0</v>
      </c>
      <c r="AE28" s="393">
        <f t="shared" si="115"/>
        <v>16600</v>
      </c>
      <c r="AF28" s="33">
        <f>SUMIF('reporting montigny'!$F$2:$EE$2,AF$4,'reporting montigny'!$F28:$EE28)+SUMIF('reporting boissy'!$F$2:$EE$2,AF$4,'reporting boissy'!$F28:$EE28)+SUMIF('reporting moussy'!$F$2:$EE$2,AF$4,'reporting moussy'!$F28:$EE28)+SUMIF('reporting trappes'!$F$2:$EE$2,AF$4,'reporting trappes'!$F28:$EE28)+SUMIF('SPACELOG 5 BP'!$F$2:$EE$2,AF$4,'SPACELOG 5 BP'!$F28:$EE28)+SUMIF('SPACELOG 6 BP'!$F$2:$EE$2,AF$4,'SPACELOG 6 BP'!$F28:$EE28)+SUMIF('SPACELOG 7 BP'!$F$2:$EE$2,AF$4,'SPACELOG 7 BP'!$F28:$EE28)+SUMIF('SPACELOG 8 BP'!$F$2:$EE$2,AF$4,'SPACELOG 8 BP'!$F28:$EE28)+SUMIF('SPACELOG 9 BP'!$F$2:$EE$2,AF$4,'SPACELOG 9 BP'!$F28:$EE28)+SUMIF('SPACELOG 10 BP'!$F$2:$EE$2,AF$4,'SPACELOG 10 BP'!$F28:$EE28)+SUMIF('SPACELOG 11 BP'!$F$2:$EE$2,AF$4,'SPACELOG 11 BP'!$F28:$EE28)+SUMIF('SPACELOG 12 BP'!$F$2:$EE$2,AF$4,'SPACELOG 12 BP'!$F28:$EE28)</f>
        <v>0</v>
      </c>
      <c r="AG28" s="33">
        <f>SUMIF('reporting montigny'!$F$2:$EE$2,AG$4,'reporting montigny'!$F28:$EE28)+SUMIF('reporting boissy'!$F$2:$EE$2,AG$4,'reporting boissy'!$F28:$EE28)+SUMIF('reporting moussy'!$F$2:$EE$2,AG$4,'reporting moussy'!$F28:$EE28)+SUMIF('reporting trappes'!$F$2:$EE$2,AG$4,'reporting trappes'!$F28:$EE28)+SUMIF('SPACELOG 5 BP'!$F$2:$EE$2,AG$4,'SPACELOG 5 BP'!$F28:$EE28)+SUMIF('SPACELOG 6 BP'!$F$2:$EE$2,AG$4,'SPACELOG 6 BP'!$F28:$EE28)+SUMIF('SPACELOG 7 BP'!$F$2:$EE$2,AG$4,'SPACELOG 7 BP'!$F28:$EE28)+SUMIF('SPACELOG 8 BP'!$F$2:$EE$2,AG$4,'SPACELOG 8 BP'!$F28:$EE28)+SUMIF('SPACELOG 9 BP'!$F$2:$EE$2,AG$4,'SPACELOG 9 BP'!$F28:$EE28)+SUMIF('SPACELOG 10 BP'!$F$2:$EE$2,AG$4,'SPACELOG 10 BP'!$F28:$EE28)+SUMIF('SPACELOG 11 BP'!$F$2:$EE$2,AG$4,'SPACELOG 11 BP'!$F28:$EE28)+SUMIF('SPACELOG 12 BP'!$F$2:$EE$2,AG$4,'SPACELOG 12 BP'!$F28:$EE28)</f>
        <v>0</v>
      </c>
      <c r="AH28" s="33">
        <f>SUMIF('reporting montigny'!$F$2:$EE$2,AH$4,'reporting montigny'!$F28:$EE28)+SUMIF('reporting boissy'!$F$2:$EE$2,AH$4,'reporting boissy'!$F28:$EE28)+SUMIF('reporting moussy'!$F$2:$EE$2,AH$4,'reporting moussy'!$F28:$EE28)+SUMIF('reporting trappes'!$F$2:$EE$2,AH$4,'reporting trappes'!$F28:$EE28)+SUMIF('SPACELOG 5 BP'!$F$2:$EE$2,AH$4,'SPACELOG 5 BP'!$F28:$EE28)+SUMIF('SPACELOG 6 BP'!$F$2:$EE$2,AH$4,'SPACELOG 6 BP'!$F28:$EE28)+SUMIF('SPACELOG 7 BP'!$F$2:$EE$2,AH$4,'SPACELOG 7 BP'!$F28:$EE28)+SUMIF('SPACELOG 8 BP'!$F$2:$EE$2,AH$4,'SPACELOG 8 BP'!$F28:$EE28)+SUMIF('SPACELOG 9 BP'!$F$2:$EE$2,AH$4,'SPACELOG 9 BP'!$F28:$EE28)+SUMIF('SPACELOG 10 BP'!$F$2:$EE$2,AH$4,'SPACELOG 10 BP'!$F28:$EE28)+SUMIF('SPACELOG 11 BP'!$F$2:$EE$2,AH$4,'SPACELOG 11 BP'!$F28:$EE28)+SUMIF('SPACELOG 12 BP'!$F$2:$EE$2,AH$4,'SPACELOG 12 BP'!$F28:$EE28)</f>
        <v>0</v>
      </c>
      <c r="AI28" s="33">
        <f>SUMIF('reporting montigny'!$F$2:$EE$2,AI$4,'reporting montigny'!$F28:$EE28)+SUMIF('reporting boissy'!$F$2:$EE$2,AI$4,'reporting boissy'!$F28:$EE28)+SUMIF('reporting moussy'!$F$2:$EE$2,AI$4,'reporting moussy'!$F28:$EE28)+SUMIF('reporting trappes'!$F$2:$EE$2,AI$4,'reporting trappes'!$F28:$EE28)+SUMIF('SPACELOG 5 BP'!$F$2:$EE$2,AI$4,'SPACELOG 5 BP'!$F28:$EE28)+SUMIF('SPACELOG 6 BP'!$F$2:$EE$2,AI$4,'SPACELOG 6 BP'!$F28:$EE28)+SUMIF('SPACELOG 7 BP'!$F$2:$EE$2,AI$4,'SPACELOG 7 BP'!$F28:$EE28)+SUMIF('SPACELOG 8 BP'!$F$2:$EE$2,AI$4,'SPACELOG 8 BP'!$F28:$EE28)+SUMIF('SPACELOG 9 BP'!$F$2:$EE$2,AI$4,'SPACELOG 9 BP'!$F28:$EE28)+SUMIF('SPACELOG 10 BP'!$F$2:$EE$2,AI$4,'SPACELOG 10 BP'!$F28:$EE28)+SUMIF('SPACELOG 11 BP'!$F$2:$EE$2,AI$4,'SPACELOG 11 BP'!$F28:$EE28)+SUMIF('SPACELOG 12 BP'!$F$2:$EE$2,AI$4,'SPACELOG 12 BP'!$F28:$EE28)</f>
        <v>0</v>
      </c>
      <c r="AJ28" s="33">
        <f>SUMIF('reporting montigny'!$F$2:$EE$2,AJ$4,'reporting montigny'!$F28:$EE28)+SUMIF('reporting boissy'!$F$2:$EE$2,AJ$4,'reporting boissy'!$F28:$EE28)+SUMIF('reporting moussy'!$F$2:$EE$2,AJ$4,'reporting moussy'!$F28:$EE28)+SUMIF('reporting trappes'!$F$2:$EE$2,AJ$4,'reporting trappes'!$F28:$EE28)+SUMIF('SPACELOG 5 BP'!$F$2:$EE$2,AJ$4,'SPACELOG 5 BP'!$F28:$EE28)+SUMIF('SPACELOG 6 BP'!$F$2:$EE$2,AJ$4,'SPACELOG 6 BP'!$F28:$EE28)+SUMIF('SPACELOG 7 BP'!$F$2:$EE$2,AJ$4,'SPACELOG 7 BP'!$F28:$EE28)+SUMIF('SPACELOG 8 BP'!$F$2:$EE$2,AJ$4,'SPACELOG 8 BP'!$F28:$EE28)+SUMIF('SPACELOG 9 BP'!$F$2:$EE$2,AJ$4,'SPACELOG 9 BP'!$F28:$EE28)+SUMIF('SPACELOG 10 BP'!$F$2:$EE$2,AJ$4,'SPACELOG 10 BP'!$F28:$EE28)+SUMIF('SPACELOG 11 BP'!$F$2:$EE$2,AJ$4,'SPACELOG 11 BP'!$F28:$EE28)+SUMIF('SPACELOG 12 BP'!$F$2:$EE$2,AJ$4,'SPACELOG 12 BP'!$F28:$EE28)</f>
        <v>0</v>
      </c>
      <c r="AK28" s="33">
        <f>SUMIF('reporting montigny'!$F$2:$EE$2,AK$4,'reporting montigny'!$F28:$EE28)+SUMIF('reporting boissy'!$F$2:$EE$2,AK$4,'reporting boissy'!$F28:$EE28)+SUMIF('reporting moussy'!$F$2:$EE$2,AK$4,'reporting moussy'!$F28:$EE28)+SUMIF('reporting trappes'!$F$2:$EE$2,AK$4,'reporting trappes'!$F28:$EE28)+SUMIF('SPACELOG 5 BP'!$F$2:$EE$2,AK$4,'SPACELOG 5 BP'!$F28:$EE28)+SUMIF('SPACELOG 6 BP'!$F$2:$EE$2,AK$4,'SPACELOG 6 BP'!$F28:$EE28)+SUMIF('SPACELOG 7 BP'!$F$2:$EE$2,AK$4,'SPACELOG 7 BP'!$F28:$EE28)+SUMIF('SPACELOG 8 BP'!$F$2:$EE$2,AK$4,'SPACELOG 8 BP'!$F28:$EE28)+SUMIF('SPACELOG 9 BP'!$F$2:$EE$2,AK$4,'SPACELOG 9 BP'!$F28:$EE28)+SUMIF('SPACELOG 10 BP'!$F$2:$EE$2,AK$4,'SPACELOG 10 BP'!$F28:$EE28)+SUMIF('SPACELOG 11 BP'!$F$2:$EE$2,AK$4,'SPACELOG 11 BP'!$F28:$EE28)+SUMIF('SPACELOG 12 BP'!$F$2:$EE$2,AK$4,'SPACELOG 12 BP'!$F28:$EE28)</f>
        <v>0</v>
      </c>
      <c r="AL28" s="33">
        <f>SUMIF('reporting montigny'!$F$2:$EE$2,AL$4,'reporting montigny'!$F28:$EE28)+SUMIF('reporting boissy'!$F$2:$EE$2,AL$4,'reporting boissy'!$F28:$EE28)+SUMIF('reporting moussy'!$F$2:$EE$2,AL$4,'reporting moussy'!$F28:$EE28)+SUMIF('reporting trappes'!$F$2:$EE$2,AL$4,'reporting trappes'!$F28:$EE28)+SUMIF('SPACELOG 5 BP'!$F$2:$EE$2,AL$4,'SPACELOG 5 BP'!$F28:$EE28)+SUMIF('SPACELOG 6 BP'!$F$2:$EE$2,AL$4,'SPACELOG 6 BP'!$F28:$EE28)+SUMIF('SPACELOG 7 BP'!$F$2:$EE$2,AL$4,'SPACELOG 7 BP'!$F28:$EE28)+SUMIF('SPACELOG 8 BP'!$F$2:$EE$2,AL$4,'SPACELOG 8 BP'!$F28:$EE28)+SUMIF('SPACELOG 9 BP'!$F$2:$EE$2,AL$4,'SPACELOG 9 BP'!$F28:$EE28)+SUMIF('SPACELOG 10 BP'!$F$2:$EE$2,AL$4,'SPACELOG 10 BP'!$F28:$EE28)+SUMIF('SPACELOG 11 BP'!$F$2:$EE$2,AL$4,'SPACELOG 11 BP'!$F28:$EE28)+SUMIF('SPACELOG 12 BP'!$F$2:$EE$2,AL$4,'SPACELOG 12 BP'!$F28:$EE28)</f>
        <v>0</v>
      </c>
      <c r="AM28" s="33">
        <f>SUMIF('reporting montigny'!$F$2:$EE$2,AM$4,'reporting montigny'!$F28:$EE28)+SUMIF('reporting boissy'!$F$2:$EE$2,AM$4,'reporting boissy'!$F28:$EE28)+SUMIF('reporting moussy'!$F$2:$EE$2,AM$4,'reporting moussy'!$F28:$EE28)+SUMIF('reporting trappes'!$F$2:$EE$2,AM$4,'reporting trappes'!$F28:$EE28)+SUMIF('SPACELOG 5 BP'!$F$2:$EE$2,AM$4,'SPACELOG 5 BP'!$F28:$EE28)+SUMIF('SPACELOG 6 BP'!$F$2:$EE$2,AM$4,'SPACELOG 6 BP'!$F28:$EE28)+SUMIF('SPACELOG 7 BP'!$F$2:$EE$2,AM$4,'SPACELOG 7 BP'!$F28:$EE28)+SUMIF('SPACELOG 8 BP'!$F$2:$EE$2,AM$4,'SPACELOG 8 BP'!$F28:$EE28)+SUMIF('SPACELOG 9 BP'!$F$2:$EE$2,AM$4,'SPACELOG 9 BP'!$F28:$EE28)+SUMIF('SPACELOG 10 BP'!$F$2:$EE$2,AM$4,'SPACELOG 10 BP'!$F28:$EE28)+SUMIF('SPACELOG 11 BP'!$F$2:$EE$2,AM$4,'SPACELOG 11 BP'!$F28:$EE28)+SUMIF('SPACELOG 12 BP'!$F$2:$EE$2,AM$4,'SPACELOG 12 BP'!$F28:$EE28)</f>
        <v>0</v>
      </c>
      <c r="AN28" s="33">
        <f>SUMIF('reporting montigny'!$F$2:$EE$2,AN$4,'reporting montigny'!$F28:$EE28)+SUMIF('reporting boissy'!$F$2:$EE$2,AN$4,'reporting boissy'!$F28:$EE28)+SUMIF('reporting moussy'!$F$2:$EE$2,AN$4,'reporting moussy'!$F28:$EE28)+SUMIF('reporting trappes'!$F$2:$EE$2,AN$4,'reporting trappes'!$F28:$EE28)+SUMIF('SPACELOG 5 BP'!$F$2:$EE$2,AN$4,'SPACELOG 5 BP'!$F28:$EE28)+SUMIF('SPACELOG 6 BP'!$F$2:$EE$2,AN$4,'SPACELOG 6 BP'!$F28:$EE28)+SUMIF('SPACELOG 7 BP'!$F$2:$EE$2,AN$4,'SPACELOG 7 BP'!$F28:$EE28)+SUMIF('SPACELOG 8 BP'!$F$2:$EE$2,AN$4,'SPACELOG 8 BP'!$F28:$EE28)+SUMIF('SPACELOG 9 BP'!$F$2:$EE$2,AN$4,'SPACELOG 9 BP'!$F28:$EE28)+SUMIF('SPACELOG 10 BP'!$F$2:$EE$2,AN$4,'SPACELOG 10 BP'!$F28:$EE28)+SUMIF('SPACELOG 11 BP'!$F$2:$EE$2,AN$4,'SPACELOG 11 BP'!$F28:$EE28)+SUMIF('SPACELOG 12 BP'!$F$2:$EE$2,AN$4,'SPACELOG 12 BP'!$F28:$EE28)</f>
        <v>0</v>
      </c>
      <c r="AO28" s="33">
        <f>SUMIF('reporting montigny'!$F$2:$EE$2,AO$4,'reporting montigny'!$F28:$EE28)+SUMIF('reporting boissy'!$F$2:$EE$2,AO$4,'reporting boissy'!$F28:$EE28)+SUMIF('reporting moussy'!$F$2:$EE$2,AO$4,'reporting moussy'!$F28:$EE28)+SUMIF('reporting trappes'!$F$2:$EE$2,AO$4,'reporting trappes'!$F28:$EE28)+SUMIF('SPACELOG 5 BP'!$F$2:$EE$2,AO$4,'SPACELOG 5 BP'!$F28:$EE28)+SUMIF('SPACELOG 6 BP'!$F$2:$EE$2,AO$4,'SPACELOG 6 BP'!$F28:$EE28)+SUMIF('SPACELOG 7 BP'!$F$2:$EE$2,AO$4,'SPACELOG 7 BP'!$F28:$EE28)+SUMIF('SPACELOG 8 BP'!$F$2:$EE$2,AO$4,'SPACELOG 8 BP'!$F28:$EE28)+SUMIF('SPACELOG 9 BP'!$F$2:$EE$2,AO$4,'SPACELOG 9 BP'!$F28:$EE28)+SUMIF('SPACELOG 10 BP'!$F$2:$EE$2,AO$4,'SPACELOG 10 BP'!$F28:$EE28)+SUMIF('SPACELOG 11 BP'!$F$2:$EE$2,AO$4,'SPACELOG 11 BP'!$F28:$EE28)+SUMIF('SPACELOG 12 BP'!$F$2:$EE$2,AO$4,'SPACELOG 12 BP'!$F28:$EE28)</f>
        <v>0</v>
      </c>
      <c r="AP28" s="33">
        <f>SUMIF('reporting montigny'!$F$2:$EE$2,AP$4,'reporting montigny'!$F28:$EE28)+SUMIF('reporting boissy'!$F$2:$EE$2,AP$4,'reporting boissy'!$F28:$EE28)+SUMIF('reporting moussy'!$F$2:$EE$2,AP$4,'reporting moussy'!$F28:$EE28)+SUMIF('reporting trappes'!$F$2:$EE$2,AP$4,'reporting trappes'!$F28:$EE28)+SUMIF('SPACELOG 5 BP'!$F$2:$EE$2,AP$4,'SPACELOG 5 BP'!$F28:$EE28)+SUMIF('SPACELOG 6 BP'!$F$2:$EE$2,AP$4,'SPACELOG 6 BP'!$F28:$EE28)+SUMIF('SPACELOG 7 BP'!$F$2:$EE$2,AP$4,'SPACELOG 7 BP'!$F28:$EE28)+SUMIF('SPACELOG 8 BP'!$F$2:$EE$2,AP$4,'SPACELOG 8 BP'!$F28:$EE28)+SUMIF('SPACELOG 9 BP'!$F$2:$EE$2,AP$4,'SPACELOG 9 BP'!$F28:$EE28)+SUMIF('SPACELOG 10 BP'!$F$2:$EE$2,AP$4,'SPACELOG 10 BP'!$F28:$EE28)+SUMIF('SPACELOG 11 BP'!$F$2:$EE$2,AP$4,'SPACELOG 11 BP'!$F28:$EE28)+SUMIF('SPACELOG 12 BP'!$F$2:$EE$2,AP$4,'SPACELOG 12 BP'!$F28:$EE28)</f>
        <v>0</v>
      </c>
      <c r="AQ28" s="33">
        <f>SUMIF('reporting montigny'!$F$2:$EE$2,AQ$4,'reporting montigny'!$F28:$EE28)+SUMIF('reporting boissy'!$F$2:$EE$2,AQ$4,'reporting boissy'!$F28:$EE28)+SUMIF('reporting moussy'!$F$2:$EE$2,AQ$4,'reporting moussy'!$F28:$EE28)+SUMIF('reporting trappes'!$F$2:$EE$2,AQ$4,'reporting trappes'!$F28:$EE28)+SUMIF('SPACELOG 5 BP'!$F$2:$EE$2,AQ$4,'SPACELOG 5 BP'!$F28:$EE28)+SUMIF('SPACELOG 6 BP'!$F$2:$EE$2,AQ$4,'SPACELOG 6 BP'!$F28:$EE28)+SUMIF('SPACELOG 7 BP'!$F$2:$EE$2,AQ$4,'SPACELOG 7 BP'!$F28:$EE28)+SUMIF('SPACELOG 8 BP'!$F$2:$EE$2,AQ$4,'SPACELOG 8 BP'!$F28:$EE28)+SUMIF('SPACELOG 9 BP'!$F$2:$EE$2,AQ$4,'SPACELOG 9 BP'!$F28:$EE28)+SUMIF('SPACELOG 10 BP'!$F$2:$EE$2,AQ$4,'SPACELOG 10 BP'!$F28:$EE28)+SUMIF('SPACELOG 11 BP'!$F$2:$EE$2,AQ$4,'SPACELOG 11 BP'!$F28:$EE28)+SUMIF('SPACELOG 12 BP'!$F$2:$EE$2,AQ$4,'SPACELOG 12 BP'!$F28:$EE28)</f>
        <v>0</v>
      </c>
      <c r="AR28" s="393">
        <f t="shared" si="116"/>
        <v>0</v>
      </c>
      <c r="AS28" s="33">
        <f>SUMIF('reporting montigny'!$F$2:$EE$2,AS$4,'reporting montigny'!$F28:$EE28)+SUMIF('reporting boissy'!$F$2:$EE$2,AS$4,'reporting boissy'!$F28:$EE28)+SUMIF('reporting moussy'!$F$2:$EE$2,AS$4,'reporting moussy'!$F28:$EE28)+SUMIF('reporting trappes'!$F$2:$EE$2,AS$4,'reporting trappes'!$F28:$EE28)+SUMIF('SPACELOG 5 BP'!$F$2:$EE$2,AS$4,'SPACELOG 5 BP'!$F28:$EE28)+SUMIF('SPACELOG 6 BP'!$F$2:$EE$2,AS$4,'SPACELOG 6 BP'!$F28:$EE28)+SUMIF('SPACELOG 7 BP'!$F$2:$EE$2,AS$4,'SPACELOG 7 BP'!$F28:$EE28)+SUMIF('SPACELOG 8 BP'!$F$2:$EE$2,AS$4,'SPACELOG 8 BP'!$F28:$EE28)+SUMIF('SPACELOG 9 BP'!$F$2:$EE$2,AS$4,'SPACELOG 9 BP'!$F28:$EE28)+SUMIF('SPACELOG 10 BP'!$F$2:$EE$2,AS$4,'SPACELOG 10 BP'!$F28:$EE28)+SUMIF('SPACELOG 11 BP'!$F$2:$EE$2,AS$4,'SPACELOG 11 BP'!$F28:$EE28)+SUMIF('SPACELOG 12 BP'!$F$2:$EE$2,AS$4,'SPACELOG 12 BP'!$F28:$EE28)</f>
        <v>0</v>
      </c>
      <c r="AT28" s="33">
        <f>SUMIF('reporting montigny'!$F$2:$EE$2,AT$4,'reporting montigny'!$F28:$EE28)+SUMIF('reporting boissy'!$F$2:$EE$2,AT$4,'reporting boissy'!$F28:$EE28)+SUMIF('reporting moussy'!$F$2:$EE$2,AT$4,'reporting moussy'!$F28:$EE28)+SUMIF('reporting trappes'!$F$2:$EE$2,AT$4,'reporting trappes'!$F28:$EE28)+SUMIF('SPACELOG 5 BP'!$F$2:$EE$2,AT$4,'SPACELOG 5 BP'!$F28:$EE28)+SUMIF('SPACELOG 6 BP'!$F$2:$EE$2,AT$4,'SPACELOG 6 BP'!$F28:$EE28)+SUMIF('SPACELOG 7 BP'!$F$2:$EE$2,AT$4,'SPACELOG 7 BP'!$F28:$EE28)+SUMIF('SPACELOG 8 BP'!$F$2:$EE$2,AT$4,'SPACELOG 8 BP'!$F28:$EE28)+SUMIF('SPACELOG 9 BP'!$F$2:$EE$2,AT$4,'SPACELOG 9 BP'!$F28:$EE28)+SUMIF('SPACELOG 10 BP'!$F$2:$EE$2,AT$4,'SPACELOG 10 BP'!$F28:$EE28)+SUMIF('SPACELOG 11 BP'!$F$2:$EE$2,AT$4,'SPACELOG 11 BP'!$F28:$EE28)+SUMIF('SPACELOG 12 BP'!$F$2:$EE$2,AT$4,'SPACELOG 12 BP'!$F28:$EE28)</f>
        <v>0</v>
      </c>
      <c r="AU28" s="33">
        <f>SUMIF('reporting montigny'!$F$2:$EE$2,AU$4,'reporting montigny'!$F28:$EE28)+SUMIF('reporting boissy'!$F$2:$EE$2,AU$4,'reporting boissy'!$F28:$EE28)+SUMIF('reporting moussy'!$F$2:$EE$2,AU$4,'reporting moussy'!$F28:$EE28)+SUMIF('reporting trappes'!$F$2:$EE$2,AU$4,'reporting trappes'!$F28:$EE28)+SUMIF('SPACELOG 5 BP'!$F$2:$EE$2,AU$4,'SPACELOG 5 BP'!$F28:$EE28)+SUMIF('SPACELOG 6 BP'!$F$2:$EE$2,AU$4,'SPACELOG 6 BP'!$F28:$EE28)+SUMIF('SPACELOG 7 BP'!$F$2:$EE$2,AU$4,'SPACELOG 7 BP'!$F28:$EE28)+SUMIF('SPACELOG 8 BP'!$F$2:$EE$2,AU$4,'SPACELOG 8 BP'!$F28:$EE28)+SUMIF('SPACELOG 9 BP'!$F$2:$EE$2,AU$4,'SPACELOG 9 BP'!$F28:$EE28)+SUMIF('SPACELOG 10 BP'!$F$2:$EE$2,AU$4,'SPACELOG 10 BP'!$F28:$EE28)+SUMIF('SPACELOG 11 BP'!$F$2:$EE$2,AU$4,'SPACELOG 11 BP'!$F28:$EE28)+SUMIF('SPACELOG 12 BP'!$F$2:$EE$2,AU$4,'SPACELOG 12 BP'!$F28:$EE28)</f>
        <v>0</v>
      </c>
      <c r="AV28" s="33">
        <f>SUMIF('reporting montigny'!$F$2:$EE$2,AV$4,'reporting montigny'!$F28:$EE28)+SUMIF('reporting boissy'!$F$2:$EE$2,AV$4,'reporting boissy'!$F28:$EE28)+SUMIF('reporting moussy'!$F$2:$EE$2,AV$4,'reporting moussy'!$F28:$EE28)+SUMIF('reporting trappes'!$F$2:$EE$2,AV$4,'reporting trappes'!$F28:$EE28)+SUMIF('SPACELOG 5 BP'!$F$2:$EE$2,AV$4,'SPACELOG 5 BP'!$F28:$EE28)+SUMIF('SPACELOG 6 BP'!$F$2:$EE$2,AV$4,'SPACELOG 6 BP'!$F28:$EE28)+SUMIF('SPACELOG 7 BP'!$F$2:$EE$2,AV$4,'SPACELOG 7 BP'!$F28:$EE28)+SUMIF('SPACELOG 8 BP'!$F$2:$EE$2,AV$4,'SPACELOG 8 BP'!$F28:$EE28)+SUMIF('SPACELOG 9 BP'!$F$2:$EE$2,AV$4,'SPACELOG 9 BP'!$F28:$EE28)+SUMIF('SPACELOG 10 BP'!$F$2:$EE$2,AV$4,'SPACELOG 10 BP'!$F28:$EE28)+SUMIF('SPACELOG 11 BP'!$F$2:$EE$2,AV$4,'SPACELOG 11 BP'!$F28:$EE28)+SUMIF('SPACELOG 12 BP'!$F$2:$EE$2,AV$4,'SPACELOG 12 BP'!$F28:$EE28)</f>
        <v>0</v>
      </c>
      <c r="AW28" s="33">
        <f>SUMIF('reporting montigny'!$F$2:$EE$2,AW$4,'reporting montigny'!$F28:$EE28)+SUMIF('reporting boissy'!$F$2:$EE$2,AW$4,'reporting boissy'!$F28:$EE28)+SUMIF('reporting moussy'!$F$2:$EE$2,AW$4,'reporting moussy'!$F28:$EE28)+SUMIF('reporting trappes'!$F$2:$EE$2,AW$4,'reporting trappes'!$F28:$EE28)+SUMIF('SPACELOG 5 BP'!$F$2:$EE$2,AW$4,'SPACELOG 5 BP'!$F28:$EE28)+SUMIF('SPACELOG 6 BP'!$F$2:$EE$2,AW$4,'SPACELOG 6 BP'!$F28:$EE28)+SUMIF('SPACELOG 7 BP'!$F$2:$EE$2,AW$4,'SPACELOG 7 BP'!$F28:$EE28)+SUMIF('SPACELOG 8 BP'!$F$2:$EE$2,AW$4,'SPACELOG 8 BP'!$F28:$EE28)+SUMIF('SPACELOG 9 BP'!$F$2:$EE$2,AW$4,'SPACELOG 9 BP'!$F28:$EE28)+SUMIF('SPACELOG 10 BP'!$F$2:$EE$2,AW$4,'SPACELOG 10 BP'!$F28:$EE28)+SUMIF('SPACELOG 11 BP'!$F$2:$EE$2,AW$4,'SPACELOG 11 BP'!$F28:$EE28)+SUMIF('SPACELOG 12 BP'!$F$2:$EE$2,AW$4,'SPACELOG 12 BP'!$F28:$EE28)</f>
        <v>0</v>
      </c>
      <c r="AX28" s="33">
        <f>SUMIF('reporting montigny'!$F$2:$EE$2,AX$4,'reporting montigny'!$F28:$EE28)+SUMIF('reporting boissy'!$F$2:$EE$2,AX$4,'reporting boissy'!$F28:$EE28)+SUMIF('reporting moussy'!$F$2:$EE$2,AX$4,'reporting moussy'!$F28:$EE28)+SUMIF('reporting trappes'!$F$2:$EE$2,AX$4,'reporting trappes'!$F28:$EE28)+SUMIF('SPACELOG 5 BP'!$F$2:$EE$2,AX$4,'SPACELOG 5 BP'!$F28:$EE28)+SUMIF('SPACELOG 6 BP'!$F$2:$EE$2,AX$4,'SPACELOG 6 BP'!$F28:$EE28)+SUMIF('SPACELOG 7 BP'!$F$2:$EE$2,AX$4,'SPACELOG 7 BP'!$F28:$EE28)+SUMIF('SPACELOG 8 BP'!$F$2:$EE$2,AX$4,'SPACELOG 8 BP'!$F28:$EE28)+SUMIF('SPACELOG 9 BP'!$F$2:$EE$2,AX$4,'SPACELOG 9 BP'!$F28:$EE28)+SUMIF('SPACELOG 10 BP'!$F$2:$EE$2,AX$4,'SPACELOG 10 BP'!$F28:$EE28)+SUMIF('SPACELOG 11 BP'!$F$2:$EE$2,AX$4,'SPACELOG 11 BP'!$F28:$EE28)+SUMIF('SPACELOG 12 BP'!$F$2:$EE$2,AX$4,'SPACELOG 12 BP'!$F28:$EE28)</f>
        <v>0</v>
      </c>
      <c r="AY28" s="33">
        <f>SUMIF('reporting montigny'!$F$2:$EE$2,AY$4,'reporting montigny'!$F28:$EE28)+SUMIF('reporting boissy'!$F$2:$EE$2,AY$4,'reporting boissy'!$F28:$EE28)+SUMIF('reporting moussy'!$F$2:$EE$2,AY$4,'reporting moussy'!$F28:$EE28)+SUMIF('reporting trappes'!$F$2:$EE$2,AY$4,'reporting trappes'!$F28:$EE28)+SUMIF('SPACELOG 5 BP'!$F$2:$EE$2,AY$4,'SPACELOG 5 BP'!$F28:$EE28)+SUMIF('SPACELOG 6 BP'!$F$2:$EE$2,AY$4,'SPACELOG 6 BP'!$F28:$EE28)+SUMIF('SPACELOG 7 BP'!$F$2:$EE$2,AY$4,'SPACELOG 7 BP'!$F28:$EE28)+SUMIF('SPACELOG 8 BP'!$F$2:$EE$2,AY$4,'SPACELOG 8 BP'!$F28:$EE28)+SUMIF('SPACELOG 9 BP'!$F$2:$EE$2,AY$4,'SPACELOG 9 BP'!$F28:$EE28)+SUMIF('SPACELOG 10 BP'!$F$2:$EE$2,AY$4,'SPACELOG 10 BP'!$F28:$EE28)+SUMIF('SPACELOG 11 BP'!$F$2:$EE$2,AY$4,'SPACELOG 11 BP'!$F28:$EE28)+SUMIF('SPACELOG 12 BP'!$F$2:$EE$2,AY$4,'SPACELOG 12 BP'!$F28:$EE28)</f>
        <v>0</v>
      </c>
      <c r="AZ28" s="33">
        <f>SUMIF('reporting montigny'!$F$2:$EE$2,AZ$4,'reporting montigny'!$F28:$EE28)+SUMIF('reporting boissy'!$F$2:$EE$2,AZ$4,'reporting boissy'!$F28:$EE28)+SUMIF('reporting moussy'!$F$2:$EE$2,AZ$4,'reporting moussy'!$F28:$EE28)+SUMIF('reporting trappes'!$F$2:$EE$2,AZ$4,'reporting trappes'!$F28:$EE28)+SUMIF('SPACELOG 5 BP'!$F$2:$EE$2,AZ$4,'SPACELOG 5 BP'!$F28:$EE28)+SUMIF('SPACELOG 6 BP'!$F$2:$EE$2,AZ$4,'SPACELOG 6 BP'!$F28:$EE28)+SUMIF('SPACELOG 7 BP'!$F$2:$EE$2,AZ$4,'SPACELOG 7 BP'!$F28:$EE28)+SUMIF('SPACELOG 8 BP'!$F$2:$EE$2,AZ$4,'SPACELOG 8 BP'!$F28:$EE28)+SUMIF('SPACELOG 9 BP'!$F$2:$EE$2,AZ$4,'SPACELOG 9 BP'!$F28:$EE28)+SUMIF('SPACELOG 10 BP'!$F$2:$EE$2,AZ$4,'SPACELOG 10 BP'!$F28:$EE28)+SUMIF('SPACELOG 11 BP'!$F$2:$EE$2,AZ$4,'SPACELOG 11 BP'!$F28:$EE28)+SUMIF('SPACELOG 12 BP'!$F$2:$EE$2,AZ$4,'SPACELOG 12 BP'!$F28:$EE28)</f>
        <v>0</v>
      </c>
      <c r="BA28" s="33">
        <f>SUMIF('reporting montigny'!$F$2:$EE$2,BA$4,'reporting montigny'!$F28:$EE28)+SUMIF('reporting boissy'!$F$2:$EE$2,BA$4,'reporting boissy'!$F28:$EE28)+SUMIF('reporting moussy'!$F$2:$EE$2,BA$4,'reporting moussy'!$F28:$EE28)+SUMIF('reporting trappes'!$F$2:$EE$2,BA$4,'reporting trappes'!$F28:$EE28)+SUMIF('SPACELOG 5 BP'!$F$2:$EE$2,BA$4,'SPACELOG 5 BP'!$F28:$EE28)+SUMIF('SPACELOG 6 BP'!$F$2:$EE$2,BA$4,'SPACELOG 6 BP'!$F28:$EE28)+SUMIF('SPACELOG 7 BP'!$F$2:$EE$2,BA$4,'SPACELOG 7 BP'!$F28:$EE28)+SUMIF('SPACELOG 8 BP'!$F$2:$EE$2,BA$4,'SPACELOG 8 BP'!$F28:$EE28)+SUMIF('SPACELOG 9 BP'!$F$2:$EE$2,BA$4,'SPACELOG 9 BP'!$F28:$EE28)+SUMIF('SPACELOG 10 BP'!$F$2:$EE$2,BA$4,'SPACELOG 10 BP'!$F28:$EE28)+SUMIF('SPACELOG 11 BP'!$F$2:$EE$2,BA$4,'SPACELOG 11 BP'!$F28:$EE28)+SUMIF('SPACELOG 12 BP'!$F$2:$EE$2,BA$4,'SPACELOG 12 BP'!$F28:$EE28)</f>
        <v>0</v>
      </c>
      <c r="BB28" s="33">
        <f>SUMIF('reporting montigny'!$F$2:$EE$2,BB$4,'reporting montigny'!$F28:$EE28)+SUMIF('reporting boissy'!$F$2:$EE$2,BB$4,'reporting boissy'!$F28:$EE28)+SUMIF('reporting moussy'!$F$2:$EE$2,BB$4,'reporting moussy'!$F28:$EE28)+SUMIF('reporting trappes'!$F$2:$EE$2,BB$4,'reporting trappes'!$F28:$EE28)+SUMIF('SPACELOG 5 BP'!$F$2:$EE$2,BB$4,'SPACELOG 5 BP'!$F28:$EE28)+SUMIF('SPACELOG 6 BP'!$F$2:$EE$2,BB$4,'SPACELOG 6 BP'!$F28:$EE28)+SUMIF('SPACELOG 7 BP'!$F$2:$EE$2,BB$4,'SPACELOG 7 BP'!$F28:$EE28)+SUMIF('SPACELOG 8 BP'!$F$2:$EE$2,BB$4,'SPACELOG 8 BP'!$F28:$EE28)+SUMIF('SPACELOG 9 BP'!$F$2:$EE$2,BB$4,'SPACELOG 9 BP'!$F28:$EE28)+SUMIF('SPACELOG 10 BP'!$F$2:$EE$2,BB$4,'SPACELOG 10 BP'!$F28:$EE28)+SUMIF('SPACELOG 11 BP'!$F$2:$EE$2,BB$4,'SPACELOG 11 BP'!$F28:$EE28)+SUMIF('SPACELOG 12 BP'!$F$2:$EE$2,BB$4,'SPACELOG 12 BP'!$F28:$EE28)</f>
        <v>0</v>
      </c>
      <c r="BC28" s="33">
        <f>SUMIF('reporting montigny'!$F$2:$EE$2,BC$4,'reporting montigny'!$F28:$EE28)+SUMIF('reporting boissy'!$F$2:$EE$2,BC$4,'reporting boissy'!$F28:$EE28)+SUMIF('reporting moussy'!$F$2:$EE$2,BC$4,'reporting moussy'!$F28:$EE28)+SUMIF('reporting trappes'!$F$2:$EE$2,BC$4,'reporting trappes'!$F28:$EE28)+SUMIF('SPACELOG 5 BP'!$F$2:$EE$2,BC$4,'SPACELOG 5 BP'!$F28:$EE28)+SUMIF('SPACELOG 6 BP'!$F$2:$EE$2,BC$4,'SPACELOG 6 BP'!$F28:$EE28)+SUMIF('SPACELOG 7 BP'!$F$2:$EE$2,BC$4,'SPACELOG 7 BP'!$F28:$EE28)+SUMIF('SPACELOG 8 BP'!$F$2:$EE$2,BC$4,'SPACELOG 8 BP'!$F28:$EE28)+SUMIF('SPACELOG 9 BP'!$F$2:$EE$2,BC$4,'SPACELOG 9 BP'!$F28:$EE28)+SUMIF('SPACELOG 10 BP'!$F$2:$EE$2,BC$4,'SPACELOG 10 BP'!$F28:$EE28)+SUMIF('SPACELOG 11 BP'!$F$2:$EE$2,BC$4,'SPACELOG 11 BP'!$F28:$EE28)+SUMIF('SPACELOG 12 BP'!$F$2:$EE$2,BC$4,'SPACELOG 12 BP'!$F28:$EE28)</f>
        <v>0</v>
      </c>
      <c r="BD28" s="33">
        <f>SUMIF('reporting montigny'!$F$2:$EE$2,BD$4,'reporting montigny'!$F28:$EE28)+SUMIF('reporting boissy'!$F$2:$EE$2,BD$4,'reporting boissy'!$F28:$EE28)+SUMIF('reporting moussy'!$F$2:$EE$2,BD$4,'reporting moussy'!$F28:$EE28)+SUMIF('reporting trappes'!$F$2:$EE$2,BD$4,'reporting trappes'!$F28:$EE28)+SUMIF('SPACELOG 5 BP'!$F$2:$EE$2,BD$4,'SPACELOG 5 BP'!$F28:$EE28)+SUMIF('SPACELOG 6 BP'!$F$2:$EE$2,BD$4,'SPACELOG 6 BP'!$F28:$EE28)+SUMIF('SPACELOG 7 BP'!$F$2:$EE$2,BD$4,'SPACELOG 7 BP'!$F28:$EE28)+SUMIF('SPACELOG 8 BP'!$F$2:$EE$2,BD$4,'SPACELOG 8 BP'!$F28:$EE28)+SUMIF('SPACELOG 9 BP'!$F$2:$EE$2,BD$4,'SPACELOG 9 BP'!$F28:$EE28)+SUMIF('SPACELOG 10 BP'!$F$2:$EE$2,BD$4,'SPACELOG 10 BP'!$F28:$EE28)+SUMIF('SPACELOG 11 BP'!$F$2:$EE$2,BD$4,'SPACELOG 11 BP'!$F28:$EE28)+SUMIF('SPACELOG 12 BP'!$F$2:$EE$2,BD$4,'SPACELOG 12 BP'!$F28:$EE28)</f>
        <v>0</v>
      </c>
      <c r="BE28" s="393">
        <f t="shared" si="117"/>
        <v>0</v>
      </c>
      <c r="BF28" s="33">
        <f>SUMIF('reporting montigny'!$F$2:$EE$2,BF$4,'reporting montigny'!$F28:$EE28)+SUMIF('reporting boissy'!$F$2:$EE$2,BF$4,'reporting boissy'!$F28:$EE28)+SUMIF('reporting moussy'!$F$2:$EE$2,BF$4,'reporting moussy'!$F28:$EE28)+SUMIF('reporting trappes'!$F$2:$EE$2,BF$4,'reporting trappes'!$F28:$EE28)+SUMIF('SPACELOG 5 BP'!$F$2:$EE$2,BF$4,'SPACELOG 5 BP'!$F28:$EE28)+SUMIF('SPACELOG 6 BP'!$F$2:$EE$2,BF$4,'SPACELOG 6 BP'!$F28:$EE28)+SUMIF('SPACELOG 7 BP'!$F$2:$EE$2,BF$4,'SPACELOG 7 BP'!$F28:$EE28)+SUMIF('SPACELOG 8 BP'!$F$2:$EE$2,BF$4,'SPACELOG 8 BP'!$F28:$EE28)+SUMIF('SPACELOG 9 BP'!$F$2:$EE$2,BF$4,'SPACELOG 9 BP'!$F28:$EE28)+SUMIF('SPACELOG 10 BP'!$F$2:$EE$2,BF$4,'SPACELOG 10 BP'!$F28:$EE28)+SUMIF('SPACELOG 11 BP'!$F$2:$EE$2,BF$4,'SPACELOG 11 BP'!$F28:$EE28)+SUMIF('SPACELOG 12 BP'!$F$2:$EE$2,BF$4,'SPACELOG 12 BP'!$F28:$EE28)</f>
        <v>0</v>
      </c>
      <c r="BG28" s="33">
        <f>SUMIF('reporting montigny'!$F$2:$EE$2,BG$4,'reporting montigny'!$F28:$EE28)+SUMIF('reporting boissy'!$F$2:$EE$2,BG$4,'reporting boissy'!$F28:$EE28)+SUMIF('reporting moussy'!$F$2:$EE$2,BG$4,'reporting moussy'!$F28:$EE28)+SUMIF('reporting trappes'!$F$2:$EE$2,BG$4,'reporting trappes'!$F28:$EE28)+SUMIF('SPACELOG 5 BP'!$F$2:$EE$2,BG$4,'SPACELOG 5 BP'!$F28:$EE28)+SUMIF('SPACELOG 6 BP'!$F$2:$EE$2,BG$4,'SPACELOG 6 BP'!$F28:$EE28)+SUMIF('SPACELOG 7 BP'!$F$2:$EE$2,BG$4,'SPACELOG 7 BP'!$F28:$EE28)+SUMIF('SPACELOG 8 BP'!$F$2:$EE$2,BG$4,'SPACELOG 8 BP'!$F28:$EE28)+SUMIF('SPACELOG 9 BP'!$F$2:$EE$2,BG$4,'SPACELOG 9 BP'!$F28:$EE28)+SUMIF('SPACELOG 10 BP'!$F$2:$EE$2,BG$4,'SPACELOG 10 BP'!$F28:$EE28)+SUMIF('SPACELOG 11 BP'!$F$2:$EE$2,BG$4,'SPACELOG 11 BP'!$F28:$EE28)+SUMIF('SPACELOG 12 BP'!$F$2:$EE$2,BG$4,'SPACELOG 12 BP'!$F28:$EE28)</f>
        <v>0</v>
      </c>
      <c r="BH28" s="33">
        <f>SUMIF('reporting montigny'!$F$2:$EE$2,BH$4,'reporting montigny'!$F28:$EE28)+SUMIF('reporting boissy'!$F$2:$EE$2,BH$4,'reporting boissy'!$F28:$EE28)+SUMIF('reporting moussy'!$F$2:$EE$2,BH$4,'reporting moussy'!$F28:$EE28)+SUMIF('reporting trappes'!$F$2:$EE$2,BH$4,'reporting trappes'!$F28:$EE28)+SUMIF('SPACELOG 5 BP'!$F$2:$EE$2,BH$4,'SPACELOG 5 BP'!$F28:$EE28)+SUMIF('SPACELOG 6 BP'!$F$2:$EE$2,BH$4,'SPACELOG 6 BP'!$F28:$EE28)+SUMIF('SPACELOG 7 BP'!$F$2:$EE$2,BH$4,'SPACELOG 7 BP'!$F28:$EE28)+SUMIF('SPACELOG 8 BP'!$F$2:$EE$2,BH$4,'SPACELOG 8 BP'!$F28:$EE28)+SUMIF('SPACELOG 9 BP'!$F$2:$EE$2,BH$4,'SPACELOG 9 BP'!$F28:$EE28)+SUMIF('SPACELOG 10 BP'!$F$2:$EE$2,BH$4,'SPACELOG 10 BP'!$F28:$EE28)+SUMIF('SPACELOG 11 BP'!$F$2:$EE$2,BH$4,'SPACELOG 11 BP'!$F28:$EE28)+SUMIF('SPACELOG 12 BP'!$F$2:$EE$2,BH$4,'SPACELOG 12 BP'!$F28:$EE28)</f>
        <v>0</v>
      </c>
      <c r="BI28" s="33">
        <f>SUMIF('reporting montigny'!$F$2:$EE$2,BI$4,'reporting montigny'!$F28:$EE28)+SUMIF('reporting boissy'!$F$2:$EE$2,BI$4,'reporting boissy'!$F28:$EE28)+SUMIF('reporting moussy'!$F$2:$EE$2,BI$4,'reporting moussy'!$F28:$EE28)+SUMIF('reporting trappes'!$F$2:$EE$2,BI$4,'reporting trappes'!$F28:$EE28)+SUMIF('SPACELOG 5 BP'!$F$2:$EE$2,BI$4,'SPACELOG 5 BP'!$F28:$EE28)+SUMIF('SPACELOG 6 BP'!$F$2:$EE$2,BI$4,'SPACELOG 6 BP'!$F28:$EE28)+SUMIF('SPACELOG 7 BP'!$F$2:$EE$2,BI$4,'SPACELOG 7 BP'!$F28:$EE28)+SUMIF('SPACELOG 8 BP'!$F$2:$EE$2,BI$4,'SPACELOG 8 BP'!$F28:$EE28)+SUMIF('SPACELOG 9 BP'!$F$2:$EE$2,BI$4,'SPACELOG 9 BP'!$F28:$EE28)+SUMIF('SPACELOG 10 BP'!$F$2:$EE$2,BI$4,'SPACELOG 10 BP'!$F28:$EE28)+SUMIF('SPACELOG 11 BP'!$F$2:$EE$2,BI$4,'SPACELOG 11 BP'!$F28:$EE28)+SUMIF('SPACELOG 12 BP'!$F$2:$EE$2,BI$4,'SPACELOG 12 BP'!$F28:$EE28)</f>
        <v>0</v>
      </c>
      <c r="BJ28" s="33">
        <f>SUMIF('reporting montigny'!$F$2:$EE$2,BJ$4,'reporting montigny'!$F28:$EE28)+SUMIF('reporting boissy'!$F$2:$EE$2,BJ$4,'reporting boissy'!$F28:$EE28)+SUMIF('reporting moussy'!$F$2:$EE$2,BJ$4,'reporting moussy'!$F28:$EE28)+SUMIF('reporting trappes'!$F$2:$EE$2,BJ$4,'reporting trappes'!$F28:$EE28)+SUMIF('SPACELOG 5 BP'!$F$2:$EE$2,BJ$4,'SPACELOG 5 BP'!$F28:$EE28)+SUMIF('SPACELOG 6 BP'!$F$2:$EE$2,BJ$4,'SPACELOG 6 BP'!$F28:$EE28)+SUMIF('SPACELOG 7 BP'!$F$2:$EE$2,BJ$4,'SPACELOG 7 BP'!$F28:$EE28)+SUMIF('SPACELOG 8 BP'!$F$2:$EE$2,BJ$4,'SPACELOG 8 BP'!$F28:$EE28)+SUMIF('SPACELOG 9 BP'!$F$2:$EE$2,BJ$4,'SPACELOG 9 BP'!$F28:$EE28)+SUMIF('SPACELOG 10 BP'!$F$2:$EE$2,BJ$4,'SPACELOG 10 BP'!$F28:$EE28)+SUMIF('SPACELOG 11 BP'!$F$2:$EE$2,BJ$4,'SPACELOG 11 BP'!$F28:$EE28)+SUMIF('SPACELOG 12 BP'!$F$2:$EE$2,BJ$4,'SPACELOG 12 BP'!$F28:$EE28)</f>
        <v>0</v>
      </c>
      <c r="BK28" s="33">
        <f>SUMIF('reporting montigny'!$F$2:$EE$2,BK$4,'reporting montigny'!$F28:$EE28)+SUMIF('reporting boissy'!$F$2:$EE$2,BK$4,'reporting boissy'!$F28:$EE28)+SUMIF('reporting moussy'!$F$2:$EE$2,BK$4,'reporting moussy'!$F28:$EE28)+SUMIF('reporting trappes'!$F$2:$EE$2,BK$4,'reporting trappes'!$F28:$EE28)+SUMIF('SPACELOG 5 BP'!$F$2:$EE$2,BK$4,'SPACELOG 5 BP'!$F28:$EE28)+SUMIF('SPACELOG 6 BP'!$F$2:$EE$2,BK$4,'SPACELOG 6 BP'!$F28:$EE28)+SUMIF('SPACELOG 7 BP'!$F$2:$EE$2,BK$4,'SPACELOG 7 BP'!$F28:$EE28)+SUMIF('SPACELOG 8 BP'!$F$2:$EE$2,BK$4,'SPACELOG 8 BP'!$F28:$EE28)+SUMIF('SPACELOG 9 BP'!$F$2:$EE$2,BK$4,'SPACELOG 9 BP'!$F28:$EE28)+SUMIF('SPACELOG 10 BP'!$F$2:$EE$2,BK$4,'SPACELOG 10 BP'!$F28:$EE28)+SUMIF('SPACELOG 11 BP'!$F$2:$EE$2,BK$4,'SPACELOG 11 BP'!$F28:$EE28)+SUMIF('SPACELOG 12 BP'!$F$2:$EE$2,BK$4,'SPACELOG 12 BP'!$F28:$EE28)</f>
        <v>0</v>
      </c>
      <c r="BL28" s="33">
        <f>SUMIF('reporting montigny'!$F$2:$EE$2,BL$4,'reporting montigny'!$F28:$EE28)+SUMIF('reporting boissy'!$F$2:$EE$2,BL$4,'reporting boissy'!$F28:$EE28)+SUMIF('reporting moussy'!$F$2:$EE$2,BL$4,'reporting moussy'!$F28:$EE28)+SUMIF('reporting trappes'!$F$2:$EE$2,BL$4,'reporting trappes'!$F28:$EE28)+SUMIF('SPACELOG 5 BP'!$F$2:$EE$2,BL$4,'SPACELOG 5 BP'!$F28:$EE28)+SUMIF('SPACELOG 6 BP'!$F$2:$EE$2,BL$4,'SPACELOG 6 BP'!$F28:$EE28)+SUMIF('SPACELOG 7 BP'!$F$2:$EE$2,BL$4,'SPACELOG 7 BP'!$F28:$EE28)+SUMIF('SPACELOG 8 BP'!$F$2:$EE$2,BL$4,'SPACELOG 8 BP'!$F28:$EE28)+SUMIF('SPACELOG 9 BP'!$F$2:$EE$2,BL$4,'SPACELOG 9 BP'!$F28:$EE28)+SUMIF('SPACELOG 10 BP'!$F$2:$EE$2,BL$4,'SPACELOG 10 BP'!$F28:$EE28)+SUMIF('SPACELOG 11 BP'!$F$2:$EE$2,BL$4,'SPACELOG 11 BP'!$F28:$EE28)+SUMIF('SPACELOG 12 BP'!$F$2:$EE$2,BL$4,'SPACELOG 12 BP'!$F28:$EE28)</f>
        <v>0</v>
      </c>
      <c r="BM28" s="33">
        <f>SUMIF('reporting montigny'!$F$2:$EE$2,BM$4,'reporting montigny'!$F28:$EE28)+SUMIF('reporting boissy'!$F$2:$EE$2,BM$4,'reporting boissy'!$F28:$EE28)+SUMIF('reporting moussy'!$F$2:$EE$2,BM$4,'reporting moussy'!$F28:$EE28)+SUMIF('reporting trappes'!$F$2:$EE$2,BM$4,'reporting trappes'!$F28:$EE28)+SUMIF('SPACELOG 5 BP'!$F$2:$EE$2,BM$4,'SPACELOG 5 BP'!$F28:$EE28)+SUMIF('SPACELOG 6 BP'!$F$2:$EE$2,BM$4,'SPACELOG 6 BP'!$F28:$EE28)+SUMIF('SPACELOG 7 BP'!$F$2:$EE$2,BM$4,'SPACELOG 7 BP'!$F28:$EE28)+SUMIF('SPACELOG 8 BP'!$F$2:$EE$2,BM$4,'SPACELOG 8 BP'!$F28:$EE28)+SUMIF('SPACELOG 9 BP'!$F$2:$EE$2,BM$4,'SPACELOG 9 BP'!$F28:$EE28)+SUMIF('SPACELOG 10 BP'!$F$2:$EE$2,BM$4,'SPACELOG 10 BP'!$F28:$EE28)+SUMIF('SPACELOG 11 BP'!$F$2:$EE$2,BM$4,'SPACELOG 11 BP'!$F28:$EE28)+SUMIF('SPACELOG 12 BP'!$F$2:$EE$2,BM$4,'SPACELOG 12 BP'!$F28:$EE28)</f>
        <v>0</v>
      </c>
      <c r="BN28" s="33">
        <f>SUMIF('reporting montigny'!$F$2:$EE$2,BN$4,'reporting montigny'!$F28:$EE28)+SUMIF('reporting boissy'!$F$2:$EE$2,BN$4,'reporting boissy'!$F28:$EE28)+SUMIF('reporting moussy'!$F$2:$EE$2,BN$4,'reporting moussy'!$F28:$EE28)+SUMIF('reporting trappes'!$F$2:$EE$2,BN$4,'reporting trappes'!$F28:$EE28)+SUMIF('SPACELOG 5 BP'!$F$2:$EE$2,BN$4,'SPACELOG 5 BP'!$F28:$EE28)+SUMIF('SPACELOG 6 BP'!$F$2:$EE$2,BN$4,'SPACELOG 6 BP'!$F28:$EE28)+SUMIF('SPACELOG 7 BP'!$F$2:$EE$2,BN$4,'SPACELOG 7 BP'!$F28:$EE28)+SUMIF('SPACELOG 8 BP'!$F$2:$EE$2,BN$4,'SPACELOG 8 BP'!$F28:$EE28)+SUMIF('SPACELOG 9 BP'!$F$2:$EE$2,BN$4,'SPACELOG 9 BP'!$F28:$EE28)+SUMIF('SPACELOG 10 BP'!$F$2:$EE$2,BN$4,'SPACELOG 10 BP'!$F28:$EE28)+SUMIF('SPACELOG 11 BP'!$F$2:$EE$2,BN$4,'SPACELOG 11 BP'!$F28:$EE28)+SUMIF('SPACELOG 12 BP'!$F$2:$EE$2,BN$4,'SPACELOG 12 BP'!$F28:$EE28)</f>
        <v>0</v>
      </c>
      <c r="BO28" s="33">
        <f>SUMIF('reporting montigny'!$F$2:$EE$2,BO$4,'reporting montigny'!$F28:$EE28)+SUMIF('reporting boissy'!$F$2:$EE$2,BO$4,'reporting boissy'!$F28:$EE28)+SUMIF('reporting moussy'!$F$2:$EE$2,BO$4,'reporting moussy'!$F28:$EE28)+SUMIF('reporting trappes'!$F$2:$EE$2,BO$4,'reporting trappes'!$F28:$EE28)+SUMIF('SPACELOG 5 BP'!$F$2:$EE$2,BO$4,'SPACELOG 5 BP'!$F28:$EE28)+SUMIF('SPACELOG 6 BP'!$F$2:$EE$2,BO$4,'SPACELOG 6 BP'!$F28:$EE28)+SUMIF('SPACELOG 7 BP'!$F$2:$EE$2,BO$4,'SPACELOG 7 BP'!$F28:$EE28)+SUMIF('SPACELOG 8 BP'!$F$2:$EE$2,BO$4,'SPACELOG 8 BP'!$F28:$EE28)+SUMIF('SPACELOG 9 BP'!$F$2:$EE$2,BO$4,'SPACELOG 9 BP'!$F28:$EE28)+SUMIF('SPACELOG 10 BP'!$F$2:$EE$2,BO$4,'SPACELOG 10 BP'!$F28:$EE28)+SUMIF('SPACELOG 11 BP'!$F$2:$EE$2,BO$4,'SPACELOG 11 BP'!$F28:$EE28)+SUMIF('SPACELOG 12 BP'!$F$2:$EE$2,BO$4,'SPACELOG 12 BP'!$F28:$EE28)</f>
        <v>0</v>
      </c>
      <c r="BP28" s="33">
        <f>SUMIF('reporting montigny'!$F$2:$EE$2,BP$4,'reporting montigny'!$F28:$EE28)+SUMIF('reporting boissy'!$F$2:$EE$2,BP$4,'reporting boissy'!$F28:$EE28)+SUMIF('reporting moussy'!$F$2:$EE$2,BP$4,'reporting moussy'!$F28:$EE28)+SUMIF('reporting trappes'!$F$2:$EE$2,BP$4,'reporting trappes'!$F28:$EE28)+SUMIF('SPACELOG 5 BP'!$F$2:$EE$2,BP$4,'SPACELOG 5 BP'!$F28:$EE28)+SUMIF('SPACELOG 6 BP'!$F$2:$EE$2,BP$4,'SPACELOG 6 BP'!$F28:$EE28)+SUMIF('SPACELOG 7 BP'!$F$2:$EE$2,BP$4,'SPACELOG 7 BP'!$F28:$EE28)+SUMIF('SPACELOG 8 BP'!$F$2:$EE$2,BP$4,'SPACELOG 8 BP'!$F28:$EE28)+SUMIF('SPACELOG 9 BP'!$F$2:$EE$2,BP$4,'SPACELOG 9 BP'!$F28:$EE28)+SUMIF('SPACELOG 10 BP'!$F$2:$EE$2,BP$4,'SPACELOG 10 BP'!$F28:$EE28)+SUMIF('SPACELOG 11 BP'!$F$2:$EE$2,BP$4,'SPACELOG 11 BP'!$F28:$EE28)+SUMIF('SPACELOG 12 BP'!$F$2:$EE$2,BP$4,'SPACELOG 12 BP'!$F28:$EE28)</f>
        <v>0</v>
      </c>
      <c r="BQ28" s="33">
        <f>SUMIF('reporting montigny'!$F$2:$EE$2,BQ$4,'reporting montigny'!$F28:$EE28)+SUMIF('reporting boissy'!$F$2:$EE$2,BQ$4,'reporting boissy'!$F28:$EE28)+SUMIF('reporting moussy'!$F$2:$EE$2,BQ$4,'reporting moussy'!$F28:$EE28)+SUMIF('reporting trappes'!$F$2:$EE$2,BQ$4,'reporting trappes'!$F28:$EE28)+SUMIF('SPACELOG 5 BP'!$F$2:$EE$2,BQ$4,'SPACELOG 5 BP'!$F28:$EE28)+SUMIF('SPACELOG 6 BP'!$F$2:$EE$2,BQ$4,'SPACELOG 6 BP'!$F28:$EE28)+SUMIF('SPACELOG 7 BP'!$F$2:$EE$2,BQ$4,'SPACELOG 7 BP'!$F28:$EE28)+SUMIF('SPACELOG 8 BP'!$F$2:$EE$2,BQ$4,'SPACELOG 8 BP'!$F28:$EE28)+SUMIF('SPACELOG 9 BP'!$F$2:$EE$2,BQ$4,'SPACELOG 9 BP'!$F28:$EE28)+SUMIF('SPACELOG 10 BP'!$F$2:$EE$2,BQ$4,'SPACELOG 10 BP'!$F28:$EE28)+SUMIF('SPACELOG 11 BP'!$F$2:$EE$2,BQ$4,'SPACELOG 11 BP'!$F28:$EE28)+SUMIF('SPACELOG 12 BP'!$F$2:$EE$2,BQ$4,'SPACELOG 12 BP'!$F28:$EE28)</f>
        <v>0</v>
      </c>
      <c r="BR28" s="393">
        <f t="shared" si="118"/>
        <v>0</v>
      </c>
      <c r="BS28" s="33">
        <f>SUMIF('reporting montigny'!$F$2:$EE$2,BS$4,'reporting montigny'!$F28:$EE28)+SUMIF('reporting boissy'!$F$2:$EE$2,BS$4,'reporting boissy'!$F28:$EE28)+SUMIF('reporting moussy'!$F$2:$EE$2,BS$4,'reporting moussy'!$F28:$EE28)+SUMIF('reporting trappes'!$F$2:$EE$2,BS$4,'reporting trappes'!$F28:$EE28)+SUMIF('SPACELOG 5 BP'!$F$2:$EE$2,BS$4,'SPACELOG 5 BP'!$F28:$EE28)+SUMIF('SPACELOG 6 BP'!$F$2:$EE$2,BS$4,'SPACELOG 6 BP'!$F28:$EE28)+SUMIF('SPACELOG 7 BP'!$F$2:$EE$2,BS$4,'SPACELOG 7 BP'!$F28:$EE28)+SUMIF('SPACELOG 8 BP'!$F$2:$EE$2,BS$4,'SPACELOG 8 BP'!$F28:$EE28)+SUMIF('SPACELOG 9 BP'!$F$2:$EE$2,BS$4,'SPACELOG 9 BP'!$F28:$EE28)+SUMIF('SPACELOG 10 BP'!$F$2:$EE$2,BS$4,'SPACELOG 10 BP'!$F28:$EE28)+SUMIF('SPACELOG 11 BP'!$F$2:$EE$2,BS$4,'SPACELOG 11 BP'!$F28:$EE28)+SUMIF('SPACELOG 12 BP'!$F$2:$EE$2,BS$4,'SPACELOG 12 BP'!$F28:$EE28)</f>
        <v>0</v>
      </c>
      <c r="BT28" s="33">
        <f>SUMIF('reporting montigny'!$F$2:$EE$2,BT$4,'reporting montigny'!$F28:$EE28)+SUMIF('reporting boissy'!$F$2:$EE$2,BT$4,'reporting boissy'!$F28:$EE28)+SUMIF('reporting moussy'!$F$2:$EE$2,BT$4,'reporting moussy'!$F28:$EE28)+SUMIF('reporting trappes'!$F$2:$EE$2,BT$4,'reporting trappes'!$F28:$EE28)+SUMIF('SPACELOG 5 BP'!$F$2:$EE$2,BT$4,'SPACELOG 5 BP'!$F28:$EE28)+SUMIF('SPACELOG 6 BP'!$F$2:$EE$2,BT$4,'SPACELOG 6 BP'!$F28:$EE28)+SUMIF('SPACELOG 7 BP'!$F$2:$EE$2,BT$4,'SPACELOG 7 BP'!$F28:$EE28)+SUMIF('SPACELOG 8 BP'!$F$2:$EE$2,BT$4,'SPACELOG 8 BP'!$F28:$EE28)+SUMIF('SPACELOG 9 BP'!$F$2:$EE$2,BT$4,'SPACELOG 9 BP'!$F28:$EE28)+SUMIF('SPACELOG 10 BP'!$F$2:$EE$2,BT$4,'SPACELOG 10 BP'!$F28:$EE28)+SUMIF('SPACELOG 11 BP'!$F$2:$EE$2,BT$4,'SPACELOG 11 BP'!$F28:$EE28)+SUMIF('SPACELOG 12 BP'!$F$2:$EE$2,BT$4,'SPACELOG 12 BP'!$F28:$EE28)</f>
        <v>0</v>
      </c>
      <c r="BU28" s="33">
        <f>SUMIF('reporting montigny'!$F$2:$EE$2,BU$4,'reporting montigny'!$F28:$EE28)+SUMIF('reporting boissy'!$F$2:$EE$2,BU$4,'reporting boissy'!$F28:$EE28)+SUMIF('reporting moussy'!$F$2:$EE$2,BU$4,'reporting moussy'!$F28:$EE28)+SUMIF('reporting trappes'!$F$2:$EE$2,BU$4,'reporting trappes'!$F28:$EE28)+SUMIF('SPACELOG 5 BP'!$F$2:$EE$2,BU$4,'SPACELOG 5 BP'!$F28:$EE28)+SUMIF('SPACELOG 6 BP'!$F$2:$EE$2,BU$4,'SPACELOG 6 BP'!$F28:$EE28)+SUMIF('SPACELOG 7 BP'!$F$2:$EE$2,BU$4,'SPACELOG 7 BP'!$F28:$EE28)+SUMIF('SPACELOG 8 BP'!$F$2:$EE$2,BU$4,'SPACELOG 8 BP'!$F28:$EE28)+SUMIF('SPACELOG 9 BP'!$F$2:$EE$2,BU$4,'SPACELOG 9 BP'!$F28:$EE28)+SUMIF('SPACELOG 10 BP'!$F$2:$EE$2,BU$4,'SPACELOG 10 BP'!$F28:$EE28)+SUMIF('SPACELOG 11 BP'!$F$2:$EE$2,BU$4,'SPACELOG 11 BP'!$F28:$EE28)+SUMIF('SPACELOG 12 BP'!$F$2:$EE$2,BU$4,'SPACELOG 12 BP'!$F28:$EE28)</f>
        <v>0</v>
      </c>
      <c r="BV28" s="33">
        <f>SUMIF('reporting montigny'!$F$2:$EE$2,BV$4,'reporting montigny'!$F28:$EE28)+SUMIF('reporting boissy'!$F$2:$EE$2,BV$4,'reporting boissy'!$F28:$EE28)+SUMIF('reporting moussy'!$F$2:$EE$2,BV$4,'reporting moussy'!$F28:$EE28)+SUMIF('reporting trappes'!$F$2:$EE$2,BV$4,'reporting trappes'!$F28:$EE28)+SUMIF('SPACELOG 5 BP'!$F$2:$EE$2,BV$4,'SPACELOG 5 BP'!$F28:$EE28)+SUMIF('SPACELOG 6 BP'!$F$2:$EE$2,BV$4,'SPACELOG 6 BP'!$F28:$EE28)+SUMIF('SPACELOG 7 BP'!$F$2:$EE$2,BV$4,'SPACELOG 7 BP'!$F28:$EE28)+SUMIF('SPACELOG 8 BP'!$F$2:$EE$2,BV$4,'SPACELOG 8 BP'!$F28:$EE28)+SUMIF('SPACELOG 9 BP'!$F$2:$EE$2,BV$4,'SPACELOG 9 BP'!$F28:$EE28)+SUMIF('SPACELOG 10 BP'!$F$2:$EE$2,BV$4,'SPACELOG 10 BP'!$F28:$EE28)+SUMIF('SPACELOG 11 BP'!$F$2:$EE$2,BV$4,'SPACELOG 11 BP'!$F28:$EE28)+SUMIF('SPACELOG 12 BP'!$F$2:$EE$2,BV$4,'SPACELOG 12 BP'!$F28:$EE28)</f>
        <v>0</v>
      </c>
      <c r="BW28" s="33">
        <f>SUMIF('reporting montigny'!$F$2:$EE$2,BW$4,'reporting montigny'!$F28:$EE28)+SUMIF('reporting boissy'!$F$2:$EE$2,BW$4,'reporting boissy'!$F28:$EE28)+SUMIF('reporting moussy'!$F$2:$EE$2,BW$4,'reporting moussy'!$F28:$EE28)+SUMIF('reporting trappes'!$F$2:$EE$2,BW$4,'reporting trappes'!$F28:$EE28)+SUMIF('SPACELOG 5 BP'!$F$2:$EE$2,BW$4,'SPACELOG 5 BP'!$F28:$EE28)+SUMIF('SPACELOG 6 BP'!$F$2:$EE$2,BW$4,'SPACELOG 6 BP'!$F28:$EE28)+SUMIF('SPACELOG 7 BP'!$F$2:$EE$2,BW$4,'SPACELOG 7 BP'!$F28:$EE28)+SUMIF('SPACELOG 8 BP'!$F$2:$EE$2,BW$4,'SPACELOG 8 BP'!$F28:$EE28)+SUMIF('SPACELOG 9 BP'!$F$2:$EE$2,BW$4,'SPACELOG 9 BP'!$F28:$EE28)+SUMIF('SPACELOG 10 BP'!$F$2:$EE$2,BW$4,'SPACELOG 10 BP'!$F28:$EE28)+SUMIF('SPACELOG 11 BP'!$F$2:$EE$2,BW$4,'SPACELOG 11 BP'!$F28:$EE28)+SUMIF('SPACELOG 12 BP'!$F$2:$EE$2,BW$4,'SPACELOG 12 BP'!$F28:$EE28)</f>
        <v>0</v>
      </c>
      <c r="BX28" s="33">
        <f>SUMIF('reporting montigny'!$F$2:$EE$2,BX$4,'reporting montigny'!$F28:$EE28)+SUMIF('reporting boissy'!$F$2:$EE$2,BX$4,'reporting boissy'!$F28:$EE28)+SUMIF('reporting moussy'!$F$2:$EE$2,BX$4,'reporting moussy'!$F28:$EE28)+SUMIF('reporting trappes'!$F$2:$EE$2,BX$4,'reporting trappes'!$F28:$EE28)+SUMIF('SPACELOG 5 BP'!$F$2:$EE$2,BX$4,'SPACELOG 5 BP'!$F28:$EE28)+SUMIF('SPACELOG 6 BP'!$F$2:$EE$2,BX$4,'SPACELOG 6 BP'!$F28:$EE28)+SUMIF('SPACELOG 7 BP'!$F$2:$EE$2,BX$4,'SPACELOG 7 BP'!$F28:$EE28)+SUMIF('SPACELOG 8 BP'!$F$2:$EE$2,BX$4,'SPACELOG 8 BP'!$F28:$EE28)+SUMIF('SPACELOG 9 BP'!$F$2:$EE$2,BX$4,'SPACELOG 9 BP'!$F28:$EE28)+SUMIF('SPACELOG 10 BP'!$F$2:$EE$2,BX$4,'SPACELOG 10 BP'!$F28:$EE28)+SUMIF('SPACELOG 11 BP'!$F$2:$EE$2,BX$4,'SPACELOG 11 BP'!$F28:$EE28)+SUMIF('SPACELOG 12 BP'!$F$2:$EE$2,BX$4,'SPACELOG 12 BP'!$F28:$EE28)</f>
        <v>0</v>
      </c>
      <c r="BY28" s="33">
        <f>SUMIF('reporting montigny'!$F$2:$EE$2,BY$4,'reporting montigny'!$F28:$EE28)+SUMIF('reporting boissy'!$F$2:$EE$2,BY$4,'reporting boissy'!$F28:$EE28)+SUMIF('reporting moussy'!$F$2:$EE$2,BY$4,'reporting moussy'!$F28:$EE28)+SUMIF('reporting trappes'!$F$2:$EE$2,BY$4,'reporting trappes'!$F28:$EE28)+SUMIF('SPACELOG 5 BP'!$F$2:$EE$2,BY$4,'SPACELOG 5 BP'!$F28:$EE28)+SUMIF('SPACELOG 6 BP'!$F$2:$EE$2,BY$4,'SPACELOG 6 BP'!$F28:$EE28)+SUMIF('SPACELOG 7 BP'!$F$2:$EE$2,BY$4,'SPACELOG 7 BP'!$F28:$EE28)+SUMIF('SPACELOG 8 BP'!$F$2:$EE$2,BY$4,'SPACELOG 8 BP'!$F28:$EE28)+SUMIF('SPACELOG 9 BP'!$F$2:$EE$2,BY$4,'SPACELOG 9 BP'!$F28:$EE28)+SUMIF('SPACELOG 10 BP'!$F$2:$EE$2,BY$4,'SPACELOG 10 BP'!$F28:$EE28)+SUMIF('SPACELOG 11 BP'!$F$2:$EE$2,BY$4,'SPACELOG 11 BP'!$F28:$EE28)+SUMIF('SPACELOG 12 BP'!$F$2:$EE$2,BY$4,'SPACELOG 12 BP'!$F28:$EE28)</f>
        <v>0</v>
      </c>
      <c r="BZ28" s="33">
        <f>SUMIF('reporting montigny'!$F$2:$EE$2,BZ$4,'reporting montigny'!$F28:$EE28)+SUMIF('reporting boissy'!$F$2:$EE$2,BZ$4,'reporting boissy'!$F28:$EE28)+SUMIF('reporting moussy'!$F$2:$EE$2,BZ$4,'reporting moussy'!$F28:$EE28)+SUMIF('reporting trappes'!$F$2:$EE$2,BZ$4,'reporting trappes'!$F28:$EE28)+SUMIF('SPACELOG 5 BP'!$F$2:$EE$2,BZ$4,'SPACELOG 5 BP'!$F28:$EE28)+SUMIF('SPACELOG 6 BP'!$F$2:$EE$2,BZ$4,'SPACELOG 6 BP'!$F28:$EE28)+SUMIF('SPACELOG 7 BP'!$F$2:$EE$2,BZ$4,'SPACELOG 7 BP'!$F28:$EE28)+SUMIF('SPACELOG 8 BP'!$F$2:$EE$2,BZ$4,'SPACELOG 8 BP'!$F28:$EE28)+SUMIF('SPACELOG 9 BP'!$F$2:$EE$2,BZ$4,'SPACELOG 9 BP'!$F28:$EE28)+SUMIF('SPACELOG 10 BP'!$F$2:$EE$2,BZ$4,'SPACELOG 10 BP'!$F28:$EE28)+SUMIF('SPACELOG 11 BP'!$F$2:$EE$2,BZ$4,'SPACELOG 11 BP'!$F28:$EE28)+SUMIF('SPACELOG 12 BP'!$F$2:$EE$2,BZ$4,'SPACELOG 12 BP'!$F28:$EE28)</f>
        <v>0</v>
      </c>
      <c r="CA28" s="33">
        <f>SUMIF('reporting montigny'!$F$2:$EE$2,CA$4,'reporting montigny'!$F28:$EE28)+SUMIF('reporting boissy'!$F$2:$EE$2,CA$4,'reporting boissy'!$F28:$EE28)+SUMIF('reporting moussy'!$F$2:$EE$2,CA$4,'reporting moussy'!$F28:$EE28)+SUMIF('reporting trappes'!$F$2:$EE$2,CA$4,'reporting trappes'!$F28:$EE28)+SUMIF('SPACELOG 5 BP'!$F$2:$EE$2,CA$4,'SPACELOG 5 BP'!$F28:$EE28)+SUMIF('SPACELOG 6 BP'!$F$2:$EE$2,CA$4,'SPACELOG 6 BP'!$F28:$EE28)+SUMIF('SPACELOG 7 BP'!$F$2:$EE$2,CA$4,'SPACELOG 7 BP'!$F28:$EE28)+SUMIF('SPACELOG 8 BP'!$F$2:$EE$2,CA$4,'SPACELOG 8 BP'!$F28:$EE28)+SUMIF('SPACELOG 9 BP'!$F$2:$EE$2,CA$4,'SPACELOG 9 BP'!$F28:$EE28)+SUMIF('SPACELOG 10 BP'!$F$2:$EE$2,CA$4,'SPACELOG 10 BP'!$F28:$EE28)+SUMIF('SPACELOG 11 BP'!$F$2:$EE$2,CA$4,'SPACELOG 11 BP'!$F28:$EE28)+SUMIF('SPACELOG 12 BP'!$F$2:$EE$2,CA$4,'SPACELOG 12 BP'!$F28:$EE28)</f>
        <v>0</v>
      </c>
      <c r="CB28" s="33">
        <f>SUMIF('reporting montigny'!$F$2:$EE$2,CB$4,'reporting montigny'!$F28:$EE28)+SUMIF('reporting boissy'!$F$2:$EE$2,CB$4,'reporting boissy'!$F28:$EE28)+SUMIF('reporting moussy'!$F$2:$EE$2,CB$4,'reporting moussy'!$F28:$EE28)+SUMIF('reporting trappes'!$F$2:$EE$2,CB$4,'reporting trappes'!$F28:$EE28)+SUMIF('SPACELOG 5 BP'!$F$2:$EE$2,CB$4,'SPACELOG 5 BP'!$F28:$EE28)+SUMIF('SPACELOG 6 BP'!$F$2:$EE$2,CB$4,'SPACELOG 6 BP'!$F28:$EE28)+SUMIF('SPACELOG 7 BP'!$F$2:$EE$2,CB$4,'SPACELOG 7 BP'!$F28:$EE28)+SUMIF('SPACELOG 8 BP'!$F$2:$EE$2,CB$4,'SPACELOG 8 BP'!$F28:$EE28)+SUMIF('SPACELOG 9 BP'!$F$2:$EE$2,CB$4,'SPACELOG 9 BP'!$F28:$EE28)+SUMIF('SPACELOG 10 BP'!$F$2:$EE$2,CB$4,'SPACELOG 10 BP'!$F28:$EE28)+SUMIF('SPACELOG 11 BP'!$F$2:$EE$2,CB$4,'SPACELOG 11 BP'!$F28:$EE28)+SUMIF('SPACELOG 12 BP'!$F$2:$EE$2,CB$4,'SPACELOG 12 BP'!$F28:$EE28)</f>
        <v>0</v>
      </c>
      <c r="CC28" s="33">
        <f>SUMIF('reporting montigny'!$F$2:$EE$2,CC$4,'reporting montigny'!$F28:$EE28)+SUMIF('reporting boissy'!$F$2:$EE$2,CC$4,'reporting boissy'!$F28:$EE28)+SUMIF('reporting moussy'!$F$2:$EE$2,CC$4,'reporting moussy'!$F28:$EE28)+SUMIF('reporting trappes'!$F$2:$EE$2,CC$4,'reporting trappes'!$F28:$EE28)+SUMIF('SPACELOG 5 BP'!$F$2:$EE$2,CC$4,'SPACELOG 5 BP'!$F28:$EE28)+SUMIF('SPACELOG 6 BP'!$F$2:$EE$2,CC$4,'SPACELOG 6 BP'!$F28:$EE28)+SUMIF('SPACELOG 7 BP'!$F$2:$EE$2,CC$4,'SPACELOG 7 BP'!$F28:$EE28)+SUMIF('SPACELOG 8 BP'!$F$2:$EE$2,CC$4,'SPACELOG 8 BP'!$F28:$EE28)+SUMIF('SPACELOG 9 BP'!$F$2:$EE$2,CC$4,'SPACELOG 9 BP'!$F28:$EE28)+SUMIF('SPACELOG 10 BP'!$F$2:$EE$2,CC$4,'SPACELOG 10 BP'!$F28:$EE28)+SUMIF('SPACELOG 11 BP'!$F$2:$EE$2,CC$4,'SPACELOG 11 BP'!$F28:$EE28)+SUMIF('SPACELOG 12 BP'!$F$2:$EE$2,CC$4,'SPACELOG 12 BP'!$F28:$EE28)</f>
        <v>0</v>
      </c>
      <c r="CD28" s="33">
        <f>SUMIF('reporting montigny'!$F$2:$EE$2,CD$4,'reporting montigny'!$F28:$EE28)+SUMIF('reporting boissy'!$F$2:$EE$2,CD$4,'reporting boissy'!$F28:$EE28)+SUMIF('reporting moussy'!$F$2:$EE$2,CD$4,'reporting moussy'!$F28:$EE28)+SUMIF('reporting trappes'!$F$2:$EE$2,CD$4,'reporting trappes'!$F28:$EE28)+SUMIF('SPACELOG 5 BP'!$F$2:$EE$2,CD$4,'SPACELOG 5 BP'!$F28:$EE28)+SUMIF('SPACELOG 6 BP'!$F$2:$EE$2,CD$4,'SPACELOG 6 BP'!$F28:$EE28)+SUMIF('SPACELOG 7 BP'!$F$2:$EE$2,CD$4,'SPACELOG 7 BP'!$F28:$EE28)+SUMIF('SPACELOG 8 BP'!$F$2:$EE$2,CD$4,'SPACELOG 8 BP'!$F28:$EE28)+SUMIF('SPACELOG 9 BP'!$F$2:$EE$2,CD$4,'SPACELOG 9 BP'!$F28:$EE28)+SUMIF('SPACELOG 10 BP'!$F$2:$EE$2,CD$4,'SPACELOG 10 BP'!$F28:$EE28)+SUMIF('SPACELOG 11 BP'!$F$2:$EE$2,CD$4,'SPACELOG 11 BP'!$F28:$EE28)+SUMIF('SPACELOG 12 BP'!$F$2:$EE$2,CD$4,'SPACELOG 12 BP'!$F28:$EE28)</f>
        <v>0</v>
      </c>
      <c r="CE28" s="393">
        <f t="shared" si="119"/>
        <v>0</v>
      </c>
      <c r="CF28" s="33">
        <f>SUMIF('reporting montigny'!$F$2:$EE$2,CF$4,'reporting montigny'!$F28:$EE28)+SUMIF('reporting boissy'!$F$2:$EE$2,CF$4,'reporting boissy'!$F28:$EE28)+SUMIF('reporting moussy'!$F$2:$EE$2,CF$4,'reporting moussy'!$F28:$EE28)+SUMIF('reporting trappes'!$F$2:$EE$2,CF$4,'reporting trappes'!$F28:$EE28)+SUMIF('SPACELOG 5 BP'!$F$2:$EE$2,CF$4,'SPACELOG 5 BP'!$F28:$EE28)+SUMIF('SPACELOG 6 BP'!$F$2:$EE$2,CF$4,'SPACELOG 6 BP'!$F28:$EE28)+SUMIF('SPACELOG 7 BP'!$F$2:$EE$2,CF$4,'SPACELOG 7 BP'!$F28:$EE28)+SUMIF('SPACELOG 8 BP'!$F$2:$EE$2,CF$4,'SPACELOG 8 BP'!$F28:$EE28)+SUMIF('SPACELOG 9 BP'!$F$2:$EE$2,CF$4,'SPACELOG 9 BP'!$F28:$EE28)+SUMIF('SPACELOG 10 BP'!$F$2:$EE$2,CF$4,'SPACELOG 10 BP'!$F28:$EE28)+SUMIF('SPACELOG 11 BP'!$F$2:$EE$2,CF$4,'SPACELOG 11 BP'!$F28:$EE28)+SUMIF('SPACELOG 12 BP'!$F$2:$EE$2,CF$4,'SPACELOG 12 BP'!$F28:$EE28)</f>
        <v>0</v>
      </c>
      <c r="CG28" s="33">
        <f>SUMIF('reporting montigny'!$F$2:$EE$2,CG$4,'reporting montigny'!$F28:$EE28)+SUMIF('reporting boissy'!$F$2:$EE$2,CG$4,'reporting boissy'!$F28:$EE28)+SUMIF('reporting moussy'!$F$2:$EE$2,CG$4,'reporting moussy'!$F28:$EE28)+SUMIF('reporting trappes'!$F$2:$EE$2,CG$4,'reporting trappes'!$F28:$EE28)+SUMIF('SPACELOG 5 BP'!$F$2:$EE$2,CG$4,'SPACELOG 5 BP'!$F28:$EE28)+SUMIF('SPACELOG 6 BP'!$F$2:$EE$2,CG$4,'SPACELOG 6 BP'!$F28:$EE28)+SUMIF('SPACELOG 7 BP'!$F$2:$EE$2,CG$4,'SPACELOG 7 BP'!$F28:$EE28)+SUMIF('SPACELOG 8 BP'!$F$2:$EE$2,CG$4,'SPACELOG 8 BP'!$F28:$EE28)+SUMIF('SPACELOG 9 BP'!$F$2:$EE$2,CG$4,'SPACELOG 9 BP'!$F28:$EE28)+SUMIF('SPACELOG 10 BP'!$F$2:$EE$2,CG$4,'SPACELOG 10 BP'!$F28:$EE28)+SUMIF('SPACELOG 11 BP'!$F$2:$EE$2,CG$4,'SPACELOG 11 BP'!$F28:$EE28)+SUMIF('SPACELOG 12 BP'!$F$2:$EE$2,CG$4,'SPACELOG 12 BP'!$F28:$EE28)</f>
        <v>0</v>
      </c>
      <c r="CH28" s="33">
        <f>SUMIF('reporting montigny'!$F$2:$EE$2,CH$4,'reporting montigny'!$F28:$EE28)+SUMIF('reporting boissy'!$F$2:$EE$2,CH$4,'reporting boissy'!$F28:$EE28)+SUMIF('reporting moussy'!$F$2:$EE$2,CH$4,'reporting moussy'!$F28:$EE28)+SUMIF('reporting trappes'!$F$2:$EE$2,CH$4,'reporting trappes'!$F28:$EE28)+SUMIF('SPACELOG 5 BP'!$F$2:$EE$2,CH$4,'SPACELOG 5 BP'!$F28:$EE28)+SUMIF('SPACELOG 6 BP'!$F$2:$EE$2,CH$4,'SPACELOG 6 BP'!$F28:$EE28)+SUMIF('SPACELOG 7 BP'!$F$2:$EE$2,CH$4,'SPACELOG 7 BP'!$F28:$EE28)+SUMIF('SPACELOG 8 BP'!$F$2:$EE$2,CH$4,'SPACELOG 8 BP'!$F28:$EE28)+SUMIF('SPACELOG 9 BP'!$F$2:$EE$2,CH$4,'SPACELOG 9 BP'!$F28:$EE28)+SUMIF('SPACELOG 10 BP'!$F$2:$EE$2,CH$4,'SPACELOG 10 BP'!$F28:$EE28)+SUMIF('SPACELOG 11 BP'!$F$2:$EE$2,CH$4,'SPACELOG 11 BP'!$F28:$EE28)+SUMIF('SPACELOG 12 BP'!$F$2:$EE$2,CH$4,'SPACELOG 12 BP'!$F28:$EE28)</f>
        <v>0</v>
      </c>
      <c r="CI28" s="33">
        <f>SUMIF('reporting montigny'!$F$2:$EE$2,CI$4,'reporting montigny'!$F28:$EE28)+SUMIF('reporting boissy'!$F$2:$EE$2,CI$4,'reporting boissy'!$F28:$EE28)+SUMIF('reporting moussy'!$F$2:$EE$2,CI$4,'reporting moussy'!$F28:$EE28)+SUMIF('reporting trappes'!$F$2:$EE$2,CI$4,'reporting trappes'!$F28:$EE28)+SUMIF('SPACELOG 5 BP'!$F$2:$EE$2,CI$4,'SPACELOG 5 BP'!$F28:$EE28)+SUMIF('SPACELOG 6 BP'!$F$2:$EE$2,CI$4,'SPACELOG 6 BP'!$F28:$EE28)+SUMIF('SPACELOG 7 BP'!$F$2:$EE$2,CI$4,'SPACELOG 7 BP'!$F28:$EE28)+SUMIF('SPACELOG 8 BP'!$F$2:$EE$2,CI$4,'SPACELOG 8 BP'!$F28:$EE28)+SUMIF('SPACELOG 9 BP'!$F$2:$EE$2,CI$4,'SPACELOG 9 BP'!$F28:$EE28)+SUMIF('SPACELOG 10 BP'!$F$2:$EE$2,CI$4,'SPACELOG 10 BP'!$F28:$EE28)+SUMIF('SPACELOG 11 BP'!$F$2:$EE$2,CI$4,'SPACELOG 11 BP'!$F28:$EE28)+SUMIF('SPACELOG 12 BP'!$F$2:$EE$2,CI$4,'SPACELOG 12 BP'!$F28:$EE28)</f>
        <v>0</v>
      </c>
      <c r="CJ28" s="33">
        <f>SUMIF('reporting montigny'!$F$2:$EE$2,CJ$4,'reporting montigny'!$F28:$EE28)+SUMIF('reporting boissy'!$F$2:$EE$2,CJ$4,'reporting boissy'!$F28:$EE28)+SUMIF('reporting moussy'!$F$2:$EE$2,CJ$4,'reporting moussy'!$F28:$EE28)+SUMIF('reporting trappes'!$F$2:$EE$2,CJ$4,'reporting trappes'!$F28:$EE28)+SUMIF('SPACELOG 5 BP'!$F$2:$EE$2,CJ$4,'SPACELOG 5 BP'!$F28:$EE28)+SUMIF('SPACELOG 6 BP'!$F$2:$EE$2,CJ$4,'SPACELOG 6 BP'!$F28:$EE28)+SUMIF('SPACELOG 7 BP'!$F$2:$EE$2,CJ$4,'SPACELOG 7 BP'!$F28:$EE28)+SUMIF('SPACELOG 8 BP'!$F$2:$EE$2,CJ$4,'SPACELOG 8 BP'!$F28:$EE28)+SUMIF('SPACELOG 9 BP'!$F$2:$EE$2,CJ$4,'SPACELOG 9 BP'!$F28:$EE28)+SUMIF('SPACELOG 10 BP'!$F$2:$EE$2,CJ$4,'SPACELOG 10 BP'!$F28:$EE28)+SUMIF('SPACELOG 11 BP'!$F$2:$EE$2,CJ$4,'SPACELOG 11 BP'!$F28:$EE28)+SUMIF('SPACELOG 12 BP'!$F$2:$EE$2,CJ$4,'SPACELOG 12 BP'!$F28:$EE28)</f>
        <v>0</v>
      </c>
      <c r="CK28" s="33">
        <f>SUMIF('reporting montigny'!$F$2:$EE$2,CK$4,'reporting montigny'!$F28:$EE28)+SUMIF('reporting boissy'!$F$2:$EE$2,CK$4,'reporting boissy'!$F28:$EE28)+SUMIF('reporting moussy'!$F$2:$EE$2,CK$4,'reporting moussy'!$F28:$EE28)+SUMIF('reporting trappes'!$F$2:$EE$2,CK$4,'reporting trappes'!$F28:$EE28)+SUMIF('SPACELOG 5 BP'!$F$2:$EE$2,CK$4,'SPACELOG 5 BP'!$F28:$EE28)+SUMIF('SPACELOG 6 BP'!$F$2:$EE$2,CK$4,'SPACELOG 6 BP'!$F28:$EE28)+SUMIF('SPACELOG 7 BP'!$F$2:$EE$2,CK$4,'SPACELOG 7 BP'!$F28:$EE28)+SUMIF('SPACELOG 8 BP'!$F$2:$EE$2,CK$4,'SPACELOG 8 BP'!$F28:$EE28)+SUMIF('SPACELOG 9 BP'!$F$2:$EE$2,CK$4,'SPACELOG 9 BP'!$F28:$EE28)+SUMIF('SPACELOG 10 BP'!$F$2:$EE$2,CK$4,'SPACELOG 10 BP'!$F28:$EE28)+SUMIF('SPACELOG 11 BP'!$F$2:$EE$2,CK$4,'SPACELOG 11 BP'!$F28:$EE28)+SUMIF('SPACELOG 12 BP'!$F$2:$EE$2,CK$4,'SPACELOG 12 BP'!$F28:$EE28)</f>
        <v>0</v>
      </c>
      <c r="CL28" s="33">
        <f>SUMIF('reporting montigny'!$F$2:$EE$2,CL$4,'reporting montigny'!$F28:$EE28)+SUMIF('reporting boissy'!$F$2:$EE$2,CL$4,'reporting boissy'!$F28:$EE28)+SUMIF('reporting moussy'!$F$2:$EE$2,CL$4,'reporting moussy'!$F28:$EE28)+SUMIF('reporting trappes'!$F$2:$EE$2,CL$4,'reporting trappes'!$F28:$EE28)+SUMIF('SPACELOG 5 BP'!$F$2:$EE$2,CL$4,'SPACELOG 5 BP'!$F28:$EE28)+SUMIF('SPACELOG 6 BP'!$F$2:$EE$2,CL$4,'SPACELOG 6 BP'!$F28:$EE28)+SUMIF('SPACELOG 7 BP'!$F$2:$EE$2,CL$4,'SPACELOG 7 BP'!$F28:$EE28)+SUMIF('SPACELOG 8 BP'!$F$2:$EE$2,CL$4,'SPACELOG 8 BP'!$F28:$EE28)+SUMIF('SPACELOG 9 BP'!$F$2:$EE$2,CL$4,'SPACELOG 9 BP'!$F28:$EE28)+SUMIF('SPACELOG 10 BP'!$F$2:$EE$2,CL$4,'SPACELOG 10 BP'!$F28:$EE28)+SUMIF('SPACELOG 11 BP'!$F$2:$EE$2,CL$4,'SPACELOG 11 BP'!$F28:$EE28)+SUMIF('SPACELOG 12 BP'!$F$2:$EE$2,CL$4,'SPACELOG 12 BP'!$F28:$EE28)</f>
        <v>0</v>
      </c>
      <c r="CM28" s="33">
        <f>SUMIF('reporting montigny'!$F$2:$EE$2,CM$4,'reporting montigny'!$F28:$EE28)+SUMIF('reporting boissy'!$F$2:$EE$2,CM$4,'reporting boissy'!$F28:$EE28)+SUMIF('reporting moussy'!$F$2:$EE$2,CM$4,'reporting moussy'!$F28:$EE28)+SUMIF('reporting trappes'!$F$2:$EE$2,CM$4,'reporting trappes'!$F28:$EE28)+SUMIF('SPACELOG 5 BP'!$F$2:$EE$2,CM$4,'SPACELOG 5 BP'!$F28:$EE28)+SUMIF('SPACELOG 6 BP'!$F$2:$EE$2,CM$4,'SPACELOG 6 BP'!$F28:$EE28)+SUMIF('SPACELOG 7 BP'!$F$2:$EE$2,CM$4,'SPACELOG 7 BP'!$F28:$EE28)+SUMIF('SPACELOG 8 BP'!$F$2:$EE$2,CM$4,'SPACELOG 8 BP'!$F28:$EE28)+SUMIF('SPACELOG 9 BP'!$F$2:$EE$2,CM$4,'SPACELOG 9 BP'!$F28:$EE28)+SUMIF('SPACELOG 10 BP'!$F$2:$EE$2,CM$4,'SPACELOG 10 BP'!$F28:$EE28)+SUMIF('SPACELOG 11 BP'!$F$2:$EE$2,CM$4,'SPACELOG 11 BP'!$F28:$EE28)+SUMIF('SPACELOG 12 BP'!$F$2:$EE$2,CM$4,'SPACELOG 12 BP'!$F28:$EE28)</f>
        <v>0</v>
      </c>
      <c r="CN28" s="33">
        <f>SUMIF('reporting montigny'!$F$2:$EE$2,CN$4,'reporting montigny'!$F28:$EE28)+SUMIF('reporting boissy'!$F$2:$EE$2,CN$4,'reporting boissy'!$F28:$EE28)+SUMIF('reporting moussy'!$F$2:$EE$2,CN$4,'reporting moussy'!$F28:$EE28)+SUMIF('reporting trappes'!$F$2:$EE$2,CN$4,'reporting trappes'!$F28:$EE28)+SUMIF('SPACELOG 5 BP'!$F$2:$EE$2,CN$4,'SPACELOG 5 BP'!$F28:$EE28)+SUMIF('SPACELOG 6 BP'!$F$2:$EE$2,CN$4,'SPACELOG 6 BP'!$F28:$EE28)+SUMIF('SPACELOG 7 BP'!$F$2:$EE$2,CN$4,'SPACELOG 7 BP'!$F28:$EE28)+SUMIF('SPACELOG 8 BP'!$F$2:$EE$2,CN$4,'SPACELOG 8 BP'!$F28:$EE28)+SUMIF('SPACELOG 9 BP'!$F$2:$EE$2,CN$4,'SPACELOG 9 BP'!$F28:$EE28)+SUMIF('SPACELOG 10 BP'!$F$2:$EE$2,CN$4,'SPACELOG 10 BP'!$F28:$EE28)+SUMIF('SPACELOG 11 BP'!$F$2:$EE$2,CN$4,'SPACELOG 11 BP'!$F28:$EE28)+SUMIF('SPACELOG 12 BP'!$F$2:$EE$2,CN$4,'SPACELOG 12 BP'!$F28:$EE28)</f>
        <v>0</v>
      </c>
      <c r="CO28" s="33">
        <f>SUMIF('reporting montigny'!$F$2:$EE$2,CO$4,'reporting montigny'!$F28:$EE28)+SUMIF('reporting boissy'!$F$2:$EE$2,CO$4,'reporting boissy'!$F28:$EE28)+SUMIF('reporting moussy'!$F$2:$EE$2,CO$4,'reporting moussy'!$F28:$EE28)+SUMIF('reporting trappes'!$F$2:$EE$2,CO$4,'reporting trappes'!$F28:$EE28)+SUMIF('SPACELOG 5 BP'!$F$2:$EE$2,CO$4,'SPACELOG 5 BP'!$F28:$EE28)+SUMIF('SPACELOG 6 BP'!$F$2:$EE$2,CO$4,'SPACELOG 6 BP'!$F28:$EE28)+SUMIF('SPACELOG 7 BP'!$F$2:$EE$2,CO$4,'SPACELOG 7 BP'!$F28:$EE28)+SUMIF('SPACELOG 8 BP'!$F$2:$EE$2,CO$4,'SPACELOG 8 BP'!$F28:$EE28)+SUMIF('SPACELOG 9 BP'!$F$2:$EE$2,CO$4,'SPACELOG 9 BP'!$F28:$EE28)+SUMIF('SPACELOG 10 BP'!$F$2:$EE$2,CO$4,'SPACELOG 10 BP'!$F28:$EE28)+SUMIF('SPACELOG 11 BP'!$F$2:$EE$2,CO$4,'SPACELOG 11 BP'!$F28:$EE28)+SUMIF('SPACELOG 12 BP'!$F$2:$EE$2,CO$4,'SPACELOG 12 BP'!$F28:$EE28)</f>
        <v>0</v>
      </c>
      <c r="CP28" s="33">
        <f>SUMIF('reporting montigny'!$F$2:$EE$2,CP$4,'reporting montigny'!$F28:$EE28)+SUMIF('reporting boissy'!$F$2:$EE$2,CP$4,'reporting boissy'!$F28:$EE28)+SUMIF('reporting moussy'!$F$2:$EE$2,CP$4,'reporting moussy'!$F28:$EE28)+SUMIF('reporting trappes'!$F$2:$EE$2,CP$4,'reporting trappes'!$F28:$EE28)+SUMIF('SPACELOG 5 BP'!$F$2:$EE$2,CP$4,'SPACELOG 5 BP'!$F28:$EE28)+SUMIF('SPACELOG 6 BP'!$F$2:$EE$2,CP$4,'SPACELOG 6 BP'!$F28:$EE28)+SUMIF('SPACELOG 7 BP'!$F$2:$EE$2,CP$4,'SPACELOG 7 BP'!$F28:$EE28)+SUMIF('SPACELOG 8 BP'!$F$2:$EE$2,CP$4,'SPACELOG 8 BP'!$F28:$EE28)+SUMIF('SPACELOG 9 BP'!$F$2:$EE$2,CP$4,'SPACELOG 9 BP'!$F28:$EE28)+SUMIF('SPACELOG 10 BP'!$F$2:$EE$2,CP$4,'SPACELOG 10 BP'!$F28:$EE28)+SUMIF('SPACELOG 11 BP'!$F$2:$EE$2,CP$4,'SPACELOG 11 BP'!$F28:$EE28)+SUMIF('SPACELOG 12 BP'!$F$2:$EE$2,CP$4,'SPACELOG 12 BP'!$F28:$EE28)</f>
        <v>0</v>
      </c>
      <c r="CQ28" s="33">
        <f>SUMIF('reporting montigny'!$F$2:$EE$2,CQ$4,'reporting montigny'!$F28:$EE28)+SUMIF('reporting boissy'!$F$2:$EE$2,CQ$4,'reporting boissy'!$F28:$EE28)+SUMIF('reporting moussy'!$F$2:$EE$2,CQ$4,'reporting moussy'!$F28:$EE28)+SUMIF('reporting trappes'!$F$2:$EE$2,CQ$4,'reporting trappes'!$F28:$EE28)+SUMIF('SPACELOG 5 BP'!$F$2:$EE$2,CQ$4,'SPACELOG 5 BP'!$F28:$EE28)+SUMIF('SPACELOG 6 BP'!$F$2:$EE$2,CQ$4,'SPACELOG 6 BP'!$F28:$EE28)+SUMIF('SPACELOG 7 BP'!$F$2:$EE$2,CQ$4,'SPACELOG 7 BP'!$F28:$EE28)+SUMIF('SPACELOG 8 BP'!$F$2:$EE$2,CQ$4,'SPACELOG 8 BP'!$F28:$EE28)+SUMIF('SPACELOG 9 BP'!$F$2:$EE$2,CQ$4,'SPACELOG 9 BP'!$F28:$EE28)+SUMIF('SPACELOG 10 BP'!$F$2:$EE$2,CQ$4,'SPACELOG 10 BP'!$F28:$EE28)+SUMIF('SPACELOG 11 BP'!$F$2:$EE$2,CQ$4,'SPACELOG 11 BP'!$F28:$EE28)+SUMIF('SPACELOG 12 BP'!$F$2:$EE$2,CQ$4,'SPACELOG 12 BP'!$F28:$EE28)</f>
        <v>0</v>
      </c>
      <c r="CR28" s="393">
        <f t="shared" si="120"/>
        <v>0</v>
      </c>
      <c r="CS28" s="33">
        <f>SUMIF('reporting montigny'!$F$2:$EE$2,CS$4,'reporting montigny'!$F28:$EE28)+SUMIF('reporting boissy'!$F$2:$EE$2,CS$4,'reporting boissy'!$F28:$EE28)+SUMIF('reporting moussy'!$F$2:$EE$2,CS$4,'reporting moussy'!$F28:$EE28)+SUMIF('reporting trappes'!$F$2:$EE$2,CS$4,'reporting trappes'!$F28:$EE28)+SUMIF('SPACELOG 5 BP'!$F$2:$EE$2,CS$4,'SPACELOG 5 BP'!$F28:$EE28)+SUMIF('SPACELOG 6 BP'!$F$2:$EE$2,CS$4,'SPACELOG 6 BP'!$F28:$EE28)+SUMIF('SPACELOG 7 BP'!$F$2:$EE$2,CS$4,'SPACELOG 7 BP'!$F28:$EE28)+SUMIF('SPACELOG 8 BP'!$F$2:$EE$2,CS$4,'SPACELOG 8 BP'!$F28:$EE28)+SUMIF('SPACELOG 9 BP'!$F$2:$EE$2,CS$4,'SPACELOG 9 BP'!$F28:$EE28)+SUMIF('SPACELOG 10 BP'!$F$2:$EE$2,CS$4,'SPACELOG 10 BP'!$F28:$EE28)+SUMIF('SPACELOG 11 BP'!$F$2:$EE$2,CS$4,'SPACELOG 11 BP'!$F28:$EE28)+SUMIF('SPACELOG 12 BP'!$F$2:$EE$2,CS$4,'SPACELOG 12 BP'!$F28:$EE28)</f>
        <v>0</v>
      </c>
      <c r="CT28" s="33">
        <f>SUMIF('reporting montigny'!$F$2:$EE$2,CT$4,'reporting montigny'!$F28:$EE28)+SUMIF('reporting boissy'!$F$2:$EE$2,CT$4,'reporting boissy'!$F28:$EE28)+SUMIF('reporting moussy'!$F$2:$EE$2,CT$4,'reporting moussy'!$F28:$EE28)+SUMIF('reporting trappes'!$F$2:$EE$2,CT$4,'reporting trappes'!$F28:$EE28)+SUMIF('SPACELOG 5 BP'!$F$2:$EE$2,CT$4,'SPACELOG 5 BP'!$F28:$EE28)+SUMIF('SPACELOG 6 BP'!$F$2:$EE$2,CT$4,'SPACELOG 6 BP'!$F28:$EE28)+SUMIF('SPACELOG 7 BP'!$F$2:$EE$2,CT$4,'SPACELOG 7 BP'!$F28:$EE28)+SUMIF('SPACELOG 8 BP'!$F$2:$EE$2,CT$4,'SPACELOG 8 BP'!$F28:$EE28)+SUMIF('SPACELOG 9 BP'!$F$2:$EE$2,CT$4,'SPACELOG 9 BP'!$F28:$EE28)+SUMIF('SPACELOG 10 BP'!$F$2:$EE$2,CT$4,'SPACELOG 10 BP'!$F28:$EE28)+SUMIF('SPACELOG 11 BP'!$F$2:$EE$2,CT$4,'SPACELOG 11 BP'!$F28:$EE28)+SUMIF('SPACELOG 12 BP'!$F$2:$EE$2,CT$4,'SPACELOG 12 BP'!$F28:$EE28)</f>
        <v>0</v>
      </c>
      <c r="CU28" s="33">
        <f>SUMIF('reporting montigny'!$F$2:$EE$2,CU$4,'reporting montigny'!$F28:$EE28)+SUMIF('reporting boissy'!$F$2:$EE$2,CU$4,'reporting boissy'!$F28:$EE28)+SUMIF('reporting moussy'!$F$2:$EE$2,CU$4,'reporting moussy'!$F28:$EE28)+SUMIF('reporting trappes'!$F$2:$EE$2,CU$4,'reporting trappes'!$F28:$EE28)+SUMIF('SPACELOG 5 BP'!$F$2:$EE$2,CU$4,'SPACELOG 5 BP'!$F28:$EE28)+SUMIF('SPACELOG 6 BP'!$F$2:$EE$2,CU$4,'SPACELOG 6 BP'!$F28:$EE28)+SUMIF('SPACELOG 7 BP'!$F$2:$EE$2,CU$4,'SPACELOG 7 BP'!$F28:$EE28)+SUMIF('SPACELOG 8 BP'!$F$2:$EE$2,CU$4,'SPACELOG 8 BP'!$F28:$EE28)+SUMIF('SPACELOG 9 BP'!$F$2:$EE$2,CU$4,'SPACELOG 9 BP'!$F28:$EE28)+SUMIF('SPACELOG 10 BP'!$F$2:$EE$2,CU$4,'SPACELOG 10 BP'!$F28:$EE28)+SUMIF('SPACELOG 11 BP'!$F$2:$EE$2,CU$4,'SPACELOG 11 BP'!$F28:$EE28)+SUMIF('SPACELOG 12 BP'!$F$2:$EE$2,CU$4,'SPACELOG 12 BP'!$F28:$EE28)</f>
        <v>0</v>
      </c>
      <c r="CV28" s="33">
        <f>SUMIF('reporting montigny'!$F$2:$EE$2,CV$4,'reporting montigny'!$F28:$EE28)+SUMIF('reporting boissy'!$F$2:$EE$2,CV$4,'reporting boissy'!$F28:$EE28)+SUMIF('reporting moussy'!$F$2:$EE$2,CV$4,'reporting moussy'!$F28:$EE28)+SUMIF('reporting trappes'!$F$2:$EE$2,CV$4,'reporting trappes'!$F28:$EE28)+SUMIF('SPACELOG 5 BP'!$F$2:$EE$2,CV$4,'SPACELOG 5 BP'!$F28:$EE28)+SUMIF('SPACELOG 6 BP'!$F$2:$EE$2,CV$4,'SPACELOG 6 BP'!$F28:$EE28)+SUMIF('SPACELOG 7 BP'!$F$2:$EE$2,CV$4,'SPACELOG 7 BP'!$F28:$EE28)+SUMIF('SPACELOG 8 BP'!$F$2:$EE$2,CV$4,'SPACELOG 8 BP'!$F28:$EE28)+SUMIF('SPACELOG 9 BP'!$F$2:$EE$2,CV$4,'SPACELOG 9 BP'!$F28:$EE28)+SUMIF('SPACELOG 10 BP'!$F$2:$EE$2,CV$4,'SPACELOG 10 BP'!$F28:$EE28)+SUMIF('SPACELOG 11 BP'!$F$2:$EE$2,CV$4,'SPACELOG 11 BP'!$F28:$EE28)+SUMIF('SPACELOG 12 BP'!$F$2:$EE$2,CV$4,'SPACELOG 12 BP'!$F28:$EE28)</f>
        <v>0</v>
      </c>
      <c r="CW28" s="33">
        <f>SUMIF('reporting montigny'!$F$2:$EE$2,CW$4,'reporting montigny'!$F28:$EE28)+SUMIF('reporting boissy'!$F$2:$EE$2,CW$4,'reporting boissy'!$F28:$EE28)+SUMIF('reporting moussy'!$F$2:$EE$2,CW$4,'reporting moussy'!$F28:$EE28)+SUMIF('reporting trappes'!$F$2:$EE$2,CW$4,'reporting trappes'!$F28:$EE28)+SUMIF('SPACELOG 5 BP'!$F$2:$EE$2,CW$4,'SPACELOG 5 BP'!$F28:$EE28)+SUMIF('SPACELOG 6 BP'!$F$2:$EE$2,CW$4,'SPACELOG 6 BP'!$F28:$EE28)+SUMIF('SPACELOG 7 BP'!$F$2:$EE$2,CW$4,'SPACELOG 7 BP'!$F28:$EE28)+SUMIF('SPACELOG 8 BP'!$F$2:$EE$2,CW$4,'SPACELOG 8 BP'!$F28:$EE28)+SUMIF('SPACELOG 9 BP'!$F$2:$EE$2,CW$4,'SPACELOG 9 BP'!$F28:$EE28)+SUMIF('SPACELOG 10 BP'!$F$2:$EE$2,CW$4,'SPACELOG 10 BP'!$F28:$EE28)+SUMIF('SPACELOG 11 BP'!$F$2:$EE$2,CW$4,'SPACELOG 11 BP'!$F28:$EE28)+SUMIF('SPACELOG 12 BP'!$F$2:$EE$2,CW$4,'SPACELOG 12 BP'!$F28:$EE28)</f>
        <v>0</v>
      </c>
      <c r="CX28" s="33">
        <f>SUMIF('reporting montigny'!$F$2:$EE$2,CX$4,'reporting montigny'!$F28:$EE28)+SUMIF('reporting boissy'!$F$2:$EE$2,CX$4,'reporting boissy'!$F28:$EE28)+SUMIF('reporting moussy'!$F$2:$EE$2,CX$4,'reporting moussy'!$F28:$EE28)+SUMIF('reporting trappes'!$F$2:$EE$2,CX$4,'reporting trappes'!$F28:$EE28)+SUMIF('SPACELOG 5 BP'!$F$2:$EE$2,CX$4,'SPACELOG 5 BP'!$F28:$EE28)+SUMIF('SPACELOG 6 BP'!$F$2:$EE$2,CX$4,'SPACELOG 6 BP'!$F28:$EE28)+SUMIF('SPACELOG 7 BP'!$F$2:$EE$2,CX$4,'SPACELOG 7 BP'!$F28:$EE28)+SUMIF('SPACELOG 8 BP'!$F$2:$EE$2,CX$4,'SPACELOG 8 BP'!$F28:$EE28)+SUMIF('SPACELOG 9 BP'!$F$2:$EE$2,CX$4,'SPACELOG 9 BP'!$F28:$EE28)+SUMIF('SPACELOG 10 BP'!$F$2:$EE$2,CX$4,'SPACELOG 10 BP'!$F28:$EE28)+SUMIF('SPACELOG 11 BP'!$F$2:$EE$2,CX$4,'SPACELOG 11 BP'!$F28:$EE28)+SUMIF('SPACELOG 12 BP'!$F$2:$EE$2,CX$4,'SPACELOG 12 BP'!$F28:$EE28)</f>
        <v>0</v>
      </c>
      <c r="CY28" s="33">
        <f>SUMIF('reporting montigny'!$F$2:$EE$2,CY$4,'reporting montigny'!$F28:$EE28)+SUMIF('reporting boissy'!$F$2:$EE$2,CY$4,'reporting boissy'!$F28:$EE28)+SUMIF('reporting moussy'!$F$2:$EE$2,CY$4,'reporting moussy'!$F28:$EE28)+SUMIF('reporting trappes'!$F$2:$EE$2,CY$4,'reporting trappes'!$F28:$EE28)+SUMIF('SPACELOG 5 BP'!$F$2:$EE$2,CY$4,'SPACELOG 5 BP'!$F28:$EE28)+SUMIF('SPACELOG 6 BP'!$F$2:$EE$2,CY$4,'SPACELOG 6 BP'!$F28:$EE28)+SUMIF('SPACELOG 7 BP'!$F$2:$EE$2,CY$4,'SPACELOG 7 BP'!$F28:$EE28)+SUMIF('SPACELOG 8 BP'!$F$2:$EE$2,CY$4,'SPACELOG 8 BP'!$F28:$EE28)+SUMIF('SPACELOG 9 BP'!$F$2:$EE$2,CY$4,'SPACELOG 9 BP'!$F28:$EE28)+SUMIF('SPACELOG 10 BP'!$F$2:$EE$2,CY$4,'SPACELOG 10 BP'!$F28:$EE28)+SUMIF('SPACELOG 11 BP'!$F$2:$EE$2,CY$4,'SPACELOG 11 BP'!$F28:$EE28)+SUMIF('SPACELOG 12 BP'!$F$2:$EE$2,CY$4,'SPACELOG 12 BP'!$F28:$EE28)</f>
        <v>0</v>
      </c>
      <c r="CZ28" s="33">
        <f>SUMIF('reporting montigny'!$F$2:$EE$2,CZ$4,'reporting montigny'!$F28:$EE28)+SUMIF('reporting boissy'!$F$2:$EE$2,CZ$4,'reporting boissy'!$F28:$EE28)+SUMIF('reporting moussy'!$F$2:$EE$2,CZ$4,'reporting moussy'!$F28:$EE28)+SUMIF('reporting trappes'!$F$2:$EE$2,CZ$4,'reporting trappes'!$F28:$EE28)+SUMIF('SPACELOG 5 BP'!$F$2:$EE$2,CZ$4,'SPACELOG 5 BP'!$F28:$EE28)+SUMIF('SPACELOG 6 BP'!$F$2:$EE$2,CZ$4,'SPACELOG 6 BP'!$F28:$EE28)+SUMIF('SPACELOG 7 BP'!$F$2:$EE$2,CZ$4,'SPACELOG 7 BP'!$F28:$EE28)+SUMIF('SPACELOG 8 BP'!$F$2:$EE$2,CZ$4,'SPACELOG 8 BP'!$F28:$EE28)+SUMIF('SPACELOG 9 BP'!$F$2:$EE$2,CZ$4,'SPACELOG 9 BP'!$F28:$EE28)+SUMIF('SPACELOG 10 BP'!$F$2:$EE$2,CZ$4,'SPACELOG 10 BP'!$F28:$EE28)+SUMIF('SPACELOG 11 BP'!$F$2:$EE$2,CZ$4,'SPACELOG 11 BP'!$F28:$EE28)+SUMIF('SPACELOG 12 BP'!$F$2:$EE$2,CZ$4,'SPACELOG 12 BP'!$F28:$EE28)</f>
        <v>0</v>
      </c>
      <c r="DA28" s="33">
        <f>SUMIF('reporting montigny'!$F$2:$EE$2,DA$4,'reporting montigny'!$F28:$EE28)+SUMIF('reporting boissy'!$F$2:$EE$2,DA$4,'reporting boissy'!$F28:$EE28)+SUMIF('reporting moussy'!$F$2:$EE$2,DA$4,'reporting moussy'!$F28:$EE28)+SUMIF('reporting trappes'!$F$2:$EE$2,DA$4,'reporting trappes'!$F28:$EE28)+SUMIF('SPACELOG 5 BP'!$F$2:$EE$2,DA$4,'SPACELOG 5 BP'!$F28:$EE28)+SUMIF('SPACELOG 6 BP'!$F$2:$EE$2,DA$4,'SPACELOG 6 BP'!$F28:$EE28)+SUMIF('SPACELOG 7 BP'!$F$2:$EE$2,DA$4,'SPACELOG 7 BP'!$F28:$EE28)+SUMIF('SPACELOG 8 BP'!$F$2:$EE$2,DA$4,'SPACELOG 8 BP'!$F28:$EE28)+SUMIF('SPACELOG 9 BP'!$F$2:$EE$2,DA$4,'SPACELOG 9 BP'!$F28:$EE28)+SUMIF('SPACELOG 10 BP'!$F$2:$EE$2,DA$4,'SPACELOG 10 BP'!$F28:$EE28)+SUMIF('SPACELOG 11 BP'!$F$2:$EE$2,DA$4,'SPACELOG 11 BP'!$F28:$EE28)+SUMIF('SPACELOG 12 BP'!$F$2:$EE$2,DA$4,'SPACELOG 12 BP'!$F28:$EE28)</f>
        <v>0</v>
      </c>
      <c r="DB28" s="33">
        <f>SUMIF('reporting montigny'!$F$2:$EE$2,DB$4,'reporting montigny'!$F28:$EE28)+SUMIF('reporting boissy'!$F$2:$EE$2,DB$4,'reporting boissy'!$F28:$EE28)+SUMIF('reporting moussy'!$F$2:$EE$2,DB$4,'reporting moussy'!$F28:$EE28)+SUMIF('reporting trappes'!$F$2:$EE$2,DB$4,'reporting trappes'!$F28:$EE28)+SUMIF('SPACELOG 5 BP'!$F$2:$EE$2,DB$4,'SPACELOG 5 BP'!$F28:$EE28)+SUMIF('SPACELOG 6 BP'!$F$2:$EE$2,DB$4,'SPACELOG 6 BP'!$F28:$EE28)+SUMIF('SPACELOG 7 BP'!$F$2:$EE$2,DB$4,'SPACELOG 7 BP'!$F28:$EE28)+SUMIF('SPACELOG 8 BP'!$F$2:$EE$2,DB$4,'SPACELOG 8 BP'!$F28:$EE28)+SUMIF('SPACELOG 9 BP'!$F$2:$EE$2,DB$4,'SPACELOG 9 BP'!$F28:$EE28)+SUMIF('SPACELOG 10 BP'!$F$2:$EE$2,DB$4,'SPACELOG 10 BP'!$F28:$EE28)+SUMIF('SPACELOG 11 BP'!$F$2:$EE$2,DB$4,'SPACELOG 11 BP'!$F28:$EE28)+SUMIF('SPACELOG 12 BP'!$F$2:$EE$2,DB$4,'SPACELOG 12 BP'!$F28:$EE28)</f>
        <v>0</v>
      </c>
      <c r="DC28" s="33">
        <f>SUMIF('reporting montigny'!$F$2:$EE$2,DC$4,'reporting montigny'!$F28:$EE28)+SUMIF('reporting boissy'!$F$2:$EE$2,DC$4,'reporting boissy'!$F28:$EE28)+SUMIF('reporting moussy'!$F$2:$EE$2,DC$4,'reporting moussy'!$F28:$EE28)+SUMIF('reporting trappes'!$F$2:$EE$2,DC$4,'reporting trappes'!$F28:$EE28)+SUMIF('SPACELOG 5 BP'!$F$2:$EE$2,DC$4,'SPACELOG 5 BP'!$F28:$EE28)+SUMIF('SPACELOG 6 BP'!$F$2:$EE$2,DC$4,'SPACELOG 6 BP'!$F28:$EE28)+SUMIF('SPACELOG 7 BP'!$F$2:$EE$2,DC$4,'SPACELOG 7 BP'!$F28:$EE28)+SUMIF('SPACELOG 8 BP'!$F$2:$EE$2,DC$4,'SPACELOG 8 BP'!$F28:$EE28)+SUMIF('SPACELOG 9 BP'!$F$2:$EE$2,DC$4,'SPACELOG 9 BP'!$F28:$EE28)+SUMIF('SPACELOG 10 BP'!$F$2:$EE$2,DC$4,'SPACELOG 10 BP'!$F28:$EE28)+SUMIF('SPACELOG 11 BP'!$F$2:$EE$2,DC$4,'SPACELOG 11 BP'!$F28:$EE28)+SUMIF('SPACELOG 12 BP'!$F$2:$EE$2,DC$4,'SPACELOG 12 BP'!$F28:$EE28)</f>
        <v>0</v>
      </c>
      <c r="DD28" s="33">
        <f>SUMIF('reporting montigny'!$F$2:$EE$2,DD$4,'reporting montigny'!$F28:$EE28)+SUMIF('reporting boissy'!$F$2:$EE$2,DD$4,'reporting boissy'!$F28:$EE28)+SUMIF('reporting moussy'!$F$2:$EE$2,DD$4,'reporting moussy'!$F28:$EE28)+SUMIF('reporting trappes'!$F$2:$EE$2,DD$4,'reporting trappes'!$F28:$EE28)+SUMIF('SPACELOG 5 BP'!$F$2:$EE$2,DD$4,'SPACELOG 5 BP'!$F28:$EE28)+SUMIF('SPACELOG 6 BP'!$F$2:$EE$2,DD$4,'SPACELOG 6 BP'!$F28:$EE28)+SUMIF('SPACELOG 7 BP'!$F$2:$EE$2,DD$4,'SPACELOG 7 BP'!$F28:$EE28)+SUMIF('SPACELOG 8 BP'!$F$2:$EE$2,DD$4,'SPACELOG 8 BP'!$F28:$EE28)+SUMIF('SPACELOG 9 BP'!$F$2:$EE$2,DD$4,'SPACELOG 9 BP'!$F28:$EE28)+SUMIF('SPACELOG 10 BP'!$F$2:$EE$2,DD$4,'SPACELOG 10 BP'!$F28:$EE28)+SUMIF('SPACELOG 11 BP'!$F$2:$EE$2,DD$4,'SPACELOG 11 BP'!$F28:$EE28)+SUMIF('SPACELOG 12 BP'!$F$2:$EE$2,DD$4,'SPACELOG 12 BP'!$F28:$EE28)</f>
        <v>0</v>
      </c>
      <c r="DE28" s="393">
        <f t="shared" si="121"/>
        <v>0</v>
      </c>
      <c r="DF28" s="33">
        <f>SUMIF('reporting montigny'!$F$2:$EE$2,DF$4,'reporting montigny'!$F28:$EE28)+SUMIF('reporting boissy'!$F$2:$EE$2,DF$4,'reporting boissy'!$F28:$EE28)+SUMIF('reporting moussy'!$F$2:$EE$2,DF$4,'reporting moussy'!$F28:$EE28)+SUMIF('reporting trappes'!$F$2:$EE$2,DF$4,'reporting trappes'!$F28:$EE28)+SUMIF('SPACELOG 5 BP'!$F$2:$EE$2,DF$4,'SPACELOG 5 BP'!$F28:$EE28)+SUMIF('SPACELOG 6 BP'!$F$2:$EE$2,DF$4,'SPACELOG 6 BP'!$F28:$EE28)+SUMIF('SPACELOG 7 BP'!$F$2:$EE$2,DF$4,'SPACELOG 7 BP'!$F28:$EE28)+SUMIF('SPACELOG 8 BP'!$F$2:$EE$2,DF$4,'SPACELOG 8 BP'!$F28:$EE28)+SUMIF('SPACELOG 9 BP'!$F$2:$EE$2,DF$4,'SPACELOG 9 BP'!$F28:$EE28)+SUMIF('SPACELOG 10 BP'!$F$2:$EE$2,DF$4,'SPACELOG 10 BP'!$F28:$EE28)+SUMIF('SPACELOG 11 BP'!$F$2:$EE$2,DF$4,'SPACELOG 11 BP'!$F28:$EE28)+SUMIF('SPACELOG 12 BP'!$F$2:$EE$2,DF$4,'SPACELOG 12 BP'!$F28:$EE28)</f>
        <v>0</v>
      </c>
      <c r="DG28" s="33">
        <f>SUMIF('reporting montigny'!$F$2:$EE$2,DG$4,'reporting montigny'!$F28:$EE28)+SUMIF('reporting boissy'!$F$2:$EE$2,DG$4,'reporting boissy'!$F28:$EE28)+SUMIF('reporting moussy'!$F$2:$EE$2,DG$4,'reporting moussy'!$F28:$EE28)+SUMIF('reporting trappes'!$F$2:$EE$2,DG$4,'reporting trappes'!$F28:$EE28)+SUMIF('SPACELOG 5 BP'!$F$2:$EE$2,DG$4,'SPACELOG 5 BP'!$F28:$EE28)+SUMIF('SPACELOG 6 BP'!$F$2:$EE$2,DG$4,'SPACELOG 6 BP'!$F28:$EE28)+SUMIF('SPACELOG 7 BP'!$F$2:$EE$2,DG$4,'SPACELOG 7 BP'!$F28:$EE28)+SUMIF('SPACELOG 8 BP'!$F$2:$EE$2,DG$4,'SPACELOG 8 BP'!$F28:$EE28)+SUMIF('SPACELOG 9 BP'!$F$2:$EE$2,DG$4,'SPACELOG 9 BP'!$F28:$EE28)+SUMIF('SPACELOG 10 BP'!$F$2:$EE$2,DG$4,'SPACELOG 10 BP'!$F28:$EE28)+SUMIF('SPACELOG 11 BP'!$F$2:$EE$2,DG$4,'SPACELOG 11 BP'!$F28:$EE28)+SUMIF('SPACELOG 12 BP'!$F$2:$EE$2,DG$4,'SPACELOG 12 BP'!$F28:$EE28)</f>
        <v>0</v>
      </c>
      <c r="DH28" s="33">
        <f>SUMIF('reporting montigny'!$F$2:$EE$2,DH$4,'reporting montigny'!$F28:$EE28)+SUMIF('reporting boissy'!$F$2:$EE$2,DH$4,'reporting boissy'!$F28:$EE28)+SUMIF('reporting moussy'!$F$2:$EE$2,DH$4,'reporting moussy'!$F28:$EE28)+SUMIF('reporting trappes'!$F$2:$EE$2,DH$4,'reporting trappes'!$F28:$EE28)+SUMIF('SPACELOG 5 BP'!$F$2:$EE$2,DH$4,'SPACELOG 5 BP'!$F28:$EE28)+SUMIF('SPACELOG 6 BP'!$F$2:$EE$2,DH$4,'SPACELOG 6 BP'!$F28:$EE28)+SUMIF('SPACELOG 7 BP'!$F$2:$EE$2,DH$4,'SPACELOG 7 BP'!$F28:$EE28)+SUMIF('SPACELOG 8 BP'!$F$2:$EE$2,DH$4,'SPACELOG 8 BP'!$F28:$EE28)+SUMIF('SPACELOG 9 BP'!$F$2:$EE$2,DH$4,'SPACELOG 9 BP'!$F28:$EE28)+SUMIF('SPACELOG 10 BP'!$F$2:$EE$2,DH$4,'SPACELOG 10 BP'!$F28:$EE28)+SUMIF('SPACELOG 11 BP'!$F$2:$EE$2,DH$4,'SPACELOG 11 BP'!$F28:$EE28)+SUMIF('SPACELOG 12 BP'!$F$2:$EE$2,DH$4,'SPACELOG 12 BP'!$F28:$EE28)</f>
        <v>0</v>
      </c>
      <c r="DI28" s="33">
        <f>SUMIF('reporting montigny'!$F$2:$EE$2,DI$4,'reporting montigny'!$F28:$EE28)+SUMIF('reporting boissy'!$F$2:$EE$2,DI$4,'reporting boissy'!$F28:$EE28)+SUMIF('reporting moussy'!$F$2:$EE$2,DI$4,'reporting moussy'!$F28:$EE28)+SUMIF('reporting trappes'!$F$2:$EE$2,DI$4,'reporting trappes'!$F28:$EE28)+SUMIF('SPACELOG 5 BP'!$F$2:$EE$2,DI$4,'SPACELOG 5 BP'!$F28:$EE28)+SUMIF('SPACELOG 6 BP'!$F$2:$EE$2,DI$4,'SPACELOG 6 BP'!$F28:$EE28)+SUMIF('SPACELOG 7 BP'!$F$2:$EE$2,DI$4,'SPACELOG 7 BP'!$F28:$EE28)+SUMIF('SPACELOG 8 BP'!$F$2:$EE$2,DI$4,'SPACELOG 8 BP'!$F28:$EE28)+SUMIF('SPACELOG 9 BP'!$F$2:$EE$2,DI$4,'SPACELOG 9 BP'!$F28:$EE28)+SUMIF('SPACELOG 10 BP'!$F$2:$EE$2,DI$4,'SPACELOG 10 BP'!$F28:$EE28)+SUMIF('SPACELOG 11 BP'!$F$2:$EE$2,DI$4,'SPACELOG 11 BP'!$F28:$EE28)+SUMIF('SPACELOG 12 BP'!$F$2:$EE$2,DI$4,'SPACELOG 12 BP'!$F28:$EE28)</f>
        <v>0</v>
      </c>
      <c r="DJ28" s="33">
        <f>SUMIF('reporting montigny'!$F$2:$EE$2,DJ$4,'reporting montigny'!$F28:$EE28)+SUMIF('reporting boissy'!$F$2:$EE$2,DJ$4,'reporting boissy'!$F28:$EE28)+SUMIF('reporting moussy'!$F$2:$EE$2,DJ$4,'reporting moussy'!$F28:$EE28)+SUMIF('reporting trappes'!$F$2:$EE$2,DJ$4,'reporting trappes'!$F28:$EE28)+SUMIF('SPACELOG 5 BP'!$F$2:$EE$2,DJ$4,'SPACELOG 5 BP'!$F28:$EE28)+SUMIF('SPACELOG 6 BP'!$F$2:$EE$2,DJ$4,'SPACELOG 6 BP'!$F28:$EE28)+SUMIF('SPACELOG 7 BP'!$F$2:$EE$2,DJ$4,'SPACELOG 7 BP'!$F28:$EE28)+SUMIF('SPACELOG 8 BP'!$F$2:$EE$2,DJ$4,'SPACELOG 8 BP'!$F28:$EE28)+SUMIF('SPACELOG 9 BP'!$F$2:$EE$2,DJ$4,'SPACELOG 9 BP'!$F28:$EE28)+SUMIF('SPACELOG 10 BP'!$F$2:$EE$2,DJ$4,'SPACELOG 10 BP'!$F28:$EE28)+SUMIF('SPACELOG 11 BP'!$F$2:$EE$2,DJ$4,'SPACELOG 11 BP'!$F28:$EE28)+SUMIF('SPACELOG 12 BP'!$F$2:$EE$2,DJ$4,'SPACELOG 12 BP'!$F28:$EE28)</f>
        <v>0</v>
      </c>
      <c r="DK28" s="33">
        <f>SUMIF('reporting montigny'!$F$2:$EE$2,DK$4,'reporting montigny'!$F28:$EE28)+SUMIF('reporting boissy'!$F$2:$EE$2,DK$4,'reporting boissy'!$F28:$EE28)+SUMIF('reporting moussy'!$F$2:$EE$2,DK$4,'reporting moussy'!$F28:$EE28)+SUMIF('reporting trappes'!$F$2:$EE$2,DK$4,'reporting trappes'!$F28:$EE28)+SUMIF('SPACELOG 5 BP'!$F$2:$EE$2,DK$4,'SPACELOG 5 BP'!$F28:$EE28)+SUMIF('SPACELOG 6 BP'!$F$2:$EE$2,DK$4,'SPACELOG 6 BP'!$F28:$EE28)+SUMIF('SPACELOG 7 BP'!$F$2:$EE$2,DK$4,'SPACELOG 7 BP'!$F28:$EE28)+SUMIF('SPACELOG 8 BP'!$F$2:$EE$2,DK$4,'SPACELOG 8 BP'!$F28:$EE28)+SUMIF('SPACELOG 9 BP'!$F$2:$EE$2,DK$4,'SPACELOG 9 BP'!$F28:$EE28)+SUMIF('SPACELOG 10 BP'!$F$2:$EE$2,DK$4,'SPACELOG 10 BP'!$F28:$EE28)+SUMIF('SPACELOG 11 BP'!$F$2:$EE$2,DK$4,'SPACELOG 11 BP'!$F28:$EE28)+SUMIF('SPACELOG 12 BP'!$F$2:$EE$2,DK$4,'SPACELOG 12 BP'!$F28:$EE28)</f>
        <v>0</v>
      </c>
      <c r="DL28" s="33">
        <f>SUMIF('reporting montigny'!$F$2:$EE$2,DL$4,'reporting montigny'!$F28:$EE28)+SUMIF('reporting boissy'!$F$2:$EE$2,DL$4,'reporting boissy'!$F28:$EE28)+SUMIF('reporting moussy'!$F$2:$EE$2,DL$4,'reporting moussy'!$F28:$EE28)+SUMIF('reporting trappes'!$F$2:$EE$2,DL$4,'reporting trappes'!$F28:$EE28)+SUMIF('SPACELOG 5 BP'!$F$2:$EE$2,DL$4,'SPACELOG 5 BP'!$F28:$EE28)+SUMIF('SPACELOG 6 BP'!$F$2:$EE$2,DL$4,'SPACELOG 6 BP'!$F28:$EE28)+SUMIF('SPACELOG 7 BP'!$F$2:$EE$2,DL$4,'SPACELOG 7 BP'!$F28:$EE28)+SUMIF('SPACELOG 8 BP'!$F$2:$EE$2,DL$4,'SPACELOG 8 BP'!$F28:$EE28)+SUMIF('SPACELOG 9 BP'!$F$2:$EE$2,DL$4,'SPACELOG 9 BP'!$F28:$EE28)+SUMIF('SPACELOG 10 BP'!$F$2:$EE$2,DL$4,'SPACELOG 10 BP'!$F28:$EE28)+SUMIF('SPACELOG 11 BP'!$F$2:$EE$2,DL$4,'SPACELOG 11 BP'!$F28:$EE28)+SUMIF('SPACELOG 12 BP'!$F$2:$EE$2,DL$4,'SPACELOG 12 BP'!$F28:$EE28)</f>
        <v>0</v>
      </c>
      <c r="DM28" s="33">
        <f>SUMIF('reporting montigny'!$F$2:$EE$2,DM$4,'reporting montigny'!$F28:$EE28)+SUMIF('reporting boissy'!$F$2:$EE$2,DM$4,'reporting boissy'!$F28:$EE28)+SUMIF('reporting moussy'!$F$2:$EE$2,DM$4,'reporting moussy'!$F28:$EE28)+SUMIF('reporting trappes'!$F$2:$EE$2,DM$4,'reporting trappes'!$F28:$EE28)+SUMIF('SPACELOG 5 BP'!$F$2:$EE$2,DM$4,'SPACELOG 5 BP'!$F28:$EE28)+SUMIF('SPACELOG 6 BP'!$F$2:$EE$2,DM$4,'SPACELOG 6 BP'!$F28:$EE28)+SUMIF('SPACELOG 7 BP'!$F$2:$EE$2,DM$4,'SPACELOG 7 BP'!$F28:$EE28)+SUMIF('SPACELOG 8 BP'!$F$2:$EE$2,DM$4,'SPACELOG 8 BP'!$F28:$EE28)+SUMIF('SPACELOG 9 BP'!$F$2:$EE$2,DM$4,'SPACELOG 9 BP'!$F28:$EE28)+SUMIF('SPACELOG 10 BP'!$F$2:$EE$2,DM$4,'SPACELOG 10 BP'!$F28:$EE28)+SUMIF('SPACELOG 11 BP'!$F$2:$EE$2,DM$4,'SPACELOG 11 BP'!$F28:$EE28)+SUMIF('SPACELOG 12 BP'!$F$2:$EE$2,DM$4,'SPACELOG 12 BP'!$F28:$EE28)</f>
        <v>0</v>
      </c>
      <c r="DN28" s="33">
        <f>SUMIF('reporting montigny'!$F$2:$EE$2,DN$4,'reporting montigny'!$F28:$EE28)+SUMIF('reporting boissy'!$F$2:$EE$2,DN$4,'reporting boissy'!$F28:$EE28)+SUMIF('reporting moussy'!$F$2:$EE$2,DN$4,'reporting moussy'!$F28:$EE28)+SUMIF('reporting trappes'!$F$2:$EE$2,DN$4,'reporting trappes'!$F28:$EE28)+SUMIF('SPACELOG 5 BP'!$F$2:$EE$2,DN$4,'SPACELOG 5 BP'!$F28:$EE28)+SUMIF('SPACELOG 6 BP'!$F$2:$EE$2,DN$4,'SPACELOG 6 BP'!$F28:$EE28)+SUMIF('SPACELOG 7 BP'!$F$2:$EE$2,DN$4,'SPACELOG 7 BP'!$F28:$EE28)+SUMIF('SPACELOG 8 BP'!$F$2:$EE$2,DN$4,'SPACELOG 8 BP'!$F28:$EE28)+SUMIF('SPACELOG 9 BP'!$F$2:$EE$2,DN$4,'SPACELOG 9 BP'!$F28:$EE28)+SUMIF('SPACELOG 10 BP'!$F$2:$EE$2,DN$4,'SPACELOG 10 BP'!$F28:$EE28)+SUMIF('SPACELOG 11 BP'!$F$2:$EE$2,DN$4,'SPACELOG 11 BP'!$F28:$EE28)+SUMIF('SPACELOG 12 BP'!$F$2:$EE$2,DN$4,'SPACELOG 12 BP'!$F28:$EE28)</f>
        <v>0</v>
      </c>
      <c r="DO28" s="33">
        <f>SUMIF('reporting montigny'!$F$2:$EE$2,DO$4,'reporting montigny'!$F28:$EE28)+SUMIF('reporting boissy'!$F$2:$EE$2,DO$4,'reporting boissy'!$F28:$EE28)+SUMIF('reporting moussy'!$F$2:$EE$2,DO$4,'reporting moussy'!$F28:$EE28)+SUMIF('reporting trappes'!$F$2:$EE$2,DO$4,'reporting trappes'!$F28:$EE28)+SUMIF('SPACELOG 5 BP'!$F$2:$EE$2,DO$4,'SPACELOG 5 BP'!$F28:$EE28)+SUMIF('SPACELOG 6 BP'!$F$2:$EE$2,DO$4,'SPACELOG 6 BP'!$F28:$EE28)+SUMIF('SPACELOG 7 BP'!$F$2:$EE$2,DO$4,'SPACELOG 7 BP'!$F28:$EE28)+SUMIF('SPACELOG 8 BP'!$F$2:$EE$2,DO$4,'SPACELOG 8 BP'!$F28:$EE28)+SUMIF('SPACELOG 9 BP'!$F$2:$EE$2,DO$4,'SPACELOG 9 BP'!$F28:$EE28)+SUMIF('SPACELOG 10 BP'!$F$2:$EE$2,DO$4,'SPACELOG 10 BP'!$F28:$EE28)+SUMIF('SPACELOG 11 BP'!$F$2:$EE$2,DO$4,'SPACELOG 11 BP'!$F28:$EE28)+SUMIF('SPACELOG 12 BP'!$F$2:$EE$2,DO$4,'SPACELOG 12 BP'!$F28:$EE28)</f>
        <v>0</v>
      </c>
      <c r="DP28" s="33">
        <f>SUMIF('reporting montigny'!$F$2:$EE$2,DP$4,'reporting montigny'!$F28:$EE28)+SUMIF('reporting boissy'!$F$2:$EE$2,DP$4,'reporting boissy'!$F28:$EE28)+SUMIF('reporting moussy'!$F$2:$EE$2,DP$4,'reporting moussy'!$F28:$EE28)+SUMIF('reporting trappes'!$F$2:$EE$2,DP$4,'reporting trappes'!$F28:$EE28)+SUMIF('SPACELOG 5 BP'!$F$2:$EE$2,DP$4,'SPACELOG 5 BP'!$F28:$EE28)+SUMIF('SPACELOG 6 BP'!$F$2:$EE$2,DP$4,'SPACELOG 6 BP'!$F28:$EE28)+SUMIF('SPACELOG 7 BP'!$F$2:$EE$2,DP$4,'SPACELOG 7 BP'!$F28:$EE28)+SUMIF('SPACELOG 8 BP'!$F$2:$EE$2,DP$4,'SPACELOG 8 BP'!$F28:$EE28)+SUMIF('SPACELOG 9 BP'!$F$2:$EE$2,DP$4,'SPACELOG 9 BP'!$F28:$EE28)+SUMIF('SPACELOG 10 BP'!$F$2:$EE$2,DP$4,'SPACELOG 10 BP'!$F28:$EE28)+SUMIF('SPACELOG 11 BP'!$F$2:$EE$2,DP$4,'SPACELOG 11 BP'!$F28:$EE28)+SUMIF('SPACELOG 12 BP'!$F$2:$EE$2,DP$4,'SPACELOG 12 BP'!$F28:$EE28)</f>
        <v>0</v>
      </c>
      <c r="DQ28" s="33">
        <f>SUMIF('reporting montigny'!$F$2:$EE$2,DQ$4,'reporting montigny'!$F28:$EE28)+SUMIF('reporting boissy'!$F$2:$EE$2,DQ$4,'reporting boissy'!$F28:$EE28)+SUMIF('reporting moussy'!$F$2:$EE$2,DQ$4,'reporting moussy'!$F28:$EE28)+SUMIF('reporting trappes'!$F$2:$EE$2,DQ$4,'reporting trappes'!$F28:$EE28)+SUMIF('SPACELOG 5 BP'!$F$2:$EE$2,DQ$4,'SPACELOG 5 BP'!$F28:$EE28)+SUMIF('SPACELOG 6 BP'!$F$2:$EE$2,DQ$4,'SPACELOG 6 BP'!$F28:$EE28)+SUMIF('SPACELOG 7 BP'!$F$2:$EE$2,DQ$4,'SPACELOG 7 BP'!$F28:$EE28)+SUMIF('SPACELOG 8 BP'!$F$2:$EE$2,DQ$4,'SPACELOG 8 BP'!$F28:$EE28)+SUMIF('SPACELOG 9 BP'!$F$2:$EE$2,DQ$4,'SPACELOG 9 BP'!$F28:$EE28)+SUMIF('SPACELOG 10 BP'!$F$2:$EE$2,DQ$4,'SPACELOG 10 BP'!$F28:$EE28)+SUMIF('SPACELOG 11 BP'!$F$2:$EE$2,DQ$4,'SPACELOG 11 BP'!$F28:$EE28)+SUMIF('SPACELOG 12 BP'!$F$2:$EE$2,DQ$4,'SPACELOG 12 BP'!$F28:$EE28)</f>
        <v>0</v>
      </c>
      <c r="DR28" s="393">
        <f t="shared" si="122"/>
        <v>0</v>
      </c>
    </row>
    <row r="29" spans="1:122" x14ac:dyDescent="0.2">
      <c r="E29" s="35" t="s">
        <v>233</v>
      </c>
      <c r="F29" s="33">
        <f>SUMIF('reporting montigny'!$F$2:$EE$2,F$4,'reporting montigny'!$F29:$EE29)+SUMIF('reporting boissy'!$F$2:$EE$2,F$4,'reporting boissy'!$F29:$EE29)+SUMIF('reporting moussy'!$F$2:$EE$2,F$4,'reporting moussy'!$F29:$EE29)+SUMIF('reporting trappes'!$F$2:$EE$2,F$4,'reporting trappes'!$F29:$EE29)+SUMIF('SPACELOG 5 BP'!$F$2:$EE$2,F$4,'SPACELOG 5 BP'!$F29:$EE29)+SUMIF('SPACELOG 6 BP'!$F$2:$EE$2,F$4,'SPACELOG 6 BP'!$F29:$EE29)+SUMIF('SPACELOG 7 BP'!$F$2:$EE$2,F$4,'SPACELOG 7 BP'!$F29:$EE29)+SUMIF('SPACELOG 8 BP'!$F$2:$EE$2,F$4,'SPACELOG 8 BP'!$F29:$EE29)+SUMIF('SPACELOG 9 BP'!$F$2:$EE$2,F$4,'SPACELOG 9 BP'!$F29:$EE29)+SUMIF('SPACELOG 10 BP'!$F$2:$EE$2,F$4,'SPACELOG 10 BP'!$F29:$EE29)+SUMIF('SPACELOG 11 BP'!$F$2:$EE$2,F$4,'SPACELOG 11 BP'!$F29:$EE29)+SUMIF('SPACELOG 12 BP'!$F$2:$EE$2,F$4,'SPACELOG 12 BP'!$F29:$EE29)</f>
        <v>0</v>
      </c>
      <c r="G29" s="33">
        <f>SUMIF('reporting montigny'!$F$2:$EE$2,G$4,'reporting montigny'!$F29:$EE29)+SUMIF('reporting boissy'!$F$2:$EE$2,G$4,'reporting boissy'!$F29:$EE29)+SUMIF('reporting moussy'!$F$2:$EE$2,G$4,'reporting moussy'!$F29:$EE29)+SUMIF('reporting trappes'!$F$2:$EE$2,G$4,'reporting trappes'!$F29:$EE29)+SUMIF('SPACELOG 5 BP'!$F$2:$EE$2,G$4,'SPACELOG 5 BP'!$F29:$EE29)+SUMIF('SPACELOG 6 BP'!$F$2:$EE$2,G$4,'SPACELOG 6 BP'!$F29:$EE29)+SUMIF('SPACELOG 7 BP'!$F$2:$EE$2,G$4,'SPACELOG 7 BP'!$F29:$EE29)+SUMIF('SPACELOG 8 BP'!$F$2:$EE$2,G$4,'SPACELOG 8 BP'!$F29:$EE29)+SUMIF('SPACELOG 9 BP'!$F$2:$EE$2,G$4,'SPACELOG 9 BP'!$F29:$EE29)+SUMIF('SPACELOG 10 BP'!$F$2:$EE$2,G$4,'SPACELOG 10 BP'!$F29:$EE29)+SUMIF('SPACELOG 11 BP'!$F$2:$EE$2,G$4,'SPACELOG 11 BP'!$F29:$EE29)+SUMIF('SPACELOG 12 BP'!$F$2:$EE$2,G$4,'SPACELOG 12 BP'!$F29:$EE29)</f>
        <v>0</v>
      </c>
      <c r="H29" s="33">
        <f>SUMIF('reporting montigny'!$F$2:$EE$2,H$4,'reporting montigny'!$F29:$EE29)+SUMIF('reporting boissy'!$F$2:$EE$2,H$4,'reporting boissy'!$F29:$EE29)+SUMIF('reporting moussy'!$F$2:$EE$2,H$4,'reporting moussy'!$F29:$EE29)+SUMIF('reporting trappes'!$F$2:$EE$2,H$4,'reporting trappes'!$F29:$EE29)+SUMIF('SPACELOG 5 BP'!$F$2:$EE$2,H$4,'SPACELOG 5 BP'!$F29:$EE29)+SUMIF('SPACELOG 6 BP'!$F$2:$EE$2,H$4,'SPACELOG 6 BP'!$F29:$EE29)+SUMIF('SPACELOG 7 BP'!$F$2:$EE$2,H$4,'SPACELOG 7 BP'!$F29:$EE29)+SUMIF('SPACELOG 8 BP'!$F$2:$EE$2,H$4,'SPACELOG 8 BP'!$F29:$EE29)+SUMIF('SPACELOG 9 BP'!$F$2:$EE$2,H$4,'SPACELOG 9 BP'!$F29:$EE29)+SUMIF('SPACELOG 10 BP'!$F$2:$EE$2,H$4,'SPACELOG 10 BP'!$F29:$EE29)+SUMIF('SPACELOG 11 BP'!$F$2:$EE$2,H$4,'SPACELOG 11 BP'!$F29:$EE29)+SUMIF('SPACELOG 12 BP'!$F$2:$EE$2,H$4,'SPACELOG 12 BP'!$F29:$EE29)</f>
        <v>0</v>
      </c>
      <c r="I29" s="33">
        <f>SUMIF('reporting montigny'!$F$2:$EE$2,I$4,'reporting montigny'!$F29:$EE29)+SUMIF('reporting boissy'!$F$2:$EE$2,I$4,'reporting boissy'!$F29:$EE29)+SUMIF('reporting moussy'!$F$2:$EE$2,I$4,'reporting moussy'!$F29:$EE29)+SUMIF('reporting trappes'!$F$2:$EE$2,I$4,'reporting trappes'!$F29:$EE29)+SUMIF('SPACELOG 5 BP'!$F$2:$EE$2,I$4,'SPACELOG 5 BP'!$F29:$EE29)+SUMIF('SPACELOG 6 BP'!$F$2:$EE$2,I$4,'SPACELOG 6 BP'!$F29:$EE29)+SUMIF('SPACELOG 7 BP'!$F$2:$EE$2,I$4,'SPACELOG 7 BP'!$F29:$EE29)+SUMIF('SPACELOG 8 BP'!$F$2:$EE$2,I$4,'SPACELOG 8 BP'!$F29:$EE29)+SUMIF('SPACELOG 9 BP'!$F$2:$EE$2,I$4,'SPACELOG 9 BP'!$F29:$EE29)+SUMIF('SPACELOG 10 BP'!$F$2:$EE$2,I$4,'SPACELOG 10 BP'!$F29:$EE29)+SUMIF('SPACELOG 11 BP'!$F$2:$EE$2,I$4,'SPACELOG 11 BP'!$F29:$EE29)+SUMIF('SPACELOG 12 BP'!$F$2:$EE$2,I$4,'SPACELOG 12 BP'!$F29:$EE29)</f>
        <v>0</v>
      </c>
      <c r="J29" s="33">
        <f>SUMIF('reporting montigny'!$F$2:$EE$2,J$4,'reporting montigny'!$F29:$EE29)+SUMIF('reporting boissy'!$F$2:$EE$2,J$4,'reporting boissy'!$F29:$EE29)+SUMIF('reporting moussy'!$F$2:$EE$2,J$4,'reporting moussy'!$F29:$EE29)+SUMIF('reporting trappes'!$F$2:$EE$2,J$4,'reporting trappes'!$F29:$EE29)+SUMIF('SPACELOG 5 BP'!$F$2:$EE$2,J$4,'SPACELOG 5 BP'!$F29:$EE29)+SUMIF('SPACELOG 6 BP'!$F$2:$EE$2,J$4,'SPACELOG 6 BP'!$F29:$EE29)+SUMIF('SPACELOG 7 BP'!$F$2:$EE$2,J$4,'SPACELOG 7 BP'!$F29:$EE29)+SUMIF('SPACELOG 8 BP'!$F$2:$EE$2,J$4,'SPACELOG 8 BP'!$F29:$EE29)+SUMIF('SPACELOG 9 BP'!$F$2:$EE$2,J$4,'SPACELOG 9 BP'!$F29:$EE29)+SUMIF('SPACELOG 10 BP'!$F$2:$EE$2,J$4,'SPACELOG 10 BP'!$F29:$EE29)+SUMIF('SPACELOG 11 BP'!$F$2:$EE$2,J$4,'SPACELOG 11 BP'!$F29:$EE29)+SUMIF('SPACELOG 12 BP'!$F$2:$EE$2,J$4,'SPACELOG 12 BP'!$F29:$EE29)</f>
        <v>0</v>
      </c>
      <c r="K29" s="33">
        <f>SUMIF('reporting montigny'!$F$2:$EE$2,K$4,'reporting montigny'!$F29:$EE29)+SUMIF('reporting boissy'!$F$2:$EE$2,K$4,'reporting boissy'!$F29:$EE29)+SUMIF('reporting moussy'!$F$2:$EE$2,K$4,'reporting moussy'!$F29:$EE29)+SUMIF('reporting trappes'!$F$2:$EE$2,K$4,'reporting trappes'!$F29:$EE29)+SUMIF('SPACELOG 5 BP'!$F$2:$EE$2,K$4,'SPACELOG 5 BP'!$F29:$EE29)+SUMIF('SPACELOG 6 BP'!$F$2:$EE$2,K$4,'SPACELOG 6 BP'!$F29:$EE29)+SUMIF('SPACELOG 7 BP'!$F$2:$EE$2,K$4,'SPACELOG 7 BP'!$F29:$EE29)+SUMIF('SPACELOG 8 BP'!$F$2:$EE$2,K$4,'SPACELOG 8 BP'!$F29:$EE29)+SUMIF('SPACELOG 9 BP'!$F$2:$EE$2,K$4,'SPACELOG 9 BP'!$F29:$EE29)+SUMIF('SPACELOG 10 BP'!$F$2:$EE$2,K$4,'SPACELOG 10 BP'!$F29:$EE29)+SUMIF('SPACELOG 11 BP'!$F$2:$EE$2,K$4,'SPACELOG 11 BP'!$F29:$EE29)+SUMIF('SPACELOG 12 BP'!$F$2:$EE$2,K$4,'SPACELOG 12 BP'!$F29:$EE29)</f>
        <v>0</v>
      </c>
      <c r="L29" s="33">
        <f>SUMIF('reporting montigny'!$F$2:$EE$2,L$4,'reporting montigny'!$F29:$EE29)+SUMIF('reporting boissy'!$F$2:$EE$2,L$4,'reporting boissy'!$F29:$EE29)+SUMIF('reporting moussy'!$F$2:$EE$2,L$4,'reporting moussy'!$F29:$EE29)+SUMIF('reporting trappes'!$F$2:$EE$2,L$4,'reporting trappes'!$F29:$EE29)+SUMIF('SPACELOG 5 BP'!$F$2:$EE$2,L$4,'SPACELOG 5 BP'!$F29:$EE29)+SUMIF('SPACELOG 6 BP'!$F$2:$EE$2,L$4,'SPACELOG 6 BP'!$F29:$EE29)+SUMIF('SPACELOG 7 BP'!$F$2:$EE$2,L$4,'SPACELOG 7 BP'!$F29:$EE29)+SUMIF('SPACELOG 8 BP'!$F$2:$EE$2,L$4,'SPACELOG 8 BP'!$F29:$EE29)+SUMIF('SPACELOG 9 BP'!$F$2:$EE$2,L$4,'SPACELOG 9 BP'!$F29:$EE29)+SUMIF('SPACELOG 10 BP'!$F$2:$EE$2,L$4,'SPACELOG 10 BP'!$F29:$EE29)+SUMIF('SPACELOG 11 BP'!$F$2:$EE$2,L$4,'SPACELOG 11 BP'!$F29:$EE29)+SUMIF('SPACELOG 12 BP'!$F$2:$EE$2,L$4,'SPACELOG 12 BP'!$F29:$EE29)</f>
        <v>0</v>
      </c>
      <c r="M29" s="33">
        <f>SUMIF('reporting montigny'!$F$2:$EE$2,M$4,'reporting montigny'!$F29:$EE29)+SUMIF('reporting boissy'!$F$2:$EE$2,M$4,'reporting boissy'!$F29:$EE29)+SUMIF('reporting moussy'!$F$2:$EE$2,M$4,'reporting moussy'!$F29:$EE29)+SUMIF('reporting trappes'!$F$2:$EE$2,M$4,'reporting trappes'!$F29:$EE29)+SUMIF('SPACELOG 5 BP'!$F$2:$EE$2,M$4,'SPACELOG 5 BP'!$F29:$EE29)+SUMIF('SPACELOG 6 BP'!$F$2:$EE$2,M$4,'SPACELOG 6 BP'!$F29:$EE29)+SUMIF('SPACELOG 7 BP'!$F$2:$EE$2,M$4,'SPACELOG 7 BP'!$F29:$EE29)+SUMIF('SPACELOG 8 BP'!$F$2:$EE$2,M$4,'SPACELOG 8 BP'!$F29:$EE29)+SUMIF('SPACELOG 9 BP'!$F$2:$EE$2,M$4,'SPACELOG 9 BP'!$F29:$EE29)+SUMIF('SPACELOG 10 BP'!$F$2:$EE$2,M$4,'SPACELOG 10 BP'!$F29:$EE29)+SUMIF('SPACELOG 11 BP'!$F$2:$EE$2,M$4,'SPACELOG 11 BP'!$F29:$EE29)+SUMIF('SPACELOG 12 BP'!$F$2:$EE$2,M$4,'SPACELOG 12 BP'!$F29:$EE29)</f>
        <v>0</v>
      </c>
      <c r="N29" s="33">
        <f>SUMIF('reporting montigny'!$F$2:$EE$2,N$4,'reporting montigny'!$F29:$EE29)+SUMIF('reporting boissy'!$F$2:$EE$2,N$4,'reporting boissy'!$F29:$EE29)+SUMIF('reporting moussy'!$F$2:$EE$2,N$4,'reporting moussy'!$F29:$EE29)+SUMIF('reporting trappes'!$F$2:$EE$2,N$4,'reporting trappes'!$F29:$EE29)+SUMIF('SPACELOG 5 BP'!$F$2:$EE$2,N$4,'SPACELOG 5 BP'!$F29:$EE29)+SUMIF('SPACELOG 6 BP'!$F$2:$EE$2,N$4,'SPACELOG 6 BP'!$F29:$EE29)+SUMIF('SPACELOG 7 BP'!$F$2:$EE$2,N$4,'SPACELOG 7 BP'!$F29:$EE29)+SUMIF('SPACELOG 8 BP'!$F$2:$EE$2,N$4,'SPACELOG 8 BP'!$F29:$EE29)+SUMIF('SPACELOG 9 BP'!$F$2:$EE$2,N$4,'SPACELOG 9 BP'!$F29:$EE29)+SUMIF('SPACELOG 10 BP'!$F$2:$EE$2,N$4,'SPACELOG 10 BP'!$F29:$EE29)+SUMIF('SPACELOG 11 BP'!$F$2:$EE$2,N$4,'SPACELOG 11 BP'!$F29:$EE29)+SUMIF('SPACELOG 12 BP'!$F$2:$EE$2,N$4,'SPACELOG 12 BP'!$F29:$EE29)</f>
        <v>0</v>
      </c>
      <c r="O29" s="33">
        <f>SUMIF('reporting montigny'!$F$2:$EE$2,O$4,'reporting montigny'!$F29:$EE29)+SUMIF('reporting boissy'!$F$2:$EE$2,O$4,'reporting boissy'!$F29:$EE29)+SUMIF('reporting moussy'!$F$2:$EE$2,O$4,'reporting moussy'!$F29:$EE29)+SUMIF('reporting trappes'!$F$2:$EE$2,O$4,'reporting trappes'!$F29:$EE29)+SUMIF('SPACELOG 5 BP'!$F$2:$EE$2,O$4,'SPACELOG 5 BP'!$F29:$EE29)+SUMIF('SPACELOG 6 BP'!$F$2:$EE$2,O$4,'SPACELOG 6 BP'!$F29:$EE29)+SUMIF('SPACELOG 7 BP'!$F$2:$EE$2,O$4,'SPACELOG 7 BP'!$F29:$EE29)+SUMIF('SPACELOG 8 BP'!$F$2:$EE$2,O$4,'SPACELOG 8 BP'!$F29:$EE29)+SUMIF('SPACELOG 9 BP'!$F$2:$EE$2,O$4,'SPACELOG 9 BP'!$F29:$EE29)+SUMIF('SPACELOG 10 BP'!$F$2:$EE$2,O$4,'SPACELOG 10 BP'!$F29:$EE29)+SUMIF('SPACELOG 11 BP'!$F$2:$EE$2,O$4,'SPACELOG 11 BP'!$F29:$EE29)+SUMIF('SPACELOG 12 BP'!$F$2:$EE$2,O$4,'SPACELOG 12 BP'!$F29:$EE29)</f>
        <v>0</v>
      </c>
      <c r="P29" s="33">
        <f>SUMIF('reporting montigny'!$F$2:$EE$2,P$4,'reporting montigny'!$F29:$EE29)+SUMIF('reporting boissy'!$F$2:$EE$2,P$4,'reporting boissy'!$F29:$EE29)+SUMIF('reporting moussy'!$F$2:$EE$2,P$4,'reporting moussy'!$F29:$EE29)+SUMIF('reporting trappes'!$F$2:$EE$2,P$4,'reporting trappes'!$F29:$EE29)+SUMIF('SPACELOG 5 BP'!$F$2:$EE$2,P$4,'SPACELOG 5 BP'!$F29:$EE29)+SUMIF('SPACELOG 6 BP'!$F$2:$EE$2,P$4,'SPACELOG 6 BP'!$F29:$EE29)+SUMIF('SPACELOG 7 BP'!$F$2:$EE$2,P$4,'SPACELOG 7 BP'!$F29:$EE29)+SUMIF('SPACELOG 8 BP'!$F$2:$EE$2,P$4,'SPACELOG 8 BP'!$F29:$EE29)+SUMIF('SPACELOG 9 BP'!$F$2:$EE$2,P$4,'SPACELOG 9 BP'!$F29:$EE29)+SUMIF('SPACELOG 10 BP'!$F$2:$EE$2,P$4,'SPACELOG 10 BP'!$F29:$EE29)+SUMIF('SPACELOG 11 BP'!$F$2:$EE$2,P$4,'SPACELOG 11 BP'!$F29:$EE29)+SUMIF('SPACELOG 12 BP'!$F$2:$EE$2,P$4,'SPACELOG 12 BP'!$F29:$EE29)</f>
        <v>0</v>
      </c>
      <c r="Q29" s="33">
        <f>SUMIF('reporting montigny'!$F$2:$EE$2,Q$4,'reporting montigny'!$F29:$EE29)+SUMIF('reporting boissy'!$F$2:$EE$2,Q$4,'reporting boissy'!$F29:$EE29)+SUMIF('reporting moussy'!$F$2:$EE$2,Q$4,'reporting moussy'!$F29:$EE29)+SUMIF('reporting trappes'!$F$2:$EE$2,Q$4,'reporting trappes'!$F29:$EE29)+SUMIF('SPACELOG 5 BP'!$F$2:$EE$2,Q$4,'SPACELOG 5 BP'!$F29:$EE29)+SUMIF('SPACELOG 6 BP'!$F$2:$EE$2,Q$4,'SPACELOG 6 BP'!$F29:$EE29)+SUMIF('SPACELOG 7 BP'!$F$2:$EE$2,Q$4,'SPACELOG 7 BP'!$F29:$EE29)+SUMIF('SPACELOG 8 BP'!$F$2:$EE$2,Q$4,'SPACELOG 8 BP'!$F29:$EE29)+SUMIF('SPACELOG 9 BP'!$F$2:$EE$2,Q$4,'SPACELOG 9 BP'!$F29:$EE29)+SUMIF('SPACELOG 10 BP'!$F$2:$EE$2,Q$4,'SPACELOG 10 BP'!$F29:$EE29)+SUMIF('SPACELOG 11 BP'!$F$2:$EE$2,Q$4,'SPACELOG 11 BP'!$F29:$EE29)+SUMIF('SPACELOG 12 BP'!$F$2:$EE$2,Q$4,'SPACELOG 12 BP'!$F29:$EE29)</f>
        <v>3700</v>
      </c>
      <c r="R29" s="393">
        <f t="shared" si="114"/>
        <v>3700</v>
      </c>
      <c r="S29" s="33">
        <f>SUMIF('reporting montigny'!$F$2:$EE$2,S$4,'reporting montigny'!$F29:$EE29)+SUMIF('reporting boissy'!$F$2:$EE$2,S$4,'reporting boissy'!$F29:$EE29)+SUMIF('reporting moussy'!$F$2:$EE$2,S$4,'reporting moussy'!$F29:$EE29)+SUMIF('reporting trappes'!$F$2:$EE$2,S$4,'reporting trappes'!$F29:$EE29)+SUMIF('SPACELOG 5 BP'!$F$2:$EE$2,S$4,'SPACELOG 5 BP'!$F29:$EE29)+SUMIF('SPACELOG 6 BP'!$F$2:$EE$2,S$4,'SPACELOG 6 BP'!$F29:$EE29)+SUMIF('SPACELOG 7 BP'!$F$2:$EE$2,S$4,'SPACELOG 7 BP'!$F29:$EE29)+SUMIF('SPACELOG 8 BP'!$F$2:$EE$2,S$4,'SPACELOG 8 BP'!$F29:$EE29)+SUMIF('SPACELOG 9 BP'!$F$2:$EE$2,S$4,'SPACELOG 9 BP'!$F29:$EE29)+SUMIF('SPACELOG 10 BP'!$F$2:$EE$2,S$4,'SPACELOG 10 BP'!$F29:$EE29)+SUMIF('SPACELOG 11 BP'!$F$2:$EE$2,S$4,'SPACELOG 11 BP'!$F29:$EE29)+SUMIF('SPACELOG 12 BP'!$F$2:$EE$2,S$4,'SPACELOG 12 BP'!$F29:$EE29)</f>
        <v>0</v>
      </c>
      <c r="T29" s="33">
        <f>SUMIF('reporting montigny'!$F$2:$EE$2,T$4,'reporting montigny'!$F29:$EE29)+SUMIF('reporting boissy'!$F$2:$EE$2,T$4,'reporting boissy'!$F29:$EE29)+SUMIF('reporting moussy'!$F$2:$EE$2,T$4,'reporting moussy'!$F29:$EE29)+SUMIF('reporting trappes'!$F$2:$EE$2,T$4,'reporting trappes'!$F29:$EE29)+SUMIF('SPACELOG 5 BP'!$F$2:$EE$2,T$4,'SPACELOG 5 BP'!$F29:$EE29)+SUMIF('SPACELOG 6 BP'!$F$2:$EE$2,T$4,'SPACELOG 6 BP'!$F29:$EE29)+SUMIF('SPACELOG 7 BP'!$F$2:$EE$2,T$4,'SPACELOG 7 BP'!$F29:$EE29)+SUMIF('SPACELOG 8 BP'!$F$2:$EE$2,T$4,'SPACELOG 8 BP'!$F29:$EE29)+SUMIF('SPACELOG 9 BP'!$F$2:$EE$2,T$4,'SPACELOG 9 BP'!$F29:$EE29)+SUMIF('SPACELOG 10 BP'!$F$2:$EE$2,T$4,'SPACELOG 10 BP'!$F29:$EE29)+SUMIF('SPACELOG 11 BP'!$F$2:$EE$2,T$4,'SPACELOG 11 BP'!$F29:$EE29)+SUMIF('SPACELOG 12 BP'!$F$2:$EE$2,T$4,'SPACELOG 12 BP'!$F29:$EE29)</f>
        <v>3700</v>
      </c>
      <c r="U29" s="33">
        <f>SUMIF('reporting montigny'!$F$2:$EE$2,U$4,'reporting montigny'!$F29:$EE29)+SUMIF('reporting boissy'!$F$2:$EE$2,U$4,'reporting boissy'!$F29:$EE29)+SUMIF('reporting moussy'!$F$2:$EE$2,U$4,'reporting moussy'!$F29:$EE29)+SUMIF('reporting trappes'!$F$2:$EE$2,U$4,'reporting trappes'!$F29:$EE29)+SUMIF('SPACELOG 5 BP'!$F$2:$EE$2,U$4,'SPACELOG 5 BP'!$F29:$EE29)+SUMIF('SPACELOG 6 BP'!$F$2:$EE$2,U$4,'SPACELOG 6 BP'!$F29:$EE29)+SUMIF('SPACELOG 7 BP'!$F$2:$EE$2,U$4,'SPACELOG 7 BP'!$F29:$EE29)+SUMIF('SPACELOG 8 BP'!$F$2:$EE$2,U$4,'SPACELOG 8 BP'!$F29:$EE29)+SUMIF('SPACELOG 9 BP'!$F$2:$EE$2,U$4,'SPACELOG 9 BP'!$F29:$EE29)+SUMIF('SPACELOG 10 BP'!$F$2:$EE$2,U$4,'SPACELOG 10 BP'!$F29:$EE29)+SUMIF('SPACELOG 11 BP'!$F$2:$EE$2,U$4,'SPACELOG 11 BP'!$F29:$EE29)+SUMIF('SPACELOG 12 BP'!$F$2:$EE$2,U$4,'SPACELOG 12 BP'!$F29:$EE29)</f>
        <v>0</v>
      </c>
      <c r="V29" s="33">
        <f>SUMIF('reporting montigny'!$F$2:$EE$2,V$4,'reporting montigny'!$F29:$EE29)+SUMIF('reporting boissy'!$F$2:$EE$2,V$4,'reporting boissy'!$F29:$EE29)+SUMIF('reporting moussy'!$F$2:$EE$2,V$4,'reporting moussy'!$F29:$EE29)+SUMIF('reporting trappes'!$F$2:$EE$2,V$4,'reporting trappes'!$F29:$EE29)+SUMIF('SPACELOG 5 BP'!$F$2:$EE$2,V$4,'SPACELOG 5 BP'!$F29:$EE29)+SUMIF('SPACELOG 6 BP'!$F$2:$EE$2,V$4,'SPACELOG 6 BP'!$F29:$EE29)+SUMIF('SPACELOG 7 BP'!$F$2:$EE$2,V$4,'SPACELOG 7 BP'!$F29:$EE29)+SUMIF('SPACELOG 8 BP'!$F$2:$EE$2,V$4,'SPACELOG 8 BP'!$F29:$EE29)+SUMIF('SPACELOG 9 BP'!$F$2:$EE$2,V$4,'SPACELOG 9 BP'!$F29:$EE29)+SUMIF('SPACELOG 10 BP'!$F$2:$EE$2,V$4,'SPACELOG 10 BP'!$F29:$EE29)+SUMIF('SPACELOG 11 BP'!$F$2:$EE$2,V$4,'SPACELOG 11 BP'!$F29:$EE29)+SUMIF('SPACELOG 12 BP'!$F$2:$EE$2,V$4,'SPACELOG 12 BP'!$F29:$EE29)</f>
        <v>0</v>
      </c>
      <c r="W29" s="33">
        <f>SUMIF('reporting montigny'!$F$2:$EE$2,W$4,'reporting montigny'!$F29:$EE29)+SUMIF('reporting boissy'!$F$2:$EE$2,W$4,'reporting boissy'!$F29:$EE29)+SUMIF('reporting moussy'!$F$2:$EE$2,W$4,'reporting moussy'!$F29:$EE29)+SUMIF('reporting trappes'!$F$2:$EE$2,W$4,'reporting trappes'!$F29:$EE29)+SUMIF('SPACELOG 5 BP'!$F$2:$EE$2,W$4,'SPACELOG 5 BP'!$F29:$EE29)+SUMIF('SPACELOG 6 BP'!$F$2:$EE$2,W$4,'SPACELOG 6 BP'!$F29:$EE29)+SUMIF('SPACELOG 7 BP'!$F$2:$EE$2,W$4,'SPACELOG 7 BP'!$F29:$EE29)+SUMIF('SPACELOG 8 BP'!$F$2:$EE$2,W$4,'SPACELOG 8 BP'!$F29:$EE29)+SUMIF('SPACELOG 9 BP'!$F$2:$EE$2,W$4,'SPACELOG 9 BP'!$F29:$EE29)+SUMIF('SPACELOG 10 BP'!$F$2:$EE$2,W$4,'SPACELOG 10 BP'!$F29:$EE29)+SUMIF('SPACELOG 11 BP'!$F$2:$EE$2,W$4,'SPACELOG 11 BP'!$F29:$EE29)+SUMIF('SPACELOG 12 BP'!$F$2:$EE$2,W$4,'SPACELOG 12 BP'!$F29:$EE29)</f>
        <v>0</v>
      </c>
      <c r="X29" s="33">
        <f>SUMIF('reporting montigny'!$F$2:$EE$2,X$4,'reporting montigny'!$F29:$EE29)+SUMIF('reporting boissy'!$F$2:$EE$2,X$4,'reporting boissy'!$F29:$EE29)+SUMIF('reporting moussy'!$F$2:$EE$2,X$4,'reporting moussy'!$F29:$EE29)+SUMIF('reporting trappes'!$F$2:$EE$2,X$4,'reporting trappes'!$F29:$EE29)+SUMIF('SPACELOG 5 BP'!$F$2:$EE$2,X$4,'SPACELOG 5 BP'!$F29:$EE29)+SUMIF('SPACELOG 6 BP'!$F$2:$EE$2,X$4,'SPACELOG 6 BP'!$F29:$EE29)+SUMIF('SPACELOG 7 BP'!$F$2:$EE$2,X$4,'SPACELOG 7 BP'!$F29:$EE29)+SUMIF('SPACELOG 8 BP'!$F$2:$EE$2,X$4,'SPACELOG 8 BP'!$F29:$EE29)+SUMIF('SPACELOG 9 BP'!$F$2:$EE$2,X$4,'SPACELOG 9 BP'!$F29:$EE29)+SUMIF('SPACELOG 10 BP'!$F$2:$EE$2,X$4,'SPACELOG 10 BP'!$F29:$EE29)+SUMIF('SPACELOG 11 BP'!$F$2:$EE$2,X$4,'SPACELOG 11 BP'!$F29:$EE29)+SUMIF('SPACELOG 12 BP'!$F$2:$EE$2,X$4,'SPACELOG 12 BP'!$F29:$EE29)</f>
        <v>0</v>
      </c>
      <c r="Y29" s="33">
        <f>SUMIF('reporting montigny'!$F$2:$EE$2,Y$4,'reporting montigny'!$F29:$EE29)+SUMIF('reporting boissy'!$F$2:$EE$2,Y$4,'reporting boissy'!$F29:$EE29)+SUMIF('reporting moussy'!$F$2:$EE$2,Y$4,'reporting moussy'!$F29:$EE29)+SUMIF('reporting trappes'!$F$2:$EE$2,Y$4,'reporting trappes'!$F29:$EE29)+SUMIF('SPACELOG 5 BP'!$F$2:$EE$2,Y$4,'SPACELOG 5 BP'!$F29:$EE29)+SUMIF('SPACELOG 6 BP'!$F$2:$EE$2,Y$4,'SPACELOG 6 BP'!$F29:$EE29)+SUMIF('SPACELOG 7 BP'!$F$2:$EE$2,Y$4,'SPACELOG 7 BP'!$F29:$EE29)+SUMIF('SPACELOG 8 BP'!$F$2:$EE$2,Y$4,'SPACELOG 8 BP'!$F29:$EE29)+SUMIF('SPACELOG 9 BP'!$F$2:$EE$2,Y$4,'SPACELOG 9 BP'!$F29:$EE29)+SUMIF('SPACELOG 10 BP'!$F$2:$EE$2,Y$4,'SPACELOG 10 BP'!$F29:$EE29)+SUMIF('SPACELOG 11 BP'!$F$2:$EE$2,Y$4,'SPACELOG 11 BP'!$F29:$EE29)+SUMIF('SPACELOG 12 BP'!$F$2:$EE$2,Y$4,'SPACELOG 12 BP'!$F29:$EE29)</f>
        <v>0</v>
      </c>
      <c r="Z29" s="33">
        <f>SUMIF('reporting montigny'!$F$2:$EE$2,Z$4,'reporting montigny'!$F29:$EE29)+SUMIF('reporting boissy'!$F$2:$EE$2,Z$4,'reporting boissy'!$F29:$EE29)+SUMIF('reporting moussy'!$F$2:$EE$2,Z$4,'reporting moussy'!$F29:$EE29)+SUMIF('reporting trappes'!$F$2:$EE$2,Z$4,'reporting trappes'!$F29:$EE29)+SUMIF('SPACELOG 5 BP'!$F$2:$EE$2,Z$4,'SPACELOG 5 BP'!$F29:$EE29)+SUMIF('SPACELOG 6 BP'!$F$2:$EE$2,Z$4,'SPACELOG 6 BP'!$F29:$EE29)+SUMIF('SPACELOG 7 BP'!$F$2:$EE$2,Z$4,'SPACELOG 7 BP'!$F29:$EE29)+SUMIF('SPACELOG 8 BP'!$F$2:$EE$2,Z$4,'SPACELOG 8 BP'!$F29:$EE29)+SUMIF('SPACELOG 9 BP'!$F$2:$EE$2,Z$4,'SPACELOG 9 BP'!$F29:$EE29)+SUMIF('SPACELOG 10 BP'!$F$2:$EE$2,Z$4,'SPACELOG 10 BP'!$F29:$EE29)+SUMIF('SPACELOG 11 BP'!$F$2:$EE$2,Z$4,'SPACELOG 11 BP'!$F29:$EE29)+SUMIF('SPACELOG 12 BP'!$F$2:$EE$2,Z$4,'SPACELOG 12 BP'!$F29:$EE29)</f>
        <v>0</v>
      </c>
      <c r="AA29" s="33">
        <f>SUMIF('reporting montigny'!$F$2:$EE$2,AA$4,'reporting montigny'!$F29:$EE29)+SUMIF('reporting boissy'!$F$2:$EE$2,AA$4,'reporting boissy'!$F29:$EE29)+SUMIF('reporting moussy'!$F$2:$EE$2,AA$4,'reporting moussy'!$F29:$EE29)+SUMIF('reporting trappes'!$F$2:$EE$2,AA$4,'reporting trappes'!$F29:$EE29)+SUMIF('SPACELOG 5 BP'!$F$2:$EE$2,AA$4,'SPACELOG 5 BP'!$F29:$EE29)+SUMIF('SPACELOG 6 BP'!$F$2:$EE$2,AA$4,'SPACELOG 6 BP'!$F29:$EE29)+SUMIF('SPACELOG 7 BP'!$F$2:$EE$2,AA$4,'SPACELOG 7 BP'!$F29:$EE29)+SUMIF('SPACELOG 8 BP'!$F$2:$EE$2,AA$4,'SPACELOG 8 BP'!$F29:$EE29)+SUMIF('SPACELOG 9 BP'!$F$2:$EE$2,AA$4,'SPACELOG 9 BP'!$F29:$EE29)+SUMIF('SPACELOG 10 BP'!$F$2:$EE$2,AA$4,'SPACELOG 10 BP'!$F29:$EE29)+SUMIF('SPACELOG 11 BP'!$F$2:$EE$2,AA$4,'SPACELOG 11 BP'!$F29:$EE29)+SUMIF('SPACELOG 12 BP'!$F$2:$EE$2,AA$4,'SPACELOG 12 BP'!$F29:$EE29)</f>
        <v>0</v>
      </c>
      <c r="AB29" s="33">
        <f>SUMIF('reporting montigny'!$F$2:$EE$2,AB$4,'reporting montigny'!$F29:$EE29)+SUMIF('reporting boissy'!$F$2:$EE$2,AB$4,'reporting boissy'!$F29:$EE29)+SUMIF('reporting moussy'!$F$2:$EE$2,AB$4,'reporting moussy'!$F29:$EE29)+SUMIF('reporting trappes'!$F$2:$EE$2,AB$4,'reporting trappes'!$F29:$EE29)+SUMIF('SPACELOG 5 BP'!$F$2:$EE$2,AB$4,'SPACELOG 5 BP'!$F29:$EE29)+SUMIF('SPACELOG 6 BP'!$F$2:$EE$2,AB$4,'SPACELOG 6 BP'!$F29:$EE29)+SUMIF('SPACELOG 7 BP'!$F$2:$EE$2,AB$4,'SPACELOG 7 BP'!$F29:$EE29)+SUMIF('SPACELOG 8 BP'!$F$2:$EE$2,AB$4,'SPACELOG 8 BP'!$F29:$EE29)+SUMIF('SPACELOG 9 BP'!$F$2:$EE$2,AB$4,'SPACELOG 9 BP'!$F29:$EE29)+SUMIF('SPACELOG 10 BP'!$F$2:$EE$2,AB$4,'SPACELOG 10 BP'!$F29:$EE29)+SUMIF('SPACELOG 11 BP'!$F$2:$EE$2,AB$4,'SPACELOG 11 BP'!$F29:$EE29)+SUMIF('SPACELOG 12 BP'!$F$2:$EE$2,AB$4,'SPACELOG 12 BP'!$F29:$EE29)</f>
        <v>0</v>
      </c>
      <c r="AC29" s="33">
        <f>SUMIF('reporting montigny'!$F$2:$EE$2,AC$4,'reporting montigny'!$F29:$EE29)+SUMIF('reporting boissy'!$F$2:$EE$2,AC$4,'reporting boissy'!$F29:$EE29)+SUMIF('reporting moussy'!$F$2:$EE$2,AC$4,'reporting moussy'!$F29:$EE29)+SUMIF('reporting trappes'!$F$2:$EE$2,AC$4,'reporting trappes'!$F29:$EE29)+SUMIF('SPACELOG 5 BP'!$F$2:$EE$2,AC$4,'SPACELOG 5 BP'!$F29:$EE29)+SUMIF('SPACELOG 6 BP'!$F$2:$EE$2,AC$4,'SPACELOG 6 BP'!$F29:$EE29)+SUMIF('SPACELOG 7 BP'!$F$2:$EE$2,AC$4,'SPACELOG 7 BP'!$F29:$EE29)+SUMIF('SPACELOG 8 BP'!$F$2:$EE$2,AC$4,'SPACELOG 8 BP'!$F29:$EE29)+SUMIF('SPACELOG 9 BP'!$F$2:$EE$2,AC$4,'SPACELOG 9 BP'!$F29:$EE29)+SUMIF('SPACELOG 10 BP'!$F$2:$EE$2,AC$4,'SPACELOG 10 BP'!$F29:$EE29)+SUMIF('SPACELOG 11 BP'!$F$2:$EE$2,AC$4,'SPACELOG 11 BP'!$F29:$EE29)+SUMIF('SPACELOG 12 BP'!$F$2:$EE$2,AC$4,'SPACELOG 12 BP'!$F29:$EE29)</f>
        <v>0</v>
      </c>
      <c r="AD29" s="33">
        <f>SUMIF('reporting montigny'!$F$2:$EE$2,AD$4,'reporting montigny'!$F29:$EE29)+SUMIF('reporting boissy'!$F$2:$EE$2,AD$4,'reporting boissy'!$F29:$EE29)+SUMIF('reporting moussy'!$F$2:$EE$2,AD$4,'reporting moussy'!$F29:$EE29)+SUMIF('reporting trappes'!$F$2:$EE$2,AD$4,'reporting trappes'!$F29:$EE29)+SUMIF('SPACELOG 5 BP'!$F$2:$EE$2,AD$4,'SPACELOG 5 BP'!$F29:$EE29)+SUMIF('SPACELOG 6 BP'!$F$2:$EE$2,AD$4,'SPACELOG 6 BP'!$F29:$EE29)+SUMIF('SPACELOG 7 BP'!$F$2:$EE$2,AD$4,'SPACELOG 7 BP'!$F29:$EE29)+SUMIF('SPACELOG 8 BP'!$F$2:$EE$2,AD$4,'SPACELOG 8 BP'!$F29:$EE29)+SUMIF('SPACELOG 9 BP'!$F$2:$EE$2,AD$4,'SPACELOG 9 BP'!$F29:$EE29)+SUMIF('SPACELOG 10 BP'!$F$2:$EE$2,AD$4,'SPACELOG 10 BP'!$F29:$EE29)+SUMIF('SPACELOG 11 BP'!$F$2:$EE$2,AD$4,'SPACELOG 11 BP'!$F29:$EE29)+SUMIF('SPACELOG 12 BP'!$F$2:$EE$2,AD$4,'SPACELOG 12 BP'!$F29:$EE29)</f>
        <v>0</v>
      </c>
      <c r="AE29" s="393">
        <f t="shared" si="115"/>
        <v>3700</v>
      </c>
      <c r="AF29" s="33">
        <f>SUMIF('reporting montigny'!$F$2:$EE$2,AF$4,'reporting montigny'!$F29:$EE29)+SUMIF('reporting boissy'!$F$2:$EE$2,AF$4,'reporting boissy'!$F29:$EE29)+SUMIF('reporting moussy'!$F$2:$EE$2,AF$4,'reporting moussy'!$F29:$EE29)+SUMIF('reporting trappes'!$F$2:$EE$2,AF$4,'reporting trappes'!$F29:$EE29)+SUMIF('SPACELOG 5 BP'!$F$2:$EE$2,AF$4,'SPACELOG 5 BP'!$F29:$EE29)+SUMIF('SPACELOG 6 BP'!$F$2:$EE$2,AF$4,'SPACELOG 6 BP'!$F29:$EE29)+SUMIF('SPACELOG 7 BP'!$F$2:$EE$2,AF$4,'SPACELOG 7 BP'!$F29:$EE29)+SUMIF('SPACELOG 8 BP'!$F$2:$EE$2,AF$4,'SPACELOG 8 BP'!$F29:$EE29)+SUMIF('SPACELOG 9 BP'!$F$2:$EE$2,AF$4,'SPACELOG 9 BP'!$F29:$EE29)+SUMIF('SPACELOG 10 BP'!$F$2:$EE$2,AF$4,'SPACELOG 10 BP'!$F29:$EE29)+SUMIF('SPACELOG 11 BP'!$F$2:$EE$2,AF$4,'SPACELOG 11 BP'!$F29:$EE29)+SUMIF('SPACELOG 12 BP'!$F$2:$EE$2,AF$4,'SPACELOG 12 BP'!$F29:$EE29)</f>
        <v>0</v>
      </c>
      <c r="AG29" s="33">
        <f>SUMIF('reporting montigny'!$F$2:$EE$2,AG$4,'reporting montigny'!$F29:$EE29)+SUMIF('reporting boissy'!$F$2:$EE$2,AG$4,'reporting boissy'!$F29:$EE29)+SUMIF('reporting moussy'!$F$2:$EE$2,AG$4,'reporting moussy'!$F29:$EE29)+SUMIF('reporting trappes'!$F$2:$EE$2,AG$4,'reporting trappes'!$F29:$EE29)+SUMIF('SPACELOG 5 BP'!$F$2:$EE$2,AG$4,'SPACELOG 5 BP'!$F29:$EE29)+SUMIF('SPACELOG 6 BP'!$F$2:$EE$2,AG$4,'SPACELOG 6 BP'!$F29:$EE29)+SUMIF('SPACELOG 7 BP'!$F$2:$EE$2,AG$4,'SPACELOG 7 BP'!$F29:$EE29)+SUMIF('SPACELOG 8 BP'!$F$2:$EE$2,AG$4,'SPACELOG 8 BP'!$F29:$EE29)+SUMIF('SPACELOG 9 BP'!$F$2:$EE$2,AG$4,'SPACELOG 9 BP'!$F29:$EE29)+SUMIF('SPACELOG 10 BP'!$F$2:$EE$2,AG$4,'SPACELOG 10 BP'!$F29:$EE29)+SUMIF('SPACELOG 11 BP'!$F$2:$EE$2,AG$4,'SPACELOG 11 BP'!$F29:$EE29)+SUMIF('SPACELOG 12 BP'!$F$2:$EE$2,AG$4,'SPACELOG 12 BP'!$F29:$EE29)</f>
        <v>0</v>
      </c>
      <c r="AH29" s="33">
        <f>SUMIF('reporting montigny'!$F$2:$EE$2,AH$4,'reporting montigny'!$F29:$EE29)+SUMIF('reporting boissy'!$F$2:$EE$2,AH$4,'reporting boissy'!$F29:$EE29)+SUMIF('reporting moussy'!$F$2:$EE$2,AH$4,'reporting moussy'!$F29:$EE29)+SUMIF('reporting trappes'!$F$2:$EE$2,AH$4,'reporting trappes'!$F29:$EE29)+SUMIF('SPACELOG 5 BP'!$F$2:$EE$2,AH$4,'SPACELOG 5 BP'!$F29:$EE29)+SUMIF('SPACELOG 6 BP'!$F$2:$EE$2,AH$4,'SPACELOG 6 BP'!$F29:$EE29)+SUMIF('SPACELOG 7 BP'!$F$2:$EE$2,AH$4,'SPACELOG 7 BP'!$F29:$EE29)+SUMIF('SPACELOG 8 BP'!$F$2:$EE$2,AH$4,'SPACELOG 8 BP'!$F29:$EE29)+SUMIF('SPACELOG 9 BP'!$F$2:$EE$2,AH$4,'SPACELOG 9 BP'!$F29:$EE29)+SUMIF('SPACELOG 10 BP'!$F$2:$EE$2,AH$4,'SPACELOG 10 BP'!$F29:$EE29)+SUMIF('SPACELOG 11 BP'!$F$2:$EE$2,AH$4,'SPACELOG 11 BP'!$F29:$EE29)+SUMIF('SPACELOG 12 BP'!$F$2:$EE$2,AH$4,'SPACELOG 12 BP'!$F29:$EE29)</f>
        <v>0</v>
      </c>
      <c r="AI29" s="33">
        <f>SUMIF('reporting montigny'!$F$2:$EE$2,AI$4,'reporting montigny'!$F29:$EE29)+SUMIF('reporting boissy'!$F$2:$EE$2,AI$4,'reporting boissy'!$F29:$EE29)+SUMIF('reporting moussy'!$F$2:$EE$2,AI$4,'reporting moussy'!$F29:$EE29)+SUMIF('reporting trappes'!$F$2:$EE$2,AI$4,'reporting trappes'!$F29:$EE29)+SUMIF('SPACELOG 5 BP'!$F$2:$EE$2,AI$4,'SPACELOG 5 BP'!$F29:$EE29)+SUMIF('SPACELOG 6 BP'!$F$2:$EE$2,AI$4,'SPACELOG 6 BP'!$F29:$EE29)+SUMIF('SPACELOG 7 BP'!$F$2:$EE$2,AI$4,'SPACELOG 7 BP'!$F29:$EE29)+SUMIF('SPACELOG 8 BP'!$F$2:$EE$2,AI$4,'SPACELOG 8 BP'!$F29:$EE29)+SUMIF('SPACELOG 9 BP'!$F$2:$EE$2,AI$4,'SPACELOG 9 BP'!$F29:$EE29)+SUMIF('SPACELOG 10 BP'!$F$2:$EE$2,AI$4,'SPACELOG 10 BP'!$F29:$EE29)+SUMIF('SPACELOG 11 BP'!$F$2:$EE$2,AI$4,'SPACELOG 11 BP'!$F29:$EE29)+SUMIF('SPACELOG 12 BP'!$F$2:$EE$2,AI$4,'SPACELOG 12 BP'!$F29:$EE29)</f>
        <v>0</v>
      </c>
      <c r="AJ29" s="33">
        <f>SUMIF('reporting montigny'!$F$2:$EE$2,AJ$4,'reporting montigny'!$F29:$EE29)+SUMIF('reporting boissy'!$F$2:$EE$2,AJ$4,'reporting boissy'!$F29:$EE29)+SUMIF('reporting moussy'!$F$2:$EE$2,AJ$4,'reporting moussy'!$F29:$EE29)+SUMIF('reporting trappes'!$F$2:$EE$2,AJ$4,'reporting trappes'!$F29:$EE29)+SUMIF('SPACELOG 5 BP'!$F$2:$EE$2,AJ$4,'SPACELOG 5 BP'!$F29:$EE29)+SUMIF('SPACELOG 6 BP'!$F$2:$EE$2,AJ$4,'SPACELOG 6 BP'!$F29:$EE29)+SUMIF('SPACELOG 7 BP'!$F$2:$EE$2,AJ$4,'SPACELOG 7 BP'!$F29:$EE29)+SUMIF('SPACELOG 8 BP'!$F$2:$EE$2,AJ$4,'SPACELOG 8 BP'!$F29:$EE29)+SUMIF('SPACELOG 9 BP'!$F$2:$EE$2,AJ$4,'SPACELOG 9 BP'!$F29:$EE29)+SUMIF('SPACELOG 10 BP'!$F$2:$EE$2,AJ$4,'SPACELOG 10 BP'!$F29:$EE29)+SUMIF('SPACELOG 11 BP'!$F$2:$EE$2,AJ$4,'SPACELOG 11 BP'!$F29:$EE29)+SUMIF('SPACELOG 12 BP'!$F$2:$EE$2,AJ$4,'SPACELOG 12 BP'!$F29:$EE29)</f>
        <v>0</v>
      </c>
      <c r="AK29" s="33">
        <f>SUMIF('reporting montigny'!$F$2:$EE$2,AK$4,'reporting montigny'!$F29:$EE29)+SUMIF('reporting boissy'!$F$2:$EE$2,AK$4,'reporting boissy'!$F29:$EE29)+SUMIF('reporting moussy'!$F$2:$EE$2,AK$4,'reporting moussy'!$F29:$EE29)+SUMIF('reporting trappes'!$F$2:$EE$2,AK$4,'reporting trappes'!$F29:$EE29)+SUMIF('SPACELOG 5 BP'!$F$2:$EE$2,AK$4,'SPACELOG 5 BP'!$F29:$EE29)+SUMIF('SPACELOG 6 BP'!$F$2:$EE$2,AK$4,'SPACELOG 6 BP'!$F29:$EE29)+SUMIF('SPACELOG 7 BP'!$F$2:$EE$2,AK$4,'SPACELOG 7 BP'!$F29:$EE29)+SUMIF('SPACELOG 8 BP'!$F$2:$EE$2,AK$4,'SPACELOG 8 BP'!$F29:$EE29)+SUMIF('SPACELOG 9 BP'!$F$2:$EE$2,AK$4,'SPACELOG 9 BP'!$F29:$EE29)+SUMIF('SPACELOG 10 BP'!$F$2:$EE$2,AK$4,'SPACELOG 10 BP'!$F29:$EE29)+SUMIF('SPACELOG 11 BP'!$F$2:$EE$2,AK$4,'SPACELOG 11 BP'!$F29:$EE29)+SUMIF('SPACELOG 12 BP'!$F$2:$EE$2,AK$4,'SPACELOG 12 BP'!$F29:$EE29)</f>
        <v>0</v>
      </c>
      <c r="AL29" s="33">
        <f>SUMIF('reporting montigny'!$F$2:$EE$2,AL$4,'reporting montigny'!$F29:$EE29)+SUMIF('reporting boissy'!$F$2:$EE$2,AL$4,'reporting boissy'!$F29:$EE29)+SUMIF('reporting moussy'!$F$2:$EE$2,AL$4,'reporting moussy'!$F29:$EE29)+SUMIF('reporting trappes'!$F$2:$EE$2,AL$4,'reporting trappes'!$F29:$EE29)+SUMIF('SPACELOG 5 BP'!$F$2:$EE$2,AL$4,'SPACELOG 5 BP'!$F29:$EE29)+SUMIF('SPACELOG 6 BP'!$F$2:$EE$2,AL$4,'SPACELOG 6 BP'!$F29:$EE29)+SUMIF('SPACELOG 7 BP'!$F$2:$EE$2,AL$4,'SPACELOG 7 BP'!$F29:$EE29)+SUMIF('SPACELOG 8 BP'!$F$2:$EE$2,AL$4,'SPACELOG 8 BP'!$F29:$EE29)+SUMIF('SPACELOG 9 BP'!$F$2:$EE$2,AL$4,'SPACELOG 9 BP'!$F29:$EE29)+SUMIF('SPACELOG 10 BP'!$F$2:$EE$2,AL$4,'SPACELOG 10 BP'!$F29:$EE29)+SUMIF('SPACELOG 11 BP'!$F$2:$EE$2,AL$4,'SPACELOG 11 BP'!$F29:$EE29)+SUMIF('SPACELOG 12 BP'!$F$2:$EE$2,AL$4,'SPACELOG 12 BP'!$F29:$EE29)</f>
        <v>0</v>
      </c>
      <c r="AM29" s="33">
        <f>SUMIF('reporting montigny'!$F$2:$EE$2,AM$4,'reporting montigny'!$F29:$EE29)+SUMIF('reporting boissy'!$F$2:$EE$2,AM$4,'reporting boissy'!$F29:$EE29)+SUMIF('reporting moussy'!$F$2:$EE$2,AM$4,'reporting moussy'!$F29:$EE29)+SUMIF('reporting trappes'!$F$2:$EE$2,AM$4,'reporting trappes'!$F29:$EE29)+SUMIF('SPACELOG 5 BP'!$F$2:$EE$2,AM$4,'SPACELOG 5 BP'!$F29:$EE29)+SUMIF('SPACELOG 6 BP'!$F$2:$EE$2,AM$4,'SPACELOG 6 BP'!$F29:$EE29)+SUMIF('SPACELOG 7 BP'!$F$2:$EE$2,AM$4,'SPACELOG 7 BP'!$F29:$EE29)+SUMIF('SPACELOG 8 BP'!$F$2:$EE$2,AM$4,'SPACELOG 8 BP'!$F29:$EE29)+SUMIF('SPACELOG 9 BP'!$F$2:$EE$2,AM$4,'SPACELOG 9 BP'!$F29:$EE29)+SUMIF('SPACELOG 10 BP'!$F$2:$EE$2,AM$4,'SPACELOG 10 BP'!$F29:$EE29)+SUMIF('SPACELOG 11 BP'!$F$2:$EE$2,AM$4,'SPACELOG 11 BP'!$F29:$EE29)+SUMIF('SPACELOG 12 BP'!$F$2:$EE$2,AM$4,'SPACELOG 12 BP'!$F29:$EE29)</f>
        <v>0</v>
      </c>
      <c r="AN29" s="33">
        <f>SUMIF('reporting montigny'!$F$2:$EE$2,AN$4,'reporting montigny'!$F29:$EE29)+SUMIF('reporting boissy'!$F$2:$EE$2,AN$4,'reporting boissy'!$F29:$EE29)+SUMIF('reporting moussy'!$F$2:$EE$2,AN$4,'reporting moussy'!$F29:$EE29)+SUMIF('reporting trappes'!$F$2:$EE$2,AN$4,'reporting trappes'!$F29:$EE29)+SUMIF('SPACELOG 5 BP'!$F$2:$EE$2,AN$4,'SPACELOG 5 BP'!$F29:$EE29)+SUMIF('SPACELOG 6 BP'!$F$2:$EE$2,AN$4,'SPACELOG 6 BP'!$F29:$EE29)+SUMIF('SPACELOG 7 BP'!$F$2:$EE$2,AN$4,'SPACELOG 7 BP'!$F29:$EE29)+SUMIF('SPACELOG 8 BP'!$F$2:$EE$2,AN$4,'SPACELOG 8 BP'!$F29:$EE29)+SUMIF('SPACELOG 9 BP'!$F$2:$EE$2,AN$4,'SPACELOG 9 BP'!$F29:$EE29)+SUMIF('SPACELOG 10 BP'!$F$2:$EE$2,AN$4,'SPACELOG 10 BP'!$F29:$EE29)+SUMIF('SPACELOG 11 BP'!$F$2:$EE$2,AN$4,'SPACELOG 11 BP'!$F29:$EE29)+SUMIF('SPACELOG 12 BP'!$F$2:$EE$2,AN$4,'SPACELOG 12 BP'!$F29:$EE29)</f>
        <v>0</v>
      </c>
      <c r="AO29" s="33">
        <f>SUMIF('reporting montigny'!$F$2:$EE$2,AO$4,'reporting montigny'!$F29:$EE29)+SUMIF('reporting boissy'!$F$2:$EE$2,AO$4,'reporting boissy'!$F29:$EE29)+SUMIF('reporting moussy'!$F$2:$EE$2,AO$4,'reporting moussy'!$F29:$EE29)+SUMIF('reporting trappes'!$F$2:$EE$2,AO$4,'reporting trappes'!$F29:$EE29)+SUMIF('SPACELOG 5 BP'!$F$2:$EE$2,AO$4,'SPACELOG 5 BP'!$F29:$EE29)+SUMIF('SPACELOG 6 BP'!$F$2:$EE$2,AO$4,'SPACELOG 6 BP'!$F29:$EE29)+SUMIF('SPACELOG 7 BP'!$F$2:$EE$2,AO$4,'SPACELOG 7 BP'!$F29:$EE29)+SUMIF('SPACELOG 8 BP'!$F$2:$EE$2,AO$4,'SPACELOG 8 BP'!$F29:$EE29)+SUMIF('SPACELOG 9 BP'!$F$2:$EE$2,AO$4,'SPACELOG 9 BP'!$F29:$EE29)+SUMIF('SPACELOG 10 BP'!$F$2:$EE$2,AO$4,'SPACELOG 10 BP'!$F29:$EE29)+SUMIF('SPACELOG 11 BP'!$F$2:$EE$2,AO$4,'SPACELOG 11 BP'!$F29:$EE29)+SUMIF('SPACELOG 12 BP'!$F$2:$EE$2,AO$4,'SPACELOG 12 BP'!$F29:$EE29)</f>
        <v>0</v>
      </c>
      <c r="AP29" s="33">
        <f>SUMIF('reporting montigny'!$F$2:$EE$2,AP$4,'reporting montigny'!$F29:$EE29)+SUMIF('reporting boissy'!$F$2:$EE$2,AP$4,'reporting boissy'!$F29:$EE29)+SUMIF('reporting moussy'!$F$2:$EE$2,AP$4,'reporting moussy'!$F29:$EE29)+SUMIF('reporting trappes'!$F$2:$EE$2,AP$4,'reporting trappes'!$F29:$EE29)+SUMIF('SPACELOG 5 BP'!$F$2:$EE$2,AP$4,'SPACELOG 5 BP'!$F29:$EE29)+SUMIF('SPACELOG 6 BP'!$F$2:$EE$2,AP$4,'SPACELOG 6 BP'!$F29:$EE29)+SUMIF('SPACELOG 7 BP'!$F$2:$EE$2,AP$4,'SPACELOG 7 BP'!$F29:$EE29)+SUMIF('SPACELOG 8 BP'!$F$2:$EE$2,AP$4,'SPACELOG 8 BP'!$F29:$EE29)+SUMIF('SPACELOG 9 BP'!$F$2:$EE$2,AP$4,'SPACELOG 9 BP'!$F29:$EE29)+SUMIF('SPACELOG 10 BP'!$F$2:$EE$2,AP$4,'SPACELOG 10 BP'!$F29:$EE29)+SUMIF('SPACELOG 11 BP'!$F$2:$EE$2,AP$4,'SPACELOG 11 BP'!$F29:$EE29)+SUMIF('SPACELOG 12 BP'!$F$2:$EE$2,AP$4,'SPACELOG 12 BP'!$F29:$EE29)</f>
        <v>0</v>
      </c>
      <c r="AQ29" s="33">
        <f>SUMIF('reporting montigny'!$F$2:$EE$2,AQ$4,'reporting montigny'!$F29:$EE29)+SUMIF('reporting boissy'!$F$2:$EE$2,AQ$4,'reporting boissy'!$F29:$EE29)+SUMIF('reporting moussy'!$F$2:$EE$2,AQ$4,'reporting moussy'!$F29:$EE29)+SUMIF('reporting trappes'!$F$2:$EE$2,AQ$4,'reporting trappes'!$F29:$EE29)+SUMIF('SPACELOG 5 BP'!$F$2:$EE$2,AQ$4,'SPACELOG 5 BP'!$F29:$EE29)+SUMIF('SPACELOG 6 BP'!$F$2:$EE$2,AQ$4,'SPACELOG 6 BP'!$F29:$EE29)+SUMIF('SPACELOG 7 BP'!$F$2:$EE$2,AQ$4,'SPACELOG 7 BP'!$F29:$EE29)+SUMIF('SPACELOG 8 BP'!$F$2:$EE$2,AQ$4,'SPACELOG 8 BP'!$F29:$EE29)+SUMIF('SPACELOG 9 BP'!$F$2:$EE$2,AQ$4,'SPACELOG 9 BP'!$F29:$EE29)+SUMIF('SPACELOG 10 BP'!$F$2:$EE$2,AQ$4,'SPACELOG 10 BP'!$F29:$EE29)+SUMIF('SPACELOG 11 BP'!$F$2:$EE$2,AQ$4,'SPACELOG 11 BP'!$F29:$EE29)+SUMIF('SPACELOG 12 BP'!$F$2:$EE$2,AQ$4,'SPACELOG 12 BP'!$F29:$EE29)</f>
        <v>0</v>
      </c>
      <c r="AR29" s="393">
        <f t="shared" si="116"/>
        <v>0</v>
      </c>
      <c r="AS29" s="33">
        <f>SUMIF('reporting montigny'!$F$2:$EE$2,AS$4,'reporting montigny'!$F29:$EE29)+SUMIF('reporting boissy'!$F$2:$EE$2,AS$4,'reporting boissy'!$F29:$EE29)+SUMIF('reporting moussy'!$F$2:$EE$2,AS$4,'reporting moussy'!$F29:$EE29)+SUMIF('reporting trappes'!$F$2:$EE$2,AS$4,'reporting trappes'!$F29:$EE29)+SUMIF('SPACELOG 5 BP'!$F$2:$EE$2,AS$4,'SPACELOG 5 BP'!$F29:$EE29)+SUMIF('SPACELOG 6 BP'!$F$2:$EE$2,AS$4,'SPACELOG 6 BP'!$F29:$EE29)+SUMIF('SPACELOG 7 BP'!$F$2:$EE$2,AS$4,'SPACELOG 7 BP'!$F29:$EE29)+SUMIF('SPACELOG 8 BP'!$F$2:$EE$2,AS$4,'SPACELOG 8 BP'!$F29:$EE29)+SUMIF('SPACELOG 9 BP'!$F$2:$EE$2,AS$4,'SPACELOG 9 BP'!$F29:$EE29)+SUMIF('SPACELOG 10 BP'!$F$2:$EE$2,AS$4,'SPACELOG 10 BP'!$F29:$EE29)+SUMIF('SPACELOG 11 BP'!$F$2:$EE$2,AS$4,'SPACELOG 11 BP'!$F29:$EE29)+SUMIF('SPACELOG 12 BP'!$F$2:$EE$2,AS$4,'SPACELOG 12 BP'!$F29:$EE29)</f>
        <v>0</v>
      </c>
      <c r="AT29" s="33">
        <f>SUMIF('reporting montigny'!$F$2:$EE$2,AT$4,'reporting montigny'!$F29:$EE29)+SUMIF('reporting boissy'!$F$2:$EE$2,AT$4,'reporting boissy'!$F29:$EE29)+SUMIF('reporting moussy'!$F$2:$EE$2,AT$4,'reporting moussy'!$F29:$EE29)+SUMIF('reporting trappes'!$F$2:$EE$2,AT$4,'reporting trappes'!$F29:$EE29)+SUMIF('SPACELOG 5 BP'!$F$2:$EE$2,AT$4,'SPACELOG 5 BP'!$F29:$EE29)+SUMIF('SPACELOG 6 BP'!$F$2:$EE$2,AT$4,'SPACELOG 6 BP'!$F29:$EE29)+SUMIF('SPACELOG 7 BP'!$F$2:$EE$2,AT$4,'SPACELOG 7 BP'!$F29:$EE29)+SUMIF('SPACELOG 8 BP'!$F$2:$EE$2,AT$4,'SPACELOG 8 BP'!$F29:$EE29)+SUMIF('SPACELOG 9 BP'!$F$2:$EE$2,AT$4,'SPACELOG 9 BP'!$F29:$EE29)+SUMIF('SPACELOG 10 BP'!$F$2:$EE$2,AT$4,'SPACELOG 10 BP'!$F29:$EE29)+SUMIF('SPACELOG 11 BP'!$F$2:$EE$2,AT$4,'SPACELOG 11 BP'!$F29:$EE29)+SUMIF('SPACELOG 12 BP'!$F$2:$EE$2,AT$4,'SPACELOG 12 BP'!$F29:$EE29)</f>
        <v>0</v>
      </c>
      <c r="AU29" s="33">
        <f>SUMIF('reporting montigny'!$F$2:$EE$2,AU$4,'reporting montigny'!$F29:$EE29)+SUMIF('reporting boissy'!$F$2:$EE$2,AU$4,'reporting boissy'!$F29:$EE29)+SUMIF('reporting moussy'!$F$2:$EE$2,AU$4,'reporting moussy'!$F29:$EE29)+SUMIF('reporting trappes'!$F$2:$EE$2,AU$4,'reporting trappes'!$F29:$EE29)+SUMIF('SPACELOG 5 BP'!$F$2:$EE$2,AU$4,'SPACELOG 5 BP'!$F29:$EE29)+SUMIF('SPACELOG 6 BP'!$F$2:$EE$2,AU$4,'SPACELOG 6 BP'!$F29:$EE29)+SUMIF('SPACELOG 7 BP'!$F$2:$EE$2,AU$4,'SPACELOG 7 BP'!$F29:$EE29)+SUMIF('SPACELOG 8 BP'!$F$2:$EE$2,AU$4,'SPACELOG 8 BP'!$F29:$EE29)+SUMIF('SPACELOG 9 BP'!$F$2:$EE$2,AU$4,'SPACELOG 9 BP'!$F29:$EE29)+SUMIF('SPACELOG 10 BP'!$F$2:$EE$2,AU$4,'SPACELOG 10 BP'!$F29:$EE29)+SUMIF('SPACELOG 11 BP'!$F$2:$EE$2,AU$4,'SPACELOG 11 BP'!$F29:$EE29)+SUMIF('SPACELOG 12 BP'!$F$2:$EE$2,AU$4,'SPACELOG 12 BP'!$F29:$EE29)</f>
        <v>0</v>
      </c>
      <c r="AV29" s="33">
        <f>SUMIF('reporting montigny'!$F$2:$EE$2,AV$4,'reporting montigny'!$F29:$EE29)+SUMIF('reporting boissy'!$F$2:$EE$2,AV$4,'reporting boissy'!$F29:$EE29)+SUMIF('reporting moussy'!$F$2:$EE$2,AV$4,'reporting moussy'!$F29:$EE29)+SUMIF('reporting trappes'!$F$2:$EE$2,AV$4,'reporting trappes'!$F29:$EE29)+SUMIF('SPACELOG 5 BP'!$F$2:$EE$2,AV$4,'SPACELOG 5 BP'!$F29:$EE29)+SUMIF('SPACELOG 6 BP'!$F$2:$EE$2,AV$4,'SPACELOG 6 BP'!$F29:$EE29)+SUMIF('SPACELOG 7 BP'!$F$2:$EE$2,AV$4,'SPACELOG 7 BP'!$F29:$EE29)+SUMIF('SPACELOG 8 BP'!$F$2:$EE$2,AV$4,'SPACELOG 8 BP'!$F29:$EE29)+SUMIF('SPACELOG 9 BP'!$F$2:$EE$2,AV$4,'SPACELOG 9 BP'!$F29:$EE29)+SUMIF('SPACELOG 10 BP'!$F$2:$EE$2,AV$4,'SPACELOG 10 BP'!$F29:$EE29)+SUMIF('SPACELOG 11 BP'!$F$2:$EE$2,AV$4,'SPACELOG 11 BP'!$F29:$EE29)+SUMIF('SPACELOG 12 BP'!$F$2:$EE$2,AV$4,'SPACELOG 12 BP'!$F29:$EE29)</f>
        <v>0</v>
      </c>
      <c r="AW29" s="33">
        <f>SUMIF('reporting montigny'!$F$2:$EE$2,AW$4,'reporting montigny'!$F29:$EE29)+SUMIF('reporting boissy'!$F$2:$EE$2,AW$4,'reporting boissy'!$F29:$EE29)+SUMIF('reporting moussy'!$F$2:$EE$2,AW$4,'reporting moussy'!$F29:$EE29)+SUMIF('reporting trappes'!$F$2:$EE$2,AW$4,'reporting trappes'!$F29:$EE29)+SUMIF('SPACELOG 5 BP'!$F$2:$EE$2,AW$4,'SPACELOG 5 BP'!$F29:$EE29)+SUMIF('SPACELOG 6 BP'!$F$2:$EE$2,AW$4,'SPACELOG 6 BP'!$F29:$EE29)+SUMIF('SPACELOG 7 BP'!$F$2:$EE$2,AW$4,'SPACELOG 7 BP'!$F29:$EE29)+SUMIF('SPACELOG 8 BP'!$F$2:$EE$2,AW$4,'SPACELOG 8 BP'!$F29:$EE29)+SUMIF('SPACELOG 9 BP'!$F$2:$EE$2,AW$4,'SPACELOG 9 BP'!$F29:$EE29)+SUMIF('SPACELOG 10 BP'!$F$2:$EE$2,AW$4,'SPACELOG 10 BP'!$F29:$EE29)+SUMIF('SPACELOG 11 BP'!$F$2:$EE$2,AW$4,'SPACELOG 11 BP'!$F29:$EE29)+SUMIF('SPACELOG 12 BP'!$F$2:$EE$2,AW$4,'SPACELOG 12 BP'!$F29:$EE29)</f>
        <v>0</v>
      </c>
      <c r="AX29" s="33">
        <f>SUMIF('reporting montigny'!$F$2:$EE$2,AX$4,'reporting montigny'!$F29:$EE29)+SUMIF('reporting boissy'!$F$2:$EE$2,AX$4,'reporting boissy'!$F29:$EE29)+SUMIF('reporting moussy'!$F$2:$EE$2,AX$4,'reporting moussy'!$F29:$EE29)+SUMIF('reporting trappes'!$F$2:$EE$2,AX$4,'reporting trappes'!$F29:$EE29)+SUMIF('SPACELOG 5 BP'!$F$2:$EE$2,AX$4,'SPACELOG 5 BP'!$F29:$EE29)+SUMIF('SPACELOG 6 BP'!$F$2:$EE$2,AX$4,'SPACELOG 6 BP'!$F29:$EE29)+SUMIF('SPACELOG 7 BP'!$F$2:$EE$2,AX$4,'SPACELOG 7 BP'!$F29:$EE29)+SUMIF('SPACELOG 8 BP'!$F$2:$EE$2,AX$4,'SPACELOG 8 BP'!$F29:$EE29)+SUMIF('SPACELOG 9 BP'!$F$2:$EE$2,AX$4,'SPACELOG 9 BP'!$F29:$EE29)+SUMIF('SPACELOG 10 BP'!$F$2:$EE$2,AX$4,'SPACELOG 10 BP'!$F29:$EE29)+SUMIF('SPACELOG 11 BP'!$F$2:$EE$2,AX$4,'SPACELOG 11 BP'!$F29:$EE29)+SUMIF('SPACELOG 12 BP'!$F$2:$EE$2,AX$4,'SPACELOG 12 BP'!$F29:$EE29)</f>
        <v>0</v>
      </c>
      <c r="AY29" s="33">
        <f>SUMIF('reporting montigny'!$F$2:$EE$2,AY$4,'reporting montigny'!$F29:$EE29)+SUMIF('reporting boissy'!$F$2:$EE$2,AY$4,'reporting boissy'!$F29:$EE29)+SUMIF('reporting moussy'!$F$2:$EE$2,AY$4,'reporting moussy'!$F29:$EE29)+SUMIF('reporting trappes'!$F$2:$EE$2,AY$4,'reporting trappes'!$F29:$EE29)+SUMIF('SPACELOG 5 BP'!$F$2:$EE$2,AY$4,'SPACELOG 5 BP'!$F29:$EE29)+SUMIF('SPACELOG 6 BP'!$F$2:$EE$2,AY$4,'SPACELOG 6 BP'!$F29:$EE29)+SUMIF('SPACELOG 7 BP'!$F$2:$EE$2,AY$4,'SPACELOG 7 BP'!$F29:$EE29)+SUMIF('SPACELOG 8 BP'!$F$2:$EE$2,AY$4,'SPACELOG 8 BP'!$F29:$EE29)+SUMIF('SPACELOG 9 BP'!$F$2:$EE$2,AY$4,'SPACELOG 9 BP'!$F29:$EE29)+SUMIF('SPACELOG 10 BP'!$F$2:$EE$2,AY$4,'SPACELOG 10 BP'!$F29:$EE29)+SUMIF('SPACELOG 11 BP'!$F$2:$EE$2,AY$4,'SPACELOG 11 BP'!$F29:$EE29)+SUMIF('SPACELOG 12 BP'!$F$2:$EE$2,AY$4,'SPACELOG 12 BP'!$F29:$EE29)</f>
        <v>0</v>
      </c>
      <c r="AZ29" s="33">
        <f>SUMIF('reporting montigny'!$F$2:$EE$2,AZ$4,'reporting montigny'!$F29:$EE29)+SUMIF('reporting boissy'!$F$2:$EE$2,AZ$4,'reporting boissy'!$F29:$EE29)+SUMIF('reporting moussy'!$F$2:$EE$2,AZ$4,'reporting moussy'!$F29:$EE29)+SUMIF('reporting trappes'!$F$2:$EE$2,AZ$4,'reporting trappes'!$F29:$EE29)+SUMIF('SPACELOG 5 BP'!$F$2:$EE$2,AZ$4,'SPACELOG 5 BP'!$F29:$EE29)+SUMIF('SPACELOG 6 BP'!$F$2:$EE$2,AZ$4,'SPACELOG 6 BP'!$F29:$EE29)+SUMIF('SPACELOG 7 BP'!$F$2:$EE$2,AZ$4,'SPACELOG 7 BP'!$F29:$EE29)+SUMIF('SPACELOG 8 BP'!$F$2:$EE$2,AZ$4,'SPACELOG 8 BP'!$F29:$EE29)+SUMIF('SPACELOG 9 BP'!$F$2:$EE$2,AZ$4,'SPACELOG 9 BP'!$F29:$EE29)+SUMIF('SPACELOG 10 BP'!$F$2:$EE$2,AZ$4,'SPACELOG 10 BP'!$F29:$EE29)+SUMIF('SPACELOG 11 BP'!$F$2:$EE$2,AZ$4,'SPACELOG 11 BP'!$F29:$EE29)+SUMIF('SPACELOG 12 BP'!$F$2:$EE$2,AZ$4,'SPACELOG 12 BP'!$F29:$EE29)</f>
        <v>0</v>
      </c>
      <c r="BA29" s="33">
        <f>SUMIF('reporting montigny'!$F$2:$EE$2,BA$4,'reporting montigny'!$F29:$EE29)+SUMIF('reporting boissy'!$F$2:$EE$2,BA$4,'reporting boissy'!$F29:$EE29)+SUMIF('reporting moussy'!$F$2:$EE$2,BA$4,'reporting moussy'!$F29:$EE29)+SUMIF('reporting trappes'!$F$2:$EE$2,BA$4,'reporting trappes'!$F29:$EE29)+SUMIF('SPACELOG 5 BP'!$F$2:$EE$2,BA$4,'SPACELOG 5 BP'!$F29:$EE29)+SUMIF('SPACELOG 6 BP'!$F$2:$EE$2,BA$4,'SPACELOG 6 BP'!$F29:$EE29)+SUMIF('SPACELOG 7 BP'!$F$2:$EE$2,BA$4,'SPACELOG 7 BP'!$F29:$EE29)+SUMIF('SPACELOG 8 BP'!$F$2:$EE$2,BA$4,'SPACELOG 8 BP'!$F29:$EE29)+SUMIF('SPACELOG 9 BP'!$F$2:$EE$2,BA$4,'SPACELOG 9 BP'!$F29:$EE29)+SUMIF('SPACELOG 10 BP'!$F$2:$EE$2,BA$4,'SPACELOG 10 BP'!$F29:$EE29)+SUMIF('SPACELOG 11 BP'!$F$2:$EE$2,BA$4,'SPACELOG 11 BP'!$F29:$EE29)+SUMIF('SPACELOG 12 BP'!$F$2:$EE$2,BA$4,'SPACELOG 12 BP'!$F29:$EE29)</f>
        <v>0</v>
      </c>
      <c r="BB29" s="33">
        <f>SUMIF('reporting montigny'!$F$2:$EE$2,BB$4,'reporting montigny'!$F29:$EE29)+SUMIF('reporting boissy'!$F$2:$EE$2,BB$4,'reporting boissy'!$F29:$EE29)+SUMIF('reporting moussy'!$F$2:$EE$2,BB$4,'reporting moussy'!$F29:$EE29)+SUMIF('reporting trappes'!$F$2:$EE$2,BB$4,'reporting trappes'!$F29:$EE29)+SUMIF('SPACELOG 5 BP'!$F$2:$EE$2,BB$4,'SPACELOG 5 BP'!$F29:$EE29)+SUMIF('SPACELOG 6 BP'!$F$2:$EE$2,BB$4,'SPACELOG 6 BP'!$F29:$EE29)+SUMIF('SPACELOG 7 BP'!$F$2:$EE$2,BB$4,'SPACELOG 7 BP'!$F29:$EE29)+SUMIF('SPACELOG 8 BP'!$F$2:$EE$2,BB$4,'SPACELOG 8 BP'!$F29:$EE29)+SUMIF('SPACELOG 9 BP'!$F$2:$EE$2,BB$4,'SPACELOG 9 BP'!$F29:$EE29)+SUMIF('SPACELOG 10 BP'!$F$2:$EE$2,BB$4,'SPACELOG 10 BP'!$F29:$EE29)+SUMIF('SPACELOG 11 BP'!$F$2:$EE$2,BB$4,'SPACELOG 11 BP'!$F29:$EE29)+SUMIF('SPACELOG 12 BP'!$F$2:$EE$2,BB$4,'SPACELOG 12 BP'!$F29:$EE29)</f>
        <v>0</v>
      </c>
      <c r="BC29" s="33">
        <f>SUMIF('reporting montigny'!$F$2:$EE$2,BC$4,'reporting montigny'!$F29:$EE29)+SUMIF('reporting boissy'!$F$2:$EE$2,BC$4,'reporting boissy'!$F29:$EE29)+SUMIF('reporting moussy'!$F$2:$EE$2,BC$4,'reporting moussy'!$F29:$EE29)+SUMIF('reporting trappes'!$F$2:$EE$2,BC$4,'reporting trappes'!$F29:$EE29)+SUMIF('SPACELOG 5 BP'!$F$2:$EE$2,BC$4,'SPACELOG 5 BP'!$F29:$EE29)+SUMIF('SPACELOG 6 BP'!$F$2:$EE$2,BC$4,'SPACELOG 6 BP'!$F29:$EE29)+SUMIF('SPACELOG 7 BP'!$F$2:$EE$2,BC$4,'SPACELOG 7 BP'!$F29:$EE29)+SUMIF('SPACELOG 8 BP'!$F$2:$EE$2,BC$4,'SPACELOG 8 BP'!$F29:$EE29)+SUMIF('SPACELOG 9 BP'!$F$2:$EE$2,BC$4,'SPACELOG 9 BP'!$F29:$EE29)+SUMIF('SPACELOG 10 BP'!$F$2:$EE$2,BC$4,'SPACELOG 10 BP'!$F29:$EE29)+SUMIF('SPACELOG 11 BP'!$F$2:$EE$2,BC$4,'SPACELOG 11 BP'!$F29:$EE29)+SUMIF('SPACELOG 12 BP'!$F$2:$EE$2,BC$4,'SPACELOG 12 BP'!$F29:$EE29)</f>
        <v>0</v>
      </c>
      <c r="BD29" s="33">
        <f>SUMIF('reporting montigny'!$F$2:$EE$2,BD$4,'reporting montigny'!$F29:$EE29)+SUMIF('reporting boissy'!$F$2:$EE$2,BD$4,'reporting boissy'!$F29:$EE29)+SUMIF('reporting moussy'!$F$2:$EE$2,BD$4,'reporting moussy'!$F29:$EE29)+SUMIF('reporting trappes'!$F$2:$EE$2,BD$4,'reporting trappes'!$F29:$EE29)+SUMIF('SPACELOG 5 BP'!$F$2:$EE$2,BD$4,'SPACELOG 5 BP'!$F29:$EE29)+SUMIF('SPACELOG 6 BP'!$F$2:$EE$2,BD$4,'SPACELOG 6 BP'!$F29:$EE29)+SUMIF('SPACELOG 7 BP'!$F$2:$EE$2,BD$4,'SPACELOG 7 BP'!$F29:$EE29)+SUMIF('SPACELOG 8 BP'!$F$2:$EE$2,BD$4,'SPACELOG 8 BP'!$F29:$EE29)+SUMIF('SPACELOG 9 BP'!$F$2:$EE$2,BD$4,'SPACELOG 9 BP'!$F29:$EE29)+SUMIF('SPACELOG 10 BP'!$F$2:$EE$2,BD$4,'SPACELOG 10 BP'!$F29:$EE29)+SUMIF('SPACELOG 11 BP'!$F$2:$EE$2,BD$4,'SPACELOG 11 BP'!$F29:$EE29)+SUMIF('SPACELOG 12 BP'!$F$2:$EE$2,BD$4,'SPACELOG 12 BP'!$F29:$EE29)</f>
        <v>0</v>
      </c>
      <c r="BE29" s="393">
        <f t="shared" si="117"/>
        <v>0</v>
      </c>
      <c r="BF29" s="33">
        <f>SUMIF('reporting montigny'!$F$2:$EE$2,BF$4,'reporting montigny'!$F29:$EE29)+SUMIF('reporting boissy'!$F$2:$EE$2,BF$4,'reporting boissy'!$F29:$EE29)+SUMIF('reporting moussy'!$F$2:$EE$2,BF$4,'reporting moussy'!$F29:$EE29)+SUMIF('reporting trappes'!$F$2:$EE$2,BF$4,'reporting trappes'!$F29:$EE29)+SUMIF('SPACELOG 5 BP'!$F$2:$EE$2,BF$4,'SPACELOG 5 BP'!$F29:$EE29)+SUMIF('SPACELOG 6 BP'!$F$2:$EE$2,BF$4,'SPACELOG 6 BP'!$F29:$EE29)+SUMIF('SPACELOG 7 BP'!$F$2:$EE$2,BF$4,'SPACELOG 7 BP'!$F29:$EE29)+SUMIF('SPACELOG 8 BP'!$F$2:$EE$2,BF$4,'SPACELOG 8 BP'!$F29:$EE29)+SUMIF('SPACELOG 9 BP'!$F$2:$EE$2,BF$4,'SPACELOG 9 BP'!$F29:$EE29)+SUMIF('SPACELOG 10 BP'!$F$2:$EE$2,BF$4,'SPACELOG 10 BP'!$F29:$EE29)+SUMIF('SPACELOG 11 BP'!$F$2:$EE$2,BF$4,'SPACELOG 11 BP'!$F29:$EE29)+SUMIF('SPACELOG 12 BP'!$F$2:$EE$2,BF$4,'SPACELOG 12 BP'!$F29:$EE29)</f>
        <v>0</v>
      </c>
      <c r="BG29" s="33">
        <f>SUMIF('reporting montigny'!$F$2:$EE$2,BG$4,'reporting montigny'!$F29:$EE29)+SUMIF('reporting boissy'!$F$2:$EE$2,BG$4,'reporting boissy'!$F29:$EE29)+SUMIF('reporting moussy'!$F$2:$EE$2,BG$4,'reporting moussy'!$F29:$EE29)+SUMIF('reporting trappes'!$F$2:$EE$2,BG$4,'reporting trappes'!$F29:$EE29)+SUMIF('SPACELOG 5 BP'!$F$2:$EE$2,BG$4,'SPACELOG 5 BP'!$F29:$EE29)+SUMIF('SPACELOG 6 BP'!$F$2:$EE$2,BG$4,'SPACELOG 6 BP'!$F29:$EE29)+SUMIF('SPACELOG 7 BP'!$F$2:$EE$2,BG$4,'SPACELOG 7 BP'!$F29:$EE29)+SUMIF('SPACELOG 8 BP'!$F$2:$EE$2,BG$4,'SPACELOG 8 BP'!$F29:$EE29)+SUMIF('SPACELOG 9 BP'!$F$2:$EE$2,BG$4,'SPACELOG 9 BP'!$F29:$EE29)+SUMIF('SPACELOG 10 BP'!$F$2:$EE$2,BG$4,'SPACELOG 10 BP'!$F29:$EE29)+SUMIF('SPACELOG 11 BP'!$F$2:$EE$2,BG$4,'SPACELOG 11 BP'!$F29:$EE29)+SUMIF('SPACELOG 12 BP'!$F$2:$EE$2,BG$4,'SPACELOG 12 BP'!$F29:$EE29)</f>
        <v>0</v>
      </c>
      <c r="BH29" s="33">
        <f>SUMIF('reporting montigny'!$F$2:$EE$2,BH$4,'reporting montigny'!$F29:$EE29)+SUMIF('reporting boissy'!$F$2:$EE$2,BH$4,'reporting boissy'!$F29:$EE29)+SUMIF('reporting moussy'!$F$2:$EE$2,BH$4,'reporting moussy'!$F29:$EE29)+SUMIF('reporting trappes'!$F$2:$EE$2,BH$4,'reporting trappes'!$F29:$EE29)+SUMIF('SPACELOG 5 BP'!$F$2:$EE$2,BH$4,'SPACELOG 5 BP'!$F29:$EE29)+SUMIF('SPACELOG 6 BP'!$F$2:$EE$2,BH$4,'SPACELOG 6 BP'!$F29:$EE29)+SUMIF('SPACELOG 7 BP'!$F$2:$EE$2,BH$4,'SPACELOG 7 BP'!$F29:$EE29)+SUMIF('SPACELOG 8 BP'!$F$2:$EE$2,BH$4,'SPACELOG 8 BP'!$F29:$EE29)+SUMIF('SPACELOG 9 BP'!$F$2:$EE$2,BH$4,'SPACELOG 9 BP'!$F29:$EE29)+SUMIF('SPACELOG 10 BP'!$F$2:$EE$2,BH$4,'SPACELOG 10 BP'!$F29:$EE29)+SUMIF('SPACELOG 11 BP'!$F$2:$EE$2,BH$4,'SPACELOG 11 BP'!$F29:$EE29)+SUMIF('SPACELOG 12 BP'!$F$2:$EE$2,BH$4,'SPACELOG 12 BP'!$F29:$EE29)</f>
        <v>0</v>
      </c>
      <c r="BI29" s="33">
        <f>SUMIF('reporting montigny'!$F$2:$EE$2,BI$4,'reporting montigny'!$F29:$EE29)+SUMIF('reporting boissy'!$F$2:$EE$2,BI$4,'reporting boissy'!$F29:$EE29)+SUMIF('reporting moussy'!$F$2:$EE$2,BI$4,'reporting moussy'!$F29:$EE29)+SUMIF('reporting trappes'!$F$2:$EE$2,BI$4,'reporting trappes'!$F29:$EE29)+SUMIF('SPACELOG 5 BP'!$F$2:$EE$2,BI$4,'SPACELOG 5 BP'!$F29:$EE29)+SUMIF('SPACELOG 6 BP'!$F$2:$EE$2,BI$4,'SPACELOG 6 BP'!$F29:$EE29)+SUMIF('SPACELOG 7 BP'!$F$2:$EE$2,BI$4,'SPACELOG 7 BP'!$F29:$EE29)+SUMIF('SPACELOG 8 BP'!$F$2:$EE$2,BI$4,'SPACELOG 8 BP'!$F29:$EE29)+SUMIF('SPACELOG 9 BP'!$F$2:$EE$2,BI$4,'SPACELOG 9 BP'!$F29:$EE29)+SUMIF('SPACELOG 10 BP'!$F$2:$EE$2,BI$4,'SPACELOG 10 BP'!$F29:$EE29)+SUMIF('SPACELOG 11 BP'!$F$2:$EE$2,BI$4,'SPACELOG 11 BP'!$F29:$EE29)+SUMIF('SPACELOG 12 BP'!$F$2:$EE$2,BI$4,'SPACELOG 12 BP'!$F29:$EE29)</f>
        <v>0</v>
      </c>
      <c r="BJ29" s="33">
        <f>SUMIF('reporting montigny'!$F$2:$EE$2,BJ$4,'reporting montigny'!$F29:$EE29)+SUMIF('reporting boissy'!$F$2:$EE$2,BJ$4,'reporting boissy'!$F29:$EE29)+SUMIF('reporting moussy'!$F$2:$EE$2,BJ$4,'reporting moussy'!$F29:$EE29)+SUMIF('reporting trappes'!$F$2:$EE$2,BJ$4,'reporting trappes'!$F29:$EE29)+SUMIF('SPACELOG 5 BP'!$F$2:$EE$2,BJ$4,'SPACELOG 5 BP'!$F29:$EE29)+SUMIF('SPACELOG 6 BP'!$F$2:$EE$2,BJ$4,'SPACELOG 6 BP'!$F29:$EE29)+SUMIF('SPACELOG 7 BP'!$F$2:$EE$2,BJ$4,'SPACELOG 7 BP'!$F29:$EE29)+SUMIF('SPACELOG 8 BP'!$F$2:$EE$2,BJ$4,'SPACELOG 8 BP'!$F29:$EE29)+SUMIF('SPACELOG 9 BP'!$F$2:$EE$2,BJ$4,'SPACELOG 9 BP'!$F29:$EE29)+SUMIF('SPACELOG 10 BP'!$F$2:$EE$2,BJ$4,'SPACELOG 10 BP'!$F29:$EE29)+SUMIF('SPACELOG 11 BP'!$F$2:$EE$2,BJ$4,'SPACELOG 11 BP'!$F29:$EE29)+SUMIF('SPACELOG 12 BP'!$F$2:$EE$2,BJ$4,'SPACELOG 12 BP'!$F29:$EE29)</f>
        <v>0</v>
      </c>
      <c r="BK29" s="33">
        <f>SUMIF('reporting montigny'!$F$2:$EE$2,BK$4,'reporting montigny'!$F29:$EE29)+SUMIF('reporting boissy'!$F$2:$EE$2,BK$4,'reporting boissy'!$F29:$EE29)+SUMIF('reporting moussy'!$F$2:$EE$2,BK$4,'reporting moussy'!$F29:$EE29)+SUMIF('reporting trappes'!$F$2:$EE$2,BK$4,'reporting trappes'!$F29:$EE29)+SUMIF('SPACELOG 5 BP'!$F$2:$EE$2,BK$4,'SPACELOG 5 BP'!$F29:$EE29)+SUMIF('SPACELOG 6 BP'!$F$2:$EE$2,BK$4,'SPACELOG 6 BP'!$F29:$EE29)+SUMIF('SPACELOG 7 BP'!$F$2:$EE$2,BK$4,'SPACELOG 7 BP'!$F29:$EE29)+SUMIF('SPACELOG 8 BP'!$F$2:$EE$2,BK$4,'SPACELOG 8 BP'!$F29:$EE29)+SUMIF('SPACELOG 9 BP'!$F$2:$EE$2,BK$4,'SPACELOG 9 BP'!$F29:$EE29)+SUMIF('SPACELOG 10 BP'!$F$2:$EE$2,BK$4,'SPACELOG 10 BP'!$F29:$EE29)+SUMIF('SPACELOG 11 BP'!$F$2:$EE$2,BK$4,'SPACELOG 11 BP'!$F29:$EE29)+SUMIF('SPACELOG 12 BP'!$F$2:$EE$2,BK$4,'SPACELOG 12 BP'!$F29:$EE29)</f>
        <v>0</v>
      </c>
      <c r="BL29" s="33">
        <f>SUMIF('reporting montigny'!$F$2:$EE$2,BL$4,'reporting montigny'!$F29:$EE29)+SUMIF('reporting boissy'!$F$2:$EE$2,BL$4,'reporting boissy'!$F29:$EE29)+SUMIF('reporting moussy'!$F$2:$EE$2,BL$4,'reporting moussy'!$F29:$EE29)+SUMIF('reporting trappes'!$F$2:$EE$2,BL$4,'reporting trappes'!$F29:$EE29)+SUMIF('SPACELOG 5 BP'!$F$2:$EE$2,BL$4,'SPACELOG 5 BP'!$F29:$EE29)+SUMIF('SPACELOG 6 BP'!$F$2:$EE$2,BL$4,'SPACELOG 6 BP'!$F29:$EE29)+SUMIF('SPACELOG 7 BP'!$F$2:$EE$2,BL$4,'SPACELOG 7 BP'!$F29:$EE29)+SUMIF('SPACELOG 8 BP'!$F$2:$EE$2,BL$4,'SPACELOG 8 BP'!$F29:$EE29)+SUMIF('SPACELOG 9 BP'!$F$2:$EE$2,BL$4,'SPACELOG 9 BP'!$F29:$EE29)+SUMIF('SPACELOG 10 BP'!$F$2:$EE$2,BL$4,'SPACELOG 10 BP'!$F29:$EE29)+SUMIF('SPACELOG 11 BP'!$F$2:$EE$2,BL$4,'SPACELOG 11 BP'!$F29:$EE29)+SUMIF('SPACELOG 12 BP'!$F$2:$EE$2,BL$4,'SPACELOG 12 BP'!$F29:$EE29)</f>
        <v>0</v>
      </c>
      <c r="BM29" s="33">
        <f>SUMIF('reporting montigny'!$F$2:$EE$2,BM$4,'reporting montigny'!$F29:$EE29)+SUMIF('reporting boissy'!$F$2:$EE$2,BM$4,'reporting boissy'!$F29:$EE29)+SUMIF('reporting moussy'!$F$2:$EE$2,BM$4,'reporting moussy'!$F29:$EE29)+SUMIF('reporting trappes'!$F$2:$EE$2,BM$4,'reporting trappes'!$F29:$EE29)+SUMIF('SPACELOG 5 BP'!$F$2:$EE$2,BM$4,'SPACELOG 5 BP'!$F29:$EE29)+SUMIF('SPACELOG 6 BP'!$F$2:$EE$2,BM$4,'SPACELOG 6 BP'!$F29:$EE29)+SUMIF('SPACELOG 7 BP'!$F$2:$EE$2,BM$4,'SPACELOG 7 BP'!$F29:$EE29)+SUMIF('SPACELOG 8 BP'!$F$2:$EE$2,BM$4,'SPACELOG 8 BP'!$F29:$EE29)+SUMIF('SPACELOG 9 BP'!$F$2:$EE$2,BM$4,'SPACELOG 9 BP'!$F29:$EE29)+SUMIF('SPACELOG 10 BP'!$F$2:$EE$2,BM$4,'SPACELOG 10 BP'!$F29:$EE29)+SUMIF('SPACELOG 11 BP'!$F$2:$EE$2,BM$4,'SPACELOG 11 BP'!$F29:$EE29)+SUMIF('SPACELOG 12 BP'!$F$2:$EE$2,BM$4,'SPACELOG 12 BP'!$F29:$EE29)</f>
        <v>0</v>
      </c>
      <c r="BN29" s="33">
        <f>SUMIF('reporting montigny'!$F$2:$EE$2,BN$4,'reporting montigny'!$F29:$EE29)+SUMIF('reporting boissy'!$F$2:$EE$2,BN$4,'reporting boissy'!$F29:$EE29)+SUMIF('reporting moussy'!$F$2:$EE$2,BN$4,'reporting moussy'!$F29:$EE29)+SUMIF('reporting trappes'!$F$2:$EE$2,BN$4,'reporting trappes'!$F29:$EE29)+SUMIF('SPACELOG 5 BP'!$F$2:$EE$2,BN$4,'SPACELOG 5 BP'!$F29:$EE29)+SUMIF('SPACELOG 6 BP'!$F$2:$EE$2,BN$4,'SPACELOG 6 BP'!$F29:$EE29)+SUMIF('SPACELOG 7 BP'!$F$2:$EE$2,BN$4,'SPACELOG 7 BP'!$F29:$EE29)+SUMIF('SPACELOG 8 BP'!$F$2:$EE$2,BN$4,'SPACELOG 8 BP'!$F29:$EE29)+SUMIF('SPACELOG 9 BP'!$F$2:$EE$2,BN$4,'SPACELOG 9 BP'!$F29:$EE29)+SUMIF('SPACELOG 10 BP'!$F$2:$EE$2,BN$4,'SPACELOG 10 BP'!$F29:$EE29)+SUMIF('SPACELOG 11 BP'!$F$2:$EE$2,BN$4,'SPACELOG 11 BP'!$F29:$EE29)+SUMIF('SPACELOG 12 BP'!$F$2:$EE$2,BN$4,'SPACELOG 12 BP'!$F29:$EE29)</f>
        <v>0</v>
      </c>
      <c r="BO29" s="33">
        <f>SUMIF('reporting montigny'!$F$2:$EE$2,BO$4,'reporting montigny'!$F29:$EE29)+SUMIF('reporting boissy'!$F$2:$EE$2,BO$4,'reporting boissy'!$F29:$EE29)+SUMIF('reporting moussy'!$F$2:$EE$2,BO$4,'reporting moussy'!$F29:$EE29)+SUMIF('reporting trappes'!$F$2:$EE$2,BO$4,'reporting trappes'!$F29:$EE29)+SUMIF('SPACELOG 5 BP'!$F$2:$EE$2,BO$4,'SPACELOG 5 BP'!$F29:$EE29)+SUMIF('SPACELOG 6 BP'!$F$2:$EE$2,BO$4,'SPACELOG 6 BP'!$F29:$EE29)+SUMIF('SPACELOG 7 BP'!$F$2:$EE$2,BO$4,'SPACELOG 7 BP'!$F29:$EE29)+SUMIF('SPACELOG 8 BP'!$F$2:$EE$2,BO$4,'SPACELOG 8 BP'!$F29:$EE29)+SUMIF('SPACELOG 9 BP'!$F$2:$EE$2,BO$4,'SPACELOG 9 BP'!$F29:$EE29)+SUMIF('SPACELOG 10 BP'!$F$2:$EE$2,BO$4,'SPACELOG 10 BP'!$F29:$EE29)+SUMIF('SPACELOG 11 BP'!$F$2:$EE$2,BO$4,'SPACELOG 11 BP'!$F29:$EE29)+SUMIF('SPACELOG 12 BP'!$F$2:$EE$2,BO$4,'SPACELOG 12 BP'!$F29:$EE29)</f>
        <v>0</v>
      </c>
      <c r="BP29" s="33">
        <f>SUMIF('reporting montigny'!$F$2:$EE$2,BP$4,'reporting montigny'!$F29:$EE29)+SUMIF('reporting boissy'!$F$2:$EE$2,BP$4,'reporting boissy'!$F29:$EE29)+SUMIF('reporting moussy'!$F$2:$EE$2,BP$4,'reporting moussy'!$F29:$EE29)+SUMIF('reporting trappes'!$F$2:$EE$2,BP$4,'reporting trappes'!$F29:$EE29)+SUMIF('SPACELOG 5 BP'!$F$2:$EE$2,BP$4,'SPACELOG 5 BP'!$F29:$EE29)+SUMIF('SPACELOG 6 BP'!$F$2:$EE$2,BP$4,'SPACELOG 6 BP'!$F29:$EE29)+SUMIF('SPACELOG 7 BP'!$F$2:$EE$2,BP$4,'SPACELOG 7 BP'!$F29:$EE29)+SUMIF('SPACELOG 8 BP'!$F$2:$EE$2,BP$4,'SPACELOG 8 BP'!$F29:$EE29)+SUMIF('SPACELOG 9 BP'!$F$2:$EE$2,BP$4,'SPACELOG 9 BP'!$F29:$EE29)+SUMIF('SPACELOG 10 BP'!$F$2:$EE$2,BP$4,'SPACELOG 10 BP'!$F29:$EE29)+SUMIF('SPACELOG 11 BP'!$F$2:$EE$2,BP$4,'SPACELOG 11 BP'!$F29:$EE29)+SUMIF('SPACELOG 12 BP'!$F$2:$EE$2,BP$4,'SPACELOG 12 BP'!$F29:$EE29)</f>
        <v>0</v>
      </c>
      <c r="BQ29" s="33">
        <f>SUMIF('reporting montigny'!$F$2:$EE$2,BQ$4,'reporting montigny'!$F29:$EE29)+SUMIF('reporting boissy'!$F$2:$EE$2,BQ$4,'reporting boissy'!$F29:$EE29)+SUMIF('reporting moussy'!$F$2:$EE$2,BQ$4,'reporting moussy'!$F29:$EE29)+SUMIF('reporting trappes'!$F$2:$EE$2,BQ$4,'reporting trappes'!$F29:$EE29)+SUMIF('SPACELOG 5 BP'!$F$2:$EE$2,BQ$4,'SPACELOG 5 BP'!$F29:$EE29)+SUMIF('SPACELOG 6 BP'!$F$2:$EE$2,BQ$4,'SPACELOG 6 BP'!$F29:$EE29)+SUMIF('SPACELOG 7 BP'!$F$2:$EE$2,BQ$4,'SPACELOG 7 BP'!$F29:$EE29)+SUMIF('SPACELOG 8 BP'!$F$2:$EE$2,BQ$4,'SPACELOG 8 BP'!$F29:$EE29)+SUMIF('SPACELOG 9 BP'!$F$2:$EE$2,BQ$4,'SPACELOG 9 BP'!$F29:$EE29)+SUMIF('SPACELOG 10 BP'!$F$2:$EE$2,BQ$4,'SPACELOG 10 BP'!$F29:$EE29)+SUMIF('SPACELOG 11 BP'!$F$2:$EE$2,BQ$4,'SPACELOG 11 BP'!$F29:$EE29)+SUMIF('SPACELOG 12 BP'!$F$2:$EE$2,BQ$4,'SPACELOG 12 BP'!$F29:$EE29)</f>
        <v>0</v>
      </c>
      <c r="BR29" s="393">
        <f t="shared" si="118"/>
        <v>0</v>
      </c>
      <c r="BS29" s="33">
        <f>SUMIF('reporting montigny'!$F$2:$EE$2,BS$4,'reporting montigny'!$F29:$EE29)+SUMIF('reporting boissy'!$F$2:$EE$2,BS$4,'reporting boissy'!$F29:$EE29)+SUMIF('reporting moussy'!$F$2:$EE$2,BS$4,'reporting moussy'!$F29:$EE29)+SUMIF('reporting trappes'!$F$2:$EE$2,BS$4,'reporting trappes'!$F29:$EE29)+SUMIF('SPACELOG 5 BP'!$F$2:$EE$2,BS$4,'SPACELOG 5 BP'!$F29:$EE29)+SUMIF('SPACELOG 6 BP'!$F$2:$EE$2,BS$4,'SPACELOG 6 BP'!$F29:$EE29)+SUMIF('SPACELOG 7 BP'!$F$2:$EE$2,BS$4,'SPACELOG 7 BP'!$F29:$EE29)+SUMIF('SPACELOG 8 BP'!$F$2:$EE$2,BS$4,'SPACELOG 8 BP'!$F29:$EE29)+SUMIF('SPACELOG 9 BP'!$F$2:$EE$2,BS$4,'SPACELOG 9 BP'!$F29:$EE29)+SUMIF('SPACELOG 10 BP'!$F$2:$EE$2,BS$4,'SPACELOG 10 BP'!$F29:$EE29)+SUMIF('SPACELOG 11 BP'!$F$2:$EE$2,BS$4,'SPACELOG 11 BP'!$F29:$EE29)+SUMIF('SPACELOG 12 BP'!$F$2:$EE$2,BS$4,'SPACELOG 12 BP'!$F29:$EE29)</f>
        <v>0</v>
      </c>
      <c r="BT29" s="33">
        <f>SUMIF('reporting montigny'!$F$2:$EE$2,BT$4,'reporting montigny'!$F29:$EE29)+SUMIF('reporting boissy'!$F$2:$EE$2,BT$4,'reporting boissy'!$F29:$EE29)+SUMIF('reporting moussy'!$F$2:$EE$2,BT$4,'reporting moussy'!$F29:$EE29)+SUMIF('reporting trappes'!$F$2:$EE$2,BT$4,'reporting trappes'!$F29:$EE29)+SUMIF('SPACELOG 5 BP'!$F$2:$EE$2,BT$4,'SPACELOG 5 BP'!$F29:$EE29)+SUMIF('SPACELOG 6 BP'!$F$2:$EE$2,BT$4,'SPACELOG 6 BP'!$F29:$EE29)+SUMIF('SPACELOG 7 BP'!$F$2:$EE$2,BT$4,'SPACELOG 7 BP'!$F29:$EE29)+SUMIF('SPACELOG 8 BP'!$F$2:$EE$2,BT$4,'SPACELOG 8 BP'!$F29:$EE29)+SUMIF('SPACELOG 9 BP'!$F$2:$EE$2,BT$4,'SPACELOG 9 BP'!$F29:$EE29)+SUMIF('SPACELOG 10 BP'!$F$2:$EE$2,BT$4,'SPACELOG 10 BP'!$F29:$EE29)+SUMIF('SPACELOG 11 BP'!$F$2:$EE$2,BT$4,'SPACELOG 11 BP'!$F29:$EE29)+SUMIF('SPACELOG 12 BP'!$F$2:$EE$2,BT$4,'SPACELOG 12 BP'!$F29:$EE29)</f>
        <v>0</v>
      </c>
      <c r="BU29" s="33">
        <f>SUMIF('reporting montigny'!$F$2:$EE$2,BU$4,'reporting montigny'!$F29:$EE29)+SUMIF('reporting boissy'!$F$2:$EE$2,BU$4,'reporting boissy'!$F29:$EE29)+SUMIF('reporting moussy'!$F$2:$EE$2,BU$4,'reporting moussy'!$F29:$EE29)+SUMIF('reporting trappes'!$F$2:$EE$2,BU$4,'reporting trappes'!$F29:$EE29)+SUMIF('SPACELOG 5 BP'!$F$2:$EE$2,BU$4,'SPACELOG 5 BP'!$F29:$EE29)+SUMIF('SPACELOG 6 BP'!$F$2:$EE$2,BU$4,'SPACELOG 6 BP'!$F29:$EE29)+SUMIF('SPACELOG 7 BP'!$F$2:$EE$2,BU$4,'SPACELOG 7 BP'!$F29:$EE29)+SUMIF('SPACELOG 8 BP'!$F$2:$EE$2,BU$4,'SPACELOG 8 BP'!$F29:$EE29)+SUMIF('SPACELOG 9 BP'!$F$2:$EE$2,BU$4,'SPACELOG 9 BP'!$F29:$EE29)+SUMIF('SPACELOG 10 BP'!$F$2:$EE$2,BU$4,'SPACELOG 10 BP'!$F29:$EE29)+SUMIF('SPACELOG 11 BP'!$F$2:$EE$2,BU$4,'SPACELOG 11 BP'!$F29:$EE29)+SUMIF('SPACELOG 12 BP'!$F$2:$EE$2,BU$4,'SPACELOG 12 BP'!$F29:$EE29)</f>
        <v>0</v>
      </c>
      <c r="BV29" s="33">
        <f>SUMIF('reporting montigny'!$F$2:$EE$2,BV$4,'reporting montigny'!$F29:$EE29)+SUMIF('reporting boissy'!$F$2:$EE$2,BV$4,'reporting boissy'!$F29:$EE29)+SUMIF('reporting moussy'!$F$2:$EE$2,BV$4,'reporting moussy'!$F29:$EE29)+SUMIF('reporting trappes'!$F$2:$EE$2,BV$4,'reporting trappes'!$F29:$EE29)+SUMIF('SPACELOG 5 BP'!$F$2:$EE$2,BV$4,'SPACELOG 5 BP'!$F29:$EE29)+SUMIF('SPACELOG 6 BP'!$F$2:$EE$2,BV$4,'SPACELOG 6 BP'!$F29:$EE29)+SUMIF('SPACELOG 7 BP'!$F$2:$EE$2,BV$4,'SPACELOG 7 BP'!$F29:$EE29)+SUMIF('SPACELOG 8 BP'!$F$2:$EE$2,BV$4,'SPACELOG 8 BP'!$F29:$EE29)+SUMIF('SPACELOG 9 BP'!$F$2:$EE$2,BV$4,'SPACELOG 9 BP'!$F29:$EE29)+SUMIF('SPACELOG 10 BP'!$F$2:$EE$2,BV$4,'SPACELOG 10 BP'!$F29:$EE29)+SUMIF('SPACELOG 11 BP'!$F$2:$EE$2,BV$4,'SPACELOG 11 BP'!$F29:$EE29)+SUMIF('SPACELOG 12 BP'!$F$2:$EE$2,BV$4,'SPACELOG 12 BP'!$F29:$EE29)</f>
        <v>0</v>
      </c>
      <c r="BW29" s="33">
        <f>SUMIF('reporting montigny'!$F$2:$EE$2,BW$4,'reporting montigny'!$F29:$EE29)+SUMIF('reporting boissy'!$F$2:$EE$2,BW$4,'reporting boissy'!$F29:$EE29)+SUMIF('reporting moussy'!$F$2:$EE$2,BW$4,'reporting moussy'!$F29:$EE29)+SUMIF('reporting trappes'!$F$2:$EE$2,BW$4,'reporting trappes'!$F29:$EE29)+SUMIF('SPACELOG 5 BP'!$F$2:$EE$2,BW$4,'SPACELOG 5 BP'!$F29:$EE29)+SUMIF('SPACELOG 6 BP'!$F$2:$EE$2,BW$4,'SPACELOG 6 BP'!$F29:$EE29)+SUMIF('SPACELOG 7 BP'!$F$2:$EE$2,BW$4,'SPACELOG 7 BP'!$F29:$EE29)+SUMIF('SPACELOG 8 BP'!$F$2:$EE$2,BW$4,'SPACELOG 8 BP'!$F29:$EE29)+SUMIF('SPACELOG 9 BP'!$F$2:$EE$2,BW$4,'SPACELOG 9 BP'!$F29:$EE29)+SUMIF('SPACELOG 10 BP'!$F$2:$EE$2,BW$4,'SPACELOG 10 BP'!$F29:$EE29)+SUMIF('SPACELOG 11 BP'!$F$2:$EE$2,BW$4,'SPACELOG 11 BP'!$F29:$EE29)+SUMIF('SPACELOG 12 BP'!$F$2:$EE$2,BW$4,'SPACELOG 12 BP'!$F29:$EE29)</f>
        <v>0</v>
      </c>
      <c r="BX29" s="33">
        <f>SUMIF('reporting montigny'!$F$2:$EE$2,BX$4,'reporting montigny'!$F29:$EE29)+SUMIF('reporting boissy'!$F$2:$EE$2,BX$4,'reporting boissy'!$F29:$EE29)+SUMIF('reporting moussy'!$F$2:$EE$2,BX$4,'reporting moussy'!$F29:$EE29)+SUMIF('reporting trappes'!$F$2:$EE$2,BX$4,'reporting trappes'!$F29:$EE29)+SUMIF('SPACELOG 5 BP'!$F$2:$EE$2,BX$4,'SPACELOG 5 BP'!$F29:$EE29)+SUMIF('SPACELOG 6 BP'!$F$2:$EE$2,BX$4,'SPACELOG 6 BP'!$F29:$EE29)+SUMIF('SPACELOG 7 BP'!$F$2:$EE$2,BX$4,'SPACELOG 7 BP'!$F29:$EE29)+SUMIF('SPACELOG 8 BP'!$F$2:$EE$2,BX$4,'SPACELOG 8 BP'!$F29:$EE29)+SUMIF('SPACELOG 9 BP'!$F$2:$EE$2,BX$4,'SPACELOG 9 BP'!$F29:$EE29)+SUMIF('SPACELOG 10 BP'!$F$2:$EE$2,BX$4,'SPACELOG 10 BP'!$F29:$EE29)+SUMIF('SPACELOG 11 BP'!$F$2:$EE$2,BX$4,'SPACELOG 11 BP'!$F29:$EE29)+SUMIF('SPACELOG 12 BP'!$F$2:$EE$2,BX$4,'SPACELOG 12 BP'!$F29:$EE29)</f>
        <v>0</v>
      </c>
      <c r="BY29" s="33">
        <f>SUMIF('reporting montigny'!$F$2:$EE$2,BY$4,'reporting montigny'!$F29:$EE29)+SUMIF('reporting boissy'!$F$2:$EE$2,BY$4,'reporting boissy'!$F29:$EE29)+SUMIF('reporting moussy'!$F$2:$EE$2,BY$4,'reporting moussy'!$F29:$EE29)+SUMIF('reporting trappes'!$F$2:$EE$2,BY$4,'reporting trappes'!$F29:$EE29)+SUMIF('SPACELOG 5 BP'!$F$2:$EE$2,BY$4,'SPACELOG 5 BP'!$F29:$EE29)+SUMIF('SPACELOG 6 BP'!$F$2:$EE$2,BY$4,'SPACELOG 6 BP'!$F29:$EE29)+SUMIF('SPACELOG 7 BP'!$F$2:$EE$2,BY$4,'SPACELOG 7 BP'!$F29:$EE29)+SUMIF('SPACELOG 8 BP'!$F$2:$EE$2,BY$4,'SPACELOG 8 BP'!$F29:$EE29)+SUMIF('SPACELOG 9 BP'!$F$2:$EE$2,BY$4,'SPACELOG 9 BP'!$F29:$EE29)+SUMIF('SPACELOG 10 BP'!$F$2:$EE$2,BY$4,'SPACELOG 10 BP'!$F29:$EE29)+SUMIF('SPACELOG 11 BP'!$F$2:$EE$2,BY$4,'SPACELOG 11 BP'!$F29:$EE29)+SUMIF('SPACELOG 12 BP'!$F$2:$EE$2,BY$4,'SPACELOG 12 BP'!$F29:$EE29)</f>
        <v>0</v>
      </c>
      <c r="BZ29" s="33">
        <f>SUMIF('reporting montigny'!$F$2:$EE$2,BZ$4,'reporting montigny'!$F29:$EE29)+SUMIF('reporting boissy'!$F$2:$EE$2,BZ$4,'reporting boissy'!$F29:$EE29)+SUMIF('reporting moussy'!$F$2:$EE$2,BZ$4,'reporting moussy'!$F29:$EE29)+SUMIF('reporting trappes'!$F$2:$EE$2,BZ$4,'reporting trappes'!$F29:$EE29)+SUMIF('SPACELOG 5 BP'!$F$2:$EE$2,BZ$4,'SPACELOG 5 BP'!$F29:$EE29)+SUMIF('SPACELOG 6 BP'!$F$2:$EE$2,BZ$4,'SPACELOG 6 BP'!$F29:$EE29)+SUMIF('SPACELOG 7 BP'!$F$2:$EE$2,BZ$4,'SPACELOG 7 BP'!$F29:$EE29)+SUMIF('SPACELOG 8 BP'!$F$2:$EE$2,BZ$4,'SPACELOG 8 BP'!$F29:$EE29)+SUMIF('SPACELOG 9 BP'!$F$2:$EE$2,BZ$4,'SPACELOG 9 BP'!$F29:$EE29)+SUMIF('SPACELOG 10 BP'!$F$2:$EE$2,BZ$4,'SPACELOG 10 BP'!$F29:$EE29)+SUMIF('SPACELOG 11 BP'!$F$2:$EE$2,BZ$4,'SPACELOG 11 BP'!$F29:$EE29)+SUMIF('SPACELOG 12 BP'!$F$2:$EE$2,BZ$4,'SPACELOG 12 BP'!$F29:$EE29)</f>
        <v>0</v>
      </c>
      <c r="CA29" s="33">
        <f>SUMIF('reporting montigny'!$F$2:$EE$2,CA$4,'reporting montigny'!$F29:$EE29)+SUMIF('reporting boissy'!$F$2:$EE$2,CA$4,'reporting boissy'!$F29:$EE29)+SUMIF('reporting moussy'!$F$2:$EE$2,CA$4,'reporting moussy'!$F29:$EE29)+SUMIF('reporting trappes'!$F$2:$EE$2,CA$4,'reporting trappes'!$F29:$EE29)+SUMIF('SPACELOG 5 BP'!$F$2:$EE$2,CA$4,'SPACELOG 5 BP'!$F29:$EE29)+SUMIF('SPACELOG 6 BP'!$F$2:$EE$2,CA$4,'SPACELOG 6 BP'!$F29:$EE29)+SUMIF('SPACELOG 7 BP'!$F$2:$EE$2,CA$4,'SPACELOG 7 BP'!$F29:$EE29)+SUMIF('SPACELOG 8 BP'!$F$2:$EE$2,CA$4,'SPACELOG 8 BP'!$F29:$EE29)+SUMIF('SPACELOG 9 BP'!$F$2:$EE$2,CA$4,'SPACELOG 9 BP'!$F29:$EE29)+SUMIF('SPACELOG 10 BP'!$F$2:$EE$2,CA$4,'SPACELOG 10 BP'!$F29:$EE29)+SUMIF('SPACELOG 11 BP'!$F$2:$EE$2,CA$4,'SPACELOG 11 BP'!$F29:$EE29)+SUMIF('SPACELOG 12 BP'!$F$2:$EE$2,CA$4,'SPACELOG 12 BP'!$F29:$EE29)</f>
        <v>0</v>
      </c>
      <c r="CB29" s="33">
        <f>SUMIF('reporting montigny'!$F$2:$EE$2,CB$4,'reporting montigny'!$F29:$EE29)+SUMIF('reporting boissy'!$F$2:$EE$2,CB$4,'reporting boissy'!$F29:$EE29)+SUMIF('reporting moussy'!$F$2:$EE$2,CB$4,'reporting moussy'!$F29:$EE29)+SUMIF('reporting trappes'!$F$2:$EE$2,CB$4,'reporting trappes'!$F29:$EE29)+SUMIF('SPACELOG 5 BP'!$F$2:$EE$2,CB$4,'SPACELOG 5 BP'!$F29:$EE29)+SUMIF('SPACELOG 6 BP'!$F$2:$EE$2,CB$4,'SPACELOG 6 BP'!$F29:$EE29)+SUMIF('SPACELOG 7 BP'!$F$2:$EE$2,CB$4,'SPACELOG 7 BP'!$F29:$EE29)+SUMIF('SPACELOG 8 BP'!$F$2:$EE$2,CB$4,'SPACELOG 8 BP'!$F29:$EE29)+SUMIF('SPACELOG 9 BP'!$F$2:$EE$2,CB$4,'SPACELOG 9 BP'!$F29:$EE29)+SUMIF('SPACELOG 10 BP'!$F$2:$EE$2,CB$4,'SPACELOG 10 BP'!$F29:$EE29)+SUMIF('SPACELOG 11 BP'!$F$2:$EE$2,CB$4,'SPACELOG 11 BP'!$F29:$EE29)+SUMIF('SPACELOG 12 BP'!$F$2:$EE$2,CB$4,'SPACELOG 12 BP'!$F29:$EE29)</f>
        <v>0</v>
      </c>
      <c r="CC29" s="33">
        <f>SUMIF('reporting montigny'!$F$2:$EE$2,CC$4,'reporting montigny'!$F29:$EE29)+SUMIF('reporting boissy'!$F$2:$EE$2,CC$4,'reporting boissy'!$F29:$EE29)+SUMIF('reporting moussy'!$F$2:$EE$2,CC$4,'reporting moussy'!$F29:$EE29)+SUMIF('reporting trappes'!$F$2:$EE$2,CC$4,'reporting trappes'!$F29:$EE29)+SUMIF('SPACELOG 5 BP'!$F$2:$EE$2,CC$4,'SPACELOG 5 BP'!$F29:$EE29)+SUMIF('SPACELOG 6 BP'!$F$2:$EE$2,CC$4,'SPACELOG 6 BP'!$F29:$EE29)+SUMIF('SPACELOG 7 BP'!$F$2:$EE$2,CC$4,'SPACELOG 7 BP'!$F29:$EE29)+SUMIF('SPACELOG 8 BP'!$F$2:$EE$2,CC$4,'SPACELOG 8 BP'!$F29:$EE29)+SUMIF('SPACELOG 9 BP'!$F$2:$EE$2,CC$4,'SPACELOG 9 BP'!$F29:$EE29)+SUMIF('SPACELOG 10 BP'!$F$2:$EE$2,CC$4,'SPACELOG 10 BP'!$F29:$EE29)+SUMIF('SPACELOG 11 BP'!$F$2:$EE$2,CC$4,'SPACELOG 11 BP'!$F29:$EE29)+SUMIF('SPACELOG 12 BP'!$F$2:$EE$2,CC$4,'SPACELOG 12 BP'!$F29:$EE29)</f>
        <v>0</v>
      </c>
      <c r="CD29" s="33">
        <f>SUMIF('reporting montigny'!$F$2:$EE$2,CD$4,'reporting montigny'!$F29:$EE29)+SUMIF('reporting boissy'!$F$2:$EE$2,CD$4,'reporting boissy'!$F29:$EE29)+SUMIF('reporting moussy'!$F$2:$EE$2,CD$4,'reporting moussy'!$F29:$EE29)+SUMIF('reporting trappes'!$F$2:$EE$2,CD$4,'reporting trappes'!$F29:$EE29)+SUMIF('SPACELOG 5 BP'!$F$2:$EE$2,CD$4,'SPACELOG 5 BP'!$F29:$EE29)+SUMIF('SPACELOG 6 BP'!$F$2:$EE$2,CD$4,'SPACELOG 6 BP'!$F29:$EE29)+SUMIF('SPACELOG 7 BP'!$F$2:$EE$2,CD$4,'SPACELOG 7 BP'!$F29:$EE29)+SUMIF('SPACELOG 8 BP'!$F$2:$EE$2,CD$4,'SPACELOG 8 BP'!$F29:$EE29)+SUMIF('SPACELOG 9 BP'!$F$2:$EE$2,CD$4,'SPACELOG 9 BP'!$F29:$EE29)+SUMIF('SPACELOG 10 BP'!$F$2:$EE$2,CD$4,'SPACELOG 10 BP'!$F29:$EE29)+SUMIF('SPACELOG 11 BP'!$F$2:$EE$2,CD$4,'SPACELOG 11 BP'!$F29:$EE29)+SUMIF('SPACELOG 12 BP'!$F$2:$EE$2,CD$4,'SPACELOG 12 BP'!$F29:$EE29)</f>
        <v>0</v>
      </c>
      <c r="CE29" s="393">
        <f t="shared" si="119"/>
        <v>0</v>
      </c>
      <c r="CF29" s="33">
        <f>SUMIF('reporting montigny'!$F$2:$EE$2,CF$4,'reporting montigny'!$F29:$EE29)+SUMIF('reporting boissy'!$F$2:$EE$2,CF$4,'reporting boissy'!$F29:$EE29)+SUMIF('reporting moussy'!$F$2:$EE$2,CF$4,'reporting moussy'!$F29:$EE29)+SUMIF('reporting trappes'!$F$2:$EE$2,CF$4,'reporting trappes'!$F29:$EE29)+SUMIF('SPACELOG 5 BP'!$F$2:$EE$2,CF$4,'SPACELOG 5 BP'!$F29:$EE29)+SUMIF('SPACELOG 6 BP'!$F$2:$EE$2,CF$4,'SPACELOG 6 BP'!$F29:$EE29)+SUMIF('SPACELOG 7 BP'!$F$2:$EE$2,CF$4,'SPACELOG 7 BP'!$F29:$EE29)+SUMIF('SPACELOG 8 BP'!$F$2:$EE$2,CF$4,'SPACELOG 8 BP'!$F29:$EE29)+SUMIF('SPACELOG 9 BP'!$F$2:$EE$2,CF$4,'SPACELOG 9 BP'!$F29:$EE29)+SUMIF('SPACELOG 10 BP'!$F$2:$EE$2,CF$4,'SPACELOG 10 BP'!$F29:$EE29)+SUMIF('SPACELOG 11 BP'!$F$2:$EE$2,CF$4,'SPACELOG 11 BP'!$F29:$EE29)+SUMIF('SPACELOG 12 BP'!$F$2:$EE$2,CF$4,'SPACELOG 12 BP'!$F29:$EE29)</f>
        <v>0</v>
      </c>
      <c r="CG29" s="33">
        <f>SUMIF('reporting montigny'!$F$2:$EE$2,CG$4,'reporting montigny'!$F29:$EE29)+SUMIF('reporting boissy'!$F$2:$EE$2,CG$4,'reporting boissy'!$F29:$EE29)+SUMIF('reporting moussy'!$F$2:$EE$2,CG$4,'reporting moussy'!$F29:$EE29)+SUMIF('reporting trappes'!$F$2:$EE$2,CG$4,'reporting trappes'!$F29:$EE29)+SUMIF('SPACELOG 5 BP'!$F$2:$EE$2,CG$4,'SPACELOG 5 BP'!$F29:$EE29)+SUMIF('SPACELOG 6 BP'!$F$2:$EE$2,CG$4,'SPACELOG 6 BP'!$F29:$EE29)+SUMIF('SPACELOG 7 BP'!$F$2:$EE$2,CG$4,'SPACELOG 7 BP'!$F29:$EE29)+SUMIF('SPACELOG 8 BP'!$F$2:$EE$2,CG$4,'SPACELOG 8 BP'!$F29:$EE29)+SUMIF('SPACELOG 9 BP'!$F$2:$EE$2,CG$4,'SPACELOG 9 BP'!$F29:$EE29)+SUMIF('SPACELOG 10 BP'!$F$2:$EE$2,CG$4,'SPACELOG 10 BP'!$F29:$EE29)+SUMIF('SPACELOG 11 BP'!$F$2:$EE$2,CG$4,'SPACELOG 11 BP'!$F29:$EE29)+SUMIF('SPACELOG 12 BP'!$F$2:$EE$2,CG$4,'SPACELOG 12 BP'!$F29:$EE29)</f>
        <v>0</v>
      </c>
      <c r="CH29" s="33">
        <f>SUMIF('reporting montigny'!$F$2:$EE$2,CH$4,'reporting montigny'!$F29:$EE29)+SUMIF('reporting boissy'!$F$2:$EE$2,CH$4,'reporting boissy'!$F29:$EE29)+SUMIF('reporting moussy'!$F$2:$EE$2,CH$4,'reporting moussy'!$F29:$EE29)+SUMIF('reporting trappes'!$F$2:$EE$2,CH$4,'reporting trappes'!$F29:$EE29)+SUMIF('SPACELOG 5 BP'!$F$2:$EE$2,CH$4,'SPACELOG 5 BP'!$F29:$EE29)+SUMIF('SPACELOG 6 BP'!$F$2:$EE$2,CH$4,'SPACELOG 6 BP'!$F29:$EE29)+SUMIF('SPACELOG 7 BP'!$F$2:$EE$2,CH$4,'SPACELOG 7 BP'!$F29:$EE29)+SUMIF('SPACELOG 8 BP'!$F$2:$EE$2,CH$4,'SPACELOG 8 BP'!$F29:$EE29)+SUMIF('SPACELOG 9 BP'!$F$2:$EE$2,CH$4,'SPACELOG 9 BP'!$F29:$EE29)+SUMIF('SPACELOG 10 BP'!$F$2:$EE$2,CH$4,'SPACELOG 10 BP'!$F29:$EE29)+SUMIF('SPACELOG 11 BP'!$F$2:$EE$2,CH$4,'SPACELOG 11 BP'!$F29:$EE29)+SUMIF('SPACELOG 12 BP'!$F$2:$EE$2,CH$4,'SPACELOG 12 BP'!$F29:$EE29)</f>
        <v>0</v>
      </c>
      <c r="CI29" s="33">
        <f>SUMIF('reporting montigny'!$F$2:$EE$2,CI$4,'reporting montigny'!$F29:$EE29)+SUMIF('reporting boissy'!$F$2:$EE$2,CI$4,'reporting boissy'!$F29:$EE29)+SUMIF('reporting moussy'!$F$2:$EE$2,CI$4,'reporting moussy'!$F29:$EE29)+SUMIF('reporting trappes'!$F$2:$EE$2,CI$4,'reporting trappes'!$F29:$EE29)+SUMIF('SPACELOG 5 BP'!$F$2:$EE$2,CI$4,'SPACELOG 5 BP'!$F29:$EE29)+SUMIF('SPACELOG 6 BP'!$F$2:$EE$2,CI$4,'SPACELOG 6 BP'!$F29:$EE29)+SUMIF('SPACELOG 7 BP'!$F$2:$EE$2,CI$4,'SPACELOG 7 BP'!$F29:$EE29)+SUMIF('SPACELOG 8 BP'!$F$2:$EE$2,CI$4,'SPACELOG 8 BP'!$F29:$EE29)+SUMIF('SPACELOG 9 BP'!$F$2:$EE$2,CI$4,'SPACELOG 9 BP'!$F29:$EE29)+SUMIF('SPACELOG 10 BP'!$F$2:$EE$2,CI$4,'SPACELOG 10 BP'!$F29:$EE29)+SUMIF('SPACELOG 11 BP'!$F$2:$EE$2,CI$4,'SPACELOG 11 BP'!$F29:$EE29)+SUMIF('SPACELOG 12 BP'!$F$2:$EE$2,CI$4,'SPACELOG 12 BP'!$F29:$EE29)</f>
        <v>0</v>
      </c>
      <c r="CJ29" s="33">
        <f>SUMIF('reporting montigny'!$F$2:$EE$2,CJ$4,'reporting montigny'!$F29:$EE29)+SUMIF('reporting boissy'!$F$2:$EE$2,CJ$4,'reporting boissy'!$F29:$EE29)+SUMIF('reporting moussy'!$F$2:$EE$2,CJ$4,'reporting moussy'!$F29:$EE29)+SUMIF('reporting trappes'!$F$2:$EE$2,CJ$4,'reporting trappes'!$F29:$EE29)+SUMIF('SPACELOG 5 BP'!$F$2:$EE$2,CJ$4,'SPACELOG 5 BP'!$F29:$EE29)+SUMIF('SPACELOG 6 BP'!$F$2:$EE$2,CJ$4,'SPACELOG 6 BP'!$F29:$EE29)+SUMIF('SPACELOG 7 BP'!$F$2:$EE$2,CJ$4,'SPACELOG 7 BP'!$F29:$EE29)+SUMIF('SPACELOG 8 BP'!$F$2:$EE$2,CJ$4,'SPACELOG 8 BP'!$F29:$EE29)+SUMIF('SPACELOG 9 BP'!$F$2:$EE$2,CJ$4,'SPACELOG 9 BP'!$F29:$EE29)+SUMIF('SPACELOG 10 BP'!$F$2:$EE$2,CJ$4,'SPACELOG 10 BP'!$F29:$EE29)+SUMIF('SPACELOG 11 BP'!$F$2:$EE$2,CJ$4,'SPACELOG 11 BP'!$F29:$EE29)+SUMIF('SPACELOG 12 BP'!$F$2:$EE$2,CJ$4,'SPACELOG 12 BP'!$F29:$EE29)</f>
        <v>0</v>
      </c>
      <c r="CK29" s="33">
        <f>SUMIF('reporting montigny'!$F$2:$EE$2,CK$4,'reporting montigny'!$F29:$EE29)+SUMIF('reporting boissy'!$F$2:$EE$2,CK$4,'reporting boissy'!$F29:$EE29)+SUMIF('reporting moussy'!$F$2:$EE$2,CK$4,'reporting moussy'!$F29:$EE29)+SUMIF('reporting trappes'!$F$2:$EE$2,CK$4,'reporting trappes'!$F29:$EE29)+SUMIF('SPACELOG 5 BP'!$F$2:$EE$2,CK$4,'SPACELOG 5 BP'!$F29:$EE29)+SUMIF('SPACELOG 6 BP'!$F$2:$EE$2,CK$4,'SPACELOG 6 BP'!$F29:$EE29)+SUMIF('SPACELOG 7 BP'!$F$2:$EE$2,CK$4,'SPACELOG 7 BP'!$F29:$EE29)+SUMIF('SPACELOG 8 BP'!$F$2:$EE$2,CK$4,'SPACELOG 8 BP'!$F29:$EE29)+SUMIF('SPACELOG 9 BP'!$F$2:$EE$2,CK$4,'SPACELOG 9 BP'!$F29:$EE29)+SUMIF('SPACELOG 10 BP'!$F$2:$EE$2,CK$4,'SPACELOG 10 BP'!$F29:$EE29)+SUMIF('SPACELOG 11 BP'!$F$2:$EE$2,CK$4,'SPACELOG 11 BP'!$F29:$EE29)+SUMIF('SPACELOG 12 BP'!$F$2:$EE$2,CK$4,'SPACELOG 12 BP'!$F29:$EE29)</f>
        <v>0</v>
      </c>
      <c r="CL29" s="33">
        <f>SUMIF('reporting montigny'!$F$2:$EE$2,CL$4,'reporting montigny'!$F29:$EE29)+SUMIF('reporting boissy'!$F$2:$EE$2,CL$4,'reporting boissy'!$F29:$EE29)+SUMIF('reporting moussy'!$F$2:$EE$2,CL$4,'reporting moussy'!$F29:$EE29)+SUMIF('reporting trappes'!$F$2:$EE$2,CL$4,'reporting trappes'!$F29:$EE29)+SUMIF('SPACELOG 5 BP'!$F$2:$EE$2,CL$4,'SPACELOG 5 BP'!$F29:$EE29)+SUMIF('SPACELOG 6 BP'!$F$2:$EE$2,CL$4,'SPACELOG 6 BP'!$F29:$EE29)+SUMIF('SPACELOG 7 BP'!$F$2:$EE$2,CL$4,'SPACELOG 7 BP'!$F29:$EE29)+SUMIF('SPACELOG 8 BP'!$F$2:$EE$2,CL$4,'SPACELOG 8 BP'!$F29:$EE29)+SUMIF('SPACELOG 9 BP'!$F$2:$EE$2,CL$4,'SPACELOG 9 BP'!$F29:$EE29)+SUMIF('SPACELOG 10 BP'!$F$2:$EE$2,CL$4,'SPACELOG 10 BP'!$F29:$EE29)+SUMIF('SPACELOG 11 BP'!$F$2:$EE$2,CL$4,'SPACELOG 11 BP'!$F29:$EE29)+SUMIF('SPACELOG 12 BP'!$F$2:$EE$2,CL$4,'SPACELOG 12 BP'!$F29:$EE29)</f>
        <v>0</v>
      </c>
      <c r="CM29" s="33">
        <f>SUMIF('reporting montigny'!$F$2:$EE$2,CM$4,'reporting montigny'!$F29:$EE29)+SUMIF('reporting boissy'!$F$2:$EE$2,CM$4,'reporting boissy'!$F29:$EE29)+SUMIF('reporting moussy'!$F$2:$EE$2,CM$4,'reporting moussy'!$F29:$EE29)+SUMIF('reporting trappes'!$F$2:$EE$2,CM$4,'reporting trappes'!$F29:$EE29)+SUMIF('SPACELOG 5 BP'!$F$2:$EE$2,CM$4,'SPACELOG 5 BP'!$F29:$EE29)+SUMIF('SPACELOG 6 BP'!$F$2:$EE$2,CM$4,'SPACELOG 6 BP'!$F29:$EE29)+SUMIF('SPACELOG 7 BP'!$F$2:$EE$2,CM$4,'SPACELOG 7 BP'!$F29:$EE29)+SUMIF('SPACELOG 8 BP'!$F$2:$EE$2,CM$4,'SPACELOG 8 BP'!$F29:$EE29)+SUMIF('SPACELOG 9 BP'!$F$2:$EE$2,CM$4,'SPACELOG 9 BP'!$F29:$EE29)+SUMIF('SPACELOG 10 BP'!$F$2:$EE$2,CM$4,'SPACELOG 10 BP'!$F29:$EE29)+SUMIF('SPACELOG 11 BP'!$F$2:$EE$2,CM$4,'SPACELOG 11 BP'!$F29:$EE29)+SUMIF('SPACELOG 12 BP'!$F$2:$EE$2,CM$4,'SPACELOG 12 BP'!$F29:$EE29)</f>
        <v>0</v>
      </c>
      <c r="CN29" s="33">
        <f>SUMIF('reporting montigny'!$F$2:$EE$2,CN$4,'reporting montigny'!$F29:$EE29)+SUMIF('reporting boissy'!$F$2:$EE$2,CN$4,'reporting boissy'!$F29:$EE29)+SUMIF('reporting moussy'!$F$2:$EE$2,CN$4,'reporting moussy'!$F29:$EE29)+SUMIF('reporting trappes'!$F$2:$EE$2,CN$4,'reporting trappes'!$F29:$EE29)+SUMIF('SPACELOG 5 BP'!$F$2:$EE$2,CN$4,'SPACELOG 5 BP'!$F29:$EE29)+SUMIF('SPACELOG 6 BP'!$F$2:$EE$2,CN$4,'SPACELOG 6 BP'!$F29:$EE29)+SUMIF('SPACELOG 7 BP'!$F$2:$EE$2,CN$4,'SPACELOG 7 BP'!$F29:$EE29)+SUMIF('SPACELOG 8 BP'!$F$2:$EE$2,CN$4,'SPACELOG 8 BP'!$F29:$EE29)+SUMIF('SPACELOG 9 BP'!$F$2:$EE$2,CN$4,'SPACELOG 9 BP'!$F29:$EE29)+SUMIF('SPACELOG 10 BP'!$F$2:$EE$2,CN$4,'SPACELOG 10 BP'!$F29:$EE29)+SUMIF('SPACELOG 11 BP'!$F$2:$EE$2,CN$4,'SPACELOG 11 BP'!$F29:$EE29)+SUMIF('SPACELOG 12 BP'!$F$2:$EE$2,CN$4,'SPACELOG 12 BP'!$F29:$EE29)</f>
        <v>0</v>
      </c>
      <c r="CO29" s="33">
        <f>SUMIF('reporting montigny'!$F$2:$EE$2,CO$4,'reporting montigny'!$F29:$EE29)+SUMIF('reporting boissy'!$F$2:$EE$2,CO$4,'reporting boissy'!$F29:$EE29)+SUMIF('reporting moussy'!$F$2:$EE$2,CO$4,'reporting moussy'!$F29:$EE29)+SUMIF('reporting trappes'!$F$2:$EE$2,CO$4,'reporting trappes'!$F29:$EE29)+SUMIF('SPACELOG 5 BP'!$F$2:$EE$2,CO$4,'SPACELOG 5 BP'!$F29:$EE29)+SUMIF('SPACELOG 6 BP'!$F$2:$EE$2,CO$4,'SPACELOG 6 BP'!$F29:$EE29)+SUMIF('SPACELOG 7 BP'!$F$2:$EE$2,CO$4,'SPACELOG 7 BP'!$F29:$EE29)+SUMIF('SPACELOG 8 BP'!$F$2:$EE$2,CO$4,'SPACELOG 8 BP'!$F29:$EE29)+SUMIF('SPACELOG 9 BP'!$F$2:$EE$2,CO$4,'SPACELOG 9 BP'!$F29:$EE29)+SUMIF('SPACELOG 10 BP'!$F$2:$EE$2,CO$4,'SPACELOG 10 BP'!$F29:$EE29)+SUMIF('SPACELOG 11 BP'!$F$2:$EE$2,CO$4,'SPACELOG 11 BP'!$F29:$EE29)+SUMIF('SPACELOG 12 BP'!$F$2:$EE$2,CO$4,'SPACELOG 12 BP'!$F29:$EE29)</f>
        <v>0</v>
      </c>
      <c r="CP29" s="33">
        <f>SUMIF('reporting montigny'!$F$2:$EE$2,CP$4,'reporting montigny'!$F29:$EE29)+SUMIF('reporting boissy'!$F$2:$EE$2,CP$4,'reporting boissy'!$F29:$EE29)+SUMIF('reporting moussy'!$F$2:$EE$2,CP$4,'reporting moussy'!$F29:$EE29)+SUMIF('reporting trappes'!$F$2:$EE$2,CP$4,'reporting trappes'!$F29:$EE29)+SUMIF('SPACELOG 5 BP'!$F$2:$EE$2,CP$4,'SPACELOG 5 BP'!$F29:$EE29)+SUMIF('SPACELOG 6 BP'!$F$2:$EE$2,CP$4,'SPACELOG 6 BP'!$F29:$EE29)+SUMIF('SPACELOG 7 BP'!$F$2:$EE$2,CP$4,'SPACELOG 7 BP'!$F29:$EE29)+SUMIF('SPACELOG 8 BP'!$F$2:$EE$2,CP$4,'SPACELOG 8 BP'!$F29:$EE29)+SUMIF('SPACELOG 9 BP'!$F$2:$EE$2,CP$4,'SPACELOG 9 BP'!$F29:$EE29)+SUMIF('SPACELOG 10 BP'!$F$2:$EE$2,CP$4,'SPACELOG 10 BP'!$F29:$EE29)+SUMIF('SPACELOG 11 BP'!$F$2:$EE$2,CP$4,'SPACELOG 11 BP'!$F29:$EE29)+SUMIF('SPACELOG 12 BP'!$F$2:$EE$2,CP$4,'SPACELOG 12 BP'!$F29:$EE29)</f>
        <v>0</v>
      </c>
      <c r="CQ29" s="33">
        <f>SUMIF('reporting montigny'!$F$2:$EE$2,CQ$4,'reporting montigny'!$F29:$EE29)+SUMIF('reporting boissy'!$F$2:$EE$2,CQ$4,'reporting boissy'!$F29:$EE29)+SUMIF('reporting moussy'!$F$2:$EE$2,CQ$4,'reporting moussy'!$F29:$EE29)+SUMIF('reporting trappes'!$F$2:$EE$2,CQ$4,'reporting trappes'!$F29:$EE29)+SUMIF('SPACELOG 5 BP'!$F$2:$EE$2,CQ$4,'SPACELOG 5 BP'!$F29:$EE29)+SUMIF('SPACELOG 6 BP'!$F$2:$EE$2,CQ$4,'SPACELOG 6 BP'!$F29:$EE29)+SUMIF('SPACELOG 7 BP'!$F$2:$EE$2,CQ$4,'SPACELOG 7 BP'!$F29:$EE29)+SUMIF('SPACELOG 8 BP'!$F$2:$EE$2,CQ$4,'SPACELOG 8 BP'!$F29:$EE29)+SUMIF('SPACELOG 9 BP'!$F$2:$EE$2,CQ$4,'SPACELOG 9 BP'!$F29:$EE29)+SUMIF('SPACELOG 10 BP'!$F$2:$EE$2,CQ$4,'SPACELOG 10 BP'!$F29:$EE29)+SUMIF('SPACELOG 11 BP'!$F$2:$EE$2,CQ$4,'SPACELOG 11 BP'!$F29:$EE29)+SUMIF('SPACELOG 12 BP'!$F$2:$EE$2,CQ$4,'SPACELOG 12 BP'!$F29:$EE29)</f>
        <v>0</v>
      </c>
      <c r="CR29" s="393">
        <f t="shared" si="120"/>
        <v>0</v>
      </c>
      <c r="CS29" s="33">
        <f>SUMIF('reporting montigny'!$F$2:$EE$2,CS$4,'reporting montigny'!$F29:$EE29)+SUMIF('reporting boissy'!$F$2:$EE$2,CS$4,'reporting boissy'!$F29:$EE29)+SUMIF('reporting moussy'!$F$2:$EE$2,CS$4,'reporting moussy'!$F29:$EE29)+SUMIF('reporting trappes'!$F$2:$EE$2,CS$4,'reporting trappes'!$F29:$EE29)+SUMIF('SPACELOG 5 BP'!$F$2:$EE$2,CS$4,'SPACELOG 5 BP'!$F29:$EE29)+SUMIF('SPACELOG 6 BP'!$F$2:$EE$2,CS$4,'SPACELOG 6 BP'!$F29:$EE29)+SUMIF('SPACELOG 7 BP'!$F$2:$EE$2,CS$4,'SPACELOG 7 BP'!$F29:$EE29)+SUMIF('SPACELOG 8 BP'!$F$2:$EE$2,CS$4,'SPACELOG 8 BP'!$F29:$EE29)+SUMIF('SPACELOG 9 BP'!$F$2:$EE$2,CS$4,'SPACELOG 9 BP'!$F29:$EE29)+SUMIF('SPACELOG 10 BP'!$F$2:$EE$2,CS$4,'SPACELOG 10 BP'!$F29:$EE29)+SUMIF('SPACELOG 11 BP'!$F$2:$EE$2,CS$4,'SPACELOG 11 BP'!$F29:$EE29)+SUMIF('SPACELOG 12 BP'!$F$2:$EE$2,CS$4,'SPACELOG 12 BP'!$F29:$EE29)</f>
        <v>0</v>
      </c>
      <c r="CT29" s="33">
        <f>SUMIF('reporting montigny'!$F$2:$EE$2,CT$4,'reporting montigny'!$F29:$EE29)+SUMIF('reporting boissy'!$F$2:$EE$2,CT$4,'reporting boissy'!$F29:$EE29)+SUMIF('reporting moussy'!$F$2:$EE$2,CT$4,'reporting moussy'!$F29:$EE29)+SUMIF('reporting trappes'!$F$2:$EE$2,CT$4,'reporting trappes'!$F29:$EE29)+SUMIF('SPACELOG 5 BP'!$F$2:$EE$2,CT$4,'SPACELOG 5 BP'!$F29:$EE29)+SUMIF('SPACELOG 6 BP'!$F$2:$EE$2,CT$4,'SPACELOG 6 BP'!$F29:$EE29)+SUMIF('SPACELOG 7 BP'!$F$2:$EE$2,CT$4,'SPACELOG 7 BP'!$F29:$EE29)+SUMIF('SPACELOG 8 BP'!$F$2:$EE$2,CT$4,'SPACELOG 8 BP'!$F29:$EE29)+SUMIF('SPACELOG 9 BP'!$F$2:$EE$2,CT$4,'SPACELOG 9 BP'!$F29:$EE29)+SUMIF('SPACELOG 10 BP'!$F$2:$EE$2,CT$4,'SPACELOG 10 BP'!$F29:$EE29)+SUMIF('SPACELOG 11 BP'!$F$2:$EE$2,CT$4,'SPACELOG 11 BP'!$F29:$EE29)+SUMIF('SPACELOG 12 BP'!$F$2:$EE$2,CT$4,'SPACELOG 12 BP'!$F29:$EE29)</f>
        <v>0</v>
      </c>
      <c r="CU29" s="33">
        <f>SUMIF('reporting montigny'!$F$2:$EE$2,CU$4,'reporting montigny'!$F29:$EE29)+SUMIF('reporting boissy'!$F$2:$EE$2,CU$4,'reporting boissy'!$F29:$EE29)+SUMIF('reporting moussy'!$F$2:$EE$2,CU$4,'reporting moussy'!$F29:$EE29)+SUMIF('reporting trappes'!$F$2:$EE$2,CU$4,'reporting trappes'!$F29:$EE29)+SUMIF('SPACELOG 5 BP'!$F$2:$EE$2,CU$4,'SPACELOG 5 BP'!$F29:$EE29)+SUMIF('SPACELOG 6 BP'!$F$2:$EE$2,CU$4,'SPACELOG 6 BP'!$F29:$EE29)+SUMIF('SPACELOG 7 BP'!$F$2:$EE$2,CU$4,'SPACELOG 7 BP'!$F29:$EE29)+SUMIF('SPACELOG 8 BP'!$F$2:$EE$2,CU$4,'SPACELOG 8 BP'!$F29:$EE29)+SUMIF('SPACELOG 9 BP'!$F$2:$EE$2,CU$4,'SPACELOG 9 BP'!$F29:$EE29)+SUMIF('SPACELOG 10 BP'!$F$2:$EE$2,CU$4,'SPACELOG 10 BP'!$F29:$EE29)+SUMIF('SPACELOG 11 BP'!$F$2:$EE$2,CU$4,'SPACELOG 11 BP'!$F29:$EE29)+SUMIF('SPACELOG 12 BP'!$F$2:$EE$2,CU$4,'SPACELOG 12 BP'!$F29:$EE29)</f>
        <v>0</v>
      </c>
      <c r="CV29" s="33">
        <f>SUMIF('reporting montigny'!$F$2:$EE$2,CV$4,'reporting montigny'!$F29:$EE29)+SUMIF('reporting boissy'!$F$2:$EE$2,CV$4,'reporting boissy'!$F29:$EE29)+SUMIF('reporting moussy'!$F$2:$EE$2,CV$4,'reporting moussy'!$F29:$EE29)+SUMIF('reporting trappes'!$F$2:$EE$2,CV$4,'reporting trappes'!$F29:$EE29)+SUMIF('SPACELOG 5 BP'!$F$2:$EE$2,CV$4,'SPACELOG 5 BP'!$F29:$EE29)+SUMIF('SPACELOG 6 BP'!$F$2:$EE$2,CV$4,'SPACELOG 6 BP'!$F29:$EE29)+SUMIF('SPACELOG 7 BP'!$F$2:$EE$2,CV$4,'SPACELOG 7 BP'!$F29:$EE29)+SUMIF('SPACELOG 8 BP'!$F$2:$EE$2,CV$4,'SPACELOG 8 BP'!$F29:$EE29)+SUMIF('SPACELOG 9 BP'!$F$2:$EE$2,CV$4,'SPACELOG 9 BP'!$F29:$EE29)+SUMIF('SPACELOG 10 BP'!$F$2:$EE$2,CV$4,'SPACELOG 10 BP'!$F29:$EE29)+SUMIF('SPACELOG 11 BP'!$F$2:$EE$2,CV$4,'SPACELOG 11 BP'!$F29:$EE29)+SUMIF('SPACELOG 12 BP'!$F$2:$EE$2,CV$4,'SPACELOG 12 BP'!$F29:$EE29)</f>
        <v>0</v>
      </c>
      <c r="CW29" s="33">
        <f>SUMIF('reporting montigny'!$F$2:$EE$2,CW$4,'reporting montigny'!$F29:$EE29)+SUMIF('reporting boissy'!$F$2:$EE$2,CW$4,'reporting boissy'!$F29:$EE29)+SUMIF('reporting moussy'!$F$2:$EE$2,CW$4,'reporting moussy'!$F29:$EE29)+SUMIF('reporting trappes'!$F$2:$EE$2,CW$4,'reporting trappes'!$F29:$EE29)+SUMIF('SPACELOG 5 BP'!$F$2:$EE$2,CW$4,'SPACELOG 5 BP'!$F29:$EE29)+SUMIF('SPACELOG 6 BP'!$F$2:$EE$2,CW$4,'SPACELOG 6 BP'!$F29:$EE29)+SUMIF('SPACELOG 7 BP'!$F$2:$EE$2,CW$4,'SPACELOG 7 BP'!$F29:$EE29)+SUMIF('SPACELOG 8 BP'!$F$2:$EE$2,CW$4,'SPACELOG 8 BP'!$F29:$EE29)+SUMIF('SPACELOG 9 BP'!$F$2:$EE$2,CW$4,'SPACELOG 9 BP'!$F29:$EE29)+SUMIF('SPACELOG 10 BP'!$F$2:$EE$2,CW$4,'SPACELOG 10 BP'!$F29:$EE29)+SUMIF('SPACELOG 11 BP'!$F$2:$EE$2,CW$4,'SPACELOG 11 BP'!$F29:$EE29)+SUMIF('SPACELOG 12 BP'!$F$2:$EE$2,CW$4,'SPACELOG 12 BP'!$F29:$EE29)</f>
        <v>0</v>
      </c>
      <c r="CX29" s="33">
        <f>SUMIF('reporting montigny'!$F$2:$EE$2,CX$4,'reporting montigny'!$F29:$EE29)+SUMIF('reporting boissy'!$F$2:$EE$2,CX$4,'reporting boissy'!$F29:$EE29)+SUMIF('reporting moussy'!$F$2:$EE$2,CX$4,'reporting moussy'!$F29:$EE29)+SUMIF('reporting trappes'!$F$2:$EE$2,CX$4,'reporting trappes'!$F29:$EE29)+SUMIF('SPACELOG 5 BP'!$F$2:$EE$2,CX$4,'SPACELOG 5 BP'!$F29:$EE29)+SUMIF('SPACELOG 6 BP'!$F$2:$EE$2,CX$4,'SPACELOG 6 BP'!$F29:$EE29)+SUMIF('SPACELOG 7 BP'!$F$2:$EE$2,CX$4,'SPACELOG 7 BP'!$F29:$EE29)+SUMIF('SPACELOG 8 BP'!$F$2:$EE$2,CX$4,'SPACELOG 8 BP'!$F29:$EE29)+SUMIF('SPACELOG 9 BP'!$F$2:$EE$2,CX$4,'SPACELOG 9 BP'!$F29:$EE29)+SUMIF('SPACELOG 10 BP'!$F$2:$EE$2,CX$4,'SPACELOG 10 BP'!$F29:$EE29)+SUMIF('SPACELOG 11 BP'!$F$2:$EE$2,CX$4,'SPACELOG 11 BP'!$F29:$EE29)+SUMIF('SPACELOG 12 BP'!$F$2:$EE$2,CX$4,'SPACELOG 12 BP'!$F29:$EE29)</f>
        <v>0</v>
      </c>
      <c r="CY29" s="33">
        <f>SUMIF('reporting montigny'!$F$2:$EE$2,CY$4,'reporting montigny'!$F29:$EE29)+SUMIF('reporting boissy'!$F$2:$EE$2,CY$4,'reporting boissy'!$F29:$EE29)+SUMIF('reporting moussy'!$F$2:$EE$2,CY$4,'reporting moussy'!$F29:$EE29)+SUMIF('reporting trappes'!$F$2:$EE$2,CY$4,'reporting trappes'!$F29:$EE29)+SUMIF('SPACELOG 5 BP'!$F$2:$EE$2,CY$4,'SPACELOG 5 BP'!$F29:$EE29)+SUMIF('SPACELOG 6 BP'!$F$2:$EE$2,CY$4,'SPACELOG 6 BP'!$F29:$EE29)+SUMIF('SPACELOG 7 BP'!$F$2:$EE$2,CY$4,'SPACELOG 7 BP'!$F29:$EE29)+SUMIF('SPACELOG 8 BP'!$F$2:$EE$2,CY$4,'SPACELOG 8 BP'!$F29:$EE29)+SUMIF('SPACELOG 9 BP'!$F$2:$EE$2,CY$4,'SPACELOG 9 BP'!$F29:$EE29)+SUMIF('SPACELOG 10 BP'!$F$2:$EE$2,CY$4,'SPACELOG 10 BP'!$F29:$EE29)+SUMIF('SPACELOG 11 BP'!$F$2:$EE$2,CY$4,'SPACELOG 11 BP'!$F29:$EE29)+SUMIF('SPACELOG 12 BP'!$F$2:$EE$2,CY$4,'SPACELOG 12 BP'!$F29:$EE29)</f>
        <v>0</v>
      </c>
      <c r="CZ29" s="33">
        <f>SUMIF('reporting montigny'!$F$2:$EE$2,CZ$4,'reporting montigny'!$F29:$EE29)+SUMIF('reporting boissy'!$F$2:$EE$2,CZ$4,'reporting boissy'!$F29:$EE29)+SUMIF('reporting moussy'!$F$2:$EE$2,CZ$4,'reporting moussy'!$F29:$EE29)+SUMIF('reporting trappes'!$F$2:$EE$2,CZ$4,'reporting trappes'!$F29:$EE29)+SUMIF('SPACELOG 5 BP'!$F$2:$EE$2,CZ$4,'SPACELOG 5 BP'!$F29:$EE29)+SUMIF('SPACELOG 6 BP'!$F$2:$EE$2,CZ$4,'SPACELOG 6 BP'!$F29:$EE29)+SUMIF('SPACELOG 7 BP'!$F$2:$EE$2,CZ$4,'SPACELOG 7 BP'!$F29:$EE29)+SUMIF('SPACELOG 8 BP'!$F$2:$EE$2,CZ$4,'SPACELOG 8 BP'!$F29:$EE29)+SUMIF('SPACELOG 9 BP'!$F$2:$EE$2,CZ$4,'SPACELOG 9 BP'!$F29:$EE29)+SUMIF('SPACELOG 10 BP'!$F$2:$EE$2,CZ$4,'SPACELOG 10 BP'!$F29:$EE29)+SUMIF('SPACELOG 11 BP'!$F$2:$EE$2,CZ$4,'SPACELOG 11 BP'!$F29:$EE29)+SUMIF('SPACELOG 12 BP'!$F$2:$EE$2,CZ$4,'SPACELOG 12 BP'!$F29:$EE29)</f>
        <v>0</v>
      </c>
      <c r="DA29" s="33">
        <f>SUMIF('reporting montigny'!$F$2:$EE$2,DA$4,'reporting montigny'!$F29:$EE29)+SUMIF('reporting boissy'!$F$2:$EE$2,DA$4,'reporting boissy'!$F29:$EE29)+SUMIF('reporting moussy'!$F$2:$EE$2,DA$4,'reporting moussy'!$F29:$EE29)+SUMIF('reporting trappes'!$F$2:$EE$2,DA$4,'reporting trappes'!$F29:$EE29)+SUMIF('SPACELOG 5 BP'!$F$2:$EE$2,DA$4,'SPACELOG 5 BP'!$F29:$EE29)+SUMIF('SPACELOG 6 BP'!$F$2:$EE$2,DA$4,'SPACELOG 6 BP'!$F29:$EE29)+SUMIF('SPACELOG 7 BP'!$F$2:$EE$2,DA$4,'SPACELOG 7 BP'!$F29:$EE29)+SUMIF('SPACELOG 8 BP'!$F$2:$EE$2,DA$4,'SPACELOG 8 BP'!$F29:$EE29)+SUMIF('SPACELOG 9 BP'!$F$2:$EE$2,DA$4,'SPACELOG 9 BP'!$F29:$EE29)+SUMIF('SPACELOG 10 BP'!$F$2:$EE$2,DA$4,'SPACELOG 10 BP'!$F29:$EE29)+SUMIF('SPACELOG 11 BP'!$F$2:$EE$2,DA$4,'SPACELOG 11 BP'!$F29:$EE29)+SUMIF('SPACELOG 12 BP'!$F$2:$EE$2,DA$4,'SPACELOG 12 BP'!$F29:$EE29)</f>
        <v>0</v>
      </c>
      <c r="DB29" s="33">
        <f>SUMIF('reporting montigny'!$F$2:$EE$2,DB$4,'reporting montigny'!$F29:$EE29)+SUMIF('reporting boissy'!$F$2:$EE$2,DB$4,'reporting boissy'!$F29:$EE29)+SUMIF('reporting moussy'!$F$2:$EE$2,DB$4,'reporting moussy'!$F29:$EE29)+SUMIF('reporting trappes'!$F$2:$EE$2,DB$4,'reporting trappes'!$F29:$EE29)+SUMIF('SPACELOG 5 BP'!$F$2:$EE$2,DB$4,'SPACELOG 5 BP'!$F29:$EE29)+SUMIF('SPACELOG 6 BP'!$F$2:$EE$2,DB$4,'SPACELOG 6 BP'!$F29:$EE29)+SUMIF('SPACELOG 7 BP'!$F$2:$EE$2,DB$4,'SPACELOG 7 BP'!$F29:$EE29)+SUMIF('SPACELOG 8 BP'!$F$2:$EE$2,DB$4,'SPACELOG 8 BP'!$F29:$EE29)+SUMIF('SPACELOG 9 BP'!$F$2:$EE$2,DB$4,'SPACELOG 9 BP'!$F29:$EE29)+SUMIF('SPACELOG 10 BP'!$F$2:$EE$2,DB$4,'SPACELOG 10 BP'!$F29:$EE29)+SUMIF('SPACELOG 11 BP'!$F$2:$EE$2,DB$4,'SPACELOG 11 BP'!$F29:$EE29)+SUMIF('SPACELOG 12 BP'!$F$2:$EE$2,DB$4,'SPACELOG 12 BP'!$F29:$EE29)</f>
        <v>0</v>
      </c>
      <c r="DC29" s="33">
        <f>SUMIF('reporting montigny'!$F$2:$EE$2,DC$4,'reporting montigny'!$F29:$EE29)+SUMIF('reporting boissy'!$F$2:$EE$2,DC$4,'reporting boissy'!$F29:$EE29)+SUMIF('reporting moussy'!$F$2:$EE$2,DC$4,'reporting moussy'!$F29:$EE29)+SUMIF('reporting trappes'!$F$2:$EE$2,DC$4,'reporting trappes'!$F29:$EE29)+SUMIF('SPACELOG 5 BP'!$F$2:$EE$2,DC$4,'SPACELOG 5 BP'!$F29:$EE29)+SUMIF('SPACELOG 6 BP'!$F$2:$EE$2,DC$4,'SPACELOG 6 BP'!$F29:$EE29)+SUMIF('SPACELOG 7 BP'!$F$2:$EE$2,DC$4,'SPACELOG 7 BP'!$F29:$EE29)+SUMIF('SPACELOG 8 BP'!$F$2:$EE$2,DC$4,'SPACELOG 8 BP'!$F29:$EE29)+SUMIF('SPACELOG 9 BP'!$F$2:$EE$2,DC$4,'SPACELOG 9 BP'!$F29:$EE29)+SUMIF('SPACELOG 10 BP'!$F$2:$EE$2,DC$4,'SPACELOG 10 BP'!$F29:$EE29)+SUMIF('SPACELOG 11 BP'!$F$2:$EE$2,DC$4,'SPACELOG 11 BP'!$F29:$EE29)+SUMIF('SPACELOG 12 BP'!$F$2:$EE$2,DC$4,'SPACELOG 12 BP'!$F29:$EE29)</f>
        <v>0</v>
      </c>
      <c r="DD29" s="33">
        <f>SUMIF('reporting montigny'!$F$2:$EE$2,DD$4,'reporting montigny'!$F29:$EE29)+SUMIF('reporting boissy'!$F$2:$EE$2,DD$4,'reporting boissy'!$F29:$EE29)+SUMIF('reporting moussy'!$F$2:$EE$2,DD$4,'reporting moussy'!$F29:$EE29)+SUMIF('reporting trappes'!$F$2:$EE$2,DD$4,'reporting trappes'!$F29:$EE29)+SUMIF('SPACELOG 5 BP'!$F$2:$EE$2,DD$4,'SPACELOG 5 BP'!$F29:$EE29)+SUMIF('SPACELOG 6 BP'!$F$2:$EE$2,DD$4,'SPACELOG 6 BP'!$F29:$EE29)+SUMIF('SPACELOG 7 BP'!$F$2:$EE$2,DD$4,'SPACELOG 7 BP'!$F29:$EE29)+SUMIF('SPACELOG 8 BP'!$F$2:$EE$2,DD$4,'SPACELOG 8 BP'!$F29:$EE29)+SUMIF('SPACELOG 9 BP'!$F$2:$EE$2,DD$4,'SPACELOG 9 BP'!$F29:$EE29)+SUMIF('SPACELOG 10 BP'!$F$2:$EE$2,DD$4,'SPACELOG 10 BP'!$F29:$EE29)+SUMIF('SPACELOG 11 BP'!$F$2:$EE$2,DD$4,'SPACELOG 11 BP'!$F29:$EE29)+SUMIF('SPACELOG 12 BP'!$F$2:$EE$2,DD$4,'SPACELOG 12 BP'!$F29:$EE29)</f>
        <v>0</v>
      </c>
      <c r="DE29" s="393">
        <f t="shared" si="121"/>
        <v>0</v>
      </c>
      <c r="DF29" s="33">
        <f>SUMIF('reporting montigny'!$F$2:$EE$2,DF$4,'reporting montigny'!$F29:$EE29)+SUMIF('reporting boissy'!$F$2:$EE$2,DF$4,'reporting boissy'!$F29:$EE29)+SUMIF('reporting moussy'!$F$2:$EE$2,DF$4,'reporting moussy'!$F29:$EE29)+SUMIF('reporting trappes'!$F$2:$EE$2,DF$4,'reporting trappes'!$F29:$EE29)+SUMIF('SPACELOG 5 BP'!$F$2:$EE$2,DF$4,'SPACELOG 5 BP'!$F29:$EE29)+SUMIF('SPACELOG 6 BP'!$F$2:$EE$2,DF$4,'SPACELOG 6 BP'!$F29:$EE29)+SUMIF('SPACELOG 7 BP'!$F$2:$EE$2,DF$4,'SPACELOG 7 BP'!$F29:$EE29)+SUMIF('SPACELOG 8 BP'!$F$2:$EE$2,DF$4,'SPACELOG 8 BP'!$F29:$EE29)+SUMIF('SPACELOG 9 BP'!$F$2:$EE$2,DF$4,'SPACELOG 9 BP'!$F29:$EE29)+SUMIF('SPACELOG 10 BP'!$F$2:$EE$2,DF$4,'SPACELOG 10 BP'!$F29:$EE29)+SUMIF('SPACELOG 11 BP'!$F$2:$EE$2,DF$4,'SPACELOG 11 BP'!$F29:$EE29)+SUMIF('SPACELOG 12 BP'!$F$2:$EE$2,DF$4,'SPACELOG 12 BP'!$F29:$EE29)</f>
        <v>0</v>
      </c>
      <c r="DG29" s="33">
        <f>SUMIF('reporting montigny'!$F$2:$EE$2,DG$4,'reporting montigny'!$F29:$EE29)+SUMIF('reporting boissy'!$F$2:$EE$2,DG$4,'reporting boissy'!$F29:$EE29)+SUMIF('reporting moussy'!$F$2:$EE$2,DG$4,'reporting moussy'!$F29:$EE29)+SUMIF('reporting trappes'!$F$2:$EE$2,DG$4,'reporting trappes'!$F29:$EE29)+SUMIF('SPACELOG 5 BP'!$F$2:$EE$2,DG$4,'SPACELOG 5 BP'!$F29:$EE29)+SUMIF('SPACELOG 6 BP'!$F$2:$EE$2,DG$4,'SPACELOG 6 BP'!$F29:$EE29)+SUMIF('SPACELOG 7 BP'!$F$2:$EE$2,DG$4,'SPACELOG 7 BP'!$F29:$EE29)+SUMIF('SPACELOG 8 BP'!$F$2:$EE$2,DG$4,'SPACELOG 8 BP'!$F29:$EE29)+SUMIF('SPACELOG 9 BP'!$F$2:$EE$2,DG$4,'SPACELOG 9 BP'!$F29:$EE29)+SUMIF('SPACELOG 10 BP'!$F$2:$EE$2,DG$4,'SPACELOG 10 BP'!$F29:$EE29)+SUMIF('SPACELOG 11 BP'!$F$2:$EE$2,DG$4,'SPACELOG 11 BP'!$F29:$EE29)+SUMIF('SPACELOG 12 BP'!$F$2:$EE$2,DG$4,'SPACELOG 12 BP'!$F29:$EE29)</f>
        <v>0</v>
      </c>
      <c r="DH29" s="33">
        <f>SUMIF('reporting montigny'!$F$2:$EE$2,DH$4,'reporting montigny'!$F29:$EE29)+SUMIF('reporting boissy'!$F$2:$EE$2,DH$4,'reporting boissy'!$F29:$EE29)+SUMIF('reporting moussy'!$F$2:$EE$2,DH$4,'reporting moussy'!$F29:$EE29)+SUMIF('reporting trappes'!$F$2:$EE$2,DH$4,'reporting trappes'!$F29:$EE29)+SUMIF('SPACELOG 5 BP'!$F$2:$EE$2,DH$4,'SPACELOG 5 BP'!$F29:$EE29)+SUMIF('SPACELOG 6 BP'!$F$2:$EE$2,DH$4,'SPACELOG 6 BP'!$F29:$EE29)+SUMIF('SPACELOG 7 BP'!$F$2:$EE$2,DH$4,'SPACELOG 7 BP'!$F29:$EE29)+SUMIF('SPACELOG 8 BP'!$F$2:$EE$2,DH$4,'SPACELOG 8 BP'!$F29:$EE29)+SUMIF('SPACELOG 9 BP'!$F$2:$EE$2,DH$4,'SPACELOG 9 BP'!$F29:$EE29)+SUMIF('SPACELOG 10 BP'!$F$2:$EE$2,DH$4,'SPACELOG 10 BP'!$F29:$EE29)+SUMIF('SPACELOG 11 BP'!$F$2:$EE$2,DH$4,'SPACELOG 11 BP'!$F29:$EE29)+SUMIF('SPACELOG 12 BP'!$F$2:$EE$2,DH$4,'SPACELOG 12 BP'!$F29:$EE29)</f>
        <v>0</v>
      </c>
      <c r="DI29" s="33">
        <f>SUMIF('reporting montigny'!$F$2:$EE$2,DI$4,'reporting montigny'!$F29:$EE29)+SUMIF('reporting boissy'!$F$2:$EE$2,DI$4,'reporting boissy'!$F29:$EE29)+SUMIF('reporting moussy'!$F$2:$EE$2,DI$4,'reporting moussy'!$F29:$EE29)+SUMIF('reporting trappes'!$F$2:$EE$2,DI$4,'reporting trappes'!$F29:$EE29)+SUMIF('SPACELOG 5 BP'!$F$2:$EE$2,DI$4,'SPACELOG 5 BP'!$F29:$EE29)+SUMIF('SPACELOG 6 BP'!$F$2:$EE$2,DI$4,'SPACELOG 6 BP'!$F29:$EE29)+SUMIF('SPACELOG 7 BP'!$F$2:$EE$2,DI$4,'SPACELOG 7 BP'!$F29:$EE29)+SUMIF('SPACELOG 8 BP'!$F$2:$EE$2,DI$4,'SPACELOG 8 BP'!$F29:$EE29)+SUMIF('SPACELOG 9 BP'!$F$2:$EE$2,DI$4,'SPACELOG 9 BP'!$F29:$EE29)+SUMIF('SPACELOG 10 BP'!$F$2:$EE$2,DI$4,'SPACELOG 10 BP'!$F29:$EE29)+SUMIF('SPACELOG 11 BP'!$F$2:$EE$2,DI$4,'SPACELOG 11 BP'!$F29:$EE29)+SUMIF('SPACELOG 12 BP'!$F$2:$EE$2,DI$4,'SPACELOG 12 BP'!$F29:$EE29)</f>
        <v>0</v>
      </c>
      <c r="DJ29" s="33">
        <f>SUMIF('reporting montigny'!$F$2:$EE$2,DJ$4,'reporting montigny'!$F29:$EE29)+SUMIF('reporting boissy'!$F$2:$EE$2,DJ$4,'reporting boissy'!$F29:$EE29)+SUMIF('reporting moussy'!$F$2:$EE$2,DJ$4,'reporting moussy'!$F29:$EE29)+SUMIF('reporting trappes'!$F$2:$EE$2,DJ$4,'reporting trappes'!$F29:$EE29)+SUMIF('SPACELOG 5 BP'!$F$2:$EE$2,DJ$4,'SPACELOG 5 BP'!$F29:$EE29)+SUMIF('SPACELOG 6 BP'!$F$2:$EE$2,DJ$4,'SPACELOG 6 BP'!$F29:$EE29)+SUMIF('SPACELOG 7 BP'!$F$2:$EE$2,DJ$4,'SPACELOG 7 BP'!$F29:$EE29)+SUMIF('SPACELOG 8 BP'!$F$2:$EE$2,DJ$4,'SPACELOG 8 BP'!$F29:$EE29)+SUMIF('SPACELOG 9 BP'!$F$2:$EE$2,DJ$4,'SPACELOG 9 BP'!$F29:$EE29)+SUMIF('SPACELOG 10 BP'!$F$2:$EE$2,DJ$4,'SPACELOG 10 BP'!$F29:$EE29)+SUMIF('SPACELOG 11 BP'!$F$2:$EE$2,DJ$4,'SPACELOG 11 BP'!$F29:$EE29)+SUMIF('SPACELOG 12 BP'!$F$2:$EE$2,DJ$4,'SPACELOG 12 BP'!$F29:$EE29)</f>
        <v>0</v>
      </c>
      <c r="DK29" s="33">
        <f>SUMIF('reporting montigny'!$F$2:$EE$2,DK$4,'reporting montigny'!$F29:$EE29)+SUMIF('reporting boissy'!$F$2:$EE$2,DK$4,'reporting boissy'!$F29:$EE29)+SUMIF('reporting moussy'!$F$2:$EE$2,DK$4,'reporting moussy'!$F29:$EE29)+SUMIF('reporting trappes'!$F$2:$EE$2,DK$4,'reporting trappes'!$F29:$EE29)+SUMIF('SPACELOG 5 BP'!$F$2:$EE$2,DK$4,'SPACELOG 5 BP'!$F29:$EE29)+SUMIF('SPACELOG 6 BP'!$F$2:$EE$2,DK$4,'SPACELOG 6 BP'!$F29:$EE29)+SUMIF('SPACELOG 7 BP'!$F$2:$EE$2,DK$4,'SPACELOG 7 BP'!$F29:$EE29)+SUMIF('SPACELOG 8 BP'!$F$2:$EE$2,DK$4,'SPACELOG 8 BP'!$F29:$EE29)+SUMIF('SPACELOG 9 BP'!$F$2:$EE$2,DK$4,'SPACELOG 9 BP'!$F29:$EE29)+SUMIF('SPACELOG 10 BP'!$F$2:$EE$2,DK$4,'SPACELOG 10 BP'!$F29:$EE29)+SUMIF('SPACELOG 11 BP'!$F$2:$EE$2,DK$4,'SPACELOG 11 BP'!$F29:$EE29)+SUMIF('SPACELOG 12 BP'!$F$2:$EE$2,DK$4,'SPACELOG 12 BP'!$F29:$EE29)</f>
        <v>0</v>
      </c>
      <c r="DL29" s="33">
        <f>SUMIF('reporting montigny'!$F$2:$EE$2,DL$4,'reporting montigny'!$F29:$EE29)+SUMIF('reporting boissy'!$F$2:$EE$2,DL$4,'reporting boissy'!$F29:$EE29)+SUMIF('reporting moussy'!$F$2:$EE$2,DL$4,'reporting moussy'!$F29:$EE29)+SUMIF('reporting trappes'!$F$2:$EE$2,DL$4,'reporting trappes'!$F29:$EE29)+SUMIF('SPACELOG 5 BP'!$F$2:$EE$2,DL$4,'SPACELOG 5 BP'!$F29:$EE29)+SUMIF('SPACELOG 6 BP'!$F$2:$EE$2,DL$4,'SPACELOG 6 BP'!$F29:$EE29)+SUMIF('SPACELOG 7 BP'!$F$2:$EE$2,DL$4,'SPACELOG 7 BP'!$F29:$EE29)+SUMIF('SPACELOG 8 BP'!$F$2:$EE$2,DL$4,'SPACELOG 8 BP'!$F29:$EE29)+SUMIF('SPACELOG 9 BP'!$F$2:$EE$2,DL$4,'SPACELOG 9 BP'!$F29:$EE29)+SUMIF('SPACELOG 10 BP'!$F$2:$EE$2,DL$4,'SPACELOG 10 BP'!$F29:$EE29)+SUMIF('SPACELOG 11 BP'!$F$2:$EE$2,DL$4,'SPACELOG 11 BP'!$F29:$EE29)+SUMIF('SPACELOG 12 BP'!$F$2:$EE$2,DL$4,'SPACELOG 12 BP'!$F29:$EE29)</f>
        <v>0</v>
      </c>
      <c r="DM29" s="33">
        <f>SUMIF('reporting montigny'!$F$2:$EE$2,DM$4,'reporting montigny'!$F29:$EE29)+SUMIF('reporting boissy'!$F$2:$EE$2,DM$4,'reporting boissy'!$F29:$EE29)+SUMIF('reporting moussy'!$F$2:$EE$2,DM$4,'reporting moussy'!$F29:$EE29)+SUMIF('reporting trappes'!$F$2:$EE$2,DM$4,'reporting trappes'!$F29:$EE29)+SUMIF('SPACELOG 5 BP'!$F$2:$EE$2,DM$4,'SPACELOG 5 BP'!$F29:$EE29)+SUMIF('SPACELOG 6 BP'!$F$2:$EE$2,DM$4,'SPACELOG 6 BP'!$F29:$EE29)+SUMIF('SPACELOG 7 BP'!$F$2:$EE$2,DM$4,'SPACELOG 7 BP'!$F29:$EE29)+SUMIF('SPACELOG 8 BP'!$F$2:$EE$2,DM$4,'SPACELOG 8 BP'!$F29:$EE29)+SUMIF('SPACELOG 9 BP'!$F$2:$EE$2,DM$4,'SPACELOG 9 BP'!$F29:$EE29)+SUMIF('SPACELOG 10 BP'!$F$2:$EE$2,DM$4,'SPACELOG 10 BP'!$F29:$EE29)+SUMIF('SPACELOG 11 BP'!$F$2:$EE$2,DM$4,'SPACELOG 11 BP'!$F29:$EE29)+SUMIF('SPACELOG 12 BP'!$F$2:$EE$2,DM$4,'SPACELOG 12 BP'!$F29:$EE29)</f>
        <v>0</v>
      </c>
      <c r="DN29" s="33">
        <f>SUMIF('reporting montigny'!$F$2:$EE$2,DN$4,'reporting montigny'!$F29:$EE29)+SUMIF('reporting boissy'!$F$2:$EE$2,DN$4,'reporting boissy'!$F29:$EE29)+SUMIF('reporting moussy'!$F$2:$EE$2,DN$4,'reporting moussy'!$F29:$EE29)+SUMIF('reporting trappes'!$F$2:$EE$2,DN$4,'reporting trappes'!$F29:$EE29)+SUMIF('SPACELOG 5 BP'!$F$2:$EE$2,DN$4,'SPACELOG 5 BP'!$F29:$EE29)+SUMIF('SPACELOG 6 BP'!$F$2:$EE$2,DN$4,'SPACELOG 6 BP'!$F29:$EE29)+SUMIF('SPACELOG 7 BP'!$F$2:$EE$2,DN$4,'SPACELOG 7 BP'!$F29:$EE29)+SUMIF('SPACELOG 8 BP'!$F$2:$EE$2,DN$4,'SPACELOG 8 BP'!$F29:$EE29)+SUMIF('SPACELOG 9 BP'!$F$2:$EE$2,DN$4,'SPACELOG 9 BP'!$F29:$EE29)+SUMIF('SPACELOG 10 BP'!$F$2:$EE$2,DN$4,'SPACELOG 10 BP'!$F29:$EE29)+SUMIF('SPACELOG 11 BP'!$F$2:$EE$2,DN$4,'SPACELOG 11 BP'!$F29:$EE29)+SUMIF('SPACELOG 12 BP'!$F$2:$EE$2,DN$4,'SPACELOG 12 BP'!$F29:$EE29)</f>
        <v>0</v>
      </c>
      <c r="DO29" s="33">
        <f>SUMIF('reporting montigny'!$F$2:$EE$2,DO$4,'reporting montigny'!$F29:$EE29)+SUMIF('reporting boissy'!$F$2:$EE$2,DO$4,'reporting boissy'!$F29:$EE29)+SUMIF('reporting moussy'!$F$2:$EE$2,DO$4,'reporting moussy'!$F29:$EE29)+SUMIF('reporting trappes'!$F$2:$EE$2,DO$4,'reporting trappes'!$F29:$EE29)+SUMIF('SPACELOG 5 BP'!$F$2:$EE$2,DO$4,'SPACELOG 5 BP'!$F29:$EE29)+SUMIF('SPACELOG 6 BP'!$F$2:$EE$2,DO$4,'SPACELOG 6 BP'!$F29:$EE29)+SUMIF('SPACELOG 7 BP'!$F$2:$EE$2,DO$4,'SPACELOG 7 BP'!$F29:$EE29)+SUMIF('SPACELOG 8 BP'!$F$2:$EE$2,DO$4,'SPACELOG 8 BP'!$F29:$EE29)+SUMIF('SPACELOG 9 BP'!$F$2:$EE$2,DO$4,'SPACELOG 9 BP'!$F29:$EE29)+SUMIF('SPACELOG 10 BP'!$F$2:$EE$2,DO$4,'SPACELOG 10 BP'!$F29:$EE29)+SUMIF('SPACELOG 11 BP'!$F$2:$EE$2,DO$4,'SPACELOG 11 BP'!$F29:$EE29)+SUMIF('SPACELOG 12 BP'!$F$2:$EE$2,DO$4,'SPACELOG 12 BP'!$F29:$EE29)</f>
        <v>0</v>
      </c>
      <c r="DP29" s="33">
        <f>SUMIF('reporting montigny'!$F$2:$EE$2,DP$4,'reporting montigny'!$F29:$EE29)+SUMIF('reporting boissy'!$F$2:$EE$2,DP$4,'reporting boissy'!$F29:$EE29)+SUMIF('reporting moussy'!$F$2:$EE$2,DP$4,'reporting moussy'!$F29:$EE29)+SUMIF('reporting trappes'!$F$2:$EE$2,DP$4,'reporting trappes'!$F29:$EE29)+SUMIF('SPACELOG 5 BP'!$F$2:$EE$2,DP$4,'SPACELOG 5 BP'!$F29:$EE29)+SUMIF('SPACELOG 6 BP'!$F$2:$EE$2,DP$4,'SPACELOG 6 BP'!$F29:$EE29)+SUMIF('SPACELOG 7 BP'!$F$2:$EE$2,DP$4,'SPACELOG 7 BP'!$F29:$EE29)+SUMIF('SPACELOG 8 BP'!$F$2:$EE$2,DP$4,'SPACELOG 8 BP'!$F29:$EE29)+SUMIF('SPACELOG 9 BP'!$F$2:$EE$2,DP$4,'SPACELOG 9 BP'!$F29:$EE29)+SUMIF('SPACELOG 10 BP'!$F$2:$EE$2,DP$4,'SPACELOG 10 BP'!$F29:$EE29)+SUMIF('SPACELOG 11 BP'!$F$2:$EE$2,DP$4,'SPACELOG 11 BP'!$F29:$EE29)+SUMIF('SPACELOG 12 BP'!$F$2:$EE$2,DP$4,'SPACELOG 12 BP'!$F29:$EE29)</f>
        <v>0</v>
      </c>
      <c r="DQ29" s="33">
        <f>SUMIF('reporting montigny'!$F$2:$EE$2,DQ$4,'reporting montigny'!$F29:$EE29)+SUMIF('reporting boissy'!$F$2:$EE$2,DQ$4,'reporting boissy'!$F29:$EE29)+SUMIF('reporting moussy'!$F$2:$EE$2,DQ$4,'reporting moussy'!$F29:$EE29)+SUMIF('reporting trappes'!$F$2:$EE$2,DQ$4,'reporting trappes'!$F29:$EE29)+SUMIF('SPACELOG 5 BP'!$F$2:$EE$2,DQ$4,'SPACELOG 5 BP'!$F29:$EE29)+SUMIF('SPACELOG 6 BP'!$F$2:$EE$2,DQ$4,'SPACELOG 6 BP'!$F29:$EE29)+SUMIF('SPACELOG 7 BP'!$F$2:$EE$2,DQ$4,'SPACELOG 7 BP'!$F29:$EE29)+SUMIF('SPACELOG 8 BP'!$F$2:$EE$2,DQ$4,'SPACELOG 8 BP'!$F29:$EE29)+SUMIF('SPACELOG 9 BP'!$F$2:$EE$2,DQ$4,'SPACELOG 9 BP'!$F29:$EE29)+SUMIF('SPACELOG 10 BP'!$F$2:$EE$2,DQ$4,'SPACELOG 10 BP'!$F29:$EE29)+SUMIF('SPACELOG 11 BP'!$F$2:$EE$2,DQ$4,'SPACELOG 11 BP'!$F29:$EE29)+SUMIF('SPACELOG 12 BP'!$F$2:$EE$2,DQ$4,'SPACELOG 12 BP'!$F29:$EE29)</f>
        <v>0</v>
      </c>
      <c r="DR29" s="393">
        <f t="shared" si="122"/>
        <v>0</v>
      </c>
    </row>
    <row r="30" spans="1:122" x14ac:dyDescent="0.2">
      <c r="E30" s="35" t="s">
        <v>234</v>
      </c>
      <c r="F30" s="33">
        <f>SUMIF('reporting montigny'!$F$2:$EE$2,F$4,'reporting montigny'!$F30:$EE30)+SUMIF('reporting boissy'!$F$2:$EE$2,F$4,'reporting boissy'!$F30:$EE30)+SUMIF('reporting moussy'!$F$2:$EE$2,F$4,'reporting moussy'!$F30:$EE30)+SUMIF('reporting trappes'!$F$2:$EE$2,F$4,'reporting trappes'!$F30:$EE30)+SUMIF('SPACELOG 5 BP'!$F$2:$EE$2,F$4,'SPACELOG 5 BP'!$F30:$EE30)+SUMIF('SPACELOG 6 BP'!$F$2:$EE$2,F$4,'SPACELOG 6 BP'!$F30:$EE30)+SUMIF('SPACELOG 7 BP'!$F$2:$EE$2,F$4,'SPACELOG 7 BP'!$F30:$EE30)+SUMIF('SPACELOG 8 BP'!$F$2:$EE$2,F$4,'SPACELOG 8 BP'!$F30:$EE30)+SUMIF('SPACELOG 9 BP'!$F$2:$EE$2,F$4,'SPACELOG 9 BP'!$F30:$EE30)+SUMIF('SPACELOG 10 BP'!$F$2:$EE$2,F$4,'SPACELOG 10 BP'!$F30:$EE30)+SUMIF('SPACELOG 11 BP'!$F$2:$EE$2,F$4,'SPACELOG 11 BP'!$F30:$EE30)+SUMIF('SPACELOG 12 BP'!$F$2:$EE$2,F$4,'SPACELOG 12 BP'!$F30:$EE30)</f>
        <v>0</v>
      </c>
      <c r="G30" s="33">
        <f>SUMIF('reporting montigny'!$F$2:$EE$2,G$4,'reporting montigny'!$F30:$EE30)+SUMIF('reporting boissy'!$F$2:$EE$2,G$4,'reporting boissy'!$F30:$EE30)+SUMIF('reporting moussy'!$F$2:$EE$2,G$4,'reporting moussy'!$F30:$EE30)+SUMIF('reporting trappes'!$F$2:$EE$2,G$4,'reporting trappes'!$F30:$EE30)+SUMIF('SPACELOG 5 BP'!$F$2:$EE$2,G$4,'SPACELOG 5 BP'!$F30:$EE30)+SUMIF('SPACELOG 6 BP'!$F$2:$EE$2,G$4,'SPACELOG 6 BP'!$F30:$EE30)+SUMIF('SPACELOG 7 BP'!$F$2:$EE$2,G$4,'SPACELOG 7 BP'!$F30:$EE30)+SUMIF('SPACELOG 8 BP'!$F$2:$EE$2,G$4,'SPACELOG 8 BP'!$F30:$EE30)+SUMIF('SPACELOG 9 BP'!$F$2:$EE$2,G$4,'SPACELOG 9 BP'!$F30:$EE30)+SUMIF('SPACELOG 10 BP'!$F$2:$EE$2,G$4,'SPACELOG 10 BP'!$F30:$EE30)+SUMIF('SPACELOG 11 BP'!$F$2:$EE$2,G$4,'SPACELOG 11 BP'!$F30:$EE30)+SUMIF('SPACELOG 12 BP'!$F$2:$EE$2,G$4,'SPACELOG 12 BP'!$F30:$EE30)</f>
        <v>0</v>
      </c>
      <c r="H30" s="33">
        <f>SUMIF('reporting montigny'!$F$2:$EE$2,H$4,'reporting montigny'!$F30:$EE30)+SUMIF('reporting boissy'!$F$2:$EE$2,H$4,'reporting boissy'!$F30:$EE30)+SUMIF('reporting moussy'!$F$2:$EE$2,H$4,'reporting moussy'!$F30:$EE30)+SUMIF('reporting trappes'!$F$2:$EE$2,H$4,'reporting trappes'!$F30:$EE30)+SUMIF('SPACELOG 5 BP'!$F$2:$EE$2,H$4,'SPACELOG 5 BP'!$F30:$EE30)+SUMIF('SPACELOG 6 BP'!$F$2:$EE$2,H$4,'SPACELOG 6 BP'!$F30:$EE30)+SUMIF('SPACELOG 7 BP'!$F$2:$EE$2,H$4,'SPACELOG 7 BP'!$F30:$EE30)+SUMIF('SPACELOG 8 BP'!$F$2:$EE$2,H$4,'SPACELOG 8 BP'!$F30:$EE30)+SUMIF('SPACELOG 9 BP'!$F$2:$EE$2,H$4,'SPACELOG 9 BP'!$F30:$EE30)+SUMIF('SPACELOG 10 BP'!$F$2:$EE$2,H$4,'SPACELOG 10 BP'!$F30:$EE30)+SUMIF('SPACELOG 11 BP'!$F$2:$EE$2,H$4,'SPACELOG 11 BP'!$F30:$EE30)+SUMIF('SPACELOG 12 BP'!$F$2:$EE$2,H$4,'SPACELOG 12 BP'!$F30:$EE30)</f>
        <v>0</v>
      </c>
      <c r="I30" s="33">
        <f>SUMIF('reporting montigny'!$F$2:$EE$2,I$4,'reporting montigny'!$F30:$EE30)+SUMIF('reporting boissy'!$F$2:$EE$2,I$4,'reporting boissy'!$F30:$EE30)+SUMIF('reporting moussy'!$F$2:$EE$2,I$4,'reporting moussy'!$F30:$EE30)+SUMIF('reporting trappes'!$F$2:$EE$2,I$4,'reporting trappes'!$F30:$EE30)+SUMIF('SPACELOG 5 BP'!$F$2:$EE$2,I$4,'SPACELOG 5 BP'!$F30:$EE30)+SUMIF('SPACELOG 6 BP'!$F$2:$EE$2,I$4,'SPACELOG 6 BP'!$F30:$EE30)+SUMIF('SPACELOG 7 BP'!$F$2:$EE$2,I$4,'SPACELOG 7 BP'!$F30:$EE30)+SUMIF('SPACELOG 8 BP'!$F$2:$EE$2,I$4,'SPACELOG 8 BP'!$F30:$EE30)+SUMIF('SPACELOG 9 BP'!$F$2:$EE$2,I$4,'SPACELOG 9 BP'!$F30:$EE30)+SUMIF('SPACELOG 10 BP'!$F$2:$EE$2,I$4,'SPACELOG 10 BP'!$F30:$EE30)+SUMIF('SPACELOG 11 BP'!$F$2:$EE$2,I$4,'SPACELOG 11 BP'!$F30:$EE30)+SUMIF('SPACELOG 12 BP'!$F$2:$EE$2,I$4,'SPACELOG 12 BP'!$F30:$EE30)</f>
        <v>0</v>
      </c>
      <c r="J30" s="33">
        <f>SUMIF('reporting montigny'!$F$2:$EE$2,J$4,'reporting montigny'!$F30:$EE30)+SUMIF('reporting boissy'!$F$2:$EE$2,J$4,'reporting boissy'!$F30:$EE30)+SUMIF('reporting moussy'!$F$2:$EE$2,J$4,'reporting moussy'!$F30:$EE30)+SUMIF('reporting trappes'!$F$2:$EE$2,J$4,'reporting trappes'!$F30:$EE30)+SUMIF('SPACELOG 5 BP'!$F$2:$EE$2,J$4,'SPACELOG 5 BP'!$F30:$EE30)+SUMIF('SPACELOG 6 BP'!$F$2:$EE$2,J$4,'SPACELOG 6 BP'!$F30:$EE30)+SUMIF('SPACELOG 7 BP'!$F$2:$EE$2,J$4,'SPACELOG 7 BP'!$F30:$EE30)+SUMIF('SPACELOG 8 BP'!$F$2:$EE$2,J$4,'SPACELOG 8 BP'!$F30:$EE30)+SUMIF('SPACELOG 9 BP'!$F$2:$EE$2,J$4,'SPACELOG 9 BP'!$F30:$EE30)+SUMIF('SPACELOG 10 BP'!$F$2:$EE$2,J$4,'SPACELOG 10 BP'!$F30:$EE30)+SUMIF('SPACELOG 11 BP'!$F$2:$EE$2,J$4,'SPACELOG 11 BP'!$F30:$EE30)+SUMIF('SPACELOG 12 BP'!$F$2:$EE$2,J$4,'SPACELOG 12 BP'!$F30:$EE30)</f>
        <v>0</v>
      </c>
      <c r="K30" s="33">
        <f>SUMIF('reporting montigny'!$F$2:$EE$2,K$4,'reporting montigny'!$F30:$EE30)+SUMIF('reporting boissy'!$F$2:$EE$2,K$4,'reporting boissy'!$F30:$EE30)+SUMIF('reporting moussy'!$F$2:$EE$2,K$4,'reporting moussy'!$F30:$EE30)+SUMIF('reporting trappes'!$F$2:$EE$2,K$4,'reporting trappes'!$F30:$EE30)+SUMIF('SPACELOG 5 BP'!$F$2:$EE$2,K$4,'SPACELOG 5 BP'!$F30:$EE30)+SUMIF('SPACELOG 6 BP'!$F$2:$EE$2,K$4,'SPACELOG 6 BP'!$F30:$EE30)+SUMIF('SPACELOG 7 BP'!$F$2:$EE$2,K$4,'SPACELOG 7 BP'!$F30:$EE30)+SUMIF('SPACELOG 8 BP'!$F$2:$EE$2,K$4,'SPACELOG 8 BP'!$F30:$EE30)+SUMIF('SPACELOG 9 BP'!$F$2:$EE$2,K$4,'SPACELOG 9 BP'!$F30:$EE30)+SUMIF('SPACELOG 10 BP'!$F$2:$EE$2,K$4,'SPACELOG 10 BP'!$F30:$EE30)+SUMIF('SPACELOG 11 BP'!$F$2:$EE$2,K$4,'SPACELOG 11 BP'!$F30:$EE30)+SUMIF('SPACELOG 12 BP'!$F$2:$EE$2,K$4,'SPACELOG 12 BP'!$F30:$EE30)</f>
        <v>0</v>
      </c>
      <c r="L30" s="33">
        <f>SUMIF('reporting montigny'!$F$2:$EE$2,L$4,'reporting montigny'!$F30:$EE30)+SUMIF('reporting boissy'!$F$2:$EE$2,L$4,'reporting boissy'!$F30:$EE30)+SUMIF('reporting moussy'!$F$2:$EE$2,L$4,'reporting moussy'!$F30:$EE30)+SUMIF('reporting trappes'!$F$2:$EE$2,L$4,'reporting trappes'!$F30:$EE30)+SUMIF('SPACELOG 5 BP'!$F$2:$EE$2,L$4,'SPACELOG 5 BP'!$F30:$EE30)+SUMIF('SPACELOG 6 BP'!$F$2:$EE$2,L$4,'SPACELOG 6 BP'!$F30:$EE30)+SUMIF('SPACELOG 7 BP'!$F$2:$EE$2,L$4,'SPACELOG 7 BP'!$F30:$EE30)+SUMIF('SPACELOG 8 BP'!$F$2:$EE$2,L$4,'SPACELOG 8 BP'!$F30:$EE30)+SUMIF('SPACELOG 9 BP'!$F$2:$EE$2,L$4,'SPACELOG 9 BP'!$F30:$EE30)+SUMIF('SPACELOG 10 BP'!$F$2:$EE$2,L$4,'SPACELOG 10 BP'!$F30:$EE30)+SUMIF('SPACELOG 11 BP'!$F$2:$EE$2,L$4,'SPACELOG 11 BP'!$F30:$EE30)+SUMIF('SPACELOG 12 BP'!$F$2:$EE$2,L$4,'SPACELOG 12 BP'!$F30:$EE30)</f>
        <v>0</v>
      </c>
      <c r="M30" s="33">
        <f>SUMIF('reporting montigny'!$F$2:$EE$2,M$4,'reporting montigny'!$F30:$EE30)+SUMIF('reporting boissy'!$F$2:$EE$2,M$4,'reporting boissy'!$F30:$EE30)+SUMIF('reporting moussy'!$F$2:$EE$2,M$4,'reporting moussy'!$F30:$EE30)+SUMIF('reporting trappes'!$F$2:$EE$2,M$4,'reporting trappes'!$F30:$EE30)+SUMIF('SPACELOG 5 BP'!$F$2:$EE$2,M$4,'SPACELOG 5 BP'!$F30:$EE30)+SUMIF('SPACELOG 6 BP'!$F$2:$EE$2,M$4,'SPACELOG 6 BP'!$F30:$EE30)+SUMIF('SPACELOG 7 BP'!$F$2:$EE$2,M$4,'SPACELOG 7 BP'!$F30:$EE30)+SUMIF('SPACELOG 8 BP'!$F$2:$EE$2,M$4,'SPACELOG 8 BP'!$F30:$EE30)+SUMIF('SPACELOG 9 BP'!$F$2:$EE$2,M$4,'SPACELOG 9 BP'!$F30:$EE30)+SUMIF('SPACELOG 10 BP'!$F$2:$EE$2,M$4,'SPACELOG 10 BP'!$F30:$EE30)+SUMIF('SPACELOG 11 BP'!$F$2:$EE$2,M$4,'SPACELOG 11 BP'!$F30:$EE30)+SUMIF('SPACELOG 12 BP'!$F$2:$EE$2,M$4,'SPACELOG 12 BP'!$F30:$EE30)</f>
        <v>0</v>
      </c>
      <c r="N30" s="33">
        <f>SUMIF('reporting montigny'!$F$2:$EE$2,N$4,'reporting montigny'!$F30:$EE30)+SUMIF('reporting boissy'!$F$2:$EE$2,N$4,'reporting boissy'!$F30:$EE30)+SUMIF('reporting moussy'!$F$2:$EE$2,N$4,'reporting moussy'!$F30:$EE30)+SUMIF('reporting trappes'!$F$2:$EE$2,N$4,'reporting trappes'!$F30:$EE30)+SUMIF('SPACELOG 5 BP'!$F$2:$EE$2,N$4,'SPACELOG 5 BP'!$F30:$EE30)+SUMIF('SPACELOG 6 BP'!$F$2:$EE$2,N$4,'SPACELOG 6 BP'!$F30:$EE30)+SUMIF('SPACELOG 7 BP'!$F$2:$EE$2,N$4,'SPACELOG 7 BP'!$F30:$EE30)+SUMIF('SPACELOG 8 BP'!$F$2:$EE$2,N$4,'SPACELOG 8 BP'!$F30:$EE30)+SUMIF('SPACELOG 9 BP'!$F$2:$EE$2,N$4,'SPACELOG 9 BP'!$F30:$EE30)+SUMIF('SPACELOG 10 BP'!$F$2:$EE$2,N$4,'SPACELOG 10 BP'!$F30:$EE30)+SUMIF('SPACELOG 11 BP'!$F$2:$EE$2,N$4,'SPACELOG 11 BP'!$F30:$EE30)+SUMIF('SPACELOG 12 BP'!$F$2:$EE$2,N$4,'SPACELOG 12 BP'!$F30:$EE30)</f>
        <v>0</v>
      </c>
      <c r="O30" s="33">
        <f>SUMIF('reporting montigny'!$F$2:$EE$2,O$4,'reporting montigny'!$F30:$EE30)+SUMIF('reporting boissy'!$F$2:$EE$2,O$4,'reporting boissy'!$F30:$EE30)+SUMIF('reporting moussy'!$F$2:$EE$2,O$4,'reporting moussy'!$F30:$EE30)+SUMIF('reporting trappes'!$F$2:$EE$2,O$4,'reporting trappes'!$F30:$EE30)+SUMIF('SPACELOG 5 BP'!$F$2:$EE$2,O$4,'SPACELOG 5 BP'!$F30:$EE30)+SUMIF('SPACELOG 6 BP'!$F$2:$EE$2,O$4,'SPACELOG 6 BP'!$F30:$EE30)+SUMIF('SPACELOG 7 BP'!$F$2:$EE$2,O$4,'SPACELOG 7 BP'!$F30:$EE30)+SUMIF('SPACELOG 8 BP'!$F$2:$EE$2,O$4,'SPACELOG 8 BP'!$F30:$EE30)+SUMIF('SPACELOG 9 BP'!$F$2:$EE$2,O$4,'SPACELOG 9 BP'!$F30:$EE30)+SUMIF('SPACELOG 10 BP'!$F$2:$EE$2,O$4,'SPACELOG 10 BP'!$F30:$EE30)+SUMIF('SPACELOG 11 BP'!$F$2:$EE$2,O$4,'SPACELOG 11 BP'!$F30:$EE30)+SUMIF('SPACELOG 12 BP'!$F$2:$EE$2,O$4,'SPACELOG 12 BP'!$F30:$EE30)</f>
        <v>0</v>
      </c>
      <c r="P30" s="33">
        <f>SUMIF('reporting montigny'!$F$2:$EE$2,P$4,'reporting montigny'!$F30:$EE30)+SUMIF('reporting boissy'!$F$2:$EE$2,P$4,'reporting boissy'!$F30:$EE30)+SUMIF('reporting moussy'!$F$2:$EE$2,P$4,'reporting moussy'!$F30:$EE30)+SUMIF('reporting trappes'!$F$2:$EE$2,P$4,'reporting trappes'!$F30:$EE30)+SUMIF('SPACELOG 5 BP'!$F$2:$EE$2,P$4,'SPACELOG 5 BP'!$F30:$EE30)+SUMIF('SPACELOG 6 BP'!$F$2:$EE$2,P$4,'SPACELOG 6 BP'!$F30:$EE30)+SUMIF('SPACELOG 7 BP'!$F$2:$EE$2,P$4,'SPACELOG 7 BP'!$F30:$EE30)+SUMIF('SPACELOG 8 BP'!$F$2:$EE$2,P$4,'SPACELOG 8 BP'!$F30:$EE30)+SUMIF('SPACELOG 9 BP'!$F$2:$EE$2,P$4,'SPACELOG 9 BP'!$F30:$EE30)+SUMIF('SPACELOG 10 BP'!$F$2:$EE$2,P$4,'SPACELOG 10 BP'!$F30:$EE30)+SUMIF('SPACELOG 11 BP'!$F$2:$EE$2,P$4,'SPACELOG 11 BP'!$F30:$EE30)+SUMIF('SPACELOG 12 BP'!$F$2:$EE$2,P$4,'SPACELOG 12 BP'!$F30:$EE30)</f>
        <v>0</v>
      </c>
      <c r="Q30" s="33">
        <f>SUMIF('reporting montigny'!$F$2:$EE$2,Q$4,'reporting montigny'!$F30:$EE30)+SUMIF('reporting boissy'!$F$2:$EE$2,Q$4,'reporting boissy'!$F30:$EE30)+SUMIF('reporting moussy'!$F$2:$EE$2,Q$4,'reporting moussy'!$F30:$EE30)+SUMIF('reporting trappes'!$F$2:$EE$2,Q$4,'reporting trappes'!$F30:$EE30)+SUMIF('SPACELOG 5 BP'!$F$2:$EE$2,Q$4,'SPACELOG 5 BP'!$F30:$EE30)+SUMIF('SPACELOG 6 BP'!$F$2:$EE$2,Q$4,'SPACELOG 6 BP'!$F30:$EE30)+SUMIF('SPACELOG 7 BP'!$F$2:$EE$2,Q$4,'SPACELOG 7 BP'!$F30:$EE30)+SUMIF('SPACELOG 8 BP'!$F$2:$EE$2,Q$4,'SPACELOG 8 BP'!$F30:$EE30)+SUMIF('SPACELOG 9 BP'!$F$2:$EE$2,Q$4,'SPACELOG 9 BP'!$F30:$EE30)+SUMIF('SPACELOG 10 BP'!$F$2:$EE$2,Q$4,'SPACELOG 10 BP'!$F30:$EE30)+SUMIF('SPACELOG 11 BP'!$F$2:$EE$2,Q$4,'SPACELOG 11 BP'!$F30:$EE30)+SUMIF('SPACELOG 12 BP'!$F$2:$EE$2,Q$4,'SPACELOG 12 BP'!$F30:$EE30)</f>
        <v>1000</v>
      </c>
      <c r="R30" s="393">
        <f t="shared" si="114"/>
        <v>1000</v>
      </c>
      <c r="S30" s="33">
        <f>SUMIF('reporting montigny'!$F$2:$EE$2,S$4,'reporting montigny'!$F30:$EE30)+SUMIF('reporting boissy'!$F$2:$EE$2,S$4,'reporting boissy'!$F30:$EE30)+SUMIF('reporting moussy'!$F$2:$EE$2,S$4,'reporting moussy'!$F30:$EE30)+SUMIF('reporting trappes'!$F$2:$EE$2,S$4,'reporting trappes'!$F30:$EE30)+SUMIF('SPACELOG 5 BP'!$F$2:$EE$2,S$4,'SPACELOG 5 BP'!$F30:$EE30)+SUMIF('SPACELOG 6 BP'!$F$2:$EE$2,S$4,'SPACELOG 6 BP'!$F30:$EE30)+SUMIF('SPACELOG 7 BP'!$F$2:$EE$2,S$4,'SPACELOG 7 BP'!$F30:$EE30)+SUMIF('SPACELOG 8 BP'!$F$2:$EE$2,S$4,'SPACELOG 8 BP'!$F30:$EE30)+SUMIF('SPACELOG 9 BP'!$F$2:$EE$2,S$4,'SPACELOG 9 BP'!$F30:$EE30)+SUMIF('SPACELOG 10 BP'!$F$2:$EE$2,S$4,'SPACELOG 10 BP'!$F30:$EE30)+SUMIF('SPACELOG 11 BP'!$F$2:$EE$2,S$4,'SPACELOG 11 BP'!$F30:$EE30)+SUMIF('SPACELOG 12 BP'!$F$2:$EE$2,S$4,'SPACELOG 12 BP'!$F30:$EE30)</f>
        <v>0</v>
      </c>
      <c r="T30" s="33">
        <f>SUMIF('reporting montigny'!$F$2:$EE$2,T$4,'reporting montigny'!$F30:$EE30)+SUMIF('reporting boissy'!$F$2:$EE$2,T$4,'reporting boissy'!$F30:$EE30)+SUMIF('reporting moussy'!$F$2:$EE$2,T$4,'reporting moussy'!$F30:$EE30)+SUMIF('reporting trappes'!$F$2:$EE$2,T$4,'reporting trappes'!$F30:$EE30)+SUMIF('SPACELOG 5 BP'!$F$2:$EE$2,T$4,'SPACELOG 5 BP'!$F30:$EE30)+SUMIF('SPACELOG 6 BP'!$F$2:$EE$2,T$4,'SPACELOG 6 BP'!$F30:$EE30)+SUMIF('SPACELOG 7 BP'!$F$2:$EE$2,T$4,'SPACELOG 7 BP'!$F30:$EE30)+SUMIF('SPACELOG 8 BP'!$F$2:$EE$2,T$4,'SPACELOG 8 BP'!$F30:$EE30)+SUMIF('SPACELOG 9 BP'!$F$2:$EE$2,T$4,'SPACELOG 9 BP'!$F30:$EE30)+SUMIF('SPACELOG 10 BP'!$F$2:$EE$2,T$4,'SPACELOG 10 BP'!$F30:$EE30)+SUMIF('SPACELOG 11 BP'!$F$2:$EE$2,T$4,'SPACELOG 11 BP'!$F30:$EE30)+SUMIF('SPACELOG 12 BP'!$F$2:$EE$2,T$4,'SPACELOG 12 BP'!$F30:$EE30)</f>
        <v>0</v>
      </c>
      <c r="U30" s="33">
        <f>SUMIF('reporting montigny'!$F$2:$EE$2,U$4,'reporting montigny'!$F30:$EE30)+SUMIF('reporting boissy'!$F$2:$EE$2,U$4,'reporting boissy'!$F30:$EE30)+SUMIF('reporting moussy'!$F$2:$EE$2,U$4,'reporting moussy'!$F30:$EE30)+SUMIF('reporting trappes'!$F$2:$EE$2,U$4,'reporting trappes'!$F30:$EE30)+SUMIF('SPACELOG 5 BP'!$F$2:$EE$2,U$4,'SPACELOG 5 BP'!$F30:$EE30)+SUMIF('SPACELOG 6 BP'!$F$2:$EE$2,U$4,'SPACELOG 6 BP'!$F30:$EE30)+SUMIF('SPACELOG 7 BP'!$F$2:$EE$2,U$4,'SPACELOG 7 BP'!$F30:$EE30)+SUMIF('SPACELOG 8 BP'!$F$2:$EE$2,U$4,'SPACELOG 8 BP'!$F30:$EE30)+SUMIF('SPACELOG 9 BP'!$F$2:$EE$2,U$4,'SPACELOG 9 BP'!$F30:$EE30)+SUMIF('SPACELOG 10 BP'!$F$2:$EE$2,U$4,'SPACELOG 10 BP'!$F30:$EE30)+SUMIF('SPACELOG 11 BP'!$F$2:$EE$2,U$4,'SPACELOG 11 BP'!$F30:$EE30)+SUMIF('SPACELOG 12 BP'!$F$2:$EE$2,U$4,'SPACELOG 12 BP'!$F30:$EE30)</f>
        <v>1000</v>
      </c>
      <c r="V30" s="33">
        <f>SUMIF('reporting montigny'!$F$2:$EE$2,V$4,'reporting montigny'!$F30:$EE30)+SUMIF('reporting boissy'!$F$2:$EE$2,V$4,'reporting boissy'!$F30:$EE30)+SUMIF('reporting moussy'!$F$2:$EE$2,V$4,'reporting moussy'!$F30:$EE30)+SUMIF('reporting trappes'!$F$2:$EE$2,V$4,'reporting trappes'!$F30:$EE30)+SUMIF('SPACELOG 5 BP'!$F$2:$EE$2,V$4,'SPACELOG 5 BP'!$F30:$EE30)+SUMIF('SPACELOG 6 BP'!$F$2:$EE$2,V$4,'SPACELOG 6 BP'!$F30:$EE30)+SUMIF('SPACELOG 7 BP'!$F$2:$EE$2,V$4,'SPACELOG 7 BP'!$F30:$EE30)+SUMIF('SPACELOG 8 BP'!$F$2:$EE$2,V$4,'SPACELOG 8 BP'!$F30:$EE30)+SUMIF('SPACELOG 9 BP'!$F$2:$EE$2,V$4,'SPACELOG 9 BP'!$F30:$EE30)+SUMIF('SPACELOG 10 BP'!$F$2:$EE$2,V$4,'SPACELOG 10 BP'!$F30:$EE30)+SUMIF('SPACELOG 11 BP'!$F$2:$EE$2,V$4,'SPACELOG 11 BP'!$F30:$EE30)+SUMIF('SPACELOG 12 BP'!$F$2:$EE$2,V$4,'SPACELOG 12 BP'!$F30:$EE30)</f>
        <v>0</v>
      </c>
      <c r="W30" s="33">
        <f>SUMIF('reporting montigny'!$F$2:$EE$2,W$4,'reporting montigny'!$F30:$EE30)+SUMIF('reporting boissy'!$F$2:$EE$2,W$4,'reporting boissy'!$F30:$EE30)+SUMIF('reporting moussy'!$F$2:$EE$2,W$4,'reporting moussy'!$F30:$EE30)+SUMIF('reporting trappes'!$F$2:$EE$2,W$4,'reporting trappes'!$F30:$EE30)+SUMIF('SPACELOG 5 BP'!$F$2:$EE$2,W$4,'SPACELOG 5 BP'!$F30:$EE30)+SUMIF('SPACELOG 6 BP'!$F$2:$EE$2,W$4,'SPACELOG 6 BP'!$F30:$EE30)+SUMIF('SPACELOG 7 BP'!$F$2:$EE$2,W$4,'SPACELOG 7 BP'!$F30:$EE30)+SUMIF('SPACELOG 8 BP'!$F$2:$EE$2,W$4,'SPACELOG 8 BP'!$F30:$EE30)+SUMIF('SPACELOG 9 BP'!$F$2:$EE$2,W$4,'SPACELOG 9 BP'!$F30:$EE30)+SUMIF('SPACELOG 10 BP'!$F$2:$EE$2,W$4,'SPACELOG 10 BP'!$F30:$EE30)+SUMIF('SPACELOG 11 BP'!$F$2:$EE$2,W$4,'SPACELOG 11 BP'!$F30:$EE30)+SUMIF('SPACELOG 12 BP'!$F$2:$EE$2,W$4,'SPACELOG 12 BP'!$F30:$EE30)</f>
        <v>0</v>
      </c>
      <c r="X30" s="33">
        <f>SUMIF('reporting montigny'!$F$2:$EE$2,X$4,'reporting montigny'!$F30:$EE30)+SUMIF('reporting boissy'!$F$2:$EE$2,X$4,'reporting boissy'!$F30:$EE30)+SUMIF('reporting moussy'!$F$2:$EE$2,X$4,'reporting moussy'!$F30:$EE30)+SUMIF('reporting trappes'!$F$2:$EE$2,X$4,'reporting trappes'!$F30:$EE30)+SUMIF('SPACELOG 5 BP'!$F$2:$EE$2,X$4,'SPACELOG 5 BP'!$F30:$EE30)+SUMIF('SPACELOG 6 BP'!$F$2:$EE$2,X$4,'SPACELOG 6 BP'!$F30:$EE30)+SUMIF('SPACELOG 7 BP'!$F$2:$EE$2,X$4,'SPACELOG 7 BP'!$F30:$EE30)+SUMIF('SPACELOG 8 BP'!$F$2:$EE$2,X$4,'SPACELOG 8 BP'!$F30:$EE30)+SUMIF('SPACELOG 9 BP'!$F$2:$EE$2,X$4,'SPACELOG 9 BP'!$F30:$EE30)+SUMIF('SPACELOG 10 BP'!$F$2:$EE$2,X$4,'SPACELOG 10 BP'!$F30:$EE30)+SUMIF('SPACELOG 11 BP'!$F$2:$EE$2,X$4,'SPACELOG 11 BP'!$F30:$EE30)+SUMIF('SPACELOG 12 BP'!$F$2:$EE$2,X$4,'SPACELOG 12 BP'!$F30:$EE30)</f>
        <v>0</v>
      </c>
      <c r="Y30" s="33">
        <f>SUMIF('reporting montigny'!$F$2:$EE$2,Y$4,'reporting montigny'!$F30:$EE30)+SUMIF('reporting boissy'!$F$2:$EE$2,Y$4,'reporting boissy'!$F30:$EE30)+SUMIF('reporting moussy'!$F$2:$EE$2,Y$4,'reporting moussy'!$F30:$EE30)+SUMIF('reporting trappes'!$F$2:$EE$2,Y$4,'reporting trappes'!$F30:$EE30)+SUMIF('SPACELOG 5 BP'!$F$2:$EE$2,Y$4,'SPACELOG 5 BP'!$F30:$EE30)+SUMIF('SPACELOG 6 BP'!$F$2:$EE$2,Y$4,'SPACELOG 6 BP'!$F30:$EE30)+SUMIF('SPACELOG 7 BP'!$F$2:$EE$2,Y$4,'SPACELOG 7 BP'!$F30:$EE30)+SUMIF('SPACELOG 8 BP'!$F$2:$EE$2,Y$4,'SPACELOG 8 BP'!$F30:$EE30)+SUMIF('SPACELOG 9 BP'!$F$2:$EE$2,Y$4,'SPACELOG 9 BP'!$F30:$EE30)+SUMIF('SPACELOG 10 BP'!$F$2:$EE$2,Y$4,'SPACELOG 10 BP'!$F30:$EE30)+SUMIF('SPACELOG 11 BP'!$F$2:$EE$2,Y$4,'SPACELOG 11 BP'!$F30:$EE30)+SUMIF('SPACELOG 12 BP'!$F$2:$EE$2,Y$4,'SPACELOG 12 BP'!$F30:$EE30)</f>
        <v>0</v>
      </c>
      <c r="Z30" s="33">
        <f>SUMIF('reporting montigny'!$F$2:$EE$2,Z$4,'reporting montigny'!$F30:$EE30)+SUMIF('reporting boissy'!$F$2:$EE$2,Z$4,'reporting boissy'!$F30:$EE30)+SUMIF('reporting moussy'!$F$2:$EE$2,Z$4,'reporting moussy'!$F30:$EE30)+SUMIF('reporting trappes'!$F$2:$EE$2,Z$4,'reporting trappes'!$F30:$EE30)+SUMIF('SPACELOG 5 BP'!$F$2:$EE$2,Z$4,'SPACELOG 5 BP'!$F30:$EE30)+SUMIF('SPACELOG 6 BP'!$F$2:$EE$2,Z$4,'SPACELOG 6 BP'!$F30:$EE30)+SUMIF('SPACELOG 7 BP'!$F$2:$EE$2,Z$4,'SPACELOG 7 BP'!$F30:$EE30)+SUMIF('SPACELOG 8 BP'!$F$2:$EE$2,Z$4,'SPACELOG 8 BP'!$F30:$EE30)+SUMIF('SPACELOG 9 BP'!$F$2:$EE$2,Z$4,'SPACELOG 9 BP'!$F30:$EE30)+SUMIF('SPACELOG 10 BP'!$F$2:$EE$2,Z$4,'SPACELOG 10 BP'!$F30:$EE30)+SUMIF('SPACELOG 11 BP'!$F$2:$EE$2,Z$4,'SPACELOG 11 BP'!$F30:$EE30)+SUMIF('SPACELOG 12 BP'!$F$2:$EE$2,Z$4,'SPACELOG 12 BP'!$F30:$EE30)</f>
        <v>0</v>
      </c>
      <c r="AA30" s="33">
        <f>SUMIF('reporting montigny'!$F$2:$EE$2,AA$4,'reporting montigny'!$F30:$EE30)+SUMIF('reporting boissy'!$F$2:$EE$2,AA$4,'reporting boissy'!$F30:$EE30)+SUMIF('reporting moussy'!$F$2:$EE$2,AA$4,'reporting moussy'!$F30:$EE30)+SUMIF('reporting trappes'!$F$2:$EE$2,AA$4,'reporting trappes'!$F30:$EE30)+SUMIF('SPACELOG 5 BP'!$F$2:$EE$2,AA$4,'SPACELOG 5 BP'!$F30:$EE30)+SUMIF('SPACELOG 6 BP'!$F$2:$EE$2,AA$4,'SPACELOG 6 BP'!$F30:$EE30)+SUMIF('SPACELOG 7 BP'!$F$2:$EE$2,AA$4,'SPACELOG 7 BP'!$F30:$EE30)+SUMIF('SPACELOG 8 BP'!$F$2:$EE$2,AA$4,'SPACELOG 8 BP'!$F30:$EE30)+SUMIF('SPACELOG 9 BP'!$F$2:$EE$2,AA$4,'SPACELOG 9 BP'!$F30:$EE30)+SUMIF('SPACELOG 10 BP'!$F$2:$EE$2,AA$4,'SPACELOG 10 BP'!$F30:$EE30)+SUMIF('SPACELOG 11 BP'!$F$2:$EE$2,AA$4,'SPACELOG 11 BP'!$F30:$EE30)+SUMIF('SPACELOG 12 BP'!$F$2:$EE$2,AA$4,'SPACELOG 12 BP'!$F30:$EE30)</f>
        <v>0</v>
      </c>
      <c r="AB30" s="33">
        <f>SUMIF('reporting montigny'!$F$2:$EE$2,AB$4,'reporting montigny'!$F30:$EE30)+SUMIF('reporting boissy'!$F$2:$EE$2,AB$4,'reporting boissy'!$F30:$EE30)+SUMIF('reporting moussy'!$F$2:$EE$2,AB$4,'reporting moussy'!$F30:$EE30)+SUMIF('reporting trappes'!$F$2:$EE$2,AB$4,'reporting trappes'!$F30:$EE30)+SUMIF('SPACELOG 5 BP'!$F$2:$EE$2,AB$4,'SPACELOG 5 BP'!$F30:$EE30)+SUMIF('SPACELOG 6 BP'!$F$2:$EE$2,AB$4,'SPACELOG 6 BP'!$F30:$EE30)+SUMIF('SPACELOG 7 BP'!$F$2:$EE$2,AB$4,'SPACELOG 7 BP'!$F30:$EE30)+SUMIF('SPACELOG 8 BP'!$F$2:$EE$2,AB$4,'SPACELOG 8 BP'!$F30:$EE30)+SUMIF('SPACELOG 9 BP'!$F$2:$EE$2,AB$4,'SPACELOG 9 BP'!$F30:$EE30)+SUMIF('SPACELOG 10 BP'!$F$2:$EE$2,AB$4,'SPACELOG 10 BP'!$F30:$EE30)+SUMIF('SPACELOG 11 BP'!$F$2:$EE$2,AB$4,'SPACELOG 11 BP'!$F30:$EE30)+SUMIF('SPACELOG 12 BP'!$F$2:$EE$2,AB$4,'SPACELOG 12 BP'!$F30:$EE30)</f>
        <v>0</v>
      </c>
      <c r="AC30" s="33">
        <f>SUMIF('reporting montigny'!$F$2:$EE$2,AC$4,'reporting montigny'!$F30:$EE30)+SUMIF('reporting boissy'!$F$2:$EE$2,AC$4,'reporting boissy'!$F30:$EE30)+SUMIF('reporting moussy'!$F$2:$EE$2,AC$4,'reporting moussy'!$F30:$EE30)+SUMIF('reporting trappes'!$F$2:$EE$2,AC$4,'reporting trappes'!$F30:$EE30)+SUMIF('SPACELOG 5 BP'!$F$2:$EE$2,AC$4,'SPACELOG 5 BP'!$F30:$EE30)+SUMIF('SPACELOG 6 BP'!$F$2:$EE$2,AC$4,'SPACELOG 6 BP'!$F30:$EE30)+SUMIF('SPACELOG 7 BP'!$F$2:$EE$2,AC$4,'SPACELOG 7 BP'!$F30:$EE30)+SUMIF('SPACELOG 8 BP'!$F$2:$EE$2,AC$4,'SPACELOG 8 BP'!$F30:$EE30)+SUMIF('SPACELOG 9 BP'!$F$2:$EE$2,AC$4,'SPACELOG 9 BP'!$F30:$EE30)+SUMIF('SPACELOG 10 BP'!$F$2:$EE$2,AC$4,'SPACELOG 10 BP'!$F30:$EE30)+SUMIF('SPACELOG 11 BP'!$F$2:$EE$2,AC$4,'SPACELOG 11 BP'!$F30:$EE30)+SUMIF('SPACELOG 12 BP'!$F$2:$EE$2,AC$4,'SPACELOG 12 BP'!$F30:$EE30)</f>
        <v>0</v>
      </c>
      <c r="AD30" s="33">
        <f>SUMIF('reporting montigny'!$F$2:$EE$2,AD$4,'reporting montigny'!$F30:$EE30)+SUMIF('reporting boissy'!$F$2:$EE$2,AD$4,'reporting boissy'!$F30:$EE30)+SUMIF('reporting moussy'!$F$2:$EE$2,AD$4,'reporting moussy'!$F30:$EE30)+SUMIF('reporting trappes'!$F$2:$EE$2,AD$4,'reporting trappes'!$F30:$EE30)+SUMIF('SPACELOG 5 BP'!$F$2:$EE$2,AD$4,'SPACELOG 5 BP'!$F30:$EE30)+SUMIF('SPACELOG 6 BP'!$F$2:$EE$2,AD$4,'SPACELOG 6 BP'!$F30:$EE30)+SUMIF('SPACELOG 7 BP'!$F$2:$EE$2,AD$4,'SPACELOG 7 BP'!$F30:$EE30)+SUMIF('SPACELOG 8 BP'!$F$2:$EE$2,AD$4,'SPACELOG 8 BP'!$F30:$EE30)+SUMIF('SPACELOG 9 BP'!$F$2:$EE$2,AD$4,'SPACELOG 9 BP'!$F30:$EE30)+SUMIF('SPACELOG 10 BP'!$F$2:$EE$2,AD$4,'SPACELOG 10 BP'!$F30:$EE30)+SUMIF('SPACELOG 11 BP'!$F$2:$EE$2,AD$4,'SPACELOG 11 BP'!$F30:$EE30)+SUMIF('SPACELOG 12 BP'!$F$2:$EE$2,AD$4,'SPACELOG 12 BP'!$F30:$EE30)</f>
        <v>0</v>
      </c>
      <c r="AE30" s="393">
        <f t="shared" si="115"/>
        <v>1000</v>
      </c>
      <c r="AF30" s="33">
        <f>SUMIF('reporting montigny'!$F$2:$EE$2,AF$4,'reporting montigny'!$F30:$EE30)+SUMIF('reporting boissy'!$F$2:$EE$2,AF$4,'reporting boissy'!$F30:$EE30)+SUMIF('reporting moussy'!$F$2:$EE$2,AF$4,'reporting moussy'!$F30:$EE30)+SUMIF('reporting trappes'!$F$2:$EE$2,AF$4,'reporting trappes'!$F30:$EE30)+SUMIF('SPACELOG 5 BP'!$F$2:$EE$2,AF$4,'SPACELOG 5 BP'!$F30:$EE30)+SUMIF('SPACELOG 6 BP'!$F$2:$EE$2,AF$4,'SPACELOG 6 BP'!$F30:$EE30)+SUMIF('SPACELOG 7 BP'!$F$2:$EE$2,AF$4,'SPACELOG 7 BP'!$F30:$EE30)+SUMIF('SPACELOG 8 BP'!$F$2:$EE$2,AF$4,'SPACELOG 8 BP'!$F30:$EE30)+SUMIF('SPACELOG 9 BP'!$F$2:$EE$2,AF$4,'SPACELOG 9 BP'!$F30:$EE30)+SUMIF('SPACELOG 10 BP'!$F$2:$EE$2,AF$4,'SPACELOG 10 BP'!$F30:$EE30)+SUMIF('SPACELOG 11 BP'!$F$2:$EE$2,AF$4,'SPACELOG 11 BP'!$F30:$EE30)+SUMIF('SPACELOG 12 BP'!$F$2:$EE$2,AF$4,'SPACELOG 12 BP'!$F30:$EE30)</f>
        <v>0</v>
      </c>
      <c r="AG30" s="33">
        <f>SUMIF('reporting montigny'!$F$2:$EE$2,AG$4,'reporting montigny'!$F30:$EE30)+SUMIF('reporting boissy'!$F$2:$EE$2,AG$4,'reporting boissy'!$F30:$EE30)+SUMIF('reporting moussy'!$F$2:$EE$2,AG$4,'reporting moussy'!$F30:$EE30)+SUMIF('reporting trappes'!$F$2:$EE$2,AG$4,'reporting trappes'!$F30:$EE30)+SUMIF('SPACELOG 5 BP'!$F$2:$EE$2,AG$4,'SPACELOG 5 BP'!$F30:$EE30)+SUMIF('SPACELOG 6 BP'!$F$2:$EE$2,AG$4,'SPACELOG 6 BP'!$F30:$EE30)+SUMIF('SPACELOG 7 BP'!$F$2:$EE$2,AG$4,'SPACELOG 7 BP'!$F30:$EE30)+SUMIF('SPACELOG 8 BP'!$F$2:$EE$2,AG$4,'SPACELOG 8 BP'!$F30:$EE30)+SUMIF('SPACELOG 9 BP'!$F$2:$EE$2,AG$4,'SPACELOG 9 BP'!$F30:$EE30)+SUMIF('SPACELOG 10 BP'!$F$2:$EE$2,AG$4,'SPACELOG 10 BP'!$F30:$EE30)+SUMIF('SPACELOG 11 BP'!$F$2:$EE$2,AG$4,'SPACELOG 11 BP'!$F30:$EE30)+SUMIF('SPACELOG 12 BP'!$F$2:$EE$2,AG$4,'SPACELOG 12 BP'!$F30:$EE30)</f>
        <v>0</v>
      </c>
      <c r="AH30" s="33">
        <f>SUMIF('reporting montigny'!$F$2:$EE$2,AH$4,'reporting montigny'!$F30:$EE30)+SUMIF('reporting boissy'!$F$2:$EE$2,AH$4,'reporting boissy'!$F30:$EE30)+SUMIF('reporting moussy'!$F$2:$EE$2,AH$4,'reporting moussy'!$F30:$EE30)+SUMIF('reporting trappes'!$F$2:$EE$2,AH$4,'reporting trappes'!$F30:$EE30)+SUMIF('SPACELOG 5 BP'!$F$2:$EE$2,AH$4,'SPACELOG 5 BP'!$F30:$EE30)+SUMIF('SPACELOG 6 BP'!$F$2:$EE$2,AH$4,'SPACELOG 6 BP'!$F30:$EE30)+SUMIF('SPACELOG 7 BP'!$F$2:$EE$2,AH$4,'SPACELOG 7 BP'!$F30:$EE30)+SUMIF('SPACELOG 8 BP'!$F$2:$EE$2,AH$4,'SPACELOG 8 BP'!$F30:$EE30)+SUMIF('SPACELOG 9 BP'!$F$2:$EE$2,AH$4,'SPACELOG 9 BP'!$F30:$EE30)+SUMIF('SPACELOG 10 BP'!$F$2:$EE$2,AH$4,'SPACELOG 10 BP'!$F30:$EE30)+SUMIF('SPACELOG 11 BP'!$F$2:$EE$2,AH$4,'SPACELOG 11 BP'!$F30:$EE30)+SUMIF('SPACELOG 12 BP'!$F$2:$EE$2,AH$4,'SPACELOG 12 BP'!$F30:$EE30)</f>
        <v>0</v>
      </c>
      <c r="AI30" s="33">
        <f>SUMIF('reporting montigny'!$F$2:$EE$2,AI$4,'reporting montigny'!$F30:$EE30)+SUMIF('reporting boissy'!$F$2:$EE$2,AI$4,'reporting boissy'!$F30:$EE30)+SUMIF('reporting moussy'!$F$2:$EE$2,AI$4,'reporting moussy'!$F30:$EE30)+SUMIF('reporting trappes'!$F$2:$EE$2,AI$4,'reporting trappes'!$F30:$EE30)+SUMIF('SPACELOG 5 BP'!$F$2:$EE$2,AI$4,'SPACELOG 5 BP'!$F30:$EE30)+SUMIF('SPACELOG 6 BP'!$F$2:$EE$2,AI$4,'SPACELOG 6 BP'!$F30:$EE30)+SUMIF('SPACELOG 7 BP'!$F$2:$EE$2,AI$4,'SPACELOG 7 BP'!$F30:$EE30)+SUMIF('SPACELOG 8 BP'!$F$2:$EE$2,AI$4,'SPACELOG 8 BP'!$F30:$EE30)+SUMIF('SPACELOG 9 BP'!$F$2:$EE$2,AI$4,'SPACELOG 9 BP'!$F30:$EE30)+SUMIF('SPACELOG 10 BP'!$F$2:$EE$2,AI$4,'SPACELOG 10 BP'!$F30:$EE30)+SUMIF('SPACELOG 11 BP'!$F$2:$EE$2,AI$4,'SPACELOG 11 BP'!$F30:$EE30)+SUMIF('SPACELOG 12 BP'!$F$2:$EE$2,AI$4,'SPACELOG 12 BP'!$F30:$EE30)</f>
        <v>0</v>
      </c>
      <c r="AJ30" s="33">
        <f>SUMIF('reporting montigny'!$F$2:$EE$2,AJ$4,'reporting montigny'!$F30:$EE30)+SUMIF('reporting boissy'!$F$2:$EE$2,AJ$4,'reporting boissy'!$F30:$EE30)+SUMIF('reporting moussy'!$F$2:$EE$2,AJ$4,'reporting moussy'!$F30:$EE30)+SUMIF('reporting trappes'!$F$2:$EE$2,AJ$4,'reporting trappes'!$F30:$EE30)+SUMIF('SPACELOG 5 BP'!$F$2:$EE$2,AJ$4,'SPACELOG 5 BP'!$F30:$EE30)+SUMIF('SPACELOG 6 BP'!$F$2:$EE$2,AJ$4,'SPACELOG 6 BP'!$F30:$EE30)+SUMIF('SPACELOG 7 BP'!$F$2:$EE$2,AJ$4,'SPACELOG 7 BP'!$F30:$EE30)+SUMIF('SPACELOG 8 BP'!$F$2:$EE$2,AJ$4,'SPACELOG 8 BP'!$F30:$EE30)+SUMIF('SPACELOG 9 BP'!$F$2:$EE$2,AJ$4,'SPACELOG 9 BP'!$F30:$EE30)+SUMIF('SPACELOG 10 BP'!$F$2:$EE$2,AJ$4,'SPACELOG 10 BP'!$F30:$EE30)+SUMIF('SPACELOG 11 BP'!$F$2:$EE$2,AJ$4,'SPACELOG 11 BP'!$F30:$EE30)+SUMIF('SPACELOG 12 BP'!$F$2:$EE$2,AJ$4,'SPACELOG 12 BP'!$F30:$EE30)</f>
        <v>0</v>
      </c>
      <c r="AK30" s="33">
        <f>SUMIF('reporting montigny'!$F$2:$EE$2,AK$4,'reporting montigny'!$F30:$EE30)+SUMIF('reporting boissy'!$F$2:$EE$2,AK$4,'reporting boissy'!$F30:$EE30)+SUMIF('reporting moussy'!$F$2:$EE$2,AK$4,'reporting moussy'!$F30:$EE30)+SUMIF('reporting trappes'!$F$2:$EE$2,AK$4,'reporting trappes'!$F30:$EE30)+SUMIF('SPACELOG 5 BP'!$F$2:$EE$2,AK$4,'SPACELOG 5 BP'!$F30:$EE30)+SUMIF('SPACELOG 6 BP'!$F$2:$EE$2,AK$4,'SPACELOG 6 BP'!$F30:$EE30)+SUMIF('SPACELOG 7 BP'!$F$2:$EE$2,AK$4,'SPACELOG 7 BP'!$F30:$EE30)+SUMIF('SPACELOG 8 BP'!$F$2:$EE$2,AK$4,'SPACELOG 8 BP'!$F30:$EE30)+SUMIF('SPACELOG 9 BP'!$F$2:$EE$2,AK$4,'SPACELOG 9 BP'!$F30:$EE30)+SUMIF('SPACELOG 10 BP'!$F$2:$EE$2,AK$4,'SPACELOG 10 BP'!$F30:$EE30)+SUMIF('SPACELOG 11 BP'!$F$2:$EE$2,AK$4,'SPACELOG 11 BP'!$F30:$EE30)+SUMIF('SPACELOG 12 BP'!$F$2:$EE$2,AK$4,'SPACELOG 12 BP'!$F30:$EE30)</f>
        <v>0</v>
      </c>
      <c r="AL30" s="33">
        <f>SUMIF('reporting montigny'!$F$2:$EE$2,AL$4,'reporting montigny'!$F30:$EE30)+SUMIF('reporting boissy'!$F$2:$EE$2,AL$4,'reporting boissy'!$F30:$EE30)+SUMIF('reporting moussy'!$F$2:$EE$2,AL$4,'reporting moussy'!$F30:$EE30)+SUMIF('reporting trappes'!$F$2:$EE$2,AL$4,'reporting trappes'!$F30:$EE30)+SUMIF('SPACELOG 5 BP'!$F$2:$EE$2,AL$4,'SPACELOG 5 BP'!$F30:$EE30)+SUMIF('SPACELOG 6 BP'!$F$2:$EE$2,AL$4,'SPACELOG 6 BP'!$F30:$EE30)+SUMIF('SPACELOG 7 BP'!$F$2:$EE$2,AL$4,'SPACELOG 7 BP'!$F30:$EE30)+SUMIF('SPACELOG 8 BP'!$F$2:$EE$2,AL$4,'SPACELOG 8 BP'!$F30:$EE30)+SUMIF('SPACELOG 9 BP'!$F$2:$EE$2,AL$4,'SPACELOG 9 BP'!$F30:$EE30)+SUMIF('SPACELOG 10 BP'!$F$2:$EE$2,AL$4,'SPACELOG 10 BP'!$F30:$EE30)+SUMIF('SPACELOG 11 BP'!$F$2:$EE$2,AL$4,'SPACELOG 11 BP'!$F30:$EE30)+SUMIF('SPACELOG 12 BP'!$F$2:$EE$2,AL$4,'SPACELOG 12 BP'!$F30:$EE30)</f>
        <v>0</v>
      </c>
      <c r="AM30" s="33">
        <f>SUMIF('reporting montigny'!$F$2:$EE$2,AM$4,'reporting montigny'!$F30:$EE30)+SUMIF('reporting boissy'!$F$2:$EE$2,AM$4,'reporting boissy'!$F30:$EE30)+SUMIF('reporting moussy'!$F$2:$EE$2,AM$4,'reporting moussy'!$F30:$EE30)+SUMIF('reporting trappes'!$F$2:$EE$2,AM$4,'reporting trappes'!$F30:$EE30)+SUMIF('SPACELOG 5 BP'!$F$2:$EE$2,AM$4,'SPACELOG 5 BP'!$F30:$EE30)+SUMIF('SPACELOG 6 BP'!$F$2:$EE$2,AM$4,'SPACELOG 6 BP'!$F30:$EE30)+SUMIF('SPACELOG 7 BP'!$F$2:$EE$2,AM$4,'SPACELOG 7 BP'!$F30:$EE30)+SUMIF('SPACELOG 8 BP'!$F$2:$EE$2,AM$4,'SPACELOG 8 BP'!$F30:$EE30)+SUMIF('SPACELOG 9 BP'!$F$2:$EE$2,AM$4,'SPACELOG 9 BP'!$F30:$EE30)+SUMIF('SPACELOG 10 BP'!$F$2:$EE$2,AM$4,'SPACELOG 10 BP'!$F30:$EE30)+SUMIF('SPACELOG 11 BP'!$F$2:$EE$2,AM$4,'SPACELOG 11 BP'!$F30:$EE30)+SUMIF('SPACELOG 12 BP'!$F$2:$EE$2,AM$4,'SPACELOG 12 BP'!$F30:$EE30)</f>
        <v>0</v>
      </c>
      <c r="AN30" s="33">
        <f>SUMIF('reporting montigny'!$F$2:$EE$2,AN$4,'reporting montigny'!$F30:$EE30)+SUMIF('reporting boissy'!$F$2:$EE$2,AN$4,'reporting boissy'!$F30:$EE30)+SUMIF('reporting moussy'!$F$2:$EE$2,AN$4,'reporting moussy'!$F30:$EE30)+SUMIF('reporting trappes'!$F$2:$EE$2,AN$4,'reporting trappes'!$F30:$EE30)+SUMIF('SPACELOG 5 BP'!$F$2:$EE$2,AN$4,'SPACELOG 5 BP'!$F30:$EE30)+SUMIF('SPACELOG 6 BP'!$F$2:$EE$2,AN$4,'SPACELOG 6 BP'!$F30:$EE30)+SUMIF('SPACELOG 7 BP'!$F$2:$EE$2,AN$4,'SPACELOG 7 BP'!$F30:$EE30)+SUMIF('SPACELOG 8 BP'!$F$2:$EE$2,AN$4,'SPACELOG 8 BP'!$F30:$EE30)+SUMIF('SPACELOG 9 BP'!$F$2:$EE$2,AN$4,'SPACELOG 9 BP'!$F30:$EE30)+SUMIF('SPACELOG 10 BP'!$F$2:$EE$2,AN$4,'SPACELOG 10 BP'!$F30:$EE30)+SUMIF('SPACELOG 11 BP'!$F$2:$EE$2,AN$4,'SPACELOG 11 BP'!$F30:$EE30)+SUMIF('SPACELOG 12 BP'!$F$2:$EE$2,AN$4,'SPACELOG 12 BP'!$F30:$EE30)</f>
        <v>0</v>
      </c>
      <c r="AO30" s="33">
        <f>SUMIF('reporting montigny'!$F$2:$EE$2,AO$4,'reporting montigny'!$F30:$EE30)+SUMIF('reporting boissy'!$F$2:$EE$2,AO$4,'reporting boissy'!$F30:$EE30)+SUMIF('reporting moussy'!$F$2:$EE$2,AO$4,'reporting moussy'!$F30:$EE30)+SUMIF('reporting trappes'!$F$2:$EE$2,AO$4,'reporting trappes'!$F30:$EE30)+SUMIF('SPACELOG 5 BP'!$F$2:$EE$2,AO$4,'SPACELOG 5 BP'!$F30:$EE30)+SUMIF('SPACELOG 6 BP'!$F$2:$EE$2,AO$4,'SPACELOG 6 BP'!$F30:$EE30)+SUMIF('SPACELOG 7 BP'!$F$2:$EE$2,AO$4,'SPACELOG 7 BP'!$F30:$EE30)+SUMIF('SPACELOG 8 BP'!$F$2:$EE$2,AO$4,'SPACELOG 8 BP'!$F30:$EE30)+SUMIF('SPACELOG 9 BP'!$F$2:$EE$2,AO$4,'SPACELOG 9 BP'!$F30:$EE30)+SUMIF('SPACELOG 10 BP'!$F$2:$EE$2,AO$4,'SPACELOG 10 BP'!$F30:$EE30)+SUMIF('SPACELOG 11 BP'!$F$2:$EE$2,AO$4,'SPACELOG 11 BP'!$F30:$EE30)+SUMIF('SPACELOG 12 BP'!$F$2:$EE$2,AO$4,'SPACELOG 12 BP'!$F30:$EE30)</f>
        <v>0</v>
      </c>
      <c r="AP30" s="33">
        <f>SUMIF('reporting montigny'!$F$2:$EE$2,AP$4,'reporting montigny'!$F30:$EE30)+SUMIF('reporting boissy'!$F$2:$EE$2,AP$4,'reporting boissy'!$F30:$EE30)+SUMIF('reporting moussy'!$F$2:$EE$2,AP$4,'reporting moussy'!$F30:$EE30)+SUMIF('reporting trappes'!$F$2:$EE$2,AP$4,'reporting trappes'!$F30:$EE30)+SUMIF('SPACELOG 5 BP'!$F$2:$EE$2,AP$4,'SPACELOG 5 BP'!$F30:$EE30)+SUMIF('SPACELOG 6 BP'!$F$2:$EE$2,AP$4,'SPACELOG 6 BP'!$F30:$EE30)+SUMIF('SPACELOG 7 BP'!$F$2:$EE$2,AP$4,'SPACELOG 7 BP'!$F30:$EE30)+SUMIF('SPACELOG 8 BP'!$F$2:$EE$2,AP$4,'SPACELOG 8 BP'!$F30:$EE30)+SUMIF('SPACELOG 9 BP'!$F$2:$EE$2,AP$4,'SPACELOG 9 BP'!$F30:$EE30)+SUMIF('SPACELOG 10 BP'!$F$2:$EE$2,AP$4,'SPACELOG 10 BP'!$F30:$EE30)+SUMIF('SPACELOG 11 BP'!$F$2:$EE$2,AP$4,'SPACELOG 11 BP'!$F30:$EE30)+SUMIF('SPACELOG 12 BP'!$F$2:$EE$2,AP$4,'SPACELOG 12 BP'!$F30:$EE30)</f>
        <v>0</v>
      </c>
      <c r="AQ30" s="33">
        <f>SUMIF('reporting montigny'!$F$2:$EE$2,AQ$4,'reporting montigny'!$F30:$EE30)+SUMIF('reporting boissy'!$F$2:$EE$2,AQ$4,'reporting boissy'!$F30:$EE30)+SUMIF('reporting moussy'!$F$2:$EE$2,AQ$4,'reporting moussy'!$F30:$EE30)+SUMIF('reporting trappes'!$F$2:$EE$2,AQ$4,'reporting trappes'!$F30:$EE30)+SUMIF('SPACELOG 5 BP'!$F$2:$EE$2,AQ$4,'SPACELOG 5 BP'!$F30:$EE30)+SUMIF('SPACELOG 6 BP'!$F$2:$EE$2,AQ$4,'SPACELOG 6 BP'!$F30:$EE30)+SUMIF('SPACELOG 7 BP'!$F$2:$EE$2,AQ$4,'SPACELOG 7 BP'!$F30:$EE30)+SUMIF('SPACELOG 8 BP'!$F$2:$EE$2,AQ$4,'SPACELOG 8 BP'!$F30:$EE30)+SUMIF('SPACELOG 9 BP'!$F$2:$EE$2,AQ$4,'SPACELOG 9 BP'!$F30:$EE30)+SUMIF('SPACELOG 10 BP'!$F$2:$EE$2,AQ$4,'SPACELOG 10 BP'!$F30:$EE30)+SUMIF('SPACELOG 11 BP'!$F$2:$EE$2,AQ$4,'SPACELOG 11 BP'!$F30:$EE30)+SUMIF('SPACELOG 12 BP'!$F$2:$EE$2,AQ$4,'SPACELOG 12 BP'!$F30:$EE30)</f>
        <v>0</v>
      </c>
      <c r="AR30" s="393">
        <f t="shared" si="116"/>
        <v>0</v>
      </c>
      <c r="AS30" s="33">
        <f>SUMIF('reporting montigny'!$F$2:$EE$2,AS$4,'reporting montigny'!$F30:$EE30)+SUMIF('reporting boissy'!$F$2:$EE$2,AS$4,'reporting boissy'!$F30:$EE30)+SUMIF('reporting moussy'!$F$2:$EE$2,AS$4,'reporting moussy'!$F30:$EE30)+SUMIF('reporting trappes'!$F$2:$EE$2,AS$4,'reporting trappes'!$F30:$EE30)+SUMIF('SPACELOG 5 BP'!$F$2:$EE$2,AS$4,'SPACELOG 5 BP'!$F30:$EE30)+SUMIF('SPACELOG 6 BP'!$F$2:$EE$2,AS$4,'SPACELOG 6 BP'!$F30:$EE30)+SUMIF('SPACELOG 7 BP'!$F$2:$EE$2,AS$4,'SPACELOG 7 BP'!$F30:$EE30)+SUMIF('SPACELOG 8 BP'!$F$2:$EE$2,AS$4,'SPACELOG 8 BP'!$F30:$EE30)+SUMIF('SPACELOG 9 BP'!$F$2:$EE$2,AS$4,'SPACELOG 9 BP'!$F30:$EE30)+SUMIF('SPACELOG 10 BP'!$F$2:$EE$2,AS$4,'SPACELOG 10 BP'!$F30:$EE30)+SUMIF('SPACELOG 11 BP'!$F$2:$EE$2,AS$4,'SPACELOG 11 BP'!$F30:$EE30)+SUMIF('SPACELOG 12 BP'!$F$2:$EE$2,AS$4,'SPACELOG 12 BP'!$F30:$EE30)</f>
        <v>0</v>
      </c>
      <c r="AT30" s="33">
        <f>SUMIF('reporting montigny'!$F$2:$EE$2,AT$4,'reporting montigny'!$F30:$EE30)+SUMIF('reporting boissy'!$F$2:$EE$2,AT$4,'reporting boissy'!$F30:$EE30)+SUMIF('reporting moussy'!$F$2:$EE$2,AT$4,'reporting moussy'!$F30:$EE30)+SUMIF('reporting trappes'!$F$2:$EE$2,AT$4,'reporting trappes'!$F30:$EE30)+SUMIF('SPACELOG 5 BP'!$F$2:$EE$2,AT$4,'SPACELOG 5 BP'!$F30:$EE30)+SUMIF('SPACELOG 6 BP'!$F$2:$EE$2,AT$4,'SPACELOG 6 BP'!$F30:$EE30)+SUMIF('SPACELOG 7 BP'!$F$2:$EE$2,AT$4,'SPACELOG 7 BP'!$F30:$EE30)+SUMIF('SPACELOG 8 BP'!$F$2:$EE$2,AT$4,'SPACELOG 8 BP'!$F30:$EE30)+SUMIF('SPACELOG 9 BP'!$F$2:$EE$2,AT$4,'SPACELOG 9 BP'!$F30:$EE30)+SUMIF('SPACELOG 10 BP'!$F$2:$EE$2,AT$4,'SPACELOG 10 BP'!$F30:$EE30)+SUMIF('SPACELOG 11 BP'!$F$2:$EE$2,AT$4,'SPACELOG 11 BP'!$F30:$EE30)+SUMIF('SPACELOG 12 BP'!$F$2:$EE$2,AT$4,'SPACELOG 12 BP'!$F30:$EE30)</f>
        <v>0</v>
      </c>
      <c r="AU30" s="33">
        <f>SUMIF('reporting montigny'!$F$2:$EE$2,AU$4,'reporting montigny'!$F30:$EE30)+SUMIF('reporting boissy'!$F$2:$EE$2,AU$4,'reporting boissy'!$F30:$EE30)+SUMIF('reporting moussy'!$F$2:$EE$2,AU$4,'reporting moussy'!$F30:$EE30)+SUMIF('reporting trappes'!$F$2:$EE$2,AU$4,'reporting trappes'!$F30:$EE30)+SUMIF('SPACELOG 5 BP'!$F$2:$EE$2,AU$4,'SPACELOG 5 BP'!$F30:$EE30)+SUMIF('SPACELOG 6 BP'!$F$2:$EE$2,AU$4,'SPACELOG 6 BP'!$F30:$EE30)+SUMIF('SPACELOG 7 BP'!$F$2:$EE$2,AU$4,'SPACELOG 7 BP'!$F30:$EE30)+SUMIF('SPACELOG 8 BP'!$F$2:$EE$2,AU$4,'SPACELOG 8 BP'!$F30:$EE30)+SUMIF('SPACELOG 9 BP'!$F$2:$EE$2,AU$4,'SPACELOG 9 BP'!$F30:$EE30)+SUMIF('SPACELOG 10 BP'!$F$2:$EE$2,AU$4,'SPACELOG 10 BP'!$F30:$EE30)+SUMIF('SPACELOG 11 BP'!$F$2:$EE$2,AU$4,'SPACELOG 11 BP'!$F30:$EE30)+SUMIF('SPACELOG 12 BP'!$F$2:$EE$2,AU$4,'SPACELOG 12 BP'!$F30:$EE30)</f>
        <v>0</v>
      </c>
      <c r="AV30" s="33">
        <f>SUMIF('reporting montigny'!$F$2:$EE$2,AV$4,'reporting montigny'!$F30:$EE30)+SUMIF('reporting boissy'!$F$2:$EE$2,AV$4,'reporting boissy'!$F30:$EE30)+SUMIF('reporting moussy'!$F$2:$EE$2,AV$4,'reporting moussy'!$F30:$EE30)+SUMIF('reporting trappes'!$F$2:$EE$2,AV$4,'reporting trappes'!$F30:$EE30)+SUMIF('SPACELOG 5 BP'!$F$2:$EE$2,AV$4,'SPACELOG 5 BP'!$F30:$EE30)+SUMIF('SPACELOG 6 BP'!$F$2:$EE$2,AV$4,'SPACELOG 6 BP'!$F30:$EE30)+SUMIF('SPACELOG 7 BP'!$F$2:$EE$2,AV$4,'SPACELOG 7 BP'!$F30:$EE30)+SUMIF('SPACELOG 8 BP'!$F$2:$EE$2,AV$4,'SPACELOG 8 BP'!$F30:$EE30)+SUMIF('SPACELOG 9 BP'!$F$2:$EE$2,AV$4,'SPACELOG 9 BP'!$F30:$EE30)+SUMIF('SPACELOG 10 BP'!$F$2:$EE$2,AV$4,'SPACELOG 10 BP'!$F30:$EE30)+SUMIF('SPACELOG 11 BP'!$F$2:$EE$2,AV$4,'SPACELOG 11 BP'!$F30:$EE30)+SUMIF('SPACELOG 12 BP'!$F$2:$EE$2,AV$4,'SPACELOG 12 BP'!$F30:$EE30)</f>
        <v>0</v>
      </c>
      <c r="AW30" s="33">
        <f>SUMIF('reporting montigny'!$F$2:$EE$2,AW$4,'reporting montigny'!$F30:$EE30)+SUMIF('reporting boissy'!$F$2:$EE$2,AW$4,'reporting boissy'!$F30:$EE30)+SUMIF('reporting moussy'!$F$2:$EE$2,AW$4,'reporting moussy'!$F30:$EE30)+SUMIF('reporting trappes'!$F$2:$EE$2,AW$4,'reporting trappes'!$F30:$EE30)+SUMIF('SPACELOG 5 BP'!$F$2:$EE$2,AW$4,'SPACELOG 5 BP'!$F30:$EE30)+SUMIF('SPACELOG 6 BP'!$F$2:$EE$2,AW$4,'SPACELOG 6 BP'!$F30:$EE30)+SUMIF('SPACELOG 7 BP'!$F$2:$EE$2,AW$4,'SPACELOG 7 BP'!$F30:$EE30)+SUMIF('SPACELOG 8 BP'!$F$2:$EE$2,AW$4,'SPACELOG 8 BP'!$F30:$EE30)+SUMIF('SPACELOG 9 BP'!$F$2:$EE$2,AW$4,'SPACELOG 9 BP'!$F30:$EE30)+SUMIF('SPACELOG 10 BP'!$F$2:$EE$2,AW$4,'SPACELOG 10 BP'!$F30:$EE30)+SUMIF('SPACELOG 11 BP'!$F$2:$EE$2,AW$4,'SPACELOG 11 BP'!$F30:$EE30)+SUMIF('SPACELOG 12 BP'!$F$2:$EE$2,AW$4,'SPACELOG 12 BP'!$F30:$EE30)</f>
        <v>0</v>
      </c>
      <c r="AX30" s="33">
        <f>SUMIF('reporting montigny'!$F$2:$EE$2,AX$4,'reporting montigny'!$F30:$EE30)+SUMIF('reporting boissy'!$F$2:$EE$2,AX$4,'reporting boissy'!$F30:$EE30)+SUMIF('reporting moussy'!$F$2:$EE$2,AX$4,'reporting moussy'!$F30:$EE30)+SUMIF('reporting trappes'!$F$2:$EE$2,AX$4,'reporting trappes'!$F30:$EE30)+SUMIF('SPACELOG 5 BP'!$F$2:$EE$2,AX$4,'SPACELOG 5 BP'!$F30:$EE30)+SUMIF('SPACELOG 6 BP'!$F$2:$EE$2,AX$4,'SPACELOG 6 BP'!$F30:$EE30)+SUMIF('SPACELOG 7 BP'!$F$2:$EE$2,AX$4,'SPACELOG 7 BP'!$F30:$EE30)+SUMIF('SPACELOG 8 BP'!$F$2:$EE$2,AX$4,'SPACELOG 8 BP'!$F30:$EE30)+SUMIF('SPACELOG 9 BP'!$F$2:$EE$2,AX$4,'SPACELOG 9 BP'!$F30:$EE30)+SUMIF('SPACELOG 10 BP'!$F$2:$EE$2,AX$4,'SPACELOG 10 BP'!$F30:$EE30)+SUMIF('SPACELOG 11 BP'!$F$2:$EE$2,AX$4,'SPACELOG 11 BP'!$F30:$EE30)+SUMIF('SPACELOG 12 BP'!$F$2:$EE$2,AX$4,'SPACELOG 12 BP'!$F30:$EE30)</f>
        <v>0</v>
      </c>
      <c r="AY30" s="33">
        <f>SUMIF('reporting montigny'!$F$2:$EE$2,AY$4,'reporting montigny'!$F30:$EE30)+SUMIF('reporting boissy'!$F$2:$EE$2,AY$4,'reporting boissy'!$F30:$EE30)+SUMIF('reporting moussy'!$F$2:$EE$2,AY$4,'reporting moussy'!$F30:$EE30)+SUMIF('reporting trappes'!$F$2:$EE$2,AY$4,'reporting trappes'!$F30:$EE30)+SUMIF('SPACELOG 5 BP'!$F$2:$EE$2,AY$4,'SPACELOG 5 BP'!$F30:$EE30)+SUMIF('SPACELOG 6 BP'!$F$2:$EE$2,AY$4,'SPACELOG 6 BP'!$F30:$EE30)+SUMIF('SPACELOG 7 BP'!$F$2:$EE$2,AY$4,'SPACELOG 7 BP'!$F30:$EE30)+SUMIF('SPACELOG 8 BP'!$F$2:$EE$2,AY$4,'SPACELOG 8 BP'!$F30:$EE30)+SUMIF('SPACELOG 9 BP'!$F$2:$EE$2,AY$4,'SPACELOG 9 BP'!$F30:$EE30)+SUMIF('SPACELOG 10 BP'!$F$2:$EE$2,AY$4,'SPACELOG 10 BP'!$F30:$EE30)+SUMIF('SPACELOG 11 BP'!$F$2:$EE$2,AY$4,'SPACELOG 11 BP'!$F30:$EE30)+SUMIF('SPACELOG 12 BP'!$F$2:$EE$2,AY$4,'SPACELOG 12 BP'!$F30:$EE30)</f>
        <v>0</v>
      </c>
      <c r="AZ30" s="33">
        <f>SUMIF('reporting montigny'!$F$2:$EE$2,AZ$4,'reporting montigny'!$F30:$EE30)+SUMIF('reporting boissy'!$F$2:$EE$2,AZ$4,'reporting boissy'!$F30:$EE30)+SUMIF('reporting moussy'!$F$2:$EE$2,AZ$4,'reporting moussy'!$F30:$EE30)+SUMIF('reporting trappes'!$F$2:$EE$2,AZ$4,'reporting trappes'!$F30:$EE30)+SUMIF('SPACELOG 5 BP'!$F$2:$EE$2,AZ$4,'SPACELOG 5 BP'!$F30:$EE30)+SUMIF('SPACELOG 6 BP'!$F$2:$EE$2,AZ$4,'SPACELOG 6 BP'!$F30:$EE30)+SUMIF('SPACELOG 7 BP'!$F$2:$EE$2,AZ$4,'SPACELOG 7 BP'!$F30:$EE30)+SUMIF('SPACELOG 8 BP'!$F$2:$EE$2,AZ$4,'SPACELOG 8 BP'!$F30:$EE30)+SUMIF('SPACELOG 9 BP'!$F$2:$EE$2,AZ$4,'SPACELOG 9 BP'!$F30:$EE30)+SUMIF('SPACELOG 10 BP'!$F$2:$EE$2,AZ$4,'SPACELOG 10 BP'!$F30:$EE30)+SUMIF('SPACELOG 11 BP'!$F$2:$EE$2,AZ$4,'SPACELOG 11 BP'!$F30:$EE30)+SUMIF('SPACELOG 12 BP'!$F$2:$EE$2,AZ$4,'SPACELOG 12 BP'!$F30:$EE30)</f>
        <v>0</v>
      </c>
      <c r="BA30" s="33">
        <f>SUMIF('reporting montigny'!$F$2:$EE$2,BA$4,'reporting montigny'!$F30:$EE30)+SUMIF('reporting boissy'!$F$2:$EE$2,BA$4,'reporting boissy'!$F30:$EE30)+SUMIF('reporting moussy'!$F$2:$EE$2,BA$4,'reporting moussy'!$F30:$EE30)+SUMIF('reporting trappes'!$F$2:$EE$2,BA$4,'reporting trappes'!$F30:$EE30)+SUMIF('SPACELOG 5 BP'!$F$2:$EE$2,BA$4,'SPACELOG 5 BP'!$F30:$EE30)+SUMIF('SPACELOG 6 BP'!$F$2:$EE$2,BA$4,'SPACELOG 6 BP'!$F30:$EE30)+SUMIF('SPACELOG 7 BP'!$F$2:$EE$2,BA$4,'SPACELOG 7 BP'!$F30:$EE30)+SUMIF('SPACELOG 8 BP'!$F$2:$EE$2,BA$4,'SPACELOG 8 BP'!$F30:$EE30)+SUMIF('SPACELOG 9 BP'!$F$2:$EE$2,BA$4,'SPACELOG 9 BP'!$F30:$EE30)+SUMIF('SPACELOG 10 BP'!$F$2:$EE$2,BA$4,'SPACELOG 10 BP'!$F30:$EE30)+SUMIF('SPACELOG 11 BP'!$F$2:$EE$2,BA$4,'SPACELOG 11 BP'!$F30:$EE30)+SUMIF('SPACELOG 12 BP'!$F$2:$EE$2,BA$4,'SPACELOG 12 BP'!$F30:$EE30)</f>
        <v>0</v>
      </c>
      <c r="BB30" s="33">
        <f>SUMIF('reporting montigny'!$F$2:$EE$2,BB$4,'reporting montigny'!$F30:$EE30)+SUMIF('reporting boissy'!$F$2:$EE$2,BB$4,'reporting boissy'!$F30:$EE30)+SUMIF('reporting moussy'!$F$2:$EE$2,BB$4,'reporting moussy'!$F30:$EE30)+SUMIF('reporting trappes'!$F$2:$EE$2,BB$4,'reporting trappes'!$F30:$EE30)+SUMIF('SPACELOG 5 BP'!$F$2:$EE$2,BB$4,'SPACELOG 5 BP'!$F30:$EE30)+SUMIF('SPACELOG 6 BP'!$F$2:$EE$2,BB$4,'SPACELOG 6 BP'!$F30:$EE30)+SUMIF('SPACELOG 7 BP'!$F$2:$EE$2,BB$4,'SPACELOG 7 BP'!$F30:$EE30)+SUMIF('SPACELOG 8 BP'!$F$2:$EE$2,BB$4,'SPACELOG 8 BP'!$F30:$EE30)+SUMIF('SPACELOG 9 BP'!$F$2:$EE$2,BB$4,'SPACELOG 9 BP'!$F30:$EE30)+SUMIF('SPACELOG 10 BP'!$F$2:$EE$2,BB$4,'SPACELOG 10 BP'!$F30:$EE30)+SUMIF('SPACELOG 11 BP'!$F$2:$EE$2,BB$4,'SPACELOG 11 BP'!$F30:$EE30)+SUMIF('SPACELOG 12 BP'!$F$2:$EE$2,BB$4,'SPACELOG 12 BP'!$F30:$EE30)</f>
        <v>0</v>
      </c>
      <c r="BC30" s="33">
        <f>SUMIF('reporting montigny'!$F$2:$EE$2,BC$4,'reporting montigny'!$F30:$EE30)+SUMIF('reporting boissy'!$F$2:$EE$2,BC$4,'reporting boissy'!$F30:$EE30)+SUMIF('reporting moussy'!$F$2:$EE$2,BC$4,'reporting moussy'!$F30:$EE30)+SUMIF('reporting trappes'!$F$2:$EE$2,BC$4,'reporting trappes'!$F30:$EE30)+SUMIF('SPACELOG 5 BP'!$F$2:$EE$2,BC$4,'SPACELOG 5 BP'!$F30:$EE30)+SUMIF('SPACELOG 6 BP'!$F$2:$EE$2,BC$4,'SPACELOG 6 BP'!$F30:$EE30)+SUMIF('SPACELOG 7 BP'!$F$2:$EE$2,BC$4,'SPACELOG 7 BP'!$F30:$EE30)+SUMIF('SPACELOG 8 BP'!$F$2:$EE$2,BC$4,'SPACELOG 8 BP'!$F30:$EE30)+SUMIF('SPACELOG 9 BP'!$F$2:$EE$2,BC$4,'SPACELOG 9 BP'!$F30:$EE30)+SUMIF('SPACELOG 10 BP'!$F$2:$EE$2,BC$4,'SPACELOG 10 BP'!$F30:$EE30)+SUMIF('SPACELOG 11 BP'!$F$2:$EE$2,BC$4,'SPACELOG 11 BP'!$F30:$EE30)+SUMIF('SPACELOG 12 BP'!$F$2:$EE$2,BC$4,'SPACELOG 12 BP'!$F30:$EE30)</f>
        <v>0</v>
      </c>
      <c r="BD30" s="33">
        <f>SUMIF('reporting montigny'!$F$2:$EE$2,BD$4,'reporting montigny'!$F30:$EE30)+SUMIF('reporting boissy'!$F$2:$EE$2,BD$4,'reporting boissy'!$F30:$EE30)+SUMIF('reporting moussy'!$F$2:$EE$2,BD$4,'reporting moussy'!$F30:$EE30)+SUMIF('reporting trappes'!$F$2:$EE$2,BD$4,'reporting trappes'!$F30:$EE30)+SUMIF('SPACELOG 5 BP'!$F$2:$EE$2,BD$4,'SPACELOG 5 BP'!$F30:$EE30)+SUMIF('SPACELOG 6 BP'!$F$2:$EE$2,BD$4,'SPACELOG 6 BP'!$F30:$EE30)+SUMIF('SPACELOG 7 BP'!$F$2:$EE$2,BD$4,'SPACELOG 7 BP'!$F30:$EE30)+SUMIF('SPACELOG 8 BP'!$F$2:$EE$2,BD$4,'SPACELOG 8 BP'!$F30:$EE30)+SUMIF('SPACELOG 9 BP'!$F$2:$EE$2,BD$4,'SPACELOG 9 BP'!$F30:$EE30)+SUMIF('SPACELOG 10 BP'!$F$2:$EE$2,BD$4,'SPACELOG 10 BP'!$F30:$EE30)+SUMIF('SPACELOG 11 BP'!$F$2:$EE$2,BD$4,'SPACELOG 11 BP'!$F30:$EE30)+SUMIF('SPACELOG 12 BP'!$F$2:$EE$2,BD$4,'SPACELOG 12 BP'!$F30:$EE30)</f>
        <v>0</v>
      </c>
      <c r="BE30" s="393">
        <f t="shared" si="117"/>
        <v>0</v>
      </c>
      <c r="BF30" s="33">
        <f>SUMIF('reporting montigny'!$F$2:$EE$2,BF$4,'reporting montigny'!$F30:$EE30)+SUMIF('reporting boissy'!$F$2:$EE$2,BF$4,'reporting boissy'!$F30:$EE30)+SUMIF('reporting moussy'!$F$2:$EE$2,BF$4,'reporting moussy'!$F30:$EE30)+SUMIF('reporting trappes'!$F$2:$EE$2,BF$4,'reporting trappes'!$F30:$EE30)+SUMIF('SPACELOG 5 BP'!$F$2:$EE$2,BF$4,'SPACELOG 5 BP'!$F30:$EE30)+SUMIF('SPACELOG 6 BP'!$F$2:$EE$2,BF$4,'SPACELOG 6 BP'!$F30:$EE30)+SUMIF('SPACELOG 7 BP'!$F$2:$EE$2,BF$4,'SPACELOG 7 BP'!$F30:$EE30)+SUMIF('SPACELOG 8 BP'!$F$2:$EE$2,BF$4,'SPACELOG 8 BP'!$F30:$EE30)+SUMIF('SPACELOG 9 BP'!$F$2:$EE$2,BF$4,'SPACELOG 9 BP'!$F30:$EE30)+SUMIF('SPACELOG 10 BP'!$F$2:$EE$2,BF$4,'SPACELOG 10 BP'!$F30:$EE30)+SUMIF('SPACELOG 11 BP'!$F$2:$EE$2,BF$4,'SPACELOG 11 BP'!$F30:$EE30)+SUMIF('SPACELOG 12 BP'!$F$2:$EE$2,BF$4,'SPACELOG 12 BP'!$F30:$EE30)</f>
        <v>0</v>
      </c>
      <c r="BG30" s="33">
        <f>SUMIF('reporting montigny'!$F$2:$EE$2,BG$4,'reporting montigny'!$F30:$EE30)+SUMIF('reporting boissy'!$F$2:$EE$2,BG$4,'reporting boissy'!$F30:$EE30)+SUMIF('reporting moussy'!$F$2:$EE$2,BG$4,'reporting moussy'!$F30:$EE30)+SUMIF('reporting trappes'!$F$2:$EE$2,BG$4,'reporting trappes'!$F30:$EE30)+SUMIF('SPACELOG 5 BP'!$F$2:$EE$2,BG$4,'SPACELOG 5 BP'!$F30:$EE30)+SUMIF('SPACELOG 6 BP'!$F$2:$EE$2,BG$4,'SPACELOG 6 BP'!$F30:$EE30)+SUMIF('SPACELOG 7 BP'!$F$2:$EE$2,BG$4,'SPACELOG 7 BP'!$F30:$EE30)+SUMIF('SPACELOG 8 BP'!$F$2:$EE$2,BG$4,'SPACELOG 8 BP'!$F30:$EE30)+SUMIF('SPACELOG 9 BP'!$F$2:$EE$2,BG$4,'SPACELOG 9 BP'!$F30:$EE30)+SUMIF('SPACELOG 10 BP'!$F$2:$EE$2,BG$4,'SPACELOG 10 BP'!$F30:$EE30)+SUMIF('SPACELOG 11 BP'!$F$2:$EE$2,BG$4,'SPACELOG 11 BP'!$F30:$EE30)+SUMIF('SPACELOG 12 BP'!$F$2:$EE$2,BG$4,'SPACELOG 12 BP'!$F30:$EE30)</f>
        <v>0</v>
      </c>
      <c r="BH30" s="33">
        <f>SUMIF('reporting montigny'!$F$2:$EE$2,BH$4,'reporting montigny'!$F30:$EE30)+SUMIF('reporting boissy'!$F$2:$EE$2,BH$4,'reporting boissy'!$F30:$EE30)+SUMIF('reporting moussy'!$F$2:$EE$2,BH$4,'reporting moussy'!$F30:$EE30)+SUMIF('reporting trappes'!$F$2:$EE$2,BH$4,'reporting trappes'!$F30:$EE30)+SUMIF('SPACELOG 5 BP'!$F$2:$EE$2,BH$4,'SPACELOG 5 BP'!$F30:$EE30)+SUMIF('SPACELOG 6 BP'!$F$2:$EE$2,BH$4,'SPACELOG 6 BP'!$F30:$EE30)+SUMIF('SPACELOG 7 BP'!$F$2:$EE$2,BH$4,'SPACELOG 7 BP'!$F30:$EE30)+SUMIF('SPACELOG 8 BP'!$F$2:$EE$2,BH$4,'SPACELOG 8 BP'!$F30:$EE30)+SUMIF('SPACELOG 9 BP'!$F$2:$EE$2,BH$4,'SPACELOG 9 BP'!$F30:$EE30)+SUMIF('SPACELOG 10 BP'!$F$2:$EE$2,BH$4,'SPACELOG 10 BP'!$F30:$EE30)+SUMIF('SPACELOG 11 BP'!$F$2:$EE$2,BH$4,'SPACELOG 11 BP'!$F30:$EE30)+SUMIF('SPACELOG 12 BP'!$F$2:$EE$2,BH$4,'SPACELOG 12 BP'!$F30:$EE30)</f>
        <v>0</v>
      </c>
      <c r="BI30" s="33">
        <f>SUMIF('reporting montigny'!$F$2:$EE$2,BI$4,'reporting montigny'!$F30:$EE30)+SUMIF('reporting boissy'!$F$2:$EE$2,BI$4,'reporting boissy'!$F30:$EE30)+SUMIF('reporting moussy'!$F$2:$EE$2,BI$4,'reporting moussy'!$F30:$EE30)+SUMIF('reporting trappes'!$F$2:$EE$2,BI$4,'reporting trappes'!$F30:$EE30)+SUMIF('SPACELOG 5 BP'!$F$2:$EE$2,BI$4,'SPACELOG 5 BP'!$F30:$EE30)+SUMIF('SPACELOG 6 BP'!$F$2:$EE$2,BI$4,'SPACELOG 6 BP'!$F30:$EE30)+SUMIF('SPACELOG 7 BP'!$F$2:$EE$2,BI$4,'SPACELOG 7 BP'!$F30:$EE30)+SUMIF('SPACELOG 8 BP'!$F$2:$EE$2,BI$4,'SPACELOG 8 BP'!$F30:$EE30)+SUMIF('SPACELOG 9 BP'!$F$2:$EE$2,BI$4,'SPACELOG 9 BP'!$F30:$EE30)+SUMIF('SPACELOG 10 BP'!$F$2:$EE$2,BI$4,'SPACELOG 10 BP'!$F30:$EE30)+SUMIF('SPACELOG 11 BP'!$F$2:$EE$2,BI$4,'SPACELOG 11 BP'!$F30:$EE30)+SUMIF('SPACELOG 12 BP'!$F$2:$EE$2,BI$4,'SPACELOG 12 BP'!$F30:$EE30)</f>
        <v>0</v>
      </c>
      <c r="BJ30" s="33">
        <f>SUMIF('reporting montigny'!$F$2:$EE$2,BJ$4,'reporting montigny'!$F30:$EE30)+SUMIF('reporting boissy'!$F$2:$EE$2,BJ$4,'reporting boissy'!$F30:$EE30)+SUMIF('reporting moussy'!$F$2:$EE$2,BJ$4,'reporting moussy'!$F30:$EE30)+SUMIF('reporting trappes'!$F$2:$EE$2,BJ$4,'reporting trappes'!$F30:$EE30)+SUMIF('SPACELOG 5 BP'!$F$2:$EE$2,BJ$4,'SPACELOG 5 BP'!$F30:$EE30)+SUMIF('SPACELOG 6 BP'!$F$2:$EE$2,BJ$4,'SPACELOG 6 BP'!$F30:$EE30)+SUMIF('SPACELOG 7 BP'!$F$2:$EE$2,BJ$4,'SPACELOG 7 BP'!$F30:$EE30)+SUMIF('SPACELOG 8 BP'!$F$2:$EE$2,BJ$4,'SPACELOG 8 BP'!$F30:$EE30)+SUMIF('SPACELOG 9 BP'!$F$2:$EE$2,BJ$4,'SPACELOG 9 BP'!$F30:$EE30)+SUMIF('SPACELOG 10 BP'!$F$2:$EE$2,BJ$4,'SPACELOG 10 BP'!$F30:$EE30)+SUMIF('SPACELOG 11 BP'!$F$2:$EE$2,BJ$4,'SPACELOG 11 BP'!$F30:$EE30)+SUMIF('SPACELOG 12 BP'!$F$2:$EE$2,BJ$4,'SPACELOG 12 BP'!$F30:$EE30)</f>
        <v>0</v>
      </c>
      <c r="BK30" s="33">
        <f>SUMIF('reporting montigny'!$F$2:$EE$2,BK$4,'reporting montigny'!$F30:$EE30)+SUMIF('reporting boissy'!$F$2:$EE$2,BK$4,'reporting boissy'!$F30:$EE30)+SUMIF('reporting moussy'!$F$2:$EE$2,BK$4,'reporting moussy'!$F30:$EE30)+SUMIF('reporting trappes'!$F$2:$EE$2,BK$4,'reporting trappes'!$F30:$EE30)+SUMIF('SPACELOG 5 BP'!$F$2:$EE$2,BK$4,'SPACELOG 5 BP'!$F30:$EE30)+SUMIF('SPACELOG 6 BP'!$F$2:$EE$2,BK$4,'SPACELOG 6 BP'!$F30:$EE30)+SUMIF('SPACELOG 7 BP'!$F$2:$EE$2,BK$4,'SPACELOG 7 BP'!$F30:$EE30)+SUMIF('SPACELOG 8 BP'!$F$2:$EE$2,BK$4,'SPACELOG 8 BP'!$F30:$EE30)+SUMIF('SPACELOG 9 BP'!$F$2:$EE$2,BK$4,'SPACELOG 9 BP'!$F30:$EE30)+SUMIF('SPACELOG 10 BP'!$F$2:$EE$2,BK$4,'SPACELOG 10 BP'!$F30:$EE30)+SUMIF('SPACELOG 11 BP'!$F$2:$EE$2,BK$4,'SPACELOG 11 BP'!$F30:$EE30)+SUMIF('SPACELOG 12 BP'!$F$2:$EE$2,BK$4,'SPACELOG 12 BP'!$F30:$EE30)</f>
        <v>0</v>
      </c>
      <c r="BL30" s="33">
        <f>SUMIF('reporting montigny'!$F$2:$EE$2,BL$4,'reporting montigny'!$F30:$EE30)+SUMIF('reporting boissy'!$F$2:$EE$2,BL$4,'reporting boissy'!$F30:$EE30)+SUMIF('reporting moussy'!$F$2:$EE$2,BL$4,'reporting moussy'!$F30:$EE30)+SUMIF('reporting trappes'!$F$2:$EE$2,BL$4,'reporting trappes'!$F30:$EE30)+SUMIF('SPACELOG 5 BP'!$F$2:$EE$2,BL$4,'SPACELOG 5 BP'!$F30:$EE30)+SUMIF('SPACELOG 6 BP'!$F$2:$EE$2,BL$4,'SPACELOG 6 BP'!$F30:$EE30)+SUMIF('SPACELOG 7 BP'!$F$2:$EE$2,BL$4,'SPACELOG 7 BP'!$F30:$EE30)+SUMIF('SPACELOG 8 BP'!$F$2:$EE$2,BL$4,'SPACELOG 8 BP'!$F30:$EE30)+SUMIF('SPACELOG 9 BP'!$F$2:$EE$2,BL$4,'SPACELOG 9 BP'!$F30:$EE30)+SUMIF('SPACELOG 10 BP'!$F$2:$EE$2,BL$4,'SPACELOG 10 BP'!$F30:$EE30)+SUMIF('SPACELOG 11 BP'!$F$2:$EE$2,BL$4,'SPACELOG 11 BP'!$F30:$EE30)+SUMIF('SPACELOG 12 BP'!$F$2:$EE$2,BL$4,'SPACELOG 12 BP'!$F30:$EE30)</f>
        <v>0</v>
      </c>
      <c r="BM30" s="33">
        <f>SUMIF('reporting montigny'!$F$2:$EE$2,BM$4,'reporting montigny'!$F30:$EE30)+SUMIF('reporting boissy'!$F$2:$EE$2,BM$4,'reporting boissy'!$F30:$EE30)+SUMIF('reporting moussy'!$F$2:$EE$2,BM$4,'reporting moussy'!$F30:$EE30)+SUMIF('reporting trappes'!$F$2:$EE$2,BM$4,'reporting trappes'!$F30:$EE30)+SUMIF('SPACELOG 5 BP'!$F$2:$EE$2,BM$4,'SPACELOG 5 BP'!$F30:$EE30)+SUMIF('SPACELOG 6 BP'!$F$2:$EE$2,BM$4,'SPACELOG 6 BP'!$F30:$EE30)+SUMIF('SPACELOG 7 BP'!$F$2:$EE$2,BM$4,'SPACELOG 7 BP'!$F30:$EE30)+SUMIF('SPACELOG 8 BP'!$F$2:$EE$2,BM$4,'SPACELOG 8 BP'!$F30:$EE30)+SUMIF('SPACELOG 9 BP'!$F$2:$EE$2,BM$4,'SPACELOG 9 BP'!$F30:$EE30)+SUMIF('SPACELOG 10 BP'!$F$2:$EE$2,BM$4,'SPACELOG 10 BP'!$F30:$EE30)+SUMIF('SPACELOG 11 BP'!$F$2:$EE$2,BM$4,'SPACELOG 11 BP'!$F30:$EE30)+SUMIF('SPACELOG 12 BP'!$F$2:$EE$2,BM$4,'SPACELOG 12 BP'!$F30:$EE30)</f>
        <v>0</v>
      </c>
      <c r="BN30" s="33">
        <f>SUMIF('reporting montigny'!$F$2:$EE$2,BN$4,'reporting montigny'!$F30:$EE30)+SUMIF('reporting boissy'!$F$2:$EE$2,BN$4,'reporting boissy'!$F30:$EE30)+SUMIF('reporting moussy'!$F$2:$EE$2,BN$4,'reporting moussy'!$F30:$EE30)+SUMIF('reporting trappes'!$F$2:$EE$2,BN$4,'reporting trappes'!$F30:$EE30)+SUMIF('SPACELOG 5 BP'!$F$2:$EE$2,BN$4,'SPACELOG 5 BP'!$F30:$EE30)+SUMIF('SPACELOG 6 BP'!$F$2:$EE$2,BN$4,'SPACELOG 6 BP'!$F30:$EE30)+SUMIF('SPACELOG 7 BP'!$F$2:$EE$2,BN$4,'SPACELOG 7 BP'!$F30:$EE30)+SUMIF('SPACELOG 8 BP'!$F$2:$EE$2,BN$4,'SPACELOG 8 BP'!$F30:$EE30)+SUMIF('SPACELOG 9 BP'!$F$2:$EE$2,BN$4,'SPACELOG 9 BP'!$F30:$EE30)+SUMIF('SPACELOG 10 BP'!$F$2:$EE$2,BN$4,'SPACELOG 10 BP'!$F30:$EE30)+SUMIF('SPACELOG 11 BP'!$F$2:$EE$2,BN$4,'SPACELOG 11 BP'!$F30:$EE30)+SUMIF('SPACELOG 12 BP'!$F$2:$EE$2,BN$4,'SPACELOG 12 BP'!$F30:$EE30)</f>
        <v>0</v>
      </c>
      <c r="BO30" s="33">
        <f>SUMIF('reporting montigny'!$F$2:$EE$2,BO$4,'reporting montigny'!$F30:$EE30)+SUMIF('reporting boissy'!$F$2:$EE$2,BO$4,'reporting boissy'!$F30:$EE30)+SUMIF('reporting moussy'!$F$2:$EE$2,BO$4,'reporting moussy'!$F30:$EE30)+SUMIF('reporting trappes'!$F$2:$EE$2,BO$4,'reporting trappes'!$F30:$EE30)+SUMIF('SPACELOG 5 BP'!$F$2:$EE$2,BO$4,'SPACELOG 5 BP'!$F30:$EE30)+SUMIF('SPACELOG 6 BP'!$F$2:$EE$2,BO$4,'SPACELOG 6 BP'!$F30:$EE30)+SUMIF('SPACELOG 7 BP'!$F$2:$EE$2,BO$4,'SPACELOG 7 BP'!$F30:$EE30)+SUMIF('SPACELOG 8 BP'!$F$2:$EE$2,BO$4,'SPACELOG 8 BP'!$F30:$EE30)+SUMIF('SPACELOG 9 BP'!$F$2:$EE$2,BO$4,'SPACELOG 9 BP'!$F30:$EE30)+SUMIF('SPACELOG 10 BP'!$F$2:$EE$2,BO$4,'SPACELOG 10 BP'!$F30:$EE30)+SUMIF('SPACELOG 11 BP'!$F$2:$EE$2,BO$4,'SPACELOG 11 BP'!$F30:$EE30)+SUMIF('SPACELOG 12 BP'!$F$2:$EE$2,BO$4,'SPACELOG 12 BP'!$F30:$EE30)</f>
        <v>0</v>
      </c>
      <c r="BP30" s="33">
        <f>SUMIF('reporting montigny'!$F$2:$EE$2,BP$4,'reporting montigny'!$F30:$EE30)+SUMIF('reporting boissy'!$F$2:$EE$2,BP$4,'reporting boissy'!$F30:$EE30)+SUMIF('reporting moussy'!$F$2:$EE$2,BP$4,'reporting moussy'!$F30:$EE30)+SUMIF('reporting trappes'!$F$2:$EE$2,BP$4,'reporting trappes'!$F30:$EE30)+SUMIF('SPACELOG 5 BP'!$F$2:$EE$2,BP$4,'SPACELOG 5 BP'!$F30:$EE30)+SUMIF('SPACELOG 6 BP'!$F$2:$EE$2,BP$4,'SPACELOG 6 BP'!$F30:$EE30)+SUMIF('SPACELOG 7 BP'!$F$2:$EE$2,BP$4,'SPACELOG 7 BP'!$F30:$EE30)+SUMIF('SPACELOG 8 BP'!$F$2:$EE$2,BP$4,'SPACELOG 8 BP'!$F30:$EE30)+SUMIF('SPACELOG 9 BP'!$F$2:$EE$2,BP$4,'SPACELOG 9 BP'!$F30:$EE30)+SUMIF('SPACELOG 10 BP'!$F$2:$EE$2,BP$4,'SPACELOG 10 BP'!$F30:$EE30)+SUMIF('SPACELOG 11 BP'!$F$2:$EE$2,BP$4,'SPACELOG 11 BP'!$F30:$EE30)+SUMIF('SPACELOG 12 BP'!$F$2:$EE$2,BP$4,'SPACELOG 12 BP'!$F30:$EE30)</f>
        <v>0</v>
      </c>
      <c r="BQ30" s="33">
        <f>SUMIF('reporting montigny'!$F$2:$EE$2,BQ$4,'reporting montigny'!$F30:$EE30)+SUMIF('reporting boissy'!$F$2:$EE$2,BQ$4,'reporting boissy'!$F30:$EE30)+SUMIF('reporting moussy'!$F$2:$EE$2,BQ$4,'reporting moussy'!$F30:$EE30)+SUMIF('reporting trappes'!$F$2:$EE$2,BQ$4,'reporting trappes'!$F30:$EE30)+SUMIF('SPACELOG 5 BP'!$F$2:$EE$2,BQ$4,'SPACELOG 5 BP'!$F30:$EE30)+SUMIF('SPACELOG 6 BP'!$F$2:$EE$2,BQ$4,'SPACELOG 6 BP'!$F30:$EE30)+SUMIF('SPACELOG 7 BP'!$F$2:$EE$2,BQ$4,'SPACELOG 7 BP'!$F30:$EE30)+SUMIF('SPACELOG 8 BP'!$F$2:$EE$2,BQ$4,'SPACELOG 8 BP'!$F30:$EE30)+SUMIF('SPACELOG 9 BP'!$F$2:$EE$2,BQ$4,'SPACELOG 9 BP'!$F30:$EE30)+SUMIF('SPACELOG 10 BP'!$F$2:$EE$2,BQ$4,'SPACELOG 10 BP'!$F30:$EE30)+SUMIF('SPACELOG 11 BP'!$F$2:$EE$2,BQ$4,'SPACELOG 11 BP'!$F30:$EE30)+SUMIF('SPACELOG 12 BP'!$F$2:$EE$2,BQ$4,'SPACELOG 12 BP'!$F30:$EE30)</f>
        <v>0</v>
      </c>
      <c r="BR30" s="393">
        <f t="shared" si="118"/>
        <v>0</v>
      </c>
      <c r="BS30" s="33">
        <f>SUMIF('reporting montigny'!$F$2:$EE$2,BS$4,'reporting montigny'!$F30:$EE30)+SUMIF('reporting boissy'!$F$2:$EE$2,BS$4,'reporting boissy'!$F30:$EE30)+SUMIF('reporting moussy'!$F$2:$EE$2,BS$4,'reporting moussy'!$F30:$EE30)+SUMIF('reporting trappes'!$F$2:$EE$2,BS$4,'reporting trappes'!$F30:$EE30)+SUMIF('SPACELOG 5 BP'!$F$2:$EE$2,BS$4,'SPACELOG 5 BP'!$F30:$EE30)+SUMIF('SPACELOG 6 BP'!$F$2:$EE$2,BS$4,'SPACELOG 6 BP'!$F30:$EE30)+SUMIF('SPACELOG 7 BP'!$F$2:$EE$2,BS$4,'SPACELOG 7 BP'!$F30:$EE30)+SUMIF('SPACELOG 8 BP'!$F$2:$EE$2,BS$4,'SPACELOG 8 BP'!$F30:$EE30)+SUMIF('SPACELOG 9 BP'!$F$2:$EE$2,BS$4,'SPACELOG 9 BP'!$F30:$EE30)+SUMIF('SPACELOG 10 BP'!$F$2:$EE$2,BS$4,'SPACELOG 10 BP'!$F30:$EE30)+SUMIF('SPACELOG 11 BP'!$F$2:$EE$2,BS$4,'SPACELOG 11 BP'!$F30:$EE30)+SUMIF('SPACELOG 12 BP'!$F$2:$EE$2,BS$4,'SPACELOG 12 BP'!$F30:$EE30)</f>
        <v>0</v>
      </c>
      <c r="BT30" s="33">
        <f>SUMIF('reporting montigny'!$F$2:$EE$2,BT$4,'reporting montigny'!$F30:$EE30)+SUMIF('reporting boissy'!$F$2:$EE$2,BT$4,'reporting boissy'!$F30:$EE30)+SUMIF('reporting moussy'!$F$2:$EE$2,BT$4,'reporting moussy'!$F30:$EE30)+SUMIF('reporting trappes'!$F$2:$EE$2,BT$4,'reporting trappes'!$F30:$EE30)+SUMIF('SPACELOG 5 BP'!$F$2:$EE$2,BT$4,'SPACELOG 5 BP'!$F30:$EE30)+SUMIF('SPACELOG 6 BP'!$F$2:$EE$2,BT$4,'SPACELOG 6 BP'!$F30:$EE30)+SUMIF('SPACELOG 7 BP'!$F$2:$EE$2,BT$4,'SPACELOG 7 BP'!$F30:$EE30)+SUMIF('SPACELOG 8 BP'!$F$2:$EE$2,BT$4,'SPACELOG 8 BP'!$F30:$EE30)+SUMIF('SPACELOG 9 BP'!$F$2:$EE$2,BT$4,'SPACELOG 9 BP'!$F30:$EE30)+SUMIF('SPACELOG 10 BP'!$F$2:$EE$2,BT$4,'SPACELOG 10 BP'!$F30:$EE30)+SUMIF('SPACELOG 11 BP'!$F$2:$EE$2,BT$4,'SPACELOG 11 BP'!$F30:$EE30)+SUMIF('SPACELOG 12 BP'!$F$2:$EE$2,BT$4,'SPACELOG 12 BP'!$F30:$EE30)</f>
        <v>0</v>
      </c>
      <c r="BU30" s="33">
        <f>SUMIF('reporting montigny'!$F$2:$EE$2,BU$4,'reporting montigny'!$F30:$EE30)+SUMIF('reporting boissy'!$F$2:$EE$2,BU$4,'reporting boissy'!$F30:$EE30)+SUMIF('reporting moussy'!$F$2:$EE$2,BU$4,'reporting moussy'!$F30:$EE30)+SUMIF('reporting trappes'!$F$2:$EE$2,BU$4,'reporting trappes'!$F30:$EE30)+SUMIF('SPACELOG 5 BP'!$F$2:$EE$2,BU$4,'SPACELOG 5 BP'!$F30:$EE30)+SUMIF('SPACELOG 6 BP'!$F$2:$EE$2,BU$4,'SPACELOG 6 BP'!$F30:$EE30)+SUMIF('SPACELOG 7 BP'!$F$2:$EE$2,BU$4,'SPACELOG 7 BP'!$F30:$EE30)+SUMIF('SPACELOG 8 BP'!$F$2:$EE$2,BU$4,'SPACELOG 8 BP'!$F30:$EE30)+SUMIF('SPACELOG 9 BP'!$F$2:$EE$2,BU$4,'SPACELOG 9 BP'!$F30:$EE30)+SUMIF('SPACELOG 10 BP'!$F$2:$EE$2,BU$4,'SPACELOG 10 BP'!$F30:$EE30)+SUMIF('SPACELOG 11 BP'!$F$2:$EE$2,BU$4,'SPACELOG 11 BP'!$F30:$EE30)+SUMIF('SPACELOG 12 BP'!$F$2:$EE$2,BU$4,'SPACELOG 12 BP'!$F30:$EE30)</f>
        <v>0</v>
      </c>
      <c r="BV30" s="33">
        <f>SUMIF('reporting montigny'!$F$2:$EE$2,BV$4,'reporting montigny'!$F30:$EE30)+SUMIF('reporting boissy'!$F$2:$EE$2,BV$4,'reporting boissy'!$F30:$EE30)+SUMIF('reporting moussy'!$F$2:$EE$2,BV$4,'reporting moussy'!$F30:$EE30)+SUMIF('reporting trappes'!$F$2:$EE$2,BV$4,'reporting trappes'!$F30:$EE30)+SUMIF('SPACELOG 5 BP'!$F$2:$EE$2,BV$4,'SPACELOG 5 BP'!$F30:$EE30)+SUMIF('SPACELOG 6 BP'!$F$2:$EE$2,BV$4,'SPACELOG 6 BP'!$F30:$EE30)+SUMIF('SPACELOG 7 BP'!$F$2:$EE$2,BV$4,'SPACELOG 7 BP'!$F30:$EE30)+SUMIF('SPACELOG 8 BP'!$F$2:$EE$2,BV$4,'SPACELOG 8 BP'!$F30:$EE30)+SUMIF('SPACELOG 9 BP'!$F$2:$EE$2,BV$4,'SPACELOG 9 BP'!$F30:$EE30)+SUMIF('SPACELOG 10 BP'!$F$2:$EE$2,BV$4,'SPACELOG 10 BP'!$F30:$EE30)+SUMIF('SPACELOG 11 BP'!$F$2:$EE$2,BV$4,'SPACELOG 11 BP'!$F30:$EE30)+SUMIF('SPACELOG 12 BP'!$F$2:$EE$2,BV$4,'SPACELOG 12 BP'!$F30:$EE30)</f>
        <v>0</v>
      </c>
      <c r="BW30" s="33">
        <f>SUMIF('reporting montigny'!$F$2:$EE$2,BW$4,'reporting montigny'!$F30:$EE30)+SUMIF('reporting boissy'!$F$2:$EE$2,BW$4,'reporting boissy'!$F30:$EE30)+SUMIF('reporting moussy'!$F$2:$EE$2,BW$4,'reporting moussy'!$F30:$EE30)+SUMIF('reporting trappes'!$F$2:$EE$2,BW$4,'reporting trappes'!$F30:$EE30)+SUMIF('SPACELOG 5 BP'!$F$2:$EE$2,BW$4,'SPACELOG 5 BP'!$F30:$EE30)+SUMIF('SPACELOG 6 BP'!$F$2:$EE$2,BW$4,'SPACELOG 6 BP'!$F30:$EE30)+SUMIF('SPACELOG 7 BP'!$F$2:$EE$2,BW$4,'SPACELOG 7 BP'!$F30:$EE30)+SUMIF('SPACELOG 8 BP'!$F$2:$EE$2,BW$4,'SPACELOG 8 BP'!$F30:$EE30)+SUMIF('SPACELOG 9 BP'!$F$2:$EE$2,BW$4,'SPACELOG 9 BP'!$F30:$EE30)+SUMIF('SPACELOG 10 BP'!$F$2:$EE$2,BW$4,'SPACELOG 10 BP'!$F30:$EE30)+SUMIF('SPACELOG 11 BP'!$F$2:$EE$2,BW$4,'SPACELOG 11 BP'!$F30:$EE30)+SUMIF('SPACELOG 12 BP'!$F$2:$EE$2,BW$4,'SPACELOG 12 BP'!$F30:$EE30)</f>
        <v>0</v>
      </c>
      <c r="BX30" s="33">
        <f>SUMIF('reporting montigny'!$F$2:$EE$2,BX$4,'reporting montigny'!$F30:$EE30)+SUMIF('reporting boissy'!$F$2:$EE$2,BX$4,'reporting boissy'!$F30:$EE30)+SUMIF('reporting moussy'!$F$2:$EE$2,BX$4,'reporting moussy'!$F30:$EE30)+SUMIF('reporting trappes'!$F$2:$EE$2,BX$4,'reporting trappes'!$F30:$EE30)+SUMIF('SPACELOG 5 BP'!$F$2:$EE$2,BX$4,'SPACELOG 5 BP'!$F30:$EE30)+SUMIF('SPACELOG 6 BP'!$F$2:$EE$2,BX$4,'SPACELOG 6 BP'!$F30:$EE30)+SUMIF('SPACELOG 7 BP'!$F$2:$EE$2,BX$4,'SPACELOG 7 BP'!$F30:$EE30)+SUMIF('SPACELOG 8 BP'!$F$2:$EE$2,BX$4,'SPACELOG 8 BP'!$F30:$EE30)+SUMIF('SPACELOG 9 BP'!$F$2:$EE$2,BX$4,'SPACELOG 9 BP'!$F30:$EE30)+SUMIF('SPACELOG 10 BP'!$F$2:$EE$2,BX$4,'SPACELOG 10 BP'!$F30:$EE30)+SUMIF('SPACELOG 11 BP'!$F$2:$EE$2,BX$4,'SPACELOG 11 BP'!$F30:$EE30)+SUMIF('SPACELOG 12 BP'!$F$2:$EE$2,BX$4,'SPACELOG 12 BP'!$F30:$EE30)</f>
        <v>0</v>
      </c>
      <c r="BY30" s="33">
        <f>SUMIF('reporting montigny'!$F$2:$EE$2,BY$4,'reporting montigny'!$F30:$EE30)+SUMIF('reporting boissy'!$F$2:$EE$2,BY$4,'reporting boissy'!$F30:$EE30)+SUMIF('reporting moussy'!$F$2:$EE$2,BY$4,'reporting moussy'!$F30:$EE30)+SUMIF('reporting trappes'!$F$2:$EE$2,BY$4,'reporting trappes'!$F30:$EE30)+SUMIF('SPACELOG 5 BP'!$F$2:$EE$2,BY$4,'SPACELOG 5 BP'!$F30:$EE30)+SUMIF('SPACELOG 6 BP'!$F$2:$EE$2,BY$4,'SPACELOG 6 BP'!$F30:$EE30)+SUMIF('SPACELOG 7 BP'!$F$2:$EE$2,BY$4,'SPACELOG 7 BP'!$F30:$EE30)+SUMIF('SPACELOG 8 BP'!$F$2:$EE$2,BY$4,'SPACELOG 8 BP'!$F30:$EE30)+SUMIF('SPACELOG 9 BP'!$F$2:$EE$2,BY$4,'SPACELOG 9 BP'!$F30:$EE30)+SUMIF('SPACELOG 10 BP'!$F$2:$EE$2,BY$4,'SPACELOG 10 BP'!$F30:$EE30)+SUMIF('SPACELOG 11 BP'!$F$2:$EE$2,BY$4,'SPACELOG 11 BP'!$F30:$EE30)+SUMIF('SPACELOG 12 BP'!$F$2:$EE$2,BY$4,'SPACELOG 12 BP'!$F30:$EE30)</f>
        <v>0</v>
      </c>
      <c r="BZ30" s="33">
        <f>SUMIF('reporting montigny'!$F$2:$EE$2,BZ$4,'reporting montigny'!$F30:$EE30)+SUMIF('reporting boissy'!$F$2:$EE$2,BZ$4,'reporting boissy'!$F30:$EE30)+SUMIF('reporting moussy'!$F$2:$EE$2,BZ$4,'reporting moussy'!$F30:$EE30)+SUMIF('reporting trappes'!$F$2:$EE$2,BZ$4,'reporting trappes'!$F30:$EE30)+SUMIF('SPACELOG 5 BP'!$F$2:$EE$2,BZ$4,'SPACELOG 5 BP'!$F30:$EE30)+SUMIF('SPACELOG 6 BP'!$F$2:$EE$2,BZ$4,'SPACELOG 6 BP'!$F30:$EE30)+SUMIF('SPACELOG 7 BP'!$F$2:$EE$2,BZ$4,'SPACELOG 7 BP'!$F30:$EE30)+SUMIF('SPACELOG 8 BP'!$F$2:$EE$2,BZ$4,'SPACELOG 8 BP'!$F30:$EE30)+SUMIF('SPACELOG 9 BP'!$F$2:$EE$2,BZ$4,'SPACELOG 9 BP'!$F30:$EE30)+SUMIF('SPACELOG 10 BP'!$F$2:$EE$2,BZ$4,'SPACELOG 10 BP'!$F30:$EE30)+SUMIF('SPACELOG 11 BP'!$F$2:$EE$2,BZ$4,'SPACELOG 11 BP'!$F30:$EE30)+SUMIF('SPACELOG 12 BP'!$F$2:$EE$2,BZ$4,'SPACELOG 12 BP'!$F30:$EE30)</f>
        <v>0</v>
      </c>
      <c r="CA30" s="33">
        <f>SUMIF('reporting montigny'!$F$2:$EE$2,CA$4,'reporting montigny'!$F30:$EE30)+SUMIF('reporting boissy'!$F$2:$EE$2,CA$4,'reporting boissy'!$F30:$EE30)+SUMIF('reporting moussy'!$F$2:$EE$2,CA$4,'reporting moussy'!$F30:$EE30)+SUMIF('reporting trappes'!$F$2:$EE$2,CA$4,'reporting trappes'!$F30:$EE30)+SUMIF('SPACELOG 5 BP'!$F$2:$EE$2,CA$4,'SPACELOG 5 BP'!$F30:$EE30)+SUMIF('SPACELOG 6 BP'!$F$2:$EE$2,CA$4,'SPACELOG 6 BP'!$F30:$EE30)+SUMIF('SPACELOG 7 BP'!$F$2:$EE$2,CA$4,'SPACELOG 7 BP'!$F30:$EE30)+SUMIF('SPACELOG 8 BP'!$F$2:$EE$2,CA$4,'SPACELOG 8 BP'!$F30:$EE30)+SUMIF('SPACELOG 9 BP'!$F$2:$EE$2,CA$4,'SPACELOG 9 BP'!$F30:$EE30)+SUMIF('SPACELOG 10 BP'!$F$2:$EE$2,CA$4,'SPACELOG 10 BP'!$F30:$EE30)+SUMIF('SPACELOG 11 BP'!$F$2:$EE$2,CA$4,'SPACELOG 11 BP'!$F30:$EE30)+SUMIF('SPACELOG 12 BP'!$F$2:$EE$2,CA$4,'SPACELOG 12 BP'!$F30:$EE30)</f>
        <v>0</v>
      </c>
      <c r="CB30" s="33">
        <f>SUMIF('reporting montigny'!$F$2:$EE$2,CB$4,'reporting montigny'!$F30:$EE30)+SUMIF('reporting boissy'!$F$2:$EE$2,CB$4,'reporting boissy'!$F30:$EE30)+SUMIF('reporting moussy'!$F$2:$EE$2,CB$4,'reporting moussy'!$F30:$EE30)+SUMIF('reporting trappes'!$F$2:$EE$2,CB$4,'reporting trappes'!$F30:$EE30)+SUMIF('SPACELOG 5 BP'!$F$2:$EE$2,CB$4,'SPACELOG 5 BP'!$F30:$EE30)+SUMIF('SPACELOG 6 BP'!$F$2:$EE$2,CB$4,'SPACELOG 6 BP'!$F30:$EE30)+SUMIF('SPACELOG 7 BP'!$F$2:$EE$2,CB$4,'SPACELOG 7 BP'!$F30:$EE30)+SUMIF('SPACELOG 8 BP'!$F$2:$EE$2,CB$4,'SPACELOG 8 BP'!$F30:$EE30)+SUMIF('SPACELOG 9 BP'!$F$2:$EE$2,CB$4,'SPACELOG 9 BP'!$F30:$EE30)+SUMIF('SPACELOG 10 BP'!$F$2:$EE$2,CB$4,'SPACELOG 10 BP'!$F30:$EE30)+SUMIF('SPACELOG 11 BP'!$F$2:$EE$2,CB$4,'SPACELOG 11 BP'!$F30:$EE30)+SUMIF('SPACELOG 12 BP'!$F$2:$EE$2,CB$4,'SPACELOG 12 BP'!$F30:$EE30)</f>
        <v>0</v>
      </c>
      <c r="CC30" s="33">
        <f>SUMIF('reporting montigny'!$F$2:$EE$2,CC$4,'reporting montigny'!$F30:$EE30)+SUMIF('reporting boissy'!$F$2:$EE$2,CC$4,'reporting boissy'!$F30:$EE30)+SUMIF('reporting moussy'!$F$2:$EE$2,CC$4,'reporting moussy'!$F30:$EE30)+SUMIF('reporting trappes'!$F$2:$EE$2,CC$4,'reporting trappes'!$F30:$EE30)+SUMIF('SPACELOG 5 BP'!$F$2:$EE$2,CC$4,'SPACELOG 5 BP'!$F30:$EE30)+SUMIF('SPACELOG 6 BP'!$F$2:$EE$2,CC$4,'SPACELOG 6 BP'!$F30:$EE30)+SUMIF('SPACELOG 7 BP'!$F$2:$EE$2,CC$4,'SPACELOG 7 BP'!$F30:$EE30)+SUMIF('SPACELOG 8 BP'!$F$2:$EE$2,CC$4,'SPACELOG 8 BP'!$F30:$EE30)+SUMIF('SPACELOG 9 BP'!$F$2:$EE$2,CC$4,'SPACELOG 9 BP'!$F30:$EE30)+SUMIF('SPACELOG 10 BP'!$F$2:$EE$2,CC$4,'SPACELOG 10 BP'!$F30:$EE30)+SUMIF('SPACELOG 11 BP'!$F$2:$EE$2,CC$4,'SPACELOG 11 BP'!$F30:$EE30)+SUMIF('SPACELOG 12 BP'!$F$2:$EE$2,CC$4,'SPACELOG 12 BP'!$F30:$EE30)</f>
        <v>0</v>
      </c>
      <c r="CD30" s="33">
        <f>SUMIF('reporting montigny'!$F$2:$EE$2,CD$4,'reporting montigny'!$F30:$EE30)+SUMIF('reporting boissy'!$F$2:$EE$2,CD$4,'reporting boissy'!$F30:$EE30)+SUMIF('reporting moussy'!$F$2:$EE$2,CD$4,'reporting moussy'!$F30:$EE30)+SUMIF('reporting trappes'!$F$2:$EE$2,CD$4,'reporting trappes'!$F30:$EE30)+SUMIF('SPACELOG 5 BP'!$F$2:$EE$2,CD$4,'SPACELOG 5 BP'!$F30:$EE30)+SUMIF('SPACELOG 6 BP'!$F$2:$EE$2,CD$4,'SPACELOG 6 BP'!$F30:$EE30)+SUMIF('SPACELOG 7 BP'!$F$2:$EE$2,CD$4,'SPACELOG 7 BP'!$F30:$EE30)+SUMIF('SPACELOG 8 BP'!$F$2:$EE$2,CD$4,'SPACELOG 8 BP'!$F30:$EE30)+SUMIF('SPACELOG 9 BP'!$F$2:$EE$2,CD$4,'SPACELOG 9 BP'!$F30:$EE30)+SUMIF('SPACELOG 10 BP'!$F$2:$EE$2,CD$4,'SPACELOG 10 BP'!$F30:$EE30)+SUMIF('SPACELOG 11 BP'!$F$2:$EE$2,CD$4,'SPACELOG 11 BP'!$F30:$EE30)+SUMIF('SPACELOG 12 BP'!$F$2:$EE$2,CD$4,'SPACELOG 12 BP'!$F30:$EE30)</f>
        <v>0</v>
      </c>
      <c r="CE30" s="393">
        <f t="shared" si="119"/>
        <v>0</v>
      </c>
      <c r="CF30" s="33">
        <f>SUMIF('reporting montigny'!$F$2:$EE$2,CF$4,'reporting montigny'!$F30:$EE30)+SUMIF('reporting boissy'!$F$2:$EE$2,CF$4,'reporting boissy'!$F30:$EE30)+SUMIF('reporting moussy'!$F$2:$EE$2,CF$4,'reporting moussy'!$F30:$EE30)+SUMIF('reporting trappes'!$F$2:$EE$2,CF$4,'reporting trappes'!$F30:$EE30)+SUMIF('SPACELOG 5 BP'!$F$2:$EE$2,CF$4,'SPACELOG 5 BP'!$F30:$EE30)+SUMIF('SPACELOG 6 BP'!$F$2:$EE$2,CF$4,'SPACELOG 6 BP'!$F30:$EE30)+SUMIF('SPACELOG 7 BP'!$F$2:$EE$2,CF$4,'SPACELOG 7 BP'!$F30:$EE30)+SUMIF('SPACELOG 8 BP'!$F$2:$EE$2,CF$4,'SPACELOG 8 BP'!$F30:$EE30)+SUMIF('SPACELOG 9 BP'!$F$2:$EE$2,CF$4,'SPACELOG 9 BP'!$F30:$EE30)+SUMIF('SPACELOG 10 BP'!$F$2:$EE$2,CF$4,'SPACELOG 10 BP'!$F30:$EE30)+SUMIF('SPACELOG 11 BP'!$F$2:$EE$2,CF$4,'SPACELOG 11 BP'!$F30:$EE30)+SUMIF('SPACELOG 12 BP'!$F$2:$EE$2,CF$4,'SPACELOG 12 BP'!$F30:$EE30)</f>
        <v>0</v>
      </c>
      <c r="CG30" s="33">
        <f>SUMIF('reporting montigny'!$F$2:$EE$2,CG$4,'reporting montigny'!$F30:$EE30)+SUMIF('reporting boissy'!$F$2:$EE$2,CG$4,'reporting boissy'!$F30:$EE30)+SUMIF('reporting moussy'!$F$2:$EE$2,CG$4,'reporting moussy'!$F30:$EE30)+SUMIF('reporting trappes'!$F$2:$EE$2,CG$4,'reporting trappes'!$F30:$EE30)+SUMIF('SPACELOG 5 BP'!$F$2:$EE$2,CG$4,'SPACELOG 5 BP'!$F30:$EE30)+SUMIF('SPACELOG 6 BP'!$F$2:$EE$2,CG$4,'SPACELOG 6 BP'!$F30:$EE30)+SUMIF('SPACELOG 7 BP'!$F$2:$EE$2,CG$4,'SPACELOG 7 BP'!$F30:$EE30)+SUMIF('SPACELOG 8 BP'!$F$2:$EE$2,CG$4,'SPACELOG 8 BP'!$F30:$EE30)+SUMIF('SPACELOG 9 BP'!$F$2:$EE$2,CG$4,'SPACELOG 9 BP'!$F30:$EE30)+SUMIF('SPACELOG 10 BP'!$F$2:$EE$2,CG$4,'SPACELOG 10 BP'!$F30:$EE30)+SUMIF('SPACELOG 11 BP'!$F$2:$EE$2,CG$4,'SPACELOG 11 BP'!$F30:$EE30)+SUMIF('SPACELOG 12 BP'!$F$2:$EE$2,CG$4,'SPACELOG 12 BP'!$F30:$EE30)</f>
        <v>0</v>
      </c>
      <c r="CH30" s="33">
        <f>SUMIF('reporting montigny'!$F$2:$EE$2,CH$4,'reporting montigny'!$F30:$EE30)+SUMIF('reporting boissy'!$F$2:$EE$2,CH$4,'reporting boissy'!$F30:$EE30)+SUMIF('reporting moussy'!$F$2:$EE$2,CH$4,'reporting moussy'!$F30:$EE30)+SUMIF('reporting trappes'!$F$2:$EE$2,CH$4,'reporting trappes'!$F30:$EE30)+SUMIF('SPACELOG 5 BP'!$F$2:$EE$2,CH$4,'SPACELOG 5 BP'!$F30:$EE30)+SUMIF('SPACELOG 6 BP'!$F$2:$EE$2,CH$4,'SPACELOG 6 BP'!$F30:$EE30)+SUMIF('SPACELOG 7 BP'!$F$2:$EE$2,CH$4,'SPACELOG 7 BP'!$F30:$EE30)+SUMIF('SPACELOG 8 BP'!$F$2:$EE$2,CH$4,'SPACELOG 8 BP'!$F30:$EE30)+SUMIF('SPACELOG 9 BP'!$F$2:$EE$2,CH$4,'SPACELOG 9 BP'!$F30:$EE30)+SUMIF('SPACELOG 10 BP'!$F$2:$EE$2,CH$4,'SPACELOG 10 BP'!$F30:$EE30)+SUMIF('SPACELOG 11 BP'!$F$2:$EE$2,CH$4,'SPACELOG 11 BP'!$F30:$EE30)+SUMIF('SPACELOG 12 BP'!$F$2:$EE$2,CH$4,'SPACELOG 12 BP'!$F30:$EE30)</f>
        <v>0</v>
      </c>
      <c r="CI30" s="33">
        <f>SUMIF('reporting montigny'!$F$2:$EE$2,CI$4,'reporting montigny'!$F30:$EE30)+SUMIF('reporting boissy'!$F$2:$EE$2,CI$4,'reporting boissy'!$F30:$EE30)+SUMIF('reporting moussy'!$F$2:$EE$2,CI$4,'reporting moussy'!$F30:$EE30)+SUMIF('reporting trappes'!$F$2:$EE$2,CI$4,'reporting trappes'!$F30:$EE30)+SUMIF('SPACELOG 5 BP'!$F$2:$EE$2,CI$4,'SPACELOG 5 BP'!$F30:$EE30)+SUMIF('SPACELOG 6 BP'!$F$2:$EE$2,CI$4,'SPACELOG 6 BP'!$F30:$EE30)+SUMIF('SPACELOG 7 BP'!$F$2:$EE$2,CI$4,'SPACELOG 7 BP'!$F30:$EE30)+SUMIF('SPACELOG 8 BP'!$F$2:$EE$2,CI$4,'SPACELOG 8 BP'!$F30:$EE30)+SUMIF('SPACELOG 9 BP'!$F$2:$EE$2,CI$4,'SPACELOG 9 BP'!$F30:$EE30)+SUMIF('SPACELOG 10 BP'!$F$2:$EE$2,CI$4,'SPACELOG 10 BP'!$F30:$EE30)+SUMIF('SPACELOG 11 BP'!$F$2:$EE$2,CI$4,'SPACELOG 11 BP'!$F30:$EE30)+SUMIF('SPACELOG 12 BP'!$F$2:$EE$2,CI$4,'SPACELOG 12 BP'!$F30:$EE30)</f>
        <v>0</v>
      </c>
      <c r="CJ30" s="33">
        <f>SUMIF('reporting montigny'!$F$2:$EE$2,CJ$4,'reporting montigny'!$F30:$EE30)+SUMIF('reporting boissy'!$F$2:$EE$2,CJ$4,'reporting boissy'!$F30:$EE30)+SUMIF('reporting moussy'!$F$2:$EE$2,CJ$4,'reporting moussy'!$F30:$EE30)+SUMIF('reporting trappes'!$F$2:$EE$2,CJ$4,'reporting trappes'!$F30:$EE30)+SUMIF('SPACELOG 5 BP'!$F$2:$EE$2,CJ$4,'SPACELOG 5 BP'!$F30:$EE30)+SUMIF('SPACELOG 6 BP'!$F$2:$EE$2,CJ$4,'SPACELOG 6 BP'!$F30:$EE30)+SUMIF('SPACELOG 7 BP'!$F$2:$EE$2,CJ$4,'SPACELOG 7 BP'!$F30:$EE30)+SUMIF('SPACELOG 8 BP'!$F$2:$EE$2,CJ$4,'SPACELOG 8 BP'!$F30:$EE30)+SUMIF('SPACELOG 9 BP'!$F$2:$EE$2,CJ$4,'SPACELOG 9 BP'!$F30:$EE30)+SUMIF('SPACELOG 10 BP'!$F$2:$EE$2,CJ$4,'SPACELOG 10 BP'!$F30:$EE30)+SUMIF('SPACELOG 11 BP'!$F$2:$EE$2,CJ$4,'SPACELOG 11 BP'!$F30:$EE30)+SUMIF('SPACELOG 12 BP'!$F$2:$EE$2,CJ$4,'SPACELOG 12 BP'!$F30:$EE30)</f>
        <v>0</v>
      </c>
      <c r="CK30" s="33">
        <f>SUMIF('reporting montigny'!$F$2:$EE$2,CK$4,'reporting montigny'!$F30:$EE30)+SUMIF('reporting boissy'!$F$2:$EE$2,CK$4,'reporting boissy'!$F30:$EE30)+SUMIF('reporting moussy'!$F$2:$EE$2,CK$4,'reporting moussy'!$F30:$EE30)+SUMIF('reporting trappes'!$F$2:$EE$2,CK$4,'reporting trappes'!$F30:$EE30)+SUMIF('SPACELOG 5 BP'!$F$2:$EE$2,CK$4,'SPACELOG 5 BP'!$F30:$EE30)+SUMIF('SPACELOG 6 BP'!$F$2:$EE$2,CK$4,'SPACELOG 6 BP'!$F30:$EE30)+SUMIF('SPACELOG 7 BP'!$F$2:$EE$2,CK$4,'SPACELOG 7 BP'!$F30:$EE30)+SUMIF('SPACELOG 8 BP'!$F$2:$EE$2,CK$4,'SPACELOG 8 BP'!$F30:$EE30)+SUMIF('SPACELOG 9 BP'!$F$2:$EE$2,CK$4,'SPACELOG 9 BP'!$F30:$EE30)+SUMIF('SPACELOG 10 BP'!$F$2:$EE$2,CK$4,'SPACELOG 10 BP'!$F30:$EE30)+SUMIF('SPACELOG 11 BP'!$F$2:$EE$2,CK$4,'SPACELOG 11 BP'!$F30:$EE30)+SUMIF('SPACELOG 12 BP'!$F$2:$EE$2,CK$4,'SPACELOG 12 BP'!$F30:$EE30)</f>
        <v>0</v>
      </c>
      <c r="CL30" s="33">
        <f>SUMIF('reporting montigny'!$F$2:$EE$2,CL$4,'reporting montigny'!$F30:$EE30)+SUMIF('reporting boissy'!$F$2:$EE$2,CL$4,'reporting boissy'!$F30:$EE30)+SUMIF('reporting moussy'!$F$2:$EE$2,CL$4,'reporting moussy'!$F30:$EE30)+SUMIF('reporting trappes'!$F$2:$EE$2,CL$4,'reporting trappes'!$F30:$EE30)+SUMIF('SPACELOG 5 BP'!$F$2:$EE$2,CL$4,'SPACELOG 5 BP'!$F30:$EE30)+SUMIF('SPACELOG 6 BP'!$F$2:$EE$2,CL$4,'SPACELOG 6 BP'!$F30:$EE30)+SUMIF('SPACELOG 7 BP'!$F$2:$EE$2,CL$4,'SPACELOG 7 BP'!$F30:$EE30)+SUMIF('SPACELOG 8 BP'!$F$2:$EE$2,CL$4,'SPACELOG 8 BP'!$F30:$EE30)+SUMIF('SPACELOG 9 BP'!$F$2:$EE$2,CL$4,'SPACELOG 9 BP'!$F30:$EE30)+SUMIF('SPACELOG 10 BP'!$F$2:$EE$2,CL$4,'SPACELOG 10 BP'!$F30:$EE30)+SUMIF('SPACELOG 11 BP'!$F$2:$EE$2,CL$4,'SPACELOG 11 BP'!$F30:$EE30)+SUMIF('SPACELOG 12 BP'!$F$2:$EE$2,CL$4,'SPACELOG 12 BP'!$F30:$EE30)</f>
        <v>0</v>
      </c>
      <c r="CM30" s="33">
        <f>SUMIF('reporting montigny'!$F$2:$EE$2,CM$4,'reporting montigny'!$F30:$EE30)+SUMIF('reporting boissy'!$F$2:$EE$2,CM$4,'reporting boissy'!$F30:$EE30)+SUMIF('reporting moussy'!$F$2:$EE$2,CM$4,'reporting moussy'!$F30:$EE30)+SUMIF('reporting trappes'!$F$2:$EE$2,CM$4,'reporting trappes'!$F30:$EE30)+SUMIF('SPACELOG 5 BP'!$F$2:$EE$2,CM$4,'SPACELOG 5 BP'!$F30:$EE30)+SUMIF('SPACELOG 6 BP'!$F$2:$EE$2,CM$4,'SPACELOG 6 BP'!$F30:$EE30)+SUMIF('SPACELOG 7 BP'!$F$2:$EE$2,CM$4,'SPACELOG 7 BP'!$F30:$EE30)+SUMIF('SPACELOG 8 BP'!$F$2:$EE$2,CM$4,'SPACELOG 8 BP'!$F30:$EE30)+SUMIF('SPACELOG 9 BP'!$F$2:$EE$2,CM$4,'SPACELOG 9 BP'!$F30:$EE30)+SUMIF('SPACELOG 10 BP'!$F$2:$EE$2,CM$4,'SPACELOG 10 BP'!$F30:$EE30)+SUMIF('SPACELOG 11 BP'!$F$2:$EE$2,CM$4,'SPACELOG 11 BP'!$F30:$EE30)+SUMIF('SPACELOG 12 BP'!$F$2:$EE$2,CM$4,'SPACELOG 12 BP'!$F30:$EE30)</f>
        <v>0</v>
      </c>
      <c r="CN30" s="33">
        <f>SUMIF('reporting montigny'!$F$2:$EE$2,CN$4,'reporting montigny'!$F30:$EE30)+SUMIF('reporting boissy'!$F$2:$EE$2,CN$4,'reporting boissy'!$F30:$EE30)+SUMIF('reporting moussy'!$F$2:$EE$2,CN$4,'reporting moussy'!$F30:$EE30)+SUMIF('reporting trappes'!$F$2:$EE$2,CN$4,'reporting trappes'!$F30:$EE30)+SUMIF('SPACELOG 5 BP'!$F$2:$EE$2,CN$4,'SPACELOG 5 BP'!$F30:$EE30)+SUMIF('SPACELOG 6 BP'!$F$2:$EE$2,CN$4,'SPACELOG 6 BP'!$F30:$EE30)+SUMIF('SPACELOG 7 BP'!$F$2:$EE$2,CN$4,'SPACELOG 7 BP'!$F30:$EE30)+SUMIF('SPACELOG 8 BP'!$F$2:$EE$2,CN$4,'SPACELOG 8 BP'!$F30:$EE30)+SUMIF('SPACELOG 9 BP'!$F$2:$EE$2,CN$4,'SPACELOG 9 BP'!$F30:$EE30)+SUMIF('SPACELOG 10 BP'!$F$2:$EE$2,CN$4,'SPACELOG 10 BP'!$F30:$EE30)+SUMIF('SPACELOG 11 BP'!$F$2:$EE$2,CN$4,'SPACELOG 11 BP'!$F30:$EE30)+SUMIF('SPACELOG 12 BP'!$F$2:$EE$2,CN$4,'SPACELOG 12 BP'!$F30:$EE30)</f>
        <v>0</v>
      </c>
      <c r="CO30" s="33">
        <f>SUMIF('reporting montigny'!$F$2:$EE$2,CO$4,'reporting montigny'!$F30:$EE30)+SUMIF('reporting boissy'!$F$2:$EE$2,CO$4,'reporting boissy'!$F30:$EE30)+SUMIF('reporting moussy'!$F$2:$EE$2,CO$4,'reporting moussy'!$F30:$EE30)+SUMIF('reporting trappes'!$F$2:$EE$2,CO$4,'reporting trappes'!$F30:$EE30)+SUMIF('SPACELOG 5 BP'!$F$2:$EE$2,CO$4,'SPACELOG 5 BP'!$F30:$EE30)+SUMIF('SPACELOG 6 BP'!$F$2:$EE$2,CO$4,'SPACELOG 6 BP'!$F30:$EE30)+SUMIF('SPACELOG 7 BP'!$F$2:$EE$2,CO$4,'SPACELOG 7 BP'!$F30:$EE30)+SUMIF('SPACELOG 8 BP'!$F$2:$EE$2,CO$4,'SPACELOG 8 BP'!$F30:$EE30)+SUMIF('SPACELOG 9 BP'!$F$2:$EE$2,CO$4,'SPACELOG 9 BP'!$F30:$EE30)+SUMIF('SPACELOG 10 BP'!$F$2:$EE$2,CO$4,'SPACELOG 10 BP'!$F30:$EE30)+SUMIF('SPACELOG 11 BP'!$F$2:$EE$2,CO$4,'SPACELOG 11 BP'!$F30:$EE30)+SUMIF('SPACELOG 12 BP'!$F$2:$EE$2,CO$4,'SPACELOG 12 BP'!$F30:$EE30)</f>
        <v>0</v>
      </c>
      <c r="CP30" s="33">
        <f>SUMIF('reporting montigny'!$F$2:$EE$2,CP$4,'reporting montigny'!$F30:$EE30)+SUMIF('reporting boissy'!$F$2:$EE$2,CP$4,'reporting boissy'!$F30:$EE30)+SUMIF('reporting moussy'!$F$2:$EE$2,CP$4,'reporting moussy'!$F30:$EE30)+SUMIF('reporting trappes'!$F$2:$EE$2,CP$4,'reporting trappes'!$F30:$EE30)+SUMIF('SPACELOG 5 BP'!$F$2:$EE$2,CP$4,'SPACELOG 5 BP'!$F30:$EE30)+SUMIF('SPACELOG 6 BP'!$F$2:$EE$2,CP$4,'SPACELOG 6 BP'!$F30:$EE30)+SUMIF('SPACELOG 7 BP'!$F$2:$EE$2,CP$4,'SPACELOG 7 BP'!$F30:$EE30)+SUMIF('SPACELOG 8 BP'!$F$2:$EE$2,CP$4,'SPACELOG 8 BP'!$F30:$EE30)+SUMIF('SPACELOG 9 BP'!$F$2:$EE$2,CP$4,'SPACELOG 9 BP'!$F30:$EE30)+SUMIF('SPACELOG 10 BP'!$F$2:$EE$2,CP$4,'SPACELOG 10 BP'!$F30:$EE30)+SUMIF('SPACELOG 11 BP'!$F$2:$EE$2,CP$4,'SPACELOG 11 BP'!$F30:$EE30)+SUMIF('SPACELOG 12 BP'!$F$2:$EE$2,CP$4,'SPACELOG 12 BP'!$F30:$EE30)</f>
        <v>0</v>
      </c>
      <c r="CQ30" s="33">
        <f>SUMIF('reporting montigny'!$F$2:$EE$2,CQ$4,'reporting montigny'!$F30:$EE30)+SUMIF('reporting boissy'!$F$2:$EE$2,CQ$4,'reporting boissy'!$F30:$EE30)+SUMIF('reporting moussy'!$F$2:$EE$2,CQ$4,'reporting moussy'!$F30:$EE30)+SUMIF('reporting trappes'!$F$2:$EE$2,CQ$4,'reporting trappes'!$F30:$EE30)+SUMIF('SPACELOG 5 BP'!$F$2:$EE$2,CQ$4,'SPACELOG 5 BP'!$F30:$EE30)+SUMIF('SPACELOG 6 BP'!$F$2:$EE$2,CQ$4,'SPACELOG 6 BP'!$F30:$EE30)+SUMIF('SPACELOG 7 BP'!$F$2:$EE$2,CQ$4,'SPACELOG 7 BP'!$F30:$EE30)+SUMIF('SPACELOG 8 BP'!$F$2:$EE$2,CQ$4,'SPACELOG 8 BP'!$F30:$EE30)+SUMIF('SPACELOG 9 BP'!$F$2:$EE$2,CQ$4,'SPACELOG 9 BP'!$F30:$EE30)+SUMIF('SPACELOG 10 BP'!$F$2:$EE$2,CQ$4,'SPACELOG 10 BP'!$F30:$EE30)+SUMIF('SPACELOG 11 BP'!$F$2:$EE$2,CQ$4,'SPACELOG 11 BP'!$F30:$EE30)+SUMIF('SPACELOG 12 BP'!$F$2:$EE$2,CQ$4,'SPACELOG 12 BP'!$F30:$EE30)</f>
        <v>0</v>
      </c>
      <c r="CR30" s="393">
        <f t="shared" si="120"/>
        <v>0</v>
      </c>
      <c r="CS30" s="33">
        <f>SUMIF('reporting montigny'!$F$2:$EE$2,CS$4,'reporting montigny'!$F30:$EE30)+SUMIF('reporting boissy'!$F$2:$EE$2,CS$4,'reporting boissy'!$F30:$EE30)+SUMIF('reporting moussy'!$F$2:$EE$2,CS$4,'reporting moussy'!$F30:$EE30)+SUMIF('reporting trappes'!$F$2:$EE$2,CS$4,'reporting trappes'!$F30:$EE30)+SUMIF('SPACELOG 5 BP'!$F$2:$EE$2,CS$4,'SPACELOG 5 BP'!$F30:$EE30)+SUMIF('SPACELOG 6 BP'!$F$2:$EE$2,CS$4,'SPACELOG 6 BP'!$F30:$EE30)+SUMIF('SPACELOG 7 BP'!$F$2:$EE$2,CS$4,'SPACELOG 7 BP'!$F30:$EE30)+SUMIF('SPACELOG 8 BP'!$F$2:$EE$2,CS$4,'SPACELOG 8 BP'!$F30:$EE30)+SUMIF('SPACELOG 9 BP'!$F$2:$EE$2,CS$4,'SPACELOG 9 BP'!$F30:$EE30)+SUMIF('SPACELOG 10 BP'!$F$2:$EE$2,CS$4,'SPACELOG 10 BP'!$F30:$EE30)+SUMIF('SPACELOG 11 BP'!$F$2:$EE$2,CS$4,'SPACELOG 11 BP'!$F30:$EE30)+SUMIF('SPACELOG 12 BP'!$F$2:$EE$2,CS$4,'SPACELOG 12 BP'!$F30:$EE30)</f>
        <v>0</v>
      </c>
      <c r="CT30" s="33">
        <f>SUMIF('reporting montigny'!$F$2:$EE$2,CT$4,'reporting montigny'!$F30:$EE30)+SUMIF('reporting boissy'!$F$2:$EE$2,CT$4,'reporting boissy'!$F30:$EE30)+SUMIF('reporting moussy'!$F$2:$EE$2,CT$4,'reporting moussy'!$F30:$EE30)+SUMIF('reporting trappes'!$F$2:$EE$2,CT$4,'reporting trappes'!$F30:$EE30)+SUMIF('SPACELOG 5 BP'!$F$2:$EE$2,CT$4,'SPACELOG 5 BP'!$F30:$EE30)+SUMIF('SPACELOG 6 BP'!$F$2:$EE$2,CT$4,'SPACELOG 6 BP'!$F30:$EE30)+SUMIF('SPACELOG 7 BP'!$F$2:$EE$2,CT$4,'SPACELOG 7 BP'!$F30:$EE30)+SUMIF('SPACELOG 8 BP'!$F$2:$EE$2,CT$4,'SPACELOG 8 BP'!$F30:$EE30)+SUMIF('SPACELOG 9 BP'!$F$2:$EE$2,CT$4,'SPACELOG 9 BP'!$F30:$EE30)+SUMIF('SPACELOG 10 BP'!$F$2:$EE$2,CT$4,'SPACELOG 10 BP'!$F30:$EE30)+SUMIF('SPACELOG 11 BP'!$F$2:$EE$2,CT$4,'SPACELOG 11 BP'!$F30:$EE30)+SUMIF('SPACELOG 12 BP'!$F$2:$EE$2,CT$4,'SPACELOG 12 BP'!$F30:$EE30)</f>
        <v>0</v>
      </c>
      <c r="CU30" s="33">
        <f>SUMIF('reporting montigny'!$F$2:$EE$2,CU$4,'reporting montigny'!$F30:$EE30)+SUMIF('reporting boissy'!$F$2:$EE$2,CU$4,'reporting boissy'!$F30:$EE30)+SUMIF('reporting moussy'!$F$2:$EE$2,CU$4,'reporting moussy'!$F30:$EE30)+SUMIF('reporting trappes'!$F$2:$EE$2,CU$4,'reporting trappes'!$F30:$EE30)+SUMIF('SPACELOG 5 BP'!$F$2:$EE$2,CU$4,'SPACELOG 5 BP'!$F30:$EE30)+SUMIF('SPACELOG 6 BP'!$F$2:$EE$2,CU$4,'SPACELOG 6 BP'!$F30:$EE30)+SUMIF('SPACELOG 7 BP'!$F$2:$EE$2,CU$4,'SPACELOG 7 BP'!$F30:$EE30)+SUMIF('SPACELOG 8 BP'!$F$2:$EE$2,CU$4,'SPACELOG 8 BP'!$F30:$EE30)+SUMIF('SPACELOG 9 BP'!$F$2:$EE$2,CU$4,'SPACELOG 9 BP'!$F30:$EE30)+SUMIF('SPACELOG 10 BP'!$F$2:$EE$2,CU$4,'SPACELOG 10 BP'!$F30:$EE30)+SUMIF('SPACELOG 11 BP'!$F$2:$EE$2,CU$4,'SPACELOG 11 BP'!$F30:$EE30)+SUMIF('SPACELOG 12 BP'!$F$2:$EE$2,CU$4,'SPACELOG 12 BP'!$F30:$EE30)</f>
        <v>0</v>
      </c>
      <c r="CV30" s="33">
        <f>SUMIF('reporting montigny'!$F$2:$EE$2,CV$4,'reporting montigny'!$F30:$EE30)+SUMIF('reporting boissy'!$F$2:$EE$2,CV$4,'reporting boissy'!$F30:$EE30)+SUMIF('reporting moussy'!$F$2:$EE$2,CV$4,'reporting moussy'!$F30:$EE30)+SUMIF('reporting trappes'!$F$2:$EE$2,CV$4,'reporting trappes'!$F30:$EE30)+SUMIF('SPACELOG 5 BP'!$F$2:$EE$2,CV$4,'SPACELOG 5 BP'!$F30:$EE30)+SUMIF('SPACELOG 6 BP'!$F$2:$EE$2,CV$4,'SPACELOG 6 BP'!$F30:$EE30)+SUMIF('SPACELOG 7 BP'!$F$2:$EE$2,CV$4,'SPACELOG 7 BP'!$F30:$EE30)+SUMIF('SPACELOG 8 BP'!$F$2:$EE$2,CV$4,'SPACELOG 8 BP'!$F30:$EE30)+SUMIF('SPACELOG 9 BP'!$F$2:$EE$2,CV$4,'SPACELOG 9 BP'!$F30:$EE30)+SUMIF('SPACELOG 10 BP'!$F$2:$EE$2,CV$4,'SPACELOG 10 BP'!$F30:$EE30)+SUMIF('SPACELOG 11 BP'!$F$2:$EE$2,CV$4,'SPACELOG 11 BP'!$F30:$EE30)+SUMIF('SPACELOG 12 BP'!$F$2:$EE$2,CV$4,'SPACELOG 12 BP'!$F30:$EE30)</f>
        <v>0</v>
      </c>
      <c r="CW30" s="33">
        <f>SUMIF('reporting montigny'!$F$2:$EE$2,CW$4,'reporting montigny'!$F30:$EE30)+SUMIF('reporting boissy'!$F$2:$EE$2,CW$4,'reporting boissy'!$F30:$EE30)+SUMIF('reporting moussy'!$F$2:$EE$2,CW$4,'reporting moussy'!$F30:$EE30)+SUMIF('reporting trappes'!$F$2:$EE$2,CW$4,'reporting trappes'!$F30:$EE30)+SUMIF('SPACELOG 5 BP'!$F$2:$EE$2,CW$4,'SPACELOG 5 BP'!$F30:$EE30)+SUMIF('SPACELOG 6 BP'!$F$2:$EE$2,CW$4,'SPACELOG 6 BP'!$F30:$EE30)+SUMIF('SPACELOG 7 BP'!$F$2:$EE$2,CW$4,'SPACELOG 7 BP'!$F30:$EE30)+SUMIF('SPACELOG 8 BP'!$F$2:$EE$2,CW$4,'SPACELOG 8 BP'!$F30:$EE30)+SUMIF('SPACELOG 9 BP'!$F$2:$EE$2,CW$4,'SPACELOG 9 BP'!$F30:$EE30)+SUMIF('SPACELOG 10 BP'!$F$2:$EE$2,CW$4,'SPACELOG 10 BP'!$F30:$EE30)+SUMIF('SPACELOG 11 BP'!$F$2:$EE$2,CW$4,'SPACELOG 11 BP'!$F30:$EE30)+SUMIF('SPACELOG 12 BP'!$F$2:$EE$2,CW$4,'SPACELOG 12 BP'!$F30:$EE30)</f>
        <v>0</v>
      </c>
      <c r="CX30" s="33">
        <f>SUMIF('reporting montigny'!$F$2:$EE$2,CX$4,'reporting montigny'!$F30:$EE30)+SUMIF('reporting boissy'!$F$2:$EE$2,CX$4,'reporting boissy'!$F30:$EE30)+SUMIF('reporting moussy'!$F$2:$EE$2,CX$4,'reporting moussy'!$F30:$EE30)+SUMIF('reporting trappes'!$F$2:$EE$2,CX$4,'reporting trappes'!$F30:$EE30)+SUMIF('SPACELOG 5 BP'!$F$2:$EE$2,CX$4,'SPACELOG 5 BP'!$F30:$EE30)+SUMIF('SPACELOG 6 BP'!$F$2:$EE$2,CX$4,'SPACELOG 6 BP'!$F30:$EE30)+SUMIF('SPACELOG 7 BP'!$F$2:$EE$2,CX$4,'SPACELOG 7 BP'!$F30:$EE30)+SUMIF('SPACELOG 8 BP'!$F$2:$EE$2,CX$4,'SPACELOG 8 BP'!$F30:$EE30)+SUMIF('SPACELOG 9 BP'!$F$2:$EE$2,CX$4,'SPACELOG 9 BP'!$F30:$EE30)+SUMIF('SPACELOG 10 BP'!$F$2:$EE$2,CX$4,'SPACELOG 10 BP'!$F30:$EE30)+SUMIF('SPACELOG 11 BP'!$F$2:$EE$2,CX$4,'SPACELOG 11 BP'!$F30:$EE30)+SUMIF('SPACELOG 12 BP'!$F$2:$EE$2,CX$4,'SPACELOG 12 BP'!$F30:$EE30)</f>
        <v>0</v>
      </c>
      <c r="CY30" s="33">
        <f>SUMIF('reporting montigny'!$F$2:$EE$2,CY$4,'reporting montigny'!$F30:$EE30)+SUMIF('reporting boissy'!$F$2:$EE$2,CY$4,'reporting boissy'!$F30:$EE30)+SUMIF('reporting moussy'!$F$2:$EE$2,CY$4,'reporting moussy'!$F30:$EE30)+SUMIF('reporting trappes'!$F$2:$EE$2,CY$4,'reporting trappes'!$F30:$EE30)+SUMIF('SPACELOG 5 BP'!$F$2:$EE$2,CY$4,'SPACELOG 5 BP'!$F30:$EE30)+SUMIF('SPACELOG 6 BP'!$F$2:$EE$2,CY$4,'SPACELOG 6 BP'!$F30:$EE30)+SUMIF('SPACELOG 7 BP'!$F$2:$EE$2,CY$4,'SPACELOG 7 BP'!$F30:$EE30)+SUMIF('SPACELOG 8 BP'!$F$2:$EE$2,CY$4,'SPACELOG 8 BP'!$F30:$EE30)+SUMIF('SPACELOG 9 BP'!$F$2:$EE$2,CY$4,'SPACELOG 9 BP'!$F30:$EE30)+SUMIF('SPACELOG 10 BP'!$F$2:$EE$2,CY$4,'SPACELOG 10 BP'!$F30:$EE30)+SUMIF('SPACELOG 11 BP'!$F$2:$EE$2,CY$4,'SPACELOG 11 BP'!$F30:$EE30)+SUMIF('SPACELOG 12 BP'!$F$2:$EE$2,CY$4,'SPACELOG 12 BP'!$F30:$EE30)</f>
        <v>0</v>
      </c>
      <c r="CZ30" s="33">
        <f>SUMIF('reporting montigny'!$F$2:$EE$2,CZ$4,'reporting montigny'!$F30:$EE30)+SUMIF('reporting boissy'!$F$2:$EE$2,CZ$4,'reporting boissy'!$F30:$EE30)+SUMIF('reporting moussy'!$F$2:$EE$2,CZ$4,'reporting moussy'!$F30:$EE30)+SUMIF('reporting trappes'!$F$2:$EE$2,CZ$4,'reporting trappes'!$F30:$EE30)+SUMIF('SPACELOG 5 BP'!$F$2:$EE$2,CZ$4,'SPACELOG 5 BP'!$F30:$EE30)+SUMIF('SPACELOG 6 BP'!$F$2:$EE$2,CZ$4,'SPACELOG 6 BP'!$F30:$EE30)+SUMIF('SPACELOG 7 BP'!$F$2:$EE$2,CZ$4,'SPACELOG 7 BP'!$F30:$EE30)+SUMIF('SPACELOG 8 BP'!$F$2:$EE$2,CZ$4,'SPACELOG 8 BP'!$F30:$EE30)+SUMIF('SPACELOG 9 BP'!$F$2:$EE$2,CZ$4,'SPACELOG 9 BP'!$F30:$EE30)+SUMIF('SPACELOG 10 BP'!$F$2:$EE$2,CZ$4,'SPACELOG 10 BP'!$F30:$EE30)+SUMIF('SPACELOG 11 BP'!$F$2:$EE$2,CZ$4,'SPACELOG 11 BP'!$F30:$EE30)+SUMIF('SPACELOG 12 BP'!$F$2:$EE$2,CZ$4,'SPACELOG 12 BP'!$F30:$EE30)</f>
        <v>0</v>
      </c>
      <c r="DA30" s="33">
        <f>SUMIF('reporting montigny'!$F$2:$EE$2,DA$4,'reporting montigny'!$F30:$EE30)+SUMIF('reporting boissy'!$F$2:$EE$2,DA$4,'reporting boissy'!$F30:$EE30)+SUMIF('reporting moussy'!$F$2:$EE$2,DA$4,'reporting moussy'!$F30:$EE30)+SUMIF('reporting trappes'!$F$2:$EE$2,DA$4,'reporting trappes'!$F30:$EE30)+SUMIF('SPACELOG 5 BP'!$F$2:$EE$2,DA$4,'SPACELOG 5 BP'!$F30:$EE30)+SUMIF('SPACELOG 6 BP'!$F$2:$EE$2,DA$4,'SPACELOG 6 BP'!$F30:$EE30)+SUMIF('SPACELOG 7 BP'!$F$2:$EE$2,DA$4,'SPACELOG 7 BP'!$F30:$EE30)+SUMIF('SPACELOG 8 BP'!$F$2:$EE$2,DA$4,'SPACELOG 8 BP'!$F30:$EE30)+SUMIF('SPACELOG 9 BP'!$F$2:$EE$2,DA$4,'SPACELOG 9 BP'!$F30:$EE30)+SUMIF('SPACELOG 10 BP'!$F$2:$EE$2,DA$4,'SPACELOG 10 BP'!$F30:$EE30)+SUMIF('SPACELOG 11 BP'!$F$2:$EE$2,DA$4,'SPACELOG 11 BP'!$F30:$EE30)+SUMIF('SPACELOG 12 BP'!$F$2:$EE$2,DA$4,'SPACELOG 12 BP'!$F30:$EE30)</f>
        <v>0</v>
      </c>
      <c r="DB30" s="33">
        <f>SUMIF('reporting montigny'!$F$2:$EE$2,DB$4,'reporting montigny'!$F30:$EE30)+SUMIF('reporting boissy'!$F$2:$EE$2,DB$4,'reporting boissy'!$F30:$EE30)+SUMIF('reporting moussy'!$F$2:$EE$2,DB$4,'reporting moussy'!$F30:$EE30)+SUMIF('reporting trappes'!$F$2:$EE$2,DB$4,'reporting trappes'!$F30:$EE30)+SUMIF('SPACELOG 5 BP'!$F$2:$EE$2,DB$4,'SPACELOG 5 BP'!$F30:$EE30)+SUMIF('SPACELOG 6 BP'!$F$2:$EE$2,DB$4,'SPACELOG 6 BP'!$F30:$EE30)+SUMIF('SPACELOG 7 BP'!$F$2:$EE$2,DB$4,'SPACELOG 7 BP'!$F30:$EE30)+SUMIF('SPACELOG 8 BP'!$F$2:$EE$2,DB$4,'SPACELOG 8 BP'!$F30:$EE30)+SUMIF('SPACELOG 9 BP'!$F$2:$EE$2,DB$4,'SPACELOG 9 BP'!$F30:$EE30)+SUMIF('SPACELOG 10 BP'!$F$2:$EE$2,DB$4,'SPACELOG 10 BP'!$F30:$EE30)+SUMIF('SPACELOG 11 BP'!$F$2:$EE$2,DB$4,'SPACELOG 11 BP'!$F30:$EE30)+SUMIF('SPACELOG 12 BP'!$F$2:$EE$2,DB$4,'SPACELOG 12 BP'!$F30:$EE30)</f>
        <v>0</v>
      </c>
      <c r="DC30" s="33">
        <f>SUMIF('reporting montigny'!$F$2:$EE$2,DC$4,'reporting montigny'!$F30:$EE30)+SUMIF('reporting boissy'!$F$2:$EE$2,DC$4,'reporting boissy'!$F30:$EE30)+SUMIF('reporting moussy'!$F$2:$EE$2,DC$4,'reporting moussy'!$F30:$EE30)+SUMIF('reporting trappes'!$F$2:$EE$2,DC$4,'reporting trappes'!$F30:$EE30)+SUMIF('SPACELOG 5 BP'!$F$2:$EE$2,DC$4,'SPACELOG 5 BP'!$F30:$EE30)+SUMIF('SPACELOG 6 BP'!$F$2:$EE$2,DC$4,'SPACELOG 6 BP'!$F30:$EE30)+SUMIF('SPACELOG 7 BP'!$F$2:$EE$2,DC$4,'SPACELOG 7 BP'!$F30:$EE30)+SUMIF('SPACELOG 8 BP'!$F$2:$EE$2,DC$4,'SPACELOG 8 BP'!$F30:$EE30)+SUMIF('SPACELOG 9 BP'!$F$2:$EE$2,DC$4,'SPACELOG 9 BP'!$F30:$EE30)+SUMIF('SPACELOG 10 BP'!$F$2:$EE$2,DC$4,'SPACELOG 10 BP'!$F30:$EE30)+SUMIF('SPACELOG 11 BP'!$F$2:$EE$2,DC$4,'SPACELOG 11 BP'!$F30:$EE30)+SUMIF('SPACELOG 12 BP'!$F$2:$EE$2,DC$4,'SPACELOG 12 BP'!$F30:$EE30)</f>
        <v>0</v>
      </c>
      <c r="DD30" s="33">
        <f>SUMIF('reporting montigny'!$F$2:$EE$2,DD$4,'reporting montigny'!$F30:$EE30)+SUMIF('reporting boissy'!$F$2:$EE$2,DD$4,'reporting boissy'!$F30:$EE30)+SUMIF('reporting moussy'!$F$2:$EE$2,DD$4,'reporting moussy'!$F30:$EE30)+SUMIF('reporting trappes'!$F$2:$EE$2,DD$4,'reporting trappes'!$F30:$EE30)+SUMIF('SPACELOG 5 BP'!$F$2:$EE$2,DD$4,'SPACELOG 5 BP'!$F30:$EE30)+SUMIF('SPACELOG 6 BP'!$F$2:$EE$2,DD$4,'SPACELOG 6 BP'!$F30:$EE30)+SUMIF('SPACELOG 7 BP'!$F$2:$EE$2,DD$4,'SPACELOG 7 BP'!$F30:$EE30)+SUMIF('SPACELOG 8 BP'!$F$2:$EE$2,DD$4,'SPACELOG 8 BP'!$F30:$EE30)+SUMIF('SPACELOG 9 BP'!$F$2:$EE$2,DD$4,'SPACELOG 9 BP'!$F30:$EE30)+SUMIF('SPACELOG 10 BP'!$F$2:$EE$2,DD$4,'SPACELOG 10 BP'!$F30:$EE30)+SUMIF('SPACELOG 11 BP'!$F$2:$EE$2,DD$4,'SPACELOG 11 BP'!$F30:$EE30)+SUMIF('SPACELOG 12 BP'!$F$2:$EE$2,DD$4,'SPACELOG 12 BP'!$F30:$EE30)</f>
        <v>0</v>
      </c>
      <c r="DE30" s="393">
        <f t="shared" si="121"/>
        <v>0</v>
      </c>
      <c r="DF30" s="33">
        <f>SUMIF('reporting montigny'!$F$2:$EE$2,DF$4,'reporting montigny'!$F30:$EE30)+SUMIF('reporting boissy'!$F$2:$EE$2,DF$4,'reporting boissy'!$F30:$EE30)+SUMIF('reporting moussy'!$F$2:$EE$2,DF$4,'reporting moussy'!$F30:$EE30)+SUMIF('reporting trappes'!$F$2:$EE$2,DF$4,'reporting trappes'!$F30:$EE30)+SUMIF('SPACELOG 5 BP'!$F$2:$EE$2,DF$4,'SPACELOG 5 BP'!$F30:$EE30)+SUMIF('SPACELOG 6 BP'!$F$2:$EE$2,DF$4,'SPACELOG 6 BP'!$F30:$EE30)+SUMIF('SPACELOG 7 BP'!$F$2:$EE$2,DF$4,'SPACELOG 7 BP'!$F30:$EE30)+SUMIF('SPACELOG 8 BP'!$F$2:$EE$2,DF$4,'SPACELOG 8 BP'!$F30:$EE30)+SUMIF('SPACELOG 9 BP'!$F$2:$EE$2,DF$4,'SPACELOG 9 BP'!$F30:$EE30)+SUMIF('SPACELOG 10 BP'!$F$2:$EE$2,DF$4,'SPACELOG 10 BP'!$F30:$EE30)+SUMIF('SPACELOG 11 BP'!$F$2:$EE$2,DF$4,'SPACELOG 11 BP'!$F30:$EE30)+SUMIF('SPACELOG 12 BP'!$F$2:$EE$2,DF$4,'SPACELOG 12 BP'!$F30:$EE30)</f>
        <v>0</v>
      </c>
      <c r="DG30" s="33">
        <f>SUMIF('reporting montigny'!$F$2:$EE$2,DG$4,'reporting montigny'!$F30:$EE30)+SUMIF('reporting boissy'!$F$2:$EE$2,DG$4,'reporting boissy'!$F30:$EE30)+SUMIF('reporting moussy'!$F$2:$EE$2,DG$4,'reporting moussy'!$F30:$EE30)+SUMIF('reporting trappes'!$F$2:$EE$2,DG$4,'reporting trappes'!$F30:$EE30)+SUMIF('SPACELOG 5 BP'!$F$2:$EE$2,DG$4,'SPACELOG 5 BP'!$F30:$EE30)+SUMIF('SPACELOG 6 BP'!$F$2:$EE$2,DG$4,'SPACELOG 6 BP'!$F30:$EE30)+SUMIF('SPACELOG 7 BP'!$F$2:$EE$2,DG$4,'SPACELOG 7 BP'!$F30:$EE30)+SUMIF('SPACELOG 8 BP'!$F$2:$EE$2,DG$4,'SPACELOG 8 BP'!$F30:$EE30)+SUMIF('SPACELOG 9 BP'!$F$2:$EE$2,DG$4,'SPACELOG 9 BP'!$F30:$EE30)+SUMIF('SPACELOG 10 BP'!$F$2:$EE$2,DG$4,'SPACELOG 10 BP'!$F30:$EE30)+SUMIF('SPACELOG 11 BP'!$F$2:$EE$2,DG$4,'SPACELOG 11 BP'!$F30:$EE30)+SUMIF('SPACELOG 12 BP'!$F$2:$EE$2,DG$4,'SPACELOG 12 BP'!$F30:$EE30)</f>
        <v>0</v>
      </c>
      <c r="DH30" s="33">
        <f>SUMIF('reporting montigny'!$F$2:$EE$2,DH$4,'reporting montigny'!$F30:$EE30)+SUMIF('reporting boissy'!$F$2:$EE$2,DH$4,'reporting boissy'!$F30:$EE30)+SUMIF('reporting moussy'!$F$2:$EE$2,DH$4,'reporting moussy'!$F30:$EE30)+SUMIF('reporting trappes'!$F$2:$EE$2,DH$4,'reporting trappes'!$F30:$EE30)+SUMIF('SPACELOG 5 BP'!$F$2:$EE$2,DH$4,'SPACELOG 5 BP'!$F30:$EE30)+SUMIF('SPACELOG 6 BP'!$F$2:$EE$2,DH$4,'SPACELOG 6 BP'!$F30:$EE30)+SUMIF('SPACELOG 7 BP'!$F$2:$EE$2,DH$4,'SPACELOG 7 BP'!$F30:$EE30)+SUMIF('SPACELOG 8 BP'!$F$2:$EE$2,DH$4,'SPACELOG 8 BP'!$F30:$EE30)+SUMIF('SPACELOG 9 BP'!$F$2:$EE$2,DH$4,'SPACELOG 9 BP'!$F30:$EE30)+SUMIF('SPACELOG 10 BP'!$F$2:$EE$2,DH$4,'SPACELOG 10 BP'!$F30:$EE30)+SUMIF('SPACELOG 11 BP'!$F$2:$EE$2,DH$4,'SPACELOG 11 BP'!$F30:$EE30)+SUMIF('SPACELOG 12 BP'!$F$2:$EE$2,DH$4,'SPACELOG 12 BP'!$F30:$EE30)</f>
        <v>0</v>
      </c>
      <c r="DI30" s="33">
        <f>SUMIF('reporting montigny'!$F$2:$EE$2,DI$4,'reporting montigny'!$F30:$EE30)+SUMIF('reporting boissy'!$F$2:$EE$2,DI$4,'reporting boissy'!$F30:$EE30)+SUMIF('reporting moussy'!$F$2:$EE$2,DI$4,'reporting moussy'!$F30:$EE30)+SUMIF('reporting trappes'!$F$2:$EE$2,DI$4,'reporting trappes'!$F30:$EE30)+SUMIF('SPACELOG 5 BP'!$F$2:$EE$2,DI$4,'SPACELOG 5 BP'!$F30:$EE30)+SUMIF('SPACELOG 6 BP'!$F$2:$EE$2,DI$4,'SPACELOG 6 BP'!$F30:$EE30)+SUMIF('SPACELOG 7 BP'!$F$2:$EE$2,DI$4,'SPACELOG 7 BP'!$F30:$EE30)+SUMIF('SPACELOG 8 BP'!$F$2:$EE$2,DI$4,'SPACELOG 8 BP'!$F30:$EE30)+SUMIF('SPACELOG 9 BP'!$F$2:$EE$2,DI$4,'SPACELOG 9 BP'!$F30:$EE30)+SUMIF('SPACELOG 10 BP'!$F$2:$EE$2,DI$4,'SPACELOG 10 BP'!$F30:$EE30)+SUMIF('SPACELOG 11 BP'!$F$2:$EE$2,DI$4,'SPACELOG 11 BP'!$F30:$EE30)+SUMIF('SPACELOG 12 BP'!$F$2:$EE$2,DI$4,'SPACELOG 12 BP'!$F30:$EE30)</f>
        <v>0</v>
      </c>
      <c r="DJ30" s="33">
        <f>SUMIF('reporting montigny'!$F$2:$EE$2,DJ$4,'reporting montigny'!$F30:$EE30)+SUMIF('reporting boissy'!$F$2:$EE$2,DJ$4,'reporting boissy'!$F30:$EE30)+SUMIF('reporting moussy'!$F$2:$EE$2,DJ$4,'reporting moussy'!$F30:$EE30)+SUMIF('reporting trappes'!$F$2:$EE$2,DJ$4,'reporting trappes'!$F30:$EE30)+SUMIF('SPACELOG 5 BP'!$F$2:$EE$2,DJ$4,'SPACELOG 5 BP'!$F30:$EE30)+SUMIF('SPACELOG 6 BP'!$F$2:$EE$2,DJ$4,'SPACELOG 6 BP'!$F30:$EE30)+SUMIF('SPACELOG 7 BP'!$F$2:$EE$2,DJ$4,'SPACELOG 7 BP'!$F30:$EE30)+SUMIF('SPACELOG 8 BP'!$F$2:$EE$2,DJ$4,'SPACELOG 8 BP'!$F30:$EE30)+SUMIF('SPACELOG 9 BP'!$F$2:$EE$2,DJ$4,'SPACELOG 9 BP'!$F30:$EE30)+SUMIF('SPACELOG 10 BP'!$F$2:$EE$2,DJ$4,'SPACELOG 10 BP'!$F30:$EE30)+SUMIF('SPACELOG 11 BP'!$F$2:$EE$2,DJ$4,'SPACELOG 11 BP'!$F30:$EE30)+SUMIF('SPACELOG 12 BP'!$F$2:$EE$2,DJ$4,'SPACELOG 12 BP'!$F30:$EE30)</f>
        <v>0</v>
      </c>
      <c r="DK30" s="33">
        <f>SUMIF('reporting montigny'!$F$2:$EE$2,DK$4,'reporting montigny'!$F30:$EE30)+SUMIF('reporting boissy'!$F$2:$EE$2,DK$4,'reporting boissy'!$F30:$EE30)+SUMIF('reporting moussy'!$F$2:$EE$2,DK$4,'reporting moussy'!$F30:$EE30)+SUMIF('reporting trappes'!$F$2:$EE$2,DK$4,'reporting trappes'!$F30:$EE30)+SUMIF('SPACELOG 5 BP'!$F$2:$EE$2,DK$4,'SPACELOG 5 BP'!$F30:$EE30)+SUMIF('SPACELOG 6 BP'!$F$2:$EE$2,DK$4,'SPACELOG 6 BP'!$F30:$EE30)+SUMIF('SPACELOG 7 BP'!$F$2:$EE$2,DK$4,'SPACELOG 7 BP'!$F30:$EE30)+SUMIF('SPACELOG 8 BP'!$F$2:$EE$2,DK$4,'SPACELOG 8 BP'!$F30:$EE30)+SUMIF('SPACELOG 9 BP'!$F$2:$EE$2,DK$4,'SPACELOG 9 BP'!$F30:$EE30)+SUMIF('SPACELOG 10 BP'!$F$2:$EE$2,DK$4,'SPACELOG 10 BP'!$F30:$EE30)+SUMIF('SPACELOG 11 BP'!$F$2:$EE$2,DK$4,'SPACELOG 11 BP'!$F30:$EE30)+SUMIF('SPACELOG 12 BP'!$F$2:$EE$2,DK$4,'SPACELOG 12 BP'!$F30:$EE30)</f>
        <v>0</v>
      </c>
      <c r="DL30" s="33">
        <f>SUMIF('reporting montigny'!$F$2:$EE$2,DL$4,'reporting montigny'!$F30:$EE30)+SUMIF('reporting boissy'!$F$2:$EE$2,DL$4,'reporting boissy'!$F30:$EE30)+SUMIF('reporting moussy'!$F$2:$EE$2,DL$4,'reporting moussy'!$F30:$EE30)+SUMIF('reporting trappes'!$F$2:$EE$2,DL$4,'reporting trappes'!$F30:$EE30)+SUMIF('SPACELOG 5 BP'!$F$2:$EE$2,DL$4,'SPACELOG 5 BP'!$F30:$EE30)+SUMIF('SPACELOG 6 BP'!$F$2:$EE$2,DL$4,'SPACELOG 6 BP'!$F30:$EE30)+SUMIF('SPACELOG 7 BP'!$F$2:$EE$2,DL$4,'SPACELOG 7 BP'!$F30:$EE30)+SUMIF('SPACELOG 8 BP'!$F$2:$EE$2,DL$4,'SPACELOG 8 BP'!$F30:$EE30)+SUMIF('SPACELOG 9 BP'!$F$2:$EE$2,DL$4,'SPACELOG 9 BP'!$F30:$EE30)+SUMIF('SPACELOG 10 BP'!$F$2:$EE$2,DL$4,'SPACELOG 10 BP'!$F30:$EE30)+SUMIF('SPACELOG 11 BP'!$F$2:$EE$2,DL$4,'SPACELOG 11 BP'!$F30:$EE30)+SUMIF('SPACELOG 12 BP'!$F$2:$EE$2,DL$4,'SPACELOG 12 BP'!$F30:$EE30)</f>
        <v>0</v>
      </c>
      <c r="DM30" s="33">
        <f>SUMIF('reporting montigny'!$F$2:$EE$2,DM$4,'reporting montigny'!$F30:$EE30)+SUMIF('reporting boissy'!$F$2:$EE$2,DM$4,'reporting boissy'!$F30:$EE30)+SUMIF('reporting moussy'!$F$2:$EE$2,DM$4,'reporting moussy'!$F30:$EE30)+SUMIF('reporting trappes'!$F$2:$EE$2,DM$4,'reporting trappes'!$F30:$EE30)+SUMIF('SPACELOG 5 BP'!$F$2:$EE$2,DM$4,'SPACELOG 5 BP'!$F30:$EE30)+SUMIF('SPACELOG 6 BP'!$F$2:$EE$2,DM$4,'SPACELOG 6 BP'!$F30:$EE30)+SUMIF('SPACELOG 7 BP'!$F$2:$EE$2,DM$4,'SPACELOG 7 BP'!$F30:$EE30)+SUMIF('SPACELOG 8 BP'!$F$2:$EE$2,DM$4,'SPACELOG 8 BP'!$F30:$EE30)+SUMIF('SPACELOG 9 BP'!$F$2:$EE$2,DM$4,'SPACELOG 9 BP'!$F30:$EE30)+SUMIF('SPACELOG 10 BP'!$F$2:$EE$2,DM$4,'SPACELOG 10 BP'!$F30:$EE30)+SUMIF('SPACELOG 11 BP'!$F$2:$EE$2,DM$4,'SPACELOG 11 BP'!$F30:$EE30)+SUMIF('SPACELOG 12 BP'!$F$2:$EE$2,DM$4,'SPACELOG 12 BP'!$F30:$EE30)</f>
        <v>0</v>
      </c>
      <c r="DN30" s="33">
        <f>SUMIF('reporting montigny'!$F$2:$EE$2,DN$4,'reporting montigny'!$F30:$EE30)+SUMIF('reporting boissy'!$F$2:$EE$2,DN$4,'reporting boissy'!$F30:$EE30)+SUMIF('reporting moussy'!$F$2:$EE$2,DN$4,'reporting moussy'!$F30:$EE30)+SUMIF('reporting trappes'!$F$2:$EE$2,DN$4,'reporting trappes'!$F30:$EE30)+SUMIF('SPACELOG 5 BP'!$F$2:$EE$2,DN$4,'SPACELOG 5 BP'!$F30:$EE30)+SUMIF('SPACELOG 6 BP'!$F$2:$EE$2,DN$4,'SPACELOG 6 BP'!$F30:$EE30)+SUMIF('SPACELOG 7 BP'!$F$2:$EE$2,DN$4,'SPACELOG 7 BP'!$F30:$EE30)+SUMIF('SPACELOG 8 BP'!$F$2:$EE$2,DN$4,'SPACELOG 8 BP'!$F30:$EE30)+SUMIF('SPACELOG 9 BP'!$F$2:$EE$2,DN$4,'SPACELOG 9 BP'!$F30:$EE30)+SUMIF('SPACELOG 10 BP'!$F$2:$EE$2,DN$4,'SPACELOG 10 BP'!$F30:$EE30)+SUMIF('SPACELOG 11 BP'!$F$2:$EE$2,DN$4,'SPACELOG 11 BP'!$F30:$EE30)+SUMIF('SPACELOG 12 BP'!$F$2:$EE$2,DN$4,'SPACELOG 12 BP'!$F30:$EE30)</f>
        <v>0</v>
      </c>
      <c r="DO30" s="33">
        <f>SUMIF('reporting montigny'!$F$2:$EE$2,DO$4,'reporting montigny'!$F30:$EE30)+SUMIF('reporting boissy'!$F$2:$EE$2,DO$4,'reporting boissy'!$F30:$EE30)+SUMIF('reporting moussy'!$F$2:$EE$2,DO$4,'reporting moussy'!$F30:$EE30)+SUMIF('reporting trappes'!$F$2:$EE$2,DO$4,'reporting trappes'!$F30:$EE30)+SUMIF('SPACELOG 5 BP'!$F$2:$EE$2,DO$4,'SPACELOG 5 BP'!$F30:$EE30)+SUMIF('SPACELOG 6 BP'!$F$2:$EE$2,DO$4,'SPACELOG 6 BP'!$F30:$EE30)+SUMIF('SPACELOG 7 BP'!$F$2:$EE$2,DO$4,'SPACELOG 7 BP'!$F30:$EE30)+SUMIF('SPACELOG 8 BP'!$F$2:$EE$2,DO$4,'SPACELOG 8 BP'!$F30:$EE30)+SUMIF('SPACELOG 9 BP'!$F$2:$EE$2,DO$4,'SPACELOG 9 BP'!$F30:$EE30)+SUMIF('SPACELOG 10 BP'!$F$2:$EE$2,DO$4,'SPACELOG 10 BP'!$F30:$EE30)+SUMIF('SPACELOG 11 BP'!$F$2:$EE$2,DO$4,'SPACELOG 11 BP'!$F30:$EE30)+SUMIF('SPACELOG 12 BP'!$F$2:$EE$2,DO$4,'SPACELOG 12 BP'!$F30:$EE30)</f>
        <v>0</v>
      </c>
      <c r="DP30" s="33">
        <f>SUMIF('reporting montigny'!$F$2:$EE$2,DP$4,'reporting montigny'!$F30:$EE30)+SUMIF('reporting boissy'!$F$2:$EE$2,DP$4,'reporting boissy'!$F30:$EE30)+SUMIF('reporting moussy'!$F$2:$EE$2,DP$4,'reporting moussy'!$F30:$EE30)+SUMIF('reporting trappes'!$F$2:$EE$2,DP$4,'reporting trappes'!$F30:$EE30)+SUMIF('SPACELOG 5 BP'!$F$2:$EE$2,DP$4,'SPACELOG 5 BP'!$F30:$EE30)+SUMIF('SPACELOG 6 BP'!$F$2:$EE$2,DP$4,'SPACELOG 6 BP'!$F30:$EE30)+SUMIF('SPACELOG 7 BP'!$F$2:$EE$2,DP$4,'SPACELOG 7 BP'!$F30:$EE30)+SUMIF('SPACELOG 8 BP'!$F$2:$EE$2,DP$4,'SPACELOG 8 BP'!$F30:$EE30)+SUMIF('SPACELOG 9 BP'!$F$2:$EE$2,DP$4,'SPACELOG 9 BP'!$F30:$EE30)+SUMIF('SPACELOG 10 BP'!$F$2:$EE$2,DP$4,'SPACELOG 10 BP'!$F30:$EE30)+SUMIF('SPACELOG 11 BP'!$F$2:$EE$2,DP$4,'SPACELOG 11 BP'!$F30:$EE30)+SUMIF('SPACELOG 12 BP'!$F$2:$EE$2,DP$4,'SPACELOG 12 BP'!$F30:$EE30)</f>
        <v>0</v>
      </c>
      <c r="DQ30" s="33">
        <f>SUMIF('reporting montigny'!$F$2:$EE$2,DQ$4,'reporting montigny'!$F30:$EE30)+SUMIF('reporting boissy'!$F$2:$EE$2,DQ$4,'reporting boissy'!$F30:$EE30)+SUMIF('reporting moussy'!$F$2:$EE$2,DQ$4,'reporting moussy'!$F30:$EE30)+SUMIF('reporting trappes'!$F$2:$EE$2,DQ$4,'reporting trappes'!$F30:$EE30)+SUMIF('SPACELOG 5 BP'!$F$2:$EE$2,DQ$4,'SPACELOG 5 BP'!$F30:$EE30)+SUMIF('SPACELOG 6 BP'!$F$2:$EE$2,DQ$4,'SPACELOG 6 BP'!$F30:$EE30)+SUMIF('SPACELOG 7 BP'!$F$2:$EE$2,DQ$4,'SPACELOG 7 BP'!$F30:$EE30)+SUMIF('SPACELOG 8 BP'!$F$2:$EE$2,DQ$4,'SPACELOG 8 BP'!$F30:$EE30)+SUMIF('SPACELOG 9 BP'!$F$2:$EE$2,DQ$4,'SPACELOG 9 BP'!$F30:$EE30)+SUMIF('SPACELOG 10 BP'!$F$2:$EE$2,DQ$4,'SPACELOG 10 BP'!$F30:$EE30)+SUMIF('SPACELOG 11 BP'!$F$2:$EE$2,DQ$4,'SPACELOG 11 BP'!$F30:$EE30)+SUMIF('SPACELOG 12 BP'!$F$2:$EE$2,DQ$4,'SPACELOG 12 BP'!$F30:$EE30)</f>
        <v>0</v>
      </c>
      <c r="DR30" s="393">
        <f t="shared" si="122"/>
        <v>0</v>
      </c>
    </row>
    <row r="31" spans="1:122" x14ac:dyDescent="0.2">
      <c r="E31" s="35" t="s">
        <v>249</v>
      </c>
      <c r="F31" s="33">
        <f>SUMIF('reporting montigny'!$F$2:$EE$2,F$4,'reporting montigny'!$F31:$EE31)+SUMIF('reporting boissy'!$F$2:$EE$2,F$4,'reporting boissy'!$F31:$EE31)+SUMIF('reporting moussy'!$F$2:$EE$2,F$4,'reporting moussy'!$F31:$EE31)+SUMIF('reporting trappes'!$F$2:$EE$2,F$4,'reporting trappes'!$F31:$EE31)+SUMIF('SPACELOG 5 BP'!$F$2:$EE$2,F$4,'SPACELOG 5 BP'!$F31:$EE31)+SUMIF('SPACELOG 6 BP'!$F$2:$EE$2,F$4,'SPACELOG 6 BP'!$F31:$EE31)+SUMIF('SPACELOG 7 BP'!$F$2:$EE$2,F$4,'SPACELOG 7 BP'!$F31:$EE31)+SUMIF('SPACELOG 8 BP'!$F$2:$EE$2,F$4,'SPACELOG 8 BP'!$F31:$EE31)+SUMIF('SPACELOG 9 BP'!$F$2:$EE$2,F$4,'SPACELOG 9 BP'!$F31:$EE31)+SUMIF('SPACELOG 10 BP'!$F$2:$EE$2,F$4,'SPACELOG 10 BP'!$F31:$EE31)+SUMIF('SPACELOG 11 BP'!$F$2:$EE$2,F$4,'SPACELOG 11 BP'!$F31:$EE31)+SUMIF('SPACELOG 12 BP'!$F$2:$EE$2,F$4,'SPACELOG 12 BP'!$F31:$EE31)</f>
        <v>0</v>
      </c>
      <c r="G31" s="33">
        <f>SUMIF('reporting montigny'!$F$2:$EE$2,G$4,'reporting montigny'!$F31:$EE31)+SUMIF('reporting boissy'!$F$2:$EE$2,G$4,'reporting boissy'!$F31:$EE31)+SUMIF('reporting moussy'!$F$2:$EE$2,G$4,'reporting moussy'!$F31:$EE31)+SUMIF('reporting trappes'!$F$2:$EE$2,G$4,'reporting trappes'!$F31:$EE31)+SUMIF('SPACELOG 5 BP'!$F$2:$EE$2,G$4,'SPACELOG 5 BP'!$F31:$EE31)+SUMIF('SPACELOG 6 BP'!$F$2:$EE$2,G$4,'SPACELOG 6 BP'!$F31:$EE31)+SUMIF('SPACELOG 7 BP'!$F$2:$EE$2,G$4,'SPACELOG 7 BP'!$F31:$EE31)+SUMIF('SPACELOG 8 BP'!$F$2:$EE$2,G$4,'SPACELOG 8 BP'!$F31:$EE31)+SUMIF('SPACELOG 9 BP'!$F$2:$EE$2,G$4,'SPACELOG 9 BP'!$F31:$EE31)+SUMIF('SPACELOG 10 BP'!$F$2:$EE$2,G$4,'SPACELOG 10 BP'!$F31:$EE31)+SUMIF('SPACELOG 11 BP'!$F$2:$EE$2,G$4,'SPACELOG 11 BP'!$F31:$EE31)+SUMIF('SPACELOG 12 BP'!$F$2:$EE$2,G$4,'SPACELOG 12 BP'!$F31:$EE31)</f>
        <v>0</v>
      </c>
      <c r="H31" s="33">
        <f>SUMIF('reporting montigny'!$F$2:$EE$2,H$4,'reporting montigny'!$F31:$EE31)+SUMIF('reporting boissy'!$F$2:$EE$2,H$4,'reporting boissy'!$F31:$EE31)+SUMIF('reporting moussy'!$F$2:$EE$2,H$4,'reporting moussy'!$F31:$EE31)+SUMIF('reporting trappes'!$F$2:$EE$2,H$4,'reporting trappes'!$F31:$EE31)+SUMIF('SPACELOG 5 BP'!$F$2:$EE$2,H$4,'SPACELOG 5 BP'!$F31:$EE31)+SUMIF('SPACELOG 6 BP'!$F$2:$EE$2,H$4,'SPACELOG 6 BP'!$F31:$EE31)+SUMIF('SPACELOG 7 BP'!$F$2:$EE$2,H$4,'SPACELOG 7 BP'!$F31:$EE31)+SUMIF('SPACELOG 8 BP'!$F$2:$EE$2,H$4,'SPACELOG 8 BP'!$F31:$EE31)+SUMIF('SPACELOG 9 BP'!$F$2:$EE$2,H$4,'SPACELOG 9 BP'!$F31:$EE31)+SUMIF('SPACELOG 10 BP'!$F$2:$EE$2,H$4,'SPACELOG 10 BP'!$F31:$EE31)+SUMIF('SPACELOG 11 BP'!$F$2:$EE$2,H$4,'SPACELOG 11 BP'!$F31:$EE31)+SUMIF('SPACELOG 12 BP'!$F$2:$EE$2,H$4,'SPACELOG 12 BP'!$F31:$EE31)</f>
        <v>0</v>
      </c>
      <c r="I31" s="33">
        <f>SUMIF('reporting montigny'!$F$2:$EE$2,I$4,'reporting montigny'!$F31:$EE31)+SUMIF('reporting boissy'!$F$2:$EE$2,I$4,'reporting boissy'!$F31:$EE31)+SUMIF('reporting moussy'!$F$2:$EE$2,I$4,'reporting moussy'!$F31:$EE31)+SUMIF('reporting trappes'!$F$2:$EE$2,I$4,'reporting trappes'!$F31:$EE31)+SUMIF('SPACELOG 5 BP'!$F$2:$EE$2,I$4,'SPACELOG 5 BP'!$F31:$EE31)+SUMIF('SPACELOG 6 BP'!$F$2:$EE$2,I$4,'SPACELOG 6 BP'!$F31:$EE31)+SUMIF('SPACELOG 7 BP'!$F$2:$EE$2,I$4,'SPACELOG 7 BP'!$F31:$EE31)+SUMIF('SPACELOG 8 BP'!$F$2:$EE$2,I$4,'SPACELOG 8 BP'!$F31:$EE31)+SUMIF('SPACELOG 9 BP'!$F$2:$EE$2,I$4,'SPACELOG 9 BP'!$F31:$EE31)+SUMIF('SPACELOG 10 BP'!$F$2:$EE$2,I$4,'SPACELOG 10 BP'!$F31:$EE31)+SUMIF('SPACELOG 11 BP'!$F$2:$EE$2,I$4,'SPACELOG 11 BP'!$F31:$EE31)+SUMIF('SPACELOG 12 BP'!$F$2:$EE$2,I$4,'SPACELOG 12 BP'!$F31:$EE31)</f>
        <v>0</v>
      </c>
      <c r="J31" s="33">
        <f>SUMIF('reporting montigny'!$F$2:$EE$2,J$4,'reporting montigny'!$F31:$EE31)+SUMIF('reporting boissy'!$F$2:$EE$2,J$4,'reporting boissy'!$F31:$EE31)+SUMIF('reporting moussy'!$F$2:$EE$2,J$4,'reporting moussy'!$F31:$EE31)+SUMIF('reporting trappes'!$F$2:$EE$2,J$4,'reporting trappes'!$F31:$EE31)+SUMIF('SPACELOG 5 BP'!$F$2:$EE$2,J$4,'SPACELOG 5 BP'!$F31:$EE31)+SUMIF('SPACELOG 6 BP'!$F$2:$EE$2,J$4,'SPACELOG 6 BP'!$F31:$EE31)+SUMIF('SPACELOG 7 BP'!$F$2:$EE$2,J$4,'SPACELOG 7 BP'!$F31:$EE31)+SUMIF('SPACELOG 8 BP'!$F$2:$EE$2,J$4,'SPACELOG 8 BP'!$F31:$EE31)+SUMIF('SPACELOG 9 BP'!$F$2:$EE$2,J$4,'SPACELOG 9 BP'!$F31:$EE31)+SUMIF('SPACELOG 10 BP'!$F$2:$EE$2,J$4,'SPACELOG 10 BP'!$F31:$EE31)+SUMIF('SPACELOG 11 BP'!$F$2:$EE$2,J$4,'SPACELOG 11 BP'!$F31:$EE31)+SUMIF('SPACELOG 12 BP'!$F$2:$EE$2,J$4,'SPACELOG 12 BP'!$F31:$EE31)</f>
        <v>0</v>
      </c>
      <c r="K31" s="33">
        <f>SUMIF('reporting montigny'!$F$2:$EE$2,K$4,'reporting montigny'!$F31:$EE31)+SUMIF('reporting boissy'!$F$2:$EE$2,K$4,'reporting boissy'!$F31:$EE31)+SUMIF('reporting moussy'!$F$2:$EE$2,K$4,'reporting moussy'!$F31:$EE31)+SUMIF('reporting trappes'!$F$2:$EE$2,K$4,'reporting trappes'!$F31:$EE31)+SUMIF('SPACELOG 5 BP'!$F$2:$EE$2,K$4,'SPACELOG 5 BP'!$F31:$EE31)+SUMIF('SPACELOG 6 BP'!$F$2:$EE$2,K$4,'SPACELOG 6 BP'!$F31:$EE31)+SUMIF('SPACELOG 7 BP'!$F$2:$EE$2,K$4,'SPACELOG 7 BP'!$F31:$EE31)+SUMIF('SPACELOG 8 BP'!$F$2:$EE$2,K$4,'SPACELOG 8 BP'!$F31:$EE31)+SUMIF('SPACELOG 9 BP'!$F$2:$EE$2,K$4,'SPACELOG 9 BP'!$F31:$EE31)+SUMIF('SPACELOG 10 BP'!$F$2:$EE$2,K$4,'SPACELOG 10 BP'!$F31:$EE31)+SUMIF('SPACELOG 11 BP'!$F$2:$EE$2,K$4,'SPACELOG 11 BP'!$F31:$EE31)+SUMIF('SPACELOG 12 BP'!$F$2:$EE$2,K$4,'SPACELOG 12 BP'!$F31:$EE31)</f>
        <v>0</v>
      </c>
      <c r="L31" s="33">
        <f>SUMIF('reporting montigny'!$F$2:$EE$2,L$4,'reporting montigny'!$F31:$EE31)+SUMIF('reporting boissy'!$F$2:$EE$2,L$4,'reporting boissy'!$F31:$EE31)+SUMIF('reporting moussy'!$F$2:$EE$2,L$4,'reporting moussy'!$F31:$EE31)+SUMIF('reporting trappes'!$F$2:$EE$2,L$4,'reporting trappes'!$F31:$EE31)+SUMIF('SPACELOG 5 BP'!$F$2:$EE$2,L$4,'SPACELOG 5 BP'!$F31:$EE31)+SUMIF('SPACELOG 6 BP'!$F$2:$EE$2,L$4,'SPACELOG 6 BP'!$F31:$EE31)+SUMIF('SPACELOG 7 BP'!$F$2:$EE$2,L$4,'SPACELOG 7 BP'!$F31:$EE31)+SUMIF('SPACELOG 8 BP'!$F$2:$EE$2,L$4,'SPACELOG 8 BP'!$F31:$EE31)+SUMIF('SPACELOG 9 BP'!$F$2:$EE$2,L$4,'SPACELOG 9 BP'!$F31:$EE31)+SUMIF('SPACELOG 10 BP'!$F$2:$EE$2,L$4,'SPACELOG 10 BP'!$F31:$EE31)+SUMIF('SPACELOG 11 BP'!$F$2:$EE$2,L$4,'SPACELOG 11 BP'!$F31:$EE31)+SUMIF('SPACELOG 12 BP'!$F$2:$EE$2,L$4,'SPACELOG 12 BP'!$F31:$EE31)</f>
        <v>0</v>
      </c>
      <c r="M31" s="33">
        <f>SUMIF('reporting montigny'!$F$2:$EE$2,M$4,'reporting montigny'!$F31:$EE31)+SUMIF('reporting boissy'!$F$2:$EE$2,M$4,'reporting boissy'!$F31:$EE31)+SUMIF('reporting moussy'!$F$2:$EE$2,M$4,'reporting moussy'!$F31:$EE31)+SUMIF('reporting trappes'!$F$2:$EE$2,M$4,'reporting trappes'!$F31:$EE31)+SUMIF('SPACELOG 5 BP'!$F$2:$EE$2,M$4,'SPACELOG 5 BP'!$F31:$EE31)+SUMIF('SPACELOG 6 BP'!$F$2:$EE$2,M$4,'SPACELOG 6 BP'!$F31:$EE31)+SUMIF('SPACELOG 7 BP'!$F$2:$EE$2,M$4,'SPACELOG 7 BP'!$F31:$EE31)+SUMIF('SPACELOG 8 BP'!$F$2:$EE$2,M$4,'SPACELOG 8 BP'!$F31:$EE31)+SUMIF('SPACELOG 9 BP'!$F$2:$EE$2,M$4,'SPACELOG 9 BP'!$F31:$EE31)+SUMIF('SPACELOG 10 BP'!$F$2:$EE$2,M$4,'SPACELOG 10 BP'!$F31:$EE31)+SUMIF('SPACELOG 11 BP'!$F$2:$EE$2,M$4,'SPACELOG 11 BP'!$F31:$EE31)+SUMIF('SPACELOG 12 BP'!$F$2:$EE$2,M$4,'SPACELOG 12 BP'!$F31:$EE31)</f>
        <v>0</v>
      </c>
      <c r="N31" s="33">
        <f>SUMIF('reporting montigny'!$F$2:$EE$2,N$4,'reporting montigny'!$F31:$EE31)+SUMIF('reporting boissy'!$F$2:$EE$2,N$4,'reporting boissy'!$F31:$EE31)+SUMIF('reporting moussy'!$F$2:$EE$2,N$4,'reporting moussy'!$F31:$EE31)+SUMIF('reporting trappes'!$F$2:$EE$2,N$4,'reporting trappes'!$F31:$EE31)+SUMIF('SPACELOG 5 BP'!$F$2:$EE$2,N$4,'SPACELOG 5 BP'!$F31:$EE31)+SUMIF('SPACELOG 6 BP'!$F$2:$EE$2,N$4,'SPACELOG 6 BP'!$F31:$EE31)+SUMIF('SPACELOG 7 BP'!$F$2:$EE$2,N$4,'SPACELOG 7 BP'!$F31:$EE31)+SUMIF('SPACELOG 8 BP'!$F$2:$EE$2,N$4,'SPACELOG 8 BP'!$F31:$EE31)+SUMIF('SPACELOG 9 BP'!$F$2:$EE$2,N$4,'SPACELOG 9 BP'!$F31:$EE31)+SUMIF('SPACELOG 10 BP'!$F$2:$EE$2,N$4,'SPACELOG 10 BP'!$F31:$EE31)+SUMIF('SPACELOG 11 BP'!$F$2:$EE$2,N$4,'SPACELOG 11 BP'!$F31:$EE31)+SUMIF('SPACELOG 12 BP'!$F$2:$EE$2,N$4,'SPACELOG 12 BP'!$F31:$EE31)</f>
        <v>0</v>
      </c>
      <c r="O31" s="33">
        <f>SUMIF('reporting montigny'!$F$2:$EE$2,O$4,'reporting montigny'!$F31:$EE31)+SUMIF('reporting boissy'!$F$2:$EE$2,O$4,'reporting boissy'!$F31:$EE31)+SUMIF('reporting moussy'!$F$2:$EE$2,O$4,'reporting moussy'!$F31:$EE31)+SUMIF('reporting trappes'!$F$2:$EE$2,O$4,'reporting trappes'!$F31:$EE31)+SUMIF('SPACELOG 5 BP'!$F$2:$EE$2,O$4,'SPACELOG 5 BP'!$F31:$EE31)+SUMIF('SPACELOG 6 BP'!$F$2:$EE$2,O$4,'SPACELOG 6 BP'!$F31:$EE31)+SUMIF('SPACELOG 7 BP'!$F$2:$EE$2,O$4,'SPACELOG 7 BP'!$F31:$EE31)+SUMIF('SPACELOG 8 BP'!$F$2:$EE$2,O$4,'SPACELOG 8 BP'!$F31:$EE31)+SUMIF('SPACELOG 9 BP'!$F$2:$EE$2,O$4,'SPACELOG 9 BP'!$F31:$EE31)+SUMIF('SPACELOG 10 BP'!$F$2:$EE$2,O$4,'SPACELOG 10 BP'!$F31:$EE31)+SUMIF('SPACELOG 11 BP'!$F$2:$EE$2,O$4,'SPACELOG 11 BP'!$F31:$EE31)+SUMIF('SPACELOG 12 BP'!$F$2:$EE$2,O$4,'SPACELOG 12 BP'!$F31:$EE31)</f>
        <v>0</v>
      </c>
      <c r="P31" s="33">
        <f>SUMIF('reporting montigny'!$F$2:$EE$2,P$4,'reporting montigny'!$F31:$EE31)+SUMIF('reporting boissy'!$F$2:$EE$2,P$4,'reporting boissy'!$F31:$EE31)+SUMIF('reporting moussy'!$F$2:$EE$2,P$4,'reporting moussy'!$F31:$EE31)+SUMIF('reporting trappes'!$F$2:$EE$2,P$4,'reporting trappes'!$F31:$EE31)+SUMIF('SPACELOG 5 BP'!$F$2:$EE$2,P$4,'SPACELOG 5 BP'!$F31:$EE31)+SUMIF('SPACELOG 6 BP'!$F$2:$EE$2,P$4,'SPACELOG 6 BP'!$F31:$EE31)+SUMIF('SPACELOG 7 BP'!$F$2:$EE$2,P$4,'SPACELOG 7 BP'!$F31:$EE31)+SUMIF('SPACELOG 8 BP'!$F$2:$EE$2,P$4,'SPACELOG 8 BP'!$F31:$EE31)+SUMIF('SPACELOG 9 BP'!$F$2:$EE$2,P$4,'SPACELOG 9 BP'!$F31:$EE31)+SUMIF('SPACELOG 10 BP'!$F$2:$EE$2,P$4,'SPACELOG 10 BP'!$F31:$EE31)+SUMIF('SPACELOG 11 BP'!$F$2:$EE$2,P$4,'SPACELOG 11 BP'!$F31:$EE31)+SUMIF('SPACELOG 12 BP'!$F$2:$EE$2,P$4,'SPACELOG 12 BP'!$F31:$EE31)</f>
        <v>800</v>
      </c>
      <c r="Q31" s="33">
        <f>SUMIF('reporting montigny'!$F$2:$EE$2,Q$4,'reporting montigny'!$F31:$EE31)+SUMIF('reporting boissy'!$F$2:$EE$2,Q$4,'reporting boissy'!$F31:$EE31)+SUMIF('reporting moussy'!$F$2:$EE$2,Q$4,'reporting moussy'!$F31:$EE31)+SUMIF('reporting trappes'!$F$2:$EE$2,Q$4,'reporting trappes'!$F31:$EE31)+SUMIF('SPACELOG 5 BP'!$F$2:$EE$2,Q$4,'SPACELOG 5 BP'!$F31:$EE31)+SUMIF('SPACELOG 6 BP'!$F$2:$EE$2,Q$4,'SPACELOG 6 BP'!$F31:$EE31)+SUMIF('SPACELOG 7 BP'!$F$2:$EE$2,Q$4,'SPACELOG 7 BP'!$F31:$EE31)+SUMIF('SPACELOG 8 BP'!$F$2:$EE$2,Q$4,'SPACELOG 8 BP'!$F31:$EE31)+SUMIF('SPACELOG 9 BP'!$F$2:$EE$2,Q$4,'SPACELOG 9 BP'!$F31:$EE31)+SUMIF('SPACELOG 10 BP'!$F$2:$EE$2,Q$4,'SPACELOG 10 BP'!$F31:$EE31)+SUMIF('SPACELOG 11 BP'!$F$2:$EE$2,Q$4,'SPACELOG 11 BP'!$F31:$EE31)+SUMIF('SPACELOG 12 BP'!$F$2:$EE$2,Q$4,'SPACELOG 12 BP'!$F31:$EE31)</f>
        <v>625</v>
      </c>
      <c r="R31" s="393">
        <f t="shared" si="114"/>
        <v>1425</v>
      </c>
      <c r="S31" s="33">
        <f>SUMIF('reporting montigny'!$F$2:$EE$2,S$4,'reporting montigny'!$F31:$EE31)+SUMIF('reporting boissy'!$F$2:$EE$2,S$4,'reporting boissy'!$F31:$EE31)+SUMIF('reporting moussy'!$F$2:$EE$2,S$4,'reporting moussy'!$F31:$EE31)+SUMIF('reporting trappes'!$F$2:$EE$2,S$4,'reporting trappes'!$F31:$EE31)+SUMIF('SPACELOG 5 BP'!$F$2:$EE$2,S$4,'SPACELOG 5 BP'!$F31:$EE31)+SUMIF('SPACELOG 6 BP'!$F$2:$EE$2,S$4,'SPACELOG 6 BP'!$F31:$EE31)+SUMIF('SPACELOG 7 BP'!$F$2:$EE$2,S$4,'SPACELOG 7 BP'!$F31:$EE31)+SUMIF('SPACELOG 8 BP'!$F$2:$EE$2,S$4,'SPACELOG 8 BP'!$F31:$EE31)+SUMIF('SPACELOG 9 BP'!$F$2:$EE$2,S$4,'SPACELOG 9 BP'!$F31:$EE31)+SUMIF('SPACELOG 10 BP'!$F$2:$EE$2,S$4,'SPACELOG 10 BP'!$F31:$EE31)+SUMIF('SPACELOG 11 BP'!$F$2:$EE$2,S$4,'SPACELOG 11 BP'!$F31:$EE31)+SUMIF('SPACELOG 12 BP'!$F$2:$EE$2,S$4,'SPACELOG 12 BP'!$F31:$EE31)</f>
        <v>625</v>
      </c>
      <c r="T31" s="33">
        <f>SUMIF('reporting montigny'!$F$2:$EE$2,T$4,'reporting montigny'!$F31:$EE31)+SUMIF('reporting boissy'!$F$2:$EE$2,T$4,'reporting boissy'!$F31:$EE31)+SUMIF('reporting moussy'!$F$2:$EE$2,T$4,'reporting moussy'!$F31:$EE31)+SUMIF('reporting trappes'!$F$2:$EE$2,T$4,'reporting trappes'!$F31:$EE31)+SUMIF('SPACELOG 5 BP'!$F$2:$EE$2,T$4,'SPACELOG 5 BP'!$F31:$EE31)+SUMIF('SPACELOG 6 BP'!$F$2:$EE$2,T$4,'SPACELOG 6 BP'!$F31:$EE31)+SUMIF('SPACELOG 7 BP'!$F$2:$EE$2,T$4,'SPACELOG 7 BP'!$F31:$EE31)+SUMIF('SPACELOG 8 BP'!$F$2:$EE$2,T$4,'SPACELOG 8 BP'!$F31:$EE31)+SUMIF('SPACELOG 9 BP'!$F$2:$EE$2,T$4,'SPACELOG 9 BP'!$F31:$EE31)+SUMIF('SPACELOG 10 BP'!$F$2:$EE$2,T$4,'SPACELOG 10 BP'!$F31:$EE31)+SUMIF('SPACELOG 11 BP'!$F$2:$EE$2,T$4,'SPACELOG 11 BP'!$F31:$EE31)+SUMIF('SPACELOG 12 BP'!$F$2:$EE$2,T$4,'SPACELOG 12 BP'!$F31:$EE31)</f>
        <v>625</v>
      </c>
      <c r="U31" s="33">
        <f>SUMIF('reporting montigny'!$F$2:$EE$2,U$4,'reporting montigny'!$F31:$EE31)+SUMIF('reporting boissy'!$F$2:$EE$2,U$4,'reporting boissy'!$F31:$EE31)+SUMIF('reporting moussy'!$F$2:$EE$2,U$4,'reporting moussy'!$F31:$EE31)+SUMIF('reporting trappes'!$F$2:$EE$2,U$4,'reporting trappes'!$F31:$EE31)+SUMIF('SPACELOG 5 BP'!$F$2:$EE$2,U$4,'SPACELOG 5 BP'!$F31:$EE31)+SUMIF('SPACELOG 6 BP'!$F$2:$EE$2,U$4,'SPACELOG 6 BP'!$F31:$EE31)+SUMIF('SPACELOG 7 BP'!$F$2:$EE$2,U$4,'SPACELOG 7 BP'!$F31:$EE31)+SUMIF('SPACELOG 8 BP'!$F$2:$EE$2,U$4,'SPACELOG 8 BP'!$F31:$EE31)+SUMIF('SPACELOG 9 BP'!$F$2:$EE$2,U$4,'SPACELOG 9 BP'!$F31:$EE31)+SUMIF('SPACELOG 10 BP'!$F$2:$EE$2,U$4,'SPACELOG 10 BP'!$F31:$EE31)+SUMIF('SPACELOG 11 BP'!$F$2:$EE$2,U$4,'SPACELOG 11 BP'!$F31:$EE31)+SUMIF('SPACELOG 12 BP'!$F$2:$EE$2,U$4,'SPACELOG 12 BP'!$F31:$EE31)</f>
        <v>625</v>
      </c>
      <c r="V31" s="33">
        <f>SUMIF('reporting montigny'!$F$2:$EE$2,V$4,'reporting montigny'!$F31:$EE31)+SUMIF('reporting boissy'!$F$2:$EE$2,V$4,'reporting boissy'!$F31:$EE31)+SUMIF('reporting moussy'!$F$2:$EE$2,V$4,'reporting moussy'!$F31:$EE31)+SUMIF('reporting trappes'!$F$2:$EE$2,V$4,'reporting trappes'!$F31:$EE31)+SUMIF('SPACELOG 5 BP'!$F$2:$EE$2,V$4,'SPACELOG 5 BP'!$F31:$EE31)+SUMIF('SPACELOG 6 BP'!$F$2:$EE$2,V$4,'SPACELOG 6 BP'!$F31:$EE31)+SUMIF('SPACELOG 7 BP'!$F$2:$EE$2,V$4,'SPACELOG 7 BP'!$F31:$EE31)+SUMIF('SPACELOG 8 BP'!$F$2:$EE$2,V$4,'SPACELOG 8 BP'!$F31:$EE31)+SUMIF('SPACELOG 9 BP'!$F$2:$EE$2,V$4,'SPACELOG 9 BP'!$F31:$EE31)+SUMIF('SPACELOG 10 BP'!$F$2:$EE$2,V$4,'SPACELOG 10 BP'!$F31:$EE31)+SUMIF('SPACELOG 11 BP'!$F$2:$EE$2,V$4,'SPACELOG 11 BP'!$F31:$EE31)+SUMIF('SPACELOG 12 BP'!$F$2:$EE$2,V$4,'SPACELOG 12 BP'!$F31:$EE31)</f>
        <v>625</v>
      </c>
      <c r="W31" s="33">
        <f>SUMIF('reporting montigny'!$F$2:$EE$2,W$4,'reporting montigny'!$F31:$EE31)+SUMIF('reporting boissy'!$F$2:$EE$2,W$4,'reporting boissy'!$F31:$EE31)+SUMIF('reporting moussy'!$F$2:$EE$2,W$4,'reporting moussy'!$F31:$EE31)+SUMIF('reporting trappes'!$F$2:$EE$2,W$4,'reporting trappes'!$F31:$EE31)+SUMIF('SPACELOG 5 BP'!$F$2:$EE$2,W$4,'SPACELOG 5 BP'!$F31:$EE31)+SUMIF('SPACELOG 6 BP'!$F$2:$EE$2,W$4,'SPACELOG 6 BP'!$F31:$EE31)+SUMIF('SPACELOG 7 BP'!$F$2:$EE$2,W$4,'SPACELOG 7 BP'!$F31:$EE31)+SUMIF('SPACELOG 8 BP'!$F$2:$EE$2,W$4,'SPACELOG 8 BP'!$F31:$EE31)+SUMIF('SPACELOG 9 BP'!$F$2:$EE$2,W$4,'SPACELOG 9 BP'!$F31:$EE31)+SUMIF('SPACELOG 10 BP'!$F$2:$EE$2,W$4,'SPACELOG 10 BP'!$F31:$EE31)+SUMIF('SPACELOG 11 BP'!$F$2:$EE$2,W$4,'SPACELOG 11 BP'!$F31:$EE31)+SUMIF('SPACELOG 12 BP'!$F$2:$EE$2,W$4,'SPACELOG 12 BP'!$F31:$EE31)</f>
        <v>275</v>
      </c>
      <c r="X31" s="33">
        <f>SUMIF('reporting montigny'!$F$2:$EE$2,X$4,'reporting montigny'!$F31:$EE31)+SUMIF('reporting boissy'!$F$2:$EE$2,X$4,'reporting boissy'!$F31:$EE31)+SUMIF('reporting moussy'!$F$2:$EE$2,X$4,'reporting moussy'!$F31:$EE31)+SUMIF('reporting trappes'!$F$2:$EE$2,X$4,'reporting trappes'!$F31:$EE31)+SUMIF('SPACELOG 5 BP'!$F$2:$EE$2,X$4,'SPACELOG 5 BP'!$F31:$EE31)+SUMIF('SPACELOG 6 BP'!$F$2:$EE$2,X$4,'SPACELOG 6 BP'!$F31:$EE31)+SUMIF('SPACELOG 7 BP'!$F$2:$EE$2,X$4,'SPACELOG 7 BP'!$F31:$EE31)+SUMIF('SPACELOG 8 BP'!$F$2:$EE$2,X$4,'SPACELOG 8 BP'!$F31:$EE31)+SUMIF('SPACELOG 9 BP'!$F$2:$EE$2,X$4,'SPACELOG 9 BP'!$F31:$EE31)+SUMIF('SPACELOG 10 BP'!$F$2:$EE$2,X$4,'SPACELOG 10 BP'!$F31:$EE31)+SUMIF('SPACELOG 11 BP'!$F$2:$EE$2,X$4,'SPACELOG 11 BP'!$F31:$EE31)+SUMIF('SPACELOG 12 BP'!$F$2:$EE$2,X$4,'SPACELOG 12 BP'!$F31:$EE31)</f>
        <v>0</v>
      </c>
      <c r="Y31" s="33">
        <f>SUMIF('reporting montigny'!$F$2:$EE$2,Y$4,'reporting montigny'!$F31:$EE31)+SUMIF('reporting boissy'!$F$2:$EE$2,Y$4,'reporting boissy'!$F31:$EE31)+SUMIF('reporting moussy'!$F$2:$EE$2,Y$4,'reporting moussy'!$F31:$EE31)+SUMIF('reporting trappes'!$F$2:$EE$2,Y$4,'reporting trappes'!$F31:$EE31)+SUMIF('SPACELOG 5 BP'!$F$2:$EE$2,Y$4,'SPACELOG 5 BP'!$F31:$EE31)+SUMIF('SPACELOG 6 BP'!$F$2:$EE$2,Y$4,'SPACELOG 6 BP'!$F31:$EE31)+SUMIF('SPACELOG 7 BP'!$F$2:$EE$2,Y$4,'SPACELOG 7 BP'!$F31:$EE31)+SUMIF('SPACELOG 8 BP'!$F$2:$EE$2,Y$4,'SPACELOG 8 BP'!$F31:$EE31)+SUMIF('SPACELOG 9 BP'!$F$2:$EE$2,Y$4,'SPACELOG 9 BP'!$F31:$EE31)+SUMIF('SPACELOG 10 BP'!$F$2:$EE$2,Y$4,'SPACELOG 10 BP'!$F31:$EE31)+SUMIF('SPACELOG 11 BP'!$F$2:$EE$2,Y$4,'SPACELOG 11 BP'!$F31:$EE31)+SUMIF('SPACELOG 12 BP'!$F$2:$EE$2,Y$4,'SPACELOG 12 BP'!$F31:$EE31)</f>
        <v>0</v>
      </c>
      <c r="Z31" s="33">
        <f>SUMIF('reporting montigny'!$F$2:$EE$2,Z$4,'reporting montigny'!$F31:$EE31)+SUMIF('reporting boissy'!$F$2:$EE$2,Z$4,'reporting boissy'!$F31:$EE31)+SUMIF('reporting moussy'!$F$2:$EE$2,Z$4,'reporting moussy'!$F31:$EE31)+SUMIF('reporting trappes'!$F$2:$EE$2,Z$4,'reporting trappes'!$F31:$EE31)+SUMIF('SPACELOG 5 BP'!$F$2:$EE$2,Z$4,'SPACELOG 5 BP'!$F31:$EE31)+SUMIF('SPACELOG 6 BP'!$F$2:$EE$2,Z$4,'SPACELOG 6 BP'!$F31:$EE31)+SUMIF('SPACELOG 7 BP'!$F$2:$EE$2,Z$4,'SPACELOG 7 BP'!$F31:$EE31)+SUMIF('SPACELOG 8 BP'!$F$2:$EE$2,Z$4,'SPACELOG 8 BP'!$F31:$EE31)+SUMIF('SPACELOG 9 BP'!$F$2:$EE$2,Z$4,'SPACELOG 9 BP'!$F31:$EE31)+SUMIF('SPACELOG 10 BP'!$F$2:$EE$2,Z$4,'SPACELOG 10 BP'!$F31:$EE31)+SUMIF('SPACELOG 11 BP'!$F$2:$EE$2,Z$4,'SPACELOG 11 BP'!$F31:$EE31)+SUMIF('SPACELOG 12 BP'!$F$2:$EE$2,Z$4,'SPACELOG 12 BP'!$F31:$EE31)</f>
        <v>0</v>
      </c>
      <c r="AA31" s="33">
        <f>SUMIF('reporting montigny'!$F$2:$EE$2,AA$4,'reporting montigny'!$F31:$EE31)+SUMIF('reporting boissy'!$F$2:$EE$2,AA$4,'reporting boissy'!$F31:$EE31)+SUMIF('reporting moussy'!$F$2:$EE$2,AA$4,'reporting moussy'!$F31:$EE31)+SUMIF('reporting trappes'!$F$2:$EE$2,AA$4,'reporting trappes'!$F31:$EE31)+SUMIF('SPACELOG 5 BP'!$F$2:$EE$2,AA$4,'SPACELOG 5 BP'!$F31:$EE31)+SUMIF('SPACELOG 6 BP'!$F$2:$EE$2,AA$4,'SPACELOG 6 BP'!$F31:$EE31)+SUMIF('SPACELOG 7 BP'!$F$2:$EE$2,AA$4,'SPACELOG 7 BP'!$F31:$EE31)+SUMIF('SPACELOG 8 BP'!$F$2:$EE$2,AA$4,'SPACELOG 8 BP'!$F31:$EE31)+SUMIF('SPACELOG 9 BP'!$F$2:$EE$2,AA$4,'SPACELOG 9 BP'!$F31:$EE31)+SUMIF('SPACELOG 10 BP'!$F$2:$EE$2,AA$4,'SPACELOG 10 BP'!$F31:$EE31)+SUMIF('SPACELOG 11 BP'!$F$2:$EE$2,AA$4,'SPACELOG 11 BP'!$F31:$EE31)+SUMIF('SPACELOG 12 BP'!$F$2:$EE$2,AA$4,'SPACELOG 12 BP'!$F31:$EE31)</f>
        <v>0</v>
      </c>
      <c r="AB31" s="33">
        <f>SUMIF('reporting montigny'!$F$2:$EE$2,AB$4,'reporting montigny'!$F31:$EE31)+SUMIF('reporting boissy'!$F$2:$EE$2,AB$4,'reporting boissy'!$F31:$EE31)+SUMIF('reporting moussy'!$F$2:$EE$2,AB$4,'reporting moussy'!$F31:$EE31)+SUMIF('reporting trappes'!$F$2:$EE$2,AB$4,'reporting trappes'!$F31:$EE31)+SUMIF('SPACELOG 5 BP'!$F$2:$EE$2,AB$4,'SPACELOG 5 BP'!$F31:$EE31)+SUMIF('SPACELOG 6 BP'!$F$2:$EE$2,AB$4,'SPACELOG 6 BP'!$F31:$EE31)+SUMIF('SPACELOG 7 BP'!$F$2:$EE$2,AB$4,'SPACELOG 7 BP'!$F31:$EE31)+SUMIF('SPACELOG 8 BP'!$F$2:$EE$2,AB$4,'SPACELOG 8 BP'!$F31:$EE31)+SUMIF('SPACELOG 9 BP'!$F$2:$EE$2,AB$4,'SPACELOG 9 BP'!$F31:$EE31)+SUMIF('SPACELOG 10 BP'!$F$2:$EE$2,AB$4,'SPACELOG 10 BP'!$F31:$EE31)+SUMIF('SPACELOG 11 BP'!$F$2:$EE$2,AB$4,'SPACELOG 11 BP'!$F31:$EE31)+SUMIF('SPACELOG 12 BP'!$F$2:$EE$2,AB$4,'SPACELOG 12 BP'!$F31:$EE31)</f>
        <v>0</v>
      </c>
      <c r="AC31" s="33">
        <f>SUMIF('reporting montigny'!$F$2:$EE$2,AC$4,'reporting montigny'!$F31:$EE31)+SUMIF('reporting boissy'!$F$2:$EE$2,AC$4,'reporting boissy'!$F31:$EE31)+SUMIF('reporting moussy'!$F$2:$EE$2,AC$4,'reporting moussy'!$F31:$EE31)+SUMIF('reporting trappes'!$F$2:$EE$2,AC$4,'reporting trappes'!$F31:$EE31)+SUMIF('SPACELOG 5 BP'!$F$2:$EE$2,AC$4,'SPACELOG 5 BP'!$F31:$EE31)+SUMIF('SPACELOG 6 BP'!$F$2:$EE$2,AC$4,'SPACELOG 6 BP'!$F31:$EE31)+SUMIF('SPACELOG 7 BP'!$F$2:$EE$2,AC$4,'SPACELOG 7 BP'!$F31:$EE31)+SUMIF('SPACELOG 8 BP'!$F$2:$EE$2,AC$4,'SPACELOG 8 BP'!$F31:$EE31)+SUMIF('SPACELOG 9 BP'!$F$2:$EE$2,AC$4,'SPACELOG 9 BP'!$F31:$EE31)+SUMIF('SPACELOG 10 BP'!$F$2:$EE$2,AC$4,'SPACELOG 10 BP'!$F31:$EE31)+SUMIF('SPACELOG 11 BP'!$F$2:$EE$2,AC$4,'SPACELOG 11 BP'!$F31:$EE31)+SUMIF('SPACELOG 12 BP'!$F$2:$EE$2,AC$4,'SPACELOG 12 BP'!$F31:$EE31)</f>
        <v>0</v>
      </c>
      <c r="AD31" s="33">
        <f>SUMIF('reporting montigny'!$F$2:$EE$2,AD$4,'reporting montigny'!$F31:$EE31)+SUMIF('reporting boissy'!$F$2:$EE$2,AD$4,'reporting boissy'!$F31:$EE31)+SUMIF('reporting moussy'!$F$2:$EE$2,AD$4,'reporting moussy'!$F31:$EE31)+SUMIF('reporting trappes'!$F$2:$EE$2,AD$4,'reporting trappes'!$F31:$EE31)+SUMIF('SPACELOG 5 BP'!$F$2:$EE$2,AD$4,'SPACELOG 5 BP'!$F31:$EE31)+SUMIF('SPACELOG 6 BP'!$F$2:$EE$2,AD$4,'SPACELOG 6 BP'!$F31:$EE31)+SUMIF('SPACELOG 7 BP'!$F$2:$EE$2,AD$4,'SPACELOG 7 BP'!$F31:$EE31)+SUMIF('SPACELOG 8 BP'!$F$2:$EE$2,AD$4,'SPACELOG 8 BP'!$F31:$EE31)+SUMIF('SPACELOG 9 BP'!$F$2:$EE$2,AD$4,'SPACELOG 9 BP'!$F31:$EE31)+SUMIF('SPACELOG 10 BP'!$F$2:$EE$2,AD$4,'SPACELOG 10 BP'!$F31:$EE31)+SUMIF('SPACELOG 11 BP'!$F$2:$EE$2,AD$4,'SPACELOG 11 BP'!$F31:$EE31)+SUMIF('SPACELOG 12 BP'!$F$2:$EE$2,AD$4,'SPACELOG 12 BP'!$F31:$EE31)</f>
        <v>0</v>
      </c>
      <c r="AE31" s="393">
        <f t="shared" si="115"/>
        <v>2775</v>
      </c>
      <c r="AF31" s="33">
        <f>SUMIF('reporting montigny'!$F$2:$EE$2,AF$4,'reporting montigny'!$F31:$EE31)+SUMIF('reporting boissy'!$F$2:$EE$2,AF$4,'reporting boissy'!$F31:$EE31)+SUMIF('reporting moussy'!$F$2:$EE$2,AF$4,'reporting moussy'!$F31:$EE31)+SUMIF('reporting trappes'!$F$2:$EE$2,AF$4,'reporting trappes'!$F31:$EE31)+SUMIF('SPACELOG 5 BP'!$F$2:$EE$2,AF$4,'SPACELOG 5 BP'!$F31:$EE31)+SUMIF('SPACELOG 6 BP'!$F$2:$EE$2,AF$4,'SPACELOG 6 BP'!$F31:$EE31)+SUMIF('SPACELOG 7 BP'!$F$2:$EE$2,AF$4,'SPACELOG 7 BP'!$F31:$EE31)+SUMIF('SPACELOG 8 BP'!$F$2:$EE$2,AF$4,'SPACELOG 8 BP'!$F31:$EE31)+SUMIF('SPACELOG 9 BP'!$F$2:$EE$2,AF$4,'SPACELOG 9 BP'!$F31:$EE31)+SUMIF('SPACELOG 10 BP'!$F$2:$EE$2,AF$4,'SPACELOG 10 BP'!$F31:$EE31)+SUMIF('SPACELOG 11 BP'!$F$2:$EE$2,AF$4,'SPACELOG 11 BP'!$F31:$EE31)+SUMIF('SPACELOG 12 BP'!$F$2:$EE$2,AF$4,'SPACELOG 12 BP'!$F31:$EE31)</f>
        <v>0</v>
      </c>
      <c r="AG31" s="33">
        <f>SUMIF('reporting montigny'!$F$2:$EE$2,AG$4,'reporting montigny'!$F31:$EE31)+SUMIF('reporting boissy'!$F$2:$EE$2,AG$4,'reporting boissy'!$F31:$EE31)+SUMIF('reporting moussy'!$F$2:$EE$2,AG$4,'reporting moussy'!$F31:$EE31)+SUMIF('reporting trappes'!$F$2:$EE$2,AG$4,'reporting trappes'!$F31:$EE31)+SUMIF('SPACELOG 5 BP'!$F$2:$EE$2,AG$4,'SPACELOG 5 BP'!$F31:$EE31)+SUMIF('SPACELOG 6 BP'!$F$2:$EE$2,AG$4,'SPACELOG 6 BP'!$F31:$EE31)+SUMIF('SPACELOG 7 BP'!$F$2:$EE$2,AG$4,'SPACELOG 7 BP'!$F31:$EE31)+SUMIF('SPACELOG 8 BP'!$F$2:$EE$2,AG$4,'SPACELOG 8 BP'!$F31:$EE31)+SUMIF('SPACELOG 9 BP'!$F$2:$EE$2,AG$4,'SPACELOG 9 BP'!$F31:$EE31)+SUMIF('SPACELOG 10 BP'!$F$2:$EE$2,AG$4,'SPACELOG 10 BP'!$F31:$EE31)+SUMIF('SPACELOG 11 BP'!$F$2:$EE$2,AG$4,'SPACELOG 11 BP'!$F31:$EE31)+SUMIF('SPACELOG 12 BP'!$F$2:$EE$2,AG$4,'SPACELOG 12 BP'!$F31:$EE31)</f>
        <v>0</v>
      </c>
      <c r="AH31" s="33">
        <f>SUMIF('reporting montigny'!$F$2:$EE$2,AH$4,'reporting montigny'!$F31:$EE31)+SUMIF('reporting boissy'!$F$2:$EE$2,AH$4,'reporting boissy'!$F31:$EE31)+SUMIF('reporting moussy'!$F$2:$EE$2,AH$4,'reporting moussy'!$F31:$EE31)+SUMIF('reporting trappes'!$F$2:$EE$2,AH$4,'reporting trappes'!$F31:$EE31)+SUMIF('SPACELOG 5 BP'!$F$2:$EE$2,AH$4,'SPACELOG 5 BP'!$F31:$EE31)+SUMIF('SPACELOG 6 BP'!$F$2:$EE$2,AH$4,'SPACELOG 6 BP'!$F31:$EE31)+SUMIF('SPACELOG 7 BP'!$F$2:$EE$2,AH$4,'SPACELOG 7 BP'!$F31:$EE31)+SUMIF('SPACELOG 8 BP'!$F$2:$EE$2,AH$4,'SPACELOG 8 BP'!$F31:$EE31)+SUMIF('SPACELOG 9 BP'!$F$2:$EE$2,AH$4,'SPACELOG 9 BP'!$F31:$EE31)+SUMIF('SPACELOG 10 BP'!$F$2:$EE$2,AH$4,'SPACELOG 10 BP'!$F31:$EE31)+SUMIF('SPACELOG 11 BP'!$F$2:$EE$2,AH$4,'SPACELOG 11 BP'!$F31:$EE31)+SUMIF('SPACELOG 12 BP'!$F$2:$EE$2,AH$4,'SPACELOG 12 BP'!$F31:$EE31)</f>
        <v>0</v>
      </c>
      <c r="AI31" s="33">
        <f>SUMIF('reporting montigny'!$F$2:$EE$2,AI$4,'reporting montigny'!$F31:$EE31)+SUMIF('reporting boissy'!$F$2:$EE$2,AI$4,'reporting boissy'!$F31:$EE31)+SUMIF('reporting moussy'!$F$2:$EE$2,AI$4,'reporting moussy'!$F31:$EE31)+SUMIF('reporting trappes'!$F$2:$EE$2,AI$4,'reporting trappes'!$F31:$EE31)+SUMIF('SPACELOG 5 BP'!$F$2:$EE$2,AI$4,'SPACELOG 5 BP'!$F31:$EE31)+SUMIF('SPACELOG 6 BP'!$F$2:$EE$2,AI$4,'SPACELOG 6 BP'!$F31:$EE31)+SUMIF('SPACELOG 7 BP'!$F$2:$EE$2,AI$4,'SPACELOG 7 BP'!$F31:$EE31)+SUMIF('SPACELOG 8 BP'!$F$2:$EE$2,AI$4,'SPACELOG 8 BP'!$F31:$EE31)+SUMIF('SPACELOG 9 BP'!$F$2:$EE$2,AI$4,'SPACELOG 9 BP'!$F31:$EE31)+SUMIF('SPACELOG 10 BP'!$F$2:$EE$2,AI$4,'SPACELOG 10 BP'!$F31:$EE31)+SUMIF('SPACELOG 11 BP'!$F$2:$EE$2,AI$4,'SPACELOG 11 BP'!$F31:$EE31)+SUMIF('SPACELOG 12 BP'!$F$2:$EE$2,AI$4,'SPACELOG 12 BP'!$F31:$EE31)</f>
        <v>0</v>
      </c>
      <c r="AJ31" s="33">
        <f>SUMIF('reporting montigny'!$F$2:$EE$2,AJ$4,'reporting montigny'!$F31:$EE31)+SUMIF('reporting boissy'!$F$2:$EE$2,AJ$4,'reporting boissy'!$F31:$EE31)+SUMIF('reporting moussy'!$F$2:$EE$2,AJ$4,'reporting moussy'!$F31:$EE31)+SUMIF('reporting trappes'!$F$2:$EE$2,AJ$4,'reporting trappes'!$F31:$EE31)+SUMIF('SPACELOG 5 BP'!$F$2:$EE$2,AJ$4,'SPACELOG 5 BP'!$F31:$EE31)+SUMIF('SPACELOG 6 BP'!$F$2:$EE$2,AJ$4,'SPACELOG 6 BP'!$F31:$EE31)+SUMIF('SPACELOG 7 BP'!$F$2:$EE$2,AJ$4,'SPACELOG 7 BP'!$F31:$EE31)+SUMIF('SPACELOG 8 BP'!$F$2:$EE$2,AJ$4,'SPACELOG 8 BP'!$F31:$EE31)+SUMIF('SPACELOG 9 BP'!$F$2:$EE$2,AJ$4,'SPACELOG 9 BP'!$F31:$EE31)+SUMIF('SPACELOG 10 BP'!$F$2:$EE$2,AJ$4,'SPACELOG 10 BP'!$F31:$EE31)+SUMIF('SPACELOG 11 BP'!$F$2:$EE$2,AJ$4,'SPACELOG 11 BP'!$F31:$EE31)+SUMIF('SPACELOG 12 BP'!$F$2:$EE$2,AJ$4,'SPACELOG 12 BP'!$F31:$EE31)</f>
        <v>0</v>
      </c>
      <c r="AK31" s="33">
        <f>SUMIF('reporting montigny'!$F$2:$EE$2,AK$4,'reporting montigny'!$F31:$EE31)+SUMIF('reporting boissy'!$F$2:$EE$2,AK$4,'reporting boissy'!$F31:$EE31)+SUMIF('reporting moussy'!$F$2:$EE$2,AK$4,'reporting moussy'!$F31:$EE31)+SUMIF('reporting trappes'!$F$2:$EE$2,AK$4,'reporting trappes'!$F31:$EE31)+SUMIF('SPACELOG 5 BP'!$F$2:$EE$2,AK$4,'SPACELOG 5 BP'!$F31:$EE31)+SUMIF('SPACELOG 6 BP'!$F$2:$EE$2,AK$4,'SPACELOG 6 BP'!$F31:$EE31)+SUMIF('SPACELOG 7 BP'!$F$2:$EE$2,AK$4,'SPACELOG 7 BP'!$F31:$EE31)+SUMIF('SPACELOG 8 BP'!$F$2:$EE$2,AK$4,'SPACELOG 8 BP'!$F31:$EE31)+SUMIF('SPACELOG 9 BP'!$F$2:$EE$2,AK$4,'SPACELOG 9 BP'!$F31:$EE31)+SUMIF('SPACELOG 10 BP'!$F$2:$EE$2,AK$4,'SPACELOG 10 BP'!$F31:$EE31)+SUMIF('SPACELOG 11 BP'!$F$2:$EE$2,AK$4,'SPACELOG 11 BP'!$F31:$EE31)+SUMIF('SPACELOG 12 BP'!$F$2:$EE$2,AK$4,'SPACELOG 12 BP'!$F31:$EE31)</f>
        <v>0</v>
      </c>
      <c r="AL31" s="33">
        <f>SUMIF('reporting montigny'!$F$2:$EE$2,AL$4,'reporting montigny'!$F31:$EE31)+SUMIF('reporting boissy'!$F$2:$EE$2,AL$4,'reporting boissy'!$F31:$EE31)+SUMIF('reporting moussy'!$F$2:$EE$2,AL$4,'reporting moussy'!$F31:$EE31)+SUMIF('reporting trappes'!$F$2:$EE$2,AL$4,'reporting trappes'!$F31:$EE31)+SUMIF('SPACELOG 5 BP'!$F$2:$EE$2,AL$4,'SPACELOG 5 BP'!$F31:$EE31)+SUMIF('SPACELOG 6 BP'!$F$2:$EE$2,AL$4,'SPACELOG 6 BP'!$F31:$EE31)+SUMIF('SPACELOG 7 BP'!$F$2:$EE$2,AL$4,'SPACELOG 7 BP'!$F31:$EE31)+SUMIF('SPACELOG 8 BP'!$F$2:$EE$2,AL$4,'SPACELOG 8 BP'!$F31:$EE31)+SUMIF('SPACELOG 9 BP'!$F$2:$EE$2,AL$4,'SPACELOG 9 BP'!$F31:$EE31)+SUMIF('SPACELOG 10 BP'!$F$2:$EE$2,AL$4,'SPACELOG 10 BP'!$F31:$EE31)+SUMIF('SPACELOG 11 BP'!$F$2:$EE$2,AL$4,'SPACELOG 11 BP'!$F31:$EE31)+SUMIF('SPACELOG 12 BP'!$F$2:$EE$2,AL$4,'SPACELOG 12 BP'!$F31:$EE31)</f>
        <v>0</v>
      </c>
      <c r="AM31" s="33">
        <f>SUMIF('reporting montigny'!$F$2:$EE$2,AM$4,'reporting montigny'!$F31:$EE31)+SUMIF('reporting boissy'!$F$2:$EE$2,AM$4,'reporting boissy'!$F31:$EE31)+SUMIF('reporting moussy'!$F$2:$EE$2,AM$4,'reporting moussy'!$F31:$EE31)+SUMIF('reporting trappes'!$F$2:$EE$2,AM$4,'reporting trappes'!$F31:$EE31)+SUMIF('SPACELOG 5 BP'!$F$2:$EE$2,AM$4,'SPACELOG 5 BP'!$F31:$EE31)+SUMIF('SPACELOG 6 BP'!$F$2:$EE$2,AM$4,'SPACELOG 6 BP'!$F31:$EE31)+SUMIF('SPACELOG 7 BP'!$F$2:$EE$2,AM$4,'SPACELOG 7 BP'!$F31:$EE31)+SUMIF('SPACELOG 8 BP'!$F$2:$EE$2,AM$4,'SPACELOG 8 BP'!$F31:$EE31)+SUMIF('SPACELOG 9 BP'!$F$2:$EE$2,AM$4,'SPACELOG 9 BP'!$F31:$EE31)+SUMIF('SPACELOG 10 BP'!$F$2:$EE$2,AM$4,'SPACELOG 10 BP'!$F31:$EE31)+SUMIF('SPACELOG 11 BP'!$F$2:$EE$2,AM$4,'SPACELOG 11 BP'!$F31:$EE31)+SUMIF('SPACELOG 12 BP'!$F$2:$EE$2,AM$4,'SPACELOG 12 BP'!$F31:$EE31)</f>
        <v>0</v>
      </c>
      <c r="AN31" s="33">
        <f>SUMIF('reporting montigny'!$F$2:$EE$2,AN$4,'reporting montigny'!$F31:$EE31)+SUMIF('reporting boissy'!$F$2:$EE$2,AN$4,'reporting boissy'!$F31:$EE31)+SUMIF('reporting moussy'!$F$2:$EE$2,AN$4,'reporting moussy'!$F31:$EE31)+SUMIF('reporting trappes'!$F$2:$EE$2,AN$4,'reporting trappes'!$F31:$EE31)+SUMIF('SPACELOG 5 BP'!$F$2:$EE$2,AN$4,'SPACELOG 5 BP'!$F31:$EE31)+SUMIF('SPACELOG 6 BP'!$F$2:$EE$2,AN$4,'SPACELOG 6 BP'!$F31:$EE31)+SUMIF('SPACELOG 7 BP'!$F$2:$EE$2,AN$4,'SPACELOG 7 BP'!$F31:$EE31)+SUMIF('SPACELOG 8 BP'!$F$2:$EE$2,AN$4,'SPACELOG 8 BP'!$F31:$EE31)+SUMIF('SPACELOG 9 BP'!$F$2:$EE$2,AN$4,'SPACELOG 9 BP'!$F31:$EE31)+SUMIF('SPACELOG 10 BP'!$F$2:$EE$2,AN$4,'SPACELOG 10 BP'!$F31:$EE31)+SUMIF('SPACELOG 11 BP'!$F$2:$EE$2,AN$4,'SPACELOG 11 BP'!$F31:$EE31)+SUMIF('SPACELOG 12 BP'!$F$2:$EE$2,AN$4,'SPACELOG 12 BP'!$F31:$EE31)</f>
        <v>0</v>
      </c>
      <c r="AO31" s="33">
        <f>SUMIF('reporting montigny'!$F$2:$EE$2,AO$4,'reporting montigny'!$F31:$EE31)+SUMIF('reporting boissy'!$F$2:$EE$2,AO$4,'reporting boissy'!$F31:$EE31)+SUMIF('reporting moussy'!$F$2:$EE$2,AO$4,'reporting moussy'!$F31:$EE31)+SUMIF('reporting trappes'!$F$2:$EE$2,AO$4,'reporting trappes'!$F31:$EE31)+SUMIF('SPACELOG 5 BP'!$F$2:$EE$2,AO$4,'SPACELOG 5 BP'!$F31:$EE31)+SUMIF('SPACELOG 6 BP'!$F$2:$EE$2,AO$4,'SPACELOG 6 BP'!$F31:$EE31)+SUMIF('SPACELOG 7 BP'!$F$2:$EE$2,AO$4,'SPACELOG 7 BP'!$F31:$EE31)+SUMIF('SPACELOG 8 BP'!$F$2:$EE$2,AO$4,'SPACELOG 8 BP'!$F31:$EE31)+SUMIF('SPACELOG 9 BP'!$F$2:$EE$2,AO$4,'SPACELOG 9 BP'!$F31:$EE31)+SUMIF('SPACELOG 10 BP'!$F$2:$EE$2,AO$4,'SPACELOG 10 BP'!$F31:$EE31)+SUMIF('SPACELOG 11 BP'!$F$2:$EE$2,AO$4,'SPACELOG 11 BP'!$F31:$EE31)+SUMIF('SPACELOG 12 BP'!$F$2:$EE$2,AO$4,'SPACELOG 12 BP'!$F31:$EE31)</f>
        <v>0</v>
      </c>
      <c r="AP31" s="33">
        <f>SUMIF('reporting montigny'!$F$2:$EE$2,AP$4,'reporting montigny'!$F31:$EE31)+SUMIF('reporting boissy'!$F$2:$EE$2,AP$4,'reporting boissy'!$F31:$EE31)+SUMIF('reporting moussy'!$F$2:$EE$2,AP$4,'reporting moussy'!$F31:$EE31)+SUMIF('reporting trappes'!$F$2:$EE$2,AP$4,'reporting trappes'!$F31:$EE31)+SUMIF('SPACELOG 5 BP'!$F$2:$EE$2,AP$4,'SPACELOG 5 BP'!$F31:$EE31)+SUMIF('SPACELOG 6 BP'!$F$2:$EE$2,AP$4,'SPACELOG 6 BP'!$F31:$EE31)+SUMIF('SPACELOG 7 BP'!$F$2:$EE$2,AP$4,'SPACELOG 7 BP'!$F31:$EE31)+SUMIF('SPACELOG 8 BP'!$F$2:$EE$2,AP$4,'SPACELOG 8 BP'!$F31:$EE31)+SUMIF('SPACELOG 9 BP'!$F$2:$EE$2,AP$4,'SPACELOG 9 BP'!$F31:$EE31)+SUMIF('SPACELOG 10 BP'!$F$2:$EE$2,AP$4,'SPACELOG 10 BP'!$F31:$EE31)+SUMIF('SPACELOG 11 BP'!$F$2:$EE$2,AP$4,'SPACELOG 11 BP'!$F31:$EE31)+SUMIF('SPACELOG 12 BP'!$F$2:$EE$2,AP$4,'SPACELOG 12 BP'!$F31:$EE31)</f>
        <v>0</v>
      </c>
      <c r="AQ31" s="33">
        <f>SUMIF('reporting montigny'!$F$2:$EE$2,AQ$4,'reporting montigny'!$F31:$EE31)+SUMIF('reporting boissy'!$F$2:$EE$2,AQ$4,'reporting boissy'!$F31:$EE31)+SUMIF('reporting moussy'!$F$2:$EE$2,AQ$4,'reporting moussy'!$F31:$EE31)+SUMIF('reporting trappes'!$F$2:$EE$2,AQ$4,'reporting trappes'!$F31:$EE31)+SUMIF('SPACELOG 5 BP'!$F$2:$EE$2,AQ$4,'SPACELOG 5 BP'!$F31:$EE31)+SUMIF('SPACELOG 6 BP'!$F$2:$EE$2,AQ$4,'SPACELOG 6 BP'!$F31:$EE31)+SUMIF('SPACELOG 7 BP'!$F$2:$EE$2,AQ$4,'SPACELOG 7 BP'!$F31:$EE31)+SUMIF('SPACELOG 8 BP'!$F$2:$EE$2,AQ$4,'SPACELOG 8 BP'!$F31:$EE31)+SUMIF('SPACELOG 9 BP'!$F$2:$EE$2,AQ$4,'SPACELOG 9 BP'!$F31:$EE31)+SUMIF('SPACELOG 10 BP'!$F$2:$EE$2,AQ$4,'SPACELOG 10 BP'!$F31:$EE31)+SUMIF('SPACELOG 11 BP'!$F$2:$EE$2,AQ$4,'SPACELOG 11 BP'!$F31:$EE31)+SUMIF('SPACELOG 12 BP'!$F$2:$EE$2,AQ$4,'SPACELOG 12 BP'!$F31:$EE31)</f>
        <v>0</v>
      </c>
      <c r="AR31" s="393">
        <f t="shared" si="116"/>
        <v>0</v>
      </c>
      <c r="AS31" s="33">
        <f>SUMIF('reporting montigny'!$F$2:$EE$2,AS$4,'reporting montigny'!$F31:$EE31)+SUMIF('reporting boissy'!$F$2:$EE$2,AS$4,'reporting boissy'!$F31:$EE31)+SUMIF('reporting moussy'!$F$2:$EE$2,AS$4,'reporting moussy'!$F31:$EE31)+SUMIF('reporting trappes'!$F$2:$EE$2,AS$4,'reporting trappes'!$F31:$EE31)+SUMIF('SPACELOG 5 BP'!$F$2:$EE$2,AS$4,'SPACELOG 5 BP'!$F31:$EE31)+SUMIF('SPACELOG 6 BP'!$F$2:$EE$2,AS$4,'SPACELOG 6 BP'!$F31:$EE31)+SUMIF('SPACELOG 7 BP'!$F$2:$EE$2,AS$4,'SPACELOG 7 BP'!$F31:$EE31)+SUMIF('SPACELOG 8 BP'!$F$2:$EE$2,AS$4,'SPACELOG 8 BP'!$F31:$EE31)+SUMIF('SPACELOG 9 BP'!$F$2:$EE$2,AS$4,'SPACELOG 9 BP'!$F31:$EE31)+SUMIF('SPACELOG 10 BP'!$F$2:$EE$2,AS$4,'SPACELOG 10 BP'!$F31:$EE31)+SUMIF('SPACELOG 11 BP'!$F$2:$EE$2,AS$4,'SPACELOG 11 BP'!$F31:$EE31)+SUMIF('SPACELOG 12 BP'!$F$2:$EE$2,AS$4,'SPACELOG 12 BP'!$F31:$EE31)</f>
        <v>0</v>
      </c>
      <c r="AT31" s="33">
        <f>SUMIF('reporting montigny'!$F$2:$EE$2,AT$4,'reporting montigny'!$F31:$EE31)+SUMIF('reporting boissy'!$F$2:$EE$2,AT$4,'reporting boissy'!$F31:$EE31)+SUMIF('reporting moussy'!$F$2:$EE$2,AT$4,'reporting moussy'!$F31:$EE31)+SUMIF('reporting trappes'!$F$2:$EE$2,AT$4,'reporting trappes'!$F31:$EE31)+SUMIF('SPACELOG 5 BP'!$F$2:$EE$2,AT$4,'SPACELOG 5 BP'!$F31:$EE31)+SUMIF('SPACELOG 6 BP'!$F$2:$EE$2,AT$4,'SPACELOG 6 BP'!$F31:$EE31)+SUMIF('SPACELOG 7 BP'!$F$2:$EE$2,AT$4,'SPACELOG 7 BP'!$F31:$EE31)+SUMIF('SPACELOG 8 BP'!$F$2:$EE$2,AT$4,'SPACELOG 8 BP'!$F31:$EE31)+SUMIF('SPACELOG 9 BP'!$F$2:$EE$2,AT$4,'SPACELOG 9 BP'!$F31:$EE31)+SUMIF('SPACELOG 10 BP'!$F$2:$EE$2,AT$4,'SPACELOG 10 BP'!$F31:$EE31)+SUMIF('SPACELOG 11 BP'!$F$2:$EE$2,AT$4,'SPACELOG 11 BP'!$F31:$EE31)+SUMIF('SPACELOG 12 BP'!$F$2:$EE$2,AT$4,'SPACELOG 12 BP'!$F31:$EE31)</f>
        <v>0</v>
      </c>
      <c r="AU31" s="33">
        <f>SUMIF('reporting montigny'!$F$2:$EE$2,AU$4,'reporting montigny'!$F31:$EE31)+SUMIF('reporting boissy'!$F$2:$EE$2,AU$4,'reporting boissy'!$F31:$EE31)+SUMIF('reporting moussy'!$F$2:$EE$2,AU$4,'reporting moussy'!$F31:$EE31)+SUMIF('reporting trappes'!$F$2:$EE$2,AU$4,'reporting trappes'!$F31:$EE31)+SUMIF('SPACELOG 5 BP'!$F$2:$EE$2,AU$4,'SPACELOG 5 BP'!$F31:$EE31)+SUMIF('SPACELOG 6 BP'!$F$2:$EE$2,AU$4,'SPACELOG 6 BP'!$F31:$EE31)+SUMIF('SPACELOG 7 BP'!$F$2:$EE$2,AU$4,'SPACELOG 7 BP'!$F31:$EE31)+SUMIF('SPACELOG 8 BP'!$F$2:$EE$2,AU$4,'SPACELOG 8 BP'!$F31:$EE31)+SUMIF('SPACELOG 9 BP'!$F$2:$EE$2,AU$4,'SPACELOG 9 BP'!$F31:$EE31)+SUMIF('SPACELOG 10 BP'!$F$2:$EE$2,AU$4,'SPACELOG 10 BP'!$F31:$EE31)+SUMIF('SPACELOG 11 BP'!$F$2:$EE$2,AU$4,'SPACELOG 11 BP'!$F31:$EE31)+SUMIF('SPACELOG 12 BP'!$F$2:$EE$2,AU$4,'SPACELOG 12 BP'!$F31:$EE31)</f>
        <v>0</v>
      </c>
      <c r="AV31" s="33">
        <f>SUMIF('reporting montigny'!$F$2:$EE$2,AV$4,'reporting montigny'!$F31:$EE31)+SUMIF('reporting boissy'!$F$2:$EE$2,AV$4,'reporting boissy'!$F31:$EE31)+SUMIF('reporting moussy'!$F$2:$EE$2,AV$4,'reporting moussy'!$F31:$EE31)+SUMIF('reporting trappes'!$F$2:$EE$2,AV$4,'reporting trappes'!$F31:$EE31)+SUMIF('SPACELOG 5 BP'!$F$2:$EE$2,AV$4,'SPACELOG 5 BP'!$F31:$EE31)+SUMIF('SPACELOG 6 BP'!$F$2:$EE$2,AV$4,'SPACELOG 6 BP'!$F31:$EE31)+SUMIF('SPACELOG 7 BP'!$F$2:$EE$2,AV$4,'SPACELOG 7 BP'!$F31:$EE31)+SUMIF('SPACELOG 8 BP'!$F$2:$EE$2,AV$4,'SPACELOG 8 BP'!$F31:$EE31)+SUMIF('SPACELOG 9 BP'!$F$2:$EE$2,AV$4,'SPACELOG 9 BP'!$F31:$EE31)+SUMIF('SPACELOG 10 BP'!$F$2:$EE$2,AV$4,'SPACELOG 10 BP'!$F31:$EE31)+SUMIF('SPACELOG 11 BP'!$F$2:$EE$2,AV$4,'SPACELOG 11 BP'!$F31:$EE31)+SUMIF('SPACELOG 12 BP'!$F$2:$EE$2,AV$4,'SPACELOG 12 BP'!$F31:$EE31)</f>
        <v>0</v>
      </c>
      <c r="AW31" s="33">
        <f>SUMIF('reporting montigny'!$F$2:$EE$2,AW$4,'reporting montigny'!$F31:$EE31)+SUMIF('reporting boissy'!$F$2:$EE$2,AW$4,'reporting boissy'!$F31:$EE31)+SUMIF('reporting moussy'!$F$2:$EE$2,AW$4,'reporting moussy'!$F31:$EE31)+SUMIF('reporting trappes'!$F$2:$EE$2,AW$4,'reporting trappes'!$F31:$EE31)+SUMIF('SPACELOG 5 BP'!$F$2:$EE$2,AW$4,'SPACELOG 5 BP'!$F31:$EE31)+SUMIF('SPACELOG 6 BP'!$F$2:$EE$2,AW$4,'SPACELOG 6 BP'!$F31:$EE31)+SUMIF('SPACELOG 7 BP'!$F$2:$EE$2,AW$4,'SPACELOG 7 BP'!$F31:$EE31)+SUMIF('SPACELOG 8 BP'!$F$2:$EE$2,AW$4,'SPACELOG 8 BP'!$F31:$EE31)+SUMIF('SPACELOG 9 BP'!$F$2:$EE$2,AW$4,'SPACELOG 9 BP'!$F31:$EE31)+SUMIF('SPACELOG 10 BP'!$F$2:$EE$2,AW$4,'SPACELOG 10 BP'!$F31:$EE31)+SUMIF('SPACELOG 11 BP'!$F$2:$EE$2,AW$4,'SPACELOG 11 BP'!$F31:$EE31)+SUMIF('SPACELOG 12 BP'!$F$2:$EE$2,AW$4,'SPACELOG 12 BP'!$F31:$EE31)</f>
        <v>0</v>
      </c>
      <c r="AX31" s="33">
        <f>SUMIF('reporting montigny'!$F$2:$EE$2,AX$4,'reporting montigny'!$F31:$EE31)+SUMIF('reporting boissy'!$F$2:$EE$2,AX$4,'reporting boissy'!$F31:$EE31)+SUMIF('reporting moussy'!$F$2:$EE$2,AX$4,'reporting moussy'!$F31:$EE31)+SUMIF('reporting trappes'!$F$2:$EE$2,AX$4,'reporting trappes'!$F31:$EE31)+SUMIF('SPACELOG 5 BP'!$F$2:$EE$2,AX$4,'SPACELOG 5 BP'!$F31:$EE31)+SUMIF('SPACELOG 6 BP'!$F$2:$EE$2,AX$4,'SPACELOG 6 BP'!$F31:$EE31)+SUMIF('SPACELOG 7 BP'!$F$2:$EE$2,AX$4,'SPACELOG 7 BP'!$F31:$EE31)+SUMIF('SPACELOG 8 BP'!$F$2:$EE$2,AX$4,'SPACELOG 8 BP'!$F31:$EE31)+SUMIF('SPACELOG 9 BP'!$F$2:$EE$2,AX$4,'SPACELOG 9 BP'!$F31:$EE31)+SUMIF('SPACELOG 10 BP'!$F$2:$EE$2,AX$4,'SPACELOG 10 BP'!$F31:$EE31)+SUMIF('SPACELOG 11 BP'!$F$2:$EE$2,AX$4,'SPACELOG 11 BP'!$F31:$EE31)+SUMIF('SPACELOG 12 BP'!$F$2:$EE$2,AX$4,'SPACELOG 12 BP'!$F31:$EE31)</f>
        <v>0</v>
      </c>
      <c r="AY31" s="33">
        <f>SUMIF('reporting montigny'!$F$2:$EE$2,AY$4,'reporting montigny'!$F31:$EE31)+SUMIF('reporting boissy'!$F$2:$EE$2,AY$4,'reporting boissy'!$F31:$EE31)+SUMIF('reporting moussy'!$F$2:$EE$2,AY$4,'reporting moussy'!$F31:$EE31)+SUMIF('reporting trappes'!$F$2:$EE$2,AY$4,'reporting trappes'!$F31:$EE31)+SUMIF('SPACELOG 5 BP'!$F$2:$EE$2,AY$4,'SPACELOG 5 BP'!$F31:$EE31)+SUMIF('SPACELOG 6 BP'!$F$2:$EE$2,AY$4,'SPACELOG 6 BP'!$F31:$EE31)+SUMIF('SPACELOG 7 BP'!$F$2:$EE$2,AY$4,'SPACELOG 7 BP'!$F31:$EE31)+SUMIF('SPACELOG 8 BP'!$F$2:$EE$2,AY$4,'SPACELOG 8 BP'!$F31:$EE31)+SUMIF('SPACELOG 9 BP'!$F$2:$EE$2,AY$4,'SPACELOG 9 BP'!$F31:$EE31)+SUMIF('SPACELOG 10 BP'!$F$2:$EE$2,AY$4,'SPACELOG 10 BP'!$F31:$EE31)+SUMIF('SPACELOG 11 BP'!$F$2:$EE$2,AY$4,'SPACELOG 11 BP'!$F31:$EE31)+SUMIF('SPACELOG 12 BP'!$F$2:$EE$2,AY$4,'SPACELOG 12 BP'!$F31:$EE31)</f>
        <v>0</v>
      </c>
      <c r="AZ31" s="33">
        <f>SUMIF('reporting montigny'!$F$2:$EE$2,AZ$4,'reporting montigny'!$F31:$EE31)+SUMIF('reporting boissy'!$F$2:$EE$2,AZ$4,'reporting boissy'!$F31:$EE31)+SUMIF('reporting moussy'!$F$2:$EE$2,AZ$4,'reporting moussy'!$F31:$EE31)+SUMIF('reporting trappes'!$F$2:$EE$2,AZ$4,'reporting trappes'!$F31:$EE31)+SUMIF('SPACELOG 5 BP'!$F$2:$EE$2,AZ$4,'SPACELOG 5 BP'!$F31:$EE31)+SUMIF('SPACELOG 6 BP'!$F$2:$EE$2,AZ$4,'SPACELOG 6 BP'!$F31:$EE31)+SUMIF('SPACELOG 7 BP'!$F$2:$EE$2,AZ$4,'SPACELOG 7 BP'!$F31:$EE31)+SUMIF('SPACELOG 8 BP'!$F$2:$EE$2,AZ$4,'SPACELOG 8 BP'!$F31:$EE31)+SUMIF('SPACELOG 9 BP'!$F$2:$EE$2,AZ$4,'SPACELOG 9 BP'!$F31:$EE31)+SUMIF('SPACELOG 10 BP'!$F$2:$EE$2,AZ$4,'SPACELOG 10 BP'!$F31:$EE31)+SUMIF('SPACELOG 11 BP'!$F$2:$EE$2,AZ$4,'SPACELOG 11 BP'!$F31:$EE31)+SUMIF('SPACELOG 12 BP'!$F$2:$EE$2,AZ$4,'SPACELOG 12 BP'!$F31:$EE31)</f>
        <v>0</v>
      </c>
      <c r="BA31" s="33">
        <f>SUMIF('reporting montigny'!$F$2:$EE$2,BA$4,'reporting montigny'!$F31:$EE31)+SUMIF('reporting boissy'!$F$2:$EE$2,BA$4,'reporting boissy'!$F31:$EE31)+SUMIF('reporting moussy'!$F$2:$EE$2,BA$4,'reporting moussy'!$F31:$EE31)+SUMIF('reporting trappes'!$F$2:$EE$2,BA$4,'reporting trappes'!$F31:$EE31)+SUMIF('SPACELOG 5 BP'!$F$2:$EE$2,BA$4,'SPACELOG 5 BP'!$F31:$EE31)+SUMIF('SPACELOG 6 BP'!$F$2:$EE$2,BA$4,'SPACELOG 6 BP'!$F31:$EE31)+SUMIF('SPACELOG 7 BP'!$F$2:$EE$2,BA$4,'SPACELOG 7 BP'!$F31:$EE31)+SUMIF('SPACELOG 8 BP'!$F$2:$EE$2,BA$4,'SPACELOG 8 BP'!$F31:$EE31)+SUMIF('SPACELOG 9 BP'!$F$2:$EE$2,BA$4,'SPACELOG 9 BP'!$F31:$EE31)+SUMIF('SPACELOG 10 BP'!$F$2:$EE$2,BA$4,'SPACELOG 10 BP'!$F31:$EE31)+SUMIF('SPACELOG 11 BP'!$F$2:$EE$2,BA$4,'SPACELOG 11 BP'!$F31:$EE31)+SUMIF('SPACELOG 12 BP'!$F$2:$EE$2,BA$4,'SPACELOG 12 BP'!$F31:$EE31)</f>
        <v>0</v>
      </c>
      <c r="BB31" s="33">
        <f>SUMIF('reporting montigny'!$F$2:$EE$2,BB$4,'reporting montigny'!$F31:$EE31)+SUMIF('reporting boissy'!$F$2:$EE$2,BB$4,'reporting boissy'!$F31:$EE31)+SUMIF('reporting moussy'!$F$2:$EE$2,BB$4,'reporting moussy'!$F31:$EE31)+SUMIF('reporting trappes'!$F$2:$EE$2,BB$4,'reporting trappes'!$F31:$EE31)+SUMIF('SPACELOG 5 BP'!$F$2:$EE$2,BB$4,'SPACELOG 5 BP'!$F31:$EE31)+SUMIF('SPACELOG 6 BP'!$F$2:$EE$2,BB$4,'SPACELOG 6 BP'!$F31:$EE31)+SUMIF('SPACELOG 7 BP'!$F$2:$EE$2,BB$4,'SPACELOG 7 BP'!$F31:$EE31)+SUMIF('SPACELOG 8 BP'!$F$2:$EE$2,BB$4,'SPACELOG 8 BP'!$F31:$EE31)+SUMIF('SPACELOG 9 BP'!$F$2:$EE$2,BB$4,'SPACELOG 9 BP'!$F31:$EE31)+SUMIF('SPACELOG 10 BP'!$F$2:$EE$2,BB$4,'SPACELOG 10 BP'!$F31:$EE31)+SUMIF('SPACELOG 11 BP'!$F$2:$EE$2,BB$4,'SPACELOG 11 BP'!$F31:$EE31)+SUMIF('SPACELOG 12 BP'!$F$2:$EE$2,BB$4,'SPACELOG 12 BP'!$F31:$EE31)</f>
        <v>0</v>
      </c>
      <c r="BC31" s="33">
        <f>SUMIF('reporting montigny'!$F$2:$EE$2,BC$4,'reporting montigny'!$F31:$EE31)+SUMIF('reporting boissy'!$F$2:$EE$2,BC$4,'reporting boissy'!$F31:$EE31)+SUMIF('reporting moussy'!$F$2:$EE$2,BC$4,'reporting moussy'!$F31:$EE31)+SUMIF('reporting trappes'!$F$2:$EE$2,BC$4,'reporting trappes'!$F31:$EE31)+SUMIF('SPACELOG 5 BP'!$F$2:$EE$2,BC$4,'SPACELOG 5 BP'!$F31:$EE31)+SUMIF('SPACELOG 6 BP'!$F$2:$EE$2,BC$4,'SPACELOG 6 BP'!$F31:$EE31)+SUMIF('SPACELOG 7 BP'!$F$2:$EE$2,BC$4,'SPACELOG 7 BP'!$F31:$EE31)+SUMIF('SPACELOG 8 BP'!$F$2:$EE$2,BC$4,'SPACELOG 8 BP'!$F31:$EE31)+SUMIF('SPACELOG 9 BP'!$F$2:$EE$2,BC$4,'SPACELOG 9 BP'!$F31:$EE31)+SUMIF('SPACELOG 10 BP'!$F$2:$EE$2,BC$4,'SPACELOG 10 BP'!$F31:$EE31)+SUMIF('SPACELOG 11 BP'!$F$2:$EE$2,BC$4,'SPACELOG 11 BP'!$F31:$EE31)+SUMIF('SPACELOG 12 BP'!$F$2:$EE$2,BC$4,'SPACELOG 12 BP'!$F31:$EE31)</f>
        <v>0</v>
      </c>
      <c r="BD31" s="33">
        <f>SUMIF('reporting montigny'!$F$2:$EE$2,BD$4,'reporting montigny'!$F31:$EE31)+SUMIF('reporting boissy'!$F$2:$EE$2,BD$4,'reporting boissy'!$F31:$EE31)+SUMIF('reporting moussy'!$F$2:$EE$2,BD$4,'reporting moussy'!$F31:$EE31)+SUMIF('reporting trappes'!$F$2:$EE$2,BD$4,'reporting trappes'!$F31:$EE31)+SUMIF('SPACELOG 5 BP'!$F$2:$EE$2,BD$4,'SPACELOG 5 BP'!$F31:$EE31)+SUMIF('SPACELOG 6 BP'!$F$2:$EE$2,BD$4,'SPACELOG 6 BP'!$F31:$EE31)+SUMIF('SPACELOG 7 BP'!$F$2:$EE$2,BD$4,'SPACELOG 7 BP'!$F31:$EE31)+SUMIF('SPACELOG 8 BP'!$F$2:$EE$2,BD$4,'SPACELOG 8 BP'!$F31:$EE31)+SUMIF('SPACELOG 9 BP'!$F$2:$EE$2,BD$4,'SPACELOG 9 BP'!$F31:$EE31)+SUMIF('SPACELOG 10 BP'!$F$2:$EE$2,BD$4,'SPACELOG 10 BP'!$F31:$EE31)+SUMIF('SPACELOG 11 BP'!$F$2:$EE$2,BD$4,'SPACELOG 11 BP'!$F31:$EE31)+SUMIF('SPACELOG 12 BP'!$F$2:$EE$2,BD$4,'SPACELOG 12 BP'!$F31:$EE31)</f>
        <v>0</v>
      </c>
      <c r="BE31" s="393">
        <f t="shared" si="117"/>
        <v>0</v>
      </c>
      <c r="BF31" s="33">
        <f>SUMIF('reporting montigny'!$F$2:$EE$2,BF$4,'reporting montigny'!$F31:$EE31)+SUMIF('reporting boissy'!$F$2:$EE$2,BF$4,'reporting boissy'!$F31:$EE31)+SUMIF('reporting moussy'!$F$2:$EE$2,BF$4,'reporting moussy'!$F31:$EE31)+SUMIF('reporting trappes'!$F$2:$EE$2,BF$4,'reporting trappes'!$F31:$EE31)+SUMIF('SPACELOG 5 BP'!$F$2:$EE$2,BF$4,'SPACELOG 5 BP'!$F31:$EE31)+SUMIF('SPACELOG 6 BP'!$F$2:$EE$2,BF$4,'SPACELOG 6 BP'!$F31:$EE31)+SUMIF('SPACELOG 7 BP'!$F$2:$EE$2,BF$4,'SPACELOG 7 BP'!$F31:$EE31)+SUMIF('SPACELOG 8 BP'!$F$2:$EE$2,BF$4,'SPACELOG 8 BP'!$F31:$EE31)+SUMIF('SPACELOG 9 BP'!$F$2:$EE$2,BF$4,'SPACELOG 9 BP'!$F31:$EE31)+SUMIF('SPACELOG 10 BP'!$F$2:$EE$2,BF$4,'SPACELOG 10 BP'!$F31:$EE31)+SUMIF('SPACELOG 11 BP'!$F$2:$EE$2,BF$4,'SPACELOG 11 BP'!$F31:$EE31)+SUMIF('SPACELOG 12 BP'!$F$2:$EE$2,BF$4,'SPACELOG 12 BP'!$F31:$EE31)</f>
        <v>0</v>
      </c>
      <c r="BG31" s="33">
        <f>SUMIF('reporting montigny'!$F$2:$EE$2,BG$4,'reporting montigny'!$F31:$EE31)+SUMIF('reporting boissy'!$F$2:$EE$2,BG$4,'reporting boissy'!$F31:$EE31)+SUMIF('reporting moussy'!$F$2:$EE$2,BG$4,'reporting moussy'!$F31:$EE31)+SUMIF('reporting trappes'!$F$2:$EE$2,BG$4,'reporting trappes'!$F31:$EE31)+SUMIF('SPACELOG 5 BP'!$F$2:$EE$2,BG$4,'SPACELOG 5 BP'!$F31:$EE31)+SUMIF('SPACELOG 6 BP'!$F$2:$EE$2,BG$4,'SPACELOG 6 BP'!$F31:$EE31)+SUMIF('SPACELOG 7 BP'!$F$2:$EE$2,BG$4,'SPACELOG 7 BP'!$F31:$EE31)+SUMIF('SPACELOG 8 BP'!$F$2:$EE$2,BG$4,'SPACELOG 8 BP'!$F31:$EE31)+SUMIF('SPACELOG 9 BP'!$F$2:$EE$2,BG$4,'SPACELOG 9 BP'!$F31:$EE31)+SUMIF('SPACELOG 10 BP'!$F$2:$EE$2,BG$4,'SPACELOG 10 BP'!$F31:$EE31)+SUMIF('SPACELOG 11 BP'!$F$2:$EE$2,BG$4,'SPACELOG 11 BP'!$F31:$EE31)+SUMIF('SPACELOG 12 BP'!$F$2:$EE$2,BG$4,'SPACELOG 12 BP'!$F31:$EE31)</f>
        <v>0</v>
      </c>
      <c r="BH31" s="33">
        <f>SUMIF('reporting montigny'!$F$2:$EE$2,BH$4,'reporting montigny'!$F31:$EE31)+SUMIF('reporting boissy'!$F$2:$EE$2,BH$4,'reporting boissy'!$F31:$EE31)+SUMIF('reporting moussy'!$F$2:$EE$2,BH$4,'reporting moussy'!$F31:$EE31)+SUMIF('reporting trappes'!$F$2:$EE$2,BH$4,'reporting trappes'!$F31:$EE31)+SUMIF('SPACELOG 5 BP'!$F$2:$EE$2,BH$4,'SPACELOG 5 BP'!$F31:$EE31)+SUMIF('SPACELOG 6 BP'!$F$2:$EE$2,BH$4,'SPACELOG 6 BP'!$F31:$EE31)+SUMIF('SPACELOG 7 BP'!$F$2:$EE$2,BH$4,'SPACELOG 7 BP'!$F31:$EE31)+SUMIF('SPACELOG 8 BP'!$F$2:$EE$2,BH$4,'SPACELOG 8 BP'!$F31:$EE31)+SUMIF('SPACELOG 9 BP'!$F$2:$EE$2,BH$4,'SPACELOG 9 BP'!$F31:$EE31)+SUMIF('SPACELOG 10 BP'!$F$2:$EE$2,BH$4,'SPACELOG 10 BP'!$F31:$EE31)+SUMIF('SPACELOG 11 BP'!$F$2:$EE$2,BH$4,'SPACELOG 11 BP'!$F31:$EE31)+SUMIF('SPACELOG 12 BP'!$F$2:$EE$2,BH$4,'SPACELOG 12 BP'!$F31:$EE31)</f>
        <v>0</v>
      </c>
      <c r="BI31" s="33">
        <f>SUMIF('reporting montigny'!$F$2:$EE$2,BI$4,'reporting montigny'!$F31:$EE31)+SUMIF('reporting boissy'!$F$2:$EE$2,BI$4,'reporting boissy'!$F31:$EE31)+SUMIF('reporting moussy'!$F$2:$EE$2,BI$4,'reporting moussy'!$F31:$EE31)+SUMIF('reporting trappes'!$F$2:$EE$2,BI$4,'reporting trappes'!$F31:$EE31)+SUMIF('SPACELOG 5 BP'!$F$2:$EE$2,BI$4,'SPACELOG 5 BP'!$F31:$EE31)+SUMIF('SPACELOG 6 BP'!$F$2:$EE$2,BI$4,'SPACELOG 6 BP'!$F31:$EE31)+SUMIF('SPACELOG 7 BP'!$F$2:$EE$2,BI$4,'SPACELOG 7 BP'!$F31:$EE31)+SUMIF('SPACELOG 8 BP'!$F$2:$EE$2,BI$4,'SPACELOG 8 BP'!$F31:$EE31)+SUMIF('SPACELOG 9 BP'!$F$2:$EE$2,BI$4,'SPACELOG 9 BP'!$F31:$EE31)+SUMIF('SPACELOG 10 BP'!$F$2:$EE$2,BI$4,'SPACELOG 10 BP'!$F31:$EE31)+SUMIF('SPACELOG 11 BP'!$F$2:$EE$2,BI$4,'SPACELOG 11 BP'!$F31:$EE31)+SUMIF('SPACELOG 12 BP'!$F$2:$EE$2,BI$4,'SPACELOG 12 BP'!$F31:$EE31)</f>
        <v>0</v>
      </c>
      <c r="BJ31" s="33">
        <f>SUMIF('reporting montigny'!$F$2:$EE$2,BJ$4,'reporting montigny'!$F31:$EE31)+SUMIF('reporting boissy'!$F$2:$EE$2,BJ$4,'reporting boissy'!$F31:$EE31)+SUMIF('reporting moussy'!$F$2:$EE$2,BJ$4,'reporting moussy'!$F31:$EE31)+SUMIF('reporting trappes'!$F$2:$EE$2,BJ$4,'reporting trappes'!$F31:$EE31)+SUMIF('SPACELOG 5 BP'!$F$2:$EE$2,BJ$4,'SPACELOG 5 BP'!$F31:$EE31)+SUMIF('SPACELOG 6 BP'!$F$2:$EE$2,BJ$4,'SPACELOG 6 BP'!$F31:$EE31)+SUMIF('SPACELOG 7 BP'!$F$2:$EE$2,BJ$4,'SPACELOG 7 BP'!$F31:$EE31)+SUMIF('SPACELOG 8 BP'!$F$2:$EE$2,BJ$4,'SPACELOG 8 BP'!$F31:$EE31)+SUMIF('SPACELOG 9 BP'!$F$2:$EE$2,BJ$4,'SPACELOG 9 BP'!$F31:$EE31)+SUMIF('SPACELOG 10 BP'!$F$2:$EE$2,BJ$4,'SPACELOG 10 BP'!$F31:$EE31)+SUMIF('SPACELOG 11 BP'!$F$2:$EE$2,BJ$4,'SPACELOG 11 BP'!$F31:$EE31)+SUMIF('SPACELOG 12 BP'!$F$2:$EE$2,BJ$4,'SPACELOG 12 BP'!$F31:$EE31)</f>
        <v>0</v>
      </c>
      <c r="BK31" s="33">
        <f>SUMIF('reporting montigny'!$F$2:$EE$2,BK$4,'reporting montigny'!$F31:$EE31)+SUMIF('reporting boissy'!$F$2:$EE$2,BK$4,'reporting boissy'!$F31:$EE31)+SUMIF('reporting moussy'!$F$2:$EE$2,BK$4,'reporting moussy'!$F31:$EE31)+SUMIF('reporting trappes'!$F$2:$EE$2,BK$4,'reporting trappes'!$F31:$EE31)+SUMIF('SPACELOG 5 BP'!$F$2:$EE$2,BK$4,'SPACELOG 5 BP'!$F31:$EE31)+SUMIF('SPACELOG 6 BP'!$F$2:$EE$2,BK$4,'SPACELOG 6 BP'!$F31:$EE31)+SUMIF('SPACELOG 7 BP'!$F$2:$EE$2,BK$4,'SPACELOG 7 BP'!$F31:$EE31)+SUMIF('SPACELOG 8 BP'!$F$2:$EE$2,BK$4,'SPACELOG 8 BP'!$F31:$EE31)+SUMIF('SPACELOG 9 BP'!$F$2:$EE$2,BK$4,'SPACELOG 9 BP'!$F31:$EE31)+SUMIF('SPACELOG 10 BP'!$F$2:$EE$2,BK$4,'SPACELOG 10 BP'!$F31:$EE31)+SUMIF('SPACELOG 11 BP'!$F$2:$EE$2,BK$4,'SPACELOG 11 BP'!$F31:$EE31)+SUMIF('SPACELOG 12 BP'!$F$2:$EE$2,BK$4,'SPACELOG 12 BP'!$F31:$EE31)</f>
        <v>0</v>
      </c>
      <c r="BL31" s="33">
        <f>SUMIF('reporting montigny'!$F$2:$EE$2,BL$4,'reporting montigny'!$F31:$EE31)+SUMIF('reporting boissy'!$F$2:$EE$2,BL$4,'reporting boissy'!$F31:$EE31)+SUMIF('reporting moussy'!$F$2:$EE$2,BL$4,'reporting moussy'!$F31:$EE31)+SUMIF('reporting trappes'!$F$2:$EE$2,BL$4,'reporting trappes'!$F31:$EE31)+SUMIF('SPACELOG 5 BP'!$F$2:$EE$2,BL$4,'SPACELOG 5 BP'!$F31:$EE31)+SUMIF('SPACELOG 6 BP'!$F$2:$EE$2,BL$4,'SPACELOG 6 BP'!$F31:$EE31)+SUMIF('SPACELOG 7 BP'!$F$2:$EE$2,BL$4,'SPACELOG 7 BP'!$F31:$EE31)+SUMIF('SPACELOG 8 BP'!$F$2:$EE$2,BL$4,'SPACELOG 8 BP'!$F31:$EE31)+SUMIF('SPACELOG 9 BP'!$F$2:$EE$2,BL$4,'SPACELOG 9 BP'!$F31:$EE31)+SUMIF('SPACELOG 10 BP'!$F$2:$EE$2,BL$4,'SPACELOG 10 BP'!$F31:$EE31)+SUMIF('SPACELOG 11 BP'!$F$2:$EE$2,BL$4,'SPACELOG 11 BP'!$F31:$EE31)+SUMIF('SPACELOG 12 BP'!$F$2:$EE$2,BL$4,'SPACELOG 12 BP'!$F31:$EE31)</f>
        <v>0</v>
      </c>
      <c r="BM31" s="33">
        <f>SUMIF('reporting montigny'!$F$2:$EE$2,BM$4,'reporting montigny'!$F31:$EE31)+SUMIF('reporting boissy'!$F$2:$EE$2,BM$4,'reporting boissy'!$F31:$EE31)+SUMIF('reporting moussy'!$F$2:$EE$2,BM$4,'reporting moussy'!$F31:$EE31)+SUMIF('reporting trappes'!$F$2:$EE$2,BM$4,'reporting trappes'!$F31:$EE31)+SUMIF('SPACELOG 5 BP'!$F$2:$EE$2,BM$4,'SPACELOG 5 BP'!$F31:$EE31)+SUMIF('SPACELOG 6 BP'!$F$2:$EE$2,BM$4,'SPACELOG 6 BP'!$F31:$EE31)+SUMIF('SPACELOG 7 BP'!$F$2:$EE$2,BM$4,'SPACELOG 7 BP'!$F31:$EE31)+SUMIF('SPACELOG 8 BP'!$F$2:$EE$2,BM$4,'SPACELOG 8 BP'!$F31:$EE31)+SUMIF('SPACELOG 9 BP'!$F$2:$EE$2,BM$4,'SPACELOG 9 BP'!$F31:$EE31)+SUMIF('SPACELOG 10 BP'!$F$2:$EE$2,BM$4,'SPACELOG 10 BP'!$F31:$EE31)+SUMIF('SPACELOG 11 BP'!$F$2:$EE$2,BM$4,'SPACELOG 11 BP'!$F31:$EE31)+SUMIF('SPACELOG 12 BP'!$F$2:$EE$2,BM$4,'SPACELOG 12 BP'!$F31:$EE31)</f>
        <v>0</v>
      </c>
      <c r="BN31" s="33">
        <f>SUMIF('reporting montigny'!$F$2:$EE$2,BN$4,'reporting montigny'!$F31:$EE31)+SUMIF('reporting boissy'!$F$2:$EE$2,BN$4,'reporting boissy'!$F31:$EE31)+SUMIF('reporting moussy'!$F$2:$EE$2,BN$4,'reporting moussy'!$F31:$EE31)+SUMIF('reporting trappes'!$F$2:$EE$2,BN$4,'reporting trappes'!$F31:$EE31)+SUMIF('SPACELOG 5 BP'!$F$2:$EE$2,BN$4,'SPACELOG 5 BP'!$F31:$EE31)+SUMIF('SPACELOG 6 BP'!$F$2:$EE$2,BN$4,'SPACELOG 6 BP'!$F31:$EE31)+SUMIF('SPACELOG 7 BP'!$F$2:$EE$2,BN$4,'SPACELOG 7 BP'!$F31:$EE31)+SUMIF('SPACELOG 8 BP'!$F$2:$EE$2,BN$4,'SPACELOG 8 BP'!$F31:$EE31)+SUMIF('SPACELOG 9 BP'!$F$2:$EE$2,BN$4,'SPACELOG 9 BP'!$F31:$EE31)+SUMIF('SPACELOG 10 BP'!$F$2:$EE$2,BN$4,'SPACELOG 10 BP'!$F31:$EE31)+SUMIF('SPACELOG 11 BP'!$F$2:$EE$2,BN$4,'SPACELOG 11 BP'!$F31:$EE31)+SUMIF('SPACELOG 12 BP'!$F$2:$EE$2,BN$4,'SPACELOG 12 BP'!$F31:$EE31)</f>
        <v>0</v>
      </c>
      <c r="BO31" s="33">
        <f>SUMIF('reporting montigny'!$F$2:$EE$2,BO$4,'reporting montigny'!$F31:$EE31)+SUMIF('reporting boissy'!$F$2:$EE$2,BO$4,'reporting boissy'!$F31:$EE31)+SUMIF('reporting moussy'!$F$2:$EE$2,BO$4,'reporting moussy'!$F31:$EE31)+SUMIF('reporting trappes'!$F$2:$EE$2,BO$4,'reporting trappes'!$F31:$EE31)+SUMIF('SPACELOG 5 BP'!$F$2:$EE$2,BO$4,'SPACELOG 5 BP'!$F31:$EE31)+SUMIF('SPACELOG 6 BP'!$F$2:$EE$2,BO$4,'SPACELOG 6 BP'!$F31:$EE31)+SUMIF('SPACELOG 7 BP'!$F$2:$EE$2,BO$4,'SPACELOG 7 BP'!$F31:$EE31)+SUMIF('SPACELOG 8 BP'!$F$2:$EE$2,BO$4,'SPACELOG 8 BP'!$F31:$EE31)+SUMIF('SPACELOG 9 BP'!$F$2:$EE$2,BO$4,'SPACELOG 9 BP'!$F31:$EE31)+SUMIF('SPACELOG 10 BP'!$F$2:$EE$2,BO$4,'SPACELOG 10 BP'!$F31:$EE31)+SUMIF('SPACELOG 11 BP'!$F$2:$EE$2,BO$4,'SPACELOG 11 BP'!$F31:$EE31)+SUMIF('SPACELOG 12 BP'!$F$2:$EE$2,BO$4,'SPACELOG 12 BP'!$F31:$EE31)</f>
        <v>0</v>
      </c>
      <c r="BP31" s="33">
        <f>SUMIF('reporting montigny'!$F$2:$EE$2,BP$4,'reporting montigny'!$F31:$EE31)+SUMIF('reporting boissy'!$F$2:$EE$2,BP$4,'reporting boissy'!$F31:$EE31)+SUMIF('reporting moussy'!$F$2:$EE$2,BP$4,'reporting moussy'!$F31:$EE31)+SUMIF('reporting trappes'!$F$2:$EE$2,BP$4,'reporting trappes'!$F31:$EE31)+SUMIF('SPACELOG 5 BP'!$F$2:$EE$2,BP$4,'SPACELOG 5 BP'!$F31:$EE31)+SUMIF('SPACELOG 6 BP'!$F$2:$EE$2,BP$4,'SPACELOG 6 BP'!$F31:$EE31)+SUMIF('SPACELOG 7 BP'!$F$2:$EE$2,BP$4,'SPACELOG 7 BP'!$F31:$EE31)+SUMIF('SPACELOG 8 BP'!$F$2:$EE$2,BP$4,'SPACELOG 8 BP'!$F31:$EE31)+SUMIF('SPACELOG 9 BP'!$F$2:$EE$2,BP$4,'SPACELOG 9 BP'!$F31:$EE31)+SUMIF('SPACELOG 10 BP'!$F$2:$EE$2,BP$4,'SPACELOG 10 BP'!$F31:$EE31)+SUMIF('SPACELOG 11 BP'!$F$2:$EE$2,BP$4,'SPACELOG 11 BP'!$F31:$EE31)+SUMIF('SPACELOG 12 BP'!$F$2:$EE$2,BP$4,'SPACELOG 12 BP'!$F31:$EE31)</f>
        <v>0</v>
      </c>
      <c r="BQ31" s="33">
        <f>SUMIF('reporting montigny'!$F$2:$EE$2,BQ$4,'reporting montigny'!$F31:$EE31)+SUMIF('reporting boissy'!$F$2:$EE$2,BQ$4,'reporting boissy'!$F31:$EE31)+SUMIF('reporting moussy'!$F$2:$EE$2,BQ$4,'reporting moussy'!$F31:$EE31)+SUMIF('reporting trappes'!$F$2:$EE$2,BQ$4,'reporting trappes'!$F31:$EE31)+SUMIF('SPACELOG 5 BP'!$F$2:$EE$2,BQ$4,'SPACELOG 5 BP'!$F31:$EE31)+SUMIF('SPACELOG 6 BP'!$F$2:$EE$2,BQ$4,'SPACELOG 6 BP'!$F31:$EE31)+SUMIF('SPACELOG 7 BP'!$F$2:$EE$2,BQ$4,'SPACELOG 7 BP'!$F31:$EE31)+SUMIF('SPACELOG 8 BP'!$F$2:$EE$2,BQ$4,'SPACELOG 8 BP'!$F31:$EE31)+SUMIF('SPACELOG 9 BP'!$F$2:$EE$2,BQ$4,'SPACELOG 9 BP'!$F31:$EE31)+SUMIF('SPACELOG 10 BP'!$F$2:$EE$2,BQ$4,'SPACELOG 10 BP'!$F31:$EE31)+SUMIF('SPACELOG 11 BP'!$F$2:$EE$2,BQ$4,'SPACELOG 11 BP'!$F31:$EE31)+SUMIF('SPACELOG 12 BP'!$F$2:$EE$2,BQ$4,'SPACELOG 12 BP'!$F31:$EE31)</f>
        <v>0</v>
      </c>
      <c r="BR31" s="393">
        <f t="shared" si="118"/>
        <v>0</v>
      </c>
      <c r="BS31" s="33">
        <f>SUMIF('reporting montigny'!$F$2:$EE$2,BS$4,'reporting montigny'!$F31:$EE31)+SUMIF('reporting boissy'!$F$2:$EE$2,BS$4,'reporting boissy'!$F31:$EE31)+SUMIF('reporting moussy'!$F$2:$EE$2,BS$4,'reporting moussy'!$F31:$EE31)+SUMIF('reporting trappes'!$F$2:$EE$2,BS$4,'reporting trappes'!$F31:$EE31)+SUMIF('SPACELOG 5 BP'!$F$2:$EE$2,BS$4,'SPACELOG 5 BP'!$F31:$EE31)+SUMIF('SPACELOG 6 BP'!$F$2:$EE$2,BS$4,'SPACELOG 6 BP'!$F31:$EE31)+SUMIF('SPACELOG 7 BP'!$F$2:$EE$2,BS$4,'SPACELOG 7 BP'!$F31:$EE31)+SUMIF('SPACELOG 8 BP'!$F$2:$EE$2,BS$4,'SPACELOG 8 BP'!$F31:$EE31)+SUMIF('SPACELOG 9 BP'!$F$2:$EE$2,BS$4,'SPACELOG 9 BP'!$F31:$EE31)+SUMIF('SPACELOG 10 BP'!$F$2:$EE$2,BS$4,'SPACELOG 10 BP'!$F31:$EE31)+SUMIF('SPACELOG 11 BP'!$F$2:$EE$2,BS$4,'SPACELOG 11 BP'!$F31:$EE31)+SUMIF('SPACELOG 12 BP'!$F$2:$EE$2,BS$4,'SPACELOG 12 BP'!$F31:$EE31)</f>
        <v>0</v>
      </c>
      <c r="BT31" s="33">
        <f>SUMIF('reporting montigny'!$F$2:$EE$2,BT$4,'reporting montigny'!$F31:$EE31)+SUMIF('reporting boissy'!$F$2:$EE$2,BT$4,'reporting boissy'!$F31:$EE31)+SUMIF('reporting moussy'!$F$2:$EE$2,BT$4,'reporting moussy'!$F31:$EE31)+SUMIF('reporting trappes'!$F$2:$EE$2,BT$4,'reporting trappes'!$F31:$EE31)+SUMIF('SPACELOG 5 BP'!$F$2:$EE$2,BT$4,'SPACELOG 5 BP'!$F31:$EE31)+SUMIF('SPACELOG 6 BP'!$F$2:$EE$2,BT$4,'SPACELOG 6 BP'!$F31:$EE31)+SUMIF('SPACELOG 7 BP'!$F$2:$EE$2,BT$4,'SPACELOG 7 BP'!$F31:$EE31)+SUMIF('SPACELOG 8 BP'!$F$2:$EE$2,BT$4,'SPACELOG 8 BP'!$F31:$EE31)+SUMIF('SPACELOG 9 BP'!$F$2:$EE$2,BT$4,'SPACELOG 9 BP'!$F31:$EE31)+SUMIF('SPACELOG 10 BP'!$F$2:$EE$2,BT$4,'SPACELOG 10 BP'!$F31:$EE31)+SUMIF('SPACELOG 11 BP'!$F$2:$EE$2,BT$4,'SPACELOG 11 BP'!$F31:$EE31)+SUMIF('SPACELOG 12 BP'!$F$2:$EE$2,BT$4,'SPACELOG 12 BP'!$F31:$EE31)</f>
        <v>0</v>
      </c>
      <c r="BU31" s="33">
        <f>SUMIF('reporting montigny'!$F$2:$EE$2,BU$4,'reporting montigny'!$F31:$EE31)+SUMIF('reporting boissy'!$F$2:$EE$2,BU$4,'reporting boissy'!$F31:$EE31)+SUMIF('reporting moussy'!$F$2:$EE$2,BU$4,'reporting moussy'!$F31:$EE31)+SUMIF('reporting trappes'!$F$2:$EE$2,BU$4,'reporting trappes'!$F31:$EE31)+SUMIF('SPACELOG 5 BP'!$F$2:$EE$2,BU$4,'SPACELOG 5 BP'!$F31:$EE31)+SUMIF('SPACELOG 6 BP'!$F$2:$EE$2,BU$4,'SPACELOG 6 BP'!$F31:$EE31)+SUMIF('SPACELOG 7 BP'!$F$2:$EE$2,BU$4,'SPACELOG 7 BP'!$F31:$EE31)+SUMIF('SPACELOG 8 BP'!$F$2:$EE$2,BU$4,'SPACELOG 8 BP'!$F31:$EE31)+SUMIF('SPACELOG 9 BP'!$F$2:$EE$2,BU$4,'SPACELOG 9 BP'!$F31:$EE31)+SUMIF('SPACELOG 10 BP'!$F$2:$EE$2,BU$4,'SPACELOG 10 BP'!$F31:$EE31)+SUMIF('SPACELOG 11 BP'!$F$2:$EE$2,BU$4,'SPACELOG 11 BP'!$F31:$EE31)+SUMIF('SPACELOG 12 BP'!$F$2:$EE$2,BU$4,'SPACELOG 12 BP'!$F31:$EE31)</f>
        <v>0</v>
      </c>
      <c r="BV31" s="33">
        <f>SUMIF('reporting montigny'!$F$2:$EE$2,BV$4,'reporting montigny'!$F31:$EE31)+SUMIF('reporting boissy'!$F$2:$EE$2,BV$4,'reporting boissy'!$F31:$EE31)+SUMIF('reporting moussy'!$F$2:$EE$2,BV$4,'reporting moussy'!$F31:$EE31)+SUMIF('reporting trappes'!$F$2:$EE$2,BV$4,'reporting trappes'!$F31:$EE31)+SUMIF('SPACELOG 5 BP'!$F$2:$EE$2,BV$4,'SPACELOG 5 BP'!$F31:$EE31)+SUMIF('SPACELOG 6 BP'!$F$2:$EE$2,BV$4,'SPACELOG 6 BP'!$F31:$EE31)+SUMIF('SPACELOG 7 BP'!$F$2:$EE$2,BV$4,'SPACELOG 7 BP'!$F31:$EE31)+SUMIF('SPACELOG 8 BP'!$F$2:$EE$2,BV$4,'SPACELOG 8 BP'!$F31:$EE31)+SUMIF('SPACELOG 9 BP'!$F$2:$EE$2,BV$4,'SPACELOG 9 BP'!$F31:$EE31)+SUMIF('SPACELOG 10 BP'!$F$2:$EE$2,BV$4,'SPACELOG 10 BP'!$F31:$EE31)+SUMIF('SPACELOG 11 BP'!$F$2:$EE$2,BV$4,'SPACELOG 11 BP'!$F31:$EE31)+SUMIF('SPACELOG 12 BP'!$F$2:$EE$2,BV$4,'SPACELOG 12 BP'!$F31:$EE31)</f>
        <v>0</v>
      </c>
      <c r="BW31" s="33">
        <f>SUMIF('reporting montigny'!$F$2:$EE$2,BW$4,'reporting montigny'!$F31:$EE31)+SUMIF('reporting boissy'!$F$2:$EE$2,BW$4,'reporting boissy'!$F31:$EE31)+SUMIF('reporting moussy'!$F$2:$EE$2,BW$4,'reporting moussy'!$F31:$EE31)+SUMIF('reporting trappes'!$F$2:$EE$2,BW$4,'reporting trappes'!$F31:$EE31)+SUMIF('SPACELOG 5 BP'!$F$2:$EE$2,BW$4,'SPACELOG 5 BP'!$F31:$EE31)+SUMIF('SPACELOG 6 BP'!$F$2:$EE$2,BW$4,'SPACELOG 6 BP'!$F31:$EE31)+SUMIF('SPACELOG 7 BP'!$F$2:$EE$2,BW$4,'SPACELOG 7 BP'!$F31:$EE31)+SUMIF('SPACELOG 8 BP'!$F$2:$EE$2,BW$4,'SPACELOG 8 BP'!$F31:$EE31)+SUMIF('SPACELOG 9 BP'!$F$2:$EE$2,BW$4,'SPACELOG 9 BP'!$F31:$EE31)+SUMIF('SPACELOG 10 BP'!$F$2:$EE$2,BW$4,'SPACELOG 10 BP'!$F31:$EE31)+SUMIF('SPACELOG 11 BP'!$F$2:$EE$2,BW$4,'SPACELOG 11 BP'!$F31:$EE31)+SUMIF('SPACELOG 12 BP'!$F$2:$EE$2,BW$4,'SPACELOG 12 BP'!$F31:$EE31)</f>
        <v>0</v>
      </c>
      <c r="BX31" s="33">
        <f>SUMIF('reporting montigny'!$F$2:$EE$2,BX$4,'reporting montigny'!$F31:$EE31)+SUMIF('reporting boissy'!$F$2:$EE$2,BX$4,'reporting boissy'!$F31:$EE31)+SUMIF('reporting moussy'!$F$2:$EE$2,BX$4,'reporting moussy'!$F31:$EE31)+SUMIF('reporting trappes'!$F$2:$EE$2,BX$4,'reporting trappes'!$F31:$EE31)+SUMIF('SPACELOG 5 BP'!$F$2:$EE$2,BX$4,'SPACELOG 5 BP'!$F31:$EE31)+SUMIF('SPACELOG 6 BP'!$F$2:$EE$2,BX$4,'SPACELOG 6 BP'!$F31:$EE31)+SUMIF('SPACELOG 7 BP'!$F$2:$EE$2,BX$4,'SPACELOG 7 BP'!$F31:$EE31)+SUMIF('SPACELOG 8 BP'!$F$2:$EE$2,BX$4,'SPACELOG 8 BP'!$F31:$EE31)+SUMIF('SPACELOG 9 BP'!$F$2:$EE$2,BX$4,'SPACELOG 9 BP'!$F31:$EE31)+SUMIF('SPACELOG 10 BP'!$F$2:$EE$2,BX$4,'SPACELOG 10 BP'!$F31:$EE31)+SUMIF('SPACELOG 11 BP'!$F$2:$EE$2,BX$4,'SPACELOG 11 BP'!$F31:$EE31)+SUMIF('SPACELOG 12 BP'!$F$2:$EE$2,BX$4,'SPACELOG 12 BP'!$F31:$EE31)</f>
        <v>0</v>
      </c>
      <c r="BY31" s="33">
        <f>SUMIF('reporting montigny'!$F$2:$EE$2,BY$4,'reporting montigny'!$F31:$EE31)+SUMIF('reporting boissy'!$F$2:$EE$2,BY$4,'reporting boissy'!$F31:$EE31)+SUMIF('reporting moussy'!$F$2:$EE$2,BY$4,'reporting moussy'!$F31:$EE31)+SUMIF('reporting trappes'!$F$2:$EE$2,BY$4,'reporting trappes'!$F31:$EE31)+SUMIF('SPACELOG 5 BP'!$F$2:$EE$2,BY$4,'SPACELOG 5 BP'!$F31:$EE31)+SUMIF('SPACELOG 6 BP'!$F$2:$EE$2,BY$4,'SPACELOG 6 BP'!$F31:$EE31)+SUMIF('SPACELOG 7 BP'!$F$2:$EE$2,BY$4,'SPACELOG 7 BP'!$F31:$EE31)+SUMIF('SPACELOG 8 BP'!$F$2:$EE$2,BY$4,'SPACELOG 8 BP'!$F31:$EE31)+SUMIF('SPACELOG 9 BP'!$F$2:$EE$2,BY$4,'SPACELOG 9 BP'!$F31:$EE31)+SUMIF('SPACELOG 10 BP'!$F$2:$EE$2,BY$4,'SPACELOG 10 BP'!$F31:$EE31)+SUMIF('SPACELOG 11 BP'!$F$2:$EE$2,BY$4,'SPACELOG 11 BP'!$F31:$EE31)+SUMIF('SPACELOG 12 BP'!$F$2:$EE$2,BY$4,'SPACELOG 12 BP'!$F31:$EE31)</f>
        <v>0</v>
      </c>
      <c r="BZ31" s="33">
        <f>SUMIF('reporting montigny'!$F$2:$EE$2,BZ$4,'reporting montigny'!$F31:$EE31)+SUMIF('reporting boissy'!$F$2:$EE$2,BZ$4,'reporting boissy'!$F31:$EE31)+SUMIF('reporting moussy'!$F$2:$EE$2,BZ$4,'reporting moussy'!$F31:$EE31)+SUMIF('reporting trappes'!$F$2:$EE$2,BZ$4,'reporting trappes'!$F31:$EE31)+SUMIF('SPACELOG 5 BP'!$F$2:$EE$2,BZ$4,'SPACELOG 5 BP'!$F31:$EE31)+SUMIF('SPACELOG 6 BP'!$F$2:$EE$2,BZ$4,'SPACELOG 6 BP'!$F31:$EE31)+SUMIF('SPACELOG 7 BP'!$F$2:$EE$2,BZ$4,'SPACELOG 7 BP'!$F31:$EE31)+SUMIF('SPACELOG 8 BP'!$F$2:$EE$2,BZ$4,'SPACELOG 8 BP'!$F31:$EE31)+SUMIF('SPACELOG 9 BP'!$F$2:$EE$2,BZ$4,'SPACELOG 9 BP'!$F31:$EE31)+SUMIF('SPACELOG 10 BP'!$F$2:$EE$2,BZ$4,'SPACELOG 10 BP'!$F31:$EE31)+SUMIF('SPACELOG 11 BP'!$F$2:$EE$2,BZ$4,'SPACELOG 11 BP'!$F31:$EE31)+SUMIF('SPACELOG 12 BP'!$F$2:$EE$2,BZ$4,'SPACELOG 12 BP'!$F31:$EE31)</f>
        <v>0</v>
      </c>
      <c r="CA31" s="33">
        <f>SUMIF('reporting montigny'!$F$2:$EE$2,CA$4,'reporting montigny'!$F31:$EE31)+SUMIF('reporting boissy'!$F$2:$EE$2,CA$4,'reporting boissy'!$F31:$EE31)+SUMIF('reporting moussy'!$F$2:$EE$2,CA$4,'reporting moussy'!$F31:$EE31)+SUMIF('reporting trappes'!$F$2:$EE$2,CA$4,'reporting trappes'!$F31:$EE31)+SUMIF('SPACELOG 5 BP'!$F$2:$EE$2,CA$4,'SPACELOG 5 BP'!$F31:$EE31)+SUMIF('SPACELOG 6 BP'!$F$2:$EE$2,CA$4,'SPACELOG 6 BP'!$F31:$EE31)+SUMIF('SPACELOG 7 BP'!$F$2:$EE$2,CA$4,'SPACELOG 7 BP'!$F31:$EE31)+SUMIF('SPACELOG 8 BP'!$F$2:$EE$2,CA$4,'SPACELOG 8 BP'!$F31:$EE31)+SUMIF('SPACELOG 9 BP'!$F$2:$EE$2,CA$4,'SPACELOG 9 BP'!$F31:$EE31)+SUMIF('SPACELOG 10 BP'!$F$2:$EE$2,CA$4,'SPACELOG 10 BP'!$F31:$EE31)+SUMIF('SPACELOG 11 BP'!$F$2:$EE$2,CA$4,'SPACELOG 11 BP'!$F31:$EE31)+SUMIF('SPACELOG 12 BP'!$F$2:$EE$2,CA$4,'SPACELOG 12 BP'!$F31:$EE31)</f>
        <v>0</v>
      </c>
      <c r="CB31" s="33">
        <f>SUMIF('reporting montigny'!$F$2:$EE$2,CB$4,'reporting montigny'!$F31:$EE31)+SUMIF('reporting boissy'!$F$2:$EE$2,CB$4,'reporting boissy'!$F31:$EE31)+SUMIF('reporting moussy'!$F$2:$EE$2,CB$4,'reporting moussy'!$F31:$EE31)+SUMIF('reporting trappes'!$F$2:$EE$2,CB$4,'reporting trappes'!$F31:$EE31)+SUMIF('SPACELOG 5 BP'!$F$2:$EE$2,CB$4,'SPACELOG 5 BP'!$F31:$EE31)+SUMIF('SPACELOG 6 BP'!$F$2:$EE$2,CB$4,'SPACELOG 6 BP'!$F31:$EE31)+SUMIF('SPACELOG 7 BP'!$F$2:$EE$2,CB$4,'SPACELOG 7 BP'!$F31:$EE31)+SUMIF('SPACELOG 8 BP'!$F$2:$EE$2,CB$4,'SPACELOG 8 BP'!$F31:$EE31)+SUMIF('SPACELOG 9 BP'!$F$2:$EE$2,CB$4,'SPACELOG 9 BP'!$F31:$EE31)+SUMIF('SPACELOG 10 BP'!$F$2:$EE$2,CB$4,'SPACELOG 10 BP'!$F31:$EE31)+SUMIF('SPACELOG 11 BP'!$F$2:$EE$2,CB$4,'SPACELOG 11 BP'!$F31:$EE31)+SUMIF('SPACELOG 12 BP'!$F$2:$EE$2,CB$4,'SPACELOG 12 BP'!$F31:$EE31)</f>
        <v>0</v>
      </c>
      <c r="CC31" s="33">
        <f>SUMIF('reporting montigny'!$F$2:$EE$2,CC$4,'reporting montigny'!$F31:$EE31)+SUMIF('reporting boissy'!$F$2:$EE$2,CC$4,'reporting boissy'!$F31:$EE31)+SUMIF('reporting moussy'!$F$2:$EE$2,CC$4,'reporting moussy'!$F31:$EE31)+SUMIF('reporting trappes'!$F$2:$EE$2,CC$4,'reporting trappes'!$F31:$EE31)+SUMIF('SPACELOG 5 BP'!$F$2:$EE$2,CC$4,'SPACELOG 5 BP'!$F31:$EE31)+SUMIF('SPACELOG 6 BP'!$F$2:$EE$2,CC$4,'SPACELOG 6 BP'!$F31:$EE31)+SUMIF('SPACELOG 7 BP'!$F$2:$EE$2,CC$4,'SPACELOG 7 BP'!$F31:$EE31)+SUMIF('SPACELOG 8 BP'!$F$2:$EE$2,CC$4,'SPACELOG 8 BP'!$F31:$EE31)+SUMIF('SPACELOG 9 BP'!$F$2:$EE$2,CC$4,'SPACELOG 9 BP'!$F31:$EE31)+SUMIF('SPACELOG 10 BP'!$F$2:$EE$2,CC$4,'SPACELOG 10 BP'!$F31:$EE31)+SUMIF('SPACELOG 11 BP'!$F$2:$EE$2,CC$4,'SPACELOG 11 BP'!$F31:$EE31)+SUMIF('SPACELOG 12 BP'!$F$2:$EE$2,CC$4,'SPACELOG 12 BP'!$F31:$EE31)</f>
        <v>0</v>
      </c>
      <c r="CD31" s="33">
        <f>SUMIF('reporting montigny'!$F$2:$EE$2,CD$4,'reporting montigny'!$F31:$EE31)+SUMIF('reporting boissy'!$F$2:$EE$2,CD$4,'reporting boissy'!$F31:$EE31)+SUMIF('reporting moussy'!$F$2:$EE$2,CD$4,'reporting moussy'!$F31:$EE31)+SUMIF('reporting trappes'!$F$2:$EE$2,CD$4,'reporting trappes'!$F31:$EE31)+SUMIF('SPACELOG 5 BP'!$F$2:$EE$2,CD$4,'SPACELOG 5 BP'!$F31:$EE31)+SUMIF('SPACELOG 6 BP'!$F$2:$EE$2,CD$4,'SPACELOG 6 BP'!$F31:$EE31)+SUMIF('SPACELOG 7 BP'!$F$2:$EE$2,CD$4,'SPACELOG 7 BP'!$F31:$EE31)+SUMIF('SPACELOG 8 BP'!$F$2:$EE$2,CD$4,'SPACELOG 8 BP'!$F31:$EE31)+SUMIF('SPACELOG 9 BP'!$F$2:$EE$2,CD$4,'SPACELOG 9 BP'!$F31:$EE31)+SUMIF('SPACELOG 10 BP'!$F$2:$EE$2,CD$4,'SPACELOG 10 BP'!$F31:$EE31)+SUMIF('SPACELOG 11 BP'!$F$2:$EE$2,CD$4,'SPACELOG 11 BP'!$F31:$EE31)+SUMIF('SPACELOG 12 BP'!$F$2:$EE$2,CD$4,'SPACELOG 12 BP'!$F31:$EE31)</f>
        <v>0</v>
      </c>
      <c r="CE31" s="393">
        <f t="shared" si="119"/>
        <v>0</v>
      </c>
      <c r="CF31" s="33">
        <f>SUMIF('reporting montigny'!$F$2:$EE$2,CF$4,'reporting montigny'!$F31:$EE31)+SUMIF('reporting boissy'!$F$2:$EE$2,CF$4,'reporting boissy'!$F31:$EE31)+SUMIF('reporting moussy'!$F$2:$EE$2,CF$4,'reporting moussy'!$F31:$EE31)+SUMIF('reporting trappes'!$F$2:$EE$2,CF$4,'reporting trappes'!$F31:$EE31)+SUMIF('SPACELOG 5 BP'!$F$2:$EE$2,CF$4,'SPACELOG 5 BP'!$F31:$EE31)+SUMIF('SPACELOG 6 BP'!$F$2:$EE$2,CF$4,'SPACELOG 6 BP'!$F31:$EE31)+SUMIF('SPACELOG 7 BP'!$F$2:$EE$2,CF$4,'SPACELOG 7 BP'!$F31:$EE31)+SUMIF('SPACELOG 8 BP'!$F$2:$EE$2,CF$4,'SPACELOG 8 BP'!$F31:$EE31)+SUMIF('SPACELOG 9 BP'!$F$2:$EE$2,CF$4,'SPACELOG 9 BP'!$F31:$EE31)+SUMIF('SPACELOG 10 BP'!$F$2:$EE$2,CF$4,'SPACELOG 10 BP'!$F31:$EE31)+SUMIF('SPACELOG 11 BP'!$F$2:$EE$2,CF$4,'SPACELOG 11 BP'!$F31:$EE31)+SUMIF('SPACELOG 12 BP'!$F$2:$EE$2,CF$4,'SPACELOG 12 BP'!$F31:$EE31)</f>
        <v>0</v>
      </c>
      <c r="CG31" s="33">
        <f>SUMIF('reporting montigny'!$F$2:$EE$2,CG$4,'reporting montigny'!$F31:$EE31)+SUMIF('reporting boissy'!$F$2:$EE$2,CG$4,'reporting boissy'!$F31:$EE31)+SUMIF('reporting moussy'!$F$2:$EE$2,CG$4,'reporting moussy'!$F31:$EE31)+SUMIF('reporting trappes'!$F$2:$EE$2,CG$4,'reporting trappes'!$F31:$EE31)+SUMIF('SPACELOG 5 BP'!$F$2:$EE$2,CG$4,'SPACELOG 5 BP'!$F31:$EE31)+SUMIF('SPACELOG 6 BP'!$F$2:$EE$2,CG$4,'SPACELOG 6 BP'!$F31:$EE31)+SUMIF('SPACELOG 7 BP'!$F$2:$EE$2,CG$4,'SPACELOG 7 BP'!$F31:$EE31)+SUMIF('SPACELOG 8 BP'!$F$2:$EE$2,CG$4,'SPACELOG 8 BP'!$F31:$EE31)+SUMIF('SPACELOG 9 BP'!$F$2:$EE$2,CG$4,'SPACELOG 9 BP'!$F31:$EE31)+SUMIF('SPACELOG 10 BP'!$F$2:$EE$2,CG$4,'SPACELOG 10 BP'!$F31:$EE31)+SUMIF('SPACELOG 11 BP'!$F$2:$EE$2,CG$4,'SPACELOG 11 BP'!$F31:$EE31)+SUMIF('SPACELOG 12 BP'!$F$2:$EE$2,CG$4,'SPACELOG 12 BP'!$F31:$EE31)</f>
        <v>0</v>
      </c>
      <c r="CH31" s="33">
        <f>SUMIF('reporting montigny'!$F$2:$EE$2,CH$4,'reporting montigny'!$F31:$EE31)+SUMIF('reporting boissy'!$F$2:$EE$2,CH$4,'reporting boissy'!$F31:$EE31)+SUMIF('reporting moussy'!$F$2:$EE$2,CH$4,'reporting moussy'!$F31:$EE31)+SUMIF('reporting trappes'!$F$2:$EE$2,CH$4,'reporting trappes'!$F31:$EE31)+SUMIF('SPACELOG 5 BP'!$F$2:$EE$2,CH$4,'SPACELOG 5 BP'!$F31:$EE31)+SUMIF('SPACELOG 6 BP'!$F$2:$EE$2,CH$4,'SPACELOG 6 BP'!$F31:$EE31)+SUMIF('SPACELOG 7 BP'!$F$2:$EE$2,CH$4,'SPACELOG 7 BP'!$F31:$EE31)+SUMIF('SPACELOG 8 BP'!$F$2:$EE$2,CH$4,'SPACELOG 8 BP'!$F31:$EE31)+SUMIF('SPACELOG 9 BP'!$F$2:$EE$2,CH$4,'SPACELOG 9 BP'!$F31:$EE31)+SUMIF('SPACELOG 10 BP'!$F$2:$EE$2,CH$4,'SPACELOG 10 BP'!$F31:$EE31)+SUMIF('SPACELOG 11 BP'!$F$2:$EE$2,CH$4,'SPACELOG 11 BP'!$F31:$EE31)+SUMIF('SPACELOG 12 BP'!$F$2:$EE$2,CH$4,'SPACELOG 12 BP'!$F31:$EE31)</f>
        <v>0</v>
      </c>
      <c r="CI31" s="33">
        <f>SUMIF('reporting montigny'!$F$2:$EE$2,CI$4,'reporting montigny'!$F31:$EE31)+SUMIF('reporting boissy'!$F$2:$EE$2,CI$4,'reporting boissy'!$F31:$EE31)+SUMIF('reporting moussy'!$F$2:$EE$2,CI$4,'reporting moussy'!$F31:$EE31)+SUMIF('reporting trappes'!$F$2:$EE$2,CI$4,'reporting trappes'!$F31:$EE31)+SUMIF('SPACELOG 5 BP'!$F$2:$EE$2,CI$4,'SPACELOG 5 BP'!$F31:$EE31)+SUMIF('SPACELOG 6 BP'!$F$2:$EE$2,CI$4,'SPACELOG 6 BP'!$F31:$EE31)+SUMIF('SPACELOG 7 BP'!$F$2:$EE$2,CI$4,'SPACELOG 7 BP'!$F31:$EE31)+SUMIF('SPACELOG 8 BP'!$F$2:$EE$2,CI$4,'SPACELOG 8 BP'!$F31:$EE31)+SUMIF('SPACELOG 9 BP'!$F$2:$EE$2,CI$4,'SPACELOG 9 BP'!$F31:$EE31)+SUMIF('SPACELOG 10 BP'!$F$2:$EE$2,CI$4,'SPACELOG 10 BP'!$F31:$EE31)+SUMIF('SPACELOG 11 BP'!$F$2:$EE$2,CI$4,'SPACELOG 11 BP'!$F31:$EE31)+SUMIF('SPACELOG 12 BP'!$F$2:$EE$2,CI$4,'SPACELOG 12 BP'!$F31:$EE31)</f>
        <v>0</v>
      </c>
      <c r="CJ31" s="33">
        <f>SUMIF('reporting montigny'!$F$2:$EE$2,CJ$4,'reporting montigny'!$F31:$EE31)+SUMIF('reporting boissy'!$F$2:$EE$2,CJ$4,'reporting boissy'!$F31:$EE31)+SUMIF('reporting moussy'!$F$2:$EE$2,CJ$4,'reporting moussy'!$F31:$EE31)+SUMIF('reporting trappes'!$F$2:$EE$2,CJ$4,'reporting trappes'!$F31:$EE31)+SUMIF('SPACELOG 5 BP'!$F$2:$EE$2,CJ$4,'SPACELOG 5 BP'!$F31:$EE31)+SUMIF('SPACELOG 6 BP'!$F$2:$EE$2,CJ$4,'SPACELOG 6 BP'!$F31:$EE31)+SUMIF('SPACELOG 7 BP'!$F$2:$EE$2,CJ$4,'SPACELOG 7 BP'!$F31:$EE31)+SUMIF('SPACELOG 8 BP'!$F$2:$EE$2,CJ$4,'SPACELOG 8 BP'!$F31:$EE31)+SUMIF('SPACELOG 9 BP'!$F$2:$EE$2,CJ$4,'SPACELOG 9 BP'!$F31:$EE31)+SUMIF('SPACELOG 10 BP'!$F$2:$EE$2,CJ$4,'SPACELOG 10 BP'!$F31:$EE31)+SUMIF('SPACELOG 11 BP'!$F$2:$EE$2,CJ$4,'SPACELOG 11 BP'!$F31:$EE31)+SUMIF('SPACELOG 12 BP'!$F$2:$EE$2,CJ$4,'SPACELOG 12 BP'!$F31:$EE31)</f>
        <v>0</v>
      </c>
      <c r="CK31" s="33">
        <f>SUMIF('reporting montigny'!$F$2:$EE$2,CK$4,'reporting montigny'!$F31:$EE31)+SUMIF('reporting boissy'!$F$2:$EE$2,CK$4,'reporting boissy'!$F31:$EE31)+SUMIF('reporting moussy'!$F$2:$EE$2,CK$4,'reporting moussy'!$F31:$EE31)+SUMIF('reporting trappes'!$F$2:$EE$2,CK$4,'reporting trappes'!$F31:$EE31)+SUMIF('SPACELOG 5 BP'!$F$2:$EE$2,CK$4,'SPACELOG 5 BP'!$F31:$EE31)+SUMIF('SPACELOG 6 BP'!$F$2:$EE$2,CK$4,'SPACELOG 6 BP'!$F31:$EE31)+SUMIF('SPACELOG 7 BP'!$F$2:$EE$2,CK$4,'SPACELOG 7 BP'!$F31:$EE31)+SUMIF('SPACELOG 8 BP'!$F$2:$EE$2,CK$4,'SPACELOG 8 BP'!$F31:$EE31)+SUMIF('SPACELOG 9 BP'!$F$2:$EE$2,CK$4,'SPACELOG 9 BP'!$F31:$EE31)+SUMIF('SPACELOG 10 BP'!$F$2:$EE$2,CK$4,'SPACELOG 10 BP'!$F31:$EE31)+SUMIF('SPACELOG 11 BP'!$F$2:$EE$2,CK$4,'SPACELOG 11 BP'!$F31:$EE31)+SUMIF('SPACELOG 12 BP'!$F$2:$EE$2,CK$4,'SPACELOG 12 BP'!$F31:$EE31)</f>
        <v>0</v>
      </c>
      <c r="CL31" s="33">
        <f>SUMIF('reporting montigny'!$F$2:$EE$2,CL$4,'reporting montigny'!$F31:$EE31)+SUMIF('reporting boissy'!$F$2:$EE$2,CL$4,'reporting boissy'!$F31:$EE31)+SUMIF('reporting moussy'!$F$2:$EE$2,CL$4,'reporting moussy'!$F31:$EE31)+SUMIF('reporting trappes'!$F$2:$EE$2,CL$4,'reporting trappes'!$F31:$EE31)+SUMIF('SPACELOG 5 BP'!$F$2:$EE$2,CL$4,'SPACELOG 5 BP'!$F31:$EE31)+SUMIF('SPACELOG 6 BP'!$F$2:$EE$2,CL$4,'SPACELOG 6 BP'!$F31:$EE31)+SUMIF('SPACELOG 7 BP'!$F$2:$EE$2,CL$4,'SPACELOG 7 BP'!$F31:$EE31)+SUMIF('SPACELOG 8 BP'!$F$2:$EE$2,CL$4,'SPACELOG 8 BP'!$F31:$EE31)+SUMIF('SPACELOG 9 BP'!$F$2:$EE$2,CL$4,'SPACELOG 9 BP'!$F31:$EE31)+SUMIF('SPACELOG 10 BP'!$F$2:$EE$2,CL$4,'SPACELOG 10 BP'!$F31:$EE31)+SUMIF('SPACELOG 11 BP'!$F$2:$EE$2,CL$4,'SPACELOG 11 BP'!$F31:$EE31)+SUMIF('SPACELOG 12 BP'!$F$2:$EE$2,CL$4,'SPACELOG 12 BP'!$F31:$EE31)</f>
        <v>0</v>
      </c>
      <c r="CM31" s="33">
        <f>SUMIF('reporting montigny'!$F$2:$EE$2,CM$4,'reporting montigny'!$F31:$EE31)+SUMIF('reporting boissy'!$F$2:$EE$2,CM$4,'reporting boissy'!$F31:$EE31)+SUMIF('reporting moussy'!$F$2:$EE$2,CM$4,'reporting moussy'!$F31:$EE31)+SUMIF('reporting trappes'!$F$2:$EE$2,CM$4,'reporting trappes'!$F31:$EE31)+SUMIF('SPACELOG 5 BP'!$F$2:$EE$2,CM$4,'SPACELOG 5 BP'!$F31:$EE31)+SUMIF('SPACELOG 6 BP'!$F$2:$EE$2,CM$4,'SPACELOG 6 BP'!$F31:$EE31)+SUMIF('SPACELOG 7 BP'!$F$2:$EE$2,CM$4,'SPACELOG 7 BP'!$F31:$EE31)+SUMIF('SPACELOG 8 BP'!$F$2:$EE$2,CM$4,'SPACELOG 8 BP'!$F31:$EE31)+SUMIF('SPACELOG 9 BP'!$F$2:$EE$2,CM$4,'SPACELOG 9 BP'!$F31:$EE31)+SUMIF('SPACELOG 10 BP'!$F$2:$EE$2,CM$4,'SPACELOG 10 BP'!$F31:$EE31)+SUMIF('SPACELOG 11 BP'!$F$2:$EE$2,CM$4,'SPACELOG 11 BP'!$F31:$EE31)+SUMIF('SPACELOG 12 BP'!$F$2:$EE$2,CM$4,'SPACELOG 12 BP'!$F31:$EE31)</f>
        <v>0</v>
      </c>
      <c r="CN31" s="33">
        <f>SUMIF('reporting montigny'!$F$2:$EE$2,CN$4,'reporting montigny'!$F31:$EE31)+SUMIF('reporting boissy'!$F$2:$EE$2,CN$4,'reporting boissy'!$F31:$EE31)+SUMIF('reporting moussy'!$F$2:$EE$2,CN$4,'reporting moussy'!$F31:$EE31)+SUMIF('reporting trappes'!$F$2:$EE$2,CN$4,'reporting trappes'!$F31:$EE31)+SUMIF('SPACELOG 5 BP'!$F$2:$EE$2,CN$4,'SPACELOG 5 BP'!$F31:$EE31)+SUMIF('SPACELOG 6 BP'!$F$2:$EE$2,CN$4,'SPACELOG 6 BP'!$F31:$EE31)+SUMIF('SPACELOG 7 BP'!$F$2:$EE$2,CN$4,'SPACELOG 7 BP'!$F31:$EE31)+SUMIF('SPACELOG 8 BP'!$F$2:$EE$2,CN$4,'SPACELOG 8 BP'!$F31:$EE31)+SUMIF('SPACELOG 9 BP'!$F$2:$EE$2,CN$4,'SPACELOG 9 BP'!$F31:$EE31)+SUMIF('SPACELOG 10 BP'!$F$2:$EE$2,CN$4,'SPACELOG 10 BP'!$F31:$EE31)+SUMIF('SPACELOG 11 BP'!$F$2:$EE$2,CN$4,'SPACELOG 11 BP'!$F31:$EE31)+SUMIF('SPACELOG 12 BP'!$F$2:$EE$2,CN$4,'SPACELOG 12 BP'!$F31:$EE31)</f>
        <v>0</v>
      </c>
      <c r="CO31" s="33">
        <f>SUMIF('reporting montigny'!$F$2:$EE$2,CO$4,'reporting montigny'!$F31:$EE31)+SUMIF('reporting boissy'!$F$2:$EE$2,CO$4,'reporting boissy'!$F31:$EE31)+SUMIF('reporting moussy'!$F$2:$EE$2,CO$4,'reporting moussy'!$F31:$EE31)+SUMIF('reporting trappes'!$F$2:$EE$2,CO$4,'reporting trappes'!$F31:$EE31)+SUMIF('SPACELOG 5 BP'!$F$2:$EE$2,CO$4,'SPACELOG 5 BP'!$F31:$EE31)+SUMIF('SPACELOG 6 BP'!$F$2:$EE$2,CO$4,'SPACELOG 6 BP'!$F31:$EE31)+SUMIF('SPACELOG 7 BP'!$F$2:$EE$2,CO$4,'SPACELOG 7 BP'!$F31:$EE31)+SUMIF('SPACELOG 8 BP'!$F$2:$EE$2,CO$4,'SPACELOG 8 BP'!$F31:$EE31)+SUMIF('SPACELOG 9 BP'!$F$2:$EE$2,CO$4,'SPACELOG 9 BP'!$F31:$EE31)+SUMIF('SPACELOG 10 BP'!$F$2:$EE$2,CO$4,'SPACELOG 10 BP'!$F31:$EE31)+SUMIF('SPACELOG 11 BP'!$F$2:$EE$2,CO$4,'SPACELOG 11 BP'!$F31:$EE31)+SUMIF('SPACELOG 12 BP'!$F$2:$EE$2,CO$4,'SPACELOG 12 BP'!$F31:$EE31)</f>
        <v>0</v>
      </c>
      <c r="CP31" s="33">
        <f>SUMIF('reporting montigny'!$F$2:$EE$2,CP$4,'reporting montigny'!$F31:$EE31)+SUMIF('reporting boissy'!$F$2:$EE$2,CP$4,'reporting boissy'!$F31:$EE31)+SUMIF('reporting moussy'!$F$2:$EE$2,CP$4,'reporting moussy'!$F31:$EE31)+SUMIF('reporting trappes'!$F$2:$EE$2,CP$4,'reporting trappes'!$F31:$EE31)+SUMIF('SPACELOG 5 BP'!$F$2:$EE$2,CP$4,'SPACELOG 5 BP'!$F31:$EE31)+SUMIF('SPACELOG 6 BP'!$F$2:$EE$2,CP$4,'SPACELOG 6 BP'!$F31:$EE31)+SUMIF('SPACELOG 7 BP'!$F$2:$EE$2,CP$4,'SPACELOG 7 BP'!$F31:$EE31)+SUMIF('SPACELOG 8 BP'!$F$2:$EE$2,CP$4,'SPACELOG 8 BP'!$F31:$EE31)+SUMIF('SPACELOG 9 BP'!$F$2:$EE$2,CP$4,'SPACELOG 9 BP'!$F31:$EE31)+SUMIF('SPACELOG 10 BP'!$F$2:$EE$2,CP$4,'SPACELOG 10 BP'!$F31:$EE31)+SUMIF('SPACELOG 11 BP'!$F$2:$EE$2,CP$4,'SPACELOG 11 BP'!$F31:$EE31)+SUMIF('SPACELOG 12 BP'!$F$2:$EE$2,CP$4,'SPACELOG 12 BP'!$F31:$EE31)</f>
        <v>0</v>
      </c>
      <c r="CQ31" s="33">
        <f>SUMIF('reporting montigny'!$F$2:$EE$2,CQ$4,'reporting montigny'!$F31:$EE31)+SUMIF('reporting boissy'!$F$2:$EE$2,CQ$4,'reporting boissy'!$F31:$EE31)+SUMIF('reporting moussy'!$F$2:$EE$2,CQ$4,'reporting moussy'!$F31:$EE31)+SUMIF('reporting trappes'!$F$2:$EE$2,CQ$4,'reporting trappes'!$F31:$EE31)+SUMIF('SPACELOG 5 BP'!$F$2:$EE$2,CQ$4,'SPACELOG 5 BP'!$F31:$EE31)+SUMIF('SPACELOG 6 BP'!$F$2:$EE$2,CQ$4,'SPACELOG 6 BP'!$F31:$EE31)+SUMIF('SPACELOG 7 BP'!$F$2:$EE$2,CQ$4,'SPACELOG 7 BP'!$F31:$EE31)+SUMIF('SPACELOG 8 BP'!$F$2:$EE$2,CQ$4,'SPACELOG 8 BP'!$F31:$EE31)+SUMIF('SPACELOG 9 BP'!$F$2:$EE$2,CQ$4,'SPACELOG 9 BP'!$F31:$EE31)+SUMIF('SPACELOG 10 BP'!$F$2:$EE$2,CQ$4,'SPACELOG 10 BP'!$F31:$EE31)+SUMIF('SPACELOG 11 BP'!$F$2:$EE$2,CQ$4,'SPACELOG 11 BP'!$F31:$EE31)+SUMIF('SPACELOG 12 BP'!$F$2:$EE$2,CQ$4,'SPACELOG 12 BP'!$F31:$EE31)</f>
        <v>0</v>
      </c>
      <c r="CR31" s="393">
        <f t="shared" si="120"/>
        <v>0</v>
      </c>
      <c r="CS31" s="33">
        <f>SUMIF('reporting montigny'!$F$2:$EE$2,CS$4,'reporting montigny'!$F31:$EE31)+SUMIF('reporting boissy'!$F$2:$EE$2,CS$4,'reporting boissy'!$F31:$EE31)+SUMIF('reporting moussy'!$F$2:$EE$2,CS$4,'reporting moussy'!$F31:$EE31)+SUMIF('reporting trappes'!$F$2:$EE$2,CS$4,'reporting trappes'!$F31:$EE31)+SUMIF('SPACELOG 5 BP'!$F$2:$EE$2,CS$4,'SPACELOG 5 BP'!$F31:$EE31)+SUMIF('SPACELOG 6 BP'!$F$2:$EE$2,CS$4,'SPACELOG 6 BP'!$F31:$EE31)+SUMIF('SPACELOG 7 BP'!$F$2:$EE$2,CS$4,'SPACELOG 7 BP'!$F31:$EE31)+SUMIF('SPACELOG 8 BP'!$F$2:$EE$2,CS$4,'SPACELOG 8 BP'!$F31:$EE31)+SUMIF('SPACELOG 9 BP'!$F$2:$EE$2,CS$4,'SPACELOG 9 BP'!$F31:$EE31)+SUMIF('SPACELOG 10 BP'!$F$2:$EE$2,CS$4,'SPACELOG 10 BP'!$F31:$EE31)+SUMIF('SPACELOG 11 BP'!$F$2:$EE$2,CS$4,'SPACELOG 11 BP'!$F31:$EE31)+SUMIF('SPACELOG 12 BP'!$F$2:$EE$2,CS$4,'SPACELOG 12 BP'!$F31:$EE31)</f>
        <v>0</v>
      </c>
      <c r="CT31" s="33">
        <f>SUMIF('reporting montigny'!$F$2:$EE$2,CT$4,'reporting montigny'!$F31:$EE31)+SUMIF('reporting boissy'!$F$2:$EE$2,CT$4,'reporting boissy'!$F31:$EE31)+SUMIF('reporting moussy'!$F$2:$EE$2,CT$4,'reporting moussy'!$F31:$EE31)+SUMIF('reporting trappes'!$F$2:$EE$2,CT$4,'reporting trappes'!$F31:$EE31)+SUMIF('SPACELOG 5 BP'!$F$2:$EE$2,CT$4,'SPACELOG 5 BP'!$F31:$EE31)+SUMIF('SPACELOG 6 BP'!$F$2:$EE$2,CT$4,'SPACELOG 6 BP'!$F31:$EE31)+SUMIF('SPACELOG 7 BP'!$F$2:$EE$2,CT$4,'SPACELOG 7 BP'!$F31:$EE31)+SUMIF('SPACELOG 8 BP'!$F$2:$EE$2,CT$4,'SPACELOG 8 BP'!$F31:$EE31)+SUMIF('SPACELOG 9 BP'!$F$2:$EE$2,CT$4,'SPACELOG 9 BP'!$F31:$EE31)+SUMIF('SPACELOG 10 BP'!$F$2:$EE$2,CT$4,'SPACELOG 10 BP'!$F31:$EE31)+SUMIF('SPACELOG 11 BP'!$F$2:$EE$2,CT$4,'SPACELOG 11 BP'!$F31:$EE31)+SUMIF('SPACELOG 12 BP'!$F$2:$EE$2,CT$4,'SPACELOG 12 BP'!$F31:$EE31)</f>
        <v>0</v>
      </c>
      <c r="CU31" s="33">
        <f>SUMIF('reporting montigny'!$F$2:$EE$2,CU$4,'reporting montigny'!$F31:$EE31)+SUMIF('reporting boissy'!$F$2:$EE$2,CU$4,'reporting boissy'!$F31:$EE31)+SUMIF('reporting moussy'!$F$2:$EE$2,CU$4,'reporting moussy'!$F31:$EE31)+SUMIF('reporting trappes'!$F$2:$EE$2,CU$4,'reporting trappes'!$F31:$EE31)+SUMIF('SPACELOG 5 BP'!$F$2:$EE$2,CU$4,'SPACELOG 5 BP'!$F31:$EE31)+SUMIF('SPACELOG 6 BP'!$F$2:$EE$2,CU$4,'SPACELOG 6 BP'!$F31:$EE31)+SUMIF('SPACELOG 7 BP'!$F$2:$EE$2,CU$4,'SPACELOG 7 BP'!$F31:$EE31)+SUMIF('SPACELOG 8 BP'!$F$2:$EE$2,CU$4,'SPACELOG 8 BP'!$F31:$EE31)+SUMIF('SPACELOG 9 BP'!$F$2:$EE$2,CU$4,'SPACELOG 9 BP'!$F31:$EE31)+SUMIF('SPACELOG 10 BP'!$F$2:$EE$2,CU$4,'SPACELOG 10 BP'!$F31:$EE31)+SUMIF('SPACELOG 11 BP'!$F$2:$EE$2,CU$4,'SPACELOG 11 BP'!$F31:$EE31)+SUMIF('SPACELOG 12 BP'!$F$2:$EE$2,CU$4,'SPACELOG 12 BP'!$F31:$EE31)</f>
        <v>0</v>
      </c>
      <c r="CV31" s="33">
        <f>SUMIF('reporting montigny'!$F$2:$EE$2,CV$4,'reporting montigny'!$F31:$EE31)+SUMIF('reporting boissy'!$F$2:$EE$2,CV$4,'reporting boissy'!$F31:$EE31)+SUMIF('reporting moussy'!$F$2:$EE$2,CV$4,'reporting moussy'!$F31:$EE31)+SUMIF('reporting trappes'!$F$2:$EE$2,CV$4,'reporting trappes'!$F31:$EE31)+SUMIF('SPACELOG 5 BP'!$F$2:$EE$2,CV$4,'SPACELOG 5 BP'!$F31:$EE31)+SUMIF('SPACELOG 6 BP'!$F$2:$EE$2,CV$4,'SPACELOG 6 BP'!$F31:$EE31)+SUMIF('SPACELOG 7 BP'!$F$2:$EE$2,CV$4,'SPACELOG 7 BP'!$F31:$EE31)+SUMIF('SPACELOG 8 BP'!$F$2:$EE$2,CV$4,'SPACELOG 8 BP'!$F31:$EE31)+SUMIF('SPACELOG 9 BP'!$F$2:$EE$2,CV$4,'SPACELOG 9 BP'!$F31:$EE31)+SUMIF('SPACELOG 10 BP'!$F$2:$EE$2,CV$4,'SPACELOG 10 BP'!$F31:$EE31)+SUMIF('SPACELOG 11 BP'!$F$2:$EE$2,CV$4,'SPACELOG 11 BP'!$F31:$EE31)+SUMIF('SPACELOG 12 BP'!$F$2:$EE$2,CV$4,'SPACELOG 12 BP'!$F31:$EE31)</f>
        <v>0</v>
      </c>
      <c r="CW31" s="33">
        <f>SUMIF('reporting montigny'!$F$2:$EE$2,CW$4,'reporting montigny'!$F31:$EE31)+SUMIF('reporting boissy'!$F$2:$EE$2,CW$4,'reporting boissy'!$F31:$EE31)+SUMIF('reporting moussy'!$F$2:$EE$2,CW$4,'reporting moussy'!$F31:$EE31)+SUMIF('reporting trappes'!$F$2:$EE$2,CW$4,'reporting trappes'!$F31:$EE31)+SUMIF('SPACELOG 5 BP'!$F$2:$EE$2,CW$4,'SPACELOG 5 BP'!$F31:$EE31)+SUMIF('SPACELOG 6 BP'!$F$2:$EE$2,CW$4,'SPACELOG 6 BP'!$F31:$EE31)+SUMIF('SPACELOG 7 BP'!$F$2:$EE$2,CW$4,'SPACELOG 7 BP'!$F31:$EE31)+SUMIF('SPACELOG 8 BP'!$F$2:$EE$2,CW$4,'SPACELOG 8 BP'!$F31:$EE31)+SUMIF('SPACELOG 9 BP'!$F$2:$EE$2,CW$4,'SPACELOG 9 BP'!$F31:$EE31)+SUMIF('SPACELOG 10 BP'!$F$2:$EE$2,CW$4,'SPACELOG 10 BP'!$F31:$EE31)+SUMIF('SPACELOG 11 BP'!$F$2:$EE$2,CW$4,'SPACELOG 11 BP'!$F31:$EE31)+SUMIF('SPACELOG 12 BP'!$F$2:$EE$2,CW$4,'SPACELOG 12 BP'!$F31:$EE31)</f>
        <v>0</v>
      </c>
      <c r="CX31" s="33">
        <f>SUMIF('reporting montigny'!$F$2:$EE$2,CX$4,'reporting montigny'!$F31:$EE31)+SUMIF('reporting boissy'!$F$2:$EE$2,CX$4,'reporting boissy'!$F31:$EE31)+SUMIF('reporting moussy'!$F$2:$EE$2,CX$4,'reporting moussy'!$F31:$EE31)+SUMIF('reporting trappes'!$F$2:$EE$2,CX$4,'reporting trappes'!$F31:$EE31)+SUMIF('SPACELOG 5 BP'!$F$2:$EE$2,CX$4,'SPACELOG 5 BP'!$F31:$EE31)+SUMIF('SPACELOG 6 BP'!$F$2:$EE$2,CX$4,'SPACELOG 6 BP'!$F31:$EE31)+SUMIF('SPACELOG 7 BP'!$F$2:$EE$2,CX$4,'SPACELOG 7 BP'!$F31:$EE31)+SUMIF('SPACELOG 8 BP'!$F$2:$EE$2,CX$4,'SPACELOG 8 BP'!$F31:$EE31)+SUMIF('SPACELOG 9 BP'!$F$2:$EE$2,CX$4,'SPACELOG 9 BP'!$F31:$EE31)+SUMIF('SPACELOG 10 BP'!$F$2:$EE$2,CX$4,'SPACELOG 10 BP'!$F31:$EE31)+SUMIF('SPACELOG 11 BP'!$F$2:$EE$2,CX$4,'SPACELOG 11 BP'!$F31:$EE31)+SUMIF('SPACELOG 12 BP'!$F$2:$EE$2,CX$4,'SPACELOG 12 BP'!$F31:$EE31)</f>
        <v>0</v>
      </c>
      <c r="CY31" s="33">
        <f>SUMIF('reporting montigny'!$F$2:$EE$2,CY$4,'reporting montigny'!$F31:$EE31)+SUMIF('reporting boissy'!$F$2:$EE$2,CY$4,'reporting boissy'!$F31:$EE31)+SUMIF('reporting moussy'!$F$2:$EE$2,CY$4,'reporting moussy'!$F31:$EE31)+SUMIF('reporting trappes'!$F$2:$EE$2,CY$4,'reporting trappes'!$F31:$EE31)+SUMIF('SPACELOG 5 BP'!$F$2:$EE$2,CY$4,'SPACELOG 5 BP'!$F31:$EE31)+SUMIF('SPACELOG 6 BP'!$F$2:$EE$2,CY$4,'SPACELOG 6 BP'!$F31:$EE31)+SUMIF('SPACELOG 7 BP'!$F$2:$EE$2,CY$4,'SPACELOG 7 BP'!$F31:$EE31)+SUMIF('SPACELOG 8 BP'!$F$2:$EE$2,CY$4,'SPACELOG 8 BP'!$F31:$EE31)+SUMIF('SPACELOG 9 BP'!$F$2:$EE$2,CY$4,'SPACELOG 9 BP'!$F31:$EE31)+SUMIF('SPACELOG 10 BP'!$F$2:$EE$2,CY$4,'SPACELOG 10 BP'!$F31:$EE31)+SUMIF('SPACELOG 11 BP'!$F$2:$EE$2,CY$4,'SPACELOG 11 BP'!$F31:$EE31)+SUMIF('SPACELOG 12 BP'!$F$2:$EE$2,CY$4,'SPACELOG 12 BP'!$F31:$EE31)</f>
        <v>0</v>
      </c>
      <c r="CZ31" s="33">
        <f>SUMIF('reporting montigny'!$F$2:$EE$2,CZ$4,'reporting montigny'!$F31:$EE31)+SUMIF('reporting boissy'!$F$2:$EE$2,CZ$4,'reporting boissy'!$F31:$EE31)+SUMIF('reporting moussy'!$F$2:$EE$2,CZ$4,'reporting moussy'!$F31:$EE31)+SUMIF('reporting trappes'!$F$2:$EE$2,CZ$4,'reporting trappes'!$F31:$EE31)+SUMIF('SPACELOG 5 BP'!$F$2:$EE$2,CZ$4,'SPACELOG 5 BP'!$F31:$EE31)+SUMIF('SPACELOG 6 BP'!$F$2:$EE$2,CZ$4,'SPACELOG 6 BP'!$F31:$EE31)+SUMIF('SPACELOG 7 BP'!$F$2:$EE$2,CZ$4,'SPACELOG 7 BP'!$F31:$EE31)+SUMIF('SPACELOG 8 BP'!$F$2:$EE$2,CZ$4,'SPACELOG 8 BP'!$F31:$EE31)+SUMIF('SPACELOG 9 BP'!$F$2:$EE$2,CZ$4,'SPACELOG 9 BP'!$F31:$EE31)+SUMIF('SPACELOG 10 BP'!$F$2:$EE$2,CZ$4,'SPACELOG 10 BP'!$F31:$EE31)+SUMIF('SPACELOG 11 BP'!$F$2:$EE$2,CZ$4,'SPACELOG 11 BP'!$F31:$EE31)+SUMIF('SPACELOG 12 BP'!$F$2:$EE$2,CZ$4,'SPACELOG 12 BP'!$F31:$EE31)</f>
        <v>0</v>
      </c>
      <c r="DA31" s="33">
        <f>SUMIF('reporting montigny'!$F$2:$EE$2,DA$4,'reporting montigny'!$F31:$EE31)+SUMIF('reporting boissy'!$F$2:$EE$2,DA$4,'reporting boissy'!$F31:$EE31)+SUMIF('reporting moussy'!$F$2:$EE$2,DA$4,'reporting moussy'!$F31:$EE31)+SUMIF('reporting trappes'!$F$2:$EE$2,DA$4,'reporting trappes'!$F31:$EE31)+SUMIF('SPACELOG 5 BP'!$F$2:$EE$2,DA$4,'SPACELOG 5 BP'!$F31:$EE31)+SUMIF('SPACELOG 6 BP'!$F$2:$EE$2,DA$4,'SPACELOG 6 BP'!$F31:$EE31)+SUMIF('SPACELOG 7 BP'!$F$2:$EE$2,DA$4,'SPACELOG 7 BP'!$F31:$EE31)+SUMIF('SPACELOG 8 BP'!$F$2:$EE$2,DA$4,'SPACELOG 8 BP'!$F31:$EE31)+SUMIF('SPACELOG 9 BP'!$F$2:$EE$2,DA$4,'SPACELOG 9 BP'!$F31:$EE31)+SUMIF('SPACELOG 10 BP'!$F$2:$EE$2,DA$4,'SPACELOG 10 BP'!$F31:$EE31)+SUMIF('SPACELOG 11 BP'!$F$2:$EE$2,DA$4,'SPACELOG 11 BP'!$F31:$EE31)+SUMIF('SPACELOG 12 BP'!$F$2:$EE$2,DA$4,'SPACELOG 12 BP'!$F31:$EE31)</f>
        <v>0</v>
      </c>
      <c r="DB31" s="33">
        <f>SUMIF('reporting montigny'!$F$2:$EE$2,DB$4,'reporting montigny'!$F31:$EE31)+SUMIF('reporting boissy'!$F$2:$EE$2,DB$4,'reporting boissy'!$F31:$EE31)+SUMIF('reporting moussy'!$F$2:$EE$2,DB$4,'reporting moussy'!$F31:$EE31)+SUMIF('reporting trappes'!$F$2:$EE$2,DB$4,'reporting trappes'!$F31:$EE31)+SUMIF('SPACELOG 5 BP'!$F$2:$EE$2,DB$4,'SPACELOG 5 BP'!$F31:$EE31)+SUMIF('SPACELOG 6 BP'!$F$2:$EE$2,DB$4,'SPACELOG 6 BP'!$F31:$EE31)+SUMIF('SPACELOG 7 BP'!$F$2:$EE$2,DB$4,'SPACELOG 7 BP'!$F31:$EE31)+SUMIF('SPACELOG 8 BP'!$F$2:$EE$2,DB$4,'SPACELOG 8 BP'!$F31:$EE31)+SUMIF('SPACELOG 9 BP'!$F$2:$EE$2,DB$4,'SPACELOG 9 BP'!$F31:$EE31)+SUMIF('SPACELOG 10 BP'!$F$2:$EE$2,DB$4,'SPACELOG 10 BP'!$F31:$EE31)+SUMIF('SPACELOG 11 BP'!$F$2:$EE$2,DB$4,'SPACELOG 11 BP'!$F31:$EE31)+SUMIF('SPACELOG 12 BP'!$F$2:$EE$2,DB$4,'SPACELOG 12 BP'!$F31:$EE31)</f>
        <v>0</v>
      </c>
      <c r="DC31" s="33">
        <f>SUMIF('reporting montigny'!$F$2:$EE$2,DC$4,'reporting montigny'!$F31:$EE31)+SUMIF('reporting boissy'!$F$2:$EE$2,DC$4,'reporting boissy'!$F31:$EE31)+SUMIF('reporting moussy'!$F$2:$EE$2,DC$4,'reporting moussy'!$F31:$EE31)+SUMIF('reporting trappes'!$F$2:$EE$2,DC$4,'reporting trappes'!$F31:$EE31)+SUMIF('SPACELOG 5 BP'!$F$2:$EE$2,DC$4,'SPACELOG 5 BP'!$F31:$EE31)+SUMIF('SPACELOG 6 BP'!$F$2:$EE$2,DC$4,'SPACELOG 6 BP'!$F31:$EE31)+SUMIF('SPACELOG 7 BP'!$F$2:$EE$2,DC$4,'SPACELOG 7 BP'!$F31:$EE31)+SUMIF('SPACELOG 8 BP'!$F$2:$EE$2,DC$4,'SPACELOG 8 BP'!$F31:$EE31)+SUMIF('SPACELOG 9 BP'!$F$2:$EE$2,DC$4,'SPACELOG 9 BP'!$F31:$EE31)+SUMIF('SPACELOG 10 BP'!$F$2:$EE$2,DC$4,'SPACELOG 10 BP'!$F31:$EE31)+SUMIF('SPACELOG 11 BP'!$F$2:$EE$2,DC$4,'SPACELOG 11 BP'!$F31:$EE31)+SUMIF('SPACELOG 12 BP'!$F$2:$EE$2,DC$4,'SPACELOG 12 BP'!$F31:$EE31)</f>
        <v>0</v>
      </c>
      <c r="DD31" s="33">
        <f>SUMIF('reporting montigny'!$F$2:$EE$2,DD$4,'reporting montigny'!$F31:$EE31)+SUMIF('reporting boissy'!$F$2:$EE$2,DD$4,'reporting boissy'!$F31:$EE31)+SUMIF('reporting moussy'!$F$2:$EE$2,DD$4,'reporting moussy'!$F31:$EE31)+SUMIF('reporting trappes'!$F$2:$EE$2,DD$4,'reporting trappes'!$F31:$EE31)+SUMIF('SPACELOG 5 BP'!$F$2:$EE$2,DD$4,'SPACELOG 5 BP'!$F31:$EE31)+SUMIF('SPACELOG 6 BP'!$F$2:$EE$2,DD$4,'SPACELOG 6 BP'!$F31:$EE31)+SUMIF('SPACELOG 7 BP'!$F$2:$EE$2,DD$4,'SPACELOG 7 BP'!$F31:$EE31)+SUMIF('SPACELOG 8 BP'!$F$2:$EE$2,DD$4,'SPACELOG 8 BP'!$F31:$EE31)+SUMIF('SPACELOG 9 BP'!$F$2:$EE$2,DD$4,'SPACELOG 9 BP'!$F31:$EE31)+SUMIF('SPACELOG 10 BP'!$F$2:$EE$2,DD$4,'SPACELOG 10 BP'!$F31:$EE31)+SUMIF('SPACELOG 11 BP'!$F$2:$EE$2,DD$4,'SPACELOG 11 BP'!$F31:$EE31)+SUMIF('SPACELOG 12 BP'!$F$2:$EE$2,DD$4,'SPACELOG 12 BP'!$F31:$EE31)</f>
        <v>0</v>
      </c>
      <c r="DE31" s="393">
        <f t="shared" si="121"/>
        <v>0</v>
      </c>
      <c r="DF31" s="33">
        <f>SUMIF('reporting montigny'!$F$2:$EE$2,DF$4,'reporting montigny'!$F31:$EE31)+SUMIF('reporting boissy'!$F$2:$EE$2,DF$4,'reporting boissy'!$F31:$EE31)+SUMIF('reporting moussy'!$F$2:$EE$2,DF$4,'reporting moussy'!$F31:$EE31)+SUMIF('reporting trappes'!$F$2:$EE$2,DF$4,'reporting trappes'!$F31:$EE31)+SUMIF('SPACELOG 5 BP'!$F$2:$EE$2,DF$4,'SPACELOG 5 BP'!$F31:$EE31)+SUMIF('SPACELOG 6 BP'!$F$2:$EE$2,DF$4,'SPACELOG 6 BP'!$F31:$EE31)+SUMIF('SPACELOG 7 BP'!$F$2:$EE$2,DF$4,'SPACELOG 7 BP'!$F31:$EE31)+SUMIF('SPACELOG 8 BP'!$F$2:$EE$2,DF$4,'SPACELOG 8 BP'!$F31:$EE31)+SUMIF('SPACELOG 9 BP'!$F$2:$EE$2,DF$4,'SPACELOG 9 BP'!$F31:$EE31)+SUMIF('SPACELOG 10 BP'!$F$2:$EE$2,DF$4,'SPACELOG 10 BP'!$F31:$EE31)+SUMIF('SPACELOG 11 BP'!$F$2:$EE$2,DF$4,'SPACELOG 11 BP'!$F31:$EE31)+SUMIF('SPACELOG 12 BP'!$F$2:$EE$2,DF$4,'SPACELOG 12 BP'!$F31:$EE31)</f>
        <v>0</v>
      </c>
      <c r="DG31" s="33">
        <f>SUMIF('reporting montigny'!$F$2:$EE$2,DG$4,'reporting montigny'!$F31:$EE31)+SUMIF('reporting boissy'!$F$2:$EE$2,DG$4,'reporting boissy'!$F31:$EE31)+SUMIF('reporting moussy'!$F$2:$EE$2,DG$4,'reporting moussy'!$F31:$EE31)+SUMIF('reporting trappes'!$F$2:$EE$2,DG$4,'reporting trappes'!$F31:$EE31)+SUMIF('SPACELOG 5 BP'!$F$2:$EE$2,DG$4,'SPACELOG 5 BP'!$F31:$EE31)+SUMIF('SPACELOG 6 BP'!$F$2:$EE$2,DG$4,'SPACELOG 6 BP'!$F31:$EE31)+SUMIF('SPACELOG 7 BP'!$F$2:$EE$2,DG$4,'SPACELOG 7 BP'!$F31:$EE31)+SUMIF('SPACELOG 8 BP'!$F$2:$EE$2,DG$4,'SPACELOG 8 BP'!$F31:$EE31)+SUMIF('SPACELOG 9 BP'!$F$2:$EE$2,DG$4,'SPACELOG 9 BP'!$F31:$EE31)+SUMIF('SPACELOG 10 BP'!$F$2:$EE$2,DG$4,'SPACELOG 10 BP'!$F31:$EE31)+SUMIF('SPACELOG 11 BP'!$F$2:$EE$2,DG$4,'SPACELOG 11 BP'!$F31:$EE31)+SUMIF('SPACELOG 12 BP'!$F$2:$EE$2,DG$4,'SPACELOG 12 BP'!$F31:$EE31)</f>
        <v>0</v>
      </c>
      <c r="DH31" s="33">
        <f>SUMIF('reporting montigny'!$F$2:$EE$2,DH$4,'reporting montigny'!$F31:$EE31)+SUMIF('reporting boissy'!$F$2:$EE$2,DH$4,'reporting boissy'!$F31:$EE31)+SUMIF('reporting moussy'!$F$2:$EE$2,DH$4,'reporting moussy'!$F31:$EE31)+SUMIF('reporting trappes'!$F$2:$EE$2,DH$4,'reporting trappes'!$F31:$EE31)+SUMIF('SPACELOG 5 BP'!$F$2:$EE$2,DH$4,'SPACELOG 5 BP'!$F31:$EE31)+SUMIF('SPACELOG 6 BP'!$F$2:$EE$2,DH$4,'SPACELOG 6 BP'!$F31:$EE31)+SUMIF('SPACELOG 7 BP'!$F$2:$EE$2,DH$4,'SPACELOG 7 BP'!$F31:$EE31)+SUMIF('SPACELOG 8 BP'!$F$2:$EE$2,DH$4,'SPACELOG 8 BP'!$F31:$EE31)+SUMIF('SPACELOG 9 BP'!$F$2:$EE$2,DH$4,'SPACELOG 9 BP'!$F31:$EE31)+SUMIF('SPACELOG 10 BP'!$F$2:$EE$2,DH$4,'SPACELOG 10 BP'!$F31:$EE31)+SUMIF('SPACELOG 11 BP'!$F$2:$EE$2,DH$4,'SPACELOG 11 BP'!$F31:$EE31)+SUMIF('SPACELOG 12 BP'!$F$2:$EE$2,DH$4,'SPACELOG 12 BP'!$F31:$EE31)</f>
        <v>0</v>
      </c>
      <c r="DI31" s="33">
        <f>SUMIF('reporting montigny'!$F$2:$EE$2,DI$4,'reporting montigny'!$F31:$EE31)+SUMIF('reporting boissy'!$F$2:$EE$2,DI$4,'reporting boissy'!$F31:$EE31)+SUMIF('reporting moussy'!$F$2:$EE$2,DI$4,'reporting moussy'!$F31:$EE31)+SUMIF('reporting trappes'!$F$2:$EE$2,DI$4,'reporting trappes'!$F31:$EE31)+SUMIF('SPACELOG 5 BP'!$F$2:$EE$2,DI$4,'SPACELOG 5 BP'!$F31:$EE31)+SUMIF('SPACELOG 6 BP'!$F$2:$EE$2,DI$4,'SPACELOG 6 BP'!$F31:$EE31)+SUMIF('SPACELOG 7 BP'!$F$2:$EE$2,DI$4,'SPACELOG 7 BP'!$F31:$EE31)+SUMIF('SPACELOG 8 BP'!$F$2:$EE$2,DI$4,'SPACELOG 8 BP'!$F31:$EE31)+SUMIF('SPACELOG 9 BP'!$F$2:$EE$2,DI$4,'SPACELOG 9 BP'!$F31:$EE31)+SUMIF('SPACELOG 10 BP'!$F$2:$EE$2,DI$4,'SPACELOG 10 BP'!$F31:$EE31)+SUMIF('SPACELOG 11 BP'!$F$2:$EE$2,DI$4,'SPACELOG 11 BP'!$F31:$EE31)+SUMIF('SPACELOG 12 BP'!$F$2:$EE$2,DI$4,'SPACELOG 12 BP'!$F31:$EE31)</f>
        <v>0</v>
      </c>
      <c r="DJ31" s="33">
        <f>SUMIF('reporting montigny'!$F$2:$EE$2,DJ$4,'reporting montigny'!$F31:$EE31)+SUMIF('reporting boissy'!$F$2:$EE$2,DJ$4,'reporting boissy'!$F31:$EE31)+SUMIF('reporting moussy'!$F$2:$EE$2,DJ$4,'reporting moussy'!$F31:$EE31)+SUMIF('reporting trappes'!$F$2:$EE$2,DJ$4,'reporting trappes'!$F31:$EE31)+SUMIF('SPACELOG 5 BP'!$F$2:$EE$2,DJ$4,'SPACELOG 5 BP'!$F31:$EE31)+SUMIF('SPACELOG 6 BP'!$F$2:$EE$2,DJ$4,'SPACELOG 6 BP'!$F31:$EE31)+SUMIF('SPACELOG 7 BP'!$F$2:$EE$2,DJ$4,'SPACELOG 7 BP'!$F31:$EE31)+SUMIF('SPACELOG 8 BP'!$F$2:$EE$2,DJ$4,'SPACELOG 8 BP'!$F31:$EE31)+SUMIF('SPACELOG 9 BP'!$F$2:$EE$2,DJ$4,'SPACELOG 9 BP'!$F31:$EE31)+SUMIF('SPACELOG 10 BP'!$F$2:$EE$2,DJ$4,'SPACELOG 10 BP'!$F31:$EE31)+SUMIF('SPACELOG 11 BP'!$F$2:$EE$2,DJ$4,'SPACELOG 11 BP'!$F31:$EE31)+SUMIF('SPACELOG 12 BP'!$F$2:$EE$2,DJ$4,'SPACELOG 12 BP'!$F31:$EE31)</f>
        <v>0</v>
      </c>
      <c r="DK31" s="33">
        <f>SUMIF('reporting montigny'!$F$2:$EE$2,DK$4,'reporting montigny'!$F31:$EE31)+SUMIF('reporting boissy'!$F$2:$EE$2,DK$4,'reporting boissy'!$F31:$EE31)+SUMIF('reporting moussy'!$F$2:$EE$2,DK$4,'reporting moussy'!$F31:$EE31)+SUMIF('reporting trappes'!$F$2:$EE$2,DK$4,'reporting trappes'!$F31:$EE31)+SUMIF('SPACELOG 5 BP'!$F$2:$EE$2,DK$4,'SPACELOG 5 BP'!$F31:$EE31)+SUMIF('SPACELOG 6 BP'!$F$2:$EE$2,DK$4,'SPACELOG 6 BP'!$F31:$EE31)+SUMIF('SPACELOG 7 BP'!$F$2:$EE$2,DK$4,'SPACELOG 7 BP'!$F31:$EE31)+SUMIF('SPACELOG 8 BP'!$F$2:$EE$2,DK$4,'SPACELOG 8 BP'!$F31:$EE31)+SUMIF('SPACELOG 9 BP'!$F$2:$EE$2,DK$4,'SPACELOG 9 BP'!$F31:$EE31)+SUMIF('SPACELOG 10 BP'!$F$2:$EE$2,DK$4,'SPACELOG 10 BP'!$F31:$EE31)+SUMIF('SPACELOG 11 BP'!$F$2:$EE$2,DK$4,'SPACELOG 11 BP'!$F31:$EE31)+SUMIF('SPACELOG 12 BP'!$F$2:$EE$2,DK$4,'SPACELOG 12 BP'!$F31:$EE31)</f>
        <v>0</v>
      </c>
      <c r="DL31" s="33">
        <f>SUMIF('reporting montigny'!$F$2:$EE$2,DL$4,'reporting montigny'!$F31:$EE31)+SUMIF('reporting boissy'!$F$2:$EE$2,DL$4,'reporting boissy'!$F31:$EE31)+SUMIF('reporting moussy'!$F$2:$EE$2,DL$4,'reporting moussy'!$F31:$EE31)+SUMIF('reporting trappes'!$F$2:$EE$2,DL$4,'reporting trappes'!$F31:$EE31)+SUMIF('SPACELOG 5 BP'!$F$2:$EE$2,DL$4,'SPACELOG 5 BP'!$F31:$EE31)+SUMIF('SPACELOG 6 BP'!$F$2:$EE$2,DL$4,'SPACELOG 6 BP'!$F31:$EE31)+SUMIF('SPACELOG 7 BP'!$F$2:$EE$2,DL$4,'SPACELOG 7 BP'!$F31:$EE31)+SUMIF('SPACELOG 8 BP'!$F$2:$EE$2,DL$4,'SPACELOG 8 BP'!$F31:$EE31)+SUMIF('SPACELOG 9 BP'!$F$2:$EE$2,DL$4,'SPACELOG 9 BP'!$F31:$EE31)+SUMIF('SPACELOG 10 BP'!$F$2:$EE$2,DL$4,'SPACELOG 10 BP'!$F31:$EE31)+SUMIF('SPACELOG 11 BP'!$F$2:$EE$2,DL$4,'SPACELOG 11 BP'!$F31:$EE31)+SUMIF('SPACELOG 12 BP'!$F$2:$EE$2,DL$4,'SPACELOG 12 BP'!$F31:$EE31)</f>
        <v>0</v>
      </c>
      <c r="DM31" s="33">
        <f>SUMIF('reporting montigny'!$F$2:$EE$2,DM$4,'reporting montigny'!$F31:$EE31)+SUMIF('reporting boissy'!$F$2:$EE$2,DM$4,'reporting boissy'!$F31:$EE31)+SUMIF('reporting moussy'!$F$2:$EE$2,DM$4,'reporting moussy'!$F31:$EE31)+SUMIF('reporting trappes'!$F$2:$EE$2,DM$4,'reporting trappes'!$F31:$EE31)+SUMIF('SPACELOG 5 BP'!$F$2:$EE$2,DM$4,'SPACELOG 5 BP'!$F31:$EE31)+SUMIF('SPACELOG 6 BP'!$F$2:$EE$2,DM$4,'SPACELOG 6 BP'!$F31:$EE31)+SUMIF('SPACELOG 7 BP'!$F$2:$EE$2,DM$4,'SPACELOG 7 BP'!$F31:$EE31)+SUMIF('SPACELOG 8 BP'!$F$2:$EE$2,DM$4,'SPACELOG 8 BP'!$F31:$EE31)+SUMIF('SPACELOG 9 BP'!$F$2:$EE$2,DM$4,'SPACELOG 9 BP'!$F31:$EE31)+SUMIF('SPACELOG 10 BP'!$F$2:$EE$2,DM$4,'SPACELOG 10 BP'!$F31:$EE31)+SUMIF('SPACELOG 11 BP'!$F$2:$EE$2,DM$4,'SPACELOG 11 BP'!$F31:$EE31)+SUMIF('SPACELOG 12 BP'!$F$2:$EE$2,DM$4,'SPACELOG 12 BP'!$F31:$EE31)</f>
        <v>0</v>
      </c>
      <c r="DN31" s="33">
        <f>SUMIF('reporting montigny'!$F$2:$EE$2,DN$4,'reporting montigny'!$F31:$EE31)+SUMIF('reporting boissy'!$F$2:$EE$2,DN$4,'reporting boissy'!$F31:$EE31)+SUMIF('reporting moussy'!$F$2:$EE$2,DN$4,'reporting moussy'!$F31:$EE31)+SUMIF('reporting trappes'!$F$2:$EE$2,DN$4,'reporting trappes'!$F31:$EE31)+SUMIF('SPACELOG 5 BP'!$F$2:$EE$2,DN$4,'SPACELOG 5 BP'!$F31:$EE31)+SUMIF('SPACELOG 6 BP'!$F$2:$EE$2,DN$4,'SPACELOG 6 BP'!$F31:$EE31)+SUMIF('SPACELOG 7 BP'!$F$2:$EE$2,DN$4,'SPACELOG 7 BP'!$F31:$EE31)+SUMIF('SPACELOG 8 BP'!$F$2:$EE$2,DN$4,'SPACELOG 8 BP'!$F31:$EE31)+SUMIF('SPACELOG 9 BP'!$F$2:$EE$2,DN$4,'SPACELOG 9 BP'!$F31:$EE31)+SUMIF('SPACELOG 10 BP'!$F$2:$EE$2,DN$4,'SPACELOG 10 BP'!$F31:$EE31)+SUMIF('SPACELOG 11 BP'!$F$2:$EE$2,DN$4,'SPACELOG 11 BP'!$F31:$EE31)+SUMIF('SPACELOG 12 BP'!$F$2:$EE$2,DN$4,'SPACELOG 12 BP'!$F31:$EE31)</f>
        <v>0</v>
      </c>
      <c r="DO31" s="33">
        <f>SUMIF('reporting montigny'!$F$2:$EE$2,DO$4,'reporting montigny'!$F31:$EE31)+SUMIF('reporting boissy'!$F$2:$EE$2,DO$4,'reporting boissy'!$F31:$EE31)+SUMIF('reporting moussy'!$F$2:$EE$2,DO$4,'reporting moussy'!$F31:$EE31)+SUMIF('reporting trappes'!$F$2:$EE$2,DO$4,'reporting trappes'!$F31:$EE31)+SUMIF('SPACELOG 5 BP'!$F$2:$EE$2,DO$4,'SPACELOG 5 BP'!$F31:$EE31)+SUMIF('SPACELOG 6 BP'!$F$2:$EE$2,DO$4,'SPACELOG 6 BP'!$F31:$EE31)+SUMIF('SPACELOG 7 BP'!$F$2:$EE$2,DO$4,'SPACELOG 7 BP'!$F31:$EE31)+SUMIF('SPACELOG 8 BP'!$F$2:$EE$2,DO$4,'SPACELOG 8 BP'!$F31:$EE31)+SUMIF('SPACELOG 9 BP'!$F$2:$EE$2,DO$4,'SPACELOG 9 BP'!$F31:$EE31)+SUMIF('SPACELOG 10 BP'!$F$2:$EE$2,DO$4,'SPACELOG 10 BP'!$F31:$EE31)+SUMIF('SPACELOG 11 BP'!$F$2:$EE$2,DO$4,'SPACELOG 11 BP'!$F31:$EE31)+SUMIF('SPACELOG 12 BP'!$F$2:$EE$2,DO$4,'SPACELOG 12 BP'!$F31:$EE31)</f>
        <v>0</v>
      </c>
      <c r="DP31" s="33">
        <f>SUMIF('reporting montigny'!$F$2:$EE$2,DP$4,'reporting montigny'!$F31:$EE31)+SUMIF('reporting boissy'!$F$2:$EE$2,DP$4,'reporting boissy'!$F31:$EE31)+SUMIF('reporting moussy'!$F$2:$EE$2,DP$4,'reporting moussy'!$F31:$EE31)+SUMIF('reporting trappes'!$F$2:$EE$2,DP$4,'reporting trappes'!$F31:$EE31)+SUMIF('SPACELOG 5 BP'!$F$2:$EE$2,DP$4,'SPACELOG 5 BP'!$F31:$EE31)+SUMIF('SPACELOG 6 BP'!$F$2:$EE$2,DP$4,'SPACELOG 6 BP'!$F31:$EE31)+SUMIF('SPACELOG 7 BP'!$F$2:$EE$2,DP$4,'SPACELOG 7 BP'!$F31:$EE31)+SUMIF('SPACELOG 8 BP'!$F$2:$EE$2,DP$4,'SPACELOG 8 BP'!$F31:$EE31)+SUMIF('SPACELOG 9 BP'!$F$2:$EE$2,DP$4,'SPACELOG 9 BP'!$F31:$EE31)+SUMIF('SPACELOG 10 BP'!$F$2:$EE$2,DP$4,'SPACELOG 10 BP'!$F31:$EE31)+SUMIF('SPACELOG 11 BP'!$F$2:$EE$2,DP$4,'SPACELOG 11 BP'!$F31:$EE31)+SUMIF('SPACELOG 12 BP'!$F$2:$EE$2,DP$4,'SPACELOG 12 BP'!$F31:$EE31)</f>
        <v>0</v>
      </c>
      <c r="DQ31" s="33">
        <f>SUMIF('reporting montigny'!$F$2:$EE$2,DQ$4,'reporting montigny'!$F31:$EE31)+SUMIF('reporting boissy'!$F$2:$EE$2,DQ$4,'reporting boissy'!$F31:$EE31)+SUMIF('reporting moussy'!$F$2:$EE$2,DQ$4,'reporting moussy'!$F31:$EE31)+SUMIF('reporting trappes'!$F$2:$EE$2,DQ$4,'reporting trappes'!$F31:$EE31)+SUMIF('SPACELOG 5 BP'!$F$2:$EE$2,DQ$4,'SPACELOG 5 BP'!$F31:$EE31)+SUMIF('SPACELOG 6 BP'!$F$2:$EE$2,DQ$4,'SPACELOG 6 BP'!$F31:$EE31)+SUMIF('SPACELOG 7 BP'!$F$2:$EE$2,DQ$4,'SPACELOG 7 BP'!$F31:$EE31)+SUMIF('SPACELOG 8 BP'!$F$2:$EE$2,DQ$4,'SPACELOG 8 BP'!$F31:$EE31)+SUMIF('SPACELOG 9 BP'!$F$2:$EE$2,DQ$4,'SPACELOG 9 BP'!$F31:$EE31)+SUMIF('SPACELOG 10 BP'!$F$2:$EE$2,DQ$4,'SPACELOG 10 BP'!$F31:$EE31)+SUMIF('SPACELOG 11 BP'!$F$2:$EE$2,DQ$4,'SPACELOG 11 BP'!$F31:$EE31)+SUMIF('SPACELOG 12 BP'!$F$2:$EE$2,DQ$4,'SPACELOG 12 BP'!$F31:$EE31)</f>
        <v>0</v>
      </c>
      <c r="DR31" s="393">
        <f t="shared" si="122"/>
        <v>0</v>
      </c>
    </row>
    <row r="32" spans="1:122" x14ac:dyDescent="0.2">
      <c r="E32" s="35" t="s">
        <v>44</v>
      </c>
      <c r="F32" s="33">
        <f>SUMIF('reporting montigny'!$F$2:$EE$2,F$4,'reporting montigny'!$F32:$EE32)+SUMIF('reporting boissy'!$F$2:$EE$2,F$4,'reporting boissy'!$F32:$EE32)+SUMIF('reporting moussy'!$F$2:$EE$2,F$4,'reporting moussy'!$F32:$EE32)+SUMIF('reporting trappes'!$F$2:$EE$2,F$4,'reporting trappes'!$F32:$EE32)+SUMIF('SPACELOG 5 BP'!$F$2:$EE$2,F$4,'SPACELOG 5 BP'!$F32:$EE32)+SUMIF('SPACELOG 6 BP'!$F$2:$EE$2,F$4,'SPACELOG 6 BP'!$F32:$EE32)+SUMIF('SPACELOG 7 BP'!$F$2:$EE$2,F$4,'SPACELOG 7 BP'!$F32:$EE32)+SUMIF('SPACELOG 8 BP'!$F$2:$EE$2,F$4,'SPACELOG 8 BP'!$F32:$EE32)+SUMIF('SPACELOG 9 BP'!$F$2:$EE$2,F$4,'SPACELOG 9 BP'!$F32:$EE32)+SUMIF('SPACELOG 10 BP'!$F$2:$EE$2,F$4,'SPACELOG 10 BP'!$F32:$EE32)+SUMIF('SPACELOG 11 BP'!$F$2:$EE$2,F$4,'SPACELOG 11 BP'!$F32:$EE32)+SUMIF('SPACELOG 12 BP'!$F$2:$EE$2,F$4,'SPACELOG 12 BP'!$F32:$EE32)</f>
        <v>0</v>
      </c>
      <c r="G32" s="33">
        <f>SUMIF('reporting montigny'!$F$2:$EE$2,G$4,'reporting montigny'!$F32:$EE32)+SUMIF('reporting boissy'!$F$2:$EE$2,G$4,'reporting boissy'!$F32:$EE32)+SUMIF('reporting moussy'!$F$2:$EE$2,G$4,'reporting moussy'!$F32:$EE32)+SUMIF('reporting trappes'!$F$2:$EE$2,G$4,'reporting trappes'!$F32:$EE32)+SUMIF('SPACELOG 5 BP'!$F$2:$EE$2,G$4,'SPACELOG 5 BP'!$F32:$EE32)+SUMIF('SPACELOG 6 BP'!$F$2:$EE$2,G$4,'SPACELOG 6 BP'!$F32:$EE32)+SUMIF('SPACELOG 7 BP'!$F$2:$EE$2,G$4,'SPACELOG 7 BP'!$F32:$EE32)+SUMIF('SPACELOG 8 BP'!$F$2:$EE$2,G$4,'SPACELOG 8 BP'!$F32:$EE32)+SUMIF('SPACELOG 9 BP'!$F$2:$EE$2,G$4,'SPACELOG 9 BP'!$F32:$EE32)+SUMIF('SPACELOG 10 BP'!$F$2:$EE$2,G$4,'SPACELOG 10 BP'!$F32:$EE32)+SUMIF('SPACELOG 11 BP'!$F$2:$EE$2,G$4,'SPACELOG 11 BP'!$F32:$EE32)+SUMIF('SPACELOG 12 BP'!$F$2:$EE$2,G$4,'SPACELOG 12 BP'!$F32:$EE32)</f>
        <v>0</v>
      </c>
      <c r="H32" s="33">
        <f>SUMIF('reporting montigny'!$F$2:$EE$2,H$4,'reporting montigny'!$F32:$EE32)+SUMIF('reporting boissy'!$F$2:$EE$2,H$4,'reporting boissy'!$F32:$EE32)+SUMIF('reporting moussy'!$F$2:$EE$2,H$4,'reporting moussy'!$F32:$EE32)+SUMIF('reporting trappes'!$F$2:$EE$2,H$4,'reporting trappes'!$F32:$EE32)+SUMIF('SPACELOG 5 BP'!$F$2:$EE$2,H$4,'SPACELOG 5 BP'!$F32:$EE32)+SUMIF('SPACELOG 6 BP'!$F$2:$EE$2,H$4,'SPACELOG 6 BP'!$F32:$EE32)+SUMIF('SPACELOG 7 BP'!$F$2:$EE$2,H$4,'SPACELOG 7 BP'!$F32:$EE32)+SUMIF('SPACELOG 8 BP'!$F$2:$EE$2,H$4,'SPACELOG 8 BP'!$F32:$EE32)+SUMIF('SPACELOG 9 BP'!$F$2:$EE$2,H$4,'SPACELOG 9 BP'!$F32:$EE32)+SUMIF('SPACELOG 10 BP'!$F$2:$EE$2,H$4,'SPACELOG 10 BP'!$F32:$EE32)+SUMIF('SPACELOG 11 BP'!$F$2:$EE$2,H$4,'SPACELOG 11 BP'!$F32:$EE32)+SUMIF('SPACELOG 12 BP'!$F$2:$EE$2,H$4,'SPACELOG 12 BP'!$F32:$EE32)</f>
        <v>0</v>
      </c>
      <c r="I32" s="33">
        <f>SUMIF('reporting montigny'!$F$2:$EE$2,I$4,'reporting montigny'!$F32:$EE32)+SUMIF('reporting boissy'!$F$2:$EE$2,I$4,'reporting boissy'!$F32:$EE32)+SUMIF('reporting moussy'!$F$2:$EE$2,I$4,'reporting moussy'!$F32:$EE32)+SUMIF('reporting trappes'!$F$2:$EE$2,I$4,'reporting trappes'!$F32:$EE32)+SUMIF('SPACELOG 5 BP'!$F$2:$EE$2,I$4,'SPACELOG 5 BP'!$F32:$EE32)+SUMIF('SPACELOG 6 BP'!$F$2:$EE$2,I$4,'SPACELOG 6 BP'!$F32:$EE32)+SUMIF('SPACELOG 7 BP'!$F$2:$EE$2,I$4,'SPACELOG 7 BP'!$F32:$EE32)+SUMIF('SPACELOG 8 BP'!$F$2:$EE$2,I$4,'SPACELOG 8 BP'!$F32:$EE32)+SUMIF('SPACELOG 9 BP'!$F$2:$EE$2,I$4,'SPACELOG 9 BP'!$F32:$EE32)+SUMIF('SPACELOG 10 BP'!$F$2:$EE$2,I$4,'SPACELOG 10 BP'!$F32:$EE32)+SUMIF('SPACELOG 11 BP'!$F$2:$EE$2,I$4,'SPACELOG 11 BP'!$F32:$EE32)+SUMIF('SPACELOG 12 BP'!$F$2:$EE$2,I$4,'SPACELOG 12 BP'!$F32:$EE32)</f>
        <v>0</v>
      </c>
      <c r="J32" s="33">
        <f>SUMIF('reporting montigny'!$F$2:$EE$2,J$4,'reporting montigny'!$F32:$EE32)+SUMIF('reporting boissy'!$F$2:$EE$2,J$4,'reporting boissy'!$F32:$EE32)+SUMIF('reporting moussy'!$F$2:$EE$2,J$4,'reporting moussy'!$F32:$EE32)+SUMIF('reporting trappes'!$F$2:$EE$2,J$4,'reporting trappes'!$F32:$EE32)+SUMIF('SPACELOG 5 BP'!$F$2:$EE$2,J$4,'SPACELOG 5 BP'!$F32:$EE32)+SUMIF('SPACELOG 6 BP'!$F$2:$EE$2,J$4,'SPACELOG 6 BP'!$F32:$EE32)+SUMIF('SPACELOG 7 BP'!$F$2:$EE$2,J$4,'SPACELOG 7 BP'!$F32:$EE32)+SUMIF('SPACELOG 8 BP'!$F$2:$EE$2,J$4,'SPACELOG 8 BP'!$F32:$EE32)+SUMIF('SPACELOG 9 BP'!$F$2:$EE$2,J$4,'SPACELOG 9 BP'!$F32:$EE32)+SUMIF('SPACELOG 10 BP'!$F$2:$EE$2,J$4,'SPACELOG 10 BP'!$F32:$EE32)+SUMIF('SPACELOG 11 BP'!$F$2:$EE$2,J$4,'SPACELOG 11 BP'!$F32:$EE32)+SUMIF('SPACELOG 12 BP'!$F$2:$EE$2,J$4,'SPACELOG 12 BP'!$F32:$EE32)</f>
        <v>0</v>
      </c>
      <c r="K32" s="33">
        <f>SUMIF('reporting montigny'!$F$2:$EE$2,K$4,'reporting montigny'!$F32:$EE32)+SUMIF('reporting boissy'!$F$2:$EE$2,K$4,'reporting boissy'!$F32:$EE32)+SUMIF('reporting moussy'!$F$2:$EE$2,K$4,'reporting moussy'!$F32:$EE32)+SUMIF('reporting trappes'!$F$2:$EE$2,K$4,'reporting trappes'!$F32:$EE32)+SUMIF('SPACELOG 5 BP'!$F$2:$EE$2,K$4,'SPACELOG 5 BP'!$F32:$EE32)+SUMIF('SPACELOG 6 BP'!$F$2:$EE$2,K$4,'SPACELOG 6 BP'!$F32:$EE32)+SUMIF('SPACELOG 7 BP'!$F$2:$EE$2,K$4,'SPACELOG 7 BP'!$F32:$EE32)+SUMIF('SPACELOG 8 BP'!$F$2:$EE$2,K$4,'SPACELOG 8 BP'!$F32:$EE32)+SUMIF('SPACELOG 9 BP'!$F$2:$EE$2,K$4,'SPACELOG 9 BP'!$F32:$EE32)+SUMIF('SPACELOG 10 BP'!$F$2:$EE$2,K$4,'SPACELOG 10 BP'!$F32:$EE32)+SUMIF('SPACELOG 11 BP'!$F$2:$EE$2,K$4,'SPACELOG 11 BP'!$F32:$EE32)+SUMIF('SPACELOG 12 BP'!$F$2:$EE$2,K$4,'SPACELOG 12 BP'!$F32:$EE32)</f>
        <v>0</v>
      </c>
      <c r="L32" s="33">
        <f>SUMIF('reporting montigny'!$F$2:$EE$2,L$4,'reporting montigny'!$F32:$EE32)+SUMIF('reporting boissy'!$F$2:$EE$2,L$4,'reporting boissy'!$F32:$EE32)+SUMIF('reporting moussy'!$F$2:$EE$2,L$4,'reporting moussy'!$F32:$EE32)+SUMIF('reporting trappes'!$F$2:$EE$2,L$4,'reporting trappes'!$F32:$EE32)+SUMIF('SPACELOG 5 BP'!$F$2:$EE$2,L$4,'SPACELOG 5 BP'!$F32:$EE32)+SUMIF('SPACELOG 6 BP'!$F$2:$EE$2,L$4,'SPACELOG 6 BP'!$F32:$EE32)+SUMIF('SPACELOG 7 BP'!$F$2:$EE$2,L$4,'SPACELOG 7 BP'!$F32:$EE32)+SUMIF('SPACELOG 8 BP'!$F$2:$EE$2,L$4,'SPACELOG 8 BP'!$F32:$EE32)+SUMIF('SPACELOG 9 BP'!$F$2:$EE$2,L$4,'SPACELOG 9 BP'!$F32:$EE32)+SUMIF('SPACELOG 10 BP'!$F$2:$EE$2,L$4,'SPACELOG 10 BP'!$F32:$EE32)+SUMIF('SPACELOG 11 BP'!$F$2:$EE$2,L$4,'SPACELOG 11 BP'!$F32:$EE32)+SUMIF('SPACELOG 12 BP'!$F$2:$EE$2,L$4,'SPACELOG 12 BP'!$F32:$EE32)</f>
        <v>0</v>
      </c>
      <c r="M32" s="33">
        <f>SUMIF('reporting montigny'!$F$2:$EE$2,M$4,'reporting montigny'!$F32:$EE32)+SUMIF('reporting boissy'!$F$2:$EE$2,M$4,'reporting boissy'!$F32:$EE32)+SUMIF('reporting moussy'!$F$2:$EE$2,M$4,'reporting moussy'!$F32:$EE32)+SUMIF('reporting trappes'!$F$2:$EE$2,M$4,'reporting trappes'!$F32:$EE32)+SUMIF('SPACELOG 5 BP'!$F$2:$EE$2,M$4,'SPACELOG 5 BP'!$F32:$EE32)+SUMIF('SPACELOG 6 BP'!$F$2:$EE$2,M$4,'SPACELOG 6 BP'!$F32:$EE32)+SUMIF('SPACELOG 7 BP'!$F$2:$EE$2,M$4,'SPACELOG 7 BP'!$F32:$EE32)+SUMIF('SPACELOG 8 BP'!$F$2:$EE$2,M$4,'SPACELOG 8 BP'!$F32:$EE32)+SUMIF('SPACELOG 9 BP'!$F$2:$EE$2,M$4,'SPACELOG 9 BP'!$F32:$EE32)+SUMIF('SPACELOG 10 BP'!$F$2:$EE$2,M$4,'SPACELOG 10 BP'!$F32:$EE32)+SUMIF('SPACELOG 11 BP'!$F$2:$EE$2,M$4,'SPACELOG 11 BP'!$F32:$EE32)+SUMIF('SPACELOG 12 BP'!$F$2:$EE$2,M$4,'SPACELOG 12 BP'!$F32:$EE32)</f>
        <v>0</v>
      </c>
      <c r="N32" s="33">
        <f>SUMIF('reporting montigny'!$F$2:$EE$2,N$4,'reporting montigny'!$F32:$EE32)+SUMIF('reporting boissy'!$F$2:$EE$2,N$4,'reporting boissy'!$F32:$EE32)+SUMIF('reporting moussy'!$F$2:$EE$2,N$4,'reporting moussy'!$F32:$EE32)+SUMIF('reporting trappes'!$F$2:$EE$2,N$4,'reporting trappes'!$F32:$EE32)+SUMIF('SPACELOG 5 BP'!$F$2:$EE$2,N$4,'SPACELOG 5 BP'!$F32:$EE32)+SUMIF('SPACELOG 6 BP'!$F$2:$EE$2,N$4,'SPACELOG 6 BP'!$F32:$EE32)+SUMIF('SPACELOG 7 BP'!$F$2:$EE$2,N$4,'SPACELOG 7 BP'!$F32:$EE32)+SUMIF('SPACELOG 8 BP'!$F$2:$EE$2,N$4,'SPACELOG 8 BP'!$F32:$EE32)+SUMIF('SPACELOG 9 BP'!$F$2:$EE$2,N$4,'SPACELOG 9 BP'!$F32:$EE32)+SUMIF('SPACELOG 10 BP'!$F$2:$EE$2,N$4,'SPACELOG 10 BP'!$F32:$EE32)+SUMIF('SPACELOG 11 BP'!$F$2:$EE$2,N$4,'SPACELOG 11 BP'!$F32:$EE32)+SUMIF('SPACELOG 12 BP'!$F$2:$EE$2,N$4,'SPACELOG 12 BP'!$F32:$EE32)</f>
        <v>0</v>
      </c>
      <c r="O32" s="33">
        <f>SUMIF('reporting montigny'!$F$2:$EE$2,O$4,'reporting montigny'!$F32:$EE32)+SUMIF('reporting boissy'!$F$2:$EE$2,O$4,'reporting boissy'!$F32:$EE32)+SUMIF('reporting moussy'!$F$2:$EE$2,O$4,'reporting moussy'!$F32:$EE32)+SUMIF('reporting trappes'!$F$2:$EE$2,O$4,'reporting trappes'!$F32:$EE32)+SUMIF('SPACELOG 5 BP'!$F$2:$EE$2,O$4,'SPACELOG 5 BP'!$F32:$EE32)+SUMIF('SPACELOG 6 BP'!$F$2:$EE$2,O$4,'SPACELOG 6 BP'!$F32:$EE32)+SUMIF('SPACELOG 7 BP'!$F$2:$EE$2,O$4,'SPACELOG 7 BP'!$F32:$EE32)+SUMIF('SPACELOG 8 BP'!$F$2:$EE$2,O$4,'SPACELOG 8 BP'!$F32:$EE32)+SUMIF('SPACELOG 9 BP'!$F$2:$EE$2,O$4,'SPACELOG 9 BP'!$F32:$EE32)+SUMIF('SPACELOG 10 BP'!$F$2:$EE$2,O$4,'SPACELOG 10 BP'!$F32:$EE32)+SUMIF('SPACELOG 11 BP'!$F$2:$EE$2,O$4,'SPACELOG 11 BP'!$F32:$EE32)+SUMIF('SPACELOG 12 BP'!$F$2:$EE$2,O$4,'SPACELOG 12 BP'!$F32:$EE32)</f>
        <v>0</v>
      </c>
      <c r="P32" s="33">
        <f>SUMIF('reporting montigny'!$F$2:$EE$2,P$4,'reporting montigny'!$F32:$EE32)+SUMIF('reporting boissy'!$F$2:$EE$2,P$4,'reporting boissy'!$F32:$EE32)+SUMIF('reporting moussy'!$F$2:$EE$2,P$4,'reporting moussy'!$F32:$EE32)+SUMIF('reporting trappes'!$F$2:$EE$2,P$4,'reporting trappes'!$F32:$EE32)+SUMIF('SPACELOG 5 BP'!$F$2:$EE$2,P$4,'SPACELOG 5 BP'!$F32:$EE32)+SUMIF('SPACELOG 6 BP'!$F$2:$EE$2,P$4,'SPACELOG 6 BP'!$F32:$EE32)+SUMIF('SPACELOG 7 BP'!$F$2:$EE$2,P$4,'SPACELOG 7 BP'!$F32:$EE32)+SUMIF('SPACELOG 8 BP'!$F$2:$EE$2,P$4,'SPACELOG 8 BP'!$F32:$EE32)+SUMIF('SPACELOG 9 BP'!$F$2:$EE$2,P$4,'SPACELOG 9 BP'!$F32:$EE32)+SUMIF('SPACELOG 10 BP'!$F$2:$EE$2,P$4,'SPACELOG 10 BP'!$F32:$EE32)+SUMIF('SPACELOG 11 BP'!$F$2:$EE$2,P$4,'SPACELOG 11 BP'!$F32:$EE32)+SUMIF('SPACELOG 12 BP'!$F$2:$EE$2,P$4,'SPACELOG 12 BP'!$F32:$EE32)</f>
        <v>3100</v>
      </c>
      <c r="Q32" s="33">
        <f>SUMIF('reporting montigny'!$F$2:$EE$2,Q$4,'reporting montigny'!$F32:$EE32)+SUMIF('reporting boissy'!$F$2:$EE$2,Q$4,'reporting boissy'!$F32:$EE32)+SUMIF('reporting moussy'!$F$2:$EE$2,Q$4,'reporting moussy'!$F32:$EE32)+SUMIF('reporting trappes'!$F$2:$EE$2,Q$4,'reporting trappes'!$F32:$EE32)+SUMIF('SPACELOG 5 BP'!$F$2:$EE$2,Q$4,'SPACELOG 5 BP'!$F32:$EE32)+SUMIF('SPACELOG 6 BP'!$F$2:$EE$2,Q$4,'SPACELOG 6 BP'!$F32:$EE32)+SUMIF('SPACELOG 7 BP'!$F$2:$EE$2,Q$4,'SPACELOG 7 BP'!$F32:$EE32)+SUMIF('SPACELOG 8 BP'!$F$2:$EE$2,Q$4,'SPACELOG 8 BP'!$F32:$EE32)+SUMIF('SPACELOG 9 BP'!$F$2:$EE$2,Q$4,'SPACELOG 9 BP'!$F32:$EE32)+SUMIF('SPACELOG 10 BP'!$F$2:$EE$2,Q$4,'SPACELOG 10 BP'!$F32:$EE32)+SUMIF('SPACELOG 11 BP'!$F$2:$EE$2,Q$4,'SPACELOG 11 BP'!$F32:$EE32)+SUMIF('SPACELOG 12 BP'!$F$2:$EE$2,Q$4,'SPACELOG 12 BP'!$F32:$EE32)</f>
        <v>0</v>
      </c>
      <c r="R32" s="393">
        <f t="shared" si="114"/>
        <v>3100</v>
      </c>
      <c r="S32" s="33">
        <f>SUMIF('reporting montigny'!$F$2:$EE$2,S$4,'reporting montigny'!$F32:$EE32)+SUMIF('reporting boissy'!$F$2:$EE$2,S$4,'reporting boissy'!$F32:$EE32)+SUMIF('reporting moussy'!$F$2:$EE$2,S$4,'reporting moussy'!$F32:$EE32)+SUMIF('reporting trappes'!$F$2:$EE$2,S$4,'reporting trappes'!$F32:$EE32)+SUMIF('SPACELOG 5 BP'!$F$2:$EE$2,S$4,'SPACELOG 5 BP'!$F32:$EE32)+SUMIF('SPACELOG 6 BP'!$F$2:$EE$2,S$4,'SPACELOG 6 BP'!$F32:$EE32)+SUMIF('SPACELOG 7 BP'!$F$2:$EE$2,S$4,'SPACELOG 7 BP'!$F32:$EE32)+SUMIF('SPACELOG 8 BP'!$F$2:$EE$2,S$4,'SPACELOG 8 BP'!$F32:$EE32)+SUMIF('SPACELOG 9 BP'!$F$2:$EE$2,S$4,'SPACELOG 9 BP'!$F32:$EE32)+SUMIF('SPACELOG 10 BP'!$F$2:$EE$2,S$4,'SPACELOG 10 BP'!$F32:$EE32)+SUMIF('SPACELOG 11 BP'!$F$2:$EE$2,S$4,'SPACELOG 11 BP'!$F32:$EE32)+SUMIF('SPACELOG 12 BP'!$F$2:$EE$2,S$4,'SPACELOG 12 BP'!$F32:$EE32)</f>
        <v>1290</v>
      </c>
      <c r="T32" s="33">
        <f>SUMIF('reporting montigny'!$F$2:$EE$2,T$4,'reporting montigny'!$F32:$EE32)+SUMIF('reporting boissy'!$F$2:$EE$2,T$4,'reporting boissy'!$F32:$EE32)+SUMIF('reporting moussy'!$F$2:$EE$2,T$4,'reporting moussy'!$F32:$EE32)+SUMIF('reporting trappes'!$F$2:$EE$2,T$4,'reporting trappes'!$F32:$EE32)+SUMIF('SPACELOG 5 BP'!$F$2:$EE$2,T$4,'SPACELOG 5 BP'!$F32:$EE32)+SUMIF('SPACELOG 6 BP'!$F$2:$EE$2,T$4,'SPACELOG 6 BP'!$F32:$EE32)+SUMIF('SPACELOG 7 BP'!$F$2:$EE$2,T$4,'SPACELOG 7 BP'!$F32:$EE32)+SUMIF('SPACELOG 8 BP'!$F$2:$EE$2,T$4,'SPACELOG 8 BP'!$F32:$EE32)+SUMIF('SPACELOG 9 BP'!$F$2:$EE$2,T$4,'SPACELOG 9 BP'!$F32:$EE32)+SUMIF('SPACELOG 10 BP'!$F$2:$EE$2,T$4,'SPACELOG 10 BP'!$F32:$EE32)+SUMIF('SPACELOG 11 BP'!$F$2:$EE$2,T$4,'SPACELOG 11 BP'!$F32:$EE32)+SUMIF('SPACELOG 12 BP'!$F$2:$EE$2,T$4,'SPACELOG 12 BP'!$F32:$EE32)</f>
        <v>6069</v>
      </c>
      <c r="U32" s="33">
        <f>SUMIF('reporting montigny'!$F$2:$EE$2,U$4,'reporting montigny'!$F32:$EE32)+SUMIF('reporting boissy'!$F$2:$EE$2,U$4,'reporting boissy'!$F32:$EE32)+SUMIF('reporting moussy'!$F$2:$EE$2,U$4,'reporting moussy'!$F32:$EE32)+SUMIF('reporting trappes'!$F$2:$EE$2,U$4,'reporting trappes'!$F32:$EE32)+SUMIF('SPACELOG 5 BP'!$F$2:$EE$2,U$4,'SPACELOG 5 BP'!$F32:$EE32)+SUMIF('SPACELOG 6 BP'!$F$2:$EE$2,U$4,'SPACELOG 6 BP'!$F32:$EE32)+SUMIF('SPACELOG 7 BP'!$F$2:$EE$2,U$4,'SPACELOG 7 BP'!$F32:$EE32)+SUMIF('SPACELOG 8 BP'!$F$2:$EE$2,U$4,'SPACELOG 8 BP'!$F32:$EE32)+SUMIF('SPACELOG 9 BP'!$F$2:$EE$2,U$4,'SPACELOG 9 BP'!$F32:$EE32)+SUMIF('SPACELOG 10 BP'!$F$2:$EE$2,U$4,'SPACELOG 10 BP'!$F32:$EE32)+SUMIF('SPACELOG 11 BP'!$F$2:$EE$2,U$4,'SPACELOG 11 BP'!$F32:$EE32)+SUMIF('SPACELOG 12 BP'!$F$2:$EE$2,U$4,'SPACELOG 12 BP'!$F32:$EE32)</f>
        <v>0</v>
      </c>
      <c r="V32" s="33">
        <f>SUMIF('reporting montigny'!$F$2:$EE$2,V$4,'reporting montigny'!$F32:$EE32)+SUMIF('reporting boissy'!$F$2:$EE$2,V$4,'reporting boissy'!$F32:$EE32)+SUMIF('reporting moussy'!$F$2:$EE$2,V$4,'reporting moussy'!$F32:$EE32)+SUMIF('reporting trappes'!$F$2:$EE$2,V$4,'reporting trappes'!$F32:$EE32)+SUMIF('SPACELOG 5 BP'!$F$2:$EE$2,V$4,'SPACELOG 5 BP'!$F32:$EE32)+SUMIF('SPACELOG 6 BP'!$F$2:$EE$2,V$4,'SPACELOG 6 BP'!$F32:$EE32)+SUMIF('SPACELOG 7 BP'!$F$2:$EE$2,V$4,'SPACELOG 7 BP'!$F32:$EE32)+SUMIF('SPACELOG 8 BP'!$F$2:$EE$2,V$4,'SPACELOG 8 BP'!$F32:$EE32)+SUMIF('SPACELOG 9 BP'!$F$2:$EE$2,V$4,'SPACELOG 9 BP'!$F32:$EE32)+SUMIF('SPACELOG 10 BP'!$F$2:$EE$2,V$4,'SPACELOG 10 BP'!$F32:$EE32)+SUMIF('SPACELOG 11 BP'!$F$2:$EE$2,V$4,'SPACELOG 11 BP'!$F32:$EE32)+SUMIF('SPACELOG 12 BP'!$F$2:$EE$2,V$4,'SPACELOG 12 BP'!$F32:$EE32)</f>
        <v>0</v>
      </c>
      <c r="W32" s="33">
        <f>SUMIF('reporting montigny'!$F$2:$EE$2,W$4,'reporting montigny'!$F32:$EE32)+SUMIF('reporting boissy'!$F$2:$EE$2,W$4,'reporting boissy'!$F32:$EE32)+SUMIF('reporting moussy'!$F$2:$EE$2,W$4,'reporting moussy'!$F32:$EE32)+SUMIF('reporting trappes'!$F$2:$EE$2,W$4,'reporting trappes'!$F32:$EE32)+SUMIF('SPACELOG 5 BP'!$F$2:$EE$2,W$4,'SPACELOG 5 BP'!$F32:$EE32)+SUMIF('SPACELOG 6 BP'!$F$2:$EE$2,W$4,'SPACELOG 6 BP'!$F32:$EE32)+SUMIF('SPACELOG 7 BP'!$F$2:$EE$2,W$4,'SPACELOG 7 BP'!$F32:$EE32)+SUMIF('SPACELOG 8 BP'!$F$2:$EE$2,W$4,'SPACELOG 8 BP'!$F32:$EE32)+SUMIF('SPACELOG 9 BP'!$F$2:$EE$2,W$4,'SPACELOG 9 BP'!$F32:$EE32)+SUMIF('SPACELOG 10 BP'!$F$2:$EE$2,W$4,'SPACELOG 10 BP'!$F32:$EE32)+SUMIF('SPACELOG 11 BP'!$F$2:$EE$2,W$4,'SPACELOG 11 BP'!$F32:$EE32)+SUMIF('SPACELOG 12 BP'!$F$2:$EE$2,W$4,'SPACELOG 12 BP'!$F32:$EE32)</f>
        <v>0</v>
      </c>
      <c r="X32" s="33">
        <f>SUMIF('reporting montigny'!$F$2:$EE$2,X$4,'reporting montigny'!$F32:$EE32)+SUMIF('reporting boissy'!$F$2:$EE$2,X$4,'reporting boissy'!$F32:$EE32)+SUMIF('reporting moussy'!$F$2:$EE$2,X$4,'reporting moussy'!$F32:$EE32)+SUMIF('reporting trappes'!$F$2:$EE$2,X$4,'reporting trappes'!$F32:$EE32)+SUMIF('SPACELOG 5 BP'!$F$2:$EE$2,X$4,'SPACELOG 5 BP'!$F32:$EE32)+SUMIF('SPACELOG 6 BP'!$F$2:$EE$2,X$4,'SPACELOG 6 BP'!$F32:$EE32)+SUMIF('SPACELOG 7 BP'!$F$2:$EE$2,X$4,'SPACELOG 7 BP'!$F32:$EE32)+SUMIF('SPACELOG 8 BP'!$F$2:$EE$2,X$4,'SPACELOG 8 BP'!$F32:$EE32)+SUMIF('SPACELOG 9 BP'!$F$2:$EE$2,X$4,'SPACELOG 9 BP'!$F32:$EE32)+SUMIF('SPACELOG 10 BP'!$F$2:$EE$2,X$4,'SPACELOG 10 BP'!$F32:$EE32)+SUMIF('SPACELOG 11 BP'!$F$2:$EE$2,X$4,'SPACELOG 11 BP'!$F32:$EE32)+SUMIF('SPACELOG 12 BP'!$F$2:$EE$2,X$4,'SPACELOG 12 BP'!$F32:$EE32)</f>
        <v>0</v>
      </c>
      <c r="Y32" s="33">
        <f>SUMIF('reporting montigny'!$F$2:$EE$2,Y$4,'reporting montigny'!$F32:$EE32)+SUMIF('reporting boissy'!$F$2:$EE$2,Y$4,'reporting boissy'!$F32:$EE32)+SUMIF('reporting moussy'!$F$2:$EE$2,Y$4,'reporting moussy'!$F32:$EE32)+SUMIF('reporting trappes'!$F$2:$EE$2,Y$4,'reporting trappes'!$F32:$EE32)+SUMIF('SPACELOG 5 BP'!$F$2:$EE$2,Y$4,'SPACELOG 5 BP'!$F32:$EE32)+SUMIF('SPACELOG 6 BP'!$F$2:$EE$2,Y$4,'SPACELOG 6 BP'!$F32:$EE32)+SUMIF('SPACELOG 7 BP'!$F$2:$EE$2,Y$4,'SPACELOG 7 BP'!$F32:$EE32)+SUMIF('SPACELOG 8 BP'!$F$2:$EE$2,Y$4,'SPACELOG 8 BP'!$F32:$EE32)+SUMIF('SPACELOG 9 BP'!$F$2:$EE$2,Y$4,'SPACELOG 9 BP'!$F32:$EE32)+SUMIF('SPACELOG 10 BP'!$F$2:$EE$2,Y$4,'SPACELOG 10 BP'!$F32:$EE32)+SUMIF('SPACELOG 11 BP'!$F$2:$EE$2,Y$4,'SPACELOG 11 BP'!$F32:$EE32)+SUMIF('SPACELOG 12 BP'!$F$2:$EE$2,Y$4,'SPACELOG 12 BP'!$F32:$EE32)</f>
        <v>0</v>
      </c>
      <c r="Z32" s="33">
        <f>SUMIF('reporting montigny'!$F$2:$EE$2,Z$4,'reporting montigny'!$F32:$EE32)+SUMIF('reporting boissy'!$F$2:$EE$2,Z$4,'reporting boissy'!$F32:$EE32)+SUMIF('reporting moussy'!$F$2:$EE$2,Z$4,'reporting moussy'!$F32:$EE32)+SUMIF('reporting trappes'!$F$2:$EE$2,Z$4,'reporting trappes'!$F32:$EE32)+SUMIF('SPACELOG 5 BP'!$F$2:$EE$2,Z$4,'SPACELOG 5 BP'!$F32:$EE32)+SUMIF('SPACELOG 6 BP'!$F$2:$EE$2,Z$4,'SPACELOG 6 BP'!$F32:$EE32)+SUMIF('SPACELOG 7 BP'!$F$2:$EE$2,Z$4,'SPACELOG 7 BP'!$F32:$EE32)+SUMIF('SPACELOG 8 BP'!$F$2:$EE$2,Z$4,'SPACELOG 8 BP'!$F32:$EE32)+SUMIF('SPACELOG 9 BP'!$F$2:$EE$2,Z$4,'SPACELOG 9 BP'!$F32:$EE32)+SUMIF('SPACELOG 10 BP'!$F$2:$EE$2,Z$4,'SPACELOG 10 BP'!$F32:$EE32)+SUMIF('SPACELOG 11 BP'!$F$2:$EE$2,Z$4,'SPACELOG 11 BP'!$F32:$EE32)+SUMIF('SPACELOG 12 BP'!$F$2:$EE$2,Z$4,'SPACELOG 12 BP'!$F32:$EE32)</f>
        <v>0</v>
      </c>
      <c r="AA32" s="33">
        <f>SUMIF('reporting montigny'!$F$2:$EE$2,AA$4,'reporting montigny'!$F32:$EE32)+SUMIF('reporting boissy'!$F$2:$EE$2,AA$4,'reporting boissy'!$F32:$EE32)+SUMIF('reporting moussy'!$F$2:$EE$2,AA$4,'reporting moussy'!$F32:$EE32)+SUMIF('reporting trappes'!$F$2:$EE$2,AA$4,'reporting trappes'!$F32:$EE32)+SUMIF('SPACELOG 5 BP'!$F$2:$EE$2,AA$4,'SPACELOG 5 BP'!$F32:$EE32)+SUMIF('SPACELOG 6 BP'!$F$2:$EE$2,AA$4,'SPACELOG 6 BP'!$F32:$EE32)+SUMIF('SPACELOG 7 BP'!$F$2:$EE$2,AA$4,'SPACELOG 7 BP'!$F32:$EE32)+SUMIF('SPACELOG 8 BP'!$F$2:$EE$2,AA$4,'SPACELOG 8 BP'!$F32:$EE32)+SUMIF('SPACELOG 9 BP'!$F$2:$EE$2,AA$4,'SPACELOG 9 BP'!$F32:$EE32)+SUMIF('SPACELOG 10 BP'!$F$2:$EE$2,AA$4,'SPACELOG 10 BP'!$F32:$EE32)+SUMIF('SPACELOG 11 BP'!$F$2:$EE$2,AA$4,'SPACELOG 11 BP'!$F32:$EE32)+SUMIF('SPACELOG 12 BP'!$F$2:$EE$2,AA$4,'SPACELOG 12 BP'!$F32:$EE32)</f>
        <v>0</v>
      </c>
      <c r="AB32" s="33">
        <f>SUMIF('reporting montigny'!$F$2:$EE$2,AB$4,'reporting montigny'!$F32:$EE32)+SUMIF('reporting boissy'!$F$2:$EE$2,AB$4,'reporting boissy'!$F32:$EE32)+SUMIF('reporting moussy'!$F$2:$EE$2,AB$4,'reporting moussy'!$F32:$EE32)+SUMIF('reporting trappes'!$F$2:$EE$2,AB$4,'reporting trappes'!$F32:$EE32)+SUMIF('SPACELOG 5 BP'!$F$2:$EE$2,AB$4,'SPACELOG 5 BP'!$F32:$EE32)+SUMIF('SPACELOG 6 BP'!$F$2:$EE$2,AB$4,'SPACELOG 6 BP'!$F32:$EE32)+SUMIF('SPACELOG 7 BP'!$F$2:$EE$2,AB$4,'SPACELOG 7 BP'!$F32:$EE32)+SUMIF('SPACELOG 8 BP'!$F$2:$EE$2,AB$4,'SPACELOG 8 BP'!$F32:$EE32)+SUMIF('SPACELOG 9 BP'!$F$2:$EE$2,AB$4,'SPACELOG 9 BP'!$F32:$EE32)+SUMIF('SPACELOG 10 BP'!$F$2:$EE$2,AB$4,'SPACELOG 10 BP'!$F32:$EE32)+SUMIF('SPACELOG 11 BP'!$F$2:$EE$2,AB$4,'SPACELOG 11 BP'!$F32:$EE32)+SUMIF('SPACELOG 12 BP'!$F$2:$EE$2,AB$4,'SPACELOG 12 BP'!$F32:$EE32)</f>
        <v>0</v>
      </c>
      <c r="AC32" s="33">
        <f>SUMIF('reporting montigny'!$F$2:$EE$2,AC$4,'reporting montigny'!$F32:$EE32)+SUMIF('reporting boissy'!$F$2:$EE$2,AC$4,'reporting boissy'!$F32:$EE32)+SUMIF('reporting moussy'!$F$2:$EE$2,AC$4,'reporting moussy'!$F32:$EE32)+SUMIF('reporting trappes'!$F$2:$EE$2,AC$4,'reporting trappes'!$F32:$EE32)+SUMIF('SPACELOG 5 BP'!$F$2:$EE$2,AC$4,'SPACELOG 5 BP'!$F32:$EE32)+SUMIF('SPACELOG 6 BP'!$F$2:$EE$2,AC$4,'SPACELOG 6 BP'!$F32:$EE32)+SUMIF('SPACELOG 7 BP'!$F$2:$EE$2,AC$4,'SPACELOG 7 BP'!$F32:$EE32)+SUMIF('SPACELOG 8 BP'!$F$2:$EE$2,AC$4,'SPACELOG 8 BP'!$F32:$EE32)+SUMIF('SPACELOG 9 BP'!$F$2:$EE$2,AC$4,'SPACELOG 9 BP'!$F32:$EE32)+SUMIF('SPACELOG 10 BP'!$F$2:$EE$2,AC$4,'SPACELOG 10 BP'!$F32:$EE32)+SUMIF('SPACELOG 11 BP'!$F$2:$EE$2,AC$4,'SPACELOG 11 BP'!$F32:$EE32)+SUMIF('SPACELOG 12 BP'!$F$2:$EE$2,AC$4,'SPACELOG 12 BP'!$F32:$EE32)</f>
        <v>0</v>
      </c>
      <c r="AD32" s="33">
        <f>SUMIF('reporting montigny'!$F$2:$EE$2,AD$4,'reporting montigny'!$F32:$EE32)+SUMIF('reporting boissy'!$F$2:$EE$2,AD$4,'reporting boissy'!$F32:$EE32)+SUMIF('reporting moussy'!$F$2:$EE$2,AD$4,'reporting moussy'!$F32:$EE32)+SUMIF('reporting trappes'!$F$2:$EE$2,AD$4,'reporting trappes'!$F32:$EE32)+SUMIF('SPACELOG 5 BP'!$F$2:$EE$2,AD$4,'SPACELOG 5 BP'!$F32:$EE32)+SUMIF('SPACELOG 6 BP'!$F$2:$EE$2,AD$4,'SPACELOG 6 BP'!$F32:$EE32)+SUMIF('SPACELOG 7 BP'!$F$2:$EE$2,AD$4,'SPACELOG 7 BP'!$F32:$EE32)+SUMIF('SPACELOG 8 BP'!$F$2:$EE$2,AD$4,'SPACELOG 8 BP'!$F32:$EE32)+SUMIF('SPACELOG 9 BP'!$F$2:$EE$2,AD$4,'SPACELOG 9 BP'!$F32:$EE32)+SUMIF('SPACELOG 10 BP'!$F$2:$EE$2,AD$4,'SPACELOG 10 BP'!$F32:$EE32)+SUMIF('SPACELOG 11 BP'!$F$2:$EE$2,AD$4,'SPACELOG 11 BP'!$F32:$EE32)+SUMIF('SPACELOG 12 BP'!$F$2:$EE$2,AD$4,'SPACELOG 12 BP'!$F32:$EE32)</f>
        <v>0</v>
      </c>
      <c r="AE32" s="393">
        <f t="shared" si="115"/>
        <v>7359</v>
      </c>
      <c r="AF32" s="33">
        <f>SUMIF('reporting montigny'!$F$2:$EE$2,AF$4,'reporting montigny'!$F32:$EE32)+SUMIF('reporting boissy'!$F$2:$EE$2,AF$4,'reporting boissy'!$F32:$EE32)+SUMIF('reporting moussy'!$F$2:$EE$2,AF$4,'reporting moussy'!$F32:$EE32)+SUMIF('reporting trappes'!$F$2:$EE$2,AF$4,'reporting trappes'!$F32:$EE32)+SUMIF('SPACELOG 5 BP'!$F$2:$EE$2,AF$4,'SPACELOG 5 BP'!$F32:$EE32)+SUMIF('SPACELOG 6 BP'!$F$2:$EE$2,AF$4,'SPACELOG 6 BP'!$F32:$EE32)+SUMIF('SPACELOG 7 BP'!$F$2:$EE$2,AF$4,'SPACELOG 7 BP'!$F32:$EE32)+SUMIF('SPACELOG 8 BP'!$F$2:$EE$2,AF$4,'SPACELOG 8 BP'!$F32:$EE32)+SUMIF('SPACELOG 9 BP'!$F$2:$EE$2,AF$4,'SPACELOG 9 BP'!$F32:$EE32)+SUMIF('SPACELOG 10 BP'!$F$2:$EE$2,AF$4,'SPACELOG 10 BP'!$F32:$EE32)+SUMIF('SPACELOG 11 BP'!$F$2:$EE$2,AF$4,'SPACELOG 11 BP'!$F32:$EE32)+SUMIF('SPACELOG 12 BP'!$F$2:$EE$2,AF$4,'SPACELOG 12 BP'!$F32:$EE32)</f>
        <v>0</v>
      </c>
      <c r="AG32" s="33">
        <f>SUMIF('reporting montigny'!$F$2:$EE$2,AG$4,'reporting montigny'!$F32:$EE32)+SUMIF('reporting boissy'!$F$2:$EE$2,AG$4,'reporting boissy'!$F32:$EE32)+SUMIF('reporting moussy'!$F$2:$EE$2,AG$4,'reporting moussy'!$F32:$EE32)+SUMIF('reporting trappes'!$F$2:$EE$2,AG$4,'reporting trappes'!$F32:$EE32)+SUMIF('SPACELOG 5 BP'!$F$2:$EE$2,AG$4,'SPACELOG 5 BP'!$F32:$EE32)+SUMIF('SPACELOG 6 BP'!$F$2:$EE$2,AG$4,'SPACELOG 6 BP'!$F32:$EE32)+SUMIF('SPACELOG 7 BP'!$F$2:$EE$2,AG$4,'SPACELOG 7 BP'!$F32:$EE32)+SUMIF('SPACELOG 8 BP'!$F$2:$EE$2,AG$4,'SPACELOG 8 BP'!$F32:$EE32)+SUMIF('SPACELOG 9 BP'!$F$2:$EE$2,AG$4,'SPACELOG 9 BP'!$F32:$EE32)+SUMIF('SPACELOG 10 BP'!$F$2:$EE$2,AG$4,'SPACELOG 10 BP'!$F32:$EE32)+SUMIF('SPACELOG 11 BP'!$F$2:$EE$2,AG$4,'SPACELOG 11 BP'!$F32:$EE32)+SUMIF('SPACELOG 12 BP'!$F$2:$EE$2,AG$4,'SPACELOG 12 BP'!$F32:$EE32)</f>
        <v>0</v>
      </c>
      <c r="AH32" s="33">
        <f>SUMIF('reporting montigny'!$F$2:$EE$2,AH$4,'reporting montigny'!$F32:$EE32)+SUMIF('reporting boissy'!$F$2:$EE$2,AH$4,'reporting boissy'!$F32:$EE32)+SUMIF('reporting moussy'!$F$2:$EE$2,AH$4,'reporting moussy'!$F32:$EE32)+SUMIF('reporting trappes'!$F$2:$EE$2,AH$4,'reporting trappes'!$F32:$EE32)+SUMIF('SPACELOG 5 BP'!$F$2:$EE$2,AH$4,'SPACELOG 5 BP'!$F32:$EE32)+SUMIF('SPACELOG 6 BP'!$F$2:$EE$2,AH$4,'SPACELOG 6 BP'!$F32:$EE32)+SUMIF('SPACELOG 7 BP'!$F$2:$EE$2,AH$4,'SPACELOG 7 BP'!$F32:$EE32)+SUMIF('SPACELOG 8 BP'!$F$2:$EE$2,AH$4,'SPACELOG 8 BP'!$F32:$EE32)+SUMIF('SPACELOG 9 BP'!$F$2:$EE$2,AH$4,'SPACELOG 9 BP'!$F32:$EE32)+SUMIF('SPACELOG 10 BP'!$F$2:$EE$2,AH$4,'SPACELOG 10 BP'!$F32:$EE32)+SUMIF('SPACELOG 11 BP'!$F$2:$EE$2,AH$4,'SPACELOG 11 BP'!$F32:$EE32)+SUMIF('SPACELOG 12 BP'!$F$2:$EE$2,AH$4,'SPACELOG 12 BP'!$F32:$EE32)</f>
        <v>0</v>
      </c>
      <c r="AI32" s="33">
        <f>SUMIF('reporting montigny'!$F$2:$EE$2,AI$4,'reporting montigny'!$F32:$EE32)+SUMIF('reporting boissy'!$F$2:$EE$2,AI$4,'reporting boissy'!$F32:$EE32)+SUMIF('reporting moussy'!$F$2:$EE$2,AI$4,'reporting moussy'!$F32:$EE32)+SUMIF('reporting trappes'!$F$2:$EE$2,AI$4,'reporting trappes'!$F32:$EE32)+SUMIF('SPACELOG 5 BP'!$F$2:$EE$2,AI$4,'SPACELOG 5 BP'!$F32:$EE32)+SUMIF('SPACELOG 6 BP'!$F$2:$EE$2,AI$4,'SPACELOG 6 BP'!$F32:$EE32)+SUMIF('SPACELOG 7 BP'!$F$2:$EE$2,AI$4,'SPACELOG 7 BP'!$F32:$EE32)+SUMIF('SPACELOG 8 BP'!$F$2:$EE$2,AI$4,'SPACELOG 8 BP'!$F32:$EE32)+SUMIF('SPACELOG 9 BP'!$F$2:$EE$2,AI$4,'SPACELOG 9 BP'!$F32:$EE32)+SUMIF('SPACELOG 10 BP'!$F$2:$EE$2,AI$4,'SPACELOG 10 BP'!$F32:$EE32)+SUMIF('SPACELOG 11 BP'!$F$2:$EE$2,AI$4,'SPACELOG 11 BP'!$F32:$EE32)+SUMIF('SPACELOG 12 BP'!$F$2:$EE$2,AI$4,'SPACELOG 12 BP'!$F32:$EE32)</f>
        <v>0</v>
      </c>
      <c r="AJ32" s="33">
        <f>SUMIF('reporting montigny'!$F$2:$EE$2,AJ$4,'reporting montigny'!$F32:$EE32)+SUMIF('reporting boissy'!$F$2:$EE$2,AJ$4,'reporting boissy'!$F32:$EE32)+SUMIF('reporting moussy'!$F$2:$EE$2,AJ$4,'reporting moussy'!$F32:$EE32)+SUMIF('reporting trappes'!$F$2:$EE$2,AJ$4,'reporting trappes'!$F32:$EE32)+SUMIF('SPACELOG 5 BP'!$F$2:$EE$2,AJ$4,'SPACELOG 5 BP'!$F32:$EE32)+SUMIF('SPACELOG 6 BP'!$F$2:$EE$2,AJ$4,'SPACELOG 6 BP'!$F32:$EE32)+SUMIF('SPACELOG 7 BP'!$F$2:$EE$2,AJ$4,'SPACELOG 7 BP'!$F32:$EE32)+SUMIF('SPACELOG 8 BP'!$F$2:$EE$2,AJ$4,'SPACELOG 8 BP'!$F32:$EE32)+SUMIF('SPACELOG 9 BP'!$F$2:$EE$2,AJ$4,'SPACELOG 9 BP'!$F32:$EE32)+SUMIF('SPACELOG 10 BP'!$F$2:$EE$2,AJ$4,'SPACELOG 10 BP'!$F32:$EE32)+SUMIF('SPACELOG 11 BP'!$F$2:$EE$2,AJ$4,'SPACELOG 11 BP'!$F32:$EE32)+SUMIF('SPACELOG 12 BP'!$F$2:$EE$2,AJ$4,'SPACELOG 12 BP'!$F32:$EE32)</f>
        <v>0</v>
      </c>
      <c r="AK32" s="33">
        <f>SUMIF('reporting montigny'!$F$2:$EE$2,AK$4,'reporting montigny'!$F32:$EE32)+SUMIF('reporting boissy'!$F$2:$EE$2,AK$4,'reporting boissy'!$F32:$EE32)+SUMIF('reporting moussy'!$F$2:$EE$2,AK$4,'reporting moussy'!$F32:$EE32)+SUMIF('reporting trappes'!$F$2:$EE$2,AK$4,'reporting trappes'!$F32:$EE32)+SUMIF('SPACELOG 5 BP'!$F$2:$EE$2,AK$4,'SPACELOG 5 BP'!$F32:$EE32)+SUMIF('SPACELOG 6 BP'!$F$2:$EE$2,AK$4,'SPACELOG 6 BP'!$F32:$EE32)+SUMIF('SPACELOG 7 BP'!$F$2:$EE$2,AK$4,'SPACELOG 7 BP'!$F32:$EE32)+SUMIF('SPACELOG 8 BP'!$F$2:$EE$2,AK$4,'SPACELOG 8 BP'!$F32:$EE32)+SUMIF('SPACELOG 9 BP'!$F$2:$EE$2,AK$4,'SPACELOG 9 BP'!$F32:$EE32)+SUMIF('SPACELOG 10 BP'!$F$2:$EE$2,AK$4,'SPACELOG 10 BP'!$F32:$EE32)+SUMIF('SPACELOG 11 BP'!$F$2:$EE$2,AK$4,'SPACELOG 11 BP'!$F32:$EE32)+SUMIF('SPACELOG 12 BP'!$F$2:$EE$2,AK$4,'SPACELOG 12 BP'!$F32:$EE32)</f>
        <v>0</v>
      </c>
      <c r="AL32" s="33">
        <f>SUMIF('reporting montigny'!$F$2:$EE$2,AL$4,'reporting montigny'!$F32:$EE32)+SUMIF('reporting boissy'!$F$2:$EE$2,AL$4,'reporting boissy'!$F32:$EE32)+SUMIF('reporting moussy'!$F$2:$EE$2,AL$4,'reporting moussy'!$F32:$EE32)+SUMIF('reporting trappes'!$F$2:$EE$2,AL$4,'reporting trappes'!$F32:$EE32)+SUMIF('SPACELOG 5 BP'!$F$2:$EE$2,AL$4,'SPACELOG 5 BP'!$F32:$EE32)+SUMIF('SPACELOG 6 BP'!$F$2:$EE$2,AL$4,'SPACELOG 6 BP'!$F32:$EE32)+SUMIF('SPACELOG 7 BP'!$F$2:$EE$2,AL$4,'SPACELOG 7 BP'!$F32:$EE32)+SUMIF('SPACELOG 8 BP'!$F$2:$EE$2,AL$4,'SPACELOG 8 BP'!$F32:$EE32)+SUMIF('SPACELOG 9 BP'!$F$2:$EE$2,AL$4,'SPACELOG 9 BP'!$F32:$EE32)+SUMIF('SPACELOG 10 BP'!$F$2:$EE$2,AL$4,'SPACELOG 10 BP'!$F32:$EE32)+SUMIF('SPACELOG 11 BP'!$F$2:$EE$2,AL$4,'SPACELOG 11 BP'!$F32:$EE32)+SUMIF('SPACELOG 12 BP'!$F$2:$EE$2,AL$4,'SPACELOG 12 BP'!$F32:$EE32)</f>
        <v>0</v>
      </c>
      <c r="AM32" s="33">
        <f>SUMIF('reporting montigny'!$F$2:$EE$2,AM$4,'reporting montigny'!$F32:$EE32)+SUMIF('reporting boissy'!$F$2:$EE$2,AM$4,'reporting boissy'!$F32:$EE32)+SUMIF('reporting moussy'!$F$2:$EE$2,AM$4,'reporting moussy'!$F32:$EE32)+SUMIF('reporting trappes'!$F$2:$EE$2,AM$4,'reporting trappes'!$F32:$EE32)+SUMIF('SPACELOG 5 BP'!$F$2:$EE$2,AM$4,'SPACELOG 5 BP'!$F32:$EE32)+SUMIF('SPACELOG 6 BP'!$F$2:$EE$2,AM$4,'SPACELOG 6 BP'!$F32:$EE32)+SUMIF('SPACELOG 7 BP'!$F$2:$EE$2,AM$4,'SPACELOG 7 BP'!$F32:$EE32)+SUMIF('SPACELOG 8 BP'!$F$2:$EE$2,AM$4,'SPACELOG 8 BP'!$F32:$EE32)+SUMIF('SPACELOG 9 BP'!$F$2:$EE$2,AM$4,'SPACELOG 9 BP'!$F32:$EE32)+SUMIF('SPACELOG 10 BP'!$F$2:$EE$2,AM$4,'SPACELOG 10 BP'!$F32:$EE32)+SUMIF('SPACELOG 11 BP'!$F$2:$EE$2,AM$4,'SPACELOG 11 BP'!$F32:$EE32)+SUMIF('SPACELOG 12 BP'!$F$2:$EE$2,AM$4,'SPACELOG 12 BP'!$F32:$EE32)</f>
        <v>0</v>
      </c>
      <c r="AN32" s="33">
        <f>SUMIF('reporting montigny'!$F$2:$EE$2,AN$4,'reporting montigny'!$F32:$EE32)+SUMIF('reporting boissy'!$F$2:$EE$2,AN$4,'reporting boissy'!$F32:$EE32)+SUMIF('reporting moussy'!$F$2:$EE$2,AN$4,'reporting moussy'!$F32:$EE32)+SUMIF('reporting trappes'!$F$2:$EE$2,AN$4,'reporting trappes'!$F32:$EE32)+SUMIF('SPACELOG 5 BP'!$F$2:$EE$2,AN$4,'SPACELOG 5 BP'!$F32:$EE32)+SUMIF('SPACELOG 6 BP'!$F$2:$EE$2,AN$4,'SPACELOG 6 BP'!$F32:$EE32)+SUMIF('SPACELOG 7 BP'!$F$2:$EE$2,AN$4,'SPACELOG 7 BP'!$F32:$EE32)+SUMIF('SPACELOG 8 BP'!$F$2:$EE$2,AN$4,'SPACELOG 8 BP'!$F32:$EE32)+SUMIF('SPACELOG 9 BP'!$F$2:$EE$2,AN$4,'SPACELOG 9 BP'!$F32:$EE32)+SUMIF('SPACELOG 10 BP'!$F$2:$EE$2,AN$4,'SPACELOG 10 BP'!$F32:$EE32)+SUMIF('SPACELOG 11 BP'!$F$2:$EE$2,AN$4,'SPACELOG 11 BP'!$F32:$EE32)+SUMIF('SPACELOG 12 BP'!$F$2:$EE$2,AN$4,'SPACELOG 12 BP'!$F32:$EE32)</f>
        <v>0</v>
      </c>
      <c r="AO32" s="33">
        <f>SUMIF('reporting montigny'!$F$2:$EE$2,AO$4,'reporting montigny'!$F32:$EE32)+SUMIF('reporting boissy'!$F$2:$EE$2,AO$4,'reporting boissy'!$F32:$EE32)+SUMIF('reporting moussy'!$F$2:$EE$2,AO$4,'reporting moussy'!$F32:$EE32)+SUMIF('reporting trappes'!$F$2:$EE$2,AO$4,'reporting trappes'!$F32:$EE32)+SUMIF('SPACELOG 5 BP'!$F$2:$EE$2,AO$4,'SPACELOG 5 BP'!$F32:$EE32)+SUMIF('SPACELOG 6 BP'!$F$2:$EE$2,AO$4,'SPACELOG 6 BP'!$F32:$EE32)+SUMIF('SPACELOG 7 BP'!$F$2:$EE$2,AO$4,'SPACELOG 7 BP'!$F32:$EE32)+SUMIF('SPACELOG 8 BP'!$F$2:$EE$2,AO$4,'SPACELOG 8 BP'!$F32:$EE32)+SUMIF('SPACELOG 9 BP'!$F$2:$EE$2,AO$4,'SPACELOG 9 BP'!$F32:$EE32)+SUMIF('SPACELOG 10 BP'!$F$2:$EE$2,AO$4,'SPACELOG 10 BP'!$F32:$EE32)+SUMIF('SPACELOG 11 BP'!$F$2:$EE$2,AO$4,'SPACELOG 11 BP'!$F32:$EE32)+SUMIF('SPACELOG 12 BP'!$F$2:$EE$2,AO$4,'SPACELOG 12 BP'!$F32:$EE32)</f>
        <v>0</v>
      </c>
      <c r="AP32" s="33">
        <f>SUMIF('reporting montigny'!$F$2:$EE$2,AP$4,'reporting montigny'!$F32:$EE32)+SUMIF('reporting boissy'!$F$2:$EE$2,AP$4,'reporting boissy'!$F32:$EE32)+SUMIF('reporting moussy'!$F$2:$EE$2,AP$4,'reporting moussy'!$F32:$EE32)+SUMIF('reporting trappes'!$F$2:$EE$2,AP$4,'reporting trappes'!$F32:$EE32)+SUMIF('SPACELOG 5 BP'!$F$2:$EE$2,AP$4,'SPACELOG 5 BP'!$F32:$EE32)+SUMIF('SPACELOG 6 BP'!$F$2:$EE$2,AP$4,'SPACELOG 6 BP'!$F32:$EE32)+SUMIF('SPACELOG 7 BP'!$F$2:$EE$2,AP$4,'SPACELOG 7 BP'!$F32:$EE32)+SUMIF('SPACELOG 8 BP'!$F$2:$EE$2,AP$4,'SPACELOG 8 BP'!$F32:$EE32)+SUMIF('SPACELOG 9 BP'!$F$2:$EE$2,AP$4,'SPACELOG 9 BP'!$F32:$EE32)+SUMIF('SPACELOG 10 BP'!$F$2:$EE$2,AP$4,'SPACELOG 10 BP'!$F32:$EE32)+SUMIF('SPACELOG 11 BP'!$F$2:$EE$2,AP$4,'SPACELOG 11 BP'!$F32:$EE32)+SUMIF('SPACELOG 12 BP'!$F$2:$EE$2,AP$4,'SPACELOG 12 BP'!$F32:$EE32)</f>
        <v>0</v>
      </c>
      <c r="AQ32" s="33">
        <f>SUMIF('reporting montigny'!$F$2:$EE$2,AQ$4,'reporting montigny'!$F32:$EE32)+SUMIF('reporting boissy'!$F$2:$EE$2,AQ$4,'reporting boissy'!$F32:$EE32)+SUMIF('reporting moussy'!$F$2:$EE$2,AQ$4,'reporting moussy'!$F32:$EE32)+SUMIF('reporting trappes'!$F$2:$EE$2,AQ$4,'reporting trappes'!$F32:$EE32)+SUMIF('SPACELOG 5 BP'!$F$2:$EE$2,AQ$4,'SPACELOG 5 BP'!$F32:$EE32)+SUMIF('SPACELOG 6 BP'!$F$2:$EE$2,AQ$4,'SPACELOG 6 BP'!$F32:$EE32)+SUMIF('SPACELOG 7 BP'!$F$2:$EE$2,AQ$4,'SPACELOG 7 BP'!$F32:$EE32)+SUMIF('SPACELOG 8 BP'!$F$2:$EE$2,AQ$4,'SPACELOG 8 BP'!$F32:$EE32)+SUMIF('SPACELOG 9 BP'!$F$2:$EE$2,AQ$4,'SPACELOG 9 BP'!$F32:$EE32)+SUMIF('SPACELOG 10 BP'!$F$2:$EE$2,AQ$4,'SPACELOG 10 BP'!$F32:$EE32)+SUMIF('SPACELOG 11 BP'!$F$2:$EE$2,AQ$4,'SPACELOG 11 BP'!$F32:$EE32)+SUMIF('SPACELOG 12 BP'!$F$2:$EE$2,AQ$4,'SPACELOG 12 BP'!$F32:$EE32)</f>
        <v>0</v>
      </c>
      <c r="AR32" s="393">
        <f t="shared" si="116"/>
        <v>0</v>
      </c>
      <c r="AS32" s="33">
        <f>SUMIF('reporting montigny'!$F$2:$EE$2,AS$4,'reporting montigny'!$F32:$EE32)+SUMIF('reporting boissy'!$F$2:$EE$2,AS$4,'reporting boissy'!$F32:$EE32)+SUMIF('reporting moussy'!$F$2:$EE$2,AS$4,'reporting moussy'!$F32:$EE32)+SUMIF('reporting trappes'!$F$2:$EE$2,AS$4,'reporting trappes'!$F32:$EE32)+SUMIF('SPACELOG 5 BP'!$F$2:$EE$2,AS$4,'SPACELOG 5 BP'!$F32:$EE32)+SUMIF('SPACELOG 6 BP'!$F$2:$EE$2,AS$4,'SPACELOG 6 BP'!$F32:$EE32)+SUMIF('SPACELOG 7 BP'!$F$2:$EE$2,AS$4,'SPACELOG 7 BP'!$F32:$EE32)+SUMIF('SPACELOG 8 BP'!$F$2:$EE$2,AS$4,'SPACELOG 8 BP'!$F32:$EE32)+SUMIF('SPACELOG 9 BP'!$F$2:$EE$2,AS$4,'SPACELOG 9 BP'!$F32:$EE32)+SUMIF('SPACELOG 10 BP'!$F$2:$EE$2,AS$4,'SPACELOG 10 BP'!$F32:$EE32)+SUMIF('SPACELOG 11 BP'!$F$2:$EE$2,AS$4,'SPACELOG 11 BP'!$F32:$EE32)+SUMIF('SPACELOG 12 BP'!$F$2:$EE$2,AS$4,'SPACELOG 12 BP'!$F32:$EE32)</f>
        <v>0</v>
      </c>
      <c r="AT32" s="33">
        <f>SUMIF('reporting montigny'!$F$2:$EE$2,AT$4,'reporting montigny'!$F32:$EE32)+SUMIF('reporting boissy'!$F$2:$EE$2,AT$4,'reporting boissy'!$F32:$EE32)+SUMIF('reporting moussy'!$F$2:$EE$2,AT$4,'reporting moussy'!$F32:$EE32)+SUMIF('reporting trappes'!$F$2:$EE$2,AT$4,'reporting trappes'!$F32:$EE32)+SUMIF('SPACELOG 5 BP'!$F$2:$EE$2,AT$4,'SPACELOG 5 BP'!$F32:$EE32)+SUMIF('SPACELOG 6 BP'!$F$2:$EE$2,AT$4,'SPACELOG 6 BP'!$F32:$EE32)+SUMIF('SPACELOG 7 BP'!$F$2:$EE$2,AT$4,'SPACELOG 7 BP'!$F32:$EE32)+SUMIF('SPACELOG 8 BP'!$F$2:$EE$2,AT$4,'SPACELOG 8 BP'!$F32:$EE32)+SUMIF('SPACELOG 9 BP'!$F$2:$EE$2,AT$4,'SPACELOG 9 BP'!$F32:$EE32)+SUMIF('SPACELOG 10 BP'!$F$2:$EE$2,AT$4,'SPACELOG 10 BP'!$F32:$EE32)+SUMIF('SPACELOG 11 BP'!$F$2:$EE$2,AT$4,'SPACELOG 11 BP'!$F32:$EE32)+SUMIF('SPACELOG 12 BP'!$F$2:$EE$2,AT$4,'SPACELOG 12 BP'!$F32:$EE32)</f>
        <v>0</v>
      </c>
      <c r="AU32" s="33">
        <f>SUMIF('reporting montigny'!$F$2:$EE$2,AU$4,'reporting montigny'!$F32:$EE32)+SUMIF('reporting boissy'!$F$2:$EE$2,AU$4,'reporting boissy'!$F32:$EE32)+SUMIF('reporting moussy'!$F$2:$EE$2,AU$4,'reporting moussy'!$F32:$EE32)+SUMIF('reporting trappes'!$F$2:$EE$2,AU$4,'reporting trappes'!$F32:$EE32)+SUMIF('SPACELOG 5 BP'!$F$2:$EE$2,AU$4,'SPACELOG 5 BP'!$F32:$EE32)+SUMIF('SPACELOG 6 BP'!$F$2:$EE$2,AU$4,'SPACELOG 6 BP'!$F32:$EE32)+SUMIF('SPACELOG 7 BP'!$F$2:$EE$2,AU$4,'SPACELOG 7 BP'!$F32:$EE32)+SUMIF('SPACELOG 8 BP'!$F$2:$EE$2,AU$4,'SPACELOG 8 BP'!$F32:$EE32)+SUMIF('SPACELOG 9 BP'!$F$2:$EE$2,AU$4,'SPACELOG 9 BP'!$F32:$EE32)+SUMIF('SPACELOG 10 BP'!$F$2:$EE$2,AU$4,'SPACELOG 10 BP'!$F32:$EE32)+SUMIF('SPACELOG 11 BP'!$F$2:$EE$2,AU$4,'SPACELOG 11 BP'!$F32:$EE32)+SUMIF('SPACELOG 12 BP'!$F$2:$EE$2,AU$4,'SPACELOG 12 BP'!$F32:$EE32)</f>
        <v>0</v>
      </c>
      <c r="AV32" s="33">
        <f>SUMIF('reporting montigny'!$F$2:$EE$2,AV$4,'reporting montigny'!$F32:$EE32)+SUMIF('reporting boissy'!$F$2:$EE$2,AV$4,'reporting boissy'!$F32:$EE32)+SUMIF('reporting moussy'!$F$2:$EE$2,AV$4,'reporting moussy'!$F32:$EE32)+SUMIF('reporting trappes'!$F$2:$EE$2,AV$4,'reporting trappes'!$F32:$EE32)+SUMIF('SPACELOG 5 BP'!$F$2:$EE$2,AV$4,'SPACELOG 5 BP'!$F32:$EE32)+SUMIF('SPACELOG 6 BP'!$F$2:$EE$2,AV$4,'SPACELOG 6 BP'!$F32:$EE32)+SUMIF('SPACELOG 7 BP'!$F$2:$EE$2,AV$4,'SPACELOG 7 BP'!$F32:$EE32)+SUMIF('SPACELOG 8 BP'!$F$2:$EE$2,AV$4,'SPACELOG 8 BP'!$F32:$EE32)+SUMIF('SPACELOG 9 BP'!$F$2:$EE$2,AV$4,'SPACELOG 9 BP'!$F32:$EE32)+SUMIF('SPACELOG 10 BP'!$F$2:$EE$2,AV$4,'SPACELOG 10 BP'!$F32:$EE32)+SUMIF('SPACELOG 11 BP'!$F$2:$EE$2,AV$4,'SPACELOG 11 BP'!$F32:$EE32)+SUMIF('SPACELOG 12 BP'!$F$2:$EE$2,AV$4,'SPACELOG 12 BP'!$F32:$EE32)</f>
        <v>0</v>
      </c>
      <c r="AW32" s="33">
        <f>SUMIF('reporting montigny'!$F$2:$EE$2,AW$4,'reporting montigny'!$F32:$EE32)+SUMIF('reporting boissy'!$F$2:$EE$2,AW$4,'reporting boissy'!$F32:$EE32)+SUMIF('reporting moussy'!$F$2:$EE$2,AW$4,'reporting moussy'!$F32:$EE32)+SUMIF('reporting trappes'!$F$2:$EE$2,AW$4,'reporting trappes'!$F32:$EE32)+SUMIF('SPACELOG 5 BP'!$F$2:$EE$2,AW$4,'SPACELOG 5 BP'!$F32:$EE32)+SUMIF('SPACELOG 6 BP'!$F$2:$EE$2,AW$4,'SPACELOG 6 BP'!$F32:$EE32)+SUMIF('SPACELOG 7 BP'!$F$2:$EE$2,AW$4,'SPACELOG 7 BP'!$F32:$EE32)+SUMIF('SPACELOG 8 BP'!$F$2:$EE$2,AW$4,'SPACELOG 8 BP'!$F32:$EE32)+SUMIF('SPACELOG 9 BP'!$F$2:$EE$2,AW$4,'SPACELOG 9 BP'!$F32:$EE32)+SUMIF('SPACELOG 10 BP'!$F$2:$EE$2,AW$4,'SPACELOG 10 BP'!$F32:$EE32)+SUMIF('SPACELOG 11 BP'!$F$2:$EE$2,AW$4,'SPACELOG 11 BP'!$F32:$EE32)+SUMIF('SPACELOG 12 BP'!$F$2:$EE$2,AW$4,'SPACELOG 12 BP'!$F32:$EE32)</f>
        <v>0</v>
      </c>
      <c r="AX32" s="33">
        <f>SUMIF('reporting montigny'!$F$2:$EE$2,AX$4,'reporting montigny'!$F32:$EE32)+SUMIF('reporting boissy'!$F$2:$EE$2,AX$4,'reporting boissy'!$F32:$EE32)+SUMIF('reporting moussy'!$F$2:$EE$2,AX$4,'reporting moussy'!$F32:$EE32)+SUMIF('reporting trappes'!$F$2:$EE$2,AX$4,'reporting trappes'!$F32:$EE32)+SUMIF('SPACELOG 5 BP'!$F$2:$EE$2,AX$4,'SPACELOG 5 BP'!$F32:$EE32)+SUMIF('SPACELOG 6 BP'!$F$2:$EE$2,AX$4,'SPACELOG 6 BP'!$F32:$EE32)+SUMIF('SPACELOG 7 BP'!$F$2:$EE$2,AX$4,'SPACELOG 7 BP'!$F32:$EE32)+SUMIF('SPACELOG 8 BP'!$F$2:$EE$2,AX$4,'SPACELOG 8 BP'!$F32:$EE32)+SUMIF('SPACELOG 9 BP'!$F$2:$EE$2,AX$4,'SPACELOG 9 BP'!$F32:$EE32)+SUMIF('SPACELOG 10 BP'!$F$2:$EE$2,AX$4,'SPACELOG 10 BP'!$F32:$EE32)+SUMIF('SPACELOG 11 BP'!$F$2:$EE$2,AX$4,'SPACELOG 11 BP'!$F32:$EE32)+SUMIF('SPACELOG 12 BP'!$F$2:$EE$2,AX$4,'SPACELOG 12 BP'!$F32:$EE32)</f>
        <v>0</v>
      </c>
      <c r="AY32" s="33">
        <f>SUMIF('reporting montigny'!$F$2:$EE$2,AY$4,'reporting montigny'!$F32:$EE32)+SUMIF('reporting boissy'!$F$2:$EE$2,AY$4,'reporting boissy'!$F32:$EE32)+SUMIF('reporting moussy'!$F$2:$EE$2,AY$4,'reporting moussy'!$F32:$EE32)+SUMIF('reporting trappes'!$F$2:$EE$2,AY$4,'reporting trappes'!$F32:$EE32)+SUMIF('SPACELOG 5 BP'!$F$2:$EE$2,AY$4,'SPACELOG 5 BP'!$F32:$EE32)+SUMIF('SPACELOG 6 BP'!$F$2:$EE$2,AY$4,'SPACELOG 6 BP'!$F32:$EE32)+SUMIF('SPACELOG 7 BP'!$F$2:$EE$2,AY$4,'SPACELOG 7 BP'!$F32:$EE32)+SUMIF('SPACELOG 8 BP'!$F$2:$EE$2,AY$4,'SPACELOG 8 BP'!$F32:$EE32)+SUMIF('SPACELOG 9 BP'!$F$2:$EE$2,AY$4,'SPACELOG 9 BP'!$F32:$EE32)+SUMIF('SPACELOG 10 BP'!$F$2:$EE$2,AY$4,'SPACELOG 10 BP'!$F32:$EE32)+SUMIF('SPACELOG 11 BP'!$F$2:$EE$2,AY$4,'SPACELOG 11 BP'!$F32:$EE32)+SUMIF('SPACELOG 12 BP'!$F$2:$EE$2,AY$4,'SPACELOG 12 BP'!$F32:$EE32)</f>
        <v>0</v>
      </c>
      <c r="AZ32" s="33">
        <f>SUMIF('reporting montigny'!$F$2:$EE$2,AZ$4,'reporting montigny'!$F32:$EE32)+SUMIF('reporting boissy'!$F$2:$EE$2,AZ$4,'reporting boissy'!$F32:$EE32)+SUMIF('reporting moussy'!$F$2:$EE$2,AZ$4,'reporting moussy'!$F32:$EE32)+SUMIF('reporting trappes'!$F$2:$EE$2,AZ$4,'reporting trappes'!$F32:$EE32)+SUMIF('SPACELOG 5 BP'!$F$2:$EE$2,AZ$4,'SPACELOG 5 BP'!$F32:$EE32)+SUMIF('SPACELOG 6 BP'!$F$2:$EE$2,AZ$4,'SPACELOG 6 BP'!$F32:$EE32)+SUMIF('SPACELOG 7 BP'!$F$2:$EE$2,AZ$4,'SPACELOG 7 BP'!$F32:$EE32)+SUMIF('SPACELOG 8 BP'!$F$2:$EE$2,AZ$4,'SPACELOG 8 BP'!$F32:$EE32)+SUMIF('SPACELOG 9 BP'!$F$2:$EE$2,AZ$4,'SPACELOG 9 BP'!$F32:$EE32)+SUMIF('SPACELOG 10 BP'!$F$2:$EE$2,AZ$4,'SPACELOG 10 BP'!$F32:$EE32)+SUMIF('SPACELOG 11 BP'!$F$2:$EE$2,AZ$4,'SPACELOG 11 BP'!$F32:$EE32)+SUMIF('SPACELOG 12 BP'!$F$2:$EE$2,AZ$4,'SPACELOG 12 BP'!$F32:$EE32)</f>
        <v>0</v>
      </c>
      <c r="BA32" s="33">
        <f>SUMIF('reporting montigny'!$F$2:$EE$2,BA$4,'reporting montigny'!$F32:$EE32)+SUMIF('reporting boissy'!$F$2:$EE$2,BA$4,'reporting boissy'!$F32:$EE32)+SUMIF('reporting moussy'!$F$2:$EE$2,BA$4,'reporting moussy'!$F32:$EE32)+SUMIF('reporting trappes'!$F$2:$EE$2,BA$4,'reporting trappes'!$F32:$EE32)+SUMIF('SPACELOG 5 BP'!$F$2:$EE$2,BA$4,'SPACELOG 5 BP'!$F32:$EE32)+SUMIF('SPACELOG 6 BP'!$F$2:$EE$2,BA$4,'SPACELOG 6 BP'!$F32:$EE32)+SUMIF('SPACELOG 7 BP'!$F$2:$EE$2,BA$4,'SPACELOG 7 BP'!$F32:$EE32)+SUMIF('SPACELOG 8 BP'!$F$2:$EE$2,BA$4,'SPACELOG 8 BP'!$F32:$EE32)+SUMIF('SPACELOG 9 BP'!$F$2:$EE$2,BA$4,'SPACELOG 9 BP'!$F32:$EE32)+SUMIF('SPACELOG 10 BP'!$F$2:$EE$2,BA$4,'SPACELOG 10 BP'!$F32:$EE32)+SUMIF('SPACELOG 11 BP'!$F$2:$EE$2,BA$4,'SPACELOG 11 BP'!$F32:$EE32)+SUMIF('SPACELOG 12 BP'!$F$2:$EE$2,BA$4,'SPACELOG 12 BP'!$F32:$EE32)</f>
        <v>0</v>
      </c>
      <c r="BB32" s="33">
        <f>SUMIF('reporting montigny'!$F$2:$EE$2,BB$4,'reporting montigny'!$F32:$EE32)+SUMIF('reporting boissy'!$F$2:$EE$2,BB$4,'reporting boissy'!$F32:$EE32)+SUMIF('reporting moussy'!$F$2:$EE$2,BB$4,'reporting moussy'!$F32:$EE32)+SUMIF('reporting trappes'!$F$2:$EE$2,BB$4,'reporting trappes'!$F32:$EE32)+SUMIF('SPACELOG 5 BP'!$F$2:$EE$2,BB$4,'SPACELOG 5 BP'!$F32:$EE32)+SUMIF('SPACELOG 6 BP'!$F$2:$EE$2,BB$4,'SPACELOG 6 BP'!$F32:$EE32)+SUMIF('SPACELOG 7 BP'!$F$2:$EE$2,BB$4,'SPACELOG 7 BP'!$F32:$EE32)+SUMIF('SPACELOG 8 BP'!$F$2:$EE$2,BB$4,'SPACELOG 8 BP'!$F32:$EE32)+SUMIF('SPACELOG 9 BP'!$F$2:$EE$2,BB$4,'SPACELOG 9 BP'!$F32:$EE32)+SUMIF('SPACELOG 10 BP'!$F$2:$EE$2,BB$4,'SPACELOG 10 BP'!$F32:$EE32)+SUMIF('SPACELOG 11 BP'!$F$2:$EE$2,BB$4,'SPACELOG 11 BP'!$F32:$EE32)+SUMIF('SPACELOG 12 BP'!$F$2:$EE$2,BB$4,'SPACELOG 12 BP'!$F32:$EE32)</f>
        <v>0</v>
      </c>
      <c r="BC32" s="33">
        <f>SUMIF('reporting montigny'!$F$2:$EE$2,BC$4,'reporting montigny'!$F32:$EE32)+SUMIF('reporting boissy'!$F$2:$EE$2,BC$4,'reporting boissy'!$F32:$EE32)+SUMIF('reporting moussy'!$F$2:$EE$2,BC$4,'reporting moussy'!$F32:$EE32)+SUMIF('reporting trappes'!$F$2:$EE$2,BC$4,'reporting trappes'!$F32:$EE32)+SUMIF('SPACELOG 5 BP'!$F$2:$EE$2,BC$4,'SPACELOG 5 BP'!$F32:$EE32)+SUMIF('SPACELOG 6 BP'!$F$2:$EE$2,BC$4,'SPACELOG 6 BP'!$F32:$EE32)+SUMIF('SPACELOG 7 BP'!$F$2:$EE$2,BC$4,'SPACELOG 7 BP'!$F32:$EE32)+SUMIF('SPACELOG 8 BP'!$F$2:$EE$2,BC$4,'SPACELOG 8 BP'!$F32:$EE32)+SUMIF('SPACELOG 9 BP'!$F$2:$EE$2,BC$4,'SPACELOG 9 BP'!$F32:$EE32)+SUMIF('SPACELOG 10 BP'!$F$2:$EE$2,BC$4,'SPACELOG 10 BP'!$F32:$EE32)+SUMIF('SPACELOG 11 BP'!$F$2:$EE$2,BC$4,'SPACELOG 11 BP'!$F32:$EE32)+SUMIF('SPACELOG 12 BP'!$F$2:$EE$2,BC$4,'SPACELOG 12 BP'!$F32:$EE32)</f>
        <v>0</v>
      </c>
      <c r="BD32" s="33">
        <f>SUMIF('reporting montigny'!$F$2:$EE$2,BD$4,'reporting montigny'!$F32:$EE32)+SUMIF('reporting boissy'!$F$2:$EE$2,BD$4,'reporting boissy'!$F32:$EE32)+SUMIF('reporting moussy'!$F$2:$EE$2,BD$4,'reporting moussy'!$F32:$EE32)+SUMIF('reporting trappes'!$F$2:$EE$2,BD$4,'reporting trappes'!$F32:$EE32)+SUMIF('SPACELOG 5 BP'!$F$2:$EE$2,BD$4,'SPACELOG 5 BP'!$F32:$EE32)+SUMIF('SPACELOG 6 BP'!$F$2:$EE$2,BD$4,'SPACELOG 6 BP'!$F32:$EE32)+SUMIF('SPACELOG 7 BP'!$F$2:$EE$2,BD$4,'SPACELOG 7 BP'!$F32:$EE32)+SUMIF('SPACELOG 8 BP'!$F$2:$EE$2,BD$4,'SPACELOG 8 BP'!$F32:$EE32)+SUMIF('SPACELOG 9 BP'!$F$2:$EE$2,BD$4,'SPACELOG 9 BP'!$F32:$EE32)+SUMIF('SPACELOG 10 BP'!$F$2:$EE$2,BD$4,'SPACELOG 10 BP'!$F32:$EE32)+SUMIF('SPACELOG 11 BP'!$F$2:$EE$2,BD$4,'SPACELOG 11 BP'!$F32:$EE32)+SUMIF('SPACELOG 12 BP'!$F$2:$EE$2,BD$4,'SPACELOG 12 BP'!$F32:$EE32)</f>
        <v>0</v>
      </c>
      <c r="BE32" s="393">
        <f t="shared" si="117"/>
        <v>0</v>
      </c>
      <c r="BF32" s="33">
        <f>SUMIF('reporting montigny'!$F$2:$EE$2,BF$4,'reporting montigny'!$F32:$EE32)+SUMIF('reporting boissy'!$F$2:$EE$2,BF$4,'reporting boissy'!$F32:$EE32)+SUMIF('reporting moussy'!$F$2:$EE$2,BF$4,'reporting moussy'!$F32:$EE32)+SUMIF('reporting trappes'!$F$2:$EE$2,BF$4,'reporting trappes'!$F32:$EE32)+SUMIF('SPACELOG 5 BP'!$F$2:$EE$2,BF$4,'SPACELOG 5 BP'!$F32:$EE32)+SUMIF('SPACELOG 6 BP'!$F$2:$EE$2,BF$4,'SPACELOG 6 BP'!$F32:$EE32)+SUMIF('SPACELOG 7 BP'!$F$2:$EE$2,BF$4,'SPACELOG 7 BP'!$F32:$EE32)+SUMIF('SPACELOG 8 BP'!$F$2:$EE$2,BF$4,'SPACELOG 8 BP'!$F32:$EE32)+SUMIF('SPACELOG 9 BP'!$F$2:$EE$2,BF$4,'SPACELOG 9 BP'!$F32:$EE32)+SUMIF('SPACELOG 10 BP'!$F$2:$EE$2,BF$4,'SPACELOG 10 BP'!$F32:$EE32)+SUMIF('SPACELOG 11 BP'!$F$2:$EE$2,BF$4,'SPACELOG 11 BP'!$F32:$EE32)+SUMIF('SPACELOG 12 BP'!$F$2:$EE$2,BF$4,'SPACELOG 12 BP'!$F32:$EE32)</f>
        <v>0</v>
      </c>
      <c r="BG32" s="33">
        <f>SUMIF('reporting montigny'!$F$2:$EE$2,BG$4,'reporting montigny'!$F32:$EE32)+SUMIF('reporting boissy'!$F$2:$EE$2,BG$4,'reporting boissy'!$F32:$EE32)+SUMIF('reporting moussy'!$F$2:$EE$2,BG$4,'reporting moussy'!$F32:$EE32)+SUMIF('reporting trappes'!$F$2:$EE$2,BG$4,'reporting trappes'!$F32:$EE32)+SUMIF('SPACELOG 5 BP'!$F$2:$EE$2,BG$4,'SPACELOG 5 BP'!$F32:$EE32)+SUMIF('SPACELOG 6 BP'!$F$2:$EE$2,BG$4,'SPACELOG 6 BP'!$F32:$EE32)+SUMIF('SPACELOG 7 BP'!$F$2:$EE$2,BG$4,'SPACELOG 7 BP'!$F32:$EE32)+SUMIF('SPACELOG 8 BP'!$F$2:$EE$2,BG$4,'SPACELOG 8 BP'!$F32:$EE32)+SUMIF('SPACELOG 9 BP'!$F$2:$EE$2,BG$4,'SPACELOG 9 BP'!$F32:$EE32)+SUMIF('SPACELOG 10 BP'!$F$2:$EE$2,BG$4,'SPACELOG 10 BP'!$F32:$EE32)+SUMIF('SPACELOG 11 BP'!$F$2:$EE$2,BG$4,'SPACELOG 11 BP'!$F32:$EE32)+SUMIF('SPACELOG 12 BP'!$F$2:$EE$2,BG$4,'SPACELOG 12 BP'!$F32:$EE32)</f>
        <v>0</v>
      </c>
      <c r="BH32" s="33">
        <f>SUMIF('reporting montigny'!$F$2:$EE$2,BH$4,'reporting montigny'!$F32:$EE32)+SUMIF('reporting boissy'!$F$2:$EE$2,BH$4,'reporting boissy'!$F32:$EE32)+SUMIF('reporting moussy'!$F$2:$EE$2,BH$4,'reporting moussy'!$F32:$EE32)+SUMIF('reporting trappes'!$F$2:$EE$2,BH$4,'reporting trappes'!$F32:$EE32)+SUMIF('SPACELOG 5 BP'!$F$2:$EE$2,BH$4,'SPACELOG 5 BP'!$F32:$EE32)+SUMIF('SPACELOG 6 BP'!$F$2:$EE$2,BH$4,'SPACELOG 6 BP'!$F32:$EE32)+SUMIF('SPACELOG 7 BP'!$F$2:$EE$2,BH$4,'SPACELOG 7 BP'!$F32:$EE32)+SUMIF('SPACELOG 8 BP'!$F$2:$EE$2,BH$4,'SPACELOG 8 BP'!$F32:$EE32)+SUMIF('SPACELOG 9 BP'!$F$2:$EE$2,BH$4,'SPACELOG 9 BP'!$F32:$EE32)+SUMIF('SPACELOG 10 BP'!$F$2:$EE$2,BH$4,'SPACELOG 10 BP'!$F32:$EE32)+SUMIF('SPACELOG 11 BP'!$F$2:$EE$2,BH$4,'SPACELOG 11 BP'!$F32:$EE32)+SUMIF('SPACELOG 12 BP'!$F$2:$EE$2,BH$4,'SPACELOG 12 BP'!$F32:$EE32)</f>
        <v>0</v>
      </c>
      <c r="BI32" s="33">
        <f>SUMIF('reporting montigny'!$F$2:$EE$2,BI$4,'reporting montigny'!$F32:$EE32)+SUMIF('reporting boissy'!$F$2:$EE$2,BI$4,'reporting boissy'!$F32:$EE32)+SUMIF('reporting moussy'!$F$2:$EE$2,BI$4,'reporting moussy'!$F32:$EE32)+SUMIF('reporting trappes'!$F$2:$EE$2,BI$4,'reporting trappes'!$F32:$EE32)+SUMIF('SPACELOG 5 BP'!$F$2:$EE$2,BI$4,'SPACELOG 5 BP'!$F32:$EE32)+SUMIF('SPACELOG 6 BP'!$F$2:$EE$2,BI$4,'SPACELOG 6 BP'!$F32:$EE32)+SUMIF('SPACELOG 7 BP'!$F$2:$EE$2,BI$4,'SPACELOG 7 BP'!$F32:$EE32)+SUMIF('SPACELOG 8 BP'!$F$2:$EE$2,BI$4,'SPACELOG 8 BP'!$F32:$EE32)+SUMIF('SPACELOG 9 BP'!$F$2:$EE$2,BI$4,'SPACELOG 9 BP'!$F32:$EE32)+SUMIF('SPACELOG 10 BP'!$F$2:$EE$2,BI$4,'SPACELOG 10 BP'!$F32:$EE32)+SUMIF('SPACELOG 11 BP'!$F$2:$EE$2,BI$4,'SPACELOG 11 BP'!$F32:$EE32)+SUMIF('SPACELOG 12 BP'!$F$2:$EE$2,BI$4,'SPACELOG 12 BP'!$F32:$EE32)</f>
        <v>0</v>
      </c>
      <c r="BJ32" s="33">
        <f>SUMIF('reporting montigny'!$F$2:$EE$2,BJ$4,'reporting montigny'!$F32:$EE32)+SUMIF('reporting boissy'!$F$2:$EE$2,BJ$4,'reporting boissy'!$F32:$EE32)+SUMIF('reporting moussy'!$F$2:$EE$2,BJ$4,'reporting moussy'!$F32:$EE32)+SUMIF('reporting trappes'!$F$2:$EE$2,BJ$4,'reporting trappes'!$F32:$EE32)+SUMIF('SPACELOG 5 BP'!$F$2:$EE$2,BJ$4,'SPACELOG 5 BP'!$F32:$EE32)+SUMIF('SPACELOG 6 BP'!$F$2:$EE$2,BJ$4,'SPACELOG 6 BP'!$F32:$EE32)+SUMIF('SPACELOG 7 BP'!$F$2:$EE$2,BJ$4,'SPACELOG 7 BP'!$F32:$EE32)+SUMIF('SPACELOG 8 BP'!$F$2:$EE$2,BJ$4,'SPACELOG 8 BP'!$F32:$EE32)+SUMIF('SPACELOG 9 BP'!$F$2:$EE$2,BJ$4,'SPACELOG 9 BP'!$F32:$EE32)+SUMIF('SPACELOG 10 BP'!$F$2:$EE$2,BJ$4,'SPACELOG 10 BP'!$F32:$EE32)+SUMIF('SPACELOG 11 BP'!$F$2:$EE$2,BJ$4,'SPACELOG 11 BP'!$F32:$EE32)+SUMIF('SPACELOG 12 BP'!$F$2:$EE$2,BJ$4,'SPACELOG 12 BP'!$F32:$EE32)</f>
        <v>0</v>
      </c>
      <c r="BK32" s="33">
        <f>SUMIF('reporting montigny'!$F$2:$EE$2,BK$4,'reporting montigny'!$F32:$EE32)+SUMIF('reporting boissy'!$F$2:$EE$2,BK$4,'reporting boissy'!$F32:$EE32)+SUMIF('reporting moussy'!$F$2:$EE$2,BK$4,'reporting moussy'!$F32:$EE32)+SUMIF('reporting trappes'!$F$2:$EE$2,BK$4,'reporting trappes'!$F32:$EE32)+SUMIF('SPACELOG 5 BP'!$F$2:$EE$2,BK$4,'SPACELOG 5 BP'!$F32:$EE32)+SUMIF('SPACELOG 6 BP'!$F$2:$EE$2,BK$4,'SPACELOG 6 BP'!$F32:$EE32)+SUMIF('SPACELOG 7 BP'!$F$2:$EE$2,BK$4,'SPACELOG 7 BP'!$F32:$EE32)+SUMIF('SPACELOG 8 BP'!$F$2:$EE$2,BK$4,'SPACELOG 8 BP'!$F32:$EE32)+SUMIF('SPACELOG 9 BP'!$F$2:$EE$2,BK$4,'SPACELOG 9 BP'!$F32:$EE32)+SUMIF('SPACELOG 10 BP'!$F$2:$EE$2,BK$4,'SPACELOG 10 BP'!$F32:$EE32)+SUMIF('SPACELOG 11 BP'!$F$2:$EE$2,BK$4,'SPACELOG 11 BP'!$F32:$EE32)+SUMIF('SPACELOG 12 BP'!$F$2:$EE$2,BK$4,'SPACELOG 12 BP'!$F32:$EE32)</f>
        <v>0</v>
      </c>
      <c r="BL32" s="33">
        <f>SUMIF('reporting montigny'!$F$2:$EE$2,BL$4,'reporting montigny'!$F32:$EE32)+SUMIF('reporting boissy'!$F$2:$EE$2,BL$4,'reporting boissy'!$F32:$EE32)+SUMIF('reporting moussy'!$F$2:$EE$2,BL$4,'reporting moussy'!$F32:$EE32)+SUMIF('reporting trappes'!$F$2:$EE$2,BL$4,'reporting trappes'!$F32:$EE32)+SUMIF('SPACELOG 5 BP'!$F$2:$EE$2,BL$4,'SPACELOG 5 BP'!$F32:$EE32)+SUMIF('SPACELOG 6 BP'!$F$2:$EE$2,BL$4,'SPACELOG 6 BP'!$F32:$EE32)+SUMIF('SPACELOG 7 BP'!$F$2:$EE$2,BL$4,'SPACELOG 7 BP'!$F32:$EE32)+SUMIF('SPACELOG 8 BP'!$F$2:$EE$2,BL$4,'SPACELOG 8 BP'!$F32:$EE32)+SUMIF('SPACELOG 9 BP'!$F$2:$EE$2,BL$4,'SPACELOG 9 BP'!$F32:$EE32)+SUMIF('SPACELOG 10 BP'!$F$2:$EE$2,BL$4,'SPACELOG 10 BP'!$F32:$EE32)+SUMIF('SPACELOG 11 BP'!$F$2:$EE$2,BL$4,'SPACELOG 11 BP'!$F32:$EE32)+SUMIF('SPACELOG 12 BP'!$F$2:$EE$2,BL$4,'SPACELOG 12 BP'!$F32:$EE32)</f>
        <v>0</v>
      </c>
      <c r="BM32" s="33">
        <f>SUMIF('reporting montigny'!$F$2:$EE$2,BM$4,'reporting montigny'!$F32:$EE32)+SUMIF('reporting boissy'!$F$2:$EE$2,BM$4,'reporting boissy'!$F32:$EE32)+SUMIF('reporting moussy'!$F$2:$EE$2,BM$4,'reporting moussy'!$F32:$EE32)+SUMIF('reporting trappes'!$F$2:$EE$2,BM$4,'reporting trappes'!$F32:$EE32)+SUMIF('SPACELOG 5 BP'!$F$2:$EE$2,BM$4,'SPACELOG 5 BP'!$F32:$EE32)+SUMIF('SPACELOG 6 BP'!$F$2:$EE$2,BM$4,'SPACELOG 6 BP'!$F32:$EE32)+SUMIF('SPACELOG 7 BP'!$F$2:$EE$2,BM$4,'SPACELOG 7 BP'!$F32:$EE32)+SUMIF('SPACELOG 8 BP'!$F$2:$EE$2,BM$4,'SPACELOG 8 BP'!$F32:$EE32)+SUMIF('SPACELOG 9 BP'!$F$2:$EE$2,BM$4,'SPACELOG 9 BP'!$F32:$EE32)+SUMIF('SPACELOG 10 BP'!$F$2:$EE$2,BM$4,'SPACELOG 10 BP'!$F32:$EE32)+SUMIF('SPACELOG 11 BP'!$F$2:$EE$2,BM$4,'SPACELOG 11 BP'!$F32:$EE32)+SUMIF('SPACELOG 12 BP'!$F$2:$EE$2,BM$4,'SPACELOG 12 BP'!$F32:$EE32)</f>
        <v>0</v>
      </c>
      <c r="BN32" s="33">
        <f>SUMIF('reporting montigny'!$F$2:$EE$2,BN$4,'reporting montigny'!$F32:$EE32)+SUMIF('reporting boissy'!$F$2:$EE$2,BN$4,'reporting boissy'!$F32:$EE32)+SUMIF('reporting moussy'!$F$2:$EE$2,BN$4,'reporting moussy'!$F32:$EE32)+SUMIF('reporting trappes'!$F$2:$EE$2,BN$4,'reporting trappes'!$F32:$EE32)+SUMIF('SPACELOG 5 BP'!$F$2:$EE$2,BN$4,'SPACELOG 5 BP'!$F32:$EE32)+SUMIF('SPACELOG 6 BP'!$F$2:$EE$2,BN$4,'SPACELOG 6 BP'!$F32:$EE32)+SUMIF('SPACELOG 7 BP'!$F$2:$EE$2,BN$4,'SPACELOG 7 BP'!$F32:$EE32)+SUMIF('SPACELOG 8 BP'!$F$2:$EE$2,BN$4,'SPACELOG 8 BP'!$F32:$EE32)+SUMIF('SPACELOG 9 BP'!$F$2:$EE$2,BN$4,'SPACELOG 9 BP'!$F32:$EE32)+SUMIF('SPACELOG 10 BP'!$F$2:$EE$2,BN$4,'SPACELOG 10 BP'!$F32:$EE32)+SUMIF('SPACELOG 11 BP'!$F$2:$EE$2,BN$4,'SPACELOG 11 BP'!$F32:$EE32)+SUMIF('SPACELOG 12 BP'!$F$2:$EE$2,BN$4,'SPACELOG 12 BP'!$F32:$EE32)</f>
        <v>0</v>
      </c>
      <c r="BO32" s="33">
        <f>SUMIF('reporting montigny'!$F$2:$EE$2,BO$4,'reporting montigny'!$F32:$EE32)+SUMIF('reporting boissy'!$F$2:$EE$2,BO$4,'reporting boissy'!$F32:$EE32)+SUMIF('reporting moussy'!$F$2:$EE$2,BO$4,'reporting moussy'!$F32:$EE32)+SUMIF('reporting trappes'!$F$2:$EE$2,BO$4,'reporting trappes'!$F32:$EE32)+SUMIF('SPACELOG 5 BP'!$F$2:$EE$2,BO$4,'SPACELOG 5 BP'!$F32:$EE32)+SUMIF('SPACELOG 6 BP'!$F$2:$EE$2,BO$4,'SPACELOG 6 BP'!$F32:$EE32)+SUMIF('SPACELOG 7 BP'!$F$2:$EE$2,BO$4,'SPACELOG 7 BP'!$F32:$EE32)+SUMIF('SPACELOG 8 BP'!$F$2:$EE$2,BO$4,'SPACELOG 8 BP'!$F32:$EE32)+SUMIF('SPACELOG 9 BP'!$F$2:$EE$2,BO$4,'SPACELOG 9 BP'!$F32:$EE32)+SUMIF('SPACELOG 10 BP'!$F$2:$EE$2,BO$4,'SPACELOG 10 BP'!$F32:$EE32)+SUMIF('SPACELOG 11 BP'!$F$2:$EE$2,BO$4,'SPACELOG 11 BP'!$F32:$EE32)+SUMIF('SPACELOG 12 BP'!$F$2:$EE$2,BO$4,'SPACELOG 12 BP'!$F32:$EE32)</f>
        <v>0</v>
      </c>
      <c r="BP32" s="33">
        <f>SUMIF('reporting montigny'!$F$2:$EE$2,BP$4,'reporting montigny'!$F32:$EE32)+SUMIF('reporting boissy'!$F$2:$EE$2,BP$4,'reporting boissy'!$F32:$EE32)+SUMIF('reporting moussy'!$F$2:$EE$2,BP$4,'reporting moussy'!$F32:$EE32)+SUMIF('reporting trappes'!$F$2:$EE$2,BP$4,'reporting trappes'!$F32:$EE32)+SUMIF('SPACELOG 5 BP'!$F$2:$EE$2,BP$4,'SPACELOG 5 BP'!$F32:$EE32)+SUMIF('SPACELOG 6 BP'!$F$2:$EE$2,BP$4,'SPACELOG 6 BP'!$F32:$EE32)+SUMIF('SPACELOG 7 BP'!$F$2:$EE$2,BP$4,'SPACELOG 7 BP'!$F32:$EE32)+SUMIF('SPACELOG 8 BP'!$F$2:$EE$2,BP$4,'SPACELOG 8 BP'!$F32:$EE32)+SUMIF('SPACELOG 9 BP'!$F$2:$EE$2,BP$4,'SPACELOG 9 BP'!$F32:$EE32)+SUMIF('SPACELOG 10 BP'!$F$2:$EE$2,BP$4,'SPACELOG 10 BP'!$F32:$EE32)+SUMIF('SPACELOG 11 BP'!$F$2:$EE$2,BP$4,'SPACELOG 11 BP'!$F32:$EE32)+SUMIF('SPACELOG 12 BP'!$F$2:$EE$2,BP$4,'SPACELOG 12 BP'!$F32:$EE32)</f>
        <v>0</v>
      </c>
      <c r="BQ32" s="33">
        <f>SUMIF('reporting montigny'!$F$2:$EE$2,BQ$4,'reporting montigny'!$F32:$EE32)+SUMIF('reporting boissy'!$F$2:$EE$2,BQ$4,'reporting boissy'!$F32:$EE32)+SUMIF('reporting moussy'!$F$2:$EE$2,BQ$4,'reporting moussy'!$F32:$EE32)+SUMIF('reporting trappes'!$F$2:$EE$2,BQ$4,'reporting trappes'!$F32:$EE32)+SUMIF('SPACELOG 5 BP'!$F$2:$EE$2,BQ$4,'SPACELOG 5 BP'!$F32:$EE32)+SUMIF('SPACELOG 6 BP'!$F$2:$EE$2,BQ$4,'SPACELOG 6 BP'!$F32:$EE32)+SUMIF('SPACELOG 7 BP'!$F$2:$EE$2,BQ$4,'SPACELOG 7 BP'!$F32:$EE32)+SUMIF('SPACELOG 8 BP'!$F$2:$EE$2,BQ$4,'SPACELOG 8 BP'!$F32:$EE32)+SUMIF('SPACELOG 9 BP'!$F$2:$EE$2,BQ$4,'SPACELOG 9 BP'!$F32:$EE32)+SUMIF('SPACELOG 10 BP'!$F$2:$EE$2,BQ$4,'SPACELOG 10 BP'!$F32:$EE32)+SUMIF('SPACELOG 11 BP'!$F$2:$EE$2,BQ$4,'SPACELOG 11 BP'!$F32:$EE32)+SUMIF('SPACELOG 12 BP'!$F$2:$EE$2,BQ$4,'SPACELOG 12 BP'!$F32:$EE32)</f>
        <v>0</v>
      </c>
      <c r="BR32" s="393">
        <f t="shared" si="118"/>
        <v>0</v>
      </c>
      <c r="BS32" s="33">
        <f>SUMIF('reporting montigny'!$F$2:$EE$2,BS$4,'reporting montigny'!$F32:$EE32)+SUMIF('reporting boissy'!$F$2:$EE$2,BS$4,'reporting boissy'!$F32:$EE32)+SUMIF('reporting moussy'!$F$2:$EE$2,BS$4,'reporting moussy'!$F32:$EE32)+SUMIF('reporting trappes'!$F$2:$EE$2,BS$4,'reporting trappes'!$F32:$EE32)+SUMIF('SPACELOG 5 BP'!$F$2:$EE$2,BS$4,'SPACELOG 5 BP'!$F32:$EE32)+SUMIF('SPACELOG 6 BP'!$F$2:$EE$2,BS$4,'SPACELOG 6 BP'!$F32:$EE32)+SUMIF('SPACELOG 7 BP'!$F$2:$EE$2,BS$4,'SPACELOG 7 BP'!$F32:$EE32)+SUMIF('SPACELOG 8 BP'!$F$2:$EE$2,BS$4,'SPACELOG 8 BP'!$F32:$EE32)+SUMIF('SPACELOG 9 BP'!$F$2:$EE$2,BS$4,'SPACELOG 9 BP'!$F32:$EE32)+SUMIF('SPACELOG 10 BP'!$F$2:$EE$2,BS$4,'SPACELOG 10 BP'!$F32:$EE32)+SUMIF('SPACELOG 11 BP'!$F$2:$EE$2,BS$4,'SPACELOG 11 BP'!$F32:$EE32)+SUMIF('SPACELOG 12 BP'!$F$2:$EE$2,BS$4,'SPACELOG 12 BP'!$F32:$EE32)</f>
        <v>0</v>
      </c>
      <c r="BT32" s="33">
        <f>SUMIF('reporting montigny'!$F$2:$EE$2,BT$4,'reporting montigny'!$F32:$EE32)+SUMIF('reporting boissy'!$F$2:$EE$2,BT$4,'reporting boissy'!$F32:$EE32)+SUMIF('reporting moussy'!$F$2:$EE$2,BT$4,'reporting moussy'!$F32:$EE32)+SUMIF('reporting trappes'!$F$2:$EE$2,BT$4,'reporting trappes'!$F32:$EE32)+SUMIF('SPACELOG 5 BP'!$F$2:$EE$2,BT$4,'SPACELOG 5 BP'!$F32:$EE32)+SUMIF('SPACELOG 6 BP'!$F$2:$EE$2,BT$4,'SPACELOG 6 BP'!$F32:$EE32)+SUMIF('SPACELOG 7 BP'!$F$2:$EE$2,BT$4,'SPACELOG 7 BP'!$F32:$EE32)+SUMIF('SPACELOG 8 BP'!$F$2:$EE$2,BT$4,'SPACELOG 8 BP'!$F32:$EE32)+SUMIF('SPACELOG 9 BP'!$F$2:$EE$2,BT$4,'SPACELOG 9 BP'!$F32:$EE32)+SUMIF('SPACELOG 10 BP'!$F$2:$EE$2,BT$4,'SPACELOG 10 BP'!$F32:$EE32)+SUMIF('SPACELOG 11 BP'!$F$2:$EE$2,BT$4,'SPACELOG 11 BP'!$F32:$EE32)+SUMIF('SPACELOG 12 BP'!$F$2:$EE$2,BT$4,'SPACELOG 12 BP'!$F32:$EE32)</f>
        <v>0</v>
      </c>
      <c r="BU32" s="33">
        <f>SUMIF('reporting montigny'!$F$2:$EE$2,BU$4,'reporting montigny'!$F32:$EE32)+SUMIF('reporting boissy'!$F$2:$EE$2,BU$4,'reporting boissy'!$F32:$EE32)+SUMIF('reporting moussy'!$F$2:$EE$2,BU$4,'reporting moussy'!$F32:$EE32)+SUMIF('reporting trappes'!$F$2:$EE$2,BU$4,'reporting trappes'!$F32:$EE32)+SUMIF('SPACELOG 5 BP'!$F$2:$EE$2,BU$4,'SPACELOG 5 BP'!$F32:$EE32)+SUMIF('SPACELOG 6 BP'!$F$2:$EE$2,BU$4,'SPACELOG 6 BP'!$F32:$EE32)+SUMIF('SPACELOG 7 BP'!$F$2:$EE$2,BU$4,'SPACELOG 7 BP'!$F32:$EE32)+SUMIF('SPACELOG 8 BP'!$F$2:$EE$2,BU$4,'SPACELOG 8 BP'!$F32:$EE32)+SUMIF('SPACELOG 9 BP'!$F$2:$EE$2,BU$4,'SPACELOG 9 BP'!$F32:$EE32)+SUMIF('SPACELOG 10 BP'!$F$2:$EE$2,BU$4,'SPACELOG 10 BP'!$F32:$EE32)+SUMIF('SPACELOG 11 BP'!$F$2:$EE$2,BU$4,'SPACELOG 11 BP'!$F32:$EE32)+SUMIF('SPACELOG 12 BP'!$F$2:$EE$2,BU$4,'SPACELOG 12 BP'!$F32:$EE32)</f>
        <v>0</v>
      </c>
      <c r="BV32" s="33">
        <f>SUMIF('reporting montigny'!$F$2:$EE$2,BV$4,'reporting montigny'!$F32:$EE32)+SUMIF('reporting boissy'!$F$2:$EE$2,BV$4,'reporting boissy'!$F32:$EE32)+SUMIF('reporting moussy'!$F$2:$EE$2,BV$4,'reporting moussy'!$F32:$EE32)+SUMIF('reporting trappes'!$F$2:$EE$2,BV$4,'reporting trappes'!$F32:$EE32)+SUMIF('SPACELOG 5 BP'!$F$2:$EE$2,BV$4,'SPACELOG 5 BP'!$F32:$EE32)+SUMIF('SPACELOG 6 BP'!$F$2:$EE$2,BV$4,'SPACELOG 6 BP'!$F32:$EE32)+SUMIF('SPACELOG 7 BP'!$F$2:$EE$2,BV$4,'SPACELOG 7 BP'!$F32:$EE32)+SUMIF('SPACELOG 8 BP'!$F$2:$EE$2,BV$4,'SPACELOG 8 BP'!$F32:$EE32)+SUMIF('SPACELOG 9 BP'!$F$2:$EE$2,BV$4,'SPACELOG 9 BP'!$F32:$EE32)+SUMIF('SPACELOG 10 BP'!$F$2:$EE$2,BV$4,'SPACELOG 10 BP'!$F32:$EE32)+SUMIF('SPACELOG 11 BP'!$F$2:$EE$2,BV$4,'SPACELOG 11 BP'!$F32:$EE32)+SUMIF('SPACELOG 12 BP'!$F$2:$EE$2,BV$4,'SPACELOG 12 BP'!$F32:$EE32)</f>
        <v>0</v>
      </c>
      <c r="BW32" s="33">
        <f>SUMIF('reporting montigny'!$F$2:$EE$2,BW$4,'reporting montigny'!$F32:$EE32)+SUMIF('reporting boissy'!$F$2:$EE$2,BW$4,'reporting boissy'!$F32:$EE32)+SUMIF('reporting moussy'!$F$2:$EE$2,BW$4,'reporting moussy'!$F32:$EE32)+SUMIF('reporting trappes'!$F$2:$EE$2,BW$4,'reporting trappes'!$F32:$EE32)+SUMIF('SPACELOG 5 BP'!$F$2:$EE$2,BW$4,'SPACELOG 5 BP'!$F32:$EE32)+SUMIF('SPACELOG 6 BP'!$F$2:$EE$2,BW$4,'SPACELOG 6 BP'!$F32:$EE32)+SUMIF('SPACELOG 7 BP'!$F$2:$EE$2,BW$4,'SPACELOG 7 BP'!$F32:$EE32)+SUMIF('SPACELOG 8 BP'!$F$2:$EE$2,BW$4,'SPACELOG 8 BP'!$F32:$EE32)+SUMIF('SPACELOG 9 BP'!$F$2:$EE$2,BW$4,'SPACELOG 9 BP'!$F32:$EE32)+SUMIF('SPACELOG 10 BP'!$F$2:$EE$2,BW$4,'SPACELOG 10 BP'!$F32:$EE32)+SUMIF('SPACELOG 11 BP'!$F$2:$EE$2,BW$4,'SPACELOG 11 BP'!$F32:$EE32)+SUMIF('SPACELOG 12 BP'!$F$2:$EE$2,BW$4,'SPACELOG 12 BP'!$F32:$EE32)</f>
        <v>0</v>
      </c>
      <c r="BX32" s="33">
        <f>SUMIF('reporting montigny'!$F$2:$EE$2,BX$4,'reporting montigny'!$F32:$EE32)+SUMIF('reporting boissy'!$F$2:$EE$2,BX$4,'reporting boissy'!$F32:$EE32)+SUMIF('reporting moussy'!$F$2:$EE$2,BX$4,'reporting moussy'!$F32:$EE32)+SUMIF('reporting trappes'!$F$2:$EE$2,BX$4,'reporting trappes'!$F32:$EE32)+SUMIF('SPACELOG 5 BP'!$F$2:$EE$2,BX$4,'SPACELOG 5 BP'!$F32:$EE32)+SUMIF('SPACELOG 6 BP'!$F$2:$EE$2,BX$4,'SPACELOG 6 BP'!$F32:$EE32)+SUMIF('SPACELOG 7 BP'!$F$2:$EE$2,BX$4,'SPACELOG 7 BP'!$F32:$EE32)+SUMIF('SPACELOG 8 BP'!$F$2:$EE$2,BX$4,'SPACELOG 8 BP'!$F32:$EE32)+SUMIF('SPACELOG 9 BP'!$F$2:$EE$2,BX$4,'SPACELOG 9 BP'!$F32:$EE32)+SUMIF('SPACELOG 10 BP'!$F$2:$EE$2,BX$4,'SPACELOG 10 BP'!$F32:$EE32)+SUMIF('SPACELOG 11 BP'!$F$2:$EE$2,BX$4,'SPACELOG 11 BP'!$F32:$EE32)+SUMIF('SPACELOG 12 BP'!$F$2:$EE$2,BX$4,'SPACELOG 12 BP'!$F32:$EE32)</f>
        <v>0</v>
      </c>
      <c r="BY32" s="33">
        <f>SUMIF('reporting montigny'!$F$2:$EE$2,BY$4,'reporting montigny'!$F32:$EE32)+SUMIF('reporting boissy'!$F$2:$EE$2,BY$4,'reporting boissy'!$F32:$EE32)+SUMIF('reporting moussy'!$F$2:$EE$2,BY$4,'reporting moussy'!$F32:$EE32)+SUMIF('reporting trappes'!$F$2:$EE$2,BY$4,'reporting trappes'!$F32:$EE32)+SUMIF('SPACELOG 5 BP'!$F$2:$EE$2,BY$4,'SPACELOG 5 BP'!$F32:$EE32)+SUMIF('SPACELOG 6 BP'!$F$2:$EE$2,BY$4,'SPACELOG 6 BP'!$F32:$EE32)+SUMIF('SPACELOG 7 BP'!$F$2:$EE$2,BY$4,'SPACELOG 7 BP'!$F32:$EE32)+SUMIF('SPACELOG 8 BP'!$F$2:$EE$2,BY$4,'SPACELOG 8 BP'!$F32:$EE32)+SUMIF('SPACELOG 9 BP'!$F$2:$EE$2,BY$4,'SPACELOG 9 BP'!$F32:$EE32)+SUMIF('SPACELOG 10 BP'!$F$2:$EE$2,BY$4,'SPACELOG 10 BP'!$F32:$EE32)+SUMIF('SPACELOG 11 BP'!$F$2:$EE$2,BY$4,'SPACELOG 11 BP'!$F32:$EE32)+SUMIF('SPACELOG 12 BP'!$F$2:$EE$2,BY$4,'SPACELOG 12 BP'!$F32:$EE32)</f>
        <v>0</v>
      </c>
      <c r="BZ32" s="33">
        <f>SUMIF('reporting montigny'!$F$2:$EE$2,BZ$4,'reporting montigny'!$F32:$EE32)+SUMIF('reporting boissy'!$F$2:$EE$2,BZ$4,'reporting boissy'!$F32:$EE32)+SUMIF('reporting moussy'!$F$2:$EE$2,BZ$4,'reporting moussy'!$F32:$EE32)+SUMIF('reporting trappes'!$F$2:$EE$2,BZ$4,'reporting trappes'!$F32:$EE32)+SUMIF('SPACELOG 5 BP'!$F$2:$EE$2,BZ$4,'SPACELOG 5 BP'!$F32:$EE32)+SUMIF('SPACELOG 6 BP'!$F$2:$EE$2,BZ$4,'SPACELOG 6 BP'!$F32:$EE32)+SUMIF('SPACELOG 7 BP'!$F$2:$EE$2,BZ$4,'SPACELOG 7 BP'!$F32:$EE32)+SUMIF('SPACELOG 8 BP'!$F$2:$EE$2,BZ$4,'SPACELOG 8 BP'!$F32:$EE32)+SUMIF('SPACELOG 9 BP'!$F$2:$EE$2,BZ$4,'SPACELOG 9 BP'!$F32:$EE32)+SUMIF('SPACELOG 10 BP'!$F$2:$EE$2,BZ$4,'SPACELOG 10 BP'!$F32:$EE32)+SUMIF('SPACELOG 11 BP'!$F$2:$EE$2,BZ$4,'SPACELOG 11 BP'!$F32:$EE32)+SUMIF('SPACELOG 12 BP'!$F$2:$EE$2,BZ$4,'SPACELOG 12 BP'!$F32:$EE32)</f>
        <v>0</v>
      </c>
      <c r="CA32" s="33">
        <f>SUMIF('reporting montigny'!$F$2:$EE$2,CA$4,'reporting montigny'!$F32:$EE32)+SUMIF('reporting boissy'!$F$2:$EE$2,CA$4,'reporting boissy'!$F32:$EE32)+SUMIF('reporting moussy'!$F$2:$EE$2,CA$4,'reporting moussy'!$F32:$EE32)+SUMIF('reporting trappes'!$F$2:$EE$2,CA$4,'reporting trappes'!$F32:$EE32)+SUMIF('SPACELOG 5 BP'!$F$2:$EE$2,CA$4,'SPACELOG 5 BP'!$F32:$EE32)+SUMIF('SPACELOG 6 BP'!$F$2:$EE$2,CA$4,'SPACELOG 6 BP'!$F32:$EE32)+SUMIF('SPACELOG 7 BP'!$F$2:$EE$2,CA$4,'SPACELOG 7 BP'!$F32:$EE32)+SUMIF('SPACELOG 8 BP'!$F$2:$EE$2,CA$4,'SPACELOG 8 BP'!$F32:$EE32)+SUMIF('SPACELOG 9 BP'!$F$2:$EE$2,CA$4,'SPACELOG 9 BP'!$F32:$EE32)+SUMIF('SPACELOG 10 BP'!$F$2:$EE$2,CA$4,'SPACELOG 10 BP'!$F32:$EE32)+SUMIF('SPACELOG 11 BP'!$F$2:$EE$2,CA$4,'SPACELOG 11 BP'!$F32:$EE32)+SUMIF('SPACELOG 12 BP'!$F$2:$EE$2,CA$4,'SPACELOG 12 BP'!$F32:$EE32)</f>
        <v>0</v>
      </c>
      <c r="CB32" s="33">
        <f>SUMIF('reporting montigny'!$F$2:$EE$2,CB$4,'reporting montigny'!$F32:$EE32)+SUMIF('reporting boissy'!$F$2:$EE$2,CB$4,'reporting boissy'!$F32:$EE32)+SUMIF('reporting moussy'!$F$2:$EE$2,CB$4,'reporting moussy'!$F32:$EE32)+SUMIF('reporting trappes'!$F$2:$EE$2,CB$4,'reporting trappes'!$F32:$EE32)+SUMIF('SPACELOG 5 BP'!$F$2:$EE$2,CB$4,'SPACELOG 5 BP'!$F32:$EE32)+SUMIF('SPACELOG 6 BP'!$F$2:$EE$2,CB$4,'SPACELOG 6 BP'!$F32:$EE32)+SUMIF('SPACELOG 7 BP'!$F$2:$EE$2,CB$4,'SPACELOG 7 BP'!$F32:$EE32)+SUMIF('SPACELOG 8 BP'!$F$2:$EE$2,CB$4,'SPACELOG 8 BP'!$F32:$EE32)+SUMIF('SPACELOG 9 BP'!$F$2:$EE$2,CB$4,'SPACELOG 9 BP'!$F32:$EE32)+SUMIF('SPACELOG 10 BP'!$F$2:$EE$2,CB$4,'SPACELOG 10 BP'!$F32:$EE32)+SUMIF('SPACELOG 11 BP'!$F$2:$EE$2,CB$4,'SPACELOG 11 BP'!$F32:$EE32)+SUMIF('SPACELOG 12 BP'!$F$2:$EE$2,CB$4,'SPACELOG 12 BP'!$F32:$EE32)</f>
        <v>0</v>
      </c>
      <c r="CC32" s="33">
        <f>SUMIF('reporting montigny'!$F$2:$EE$2,CC$4,'reporting montigny'!$F32:$EE32)+SUMIF('reporting boissy'!$F$2:$EE$2,CC$4,'reporting boissy'!$F32:$EE32)+SUMIF('reporting moussy'!$F$2:$EE$2,CC$4,'reporting moussy'!$F32:$EE32)+SUMIF('reporting trappes'!$F$2:$EE$2,CC$4,'reporting trappes'!$F32:$EE32)+SUMIF('SPACELOG 5 BP'!$F$2:$EE$2,CC$4,'SPACELOG 5 BP'!$F32:$EE32)+SUMIF('SPACELOG 6 BP'!$F$2:$EE$2,CC$4,'SPACELOG 6 BP'!$F32:$EE32)+SUMIF('SPACELOG 7 BP'!$F$2:$EE$2,CC$4,'SPACELOG 7 BP'!$F32:$EE32)+SUMIF('SPACELOG 8 BP'!$F$2:$EE$2,CC$4,'SPACELOG 8 BP'!$F32:$EE32)+SUMIF('SPACELOG 9 BP'!$F$2:$EE$2,CC$4,'SPACELOG 9 BP'!$F32:$EE32)+SUMIF('SPACELOG 10 BP'!$F$2:$EE$2,CC$4,'SPACELOG 10 BP'!$F32:$EE32)+SUMIF('SPACELOG 11 BP'!$F$2:$EE$2,CC$4,'SPACELOG 11 BP'!$F32:$EE32)+SUMIF('SPACELOG 12 BP'!$F$2:$EE$2,CC$4,'SPACELOG 12 BP'!$F32:$EE32)</f>
        <v>0</v>
      </c>
      <c r="CD32" s="33">
        <f>SUMIF('reporting montigny'!$F$2:$EE$2,CD$4,'reporting montigny'!$F32:$EE32)+SUMIF('reporting boissy'!$F$2:$EE$2,CD$4,'reporting boissy'!$F32:$EE32)+SUMIF('reporting moussy'!$F$2:$EE$2,CD$4,'reporting moussy'!$F32:$EE32)+SUMIF('reporting trappes'!$F$2:$EE$2,CD$4,'reporting trappes'!$F32:$EE32)+SUMIF('SPACELOG 5 BP'!$F$2:$EE$2,CD$4,'SPACELOG 5 BP'!$F32:$EE32)+SUMIF('SPACELOG 6 BP'!$F$2:$EE$2,CD$4,'SPACELOG 6 BP'!$F32:$EE32)+SUMIF('SPACELOG 7 BP'!$F$2:$EE$2,CD$4,'SPACELOG 7 BP'!$F32:$EE32)+SUMIF('SPACELOG 8 BP'!$F$2:$EE$2,CD$4,'SPACELOG 8 BP'!$F32:$EE32)+SUMIF('SPACELOG 9 BP'!$F$2:$EE$2,CD$4,'SPACELOG 9 BP'!$F32:$EE32)+SUMIF('SPACELOG 10 BP'!$F$2:$EE$2,CD$4,'SPACELOG 10 BP'!$F32:$EE32)+SUMIF('SPACELOG 11 BP'!$F$2:$EE$2,CD$4,'SPACELOG 11 BP'!$F32:$EE32)+SUMIF('SPACELOG 12 BP'!$F$2:$EE$2,CD$4,'SPACELOG 12 BP'!$F32:$EE32)</f>
        <v>0</v>
      </c>
      <c r="CE32" s="393">
        <f t="shared" si="119"/>
        <v>0</v>
      </c>
      <c r="CF32" s="33">
        <f>SUMIF('reporting montigny'!$F$2:$EE$2,CF$4,'reporting montigny'!$F32:$EE32)+SUMIF('reporting boissy'!$F$2:$EE$2,CF$4,'reporting boissy'!$F32:$EE32)+SUMIF('reporting moussy'!$F$2:$EE$2,CF$4,'reporting moussy'!$F32:$EE32)+SUMIF('reporting trappes'!$F$2:$EE$2,CF$4,'reporting trappes'!$F32:$EE32)+SUMIF('SPACELOG 5 BP'!$F$2:$EE$2,CF$4,'SPACELOG 5 BP'!$F32:$EE32)+SUMIF('SPACELOG 6 BP'!$F$2:$EE$2,CF$4,'SPACELOG 6 BP'!$F32:$EE32)+SUMIF('SPACELOG 7 BP'!$F$2:$EE$2,CF$4,'SPACELOG 7 BP'!$F32:$EE32)+SUMIF('SPACELOG 8 BP'!$F$2:$EE$2,CF$4,'SPACELOG 8 BP'!$F32:$EE32)+SUMIF('SPACELOG 9 BP'!$F$2:$EE$2,CF$4,'SPACELOG 9 BP'!$F32:$EE32)+SUMIF('SPACELOG 10 BP'!$F$2:$EE$2,CF$4,'SPACELOG 10 BP'!$F32:$EE32)+SUMIF('SPACELOG 11 BP'!$F$2:$EE$2,CF$4,'SPACELOG 11 BP'!$F32:$EE32)+SUMIF('SPACELOG 12 BP'!$F$2:$EE$2,CF$4,'SPACELOG 12 BP'!$F32:$EE32)</f>
        <v>0</v>
      </c>
      <c r="CG32" s="33">
        <f>SUMIF('reporting montigny'!$F$2:$EE$2,CG$4,'reporting montigny'!$F32:$EE32)+SUMIF('reporting boissy'!$F$2:$EE$2,CG$4,'reporting boissy'!$F32:$EE32)+SUMIF('reporting moussy'!$F$2:$EE$2,CG$4,'reporting moussy'!$F32:$EE32)+SUMIF('reporting trappes'!$F$2:$EE$2,CG$4,'reporting trappes'!$F32:$EE32)+SUMIF('SPACELOG 5 BP'!$F$2:$EE$2,CG$4,'SPACELOG 5 BP'!$F32:$EE32)+SUMIF('SPACELOG 6 BP'!$F$2:$EE$2,CG$4,'SPACELOG 6 BP'!$F32:$EE32)+SUMIF('SPACELOG 7 BP'!$F$2:$EE$2,CG$4,'SPACELOG 7 BP'!$F32:$EE32)+SUMIF('SPACELOG 8 BP'!$F$2:$EE$2,CG$4,'SPACELOG 8 BP'!$F32:$EE32)+SUMIF('SPACELOG 9 BP'!$F$2:$EE$2,CG$4,'SPACELOG 9 BP'!$F32:$EE32)+SUMIF('SPACELOG 10 BP'!$F$2:$EE$2,CG$4,'SPACELOG 10 BP'!$F32:$EE32)+SUMIF('SPACELOG 11 BP'!$F$2:$EE$2,CG$4,'SPACELOG 11 BP'!$F32:$EE32)+SUMIF('SPACELOG 12 BP'!$F$2:$EE$2,CG$4,'SPACELOG 12 BP'!$F32:$EE32)</f>
        <v>0</v>
      </c>
      <c r="CH32" s="33">
        <f>SUMIF('reporting montigny'!$F$2:$EE$2,CH$4,'reporting montigny'!$F32:$EE32)+SUMIF('reporting boissy'!$F$2:$EE$2,CH$4,'reporting boissy'!$F32:$EE32)+SUMIF('reporting moussy'!$F$2:$EE$2,CH$4,'reporting moussy'!$F32:$EE32)+SUMIF('reporting trappes'!$F$2:$EE$2,CH$4,'reporting trappes'!$F32:$EE32)+SUMIF('SPACELOG 5 BP'!$F$2:$EE$2,CH$4,'SPACELOG 5 BP'!$F32:$EE32)+SUMIF('SPACELOG 6 BP'!$F$2:$EE$2,CH$4,'SPACELOG 6 BP'!$F32:$EE32)+SUMIF('SPACELOG 7 BP'!$F$2:$EE$2,CH$4,'SPACELOG 7 BP'!$F32:$EE32)+SUMIF('SPACELOG 8 BP'!$F$2:$EE$2,CH$4,'SPACELOG 8 BP'!$F32:$EE32)+SUMIF('SPACELOG 9 BP'!$F$2:$EE$2,CH$4,'SPACELOG 9 BP'!$F32:$EE32)+SUMIF('SPACELOG 10 BP'!$F$2:$EE$2,CH$4,'SPACELOG 10 BP'!$F32:$EE32)+SUMIF('SPACELOG 11 BP'!$F$2:$EE$2,CH$4,'SPACELOG 11 BP'!$F32:$EE32)+SUMIF('SPACELOG 12 BP'!$F$2:$EE$2,CH$4,'SPACELOG 12 BP'!$F32:$EE32)</f>
        <v>0</v>
      </c>
      <c r="CI32" s="33">
        <f>SUMIF('reporting montigny'!$F$2:$EE$2,CI$4,'reporting montigny'!$F32:$EE32)+SUMIF('reporting boissy'!$F$2:$EE$2,CI$4,'reporting boissy'!$F32:$EE32)+SUMIF('reporting moussy'!$F$2:$EE$2,CI$4,'reporting moussy'!$F32:$EE32)+SUMIF('reporting trappes'!$F$2:$EE$2,CI$4,'reporting trappes'!$F32:$EE32)+SUMIF('SPACELOG 5 BP'!$F$2:$EE$2,CI$4,'SPACELOG 5 BP'!$F32:$EE32)+SUMIF('SPACELOG 6 BP'!$F$2:$EE$2,CI$4,'SPACELOG 6 BP'!$F32:$EE32)+SUMIF('SPACELOG 7 BP'!$F$2:$EE$2,CI$4,'SPACELOG 7 BP'!$F32:$EE32)+SUMIF('SPACELOG 8 BP'!$F$2:$EE$2,CI$4,'SPACELOG 8 BP'!$F32:$EE32)+SUMIF('SPACELOG 9 BP'!$F$2:$EE$2,CI$4,'SPACELOG 9 BP'!$F32:$EE32)+SUMIF('SPACELOG 10 BP'!$F$2:$EE$2,CI$4,'SPACELOG 10 BP'!$F32:$EE32)+SUMIF('SPACELOG 11 BP'!$F$2:$EE$2,CI$4,'SPACELOG 11 BP'!$F32:$EE32)+SUMIF('SPACELOG 12 BP'!$F$2:$EE$2,CI$4,'SPACELOG 12 BP'!$F32:$EE32)</f>
        <v>0</v>
      </c>
      <c r="CJ32" s="33">
        <f>SUMIF('reporting montigny'!$F$2:$EE$2,CJ$4,'reporting montigny'!$F32:$EE32)+SUMIF('reporting boissy'!$F$2:$EE$2,CJ$4,'reporting boissy'!$F32:$EE32)+SUMIF('reporting moussy'!$F$2:$EE$2,CJ$4,'reporting moussy'!$F32:$EE32)+SUMIF('reporting trappes'!$F$2:$EE$2,CJ$4,'reporting trappes'!$F32:$EE32)+SUMIF('SPACELOG 5 BP'!$F$2:$EE$2,CJ$4,'SPACELOG 5 BP'!$F32:$EE32)+SUMIF('SPACELOG 6 BP'!$F$2:$EE$2,CJ$4,'SPACELOG 6 BP'!$F32:$EE32)+SUMIF('SPACELOG 7 BP'!$F$2:$EE$2,CJ$4,'SPACELOG 7 BP'!$F32:$EE32)+SUMIF('SPACELOG 8 BP'!$F$2:$EE$2,CJ$4,'SPACELOG 8 BP'!$F32:$EE32)+SUMIF('SPACELOG 9 BP'!$F$2:$EE$2,CJ$4,'SPACELOG 9 BP'!$F32:$EE32)+SUMIF('SPACELOG 10 BP'!$F$2:$EE$2,CJ$4,'SPACELOG 10 BP'!$F32:$EE32)+SUMIF('SPACELOG 11 BP'!$F$2:$EE$2,CJ$4,'SPACELOG 11 BP'!$F32:$EE32)+SUMIF('SPACELOG 12 BP'!$F$2:$EE$2,CJ$4,'SPACELOG 12 BP'!$F32:$EE32)</f>
        <v>0</v>
      </c>
      <c r="CK32" s="33">
        <f>SUMIF('reporting montigny'!$F$2:$EE$2,CK$4,'reporting montigny'!$F32:$EE32)+SUMIF('reporting boissy'!$F$2:$EE$2,CK$4,'reporting boissy'!$F32:$EE32)+SUMIF('reporting moussy'!$F$2:$EE$2,CK$4,'reporting moussy'!$F32:$EE32)+SUMIF('reporting trappes'!$F$2:$EE$2,CK$4,'reporting trappes'!$F32:$EE32)+SUMIF('SPACELOG 5 BP'!$F$2:$EE$2,CK$4,'SPACELOG 5 BP'!$F32:$EE32)+SUMIF('SPACELOG 6 BP'!$F$2:$EE$2,CK$4,'SPACELOG 6 BP'!$F32:$EE32)+SUMIF('SPACELOG 7 BP'!$F$2:$EE$2,CK$4,'SPACELOG 7 BP'!$F32:$EE32)+SUMIF('SPACELOG 8 BP'!$F$2:$EE$2,CK$4,'SPACELOG 8 BP'!$F32:$EE32)+SUMIF('SPACELOG 9 BP'!$F$2:$EE$2,CK$4,'SPACELOG 9 BP'!$F32:$EE32)+SUMIF('SPACELOG 10 BP'!$F$2:$EE$2,CK$4,'SPACELOG 10 BP'!$F32:$EE32)+SUMIF('SPACELOG 11 BP'!$F$2:$EE$2,CK$4,'SPACELOG 11 BP'!$F32:$EE32)+SUMIF('SPACELOG 12 BP'!$F$2:$EE$2,CK$4,'SPACELOG 12 BP'!$F32:$EE32)</f>
        <v>0</v>
      </c>
      <c r="CL32" s="33">
        <f>SUMIF('reporting montigny'!$F$2:$EE$2,CL$4,'reporting montigny'!$F32:$EE32)+SUMIF('reporting boissy'!$F$2:$EE$2,CL$4,'reporting boissy'!$F32:$EE32)+SUMIF('reporting moussy'!$F$2:$EE$2,CL$4,'reporting moussy'!$F32:$EE32)+SUMIF('reporting trappes'!$F$2:$EE$2,CL$4,'reporting trappes'!$F32:$EE32)+SUMIF('SPACELOG 5 BP'!$F$2:$EE$2,CL$4,'SPACELOG 5 BP'!$F32:$EE32)+SUMIF('SPACELOG 6 BP'!$F$2:$EE$2,CL$4,'SPACELOG 6 BP'!$F32:$EE32)+SUMIF('SPACELOG 7 BP'!$F$2:$EE$2,CL$4,'SPACELOG 7 BP'!$F32:$EE32)+SUMIF('SPACELOG 8 BP'!$F$2:$EE$2,CL$4,'SPACELOG 8 BP'!$F32:$EE32)+SUMIF('SPACELOG 9 BP'!$F$2:$EE$2,CL$4,'SPACELOG 9 BP'!$F32:$EE32)+SUMIF('SPACELOG 10 BP'!$F$2:$EE$2,CL$4,'SPACELOG 10 BP'!$F32:$EE32)+SUMIF('SPACELOG 11 BP'!$F$2:$EE$2,CL$4,'SPACELOG 11 BP'!$F32:$EE32)+SUMIF('SPACELOG 12 BP'!$F$2:$EE$2,CL$4,'SPACELOG 12 BP'!$F32:$EE32)</f>
        <v>0</v>
      </c>
      <c r="CM32" s="33">
        <f>SUMIF('reporting montigny'!$F$2:$EE$2,CM$4,'reporting montigny'!$F32:$EE32)+SUMIF('reporting boissy'!$F$2:$EE$2,CM$4,'reporting boissy'!$F32:$EE32)+SUMIF('reporting moussy'!$F$2:$EE$2,CM$4,'reporting moussy'!$F32:$EE32)+SUMIF('reporting trappes'!$F$2:$EE$2,CM$4,'reporting trappes'!$F32:$EE32)+SUMIF('SPACELOG 5 BP'!$F$2:$EE$2,CM$4,'SPACELOG 5 BP'!$F32:$EE32)+SUMIF('SPACELOG 6 BP'!$F$2:$EE$2,CM$4,'SPACELOG 6 BP'!$F32:$EE32)+SUMIF('SPACELOG 7 BP'!$F$2:$EE$2,CM$4,'SPACELOG 7 BP'!$F32:$EE32)+SUMIF('SPACELOG 8 BP'!$F$2:$EE$2,CM$4,'SPACELOG 8 BP'!$F32:$EE32)+SUMIF('SPACELOG 9 BP'!$F$2:$EE$2,CM$4,'SPACELOG 9 BP'!$F32:$EE32)+SUMIF('SPACELOG 10 BP'!$F$2:$EE$2,CM$4,'SPACELOG 10 BP'!$F32:$EE32)+SUMIF('SPACELOG 11 BP'!$F$2:$EE$2,CM$4,'SPACELOG 11 BP'!$F32:$EE32)+SUMIF('SPACELOG 12 BP'!$F$2:$EE$2,CM$4,'SPACELOG 12 BP'!$F32:$EE32)</f>
        <v>0</v>
      </c>
      <c r="CN32" s="33">
        <f>SUMIF('reporting montigny'!$F$2:$EE$2,CN$4,'reporting montigny'!$F32:$EE32)+SUMIF('reporting boissy'!$F$2:$EE$2,CN$4,'reporting boissy'!$F32:$EE32)+SUMIF('reporting moussy'!$F$2:$EE$2,CN$4,'reporting moussy'!$F32:$EE32)+SUMIF('reporting trappes'!$F$2:$EE$2,CN$4,'reporting trappes'!$F32:$EE32)+SUMIF('SPACELOG 5 BP'!$F$2:$EE$2,CN$4,'SPACELOG 5 BP'!$F32:$EE32)+SUMIF('SPACELOG 6 BP'!$F$2:$EE$2,CN$4,'SPACELOG 6 BP'!$F32:$EE32)+SUMIF('SPACELOG 7 BP'!$F$2:$EE$2,CN$4,'SPACELOG 7 BP'!$F32:$EE32)+SUMIF('SPACELOG 8 BP'!$F$2:$EE$2,CN$4,'SPACELOG 8 BP'!$F32:$EE32)+SUMIF('SPACELOG 9 BP'!$F$2:$EE$2,CN$4,'SPACELOG 9 BP'!$F32:$EE32)+SUMIF('SPACELOG 10 BP'!$F$2:$EE$2,CN$4,'SPACELOG 10 BP'!$F32:$EE32)+SUMIF('SPACELOG 11 BP'!$F$2:$EE$2,CN$4,'SPACELOG 11 BP'!$F32:$EE32)+SUMIF('SPACELOG 12 BP'!$F$2:$EE$2,CN$4,'SPACELOG 12 BP'!$F32:$EE32)</f>
        <v>0</v>
      </c>
      <c r="CO32" s="33">
        <f>SUMIF('reporting montigny'!$F$2:$EE$2,CO$4,'reporting montigny'!$F32:$EE32)+SUMIF('reporting boissy'!$F$2:$EE$2,CO$4,'reporting boissy'!$F32:$EE32)+SUMIF('reporting moussy'!$F$2:$EE$2,CO$4,'reporting moussy'!$F32:$EE32)+SUMIF('reporting trappes'!$F$2:$EE$2,CO$4,'reporting trappes'!$F32:$EE32)+SUMIF('SPACELOG 5 BP'!$F$2:$EE$2,CO$4,'SPACELOG 5 BP'!$F32:$EE32)+SUMIF('SPACELOG 6 BP'!$F$2:$EE$2,CO$4,'SPACELOG 6 BP'!$F32:$EE32)+SUMIF('SPACELOG 7 BP'!$F$2:$EE$2,CO$4,'SPACELOG 7 BP'!$F32:$EE32)+SUMIF('SPACELOG 8 BP'!$F$2:$EE$2,CO$4,'SPACELOG 8 BP'!$F32:$EE32)+SUMIF('SPACELOG 9 BP'!$F$2:$EE$2,CO$4,'SPACELOG 9 BP'!$F32:$EE32)+SUMIF('SPACELOG 10 BP'!$F$2:$EE$2,CO$4,'SPACELOG 10 BP'!$F32:$EE32)+SUMIF('SPACELOG 11 BP'!$F$2:$EE$2,CO$4,'SPACELOG 11 BP'!$F32:$EE32)+SUMIF('SPACELOG 12 BP'!$F$2:$EE$2,CO$4,'SPACELOG 12 BP'!$F32:$EE32)</f>
        <v>0</v>
      </c>
      <c r="CP32" s="33">
        <f>SUMIF('reporting montigny'!$F$2:$EE$2,CP$4,'reporting montigny'!$F32:$EE32)+SUMIF('reporting boissy'!$F$2:$EE$2,CP$4,'reporting boissy'!$F32:$EE32)+SUMIF('reporting moussy'!$F$2:$EE$2,CP$4,'reporting moussy'!$F32:$EE32)+SUMIF('reporting trappes'!$F$2:$EE$2,CP$4,'reporting trappes'!$F32:$EE32)+SUMIF('SPACELOG 5 BP'!$F$2:$EE$2,CP$4,'SPACELOG 5 BP'!$F32:$EE32)+SUMIF('SPACELOG 6 BP'!$F$2:$EE$2,CP$4,'SPACELOG 6 BP'!$F32:$EE32)+SUMIF('SPACELOG 7 BP'!$F$2:$EE$2,CP$4,'SPACELOG 7 BP'!$F32:$EE32)+SUMIF('SPACELOG 8 BP'!$F$2:$EE$2,CP$4,'SPACELOG 8 BP'!$F32:$EE32)+SUMIF('SPACELOG 9 BP'!$F$2:$EE$2,CP$4,'SPACELOG 9 BP'!$F32:$EE32)+SUMIF('SPACELOG 10 BP'!$F$2:$EE$2,CP$4,'SPACELOG 10 BP'!$F32:$EE32)+SUMIF('SPACELOG 11 BP'!$F$2:$EE$2,CP$4,'SPACELOG 11 BP'!$F32:$EE32)+SUMIF('SPACELOG 12 BP'!$F$2:$EE$2,CP$4,'SPACELOG 12 BP'!$F32:$EE32)</f>
        <v>0</v>
      </c>
      <c r="CQ32" s="33">
        <f>SUMIF('reporting montigny'!$F$2:$EE$2,CQ$4,'reporting montigny'!$F32:$EE32)+SUMIF('reporting boissy'!$F$2:$EE$2,CQ$4,'reporting boissy'!$F32:$EE32)+SUMIF('reporting moussy'!$F$2:$EE$2,CQ$4,'reporting moussy'!$F32:$EE32)+SUMIF('reporting trappes'!$F$2:$EE$2,CQ$4,'reporting trappes'!$F32:$EE32)+SUMIF('SPACELOG 5 BP'!$F$2:$EE$2,CQ$4,'SPACELOG 5 BP'!$F32:$EE32)+SUMIF('SPACELOG 6 BP'!$F$2:$EE$2,CQ$4,'SPACELOG 6 BP'!$F32:$EE32)+SUMIF('SPACELOG 7 BP'!$F$2:$EE$2,CQ$4,'SPACELOG 7 BP'!$F32:$EE32)+SUMIF('SPACELOG 8 BP'!$F$2:$EE$2,CQ$4,'SPACELOG 8 BP'!$F32:$EE32)+SUMIF('SPACELOG 9 BP'!$F$2:$EE$2,CQ$4,'SPACELOG 9 BP'!$F32:$EE32)+SUMIF('SPACELOG 10 BP'!$F$2:$EE$2,CQ$4,'SPACELOG 10 BP'!$F32:$EE32)+SUMIF('SPACELOG 11 BP'!$F$2:$EE$2,CQ$4,'SPACELOG 11 BP'!$F32:$EE32)+SUMIF('SPACELOG 12 BP'!$F$2:$EE$2,CQ$4,'SPACELOG 12 BP'!$F32:$EE32)</f>
        <v>0</v>
      </c>
      <c r="CR32" s="393">
        <f t="shared" si="120"/>
        <v>0</v>
      </c>
      <c r="CS32" s="33">
        <f>SUMIF('reporting montigny'!$F$2:$EE$2,CS$4,'reporting montigny'!$F32:$EE32)+SUMIF('reporting boissy'!$F$2:$EE$2,CS$4,'reporting boissy'!$F32:$EE32)+SUMIF('reporting moussy'!$F$2:$EE$2,CS$4,'reporting moussy'!$F32:$EE32)+SUMIF('reporting trappes'!$F$2:$EE$2,CS$4,'reporting trappes'!$F32:$EE32)+SUMIF('SPACELOG 5 BP'!$F$2:$EE$2,CS$4,'SPACELOG 5 BP'!$F32:$EE32)+SUMIF('SPACELOG 6 BP'!$F$2:$EE$2,CS$4,'SPACELOG 6 BP'!$F32:$EE32)+SUMIF('SPACELOG 7 BP'!$F$2:$EE$2,CS$4,'SPACELOG 7 BP'!$F32:$EE32)+SUMIF('SPACELOG 8 BP'!$F$2:$EE$2,CS$4,'SPACELOG 8 BP'!$F32:$EE32)+SUMIF('SPACELOG 9 BP'!$F$2:$EE$2,CS$4,'SPACELOG 9 BP'!$F32:$EE32)+SUMIF('SPACELOG 10 BP'!$F$2:$EE$2,CS$4,'SPACELOG 10 BP'!$F32:$EE32)+SUMIF('SPACELOG 11 BP'!$F$2:$EE$2,CS$4,'SPACELOG 11 BP'!$F32:$EE32)+SUMIF('SPACELOG 12 BP'!$F$2:$EE$2,CS$4,'SPACELOG 12 BP'!$F32:$EE32)</f>
        <v>0</v>
      </c>
      <c r="CT32" s="33">
        <f>SUMIF('reporting montigny'!$F$2:$EE$2,CT$4,'reporting montigny'!$F32:$EE32)+SUMIF('reporting boissy'!$F$2:$EE$2,CT$4,'reporting boissy'!$F32:$EE32)+SUMIF('reporting moussy'!$F$2:$EE$2,CT$4,'reporting moussy'!$F32:$EE32)+SUMIF('reporting trappes'!$F$2:$EE$2,CT$4,'reporting trappes'!$F32:$EE32)+SUMIF('SPACELOG 5 BP'!$F$2:$EE$2,CT$4,'SPACELOG 5 BP'!$F32:$EE32)+SUMIF('SPACELOG 6 BP'!$F$2:$EE$2,CT$4,'SPACELOG 6 BP'!$F32:$EE32)+SUMIF('SPACELOG 7 BP'!$F$2:$EE$2,CT$4,'SPACELOG 7 BP'!$F32:$EE32)+SUMIF('SPACELOG 8 BP'!$F$2:$EE$2,CT$4,'SPACELOG 8 BP'!$F32:$EE32)+SUMIF('SPACELOG 9 BP'!$F$2:$EE$2,CT$4,'SPACELOG 9 BP'!$F32:$EE32)+SUMIF('SPACELOG 10 BP'!$F$2:$EE$2,CT$4,'SPACELOG 10 BP'!$F32:$EE32)+SUMIF('SPACELOG 11 BP'!$F$2:$EE$2,CT$4,'SPACELOG 11 BP'!$F32:$EE32)+SUMIF('SPACELOG 12 BP'!$F$2:$EE$2,CT$4,'SPACELOG 12 BP'!$F32:$EE32)</f>
        <v>0</v>
      </c>
      <c r="CU32" s="33">
        <f>SUMIF('reporting montigny'!$F$2:$EE$2,CU$4,'reporting montigny'!$F32:$EE32)+SUMIF('reporting boissy'!$F$2:$EE$2,CU$4,'reporting boissy'!$F32:$EE32)+SUMIF('reporting moussy'!$F$2:$EE$2,CU$4,'reporting moussy'!$F32:$EE32)+SUMIF('reporting trappes'!$F$2:$EE$2,CU$4,'reporting trappes'!$F32:$EE32)+SUMIF('SPACELOG 5 BP'!$F$2:$EE$2,CU$4,'SPACELOG 5 BP'!$F32:$EE32)+SUMIF('SPACELOG 6 BP'!$F$2:$EE$2,CU$4,'SPACELOG 6 BP'!$F32:$EE32)+SUMIF('SPACELOG 7 BP'!$F$2:$EE$2,CU$4,'SPACELOG 7 BP'!$F32:$EE32)+SUMIF('SPACELOG 8 BP'!$F$2:$EE$2,CU$4,'SPACELOG 8 BP'!$F32:$EE32)+SUMIF('SPACELOG 9 BP'!$F$2:$EE$2,CU$4,'SPACELOG 9 BP'!$F32:$EE32)+SUMIF('SPACELOG 10 BP'!$F$2:$EE$2,CU$4,'SPACELOG 10 BP'!$F32:$EE32)+SUMIF('SPACELOG 11 BP'!$F$2:$EE$2,CU$4,'SPACELOG 11 BP'!$F32:$EE32)+SUMIF('SPACELOG 12 BP'!$F$2:$EE$2,CU$4,'SPACELOG 12 BP'!$F32:$EE32)</f>
        <v>0</v>
      </c>
      <c r="CV32" s="33">
        <f>SUMIF('reporting montigny'!$F$2:$EE$2,CV$4,'reporting montigny'!$F32:$EE32)+SUMIF('reporting boissy'!$F$2:$EE$2,CV$4,'reporting boissy'!$F32:$EE32)+SUMIF('reporting moussy'!$F$2:$EE$2,CV$4,'reporting moussy'!$F32:$EE32)+SUMIF('reporting trappes'!$F$2:$EE$2,CV$4,'reporting trappes'!$F32:$EE32)+SUMIF('SPACELOG 5 BP'!$F$2:$EE$2,CV$4,'SPACELOG 5 BP'!$F32:$EE32)+SUMIF('SPACELOG 6 BP'!$F$2:$EE$2,CV$4,'SPACELOG 6 BP'!$F32:$EE32)+SUMIF('SPACELOG 7 BP'!$F$2:$EE$2,CV$4,'SPACELOG 7 BP'!$F32:$EE32)+SUMIF('SPACELOG 8 BP'!$F$2:$EE$2,CV$4,'SPACELOG 8 BP'!$F32:$EE32)+SUMIF('SPACELOG 9 BP'!$F$2:$EE$2,CV$4,'SPACELOG 9 BP'!$F32:$EE32)+SUMIF('SPACELOG 10 BP'!$F$2:$EE$2,CV$4,'SPACELOG 10 BP'!$F32:$EE32)+SUMIF('SPACELOG 11 BP'!$F$2:$EE$2,CV$4,'SPACELOG 11 BP'!$F32:$EE32)+SUMIF('SPACELOG 12 BP'!$F$2:$EE$2,CV$4,'SPACELOG 12 BP'!$F32:$EE32)</f>
        <v>0</v>
      </c>
      <c r="CW32" s="33">
        <f>SUMIF('reporting montigny'!$F$2:$EE$2,CW$4,'reporting montigny'!$F32:$EE32)+SUMIF('reporting boissy'!$F$2:$EE$2,CW$4,'reporting boissy'!$F32:$EE32)+SUMIF('reporting moussy'!$F$2:$EE$2,CW$4,'reporting moussy'!$F32:$EE32)+SUMIF('reporting trappes'!$F$2:$EE$2,CW$4,'reporting trappes'!$F32:$EE32)+SUMIF('SPACELOG 5 BP'!$F$2:$EE$2,CW$4,'SPACELOG 5 BP'!$F32:$EE32)+SUMIF('SPACELOG 6 BP'!$F$2:$EE$2,CW$4,'SPACELOG 6 BP'!$F32:$EE32)+SUMIF('SPACELOG 7 BP'!$F$2:$EE$2,CW$4,'SPACELOG 7 BP'!$F32:$EE32)+SUMIF('SPACELOG 8 BP'!$F$2:$EE$2,CW$4,'SPACELOG 8 BP'!$F32:$EE32)+SUMIF('SPACELOG 9 BP'!$F$2:$EE$2,CW$4,'SPACELOG 9 BP'!$F32:$EE32)+SUMIF('SPACELOG 10 BP'!$F$2:$EE$2,CW$4,'SPACELOG 10 BP'!$F32:$EE32)+SUMIF('SPACELOG 11 BP'!$F$2:$EE$2,CW$4,'SPACELOG 11 BP'!$F32:$EE32)+SUMIF('SPACELOG 12 BP'!$F$2:$EE$2,CW$4,'SPACELOG 12 BP'!$F32:$EE32)</f>
        <v>0</v>
      </c>
      <c r="CX32" s="33">
        <f>SUMIF('reporting montigny'!$F$2:$EE$2,CX$4,'reporting montigny'!$F32:$EE32)+SUMIF('reporting boissy'!$F$2:$EE$2,CX$4,'reporting boissy'!$F32:$EE32)+SUMIF('reporting moussy'!$F$2:$EE$2,CX$4,'reporting moussy'!$F32:$EE32)+SUMIF('reporting trappes'!$F$2:$EE$2,CX$4,'reporting trappes'!$F32:$EE32)+SUMIF('SPACELOG 5 BP'!$F$2:$EE$2,CX$4,'SPACELOG 5 BP'!$F32:$EE32)+SUMIF('SPACELOG 6 BP'!$F$2:$EE$2,CX$4,'SPACELOG 6 BP'!$F32:$EE32)+SUMIF('SPACELOG 7 BP'!$F$2:$EE$2,CX$4,'SPACELOG 7 BP'!$F32:$EE32)+SUMIF('SPACELOG 8 BP'!$F$2:$EE$2,CX$4,'SPACELOG 8 BP'!$F32:$EE32)+SUMIF('SPACELOG 9 BP'!$F$2:$EE$2,CX$4,'SPACELOG 9 BP'!$F32:$EE32)+SUMIF('SPACELOG 10 BP'!$F$2:$EE$2,CX$4,'SPACELOG 10 BP'!$F32:$EE32)+SUMIF('SPACELOG 11 BP'!$F$2:$EE$2,CX$4,'SPACELOG 11 BP'!$F32:$EE32)+SUMIF('SPACELOG 12 BP'!$F$2:$EE$2,CX$4,'SPACELOG 12 BP'!$F32:$EE32)</f>
        <v>0</v>
      </c>
      <c r="CY32" s="33">
        <f>SUMIF('reporting montigny'!$F$2:$EE$2,CY$4,'reporting montigny'!$F32:$EE32)+SUMIF('reporting boissy'!$F$2:$EE$2,CY$4,'reporting boissy'!$F32:$EE32)+SUMIF('reporting moussy'!$F$2:$EE$2,CY$4,'reporting moussy'!$F32:$EE32)+SUMIF('reporting trappes'!$F$2:$EE$2,CY$4,'reporting trappes'!$F32:$EE32)+SUMIF('SPACELOG 5 BP'!$F$2:$EE$2,CY$4,'SPACELOG 5 BP'!$F32:$EE32)+SUMIF('SPACELOG 6 BP'!$F$2:$EE$2,CY$4,'SPACELOG 6 BP'!$F32:$EE32)+SUMIF('SPACELOG 7 BP'!$F$2:$EE$2,CY$4,'SPACELOG 7 BP'!$F32:$EE32)+SUMIF('SPACELOG 8 BP'!$F$2:$EE$2,CY$4,'SPACELOG 8 BP'!$F32:$EE32)+SUMIF('SPACELOG 9 BP'!$F$2:$EE$2,CY$4,'SPACELOG 9 BP'!$F32:$EE32)+SUMIF('SPACELOG 10 BP'!$F$2:$EE$2,CY$4,'SPACELOG 10 BP'!$F32:$EE32)+SUMIF('SPACELOG 11 BP'!$F$2:$EE$2,CY$4,'SPACELOG 11 BP'!$F32:$EE32)+SUMIF('SPACELOG 12 BP'!$F$2:$EE$2,CY$4,'SPACELOG 12 BP'!$F32:$EE32)</f>
        <v>0</v>
      </c>
      <c r="CZ32" s="33">
        <f>SUMIF('reporting montigny'!$F$2:$EE$2,CZ$4,'reporting montigny'!$F32:$EE32)+SUMIF('reporting boissy'!$F$2:$EE$2,CZ$4,'reporting boissy'!$F32:$EE32)+SUMIF('reporting moussy'!$F$2:$EE$2,CZ$4,'reporting moussy'!$F32:$EE32)+SUMIF('reporting trappes'!$F$2:$EE$2,CZ$4,'reporting trappes'!$F32:$EE32)+SUMIF('SPACELOG 5 BP'!$F$2:$EE$2,CZ$4,'SPACELOG 5 BP'!$F32:$EE32)+SUMIF('SPACELOG 6 BP'!$F$2:$EE$2,CZ$4,'SPACELOG 6 BP'!$F32:$EE32)+SUMIF('SPACELOG 7 BP'!$F$2:$EE$2,CZ$4,'SPACELOG 7 BP'!$F32:$EE32)+SUMIF('SPACELOG 8 BP'!$F$2:$EE$2,CZ$4,'SPACELOG 8 BP'!$F32:$EE32)+SUMIF('SPACELOG 9 BP'!$F$2:$EE$2,CZ$4,'SPACELOG 9 BP'!$F32:$EE32)+SUMIF('SPACELOG 10 BP'!$F$2:$EE$2,CZ$4,'SPACELOG 10 BP'!$F32:$EE32)+SUMIF('SPACELOG 11 BP'!$F$2:$EE$2,CZ$4,'SPACELOG 11 BP'!$F32:$EE32)+SUMIF('SPACELOG 12 BP'!$F$2:$EE$2,CZ$4,'SPACELOG 12 BP'!$F32:$EE32)</f>
        <v>0</v>
      </c>
      <c r="DA32" s="33">
        <f>SUMIF('reporting montigny'!$F$2:$EE$2,DA$4,'reporting montigny'!$F32:$EE32)+SUMIF('reporting boissy'!$F$2:$EE$2,DA$4,'reporting boissy'!$F32:$EE32)+SUMIF('reporting moussy'!$F$2:$EE$2,DA$4,'reporting moussy'!$F32:$EE32)+SUMIF('reporting trappes'!$F$2:$EE$2,DA$4,'reporting trappes'!$F32:$EE32)+SUMIF('SPACELOG 5 BP'!$F$2:$EE$2,DA$4,'SPACELOG 5 BP'!$F32:$EE32)+SUMIF('SPACELOG 6 BP'!$F$2:$EE$2,DA$4,'SPACELOG 6 BP'!$F32:$EE32)+SUMIF('SPACELOG 7 BP'!$F$2:$EE$2,DA$4,'SPACELOG 7 BP'!$F32:$EE32)+SUMIF('SPACELOG 8 BP'!$F$2:$EE$2,DA$4,'SPACELOG 8 BP'!$F32:$EE32)+SUMIF('SPACELOG 9 BP'!$F$2:$EE$2,DA$4,'SPACELOG 9 BP'!$F32:$EE32)+SUMIF('SPACELOG 10 BP'!$F$2:$EE$2,DA$4,'SPACELOG 10 BP'!$F32:$EE32)+SUMIF('SPACELOG 11 BP'!$F$2:$EE$2,DA$4,'SPACELOG 11 BP'!$F32:$EE32)+SUMIF('SPACELOG 12 BP'!$F$2:$EE$2,DA$4,'SPACELOG 12 BP'!$F32:$EE32)</f>
        <v>0</v>
      </c>
      <c r="DB32" s="33">
        <f>SUMIF('reporting montigny'!$F$2:$EE$2,DB$4,'reporting montigny'!$F32:$EE32)+SUMIF('reporting boissy'!$F$2:$EE$2,DB$4,'reporting boissy'!$F32:$EE32)+SUMIF('reporting moussy'!$F$2:$EE$2,DB$4,'reporting moussy'!$F32:$EE32)+SUMIF('reporting trappes'!$F$2:$EE$2,DB$4,'reporting trappes'!$F32:$EE32)+SUMIF('SPACELOG 5 BP'!$F$2:$EE$2,DB$4,'SPACELOG 5 BP'!$F32:$EE32)+SUMIF('SPACELOG 6 BP'!$F$2:$EE$2,DB$4,'SPACELOG 6 BP'!$F32:$EE32)+SUMIF('SPACELOG 7 BP'!$F$2:$EE$2,DB$4,'SPACELOG 7 BP'!$F32:$EE32)+SUMIF('SPACELOG 8 BP'!$F$2:$EE$2,DB$4,'SPACELOG 8 BP'!$F32:$EE32)+SUMIF('SPACELOG 9 BP'!$F$2:$EE$2,DB$4,'SPACELOG 9 BP'!$F32:$EE32)+SUMIF('SPACELOG 10 BP'!$F$2:$EE$2,DB$4,'SPACELOG 10 BP'!$F32:$EE32)+SUMIF('SPACELOG 11 BP'!$F$2:$EE$2,DB$4,'SPACELOG 11 BP'!$F32:$EE32)+SUMIF('SPACELOG 12 BP'!$F$2:$EE$2,DB$4,'SPACELOG 12 BP'!$F32:$EE32)</f>
        <v>0</v>
      </c>
      <c r="DC32" s="33">
        <f>SUMIF('reporting montigny'!$F$2:$EE$2,DC$4,'reporting montigny'!$F32:$EE32)+SUMIF('reporting boissy'!$F$2:$EE$2,DC$4,'reporting boissy'!$F32:$EE32)+SUMIF('reporting moussy'!$F$2:$EE$2,DC$4,'reporting moussy'!$F32:$EE32)+SUMIF('reporting trappes'!$F$2:$EE$2,DC$4,'reporting trappes'!$F32:$EE32)+SUMIF('SPACELOG 5 BP'!$F$2:$EE$2,DC$4,'SPACELOG 5 BP'!$F32:$EE32)+SUMIF('SPACELOG 6 BP'!$F$2:$EE$2,DC$4,'SPACELOG 6 BP'!$F32:$EE32)+SUMIF('SPACELOG 7 BP'!$F$2:$EE$2,DC$4,'SPACELOG 7 BP'!$F32:$EE32)+SUMIF('SPACELOG 8 BP'!$F$2:$EE$2,DC$4,'SPACELOG 8 BP'!$F32:$EE32)+SUMIF('SPACELOG 9 BP'!$F$2:$EE$2,DC$4,'SPACELOG 9 BP'!$F32:$EE32)+SUMIF('SPACELOG 10 BP'!$F$2:$EE$2,DC$4,'SPACELOG 10 BP'!$F32:$EE32)+SUMIF('SPACELOG 11 BP'!$F$2:$EE$2,DC$4,'SPACELOG 11 BP'!$F32:$EE32)+SUMIF('SPACELOG 12 BP'!$F$2:$EE$2,DC$4,'SPACELOG 12 BP'!$F32:$EE32)</f>
        <v>0</v>
      </c>
      <c r="DD32" s="33">
        <f>SUMIF('reporting montigny'!$F$2:$EE$2,DD$4,'reporting montigny'!$F32:$EE32)+SUMIF('reporting boissy'!$F$2:$EE$2,DD$4,'reporting boissy'!$F32:$EE32)+SUMIF('reporting moussy'!$F$2:$EE$2,DD$4,'reporting moussy'!$F32:$EE32)+SUMIF('reporting trappes'!$F$2:$EE$2,DD$4,'reporting trappes'!$F32:$EE32)+SUMIF('SPACELOG 5 BP'!$F$2:$EE$2,DD$4,'SPACELOG 5 BP'!$F32:$EE32)+SUMIF('SPACELOG 6 BP'!$F$2:$EE$2,DD$4,'SPACELOG 6 BP'!$F32:$EE32)+SUMIF('SPACELOG 7 BP'!$F$2:$EE$2,DD$4,'SPACELOG 7 BP'!$F32:$EE32)+SUMIF('SPACELOG 8 BP'!$F$2:$EE$2,DD$4,'SPACELOG 8 BP'!$F32:$EE32)+SUMIF('SPACELOG 9 BP'!$F$2:$EE$2,DD$4,'SPACELOG 9 BP'!$F32:$EE32)+SUMIF('SPACELOG 10 BP'!$F$2:$EE$2,DD$4,'SPACELOG 10 BP'!$F32:$EE32)+SUMIF('SPACELOG 11 BP'!$F$2:$EE$2,DD$4,'SPACELOG 11 BP'!$F32:$EE32)+SUMIF('SPACELOG 12 BP'!$F$2:$EE$2,DD$4,'SPACELOG 12 BP'!$F32:$EE32)</f>
        <v>0</v>
      </c>
      <c r="DE32" s="393">
        <f t="shared" si="121"/>
        <v>0</v>
      </c>
      <c r="DF32" s="33">
        <f>SUMIF('reporting montigny'!$F$2:$EE$2,DF$4,'reporting montigny'!$F32:$EE32)+SUMIF('reporting boissy'!$F$2:$EE$2,DF$4,'reporting boissy'!$F32:$EE32)+SUMIF('reporting moussy'!$F$2:$EE$2,DF$4,'reporting moussy'!$F32:$EE32)+SUMIF('reporting trappes'!$F$2:$EE$2,DF$4,'reporting trappes'!$F32:$EE32)+SUMIF('SPACELOG 5 BP'!$F$2:$EE$2,DF$4,'SPACELOG 5 BP'!$F32:$EE32)+SUMIF('SPACELOG 6 BP'!$F$2:$EE$2,DF$4,'SPACELOG 6 BP'!$F32:$EE32)+SUMIF('SPACELOG 7 BP'!$F$2:$EE$2,DF$4,'SPACELOG 7 BP'!$F32:$EE32)+SUMIF('SPACELOG 8 BP'!$F$2:$EE$2,DF$4,'SPACELOG 8 BP'!$F32:$EE32)+SUMIF('SPACELOG 9 BP'!$F$2:$EE$2,DF$4,'SPACELOG 9 BP'!$F32:$EE32)+SUMIF('SPACELOG 10 BP'!$F$2:$EE$2,DF$4,'SPACELOG 10 BP'!$F32:$EE32)+SUMIF('SPACELOG 11 BP'!$F$2:$EE$2,DF$4,'SPACELOG 11 BP'!$F32:$EE32)+SUMIF('SPACELOG 12 BP'!$F$2:$EE$2,DF$4,'SPACELOG 12 BP'!$F32:$EE32)</f>
        <v>0</v>
      </c>
      <c r="DG32" s="33">
        <f>SUMIF('reporting montigny'!$F$2:$EE$2,DG$4,'reporting montigny'!$F32:$EE32)+SUMIF('reporting boissy'!$F$2:$EE$2,DG$4,'reporting boissy'!$F32:$EE32)+SUMIF('reporting moussy'!$F$2:$EE$2,DG$4,'reporting moussy'!$F32:$EE32)+SUMIF('reporting trappes'!$F$2:$EE$2,DG$4,'reporting trappes'!$F32:$EE32)+SUMIF('SPACELOG 5 BP'!$F$2:$EE$2,DG$4,'SPACELOG 5 BP'!$F32:$EE32)+SUMIF('SPACELOG 6 BP'!$F$2:$EE$2,DG$4,'SPACELOG 6 BP'!$F32:$EE32)+SUMIF('SPACELOG 7 BP'!$F$2:$EE$2,DG$4,'SPACELOG 7 BP'!$F32:$EE32)+SUMIF('SPACELOG 8 BP'!$F$2:$EE$2,DG$4,'SPACELOG 8 BP'!$F32:$EE32)+SUMIF('SPACELOG 9 BP'!$F$2:$EE$2,DG$4,'SPACELOG 9 BP'!$F32:$EE32)+SUMIF('SPACELOG 10 BP'!$F$2:$EE$2,DG$4,'SPACELOG 10 BP'!$F32:$EE32)+SUMIF('SPACELOG 11 BP'!$F$2:$EE$2,DG$4,'SPACELOG 11 BP'!$F32:$EE32)+SUMIF('SPACELOG 12 BP'!$F$2:$EE$2,DG$4,'SPACELOG 12 BP'!$F32:$EE32)</f>
        <v>0</v>
      </c>
      <c r="DH32" s="33">
        <f>SUMIF('reporting montigny'!$F$2:$EE$2,DH$4,'reporting montigny'!$F32:$EE32)+SUMIF('reporting boissy'!$F$2:$EE$2,DH$4,'reporting boissy'!$F32:$EE32)+SUMIF('reporting moussy'!$F$2:$EE$2,DH$4,'reporting moussy'!$F32:$EE32)+SUMIF('reporting trappes'!$F$2:$EE$2,DH$4,'reporting trappes'!$F32:$EE32)+SUMIF('SPACELOG 5 BP'!$F$2:$EE$2,DH$4,'SPACELOG 5 BP'!$F32:$EE32)+SUMIF('SPACELOG 6 BP'!$F$2:$EE$2,DH$4,'SPACELOG 6 BP'!$F32:$EE32)+SUMIF('SPACELOG 7 BP'!$F$2:$EE$2,DH$4,'SPACELOG 7 BP'!$F32:$EE32)+SUMIF('SPACELOG 8 BP'!$F$2:$EE$2,DH$4,'SPACELOG 8 BP'!$F32:$EE32)+SUMIF('SPACELOG 9 BP'!$F$2:$EE$2,DH$4,'SPACELOG 9 BP'!$F32:$EE32)+SUMIF('SPACELOG 10 BP'!$F$2:$EE$2,DH$4,'SPACELOG 10 BP'!$F32:$EE32)+SUMIF('SPACELOG 11 BP'!$F$2:$EE$2,DH$4,'SPACELOG 11 BP'!$F32:$EE32)+SUMIF('SPACELOG 12 BP'!$F$2:$EE$2,DH$4,'SPACELOG 12 BP'!$F32:$EE32)</f>
        <v>0</v>
      </c>
      <c r="DI32" s="33">
        <f>SUMIF('reporting montigny'!$F$2:$EE$2,DI$4,'reporting montigny'!$F32:$EE32)+SUMIF('reporting boissy'!$F$2:$EE$2,DI$4,'reporting boissy'!$F32:$EE32)+SUMIF('reporting moussy'!$F$2:$EE$2,DI$4,'reporting moussy'!$F32:$EE32)+SUMIF('reporting trappes'!$F$2:$EE$2,DI$4,'reporting trappes'!$F32:$EE32)+SUMIF('SPACELOG 5 BP'!$F$2:$EE$2,DI$4,'SPACELOG 5 BP'!$F32:$EE32)+SUMIF('SPACELOG 6 BP'!$F$2:$EE$2,DI$4,'SPACELOG 6 BP'!$F32:$EE32)+SUMIF('SPACELOG 7 BP'!$F$2:$EE$2,DI$4,'SPACELOG 7 BP'!$F32:$EE32)+SUMIF('SPACELOG 8 BP'!$F$2:$EE$2,DI$4,'SPACELOG 8 BP'!$F32:$EE32)+SUMIF('SPACELOG 9 BP'!$F$2:$EE$2,DI$4,'SPACELOG 9 BP'!$F32:$EE32)+SUMIF('SPACELOG 10 BP'!$F$2:$EE$2,DI$4,'SPACELOG 10 BP'!$F32:$EE32)+SUMIF('SPACELOG 11 BP'!$F$2:$EE$2,DI$4,'SPACELOG 11 BP'!$F32:$EE32)+SUMIF('SPACELOG 12 BP'!$F$2:$EE$2,DI$4,'SPACELOG 12 BP'!$F32:$EE32)</f>
        <v>0</v>
      </c>
      <c r="DJ32" s="33">
        <f>SUMIF('reporting montigny'!$F$2:$EE$2,DJ$4,'reporting montigny'!$F32:$EE32)+SUMIF('reporting boissy'!$F$2:$EE$2,DJ$4,'reporting boissy'!$F32:$EE32)+SUMIF('reporting moussy'!$F$2:$EE$2,DJ$4,'reporting moussy'!$F32:$EE32)+SUMIF('reporting trappes'!$F$2:$EE$2,DJ$4,'reporting trappes'!$F32:$EE32)+SUMIF('SPACELOG 5 BP'!$F$2:$EE$2,DJ$4,'SPACELOG 5 BP'!$F32:$EE32)+SUMIF('SPACELOG 6 BP'!$F$2:$EE$2,DJ$4,'SPACELOG 6 BP'!$F32:$EE32)+SUMIF('SPACELOG 7 BP'!$F$2:$EE$2,DJ$4,'SPACELOG 7 BP'!$F32:$EE32)+SUMIF('SPACELOG 8 BP'!$F$2:$EE$2,DJ$4,'SPACELOG 8 BP'!$F32:$EE32)+SUMIF('SPACELOG 9 BP'!$F$2:$EE$2,DJ$4,'SPACELOG 9 BP'!$F32:$EE32)+SUMIF('SPACELOG 10 BP'!$F$2:$EE$2,DJ$4,'SPACELOG 10 BP'!$F32:$EE32)+SUMIF('SPACELOG 11 BP'!$F$2:$EE$2,DJ$4,'SPACELOG 11 BP'!$F32:$EE32)+SUMIF('SPACELOG 12 BP'!$F$2:$EE$2,DJ$4,'SPACELOG 12 BP'!$F32:$EE32)</f>
        <v>0</v>
      </c>
      <c r="DK32" s="33">
        <f>SUMIF('reporting montigny'!$F$2:$EE$2,DK$4,'reporting montigny'!$F32:$EE32)+SUMIF('reporting boissy'!$F$2:$EE$2,DK$4,'reporting boissy'!$F32:$EE32)+SUMIF('reporting moussy'!$F$2:$EE$2,DK$4,'reporting moussy'!$F32:$EE32)+SUMIF('reporting trappes'!$F$2:$EE$2,DK$4,'reporting trappes'!$F32:$EE32)+SUMIF('SPACELOG 5 BP'!$F$2:$EE$2,DK$4,'SPACELOG 5 BP'!$F32:$EE32)+SUMIF('SPACELOG 6 BP'!$F$2:$EE$2,DK$4,'SPACELOG 6 BP'!$F32:$EE32)+SUMIF('SPACELOG 7 BP'!$F$2:$EE$2,DK$4,'SPACELOG 7 BP'!$F32:$EE32)+SUMIF('SPACELOG 8 BP'!$F$2:$EE$2,DK$4,'SPACELOG 8 BP'!$F32:$EE32)+SUMIF('SPACELOG 9 BP'!$F$2:$EE$2,DK$4,'SPACELOG 9 BP'!$F32:$EE32)+SUMIF('SPACELOG 10 BP'!$F$2:$EE$2,DK$4,'SPACELOG 10 BP'!$F32:$EE32)+SUMIF('SPACELOG 11 BP'!$F$2:$EE$2,DK$4,'SPACELOG 11 BP'!$F32:$EE32)+SUMIF('SPACELOG 12 BP'!$F$2:$EE$2,DK$4,'SPACELOG 12 BP'!$F32:$EE32)</f>
        <v>0</v>
      </c>
      <c r="DL32" s="33">
        <f>SUMIF('reporting montigny'!$F$2:$EE$2,DL$4,'reporting montigny'!$F32:$EE32)+SUMIF('reporting boissy'!$F$2:$EE$2,DL$4,'reporting boissy'!$F32:$EE32)+SUMIF('reporting moussy'!$F$2:$EE$2,DL$4,'reporting moussy'!$F32:$EE32)+SUMIF('reporting trappes'!$F$2:$EE$2,DL$4,'reporting trappes'!$F32:$EE32)+SUMIF('SPACELOG 5 BP'!$F$2:$EE$2,DL$4,'SPACELOG 5 BP'!$F32:$EE32)+SUMIF('SPACELOG 6 BP'!$F$2:$EE$2,DL$4,'SPACELOG 6 BP'!$F32:$EE32)+SUMIF('SPACELOG 7 BP'!$F$2:$EE$2,DL$4,'SPACELOG 7 BP'!$F32:$EE32)+SUMIF('SPACELOG 8 BP'!$F$2:$EE$2,DL$4,'SPACELOG 8 BP'!$F32:$EE32)+SUMIF('SPACELOG 9 BP'!$F$2:$EE$2,DL$4,'SPACELOG 9 BP'!$F32:$EE32)+SUMIF('SPACELOG 10 BP'!$F$2:$EE$2,DL$4,'SPACELOG 10 BP'!$F32:$EE32)+SUMIF('SPACELOG 11 BP'!$F$2:$EE$2,DL$4,'SPACELOG 11 BP'!$F32:$EE32)+SUMIF('SPACELOG 12 BP'!$F$2:$EE$2,DL$4,'SPACELOG 12 BP'!$F32:$EE32)</f>
        <v>0</v>
      </c>
      <c r="DM32" s="33">
        <f>SUMIF('reporting montigny'!$F$2:$EE$2,DM$4,'reporting montigny'!$F32:$EE32)+SUMIF('reporting boissy'!$F$2:$EE$2,DM$4,'reporting boissy'!$F32:$EE32)+SUMIF('reporting moussy'!$F$2:$EE$2,DM$4,'reporting moussy'!$F32:$EE32)+SUMIF('reporting trappes'!$F$2:$EE$2,DM$4,'reporting trappes'!$F32:$EE32)+SUMIF('SPACELOG 5 BP'!$F$2:$EE$2,DM$4,'SPACELOG 5 BP'!$F32:$EE32)+SUMIF('SPACELOG 6 BP'!$F$2:$EE$2,DM$4,'SPACELOG 6 BP'!$F32:$EE32)+SUMIF('SPACELOG 7 BP'!$F$2:$EE$2,DM$4,'SPACELOG 7 BP'!$F32:$EE32)+SUMIF('SPACELOG 8 BP'!$F$2:$EE$2,DM$4,'SPACELOG 8 BP'!$F32:$EE32)+SUMIF('SPACELOG 9 BP'!$F$2:$EE$2,DM$4,'SPACELOG 9 BP'!$F32:$EE32)+SUMIF('SPACELOG 10 BP'!$F$2:$EE$2,DM$4,'SPACELOG 10 BP'!$F32:$EE32)+SUMIF('SPACELOG 11 BP'!$F$2:$EE$2,DM$4,'SPACELOG 11 BP'!$F32:$EE32)+SUMIF('SPACELOG 12 BP'!$F$2:$EE$2,DM$4,'SPACELOG 12 BP'!$F32:$EE32)</f>
        <v>0</v>
      </c>
      <c r="DN32" s="33">
        <f>SUMIF('reporting montigny'!$F$2:$EE$2,DN$4,'reporting montigny'!$F32:$EE32)+SUMIF('reporting boissy'!$F$2:$EE$2,DN$4,'reporting boissy'!$F32:$EE32)+SUMIF('reporting moussy'!$F$2:$EE$2,DN$4,'reporting moussy'!$F32:$EE32)+SUMIF('reporting trappes'!$F$2:$EE$2,DN$4,'reporting trappes'!$F32:$EE32)+SUMIF('SPACELOG 5 BP'!$F$2:$EE$2,DN$4,'SPACELOG 5 BP'!$F32:$EE32)+SUMIF('SPACELOG 6 BP'!$F$2:$EE$2,DN$4,'SPACELOG 6 BP'!$F32:$EE32)+SUMIF('SPACELOG 7 BP'!$F$2:$EE$2,DN$4,'SPACELOG 7 BP'!$F32:$EE32)+SUMIF('SPACELOG 8 BP'!$F$2:$EE$2,DN$4,'SPACELOG 8 BP'!$F32:$EE32)+SUMIF('SPACELOG 9 BP'!$F$2:$EE$2,DN$4,'SPACELOG 9 BP'!$F32:$EE32)+SUMIF('SPACELOG 10 BP'!$F$2:$EE$2,DN$4,'SPACELOG 10 BP'!$F32:$EE32)+SUMIF('SPACELOG 11 BP'!$F$2:$EE$2,DN$4,'SPACELOG 11 BP'!$F32:$EE32)+SUMIF('SPACELOG 12 BP'!$F$2:$EE$2,DN$4,'SPACELOG 12 BP'!$F32:$EE32)</f>
        <v>0</v>
      </c>
      <c r="DO32" s="33">
        <f>SUMIF('reporting montigny'!$F$2:$EE$2,DO$4,'reporting montigny'!$F32:$EE32)+SUMIF('reporting boissy'!$F$2:$EE$2,DO$4,'reporting boissy'!$F32:$EE32)+SUMIF('reporting moussy'!$F$2:$EE$2,DO$4,'reporting moussy'!$F32:$EE32)+SUMIF('reporting trappes'!$F$2:$EE$2,DO$4,'reporting trappes'!$F32:$EE32)+SUMIF('SPACELOG 5 BP'!$F$2:$EE$2,DO$4,'SPACELOG 5 BP'!$F32:$EE32)+SUMIF('SPACELOG 6 BP'!$F$2:$EE$2,DO$4,'SPACELOG 6 BP'!$F32:$EE32)+SUMIF('SPACELOG 7 BP'!$F$2:$EE$2,DO$4,'SPACELOG 7 BP'!$F32:$EE32)+SUMIF('SPACELOG 8 BP'!$F$2:$EE$2,DO$4,'SPACELOG 8 BP'!$F32:$EE32)+SUMIF('SPACELOG 9 BP'!$F$2:$EE$2,DO$4,'SPACELOG 9 BP'!$F32:$EE32)+SUMIF('SPACELOG 10 BP'!$F$2:$EE$2,DO$4,'SPACELOG 10 BP'!$F32:$EE32)+SUMIF('SPACELOG 11 BP'!$F$2:$EE$2,DO$4,'SPACELOG 11 BP'!$F32:$EE32)+SUMIF('SPACELOG 12 BP'!$F$2:$EE$2,DO$4,'SPACELOG 12 BP'!$F32:$EE32)</f>
        <v>0</v>
      </c>
      <c r="DP32" s="33">
        <f>SUMIF('reporting montigny'!$F$2:$EE$2,DP$4,'reporting montigny'!$F32:$EE32)+SUMIF('reporting boissy'!$F$2:$EE$2,DP$4,'reporting boissy'!$F32:$EE32)+SUMIF('reporting moussy'!$F$2:$EE$2,DP$4,'reporting moussy'!$F32:$EE32)+SUMIF('reporting trappes'!$F$2:$EE$2,DP$4,'reporting trappes'!$F32:$EE32)+SUMIF('SPACELOG 5 BP'!$F$2:$EE$2,DP$4,'SPACELOG 5 BP'!$F32:$EE32)+SUMIF('SPACELOG 6 BP'!$F$2:$EE$2,DP$4,'SPACELOG 6 BP'!$F32:$EE32)+SUMIF('SPACELOG 7 BP'!$F$2:$EE$2,DP$4,'SPACELOG 7 BP'!$F32:$EE32)+SUMIF('SPACELOG 8 BP'!$F$2:$EE$2,DP$4,'SPACELOG 8 BP'!$F32:$EE32)+SUMIF('SPACELOG 9 BP'!$F$2:$EE$2,DP$4,'SPACELOG 9 BP'!$F32:$EE32)+SUMIF('SPACELOG 10 BP'!$F$2:$EE$2,DP$4,'SPACELOG 10 BP'!$F32:$EE32)+SUMIF('SPACELOG 11 BP'!$F$2:$EE$2,DP$4,'SPACELOG 11 BP'!$F32:$EE32)+SUMIF('SPACELOG 12 BP'!$F$2:$EE$2,DP$4,'SPACELOG 12 BP'!$F32:$EE32)</f>
        <v>0</v>
      </c>
      <c r="DQ32" s="33">
        <f>SUMIF('reporting montigny'!$F$2:$EE$2,DQ$4,'reporting montigny'!$F32:$EE32)+SUMIF('reporting boissy'!$F$2:$EE$2,DQ$4,'reporting boissy'!$F32:$EE32)+SUMIF('reporting moussy'!$F$2:$EE$2,DQ$4,'reporting moussy'!$F32:$EE32)+SUMIF('reporting trappes'!$F$2:$EE$2,DQ$4,'reporting trappes'!$F32:$EE32)+SUMIF('SPACELOG 5 BP'!$F$2:$EE$2,DQ$4,'SPACELOG 5 BP'!$F32:$EE32)+SUMIF('SPACELOG 6 BP'!$F$2:$EE$2,DQ$4,'SPACELOG 6 BP'!$F32:$EE32)+SUMIF('SPACELOG 7 BP'!$F$2:$EE$2,DQ$4,'SPACELOG 7 BP'!$F32:$EE32)+SUMIF('SPACELOG 8 BP'!$F$2:$EE$2,DQ$4,'SPACELOG 8 BP'!$F32:$EE32)+SUMIF('SPACELOG 9 BP'!$F$2:$EE$2,DQ$4,'SPACELOG 9 BP'!$F32:$EE32)+SUMIF('SPACELOG 10 BP'!$F$2:$EE$2,DQ$4,'SPACELOG 10 BP'!$F32:$EE32)+SUMIF('SPACELOG 11 BP'!$F$2:$EE$2,DQ$4,'SPACELOG 11 BP'!$F32:$EE32)+SUMIF('SPACELOG 12 BP'!$F$2:$EE$2,DQ$4,'SPACELOG 12 BP'!$F32:$EE32)</f>
        <v>0</v>
      </c>
      <c r="DR32" s="393">
        <f t="shared" si="122"/>
        <v>0</v>
      </c>
    </row>
    <row r="33" spans="2:122" x14ac:dyDescent="0.2">
      <c r="E33" s="35" t="s">
        <v>44</v>
      </c>
      <c r="F33" s="33">
        <f>SUMIF('reporting montigny'!$F$2:$EE$2,F$4,'reporting montigny'!$F33:$EE33)+SUMIF('reporting boissy'!$F$2:$EE$2,F$4,'reporting boissy'!$F33:$EE33)+SUMIF('reporting moussy'!$F$2:$EE$2,F$4,'reporting moussy'!$F33:$EE33)+SUMIF('reporting trappes'!$F$2:$EE$2,F$4,'reporting trappes'!$F33:$EE33)+SUMIF('SPACELOG 5 BP'!$F$2:$EE$2,F$4,'SPACELOG 5 BP'!$F33:$EE33)+SUMIF('SPACELOG 6 BP'!$F$2:$EE$2,F$4,'SPACELOG 6 BP'!$F33:$EE33)+SUMIF('SPACELOG 7 BP'!$F$2:$EE$2,F$4,'SPACELOG 7 BP'!$F33:$EE33)+SUMIF('SPACELOG 8 BP'!$F$2:$EE$2,F$4,'SPACELOG 8 BP'!$F33:$EE33)+SUMIF('SPACELOG 9 BP'!$F$2:$EE$2,F$4,'SPACELOG 9 BP'!$F33:$EE33)+SUMIF('SPACELOG 10 BP'!$F$2:$EE$2,F$4,'SPACELOG 10 BP'!$F33:$EE33)+SUMIF('SPACELOG 11 BP'!$F$2:$EE$2,F$4,'SPACELOG 11 BP'!$F33:$EE33)+SUMIF('SPACELOG 12 BP'!$F$2:$EE$2,F$4,'SPACELOG 12 BP'!$F33:$EE33)</f>
        <v>0</v>
      </c>
      <c r="G33" s="33">
        <f>SUMIF('reporting montigny'!$F$2:$EE$2,G$4,'reporting montigny'!$F33:$EE33)+SUMIF('reporting boissy'!$F$2:$EE$2,G$4,'reporting boissy'!$F33:$EE33)+SUMIF('reporting moussy'!$F$2:$EE$2,G$4,'reporting moussy'!$F33:$EE33)+SUMIF('reporting trappes'!$F$2:$EE$2,G$4,'reporting trappes'!$F33:$EE33)+SUMIF('SPACELOG 5 BP'!$F$2:$EE$2,G$4,'SPACELOG 5 BP'!$F33:$EE33)+SUMIF('SPACELOG 6 BP'!$F$2:$EE$2,G$4,'SPACELOG 6 BP'!$F33:$EE33)+SUMIF('SPACELOG 7 BP'!$F$2:$EE$2,G$4,'SPACELOG 7 BP'!$F33:$EE33)+SUMIF('SPACELOG 8 BP'!$F$2:$EE$2,G$4,'SPACELOG 8 BP'!$F33:$EE33)+SUMIF('SPACELOG 9 BP'!$F$2:$EE$2,G$4,'SPACELOG 9 BP'!$F33:$EE33)+SUMIF('SPACELOG 10 BP'!$F$2:$EE$2,G$4,'SPACELOG 10 BP'!$F33:$EE33)+SUMIF('SPACELOG 11 BP'!$F$2:$EE$2,G$4,'SPACELOG 11 BP'!$F33:$EE33)+SUMIF('SPACELOG 12 BP'!$F$2:$EE$2,G$4,'SPACELOG 12 BP'!$F33:$EE33)</f>
        <v>0</v>
      </c>
      <c r="H33" s="33">
        <f>SUMIF('reporting montigny'!$F$2:$EE$2,H$4,'reporting montigny'!$F33:$EE33)+SUMIF('reporting boissy'!$F$2:$EE$2,H$4,'reporting boissy'!$F33:$EE33)+SUMIF('reporting moussy'!$F$2:$EE$2,H$4,'reporting moussy'!$F33:$EE33)+SUMIF('reporting trappes'!$F$2:$EE$2,H$4,'reporting trappes'!$F33:$EE33)+SUMIF('SPACELOG 5 BP'!$F$2:$EE$2,H$4,'SPACELOG 5 BP'!$F33:$EE33)+SUMIF('SPACELOG 6 BP'!$F$2:$EE$2,H$4,'SPACELOG 6 BP'!$F33:$EE33)+SUMIF('SPACELOG 7 BP'!$F$2:$EE$2,H$4,'SPACELOG 7 BP'!$F33:$EE33)+SUMIF('SPACELOG 8 BP'!$F$2:$EE$2,H$4,'SPACELOG 8 BP'!$F33:$EE33)+SUMIF('SPACELOG 9 BP'!$F$2:$EE$2,H$4,'SPACELOG 9 BP'!$F33:$EE33)+SUMIF('SPACELOG 10 BP'!$F$2:$EE$2,H$4,'SPACELOG 10 BP'!$F33:$EE33)+SUMIF('SPACELOG 11 BP'!$F$2:$EE$2,H$4,'SPACELOG 11 BP'!$F33:$EE33)+SUMIF('SPACELOG 12 BP'!$F$2:$EE$2,H$4,'SPACELOG 12 BP'!$F33:$EE33)</f>
        <v>0</v>
      </c>
      <c r="I33" s="33">
        <f>SUMIF('reporting montigny'!$F$2:$EE$2,I$4,'reporting montigny'!$F33:$EE33)+SUMIF('reporting boissy'!$F$2:$EE$2,I$4,'reporting boissy'!$F33:$EE33)+SUMIF('reporting moussy'!$F$2:$EE$2,I$4,'reporting moussy'!$F33:$EE33)+SUMIF('reporting trappes'!$F$2:$EE$2,I$4,'reporting trappes'!$F33:$EE33)+SUMIF('SPACELOG 5 BP'!$F$2:$EE$2,I$4,'SPACELOG 5 BP'!$F33:$EE33)+SUMIF('SPACELOG 6 BP'!$F$2:$EE$2,I$4,'SPACELOG 6 BP'!$F33:$EE33)+SUMIF('SPACELOG 7 BP'!$F$2:$EE$2,I$4,'SPACELOG 7 BP'!$F33:$EE33)+SUMIF('SPACELOG 8 BP'!$F$2:$EE$2,I$4,'SPACELOG 8 BP'!$F33:$EE33)+SUMIF('SPACELOG 9 BP'!$F$2:$EE$2,I$4,'SPACELOG 9 BP'!$F33:$EE33)+SUMIF('SPACELOG 10 BP'!$F$2:$EE$2,I$4,'SPACELOG 10 BP'!$F33:$EE33)+SUMIF('SPACELOG 11 BP'!$F$2:$EE$2,I$4,'SPACELOG 11 BP'!$F33:$EE33)+SUMIF('SPACELOG 12 BP'!$F$2:$EE$2,I$4,'SPACELOG 12 BP'!$F33:$EE33)</f>
        <v>0</v>
      </c>
      <c r="J33" s="33">
        <f>SUMIF('reporting montigny'!$F$2:$EE$2,J$4,'reporting montigny'!$F33:$EE33)+SUMIF('reporting boissy'!$F$2:$EE$2,J$4,'reporting boissy'!$F33:$EE33)+SUMIF('reporting moussy'!$F$2:$EE$2,J$4,'reporting moussy'!$F33:$EE33)+SUMIF('reporting trappes'!$F$2:$EE$2,J$4,'reporting trappes'!$F33:$EE33)+SUMIF('SPACELOG 5 BP'!$F$2:$EE$2,J$4,'SPACELOG 5 BP'!$F33:$EE33)+SUMIF('SPACELOG 6 BP'!$F$2:$EE$2,J$4,'SPACELOG 6 BP'!$F33:$EE33)+SUMIF('SPACELOG 7 BP'!$F$2:$EE$2,J$4,'SPACELOG 7 BP'!$F33:$EE33)+SUMIF('SPACELOG 8 BP'!$F$2:$EE$2,J$4,'SPACELOG 8 BP'!$F33:$EE33)+SUMIF('SPACELOG 9 BP'!$F$2:$EE$2,J$4,'SPACELOG 9 BP'!$F33:$EE33)+SUMIF('SPACELOG 10 BP'!$F$2:$EE$2,J$4,'SPACELOG 10 BP'!$F33:$EE33)+SUMIF('SPACELOG 11 BP'!$F$2:$EE$2,J$4,'SPACELOG 11 BP'!$F33:$EE33)+SUMIF('SPACELOG 12 BP'!$F$2:$EE$2,J$4,'SPACELOG 12 BP'!$F33:$EE33)</f>
        <v>0</v>
      </c>
      <c r="K33" s="33">
        <f>SUMIF('reporting montigny'!$F$2:$EE$2,K$4,'reporting montigny'!$F33:$EE33)+SUMIF('reporting boissy'!$F$2:$EE$2,K$4,'reporting boissy'!$F33:$EE33)+SUMIF('reporting moussy'!$F$2:$EE$2,K$4,'reporting moussy'!$F33:$EE33)+SUMIF('reporting trappes'!$F$2:$EE$2,K$4,'reporting trappes'!$F33:$EE33)+SUMIF('SPACELOG 5 BP'!$F$2:$EE$2,K$4,'SPACELOG 5 BP'!$F33:$EE33)+SUMIF('SPACELOG 6 BP'!$F$2:$EE$2,K$4,'SPACELOG 6 BP'!$F33:$EE33)+SUMIF('SPACELOG 7 BP'!$F$2:$EE$2,K$4,'SPACELOG 7 BP'!$F33:$EE33)+SUMIF('SPACELOG 8 BP'!$F$2:$EE$2,K$4,'SPACELOG 8 BP'!$F33:$EE33)+SUMIF('SPACELOG 9 BP'!$F$2:$EE$2,K$4,'SPACELOG 9 BP'!$F33:$EE33)+SUMIF('SPACELOG 10 BP'!$F$2:$EE$2,K$4,'SPACELOG 10 BP'!$F33:$EE33)+SUMIF('SPACELOG 11 BP'!$F$2:$EE$2,K$4,'SPACELOG 11 BP'!$F33:$EE33)+SUMIF('SPACELOG 12 BP'!$F$2:$EE$2,K$4,'SPACELOG 12 BP'!$F33:$EE33)</f>
        <v>0</v>
      </c>
      <c r="L33" s="33">
        <f>SUMIF('reporting montigny'!$F$2:$EE$2,L$4,'reporting montigny'!$F33:$EE33)+SUMIF('reporting boissy'!$F$2:$EE$2,L$4,'reporting boissy'!$F33:$EE33)+SUMIF('reporting moussy'!$F$2:$EE$2,L$4,'reporting moussy'!$F33:$EE33)+SUMIF('reporting trappes'!$F$2:$EE$2,L$4,'reporting trappes'!$F33:$EE33)+SUMIF('SPACELOG 5 BP'!$F$2:$EE$2,L$4,'SPACELOG 5 BP'!$F33:$EE33)+SUMIF('SPACELOG 6 BP'!$F$2:$EE$2,L$4,'SPACELOG 6 BP'!$F33:$EE33)+SUMIF('SPACELOG 7 BP'!$F$2:$EE$2,L$4,'SPACELOG 7 BP'!$F33:$EE33)+SUMIF('SPACELOG 8 BP'!$F$2:$EE$2,L$4,'SPACELOG 8 BP'!$F33:$EE33)+SUMIF('SPACELOG 9 BP'!$F$2:$EE$2,L$4,'SPACELOG 9 BP'!$F33:$EE33)+SUMIF('SPACELOG 10 BP'!$F$2:$EE$2,L$4,'SPACELOG 10 BP'!$F33:$EE33)+SUMIF('SPACELOG 11 BP'!$F$2:$EE$2,L$4,'SPACELOG 11 BP'!$F33:$EE33)+SUMIF('SPACELOG 12 BP'!$F$2:$EE$2,L$4,'SPACELOG 12 BP'!$F33:$EE33)</f>
        <v>0</v>
      </c>
      <c r="M33" s="33">
        <f>SUMIF('reporting montigny'!$F$2:$EE$2,M$4,'reporting montigny'!$F33:$EE33)+SUMIF('reporting boissy'!$F$2:$EE$2,M$4,'reporting boissy'!$F33:$EE33)+SUMIF('reporting moussy'!$F$2:$EE$2,M$4,'reporting moussy'!$F33:$EE33)+SUMIF('reporting trappes'!$F$2:$EE$2,M$4,'reporting trappes'!$F33:$EE33)+SUMIF('SPACELOG 5 BP'!$F$2:$EE$2,M$4,'SPACELOG 5 BP'!$F33:$EE33)+SUMIF('SPACELOG 6 BP'!$F$2:$EE$2,M$4,'SPACELOG 6 BP'!$F33:$EE33)+SUMIF('SPACELOG 7 BP'!$F$2:$EE$2,M$4,'SPACELOG 7 BP'!$F33:$EE33)+SUMIF('SPACELOG 8 BP'!$F$2:$EE$2,M$4,'SPACELOG 8 BP'!$F33:$EE33)+SUMIF('SPACELOG 9 BP'!$F$2:$EE$2,M$4,'SPACELOG 9 BP'!$F33:$EE33)+SUMIF('SPACELOG 10 BP'!$F$2:$EE$2,M$4,'SPACELOG 10 BP'!$F33:$EE33)+SUMIF('SPACELOG 11 BP'!$F$2:$EE$2,M$4,'SPACELOG 11 BP'!$F33:$EE33)+SUMIF('SPACELOG 12 BP'!$F$2:$EE$2,M$4,'SPACELOG 12 BP'!$F33:$EE33)</f>
        <v>0</v>
      </c>
      <c r="N33" s="33">
        <f>SUMIF('reporting montigny'!$F$2:$EE$2,N$4,'reporting montigny'!$F33:$EE33)+SUMIF('reporting boissy'!$F$2:$EE$2,N$4,'reporting boissy'!$F33:$EE33)+SUMIF('reporting moussy'!$F$2:$EE$2,N$4,'reporting moussy'!$F33:$EE33)+SUMIF('reporting trappes'!$F$2:$EE$2,N$4,'reporting trappes'!$F33:$EE33)+SUMIF('SPACELOG 5 BP'!$F$2:$EE$2,N$4,'SPACELOG 5 BP'!$F33:$EE33)+SUMIF('SPACELOG 6 BP'!$F$2:$EE$2,N$4,'SPACELOG 6 BP'!$F33:$EE33)+SUMIF('SPACELOG 7 BP'!$F$2:$EE$2,N$4,'SPACELOG 7 BP'!$F33:$EE33)+SUMIF('SPACELOG 8 BP'!$F$2:$EE$2,N$4,'SPACELOG 8 BP'!$F33:$EE33)+SUMIF('SPACELOG 9 BP'!$F$2:$EE$2,N$4,'SPACELOG 9 BP'!$F33:$EE33)+SUMIF('SPACELOG 10 BP'!$F$2:$EE$2,N$4,'SPACELOG 10 BP'!$F33:$EE33)+SUMIF('SPACELOG 11 BP'!$F$2:$EE$2,N$4,'SPACELOG 11 BP'!$F33:$EE33)+SUMIF('SPACELOG 12 BP'!$F$2:$EE$2,N$4,'SPACELOG 12 BP'!$F33:$EE33)</f>
        <v>0</v>
      </c>
      <c r="O33" s="33">
        <f>SUMIF('reporting montigny'!$F$2:$EE$2,O$4,'reporting montigny'!$F33:$EE33)+SUMIF('reporting boissy'!$F$2:$EE$2,O$4,'reporting boissy'!$F33:$EE33)+SUMIF('reporting moussy'!$F$2:$EE$2,O$4,'reporting moussy'!$F33:$EE33)+SUMIF('reporting trappes'!$F$2:$EE$2,O$4,'reporting trappes'!$F33:$EE33)+SUMIF('SPACELOG 5 BP'!$F$2:$EE$2,O$4,'SPACELOG 5 BP'!$F33:$EE33)+SUMIF('SPACELOG 6 BP'!$F$2:$EE$2,O$4,'SPACELOG 6 BP'!$F33:$EE33)+SUMIF('SPACELOG 7 BP'!$F$2:$EE$2,O$4,'SPACELOG 7 BP'!$F33:$EE33)+SUMIF('SPACELOG 8 BP'!$F$2:$EE$2,O$4,'SPACELOG 8 BP'!$F33:$EE33)+SUMIF('SPACELOG 9 BP'!$F$2:$EE$2,O$4,'SPACELOG 9 BP'!$F33:$EE33)+SUMIF('SPACELOG 10 BP'!$F$2:$EE$2,O$4,'SPACELOG 10 BP'!$F33:$EE33)+SUMIF('SPACELOG 11 BP'!$F$2:$EE$2,O$4,'SPACELOG 11 BP'!$F33:$EE33)+SUMIF('SPACELOG 12 BP'!$F$2:$EE$2,O$4,'SPACELOG 12 BP'!$F33:$EE33)</f>
        <v>0</v>
      </c>
      <c r="P33" s="33">
        <f>SUMIF('reporting montigny'!$F$2:$EE$2,P$4,'reporting montigny'!$F33:$EE33)+SUMIF('reporting boissy'!$F$2:$EE$2,P$4,'reporting boissy'!$F33:$EE33)+SUMIF('reporting moussy'!$F$2:$EE$2,P$4,'reporting moussy'!$F33:$EE33)+SUMIF('reporting trappes'!$F$2:$EE$2,P$4,'reporting trappes'!$F33:$EE33)+SUMIF('SPACELOG 5 BP'!$F$2:$EE$2,P$4,'SPACELOG 5 BP'!$F33:$EE33)+SUMIF('SPACELOG 6 BP'!$F$2:$EE$2,P$4,'SPACELOG 6 BP'!$F33:$EE33)+SUMIF('SPACELOG 7 BP'!$F$2:$EE$2,P$4,'SPACELOG 7 BP'!$F33:$EE33)+SUMIF('SPACELOG 8 BP'!$F$2:$EE$2,P$4,'SPACELOG 8 BP'!$F33:$EE33)+SUMIF('SPACELOG 9 BP'!$F$2:$EE$2,P$4,'SPACELOG 9 BP'!$F33:$EE33)+SUMIF('SPACELOG 10 BP'!$F$2:$EE$2,P$4,'SPACELOG 10 BP'!$F33:$EE33)+SUMIF('SPACELOG 11 BP'!$F$2:$EE$2,P$4,'SPACELOG 11 BP'!$F33:$EE33)+SUMIF('SPACELOG 12 BP'!$F$2:$EE$2,P$4,'SPACELOG 12 BP'!$F33:$EE33)</f>
        <v>0</v>
      </c>
      <c r="Q33" s="33">
        <f>SUMIF('reporting montigny'!$F$2:$EE$2,Q$4,'reporting montigny'!$F33:$EE33)+SUMIF('reporting boissy'!$F$2:$EE$2,Q$4,'reporting boissy'!$F33:$EE33)+SUMIF('reporting moussy'!$F$2:$EE$2,Q$4,'reporting moussy'!$F33:$EE33)+SUMIF('reporting trappes'!$F$2:$EE$2,Q$4,'reporting trappes'!$F33:$EE33)+SUMIF('SPACELOG 5 BP'!$F$2:$EE$2,Q$4,'SPACELOG 5 BP'!$F33:$EE33)+SUMIF('SPACELOG 6 BP'!$F$2:$EE$2,Q$4,'SPACELOG 6 BP'!$F33:$EE33)+SUMIF('SPACELOG 7 BP'!$F$2:$EE$2,Q$4,'SPACELOG 7 BP'!$F33:$EE33)+SUMIF('SPACELOG 8 BP'!$F$2:$EE$2,Q$4,'SPACELOG 8 BP'!$F33:$EE33)+SUMIF('SPACELOG 9 BP'!$F$2:$EE$2,Q$4,'SPACELOG 9 BP'!$F33:$EE33)+SUMIF('SPACELOG 10 BP'!$F$2:$EE$2,Q$4,'SPACELOG 10 BP'!$F33:$EE33)+SUMIF('SPACELOG 11 BP'!$F$2:$EE$2,Q$4,'SPACELOG 11 BP'!$F33:$EE33)+SUMIF('SPACELOG 12 BP'!$F$2:$EE$2,Q$4,'SPACELOG 12 BP'!$F33:$EE33)</f>
        <v>1800</v>
      </c>
      <c r="R33" s="393">
        <f t="shared" si="114"/>
        <v>1800</v>
      </c>
      <c r="S33" s="33">
        <f>SUMIF('reporting montigny'!$F$2:$EE$2,S$4,'reporting montigny'!$F33:$EE33)+SUMIF('reporting boissy'!$F$2:$EE$2,S$4,'reporting boissy'!$F33:$EE33)+SUMIF('reporting moussy'!$F$2:$EE$2,S$4,'reporting moussy'!$F33:$EE33)+SUMIF('reporting trappes'!$F$2:$EE$2,S$4,'reporting trappes'!$F33:$EE33)+SUMIF('SPACELOG 5 BP'!$F$2:$EE$2,S$4,'SPACELOG 5 BP'!$F33:$EE33)+SUMIF('SPACELOG 6 BP'!$F$2:$EE$2,S$4,'SPACELOG 6 BP'!$F33:$EE33)+SUMIF('SPACELOG 7 BP'!$F$2:$EE$2,S$4,'SPACELOG 7 BP'!$F33:$EE33)+SUMIF('SPACELOG 8 BP'!$F$2:$EE$2,S$4,'SPACELOG 8 BP'!$F33:$EE33)+SUMIF('SPACELOG 9 BP'!$F$2:$EE$2,S$4,'SPACELOG 9 BP'!$F33:$EE33)+SUMIF('SPACELOG 10 BP'!$F$2:$EE$2,S$4,'SPACELOG 10 BP'!$F33:$EE33)+SUMIF('SPACELOG 11 BP'!$F$2:$EE$2,S$4,'SPACELOG 11 BP'!$F33:$EE33)+SUMIF('SPACELOG 12 BP'!$F$2:$EE$2,S$4,'SPACELOG 12 BP'!$F33:$EE33)</f>
        <v>2040</v>
      </c>
      <c r="T33" s="33">
        <f>SUMIF('reporting montigny'!$F$2:$EE$2,T$4,'reporting montigny'!$F33:$EE33)+SUMIF('reporting boissy'!$F$2:$EE$2,T$4,'reporting boissy'!$F33:$EE33)+SUMIF('reporting moussy'!$F$2:$EE$2,T$4,'reporting moussy'!$F33:$EE33)+SUMIF('reporting trappes'!$F$2:$EE$2,T$4,'reporting trappes'!$F33:$EE33)+SUMIF('SPACELOG 5 BP'!$F$2:$EE$2,T$4,'SPACELOG 5 BP'!$F33:$EE33)+SUMIF('SPACELOG 6 BP'!$F$2:$EE$2,T$4,'SPACELOG 6 BP'!$F33:$EE33)+SUMIF('SPACELOG 7 BP'!$F$2:$EE$2,T$4,'SPACELOG 7 BP'!$F33:$EE33)+SUMIF('SPACELOG 8 BP'!$F$2:$EE$2,T$4,'SPACELOG 8 BP'!$F33:$EE33)+SUMIF('SPACELOG 9 BP'!$F$2:$EE$2,T$4,'SPACELOG 9 BP'!$F33:$EE33)+SUMIF('SPACELOG 10 BP'!$F$2:$EE$2,T$4,'SPACELOG 10 BP'!$F33:$EE33)+SUMIF('SPACELOG 11 BP'!$F$2:$EE$2,T$4,'SPACELOG 11 BP'!$F33:$EE33)+SUMIF('SPACELOG 12 BP'!$F$2:$EE$2,T$4,'SPACELOG 12 BP'!$F33:$EE33)</f>
        <v>2035</v>
      </c>
      <c r="U33" s="33">
        <f>SUMIF('reporting montigny'!$F$2:$EE$2,U$4,'reporting montigny'!$F33:$EE33)+SUMIF('reporting boissy'!$F$2:$EE$2,U$4,'reporting boissy'!$F33:$EE33)+SUMIF('reporting moussy'!$F$2:$EE$2,U$4,'reporting moussy'!$F33:$EE33)+SUMIF('reporting trappes'!$F$2:$EE$2,U$4,'reporting trappes'!$F33:$EE33)+SUMIF('SPACELOG 5 BP'!$F$2:$EE$2,U$4,'SPACELOG 5 BP'!$F33:$EE33)+SUMIF('SPACELOG 6 BP'!$F$2:$EE$2,U$4,'SPACELOG 6 BP'!$F33:$EE33)+SUMIF('SPACELOG 7 BP'!$F$2:$EE$2,U$4,'SPACELOG 7 BP'!$F33:$EE33)+SUMIF('SPACELOG 8 BP'!$F$2:$EE$2,U$4,'SPACELOG 8 BP'!$F33:$EE33)+SUMIF('SPACELOG 9 BP'!$F$2:$EE$2,U$4,'SPACELOG 9 BP'!$F33:$EE33)+SUMIF('SPACELOG 10 BP'!$F$2:$EE$2,U$4,'SPACELOG 10 BP'!$F33:$EE33)+SUMIF('SPACELOG 11 BP'!$F$2:$EE$2,U$4,'SPACELOG 11 BP'!$F33:$EE33)+SUMIF('SPACELOG 12 BP'!$F$2:$EE$2,U$4,'SPACELOG 12 BP'!$F33:$EE33)</f>
        <v>0</v>
      </c>
      <c r="V33" s="33">
        <f>SUMIF('reporting montigny'!$F$2:$EE$2,V$4,'reporting montigny'!$F33:$EE33)+SUMIF('reporting boissy'!$F$2:$EE$2,V$4,'reporting boissy'!$F33:$EE33)+SUMIF('reporting moussy'!$F$2:$EE$2,V$4,'reporting moussy'!$F33:$EE33)+SUMIF('reporting trappes'!$F$2:$EE$2,V$4,'reporting trappes'!$F33:$EE33)+SUMIF('SPACELOG 5 BP'!$F$2:$EE$2,V$4,'SPACELOG 5 BP'!$F33:$EE33)+SUMIF('SPACELOG 6 BP'!$F$2:$EE$2,V$4,'SPACELOG 6 BP'!$F33:$EE33)+SUMIF('SPACELOG 7 BP'!$F$2:$EE$2,V$4,'SPACELOG 7 BP'!$F33:$EE33)+SUMIF('SPACELOG 8 BP'!$F$2:$EE$2,V$4,'SPACELOG 8 BP'!$F33:$EE33)+SUMIF('SPACELOG 9 BP'!$F$2:$EE$2,V$4,'SPACELOG 9 BP'!$F33:$EE33)+SUMIF('SPACELOG 10 BP'!$F$2:$EE$2,V$4,'SPACELOG 10 BP'!$F33:$EE33)+SUMIF('SPACELOG 11 BP'!$F$2:$EE$2,V$4,'SPACELOG 11 BP'!$F33:$EE33)+SUMIF('SPACELOG 12 BP'!$F$2:$EE$2,V$4,'SPACELOG 12 BP'!$F33:$EE33)</f>
        <v>0</v>
      </c>
      <c r="W33" s="33">
        <f>SUMIF('reporting montigny'!$F$2:$EE$2,W$4,'reporting montigny'!$F33:$EE33)+SUMIF('reporting boissy'!$F$2:$EE$2,W$4,'reporting boissy'!$F33:$EE33)+SUMIF('reporting moussy'!$F$2:$EE$2,W$4,'reporting moussy'!$F33:$EE33)+SUMIF('reporting trappes'!$F$2:$EE$2,W$4,'reporting trappes'!$F33:$EE33)+SUMIF('SPACELOG 5 BP'!$F$2:$EE$2,W$4,'SPACELOG 5 BP'!$F33:$EE33)+SUMIF('SPACELOG 6 BP'!$F$2:$EE$2,W$4,'SPACELOG 6 BP'!$F33:$EE33)+SUMIF('SPACELOG 7 BP'!$F$2:$EE$2,W$4,'SPACELOG 7 BP'!$F33:$EE33)+SUMIF('SPACELOG 8 BP'!$F$2:$EE$2,W$4,'SPACELOG 8 BP'!$F33:$EE33)+SUMIF('SPACELOG 9 BP'!$F$2:$EE$2,W$4,'SPACELOG 9 BP'!$F33:$EE33)+SUMIF('SPACELOG 10 BP'!$F$2:$EE$2,W$4,'SPACELOG 10 BP'!$F33:$EE33)+SUMIF('SPACELOG 11 BP'!$F$2:$EE$2,W$4,'SPACELOG 11 BP'!$F33:$EE33)+SUMIF('SPACELOG 12 BP'!$F$2:$EE$2,W$4,'SPACELOG 12 BP'!$F33:$EE33)</f>
        <v>0</v>
      </c>
      <c r="X33" s="33">
        <f>SUMIF('reporting montigny'!$F$2:$EE$2,X$4,'reporting montigny'!$F33:$EE33)+SUMIF('reporting boissy'!$F$2:$EE$2,X$4,'reporting boissy'!$F33:$EE33)+SUMIF('reporting moussy'!$F$2:$EE$2,X$4,'reporting moussy'!$F33:$EE33)+SUMIF('reporting trappes'!$F$2:$EE$2,X$4,'reporting trappes'!$F33:$EE33)+SUMIF('SPACELOG 5 BP'!$F$2:$EE$2,X$4,'SPACELOG 5 BP'!$F33:$EE33)+SUMIF('SPACELOG 6 BP'!$F$2:$EE$2,X$4,'SPACELOG 6 BP'!$F33:$EE33)+SUMIF('SPACELOG 7 BP'!$F$2:$EE$2,X$4,'SPACELOG 7 BP'!$F33:$EE33)+SUMIF('SPACELOG 8 BP'!$F$2:$EE$2,X$4,'SPACELOG 8 BP'!$F33:$EE33)+SUMIF('SPACELOG 9 BP'!$F$2:$EE$2,X$4,'SPACELOG 9 BP'!$F33:$EE33)+SUMIF('SPACELOG 10 BP'!$F$2:$EE$2,X$4,'SPACELOG 10 BP'!$F33:$EE33)+SUMIF('SPACELOG 11 BP'!$F$2:$EE$2,X$4,'SPACELOG 11 BP'!$F33:$EE33)+SUMIF('SPACELOG 12 BP'!$F$2:$EE$2,X$4,'SPACELOG 12 BP'!$F33:$EE33)</f>
        <v>0</v>
      </c>
      <c r="Y33" s="33">
        <f>SUMIF('reporting montigny'!$F$2:$EE$2,Y$4,'reporting montigny'!$F33:$EE33)+SUMIF('reporting boissy'!$F$2:$EE$2,Y$4,'reporting boissy'!$F33:$EE33)+SUMIF('reporting moussy'!$F$2:$EE$2,Y$4,'reporting moussy'!$F33:$EE33)+SUMIF('reporting trappes'!$F$2:$EE$2,Y$4,'reporting trappes'!$F33:$EE33)+SUMIF('SPACELOG 5 BP'!$F$2:$EE$2,Y$4,'SPACELOG 5 BP'!$F33:$EE33)+SUMIF('SPACELOG 6 BP'!$F$2:$EE$2,Y$4,'SPACELOG 6 BP'!$F33:$EE33)+SUMIF('SPACELOG 7 BP'!$F$2:$EE$2,Y$4,'SPACELOG 7 BP'!$F33:$EE33)+SUMIF('SPACELOG 8 BP'!$F$2:$EE$2,Y$4,'SPACELOG 8 BP'!$F33:$EE33)+SUMIF('SPACELOG 9 BP'!$F$2:$EE$2,Y$4,'SPACELOG 9 BP'!$F33:$EE33)+SUMIF('SPACELOG 10 BP'!$F$2:$EE$2,Y$4,'SPACELOG 10 BP'!$F33:$EE33)+SUMIF('SPACELOG 11 BP'!$F$2:$EE$2,Y$4,'SPACELOG 11 BP'!$F33:$EE33)+SUMIF('SPACELOG 12 BP'!$F$2:$EE$2,Y$4,'SPACELOG 12 BP'!$F33:$EE33)</f>
        <v>0</v>
      </c>
      <c r="Z33" s="33">
        <f>SUMIF('reporting montigny'!$F$2:$EE$2,Z$4,'reporting montigny'!$F33:$EE33)+SUMIF('reporting boissy'!$F$2:$EE$2,Z$4,'reporting boissy'!$F33:$EE33)+SUMIF('reporting moussy'!$F$2:$EE$2,Z$4,'reporting moussy'!$F33:$EE33)+SUMIF('reporting trappes'!$F$2:$EE$2,Z$4,'reporting trappes'!$F33:$EE33)+SUMIF('SPACELOG 5 BP'!$F$2:$EE$2,Z$4,'SPACELOG 5 BP'!$F33:$EE33)+SUMIF('SPACELOG 6 BP'!$F$2:$EE$2,Z$4,'SPACELOG 6 BP'!$F33:$EE33)+SUMIF('SPACELOG 7 BP'!$F$2:$EE$2,Z$4,'SPACELOG 7 BP'!$F33:$EE33)+SUMIF('SPACELOG 8 BP'!$F$2:$EE$2,Z$4,'SPACELOG 8 BP'!$F33:$EE33)+SUMIF('SPACELOG 9 BP'!$F$2:$EE$2,Z$4,'SPACELOG 9 BP'!$F33:$EE33)+SUMIF('SPACELOG 10 BP'!$F$2:$EE$2,Z$4,'SPACELOG 10 BP'!$F33:$EE33)+SUMIF('SPACELOG 11 BP'!$F$2:$EE$2,Z$4,'SPACELOG 11 BP'!$F33:$EE33)+SUMIF('SPACELOG 12 BP'!$F$2:$EE$2,Z$4,'SPACELOG 12 BP'!$F33:$EE33)</f>
        <v>0</v>
      </c>
      <c r="AA33" s="33">
        <f>SUMIF('reporting montigny'!$F$2:$EE$2,AA$4,'reporting montigny'!$F33:$EE33)+SUMIF('reporting boissy'!$F$2:$EE$2,AA$4,'reporting boissy'!$F33:$EE33)+SUMIF('reporting moussy'!$F$2:$EE$2,AA$4,'reporting moussy'!$F33:$EE33)+SUMIF('reporting trappes'!$F$2:$EE$2,AA$4,'reporting trappes'!$F33:$EE33)+SUMIF('SPACELOG 5 BP'!$F$2:$EE$2,AA$4,'SPACELOG 5 BP'!$F33:$EE33)+SUMIF('SPACELOG 6 BP'!$F$2:$EE$2,AA$4,'SPACELOG 6 BP'!$F33:$EE33)+SUMIF('SPACELOG 7 BP'!$F$2:$EE$2,AA$4,'SPACELOG 7 BP'!$F33:$EE33)+SUMIF('SPACELOG 8 BP'!$F$2:$EE$2,AA$4,'SPACELOG 8 BP'!$F33:$EE33)+SUMIF('SPACELOG 9 BP'!$F$2:$EE$2,AA$4,'SPACELOG 9 BP'!$F33:$EE33)+SUMIF('SPACELOG 10 BP'!$F$2:$EE$2,AA$4,'SPACELOG 10 BP'!$F33:$EE33)+SUMIF('SPACELOG 11 BP'!$F$2:$EE$2,AA$4,'SPACELOG 11 BP'!$F33:$EE33)+SUMIF('SPACELOG 12 BP'!$F$2:$EE$2,AA$4,'SPACELOG 12 BP'!$F33:$EE33)</f>
        <v>0</v>
      </c>
      <c r="AB33" s="33">
        <f>SUMIF('reporting montigny'!$F$2:$EE$2,AB$4,'reporting montigny'!$F33:$EE33)+SUMIF('reporting boissy'!$F$2:$EE$2,AB$4,'reporting boissy'!$F33:$EE33)+SUMIF('reporting moussy'!$F$2:$EE$2,AB$4,'reporting moussy'!$F33:$EE33)+SUMIF('reporting trappes'!$F$2:$EE$2,AB$4,'reporting trappes'!$F33:$EE33)+SUMIF('SPACELOG 5 BP'!$F$2:$EE$2,AB$4,'SPACELOG 5 BP'!$F33:$EE33)+SUMIF('SPACELOG 6 BP'!$F$2:$EE$2,AB$4,'SPACELOG 6 BP'!$F33:$EE33)+SUMIF('SPACELOG 7 BP'!$F$2:$EE$2,AB$4,'SPACELOG 7 BP'!$F33:$EE33)+SUMIF('SPACELOG 8 BP'!$F$2:$EE$2,AB$4,'SPACELOG 8 BP'!$F33:$EE33)+SUMIF('SPACELOG 9 BP'!$F$2:$EE$2,AB$4,'SPACELOG 9 BP'!$F33:$EE33)+SUMIF('SPACELOG 10 BP'!$F$2:$EE$2,AB$4,'SPACELOG 10 BP'!$F33:$EE33)+SUMIF('SPACELOG 11 BP'!$F$2:$EE$2,AB$4,'SPACELOG 11 BP'!$F33:$EE33)+SUMIF('SPACELOG 12 BP'!$F$2:$EE$2,AB$4,'SPACELOG 12 BP'!$F33:$EE33)</f>
        <v>0</v>
      </c>
      <c r="AC33" s="33">
        <f>SUMIF('reporting montigny'!$F$2:$EE$2,AC$4,'reporting montigny'!$F33:$EE33)+SUMIF('reporting boissy'!$F$2:$EE$2,AC$4,'reporting boissy'!$F33:$EE33)+SUMIF('reporting moussy'!$F$2:$EE$2,AC$4,'reporting moussy'!$F33:$EE33)+SUMIF('reporting trappes'!$F$2:$EE$2,AC$4,'reporting trappes'!$F33:$EE33)+SUMIF('SPACELOG 5 BP'!$F$2:$EE$2,AC$4,'SPACELOG 5 BP'!$F33:$EE33)+SUMIF('SPACELOG 6 BP'!$F$2:$EE$2,AC$4,'SPACELOG 6 BP'!$F33:$EE33)+SUMIF('SPACELOG 7 BP'!$F$2:$EE$2,AC$4,'SPACELOG 7 BP'!$F33:$EE33)+SUMIF('SPACELOG 8 BP'!$F$2:$EE$2,AC$4,'SPACELOG 8 BP'!$F33:$EE33)+SUMIF('SPACELOG 9 BP'!$F$2:$EE$2,AC$4,'SPACELOG 9 BP'!$F33:$EE33)+SUMIF('SPACELOG 10 BP'!$F$2:$EE$2,AC$4,'SPACELOG 10 BP'!$F33:$EE33)+SUMIF('SPACELOG 11 BP'!$F$2:$EE$2,AC$4,'SPACELOG 11 BP'!$F33:$EE33)+SUMIF('SPACELOG 12 BP'!$F$2:$EE$2,AC$4,'SPACELOG 12 BP'!$F33:$EE33)</f>
        <v>0</v>
      </c>
      <c r="AD33" s="33">
        <f>SUMIF('reporting montigny'!$F$2:$EE$2,AD$4,'reporting montigny'!$F33:$EE33)+SUMIF('reporting boissy'!$F$2:$EE$2,AD$4,'reporting boissy'!$F33:$EE33)+SUMIF('reporting moussy'!$F$2:$EE$2,AD$4,'reporting moussy'!$F33:$EE33)+SUMIF('reporting trappes'!$F$2:$EE$2,AD$4,'reporting trappes'!$F33:$EE33)+SUMIF('SPACELOG 5 BP'!$F$2:$EE$2,AD$4,'SPACELOG 5 BP'!$F33:$EE33)+SUMIF('SPACELOG 6 BP'!$F$2:$EE$2,AD$4,'SPACELOG 6 BP'!$F33:$EE33)+SUMIF('SPACELOG 7 BP'!$F$2:$EE$2,AD$4,'SPACELOG 7 BP'!$F33:$EE33)+SUMIF('SPACELOG 8 BP'!$F$2:$EE$2,AD$4,'SPACELOG 8 BP'!$F33:$EE33)+SUMIF('SPACELOG 9 BP'!$F$2:$EE$2,AD$4,'SPACELOG 9 BP'!$F33:$EE33)+SUMIF('SPACELOG 10 BP'!$F$2:$EE$2,AD$4,'SPACELOG 10 BP'!$F33:$EE33)+SUMIF('SPACELOG 11 BP'!$F$2:$EE$2,AD$4,'SPACELOG 11 BP'!$F33:$EE33)+SUMIF('SPACELOG 12 BP'!$F$2:$EE$2,AD$4,'SPACELOG 12 BP'!$F33:$EE33)</f>
        <v>0</v>
      </c>
      <c r="AE33" s="393">
        <f t="shared" si="115"/>
        <v>4075</v>
      </c>
      <c r="AF33" s="33">
        <f>SUMIF('reporting montigny'!$F$2:$EE$2,AF$4,'reporting montigny'!$F33:$EE33)+SUMIF('reporting boissy'!$F$2:$EE$2,AF$4,'reporting boissy'!$F33:$EE33)+SUMIF('reporting moussy'!$F$2:$EE$2,AF$4,'reporting moussy'!$F33:$EE33)+SUMIF('reporting trappes'!$F$2:$EE$2,AF$4,'reporting trappes'!$F33:$EE33)+SUMIF('SPACELOG 5 BP'!$F$2:$EE$2,AF$4,'SPACELOG 5 BP'!$F33:$EE33)+SUMIF('SPACELOG 6 BP'!$F$2:$EE$2,AF$4,'SPACELOG 6 BP'!$F33:$EE33)+SUMIF('SPACELOG 7 BP'!$F$2:$EE$2,AF$4,'SPACELOG 7 BP'!$F33:$EE33)+SUMIF('SPACELOG 8 BP'!$F$2:$EE$2,AF$4,'SPACELOG 8 BP'!$F33:$EE33)+SUMIF('SPACELOG 9 BP'!$F$2:$EE$2,AF$4,'SPACELOG 9 BP'!$F33:$EE33)+SUMIF('SPACELOG 10 BP'!$F$2:$EE$2,AF$4,'SPACELOG 10 BP'!$F33:$EE33)+SUMIF('SPACELOG 11 BP'!$F$2:$EE$2,AF$4,'SPACELOG 11 BP'!$F33:$EE33)+SUMIF('SPACELOG 12 BP'!$F$2:$EE$2,AF$4,'SPACELOG 12 BP'!$F33:$EE33)</f>
        <v>0</v>
      </c>
      <c r="AG33" s="33">
        <f>SUMIF('reporting montigny'!$F$2:$EE$2,AG$4,'reporting montigny'!$F33:$EE33)+SUMIF('reporting boissy'!$F$2:$EE$2,AG$4,'reporting boissy'!$F33:$EE33)+SUMIF('reporting moussy'!$F$2:$EE$2,AG$4,'reporting moussy'!$F33:$EE33)+SUMIF('reporting trappes'!$F$2:$EE$2,AG$4,'reporting trappes'!$F33:$EE33)+SUMIF('SPACELOG 5 BP'!$F$2:$EE$2,AG$4,'SPACELOG 5 BP'!$F33:$EE33)+SUMIF('SPACELOG 6 BP'!$F$2:$EE$2,AG$4,'SPACELOG 6 BP'!$F33:$EE33)+SUMIF('SPACELOG 7 BP'!$F$2:$EE$2,AG$4,'SPACELOG 7 BP'!$F33:$EE33)+SUMIF('SPACELOG 8 BP'!$F$2:$EE$2,AG$4,'SPACELOG 8 BP'!$F33:$EE33)+SUMIF('SPACELOG 9 BP'!$F$2:$EE$2,AG$4,'SPACELOG 9 BP'!$F33:$EE33)+SUMIF('SPACELOG 10 BP'!$F$2:$EE$2,AG$4,'SPACELOG 10 BP'!$F33:$EE33)+SUMIF('SPACELOG 11 BP'!$F$2:$EE$2,AG$4,'SPACELOG 11 BP'!$F33:$EE33)+SUMIF('SPACELOG 12 BP'!$F$2:$EE$2,AG$4,'SPACELOG 12 BP'!$F33:$EE33)</f>
        <v>0</v>
      </c>
      <c r="AH33" s="33">
        <f>SUMIF('reporting montigny'!$F$2:$EE$2,AH$4,'reporting montigny'!$F33:$EE33)+SUMIF('reporting boissy'!$F$2:$EE$2,AH$4,'reporting boissy'!$F33:$EE33)+SUMIF('reporting moussy'!$F$2:$EE$2,AH$4,'reporting moussy'!$F33:$EE33)+SUMIF('reporting trappes'!$F$2:$EE$2,AH$4,'reporting trappes'!$F33:$EE33)+SUMIF('SPACELOG 5 BP'!$F$2:$EE$2,AH$4,'SPACELOG 5 BP'!$F33:$EE33)+SUMIF('SPACELOG 6 BP'!$F$2:$EE$2,AH$4,'SPACELOG 6 BP'!$F33:$EE33)+SUMIF('SPACELOG 7 BP'!$F$2:$EE$2,AH$4,'SPACELOG 7 BP'!$F33:$EE33)+SUMIF('SPACELOG 8 BP'!$F$2:$EE$2,AH$4,'SPACELOG 8 BP'!$F33:$EE33)+SUMIF('SPACELOG 9 BP'!$F$2:$EE$2,AH$4,'SPACELOG 9 BP'!$F33:$EE33)+SUMIF('SPACELOG 10 BP'!$F$2:$EE$2,AH$4,'SPACELOG 10 BP'!$F33:$EE33)+SUMIF('SPACELOG 11 BP'!$F$2:$EE$2,AH$4,'SPACELOG 11 BP'!$F33:$EE33)+SUMIF('SPACELOG 12 BP'!$F$2:$EE$2,AH$4,'SPACELOG 12 BP'!$F33:$EE33)</f>
        <v>0</v>
      </c>
      <c r="AI33" s="33">
        <f>SUMIF('reporting montigny'!$F$2:$EE$2,AI$4,'reporting montigny'!$F33:$EE33)+SUMIF('reporting boissy'!$F$2:$EE$2,AI$4,'reporting boissy'!$F33:$EE33)+SUMIF('reporting moussy'!$F$2:$EE$2,AI$4,'reporting moussy'!$F33:$EE33)+SUMIF('reporting trappes'!$F$2:$EE$2,AI$4,'reporting trappes'!$F33:$EE33)+SUMIF('SPACELOG 5 BP'!$F$2:$EE$2,AI$4,'SPACELOG 5 BP'!$F33:$EE33)+SUMIF('SPACELOG 6 BP'!$F$2:$EE$2,AI$4,'SPACELOG 6 BP'!$F33:$EE33)+SUMIF('SPACELOG 7 BP'!$F$2:$EE$2,AI$4,'SPACELOG 7 BP'!$F33:$EE33)+SUMIF('SPACELOG 8 BP'!$F$2:$EE$2,AI$4,'SPACELOG 8 BP'!$F33:$EE33)+SUMIF('SPACELOG 9 BP'!$F$2:$EE$2,AI$4,'SPACELOG 9 BP'!$F33:$EE33)+SUMIF('SPACELOG 10 BP'!$F$2:$EE$2,AI$4,'SPACELOG 10 BP'!$F33:$EE33)+SUMIF('SPACELOG 11 BP'!$F$2:$EE$2,AI$4,'SPACELOG 11 BP'!$F33:$EE33)+SUMIF('SPACELOG 12 BP'!$F$2:$EE$2,AI$4,'SPACELOG 12 BP'!$F33:$EE33)</f>
        <v>0</v>
      </c>
      <c r="AJ33" s="33">
        <f>SUMIF('reporting montigny'!$F$2:$EE$2,AJ$4,'reporting montigny'!$F33:$EE33)+SUMIF('reporting boissy'!$F$2:$EE$2,AJ$4,'reporting boissy'!$F33:$EE33)+SUMIF('reporting moussy'!$F$2:$EE$2,AJ$4,'reporting moussy'!$F33:$EE33)+SUMIF('reporting trappes'!$F$2:$EE$2,AJ$4,'reporting trappes'!$F33:$EE33)+SUMIF('SPACELOG 5 BP'!$F$2:$EE$2,AJ$4,'SPACELOG 5 BP'!$F33:$EE33)+SUMIF('SPACELOG 6 BP'!$F$2:$EE$2,AJ$4,'SPACELOG 6 BP'!$F33:$EE33)+SUMIF('SPACELOG 7 BP'!$F$2:$EE$2,AJ$4,'SPACELOG 7 BP'!$F33:$EE33)+SUMIF('SPACELOG 8 BP'!$F$2:$EE$2,AJ$4,'SPACELOG 8 BP'!$F33:$EE33)+SUMIF('SPACELOG 9 BP'!$F$2:$EE$2,AJ$4,'SPACELOG 9 BP'!$F33:$EE33)+SUMIF('SPACELOG 10 BP'!$F$2:$EE$2,AJ$4,'SPACELOG 10 BP'!$F33:$EE33)+SUMIF('SPACELOG 11 BP'!$F$2:$EE$2,AJ$4,'SPACELOG 11 BP'!$F33:$EE33)+SUMIF('SPACELOG 12 BP'!$F$2:$EE$2,AJ$4,'SPACELOG 12 BP'!$F33:$EE33)</f>
        <v>0</v>
      </c>
      <c r="AK33" s="33">
        <f>SUMIF('reporting montigny'!$F$2:$EE$2,AK$4,'reporting montigny'!$F33:$EE33)+SUMIF('reporting boissy'!$F$2:$EE$2,AK$4,'reporting boissy'!$F33:$EE33)+SUMIF('reporting moussy'!$F$2:$EE$2,AK$4,'reporting moussy'!$F33:$EE33)+SUMIF('reporting trappes'!$F$2:$EE$2,AK$4,'reporting trappes'!$F33:$EE33)+SUMIF('SPACELOG 5 BP'!$F$2:$EE$2,AK$4,'SPACELOG 5 BP'!$F33:$EE33)+SUMIF('SPACELOG 6 BP'!$F$2:$EE$2,AK$4,'SPACELOG 6 BP'!$F33:$EE33)+SUMIF('SPACELOG 7 BP'!$F$2:$EE$2,AK$4,'SPACELOG 7 BP'!$F33:$EE33)+SUMIF('SPACELOG 8 BP'!$F$2:$EE$2,AK$4,'SPACELOG 8 BP'!$F33:$EE33)+SUMIF('SPACELOG 9 BP'!$F$2:$EE$2,AK$4,'SPACELOG 9 BP'!$F33:$EE33)+SUMIF('SPACELOG 10 BP'!$F$2:$EE$2,AK$4,'SPACELOG 10 BP'!$F33:$EE33)+SUMIF('SPACELOG 11 BP'!$F$2:$EE$2,AK$4,'SPACELOG 11 BP'!$F33:$EE33)+SUMIF('SPACELOG 12 BP'!$F$2:$EE$2,AK$4,'SPACELOG 12 BP'!$F33:$EE33)</f>
        <v>0</v>
      </c>
      <c r="AL33" s="33">
        <f>SUMIF('reporting montigny'!$F$2:$EE$2,AL$4,'reporting montigny'!$F33:$EE33)+SUMIF('reporting boissy'!$F$2:$EE$2,AL$4,'reporting boissy'!$F33:$EE33)+SUMIF('reporting moussy'!$F$2:$EE$2,AL$4,'reporting moussy'!$F33:$EE33)+SUMIF('reporting trappes'!$F$2:$EE$2,AL$4,'reporting trappes'!$F33:$EE33)+SUMIF('SPACELOG 5 BP'!$F$2:$EE$2,AL$4,'SPACELOG 5 BP'!$F33:$EE33)+SUMIF('SPACELOG 6 BP'!$F$2:$EE$2,AL$4,'SPACELOG 6 BP'!$F33:$EE33)+SUMIF('SPACELOG 7 BP'!$F$2:$EE$2,AL$4,'SPACELOG 7 BP'!$F33:$EE33)+SUMIF('SPACELOG 8 BP'!$F$2:$EE$2,AL$4,'SPACELOG 8 BP'!$F33:$EE33)+SUMIF('SPACELOG 9 BP'!$F$2:$EE$2,AL$4,'SPACELOG 9 BP'!$F33:$EE33)+SUMIF('SPACELOG 10 BP'!$F$2:$EE$2,AL$4,'SPACELOG 10 BP'!$F33:$EE33)+SUMIF('SPACELOG 11 BP'!$F$2:$EE$2,AL$4,'SPACELOG 11 BP'!$F33:$EE33)+SUMIF('SPACELOG 12 BP'!$F$2:$EE$2,AL$4,'SPACELOG 12 BP'!$F33:$EE33)</f>
        <v>0</v>
      </c>
      <c r="AM33" s="33">
        <f>SUMIF('reporting montigny'!$F$2:$EE$2,AM$4,'reporting montigny'!$F33:$EE33)+SUMIF('reporting boissy'!$F$2:$EE$2,AM$4,'reporting boissy'!$F33:$EE33)+SUMIF('reporting moussy'!$F$2:$EE$2,AM$4,'reporting moussy'!$F33:$EE33)+SUMIF('reporting trappes'!$F$2:$EE$2,AM$4,'reporting trappes'!$F33:$EE33)+SUMIF('SPACELOG 5 BP'!$F$2:$EE$2,AM$4,'SPACELOG 5 BP'!$F33:$EE33)+SUMIF('SPACELOG 6 BP'!$F$2:$EE$2,AM$4,'SPACELOG 6 BP'!$F33:$EE33)+SUMIF('SPACELOG 7 BP'!$F$2:$EE$2,AM$4,'SPACELOG 7 BP'!$F33:$EE33)+SUMIF('SPACELOG 8 BP'!$F$2:$EE$2,AM$4,'SPACELOG 8 BP'!$F33:$EE33)+SUMIF('SPACELOG 9 BP'!$F$2:$EE$2,AM$4,'SPACELOG 9 BP'!$F33:$EE33)+SUMIF('SPACELOG 10 BP'!$F$2:$EE$2,AM$4,'SPACELOG 10 BP'!$F33:$EE33)+SUMIF('SPACELOG 11 BP'!$F$2:$EE$2,AM$4,'SPACELOG 11 BP'!$F33:$EE33)+SUMIF('SPACELOG 12 BP'!$F$2:$EE$2,AM$4,'SPACELOG 12 BP'!$F33:$EE33)</f>
        <v>0</v>
      </c>
      <c r="AN33" s="33">
        <f>SUMIF('reporting montigny'!$F$2:$EE$2,AN$4,'reporting montigny'!$F33:$EE33)+SUMIF('reporting boissy'!$F$2:$EE$2,AN$4,'reporting boissy'!$F33:$EE33)+SUMIF('reporting moussy'!$F$2:$EE$2,AN$4,'reporting moussy'!$F33:$EE33)+SUMIF('reporting trappes'!$F$2:$EE$2,AN$4,'reporting trappes'!$F33:$EE33)+SUMIF('SPACELOG 5 BP'!$F$2:$EE$2,AN$4,'SPACELOG 5 BP'!$F33:$EE33)+SUMIF('SPACELOG 6 BP'!$F$2:$EE$2,AN$4,'SPACELOG 6 BP'!$F33:$EE33)+SUMIF('SPACELOG 7 BP'!$F$2:$EE$2,AN$4,'SPACELOG 7 BP'!$F33:$EE33)+SUMIF('SPACELOG 8 BP'!$F$2:$EE$2,AN$4,'SPACELOG 8 BP'!$F33:$EE33)+SUMIF('SPACELOG 9 BP'!$F$2:$EE$2,AN$4,'SPACELOG 9 BP'!$F33:$EE33)+SUMIF('SPACELOG 10 BP'!$F$2:$EE$2,AN$4,'SPACELOG 10 BP'!$F33:$EE33)+SUMIF('SPACELOG 11 BP'!$F$2:$EE$2,AN$4,'SPACELOG 11 BP'!$F33:$EE33)+SUMIF('SPACELOG 12 BP'!$F$2:$EE$2,AN$4,'SPACELOG 12 BP'!$F33:$EE33)</f>
        <v>0</v>
      </c>
      <c r="AO33" s="33">
        <f>SUMIF('reporting montigny'!$F$2:$EE$2,AO$4,'reporting montigny'!$F33:$EE33)+SUMIF('reporting boissy'!$F$2:$EE$2,AO$4,'reporting boissy'!$F33:$EE33)+SUMIF('reporting moussy'!$F$2:$EE$2,AO$4,'reporting moussy'!$F33:$EE33)+SUMIF('reporting trappes'!$F$2:$EE$2,AO$4,'reporting trappes'!$F33:$EE33)+SUMIF('SPACELOG 5 BP'!$F$2:$EE$2,AO$4,'SPACELOG 5 BP'!$F33:$EE33)+SUMIF('SPACELOG 6 BP'!$F$2:$EE$2,AO$4,'SPACELOG 6 BP'!$F33:$EE33)+SUMIF('SPACELOG 7 BP'!$F$2:$EE$2,AO$4,'SPACELOG 7 BP'!$F33:$EE33)+SUMIF('SPACELOG 8 BP'!$F$2:$EE$2,AO$4,'SPACELOG 8 BP'!$F33:$EE33)+SUMIF('SPACELOG 9 BP'!$F$2:$EE$2,AO$4,'SPACELOG 9 BP'!$F33:$EE33)+SUMIF('SPACELOG 10 BP'!$F$2:$EE$2,AO$4,'SPACELOG 10 BP'!$F33:$EE33)+SUMIF('SPACELOG 11 BP'!$F$2:$EE$2,AO$4,'SPACELOG 11 BP'!$F33:$EE33)+SUMIF('SPACELOG 12 BP'!$F$2:$EE$2,AO$4,'SPACELOG 12 BP'!$F33:$EE33)</f>
        <v>0</v>
      </c>
      <c r="AP33" s="33">
        <f>SUMIF('reporting montigny'!$F$2:$EE$2,AP$4,'reporting montigny'!$F33:$EE33)+SUMIF('reporting boissy'!$F$2:$EE$2,AP$4,'reporting boissy'!$F33:$EE33)+SUMIF('reporting moussy'!$F$2:$EE$2,AP$4,'reporting moussy'!$F33:$EE33)+SUMIF('reporting trappes'!$F$2:$EE$2,AP$4,'reporting trappes'!$F33:$EE33)+SUMIF('SPACELOG 5 BP'!$F$2:$EE$2,AP$4,'SPACELOG 5 BP'!$F33:$EE33)+SUMIF('SPACELOG 6 BP'!$F$2:$EE$2,AP$4,'SPACELOG 6 BP'!$F33:$EE33)+SUMIF('SPACELOG 7 BP'!$F$2:$EE$2,AP$4,'SPACELOG 7 BP'!$F33:$EE33)+SUMIF('SPACELOG 8 BP'!$F$2:$EE$2,AP$4,'SPACELOG 8 BP'!$F33:$EE33)+SUMIF('SPACELOG 9 BP'!$F$2:$EE$2,AP$4,'SPACELOG 9 BP'!$F33:$EE33)+SUMIF('SPACELOG 10 BP'!$F$2:$EE$2,AP$4,'SPACELOG 10 BP'!$F33:$EE33)+SUMIF('SPACELOG 11 BP'!$F$2:$EE$2,AP$4,'SPACELOG 11 BP'!$F33:$EE33)+SUMIF('SPACELOG 12 BP'!$F$2:$EE$2,AP$4,'SPACELOG 12 BP'!$F33:$EE33)</f>
        <v>0</v>
      </c>
      <c r="AQ33" s="33">
        <f>SUMIF('reporting montigny'!$F$2:$EE$2,AQ$4,'reporting montigny'!$F33:$EE33)+SUMIF('reporting boissy'!$F$2:$EE$2,AQ$4,'reporting boissy'!$F33:$EE33)+SUMIF('reporting moussy'!$F$2:$EE$2,AQ$4,'reporting moussy'!$F33:$EE33)+SUMIF('reporting trappes'!$F$2:$EE$2,AQ$4,'reporting trappes'!$F33:$EE33)+SUMIF('SPACELOG 5 BP'!$F$2:$EE$2,AQ$4,'SPACELOG 5 BP'!$F33:$EE33)+SUMIF('SPACELOG 6 BP'!$F$2:$EE$2,AQ$4,'SPACELOG 6 BP'!$F33:$EE33)+SUMIF('SPACELOG 7 BP'!$F$2:$EE$2,AQ$4,'SPACELOG 7 BP'!$F33:$EE33)+SUMIF('SPACELOG 8 BP'!$F$2:$EE$2,AQ$4,'SPACELOG 8 BP'!$F33:$EE33)+SUMIF('SPACELOG 9 BP'!$F$2:$EE$2,AQ$4,'SPACELOG 9 BP'!$F33:$EE33)+SUMIF('SPACELOG 10 BP'!$F$2:$EE$2,AQ$4,'SPACELOG 10 BP'!$F33:$EE33)+SUMIF('SPACELOG 11 BP'!$F$2:$EE$2,AQ$4,'SPACELOG 11 BP'!$F33:$EE33)+SUMIF('SPACELOG 12 BP'!$F$2:$EE$2,AQ$4,'SPACELOG 12 BP'!$F33:$EE33)</f>
        <v>0</v>
      </c>
      <c r="AR33" s="393">
        <f t="shared" si="116"/>
        <v>0</v>
      </c>
      <c r="AS33" s="33">
        <f>SUMIF('reporting montigny'!$F$2:$EE$2,AS$4,'reporting montigny'!$F33:$EE33)+SUMIF('reporting boissy'!$F$2:$EE$2,AS$4,'reporting boissy'!$F33:$EE33)+SUMIF('reporting moussy'!$F$2:$EE$2,AS$4,'reporting moussy'!$F33:$EE33)+SUMIF('reporting trappes'!$F$2:$EE$2,AS$4,'reporting trappes'!$F33:$EE33)+SUMIF('SPACELOG 5 BP'!$F$2:$EE$2,AS$4,'SPACELOG 5 BP'!$F33:$EE33)+SUMIF('SPACELOG 6 BP'!$F$2:$EE$2,AS$4,'SPACELOG 6 BP'!$F33:$EE33)+SUMIF('SPACELOG 7 BP'!$F$2:$EE$2,AS$4,'SPACELOG 7 BP'!$F33:$EE33)+SUMIF('SPACELOG 8 BP'!$F$2:$EE$2,AS$4,'SPACELOG 8 BP'!$F33:$EE33)+SUMIF('SPACELOG 9 BP'!$F$2:$EE$2,AS$4,'SPACELOG 9 BP'!$F33:$EE33)+SUMIF('SPACELOG 10 BP'!$F$2:$EE$2,AS$4,'SPACELOG 10 BP'!$F33:$EE33)+SUMIF('SPACELOG 11 BP'!$F$2:$EE$2,AS$4,'SPACELOG 11 BP'!$F33:$EE33)+SUMIF('SPACELOG 12 BP'!$F$2:$EE$2,AS$4,'SPACELOG 12 BP'!$F33:$EE33)</f>
        <v>0</v>
      </c>
      <c r="AT33" s="33">
        <f>SUMIF('reporting montigny'!$F$2:$EE$2,AT$4,'reporting montigny'!$F33:$EE33)+SUMIF('reporting boissy'!$F$2:$EE$2,AT$4,'reporting boissy'!$F33:$EE33)+SUMIF('reporting moussy'!$F$2:$EE$2,AT$4,'reporting moussy'!$F33:$EE33)+SUMIF('reporting trappes'!$F$2:$EE$2,AT$4,'reporting trappes'!$F33:$EE33)+SUMIF('SPACELOG 5 BP'!$F$2:$EE$2,AT$4,'SPACELOG 5 BP'!$F33:$EE33)+SUMIF('SPACELOG 6 BP'!$F$2:$EE$2,AT$4,'SPACELOG 6 BP'!$F33:$EE33)+SUMIF('SPACELOG 7 BP'!$F$2:$EE$2,AT$4,'SPACELOG 7 BP'!$F33:$EE33)+SUMIF('SPACELOG 8 BP'!$F$2:$EE$2,AT$4,'SPACELOG 8 BP'!$F33:$EE33)+SUMIF('SPACELOG 9 BP'!$F$2:$EE$2,AT$4,'SPACELOG 9 BP'!$F33:$EE33)+SUMIF('SPACELOG 10 BP'!$F$2:$EE$2,AT$4,'SPACELOG 10 BP'!$F33:$EE33)+SUMIF('SPACELOG 11 BP'!$F$2:$EE$2,AT$4,'SPACELOG 11 BP'!$F33:$EE33)+SUMIF('SPACELOG 12 BP'!$F$2:$EE$2,AT$4,'SPACELOG 12 BP'!$F33:$EE33)</f>
        <v>0</v>
      </c>
      <c r="AU33" s="33">
        <f>SUMIF('reporting montigny'!$F$2:$EE$2,AU$4,'reporting montigny'!$F33:$EE33)+SUMIF('reporting boissy'!$F$2:$EE$2,AU$4,'reporting boissy'!$F33:$EE33)+SUMIF('reporting moussy'!$F$2:$EE$2,AU$4,'reporting moussy'!$F33:$EE33)+SUMIF('reporting trappes'!$F$2:$EE$2,AU$4,'reporting trappes'!$F33:$EE33)+SUMIF('SPACELOG 5 BP'!$F$2:$EE$2,AU$4,'SPACELOG 5 BP'!$F33:$EE33)+SUMIF('SPACELOG 6 BP'!$F$2:$EE$2,AU$4,'SPACELOG 6 BP'!$F33:$EE33)+SUMIF('SPACELOG 7 BP'!$F$2:$EE$2,AU$4,'SPACELOG 7 BP'!$F33:$EE33)+SUMIF('SPACELOG 8 BP'!$F$2:$EE$2,AU$4,'SPACELOG 8 BP'!$F33:$EE33)+SUMIF('SPACELOG 9 BP'!$F$2:$EE$2,AU$4,'SPACELOG 9 BP'!$F33:$EE33)+SUMIF('SPACELOG 10 BP'!$F$2:$EE$2,AU$4,'SPACELOG 10 BP'!$F33:$EE33)+SUMIF('SPACELOG 11 BP'!$F$2:$EE$2,AU$4,'SPACELOG 11 BP'!$F33:$EE33)+SUMIF('SPACELOG 12 BP'!$F$2:$EE$2,AU$4,'SPACELOG 12 BP'!$F33:$EE33)</f>
        <v>0</v>
      </c>
      <c r="AV33" s="33">
        <f>SUMIF('reporting montigny'!$F$2:$EE$2,AV$4,'reporting montigny'!$F33:$EE33)+SUMIF('reporting boissy'!$F$2:$EE$2,AV$4,'reporting boissy'!$F33:$EE33)+SUMIF('reporting moussy'!$F$2:$EE$2,AV$4,'reporting moussy'!$F33:$EE33)+SUMIF('reporting trappes'!$F$2:$EE$2,AV$4,'reporting trappes'!$F33:$EE33)+SUMIF('SPACELOG 5 BP'!$F$2:$EE$2,AV$4,'SPACELOG 5 BP'!$F33:$EE33)+SUMIF('SPACELOG 6 BP'!$F$2:$EE$2,AV$4,'SPACELOG 6 BP'!$F33:$EE33)+SUMIF('SPACELOG 7 BP'!$F$2:$EE$2,AV$4,'SPACELOG 7 BP'!$F33:$EE33)+SUMIF('SPACELOG 8 BP'!$F$2:$EE$2,AV$4,'SPACELOG 8 BP'!$F33:$EE33)+SUMIF('SPACELOG 9 BP'!$F$2:$EE$2,AV$4,'SPACELOG 9 BP'!$F33:$EE33)+SUMIF('SPACELOG 10 BP'!$F$2:$EE$2,AV$4,'SPACELOG 10 BP'!$F33:$EE33)+SUMIF('SPACELOG 11 BP'!$F$2:$EE$2,AV$4,'SPACELOG 11 BP'!$F33:$EE33)+SUMIF('SPACELOG 12 BP'!$F$2:$EE$2,AV$4,'SPACELOG 12 BP'!$F33:$EE33)</f>
        <v>0</v>
      </c>
      <c r="AW33" s="33">
        <f>SUMIF('reporting montigny'!$F$2:$EE$2,AW$4,'reporting montigny'!$F33:$EE33)+SUMIF('reporting boissy'!$F$2:$EE$2,AW$4,'reporting boissy'!$F33:$EE33)+SUMIF('reporting moussy'!$F$2:$EE$2,AW$4,'reporting moussy'!$F33:$EE33)+SUMIF('reporting trappes'!$F$2:$EE$2,AW$4,'reporting trappes'!$F33:$EE33)+SUMIF('SPACELOG 5 BP'!$F$2:$EE$2,AW$4,'SPACELOG 5 BP'!$F33:$EE33)+SUMIF('SPACELOG 6 BP'!$F$2:$EE$2,AW$4,'SPACELOG 6 BP'!$F33:$EE33)+SUMIF('SPACELOG 7 BP'!$F$2:$EE$2,AW$4,'SPACELOG 7 BP'!$F33:$EE33)+SUMIF('SPACELOG 8 BP'!$F$2:$EE$2,AW$4,'SPACELOG 8 BP'!$F33:$EE33)+SUMIF('SPACELOG 9 BP'!$F$2:$EE$2,AW$4,'SPACELOG 9 BP'!$F33:$EE33)+SUMIF('SPACELOG 10 BP'!$F$2:$EE$2,AW$4,'SPACELOG 10 BP'!$F33:$EE33)+SUMIF('SPACELOG 11 BP'!$F$2:$EE$2,AW$4,'SPACELOG 11 BP'!$F33:$EE33)+SUMIF('SPACELOG 12 BP'!$F$2:$EE$2,AW$4,'SPACELOG 12 BP'!$F33:$EE33)</f>
        <v>0</v>
      </c>
      <c r="AX33" s="33">
        <f>SUMIF('reporting montigny'!$F$2:$EE$2,AX$4,'reporting montigny'!$F33:$EE33)+SUMIF('reporting boissy'!$F$2:$EE$2,AX$4,'reporting boissy'!$F33:$EE33)+SUMIF('reporting moussy'!$F$2:$EE$2,AX$4,'reporting moussy'!$F33:$EE33)+SUMIF('reporting trappes'!$F$2:$EE$2,AX$4,'reporting trappes'!$F33:$EE33)+SUMIF('SPACELOG 5 BP'!$F$2:$EE$2,AX$4,'SPACELOG 5 BP'!$F33:$EE33)+SUMIF('SPACELOG 6 BP'!$F$2:$EE$2,AX$4,'SPACELOG 6 BP'!$F33:$EE33)+SUMIF('SPACELOG 7 BP'!$F$2:$EE$2,AX$4,'SPACELOG 7 BP'!$F33:$EE33)+SUMIF('SPACELOG 8 BP'!$F$2:$EE$2,AX$4,'SPACELOG 8 BP'!$F33:$EE33)+SUMIF('SPACELOG 9 BP'!$F$2:$EE$2,AX$4,'SPACELOG 9 BP'!$F33:$EE33)+SUMIF('SPACELOG 10 BP'!$F$2:$EE$2,AX$4,'SPACELOG 10 BP'!$F33:$EE33)+SUMIF('SPACELOG 11 BP'!$F$2:$EE$2,AX$4,'SPACELOG 11 BP'!$F33:$EE33)+SUMIF('SPACELOG 12 BP'!$F$2:$EE$2,AX$4,'SPACELOG 12 BP'!$F33:$EE33)</f>
        <v>0</v>
      </c>
      <c r="AY33" s="33">
        <f>SUMIF('reporting montigny'!$F$2:$EE$2,AY$4,'reporting montigny'!$F33:$EE33)+SUMIF('reporting boissy'!$F$2:$EE$2,AY$4,'reporting boissy'!$F33:$EE33)+SUMIF('reporting moussy'!$F$2:$EE$2,AY$4,'reporting moussy'!$F33:$EE33)+SUMIF('reporting trappes'!$F$2:$EE$2,AY$4,'reporting trappes'!$F33:$EE33)+SUMIF('SPACELOG 5 BP'!$F$2:$EE$2,AY$4,'SPACELOG 5 BP'!$F33:$EE33)+SUMIF('SPACELOG 6 BP'!$F$2:$EE$2,AY$4,'SPACELOG 6 BP'!$F33:$EE33)+SUMIF('SPACELOG 7 BP'!$F$2:$EE$2,AY$4,'SPACELOG 7 BP'!$F33:$EE33)+SUMIF('SPACELOG 8 BP'!$F$2:$EE$2,AY$4,'SPACELOG 8 BP'!$F33:$EE33)+SUMIF('SPACELOG 9 BP'!$F$2:$EE$2,AY$4,'SPACELOG 9 BP'!$F33:$EE33)+SUMIF('SPACELOG 10 BP'!$F$2:$EE$2,AY$4,'SPACELOG 10 BP'!$F33:$EE33)+SUMIF('SPACELOG 11 BP'!$F$2:$EE$2,AY$4,'SPACELOG 11 BP'!$F33:$EE33)+SUMIF('SPACELOG 12 BP'!$F$2:$EE$2,AY$4,'SPACELOG 12 BP'!$F33:$EE33)</f>
        <v>0</v>
      </c>
      <c r="AZ33" s="33">
        <f>SUMIF('reporting montigny'!$F$2:$EE$2,AZ$4,'reporting montigny'!$F33:$EE33)+SUMIF('reporting boissy'!$F$2:$EE$2,AZ$4,'reporting boissy'!$F33:$EE33)+SUMIF('reporting moussy'!$F$2:$EE$2,AZ$4,'reporting moussy'!$F33:$EE33)+SUMIF('reporting trappes'!$F$2:$EE$2,AZ$4,'reporting trappes'!$F33:$EE33)+SUMIF('SPACELOG 5 BP'!$F$2:$EE$2,AZ$4,'SPACELOG 5 BP'!$F33:$EE33)+SUMIF('SPACELOG 6 BP'!$F$2:$EE$2,AZ$4,'SPACELOG 6 BP'!$F33:$EE33)+SUMIF('SPACELOG 7 BP'!$F$2:$EE$2,AZ$4,'SPACELOG 7 BP'!$F33:$EE33)+SUMIF('SPACELOG 8 BP'!$F$2:$EE$2,AZ$4,'SPACELOG 8 BP'!$F33:$EE33)+SUMIF('SPACELOG 9 BP'!$F$2:$EE$2,AZ$4,'SPACELOG 9 BP'!$F33:$EE33)+SUMIF('SPACELOG 10 BP'!$F$2:$EE$2,AZ$4,'SPACELOG 10 BP'!$F33:$EE33)+SUMIF('SPACELOG 11 BP'!$F$2:$EE$2,AZ$4,'SPACELOG 11 BP'!$F33:$EE33)+SUMIF('SPACELOG 12 BP'!$F$2:$EE$2,AZ$4,'SPACELOG 12 BP'!$F33:$EE33)</f>
        <v>0</v>
      </c>
      <c r="BA33" s="33">
        <f>SUMIF('reporting montigny'!$F$2:$EE$2,BA$4,'reporting montigny'!$F33:$EE33)+SUMIF('reporting boissy'!$F$2:$EE$2,BA$4,'reporting boissy'!$F33:$EE33)+SUMIF('reporting moussy'!$F$2:$EE$2,BA$4,'reporting moussy'!$F33:$EE33)+SUMIF('reporting trappes'!$F$2:$EE$2,BA$4,'reporting trappes'!$F33:$EE33)+SUMIF('SPACELOG 5 BP'!$F$2:$EE$2,BA$4,'SPACELOG 5 BP'!$F33:$EE33)+SUMIF('SPACELOG 6 BP'!$F$2:$EE$2,BA$4,'SPACELOG 6 BP'!$F33:$EE33)+SUMIF('SPACELOG 7 BP'!$F$2:$EE$2,BA$4,'SPACELOG 7 BP'!$F33:$EE33)+SUMIF('SPACELOG 8 BP'!$F$2:$EE$2,BA$4,'SPACELOG 8 BP'!$F33:$EE33)+SUMIF('SPACELOG 9 BP'!$F$2:$EE$2,BA$4,'SPACELOG 9 BP'!$F33:$EE33)+SUMIF('SPACELOG 10 BP'!$F$2:$EE$2,BA$4,'SPACELOG 10 BP'!$F33:$EE33)+SUMIF('SPACELOG 11 BP'!$F$2:$EE$2,BA$4,'SPACELOG 11 BP'!$F33:$EE33)+SUMIF('SPACELOG 12 BP'!$F$2:$EE$2,BA$4,'SPACELOG 12 BP'!$F33:$EE33)</f>
        <v>0</v>
      </c>
      <c r="BB33" s="33">
        <f>SUMIF('reporting montigny'!$F$2:$EE$2,BB$4,'reporting montigny'!$F33:$EE33)+SUMIF('reporting boissy'!$F$2:$EE$2,BB$4,'reporting boissy'!$F33:$EE33)+SUMIF('reporting moussy'!$F$2:$EE$2,BB$4,'reporting moussy'!$F33:$EE33)+SUMIF('reporting trappes'!$F$2:$EE$2,BB$4,'reporting trappes'!$F33:$EE33)+SUMIF('SPACELOG 5 BP'!$F$2:$EE$2,BB$4,'SPACELOG 5 BP'!$F33:$EE33)+SUMIF('SPACELOG 6 BP'!$F$2:$EE$2,BB$4,'SPACELOG 6 BP'!$F33:$EE33)+SUMIF('SPACELOG 7 BP'!$F$2:$EE$2,BB$4,'SPACELOG 7 BP'!$F33:$EE33)+SUMIF('SPACELOG 8 BP'!$F$2:$EE$2,BB$4,'SPACELOG 8 BP'!$F33:$EE33)+SUMIF('SPACELOG 9 BP'!$F$2:$EE$2,BB$4,'SPACELOG 9 BP'!$F33:$EE33)+SUMIF('SPACELOG 10 BP'!$F$2:$EE$2,BB$4,'SPACELOG 10 BP'!$F33:$EE33)+SUMIF('SPACELOG 11 BP'!$F$2:$EE$2,BB$4,'SPACELOG 11 BP'!$F33:$EE33)+SUMIF('SPACELOG 12 BP'!$F$2:$EE$2,BB$4,'SPACELOG 12 BP'!$F33:$EE33)</f>
        <v>0</v>
      </c>
      <c r="BC33" s="33">
        <f>SUMIF('reporting montigny'!$F$2:$EE$2,BC$4,'reporting montigny'!$F33:$EE33)+SUMIF('reporting boissy'!$F$2:$EE$2,BC$4,'reporting boissy'!$F33:$EE33)+SUMIF('reporting moussy'!$F$2:$EE$2,BC$4,'reporting moussy'!$F33:$EE33)+SUMIF('reporting trappes'!$F$2:$EE$2,BC$4,'reporting trappes'!$F33:$EE33)+SUMIF('SPACELOG 5 BP'!$F$2:$EE$2,BC$4,'SPACELOG 5 BP'!$F33:$EE33)+SUMIF('SPACELOG 6 BP'!$F$2:$EE$2,BC$4,'SPACELOG 6 BP'!$F33:$EE33)+SUMIF('SPACELOG 7 BP'!$F$2:$EE$2,BC$4,'SPACELOG 7 BP'!$F33:$EE33)+SUMIF('SPACELOG 8 BP'!$F$2:$EE$2,BC$4,'SPACELOG 8 BP'!$F33:$EE33)+SUMIF('SPACELOG 9 BP'!$F$2:$EE$2,BC$4,'SPACELOG 9 BP'!$F33:$EE33)+SUMIF('SPACELOG 10 BP'!$F$2:$EE$2,BC$4,'SPACELOG 10 BP'!$F33:$EE33)+SUMIF('SPACELOG 11 BP'!$F$2:$EE$2,BC$4,'SPACELOG 11 BP'!$F33:$EE33)+SUMIF('SPACELOG 12 BP'!$F$2:$EE$2,BC$4,'SPACELOG 12 BP'!$F33:$EE33)</f>
        <v>0</v>
      </c>
      <c r="BD33" s="33">
        <f>SUMIF('reporting montigny'!$F$2:$EE$2,BD$4,'reporting montigny'!$F33:$EE33)+SUMIF('reporting boissy'!$F$2:$EE$2,BD$4,'reporting boissy'!$F33:$EE33)+SUMIF('reporting moussy'!$F$2:$EE$2,BD$4,'reporting moussy'!$F33:$EE33)+SUMIF('reporting trappes'!$F$2:$EE$2,BD$4,'reporting trappes'!$F33:$EE33)+SUMIF('SPACELOG 5 BP'!$F$2:$EE$2,BD$4,'SPACELOG 5 BP'!$F33:$EE33)+SUMIF('SPACELOG 6 BP'!$F$2:$EE$2,BD$4,'SPACELOG 6 BP'!$F33:$EE33)+SUMIF('SPACELOG 7 BP'!$F$2:$EE$2,BD$4,'SPACELOG 7 BP'!$F33:$EE33)+SUMIF('SPACELOG 8 BP'!$F$2:$EE$2,BD$4,'SPACELOG 8 BP'!$F33:$EE33)+SUMIF('SPACELOG 9 BP'!$F$2:$EE$2,BD$4,'SPACELOG 9 BP'!$F33:$EE33)+SUMIF('SPACELOG 10 BP'!$F$2:$EE$2,BD$4,'SPACELOG 10 BP'!$F33:$EE33)+SUMIF('SPACELOG 11 BP'!$F$2:$EE$2,BD$4,'SPACELOG 11 BP'!$F33:$EE33)+SUMIF('SPACELOG 12 BP'!$F$2:$EE$2,BD$4,'SPACELOG 12 BP'!$F33:$EE33)</f>
        <v>0</v>
      </c>
      <c r="BE33" s="393">
        <f t="shared" si="117"/>
        <v>0</v>
      </c>
      <c r="BF33" s="33">
        <f>SUMIF('reporting montigny'!$F$2:$EE$2,BF$4,'reporting montigny'!$F33:$EE33)+SUMIF('reporting boissy'!$F$2:$EE$2,BF$4,'reporting boissy'!$F33:$EE33)+SUMIF('reporting moussy'!$F$2:$EE$2,BF$4,'reporting moussy'!$F33:$EE33)+SUMIF('reporting trappes'!$F$2:$EE$2,BF$4,'reporting trappes'!$F33:$EE33)+SUMIF('SPACELOG 5 BP'!$F$2:$EE$2,BF$4,'SPACELOG 5 BP'!$F33:$EE33)+SUMIF('SPACELOG 6 BP'!$F$2:$EE$2,BF$4,'SPACELOG 6 BP'!$F33:$EE33)+SUMIF('SPACELOG 7 BP'!$F$2:$EE$2,BF$4,'SPACELOG 7 BP'!$F33:$EE33)+SUMIF('SPACELOG 8 BP'!$F$2:$EE$2,BF$4,'SPACELOG 8 BP'!$F33:$EE33)+SUMIF('SPACELOG 9 BP'!$F$2:$EE$2,BF$4,'SPACELOG 9 BP'!$F33:$EE33)+SUMIF('SPACELOG 10 BP'!$F$2:$EE$2,BF$4,'SPACELOG 10 BP'!$F33:$EE33)+SUMIF('SPACELOG 11 BP'!$F$2:$EE$2,BF$4,'SPACELOG 11 BP'!$F33:$EE33)+SUMIF('SPACELOG 12 BP'!$F$2:$EE$2,BF$4,'SPACELOG 12 BP'!$F33:$EE33)</f>
        <v>0</v>
      </c>
      <c r="BG33" s="33">
        <f>SUMIF('reporting montigny'!$F$2:$EE$2,BG$4,'reporting montigny'!$F33:$EE33)+SUMIF('reporting boissy'!$F$2:$EE$2,BG$4,'reporting boissy'!$F33:$EE33)+SUMIF('reporting moussy'!$F$2:$EE$2,BG$4,'reporting moussy'!$F33:$EE33)+SUMIF('reporting trappes'!$F$2:$EE$2,BG$4,'reporting trappes'!$F33:$EE33)+SUMIF('SPACELOG 5 BP'!$F$2:$EE$2,BG$4,'SPACELOG 5 BP'!$F33:$EE33)+SUMIF('SPACELOG 6 BP'!$F$2:$EE$2,BG$4,'SPACELOG 6 BP'!$F33:$EE33)+SUMIF('SPACELOG 7 BP'!$F$2:$EE$2,BG$4,'SPACELOG 7 BP'!$F33:$EE33)+SUMIF('SPACELOG 8 BP'!$F$2:$EE$2,BG$4,'SPACELOG 8 BP'!$F33:$EE33)+SUMIF('SPACELOG 9 BP'!$F$2:$EE$2,BG$4,'SPACELOG 9 BP'!$F33:$EE33)+SUMIF('SPACELOG 10 BP'!$F$2:$EE$2,BG$4,'SPACELOG 10 BP'!$F33:$EE33)+SUMIF('SPACELOG 11 BP'!$F$2:$EE$2,BG$4,'SPACELOG 11 BP'!$F33:$EE33)+SUMIF('SPACELOG 12 BP'!$F$2:$EE$2,BG$4,'SPACELOG 12 BP'!$F33:$EE33)</f>
        <v>0</v>
      </c>
      <c r="BH33" s="33">
        <f>SUMIF('reporting montigny'!$F$2:$EE$2,BH$4,'reporting montigny'!$F33:$EE33)+SUMIF('reporting boissy'!$F$2:$EE$2,BH$4,'reporting boissy'!$F33:$EE33)+SUMIF('reporting moussy'!$F$2:$EE$2,BH$4,'reporting moussy'!$F33:$EE33)+SUMIF('reporting trappes'!$F$2:$EE$2,BH$4,'reporting trappes'!$F33:$EE33)+SUMIF('SPACELOG 5 BP'!$F$2:$EE$2,BH$4,'SPACELOG 5 BP'!$F33:$EE33)+SUMIF('SPACELOG 6 BP'!$F$2:$EE$2,BH$4,'SPACELOG 6 BP'!$F33:$EE33)+SUMIF('SPACELOG 7 BP'!$F$2:$EE$2,BH$4,'SPACELOG 7 BP'!$F33:$EE33)+SUMIF('SPACELOG 8 BP'!$F$2:$EE$2,BH$4,'SPACELOG 8 BP'!$F33:$EE33)+SUMIF('SPACELOG 9 BP'!$F$2:$EE$2,BH$4,'SPACELOG 9 BP'!$F33:$EE33)+SUMIF('SPACELOG 10 BP'!$F$2:$EE$2,BH$4,'SPACELOG 10 BP'!$F33:$EE33)+SUMIF('SPACELOG 11 BP'!$F$2:$EE$2,BH$4,'SPACELOG 11 BP'!$F33:$EE33)+SUMIF('SPACELOG 12 BP'!$F$2:$EE$2,BH$4,'SPACELOG 12 BP'!$F33:$EE33)</f>
        <v>0</v>
      </c>
      <c r="BI33" s="33">
        <f>SUMIF('reporting montigny'!$F$2:$EE$2,BI$4,'reporting montigny'!$F33:$EE33)+SUMIF('reporting boissy'!$F$2:$EE$2,BI$4,'reporting boissy'!$F33:$EE33)+SUMIF('reporting moussy'!$F$2:$EE$2,BI$4,'reporting moussy'!$F33:$EE33)+SUMIF('reporting trappes'!$F$2:$EE$2,BI$4,'reporting trappes'!$F33:$EE33)+SUMIF('SPACELOG 5 BP'!$F$2:$EE$2,BI$4,'SPACELOG 5 BP'!$F33:$EE33)+SUMIF('SPACELOG 6 BP'!$F$2:$EE$2,BI$4,'SPACELOG 6 BP'!$F33:$EE33)+SUMIF('SPACELOG 7 BP'!$F$2:$EE$2,BI$4,'SPACELOG 7 BP'!$F33:$EE33)+SUMIF('SPACELOG 8 BP'!$F$2:$EE$2,BI$4,'SPACELOG 8 BP'!$F33:$EE33)+SUMIF('SPACELOG 9 BP'!$F$2:$EE$2,BI$4,'SPACELOG 9 BP'!$F33:$EE33)+SUMIF('SPACELOG 10 BP'!$F$2:$EE$2,BI$4,'SPACELOG 10 BP'!$F33:$EE33)+SUMIF('SPACELOG 11 BP'!$F$2:$EE$2,BI$4,'SPACELOG 11 BP'!$F33:$EE33)+SUMIF('SPACELOG 12 BP'!$F$2:$EE$2,BI$4,'SPACELOG 12 BP'!$F33:$EE33)</f>
        <v>0</v>
      </c>
      <c r="BJ33" s="33">
        <f>SUMIF('reporting montigny'!$F$2:$EE$2,BJ$4,'reporting montigny'!$F33:$EE33)+SUMIF('reporting boissy'!$F$2:$EE$2,BJ$4,'reporting boissy'!$F33:$EE33)+SUMIF('reporting moussy'!$F$2:$EE$2,BJ$4,'reporting moussy'!$F33:$EE33)+SUMIF('reporting trappes'!$F$2:$EE$2,BJ$4,'reporting trappes'!$F33:$EE33)+SUMIF('SPACELOG 5 BP'!$F$2:$EE$2,BJ$4,'SPACELOG 5 BP'!$F33:$EE33)+SUMIF('SPACELOG 6 BP'!$F$2:$EE$2,BJ$4,'SPACELOG 6 BP'!$F33:$EE33)+SUMIF('SPACELOG 7 BP'!$F$2:$EE$2,BJ$4,'SPACELOG 7 BP'!$F33:$EE33)+SUMIF('SPACELOG 8 BP'!$F$2:$EE$2,BJ$4,'SPACELOG 8 BP'!$F33:$EE33)+SUMIF('SPACELOG 9 BP'!$F$2:$EE$2,BJ$4,'SPACELOG 9 BP'!$F33:$EE33)+SUMIF('SPACELOG 10 BP'!$F$2:$EE$2,BJ$4,'SPACELOG 10 BP'!$F33:$EE33)+SUMIF('SPACELOG 11 BP'!$F$2:$EE$2,BJ$4,'SPACELOG 11 BP'!$F33:$EE33)+SUMIF('SPACELOG 12 BP'!$F$2:$EE$2,BJ$4,'SPACELOG 12 BP'!$F33:$EE33)</f>
        <v>0</v>
      </c>
      <c r="BK33" s="33">
        <f>SUMIF('reporting montigny'!$F$2:$EE$2,BK$4,'reporting montigny'!$F33:$EE33)+SUMIF('reporting boissy'!$F$2:$EE$2,BK$4,'reporting boissy'!$F33:$EE33)+SUMIF('reporting moussy'!$F$2:$EE$2,BK$4,'reporting moussy'!$F33:$EE33)+SUMIF('reporting trappes'!$F$2:$EE$2,BK$4,'reporting trappes'!$F33:$EE33)+SUMIF('SPACELOG 5 BP'!$F$2:$EE$2,BK$4,'SPACELOG 5 BP'!$F33:$EE33)+SUMIF('SPACELOG 6 BP'!$F$2:$EE$2,BK$4,'SPACELOG 6 BP'!$F33:$EE33)+SUMIF('SPACELOG 7 BP'!$F$2:$EE$2,BK$4,'SPACELOG 7 BP'!$F33:$EE33)+SUMIF('SPACELOG 8 BP'!$F$2:$EE$2,BK$4,'SPACELOG 8 BP'!$F33:$EE33)+SUMIF('SPACELOG 9 BP'!$F$2:$EE$2,BK$4,'SPACELOG 9 BP'!$F33:$EE33)+SUMIF('SPACELOG 10 BP'!$F$2:$EE$2,BK$4,'SPACELOG 10 BP'!$F33:$EE33)+SUMIF('SPACELOG 11 BP'!$F$2:$EE$2,BK$4,'SPACELOG 11 BP'!$F33:$EE33)+SUMIF('SPACELOG 12 BP'!$F$2:$EE$2,BK$4,'SPACELOG 12 BP'!$F33:$EE33)</f>
        <v>0</v>
      </c>
      <c r="BL33" s="33">
        <f>SUMIF('reporting montigny'!$F$2:$EE$2,BL$4,'reporting montigny'!$F33:$EE33)+SUMIF('reporting boissy'!$F$2:$EE$2,BL$4,'reporting boissy'!$F33:$EE33)+SUMIF('reporting moussy'!$F$2:$EE$2,BL$4,'reporting moussy'!$F33:$EE33)+SUMIF('reporting trappes'!$F$2:$EE$2,BL$4,'reporting trappes'!$F33:$EE33)+SUMIF('SPACELOG 5 BP'!$F$2:$EE$2,BL$4,'SPACELOG 5 BP'!$F33:$EE33)+SUMIF('SPACELOG 6 BP'!$F$2:$EE$2,BL$4,'SPACELOG 6 BP'!$F33:$EE33)+SUMIF('SPACELOG 7 BP'!$F$2:$EE$2,BL$4,'SPACELOG 7 BP'!$F33:$EE33)+SUMIF('SPACELOG 8 BP'!$F$2:$EE$2,BL$4,'SPACELOG 8 BP'!$F33:$EE33)+SUMIF('SPACELOG 9 BP'!$F$2:$EE$2,BL$4,'SPACELOG 9 BP'!$F33:$EE33)+SUMIF('SPACELOG 10 BP'!$F$2:$EE$2,BL$4,'SPACELOG 10 BP'!$F33:$EE33)+SUMIF('SPACELOG 11 BP'!$F$2:$EE$2,BL$4,'SPACELOG 11 BP'!$F33:$EE33)+SUMIF('SPACELOG 12 BP'!$F$2:$EE$2,BL$4,'SPACELOG 12 BP'!$F33:$EE33)</f>
        <v>0</v>
      </c>
      <c r="BM33" s="33">
        <f>SUMIF('reporting montigny'!$F$2:$EE$2,BM$4,'reporting montigny'!$F33:$EE33)+SUMIF('reporting boissy'!$F$2:$EE$2,BM$4,'reporting boissy'!$F33:$EE33)+SUMIF('reporting moussy'!$F$2:$EE$2,BM$4,'reporting moussy'!$F33:$EE33)+SUMIF('reporting trappes'!$F$2:$EE$2,BM$4,'reporting trappes'!$F33:$EE33)+SUMIF('SPACELOG 5 BP'!$F$2:$EE$2,BM$4,'SPACELOG 5 BP'!$F33:$EE33)+SUMIF('SPACELOG 6 BP'!$F$2:$EE$2,BM$4,'SPACELOG 6 BP'!$F33:$EE33)+SUMIF('SPACELOG 7 BP'!$F$2:$EE$2,BM$4,'SPACELOG 7 BP'!$F33:$EE33)+SUMIF('SPACELOG 8 BP'!$F$2:$EE$2,BM$4,'SPACELOG 8 BP'!$F33:$EE33)+SUMIF('SPACELOG 9 BP'!$F$2:$EE$2,BM$4,'SPACELOG 9 BP'!$F33:$EE33)+SUMIF('SPACELOG 10 BP'!$F$2:$EE$2,BM$4,'SPACELOG 10 BP'!$F33:$EE33)+SUMIF('SPACELOG 11 BP'!$F$2:$EE$2,BM$4,'SPACELOG 11 BP'!$F33:$EE33)+SUMIF('SPACELOG 12 BP'!$F$2:$EE$2,BM$4,'SPACELOG 12 BP'!$F33:$EE33)</f>
        <v>0</v>
      </c>
      <c r="BN33" s="33">
        <f>SUMIF('reporting montigny'!$F$2:$EE$2,BN$4,'reporting montigny'!$F33:$EE33)+SUMIF('reporting boissy'!$F$2:$EE$2,BN$4,'reporting boissy'!$F33:$EE33)+SUMIF('reporting moussy'!$F$2:$EE$2,BN$4,'reporting moussy'!$F33:$EE33)+SUMIF('reporting trappes'!$F$2:$EE$2,BN$4,'reporting trappes'!$F33:$EE33)+SUMIF('SPACELOG 5 BP'!$F$2:$EE$2,BN$4,'SPACELOG 5 BP'!$F33:$EE33)+SUMIF('SPACELOG 6 BP'!$F$2:$EE$2,BN$4,'SPACELOG 6 BP'!$F33:$EE33)+SUMIF('SPACELOG 7 BP'!$F$2:$EE$2,BN$4,'SPACELOG 7 BP'!$F33:$EE33)+SUMIF('SPACELOG 8 BP'!$F$2:$EE$2,BN$4,'SPACELOG 8 BP'!$F33:$EE33)+SUMIF('SPACELOG 9 BP'!$F$2:$EE$2,BN$4,'SPACELOG 9 BP'!$F33:$EE33)+SUMIF('SPACELOG 10 BP'!$F$2:$EE$2,BN$4,'SPACELOG 10 BP'!$F33:$EE33)+SUMIF('SPACELOG 11 BP'!$F$2:$EE$2,BN$4,'SPACELOG 11 BP'!$F33:$EE33)+SUMIF('SPACELOG 12 BP'!$F$2:$EE$2,BN$4,'SPACELOG 12 BP'!$F33:$EE33)</f>
        <v>0</v>
      </c>
      <c r="BO33" s="33">
        <f>SUMIF('reporting montigny'!$F$2:$EE$2,BO$4,'reporting montigny'!$F33:$EE33)+SUMIF('reporting boissy'!$F$2:$EE$2,BO$4,'reporting boissy'!$F33:$EE33)+SUMIF('reporting moussy'!$F$2:$EE$2,BO$4,'reporting moussy'!$F33:$EE33)+SUMIF('reporting trappes'!$F$2:$EE$2,BO$4,'reporting trappes'!$F33:$EE33)+SUMIF('SPACELOG 5 BP'!$F$2:$EE$2,BO$4,'SPACELOG 5 BP'!$F33:$EE33)+SUMIF('SPACELOG 6 BP'!$F$2:$EE$2,BO$4,'SPACELOG 6 BP'!$F33:$EE33)+SUMIF('SPACELOG 7 BP'!$F$2:$EE$2,BO$4,'SPACELOG 7 BP'!$F33:$EE33)+SUMIF('SPACELOG 8 BP'!$F$2:$EE$2,BO$4,'SPACELOG 8 BP'!$F33:$EE33)+SUMIF('SPACELOG 9 BP'!$F$2:$EE$2,BO$4,'SPACELOG 9 BP'!$F33:$EE33)+SUMIF('SPACELOG 10 BP'!$F$2:$EE$2,BO$4,'SPACELOG 10 BP'!$F33:$EE33)+SUMIF('SPACELOG 11 BP'!$F$2:$EE$2,BO$4,'SPACELOG 11 BP'!$F33:$EE33)+SUMIF('SPACELOG 12 BP'!$F$2:$EE$2,BO$4,'SPACELOG 12 BP'!$F33:$EE33)</f>
        <v>0</v>
      </c>
      <c r="BP33" s="33">
        <f>SUMIF('reporting montigny'!$F$2:$EE$2,BP$4,'reporting montigny'!$F33:$EE33)+SUMIF('reporting boissy'!$F$2:$EE$2,BP$4,'reporting boissy'!$F33:$EE33)+SUMIF('reporting moussy'!$F$2:$EE$2,BP$4,'reporting moussy'!$F33:$EE33)+SUMIF('reporting trappes'!$F$2:$EE$2,BP$4,'reporting trappes'!$F33:$EE33)+SUMIF('SPACELOG 5 BP'!$F$2:$EE$2,BP$4,'SPACELOG 5 BP'!$F33:$EE33)+SUMIF('SPACELOG 6 BP'!$F$2:$EE$2,BP$4,'SPACELOG 6 BP'!$F33:$EE33)+SUMIF('SPACELOG 7 BP'!$F$2:$EE$2,BP$4,'SPACELOG 7 BP'!$F33:$EE33)+SUMIF('SPACELOG 8 BP'!$F$2:$EE$2,BP$4,'SPACELOG 8 BP'!$F33:$EE33)+SUMIF('SPACELOG 9 BP'!$F$2:$EE$2,BP$4,'SPACELOG 9 BP'!$F33:$EE33)+SUMIF('SPACELOG 10 BP'!$F$2:$EE$2,BP$4,'SPACELOG 10 BP'!$F33:$EE33)+SUMIF('SPACELOG 11 BP'!$F$2:$EE$2,BP$4,'SPACELOG 11 BP'!$F33:$EE33)+SUMIF('SPACELOG 12 BP'!$F$2:$EE$2,BP$4,'SPACELOG 12 BP'!$F33:$EE33)</f>
        <v>0</v>
      </c>
      <c r="BQ33" s="33">
        <f>SUMIF('reporting montigny'!$F$2:$EE$2,BQ$4,'reporting montigny'!$F33:$EE33)+SUMIF('reporting boissy'!$F$2:$EE$2,BQ$4,'reporting boissy'!$F33:$EE33)+SUMIF('reporting moussy'!$F$2:$EE$2,BQ$4,'reporting moussy'!$F33:$EE33)+SUMIF('reporting trappes'!$F$2:$EE$2,BQ$4,'reporting trappes'!$F33:$EE33)+SUMIF('SPACELOG 5 BP'!$F$2:$EE$2,BQ$4,'SPACELOG 5 BP'!$F33:$EE33)+SUMIF('SPACELOG 6 BP'!$F$2:$EE$2,BQ$4,'SPACELOG 6 BP'!$F33:$EE33)+SUMIF('SPACELOG 7 BP'!$F$2:$EE$2,BQ$4,'SPACELOG 7 BP'!$F33:$EE33)+SUMIF('SPACELOG 8 BP'!$F$2:$EE$2,BQ$4,'SPACELOG 8 BP'!$F33:$EE33)+SUMIF('SPACELOG 9 BP'!$F$2:$EE$2,BQ$4,'SPACELOG 9 BP'!$F33:$EE33)+SUMIF('SPACELOG 10 BP'!$F$2:$EE$2,BQ$4,'SPACELOG 10 BP'!$F33:$EE33)+SUMIF('SPACELOG 11 BP'!$F$2:$EE$2,BQ$4,'SPACELOG 11 BP'!$F33:$EE33)+SUMIF('SPACELOG 12 BP'!$F$2:$EE$2,BQ$4,'SPACELOG 12 BP'!$F33:$EE33)</f>
        <v>0</v>
      </c>
      <c r="BR33" s="393">
        <f t="shared" si="118"/>
        <v>0</v>
      </c>
      <c r="BS33" s="33">
        <f>SUMIF('reporting montigny'!$F$2:$EE$2,BS$4,'reporting montigny'!$F33:$EE33)+SUMIF('reporting boissy'!$F$2:$EE$2,BS$4,'reporting boissy'!$F33:$EE33)+SUMIF('reporting moussy'!$F$2:$EE$2,BS$4,'reporting moussy'!$F33:$EE33)+SUMIF('reporting trappes'!$F$2:$EE$2,BS$4,'reporting trappes'!$F33:$EE33)+SUMIF('SPACELOG 5 BP'!$F$2:$EE$2,BS$4,'SPACELOG 5 BP'!$F33:$EE33)+SUMIF('SPACELOG 6 BP'!$F$2:$EE$2,BS$4,'SPACELOG 6 BP'!$F33:$EE33)+SUMIF('SPACELOG 7 BP'!$F$2:$EE$2,BS$4,'SPACELOG 7 BP'!$F33:$EE33)+SUMIF('SPACELOG 8 BP'!$F$2:$EE$2,BS$4,'SPACELOG 8 BP'!$F33:$EE33)+SUMIF('SPACELOG 9 BP'!$F$2:$EE$2,BS$4,'SPACELOG 9 BP'!$F33:$EE33)+SUMIF('SPACELOG 10 BP'!$F$2:$EE$2,BS$4,'SPACELOG 10 BP'!$F33:$EE33)+SUMIF('SPACELOG 11 BP'!$F$2:$EE$2,BS$4,'SPACELOG 11 BP'!$F33:$EE33)+SUMIF('SPACELOG 12 BP'!$F$2:$EE$2,BS$4,'SPACELOG 12 BP'!$F33:$EE33)</f>
        <v>0</v>
      </c>
      <c r="BT33" s="33">
        <f>SUMIF('reporting montigny'!$F$2:$EE$2,BT$4,'reporting montigny'!$F33:$EE33)+SUMIF('reporting boissy'!$F$2:$EE$2,BT$4,'reporting boissy'!$F33:$EE33)+SUMIF('reporting moussy'!$F$2:$EE$2,BT$4,'reporting moussy'!$F33:$EE33)+SUMIF('reporting trappes'!$F$2:$EE$2,BT$4,'reporting trappes'!$F33:$EE33)+SUMIF('SPACELOG 5 BP'!$F$2:$EE$2,BT$4,'SPACELOG 5 BP'!$F33:$EE33)+SUMIF('SPACELOG 6 BP'!$F$2:$EE$2,BT$4,'SPACELOG 6 BP'!$F33:$EE33)+SUMIF('SPACELOG 7 BP'!$F$2:$EE$2,BT$4,'SPACELOG 7 BP'!$F33:$EE33)+SUMIF('SPACELOG 8 BP'!$F$2:$EE$2,BT$4,'SPACELOG 8 BP'!$F33:$EE33)+SUMIF('SPACELOG 9 BP'!$F$2:$EE$2,BT$4,'SPACELOG 9 BP'!$F33:$EE33)+SUMIF('SPACELOG 10 BP'!$F$2:$EE$2,BT$4,'SPACELOG 10 BP'!$F33:$EE33)+SUMIF('SPACELOG 11 BP'!$F$2:$EE$2,BT$4,'SPACELOG 11 BP'!$F33:$EE33)+SUMIF('SPACELOG 12 BP'!$F$2:$EE$2,BT$4,'SPACELOG 12 BP'!$F33:$EE33)</f>
        <v>0</v>
      </c>
      <c r="BU33" s="33">
        <f>SUMIF('reporting montigny'!$F$2:$EE$2,BU$4,'reporting montigny'!$F33:$EE33)+SUMIF('reporting boissy'!$F$2:$EE$2,BU$4,'reporting boissy'!$F33:$EE33)+SUMIF('reporting moussy'!$F$2:$EE$2,BU$4,'reporting moussy'!$F33:$EE33)+SUMIF('reporting trappes'!$F$2:$EE$2,BU$4,'reporting trappes'!$F33:$EE33)+SUMIF('SPACELOG 5 BP'!$F$2:$EE$2,BU$4,'SPACELOG 5 BP'!$F33:$EE33)+SUMIF('SPACELOG 6 BP'!$F$2:$EE$2,BU$4,'SPACELOG 6 BP'!$F33:$EE33)+SUMIF('SPACELOG 7 BP'!$F$2:$EE$2,BU$4,'SPACELOG 7 BP'!$F33:$EE33)+SUMIF('SPACELOG 8 BP'!$F$2:$EE$2,BU$4,'SPACELOG 8 BP'!$F33:$EE33)+SUMIF('SPACELOG 9 BP'!$F$2:$EE$2,BU$4,'SPACELOG 9 BP'!$F33:$EE33)+SUMIF('SPACELOG 10 BP'!$F$2:$EE$2,BU$4,'SPACELOG 10 BP'!$F33:$EE33)+SUMIF('SPACELOG 11 BP'!$F$2:$EE$2,BU$4,'SPACELOG 11 BP'!$F33:$EE33)+SUMIF('SPACELOG 12 BP'!$F$2:$EE$2,BU$4,'SPACELOG 12 BP'!$F33:$EE33)</f>
        <v>0</v>
      </c>
      <c r="BV33" s="33">
        <f>SUMIF('reporting montigny'!$F$2:$EE$2,BV$4,'reporting montigny'!$F33:$EE33)+SUMIF('reporting boissy'!$F$2:$EE$2,BV$4,'reporting boissy'!$F33:$EE33)+SUMIF('reporting moussy'!$F$2:$EE$2,BV$4,'reporting moussy'!$F33:$EE33)+SUMIF('reporting trappes'!$F$2:$EE$2,BV$4,'reporting trappes'!$F33:$EE33)+SUMIF('SPACELOG 5 BP'!$F$2:$EE$2,BV$4,'SPACELOG 5 BP'!$F33:$EE33)+SUMIF('SPACELOG 6 BP'!$F$2:$EE$2,BV$4,'SPACELOG 6 BP'!$F33:$EE33)+SUMIF('SPACELOG 7 BP'!$F$2:$EE$2,BV$4,'SPACELOG 7 BP'!$F33:$EE33)+SUMIF('SPACELOG 8 BP'!$F$2:$EE$2,BV$4,'SPACELOG 8 BP'!$F33:$EE33)+SUMIF('SPACELOG 9 BP'!$F$2:$EE$2,BV$4,'SPACELOG 9 BP'!$F33:$EE33)+SUMIF('SPACELOG 10 BP'!$F$2:$EE$2,BV$4,'SPACELOG 10 BP'!$F33:$EE33)+SUMIF('SPACELOG 11 BP'!$F$2:$EE$2,BV$4,'SPACELOG 11 BP'!$F33:$EE33)+SUMIF('SPACELOG 12 BP'!$F$2:$EE$2,BV$4,'SPACELOG 12 BP'!$F33:$EE33)</f>
        <v>0</v>
      </c>
      <c r="BW33" s="33">
        <f>SUMIF('reporting montigny'!$F$2:$EE$2,BW$4,'reporting montigny'!$F33:$EE33)+SUMIF('reporting boissy'!$F$2:$EE$2,BW$4,'reporting boissy'!$F33:$EE33)+SUMIF('reporting moussy'!$F$2:$EE$2,BW$4,'reporting moussy'!$F33:$EE33)+SUMIF('reporting trappes'!$F$2:$EE$2,BW$4,'reporting trappes'!$F33:$EE33)+SUMIF('SPACELOG 5 BP'!$F$2:$EE$2,BW$4,'SPACELOG 5 BP'!$F33:$EE33)+SUMIF('SPACELOG 6 BP'!$F$2:$EE$2,BW$4,'SPACELOG 6 BP'!$F33:$EE33)+SUMIF('SPACELOG 7 BP'!$F$2:$EE$2,BW$4,'SPACELOG 7 BP'!$F33:$EE33)+SUMIF('SPACELOG 8 BP'!$F$2:$EE$2,BW$4,'SPACELOG 8 BP'!$F33:$EE33)+SUMIF('SPACELOG 9 BP'!$F$2:$EE$2,BW$4,'SPACELOG 9 BP'!$F33:$EE33)+SUMIF('SPACELOG 10 BP'!$F$2:$EE$2,BW$4,'SPACELOG 10 BP'!$F33:$EE33)+SUMIF('SPACELOG 11 BP'!$F$2:$EE$2,BW$4,'SPACELOG 11 BP'!$F33:$EE33)+SUMIF('SPACELOG 12 BP'!$F$2:$EE$2,BW$4,'SPACELOG 12 BP'!$F33:$EE33)</f>
        <v>0</v>
      </c>
      <c r="BX33" s="33">
        <f>SUMIF('reporting montigny'!$F$2:$EE$2,BX$4,'reporting montigny'!$F33:$EE33)+SUMIF('reporting boissy'!$F$2:$EE$2,BX$4,'reporting boissy'!$F33:$EE33)+SUMIF('reporting moussy'!$F$2:$EE$2,BX$4,'reporting moussy'!$F33:$EE33)+SUMIF('reporting trappes'!$F$2:$EE$2,BX$4,'reporting trappes'!$F33:$EE33)+SUMIF('SPACELOG 5 BP'!$F$2:$EE$2,BX$4,'SPACELOG 5 BP'!$F33:$EE33)+SUMIF('SPACELOG 6 BP'!$F$2:$EE$2,BX$4,'SPACELOG 6 BP'!$F33:$EE33)+SUMIF('SPACELOG 7 BP'!$F$2:$EE$2,BX$4,'SPACELOG 7 BP'!$F33:$EE33)+SUMIF('SPACELOG 8 BP'!$F$2:$EE$2,BX$4,'SPACELOG 8 BP'!$F33:$EE33)+SUMIF('SPACELOG 9 BP'!$F$2:$EE$2,BX$4,'SPACELOG 9 BP'!$F33:$EE33)+SUMIF('SPACELOG 10 BP'!$F$2:$EE$2,BX$4,'SPACELOG 10 BP'!$F33:$EE33)+SUMIF('SPACELOG 11 BP'!$F$2:$EE$2,BX$4,'SPACELOG 11 BP'!$F33:$EE33)+SUMIF('SPACELOG 12 BP'!$F$2:$EE$2,BX$4,'SPACELOG 12 BP'!$F33:$EE33)</f>
        <v>0</v>
      </c>
      <c r="BY33" s="33">
        <f>SUMIF('reporting montigny'!$F$2:$EE$2,BY$4,'reporting montigny'!$F33:$EE33)+SUMIF('reporting boissy'!$F$2:$EE$2,BY$4,'reporting boissy'!$F33:$EE33)+SUMIF('reporting moussy'!$F$2:$EE$2,BY$4,'reporting moussy'!$F33:$EE33)+SUMIF('reporting trappes'!$F$2:$EE$2,BY$4,'reporting trappes'!$F33:$EE33)+SUMIF('SPACELOG 5 BP'!$F$2:$EE$2,BY$4,'SPACELOG 5 BP'!$F33:$EE33)+SUMIF('SPACELOG 6 BP'!$F$2:$EE$2,BY$4,'SPACELOG 6 BP'!$F33:$EE33)+SUMIF('SPACELOG 7 BP'!$F$2:$EE$2,BY$4,'SPACELOG 7 BP'!$F33:$EE33)+SUMIF('SPACELOG 8 BP'!$F$2:$EE$2,BY$4,'SPACELOG 8 BP'!$F33:$EE33)+SUMIF('SPACELOG 9 BP'!$F$2:$EE$2,BY$4,'SPACELOG 9 BP'!$F33:$EE33)+SUMIF('SPACELOG 10 BP'!$F$2:$EE$2,BY$4,'SPACELOG 10 BP'!$F33:$EE33)+SUMIF('SPACELOG 11 BP'!$F$2:$EE$2,BY$4,'SPACELOG 11 BP'!$F33:$EE33)+SUMIF('SPACELOG 12 BP'!$F$2:$EE$2,BY$4,'SPACELOG 12 BP'!$F33:$EE33)</f>
        <v>0</v>
      </c>
      <c r="BZ33" s="33">
        <f>SUMIF('reporting montigny'!$F$2:$EE$2,BZ$4,'reporting montigny'!$F33:$EE33)+SUMIF('reporting boissy'!$F$2:$EE$2,BZ$4,'reporting boissy'!$F33:$EE33)+SUMIF('reporting moussy'!$F$2:$EE$2,BZ$4,'reporting moussy'!$F33:$EE33)+SUMIF('reporting trappes'!$F$2:$EE$2,BZ$4,'reporting trappes'!$F33:$EE33)+SUMIF('SPACELOG 5 BP'!$F$2:$EE$2,BZ$4,'SPACELOG 5 BP'!$F33:$EE33)+SUMIF('SPACELOG 6 BP'!$F$2:$EE$2,BZ$4,'SPACELOG 6 BP'!$F33:$EE33)+SUMIF('SPACELOG 7 BP'!$F$2:$EE$2,BZ$4,'SPACELOG 7 BP'!$F33:$EE33)+SUMIF('SPACELOG 8 BP'!$F$2:$EE$2,BZ$4,'SPACELOG 8 BP'!$F33:$EE33)+SUMIF('SPACELOG 9 BP'!$F$2:$EE$2,BZ$4,'SPACELOG 9 BP'!$F33:$EE33)+SUMIF('SPACELOG 10 BP'!$F$2:$EE$2,BZ$4,'SPACELOG 10 BP'!$F33:$EE33)+SUMIF('SPACELOG 11 BP'!$F$2:$EE$2,BZ$4,'SPACELOG 11 BP'!$F33:$EE33)+SUMIF('SPACELOG 12 BP'!$F$2:$EE$2,BZ$4,'SPACELOG 12 BP'!$F33:$EE33)</f>
        <v>0</v>
      </c>
      <c r="CA33" s="33">
        <f>SUMIF('reporting montigny'!$F$2:$EE$2,CA$4,'reporting montigny'!$F33:$EE33)+SUMIF('reporting boissy'!$F$2:$EE$2,CA$4,'reporting boissy'!$F33:$EE33)+SUMIF('reporting moussy'!$F$2:$EE$2,CA$4,'reporting moussy'!$F33:$EE33)+SUMIF('reporting trappes'!$F$2:$EE$2,CA$4,'reporting trappes'!$F33:$EE33)+SUMIF('SPACELOG 5 BP'!$F$2:$EE$2,CA$4,'SPACELOG 5 BP'!$F33:$EE33)+SUMIF('SPACELOG 6 BP'!$F$2:$EE$2,CA$4,'SPACELOG 6 BP'!$F33:$EE33)+SUMIF('SPACELOG 7 BP'!$F$2:$EE$2,CA$4,'SPACELOG 7 BP'!$F33:$EE33)+SUMIF('SPACELOG 8 BP'!$F$2:$EE$2,CA$4,'SPACELOG 8 BP'!$F33:$EE33)+SUMIF('SPACELOG 9 BP'!$F$2:$EE$2,CA$4,'SPACELOG 9 BP'!$F33:$EE33)+SUMIF('SPACELOG 10 BP'!$F$2:$EE$2,CA$4,'SPACELOG 10 BP'!$F33:$EE33)+SUMIF('SPACELOG 11 BP'!$F$2:$EE$2,CA$4,'SPACELOG 11 BP'!$F33:$EE33)+SUMIF('SPACELOG 12 BP'!$F$2:$EE$2,CA$4,'SPACELOG 12 BP'!$F33:$EE33)</f>
        <v>0</v>
      </c>
      <c r="CB33" s="33">
        <f>SUMIF('reporting montigny'!$F$2:$EE$2,CB$4,'reporting montigny'!$F33:$EE33)+SUMIF('reporting boissy'!$F$2:$EE$2,CB$4,'reporting boissy'!$F33:$EE33)+SUMIF('reporting moussy'!$F$2:$EE$2,CB$4,'reporting moussy'!$F33:$EE33)+SUMIF('reporting trappes'!$F$2:$EE$2,CB$4,'reporting trappes'!$F33:$EE33)+SUMIF('SPACELOG 5 BP'!$F$2:$EE$2,CB$4,'SPACELOG 5 BP'!$F33:$EE33)+SUMIF('SPACELOG 6 BP'!$F$2:$EE$2,CB$4,'SPACELOG 6 BP'!$F33:$EE33)+SUMIF('SPACELOG 7 BP'!$F$2:$EE$2,CB$4,'SPACELOG 7 BP'!$F33:$EE33)+SUMIF('SPACELOG 8 BP'!$F$2:$EE$2,CB$4,'SPACELOG 8 BP'!$F33:$EE33)+SUMIF('SPACELOG 9 BP'!$F$2:$EE$2,CB$4,'SPACELOG 9 BP'!$F33:$EE33)+SUMIF('SPACELOG 10 BP'!$F$2:$EE$2,CB$4,'SPACELOG 10 BP'!$F33:$EE33)+SUMIF('SPACELOG 11 BP'!$F$2:$EE$2,CB$4,'SPACELOG 11 BP'!$F33:$EE33)+SUMIF('SPACELOG 12 BP'!$F$2:$EE$2,CB$4,'SPACELOG 12 BP'!$F33:$EE33)</f>
        <v>0</v>
      </c>
      <c r="CC33" s="33">
        <f>SUMIF('reporting montigny'!$F$2:$EE$2,CC$4,'reporting montigny'!$F33:$EE33)+SUMIF('reporting boissy'!$F$2:$EE$2,CC$4,'reporting boissy'!$F33:$EE33)+SUMIF('reporting moussy'!$F$2:$EE$2,CC$4,'reporting moussy'!$F33:$EE33)+SUMIF('reporting trappes'!$F$2:$EE$2,CC$4,'reporting trappes'!$F33:$EE33)+SUMIF('SPACELOG 5 BP'!$F$2:$EE$2,CC$4,'SPACELOG 5 BP'!$F33:$EE33)+SUMIF('SPACELOG 6 BP'!$F$2:$EE$2,CC$4,'SPACELOG 6 BP'!$F33:$EE33)+SUMIF('SPACELOG 7 BP'!$F$2:$EE$2,CC$4,'SPACELOG 7 BP'!$F33:$EE33)+SUMIF('SPACELOG 8 BP'!$F$2:$EE$2,CC$4,'SPACELOG 8 BP'!$F33:$EE33)+SUMIF('SPACELOG 9 BP'!$F$2:$EE$2,CC$4,'SPACELOG 9 BP'!$F33:$EE33)+SUMIF('SPACELOG 10 BP'!$F$2:$EE$2,CC$4,'SPACELOG 10 BP'!$F33:$EE33)+SUMIF('SPACELOG 11 BP'!$F$2:$EE$2,CC$4,'SPACELOG 11 BP'!$F33:$EE33)+SUMIF('SPACELOG 12 BP'!$F$2:$EE$2,CC$4,'SPACELOG 12 BP'!$F33:$EE33)</f>
        <v>0</v>
      </c>
      <c r="CD33" s="33">
        <f>SUMIF('reporting montigny'!$F$2:$EE$2,CD$4,'reporting montigny'!$F33:$EE33)+SUMIF('reporting boissy'!$F$2:$EE$2,CD$4,'reporting boissy'!$F33:$EE33)+SUMIF('reporting moussy'!$F$2:$EE$2,CD$4,'reporting moussy'!$F33:$EE33)+SUMIF('reporting trappes'!$F$2:$EE$2,CD$4,'reporting trappes'!$F33:$EE33)+SUMIF('SPACELOG 5 BP'!$F$2:$EE$2,CD$4,'SPACELOG 5 BP'!$F33:$EE33)+SUMIF('SPACELOG 6 BP'!$F$2:$EE$2,CD$4,'SPACELOG 6 BP'!$F33:$EE33)+SUMIF('SPACELOG 7 BP'!$F$2:$EE$2,CD$4,'SPACELOG 7 BP'!$F33:$EE33)+SUMIF('SPACELOG 8 BP'!$F$2:$EE$2,CD$4,'SPACELOG 8 BP'!$F33:$EE33)+SUMIF('SPACELOG 9 BP'!$F$2:$EE$2,CD$4,'SPACELOG 9 BP'!$F33:$EE33)+SUMIF('SPACELOG 10 BP'!$F$2:$EE$2,CD$4,'SPACELOG 10 BP'!$F33:$EE33)+SUMIF('SPACELOG 11 BP'!$F$2:$EE$2,CD$4,'SPACELOG 11 BP'!$F33:$EE33)+SUMIF('SPACELOG 12 BP'!$F$2:$EE$2,CD$4,'SPACELOG 12 BP'!$F33:$EE33)</f>
        <v>0</v>
      </c>
      <c r="CE33" s="393">
        <f t="shared" si="119"/>
        <v>0</v>
      </c>
      <c r="CF33" s="33">
        <f>SUMIF('reporting montigny'!$F$2:$EE$2,CF$4,'reporting montigny'!$F33:$EE33)+SUMIF('reporting boissy'!$F$2:$EE$2,CF$4,'reporting boissy'!$F33:$EE33)+SUMIF('reporting moussy'!$F$2:$EE$2,CF$4,'reporting moussy'!$F33:$EE33)+SUMIF('reporting trappes'!$F$2:$EE$2,CF$4,'reporting trappes'!$F33:$EE33)+SUMIF('SPACELOG 5 BP'!$F$2:$EE$2,CF$4,'SPACELOG 5 BP'!$F33:$EE33)+SUMIF('SPACELOG 6 BP'!$F$2:$EE$2,CF$4,'SPACELOG 6 BP'!$F33:$EE33)+SUMIF('SPACELOG 7 BP'!$F$2:$EE$2,CF$4,'SPACELOG 7 BP'!$F33:$EE33)+SUMIF('SPACELOG 8 BP'!$F$2:$EE$2,CF$4,'SPACELOG 8 BP'!$F33:$EE33)+SUMIF('SPACELOG 9 BP'!$F$2:$EE$2,CF$4,'SPACELOG 9 BP'!$F33:$EE33)+SUMIF('SPACELOG 10 BP'!$F$2:$EE$2,CF$4,'SPACELOG 10 BP'!$F33:$EE33)+SUMIF('SPACELOG 11 BP'!$F$2:$EE$2,CF$4,'SPACELOG 11 BP'!$F33:$EE33)+SUMIF('SPACELOG 12 BP'!$F$2:$EE$2,CF$4,'SPACELOG 12 BP'!$F33:$EE33)</f>
        <v>0</v>
      </c>
      <c r="CG33" s="33">
        <f>SUMIF('reporting montigny'!$F$2:$EE$2,CG$4,'reporting montigny'!$F33:$EE33)+SUMIF('reporting boissy'!$F$2:$EE$2,CG$4,'reporting boissy'!$F33:$EE33)+SUMIF('reporting moussy'!$F$2:$EE$2,CG$4,'reporting moussy'!$F33:$EE33)+SUMIF('reporting trappes'!$F$2:$EE$2,CG$4,'reporting trappes'!$F33:$EE33)+SUMIF('SPACELOG 5 BP'!$F$2:$EE$2,CG$4,'SPACELOG 5 BP'!$F33:$EE33)+SUMIF('SPACELOG 6 BP'!$F$2:$EE$2,CG$4,'SPACELOG 6 BP'!$F33:$EE33)+SUMIF('SPACELOG 7 BP'!$F$2:$EE$2,CG$4,'SPACELOG 7 BP'!$F33:$EE33)+SUMIF('SPACELOG 8 BP'!$F$2:$EE$2,CG$4,'SPACELOG 8 BP'!$F33:$EE33)+SUMIF('SPACELOG 9 BP'!$F$2:$EE$2,CG$4,'SPACELOG 9 BP'!$F33:$EE33)+SUMIF('SPACELOG 10 BP'!$F$2:$EE$2,CG$4,'SPACELOG 10 BP'!$F33:$EE33)+SUMIF('SPACELOG 11 BP'!$F$2:$EE$2,CG$4,'SPACELOG 11 BP'!$F33:$EE33)+SUMIF('SPACELOG 12 BP'!$F$2:$EE$2,CG$4,'SPACELOG 12 BP'!$F33:$EE33)</f>
        <v>0</v>
      </c>
      <c r="CH33" s="33">
        <f>SUMIF('reporting montigny'!$F$2:$EE$2,CH$4,'reporting montigny'!$F33:$EE33)+SUMIF('reporting boissy'!$F$2:$EE$2,CH$4,'reporting boissy'!$F33:$EE33)+SUMIF('reporting moussy'!$F$2:$EE$2,CH$4,'reporting moussy'!$F33:$EE33)+SUMIF('reporting trappes'!$F$2:$EE$2,CH$4,'reporting trappes'!$F33:$EE33)+SUMIF('SPACELOG 5 BP'!$F$2:$EE$2,CH$4,'SPACELOG 5 BP'!$F33:$EE33)+SUMIF('SPACELOG 6 BP'!$F$2:$EE$2,CH$4,'SPACELOG 6 BP'!$F33:$EE33)+SUMIF('SPACELOG 7 BP'!$F$2:$EE$2,CH$4,'SPACELOG 7 BP'!$F33:$EE33)+SUMIF('SPACELOG 8 BP'!$F$2:$EE$2,CH$4,'SPACELOG 8 BP'!$F33:$EE33)+SUMIF('SPACELOG 9 BP'!$F$2:$EE$2,CH$4,'SPACELOG 9 BP'!$F33:$EE33)+SUMIF('SPACELOG 10 BP'!$F$2:$EE$2,CH$4,'SPACELOG 10 BP'!$F33:$EE33)+SUMIF('SPACELOG 11 BP'!$F$2:$EE$2,CH$4,'SPACELOG 11 BP'!$F33:$EE33)+SUMIF('SPACELOG 12 BP'!$F$2:$EE$2,CH$4,'SPACELOG 12 BP'!$F33:$EE33)</f>
        <v>0</v>
      </c>
      <c r="CI33" s="33">
        <f>SUMIF('reporting montigny'!$F$2:$EE$2,CI$4,'reporting montigny'!$F33:$EE33)+SUMIF('reporting boissy'!$F$2:$EE$2,CI$4,'reporting boissy'!$F33:$EE33)+SUMIF('reporting moussy'!$F$2:$EE$2,CI$4,'reporting moussy'!$F33:$EE33)+SUMIF('reporting trappes'!$F$2:$EE$2,CI$4,'reporting trappes'!$F33:$EE33)+SUMIF('SPACELOG 5 BP'!$F$2:$EE$2,CI$4,'SPACELOG 5 BP'!$F33:$EE33)+SUMIF('SPACELOG 6 BP'!$F$2:$EE$2,CI$4,'SPACELOG 6 BP'!$F33:$EE33)+SUMIF('SPACELOG 7 BP'!$F$2:$EE$2,CI$4,'SPACELOG 7 BP'!$F33:$EE33)+SUMIF('SPACELOG 8 BP'!$F$2:$EE$2,CI$4,'SPACELOG 8 BP'!$F33:$EE33)+SUMIF('SPACELOG 9 BP'!$F$2:$EE$2,CI$4,'SPACELOG 9 BP'!$F33:$EE33)+SUMIF('SPACELOG 10 BP'!$F$2:$EE$2,CI$4,'SPACELOG 10 BP'!$F33:$EE33)+SUMIF('SPACELOG 11 BP'!$F$2:$EE$2,CI$4,'SPACELOG 11 BP'!$F33:$EE33)+SUMIF('SPACELOG 12 BP'!$F$2:$EE$2,CI$4,'SPACELOG 12 BP'!$F33:$EE33)</f>
        <v>0</v>
      </c>
      <c r="CJ33" s="33">
        <f>SUMIF('reporting montigny'!$F$2:$EE$2,CJ$4,'reporting montigny'!$F33:$EE33)+SUMIF('reporting boissy'!$F$2:$EE$2,CJ$4,'reporting boissy'!$F33:$EE33)+SUMIF('reporting moussy'!$F$2:$EE$2,CJ$4,'reporting moussy'!$F33:$EE33)+SUMIF('reporting trappes'!$F$2:$EE$2,CJ$4,'reporting trappes'!$F33:$EE33)+SUMIF('SPACELOG 5 BP'!$F$2:$EE$2,CJ$4,'SPACELOG 5 BP'!$F33:$EE33)+SUMIF('SPACELOG 6 BP'!$F$2:$EE$2,CJ$4,'SPACELOG 6 BP'!$F33:$EE33)+SUMIF('SPACELOG 7 BP'!$F$2:$EE$2,CJ$4,'SPACELOG 7 BP'!$F33:$EE33)+SUMIF('SPACELOG 8 BP'!$F$2:$EE$2,CJ$4,'SPACELOG 8 BP'!$F33:$EE33)+SUMIF('SPACELOG 9 BP'!$F$2:$EE$2,CJ$4,'SPACELOG 9 BP'!$F33:$EE33)+SUMIF('SPACELOG 10 BP'!$F$2:$EE$2,CJ$4,'SPACELOG 10 BP'!$F33:$EE33)+SUMIF('SPACELOG 11 BP'!$F$2:$EE$2,CJ$4,'SPACELOG 11 BP'!$F33:$EE33)+SUMIF('SPACELOG 12 BP'!$F$2:$EE$2,CJ$4,'SPACELOG 12 BP'!$F33:$EE33)</f>
        <v>0</v>
      </c>
      <c r="CK33" s="33">
        <f>SUMIF('reporting montigny'!$F$2:$EE$2,CK$4,'reporting montigny'!$F33:$EE33)+SUMIF('reporting boissy'!$F$2:$EE$2,CK$4,'reporting boissy'!$F33:$EE33)+SUMIF('reporting moussy'!$F$2:$EE$2,CK$4,'reporting moussy'!$F33:$EE33)+SUMIF('reporting trappes'!$F$2:$EE$2,CK$4,'reporting trappes'!$F33:$EE33)+SUMIF('SPACELOG 5 BP'!$F$2:$EE$2,CK$4,'SPACELOG 5 BP'!$F33:$EE33)+SUMIF('SPACELOG 6 BP'!$F$2:$EE$2,CK$4,'SPACELOG 6 BP'!$F33:$EE33)+SUMIF('SPACELOG 7 BP'!$F$2:$EE$2,CK$4,'SPACELOG 7 BP'!$F33:$EE33)+SUMIF('SPACELOG 8 BP'!$F$2:$EE$2,CK$4,'SPACELOG 8 BP'!$F33:$EE33)+SUMIF('SPACELOG 9 BP'!$F$2:$EE$2,CK$4,'SPACELOG 9 BP'!$F33:$EE33)+SUMIF('SPACELOG 10 BP'!$F$2:$EE$2,CK$4,'SPACELOG 10 BP'!$F33:$EE33)+SUMIF('SPACELOG 11 BP'!$F$2:$EE$2,CK$4,'SPACELOG 11 BP'!$F33:$EE33)+SUMIF('SPACELOG 12 BP'!$F$2:$EE$2,CK$4,'SPACELOG 12 BP'!$F33:$EE33)</f>
        <v>0</v>
      </c>
      <c r="CL33" s="33">
        <f>SUMIF('reporting montigny'!$F$2:$EE$2,CL$4,'reporting montigny'!$F33:$EE33)+SUMIF('reporting boissy'!$F$2:$EE$2,CL$4,'reporting boissy'!$F33:$EE33)+SUMIF('reporting moussy'!$F$2:$EE$2,CL$4,'reporting moussy'!$F33:$EE33)+SUMIF('reporting trappes'!$F$2:$EE$2,CL$4,'reporting trappes'!$F33:$EE33)+SUMIF('SPACELOG 5 BP'!$F$2:$EE$2,CL$4,'SPACELOG 5 BP'!$F33:$EE33)+SUMIF('SPACELOG 6 BP'!$F$2:$EE$2,CL$4,'SPACELOG 6 BP'!$F33:$EE33)+SUMIF('SPACELOG 7 BP'!$F$2:$EE$2,CL$4,'SPACELOG 7 BP'!$F33:$EE33)+SUMIF('SPACELOG 8 BP'!$F$2:$EE$2,CL$4,'SPACELOG 8 BP'!$F33:$EE33)+SUMIF('SPACELOG 9 BP'!$F$2:$EE$2,CL$4,'SPACELOG 9 BP'!$F33:$EE33)+SUMIF('SPACELOG 10 BP'!$F$2:$EE$2,CL$4,'SPACELOG 10 BP'!$F33:$EE33)+SUMIF('SPACELOG 11 BP'!$F$2:$EE$2,CL$4,'SPACELOG 11 BP'!$F33:$EE33)+SUMIF('SPACELOG 12 BP'!$F$2:$EE$2,CL$4,'SPACELOG 12 BP'!$F33:$EE33)</f>
        <v>0</v>
      </c>
      <c r="CM33" s="33">
        <f>SUMIF('reporting montigny'!$F$2:$EE$2,CM$4,'reporting montigny'!$F33:$EE33)+SUMIF('reporting boissy'!$F$2:$EE$2,CM$4,'reporting boissy'!$F33:$EE33)+SUMIF('reporting moussy'!$F$2:$EE$2,CM$4,'reporting moussy'!$F33:$EE33)+SUMIF('reporting trappes'!$F$2:$EE$2,CM$4,'reporting trappes'!$F33:$EE33)+SUMIF('SPACELOG 5 BP'!$F$2:$EE$2,CM$4,'SPACELOG 5 BP'!$F33:$EE33)+SUMIF('SPACELOG 6 BP'!$F$2:$EE$2,CM$4,'SPACELOG 6 BP'!$F33:$EE33)+SUMIF('SPACELOG 7 BP'!$F$2:$EE$2,CM$4,'SPACELOG 7 BP'!$F33:$EE33)+SUMIF('SPACELOG 8 BP'!$F$2:$EE$2,CM$4,'SPACELOG 8 BP'!$F33:$EE33)+SUMIF('SPACELOG 9 BP'!$F$2:$EE$2,CM$4,'SPACELOG 9 BP'!$F33:$EE33)+SUMIF('SPACELOG 10 BP'!$F$2:$EE$2,CM$4,'SPACELOG 10 BP'!$F33:$EE33)+SUMIF('SPACELOG 11 BP'!$F$2:$EE$2,CM$4,'SPACELOG 11 BP'!$F33:$EE33)+SUMIF('SPACELOG 12 BP'!$F$2:$EE$2,CM$4,'SPACELOG 12 BP'!$F33:$EE33)</f>
        <v>0</v>
      </c>
      <c r="CN33" s="33">
        <f>SUMIF('reporting montigny'!$F$2:$EE$2,CN$4,'reporting montigny'!$F33:$EE33)+SUMIF('reporting boissy'!$F$2:$EE$2,CN$4,'reporting boissy'!$F33:$EE33)+SUMIF('reporting moussy'!$F$2:$EE$2,CN$4,'reporting moussy'!$F33:$EE33)+SUMIF('reporting trappes'!$F$2:$EE$2,CN$4,'reporting trappes'!$F33:$EE33)+SUMIF('SPACELOG 5 BP'!$F$2:$EE$2,CN$4,'SPACELOG 5 BP'!$F33:$EE33)+SUMIF('SPACELOG 6 BP'!$F$2:$EE$2,CN$4,'SPACELOG 6 BP'!$F33:$EE33)+SUMIF('SPACELOG 7 BP'!$F$2:$EE$2,CN$4,'SPACELOG 7 BP'!$F33:$EE33)+SUMIF('SPACELOG 8 BP'!$F$2:$EE$2,CN$4,'SPACELOG 8 BP'!$F33:$EE33)+SUMIF('SPACELOG 9 BP'!$F$2:$EE$2,CN$4,'SPACELOG 9 BP'!$F33:$EE33)+SUMIF('SPACELOG 10 BP'!$F$2:$EE$2,CN$4,'SPACELOG 10 BP'!$F33:$EE33)+SUMIF('SPACELOG 11 BP'!$F$2:$EE$2,CN$4,'SPACELOG 11 BP'!$F33:$EE33)+SUMIF('SPACELOG 12 BP'!$F$2:$EE$2,CN$4,'SPACELOG 12 BP'!$F33:$EE33)</f>
        <v>0</v>
      </c>
      <c r="CO33" s="33">
        <f>SUMIF('reporting montigny'!$F$2:$EE$2,CO$4,'reporting montigny'!$F33:$EE33)+SUMIF('reporting boissy'!$F$2:$EE$2,CO$4,'reporting boissy'!$F33:$EE33)+SUMIF('reporting moussy'!$F$2:$EE$2,CO$4,'reporting moussy'!$F33:$EE33)+SUMIF('reporting trappes'!$F$2:$EE$2,CO$4,'reporting trappes'!$F33:$EE33)+SUMIF('SPACELOG 5 BP'!$F$2:$EE$2,CO$4,'SPACELOG 5 BP'!$F33:$EE33)+SUMIF('SPACELOG 6 BP'!$F$2:$EE$2,CO$4,'SPACELOG 6 BP'!$F33:$EE33)+SUMIF('SPACELOG 7 BP'!$F$2:$EE$2,CO$4,'SPACELOG 7 BP'!$F33:$EE33)+SUMIF('SPACELOG 8 BP'!$F$2:$EE$2,CO$4,'SPACELOG 8 BP'!$F33:$EE33)+SUMIF('SPACELOG 9 BP'!$F$2:$EE$2,CO$4,'SPACELOG 9 BP'!$F33:$EE33)+SUMIF('SPACELOG 10 BP'!$F$2:$EE$2,CO$4,'SPACELOG 10 BP'!$F33:$EE33)+SUMIF('SPACELOG 11 BP'!$F$2:$EE$2,CO$4,'SPACELOG 11 BP'!$F33:$EE33)+SUMIF('SPACELOG 12 BP'!$F$2:$EE$2,CO$4,'SPACELOG 12 BP'!$F33:$EE33)</f>
        <v>0</v>
      </c>
      <c r="CP33" s="33">
        <f>SUMIF('reporting montigny'!$F$2:$EE$2,CP$4,'reporting montigny'!$F33:$EE33)+SUMIF('reporting boissy'!$F$2:$EE$2,CP$4,'reporting boissy'!$F33:$EE33)+SUMIF('reporting moussy'!$F$2:$EE$2,CP$4,'reporting moussy'!$F33:$EE33)+SUMIF('reporting trappes'!$F$2:$EE$2,CP$4,'reporting trappes'!$F33:$EE33)+SUMIF('SPACELOG 5 BP'!$F$2:$EE$2,CP$4,'SPACELOG 5 BP'!$F33:$EE33)+SUMIF('SPACELOG 6 BP'!$F$2:$EE$2,CP$4,'SPACELOG 6 BP'!$F33:$EE33)+SUMIF('SPACELOG 7 BP'!$F$2:$EE$2,CP$4,'SPACELOG 7 BP'!$F33:$EE33)+SUMIF('SPACELOG 8 BP'!$F$2:$EE$2,CP$4,'SPACELOG 8 BP'!$F33:$EE33)+SUMIF('SPACELOG 9 BP'!$F$2:$EE$2,CP$4,'SPACELOG 9 BP'!$F33:$EE33)+SUMIF('SPACELOG 10 BP'!$F$2:$EE$2,CP$4,'SPACELOG 10 BP'!$F33:$EE33)+SUMIF('SPACELOG 11 BP'!$F$2:$EE$2,CP$4,'SPACELOG 11 BP'!$F33:$EE33)+SUMIF('SPACELOG 12 BP'!$F$2:$EE$2,CP$4,'SPACELOG 12 BP'!$F33:$EE33)</f>
        <v>0</v>
      </c>
      <c r="CQ33" s="33">
        <f>SUMIF('reporting montigny'!$F$2:$EE$2,CQ$4,'reporting montigny'!$F33:$EE33)+SUMIF('reporting boissy'!$F$2:$EE$2,CQ$4,'reporting boissy'!$F33:$EE33)+SUMIF('reporting moussy'!$F$2:$EE$2,CQ$4,'reporting moussy'!$F33:$EE33)+SUMIF('reporting trappes'!$F$2:$EE$2,CQ$4,'reporting trappes'!$F33:$EE33)+SUMIF('SPACELOG 5 BP'!$F$2:$EE$2,CQ$4,'SPACELOG 5 BP'!$F33:$EE33)+SUMIF('SPACELOG 6 BP'!$F$2:$EE$2,CQ$4,'SPACELOG 6 BP'!$F33:$EE33)+SUMIF('SPACELOG 7 BP'!$F$2:$EE$2,CQ$4,'SPACELOG 7 BP'!$F33:$EE33)+SUMIF('SPACELOG 8 BP'!$F$2:$EE$2,CQ$4,'SPACELOG 8 BP'!$F33:$EE33)+SUMIF('SPACELOG 9 BP'!$F$2:$EE$2,CQ$4,'SPACELOG 9 BP'!$F33:$EE33)+SUMIF('SPACELOG 10 BP'!$F$2:$EE$2,CQ$4,'SPACELOG 10 BP'!$F33:$EE33)+SUMIF('SPACELOG 11 BP'!$F$2:$EE$2,CQ$4,'SPACELOG 11 BP'!$F33:$EE33)+SUMIF('SPACELOG 12 BP'!$F$2:$EE$2,CQ$4,'SPACELOG 12 BP'!$F33:$EE33)</f>
        <v>0</v>
      </c>
      <c r="CR33" s="393">
        <f t="shared" si="120"/>
        <v>0</v>
      </c>
      <c r="CS33" s="33">
        <f>SUMIF('reporting montigny'!$F$2:$EE$2,CS$4,'reporting montigny'!$F33:$EE33)+SUMIF('reporting boissy'!$F$2:$EE$2,CS$4,'reporting boissy'!$F33:$EE33)+SUMIF('reporting moussy'!$F$2:$EE$2,CS$4,'reporting moussy'!$F33:$EE33)+SUMIF('reporting trappes'!$F$2:$EE$2,CS$4,'reporting trappes'!$F33:$EE33)+SUMIF('SPACELOG 5 BP'!$F$2:$EE$2,CS$4,'SPACELOG 5 BP'!$F33:$EE33)+SUMIF('SPACELOG 6 BP'!$F$2:$EE$2,CS$4,'SPACELOG 6 BP'!$F33:$EE33)+SUMIF('SPACELOG 7 BP'!$F$2:$EE$2,CS$4,'SPACELOG 7 BP'!$F33:$EE33)+SUMIF('SPACELOG 8 BP'!$F$2:$EE$2,CS$4,'SPACELOG 8 BP'!$F33:$EE33)+SUMIF('SPACELOG 9 BP'!$F$2:$EE$2,CS$4,'SPACELOG 9 BP'!$F33:$EE33)+SUMIF('SPACELOG 10 BP'!$F$2:$EE$2,CS$4,'SPACELOG 10 BP'!$F33:$EE33)+SUMIF('SPACELOG 11 BP'!$F$2:$EE$2,CS$4,'SPACELOG 11 BP'!$F33:$EE33)+SUMIF('SPACELOG 12 BP'!$F$2:$EE$2,CS$4,'SPACELOG 12 BP'!$F33:$EE33)</f>
        <v>0</v>
      </c>
      <c r="CT33" s="33">
        <f>SUMIF('reporting montigny'!$F$2:$EE$2,CT$4,'reporting montigny'!$F33:$EE33)+SUMIF('reporting boissy'!$F$2:$EE$2,CT$4,'reporting boissy'!$F33:$EE33)+SUMIF('reporting moussy'!$F$2:$EE$2,CT$4,'reporting moussy'!$F33:$EE33)+SUMIF('reporting trappes'!$F$2:$EE$2,CT$4,'reporting trappes'!$F33:$EE33)+SUMIF('SPACELOG 5 BP'!$F$2:$EE$2,CT$4,'SPACELOG 5 BP'!$F33:$EE33)+SUMIF('SPACELOG 6 BP'!$F$2:$EE$2,CT$4,'SPACELOG 6 BP'!$F33:$EE33)+SUMIF('SPACELOG 7 BP'!$F$2:$EE$2,CT$4,'SPACELOG 7 BP'!$F33:$EE33)+SUMIF('SPACELOG 8 BP'!$F$2:$EE$2,CT$4,'SPACELOG 8 BP'!$F33:$EE33)+SUMIF('SPACELOG 9 BP'!$F$2:$EE$2,CT$4,'SPACELOG 9 BP'!$F33:$EE33)+SUMIF('SPACELOG 10 BP'!$F$2:$EE$2,CT$4,'SPACELOG 10 BP'!$F33:$EE33)+SUMIF('SPACELOG 11 BP'!$F$2:$EE$2,CT$4,'SPACELOG 11 BP'!$F33:$EE33)+SUMIF('SPACELOG 12 BP'!$F$2:$EE$2,CT$4,'SPACELOG 12 BP'!$F33:$EE33)</f>
        <v>0</v>
      </c>
      <c r="CU33" s="33">
        <f>SUMIF('reporting montigny'!$F$2:$EE$2,CU$4,'reporting montigny'!$F33:$EE33)+SUMIF('reporting boissy'!$F$2:$EE$2,CU$4,'reporting boissy'!$F33:$EE33)+SUMIF('reporting moussy'!$F$2:$EE$2,CU$4,'reporting moussy'!$F33:$EE33)+SUMIF('reporting trappes'!$F$2:$EE$2,CU$4,'reporting trappes'!$F33:$EE33)+SUMIF('SPACELOG 5 BP'!$F$2:$EE$2,CU$4,'SPACELOG 5 BP'!$F33:$EE33)+SUMIF('SPACELOG 6 BP'!$F$2:$EE$2,CU$4,'SPACELOG 6 BP'!$F33:$EE33)+SUMIF('SPACELOG 7 BP'!$F$2:$EE$2,CU$4,'SPACELOG 7 BP'!$F33:$EE33)+SUMIF('SPACELOG 8 BP'!$F$2:$EE$2,CU$4,'SPACELOG 8 BP'!$F33:$EE33)+SUMIF('SPACELOG 9 BP'!$F$2:$EE$2,CU$4,'SPACELOG 9 BP'!$F33:$EE33)+SUMIF('SPACELOG 10 BP'!$F$2:$EE$2,CU$4,'SPACELOG 10 BP'!$F33:$EE33)+SUMIF('SPACELOG 11 BP'!$F$2:$EE$2,CU$4,'SPACELOG 11 BP'!$F33:$EE33)+SUMIF('SPACELOG 12 BP'!$F$2:$EE$2,CU$4,'SPACELOG 12 BP'!$F33:$EE33)</f>
        <v>0</v>
      </c>
      <c r="CV33" s="33">
        <f>SUMIF('reporting montigny'!$F$2:$EE$2,CV$4,'reporting montigny'!$F33:$EE33)+SUMIF('reporting boissy'!$F$2:$EE$2,CV$4,'reporting boissy'!$F33:$EE33)+SUMIF('reporting moussy'!$F$2:$EE$2,CV$4,'reporting moussy'!$F33:$EE33)+SUMIF('reporting trappes'!$F$2:$EE$2,CV$4,'reporting trappes'!$F33:$EE33)+SUMIF('SPACELOG 5 BP'!$F$2:$EE$2,CV$4,'SPACELOG 5 BP'!$F33:$EE33)+SUMIF('SPACELOG 6 BP'!$F$2:$EE$2,CV$4,'SPACELOG 6 BP'!$F33:$EE33)+SUMIF('SPACELOG 7 BP'!$F$2:$EE$2,CV$4,'SPACELOG 7 BP'!$F33:$EE33)+SUMIF('SPACELOG 8 BP'!$F$2:$EE$2,CV$4,'SPACELOG 8 BP'!$F33:$EE33)+SUMIF('SPACELOG 9 BP'!$F$2:$EE$2,CV$4,'SPACELOG 9 BP'!$F33:$EE33)+SUMIF('SPACELOG 10 BP'!$F$2:$EE$2,CV$4,'SPACELOG 10 BP'!$F33:$EE33)+SUMIF('SPACELOG 11 BP'!$F$2:$EE$2,CV$4,'SPACELOG 11 BP'!$F33:$EE33)+SUMIF('SPACELOG 12 BP'!$F$2:$EE$2,CV$4,'SPACELOG 12 BP'!$F33:$EE33)</f>
        <v>0</v>
      </c>
      <c r="CW33" s="33">
        <f>SUMIF('reporting montigny'!$F$2:$EE$2,CW$4,'reporting montigny'!$F33:$EE33)+SUMIF('reporting boissy'!$F$2:$EE$2,CW$4,'reporting boissy'!$F33:$EE33)+SUMIF('reporting moussy'!$F$2:$EE$2,CW$4,'reporting moussy'!$F33:$EE33)+SUMIF('reporting trappes'!$F$2:$EE$2,CW$4,'reporting trappes'!$F33:$EE33)+SUMIF('SPACELOG 5 BP'!$F$2:$EE$2,CW$4,'SPACELOG 5 BP'!$F33:$EE33)+SUMIF('SPACELOG 6 BP'!$F$2:$EE$2,CW$4,'SPACELOG 6 BP'!$F33:$EE33)+SUMIF('SPACELOG 7 BP'!$F$2:$EE$2,CW$4,'SPACELOG 7 BP'!$F33:$EE33)+SUMIF('SPACELOG 8 BP'!$F$2:$EE$2,CW$4,'SPACELOG 8 BP'!$F33:$EE33)+SUMIF('SPACELOG 9 BP'!$F$2:$EE$2,CW$4,'SPACELOG 9 BP'!$F33:$EE33)+SUMIF('SPACELOG 10 BP'!$F$2:$EE$2,CW$4,'SPACELOG 10 BP'!$F33:$EE33)+SUMIF('SPACELOG 11 BP'!$F$2:$EE$2,CW$4,'SPACELOG 11 BP'!$F33:$EE33)+SUMIF('SPACELOG 12 BP'!$F$2:$EE$2,CW$4,'SPACELOG 12 BP'!$F33:$EE33)</f>
        <v>0</v>
      </c>
      <c r="CX33" s="33">
        <f>SUMIF('reporting montigny'!$F$2:$EE$2,CX$4,'reporting montigny'!$F33:$EE33)+SUMIF('reporting boissy'!$F$2:$EE$2,CX$4,'reporting boissy'!$F33:$EE33)+SUMIF('reporting moussy'!$F$2:$EE$2,CX$4,'reporting moussy'!$F33:$EE33)+SUMIF('reporting trappes'!$F$2:$EE$2,CX$4,'reporting trappes'!$F33:$EE33)+SUMIF('SPACELOG 5 BP'!$F$2:$EE$2,CX$4,'SPACELOG 5 BP'!$F33:$EE33)+SUMIF('SPACELOG 6 BP'!$F$2:$EE$2,CX$4,'SPACELOG 6 BP'!$F33:$EE33)+SUMIF('SPACELOG 7 BP'!$F$2:$EE$2,CX$4,'SPACELOG 7 BP'!$F33:$EE33)+SUMIF('SPACELOG 8 BP'!$F$2:$EE$2,CX$4,'SPACELOG 8 BP'!$F33:$EE33)+SUMIF('SPACELOG 9 BP'!$F$2:$EE$2,CX$4,'SPACELOG 9 BP'!$F33:$EE33)+SUMIF('SPACELOG 10 BP'!$F$2:$EE$2,CX$4,'SPACELOG 10 BP'!$F33:$EE33)+SUMIF('SPACELOG 11 BP'!$F$2:$EE$2,CX$4,'SPACELOG 11 BP'!$F33:$EE33)+SUMIF('SPACELOG 12 BP'!$F$2:$EE$2,CX$4,'SPACELOG 12 BP'!$F33:$EE33)</f>
        <v>0</v>
      </c>
      <c r="CY33" s="33">
        <f>SUMIF('reporting montigny'!$F$2:$EE$2,CY$4,'reporting montigny'!$F33:$EE33)+SUMIF('reporting boissy'!$F$2:$EE$2,CY$4,'reporting boissy'!$F33:$EE33)+SUMIF('reporting moussy'!$F$2:$EE$2,CY$4,'reporting moussy'!$F33:$EE33)+SUMIF('reporting trappes'!$F$2:$EE$2,CY$4,'reporting trappes'!$F33:$EE33)+SUMIF('SPACELOG 5 BP'!$F$2:$EE$2,CY$4,'SPACELOG 5 BP'!$F33:$EE33)+SUMIF('SPACELOG 6 BP'!$F$2:$EE$2,CY$4,'SPACELOG 6 BP'!$F33:$EE33)+SUMIF('SPACELOG 7 BP'!$F$2:$EE$2,CY$4,'SPACELOG 7 BP'!$F33:$EE33)+SUMIF('SPACELOG 8 BP'!$F$2:$EE$2,CY$4,'SPACELOG 8 BP'!$F33:$EE33)+SUMIF('SPACELOG 9 BP'!$F$2:$EE$2,CY$4,'SPACELOG 9 BP'!$F33:$EE33)+SUMIF('SPACELOG 10 BP'!$F$2:$EE$2,CY$4,'SPACELOG 10 BP'!$F33:$EE33)+SUMIF('SPACELOG 11 BP'!$F$2:$EE$2,CY$4,'SPACELOG 11 BP'!$F33:$EE33)+SUMIF('SPACELOG 12 BP'!$F$2:$EE$2,CY$4,'SPACELOG 12 BP'!$F33:$EE33)</f>
        <v>0</v>
      </c>
      <c r="CZ33" s="33">
        <f>SUMIF('reporting montigny'!$F$2:$EE$2,CZ$4,'reporting montigny'!$F33:$EE33)+SUMIF('reporting boissy'!$F$2:$EE$2,CZ$4,'reporting boissy'!$F33:$EE33)+SUMIF('reporting moussy'!$F$2:$EE$2,CZ$4,'reporting moussy'!$F33:$EE33)+SUMIF('reporting trappes'!$F$2:$EE$2,CZ$4,'reporting trappes'!$F33:$EE33)+SUMIF('SPACELOG 5 BP'!$F$2:$EE$2,CZ$4,'SPACELOG 5 BP'!$F33:$EE33)+SUMIF('SPACELOG 6 BP'!$F$2:$EE$2,CZ$4,'SPACELOG 6 BP'!$F33:$EE33)+SUMIF('SPACELOG 7 BP'!$F$2:$EE$2,CZ$4,'SPACELOG 7 BP'!$F33:$EE33)+SUMIF('SPACELOG 8 BP'!$F$2:$EE$2,CZ$4,'SPACELOG 8 BP'!$F33:$EE33)+SUMIF('SPACELOG 9 BP'!$F$2:$EE$2,CZ$4,'SPACELOG 9 BP'!$F33:$EE33)+SUMIF('SPACELOG 10 BP'!$F$2:$EE$2,CZ$4,'SPACELOG 10 BP'!$F33:$EE33)+SUMIF('SPACELOG 11 BP'!$F$2:$EE$2,CZ$4,'SPACELOG 11 BP'!$F33:$EE33)+SUMIF('SPACELOG 12 BP'!$F$2:$EE$2,CZ$4,'SPACELOG 12 BP'!$F33:$EE33)</f>
        <v>0</v>
      </c>
      <c r="DA33" s="33">
        <f>SUMIF('reporting montigny'!$F$2:$EE$2,DA$4,'reporting montigny'!$F33:$EE33)+SUMIF('reporting boissy'!$F$2:$EE$2,DA$4,'reporting boissy'!$F33:$EE33)+SUMIF('reporting moussy'!$F$2:$EE$2,DA$4,'reporting moussy'!$F33:$EE33)+SUMIF('reporting trappes'!$F$2:$EE$2,DA$4,'reporting trappes'!$F33:$EE33)+SUMIF('SPACELOG 5 BP'!$F$2:$EE$2,DA$4,'SPACELOG 5 BP'!$F33:$EE33)+SUMIF('SPACELOG 6 BP'!$F$2:$EE$2,DA$4,'SPACELOG 6 BP'!$F33:$EE33)+SUMIF('SPACELOG 7 BP'!$F$2:$EE$2,DA$4,'SPACELOG 7 BP'!$F33:$EE33)+SUMIF('SPACELOG 8 BP'!$F$2:$EE$2,DA$4,'SPACELOG 8 BP'!$F33:$EE33)+SUMIF('SPACELOG 9 BP'!$F$2:$EE$2,DA$4,'SPACELOG 9 BP'!$F33:$EE33)+SUMIF('SPACELOG 10 BP'!$F$2:$EE$2,DA$4,'SPACELOG 10 BP'!$F33:$EE33)+SUMIF('SPACELOG 11 BP'!$F$2:$EE$2,DA$4,'SPACELOG 11 BP'!$F33:$EE33)+SUMIF('SPACELOG 12 BP'!$F$2:$EE$2,DA$4,'SPACELOG 12 BP'!$F33:$EE33)</f>
        <v>0</v>
      </c>
      <c r="DB33" s="33">
        <f>SUMIF('reporting montigny'!$F$2:$EE$2,DB$4,'reporting montigny'!$F33:$EE33)+SUMIF('reporting boissy'!$F$2:$EE$2,DB$4,'reporting boissy'!$F33:$EE33)+SUMIF('reporting moussy'!$F$2:$EE$2,DB$4,'reporting moussy'!$F33:$EE33)+SUMIF('reporting trappes'!$F$2:$EE$2,DB$4,'reporting trappes'!$F33:$EE33)+SUMIF('SPACELOG 5 BP'!$F$2:$EE$2,DB$4,'SPACELOG 5 BP'!$F33:$EE33)+SUMIF('SPACELOG 6 BP'!$F$2:$EE$2,DB$4,'SPACELOG 6 BP'!$F33:$EE33)+SUMIF('SPACELOG 7 BP'!$F$2:$EE$2,DB$4,'SPACELOG 7 BP'!$F33:$EE33)+SUMIF('SPACELOG 8 BP'!$F$2:$EE$2,DB$4,'SPACELOG 8 BP'!$F33:$EE33)+SUMIF('SPACELOG 9 BP'!$F$2:$EE$2,DB$4,'SPACELOG 9 BP'!$F33:$EE33)+SUMIF('SPACELOG 10 BP'!$F$2:$EE$2,DB$4,'SPACELOG 10 BP'!$F33:$EE33)+SUMIF('SPACELOG 11 BP'!$F$2:$EE$2,DB$4,'SPACELOG 11 BP'!$F33:$EE33)+SUMIF('SPACELOG 12 BP'!$F$2:$EE$2,DB$4,'SPACELOG 12 BP'!$F33:$EE33)</f>
        <v>0</v>
      </c>
      <c r="DC33" s="33">
        <f>SUMIF('reporting montigny'!$F$2:$EE$2,DC$4,'reporting montigny'!$F33:$EE33)+SUMIF('reporting boissy'!$F$2:$EE$2,DC$4,'reporting boissy'!$F33:$EE33)+SUMIF('reporting moussy'!$F$2:$EE$2,DC$4,'reporting moussy'!$F33:$EE33)+SUMIF('reporting trappes'!$F$2:$EE$2,DC$4,'reporting trappes'!$F33:$EE33)+SUMIF('SPACELOG 5 BP'!$F$2:$EE$2,DC$4,'SPACELOG 5 BP'!$F33:$EE33)+SUMIF('SPACELOG 6 BP'!$F$2:$EE$2,DC$4,'SPACELOG 6 BP'!$F33:$EE33)+SUMIF('SPACELOG 7 BP'!$F$2:$EE$2,DC$4,'SPACELOG 7 BP'!$F33:$EE33)+SUMIF('SPACELOG 8 BP'!$F$2:$EE$2,DC$4,'SPACELOG 8 BP'!$F33:$EE33)+SUMIF('SPACELOG 9 BP'!$F$2:$EE$2,DC$4,'SPACELOG 9 BP'!$F33:$EE33)+SUMIF('SPACELOG 10 BP'!$F$2:$EE$2,DC$4,'SPACELOG 10 BP'!$F33:$EE33)+SUMIF('SPACELOG 11 BP'!$F$2:$EE$2,DC$4,'SPACELOG 11 BP'!$F33:$EE33)+SUMIF('SPACELOG 12 BP'!$F$2:$EE$2,DC$4,'SPACELOG 12 BP'!$F33:$EE33)</f>
        <v>0</v>
      </c>
      <c r="DD33" s="33">
        <f>SUMIF('reporting montigny'!$F$2:$EE$2,DD$4,'reporting montigny'!$F33:$EE33)+SUMIF('reporting boissy'!$F$2:$EE$2,DD$4,'reporting boissy'!$F33:$EE33)+SUMIF('reporting moussy'!$F$2:$EE$2,DD$4,'reporting moussy'!$F33:$EE33)+SUMIF('reporting trappes'!$F$2:$EE$2,DD$4,'reporting trappes'!$F33:$EE33)+SUMIF('SPACELOG 5 BP'!$F$2:$EE$2,DD$4,'SPACELOG 5 BP'!$F33:$EE33)+SUMIF('SPACELOG 6 BP'!$F$2:$EE$2,DD$4,'SPACELOG 6 BP'!$F33:$EE33)+SUMIF('SPACELOG 7 BP'!$F$2:$EE$2,DD$4,'SPACELOG 7 BP'!$F33:$EE33)+SUMIF('SPACELOG 8 BP'!$F$2:$EE$2,DD$4,'SPACELOG 8 BP'!$F33:$EE33)+SUMIF('SPACELOG 9 BP'!$F$2:$EE$2,DD$4,'SPACELOG 9 BP'!$F33:$EE33)+SUMIF('SPACELOG 10 BP'!$F$2:$EE$2,DD$4,'SPACELOG 10 BP'!$F33:$EE33)+SUMIF('SPACELOG 11 BP'!$F$2:$EE$2,DD$4,'SPACELOG 11 BP'!$F33:$EE33)+SUMIF('SPACELOG 12 BP'!$F$2:$EE$2,DD$4,'SPACELOG 12 BP'!$F33:$EE33)</f>
        <v>0</v>
      </c>
      <c r="DE33" s="393">
        <f t="shared" si="121"/>
        <v>0</v>
      </c>
      <c r="DF33" s="33">
        <f>SUMIF('reporting montigny'!$F$2:$EE$2,DF$4,'reporting montigny'!$F33:$EE33)+SUMIF('reporting boissy'!$F$2:$EE$2,DF$4,'reporting boissy'!$F33:$EE33)+SUMIF('reporting moussy'!$F$2:$EE$2,DF$4,'reporting moussy'!$F33:$EE33)+SUMIF('reporting trappes'!$F$2:$EE$2,DF$4,'reporting trappes'!$F33:$EE33)+SUMIF('SPACELOG 5 BP'!$F$2:$EE$2,DF$4,'SPACELOG 5 BP'!$F33:$EE33)+SUMIF('SPACELOG 6 BP'!$F$2:$EE$2,DF$4,'SPACELOG 6 BP'!$F33:$EE33)+SUMIF('SPACELOG 7 BP'!$F$2:$EE$2,DF$4,'SPACELOG 7 BP'!$F33:$EE33)+SUMIF('SPACELOG 8 BP'!$F$2:$EE$2,DF$4,'SPACELOG 8 BP'!$F33:$EE33)+SUMIF('SPACELOG 9 BP'!$F$2:$EE$2,DF$4,'SPACELOG 9 BP'!$F33:$EE33)+SUMIF('SPACELOG 10 BP'!$F$2:$EE$2,DF$4,'SPACELOG 10 BP'!$F33:$EE33)+SUMIF('SPACELOG 11 BP'!$F$2:$EE$2,DF$4,'SPACELOG 11 BP'!$F33:$EE33)+SUMIF('SPACELOG 12 BP'!$F$2:$EE$2,DF$4,'SPACELOG 12 BP'!$F33:$EE33)</f>
        <v>0</v>
      </c>
      <c r="DG33" s="33">
        <f>SUMIF('reporting montigny'!$F$2:$EE$2,DG$4,'reporting montigny'!$F33:$EE33)+SUMIF('reporting boissy'!$F$2:$EE$2,DG$4,'reporting boissy'!$F33:$EE33)+SUMIF('reporting moussy'!$F$2:$EE$2,DG$4,'reporting moussy'!$F33:$EE33)+SUMIF('reporting trappes'!$F$2:$EE$2,DG$4,'reporting trappes'!$F33:$EE33)+SUMIF('SPACELOG 5 BP'!$F$2:$EE$2,DG$4,'SPACELOG 5 BP'!$F33:$EE33)+SUMIF('SPACELOG 6 BP'!$F$2:$EE$2,DG$4,'SPACELOG 6 BP'!$F33:$EE33)+SUMIF('SPACELOG 7 BP'!$F$2:$EE$2,DG$4,'SPACELOG 7 BP'!$F33:$EE33)+SUMIF('SPACELOG 8 BP'!$F$2:$EE$2,DG$4,'SPACELOG 8 BP'!$F33:$EE33)+SUMIF('SPACELOG 9 BP'!$F$2:$EE$2,DG$4,'SPACELOG 9 BP'!$F33:$EE33)+SUMIF('SPACELOG 10 BP'!$F$2:$EE$2,DG$4,'SPACELOG 10 BP'!$F33:$EE33)+SUMIF('SPACELOG 11 BP'!$F$2:$EE$2,DG$4,'SPACELOG 11 BP'!$F33:$EE33)+SUMIF('SPACELOG 12 BP'!$F$2:$EE$2,DG$4,'SPACELOG 12 BP'!$F33:$EE33)</f>
        <v>0</v>
      </c>
      <c r="DH33" s="33">
        <f>SUMIF('reporting montigny'!$F$2:$EE$2,DH$4,'reporting montigny'!$F33:$EE33)+SUMIF('reporting boissy'!$F$2:$EE$2,DH$4,'reporting boissy'!$F33:$EE33)+SUMIF('reporting moussy'!$F$2:$EE$2,DH$4,'reporting moussy'!$F33:$EE33)+SUMIF('reporting trappes'!$F$2:$EE$2,DH$4,'reporting trappes'!$F33:$EE33)+SUMIF('SPACELOG 5 BP'!$F$2:$EE$2,DH$4,'SPACELOG 5 BP'!$F33:$EE33)+SUMIF('SPACELOG 6 BP'!$F$2:$EE$2,DH$4,'SPACELOG 6 BP'!$F33:$EE33)+SUMIF('SPACELOG 7 BP'!$F$2:$EE$2,DH$4,'SPACELOG 7 BP'!$F33:$EE33)+SUMIF('SPACELOG 8 BP'!$F$2:$EE$2,DH$4,'SPACELOG 8 BP'!$F33:$EE33)+SUMIF('SPACELOG 9 BP'!$F$2:$EE$2,DH$4,'SPACELOG 9 BP'!$F33:$EE33)+SUMIF('SPACELOG 10 BP'!$F$2:$EE$2,DH$4,'SPACELOG 10 BP'!$F33:$EE33)+SUMIF('SPACELOG 11 BP'!$F$2:$EE$2,DH$4,'SPACELOG 11 BP'!$F33:$EE33)+SUMIF('SPACELOG 12 BP'!$F$2:$EE$2,DH$4,'SPACELOG 12 BP'!$F33:$EE33)</f>
        <v>0</v>
      </c>
      <c r="DI33" s="33">
        <f>SUMIF('reporting montigny'!$F$2:$EE$2,DI$4,'reporting montigny'!$F33:$EE33)+SUMIF('reporting boissy'!$F$2:$EE$2,DI$4,'reporting boissy'!$F33:$EE33)+SUMIF('reporting moussy'!$F$2:$EE$2,DI$4,'reporting moussy'!$F33:$EE33)+SUMIF('reporting trappes'!$F$2:$EE$2,DI$4,'reporting trappes'!$F33:$EE33)+SUMIF('SPACELOG 5 BP'!$F$2:$EE$2,DI$4,'SPACELOG 5 BP'!$F33:$EE33)+SUMIF('SPACELOG 6 BP'!$F$2:$EE$2,DI$4,'SPACELOG 6 BP'!$F33:$EE33)+SUMIF('SPACELOG 7 BP'!$F$2:$EE$2,DI$4,'SPACELOG 7 BP'!$F33:$EE33)+SUMIF('SPACELOG 8 BP'!$F$2:$EE$2,DI$4,'SPACELOG 8 BP'!$F33:$EE33)+SUMIF('SPACELOG 9 BP'!$F$2:$EE$2,DI$4,'SPACELOG 9 BP'!$F33:$EE33)+SUMIF('SPACELOG 10 BP'!$F$2:$EE$2,DI$4,'SPACELOG 10 BP'!$F33:$EE33)+SUMIF('SPACELOG 11 BP'!$F$2:$EE$2,DI$4,'SPACELOG 11 BP'!$F33:$EE33)+SUMIF('SPACELOG 12 BP'!$F$2:$EE$2,DI$4,'SPACELOG 12 BP'!$F33:$EE33)</f>
        <v>0</v>
      </c>
      <c r="DJ33" s="33">
        <f>SUMIF('reporting montigny'!$F$2:$EE$2,DJ$4,'reporting montigny'!$F33:$EE33)+SUMIF('reporting boissy'!$F$2:$EE$2,DJ$4,'reporting boissy'!$F33:$EE33)+SUMIF('reporting moussy'!$F$2:$EE$2,DJ$4,'reporting moussy'!$F33:$EE33)+SUMIF('reporting trappes'!$F$2:$EE$2,DJ$4,'reporting trappes'!$F33:$EE33)+SUMIF('SPACELOG 5 BP'!$F$2:$EE$2,DJ$4,'SPACELOG 5 BP'!$F33:$EE33)+SUMIF('SPACELOG 6 BP'!$F$2:$EE$2,DJ$4,'SPACELOG 6 BP'!$F33:$EE33)+SUMIF('SPACELOG 7 BP'!$F$2:$EE$2,DJ$4,'SPACELOG 7 BP'!$F33:$EE33)+SUMIF('SPACELOG 8 BP'!$F$2:$EE$2,DJ$4,'SPACELOG 8 BP'!$F33:$EE33)+SUMIF('SPACELOG 9 BP'!$F$2:$EE$2,DJ$4,'SPACELOG 9 BP'!$F33:$EE33)+SUMIF('SPACELOG 10 BP'!$F$2:$EE$2,DJ$4,'SPACELOG 10 BP'!$F33:$EE33)+SUMIF('SPACELOG 11 BP'!$F$2:$EE$2,DJ$4,'SPACELOG 11 BP'!$F33:$EE33)+SUMIF('SPACELOG 12 BP'!$F$2:$EE$2,DJ$4,'SPACELOG 12 BP'!$F33:$EE33)</f>
        <v>0</v>
      </c>
      <c r="DK33" s="33">
        <f>SUMIF('reporting montigny'!$F$2:$EE$2,DK$4,'reporting montigny'!$F33:$EE33)+SUMIF('reporting boissy'!$F$2:$EE$2,DK$4,'reporting boissy'!$F33:$EE33)+SUMIF('reporting moussy'!$F$2:$EE$2,DK$4,'reporting moussy'!$F33:$EE33)+SUMIF('reporting trappes'!$F$2:$EE$2,DK$4,'reporting trappes'!$F33:$EE33)+SUMIF('SPACELOG 5 BP'!$F$2:$EE$2,DK$4,'SPACELOG 5 BP'!$F33:$EE33)+SUMIF('SPACELOG 6 BP'!$F$2:$EE$2,DK$4,'SPACELOG 6 BP'!$F33:$EE33)+SUMIF('SPACELOG 7 BP'!$F$2:$EE$2,DK$4,'SPACELOG 7 BP'!$F33:$EE33)+SUMIF('SPACELOG 8 BP'!$F$2:$EE$2,DK$4,'SPACELOG 8 BP'!$F33:$EE33)+SUMIF('SPACELOG 9 BP'!$F$2:$EE$2,DK$4,'SPACELOG 9 BP'!$F33:$EE33)+SUMIF('SPACELOG 10 BP'!$F$2:$EE$2,DK$4,'SPACELOG 10 BP'!$F33:$EE33)+SUMIF('SPACELOG 11 BP'!$F$2:$EE$2,DK$4,'SPACELOG 11 BP'!$F33:$EE33)+SUMIF('SPACELOG 12 BP'!$F$2:$EE$2,DK$4,'SPACELOG 12 BP'!$F33:$EE33)</f>
        <v>0</v>
      </c>
      <c r="DL33" s="33">
        <f>SUMIF('reporting montigny'!$F$2:$EE$2,DL$4,'reporting montigny'!$F33:$EE33)+SUMIF('reporting boissy'!$F$2:$EE$2,DL$4,'reporting boissy'!$F33:$EE33)+SUMIF('reporting moussy'!$F$2:$EE$2,DL$4,'reporting moussy'!$F33:$EE33)+SUMIF('reporting trappes'!$F$2:$EE$2,DL$4,'reporting trappes'!$F33:$EE33)+SUMIF('SPACELOG 5 BP'!$F$2:$EE$2,DL$4,'SPACELOG 5 BP'!$F33:$EE33)+SUMIF('SPACELOG 6 BP'!$F$2:$EE$2,DL$4,'SPACELOG 6 BP'!$F33:$EE33)+SUMIF('SPACELOG 7 BP'!$F$2:$EE$2,DL$4,'SPACELOG 7 BP'!$F33:$EE33)+SUMIF('SPACELOG 8 BP'!$F$2:$EE$2,DL$4,'SPACELOG 8 BP'!$F33:$EE33)+SUMIF('SPACELOG 9 BP'!$F$2:$EE$2,DL$4,'SPACELOG 9 BP'!$F33:$EE33)+SUMIF('SPACELOG 10 BP'!$F$2:$EE$2,DL$4,'SPACELOG 10 BP'!$F33:$EE33)+SUMIF('SPACELOG 11 BP'!$F$2:$EE$2,DL$4,'SPACELOG 11 BP'!$F33:$EE33)+SUMIF('SPACELOG 12 BP'!$F$2:$EE$2,DL$4,'SPACELOG 12 BP'!$F33:$EE33)</f>
        <v>0</v>
      </c>
      <c r="DM33" s="33">
        <f>SUMIF('reporting montigny'!$F$2:$EE$2,DM$4,'reporting montigny'!$F33:$EE33)+SUMIF('reporting boissy'!$F$2:$EE$2,DM$4,'reporting boissy'!$F33:$EE33)+SUMIF('reporting moussy'!$F$2:$EE$2,DM$4,'reporting moussy'!$F33:$EE33)+SUMIF('reporting trappes'!$F$2:$EE$2,DM$4,'reporting trappes'!$F33:$EE33)+SUMIF('SPACELOG 5 BP'!$F$2:$EE$2,DM$4,'SPACELOG 5 BP'!$F33:$EE33)+SUMIF('SPACELOG 6 BP'!$F$2:$EE$2,DM$4,'SPACELOG 6 BP'!$F33:$EE33)+SUMIF('SPACELOG 7 BP'!$F$2:$EE$2,DM$4,'SPACELOG 7 BP'!$F33:$EE33)+SUMIF('SPACELOG 8 BP'!$F$2:$EE$2,DM$4,'SPACELOG 8 BP'!$F33:$EE33)+SUMIF('SPACELOG 9 BP'!$F$2:$EE$2,DM$4,'SPACELOG 9 BP'!$F33:$EE33)+SUMIF('SPACELOG 10 BP'!$F$2:$EE$2,DM$4,'SPACELOG 10 BP'!$F33:$EE33)+SUMIF('SPACELOG 11 BP'!$F$2:$EE$2,DM$4,'SPACELOG 11 BP'!$F33:$EE33)+SUMIF('SPACELOG 12 BP'!$F$2:$EE$2,DM$4,'SPACELOG 12 BP'!$F33:$EE33)</f>
        <v>0</v>
      </c>
      <c r="DN33" s="33">
        <f>SUMIF('reporting montigny'!$F$2:$EE$2,DN$4,'reporting montigny'!$F33:$EE33)+SUMIF('reporting boissy'!$F$2:$EE$2,DN$4,'reporting boissy'!$F33:$EE33)+SUMIF('reporting moussy'!$F$2:$EE$2,DN$4,'reporting moussy'!$F33:$EE33)+SUMIF('reporting trappes'!$F$2:$EE$2,DN$4,'reporting trappes'!$F33:$EE33)+SUMIF('SPACELOG 5 BP'!$F$2:$EE$2,DN$4,'SPACELOG 5 BP'!$F33:$EE33)+SUMIF('SPACELOG 6 BP'!$F$2:$EE$2,DN$4,'SPACELOG 6 BP'!$F33:$EE33)+SUMIF('SPACELOG 7 BP'!$F$2:$EE$2,DN$4,'SPACELOG 7 BP'!$F33:$EE33)+SUMIF('SPACELOG 8 BP'!$F$2:$EE$2,DN$4,'SPACELOG 8 BP'!$F33:$EE33)+SUMIF('SPACELOG 9 BP'!$F$2:$EE$2,DN$4,'SPACELOG 9 BP'!$F33:$EE33)+SUMIF('SPACELOG 10 BP'!$F$2:$EE$2,DN$4,'SPACELOG 10 BP'!$F33:$EE33)+SUMIF('SPACELOG 11 BP'!$F$2:$EE$2,DN$4,'SPACELOG 11 BP'!$F33:$EE33)+SUMIF('SPACELOG 12 BP'!$F$2:$EE$2,DN$4,'SPACELOG 12 BP'!$F33:$EE33)</f>
        <v>0</v>
      </c>
      <c r="DO33" s="33">
        <f>SUMIF('reporting montigny'!$F$2:$EE$2,DO$4,'reporting montigny'!$F33:$EE33)+SUMIF('reporting boissy'!$F$2:$EE$2,DO$4,'reporting boissy'!$F33:$EE33)+SUMIF('reporting moussy'!$F$2:$EE$2,DO$4,'reporting moussy'!$F33:$EE33)+SUMIF('reporting trappes'!$F$2:$EE$2,DO$4,'reporting trappes'!$F33:$EE33)+SUMIF('SPACELOG 5 BP'!$F$2:$EE$2,DO$4,'SPACELOG 5 BP'!$F33:$EE33)+SUMIF('SPACELOG 6 BP'!$F$2:$EE$2,DO$4,'SPACELOG 6 BP'!$F33:$EE33)+SUMIF('SPACELOG 7 BP'!$F$2:$EE$2,DO$4,'SPACELOG 7 BP'!$F33:$EE33)+SUMIF('SPACELOG 8 BP'!$F$2:$EE$2,DO$4,'SPACELOG 8 BP'!$F33:$EE33)+SUMIF('SPACELOG 9 BP'!$F$2:$EE$2,DO$4,'SPACELOG 9 BP'!$F33:$EE33)+SUMIF('SPACELOG 10 BP'!$F$2:$EE$2,DO$4,'SPACELOG 10 BP'!$F33:$EE33)+SUMIF('SPACELOG 11 BP'!$F$2:$EE$2,DO$4,'SPACELOG 11 BP'!$F33:$EE33)+SUMIF('SPACELOG 12 BP'!$F$2:$EE$2,DO$4,'SPACELOG 12 BP'!$F33:$EE33)</f>
        <v>0</v>
      </c>
      <c r="DP33" s="33">
        <f>SUMIF('reporting montigny'!$F$2:$EE$2,DP$4,'reporting montigny'!$F33:$EE33)+SUMIF('reporting boissy'!$F$2:$EE$2,DP$4,'reporting boissy'!$F33:$EE33)+SUMIF('reporting moussy'!$F$2:$EE$2,DP$4,'reporting moussy'!$F33:$EE33)+SUMIF('reporting trappes'!$F$2:$EE$2,DP$4,'reporting trappes'!$F33:$EE33)+SUMIF('SPACELOG 5 BP'!$F$2:$EE$2,DP$4,'SPACELOG 5 BP'!$F33:$EE33)+SUMIF('SPACELOG 6 BP'!$F$2:$EE$2,DP$4,'SPACELOG 6 BP'!$F33:$EE33)+SUMIF('SPACELOG 7 BP'!$F$2:$EE$2,DP$4,'SPACELOG 7 BP'!$F33:$EE33)+SUMIF('SPACELOG 8 BP'!$F$2:$EE$2,DP$4,'SPACELOG 8 BP'!$F33:$EE33)+SUMIF('SPACELOG 9 BP'!$F$2:$EE$2,DP$4,'SPACELOG 9 BP'!$F33:$EE33)+SUMIF('SPACELOG 10 BP'!$F$2:$EE$2,DP$4,'SPACELOG 10 BP'!$F33:$EE33)+SUMIF('SPACELOG 11 BP'!$F$2:$EE$2,DP$4,'SPACELOG 11 BP'!$F33:$EE33)+SUMIF('SPACELOG 12 BP'!$F$2:$EE$2,DP$4,'SPACELOG 12 BP'!$F33:$EE33)</f>
        <v>0</v>
      </c>
      <c r="DQ33" s="33">
        <f>SUMIF('reporting montigny'!$F$2:$EE$2,DQ$4,'reporting montigny'!$F33:$EE33)+SUMIF('reporting boissy'!$F$2:$EE$2,DQ$4,'reporting boissy'!$F33:$EE33)+SUMIF('reporting moussy'!$F$2:$EE$2,DQ$4,'reporting moussy'!$F33:$EE33)+SUMIF('reporting trappes'!$F$2:$EE$2,DQ$4,'reporting trappes'!$F33:$EE33)+SUMIF('SPACELOG 5 BP'!$F$2:$EE$2,DQ$4,'SPACELOG 5 BP'!$F33:$EE33)+SUMIF('SPACELOG 6 BP'!$F$2:$EE$2,DQ$4,'SPACELOG 6 BP'!$F33:$EE33)+SUMIF('SPACELOG 7 BP'!$F$2:$EE$2,DQ$4,'SPACELOG 7 BP'!$F33:$EE33)+SUMIF('SPACELOG 8 BP'!$F$2:$EE$2,DQ$4,'SPACELOG 8 BP'!$F33:$EE33)+SUMIF('SPACELOG 9 BP'!$F$2:$EE$2,DQ$4,'SPACELOG 9 BP'!$F33:$EE33)+SUMIF('SPACELOG 10 BP'!$F$2:$EE$2,DQ$4,'SPACELOG 10 BP'!$F33:$EE33)+SUMIF('SPACELOG 11 BP'!$F$2:$EE$2,DQ$4,'SPACELOG 11 BP'!$F33:$EE33)+SUMIF('SPACELOG 12 BP'!$F$2:$EE$2,DQ$4,'SPACELOG 12 BP'!$F33:$EE33)</f>
        <v>0</v>
      </c>
      <c r="DR33" s="393">
        <f t="shared" si="122"/>
        <v>0</v>
      </c>
    </row>
    <row r="34" spans="2:122" x14ac:dyDescent="0.2">
      <c r="R34" s="39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9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9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9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9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9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9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9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93"/>
    </row>
    <row r="35" spans="2:122" s="3" customFormat="1" x14ac:dyDescent="0.2">
      <c r="B35" s="12"/>
      <c r="E35" s="2" t="s">
        <v>41</v>
      </c>
      <c r="F35" s="328">
        <f>SUM(F9:F33)</f>
        <v>12500</v>
      </c>
      <c r="G35" s="328">
        <f t="shared" ref="G35:BT35" si="123">SUM(G9:G33)</f>
        <v>12500</v>
      </c>
      <c r="H35" s="328">
        <f t="shared" si="123"/>
        <v>12500</v>
      </c>
      <c r="I35" s="328">
        <f t="shared" si="123"/>
        <v>12500</v>
      </c>
      <c r="J35" s="328">
        <f t="shared" si="123"/>
        <v>12500</v>
      </c>
      <c r="K35" s="328">
        <f t="shared" si="123"/>
        <v>12500</v>
      </c>
      <c r="L35" s="328">
        <f t="shared" si="123"/>
        <v>16000</v>
      </c>
      <c r="M35" s="328">
        <f t="shared" si="123"/>
        <v>12500</v>
      </c>
      <c r="N35" s="328">
        <f t="shared" si="123"/>
        <v>12500</v>
      </c>
      <c r="O35" s="328">
        <f t="shared" si="123"/>
        <v>12500</v>
      </c>
      <c r="P35" s="328">
        <f t="shared" si="123"/>
        <v>17470</v>
      </c>
      <c r="Q35" s="328">
        <f t="shared" si="123"/>
        <v>21095</v>
      </c>
      <c r="R35" s="394">
        <f>SUM(F35:Q35)</f>
        <v>167065</v>
      </c>
      <c r="S35" s="328">
        <f>SUM(S9:S33)</f>
        <v>32340</v>
      </c>
      <c r="T35" s="328">
        <f t="shared" si="123"/>
        <v>26349</v>
      </c>
      <c r="U35" s="328">
        <f t="shared" si="123"/>
        <v>21315</v>
      </c>
      <c r="V35" s="328">
        <f t="shared" si="123"/>
        <v>11870</v>
      </c>
      <c r="W35" s="328">
        <f t="shared" si="123"/>
        <v>17985</v>
      </c>
      <c r="X35" s="328">
        <f t="shared" si="123"/>
        <v>17710</v>
      </c>
      <c r="Y35" s="328">
        <f t="shared" si="123"/>
        <v>17710</v>
      </c>
      <c r="Z35" s="328">
        <f t="shared" si="123"/>
        <v>17710</v>
      </c>
      <c r="AA35" s="328">
        <f t="shared" si="123"/>
        <v>17710</v>
      </c>
      <c r="AB35" s="328">
        <f t="shared" si="123"/>
        <v>17710</v>
      </c>
      <c r="AC35" s="328">
        <f t="shared" si="123"/>
        <v>17710</v>
      </c>
      <c r="AD35" s="328">
        <f t="shared" si="123"/>
        <v>17710</v>
      </c>
      <c r="AE35" s="394">
        <f>SUM(S35:AD35)</f>
        <v>233829</v>
      </c>
      <c r="AF35" s="328">
        <f>SUM(AF9:AF33)</f>
        <v>17385</v>
      </c>
      <c r="AG35" s="328">
        <f t="shared" si="123"/>
        <v>17385</v>
      </c>
      <c r="AH35" s="328">
        <f t="shared" si="123"/>
        <v>17385</v>
      </c>
      <c r="AI35" s="328">
        <f t="shared" si="123"/>
        <v>17385</v>
      </c>
      <c r="AJ35" s="328">
        <f t="shared" si="123"/>
        <v>17385</v>
      </c>
      <c r="AK35" s="328">
        <f t="shared" si="123"/>
        <v>17385</v>
      </c>
      <c r="AL35" s="328">
        <f t="shared" si="123"/>
        <v>17385</v>
      </c>
      <c r="AM35" s="328">
        <f t="shared" si="123"/>
        <v>17385</v>
      </c>
      <c r="AN35" s="328">
        <f t="shared" si="123"/>
        <v>17385</v>
      </c>
      <c r="AO35" s="328">
        <f t="shared" si="123"/>
        <v>17385</v>
      </c>
      <c r="AP35" s="328">
        <f t="shared" si="123"/>
        <v>17385</v>
      </c>
      <c r="AQ35" s="328">
        <f t="shared" si="123"/>
        <v>17385</v>
      </c>
      <c r="AR35" s="394">
        <f>SUM(AF35:AQ35)</f>
        <v>208620</v>
      </c>
      <c r="AS35" s="328">
        <f>SUM(AS9:AS33)</f>
        <v>17385</v>
      </c>
      <c r="AT35" s="328">
        <f t="shared" si="123"/>
        <v>17385</v>
      </c>
      <c r="AU35" s="328">
        <f t="shared" si="123"/>
        <v>17385</v>
      </c>
      <c r="AV35" s="328">
        <f t="shared" si="123"/>
        <v>17385</v>
      </c>
      <c r="AW35" s="328">
        <f t="shared" si="123"/>
        <v>17385</v>
      </c>
      <c r="AX35" s="328">
        <f t="shared" si="123"/>
        <v>17385</v>
      </c>
      <c r="AY35" s="328">
        <f t="shared" si="123"/>
        <v>17385</v>
      </c>
      <c r="AZ35" s="328">
        <f t="shared" si="123"/>
        <v>17385</v>
      </c>
      <c r="BA35" s="328">
        <f t="shared" si="123"/>
        <v>17385</v>
      </c>
      <c r="BB35" s="328">
        <f t="shared" si="123"/>
        <v>17385</v>
      </c>
      <c r="BC35" s="328">
        <f t="shared" si="123"/>
        <v>17385</v>
      </c>
      <c r="BD35" s="328">
        <f t="shared" si="123"/>
        <v>17385</v>
      </c>
      <c r="BE35" s="394">
        <f>SUM(AS35:BD35)</f>
        <v>208620</v>
      </c>
      <c r="BF35" s="328">
        <f>SUM(BF9:BF33)</f>
        <v>17385</v>
      </c>
      <c r="BG35" s="328">
        <f t="shared" si="123"/>
        <v>17385</v>
      </c>
      <c r="BH35" s="328">
        <f t="shared" si="123"/>
        <v>17385</v>
      </c>
      <c r="BI35" s="328">
        <f t="shared" si="123"/>
        <v>17385</v>
      </c>
      <c r="BJ35" s="328">
        <f t="shared" si="123"/>
        <v>17385</v>
      </c>
      <c r="BK35" s="328">
        <f t="shared" si="123"/>
        <v>17385</v>
      </c>
      <c r="BL35" s="328">
        <f t="shared" si="123"/>
        <v>17385</v>
      </c>
      <c r="BM35" s="328">
        <f t="shared" si="123"/>
        <v>17385</v>
      </c>
      <c r="BN35" s="328">
        <f t="shared" si="123"/>
        <v>17385</v>
      </c>
      <c r="BO35" s="328">
        <f t="shared" si="123"/>
        <v>17385</v>
      </c>
      <c r="BP35" s="328">
        <f t="shared" si="123"/>
        <v>17385</v>
      </c>
      <c r="BQ35" s="328">
        <f t="shared" si="123"/>
        <v>17385</v>
      </c>
      <c r="BR35" s="394">
        <f>SUM(BF35:BQ35)</f>
        <v>208620</v>
      </c>
      <c r="BS35" s="328">
        <f>SUM(BS9:BS33)</f>
        <v>17385</v>
      </c>
      <c r="BT35" s="328">
        <f t="shared" si="123"/>
        <v>17385</v>
      </c>
      <c r="BU35" s="328">
        <f t="shared" ref="BU35:CD35" si="124">SUM(BU9:BU33)</f>
        <v>17385</v>
      </c>
      <c r="BV35" s="328">
        <f t="shared" si="124"/>
        <v>17385</v>
      </c>
      <c r="BW35" s="328">
        <f t="shared" si="124"/>
        <v>17385</v>
      </c>
      <c r="BX35" s="328">
        <f t="shared" si="124"/>
        <v>17385</v>
      </c>
      <c r="BY35" s="328">
        <f t="shared" si="124"/>
        <v>17385</v>
      </c>
      <c r="BZ35" s="328">
        <f t="shared" si="124"/>
        <v>17385</v>
      </c>
      <c r="CA35" s="328">
        <f t="shared" si="124"/>
        <v>17385</v>
      </c>
      <c r="CB35" s="328">
        <f t="shared" si="124"/>
        <v>17385</v>
      </c>
      <c r="CC35" s="328">
        <f t="shared" si="124"/>
        <v>17385</v>
      </c>
      <c r="CD35" s="328">
        <f t="shared" si="124"/>
        <v>17385</v>
      </c>
      <c r="CE35" s="394">
        <f>SUM(BS35:CD35)</f>
        <v>208620</v>
      </c>
      <c r="CF35" s="328">
        <f>SUM(CF9:CF33)</f>
        <v>17385</v>
      </c>
      <c r="CG35" s="328">
        <f t="shared" ref="CG35:CQ35" si="125">SUM(CG9:CG33)</f>
        <v>17385</v>
      </c>
      <c r="CH35" s="328">
        <f t="shared" si="125"/>
        <v>17385</v>
      </c>
      <c r="CI35" s="328">
        <f t="shared" si="125"/>
        <v>17385</v>
      </c>
      <c r="CJ35" s="328">
        <f t="shared" si="125"/>
        <v>17385</v>
      </c>
      <c r="CK35" s="328">
        <f t="shared" si="125"/>
        <v>17385</v>
      </c>
      <c r="CL35" s="328">
        <f t="shared" si="125"/>
        <v>17385</v>
      </c>
      <c r="CM35" s="328">
        <f t="shared" si="125"/>
        <v>17385</v>
      </c>
      <c r="CN35" s="328">
        <f t="shared" si="125"/>
        <v>17385</v>
      </c>
      <c r="CO35" s="328">
        <f t="shared" si="125"/>
        <v>17385</v>
      </c>
      <c r="CP35" s="328">
        <f t="shared" si="125"/>
        <v>17385</v>
      </c>
      <c r="CQ35" s="328">
        <f t="shared" si="125"/>
        <v>17385</v>
      </c>
      <c r="CR35" s="394">
        <f>SUM(CF35:CQ35)</f>
        <v>208620</v>
      </c>
      <c r="CS35" s="328">
        <f>SUM(CS9:CS33)</f>
        <v>17385</v>
      </c>
      <c r="CT35" s="328">
        <f t="shared" ref="CT35:DD35" si="126">SUM(CT9:CT33)</f>
        <v>17385</v>
      </c>
      <c r="CU35" s="328">
        <f t="shared" si="126"/>
        <v>17385</v>
      </c>
      <c r="CV35" s="328">
        <f t="shared" si="126"/>
        <v>17385</v>
      </c>
      <c r="CW35" s="328">
        <f t="shared" si="126"/>
        <v>17385</v>
      </c>
      <c r="CX35" s="328">
        <f t="shared" si="126"/>
        <v>17385</v>
      </c>
      <c r="CY35" s="328">
        <f t="shared" si="126"/>
        <v>17385</v>
      </c>
      <c r="CZ35" s="328">
        <f t="shared" si="126"/>
        <v>17385</v>
      </c>
      <c r="DA35" s="328">
        <f t="shared" si="126"/>
        <v>17385</v>
      </c>
      <c r="DB35" s="328">
        <f t="shared" si="126"/>
        <v>17385</v>
      </c>
      <c r="DC35" s="328">
        <f t="shared" si="126"/>
        <v>17385</v>
      </c>
      <c r="DD35" s="328">
        <f t="shared" si="126"/>
        <v>17385</v>
      </c>
      <c r="DE35" s="394">
        <f>SUM(CS35:DD35)</f>
        <v>208620</v>
      </c>
      <c r="DF35" s="328">
        <f>SUM(DF9:DF33)</f>
        <v>17385</v>
      </c>
      <c r="DG35" s="328">
        <f t="shared" ref="DG35:DQ35" si="127">SUM(DG9:DG33)</f>
        <v>17385</v>
      </c>
      <c r="DH35" s="328">
        <f t="shared" si="127"/>
        <v>17385</v>
      </c>
      <c r="DI35" s="328">
        <f t="shared" si="127"/>
        <v>17385</v>
      </c>
      <c r="DJ35" s="328">
        <f t="shared" si="127"/>
        <v>17385</v>
      </c>
      <c r="DK35" s="328">
        <f t="shared" si="127"/>
        <v>17385</v>
      </c>
      <c r="DL35" s="328">
        <f t="shared" si="127"/>
        <v>17385</v>
      </c>
      <c r="DM35" s="328">
        <f t="shared" si="127"/>
        <v>17385</v>
      </c>
      <c r="DN35" s="328">
        <f t="shared" si="127"/>
        <v>17385</v>
      </c>
      <c r="DO35" s="328">
        <f t="shared" si="127"/>
        <v>17385</v>
      </c>
      <c r="DP35" s="328">
        <f t="shared" si="127"/>
        <v>17385</v>
      </c>
      <c r="DQ35" s="328">
        <f t="shared" si="127"/>
        <v>17385</v>
      </c>
      <c r="DR35" s="394">
        <f>SUM(DF35:DQ35)</f>
        <v>208620</v>
      </c>
    </row>
    <row r="36" spans="2:122" x14ac:dyDescent="0.2">
      <c r="R36" s="39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9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9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9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9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9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9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9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93"/>
    </row>
    <row r="37" spans="2:122" x14ac:dyDescent="0.2">
      <c r="E37" s="2" t="s">
        <v>45</v>
      </c>
      <c r="F37" s="328">
        <f t="shared" ref="F37:BS37" si="128">F7-F35</f>
        <v>53642</v>
      </c>
      <c r="G37" s="328">
        <f t="shared" si="128"/>
        <v>55410</v>
      </c>
      <c r="H37" s="328">
        <f t="shared" si="128"/>
        <v>57310</v>
      </c>
      <c r="I37" s="328">
        <f t="shared" si="128"/>
        <v>63742</v>
      </c>
      <c r="J37" s="328">
        <f t="shared" si="128"/>
        <v>65410</v>
      </c>
      <c r="K37" s="328">
        <f t="shared" si="128"/>
        <v>65810</v>
      </c>
      <c r="L37" s="328">
        <f t="shared" si="128"/>
        <v>60610</v>
      </c>
      <c r="M37" s="328">
        <f t="shared" si="128"/>
        <v>64110</v>
      </c>
      <c r="N37" s="328">
        <f t="shared" si="128"/>
        <v>64960</v>
      </c>
      <c r="O37" s="328">
        <f t="shared" si="128"/>
        <v>66660</v>
      </c>
      <c r="P37" s="328">
        <f t="shared" si="128"/>
        <v>65590</v>
      </c>
      <c r="Q37" s="328">
        <f t="shared" si="128"/>
        <v>67865</v>
      </c>
      <c r="R37" s="394">
        <f>SUM(F37:Q37)</f>
        <v>751119</v>
      </c>
      <c r="S37" s="328">
        <f t="shared" si="128"/>
        <v>52220</v>
      </c>
      <c r="T37" s="328">
        <f t="shared" si="128"/>
        <v>59836</v>
      </c>
      <c r="U37" s="328">
        <f t="shared" si="128"/>
        <v>70070</v>
      </c>
      <c r="V37" s="328">
        <f t="shared" si="128"/>
        <v>81015</v>
      </c>
      <c r="W37" s="328">
        <f t="shared" si="128"/>
        <v>79250</v>
      </c>
      <c r="X37" s="328">
        <f t="shared" si="128"/>
        <v>82075</v>
      </c>
      <c r="Y37" s="328">
        <f t="shared" si="128"/>
        <v>84625</v>
      </c>
      <c r="Z37" s="328">
        <f t="shared" si="128"/>
        <v>87175</v>
      </c>
      <c r="AA37" s="328">
        <f t="shared" si="128"/>
        <v>89725</v>
      </c>
      <c r="AB37" s="328">
        <f t="shared" si="128"/>
        <v>92275</v>
      </c>
      <c r="AC37" s="328">
        <f t="shared" si="128"/>
        <v>94825</v>
      </c>
      <c r="AD37" s="328">
        <f t="shared" si="128"/>
        <v>97375</v>
      </c>
      <c r="AE37" s="394">
        <f>SUM(S37:AD37)</f>
        <v>970466</v>
      </c>
      <c r="AF37" s="328">
        <f t="shared" si="128"/>
        <v>100250</v>
      </c>
      <c r="AG37" s="328">
        <f t="shared" si="128"/>
        <v>102800</v>
      </c>
      <c r="AH37" s="328">
        <f t="shared" si="128"/>
        <v>105350</v>
      </c>
      <c r="AI37" s="328">
        <f t="shared" si="128"/>
        <v>107150</v>
      </c>
      <c r="AJ37" s="328">
        <f t="shared" si="128"/>
        <v>108950</v>
      </c>
      <c r="AK37" s="328">
        <f t="shared" si="128"/>
        <v>110750</v>
      </c>
      <c r="AL37" s="328">
        <f t="shared" si="128"/>
        <v>110750</v>
      </c>
      <c r="AM37" s="328">
        <f t="shared" si="128"/>
        <v>110750</v>
      </c>
      <c r="AN37" s="328">
        <f t="shared" si="128"/>
        <v>110750</v>
      </c>
      <c r="AO37" s="328">
        <f t="shared" si="128"/>
        <v>110750</v>
      </c>
      <c r="AP37" s="328">
        <f t="shared" si="128"/>
        <v>110750</v>
      </c>
      <c r="AQ37" s="328">
        <f t="shared" si="128"/>
        <v>110750</v>
      </c>
      <c r="AR37" s="394">
        <f>SUM(AF37:AQ37)</f>
        <v>1299750</v>
      </c>
      <c r="AS37" s="328">
        <f t="shared" si="128"/>
        <v>110750</v>
      </c>
      <c r="AT37" s="328">
        <f t="shared" si="128"/>
        <v>110750</v>
      </c>
      <c r="AU37" s="328">
        <f t="shared" si="128"/>
        <v>110750</v>
      </c>
      <c r="AV37" s="328">
        <f t="shared" si="128"/>
        <v>110750</v>
      </c>
      <c r="AW37" s="328">
        <f t="shared" si="128"/>
        <v>110750</v>
      </c>
      <c r="AX37" s="328">
        <f t="shared" si="128"/>
        <v>110750</v>
      </c>
      <c r="AY37" s="328">
        <f t="shared" si="128"/>
        <v>110750</v>
      </c>
      <c r="AZ37" s="328">
        <f t="shared" si="128"/>
        <v>110750</v>
      </c>
      <c r="BA37" s="328">
        <f t="shared" si="128"/>
        <v>110750</v>
      </c>
      <c r="BB37" s="328">
        <f t="shared" si="128"/>
        <v>110750</v>
      </c>
      <c r="BC37" s="328">
        <f t="shared" si="128"/>
        <v>110750</v>
      </c>
      <c r="BD37" s="328">
        <f t="shared" si="128"/>
        <v>110750</v>
      </c>
      <c r="BE37" s="394">
        <f>SUM(AS37:BD37)</f>
        <v>1329000</v>
      </c>
      <c r="BF37" s="328">
        <f t="shared" si="128"/>
        <v>110750</v>
      </c>
      <c r="BG37" s="328">
        <f t="shared" si="128"/>
        <v>110750</v>
      </c>
      <c r="BH37" s="328">
        <f t="shared" si="128"/>
        <v>110750</v>
      </c>
      <c r="BI37" s="328">
        <f t="shared" si="128"/>
        <v>110750</v>
      </c>
      <c r="BJ37" s="328">
        <f t="shared" si="128"/>
        <v>110750</v>
      </c>
      <c r="BK37" s="328">
        <f t="shared" si="128"/>
        <v>110750</v>
      </c>
      <c r="BL37" s="328">
        <f t="shared" si="128"/>
        <v>110750</v>
      </c>
      <c r="BM37" s="328">
        <f t="shared" si="128"/>
        <v>110750</v>
      </c>
      <c r="BN37" s="328">
        <f t="shared" si="128"/>
        <v>110750</v>
      </c>
      <c r="BO37" s="328">
        <f t="shared" si="128"/>
        <v>110750</v>
      </c>
      <c r="BP37" s="328">
        <f t="shared" si="128"/>
        <v>110750</v>
      </c>
      <c r="BQ37" s="328">
        <f t="shared" si="128"/>
        <v>110750</v>
      </c>
      <c r="BR37" s="394">
        <f>SUM(BF37:BQ37)</f>
        <v>1329000</v>
      </c>
      <c r="BS37" s="328">
        <f t="shared" si="128"/>
        <v>110750</v>
      </c>
      <c r="BT37" s="328">
        <f t="shared" ref="BT37:CD37" si="129">BT7-BT35</f>
        <v>110750</v>
      </c>
      <c r="BU37" s="328">
        <f t="shared" si="129"/>
        <v>110750</v>
      </c>
      <c r="BV37" s="328">
        <f t="shared" si="129"/>
        <v>110750</v>
      </c>
      <c r="BW37" s="328">
        <f t="shared" si="129"/>
        <v>110750</v>
      </c>
      <c r="BX37" s="328">
        <f t="shared" si="129"/>
        <v>110750</v>
      </c>
      <c r="BY37" s="328">
        <f t="shared" si="129"/>
        <v>110750</v>
      </c>
      <c r="BZ37" s="328">
        <f t="shared" si="129"/>
        <v>110750</v>
      </c>
      <c r="CA37" s="328">
        <f t="shared" si="129"/>
        <v>110750</v>
      </c>
      <c r="CB37" s="328">
        <f t="shared" si="129"/>
        <v>110750</v>
      </c>
      <c r="CC37" s="328">
        <f t="shared" si="129"/>
        <v>110750</v>
      </c>
      <c r="CD37" s="328">
        <f t="shared" si="129"/>
        <v>110750</v>
      </c>
      <c r="CE37" s="394">
        <f>SUM(BS37:CD37)</f>
        <v>1329000</v>
      </c>
      <c r="CF37" s="328">
        <f t="shared" ref="CF37:CQ37" si="130">CF7-CF35</f>
        <v>110750</v>
      </c>
      <c r="CG37" s="328">
        <f t="shared" si="130"/>
        <v>110750</v>
      </c>
      <c r="CH37" s="328">
        <f t="shared" si="130"/>
        <v>110750</v>
      </c>
      <c r="CI37" s="328">
        <f t="shared" si="130"/>
        <v>110750</v>
      </c>
      <c r="CJ37" s="328">
        <f t="shared" si="130"/>
        <v>110750</v>
      </c>
      <c r="CK37" s="328">
        <f t="shared" si="130"/>
        <v>110750</v>
      </c>
      <c r="CL37" s="328">
        <f t="shared" si="130"/>
        <v>110750</v>
      </c>
      <c r="CM37" s="328">
        <f t="shared" si="130"/>
        <v>110750</v>
      </c>
      <c r="CN37" s="328">
        <f t="shared" si="130"/>
        <v>110750</v>
      </c>
      <c r="CO37" s="328">
        <f t="shared" si="130"/>
        <v>110750</v>
      </c>
      <c r="CP37" s="328">
        <f t="shared" si="130"/>
        <v>110750</v>
      </c>
      <c r="CQ37" s="328">
        <f t="shared" si="130"/>
        <v>110750</v>
      </c>
      <c r="CR37" s="394">
        <f>SUM(CF37:CQ37)</f>
        <v>1329000</v>
      </c>
      <c r="CS37" s="328">
        <f t="shared" ref="CS37:DD37" si="131">CS7-CS35</f>
        <v>110750</v>
      </c>
      <c r="CT37" s="328">
        <f t="shared" si="131"/>
        <v>110750</v>
      </c>
      <c r="CU37" s="328">
        <f t="shared" si="131"/>
        <v>110750</v>
      </c>
      <c r="CV37" s="328">
        <f t="shared" si="131"/>
        <v>110750</v>
      </c>
      <c r="CW37" s="328">
        <f t="shared" si="131"/>
        <v>110750</v>
      </c>
      <c r="CX37" s="328">
        <f t="shared" si="131"/>
        <v>110750</v>
      </c>
      <c r="CY37" s="328">
        <f t="shared" si="131"/>
        <v>110750</v>
      </c>
      <c r="CZ37" s="328">
        <f t="shared" si="131"/>
        <v>110750</v>
      </c>
      <c r="DA37" s="328">
        <f t="shared" si="131"/>
        <v>110750</v>
      </c>
      <c r="DB37" s="328">
        <f t="shared" si="131"/>
        <v>110750</v>
      </c>
      <c r="DC37" s="328">
        <f t="shared" si="131"/>
        <v>110750</v>
      </c>
      <c r="DD37" s="328">
        <f t="shared" si="131"/>
        <v>110750</v>
      </c>
      <c r="DE37" s="394">
        <f>SUM(CS37:DD37)</f>
        <v>1329000</v>
      </c>
      <c r="DF37" s="328">
        <f t="shared" ref="DF37:DQ37" si="132">DF7-DF35</f>
        <v>110750</v>
      </c>
      <c r="DG37" s="328">
        <f t="shared" si="132"/>
        <v>110750</v>
      </c>
      <c r="DH37" s="328">
        <f t="shared" si="132"/>
        <v>110750</v>
      </c>
      <c r="DI37" s="328">
        <f t="shared" si="132"/>
        <v>110750</v>
      </c>
      <c r="DJ37" s="328">
        <f t="shared" si="132"/>
        <v>110750</v>
      </c>
      <c r="DK37" s="328">
        <f t="shared" si="132"/>
        <v>110750</v>
      </c>
      <c r="DL37" s="328">
        <f t="shared" si="132"/>
        <v>110750</v>
      </c>
      <c r="DM37" s="328">
        <f t="shared" si="132"/>
        <v>110750</v>
      </c>
      <c r="DN37" s="328">
        <f t="shared" si="132"/>
        <v>110750</v>
      </c>
      <c r="DO37" s="328">
        <f t="shared" si="132"/>
        <v>110750</v>
      </c>
      <c r="DP37" s="328">
        <f t="shared" si="132"/>
        <v>110750</v>
      </c>
      <c r="DQ37" s="328">
        <f t="shared" si="132"/>
        <v>110750</v>
      </c>
      <c r="DR37" s="394">
        <f>SUM(DF37:DQ37)</f>
        <v>1329000</v>
      </c>
    </row>
    <row r="38" spans="2:122" x14ac:dyDescent="0.2">
      <c r="E38" s="9" t="s">
        <v>24</v>
      </c>
      <c r="F38" s="33">
        <f>SUMIF('reporting montigny'!$F$2:$EE$2,F$4,'reporting montigny'!$F38:$EE38)+SUMIF('reporting boissy'!$F$2:$EE$2,F$4,'reporting boissy'!$F38:$EE38)+SUMIF('reporting moussy'!$F$2:$EE$2,F$4,'reporting moussy'!$F38:$EE38)+SUMIF('reporting trappes'!$F$2:$EE$2,F$4,'reporting trappes'!$F38:$EE38)+SUMIF('SPACELOG 5 BP'!$F$2:$EE$2,F$4,'SPACELOG 5 BP'!$F38:$EE38)+SUMIF('SPACELOG 6 BP'!$F$2:$EE$2,F$4,'SPACELOG 6 BP'!$F38:$EE38)+SUMIF('SPACELOG 7 BP'!$F$2:$EE$2,F$4,'SPACELOG 7 BP'!$F38:$EE38)+SUMIF('SPACELOG 8 BP'!$F$2:$EE$2,F$4,'SPACELOG 8 BP'!$F38:$EE38)+SUMIF('SPACELOG 9 BP'!$F$2:$EE$2,F$4,'SPACELOG 9 BP'!$F38:$EE38)+SUMIF('SPACELOG 10 BP'!$F$2:$EE$2,F$4,'SPACELOG 10 BP'!$F38:$EE38)+SUMIF('SPACELOG 11 BP'!$F$2:$EE$2,F$4,'SPACELOG 11 BP'!$F38:$EE38)+SUMIF('SPACELOG 12 BP'!$F$2:$EE$2,F$4,'SPACELOG 12 BP'!$F38:$EE38)</f>
        <v>1700</v>
      </c>
      <c r="G38" s="33">
        <f>SUMIF('reporting montigny'!$F$2:$EE$2,G$4,'reporting montigny'!$F38:$EE38)+SUMIF('reporting boissy'!$F$2:$EE$2,G$4,'reporting boissy'!$F38:$EE38)+SUMIF('reporting moussy'!$F$2:$EE$2,G$4,'reporting moussy'!$F38:$EE38)+SUMIF('reporting trappes'!$F$2:$EE$2,G$4,'reporting trappes'!$F38:$EE38)+SUMIF('SPACELOG 5 BP'!$F$2:$EE$2,G$4,'SPACELOG 5 BP'!$F38:$EE38)+SUMIF('SPACELOG 6 BP'!$F$2:$EE$2,G$4,'SPACELOG 6 BP'!$F38:$EE38)+SUMIF('SPACELOG 7 BP'!$F$2:$EE$2,G$4,'SPACELOG 7 BP'!$F38:$EE38)+SUMIF('SPACELOG 8 BP'!$F$2:$EE$2,G$4,'SPACELOG 8 BP'!$F38:$EE38)+SUMIF('SPACELOG 9 BP'!$F$2:$EE$2,G$4,'SPACELOG 9 BP'!$F38:$EE38)+SUMIF('SPACELOG 10 BP'!$F$2:$EE$2,G$4,'SPACELOG 10 BP'!$F38:$EE38)+SUMIF('SPACELOG 11 BP'!$F$2:$EE$2,G$4,'SPACELOG 11 BP'!$F38:$EE38)+SUMIF('SPACELOG 12 BP'!$F$2:$EE$2,G$4,'SPACELOG 12 BP'!$F38:$EE38)</f>
        <v>1700</v>
      </c>
      <c r="H38" s="33">
        <f>SUMIF('reporting montigny'!$F$2:$EE$2,H$4,'reporting montigny'!$F38:$EE38)+SUMIF('reporting boissy'!$F$2:$EE$2,H$4,'reporting boissy'!$F38:$EE38)+SUMIF('reporting moussy'!$F$2:$EE$2,H$4,'reporting moussy'!$F38:$EE38)+SUMIF('reporting trappes'!$F$2:$EE$2,H$4,'reporting trappes'!$F38:$EE38)+SUMIF('SPACELOG 5 BP'!$F$2:$EE$2,H$4,'SPACELOG 5 BP'!$F38:$EE38)+SUMIF('SPACELOG 6 BP'!$F$2:$EE$2,H$4,'SPACELOG 6 BP'!$F38:$EE38)+SUMIF('SPACELOG 7 BP'!$F$2:$EE$2,H$4,'SPACELOG 7 BP'!$F38:$EE38)+SUMIF('SPACELOG 8 BP'!$F$2:$EE$2,H$4,'SPACELOG 8 BP'!$F38:$EE38)+SUMIF('SPACELOG 9 BP'!$F$2:$EE$2,H$4,'SPACELOG 9 BP'!$F38:$EE38)+SUMIF('SPACELOG 10 BP'!$F$2:$EE$2,H$4,'SPACELOG 10 BP'!$F38:$EE38)+SUMIF('SPACELOG 11 BP'!$F$2:$EE$2,H$4,'SPACELOG 11 BP'!$F38:$EE38)+SUMIF('SPACELOG 12 BP'!$F$2:$EE$2,H$4,'SPACELOG 12 BP'!$F38:$EE38)</f>
        <v>1700</v>
      </c>
      <c r="I38" s="33">
        <f>SUMIF('reporting montigny'!$F$2:$EE$2,I$4,'reporting montigny'!$F38:$EE38)+SUMIF('reporting boissy'!$F$2:$EE$2,I$4,'reporting boissy'!$F38:$EE38)+SUMIF('reporting moussy'!$F$2:$EE$2,I$4,'reporting moussy'!$F38:$EE38)+SUMIF('reporting trappes'!$F$2:$EE$2,I$4,'reporting trappes'!$F38:$EE38)+SUMIF('SPACELOG 5 BP'!$F$2:$EE$2,I$4,'SPACELOG 5 BP'!$F38:$EE38)+SUMIF('SPACELOG 6 BP'!$F$2:$EE$2,I$4,'SPACELOG 6 BP'!$F38:$EE38)+SUMIF('SPACELOG 7 BP'!$F$2:$EE$2,I$4,'SPACELOG 7 BP'!$F38:$EE38)+SUMIF('SPACELOG 8 BP'!$F$2:$EE$2,I$4,'SPACELOG 8 BP'!$F38:$EE38)+SUMIF('SPACELOG 9 BP'!$F$2:$EE$2,I$4,'SPACELOG 9 BP'!$F38:$EE38)+SUMIF('SPACELOG 10 BP'!$F$2:$EE$2,I$4,'SPACELOG 10 BP'!$F38:$EE38)+SUMIF('SPACELOG 11 BP'!$F$2:$EE$2,I$4,'SPACELOG 11 BP'!$F38:$EE38)+SUMIF('SPACELOG 12 BP'!$F$2:$EE$2,I$4,'SPACELOG 12 BP'!$F38:$EE38)</f>
        <v>1700</v>
      </c>
      <c r="J38" s="33">
        <f>SUMIF('reporting montigny'!$F$2:$EE$2,J$4,'reporting montigny'!$F38:$EE38)+SUMIF('reporting boissy'!$F$2:$EE$2,J$4,'reporting boissy'!$F38:$EE38)+SUMIF('reporting moussy'!$F$2:$EE$2,J$4,'reporting moussy'!$F38:$EE38)+SUMIF('reporting trappes'!$F$2:$EE$2,J$4,'reporting trappes'!$F38:$EE38)+SUMIF('SPACELOG 5 BP'!$F$2:$EE$2,J$4,'SPACELOG 5 BP'!$F38:$EE38)+SUMIF('SPACELOG 6 BP'!$F$2:$EE$2,J$4,'SPACELOG 6 BP'!$F38:$EE38)+SUMIF('SPACELOG 7 BP'!$F$2:$EE$2,J$4,'SPACELOG 7 BP'!$F38:$EE38)+SUMIF('SPACELOG 8 BP'!$F$2:$EE$2,J$4,'SPACELOG 8 BP'!$F38:$EE38)+SUMIF('SPACELOG 9 BP'!$F$2:$EE$2,J$4,'SPACELOG 9 BP'!$F38:$EE38)+SUMIF('SPACELOG 10 BP'!$F$2:$EE$2,J$4,'SPACELOG 10 BP'!$F38:$EE38)+SUMIF('SPACELOG 11 BP'!$F$2:$EE$2,J$4,'SPACELOG 11 BP'!$F38:$EE38)+SUMIF('SPACELOG 12 BP'!$F$2:$EE$2,J$4,'SPACELOG 12 BP'!$F38:$EE38)</f>
        <v>1700</v>
      </c>
      <c r="K38" s="33">
        <f>SUMIF('reporting montigny'!$F$2:$EE$2,K$4,'reporting montigny'!$F38:$EE38)+SUMIF('reporting boissy'!$F$2:$EE$2,K$4,'reporting boissy'!$F38:$EE38)+SUMIF('reporting moussy'!$F$2:$EE$2,K$4,'reporting moussy'!$F38:$EE38)+SUMIF('reporting trappes'!$F$2:$EE$2,K$4,'reporting trappes'!$F38:$EE38)+SUMIF('SPACELOG 5 BP'!$F$2:$EE$2,K$4,'SPACELOG 5 BP'!$F38:$EE38)+SUMIF('SPACELOG 6 BP'!$F$2:$EE$2,K$4,'SPACELOG 6 BP'!$F38:$EE38)+SUMIF('SPACELOG 7 BP'!$F$2:$EE$2,K$4,'SPACELOG 7 BP'!$F38:$EE38)+SUMIF('SPACELOG 8 BP'!$F$2:$EE$2,K$4,'SPACELOG 8 BP'!$F38:$EE38)+SUMIF('SPACELOG 9 BP'!$F$2:$EE$2,K$4,'SPACELOG 9 BP'!$F38:$EE38)+SUMIF('SPACELOG 10 BP'!$F$2:$EE$2,K$4,'SPACELOG 10 BP'!$F38:$EE38)+SUMIF('SPACELOG 11 BP'!$F$2:$EE$2,K$4,'SPACELOG 11 BP'!$F38:$EE38)+SUMIF('SPACELOG 12 BP'!$F$2:$EE$2,K$4,'SPACELOG 12 BP'!$F38:$EE38)</f>
        <v>1700</v>
      </c>
      <c r="L38" s="33">
        <f>SUMIF('reporting montigny'!$F$2:$EE$2,L$4,'reporting montigny'!$F38:$EE38)+SUMIF('reporting boissy'!$F$2:$EE$2,L$4,'reporting boissy'!$F38:$EE38)+SUMIF('reporting moussy'!$F$2:$EE$2,L$4,'reporting moussy'!$F38:$EE38)+SUMIF('reporting trappes'!$F$2:$EE$2,L$4,'reporting trappes'!$F38:$EE38)+SUMIF('SPACELOG 5 BP'!$F$2:$EE$2,L$4,'SPACELOG 5 BP'!$F38:$EE38)+SUMIF('SPACELOG 6 BP'!$F$2:$EE$2,L$4,'SPACELOG 6 BP'!$F38:$EE38)+SUMIF('SPACELOG 7 BP'!$F$2:$EE$2,L$4,'SPACELOG 7 BP'!$F38:$EE38)+SUMIF('SPACELOG 8 BP'!$F$2:$EE$2,L$4,'SPACELOG 8 BP'!$F38:$EE38)+SUMIF('SPACELOG 9 BP'!$F$2:$EE$2,L$4,'SPACELOG 9 BP'!$F38:$EE38)+SUMIF('SPACELOG 10 BP'!$F$2:$EE$2,L$4,'SPACELOG 10 BP'!$F38:$EE38)+SUMIF('SPACELOG 11 BP'!$F$2:$EE$2,L$4,'SPACELOG 11 BP'!$F38:$EE38)+SUMIF('SPACELOG 12 BP'!$F$2:$EE$2,L$4,'SPACELOG 12 BP'!$F38:$EE38)</f>
        <v>1700</v>
      </c>
      <c r="M38" s="33">
        <f>SUMIF('reporting montigny'!$F$2:$EE$2,M$4,'reporting montigny'!$F38:$EE38)+SUMIF('reporting boissy'!$F$2:$EE$2,M$4,'reporting boissy'!$F38:$EE38)+SUMIF('reporting moussy'!$F$2:$EE$2,M$4,'reporting moussy'!$F38:$EE38)+SUMIF('reporting trappes'!$F$2:$EE$2,M$4,'reporting trappes'!$F38:$EE38)+SUMIF('SPACELOG 5 BP'!$F$2:$EE$2,M$4,'SPACELOG 5 BP'!$F38:$EE38)+SUMIF('SPACELOG 6 BP'!$F$2:$EE$2,M$4,'SPACELOG 6 BP'!$F38:$EE38)+SUMIF('SPACELOG 7 BP'!$F$2:$EE$2,M$4,'SPACELOG 7 BP'!$F38:$EE38)+SUMIF('SPACELOG 8 BP'!$F$2:$EE$2,M$4,'SPACELOG 8 BP'!$F38:$EE38)+SUMIF('SPACELOG 9 BP'!$F$2:$EE$2,M$4,'SPACELOG 9 BP'!$F38:$EE38)+SUMIF('SPACELOG 10 BP'!$F$2:$EE$2,M$4,'SPACELOG 10 BP'!$F38:$EE38)+SUMIF('SPACELOG 11 BP'!$F$2:$EE$2,M$4,'SPACELOG 11 BP'!$F38:$EE38)+SUMIF('SPACELOG 12 BP'!$F$2:$EE$2,M$4,'SPACELOG 12 BP'!$F38:$EE38)</f>
        <v>1700</v>
      </c>
      <c r="N38" s="33">
        <f>SUMIF('reporting montigny'!$F$2:$EE$2,N$4,'reporting montigny'!$F38:$EE38)+SUMIF('reporting boissy'!$F$2:$EE$2,N$4,'reporting boissy'!$F38:$EE38)+SUMIF('reporting moussy'!$F$2:$EE$2,N$4,'reporting moussy'!$F38:$EE38)+SUMIF('reporting trappes'!$F$2:$EE$2,N$4,'reporting trappes'!$F38:$EE38)+SUMIF('SPACELOG 5 BP'!$F$2:$EE$2,N$4,'SPACELOG 5 BP'!$F38:$EE38)+SUMIF('SPACELOG 6 BP'!$F$2:$EE$2,N$4,'SPACELOG 6 BP'!$F38:$EE38)+SUMIF('SPACELOG 7 BP'!$F$2:$EE$2,N$4,'SPACELOG 7 BP'!$F38:$EE38)+SUMIF('SPACELOG 8 BP'!$F$2:$EE$2,N$4,'SPACELOG 8 BP'!$F38:$EE38)+SUMIF('SPACELOG 9 BP'!$F$2:$EE$2,N$4,'SPACELOG 9 BP'!$F38:$EE38)+SUMIF('SPACELOG 10 BP'!$F$2:$EE$2,N$4,'SPACELOG 10 BP'!$F38:$EE38)+SUMIF('SPACELOG 11 BP'!$F$2:$EE$2,N$4,'SPACELOG 11 BP'!$F38:$EE38)+SUMIF('SPACELOG 12 BP'!$F$2:$EE$2,N$4,'SPACELOG 12 BP'!$F38:$EE38)</f>
        <v>1700</v>
      </c>
      <c r="O38" s="33">
        <f>SUMIF('reporting montigny'!$F$2:$EE$2,O$4,'reporting montigny'!$F38:$EE38)+SUMIF('reporting boissy'!$F$2:$EE$2,O$4,'reporting boissy'!$F38:$EE38)+SUMIF('reporting moussy'!$F$2:$EE$2,O$4,'reporting moussy'!$F38:$EE38)+SUMIF('reporting trappes'!$F$2:$EE$2,O$4,'reporting trappes'!$F38:$EE38)+SUMIF('SPACELOG 5 BP'!$F$2:$EE$2,O$4,'SPACELOG 5 BP'!$F38:$EE38)+SUMIF('SPACELOG 6 BP'!$F$2:$EE$2,O$4,'SPACELOG 6 BP'!$F38:$EE38)+SUMIF('SPACELOG 7 BP'!$F$2:$EE$2,O$4,'SPACELOG 7 BP'!$F38:$EE38)+SUMIF('SPACELOG 8 BP'!$F$2:$EE$2,O$4,'SPACELOG 8 BP'!$F38:$EE38)+SUMIF('SPACELOG 9 BP'!$F$2:$EE$2,O$4,'SPACELOG 9 BP'!$F38:$EE38)+SUMIF('SPACELOG 10 BP'!$F$2:$EE$2,O$4,'SPACELOG 10 BP'!$F38:$EE38)+SUMIF('SPACELOG 11 BP'!$F$2:$EE$2,O$4,'SPACELOG 11 BP'!$F38:$EE38)+SUMIF('SPACELOG 12 BP'!$F$2:$EE$2,O$4,'SPACELOG 12 BP'!$F38:$EE38)</f>
        <v>1700</v>
      </c>
      <c r="P38" s="33">
        <f>SUMIF('reporting montigny'!$F$2:$EE$2,P$4,'reporting montigny'!$F38:$EE38)+SUMIF('reporting boissy'!$F$2:$EE$2,P$4,'reporting boissy'!$F38:$EE38)+SUMIF('reporting moussy'!$F$2:$EE$2,P$4,'reporting moussy'!$F38:$EE38)+SUMIF('reporting trappes'!$F$2:$EE$2,P$4,'reporting trappes'!$F38:$EE38)+SUMIF('SPACELOG 5 BP'!$F$2:$EE$2,P$4,'SPACELOG 5 BP'!$F38:$EE38)+SUMIF('SPACELOG 6 BP'!$F$2:$EE$2,P$4,'SPACELOG 6 BP'!$F38:$EE38)+SUMIF('SPACELOG 7 BP'!$F$2:$EE$2,P$4,'SPACELOG 7 BP'!$F38:$EE38)+SUMIF('SPACELOG 8 BP'!$F$2:$EE$2,P$4,'SPACELOG 8 BP'!$F38:$EE38)+SUMIF('SPACELOG 9 BP'!$F$2:$EE$2,P$4,'SPACELOG 9 BP'!$F38:$EE38)+SUMIF('SPACELOG 10 BP'!$F$2:$EE$2,P$4,'SPACELOG 10 BP'!$F38:$EE38)+SUMIF('SPACELOG 11 BP'!$F$2:$EE$2,P$4,'SPACELOG 11 BP'!$F38:$EE38)+SUMIF('SPACELOG 12 BP'!$F$2:$EE$2,P$4,'SPACELOG 12 BP'!$F38:$EE38)</f>
        <v>1700</v>
      </c>
      <c r="Q38" s="33">
        <f>SUMIF('reporting montigny'!$F$2:$EE$2,Q$4,'reporting montigny'!$F38:$EE38)+SUMIF('reporting boissy'!$F$2:$EE$2,Q$4,'reporting boissy'!$F38:$EE38)+SUMIF('reporting moussy'!$F$2:$EE$2,Q$4,'reporting moussy'!$F38:$EE38)+SUMIF('reporting trappes'!$F$2:$EE$2,Q$4,'reporting trappes'!$F38:$EE38)+SUMIF('SPACELOG 5 BP'!$F$2:$EE$2,Q$4,'SPACELOG 5 BP'!$F38:$EE38)+SUMIF('SPACELOG 6 BP'!$F$2:$EE$2,Q$4,'SPACELOG 6 BP'!$F38:$EE38)+SUMIF('SPACELOG 7 BP'!$F$2:$EE$2,Q$4,'SPACELOG 7 BP'!$F38:$EE38)+SUMIF('SPACELOG 8 BP'!$F$2:$EE$2,Q$4,'SPACELOG 8 BP'!$F38:$EE38)+SUMIF('SPACELOG 9 BP'!$F$2:$EE$2,Q$4,'SPACELOG 9 BP'!$F38:$EE38)+SUMIF('SPACELOG 10 BP'!$F$2:$EE$2,Q$4,'SPACELOG 10 BP'!$F38:$EE38)+SUMIF('SPACELOG 11 BP'!$F$2:$EE$2,Q$4,'SPACELOG 11 BP'!$F38:$EE38)+SUMIF('SPACELOG 12 BP'!$F$2:$EE$2,Q$4,'SPACELOG 12 BP'!$F38:$EE38)</f>
        <v>1700</v>
      </c>
      <c r="R38" s="393">
        <f t="shared" ref="R38:R41" si="133">SUM(F38:Q38)</f>
        <v>20400</v>
      </c>
      <c r="S38" s="33">
        <f>SUMIF('reporting montigny'!$F$2:$EE$2,S$4,'reporting montigny'!$F38:$EE38)+SUMIF('reporting boissy'!$F$2:$EE$2,S$4,'reporting boissy'!$F38:$EE38)+SUMIF('reporting moussy'!$F$2:$EE$2,S$4,'reporting moussy'!$F38:$EE38)+SUMIF('reporting trappes'!$F$2:$EE$2,S$4,'reporting trappes'!$F38:$EE38)+SUMIF('SPACELOG 5 BP'!$F$2:$EE$2,S$4,'SPACELOG 5 BP'!$F38:$EE38)+SUMIF('SPACELOG 6 BP'!$F$2:$EE$2,S$4,'SPACELOG 6 BP'!$F38:$EE38)+SUMIF('SPACELOG 7 BP'!$F$2:$EE$2,S$4,'SPACELOG 7 BP'!$F38:$EE38)+SUMIF('SPACELOG 8 BP'!$F$2:$EE$2,S$4,'SPACELOG 8 BP'!$F38:$EE38)+SUMIF('SPACELOG 9 BP'!$F$2:$EE$2,S$4,'SPACELOG 9 BP'!$F38:$EE38)+SUMIF('SPACELOG 10 BP'!$F$2:$EE$2,S$4,'SPACELOG 10 BP'!$F38:$EE38)+SUMIF('SPACELOG 11 BP'!$F$2:$EE$2,S$4,'SPACELOG 11 BP'!$F38:$EE38)+SUMIF('SPACELOG 12 BP'!$F$2:$EE$2,S$4,'SPACELOG 12 BP'!$F38:$EE38)</f>
        <v>0</v>
      </c>
      <c r="T38" s="33">
        <f>SUMIF('reporting montigny'!$F$2:$EE$2,T$4,'reporting montigny'!$F38:$EE38)+SUMIF('reporting boissy'!$F$2:$EE$2,T$4,'reporting boissy'!$F38:$EE38)+SUMIF('reporting moussy'!$F$2:$EE$2,T$4,'reporting moussy'!$F38:$EE38)+SUMIF('reporting trappes'!$F$2:$EE$2,T$4,'reporting trappes'!$F38:$EE38)+SUMIF('SPACELOG 5 BP'!$F$2:$EE$2,T$4,'SPACELOG 5 BP'!$F38:$EE38)+SUMIF('SPACELOG 6 BP'!$F$2:$EE$2,T$4,'SPACELOG 6 BP'!$F38:$EE38)+SUMIF('SPACELOG 7 BP'!$F$2:$EE$2,T$4,'SPACELOG 7 BP'!$F38:$EE38)+SUMIF('SPACELOG 8 BP'!$F$2:$EE$2,T$4,'SPACELOG 8 BP'!$F38:$EE38)+SUMIF('SPACELOG 9 BP'!$F$2:$EE$2,T$4,'SPACELOG 9 BP'!$F38:$EE38)+SUMIF('SPACELOG 10 BP'!$F$2:$EE$2,T$4,'SPACELOG 10 BP'!$F38:$EE38)+SUMIF('SPACELOG 11 BP'!$F$2:$EE$2,T$4,'SPACELOG 11 BP'!$F38:$EE38)+SUMIF('SPACELOG 12 BP'!$F$2:$EE$2,T$4,'SPACELOG 12 BP'!$F38:$EE38)</f>
        <v>0</v>
      </c>
      <c r="U38" s="33">
        <f>SUMIF('reporting montigny'!$F$2:$EE$2,U$4,'reporting montigny'!$F38:$EE38)+SUMIF('reporting boissy'!$F$2:$EE$2,U$4,'reporting boissy'!$F38:$EE38)+SUMIF('reporting moussy'!$F$2:$EE$2,U$4,'reporting moussy'!$F38:$EE38)+SUMIF('reporting trappes'!$F$2:$EE$2,U$4,'reporting trappes'!$F38:$EE38)+SUMIF('SPACELOG 5 BP'!$F$2:$EE$2,U$4,'SPACELOG 5 BP'!$F38:$EE38)+SUMIF('SPACELOG 6 BP'!$F$2:$EE$2,U$4,'SPACELOG 6 BP'!$F38:$EE38)+SUMIF('SPACELOG 7 BP'!$F$2:$EE$2,U$4,'SPACELOG 7 BP'!$F38:$EE38)+SUMIF('SPACELOG 8 BP'!$F$2:$EE$2,U$4,'SPACELOG 8 BP'!$F38:$EE38)+SUMIF('SPACELOG 9 BP'!$F$2:$EE$2,U$4,'SPACELOG 9 BP'!$F38:$EE38)+SUMIF('SPACELOG 10 BP'!$F$2:$EE$2,U$4,'SPACELOG 10 BP'!$F38:$EE38)+SUMIF('SPACELOG 11 BP'!$F$2:$EE$2,U$4,'SPACELOG 11 BP'!$F38:$EE38)+SUMIF('SPACELOG 12 BP'!$F$2:$EE$2,U$4,'SPACELOG 12 BP'!$F38:$EE38)</f>
        <v>11341</v>
      </c>
      <c r="V38" s="33">
        <f>SUMIF('reporting montigny'!$F$2:$EE$2,V$4,'reporting montigny'!$F38:$EE38)+SUMIF('reporting boissy'!$F$2:$EE$2,V$4,'reporting boissy'!$F38:$EE38)+SUMIF('reporting moussy'!$F$2:$EE$2,V$4,'reporting moussy'!$F38:$EE38)+SUMIF('reporting trappes'!$F$2:$EE$2,V$4,'reporting trappes'!$F38:$EE38)+SUMIF('SPACELOG 5 BP'!$F$2:$EE$2,V$4,'SPACELOG 5 BP'!$F38:$EE38)+SUMIF('SPACELOG 6 BP'!$F$2:$EE$2,V$4,'SPACELOG 6 BP'!$F38:$EE38)+SUMIF('SPACELOG 7 BP'!$F$2:$EE$2,V$4,'SPACELOG 7 BP'!$F38:$EE38)+SUMIF('SPACELOG 8 BP'!$F$2:$EE$2,V$4,'SPACELOG 8 BP'!$F38:$EE38)+SUMIF('SPACELOG 9 BP'!$F$2:$EE$2,V$4,'SPACELOG 9 BP'!$F38:$EE38)+SUMIF('SPACELOG 10 BP'!$F$2:$EE$2,V$4,'SPACELOG 10 BP'!$F38:$EE38)+SUMIF('SPACELOG 11 BP'!$F$2:$EE$2,V$4,'SPACELOG 11 BP'!$F38:$EE38)+SUMIF('SPACELOG 12 BP'!$F$2:$EE$2,V$4,'SPACELOG 12 BP'!$F38:$EE38)</f>
        <v>0</v>
      </c>
      <c r="W38" s="33">
        <f>SUMIF('reporting montigny'!$F$2:$EE$2,W$4,'reporting montigny'!$F38:$EE38)+SUMIF('reporting boissy'!$F$2:$EE$2,W$4,'reporting boissy'!$F38:$EE38)+SUMIF('reporting moussy'!$F$2:$EE$2,W$4,'reporting moussy'!$F38:$EE38)+SUMIF('reporting trappes'!$F$2:$EE$2,W$4,'reporting trappes'!$F38:$EE38)+SUMIF('SPACELOG 5 BP'!$F$2:$EE$2,W$4,'SPACELOG 5 BP'!$F38:$EE38)+SUMIF('SPACELOG 6 BP'!$F$2:$EE$2,W$4,'SPACELOG 6 BP'!$F38:$EE38)+SUMIF('SPACELOG 7 BP'!$F$2:$EE$2,W$4,'SPACELOG 7 BP'!$F38:$EE38)+SUMIF('SPACELOG 8 BP'!$F$2:$EE$2,W$4,'SPACELOG 8 BP'!$F38:$EE38)+SUMIF('SPACELOG 9 BP'!$F$2:$EE$2,W$4,'SPACELOG 9 BP'!$F38:$EE38)+SUMIF('SPACELOG 10 BP'!$F$2:$EE$2,W$4,'SPACELOG 10 BP'!$F38:$EE38)+SUMIF('SPACELOG 11 BP'!$F$2:$EE$2,W$4,'SPACELOG 11 BP'!$F38:$EE38)+SUMIF('SPACELOG 12 BP'!$F$2:$EE$2,W$4,'SPACELOG 12 BP'!$F38:$EE38)</f>
        <v>0</v>
      </c>
      <c r="X38" s="33">
        <f>SUMIF('reporting montigny'!$F$2:$EE$2,X$4,'reporting montigny'!$F38:$EE38)+SUMIF('reporting boissy'!$F$2:$EE$2,X$4,'reporting boissy'!$F38:$EE38)+SUMIF('reporting moussy'!$F$2:$EE$2,X$4,'reporting moussy'!$F38:$EE38)+SUMIF('reporting trappes'!$F$2:$EE$2,X$4,'reporting trappes'!$F38:$EE38)+SUMIF('SPACELOG 5 BP'!$F$2:$EE$2,X$4,'SPACELOG 5 BP'!$F38:$EE38)+SUMIF('SPACELOG 6 BP'!$F$2:$EE$2,X$4,'SPACELOG 6 BP'!$F38:$EE38)+SUMIF('SPACELOG 7 BP'!$F$2:$EE$2,X$4,'SPACELOG 7 BP'!$F38:$EE38)+SUMIF('SPACELOG 8 BP'!$F$2:$EE$2,X$4,'SPACELOG 8 BP'!$F38:$EE38)+SUMIF('SPACELOG 9 BP'!$F$2:$EE$2,X$4,'SPACELOG 9 BP'!$F38:$EE38)+SUMIF('SPACELOG 10 BP'!$F$2:$EE$2,X$4,'SPACELOG 10 BP'!$F38:$EE38)+SUMIF('SPACELOG 11 BP'!$F$2:$EE$2,X$4,'SPACELOG 11 BP'!$F38:$EE38)+SUMIF('SPACELOG 12 BP'!$F$2:$EE$2,X$4,'SPACELOG 12 BP'!$F38:$EE38)</f>
        <v>0</v>
      </c>
      <c r="Y38" s="33">
        <f>SUMIF('reporting montigny'!$F$2:$EE$2,Y$4,'reporting montigny'!$F38:$EE38)+SUMIF('reporting boissy'!$F$2:$EE$2,Y$4,'reporting boissy'!$F38:$EE38)+SUMIF('reporting moussy'!$F$2:$EE$2,Y$4,'reporting moussy'!$F38:$EE38)+SUMIF('reporting trappes'!$F$2:$EE$2,Y$4,'reporting trappes'!$F38:$EE38)+SUMIF('SPACELOG 5 BP'!$F$2:$EE$2,Y$4,'SPACELOG 5 BP'!$F38:$EE38)+SUMIF('SPACELOG 6 BP'!$F$2:$EE$2,Y$4,'SPACELOG 6 BP'!$F38:$EE38)+SUMIF('SPACELOG 7 BP'!$F$2:$EE$2,Y$4,'SPACELOG 7 BP'!$F38:$EE38)+SUMIF('SPACELOG 8 BP'!$F$2:$EE$2,Y$4,'SPACELOG 8 BP'!$F38:$EE38)+SUMIF('SPACELOG 9 BP'!$F$2:$EE$2,Y$4,'SPACELOG 9 BP'!$F38:$EE38)+SUMIF('SPACELOG 10 BP'!$F$2:$EE$2,Y$4,'SPACELOG 10 BP'!$F38:$EE38)+SUMIF('SPACELOG 11 BP'!$F$2:$EE$2,Y$4,'SPACELOG 11 BP'!$F38:$EE38)+SUMIF('SPACELOG 12 BP'!$F$2:$EE$2,Y$4,'SPACELOG 12 BP'!$F38:$EE38)</f>
        <v>0</v>
      </c>
      <c r="Z38" s="33">
        <f>SUMIF('reporting montigny'!$F$2:$EE$2,Z$4,'reporting montigny'!$F38:$EE38)+SUMIF('reporting boissy'!$F$2:$EE$2,Z$4,'reporting boissy'!$F38:$EE38)+SUMIF('reporting moussy'!$F$2:$EE$2,Z$4,'reporting moussy'!$F38:$EE38)+SUMIF('reporting trappes'!$F$2:$EE$2,Z$4,'reporting trappes'!$F38:$EE38)+SUMIF('SPACELOG 5 BP'!$F$2:$EE$2,Z$4,'SPACELOG 5 BP'!$F38:$EE38)+SUMIF('SPACELOG 6 BP'!$F$2:$EE$2,Z$4,'SPACELOG 6 BP'!$F38:$EE38)+SUMIF('SPACELOG 7 BP'!$F$2:$EE$2,Z$4,'SPACELOG 7 BP'!$F38:$EE38)+SUMIF('SPACELOG 8 BP'!$F$2:$EE$2,Z$4,'SPACELOG 8 BP'!$F38:$EE38)+SUMIF('SPACELOG 9 BP'!$F$2:$EE$2,Z$4,'SPACELOG 9 BP'!$F38:$EE38)+SUMIF('SPACELOG 10 BP'!$F$2:$EE$2,Z$4,'SPACELOG 10 BP'!$F38:$EE38)+SUMIF('SPACELOG 11 BP'!$F$2:$EE$2,Z$4,'SPACELOG 11 BP'!$F38:$EE38)+SUMIF('SPACELOG 12 BP'!$F$2:$EE$2,Z$4,'SPACELOG 12 BP'!$F38:$EE38)</f>
        <v>0</v>
      </c>
      <c r="AA38" s="33">
        <f>SUMIF('reporting montigny'!$F$2:$EE$2,AA$4,'reporting montigny'!$F38:$EE38)+SUMIF('reporting boissy'!$F$2:$EE$2,AA$4,'reporting boissy'!$F38:$EE38)+SUMIF('reporting moussy'!$F$2:$EE$2,AA$4,'reporting moussy'!$F38:$EE38)+SUMIF('reporting trappes'!$F$2:$EE$2,AA$4,'reporting trappes'!$F38:$EE38)+SUMIF('SPACELOG 5 BP'!$F$2:$EE$2,AA$4,'SPACELOG 5 BP'!$F38:$EE38)+SUMIF('SPACELOG 6 BP'!$F$2:$EE$2,AA$4,'SPACELOG 6 BP'!$F38:$EE38)+SUMIF('SPACELOG 7 BP'!$F$2:$EE$2,AA$4,'SPACELOG 7 BP'!$F38:$EE38)+SUMIF('SPACELOG 8 BP'!$F$2:$EE$2,AA$4,'SPACELOG 8 BP'!$F38:$EE38)+SUMIF('SPACELOG 9 BP'!$F$2:$EE$2,AA$4,'SPACELOG 9 BP'!$F38:$EE38)+SUMIF('SPACELOG 10 BP'!$F$2:$EE$2,AA$4,'SPACELOG 10 BP'!$F38:$EE38)+SUMIF('SPACELOG 11 BP'!$F$2:$EE$2,AA$4,'SPACELOG 11 BP'!$F38:$EE38)+SUMIF('SPACELOG 12 BP'!$F$2:$EE$2,AA$4,'SPACELOG 12 BP'!$F38:$EE38)</f>
        <v>0</v>
      </c>
      <c r="AB38" s="33">
        <f>SUMIF('reporting montigny'!$F$2:$EE$2,AB$4,'reporting montigny'!$F38:$EE38)+SUMIF('reporting boissy'!$F$2:$EE$2,AB$4,'reporting boissy'!$F38:$EE38)+SUMIF('reporting moussy'!$F$2:$EE$2,AB$4,'reporting moussy'!$F38:$EE38)+SUMIF('reporting trappes'!$F$2:$EE$2,AB$4,'reporting trappes'!$F38:$EE38)+SUMIF('SPACELOG 5 BP'!$F$2:$EE$2,AB$4,'SPACELOG 5 BP'!$F38:$EE38)+SUMIF('SPACELOG 6 BP'!$F$2:$EE$2,AB$4,'SPACELOG 6 BP'!$F38:$EE38)+SUMIF('SPACELOG 7 BP'!$F$2:$EE$2,AB$4,'SPACELOG 7 BP'!$F38:$EE38)+SUMIF('SPACELOG 8 BP'!$F$2:$EE$2,AB$4,'SPACELOG 8 BP'!$F38:$EE38)+SUMIF('SPACELOG 9 BP'!$F$2:$EE$2,AB$4,'SPACELOG 9 BP'!$F38:$EE38)+SUMIF('SPACELOG 10 BP'!$F$2:$EE$2,AB$4,'SPACELOG 10 BP'!$F38:$EE38)+SUMIF('SPACELOG 11 BP'!$F$2:$EE$2,AB$4,'SPACELOG 11 BP'!$F38:$EE38)+SUMIF('SPACELOG 12 BP'!$F$2:$EE$2,AB$4,'SPACELOG 12 BP'!$F38:$EE38)</f>
        <v>0</v>
      </c>
      <c r="AC38" s="33">
        <f>SUMIF('reporting montigny'!$F$2:$EE$2,AC$4,'reporting montigny'!$F38:$EE38)+SUMIF('reporting boissy'!$F$2:$EE$2,AC$4,'reporting boissy'!$F38:$EE38)+SUMIF('reporting moussy'!$F$2:$EE$2,AC$4,'reporting moussy'!$F38:$EE38)+SUMIF('reporting trappes'!$F$2:$EE$2,AC$4,'reporting trappes'!$F38:$EE38)+SUMIF('SPACELOG 5 BP'!$F$2:$EE$2,AC$4,'SPACELOG 5 BP'!$F38:$EE38)+SUMIF('SPACELOG 6 BP'!$F$2:$EE$2,AC$4,'SPACELOG 6 BP'!$F38:$EE38)+SUMIF('SPACELOG 7 BP'!$F$2:$EE$2,AC$4,'SPACELOG 7 BP'!$F38:$EE38)+SUMIF('SPACELOG 8 BP'!$F$2:$EE$2,AC$4,'SPACELOG 8 BP'!$F38:$EE38)+SUMIF('SPACELOG 9 BP'!$F$2:$EE$2,AC$4,'SPACELOG 9 BP'!$F38:$EE38)+SUMIF('SPACELOG 10 BP'!$F$2:$EE$2,AC$4,'SPACELOG 10 BP'!$F38:$EE38)+SUMIF('SPACELOG 11 BP'!$F$2:$EE$2,AC$4,'SPACELOG 11 BP'!$F38:$EE38)+SUMIF('SPACELOG 12 BP'!$F$2:$EE$2,AC$4,'SPACELOG 12 BP'!$F38:$EE38)</f>
        <v>0</v>
      </c>
      <c r="AD38" s="33">
        <f>SUMIF('reporting montigny'!$F$2:$EE$2,AD$4,'reporting montigny'!$F38:$EE38)+SUMIF('reporting boissy'!$F$2:$EE$2,AD$4,'reporting boissy'!$F38:$EE38)+SUMIF('reporting moussy'!$F$2:$EE$2,AD$4,'reporting moussy'!$F38:$EE38)+SUMIF('reporting trappes'!$F$2:$EE$2,AD$4,'reporting trappes'!$F38:$EE38)+SUMIF('SPACELOG 5 BP'!$F$2:$EE$2,AD$4,'SPACELOG 5 BP'!$F38:$EE38)+SUMIF('SPACELOG 6 BP'!$F$2:$EE$2,AD$4,'SPACELOG 6 BP'!$F38:$EE38)+SUMIF('SPACELOG 7 BP'!$F$2:$EE$2,AD$4,'SPACELOG 7 BP'!$F38:$EE38)+SUMIF('SPACELOG 8 BP'!$F$2:$EE$2,AD$4,'SPACELOG 8 BP'!$F38:$EE38)+SUMIF('SPACELOG 9 BP'!$F$2:$EE$2,AD$4,'SPACELOG 9 BP'!$F38:$EE38)+SUMIF('SPACELOG 10 BP'!$F$2:$EE$2,AD$4,'SPACELOG 10 BP'!$F38:$EE38)+SUMIF('SPACELOG 11 BP'!$F$2:$EE$2,AD$4,'SPACELOG 11 BP'!$F38:$EE38)+SUMIF('SPACELOG 12 BP'!$F$2:$EE$2,AD$4,'SPACELOG 12 BP'!$F38:$EE38)</f>
        <v>0</v>
      </c>
      <c r="AE38" s="393">
        <f t="shared" ref="AE38:AE39" si="134">SUM(S38:AD38)</f>
        <v>11341</v>
      </c>
      <c r="AF38" s="33">
        <f>SUMIF('reporting montigny'!$F$2:$EE$2,AF$4,'reporting montigny'!$F38:$EE38)+SUMIF('reporting boissy'!$F$2:$EE$2,AF$4,'reporting boissy'!$F38:$EE38)+SUMIF('reporting moussy'!$F$2:$EE$2,AF$4,'reporting moussy'!$F38:$EE38)+SUMIF('reporting trappes'!$F$2:$EE$2,AF$4,'reporting trappes'!$F38:$EE38)+SUMIF('SPACELOG 5 BP'!$F$2:$EE$2,AF$4,'SPACELOG 5 BP'!$F38:$EE38)+SUMIF('SPACELOG 6 BP'!$F$2:$EE$2,AF$4,'SPACELOG 6 BP'!$F38:$EE38)+SUMIF('SPACELOG 7 BP'!$F$2:$EE$2,AF$4,'SPACELOG 7 BP'!$F38:$EE38)+SUMIF('SPACELOG 8 BP'!$F$2:$EE$2,AF$4,'SPACELOG 8 BP'!$F38:$EE38)+SUMIF('SPACELOG 9 BP'!$F$2:$EE$2,AF$4,'SPACELOG 9 BP'!$F38:$EE38)+SUMIF('SPACELOG 10 BP'!$F$2:$EE$2,AF$4,'SPACELOG 10 BP'!$F38:$EE38)+SUMIF('SPACELOG 11 BP'!$F$2:$EE$2,AF$4,'SPACELOG 11 BP'!$F38:$EE38)+SUMIF('SPACELOG 12 BP'!$F$2:$EE$2,AF$4,'SPACELOG 12 BP'!$F38:$EE38)</f>
        <v>300</v>
      </c>
      <c r="AG38" s="33">
        <f>SUMIF('reporting montigny'!$F$2:$EE$2,AG$4,'reporting montigny'!$F38:$EE38)+SUMIF('reporting boissy'!$F$2:$EE$2,AG$4,'reporting boissy'!$F38:$EE38)+SUMIF('reporting moussy'!$F$2:$EE$2,AG$4,'reporting moussy'!$F38:$EE38)+SUMIF('reporting trappes'!$F$2:$EE$2,AG$4,'reporting trappes'!$F38:$EE38)+SUMIF('SPACELOG 5 BP'!$F$2:$EE$2,AG$4,'SPACELOG 5 BP'!$F38:$EE38)+SUMIF('SPACELOG 6 BP'!$F$2:$EE$2,AG$4,'SPACELOG 6 BP'!$F38:$EE38)+SUMIF('SPACELOG 7 BP'!$F$2:$EE$2,AG$4,'SPACELOG 7 BP'!$F38:$EE38)+SUMIF('SPACELOG 8 BP'!$F$2:$EE$2,AG$4,'SPACELOG 8 BP'!$F38:$EE38)+SUMIF('SPACELOG 9 BP'!$F$2:$EE$2,AG$4,'SPACELOG 9 BP'!$F38:$EE38)+SUMIF('SPACELOG 10 BP'!$F$2:$EE$2,AG$4,'SPACELOG 10 BP'!$F38:$EE38)+SUMIF('SPACELOG 11 BP'!$F$2:$EE$2,AG$4,'SPACELOG 11 BP'!$F38:$EE38)+SUMIF('SPACELOG 12 BP'!$F$2:$EE$2,AG$4,'SPACELOG 12 BP'!$F38:$EE38)</f>
        <v>300</v>
      </c>
      <c r="AH38" s="33">
        <f>SUMIF('reporting montigny'!$F$2:$EE$2,AH$4,'reporting montigny'!$F38:$EE38)+SUMIF('reporting boissy'!$F$2:$EE$2,AH$4,'reporting boissy'!$F38:$EE38)+SUMIF('reporting moussy'!$F$2:$EE$2,AH$4,'reporting moussy'!$F38:$EE38)+SUMIF('reporting trappes'!$F$2:$EE$2,AH$4,'reporting trappes'!$F38:$EE38)+SUMIF('SPACELOG 5 BP'!$F$2:$EE$2,AH$4,'SPACELOG 5 BP'!$F38:$EE38)+SUMIF('SPACELOG 6 BP'!$F$2:$EE$2,AH$4,'SPACELOG 6 BP'!$F38:$EE38)+SUMIF('SPACELOG 7 BP'!$F$2:$EE$2,AH$4,'SPACELOG 7 BP'!$F38:$EE38)+SUMIF('SPACELOG 8 BP'!$F$2:$EE$2,AH$4,'SPACELOG 8 BP'!$F38:$EE38)+SUMIF('SPACELOG 9 BP'!$F$2:$EE$2,AH$4,'SPACELOG 9 BP'!$F38:$EE38)+SUMIF('SPACELOG 10 BP'!$F$2:$EE$2,AH$4,'SPACELOG 10 BP'!$F38:$EE38)+SUMIF('SPACELOG 11 BP'!$F$2:$EE$2,AH$4,'SPACELOG 11 BP'!$F38:$EE38)+SUMIF('SPACELOG 12 BP'!$F$2:$EE$2,AH$4,'SPACELOG 12 BP'!$F38:$EE38)</f>
        <v>11641</v>
      </c>
      <c r="AI38" s="33">
        <f>SUMIF('reporting montigny'!$F$2:$EE$2,AI$4,'reporting montigny'!$F38:$EE38)+SUMIF('reporting boissy'!$F$2:$EE$2,AI$4,'reporting boissy'!$F38:$EE38)+SUMIF('reporting moussy'!$F$2:$EE$2,AI$4,'reporting moussy'!$F38:$EE38)+SUMIF('reporting trappes'!$F$2:$EE$2,AI$4,'reporting trappes'!$F38:$EE38)+SUMIF('SPACELOG 5 BP'!$F$2:$EE$2,AI$4,'SPACELOG 5 BP'!$F38:$EE38)+SUMIF('SPACELOG 6 BP'!$F$2:$EE$2,AI$4,'SPACELOG 6 BP'!$F38:$EE38)+SUMIF('SPACELOG 7 BP'!$F$2:$EE$2,AI$4,'SPACELOG 7 BP'!$F38:$EE38)+SUMIF('SPACELOG 8 BP'!$F$2:$EE$2,AI$4,'SPACELOG 8 BP'!$F38:$EE38)+SUMIF('SPACELOG 9 BP'!$F$2:$EE$2,AI$4,'SPACELOG 9 BP'!$F38:$EE38)+SUMIF('SPACELOG 10 BP'!$F$2:$EE$2,AI$4,'SPACELOG 10 BP'!$F38:$EE38)+SUMIF('SPACELOG 11 BP'!$F$2:$EE$2,AI$4,'SPACELOG 11 BP'!$F38:$EE38)+SUMIF('SPACELOG 12 BP'!$F$2:$EE$2,AI$4,'SPACELOG 12 BP'!$F38:$EE38)</f>
        <v>300</v>
      </c>
      <c r="AJ38" s="33">
        <f>SUMIF('reporting montigny'!$F$2:$EE$2,AJ$4,'reporting montigny'!$F38:$EE38)+SUMIF('reporting boissy'!$F$2:$EE$2,AJ$4,'reporting boissy'!$F38:$EE38)+SUMIF('reporting moussy'!$F$2:$EE$2,AJ$4,'reporting moussy'!$F38:$EE38)+SUMIF('reporting trappes'!$F$2:$EE$2,AJ$4,'reporting trappes'!$F38:$EE38)+SUMIF('SPACELOG 5 BP'!$F$2:$EE$2,AJ$4,'SPACELOG 5 BP'!$F38:$EE38)+SUMIF('SPACELOG 6 BP'!$F$2:$EE$2,AJ$4,'SPACELOG 6 BP'!$F38:$EE38)+SUMIF('SPACELOG 7 BP'!$F$2:$EE$2,AJ$4,'SPACELOG 7 BP'!$F38:$EE38)+SUMIF('SPACELOG 8 BP'!$F$2:$EE$2,AJ$4,'SPACELOG 8 BP'!$F38:$EE38)+SUMIF('SPACELOG 9 BP'!$F$2:$EE$2,AJ$4,'SPACELOG 9 BP'!$F38:$EE38)+SUMIF('SPACELOG 10 BP'!$F$2:$EE$2,AJ$4,'SPACELOG 10 BP'!$F38:$EE38)+SUMIF('SPACELOG 11 BP'!$F$2:$EE$2,AJ$4,'SPACELOG 11 BP'!$F38:$EE38)+SUMIF('SPACELOG 12 BP'!$F$2:$EE$2,AJ$4,'SPACELOG 12 BP'!$F38:$EE38)</f>
        <v>300</v>
      </c>
      <c r="AK38" s="33">
        <f>SUMIF('reporting montigny'!$F$2:$EE$2,AK$4,'reporting montigny'!$F38:$EE38)+SUMIF('reporting boissy'!$F$2:$EE$2,AK$4,'reporting boissy'!$F38:$EE38)+SUMIF('reporting moussy'!$F$2:$EE$2,AK$4,'reporting moussy'!$F38:$EE38)+SUMIF('reporting trappes'!$F$2:$EE$2,AK$4,'reporting trappes'!$F38:$EE38)+SUMIF('SPACELOG 5 BP'!$F$2:$EE$2,AK$4,'SPACELOG 5 BP'!$F38:$EE38)+SUMIF('SPACELOG 6 BP'!$F$2:$EE$2,AK$4,'SPACELOG 6 BP'!$F38:$EE38)+SUMIF('SPACELOG 7 BP'!$F$2:$EE$2,AK$4,'SPACELOG 7 BP'!$F38:$EE38)+SUMIF('SPACELOG 8 BP'!$F$2:$EE$2,AK$4,'SPACELOG 8 BP'!$F38:$EE38)+SUMIF('SPACELOG 9 BP'!$F$2:$EE$2,AK$4,'SPACELOG 9 BP'!$F38:$EE38)+SUMIF('SPACELOG 10 BP'!$F$2:$EE$2,AK$4,'SPACELOG 10 BP'!$F38:$EE38)+SUMIF('SPACELOG 11 BP'!$F$2:$EE$2,AK$4,'SPACELOG 11 BP'!$F38:$EE38)+SUMIF('SPACELOG 12 BP'!$F$2:$EE$2,AK$4,'SPACELOG 12 BP'!$F38:$EE38)</f>
        <v>300</v>
      </c>
      <c r="AL38" s="33">
        <f>SUMIF('reporting montigny'!$F$2:$EE$2,AL$4,'reporting montigny'!$F38:$EE38)+SUMIF('reporting boissy'!$F$2:$EE$2,AL$4,'reporting boissy'!$F38:$EE38)+SUMIF('reporting moussy'!$F$2:$EE$2,AL$4,'reporting moussy'!$F38:$EE38)+SUMIF('reporting trappes'!$F$2:$EE$2,AL$4,'reporting trappes'!$F38:$EE38)+SUMIF('SPACELOG 5 BP'!$F$2:$EE$2,AL$4,'SPACELOG 5 BP'!$F38:$EE38)+SUMIF('SPACELOG 6 BP'!$F$2:$EE$2,AL$4,'SPACELOG 6 BP'!$F38:$EE38)+SUMIF('SPACELOG 7 BP'!$F$2:$EE$2,AL$4,'SPACELOG 7 BP'!$F38:$EE38)+SUMIF('SPACELOG 8 BP'!$F$2:$EE$2,AL$4,'SPACELOG 8 BP'!$F38:$EE38)+SUMIF('SPACELOG 9 BP'!$F$2:$EE$2,AL$4,'SPACELOG 9 BP'!$F38:$EE38)+SUMIF('SPACELOG 10 BP'!$F$2:$EE$2,AL$4,'SPACELOG 10 BP'!$F38:$EE38)+SUMIF('SPACELOG 11 BP'!$F$2:$EE$2,AL$4,'SPACELOG 11 BP'!$F38:$EE38)+SUMIF('SPACELOG 12 BP'!$F$2:$EE$2,AL$4,'SPACELOG 12 BP'!$F38:$EE38)</f>
        <v>300</v>
      </c>
      <c r="AM38" s="33">
        <f>SUMIF('reporting montigny'!$F$2:$EE$2,AM$4,'reporting montigny'!$F38:$EE38)+SUMIF('reporting boissy'!$F$2:$EE$2,AM$4,'reporting boissy'!$F38:$EE38)+SUMIF('reporting moussy'!$F$2:$EE$2,AM$4,'reporting moussy'!$F38:$EE38)+SUMIF('reporting trappes'!$F$2:$EE$2,AM$4,'reporting trappes'!$F38:$EE38)+SUMIF('SPACELOG 5 BP'!$F$2:$EE$2,AM$4,'SPACELOG 5 BP'!$F38:$EE38)+SUMIF('SPACELOG 6 BP'!$F$2:$EE$2,AM$4,'SPACELOG 6 BP'!$F38:$EE38)+SUMIF('SPACELOG 7 BP'!$F$2:$EE$2,AM$4,'SPACELOG 7 BP'!$F38:$EE38)+SUMIF('SPACELOG 8 BP'!$F$2:$EE$2,AM$4,'SPACELOG 8 BP'!$F38:$EE38)+SUMIF('SPACELOG 9 BP'!$F$2:$EE$2,AM$4,'SPACELOG 9 BP'!$F38:$EE38)+SUMIF('SPACELOG 10 BP'!$F$2:$EE$2,AM$4,'SPACELOG 10 BP'!$F38:$EE38)+SUMIF('SPACELOG 11 BP'!$F$2:$EE$2,AM$4,'SPACELOG 11 BP'!$F38:$EE38)+SUMIF('SPACELOG 12 BP'!$F$2:$EE$2,AM$4,'SPACELOG 12 BP'!$F38:$EE38)</f>
        <v>300</v>
      </c>
      <c r="AN38" s="33">
        <f>SUMIF('reporting montigny'!$F$2:$EE$2,AN$4,'reporting montigny'!$F38:$EE38)+SUMIF('reporting boissy'!$F$2:$EE$2,AN$4,'reporting boissy'!$F38:$EE38)+SUMIF('reporting moussy'!$F$2:$EE$2,AN$4,'reporting moussy'!$F38:$EE38)+SUMIF('reporting trappes'!$F$2:$EE$2,AN$4,'reporting trappes'!$F38:$EE38)+SUMIF('SPACELOG 5 BP'!$F$2:$EE$2,AN$4,'SPACELOG 5 BP'!$F38:$EE38)+SUMIF('SPACELOG 6 BP'!$F$2:$EE$2,AN$4,'SPACELOG 6 BP'!$F38:$EE38)+SUMIF('SPACELOG 7 BP'!$F$2:$EE$2,AN$4,'SPACELOG 7 BP'!$F38:$EE38)+SUMIF('SPACELOG 8 BP'!$F$2:$EE$2,AN$4,'SPACELOG 8 BP'!$F38:$EE38)+SUMIF('SPACELOG 9 BP'!$F$2:$EE$2,AN$4,'SPACELOG 9 BP'!$F38:$EE38)+SUMIF('SPACELOG 10 BP'!$F$2:$EE$2,AN$4,'SPACELOG 10 BP'!$F38:$EE38)+SUMIF('SPACELOG 11 BP'!$F$2:$EE$2,AN$4,'SPACELOG 11 BP'!$F38:$EE38)+SUMIF('SPACELOG 12 BP'!$F$2:$EE$2,AN$4,'SPACELOG 12 BP'!$F38:$EE38)</f>
        <v>300</v>
      </c>
      <c r="AO38" s="33">
        <f>SUMIF('reporting montigny'!$F$2:$EE$2,AO$4,'reporting montigny'!$F38:$EE38)+SUMIF('reporting boissy'!$F$2:$EE$2,AO$4,'reporting boissy'!$F38:$EE38)+SUMIF('reporting moussy'!$F$2:$EE$2,AO$4,'reporting moussy'!$F38:$EE38)+SUMIF('reporting trappes'!$F$2:$EE$2,AO$4,'reporting trappes'!$F38:$EE38)+SUMIF('SPACELOG 5 BP'!$F$2:$EE$2,AO$4,'SPACELOG 5 BP'!$F38:$EE38)+SUMIF('SPACELOG 6 BP'!$F$2:$EE$2,AO$4,'SPACELOG 6 BP'!$F38:$EE38)+SUMIF('SPACELOG 7 BP'!$F$2:$EE$2,AO$4,'SPACELOG 7 BP'!$F38:$EE38)+SUMIF('SPACELOG 8 BP'!$F$2:$EE$2,AO$4,'SPACELOG 8 BP'!$F38:$EE38)+SUMIF('SPACELOG 9 BP'!$F$2:$EE$2,AO$4,'SPACELOG 9 BP'!$F38:$EE38)+SUMIF('SPACELOG 10 BP'!$F$2:$EE$2,AO$4,'SPACELOG 10 BP'!$F38:$EE38)+SUMIF('SPACELOG 11 BP'!$F$2:$EE$2,AO$4,'SPACELOG 11 BP'!$F38:$EE38)+SUMIF('SPACELOG 12 BP'!$F$2:$EE$2,AO$4,'SPACELOG 12 BP'!$F38:$EE38)</f>
        <v>300</v>
      </c>
      <c r="AP38" s="33">
        <f>SUMIF('reporting montigny'!$F$2:$EE$2,AP$4,'reporting montigny'!$F38:$EE38)+SUMIF('reporting boissy'!$F$2:$EE$2,AP$4,'reporting boissy'!$F38:$EE38)+SUMIF('reporting moussy'!$F$2:$EE$2,AP$4,'reporting moussy'!$F38:$EE38)+SUMIF('reporting trappes'!$F$2:$EE$2,AP$4,'reporting trappes'!$F38:$EE38)+SUMIF('SPACELOG 5 BP'!$F$2:$EE$2,AP$4,'SPACELOG 5 BP'!$F38:$EE38)+SUMIF('SPACELOG 6 BP'!$F$2:$EE$2,AP$4,'SPACELOG 6 BP'!$F38:$EE38)+SUMIF('SPACELOG 7 BP'!$F$2:$EE$2,AP$4,'SPACELOG 7 BP'!$F38:$EE38)+SUMIF('SPACELOG 8 BP'!$F$2:$EE$2,AP$4,'SPACELOG 8 BP'!$F38:$EE38)+SUMIF('SPACELOG 9 BP'!$F$2:$EE$2,AP$4,'SPACELOG 9 BP'!$F38:$EE38)+SUMIF('SPACELOG 10 BP'!$F$2:$EE$2,AP$4,'SPACELOG 10 BP'!$F38:$EE38)+SUMIF('SPACELOG 11 BP'!$F$2:$EE$2,AP$4,'SPACELOG 11 BP'!$F38:$EE38)+SUMIF('SPACELOG 12 BP'!$F$2:$EE$2,AP$4,'SPACELOG 12 BP'!$F38:$EE38)</f>
        <v>300</v>
      </c>
      <c r="AQ38" s="33">
        <f>SUMIF('reporting montigny'!$F$2:$EE$2,AQ$4,'reporting montigny'!$F38:$EE38)+SUMIF('reporting boissy'!$F$2:$EE$2,AQ$4,'reporting boissy'!$F38:$EE38)+SUMIF('reporting moussy'!$F$2:$EE$2,AQ$4,'reporting moussy'!$F38:$EE38)+SUMIF('reporting trappes'!$F$2:$EE$2,AQ$4,'reporting trappes'!$F38:$EE38)+SUMIF('SPACELOG 5 BP'!$F$2:$EE$2,AQ$4,'SPACELOG 5 BP'!$F38:$EE38)+SUMIF('SPACELOG 6 BP'!$F$2:$EE$2,AQ$4,'SPACELOG 6 BP'!$F38:$EE38)+SUMIF('SPACELOG 7 BP'!$F$2:$EE$2,AQ$4,'SPACELOG 7 BP'!$F38:$EE38)+SUMIF('SPACELOG 8 BP'!$F$2:$EE$2,AQ$4,'SPACELOG 8 BP'!$F38:$EE38)+SUMIF('SPACELOG 9 BP'!$F$2:$EE$2,AQ$4,'SPACELOG 9 BP'!$F38:$EE38)+SUMIF('SPACELOG 10 BP'!$F$2:$EE$2,AQ$4,'SPACELOG 10 BP'!$F38:$EE38)+SUMIF('SPACELOG 11 BP'!$F$2:$EE$2,AQ$4,'SPACELOG 11 BP'!$F38:$EE38)+SUMIF('SPACELOG 12 BP'!$F$2:$EE$2,AQ$4,'SPACELOG 12 BP'!$F38:$EE38)</f>
        <v>300</v>
      </c>
      <c r="AR38" s="393">
        <f t="shared" ref="AR38:AR39" si="135">SUM(AF38:AQ38)</f>
        <v>14941</v>
      </c>
      <c r="AS38" s="33">
        <f>SUMIF('reporting montigny'!$F$2:$EE$2,AS$4,'reporting montigny'!$F38:$EE38)+SUMIF('reporting boissy'!$F$2:$EE$2,AS$4,'reporting boissy'!$F38:$EE38)+SUMIF('reporting moussy'!$F$2:$EE$2,AS$4,'reporting moussy'!$F38:$EE38)+SUMIF('reporting trappes'!$F$2:$EE$2,AS$4,'reporting trappes'!$F38:$EE38)+SUMIF('SPACELOG 5 BP'!$F$2:$EE$2,AS$4,'SPACELOG 5 BP'!$F38:$EE38)+SUMIF('SPACELOG 6 BP'!$F$2:$EE$2,AS$4,'SPACELOG 6 BP'!$F38:$EE38)+SUMIF('SPACELOG 7 BP'!$F$2:$EE$2,AS$4,'SPACELOG 7 BP'!$F38:$EE38)+SUMIF('SPACELOG 8 BP'!$F$2:$EE$2,AS$4,'SPACELOG 8 BP'!$F38:$EE38)+SUMIF('SPACELOG 9 BP'!$F$2:$EE$2,AS$4,'SPACELOG 9 BP'!$F38:$EE38)+SUMIF('SPACELOG 10 BP'!$F$2:$EE$2,AS$4,'SPACELOG 10 BP'!$F38:$EE38)+SUMIF('SPACELOG 11 BP'!$F$2:$EE$2,AS$4,'SPACELOG 11 BP'!$F38:$EE38)+SUMIF('SPACELOG 12 BP'!$F$2:$EE$2,AS$4,'SPACELOG 12 BP'!$F38:$EE38)</f>
        <v>300</v>
      </c>
      <c r="AT38" s="33">
        <f>SUMIF('reporting montigny'!$F$2:$EE$2,AT$4,'reporting montigny'!$F38:$EE38)+SUMIF('reporting boissy'!$F$2:$EE$2,AT$4,'reporting boissy'!$F38:$EE38)+SUMIF('reporting moussy'!$F$2:$EE$2,AT$4,'reporting moussy'!$F38:$EE38)+SUMIF('reporting trappes'!$F$2:$EE$2,AT$4,'reporting trappes'!$F38:$EE38)+SUMIF('SPACELOG 5 BP'!$F$2:$EE$2,AT$4,'SPACELOG 5 BP'!$F38:$EE38)+SUMIF('SPACELOG 6 BP'!$F$2:$EE$2,AT$4,'SPACELOG 6 BP'!$F38:$EE38)+SUMIF('SPACELOG 7 BP'!$F$2:$EE$2,AT$4,'SPACELOG 7 BP'!$F38:$EE38)+SUMIF('SPACELOG 8 BP'!$F$2:$EE$2,AT$4,'SPACELOG 8 BP'!$F38:$EE38)+SUMIF('SPACELOG 9 BP'!$F$2:$EE$2,AT$4,'SPACELOG 9 BP'!$F38:$EE38)+SUMIF('SPACELOG 10 BP'!$F$2:$EE$2,AT$4,'SPACELOG 10 BP'!$F38:$EE38)+SUMIF('SPACELOG 11 BP'!$F$2:$EE$2,AT$4,'SPACELOG 11 BP'!$F38:$EE38)+SUMIF('SPACELOG 12 BP'!$F$2:$EE$2,AT$4,'SPACELOG 12 BP'!$F38:$EE38)</f>
        <v>300</v>
      </c>
      <c r="AU38" s="33">
        <f>SUMIF('reporting montigny'!$F$2:$EE$2,AU$4,'reporting montigny'!$F38:$EE38)+SUMIF('reporting boissy'!$F$2:$EE$2,AU$4,'reporting boissy'!$F38:$EE38)+SUMIF('reporting moussy'!$F$2:$EE$2,AU$4,'reporting moussy'!$F38:$EE38)+SUMIF('reporting trappes'!$F$2:$EE$2,AU$4,'reporting trappes'!$F38:$EE38)+SUMIF('SPACELOG 5 BP'!$F$2:$EE$2,AU$4,'SPACELOG 5 BP'!$F38:$EE38)+SUMIF('SPACELOG 6 BP'!$F$2:$EE$2,AU$4,'SPACELOG 6 BP'!$F38:$EE38)+SUMIF('SPACELOG 7 BP'!$F$2:$EE$2,AU$4,'SPACELOG 7 BP'!$F38:$EE38)+SUMIF('SPACELOG 8 BP'!$F$2:$EE$2,AU$4,'SPACELOG 8 BP'!$F38:$EE38)+SUMIF('SPACELOG 9 BP'!$F$2:$EE$2,AU$4,'SPACELOG 9 BP'!$F38:$EE38)+SUMIF('SPACELOG 10 BP'!$F$2:$EE$2,AU$4,'SPACELOG 10 BP'!$F38:$EE38)+SUMIF('SPACELOG 11 BP'!$F$2:$EE$2,AU$4,'SPACELOG 11 BP'!$F38:$EE38)+SUMIF('SPACELOG 12 BP'!$F$2:$EE$2,AU$4,'SPACELOG 12 BP'!$F38:$EE38)</f>
        <v>11641</v>
      </c>
      <c r="AV38" s="33">
        <f>SUMIF('reporting montigny'!$F$2:$EE$2,AV$4,'reporting montigny'!$F38:$EE38)+SUMIF('reporting boissy'!$F$2:$EE$2,AV$4,'reporting boissy'!$F38:$EE38)+SUMIF('reporting moussy'!$F$2:$EE$2,AV$4,'reporting moussy'!$F38:$EE38)+SUMIF('reporting trappes'!$F$2:$EE$2,AV$4,'reporting trappes'!$F38:$EE38)+SUMIF('SPACELOG 5 BP'!$F$2:$EE$2,AV$4,'SPACELOG 5 BP'!$F38:$EE38)+SUMIF('SPACELOG 6 BP'!$F$2:$EE$2,AV$4,'SPACELOG 6 BP'!$F38:$EE38)+SUMIF('SPACELOG 7 BP'!$F$2:$EE$2,AV$4,'SPACELOG 7 BP'!$F38:$EE38)+SUMIF('SPACELOG 8 BP'!$F$2:$EE$2,AV$4,'SPACELOG 8 BP'!$F38:$EE38)+SUMIF('SPACELOG 9 BP'!$F$2:$EE$2,AV$4,'SPACELOG 9 BP'!$F38:$EE38)+SUMIF('SPACELOG 10 BP'!$F$2:$EE$2,AV$4,'SPACELOG 10 BP'!$F38:$EE38)+SUMIF('SPACELOG 11 BP'!$F$2:$EE$2,AV$4,'SPACELOG 11 BP'!$F38:$EE38)+SUMIF('SPACELOG 12 BP'!$F$2:$EE$2,AV$4,'SPACELOG 12 BP'!$F38:$EE38)</f>
        <v>300</v>
      </c>
      <c r="AW38" s="33">
        <f>SUMIF('reporting montigny'!$F$2:$EE$2,AW$4,'reporting montigny'!$F38:$EE38)+SUMIF('reporting boissy'!$F$2:$EE$2,AW$4,'reporting boissy'!$F38:$EE38)+SUMIF('reporting moussy'!$F$2:$EE$2,AW$4,'reporting moussy'!$F38:$EE38)+SUMIF('reporting trappes'!$F$2:$EE$2,AW$4,'reporting trappes'!$F38:$EE38)+SUMIF('SPACELOG 5 BP'!$F$2:$EE$2,AW$4,'SPACELOG 5 BP'!$F38:$EE38)+SUMIF('SPACELOG 6 BP'!$F$2:$EE$2,AW$4,'SPACELOG 6 BP'!$F38:$EE38)+SUMIF('SPACELOG 7 BP'!$F$2:$EE$2,AW$4,'SPACELOG 7 BP'!$F38:$EE38)+SUMIF('SPACELOG 8 BP'!$F$2:$EE$2,AW$4,'SPACELOG 8 BP'!$F38:$EE38)+SUMIF('SPACELOG 9 BP'!$F$2:$EE$2,AW$4,'SPACELOG 9 BP'!$F38:$EE38)+SUMIF('SPACELOG 10 BP'!$F$2:$EE$2,AW$4,'SPACELOG 10 BP'!$F38:$EE38)+SUMIF('SPACELOG 11 BP'!$F$2:$EE$2,AW$4,'SPACELOG 11 BP'!$F38:$EE38)+SUMIF('SPACELOG 12 BP'!$F$2:$EE$2,AW$4,'SPACELOG 12 BP'!$F38:$EE38)</f>
        <v>300</v>
      </c>
      <c r="AX38" s="33">
        <f>SUMIF('reporting montigny'!$F$2:$EE$2,AX$4,'reporting montigny'!$F38:$EE38)+SUMIF('reporting boissy'!$F$2:$EE$2,AX$4,'reporting boissy'!$F38:$EE38)+SUMIF('reporting moussy'!$F$2:$EE$2,AX$4,'reporting moussy'!$F38:$EE38)+SUMIF('reporting trappes'!$F$2:$EE$2,AX$4,'reporting trappes'!$F38:$EE38)+SUMIF('SPACELOG 5 BP'!$F$2:$EE$2,AX$4,'SPACELOG 5 BP'!$F38:$EE38)+SUMIF('SPACELOG 6 BP'!$F$2:$EE$2,AX$4,'SPACELOG 6 BP'!$F38:$EE38)+SUMIF('SPACELOG 7 BP'!$F$2:$EE$2,AX$4,'SPACELOG 7 BP'!$F38:$EE38)+SUMIF('SPACELOG 8 BP'!$F$2:$EE$2,AX$4,'SPACELOG 8 BP'!$F38:$EE38)+SUMIF('SPACELOG 9 BP'!$F$2:$EE$2,AX$4,'SPACELOG 9 BP'!$F38:$EE38)+SUMIF('SPACELOG 10 BP'!$F$2:$EE$2,AX$4,'SPACELOG 10 BP'!$F38:$EE38)+SUMIF('SPACELOG 11 BP'!$F$2:$EE$2,AX$4,'SPACELOG 11 BP'!$F38:$EE38)+SUMIF('SPACELOG 12 BP'!$F$2:$EE$2,AX$4,'SPACELOG 12 BP'!$F38:$EE38)</f>
        <v>300</v>
      </c>
      <c r="AY38" s="33">
        <f>SUMIF('reporting montigny'!$F$2:$EE$2,AY$4,'reporting montigny'!$F38:$EE38)+SUMIF('reporting boissy'!$F$2:$EE$2,AY$4,'reporting boissy'!$F38:$EE38)+SUMIF('reporting moussy'!$F$2:$EE$2,AY$4,'reporting moussy'!$F38:$EE38)+SUMIF('reporting trappes'!$F$2:$EE$2,AY$4,'reporting trappes'!$F38:$EE38)+SUMIF('SPACELOG 5 BP'!$F$2:$EE$2,AY$4,'SPACELOG 5 BP'!$F38:$EE38)+SUMIF('SPACELOG 6 BP'!$F$2:$EE$2,AY$4,'SPACELOG 6 BP'!$F38:$EE38)+SUMIF('SPACELOG 7 BP'!$F$2:$EE$2,AY$4,'SPACELOG 7 BP'!$F38:$EE38)+SUMIF('SPACELOG 8 BP'!$F$2:$EE$2,AY$4,'SPACELOG 8 BP'!$F38:$EE38)+SUMIF('SPACELOG 9 BP'!$F$2:$EE$2,AY$4,'SPACELOG 9 BP'!$F38:$EE38)+SUMIF('SPACELOG 10 BP'!$F$2:$EE$2,AY$4,'SPACELOG 10 BP'!$F38:$EE38)+SUMIF('SPACELOG 11 BP'!$F$2:$EE$2,AY$4,'SPACELOG 11 BP'!$F38:$EE38)+SUMIF('SPACELOG 12 BP'!$F$2:$EE$2,AY$4,'SPACELOG 12 BP'!$F38:$EE38)</f>
        <v>300</v>
      </c>
      <c r="AZ38" s="33">
        <f>SUMIF('reporting montigny'!$F$2:$EE$2,AZ$4,'reporting montigny'!$F38:$EE38)+SUMIF('reporting boissy'!$F$2:$EE$2,AZ$4,'reporting boissy'!$F38:$EE38)+SUMIF('reporting moussy'!$F$2:$EE$2,AZ$4,'reporting moussy'!$F38:$EE38)+SUMIF('reporting trappes'!$F$2:$EE$2,AZ$4,'reporting trappes'!$F38:$EE38)+SUMIF('SPACELOG 5 BP'!$F$2:$EE$2,AZ$4,'SPACELOG 5 BP'!$F38:$EE38)+SUMIF('SPACELOG 6 BP'!$F$2:$EE$2,AZ$4,'SPACELOG 6 BP'!$F38:$EE38)+SUMIF('SPACELOG 7 BP'!$F$2:$EE$2,AZ$4,'SPACELOG 7 BP'!$F38:$EE38)+SUMIF('SPACELOG 8 BP'!$F$2:$EE$2,AZ$4,'SPACELOG 8 BP'!$F38:$EE38)+SUMIF('SPACELOG 9 BP'!$F$2:$EE$2,AZ$4,'SPACELOG 9 BP'!$F38:$EE38)+SUMIF('SPACELOG 10 BP'!$F$2:$EE$2,AZ$4,'SPACELOG 10 BP'!$F38:$EE38)+SUMIF('SPACELOG 11 BP'!$F$2:$EE$2,AZ$4,'SPACELOG 11 BP'!$F38:$EE38)+SUMIF('SPACELOG 12 BP'!$F$2:$EE$2,AZ$4,'SPACELOG 12 BP'!$F38:$EE38)</f>
        <v>300</v>
      </c>
      <c r="BA38" s="33">
        <f>SUMIF('reporting montigny'!$F$2:$EE$2,BA$4,'reporting montigny'!$F38:$EE38)+SUMIF('reporting boissy'!$F$2:$EE$2,BA$4,'reporting boissy'!$F38:$EE38)+SUMIF('reporting moussy'!$F$2:$EE$2,BA$4,'reporting moussy'!$F38:$EE38)+SUMIF('reporting trappes'!$F$2:$EE$2,BA$4,'reporting trappes'!$F38:$EE38)+SUMIF('SPACELOG 5 BP'!$F$2:$EE$2,BA$4,'SPACELOG 5 BP'!$F38:$EE38)+SUMIF('SPACELOG 6 BP'!$F$2:$EE$2,BA$4,'SPACELOG 6 BP'!$F38:$EE38)+SUMIF('SPACELOG 7 BP'!$F$2:$EE$2,BA$4,'SPACELOG 7 BP'!$F38:$EE38)+SUMIF('SPACELOG 8 BP'!$F$2:$EE$2,BA$4,'SPACELOG 8 BP'!$F38:$EE38)+SUMIF('SPACELOG 9 BP'!$F$2:$EE$2,BA$4,'SPACELOG 9 BP'!$F38:$EE38)+SUMIF('SPACELOG 10 BP'!$F$2:$EE$2,BA$4,'SPACELOG 10 BP'!$F38:$EE38)+SUMIF('SPACELOG 11 BP'!$F$2:$EE$2,BA$4,'SPACELOG 11 BP'!$F38:$EE38)+SUMIF('SPACELOG 12 BP'!$F$2:$EE$2,BA$4,'SPACELOG 12 BP'!$F38:$EE38)</f>
        <v>300</v>
      </c>
      <c r="BB38" s="33">
        <f>SUMIF('reporting montigny'!$F$2:$EE$2,BB$4,'reporting montigny'!$F38:$EE38)+SUMIF('reporting boissy'!$F$2:$EE$2,BB$4,'reporting boissy'!$F38:$EE38)+SUMIF('reporting moussy'!$F$2:$EE$2,BB$4,'reporting moussy'!$F38:$EE38)+SUMIF('reporting trappes'!$F$2:$EE$2,BB$4,'reporting trappes'!$F38:$EE38)+SUMIF('SPACELOG 5 BP'!$F$2:$EE$2,BB$4,'SPACELOG 5 BP'!$F38:$EE38)+SUMIF('SPACELOG 6 BP'!$F$2:$EE$2,BB$4,'SPACELOG 6 BP'!$F38:$EE38)+SUMIF('SPACELOG 7 BP'!$F$2:$EE$2,BB$4,'SPACELOG 7 BP'!$F38:$EE38)+SUMIF('SPACELOG 8 BP'!$F$2:$EE$2,BB$4,'SPACELOG 8 BP'!$F38:$EE38)+SUMIF('SPACELOG 9 BP'!$F$2:$EE$2,BB$4,'SPACELOG 9 BP'!$F38:$EE38)+SUMIF('SPACELOG 10 BP'!$F$2:$EE$2,BB$4,'SPACELOG 10 BP'!$F38:$EE38)+SUMIF('SPACELOG 11 BP'!$F$2:$EE$2,BB$4,'SPACELOG 11 BP'!$F38:$EE38)+SUMIF('SPACELOG 12 BP'!$F$2:$EE$2,BB$4,'SPACELOG 12 BP'!$F38:$EE38)</f>
        <v>300</v>
      </c>
      <c r="BC38" s="33">
        <f>SUMIF('reporting montigny'!$F$2:$EE$2,BC$4,'reporting montigny'!$F38:$EE38)+SUMIF('reporting boissy'!$F$2:$EE$2,BC$4,'reporting boissy'!$F38:$EE38)+SUMIF('reporting moussy'!$F$2:$EE$2,BC$4,'reporting moussy'!$F38:$EE38)+SUMIF('reporting trappes'!$F$2:$EE$2,BC$4,'reporting trappes'!$F38:$EE38)+SUMIF('SPACELOG 5 BP'!$F$2:$EE$2,BC$4,'SPACELOG 5 BP'!$F38:$EE38)+SUMIF('SPACELOG 6 BP'!$F$2:$EE$2,BC$4,'SPACELOG 6 BP'!$F38:$EE38)+SUMIF('SPACELOG 7 BP'!$F$2:$EE$2,BC$4,'SPACELOG 7 BP'!$F38:$EE38)+SUMIF('SPACELOG 8 BP'!$F$2:$EE$2,BC$4,'SPACELOG 8 BP'!$F38:$EE38)+SUMIF('SPACELOG 9 BP'!$F$2:$EE$2,BC$4,'SPACELOG 9 BP'!$F38:$EE38)+SUMIF('SPACELOG 10 BP'!$F$2:$EE$2,BC$4,'SPACELOG 10 BP'!$F38:$EE38)+SUMIF('SPACELOG 11 BP'!$F$2:$EE$2,BC$4,'SPACELOG 11 BP'!$F38:$EE38)+SUMIF('SPACELOG 12 BP'!$F$2:$EE$2,BC$4,'SPACELOG 12 BP'!$F38:$EE38)</f>
        <v>300</v>
      </c>
      <c r="BD38" s="33">
        <f>SUMIF('reporting montigny'!$F$2:$EE$2,BD$4,'reporting montigny'!$F38:$EE38)+SUMIF('reporting boissy'!$F$2:$EE$2,BD$4,'reporting boissy'!$F38:$EE38)+SUMIF('reporting moussy'!$F$2:$EE$2,BD$4,'reporting moussy'!$F38:$EE38)+SUMIF('reporting trappes'!$F$2:$EE$2,BD$4,'reporting trappes'!$F38:$EE38)+SUMIF('SPACELOG 5 BP'!$F$2:$EE$2,BD$4,'SPACELOG 5 BP'!$F38:$EE38)+SUMIF('SPACELOG 6 BP'!$F$2:$EE$2,BD$4,'SPACELOG 6 BP'!$F38:$EE38)+SUMIF('SPACELOG 7 BP'!$F$2:$EE$2,BD$4,'SPACELOG 7 BP'!$F38:$EE38)+SUMIF('SPACELOG 8 BP'!$F$2:$EE$2,BD$4,'SPACELOG 8 BP'!$F38:$EE38)+SUMIF('SPACELOG 9 BP'!$F$2:$EE$2,BD$4,'SPACELOG 9 BP'!$F38:$EE38)+SUMIF('SPACELOG 10 BP'!$F$2:$EE$2,BD$4,'SPACELOG 10 BP'!$F38:$EE38)+SUMIF('SPACELOG 11 BP'!$F$2:$EE$2,BD$4,'SPACELOG 11 BP'!$F38:$EE38)+SUMIF('SPACELOG 12 BP'!$F$2:$EE$2,BD$4,'SPACELOG 12 BP'!$F38:$EE38)</f>
        <v>300</v>
      </c>
      <c r="BE38" s="393">
        <f t="shared" ref="BE38:BE39" si="136">SUM(AS38:BD38)</f>
        <v>14941</v>
      </c>
      <c r="BF38" s="33">
        <f>SUMIF('reporting montigny'!$F$2:$EE$2,BF$4,'reporting montigny'!$F38:$EE38)+SUMIF('reporting boissy'!$F$2:$EE$2,BF$4,'reporting boissy'!$F38:$EE38)+SUMIF('reporting moussy'!$F$2:$EE$2,BF$4,'reporting moussy'!$F38:$EE38)+SUMIF('reporting trappes'!$F$2:$EE$2,BF$4,'reporting trappes'!$F38:$EE38)+SUMIF('SPACELOG 5 BP'!$F$2:$EE$2,BF$4,'SPACELOG 5 BP'!$F38:$EE38)+SUMIF('SPACELOG 6 BP'!$F$2:$EE$2,BF$4,'SPACELOG 6 BP'!$F38:$EE38)+SUMIF('SPACELOG 7 BP'!$F$2:$EE$2,BF$4,'SPACELOG 7 BP'!$F38:$EE38)+SUMIF('SPACELOG 8 BP'!$F$2:$EE$2,BF$4,'SPACELOG 8 BP'!$F38:$EE38)+SUMIF('SPACELOG 9 BP'!$F$2:$EE$2,BF$4,'SPACELOG 9 BP'!$F38:$EE38)+SUMIF('SPACELOG 10 BP'!$F$2:$EE$2,BF$4,'SPACELOG 10 BP'!$F38:$EE38)+SUMIF('SPACELOG 11 BP'!$F$2:$EE$2,BF$4,'SPACELOG 11 BP'!$F38:$EE38)+SUMIF('SPACELOG 12 BP'!$F$2:$EE$2,BF$4,'SPACELOG 12 BP'!$F38:$EE38)</f>
        <v>300</v>
      </c>
      <c r="BG38" s="33">
        <f>SUMIF('reporting montigny'!$F$2:$EE$2,BG$4,'reporting montigny'!$F38:$EE38)+SUMIF('reporting boissy'!$F$2:$EE$2,BG$4,'reporting boissy'!$F38:$EE38)+SUMIF('reporting moussy'!$F$2:$EE$2,BG$4,'reporting moussy'!$F38:$EE38)+SUMIF('reporting trappes'!$F$2:$EE$2,BG$4,'reporting trappes'!$F38:$EE38)+SUMIF('SPACELOG 5 BP'!$F$2:$EE$2,BG$4,'SPACELOG 5 BP'!$F38:$EE38)+SUMIF('SPACELOG 6 BP'!$F$2:$EE$2,BG$4,'SPACELOG 6 BP'!$F38:$EE38)+SUMIF('SPACELOG 7 BP'!$F$2:$EE$2,BG$4,'SPACELOG 7 BP'!$F38:$EE38)+SUMIF('SPACELOG 8 BP'!$F$2:$EE$2,BG$4,'SPACELOG 8 BP'!$F38:$EE38)+SUMIF('SPACELOG 9 BP'!$F$2:$EE$2,BG$4,'SPACELOG 9 BP'!$F38:$EE38)+SUMIF('SPACELOG 10 BP'!$F$2:$EE$2,BG$4,'SPACELOG 10 BP'!$F38:$EE38)+SUMIF('SPACELOG 11 BP'!$F$2:$EE$2,BG$4,'SPACELOG 11 BP'!$F38:$EE38)+SUMIF('SPACELOG 12 BP'!$F$2:$EE$2,BG$4,'SPACELOG 12 BP'!$F38:$EE38)</f>
        <v>300</v>
      </c>
      <c r="BH38" s="33">
        <f>SUMIF('reporting montigny'!$F$2:$EE$2,BH$4,'reporting montigny'!$F38:$EE38)+SUMIF('reporting boissy'!$F$2:$EE$2,BH$4,'reporting boissy'!$F38:$EE38)+SUMIF('reporting moussy'!$F$2:$EE$2,BH$4,'reporting moussy'!$F38:$EE38)+SUMIF('reporting trappes'!$F$2:$EE$2,BH$4,'reporting trappes'!$F38:$EE38)+SUMIF('SPACELOG 5 BP'!$F$2:$EE$2,BH$4,'SPACELOG 5 BP'!$F38:$EE38)+SUMIF('SPACELOG 6 BP'!$F$2:$EE$2,BH$4,'SPACELOG 6 BP'!$F38:$EE38)+SUMIF('SPACELOG 7 BP'!$F$2:$EE$2,BH$4,'SPACELOG 7 BP'!$F38:$EE38)+SUMIF('SPACELOG 8 BP'!$F$2:$EE$2,BH$4,'SPACELOG 8 BP'!$F38:$EE38)+SUMIF('SPACELOG 9 BP'!$F$2:$EE$2,BH$4,'SPACELOG 9 BP'!$F38:$EE38)+SUMIF('SPACELOG 10 BP'!$F$2:$EE$2,BH$4,'SPACELOG 10 BP'!$F38:$EE38)+SUMIF('SPACELOG 11 BP'!$F$2:$EE$2,BH$4,'SPACELOG 11 BP'!$F38:$EE38)+SUMIF('SPACELOG 12 BP'!$F$2:$EE$2,BH$4,'SPACELOG 12 BP'!$F38:$EE38)</f>
        <v>11641</v>
      </c>
      <c r="BI38" s="33">
        <f>SUMIF('reporting montigny'!$F$2:$EE$2,BI$4,'reporting montigny'!$F38:$EE38)+SUMIF('reporting boissy'!$F$2:$EE$2,BI$4,'reporting boissy'!$F38:$EE38)+SUMIF('reporting moussy'!$F$2:$EE$2,BI$4,'reporting moussy'!$F38:$EE38)+SUMIF('reporting trappes'!$F$2:$EE$2,BI$4,'reporting trappes'!$F38:$EE38)+SUMIF('SPACELOG 5 BP'!$F$2:$EE$2,BI$4,'SPACELOG 5 BP'!$F38:$EE38)+SUMIF('SPACELOG 6 BP'!$F$2:$EE$2,BI$4,'SPACELOG 6 BP'!$F38:$EE38)+SUMIF('SPACELOG 7 BP'!$F$2:$EE$2,BI$4,'SPACELOG 7 BP'!$F38:$EE38)+SUMIF('SPACELOG 8 BP'!$F$2:$EE$2,BI$4,'SPACELOG 8 BP'!$F38:$EE38)+SUMIF('SPACELOG 9 BP'!$F$2:$EE$2,BI$4,'SPACELOG 9 BP'!$F38:$EE38)+SUMIF('SPACELOG 10 BP'!$F$2:$EE$2,BI$4,'SPACELOG 10 BP'!$F38:$EE38)+SUMIF('SPACELOG 11 BP'!$F$2:$EE$2,BI$4,'SPACELOG 11 BP'!$F38:$EE38)+SUMIF('SPACELOG 12 BP'!$F$2:$EE$2,BI$4,'SPACELOG 12 BP'!$F38:$EE38)</f>
        <v>300</v>
      </c>
      <c r="BJ38" s="33">
        <f>SUMIF('reporting montigny'!$F$2:$EE$2,BJ$4,'reporting montigny'!$F38:$EE38)+SUMIF('reporting boissy'!$F$2:$EE$2,BJ$4,'reporting boissy'!$F38:$EE38)+SUMIF('reporting moussy'!$F$2:$EE$2,BJ$4,'reporting moussy'!$F38:$EE38)+SUMIF('reporting trappes'!$F$2:$EE$2,BJ$4,'reporting trappes'!$F38:$EE38)+SUMIF('SPACELOG 5 BP'!$F$2:$EE$2,BJ$4,'SPACELOG 5 BP'!$F38:$EE38)+SUMIF('SPACELOG 6 BP'!$F$2:$EE$2,BJ$4,'SPACELOG 6 BP'!$F38:$EE38)+SUMIF('SPACELOG 7 BP'!$F$2:$EE$2,BJ$4,'SPACELOG 7 BP'!$F38:$EE38)+SUMIF('SPACELOG 8 BP'!$F$2:$EE$2,BJ$4,'SPACELOG 8 BP'!$F38:$EE38)+SUMIF('SPACELOG 9 BP'!$F$2:$EE$2,BJ$4,'SPACELOG 9 BP'!$F38:$EE38)+SUMIF('SPACELOG 10 BP'!$F$2:$EE$2,BJ$4,'SPACELOG 10 BP'!$F38:$EE38)+SUMIF('SPACELOG 11 BP'!$F$2:$EE$2,BJ$4,'SPACELOG 11 BP'!$F38:$EE38)+SUMIF('SPACELOG 12 BP'!$F$2:$EE$2,BJ$4,'SPACELOG 12 BP'!$F38:$EE38)</f>
        <v>300</v>
      </c>
      <c r="BK38" s="33">
        <f>SUMIF('reporting montigny'!$F$2:$EE$2,BK$4,'reporting montigny'!$F38:$EE38)+SUMIF('reporting boissy'!$F$2:$EE$2,BK$4,'reporting boissy'!$F38:$EE38)+SUMIF('reporting moussy'!$F$2:$EE$2,BK$4,'reporting moussy'!$F38:$EE38)+SUMIF('reporting trappes'!$F$2:$EE$2,BK$4,'reporting trappes'!$F38:$EE38)+SUMIF('SPACELOG 5 BP'!$F$2:$EE$2,BK$4,'SPACELOG 5 BP'!$F38:$EE38)+SUMIF('SPACELOG 6 BP'!$F$2:$EE$2,BK$4,'SPACELOG 6 BP'!$F38:$EE38)+SUMIF('SPACELOG 7 BP'!$F$2:$EE$2,BK$4,'SPACELOG 7 BP'!$F38:$EE38)+SUMIF('SPACELOG 8 BP'!$F$2:$EE$2,BK$4,'SPACELOG 8 BP'!$F38:$EE38)+SUMIF('SPACELOG 9 BP'!$F$2:$EE$2,BK$4,'SPACELOG 9 BP'!$F38:$EE38)+SUMIF('SPACELOG 10 BP'!$F$2:$EE$2,BK$4,'SPACELOG 10 BP'!$F38:$EE38)+SUMIF('SPACELOG 11 BP'!$F$2:$EE$2,BK$4,'SPACELOG 11 BP'!$F38:$EE38)+SUMIF('SPACELOG 12 BP'!$F$2:$EE$2,BK$4,'SPACELOG 12 BP'!$F38:$EE38)</f>
        <v>300</v>
      </c>
      <c r="BL38" s="33">
        <f>SUMIF('reporting montigny'!$F$2:$EE$2,BL$4,'reporting montigny'!$F38:$EE38)+SUMIF('reporting boissy'!$F$2:$EE$2,BL$4,'reporting boissy'!$F38:$EE38)+SUMIF('reporting moussy'!$F$2:$EE$2,BL$4,'reporting moussy'!$F38:$EE38)+SUMIF('reporting trappes'!$F$2:$EE$2,BL$4,'reporting trappes'!$F38:$EE38)+SUMIF('SPACELOG 5 BP'!$F$2:$EE$2,BL$4,'SPACELOG 5 BP'!$F38:$EE38)+SUMIF('SPACELOG 6 BP'!$F$2:$EE$2,BL$4,'SPACELOG 6 BP'!$F38:$EE38)+SUMIF('SPACELOG 7 BP'!$F$2:$EE$2,BL$4,'SPACELOG 7 BP'!$F38:$EE38)+SUMIF('SPACELOG 8 BP'!$F$2:$EE$2,BL$4,'SPACELOG 8 BP'!$F38:$EE38)+SUMIF('SPACELOG 9 BP'!$F$2:$EE$2,BL$4,'SPACELOG 9 BP'!$F38:$EE38)+SUMIF('SPACELOG 10 BP'!$F$2:$EE$2,BL$4,'SPACELOG 10 BP'!$F38:$EE38)+SUMIF('SPACELOG 11 BP'!$F$2:$EE$2,BL$4,'SPACELOG 11 BP'!$F38:$EE38)+SUMIF('SPACELOG 12 BP'!$F$2:$EE$2,BL$4,'SPACELOG 12 BP'!$F38:$EE38)</f>
        <v>300</v>
      </c>
      <c r="BM38" s="33">
        <f>SUMIF('reporting montigny'!$F$2:$EE$2,BM$4,'reporting montigny'!$F38:$EE38)+SUMIF('reporting boissy'!$F$2:$EE$2,BM$4,'reporting boissy'!$F38:$EE38)+SUMIF('reporting moussy'!$F$2:$EE$2,BM$4,'reporting moussy'!$F38:$EE38)+SUMIF('reporting trappes'!$F$2:$EE$2,BM$4,'reporting trappes'!$F38:$EE38)+SUMIF('SPACELOG 5 BP'!$F$2:$EE$2,BM$4,'SPACELOG 5 BP'!$F38:$EE38)+SUMIF('SPACELOG 6 BP'!$F$2:$EE$2,BM$4,'SPACELOG 6 BP'!$F38:$EE38)+SUMIF('SPACELOG 7 BP'!$F$2:$EE$2,BM$4,'SPACELOG 7 BP'!$F38:$EE38)+SUMIF('SPACELOG 8 BP'!$F$2:$EE$2,BM$4,'SPACELOG 8 BP'!$F38:$EE38)+SUMIF('SPACELOG 9 BP'!$F$2:$EE$2,BM$4,'SPACELOG 9 BP'!$F38:$EE38)+SUMIF('SPACELOG 10 BP'!$F$2:$EE$2,BM$4,'SPACELOG 10 BP'!$F38:$EE38)+SUMIF('SPACELOG 11 BP'!$F$2:$EE$2,BM$4,'SPACELOG 11 BP'!$F38:$EE38)+SUMIF('SPACELOG 12 BP'!$F$2:$EE$2,BM$4,'SPACELOG 12 BP'!$F38:$EE38)</f>
        <v>300</v>
      </c>
      <c r="BN38" s="33">
        <f>SUMIF('reporting montigny'!$F$2:$EE$2,BN$4,'reporting montigny'!$F38:$EE38)+SUMIF('reporting boissy'!$F$2:$EE$2,BN$4,'reporting boissy'!$F38:$EE38)+SUMIF('reporting moussy'!$F$2:$EE$2,BN$4,'reporting moussy'!$F38:$EE38)+SUMIF('reporting trappes'!$F$2:$EE$2,BN$4,'reporting trappes'!$F38:$EE38)+SUMIF('SPACELOG 5 BP'!$F$2:$EE$2,BN$4,'SPACELOG 5 BP'!$F38:$EE38)+SUMIF('SPACELOG 6 BP'!$F$2:$EE$2,BN$4,'SPACELOG 6 BP'!$F38:$EE38)+SUMIF('SPACELOG 7 BP'!$F$2:$EE$2,BN$4,'SPACELOG 7 BP'!$F38:$EE38)+SUMIF('SPACELOG 8 BP'!$F$2:$EE$2,BN$4,'SPACELOG 8 BP'!$F38:$EE38)+SUMIF('SPACELOG 9 BP'!$F$2:$EE$2,BN$4,'SPACELOG 9 BP'!$F38:$EE38)+SUMIF('SPACELOG 10 BP'!$F$2:$EE$2,BN$4,'SPACELOG 10 BP'!$F38:$EE38)+SUMIF('SPACELOG 11 BP'!$F$2:$EE$2,BN$4,'SPACELOG 11 BP'!$F38:$EE38)+SUMIF('SPACELOG 12 BP'!$F$2:$EE$2,BN$4,'SPACELOG 12 BP'!$F38:$EE38)</f>
        <v>300</v>
      </c>
      <c r="BO38" s="33">
        <f>SUMIF('reporting montigny'!$F$2:$EE$2,BO$4,'reporting montigny'!$F38:$EE38)+SUMIF('reporting boissy'!$F$2:$EE$2,BO$4,'reporting boissy'!$F38:$EE38)+SUMIF('reporting moussy'!$F$2:$EE$2,BO$4,'reporting moussy'!$F38:$EE38)+SUMIF('reporting trappes'!$F$2:$EE$2,BO$4,'reporting trappes'!$F38:$EE38)+SUMIF('SPACELOG 5 BP'!$F$2:$EE$2,BO$4,'SPACELOG 5 BP'!$F38:$EE38)+SUMIF('SPACELOG 6 BP'!$F$2:$EE$2,BO$4,'SPACELOG 6 BP'!$F38:$EE38)+SUMIF('SPACELOG 7 BP'!$F$2:$EE$2,BO$4,'SPACELOG 7 BP'!$F38:$EE38)+SUMIF('SPACELOG 8 BP'!$F$2:$EE$2,BO$4,'SPACELOG 8 BP'!$F38:$EE38)+SUMIF('SPACELOG 9 BP'!$F$2:$EE$2,BO$4,'SPACELOG 9 BP'!$F38:$EE38)+SUMIF('SPACELOG 10 BP'!$F$2:$EE$2,BO$4,'SPACELOG 10 BP'!$F38:$EE38)+SUMIF('SPACELOG 11 BP'!$F$2:$EE$2,BO$4,'SPACELOG 11 BP'!$F38:$EE38)+SUMIF('SPACELOG 12 BP'!$F$2:$EE$2,BO$4,'SPACELOG 12 BP'!$F38:$EE38)</f>
        <v>300</v>
      </c>
      <c r="BP38" s="33">
        <f>SUMIF('reporting montigny'!$F$2:$EE$2,BP$4,'reporting montigny'!$F38:$EE38)+SUMIF('reporting boissy'!$F$2:$EE$2,BP$4,'reporting boissy'!$F38:$EE38)+SUMIF('reporting moussy'!$F$2:$EE$2,BP$4,'reporting moussy'!$F38:$EE38)+SUMIF('reporting trappes'!$F$2:$EE$2,BP$4,'reporting trappes'!$F38:$EE38)+SUMIF('SPACELOG 5 BP'!$F$2:$EE$2,BP$4,'SPACELOG 5 BP'!$F38:$EE38)+SUMIF('SPACELOG 6 BP'!$F$2:$EE$2,BP$4,'SPACELOG 6 BP'!$F38:$EE38)+SUMIF('SPACELOG 7 BP'!$F$2:$EE$2,BP$4,'SPACELOG 7 BP'!$F38:$EE38)+SUMIF('SPACELOG 8 BP'!$F$2:$EE$2,BP$4,'SPACELOG 8 BP'!$F38:$EE38)+SUMIF('SPACELOG 9 BP'!$F$2:$EE$2,BP$4,'SPACELOG 9 BP'!$F38:$EE38)+SUMIF('SPACELOG 10 BP'!$F$2:$EE$2,BP$4,'SPACELOG 10 BP'!$F38:$EE38)+SUMIF('SPACELOG 11 BP'!$F$2:$EE$2,BP$4,'SPACELOG 11 BP'!$F38:$EE38)+SUMIF('SPACELOG 12 BP'!$F$2:$EE$2,BP$4,'SPACELOG 12 BP'!$F38:$EE38)</f>
        <v>300</v>
      </c>
      <c r="BQ38" s="33">
        <f>SUMIF('reporting montigny'!$F$2:$EE$2,BQ$4,'reporting montigny'!$F38:$EE38)+SUMIF('reporting boissy'!$F$2:$EE$2,BQ$4,'reporting boissy'!$F38:$EE38)+SUMIF('reporting moussy'!$F$2:$EE$2,BQ$4,'reporting moussy'!$F38:$EE38)+SUMIF('reporting trappes'!$F$2:$EE$2,BQ$4,'reporting trappes'!$F38:$EE38)+SUMIF('SPACELOG 5 BP'!$F$2:$EE$2,BQ$4,'SPACELOG 5 BP'!$F38:$EE38)+SUMIF('SPACELOG 6 BP'!$F$2:$EE$2,BQ$4,'SPACELOG 6 BP'!$F38:$EE38)+SUMIF('SPACELOG 7 BP'!$F$2:$EE$2,BQ$4,'SPACELOG 7 BP'!$F38:$EE38)+SUMIF('SPACELOG 8 BP'!$F$2:$EE$2,BQ$4,'SPACELOG 8 BP'!$F38:$EE38)+SUMIF('SPACELOG 9 BP'!$F$2:$EE$2,BQ$4,'SPACELOG 9 BP'!$F38:$EE38)+SUMIF('SPACELOG 10 BP'!$F$2:$EE$2,BQ$4,'SPACELOG 10 BP'!$F38:$EE38)+SUMIF('SPACELOG 11 BP'!$F$2:$EE$2,BQ$4,'SPACELOG 11 BP'!$F38:$EE38)+SUMIF('SPACELOG 12 BP'!$F$2:$EE$2,BQ$4,'SPACELOG 12 BP'!$F38:$EE38)</f>
        <v>300</v>
      </c>
      <c r="BR38" s="393">
        <f t="shared" ref="BR38:BR39" si="137">SUM(BF38:BQ38)</f>
        <v>14941</v>
      </c>
      <c r="BS38" s="33">
        <f>SUMIF('reporting montigny'!$F$2:$EE$2,BS$4,'reporting montigny'!$F38:$EE38)+SUMIF('reporting boissy'!$F$2:$EE$2,BS$4,'reporting boissy'!$F38:$EE38)+SUMIF('reporting moussy'!$F$2:$EE$2,BS$4,'reporting moussy'!$F38:$EE38)+SUMIF('reporting trappes'!$F$2:$EE$2,BS$4,'reporting trappes'!$F38:$EE38)+SUMIF('SPACELOG 5 BP'!$F$2:$EE$2,BS$4,'SPACELOG 5 BP'!$F38:$EE38)+SUMIF('SPACELOG 6 BP'!$F$2:$EE$2,BS$4,'SPACELOG 6 BP'!$F38:$EE38)+SUMIF('SPACELOG 7 BP'!$F$2:$EE$2,BS$4,'SPACELOG 7 BP'!$F38:$EE38)+SUMIF('SPACELOG 8 BP'!$F$2:$EE$2,BS$4,'SPACELOG 8 BP'!$F38:$EE38)+SUMIF('SPACELOG 9 BP'!$F$2:$EE$2,BS$4,'SPACELOG 9 BP'!$F38:$EE38)+SUMIF('SPACELOG 10 BP'!$F$2:$EE$2,BS$4,'SPACELOG 10 BP'!$F38:$EE38)+SUMIF('SPACELOG 11 BP'!$F$2:$EE$2,BS$4,'SPACELOG 11 BP'!$F38:$EE38)+SUMIF('SPACELOG 12 BP'!$F$2:$EE$2,BS$4,'SPACELOG 12 BP'!$F38:$EE38)</f>
        <v>300</v>
      </c>
      <c r="BT38" s="33">
        <f>SUMIF('reporting montigny'!$F$2:$EE$2,BT$4,'reporting montigny'!$F38:$EE38)+SUMIF('reporting boissy'!$F$2:$EE$2,BT$4,'reporting boissy'!$F38:$EE38)+SUMIF('reporting moussy'!$F$2:$EE$2,BT$4,'reporting moussy'!$F38:$EE38)+SUMIF('reporting trappes'!$F$2:$EE$2,BT$4,'reporting trappes'!$F38:$EE38)+SUMIF('SPACELOG 5 BP'!$F$2:$EE$2,BT$4,'SPACELOG 5 BP'!$F38:$EE38)+SUMIF('SPACELOG 6 BP'!$F$2:$EE$2,BT$4,'SPACELOG 6 BP'!$F38:$EE38)+SUMIF('SPACELOG 7 BP'!$F$2:$EE$2,BT$4,'SPACELOG 7 BP'!$F38:$EE38)+SUMIF('SPACELOG 8 BP'!$F$2:$EE$2,BT$4,'SPACELOG 8 BP'!$F38:$EE38)+SUMIF('SPACELOG 9 BP'!$F$2:$EE$2,BT$4,'SPACELOG 9 BP'!$F38:$EE38)+SUMIF('SPACELOG 10 BP'!$F$2:$EE$2,BT$4,'SPACELOG 10 BP'!$F38:$EE38)+SUMIF('SPACELOG 11 BP'!$F$2:$EE$2,BT$4,'SPACELOG 11 BP'!$F38:$EE38)+SUMIF('SPACELOG 12 BP'!$F$2:$EE$2,BT$4,'SPACELOG 12 BP'!$F38:$EE38)</f>
        <v>300</v>
      </c>
      <c r="BU38" s="33">
        <f>SUMIF('reporting montigny'!$F$2:$EE$2,BU$4,'reporting montigny'!$F38:$EE38)+SUMIF('reporting boissy'!$F$2:$EE$2,BU$4,'reporting boissy'!$F38:$EE38)+SUMIF('reporting moussy'!$F$2:$EE$2,BU$4,'reporting moussy'!$F38:$EE38)+SUMIF('reporting trappes'!$F$2:$EE$2,BU$4,'reporting trappes'!$F38:$EE38)+SUMIF('SPACELOG 5 BP'!$F$2:$EE$2,BU$4,'SPACELOG 5 BP'!$F38:$EE38)+SUMIF('SPACELOG 6 BP'!$F$2:$EE$2,BU$4,'SPACELOG 6 BP'!$F38:$EE38)+SUMIF('SPACELOG 7 BP'!$F$2:$EE$2,BU$4,'SPACELOG 7 BP'!$F38:$EE38)+SUMIF('SPACELOG 8 BP'!$F$2:$EE$2,BU$4,'SPACELOG 8 BP'!$F38:$EE38)+SUMIF('SPACELOG 9 BP'!$F$2:$EE$2,BU$4,'SPACELOG 9 BP'!$F38:$EE38)+SUMIF('SPACELOG 10 BP'!$F$2:$EE$2,BU$4,'SPACELOG 10 BP'!$F38:$EE38)+SUMIF('SPACELOG 11 BP'!$F$2:$EE$2,BU$4,'SPACELOG 11 BP'!$F38:$EE38)+SUMIF('SPACELOG 12 BP'!$F$2:$EE$2,BU$4,'SPACELOG 12 BP'!$F38:$EE38)</f>
        <v>11641</v>
      </c>
      <c r="BV38" s="33">
        <f>SUMIF('reporting montigny'!$F$2:$EE$2,BV$4,'reporting montigny'!$F38:$EE38)+SUMIF('reporting boissy'!$F$2:$EE$2,BV$4,'reporting boissy'!$F38:$EE38)+SUMIF('reporting moussy'!$F$2:$EE$2,BV$4,'reporting moussy'!$F38:$EE38)+SUMIF('reporting trappes'!$F$2:$EE$2,BV$4,'reporting trappes'!$F38:$EE38)+SUMIF('SPACELOG 5 BP'!$F$2:$EE$2,BV$4,'SPACELOG 5 BP'!$F38:$EE38)+SUMIF('SPACELOG 6 BP'!$F$2:$EE$2,BV$4,'SPACELOG 6 BP'!$F38:$EE38)+SUMIF('SPACELOG 7 BP'!$F$2:$EE$2,BV$4,'SPACELOG 7 BP'!$F38:$EE38)+SUMIF('SPACELOG 8 BP'!$F$2:$EE$2,BV$4,'SPACELOG 8 BP'!$F38:$EE38)+SUMIF('SPACELOG 9 BP'!$F$2:$EE$2,BV$4,'SPACELOG 9 BP'!$F38:$EE38)+SUMIF('SPACELOG 10 BP'!$F$2:$EE$2,BV$4,'SPACELOG 10 BP'!$F38:$EE38)+SUMIF('SPACELOG 11 BP'!$F$2:$EE$2,BV$4,'SPACELOG 11 BP'!$F38:$EE38)+SUMIF('SPACELOG 12 BP'!$F$2:$EE$2,BV$4,'SPACELOG 12 BP'!$F38:$EE38)</f>
        <v>300</v>
      </c>
      <c r="BW38" s="33">
        <f>SUMIF('reporting montigny'!$F$2:$EE$2,BW$4,'reporting montigny'!$F38:$EE38)+SUMIF('reporting boissy'!$F$2:$EE$2,BW$4,'reporting boissy'!$F38:$EE38)+SUMIF('reporting moussy'!$F$2:$EE$2,BW$4,'reporting moussy'!$F38:$EE38)+SUMIF('reporting trappes'!$F$2:$EE$2,BW$4,'reporting trappes'!$F38:$EE38)+SUMIF('SPACELOG 5 BP'!$F$2:$EE$2,BW$4,'SPACELOG 5 BP'!$F38:$EE38)+SUMIF('SPACELOG 6 BP'!$F$2:$EE$2,BW$4,'SPACELOG 6 BP'!$F38:$EE38)+SUMIF('SPACELOG 7 BP'!$F$2:$EE$2,BW$4,'SPACELOG 7 BP'!$F38:$EE38)+SUMIF('SPACELOG 8 BP'!$F$2:$EE$2,BW$4,'SPACELOG 8 BP'!$F38:$EE38)+SUMIF('SPACELOG 9 BP'!$F$2:$EE$2,BW$4,'SPACELOG 9 BP'!$F38:$EE38)+SUMIF('SPACELOG 10 BP'!$F$2:$EE$2,BW$4,'SPACELOG 10 BP'!$F38:$EE38)+SUMIF('SPACELOG 11 BP'!$F$2:$EE$2,BW$4,'SPACELOG 11 BP'!$F38:$EE38)+SUMIF('SPACELOG 12 BP'!$F$2:$EE$2,BW$4,'SPACELOG 12 BP'!$F38:$EE38)</f>
        <v>300</v>
      </c>
      <c r="BX38" s="33">
        <f>SUMIF('reporting montigny'!$F$2:$EE$2,BX$4,'reporting montigny'!$F38:$EE38)+SUMIF('reporting boissy'!$F$2:$EE$2,BX$4,'reporting boissy'!$F38:$EE38)+SUMIF('reporting moussy'!$F$2:$EE$2,BX$4,'reporting moussy'!$F38:$EE38)+SUMIF('reporting trappes'!$F$2:$EE$2,BX$4,'reporting trappes'!$F38:$EE38)+SUMIF('SPACELOG 5 BP'!$F$2:$EE$2,BX$4,'SPACELOG 5 BP'!$F38:$EE38)+SUMIF('SPACELOG 6 BP'!$F$2:$EE$2,BX$4,'SPACELOG 6 BP'!$F38:$EE38)+SUMIF('SPACELOG 7 BP'!$F$2:$EE$2,BX$4,'SPACELOG 7 BP'!$F38:$EE38)+SUMIF('SPACELOG 8 BP'!$F$2:$EE$2,BX$4,'SPACELOG 8 BP'!$F38:$EE38)+SUMIF('SPACELOG 9 BP'!$F$2:$EE$2,BX$4,'SPACELOG 9 BP'!$F38:$EE38)+SUMIF('SPACELOG 10 BP'!$F$2:$EE$2,BX$4,'SPACELOG 10 BP'!$F38:$EE38)+SUMIF('SPACELOG 11 BP'!$F$2:$EE$2,BX$4,'SPACELOG 11 BP'!$F38:$EE38)+SUMIF('SPACELOG 12 BP'!$F$2:$EE$2,BX$4,'SPACELOG 12 BP'!$F38:$EE38)</f>
        <v>300</v>
      </c>
      <c r="BY38" s="33">
        <f>SUMIF('reporting montigny'!$F$2:$EE$2,BY$4,'reporting montigny'!$F38:$EE38)+SUMIF('reporting boissy'!$F$2:$EE$2,BY$4,'reporting boissy'!$F38:$EE38)+SUMIF('reporting moussy'!$F$2:$EE$2,BY$4,'reporting moussy'!$F38:$EE38)+SUMIF('reporting trappes'!$F$2:$EE$2,BY$4,'reporting trappes'!$F38:$EE38)+SUMIF('SPACELOG 5 BP'!$F$2:$EE$2,BY$4,'SPACELOG 5 BP'!$F38:$EE38)+SUMIF('SPACELOG 6 BP'!$F$2:$EE$2,BY$4,'SPACELOG 6 BP'!$F38:$EE38)+SUMIF('SPACELOG 7 BP'!$F$2:$EE$2,BY$4,'SPACELOG 7 BP'!$F38:$EE38)+SUMIF('SPACELOG 8 BP'!$F$2:$EE$2,BY$4,'SPACELOG 8 BP'!$F38:$EE38)+SUMIF('SPACELOG 9 BP'!$F$2:$EE$2,BY$4,'SPACELOG 9 BP'!$F38:$EE38)+SUMIF('SPACELOG 10 BP'!$F$2:$EE$2,BY$4,'SPACELOG 10 BP'!$F38:$EE38)+SUMIF('SPACELOG 11 BP'!$F$2:$EE$2,BY$4,'SPACELOG 11 BP'!$F38:$EE38)+SUMIF('SPACELOG 12 BP'!$F$2:$EE$2,BY$4,'SPACELOG 12 BP'!$F38:$EE38)</f>
        <v>300</v>
      </c>
      <c r="BZ38" s="33">
        <f>SUMIF('reporting montigny'!$F$2:$EE$2,BZ$4,'reporting montigny'!$F38:$EE38)+SUMIF('reporting boissy'!$F$2:$EE$2,BZ$4,'reporting boissy'!$F38:$EE38)+SUMIF('reporting moussy'!$F$2:$EE$2,BZ$4,'reporting moussy'!$F38:$EE38)+SUMIF('reporting trappes'!$F$2:$EE$2,BZ$4,'reporting trappes'!$F38:$EE38)+SUMIF('SPACELOG 5 BP'!$F$2:$EE$2,BZ$4,'SPACELOG 5 BP'!$F38:$EE38)+SUMIF('SPACELOG 6 BP'!$F$2:$EE$2,BZ$4,'SPACELOG 6 BP'!$F38:$EE38)+SUMIF('SPACELOG 7 BP'!$F$2:$EE$2,BZ$4,'SPACELOG 7 BP'!$F38:$EE38)+SUMIF('SPACELOG 8 BP'!$F$2:$EE$2,BZ$4,'SPACELOG 8 BP'!$F38:$EE38)+SUMIF('SPACELOG 9 BP'!$F$2:$EE$2,BZ$4,'SPACELOG 9 BP'!$F38:$EE38)+SUMIF('SPACELOG 10 BP'!$F$2:$EE$2,BZ$4,'SPACELOG 10 BP'!$F38:$EE38)+SUMIF('SPACELOG 11 BP'!$F$2:$EE$2,BZ$4,'SPACELOG 11 BP'!$F38:$EE38)+SUMIF('SPACELOG 12 BP'!$F$2:$EE$2,BZ$4,'SPACELOG 12 BP'!$F38:$EE38)</f>
        <v>300</v>
      </c>
      <c r="CA38" s="33">
        <f>SUMIF('reporting montigny'!$F$2:$EE$2,CA$4,'reporting montigny'!$F38:$EE38)+SUMIF('reporting boissy'!$F$2:$EE$2,CA$4,'reporting boissy'!$F38:$EE38)+SUMIF('reporting moussy'!$F$2:$EE$2,CA$4,'reporting moussy'!$F38:$EE38)+SUMIF('reporting trappes'!$F$2:$EE$2,CA$4,'reporting trappes'!$F38:$EE38)+SUMIF('SPACELOG 5 BP'!$F$2:$EE$2,CA$4,'SPACELOG 5 BP'!$F38:$EE38)+SUMIF('SPACELOG 6 BP'!$F$2:$EE$2,CA$4,'SPACELOG 6 BP'!$F38:$EE38)+SUMIF('SPACELOG 7 BP'!$F$2:$EE$2,CA$4,'SPACELOG 7 BP'!$F38:$EE38)+SUMIF('SPACELOG 8 BP'!$F$2:$EE$2,CA$4,'SPACELOG 8 BP'!$F38:$EE38)+SUMIF('SPACELOG 9 BP'!$F$2:$EE$2,CA$4,'SPACELOG 9 BP'!$F38:$EE38)+SUMIF('SPACELOG 10 BP'!$F$2:$EE$2,CA$4,'SPACELOG 10 BP'!$F38:$EE38)+SUMIF('SPACELOG 11 BP'!$F$2:$EE$2,CA$4,'SPACELOG 11 BP'!$F38:$EE38)+SUMIF('SPACELOG 12 BP'!$F$2:$EE$2,CA$4,'SPACELOG 12 BP'!$F38:$EE38)</f>
        <v>300</v>
      </c>
      <c r="CB38" s="33">
        <f>SUMIF('reporting montigny'!$F$2:$EE$2,CB$4,'reporting montigny'!$F38:$EE38)+SUMIF('reporting boissy'!$F$2:$EE$2,CB$4,'reporting boissy'!$F38:$EE38)+SUMIF('reporting moussy'!$F$2:$EE$2,CB$4,'reporting moussy'!$F38:$EE38)+SUMIF('reporting trappes'!$F$2:$EE$2,CB$4,'reporting trappes'!$F38:$EE38)+SUMIF('SPACELOG 5 BP'!$F$2:$EE$2,CB$4,'SPACELOG 5 BP'!$F38:$EE38)+SUMIF('SPACELOG 6 BP'!$F$2:$EE$2,CB$4,'SPACELOG 6 BP'!$F38:$EE38)+SUMIF('SPACELOG 7 BP'!$F$2:$EE$2,CB$4,'SPACELOG 7 BP'!$F38:$EE38)+SUMIF('SPACELOG 8 BP'!$F$2:$EE$2,CB$4,'SPACELOG 8 BP'!$F38:$EE38)+SUMIF('SPACELOG 9 BP'!$F$2:$EE$2,CB$4,'SPACELOG 9 BP'!$F38:$EE38)+SUMIF('SPACELOG 10 BP'!$F$2:$EE$2,CB$4,'SPACELOG 10 BP'!$F38:$EE38)+SUMIF('SPACELOG 11 BP'!$F$2:$EE$2,CB$4,'SPACELOG 11 BP'!$F38:$EE38)+SUMIF('SPACELOG 12 BP'!$F$2:$EE$2,CB$4,'SPACELOG 12 BP'!$F38:$EE38)</f>
        <v>300</v>
      </c>
      <c r="CC38" s="33">
        <f>SUMIF('reporting montigny'!$F$2:$EE$2,CC$4,'reporting montigny'!$F38:$EE38)+SUMIF('reporting boissy'!$F$2:$EE$2,CC$4,'reporting boissy'!$F38:$EE38)+SUMIF('reporting moussy'!$F$2:$EE$2,CC$4,'reporting moussy'!$F38:$EE38)+SUMIF('reporting trappes'!$F$2:$EE$2,CC$4,'reporting trappes'!$F38:$EE38)+SUMIF('SPACELOG 5 BP'!$F$2:$EE$2,CC$4,'SPACELOG 5 BP'!$F38:$EE38)+SUMIF('SPACELOG 6 BP'!$F$2:$EE$2,CC$4,'SPACELOG 6 BP'!$F38:$EE38)+SUMIF('SPACELOG 7 BP'!$F$2:$EE$2,CC$4,'SPACELOG 7 BP'!$F38:$EE38)+SUMIF('SPACELOG 8 BP'!$F$2:$EE$2,CC$4,'SPACELOG 8 BP'!$F38:$EE38)+SUMIF('SPACELOG 9 BP'!$F$2:$EE$2,CC$4,'SPACELOG 9 BP'!$F38:$EE38)+SUMIF('SPACELOG 10 BP'!$F$2:$EE$2,CC$4,'SPACELOG 10 BP'!$F38:$EE38)+SUMIF('SPACELOG 11 BP'!$F$2:$EE$2,CC$4,'SPACELOG 11 BP'!$F38:$EE38)+SUMIF('SPACELOG 12 BP'!$F$2:$EE$2,CC$4,'SPACELOG 12 BP'!$F38:$EE38)</f>
        <v>300</v>
      </c>
      <c r="CD38" s="33">
        <f>SUMIF('reporting montigny'!$F$2:$EE$2,CD$4,'reporting montigny'!$F38:$EE38)+SUMIF('reporting boissy'!$F$2:$EE$2,CD$4,'reporting boissy'!$F38:$EE38)+SUMIF('reporting moussy'!$F$2:$EE$2,CD$4,'reporting moussy'!$F38:$EE38)+SUMIF('reporting trappes'!$F$2:$EE$2,CD$4,'reporting trappes'!$F38:$EE38)+SUMIF('SPACELOG 5 BP'!$F$2:$EE$2,CD$4,'SPACELOG 5 BP'!$F38:$EE38)+SUMIF('SPACELOG 6 BP'!$F$2:$EE$2,CD$4,'SPACELOG 6 BP'!$F38:$EE38)+SUMIF('SPACELOG 7 BP'!$F$2:$EE$2,CD$4,'SPACELOG 7 BP'!$F38:$EE38)+SUMIF('SPACELOG 8 BP'!$F$2:$EE$2,CD$4,'SPACELOG 8 BP'!$F38:$EE38)+SUMIF('SPACELOG 9 BP'!$F$2:$EE$2,CD$4,'SPACELOG 9 BP'!$F38:$EE38)+SUMIF('SPACELOG 10 BP'!$F$2:$EE$2,CD$4,'SPACELOG 10 BP'!$F38:$EE38)+SUMIF('SPACELOG 11 BP'!$F$2:$EE$2,CD$4,'SPACELOG 11 BP'!$F38:$EE38)+SUMIF('SPACELOG 12 BP'!$F$2:$EE$2,CD$4,'SPACELOG 12 BP'!$F38:$EE38)</f>
        <v>300</v>
      </c>
      <c r="CE38" s="393">
        <f t="shared" ref="CE38:CE39" si="138">SUM(BS38:CD38)</f>
        <v>14941</v>
      </c>
      <c r="CF38" s="33">
        <f>SUMIF('reporting montigny'!$F$2:$EE$2,CF$4,'reporting montigny'!$F38:$EE38)+SUMIF('reporting boissy'!$F$2:$EE$2,CF$4,'reporting boissy'!$F38:$EE38)+SUMIF('reporting moussy'!$F$2:$EE$2,CF$4,'reporting moussy'!$F38:$EE38)+SUMIF('reporting trappes'!$F$2:$EE$2,CF$4,'reporting trappes'!$F38:$EE38)+SUMIF('SPACELOG 5 BP'!$F$2:$EE$2,CF$4,'SPACELOG 5 BP'!$F38:$EE38)+SUMIF('SPACELOG 6 BP'!$F$2:$EE$2,CF$4,'SPACELOG 6 BP'!$F38:$EE38)+SUMIF('SPACELOG 7 BP'!$F$2:$EE$2,CF$4,'SPACELOG 7 BP'!$F38:$EE38)+SUMIF('SPACELOG 8 BP'!$F$2:$EE$2,CF$4,'SPACELOG 8 BP'!$F38:$EE38)+SUMIF('SPACELOG 9 BP'!$F$2:$EE$2,CF$4,'SPACELOG 9 BP'!$F38:$EE38)+SUMIF('SPACELOG 10 BP'!$F$2:$EE$2,CF$4,'SPACELOG 10 BP'!$F38:$EE38)+SUMIF('SPACELOG 11 BP'!$F$2:$EE$2,CF$4,'SPACELOG 11 BP'!$F38:$EE38)+SUMIF('SPACELOG 12 BP'!$F$2:$EE$2,CF$4,'SPACELOG 12 BP'!$F38:$EE38)</f>
        <v>300</v>
      </c>
      <c r="CG38" s="33">
        <f>SUMIF('reporting montigny'!$F$2:$EE$2,CG$4,'reporting montigny'!$F38:$EE38)+SUMIF('reporting boissy'!$F$2:$EE$2,CG$4,'reporting boissy'!$F38:$EE38)+SUMIF('reporting moussy'!$F$2:$EE$2,CG$4,'reporting moussy'!$F38:$EE38)+SUMIF('reporting trappes'!$F$2:$EE$2,CG$4,'reporting trappes'!$F38:$EE38)+SUMIF('SPACELOG 5 BP'!$F$2:$EE$2,CG$4,'SPACELOG 5 BP'!$F38:$EE38)+SUMIF('SPACELOG 6 BP'!$F$2:$EE$2,CG$4,'SPACELOG 6 BP'!$F38:$EE38)+SUMIF('SPACELOG 7 BP'!$F$2:$EE$2,CG$4,'SPACELOG 7 BP'!$F38:$EE38)+SUMIF('SPACELOG 8 BP'!$F$2:$EE$2,CG$4,'SPACELOG 8 BP'!$F38:$EE38)+SUMIF('SPACELOG 9 BP'!$F$2:$EE$2,CG$4,'SPACELOG 9 BP'!$F38:$EE38)+SUMIF('SPACELOG 10 BP'!$F$2:$EE$2,CG$4,'SPACELOG 10 BP'!$F38:$EE38)+SUMIF('SPACELOG 11 BP'!$F$2:$EE$2,CG$4,'SPACELOG 11 BP'!$F38:$EE38)+SUMIF('SPACELOG 12 BP'!$F$2:$EE$2,CG$4,'SPACELOG 12 BP'!$F38:$EE38)</f>
        <v>300</v>
      </c>
      <c r="CH38" s="33">
        <f>SUMIF('reporting montigny'!$F$2:$EE$2,CH$4,'reporting montigny'!$F38:$EE38)+SUMIF('reporting boissy'!$F$2:$EE$2,CH$4,'reporting boissy'!$F38:$EE38)+SUMIF('reporting moussy'!$F$2:$EE$2,CH$4,'reporting moussy'!$F38:$EE38)+SUMIF('reporting trappes'!$F$2:$EE$2,CH$4,'reporting trappes'!$F38:$EE38)+SUMIF('SPACELOG 5 BP'!$F$2:$EE$2,CH$4,'SPACELOG 5 BP'!$F38:$EE38)+SUMIF('SPACELOG 6 BP'!$F$2:$EE$2,CH$4,'SPACELOG 6 BP'!$F38:$EE38)+SUMIF('SPACELOG 7 BP'!$F$2:$EE$2,CH$4,'SPACELOG 7 BP'!$F38:$EE38)+SUMIF('SPACELOG 8 BP'!$F$2:$EE$2,CH$4,'SPACELOG 8 BP'!$F38:$EE38)+SUMIF('SPACELOG 9 BP'!$F$2:$EE$2,CH$4,'SPACELOG 9 BP'!$F38:$EE38)+SUMIF('SPACELOG 10 BP'!$F$2:$EE$2,CH$4,'SPACELOG 10 BP'!$F38:$EE38)+SUMIF('SPACELOG 11 BP'!$F$2:$EE$2,CH$4,'SPACELOG 11 BP'!$F38:$EE38)+SUMIF('SPACELOG 12 BP'!$F$2:$EE$2,CH$4,'SPACELOG 12 BP'!$F38:$EE38)</f>
        <v>11641</v>
      </c>
      <c r="CI38" s="33">
        <f>SUMIF('reporting montigny'!$F$2:$EE$2,CI$4,'reporting montigny'!$F38:$EE38)+SUMIF('reporting boissy'!$F$2:$EE$2,CI$4,'reporting boissy'!$F38:$EE38)+SUMIF('reporting moussy'!$F$2:$EE$2,CI$4,'reporting moussy'!$F38:$EE38)+SUMIF('reporting trappes'!$F$2:$EE$2,CI$4,'reporting trappes'!$F38:$EE38)+SUMIF('SPACELOG 5 BP'!$F$2:$EE$2,CI$4,'SPACELOG 5 BP'!$F38:$EE38)+SUMIF('SPACELOG 6 BP'!$F$2:$EE$2,CI$4,'SPACELOG 6 BP'!$F38:$EE38)+SUMIF('SPACELOG 7 BP'!$F$2:$EE$2,CI$4,'SPACELOG 7 BP'!$F38:$EE38)+SUMIF('SPACELOG 8 BP'!$F$2:$EE$2,CI$4,'SPACELOG 8 BP'!$F38:$EE38)+SUMIF('SPACELOG 9 BP'!$F$2:$EE$2,CI$4,'SPACELOG 9 BP'!$F38:$EE38)+SUMIF('SPACELOG 10 BP'!$F$2:$EE$2,CI$4,'SPACELOG 10 BP'!$F38:$EE38)+SUMIF('SPACELOG 11 BP'!$F$2:$EE$2,CI$4,'SPACELOG 11 BP'!$F38:$EE38)+SUMIF('SPACELOG 12 BP'!$F$2:$EE$2,CI$4,'SPACELOG 12 BP'!$F38:$EE38)</f>
        <v>300</v>
      </c>
      <c r="CJ38" s="33">
        <f>SUMIF('reporting montigny'!$F$2:$EE$2,CJ$4,'reporting montigny'!$F38:$EE38)+SUMIF('reporting boissy'!$F$2:$EE$2,CJ$4,'reporting boissy'!$F38:$EE38)+SUMIF('reporting moussy'!$F$2:$EE$2,CJ$4,'reporting moussy'!$F38:$EE38)+SUMIF('reporting trappes'!$F$2:$EE$2,CJ$4,'reporting trappes'!$F38:$EE38)+SUMIF('SPACELOG 5 BP'!$F$2:$EE$2,CJ$4,'SPACELOG 5 BP'!$F38:$EE38)+SUMIF('SPACELOG 6 BP'!$F$2:$EE$2,CJ$4,'SPACELOG 6 BP'!$F38:$EE38)+SUMIF('SPACELOG 7 BP'!$F$2:$EE$2,CJ$4,'SPACELOG 7 BP'!$F38:$EE38)+SUMIF('SPACELOG 8 BP'!$F$2:$EE$2,CJ$4,'SPACELOG 8 BP'!$F38:$EE38)+SUMIF('SPACELOG 9 BP'!$F$2:$EE$2,CJ$4,'SPACELOG 9 BP'!$F38:$EE38)+SUMIF('SPACELOG 10 BP'!$F$2:$EE$2,CJ$4,'SPACELOG 10 BP'!$F38:$EE38)+SUMIF('SPACELOG 11 BP'!$F$2:$EE$2,CJ$4,'SPACELOG 11 BP'!$F38:$EE38)+SUMIF('SPACELOG 12 BP'!$F$2:$EE$2,CJ$4,'SPACELOG 12 BP'!$F38:$EE38)</f>
        <v>300</v>
      </c>
      <c r="CK38" s="33">
        <f>SUMIF('reporting montigny'!$F$2:$EE$2,CK$4,'reporting montigny'!$F38:$EE38)+SUMIF('reporting boissy'!$F$2:$EE$2,CK$4,'reporting boissy'!$F38:$EE38)+SUMIF('reporting moussy'!$F$2:$EE$2,CK$4,'reporting moussy'!$F38:$EE38)+SUMIF('reporting trappes'!$F$2:$EE$2,CK$4,'reporting trappes'!$F38:$EE38)+SUMIF('SPACELOG 5 BP'!$F$2:$EE$2,CK$4,'SPACELOG 5 BP'!$F38:$EE38)+SUMIF('SPACELOG 6 BP'!$F$2:$EE$2,CK$4,'SPACELOG 6 BP'!$F38:$EE38)+SUMIF('SPACELOG 7 BP'!$F$2:$EE$2,CK$4,'SPACELOG 7 BP'!$F38:$EE38)+SUMIF('SPACELOG 8 BP'!$F$2:$EE$2,CK$4,'SPACELOG 8 BP'!$F38:$EE38)+SUMIF('SPACELOG 9 BP'!$F$2:$EE$2,CK$4,'SPACELOG 9 BP'!$F38:$EE38)+SUMIF('SPACELOG 10 BP'!$F$2:$EE$2,CK$4,'SPACELOG 10 BP'!$F38:$EE38)+SUMIF('SPACELOG 11 BP'!$F$2:$EE$2,CK$4,'SPACELOG 11 BP'!$F38:$EE38)+SUMIF('SPACELOG 12 BP'!$F$2:$EE$2,CK$4,'SPACELOG 12 BP'!$F38:$EE38)</f>
        <v>300</v>
      </c>
      <c r="CL38" s="33">
        <f>SUMIF('reporting montigny'!$F$2:$EE$2,CL$4,'reporting montigny'!$F38:$EE38)+SUMIF('reporting boissy'!$F$2:$EE$2,CL$4,'reporting boissy'!$F38:$EE38)+SUMIF('reporting moussy'!$F$2:$EE$2,CL$4,'reporting moussy'!$F38:$EE38)+SUMIF('reporting trappes'!$F$2:$EE$2,CL$4,'reporting trappes'!$F38:$EE38)+SUMIF('SPACELOG 5 BP'!$F$2:$EE$2,CL$4,'SPACELOG 5 BP'!$F38:$EE38)+SUMIF('SPACELOG 6 BP'!$F$2:$EE$2,CL$4,'SPACELOG 6 BP'!$F38:$EE38)+SUMIF('SPACELOG 7 BP'!$F$2:$EE$2,CL$4,'SPACELOG 7 BP'!$F38:$EE38)+SUMIF('SPACELOG 8 BP'!$F$2:$EE$2,CL$4,'SPACELOG 8 BP'!$F38:$EE38)+SUMIF('SPACELOG 9 BP'!$F$2:$EE$2,CL$4,'SPACELOG 9 BP'!$F38:$EE38)+SUMIF('SPACELOG 10 BP'!$F$2:$EE$2,CL$4,'SPACELOG 10 BP'!$F38:$EE38)+SUMIF('SPACELOG 11 BP'!$F$2:$EE$2,CL$4,'SPACELOG 11 BP'!$F38:$EE38)+SUMIF('SPACELOG 12 BP'!$F$2:$EE$2,CL$4,'SPACELOG 12 BP'!$F38:$EE38)</f>
        <v>300</v>
      </c>
      <c r="CM38" s="33">
        <f>SUMIF('reporting montigny'!$F$2:$EE$2,CM$4,'reporting montigny'!$F38:$EE38)+SUMIF('reporting boissy'!$F$2:$EE$2,CM$4,'reporting boissy'!$F38:$EE38)+SUMIF('reporting moussy'!$F$2:$EE$2,CM$4,'reporting moussy'!$F38:$EE38)+SUMIF('reporting trappes'!$F$2:$EE$2,CM$4,'reporting trappes'!$F38:$EE38)+SUMIF('SPACELOG 5 BP'!$F$2:$EE$2,CM$4,'SPACELOG 5 BP'!$F38:$EE38)+SUMIF('SPACELOG 6 BP'!$F$2:$EE$2,CM$4,'SPACELOG 6 BP'!$F38:$EE38)+SUMIF('SPACELOG 7 BP'!$F$2:$EE$2,CM$4,'SPACELOG 7 BP'!$F38:$EE38)+SUMIF('SPACELOG 8 BP'!$F$2:$EE$2,CM$4,'SPACELOG 8 BP'!$F38:$EE38)+SUMIF('SPACELOG 9 BP'!$F$2:$EE$2,CM$4,'SPACELOG 9 BP'!$F38:$EE38)+SUMIF('SPACELOG 10 BP'!$F$2:$EE$2,CM$4,'SPACELOG 10 BP'!$F38:$EE38)+SUMIF('SPACELOG 11 BP'!$F$2:$EE$2,CM$4,'SPACELOG 11 BP'!$F38:$EE38)+SUMIF('SPACELOG 12 BP'!$F$2:$EE$2,CM$4,'SPACELOG 12 BP'!$F38:$EE38)</f>
        <v>300</v>
      </c>
      <c r="CN38" s="33">
        <f>SUMIF('reporting montigny'!$F$2:$EE$2,CN$4,'reporting montigny'!$F38:$EE38)+SUMIF('reporting boissy'!$F$2:$EE$2,CN$4,'reporting boissy'!$F38:$EE38)+SUMIF('reporting moussy'!$F$2:$EE$2,CN$4,'reporting moussy'!$F38:$EE38)+SUMIF('reporting trappes'!$F$2:$EE$2,CN$4,'reporting trappes'!$F38:$EE38)+SUMIF('SPACELOG 5 BP'!$F$2:$EE$2,CN$4,'SPACELOG 5 BP'!$F38:$EE38)+SUMIF('SPACELOG 6 BP'!$F$2:$EE$2,CN$4,'SPACELOG 6 BP'!$F38:$EE38)+SUMIF('SPACELOG 7 BP'!$F$2:$EE$2,CN$4,'SPACELOG 7 BP'!$F38:$EE38)+SUMIF('SPACELOG 8 BP'!$F$2:$EE$2,CN$4,'SPACELOG 8 BP'!$F38:$EE38)+SUMIF('SPACELOG 9 BP'!$F$2:$EE$2,CN$4,'SPACELOG 9 BP'!$F38:$EE38)+SUMIF('SPACELOG 10 BP'!$F$2:$EE$2,CN$4,'SPACELOG 10 BP'!$F38:$EE38)+SUMIF('SPACELOG 11 BP'!$F$2:$EE$2,CN$4,'SPACELOG 11 BP'!$F38:$EE38)+SUMIF('SPACELOG 12 BP'!$F$2:$EE$2,CN$4,'SPACELOG 12 BP'!$F38:$EE38)</f>
        <v>300</v>
      </c>
      <c r="CO38" s="33">
        <f>SUMIF('reporting montigny'!$F$2:$EE$2,CO$4,'reporting montigny'!$F38:$EE38)+SUMIF('reporting boissy'!$F$2:$EE$2,CO$4,'reporting boissy'!$F38:$EE38)+SUMIF('reporting moussy'!$F$2:$EE$2,CO$4,'reporting moussy'!$F38:$EE38)+SUMIF('reporting trappes'!$F$2:$EE$2,CO$4,'reporting trappes'!$F38:$EE38)+SUMIF('SPACELOG 5 BP'!$F$2:$EE$2,CO$4,'SPACELOG 5 BP'!$F38:$EE38)+SUMIF('SPACELOG 6 BP'!$F$2:$EE$2,CO$4,'SPACELOG 6 BP'!$F38:$EE38)+SUMIF('SPACELOG 7 BP'!$F$2:$EE$2,CO$4,'SPACELOG 7 BP'!$F38:$EE38)+SUMIF('SPACELOG 8 BP'!$F$2:$EE$2,CO$4,'SPACELOG 8 BP'!$F38:$EE38)+SUMIF('SPACELOG 9 BP'!$F$2:$EE$2,CO$4,'SPACELOG 9 BP'!$F38:$EE38)+SUMIF('SPACELOG 10 BP'!$F$2:$EE$2,CO$4,'SPACELOG 10 BP'!$F38:$EE38)+SUMIF('SPACELOG 11 BP'!$F$2:$EE$2,CO$4,'SPACELOG 11 BP'!$F38:$EE38)+SUMIF('SPACELOG 12 BP'!$F$2:$EE$2,CO$4,'SPACELOG 12 BP'!$F38:$EE38)</f>
        <v>300</v>
      </c>
      <c r="CP38" s="33">
        <f>SUMIF('reporting montigny'!$F$2:$EE$2,CP$4,'reporting montigny'!$F38:$EE38)+SUMIF('reporting boissy'!$F$2:$EE$2,CP$4,'reporting boissy'!$F38:$EE38)+SUMIF('reporting moussy'!$F$2:$EE$2,CP$4,'reporting moussy'!$F38:$EE38)+SUMIF('reporting trappes'!$F$2:$EE$2,CP$4,'reporting trappes'!$F38:$EE38)+SUMIF('SPACELOG 5 BP'!$F$2:$EE$2,CP$4,'SPACELOG 5 BP'!$F38:$EE38)+SUMIF('SPACELOG 6 BP'!$F$2:$EE$2,CP$4,'SPACELOG 6 BP'!$F38:$EE38)+SUMIF('SPACELOG 7 BP'!$F$2:$EE$2,CP$4,'SPACELOG 7 BP'!$F38:$EE38)+SUMIF('SPACELOG 8 BP'!$F$2:$EE$2,CP$4,'SPACELOG 8 BP'!$F38:$EE38)+SUMIF('SPACELOG 9 BP'!$F$2:$EE$2,CP$4,'SPACELOG 9 BP'!$F38:$EE38)+SUMIF('SPACELOG 10 BP'!$F$2:$EE$2,CP$4,'SPACELOG 10 BP'!$F38:$EE38)+SUMIF('SPACELOG 11 BP'!$F$2:$EE$2,CP$4,'SPACELOG 11 BP'!$F38:$EE38)+SUMIF('SPACELOG 12 BP'!$F$2:$EE$2,CP$4,'SPACELOG 12 BP'!$F38:$EE38)</f>
        <v>300</v>
      </c>
      <c r="CQ38" s="33">
        <f>SUMIF('reporting montigny'!$F$2:$EE$2,CQ$4,'reporting montigny'!$F38:$EE38)+SUMIF('reporting boissy'!$F$2:$EE$2,CQ$4,'reporting boissy'!$F38:$EE38)+SUMIF('reporting moussy'!$F$2:$EE$2,CQ$4,'reporting moussy'!$F38:$EE38)+SUMIF('reporting trappes'!$F$2:$EE$2,CQ$4,'reporting trappes'!$F38:$EE38)+SUMIF('SPACELOG 5 BP'!$F$2:$EE$2,CQ$4,'SPACELOG 5 BP'!$F38:$EE38)+SUMIF('SPACELOG 6 BP'!$F$2:$EE$2,CQ$4,'SPACELOG 6 BP'!$F38:$EE38)+SUMIF('SPACELOG 7 BP'!$F$2:$EE$2,CQ$4,'SPACELOG 7 BP'!$F38:$EE38)+SUMIF('SPACELOG 8 BP'!$F$2:$EE$2,CQ$4,'SPACELOG 8 BP'!$F38:$EE38)+SUMIF('SPACELOG 9 BP'!$F$2:$EE$2,CQ$4,'SPACELOG 9 BP'!$F38:$EE38)+SUMIF('SPACELOG 10 BP'!$F$2:$EE$2,CQ$4,'SPACELOG 10 BP'!$F38:$EE38)+SUMIF('SPACELOG 11 BP'!$F$2:$EE$2,CQ$4,'SPACELOG 11 BP'!$F38:$EE38)+SUMIF('SPACELOG 12 BP'!$F$2:$EE$2,CQ$4,'SPACELOG 12 BP'!$F38:$EE38)</f>
        <v>300</v>
      </c>
      <c r="CR38" s="393">
        <f t="shared" ref="CR38:CR39" si="139">SUM(CF38:CQ38)</f>
        <v>14941</v>
      </c>
      <c r="CS38" s="33">
        <f>SUMIF('reporting montigny'!$F$2:$EE$2,CS$4,'reporting montigny'!$F38:$EE38)+SUMIF('reporting boissy'!$F$2:$EE$2,CS$4,'reporting boissy'!$F38:$EE38)+SUMIF('reporting moussy'!$F$2:$EE$2,CS$4,'reporting moussy'!$F38:$EE38)+SUMIF('reporting trappes'!$F$2:$EE$2,CS$4,'reporting trappes'!$F38:$EE38)+SUMIF('SPACELOG 5 BP'!$F$2:$EE$2,CS$4,'SPACELOG 5 BP'!$F38:$EE38)+SUMIF('SPACELOG 6 BP'!$F$2:$EE$2,CS$4,'SPACELOG 6 BP'!$F38:$EE38)+SUMIF('SPACELOG 7 BP'!$F$2:$EE$2,CS$4,'SPACELOG 7 BP'!$F38:$EE38)+SUMIF('SPACELOG 8 BP'!$F$2:$EE$2,CS$4,'SPACELOG 8 BP'!$F38:$EE38)+SUMIF('SPACELOG 9 BP'!$F$2:$EE$2,CS$4,'SPACELOG 9 BP'!$F38:$EE38)+SUMIF('SPACELOG 10 BP'!$F$2:$EE$2,CS$4,'SPACELOG 10 BP'!$F38:$EE38)+SUMIF('SPACELOG 11 BP'!$F$2:$EE$2,CS$4,'SPACELOG 11 BP'!$F38:$EE38)+SUMIF('SPACELOG 12 BP'!$F$2:$EE$2,CS$4,'SPACELOG 12 BP'!$F38:$EE38)</f>
        <v>300</v>
      </c>
      <c r="CT38" s="33">
        <f>SUMIF('reporting montigny'!$F$2:$EE$2,CT$4,'reporting montigny'!$F38:$EE38)+SUMIF('reporting boissy'!$F$2:$EE$2,CT$4,'reporting boissy'!$F38:$EE38)+SUMIF('reporting moussy'!$F$2:$EE$2,CT$4,'reporting moussy'!$F38:$EE38)+SUMIF('reporting trappes'!$F$2:$EE$2,CT$4,'reporting trappes'!$F38:$EE38)+SUMIF('SPACELOG 5 BP'!$F$2:$EE$2,CT$4,'SPACELOG 5 BP'!$F38:$EE38)+SUMIF('SPACELOG 6 BP'!$F$2:$EE$2,CT$4,'SPACELOG 6 BP'!$F38:$EE38)+SUMIF('SPACELOG 7 BP'!$F$2:$EE$2,CT$4,'SPACELOG 7 BP'!$F38:$EE38)+SUMIF('SPACELOG 8 BP'!$F$2:$EE$2,CT$4,'SPACELOG 8 BP'!$F38:$EE38)+SUMIF('SPACELOG 9 BP'!$F$2:$EE$2,CT$4,'SPACELOG 9 BP'!$F38:$EE38)+SUMIF('SPACELOG 10 BP'!$F$2:$EE$2,CT$4,'SPACELOG 10 BP'!$F38:$EE38)+SUMIF('SPACELOG 11 BP'!$F$2:$EE$2,CT$4,'SPACELOG 11 BP'!$F38:$EE38)+SUMIF('SPACELOG 12 BP'!$F$2:$EE$2,CT$4,'SPACELOG 12 BP'!$F38:$EE38)</f>
        <v>300</v>
      </c>
      <c r="CU38" s="33">
        <f>SUMIF('reporting montigny'!$F$2:$EE$2,CU$4,'reporting montigny'!$F38:$EE38)+SUMIF('reporting boissy'!$F$2:$EE$2,CU$4,'reporting boissy'!$F38:$EE38)+SUMIF('reporting moussy'!$F$2:$EE$2,CU$4,'reporting moussy'!$F38:$EE38)+SUMIF('reporting trappes'!$F$2:$EE$2,CU$4,'reporting trappes'!$F38:$EE38)+SUMIF('SPACELOG 5 BP'!$F$2:$EE$2,CU$4,'SPACELOG 5 BP'!$F38:$EE38)+SUMIF('SPACELOG 6 BP'!$F$2:$EE$2,CU$4,'SPACELOG 6 BP'!$F38:$EE38)+SUMIF('SPACELOG 7 BP'!$F$2:$EE$2,CU$4,'SPACELOG 7 BP'!$F38:$EE38)+SUMIF('SPACELOG 8 BP'!$F$2:$EE$2,CU$4,'SPACELOG 8 BP'!$F38:$EE38)+SUMIF('SPACELOG 9 BP'!$F$2:$EE$2,CU$4,'SPACELOG 9 BP'!$F38:$EE38)+SUMIF('SPACELOG 10 BP'!$F$2:$EE$2,CU$4,'SPACELOG 10 BP'!$F38:$EE38)+SUMIF('SPACELOG 11 BP'!$F$2:$EE$2,CU$4,'SPACELOG 11 BP'!$F38:$EE38)+SUMIF('SPACELOG 12 BP'!$F$2:$EE$2,CU$4,'SPACELOG 12 BP'!$F38:$EE38)</f>
        <v>11641</v>
      </c>
      <c r="CV38" s="33">
        <f>SUMIF('reporting montigny'!$F$2:$EE$2,CV$4,'reporting montigny'!$F38:$EE38)+SUMIF('reporting boissy'!$F$2:$EE$2,CV$4,'reporting boissy'!$F38:$EE38)+SUMIF('reporting moussy'!$F$2:$EE$2,CV$4,'reporting moussy'!$F38:$EE38)+SUMIF('reporting trappes'!$F$2:$EE$2,CV$4,'reporting trappes'!$F38:$EE38)+SUMIF('SPACELOG 5 BP'!$F$2:$EE$2,CV$4,'SPACELOG 5 BP'!$F38:$EE38)+SUMIF('SPACELOG 6 BP'!$F$2:$EE$2,CV$4,'SPACELOG 6 BP'!$F38:$EE38)+SUMIF('SPACELOG 7 BP'!$F$2:$EE$2,CV$4,'SPACELOG 7 BP'!$F38:$EE38)+SUMIF('SPACELOG 8 BP'!$F$2:$EE$2,CV$4,'SPACELOG 8 BP'!$F38:$EE38)+SUMIF('SPACELOG 9 BP'!$F$2:$EE$2,CV$4,'SPACELOG 9 BP'!$F38:$EE38)+SUMIF('SPACELOG 10 BP'!$F$2:$EE$2,CV$4,'SPACELOG 10 BP'!$F38:$EE38)+SUMIF('SPACELOG 11 BP'!$F$2:$EE$2,CV$4,'SPACELOG 11 BP'!$F38:$EE38)+SUMIF('SPACELOG 12 BP'!$F$2:$EE$2,CV$4,'SPACELOG 12 BP'!$F38:$EE38)</f>
        <v>300</v>
      </c>
      <c r="CW38" s="33">
        <f>SUMIF('reporting montigny'!$F$2:$EE$2,CW$4,'reporting montigny'!$F38:$EE38)+SUMIF('reporting boissy'!$F$2:$EE$2,CW$4,'reporting boissy'!$F38:$EE38)+SUMIF('reporting moussy'!$F$2:$EE$2,CW$4,'reporting moussy'!$F38:$EE38)+SUMIF('reporting trappes'!$F$2:$EE$2,CW$4,'reporting trappes'!$F38:$EE38)+SUMIF('SPACELOG 5 BP'!$F$2:$EE$2,CW$4,'SPACELOG 5 BP'!$F38:$EE38)+SUMIF('SPACELOG 6 BP'!$F$2:$EE$2,CW$4,'SPACELOG 6 BP'!$F38:$EE38)+SUMIF('SPACELOG 7 BP'!$F$2:$EE$2,CW$4,'SPACELOG 7 BP'!$F38:$EE38)+SUMIF('SPACELOG 8 BP'!$F$2:$EE$2,CW$4,'SPACELOG 8 BP'!$F38:$EE38)+SUMIF('SPACELOG 9 BP'!$F$2:$EE$2,CW$4,'SPACELOG 9 BP'!$F38:$EE38)+SUMIF('SPACELOG 10 BP'!$F$2:$EE$2,CW$4,'SPACELOG 10 BP'!$F38:$EE38)+SUMIF('SPACELOG 11 BP'!$F$2:$EE$2,CW$4,'SPACELOG 11 BP'!$F38:$EE38)+SUMIF('SPACELOG 12 BP'!$F$2:$EE$2,CW$4,'SPACELOG 12 BP'!$F38:$EE38)</f>
        <v>300</v>
      </c>
      <c r="CX38" s="33">
        <f>SUMIF('reporting montigny'!$F$2:$EE$2,CX$4,'reporting montigny'!$F38:$EE38)+SUMIF('reporting boissy'!$F$2:$EE$2,CX$4,'reporting boissy'!$F38:$EE38)+SUMIF('reporting moussy'!$F$2:$EE$2,CX$4,'reporting moussy'!$F38:$EE38)+SUMIF('reporting trappes'!$F$2:$EE$2,CX$4,'reporting trappes'!$F38:$EE38)+SUMIF('SPACELOG 5 BP'!$F$2:$EE$2,CX$4,'SPACELOG 5 BP'!$F38:$EE38)+SUMIF('SPACELOG 6 BP'!$F$2:$EE$2,CX$4,'SPACELOG 6 BP'!$F38:$EE38)+SUMIF('SPACELOG 7 BP'!$F$2:$EE$2,CX$4,'SPACELOG 7 BP'!$F38:$EE38)+SUMIF('SPACELOG 8 BP'!$F$2:$EE$2,CX$4,'SPACELOG 8 BP'!$F38:$EE38)+SUMIF('SPACELOG 9 BP'!$F$2:$EE$2,CX$4,'SPACELOG 9 BP'!$F38:$EE38)+SUMIF('SPACELOG 10 BP'!$F$2:$EE$2,CX$4,'SPACELOG 10 BP'!$F38:$EE38)+SUMIF('SPACELOG 11 BP'!$F$2:$EE$2,CX$4,'SPACELOG 11 BP'!$F38:$EE38)+SUMIF('SPACELOG 12 BP'!$F$2:$EE$2,CX$4,'SPACELOG 12 BP'!$F38:$EE38)</f>
        <v>300</v>
      </c>
      <c r="CY38" s="33">
        <f>SUMIF('reporting montigny'!$F$2:$EE$2,CY$4,'reporting montigny'!$F38:$EE38)+SUMIF('reporting boissy'!$F$2:$EE$2,CY$4,'reporting boissy'!$F38:$EE38)+SUMIF('reporting moussy'!$F$2:$EE$2,CY$4,'reporting moussy'!$F38:$EE38)+SUMIF('reporting trappes'!$F$2:$EE$2,CY$4,'reporting trappes'!$F38:$EE38)+SUMIF('SPACELOG 5 BP'!$F$2:$EE$2,CY$4,'SPACELOG 5 BP'!$F38:$EE38)+SUMIF('SPACELOG 6 BP'!$F$2:$EE$2,CY$4,'SPACELOG 6 BP'!$F38:$EE38)+SUMIF('SPACELOG 7 BP'!$F$2:$EE$2,CY$4,'SPACELOG 7 BP'!$F38:$EE38)+SUMIF('SPACELOG 8 BP'!$F$2:$EE$2,CY$4,'SPACELOG 8 BP'!$F38:$EE38)+SUMIF('SPACELOG 9 BP'!$F$2:$EE$2,CY$4,'SPACELOG 9 BP'!$F38:$EE38)+SUMIF('SPACELOG 10 BP'!$F$2:$EE$2,CY$4,'SPACELOG 10 BP'!$F38:$EE38)+SUMIF('SPACELOG 11 BP'!$F$2:$EE$2,CY$4,'SPACELOG 11 BP'!$F38:$EE38)+SUMIF('SPACELOG 12 BP'!$F$2:$EE$2,CY$4,'SPACELOG 12 BP'!$F38:$EE38)</f>
        <v>300</v>
      </c>
      <c r="CZ38" s="33">
        <f>SUMIF('reporting montigny'!$F$2:$EE$2,CZ$4,'reporting montigny'!$F38:$EE38)+SUMIF('reporting boissy'!$F$2:$EE$2,CZ$4,'reporting boissy'!$F38:$EE38)+SUMIF('reporting moussy'!$F$2:$EE$2,CZ$4,'reporting moussy'!$F38:$EE38)+SUMIF('reporting trappes'!$F$2:$EE$2,CZ$4,'reporting trappes'!$F38:$EE38)+SUMIF('SPACELOG 5 BP'!$F$2:$EE$2,CZ$4,'SPACELOG 5 BP'!$F38:$EE38)+SUMIF('SPACELOG 6 BP'!$F$2:$EE$2,CZ$4,'SPACELOG 6 BP'!$F38:$EE38)+SUMIF('SPACELOG 7 BP'!$F$2:$EE$2,CZ$4,'SPACELOG 7 BP'!$F38:$EE38)+SUMIF('SPACELOG 8 BP'!$F$2:$EE$2,CZ$4,'SPACELOG 8 BP'!$F38:$EE38)+SUMIF('SPACELOG 9 BP'!$F$2:$EE$2,CZ$4,'SPACELOG 9 BP'!$F38:$EE38)+SUMIF('SPACELOG 10 BP'!$F$2:$EE$2,CZ$4,'SPACELOG 10 BP'!$F38:$EE38)+SUMIF('SPACELOG 11 BP'!$F$2:$EE$2,CZ$4,'SPACELOG 11 BP'!$F38:$EE38)+SUMIF('SPACELOG 12 BP'!$F$2:$EE$2,CZ$4,'SPACELOG 12 BP'!$F38:$EE38)</f>
        <v>300</v>
      </c>
      <c r="DA38" s="33">
        <f>SUMIF('reporting montigny'!$F$2:$EE$2,DA$4,'reporting montigny'!$F38:$EE38)+SUMIF('reporting boissy'!$F$2:$EE$2,DA$4,'reporting boissy'!$F38:$EE38)+SUMIF('reporting moussy'!$F$2:$EE$2,DA$4,'reporting moussy'!$F38:$EE38)+SUMIF('reporting trappes'!$F$2:$EE$2,DA$4,'reporting trappes'!$F38:$EE38)+SUMIF('SPACELOG 5 BP'!$F$2:$EE$2,DA$4,'SPACELOG 5 BP'!$F38:$EE38)+SUMIF('SPACELOG 6 BP'!$F$2:$EE$2,DA$4,'SPACELOG 6 BP'!$F38:$EE38)+SUMIF('SPACELOG 7 BP'!$F$2:$EE$2,DA$4,'SPACELOG 7 BP'!$F38:$EE38)+SUMIF('SPACELOG 8 BP'!$F$2:$EE$2,DA$4,'SPACELOG 8 BP'!$F38:$EE38)+SUMIF('SPACELOG 9 BP'!$F$2:$EE$2,DA$4,'SPACELOG 9 BP'!$F38:$EE38)+SUMIF('SPACELOG 10 BP'!$F$2:$EE$2,DA$4,'SPACELOG 10 BP'!$F38:$EE38)+SUMIF('SPACELOG 11 BP'!$F$2:$EE$2,DA$4,'SPACELOG 11 BP'!$F38:$EE38)+SUMIF('SPACELOG 12 BP'!$F$2:$EE$2,DA$4,'SPACELOG 12 BP'!$F38:$EE38)</f>
        <v>300</v>
      </c>
      <c r="DB38" s="33">
        <f>SUMIF('reporting montigny'!$F$2:$EE$2,DB$4,'reporting montigny'!$F38:$EE38)+SUMIF('reporting boissy'!$F$2:$EE$2,DB$4,'reporting boissy'!$F38:$EE38)+SUMIF('reporting moussy'!$F$2:$EE$2,DB$4,'reporting moussy'!$F38:$EE38)+SUMIF('reporting trappes'!$F$2:$EE$2,DB$4,'reporting trappes'!$F38:$EE38)+SUMIF('SPACELOG 5 BP'!$F$2:$EE$2,DB$4,'SPACELOG 5 BP'!$F38:$EE38)+SUMIF('SPACELOG 6 BP'!$F$2:$EE$2,DB$4,'SPACELOG 6 BP'!$F38:$EE38)+SUMIF('SPACELOG 7 BP'!$F$2:$EE$2,DB$4,'SPACELOG 7 BP'!$F38:$EE38)+SUMIF('SPACELOG 8 BP'!$F$2:$EE$2,DB$4,'SPACELOG 8 BP'!$F38:$EE38)+SUMIF('SPACELOG 9 BP'!$F$2:$EE$2,DB$4,'SPACELOG 9 BP'!$F38:$EE38)+SUMIF('SPACELOG 10 BP'!$F$2:$EE$2,DB$4,'SPACELOG 10 BP'!$F38:$EE38)+SUMIF('SPACELOG 11 BP'!$F$2:$EE$2,DB$4,'SPACELOG 11 BP'!$F38:$EE38)+SUMIF('SPACELOG 12 BP'!$F$2:$EE$2,DB$4,'SPACELOG 12 BP'!$F38:$EE38)</f>
        <v>300</v>
      </c>
      <c r="DC38" s="33">
        <f>SUMIF('reporting montigny'!$F$2:$EE$2,DC$4,'reporting montigny'!$F38:$EE38)+SUMIF('reporting boissy'!$F$2:$EE$2,DC$4,'reporting boissy'!$F38:$EE38)+SUMIF('reporting moussy'!$F$2:$EE$2,DC$4,'reporting moussy'!$F38:$EE38)+SUMIF('reporting trappes'!$F$2:$EE$2,DC$4,'reporting trappes'!$F38:$EE38)+SUMIF('SPACELOG 5 BP'!$F$2:$EE$2,DC$4,'SPACELOG 5 BP'!$F38:$EE38)+SUMIF('SPACELOG 6 BP'!$F$2:$EE$2,DC$4,'SPACELOG 6 BP'!$F38:$EE38)+SUMIF('SPACELOG 7 BP'!$F$2:$EE$2,DC$4,'SPACELOG 7 BP'!$F38:$EE38)+SUMIF('SPACELOG 8 BP'!$F$2:$EE$2,DC$4,'SPACELOG 8 BP'!$F38:$EE38)+SUMIF('SPACELOG 9 BP'!$F$2:$EE$2,DC$4,'SPACELOG 9 BP'!$F38:$EE38)+SUMIF('SPACELOG 10 BP'!$F$2:$EE$2,DC$4,'SPACELOG 10 BP'!$F38:$EE38)+SUMIF('SPACELOG 11 BP'!$F$2:$EE$2,DC$4,'SPACELOG 11 BP'!$F38:$EE38)+SUMIF('SPACELOG 12 BP'!$F$2:$EE$2,DC$4,'SPACELOG 12 BP'!$F38:$EE38)</f>
        <v>300</v>
      </c>
      <c r="DD38" s="33">
        <f>SUMIF('reporting montigny'!$F$2:$EE$2,DD$4,'reporting montigny'!$F38:$EE38)+SUMIF('reporting boissy'!$F$2:$EE$2,DD$4,'reporting boissy'!$F38:$EE38)+SUMIF('reporting moussy'!$F$2:$EE$2,DD$4,'reporting moussy'!$F38:$EE38)+SUMIF('reporting trappes'!$F$2:$EE$2,DD$4,'reporting trappes'!$F38:$EE38)+SUMIF('SPACELOG 5 BP'!$F$2:$EE$2,DD$4,'SPACELOG 5 BP'!$F38:$EE38)+SUMIF('SPACELOG 6 BP'!$F$2:$EE$2,DD$4,'SPACELOG 6 BP'!$F38:$EE38)+SUMIF('SPACELOG 7 BP'!$F$2:$EE$2,DD$4,'SPACELOG 7 BP'!$F38:$EE38)+SUMIF('SPACELOG 8 BP'!$F$2:$EE$2,DD$4,'SPACELOG 8 BP'!$F38:$EE38)+SUMIF('SPACELOG 9 BP'!$F$2:$EE$2,DD$4,'SPACELOG 9 BP'!$F38:$EE38)+SUMIF('SPACELOG 10 BP'!$F$2:$EE$2,DD$4,'SPACELOG 10 BP'!$F38:$EE38)+SUMIF('SPACELOG 11 BP'!$F$2:$EE$2,DD$4,'SPACELOG 11 BP'!$F38:$EE38)+SUMIF('SPACELOG 12 BP'!$F$2:$EE$2,DD$4,'SPACELOG 12 BP'!$F38:$EE38)</f>
        <v>300</v>
      </c>
      <c r="DE38" s="393">
        <f t="shared" ref="DE38:DE39" si="140">SUM(CS38:DD38)</f>
        <v>14941</v>
      </c>
      <c r="DF38" s="33">
        <f>SUMIF('reporting montigny'!$F$2:$EE$2,DF$4,'reporting montigny'!$F38:$EE38)+SUMIF('reporting boissy'!$F$2:$EE$2,DF$4,'reporting boissy'!$F38:$EE38)+SUMIF('reporting moussy'!$F$2:$EE$2,DF$4,'reporting moussy'!$F38:$EE38)+SUMIF('reporting trappes'!$F$2:$EE$2,DF$4,'reporting trappes'!$F38:$EE38)+SUMIF('SPACELOG 5 BP'!$F$2:$EE$2,DF$4,'SPACELOG 5 BP'!$F38:$EE38)+SUMIF('SPACELOG 6 BP'!$F$2:$EE$2,DF$4,'SPACELOG 6 BP'!$F38:$EE38)+SUMIF('SPACELOG 7 BP'!$F$2:$EE$2,DF$4,'SPACELOG 7 BP'!$F38:$EE38)+SUMIF('SPACELOG 8 BP'!$F$2:$EE$2,DF$4,'SPACELOG 8 BP'!$F38:$EE38)+SUMIF('SPACELOG 9 BP'!$F$2:$EE$2,DF$4,'SPACELOG 9 BP'!$F38:$EE38)+SUMIF('SPACELOG 10 BP'!$F$2:$EE$2,DF$4,'SPACELOG 10 BP'!$F38:$EE38)+SUMIF('SPACELOG 11 BP'!$F$2:$EE$2,DF$4,'SPACELOG 11 BP'!$F38:$EE38)+SUMIF('SPACELOG 12 BP'!$F$2:$EE$2,DF$4,'SPACELOG 12 BP'!$F38:$EE38)</f>
        <v>300</v>
      </c>
      <c r="DG38" s="33">
        <f>SUMIF('reporting montigny'!$F$2:$EE$2,DG$4,'reporting montigny'!$F38:$EE38)+SUMIF('reporting boissy'!$F$2:$EE$2,DG$4,'reporting boissy'!$F38:$EE38)+SUMIF('reporting moussy'!$F$2:$EE$2,DG$4,'reporting moussy'!$F38:$EE38)+SUMIF('reporting trappes'!$F$2:$EE$2,DG$4,'reporting trappes'!$F38:$EE38)+SUMIF('SPACELOG 5 BP'!$F$2:$EE$2,DG$4,'SPACELOG 5 BP'!$F38:$EE38)+SUMIF('SPACELOG 6 BP'!$F$2:$EE$2,DG$4,'SPACELOG 6 BP'!$F38:$EE38)+SUMIF('SPACELOG 7 BP'!$F$2:$EE$2,DG$4,'SPACELOG 7 BP'!$F38:$EE38)+SUMIF('SPACELOG 8 BP'!$F$2:$EE$2,DG$4,'SPACELOG 8 BP'!$F38:$EE38)+SUMIF('SPACELOG 9 BP'!$F$2:$EE$2,DG$4,'SPACELOG 9 BP'!$F38:$EE38)+SUMIF('SPACELOG 10 BP'!$F$2:$EE$2,DG$4,'SPACELOG 10 BP'!$F38:$EE38)+SUMIF('SPACELOG 11 BP'!$F$2:$EE$2,DG$4,'SPACELOG 11 BP'!$F38:$EE38)+SUMIF('SPACELOG 12 BP'!$F$2:$EE$2,DG$4,'SPACELOG 12 BP'!$F38:$EE38)</f>
        <v>300</v>
      </c>
      <c r="DH38" s="33">
        <f>SUMIF('reporting montigny'!$F$2:$EE$2,DH$4,'reporting montigny'!$F38:$EE38)+SUMIF('reporting boissy'!$F$2:$EE$2,DH$4,'reporting boissy'!$F38:$EE38)+SUMIF('reporting moussy'!$F$2:$EE$2,DH$4,'reporting moussy'!$F38:$EE38)+SUMIF('reporting trappes'!$F$2:$EE$2,DH$4,'reporting trappes'!$F38:$EE38)+SUMIF('SPACELOG 5 BP'!$F$2:$EE$2,DH$4,'SPACELOG 5 BP'!$F38:$EE38)+SUMIF('SPACELOG 6 BP'!$F$2:$EE$2,DH$4,'SPACELOG 6 BP'!$F38:$EE38)+SUMIF('SPACELOG 7 BP'!$F$2:$EE$2,DH$4,'SPACELOG 7 BP'!$F38:$EE38)+SUMIF('SPACELOG 8 BP'!$F$2:$EE$2,DH$4,'SPACELOG 8 BP'!$F38:$EE38)+SUMIF('SPACELOG 9 BP'!$F$2:$EE$2,DH$4,'SPACELOG 9 BP'!$F38:$EE38)+SUMIF('SPACELOG 10 BP'!$F$2:$EE$2,DH$4,'SPACELOG 10 BP'!$F38:$EE38)+SUMIF('SPACELOG 11 BP'!$F$2:$EE$2,DH$4,'SPACELOG 11 BP'!$F38:$EE38)+SUMIF('SPACELOG 12 BP'!$F$2:$EE$2,DH$4,'SPACELOG 12 BP'!$F38:$EE38)</f>
        <v>11641</v>
      </c>
      <c r="DI38" s="33">
        <f>SUMIF('reporting montigny'!$F$2:$EE$2,DI$4,'reporting montigny'!$F38:$EE38)+SUMIF('reporting boissy'!$F$2:$EE$2,DI$4,'reporting boissy'!$F38:$EE38)+SUMIF('reporting moussy'!$F$2:$EE$2,DI$4,'reporting moussy'!$F38:$EE38)+SUMIF('reporting trappes'!$F$2:$EE$2,DI$4,'reporting trappes'!$F38:$EE38)+SUMIF('SPACELOG 5 BP'!$F$2:$EE$2,DI$4,'SPACELOG 5 BP'!$F38:$EE38)+SUMIF('SPACELOG 6 BP'!$F$2:$EE$2,DI$4,'SPACELOG 6 BP'!$F38:$EE38)+SUMIF('SPACELOG 7 BP'!$F$2:$EE$2,DI$4,'SPACELOG 7 BP'!$F38:$EE38)+SUMIF('SPACELOG 8 BP'!$F$2:$EE$2,DI$4,'SPACELOG 8 BP'!$F38:$EE38)+SUMIF('SPACELOG 9 BP'!$F$2:$EE$2,DI$4,'SPACELOG 9 BP'!$F38:$EE38)+SUMIF('SPACELOG 10 BP'!$F$2:$EE$2,DI$4,'SPACELOG 10 BP'!$F38:$EE38)+SUMIF('SPACELOG 11 BP'!$F$2:$EE$2,DI$4,'SPACELOG 11 BP'!$F38:$EE38)+SUMIF('SPACELOG 12 BP'!$F$2:$EE$2,DI$4,'SPACELOG 12 BP'!$F38:$EE38)</f>
        <v>300</v>
      </c>
      <c r="DJ38" s="33">
        <f>SUMIF('reporting montigny'!$F$2:$EE$2,DJ$4,'reporting montigny'!$F38:$EE38)+SUMIF('reporting boissy'!$F$2:$EE$2,DJ$4,'reporting boissy'!$F38:$EE38)+SUMIF('reporting moussy'!$F$2:$EE$2,DJ$4,'reporting moussy'!$F38:$EE38)+SUMIF('reporting trappes'!$F$2:$EE$2,DJ$4,'reporting trappes'!$F38:$EE38)+SUMIF('SPACELOG 5 BP'!$F$2:$EE$2,DJ$4,'SPACELOG 5 BP'!$F38:$EE38)+SUMIF('SPACELOG 6 BP'!$F$2:$EE$2,DJ$4,'SPACELOG 6 BP'!$F38:$EE38)+SUMIF('SPACELOG 7 BP'!$F$2:$EE$2,DJ$4,'SPACELOG 7 BP'!$F38:$EE38)+SUMIF('SPACELOG 8 BP'!$F$2:$EE$2,DJ$4,'SPACELOG 8 BP'!$F38:$EE38)+SUMIF('SPACELOG 9 BP'!$F$2:$EE$2,DJ$4,'SPACELOG 9 BP'!$F38:$EE38)+SUMIF('SPACELOG 10 BP'!$F$2:$EE$2,DJ$4,'SPACELOG 10 BP'!$F38:$EE38)+SUMIF('SPACELOG 11 BP'!$F$2:$EE$2,DJ$4,'SPACELOG 11 BP'!$F38:$EE38)+SUMIF('SPACELOG 12 BP'!$F$2:$EE$2,DJ$4,'SPACELOG 12 BP'!$F38:$EE38)</f>
        <v>300</v>
      </c>
      <c r="DK38" s="33">
        <f>SUMIF('reporting montigny'!$F$2:$EE$2,DK$4,'reporting montigny'!$F38:$EE38)+SUMIF('reporting boissy'!$F$2:$EE$2,DK$4,'reporting boissy'!$F38:$EE38)+SUMIF('reporting moussy'!$F$2:$EE$2,DK$4,'reporting moussy'!$F38:$EE38)+SUMIF('reporting trappes'!$F$2:$EE$2,DK$4,'reporting trappes'!$F38:$EE38)+SUMIF('SPACELOG 5 BP'!$F$2:$EE$2,DK$4,'SPACELOG 5 BP'!$F38:$EE38)+SUMIF('SPACELOG 6 BP'!$F$2:$EE$2,DK$4,'SPACELOG 6 BP'!$F38:$EE38)+SUMIF('SPACELOG 7 BP'!$F$2:$EE$2,DK$4,'SPACELOG 7 BP'!$F38:$EE38)+SUMIF('SPACELOG 8 BP'!$F$2:$EE$2,DK$4,'SPACELOG 8 BP'!$F38:$EE38)+SUMIF('SPACELOG 9 BP'!$F$2:$EE$2,DK$4,'SPACELOG 9 BP'!$F38:$EE38)+SUMIF('SPACELOG 10 BP'!$F$2:$EE$2,DK$4,'SPACELOG 10 BP'!$F38:$EE38)+SUMIF('SPACELOG 11 BP'!$F$2:$EE$2,DK$4,'SPACELOG 11 BP'!$F38:$EE38)+SUMIF('SPACELOG 12 BP'!$F$2:$EE$2,DK$4,'SPACELOG 12 BP'!$F38:$EE38)</f>
        <v>300</v>
      </c>
      <c r="DL38" s="33">
        <f>SUMIF('reporting montigny'!$F$2:$EE$2,DL$4,'reporting montigny'!$F38:$EE38)+SUMIF('reporting boissy'!$F$2:$EE$2,DL$4,'reporting boissy'!$F38:$EE38)+SUMIF('reporting moussy'!$F$2:$EE$2,DL$4,'reporting moussy'!$F38:$EE38)+SUMIF('reporting trappes'!$F$2:$EE$2,DL$4,'reporting trappes'!$F38:$EE38)+SUMIF('SPACELOG 5 BP'!$F$2:$EE$2,DL$4,'SPACELOG 5 BP'!$F38:$EE38)+SUMIF('SPACELOG 6 BP'!$F$2:$EE$2,DL$4,'SPACELOG 6 BP'!$F38:$EE38)+SUMIF('SPACELOG 7 BP'!$F$2:$EE$2,DL$4,'SPACELOG 7 BP'!$F38:$EE38)+SUMIF('SPACELOG 8 BP'!$F$2:$EE$2,DL$4,'SPACELOG 8 BP'!$F38:$EE38)+SUMIF('SPACELOG 9 BP'!$F$2:$EE$2,DL$4,'SPACELOG 9 BP'!$F38:$EE38)+SUMIF('SPACELOG 10 BP'!$F$2:$EE$2,DL$4,'SPACELOG 10 BP'!$F38:$EE38)+SUMIF('SPACELOG 11 BP'!$F$2:$EE$2,DL$4,'SPACELOG 11 BP'!$F38:$EE38)+SUMIF('SPACELOG 12 BP'!$F$2:$EE$2,DL$4,'SPACELOG 12 BP'!$F38:$EE38)</f>
        <v>300</v>
      </c>
      <c r="DM38" s="33">
        <f>SUMIF('reporting montigny'!$F$2:$EE$2,DM$4,'reporting montigny'!$F38:$EE38)+SUMIF('reporting boissy'!$F$2:$EE$2,DM$4,'reporting boissy'!$F38:$EE38)+SUMIF('reporting moussy'!$F$2:$EE$2,DM$4,'reporting moussy'!$F38:$EE38)+SUMIF('reporting trappes'!$F$2:$EE$2,DM$4,'reporting trappes'!$F38:$EE38)+SUMIF('SPACELOG 5 BP'!$F$2:$EE$2,DM$4,'SPACELOG 5 BP'!$F38:$EE38)+SUMIF('SPACELOG 6 BP'!$F$2:$EE$2,DM$4,'SPACELOG 6 BP'!$F38:$EE38)+SUMIF('SPACELOG 7 BP'!$F$2:$EE$2,DM$4,'SPACELOG 7 BP'!$F38:$EE38)+SUMIF('SPACELOG 8 BP'!$F$2:$EE$2,DM$4,'SPACELOG 8 BP'!$F38:$EE38)+SUMIF('SPACELOG 9 BP'!$F$2:$EE$2,DM$4,'SPACELOG 9 BP'!$F38:$EE38)+SUMIF('SPACELOG 10 BP'!$F$2:$EE$2,DM$4,'SPACELOG 10 BP'!$F38:$EE38)+SUMIF('SPACELOG 11 BP'!$F$2:$EE$2,DM$4,'SPACELOG 11 BP'!$F38:$EE38)+SUMIF('SPACELOG 12 BP'!$F$2:$EE$2,DM$4,'SPACELOG 12 BP'!$F38:$EE38)</f>
        <v>300</v>
      </c>
      <c r="DN38" s="33">
        <f>SUMIF('reporting montigny'!$F$2:$EE$2,DN$4,'reporting montigny'!$F38:$EE38)+SUMIF('reporting boissy'!$F$2:$EE$2,DN$4,'reporting boissy'!$F38:$EE38)+SUMIF('reporting moussy'!$F$2:$EE$2,DN$4,'reporting moussy'!$F38:$EE38)+SUMIF('reporting trappes'!$F$2:$EE$2,DN$4,'reporting trappes'!$F38:$EE38)+SUMIF('SPACELOG 5 BP'!$F$2:$EE$2,DN$4,'SPACELOG 5 BP'!$F38:$EE38)+SUMIF('SPACELOG 6 BP'!$F$2:$EE$2,DN$4,'SPACELOG 6 BP'!$F38:$EE38)+SUMIF('SPACELOG 7 BP'!$F$2:$EE$2,DN$4,'SPACELOG 7 BP'!$F38:$EE38)+SUMIF('SPACELOG 8 BP'!$F$2:$EE$2,DN$4,'SPACELOG 8 BP'!$F38:$EE38)+SUMIF('SPACELOG 9 BP'!$F$2:$EE$2,DN$4,'SPACELOG 9 BP'!$F38:$EE38)+SUMIF('SPACELOG 10 BP'!$F$2:$EE$2,DN$4,'SPACELOG 10 BP'!$F38:$EE38)+SUMIF('SPACELOG 11 BP'!$F$2:$EE$2,DN$4,'SPACELOG 11 BP'!$F38:$EE38)+SUMIF('SPACELOG 12 BP'!$F$2:$EE$2,DN$4,'SPACELOG 12 BP'!$F38:$EE38)</f>
        <v>300</v>
      </c>
      <c r="DO38" s="33">
        <f>SUMIF('reporting montigny'!$F$2:$EE$2,DO$4,'reporting montigny'!$F38:$EE38)+SUMIF('reporting boissy'!$F$2:$EE$2,DO$4,'reporting boissy'!$F38:$EE38)+SUMIF('reporting moussy'!$F$2:$EE$2,DO$4,'reporting moussy'!$F38:$EE38)+SUMIF('reporting trappes'!$F$2:$EE$2,DO$4,'reporting trappes'!$F38:$EE38)+SUMIF('SPACELOG 5 BP'!$F$2:$EE$2,DO$4,'SPACELOG 5 BP'!$F38:$EE38)+SUMIF('SPACELOG 6 BP'!$F$2:$EE$2,DO$4,'SPACELOG 6 BP'!$F38:$EE38)+SUMIF('SPACELOG 7 BP'!$F$2:$EE$2,DO$4,'SPACELOG 7 BP'!$F38:$EE38)+SUMIF('SPACELOG 8 BP'!$F$2:$EE$2,DO$4,'SPACELOG 8 BP'!$F38:$EE38)+SUMIF('SPACELOG 9 BP'!$F$2:$EE$2,DO$4,'SPACELOG 9 BP'!$F38:$EE38)+SUMIF('SPACELOG 10 BP'!$F$2:$EE$2,DO$4,'SPACELOG 10 BP'!$F38:$EE38)+SUMIF('SPACELOG 11 BP'!$F$2:$EE$2,DO$4,'SPACELOG 11 BP'!$F38:$EE38)+SUMIF('SPACELOG 12 BP'!$F$2:$EE$2,DO$4,'SPACELOG 12 BP'!$F38:$EE38)</f>
        <v>300</v>
      </c>
      <c r="DP38" s="33">
        <f>SUMIF('reporting montigny'!$F$2:$EE$2,DP$4,'reporting montigny'!$F38:$EE38)+SUMIF('reporting boissy'!$F$2:$EE$2,DP$4,'reporting boissy'!$F38:$EE38)+SUMIF('reporting moussy'!$F$2:$EE$2,DP$4,'reporting moussy'!$F38:$EE38)+SUMIF('reporting trappes'!$F$2:$EE$2,DP$4,'reporting trappes'!$F38:$EE38)+SUMIF('SPACELOG 5 BP'!$F$2:$EE$2,DP$4,'SPACELOG 5 BP'!$F38:$EE38)+SUMIF('SPACELOG 6 BP'!$F$2:$EE$2,DP$4,'SPACELOG 6 BP'!$F38:$EE38)+SUMIF('SPACELOG 7 BP'!$F$2:$EE$2,DP$4,'SPACELOG 7 BP'!$F38:$EE38)+SUMIF('SPACELOG 8 BP'!$F$2:$EE$2,DP$4,'SPACELOG 8 BP'!$F38:$EE38)+SUMIF('SPACELOG 9 BP'!$F$2:$EE$2,DP$4,'SPACELOG 9 BP'!$F38:$EE38)+SUMIF('SPACELOG 10 BP'!$F$2:$EE$2,DP$4,'SPACELOG 10 BP'!$F38:$EE38)+SUMIF('SPACELOG 11 BP'!$F$2:$EE$2,DP$4,'SPACELOG 11 BP'!$F38:$EE38)+SUMIF('SPACELOG 12 BP'!$F$2:$EE$2,DP$4,'SPACELOG 12 BP'!$F38:$EE38)</f>
        <v>300</v>
      </c>
      <c r="DQ38" s="33">
        <f>SUMIF('reporting montigny'!$F$2:$EE$2,DQ$4,'reporting montigny'!$F38:$EE38)+SUMIF('reporting boissy'!$F$2:$EE$2,DQ$4,'reporting boissy'!$F38:$EE38)+SUMIF('reporting moussy'!$F$2:$EE$2,DQ$4,'reporting moussy'!$F38:$EE38)+SUMIF('reporting trappes'!$F$2:$EE$2,DQ$4,'reporting trappes'!$F38:$EE38)+SUMIF('SPACELOG 5 BP'!$F$2:$EE$2,DQ$4,'SPACELOG 5 BP'!$F38:$EE38)+SUMIF('SPACELOG 6 BP'!$F$2:$EE$2,DQ$4,'SPACELOG 6 BP'!$F38:$EE38)+SUMIF('SPACELOG 7 BP'!$F$2:$EE$2,DQ$4,'SPACELOG 7 BP'!$F38:$EE38)+SUMIF('SPACELOG 8 BP'!$F$2:$EE$2,DQ$4,'SPACELOG 8 BP'!$F38:$EE38)+SUMIF('SPACELOG 9 BP'!$F$2:$EE$2,DQ$4,'SPACELOG 9 BP'!$F38:$EE38)+SUMIF('SPACELOG 10 BP'!$F$2:$EE$2,DQ$4,'SPACELOG 10 BP'!$F38:$EE38)+SUMIF('SPACELOG 11 BP'!$F$2:$EE$2,DQ$4,'SPACELOG 11 BP'!$F38:$EE38)+SUMIF('SPACELOG 12 BP'!$F$2:$EE$2,DQ$4,'SPACELOG 12 BP'!$F38:$EE38)</f>
        <v>300</v>
      </c>
      <c r="DR38" s="393">
        <f t="shared" ref="DR38:DR39" si="141">SUM(DF38:DQ38)</f>
        <v>14941</v>
      </c>
    </row>
    <row r="39" spans="2:122" x14ac:dyDescent="0.2">
      <c r="E39" s="9" t="s">
        <v>25</v>
      </c>
      <c r="F39" s="33">
        <f>SUMIF('reporting montigny'!$F$2:$EE$2,F$4,'reporting montigny'!$F39:$EE39)+SUMIF('reporting boissy'!$F$2:$EE$2,F$4,'reporting boissy'!$F39:$EE39)+SUMIF('reporting moussy'!$F$2:$EE$2,F$4,'reporting moussy'!$F39:$EE39)+SUMIF('reporting trappes'!$F$2:$EE$2,F$4,'reporting trappes'!$F39:$EE39)+SUMIF('SPACELOG 5 BP'!$F$2:$EE$2,F$4,'SPACELOG 5 BP'!$F39:$EE39)+SUMIF('SPACELOG 6 BP'!$F$2:$EE$2,F$4,'SPACELOG 6 BP'!$F39:$EE39)+SUMIF('SPACELOG 7 BP'!$F$2:$EE$2,F$4,'SPACELOG 7 BP'!$F39:$EE39)+SUMIF('SPACELOG 8 BP'!$F$2:$EE$2,F$4,'SPACELOG 8 BP'!$F39:$EE39)+SUMIF('SPACELOG 9 BP'!$F$2:$EE$2,F$4,'SPACELOG 9 BP'!$F39:$EE39)+SUMIF('SPACELOG 10 BP'!$F$2:$EE$2,F$4,'SPACELOG 10 BP'!$F39:$EE39)+SUMIF('SPACELOG 11 BP'!$F$2:$EE$2,F$4,'SPACELOG 11 BP'!$F39:$EE39)+SUMIF('SPACELOG 12 BP'!$F$2:$EE$2,F$4,'SPACELOG 12 BP'!$F39:$EE39)</f>
        <v>4628</v>
      </c>
      <c r="G39" s="33">
        <f>SUMIF('reporting montigny'!$F$2:$EE$2,G$4,'reporting montigny'!$F39:$EE39)+SUMIF('reporting boissy'!$F$2:$EE$2,G$4,'reporting boissy'!$F39:$EE39)+SUMIF('reporting moussy'!$F$2:$EE$2,G$4,'reporting moussy'!$F39:$EE39)+SUMIF('reporting trappes'!$F$2:$EE$2,G$4,'reporting trappes'!$F39:$EE39)+SUMIF('SPACELOG 5 BP'!$F$2:$EE$2,G$4,'SPACELOG 5 BP'!$F39:$EE39)+SUMIF('SPACELOG 6 BP'!$F$2:$EE$2,G$4,'SPACELOG 6 BP'!$F39:$EE39)+SUMIF('SPACELOG 7 BP'!$F$2:$EE$2,G$4,'SPACELOG 7 BP'!$F39:$EE39)+SUMIF('SPACELOG 8 BP'!$F$2:$EE$2,G$4,'SPACELOG 8 BP'!$F39:$EE39)+SUMIF('SPACELOG 9 BP'!$F$2:$EE$2,G$4,'SPACELOG 9 BP'!$F39:$EE39)+SUMIF('SPACELOG 10 BP'!$F$2:$EE$2,G$4,'SPACELOG 10 BP'!$F39:$EE39)+SUMIF('SPACELOG 11 BP'!$F$2:$EE$2,G$4,'SPACELOG 11 BP'!$F39:$EE39)+SUMIF('SPACELOG 12 BP'!$F$2:$EE$2,G$4,'SPACELOG 12 BP'!$F39:$EE39)</f>
        <v>4628</v>
      </c>
      <c r="H39" s="33">
        <f>SUMIF('reporting montigny'!$F$2:$EE$2,H$4,'reporting montigny'!$F39:$EE39)+SUMIF('reporting boissy'!$F$2:$EE$2,H$4,'reporting boissy'!$F39:$EE39)+SUMIF('reporting moussy'!$F$2:$EE$2,H$4,'reporting moussy'!$F39:$EE39)+SUMIF('reporting trappes'!$F$2:$EE$2,H$4,'reporting trappes'!$F39:$EE39)+SUMIF('SPACELOG 5 BP'!$F$2:$EE$2,H$4,'SPACELOG 5 BP'!$F39:$EE39)+SUMIF('SPACELOG 6 BP'!$F$2:$EE$2,H$4,'SPACELOG 6 BP'!$F39:$EE39)+SUMIF('SPACELOG 7 BP'!$F$2:$EE$2,H$4,'SPACELOG 7 BP'!$F39:$EE39)+SUMIF('SPACELOG 8 BP'!$F$2:$EE$2,H$4,'SPACELOG 8 BP'!$F39:$EE39)+SUMIF('SPACELOG 9 BP'!$F$2:$EE$2,H$4,'SPACELOG 9 BP'!$F39:$EE39)+SUMIF('SPACELOG 10 BP'!$F$2:$EE$2,H$4,'SPACELOG 10 BP'!$F39:$EE39)+SUMIF('SPACELOG 11 BP'!$F$2:$EE$2,H$4,'SPACELOG 11 BP'!$F39:$EE39)+SUMIF('SPACELOG 12 BP'!$F$2:$EE$2,H$4,'SPACELOG 12 BP'!$F39:$EE39)</f>
        <v>4628</v>
      </c>
      <c r="I39" s="33">
        <f>SUMIF('reporting montigny'!$F$2:$EE$2,I$4,'reporting montigny'!$F39:$EE39)+SUMIF('reporting boissy'!$F$2:$EE$2,I$4,'reporting boissy'!$F39:$EE39)+SUMIF('reporting moussy'!$F$2:$EE$2,I$4,'reporting moussy'!$F39:$EE39)+SUMIF('reporting trappes'!$F$2:$EE$2,I$4,'reporting trappes'!$F39:$EE39)+SUMIF('SPACELOG 5 BP'!$F$2:$EE$2,I$4,'SPACELOG 5 BP'!$F39:$EE39)+SUMIF('SPACELOG 6 BP'!$F$2:$EE$2,I$4,'SPACELOG 6 BP'!$F39:$EE39)+SUMIF('SPACELOG 7 BP'!$F$2:$EE$2,I$4,'SPACELOG 7 BP'!$F39:$EE39)+SUMIF('SPACELOG 8 BP'!$F$2:$EE$2,I$4,'SPACELOG 8 BP'!$F39:$EE39)+SUMIF('SPACELOG 9 BP'!$F$2:$EE$2,I$4,'SPACELOG 9 BP'!$F39:$EE39)+SUMIF('SPACELOG 10 BP'!$F$2:$EE$2,I$4,'SPACELOG 10 BP'!$F39:$EE39)+SUMIF('SPACELOG 11 BP'!$F$2:$EE$2,I$4,'SPACELOG 11 BP'!$F39:$EE39)+SUMIF('SPACELOG 12 BP'!$F$2:$EE$2,I$4,'SPACELOG 12 BP'!$F39:$EE39)</f>
        <v>4628</v>
      </c>
      <c r="J39" s="33">
        <f>SUMIF('reporting montigny'!$F$2:$EE$2,J$4,'reporting montigny'!$F39:$EE39)+SUMIF('reporting boissy'!$F$2:$EE$2,J$4,'reporting boissy'!$F39:$EE39)+SUMIF('reporting moussy'!$F$2:$EE$2,J$4,'reporting moussy'!$F39:$EE39)+SUMIF('reporting trappes'!$F$2:$EE$2,J$4,'reporting trappes'!$F39:$EE39)+SUMIF('SPACELOG 5 BP'!$F$2:$EE$2,J$4,'SPACELOG 5 BP'!$F39:$EE39)+SUMIF('SPACELOG 6 BP'!$F$2:$EE$2,J$4,'SPACELOG 6 BP'!$F39:$EE39)+SUMIF('SPACELOG 7 BP'!$F$2:$EE$2,J$4,'SPACELOG 7 BP'!$F39:$EE39)+SUMIF('SPACELOG 8 BP'!$F$2:$EE$2,J$4,'SPACELOG 8 BP'!$F39:$EE39)+SUMIF('SPACELOG 9 BP'!$F$2:$EE$2,J$4,'SPACELOG 9 BP'!$F39:$EE39)+SUMIF('SPACELOG 10 BP'!$F$2:$EE$2,J$4,'SPACELOG 10 BP'!$F39:$EE39)+SUMIF('SPACELOG 11 BP'!$F$2:$EE$2,J$4,'SPACELOG 11 BP'!$F39:$EE39)+SUMIF('SPACELOG 12 BP'!$F$2:$EE$2,J$4,'SPACELOG 12 BP'!$F39:$EE39)</f>
        <v>4628</v>
      </c>
      <c r="K39" s="33">
        <f>SUMIF('reporting montigny'!$F$2:$EE$2,K$4,'reporting montigny'!$F39:$EE39)+SUMIF('reporting boissy'!$F$2:$EE$2,K$4,'reporting boissy'!$F39:$EE39)+SUMIF('reporting moussy'!$F$2:$EE$2,K$4,'reporting moussy'!$F39:$EE39)+SUMIF('reporting trappes'!$F$2:$EE$2,K$4,'reporting trappes'!$F39:$EE39)+SUMIF('SPACELOG 5 BP'!$F$2:$EE$2,K$4,'SPACELOG 5 BP'!$F39:$EE39)+SUMIF('SPACELOG 6 BP'!$F$2:$EE$2,K$4,'SPACELOG 6 BP'!$F39:$EE39)+SUMIF('SPACELOG 7 BP'!$F$2:$EE$2,K$4,'SPACELOG 7 BP'!$F39:$EE39)+SUMIF('SPACELOG 8 BP'!$F$2:$EE$2,K$4,'SPACELOG 8 BP'!$F39:$EE39)+SUMIF('SPACELOG 9 BP'!$F$2:$EE$2,K$4,'SPACELOG 9 BP'!$F39:$EE39)+SUMIF('SPACELOG 10 BP'!$F$2:$EE$2,K$4,'SPACELOG 10 BP'!$F39:$EE39)+SUMIF('SPACELOG 11 BP'!$F$2:$EE$2,K$4,'SPACELOG 11 BP'!$F39:$EE39)+SUMIF('SPACELOG 12 BP'!$F$2:$EE$2,K$4,'SPACELOG 12 BP'!$F39:$EE39)</f>
        <v>4628</v>
      </c>
      <c r="L39" s="33">
        <f>SUMIF('reporting montigny'!$F$2:$EE$2,L$4,'reporting montigny'!$F39:$EE39)+SUMIF('reporting boissy'!$F$2:$EE$2,L$4,'reporting boissy'!$F39:$EE39)+SUMIF('reporting moussy'!$F$2:$EE$2,L$4,'reporting moussy'!$F39:$EE39)+SUMIF('reporting trappes'!$F$2:$EE$2,L$4,'reporting trappes'!$F39:$EE39)+SUMIF('SPACELOG 5 BP'!$F$2:$EE$2,L$4,'SPACELOG 5 BP'!$F39:$EE39)+SUMIF('SPACELOG 6 BP'!$F$2:$EE$2,L$4,'SPACELOG 6 BP'!$F39:$EE39)+SUMIF('SPACELOG 7 BP'!$F$2:$EE$2,L$4,'SPACELOG 7 BP'!$F39:$EE39)+SUMIF('SPACELOG 8 BP'!$F$2:$EE$2,L$4,'SPACELOG 8 BP'!$F39:$EE39)+SUMIF('SPACELOG 9 BP'!$F$2:$EE$2,L$4,'SPACELOG 9 BP'!$F39:$EE39)+SUMIF('SPACELOG 10 BP'!$F$2:$EE$2,L$4,'SPACELOG 10 BP'!$F39:$EE39)+SUMIF('SPACELOG 11 BP'!$F$2:$EE$2,L$4,'SPACELOG 11 BP'!$F39:$EE39)+SUMIF('SPACELOG 12 BP'!$F$2:$EE$2,L$4,'SPACELOG 12 BP'!$F39:$EE39)</f>
        <v>4628</v>
      </c>
      <c r="M39" s="33">
        <f>SUMIF('reporting montigny'!$F$2:$EE$2,M$4,'reporting montigny'!$F39:$EE39)+SUMIF('reporting boissy'!$F$2:$EE$2,M$4,'reporting boissy'!$F39:$EE39)+SUMIF('reporting moussy'!$F$2:$EE$2,M$4,'reporting moussy'!$F39:$EE39)+SUMIF('reporting trappes'!$F$2:$EE$2,M$4,'reporting trappes'!$F39:$EE39)+SUMIF('SPACELOG 5 BP'!$F$2:$EE$2,M$4,'SPACELOG 5 BP'!$F39:$EE39)+SUMIF('SPACELOG 6 BP'!$F$2:$EE$2,M$4,'SPACELOG 6 BP'!$F39:$EE39)+SUMIF('SPACELOG 7 BP'!$F$2:$EE$2,M$4,'SPACELOG 7 BP'!$F39:$EE39)+SUMIF('SPACELOG 8 BP'!$F$2:$EE$2,M$4,'SPACELOG 8 BP'!$F39:$EE39)+SUMIF('SPACELOG 9 BP'!$F$2:$EE$2,M$4,'SPACELOG 9 BP'!$F39:$EE39)+SUMIF('SPACELOG 10 BP'!$F$2:$EE$2,M$4,'SPACELOG 10 BP'!$F39:$EE39)+SUMIF('SPACELOG 11 BP'!$F$2:$EE$2,M$4,'SPACELOG 11 BP'!$F39:$EE39)+SUMIF('SPACELOG 12 BP'!$F$2:$EE$2,M$4,'SPACELOG 12 BP'!$F39:$EE39)</f>
        <v>4628</v>
      </c>
      <c r="N39" s="33">
        <f>SUMIF('reporting montigny'!$F$2:$EE$2,N$4,'reporting montigny'!$F39:$EE39)+SUMIF('reporting boissy'!$F$2:$EE$2,N$4,'reporting boissy'!$F39:$EE39)+SUMIF('reporting moussy'!$F$2:$EE$2,N$4,'reporting moussy'!$F39:$EE39)+SUMIF('reporting trappes'!$F$2:$EE$2,N$4,'reporting trappes'!$F39:$EE39)+SUMIF('SPACELOG 5 BP'!$F$2:$EE$2,N$4,'SPACELOG 5 BP'!$F39:$EE39)+SUMIF('SPACELOG 6 BP'!$F$2:$EE$2,N$4,'SPACELOG 6 BP'!$F39:$EE39)+SUMIF('SPACELOG 7 BP'!$F$2:$EE$2,N$4,'SPACELOG 7 BP'!$F39:$EE39)+SUMIF('SPACELOG 8 BP'!$F$2:$EE$2,N$4,'SPACELOG 8 BP'!$F39:$EE39)+SUMIF('SPACELOG 9 BP'!$F$2:$EE$2,N$4,'SPACELOG 9 BP'!$F39:$EE39)+SUMIF('SPACELOG 10 BP'!$F$2:$EE$2,N$4,'SPACELOG 10 BP'!$F39:$EE39)+SUMIF('SPACELOG 11 BP'!$F$2:$EE$2,N$4,'SPACELOG 11 BP'!$F39:$EE39)+SUMIF('SPACELOG 12 BP'!$F$2:$EE$2,N$4,'SPACELOG 12 BP'!$F39:$EE39)</f>
        <v>4628</v>
      </c>
      <c r="O39" s="33">
        <f>SUMIF('reporting montigny'!$F$2:$EE$2,O$4,'reporting montigny'!$F39:$EE39)+SUMIF('reporting boissy'!$F$2:$EE$2,O$4,'reporting boissy'!$F39:$EE39)+SUMIF('reporting moussy'!$F$2:$EE$2,O$4,'reporting moussy'!$F39:$EE39)+SUMIF('reporting trappes'!$F$2:$EE$2,O$4,'reporting trappes'!$F39:$EE39)+SUMIF('SPACELOG 5 BP'!$F$2:$EE$2,O$4,'SPACELOG 5 BP'!$F39:$EE39)+SUMIF('SPACELOG 6 BP'!$F$2:$EE$2,O$4,'SPACELOG 6 BP'!$F39:$EE39)+SUMIF('SPACELOG 7 BP'!$F$2:$EE$2,O$4,'SPACELOG 7 BP'!$F39:$EE39)+SUMIF('SPACELOG 8 BP'!$F$2:$EE$2,O$4,'SPACELOG 8 BP'!$F39:$EE39)+SUMIF('SPACELOG 9 BP'!$F$2:$EE$2,O$4,'SPACELOG 9 BP'!$F39:$EE39)+SUMIF('SPACELOG 10 BP'!$F$2:$EE$2,O$4,'SPACELOG 10 BP'!$F39:$EE39)+SUMIF('SPACELOG 11 BP'!$F$2:$EE$2,O$4,'SPACELOG 11 BP'!$F39:$EE39)+SUMIF('SPACELOG 12 BP'!$F$2:$EE$2,O$4,'SPACELOG 12 BP'!$F39:$EE39)</f>
        <v>4628</v>
      </c>
      <c r="P39" s="33">
        <f>SUMIF('reporting montigny'!$F$2:$EE$2,P$4,'reporting montigny'!$F39:$EE39)+SUMIF('reporting boissy'!$F$2:$EE$2,P$4,'reporting boissy'!$F39:$EE39)+SUMIF('reporting moussy'!$F$2:$EE$2,P$4,'reporting moussy'!$F39:$EE39)+SUMIF('reporting trappes'!$F$2:$EE$2,P$4,'reporting trappes'!$F39:$EE39)+SUMIF('SPACELOG 5 BP'!$F$2:$EE$2,P$4,'SPACELOG 5 BP'!$F39:$EE39)+SUMIF('SPACELOG 6 BP'!$F$2:$EE$2,P$4,'SPACELOG 6 BP'!$F39:$EE39)+SUMIF('SPACELOG 7 BP'!$F$2:$EE$2,P$4,'SPACELOG 7 BP'!$F39:$EE39)+SUMIF('SPACELOG 8 BP'!$F$2:$EE$2,P$4,'SPACELOG 8 BP'!$F39:$EE39)+SUMIF('SPACELOG 9 BP'!$F$2:$EE$2,P$4,'SPACELOG 9 BP'!$F39:$EE39)+SUMIF('SPACELOG 10 BP'!$F$2:$EE$2,P$4,'SPACELOG 10 BP'!$F39:$EE39)+SUMIF('SPACELOG 11 BP'!$F$2:$EE$2,P$4,'SPACELOG 11 BP'!$F39:$EE39)+SUMIF('SPACELOG 12 BP'!$F$2:$EE$2,P$4,'SPACELOG 12 BP'!$F39:$EE39)</f>
        <v>4628</v>
      </c>
      <c r="Q39" s="33">
        <f>SUMIF('reporting montigny'!$F$2:$EE$2,Q$4,'reporting montigny'!$F39:$EE39)+SUMIF('reporting boissy'!$F$2:$EE$2,Q$4,'reporting boissy'!$F39:$EE39)+SUMIF('reporting moussy'!$F$2:$EE$2,Q$4,'reporting moussy'!$F39:$EE39)+SUMIF('reporting trappes'!$F$2:$EE$2,Q$4,'reporting trappes'!$F39:$EE39)+SUMIF('SPACELOG 5 BP'!$F$2:$EE$2,Q$4,'SPACELOG 5 BP'!$F39:$EE39)+SUMIF('SPACELOG 6 BP'!$F$2:$EE$2,Q$4,'SPACELOG 6 BP'!$F39:$EE39)+SUMIF('SPACELOG 7 BP'!$F$2:$EE$2,Q$4,'SPACELOG 7 BP'!$F39:$EE39)+SUMIF('SPACELOG 8 BP'!$F$2:$EE$2,Q$4,'SPACELOG 8 BP'!$F39:$EE39)+SUMIF('SPACELOG 9 BP'!$F$2:$EE$2,Q$4,'SPACELOG 9 BP'!$F39:$EE39)+SUMIF('SPACELOG 10 BP'!$F$2:$EE$2,Q$4,'SPACELOG 10 BP'!$F39:$EE39)+SUMIF('SPACELOG 11 BP'!$F$2:$EE$2,Q$4,'SPACELOG 11 BP'!$F39:$EE39)+SUMIF('SPACELOG 12 BP'!$F$2:$EE$2,Q$4,'SPACELOG 12 BP'!$F39:$EE39)</f>
        <v>4628</v>
      </c>
      <c r="R39" s="393">
        <f t="shared" si="133"/>
        <v>55536</v>
      </c>
      <c r="S39" s="33">
        <f>SUMIF('reporting montigny'!$F$2:$EE$2,S$4,'reporting montigny'!$F39:$EE39)+SUMIF('reporting boissy'!$F$2:$EE$2,S$4,'reporting boissy'!$F39:$EE39)+SUMIF('reporting moussy'!$F$2:$EE$2,S$4,'reporting moussy'!$F39:$EE39)+SUMIF('reporting trappes'!$F$2:$EE$2,S$4,'reporting trappes'!$F39:$EE39)+SUMIF('SPACELOG 5 BP'!$F$2:$EE$2,S$4,'SPACELOG 5 BP'!$F39:$EE39)+SUMIF('SPACELOG 6 BP'!$F$2:$EE$2,S$4,'SPACELOG 6 BP'!$F39:$EE39)+SUMIF('SPACELOG 7 BP'!$F$2:$EE$2,S$4,'SPACELOG 7 BP'!$F39:$EE39)+SUMIF('SPACELOG 8 BP'!$F$2:$EE$2,S$4,'SPACELOG 8 BP'!$F39:$EE39)+SUMIF('SPACELOG 9 BP'!$F$2:$EE$2,S$4,'SPACELOG 9 BP'!$F39:$EE39)+SUMIF('SPACELOG 10 BP'!$F$2:$EE$2,S$4,'SPACELOG 10 BP'!$F39:$EE39)+SUMIF('SPACELOG 11 BP'!$F$2:$EE$2,S$4,'SPACELOG 11 BP'!$F39:$EE39)+SUMIF('SPACELOG 12 BP'!$F$2:$EE$2,S$4,'SPACELOG 12 BP'!$F39:$EE39)</f>
        <v>4584</v>
      </c>
      <c r="T39" s="33">
        <f>SUMIF('reporting montigny'!$F$2:$EE$2,T$4,'reporting montigny'!$F39:$EE39)+SUMIF('reporting boissy'!$F$2:$EE$2,T$4,'reporting boissy'!$F39:$EE39)+SUMIF('reporting moussy'!$F$2:$EE$2,T$4,'reporting moussy'!$F39:$EE39)+SUMIF('reporting trappes'!$F$2:$EE$2,T$4,'reporting trappes'!$F39:$EE39)+SUMIF('SPACELOG 5 BP'!$F$2:$EE$2,T$4,'SPACELOG 5 BP'!$F39:$EE39)+SUMIF('SPACELOG 6 BP'!$F$2:$EE$2,T$4,'SPACELOG 6 BP'!$F39:$EE39)+SUMIF('SPACELOG 7 BP'!$F$2:$EE$2,T$4,'SPACELOG 7 BP'!$F39:$EE39)+SUMIF('SPACELOG 8 BP'!$F$2:$EE$2,T$4,'SPACELOG 8 BP'!$F39:$EE39)+SUMIF('SPACELOG 9 BP'!$F$2:$EE$2,T$4,'SPACELOG 9 BP'!$F39:$EE39)+SUMIF('SPACELOG 10 BP'!$F$2:$EE$2,T$4,'SPACELOG 10 BP'!$F39:$EE39)+SUMIF('SPACELOG 11 BP'!$F$2:$EE$2,T$4,'SPACELOG 11 BP'!$F39:$EE39)+SUMIF('SPACELOG 12 BP'!$F$2:$EE$2,T$4,'SPACELOG 12 BP'!$F39:$EE39)</f>
        <v>4584</v>
      </c>
      <c r="U39" s="33">
        <f>SUMIF('reporting montigny'!$F$2:$EE$2,U$4,'reporting montigny'!$F39:$EE39)+SUMIF('reporting boissy'!$F$2:$EE$2,U$4,'reporting boissy'!$F39:$EE39)+SUMIF('reporting moussy'!$F$2:$EE$2,U$4,'reporting moussy'!$F39:$EE39)+SUMIF('reporting trappes'!$F$2:$EE$2,U$4,'reporting trappes'!$F39:$EE39)+SUMIF('SPACELOG 5 BP'!$F$2:$EE$2,U$4,'SPACELOG 5 BP'!$F39:$EE39)+SUMIF('SPACELOG 6 BP'!$F$2:$EE$2,U$4,'SPACELOG 6 BP'!$F39:$EE39)+SUMIF('SPACELOG 7 BP'!$F$2:$EE$2,U$4,'SPACELOG 7 BP'!$F39:$EE39)+SUMIF('SPACELOG 8 BP'!$F$2:$EE$2,U$4,'SPACELOG 8 BP'!$F39:$EE39)+SUMIF('SPACELOG 9 BP'!$F$2:$EE$2,U$4,'SPACELOG 9 BP'!$F39:$EE39)+SUMIF('SPACELOG 10 BP'!$F$2:$EE$2,U$4,'SPACELOG 10 BP'!$F39:$EE39)+SUMIF('SPACELOG 11 BP'!$F$2:$EE$2,U$4,'SPACELOG 11 BP'!$F39:$EE39)+SUMIF('SPACELOG 12 BP'!$F$2:$EE$2,U$4,'SPACELOG 12 BP'!$F39:$EE39)</f>
        <v>4584</v>
      </c>
      <c r="V39" s="33">
        <f>SUMIF('reporting montigny'!$F$2:$EE$2,V$4,'reporting montigny'!$F39:$EE39)+SUMIF('reporting boissy'!$F$2:$EE$2,V$4,'reporting boissy'!$F39:$EE39)+SUMIF('reporting moussy'!$F$2:$EE$2,V$4,'reporting moussy'!$F39:$EE39)+SUMIF('reporting trappes'!$F$2:$EE$2,V$4,'reporting trappes'!$F39:$EE39)+SUMIF('SPACELOG 5 BP'!$F$2:$EE$2,V$4,'SPACELOG 5 BP'!$F39:$EE39)+SUMIF('SPACELOG 6 BP'!$F$2:$EE$2,V$4,'SPACELOG 6 BP'!$F39:$EE39)+SUMIF('SPACELOG 7 BP'!$F$2:$EE$2,V$4,'SPACELOG 7 BP'!$F39:$EE39)+SUMIF('SPACELOG 8 BP'!$F$2:$EE$2,V$4,'SPACELOG 8 BP'!$F39:$EE39)+SUMIF('SPACELOG 9 BP'!$F$2:$EE$2,V$4,'SPACELOG 9 BP'!$F39:$EE39)+SUMIF('SPACELOG 10 BP'!$F$2:$EE$2,V$4,'SPACELOG 10 BP'!$F39:$EE39)+SUMIF('SPACELOG 11 BP'!$F$2:$EE$2,V$4,'SPACELOG 11 BP'!$F39:$EE39)+SUMIF('SPACELOG 12 BP'!$F$2:$EE$2,V$4,'SPACELOG 12 BP'!$F39:$EE39)</f>
        <v>4584</v>
      </c>
      <c r="W39" s="33">
        <f>SUMIF('reporting montigny'!$F$2:$EE$2,W$4,'reporting montigny'!$F39:$EE39)+SUMIF('reporting boissy'!$F$2:$EE$2,W$4,'reporting boissy'!$F39:$EE39)+SUMIF('reporting moussy'!$F$2:$EE$2,W$4,'reporting moussy'!$F39:$EE39)+SUMIF('reporting trappes'!$F$2:$EE$2,W$4,'reporting trappes'!$F39:$EE39)+SUMIF('SPACELOG 5 BP'!$F$2:$EE$2,W$4,'SPACELOG 5 BP'!$F39:$EE39)+SUMIF('SPACELOG 6 BP'!$F$2:$EE$2,W$4,'SPACELOG 6 BP'!$F39:$EE39)+SUMIF('SPACELOG 7 BP'!$F$2:$EE$2,W$4,'SPACELOG 7 BP'!$F39:$EE39)+SUMIF('SPACELOG 8 BP'!$F$2:$EE$2,W$4,'SPACELOG 8 BP'!$F39:$EE39)+SUMIF('SPACELOG 9 BP'!$F$2:$EE$2,W$4,'SPACELOG 9 BP'!$F39:$EE39)+SUMIF('SPACELOG 10 BP'!$F$2:$EE$2,W$4,'SPACELOG 10 BP'!$F39:$EE39)+SUMIF('SPACELOG 11 BP'!$F$2:$EE$2,W$4,'SPACELOG 11 BP'!$F39:$EE39)+SUMIF('SPACELOG 12 BP'!$F$2:$EE$2,W$4,'SPACELOG 12 BP'!$F39:$EE39)</f>
        <v>4584</v>
      </c>
      <c r="X39" s="33">
        <f>SUMIF('reporting montigny'!$F$2:$EE$2,X$4,'reporting montigny'!$F39:$EE39)+SUMIF('reporting boissy'!$F$2:$EE$2,X$4,'reporting boissy'!$F39:$EE39)+SUMIF('reporting moussy'!$F$2:$EE$2,X$4,'reporting moussy'!$F39:$EE39)+SUMIF('reporting trappes'!$F$2:$EE$2,X$4,'reporting trappes'!$F39:$EE39)+SUMIF('SPACELOG 5 BP'!$F$2:$EE$2,X$4,'SPACELOG 5 BP'!$F39:$EE39)+SUMIF('SPACELOG 6 BP'!$F$2:$EE$2,X$4,'SPACELOG 6 BP'!$F39:$EE39)+SUMIF('SPACELOG 7 BP'!$F$2:$EE$2,X$4,'SPACELOG 7 BP'!$F39:$EE39)+SUMIF('SPACELOG 8 BP'!$F$2:$EE$2,X$4,'SPACELOG 8 BP'!$F39:$EE39)+SUMIF('SPACELOG 9 BP'!$F$2:$EE$2,X$4,'SPACELOG 9 BP'!$F39:$EE39)+SUMIF('SPACELOG 10 BP'!$F$2:$EE$2,X$4,'SPACELOG 10 BP'!$F39:$EE39)+SUMIF('SPACELOG 11 BP'!$F$2:$EE$2,X$4,'SPACELOG 11 BP'!$F39:$EE39)+SUMIF('SPACELOG 12 BP'!$F$2:$EE$2,X$4,'SPACELOG 12 BP'!$F39:$EE39)</f>
        <v>4584</v>
      </c>
      <c r="Y39" s="33">
        <f>SUMIF('reporting montigny'!$F$2:$EE$2,Y$4,'reporting montigny'!$F39:$EE39)+SUMIF('reporting boissy'!$F$2:$EE$2,Y$4,'reporting boissy'!$F39:$EE39)+SUMIF('reporting moussy'!$F$2:$EE$2,Y$4,'reporting moussy'!$F39:$EE39)+SUMIF('reporting trappes'!$F$2:$EE$2,Y$4,'reporting trappes'!$F39:$EE39)+SUMIF('SPACELOG 5 BP'!$F$2:$EE$2,Y$4,'SPACELOG 5 BP'!$F39:$EE39)+SUMIF('SPACELOG 6 BP'!$F$2:$EE$2,Y$4,'SPACELOG 6 BP'!$F39:$EE39)+SUMIF('SPACELOG 7 BP'!$F$2:$EE$2,Y$4,'SPACELOG 7 BP'!$F39:$EE39)+SUMIF('SPACELOG 8 BP'!$F$2:$EE$2,Y$4,'SPACELOG 8 BP'!$F39:$EE39)+SUMIF('SPACELOG 9 BP'!$F$2:$EE$2,Y$4,'SPACELOG 9 BP'!$F39:$EE39)+SUMIF('SPACELOG 10 BP'!$F$2:$EE$2,Y$4,'SPACELOG 10 BP'!$F39:$EE39)+SUMIF('SPACELOG 11 BP'!$F$2:$EE$2,Y$4,'SPACELOG 11 BP'!$F39:$EE39)+SUMIF('SPACELOG 12 BP'!$F$2:$EE$2,Y$4,'SPACELOG 12 BP'!$F39:$EE39)</f>
        <v>4584</v>
      </c>
      <c r="Z39" s="33">
        <f>SUMIF('reporting montigny'!$F$2:$EE$2,Z$4,'reporting montigny'!$F39:$EE39)+SUMIF('reporting boissy'!$F$2:$EE$2,Z$4,'reporting boissy'!$F39:$EE39)+SUMIF('reporting moussy'!$F$2:$EE$2,Z$4,'reporting moussy'!$F39:$EE39)+SUMIF('reporting trappes'!$F$2:$EE$2,Z$4,'reporting trappes'!$F39:$EE39)+SUMIF('SPACELOG 5 BP'!$F$2:$EE$2,Z$4,'SPACELOG 5 BP'!$F39:$EE39)+SUMIF('SPACELOG 6 BP'!$F$2:$EE$2,Z$4,'SPACELOG 6 BP'!$F39:$EE39)+SUMIF('SPACELOG 7 BP'!$F$2:$EE$2,Z$4,'SPACELOG 7 BP'!$F39:$EE39)+SUMIF('SPACELOG 8 BP'!$F$2:$EE$2,Z$4,'SPACELOG 8 BP'!$F39:$EE39)+SUMIF('SPACELOG 9 BP'!$F$2:$EE$2,Z$4,'SPACELOG 9 BP'!$F39:$EE39)+SUMIF('SPACELOG 10 BP'!$F$2:$EE$2,Z$4,'SPACELOG 10 BP'!$F39:$EE39)+SUMIF('SPACELOG 11 BP'!$F$2:$EE$2,Z$4,'SPACELOG 11 BP'!$F39:$EE39)+SUMIF('SPACELOG 12 BP'!$F$2:$EE$2,Z$4,'SPACELOG 12 BP'!$F39:$EE39)</f>
        <v>4584</v>
      </c>
      <c r="AA39" s="33">
        <f>SUMIF('reporting montigny'!$F$2:$EE$2,AA$4,'reporting montigny'!$F39:$EE39)+SUMIF('reporting boissy'!$F$2:$EE$2,AA$4,'reporting boissy'!$F39:$EE39)+SUMIF('reporting moussy'!$F$2:$EE$2,AA$4,'reporting moussy'!$F39:$EE39)+SUMIF('reporting trappes'!$F$2:$EE$2,AA$4,'reporting trappes'!$F39:$EE39)+SUMIF('SPACELOG 5 BP'!$F$2:$EE$2,AA$4,'SPACELOG 5 BP'!$F39:$EE39)+SUMIF('SPACELOG 6 BP'!$F$2:$EE$2,AA$4,'SPACELOG 6 BP'!$F39:$EE39)+SUMIF('SPACELOG 7 BP'!$F$2:$EE$2,AA$4,'SPACELOG 7 BP'!$F39:$EE39)+SUMIF('SPACELOG 8 BP'!$F$2:$EE$2,AA$4,'SPACELOG 8 BP'!$F39:$EE39)+SUMIF('SPACELOG 9 BP'!$F$2:$EE$2,AA$4,'SPACELOG 9 BP'!$F39:$EE39)+SUMIF('SPACELOG 10 BP'!$F$2:$EE$2,AA$4,'SPACELOG 10 BP'!$F39:$EE39)+SUMIF('SPACELOG 11 BP'!$F$2:$EE$2,AA$4,'SPACELOG 11 BP'!$F39:$EE39)+SUMIF('SPACELOG 12 BP'!$F$2:$EE$2,AA$4,'SPACELOG 12 BP'!$F39:$EE39)</f>
        <v>4584</v>
      </c>
      <c r="AB39" s="33">
        <f>SUMIF('reporting montigny'!$F$2:$EE$2,AB$4,'reporting montigny'!$F39:$EE39)+SUMIF('reporting boissy'!$F$2:$EE$2,AB$4,'reporting boissy'!$F39:$EE39)+SUMIF('reporting moussy'!$F$2:$EE$2,AB$4,'reporting moussy'!$F39:$EE39)+SUMIF('reporting trappes'!$F$2:$EE$2,AB$4,'reporting trappes'!$F39:$EE39)+SUMIF('SPACELOG 5 BP'!$F$2:$EE$2,AB$4,'SPACELOG 5 BP'!$F39:$EE39)+SUMIF('SPACELOG 6 BP'!$F$2:$EE$2,AB$4,'SPACELOG 6 BP'!$F39:$EE39)+SUMIF('SPACELOG 7 BP'!$F$2:$EE$2,AB$4,'SPACELOG 7 BP'!$F39:$EE39)+SUMIF('SPACELOG 8 BP'!$F$2:$EE$2,AB$4,'SPACELOG 8 BP'!$F39:$EE39)+SUMIF('SPACELOG 9 BP'!$F$2:$EE$2,AB$4,'SPACELOG 9 BP'!$F39:$EE39)+SUMIF('SPACELOG 10 BP'!$F$2:$EE$2,AB$4,'SPACELOG 10 BP'!$F39:$EE39)+SUMIF('SPACELOG 11 BP'!$F$2:$EE$2,AB$4,'SPACELOG 11 BP'!$F39:$EE39)+SUMIF('SPACELOG 12 BP'!$F$2:$EE$2,AB$4,'SPACELOG 12 BP'!$F39:$EE39)</f>
        <v>16584</v>
      </c>
      <c r="AC39" s="33">
        <f>SUMIF('reporting montigny'!$F$2:$EE$2,AC$4,'reporting montigny'!$F39:$EE39)+SUMIF('reporting boissy'!$F$2:$EE$2,AC$4,'reporting boissy'!$F39:$EE39)+SUMIF('reporting moussy'!$F$2:$EE$2,AC$4,'reporting moussy'!$F39:$EE39)+SUMIF('reporting trappes'!$F$2:$EE$2,AC$4,'reporting trappes'!$F39:$EE39)+SUMIF('SPACELOG 5 BP'!$F$2:$EE$2,AC$4,'SPACELOG 5 BP'!$F39:$EE39)+SUMIF('SPACELOG 6 BP'!$F$2:$EE$2,AC$4,'SPACELOG 6 BP'!$F39:$EE39)+SUMIF('SPACELOG 7 BP'!$F$2:$EE$2,AC$4,'SPACELOG 7 BP'!$F39:$EE39)+SUMIF('SPACELOG 8 BP'!$F$2:$EE$2,AC$4,'SPACELOG 8 BP'!$F39:$EE39)+SUMIF('SPACELOG 9 BP'!$F$2:$EE$2,AC$4,'SPACELOG 9 BP'!$F39:$EE39)+SUMIF('SPACELOG 10 BP'!$F$2:$EE$2,AC$4,'SPACELOG 10 BP'!$F39:$EE39)+SUMIF('SPACELOG 11 BP'!$F$2:$EE$2,AC$4,'SPACELOG 11 BP'!$F39:$EE39)+SUMIF('SPACELOG 12 BP'!$F$2:$EE$2,AC$4,'SPACELOG 12 BP'!$F39:$EE39)</f>
        <v>4584</v>
      </c>
      <c r="AD39" s="33">
        <f>SUMIF('reporting montigny'!$F$2:$EE$2,AD$4,'reporting montigny'!$F39:$EE39)+SUMIF('reporting boissy'!$F$2:$EE$2,AD$4,'reporting boissy'!$F39:$EE39)+SUMIF('reporting moussy'!$F$2:$EE$2,AD$4,'reporting moussy'!$F39:$EE39)+SUMIF('reporting trappes'!$F$2:$EE$2,AD$4,'reporting trappes'!$F39:$EE39)+SUMIF('SPACELOG 5 BP'!$F$2:$EE$2,AD$4,'SPACELOG 5 BP'!$F39:$EE39)+SUMIF('SPACELOG 6 BP'!$F$2:$EE$2,AD$4,'SPACELOG 6 BP'!$F39:$EE39)+SUMIF('SPACELOG 7 BP'!$F$2:$EE$2,AD$4,'SPACELOG 7 BP'!$F39:$EE39)+SUMIF('SPACELOG 8 BP'!$F$2:$EE$2,AD$4,'SPACELOG 8 BP'!$F39:$EE39)+SUMIF('SPACELOG 9 BP'!$F$2:$EE$2,AD$4,'SPACELOG 9 BP'!$F39:$EE39)+SUMIF('SPACELOG 10 BP'!$F$2:$EE$2,AD$4,'SPACELOG 10 BP'!$F39:$EE39)+SUMIF('SPACELOG 11 BP'!$F$2:$EE$2,AD$4,'SPACELOG 11 BP'!$F39:$EE39)+SUMIF('SPACELOG 12 BP'!$F$2:$EE$2,AD$4,'SPACELOG 12 BP'!$F39:$EE39)</f>
        <v>4584</v>
      </c>
      <c r="AE39" s="393">
        <f t="shared" si="134"/>
        <v>67008</v>
      </c>
      <c r="AF39" s="33">
        <f>SUMIF('reporting montigny'!$F$2:$EE$2,AF$4,'reporting montigny'!$F39:$EE39)+SUMIF('reporting boissy'!$F$2:$EE$2,AF$4,'reporting boissy'!$F39:$EE39)+SUMIF('reporting moussy'!$F$2:$EE$2,AF$4,'reporting moussy'!$F39:$EE39)+SUMIF('reporting trappes'!$F$2:$EE$2,AF$4,'reporting trappes'!$F39:$EE39)+SUMIF('SPACELOG 5 BP'!$F$2:$EE$2,AF$4,'SPACELOG 5 BP'!$F39:$EE39)+SUMIF('SPACELOG 6 BP'!$F$2:$EE$2,AF$4,'SPACELOG 6 BP'!$F39:$EE39)+SUMIF('SPACELOG 7 BP'!$F$2:$EE$2,AF$4,'SPACELOG 7 BP'!$F39:$EE39)+SUMIF('SPACELOG 8 BP'!$F$2:$EE$2,AF$4,'SPACELOG 8 BP'!$F39:$EE39)+SUMIF('SPACELOG 9 BP'!$F$2:$EE$2,AF$4,'SPACELOG 9 BP'!$F39:$EE39)+SUMIF('SPACELOG 10 BP'!$F$2:$EE$2,AF$4,'SPACELOG 10 BP'!$F39:$EE39)+SUMIF('SPACELOG 11 BP'!$F$2:$EE$2,AF$4,'SPACELOG 11 BP'!$F39:$EE39)+SUMIF('SPACELOG 12 BP'!$F$2:$EE$2,AF$4,'SPACELOG 12 BP'!$F39:$EE39)</f>
        <v>5584</v>
      </c>
      <c r="AG39" s="33">
        <f>SUMIF('reporting montigny'!$F$2:$EE$2,AG$4,'reporting montigny'!$F39:$EE39)+SUMIF('reporting boissy'!$F$2:$EE$2,AG$4,'reporting boissy'!$F39:$EE39)+SUMIF('reporting moussy'!$F$2:$EE$2,AG$4,'reporting moussy'!$F39:$EE39)+SUMIF('reporting trappes'!$F$2:$EE$2,AG$4,'reporting trappes'!$F39:$EE39)+SUMIF('SPACELOG 5 BP'!$F$2:$EE$2,AG$4,'SPACELOG 5 BP'!$F39:$EE39)+SUMIF('SPACELOG 6 BP'!$F$2:$EE$2,AG$4,'SPACELOG 6 BP'!$F39:$EE39)+SUMIF('SPACELOG 7 BP'!$F$2:$EE$2,AG$4,'SPACELOG 7 BP'!$F39:$EE39)+SUMIF('SPACELOG 8 BP'!$F$2:$EE$2,AG$4,'SPACELOG 8 BP'!$F39:$EE39)+SUMIF('SPACELOG 9 BP'!$F$2:$EE$2,AG$4,'SPACELOG 9 BP'!$F39:$EE39)+SUMIF('SPACELOG 10 BP'!$F$2:$EE$2,AG$4,'SPACELOG 10 BP'!$F39:$EE39)+SUMIF('SPACELOG 11 BP'!$F$2:$EE$2,AG$4,'SPACELOG 11 BP'!$F39:$EE39)+SUMIF('SPACELOG 12 BP'!$F$2:$EE$2,AG$4,'SPACELOG 12 BP'!$F39:$EE39)</f>
        <v>5584</v>
      </c>
      <c r="AH39" s="33">
        <f>SUMIF('reporting montigny'!$F$2:$EE$2,AH$4,'reporting montigny'!$F39:$EE39)+SUMIF('reporting boissy'!$F$2:$EE$2,AH$4,'reporting boissy'!$F39:$EE39)+SUMIF('reporting moussy'!$F$2:$EE$2,AH$4,'reporting moussy'!$F39:$EE39)+SUMIF('reporting trappes'!$F$2:$EE$2,AH$4,'reporting trappes'!$F39:$EE39)+SUMIF('SPACELOG 5 BP'!$F$2:$EE$2,AH$4,'SPACELOG 5 BP'!$F39:$EE39)+SUMIF('SPACELOG 6 BP'!$F$2:$EE$2,AH$4,'SPACELOG 6 BP'!$F39:$EE39)+SUMIF('SPACELOG 7 BP'!$F$2:$EE$2,AH$4,'SPACELOG 7 BP'!$F39:$EE39)+SUMIF('SPACELOG 8 BP'!$F$2:$EE$2,AH$4,'SPACELOG 8 BP'!$F39:$EE39)+SUMIF('SPACELOG 9 BP'!$F$2:$EE$2,AH$4,'SPACELOG 9 BP'!$F39:$EE39)+SUMIF('SPACELOG 10 BP'!$F$2:$EE$2,AH$4,'SPACELOG 10 BP'!$F39:$EE39)+SUMIF('SPACELOG 11 BP'!$F$2:$EE$2,AH$4,'SPACELOG 11 BP'!$F39:$EE39)+SUMIF('SPACELOG 12 BP'!$F$2:$EE$2,AH$4,'SPACELOG 12 BP'!$F39:$EE39)</f>
        <v>5584</v>
      </c>
      <c r="AI39" s="33">
        <f>SUMIF('reporting montigny'!$F$2:$EE$2,AI$4,'reporting montigny'!$F39:$EE39)+SUMIF('reporting boissy'!$F$2:$EE$2,AI$4,'reporting boissy'!$F39:$EE39)+SUMIF('reporting moussy'!$F$2:$EE$2,AI$4,'reporting moussy'!$F39:$EE39)+SUMIF('reporting trappes'!$F$2:$EE$2,AI$4,'reporting trappes'!$F39:$EE39)+SUMIF('SPACELOG 5 BP'!$F$2:$EE$2,AI$4,'SPACELOG 5 BP'!$F39:$EE39)+SUMIF('SPACELOG 6 BP'!$F$2:$EE$2,AI$4,'SPACELOG 6 BP'!$F39:$EE39)+SUMIF('SPACELOG 7 BP'!$F$2:$EE$2,AI$4,'SPACELOG 7 BP'!$F39:$EE39)+SUMIF('SPACELOG 8 BP'!$F$2:$EE$2,AI$4,'SPACELOG 8 BP'!$F39:$EE39)+SUMIF('SPACELOG 9 BP'!$F$2:$EE$2,AI$4,'SPACELOG 9 BP'!$F39:$EE39)+SUMIF('SPACELOG 10 BP'!$F$2:$EE$2,AI$4,'SPACELOG 10 BP'!$F39:$EE39)+SUMIF('SPACELOG 11 BP'!$F$2:$EE$2,AI$4,'SPACELOG 11 BP'!$F39:$EE39)+SUMIF('SPACELOG 12 BP'!$F$2:$EE$2,AI$4,'SPACELOG 12 BP'!$F39:$EE39)</f>
        <v>5584</v>
      </c>
      <c r="AJ39" s="33">
        <f>SUMIF('reporting montigny'!$F$2:$EE$2,AJ$4,'reporting montigny'!$F39:$EE39)+SUMIF('reporting boissy'!$F$2:$EE$2,AJ$4,'reporting boissy'!$F39:$EE39)+SUMIF('reporting moussy'!$F$2:$EE$2,AJ$4,'reporting moussy'!$F39:$EE39)+SUMIF('reporting trappes'!$F$2:$EE$2,AJ$4,'reporting trappes'!$F39:$EE39)+SUMIF('SPACELOG 5 BP'!$F$2:$EE$2,AJ$4,'SPACELOG 5 BP'!$F39:$EE39)+SUMIF('SPACELOG 6 BP'!$F$2:$EE$2,AJ$4,'SPACELOG 6 BP'!$F39:$EE39)+SUMIF('SPACELOG 7 BP'!$F$2:$EE$2,AJ$4,'SPACELOG 7 BP'!$F39:$EE39)+SUMIF('SPACELOG 8 BP'!$F$2:$EE$2,AJ$4,'SPACELOG 8 BP'!$F39:$EE39)+SUMIF('SPACELOG 9 BP'!$F$2:$EE$2,AJ$4,'SPACELOG 9 BP'!$F39:$EE39)+SUMIF('SPACELOG 10 BP'!$F$2:$EE$2,AJ$4,'SPACELOG 10 BP'!$F39:$EE39)+SUMIF('SPACELOG 11 BP'!$F$2:$EE$2,AJ$4,'SPACELOG 11 BP'!$F39:$EE39)+SUMIF('SPACELOG 12 BP'!$F$2:$EE$2,AJ$4,'SPACELOG 12 BP'!$F39:$EE39)</f>
        <v>5584</v>
      </c>
      <c r="AK39" s="33">
        <f>SUMIF('reporting montigny'!$F$2:$EE$2,AK$4,'reporting montigny'!$F39:$EE39)+SUMIF('reporting boissy'!$F$2:$EE$2,AK$4,'reporting boissy'!$F39:$EE39)+SUMIF('reporting moussy'!$F$2:$EE$2,AK$4,'reporting moussy'!$F39:$EE39)+SUMIF('reporting trappes'!$F$2:$EE$2,AK$4,'reporting trappes'!$F39:$EE39)+SUMIF('SPACELOG 5 BP'!$F$2:$EE$2,AK$4,'SPACELOG 5 BP'!$F39:$EE39)+SUMIF('SPACELOG 6 BP'!$F$2:$EE$2,AK$4,'SPACELOG 6 BP'!$F39:$EE39)+SUMIF('SPACELOG 7 BP'!$F$2:$EE$2,AK$4,'SPACELOG 7 BP'!$F39:$EE39)+SUMIF('SPACELOG 8 BP'!$F$2:$EE$2,AK$4,'SPACELOG 8 BP'!$F39:$EE39)+SUMIF('SPACELOG 9 BP'!$F$2:$EE$2,AK$4,'SPACELOG 9 BP'!$F39:$EE39)+SUMIF('SPACELOG 10 BP'!$F$2:$EE$2,AK$4,'SPACELOG 10 BP'!$F39:$EE39)+SUMIF('SPACELOG 11 BP'!$F$2:$EE$2,AK$4,'SPACELOG 11 BP'!$F39:$EE39)+SUMIF('SPACELOG 12 BP'!$F$2:$EE$2,AK$4,'SPACELOG 12 BP'!$F39:$EE39)</f>
        <v>5584</v>
      </c>
      <c r="AL39" s="33">
        <f>SUMIF('reporting montigny'!$F$2:$EE$2,AL$4,'reporting montigny'!$F39:$EE39)+SUMIF('reporting boissy'!$F$2:$EE$2,AL$4,'reporting boissy'!$F39:$EE39)+SUMIF('reporting moussy'!$F$2:$EE$2,AL$4,'reporting moussy'!$F39:$EE39)+SUMIF('reporting trappes'!$F$2:$EE$2,AL$4,'reporting trappes'!$F39:$EE39)+SUMIF('SPACELOG 5 BP'!$F$2:$EE$2,AL$4,'SPACELOG 5 BP'!$F39:$EE39)+SUMIF('SPACELOG 6 BP'!$F$2:$EE$2,AL$4,'SPACELOG 6 BP'!$F39:$EE39)+SUMIF('SPACELOG 7 BP'!$F$2:$EE$2,AL$4,'SPACELOG 7 BP'!$F39:$EE39)+SUMIF('SPACELOG 8 BP'!$F$2:$EE$2,AL$4,'SPACELOG 8 BP'!$F39:$EE39)+SUMIF('SPACELOG 9 BP'!$F$2:$EE$2,AL$4,'SPACELOG 9 BP'!$F39:$EE39)+SUMIF('SPACELOG 10 BP'!$F$2:$EE$2,AL$4,'SPACELOG 10 BP'!$F39:$EE39)+SUMIF('SPACELOG 11 BP'!$F$2:$EE$2,AL$4,'SPACELOG 11 BP'!$F39:$EE39)+SUMIF('SPACELOG 12 BP'!$F$2:$EE$2,AL$4,'SPACELOG 12 BP'!$F39:$EE39)</f>
        <v>5584</v>
      </c>
      <c r="AM39" s="33">
        <f>SUMIF('reporting montigny'!$F$2:$EE$2,AM$4,'reporting montigny'!$F39:$EE39)+SUMIF('reporting boissy'!$F$2:$EE$2,AM$4,'reporting boissy'!$F39:$EE39)+SUMIF('reporting moussy'!$F$2:$EE$2,AM$4,'reporting moussy'!$F39:$EE39)+SUMIF('reporting trappes'!$F$2:$EE$2,AM$4,'reporting trappes'!$F39:$EE39)+SUMIF('SPACELOG 5 BP'!$F$2:$EE$2,AM$4,'SPACELOG 5 BP'!$F39:$EE39)+SUMIF('SPACELOG 6 BP'!$F$2:$EE$2,AM$4,'SPACELOG 6 BP'!$F39:$EE39)+SUMIF('SPACELOG 7 BP'!$F$2:$EE$2,AM$4,'SPACELOG 7 BP'!$F39:$EE39)+SUMIF('SPACELOG 8 BP'!$F$2:$EE$2,AM$4,'SPACELOG 8 BP'!$F39:$EE39)+SUMIF('SPACELOG 9 BP'!$F$2:$EE$2,AM$4,'SPACELOG 9 BP'!$F39:$EE39)+SUMIF('SPACELOG 10 BP'!$F$2:$EE$2,AM$4,'SPACELOG 10 BP'!$F39:$EE39)+SUMIF('SPACELOG 11 BP'!$F$2:$EE$2,AM$4,'SPACELOG 11 BP'!$F39:$EE39)+SUMIF('SPACELOG 12 BP'!$F$2:$EE$2,AM$4,'SPACELOG 12 BP'!$F39:$EE39)</f>
        <v>5584</v>
      </c>
      <c r="AN39" s="33">
        <f>SUMIF('reporting montigny'!$F$2:$EE$2,AN$4,'reporting montigny'!$F39:$EE39)+SUMIF('reporting boissy'!$F$2:$EE$2,AN$4,'reporting boissy'!$F39:$EE39)+SUMIF('reporting moussy'!$F$2:$EE$2,AN$4,'reporting moussy'!$F39:$EE39)+SUMIF('reporting trappes'!$F$2:$EE$2,AN$4,'reporting trappes'!$F39:$EE39)+SUMIF('SPACELOG 5 BP'!$F$2:$EE$2,AN$4,'SPACELOG 5 BP'!$F39:$EE39)+SUMIF('SPACELOG 6 BP'!$F$2:$EE$2,AN$4,'SPACELOG 6 BP'!$F39:$EE39)+SUMIF('SPACELOG 7 BP'!$F$2:$EE$2,AN$4,'SPACELOG 7 BP'!$F39:$EE39)+SUMIF('SPACELOG 8 BP'!$F$2:$EE$2,AN$4,'SPACELOG 8 BP'!$F39:$EE39)+SUMIF('SPACELOG 9 BP'!$F$2:$EE$2,AN$4,'SPACELOG 9 BP'!$F39:$EE39)+SUMIF('SPACELOG 10 BP'!$F$2:$EE$2,AN$4,'SPACELOG 10 BP'!$F39:$EE39)+SUMIF('SPACELOG 11 BP'!$F$2:$EE$2,AN$4,'SPACELOG 11 BP'!$F39:$EE39)+SUMIF('SPACELOG 12 BP'!$F$2:$EE$2,AN$4,'SPACELOG 12 BP'!$F39:$EE39)</f>
        <v>5584</v>
      </c>
      <c r="AO39" s="33">
        <f>SUMIF('reporting montigny'!$F$2:$EE$2,AO$4,'reporting montigny'!$F39:$EE39)+SUMIF('reporting boissy'!$F$2:$EE$2,AO$4,'reporting boissy'!$F39:$EE39)+SUMIF('reporting moussy'!$F$2:$EE$2,AO$4,'reporting moussy'!$F39:$EE39)+SUMIF('reporting trappes'!$F$2:$EE$2,AO$4,'reporting trappes'!$F39:$EE39)+SUMIF('SPACELOG 5 BP'!$F$2:$EE$2,AO$4,'SPACELOG 5 BP'!$F39:$EE39)+SUMIF('SPACELOG 6 BP'!$F$2:$EE$2,AO$4,'SPACELOG 6 BP'!$F39:$EE39)+SUMIF('SPACELOG 7 BP'!$F$2:$EE$2,AO$4,'SPACELOG 7 BP'!$F39:$EE39)+SUMIF('SPACELOG 8 BP'!$F$2:$EE$2,AO$4,'SPACELOG 8 BP'!$F39:$EE39)+SUMIF('SPACELOG 9 BP'!$F$2:$EE$2,AO$4,'SPACELOG 9 BP'!$F39:$EE39)+SUMIF('SPACELOG 10 BP'!$F$2:$EE$2,AO$4,'SPACELOG 10 BP'!$F39:$EE39)+SUMIF('SPACELOG 11 BP'!$F$2:$EE$2,AO$4,'SPACELOG 11 BP'!$F39:$EE39)+SUMIF('SPACELOG 12 BP'!$F$2:$EE$2,AO$4,'SPACELOG 12 BP'!$F39:$EE39)</f>
        <v>5584</v>
      </c>
      <c r="AP39" s="33">
        <f>SUMIF('reporting montigny'!$F$2:$EE$2,AP$4,'reporting montigny'!$F39:$EE39)+SUMIF('reporting boissy'!$F$2:$EE$2,AP$4,'reporting boissy'!$F39:$EE39)+SUMIF('reporting moussy'!$F$2:$EE$2,AP$4,'reporting moussy'!$F39:$EE39)+SUMIF('reporting trappes'!$F$2:$EE$2,AP$4,'reporting trappes'!$F39:$EE39)+SUMIF('SPACELOG 5 BP'!$F$2:$EE$2,AP$4,'SPACELOG 5 BP'!$F39:$EE39)+SUMIF('SPACELOG 6 BP'!$F$2:$EE$2,AP$4,'SPACELOG 6 BP'!$F39:$EE39)+SUMIF('SPACELOG 7 BP'!$F$2:$EE$2,AP$4,'SPACELOG 7 BP'!$F39:$EE39)+SUMIF('SPACELOG 8 BP'!$F$2:$EE$2,AP$4,'SPACELOG 8 BP'!$F39:$EE39)+SUMIF('SPACELOG 9 BP'!$F$2:$EE$2,AP$4,'SPACELOG 9 BP'!$F39:$EE39)+SUMIF('SPACELOG 10 BP'!$F$2:$EE$2,AP$4,'SPACELOG 10 BP'!$F39:$EE39)+SUMIF('SPACELOG 11 BP'!$F$2:$EE$2,AP$4,'SPACELOG 11 BP'!$F39:$EE39)+SUMIF('SPACELOG 12 BP'!$F$2:$EE$2,AP$4,'SPACELOG 12 BP'!$F39:$EE39)</f>
        <v>5584</v>
      </c>
      <c r="AQ39" s="33">
        <f>SUMIF('reporting montigny'!$F$2:$EE$2,AQ$4,'reporting montigny'!$F39:$EE39)+SUMIF('reporting boissy'!$F$2:$EE$2,AQ$4,'reporting boissy'!$F39:$EE39)+SUMIF('reporting moussy'!$F$2:$EE$2,AQ$4,'reporting moussy'!$F39:$EE39)+SUMIF('reporting trappes'!$F$2:$EE$2,AQ$4,'reporting trappes'!$F39:$EE39)+SUMIF('SPACELOG 5 BP'!$F$2:$EE$2,AQ$4,'SPACELOG 5 BP'!$F39:$EE39)+SUMIF('SPACELOG 6 BP'!$F$2:$EE$2,AQ$4,'SPACELOG 6 BP'!$F39:$EE39)+SUMIF('SPACELOG 7 BP'!$F$2:$EE$2,AQ$4,'SPACELOG 7 BP'!$F39:$EE39)+SUMIF('SPACELOG 8 BP'!$F$2:$EE$2,AQ$4,'SPACELOG 8 BP'!$F39:$EE39)+SUMIF('SPACELOG 9 BP'!$F$2:$EE$2,AQ$4,'SPACELOG 9 BP'!$F39:$EE39)+SUMIF('SPACELOG 10 BP'!$F$2:$EE$2,AQ$4,'SPACELOG 10 BP'!$F39:$EE39)+SUMIF('SPACELOG 11 BP'!$F$2:$EE$2,AQ$4,'SPACELOG 11 BP'!$F39:$EE39)+SUMIF('SPACELOG 12 BP'!$F$2:$EE$2,AQ$4,'SPACELOG 12 BP'!$F39:$EE39)</f>
        <v>5584</v>
      </c>
      <c r="AR39" s="393">
        <f t="shared" si="135"/>
        <v>67008</v>
      </c>
      <c r="AS39" s="33">
        <f>SUMIF('reporting montigny'!$F$2:$EE$2,AS$4,'reporting montigny'!$F39:$EE39)+SUMIF('reporting boissy'!$F$2:$EE$2,AS$4,'reporting boissy'!$F39:$EE39)+SUMIF('reporting moussy'!$F$2:$EE$2,AS$4,'reporting moussy'!$F39:$EE39)+SUMIF('reporting trappes'!$F$2:$EE$2,AS$4,'reporting trappes'!$F39:$EE39)+SUMIF('SPACELOG 5 BP'!$F$2:$EE$2,AS$4,'SPACELOG 5 BP'!$F39:$EE39)+SUMIF('SPACELOG 6 BP'!$F$2:$EE$2,AS$4,'SPACELOG 6 BP'!$F39:$EE39)+SUMIF('SPACELOG 7 BP'!$F$2:$EE$2,AS$4,'SPACELOG 7 BP'!$F39:$EE39)+SUMIF('SPACELOG 8 BP'!$F$2:$EE$2,AS$4,'SPACELOG 8 BP'!$F39:$EE39)+SUMIF('SPACELOG 9 BP'!$F$2:$EE$2,AS$4,'SPACELOG 9 BP'!$F39:$EE39)+SUMIF('SPACELOG 10 BP'!$F$2:$EE$2,AS$4,'SPACELOG 10 BP'!$F39:$EE39)+SUMIF('SPACELOG 11 BP'!$F$2:$EE$2,AS$4,'SPACELOG 11 BP'!$F39:$EE39)+SUMIF('SPACELOG 12 BP'!$F$2:$EE$2,AS$4,'SPACELOG 12 BP'!$F39:$EE39)</f>
        <v>5584</v>
      </c>
      <c r="AT39" s="33">
        <f>SUMIF('reporting montigny'!$F$2:$EE$2,AT$4,'reporting montigny'!$F39:$EE39)+SUMIF('reporting boissy'!$F$2:$EE$2,AT$4,'reporting boissy'!$F39:$EE39)+SUMIF('reporting moussy'!$F$2:$EE$2,AT$4,'reporting moussy'!$F39:$EE39)+SUMIF('reporting trappes'!$F$2:$EE$2,AT$4,'reporting trappes'!$F39:$EE39)+SUMIF('SPACELOG 5 BP'!$F$2:$EE$2,AT$4,'SPACELOG 5 BP'!$F39:$EE39)+SUMIF('SPACELOG 6 BP'!$F$2:$EE$2,AT$4,'SPACELOG 6 BP'!$F39:$EE39)+SUMIF('SPACELOG 7 BP'!$F$2:$EE$2,AT$4,'SPACELOG 7 BP'!$F39:$EE39)+SUMIF('SPACELOG 8 BP'!$F$2:$EE$2,AT$4,'SPACELOG 8 BP'!$F39:$EE39)+SUMIF('SPACELOG 9 BP'!$F$2:$EE$2,AT$4,'SPACELOG 9 BP'!$F39:$EE39)+SUMIF('SPACELOG 10 BP'!$F$2:$EE$2,AT$4,'SPACELOG 10 BP'!$F39:$EE39)+SUMIF('SPACELOG 11 BP'!$F$2:$EE$2,AT$4,'SPACELOG 11 BP'!$F39:$EE39)+SUMIF('SPACELOG 12 BP'!$F$2:$EE$2,AT$4,'SPACELOG 12 BP'!$F39:$EE39)</f>
        <v>5584</v>
      </c>
      <c r="AU39" s="33">
        <f>SUMIF('reporting montigny'!$F$2:$EE$2,AU$4,'reporting montigny'!$F39:$EE39)+SUMIF('reporting boissy'!$F$2:$EE$2,AU$4,'reporting boissy'!$F39:$EE39)+SUMIF('reporting moussy'!$F$2:$EE$2,AU$4,'reporting moussy'!$F39:$EE39)+SUMIF('reporting trappes'!$F$2:$EE$2,AU$4,'reporting trappes'!$F39:$EE39)+SUMIF('SPACELOG 5 BP'!$F$2:$EE$2,AU$4,'SPACELOG 5 BP'!$F39:$EE39)+SUMIF('SPACELOG 6 BP'!$F$2:$EE$2,AU$4,'SPACELOG 6 BP'!$F39:$EE39)+SUMIF('SPACELOG 7 BP'!$F$2:$EE$2,AU$4,'SPACELOG 7 BP'!$F39:$EE39)+SUMIF('SPACELOG 8 BP'!$F$2:$EE$2,AU$4,'SPACELOG 8 BP'!$F39:$EE39)+SUMIF('SPACELOG 9 BP'!$F$2:$EE$2,AU$4,'SPACELOG 9 BP'!$F39:$EE39)+SUMIF('SPACELOG 10 BP'!$F$2:$EE$2,AU$4,'SPACELOG 10 BP'!$F39:$EE39)+SUMIF('SPACELOG 11 BP'!$F$2:$EE$2,AU$4,'SPACELOG 11 BP'!$F39:$EE39)+SUMIF('SPACELOG 12 BP'!$F$2:$EE$2,AU$4,'SPACELOG 12 BP'!$F39:$EE39)</f>
        <v>5584</v>
      </c>
      <c r="AV39" s="33">
        <f>SUMIF('reporting montigny'!$F$2:$EE$2,AV$4,'reporting montigny'!$F39:$EE39)+SUMIF('reporting boissy'!$F$2:$EE$2,AV$4,'reporting boissy'!$F39:$EE39)+SUMIF('reporting moussy'!$F$2:$EE$2,AV$4,'reporting moussy'!$F39:$EE39)+SUMIF('reporting trappes'!$F$2:$EE$2,AV$4,'reporting trappes'!$F39:$EE39)+SUMIF('SPACELOG 5 BP'!$F$2:$EE$2,AV$4,'SPACELOG 5 BP'!$F39:$EE39)+SUMIF('SPACELOG 6 BP'!$F$2:$EE$2,AV$4,'SPACELOG 6 BP'!$F39:$EE39)+SUMIF('SPACELOG 7 BP'!$F$2:$EE$2,AV$4,'SPACELOG 7 BP'!$F39:$EE39)+SUMIF('SPACELOG 8 BP'!$F$2:$EE$2,AV$4,'SPACELOG 8 BP'!$F39:$EE39)+SUMIF('SPACELOG 9 BP'!$F$2:$EE$2,AV$4,'SPACELOG 9 BP'!$F39:$EE39)+SUMIF('SPACELOG 10 BP'!$F$2:$EE$2,AV$4,'SPACELOG 10 BP'!$F39:$EE39)+SUMIF('SPACELOG 11 BP'!$F$2:$EE$2,AV$4,'SPACELOG 11 BP'!$F39:$EE39)+SUMIF('SPACELOG 12 BP'!$F$2:$EE$2,AV$4,'SPACELOG 12 BP'!$F39:$EE39)</f>
        <v>5584</v>
      </c>
      <c r="AW39" s="33">
        <f>SUMIF('reporting montigny'!$F$2:$EE$2,AW$4,'reporting montigny'!$F39:$EE39)+SUMIF('reporting boissy'!$F$2:$EE$2,AW$4,'reporting boissy'!$F39:$EE39)+SUMIF('reporting moussy'!$F$2:$EE$2,AW$4,'reporting moussy'!$F39:$EE39)+SUMIF('reporting trappes'!$F$2:$EE$2,AW$4,'reporting trappes'!$F39:$EE39)+SUMIF('SPACELOG 5 BP'!$F$2:$EE$2,AW$4,'SPACELOG 5 BP'!$F39:$EE39)+SUMIF('SPACELOG 6 BP'!$F$2:$EE$2,AW$4,'SPACELOG 6 BP'!$F39:$EE39)+SUMIF('SPACELOG 7 BP'!$F$2:$EE$2,AW$4,'SPACELOG 7 BP'!$F39:$EE39)+SUMIF('SPACELOG 8 BP'!$F$2:$EE$2,AW$4,'SPACELOG 8 BP'!$F39:$EE39)+SUMIF('SPACELOG 9 BP'!$F$2:$EE$2,AW$4,'SPACELOG 9 BP'!$F39:$EE39)+SUMIF('SPACELOG 10 BP'!$F$2:$EE$2,AW$4,'SPACELOG 10 BP'!$F39:$EE39)+SUMIF('SPACELOG 11 BP'!$F$2:$EE$2,AW$4,'SPACELOG 11 BP'!$F39:$EE39)+SUMIF('SPACELOG 12 BP'!$F$2:$EE$2,AW$4,'SPACELOG 12 BP'!$F39:$EE39)</f>
        <v>5584</v>
      </c>
      <c r="AX39" s="33">
        <f>SUMIF('reporting montigny'!$F$2:$EE$2,AX$4,'reporting montigny'!$F39:$EE39)+SUMIF('reporting boissy'!$F$2:$EE$2,AX$4,'reporting boissy'!$F39:$EE39)+SUMIF('reporting moussy'!$F$2:$EE$2,AX$4,'reporting moussy'!$F39:$EE39)+SUMIF('reporting trappes'!$F$2:$EE$2,AX$4,'reporting trappes'!$F39:$EE39)+SUMIF('SPACELOG 5 BP'!$F$2:$EE$2,AX$4,'SPACELOG 5 BP'!$F39:$EE39)+SUMIF('SPACELOG 6 BP'!$F$2:$EE$2,AX$4,'SPACELOG 6 BP'!$F39:$EE39)+SUMIF('SPACELOG 7 BP'!$F$2:$EE$2,AX$4,'SPACELOG 7 BP'!$F39:$EE39)+SUMIF('SPACELOG 8 BP'!$F$2:$EE$2,AX$4,'SPACELOG 8 BP'!$F39:$EE39)+SUMIF('SPACELOG 9 BP'!$F$2:$EE$2,AX$4,'SPACELOG 9 BP'!$F39:$EE39)+SUMIF('SPACELOG 10 BP'!$F$2:$EE$2,AX$4,'SPACELOG 10 BP'!$F39:$EE39)+SUMIF('SPACELOG 11 BP'!$F$2:$EE$2,AX$4,'SPACELOG 11 BP'!$F39:$EE39)+SUMIF('SPACELOG 12 BP'!$F$2:$EE$2,AX$4,'SPACELOG 12 BP'!$F39:$EE39)</f>
        <v>5584</v>
      </c>
      <c r="AY39" s="33">
        <f>SUMIF('reporting montigny'!$F$2:$EE$2,AY$4,'reporting montigny'!$F39:$EE39)+SUMIF('reporting boissy'!$F$2:$EE$2,AY$4,'reporting boissy'!$F39:$EE39)+SUMIF('reporting moussy'!$F$2:$EE$2,AY$4,'reporting moussy'!$F39:$EE39)+SUMIF('reporting trappes'!$F$2:$EE$2,AY$4,'reporting trappes'!$F39:$EE39)+SUMIF('SPACELOG 5 BP'!$F$2:$EE$2,AY$4,'SPACELOG 5 BP'!$F39:$EE39)+SUMIF('SPACELOG 6 BP'!$F$2:$EE$2,AY$4,'SPACELOG 6 BP'!$F39:$EE39)+SUMIF('SPACELOG 7 BP'!$F$2:$EE$2,AY$4,'SPACELOG 7 BP'!$F39:$EE39)+SUMIF('SPACELOG 8 BP'!$F$2:$EE$2,AY$4,'SPACELOG 8 BP'!$F39:$EE39)+SUMIF('SPACELOG 9 BP'!$F$2:$EE$2,AY$4,'SPACELOG 9 BP'!$F39:$EE39)+SUMIF('SPACELOG 10 BP'!$F$2:$EE$2,AY$4,'SPACELOG 10 BP'!$F39:$EE39)+SUMIF('SPACELOG 11 BP'!$F$2:$EE$2,AY$4,'SPACELOG 11 BP'!$F39:$EE39)+SUMIF('SPACELOG 12 BP'!$F$2:$EE$2,AY$4,'SPACELOG 12 BP'!$F39:$EE39)</f>
        <v>5584</v>
      </c>
      <c r="AZ39" s="33">
        <f>SUMIF('reporting montigny'!$F$2:$EE$2,AZ$4,'reporting montigny'!$F39:$EE39)+SUMIF('reporting boissy'!$F$2:$EE$2,AZ$4,'reporting boissy'!$F39:$EE39)+SUMIF('reporting moussy'!$F$2:$EE$2,AZ$4,'reporting moussy'!$F39:$EE39)+SUMIF('reporting trappes'!$F$2:$EE$2,AZ$4,'reporting trappes'!$F39:$EE39)+SUMIF('SPACELOG 5 BP'!$F$2:$EE$2,AZ$4,'SPACELOG 5 BP'!$F39:$EE39)+SUMIF('SPACELOG 6 BP'!$F$2:$EE$2,AZ$4,'SPACELOG 6 BP'!$F39:$EE39)+SUMIF('SPACELOG 7 BP'!$F$2:$EE$2,AZ$4,'SPACELOG 7 BP'!$F39:$EE39)+SUMIF('SPACELOG 8 BP'!$F$2:$EE$2,AZ$4,'SPACELOG 8 BP'!$F39:$EE39)+SUMIF('SPACELOG 9 BP'!$F$2:$EE$2,AZ$4,'SPACELOG 9 BP'!$F39:$EE39)+SUMIF('SPACELOG 10 BP'!$F$2:$EE$2,AZ$4,'SPACELOG 10 BP'!$F39:$EE39)+SUMIF('SPACELOG 11 BP'!$F$2:$EE$2,AZ$4,'SPACELOG 11 BP'!$F39:$EE39)+SUMIF('SPACELOG 12 BP'!$F$2:$EE$2,AZ$4,'SPACELOG 12 BP'!$F39:$EE39)</f>
        <v>5584</v>
      </c>
      <c r="BA39" s="33">
        <f>SUMIF('reporting montigny'!$F$2:$EE$2,BA$4,'reporting montigny'!$F39:$EE39)+SUMIF('reporting boissy'!$F$2:$EE$2,BA$4,'reporting boissy'!$F39:$EE39)+SUMIF('reporting moussy'!$F$2:$EE$2,BA$4,'reporting moussy'!$F39:$EE39)+SUMIF('reporting trappes'!$F$2:$EE$2,BA$4,'reporting trappes'!$F39:$EE39)+SUMIF('SPACELOG 5 BP'!$F$2:$EE$2,BA$4,'SPACELOG 5 BP'!$F39:$EE39)+SUMIF('SPACELOG 6 BP'!$F$2:$EE$2,BA$4,'SPACELOG 6 BP'!$F39:$EE39)+SUMIF('SPACELOG 7 BP'!$F$2:$EE$2,BA$4,'SPACELOG 7 BP'!$F39:$EE39)+SUMIF('SPACELOG 8 BP'!$F$2:$EE$2,BA$4,'SPACELOG 8 BP'!$F39:$EE39)+SUMIF('SPACELOG 9 BP'!$F$2:$EE$2,BA$4,'SPACELOG 9 BP'!$F39:$EE39)+SUMIF('SPACELOG 10 BP'!$F$2:$EE$2,BA$4,'SPACELOG 10 BP'!$F39:$EE39)+SUMIF('SPACELOG 11 BP'!$F$2:$EE$2,BA$4,'SPACELOG 11 BP'!$F39:$EE39)+SUMIF('SPACELOG 12 BP'!$F$2:$EE$2,BA$4,'SPACELOG 12 BP'!$F39:$EE39)</f>
        <v>5584</v>
      </c>
      <c r="BB39" s="33">
        <f>SUMIF('reporting montigny'!$F$2:$EE$2,BB$4,'reporting montigny'!$F39:$EE39)+SUMIF('reporting boissy'!$F$2:$EE$2,BB$4,'reporting boissy'!$F39:$EE39)+SUMIF('reporting moussy'!$F$2:$EE$2,BB$4,'reporting moussy'!$F39:$EE39)+SUMIF('reporting trappes'!$F$2:$EE$2,BB$4,'reporting trappes'!$F39:$EE39)+SUMIF('SPACELOG 5 BP'!$F$2:$EE$2,BB$4,'SPACELOG 5 BP'!$F39:$EE39)+SUMIF('SPACELOG 6 BP'!$F$2:$EE$2,BB$4,'SPACELOG 6 BP'!$F39:$EE39)+SUMIF('SPACELOG 7 BP'!$F$2:$EE$2,BB$4,'SPACELOG 7 BP'!$F39:$EE39)+SUMIF('SPACELOG 8 BP'!$F$2:$EE$2,BB$4,'SPACELOG 8 BP'!$F39:$EE39)+SUMIF('SPACELOG 9 BP'!$F$2:$EE$2,BB$4,'SPACELOG 9 BP'!$F39:$EE39)+SUMIF('SPACELOG 10 BP'!$F$2:$EE$2,BB$4,'SPACELOG 10 BP'!$F39:$EE39)+SUMIF('SPACELOG 11 BP'!$F$2:$EE$2,BB$4,'SPACELOG 11 BP'!$F39:$EE39)+SUMIF('SPACELOG 12 BP'!$F$2:$EE$2,BB$4,'SPACELOG 12 BP'!$F39:$EE39)</f>
        <v>5584</v>
      </c>
      <c r="BC39" s="33">
        <f>SUMIF('reporting montigny'!$F$2:$EE$2,BC$4,'reporting montigny'!$F39:$EE39)+SUMIF('reporting boissy'!$F$2:$EE$2,BC$4,'reporting boissy'!$F39:$EE39)+SUMIF('reporting moussy'!$F$2:$EE$2,BC$4,'reporting moussy'!$F39:$EE39)+SUMIF('reporting trappes'!$F$2:$EE$2,BC$4,'reporting trappes'!$F39:$EE39)+SUMIF('SPACELOG 5 BP'!$F$2:$EE$2,BC$4,'SPACELOG 5 BP'!$F39:$EE39)+SUMIF('SPACELOG 6 BP'!$F$2:$EE$2,BC$4,'SPACELOG 6 BP'!$F39:$EE39)+SUMIF('SPACELOG 7 BP'!$F$2:$EE$2,BC$4,'SPACELOG 7 BP'!$F39:$EE39)+SUMIF('SPACELOG 8 BP'!$F$2:$EE$2,BC$4,'SPACELOG 8 BP'!$F39:$EE39)+SUMIF('SPACELOG 9 BP'!$F$2:$EE$2,BC$4,'SPACELOG 9 BP'!$F39:$EE39)+SUMIF('SPACELOG 10 BP'!$F$2:$EE$2,BC$4,'SPACELOG 10 BP'!$F39:$EE39)+SUMIF('SPACELOG 11 BP'!$F$2:$EE$2,BC$4,'SPACELOG 11 BP'!$F39:$EE39)+SUMIF('SPACELOG 12 BP'!$F$2:$EE$2,BC$4,'SPACELOG 12 BP'!$F39:$EE39)</f>
        <v>5584</v>
      </c>
      <c r="BD39" s="33">
        <f>SUMIF('reporting montigny'!$F$2:$EE$2,BD$4,'reporting montigny'!$F39:$EE39)+SUMIF('reporting boissy'!$F$2:$EE$2,BD$4,'reporting boissy'!$F39:$EE39)+SUMIF('reporting moussy'!$F$2:$EE$2,BD$4,'reporting moussy'!$F39:$EE39)+SUMIF('reporting trappes'!$F$2:$EE$2,BD$4,'reporting trappes'!$F39:$EE39)+SUMIF('SPACELOG 5 BP'!$F$2:$EE$2,BD$4,'SPACELOG 5 BP'!$F39:$EE39)+SUMIF('SPACELOG 6 BP'!$F$2:$EE$2,BD$4,'SPACELOG 6 BP'!$F39:$EE39)+SUMIF('SPACELOG 7 BP'!$F$2:$EE$2,BD$4,'SPACELOG 7 BP'!$F39:$EE39)+SUMIF('SPACELOG 8 BP'!$F$2:$EE$2,BD$4,'SPACELOG 8 BP'!$F39:$EE39)+SUMIF('SPACELOG 9 BP'!$F$2:$EE$2,BD$4,'SPACELOG 9 BP'!$F39:$EE39)+SUMIF('SPACELOG 10 BP'!$F$2:$EE$2,BD$4,'SPACELOG 10 BP'!$F39:$EE39)+SUMIF('SPACELOG 11 BP'!$F$2:$EE$2,BD$4,'SPACELOG 11 BP'!$F39:$EE39)+SUMIF('SPACELOG 12 BP'!$F$2:$EE$2,BD$4,'SPACELOG 12 BP'!$F39:$EE39)</f>
        <v>5584</v>
      </c>
      <c r="BE39" s="393">
        <f t="shared" si="136"/>
        <v>67008</v>
      </c>
      <c r="BF39" s="33">
        <f>SUMIF('reporting montigny'!$F$2:$EE$2,BF$4,'reporting montigny'!$F39:$EE39)+SUMIF('reporting boissy'!$F$2:$EE$2,BF$4,'reporting boissy'!$F39:$EE39)+SUMIF('reporting moussy'!$F$2:$EE$2,BF$4,'reporting moussy'!$F39:$EE39)+SUMIF('reporting trappes'!$F$2:$EE$2,BF$4,'reporting trappes'!$F39:$EE39)+SUMIF('SPACELOG 5 BP'!$F$2:$EE$2,BF$4,'SPACELOG 5 BP'!$F39:$EE39)+SUMIF('SPACELOG 6 BP'!$F$2:$EE$2,BF$4,'SPACELOG 6 BP'!$F39:$EE39)+SUMIF('SPACELOG 7 BP'!$F$2:$EE$2,BF$4,'SPACELOG 7 BP'!$F39:$EE39)+SUMIF('SPACELOG 8 BP'!$F$2:$EE$2,BF$4,'SPACELOG 8 BP'!$F39:$EE39)+SUMIF('SPACELOG 9 BP'!$F$2:$EE$2,BF$4,'SPACELOG 9 BP'!$F39:$EE39)+SUMIF('SPACELOG 10 BP'!$F$2:$EE$2,BF$4,'SPACELOG 10 BP'!$F39:$EE39)+SUMIF('SPACELOG 11 BP'!$F$2:$EE$2,BF$4,'SPACELOG 11 BP'!$F39:$EE39)+SUMIF('SPACELOG 12 BP'!$F$2:$EE$2,BF$4,'SPACELOG 12 BP'!$F39:$EE39)</f>
        <v>5584</v>
      </c>
      <c r="BG39" s="33">
        <f>SUMIF('reporting montigny'!$F$2:$EE$2,BG$4,'reporting montigny'!$F39:$EE39)+SUMIF('reporting boissy'!$F$2:$EE$2,BG$4,'reporting boissy'!$F39:$EE39)+SUMIF('reporting moussy'!$F$2:$EE$2,BG$4,'reporting moussy'!$F39:$EE39)+SUMIF('reporting trappes'!$F$2:$EE$2,BG$4,'reporting trappes'!$F39:$EE39)+SUMIF('SPACELOG 5 BP'!$F$2:$EE$2,BG$4,'SPACELOG 5 BP'!$F39:$EE39)+SUMIF('SPACELOG 6 BP'!$F$2:$EE$2,BG$4,'SPACELOG 6 BP'!$F39:$EE39)+SUMIF('SPACELOG 7 BP'!$F$2:$EE$2,BG$4,'SPACELOG 7 BP'!$F39:$EE39)+SUMIF('SPACELOG 8 BP'!$F$2:$EE$2,BG$4,'SPACELOG 8 BP'!$F39:$EE39)+SUMIF('SPACELOG 9 BP'!$F$2:$EE$2,BG$4,'SPACELOG 9 BP'!$F39:$EE39)+SUMIF('SPACELOG 10 BP'!$F$2:$EE$2,BG$4,'SPACELOG 10 BP'!$F39:$EE39)+SUMIF('SPACELOG 11 BP'!$F$2:$EE$2,BG$4,'SPACELOG 11 BP'!$F39:$EE39)+SUMIF('SPACELOG 12 BP'!$F$2:$EE$2,BG$4,'SPACELOG 12 BP'!$F39:$EE39)</f>
        <v>5584</v>
      </c>
      <c r="BH39" s="33">
        <f>SUMIF('reporting montigny'!$F$2:$EE$2,BH$4,'reporting montigny'!$F39:$EE39)+SUMIF('reporting boissy'!$F$2:$EE$2,BH$4,'reporting boissy'!$F39:$EE39)+SUMIF('reporting moussy'!$F$2:$EE$2,BH$4,'reporting moussy'!$F39:$EE39)+SUMIF('reporting trappes'!$F$2:$EE$2,BH$4,'reporting trappes'!$F39:$EE39)+SUMIF('SPACELOG 5 BP'!$F$2:$EE$2,BH$4,'SPACELOG 5 BP'!$F39:$EE39)+SUMIF('SPACELOG 6 BP'!$F$2:$EE$2,BH$4,'SPACELOG 6 BP'!$F39:$EE39)+SUMIF('SPACELOG 7 BP'!$F$2:$EE$2,BH$4,'SPACELOG 7 BP'!$F39:$EE39)+SUMIF('SPACELOG 8 BP'!$F$2:$EE$2,BH$4,'SPACELOG 8 BP'!$F39:$EE39)+SUMIF('SPACELOG 9 BP'!$F$2:$EE$2,BH$4,'SPACELOG 9 BP'!$F39:$EE39)+SUMIF('SPACELOG 10 BP'!$F$2:$EE$2,BH$4,'SPACELOG 10 BP'!$F39:$EE39)+SUMIF('SPACELOG 11 BP'!$F$2:$EE$2,BH$4,'SPACELOG 11 BP'!$F39:$EE39)+SUMIF('SPACELOG 12 BP'!$F$2:$EE$2,BH$4,'SPACELOG 12 BP'!$F39:$EE39)</f>
        <v>5584</v>
      </c>
      <c r="BI39" s="33">
        <f>SUMIF('reporting montigny'!$F$2:$EE$2,BI$4,'reporting montigny'!$F39:$EE39)+SUMIF('reporting boissy'!$F$2:$EE$2,BI$4,'reporting boissy'!$F39:$EE39)+SUMIF('reporting moussy'!$F$2:$EE$2,BI$4,'reporting moussy'!$F39:$EE39)+SUMIF('reporting trappes'!$F$2:$EE$2,BI$4,'reporting trappes'!$F39:$EE39)+SUMIF('SPACELOG 5 BP'!$F$2:$EE$2,BI$4,'SPACELOG 5 BP'!$F39:$EE39)+SUMIF('SPACELOG 6 BP'!$F$2:$EE$2,BI$4,'SPACELOG 6 BP'!$F39:$EE39)+SUMIF('SPACELOG 7 BP'!$F$2:$EE$2,BI$4,'SPACELOG 7 BP'!$F39:$EE39)+SUMIF('SPACELOG 8 BP'!$F$2:$EE$2,BI$4,'SPACELOG 8 BP'!$F39:$EE39)+SUMIF('SPACELOG 9 BP'!$F$2:$EE$2,BI$4,'SPACELOG 9 BP'!$F39:$EE39)+SUMIF('SPACELOG 10 BP'!$F$2:$EE$2,BI$4,'SPACELOG 10 BP'!$F39:$EE39)+SUMIF('SPACELOG 11 BP'!$F$2:$EE$2,BI$4,'SPACELOG 11 BP'!$F39:$EE39)+SUMIF('SPACELOG 12 BP'!$F$2:$EE$2,BI$4,'SPACELOG 12 BP'!$F39:$EE39)</f>
        <v>5584</v>
      </c>
      <c r="BJ39" s="33">
        <f>SUMIF('reporting montigny'!$F$2:$EE$2,BJ$4,'reporting montigny'!$F39:$EE39)+SUMIF('reporting boissy'!$F$2:$EE$2,BJ$4,'reporting boissy'!$F39:$EE39)+SUMIF('reporting moussy'!$F$2:$EE$2,BJ$4,'reporting moussy'!$F39:$EE39)+SUMIF('reporting trappes'!$F$2:$EE$2,BJ$4,'reporting trappes'!$F39:$EE39)+SUMIF('SPACELOG 5 BP'!$F$2:$EE$2,BJ$4,'SPACELOG 5 BP'!$F39:$EE39)+SUMIF('SPACELOG 6 BP'!$F$2:$EE$2,BJ$4,'SPACELOG 6 BP'!$F39:$EE39)+SUMIF('SPACELOG 7 BP'!$F$2:$EE$2,BJ$4,'SPACELOG 7 BP'!$F39:$EE39)+SUMIF('SPACELOG 8 BP'!$F$2:$EE$2,BJ$4,'SPACELOG 8 BP'!$F39:$EE39)+SUMIF('SPACELOG 9 BP'!$F$2:$EE$2,BJ$4,'SPACELOG 9 BP'!$F39:$EE39)+SUMIF('SPACELOG 10 BP'!$F$2:$EE$2,BJ$4,'SPACELOG 10 BP'!$F39:$EE39)+SUMIF('SPACELOG 11 BP'!$F$2:$EE$2,BJ$4,'SPACELOG 11 BP'!$F39:$EE39)+SUMIF('SPACELOG 12 BP'!$F$2:$EE$2,BJ$4,'SPACELOG 12 BP'!$F39:$EE39)</f>
        <v>5584</v>
      </c>
      <c r="BK39" s="33">
        <f>SUMIF('reporting montigny'!$F$2:$EE$2,BK$4,'reporting montigny'!$F39:$EE39)+SUMIF('reporting boissy'!$F$2:$EE$2,BK$4,'reporting boissy'!$F39:$EE39)+SUMIF('reporting moussy'!$F$2:$EE$2,BK$4,'reporting moussy'!$F39:$EE39)+SUMIF('reporting trappes'!$F$2:$EE$2,BK$4,'reporting trappes'!$F39:$EE39)+SUMIF('SPACELOG 5 BP'!$F$2:$EE$2,BK$4,'SPACELOG 5 BP'!$F39:$EE39)+SUMIF('SPACELOG 6 BP'!$F$2:$EE$2,BK$4,'SPACELOG 6 BP'!$F39:$EE39)+SUMIF('SPACELOG 7 BP'!$F$2:$EE$2,BK$4,'SPACELOG 7 BP'!$F39:$EE39)+SUMIF('SPACELOG 8 BP'!$F$2:$EE$2,BK$4,'SPACELOG 8 BP'!$F39:$EE39)+SUMIF('SPACELOG 9 BP'!$F$2:$EE$2,BK$4,'SPACELOG 9 BP'!$F39:$EE39)+SUMIF('SPACELOG 10 BP'!$F$2:$EE$2,BK$4,'SPACELOG 10 BP'!$F39:$EE39)+SUMIF('SPACELOG 11 BP'!$F$2:$EE$2,BK$4,'SPACELOG 11 BP'!$F39:$EE39)+SUMIF('SPACELOG 12 BP'!$F$2:$EE$2,BK$4,'SPACELOG 12 BP'!$F39:$EE39)</f>
        <v>5584</v>
      </c>
      <c r="BL39" s="33">
        <f>SUMIF('reporting montigny'!$F$2:$EE$2,BL$4,'reporting montigny'!$F39:$EE39)+SUMIF('reporting boissy'!$F$2:$EE$2,BL$4,'reporting boissy'!$F39:$EE39)+SUMIF('reporting moussy'!$F$2:$EE$2,BL$4,'reporting moussy'!$F39:$EE39)+SUMIF('reporting trappes'!$F$2:$EE$2,BL$4,'reporting trappes'!$F39:$EE39)+SUMIF('SPACELOG 5 BP'!$F$2:$EE$2,BL$4,'SPACELOG 5 BP'!$F39:$EE39)+SUMIF('SPACELOG 6 BP'!$F$2:$EE$2,BL$4,'SPACELOG 6 BP'!$F39:$EE39)+SUMIF('SPACELOG 7 BP'!$F$2:$EE$2,BL$4,'SPACELOG 7 BP'!$F39:$EE39)+SUMIF('SPACELOG 8 BP'!$F$2:$EE$2,BL$4,'SPACELOG 8 BP'!$F39:$EE39)+SUMIF('SPACELOG 9 BP'!$F$2:$EE$2,BL$4,'SPACELOG 9 BP'!$F39:$EE39)+SUMIF('SPACELOG 10 BP'!$F$2:$EE$2,BL$4,'SPACELOG 10 BP'!$F39:$EE39)+SUMIF('SPACELOG 11 BP'!$F$2:$EE$2,BL$4,'SPACELOG 11 BP'!$F39:$EE39)+SUMIF('SPACELOG 12 BP'!$F$2:$EE$2,BL$4,'SPACELOG 12 BP'!$F39:$EE39)</f>
        <v>5584</v>
      </c>
      <c r="BM39" s="33">
        <f>SUMIF('reporting montigny'!$F$2:$EE$2,BM$4,'reporting montigny'!$F39:$EE39)+SUMIF('reporting boissy'!$F$2:$EE$2,BM$4,'reporting boissy'!$F39:$EE39)+SUMIF('reporting moussy'!$F$2:$EE$2,BM$4,'reporting moussy'!$F39:$EE39)+SUMIF('reporting trappes'!$F$2:$EE$2,BM$4,'reporting trappes'!$F39:$EE39)+SUMIF('SPACELOG 5 BP'!$F$2:$EE$2,BM$4,'SPACELOG 5 BP'!$F39:$EE39)+SUMIF('SPACELOG 6 BP'!$F$2:$EE$2,BM$4,'SPACELOG 6 BP'!$F39:$EE39)+SUMIF('SPACELOG 7 BP'!$F$2:$EE$2,BM$4,'SPACELOG 7 BP'!$F39:$EE39)+SUMIF('SPACELOG 8 BP'!$F$2:$EE$2,BM$4,'SPACELOG 8 BP'!$F39:$EE39)+SUMIF('SPACELOG 9 BP'!$F$2:$EE$2,BM$4,'SPACELOG 9 BP'!$F39:$EE39)+SUMIF('SPACELOG 10 BP'!$F$2:$EE$2,BM$4,'SPACELOG 10 BP'!$F39:$EE39)+SUMIF('SPACELOG 11 BP'!$F$2:$EE$2,BM$4,'SPACELOG 11 BP'!$F39:$EE39)+SUMIF('SPACELOG 12 BP'!$F$2:$EE$2,BM$4,'SPACELOG 12 BP'!$F39:$EE39)</f>
        <v>5584</v>
      </c>
      <c r="BN39" s="33">
        <f>SUMIF('reporting montigny'!$F$2:$EE$2,BN$4,'reporting montigny'!$F39:$EE39)+SUMIF('reporting boissy'!$F$2:$EE$2,BN$4,'reporting boissy'!$F39:$EE39)+SUMIF('reporting moussy'!$F$2:$EE$2,BN$4,'reporting moussy'!$F39:$EE39)+SUMIF('reporting trappes'!$F$2:$EE$2,BN$4,'reporting trappes'!$F39:$EE39)+SUMIF('SPACELOG 5 BP'!$F$2:$EE$2,BN$4,'SPACELOG 5 BP'!$F39:$EE39)+SUMIF('SPACELOG 6 BP'!$F$2:$EE$2,BN$4,'SPACELOG 6 BP'!$F39:$EE39)+SUMIF('SPACELOG 7 BP'!$F$2:$EE$2,BN$4,'SPACELOG 7 BP'!$F39:$EE39)+SUMIF('SPACELOG 8 BP'!$F$2:$EE$2,BN$4,'SPACELOG 8 BP'!$F39:$EE39)+SUMIF('SPACELOG 9 BP'!$F$2:$EE$2,BN$4,'SPACELOG 9 BP'!$F39:$EE39)+SUMIF('SPACELOG 10 BP'!$F$2:$EE$2,BN$4,'SPACELOG 10 BP'!$F39:$EE39)+SUMIF('SPACELOG 11 BP'!$F$2:$EE$2,BN$4,'SPACELOG 11 BP'!$F39:$EE39)+SUMIF('SPACELOG 12 BP'!$F$2:$EE$2,BN$4,'SPACELOG 12 BP'!$F39:$EE39)</f>
        <v>5584</v>
      </c>
      <c r="BO39" s="33">
        <f>SUMIF('reporting montigny'!$F$2:$EE$2,BO$4,'reporting montigny'!$F39:$EE39)+SUMIF('reporting boissy'!$F$2:$EE$2,BO$4,'reporting boissy'!$F39:$EE39)+SUMIF('reporting moussy'!$F$2:$EE$2,BO$4,'reporting moussy'!$F39:$EE39)+SUMIF('reporting trappes'!$F$2:$EE$2,BO$4,'reporting trappes'!$F39:$EE39)+SUMIF('SPACELOG 5 BP'!$F$2:$EE$2,BO$4,'SPACELOG 5 BP'!$F39:$EE39)+SUMIF('SPACELOG 6 BP'!$F$2:$EE$2,BO$4,'SPACELOG 6 BP'!$F39:$EE39)+SUMIF('SPACELOG 7 BP'!$F$2:$EE$2,BO$4,'SPACELOG 7 BP'!$F39:$EE39)+SUMIF('SPACELOG 8 BP'!$F$2:$EE$2,BO$4,'SPACELOG 8 BP'!$F39:$EE39)+SUMIF('SPACELOG 9 BP'!$F$2:$EE$2,BO$4,'SPACELOG 9 BP'!$F39:$EE39)+SUMIF('SPACELOG 10 BP'!$F$2:$EE$2,BO$4,'SPACELOG 10 BP'!$F39:$EE39)+SUMIF('SPACELOG 11 BP'!$F$2:$EE$2,BO$4,'SPACELOG 11 BP'!$F39:$EE39)+SUMIF('SPACELOG 12 BP'!$F$2:$EE$2,BO$4,'SPACELOG 12 BP'!$F39:$EE39)</f>
        <v>5584</v>
      </c>
      <c r="BP39" s="33">
        <f>SUMIF('reporting montigny'!$F$2:$EE$2,BP$4,'reporting montigny'!$F39:$EE39)+SUMIF('reporting boissy'!$F$2:$EE$2,BP$4,'reporting boissy'!$F39:$EE39)+SUMIF('reporting moussy'!$F$2:$EE$2,BP$4,'reporting moussy'!$F39:$EE39)+SUMIF('reporting trappes'!$F$2:$EE$2,BP$4,'reporting trappes'!$F39:$EE39)+SUMIF('SPACELOG 5 BP'!$F$2:$EE$2,BP$4,'SPACELOG 5 BP'!$F39:$EE39)+SUMIF('SPACELOG 6 BP'!$F$2:$EE$2,BP$4,'SPACELOG 6 BP'!$F39:$EE39)+SUMIF('SPACELOG 7 BP'!$F$2:$EE$2,BP$4,'SPACELOG 7 BP'!$F39:$EE39)+SUMIF('SPACELOG 8 BP'!$F$2:$EE$2,BP$4,'SPACELOG 8 BP'!$F39:$EE39)+SUMIF('SPACELOG 9 BP'!$F$2:$EE$2,BP$4,'SPACELOG 9 BP'!$F39:$EE39)+SUMIF('SPACELOG 10 BP'!$F$2:$EE$2,BP$4,'SPACELOG 10 BP'!$F39:$EE39)+SUMIF('SPACELOG 11 BP'!$F$2:$EE$2,BP$4,'SPACELOG 11 BP'!$F39:$EE39)+SUMIF('SPACELOG 12 BP'!$F$2:$EE$2,BP$4,'SPACELOG 12 BP'!$F39:$EE39)</f>
        <v>5584</v>
      </c>
      <c r="BQ39" s="33">
        <f>SUMIF('reporting montigny'!$F$2:$EE$2,BQ$4,'reporting montigny'!$F39:$EE39)+SUMIF('reporting boissy'!$F$2:$EE$2,BQ$4,'reporting boissy'!$F39:$EE39)+SUMIF('reporting moussy'!$F$2:$EE$2,BQ$4,'reporting moussy'!$F39:$EE39)+SUMIF('reporting trappes'!$F$2:$EE$2,BQ$4,'reporting trappes'!$F39:$EE39)+SUMIF('SPACELOG 5 BP'!$F$2:$EE$2,BQ$4,'SPACELOG 5 BP'!$F39:$EE39)+SUMIF('SPACELOG 6 BP'!$F$2:$EE$2,BQ$4,'SPACELOG 6 BP'!$F39:$EE39)+SUMIF('SPACELOG 7 BP'!$F$2:$EE$2,BQ$4,'SPACELOG 7 BP'!$F39:$EE39)+SUMIF('SPACELOG 8 BP'!$F$2:$EE$2,BQ$4,'SPACELOG 8 BP'!$F39:$EE39)+SUMIF('SPACELOG 9 BP'!$F$2:$EE$2,BQ$4,'SPACELOG 9 BP'!$F39:$EE39)+SUMIF('SPACELOG 10 BP'!$F$2:$EE$2,BQ$4,'SPACELOG 10 BP'!$F39:$EE39)+SUMIF('SPACELOG 11 BP'!$F$2:$EE$2,BQ$4,'SPACELOG 11 BP'!$F39:$EE39)+SUMIF('SPACELOG 12 BP'!$F$2:$EE$2,BQ$4,'SPACELOG 12 BP'!$F39:$EE39)</f>
        <v>5584</v>
      </c>
      <c r="BR39" s="393">
        <f t="shared" si="137"/>
        <v>67008</v>
      </c>
      <c r="BS39" s="33">
        <f>SUMIF('reporting montigny'!$F$2:$EE$2,BS$4,'reporting montigny'!$F39:$EE39)+SUMIF('reporting boissy'!$F$2:$EE$2,BS$4,'reporting boissy'!$F39:$EE39)+SUMIF('reporting moussy'!$F$2:$EE$2,BS$4,'reporting moussy'!$F39:$EE39)+SUMIF('reporting trappes'!$F$2:$EE$2,BS$4,'reporting trappes'!$F39:$EE39)+SUMIF('SPACELOG 5 BP'!$F$2:$EE$2,BS$4,'SPACELOG 5 BP'!$F39:$EE39)+SUMIF('SPACELOG 6 BP'!$F$2:$EE$2,BS$4,'SPACELOG 6 BP'!$F39:$EE39)+SUMIF('SPACELOG 7 BP'!$F$2:$EE$2,BS$4,'SPACELOG 7 BP'!$F39:$EE39)+SUMIF('SPACELOG 8 BP'!$F$2:$EE$2,BS$4,'SPACELOG 8 BP'!$F39:$EE39)+SUMIF('SPACELOG 9 BP'!$F$2:$EE$2,BS$4,'SPACELOG 9 BP'!$F39:$EE39)+SUMIF('SPACELOG 10 BP'!$F$2:$EE$2,BS$4,'SPACELOG 10 BP'!$F39:$EE39)+SUMIF('SPACELOG 11 BP'!$F$2:$EE$2,BS$4,'SPACELOG 11 BP'!$F39:$EE39)+SUMIF('SPACELOG 12 BP'!$F$2:$EE$2,BS$4,'SPACELOG 12 BP'!$F39:$EE39)</f>
        <v>5584</v>
      </c>
      <c r="BT39" s="33">
        <f>SUMIF('reporting montigny'!$F$2:$EE$2,BT$4,'reporting montigny'!$F39:$EE39)+SUMIF('reporting boissy'!$F$2:$EE$2,BT$4,'reporting boissy'!$F39:$EE39)+SUMIF('reporting moussy'!$F$2:$EE$2,BT$4,'reporting moussy'!$F39:$EE39)+SUMIF('reporting trappes'!$F$2:$EE$2,BT$4,'reporting trappes'!$F39:$EE39)+SUMIF('SPACELOG 5 BP'!$F$2:$EE$2,BT$4,'SPACELOG 5 BP'!$F39:$EE39)+SUMIF('SPACELOG 6 BP'!$F$2:$EE$2,BT$4,'SPACELOG 6 BP'!$F39:$EE39)+SUMIF('SPACELOG 7 BP'!$F$2:$EE$2,BT$4,'SPACELOG 7 BP'!$F39:$EE39)+SUMIF('SPACELOG 8 BP'!$F$2:$EE$2,BT$4,'SPACELOG 8 BP'!$F39:$EE39)+SUMIF('SPACELOG 9 BP'!$F$2:$EE$2,BT$4,'SPACELOG 9 BP'!$F39:$EE39)+SUMIF('SPACELOG 10 BP'!$F$2:$EE$2,BT$4,'SPACELOG 10 BP'!$F39:$EE39)+SUMIF('SPACELOG 11 BP'!$F$2:$EE$2,BT$4,'SPACELOG 11 BP'!$F39:$EE39)+SUMIF('SPACELOG 12 BP'!$F$2:$EE$2,BT$4,'SPACELOG 12 BP'!$F39:$EE39)</f>
        <v>5584</v>
      </c>
      <c r="BU39" s="33">
        <f>SUMIF('reporting montigny'!$F$2:$EE$2,BU$4,'reporting montigny'!$F39:$EE39)+SUMIF('reporting boissy'!$F$2:$EE$2,BU$4,'reporting boissy'!$F39:$EE39)+SUMIF('reporting moussy'!$F$2:$EE$2,BU$4,'reporting moussy'!$F39:$EE39)+SUMIF('reporting trappes'!$F$2:$EE$2,BU$4,'reporting trappes'!$F39:$EE39)+SUMIF('SPACELOG 5 BP'!$F$2:$EE$2,BU$4,'SPACELOG 5 BP'!$F39:$EE39)+SUMIF('SPACELOG 6 BP'!$F$2:$EE$2,BU$4,'SPACELOG 6 BP'!$F39:$EE39)+SUMIF('SPACELOG 7 BP'!$F$2:$EE$2,BU$4,'SPACELOG 7 BP'!$F39:$EE39)+SUMIF('SPACELOG 8 BP'!$F$2:$EE$2,BU$4,'SPACELOG 8 BP'!$F39:$EE39)+SUMIF('SPACELOG 9 BP'!$F$2:$EE$2,BU$4,'SPACELOG 9 BP'!$F39:$EE39)+SUMIF('SPACELOG 10 BP'!$F$2:$EE$2,BU$4,'SPACELOG 10 BP'!$F39:$EE39)+SUMIF('SPACELOG 11 BP'!$F$2:$EE$2,BU$4,'SPACELOG 11 BP'!$F39:$EE39)+SUMIF('SPACELOG 12 BP'!$F$2:$EE$2,BU$4,'SPACELOG 12 BP'!$F39:$EE39)</f>
        <v>5584</v>
      </c>
      <c r="BV39" s="33">
        <f>SUMIF('reporting montigny'!$F$2:$EE$2,BV$4,'reporting montigny'!$F39:$EE39)+SUMIF('reporting boissy'!$F$2:$EE$2,BV$4,'reporting boissy'!$F39:$EE39)+SUMIF('reporting moussy'!$F$2:$EE$2,BV$4,'reporting moussy'!$F39:$EE39)+SUMIF('reporting trappes'!$F$2:$EE$2,BV$4,'reporting trappes'!$F39:$EE39)+SUMIF('SPACELOG 5 BP'!$F$2:$EE$2,BV$4,'SPACELOG 5 BP'!$F39:$EE39)+SUMIF('SPACELOG 6 BP'!$F$2:$EE$2,BV$4,'SPACELOG 6 BP'!$F39:$EE39)+SUMIF('SPACELOG 7 BP'!$F$2:$EE$2,BV$4,'SPACELOG 7 BP'!$F39:$EE39)+SUMIF('SPACELOG 8 BP'!$F$2:$EE$2,BV$4,'SPACELOG 8 BP'!$F39:$EE39)+SUMIF('SPACELOG 9 BP'!$F$2:$EE$2,BV$4,'SPACELOG 9 BP'!$F39:$EE39)+SUMIF('SPACELOG 10 BP'!$F$2:$EE$2,BV$4,'SPACELOG 10 BP'!$F39:$EE39)+SUMIF('SPACELOG 11 BP'!$F$2:$EE$2,BV$4,'SPACELOG 11 BP'!$F39:$EE39)+SUMIF('SPACELOG 12 BP'!$F$2:$EE$2,BV$4,'SPACELOG 12 BP'!$F39:$EE39)</f>
        <v>5584</v>
      </c>
      <c r="BW39" s="33">
        <f>SUMIF('reporting montigny'!$F$2:$EE$2,BW$4,'reporting montigny'!$F39:$EE39)+SUMIF('reporting boissy'!$F$2:$EE$2,BW$4,'reporting boissy'!$F39:$EE39)+SUMIF('reporting moussy'!$F$2:$EE$2,BW$4,'reporting moussy'!$F39:$EE39)+SUMIF('reporting trappes'!$F$2:$EE$2,BW$4,'reporting trappes'!$F39:$EE39)+SUMIF('SPACELOG 5 BP'!$F$2:$EE$2,BW$4,'SPACELOG 5 BP'!$F39:$EE39)+SUMIF('SPACELOG 6 BP'!$F$2:$EE$2,BW$4,'SPACELOG 6 BP'!$F39:$EE39)+SUMIF('SPACELOG 7 BP'!$F$2:$EE$2,BW$4,'SPACELOG 7 BP'!$F39:$EE39)+SUMIF('SPACELOG 8 BP'!$F$2:$EE$2,BW$4,'SPACELOG 8 BP'!$F39:$EE39)+SUMIF('SPACELOG 9 BP'!$F$2:$EE$2,BW$4,'SPACELOG 9 BP'!$F39:$EE39)+SUMIF('SPACELOG 10 BP'!$F$2:$EE$2,BW$4,'SPACELOG 10 BP'!$F39:$EE39)+SUMIF('SPACELOG 11 BP'!$F$2:$EE$2,BW$4,'SPACELOG 11 BP'!$F39:$EE39)+SUMIF('SPACELOG 12 BP'!$F$2:$EE$2,BW$4,'SPACELOG 12 BP'!$F39:$EE39)</f>
        <v>5584</v>
      </c>
      <c r="BX39" s="33">
        <f>SUMIF('reporting montigny'!$F$2:$EE$2,BX$4,'reporting montigny'!$F39:$EE39)+SUMIF('reporting boissy'!$F$2:$EE$2,BX$4,'reporting boissy'!$F39:$EE39)+SUMIF('reporting moussy'!$F$2:$EE$2,BX$4,'reporting moussy'!$F39:$EE39)+SUMIF('reporting trappes'!$F$2:$EE$2,BX$4,'reporting trappes'!$F39:$EE39)+SUMIF('SPACELOG 5 BP'!$F$2:$EE$2,BX$4,'SPACELOG 5 BP'!$F39:$EE39)+SUMIF('SPACELOG 6 BP'!$F$2:$EE$2,BX$4,'SPACELOG 6 BP'!$F39:$EE39)+SUMIF('SPACELOG 7 BP'!$F$2:$EE$2,BX$4,'SPACELOG 7 BP'!$F39:$EE39)+SUMIF('SPACELOG 8 BP'!$F$2:$EE$2,BX$4,'SPACELOG 8 BP'!$F39:$EE39)+SUMIF('SPACELOG 9 BP'!$F$2:$EE$2,BX$4,'SPACELOG 9 BP'!$F39:$EE39)+SUMIF('SPACELOG 10 BP'!$F$2:$EE$2,BX$4,'SPACELOG 10 BP'!$F39:$EE39)+SUMIF('SPACELOG 11 BP'!$F$2:$EE$2,BX$4,'SPACELOG 11 BP'!$F39:$EE39)+SUMIF('SPACELOG 12 BP'!$F$2:$EE$2,BX$4,'SPACELOG 12 BP'!$F39:$EE39)</f>
        <v>5584</v>
      </c>
      <c r="BY39" s="33">
        <f>SUMIF('reporting montigny'!$F$2:$EE$2,BY$4,'reporting montigny'!$F39:$EE39)+SUMIF('reporting boissy'!$F$2:$EE$2,BY$4,'reporting boissy'!$F39:$EE39)+SUMIF('reporting moussy'!$F$2:$EE$2,BY$4,'reporting moussy'!$F39:$EE39)+SUMIF('reporting trappes'!$F$2:$EE$2,BY$4,'reporting trappes'!$F39:$EE39)+SUMIF('SPACELOG 5 BP'!$F$2:$EE$2,BY$4,'SPACELOG 5 BP'!$F39:$EE39)+SUMIF('SPACELOG 6 BP'!$F$2:$EE$2,BY$4,'SPACELOG 6 BP'!$F39:$EE39)+SUMIF('SPACELOG 7 BP'!$F$2:$EE$2,BY$4,'SPACELOG 7 BP'!$F39:$EE39)+SUMIF('SPACELOG 8 BP'!$F$2:$EE$2,BY$4,'SPACELOG 8 BP'!$F39:$EE39)+SUMIF('SPACELOG 9 BP'!$F$2:$EE$2,BY$4,'SPACELOG 9 BP'!$F39:$EE39)+SUMIF('SPACELOG 10 BP'!$F$2:$EE$2,BY$4,'SPACELOG 10 BP'!$F39:$EE39)+SUMIF('SPACELOG 11 BP'!$F$2:$EE$2,BY$4,'SPACELOG 11 BP'!$F39:$EE39)+SUMIF('SPACELOG 12 BP'!$F$2:$EE$2,BY$4,'SPACELOG 12 BP'!$F39:$EE39)</f>
        <v>5584</v>
      </c>
      <c r="BZ39" s="33">
        <f>SUMIF('reporting montigny'!$F$2:$EE$2,BZ$4,'reporting montigny'!$F39:$EE39)+SUMIF('reporting boissy'!$F$2:$EE$2,BZ$4,'reporting boissy'!$F39:$EE39)+SUMIF('reporting moussy'!$F$2:$EE$2,BZ$4,'reporting moussy'!$F39:$EE39)+SUMIF('reporting trappes'!$F$2:$EE$2,BZ$4,'reporting trappes'!$F39:$EE39)+SUMIF('SPACELOG 5 BP'!$F$2:$EE$2,BZ$4,'SPACELOG 5 BP'!$F39:$EE39)+SUMIF('SPACELOG 6 BP'!$F$2:$EE$2,BZ$4,'SPACELOG 6 BP'!$F39:$EE39)+SUMIF('SPACELOG 7 BP'!$F$2:$EE$2,BZ$4,'SPACELOG 7 BP'!$F39:$EE39)+SUMIF('SPACELOG 8 BP'!$F$2:$EE$2,BZ$4,'SPACELOG 8 BP'!$F39:$EE39)+SUMIF('SPACELOG 9 BP'!$F$2:$EE$2,BZ$4,'SPACELOG 9 BP'!$F39:$EE39)+SUMIF('SPACELOG 10 BP'!$F$2:$EE$2,BZ$4,'SPACELOG 10 BP'!$F39:$EE39)+SUMIF('SPACELOG 11 BP'!$F$2:$EE$2,BZ$4,'SPACELOG 11 BP'!$F39:$EE39)+SUMIF('SPACELOG 12 BP'!$F$2:$EE$2,BZ$4,'SPACELOG 12 BP'!$F39:$EE39)</f>
        <v>5584</v>
      </c>
      <c r="CA39" s="33">
        <f>SUMIF('reporting montigny'!$F$2:$EE$2,CA$4,'reporting montigny'!$F39:$EE39)+SUMIF('reporting boissy'!$F$2:$EE$2,CA$4,'reporting boissy'!$F39:$EE39)+SUMIF('reporting moussy'!$F$2:$EE$2,CA$4,'reporting moussy'!$F39:$EE39)+SUMIF('reporting trappes'!$F$2:$EE$2,CA$4,'reporting trappes'!$F39:$EE39)+SUMIF('SPACELOG 5 BP'!$F$2:$EE$2,CA$4,'SPACELOG 5 BP'!$F39:$EE39)+SUMIF('SPACELOG 6 BP'!$F$2:$EE$2,CA$4,'SPACELOG 6 BP'!$F39:$EE39)+SUMIF('SPACELOG 7 BP'!$F$2:$EE$2,CA$4,'SPACELOG 7 BP'!$F39:$EE39)+SUMIF('SPACELOG 8 BP'!$F$2:$EE$2,CA$4,'SPACELOG 8 BP'!$F39:$EE39)+SUMIF('SPACELOG 9 BP'!$F$2:$EE$2,CA$4,'SPACELOG 9 BP'!$F39:$EE39)+SUMIF('SPACELOG 10 BP'!$F$2:$EE$2,CA$4,'SPACELOG 10 BP'!$F39:$EE39)+SUMIF('SPACELOG 11 BP'!$F$2:$EE$2,CA$4,'SPACELOG 11 BP'!$F39:$EE39)+SUMIF('SPACELOG 12 BP'!$F$2:$EE$2,CA$4,'SPACELOG 12 BP'!$F39:$EE39)</f>
        <v>5584</v>
      </c>
      <c r="CB39" s="33">
        <f>SUMIF('reporting montigny'!$F$2:$EE$2,CB$4,'reporting montigny'!$F39:$EE39)+SUMIF('reporting boissy'!$F$2:$EE$2,CB$4,'reporting boissy'!$F39:$EE39)+SUMIF('reporting moussy'!$F$2:$EE$2,CB$4,'reporting moussy'!$F39:$EE39)+SUMIF('reporting trappes'!$F$2:$EE$2,CB$4,'reporting trappes'!$F39:$EE39)+SUMIF('SPACELOG 5 BP'!$F$2:$EE$2,CB$4,'SPACELOG 5 BP'!$F39:$EE39)+SUMIF('SPACELOG 6 BP'!$F$2:$EE$2,CB$4,'SPACELOG 6 BP'!$F39:$EE39)+SUMIF('SPACELOG 7 BP'!$F$2:$EE$2,CB$4,'SPACELOG 7 BP'!$F39:$EE39)+SUMIF('SPACELOG 8 BP'!$F$2:$EE$2,CB$4,'SPACELOG 8 BP'!$F39:$EE39)+SUMIF('SPACELOG 9 BP'!$F$2:$EE$2,CB$4,'SPACELOG 9 BP'!$F39:$EE39)+SUMIF('SPACELOG 10 BP'!$F$2:$EE$2,CB$4,'SPACELOG 10 BP'!$F39:$EE39)+SUMIF('SPACELOG 11 BP'!$F$2:$EE$2,CB$4,'SPACELOG 11 BP'!$F39:$EE39)+SUMIF('SPACELOG 12 BP'!$F$2:$EE$2,CB$4,'SPACELOG 12 BP'!$F39:$EE39)</f>
        <v>5584</v>
      </c>
      <c r="CC39" s="33">
        <f>SUMIF('reporting montigny'!$F$2:$EE$2,CC$4,'reporting montigny'!$F39:$EE39)+SUMIF('reporting boissy'!$F$2:$EE$2,CC$4,'reporting boissy'!$F39:$EE39)+SUMIF('reporting moussy'!$F$2:$EE$2,CC$4,'reporting moussy'!$F39:$EE39)+SUMIF('reporting trappes'!$F$2:$EE$2,CC$4,'reporting trappes'!$F39:$EE39)+SUMIF('SPACELOG 5 BP'!$F$2:$EE$2,CC$4,'SPACELOG 5 BP'!$F39:$EE39)+SUMIF('SPACELOG 6 BP'!$F$2:$EE$2,CC$4,'SPACELOG 6 BP'!$F39:$EE39)+SUMIF('SPACELOG 7 BP'!$F$2:$EE$2,CC$4,'SPACELOG 7 BP'!$F39:$EE39)+SUMIF('SPACELOG 8 BP'!$F$2:$EE$2,CC$4,'SPACELOG 8 BP'!$F39:$EE39)+SUMIF('SPACELOG 9 BP'!$F$2:$EE$2,CC$4,'SPACELOG 9 BP'!$F39:$EE39)+SUMIF('SPACELOG 10 BP'!$F$2:$EE$2,CC$4,'SPACELOG 10 BP'!$F39:$EE39)+SUMIF('SPACELOG 11 BP'!$F$2:$EE$2,CC$4,'SPACELOG 11 BP'!$F39:$EE39)+SUMIF('SPACELOG 12 BP'!$F$2:$EE$2,CC$4,'SPACELOG 12 BP'!$F39:$EE39)</f>
        <v>5584</v>
      </c>
      <c r="CD39" s="33">
        <f>SUMIF('reporting montigny'!$F$2:$EE$2,CD$4,'reporting montigny'!$F39:$EE39)+SUMIF('reporting boissy'!$F$2:$EE$2,CD$4,'reporting boissy'!$F39:$EE39)+SUMIF('reporting moussy'!$F$2:$EE$2,CD$4,'reporting moussy'!$F39:$EE39)+SUMIF('reporting trappes'!$F$2:$EE$2,CD$4,'reporting trappes'!$F39:$EE39)+SUMIF('SPACELOG 5 BP'!$F$2:$EE$2,CD$4,'SPACELOG 5 BP'!$F39:$EE39)+SUMIF('SPACELOG 6 BP'!$F$2:$EE$2,CD$4,'SPACELOG 6 BP'!$F39:$EE39)+SUMIF('SPACELOG 7 BP'!$F$2:$EE$2,CD$4,'SPACELOG 7 BP'!$F39:$EE39)+SUMIF('SPACELOG 8 BP'!$F$2:$EE$2,CD$4,'SPACELOG 8 BP'!$F39:$EE39)+SUMIF('SPACELOG 9 BP'!$F$2:$EE$2,CD$4,'SPACELOG 9 BP'!$F39:$EE39)+SUMIF('SPACELOG 10 BP'!$F$2:$EE$2,CD$4,'SPACELOG 10 BP'!$F39:$EE39)+SUMIF('SPACELOG 11 BP'!$F$2:$EE$2,CD$4,'SPACELOG 11 BP'!$F39:$EE39)+SUMIF('SPACELOG 12 BP'!$F$2:$EE$2,CD$4,'SPACELOG 12 BP'!$F39:$EE39)</f>
        <v>5584</v>
      </c>
      <c r="CE39" s="393">
        <f t="shared" si="138"/>
        <v>67008</v>
      </c>
      <c r="CF39" s="33">
        <f>SUMIF('reporting montigny'!$F$2:$EE$2,CF$4,'reporting montigny'!$F39:$EE39)+SUMIF('reporting boissy'!$F$2:$EE$2,CF$4,'reporting boissy'!$F39:$EE39)+SUMIF('reporting moussy'!$F$2:$EE$2,CF$4,'reporting moussy'!$F39:$EE39)+SUMIF('reporting trappes'!$F$2:$EE$2,CF$4,'reporting trappes'!$F39:$EE39)+SUMIF('SPACELOG 5 BP'!$F$2:$EE$2,CF$4,'SPACELOG 5 BP'!$F39:$EE39)+SUMIF('SPACELOG 6 BP'!$F$2:$EE$2,CF$4,'SPACELOG 6 BP'!$F39:$EE39)+SUMIF('SPACELOG 7 BP'!$F$2:$EE$2,CF$4,'SPACELOG 7 BP'!$F39:$EE39)+SUMIF('SPACELOG 8 BP'!$F$2:$EE$2,CF$4,'SPACELOG 8 BP'!$F39:$EE39)+SUMIF('SPACELOG 9 BP'!$F$2:$EE$2,CF$4,'SPACELOG 9 BP'!$F39:$EE39)+SUMIF('SPACELOG 10 BP'!$F$2:$EE$2,CF$4,'SPACELOG 10 BP'!$F39:$EE39)+SUMIF('SPACELOG 11 BP'!$F$2:$EE$2,CF$4,'SPACELOG 11 BP'!$F39:$EE39)+SUMIF('SPACELOG 12 BP'!$F$2:$EE$2,CF$4,'SPACELOG 12 BP'!$F39:$EE39)</f>
        <v>5584</v>
      </c>
      <c r="CG39" s="33">
        <f>SUMIF('reporting montigny'!$F$2:$EE$2,CG$4,'reporting montigny'!$F39:$EE39)+SUMIF('reporting boissy'!$F$2:$EE$2,CG$4,'reporting boissy'!$F39:$EE39)+SUMIF('reporting moussy'!$F$2:$EE$2,CG$4,'reporting moussy'!$F39:$EE39)+SUMIF('reporting trappes'!$F$2:$EE$2,CG$4,'reporting trappes'!$F39:$EE39)+SUMIF('SPACELOG 5 BP'!$F$2:$EE$2,CG$4,'SPACELOG 5 BP'!$F39:$EE39)+SUMIF('SPACELOG 6 BP'!$F$2:$EE$2,CG$4,'SPACELOG 6 BP'!$F39:$EE39)+SUMIF('SPACELOG 7 BP'!$F$2:$EE$2,CG$4,'SPACELOG 7 BP'!$F39:$EE39)+SUMIF('SPACELOG 8 BP'!$F$2:$EE$2,CG$4,'SPACELOG 8 BP'!$F39:$EE39)+SUMIF('SPACELOG 9 BP'!$F$2:$EE$2,CG$4,'SPACELOG 9 BP'!$F39:$EE39)+SUMIF('SPACELOG 10 BP'!$F$2:$EE$2,CG$4,'SPACELOG 10 BP'!$F39:$EE39)+SUMIF('SPACELOG 11 BP'!$F$2:$EE$2,CG$4,'SPACELOG 11 BP'!$F39:$EE39)+SUMIF('SPACELOG 12 BP'!$F$2:$EE$2,CG$4,'SPACELOG 12 BP'!$F39:$EE39)</f>
        <v>5584</v>
      </c>
      <c r="CH39" s="33">
        <f>SUMIF('reporting montigny'!$F$2:$EE$2,CH$4,'reporting montigny'!$F39:$EE39)+SUMIF('reporting boissy'!$F$2:$EE$2,CH$4,'reporting boissy'!$F39:$EE39)+SUMIF('reporting moussy'!$F$2:$EE$2,CH$4,'reporting moussy'!$F39:$EE39)+SUMIF('reporting trappes'!$F$2:$EE$2,CH$4,'reporting trappes'!$F39:$EE39)+SUMIF('SPACELOG 5 BP'!$F$2:$EE$2,CH$4,'SPACELOG 5 BP'!$F39:$EE39)+SUMIF('SPACELOG 6 BP'!$F$2:$EE$2,CH$4,'SPACELOG 6 BP'!$F39:$EE39)+SUMIF('SPACELOG 7 BP'!$F$2:$EE$2,CH$4,'SPACELOG 7 BP'!$F39:$EE39)+SUMIF('SPACELOG 8 BP'!$F$2:$EE$2,CH$4,'SPACELOG 8 BP'!$F39:$EE39)+SUMIF('SPACELOG 9 BP'!$F$2:$EE$2,CH$4,'SPACELOG 9 BP'!$F39:$EE39)+SUMIF('SPACELOG 10 BP'!$F$2:$EE$2,CH$4,'SPACELOG 10 BP'!$F39:$EE39)+SUMIF('SPACELOG 11 BP'!$F$2:$EE$2,CH$4,'SPACELOG 11 BP'!$F39:$EE39)+SUMIF('SPACELOG 12 BP'!$F$2:$EE$2,CH$4,'SPACELOG 12 BP'!$F39:$EE39)</f>
        <v>5584</v>
      </c>
      <c r="CI39" s="33">
        <f>SUMIF('reporting montigny'!$F$2:$EE$2,CI$4,'reporting montigny'!$F39:$EE39)+SUMIF('reporting boissy'!$F$2:$EE$2,CI$4,'reporting boissy'!$F39:$EE39)+SUMIF('reporting moussy'!$F$2:$EE$2,CI$4,'reporting moussy'!$F39:$EE39)+SUMIF('reporting trappes'!$F$2:$EE$2,CI$4,'reporting trappes'!$F39:$EE39)+SUMIF('SPACELOG 5 BP'!$F$2:$EE$2,CI$4,'SPACELOG 5 BP'!$F39:$EE39)+SUMIF('SPACELOG 6 BP'!$F$2:$EE$2,CI$4,'SPACELOG 6 BP'!$F39:$EE39)+SUMIF('SPACELOG 7 BP'!$F$2:$EE$2,CI$4,'SPACELOG 7 BP'!$F39:$EE39)+SUMIF('SPACELOG 8 BP'!$F$2:$EE$2,CI$4,'SPACELOG 8 BP'!$F39:$EE39)+SUMIF('SPACELOG 9 BP'!$F$2:$EE$2,CI$4,'SPACELOG 9 BP'!$F39:$EE39)+SUMIF('SPACELOG 10 BP'!$F$2:$EE$2,CI$4,'SPACELOG 10 BP'!$F39:$EE39)+SUMIF('SPACELOG 11 BP'!$F$2:$EE$2,CI$4,'SPACELOG 11 BP'!$F39:$EE39)+SUMIF('SPACELOG 12 BP'!$F$2:$EE$2,CI$4,'SPACELOG 12 BP'!$F39:$EE39)</f>
        <v>5584</v>
      </c>
      <c r="CJ39" s="33">
        <f>SUMIF('reporting montigny'!$F$2:$EE$2,CJ$4,'reporting montigny'!$F39:$EE39)+SUMIF('reporting boissy'!$F$2:$EE$2,CJ$4,'reporting boissy'!$F39:$EE39)+SUMIF('reporting moussy'!$F$2:$EE$2,CJ$4,'reporting moussy'!$F39:$EE39)+SUMIF('reporting trappes'!$F$2:$EE$2,CJ$4,'reporting trappes'!$F39:$EE39)+SUMIF('SPACELOG 5 BP'!$F$2:$EE$2,CJ$4,'SPACELOG 5 BP'!$F39:$EE39)+SUMIF('SPACELOG 6 BP'!$F$2:$EE$2,CJ$4,'SPACELOG 6 BP'!$F39:$EE39)+SUMIF('SPACELOG 7 BP'!$F$2:$EE$2,CJ$4,'SPACELOG 7 BP'!$F39:$EE39)+SUMIF('SPACELOG 8 BP'!$F$2:$EE$2,CJ$4,'SPACELOG 8 BP'!$F39:$EE39)+SUMIF('SPACELOG 9 BP'!$F$2:$EE$2,CJ$4,'SPACELOG 9 BP'!$F39:$EE39)+SUMIF('SPACELOG 10 BP'!$F$2:$EE$2,CJ$4,'SPACELOG 10 BP'!$F39:$EE39)+SUMIF('SPACELOG 11 BP'!$F$2:$EE$2,CJ$4,'SPACELOG 11 BP'!$F39:$EE39)+SUMIF('SPACELOG 12 BP'!$F$2:$EE$2,CJ$4,'SPACELOG 12 BP'!$F39:$EE39)</f>
        <v>5584</v>
      </c>
      <c r="CK39" s="33">
        <f>SUMIF('reporting montigny'!$F$2:$EE$2,CK$4,'reporting montigny'!$F39:$EE39)+SUMIF('reporting boissy'!$F$2:$EE$2,CK$4,'reporting boissy'!$F39:$EE39)+SUMIF('reporting moussy'!$F$2:$EE$2,CK$4,'reporting moussy'!$F39:$EE39)+SUMIF('reporting trappes'!$F$2:$EE$2,CK$4,'reporting trappes'!$F39:$EE39)+SUMIF('SPACELOG 5 BP'!$F$2:$EE$2,CK$4,'SPACELOG 5 BP'!$F39:$EE39)+SUMIF('SPACELOG 6 BP'!$F$2:$EE$2,CK$4,'SPACELOG 6 BP'!$F39:$EE39)+SUMIF('SPACELOG 7 BP'!$F$2:$EE$2,CK$4,'SPACELOG 7 BP'!$F39:$EE39)+SUMIF('SPACELOG 8 BP'!$F$2:$EE$2,CK$4,'SPACELOG 8 BP'!$F39:$EE39)+SUMIF('SPACELOG 9 BP'!$F$2:$EE$2,CK$4,'SPACELOG 9 BP'!$F39:$EE39)+SUMIF('SPACELOG 10 BP'!$F$2:$EE$2,CK$4,'SPACELOG 10 BP'!$F39:$EE39)+SUMIF('SPACELOG 11 BP'!$F$2:$EE$2,CK$4,'SPACELOG 11 BP'!$F39:$EE39)+SUMIF('SPACELOG 12 BP'!$F$2:$EE$2,CK$4,'SPACELOG 12 BP'!$F39:$EE39)</f>
        <v>5584</v>
      </c>
      <c r="CL39" s="33">
        <f>SUMIF('reporting montigny'!$F$2:$EE$2,CL$4,'reporting montigny'!$F39:$EE39)+SUMIF('reporting boissy'!$F$2:$EE$2,CL$4,'reporting boissy'!$F39:$EE39)+SUMIF('reporting moussy'!$F$2:$EE$2,CL$4,'reporting moussy'!$F39:$EE39)+SUMIF('reporting trappes'!$F$2:$EE$2,CL$4,'reporting trappes'!$F39:$EE39)+SUMIF('SPACELOG 5 BP'!$F$2:$EE$2,CL$4,'SPACELOG 5 BP'!$F39:$EE39)+SUMIF('SPACELOG 6 BP'!$F$2:$EE$2,CL$4,'SPACELOG 6 BP'!$F39:$EE39)+SUMIF('SPACELOG 7 BP'!$F$2:$EE$2,CL$4,'SPACELOG 7 BP'!$F39:$EE39)+SUMIF('SPACELOG 8 BP'!$F$2:$EE$2,CL$4,'SPACELOG 8 BP'!$F39:$EE39)+SUMIF('SPACELOG 9 BP'!$F$2:$EE$2,CL$4,'SPACELOG 9 BP'!$F39:$EE39)+SUMIF('SPACELOG 10 BP'!$F$2:$EE$2,CL$4,'SPACELOG 10 BP'!$F39:$EE39)+SUMIF('SPACELOG 11 BP'!$F$2:$EE$2,CL$4,'SPACELOG 11 BP'!$F39:$EE39)+SUMIF('SPACELOG 12 BP'!$F$2:$EE$2,CL$4,'SPACELOG 12 BP'!$F39:$EE39)</f>
        <v>5584</v>
      </c>
      <c r="CM39" s="33">
        <f>SUMIF('reporting montigny'!$F$2:$EE$2,CM$4,'reporting montigny'!$F39:$EE39)+SUMIF('reporting boissy'!$F$2:$EE$2,CM$4,'reporting boissy'!$F39:$EE39)+SUMIF('reporting moussy'!$F$2:$EE$2,CM$4,'reporting moussy'!$F39:$EE39)+SUMIF('reporting trappes'!$F$2:$EE$2,CM$4,'reporting trappes'!$F39:$EE39)+SUMIF('SPACELOG 5 BP'!$F$2:$EE$2,CM$4,'SPACELOG 5 BP'!$F39:$EE39)+SUMIF('SPACELOG 6 BP'!$F$2:$EE$2,CM$4,'SPACELOG 6 BP'!$F39:$EE39)+SUMIF('SPACELOG 7 BP'!$F$2:$EE$2,CM$4,'SPACELOG 7 BP'!$F39:$EE39)+SUMIF('SPACELOG 8 BP'!$F$2:$EE$2,CM$4,'SPACELOG 8 BP'!$F39:$EE39)+SUMIF('SPACELOG 9 BP'!$F$2:$EE$2,CM$4,'SPACELOG 9 BP'!$F39:$EE39)+SUMIF('SPACELOG 10 BP'!$F$2:$EE$2,CM$4,'SPACELOG 10 BP'!$F39:$EE39)+SUMIF('SPACELOG 11 BP'!$F$2:$EE$2,CM$4,'SPACELOG 11 BP'!$F39:$EE39)+SUMIF('SPACELOG 12 BP'!$F$2:$EE$2,CM$4,'SPACELOG 12 BP'!$F39:$EE39)</f>
        <v>5584</v>
      </c>
      <c r="CN39" s="33">
        <f>SUMIF('reporting montigny'!$F$2:$EE$2,CN$4,'reporting montigny'!$F39:$EE39)+SUMIF('reporting boissy'!$F$2:$EE$2,CN$4,'reporting boissy'!$F39:$EE39)+SUMIF('reporting moussy'!$F$2:$EE$2,CN$4,'reporting moussy'!$F39:$EE39)+SUMIF('reporting trappes'!$F$2:$EE$2,CN$4,'reporting trappes'!$F39:$EE39)+SUMIF('SPACELOG 5 BP'!$F$2:$EE$2,CN$4,'SPACELOG 5 BP'!$F39:$EE39)+SUMIF('SPACELOG 6 BP'!$F$2:$EE$2,CN$4,'SPACELOG 6 BP'!$F39:$EE39)+SUMIF('SPACELOG 7 BP'!$F$2:$EE$2,CN$4,'SPACELOG 7 BP'!$F39:$EE39)+SUMIF('SPACELOG 8 BP'!$F$2:$EE$2,CN$4,'SPACELOG 8 BP'!$F39:$EE39)+SUMIF('SPACELOG 9 BP'!$F$2:$EE$2,CN$4,'SPACELOG 9 BP'!$F39:$EE39)+SUMIF('SPACELOG 10 BP'!$F$2:$EE$2,CN$4,'SPACELOG 10 BP'!$F39:$EE39)+SUMIF('SPACELOG 11 BP'!$F$2:$EE$2,CN$4,'SPACELOG 11 BP'!$F39:$EE39)+SUMIF('SPACELOG 12 BP'!$F$2:$EE$2,CN$4,'SPACELOG 12 BP'!$F39:$EE39)</f>
        <v>5584</v>
      </c>
      <c r="CO39" s="33">
        <f>SUMIF('reporting montigny'!$F$2:$EE$2,CO$4,'reporting montigny'!$F39:$EE39)+SUMIF('reporting boissy'!$F$2:$EE$2,CO$4,'reporting boissy'!$F39:$EE39)+SUMIF('reporting moussy'!$F$2:$EE$2,CO$4,'reporting moussy'!$F39:$EE39)+SUMIF('reporting trappes'!$F$2:$EE$2,CO$4,'reporting trappes'!$F39:$EE39)+SUMIF('SPACELOG 5 BP'!$F$2:$EE$2,CO$4,'SPACELOG 5 BP'!$F39:$EE39)+SUMIF('SPACELOG 6 BP'!$F$2:$EE$2,CO$4,'SPACELOG 6 BP'!$F39:$EE39)+SUMIF('SPACELOG 7 BP'!$F$2:$EE$2,CO$4,'SPACELOG 7 BP'!$F39:$EE39)+SUMIF('SPACELOG 8 BP'!$F$2:$EE$2,CO$4,'SPACELOG 8 BP'!$F39:$EE39)+SUMIF('SPACELOG 9 BP'!$F$2:$EE$2,CO$4,'SPACELOG 9 BP'!$F39:$EE39)+SUMIF('SPACELOG 10 BP'!$F$2:$EE$2,CO$4,'SPACELOG 10 BP'!$F39:$EE39)+SUMIF('SPACELOG 11 BP'!$F$2:$EE$2,CO$4,'SPACELOG 11 BP'!$F39:$EE39)+SUMIF('SPACELOG 12 BP'!$F$2:$EE$2,CO$4,'SPACELOG 12 BP'!$F39:$EE39)</f>
        <v>5584</v>
      </c>
      <c r="CP39" s="33">
        <f>SUMIF('reporting montigny'!$F$2:$EE$2,CP$4,'reporting montigny'!$F39:$EE39)+SUMIF('reporting boissy'!$F$2:$EE$2,CP$4,'reporting boissy'!$F39:$EE39)+SUMIF('reporting moussy'!$F$2:$EE$2,CP$4,'reporting moussy'!$F39:$EE39)+SUMIF('reporting trappes'!$F$2:$EE$2,CP$4,'reporting trappes'!$F39:$EE39)+SUMIF('SPACELOG 5 BP'!$F$2:$EE$2,CP$4,'SPACELOG 5 BP'!$F39:$EE39)+SUMIF('SPACELOG 6 BP'!$F$2:$EE$2,CP$4,'SPACELOG 6 BP'!$F39:$EE39)+SUMIF('SPACELOG 7 BP'!$F$2:$EE$2,CP$4,'SPACELOG 7 BP'!$F39:$EE39)+SUMIF('SPACELOG 8 BP'!$F$2:$EE$2,CP$4,'SPACELOG 8 BP'!$F39:$EE39)+SUMIF('SPACELOG 9 BP'!$F$2:$EE$2,CP$4,'SPACELOG 9 BP'!$F39:$EE39)+SUMIF('SPACELOG 10 BP'!$F$2:$EE$2,CP$4,'SPACELOG 10 BP'!$F39:$EE39)+SUMIF('SPACELOG 11 BP'!$F$2:$EE$2,CP$4,'SPACELOG 11 BP'!$F39:$EE39)+SUMIF('SPACELOG 12 BP'!$F$2:$EE$2,CP$4,'SPACELOG 12 BP'!$F39:$EE39)</f>
        <v>5584</v>
      </c>
      <c r="CQ39" s="33">
        <f>SUMIF('reporting montigny'!$F$2:$EE$2,CQ$4,'reporting montigny'!$F39:$EE39)+SUMIF('reporting boissy'!$F$2:$EE$2,CQ$4,'reporting boissy'!$F39:$EE39)+SUMIF('reporting moussy'!$F$2:$EE$2,CQ$4,'reporting moussy'!$F39:$EE39)+SUMIF('reporting trappes'!$F$2:$EE$2,CQ$4,'reporting trappes'!$F39:$EE39)+SUMIF('SPACELOG 5 BP'!$F$2:$EE$2,CQ$4,'SPACELOG 5 BP'!$F39:$EE39)+SUMIF('SPACELOG 6 BP'!$F$2:$EE$2,CQ$4,'SPACELOG 6 BP'!$F39:$EE39)+SUMIF('SPACELOG 7 BP'!$F$2:$EE$2,CQ$4,'SPACELOG 7 BP'!$F39:$EE39)+SUMIF('SPACELOG 8 BP'!$F$2:$EE$2,CQ$4,'SPACELOG 8 BP'!$F39:$EE39)+SUMIF('SPACELOG 9 BP'!$F$2:$EE$2,CQ$4,'SPACELOG 9 BP'!$F39:$EE39)+SUMIF('SPACELOG 10 BP'!$F$2:$EE$2,CQ$4,'SPACELOG 10 BP'!$F39:$EE39)+SUMIF('SPACELOG 11 BP'!$F$2:$EE$2,CQ$4,'SPACELOG 11 BP'!$F39:$EE39)+SUMIF('SPACELOG 12 BP'!$F$2:$EE$2,CQ$4,'SPACELOG 12 BP'!$F39:$EE39)</f>
        <v>5584</v>
      </c>
      <c r="CR39" s="393">
        <f t="shared" si="139"/>
        <v>67008</v>
      </c>
      <c r="CS39" s="33">
        <f>SUMIF('reporting montigny'!$F$2:$EE$2,CS$4,'reporting montigny'!$F39:$EE39)+SUMIF('reporting boissy'!$F$2:$EE$2,CS$4,'reporting boissy'!$F39:$EE39)+SUMIF('reporting moussy'!$F$2:$EE$2,CS$4,'reporting moussy'!$F39:$EE39)+SUMIF('reporting trappes'!$F$2:$EE$2,CS$4,'reporting trappes'!$F39:$EE39)+SUMIF('SPACELOG 5 BP'!$F$2:$EE$2,CS$4,'SPACELOG 5 BP'!$F39:$EE39)+SUMIF('SPACELOG 6 BP'!$F$2:$EE$2,CS$4,'SPACELOG 6 BP'!$F39:$EE39)+SUMIF('SPACELOG 7 BP'!$F$2:$EE$2,CS$4,'SPACELOG 7 BP'!$F39:$EE39)+SUMIF('SPACELOG 8 BP'!$F$2:$EE$2,CS$4,'SPACELOG 8 BP'!$F39:$EE39)+SUMIF('SPACELOG 9 BP'!$F$2:$EE$2,CS$4,'SPACELOG 9 BP'!$F39:$EE39)+SUMIF('SPACELOG 10 BP'!$F$2:$EE$2,CS$4,'SPACELOG 10 BP'!$F39:$EE39)+SUMIF('SPACELOG 11 BP'!$F$2:$EE$2,CS$4,'SPACELOG 11 BP'!$F39:$EE39)+SUMIF('SPACELOG 12 BP'!$F$2:$EE$2,CS$4,'SPACELOG 12 BP'!$F39:$EE39)</f>
        <v>5584</v>
      </c>
      <c r="CT39" s="33">
        <f>SUMIF('reporting montigny'!$F$2:$EE$2,CT$4,'reporting montigny'!$F39:$EE39)+SUMIF('reporting boissy'!$F$2:$EE$2,CT$4,'reporting boissy'!$F39:$EE39)+SUMIF('reporting moussy'!$F$2:$EE$2,CT$4,'reporting moussy'!$F39:$EE39)+SUMIF('reporting trappes'!$F$2:$EE$2,CT$4,'reporting trappes'!$F39:$EE39)+SUMIF('SPACELOG 5 BP'!$F$2:$EE$2,CT$4,'SPACELOG 5 BP'!$F39:$EE39)+SUMIF('SPACELOG 6 BP'!$F$2:$EE$2,CT$4,'SPACELOG 6 BP'!$F39:$EE39)+SUMIF('SPACELOG 7 BP'!$F$2:$EE$2,CT$4,'SPACELOG 7 BP'!$F39:$EE39)+SUMIF('SPACELOG 8 BP'!$F$2:$EE$2,CT$4,'SPACELOG 8 BP'!$F39:$EE39)+SUMIF('SPACELOG 9 BP'!$F$2:$EE$2,CT$4,'SPACELOG 9 BP'!$F39:$EE39)+SUMIF('SPACELOG 10 BP'!$F$2:$EE$2,CT$4,'SPACELOG 10 BP'!$F39:$EE39)+SUMIF('SPACELOG 11 BP'!$F$2:$EE$2,CT$4,'SPACELOG 11 BP'!$F39:$EE39)+SUMIF('SPACELOG 12 BP'!$F$2:$EE$2,CT$4,'SPACELOG 12 BP'!$F39:$EE39)</f>
        <v>5584</v>
      </c>
      <c r="CU39" s="33">
        <f>SUMIF('reporting montigny'!$F$2:$EE$2,CU$4,'reporting montigny'!$F39:$EE39)+SUMIF('reporting boissy'!$F$2:$EE$2,CU$4,'reporting boissy'!$F39:$EE39)+SUMIF('reporting moussy'!$F$2:$EE$2,CU$4,'reporting moussy'!$F39:$EE39)+SUMIF('reporting trappes'!$F$2:$EE$2,CU$4,'reporting trappes'!$F39:$EE39)+SUMIF('SPACELOG 5 BP'!$F$2:$EE$2,CU$4,'SPACELOG 5 BP'!$F39:$EE39)+SUMIF('SPACELOG 6 BP'!$F$2:$EE$2,CU$4,'SPACELOG 6 BP'!$F39:$EE39)+SUMIF('SPACELOG 7 BP'!$F$2:$EE$2,CU$4,'SPACELOG 7 BP'!$F39:$EE39)+SUMIF('SPACELOG 8 BP'!$F$2:$EE$2,CU$4,'SPACELOG 8 BP'!$F39:$EE39)+SUMIF('SPACELOG 9 BP'!$F$2:$EE$2,CU$4,'SPACELOG 9 BP'!$F39:$EE39)+SUMIF('SPACELOG 10 BP'!$F$2:$EE$2,CU$4,'SPACELOG 10 BP'!$F39:$EE39)+SUMIF('SPACELOG 11 BP'!$F$2:$EE$2,CU$4,'SPACELOG 11 BP'!$F39:$EE39)+SUMIF('SPACELOG 12 BP'!$F$2:$EE$2,CU$4,'SPACELOG 12 BP'!$F39:$EE39)</f>
        <v>5584</v>
      </c>
      <c r="CV39" s="33">
        <f>SUMIF('reporting montigny'!$F$2:$EE$2,CV$4,'reporting montigny'!$F39:$EE39)+SUMIF('reporting boissy'!$F$2:$EE$2,CV$4,'reporting boissy'!$F39:$EE39)+SUMIF('reporting moussy'!$F$2:$EE$2,CV$4,'reporting moussy'!$F39:$EE39)+SUMIF('reporting trappes'!$F$2:$EE$2,CV$4,'reporting trappes'!$F39:$EE39)+SUMIF('SPACELOG 5 BP'!$F$2:$EE$2,CV$4,'SPACELOG 5 BP'!$F39:$EE39)+SUMIF('SPACELOG 6 BP'!$F$2:$EE$2,CV$4,'SPACELOG 6 BP'!$F39:$EE39)+SUMIF('SPACELOG 7 BP'!$F$2:$EE$2,CV$4,'SPACELOG 7 BP'!$F39:$EE39)+SUMIF('SPACELOG 8 BP'!$F$2:$EE$2,CV$4,'SPACELOG 8 BP'!$F39:$EE39)+SUMIF('SPACELOG 9 BP'!$F$2:$EE$2,CV$4,'SPACELOG 9 BP'!$F39:$EE39)+SUMIF('SPACELOG 10 BP'!$F$2:$EE$2,CV$4,'SPACELOG 10 BP'!$F39:$EE39)+SUMIF('SPACELOG 11 BP'!$F$2:$EE$2,CV$4,'SPACELOG 11 BP'!$F39:$EE39)+SUMIF('SPACELOG 12 BP'!$F$2:$EE$2,CV$4,'SPACELOG 12 BP'!$F39:$EE39)</f>
        <v>5584</v>
      </c>
      <c r="CW39" s="33">
        <f>SUMIF('reporting montigny'!$F$2:$EE$2,CW$4,'reporting montigny'!$F39:$EE39)+SUMIF('reporting boissy'!$F$2:$EE$2,CW$4,'reporting boissy'!$F39:$EE39)+SUMIF('reporting moussy'!$F$2:$EE$2,CW$4,'reporting moussy'!$F39:$EE39)+SUMIF('reporting trappes'!$F$2:$EE$2,CW$4,'reporting trappes'!$F39:$EE39)+SUMIF('SPACELOG 5 BP'!$F$2:$EE$2,CW$4,'SPACELOG 5 BP'!$F39:$EE39)+SUMIF('SPACELOG 6 BP'!$F$2:$EE$2,CW$4,'SPACELOG 6 BP'!$F39:$EE39)+SUMIF('SPACELOG 7 BP'!$F$2:$EE$2,CW$4,'SPACELOG 7 BP'!$F39:$EE39)+SUMIF('SPACELOG 8 BP'!$F$2:$EE$2,CW$4,'SPACELOG 8 BP'!$F39:$EE39)+SUMIF('SPACELOG 9 BP'!$F$2:$EE$2,CW$4,'SPACELOG 9 BP'!$F39:$EE39)+SUMIF('SPACELOG 10 BP'!$F$2:$EE$2,CW$4,'SPACELOG 10 BP'!$F39:$EE39)+SUMIF('SPACELOG 11 BP'!$F$2:$EE$2,CW$4,'SPACELOG 11 BP'!$F39:$EE39)+SUMIF('SPACELOG 12 BP'!$F$2:$EE$2,CW$4,'SPACELOG 12 BP'!$F39:$EE39)</f>
        <v>5584</v>
      </c>
      <c r="CX39" s="33">
        <f>SUMIF('reporting montigny'!$F$2:$EE$2,CX$4,'reporting montigny'!$F39:$EE39)+SUMIF('reporting boissy'!$F$2:$EE$2,CX$4,'reporting boissy'!$F39:$EE39)+SUMIF('reporting moussy'!$F$2:$EE$2,CX$4,'reporting moussy'!$F39:$EE39)+SUMIF('reporting trappes'!$F$2:$EE$2,CX$4,'reporting trappes'!$F39:$EE39)+SUMIF('SPACELOG 5 BP'!$F$2:$EE$2,CX$4,'SPACELOG 5 BP'!$F39:$EE39)+SUMIF('SPACELOG 6 BP'!$F$2:$EE$2,CX$4,'SPACELOG 6 BP'!$F39:$EE39)+SUMIF('SPACELOG 7 BP'!$F$2:$EE$2,CX$4,'SPACELOG 7 BP'!$F39:$EE39)+SUMIF('SPACELOG 8 BP'!$F$2:$EE$2,CX$4,'SPACELOG 8 BP'!$F39:$EE39)+SUMIF('SPACELOG 9 BP'!$F$2:$EE$2,CX$4,'SPACELOG 9 BP'!$F39:$EE39)+SUMIF('SPACELOG 10 BP'!$F$2:$EE$2,CX$4,'SPACELOG 10 BP'!$F39:$EE39)+SUMIF('SPACELOG 11 BP'!$F$2:$EE$2,CX$4,'SPACELOG 11 BP'!$F39:$EE39)+SUMIF('SPACELOG 12 BP'!$F$2:$EE$2,CX$4,'SPACELOG 12 BP'!$F39:$EE39)</f>
        <v>5584</v>
      </c>
      <c r="CY39" s="33">
        <f>SUMIF('reporting montigny'!$F$2:$EE$2,CY$4,'reporting montigny'!$F39:$EE39)+SUMIF('reporting boissy'!$F$2:$EE$2,CY$4,'reporting boissy'!$F39:$EE39)+SUMIF('reporting moussy'!$F$2:$EE$2,CY$4,'reporting moussy'!$F39:$EE39)+SUMIF('reporting trappes'!$F$2:$EE$2,CY$4,'reporting trappes'!$F39:$EE39)+SUMIF('SPACELOG 5 BP'!$F$2:$EE$2,CY$4,'SPACELOG 5 BP'!$F39:$EE39)+SUMIF('SPACELOG 6 BP'!$F$2:$EE$2,CY$4,'SPACELOG 6 BP'!$F39:$EE39)+SUMIF('SPACELOG 7 BP'!$F$2:$EE$2,CY$4,'SPACELOG 7 BP'!$F39:$EE39)+SUMIF('SPACELOG 8 BP'!$F$2:$EE$2,CY$4,'SPACELOG 8 BP'!$F39:$EE39)+SUMIF('SPACELOG 9 BP'!$F$2:$EE$2,CY$4,'SPACELOG 9 BP'!$F39:$EE39)+SUMIF('SPACELOG 10 BP'!$F$2:$EE$2,CY$4,'SPACELOG 10 BP'!$F39:$EE39)+SUMIF('SPACELOG 11 BP'!$F$2:$EE$2,CY$4,'SPACELOG 11 BP'!$F39:$EE39)+SUMIF('SPACELOG 12 BP'!$F$2:$EE$2,CY$4,'SPACELOG 12 BP'!$F39:$EE39)</f>
        <v>5584</v>
      </c>
      <c r="CZ39" s="33">
        <f>SUMIF('reporting montigny'!$F$2:$EE$2,CZ$4,'reporting montigny'!$F39:$EE39)+SUMIF('reporting boissy'!$F$2:$EE$2,CZ$4,'reporting boissy'!$F39:$EE39)+SUMIF('reporting moussy'!$F$2:$EE$2,CZ$4,'reporting moussy'!$F39:$EE39)+SUMIF('reporting trappes'!$F$2:$EE$2,CZ$4,'reporting trappes'!$F39:$EE39)+SUMIF('SPACELOG 5 BP'!$F$2:$EE$2,CZ$4,'SPACELOG 5 BP'!$F39:$EE39)+SUMIF('SPACELOG 6 BP'!$F$2:$EE$2,CZ$4,'SPACELOG 6 BP'!$F39:$EE39)+SUMIF('SPACELOG 7 BP'!$F$2:$EE$2,CZ$4,'SPACELOG 7 BP'!$F39:$EE39)+SUMIF('SPACELOG 8 BP'!$F$2:$EE$2,CZ$4,'SPACELOG 8 BP'!$F39:$EE39)+SUMIF('SPACELOG 9 BP'!$F$2:$EE$2,CZ$4,'SPACELOG 9 BP'!$F39:$EE39)+SUMIF('SPACELOG 10 BP'!$F$2:$EE$2,CZ$4,'SPACELOG 10 BP'!$F39:$EE39)+SUMIF('SPACELOG 11 BP'!$F$2:$EE$2,CZ$4,'SPACELOG 11 BP'!$F39:$EE39)+SUMIF('SPACELOG 12 BP'!$F$2:$EE$2,CZ$4,'SPACELOG 12 BP'!$F39:$EE39)</f>
        <v>5584</v>
      </c>
      <c r="DA39" s="33">
        <f>SUMIF('reporting montigny'!$F$2:$EE$2,DA$4,'reporting montigny'!$F39:$EE39)+SUMIF('reporting boissy'!$F$2:$EE$2,DA$4,'reporting boissy'!$F39:$EE39)+SUMIF('reporting moussy'!$F$2:$EE$2,DA$4,'reporting moussy'!$F39:$EE39)+SUMIF('reporting trappes'!$F$2:$EE$2,DA$4,'reporting trappes'!$F39:$EE39)+SUMIF('SPACELOG 5 BP'!$F$2:$EE$2,DA$4,'SPACELOG 5 BP'!$F39:$EE39)+SUMIF('SPACELOG 6 BP'!$F$2:$EE$2,DA$4,'SPACELOG 6 BP'!$F39:$EE39)+SUMIF('SPACELOG 7 BP'!$F$2:$EE$2,DA$4,'SPACELOG 7 BP'!$F39:$EE39)+SUMIF('SPACELOG 8 BP'!$F$2:$EE$2,DA$4,'SPACELOG 8 BP'!$F39:$EE39)+SUMIF('SPACELOG 9 BP'!$F$2:$EE$2,DA$4,'SPACELOG 9 BP'!$F39:$EE39)+SUMIF('SPACELOG 10 BP'!$F$2:$EE$2,DA$4,'SPACELOG 10 BP'!$F39:$EE39)+SUMIF('SPACELOG 11 BP'!$F$2:$EE$2,DA$4,'SPACELOG 11 BP'!$F39:$EE39)+SUMIF('SPACELOG 12 BP'!$F$2:$EE$2,DA$4,'SPACELOG 12 BP'!$F39:$EE39)</f>
        <v>5584</v>
      </c>
      <c r="DB39" s="33">
        <f>SUMIF('reporting montigny'!$F$2:$EE$2,DB$4,'reporting montigny'!$F39:$EE39)+SUMIF('reporting boissy'!$F$2:$EE$2,DB$4,'reporting boissy'!$F39:$EE39)+SUMIF('reporting moussy'!$F$2:$EE$2,DB$4,'reporting moussy'!$F39:$EE39)+SUMIF('reporting trappes'!$F$2:$EE$2,DB$4,'reporting trappes'!$F39:$EE39)+SUMIF('SPACELOG 5 BP'!$F$2:$EE$2,DB$4,'SPACELOG 5 BP'!$F39:$EE39)+SUMIF('SPACELOG 6 BP'!$F$2:$EE$2,DB$4,'SPACELOG 6 BP'!$F39:$EE39)+SUMIF('SPACELOG 7 BP'!$F$2:$EE$2,DB$4,'SPACELOG 7 BP'!$F39:$EE39)+SUMIF('SPACELOG 8 BP'!$F$2:$EE$2,DB$4,'SPACELOG 8 BP'!$F39:$EE39)+SUMIF('SPACELOG 9 BP'!$F$2:$EE$2,DB$4,'SPACELOG 9 BP'!$F39:$EE39)+SUMIF('SPACELOG 10 BP'!$F$2:$EE$2,DB$4,'SPACELOG 10 BP'!$F39:$EE39)+SUMIF('SPACELOG 11 BP'!$F$2:$EE$2,DB$4,'SPACELOG 11 BP'!$F39:$EE39)+SUMIF('SPACELOG 12 BP'!$F$2:$EE$2,DB$4,'SPACELOG 12 BP'!$F39:$EE39)</f>
        <v>5584</v>
      </c>
      <c r="DC39" s="33">
        <f>SUMIF('reporting montigny'!$F$2:$EE$2,DC$4,'reporting montigny'!$F39:$EE39)+SUMIF('reporting boissy'!$F$2:$EE$2,DC$4,'reporting boissy'!$F39:$EE39)+SUMIF('reporting moussy'!$F$2:$EE$2,DC$4,'reporting moussy'!$F39:$EE39)+SUMIF('reporting trappes'!$F$2:$EE$2,DC$4,'reporting trappes'!$F39:$EE39)+SUMIF('SPACELOG 5 BP'!$F$2:$EE$2,DC$4,'SPACELOG 5 BP'!$F39:$EE39)+SUMIF('SPACELOG 6 BP'!$F$2:$EE$2,DC$4,'SPACELOG 6 BP'!$F39:$EE39)+SUMIF('SPACELOG 7 BP'!$F$2:$EE$2,DC$4,'SPACELOG 7 BP'!$F39:$EE39)+SUMIF('SPACELOG 8 BP'!$F$2:$EE$2,DC$4,'SPACELOG 8 BP'!$F39:$EE39)+SUMIF('SPACELOG 9 BP'!$F$2:$EE$2,DC$4,'SPACELOG 9 BP'!$F39:$EE39)+SUMIF('SPACELOG 10 BP'!$F$2:$EE$2,DC$4,'SPACELOG 10 BP'!$F39:$EE39)+SUMIF('SPACELOG 11 BP'!$F$2:$EE$2,DC$4,'SPACELOG 11 BP'!$F39:$EE39)+SUMIF('SPACELOG 12 BP'!$F$2:$EE$2,DC$4,'SPACELOG 12 BP'!$F39:$EE39)</f>
        <v>5584</v>
      </c>
      <c r="DD39" s="33">
        <f>SUMIF('reporting montigny'!$F$2:$EE$2,DD$4,'reporting montigny'!$F39:$EE39)+SUMIF('reporting boissy'!$F$2:$EE$2,DD$4,'reporting boissy'!$F39:$EE39)+SUMIF('reporting moussy'!$F$2:$EE$2,DD$4,'reporting moussy'!$F39:$EE39)+SUMIF('reporting trappes'!$F$2:$EE$2,DD$4,'reporting trappes'!$F39:$EE39)+SUMIF('SPACELOG 5 BP'!$F$2:$EE$2,DD$4,'SPACELOG 5 BP'!$F39:$EE39)+SUMIF('SPACELOG 6 BP'!$F$2:$EE$2,DD$4,'SPACELOG 6 BP'!$F39:$EE39)+SUMIF('SPACELOG 7 BP'!$F$2:$EE$2,DD$4,'SPACELOG 7 BP'!$F39:$EE39)+SUMIF('SPACELOG 8 BP'!$F$2:$EE$2,DD$4,'SPACELOG 8 BP'!$F39:$EE39)+SUMIF('SPACELOG 9 BP'!$F$2:$EE$2,DD$4,'SPACELOG 9 BP'!$F39:$EE39)+SUMIF('SPACELOG 10 BP'!$F$2:$EE$2,DD$4,'SPACELOG 10 BP'!$F39:$EE39)+SUMIF('SPACELOG 11 BP'!$F$2:$EE$2,DD$4,'SPACELOG 11 BP'!$F39:$EE39)+SUMIF('SPACELOG 12 BP'!$F$2:$EE$2,DD$4,'SPACELOG 12 BP'!$F39:$EE39)</f>
        <v>5584</v>
      </c>
      <c r="DE39" s="393">
        <f t="shared" si="140"/>
        <v>67008</v>
      </c>
      <c r="DF39" s="33">
        <f>SUMIF('reporting montigny'!$F$2:$EE$2,DF$4,'reporting montigny'!$F39:$EE39)+SUMIF('reporting boissy'!$F$2:$EE$2,DF$4,'reporting boissy'!$F39:$EE39)+SUMIF('reporting moussy'!$F$2:$EE$2,DF$4,'reporting moussy'!$F39:$EE39)+SUMIF('reporting trappes'!$F$2:$EE$2,DF$4,'reporting trappes'!$F39:$EE39)+SUMIF('SPACELOG 5 BP'!$F$2:$EE$2,DF$4,'SPACELOG 5 BP'!$F39:$EE39)+SUMIF('SPACELOG 6 BP'!$F$2:$EE$2,DF$4,'SPACELOG 6 BP'!$F39:$EE39)+SUMIF('SPACELOG 7 BP'!$F$2:$EE$2,DF$4,'SPACELOG 7 BP'!$F39:$EE39)+SUMIF('SPACELOG 8 BP'!$F$2:$EE$2,DF$4,'SPACELOG 8 BP'!$F39:$EE39)+SUMIF('SPACELOG 9 BP'!$F$2:$EE$2,DF$4,'SPACELOG 9 BP'!$F39:$EE39)+SUMIF('SPACELOG 10 BP'!$F$2:$EE$2,DF$4,'SPACELOG 10 BP'!$F39:$EE39)+SUMIF('SPACELOG 11 BP'!$F$2:$EE$2,DF$4,'SPACELOG 11 BP'!$F39:$EE39)+SUMIF('SPACELOG 12 BP'!$F$2:$EE$2,DF$4,'SPACELOG 12 BP'!$F39:$EE39)</f>
        <v>5584</v>
      </c>
      <c r="DG39" s="33">
        <f>SUMIF('reporting montigny'!$F$2:$EE$2,DG$4,'reporting montigny'!$F39:$EE39)+SUMIF('reporting boissy'!$F$2:$EE$2,DG$4,'reporting boissy'!$F39:$EE39)+SUMIF('reporting moussy'!$F$2:$EE$2,DG$4,'reporting moussy'!$F39:$EE39)+SUMIF('reporting trappes'!$F$2:$EE$2,DG$4,'reporting trappes'!$F39:$EE39)+SUMIF('SPACELOG 5 BP'!$F$2:$EE$2,DG$4,'SPACELOG 5 BP'!$F39:$EE39)+SUMIF('SPACELOG 6 BP'!$F$2:$EE$2,DG$4,'SPACELOG 6 BP'!$F39:$EE39)+SUMIF('SPACELOG 7 BP'!$F$2:$EE$2,DG$4,'SPACELOG 7 BP'!$F39:$EE39)+SUMIF('SPACELOG 8 BP'!$F$2:$EE$2,DG$4,'SPACELOG 8 BP'!$F39:$EE39)+SUMIF('SPACELOG 9 BP'!$F$2:$EE$2,DG$4,'SPACELOG 9 BP'!$F39:$EE39)+SUMIF('SPACELOG 10 BP'!$F$2:$EE$2,DG$4,'SPACELOG 10 BP'!$F39:$EE39)+SUMIF('SPACELOG 11 BP'!$F$2:$EE$2,DG$4,'SPACELOG 11 BP'!$F39:$EE39)+SUMIF('SPACELOG 12 BP'!$F$2:$EE$2,DG$4,'SPACELOG 12 BP'!$F39:$EE39)</f>
        <v>5584</v>
      </c>
      <c r="DH39" s="33">
        <f>SUMIF('reporting montigny'!$F$2:$EE$2,DH$4,'reporting montigny'!$F39:$EE39)+SUMIF('reporting boissy'!$F$2:$EE$2,DH$4,'reporting boissy'!$F39:$EE39)+SUMIF('reporting moussy'!$F$2:$EE$2,DH$4,'reporting moussy'!$F39:$EE39)+SUMIF('reporting trappes'!$F$2:$EE$2,DH$4,'reporting trappes'!$F39:$EE39)+SUMIF('SPACELOG 5 BP'!$F$2:$EE$2,DH$4,'SPACELOG 5 BP'!$F39:$EE39)+SUMIF('SPACELOG 6 BP'!$F$2:$EE$2,DH$4,'SPACELOG 6 BP'!$F39:$EE39)+SUMIF('SPACELOG 7 BP'!$F$2:$EE$2,DH$4,'SPACELOG 7 BP'!$F39:$EE39)+SUMIF('SPACELOG 8 BP'!$F$2:$EE$2,DH$4,'SPACELOG 8 BP'!$F39:$EE39)+SUMIF('SPACELOG 9 BP'!$F$2:$EE$2,DH$4,'SPACELOG 9 BP'!$F39:$EE39)+SUMIF('SPACELOG 10 BP'!$F$2:$EE$2,DH$4,'SPACELOG 10 BP'!$F39:$EE39)+SUMIF('SPACELOG 11 BP'!$F$2:$EE$2,DH$4,'SPACELOG 11 BP'!$F39:$EE39)+SUMIF('SPACELOG 12 BP'!$F$2:$EE$2,DH$4,'SPACELOG 12 BP'!$F39:$EE39)</f>
        <v>5584</v>
      </c>
      <c r="DI39" s="33">
        <f>SUMIF('reporting montigny'!$F$2:$EE$2,DI$4,'reporting montigny'!$F39:$EE39)+SUMIF('reporting boissy'!$F$2:$EE$2,DI$4,'reporting boissy'!$F39:$EE39)+SUMIF('reporting moussy'!$F$2:$EE$2,DI$4,'reporting moussy'!$F39:$EE39)+SUMIF('reporting trappes'!$F$2:$EE$2,DI$4,'reporting trappes'!$F39:$EE39)+SUMIF('SPACELOG 5 BP'!$F$2:$EE$2,DI$4,'SPACELOG 5 BP'!$F39:$EE39)+SUMIF('SPACELOG 6 BP'!$F$2:$EE$2,DI$4,'SPACELOG 6 BP'!$F39:$EE39)+SUMIF('SPACELOG 7 BP'!$F$2:$EE$2,DI$4,'SPACELOG 7 BP'!$F39:$EE39)+SUMIF('SPACELOG 8 BP'!$F$2:$EE$2,DI$4,'SPACELOG 8 BP'!$F39:$EE39)+SUMIF('SPACELOG 9 BP'!$F$2:$EE$2,DI$4,'SPACELOG 9 BP'!$F39:$EE39)+SUMIF('SPACELOG 10 BP'!$F$2:$EE$2,DI$4,'SPACELOG 10 BP'!$F39:$EE39)+SUMIF('SPACELOG 11 BP'!$F$2:$EE$2,DI$4,'SPACELOG 11 BP'!$F39:$EE39)+SUMIF('SPACELOG 12 BP'!$F$2:$EE$2,DI$4,'SPACELOG 12 BP'!$F39:$EE39)</f>
        <v>5584</v>
      </c>
      <c r="DJ39" s="33">
        <f>SUMIF('reporting montigny'!$F$2:$EE$2,DJ$4,'reporting montigny'!$F39:$EE39)+SUMIF('reporting boissy'!$F$2:$EE$2,DJ$4,'reporting boissy'!$F39:$EE39)+SUMIF('reporting moussy'!$F$2:$EE$2,DJ$4,'reporting moussy'!$F39:$EE39)+SUMIF('reporting trappes'!$F$2:$EE$2,DJ$4,'reporting trappes'!$F39:$EE39)+SUMIF('SPACELOG 5 BP'!$F$2:$EE$2,DJ$4,'SPACELOG 5 BP'!$F39:$EE39)+SUMIF('SPACELOG 6 BP'!$F$2:$EE$2,DJ$4,'SPACELOG 6 BP'!$F39:$EE39)+SUMIF('SPACELOG 7 BP'!$F$2:$EE$2,DJ$4,'SPACELOG 7 BP'!$F39:$EE39)+SUMIF('SPACELOG 8 BP'!$F$2:$EE$2,DJ$4,'SPACELOG 8 BP'!$F39:$EE39)+SUMIF('SPACELOG 9 BP'!$F$2:$EE$2,DJ$4,'SPACELOG 9 BP'!$F39:$EE39)+SUMIF('SPACELOG 10 BP'!$F$2:$EE$2,DJ$4,'SPACELOG 10 BP'!$F39:$EE39)+SUMIF('SPACELOG 11 BP'!$F$2:$EE$2,DJ$4,'SPACELOG 11 BP'!$F39:$EE39)+SUMIF('SPACELOG 12 BP'!$F$2:$EE$2,DJ$4,'SPACELOG 12 BP'!$F39:$EE39)</f>
        <v>5584</v>
      </c>
      <c r="DK39" s="33">
        <f>SUMIF('reporting montigny'!$F$2:$EE$2,DK$4,'reporting montigny'!$F39:$EE39)+SUMIF('reporting boissy'!$F$2:$EE$2,DK$4,'reporting boissy'!$F39:$EE39)+SUMIF('reporting moussy'!$F$2:$EE$2,DK$4,'reporting moussy'!$F39:$EE39)+SUMIF('reporting trappes'!$F$2:$EE$2,DK$4,'reporting trappes'!$F39:$EE39)+SUMIF('SPACELOG 5 BP'!$F$2:$EE$2,DK$4,'SPACELOG 5 BP'!$F39:$EE39)+SUMIF('SPACELOG 6 BP'!$F$2:$EE$2,DK$4,'SPACELOG 6 BP'!$F39:$EE39)+SUMIF('SPACELOG 7 BP'!$F$2:$EE$2,DK$4,'SPACELOG 7 BP'!$F39:$EE39)+SUMIF('SPACELOG 8 BP'!$F$2:$EE$2,DK$4,'SPACELOG 8 BP'!$F39:$EE39)+SUMIF('SPACELOG 9 BP'!$F$2:$EE$2,DK$4,'SPACELOG 9 BP'!$F39:$EE39)+SUMIF('SPACELOG 10 BP'!$F$2:$EE$2,DK$4,'SPACELOG 10 BP'!$F39:$EE39)+SUMIF('SPACELOG 11 BP'!$F$2:$EE$2,DK$4,'SPACELOG 11 BP'!$F39:$EE39)+SUMIF('SPACELOG 12 BP'!$F$2:$EE$2,DK$4,'SPACELOG 12 BP'!$F39:$EE39)</f>
        <v>5584</v>
      </c>
      <c r="DL39" s="33">
        <f>SUMIF('reporting montigny'!$F$2:$EE$2,DL$4,'reporting montigny'!$F39:$EE39)+SUMIF('reporting boissy'!$F$2:$EE$2,DL$4,'reporting boissy'!$F39:$EE39)+SUMIF('reporting moussy'!$F$2:$EE$2,DL$4,'reporting moussy'!$F39:$EE39)+SUMIF('reporting trappes'!$F$2:$EE$2,DL$4,'reporting trappes'!$F39:$EE39)+SUMIF('SPACELOG 5 BP'!$F$2:$EE$2,DL$4,'SPACELOG 5 BP'!$F39:$EE39)+SUMIF('SPACELOG 6 BP'!$F$2:$EE$2,DL$4,'SPACELOG 6 BP'!$F39:$EE39)+SUMIF('SPACELOG 7 BP'!$F$2:$EE$2,DL$4,'SPACELOG 7 BP'!$F39:$EE39)+SUMIF('SPACELOG 8 BP'!$F$2:$EE$2,DL$4,'SPACELOG 8 BP'!$F39:$EE39)+SUMIF('SPACELOG 9 BP'!$F$2:$EE$2,DL$4,'SPACELOG 9 BP'!$F39:$EE39)+SUMIF('SPACELOG 10 BP'!$F$2:$EE$2,DL$4,'SPACELOG 10 BP'!$F39:$EE39)+SUMIF('SPACELOG 11 BP'!$F$2:$EE$2,DL$4,'SPACELOG 11 BP'!$F39:$EE39)+SUMIF('SPACELOG 12 BP'!$F$2:$EE$2,DL$4,'SPACELOG 12 BP'!$F39:$EE39)</f>
        <v>5584</v>
      </c>
      <c r="DM39" s="33">
        <f>SUMIF('reporting montigny'!$F$2:$EE$2,DM$4,'reporting montigny'!$F39:$EE39)+SUMIF('reporting boissy'!$F$2:$EE$2,DM$4,'reporting boissy'!$F39:$EE39)+SUMIF('reporting moussy'!$F$2:$EE$2,DM$4,'reporting moussy'!$F39:$EE39)+SUMIF('reporting trappes'!$F$2:$EE$2,DM$4,'reporting trappes'!$F39:$EE39)+SUMIF('SPACELOG 5 BP'!$F$2:$EE$2,DM$4,'SPACELOG 5 BP'!$F39:$EE39)+SUMIF('SPACELOG 6 BP'!$F$2:$EE$2,DM$4,'SPACELOG 6 BP'!$F39:$EE39)+SUMIF('SPACELOG 7 BP'!$F$2:$EE$2,DM$4,'SPACELOG 7 BP'!$F39:$EE39)+SUMIF('SPACELOG 8 BP'!$F$2:$EE$2,DM$4,'SPACELOG 8 BP'!$F39:$EE39)+SUMIF('SPACELOG 9 BP'!$F$2:$EE$2,DM$4,'SPACELOG 9 BP'!$F39:$EE39)+SUMIF('SPACELOG 10 BP'!$F$2:$EE$2,DM$4,'SPACELOG 10 BP'!$F39:$EE39)+SUMIF('SPACELOG 11 BP'!$F$2:$EE$2,DM$4,'SPACELOG 11 BP'!$F39:$EE39)+SUMIF('SPACELOG 12 BP'!$F$2:$EE$2,DM$4,'SPACELOG 12 BP'!$F39:$EE39)</f>
        <v>5584</v>
      </c>
      <c r="DN39" s="33">
        <f>SUMIF('reporting montigny'!$F$2:$EE$2,DN$4,'reporting montigny'!$F39:$EE39)+SUMIF('reporting boissy'!$F$2:$EE$2,DN$4,'reporting boissy'!$F39:$EE39)+SUMIF('reporting moussy'!$F$2:$EE$2,DN$4,'reporting moussy'!$F39:$EE39)+SUMIF('reporting trappes'!$F$2:$EE$2,DN$4,'reporting trappes'!$F39:$EE39)+SUMIF('SPACELOG 5 BP'!$F$2:$EE$2,DN$4,'SPACELOG 5 BP'!$F39:$EE39)+SUMIF('SPACELOG 6 BP'!$F$2:$EE$2,DN$4,'SPACELOG 6 BP'!$F39:$EE39)+SUMIF('SPACELOG 7 BP'!$F$2:$EE$2,DN$4,'SPACELOG 7 BP'!$F39:$EE39)+SUMIF('SPACELOG 8 BP'!$F$2:$EE$2,DN$4,'SPACELOG 8 BP'!$F39:$EE39)+SUMIF('SPACELOG 9 BP'!$F$2:$EE$2,DN$4,'SPACELOG 9 BP'!$F39:$EE39)+SUMIF('SPACELOG 10 BP'!$F$2:$EE$2,DN$4,'SPACELOG 10 BP'!$F39:$EE39)+SUMIF('SPACELOG 11 BP'!$F$2:$EE$2,DN$4,'SPACELOG 11 BP'!$F39:$EE39)+SUMIF('SPACELOG 12 BP'!$F$2:$EE$2,DN$4,'SPACELOG 12 BP'!$F39:$EE39)</f>
        <v>5584</v>
      </c>
      <c r="DO39" s="33">
        <f>SUMIF('reporting montigny'!$F$2:$EE$2,DO$4,'reporting montigny'!$F39:$EE39)+SUMIF('reporting boissy'!$F$2:$EE$2,DO$4,'reporting boissy'!$F39:$EE39)+SUMIF('reporting moussy'!$F$2:$EE$2,DO$4,'reporting moussy'!$F39:$EE39)+SUMIF('reporting trappes'!$F$2:$EE$2,DO$4,'reporting trappes'!$F39:$EE39)+SUMIF('SPACELOG 5 BP'!$F$2:$EE$2,DO$4,'SPACELOG 5 BP'!$F39:$EE39)+SUMIF('SPACELOG 6 BP'!$F$2:$EE$2,DO$4,'SPACELOG 6 BP'!$F39:$EE39)+SUMIF('SPACELOG 7 BP'!$F$2:$EE$2,DO$4,'SPACELOG 7 BP'!$F39:$EE39)+SUMIF('SPACELOG 8 BP'!$F$2:$EE$2,DO$4,'SPACELOG 8 BP'!$F39:$EE39)+SUMIF('SPACELOG 9 BP'!$F$2:$EE$2,DO$4,'SPACELOG 9 BP'!$F39:$EE39)+SUMIF('SPACELOG 10 BP'!$F$2:$EE$2,DO$4,'SPACELOG 10 BP'!$F39:$EE39)+SUMIF('SPACELOG 11 BP'!$F$2:$EE$2,DO$4,'SPACELOG 11 BP'!$F39:$EE39)+SUMIF('SPACELOG 12 BP'!$F$2:$EE$2,DO$4,'SPACELOG 12 BP'!$F39:$EE39)</f>
        <v>5584</v>
      </c>
      <c r="DP39" s="33">
        <f>SUMIF('reporting montigny'!$F$2:$EE$2,DP$4,'reporting montigny'!$F39:$EE39)+SUMIF('reporting boissy'!$F$2:$EE$2,DP$4,'reporting boissy'!$F39:$EE39)+SUMIF('reporting moussy'!$F$2:$EE$2,DP$4,'reporting moussy'!$F39:$EE39)+SUMIF('reporting trappes'!$F$2:$EE$2,DP$4,'reporting trappes'!$F39:$EE39)+SUMIF('SPACELOG 5 BP'!$F$2:$EE$2,DP$4,'SPACELOG 5 BP'!$F39:$EE39)+SUMIF('SPACELOG 6 BP'!$F$2:$EE$2,DP$4,'SPACELOG 6 BP'!$F39:$EE39)+SUMIF('SPACELOG 7 BP'!$F$2:$EE$2,DP$4,'SPACELOG 7 BP'!$F39:$EE39)+SUMIF('SPACELOG 8 BP'!$F$2:$EE$2,DP$4,'SPACELOG 8 BP'!$F39:$EE39)+SUMIF('SPACELOG 9 BP'!$F$2:$EE$2,DP$4,'SPACELOG 9 BP'!$F39:$EE39)+SUMIF('SPACELOG 10 BP'!$F$2:$EE$2,DP$4,'SPACELOG 10 BP'!$F39:$EE39)+SUMIF('SPACELOG 11 BP'!$F$2:$EE$2,DP$4,'SPACELOG 11 BP'!$F39:$EE39)+SUMIF('SPACELOG 12 BP'!$F$2:$EE$2,DP$4,'SPACELOG 12 BP'!$F39:$EE39)</f>
        <v>5584</v>
      </c>
      <c r="DQ39" s="33">
        <f>SUMIF('reporting montigny'!$F$2:$EE$2,DQ$4,'reporting montigny'!$F39:$EE39)+SUMIF('reporting boissy'!$F$2:$EE$2,DQ$4,'reporting boissy'!$F39:$EE39)+SUMIF('reporting moussy'!$F$2:$EE$2,DQ$4,'reporting moussy'!$F39:$EE39)+SUMIF('reporting trappes'!$F$2:$EE$2,DQ$4,'reporting trappes'!$F39:$EE39)+SUMIF('SPACELOG 5 BP'!$F$2:$EE$2,DQ$4,'SPACELOG 5 BP'!$F39:$EE39)+SUMIF('SPACELOG 6 BP'!$F$2:$EE$2,DQ$4,'SPACELOG 6 BP'!$F39:$EE39)+SUMIF('SPACELOG 7 BP'!$F$2:$EE$2,DQ$4,'SPACELOG 7 BP'!$F39:$EE39)+SUMIF('SPACELOG 8 BP'!$F$2:$EE$2,DQ$4,'SPACELOG 8 BP'!$F39:$EE39)+SUMIF('SPACELOG 9 BP'!$F$2:$EE$2,DQ$4,'SPACELOG 9 BP'!$F39:$EE39)+SUMIF('SPACELOG 10 BP'!$F$2:$EE$2,DQ$4,'SPACELOG 10 BP'!$F39:$EE39)+SUMIF('SPACELOG 11 BP'!$F$2:$EE$2,DQ$4,'SPACELOG 11 BP'!$F39:$EE39)+SUMIF('SPACELOG 12 BP'!$F$2:$EE$2,DQ$4,'SPACELOG 12 BP'!$F39:$EE39)</f>
        <v>5584</v>
      </c>
      <c r="DR39" s="393">
        <f t="shared" si="141"/>
        <v>67008</v>
      </c>
    </row>
    <row r="40" spans="2:122" x14ac:dyDescent="0.2">
      <c r="R40" s="39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9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9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9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9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9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9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9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93"/>
    </row>
    <row r="41" spans="2:122" x14ac:dyDescent="0.2">
      <c r="E41" s="4" t="s">
        <v>46</v>
      </c>
      <c r="F41" s="33">
        <f>F38+F39</f>
        <v>6328</v>
      </c>
      <c r="G41" s="33">
        <f t="shared" ref="G41:Q41" si="142">G38+G39</f>
        <v>6328</v>
      </c>
      <c r="H41" s="33">
        <f t="shared" si="142"/>
        <v>6328</v>
      </c>
      <c r="I41" s="33">
        <f t="shared" si="142"/>
        <v>6328</v>
      </c>
      <c r="J41" s="33">
        <f t="shared" si="142"/>
        <v>6328</v>
      </c>
      <c r="K41" s="33">
        <f t="shared" si="142"/>
        <v>6328</v>
      </c>
      <c r="L41" s="33">
        <f t="shared" si="142"/>
        <v>6328</v>
      </c>
      <c r="M41" s="33">
        <f t="shared" si="142"/>
        <v>6328</v>
      </c>
      <c r="N41" s="33">
        <f t="shared" si="142"/>
        <v>6328</v>
      </c>
      <c r="O41" s="33">
        <f t="shared" si="142"/>
        <v>6328</v>
      </c>
      <c r="P41" s="33">
        <f t="shared" si="142"/>
        <v>6328</v>
      </c>
      <c r="Q41" s="33">
        <f t="shared" si="142"/>
        <v>6328</v>
      </c>
      <c r="R41" s="393">
        <f t="shared" si="133"/>
        <v>75936</v>
      </c>
      <c r="S41" s="33">
        <f>S38+S39</f>
        <v>4584</v>
      </c>
      <c r="T41" s="33">
        <f t="shared" ref="T41:AD41" si="143">T38+T39</f>
        <v>4584</v>
      </c>
      <c r="U41" s="33">
        <f t="shared" si="143"/>
        <v>15925</v>
      </c>
      <c r="V41" s="33">
        <f t="shared" si="143"/>
        <v>4584</v>
      </c>
      <c r="W41" s="33">
        <f t="shared" si="143"/>
        <v>4584</v>
      </c>
      <c r="X41" s="33">
        <f t="shared" si="143"/>
        <v>4584</v>
      </c>
      <c r="Y41" s="33">
        <f t="shared" si="143"/>
        <v>4584</v>
      </c>
      <c r="Z41" s="33">
        <f t="shared" si="143"/>
        <v>4584</v>
      </c>
      <c r="AA41" s="33">
        <f t="shared" si="143"/>
        <v>4584</v>
      </c>
      <c r="AB41" s="33">
        <f t="shared" si="143"/>
        <v>16584</v>
      </c>
      <c r="AC41" s="33">
        <f t="shared" si="143"/>
        <v>4584</v>
      </c>
      <c r="AD41" s="33">
        <f t="shared" si="143"/>
        <v>4584</v>
      </c>
      <c r="AE41" s="393">
        <f t="shared" ref="AE41" si="144">SUM(S41:AD41)</f>
        <v>78349</v>
      </c>
      <c r="AF41" s="33">
        <f>AF38+AF39</f>
        <v>5884</v>
      </c>
      <c r="AG41" s="33">
        <f t="shared" ref="AG41:AQ41" si="145">AG38+AG39</f>
        <v>5884</v>
      </c>
      <c r="AH41" s="33">
        <f t="shared" si="145"/>
        <v>17225</v>
      </c>
      <c r="AI41" s="33">
        <f t="shared" si="145"/>
        <v>5884</v>
      </c>
      <c r="AJ41" s="33">
        <f t="shared" si="145"/>
        <v>5884</v>
      </c>
      <c r="AK41" s="33">
        <f t="shared" si="145"/>
        <v>5884</v>
      </c>
      <c r="AL41" s="33">
        <f t="shared" si="145"/>
        <v>5884</v>
      </c>
      <c r="AM41" s="33">
        <f t="shared" si="145"/>
        <v>5884</v>
      </c>
      <c r="AN41" s="33">
        <f t="shared" si="145"/>
        <v>5884</v>
      </c>
      <c r="AO41" s="33">
        <f t="shared" si="145"/>
        <v>5884</v>
      </c>
      <c r="AP41" s="33">
        <f t="shared" si="145"/>
        <v>5884</v>
      </c>
      <c r="AQ41" s="33">
        <f t="shared" si="145"/>
        <v>5884</v>
      </c>
      <c r="AR41" s="393">
        <f t="shared" ref="AR41" si="146">SUM(AF41:AQ41)</f>
        <v>81949</v>
      </c>
      <c r="AS41" s="33">
        <f>AS38+AS39</f>
        <v>5884</v>
      </c>
      <c r="AT41" s="33">
        <f t="shared" ref="AT41:BD41" si="147">AT38+AT39</f>
        <v>5884</v>
      </c>
      <c r="AU41" s="33">
        <f t="shared" si="147"/>
        <v>17225</v>
      </c>
      <c r="AV41" s="33">
        <f t="shared" si="147"/>
        <v>5884</v>
      </c>
      <c r="AW41" s="33">
        <f t="shared" si="147"/>
        <v>5884</v>
      </c>
      <c r="AX41" s="33">
        <f t="shared" si="147"/>
        <v>5884</v>
      </c>
      <c r="AY41" s="33">
        <f t="shared" si="147"/>
        <v>5884</v>
      </c>
      <c r="AZ41" s="33">
        <f t="shared" si="147"/>
        <v>5884</v>
      </c>
      <c r="BA41" s="33">
        <f t="shared" si="147"/>
        <v>5884</v>
      </c>
      <c r="BB41" s="33">
        <f t="shared" si="147"/>
        <v>5884</v>
      </c>
      <c r="BC41" s="33">
        <f t="shared" si="147"/>
        <v>5884</v>
      </c>
      <c r="BD41" s="33">
        <f t="shared" si="147"/>
        <v>5884</v>
      </c>
      <c r="BE41" s="393">
        <f t="shared" ref="BE41" si="148">SUM(AS41:BD41)</f>
        <v>81949</v>
      </c>
      <c r="BF41" s="33">
        <f>BF38+BF39</f>
        <v>5884</v>
      </c>
      <c r="BG41" s="33">
        <f t="shared" ref="BG41:BQ41" si="149">BG38+BG39</f>
        <v>5884</v>
      </c>
      <c r="BH41" s="33">
        <f t="shared" si="149"/>
        <v>17225</v>
      </c>
      <c r="BI41" s="33">
        <f t="shared" si="149"/>
        <v>5884</v>
      </c>
      <c r="BJ41" s="33">
        <f t="shared" si="149"/>
        <v>5884</v>
      </c>
      <c r="BK41" s="33">
        <f t="shared" si="149"/>
        <v>5884</v>
      </c>
      <c r="BL41" s="33">
        <f t="shared" si="149"/>
        <v>5884</v>
      </c>
      <c r="BM41" s="33">
        <f t="shared" si="149"/>
        <v>5884</v>
      </c>
      <c r="BN41" s="33">
        <f t="shared" si="149"/>
        <v>5884</v>
      </c>
      <c r="BO41" s="33">
        <f t="shared" si="149"/>
        <v>5884</v>
      </c>
      <c r="BP41" s="33">
        <f t="shared" si="149"/>
        <v>5884</v>
      </c>
      <c r="BQ41" s="33">
        <f t="shared" si="149"/>
        <v>5884</v>
      </c>
      <c r="BR41" s="393">
        <f t="shared" ref="BR41" si="150">SUM(BF41:BQ41)</f>
        <v>81949</v>
      </c>
      <c r="BS41" s="33">
        <f>BS38+BS39</f>
        <v>5884</v>
      </c>
      <c r="BT41" s="33">
        <f t="shared" ref="BT41:CD41" si="151">BT38+BT39</f>
        <v>5884</v>
      </c>
      <c r="BU41" s="33">
        <f t="shared" si="151"/>
        <v>17225</v>
      </c>
      <c r="BV41" s="33">
        <f t="shared" si="151"/>
        <v>5884</v>
      </c>
      <c r="BW41" s="33">
        <f t="shared" si="151"/>
        <v>5884</v>
      </c>
      <c r="BX41" s="33">
        <f t="shared" si="151"/>
        <v>5884</v>
      </c>
      <c r="BY41" s="33">
        <f t="shared" si="151"/>
        <v>5884</v>
      </c>
      <c r="BZ41" s="33">
        <f t="shared" si="151"/>
        <v>5884</v>
      </c>
      <c r="CA41" s="33">
        <f t="shared" si="151"/>
        <v>5884</v>
      </c>
      <c r="CB41" s="33">
        <f t="shared" si="151"/>
        <v>5884</v>
      </c>
      <c r="CC41" s="33">
        <f t="shared" si="151"/>
        <v>5884</v>
      </c>
      <c r="CD41" s="33">
        <f t="shared" si="151"/>
        <v>5884</v>
      </c>
      <c r="CE41" s="393">
        <f t="shared" ref="CE41" si="152">SUM(BS41:CD41)</f>
        <v>81949</v>
      </c>
      <c r="CF41" s="33">
        <f>CF38+CF39</f>
        <v>5884</v>
      </c>
      <c r="CG41" s="33">
        <f t="shared" ref="CG41:CQ41" si="153">CG38+CG39</f>
        <v>5884</v>
      </c>
      <c r="CH41" s="33">
        <f t="shared" si="153"/>
        <v>17225</v>
      </c>
      <c r="CI41" s="33">
        <f t="shared" si="153"/>
        <v>5884</v>
      </c>
      <c r="CJ41" s="33">
        <f t="shared" si="153"/>
        <v>5884</v>
      </c>
      <c r="CK41" s="33">
        <f t="shared" si="153"/>
        <v>5884</v>
      </c>
      <c r="CL41" s="33">
        <f t="shared" si="153"/>
        <v>5884</v>
      </c>
      <c r="CM41" s="33">
        <f t="shared" si="153"/>
        <v>5884</v>
      </c>
      <c r="CN41" s="33">
        <f t="shared" si="153"/>
        <v>5884</v>
      </c>
      <c r="CO41" s="33">
        <f t="shared" si="153"/>
        <v>5884</v>
      </c>
      <c r="CP41" s="33">
        <f t="shared" si="153"/>
        <v>5884</v>
      </c>
      <c r="CQ41" s="33">
        <f t="shared" si="153"/>
        <v>5884</v>
      </c>
      <c r="CR41" s="393">
        <f t="shared" ref="CR41" si="154">SUM(CF41:CQ41)</f>
        <v>81949</v>
      </c>
      <c r="CS41" s="33">
        <f>CS38+CS39</f>
        <v>5884</v>
      </c>
      <c r="CT41" s="33">
        <f t="shared" ref="CT41:DD41" si="155">CT38+CT39</f>
        <v>5884</v>
      </c>
      <c r="CU41" s="33">
        <f t="shared" si="155"/>
        <v>17225</v>
      </c>
      <c r="CV41" s="33">
        <f t="shared" si="155"/>
        <v>5884</v>
      </c>
      <c r="CW41" s="33">
        <f t="shared" si="155"/>
        <v>5884</v>
      </c>
      <c r="CX41" s="33">
        <f t="shared" si="155"/>
        <v>5884</v>
      </c>
      <c r="CY41" s="33">
        <f t="shared" si="155"/>
        <v>5884</v>
      </c>
      <c r="CZ41" s="33">
        <f t="shared" si="155"/>
        <v>5884</v>
      </c>
      <c r="DA41" s="33">
        <f t="shared" si="155"/>
        <v>5884</v>
      </c>
      <c r="DB41" s="33">
        <f t="shared" si="155"/>
        <v>5884</v>
      </c>
      <c r="DC41" s="33">
        <f t="shared" si="155"/>
        <v>5884</v>
      </c>
      <c r="DD41" s="33">
        <f t="shared" si="155"/>
        <v>5884</v>
      </c>
      <c r="DE41" s="393">
        <f t="shared" ref="DE41" si="156">SUM(CS41:DD41)</f>
        <v>81949</v>
      </c>
      <c r="DF41" s="33">
        <f>DF38+DF39</f>
        <v>5884</v>
      </c>
      <c r="DG41" s="33">
        <f t="shared" ref="DG41:DQ41" si="157">DG38+DG39</f>
        <v>5884</v>
      </c>
      <c r="DH41" s="33">
        <f t="shared" si="157"/>
        <v>17225</v>
      </c>
      <c r="DI41" s="33">
        <f t="shared" si="157"/>
        <v>5884</v>
      </c>
      <c r="DJ41" s="33">
        <f t="shared" si="157"/>
        <v>5884</v>
      </c>
      <c r="DK41" s="33">
        <f t="shared" si="157"/>
        <v>5884</v>
      </c>
      <c r="DL41" s="33">
        <f t="shared" si="157"/>
        <v>5884</v>
      </c>
      <c r="DM41" s="33">
        <f t="shared" si="157"/>
        <v>5884</v>
      </c>
      <c r="DN41" s="33">
        <f t="shared" si="157"/>
        <v>5884</v>
      </c>
      <c r="DO41" s="33">
        <f t="shared" si="157"/>
        <v>5884</v>
      </c>
      <c r="DP41" s="33">
        <f t="shared" si="157"/>
        <v>5884</v>
      </c>
      <c r="DQ41" s="33">
        <f t="shared" si="157"/>
        <v>5884</v>
      </c>
      <c r="DR41" s="393">
        <f t="shared" ref="DR41" si="158">SUM(DF41:DQ41)</f>
        <v>81949</v>
      </c>
    </row>
    <row r="42" spans="2:122" x14ac:dyDescent="0.2">
      <c r="B42" s="13"/>
      <c r="R42" s="39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9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9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9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9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9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9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9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93"/>
    </row>
    <row r="43" spans="2:122" x14ac:dyDescent="0.2">
      <c r="B43" s="13"/>
      <c r="E43" s="9" t="s">
        <v>325</v>
      </c>
      <c r="F43" s="33">
        <f>SUMIF('reporting montigny'!$F$2:$EE$2,F$4,'reporting montigny'!$F43:$EE43)+SUMIF('reporting boissy'!$F$2:$EE$2,F$4,'reporting boissy'!$F43:$EE43)+SUMIF('reporting moussy'!$F$2:$EE$2,F$4,'reporting moussy'!$F43:$EE43)+SUMIF('reporting trappes'!$F$2:$EE$2,F$4,'reporting trappes'!$F43:$EE43)+SUMIF('SPACELOG 5 BP'!$F$2:$EE$2,F$4,'SPACELOG 5 BP'!$F43:$EE43)+SUMIF('SPACELOG 6 BP'!$F$2:$EE$2,F$4,'SPACELOG 6 BP'!$F43:$EE43)+SUMIF('SPACELOG 7 BP'!$F$2:$EE$2,F$4,'SPACELOG 7 BP'!$F43:$EE43)+SUMIF('SPACELOG 8 BP'!$F$2:$EE$2,F$4,'SPACELOG 8 BP'!$F43:$EE43)+SUMIF('SPACELOG 9 BP'!$F$2:$EE$2,F$4,'SPACELOG 9 BP'!$F43:$EE43)+SUMIF('SPACELOG 10 BP'!$F$2:$EE$2,F$4,'SPACELOG 10 BP'!$F43:$EE43)+SUMIF('SPACELOG 11 BP'!$F$2:$EE$2,F$4,'SPACELOG 11 BP'!$F43:$EE43)+SUMIF('SPACELOG 12 BP'!$F$2:$EE$2,F$4,'SPACELOG 12 BP'!$F43:$EE43)</f>
        <v>23055</v>
      </c>
      <c r="G43" s="33">
        <f>SUMIF('reporting montigny'!$F$2:$EE$2,G$4,'reporting montigny'!$F43:$EE43)+SUMIF('reporting boissy'!$F$2:$EE$2,G$4,'reporting boissy'!$F43:$EE43)+SUMIF('reporting moussy'!$F$2:$EE$2,G$4,'reporting moussy'!$F43:$EE43)+SUMIF('reporting trappes'!$F$2:$EE$2,G$4,'reporting trappes'!$F43:$EE43)+SUMIF('SPACELOG 5 BP'!$F$2:$EE$2,G$4,'SPACELOG 5 BP'!$F43:$EE43)+SUMIF('SPACELOG 6 BP'!$F$2:$EE$2,G$4,'SPACELOG 6 BP'!$F43:$EE43)+SUMIF('SPACELOG 7 BP'!$F$2:$EE$2,G$4,'SPACELOG 7 BP'!$F43:$EE43)+SUMIF('SPACELOG 8 BP'!$F$2:$EE$2,G$4,'SPACELOG 8 BP'!$F43:$EE43)+SUMIF('SPACELOG 9 BP'!$F$2:$EE$2,G$4,'SPACELOG 9 BP'!$F43:$EE43)+SUMIF('SPACELOG 10 BP'!$F$2:$EE$2,G$4,'SPACELOG 10 BP'!$F43:$EE43)+SUMIF('SPACELOG 11 BP'!$F$2:$EE$2,G$4,'SPACELOG 11 BP'!$F43:$EE43)+SUMIF('SPACELOG 12 BP'!$F$2:$EE$2,G$4,'SPACELOG 12 BP'!$F43:$EE43)</f>
        <v>23055</v>
      </c>
      <c r="H43" s="33">
        <f>SUMIF('reporting montigny'!$F$2:$EE$2,H$4,'reporting montigny'!$F43:$EE43)+SUMIF('reporting boissy'!$F$2:$EE$2,H$4,'reporting boissy'!$F43:$EE43)+SUMIF('reporting moussy'!$F$2:$EE$2,H$4,'reporting moussy'!$F43:$EE43)+SUMIF('reporting trappes'!$F$2:$EE$2,H$4,'reporting trappes'!$F43:$EE43)+SUMIF('SPACELOG 5 BP'!$F$2:$EE$2,H$4,'SPACELOG 5 BP'!$F43:$EE43)+SUMIF('SPACELOG 6 BP'!$F$2:$EE$2,H$4,'SPACELOG 6 BP'!$F43:$EE43)+SUMIF('SPACELOG 7 BP'!$F$2:$EE$2,H$4,'SPACELOG 7 BP'!$F43:$EE43)+SUMIF('SPACELOG 8 BP'!$F$2:$EE$2,H$4,'SPACELOG 8 BP'!$F43:$EE43)+SUMIF('SPACELOG 9 BP'!$F$2:$EE$2,H$4,'SPACELOG 9 BP'!$F43:$EE43)+SUMIF('SPACELOG 10 BP'!$F$2:$EE$2,H$4,'SPACELOG 10 BP'!$F43:$EE43)+SUMIF('SPACELOG 11 BP'!$F$2:$EE$2,H$4,'SPACELOG 11 BP'!$F43:$EE43)+SUMIF('SPACELOG 12 BP'!$F$2:$EE$2,H$4,'SPACELOG 12 BP'!$F43:$EE43)</f>
        <v>23055</v>
      </c>
      <c r="I43" s="33">
        <f>SUMIF('reporting montigny'!$F$2:$EE$2,I$4,'reporting montigny'!$F43:$EE43)+SUMIF('reporting boissy'!$F$2:$EE$2,I$4,'reporting boissy'!$F43:$EE43)+SUMIF('reporting moussy'!$F$2:$EE$2,I$4,'reporting moussy'!$F43:$EE43)+SUMIF('reporting trappes'!$F$2:$EE$2,I$4,'reporting trappes'!$F43:$EE43)+SUMIF('SPACELOG 5 BP'!$F$2:$EE$2,I$4,'SPACELOG 5 BP'!$F43:$EE43)+SUMIF('SPACELOG 6 BP'!$F$2:$EE$2,I$4,'SPACELOG 6 BP'!$F43:$EE43)+SUMIF('SPACELOG 7 BP'!$F$2:$EE$2,I$4,'SPACELOG 7 BP'!$F43:$EE43)+SUMIF('SPACELOG 8 BP'!$F$2:$EE$2,I$4,'SPACELOG 8 BP'!$F43:$EE43)+SUMIF('SPACELOG 9 BP'!$F$2:$EE$2,I$4,'SPACELOG 9 BP'!$F43:$EE43)+SUMIF('SPACELOG 10 BP'!$F$2:$EE$2,I$4,'SPACELOG 10 BP'!$F43:$EE43)+SUMIF('SPACELOG 11 BP'!$F$2:$EE$2,I$4,'SPACELOG 11 BP'!$F43:$EE43)+SUMIF('SPACELOG 12 BP'!$F$2:$EE$2,I$4,'SPACELOG 12 BP'!$F43:$EE43)</f>
        <v>23055</v>
      </c>
      <c r="J43" s="33">
        <f>SUMIF('reporting montigny'!$F$2:$EE$2,J$4,'reporting montigny'!$F43:$EE43)+SUMIF('reporting boissy'!$F$2:$EE$2,J$4,'reporting boissy'!$F43:$EE43)+SUMIF('reporting moussy'!$F$2:$EE$2,J$4,'reporting moussy'!$F43:$EE43)+SUMIF('reporting trappes'!$F$2:$EE$2,J$4,'reporting trappes'!$F43:$EE43)+SUMIF('SPACELOG 5 BP'!$F$2:$EE$2,J$4,'SPACELOG 5 BP'!$F43:$EE43)+SUMIF('SPACELOG 6 BP'!$F$2:$EE$2,J$4,'SPACELOG 6 BP'!$F43:$EE43)+SUMIF('SPACELOG 7 BP'!$F$2:$EE$2,J$4,'SPACELOG 7 BP'!$F43:$EE43)+SUMIF('SPACELOG 8 BP'!$F$2:$EE$2,J$4,'SPACELOG 8 BP'!$F43:$EE43)+SUMIF('SPACELOG 9 BP'!$F$2:$EE$2,J$4,'SPACELOG 9 BP'!$F43:$EE43)+SUMIF('SPACELOG 10 BP'!$F$2:$EE$2,J$4,'SPACELOG 10 BP'!$F43:$EE43)+SUMIF('SPACELOG 11 BP'!$F$2:$EE$2,J$4,'SPACELOG 11 BP'!$F43:$EE43)+SUMIF('SPACELOG 12 BP'!$F$2:$EE$2,J$4,'SPACELOG 12 BP'!$F43:$EE43)</f>
        <v>23055</v>
      </c>
      <c r="K43" s="33">
        <f>SUMIF('reporting montigny'!$F$2:$EE$2,K$4,'reporting montigny'!$F43:$EE43)+SUMIF('reporting boissy'!$F$2:$EE$2,K$4,'reporting boissy'!$F43:$EE43)+SUMIF('reporting moussy'!$F$2:$EE$2,K$4,'reporting moussy'!$F43:$EE43)+SUMIF('reporting trappes'!$F$2:$EE$2,K$4,'reporting trappes'!$F43:$EE43)+SUMIF('SPACELOG 5 BP'!$F$2:$EE$2,K$4,'SPACELOG 5 BP'!$F43:$EE43)+SUMIF('SPACELOG 6 BP'!$F$2:$EE$2,K$4,'SPACELOG 6 BP'!$F43:$EE43)+SUMIF('SPACELOG 7 BP'!$F$2:$EE$2,K$4,'SPACELOG 7 BP'!$F43:$EE43)+SUMIF('SPACELOG 8 BP'!$F$2:$EE$2,K$4,'SPACELOG 8 BP'!$F43:$EE43)+SUMIF('SPACELOG 9 BP'!$F$2:$EE$2,K$4,'SPACELOG 9 BP'!$F43:$EE43)+SUMIF('SPACELOG 10 BP'!$F$2:$EE$2,K$4,'SPACELOG 10 BP'!$F43:$EE43)+SUMIF('SPACELOG 11 BP'!$F$2:$EE$2,K$4,'SPACELOG 11 BP'!$F43:$EE43)+SUMIF('SPACELOG 12 BP'!$F$2:$EE$2,K$4,'SPACELOG 12 BP'!$F43:$EE43)</f>
        <v>23055</v>
      </c>
      <c r="L43" s="33">
        <f>SUMIF('reporting montigny'!$F$2:$EE$2,L$4,'reporting montigny'!$F43:$EE43)+SUMIF('reporting boissy'!$F$2:$EE$2,L$4,'reporting boissy'!$F43:$EE43)+SUMIF('reporting moussy'!$F$2:$EE$2,L$4,'reporting moussy'!$F43:$EE43)+SUMIF('reporting trappes'!$F$2:$EE$2,L$4,'reporting trappes'!$F43:$EE43)+SUMIF('SPACELOG 5 BP'!$F$2:$EE$2,L$4,'SPACELOG 5 BP'!$F43:$EE43)+SUMIF('SPACELOG 6 BP'!$F$2:$EE$2,L$4,'SPACELOG 6 BP'!$F43:$EE43)+SUMIF('SPACELOG 7 BP'!$F$2:$EE$2,L$4,'SPACELOG 7 BP'!$F43:$EE43)+SUMIF('SPACELOG 8 BP'!$F$2:$EE$2,L$4,'SPACELOG 8 BP'!$F43:$EE43)+SUMIF('SPACELOG 9 BP'!$F$2:$EE$2,L$4,'SPACELOG 9 BP'!$F43:$EE43)+SUMIF('SPACELOG 10 BP'!$F$2:$EE$2,L$4,'SPACELOG 10 BP'!$F43:$EE43)+SUMIF('SPACELOG 11 BP'!$F$2:$EE$2,L$4,'SPACELOG 11 BP'!$F43:$EE43)+SUMIF('SPACELOG 12 BP'!$F$2:$EE$2,L$4,'SPACELOG 12 BP'!$F43:$EE43)</f>
        <v>24495</v>
      </c>
      <c r="M43" s="33">
        <f>SUMIF('reporting montigny'!$F$2:$EE$2,M$4,'reporting montigny'!$F43:$EE43)+SUMIF('reporting boissy'!$F$2:$EE$2,M$4,'reporting boissy'!$F43:$EE43)+SUMIF('reporting moussy'!$F$2:$EE$2,M$4,'reporting moussy'!$F43:$EE43)+SUMIF('reporting trappes'!$F$2:$EE$2,M$4,'reporting trappes'!$F43:$EE43)+SUMIF('SPACELOG 5 BP'!$F$2:$EE$2,M$4,'SPACELOG 5 BP'!$F43:$EE43)+SUMIF('SPACELOG 6 BP'!$F$2:$EE$2,M$4,'SPACELOG 6 BP'!$F43:$EE43)+SUMIF('SPACELOG 7 BP'!$F$2:$EE$2,M$4,'SPACELOG 7 BP'!$F43:$EE43)+SUMIF('SPACELOG 8 BP'!$F$2:$EE$2,M$4,'SPACELOG 8 BP'!$F43:$EE43)+SUMIF('SPACELOG 9 BP'!$F$2:$EE$2,M$4,'SPACELOG 9 BP'!$F43:$EE43)+SUMIF('SPACELOG 10 BP'!$F$2:$EE$2,M$4,'SPACELOG 10 BP'!$F43:$EE43)+SUMIF('SPACELOG 11 BP'!$F$2:$EE$2,M$4,'SPACELOG 11 BP'!$F43:$EE43)+SUMIF('SPACELOG 12 BP'!$F$2:$EE$2,M$4,'SPACELOG 12 BP'!$F43:$EE43)</f>
        <v>24495</v>
      </c>
      <c r="N43" s="33">
        <f>SUMIF('reporting montigny'!$F$2:$EE$2,N$4,'reporting montigny'!$F43:$EE43)+SUMIF('reporting boissy'!$F$2:$EE$2,N$4,'reporting boissy'!$F43:$EE43)+SUMIF('reporting moussy'!$F$2:$EE$2,N$4,'reporting moussy'!$F43:$EE43)+SUMIF('reporting trappes'!$F$2:$EE$2,N$4,'reporting trappes'!$F43:$EE43)+SUMIF('SPACELOG 5 BP'!$F$2:$EE$2,N$4,'SPACELOG 5 BP'!$F43:$EE43)+SUMIF('SPACELOG 6 BP'!$F$2:$EE$2,N$4,'SPACELOG 6 BP'!$F43:$EE43)+SUMIF('SPACELOG 7 BP'!$F$2:$EE$2,N$4,'SPACELOG 7 BP'!$F43:$EE43)+SUMIF('SPACELOG 8 BP'!$F$2:$EE$2,N$4,'SPACELOG 8 BP'!$F43:$EE43)+SUMIF('SPACELOG 9 BP'!$F$2:$EE$2,N$4,'SPACELOG 9 BP'!$F43:$EE43)+SUMIF('SPACELOG 10 BP'!$F$2:$EE$2,N$4,'SPACELOG 10 BP'!$F43:$EE43)+SUMIF('SPACELOG 11 BP'!$F$2:$EE$2,N$4,'SPACELOG 11 BP'!$F43:$EE43)+SUMIF('SPACELOG 12 BP'!$F$2:$EE$2,N$4,'SPACELOG 12 BP'!$F43:$EE43)</f>
        <v>24495</v>
      </c>
      <c r="O43" s="33">
        <f>SUMIF('reporting montigny'!$F$2:$EE$2,O$4,'reporting montigny'!$F43:$EE43)+SUMIF('reporting boissy'!$F$2:$EE$2,O$4,'reporting boissy'!$F43:$EE43)+SUMIF('reporting moussy'!$F$2:$EE$2,O$4,'reporting moussy'!$F43:$EE43)+SUMIF('reporting trappes'!$F$2:$EE$2,O$4,'reporting trappes'!$F43:$EE43)+SUMIF('SPACELOG 5 BP'!$F$2:$EE$2,O$4,'SPACELOG 5 BP'!$F43:$EE43)+SUMIF('SPACELOG 6 BP'!$F$2:$EE$2,O$4,'SPACELOG 6 BP'!$F43:$EE43)+SUMIF('SPACELOG 7 BP'!$F$2:$EE$2,O$4,'SPACELOG 7 BP'!$F43:$EE43)+SUMIF('SPACELOG 8 BP'!$F$2:$EE$2,O$4,'SPACELOG 8 BP'!$F43:$EE43)+SUMIF('SPACELOG 9 BP'!$F$2:$EE$2,O$4,'SPACELOG 9 BP'!$F43:$EE43)+SUMIF('SPACELOG 10 BP'!$F$2:$EE$2,O$4,'SPACELOG 10 BP'!$F43:$EE43)+SUMIF('SPACELOG 11 BP'!$F$2:$EE$2,O$4,'SPACELOG 11 BP'!$F43:$EE43)+SUMIF('SPACELOG 12 BP'!$F$2:$EE$2,O$4,'SPACELOG 12 BP'!$F43:$EE43)</f>
        <v>24495</v>
      </c>
      <c r="P43" s="33">
        <f>SUMIF('reporting montigny'!$F$2:$EE$2,P$4,'reporting montigny'!$F43:$EE43)+SUMIF('reporting boissy'!$F$2:$EE$2,P$4,'reporting boissy'!$F43:$EE43)+SUMIF('reporting moussy'!$F$2:$EE$2,P$4,'reporting moussy'!$F43:$EE43)+SUMIF('reporting trappes'!$F$2:$EE$2,P$4,'reporting trappes'!$F43:$EE43)+SUMIF('SPACELOG 5 BP'!$F$2:$EE$2,P$4,'SPACELOG 5 BP'!$F43:$EE43)+SUMIF('SPACELOG 6 BP'!$F$2:$EE$2,P$4,'SPACELOG 6 BP'!$F43:$EE43)+SUMIF('SPACELOG 7 BP'!$F$2:$EE$2,P$4,'SPACELOG 7 BP'!$F43:$EE43)+SUMIF('SPACELOG 8 BP'!$F$2:$EE$2,P$4,'SPACELOG 8 BP'!$F43:$EE43)+SUMIF('SPACELOG 9 BP'!$F$2:$EE$2,P$4,'SPACELOG 9 BP'!$F43:$EE43)+SUMIF('SPACELOG 10 BP'!$F$2:$EE$2,P$4,'SPACELOG 10 BP'!$F43:$EE43)+SUMIF('SPACELOG 11 BP'!$F$2:$EE$2,P$4,'SPACELOG 11 BP'!$F43:$EE43)+SUMIF('SPACELOG 12 BP'!$F$2:$EE$2,P$4,'SPACELOG 12 BP'!$F43:$EE43)</f>
        <v>24495</v>
      </c>
      <c r="Q43" s="33">
        <f>SUMIF('reporting montigny'!$F$2:$EE$2,Q$4,'reporting montigny'!$F43:$EE43)+SUMIF('reporting boissy'!$F$2:$EE$2,Q$4,'reporting boissy'!$F43:$EE43)+SUMIF('reporting moussy'!$F$2:$EE$2,Q$4,'reporting moussy'!$F43:$EE43)+SUMIF('reporting trappes'!$F$2:$EE$2,Q$4,'reporting trappes'!$F43:$EE43)+SUMIF('SPACELOG 5 BP'!$F$2:$EE$2,Q$4,'SPACELOG 5 BP'!$F43:$EE43)+SUMIF('SPACELOG 6 BP'!$F$2:$EE$2,Q$4,'SPACELOG 6 BP'!$F43:$EE43)+SUMIF('SPACELOG 7 BP'!$F$2:$EE$2,Q$4,'SPACELOG 7 BP'!$F43:$EE43)+SUMIF('SPACELOG 8 BP'!$F$2:$EE$2,Q$4,'SPACELOG 8 BP'!$F43:$EE43)+SUMIF('SPACELOG 9 BP'!$F$2:$EE$2,Q$4,'SPACELOG 9 BP'!$F43:$EE43)+SUMIF('SPACELOG 10 BP'!$F$2:$EE$2,Q$4,'SPACELOG 10 BP'!$F43:$EE43)+SUMIF('SPACELOG 11 BP'!$F$2:$EE$2,Q$4,'SPACELOG 11 BP'!$F43:$EE43)+SUMIF('SPACELOG 12 BP'!$F$2:$EE$2,Q$4,'SPACELOG 12 BP'!$F43:$EE43)</f>
        <v>33439</v>
      </c>
      <c r="R43" s="393">
        <f t="shared" ref="R43" si="159">SUM(F43:Q43)</f>
        <v>294244</v>
      </c>
      <c r="S43" s="33">
        <f>SUMIF('reporting montigny'!$F$2:$EE$2,S$4,'reporting montigny'!$F43:$EE43)+SUMIF('reporting boissy'!$F$2:$EE$2,S$4,'reporting boissy'!$F43:$EE43)+SUMIF('reporting moussy'!$F$2:$EE$2,S$4,'reporting moussy'!$F43:$EE43)+SUMIF('reporting trappes'!$F$2:$EE$2,S$4,'reporting trappes'!$F43:$EE43)+SUMIF('SPACELOG 5 BP'!$F$2:$EE$2,S$4,'SPACELOG 5 BP'!$F43:$EE43)+SUMIF('SPACELOG 6 BP'!$F$2:$EE$2,S$4,'SPACELOG 6 BP'!$F43:$EE43)+SUMIF('SPACELOG 7 BP'!$F$2:$EE$2,S$4,'SPACELOG 7 BP'!$F43:$EE43)+SUMIF('SPACELOG 8 BP'!$F$2:$EE$2,S$4,'SPACELOG 8 BP'!$F43:$EE43)+SUMIF('SPACELOG 9 BP'!$F$2:$EE$2,S$4,'SPACELOG 9 BP'!$F43:$EE43)+SUMIF('SPACELOG 10 BP'!$F$2:$EE$2,S$4,'SPACELOG 10 BP'!$F43:$EE43)+SUMIF('SPACELOG 11 BP'!$F$2:$EE$2,S$4,'SPACELOG 11 BP'!$F43:$EE43)+SUMIF('SPACELOG 12 BP'!$F$2:$EE$2,S$4,'SPACELOG 12 BP'!$F43:$EE43)</f>
        <v>33439</v>
      </c>
      <c r="T43" s="33">
        <f>SUMIF('reporting montigny'!$F$2:$EE$2,T$4,'reporting montigny'!$F43:$EE43)+SUMIF('reporting boissy'!$F$2:$EE$2,T$4,'reporting boissy'!$F43:$EE43)+SUMIF('reporting moussy'!$F$2:$EE$2,T$4,'reporting moussy'!$F43:$EE43)+SUMIF('reporting trappes'!$F$2:$EE$2,T$4,'reporting trappes'!$F43:$EE43)+SUMIF('SPACELOG 5 BP'!$F$2:$EE$2,T$4,'SPACELOG 5 BP'!$F43:$EE43)+SUMIF('SPACELOG 6 BP'!$F$2:$EE$2,T$4,'SPACELOG 6 BP'!$F43:$EE43)+SUMIF('SPACELOG 7 BP'!$F$2:$EE$2,T$4,'SPACELOG 7 BP'!$F43:$EE43)+SUMIF('SPACELOG 8 BP'!$F$2:$EE$2,T$4,'SPACELOG 8 BP'!$F43:$EE43)+SUMIF('SPACELOG 9 BP'!$F$2:$EE$2,T$4,'SPACELOG 9 BP'!$F43:$EE43)+SUMIF('SPACELOG 10 BP'!$F$2:$EE$2,T$4,'SPACELOG 10 BP'!$F43:$EE43)+SUMIF('SPACELOG 11 BP'!$F$2:$EE$2,T$4,'SPACELOG 11 BP'!$F43:$EE43)+SUMIF('SPACELOG 12 BP'!$F$2:$EE$2,T$4,'SPACELOG 12 BP'!$F43:$EE43)</f>
        <v>33439</v>
      </c>
      <c r="U43" s="33">
        <f>SUMIF('reporting montigny'!$F$2:$EE$2,U$4,'reporting montigny'!$F43:$EE43)+SUMIF('reporting boissy'!$F$2:$EE$2,U$4,'reporting boissy'!$F43:$EE43)+SUMIF('reporting moussy'!$F$2:$EE$2,U$4,'reporting moussy'!$F43:$EE43)+SUMIF('reporting trappes'!$F$2:$EE$2,U$4,'reporting trappes'!$F43:$EE43)+SUMIF('SPACELOG 5 BP'!$F$2:$EE$2,U$4,'SPACELOG 5 BP'!$F43:$EE43)+SUMIF('SPACELOG 6 BP'!$F$2:$EE$2,U$4,'SPACELOG 6 BP'!$F43:$EE43)+SUMIF('SPACELOG 7 BP'!$F$2:$EE$2,U$4,'SPACELOG 7 BP'!$F43:$EE43)+SUMIF('SPACELOG 8 BP'!$F$2:$EE$2,U$4,'SPACELOG 8 BP'!$F43:$EE43)+SUMIF('SPACELOG 9 BP'!$F$2:$EE$2,U$4,'SPACELOG 9 BP'!$F43:$EE43)+SUMIF('SPACELOG 10 BP'!$F$2:$EE$2,U$4,'SPACELOG 10 BP'!$F43:$EE43)+SUMIF('SPACELOG 11 BP'!$F$2:$EE$2,U$4,'SPACELOG 11 BP'!$F43:$EE43)+SUMIF('SPACELOG 12 BP'!$F$2:$EE$2,U$4,'SPACELOG 12 BP'!$F43:$EE43)</f>
        <v>33439</v>
      </c>
      <c r="V43" s="33">
        <f>SUMIF('reporting montigny'!$F$2:$EE$2,V$4,'reporting montigny'!$F43:$EE43)+SUMIF('reporting boissy'!$F$2:$EE$2,V$4,'reporting boissy'!$F43:$EE43)+SUMIF('reporting moussy'!$F$2:$EE$2,V$4,'reporting moussy'!$F43:$EE43)+SUMIF('reporting trappes'!$F$2:$EE$2,V$4,'reporting trappes'!$F43:$EE43)+SUMIF('SPACELOG 5 BP'!$F$2:$EE$2,V$4,'SPACELOG 5 BP'!$F43:$EE43)+SUMIF('SPACELOG 6 BP'!$F$2:$EE$2,V$4,'SPACELOG 6 BP'!$F43:$EE43)+SUMIF('SPACELOG 7 BP'!$F$2:$EE$2,V$4,'SPACELOG 7 BP'!$F43:$EE43)+SUMIF('SPACELOG 8 BP'!$F$2:$EE$2,V$4,'SPACELOG 8 BP'!$F43:$EE43)+SUMIF('SPACELOG 9 BP'!$F$2:$EE$2,V$4,'SPACELOG 9 BP'!$F43:$EE43)+SUMIF('SPACELOG 10 BP'!$F$2:$EE$2,V$4,'SPACELOG 10 BP'!$F43:$EE43)+SUMIF('SPACELOG 11 BP'!$F$2:$EE$2,V$4,'SPACELOG 11 BP'!$F43:$EE43)+SUMIF('SPACELOG 12 BP'!$F$2:$EE$2,V$4,'SPACELOG 12 BP'!$F43:$EE43)</f>
        <v>33439</v>
      </c>
      <c r="W43" s="33">
        <f>SUMIF('reporting montigny'!$F$2:$EE$2,W$4,'reporting montigny'!$F43:$EE43)+SUMIF('reporting boissy'!$F$2:$EE$2,W$4,'reporting boissy'!$F43:$EE43)+SUMIF('reporting moussy'!$F$2:$EE$2,W$4,'reporting moussy'!$F43:$EE43)+SUMIF('reporting trappes'!$F$2:$EE$2,W$4,'reporting trappes'!$F43:$EE43)+SUMIF('SPACELOG 5 BP'!$F$2:$EE$2,W$4,'SPACELOG 5 BP'!$F43:$EE43)+SUMIF('SPACELOG 6 BP'!$F$2:$EE$2,W$4,'SPACELOG 6 BP'!$F43:$EE43)+SUMIF('SPACELOG 7 BP'!$F$2:$EE$2,W$4,'SPACELOG 7 BP'!$F43:$EE43)+SUMIF('SPACELOG 8 BP'!$F$2:$EE$2,W$4,'SPACELOG 8 BP'!$F43:$EE43)+SUMIF('SPACELOG 9 BP'!$F$2:$EE$2,W$4,'SPACELOG 9 BP'!$F43:$EE43)+SUMIF('SPACELOG 10 BP'!$F$2:$EE$2,W$4,'SPACELOG 10 BP'!$F43:$EE43)+SUMIF('SPACELOG 11 BP'!$F$2:$EE$2,W$4,'SPACELOG 11 BP'!$F43:$EE43)+SUMIF('SPACELOG 12 BP'!$F$2:$EE$2,W$4,'SPACELOG 12 BP'!$F43:$EE43)</f>
        <v>33439</v>
      </c>
      <c r="X43" s="33">
        <f>SUMIF('reporting montigny'!$F$2:$EE$2,X$4,'reporting montigny'!$F43:$EE43)+SUMIF('reporting boissy'!$F$2:$EE$2,X$4,'reporting boissy'!$F43:$EE43)+SUMIF('reporting moussy'!$F$2:$EE$2,X$4,'reporting moussy'!$F43:$EE43)+SUMIF('reporting trappes'!$F$2:$EE$2,X$4,'reporting trappes'!$F43:$EE43)+SUMIF('SPACELOG 5 BP'!$F$2:$EE$2,X$4,'SPACELOG 5 BP'!$F43:$EE43)+SUMIF('SPACELOG 6 BP'!$F$2:$EE$2,X$4,'SPACELOG 6 BP'!$F43:$EE43)+SUMIF('SPACELOG 7 BP'!$F$2:$EE$2,X$4,'SPACELOG 7 BP'!$F43:$EE43)+SUMIF('SPACELOG 8 BP'!$F$2:$EE$2,X$4,'SPACELOG 8 BP'!$F43:$EE43)+SUMIF('SPACELOG 9 BP'!$F$2:$EE$2,X$4,'SPACELOG 9 BP'!$F43:$EE43)+SUMIF('SPACELOG 10 BP'!$F$2:$EE$2,X$4,'SPACELOG 10 BP'!$F43:$EE43)+SUMIF('SPACELOG 11 BP'!$F$2:$EE$2,X$4,'SPACELOG 11 BP'!$F43:$EE43)+SUMIF('SPACELOG 12 BP'!$F$2:$EE$2,X$4,'SPACELOG 12 BP'!$F43:$EE43)</f>
        <v>33439</v>
      </c>
      <c r="Y43" s="33">
        <f>SUMIF('reporting montigny'!$F$2:$EE$2,Y$4,'reporting montigny'!$F43:$EE43)+SUMIF('reporting boissy'!$F$2:$EE$2,Y$4,'reporting boissy'!$F43:$EE43)+SUMIF('reporting moussy'!$F$2:$EE$2,Y$4,'reporting moussy'!$F43:$EE43)+SUMIF('reporting trappes'!$F$2:$EE$2,Y$4,'reporting trappes'!$F43:$EE43)+SUMIF('SPACELOG 5 BP'!$F$2:$EE$2,Y$4,'SPACELOG 5 BP'!$F43:$EE43)+SUMIF('SPACELOG 6 BP'!$F$2:$EE$2,Y$4,'SPACELOG 6 BP'!$F43:$EE43)+SUMIF('SPACELOG 7 BP'!$F$2:$EE$2,Y$4,'SPACELOG 7 BP'!$F43:$EE43)+SUMIF('SPACELOG 8 BP'!$F$2:$EE$2,Y$4,'SPACELOG 8 BP'!$F43:$EE43)+SUMIF('SPACELOG 9 BP'!$F$2:$EE$2,Y$4,'SPACELOG 9 BP'!$F43:$EE43)+SUMIF('SPACELOG 10 BP'!$F$2:$EE$2,Y$4,'SPACELOG 10 BP'!$F43:$EE43)+SUMIF('SPACELOG 11 BP'!$F$2:$EE$2,Y$4,'SPACELOG 11 BP'!$F43:$EE43)+SUMIF('SPACELOG 12 BP'!$F$2:$EE$2,Y$4,'SPACELOG 12 BP'!$F43:$EE43)</f>
        <v>33439</v>
      </c>
      <c r="Z43" s="33">
        <f>SUMIF('reporting montigny'!$F$2:$EE$2,Z$4,'reporting montigny'!$F43:$EE43)+SUMIF('reporting boissy'!$F$2:$EE$2,Z$4,'reporting boissy'!$F43:$EE43)+SUMIF('reporting moussy'!$F$2:$EE$2,Z$4,'reporting moussy'!$F43:$EE43)+SUMIF('reporting trappes'!$F$2:$EE$2,Z$4,'reporting trappes'!$F43:$EE43)+SUMIF('SPACELOG 5 BP'!$F$2:$EE$2,Z$4,'SPACELOG 5 BP'!$F43:$EE43)+SUMIF('SPACELOG 6 BP'!$F$2:$EE$2,Z$4,'SPACELOG 6 BP'!$F43:$EE43)+SUMIF('SPACELOG 7 BP'!$F$2:$EE$2,Z$4,'SPACELOG 7 BP'!$F43:$EE43)+SUMIF('SPACELOG 8 BP'!$F$2:$EE$2,Z$4,'SPACELOG 8 BP'!$F43:$EE43)+SUMIF('SPACELOG 9 BP'!$F$2:$EE$2,Z$4,'SPACELOG 9 BP'!$F43:$EE43)+SUMIF('SPACELOG 10 BP'!$F$2:$EE$2,Z$4,'SPACELOG 10 BP'!$F43:$EE43)+SUMIF('SPACELOG 11 BP'!$F$2:$EE$2,Z$4,'SPACELOG 11 BP'!$F43:$EE43)+SUMIF('SPACELOG 12 BP'!$F$2:$EE$2,Z$4,'SPACELOG 12 BP'!$F43:$EE43)</f>
        <v>33439</v>
      </c>
      <c r="AA43" s="33">
        <f>SUMIF('reporting montigny'!$F$2:$EE$2,AA$4,'reporting montigny'!$F43:$EE43)+SUMIF('reporting boissy'!$F$2:$EE$2,AA$4,'reporting boissy'!$F43:$EE43)+SUMIF('reporting moussy'!$F$2:$EE$2,AA$4,'reporting moussy'!$F43:$EE43)+SUMIF('reporting trappes'!$F$2:$EE$2,AA$4,'reporting trappes'!$F43:$EE43)+SUMIF('SPACELOG 5 BP'!$F$2:$EE$2,AA$4,'SPACELOG 5 BP'!$F43:$EE43)+SUMIF('SPACELOG 6 BP'!$F$2:$EE$2,AA$4,'SPACELOG 6 BP'!$F43:$EE43)+SUMIF('SPACELOG 7 BP'!$F$2:$EE$2,AA$4,'SPACELOG 7 BP'!$F43:$EE43)+SUMIF('SPACELOG 8 BP'!$F$2:$EE$2,AA$4,'SPACELOG 8 BP'!$F43:$EE43)+SUMIF('SPACELOG 9 BP'!$F$2:$EE$2,AA$4,'SPACELOG 9 BP'!$F43:$EE43)+SUMIF('SPACELOG 10 BP'!$F$2:$EE$2,AA$4,'SPACELOG 10 BP'!$F43:$EE43)+SUMIF('SPACELOG 11 BP'!$F$2:$EE$2,AA$4,'SPACELOG 11 BP'!$F43:$EE43)+SUMIF('SPACELOG 12 BP'!$F$2:$EE$2,AA$4,'SPACELOG 12 BP'!$F43:$EE43)</f>
        <v>33439</v>
      </c>
      <c r="AB43" s="33">
        <f>SUMIF('reporting montigny'!$F$2:$EE$2,AB$4,'reporting montigny'!$F43:$EE43)+SUMIF('reporting boissy'!$F$2:$EE$2,AB$4,'reporting boissy'!$F43:$EE43)+SUMIF('reporting moussy'!$F$2:$EE$2,AB$4,'reporting moussy'!$F43:$EE43)+SUMIF('reporting trappes'!$F$2:$EE$2,AB$4,'reporting trappes'!$F43:$EE43)+SUMIF('SPACELOG 5 BP'!$F$2:$EE$2,AB$4,'SPACELOG 5 BP'!$F43:$EE43)+SUMIF('SPACELOG 6 BP'!$F$2:$EE$2,AB$4,'SPACELOG 6 BP'!$F43:$EE43)+SUMIF('SPACELOG 7 BP'!$F$2:$EE$2,AB$4,'SPACELOG 7 BP'!$F43:$EE43)+SUMIF('SPACELOG 8 BP'!$F$2:$EE$2,AB$4,'SPACELOG 8 BP'!$F43:$EE43)+SUMIF('SPACELOG 9 BP'!$F$2:$EE$2,AB$4,'SPACELOG 9 BP'!$F43:$EE43)+SUMIF('SPACELOG 10 BP'!$F$2:$EE$2,AB$4,'SPACELOG 10 BP'!$F43:$EE43)+SUMIF('SPACELOG 11 BP'!$F$2:$EE$2,AB$4,'SPACELOG 11 BP'!$F43:$EE43)+SUMIF('SPACELOG 12 BP'!$F$2:$EE$2,AB$4,'SPACELOG 12 BP'!$F43:$EE43)</f>
        <v>33439</v>
      </c>
      <c r="AC43" s="33">
        <f>SUMIF('reporting montigny'!$F$2:$EE$2,AC$4,'reporting montigny'!$F43:$EE43)+SUMIF('reporting boissy'!$F$2:$EE$2,AC$4,'reporting boissy'!$F43:$EE43)+SUMIF('reporting moussy'!$F$2:$EE$2,AC$4,'reporting moussy'!$F43:$EE43)+SUMIF('reporting trappes'!$F$2:$EE$2,AC$4,'reporting trappes'!$F43:$EE43)+SUMIF('SPACELOG 5 BP'!$F$2:$EE$2,AC$4,'SPACELOG 5 BP'!$F43:$EE43)+SUMIF('SPACELOG 6 BP'!$F$2:$EE$2,AC$4,'SPACELOG 6 BP'!$F43:$EE43)+SUMIF('SPACELOG 7 BP'!$F$2:$EE$2,AC$4,'SPACELOG 7 BP'!$F43:$EE43)+SUMIF('SPACELOG 8 BP'!$F$2:$EE$2,AC$4,'SPACELOG 8 BP'!$F43:$EE43)+SUMIF('SPACELOG 9 BP'!$F$2:$EE$2,AC$4,'SPACELOG 9 BP'!$F43:$EE43)+SUMIF('SPACELOG 10 BP'!$F$2:$EE$2,AC$4,'SPACELOG 10 BP'!$F43:$EE43)+SUMIF('SPACELOG 11 BP'!$F$2:$EE$2,AC$4,'SPACELOG 11 BP'!$F43:$EE43)+SUMIF('SPACELOG 12 BP'!$F$2:$EE$2,AC$4,'SPACELOG 12 BP'!$F43:$EE43)</f>
        <v>33439</v>
      </c>
      <c r="AD43" s="33">
        <f>SUMIF('reporting montigny'!$F$2:$EE$2,AD$4,'reporting montigny'!$F43:$EE43)+SUMIF('reporting boissy'!$F$2:$EE$2,AD$4,'reporting boissy'!$F43:$EE43)+SUMIF('reporting moussy'!$F$2:$EE$2,AD$4,'reporting moussy'!$F43:$EE43)+SUMIF('reporting trappes'!$F$2:$EE$2,AD$4,'reporting trappes'!$F43:$EE43)+SUMIF('SPACELOG 5 BP'!$F$2:$EE$2,AD$4,'SPACELOG 5 BP'!$F43:$EE43)+SUMIF('SPACELOG 6 BP'!$F$2:$EE$2,AD$4,'SPACELOG 6 BP'!$F43:$EE43)+SUMIF('SPACELOG 7 BP'!$F$2:$EE$2,AD$4,'SPACELOG 7 BP'!$F43:$EE43)+SUMIF('SPACELOG 8 BP'!$F$2:$EE$2,AD$4,'SPACELOG 8 BP'!$F43:$EE43)+SUMIF('SPACELOG 9 BP'!$F$2:$EE$2,AD$4,'SPACELOG 9 BP'!$F43:$EE43)+SUMIF('SPACELOG 10 BP'!$F$2:$EE$2,AD$4,'SPACELOG 10 BP'!$F43:$EE43)+SUMIF('SPACELOG 11 BP'!$F$2:$EE$2,AD$4,'SPACELOG 11 BP'!$F43:$EE43)+SUMIF('SPACELOG 12 BP'!$F$2:$EE$2,AD$4,'SPACELOG 12 BP'!$F43:$EE43)</f>
        <v>33439</v>
      </c>
      <c r="AE43" s="393">
        <f t="shared" ref="AE43:AE46" si="160">SUM(S43:AD43)</f>
        <v>401268</v>
      </c>
      <c r="AF43" s="33">
        <f>SUMIF('reporting montigny'!$F$2:$EE$2,AF$4,'reporting montigny'!$F43:$EE43)+SUMIF('reporting boissy'!$F$2:$EE$2,AF$4,'reporting boissy'!$F43:$EE43)+SUMIF('reporting moussy'!$F$2:$EE$2,AF$4,'reporting moussy'!$F43:$EE43)+SUMIF('reporting trappes'!$F$2:$EE$2,AF$4,'reporting trappes'!$F43:$EE43)+SUMIF('SPACELOG 5 BP'!$F$2:$EE$2,AF$4,'SPACELOG 5 BP'!$F43:$EE43)+SUMIF('SPACELOG 6 BP'!$F$2:$EE$2,AF$4,'SPACELOG 6 BP'!$F43:$EE43)+SUMIF('SPACELOG 7 BP'!$F$2:$EE$2,AF$4,'SPACELOG 7 BP'!$F43:$EE43)+SUMIF('SPACELOG 8 BP'!$F$2:$EE$2,AF$4,'SPACELOG 8 BP'!$F43:$EE43)+SUMIF('SPACELOG 9 BP'!$F$2:$EE$2,AF$4,'SPACELOG 9 BP'!$F43:$EE43)+SUMIF('SPACELOG 10 BP'!$F$2:$EE$2,AF$4,'SPACELOG 10 BP'!$F43:$EE43)+SUMIF('SPACELOG 11 BP'!$F$2:$EE$2,AF$4,'SPACELOG 11 BP'!$F43:$EE43)+SUMIF('SPACELOG 12 BP'!$F$2:$EE$2,AF$4,'SPACELOG 12 BP'!$F43:$EE43)</f>
        <v>33439</v>
      </c>
      <c r="AG43" s="33">
        <f>SUMIF('reporting montigny'!$F$2:$EE$2,AG$4,'reporting montigny'!$F43:$EE43)+SUMIF('reporting boissy'!$F$2:$EE$2,AG$4,'reporting boissy'!$F43:$EE43)+SUMIF('reporting moussy'!$F$2:$EE$2,AG$4,'reporting moussy'!$F43:$EE43)+SUMIF('reporting trappes'!$F$2:$EE$2,AG$4,'reporting trappes'!$F43:$EE43)+SUMIF('SPACELOG 5 BP'!$F$2:$EE$2,AG$4,'SPACELOG 5 BP'!$F43:$EE43)+SUMIF('SPACELOG 6 BP'!$F$2:$EE$2,AG$4,'SPACELOG 6 BP'!$F43:$EE43)+SUMIF('SPACELOG 7 BP'!$F$2:$EE$2,AG$4,'SPACELOG 7 BP'!$F43:$EE43)+SUMIF('SPACELOG 8 BP'!$F$2:$EE$2,AG$4,'SPACELOG 8 BP'!$F43:$EE43)+SUMIF('SPACELOG 9 BP'!$F$2:$EE$2,AG$4,'SPACELOG 9 BP'!$F43:$EE43)+SUMIF('SPACELOG 10 BP'!$F$2:$EE$2,AG$4,'SPACELOG 10 BP'!$F43:$EE43)+SUMIF('SPACELOG 11 BP'!$F$2:$EE$2,AG$4,'SPACELOG 11 BP'!$F43:$EE43)+SUMIF('SPACELOG 12 BP'!$F$2:$EE$2,AG$4,'SPACELOG 12 BP'!$F43:$EE43)</f>
        <v>33439</v>
      </c>
      <c r="AH43" s="33">
        <f>SUMIF('reporting montigny'!$F$2:$EE$2,AH$4,'reporting montigny'!$F43:$EE43)+SUMIF('reporting boissy'!$F$2:$EE$2,AH$4,'reporting boissy'!$F43:$EE43)+SUMIF('reporting moussy'!$F$2:$EE$2,AH$4,'reporting moussy'!$F43:$EE43)+SUMIF('reporting trappes'!$F$2:$EE$2,AH$4,'reporting trappes'!$F43:$EE43)+SUMIF('SPACELOG 5 BP'!$F$2:$EE$2,AH$4,'SPACELOG 5 BP'!$F43:$EE43)+SUMIF('SPACELOG 6 BP'!$F$2:$EE$2,AH$4,'SPACELOG 6 BP'!$F43:$EE43)+SUMIF('SPACELOG 7 BP'!$F$2:$EE$2,AH$4,'SPACELOG 7 BP'!$F43:$EE43)+SUMIF('SPACELOG 8 BP'!$F$2:$EE$2,AH$4,'SPACELOG 8 BP'!$F43:$EE43)+SUMIF('SPACELOG 9 BP'!$F$2:$EE$2,AH$4,'SPACELOG 9 BP'!$F43:$EE43)+SUMIF('SPACELOG 10 BP'!$F$2:$EE$2,AH$4,'SPACELOG 10 BP'!$F43:$EE43)+SUMIF('SPACELOG 11 BP'!$F$2:$EE$2,AH$4,'SPACELOG 11 BP'!$F43:$EE43)+SUMIF('SPACELOG 12 BP'!$F$2:$EE$2,AH$4,'SPACELOG 12 BP'!$F43:$EE43)</f>
        <v>33439</v>
      </c>
      <c r="AI43" s="33">
        <f>SUMIF('reporting montigny'!$F$2:$EE$2,AI$4,'reporting montigny'!$F43:$EE43)+SUMIF('reporting boissy'!$F$2:$EE$2,AI$4,'reporting boissy'!$F43:$EE43)+SUMIF('reporting moussy'!$F$2:$EE$2,AI$4,'reporting moussy'!$F43:$EE43)+SUMIF('reporting trappes'!$F$2:$EE$2,AI$4,'reporting trappes'!$F43:$EE43)+SUMIF('SPACELOG 5 BP'!$F$2:$EE$2,AI$4,'SPACELOG 5 BP'!$F43:$EE43)+SUMIF('SPACELOG 6 BP'!$F$2:$EE$2,AI$4,'SPACELOG 6 BP'!$F43:$EE43)+SUMIF('SPACELOG 7 BP'!$F$2:$EE$2,AI$4,'SPACELOG 7 BP'!$F43:$EE43)+SUMIF('SPACELOG 8 BP'!$F$2:$EE$2,AI$4,'SPACELOG 8 BP'!$F43:$EE43)+SUMIF('SPACELOG 9 BP'!$F$2:$EE$2,AI$4,'SPACELOG 9 BP'!$F43:$EE43)+SUMIF('SPACELOG 10 BP'!$F$2:$EE$2,AI$4,'SPACELOG 10 BP'!$F43:$EE43)+SUMIF('SPACELOG 11 BP'!$F$2:$EE$2,AI$4,'SPACELOG 11 BP'!$F43:$EE43)+SUMIF('SPACELOG 12 BP'!$F$2:$EE$2,AI$4,'SPACELOG 12 BP'!$F43:$EE43)</f>
        <v>33439</v>
      </c>
      <c r="AJ43" s="33">
        <f>SUMIF('reporting montigny'!$F$2:$EE$2,AJ$4,'reporting montigny'!$F43:$EE43)+SUMIF('reporting boissy'!$F$2:$EE$2,AJ$4,'reporting boissy'!$F43:$EE43)+SUMIF('reporting moussy'!$F$2:$EE$2,AJ$4,'reporting moussy'!$F43:$EE43)+SUMIF('reporting trappes'!$F$2:$EE$2,AJ$4,'reporting trappes'!$F43:$EE43)+SUMIF('SPACELOG 5 BP'!$F$2:$EE$2,AJ$4,'SPACELOG 5 BP'!$F43:$EE43)+SUMIF('SPACELOG 6 BP'!$F$2:$EE$2,AJ$4,'SPACELOG 6 BP'!$F43:$EE43)+SUMIF('SPACELOG 7 BP'!$F$2:$EE$2,AJ$4,'SPACELOG 7 BP'!$F43:$EE43)+SUMIF('SPACELOG 8 BP'!$F$2:$EE$2,AJ$4,'SPACELOG 8 BP'!$F43:$EE43)+SUMIF('SPACELOG 9 BP'!$F$2:$EE$2,AJ$4,'SPACELOG 9 BP'!$F43:$EE43)+SUMIF('SPACELOG 10 BP'!$F$2:$EE$2,AJ$4,'SPACELOG 10 BP'!$F43:$EE43)+SUMIF('SPACELOG 11 BP'!$F$2:$EE$2,AJ$4,'SPACELOG 11 BP'!$F43:$EE43)+SUMIF('SPACELOG 12 BP'!$F$2:$EE$2,AJ$4,'SPACELOG 12 BP'!$F43:$EE43)</f>
        <v>33439</v>
      </c>
      <c r="AK43" s="33">
        <f>SUMIF('reporting montigny'!$F$2:$EE$2,AK$4,'reporting montigny'!$F43:$EE43)+SUMIF('reporting boissy'!$F$2:$EE$2,AK$4,'reporting boissy'!$F43:$EE43)+SUMIF('reporting moussy'!$F$2:$EE$2,AK$4,'reporting moussy'!$F43:$EE43)+SUMIF('reporting trappes'!$F$2:$EE$2,AK$4,'reporting trappes'!$F43:$EE43)+SUMIF('SPACELOG 5 BP'!$F$2:$EE$2,AK$4,'SPACELOG 5 BP'!$F43:$EE43)+SUMIF('SPACELOG 6 BP'!$F$2:$EE$2,AK$4,'SPACELOG 6 BP'!$F43:$EE43)+SUMIF('SPACELOG 7 BP'!$F$2:$EE$2,AK$4,'SPACELOG 7 BP'!$F43:$EE43)+SUMIF('SPACELOG 8 BP'!$F$2:$EE$2,AK$4,'SPACELOG 8 BP'!$F43:$EE43)+SUMIF('SPACELOG 9 BP'!$F$2:$EE$2,AK$4,'SPACELOG 9 BP'!$F43:$EE43)+SUMIF('SPACELOG 10 BP'!$F$2:$EE$2,AK$4,'SPACELOG 10 BP'!$F43:$EE43)+SUMIF('SPACELOG 11 BP'!$F$2:$EE$2,AK$4,'SPACELOG 11 BP'!$F43:$EE43)+SUMIF('SPACELOG 12 BP'!$F$2:$EE$2,AK$4,'SPACELOG 12 BP'!$F43:$EE43)</f>
        <v>33439</v>
      </c>
      <c r="AL43" s="33">
        <f>SUMIF('reporting montigny'!$F$2:$EE$2,AL$4,'reporting montigny'!$F43:$EE43)+SUMIF('reporting boissy'!$F$2:$EE$2,AL$4,'reporting boissy'!$F43:$EE43)+SUMIF('reporting moussy'!$F$2:$EE$2,AL$4,'reporting moussy'!$F43:$EE43)+SUMIF('reporting trappes'!$F$2:$EE$2,AL$4,'reporting trappes'!$F43:$EE43)+SUMIF('SPACELOG 5 BP'!$F$2:$EE$2,AL$4,'SPACELOG 5 BP'!$F43:$EE43)+SUMIF('SPACELOG 6 BP'!$F$2:$EE$2,AL$4,'SPACELOG 6 BP'!$F43:$EE43)+SUMIF('SPACELOG 7 BP'!$F$2:$EE$2,AL$4,'SPACELOG 7 BP'!$F43:$EE43)+SUMIF('SPACELOG 8 BP'!$F$2:$EE$2,AL$4,'SPACELOG 8 BP'!$F43:$EE43)+SUMIF('SPACELOG 9 BP'!$F$2:$EE$2,AL$4,'SPACELOG 9 BP'!$F43:$EE43)+SUMIF('SPACELOG 10 BP'!$F$2:$EE$2,AL$4,'SPACELOG 10 BP'!$F43:$EE43)+SUMIF('SPACELOG 11 BP'!$F$2:$EE$2,AL$4,'SPACELOG 11 BP'!$F43:$EE43)+SUMIF('SPACELOG 12 BP'!$F$2:$EE$2,AL$4,'SPACELOG 12 BP'!$F43:$EE43)</f>
        <v>33439</v>
      </c>
      <c r="AM43" s="33">
        <f>SUMIF('reporting montigny'!$F$2:$EE$2,AM$4,'reporting montigny'!$F43:$EE43)+SUMIF('reporting boissy'!$F$2:$EE$2,AM$4,'reporting boissy'!$F43:$EE43)+SUMIF('reporting moussy'!$F$2:$EE$2,AM$4,'reporting moussy'!$F43:$EE43)+SUMIF('reporting trappes'!$F$2:$EE$2,AM$4,'reporting trappes'!$F43:$EE43)+SUMIF('SPACELOG 5 BP'!$F$2:$EE$2,AM$4,'SPACELOG 5 BP'!$F43:$EE43)+SUMIF('SPACELOG 6 BP'!$F$2:$EE$2,AM$4,'SPACELOG 6 BP'!$F43:$EE43)+SUMIF('SPACELOG 7 BP'!$F$2:$EE$2,AM$4,'SPACELOG 7 BP'!$F43:$EE43)+SUMIF('SPACELOG 8 BP'!$F$2:$EE$2,AM$4,'SPACELOG 8 BP'!$F43:$EE43)+SUMIF('SPACELOG 9 BP'!$F$2:$EE$2,AM$4,'SPACELOG 9 BP'!$F43:$EE43)+SUMIF('SPACELOG 10 BP'!$F$2:$EE$2,AM$4,'SPACELOG 10 BP'!$F43:$EE43)+SUMIF('SPACELOG 11 BP'!$F$2:$EE$2,AM$4,'SPACELOG 11 BP'!$F43:$EE43)+SUMIF('SPACELOG 12 BP'!$F$2:$EE$2,AM$4,'SPACELOG 12 BP'!$F43:$EE43)</f>
        <v>33439</v>
      </c>
      <c r="AN43" s="33">
        <f>SUMIF('reporting montigny'!$F$2:$EE$2,AN$4,'reporting montigny'!$F43:$EE43)+SUMIF('reporting boissy'!$F$2:$EE$2,AN$4,'reporting boissy'!$F43:$EE43)+SUMIF('reporting moussy'!$F$2:$EE$2,AN$4,'reporting moussy'!$F43:$EE43)+SUMIF('reporting trappes'!$F$2:$EE$2,AN$4,'reporting trappes'!$F43:$EE43)+SUMIF('SPACELOG 5 BP'!$F$2:$EE$2,AN$4,'SPACELOG 5 BP'!$F43:$EE43)+SUMIF('SPACELOG 6 BP'!$F$2:$EE$2,AN$4,'SPACELOG 6 BP'!$F43:$EE43)+SUMIF('SPACELOG 7 BP'!$F$2:$EE$2,AN$4,'SPACELOG 7 BP'!$F43:$EE43)+SUMIF('SPACELOG 8 BP'!$F$2:$EE$2,AN$4,'SPACELOG 8 BP'!$F43:$EE43)+SUMIF('SPACELOG 9 BP'!$F$2:$EE$2,AN$4,'SPACELOG 9 BP'!$F43:$EE43)+SUMIF('SPACELOG 10 BP'!$F$2:$EE$2,AN$4,'SPACELOG 10 BP'!$F43:$EE43)+SUMIF('SPACELOG 11 BP'!$F$2:$EE$2,AN$4,'SPACELOG 11 BP'!$F43:$EE43)+SUMIF('SPACELOG 12 BP'!$F$2:$EE$2,AN$4,'SPACELOG 12 BP'!$F43:$EE43)</f>
        <v>33439</v>
      </c>
      <c r="AO43" s="33">
        <f>SUMIF('reporting montigny'!$F$2:$EE$2,AO$4,'reporting montigny'!$F43:$EE43)+SUMIF('reporting boissy'!$F$2:$EE$2,AO$4,'reporting boissy'!$F43:$EE43)+SUMIF('reporting moussy'!$F$2:$EE$2,AO$4,'reporting moussy'!$F43:$EE43)+SUMIF('reporting trappes'!$F$2:$EE$2,AO$4,'reporting trappes'!$F43:$EE43)+SUMIF('SPACELOG 5 BP'!$F$2:$EE$2,AO$4,'SPACELOG 5 BP'!$F43:$EE43)+SUMIF('SPACELOG 6 BP'!$F$2:$EE$2,AO$4,'SPACELOG 6 BP'!$F43:$EE43)+SUMIF('SPACELOG 7 BP'!$F$2:$EE$2,AO$4,'SPACELOG 7 BP'!$F43:$EE43)+SUMIF('SPACELOG 8 BP'!$F$2:$EE$2,AO$4,'SPACELOG 8 BP'!$F43:$EE43)+SUMIF('SPACELOG 9 BP'!$F$2:$EE$2,AO$4,'SPACELOG 9 BP'!$F43:$EE43)+SUMIF('SPACELOG 10 BP'!$F$2:$EE$2,AO$4,'SPACELOG 10 BP'!$F43:$EE43)+SUMIF('SPACELOG 11 BP'!$F$2:$EE$2,AO$4,'SPACELOG 11 BP'!$F43:$EE43)+SUMIF('SPACELOG 12 BP'!$F$2:$EE$2,AO$4,'SPACELOG 12 BP'!$F43:$EE43)</f>
        <v>33439</v>
      </c>
      <c r="AP43" s="33">
        <f>SUMIF('reporting montigny'!$F$2:$EE$2,AP$4,'reporting montigny'!$F43:$EE43)+SUMIF('reporting boissy'!$F$2:$EE$2,AP$4,'reporting boissy'!$F43:$EE43)+SUMIF('reporting moussy'!$F$2:$EE$2,AP$4,'reporting moussy'!$F43:$EE43)+SUMIF('reporting trappes'!$F$2:$EE$2,AP$4,'reporting trappes'!$F43:$EE43)+SUMIF('SPACELOG 5 BP'!$F$2:$EE$2,AP$4,'SPACELOG 5 BP'!$F43:$EE43)+SUMIF('SPACELOG 6 BP'!$F$2:$EE$2,AP$4,'SPACELOG 6 BP'!$F43:$EE43)+SUMIF('SPACELOG 7 BP'!$F$2:$EE$2,AP$4,'SPACELOG 7 BP'!$F43:$EE43)+SUMIF('SPACELOG 8 BP'!$F$2:$EE$2,AP$4,'SPACELOG 8 BP'!$F43:$EE43)+SUMIF('SPACELOG 9 BP'!$F$2:$EE$2,AP$4,'SPACELOG 9 BP'!$F43:$EE43)+SUMIF('SPACELOG 10 BP'!$F$2:$EE$2,AP$4,'SPACELOG 10 BP'!$F43:$EE43)+SUMIF('SPACELOG 11 BP'!$F$2:$EE$2,AP$4,'SPACELOG 11 BP'!$F43:$EE43)+SUMIF('SPACELOG 12 BP'!$F$2:$EE$2,AP$4,'SPACELOG 12 BP'!$F43:$EE43)</f>
        <v>33439</v>
      </c>
      <c r="AQ43" s="33">
        <f>SUMIF('reporting montigny'!$F$2:$EE$2,AQ$4,'reporting montigny'!$F43:$EE43)+SUMIF('reporting boissy'!$F$2:$EE$2,AQ$4,'reporting boissy'!$F43:$EE43)+SUMIF('reporting moussy'!$F$2:$EE$2,AQ$4,'reporting moussy'!$F43:$EE43)+SUMIF('reporting trappes'!$F$2:$EE$2,AQ$4,'reporting trappes'!$F43:$EE43)+SUMIF('SPACELOG 5 BP'!$F$2:$EE$2,AQ$4,'SPACELOG 5 BP'!$F43:$EE43)+SUMIF('SPACELOG 6 BP'!$F$2:$EE$2,AQ$4,'SPACELOG 6 BP'!$F43:$EE43)+SUMIF('SPACELOG 7 BP'!$F$2:$EE$2,AQ$4,'SPACELOG 7 BP'!$F43:$EE43)+SUMIF('SPACELOG 8 BP'!$F$2:$EE$2,AQ$4,'SPACELOG 8 BP'!$F43:$EE43)+SUMIF('SPACELOG 9 BP'!$F$2:$EE$2,AQ$4,'SPACELOG 9 BP'!$F43:$EE43)+SUMIF('SPACELOG 10 BP'!$F$2:$EE$2,AQ$4,'SPACELOG 10 BP'!$F43:$EE43)+SUMIF('SPACELOG 11 BP'!$F$2:$EE$2,AQ$4,'SPACELOG 11 BP'!$F43:$EE43)+SUMIF('SPACELOG 12 BP'!$F$2:$EE$2,AQ$4,'SPACELOG 12 BP'!$F43:$EE43)</f>
        <v>33439</v>
      </c>
      <c r="AR43" s="393">
        <f t="shared" ref="AR43:AR46" si="161">SUM(AF43:AQ43)</f>
        <v>401268</v>
      </c>
      <c r="AS43" s="33">
        <f>SUMIF('reporting montigny'!$F$2:$EE$2,AS$4,'reporting montigny'!$F43:$EE43)+SUMIF('reporting boissy'!$F$2:$EE$2,AS$4,'reporting boissy'!$F43:$EE43)+SUMIF('reporting moussy'!$F$2:$EE$2,AS$4,'reporting moussy'!$F43:$EE43)+SUMIF('reporting trappes'!$F$2:$EE$2,AS$4,'reporting trappes'!$F43:$EE43)+SUMIF('SPACELOG 5 BP'!$F$2:$EE$2,AS$4,'SPACELOG 5 BP'!$F43:$EE43)+SUMIF('SPACELOG 6 BP'!$F$2:$EE$2,AS$4,'SPACELOG 6 BP'!$F43:$EE43)+SUMIF('SPACELOG 7 BP'!$F$2:$EE$2,AS$4,'SPACELOG 7 BP'!$F43:$EE43)+SUMIF('SPACELOG 8 BP'!$F$2:$EE$2,AS$4,'SPACELOG 8 BP'!$F43:$EE43)+SUMIF('SPACELOG 9 BP'!$F$2:$EE$2,AS$4,'SPACELOG 9 BP'!$F43:$EE43)+SUMIF('SPACELOG 10 BP'!$F$2:$EE$2,AS$4,'SPACELOG 10 BP'!$F43:$EE43)+SUMIF('SPACELOG 11 BP'!$F$2:$EE$2,AS$4,'SPACELOG 11 BP'!$F43:$EE43)+SUMIF('SPACELOG 12 BP'!$F$2:$EE$2,AS$4,'SPACELOG 12 BP'!$F43:$EE43)</f>
        <v>33439</v>
      </c>
      <c r="AT43" s="33">
        <f>SUMIF('reporting montigny'!$F$2:$EE$2,AT$4,'reporting montigny'!$F43:$EE43)+SUMIF('reporting boissy'!$F$2:$EE$2,AT$4,'reporting boissy'!$F43:$EE43)+SUMIF('reporting moussy'!$F$2:$EE$2,AT$4,'reporting moussy'!$F43:$EE43)+SUMIF('reporting trappes'!$F$2:$EE$2,AT$4,'reporting trappes'!$F43:$EE43)+SUMIF('SPACELOG 5 BP'!$F$2:$EE$2,AT$4,'SPACELOG 5 BP'!$F43:$EE43)+SUMIF('SPACELOG 6 BP'!$F$2:$EE$2,AT$4,'SPACELOG 6 BP'!$F43:$EE43)+SUMIF('SPACELOG 7 BP'!$F$2:$EE$2,AT$4,'SPACELOG 7 BP'!$F43:$EE43)+SUMIF('SPACELOG 8 BP'!$F$2:$EE$2,AT$4,'SPACELOG 8 BP'!$F43:$EE43)+SUMIF('SPACELOG 9 BP'!$F$2:$EE$2,AT$4,'SPACELOG 9 BP'!$F43:$EE43)+SUMIF('SPACELOG 10 BP'!$F$2:$EE$2,AT$4,'SPACELOG 10 BP'!$F43:$EE43)+SUMIF('SPACELOG 11 BP'!$F$2:$EE$2,AT$4,'SPACELOG 11 BP'!$F43:$EE43)+SUMIF('SPACELOG 12 BP'!$F$2:$EE$2,AT$4,'SPACELOG 12 BP'!$F43:$EE43)</f>
        <v>33439</v>
      </c>
      <c r="AU43" s="33">
        <f>SUMIF('reporting montigny'!$F$2:$EE$2,AU$4,'reporting montigny'!$F43:$EE43)+SUMIF('reporting boissy'!$F$2:$EE$2,AU$4,'reporting boissy'!$F43:$EE43)+SUMIF('reporting moussy'!$F$2:$EE$2,AU$4,'reporting moussy'!$F43:$EE43)+SUMIF('reporting trappes'!$F$2:$EE$2,AU$4,'reporting trappes'!$F43:$EE43)+SUMIF('SPACELOG 5 BP'!$F$2:$EE$2,AU$4,'SPACELOG 5 BP'!$F43:$EE43)+SUMIF('SPACELOG 6 BP'!$F$2:$EE$2,AU$4,'SPACELOG 6 BP'!$F43:$EE43)+SUMIF('SPACELOG 7 BP'!$F$2:$EE$2,AU$4,'SPACELOG 7 BP'!$F43:$EE43)+SUMIF('SPACELOG 8 BP'!$F$2:$EE$2,AU$4,'SPACELOG 8 BP'!$F43:$EE43)+SUMIF('SPACELOG 9 BP'!$F$2:$EE$2,AU$4,'SPACELOG 9 BP'!$F43:$EE43)+SUMIF('SPACELOG 10 BP'!$F$2:$EE$2,AU$4,'SPACELOG 10 BP'!$F43:$EE43)+SUMIF('SPACELOG 11 BP'!$F$2:$EE$2,AU$4,'SPACELOG 11 BP'!$F43:$EE43)+SUMIF('SPACELOG 12 BP'!$F$2:$EE$2,AU$4,'SPACELOG 12 BP'!$F43:$EE43)</f>
        <v>33439</v>
      </c>
      <c r="AV43" s="33">
        <f>SUMIF('reporting montigny'!$F$2:$EE$2,AV$4,'reporting montigny'!$F43:$EE43)+SUMIF('reporting boissy'!$F$2:$EE$2,AV$4,'reporting boissy'!$F43:$EE43)+SUMIF('reporting moussy'!$F$2:$EE$2,AV$4,'reporting moussy'!$F43:$EE43)+SUMIF('reporting trappes'!$F$2:$EE$2,AV$4,'reporting trappes'!$F43:$EE43)+SUMIF('SPACELOG 5 BP'!$F$2:$EE$2,AV$4,'SPACELOG 5 BP'!$F43:$EE43)+SUMIF('SPACELOG 6 BP'!$F$2:$EE$2,AV$4,'SPACELOG 6 BP'!$F43:$EE43)+SUMIF('SPACELOG 7 BP'!$F$2:$EE$2,AV$4,'SPACELOG 7 BP'!$F43:$EE43)+SUMIF('SPACELOG 8 BP'!$F$2:$EE$2,AV$4,'SPACELOG 8 BP'!$F43:$EE43)+SUMIF('SPACELOG 9 BP'!$F$2:$EE$2,AV$4,'SPACELOG 9 BP'!$F43:$EE43)+SUMIF('SPACELOG 10 BP'!$F$2:$EE$2,AV$4,'SPACELOG 10 BP'!$F43:$EE43)+SUMIF('SPACELOG 11 BP'!$F$2:$EE$2,AV$4,'SPACELOG 11 BP'!$F43:$EE43)+SUMIF('SPACELOG 12 BP'!$F$2:$EE$2,AV$4,'SPACELOG 12 BP'!$F43:$EE43)</f>
        <v>33439</v>
      </c>
      <c r="AW43" s="33">
        <f>SUMIF('reporting montigny'!$F$2:$EE$2,AW$4,'reporting montigny'!$F43:$EE43)+SUMIF('reporting boissy'!$F$2:$EE$2,AW$4,'reporting boissy'!$F43:$EE43)+SUMIF('reporting moussy'!$F$2:$EE$2,AW$4,'reporting moussy'!$F43:$EE43)+SUMIF('reporting trappes'!$F$2:$EE$2,AW$4,'reporting trappes'!$F43:$EE43)+SUMIF('SPACELOG 5 BP'!$F$2:$EE$2,AW$4,'SPACELOG 5 BP'!$F43:$EE43)+SUMIF('SPACELOG 6 BP'!$F$2:$EE$2,AW$4,'SPACELOG 6 BP'!$F43:$EE43)+SUMIF('SPACELOG 7 BP'!$F$2:$EE$2,AW$4,'SPACELOG 7 BP'!$F43:$EE43)+SUMIF('SPACELOG 8 BP'!$F$2:$EE$2,AW$4,'SPACELOG 8 BP'!$F43:$EE43)+SUMIF('SPACELOG 9 BP'!$F$2:$EE$2,AW$4,'SPACELOG 9 BP'!$F43:$EE43)+SUMIF('SPACELOG 10 BP'!$F$2:$EE$2,AW$4,'SPACELOG 10 BP'!$F43:$EE43)+SUMIF('SPACELOG 11 BP'!$F$2:$EE$2,AW$4,'SPACELOG 11 BP'!$F43:$EE43)+SUMIF('SPACELOG 12 BP'!$F$2:$EE$2,AW$4,'SPACELOG 12 BP'!$F43:$EE43)</f>
        <v>33439</v>
      </c>
      <c r="AX43" s="33">
        <f>SUMIF('reporting montigny'!$F$2:$EE$2,AX$4,'reporting montigny'!$F43:$EE43)+SUMIF('reporting boissy'!$F$2:$EE$2,AX$4,'reporting boissy'!$F43:$EE43)+SUMIF('reporting moussy'!$F$2:$EE$2,AX$4,'reporting moussy'!$F43:$EE43)+SUMIF('reporting trappes'!$F$2:$EE$2,AX$4,'reporting trappes'!$F43:$EE43)+SUMIF('SPACELOG 5 BP'!$F$2:$EE$2,AX$4,'SPACELOG 5 BP'!$F43:$EE43)+SUMIF('SPACELOG 6 BP'!$F$2:$EE$2,AX$4,'SPACELOG 6 BP'!$F43:$EE43)+SUMIF('SPACELOG 7 BP'!$F$2:$EE$2,AX$4,'SPACELOG 7 BP'!$F43:$EE43)+SUMIF('SPACELOG 8 BP'!$F$2:$EE$2,AX$4,'SPACELOG 8 BP'!$F43:$EE43)+SUMIF('SPACELOG 9 BP'!$F$2:$EE$2,AX$4,'SPACELOG 9 BP'!$F43:$EE43)+SUMIF('SPACELOG 10 BP'!$F$2:$EE$2,AX$4,'SPACELOG 10 BP'!$F43:$EE43)+SUMIF('SPACELOG 11 BP'!$F$2:$EE$2,AX$4,'SPACELOG 11 BP'!$F43:$EE43)+SUMIF('SPACELOG 12 BP'!$F$2:$EE$2,AX$4,'SPACELOG 12 BP'!$F43:$EE43)</f>
        <v>33439</v>
      </c>
      <c r="AY43" s="33">
        <f>SUMIF('reporting montigny'!$F$2:$EE$2,AY$4,'reporting montigny'!$F43:$EE43)+SUMIF('reporting boissy'!$F$2:$EE$2,AY$4,'reporting boissy'!$F43:$EE43)+SUMIF('reporting moussy'!$F$2:$EE$2,AY$4,'reporting moussy'!$F43:$EE43)+SUMIF('reporting trappes'!$F$2:$EE$2,AY$4,'reporting trappes'!$F43:$EE43)+SUMIF('SPACELOG 5 BP'!$F$2:$EE$2,AY$4,'SPACELOG 5 BP'!$F43:$EE43)+SUMIF('SPACELOG 6 BP'!$F$2:$EE$2,AY$4,'SPACELOG 6 BP'!$F43:$EE43)+SUMIF('SPACELOG 7 BP'!$F$2:$EE$2,AY$4,'SPACELOG 7 BP'!$F43:$EE43)+SUMIF('SPACELOG 8 BP'!$F$2:$EE$2,AY$4,'SPACELOG 8 BP'!$F43:$EE43)+SUMIF('SPACELOG 9 BP'!$F$2:$EE$2,AY$4,'SPACELOG 9 BP'!$F43:$EE43)+SUMIF('SPACELOG 10 BP'!$F$2:$EE$2,AY$4,'SPACELOG 10 BP'!$F43:$EE43)+SUMIF('SPACELOG 11 BP'!$F$2:$EE$2,AY$4,'SPACELOG 11 BP'!$F43:$EE43)+SUMIF('SPACELOG 12 BP'!$F$2:$EE$2,AY$4,'SPACELOG 12 BP'!$F43:$EE43)</f>
        <v>33439</v>
      </c>
      <c r="AZ43" s="33">
        <f>SUMIF('reporting montigny'!$F$2:$EE$2,AZ$4,'reporting montigny'!$F43:$EE43)+SUMIF('reporting boissy'!$F$2:$EE$2,AZ$4,'reporting boissy'!$F43:$EE43)+SUMIF('reporting moussy'!$F$2:$EE$2,AZ$4,'reporting moussy'!$F43:$EE43)+SUMIF('reporting trappes'!$F$2:$EE$2,AZ$4,'reporting trappes'!$F43:$EE43)+SUMIF('SPACELOG 5 BP'!$F$2:$EE$2,AZ$4,'SPACELOG 5 BP'!$F43:$EE43)+SUMIF('SPACELOG 6 BP'!$F$2:$EE$2,AZ$4,'SPACELOG 6 BP'!$F43:$EE43)+SUMIF('SPACELOG 7 BP'!$F$2:$EE$2,AZ$4,'SPACELOG 7 BP'!$F43:$EE43)+SUMIF('SPACELOG 8 BP'!$F$2:$EE$2,AZ$4,'SPACELOG 8 BP'!$F43:$EE43)+SUMIF('SPACELOG 9 BP'!$F$2:$EE$2,AZ$4,'SPACELOG 9 BP'!$F43:$EE43)+SUMIF('SPACELOG 10 BP'!$F$2:$EE$2,AZ$4,'SPACELOG 10 BP'!$F43:$EE43)+SUMIF('SPACELOG 11 BP'!$F$2:$EE$2,AZ$4,'SPACELOG 11 BP'!$F43:$EE43)+SUMIF('SPACELOG 12 BP'!$F$2:$EE$2,AZ$4,'SPACELOG 12 BP'!$F43:$EE43)</f>
        <v>33439</v>
      </c>
      <c r="BA43" s="33">
        <f>SUMIF('reporting montigny'!$F$2:$EE$2,BA$4,'reporting montigny'!$F43:$EE43)+SUMIF('reporting boissy'!$F$2:$EE$2,BA$4,'reporting boissy'!$F43:$EE43)+SUMIF('reporting moussy'!$F$2:$EE$2,BA$4,'reporting moussy'!$F43:$EE43)+SUMIF('reporting trappes'!$F$2:$EE$2,BA$4,'reporting trappes'!$F43:$EE43)+SUMIF('SPACELOG 5 BP'!$F$2:$EE$2,BA$4,'SPACELOG 5 BP'!$F43:$EE43)+SUMIF('SPACELOG 6 BP'!$F$2:$EE$2,BA$4,'SPACELOG 6 BP'!$F43:$EE43)+SUMIF('SPACELOG 7 BP'!$F$2:$EE$2,BA$4,'SPACELOG 7 BP'!$F43:$EE43)+SUMIF('SPACELOG 8 BP'!$F$2:$EE$2,BA$4,'SPACELOG 8 BP'!$F43:$EE43)+SUMIF('SPACELOG 9 BP'!$F$2:$EE$2,BA$4,'SPACELOG 9 BP'!$F43:$EE43)+SUMIF('SPACELOG 10 BP'!$F$2:$EE$2,BA$4,'SPACELOG 10 BP'!$F43:$EE43)+SUMIF('SPACELOG 11 BP'!$F$2:$EE$2,BA$4,'SPACELOG 11 BP'!$F43:$EE43)+SUMIF('SPACELOG 12 BP'!$F$2:$EE$2,BA$4,'SPACELOG 12 BP'!$F43:$EE43)</f>
        <v>33439</v>
      </c>
      <c r="BB43" s="33">
        <f>SUMIF('reporting montigny'!$F$2:$EE$2,BB$4,'reporting montigny'!$F43:$EE43)+SUMIF('reporting boissy'!$F$2:$EE$2,BB$4,'reporting boissy'!$F43:$EE43)+SUMIF('reporting moussy'!$F$2:$EE$2,BB$4,'reporting moussy'!$F43:$EE43)+SUMIF('reporting trappes'!$F$2:$EE$2,BB$4,'reporting trappes'!$F43:$EE43)+SUMIF('SPACELOG 5 BP'!$F$2:$EE$2,BB$4,'SPACELOG 5 BP'!$F43:$EE43)+SUMIF('SPACELOG 6 BP'!$F$2:$EE$2,BB$4,'SPACELOG 6 BP'!$F43:$EE43)+SUMIF('SPACELOG 7 BP'!$F$2:$EE$2,BB$4,'SPACELOG 7 BP'!$F43:$EE43)+SUMIF('SPACELOG 8 BP'!$F$2:$EE$2,BB$4,'SPACELOG 8 BP'!$F43:$EE43)+SUMIF('SPACELOG 9 BP'!$F$2:$EE$2,BB$4,'SPACELOG 9 BP'!$F43:$EE43)+SUMIF('SPACELOG 10 BP'!$F$2:$EE$2,BB$4,'SPACELOG 10 BP'!$F43:$EE43)+SUMIF('SPACELOG 11 BP'!$F$2:$EE$2,BB$4,'SPACELOG 11 BP'!$F43:$EE43)+SUMIF('SPACELOG 12 BP'!$F$2:$EE$2,BB$4,'SPACELOG 12 BP'!$F43:$EE43)</f>
        <v>33439</v>
      </c>
      <c r="BC43" s="33">
        <f>SUMIF('reporting montigny'!$F$2:$EE$2,BC$4,'reporting montigny'!$F43:$EE43)+SUMIF('reporting boissy'!$F$2:$EE$2,BC$4,'reporting boissy'!$F43:$EE43)+SUMIF('reporting moussy'!$F$2:$EE$2,BC$4,'reporting moussy'!$F43:$EE43)+SUMIF('reporting trappes'!$F$2:$EE$2,BC$4,'reporting trappes'!$F43:$EE43)+SUMIF('SPACELOG 5 BP'!$F$2:$EE$2,BC$4,'SPACELOG 5 BP'!$F43:$EE43)+SUMIF('SPACELOG 6 BP'!$F$2:$EE$2,BC$4,'SPACELOG 6 BP'!$F43:$EE43)+SUMIF('SPACELOG 7 BP'!$F$2:$EE$2,BC$4,'SPACELOG 7 BP'!$F43:$EE43)+SUMIF('SPACELOG 8 BP'!$F$2:$EE$2,BC$4,'SPACELOG 8 BP'!$F43:$EE43)+SUMIF('SPACELOG 9 BP'!$F$2:$EE$2,BC$4,'SPACELOG 9 BP'!$F43:$EE43)+SUMIF('SPACELOG 10 BP'!$F$2:$EE$2,BC$4,'SPACELOG 10 BP'!$F43:$EE43)+SUMIF('SPACELOG 11 BP'!$F$2:$EE$2,BC$4,'SPACELOG 11 BP'!$F43:$EE43)+SUMIF('SPACELOG 12 BP'!$F$2:$EE$2,BC$4,'SPACELOG 12 BP'!$F43:$EE43)</f>
        <v>33439</v>
      </c>
      <c r="BD43" s="33">
        <f>SUMIF('reporting montigny'!$F$2:$EE$2,BD$4,'reporting montigny'!$F43:$EE43)+SUMIF('reporting boissy'!$F$2:$EE$2,BD$4,'reporting boissy'!$F43:$EE43)+SUMIF('reporting moussy'!$F$2:$EE$2,BD$4,'reporting moussy'!$F43:$EE43)+SUMIF('reporting trappes'!$F$2:$EE$2,BD$4,'reporting trappes'!$F43:$EE43)+SUMIF('SPACELOG 5 BP'!$F$2:$EE$2,BD$4,'SPACELOG 5 BP'!$F43:$EE43)+SUMIF('SPACELOG 6 BP'!$F$2:$EE$2,BD$4,'SPACELOG 6 BP'!$F43:$EE43)+SUMIF('SPACELOG 7 BP'!$F$2:$EE$2,BD$4,'SPACELOG 7 BP'!$F43:$EE43)+SUMIF('SPACELOG 8 BP'!$F$2:$EE$2,BD$4,'SPACELOG 8 BP'!$F43:$EE43)+SUMIF('SPACELOG 9 BP'!$F$2:$EE$2,BD$4,'SPACELOG 9 BP'!$F43:$EE43)+SUMIF('SPACELOG 10 BP'!$F$2:$EE$2,BD$4,'SPACELOG 10 BP'!$F43:$EE43)+SUMIF('SPACELOG 11 BP'!$F$2:$EE$2,BD$4,'SPACELOG 11 BP'!$F43:$EE43)+SUMIF('SPACELOG 12 BP'!$F$2:$EE$2,BD$4,'SPACELOG 12 BP'!$F43:$EE43)</f>
        <v>33439</v>
      </c>
      <c r="BE43" s="393">
        <f t="shared" ref="BE43:BE46" si="162">SUM(AS43:BD43)</f>
        <v>401268</v>
      </c>
      <c r="BF43" s="33">
        <f>SUMIF('reporting montigny'!$F$2:$EE$2,BF$4,'reporting montigny'!$F43:$EE43)+SUMIF('reporting boissy'!$F$2:$EE$2,BF$4,'reporting boissy'!$F43:$EE43)+SUMIF('reporting moussy'!$F$2:$EE$2,BF$4,'reporting moussy'!$F43:$EE43)+SUMIF('reporting trappes'!$F$2:$EE$2,BF$4,'reporting trappes'!$F43:$EE43)+SUMIF('SPACELOG 5 BP'!$F$2:$EE$2,BF$4,'SPACELOG 5 BP'!$F43:$EE43)+SUMIF('SPACELOG 6 BP'!$F$2:$EE$2,BF$4,'SPACELOG 6 BP'!$F43:$EE43)+SUMIF('SPACELOG 7 BP'!$F$2:$EE$2,BF$4,'SPACELOG 7 BP'!$F43:$EE43)+SUMIF('SPACELOG 8 BP'!$F$2:$EE$2,BF$4,'SPACELOG 8 BP'!$F43:$EE43)+SUMIF('SPACELOG 9 BP'!$F$2:$EE$2,BF$4,'SPACELOG 9 BP'!$F43:$EE43)+SUMIF('SPACELOG 10 BP'!$F$2:$EE$2,BF$4,'SPACELOG 10 BP'!$F43:$EE43)+SUMIF('SPACELOG 11 BP'!$F$2:$EE$2,BF$4,'SPACELOG 11 BP'!$F43:$EE43)+SUMIF('SPACELOG 12 BP'!$F$2:$EE$2,BF$4,'SPACELOG 12 BP'!$F43:$EE43)</f>
        <v>33439</v>
      </c>
      <c r="BG43" s="33">
        <f>SUMIF('reporting montigny'!$F$2:$EE$2,BG$4,'reporting montigny'!$F43:$EE43)+SUMIF('reporting boissy'!$F$2:$EE$2,BG$4,'reporting boissy'!$F43:$EE43)+SUMIF('reporting moussy'!$F$2:$EE$2,BG$4,'reporting moussy'!$F43:$EE43)+SUMIF('reporting trappes'!$F$2:$EE$2,BG$4,'reporting trappes'!$F43:$EE43)+SUMIF('SPACELOG 5 BP'!$F$2:$EE$2,BG$4,'SPACELOG 5 BP'!$F43:$EE43)+SUMIF('SPACELOG 6 BP'!$F$2:$EE$2,BG$4,'SPACELOG 6 BP'!$F43:$EE43)+SUMIF('SPACELOG 7 BP'!$F$2:$EE$2,BG$4,'SPACELOG 7 BP'!$F43:$EE43)+SUMIF('SPACELOG 8 BP'!$F$2:$EE$2,BG$4,'SPACELOG 8 BP'!$F43:$EE43)+SUMIF('SPACELOG 9 BP'!$F$2:$EE$2,BG$4,'SPACELOG 9 BP'!$F43:$EE43)+SUMIF('SPACELOG 10 BP'!$F$2:$EE$2,BG$4,'SPACELOG 10 BP'!$F43:$EE43)+SUMIF('SPACELOG 11 BP'!$F$2:$EE$2,BG$4,'SPACELOG 11 BP'!$F43:$EE43)+SUMIF('SPACELOG 12 BP'!$F$2:$EE$2,BG$4,'SPACELOG 12 BP'!$F43:$EE43)</f>
        <v>33439</v>
      </c>
      <c r="BH43" s="33">
        <f>SUMIF('reporting montigny'!$F$2:$EE$2,BH$4,'reporting montigny'!$F43:$EE43)+SUMIF('reporting boissy'!$F$2:$EE$2,BH$4,'reporting boissy'!$F43:$EE43)+SUMIF('reporting moussy'!$F$2:$EE$2,BH$4,'reporting moussy'!$F43:$EE43)+SUMIF('reporting trappes'!$F$2:$EE$2,BH$4,'reporting trappes'!$F43:$EE43)+SUMIF('SPACELOG 5 BP'!$F$2:$EE$2,BH$4,'SPACELOG 5 BP'!$F43:$EE43)+SUMIF('SPACELOG 6 BP'!$F$2:$EE$2,BH$4,'SPACELOG 6 BP'!$F43:$EE43)+SUMIF('SPACELOG 7 BP'!$F$2:$EE$2,BH$4,'SPACELOG 7 BP'!$F43:$EE43)+SUMIF('SPACELOG 8 BP'!$F$2:$EE$2,BH$4,'SPACELOG 8 BP'!$F43:$EE43)+SUMIF('SPACELOG 9 BP'!$F$2:$EE$2,BH$4,'SPACELOG 9 BP'!$F43:$EE43)+SUMIF('SPACELOG 10 BP'!$F$2:$EE$2,BH$4,'SPACELOG 10 BP'!$F43:$EE43)+SUMIF('SPACELOG 11 BP'!$F$2:$EE$2,BH$4,'SPACELOG 11 BP'!$F43:$EE43)+SUMIF('SPACELOG 12 BP'!$F$2:$EE$2,BH$4,'SPACELOG 12 BP'!$F43:$EE43)</f>
        <v>33439</v>
      </c>
      <c r="BI43" s="33">
        <f>SUMIF('reporting montigny'!$F$2:$EE$2,BI$4,'reporting montigny'!$F43:$EE43)+SUMIF('reporting boissy'!$F$2:$EE$2,BI$4,'reporting boissy'!$F43:$EE43)+SUMIF('reporting moussy'!$F$2:$EE$2,BI$4,'reporting moussy'!$F43:$EE43)+SUMIF('reporting trappes'!$F$2:$EE$2,BI$4,'reporting trappes'!$F43:$EE43)+SUMIF('SPACELOG 5 BP'!$F$2:$EE$2,BI$4,'SPACELOG 5 BP'!$F43:$EE43)+SUMIF('SPACELOG 6 BP'!$F$2:$EE$2,BI$4,'SPACELOG 6 BP'!$F43:$EE43)+SUMIF('SPACELOG 7 BP'!$F$2:$EE$2,BI$4,'SPACELOG 7 BP'!$F43:$EE43)+SUMIF('SPACELOG 8 BP'!$F$2:$EE$2,BI$4,'SPACELOG 8 BP'!$F43:$EE43)+SUMIF('SPACELOG 9 BP'!$F$2:$EE$2,BI$4,'SPACELOG 9 BP'!$F43:$EE43)+SUMIF('SPACELOG 10 BP'!$F$2:$EE$2,BI$4,'SPACELOG 10 BP'!$F43:$EE43)+SUMIF('SPACELOG 11 BP'!$F$2:$EE$2,BI$4,'SPACELOG 11 BP'!$F43:$EE43)+SUMIF('SPACELOG 12 BP'!$F$2:$EE$2,BI$4,'SPACELOG 12 BP'!$F43:$EE43)</f>
        <v>33439</v>
      </c>
      <c r="BJ43" s="33">
        <f>SUMIF('reporting montigny'!$F$2:$EE$2,BJ$4,'reporting montigny'!$F43:$EE43)+SUMIF('reporting boissy'!$F$2:$EE$2,BJ$4,'reporting boissy'!$F43:$EE43)+SUMIF('reporting moussy'!$F$2:$EE$2,BJ$4,'reporting moussy'!$F43:$EE43)+SUMIF('reporting trappes'!$F$2:$EE$2,BJ$4,'reporting trappes'!$F43:$EE43)+SUMIF('SPACELOG 5 BP'!$F$2:$EE$2,BJ$4,'SPACELOG 5 BP'!$F43:$EE43)+SUMIF('SPACELOG 6 BP'!$F$2:$EE$2,BJ$4,'SPACELOG 6 BP'!$F43:$EE43)+SUMIF('SPACELOG 7 BP'!$F$2:$EE$2,BJ$4,'SPACELOG 7 BP'!$F43:$EE43)+SUMIF('SPACELOG 8 BP'!$F$2:$EE$2,BJ$4,'SPACELOG 8 BP'!$F43:$EE43)+SUMIF('SPACELOG 9 BP'!$F$2:$EE$2,BJ$4,'SPACELOG 9 BP'!$F43:$EE43)+SUMIF('SPACELOG 10 BP'!$F$2:$EE$2,BJ$4,'SPACELOG 10 BP'!$F43:$EE43)+SUMIF('SPACELOG 11 BP'!$F$2:$EE$2,BJ$4,'SPACELOG 11 BP'!$F43:$EE43)+SUMIF('SPACELOG 12 BP'!$F$2:$EE$2,BJ$4,'SPACELOG 12 BP'!$F43:$EE43)</f>
        <v>33439</v>
      </c>
      <c r="BK43" s="33">
        <f>SUMIF('reporting montigny'!$F$2:$EE$2,BK$4,'reporting montigny'!$F43:$EE43)+SUMIF('reporting boissy'!$F$2:$EE$2,BK$4,'reporting boissy'!$F43:$EE43)+SUMIF('reporting moussy'!$F$2:$EE$2,BK$4,'reporting moussy'!$F43:$EE43)+SUMIF('reporting trappes'!$F$2:$EE$2,BK$4,'reporting trappes'!$F43:$EE43)+SUMIF('SPACELOG 5 BP'!$F$2:$EE$2,BK$4,'SPACELOG 5 BP'!$F43:$EE43)+SUMIF('SPACELOG 6 BP'!$F$2:$EE$2,BK$4,'SPACELOG 6 BP'!$F43:$EE43)+SUMIF('SPACELOG 7 BP'!$F$2:$EE$2,BK$4,'SPACELOG 7 BP'!$F43:$EE43)+SUMIF('SPACELOG 8 BP'!$F$2:$EE$2,BK$4,'SPACELOG 8 BP'!$F43:$EE43)+SUMIF('SPACELOG 9 BP'!$F$2:$EE$2,BK$4,'SPACELOG 9 BP'!$F43:$EE43)+SUMIF('SPACELOG 10 BP'!$F$2:$EE$2,BK$4,'SPACELOG 10 BP'!$F43:$EE43)+SUMIF('SPACELOG 11 BP'!$F$2:$EE$2,BK$4,'SPACELOG 11 BP'!$F43:$EE43)+SUMIF('SPACELOG 12 BP'!$F$2:$EE$2,BK$4,'SPACELOG 12 BP'!$F43:$EE43)</f>
        <v>33439</v>
      </c>
      <c r="BL43" s="33">
        <f>SUMIF('reporting montigny'!$F$2:$EE$2,BL$4,'reporting montigny'!$F43:$EE43)+SUMIF('reporting boissy'!$F$2:$EE$2,BL$4,'reporting boissy'!$F43:$EE43)+SUMIF('reporting moussy'!$F$2:$EE$2,BL$4,'reporting moussy'!$F43:$EE43)+SUMIF('reporting trappes'!$F$2:$EE$2,BL$4,'reporting trappes'!$F43:$EE43)+SUMIF('SPACELOG 5 BP'!$F$2:$EE$2,BL$4,'SPACELOG 5 BP'!$F43:$EE43)+SUMIF('SPACELOG 6 BP'!$F$2:$EE$2,BL$4,'SPACELOG 6 BP'!$F43:$EE43)+SUMIF('SPACELOG 7 BP'!$F$2:$EE$2,BL$4,'SPACELOG 7 BP'!$F43:$EE43)+SUMIF('SPACELOG 8 BP'!$F$2:$EE$2,BL$4,'SPACELOG 8 BP'!$F43:$EE43)+SUMIF('SPACELOG 9 BP'!$F$2:$EE$2,BL$4,'SPACELOG 9 BP'!$F43:$EE43)+SUMIF('SPACELOG 10 BP'!$F$2:$EE$2,BL$4,'SPACELOG 10 BP'!$F43:$EE43)+SUMIF('SPACELOG 11 BP'!$F$2:$EE$2,BL$4,'SPACELOG 11 BP'!$F43:$EE43)+SUMIF('SPACELOG 12 BP'!$F$2:$EE$2,BL$4,'SPACELOG 12 BP'!$F43:$EE43)</f>
        <v>33439</v>
      </c>
      <c r="BM43" s="33">
        <f>SUMIF('reporting montigny'!$F$2:$EE$2,BM$4,'reporting montigny'!$F43:$EE43)+SUMIF('reporting boissy'!$F$2:$EE$2,BM$4,'reporting boissy'!$F43:$EE43)+SUMIF('reporting moussy'!$F$2:$EE$2,BM$4,'reporting moussy'!$F43:$EE43)+SUMIF('reporting trappes'!$F$2:$EE$2,BM$4,'reporting trappes'!$F43:$EE43)+SUMIF('SPACELOG 5 BP'!$F$2:$EE$2,BM$4,'SPACELOG 5 BP'!$F43:$EE43)+SUMIF('SPACELOG 6 BP'!$F$2:$EE$2,BM$4,'SPACELOG 6 BP'!$F43:$EE43)+SUMIF('SPACELOG 7 BP'!$F$2:$EE$2,BM$4,'SPACELOG 7 BP'!$F43:$EE43)+SUMIF('SPACELOG 8 BP'!$F$2:$EE$2,BM$4,'SPACELOG 8 BP'!$F43:$EE43)+SUMIF('SPACELOG 9 BP'!$F$2:$EE$2,BM$4,'SPACELOG 9 BP'!$F43:$EE43)+SUMIF('SPACELOG 10 BP'!$F$2:$EE$2,BM$4,'SPACELOG 10 BP'!$F43:$EE43)+SUMIF('SPACELOG 11 BP'!$F$2:$EE$2,BM$4,'SPACELOG 11 BP'!$F43:$EE43)+SUMIF('SPACELOG 12 BP'!$F$2:$EE$2,BM$4,'SPACELOG 12 BP'!$F43:$EE43)</f>
        <v>33439</v>
      </c>
      <c r="BN43" s="33">
        <f>SUMIF('reporting montigny'!$F$2:$EE$2,BN$4,'reporting montigny'!$F43:$EE43)+SUMIF('reporting boissy'!$F$2:$EE$2,BN$4,'reporting boissy'!$F43:$EE43)+SUMIF('reporting moussy'!$F$2:$EE$2,BN$4,'reporting moussy'!$F43:$EE43)+SUMIF('reporting trappes'!$F$2:$EE$2,BN$4,'reporting trappes'!$F43:$EE43)+SUMIF('SPACELOG 5 BP'!$F$2:$EE$2,BN$4,'SPACELOG 5 BP'!$F43:$EE43)+SUMIF('SPACELOG 6 BP'!$F$2:$EE$2,BN$4,'SPACELOG 6 BP'!$F43:$EE43)+SUMIF('SPACELOG 7 BP'!$F$2:$EE$2,BN$4,'SPACELOG 7 BP'!$F43:$EE43)+SUMIF('SPACELOG 8 BP'!$F$2:$EE$2,BN$4,'SPACELOG 8 BP'!$F43:$EE43)+SUMIF('SPACELOG 9 BP'!$F$2:$EE$2,BN$4,'SPACELOG 9 BP'!$F43:$EE43)+SUMIF('SPACELOG 10 BP'!$F$2:$EE$2,BN$4,'SPACELOG 10 BP'!$F43:$EE43)+SUMIF('SPACELOG 11 BP'!$F$2:$EE$2,BN$4,'SPACELOG 11 BP'!$F43:$EE43)+SUMIF('SPACELOG 12 BP'!$F$2:$EE$2,BN$4,'SPACELOG 12 BP'!$F43:$EE43)</f>
        <v>33439</v>
      </c>
      <c r="BO43" s="33">
        <f>SUMIF('reporting montigny'!$F$2:$EE$2,BO$4,'reporting montigny'!$F43:$EE43)+SUMIF('reporting boissy'!$F$2:$EE$2,BO$4,'reporting boissy'!$F43:$EE43)+SUMIF('reporting moussy'!$F$2:$EE$2,BO$4,'reporting moussy'!$F43:$EE43)+SUMIF('reporting trappes'!$F$2:$EE$2,BO$4,'reporting trappes'!$F43:$EE43)+SUMIF('SPACELOG 5 BP'!$F$2:$EE$2,BO$4,'SPACELOG 5 BP'!$F43:$EE43)+SUMIF('SPACELOG 6 BP'!$F$2:$EE$2,BO$4,'SPACELOG 6 BP'!$F43:$EE43)+SUMIF('SPACELOG 7 BP'!$F$2:$EE$2,BO$4,'SPACELOG 7 BP'!$F43:$EE43)+SUMIF('SPACELOG 8 BP'!$F$2:$EE$2,BO$4,'SPACELOG 8 BP'!$F43:$EE43)+SUMIF('SPACELOG 9 BP'!$F$2:$EE$2,BO$4,'SPACELOG 9 BP'!$F43:$EE43)+SUMIF('SPACELOG 10 BP'!$F$2:$EE$2,BO$4,'SPACELOG 10 BP'!$F43:$EE43)+SUMIF('SPACELOG 11 BP'!$F$2:$EE$2,BO$4,'SPACELOG 11 BP'!$F43:$EE43)+SUMIF('SPACELOG 12 BP'!$F$2:$EE$2,BO$4,'SPACELOG 12 BP'!$F43:$EE43)</f>
        <v>33439</v>
      </c>
      <c r="BP43" s="33">
        <f>SUMIF('reporting montigny'!$F$2:$EE$2,BP$4,'reporting montigny'!$F43:$EE43)+SUMIF('reporting boissy'!$F$2:$EE$2,BP$4,'reporting boissy'!$F43:$EE43)+SUMIF('reporting moussy'!$F$2:$EE$2,BP$4,'reporting moussy'!$F43:$EE43)+SUMIF('reporting trappes'!$F$2:$EE$2,BP$4,'reporting trappes'!$F43:$EE43)+SUMIF('SPACELOG 5 BP'!$F$2:$EE$2,BP$4,'SPACELOG 5 BP'!$F43:$EE43)+SUMIF('SPACELOG 6 BP'!$F$2:$EE$2,BP$4,'SPACELOG 6 BP'!$F43:$EE43)+SUMIF('SPACELOG 7 BP'!$F$2:$EE$2,BP$4,'SPACELOG 7 BP'!$F43:$EE43)+SUMIF('SPACELOG 8 BP'!$F$2:$EE$2,BP$4,'SPACELOG 8 BP'!$F43:$EE43)+SUMIF('SPACELOG 9 BP'!$F$2:$EE$2,BP$4,'SPACELOG 9 BP'!$F43:$EE43)+SUMIF('SPACELOG 10 BP'!$F$2:$EE$2,BP$4,'SPACELOG 10 BP'!$F43:$EE43)+SUMIF('SPACELOG 11 BP'!$F$2:$EE$2,BP$4,'SPACELOG 11 BP'!$F43:$EE43)+SUMIF('SPACELOG 12 BP'!$F$2:$EE$2,BP$4,'SPACELOG 12 BP'!$F43:$EE43)</f>
        <v>33439</v>
      </c>
      <c r="BQ43" s="33">
        <f>SUMIF('reporting montigny'!$F$2:$EE$2,BQ$4,'reporting montigny'!$F43:$EE43)+SUMIF('reporting boissy'!$F$2:$EE$2,BQ$4,'reporting boissy'!$F43:$EE43)+SUMIF('reporting moussy'!$F$2:$EE$2,BQ$4,'reporting moussy'!$F43:$EE43)+SUMIF('reporting trappes'!$F$2:$EE$2,BQ$4,'reporting trappes'!$F43:$EE43)+SUMIF('SPACELOG 5 BP'!$F$2:$EE$2,BQ$4,'SPACELOG 5 BP'!$F43:$EE43)+SUMIF('SPACELOG 6 BP'!$F$2:$EE$2,BQ$4,'SPACELOG 6 BP'!$F43:$EE43)+SUMIF('SPACELOG 7 BP'!$F$2:$EE$2,BQ$4,'SPACELOG 7 BP'!$F43:$EE43)+SUMIF('SPACELOG 8 BP'!$F$2:$EE$2,BQ$4,'SPACELOG 8 BP'!$F43:$EE43)+SUMIF('SPACELOG 9 BP'!$F$2:$EE$2,BQ$4,'SPACELOG 9 BP'!$F43:$EE43)+SUMIF('SPACELOG 10 BP'!$F$2:$EE$2,BQ$4,'SPACELOG 10 BP'!$F43:$EE43)+SUMIF('SPACELOG 11 BP'!$F$2:$EE$2,BQ$4,'SPACELOG 11 BP'!$F43:$EE43)+SUMIF('SPACELOG 12 BP'!$F$2:$EE$2,BQ$4,'SPACELOG 12 BP'!$F43:$EE43)</f>
        <v>33439</v>
      </c>
      <c r="BR43" s="393">
        <f t="shared" ref="BR43:BR46" si="163">SUM(BF43:BQ43)</f>
        <v>401268</v>
      </c>
      <c r="BS43" s="33">
        <f>SUMIF('reporting montigny'!$F$2:$EE$2,BS$4,'reporting montigny'!$F43:$EE43)+SUMIF('reporting boissy'!$F$2:$EE$2,BS$4,'reporting boissy'!$F43:$EE43)+SUMIF('reporting moussy'!$F$2:$EE$2,BS$4,'reporting moussy'!$F43:$EE43)+SUMIF('reporting trappes'!$F$2:$EE$2,BS$4,'reporting trappes'!$F43:$EE43)+SUMIF('SPACELOG 5 BP'!$F$2:$EE$2,BS$4,'SPACELOG 5 BP'!$F43:$EE43)+SUMIF('SPACELOG 6 BP'!$F$2:$EE$2,BS$4,'SPACELOG 6 BP'!$F43:$EE43)+SUMIF('SPACELOG 7 BP'!$F$2:$EE$2,BS$4,'SPACELOG 7 BP'!$F43:$EE43)+SUMIF('SPACELOG 8 BP'!$F$2:$EE$2,BS$4,'SPACELOG 8 BP'!$F43:$EE43)+SUMIF('SPACELOG 9 BP'!$F$2:$EE$2,BS$4,'SPACELOG 9 BP'!$F43:$EE43)+SUMIF('SPACELOG 10 BP'!$F$2:$EE$2,BS$4,'SPACELOG 10 BP'!$F43:$EE43)+SUMIF('SPACELOG 11 BP'!$F$2:$EE$2,BS$4,'SPACELOG 11 BP'!$F43:$EE43)+SUMIF('SPACELOG 12 BP'!$F$2:$EE$2,BS$4,'SPACELOG 12 BP'!$F43:$EE43)</f>
        <v>33439</v>
      </c>
      <c r="BT43" s="33">
        <f>SUMIF('reporting montigny'!$F$2:$EE$2,BT$4,'reporting montigny'!$F43:$EE43)+SUMIF('reporting boissy'!$F$2:$EE$2,BT$4,'reporting boissy'!$F43:$EE43)+SUMIF('reporting moussy'!$F$2:$EE$2,BT$4,'reporting moussy'!$F43:$EE43)+SUMIF('reporting trappes'!$F$2:$EE$2,BT$4,'reporting trappes'!$F43:$EE43)+SUMIF('SPACELOG 5 BP'!$F$2:$EE$2,BT$4,'SPACELOG 5 BP'!$F43:$EE43)+SUMIF('SPACELOG 6 BP'!$F$2:$EE$2,BT$4,'SPACELOG 6 BP'!$F43:$EE43)+SUMIF('SPACELOG 7 BP'!$F$2:$EE$2,BT$4,'SPACELOG 7 BP'!$F43:$EE43)+SUMIF('SPACELOG 8 BP'!$F$2:$EE$2,BT$4,'SPACELOG 8 BP'!$F43:$EE43)+SUMIF('SPACELOG 9 BP'!$F$2:$EE$2,BT$4,'SPACELOG 9 BP'!$F43:$EE43)+SUMIF('SPACELOG 10 BP'!$F$2:$EE$2,BT$4,'SPACELOG 10 BP'!$F43:$EE43)+SUMIF('SPACELOG 11 BP'!$F$2:$EE$2,BT$4,'SPACELOG 11 BP'!$F43:$EE43)+SUMIF('SPACELOG 12 BP'!$F$2:$EE$2,BT$4,'SPACELOG 12 BP'!$F43:$EE43)</f>
        <v>33439</v>
      </c>
      <c r="BU43" s="33">
        <f>SUMIF('reporting montigny'!$F$2:$EE$2,BU$4,'reporting montigny'!$F43:$EE43)+SUMIF('reporting boissy'!$F$2:$EE$2,BU$4,'reporting boissy'!$F43:$EE43)+SUMIF('reporting moussy'!$F$2:$EE$2,BU$4,'reporting moussy'!$F43:$EE43)+SUMIF('reporting trappes'!$F$2:$EE$2,BU$4,'reporting trappes'!$F43:$EE43)+SUMIF('SPACELOG 5 BP'!$F$2:$EE$2,BU$4,'SPACELOG 5 BP'!$F43:$EE43)+SUMIF('SPACELOG 6 BP'!$F$2:$EE$2,BU$4,'SPACELOG 6 BP'!$F43:$EE43)+SUMIF('SPACELOG 7 BP'!$F$2:$EE$2,BU$4,'SPACELOG 7 BP'!$F43:$EE43)+SUMIF('SPACELOG 8 BP'!$F$2:$EE$2,BU$4,'SPACELOG 8 BP'!$F43:$EE43)+SUMIF('SPACELOG 9 BP'!$F$2:$EE$2,BU$4,'SPACELOG 9 BP'!$F43:$EE43)+SUMIF('SPACELOG 10 BP'!$F$2:$EE$2,BU$4,'SPACELOG 10 BP'!$F43:$EE43)+SUMIF('SPACELOG 11 BP'!$F$2:$EE$2,BU$4,'SPACELOG 11 BP'!$F43:$EE43)+SUMIF('SPACELOG 12 BP'!$F$2:$EE$2,BU$4,'SPACELOG 12 BP'!$F43:$EE43)</f>
        <v>33439</v>
      </c>
      <c r="BV43" s="33">
        <f>SUMIF('reporting montigny'!$F$2:$EE$2,BV$4,'reporting montigny'!$F43:$EE43)+SUMIF('reporting boissy'!$F$2:$EE$2,BV$4,'reporting boissy'!$F43:$EE43)+SUMIF('reporting moussy'!$F$2:$EE$2,BV$4,'reporting moussy'!$F43:$EE43)+SUMIF('reporting trappes'!$F$2:$EE$2,BV$4,'reporting trappes'!$F43:$EE43)+SUMIF('SPACELOG 5 BP'!$F$2:$EE$2,BV$4,'SPACELOG 5 BP'!$F43:$EE43)+SUMIF('SPACELOG 6 BP'!$F$2:$EE$2,BV$4,'SPACELOG 6 BP'!$F43:$EE43)+SUMIF('SPACELOG 7 BP'!$F$2:$EE$2,BV$4,'SPACELOG 7 BP'!$F43:$EE43)+SUMIF('SPACELOG 8 BP'!$F$2:$EE$2,BV$4,'SPACELOG 8 BP'!$F43:$EE43)+SUMIF('SPACELOG 9 BP'!$F$2:$EE$2,BV$4,'SPACELOG 9 BP'!$F43:$EE43)+SUMIF('SPACELOG 10 BP'!$F$2:$EE$2,BV$4,'SPACELOG 10 BP'!$F43:$EE43)+SUMIF('SPACELOG 11 BP'!$F$2:$EE$2,BV$4,'SPACELOG 11 BP'!$F43:$EE43)+SUMIF('SPACELOG 12 BP'!$F$2:$EE$2,BV$4,'SPACELOG 12 BP'!$F43:$EE43)</f>
        <v>33439</v>
      </c>
      <c r="BW43" s="33">
        <f>SUMIF('reporting montigny'!$F$2:$EE$2,BW$4,'reporting montigny'!$F43:$EE43)+SUMIF('reporting boissy'!$F$2:$EE$2,BW$4,'reporting boissy'!$F43:$EE43)+SUMIF('reporting moussy'!$F$2:$EE$2,BW$4,'reporting moussy'!$F43:$EE43)+SUMIF('reporting trappes'!$F$2:$EE$2,BW$4,'reporting trappes'!$F43:$EE43)+SUMIF('SPACELOG 5 BP'!$F$2:$EE$2,BW$4,'SPACELOG 5 BP'!$F43:$EE43)+SUMIF('SPACELOG 6 BP'!$F$2:$EE$2,BW$4,'SPACELOG 6 BP'!$F43:$EE43)+SUMIF('SPACELOG 7 BP'!$F$2:$EE$2,BW$4,'SPACELOG 7 BP'!$F43:$EE43)+SUMIF('SPACELOG 8 BP'!$F$2:$EE$2,BW$4,'SPACELOG 8 BP'!$F43:$EE43)+SUMIF('SPACELOG 9 BP'!$F$2:$EE$2,BW$4,'SPACELOG 9 BP'!$F43:$EE43)+SUMIF('SPACELOG 10 BP'!$F$2:$EE$2,BW$4,'SPACELOG 10 BP'!$F43:$EE43)+SUMIF('SPACELOG 11 BP'!$F$2:$EE$2,BW$4,'SPACELOG 11 BP'!$F43:$EE43)+SUMIF('SPACELOG 12 BP'!$F$2:$EE$2,BW$4,'SPACELOG 12 BP'!$F43:$EE43)</f>
        <v>33439</v>
      </c>
      <c r="BX43" s="33">
        <f>SUMIF('reporting montigny'!$F$2:$EE$2,BX$4,'reporting montigny'!$F43:$EE43)+SUMIF('reporting boissy'!$F$2:$EE$2,BX$4,'reporting boissy'!$F43:$EE43)+SUMIF('reporting moussy'!$F$2:$EE$2,BX$4,'reporting moussy'!$F43:$EE43)+SUMIF('reporting trappes'!$F$2:$EE$2,BX$4,'reporting trappes'!$F43:$EE43)+SUMIF('SPACELOG 5 BP'!$F$2:$EE$2,BX$4,'SPACELOG 5 BP'!$F43:$EE43)+SUMIF('SPACELOG 6 BP'!$F$2:$EE$2,BX$4,'SPACELOG 6 BP'!$F43:$EE43)+SUMIF('SPACELOG 7 BP'!$F$2:$EE$2,BX$4,'SPACELOG 7 BP'!$F43:$EE43)+SUMIF('SPACELOG 8 BP'!$F$2:$EE$2,BX$4,'SPACELOG 8 BP'!$F43:$EE43)+SUMIF('SPACELOG 9 BP'!$F$2:$EE$2,BX$4,'SPACELOG 9 BP'!$F43:$EE43)+SUMIF('SPACELOG 10 BP'!$F$2:$EE$2,BX$4,'SPACELOG 10 BP'!$F43:$EE43)+SUMIF('SPACELOG 11 BP'!$F$2:$EE$2,BX$4,'SPACELOG 11 BP'!$F43:$EE43)+SUMIF('SPACELOG 12 BP'!$F$2:$EE$2,BX$4,'SPACELOG 12 BP'!$F43:$EE43)</f>
        <v>33439</v>
      </c>
      <c r="BY43" s="33">
        <f>SUMIF('reporting montigny'!$F$2:$EE$2,BY$4,'reporting montigny'!$F43:$EE43)+SUMIF('reporting boissy'!$F$2:$EE$2,BY$4,'reporting boissy'!$F43:$EE43)+SUMIF('reporting moussy'!$F$2:$EE$2,BY$4,'reporting moussy'!$F43:$EE43)+SUMIF('reporting trappes'!$F$2:$EE$2,BY$4,'reporting trappes'!$F43:$EE43)+SUMIF('SPACELOG 5 BP'!$F$2:$EE$2,BY$4,'SPACELOG 5 BP'!$F43:$EE43)+SUMIF('SPACELOG 6 BP'!$F$2:$EE$2,BY$4,'SPACELOG 6 BP'!$F43:$EE43)+SUMIF('SPACELOG 7 BP'!$F$2:$EE$2,BY$4,'SPACELOG 7 BP'!$F43:$EE43)+SUMIF('SPACELOG 8 BP'!$F$2:$EE$2,BY$4,'SPACELOG 8 BP'!$F43:$EE43)+SUMIF('SPACELOG 9 BP'!$F$2:$EE$2,BY$4,'SPACELOG 9 BP'!$F43:$EE43)+SUMIF('SPACELOG 10 BP'!$F$2:$EE$2,BY$4,'SPACELOG 10 BP'!$F43:$EE43)+SUMIF('SPACELOG 11 BP'!$F$2:$EE$2,BY$4,'SPACELOG 11 BP'!$F43:$EE43)+SUMIF('SPACELOG 12 BP'!$F$2:$EE$2,BY$4,'SPACELOG 12 BP'!$F43:$EE43)</f>
        <v>33439</v>
      </c>
      <c r="BZ43" s="33">
        <f>SUMIF('reporting montigny'!$F$2:$EE$2,BZ$4,'reporting montigny'!$F43:$EE43)+SUMIF('reporting boissy'!$F$2:$EE$2,BZ$4,'reporting boissy'!$F43:$EE43)+SUMIF('reporting moussy'!$F$2:$EE$2,BZ$4,'reporting moussy'!$F43:$EE43)+SUMIF('reporting trappes'!$F$2:$EE$2,BZ$4,'reporting trappes'!$F43:$EE43)+SUMIF('SPACELOG 5 BP'!$F$2:$EE$2,BZ$4,'SPACELOG 5 BP'!$F43:$EE43)+SUMIF('SPACELOG 6 BP'!$F$2:$EE$2,BZ$4,'SPACELOG 6 BP'!$F43:$EE43)+SUMIF('SPACELOG 7 BP'!$F$2:$EE$2,BZ$4,'SPACELOG 7 BP'!$F43:$EE43)+SUMIF('SPACELOG 8 BP'!$F$2:$EE$2,BZ$4,'SPACELOG 8 BP'!$F43:$EE43)+SUMIF('SPACELOG 9 BP'!$F$2:$EE$2,BZ$4,'SPACELOG 9 BP'!$F43:$EE43)+SUMIF('SPACELOG 10 BP'!$F$2:$EE$2,BZ$4,'SPACELOG 10 BP'!$F43:$EE43)+SUMIF('SPACELOG 11 BP'!$F$2:$EE$2,BZ$4,'SPACELOG 11 BP'!$F43:$EE43)+SUMIF('SPACELOG 12 BP'!$F$2:$EE$2,BZ$4,'SPACELOG 12 BP'!$F43:$EE43)</f>
        <v>33439</v>
      </c>
      <c r="CA43" s="33">
        <f>SUMIF('reporting montigny'!$F$2:$EE$2,CA$4,'reporting montigny'!$F43:$EE43)+SUMIF('reporting boissy'!$F$2:$EE$2,CA$4,'reporting boissy'!$F43:$EE43)+SUMIF('reporting moussy'!$F$2:$EE$2,CA$4,'reporting moussy'!$F43:$EE43)+SUMIF('reporting trappes'!$F$2:$EE$2,CA$4,'reporting trappes'!$F43:$EE43)+SUMIF('SPACELOG 5 BP'!$F$2:$EE$2,CA$4,'SPACELOG 5 BP'!$F43:$EE43)+SUMIF('SPACELOG 6 BP'!$F$2:$EE$2,CA$4,'SPACELOG 6 BP'!$F43:$EE43)+SUMIF('SPACELOG 7 BP'!$F$2:$EE$2,CA$4,'SPACELOG 7 BP'!$F43:$EE43)+SUMIF('SPACELOG 8 BP'!$F$2:$EE$2,CA$4,'SPACELOG 8 BP'!$F43:$EE43)+SUMIF('SPACELOG 9 BP'!$F$2:$EE$2,CA$4,'SPACELOG 9 BP'!$F43:$EE43)+SUMIF('SPACELOG 10 BP'!$F$2:$EE$2,CA$4,'SPACELOG 10 BP'!$F43:$EE43)+SUMIF('SPACELOG 11 BP'!$F$2:$EE$2,CA$4,'SPACELOG 11 BP'!$F43:$EE43)+SUMIF('SPACELOG 12 BP'!$F$2:$EE$2,CA$4,'SPACELOG 12 BP'!$F43:$EE43)</f>
        <v>33439</v>
      </c>
      <c r="CB43" s="33">
        <f>SUMIF('reporting montigny'!$F$2:$EE$2,CB$4,'reporting montigny'!$F43:$EE43)+SUMIF('reporting boissy'!$F$2:$EE$2,CB$4,'reporting boissy'!$F43:$EE43)+SUMIF('reporting moussy'!$F$2:$EE$2,CB$4,'reporting moussy'!$F43:$EE43)+SUMIF('reporting trappes'!$F$2:$EE$2,CB$4,'reporting trappes'!$F43:$EE43)+SUMIF('SPACELOG 5 BP'!$F$2:$EE$2,CB$4,'SPACELOG 5 BP'!$F43:$EE43)+SUMIF('SPACELOG 6 BP'!$F$2:$EE$2,CB$4,'SPACELOG 6 BP'!$F43:$EE43)+SUMIF('SPACELOG 7 BP'!$F$2:$EE$2,CB$4,'SPACELOG 7 BP'!$F43:$EE43)+SUMIF('SPACELOG 8 BP'!$F$2:$EE$2,CB$4,'SPACELOG 8 BP'!$F43:$EE43)+SUMIF('SPACELOG 9 BP'!$F$2:$EE$2,CB$4,'SPACELOG 9 BP'!$F43:$EE43)+SUMIF('SPACELOG 10 BP'!$F$2:$EE$2,CB$4,'SPACELOG 10 BP'!$F43:$EE43)+SUMIF('SPACELOG 11 BP'!$F$2:$EE$2,CB$4,'SPACELOG 11 BP'!$F43:$EE43)+SUMIF('SPACELOG 12 BP'!$F$2:$EE$2,CB$4,'SPACELOG 12 BP'!$F43:$EE43)</f>
        <v>33439</v>
      </c>
      <c r="CC43" s="33">
        <f>SUMIF('reporting montigny'!$F$2:$EE$2,CC$4,'reporting montigny'!$F43:$EE43)+SUMIF('reporting boissy'!$F$2:$EE$2,CC$4,'reporting boissy'!$F43:$EE43)+SUMIF('reporting moussy'!$F$2:$EE$2,CC$4,'reporting moussy'!$F43:$EE43)+SUMIF('reporting trappes'!$F$2:$EE$2,CC$4,'reporting trappes'!$F43:$EE43)+SUMIF('SPACELOG 5 BP'!$F$2:$EE$2,CC$4,'SPACELOG 5 BP'!$F43:$EE43)+SUMIF('SPACELOG 6 BP'!$F$2:$EE$2,CC$4,'SPACELOG 6 BP'!$F43:$EE43)+SUMIF('SPACELOG 7 BP'!$F$2:$EE$2,CC$4,'SPACELOG 7 BP'!$F43:$EE43)+SUMIF('SPACELOG 8 BP'!$F$2:$EE$2,CC$4,'SPACELOG 8 BP'!$F43:$EE43)+SUMIF('SPACELOG 9 BP'!$F$2:$EE$2,CC$4,'SPACELOG 9 BP'!$F43:$EE43)+SUMIF('SPACELOG 10 BP'!$F$2:$EE$2,CC$4,'SPACELOG 10 BP'!$F43:$EE43)+SUMIF('SPACELOG 11 BP'!$F$2:$EE$2,CC$4,'SPACELOG 11 BP'!$F43:$EE43)+SUMIF('SPACELOG 12 BP'!$F$2:$EE$2,CC$4,'SPACELOG 12 BP'!$F43:$EE43)</f>
        <v>33439</v>
      </c>
      <c r="CD43" s="33">
        <f>SUMIF('reporting montigny'!$F$2:$EE$2,CD$4,'reporting montigny'!$F43:$EE43)+SUMIF('reporting boissy'!$F$2:$EE$2,CD$4,'reporting boissy'!$F43:$EE43)+SUMIF('reporting moussy'!$F$2:$EE$2,CD$4,'reporting moussy'!$F43:$EE43)+SUMIF('reporting trappes'!$F$2:$EE$2,CD$4,'reporting trappes'!$F43:$EE43)+SUMIF('SPACELOG 5 BP'!$F$2:$EE$2,CD$4,'SPACELOG 5 BP'!$F43:$EE43)+SUMIF('SPACELOG 6 BP'!$F$2:$EE$2,CD$4,'SPACELOG 6 BP'!$F43:$EE43)+SUMIF('SPACELOG 7 BP'!$F$2:$EE$2,CD$4,'SPACELOG 7 BP'!$F43:$EE43)+SUMIF('SPACELOG 8 BP'!$F$2:$EE$2,CD$4,'SPACELOG 8 BP'!$F43:$EE43)+SUMIF('SPACELOG 9 BP'!$F$2:$EE$2,CD$4,'SPACELOG 9 BP'!$F43:$EE43)+SUMIF('SPACELOG 10 BP'!$F$2:$EE$2,CD$4,'SPACELOG 10 BP'!$F43:$EE43)+SUMIF('SPACELOG 11 BP'!$F$2:$EE$2,CD$4,'SPACELOG 11 BP'!$F43:$EE43)+SUMIF('SPACELOG 12 BP'!$F$2:$EE$2,CD$4,'SPACELOG 12 BP'!$F43:$EE43)</f>
        <v>33439</v>
      </c>
      <c r="CE43" s="393">
        <f t="shared" ref="CE43:CE46" si="164">SUM(BS43:CD43)</f>
        <v>401268</v>
      </c>
      <c r="CF43" s="33">
        <f>SUMIF('reporting montigny'!$F$2:$EE$2,CF$4,'reporting montigny'!$F43:$EE43)+SUMIF('reporting boissy'!$F$2:$EE$2,CF$4,'reporting boissy'!$F43:$EE43)+SUMIF('reporting moussy'!$F$2:$EE$2,CF$4,'reporting moussy'!$F43:$EE43)+SUMIF('reporting trappes'!$F$2:$EE$2,CF$4,'reporting trappes'!$F43:$EE43)+SUMIF('SPACELOG 5 BP'!$F$2:$EE$2,CF$4,'SPACELOG 5 BP'!$F43:$EE43)+SUMIF('SPACELOG 6 BP'!$F$2:$EE$2,CF$4,'SPACELOG 6 BP'!$F43:$EE43)+SUMIF('SPACELOG 7 BP'!$F$2:$EE$2,CF$4,'SPACELOG 7 BP'!$F43:$EE43)+SUMIF('SPACELOG 8 BP'!$F$2:$EE$2,CF$4,'SPACELOG 8 BP'!$F43:$EE43)+SUMIF('SPACELOG 9 BP'!$F$2:$EE$2,CF$4,'SPACELOG 9 BP'!$F43:$EE43)+SUMIF('SPACELOG 10 BP'!$F$2:$EE$2,CF$4,'SPACELOG 10 BP'!$F43:$EE43)+SUMIF('SPACELOG 11 BP'!$F$2:$EE$2,CF$4,'SPACELOG 11 BP'!$F43:$EE43)+SUMIF('SPACELOG 12 BP'!$F$2:$EE$2,CF$4,'SPACELOG 12 BP'!$F43:$EE43)</f>
        <v>33439</v>
      </c>
      <c r="CG43" s="33">
        <f>SUMIF('reporting montigny'!$F$2:$EE$2,CG$4,'reporting montigny'!$F43:$EE43)+SUMIF('reporting boissy'!$F$2:$EE$2,CG$4,'reporting boissy'!$F43:$EE43)+SUMIF('reporting moussy'!$F$2:$EE$2,CG$4,'reporting moussy'!$F43:$EE43)+SUMIF('reporting trappes'!$F$2:$EE$2,CG$4,'reporting trappes'!$F43:$EE43)+SUMIF('SPACELOG 5 BP'!$F$2:$EE$2,CG$4,'SPACELOG 5 BP'!$F43:$EE43)+SUMIF('SPACELOG 6 BP'!$F$2:$EE$2,CG$4,'SPACELOG 6 BP'!$F43:$EE43)+SUMIF('SPACELOG 7 BP'!$F$2:$EE$2,CG$4,'SPACELOG 7 BP'!$F43:$EE43)+SUMIF('SPACELOG 8 BP'!$F$2:$EE$2,CG$4,'SPACELOG 8 BP'!$F43:$EE43)+SUMIF('SPACELOG 9 BP'!$F$2:$EE$2,CG$4,'SPACELOG 9 BP'!$F43:$EE43)+SUMIF('SPACELOG 10 BP'!$F$2:$EE$2,CG$4,'SPACELOG 10 BP'!$F43:$EE43)+SUMIF('SPACELOG 11 BP'!$F$2:$EE$2,CG$4,'SPACELOG 11 BP'!$F43:$EE43)+SUMIF('SPACELOG 12 BP'!$F$2:$EE$2,CG$4,'SPACELOG 12 BP'!$F43:$EE43)</f>
        <v>33439</v>
      </c>
      <c r="CH43" s="33">
        <f>SUMIF('reporting montigny'!$F$2:$EE$2,CH$4,'reporting montigny'!$F43:$EE43)+SUMIF('reporting boissy'!$F$2:$EE$2,CH$4,'reporting boissy'!$F43:$EE43)+SUMIF('reporting moussy'!$F$2:$EE$2,CH$4,'reporting moussy'!$F43:$EE43)+SUMIF('reporting trappes'!$F$2:$EE$2,CH$4,'reporting trappes'!$F43:$EE43)+SUMIF('SPACELOG 5 BP'!$F$2:$EE$2,CH$4,'SPACELOG 5 BP'!$F43:$EE43)+SUMIF('SPACELOG 6 BP'!$F$2:$EE$2,CH$4,'SPACELOG 6 BP'!$F43:$EE43)+SUMIF('SPACELOG 7 BP'!$F$2:$EE$2,CH$4,'SPACELOG 7 BP'!$F43:$EE43)+SUMIF('SPACELOG 8 BP'!$F$2:$EE$2,CH$4,'SPACELOG 8 BP'!$F43:$EE43)+SUMIF('SPACELOG 9 BP'!$F$2:$EE$2,CH$4,'SPACELOG 9 BP'!$F43:$EE43)+SUMIF('SPACELOG 10 BP'!$F$2:$EE$2,CH$4,'SPACELOG 10 BP'!$F43:$EE43)+SUMIF('SPACELOG 11 BP'!$F$2:$EE$2,CH$4,'SPACELOG 11 BP'!$F43:$EE43)+SUMIF('SPACELOG 12 BP'!$F$2:$EE$2,CH$4,'SPACELOG 12 BP'!$F43:$EE43)</f>
        <v>33439</v>
      </c>
      <c r="CI43" s="33">
        <f>SUMIF('reporting montigny'!$F$2:$EE$2,CI$4,'reporting montigny'!$F43:$EE43)+SUMIF('reporting boissy'!$F$2:$EE$2,CI$4,'reporting boissy'!$F43:$EE43)+SUMIF('reporting moussy'!$F$2:$EE$2,CI$4,'reporting moussy'!$F43:$EE43)+SUMIF('reporting trappes'!$F$2:$EE$2,CI$4,'reporting trappes'!$F43:$EE43)+SUMIF('SPACELOG 5 BP'!$F$2:$EE$2,CI$4,'SPACELOG 5 BP'!$F43:$EE43)+SUMIF('SPACELOG 6 BP'!$F$2:$EE$2,CI$4,'SPACELOG 6 BP'!$F43:$EE43)+SUMIF('SPACELOG 7 BP'!$F$2:$EE$2,CI$4,'SPACELOG 7 BP'!$F43:$EE43)+SUMIF('SPACELOG 8 BP'!$F$2:$EE$2,CI$4,'SPACELOG 8 BP'!$F43:$EE43)+SUMIF('SPACELOG 9 BP'!$F$2:$EE$2,CI$4,'SPACELOG 9 BP'!$F43:$EE43)+SUMIF('SPACELOG 10 BP'!$F$2:$EE$2,CI$4,'SPACELOG 10 BP'!$F43:$EE43)+SUMIF('SPACELOG 11 BP'!$F$2:$EE$2,CI$4,'SPACELOG 11 BP'!$F43:$EE43)+SUMIF('SPACELOG 12 BP'!$F$2:$EE$2,CI$4,'SPACELOG 12 BP'!$F43:$EE43)</f>
        <v>33439</v>
      </c>
      <c r="CJ43" s="33">
        <f>SUMIF('reporting montigny'!$F$2:$EE$2,CJ$4,'reporting montigny'!$F43:$EE43)+SUMIF('reporting boissy'!$F$2:$EE$2,CJ$4,'reporting boissy'!$F43:$EE43)+SUMIF('reporting moussy'!$F$2:$EE$2,CJ$4,'reporting moussy'!$F43:$EE43)+SUMIF('reporting trappes'!$F$2:$EE$2,CJ$4,'reporting trappes'!$F43:$EE43)+SUMIF('SPACELOG 5 BP'!$F$2:$EE$2,CJ$4,'SPACELOG 5 BP'!$F43:$EE43)+SUMIF('SPACELOG 6 BP'!$F$2:$EE$2,CJ$4,'SPACELOG 6 BP'!$F43:$EE43)+SUMIF('SPACELOG 7 BP'!$F$2:$EE$2,CJ$4,'SPACELOG 7 BP'!$F43:$EE43)+SUMIF('SPACELOG 8 BP'!$F$2:$EE$2,CJ$4,'SPACELOG 8 BP'!$F43:$EE43)+SUMIF('SPACELOG 9 BP'!$F$2:$EE$2,CJ$4,'SPACELOG 9 BP'!$F43:$EE43)+SUMIF('SPACELOG 10 BP'!$F$2:$EE$2,CJ$4,'SPACELOG 10 BP'!$F43:$EE43)+SUMIF('SPACELOG 11 BP'!$F$2:$EE$2,CJ$4,'SPACELOG 11 BP'!$F43:$EE43)+SUMIF('SPACELOG 12 BP'!$F$2:$EE$2,CJ$4,'SPACELOG 12 BP'!$F43:$EE43)</f>
        <v>33439</v>
      </c>
      <c r="CK43" s="33">
        <f>SUMIF('reporting montigny'!$F$2:$EE$2,CK$4,'reporting montigny'!$F43:$EE43)+SUMIF('reporting boissy'!$F$2:$EE$2,CK$4,'reporting boissy'!$F43:$EE43)+SUMIF('reporting moussy'!$F$2:$EE$2,CK$4,'reporting moussy'!$F43:$EE43)+SUMIF('reporting trappes'!$F$2:$EE$2,CK$4,'reporting trappes'!$F43:$EE43)+SUMIF('SPACELOG 5 BP'!$F$2:$EE$2,CK$4,'SPACELOG 5 BP'!$F43:$EE43)+SUMIF('SPACELOG 6 BP'!$F$2:$EE$2,CK$4,'SPACELOG 6 BP'!$F43:$EE43)+SUMIF('SPACELOG 7 BP'!$F$2:$EE$2,CK$4,'SPACELOG 7 BP'!$F43:$EE43)+SUMIF('SPACELOG 8 BP'!$F$2:$EE$2,CK$4,'SPACELOG 8 BP'!$F43:$EE43)+SUMIF('SPACELOG 9 BP'!$F$2:$EE$2,CK$4,'SPACELOG 9 BP'!$F43:$EE43)+SUMIF('SPACELOG 10 BP'!$F$2:$EE$2,CK$4,'SPACELOG 10 BP'!$F43:$EE43)+SUMIF('SPACELOG 11 BP'!$F$2:$EE$2,CK$4,'SPACELOG 11 BP'!$F43:$EE43)+SUMIF('SPACELOG 12 BP'!$F$2:$EE$2,CK$4,'SPACELOG 12 BP'!$F43:$EE43)</f>
        <v>33439</v>
      </c>
      <c r="CL43" s="33">
        <f>SUMIF('reporting montigny'!$F$2:$EE$2,CL$4,'reporting montigny'!$F43:$EE43)+SUMIF('reporting boissy'!$F$2:$EE$2,CL$4,'reporting boissy'!$F43:$EE43)+SUMIF('reporting moussy'!$F$2:$EE$2,CL$4,'reporting moussy'!$F43:$EE43)+SUMIF('reporting trappes'!$F$2:$EE$2,CL$4,'reporting trappes'!$F43:$EE43)+SUMIF('SPACELOG 5 BP'!$F$2:$EE$2,CL$4,'SPACELOG 5 BP'!$F43:$EE43)+SUMIF('SPACELOG 6 BP'!$F$2:$EE$2,CL$4,'SPACELOG 6 BP'!$F43:$EE43)+SUMIF('SPACELOG 7 BP'!$F$2:$EE$2,CL$4,'SPACELOG 7 BP'!$F43:$EE43)+SUMIF('SPACELOG 8 BP'!$F$2:$EE$2,CL$4,'SPACELOG 8 BP'!$F43:$EE43)+SUMIF('SPACELOG 9 BP'!$F$2:$EE$2,CL$4,'SPACELOG 9 BP'!$F43:$EE43)+SUMIF('SPACELOG 10 BP'!$F$2:$EE$2,CL$4,'SPACELOG 10 BP'!$F43:$EE43)+SUMIF('SPACELOG 11 BP'!$F$2:$EE$2,CL$4,'SPACELOG 11 BP'!$F43:$EE43)+SUMIF('SPACELOG 12 BP'!$F$2:$EE$2,CL$4,'SPACELOG 12 BP'!$F43:$EE43)</f>
        <v>33439</v>
      </c>
      <c r="CM43" s="33">
        <f>SUMIF('reporting montigny'!$F$2:$EE$2,CM$4,'reporting montigny'!$F43:$EE43)+SUMIF('reporting boissy'!$F$2:$EE$2,CM$4,'reporting boissy'!$F43:$EE43)+SUMIF('reporting moussy'!$F$2:$EE$2,CM$4,'reporting moussy'!$F43:$EE43)+SUMIF('reporting trappes'!$F$2:$EE$2,CM$4,'reporting trappes'!$F43:$EE43)+SUMIF('SPACELOG 5 BP'!$F$2:$EE$2,CM$4,'SPACELOG 5 BP'!$F43:$EE43)+SUMIF('SPACELOG 6 BP'!$F$2:$EE$2,CM$4,'SPACELOG 6 BP'!$F43:$EE43)+SUMIF('SPACELOG 7 BP'!$F$2:$EE$2,CM$4,'SPACELOG 7 BP'!$F43:$EE43)+SUMIF('SPACELOG 8 BP'!$F$2:$EE$2,CM$4,'SPACELOG 8 BP'!$F43:$EE43)+SUMIF('SPACELOG 9 BP'!$F$2:$EE$2,CM$4,'SPACELOG 9 BP'!$F43:$EE43)+SUMIF('SPACELOG 10 BP'!$F$2:$EE$2,CM$4,'SPACELOG 10 BP'!$F43:$EE43)+SUMIF('SPACELOG 11 BP'!$F$2:$EE$2,CM$4,'SPACELOG 11 BP'!$F43:$EE43)+SUMIF('SPACELOG 12 BP'!$F$2:$EE$2,CM$4,'SPACELOG 12 BP'!$F43:$EE43)</f>
        <v>33439</v>
      </c>
      <c r="CN43" s="33">
        <f>SUMIF('reporting montigny'!$F$2:$EE$2,CN$4,'reporting montigny'!$F43:$EE43)+SUMIF('reporting boissy'!$F$2:$EE$2,CN$4,'reporting boissy'!$F43:$EE43)+SUMIF('reporting moussy'!$F$2:$EE$2,CN$4,'reporting moussy'!$F43:$EE43)+SUMIF('reporting trappes'!$F$2:$EE$2,CN$4,'reporting trappes'!$F43:$EE43)+SUMIF('SPACELOG 5 BP'!$F$2:$EE$2,CN$4,'SPACELOG 5 BP'!$F43:$EE43)+SUMIF('SPACELOG 6 BP'!$F$2:$EE$2,CN$4,'SPACELOG 6 BP'!$F43:$EE43)+SUMIF('SPACELOG 7 BP'!$F$2:$EE$2,CN$4,'SPACELOG 7 BP'!$F43:$EE43)+SUMIF('SPACELOG 8 BP'!$F$2:$EE$2,CN$4,'SPACELOG 8 BP'!$F43:$EE43)+SUMIF('SPACELOG 9 BP'!$F$2:$EE$2,CN$4,'SPACELOG 9 BP'!$F43:$EE43)+SUMIF('SPACELOG 10 BP'!$F$2:$EE$2,CN$4,'SPACELOG 10 BP'!$F43:$EE43)+SUMIF('SPACELOG 11 BP'!$F$2:$EE$2,CN$4,'SPACELOG 11 BP'!$F43:$EE43)+SUMIF('SPACELOG 12 BP'!$F$2:$EE$2,CN$4,'SPACELOG 12 BP'!$F43:$EE43)</f>
        <v>33439</v>
      </c>
      <c r="CO43" s="33">
        <f>SUMIF('reporting montigny'!$F$2:$EE$2,CO$4,'reporting montigny'!$F43:$EE43)+SUMIF('reporting boissy'!$F$2:$EE$2,CO$4,'reporting boissy'!$F43:$EE43)+SUMIF('reporting moussy'!$F$2:$EE$2,CO$4,'reporting moussy'!$F43:$EE43)+SUMIF('reporting trappes'!$F$2:$EE$2,CO$4,'reporting trappes'!$F43:$EE43)+SUMIF('SPACELOG 5 BP'!$F$2:$EE$2,CO$4,'SPACELOG 5 BP'!$F43:$EE43)+SUMIF('SPACELOG 6 BP'!$F$2:$EE$2,CO$4,'SPACELOG 6 BP'!$F43:$EE43)+SUMIF('SPACELOG 7 BP'!$F$2:$EE$2,CO$4,'SPACELOG 7 BP'!$F43:$EE43)+SUMIF('SPACELOG 8 BP'!$F$2:$EE$2,CO$4,'SPACELOG 8 BP'!$F43:$EE43)+SUMIF('SPACELOG 9 BP'!$F$2:$EE$2,CO$4,'SPACELOG 9 BP'!$F43:$EE43)+SUMIF('SPACELOG 10 BP'!$F$2:$EE$2,CO$4,'SPACELOG 10 BP'!$F43:$EE43)+SUMIF('SPACELOG 11 BP'!$F$2:$EE$2,CO$4,'SPACELOG 11 BP'!$F43:$EE43)+SUMIF('SPACELOG 12 BP'!$F$2:$EE$2,CO$4,'SPACELOG 12 BP'!$F43:$EE43)</f>
        <v>33439</v>
      </c>
      <c r="CP43" s="33">
        <f>SUMIF('reporting montigny'!$F$2:$EE$2,CP$4,'reporting montigny'!$F43:$EE43)+SUMIF('reporting boissy'!$F$2:$EE$2,CP$4,'reporting boissy'!$F43:$EE43)+SUMIF('reporting moussy'!$F$2:$EE$2,CP$4,'reporting moussy'!$F43:$EE43)+SUMIF('reporting trappes'!$F$2:$EE$2,CP$4,'reporting trappes'!$F43:$EE43)+SUMIF('SPACELOG 5 BP'!$F$2:$EE$2,CP$4,'SPACELOG 5 BP'!$F43:$EE43)+SUMIF('SPACELOG 6 BP'!$F$2:$EE$2,CP$4,'SPACELOG 6 BP'!$F43:$EE43)+SUMIF('SPACELOG 7 BP'!$F$2:$EE$2,CP$4,'SPACELOG 7 BP'!$F43:$EE43)+SUMIF('SPACELOG 8 BP'!$F$2:$EE$2,CP$4,'SPACELOG 8 BP'!$F43:$EE43)+SUMIF('SPACELOG 9 BP'!$F$2:$EE$2,CP$4,'SPACELOG 9 BP'!$F43:$EE43)+SUMIF('SPACELOG 10 BP'!$F$2:$EE$2,CP$4,'SPACELOG 10 BP'!$F43:$EE43)+SUMIF('SPACELOG 11 BP'!$F$2:$EE$2,CP$4,'SPACELOG 11 BP'!$F43:$EE43)+SUMIF('SPACELOG 12 BP'!$F$2:$EE$2,CP$4,'SPACELOG 12 BP'!$F43:$EE43)</f>
        <v>33439</v>
      </c>
      <c r="CQ43" s="33">
        <f>SUMIF('reporting montigny'!$F$2:$EE$2,CQ$4,'reporting montigny'!$F43:$EE43)+SUMIF('reporting boissy'!$F$2:$EE$2,CQ$4,'reporting boissy'!$F43:$EE43)+SUMIF('reporting moussy'!$F$2:$EE$2,CQ$4,'reporting moussy'!$F43:$EE43)+SUMIF('reporting trappes'!$F$2:$EE$2,CQ$4,'reporting trappes'!$F43:$EE43)+SUMIF('SPACELOG 5 BP'!$F$2:$EE$2,CQ$4,'SPACELOG 5 BP'!$F43:$EE43)+SUMIF('SPACELOG 6 BP'!$F$2:$EE$2,CQ$4,'SPACELOG 6 BP'!$F43:$EE43)+SUMIF('SPACELOG 7 BP'!$F$2:$EE$2,CQ$4,'SPACELOG 7 BP'!$F43:$EE43)+SUMIF('SPACELOG 8 BP'!$F$2:$EE$2,CQ$4,'SPACELOG 8 BP'!$F43:$EE43)+SUMIF('SPACELOG 9 BP'!$F$2:$EE$2,CQ$4,'SPACELOG 9 BP'!$F43:$EE43)+SUMIF('SPACELOG 10 BP'!$F$2:$EE$2,CQ$4,'SPACELOG 10 BP'!$F43:$EE43)+SUMIF('SPACELOG 11 BP'!$F$2:$EE$2,CQ$4,'SPACELOG 11 BP'!$F43:$EE43)+SUMIF('SPACELOG 12 BP'!$F$2:$EE$2,CQ$4,'SPACELOG 12 BP'!$F43:$EE43)</f>
        <v>33439</v>
      </c>
      <c r="CR43" s="393">
        <f t="shared" ref="CR43:CR46" si="165">SUM(CF43:CQ43)</f>
        <v>401268</v>
      </c>
      <c r="CS43" s="33">
        <f>SUMIF('reporting montigny'!$F$2:$EE$2,CS$4,'reporting montigny'!$F43:$EE43)+SUMIF('reporting boissy'!$F$2:$EE$2,CS$4,'reporting boissy'!$F43:$EE43)+SUMIF('reporting moussy'!$F$2:$EE$2,CS$4,'reporting moussy'!$F43:$EE43)+SUMIF('reporting trappes'!$F$2:$EE$2,CS$4,'reporting trappes'!$F43:$EE43)+SUMIF('SPACELOG 5 BP'!$F$2:$EE$2,CS$4,'SPACELOG 5 BP'!$F43:$EE43)+SUMIF('SPACELOG 6 BP'!$F$2:$EE$2,CS$4,'SPACELOG 6 BP'!$F43:$EE43)+SUMIF('SPACELOG 7 BP'!$F$2:$EE$2,CS$4,'SPACELOG 7 BP'!$F43:$EE43)+SUMIF('SPACELOG 8 BP'!$F$2:$EE$2,CS$4,'SPACELOG 8 BP'!$F43:$EE43)+SUMIF('SPACELOG 9 BP'!$F$2:$EE$2,CS$4,'SPACELOG 9 BP'!$F43:$EE43)+SUMIF('SPACELOG 10 BP'!$F$2:$EE$2,CS$4,'SPACELOG 10 BP'!$F43:$EE43)+SUMIF('SPACELOG 11 BP'!$F$2:$EE$2,CS$4,'SPACELOG 11 BP'!$F43:$EE43)+SUMIF('SPACELOG 12 BP'!$F$2:$EE$2,CS$4,'SPACELOG 12 BP'!$F43:$EE43)</f>
        <v>33439</v>
      </c>
      <c r="CT43" s="33">
        <f>SUMIF('reporting montigny'!$F$2:$EE$2,CT$4,'reporting montigny'!$F43:$EE43)+SUMIF('reporting boissy'!$F$2:$EE$2,CT$4,'reporting boissy'!$F43:$EE43)+SUMIF('reporting moussy'!$F$2:$EE$2,CT$4,'reporting moussy'!$F43:$EE43)+SUMIF('reporting trappes'!$F$2:$EE$2,CT$4,'reporting trappes'!$F43:$EE43)+SUMIF('SPACELOG 5 BP'!$F$2:$EE$2,CT$4,'SPACELOG 5 BP'!$F43:$EE43)+SUMIF('SPACELOG 6 BP'!$F$2:$EE$2,CT$4,'SPACELOG 6 BP'!$F43:$EE43)+SUMIF('SPACELOG 7 BP'!$F$2:$EE$2,CT$4,'SPACELOG 7 BP'!$F43:$EE43)+SUMIF('SPACELOG 8 BP'!$F$2:$EE$2,CT$4,'SPACELOG 8 BP'!$F43:$EE43)+SUMIF('SPACELOG 9 BP'!$F$2:$EE$2,CT$4,'SPACELOG 9 BP'!$F43:$EE43)+SUMIF('SPACELOG 10 BP'!$F$2:$EE$2,CT$4,'SPACELOG 10 BP'!$F43:$EE43)+SUMIF('SPACELOG 11 BP'!$F$2:$EE$2,CT$4,'SPACELOG 11 BP'!$F43:$EE43)+SUMIF('SPACELOG 12 BP'!$F$2:$EE$2,CT$4,'SPACELOG 12 BP'!$F43:$EE43)</f>
        <v>33439</v>
      </c>
      <c r="CU43" s="33">
        <f>SUMIF('reporting montigny'!$F$2:$EE$2,CU$4,'reporting montigny'!$F43:$EE43)+SUMIF('reporting boissy'!$F$2:$EE$2,CU$4,'reporting boissy'!$F43:$EE43)+SUMIF('reporting moussy'!$F$2:$EE$2,CU$4,'reporting moussy'!$F43:$EE43)+SUMIF('reporting trappes'!$F$2:$EE$2,CU$4,'reporting trappes'!$F43:$EE43)+SUMIF('SPACELOG 5 BP'!$F$2:$EE$2,CU$4,'SPACELOG 5 BP'!$F43:$EE43)+SUMIF('SPACELOG 6 BP'!$F$2:$EE$2,CU$4,'SPACELOG 6 BP'!$F43:$EE43)+SUMIF('SPACELOG 7 BP'!$F$2:$EE$2,CU$4,'SPACELOG 7 BP'!$F43:$EE43)+SUMIF('SPACELOG 8 BP'!$F$2:$EE$2,CU$4,'SPACELOG 8 BP'!$F43:$EE43)+SUMIF('SPACELOG 9 BP'!$F$2:$EE$2,CU$4,'SPACELOG 9 BP'!$F43:$EE43)+SUMIF('SPACELOG 10 BP'!$F$2:$EE$2,CU$4,'SPACELOG 10 BP'!$F43:$EE43)+SUMIF('SPACELOG 11 BP'!$F$2:$EE$2,CU$4,'SPACELOG 11 BP'!$F43:$EE43)+SUMIF('SPACELOG 12 BP'!$F$2:$EE$2,CU$4,'SPACELOG 12 BP'!$F43:$EE43)</f>
        <v>33439</v>
      </c>
      <c r="CV43" s="33">
        <f>SUMIF('reporting montigny'!$F$2:$EE$2,CV$4,'reporting montigny'!$F43:$EE43)+SUMIF('reporting boissy'!$F$2:$EE$2,CV$4,'reporting boissy'!$F43:$EE43)+SUMIF('reporting moussy'!$F$2:$EE$2,CV$4,'reporting moussy'!$F43:$EE43)+SUMIF('reporting trappes'!$F$2:$EE$2,CV$4,'reporting trappes'!$F43:$EE43)+SUMIF('SPACELOG 5 BP'!$F$2:$EE$2,CV$4,'SPACELOG 5 BP'!$F43:$EE43)+SUMIF('SPACELOG 6 BP'!$F$2:$EE$2,CV$4,'SPACELOG 6 BP'!$F43:$EE43)+SUMIF('SPACELOG 7 BP'!$F$2:$EE$2,CV$4,'SPACELOG 7 BP'!$F43:$EE43)+SUMIF('SPACELOG 8 BP'!$F$2:$EE$2,CV$4,'SPACELOG 8 BP'!$F43:$EE43)+SUMIF('SPACELOG 9 BP'!$F$2:$EE$2,CV$4,'SPACELOG 9 BP'!$F43:$EE43)+SUMIF('SPACELOG 10 BP'!$F$2:$EE$2,CV$4,'SPACELOG 10 BP'!$F43:$EE43)+SUMIF('SPACELOG 11 BP'!$F$2:$EE$2,CV$4,'SPACELOG 11 BP'!$F43:$EE43)+SUMIF('SPACELOG 12 BP'!$F$2:$EE$2,CV$4,'SPACELOG 12 BP'!$F43:$EE43)</f>
        <v>33439</v>
      </c>
      <c r="CW43" s="33">
        <f>SUMIF('reporting montigny'!$F$2:$EE$2,CW$4,'reporting montigny'!$F43:$EE43)+SUMIF('reporting boissy'!$F$2:$EE$2,CW$4,'reporting boissy'!$F43:$EE43)+SUMIF('reporting moussy'!$F$2:$EE$2,CW$4,'reporting moussy'!$F43:$EE43)+SUMIF('reporting trappes'!$F$2:$EE$2,CW$4,'reporting trappes'!$F43:$EE43)+SUMIF('SPACELOG 5 BP'!$F$2:$EE$2,CW$4,'SPACELOG 5 BP'!$F43:$EE43)+SUMIF('SPACELOG 6 BP'!$F$2:$EE$2,CW$4,'SPACELOG 6 BP'!$F43:$EE43)+SUMIF('SPACELOG 7 BP'!$F$2:$EE$2,CW$4,'SPACELOG 7 BP'!$F43:$EE43)+SUMIF('SPACELOG 8 BP'!$F$2:$EE$2,CW$4,'SPACELOG 8 BP'!$F43:$EE43)+SUMIF('SPACELOG 9 BP'!$F$2:$EE$2,CW$4,'SPACELOG 9 BP'!$F43:$EE43)+SUMIF('SPACELOG 10 BP'!$F$2:$EE$2,CW$4,'SPACELOG 10 BP'!$F43:$EE43)+SUMIF('SPACELOG 11 BP'!$F$2:$EE$2,CW$4,'SPACELOG 11 BP'!$F43:$EE43)+SUMIF('SPACELOG 12 BP'!$F$2:$EE$2,CW$4,'SPACELOG 12 BP'!$F43:$EE43)</f>
        <v>33439</v>
      </c>
      <c r="CX43" s="33">
        <f>SUMIF('reporting montigny'!$F$2:$EE$2,CX$4,'reporting montigny'!$F43:$EE43)+SUMIF('reporting boissy'!$F$2:$EE$2,CX$4,'reporting boissy'!$F43:$EE43)+SUMIF('reporting moussy'!$F$2:$EE$2,CX$4,'reporting moussy'!$F43:$EE43)+SUMIF('reporting trappes'!$F$2:$EE$2,CX$4,'reporting trappes'!$F43:$EE43)+SUMIF('SPACELOG 5 BP'!$F$2:$EE$2,CX$4,'SPACELOG 5 BP'!$F43:$EE43)+SUMIF('SPACELOG 6 BP'!$F$2:$EE$2,CX$4,'SPACELOG 6 BP'!$F43:$EE43)+SUMIF('SPACELOG 7 BP'!$F$2:$EE$2,CX$4,'SPACELOG 7 BP'!$F43:$EE43)+SUMIF('SPACELOG 8 BP'!$F$2:$EE$2,CX$4,'SPACELOG 8 BP'!$F43:$EE43)+SUMIF('SPACELOG 9 BP'!$F$2:$EE$2,CX$4,'SPACELOG 9 BP'!$F43:$EE43)+SUMIF('SPACELOG 10 BP'!$F$2:$EE$2,CX$4,'SPACELOG 10 BP'!$F43:$EE43)+SUMIF('SPACELOG 11 BP'!$F$2:$EE$2,CX$4,'SPACELOG 11 BP'!$F43:$EE43)+SUMIF('SPACELOG 12 BP'!$F$2:$EE$2,CX$4,'SPACELOG 12 BP'!$F43:$EE43)</f>
        <v>33439</v>
      </c>
      <c r="CY43" s="33">
        <f>SUMIF('reporting montigny'!$F$2:$EE$2,CY$4,'reporting montigny'!$F43:$EE43)+SUMIF('reporting boissy'!$F$2:$EE$2,CY$4,'reporting boissy'!$F43:$EE43)+SUMIF('reporting moussy'!$F$2:$EE$2,CY$4,'reporting moussy'!$F43:$EE43)+SUMIF('reporting trappes'!$F$2:$EE$2,CY$4,'reporting trappes'!$F43:$EE43)+SUMIF('SPACELOG 5 BP'!$F$2:$EE$2,CY$4,'SPACELOG 5 BP'!$F43:$EE43)+SUMIF('SPACELOG 6 BP'!$F$2:$EE$2,CY$4,'SPACELOG 6 BP'!$F43:$EE43)+SUMIF('SPACELOG 7 BP'!$F$2:$EE$2,CY$4,'SPACELOG 7 BP'!$F43:$EE43)+SUMIF('SPACELOG 8 BP'!$F$2:$EE$2,CY$4,'SPACELOG 8 BP'!$F43:$EE43)+SUMIF('SPACELOG 9 BP'!$F$2:$EE$2,CY$4,'SPACELOG 9 BP'!$F43:$EE43)+SUMIF('SPACELOG 10 BP'!$F$2:$EE$2,CY$4,'SPACELOG 10 BP'!$F43:$EE43)+SUMIF('SPACELOG 11 BP'!$F$2:$EE$2,CY$4,'SPACELOG 11 BP'!$F43:$EE43)+SUMIF('SPACELOG 12 BP'!$F$2:$EE$2,CY$4,'SPACELOG 12 BP'!$F43:$EE43)</f>
        <v>33439</v>
      </c>
      <c r="CZ43" s="33">
        <f>SUMIF('reporting montigny'!$F$2:$EE$2,CZ$4,'reporting montigny'!$F43:$EE43)+SUMIF('reporting boissy'!$F$2:$EE$2,CZ$4,'reporting boissy'!$F43:$EE43)+SUMIF('reporting moussy'!$F$2:$EE$2,CZ$4,'reporting moussy'!$F43:$EE43)+SUMIF('reporting trappes'!$F$2:$EE$2,CZ$4,'reporting trappes'!$F43:$EE43)+SUMIF('SPACELOG 5 BP'!$F$2:$EE$2,CZ$4,'SPACELOG 5 BP'!$F43:$EE43)+SUMIF('SPACELOG 6 BP'!$F$2:$EE$2,CZ$4,'SPACELOG 6 BP'!$F43:$EE43)+SUMIF('SPACELOG 7 BP'!$F$2:$EE$2,CZ$4,'SPACELOG 7 BP'!$F43:$EE43)+SUMIF('SPACELOG 8 BP'!$F$2:$EE$2,CZ$4,'SPACELOG 8 BP'!$F43:$EE43)+SUMIF('SPACELOG 9 BP'!$F$2:$EE$2,CZ$4,'SPACELOG 9 BP'!$F43:$EE43)+SUMIF('SPACELOG 10 BP'!$F$2:$EE$2,CZ$4,'SPACELOG 10 BP'!$F43:$EE43)+SUMIF('SPACELOG 11 BP'!$F$2:$EE$2,CZ$4,'SPACELOG 11 BP'!$F43:$EE43)+SUMIF('SPACELOG 12 BP'!$F$2:$EE$2,CZ$4,'SPACELOG 12 BP'!$F43:$EE43)</f>
        <v>33439</v>
      </c>
      <c r="DA43" s="33">
        <f>SUMIF('reporting montigny'!$F$2:$EE$2,DA$4,'reporting montigny'!$F43:$EE43)+SUMIF('reporting boissy'!$F$2:$EE$2,DA$4,'reporting boissy'!$F43:$EE43)+SUMIF('reporting moussy'!$F$2:$EE$2,DA$4,'reporting moussy'!$F43:$EE43)+SUMIF('reporting trappes'!$F$2:$EE$2,DA$4,'reporting trappes'!$F43:$EE43)+SUMIF('SPACELOG 5 BP'!$F$2:$EE$2,DA$4,'SPACELOG 5 BP'!$F43:$EE43)+SUMIF('SPACELOG 6 BP'!$F$2:$EE$2,DA$4,'SPACELOG 6 BP'!$F43:$EE43)+SUMIF('SPACELOG 7 BP'!$F$2:$EE$2,DA$4,'SPACELOG 7 BP'!$F43:$EE43)+SUMIF('SPACELOG 8 BP'!$F$2:$EE$2,DA$4,'SPACELOG 8 BP'!$F43:$EE43)+SUMIF('SPACELOG 9 BP'!$F$2:$EE$2,DA$4,'SPACELOG 9 BP'!$F43:$EE43)+SUMIF('SPACELOG 10 BP'!$F$2:$EE$2,DA$4,'SPACELOG 10 BP'!$F43:$EE43)+SUMIF('SPACELOG 11 BP'!$F$2:$EE$2,DA$4,'SPACELOG 11 BP'!$F43:$EE43)+SUMIF('SPACELOG 12 BP'!$F$2:$EE$2,DA$4,'SPACELOG 12 BP'!$F43:$EE43)</f>
        <v>33439</v>
      </c>
      <c r="DB43" s="33">
        <f>SUMIF('reporting montigny'!$F$2:$EE$2,DB$4,'reporting montigny'!$F43:$EE43)+SUMIF('reporting boissy'!$F$2:$EE$2,DB$4,'reporting boissy'!$F43:$EE43)+SUMIF('reporting moussy'!$F$2:$EE$2,DB$4,'reporting moussy'!$F43:$EE43)+SUMIF('reporting trappes'!$F$2:$EE$2,DB$4,'reporting trappes'!$F43:$EE43)+SUMIF('SPACELOG 5 BP'!$F$2:$EE$2,DB$4,'SPACELOG 5 BP'!$F43:$EE43)+SUMIF('SPACELOG 6 BP'!$F$2:$EE$2,DB$4,'SPACELOG 6 BP'!$F43:$EE43)+SUMIF('SPACELOG 7 BP'!$F$2:$EE$2,DB$4,'SPACELOG 7 BP'!$F43:$EE43)+SUMIF('SPACELOG 8 BP'!$F$2:$EE$2,DB$4,'SPACELOG 8 BP'!$F43:$EE43)+SUMIF('SPACELOG 9 BP'!$F$2:$EE$2,DB$4,'SPACELOG 9 BP'!$F43:$EE43)+SUMIF('SPACELOG 10 BP'!$F$2:$EE$2,DB$4,'SPACELOG 10 BP'!$F43:$EE43)+SUMIF('SPACELOG 11 BP'!$F$2:$EE$2,DB$4,'SPACELOG 11 BP'!$F43:$EE43)+SUMIF('SPACELOG 12 BP'!$F$2:$EE$2,DB$4,'SPACELOG 12 BP'!$F43:$EE43)</f>
        <v>33439</v>
      </c>
      <c r="DC43" s="33">
        <f>SUMIF('reporting montigny'!$F$2:$EE$2,DC$4,'reporting montigny'!$F43:$EE43)+SUMIF('reporting boissy'!$F$2:$EE$2,DC$4,'reporting boissy'!$F43:$EE43)+SUMIF('reporting moussy'!$F$2:$EE$2,DC$4,'reporting moussy'!$F43:$EE43)+SUMIF('reporting trappes'!$F$2:$EE$2,DC$4,'reporting trappes'!$F43:$EE43)+SUMIF('SPACELOG 5 BP'!$F$2:$EE$2,DC$4,'SPACELOG 5 BP'!$F43:$EE43)+SUMIF('SPACELOG 6 BP'!$F$2:$EE$2,DC$4,'SPACELOG 6 BP'!$F43:$EE43)+SUMIF('SPACELOG 7 BP'!$F$2:$EE$2,DC$4,'SPACELOG 7 BP'!$F43:$EE43)+SUMIF('SPACELOG 8 BP'!$F$2:$EE$2,DC$4,'SPACELOG 8 BP'!$F43:$EE43)+SUMIF('SPACELOG 9 BP'!$F$2:$EE$2,DC$4,'SPACELOG 9 BP'!$F43:$EE43)+SUMIF('SPACELOG 10 BP'!$F$2:$EE$2,DC$4,'SPACELOG 10 BP'!$F43:$EE43)+SUMIF('SPACELOG 11 BP'!$F$2:$EE$2,DC$4,'SPACELOG 11 BP'!$F43:$EE43)+SUMIF('SPACELOG 12 BP'!$F$2:$EE$2,DC$4,'SPACELOG 12 BP'!$F43:$EE43)</f>
        <v>33439</v>
      </c>
      <c r="DD43" s="33">
        <f>SUMIF('reporting montigny'!$F$2:$EE$2,DD$4,'reporting montigny'!$F43:$EE43)+SUMIF('reporting boissy'!$F$2:$EE$2,DD$4,'reporting boissy'!$F43:$EE43)+SUMIF('reporting moussy'!$F$2:$EE$2,DD$4,'reporting moussy'!$F43:$EE43)+SUMIF('reporting trappes'!$F$2:$EE$2,DD$4,'reporting trappes'!$F43:$EE43)+SUMIF('SPACELOG 5 BP'!$F$2:$EE$2,DD$4,'SPACELOG 5 BP'!$F43:$EE43)+SUMIF('SPACELOG 6 BP'!$F$2:$EE$2,DD$4,'SPACELOG 6 BP'!$F43:$EE43)+SUMIF('SPACELOG 7 BP'!$F$2:$EE$2,DD$4,'SPACELOG 7 BP'!$F43:$EE43)+SUMIF('SPACELOG 8 BP'!$F$2:$EE$2,DD$4,'SPACELOG 8 BP'!$F43:$EE43)+SUMIF('SPACELOG 9 BP'!$F$2:$EE$2,DD$4,'SPACELOG 9 BP'!$F43:$EE43)+SUMIF('SPACELOG 10 BP'!$F$2:$EE$2,DD$4,'SPACELOG 10 BP'!$F43:$EE43)+SUMIF('SPACELOG 11 BP'!$F$2:$EE$2,DD$4,'SPACELOG 11 BP'!$F43:$EE43)+SUMIF('SPACELOG 12 BP'!$F$2:$EE$2,DD$4,'SPACELOG 12 BP'!$F43:$EE43)</f>
        <v>33439</v>
      </c>
      <c r="DE43" s="393">
        <f t="shared" ref="DE43:DE46" si="166">SUM(CS43:DD43)</f>
        <v>401268</v>
      </c>
      <c r="DF43" s="33">
        <f>SUMIF('reporting montigny'!$F$2:$EE$2,DF$4,'reporting montigny'!$F43:$EE43)+SUMIF('reporting boissy'!$F$2:$EE$2,DF$4,'reporting boissy'!$F43:$EE43)+SUMIF('reporting moussy'!$F$2:$EE$2,DF$4,'reporting moussy'!$F43:$EE43)+SUMIF('reporting trappes'!$F$2:$EE$2,DF$4,'reporting trappes'!$F43:$EE43)+SUMIF('SPACELOG 5 BP'!$F$2:$EE$2,DF$4,'SPACELOG 5 BP'!$F43:$EE43)+SUMIF('SPACELOG 6 BP'!$F$2:$EE$2,DF$4,'SPACELOG 6 BP'!$F43:$EE43)+SUMIF('SPACELOG 7 BP'!$F$2:$EE$2,DF$4,'SPACELOG 7 BP'!$F43:$EE43)+SUMIF('SPACELOG 8 BP'!$F$2:$EE$2,DF$4,'SPACELOG 8 BP'!$F43:$EE43)+SUMIF('SPACELOG 9 BP'!$F$2:$EE$2,DF$4,'SPACELOG 9 BP'!$F43:$EE43)+SUMIF('SPACELOG 10 BP'!$F$2:$EE$2,DF$4,'SPACELOG 10 BP'!$F43:$EE43)+SUMIF('SPACELOG 11 BP'!$F$2:$EE$2,DF$4,'SPACELOG 11 BP'!$F43:$EE43)+SUMIF('SPACELOG 12 BP'!$F$2:$EE$2,DF$4,'SPACELOG 12 BP'!$F43:$EE43)</f>
        <v>33439</v>
      </c>
      <c r="DG43" s="33">
        <f>SUMIF('reporting montigny'!$F$2:$EE$2,DG$4,'reporting montigny'!$F43:$EE43)+SUMIF('reporting boissy'!$F$2:$EE$2,DG$4,'reporting boissy'!$F43:$EE43)+SUMIF('reporting moussy'!$F$2:$EE$2,DG$4,'reporting moussy'!$F43:$EE43)+SUMIF('reporting trappes'!$F$2:$EE$2,DG$4,'reporting trappes'!$F43:$EE43)+SUMIF('SPACELOG 5 BP'!$F$2:$EE$2,DG$4,'SPACELOG 5 BP'!$F43:$EE43)+SUMIF('SPACELOG 6 BP'!$F$2:$EE$2,DG$4,'SPACELOG 6 BP'!$F43:$EE43)+SUMIF('SPACELOG 7 BP'!$F$2:$EE$2,DG$4,'SPACELOG 7 BP'!$F43:$EE43)+SUMIF('SPACELOG 8 BP'!$F$2:$EE$2,DG$4,'SPACELOG 8 BP'!$F43:$EE43)+SUMIF('SPACELOG 9 BP'!$F$2:$EE$2,DG$4,'SPACELOG 9 BP'!$F43:$EE43)+SUMIF('SPACELOG 10 BP'!$F$2:$EE$2,DG$4,'SPACELOG 10 BP'!$F43:$EE43)+SUMIF('SPACELOG 11 BP'!$F$2:$EE$2,DG$4,'SPACELOG 11 BP'!$F43:$EE43)+SUMIF('SPACELOG 12 BP'!$F$2:$EE$2,DG$4,'SPACELOG 12 BP'!$F43:$EE43)</f>
        <v>33439</v>
      </c>
      <c r="DH43" s="33">
        <f>SUMIF('reporting montigny'!$F$2:$EE$2,DH$4,'reporting montigny'!$F43:$EE43)+SUMIF('reporting boissy'!$F$2:$EE$2,DH$4,'reporting boissy'!$F43:$EE43)+SUMIF('reporting moussy'!$F$2:$EE$2,DH$4,'reporting moussy'!$F43:$EE43)+SUMIF('reporting trappes'!$F$2:$EE$2,DH$4,'reporting trappes'!$F43:$EE43)+SUMIF('SPACELOG 5 BP'!$F$2:$EE$2,DH$4,'SPACELOG 5 BP'!$F43:$EE43)+SUMIF('SPACELOG 6 BP'!$F$2:$EE$2,DH$4,'SPACELOG 6 BP'!$F43:$EE43)+SUMIF('SPACELOG 7 BP'!$F$2:$EE$2,DH$4,'SPACELOG 7 BP'!$F43:$EE43)+SUMIF('SPACELOG 8 BP'!$F$2:$EE$2,DH$4,'SPACELOG 8 BP'!$F43:$EE43)+SUMIF('SPACELOG 9 BP'!$F$2:$EE$2,DH$4,'SPACELOG 9 BP'!$F43:$EE43)+SUMIF('SPACELOG 10 BP'!$F$2:$EE$2,DH$4,'SPACELOG 10 BP'!$F43:$EE43)+SUMIF('SPACELOG 11 BP'!$F$2:$EE$2,DH$4,'SPACELOG 11 BP'!$F43:$EE43)+SUMIF('SPACELOG 12 BP'!$F$2:$EE$2,DH$4,'SPACELOG 12 BP'!$F43:$EE43)</f>
        <v>33439</v>
      </c>
      <c r="DI43" s="33">
        <f>SUMIF('reporting montigny'!$F$2:$EE$2,DI$4,'reporting montigny'!$F43:$EE43)+SUMIF('reporting boissy'!$F$2:$EE$2,DI$4,'reporting boissy'!$F43:$EE43)+SUMIF('reporting moussy'!$F$2:$EE$2,DI$4,'reporting moussy'!$F43:$EE43)+SUMIF('reporting trappes'!$F$2:$EE$2,DI$4,'reporting trappes'!$F43:$EE43)+SUMIF('SPACELOG 5 BP'!$F$2:$EE$2,DI$4,'SPACELOG 5 BP'!$F43:$EE43)+SUMIF('SPACELOG 6 BP'!$F$2:$EE$2,DI$4,'SPACELOG 6 BP'!$F43:$EE43)+SUMIF('SPACELOG 7 BP'!$F$2:$EE$2,DI$4,'SPACELOG 7 BP'!$F43:$EE43)+SUMIF('SPACELOG 8 BP'!$F$2:$EE$2,DI$4,'SPACELOG 8 BP'!$F43:$EE43)+SUMIF('SPACELOG 9 BP'!$F$2:$EE$2,DI$4,'SPACELOG 9 BP'!$F43:$EE43)+SUMIF('SPACELOG 10 BP'!$F$2:$EE$2,DI$4,'SPACELOG 10 BP'!$F43:$EE43)+SUMIF('SPACELOG 11 BP'!$F$2:$EE$2,DI$4,'SPACELOG 11 BP'!$F43:$EE43)+SUMIF('SPACELOG 12 BP'!$F$2:$EE$2,DI$4,'SPACELOG 12 BP'!$F43:$EE43)</f>
        <v>33439</v>
      </c>
      <c r="DJ43" s="33">
        <f>SUMIF('reporting montigny'!$F$2:$EE$2,DJ$4,'reporting montigny'!$F43:$EE43)+SUMIF('reporting boissy'!$F$2:$EE$2,DJ$4,'reporting boissy'!$F43:$EE43)+SUMIF('reporting moussy'!$F$2:$EE$2,DJ$4,'reporting moussy'!$F43:$EE43)+SUMIF('reporting trappes'!$F$2:$EE$2,DJ$4,'reporting trappes'!$F43:$EE43)+SUMIF('SPACELOG 5 BP'!$F$2:$EE$2,DJ$4,'SPACELOG 5 BP'!$F43:$EE43)+SUMIF('SPACELOG 6 BP'!$F$2:$EE$2,DJ$4,'SPACELOG 6 BP'!$F43:$EE43)+SUMIF('SPACELOG 7 BP'!$F$2:$EE$2,DJ$4,'SPACELOG 7 BP'!$F43:$EE43)+SUMIF('SPACELOG 8 BP'!$F$2:$EE$2,DJ$4,'SPACELOG 8 BP'!$F43:$EE43)+SUMIF('SPACELOG 9 BP'!$F$2:$EE$2,DJ$4,'SPACELOG 9 BP'!$F43:$EE43)+SUMIF('SPACELOG 10 BP'!$F$2:$EE$2,DJ$4,'SPACELOG 10 BP'!$F43:$EE43)+SUMIF('SPACELOG 11 BP'!$F$2:$EE$2,DJ$4,'SPACELOG 11 BP'!$F43:$EE43)+SUMIF('SPACELOG 12 BP'!$F$2:$EE$2,DJ$4,'SPACELOG 12 BP'!$F43:$EE43)</f>
        <v>33439</v>
      </c>
      <c r="DK43" s="33">
        <f>SUMIF('reporting montigny'!$F$2:$EE$2,DK$4,'reporting montigny'!$F43:$EE43)+SUMIF('reporting boissy'!$F$2:$EE$2,DK$4,'reporting boissy'!$F43:$EE43)+SUMIF('reporting moussy'!$F$2:$EE$2,DK$4,'reporting moussy'!$F43:$EE43)+SUMIF('reporting trappes'!$F$2:$EE$2,DK$4,'reporting trappes'!$F43:$EE43)+SUMIF('SPACELOG 5 BP'!$F$2:$EE$2,DK$4,'SPACELOG 5 BP'!$F43:$EE43)+SUMIF('SPACELOG 6 BP'!$F$2:$EE$2,DK$4,'SPACELOG 6 BP'!$F43:$EE43)+SUMIF('SPACELOG 7 BP'!$F$2:$EE$2,DK$4,'SPACELOG 7 BP'!$F43:$EE43)+SUMIF('SPACELOG 8 BP'!$F$2:$EE$2,DK$4,'SPACELOG 8 BP'!$F43:$EE43)+SUMIF('SPACELOG 9 BP'!$F$2:$EE$2,DK$4,'SPACELOG 9 BP'!$F43:$EE43)+SUMIF('SPACELOG 10 BP'!$F$2:$EE$2,DK$4,'SPACELOG 10 BP'!$F43:$EE43)+SUMIF('SPACELOG 11 BP'!$F$2:$EE$2,DK$4,'SPACELOG 11 BP'!$F43:$EE43)+SUMIF('SPACELOG 12 BP'!$F$2:$EE$2,DK$4,'SPACELOG 12 BP'!$F43:$EE43)</f>
        <v>33439</v>
      </c>
      <c r="DL43" s="33">
        <f>SUMIF('reporting montigny'!$F$2:$EE$2,DL$4,'reporting montigny'!$F43:$EE43)+SUMIF('reporting boissy'!$F$2:$EE$2,DL$4,'reporting boissy'!$F43:$EE43)+SUMIF('reporting moussy'!$F$2:$EE$2,DL$4,'reporting moussy'!$F43:$EE43)+SUMIF('reporting trappes'!$F$2:$EE$2,DL$4,'reporting trappes'!$F43:$EE43)+SUMIF('SPACELOG 5 BP'!$F$2:$EE$2,DL$4,'SPACELOG 5 BP'!$F43:$EE43)+SUMIF('SPACELOG 6 BP'!$F$2:$EE$2,DL$4,'SPACELOG 6 BP'!$F43:$EE43)+SUMIF('SPACELOG 7 BP'!$F$2:$EE$2,DL$4,'SPACELOG 7 BP'!$F43:$EE43)+SUMIF('SPACELOG 8 BP'!$F$2:$EE$2,DL$4,'SPACELOG 8 BP'!$F43:$EE43)+SUMIF('SPACELOG 9 BP'!$F$2:$EE$2,DL$4,'SPACELOG 9 BP'!$F43:$EE43)+SUMIF('SPACELOG 10 BP'!$F$2:$EE$2,DL$4,'SPACELOG 10 BP'!$F43:$EE43)+SUMIF('SPACELOG 11 BP'!$F$2:$EE$2,DL$4,'SPACELOG 11 BP'!$F43:$EE43)+SUMIF('SPACELOG 12 BP'!$F$2:$EE$2,DL$4,'SPACELOG 12 BP'!$F43:$EE43)</f>
        <v>33439</v>
      </c>
      <c r="DM43" s="33">
        <f>SUMIF('reporting montigny'!$F$2:$EE$2,DM$4,'reporting montigny'!$F43:$EE43)+SUMIF('reporting boissy'!$F$2:$EE$2,DM$4,'reporting boissy'!$F43:$EE43)+SUMIF('reporting moussy'!$F$2:$EE$2,DM$4,'reporting moussy'!$F43:$EE43)+SUMIF('reporting trappes'!$F$2:$EE$2,DM$4,'reporting trappes'!$F43:$EE43)+SUMIF('SPACELOG 5 BP'!$F$2:$EE$2,DM$4,'SPACELOG 5 BP'!$F43:$EE43)+SUMIF('SPACELOG 6 BP'!$F$2:$EE$2,DM$4,'SPACELOG 6 BP'!$F43:$EE43)+SUMIF('SPACELOG 7 BP'!$F$2:$EE$2,DM$4,'SPACELOG 7 BP'!$F43:$EE43)+SUMIF('SPACELOG 8 BP'!$F$2:$EE$2,DM$4,'SPACELOG 8 BP'!$F43:$EE43)+SUMIF('SPACELOG 9 BP'!$F$2:$EE$2,DM$4,'SPACELOG 9 BP'!$F43:$EE43)+SUMIF('SPACELOG 10 BP'!$F$2:$EE$2,DM$4,'SPACELOG 10 BP'!$F43:$EE43)+SUMIF('SPACELOG 11 BP'!$F$2:$EE$2,DM$4,'SPACELOG 11 BP'!$F43:$EE43)+SUMIF('SPACELOG 12 BP'!$F$2:$EE$2,DM$4,'SPACELOG 12 BP'!$F43:$EE43)</f>
        <v>33439</v>
      </c>
      <c r="DN43" s="33">
        <f>SUMIF('reporting montigny'!$F$2:$EE$2,DN$4,'reporting montigny'!$F43:$EE43)+SUMIF('reporting boissy'!$F$2:$EE$2,DN$4,'reporting boissy'!$F43:$EE43)+SUMIF('reporting moussy'!$F$2:$EE$2,DN$4,'reporting moussy'!$F43:$EE43)+SUMIF('reporting trappes'!$F$2:$EE$2,DN$4,'reporting trappes'!$F43:$EE43)+SUMIF('SPACELOG 5 BP'!$F$2:$EE$2,DN$4,'SPACELOG 5 BP'!$F43:$EE43)+SUMIF('SPACELOG 6 BP'!$F$2:$EE$2,DN$4,'SPACELOG 6 BP'!$F43:$EE43)+SUMIF('SPACELOG 7 BP'!$F$2:$EE$2,DN$4,'SPACELOG 7 BP'!$F43:$EE43)+SUMIF('SPACELOG 8 BP'!$F$2:$EE$2,DN$4,'SPACELOG 8 BP'!$F43:$EE43)+SUMIF('SPACELOG 9 BP'!$F$2:$EE$2,DN$4,'SPACELOG 9 BP'!$F43:$EE43)+SUMIF('SPACELOG 10 BP'!$F$2:$EE$2,DN$4,'SPACELOG 10 BP'!$F43:$EE43)+SUMIF('SPACELOG 11 BP'!$F$2:$EE$2,DN$4,'SPACELOG 11 BP'!$F43:$EE43)+SUMIF('SPACELOG 12 BP'!$F$2:$EE$2,DN$4,'SPACELOG 12 BP'!$F43:$EE43)</f>
        <v>33439</v>
      </c>
      <c r="DO43" s="33">
        <f>SUMIF('reporting montigny'!$F$2:$EE$2,DO$4,'reporting montigny'!$F43:$EE43)+SUMIF('reporting boissy'!$F$2:$EE$2,DO$4,'reporting boissy'!$F43:$EE43)+SUMIF('reporting moussy'!$F$2:$EE$2,DO$4,'reporting moussy'!$F43:$EE43)+SUMIF('reporting trappes'!$F$2:$EE$2,DO$4,'reporting trappes'!$F43:$EE43)+SUMIF('SPACELOG 5 BP'!$F$2:$EE$2,DO$4,'SPACELOG 5 BP'!$F43:$EE43)+SUMIF('SPACELOG 6 BP'!$F$2:$EE$2,DO$4,'SPACELOG 6 BP'!$F43:$EE43)+SUMIF('SPACELOG 7 BP'!$F$2:$EE$2,DO$4,'SPACELOG 7 BP'!$F43:$EE43)+SUMIF('SPACELOG 8 BP'!$F$2:$EE$2,DO$4,'SPACELOG 8 BP'!$F43:$EE43)+SUMIF('SPACELOG 9 BP'!$F$2:$EE$2,DO$4,'SPACELOG 9 BP'!$F43:$EE43)+SUMIF('SPACELOG 10 BP'!$F$2:$EE$2,DO$4,'SPACELOG 10 BP'!$F43:$EE43)+SUMIF('SPACELOG 11 BP'!$F$2:$EE$2,DO$4,'SPACELOG 11 BP'!$F43:$EE43)+SUMIF('SPACELOG 12 BP'!$F$2:$EE$2,DO$4,'SPACELOG 12 BP'!$F43:$EE43)</f>
        <v>33439</v>
      </c>
      <c r="DP43" s="33">
        <f>SUMIF('reporting montigny'!$F$2:$EE$2,DP$4,'reporting montigny'!$F43:$EE43)+SUMIF('reporting boissy'!$F$2:$EE$2,DP$4,'reporting boissy'!$F43:$EE43)+SUMIF('reporting moussy'!$F$2:$EE$2,DP$4,'reporting moussy'!$F43:$EE43)+SUMIF('reporting trappes'!$F$2:$EE$2,DP$4,'reporting trappes'!$F43:$EE43)+SUMIF('SPACELOG 5 BP'!$F$2:$EE$2,DP$4,'SPACELOG 5 BP'!$F43:$EE43)+SUMIF('SPACELOG 6 BP'!$F$2:$EE$2,DP$4,'SPACELOG 6 BP'!$F43:$EE43)+SUMIF('SPACELOG 7 BP'!$F$2:$EE$2,DP$4,'SPACELOG 7 BP'!$F43:$EE43)+SUMIF('SPACELOG 8 BP'!$F$2:$EE$2,DP$4,'SPACELOG 8 BP'!$F43:$EE43)+SUMIF('SPACELOG 9 BP'!$F$2:$EE$2,DP$4,'SPACELOG 9 BP'!$F43:$EE43)+SUMIF('SPACELOG 10 BP'!$F$2:$EE$2,DP$4,'SPACELOG 10 BP'!$F43:$EE43)+SUMIF('SPACELOG 11 BP'!$F$2:$EE$2,DP$4,'SPACELOG 11 BP'!$F43:$EE43)+SUMIF('SPACELOG 12 BP'!$F$2:$EE$2,DP$4,'SPACELOG 12 BP'!$F43:$EE43)</f>
        <v>33439</v>
      </c>
      <c r="DQ43" s="33">
        <f>SUMIF('reporting montigny'!$F$2:$EE$2,DQ$4,'reporting montigny'!$F43:$EE43)+SUMIF('reporting boissy'!$F$2:$EE$2,DQ$4,'reporting boissy'!$F43:$EE43)+SUMIF('reporting moussy'!$F$2:$EE$2,DQ$4,'reporting moussy'!$F43:$EE43)+SUMIF('reporting trappes'!$F$2:$EE$2,DQ$4,'reporting trappes'!$F43:$EE43)+SUMIF('SPACELOG 5 BP'!$F$2:$EE$2,DQ$4,'SPACELOG 5 BP'!$F43:$EE43)+SUMIF('SPACELOG 6 BP'!$F$2:$EE$2,DQ$4,'SPACELOG 6 BP'!$F43:$EE43)+SUMIF('SPACELOG 7 BP'!$F$2:$EE$2,DQ$4,'SPACELOG 7 BP'!$F43:$EE43)+SUMIF('SPACELOG 8 BP'!$F$2:$EE$2,DQ$4,'SPACELOG 8 BP'!$F43:$EE43)+SUMIF('SPACELOG 9 BP'!$F$2:$EE$2,DQ$4,'SPACELOG 9 BP'!$F43:$EE43)+SUMIF('SPACELOG 10 BP'!$F$2:$EE$2,DQ$4,'SPACELOG 10 BP'!$F43:$EE43)+SUMIF('SPACELOG 11 BP'!$F$2:$EE$2,DQ$4,'SPACELOG 11 BP'!$F43:$EE43)+SUMIF('SPACELOG 12 BP'!$F$2:$EE$2,DQ$4,'SPACELOG 12 BP'!$F43:$EE43)</f>
        <v>33439</v>
      </c>
      <c r="DR43" s="393">
        <f t="shared" ref="DR43:DR46" si="167">SUM(DF43:DQ43)</f>
        <v>401268</v>
      </c>
    </row>
    <row r="44" spans="2:122" x14ac:dyDescent="0.2">
      <c r="E44" s="9" t="s">
        <v>326</v>
      </c>
      <c r="F44" s="33">
        <f>SUMIF('reporting montigny'!$F$2:$EE$2,F$4,'reporting montigny'!$F44:$EE44)+SUMIF('reporting boissy'!$F$2:$EE$2,F$4,'reporting boissy'!$F44:$EE44)+SUMIF('reporting moussy'!$F$2:$EE$2,F$4,'reporting moussy'!$F44:$EE44)+SUMIF('reporting trappes'!$F$2:$EE$2,F$4,'reporting trappes'!$F44:$EE44)+SUMIF('SPACELOG 5 BP'!$F$2:$EE$2,F$4,'SPACELOG 5 BP'!$F44:$EE44)+SUMIF('SPACELOG 6 BP'!$F$2:$EE$2,F$4,'SPACELOG 6 BP'!$F44:$EE44)+SUMIF('SPACELOG 7 BP'!$F$2:$EE$2,F$4,'SPACELOG 7 BP'!$F44:$EE44)+SUMIF('SPACELOG 8 BP'!$F$2:$EE$2,F$4,'SPACELOG 8 BP'!$F44:$EE44)+SUMIF('SPACELOG 9 BP'!$F$2:$EE$2,F$4,'SPACELOG 9 BP'!$F44:$EE44)+SUMIF('SPACELOG 10 BP'!$F$2:$EE$2,F$4,'SPACELOG 10 BP'!$F44:$EE44)+SUMIF('SPACELOG 11 BP'!$F$2:$EE$2,F$4,'SPACELOG 11 BP'!$F44:$EE44)+SUMIF('SPACELOG 12 BP'!$F$2:$EE$2,F$4,'SPACELOG 12 BP'!$F44:$EE44)</f>
        <v>4444</v>
      </c>
      <c r="G44" s="33">
        <f>SUMIF('reporting montigny'!$F$2:$EE$2,G$4,'reporting montigny'!$F44:$EE44)+SUMIF('reporting boissy'!$F$2:$EE$2,G$4,'reporting boissy'!$F44:$EE44)+SUMIF('reporting moussy'!$F$2:$EE$2,G$4,'reporting moussy'!$F44:$EE44)+SUMIF('reporting trappes'!$F$2:$EE$2,G$4,'reporting trappes'!$F44:$EE44)+SUMIF('SPACELOG 5 BP'!$F$2:$EE$2,G$4,'SPACELOG 5 BP'!$F44:$EE44)+SUMIF('SPACELOG 6 BP'!$F$2:$EE$2,G$4,'SPACELOG 6 BP'!$F44:$EE44)+SUMIF('SPACELOG 7 BP'!$F$2:$EE$2,G$4,'SPACELOG 7 BP'!$F44:$EE44)+SUMIF('SPACELOG 8 BP'!$F$2:$EE$2,G$4,'SPACELOG 8 BP'!$F44:$EE44)+SUMIF('SPACELOG 9 BP'!$F$2:$EE$2,G$4,'SPACELOG 9 BP'!$F44:$EE44)+SUMIF('SPACELOG 10 BP'!$F$2:$EE$2,G$4,'SPACELOG 10 BP'!$F44:$EE44)+SUMIF('SPACELOG 11 BP'!$F$2:$EE$2,G$4,'SPACELOG 11 BP'!$F44:$EE44)+SUMIF('SPACELOG 12 BP'!$F$2:$EE$2,G$4,'SPACELOG 12 BP'!$F44:$EE44)</f>
        <v>4444</v>
      </c>
      <c r="H44" s="33">
        <f>SUMIF('reporting montigny'!$F$2:$EE$2,H$4,'reporting montigny'!$F44:$EE44)+SUMIF('reporting boissy'!$F$2:$EE$2,H$4,'reporting boissy'!$F44:$EE44)+SUMIF('reporting moussy'!$F$2:$EE$2,H$4,'reporting moussy'!$F44:$EE44)+SUMIF('reporting trappes'!$F$2:$EE$2,H$4,'reporting trappes'!$F44:$EE44)+SUMIF('SPACELOG 5 BP'!$F$2:$EE$2,H$4,'SPACELOG 5 BP'!$F44:$EE44)+SUMIF('SPACELOG 6 BP'!$F$2:$EE$2,H$4,'SPACELOG 6 BP'!$F44:$EE44)+SUMIF('SPACELOG 7 BP'!$F$2:$EE$2,H$4,'SPACELOG 7 BP'!$F44:$EE44)+SUMIF('SPACELOG 8 BP'!$F$2:$EE$2,H$4,'SPACELOG 8 BP'!$F44:$EE44)+SUMIF('SPACELOG 9 BP'!$F$2:$EE$2,H$4,'SPACELOG 9 BP'!$F44:$EE44)+SUMIF('SPACELOG 10 BP'!$F$2:$EE$2,H$4,'SPACELOG 10 BP'!$F44:$EE44)+SUMIF('SPACELOG 11 BP'!$F$2:$EE$2,H$4,'SPACELOG 11 BP'!$F44:$EE44)+SUMIF('SPACELOG 12 BP'!$F$2:$EE$2,H$4,'SPACELOG 12 BP'!$F44:$EE44)</f>
        <v>4444</v>
      </c>
      <c r="I44" s="33">
        <f>SUMIF('reporting montigny'!$F$2:$EE$2,I$4,'reporting montigny'!$F44:$EE44)+SUMIF('reporting boissy'!$F$2:$EE$2,I$4,'reporting boissy'!$F44:$EE44)+SUMIF('reporting moussy'!$F$2:$EE$2,I$4,'reporting moussy'!$F44:$EE44)+SUMIF('reporting trappes'!$F$2:$EE$2,I$4,'reporting trappes'!$F44:$EE44)+SUMIF('SPACELOG 5 BP'!$F$2:$EE$2,I$4,'SPACELOG 5 BP'!$F44:$EE44)+SUMIF('SPACELOG 6 BP'!$F$2:$EE$2,I$4,'SPACELOG 6 BP'!$F44:$EE44)+SUMIF('SPACELOG 7 BP'!$F$2:$EE$2,I$4,'SPACELOG 7 BP'!$F44:$EE44)+SUMIF('SPACELOG 8 BP'!$F$2:$EE$2,I$4,'SPACELOG 8 BP'!$F44:$EE44)+SUMIF('SPACELOG 9 BP'!$F$2:$EE$2,I$4,'SPACELOG 9 BP'!$F44:$EE44)+SUMIF('SPACELOG 10 BP'!$F$2:$EE$2,I$4,'SPACELOG 10 BP'!$F44:$EE44)+SUMIF('SPACELOG 11 BP'!$F$2:$EE$2,I$4,'SPACELOG 11 BP'!$F44:$EE44)+SUMIF('SPACELOG 12 BP'!$F$2:$EE$2,I$4,'SPACELOG 12 BP'!$F44:$EE44)</f>
        <v>4444</v>
      </c>
      <c r="J44" s="33">
        <f>SUMIF('reporting montigny'!$F$2:$EE$2,J$4,'reporting montigny'!$F44:$EE44)+SUMIF('reporting boissy'!$F$2:$EE$2,J$4,'reporting boissy'!$F44:$EE44)+SUMIF('reporting moussy'!$F$2:$EE$2,J$4,'reporting moussy'!$F44:$EE44)+SUMIF('reporting trappes'!$F$2:$EE$2,J$4,'reporting trappes'!$F44:$EE44)+SUMIF('SPACELOG 5 BP'!$F$2:$EE$2,J$4,'SPACELOG 5 BP'!$F44:$EE44)+SUMIF('SPACELOG 6 BP'!$F$2:$EE$2,J$4,'SPACELOG 6 BP'!$F44:$EE44)+SUMIF('SPACELOG 7 BP'!$F$2:$EE$2,J$4,'SPACELOG 7 BP'!$F44:$EE44)+SUMIF('SPACELOG 8 BP'!$F$2:$EE$2,J$4,'SPACELOG 8 BP'!$F44:$EE44)+SUMIF('SPACELOG 9 BP'!$F$2:$EE$2,J$4,'SPACELOG 9 BP'!$F44:$EE44)+SUMIF('SPACELOG 10 BP'!$F$2:$EE$2,J$4,'SPACELOG 10 BP'!$F44:$EE44)+SUMIF('SPACELOG 11 BP'!$F$2:$EE$2,J$4,'SPACELOG 11 BP'!$F44:$EE44)+SUMIF('SPACELOG 12 BP'!$F$2:$EE$2,J$4,'SPACELOG 12 BP'!$F44:$EE44)</f>
        <v>4444</v>
      </c>
      <c r="K44" s="33">
        <f>SUMIF('reporting montigny'!$F$2:$EE$2,K$4,'reporting montigny'!$F44:$EE44)+SUMIF('reporting boissy'!$F$2:$EE$2,K$4,'reporting boissy'!$F44:$EE44)+SUMIF('reporting moussy'!$F$2:$EE$2,K$4,'reporting moussy'!$F44:$EE44)+SUMIF('reporting trappes'!$F$2:$EE$2,K$4,'reporting trappes'!$F44:$EE44)+SUMIF('SPACELOG 5 BP'!$F$2:$EE$2,K$4,'SPACELOG 5 BP'!$F44:$EE44)+SUMIF('SPACELOG 6 BP'!$F$2:$EE$2,K$4,'SPACELOG 6 BP'!$F44:$EE44)+SUMIF('SPACELOG 7 BP'!$F$2:$EE$2,K$4,'SPACELOG 7 BP'!$F44:$EE44)+SUMIF('SPACELOG 8 BP'!$F$2:$EE$2,K$4,'SPACELOG 8 BP'!$F44:$EE44)+SUMIF('SPACELOG 9 BP'!$F$2:$EE$2,K$4,'SPACELOG 9 BP'!$F44:$EE44)+SUMIF('SPACELOG 10 BP'!$F$2:$EE$2,K$4,'SPACELOG 10 BP'!$F44:$EE44)+SUMIF('SPACELOG 11 BP'!$F$2:$EE$2,K$4,'SPACELOG 11 BP'!$F44:$EE44)+SUMIF('SPACELOG 12 BP'!$F$2:$EE$2,K$4,'SPACELOG 12 BP'!$F44:$EE44)</f>
        <v>4444</v>
      </c>
      <c r="L44" s="33">
        <f>SUMIF('reporting montigny'!$F$2:$EE$2,L$4,'reporting montigny'!$F44:$EE44)+SUMIF('reporting boissy'!$F$2:$EE$2,L$4,'reporting boissy'!$F44:$EE44)+SUMIF('reporting moussy'!$F$2:$EE$2,L$4,'reporting moussy'!$F44:$EE44)+SUMIF('reporting trappes'!$F$2:$EE$2,L$4,'reporting trappes'!$F44:$EE44)+SUMIF('SPACELOG 5 BP'!$F$2:$EE$2,L$4,'SPACELOG 5 BP'!$F44:$EE44)+SUMIF('SPACELOG 6 BP'!$F$2:$EE$2,L$4,'SPACELOG 6 BP'!$F44:$EE44)+SUMIF('SPACELOG 7 BP'!$F$2:$EE$2,L$4,'SPACELOG 7 BP'!$F44:$EE44)+SUMIF('SPACELOG 8 BP'!$F$2:$EE$2,L$4,'SPACELOG 8 BP'!$F44:$EE44)+SUMIF('SPACELOG 9 BP'!$F$2:$EE$2,L$4,'SPACELOG 9 BP'!$F44:$EE44)+SUMIF('SPACELOG 10 BP'!$F$2:$EE$2,L$4,'SPACELOG 10 BP'!$F44:$EE44)+SUMIF('SPACELOG 11 BP'!$F$2:$EE$2,L$4,'SPACELOG 11 BP'!$F44:$EE44)+SUMIF('SPACELOG 12 BP'!$F$2:$EE$2,L$4,'SPACELOG 12 BP'!$F44:$EE44)</f>
        <v>5607</v>
      </c>
      <c r="M44" s="33">
        <f>SUMIF('reporting montigny'!$F$2:$EE$2,M$4,'reporting montigny'!$F44:$EE44)+SUMIF('reporting boissy'!$F$2:$EE$2,M$4,'reporting boissy'!$F44:$EE44)+SUMIF('reporting moussy'!$F$2:$EE$2,M$4,'reporting moussy'!$F44:$EE44)+SUMIF('reporting trappes'!$F$2:$EE$2,M$4,'reporting trappes'!$F44:$EE44)+SUMIF('SPACELOG 5 BP'!$F$2:$EE$2,M$4,'SPACELOG 5 BP'!$F44:$EE44)+SUMIF('SPACELOG 6 BP'!$F$2:$EE$2,M$4,'SPACELOG 6 BP'!$F44:$EE44)+SUMIF('SPACELOG 7 BP'!$F$2:$EE$2,M$4,'SPACELOG 7 BP'!$F44:$EE44)+SUMIF('SPACELOG 8 BP'!$F$2:$EE$2,M$4,'SPACELOG 8 BP'!$F44:$EE44)+SUMIF('SPACELOG 9 BP'!$F$2:$EE$2,M$4,'SPACELOG 9 BP'!$F44:$EE44)+SUMIF('SPACELOG 10 BP'!$F$2:$EE$2,M$4,'SPACELOG 10 BP'!$F44:$EE44)+SUMIF('SPACELOG 11 BP'!$F$2:$EE$2,M$4,'SPACELOG 11 BP'!$F44:$EE44)+SUMIF('SPACELOG 12 BP'!$F$2:$EE$2,M$4,'SPACELOG 12 BP'!$F44:$EE44)</f>
        <v>5607</v>
      </c>
      <c r="N44" s="33">
        <f>SUMIF('reporting montigny'!$F$2:$EE$2,N$4,'reporting montigny'!$F44:$EE44)+SUMIF('reporting boissy'!$F$2:$EE$2,N$4,'reporting boissy'!$F44:$EE44)+SUMIF('reporting moussy'!$F$2:$EE$2,N$4,'reporting moussy'!$F44:$EE44)+SUMIF('reporting trappes'!$F$2:$EE$2,N$4,'reporting trappes'!$F44:$EE44)+SUMIF('SPACELOG 5 BP'!$F$2:$EE$2,N$4,'SPACELOG 5 BP'!$F44:$EE44)+SUMIF('SPACELOG 6 BP'!$F$2:$EE$2,N$4,'SPACELOG 6 BP'!$F44:$EE44)+SUMIF('SPACELOG 7 BP'!$F$2:$EE$2,N$4,'SPACELOG 7 BP'!$F44:$EE44)+SUMIF('SPACELOG 8 BP'!$F$2:$EE$2,N$4,'SPACELOG 8 BP'!$F44:$EE44)+SUMIF('SPACELOG 9 BP'!$F$2:$EE$2,N$4,'SPACELOG 9 BP'!$F44:$EE44)+SUMIF('SPACELOG 10 BP'!$F$2:$EE$2,N$4,'SPACELOG 10 BP'!$F44:$EE44)+SUMIF('SPACELOG 11 BP'!$F$2:$EE$2,N$4,'SPACELOG 11 BP'!$F44:$EE44)+SUMIF('SPACELOG 12 BP'!$F$2:$EE$2,N$4,'SPACELOG 12 BP'!$F44:$EE44)</f>
        <v>5607</v>
      </c>
      <c r="O44" s="33">
        <f>SUMIF('reporting montigny'!$F$2:$EE$2,O$4,'reporting montigny'!$F44:$EE44)+SUMIF('reporting boissy'!$F$2:$EE$2,O$4,'reporting boissy'!$F44:$EE44)+SUMIF('reporting moussy'!$F$2:$EE$2,O$4,'reporting moussy'!$F44:$EE44)+SUMIF('reporting trappes'!$F$2:$EE$2,O$4,'reporting trappes'!$F44:$EE44)+SUMIF('SPACELOG 5 BP'!$F$2:$EE$2,O$4,'SPACELOG 5 BP'!$F44:$EE44)+SUMIF('SPACELOG 6 BP'!$F$2:$EE$2,O$4,'SPACELOG 6 BP'!$F44:$EE44)+SUMIF('SPACELOG 7 BP'!$F$2:$EE$2,O$4,'SPACELOG 7 BP'!$F44:$EE44)+SUMIF('SPACELOG 8 BP'!$F$2:$EE$2,O$4,'SPACELOG 8 BP'!$F44:$EE44)+SUMIF('SPACELOG 9 BP'!$F$2:$EE$2,O$4,'SPACELOG 9 BP'!$F44:$EE44)+SUMIF('SPACELOG 10 BP'!$F$2:$EE$2,O$4,'SPACELOG 10 BP'!$F44:$EE44)+SUMIF('SPACELOG 11 BP'!$F$2:$EE$2,O$4,'SPACELOG 11 BP'!$F44:$EE44)+SUMIF('SPACELOG 12 BP'!$F$2:$EE$2,O$4,'SPACELOG 12 BP'!$F44:$EE44)</f>
        <v>5607</v>
      </c>
      <c r="P44" s="33">
        <f>SUMIF('reporting montigny'!$F$2:$EE$2,P$4,'reporting montigny'!$F44:$EE44)+SUMIF('reporting boissy'!$F$2:$EE$2,P$4,'reporting boissy'!$F44:$EE44)+SUMIF('reporting moussy'!$F$2:$EE$2,P$4,'reporting moussy'!$F44:$EE44)+SUMIF('reporting trappes'!$F$2:$EE$2,P$4,'reporting trappes'!$F44:$EE44)+SUMIF('SPACELOG 5 BP'!$F$2:$EE$2,P$4,'SPACELOG 5 BP'!$F44:$EE44)+SUMIF('SPACELOG 6 BP'!$F$2:$EE$2,P$4,'SPACELOG 6 BP'!$F44:$EE44)+SUMIF('SPACELOG 7 BP'!$F$2:$EE$2,P$4,'SPACELOG 7 BP'!$F44:$EE44)+SUMIF('SPACELOG 8 BP'!$F$2:$EE$2,P$4,'SPACELOG 8 BP'!$F44:$EE44)+SUMIF('SPACELOG 9 BP'!$F$2:$EE$2,P$4,'SPACELOG 9 BP'!$F44:$EE44)+SUMIF('SPACELOG 10 BP'!$F$2:$EE$2,P$4,'SPACELOG 10 BP'!$F44:$EE44)+SUMIF('SPACELOG 11 BP'!$F$2:$EE$2,P$4,'SPACELOG 11 BP'!$F44:$EE44)+SUMIF('SPACELOG 12 BP'!$F$2:$EE$2,P$4,'SPACELOG 12 BP'!$F44:$EE44)</f>
        <v>5607</v>
      </c>
      <c r="Q44" s="33">
        <f>SUMIF('reporting montigny'!$F$2:$EE$2,Q$4,'reporting montigny'!$F44:$EE44)+SUMIF('reporting boissy'!$F$2:$EE$2,Q$4,'reporting boissy'!$F44:$EE44)+SUMIF('reporting moussy'!$F$2:$EE$2,Q$4,'reporting moussy'!$F44:$EE44)+SUMIF('reporting trappes'!$F$2:$EE$2,Q$4,'reporting trappes'!$F44:$EE44)+SUMIF('SPACELOG 5 BP'!$F$2:$EE$2,Q$4,'SPACELOG 5 BP'!$F44:$EE44)+SUMIF('SPACELOG 6 BP'!$F$2:$EE$2,Q$4,'SPACELOG 6 BP'!$F44:$EE44)+SUMIF('SPACELOG 7 BP'!$F$2:$EE$2,Q$4,'SPACELOG 7 BP'!$F44:$EE44)+SUMIF('SPACELOG 8 BP'!$F$2:$EE$2,Q$4,'SPACELOG 8 BP'!$F44:$EE44)+SUMIF('SPACELOG 9 BP'!$F$2:$EE$2,Q$4,'SPACELOG 9 BP'!$F44:$EE44)+SUMIF('SPACELOG 10 BP'!$F$2:$EE$2,Q$4,'SPACELOG 10 BP'!$F44:$EE44)+SUMIF('SPACELOG 11 BP'!$F$2:$EE$2,Q$4,'SPACELOG 11 BP'!$F44:$EE44)+SUMIF('SPACELOG 12 BP'!$F$2:$EE$2,Q$4,'SPACELOG 12 BP'!$F44:$EE44)</f>
        <v>5607</v>
      </c>
      <c r="R44" s="393">
        <f t="shared" ref="R44:R46" si="168">SUM(F44:Q44)</f>
        <v>60306</v>
      </c>
      <c r="S44" s="33">
        <f>SUMIF('reporting montigny'!$F$2:$EE$2,S$4,'reporting montigny'!$F44:$EE44)+SUMIF('reporting boissy'!$F$2:$EE$2,S$4,'reporting boissy'!$F44:$EE44)+SUMIF('reporting moussy'!$F$2:$EE$2,S$4,'reporting moussy'!$F44:$EE44)+SUMIF('reporting trappes'!$F$2:$EE$2,S$4,'reporting trappes'!$F44:$EE44)+SUMIF('SPACELOG 5 BP'!$F$2:$EE$2,S$4,'SPACELOG 5 BP'!$F44:$EE44)+SUMIF('SPACELOG 6 BP'!$F$2:$EE$2,S$4,'SPACELOG 6 BP'!$F44:$EE44)+SUMIF('SPACELOG 7 BP'!$F$2:$EE$2,S$4,'SPACELOG 7 BP'!$F44:$EE44)+SUMIF('SPACELOG 8 BP'!$F$2:$EE$2,S$4,'SPACELOG 8 BP'!$F44:$EE44)+SUMIF('SPACELOG 9 BP'!$F$2:$EE$2,S$4,'SPACELOG 9 BP'!$F44:$EE44)+SUMIF('SPACELOG 10 BP'!$F$2:$EE$2,S$4,'SPACELOG 10 BP'!$F44:$EE44)+SUMIF('SPACELOG 11 BP'!$F$2:$EE$2,S$4,'SPACELOG 11 BP'!$F44:$EE44)+SUMIF('SPACELOG 12 BP'!$F$2:$EE$2,S$4,'SPACELOG 12 BP'!$F44:$EE44)</f>
        <v>5607</v>
      </c>
      <c r="T44" s="33">
        <f>SUMIF('reporting montigny'!$F$2:$EE$2,T$4,'reporting montigny'!$F44:$EE44)+SUMIF('reporting boissy'!$F$2:$EE$2,T$4,'reporting boissy'!$F44:$EE44)+SUMIF('reporting moussy'!$F$2:$EE$2,T$4,'reporting moussy'!$F44:$EE44)+SUMIF('reporting trappes'!$F$2:$EE$2,T$4,'reporting trappes'!$F44:$EE44)+SUMIF('SPACELOG 5 BP'!$F$2:$EE$2,T$4,'SPACELOG 5 BP'!$F44:$EE44)+SUMIF('SPACELOG 6 BP'!$F$2:$EE$2,T$4,'SPACELOG 6 BP'!$F44:$EE44)+SUMIF('SPACELOG 7 BP'!$F$2:$EE$2,T$4,'SPACELOG 7 BP'!$F44:$EE44)+SUMIF('SPACELOG 8 BP'!$F$2:$EE$2,T$4,'SPACELOG 8 BP'!$F44:$EE44)+SUMIF('SPACELOG 9 BP'!$F$2:$EE$2,T$4,'SPACELOG 9 BP'!$F44:$EE44)+SUMIF('SPACELOG 10 BP'!$F$2:$EE$2,T$4,'SPACELOG 10 BP'!$F44:$EE44)+SUMIF('SPACELOG 11 BP'!$F$2:$EE$2,T$4,'SPACELOG 11 BP'!$F44:$EE44)+SUMIF('SPACELOG 12 BP'!$F$2:$EE$2,T$4,'SPACELOG 12 BP'!$F44:$EE44)</f>
        <v>5607</v>
      </c>
      <c r="U44" s="33">
        <f>SUMIF('reporting montigny'!$F$2:$EE$2,U$4,'reporting montigny'!$F44:$EE44)+SUMIF('reporting boissy'!$F$2:$EE$2,U$4,'reporting boissy'!$F44:$EE44)+SUMIF('reporting moussy'!$F$2:$EE$2,U$4,'reporting moussy'!$F44:$EE44)+SUMIF('reporting trappes'!$F$2:$EE$2,U$4,'reporting trappes'!$F44:$EE44)+SUMIF('SPACELOG 5 BP'!$F$2:$EE$2,U$4,'SPACELOG 5 BP'!$F44:$EE44)+SUMIF('SPACELOG 6 BP'!$F$2:$EE$2,U$4,'SPACELOG 6 BP'!$F44:$EE44)+SUMIF('SPACELOG 7 BP'!$F$2:$EE$2,U$4,'SPACELOG 7 BP'!$F44:$EE44)+SUMIF('SPACELOG 8 BP'!$F$2:$EE$2,U$4,'SPACELOG 8 BP'!$F44:$EE44)+SUMIF('SPACELOG 9 BP'!$F$2:$EE$2,U$4,'SPACELOG 9 BP'!$F44:$EE44)+SUMIF('SPACELOG 10 BP'!$F$2:$EE$2,U$4,'SPACELOG 10 BP'!$F44:$EE44)+SUMIF('SPACELOG 11 BP'!$F$2:$EE$2,U$4,'SPACELOG 11 BP'!$F44:$EE44)+SUMIF('SPACELOG 12 BP'!$F$2:$EE$2,U$4,'SPACELOG 12 BP'!$F44:$EE44)</f>
        <v>5607</v>
      </c>
      <c r="V44" s="33">
        <f>SUMIF('reporting montigny'!$F$2:$EE$2,V$4,'reporting montigny'!$F44:$EE44)+SUMIF('reporting boissy'!$F$2:$EE$2,V$4,'reporting boissy'!$F44:$EE44)+SUMIF('reporting moussy'!$F$2:$EE$2,V$4,'reporting moussy'!$F44:$EE44)+SUMIF('reporting trappes'!$F$2:$EE$2,V$4,'reporting trappes'!$F44:$EE44)+SUMIF('SPACELOG 5 BP'!$F$2:$EE$2,V$4,'SPACELOG 5 BP'!$F44:$EE44)+SUMIF('SPACELOG 6 BP'!$F$2:$EE$2,V$4,'SPACELOG 6 BP'!$F44:$EE44)+SUMIF('SPACELOG 7 BP'!$F$2:$EE$2,V$4,'SPACELOG 7 BP'!$F44:$EE44)+SUMIF('SPACELOG 8 BP'!$F$2:$EE$2,V$4,'SPACELOG 8 BP'!$F44:$EE44)+SUMIF('SPACELOG 9 BP'!$F$2:$EE$2,V$4,'SPACELOG 9 BP'!$F44:$EE44)+SUMIF('SPACELOG 10 BP'!$F$2:$EE$2,V$4,'SPACELOG 10 BP'!$F44:$EE44)+SUMIF('SPACELOG 11 BP'!$F$2:$EE$2,V$4,'SPACELOG 11 BP'!$F44:$EE44)+SUMIF('SPACELOG 12 BP'!$F$2:$EE$2,V$4,'SPACELOG 12 BP'!$F44:$EE44)</f>
        <v>5607</v>
      </c>
      <c r="W44" s="33">
        <f>SUMIF('reporting montigny'!$F$2:$EE$2,W$4,'reporting montigny'!$F44:$EE44)+SUMIF('reporting boissy'!$F$2:$EE$2,W$4,'reporting boissy'!$F44:$EE44)+SUMIF('reporting moussy'!$F$2:$EE$2,W$4,'reporting moussy'!$F44:$EE44)+SUMIF('reporting trappes'!$F$2:$EE$2,W$4,'reporting trappes'!$F44:$EE44)+SUMIF('SPACELOG 5 BP'!$F$2:$EE$2,W$4,'SPACELOG 5 BP'!$F44:$EE44)+SUMIF('SPACELOG 6 BP'!$F$2:$EE$2,W$4,'SPACELOG 6 BP'!$F44:$EE44)+SUMIF('SPACELOG 7 BP'!$F$2:$EE$2,W$4,'SPACELOG 7 BP'!$F44:$EE44)+SUMIF('SPACELOG 8 BP'!$F$2:$EE$2,W$4,'SPACELOG 8 BP'!$F44:$EE44)+SUMIF('SPACELOG 9 BP'!$F$2:$EE$2,W$4,'SPACELOG 9 BP'!$F44:$EE44)+SUMIF('SPACELOG 10 BP'!$F$2:$EE$2,W$4,'SPACELOG 10 BP'!$F44:$EE44)+SUMIF('SPACELOG 11 BP'!$F$2:$EE$2,W$4,'SPACELOG 11 BP'!$F44:$EE44)+SUMIF('SPACELOG 12 BP'!$F$2:$EE$2,W$4,'SPACELOG 12 BP'!$F44:$EE44)</f>
        <v>5607</v>
      </c>
      <c r="X44" s="33">
        <f>SUMIF('reporting montigny'!$F$2:$EE$2,X$4,'reporting montigny'!$F44:$EE44)+SUMIF('reporting boissy'!$F$2:$EE$2,X$4,'reporting boissy'!$F44:$EE44)+SUMIF('reporting moussy'!$F$2:$EE$2,X$4,'reporting moussy'!$F44:$EE44)+SUMIF('reporting trappes'!$F$2:$EE$2,X$4,'reporting trappes'!$F44:$EE44)+SUMIF('SPACELOG 5 BP'!$F$2:$EE$2,X$4,'SPACELOG 5 BP'!$F44:$EE44)+SUMIF('SPACELOG 6 BP'!$F$2:$EE$2,X$4,'SPACELOG 6 BP'!$F44:$EE44)+SUMIF('SPACELOG 7 BP'!$F$2:$EE$2,X$4,'SPACELOG 7 BP'!$F44:$EE44)+SUMIF('SPACELOG 8 BP'!$F$2:$EE$2,X$4,'SPACELOG 8 BP'!$F44:$EE44)+SUMIF('SPACELOG 9 BP'!$F$2:$EE$2,X$4,'SPACELOG 9 BP'!$F44:$EE44)+SUMIF('SPACELOG 10 BP'!$F$2:$EE$2,X$4,'SPACELOG 10 BP'!$F44:$EE44)+SUMIF('SPACELOG 11 BP'!$F$2:$EE$2,X$4,'SPACELOG 11 BP'!$F44:$EE44)+SUMIF('SPACELOG 12 BP'!$F$2:$EE$2,X$4,'SPACELOG 12 BP'!$F44:$EE44)</f>
        <v>5607</v>
      </c>
      <c r="Y44" s="33">
        <f>SUMIF('reporting montigny'!$F$2:$EE$2,Y$4,'reporting montigny'!$F44:$EE44)+SUMIF('reporting boissy'!$F$2:$EE$2,Y$4,'reporting boissy'!$F44:$EE44)+SUMIF('reporting moussy'!$F$2:$EE$2,Y$4,'reporting moussy'!$F44:$EE44)+SUMIF('reporting trappes'!$F$2:$EE$2,Y$4,'reporting trappes'!$F44:$EE44)+SUMIF('SPACELOG 5 BP'!$F$2:$EE$2,Y$4,'SPACELOG 5 BP'!$F44:$EE44)+SUMIF('SPACELOG 6 BP'!$F$2:$EE$2,Y$4,'SPACELOG 6 BP'!$F44:$EE44)+SUMIF('SPACELOG 7 BP'!$F$2:$EE$2,Y$4,'SPACELOG 7 BP'!$F44:$EE44)+SUMIF('SPACELOG 8 BP'!$F$2:$EE$2,Y$4,'SPACELOG 8 BP'!$F44:$EE44)+SUMIF('SPACELOG 9 BP'!$F$2:$EE$2,Y$4,'SPACELOG 9 BP'!$F44:$EE44)+SUMIF('SPACELOG 10 BP'!$F$2:$EE$2,Y$4,'SPACELOG 10 BP'!$F44:$EE44)+SUMIF('SPACELOG 11 BP'!$F$2:$EE$2,Y$4,'SPACELOG 11 BP'!$F44:$EE44)+SUMIF('SPACELOG 12 BP'!$F$2:$EE$2,Y$4,'SPACELOG 12 BP'!$F44:$EE44)</f>
        <v>5607</v>
      </c>
      <c r="Z44" s="33">
        <f>SUMIF('reporting montigny'!$F$2:$EE$2,Z$4,'reporting montigny'!$F44:$EE44)+SUMIF('reporting boissy'!$F$2:$EE$2,Z$4,'reporting boissy'!$F44:$EE44)+SUMIF('reporting moussy'!$F$2:$EE$2,Z$4,'reporting moussy'!$F44:$EE44)+SUMIF('reporting trappes'!$F$2:$EE$2,Z$4,'reporting trappes'!$F44:$EE44)+SUMIF('SPACELOG 5 BP'!$F$2:$EE$2,Z$4,'SPACELOG 5 BP'!$F44:$EE44)+SUMIF('SPACELOG 6 BP'!$F$2:$EE$2,Z$4,'SPACELOG 6 BP'!$F44:$EE44)+SUMIF('SPACELOG 7 BP'!$F$2:$EE$2,Z$4,'SPACELOG 7 BP'!$F44:$EE44)+SUMIF('SPACELOG 8 BP'!$F$2:$EE$2,Z$4,'SPACELOG 8 BP'!$F44:$EE44)+SUMIF('SPACELOG 9 BP'!$F$2:$EE$2,Z$4,'SPACELOG 9 BP'!$F44:$EE44)+SUMIF('SPACELOG 10 BP'!$F$2:$EE$2,Z$4,'SPACELOG 10 BP'!$F44:$EE44)+SUMIF('SPACELOG 11 BP'!$F$2:$EE$2,Z$4,'SPACELOG 11 BP'!$F44:$EE44)+SUMIF('SPACELOG 12 BP'!$F$2:$EE$2,Z$4,'SPACELOG 12 BP'!$F44:$EE44)</f>
        <v>5607</v>
      </c>
      <c r="AA44" s="33">
        <f>SUMIF('reporting montigny'!$F$2:$EE$2,AA$4,'reporting montigny'!$F44:$EE44)+SUMIF('reporting boissy'!$F$2:$EE$2,AA$4,'reporting boissy'!$F44:$EE44)+SUMIF('reporting moussy'!$F$2:$EE$2,AA$4,'reporting moussy'!$F44:$EE44)+SUMIF('reporting trappes'!$F$2:$EE$2,AA$4,'reporting trappes'!$F44:$EE44)+SUMIF('SPACELOG 5 BP'!$F$2:$EE$2,AA$4,'SPACELOG 5 BP'!$F44:$EE44)+SUMIF('SPACELOG 6 BP'!$F$2:$EE$2,AA$4,'SPACELOG 6 BP'!$F44:$EE44)+SUMIF('SPACELOG 7 BP'!$F$2:$EE$2,AA$4,'SPACELOG 7 BP'!$F44:$EE44)+SUMIF('SPACELOG 8 BP'!$F$2:$EE$2,AA$4,'SPACELOG 8 BP'!$F44:$EE44)+SUMIF('SPACELOG 9 BP'!$F$2:$EE$2,AA$4,'SPACELOG 9 BP'!$F44:$EE44)+SUMIF('SPACELOG 10 BP'!$F$2:$EE$2,AA$4,'SPACELOG 10 BP'!$F44:$EE44)+SUMIF('SPACELOG 11 BP'!$F$2:$EE$2,AA$4,'SPACELOG 11 BP'!$F44:$EE44)+SUMIF('SPACELOG 12 BP'!$F$2:$EE$2,AA$4,'SPACELOG 12 BP'!$F44:$EE44)</f>
        <v>5607</v>
      </c>
      <c r="AB44" s="33">
        <f>SUMIF('reporting montigny'!$F$2:$EE$2,AB$4,'reporting montigny'!$F44:$EE44)+SUMIF('reporting boissy'!$F$2:$EE$2,AB$4,'reporting boissy'!$F44:$EE44)+SUMIF('reporting moussy'!$F$2:$EE$2,AB$4,'reporting moussy'!$F44:$EE44)+SUMIF('reporting trappes'!$F$2:$EE$2,AB$4,'reporting trappes'!$F44:$EE44)+SUMIF('SPACELOG 5 BP'!$F$2:$EE$2,AB$4,'SPACELOG 5 BP'!$F44:$EE44)+SUMIF('SPACELOG 6 BP'!$F$2:$EE$2,AB$4,'SPACELOG 6 BP'!$F44:$EE44)+SUMIF('SPACELOG 7 BP'!$F$2:$EE$2,AB$4,'SPACELOG 7 BP'!$F44:$EE44)+SUMIF('SPACELOG 8 BP'!$F$2:$EE$2,AB$4,'SPACELOG 8 BP'!$F44:$EE44)+SUMIF('SPACELOG 9 BP'!$F$2:$EE$2,AB$4,'SPACELOG 9 BP'!$F44:$EE44)+SUMIF('SPACELOG 10 BP'!$F$2:$EE$2,AB$4,'SPACELOG 10 BP'!$F44:$EE44)+SUMIF('SPACELOG 11 BP'!$F$2:$EE$2,AB$4,'SPACELOG 11 BP'!$F44:$EE44)+SUMIF('SPACELOG 12 BP'!$F$2:$EE$2,AB$4,'SPACELOG 12 BP'!$F44:$EE44)</f>
        <v>5607</v>
      </c>
      <c r="AC44" s="33">
        <f>SUMIF('reporting montigny'!$F$2:$EE$2,AC$4,'reporting montigny'!$F44:$EE44)+SUMIF('reporting boissy'!$F$2:$EE$2,AC$4,'reporting boissy'!$F44:$EE44)+SUMIF('reporting moussy'!$F$2:$EE$2,AC$4,'reporting moussy'!$F44:$EE44)+SUMIF('reporting trappes'!$F$2:$EE$2,AC$4,'reporting trappes'!$F44:$EE44)+SUMIF('SPACELOG 5 BP'!$F$2:$EE$2,AC$4,'SPACELOG 5 BP'!$F44:$EE44)+SUMIF('SPACELOG 6 BP'!$F$2:$EE$2,AC$4,'SPACELOG 6 BP'!$F44:$EE44)+SUMIF('SPACELOG 7 BP'!$F$2:$EE$2,AC$4,'SPACELOG 7 BP'!$F44:$EE44)+SUMIF('SPACELOG 8 BP'!$F$2:$EE$2,AC$4,'SPACELOG 8 BP'!$F44:$EE44)+SUMIF('SPACELOG 9 BP'!$F$2:$EE$2,AC$4,'SPACELOG 9 BP'!$F44:$EE44)+SUMIF('SPACELOG 10 BP'!$F$2:$EE$2,AC$4,'SPACELOG 10 BP'!$F44:$EE44)+SUMIF('SPACELOG 11 BP'!$F$2:$EE$2,AC$4,'SPACELOG 11 BP'!$F44:$EE44)+SUMIF('SPACELOG 12 BP'!$F$2:$EE$2,AC$4,'SPACELOG 12 BP'!$F44:$EE44)</f>
        <v>5607</v>
      </c>
      <c r="AD44" s="33">
        <f>SUMIF('reporting montigny'!$F$2:$EE$2,AD$4,'reporting montigny'!$F44:$EE44)+SUMIF('reporting boissy'!$F$2:$EE$2,AD$4,'reporting boissy'!$F44:$EE44)+SUMIF('reporting moussy'!$F$2:$EE$2,AD$4,'reporting moussy'!$F44:$EE44)+SUMIF('reporting trappes'!$F$2:$EE$2,AD$4,'reporting trappes'!$F44:$EE44)+SUMIF('SPACELOG 5 BP'!$F$2:$EE$2,AD$4,'SPACELOG 5 BP'!$F44:$EE44)+SUMIF('SPACELOG 6 BP'!$F$2:$EE$2,AD$4,'SPACELOG 6 BP'!$F44:$EE44)+SUMIF('SPACELOG 7 BP'!$F$2:$EE$2,AD$4,'SPACELOG 7 BP'!$F44:$EE44)+SUMIF('SPACELOG 8 BP'!$F$2:$EE$2,AD$4,'SPACELOG 8 BP'!$F44:$EE44)+SUMIF('SPACELOG 9 BP'!$F$2:$EE$2,AD$4,'SPACELOG 9 BP'!$F44:$EE44)+SUMIF('SPACELOG 10 BP'!$F$2:$EE$2,AD$4,'SPACELOG 10 BP'!$F44:$EE44)+SUMIF('SPACELOG 11 BP'!$F$2:$EE$2,AD$4,'SPACELOG 11 BP'!$F44:$EE44)+SUMIF('SPACELOG 12 BP'!$F$2:$EE$2,AD$4,'SPACELOG 12 BP'!$F44:$EE44)</f>
        <v>5607</v>
      </c>
      <c r="AE44" s="393">
        <f t="shared" si="160"/>
        <v>67284</v>
      </c>
      <c r="AF44" s="33">
        <f>SUMIF('reporting montigny'!$F$2:$EE$2,AF$4,'reporting montigny'!$F44:$EE44)+SUMIF('reporting boissy'!$F$2:$EE$2,AF$4,'reporting boissy'!$F44:$EE44)+SUMIF('reporting moussy'!$F$2:$EE$2,AF$4,'reporting moussy'!$F44:$EE44)+SUMIF('reporting trappes'!$F$2:$EE$2,AF$4,'reporting trappes'!$F44:$EE44)+SUMIF('SPACELOG 5 BP'!$F$2:$EE$2,AF$4,'SPACELOG 5 BP'!$F44:$EE44)+SUMIF('SPACELOG 6 BP'!$F$2:$EE$2,AF$4,'SPACELOG 6 BP'!$F44:$EE44)+SUMIF('SPACELOG 7 BP'!$F$2:$EE$2,AF$4,'SPACELOG 7 BP'!$F44:$EE44)+SUMIF('SPACELOG 8 BP'!$F$2:$EE$2,AF$4,'SPACELOG 8 BP'!$F44:$EE44)+SUMIF('SPACELOG 9 BP'!$F$2:$EE$2,AF$4,'SPACELOG 9 BP'!$F44:$EE44)+SUMIF('SPACELOG 10 BP'!$F$2:$EE$2,AF$4,'SPACELOG 10 BP'!$F44:$EE44)+SUMIF('SPACELOG 11 BP'!$F$2:$EE$2,AF$4,'SPACELOG 11 BP'!$F44:$EE44)+SUMIF('SPACELOG 12 BP'!$F$2:$EE$2,AF$4,'SPACELOG 12 BP'!$F44:$EE44)</f>
        <v>5607</v>
      </c>
      <c r="AG44" s="33">
        <f>SUMIF('reporting montigny'!$F$2:$EE$2,AG$4,'reporting montigny'!$F44:$EE44)+SUMIF('reporting boissy'!$F$2:$EE$2,AG$4,'reporting boissy'!$F44:$EE44)+SUMIF('reporting moussy'!$F$2:$EE$2,AG$4,'reporting moussy'!$F44:$EE44)+SUMIF('reporting trappes'!$F$2:$EE$2,AG$4,'reporting trappes'!$F44:$EE44)+SUMIF('SPACELOG 5 BP'!$F$2:$EE$2,AG$4,'SPACELOG 5 BP'!$F44:$EE44)+SUMIF('SPACELOG 6 BP'!$F$2:$EE$2,AG$4,'SPACELOG 6 BP'!$F44:$EE44)+SUMIF('SPACELOG 7 BP'!$F$2:$EE$2,AG$4,'SPACELOG 7 BP'!$F44:$EE44)+SUMIF('SPACELOG 8 BP'!$F$2:$EE$2,AG$4,'SPACELOG 8 BP'!$F44:$EE44)+SUMIF('SPACELOG 9 BP'!$F$2:$EE$2,AG$4,'SPACELOG 9 BP'!$F44:$EE44)+SUMIF('SPACELOG 10 BP'!$F$2:$EE$2,AG$4,'SPACELOG 10 BP'!$F44:$EE44)+SUMIF('SPACELOG 11 BP'!$F$2:$EE$2,AG$4,'SPACELOG 11 BP'!$F44:$EE44)+SUMIF('SPACELOG 12 BP'!$F$2:$EE$2,AG$4,'SPACELOG 12 BP'!$F44:$EE44)</f>
        <v>5607</v>
      </c>
      <c r="AH44" s="33">
        <f>SUMIF('reporting montigny'!$F$2:$EE$2,AH$4,'reporting montigny'!$F44:$EE44)+SUMIF('reporting boissy'!$F$2:$EE$2,AH$4,'reporting boissy'!$F44:$EE44)+SUMIF('reporting moussy'!$F$2:$EE$2,AH$4,'reporting moussy'!$F44:$EE44)+SUMIF('reporting trappes'!$F$2:$EE$2,AH$4,'reporting trappes'!$F44:$EE44)+SUMIF('SPACELOG 5 BP'!$F$2:$EE$2,AH$4,'SPACELOG 5 BP'!$F44:$EE44)+SUMIF('SPACELOG 6 BP'!$F$2:$EE$2,AH$4,'SPACELOG 6 BP'!$F44:$EE44)+SUMIF('SPACELOG 7 BP'!$F$2:$EE$2,AH$4,'SPACELOG 7 BP'!$F44:$EE44)+SUMIF('SPACELOG 8 BP'!$F$2:$EE$2,AH$4,'SPACELOG 8 BP'!$F44:$EE44)+SUMIF('SPACELOG 9 BP'!$F$2:$EE$2,AH$4,'SPACELOG 9 BP'!$F44:$EE44)+SUMIF('SPACELOG 10 BP'!$F$2:$EE$2,AH$4,'SPACELOG 10 BP'!$F44:$EE44)+SUMIF('SPACELOG 11 BP'!$F$2:$EE$2,AH$4,'SPACELOG 11 BP'!$F44:$EE44)+SUMIF('SPACELOG 12 BP'!$F$2:$EE$2,AH$4,'SPACELOG 12 BP'!$F44:$EE44)</f>
        <v>5607</v>
      </c>
      <c r="AI44" s="33">
        <f>SUMIF('reporting montigny'!$F$2:$EE$2,AI$4,'reporting montigny'!$F44:$EE44)+SUMIF('reporting boissy'!$F$2:$EE$2,AI$4,'reporting boissy'!$F44:$EE44)+SUMIF('reporting moussy'!$F$2:$EE$2,AI$4,'reporting moussy'!$F44:$EE44)+SUMIF('reporting trappes'!$F$2:$EE$2,AI$4,'reporting trappes'!$F44:$EE44)+SUMIF('SPACELOG 5 BP'!$F$2:$EE$2,AI$4,'SPACELOG 5 BP'!$F44:$EE44)+SUMIF('SPACELOG 6 BP'!$F$2:$EE$2,AI$4,'SPACELOG 6 BP'!$F44:$EE44)+SUMIF('SPACELOG 7 BP'!$F$2:$EE$2,AI$4,'SPACELOG 7 BP'!$F44:$EE44)+SUMIF('SPACELOG 8 BP'!$F$2:$EE$2,AI$4,'SPACELOG 8 BP'!$F44:$EE44)+SUMIF('SPACELOG 9 BP'!$F$2:$EE$2,AI$4,'SPACELOG 9 BP'!$F44:$EE44)+SUMIF('SPACELOG 10 BP'!$F$2:$EE$2,AI$4,'SPACELOG 10 BP'!$F44:$EE44)+SUMIF('SPACELOG 11 BP'!$F$2:$EE$2,AI$4,'SPACELOG 11 BP'!$F44:$EE44)+SUMIF('SPACELOG 12 BP'!$F$2:$EE$2,AI$4,'SPACELOG 12 BP'!$F44:$EE44)</f>
        <v>5607</v>
      </c>
      <c r="AJ44" s="33">
        <f>SUMIF('reporting montigny'!$F$2:$EE$2,AJ$4,'reporting montigny'!$F44:$EE44)+SUMIF('reporting boissy'!$F$2:$EE$2,AJ$4,'reporting boissy'!$F44:$EE44)+SUMIF('reporting moussy'!$F$2:$EE$2,AJ$4,'reporting moussy'!$F44:$EE44)+SUMIF('reporting trappes'!$F$2:$EE$2,AJ$4,'reporting trappes'!$F44:$EE44)+SUMIF('SPACELOG 5 BP'!$F$2:$EE$2,AJ$4,'SPACELOG 5 BP'!$F44:$EE44)+SUMIF('SPACELOG 6 BP'!$F$2:$EE$2,AJ$4,'SPACELOG 6 BP'!$F44:$EE44)+SUMIF('SPACELOG 7 BP'!$F$2:$EE$2,AJ$4,'SPACELOG 7 BP'!$F44:$EE44)+SUMIF('SPACELOG 8 BP'!$F$2:$EE$2,AJ$4,'SPACELOG 8 BP'!$F44:$EE44)+SUMIF('SPACELOG 9 BP'!$F$2:$EE$2,AJ$4,'SPACELOG 9 BP'!$F44:$EE44)+SUMIF('SPACELOG 10 BP'!$F$2:$EE$2,AJ$4,'SPACELOG 10 BP'!$F44:$EE44)+SUMIF('SPACELOG 11 BP'!$F$2:$EE$2,AJ$4,'SPACELOG 11 BP'!$F44:$EE44)+SUMIF('SPACELOG 12 BP'!$F$2:$EE$2,AJ$4,'SPACELOG 12 BP'!$F44:$EE44)</f>
        <v>5607</v>
      </c>
      <c r="AK44" s="33">
        <f>SUMIF('reporting montigny'!$F$2:$EE$2,AK$4,'reporting montigny'!$F44:$EE44)+SUMIF('reporting boissy'!$F$2:$EE$2,AK$4,'reporting boissy'!$F44:$EE44)+SUMIF('reporting moussy'!$F$2:$EE$2,AK$4,'reporting moussy'!$F44:$EE44)+SUMIF('reporting trappes'!$F$2:$EE$2,AK$4,'reporting trappes'!$F44:$EE44)+SUMIF('SPACELOG 5 BP'!$F$2:$EE$2,AK$4,'SPACELOG 5 BP'!$F44:$EE44)+SUMIF('SPACELOG 6 BP'!$F$2:$EE$2,AK$4,'SPACELOG 6 BP'!$F44:$EE44)+SUMIF('SPACELOG 7 BP'!$F$2:$EE$2,AK$4,'SPACELOG 7 BP'!$F44:$EE44)+SUMIF('SPACELOG 8 BP'!$F$2:$EE$2,AK$4,'SPACELOG 8 BP'!$F44:$EE44)+SUMIF('SPACELOG 9 BP'!$F$2:$EE$2,AK$4,'SPACELOG 9 BP'!$F44:$EE44)+SUMIF('SPACELOG 10 BP'!$F$2:$EE$2,AK$4,'SPACELOG 10 BP'!$F44:$EE44)+SUMIF('SPACELOG 11 BP'!$F$2:$EE$2,AK$4,'SPACELOG 11 BP'!$F44:$EE44)+SUMIF('SPACELOG 12 BP'!$F$2:$EE$2,AK$4,'SPACELOG 12 BP'!$F44:$EE44)</f>
        <v>5607</v>
      </c>
      <c r="AL44" s="33">
        <f>SUMIF('reporting montigny'!$F$2:$EE$2,AL$4,'reporting montigny'!$F44:$EE44)+SUMIF('reporting boissy'!$F$2:$EE$2,AL$4,'reporting boissy'!$F44:$EE44)+SUMIF('reporting moussy'!$F$2:$EE$2,AL$4,'reporting moussy'!$F44:$EE44)+SUMIF('reporting trappes'!$F$2:$EE$2,AL$4,'reporting trappes'!$F44:$EE44)+SUMIF('SPACELOG 5 BP'!$F$2:$EE$2,AL$4,'SPACELOG 5 BP'!$F44:$EE44)+SUMIF('SPACELOG 6 BP'!$F$2:$EE$2,AL$4,'SPACELOG 6 BP'!$F44:$EE44)+SUMIF('SPACELOG 7 BP'!$F$2:$EE$2,AL$4,'SPACELOG 7 BP'!$F44:$EE44)+SUMIF('SPACELOG 8 BP'!$F$2:$EE$2,AL$4,'SPACELOG 8 BP'!$F44:$EE44)+SUMIF('SPACELOG 9 BP'!$F$2:$EE$2,AL$4,'SPACELOG 9 BP'!$F44:$EE44)+SUMIF('SPACELOG 10 BP'!$F$2:$EE$2,AL$4,'SPACELOG 10 BP'!$F44:$EE44)+SUMIF('SPACELOG 11 BP'!$F$2:$EE$2,AL$4,'SPACELOG 11 BP'!$F44:$EE44)+SUMIF('SPACELOG 12 BP'!$F$2:$EE$2,AL$4,'SPACELOG 12 BP'!$F44:$EE44)</f>
        <v>5607</v>
      </c>
      <c r="AM44" s="33">
        <f>SUMIF('reporting montigny'!$F$2:$EE$2,AM$4,'reporting montigny'!$F44:$EE44)+SUMIF('reporting boissy'!$F$2:$EE$2,AM$4,'reporting boissy'!$F44:$EE44)+SUMIF('reporting moussy'!$F$2:$EE$2,AM$4,'reporting moussy'!$F44:$EE44)+SUMIF('reporting trappes'!$F$2:$EE$2,AM$4,'reporting trappes'!$F44:$EE44)+SUMIF('SPACELOG 5 BP'!$F$2:$EE$2,AM$4,'SPACELOG 5 BP'!$F44:$EE44)+SUMIF('SPACELOG 6 BP'!$F$2:$EE$2,AM$4,'SPACELOG 6 BP'!$F44:$EE44)+SUMIF('SPACELOG 7 BP'!$F$2:$EE$2,AM$4,'SPACELOG 7 BP'!$F44:$EE44)+SUMIF('SPACELOG 8 BP'!$F$2:$EE$2,AM$4,'SPACELOG 8 BP'!$F44:$EE44)+SUMIF('SPACELOG 9 BP'!$F$2:$EE$2,AM$4,'SPACELOG 9 BP'!$F44:$EE44)+SUMIF('SPACELOG 10 BP'!$F$2:$EE$2,AM$4,'SPACELOG 10 BP'!$F44:$EE44)+SUMIF('SPACELOG 11 BP'!$F$2:$EE$2,AM$4,'SPACELOG 11 BP'!$F44:$EE44)+SUMIF('SPACELOG 12 BP'!$F$2:$EE$2,AM$4,'SPACELOG 12 BP'!$F44:$EE44)</f>
        <v>5607</v>
      </c>
      <c r="AN44" s="33">
        <f>SUMIF('reporting montigny'!$F$2:$EE$2,AN$4,'reporting montigny'!$F44:$EE44)+SUMIF('reporting boissy'!$F$2:$EE$2,AN$4,'reporting boissy'!$F44:$EE44)+SUMIF('reporting moussy'!$F$2:$EE$2,AN$4,'reporting moussy'!$F44:$EE44)+SUMIF('reporting trappes'!$F$2:$EE$2,AN$4,'reporting trappes'!$F44:$EE44)+SUMIF('SPACELOG 5 BP'!$F$2:$EE$2,AN$4,'SPACELOG 5 BP'!$F44:$EE44)+SUMIF('SPACELOG 6 BP'!$F$2:$EE$2,AN$4,'SPACELOG 6 BP'!$F44:$EE44)+SUMIF('SPACELOG 7 BP'!$F$2:$EE$2,AN$4,'SPACELOG 7 BP'!$F44:$EE44)+SUMIF('SPACELOG 8 BP'!$F$2:$EE$2,AN$4,'SPACELOG 8 BP'!$F44:$EE44)+SUMIF('SPACELOG 9 BP'!$F$2:$EE$2,AN$4,'SPACELOG 9 BP'!$F44:$EE44)+SUMIF('SPACELOG 10 BP'!$F$2:$EE$2,AN$4,'SPACELOG 10 BP'!$F44:$EE44)+SUMIF('SPACELOG 11 BP'!$F$2:$EE$2,AN$4,'SPACELOG 11 BP'!$F44:$EE44)+SUMIF('SPACELOG 12 BP'!$F$2:$EE$2,AN$4,'SPACELOG 12 BP'!$F44:$EE44)</f>
        <v>5607</v>
      </c>
      <c r="AO44" s="33">
        <f>SUMIF('reporting montigny'!$F$2:$EE$2,AO$4,'reporting montigny'!$F44:$EE44)+SUMIF('reporting boissy'!$F$2:$EE$2,AO$4,'reporting boissy'!$F44:$EE44)+SUMIF('reporting moussy'!$F$2:$EE$2,AO$4,'reporting moussy'!$F44:$EE44)+SUMIF('reporting trappes'!$F$2:$EE$2,AO$4,'reporting trappes'!$F44:$EE44)+SUMIF('SPACELOG 5 BP'!$F$2:$EE$2,AO$4,'SPACELOG 5 BP'!$F44:$EE44)+SUMIF('SPACELOG 6 BP'!$F$2:$EE$2,AO$4,'SPACELOG 6 BP'!$F44:$EE44)+SUMIF('SPACELOG 7 BP'!$F$2:$EE$2,AO$4,'SPACELOG 7 BP'!$F44:$EE44)+SUMIF('SPACELOG 8 BP'!$F$2:$EE$2,AO$4,'SPACELOG 8 BP'!$F44:$EE44)+SUMIF('SPACELOG 9 BP'!$F$2:$EE$2,AO$4,'SPACELOG 9 BP'!$F44:$EE44)+SUMIF('SPACELOG 10 BP'!$F$2:$EE$2,AO$4,'SPACELOG 10 BP'!$F44:$EE44)+SUMIF('SPACELOG 11 BP'!$F$2:$EE$2,AO$4,'SPACELOG 11 BP'!$F44:$EE44)+SUMIF('SPACELOG 12 BP'!$F$2:$EE$2,AO$4,'SPACELOG 12 BP'!$F44:$EE44)</f>
        <v>5607</v>
      </c>
      <c r="AP44" s="33">
        <f>SUMIF('reporting montigny'!$F$2:$EE$2,AP$4,'reporting montigny'!$F44:$EE44)+SUMIF('reporting boissy'!$F$2:$EE$2,AP$4,'reporting boissy'!$F44:$EE44)+SUMIF('reporting moussy'!$F$2:$EE$2,AP$4,'reporting moussy'!$F44:$EE44)+SUMIF('reporting trappes'!$F$2:$EE$2,AP$4,'reporting trappes'!$F44:$EE44)+SUMIF('SPACELOG 5 BP'!$F$2:$EE$2,AP$4,'SPACELOG 5 BP'!$F44:$EE44)+SUMIF('SPACELOG 6 BP'!$F$2:$EE$2,AP$4,'SPACELOG 6 BP'!$F44:$EE44)+SUMIF('SPACELOG 7 BP'!$F$2:$EE$2,AP$4,'SPACELOG 7 BP'!$F44:$EE44)+SUMIF('SPACELOG 8 BP'!$F$2:$EE$2,AP$4,'SPACELOG 8 BP'!$F44:$EE44)+SUMIF('SPACELOG 9 BP'!$F$2:$EE$2,AP$4,'SPACELOG 9 BP'!$F44:$EE44)+SUMIF('SPACELOG 10 BP'!$F$2:$EE$2,AP$4,'SPACELOG 10 BP'!$F44:$EE44)+SUMIF('SPACELOG 11 BP'!$F$2:$EE$2,AP$4,'SPACELOG 11 BP'!$F44:$EE44)+SUMIF('SPACELOG 12 BP'!$F$2:$EE$2,AP$4,'SPACELOG 12 BP'!$F44:$EE44)</f>
        <v>5607</v>
      </c>
      <c r="AQ44" s="33">
        <f>SUMIF('reporting montigny'!$F$2:$EE$2,AQ$4,'reporting montigny'!$F44:$EE44)+SUMIF('reporting boissy'!$F$2:$EE$2,AQ$4,'reporting boissy'!$F44:$EE44)+SUMIF('reporting moussy'!$F$2:$EE$2,AQ$4,'reporting moussy'!$F44:$EE44)+SUMIF('reporting trappes'!$F$2:$EE$2,AQ$4,'reporting trappes'!$F44:$EE44)+SUMIF('SPACELOG 5 BP'!$F$2:$EE$2,AQ$4,'SPACELOG 5 BP'!$F44:$EE44)+SUMIF('SPACELOG 6 BP'!$F$2:$EE$2,AQ$4,'SPACELOG 6 BP'!$F44:$EE44)+SUMIF('SPACELOG 7 BP'!$F$2:$EE$2,AQ$4,'SPACELOG 7 BP'!$F44:$EE44)+SUMIF('SPACELOG 8 BP'!$F$2:$EE$2,AQ$4,'SPACELOG 8 BP'!$F44:$EE44)+SUMIF('SPACELOG 9 BP'!$F$2:$EE$2,AQ$4,'SPACELOG 9 BP'!$F44:$EE44)+SUMIF('SPACELOG 10 BP'!$F$2:$EE$2,AQ$4,'SPACELOG 10 BP'!$F44:$EE44)+SUMIF('SPACELOG 11 BP'!$F$2:$EE$2,AQ$4,'SPACELOG 11 BP'!$F44:$EE44)+SUMIF('SPACELOG 12 BP'!$F$2:$EE$2,AQ$4,'SPACELOG 12 BP'!$F44:$EE44)</f>
        <v>5607</v>
      </c>
      <c r="AR44" s="393">
        <f t="shared" si="161"/>
        <v>67284</v>
      </c>
      <c r="AS44" s="33">
        <f>SUMIF('reporting montigny'!$F$2:$EE$2,AS$4,'reporting montigny'!$F44:$EE44)+SUMIF('reporting boissy'!$F$2:$EE$2,AS$4,'reporting boissy'!$F44:$EE44)+SUMIF('reporting moussy'!$F$2:$EE$2,AS$4,'reporting moussy'!$F44:$EE44)+SUMIF('reporting trappes'!$F$2:$EE$2,AS$4,'reporting trappes'!$F44:$EE44)+SUMIF('SPACELOG 5 BP'!$F$2:$EE$2,AS$4,'SPACELOG 5 BP'!$F44:$EE44)+SUMIF('SPACELOG 6 BP'!$F$2:$EE$2,AS$4,'SPACELOG 6 BP'!$F44:$EE44)+SUMIF('SPACELOG 7 BP'!$F$2:$EE$2,AS$4,'SPACELOG 7 BP'!$F44:$EE44)+SUMIF('SPACELOG 8 BP'!$F$2:$EE$2,AS$4,'SPACELOG 8 BP'!$F44:$EE44)+SUMIF('SPACELOG 9 BP'!$F$2:$EE$2,AS$4,'SPACELOG 9 BP'!$F44:$EE44)+SUMIF('SPACELOG 10 BP'!$F$2:$EE$2,AS$4,'SPACELOG 10 BP'!$F44:$EE44)+SUMIF('SPACELOG 11 BP'!$F$2:$EE$2,AS$4,'SPACELOG 11 BP'!$F44:$EE44)+SUMIF('SPACELOG 12 BP'!$F$2:$EE$2,AS$4,'SPACELOG 12 BP'!$F44:$EE44)</f>
        <v>5607</v>
      </c>
      <c r="AT44" s="33">
        <f>SUMIF('reporting montigny'!$F$2:$EE$2,AT$4,'reporting montigny'!$F44:$EE44)+SUMIF('reporting boissy'!$F$2:$EE$2,AT$4,'reporting boissy'!$F44:$EE44)+SUMIF('reporting moussy'!$F$2:$EE$2,AT$4,'reporting moussy'!$F44:$EE44)+SUMIF('reporting trappes'!$F$2:$EE$2,AT$4,'reporting trappes'!$F44:$EE44)+SUMIF('SPACELOG 5 BP'!$F$2:$EE$2,AT$4,'SPACELOG 5 BP'!$F44:$EE44)+SUMIF('SPACELOG 6 BP'!$F$2:$EE$2,AT$4,'SPACELOG 6 BP'!$F44:$EE44)+SUMIF('SPACELOG 7 BP'!$F$2:$EE$2,AT$4,'SPACELOG 7 BP'!$F44:$EE44)+SUMIF('SPACELOG 8 BP'!$F$2:$EE$2,AT$4,'SPACELOG 8 BP'!$F44:$EE44)+SUMIF('SPACELOG 9 BP'!$F$2:$EE$2,AT$4,'SPACELOG 9 BP'!$F44:$EE44)+SUMIF('SPACELOG 10 BP'!$F$2:$EE$2,AT$4,'SPACELOG 10 BP'!$F44:$EE44)+SUMIF('SPACELOG 11 BP'!$F$2:$EE$2,AT$4,'SPACELOG 11 BP'!$F44:$EE44)+SUMIF('SPACELOG 12 BP'!$F$2:$EE$2,AT$4,'SPACELOG 12 BP'!$F44:$EE44)</f>
        <v>5607</v>
      </c>
      <c r="AU44" s="33">
        <f>SUMIF('reporting montigny'!$F$2:$EE$2,AU$4,'reporting montigny'!$F44:$EE44)+SUMIF('reporting boissy'!$F$2:$EE$2,AU$4,'reporting boissy'!$F44:$EE44)+SUMIF('reporting moussy'!$F$2:$EE$2,AU$4,'reporting moussy'!$F44:$EE44)+SUMIF('reporting trappes'!$F$2:$EE$2,AU$4,'reporting trappes'!$F44:$EE44)+SUMIF('SPACELOG 5 BP'!$F$2:$EE$2,AU$4,'SPACELOG 5 BP'!$F44:$EE44)+SUMIF('SPACELOG 6 BP'!$F$2:$EE$2,AU$4,'SPACELOG 6 BP'!$F44:$EE44)+SUMIF('SPACELOG 7 BP'!$F$2:$EE$2,AU$4,'SPACELOG 7 BP'!$F44:$EE44)+SUMIF('SPACELOG 8 BP'!$F$2:$EE$2,AU$4,'SPACELOG 8 BP'!$F44:$EE44)+SUMIF('SPACELOG 9 BP'!$F$2:$EE$2,AU$4,'SPACELOG 9 BP'!$F44:$EE44)+SUMIF('SPACELOG 10 BP'!$F$2:$EE$2,AU$4,'SPACELOG 10 BP'!$F44:$EE44)+SUMIF('SPACELOG 11 BP'!$F$2:$EE$2,AU$4,'SPACELOG 11 BP'!$F44:$EE44)+SUMIF('SPACELOG 12 BP'!$F$2:$EE$2,AU$4,'SPACELOG 12 BP'!$F44:$EE44)</f>
        <v>5607</v>
      </c>
      <c r="AV44" s="33">
        <f>SUMIF('reporting montigny'!$F$2:$EE$2,AV$4,'reporting montigny'!$F44:$EE44)+SUMIF('reporting boissy'!$F$2:$EE$2,AV$4,'reporting boissy'!$F44:$EE44)+SUMIF('reporting moussy'!$F$2:$EE$2,AV$4,'reporting moussy'!$F44:$EE44)+SUMIF('reporting trappes'!$F$2:$EE$2,AV$4,'reporting trappes'!$F44:$EE44)+SUMIF('SPACELOG 5 BP'!$F$2:$EE$2,AV$4,'SPACELOG 5 BP'!$F44:$EE44)+SUMIF('SPACELOG 6 BP'!$F$2:$EE$2,AV$4,'SPACELOG 6 BP'!$F44:$EE44)+SUMIF('SPACELOG 7 BP'!$F$2:$EE$2,AV$4,'SPACELOG 7 BP'!$F44:$EE44)+SUMIF('SPACELOG 8 BP'!$F$2:$EE$2,AV$4,'SPACELOG 8 BP'!$F44:$EE44)+SUMIF('SPACELOG 9 BP'!$F$2:$EE$2,AV$4,'SPACELOG 9 BP'!$F44:$EE44)+SUMIF('SPACELOG 10 BP'!$F$2:$EE$2,AV$4,'SPACELOG 10 BP'!$F44:$EE44)+SUMIF('SPACELOG 11 BP'!$F$2:$EE$2,AV$4,'SPACELOG 11 BP'!$F44:$EE44)+SUMIF('SPACELOG 12 BP'!$F$2:$EE$2,AV$4,'SPACELOG 12 BP'!$F44:$EE44)</f>
        <v>5607</v>
      </c>
      <c r="AW44" s="33">
        <f>SUMIF('reporting montigny'!$F$2:$EE$2,AW$4,'reporting montigny'!$F44:$EE44)+SUMIF('reporting boissy'!$F$2:$EE$2,AW$4,'reporting boissy'!$F44:$EE44)+SUMIF('reporting moussy'!$F$2:$EE$2,AW$4,'reporting moussy'!$F44:$EE44)+SUMIF('reporting trappes'!$F$2:$EE$2,AW$4,'reporting trappes'!$F44:$EE44)+SUMIF('SPACELOG 5 BP'!$F$2:$EE$2,AW$4,'SPACELOG 5 BP'!$F44:$EE44)+SUMIF('SPACELOG 6 BP'!$F$2:$EE$2,AW$4,'SPACELOG 6 BP'!$F44:$EE44)+SUMIF('SPACELOG 7 BP'!$F$2:$EE$2,AW$4,'SPACELOG 7 BP'!$F44:$EE44)+SUMIF('SPACELOG 8 BP'!$F$2:$EE$2,AW$4,'SPACELOG 8 BP'!$F44:$EE44)+SUMIF('SPACELOG 9 BP'!$F$2:$EE$2,AW$4,'SPACELOG 9 BP'!$F44:$EE44)+SUMIF('SPACELOG 10 BP'!$F$2:$EE$2,AW$4,'SPACELOG 10 BP'!$F44:$EE44)+SUMIF('SPACELOG 11 BP'!$F$2:$EE$2,AW$4,'SPACELOG 11 BP'!$F44:$EE44)+SUMIF('SPACELOG 12 BP'!$F$2:$EE$2,AW$4,'SPACELOG 12 BP'!$F44:$EE44)</f>
        <v>5607</v>
      </c>
      <c r="AX44" s="33">
        <f>SUMIF('reporting montigny'!$F$2:$EE$2,AX$4,'reporting montigny'!$F44:$EE44)+SUMIF('reporting boissy'!$F$2:$EE$2,AX$4,'reporting boissy'!$F44:$EE44)+SUMIF('reporting moussy'!$F$2:$EE$2,AX$4,'reporting moussy'!$F44:$EE44)+SUMIF('reporting trappes'!$F$2:$EE$2,AX$4,'reporting trappes'!$F44:$EE44)+SUMIF('SPACELOG 5 BP'!$F$2:$EE$2,AX$4,'SPACELOG 5 BP'!$F44:$EE44)+SUMIF('SPACELOG 6 BP'!$F$2:$EE$2,AX$4,'SPACELOG 6 BP'!$F44:$EE44)+SUMIF('SPACELOG 7 BP'!$F$2:$EE$2,AX$4,'SPACELOG 7 BP'!$F44:$EE44)+SUMIF('SPACELOG 8 BP'!$F$2:$EE$2,AX$4,'SPACELOG 8 BP'!$F44:$EE44)+SUMIF('SPACELOG 9 BP'!$F$2:$EE$2,AX$4,'SPACELOG 9 BP'!$F44:$EE44)+SUMIF('SPACELOG 10 BP'!$F$2:$EE$2,AX$4,'SPACELOG 10 BP'!$F44:$EE44)+SUMIF('SPACELOG 11 BP'!$F$2:$EE$2,AX$4,'SPACELOG 11 BP'!$F44:$EE44)+SUMIF('SPACELOG 12 BP'!$F$2:$EE$2,AX$4,'SPACELOG 12 BP'!$F44:$EE44)</f>
        <v>5607</v>
      </c>
      <c r="AY44" s="33">
        <f>SUMIF('reporting montigny'!$F$2:$EE$2,AY$4,'reporting montigny'!$F44:$EE44)+SUMIF('reporting boissy'!$F$2:$EE$2,AY$4,'reporting boissy'!$F44:$EE44)+SUMIF('reporting moussy'!$F$2:$EE$2,AY$4,'reporting moussy'!$F44:$EE44)+SUMIF('reporting trappes'!$F$2:$EE$2,AY$4,'reporting trappes'!$F44:$EE44)+SUMIF('SPACELOG 5 BP'!$F$2:$EE$2,AY$4,'SPACELOG 5 BP'!$F44:$EE44)+SUMIF('SPACELOG 6 BP'!$F$2:$EE$2,AY$4,'SPACELOG 6 BP'!$F44:$EE44)+SUMIF('SPACELOG 7 BP'!$F$2:$EE$2,AY$4,'SPACELOG 7 BP'!$F44:$EE44)+SUMIF('SPACELOG 8 BP'!$F$2:$EE$2,AY$4,'SPACELOG 8 BP'!$F44:$EE44)+SUMIF('SPACELOG 9 BP'!$F$2:$EE$2,AY$4,'SPACELOG 9 BP'!$F44:$EE44)+SUMIF('SPACELOG 10 BP'!$F$2:$EE$2,AY$4,'SPACELOG 10 BP'!$F44:$EE44)+SUMIF('SPACELOG 11 BP'!$F$2:$EE$2,AY$4,'SPACELOG 11 BP'!$F44:$EE44)+SUMIF('SPACELOG 12 BP'!$F$2:$EE$2,AY$4,'SPACELOG 12 BP'!$F44:$EE44)</f>
        <v>5607</v>
      </c>
      <c r="AZ44" s="33">
        <f>SUMIF('reporting montigny'!$F$2:$EE$2,AZ$4,'reporting montigny'!$F44:$EE44)+SUMIF('reporting boissy'!$F$2:$EE$2,AZ$4,'reporting boissy'!$F44:$EE44)+SUMIF('reporting moussy'!$F$2:$EE$2,AZ$4,'reporting moussy'!$F44:$EE44)+SUMIF('reporting trappes'!$F$2:$EE$2,AZ$4,'reporting trappes'!$F44:$EE44)+SUMIF('SPACELOG 5 BP'!$F$2:$EE$2,AZ$4,'SPACELOG 5 BP'!$F44:$EE44)+SUMIF('SPACELOG 6 BP'!$F$2:$EE$2,AZ$4,'SPACELOG 6 BP'!$F44:$EE44)+SUMIF('SPACELOG 7 BP'!$F$2:$EE$2,AZ$4,'SPACELOG 7 BP'!$F44:$EE44)+SUMIF('SPACELOG 8 BP'!$F$2:$EE$2,AZ$4,'SPACELOG 8 BP'!$F44:$EE44)+SUMIF('SPACELOG 9 BP'!$F$2:$EE$2,AZ$4,'SPACELOG 9 BP'!$F44:$EE44)+SUMIF('SPACELOG 10 BP'!$F$2:$EE$2,AZ$4,'SPACELOG 10 BP'!$F44:$EE44)+SUMIF('SPACELOG 11 BP'!$F$2:$EE$2,AZ$4,'SPACELOG 11 BP'!$F44:$EE44)+SUMIF('SPACELOG 12 BP'!$F$2:$EE$2,AZ$4,'SPACELOG 12 BP'!$F44:$EE44)</f>
        <v>5607</v>
      </c>
      <c r="BA44" s="33">
        <f>SUMIF('reporting montigny'!$F$2:$EE$2,BA$4,'reporting montigny'!$F44:$EE44)+SUMIF('reporting boissy'!$F$2:$EE$2,BA$4,'reporting boissy'!$F44:$EE44)+SUMIF('reporting moussy'!$F$2:$EE$2,BA$4,'reporting moussy'!$F44:$EE44)+SUMIF('reporting trappes'!$F$2:$EE$2,BA$4,'reporting trappes'!$F44:$EE44)+SUMIF('SPACELOG 5 BP'!$F$2:$EE$2,BA$4,'SPACELOG 5 BP'!$F44:$EE44)+SUMIF('SPACELOG 6 BP'!$F$2:$EE$2,BA$4,'SPACELOG 6 BP'!$F44:$EE44)+SUMIF('SPACELOG 7 BP'!$F$2:$EE$2,BA$4,'SPACELOG 7 BP'!$F44:$EE44)+SUMIF('SPACELOG 8 BP'!$F$2:$EE$2,BA$4,'SPACELOG 8 BP'!$F44:$EE44)+SUMIF('SPACELOG 9 BP'!$F$2:$EE$2,BA$4,'SPACELOG 9 BP'!$F44:$EE44)+SUMIF('SPACELOG 10 BP'!$F$2:$EE$2,BA$4,'SPACELOG 10 BP'!$F44:$EE44)+SUMIF('SPACELOG 11 BP'!$F$2:$EE$2,BA$4,'SPACELOG 11 BP'!$F44:$EE44)+SUMIF('SPACELOG 12 BP'!$F$2:$EE$2,BA$4,'SPACELOG 12 BP'!$F44:$EE44)</f>
        <v>5607</v>
      </c>
      <c r="BB44" s="33">
        <f>SUMIF('reporting montigny'!$F$2:$EE$2,BB$4,'reporting montigny'!$F44:$EE44)+SUMIF('reporting boissy'!$F$2:$EE$2,BB$4,'reporting boissy'!$F44:$EE44)+SUMIF('reporting moussy'!$F$2:$EE$2,BB$4,'reporting moussy'!$F44:$EE44)+SUMIF('reporting trappes'!$F$2:$EE$2,BB$4,'reporting trappes'!$F44:$EE44)+SUMIF('SPACELOG 5 BP'!$F$2:$EE$2,BB$4,'SPACELOG 5 BP'!$F44:$EE44)+SUMIF('SPACELOG 6 BP'!$F$2:$EE$2,BB$4,'SPACELOG 6 BP'!$F44:$EE44)+SUMIF('SPACELOG 7 BP'!$F$2:$EE$2,BB$4,'SPACELOG 7 BP'!$F44:$EE44)+SUMIF('SPACELOG 8 BP'!$F$2:$EE$2,BB$4,'SPACELOG 8 BP'!$F44:$EE44)+SUMIF('SPACELOG 9 BP'!$F$2:$EE$2,BB$4,'SPACELOG 9 BP'!$F44:$EE44)+SUMIF('SPACELOG 10 BP'!$F$2:$EE$2,BB$4,'SPACELOG 10 BP'!$F44:$EE44)+SUMIF('SPACELOG 11 BP'!$F$2:$EE$2,BB$4,'SPACELOG 11 BP'!$F44:$EE44)+SUMIF('SPACELOG 12 BP'!$F$2:$EE$2,BB$4,'SPACELOG 12 BP'!$F44:$EE44)</f>
        <v>5607</v>
      </c>
      <c r="BC44" s="33">
        <f>SUMIF('reporting montigny'!$F$2:$EE$2,BC$4,'reporting montigny'!$F44:$EE44)+SUMIF('reporting boissy'!$F$2:$EE$2,BC$4,'reporting boissy'!$F44:$EE44)+SUMIF('reporting moussy'!$F$2:$EE$2,BC$4,'reporting moussy'!$F44:$EE44)+SUMIF('reporting trappes'!$F$2:$EE$2,BC$4,'reporting trappes'!$F44:$EE44)+SUMIF('SPACELOG 5 BP'!$F$2:$EE$2,BC$4,'SPACELOG 5 BP'!$F44:$EE44)+SUMIF('SPACELOG 6 BP'!$F$2:$EE$2,BC$4,'SPACELOG 6 BP'!$F44:$EE44)+SUMIF('SPACELOG 7 BP'!$F$2:$EE$2,BC$4,'SPACELOG 7 BP'!$F44:$EE44)+SUMIF('SPACELOG 8 BP'!$F$2:$EE$2,BC$4,'SPACELOG 8 BP'!$F44:$EE44)+SUMIF('SPACELOG 9 BP'!$F$2:$EE$2,BC$4,'SPACELOG 9 BP'!$F44:$EE44)+SUMIF('SPACELOG 10 BP'!$F$2:$EE$2,BC$4,'SPACELOG 10 BP'!$F44:$EE44)+SUMIF('SPACELOG 11 BP'!$F$2:$EE$2,BC$4,'SPACELOG 11 BP'!$F44:$EE44)+SUMIF('SPACELOG 12 BP'!$F$2:$EE$2,BC$4,'SPACELOG 12 BP'!$F44:$EE44)</f>
        <v>5607</v>
      </c>
      <c r="BD44" s="33">
        <f>SUMIF('reporting montigny'!$F$2:$EE$2,BD$4,'reporting montigny'!$F44:$EE44)+SUMIF('reporting boissy'!$F$2:$EE$2,BD$4,'reporting boissy'!$F44:$EE44)+SUMIF('reporting moussy'!$F$2:$EE$2,BD$4,'reporting moussy'!$F44:$EE44)+SUMIF('reporting trappes'!$F$2:$EE$2,BD$4,'reporting trappes'!$F44:$EE44)+SUMIF('SPACELOG 5 BP'!$F$2:$EE$2,BD$4,'SPACELOG 5 BP'!$F44:$EE44)+SUMIF('SPACELOG 6 BP'!$F$2:$EE$2,BD$4,'SPACELOG 6 BP'!$F44:$EE44)+SUMIF('SPACELOG 7 BP'!$F$2:$EE$2,BD$4,'SPACELOG 7 BP'!$F44:$EE44)+SUMIF('SPACELOG 8 BP'!$F$2:$EE$2,BD$4,'SPACELOG 8 BP'!$F44:$EE44)+SUMIF('SPACELOG 9 BP'!$F$2:$EE$2,BD$4,'SPACELOG 9 BP'!$F44:$EE44)+SUMIF('SPACELOG 10 BP'!$F$2:$EE$2,BD$4,'SPACELOG 10 BP'!$F44:$EE44)+SUMIF('SPACELOG 11 BP'!$F$2:$EE$2,BD$4,'SPACELOG 11 BP'!$F44:$EE44)+SUMIF('SPACELOG 12 BP'!$F$2:$EE$2,BD$4,'SPACELOG 12 BP'!$F44:$EE44)</f>
        <v>5607</v>
      </c>
      <c r="BE44" s="393">
        <f t="shared" si="162"/>
        <v>67284</v>
      </c>
      <c r="BF44" s="33">
        <f>SUMIF('reporting montigny'!$F$2:$EE$2,BF$4,'reporting montigny'!$F44:$EE44)+SUMIF('reporting boissy'!$F$2:$EE$2,BF$4,'reporting boissy'!$F44:$EE44)+SUMIF('reporting moussy'!$F$2:$EE$2,BF$4,'reporting moussy'!$F44:$EE44)+SUMIF('reporting trappes'!$F$2:$EE$2,BF$4,'reporting trappes'!$F44:$EE44)+SUMIF('SPACELOG 5 BP'!$F$2:$EE$2,BF$4,'SPACELOG 5 BP'!$F44:$EE44)+SUMIF('SPACELOG 6 BP'!$F$2:$EE$2,BF$4,'SPACELOG 6 BP'!$F44:$EE44)+SUMIF('SPACELOG 7 BP'!$F$2:$EE$2,BF$4,'SPACELOG 7 BP'!$F44:$EE44)+SUMIF('SPACELOG 8 BP'!$F$2:$EE$2,BF$4,'SPACELOG 8 BP'!$F44:$EE44)+SUMIF('SPACELOG 9 BP'!$F$2:$EE$2,BF$4,'SPACELOG 9 BP'!$F44:$EE44)+SUMIF('SPACELOG 10 BP'!$F$2:$EE$2,BF$4,'SPACELOG 10 BP'!$F44:$EE44)+SUMIF('SPACELOG 11 BP'!$F$2:$EE$2,BF$4,'SPACELOG 11 BP'!$F44:$EE44)+SUMIF('SPACELOG 12 BP'!$F$2:$EE$2,BF$4,'SPACELOG 12 BP'!$F44:$EE44)</f>
        <v>5607</v>
      </c>
      <c r="BG44" s="33">
        <f>SUMIF('reporting montigny'!$F$2:$EE$2,BG$4,'reporting montigny'!$F44:$EE44)+SUMIF('reporting boissy'!$F$2:$EE$2,BG$4,'reporting boissy'!$F44:$EE44)+SUMIF('reporting moussy'!$F$2:$EE$2,BG$4,'reporting moussy'!$F44:$EE44)+SUMIF('reporting trappes'!$F$2:$EE$2,BG$4,'reporting trappes'!$F44:$EE44)+SUMIF('SPACELOG 5 BP'!$F$2:$EE$2,BG$4,'SPACELOG 5 BP'!$F44:$EE44)+SUMIF('SPACELOG 6 BP'!$F$2:$EE$2,BG$4,'SPACELOG 6 BP'!$F44:$EE44)+SUMIF('SPACELOG 7 BP'!$F$2:$EE$2,BG$4,'SPACELOG 7 BP'!$F44:$EE44)+SUMIF('SPACELOG 8 BP'!$F$2:$EE$2,BG$4,'SPACELOG 8 BP'!$F44:$EE44)+SUMIF('SPACELOG 9 BP'!$F$2:$EE$2,BG$4,'SPACELOG 9 BP'!$F44:$EE44)+SUMIF('SPACELOG 10 BP'!$F$2:$EE$2,BG$4,'SPACELOG 10 BP'!$F44:$EE44)+SUMIF('SPACELOG 11 BP'!$F$2:$EE$2,BG$4,'SPACELOG 11 BP'!$F44:$EE44)+SUMIF('SPACELOG 12 BP'!$F$2:$EE$2,BG$4,'SPACELOG 12 BP'!$F44:$EE44)</f>
        <v>5607</v>
      </c>
      <c r="BH44" s="33">
        <f>SUMIF('reporting montigny'!$F$2:$EE$2,BH$4,'reporting montigny'!$F44:$EE44)+SUMIF('reporting boissy'!$F$2:$EE$2,BH$4,'reporting boissy'!$F44:$EE44)+SUMIF('reporting moussy'!$F$2:$EE$2,BH$4,'reporting moussy'!$F44:$EE44)+SUMIF('reporting trappes'!$F$2:$EE$2,BH$4,'reporting trappes'!$F44:$EE44)+SUMIF('SPACELOG 5 BP'!$F$2:$EE$2,BH$4,'SPACELOG 5 BP'!$F44:$EE44)+SUMIF('SPACELOG 6 BP'!$F$2:$EE$2,BH$4,'SPACELOG 6 BP'!$F44:$EE44)+SUMIF('SPACELOG 7 BP'!$F$2:$EE$2,BH$4,'SPACELOG 7 BP'!$F44:$EE44)+SUMIF('SPACELOG 8 BP'!$F$2:$EE$2,BH$4,'SPACELOG 8 BP'!$F44:$EE44)+SUMIF('SPACELOG 9 BP'!$F$2:$EE$2,BH$4,'SPACELOG 9 BP'!$F44:$EE44)+SUMIF('SPACELOG 10 BP'!$F$2:$EE$2,BH$4,'SPACELOG 10 BP'!$F44:$EE44)+SUMIF('SPACELOG 11 BP'!$F$2:$EE$2,BH$4,'SPACELOG 11 BP'!$F44:$EE44)+SUMIF('SPACELOG 12 BP'!$F$2:$EE$2,BH$4,'SPACELOG 12 BP'!$F44:$EE44)</f>
        <v>5607</v>
      </c>
      <c r="BI44" s="33">
        <f>SUMIF('reporting montigny'!$F$2:$EE$2,BI$4,'reporting montigny'!$F44:$EE44)+SUMIF('reporting boissy'!$F$2:$EE$2,BI$4,'reporting boissy'!$F44:$EE44)+SUMIF('reporting moussy'!$F$2:$EE$2,BI$4,'reporting moussy'!$F44:$EE44)+SUMIF('reporting trappes'!$F$2:$EE$2,BI$4,'reporting trappes'!$F44:$EE44)+SUMIF('SPACELOG 5 BP'!$F$2:$EE$2,BI$4,'SPACELOG 5 BP'!$F44:$EE44)+SUMIF('SPACELOG 6 BP'!$F$2:$EE$2,BI$4,'SPACELOG 6 BP'!$F44:$EE44)+SUMIF('SPACELOG 7 BP'!$F$2:$EE$2,BI$4,'SPACELOG 7 BP'!$F44:$EE44)+SUMIF('SPACELOG 8 BP'!$F$2:$EE$2,BI$4,'SPACELOG 8 BP'!$F44:$EE44)+SUMIF('SPACELOG 9 BP'!$F$2:$EE$2,BI$4,'SPACELOG 9 BP'!$F44:$EE44)+SUMIF('SPACELOG 10 BP'!$F$2:$EE$2,BI$4,'SPACELOG 10 BP'!$F44:$EE44)+SUMIF('SPACELOG 11 BP'!$F$2:$EE$2,BI$4,'SPACELOG 11 BP'!$F44:$EE44)+SUMIF('SPACELOG 12 BP'!$F$2:$EE$2,BI$4,'SPACELOG 12 BP'!$F44:$EE44)</f>
        <v>5607</v>
      </c>
      <c r="BJ44" s="33">
        <f>SUMIF('reporting montigny'!$F$2:$EE$2,BJ$4,'reporting montigny'!$F44:$EE44)+SUMIF('reporting boissy'!$F$2:$EE$2,BJ$4,'reporting boissy'!$F44:$EE44)+SUMIF('reporting moussy'!$F$2:$EE$2,BJ$4,'reporting moussy'!$F44:$EE44)+SUMIF('reporting trappes'!$F$2:$EE$2,BJ$4,'reporting trappes'!$F44:$EE44)+SUMIF('SPACELOG 5 BP'!$F$2:$EE$2,BJ$4,'SPACELOG 5 BP'!$F44:$EE44)+SUMIF('SPACELOG 6 BP'!$F$2:$EE$2,BJ$4,'SPACELOG 6 BP'!$F44:$EE44)+SUMIF('SPACELOG 7 BP'!$F$2:$EE$2,BJ$4,'SPACELOG 7 BP'!$F44:$EE44)+SUMIF('SPACELOG 8 BP'!$F$2:$EE$2,BJ$4,'SPACELOG 8 BP'!$F44:$EE44)+SUMIF('SPACELOG 9 BP'!$F$2:$EE$2,BJ$4,'SPACELOG 9 BP'!$F44:$EE44)+SUMIF('SPACELOG 10 BP'!$F$2:$EE$2,BJ$4,'SPACELOG 10 BP'!$F44:$EE44)+SUMIF('SPACELOG 11 BP'!$F$2:$EE$2,BJ$4,'SPACELOG 11 BP'!$F44:$EE44)+SUMIF('SPACELOG 12 BP'!$F$2:$EE$2,BJ$4,'SPACELOG 12 BP'!$F44:$EE44)</f>
        <v>5607</v>
      </c>
      <c r="BK44" s="33">
        <f>SUMIF('reporting montigny'!$F$2:$EE$2,BK$4,'reporting montigny'!$F44:$EE44)+SUMIF('reporting boissy'!$F$2:$EE$2,BK$4,'reporting boissy'!$F44:$EE44)+SUMIF('reporting moussy'!$F$2:$EE$2,BK$4,'reporting moussy'!$F44:$EE44)+SUMIF('reporting trappes'!$F$2:$EE$2,BK$4,'reporting trappes'!$F44:$EE44)+SUMIF('SPACELOG 5 BP'!$F$2:$EE$2,BK$4,'SPACELOG 5 BP'!$F44:$EE44)+SUMIF('SPACELOG 6 BP'!$F$2:$EE$2,BK$4,'SPACELOG 6 BP'!$F44:$EE44)+SUMIF('SPACELOG 7 BP'!$F$2:$EE$2,BK$4,'SPACELOG 7 BP'!$F44:$EE44)+SUMIF('SPACELOG 8 BP'!$F$2:$EE$2,BK$4,'SPACELOG 8 BP'!$F44:$EE44)+SUMIF('SPACELOG 9 BP'!$F$2:$EE$2,BK$4,'SPACELOG 9 BP'!$F44:$EE44)+SUMIF('SPACELOG 10 BP'!$F$2:$EE$2,BK$4,'SPACELOG 10 BP'!$F44:$EE44)+SUMIF('SPACELOG 11 BP'!$F$2:$EE$2,BK$4,'SPACELOG 11 BP'!$F44:$EE44)+SUMIF('SPACELOG 12 BP'!$F$2:$EE$2,BK$4,'SPACELOG 12 BP'!$F44:$EE44)</f>
        <v>5607</v>
      </c>
      <c r="BL44" s="33">
        <f>SUMIF('reporting montigny'!$F$2:$EE$2,BL$4,'reporting montigny'!$F44:$EE44)+SUMIF('reporting boissy'!$F$2:$EE$2,BL$4,'reporting boissy'!$F44:$EE44)+SUMIF('reporting moussy'!$F$2:$EE$2,BL$4,'reporting moussy'!$F44:$EE44)+SUMIF('reporting trappes'!$F$2:$EE$2,BL$4,'reporting trappes'!$F44:$EE44)+SUMIF('SPACELOG 5 BP'!$F$2:$EE$2,BL$4,'SPACELOG 5 BP'!$F44:$EE44)+SUMIF('SPACELOG 6 BP'!$F$2:$EE$2,BL$4,'SPACELOG 6 BP'!$F44:$EE44)+SUMIF('SPACELOG 7 BP'!$F$2:$EE$2,BL$4,'SPACELOG 7 BP'!$F44:$EE44)+SUMIF('SPACELOG 8 BP'!$F$2:$EE$2,BL$4,'SPACELOG 8 BP'!$F44:$EE44)+SUMIF('SPACELOG 9 BP'!$F$2:$EE$2,BL$4,'SPACELOG 9 BP'!$F44:$EE44)+SUMIF('SPACELOG 10 BP'!$F$2:$EE$2,BL$4,'SPACELOG 10 BP'!$F44:$EE44)+SUMIF('SPACELOG 11 BP'!$F$2:$EE$2,BL$4,'SPACELOG 11 BP'!$F44:$EE44)+SUMIF('SPACELOG 12 BP'!$F$2:$EE$2,BL$4,'SPACELOG 12 BP'!$F44:$EE44)</f>
        <v>5607</v>
      </c>
      <c r="BM44" s="33">
        <f>SUMIF('reporting montigny'!$F$2:$EE$2,BM$4,'reporting montigny'!$F44:$EE44)+SUMIF('reporting boissy'!$F$2:$EE$2,BM$4,'reporting boissy'!$F44:$EE44)+SUMIF('reporting moussy'!$F$2:$EE$2,BM$4,'reporting moussy'!$F44:$EE44)+SUMIF('reporting trappes'!$F$2:$EE$2,BM$4,'reporting trappes'!$F44:$EE44)+SUMIF('SPACELOG 5 BP'!$F$2:$EE$2,BM$4,'SPACELOG 5 BP'!$F44:$EE44)+SUMIF('SPACELOG 6 BP'!$F$2:$EE$2,BM$4,'SPACELOG 6 BP'!$F44:$EE44)+SUMIF('SPACELOG 7 BP'!$F$2:$EE$2,BM$4,'SPACELOG 7 BP'!$F44:$EE44)+SUMIF('SPACELOG 8 BP'!$F$2:$EE$2,BM$4,'SPACELOG 8 BP'!$F44:$EE44)+SUMIF('SPACELOG 9 BP'!$F$2:$EE$2,BM$4,'SPACELOG 9 BP'!$F44:$EE44)+SUMIF('SPACELOG 10 BP'!$F$2:$EE$2,BM$4,'SPACELOG 10 BP'!$F44:$EE44)+SUMIF('SPACELOG 11 BP'!$F$2:$EE$2,BM$4,'SPACELOG 11 BP'!$F44:$EE44)+SUMIF('SPACELOG 12 BP'!$F$2:$EE$2,BM$4,'SPACELOG 12 BP'!$F44:$EE44)</f>
        <v>5607</v>
      </c>
      <c r="BN44" s="33">
        <f>SUMIF('reporting montigny'!$F$2:$EE$2,BN$4,'reporting montigny'!$F44:$EE44)+SUMIF('reporting boissy'!$F$2:$EE$2,BN$4,'reporting boissy'!$F44:$EE44)+SUMIF('reporting moussy'!$F$2:$EE$2,BN$4,'reporting moussy'!$F44:$EE44)+SUMIF('reporting trappes'!$F$2:$EE$2,BN$4,'reporting trappes'!$F44:$EE44)+SUMIF('SPACELOG 5 BP'!$F$2:$EE$2,BN$4,'SPACELOG 5 BP'!$F44:$EE44)+SUMIF('SPACELOG 6 BP'!$F$2:$EE$2,BN$4,'SPACELOG 6 BP'!$F44:$EE44)+SUMIF('SPACELOG 7 BP'!$F$2:$EE$2,BN$4,'SPACELOG 7 BP'!$F44:$EE44)+SUMIF('SPACELOG 8 BP'!$F$2:$EE$2,BN$4,'SPACELOG 8 BP'!$F44:$EE44)+SUMIF('SPACELOG 9 BP'!$F$2:$EE$2,BN$4,'SPACELOG 9 BP'!$F44:$EE44)+SUMIF('SPACELOG 10 BP'!$F$2:$EE$2,BN$4,'SPACELOG 10 BP'!$F44:$EE44)+SUMIF('SPACELOG 11 BP'!$F$2:$EE$2,BN$4,'SPACELOG 11 BP'!$F44:$EE44)+SUMIF('SPACELOG 12 BP'!$F$2:$EE$2,BN$4,'SPACELOG 12 BP'!$F44:$EE44)</f>
        <v>5607</v>
      </c>
      <c r="BO44" s="33">
        <f>SUMIF('reporting montigny'!$F$2:$EE$2,BO$4,'reporting montigny'!$F44:$EE44)+SUMIF('reporting boissy'!$F$2:$EE$2,BO$4,'reporting boissy'!$F44:$EE44)+SUMIF('reporting moussy'!$F$2:$EE$2,BO$4,'reporting moussy'!$F44:$EE44)+SUMIF('reporting trappes'!$F$2:$EE$2,BO$4,'reporting trappes'!$F44:$EE44)+SUMIF('SPACELOG 5 BP'!$F$2:$EE$2,BO$4,'SPACELOG 5 BP'!$F44:$EE44)+SUMIF('SPACELOG 6 BP'!$F$2:$EE$2,BO$4,'SPACELOG 6 BP'!$F44:$EE44)+SUMIF('SPACELOG 7 BP'!$F$2:$EE$2,BO$4,'SPACELOG 7 BP'!$F44:$EE44)+SUMIF('SPACELOG 8 BP'!$F$2:$EE$2,BO$4,'SPACELOG 8 BP'!$F44:$EE44)+SUMIF('SPACELOG 9 BP'!$F$2:$EE$2,BO$4,'SPACELOG 9 BP'!$F44:$EE44)+SUMIF('SPACELOG 10 BP'!$F$2:$EE$2,BO$4,'SPACELOG 10 BP'!$F44:$EE44)+SUMIF('SPACELOG 11 BP'!$F$2:$EE$2,BO$4,'SPACELOG 11 BP'!$F44:$EE44)+SUMIF('SPACELOG 12 BP'!$F$2:$EE$2,BO$4,'SPACELOG 12 BP'!$F44:$EE44)</f>
        <v>5607</v>
      </c>
      <c r="BP44" s="33">
        <f>SUMIF('reporting montigny'!$F$2:$EE$2,BP$4,'reporting montigny'!$F44:$EE44)+SUMIF('reporting boissy'!$F$2:$EE$2,BP$4,'reporting boissy'!$F44:$EE44)+SUMIF('reporting moussy'!$F$2:$EE$2,BP$4,'reporting moussy'!$F44:$EE44)+SUMIF('reporting trappes'!$F$2:$EE$2,BP$4,'reporting trappes'!$F44:$EE44)+SUMIF('SPACELOG 5 BP'!$F$2:$EE$2,BP$4,'SPACELOG 5 BP'!$F44:$EE44)+SUMIF('SPACELOG 6 BP'!$F$2:$EE$2,BP$4,'SPACELOG 6 BP'!$F44:$EE44)+SUMIF('SPACELOG 7 BP'!$F$2:$EE$2,BP$4,'SPACELOG 7 BP'!$F44:$EE44)+SUMIF('SPACELOG 8 BP'!$F$2:$EE$2,BP$4,'SPACELOG 8 BP'!$F44:$EE44)+SUMIF('SPACELOG 9 BP'!$F$2:$EE$2,BP$4,'SPACELOG 9 BP'!$F44:$EE44)+SUMIF('SPACELOG 10 BP'!$F$2:$EE$2,BP$4,'SPACELOG 10 BP'!$F44:$EE44)+SUMIF('SPACELOG 11 BP'!$F$2:$EE$2,BP$4,'SPACELOG 11 BP'!$F44:$EE44)+SUMIF('SPACELOG 12 BP'!$F$2:$EE$2,BP$4,'SPACELOG 12 BP'!$F44:$EE44)</f>
        <v>5607</v>
      </c>
      <c r="BQ44" s="33">
        <f>SUMIF('reporting montigny'!$F$2:$EE$2,BQ$4,'reporting montigny'!$F44:$EE44)+SUMIF('reporting boissy'!$F$2:$EE$2,BQ$4,'reporting boissy'!$F44:$EE44)+SUMIF('reporting moussy'!$F$2:$EE$2,BQ$4,'reporting moussy'!$F44:$EE44)+SUMIF('reporting trappes'!$F$2:$EE$2,BQ$4,'reporting trappes'!$F44:$EE44)+SUMIF('SPACELOG 5 BP'!$F$2:$EE$2,BQ$4,'SPACELOG 5 BP'!$F44:$EE44)+SUMIF('SPACELOG 6 BP'!$F$2:$EE$2,BQ$4,'SPACELOG 6 BP'!$F44:$EE44)+SUMIF('SPACELOG 7 BP'!$F$2:$EE$2,BQ$4,'SPACELOG 7 BP'!$F44:$EE44)+SUMIF('SPACELOG 8 BP'!$F$2:$EE$2,BQ$4,'SPACELOG 8 BP'!$F44:$EE44)+SUMIF('SPACELOG 9 BP'!$F$2:$EE$2,BQ$4,'SPACELOG 9 BP'!$F44:$EE44)+SUMIF('SPACELOG 10 BP'!$F$2:$EE$2,BQ$4,'SPACELOG 10 BP'!$F44:$EE44)+SUMIF('SPACELOG 11 BP'!$F$2:$EE$2,BQ$4,'SPACELOG 11 BP'!$F44:$EE44)+SUMIF('SPACELOG 12 BP'!$F$2:$EE$2,BQ$4,'SPACELOG 12 BP'!$F44:$EE44)</f>
        <v>5607</v>
      </c>
      <c r="BR44" s="393">
        <f t="shared" si="163"/>
        <v>67284</v>
      </c>
      <c r="BS44" s="33">
        <f>SUMIF('reporting montigny'!$F$2:$EE$2,BS$4,'reporting montigny'!$F44:$EE44)+SUMIF('reporting boissy'!$F$2:$EE$2,BS$4,'reporting boissy'!$F44:$EE44)+SUMIF('reporting moussy'!$F$2:$EE$2,BS$4,'reporting moussy'!$F44:$EE44)+SUMIF('reporting trappes'!$F$2:$EE$2,BS$4,'reporting trappes'!$F44:$EE44)+SUMIF('SPACELOG 5 BP'!$F$2:$EE$2,BS$4,'SPACELOG 5 BP'!$F44:$EE44)+SUMIF('SPACELOG 6 BP'!$F$2:$EE$2,BS$4,'SPACELOG 6 BP'!$F44:$EE44)+SUMIF('SPACELOG 7 BP'!$F$2:$EE$2,BS$4,'SPACELOG 7 BP'!$F44:$EE44)+SUMIF('SPACELOG 8 BP'!$F$2:$EE$2,BS$4,'SPACELOG 8 BP'!$F44:$EE44)+SUMIF('SPACELOG 9 BP'!$F$2:$EE$2,BS$4,'SPACELOG 9 BP'!$F44:$EE44)+SUMIF('SPACELOG 10 BP'!$F$2:$EE$2,BS$4,'SPACELOG 10 BP'!$F44:$EE44)+SUMIF('SPACELOG 11 BP'!$F$2:$EE$2,BS$4,'SPACELOG 11 BP'!$F44:$EE44)+SUMIF('SPACELOG 12 BP'!$F$2:$EE$2,BS$4,'SPACELOG 12 BP'!$F44:$EE44)</f>
        <v>5607</v>
      </c>
      <c r="BT44" s="33">
        <f>SUMIF('reporting montigny'!$F$2:$EE$2,BT$4,'reporting montigny'!$F44:$EE44)+SUMIF('reporting boissy'!$F$2:$EE$2,BT$4,'reporting boissy'!$F44:$EE44)+SUMIF('reporting moussy'!$F$2:$EE$2,BT$4,'reporting moussy'!$F44:$EE44)+SUMIF('reporting trappes'!$F$2:$EE$2,BT$4,'reporting trappes'!$F44:$EE44)+SUMIF('SPACELOG 5 BP'!$F$2:$EE$2,BT$4,'SPACELOG 5 BP'!$F44:$EE44)+SUMIF('SPACELOG 6 BP'!$F$2:$EE$2,BT$4,'SPACELOG 6 BP'!$F44:$EE44)+SUMIF('SPACELOG 7 BP'!$F$2:$EE$2,BT$4,'SPACELOG 7 BP'!$F44:$EE44)+SUMIF('SPACELOG 8 BP'!$F$2:$EE$2,BT$4,'SPACELOG 8 BP'!$F44:$EE44)+SUMIF('SPACELOG 9 BP'!$F$2:$EE$2,BT$4,'SPACELOG 9 BP'!$F44:$EE44)+SUMIF('SPACELOG 10 BP'!$F$2:$EE$2,BT$4,'SPACELOG 10 BP'!$F44:$EE44)+SUMIF('SPACELOG 11 BP'!$F$2:$EE$2,BT$4,'SPACELOG 11 BP'!$F44:$EE44)+SUMIF('SPACELOG 12 BP'!$F$2:$EE$2,BT$4,'SPACELOG 12 BP'!$F44:$EE44)</f>
        <v>5607</v>
      </c>
      <c r="BU44" s="33">
        <f>SUMIF('reporting montigny'!$F$2:$EE$2,BU$4,'reporting montigny'!$F44:$EE44)+SUMIF('reporting boissy'!$F$2:$EE$2,BU$4,'reporting boissy'!$F44:$EE44)+SUMIF('reporting moussy'!$F$2:$EE$2,BU$4,'reporting moussy'!$F44:$EE44)+SUMIF('reporting trappes'!$F$2:$EE$2,BU$4,'reporting trappes'!$F44:$EE44)+SUMIF('SPACELOG 5 BP'!$F$2:$EE$2,BU$4,'SPACELOG 5 BP'!$F44:$EE44)+SUMIF('SPACELOG 6 BP'!$F$2:$EE$2,BU$4,'SPACELOG 6 BP'!$F44:$EE44)+SUMIF('SPACELOG 7 BP'!$F$2:$EE$2,BU$4,'SPACELOG 7 BP'!$F44:$EE44)+SUMIF('SPACELOG 8 BP'!$F$2:$EE$2,BU$4,'SPACELOG 8 BP'!$F44:$EE44)+SUMIF('SPACELOG 9 BP'!$F$2:$EE$2,BU$4,'SPACELOG 9 BP'!$F44:$EE44)+SUMIF('SPACELOG 10 BP'!$F$2:$EE$2,BU$4,'SPACELOG 10 BP'!$F44:$EE44)+SUMIF('SPACELOG 11 BP'!$F$2:$EE$2,BU$4,'SPACELOG 11 BP'!$F44:$EE44)+SUMIF('SPACELOG 12 BP'!$F$2:$EE$2,BU$4,'SPACELOG 12 BP'!$F44:$EE44)</f>
        <v>5607</v>
      </c>
      <c r="BV44" s="33">
        <f>SUMIF('reporting montigny'!$F$2:$EE$2,BV$4,'reporting montigny'!$F44:$EE44)+SUMIF('reporting boissy'!$F$2:$EE$2,BV$4,'reporting boissy'!$F44:$EE44)+SUMIF('reporting moussy'!$F$2:$EE$2,BV$4,'reporting moussy'!$F44:$EE44)+SUMIF('reporting trappes'!$F$2:$EE$2,BV$4,'reporting trappes'!$F44:$EE44)+SUMIF('SPACELOG 5 BP'!$F$2:$EE$2,BV$4,'SPACELOG 5 BP'!$F44:$EE44)+SUMIF('SPACELOG 6 BP'!$F$2:$EE$2,BV$4,'SPACELOG 6 BP'!$F44:$EE44)+SUMIF('SPACELOG 7 BP'!$F$2:$EE$2,BV$4,'SPACELOG 7 BP'!$F44:$EE44)+SUMIF('SPACELOG 8 BP'!$F$2:$EE$2,BV$4,'SPACELOG 8 BP'!$F44:$EE44)+SUMIF('SPACELOG 9 BP'!$F$2:$EE$2,BV$4,'SPACELOG 9 BP'!$F44:$EE44)+SUMIF('SPACELOG 10 BP'!$F$2:$EE$2,BV$4,'SPACELOG 10 BP'!$F44:$EE44)+SUMIF('SPACELOG 11 BP'!$F$2:$EE$2,BV$4,'SPACELOG 11 BP'!$F44:$EE44)+SUMIF('SPACELOG 12 BP'!$F$2:$EE$2,BV$4,'SPACELOG 12 BP'!$F44:$EE44)</f>
        <v>5607</v>
      </c>
      <c r="BW44" s="33">
        <f>SUMIF('reporting montigny'!$F$2:$EE$2,BW$4,'reporting montigny'!$F44:$EE44)+SUMIF('reporting boissy'!$F$2:$EE$2,BW$4,'reporting boissy'!$F44:$EE44)+SUMIF('reporting moussy'!$F$2:$EE$2,BW$4,'reporting moussy'!$F44:$EE44)+SUMIF('reporting trappes'!$F$2:$EE$2,BW$4,'reporting trappes'!$F44:$EE44)+SUMIF('SPACELOG 5 BP'!$F$2:$EE$2,BW$4,'SPACELOG 5 BP'!$F44:$EE44)+SUMIF('SPACELOG 6 BP'!$F$2:$EE$2,BW$4,'SPACELOG 6 BP'!$F44:$EE44)+SUMIF('SPACELOG 7 BP'!$F$2:$EE$2,BW$4,'SPACELOG 7 BP'!$F44:$EE44)+SUMIF('SPACELOG 8 BP'!$F$2:$EE$2,BW$4,'SPACELOG 8 BP'!$F44:$EE44)+SUMIF('SPACELOG 9 BP'!$F$2:$EE$2,BW$4,'SPACELOG 9 BP'!$F44:$EE44)+SUMIF('SPACELOG 10 BP'!$F$2:$EE$2,BW$4,'SPACELOG 10 BP'!$F44:$EE44)+SUMIF('SPACELOG 11 BP'!$F$2:$EE$2,BW$4,'SPACELOG 11 BP'!$F44:$EE44)+SUMIF('SPACELOG 12 BP'!$F$2:$EE$2,BW$4,'SPACELOG 12 BP'!$F44:$EE44)</f>
        <v>5607</v>
      </c>
      <c r="BX44" s="33">
        <f>SUMIF('reporting montigny'!$F$2:$EE$2,BX$4,'reporting montigny'!$F44:$EE44)+SUMIF('reporting boissy'!$F$2:$EE$2,BX$4,'reporting boissy'!$F44:$EE44)+SUMIF('reporting moussy'!$F$2:$EE$2,BX$4,'reporting moussy'!$F44:$EE44)+SUMIF('reporting trappes'!$F$2:$EE$2,BX$4,'reporting trappes'!$F44:$EE44)+SUMIF('SPACELOG 5 BP'!$F$2:$EE$2,BX$4,'SPACELOG 5 BP'!$F44:$EE44)+SUMIF('SPACELOG 6 BP'!$F$2:$EE$2,BX$4,'SPACELOG 6 BP'!$F44:$EE44)+SUMIF('SPACELOG 7 BP'!$F$2:$EE$2,BX$4,'SPACELOG 7 BP'!$F44:$EE44)+SUMIF('SPACELOG 8 BP'!$F$2:$EE$2,BX$4,'SPACELOG 8 BP'!$F44:$EE44)+SUMIF('SPACELOG 9 BP'!$F$2:$EE$2,BX$4,'SPACELOG 9 BP'!$F44:$EE44)+SUMIF('SPACELOG 10 BP'!$F$2:$EE$2,BX$4,'SPACELOG 10 BP'!$F44:$EE44)+SUMIF('SPACELOG 11 BP'!$F$2:$EE$2,BX$4,'SPACELOG 11 BP'!$F44:$EE44)+SUMIF('SPACELOG 12 BP'!$F$2:$EE$2,BX$4,'SPACELOG 12 BP'!$F44:$EE44)</f>
        <v>5607</v>
      </c>
      <c r="BY44" s="33">
        <f>SUMIF('reporting montigny'!$F$2:$EE$2,BY$4,'reporting montigny'!$F44:$EE44)+SUMIF('reporting boissy'!$F$2:$EE$2,BY$4,'reporting boissy'!$F44:$EE44)+SUMIF('reporting moussy'!$F$2:$EE$2,BY$4,'reporting moussy'!$F44:$EE44)+SUMIF('reporting trappes'!$F$2:$EE$2,BY$4,'reporting trappes'!$F44:$EE44)+SUMIF('SPACELOG 5 BP'!$F$2:$EE$2,BY$4,'SPACELOG 5 BP'!$F44:$EE44)+SUMIF('SPACELOG 6 BP'!$F$2:$EE$2,BY$4,'SPACELOG 6 BP'!$F44:$EE44)+SUMIF('SPACELOG 7 BP'!$F$2:$EE$2,BY$4,'SPACELOG 7 BP'!$F44:$EE44)+SUMIF('SPACELOG 8 BP'!$F$2:$EE$2,BY$4,'SPACELOG 8 BP'!$F44:$EE44)+SUMIF('SPACELOG 9 BP'!$F$2:$EE$2,BY$4,'SPACELOG 9 BP'!$F44:$EE44)+SUMIF('SPACELOG 10 BP'!$F$2:$EE$2,BY$4,'SPACELOG 10 BP'!$F44:$EE44)+SUMIF('SPACELOG 11 BP'!$F$2:$EE$2,BY$4,'SPACELOG 11 BP'!$F44:$EE44)+SUMIF('SPACELOG 12 BP'!$F$2:$EE$2,BY$4,'SPACELOG 12 BP'!$F44:$EE44)</f>
        <v>5607</v>
      </c>
      <c r="BZ44" s="33">
        <f>SUMIF('reporting montigny'!$F$2:$EE$2,BZ$4,'reporting montigny'!$F44:$EE44)+SUMIF('reporting boissy'!$F$2:$EE$2,BZ$4,'reporting boissy'!$F44:$EE44)+SUMIF('reporting moussy'!$F$2:$EE$2,BZ$4,'reporting moussy'!$F44:$EE44)+SUMIF('reporting trappes'!$F$2:$EE$2,BZ$4,'reporting trappes'!$F44:$EE44)+SUMIF('SPACELOG 5 BP'!$F$2:$EE$2,BZ$4,'SPACELOG 5 BP'!$F44:$EE44)+SUMIF('SPACELOG 6 BP'!$F$2:$EE$2,BZ$4,'SPACELOG 6 BP'!$F44:$EE44)+SUMIF('SPACELOG 7 BP'!$F$2:$EE$2,BZ$4,'SPACELOG 7 BP'!$F44:$EE44)+SUMIF('SPACELOG 8 BP'!$F$2:$EE$2,BZ$4,'SPACELOG 8 BP'!$F44:$EE44)+SUMIF('SPACELOG 9 BP'!$F$2:$EE$2,BZ$4,'SPACELOG 9 BP'!$F44:$EE44)+SUMIF('SPACELOG 10 BP'!$F$2:$EE$2,BZ$4,'SPACELOG 10 BP'!$F44:$EE44)+SUMIF('SPACELOG 11 BP'!$F$2:$EE$2,BZ$4,'SPACELOG 11 BP'!$F44:$EE44)+SUMIF('SPACELOG 12 BP'!$F$2:$EE$2,BZ$4,'SPACELOG 12 BP'!$F44:$EE44)</f>
        <v>5607</v>
      </c>
      <c r="CA44" s="33">
        <f>SUMIF('reporting montigny'!$F$2:$EE$2,CA$4,'reporting montigny'!$F44:$EE44)+SUMIF('reporting boissy'!$F$2:$EE$2,CA$4,'reporting boissy'!$F44:$EE44)+SUMIF('reporting moussy'!$F$2:$EE$2,CA$4,'reporting moussy'!$F44:$EE44)+SUMIF('reporting trappes'!$F$2:$EE$2,CA$4,'reporting trappes'!$F44:$EE44)+SUMIF('SPACELOG 5 BP'!$F$2:$EE$2,CA$4,'SPACELOG 5 BP'!$F44:$EE44)+SUMIF('SPACELOG 6 BP'!$F$2:$EE$2,CA$4,'SPACELOG 6 BP'!$F44:$EE44)+SUMIF('SPACELOG 7 BP'!$F$2:$EE$2,CA$4,'SPACELOG 7 BP'!$F44:$EE44)+SUMIF('SPACELOG 8 BP'!$F$2:$EE$2,CA$4,'SPACELOG 8 BP'!$F44:$EE44)+SUMIF('SPACELOG 9 BP'!$F$2:$EE$2,CA$4,'SPACELOG 9 BP'!$F44:$EE44)+SUMIF('SPACELOG 10 BP'!$F$2:$EE$2,CA$4,'SPACELOG 10 BP'!$F44:$EE44)+SUMIF('SPACELOG 11 BP'!$F$2:$EE$2,CA$4,'SPACELOG 11 BP'!$F44:$EE44)+SUMIF('SPACELOG 12 BP'!$F$2:$EE$2,CA$4,'SPACELOG 12 BP'!$F44:$EE44)</f>
        <v>5607</v>
      </c>
      <c r="CB44" s="33">
        <f>SUMIF('reporting montigny'!$F$2:$EE$2,CB$4,'reporting montigny'!$F44:$EE44)+SUMIF('reporting boissy'!$F$2:$EE$2,CB$4,'reporting boissy'!$F44:$EE44)+SUMIF('reporting moussy'!$F$2:$EE$2,CB$4,'reporting moussy'!$F44:$EE44)+SUMIF('reporting trappes'!$F$2:$EE$2,CB$4,'reporting trappes'!$F44:$EE44)+SUMIF('SPACELOG 5 BP'!$F$2:$EE$2,CB$4,'SPACELOG 5 BP'!$F44:$EE44)+SUMIF('SPACELOG 6 BP'!$F$2:$EE$2,CB$4,'SPACELOG 6 BP'!$F44:$EE44)+SUMIF('SPACELOG 7 BP'!$F$2:$EE$2,CB$4,'SPACELOG 7 BP'!$F44:$EE44)+SUMIF('SPACELOG 8 BP'!$F$2:$EE$2,CB$4,'SPACELOG 8 BP'!$F44:$EE44)+SUMIF('SPACELOG 9 BP'!$F$2:$EE$2,CB$4,'SPACELOG 9 BP'!$F44:$EE44)+SUMIF('SPACELOG 10 BP'!$F$2:$EE$2,CB$4,'SPACELOG 10 BP'!$F44:$EE44)+SUMIF('SPACELOG 11 BP'!$F$2:$EE$2,CB$4,'SPACELOG 11 BP'!$F44:$EE44)+SUMIF('SPACELOG 12 BP'!$F$2:$EE$2,CB$4,'SPACELOG 12 BP'!$F44:$EE44)</f>
        <v>5607</v>
      </c>
      <c r="CC44" s="33">
        <f>SUMIF('reporting montigny'!$F$2:$EE$2,CC$4,'reporting montigny'!$F44:$EE44)+SUMIF('reporting boissy'!$F$2:$EE$2,CC$4,'reporting boissy'!$F44:$EE44)+SUMIF('reporting moussy'!$F$2:$EE$2,CC$4,'reporting moussy'!$F44:$EE44)+SUMIF('reporting trappes'!$F$2:$EE$2,CC$4,'reporting trappes'!$F44:$EE44)+SUMIF('SPACELOG 5 BP'!$F$2:$EE$2,CC$4,'SPACELOG 5 BP'!$F44:$EE44)+SUMIF('SPACELOG 6 BP'!$F$2:$EE$2,CC$4,'SPACELOG 6 BP'!$F44:$EE44)+SUMIF('SPACELOG 7 BP'!$F$2:$EE$2,CC$4,'SPACELOG 7 BP'!$F44:$EE44)+SUMIF('SPACELOG 8 BP'!$F$2:$EE$2,CC$4,'SPACELOG 8 BP'!$F44:$EE44)+SUMIF('SPACELOG 9 BP'!$F$2:$EE$2,CC$4,'SPACELOG 9 BP'!$F44:$EE44)+SUMIF('SPACELOG 10 BP'!$F$2:$EE$2,CC$4,'SPACELOG 10 BP'!$F44:$EE44)+SUMIF('SPACELOG 11 BP'!$F$2:$EE$2,CC$4,'SPACELOG 11 BP'!$F44:$EE44)+SUMIF('SPACELOG 12 BP'!$F$2:$EE$2,CC$4,'SPACELOG 12 BP'!$F44:$EE44)</f>
        <v>5607</v>
      </c>
      <c r="CD44" s="33">
        <f>SUMIF('reporting montigny'!$F$2:$EE$2,CD$4,'reporting montigny'!$F44:$EE44)+SUMIF('reporting boissy'!$F$2:$EE$2,CD$4,'reporting boissy'!$F44:$EE44)+SUMIF('reporting moussy'!$F$2:$EE$2,CD$4,'reporting moussy'!$F44:$EE44)+SUMIF('reporting trappes'!$F$2:$EE$2,CD$4,'reporting trappes'!$F44:$EE44)+SUMIF('SPACELOG 5 BP'!$F$2:$EE$2,CD$4,'SPACELOG 5 BP'!$F44:$EE44)+SUMIF('SPACELOG 6 BP'!$F$2:$EE$2,CD$4,'SPACELOG 6 BP'!$F44:$EE44)+SUMIF('SPACELOG 7 BP'!$F$2:$EE$2,CD$4,'SPACELOG 7 BP'!$F44:$EE44)+SUMIF('SPACELOG 8 BP'!$F$2:$EE$2,CD$4,'SPACELOG 8 BP'!$F44:$EE44)+SUMIF('SPACELOG 9 BP'!$F$2:$EE$2,CD$4,'SPACELOG 9 BP'!$F44:$EE44)+SUMIF('SPACELOG 10 BP'!$F$2:$EE$2,CD$4,'SPACELOG 10 BP'!$F44:$EE44)+SUMIF('SPACELOG 11 BP'!$F$2:$EE$2,CD$4,'SPACELOG 11 BP'!$F44:$EE44)+SUMIF('SPACELOG 12 BP'!$F$2:$EE$2,CD$4,'SPACELOG 12 BP'!$F44:$EE44)</f>
        <v>5607</v>
      </c>
      <c r="CE44" s="393">
        <f t="shared" si="164"/>
        <v>67284</v>
      </c>
      <c r="CF44" s="33">
        <f>SUMIF('reporting montigny'!$F$2:$EE$2,CF$4,'reporting montigny'!$F44:$EE44)+SUMIF('reporting boissy'!$F$2:$EE$2,CF$4,'reporting boissy'!$F44:$EE44)+SUMIF('reporting moussy'!$F$2:$EE$2,CF$4,'reporting moussy'!$F44:$EE44)+SUMIF('reporting trappes'!$F$2:$EE$2,CF$4,'reporting trappes'!$F44:$EE44)+SUMIF('SPACELOG 5 BP'!$F$2:$EE$2,CF$4,'SPACELOG 5 BP'!$F44:$EE44)+SUMIF('SPACELOG 6 BP'!$F$2:$EE$2,CF$4,'SPACELOG 6 BP'!$F44:$EE44)+SUMIF('SPACELOG 7 BP'!$F$2:$EE$2,CF$4,'SPACELOG 7 BP'!$F44:$EE44)+SUMIF('SPACELOG 8 BP'!$F$2:$EE$2,CF$4,'SPACELOG 8 BP'!$F44:$EE44)+SUMIF('SPACELOG 9 BP'!$F$2:$EE$2,CF$4,'SPACELOG 9 BP'!$F44:$EE44)+SUMIF('SPACELOG 10 BP'!$F$2:$EE$2,CF$4,'SPACELOG 10 BP'!$F44:$EE44)+SUMIF('SPACELOG 11 BP'!$F$2:$EE$2,CF$4,'SPACELOG 11 BP'!$F44:$EE44)+SUMIF('SPACELOG 12 BP'!$F$2:$EE$2,CF$4,'SPACELOG 12 BP'!$F44:$EE44)</f>
        <v>5607</v>
      </c>
      <c r="CG44" s="33">
        <f>SUMIF('reporting montigny'!$F$2:$EE$2,CG$4,'reporting montigny'!$F44:$EE44)+SUMIF('reporting boissy'!$F$2:$EE$2,CG$4,'reporting boissy'!$F44:$EE44)+SUMIF('reporting moussy'!$F$2:$EE$2,CG$4,'reporting moussy'!$F44:$EE44)+SUMIF('reporting trappes'!$F$2:$EE$2,CG$4,'reporting trappes'!$F44:$EE44)+SUMIF('SPACELOG 5 BP'!$F$2:$EE$2,CG$4,'SPACELOG 5 BP'!$F44:$EE44)+SUMIF('SPACELOG 6 BP'!$F$2:$EE$2,CG$4,'SPACELOG 6 BP'!$F44:$EE44)+SUMIF('SPACELOG 7 BP'!$F$2:$EE$2,CG$4,'SPACELOG 7 BP'!$F44:$EE44)+SUMIF('SPACELOG 8 BP'!$F$2:$EE$2,CG$4,'SPACELOG 8 BP'!$F44:$EE44)+SUMIF('SPACELOG 9 BP'!$F$2:$EE$2,CG$4,'SPACELOG 9 BP'!$F44:$EE44)+SUMIF('SPACELOG 10 BP'!$F$2:$EE$2,CG$4,'SPACELOG 10 BP'!$F44:$EE44)+SUMIF('SPACELOG 11 BP'!$F$2:$EE$2,CG$4,'SPACELOG 11 BP'!$F44:$EE44)+SUMIF('SPACELOG 12 BP'!$F$2:$EE$2,CG$4,'SPACELOG 12 BP'!$F44:$EE44)</f>
        <v>5607</v>
      </c>
      <c r="CH44" s="33">
        <f>SUMIF('reporting montigny'!$F$2:$EE$2,CH$4,'reporting montigny'!$F44:$EE44)+SUMIF('reporting boissy'!$F$2:$EE$2,CH$4,'reporting boissy'!$F44:$EE44)+SUMIF('reporting moussy'!$F$2:$EE$2,CH$4,'reporting moussy'!$F44:$EE44)+SUMIF('reporting trappes'!$F$2:$EE$2,CH$4,'reporting trappes'!$F44:$EE44)+SUMIF('SPACELOG 5 BP'!$F$2:$EE$2,CH$4,'SPACELOG 5 BP'!$F44:$EE44)+SUMIF('SPACELOG 6 BP'!$F$2:$EE$2,CH$4,'SPACELOG 6 BP'!$F44:$EE44)+SUMIF('SPACELOG 7 BP'!$F$2:$EE$2,CH$4,'SPACELOG 7 BP'!$F44:$EE44)+SUMIF('SPACELOG 8 BP'!$F$2:$EE$2,CH$4,'SPACELOG 8 BP'!$F44:$EE44)+SUMIF('SPACELOG 9 BP'!$F$2:$EE$2,CH$4,'SPACELOG 9 BP'!$F44:$EE44)+SUMIF('SPACELOG 10 BP'!$F$2:$EE$2,CH$4,'SPACELOG 10 BP'!$F44:$EE44)+SUMIF('SPACELOG 11 BP'!$F$2:$EE$2,CH$4,'SPACELOG 11 BP'!$F44:$EE44)+SUMIF('SPACELOG 12 BP'!$F$2:$EE$2,CH$4,'SPACELOG 12 BP'!$F44:$EE44)</f>
        <v>5607</v>
      </c>
      <c r="CI44" s="33">
        <f>SUMIF('reporting montigny'!$F$2:$EE$2,CI$4,'reporting montigny'!$F44:$EE44)+SUMIF('reporting boissy'!$F$2:$EE$2,CI$4,'reporting boissy'!$F44:$EE44)+SUMIF('reporting moussy'!$F$2:$EE$2,CI$4,'reporting moussy'!$F44:$EE44)+SUMIF('reporting trappes'!$F$2:$EE$2,CI$4,'reporting trappes'!$F44:$EE44)+SUMIF('SPACELOG 5 BP'!$F$2:$EE$2,CI$4,'SPACELOG 5 BP'!$F44:$EE44)+SUMIF('SPACELOG 6 BP'!$F$2:$EE$2,CI$4,'SPACELOG 6 BP'!$F44:$EE44)+SUMIF('SPACELOG 7 BP'!$F$2:$EE$2,CI$4,'SPACELOG 7 BP'!$F44:$EE44)+SUMIF('SPACELOG 8 BP'!$F$2:$EE$2,CI$4,'SPACELOG 8 BP'!$F44:$EE44)+SUMIF('SPACELOG 9 BP'!$F$2:$EE$2,CI$4,'SPACELOG 9 BP'!$F44:$EE44)+SUMIF('SPACELOG 10 BP'!$F$2:$EE$2,CI$4,'SPACELOG 10 BP'!$F44:$EE44)+SUMIF('SPACELOG 11 BP'!$F$2:$EE$2,CI$4,'SPACELOG 11 BP'!$F44:$EE44)+SUMIF('SPACELOG 12 BP'!$F$2:$EE$2,CI$4,'SPACELOG 12 BP'!$F44:$EE44)</f>
        <v>5607</v>
      </c>
      <c r="CJ44" s="33">
        <f>SUMIF('reporting montigny'!$F$2:$EE$2,CJ$4,'reporting montigny'!$F44:$EE44)+SUMIF('reporting boissy'!$F$2:$EE$2,CJ$4,'reporting boissy'!$F44:$EE44)+SUMIF('reporting moussy'!$F$2:$EE$2,CJ$4,'reporting moussy'!$F44:$EE44)+SUMIF('reporting trappes'!$F$2:$EE$2,CJ$4,'reporting trappes'!$F44:$EE44)+SUMIF('SPACELOG 5 BP'!$F$2:$EE$2,CJ$4,'SPACELOG 5 BP'!$F44:$EE44)+SUMIF('SPACELOG 6 BP'!$F$2:$EE$2,CJ$4,'SPACELOG 6 BP'!$F44:$EE44)+SUMIF('SPACELOG 7 BP'!$F$2:$EE$2,CJ$4,'SPACELOG 7 BP'!$F44:$EE44)+SUMIF('SPACELOG 8 BP'!$F$2:$EE$2,CJ$4,'SPACELOG 8 BP'!$F44:$EE44)+SUMIF('SPACELOG 9 BP'!$F$2:$EE$2,CJ$4,'SPACELOG 9 BP'!$F44:$EE44)+SUMIF('SPACELOG 10 BP'!$F$2:$EE$2,CJ$4,'SPACELOG 10 BP'!$F44:$EE44)+SUMIF('SPACELOG 11 BP'!$F$2:$EE$2,CJ$4,'SPACELOG 11 BP'!$F44:$EE44)+SUMIF('SPACELOG 12 BP'!$F$2:$EE$2,CJ$4,'SPACELOG 12 BP'!$F44:$EE44)</f>
        <v>5607</v>
      </c>
      <c r="CK44" s="33">
        <f>SUMIF('reporting montigny'!$F$2:$EE$2,CK$4,'reporting montigny'!$F44:$EE44)+SUMIF('reporting boissy'!$F$2:$EE$2,CK$4,'reporting boissy'!$F44:$EE44)+SUMIF('reporting moussy'!$F$2:$EE$2,CK$4,'reporting moussy'!$F44:$EE44)+SUMIF('reporting trappes'!$F$2:$EE$2,CK$4,'reporting trappes'!$F44:$EE44)+SUMIF('SPACELOG 5 BP'!$F$2:$EE$2,CK$4,'SPACELOG 5 BP'!$F44:$EE44)+SUMIF('SPACELOG 6 BP'!$F$2:$EE$2,CK$4,'SPACELOG 6 BP'!$F44:$EE44)+SUMIF('SPACELOG 7 BP'!$F$2:$EE$2,CK$4,'SPACELOG 7 BP'!$F44:$EE44)+SUMIF('SPACELOG 8 BP'!$F$2:$EE$2,CK$4,'SPACELOG 8 BP'!$F44:$EE44)+SUMIF('SPACELOG 9 BP'!$F$2:$EE$2,CK$4,'SPACELOG 9 BP'!$F44:$EE44)+SUMIF('SPACELOG 10 BP'!$F$2:$EE$2,CK$4,'SPACELOG 10 BP'!$F44:$EE44)+SUMIF('SPACELOG 11 BP'!$F$2:$EE$2,CK$4,'SPACELOG 11 BP'!$F44:$EE44)+SUMIF('SPACELOG 12 BP'!$F$2:$EE$2,CK$4,'SPACELOG 12 BP'!$F44:$EE44)</f>
        <v>5607</v>
      </c>
      <c r="CL44" s="33">
        <f>SUMIF('reporting montigny'!$F$2:$EE$2,CL$4,'reporting montigny'!$F44:$EE44)+SUMIF('reporting boissy'!$F$2:$EE$2,CL$4,'reporting boissy'!$F44:$EE44)+SUMIF('reporting moussy'!$F$2:$EE$2,CL$4,'reporting moussy'!$F44:$EE44)+SUMIF('reporting trappes'!$F$2:$EE$2,CL$4,'reporting trappes'!$F44:$EE44)+SUMIF('SPACELOG 5 BP'!$F$2:$EE$2,CL$4,'SPACELOG 5 BP'!$F44:$EE44)+SUMIF('SPACELOG 6 BP'!$F$2:$EE$2,CL$4,'SPACELOG 6 BP'!$F44:$EE44)+SUMIF('SPACELOG 7 BP'!$F$2:$EE$2,CL$4,'SPACELOG 7 BP'!$F44:$EE44)+SUMIF('SPACELOG 8 BP'!$F$2:$EE$2,CL$4,'SPACELOG 8 BP'!$F44:$EE44)+SUMIF('SPACELOG 9 BP'!$F$2:$EE$2,CL$4,'SPACELOG 9 BP'!$F44:$EE44)+SUMIF('SPACELOG 10 BP'!$F$2:$EE$2,CL$4,'SPACELOG 10 BP'!$F44:$EE44)+SUMIF('SPACELOG 11 BP'!$F$2:$EE$2,CL$4,'SPACELOG 11 BP'!$F44:$EE44)+SUMIF('SPACELOG 12 BP'!$F$2:$EE$2,CL$4,'SPACELOG 12 BP'!$F44:$EE44)</f>
        <v>5607</v>
      </c>
      <c r="CM44" s="33">
        <f>SUMIF('reporting montigny'!$F$2:$EE$2,CM$4,'reporting montigny'!$F44:$EE44)+SUMIF('reporting boissy'!$F$2:$EE$2,CM$4,'reporting boissy'!$F44:$EE44)+SUMIF('reporting moussy'!$F$2:$EE$2,CM$4,'reporting moussy'!$F44:$EE44)+SUMIF('reporting trappes'!$F$2:$EE$2,CM$4,'reporting trappes'!$F44:$EE44)+SUMIF('SPACELOG 5 BP'!$F$2:$EE$2,CM$4,'SPACELOG 5 BP'!$F44:$EE44)+SUMIF('SPACELOG 6 BP'!$F$2:$EE$2,CM$4,'SPACELOG 6 BP'!$F44:$EE44)+SUMIF('SPACELOG 7 BP'!$F$2:$EE$2,CM$4,'SPACELOG 7 BP'!$F44:$EE44)+SUMIF('SPACELOG 8 BP'!$F$2:$EE$2,CM$4,'SPACELOG 8 BP'!$F44:$EE44)+SUMIF('SPACELOG 9 BP'!$F$2:$EE$2,CM$4,'SPACELOG 9 BP'!$F44:$EE44)+SUMIF('SPACELOG 10 BP'!$F$2:$EE$2,CM$4,'SPACELOG 10 BP'!$F44:$EE44)+SUMIF('SPACELOG 11 BP'!$F$2:$EE$2,CM$4,'SPACELOG 11 BP'!$F44:$EE44)+SUMIF('SPACELOG 12 BP'!$F$2:$EE$2,CM$4,'SPACELOG 12 BP'!$F44:$EE44)</f>
        <v>5607</v>
      </c>
      <c r="CN44" s="33">
        <f>SUMIF('reporting montigny'!$F$2:$EE$2,CN$4,'reporting montigny'!$F44:$EE44)+SUMIF('reporting boissy'!$F$2:$EE$2,CN$4,'reporting boissy'!$F44:$EE44)+SUMIF('reporting moussy'!$F$2:$EE$2,CN$4,'reporting moussy'!$F44:$EE44)+SUMIF('reporting trappes'!$F$2:$EE$2,CN$4,'reporting trappes'!$F44:$EE44)+SUMIF('SPACELOG 5 BP'!$F$2:$EE$2,CN$4,'SPACELOG 5 BP'!$F44:$EE44)+SUMIF('SPACELOG 6 BP'!$F$2:$EE$2,CN$4,'SPACELOG 6 BP'!$F44:$EE44)+SUMIF('SPACELOG 7 BP'!$F$2:$EE$2,CN$4,'SPACELOG 7 BP'!$F44:$EE44)+SUMIF('SPACELOG 8 BP'!$F$2:$EE$2,CN$4,'SPACELOG 8 BP'!$F44:$EE44)+SUMIF('SPACELOG 9 BP'!$F$2:$EE$2,CN$4,'SPACELOG 9 BP'!$F44:$EE44)+SUMIF('SPACELOG 10 BP'!$F$2:$EE$2,CN$4,'SPACELOG 10 BP'!$F44:$EE44)+SUMIF('SPACELOG 11 BP'!$F$2:$EE$2,CN$4,'SPACELOG 11 BP'!$F44:$EE44)+SUMIF('SPACELOG 12 BP'!$F$2:$EE$2,CN$4,'SPACELOG 12 BP'!$F44:$EE44)</f>
        <v>5607</v>
      </c>
      <c r="CO44" s="33">
        <f>SUMIF('reporting montigny'!$F$2:$EE$2,CO$4,'reporting montigny'!$F44:$EE44)+SUMIF('reporting boissy'!$F$2:$EE$2,CO$4,'reporting boissy'!$F44:$EE44)+SUMIF('reporting moussy'!$F$2:$EE$2,CO$4,'reporting moussy'!$F44:$EE44)+SUMIF('reporting trappes'!$F$2:$EE$2,CO$4,'reporting trappes'!$F44:$EE44)+SUMIF('SPACELOG 5 BP'!$F$2:$EE$2,CO$4,'SPACELOG 5 BP'!$F44:$EE44)+SUMIF('SPACELOG 6 BP'!$F$2:$EE$2,CO$4,'SPACELOG 6 BP'!$F44:$EE44)+SUMIF('SPACELOG 7 BP'!$F$2:$EE$2,CO$4,'SPACELOG 7 BP'!$F44:$EE44)+SUMIF('SPACELOG 8 BP'!$F$2:$EE$2,CO$4,'SPACELOG 8 BP'!$F44:$EE44)+SUMIF('SPACELOG 9 BP'!$F$2:$EE$2,CO$4,'SPACELOG 9 BP'!$F44:$EE44)+SUMIF('SPACELOG 10 BP'!$F$2:$EE$2,CO$4,'SPACELOG 10 BP'!$F44:$EE44)+SUMIF('SPACELOG 11 BP'!$F$2:$EE$2,CO$4,'SPACELOG 11 BP'!$F44:$EE44)+SUMIF('SPACELOG 12 BP'!$F$2:$EE$2,CO$4,'SPACELOG 12 BP'!$F44:$EE44)</f>
        <v>5607</v>
      </c>
      <c r="CP44" s="33">
        <f>SUMIF('reporting montigny'!$F$2:$EE$2,CP$4,'reporting montigny'!$F44:$EE44)+SUMIF('reporting boissy'!$F$2:$EE$2,CP$4,'reporting boissy'!$F44:$EE44)+SUMIF('reporting moussy'!$F$2:$EE$2,CP$4,'reporting moussy'!$F44:$EE44)+SUMIF('reporting trappes'!$F$2:$EE$2,CP$4,'reporting trappes'!$F44:$EE44)+SUMIF('SPACELOG 5 BP'!$F$2:$EE$2,CP$4,'SPACELOG 5 BP'!$F44:$EE44)+SUMIF('SPACELOG 6 BP'!$F$2:$EE$2,CP$4,'SPACELOG 6 BP'!$F44:$EE44)+SUMIF('SPACELOG 7 BP'!$F$2:$EE$2,CP$4,'SPACELOG 7 BP'!$F44:$EE44)+SUMIF('SPACELOG 8 BP'!$F$2:$EE$2,CP$4,'SPACELOG 8 BP'!$F44:$EE44)+SUMIF('SPACELOG 9 BP'!$F$2:$EE$2,CP$4,'SPACELOG 9 BP'!$F44:$EE44)+SUMIF('SPACELOG 10 BP'!$F$2:$EE$2,CP$4,'SPACELOG 10 BP'!$F44:$EE44)+SUMIF('SPACELOG 11 BP'!$F$2:$EE$2,CP$4,'SPACELOG 11 BP'!$F44:$EE44)+SUMIF('SPACELOG 12 BP'!$F$2:$EE$2,CP$4,'SPACELOG 12 BP'!$F44:$EE44)</f>
        <v>5607</v>
      </c>
      <c r="CQ44" s="33">
        <f>SUMIF('reporting montigny'!$F$2:$EE$2,CQ$4,'reporting montigny'!$F44:$EE44)+SUMIF('reporting boissy'!$F$2:$EE$2,CQ$4,'reporting boissy'!$F44:$EE44)+SUMIF('reporting moussy'!$F$2:$EE$2,CQ$4,'reporting moussy'!$F44:$EE44)+SUMIF('reporting trappes'!$F$2:$EE$2,CQ$4,'reporting trappes'!$F44:$EE44)+SUMIF('SPACELOG 5 BP'!$F$2:$EE$2,CQ$4,'SPACELOG 5 BP'!$F44:$EE44)+SUMIF('SPACELOG 6 BP'!$F$2:$EE$2,CQ$4,'SPACELOG 6 BP'!$F44:$EE44)+SUMIF('SPACELOG 7 BP'!$F$2:$EE$2,CQ$4,'SPACELOG 7 BP'!$F44:$EE44)+SUMIF('SPACELOG 8 BP'!$F$2:$EE$2,CQ$4,'SPACELOG 8 BP'!$F44:$EE44)+SUMIF('SPACELOG 9 BP'!$F$2:$EE$2,CQ$4,'SPACELOG 9 BP'!$F44:$EE44)+SUMIF('SPACELOG 10 BP'!$F$2:$EE$2,CQ$4,'SPACELOG 10 BP'!$F44:$EE44)+SUMIF('SPACELOG 11 BP'!$F$2:$EE$2,CQ$4,'SPACELOG 11 BP'!$F44:$EE44)+SUMIF('SPACELOG 12 BP'!$F$2:$EE$2,CQ$4,'SPACELOG 12 BP'!$F44:$EE44)</f>
        <v>5607</v>
      </c>
      <c r="CR44" s="393">
        <f t="shared" si="165"/>
        <v>67284</v>
      </c>
      <c r="CS44" s="33">
        <f>SUMIF('reporting montigny'!$F$2:$EE$2,CS$4,'reporting montigny'!$F44:$EE44)+SUMIF('reporting boissy'!$F$2:$EE$2,CS$4,'reporting boissy'!$F44:$EE44)+SUMIF('reporting moussy'!$F$2:$EE$2,CS$4,'reporting moussy'!$F44:$EE44)+SUMIF('reporting trappes'!$F$2:$EE$2,CS$4,'reporting trappes'!$F44:$EE44)+SUMIF('SPACELOG 5 BP'!$F$2:$EE$2,CS$4,'SPACELOG 5 BP'!$F44:$EE44)+SUMIF('SPACELOG 6 BP'!$F$2:$EE$2,CS$4,'SPACELOG 6 BP'!$F44:$EE44)+SUMIF('SPACELOG 7 BP'!$F$2:$EE$2,CS$4,'SPACELOG 7 BP'!$F44:$EE44)+SUMIF('SPACELOG 8 BP'!$F$2:$EE$2,CS$4,'SPACELOG 8 BP'!$F44:$EE44)+SUMIF('SPACELOG 9 BP'!$F$2:$EE$2,CS$4,'SPACELOG 9 BP'!$F44:$EE44)+SUMIF('SPACELOG 10 BP'!$F$2:$EE$2,CS$4,'SPACELOG 10 BP'!$F44:$EE44)+SUMIF('SPACELOG 11 BP'!$F$2:$EE$2,CS$4,'SPACELOG 11 BP'!$F44:$EE44)+SUMIF('SPACELOG 12 BP'!$F$2:$EE$2,CS$4,'SPACELOG 12 BP'!$F44:$EE44)</f>
        <v>5607</v>
      </c>
      <c r="CT44" s="33">
        <f>SUMIF('reporting montigny'!$F$2:$EE$2,CT$4,'reporting montigny'!$F44:$EE44)+SUMIF('reporting boissy'!$F$2:$EE$2,CT$4,'reporting boissy'!$F44:$EE44)+SUMIF('reporting moussy'!$F$2:$EE$2,CT$4,'reporting moussy'!$F44:$EE44)+SUMIF('reporting trappes'!$F$2:$EE$2,CT$4,'reporting trappes'!$F44:$EE44)+SUMIF('SPACELOG 5 BP'!$F$2:$EE$2,CT$4,'SPACELOG 5 BP'!$F44:$EE44)+SUMIF('SPACELOG 6 BP'!$F$2:$EE$2,CT$4,'SPACELOG 6 BP'!$F44:$EE44)+SUMIF('SPACELOG 7 BP'!$F$2:$EE$2,CT$4,'SPACELOG 7 BP'!$F44:$EE44)+SUMIF('SPACELOG 8 BP'!$F$2:$EE$2,CT$4,'SPACELOG 8 BP'!$F44:$EE44)+SUMIF('SPACELOG 9 BP'!$F$2:$EE$2,CT$4,'SPACELOG 9 BP'!$F44:$EE44)+SUMIF('SPACELOG 10 BP'!$F$2:$EE$2,CT$4,'SPACELOG 10 BP'!$F44:$EE44)+SUMIF('SPACELOG 11 BP'!$F$2:$EE$2,CT$4,'SPACELOG 11 BP'!$F44:$EE44)+SUMIF('SPACELOG 12 BP'!$F$2:$EE$2,CT$4,'SPACELOG 12 BP'!$F44:$EE44)</f>
        <v>5607</v>
      </c>
      <c r="CU44" s="33">
        <f>SUMIF('reporting montigny'!$F$2:$EE$2,CU$4,'reporting montigny'!$F44:$EE44)+SUMIF('reporting boissy'!$F$2:$EE$2,CU$4,'reporting boissy'!$F44:$EE44)+SUMIF('reporting moussy'!$F$2:$EE$2,CU$4,'reporting moussy'!$F44:$EE44)+SUMIF('reporting trappes'!$F$2:$EE$2,CU$4,'reporting trappes'!$F44:$EE44)+SUMIF('SPACELOG 5 BP'!$F$2:$EE$2,CU$4,'SPACELOG 5 BP'!$F44:$EE44)+SUMIF('SPACELOG 6 BP'!$F$2:$EE$2,CU$4,'SPACELOG 6 BP'!$F44:$EE44)+SUMIF('SPACELOG 7 BP'!$F$2:$EE$2,CU$4,'SPACELOG 7 BP'!$F44:$EE44)+SUMIF('SPACELOG 8 BP'!$F$2:$EE$2,CU$4,'SPACELOG 8 BP'!$F44:$EE44)+SUMIF('SPACELOG 9 BP'!$F$2:$EE$2,CU$4,'SPACELOG 9 BP'!$F44:$EE44)+SUMIF('SPACELOG 10 BP'!$F$2:$EE$2,CU$4,'SPACELOG 10 BP'!$F44:$EE44)+SUMIF('SPACELOG 11 BP'!$F$2:$EE$2,CU$4,'SPACELOG 11 BP'!$F44:$EE44)+SUMIF('SPACELOG 12 BP'!$F$2:$EE$2,CU$4,'SPACELOG 12 BP'!$F44:$EE44)</f>
        <v>5607</v>
      </c>
      <c r="CV44" s="33">
        <f>SUMIF('reporting montigny'!$F$2:$EE$2,CV$4,'reporting montigny'!$F44:$EE44)+SUMIF('reporting boissy'!$F$2:$EE$2,CV$4,'reporting boissy'!$F44:$EE44)+SUMIF('reporting moussy'!$F$2:$EE$2,CV$4,'reporting moussy'!$F44:$EE44)+SUMIF('reporting trappes'!$F$2:$EE$2,CV$4,'reporting trappes'!$F44:$EE44)+SUMIF('SPACELOG 5 BP'!$F$2:$EE$2,CV$4,'SPACELOG 5 BP'!$F44:$EE44)+SUMIF('SPACELOG 6 BP'!$F$2:$EE$2,CV$4,'SPACELOG 6 BP'!$F44:$EE44)+SUMIF('SPACELOG 7 BP'!$F$2:$EE$2,CV$4,'SPACELOG 7 BP'!$F44:$EE44)+SUMIF('SPACELOG 8 BP'!$F$2:$EE$2,CV$4,'SPACELOG 8 BP'!$F44:$EE44)+SUMIF('SPACELOG 9 BP'!$F$2:$EE$2,CV$4,'SPACELOG 9 BP'!$F44:$EE44)+SUMIF('SPACELOG 10 BP'!$F$2:$EE$2,CV$4,'SPACELOG 10 BP'!$F44:$EE44)+SUMIF('SPACELOG 11 BP'!$F$2:$EE$2,CV$4,'SPACELOG 11 BP'!$F44:$EE44)+SUMIF('SPACELOG 12 BP'!$F$2:$EE$2,CV$4,'SPACELOG 12 BP'!$F44:$EE44)</f>
        <v>5607</v>
      </c>
      <c r="CW44" s="33">
        <f>SUMIF('reporting montigny'!$F$2:$EE$2,CW$4,'reporting montigny'!$F44:$EE44)+SUMIF('reporting boissy'!$F$2:$EE$2,CW$4,'reporting boissy'!$F44:$EE44)+SUMIF('reporting moussy'!$F$2:$EE$2,CW$4,'reporting moussy'!$F44:$EE44)+SUMIF('reporting trappes'!$F$2:$EE$2,CW$4,'reporting trappes'!$F44:$EE44)+SUMIF('SPACELOG 5 BP'!$F$2:$EE$2,CW$4,'SPACELOG 5 BP'!$F44:$EE44)+SUMIF('SPACELOG 6 BP'!$F$2:$EE$2,CW$4,'SPACELOG 6 BP'!$F44:$EE44)+SUMIF('SPACELOG 7 BP'!$F$2:$EE$2,CW$4,'SPACELOG 7 BP'!$F44:$EE44)+SUMIF('SPACELOG 8 BP'!$F$2:$EE$2,CW$4,'SPACELOG 8 BP'!$F44:$EE44)+SUMIF('SPACELOG 9 BP'!$F$2:$EE$2,CW$4,'SPACELOG 9 BP'!$F44:$EE44)+SUMIF('SPACELOG 10 BP'!$F$2:$EE$2,CW$4,'SPACELOG 10 BP'!$F44:$EE44)+SUMIF('SPACELOG 11 BP'!$F$2:$EE$2,CW$4,'SPACELOG 11 BP'!$F44:$EE44)+SUMIF('SPACELOG 12 BP'!$F$2:$EE$2,CW$4,'SPACELOG 12 BP'!$F44:$EE44)</f>
        <v>5607</v>
      </c>
      <c r="CX44" s="33">
        <f>SUMIF('reporting montigny'!$F$2:$EE$2,CX$4,'reporting montigny'!$F44:$EE44)+SUMIF('reporting boissy'!$F$2:$EE$2,CX$4,'reporting boissy'!$F44:$EE44)+SUMIF('reporting moussy'!$F$2:$EE$2,CX$4,'reporting moussy'!$F44:$EE44)+SUMIF('reporting trappes'!$F$2:$EE$2,CX$4,'reporting trappes'!$F44:$EE44)+SUMIF('SPACELOG 5 BP'!$F$2:$EE$2,CX$4,'SPACELOG 5 BP'!$F44:$EE44)+SUMIF('SPACELOG 6 BP'!$F$2:$EE$2,CX$4,'SPACELOG 6 BP'!$F44:$EE44)+SUMIF('SPACELOG 7 BP'!$F$2:$EE$2,CX$4,'SPACELOG 7 BP'!$F44:$EE44)+SUMIF('SPACELOG 8 BP'!$F$2:$EE$2,CX$4,'SPACELOG 8 BP'!$F44:$EE44)+SUMIF('SPACELOG 9 BP'!$F$2:$EE$2,CX$4,'SPACELOG 9 BP'!$F44:$EE44)+SUMIF('SPACELOG 10 BP'!$F$2:$EE$2,CX$4,'SPACELOG 10 BP'!$F44:$EE44)+SUMIF('SPACELOG 11 BP'!$F$2:$EE$2,CX$4,'SPACELOG 11 BP'!$F44:$EE44)+SUMIF('SPACELOG 12 BP'!$F$2:$EE$2,CX$4,'SPACELOG 12 BP'!$F44:$EE44)</f>
        <v>5607</v>
      </c>
      <c r="CY44" s="33">
        <f>SUMIF('reporting montigny'!$F$2:$EE$2,CY$4,'reporting montigny'!$F44:$EE44)+SUMIF('reporting boissy'!$F$2:$EE$2,CY$4,'reporting boissy'!$F44:$EE44)+SUMIF('reporting moussy'!$F$2:$EE$2,CY$4,'reporting moussy'!$F44:$EE44)+SUMIF('reporting trappes'!$F$2:$EE$2,CY$4,'reporting trappes'!$F44:$EE44)+SUMIF('SPACELOG 5 BP'!$F$2:$EE$2,CY$4,'SPACELOG 5 BP'!$F44:$EE44)+SUMIF('SPACELOG 6 BP'!$F$2:$EE$2,CY$4,'SPACELOG 6 BP'!$F44:$EE44)+SUMIF('SPACELOG 7 BP'!$F$2:$EE$2,CY$4,'SPACELOG 7 BP'!$F44:$EE44)+SUMIF('SPACELOG 8 BP'!$F$2:$EE$2,CY$4,'SPACELOG 8 BP'!$F44:$EE44)+SUMIF('SPACELOG 9 BP'!$F$2:$EE$2,CY$4,'SPACELOG 9 BP'!$F44:$EE44)+SUMIF('SPACELOG 10 BP'!$F$2:$EE$2,CY$4,'SPACELOG 10 BP'!$F44:$EE44)+SUMIF('SPACELOG 11 BP'!$F$2:$EE$2,CY$4,'SPACELOG 11 BP'!$F44:$EE44)+SUMIF('SPACELOG 12 BP'!$F$2:$EE$2,CY$4,'SPACELOG 12 BP'!$F44:$EE44)</f>
        <v>5607</v>
      </c>
      <c r="CZ44" s="33">
        <f>SUMIF('reporting montigny'!$F$2:$EE$2,CZ$4,'reporting montigny'!$F44:$EE44)+SUMIF('reporting boissy'!$F$2:$EE$2,CZ$4,'reporting boissy'!$F44:$EE44)+SUMIF('reporting moussy'!$F$2:$EE$2,CZ$4,'reporting moussy'!$F44:$EE44)+SUMIF('reporting trappes'!$F$2:$EE$2,CZ$4,'reporting trappes'!$F44:$EE44)+SUMIF('SPACELOG 5 BP'!$F$2:$EE$2,CZ$4,'SPACELOG 5 BP'!$F44:$EE44)+SUMIF('SPACELOG 6 BP'!$F$2:$EE$2,CZ$4,'SPACELOG 6 BP'!$F44:$EE44)+SUMIF('SPACELOG 7 BP'!$F$2:$EE$2,CZ$4,'SPACELOG 7 BP'!$F44:$EE44)+SUMIF('SPACELOG 8 BP'!$F$2:$EE$2,CZ$4,'SPACELOG 8 BP'!$F44:$EE44)+SUMIF('SPACELOG 9 BP'!$F$2:$EE$2,CZ$4,'SPACELOG 9 BP'!$F44:$EE44)+SUMIF('SPACELOG 10 BP'!$F$2:$EE$2,CZ$4,'SPACELOG 10 BP'!$F44:$EE44)+SUMIF('SPACELOG 11 BP'!$F$2:$EE$2,CZ$4,'SPACELOG 11 BP'!$F44:$EE44)+SUMIF('SPACELOG 12 BP'!$F$2:$EE$2,CZ$4,'SPACELOG 12 BP'!$F44:$EE44)</f>
        <v>5607</v>
      </c>
      <c r="DA44" s="33">
        <f>SUMIF('reporting montigny'!$F$2:$EE$2,DA$4,'reporting montigny'!$F44:$EE44)+SUMIF('reporting boissy'!$F$2:$EE$2,DA$4,'reporting boissy'!$F44:$EE44)+SUMIF('reporting moussy'!$F$2:$EE$2,DA$4,'reporting moussy'!$F44:$EE44)+SUMIF('reporting trappes'!$F$2:$EE$2,DA$4,'reporting trappes'!$F44:$EE44)+SUMIF('SPACELOG 5 BP'!$F$2:$EE$2,DA$4,'SPACELOG 5 BP'!$F44:$EE44)+SUMIF('SPACELOG 6 BP'!$F$2:$EE$2,DA$4,'SPACELOG 6 BP'!$F44:$EE44)+SUMIF('SPACELOG 7 BP'!$F$2:$EE$2,DA$4,'SPACELOG 7 BP'!$F44:$EE44)+SUMIF('SPACELOG 8 BP'!$F$2:$EE$2,DA$4,'SPACELOG 8 BP'!$F44:$EE44)+SUMIF('SPACELOG 9 BP'!$F$2:$EE$2,DA$4,'SPACELOG 9 BP'!$F44:$EE44)+SUMIF('SPACELOG 10 BP'!$F$2:$EE$2,DA$4,'SPACELOG 10 BP'!$F44:$EE44)+SUMIF('SPACELOG 11 BP'!$F$2:$EE$2,DA$4,'SPACELOG 11 BP'!$F44:$EE44)+SUMIF('SPACELOG 12 BP'!$F$2:$EE$2,DA$4,'SPACELOG 12 BP'!$F44:$EE44)</f>
        <v>5607</v>
      </c>
      <c r="DB44" s="33">
        <f>SUMIF('reporting montigny'!$F$2:$EE$2,DB$4,'reporting montigny'!$F44:$EE44)+SUMIF('reporting boissy'!$F$2:$EE$2,DB$4,'reporting boissy'!$F44:$EE44)+SUMIF('reporting moussy'!$F$2:$EE$2,DB$4,'reporting moussy'!$F44:$EE44)+SUMIF('reporting trappes'!$F$2:$EE$2,DB$4,'reporting trappes'!$F44:$EE44)+SUMIF('SPACELOG 5 BP'!$F$2:$EE$2,DB$4,'SPACELOG 5 BP'!$F44:$EE44)+SUMIF('SPACELOG 6 BP'!$F$2:$EE$2,DB$4,'SPACELOG 6 BP'!$F44:$EE44)+SUMIF('SPACELOG 7 BP'!$F$2:$EE$2,DB$4,'SPACELOG 7 BP'!$F44:$EE44)+SUMIF('SPACELOG 8 BP'!$F$2:$EE$2,DB$4,'SPACELOG 8 BP'!$F44:$EE44)+SUMIF('SPACELOG 9 BP'!$F$2:$EE$2,DB$4,'SPACELOG 9 BP'!$F44:$EE44)+SUMIF('SPACELOG 10 BP'!$F$2:$EE$2,DB$4,'SPACELOG 10 BP'!$F44:$EE44)+SUMIF('SPACELOG 11 BP'!$F$2:$EE$2,DB$4,'SPACELOG 11 BP'!$F44:$EE44)+SUMIF('SPACELOG 12 BP'!$F$2:$EE$2,DB$4,'SPACELOG 12 BP'!$F44:$EE44)</f>
        <v>5607</v>
      </c>
      <c r="DC44" s="33">
        <f>SUMIF('reporting montigny'!$F$2:$EE$2,DC$4,'reporting montigny'!$F44:$EE44)+SUMIF('reporting boissy'!$F$2:$EE$2,DC$4,'reporting boissy'!$F44:$EE44)+SUMIF('reporting moussy'!$F$2:$EE$2,DC$4,'reporting moussy'!$F44:$EE44)+SUMIF('reporting trappes'!$F$2:$EE$2,DC$4,'reporting trappes'!$F44:$EE44)+SUMIF('SPACELOG 5 BP'!$F$2:$EE$2,DC$4,'SPACELOG 5 BP'!$F44:$EE44)+SUMIF('SPACELOG 6 BP'!$F$2:$EE$2,DC$4,'SPACELOG 6 BP'!$F44:$EE44)+SUMIF('SPACELOG 7 BP'!$F$2:$EE$2,DC$4,'SPACELOG 7 BP'!$F44:$EE44)+SUMIF('SPACELOG 8 BP'!$F$2:$EE$2,DC$4,'SPACELOG 8 BP'!$F44:$EE44)+SUMIF('SPACELOG 9 BP'!$F$2:$EE$2,DC$4,'SPACELOG 9 BP'!$F44:$EE44)+SUMIF('SPACELOG 10 BP'!$F$2:$EE$2,DC$4,'SPACELOG 10 BP'!$F44:$EE44)+SUMIF('SPACELOG 11 BP'!$F$2:$EE$2,DC$4,'SPACELOG 11 BP'!$F44:$EE44)+SUMIF('SPACELOG 12 BP'!$F$2:$EE$2,DC$4,'SPACELOG 12 BP'!$F44:$EE44)</f>
        <v>5607</v>
      </c>
      <c r="DD44" s="33">
        <f>SUMIF('reporting montigny'!$F$2:$EE$2,DD$4,'reporting montigny'!$F44:$EE44)+SUMIF('reporting boissy'!$F$2:$EE$2,DD$4,'reporting boissy'!$F44:$EE44)+SUMIF('reporting moussy'!$F$2:$EE$2,DD$4,'reporting moussy'!$F44:$EE44)+SUMIF('reporting trappes'!$F$2:$EE$2,DD$4,'reporting trappes'!$F44:$EE44)+SUMIF('SPACELOG 5 BP'!$F$2:$EE$2,DD$4,'SPACELOG 5 BP'!$F44:$EE44)+SUMIF('SPACELOG 6 BP'!$F$2:$EE$2,DD$4,'SPACELOG 6 BP'!$F44:$EE44)+SUMIF('SPACELOG 7 BP'!$F$2:$EE$2,DD$4,'SPACELOG 7 BP'!$F44:$EE44)+SUMIF('SPACELOG 8 BP'!$F$2:$EE$2,DD$4,'SPACELOG 8 BP'!$F44:$EE44)+SUMIF('SPACELOG 9 BP'!$F$2:$EE$2,DD$4,'SPACELOG 9 BP'!$F44:$EE44)+SUMIF('SPACELOG 10 BP'!$F$2:$EE$2,DD$4,'SPACELOG 10 BP'!$F44:$EE44)+SUMIF('SPACELOG 11 BP'!$F$2:$EE$2,DD$4,'SPACELOG 11 BP'!$F44:$EE44)+SUMIF('SPACELOG 12 BP'!$F$2:$EE$2,DD$4,'SPACELOG 12 BP'!$F44:$EE44)</f>
        <v>5607</v>
      </c>
      <c r="DE44" s="393">
        <f t="shared" si="166"/>
        <v>67284</v>
      </c>
      <c r="DF44" s="33">
        <f>SUMIF('reporting montigny'!$F$2:$EE$2,DF$4,'reporting montigny'!$F44:$EE44)+SUMIF('reporting boissy'!$F$2:$EE$2,DF$4,'reporting boissy'!$F44:$EE44)+SUMIF('reporting moussy'!$F$2:$EE$2,DF$4,'reporting moussy'!$F44:$EE44)+SUMIF('reporting trappes'!$F$2:$EE$2,DF$4,'reporting trappes'!$F44:$EE44)+SUMIF('SPACELOG 5 BP'!$F$2:$EE$2,DF$4,'SPACELOG 5 BP'!$F44:$EE44)+SUMIF('SPACELOG 6 BP'!$F$2:$EE$2,DF$4,'SPACELOG 6 BP'!$F44:$EE44)+SUMIF('SPACELOG 7 BP'!$F$2:$EE$2,DF$4,'SPACELOG 7 BP'!$F44:$EE44)+SUMIF('SPACELOG 8 BP'!$F$2:$EE$2,DF$4,'SPACELOG 8 BP'!$F44:$EE44)+SUMIF('SPACELOG 9 BP'!$F$2:$EE$2,DF$4,'SPACELOG 9 BP'!$F44:$EE44)+SUMIF('SPACELOG 10 BP'!$F$2:$EE$2,DF$4,'SPACELOG 10 BP'!$F44:$EE44)+SUMIF('SPACELOG 11 BP'!$F$2:$EE$2,DF$4,'SPACELOG 11 BP'!$F44:$EE44)+SUMIF('SPACELOG 12 BP'!$F$2:$EE$2,DF$4,'SPACELOG 12 BP'!$F44:$EE44)</f>
        <v>5607</v>
      </c>
      <c r="DG44" s="33">
        <f>SUMIF('reporting montigny'!$F$2:$EE$2,DG$4,'reporting montigny'!$F44:$EE44)+SUMIF('reporting boissy'!$F$2:$EE$2,DG$4,'reporting boissy'!$F44:$EE44)+SUMIF('reporting moussy'!$F$2:$EE$2,DG$4,'reporting moussy'!$F44:$EE44)+SUMIF('reporting trappes'!$F$2:$EE$2,DG$4,'reporting trappes'!$F44:$EE44)+SUMIF('SPACELOG 5 BP'!$F$2:$EE$2,DG$4,'SPACELOG 5 BP'!$F44:$EE44)+SUMIF('SPACELOG 6 BP'!$F$2:$EE$2,DG$4,'SPACELOG 6 BP'!$F44:$EE44)+SUMIF('SPACELOG 7 BP'!$F$2:$EE$2,DG$4,'SPACELOG 7 BP'!$F44:$EE44)+SUMIF('SPACELOG 8 BP'!$F$2:$EE$2,DG$4,'SPACELOG 8 BP'!$F44:$EE44)+SUMIF('SPACELOG 9 BP'!$F$2:$EE$2,DG$4,'SPACELOG 9 BP'!$F44:$EE44)+SUMIF('SPACELOG 10 BP'!$F$2:$EE$2,DG$4,'SPACELOG 10 BP'!$F44:$EE44)+SUMIF('SPACELOG 11 BP'!$F$2:$EE$2,DG$4,'SPACELOG 11 BP'!$F44:$EE44)+SUMIF('SPACELOG 12 BP'!$F$2:$EE$2,DG$4,'SPACELOG 12 BP'!$F44:$EE44)</f>
        <v>5607</v>
      </c>
      <c r="DH44" s="33">
        <f>SUMIF('reporting montigny'!$F$2:$EE$2,DH$4,'reporting montigny'!$F44:$EE44)+SUMIF('reporting boissy'!$F$2:$EE$2,DH$4,'reporting boissy'!$F44:$EE44)+SUMIF('reporting moussy'!$F$2:$EE$2,DH$4,'reporting moussy'!$F44:$EE44)+SUMIF('reporting trappes'!$F$2:$EE$2,DH$4,'reporting trappes'!$F44:$EE44)+SUMIF('SPACELOG 5 BP'!$F$2:$EE$2,DH$4,'SPACELOG 5 BP'!$F44:$EE44)+SUMIF('SPACELOG 6 BP'!$F$2:$EE$2,DH$4,'SPACELOG 6 BP'!$F44:$EE44)+SUMIF('SPACELOG 7 BP'!$F$2:$EE$2,DH$4,'SPACELOG 7 BP'!$F44:$EE44)+SUMIF('SPACELOG 8 BP'!$F$2:$EE$2,DH$4,'SPACELOG 8 BP'!$F44:$EE44)+SUMIF('SPACELOG 9 BP'!$F$2:$EE$2,DH$4,'SPACELOG 9 BP'!$F44:$EE44)+SUMIF('SPACELOG 10 BP'!$F$2:$EE$2,DH$4,'SPACELOG 10 BP'!$F44:$EE44)+SUMIF('SPACELOG 11 BP'!$F$2:$EE$2,DH$4,'SPACELOG 11 BP'!$F44:$EE44)+SUMIF('SPACELOG 12 BP'!$F$2:$EE$2,DH$4,'SPACELOG 12 BP'!$F44:$EE44)</f>
        <v>5607</v>
      </c>
      <c r="DI44" s="33">
        <f>SUMIF('reporting montigny'!$F$2:$EE$2,DI$4,'reporting montigny'!$F44:$EE44)+SUMIF('reporting boissy'!$F$2:$EE$2,DI$4,'reporting boissy'!$F44:$EE44)+SUMIF('reporting moussy'!$F$2:$EE$2,DI$4,'reporting moussy'!$F44:$EE44)+SUMIF('reporting trappes'!$F$2:$EE$2,DI$4,'reporting trappes'!$F44:$EE44)+SUMIF('SPACELOG 5 BP'!$F$2:$EE$2,DI$4,'SPACELOG 5 BP'!$F44:$EE44)+SUMIF('SPACELOG 6 BP'!$F$2:$EE$2,DI$4,'SPACELOG 6 BP'!$F44:$EE44)+SUMIF('SPACELOG 7 BP'!$F$2:$EE$2,DI$4,'SPACELOG 7 BP'!$F44:$EE44)+SUMIF('SPACELOG 8 BP'!$F$2:$EE$2,DI$4,'SPACELOG 8 BP'!$F44:$EE44)+SUMIF('SPACELOG 9 BP'!$F$2:$EE$2,DI$4,'SPACELOG 9 BP'!$F44:$EE44)+SUMIF('SPACELOG 10 BP'!$F$2:$EE$2,DI$4,'SPACELOG 10 BP'!$F44:$EE44)+SUMIF('SPACELOG 11 BP'!$F$2:$EE$2,DI$4,'SPACELOG 11 BP'!$F44:$EE44)+SUMIF('SPACELOG 12 BP'!$F$2:$EE$2,DI$4,'SPACELOG 12 BP'!$F44:$EE44)</f>
        <v>5607</v>
      </c>
      <c r="DJ44" s="33">
        <f>SUMIF('reporting montigny'!$F$2:$EE$2,DJ$4,'reporting montigny'!$F44:$EE44)+SUMIF('reporting boissy'!$F$2:$EE$2,DJ$4,'reporting boissy'!$F44:$EE44)+SUMIF('reporting moussy'!$F$2:$EE$2,DJ$4,'reporting moussy'!$F44:$EE44)+SUMIF('reporting trappes'!$F$2:$EE$2,DJ$4,'reporting trappes'!$F44:$EE44)+SUMIF('SPACELOG 5 BP'!$F$2:$EE$2,DJ$4,'SPACELOG 5 BP'!$F44:$EE44)+SUMIF('SPACELOG 6 BP'!$F$2:$EE$2,DJ$4,'SPACELOG 6 BP'!$F44:$EE44)+SUMIF('SPACELOG 7 BP'!$F$2:$EE$2,DJ$4,'SPACELOG 7 BP'!$F44:$EE44)+SUMIF('SPACELOG 8 BP'!$F$2:$EE$2,DJ$4,'SPACELOG 8 BP'!$F44:$EE44)+SUMIF('SPACELOG 9 BP'!$F$2:$EE$2,DJ$4,'SPACELOG 9 BP'!$F44:$EE44)+SUMIF('SPACELOG 10 BP'!$F$2:$EE$2,DJ$4,'SPACELOG 10 BP'!$F44:$EE44)+SUMIF('SPACELOG 11 BP'!$F$2:$EE$2,DJ$4,'SPACELOG 11 BP'!$F44:$EE44)+SUMIF('SPACELOG 12 BP'!$F$2:$EE$2,DJ$4,'SPACELOG 12 BP'!$F44:$EE44)</f>
        <v>5607</v>
      </c>
      <c r="DK44" s="33">
        <f>SUMIF('reporting montigny'!$F$2:$EE$2,DK$4,'reporting montigny'!$F44:$EE44)+SUMIF('reporting boissy'!$F$2:$EE$2,DK$4,'reporting boissy'!$F44:$EE44)+SUMIF('reporting moussy'!$F$2:$EE$2,DK$4,'reporting moussy'!$F44:$EE44)+SUMIF('reporting trappes'!$F$2:$EE$2,DK$4,'reporting trappes'!$F44:$EE44)+SUMIF('SPACELOG 5 BP'!$F$2:$EE$2,DK$4,'SPACELOG 5 BP'!$F44:$EE44)+SUMIF('SPACELOG 6 BP'!$F$2:$EE$2,DK$4,'SPACELOG 6 BP'!$F44:$EE44)+SUMIF('SPACELOG 7 BP'!$F$2:$EE$2,DK$4,'SPACELOG 7 BP'!$F44:$EE44)+SUMIF('SPACELOG 8 BP'!$F$2:$EE$2,DK$4,'SPACELOG 8 BP'!$F44:$EE44)+SUMIF('SPACELOG 9 BP'!$F$2:$EE$2,DK$4,'SPACELOG 9 BP'!$F44:$EE44)+SUMIF('SPACELOG 10 BP'!$F$2:$EE$2,DK$4,'SPACELOG 10 BP'!$F44:$EE44)+SUMIF('SPACELOG 11 BP'!$F$2:$EE$2,DK$4,'SPACELOG 11 BP'!$F44:$EE44)+SUMIF('SPACELOG 12 BP'!$F$2:$EE$2,DK$4,'SPACELOG 12 BP'!$F44:$EE44)</f>
        <v>5607</v>
      </c>
      <c r="DL44" s="33">
        <f>SUMIF('reporting montigny'!$F$2:$EE$2,DL$4,'reporting montigny'!$F44:$EE44)+SUMIF('reporting boissy'!$F$2:$EE$2,DL$4,'reporting boissy'!$F44:$EE44)+SUMIF('reporting moussy'!$F$2:$EE$2,DL$4,'reporting moussy'!$F44:$EE44)+SUMIF('reporting trappes'!$F$2:$EE$2,DL$4,'reporting trappes'!$F44:$EE44)+SUMIF('SPACELOG 5 BP'!$F$2:$EE$2,DL$4,'SPACELOG 5 BP'!$F44:$EE44)+SUMIF('SPACELOG 6 BP'!$F$2:$EE$2,DL$4,'SPACELOG 6 BP'!$F44:$EE44)+SUMIF('SPACELOG 7 BP'!$F$2:$EE$2,DL$4,'SPACELOG 7 BP'!$F44:$EE44)+SUMIF('SPACELOG 8 BP'!$F$2:$EE$2,DL$4,'SPACELOG 8 BP'!$F44:$EE44)+SUMIF('SPACELOG 9 BP'!$F$2:$EE$2,DL$4,'SPACELOG 9 BP'!$F44:$EE44)+SUMIF('SPACELOG 10 BP'!$F$2:$EE$2,DL$4,'SPACELOG 10 BP'!$F44:$EE44)+SUMIF('SPACELOG 11 BP'!$F$2:$EE$2,DL$4,'SPACELOG 11 BP'!$F44:$EE44)+SUMIF('SPACELOG 12 BP'!$F$2:$EE$2,DL$4,'SPACELOG 12 BP'!$F44:$EE44)</f>
        <v>5607</v>
      </c>
      <c r="DM44" s="33">
        <f>SUMIF('reporting montigny'!$F$2:$EE$2,DM$4,'reporting montigny'!$F44:$EE44)+SUMIF('reporting boissy'!$F$2:$EE$2,DM$4,'reporting boissy'!$F44:$EE44)+SUMIF('reporting moussy'!$F$2:$EE$2,DM$4,'reporting moussy'!$F44:$EE44)+SUMIF('reporting trappes'!$F$2:$EE$2,DM$4,'reporting trappes'!$F44:$EE44)+SUMIF('SPACELOG 5 BP'!$F$2:$EE$2,DM$4,'SPACELOG 5 BP'!$F44:$EE44)+SUMIF('SPACELOG 6 BP'!$F$2:$EE$2,DM$4,'SPACELOG 6 BP'!$F44:$EE44)+SUMIF('SPACELOG 7 BP'!$F$2:$EE$2,DM$4,'SPACELOG 7 BP'!$F44:$EE44)+SUMIF('SPACELOG 8 BP'!$F$2:$EE$2,DM$4,'SPACELOG 8 BP'!$F44:$EE44)+SUMIF('SPACELOG 9 BP'!$F$2:$EE$2,DM$4,'SPACELOG 9 BP'!$F44:$EE44)+SUMIF('SPACELOG 10 BP'!$F$2:$EE$2,DM$4,'SPACELOG 10 BP'!$F44:$EE44)+SUMIF('SPACELOG 11 BP'!$F$2:$EE$2,DM$4,'SPACELOG 11 BP'!$F44:$EE44)+SUMIF('SPACELOG 12 BP'!$F$2:$EE$2,DM$4,'SPACELOG 12 BP'!$F44:$EE44)</f>
        <v>5607</v>
      </c>
      <c r="DN44" s="33">
        <f>SUMIF('reporting montigny'!$F$2:$EE$2,DN$4,'reporting montigny'!$F44:$EE44)+SUMIF('reporting boissy'!$F$2:$EE$2,DN$4,'reporting boissy'!$F44:$EE44)+SUMIF('reporting moussy'!$F$2:$EE$2,DN$4,'reporting moussy'!$F44:$EE44)+SUMIF('reporting trappes'!$F$2:$EE$2,DN$4,'reporting trappes'!$F44:$EE44)+SUMIF('SPACELOG 5 BP'!$F$2:$EE$2,DN$4,'SPACELOG 5 BP'!$F44:$EE44)+SUMIF('SPACELOG 6 BP'!$F$2:$EE$2,DN$4,'SPACELOG 6 BP'!$F44:$EE44)+SUMIF('SPACELOG 7 BP'!$F$2:$EE$2,DN$4,'SPACELOG 7 BP'!$F44:$EE44)+SUMIF('SPACELOG 8 BP'!$F$2:$EE$2,DN$4,'SPACELOG 8 BP'!$F44:$EE44)+SUMIF('SPACELOG 9 BP'!$F$2:$EE$2,DN$4,'SPACELOG 9 BP'!$F44:$EE44)+SUMIF('SPACELOG 10 BP'!$F$2:$EE$2,DN$4,'SPACELOG 10 BP'!$F44:$EE44)+SUMIF('SPACELOG 11 BP'!$F$2:$EE$2,DN$4,'SPACELOG 11 BP'!$F44:$EE44)+SUMIF('SPACELOG 12 BP'!$F$2:$EE$2,DN$4,'SPACELOG 12 BP'!$F44:$EE44)</f>
        <v>5607</v>
      </c>
      <c r="DO44" s="33">
        <f>SUMIF('reporting montigny'!$F$2:$EE$2,DO$4,'reporting montigny'!$F44:$EE44)+SUMIF('reporting boissy'!$F$2:$EE$2,DO$4,'reporting boissy'!$F44:$EE44)+SUMIF('reporting moussy'!$F$2:$EE$2,DO$4,'reporting moussy'!$F44:$EE44)+SUMIF('reporting trappes'!$F$2:$EE$2,DO$4,'reporting trappes'!$F44:$EE44)+SUMIF('SPACELOG 5 BP'!$F$2:$EE$2,DO$4,'SPACELOG 5 BP'!$F44:$EE44)+SUMIF('SPACELOG 6 BP'!$F$2:$EE$2,DO$4,'SPACELOG 6 BP'!$F44:$EE44)+SUMIF('SPACELOG 7 BP'!$F$2:$EE$2,DO$4,'SPACELOG 7 BP'!$F44:$EE44)+SUMIF('SPACELOG 8 BP'!$F$2:$EE$2,DO$4,'SPACELOG 8 BP'!$F44:$EE44)+SUMIF('SPACELOG 9 BP'!$F$2:$EE$2,DO$4,'SPACELOG 9 BP'!$F44:$EE44)+SUMIF('SPACELOG 10 BP'!$F$2:$EE$2,DO$4,'SPACELOG 10 BP'!$F44:$EE44)+SUMIF('SPACELOG 11 BP'!$F$2:$EE$2,DO$4,'SPACELOG 11 BP'!$F44:$EE44)+SUMIF('SPACELOG 12 BP'!$F$2:$EE$2,DO$4,'SPACELOG 12 BP'!$F44:$EE44)</f>
        <v>5607</v>
      </c>
      <c r="DP44" s="33">
        <f>SUMIF('reporting montigny'!$F$2:$EE$2,DP$4,'reporting montigny'!$F44:$EE44)+SUMIF('reporting boissy'!$F$2:$EE$2,DP$4,'reporting boissy'!$F44:$EE44)+SUMIF('reporting moussy'!$F$2:$EE$2,DP$4,'reporting moussy'!$F44:$EE44)+SUMIF('reporting trappes'!$F$2:$EE$2,DP$4,'reporting trappes'!$F44:$EE44)+SUMIF('SPACELOG 5 BP'!$F$2:$EE$2,DP$4,'SPACELOG 5 BP'!$F44:$EE44)+SUMIF('SPACELOG 6 BP'!$F$2:$EE$2,DP$4,'SPACELOG 6 BP'!$F44:$EE44)+SUMIF('SPACELOG 7 BP'!$F$2:$EE$2,DP$4,'SPACELOG 7 BP'!$F44:$EE44)+SUMIF('SPACELOG 8 BP'!$F$2:$EE$2,DP$4,'SPACELOG 8 BP'!$F44:$EE44)+SUMIF('SPACELOG 9 BP'!$F$2:$EE$2,DP$4,'SPACELOG 9 BP'!$F44:$EE44)+SUMIF('SPACELOG 10 BP'!$F$2:$EE$2,DP$4,'SPACELOG 10 BP'!$F44:$EE44)+SUMIF('SPACELOG 11 BP'!$F$2:$EE$2,DP$4,'SPACELOG 11 BP'!$F44:$EE44)+SUMIF('SPACELOG 12 BP'!$F$2:$EE$2,DP$4,'SPACELOG 12 BP'!$F44:$EE44)</f>
        <v>5607</v>
      </c>
      <c r="DQ44" s="33">
        <f>SUMIF('reporting montigny'!$F$2:$EE$2,DQ$4,'reporting montigny'!$F44:$EE44)+SUMIF('reporting boissy'!$F$2:$EE$2,DQ$4,'reporting boissy'!$F44:$EE44)+SUMIF('reporting moussy'!$F$2:$EE$2,DQ$4,'reporting moussy'!$F44:$EE44)+SUMIF('reporting trappes'!$F$2:$EE$2,DQ$4,'reporting trappes'!$F44:$EE44)+SUMIF('SPACELOG 5 BP'!$F$2:$EE$2,DQ$4,'SPACELOG 5 BP'!$F44:$EE44)+SUMIF('SPACELOG 6 BP'!$F$2:$EE$2,DQ$4,'SPACELOG 6 BP'!$F44:$EE44)+SUMIF('SPACELOG 7 BP'!$F$2:$EE$2,DQ$4,'SPACELOG 7 BP'!$F44:$EE44)+SUMIF('SPACELOG 8 BP'!$F$2:$EE$2,DQ$4,'SPACELOG 8 BP'!$F44:$EE44)+SUMIF('SPACELOG 9 BP'!$F$2:$EE$2,DQ$4,'SPACELOG 9 BP'!$F44:$EE44)+SUMIF('SPACELOG 10 BP'!$F$2:$EE$2,DQ$4,'SPACELOG 10 BP'!$F44:$EE44)+SUMIF('SPACELOG 11 BP'!$F$2:$EE$2,DQ$4,'SPACELOG 11 BP'!$F44:$EE44)+SUMIF('SPACELOG 12 BP'!$F$2:$EE$2,DQ$4,'SPACELOG 12 BP'!$F44:$EE44)</f>
        <v>5607</v>
      </c>
      <c r="DR44" s="393">
        <f t="shared" si="167"/>
        <v>67284</v>
      </c>
    </row>
    <row r="45" spans="2:122" x14ac:dyDescent="0.2">
      <c r="E45" s="9" t="s">
        <v>327</v>
      </c>
      <c r="F45" s="33">
        <f>SUMIF('reporting montigny'!$F$2:$EE$2,F$4,'reporting montigny'!$F45:$EE45)+SUMIF('reporting boissy'!$F$2:$EE$2,F$4,'reporting boissy'!$F45:$EE45)+SUMIF('reporting moussy'!$F$2:$EE$2,F$4,'reporting moussy'!$F45:$EE45)+SUMIF('reporting trappes'!$F$2:$EE$2,F$4,'reporting trappes'!$F45:$EE45)+SUMIF('SPACELOG 5 BP'!$F$2:$EE$2,F$4,'SPACELOG 5 BP'!$F45:$EE45)+SUMIF('SPACELOG 6 BP'!$F$2:$EE$2,F$4,'SPACELOG 6 BP'!$F45:$EE45)+SUMIF('SPACELOG 7 BP'!$F$2:$EE$2,F$4,'SPACELOG 7 BP'!$F45:$EE45)+SUMIF('SPACELOG 8 BP'!$F$2:$EE$2,F$4,'SPACELOG 8 BP'!$F45:$EE45)+SUMIF('SPACELOG 9 BP'!$F$2:$EE$2,F$4,'SPACELOG 9 BP'!$F45:$EE45)+SUMIF('SPACELOG 10 BP'!$F$2:$EE$2,F$4,'SPACELOG 10 BP'!$F45:$EE45)+SUMIF('SPACELOG 11 BP'!$F$2:$EE$2,F$4,'SPACELOG 11 BP'!$F45:$EE45)+SUMIF('SPACELOG 12 BP'!$F$2:$EE$2,F$4,'SPACELOG 12 BP'!$F45:$EE45)</f>
        <v>0</v>
      </c>
      <c r="G45" s="33">
        <f>SUMIF('reporting montigny'!$F$2:$EE$2,G$4,'reporting montigny'!$F45:$EE45)+SUMIF('reporting boissy'!$F$2:$EE$2,G$4,'reporting boissy'!$F45:$EE45)+SUMIF('reporting moussy'!$F$2:$EE$2,G$4,'reporting moussy'!$F45:$EE45)+SUMIF('reporting trappes'!$F$2:$EE$2,G$4,'reporting trappes'!$F45:$EE45)+SUMIF('SPACELOG 5 BP'!$F$2:$EE$2,G$4,'SPACELOG 5 BP'!$F45:$EE45)+SUMIF('SPACELOG 6 BP'!$F$2:$EE$2,G$4,'SPACELOG 6 BP'!$F45:$EE45)+SUMIF('SPACELOG 7 BP'!$F$2:$EE$2,G$4,'SPACELOG 7 BP'!$F45:$EE45)+SUMIF('SPACELOG 8 BP'!$F$2:$EE$2,G$4,'SPACELOG 8 BP'!$F45:$EE45)+SUMIF('SPACELOG 9 BP'!$F$2:$EE$2,G$4,'SPACELOG 9 BP'!$F45:$EE45)+SUMIF('SPACELOG 10 BP'!$F$2:$EE$2,G$4,'SPACELOG 10 BP'!$F45:$EE45)+SUMIF('SPACELOG 11 BP'!$F$2:$EE$2,G$4,'SPACELOG 11 BP'!$F45:$EE45)+SUMIF('SPACELOG 12 BP'!$F$2:$EE$2,G$4,'SPACELOG 12 BP'!$F45:$EE45)</f>
        <v>0</v>
      </c>
      <c r="H45" s="33">
        <f>SUMIF('reporting montigny'!$F$2:$EE$2,H$4,'reporting montigny'!$F45:$EE45)+SUMIF('reporting boissy'!$F$2:$EE$2,H$4,'reporting boissy'!$F45:$EE45)+SUMIF('reporting moussy'!$F$2:$EE$2,H$4,'reporting moussy'!$F45:$EE45)+SUMIF('reporting trappes'!$F$2:$EE$2,H$4,'reporting trappes'!$F45:$EE45)+SUMIF('SPACELOG 5 BP'!$F$2:$EE$2,H$4,'SPACELOG 5 BP'!$F45:$EE45)+SUMIF('SPACELOG 6 BP'!$F$2:$EE$2,H$4,'SPACELOG 6 BP'!$F45:$EE45)+SUMIF('SPACELOG 7 BP'!$F$2:$EE$2,H$4,'SPACELOG 7 BP'!$F45:$EE45)+SUMIF('SPACELOG 8 BP'!$F$2:$EE$2,H$4,'SPACELOG 8 BP'!$F45:$EE45)+SUMIF('SPACELOG 9 BP'!$F$2:$EE$2,H$4,'SPACELOG 9 BP'!$F45:$EE45)+SUMIF('SPACELOG 10 BP'!$F$2:$EE$2,H$4,'SPACELOG 10 BP'!$F45:$EE45)+SUMIF('SPACELOG 11 BP'!$F$2:$EE$2,H$4,'SPACELOG 11 BP'!$F45:$EE45)+SUMIF('SPACELOG 12 BP'!$F$2:$EE$2,H$4,'SPACELOG 12 BP'!$F45:$EE45)</f>
        <v>0</v>
      </c>
      <c r="I45" s="33">
        <f>SUMIF('reporting montigny'!$F$2:$EE$2,I$4,'reporting montigny'!$F45:$EE45)+SUMIF('reporting boissy'!$F$2:$EE$2,I$4,'reporting boissy'!$F45:$EE45)+SUMIF('reporting moussy'!$F$2:$EE$2,I$4,'reporting moussy'!$F45:$EE45)+SUMIF('reporting trappes'!$F$2:$EE$2,I$4,'reporting trappes'!$F45:$EE45)+SUMIF('SPACELOG 5 BP'!$F$2:$EE$2,I$4,'SPACELOG 5 BP'!$F45:$EE45)+SUMIF('SPACELOG 6 BP'!$F$2:$EE$2,I$4,'SPACELOG 6 BP'!$F45:$EE45)+SUMIF('SPACELOG 7 BP'!$F$2:$EE$2,I$4,'SPACELOG 7 BP'!$F45:$EE45)+SUMIF('SPACELOG 8 BP'!$F$2:$EE$2,I$4,'SPACELOG 8 BP'!$F45:$EE45)+SUMIF('SPACELOG 9 BP'!$F$2:$EE$2,I$4,'SPACELOG 9 BP'!$F45:$EE45)+SUMIF('SPACELOG 10 BP'!$F$2:$EE$2,I$4,'SPACELOG 10 BP'!$F45:$EE45)+SUMIF('SPACELOG 11 BP'!$F$2:$EE$2,I$4,'SPACELOG 11 BP'!$F45:$EE45)+SUMIF('SPACELOG 12 BP'!$F$2:$EE$2,I$4,'SPACELOG 12 BP'!$F45:$EE45)</f>
        <v>0</v>
      </c>
      <c r="J45" s="33">
        <f>SUMIF('reporting montigny'!$F$2:$EE$2,J$4,'reporting montigny'!$F45:$EE45)+SUMIF('reporting boissy'!$F$2:$EE$2,J$4,'reporting boissy'!$F45:$EE45)+SUMIF('reporting moussy'!$F$2:$EE$2,J$4,'reporting moussy'!$F45:$EE45)+SUMIF('reporting trappes'!$F$2:$EE$2,J$4,'reporting trappes'!$F45:$EE45)+SUMIF('SPACELOG 5 BP'!$F$2:$EE$2,J$4,'SPACELOG 5 BP'!$F45:$EE45)+SUMIF('SPACELOG 6 BP'!$F$2:$EE$2,J$4,'SPACELOG 6 BP'!$F45:$EE45)+SUMIF('SPACELOG 7 BP'!$F$2:$EE$2,J$4,'SPACELOG 7 BP'!$F45:$EE45)+SUMIF('SPACELOG 8 BP'!$F$2:$EE$2,J$4,'SPACELOG 8 BP'!$F45:$EE45)+SUMIF('SPACELOG 9 BP'!$F$2:$EE$2,J$4,'SPACELOG 9 BP'!$F45:$EE45)+SUMIF('SPACELOG 10 BP'!$F$2:$EE$2,J$4,'SPACELOG 10 BP'!$F45:$EE45)+SUMIF('SPACELOG 11 BP'!$F$2:$EE$2,J$4,'SPACELOG 11 BP'!$F45:$EE45)+SUMIF('SPACELOG 12 BP'!$F$2:$EE$2,J$4,'SPACELOG 12 BP'!$F45:$EE45)</f>
        <v>0</v>
      </c>
      <c r="K45" s="33">
        <f>SUMIF('reporting montigny'!$F$2:$EE$2,K$4,'reporting montigny'!$F45:$EE45)+SUMIF('reporting boissy'!$F$2:$EE$2,K$4,'reporting boissy'!$F45:$EE45)+SUMIF('reporting moussy'!$F$2:$EE$2,K$4,'reporting moussy'!$F45:$EE45)+SUMIF('reporting trappes'!$F$2:$EE$2,K$4,'reporting trappes'!$F45:$EE45)+SUMIF('SPACELOG 5 BP'!$F$2:$EE$2,K$4,'SPACELOG 5 BP'!$F45:$EE45)+SUMIF('SPACELOG 6 BP'!$F$2:$EE$2,K$4,'SPACELOG 6 BP'!$F45:$EE45)+SUMIF('SPACELOG 7 BP'!$F$2:$EE$2,K$4,'SPACELOG 7 BP'!$F45:$EE45)+SUMIF('SPACELOG 8 BP'!$F$2:$EE$2,K$4,'SPACELOG 8 BP'!$F45:$EE45)+SUMIF('SPACELOG 9 BP'!$F$2:$EE$2,K$4,'SPACELOG 9 BP'!$F45:$EE45)+SUMIF('SPACELOG 10 BP'!$F$2:$EE$2,K$4,'SPACELOG 10 BP'!$F45:$EE45)+SUMIF('SPACELOG 11 BP'!$F$2:$EE$2,K$4,'SPACELOG 11 BP'!$F45:$EE45)+SUMIF('SPACELOG 12 BP'!$F$2:$EE$2,K$4,'SPACELOG 12 BP'!$F45:$EE45)</f>
        <v>0</v>
      </c>
      <c r="L45" s="33">
        <f>SUMIF('reporting montigny'!$F$2:$EE$2,L$4,'reporting montigny'!$F45:$EE45)+SUMIF('reporting boissy'!$F$2:$EE$2,L$4,'reporting boissy'!$F45:$EE45)+SUMIF('reporting moussy'!$F$2:$EE$2,L$4,'reporting moussy'!$F45:$EE45)+SUMIF('reporting trappes'!$F$2:$EE$2,L$4,'reporting trappes'!$F45:$EE45)+SUMIF('SPACELOG 5 BP'!$F$2:$EE$2,L$4,'SPACELOG 5 BP'!$F45:$EE45)+SUMIF('SPACELOG 6 BP'!$F$2:$EE$2,L$4,'SPACELOG 6 BP'!$F45:$EE45)+SUMIF('SPACELOG 7 BP'!$F$2:$EE$2,L$4,'SPACELOG 7 BP'!$F45:$EE45)+SUMIF('SPACELOG 8 BP'!$F$2:$EE$2,L$4,'SPACELOG 8 BP'!$F45:$EE45)+SUMIF('SPACELOG 9 BP'!$F$2:$EE$2,L$4,'SPACELOG 9 BP'!$F45:$EE45)+SUMIF('SPACELOG 10 BP'!$F$2:$EE$2,L$4,'SPACELOG 10 BP'!$F45:$EE45)+SUMIF('SPACELOG 11 BP'!$F$2:$EE$2,L$4,'SPACELOG 11 BP'!$F45:$EE45)+SUMIF('SPACELOG 12 BP'!$F$2:$EE$2,L$4,'SPACELOG 12 BP'!$F45:$EE45)</f>
        <v>0</v>
      </c>
      <c r="M45" s="33">
        <f>SUMIF('reporting montigny'!$F$2:$EE$2,M$4,'reporting montigny'!$F45:$EE45)+SUMIF('reporting boissy'!$F$2:$EE$2,M$4,'reporting boissy'!$F45:$EE45)+SUMIF('reporting moussy'!$F$2:$EE$2,M$4,'reporting moussy'!$F45:$EE45)+SUMIF('reporting trappes'!$F$2:$EE$2,M$4,'reporting trappes'!$F45:$EE45)+SUMIF('SPACELOG 5 BP'!$F$2:$EE$2,M$4,'SPACELOG 5 BP'!$F45:$EE45)+SUMIF('SPACELOG 6 BP'!$F$2:$EE$2,M$4,'SPACELOG 6 BP'!$F45:$EE45)+SUMIF('SPACELOG 7 BP'!$F$2:$EE$2,M$4,'SPACELOG 7 BP'!$F45:$EE45)+SUMIF('SPACELOG 8 BP'!$F$2:$EE$2,M$4,'SPACELOG 8 BP'!$F45:$EE45)+SUMIF('SPACELOG 9 BP'!$F$2:$EE$2,M$4,'SPACELOG 9 BP'!$F45:$EE45)+SUMIF('SPACELOG 10 BP'!$F$2:$EE$2,M$4,'SPACELOG 10 BP'!$F45:$EE45)+SUMIF('SPACELOG 11 BP'!$F$2:$EE$2,M$4,'SPACELOG 11 BP'!$F45:$EE45)+SUMIF('SPACELOG 12 BP'!$F$2:$EE$2,M$4,'SPACELOG 12 BP'!$F45:$EE45)</f>
        <v>0</v>
      </c>
      <c r="N45" s="33">
        <f>SUMIF('reporting montigny'!$F$2:$EE$2,N$4,'reporting montigny'!$F45:$EE45)+SUMIF('reporting boissy'!$F$2:$EE$2,N$4,'reporting boissy'!$F45:$EE45)+SUMIF('reporting moussy'!$F$2:$EE$2,N$4,'reporting moussy'!$F45:$EE45)+SUMIF('reporting trappes'!$F$2:$EE$2,N$4,'reporting trappes'!$F45:$EE45)+SUMIF('SPACELOG 5 BP'!$F$2:$EE$2,N$4,'SPACELOG 5 BP'!$F45:$EE45)+SUMIF('SPACELOG 6 BP'!$F$2:$EE$2,N$4,'SPACELOG 6 BP'!$F45:$EE45)+SUMIF('SPACELOG 7 BP'!$F$2:$EE$2,N$4,'SPACELOG 7 BP'!$F45:$EE45)+SUMIF('SPACELOG 8 BP'!$F$2:$EE$2,N$4,'SPACELOG 8 BP'!$F45:$EE45)+SUMIF('SPACELOG 9 BP'!$F$2:$EE$2,N$4,'SPACELOG 9 BP'!$F45:$EE45)+SUMIF('SPACELOG 10 BP'!$F$2:$EE$2,N$4,'SPACELOG 10 BP'!$F45:$EE45)+SUMIF('SPACELOG 11 BP'!$F$2:$EE$2,N$4,'SPACELOG 11 BP'!$F45:$EE45)+SUMIF('SPACELOG 12 BP'!$F$2:$EE$2,N$4,'SPACELOG 12 BP'!$F45:$EE45)</f>
        <v>417</v>
      </c>
      <c r="O45" s="33">
        <f>SUMIF('reporting montigny'!$F$2:$EE$2,O$4,'reporting montigny'!$F45:$EE45)+SUMIF('reporting boissy'!$F$2:$EE$2,O$4,'reporting boissy'!$F45:$EE45)+SUMIF('reporting moussy'!$F$2:$EE$2,O$4,'reporting moussy'!$F45:$EE45)+SUMIF('reporting trappes'!$F$2:$EE$2,O$4,'reporting trappes'!$F45:$EE45)+SUMIF('SPACELOG 5 BP'!$F$2:$EE$2,O$4,'SPACELOG 5 BP'!$F45:$EE45)+SUMIF('SPACELOG 6 BP'!$F$2:$EE$2,O$4,'SPACELOG 6 BP'!$F45:$EE45)+SUMIF('SPACELOG 7 BP'!$F$2:$EE$2,O$4,'SPACELOG 7 BP'!$F45:$EE45)+SUMIF('SPACELOG 8 BP'!$F$2:$EE$2,O$4,'SPACELOG 8 BP'!$F45:$EE45)+SUMIF('SPACELOG 9 BP'!$F$2:$EE$2,O$4,'SPACELOG 9 BP'!$F45:$EE45)+SUMIF('SPACELOG 10 BP'!$F$2:$EE$2,O$4,'SPACELOG 10 BP'!$F45:$EE45)+SUMIF('SPACELOG 11 BP'!$F$2:$EE$2,O$4,'SPACELOG 11 BP'!$F45:$EE45)+SUMIF('SPACELOG 12 BP'!$F$2:$EE$2,O$4,'SPACELOG 12 BP'!$F45:$EE45)</f>
        <v>417</v>
      </c>
      <c r="P45" s="33">
        <f>SUMIF('reporting montigny'!$F$2:$EE$2,P$4,'reporting montigny'!$F45:$EE45)+SUMIF('reporting boissy'!$F$2:$EE$2,P$4,'reporting boissy'!$F45:$EE45)+SUMIF('reporting moussy'!$F$2:$EE$2,P$4,'reporting moussy'!$F45:$EE45)+SUMIF('reporting trappes'!$F$2:$EE$2,P$4,'reporting trappes'!$F45:$EE45)+SUMIF('SPACELOG 5 BP'!$F$2:$EE$2,P$4,'SPACELOG 5 BP'!$F45:$EE45)+SUMIF('SPACELOG 6 BP'!$F$2:$EE$2,P$4,'SPACELOG 6 BP'!$F45:$EE45)+SUMIF('SPACELOG 7 BP'!$F$2:$EE$2,P$4,'SPACELOG 7 BP'!$F45:$EE45)+SUMIF('SPACELOG 8 BP'!$F$2:$EE$2,P$4,'SPACELOG 8 BP'!$F45:$EE45)+SUMIF('SPACELOG 9 BP'!$F$2:$EE$2,P$4,'SPACELOG 9 BP'!$F45:$EE45)+SUMIF('SPACELOG 10 BP'!$F$2:$EE$2,P$4,'SPACELOG 10 BP'!$F45:$EE45)+SUMIF('SPACELOG 11 BP'!$F$2:$EE$2,P$4,'SPACELOG 11 BP'!$F45:$EE45)+SUMIF('SPACELOG 12 BP'!$F$2:$EE$2,P$4,'SPACELOG 12 BP'!$F45:$EE45)</f>
        <v>417</v>
      </c>
      <c r="Q45" s="33">
        <f>SUMIF('reporting montigny'!$F$2:$EE$2,Q$4,'reporting montigny'!$F45:$EE45)+SUMIF('reporting boissy'!$F$2:$EE$2,Q$4,'reporting boissy'!$F45:$EE45)+SUMIF('reporting moussy'!$F$2:$EE$2,Q$4,'reporting moussy'!$F45:$EE45)+SUMIF('reporting trappes'!$F$2:$EE$2,Q$4,'reporting trappes'!$F45:$EE45)+SUMIF('SPACELOG 5 BP'!$F$2:$EE$2,Q$4,'SPACELOG 5 BP'!$F45:$EE45)+SUMIF('SPACELOG 6 BP'!$F$2:$EE$2,Q$4,'SPACELOG 6 BP'!$F45:$EE45)+SUMIF('SPACELOG 7 BP'!$F$2:$EE$2,Q$4,'SPACELOG 7 BP'!$F45:$EE45)+SUMIF('SPACELOG 8 BP'!$F$2:$EE$2,Q$4,'SPACELOG 8 BP'!$F45:$EE45)+SUMIF('SPACELOG 9 BP'!$F$2:$EE$2,Q$4,'SPACELOG 9 BP'!$F45:$EE45)+SUMIF('SPACELOG 10 BP'!$F$2:$EE$2,Q$4,'SPACELOG 10 BP'!$F45:$EE45)+SUMIF('SPACELOG 11 BP'!$F$2:$EE$2,Q$4,'SPACELOG 11 BP'!$F45:$EE45)+SUMIF('SPACELOG 12 BP'!$F$2:$EE$2,Q$4,'SPACELOG 12 BP'!$F45:$EE45)</f>
        <v>417</v>
      </c>
      <c r="R45" s="393">
        <f t="shared" si="168"/>
        <v>1668</v>
      </c>
      <c r="S45" s="33">
        <f>SUMIF('reporting montigny'!$F$2:$EE$2,S$4,'reporting montigny'!$F45:$EE45)+SUMIF('reporting boissy'!$F$2:$EE$2,S$4,'reporting boissy'!$F45:$EE45)+SUMIF('reporting moussy'!$F$2:$EE$2,S$4,'reporting moussy'!$F45:$EE45)+SUMIF('reporting trappes'!$F$2:$EE$2,S$4,'reporting trappes'!$F45:$EE45)+SUMIF('SPACELOG 5 BP'!$F$2:$EE$2,S$4,'SPACELOG 5 BP'!$F45:$EE45)+SUMIF('SPACELOG 6 BP'!$F$2:$EE$2,S$4,'SPACELOG 6 BP'!$F45:$EE45)+SUMIF('SPACELOG 7 BP'!$F$2:$EE$2,S$4,'SPACELOG 7 BP'!$F45:$EE45)+SUMIF('SPACELOG 8 BP'!$F$2:$EE$2,S$4,'SPACELOG 8 BP'!$F45:$EE45)+SUMIF('SPACELOG 9 BP'!$F$2:$EE$2,S$4,'SPACELOG 9 BP'!$F45:$EE45)+SUMIF('SPACELOG 10 BP'!$F$2:$EE$2,S$4,'SPACELOG 10 BP'!$F45:$EE45)+SUMIF('SPACELOG 11 BP'!$F$2:$EE$2,S$4,'SPACELOG 11 BP'!$F45:$EE45)+SUMIF('SPACELOG 12 BP'!$F$2:$EE$2,S$4,'SPACELOG 12 BP'!$F45:$EE45)</f>
        <v>417</v>
      </c>
      <c r="T45" s="33">
        <f>SUMIF('reporting montigny'!$F$2:$EE$2,T$4,'reporting montigny'!$F45:$EE45)+SUMIF('reporting boissy'!$F$2:$EE$2,T$4,'reporting boissy'!$F45:$EE45)+SUMIF('reporting moussy'!$F$2:$EE$2,T$4,'reporting moussy'!$F45:$EE45)+SUMIF('reporting trappes'!$F$2:$EE$2,T$4,'reporting trappes'!$F45:$EE45)+SUMIF('SPACELOG 5 BP'!$F$2:$EE$2,T$4,'SPACELOG 5 BP'!$F45:$EE45)+SUMIF('SPACELOG 6 BP'!$F$2:$EE$2,T$4,'SPACELOG 6 BP'!$F45:$EE45)+SUMIF('SPACELOG 7 BP'!$F$2:$EE$2,T$4,'SPACELOG 7 BP'!$F45:$EE45)+SUMIF('SPACELOG 8 BP'!$F$2:$EE$2,T$4,'SPACELOG 8 BP'!$F45:$EE45)+SUMIF('SPACELOG 9 BP'!$F$2:$EE$2,T$4,'SPACELOG 9 BP'!$F45:$EE45)+SUMIF('SPACELOG 10 BP'!$F$2:$EE$2,T$4,'SPACELOG 10 BP'!$F45:$EE45)+SUMIF('SPACELOG 11 BP'!$F$2:$EE$2,T$4,'SPACELOG 11 BP'!$F45:$EE45)+SUMIF('SPACELOG 12 BP'!$F$2:$EE$2,T$4,'SPACELOG 12 BP'!$F45:$EE45)</f>
        <v>417</v>
      </c>
      <c r="U45" s="33">
        <f>SUMIF('reporting montigny'!$F$2:$EE$2,U$4,'reporting montigny'!$F45:$EE45)+SUMIF('reporting boissy'!$F$2:$EE$2,U$4,'reporting boissy'!$F45:$EE45)+SUMIF('reporting moussy'!$F$2:$EE$2,U$4,'reporting moussy'!$F45:$EE45)+SUMIF('reporting trappes'!$F$2:$EE$2,U$4,'reporting trappes'!$F45:$EE45)+SUMIF('SPACELOG 5 BP'!$F$2:$EE$2,U$4,'SPACELOG 5 BP'!$F45:$EE45)+SUMIF('SPACELOG 6 BP'!$F$2:$EE$2,U$4,'SPACELOG 6 BP'!$F45:$EE45)+SUMIF('SPACELOG 7 BP'!$F$2:$EE$2,U$4,'SPACELOG 7 BP'!$F45:$EE45)+SUMIF('SPACELOG 8 BP'!$F$2:$EE$2,U$4,'SPACELOG 8 BP'!$F45:$EE45)+SUMIF('SPACELOG 9 BP'!$F$2:$EE$2,U$4,'SPACELOG 9 BP'!$F45:$EE45)+SUMIF('SPACELOG 10 BP'!$F$2:$EE$2,U$4,'SPACELOG 10 BP'!$F45:$EE45)+SUMIF('SPACELOG 11 BP'!$F$2:$EE$2,U$4,'SPACELOG 11 BP'!$F45:$EE45)+SUMIF('SPACELOG 12 BP'!$F$2:$EE$2,U$4,'SPACELOG 12 BP'!$F45:$EE45)</f>
        <v>417</v>
      </c>
      <c r="V45" s="33">
        <f>SUMIF('reporting montigny'!$F$2:$EE$2,V$4,'reporting montigny'!$F45:$EE45)+SUMIF('reporting boissy'!$F$2:$EE$2,V$4,'reporting boissy'!$F45:$EE45)+SUMIF('reporting moussy'!$F$2:$EE$2,V$4,'reporting moussy'!$F45:$EE45)+SUMIF('reporting trappes'!$F$2:$EE$2,V$4,'reporting trappes'!$F45:$EE45)+SUMIF('SPACELOG 5 BP'!$F$2:$EE$2,V$4,'SPACELOG 5 BP'!$F45:$EE45)+SUMIF('SPACELOG 6 BP'!$F$2:$EE$2,V$4,'SPACELOG 6 BP'!$F45:$EE45)+SUMIF('SPACELOG 7 BP'!$F$2:$EE$2,V$4,'SPACELOG 7 BP'!$F45:$EE45)+SUMIF('SPACELOG 8 BP'!$F$2:$EE$2,V$4,'SPACELOG 8 BP'!$F45:$EE45)+SUMIF('SPACELOG 9 BP'!$F$2:$EE$2,V$4,'SPACELOG 9 BP'!$F45:$EE45)+SUMIF('SPACELOG 10 BP'!$F$2:$EE$2,V$4,'SPACELOG 10 BP'!$F45:$EE45)+SUMIF('SPACELOG 11 BP'!$F$2:$EE$2,V$4,'SPACELOG 11 BP'!$F45:$EE45)+SUMIF('SPACELOG 12 BP'!$F$2:$EE$2,V$4,'SPACELOG 12 BP'!$F45:$EE45)</f>
        <v>417</v>
      </c>
      <c r="W45" s="33">
        <f>SUMIF('reporting montigny'!$F$2:$EE$2,W$4,'reporting montigny'!$F45:$EE45)+SUMIF('reporting boissy'!$F$2:$EE$2,W$4,'reporting boissy'!$F45:$EE45)+SUMIF('reporting moussy'!$F$2:$EE$2,W$4,'reporting moussy'!$F45:$EE45)+SUMIF('reporting trappes'!$F$2:$EE$2,W$4,'reporting trappes'!$F45:$EE45)+SUMIF('SPACELOG 5 BP'!$F$2:$EE$2,W$4,'SPACELOG 5 BP'!$F45:$EE45)+SUMIF('SPACELOG 6 BP'!$F$2:$EE$2,W$4,'SPACELOG 6 BP'!$F45:$EE45)+SUMIF('SPACELOG 7 BP'!$F$2:$EE$2,W$4,'SPACELOG 7 BP'!$F45:$EE45)+SUMIF('SPACELOG 8 BP'!$F$2:$EE$2,W$4,'SPACELOG 8 BP'!$F45:$EE45)+SUMIF('SPACELOG 9 BP'!$F$2:$EE$2,W$4,'SPACELOG 9 BP'!$F45:$EE45)+SUMIF('SPACELOG 10 BP'!$F$2:$EE$2,W$4,'SPACELOG 10 BP'!$F45:$EE45)+SUMIF('SPACELOG 11 BP'!$F$2:$EE$2,W$4,'SPACELOG 11 BP'!$F45:$EE45)+SUMIF('SPACELOG 12 BP'!$F$2:$EE$2,W$4,'SPACELOG 12 BP'!$F45:$EE45)</f>
        <v>417</v>
      </c>
      <c r="X45" s="33">
        <f>SUMIF('reporting montigny'!$F$2:$EE$2,X$4,'reporting montigny'!$F45:$EE45)+SUMIF('reporting boissy'!$F$2:$EE$2,X$4,'reporting boissy'!$F45:$EE45)+SUMIF('reporting moussy'!$F$2:$EE$2,X$4,'reporting moussy'!$F45:$EE45)+SUMIF('reporting trappes'!$F$2:$EE$2,X$4,'reporting trappes'!$F45:$EE45)+SUMIF('SPACELOG 5 BP'!$F$2:$EE$2,X$4,'SPACELOG 5 BP'!$F45:$EE45)+SUMIF('SPACELOG 6 BP'!$F$2:$EE$2,X$4,'SPACELOG 6 BP'!$F45:$EE45)+SUMIF('SPACELOG 7 BP'!$F$2:$EE$2,X$4,'SPACELOG 7 BP'!$F45:$EE45)+SUMIF('SPACELOG 8 BP'!$F$2:$EE$2,X$4,'SPACELOG 8 BP'!$F45:$EE45)+SUMIF('SPACELOG 9 BP'!$F$2:$EE$2,X$4,'SPACELOG 9 BP'!$F45:$EE45)+SUMIF('SPACELOG 10 BP'!$F$2:$EE$2,X$4,'SPACELOG 10 BP'!$F45:$EE45)+SUMIF('SPACELOG 11 BP'!$F$2:$EE$2,X$4,'SPACELOG 11 BP'!$F45:$EE45)+SUMIF('SPACELOG 12 BP'!$F$2:$EE$2,X$4,'SPACELOG 12 BP'!$F45:$EE45)</f>
        <v>417</v>
      </c>
      <c r="Y45" s="33">
        <f>SUMIF('reporting montigny'!$F$2:$EE$2,Y$4,'reporting montigny'!$F45:$EE45)+SUMIF('reporting boissy'!$F$2:$EE$2,Y$4,'reporting boissy'!$F45:$EE45)+SUMIF('reporting moussy'!$F$2:$EE$2,Y$4,'reporting moussy'!$F45:$EE45)+SUMIF('reporting trappes'!$F$2:$EE$2,Y$4,'reporting trappes'!$F45:$EE45)+SUMIF('SPACELOG 5 BP'!$F$2:$EE$2,Y$4,'SPACELOG 5 BP'!$F45:$EE45)+SUMIF('SPACELOG 6 BP'!$F$2:$EE$2,Y$4,'SPACELOG 6 BP'!$F45:$EE45)+SUMIF('SPACELOG 7 BP'!$F$2:$EE$2,Y$4,'SPACELOG 7 BP'!$F45:$EE45)+SUMIF('SPACELOG 8 BP'!$F$2:$EE$2,Y$4,'SPACELOG 8 BP'!$F45:$EE45)+SUMIF('SPACELOG 9 BP'!$F$2:$EE$2,Y$4,'SPACELOG 9 BP'!$F45:$EE45)+SUMIF('SPACELOG 10 BP'!$F$2:$EE$2,Y$4,'SPACELOG 10 BP'!$F45:$EE45)+SUMIF('SPACELOG 11 BP'!$F$2:$EE$2,Y$4,'SPACELOG 11 BP'!$F45:$EE45)+SUMIF('SPACELOG 12 BP'!$F$2:$EE$2,Y$4,'SPACELOG 12 BP'!$F45:$EE45)</f>
        <v>417</v>
      </c>
      <c r="Z45" s="33">
        <f>SUMIF('reporting montigny'!$F$2:$EE$2,Z$4,'reporting montigny'!$F45:$EE45)+SUMIF('reporting boissy'!$F$2:$EE$2,Z$4,'reporting boissy'!$F45:$EE45)+SUMIF('reporting moussy'!$F$2:$EE$2,Z$4,'reporting moussy'!$F45:$EE45)+SUMIF('reporting trappes'!$F$2:$EE$2,Z$4,'reporting trappes'!$F45:$EE45)+SUMIF('SPACELOG 5 BP'!$F$2:$EE$2,Z$4,'SPACELOG 5 BP'!$F45:$EE45)+SUMIF('SPACELOG 6 BP'!$F$2:$EE$2,Z$4,'SPACELOG 6 BP'!$F45:$EE45)+SUMIF('SPACELOG 7 BP'!$F$2:$EE$2,Z$4,'SPACELOG 7 BP'!$F45:$EE45)+SUMIF('SPACELOG 8 BP'!$F$2:$EE$2,Z$4,'SPACELOG 8 BP'!$F45:$EE45)+SUMIF('SPACELOG 9 BP'!$F$2:$EE$2,Z$4,'SPACELOG 9 BP'!$F45:$EE45)+SUMIF('SPACELOG 10 BP'!$F$2:$EE$2,Z$4,'SPACELOG 10 BP'!$F45:$EE45)+SUMIF('SPACELOG 11 BP'!$F$2:$EE$2,Z$4,'SPACELOG 11 BP'!$F45:$EE45)+SUMIF('SPACELOG 12 BP'!$F$2:$EE$2,Z$4,'SPACELOG 12 BP'!$F45:$EE45)</f>
        <v>417</v>
      </c>
      <c r="AA45" s="33">
        <f>SUMIF('reporting montigny'!$F$2:$EE$2,AA$4,'reporting montigny'!$F45:$EE45)+SUMIF('reporting boissy'!$F$2:$EE$2,AA$4,'reporting boissy'!$F45:$EE45)+SUMIF('reporting moussy'!$F$2:$EE$2,AA$4,'reporting moussy'!$F45:$EE45)+SUMIF('reporting trappes'!$F$2:$EE$2,AA$4,'reporting trappes'!$F45:$EE45)+SUMIF('SPACELOG 5 BP'!$F$2:$EE$2,AA$4,'SPACELOG 5 BP'!$F45:$EE45)+SUMIF('SPACELOG 6 BP'!$F$2:$EE$2,AA$4,'SPACELOG 6 BP'!$F45:$EE45)+SUMIF('SPACELOG 7 BP'!$F$2:$EE$2,AA$4,'SPACELOG 7 BP'!$F45:$EE45)+SUMIF('SPACELOG 8 BP'!$F$2:$EE$2,AA$4,'SPACELOG 8 BP'!$F45:$EE45)+SUMIF('SPACELOG 9 BP'!$F$2:$EE$2,AA$4,'SPACELOG 9 BP'!$F45:$EE45)+SUMIF('SPACELOG 10 BP'!$F$2:$EE$2,AA$4,'SPACELOG 10 BP'!$F45:$EE45)+SUMIF('SPACELOG 11 BP'!$F$2:$EE$2,AA$4,'SPACELOG 11 BP'!$F45:$EE45)+SUMIF('SPACELOG 12 BP'!$F$2:$EE$2,AA$4,'SPACELOG 12 BP'!$F45:$EE45)</f>
        <v>417</v>
      </c>
      <c r="AB45" s="33">
        <f>SUMIF('reporting montigny'!$F$2:$EE$2,AB$4,'reporting montigny'!$F45:$EE45)+SUMIF('reporting boissy'!$F$2:$EE$2,AB$4,'reporting boissy'!$F45:$EE45)+SUMIF('reporting moussy'!$F$2:$EE$2,AB$4,'reporting moussy'!$F45:$EE45)+SUMIF('reporting trappes'!$F$2:$EE$2,AB$4,'reporting trappes'!$F45:$EE45)+SUMIF('SPACELOG 5 BP'!$F$2:$EE$2,AB$4,'SPACELOG 5 BP'!$F45:$EE45)+SUMIF('SPACELOG 6 BP'!$F$2:$EE$2,AB$4,'SPACELOG 6 BP'!$F45:$EE45)+SUMIF('SPACELOG 7 BP'!$F$2:$EE$2,AB$4,'SPACELOG 7 BP'!$F45:$EE45)+SUMIF('SPACELOG 8 BP'!$F$2:$EE$2,AB$4,'SPACELOG 8 BP'!$F45:$EE45)+SUMIF('SPACELOG 9 BP'!$F$2:$EE$2,AB$4,'SPACELOG 9 BP'!$F45:$EE45)+SUMIF('SPACELOG 10 BP'!$F$2:$EE$2,AB$4,'SPACELOG 10 BP'!$F45:$EE45)+SUMIF('SPACELOG 11 BP'!$F$2:$EE$2,AB$4,'SPACELOG 11 BP'!$F45:$EE45)+SUMIF('SPACELOG 12 BP'!$F$2:$EE$2,AB$4,'SPACELOG 12 BP'!$F45:$EE45)</f>
        <v>417</v>
      </c>
      <c r="AC45" s="33">
        <f>SUMIF('reporting montigny'!$F$2:$EE$2,AC$4,'reporting montigny'!$F45:$EE45)+SUMIF('reporting boissy'!$F$2:$EE$2,AC$4,'reporting boissy'!$F45:$EE45)+SUMIF('reporting moussy'!$F$2:$EE$2,AC$4,'reporting moussy'!$F45:$EE45)+SUMIF('reporting trappes'!$F$2:$EE$2,AC$4,'reporting trappes'!$F45:$EE45)+SUMIF('SPACELOG 5 BP'!$F$2:$EE$2,AC$4,'SPACELOG 5 BP'!$F45:$EE45)+SUMIF('SPACELOG 6 BP'!$F$2:$EE$2,AC$4,'SPACELOG 6 BP'!$F45:$EE45)+SUMIF('SPACELOG 7 BP'!$F$2:$EE$2,AC$4,'SPACELOG 7 BP'!$F45:$EE45)+SUMIF('SPACELOG 8 BP'!$F$2:$EE$2,AC$4,'SPACELOG 8 BP'!$F45:$EE45)+SUMIF('SPACELOG 9 BP'!$F$2:$EE$2,AC$4,'SPACELOG 9 BP'!$F45:$EE45)+SUMIF('SPACELOG 10 BP'!$F$2:$EE$2,AC$4,'SPACELOG 10 BP'!$F45:$EE45)+SUMIF('SPACELOG 11 BP'!$F$2:$EE$2,AC$4,'SPACELOG 11 BP'!$F45:$EE45)+SUMIF('SPACELOG 12 BP'!$F$2:$EE$2,AC$4,'SPACELOG 12 BP'!$F45:$EE45)</f>
        <v>417</v>
      </c>
      <c r="AD45" s="33">
        <f>SUMIF('reporting montigny'!$F$2:$EE$2,AD$4,'reporting montigny'!$F45:$EE45)+SUMIF('reporting boissy'!$F$2:$EE$2,AD$4,'reporting boissy'!$F45:$EE45)+SUMIF('reporting moussy'!$F$2:$EE$2,AD$4,'reporting moussy'!$F45:$EE45)+SUMIF('reporting trappes'!$F$2:$EE$2,AD$4,'reporting trappes'!$F45:$EE45)+SUMIF('SPACELOG 5 BP'!$F$2:$EE$2,AD$4,'SPACELOG 5 BP'!$F45:$EE45)+SUMIF('SPACELOG 6 BP'!$F$2:$EE$2,AD$4,'SPACELOG 6 BP'!$F45:$EE45)+SUMIF('SPACELOG 7 BP'!$F$2:$EE$2,AD$4,'SPACELOG 7 BP'!$F45:$EE45)+SUMIF('SPACELOG 8 BP'!$F$2:$EE$2,AD$4,'SPACELOG 8 BP'!$F45:$EE45)+SUMIF('SPACELOG 9 BP'!$F$2:$EE$2,AD$4,'SPACELOG 9 BP'!$F45:$EE45)+SUMIF('SPACELOG 10 BP'!$F$2:$EE$2,AD$4,'SPACELOG 10 BP'!$F45:$EE45)+SUMIF('SPACELOG 11 BP'!$F$2:$EE$2,AD$4,'SPACELOG 11 BP'!$F45:$EE45)+SUMIF('SPACELOG 12 BP'!$F$2:$EE$2,AD$4,'SPACELOG 12 BP'!$F45:$EE45)</f>
        <v>417</v>
      </c>
      <c r="AE45" s="393">
        <f t="shared" si="160"/>
        <v>5004</v>
      </c>
      <c r="AF45" s="33">
        <f>SUMIF('reporting montigny'!$F$2:$EE$2,AF$4,'reporting montigny'!$F45:$EE45)+SUMIF('reporting boissy'!$F$2:$EE$2,AF$4,'reporting boissy'!$F45:$EE45)+SUMIF('reporting moussy'!$F$2:$EE$2,AF$4,'reporting moussy'!$F45:$EE45)+SUMIF('reporting trappes'!$F$2:$EE$2,AF$4,'reporting trappes'!$F45:$EE45)+SUMIF('SPACELOG 5 BP'!$F$2:$EE$2,AF$4,'SPACELOG 5 BP'!$F45:$EE45)+SUMIF('SPACELOG 6 BP'!$F$2:$EE$2,AF$4,'SPACELOG 6 BP'!$F45:$EE45)+SUMIF('SPACELOG 7 BP'!$F$2:$EE$2,AF$4,'SPACELOG 7 BP'!$F45:$EE45)+SUMIF('SPACELOG 8 BP'!$F$2:$EE$2,AF$4,'SPACELOG 8 BP'!$F45:$EE45)+SUMIF('SPACELOG 9 BP'!$F$2:$EE$2,AF$4,'SPACELOG 9 BP'!$F45:$EE45)+SUMIF('SPACELOG 10 BP'!$F$2:$EE$2,AF$4,'SPACELOG 10 BP'!$F45:$EE45)+SUMIF('SPACELOG 11 BP'!$F$2:$EE$2,AF$4,'SPACELOG 11 BP'!$F45:$EE45)+SUMIF('SPACELOG 12 BP'!$F$2:$EE$2,AF$4,'SPACELOG 12 BP'!$F45:$EE45)</f>
        <v>417</v>
      </c>
      <c r="AG45" s="33">
        <f>SUMIF('reporting montigny'!$F$2:$EE$2,AG$4,'reporting montigny'!$F45:$EE45)+SUMIF('reporting boissy'!$F$2:$EE$2,AG$4,'reporting boissy'!$F45:$EE45)+SUMIF('reporting moussy'!$F$2:$EE$2,AG$4,'reporting moussy'!$F45:$EE45)+SUMIF('reporting trappes'!$F$2:$EE$2,AG$4,'reporting trappes'!$F45:$EE45)+SUMIF('SPACELOG 5 BP'!$F$2:$EE$2,AG$4,'SPACELOG 5 BP'!$F45:$EE45)+SUMIF('SPACELOG 6 BP'!$F$2:$EE$2,AG$4,'SPACELOG 6 BP'!$F45:$EE45)+SUMIF('SPACELOG 7 BP'!$F$2:$EE$2,AG$4,'SPACELOG 7 BP'!$F45:$EE45)+SUMIF('SPACELOG 8 BP'!$F$2:$EE$2,AG$4,'SPACELOG 8 BP'!$F45:$EE45)+SUMIF('SPACELOG 9 BP'!$F$2:$EE$2,AG$4,'SPACELOG 9 BP'!$F45:$EE45)+SUMIF('SPACELOG 10 BP'!$F$2:$EE$2,AG$4,'SPACELOG 10 BP'!$F45:$EE45)+SUMIF('SPACELOG 11 BP'!$F$2:$EE$2,AG$4,'SPACELOG 11 BP'!$F45:$EE45)+SUMIF('SPACELOG 12 BP'!$F$2:$EE$2,AG$4,'SPACELOG 12 BP'!$F45:$EE45)</f>
        <v>417</v>
      </c>
      <c r="AH45" s="33">
        <f>SUMIF('reporting montigny'!$F$2:$EE$2,AH$4,'reporting montigny'!$F45:$EE45)+SUMIF('reporting boissy'!$F$2:$EE$2,AH$4,'reporting boissy'!$F45:$EE45)+SUMIF('reporting moussy'!$F$2:$EE$2,AH$4,'reporting moussy'!$F45:$EE45)+SUMIF('reporting trappes'!$F$2:$EE$2,AH$4,'reporting trappes'!$F45:$EE45)+SUMIF('SPACELOG 5 BP'!$F$2:$EE$2,AH$4,'SPACELOG 5 BP'!$F45:$EE45)+SUMIF('SPACELOG 6 BP'!$F$2:$EE$2,AH$4,'SPACELOG 6 BP'!$F45:$EE45)+SUMIF('SPACELOG 7 BP'!$F$2:$EE$2,AH$4,'SPACELOG 7 BP'!$F45:$EE45)+SUMIF('SPACELOG 8 BP'!$F$2:$EE$2,AH$4,'SPACELOG 8 BP'!$F45:$EE45)+SUMIF('SPACELOG 9 BP'!$F$2:$EE$2,AH$4,'SPACELOG 9 BP'!$F45:$EE45)+SUMIF('SPACELOG 10 BP'!$F$2:$EE$2,AH$4,'SPACELOG 10 BP'!$F45:$EE45)+SUMIF('SPACELOG 11 BP'!$F$2:$EE$2,AH$4,'SPACELOG 11 BP'!$F45:$EE45)+SUMIF('SPACELOG 12 BP'!$F$2:$EE$2,AH$4,'SPACELOG 12 BP'!$F45:$EE45)</f>
        <v>417</v>
      </c>
      <c r="AI45" s="33">
        <f>SUMIF('reporting montigny'!$F$2:$EE$2,AI$4,'reporting montigny'!$F45:$EE45)+SUMIF('reporting boissy'!$F$2:$EE$2,AI$4,'reporting boissy'!$F45:$EE45)+SUMIF('reporting moussy'!$F$2:$EE$2,AI$4,'reporting moussy'!$F45:$EE45)+SUMIF('reporting trappes'!$F$2:$EE$2,AI$4,'reporting trappes'!$F45:$EE45)+SUMIF('SPACELOG 5 BP'!$F$2:$EE$2,AI$4,'SPACELOG 5 BP'!$F45:$EE45)+SUMIF('SPACELOG 6 BP'!$F$2:$EE$2,AI$4,'SPACELOG 6 BP'!$F45:$EE45)+SUMIF('SPACELOG 7 BP'!$F$2:$EE$2,AI$4,'SPACELOG 7 BP'!$F45:$EE45)+SUMIF('SPACELOG 8 BP'!$F$2:$EE$2,AI$4,'SPACELOG 8 BP'!$F45:$EE45)+SUMIF('SPACELOG 9 BP'!$F$2:$EE$2,AI$4,'SPACELOG 9 BP'!$F45:$EE45)+SUMIF('SPACELOG 10 BP'!$F$2:$EE$2,AI$4,'SPACELOG 10 BP'!$F45:$EE45)+SUMIF('SPACELOG 11 BP'!$F$2:$EE$2,AI$4,'SPACELOG 11 BP'!$F45:$EE45)+SUMIF('SPACELOG 12 BP'!$F$2:$EE$2,AI$4,'SPACELOG 12 BP'!$F45:$EE45)</f>
        <v>417</v>
      </c>
      <c r="AJ45" s="33">
        <f>SUMIF('reporting montigny'!$F$2:$EE$2,AJ$4,'reporting montigny'!$F45:$EE45)+SUMIF('reporting boissy'!$F$2:$EE$2,AJ$4,'reporting boissy'!$F45:$EE45)+SUMIF('reporting moussy'!$F$2:$EE$2,AJ$4,'reporting moussy'!$F45:$EE45)+SUMIF('reporting trappes'!$F$2:$EE$2,AJ$4,'reporting trappes'!$F45:$EE45)+SUMIF('SPACELOG 5 BP'!$F$2:$EE$2,AJ$4,'SPACELOG 5 BP'!$F45:$EE45)+SUMIF('SPACELOG 6 BP'!$F$2:$EE$2,AJ$4,'SPACELOG 6 BP'!$F45:$EE45)+SUMIF('SPACELOG 7 BP'!$F$2:$EE$2,AJ$4,'SPACELOG 7 BP'!$F45:$EE45)+SUMIF('SPACELOG 8 BP'!$F$2:$EE$2,AJ$4,'SPACELOG 8 BP'!$F45:$EE45)+SUMIF('SPACELOG 9 BP'!$F$2:$EE$2,AJ$4,'SPACELOG 9 BP'!$F45:$EE45)+SUMIF('SPACELOG 10 BP'!$F$2:$EE$2,AJ$4,'SPACELOG 10 BP'!$F45:$EE45)+SUMIF('SPACELOG 11 BP'!$F$2:$EE$2,AJ$4,'SPACELOG 11 BP'!$F45:$EE45)+SUMIF('SPACELOG 12 BP'!$F$2:$EE$2,AJ$4,'SPACELOG 12 BP'!$F45:$EE45)</f>
        <v>417</v>
      </c>
      <c r="AK45" s="33">
        <f>SUMIF('reporting montigny'!$F$2:$EE$2,AK$4,'reporting montigny'!$F45:$EE45)+SUMIF('reporting boissy'!$F$2:$EE$2,AK$4,'reporting boissy'!$F45:$EE45)+SUMIF('reporting moussy'!$F$2:$EE$2,AK$4,'reporting moussy'!$F45:$EE45)+SUMIF('reporting trappes'!$F$2:$EE$2,AK$4,'reporting trappes'!$F45:$EE45)+SUMIF('SPACELOG 5 BP'!$F$2:$EE$2,AK$4,'SPACELOG 5 BP'!$F45:$EE45)+SUMIF('SPACELOG 6 BP'!$F$2:$EE$2,AK$4,'SPACELOG 6 BP'!$F45:$EE45)+SUMIF('SPACELOG 7 BP'!$F$2:$EE$2,AK$4,'SPACELOG 7 BP'!$F45:$EE45)+SUMIF('SPACELOG 8 BP'!$F$2:$EE$2,AK$4,'SPACELOG 8 BP'!$F45:$EE45)+SUMIF('SPACELOG 9 BP'!$F$2:$EE$2,AK$4,'SPACELOG 9 BP'!$F45:$EE45)+SUMIF('SPACELOG 10 BP'!$F$2:$EE$2,AK$4,'SPACELOG 10 BP'!$F45:$EE45)+SUMIF('SPACELOG 11 BP'!$F$2:$EE$2,AK$4,'SPACELOG 11 BP'!$F45:$EE45)+SUMIF('SPACELOG 12 BP'!$F$2:$EE$2,AK$4,'SPACELOG 12 BP'!$F45:$EE45)</f>
        <v>417</v>
      </c>
      <c r="AL45" s="33">
        <f>SUMIF('reporting montigny'!$F$2:$EE$2,AL$4,'reporting montigny'!$F45:$EE45)+SUMIF('reporting boissy'!$F$2:$EE$2,AL$4,'reporting boissy'!$F45:$EE45)+SUMIF('reporting moussy'!$F$2:$EE$2,AL$4,'reporting moussy'!$F45:$EE45)+SUMIF('reporting trappes'!$F$2:$EE$2,AL$4,'reporting trappes'!$F45:$EE45)+SUMIF('SPACELOG 5 BP'!$F$2:$EE$2,AL$4,'SPACELOG 5 BP'!$F45:$EE45)+SUMIF('SPACELOG 6 BP'!$F$2:$EE$2,AL$4,'SPACELOG 6 BP'!$F45:$EE45)+SUMIF('SPACELOG 7 BP'!$F$2:$EE$2,AL$4,'SPACELOG 7 BP'!$F45:$EE45)+SUMIF('SPACELOG 8 BP'!$F$2:$EE$2,AL$4,'SPACELOG 8 BP'!$F45:$EE45)+SUMIF('SPACELOG 9 BP'!$F$2:$EE$2,AL$4,'SPACELOG 9 BP'!$F45:$EE45)+SUMIF('SPACELOG 10 BP'!$F$2:$EE$2,AL$4,'SPACELOG 10 BP'!$F45:$EE45)+SUMIF('SPACELOG 11 BP'!$F$2:$EE$2,AL$4,'SPACELOG 11 BP'!$F45:$EE45)+SUMIF('SPACELOG 12 BP'!$F$2:$EE$2,AL$4,'SPACELOG 12 BP'!$F45:$EE45)</f>
        <v>417</v>
      </c>
      <c r="AM45" s="33">
        <f>SUMIF('reporting montigny'!$F$2:$EE$2,AM$4,'reporting montigny'!$F45:$EE45)+SUMIF('reporting boissy'!$F$2:$EE$2,AM$4,'reporting boissy'!$F45:$EE45)+SUMIF('reporting moussy'!$F$2:$EE$2,AM$4,'reporting moussy'!$F45:$EE45)+SUMIF('reporting trappes'!$F$2:$EE$2,AM$4,'reporting trappes'!$F45:$EE45)+SUMIF('SPACELOG 5 BP'!$F$2:$EE$2,AM$4,'SPACELOG 5 BP'!$F45:$EE45)+SUMIF('SPACELOG 6 BP'!$F$2:$EE$2,AM$4,'SPACELOG 6 BP'!$F45:$EE45)+SUMIF('SPACELOG 7 BP'!$F$2:$EE$2,AM$4,'SPACELOG 7 BP'!$F45:$EE45)+SUMIF('SPACELOG 8 BP'!$F$2:$EE$2,AM$4,'SPACELOG 8 BP'!$F45:$EE45)+SUMIF('SPACELOG 9 BP'!$F$2:$EE$2,AM$4,'SPACELOG 9 BP'!$F45:$EE45)+SUMIF('SPACELOG 10 BP'!$F$2:$EE$2,AM$4,'SPACELOG 10 BP'!$F45:$EE45)+SUMIF('SPACELOG 11 BP'!$F$2:$EE$2,AM$4,'SPACELOG 11 BP'!$F45:$EE45)+SUMIF('SPACELOG 12 BP'!$F$2:$EE$2,AM$4,'SPACELOG 12 BP'!$F45:$EE45)</f>
        <v>417</v>
      </c>
      <c r="AN45" s="33">
        <f>SUMIF('reporting montigny'!$F$2:$EE$2,AN$4,'reporting montigny'!$F45:$EE45)+SUMIF('reporting boissy'!$F$2:$EE$2,AN$4,'reporting boissy'!$F45:$EE45)+SUMIF('reporting moussy'!$F$2:$EE$2,AN$4,'reporting moussy'!$F45:$EE45)+SUMIF('reporting trappes'!$F$2:$EE$2,AN$4,'reporting trappes'!$F45:$EE45)+SUMIF('SPACELOG 5 BP'!$F$2:$EE$2,AN$4,'SPACELOG 5 BP'!$F45:$EE45)+SUMIF('SPACELOG 6 BP'!$F$2:$EE$2,AN$4,'SPACELOG 6 BP'!$F45:$EE45)+SUMIF('SPACELOG 7 BP'!$F$2:$EE$2,AN$4,'SPACELOG 7 BP'!$F45:$EE45)+SUMIF('SPACELOG 8 BP'!$F$2:$EE$2,AN$4,'SPACELOG 8 BP'!$F45:$EE45)+SUMIF('SPACELOG 9 BP'!$F$2:$EE$2,AN$4,'SPACELOG 9 BP'!$F45:$EE45)+SUMIF('SPACELOG 10 BP'!$F$2:$EE$2,AN$4,'SPACELOG 10 BP'!$F45:$EE45)+SUMIF('SPACELOG 11 BP'!$F$2:$EE$2,AN$4,'SPACELOG 11 BP'!$F45:$EE45)+SUMIF('SPACELOG 12 BP'!$F$2:$EE$2,AN$4,'SPACELOG 12 BP'!$F45:$EE45)</f>
        <v>417</v>
      </c>
      <c r="AO45" s="33">
        <f>SUMIF('reporting montigny'!$F$2:$EE$2,AO$4,'reporting montigny'!$F45:$EE45)+SUMIF('reporting boissy'!$F$2:$EE$2,AO$4,'reporting boissy'!$F45:$EE45)+SUMIF('reporting moussy'!$F$2:$EE$2,AO$4,'reporting moussy'!$F45:$EE45)+SUMIF('reporting trappes'!$F$2:$EE$2,AO$4,'reporting trappes'!$F45:$EE45)+SUMIF('SPACELOG 5 BP'!$F$2:$EE$2,AO$4,'SPACELOG 5 BP'!$F45:$EE45)+SUMIF('SPACELOG 6 BP'!$F$2:$EE$2,AO$4,'SPACELOG 6 BP'!$F45:$EE45)+SUMIF('SPACELOG 7 BP'!$F$2:$EE$2,AO$4,'SPACELOG 7 BP'!$F45:$EE45)+SUMIF('SPACELOG 8 BP'!$F$2:$EE$2,AO$4,'SPACELOG 8 BP'!$F45:$EE45)+SUMIF('SPACELOG 9 BP'!$F$2:$EE$2,AO$4,'SPACELOG 9 BP'!$F45:$EE45)+SUMIF('SPACELOG 10 BP'!$F$2:$EE$2,AO$4,'SPACELOG 10 BP'!$F45:$EE45)+SUMIF('SPACELOG 11 BP'!$F$2:$EE$2,AO$4,'SPACELOG 11 BP'!$F45:$EE45)+SUMIF('SPACELOG 12 BP'!$F$2:$EE$2,AO$4,'SPACELOG 12 BP'!$F45:$EE45)</f>
        <v>417</v>
      </c>
      <c r="AP45" s="33">
        <f>SUMIF('reporting montigny'!$F$2:$EE$2,AP$4,'reporting montigny'!$F45:$EE45)+SUMIF('reporting boissy'!$F$2:$EE$2,AP$4,'reporting boissy'!$F45:$EE45)+SUMIF('reporting moussy'!$F$2:$EE$2,AP$4,'reporting moussy'!$F45:$EE45)+SUMIF('reporting trappes'!$F$2:$EE$2,AP$4,'reporting trappes'!$F45:$EE45)+SUMIF('SPACELOG 5 BP'!$F$2:$EE$2,AP$4,'SPACELOG 5 BP'!$F45:$EE45)+SUMIF('SPACELOG 6 BP'!$F$2:$EE$2,AP$4,'SPACELOG 6 BP'!$F45:$EE45)+SUMIF('SPACELOG 7 BP'!$F$2:$EE$2,AP$4,'SPACELOG 7 BP'!$F45:$EE45)+SUMIF('SPACELOG 8 BP'!$F$2:$EE$2,AP$4,'SPACELOG 8 BP'!$F45:$EE45)+SUMIF('SPACELOG 9 BP'!$F$2:$EE$2,AP$4,'SPACELOG 9 BP'!$F45:$EE45)+SUMIF('SPACELOG 10 BP'!$F$2:$EE$2,AP$4,'SPACELOG 10 BP'!$F45:$EE45)+SUMIF('SPACELOG 11 BP'!$F$2:$EE$2,AP$4,'SPACELOG 11 BP'!$F45:$EE45)+SUMIF('SPACELOG 12 BP'!$F$2:$EE$2,AP$4,'SPACELOG 12 BP'!$F45:$EE45)</f>
        <v>417</v>
      </c>
      <c r="AQ45" s="33">
        <f>SUMIF('reporting montigny'!$F$2:$EE$2,AQ$4,'reporting montigny'!$F45:$EE45)+SUMIF('reporting boissy'!$F$2:$EE$2,AQ$4,'reporting boissy'!$F45:$EE45)+SUMIF('reporting moussy'!$F$2:$EE$2,AQ$4,'reporting moussy'!$F45:$EE45)+SUMIF('reporting trappes'!$F$2:$EE$2,AQ$4,'reporting trappes'!$F45:$EE45)+SUMIF('SPACELOG 5 BP'!$F$2:$EE$2,AQ$4,'SPACELOG 5 BP'!$F45:$EE45)+SUMIF('SPACELOG 6 BP'!$F$2:$EE$2,AQ$4,'SPACELOG 6 BP'!$F45:$EE45)+SUMIF('SPACELOG 7 BP'!$F$2:$EE$2,AQ$4,'SPACELOG 7 BP'!$F45:$EE45)+SUMIF('SPACELOG 8 BP'!$F$2:$EE$2,AQ$4,'SPACELOG 8 BP'!$F45:$EE45)+SUMIF('SPACELOG 9 BP'!$F$2:$EE$2,AQ$4,'SPACELOG 9 BP'!$F45:$EE45)+SUMIF('SPACELOG 10 BP'!$F$2:$EE$2,AQ$4,'SPACELOG 10 BP'!$F45:$EE45)+SUMIF('SPACELOG 11 BP'!$F$2:$EE$2,AQ$4,'SPACELOG 11 BP'!$F45:$EE45)+SUMIF('SPACELOG 12 BP'!$F$2:$EE$2,AQ$4,'SPACELOG 12 BP'!$F45:$EE45)</f>
        <v>417</v>
      </c>
      <c r="AR45" s="393">
        <f t="shared" si="161"/>
        <v>5004</v>
      </c>
      <c r="AS45" s="33">
        <f>SUMIF('reporting montigny'!$F$2:$EE$2,AS$4,'reporting montigny'!$F45:$EE45)+SUMIF('reporting boissy'!$F$2:$EE$2,AS$4,'reporting boissy'!$F45:$EE45)+SUMIF('reporting moussy'!$F$2:$EE$2,AS$4,'reporting moussy'!$F45:$EE45)+SUMIF('reporting trappes'!$F$2:$EE$2,AS$4,'reporting trappes'!$F45:$EE45)+SUMIF('SPACELOG 5 BP'!$F$2:$EE$2,AS$4,'SPACELOG 5 BP'!$F45:$EE45)+SUMIF('SPACELOG 6 BP'!$F$2:$EE$2,AS$4,'SPACELOG 6 BP'!$F45:$EE45)+SUMIF('SPACELOG 7 BP'!$F$2:$EE$2,AS$4,'SPACELOG 7 BP'!$F45:$EE45)+SUMIF('SPACELOG 8 BP'!$F$2:$EE$2,AS$4,'SPACELOG 8 BP'!$F45:$EE45)+SUMIF('SPACELOG 9 BP'!$F$2:$EE$2,AS$4,'SPACELOG 9 BP'!$F45:$EE45)+SUMIF('SPACELOG 10 BP'!$F$2:$EE$2,AS$4,'SPACELOG 10 BP'!$F45:$EE45)+SUMIF('SPACELOG 11 BP'!$F$2:$EE$2,AS$4,'SPACELOG 11 BP'!$F45:$EE45)+SUMIF('SPACELOG 12 BP'!$F$2:$EE$2,AS$4,'SPACELOG 12 BP'!$F45:$EE45)</f>
        <v>417</v>
      </c>
      <c r="AT45" s="33">
        <f>SUMIF('reporting montigny'!$F$2:$EE$2,AT$4,'reporting montigny'!$F45:$EE45)+SUMIF('reporting boissy'!$F$2:$EE$2,AT$4,'reporting boissy'!$F45:$EE45)+SUMIF('reporting moussy'!$F$2:$EE$2,AT$4,'reporting moussy'!$F45:$EE45)+SUMIF('reporting trappes'!$F$2:$EE$2,AT$4,'reporting trappes'!$F45:$EE45)+SUMIF('SPACELOG 5 BP'!$F$2:$EE$2,AT$4,'SPACELOG 5 BP'!$F45:$EE45)+SUMIF('SPACELOG 6 BP'!$F$2:$EE$2,AT$4,'SPACELOG 6 BP'!$F45:$EE45)+SUMIF('SPACELOG 7 BP'!$F$2:$EE$2,AT$4,'SPACELOG 7 BP'!$F45:$EE45)+SUMIF('SPACELOG 8 BP'!$F$2:$EE$2,AT$4,'SPACELOG 8 BP'!$F45:$EE45)+SUMIF('SPACELOG 9 BP'!$F$2:$EE$2,AT$4,'SPACELOG 9 BP'!$F45:$EE45)+SUMIF('SPACELOG 10 BP'!$F$2:$EE$2,AT$4,'SPACELOG 10 BP'!$F45:$EE45)+SUMIF('SPACELOG 11 BP'!$F$2:$EE$2,AT$4,'SPACELOG 11 BP'!$F45:$EE45)+SUMIF('SPACELOG 12 BP'!$F$2:$EE$2,AT$4,'SPACELOG 12 BP'!$F45:$EE45)</f>
        <v>417</v>
      </c>
      <c r="AU45" s="33">
        <f>SUMIF('reporting montigny'!$F$2:$EE$2,AU$4,'reporting montigny'!$F45:$EE45)+SUMIF('reporting boissy'!$F$2:$EE$2,AU$4,'reporting boissy'!$F45:$EE45)+SUMIF('reporting moussy'!$F$2:$EE$2,AU$4,'reporting moussy'!$F45:$EE45)+SUMIF('reporting trappes'!$F$2:$EE$2,AU$4,'reporting trappes'!$F45:$EE45)+SUMIF('SPACELOG 5 BP'!$F$2:$EE$2,AU$4,'SPACELOG 5 BP'!$F45:$EE45)+SUMIF('SPACELOG 6 BP'!$F$2:$EE$2,AU$4,'SPACELOG 6 BP'!$F45:$EE45)+SUMIF('SPACELOG 7 BP'!$F$2:$EE$2,AU$4,'SPACELOG 7 BP'!$F45:$EE45)+SUMIF('SPACELOG 8 BP'!$F$2:$EE$2,AU$4,'SPACELOG 8 BP'!$F45:$EE45)+SUMIF('SPACELOG 9 BP'!$F$2:$EE$2,AU$4,'SPACELOG 9 BP'!$F45:$EE45)+SUMIF('SPACELOG 10 BP'!$F$2:$EE$2,AU$4,'SPACELOG 10 BP'!$F45:$EE45)+SUMIF('SPACELOG 11 BP'!$F$2:$EE$2,AU$4,'SPACELOG 11 BP'!$F45:$EE45)+SUMIF('SPACELOG 12 BP'!$F$2:$EE$2,AU$4,'SPACELOG 12 BP'!$F45:$EE45)</f>
        <v>417</v>
      </c>
      <c r="AV45" s="33">
        <f>SUMIF('reporting montigny'!$F$2:$EE$2,AV$4,'reporting montigny'!$F45:$EE45)+SUMIF('reporting boissy'!$F$2:$EE$2,AV$4,'reporting boissy'!$F45:$EE45)+SUMIF('reporting moussy'!$F$2:$EE$2,AV$4,'reporting moussy'!$F45:$EE45)+SUMIF('reporting trappes'!$F$2:$EE$2,AV$4,'reporting trappes'!$F45:$EE45)+SUMIF('SPACELOG 5 BP'!$F$2:$EE$2,AV$4,'SPACELOG 5 BP'!$F45:$EE45)+SUMIF('SPACELOG 6 BP'!$F$2:$EE$2,AV$4,'SPACELOG 6 BP'!$F45:$EE45)+SUMIF('SPACELOG 7 BP'!$F$2:$EE$2,AV$4,'SPACELOG 7 BP'!$F45:$EE45)+SUMIF('SPACELOG 8 BP'!$F$2:$EE$2,AV$4,'SPACELOG 8 BP'!$F45:$EE45)+SUMIF('SPACELOG 9 BP'!$F$2:$EE$2,AV$4,'SPACELOG 9 BP'!$F45:$EE45)+SUMIF('SPACELOG 10 BP'!$F$2:$EE$2,AV$4,'SPACELOG 10 BP'!$F45:$EE45)+SUMIF('SPACELOG 11 BP'!$F$2:$EE$2,AV$4,'SPACELOG 11 BP'!$F45:$EE45)+SUMIF('SPACELOG 12 BP'!$F$2:$EE$2,AV$4,'SPACELOG 12 BP'!$F45:$EE45)</f>
        <v>417</v>
      </c>
      <c r="AW45" s="33">
        <f>SUMIF('reporting montigny'!$F$2:$EE$2,AW$4,'reporting montigny'!$F45:$EE45)+SUMIF('reporting boissy'!$F$2:$EE$2,AW$4,'reporting boissy'!$F45:$EE45)+SUMIF('reporting moussy'!$F$2:$EE$2,AW$4,'reporting moussy'!$F45:$EE45)+SUMIF('reporting trappes'!$F$2:$EE$2,AW$4,'reporting trappes'!$F45:$EE45)+SUMIF('SPACELOG 5 BP'!$F$2:$EE$2,AW$4,'SPACELOG 5 BP'!$F45:$EE45)+SUMIF('SPACELOG 6 BP'!$F$2:$EE$2,AW$4,'SPACELOG 6 BP'!$F45:$EE45)+SUMIF('SPACELOG 7 BP'!$F$2:$EE$2,AW$4,'SPACELOG 7 BP'!$F45:$EE45)+SUMIF('SPACELOG 8 BP'!$F$2:$EE$2,AW$4,'SPACELOG 8 BP'!$F45:$EE45)+SUMIF('SPACELOG 9 BP'!$F$2:$EE$2,AW$4,'SPACELOG 9 BP'!$F45:$EE45)+SUMIF('SPACELOG 10 BP'!$F$2:$EE$2,AW$4,'SPACELOG 10 BP'!$F45:$EE45)+SUMIF('SPACELOG 11 BP'!$F$2:$EE$2,AW$4,'SPACELOG 11 BP'!$F45:$EE45)+SUMIF('SPACELOG 12 BP'!$F$2:$EE$2,AW$4,'SPACELOG 12 BP'!$F45:$EE45)</f>
        <v>417</v>
      </c>
      <c r="AX45" s="33">
        <f>SUMIF('reporting montigny'!$F$2:$EE$2,AX$4,'reporting montigny'!$F45:$EE45)+SUMIF('reporting boissy'!$F$2:$EE$2,AX$4,'reporting boissy'!$F45:$EE45)+SUMIF('reporting moussy'!$F$2:$EE$2,AX$4,'reporting moussy'!$F45:$EE45)+SUMIF('reporting trappes'!$F$2:$EE$2,AX$4,'reporting trappes'!$F45:$EE45)+SUMIF('SPACELOG 5 BP'!$F$2:$EE$2,AX$4,'SPACELOG 5 BP'!$F45:$EE45)+SUMIF('SPACELOG 6 BP'!$F$2:$EE$2,AX$4,'SPACELOG 6 BP'!$F45:$EE45)+SUMIF('SPACELOG 7 BP'!$F$2:$EE$2,AX$4,'SPACELOG 7 BP'!$F45:$EE45)+SUMIF('SPACELOG 8 BP'!$F$2:$EE$2,AX$4,'SPACELOG 8 BP'!$F45:$EE45)+SUMIF('SPACELOG 9 BP'!$F$2:$EE$2,AX$4,'SPACELOG 9 BP'!$F45:$EE45)+SUMIF('SPACELOG 10 BP'!$F$2:$EE$2,AX$4,'SPACELOG 10 BP'!$F45:$EE45)+SUMIF('SPACELOG 11 BP'!$F$2:$EE$2,AX$4,'SPACELOG 11 BP'!$F45:$EE45)+SUMIF('SPACELOG 12 BP'!$F$2:$EE$2,AX$4,'SPACELOG 12 BP'!$F45:$EE45)</f>
        <v>417</v>
      </c>
      <c r="AY45" s="33">
        <f>SUMIF('reporting montigny'!$F$2:$EE$2,AY$4,'reporting montigny'!$F45:$EE45)+SUMIF('reporting boissy'!$F$2:$EE$2,AY$4,'reporting boissy'!$F45:$EE45)+SUMIF('reporting moussy'!$F$2:$EE$2,AY$4,'reporting moussy'!$F45:$EE45)+SUMIF('reporting trappes'!$F$2:$EE$2,AY$4,'reporting trappes'!$F45:$EE45)+SUMIF('SPACELOG 5 BP'!$F$2:$EE$2,AY$4,'SPACELOG 5 BP'!$F45:$EE45)+SUMIF('SPACELOG 6 BP'!$F$2:$EE$2,AY$4,'SPACELOG 6 BP'!$F45:$EE45)+SUMIF('SPACELOG 7 BP'!$F$2:$EE$2,AY$4,'SPACELOG 7 BP'!$F45:$EE45)+SUMIF('SPACELOG 8 BP'!$F$2:$EE$2,AY$4,'SPACELOG 8 BP'!$F45:$EE45)+SUMIF('SPACELOG 9 BP'!$F$2:$EE$2,AY$4,'SPACELOG 9 BP'!$F45:$EE45)+SUMIF('SPACELOG 10 BP'!$F$2:$EE$2,AY$4,'SPACELOG 10 BP'!$F45:$EE45)+SUMIF('SPACELOG 11 BP'!$F$2:$EE$2,AY$4,'SPACELOG 11 BP'!$F45:$EE45)+SUMIF('SPACELOG 12 BP'!$F$2:$EE$2,AY$4,'SPACELOG 12 BP'!$F45:$EE45)</f>
        <v>417</v>
      </c>
      <c r="AZ45" s="33">
        <f>SUMIF('reporting montigny'!$F$2:$EE$2,AZ$4,'reporting montigny'!$F45:$EE45)+SUMIF('reporting boissy'!$F$2:$EE$2,AZ$4,'reporting boissy'!$F45:$EE45)+SUMIF('reporting moussy'!$F$2:$EE$2,AZ$4,'reporting moussy'!$F45:$EE45)+SUMIF('reporting trappes'!$F$2:$EE$2,AZ$4,'reporting trappes'!$F45:$EE45)+SUMIF('SPACELOG 5 BP'!$F$2:$EE$2,AZ$4,'SPACELOG 5 BP'!$F45:$EE45)+SUMIF('SPACELOG 6 BP'!$F$2:$EE$2,AZ$4,'SPACELOG 6 BP'!$F45:$EE45)+SUMIF('SPACELOG 7 BP'!$F$2:$EE$2,AZ$4,'SPACELOG 7 BP'!$F45:$EE45)+SUMIF('SPACELOG 8 BP'!$F$2:$EE$2,AZ$4,'SPACELOG 8 BP'!$F45:$EE45)+SUMIF('SPACELOG 9 BP'!$F$2:$EE$2,AZ$4,'SPACELOG 9 BP'!$F45:$EE45)+SUMIF('SPACELOG 10 BP'!$F$2:$EE$2,AZ$4,'SPACELOG 10 BP'!$F45:$EE45)+SUMIF('SPACELOG 11 BP'!$F$2:$EE$2,AZ$4,'SPACELOG 11 BP'!$F45:$EE45)+SUMIF('SPACELOG 12 BP'!$F$2:$EE$2,AZ$4,'SPACELOG 12 BP'!$F45:$EE45)</f>
        <v>417</v>
      </c>
      <c r="BA45" s="33">
        <f>SUMIF('reporting montigny'!$F$2:$EE$2,BA$4,'reporting montigny'!$F45:$EE45)+SUMIF('reporting boissy'!$F$2:$EE$2,BA$4,'reporting boissy'!$F45:$EE45)+SUMIF('reporting moussy'!$F$2:$EE$2,BA$4,'reporting moussy'!$F45:$EE45)+SUMIF('reporting trappes'!$F$2:$EE$2,BA$4,'reporting trappes'!$F45:$EE45)+SUMIF('SPACELOG 5 BP'!$F$2:$EE$2,BA$4,'SPACELOG 5 BP'!$F45:$EE45)+SUMIF('SPACELOG 6 BP'!$F$2:$EE$2,BA$4,'SPACELOG 6 BP'!$F45:$EE45)+SUMIF('SPACELOG 7 BP'!$F$2:$EE$2,BA$4,'SPACELOG 7 BP'!$F45:$EE45)+SUMIF('SPACELOG 8 BP'!$F$2:$EE$2,BA$4,'SPACELOG 8 BP'!$F45:$EE45)+SUMIF('SPACELOG 9 BP'!$F$2:$EE$2,BA$4,'SPACELOG 9 BP'!$F45:$EE45)+SUMIF('SPACELOG 10 BP'!$F$2:$EE$2,BA$4,'SPACELOG 10 BP'!$F45:$EE45)+SUMIF('SPACELOG 11 BP'!$F$2:$EE$2,BA$4,'SPACELOG 11 BP'!$F45:$EE45)+SUMIF('SPACELOG 12 BP'!$F$2:$EE$2,BA$4,'SPACELOG 12 BP'!$F45:$EE45)</f>
        <v>417</v>
      </c>
      <c r="BB45" s="33">
        <f>SUMIF('reporting montigny'!$F$2:$EE$2,BB$4,'reporting montigny'!$F45:$EE45)+SUMIF('reporting boissy'!$F$2:$EE$2,BB$4,'reporting boissy'!$F45:$EE45)+SUMIF('reporting moussy'!$F$2:$EE$2,BB$4,'reporting moussy'!$F45:$EE45)+SUMIF('reporting trappes'!$F$2:$EE$2,BB$4,'reporting trappes'!$F45:$EE45)+SUMIF('SPACELOG 5 BP'!$F$2:$EE$2,BB$4,'SPACELOG 5 BP'!$F45:$EE45)+SUMIF('SPACELOG 6 BP'!$F$2:$EE$2,BB$4,'SPACELOG 6 BP'!$F45:$EE45)+SUMIF('SPACELOG 7 BP'!$F$2:$EE$2,BB$4,'SPACELOG 7 BP'!$F45:$EE45)+SUMIF('SPACELOG 8 BP'!$F$2:$EE$2,BB$4,'SPACELOG 8 BP'!$F45:$EE45)+SUMIF('SPACELOG 9 BP'!$F$2:$EE$2,BB$4,'SPACELOG 9 BP'!$F45:$EE45)+SUMIF('SPACELOG 10 BP'!$F$2:$EE$2,BB$4,'SPACELOG 10 BP'!$F45:$EE45)+SUMIF('SPACELOG 11 BP'!$F$2:$EE$2,BB$4,'SPACELOG 11 BP'!$F45:$EE45)+SUMIF('SPACELOG 12 BP'!$F$2:$EE$2,BB$4,'SPACELOG 12 BP'!$F45:$EE45)</f>
        <v>417</v>
      </c>
      <c r="BC45" s="33">
        <f>SUMIF('reporting montigny'!$F$2:$EE$2,BC$4,'reporting montigny'!$F45:$EE45)+SUMIF('reporting boissy'!$F$2:$EE$2,BC$4,'reporting boissy'!$F45:$EE45)+SUMIF('reporting moussy'!$F$2:$EE$2,BC$4,'reporting moussy'!$F45:$EE45)+SUMIF('reporting trappes'!$F$2:$EE$2,BC$4,'reporting trappes'!$F45:$EE45)+SUMIF('SPACELOG 5 BP'!$F$2:$EE$2,BC$4,'SPACELOG 5 BP'!$F45:$EE45)+SUMIF('SPACELOG 6 BP'!$F$2:$EE$2,BC$4,'SPACELOG 6 BP'!$F45:$EE45)+SUMIF('SPACELOG 7 BP'!$F$2:$EE$2,BC$4,'SPACELOG 7 BP'!$F45:$EE45)+SUMIF('SPACELOG 8 BP'!$F$2:$EE$2,BC$4,'SPACELOG 8 BP'!$F45:$EE45)+SUMIF('SPACELOG 9 BP'!$F$2:$EE$2,BC$4,'SPACELOG 9 BP'!$F45:$EE45)+SUMIF('SPACELOG 10 BP'!$F$2:$EE$2,BC$4,'SPACELOG 10 BP'!$F45:$EE45)+SUMIF('SPACELOG 11 BP'!$F$2:$EE$2,BC$4,'SPACELOG 11 BP'!$F45:$EE45)+SUMIF('SPACELOG 12 BP'!$F$2:$EE$2,BC$4,'SPACELOG 12 BP'!$F45:$EE45)</f>
        <v>417</v>
      </c>
      <c r="BD45" s="33">
        <f>SUMIF('reporting montigny'!$F$2:$EE$2,BD$4,'reporting montigny'!$F45:$EE45)+SUMIF('reporting boissy'!$F$2:$EE$2,BD$4,'reporting boissy'!$F45:$EE45)+SUMIF('reporting moussy'!$F$2:$EE$2,BD$4,'reporting moussy'!$F45:$EE45)+SUMIF('reporting trappes'!$F$2:$EE$2,BD$4,'reporting trappes'!$F45:$EE45)+SUMIF('SPACELOG 5 BP'!$F$2:$EE$2,BD$4,'SPACELOG 5 BP'!$F45:$EE45)+SUMIF('SPACELOG 6 BP'!$F$2:$EE$2,BD$4,'SPACELOG 6 BP'!$F45:$EE45)+SUMIF('SPACELOG 7 BP'!$F$2:$EE$2,BD$4,'SPACELOG 7 BP'!$F45:$EE45)+SUMIF('SPACELOG 8 BP'!$F$2:$EE$2,BD$4,'SPACELOG 8 BP'!$F45:$EE45)+SUMIF('SPACELOG 9 BP'!$F$2:$EE$2,BD$4,'SPACELOG 9 BP'!$F45:$EE45)+SUMIF('SPACELOG 10 BP'!$F$2:$EE$2,BD$4,'SPACELOG 10 BP'!$F45:$EE45)+SUMIF('SPACELOG 11 BP'!$F$2:$EE$2,BD$4,'SPACELOG 11 BP'!$F45:$EE45)+SUMIF('SPACELOG 12 BP'!$F$2:$EE$2,BD$4,'SPACELOG 12 BP'!$F45:$EE45)</f>
        <v>417</v>
      </c>
      <c r="BE45" s="393">
        <f t="shared" si="162"/>
        <v>5004</v>
      </c>
      <c r="BF45" s="33">
        <f>SUMIF('reporting montigny'!$F$2:$EE$2,BF$4,'reporting montigny'!$F45:$EE45)+SUMIF('reporting boissy'!$F$2:$EE$2,BF$4,'reporting boissy'!$F45:$EE45)+SUMIF('reporting moussy'!$F$2:$EE$2,BF$4,'reporting moussy'!$F45:$EE45)+SUMIF('reporting trappes'!$F$2:$EE$2,BF$4,'reporting trappes'!$F45:$EE45)+SUMIF('SPACELOG 5 BP'!$F$2:$EE$2,BF$4,'SPACELOG 5 BP'!$F45:$EE45)+SUMIF('SPACELOG 6 BP'!$F$2:$EE$2,BF$4,'SPACELOG 6 BP'!$F45:$EE45)+SUMIF('SPACELOG 7 BP'!$F$2:$EE$2,BF$4,'SPACELOG 7 BP'!$F45:$EE45)+SUMIF('SPACELOG 8 BP'!$F$2:$EE$2,BF$4,'SPACELOG 8 BP'!$F45:$EE45)+SUMIF('SPACELOG 9 BP'!$F$2:$EE$2,BF$4,'SPACELOG 9 BP'!$F45:$EE45)+SUMIF('SPACELOG 10 BP'!$F$2:$EE$2,BF$4,'SPACELOG 10 BP'!$F45:$EE45)+SUMIF('SPACELOG 11 BP'!$F$2:$EE$2,BF$4,'SPACELOG 11 BP'!$F45:$EE45)+SUMIF('SPACELOG 12 BP'!$F$2:$EE$2,BF$4,'SPACELOG 12 BP'!$F45:$EE45)</f>
        <v>417</v>
      </c>
      <c r="BG45" s="33">
        <f>SUMIF('reporting montigny'!$F$2:$EE$2,BG$4,'reporting montigny'!$F45:$EE45)+SUMIF('reporting boissy'!$F$2:$EE$2,BG$4,'reporting boissy'!$F45:$EE45)+SUMIF('reporting moussy'!$F$2:$EE$2,BG$4,'reporting moussy'!$F45:$EE45)+SUMIF('reporting trappes'!$F$2:$EE$2,BG$4,'reporting trappes'!$F45:$EE45)+SUMIF('SPACELOG 5 BP'!$F$2:$EE$2,BG$4,'SPACELOG 5 BP'!$F45:$EE45)+SUMIF('SPACELOG 6 BP'!$F$2:$EE$2,BG$4,'SPACELOG 6 BP'!$F45:$EE45)+SUMIF('SPACELOG 7 BP'!$F$2:$EE$2,BG$4,'SPACELOG 7 BP'!$F45:$EE45)+SUMIF('SPACELOG 8 BP'!$F$2:$EE$2,BG$4,'SPACELOG 8 BP'!$F45:$EE45)+SUMIF('SPACELOG 9 BP'!$F$2:$EE$2,BG$4,'SPACELOG 9 BP'!$F45:$EE45)+SUMIF('SPACELOG 10 BP'!$F$2:$EE$2,BG$4,'SPACELOG 10 BP'!$F45:$EE45)+SUMIF('SPACELOG 11 BP'!$F$2:$EE$2,BG$4,'SPACELOG 11 BP'!$F45:$EE45)+SUMIF('SPACELOG 12 BP'!$F$2:$EE$2,BG$4,'SPACELOG 12 BP'!$F45:$EE45)</f>
        <v>417</v>
      </c>
      <c r="BH45" s="33">
        <f>SUMIF('reporting montigny'!$F$2:$EE$2,BH$4,'reporting montigny'!$F45:$EE45)+SUMIF('reporting boissy'!$F$2:$EE$2,BH$4,'reporting boissy'!$F45:$EE45)+SUMIF('reporting moussy'!$F$2:$EE$2,BH$4,'reporting moussy'!$F45:$EE45)+SUMIF('reporting trappes'!$F$2:$EE$2,BH$4,'reporting trappes'!$F45:$EE45)+SUMIF('SPACELOG 5 BP'!$F$2:$EE$2,BH$4,'SPACELOG 5 BP'!$F45:$EE45)+SUMIF('SPACELOG 6 BP'!$F$2:$EE$2,BH$4,'SPACELOG 6 BP'!$F45:$EE45)+SUMIF('SPACELOG 7 BP'!$F$2:$EE$2,BH$4,'SPACELOG 7 BP'!$F45:$EE45)+SUMIF('SPACELOG 8 BP'!$F$2:$EE$2,BH$4,'SPACELOG 8 BP'!$F45:$EE45)+SUMIF('SPACELOG 9 BP'!$F$2:$EE$2,BH$4,'SPACELOG 9 BP'!$F45:$EE45)+SUMIF('SPACELOG 10 BP'!$F$2:$EE$2,BH$4,'SPACELOG 10 BP'!$F45:$EE45)+SUMIF('SPACELOG 11 BP'!$F$2:$EE$2,BH$4,'SPACELOG 11 BP'!$F45:$EE45)+SUMIF('SPACELOG 12 BP'!$F$2:$EE$2,BH$4,'SPACELOG 12 BP'!$F45:$EE45)</f>
        <v>417</v>
      </c>
      <c r="BI45" s="33">
        <f>SUMIF('reporting montigny'!$F$2:$EE$2,BI$4,'reporting montigny'!$F45:$EE45)+SUMIF('reporting boissy'!$F$2:$EE$2,BI$4,'reporting boissy'!$F45:$EE45)+SUMIF('reporting moussy'!$F$2:$EE$2,BI$4,'reporting moussy'!$F45:$EE45)+SUMIF('reporting trappes'!$F$2:$EE$2,BI$4,'reporting trappes'!$F45:$EE45)+SUMIF('SPACELOG 5 BP'!$F$2:$EE$2,BI$4,'SPACELOG 5 BP'!$F45:$EE45)+SUMIF('SPACELOG 6 BP'!$F$2:$EE$2,BI$4,'SPACELOG 6 BP'!$F45:$EE45)+SUMIF('SPACELOG 7 BP'!$F$2:$EE$2,BI$4,'SPACELOG 7 BP'!$F45:$EE45)+SUMIF('SPACELOG 8 BP'!$F$2:$EE$2,BI$4,'SPACELOG 8 BP'!$F45:$EE45)+SUMIF('SPACELOG 9 BP'!$F$2:$EE$2,BI$4,'SPACELOG 9 BP'!$F45:$EE45)+SUMIF('SPACELOG 10 BP'!$F$2:$EE$2,BI$4,'SPACELOG 10 BP'!$F45:$EE45)+SUMIF('SPACELOG 11 BP'!$F$2:$EE$2,BI$4,'SPACELOG 11 BP'!$F45:$EE45)+SUMIF('SPACELOG 12 BP'!$F$2:$EE$2,BI$4,'SPACELOG 12 BP'!$F45:$EE45)</f>
        <v>417</v>
      </c>
      <c r="BJ45" s="33">
        <f>SUMIF('reporting montigny'!$F$2:$EE$2,BJ$4,'reporting montigny'!$F45:$EE45)+SUMIF('reporting boissy'!$F$2:$EE$2,BJ$4,'reporting boissy'!$F45:$EE45)+SUMIF('reporting moussy'!$F$2:$EE$2,BJ$4,'reporting moussy'!$F45:$EE45)+SUMIF('reporting trappes'!$F$2:$EE$2,BJ$4,'reporting trappes'!$F45:$EE45)+SUMIF('SPACELOG 5 BP'!$F$2:$EE$2,BJ$4,'SPACELOG 5 BP'!$F45:$EE45)+SUMIF('SPACELOG 6 BP'!$F$2:$EE$2,BJ$4,'SPACELOG 6 BP'!$F45:$EE45)+SUMIF('SPACELOG 7 BP'!$F$2:$EE$2,BJ$4,'SPACELOG 7 BP'!$F45:$EE45)+SUMIF('SPACELOG 8 BP'!$F$2:$EE$2,BJ$4,'SPACELOG 8 BP'!$F45:$EE45)+SUMIF('SPACELOG 9 BP'!$F$2:$EE$2,BJ$4,'SPACELOG 9 BP'!$F45:$EE45)+SUMIF('SPACELOG 10 BP'!$F$2:$EE$2,BJ$4,'SPACELOG 10 BP'!$F45:$EE45)+SUMIF('SPACELOG 11 BP'!$F$2:$EE$2,BJ$4,'SPACELOG 11 BP'!$F45:$EE45)+SUMIF('SPACELOG 12 BP'!$F$2:$EE$2,BJ$4,'SPACELOG 12 BP'!$F45:$EE45)</f>
        <v>417</v>
      </c>
      <c r="BK45" s="33">
        <f>SUMIF('reporting montigny'!$F$2:$EE$2,BK$4,'reporting montigny'!$F45:$EE45)+SUMIF('reporting boissy'!$F$2:$EE$2,BK$4,'reporting boissy'!$F45:$EE45)+SUMIF('reporting moussy'!$F$2:$EE$2,BK$4,'reporting moussy'!$F45:$EE45)+SUMIF('reporting trappes'!$F$2:$EE$2,BK$4,'reporting trappes'!$F45:$EE45)+SUMIF('SPACELOG 5 BP'!$F$2:$EE$2,BK$4,'SPACELOG 5 BP'!$F45:$EE45)+SUMIF('SPACELOG 6 BP'!$F$2:$EE$2,BK$4,'SPACELOG 6 BP'!$F45:$EE45)+SUMIF('SPACELOG 7 BP'!$F$2:$EE$2,BK$4,'SPACELOG 7 BP'!$F45:$EE45)+SUMIF('SPACELOG 8 BP'!$F$2:$EE$2,BK$4,'SPACELOG 8 BP'!$F45:$EE45)+SUMIF('SPACELOG 9 BP'!$F$2:$EE$2,BK$4,'SPACELOG 9 BP'!$F45:$EE45)+SUMIF('SPACELOG 10 BP'!$F$2:$EE$2,BK$4,'SPACELOG 10 BP'!$F45:$EE45)+SUMIF('SPACELOG 11 BP'!$F$2:$EE$2,BK$4,'SPACELOG 11 BP'!$F45:$EE45)+SUMIF('SPACELOG 12 BP'!$F$2:$EE$2,BK$4,'SPACELOG 12 BP'!$F45:$EE45)</f>
        <v>417</v>
      </c>
      <c r="BL45" s="33">
        <f>SUMIF('reporting montigny'!$F$2:$EE$2,BL$4,'reporting montigny'!$F45:$EE45)+SUMIF('reporting boissy'!$F$2:$EE$2,BL$4,'reporting boissy'!$F45:$EE45)+SUMIF('reporting moussy'!$F$2:$EE$2,BL$4,'reporting moussy'!$F45:$EE45)+SUMIF('reporting trappes'!$F$2:$EE$2,BL$4,'reporting trappes'!$F45:$EE45)+SUMIF('SPACELOG 5 BP'!$F$2:$EE$2,BL$4,'SPACELOG 5 BP'!$F45:$EE45)+SUMIF('SPACELOG 6 BP'!$F$2:$EE$2,BL$4,'SPACELOG 6 BP'!$F45:$EE45)+SUMIF('SPACELOG 7 BP'!$F$2:$EE$2,BL$4,'SPACELOG 7 BP'!$F45:$EE45)+SUMIF('SPACELOG 8 BP'!$F$2:$EE$2,BL$4,'SPACELOG 8 BP'!$F45:$EE45)+SUMIF('SPACELOG 9 BP'!$F$2:$EE$2,BL$4,'SPACELOG 9 BP'!$F45:$EE45)+SUMIF('SPACELOG 10 BP'!$F$2:$EE$2,BL$4,'SPACELOG 10 BP'!$F45:$EE45)+SUMIF('SPACELOG 11 BP'!$F$2:$EE$2,BL$4,'SPACELOG 11 BP'!$F45:$EE45)+SUMIF('SPACELOG 12 BP'!$F$2:$EE$2,BL$4,'SPACELOG 12 BP'!$F45:$EE45)</f>
        <v>417</v>
      </c>
      <c r="BM45" s="33">
        <f>SUMIF('reporting montigny'!$F$2:$EE$2,BM$4,'reporting montigny'!$F45:$EE45)+SUMIF('reporting boissy'!$F$2:$EE$2,BM$4,'reporting boissy'!$F45:$EE45)+SUMIF('reporting moussy'!$F$2:$EE$2,BM$4,'reporting moussy'!$F45:$EE45)+SUMIF('reporting trappes'!$F$2:$EE$2,BM$4,'reporting trappes'!$F45:$EE45)+SUMIF('SPACELOG 5 BP'!$F$2:$EE$2,BM$4,'SPACELOG 5 BP'!$F45:$EE45)+SUMIF('SPACELOG 6 BP'!$F$2:$EE$2,BM$4,'SPACELOG 6 BP'!$F45:$EE45)+SUMIF('SPACELOG 7 BP'!$F$2:$EE$2,BM$4,'SPACELOG 7 BP'!$F45:$EE45)+SUMIF('SPACELOG 8 BP'!$F$2:$EE$2,BM$4,'SPACELOG 8 BP'!$F45:$EE45)+SUMIF('SPACELOG 9 BP'!$F$2:$EE$2,BM$4,'SPACELOG 9 BP'!$F45:$EE45)+SUMIF('SPACELOG 10 BP'!$F$2:$EE$2,BM$4,'SPACELOG 10 BP'!$F45:$EE45)+SUMIF('SPACELOG 11 BP'!$F$2:$EE$2,BM$4,'SPACELOG 11 BP'!$F45:$EE45)+SUMIF('SPACELOG 12 BP'!$F$2:$EE$2,BM$4,'SPACELOG 12 BP'!$F45:$EE45)</f>
        <v>417</v>
      </c>
      <c r="BN45" s="33">
        <f>SUMIF('reporting montigny'!$F$2:$EE$2,BN$4,'reporting montigny'!$F45:$EE45)+SUMIF('reporting boissy'!$F$2:$EE$2,BN$4,'reporting boissy'!$F45:$EE45)+SUMIF('reporting moussy'!$F$2:$EE$2,BN$4,'reporting moussy'!$F45:$EE45)+SUMIF('reporting trappes'!$F$2:$EE$2,BN$4,'reporting trappes'!$F45:$EE45)+SUMIF('SPACELOG 5 BP'!$F$2:$EE$2,BN$4,'SPACELOG 5 BP'!$F45:$EE45)+SUMIF('SPACELOG 6 BP'!$F$2:$EE$2,BN$4,'SPACELOG 6 BP'!$F45:$EE45)+SUMIF('SPACELOG 7 BP'!$F$2:$EE$2,BN$4,'SPACELOG 7 BP'!$F45:$EE45)+SUMIF('SPACELOG 8 BP'!$F$2:$EE$2,BN$4,'SPACELOG 8 BP'!$F45:$EE45)+SUMIF('SPACELOG 9 BP'!$F$2:$EE$2,BN$4,'SPACELOG 9 BP'!$F45:$EE45)+SUMIF('SPACELOG 10 BP'!$F$2:$EE$2,BN$4,'SPACELOG 10 BP'!$F45:$EE45)+SUMIF('SPACELOG 11 BP'!$F$2:$EE$2,BN$4,'SPACELOG 11 BP'!$F45:$EE45)+SUMIF('SPACELOG 12 BP'!$F$2:$EE$2,BN$4,'SPACELOG 12 BP'!$F45:$EE45)</f>
        <v>417</v>
      </c>
      <c r="BO45" s="33">
        <f>SUMIF('reporting montigny'!$F$2:$EE$2,BO$4,'reporting montigny'!$F45:$EE45)+SUMIF('reporting boissy'!$F$2:$EE$2,BO$4,'reporting boissy'!$F45:$EE45)+SUMIF('reporting moussy'!$F$2:$EE$2,BO$4,'reporting moussy'!$F45:$EE45)+SUMIF('reporting trappes'!$F$2:$EE$2,BO$4,'reporting trappes'!$F45:$EE45)+SUMIF('SPACELOG 5 BP'!$F$2:$EE$2,BO$4,'SPACELOG 5 BP'!$F45:$EE45)+SUMIF('SPACELOG 6 BP'!$F$2:$EE$2,BO$4,'SPACELOG 6 BP'!$F45:$EE45)+SUMIF('SPACELOG 7 BP'!$F$2:$EE$2,BO$4,'SPACELOG 7 BP'!$F45:$EE45)+SUMIF('SPACELOG 8 BP'!$F$2:$EE$2,BO$4,'SPACELOG 8 BP'!$F45:$EE45)+SUMIF('SPACELOG 9 BP'!$F$2:$EE$2,BO$4,'SPACELOG 9 BP'!$F45:$EE45)+SUMIF('SPACELOG 10 BP'!$F$2:$EE$2,BO$4,'SPACELOG 10 BP'!$F45:$EE45)+SUMIF('SPACELOG 11 BP'!$F$2:$EE$2,BO$4,'SPACELOG 11 BP'!$F45:$EE45)+SUMIF('SPACELOG 12 BP'!$F$2:$EE$2,BO$4,'SPACELOG 12 BP'!$F45:$EE45)</f>
        <v>417</v>
      </c>
      <c r="BP45" s="33">
        <f>SUMIF('reporting montigny'!$F$2:$EE$2,BP$4,'reporting montigny'!$F45:$EE45)+SUMIF('reporting boissy'!$F$2:$EE$2,BP$4,'reporting boissy'!$F45:$EE45)+SUMIF('reporting moussy'!$F$2:$EE$2,BP$4,'reporting moussy'!$F45:$EE45)+SUMIF('reporting trappes'!$F$2:$EE$2,BP$4,'reporting trappes'!$F45:$EE45)+SUMIF('SPACELOG 5 BP'!$F$2:$EE$2,BP$4,'SPACELOG 5 BP'!$F45:$EE45)+SUMIF('SPACELOG 6 BP'!$F$2:$EE$2,BP$4,'SPACELOG 6 BP'!$F45:$EE45)+SUMIF('SPACELOG 7 BP'!$F$2:$EE$2,BP$4,'SPACELOG 7 BP'!$F45:$EE45)+SUMIF('SPACELOG 8 BP'!$F$2:$EE$2,BP$4,'SPACELOG 8 BP'!$F45:$EE45)+SUMIF('SPACELOG 9 BP'!$F$2:$EE$2,BP$4,'SPACELOG 9 BP'!$F45:$EE45)+SUMIF('SPACELOG 10 BP'!$F$2:$EE$2,BP$4,'SPACELOG 10 BP'!$F45:$EE45)+SUMIF('SPACELOG 11 BP'!$F$2:$EE$2,BP$4,'SPACELOG 11 BP'!$F45:$EE45)+SUMIF('SPACELOG 12 BP'!$F$2:$EE$2,BP$4,'SPACELOG 12 BP'!$F45:$EE45)</f>
        <v>417</v>
      </c>
      <c r="BQ45" s="33">
        <f>SUMIF('reporting montigny'!$F$2:$EE$2,BQ$4,'reporting montigny'!$F45:$EE45)+SUMIF('reporting boissy'!$F$2:$EE$2,BQ$4,'reporting boissy'!$F45:$EE45)+SUMIF('reporting moussy'!$F$2:$EE$2,BQ$4,'reporting moussy'!$F45:$EE45)+SUMIF('reporting trappes'!$F$2:$EE$2,BQ$4,'reporting trappes'!$F45:$EE45)+SUMIF('SPACELOG 5 BP'!$F$2:$EE$2,BQ$4,'SPACELOG 5 BP'!$F45:$EE45)+SUMIF('SPACELOG 6 BP'!$F$2:$EE$2,BQ$4,'SPACELOG 6 BP'!$F45:$EE45)+SUMIF('SPACELOG 7 BP'!$F$2:$EE$2,BQ$4,'SPACELOG 7 BP'!$F45:$EE45)+SUMIF('SPACELOG 8 BP'!$F$2:$EE$2,BQ$4,'SPACELOG 8 BP'!$F45:$EE45)+SUMIF('SPACELOG 9 BP'!$F$2:$EE$2,BQ$4,'SPACELOG 9 BP'!$F45:$EE45)+SUMIF('SPACELOG 10 BP'!$F$2:$EE$2,BQ$4,'SPACELOG 10 BP'!$F45:$EE45)+SUMIF('SPACELOG 11 BP'!$F$2:$EE$2,BQ$4,'SPACELOG 11 BP'!$F45:$EE45)+SUMIF('SPACELOG 12 BP'!$F$2:$EE$2,BQ$4,'SPACELOG 12 BP'!$F45:$EE45)</f>
        <v>417</v>
      </c>
      <c r="BR45" s="393">
        <f t="shared" si="163"/>
        <v>5004</v>
      </c>
      <c r="BS45" s="33">
        <f>SUMIF('reporting montigny'!$F$2:$EE$2,BS$4,'reporting montigny'!$F45:$EE45)+SUMIF('reporting boissy'!$F$2:$EE$2,BS$4,'reporting boissy'!$F45:$EE45)+SUMIF('reporting moussy'!$F$2:$EE$2,BS$4,'reporting moussy'!$F45:$EE45)+SUMIF('reporting trappes'!$F$2:$EE$2,BS$4,'reporting trappes'!$F45:$EE45)+SUMIF('SPACELOG 5 BP'!$F$2:$EE$2,BS$4,'SPACELOG 5 BP'!$F45:$EE45)+SUMIF('SPACELOG 6 BP'!$F$2:$EE$2,BS$4,'SPACELOG 6 BP'!$F45:$EE45)+SUMIF('SPACELOG 7 BP'!$F$2:$EE$2,BS$4,'SPACELOG 7 BP'!$F45:$EE45)+SUMIF('SPACELOG 8 BP'!$F$2:$EE$2,BS$4,'SPACELOG 8 BP'!$F45:$EE45)+SUMIF('SPACELOG 9 BP'!$F$2:$EE$2,BS$4,'SPACELOG 9 BP'!$F45:$EE45)+SUMIF('SPACELOG 10 BP'!$F$2:$EE$2,BS$4,'SPACELOG 10 BP'!$F45:$EE45)+SUMIF('SPACELOG 11 BP'!$F$2:$EE$2,BS$4,'SPACELOG 11 BP'!$F45:$EE45)+SUMIF('SPACELOG 12 BP'!$F$2:$EE$2,BS$4,'SPACELOG 12 BP'!$F45:$EE45)</f>
        <v>417</v>
      </c>
      <c r="BT45" s="33">
        <f>SUMIF('reporting montigny'!$F$2:$EE$2,BT$4,'reporting montigny'!$F45:$EE45)+SUMIF('reporting boissy'!$F$2:$EE$2,BT$4,'reporting boissy'!$F45:$EE45)+SUMIF('reporting moussy'!$F$2:$EE$2,BT$4,'reporting moussy'!$F45:$EE45)+SUMIF('reporting trappes'!$F$2:$EE$2,BT$4,'reporting trappes'!$F45:$EE45)+SUMIF('SPACELOG 5 BP'!$F$2:$EE$2,BT$4,'SPACELOG 5 BP'!$F45:$EE45)+SUMIF('SPACELOG 6 BP'!$F$2:$EE$2,BT$4,'SPACELOG 6 BP'!$F45:$EE45)+SUMIF('SPACELOG 7 BP'!$F$2:$EE$2,BT$4,'SPACELOG 7 BP'!$F45:$EE45)+SUMIF('SPACELOG 8 BP'!$F$2:$EE$2,BT$4,'SPACELOG 8 BP'!$F45:$EE45)+SUMIF('SPACELOG 9 BP'!$F$2:$EE$2,BT$4,'SPACELOG 9 BP'!$F45:$EE45)+SUMIF('SPACELOG 10 BP'!$F$2:$EE$2,BT$4,'SPACELOG 10 BP'!$F45:$EE45)+SUMIF('SPACELOG 11 BP'!$F$2:$EE$2,BT$4,'SPACELOG 11 BP'!$F45:$EE45)+SUMIF('SPACELOG 12 BP'!$F$2:$EE$2,BT$4,'SPACELOG 12 BP'!$F45:$EE45)</f>
        <v>417</v>
      </c>
      <c r="BU45" s="33">
        <f>SUMIF('reporting montigny'!$F$2:$EE$2,BU$4,'reporting montigny'!$F45:$EE45)+SUMIF('reporting boissy'!$F$2:$EE$2,BU$4,'reporting boissy'!$F45:$EE45)+SUMIF('reporting moussy'!$F$2:$EE$2,BU$4,'reporting moussy'!$F45:$EE45)+SUMIF('reporting trappes'!$F$2:$EE$2,BU$4,'reporting trappes'!$F45:$EE45)+SUMIF('SPACELOG 5 BP'!$F$2:$EE$2,BU$4,'SPACELOG 5 BP'!$F45:$EE45)+SUMIF('SPACELOG 6 BP'!$F$2:$EE$2,BU$4,'SPACELOG 6 BP'!$F45:$EE45)+SUMIF('SPACELOG 7 BP'!$F$2:$EE$2,BU$4,'SPACELOG 7 BP'!$F45:$EE45)+SUMIF('SPACELOG 8 BP'!$F$2:$EE$2,BU$4,'SPACELOG 8 BP'!$F45:$EE45)+SUMIF('SPACELOG 9 BP'!$F$2:$EE$2,BU$4,'SPACELOG 9 BP'!$F45:$EE45)+SUMIF('SPACELOG 10 BP'!$F$2:$EE$2,BU$4,'SPACELOG 10 BP'!$F45:$EE45)+SUMIF('SPACELOG 11 BP'!$F$2:$EE$2,BU$4,'SPACELOG 11 BP'!$F45:$EE45)+SUMIF('SPACELOG 12 BP'!$F$2:$EE$2,BU$4,'SPACELOG 12 BP'!$F45:$EE45)</f>
        <v>417</v>
      </c>
      <c r="BV45" s="33">
        <f>SUMIF('reporting montigny'!$F$2:$EE$2,BV$4,'reporting montigny'!$F45:$EE45)+SUMIF('reporting boissy'!$F$2:$EE$2,BV$4,'reporting boissy'!$F45:$EE45)+SUMIF('reporting moussy'!$F$2:$EE$2,BV$4,'reporting moussy'!$F45:$EE45)+SUMIF('reporting trappes'!$F$2:$EE$2,BV$4,'reporting trappes'!$F45:$EE45)+SUMIF('SPACELOG 5 BP'!$F$2:$EE$2,BV$4,'SPACELOG 5 BP'!$F45:$EE45)+SUMIF('SPACELOG 6 BP'!$F$2:$EE$2,BV$4,'SPACELOG 6 BP'!$F45:$EE45)+SUMIF('SPACELOG 7 BP'!$F$2:$EE$2,BV$4,'SPACELOG 7 BP'!$F45:$EE45)+SUMIF('SPACELOG 8 BP'!$F$2:$EE$2,BV$4,'SPACELOG 8 BP'!$F45:$EE45)+SUMIF('SPACELOG 9 BP'!$F$2:$EE$2,BV$4,'SPACELOG 9 BP'!$F45:$EE45)+SUMIF('SPACELOG 10 BP'!$F$2:$EE$2,BV$4,'SPACELOG 10 BP'!$F45:$EE45)+SUMIF('SPACELOG 11 BP'!$F$2:$EE$2,BV$4,'SPACELOG 11 BP'!$F45:$EE45)+SUMIF('SPACELOG 12 BP'!$F$2:$EE$2,BV$4,'SPACELOG 12 BP'!$F45:$EE45)</f>
        <v>417</v>
      </c>
      <c r="BW45" s="33">
        <f>SUMIF('reporting montigny'!$F$2:$EE$2,BW$4,'reporting montigny'!$F45:$EE45)+SUMIF('reporting boissy'!$F$2:$EE$2,BW$4,'reporting boissy'!$F45:$EE45)+SUMIF('reporting moussy'!$F$2:$EE$2,BW$4,'reporting moussy'!$F45:$EE45)+SUMIF('reporting trappes'!$F$2:$EE$2,BW$4,'reporting trappes'!$F45:$EE45)+SUMIF('SPACELOG 5 BP'!$F$2:$EE$2,BW$4,'SPACELOG 5 BP'!$F45:$EE45)+SUMIF('SPACELOG 6 BP'!$F$2:$EE$2,BW$4,'SPACELOG 6 BP'!$F45:$EE45)+SUMIF('SPACELOG 7 BP'!$F$2:$EE$2,BW$4,'SPACELOG 7 BP'!$F45:$EE45)+SUMIF('SPACELOG 8 BP'!$F$2:$EE$2,BW$4,'SPACELOG 8 BP'!$F45:$EE45)+SUMIF('SPACELOG 9 BP'!$F$2:$EE$2,BW$4,'SPACELOG 9 BP'!$F45:$EE45)+SUMIF('SPACELOG 10 BP'!$F$2:$EE$2,BW$4,'SPACELOG 10 BP'!$F45:$EE45)+SUMIF('SPACELOG 11 BP'!$F$2:$EE$2,BW$4,'SPACELOG 11 BP'!$F45:$EE45)+SUMIF('SPACELOG 12 BP'!$F$2:$EE$2,BW$4,'SPACELOG 12 BP'!$F45:$EE45)</f>
        <v>417</v>
      </c>
      <c r="BX45" s="33">
        <f>SUMIF('reporting montigny'!$F$2:$EE$2,BX$4,'reporting montigny'!$F45:$EE45)+SUMIF('reporting boissy'!$F$2:$EE$2,BX$4,'reporting boissy'!$F45:$EE45)+SUMIF('reporting moussy'!$F$2:$EE$2,BX$4,'reporting moussy'!$F45:$EE45)+SUMIF('reporting trappes'!$F$2:$EE$2,BX$4,'reporting trappes'!$F45:$EE45)+SUMIF('SPACELOG 5 BP'!$F$2:$EE$2,BX$4,'SPACELOG 5 BP'!$F45:$EE45)+SUMIF('SPACELOG 6 BP'!$F$2:$EE$2,BX$4,'SPACELOG 6 BP'!$F45:$EE45)+SUMIF('SPACELOG 7 BP'!$F$2:$EE$2,BX$4,'SPACELOG 7 BP'!$F45:$EE45)+SUMIF('SPACELOG 8 BP'!$F$2:$EE$2,BX$4,'SPACELOG 8 BP'!$F45:$EE45)+SUMIF('SPACELOG 9 BP'!$F$2:$EE$2,BX$4,'SPACELOG 9 BP'!$F45:$EE45)+SUMIF('SPACELOG 10 BP'!$F$2:$EE$2,BX$4,'SPACELOG 10 BP'!$F45:$EE45)+SUMIF('SPACELOG 11 BP'!$F$2:$EE$2,BX$4,'SPACELOG 11 BP'!$F45:$EE45)+SUMIF('SPACELOG 12 BP'!$F$2:$EE$2,BX$4,'SPACELOG 12 BP'!$F45:$EE45)</f>
        <v>417</v>
      </c>
      <c r="BY45" s="33">
        <f>SUMIF('reporting montigny'!$F$2:$EE$2,BY$4,'reporting montigny'!$F45:$EE45)+SUMIF('reporting boissy'!$F$2:$EE$2,BY$4,'reporting boissy'!$F45:$EE45)+SUMIF('reporting moussy'!$F$2:$EE$2,BY$4,'reporting moussy'!$F45:$EE45)+SUMIF('reporting trappes'!$F$2:$EE$2,BY$4,'reporting trappes'!$F45:$EE45)+SUMIF('SPACELOG 5 BP'!$F$2:$EE$2,BY$4,'SPACELOG 5 BP'!$F45:$EE45)+SUMIF('SPACELOG 6 BP'!$F$2:$EE$2,BY$4,'SPACELOG 6 BP'!$F45:$EE45)+SUMIF('SPACELOG 7 BP'!$F$2:$EE$2,BY$4,'SPACELOG 7 BP'!$F45:$EE45)+SUMIF('SPACELOG 8 BP'!$F$2:$EE$2,BY$4,'SPACELOG 8 BP'!$F45:$EE45)+SUMIF('SPACELOG 9 BP'!$F$2:$EE$2,BY$4,'SPACELOG 9 BP'!$F45:$EE45)+SUMIF('SPACELOG 10 BP'!$F$2:$EE$2,BY$4,'SPACELOG 10 BP'!$F45:$EE45)+SUMIF('SPACELOG 11 BP'!$F$2:$EE$2,BY$4,'SPACELOG 11 BP'!$F45:$EE45)+SUMIF('SPACELOG 12 BP'!$F$2:$EE$2,BY$4,'SPACELOG 12 BP'!$F45:$EE45)</f>
        <v>417</v>
      </c>
      <c r="BZ45" s="33">
        <f>SUMIF('reporting montigny'!$F$2:$EE$2,BZ$4,'reporting montigny'!$F45:$EE45)+SUMIF('reporting boissy'!$F$2:$EE$2,BZ$4,'reporting boissy'!$F45:$EE45)+SUMIF('reporting moussy'!$F$2:$EE$2,BZ$4,'reporting moussy'!$F45:$EE45)+SUMIF('reporting trappes'!$F$2:$EE$2,BZ$4,'reporting trappes'!$F45:$EE45)+SUMIF('SPACELOG 5 BP'!$F$2:$EE$2,BZ$4,'SPACELOG 5 BP'!$F45:$EE45)+SUMIF('SPACELOG 6 BP'!$F$2:$EE$2,BZ$4,'SPACELOG 6 BP'!$F45:$EE45)+SUMIF('SPACELOG 7 BP'!$F$2:$EE$2,BZ$4,'SPACELOG 7 BP'!$F45:$EE45)+SUMIF('SPACELOG 8 BP'!$F$2:$EE$2,BZ$4,'SPACELOG 8 BP'!$F45:$EE45)+SUMIF('SPACELOG 9 BP'!$F$2:$EE$2,BZ$4,'SPACELOG 9 BP'!$F45:$EE45)+SUMIF('SPACELOG 10 BP'!$F$2:$EE$2,BZ$4,'SPACELOG 10 BP'!$F45:$EE45)+SUMIF('SPACELOG 11 BP'!$F$2:$EE$2,BZ$4,'SPACELOG 11 BP'!$F45:$EE45)+SUMIF('SPACELOG 12 BP'!$F$2:$EE$2,BZ$4,'SPACELOG 12 BP'!$F45:$EE45)</f>
        <v>417</v>
      </c>
      <c r="CA45" s="33">
        <f>SUMIF('reporting montigny'!$F$2:$EE$2,CA$4,'reporting montigny'!$F45:$EE45)+SUMIF('reporting boissy'!$F$2:$EE$2,CA$4,'reporting boissy'!$F45:$EE45)+SUMIF('reporting moussy'!$F$2:$EE$2,CA$4,'reporting moussy'!$F45:$EE45)+SUMIF('reporting trappes'!$F$2:$EE$2,CA$4,'reporting trappes'!$F45:$EE45)+SUMIF('SPACELOG 5 BP'!$F$2:$EE$2,CA$4,'SPACELOG 5 BP'!$F45:$EE45)+SUMIF('SPACELOG 6 BP'!$F$2:$EE$2,CA$4,'SPACELOG 6 BP'!$F45:$EE45)+SUMIF('SPACELOG 7 BP'!$F$2:$EE$2,CA$4,'SPACELOG 7 BP'!$F45:$EE45)+SUMIF('SPACELOG 8 BP'!$F$2:$EE$2,CA$4,'SPACELOG 8 BP'!$F45:$EE45)+SUMIF('SPACELOG 9 BP'!$F$2:$EE$2,CA$4,'SPACELOG 9 BP'!$F45:$EE45)+SUMIF('SPACELOG 10 BP'!$F$2:$EE$2,CA$4,'SPACELOG 10 BP'!$F45:$EE45)+SUMIF('SPACELOG 11 BP'!$F$2:$EE$2,CA$4,'SPACELOG 11 BP'!$F45:$EE45)+SUMIF('SPACELOG 12 BP'!$F$2:$EE$2,CA$4,'SPACELOG 12 BP'!$F45:$EE45)</f>
        <v>417</v>
      </c>
      <c r="CB45" s="33">
        <f>SUMIF('reporting montigny'!$F$2:$EE$2,CB$4,'reporting montigny'!$F45:$EE45)+SUMIF('reporting boissy'!$F$2:$EE$2,CB$4,'reporting boissy'!$F45:$EE45)+SUMIF('reporting moussy'!$F$2:$EE$2,CB$4,'reporting moussy'!$F45:$EE45)+SUMIF('reporting trappes'!$F$2:$EE$2,CB$4,'reporting trappes'!$F45:$EE45)+SUMIF('SPACELOG 5 BP'!$F$2:$EE$2,CB$4,'SPACELOG 5 BP'!$F45:$EE45)+SUMIF('SPACELOG 6 BP'!$F$2:$EE$2,CB$4,'SPACELOG 6 BP'!$F45:$EE45)+SUMIF('SPACELOG 7 BP'!$F$2:$EE$2,CB$4,'SPACELOG 7 BP'!$F45:$EE45)+SUMIF('SPACELOG 8 BP'!$F$2:$EE$2,CB$4,'SPACELOG 8 BP'!$F45:$EE45)+SUMIF('SPACELOG 9 BP'!$F$2:$EE$2,CB$4,'SPACELOG 9 BP'!$F45:$EE45)+SUMIF('SPACELOG 10 BP'!$F$2:$EE$2,CB$4,'SPACELOG 10 BP'!$F45:$EE45)+SUMIF('SPACELOG 11 BP'!$F$2:$EE$2,CB$4,'SPACELOG 11 BP'!$F45:$EE45)+SUMIF('SPACELOG 12 BP'!$F$2:$EE$2,CB$4,'SPACELOG 12 BP'!$F45:$EE45)</f>
        <v>417</v>
      </c>
      <c r="CC45" s="33">
        <f>SUMIF('reporting montigny'!$F$2:$EE$2,CC$4,'reporting montigny'!$F45:$EE45)+SUMIF('reporting boissy'!$F$2:$EE$2,CC$4,'reporting boissy'!$F45:$EE45)+SUMIF('reporting moussy'!$F$2:$EE$2,CC$4,'reporting moussy'!$F45:$EE45)+SUMIF('reporting trappes'!$F$2:$EE$2,CC$4,'reporting trappes'!$F45:$EE45)+SUMIF('SPACELOG 5 BP'!$F$2:$EE$2,CC$4,'SPACELOG 5 BP'!$F45:$EE45)+SUMIF('SPACELOG 6 BP'!$F$2:$EE$2,CC$4,'SPACELOG 6 BP'!$F45:$EE45)+SUMIF('SPACELOG 7 BP'!$F$2:$EE$2,CC$4,'SPACELOG 7 BP'!$F45:$EE45)+SUMIF('SPACELOG 8 BP'!$F$2:$EE$2,CC$4,'SPACELOG 8 BP'!$F45:$EE45)+SUMIF('SPACELOG 9 BP'!$F$2:$EE$2,CC$4,'SPACELOG 9 BP'!$F45:$EE45)+SUMIF('SPACELOG 10 BP'!$F$2:$EE$2,CC$4,'SPACELOG 10 BP'!$F45:$EE45)+SUMIF('SPACELOG 11 BP'!$F$2:$EE$2,CC$4,'SPACELOG 11 BP'!$F45:$EE45)+SUMIF('SPACELOG 12 BP'!$F$2:$EE$2,CC$4,'SPACELOG 12 BP'!$F45:$EE45)</f>
        <v>417</v>
      </c>
      <c r="CD45" s="33">
        <f>SUMIF('reporting montigny'!$F$2:$EE$2,CD$4,'reporting montigny'!$F45:$EE45)+SUMIF('reporting boissy'!$F$2:$EE$2,CD$4,'reporting boissy'!$F45:$EE45)+SUMIF('reporting moussy'!$F$2:$EE$2,CD$4,'reporting moussy'!$F45:$EE45)+SUMIF('reporting trappes'!$F$2:$EE$2,CD$4,'reporting trappes'!$F45:$EE45)+SUMIF('SPACELOG 5 BP'!$F$2:$EE$2,CD$4,'SPACELOG 5 BP'!$F45:$EE45)+SUMIF('SPACELOG 6 BP'!$F$2:$EE$2,CD$4,'SPACELOG 6 BP'!$F45:$EE45)+SUMIF('SPACELOG 7 BP'!$F$2:$EE$2,CD$4,'SPACELOG 7 BP'!$F45:$EE45)+SUMIF('SPACELOG 8 BP'!$F$2:$EE$2,CD$4,'SPACELOG 8 BP'!$F45:$EE45)+SUMIF('SPACELOG 9 BP'!$F$2:$EE$2,CD$4,'SPACELOG 9 BP'!$F45:$EE45)+SUMIF('SPACELOG 10 BP'!$F$2:$EE$2,CD$4,'SPACELOG 10 BP'!$F45:$EE45)+SUMIF('SPACELOG 11 BP'!$F$2:$EE$2,CD$4,'SPACELOG 11 BP'!$F45:$EE45)+SUMIF('SPACELOG 12 BP'!$F$2:$EE$2,CD$4,'SPACELOG 12 BP'!$F45:$EE45)</f>
        <v>417</v>
      </c>
      <c r="CE45" s="393">
        <f t="shared" si="164"/>
        <v>5004</v>
      </c>
      <c r="CF45" s="33">
        <f>SUMIF('reporting montigny'!$F$2:$EE$2,CF$4,'reporting montigny'!$F45:$EE45)+SUMIF('reporting boissy'!$F$2:$EE$2,CF$4,'reporting boissy'!$F45:$EE45)+SUMIF('reporting moussy'!$F$2:$EE$2,CF$4,'reporting moussy'!$F45:$EE45)+SUMIF('reporting trappes'!$F$2:$EE$2,CF$4,'reporting trappes'!$F45:$EE45)+SUMIF('SPACELOG 5 BP'!$F$2:$EE$2,CF$4,'SPACELOG 5 BP'!$F45:$EE45)+SUMIF('SPACELOG 6 BP'!$F$2:$EE$2,CF$4,'SPACELOG 6 BP'!$F45:$EE45)+SUMIF('SPACELOG 7 BP'!$F$2:$EE$2,CF$4,'SPACELOG 7 BP'!$F45:$EE45)+SUMIF('SPACELOG 8 BP'!$F$2:$EE$2,CF$4,'SPACELOG 8 BP'!$F45:$EE45)+SUMIF('SPACELOG 9 BP'!$F$2:$EE$2,CF$4,'SPACELOG 9 BP'!$F45:$EE45)+SUMIF('SPACELOG 10 BP'!$F$2:$EE$2,CF$4,'SPACELOG 10 BP'!$F45:$EE45)+SUMIF('SPACELOG 11 BP'!$F$2:$EE$2,CF$4,'SPACELOG 11 BP'!$F45:$EE45)+SUMIF('SPACELOG 12 BP'!$F$2:$EE$2,CF$4,'SPACELOG 12 BP'!$F45:$EE45)</f>
        <v>417</v>
      </c>
      <c r="CG45" s="33">
        <f>SUMIF('reporting montigny'!$F$2:$EE$2,CG$4,'reporting montigny'!$F45:$EE45)+SUMIF('reporting boissy'!$F$2:$EE$2,CG$4,'reporting boissy'!$F45:$EE45)+SUMIF('reporting moussy'!$F$2:$EE$2,CG$4,'reporting moussy'!$F45:$EE45)+SUMIF('reporting trappes'!$F$2:$EE$2,CG$4,'reporting trappes'!$F45:$EE45)+SUMIF('SPACELOG 5 BP'!$F$2:$EE$2,CG$4,'SPACELOG 5 BP'!$F45:$EE45)+SUMIF('SPACELOG 6 BP'!$F$2:$EE$2,CG$4,'SPACELOG 6 BP'!$F45:$EE45)+SUMIF('SPACELOG 7 BP'!$F$2:$EE$2,CG$4,'SPACELOG 7 BP'!$F45:$EE45)+SUMIF('SPACELOG 8 BP'!$F$2:$EE$2,CG$4,'SPACELOG 8 BP'!$F45:$EE45)+SUMIF('SPACELOG 9 BP'!$F$2:$EE$2,CG$4,'SPACELOG 9 BP'!$F45:$EE45)+SUMIF('SPACELOG 10 BP'!$F$2:$EE$2,CG$4,'SPACELOG 10 BP'!$F45:$EE45)+SUMIF('SPACELOG 11 BP'!$F$2:$EE$2,CG$4,'SPACELOG 11 BP'!$F45:$EE45)+SUMIF('SPACELOG 12 BP'!$F$2:$EE$2,CG$4,'SPACELOG 12 BP'!$F45:$EE45)</f>
        <v>417</v>
      </c>
      <c r="CH45" s="33">
        <f>SUMIF('reporting montigny'!$F$2:$EE$2,CH$4,'reporting montigny'!$F45:$EE45)+SUMIF('reporting boissy'!$F$2:$EE$2,CH$4,'reporting boissy'!$F45:$EE45)+SUMIF('reporting moussy'!$F$2:$EE$2,CH$4,'reporting moussy'!$F45:$EE45)+SUMIF('reporting trappes'!$F$2:$EE$2,CH$4,'reporting trappes'!$F45:$EE45)+SUMIF('SPACELOG 5 BP'!$F$2:$EE$2,CH$4,'SPACELOG 5 BP'!$F45:$EE45)+SUMIF('SPACELOG 6 BP'!$F$2:$EE$2,CH$4,'SPACELOG 6 BP'!$F45:$EE45)+SUMIF('SPACELOG 7 BP'!$F$2:$EE$2,CH$4,'SPACELOG 7 BP'!$F45:$EE45)+SUMIF('SPACELOG 8 BP'!$F$2:$EE$2,CH$4,'SPACELOG 8 BP'!$F45:$EE45)+SUMIF('SPACELOG 9 BP'!$F$2:$EE$2,CH$4,'SPACELOG 9 BP'!$F45:$EE45)+SUMIF('SPACELOG 10 BP'!$F$2:$EE$2,CH$4,'SPACELOG 10 BP'!$F45:$EE45)+SUMIF('SPACELOG 11 BP'!$F$2:$EE$2,CH$4,'SPACELOG 11 BP'!$F45:$EE45)+SUMIF('SPACELOG 12 BP'!$F$2:$EE$2,CH$4,'SPACELOG 12 BP'!$F45:$EE45)</f>
        <v>417</v>
      </c>
      <c r="CI45" s="33">
        <f>SUMIF('reporting montigny'!$F$2:$EE$2,CI$4,'reporting montigny'!$F45:$EE45)+SUMIF('reporting boissy'!$F$2:$EE$2,CI$4,'reporting boissy'!$F45:$EE45)+SUMIF('reporting moussy'!$F$2:$EE$2,CI$4,'reporting moussy'!$F45:$EE45)+SUMIF('reporting trappes'!$F$2:$EE$2,CI$4,'reporting trappes'!$F45:$EE45)+SUMIF('SPACELOG 5 BP'!$F$2:$EE$2,CI$4,'SPACELOG 5 BP'!$F45:$EE45)+SUMIF('SPACELOG 6 BP'!$F$2:$EE$2,CI$4,'SPACELOG 6 BP'!$F45:$EE45)+SUMIF('SPACELOG 7 BP'!$F$2:$EE$2,CI$4,'SPACELOG 7 BP'!$F45:$EE45)+SUMIF('SPACELOG 8 BP'!$F$2:$EE$2,CI$4,'SPACELOG 8 BP'!$F45:$EE45)+SUMIF('SPACELOG 9 BP'!$F$2:$EE$2,CI$4,'SPACELOG 9 BP'!$F45:$EE45)+SUMIF('SPACELOG 10 BP'!$F$2:$EE$2,CI$4,'SPACELOG 10 BP'!$F45:$EE45)+SUMIF('SPACELOG 11 BP'!$F$2:$EE$2,CI$4,'SPACELOG 11 BP'!$F45:$EE45)+SUMIF('SPACELOG 12 BP'!$F$2:$EE$2,CI$4,'SPACELOG 12 BP'!$F45:$EE45)</f>
        <v>417</v>
      </c>
      <c r="CJ45" s="33">
        <f>SUMIF('reporting montigny'!$F$2:$EE$2,CJ$4,'reporting montigny'!$F45:$EE45)+SUMIF('reporting boissy'!$F$2:$EE$2,CJ$4,'reporting boissy'!$F45:$EE45)+SUMIF('reporting moussy'!$F$2:$EE$2,CJ$4,'reporting moussy'!$F45:$EE45)+SUMIF('reporting trappes'!$F$2:$EE$2,CJ$4,'reporting trappes'!$F45:$EE45)+SUMIF('SPACELOG 5 BP'!$F$2:$EE$2,CJ$4,'SPACELOG 5 BP'!$F45:$EE45)+SUMIF('SPACELOG 6 BP'!$F$2:$EE$2,CJ$4,'SPACELOG 6 BP'!$F45:$EE45)+SUMIF('SPACELOG 7 BP'!$F$2:$EE$2,CJ$4,'SPACELOG 7 BP'!$F45:$EE45)+SUMIF('SPACELOG 8 BP'!$F$2:$EE$2,CJ$4,'SPACELOG 8 BP'!$F45:$EE45)+SUMIF('SPACELOG 9 BP'!$F$2:$EE$2,CJ$4,'SPACELOG 9 BP'!$F45:$EE45)+SUMIF('SPACELOG 10 BP'!$F$2:$EE$2,CJ$4,'SPACELOG 10 BP'!$F45:$EE45)+SUMIF('SPACELOG 11 BP'!$F$2:$EE$2,CJ$4,'SPACELOG 11 BP'!$F45:$EE45)+SUMIF('SPACELOG 12 BP'!$F$2:$EE$2,CJ$4,'SPACELOG 12 BP'!$F45:$EE45)</f>
        <v>417</v>
      </c>
      <c r="CK45" s="33">
        <f>SUMIF('reporting montigny'!$F$2:$EE$2,CK$4,'reporting montigny'!$F45:$EE45)+SUMIF('reporting boissy'!$F$2:$EE$2,CK$4,'reporting boissy'!$F45:$EE45)+SUMIF('reporting moussy'!$F$2:$EE$2,CK$4,'reporting moussy'!$F45:$EE45)+SUMIF('reporting trappes'!$F$2:$EE$2,CK$4,'reporting trappes'!$F45:$EE45)+SUMIF('SPACELOG 5 BP'!$F$2:$EE$2,CK$4,'SPACELOG 5 BP'!$F45:$EE45)+SUMIF('SPACELOG 6 BP'!$F$2:$EE$2,CK$4,'SPACELOG 6 BP'!$F45:$EE45)+SUMIF('SPACELOG 7 BP'!$F$2:$EE$2,CK$4,'SPACELOG 7 BP'!$F45:$EE45)+SUMIF('SPACELOG 8 BP'!$F$2:$EE$2,CK$4,'SPACELOG 8 BP'!$F45:$EE45)+SUMIF('SPACELOG 9 BP'!$F$2:$EE$2,CK$4,'SPACELOG 9 BP'!$F45:$EE45)+SUMIF('SPACELOG 10 BP'!$F$2:$EE$2,CK$4,'SPACELOG 10 BP'!$F45:$EE45)+SUMIF('SPACELOG 11 BP'!$F$2:$EE$2,CK$4,'SPACELOG 11 BP'!$F45:$EE45)+SUMIF('SPACELOG 12 BP'!$F$2:$EE$2,CK$4,'SPACELOG 12 BP'!$F45:$EE45)</f>
        <v>417</v>
      </c>
      <c r="CL45" s="33">
        <f>SUMIF('reporting montigny'!$F$2:$EE$2,CL$4,'reporting montigny'!$F45:$EE45)+SUMIF('reporting boissy'!$F$2:$EE$2,CL$4,'reporting boissy'!$F45:$EE45)+SUMIF('reporting moussy'!$F$2:$EE$2,CL$4,'reporting moussy'!$F45:$EE45)+SUMIF('reporting trappes'!$F$2:$EE$2,CL$4,'reporting trappes'!$F45:$EE45)+SUMIF('SPACELOG 5 BP'!$F$2:$EE$2,CL$4,'SPACELOG 5 BP'!$F45:$EE45)+SUMIF('SPACELOG 6 BP'!$F$2:$EE$2,CL$4,'SPACELOG 6 BP'!$F45:$EE45)+SUMIF('SPACELOG 7 BP'!$F$2:$EE$2,CL$4,'SPACELOG 7 BP'!$F45:$EE45)+SUMIF('SPACELOG 8 BP'!$F$2:$EE$2,CL$4,'SPACELOG 8 BP'!$F45:$EE45)+SUMIF('SPACELOG 9 BP'!$F$2:$EE$2,CL$4,'SPACELOG 9 BP'!$F45:$EE45)+SUMIF('SPACELOG 10 BP'!$F$2:$EE$2,CL$4,'SPACELOG 10 BP'!$F45:$EE45)+SUMIF('SPACELOG 11 BP'!$F$2:$EE$2,CL$4,'SPACELOG 11 BP'!$F45:$EE45)+SUMIF('SPACELOG 12 BP'!$F$2:$EE$2,CL$4,'SPACELOG 12 BP'!$F45:$EE45)</f>
        <v>417</v>
      </c>
      <c r="CM45" s="33">
        <f>SUMIF('reporting montigny'!$F$2:$EE$2,CM$4,'reporting montigny'!$F45:$EE45)+SUMIF('reporting boissy'!$F$2:$EE$2,CM$4,'reporting boissy'!$F45:$EE45)+SUMIF('reporting moussy'!$F$2:$EE$2,CM$4,'reporting moussy'!$F45:$EE45)+SUMIF('reporting trappes'!$F$2:$EE$2,CM$4,'reporting trappes'!$F45:$EE45)+SUMIF('SPACELOG 5 BP'!$F$2:$EE$2,CM$4,'SPACELOG 5 BP'!$F45:$EE45)+SUMIF('SPACELOG 6 BP'!$F$2:$EE$2,CM$4,'SPACELOG 6 BP'!$F45:$EE45)+SUMIF('SPACELOG 7 BP'!$F$2:$EE$2,CM$4,'SPACELOG 7 BP'!$F45:$EE45)+SUMIF('SPACELOG 8 BP'!$F$2:$EE$2,CM$4,'SPACELOG 8 BP'!$F45:$EE45)+SUMIF('SPACELOG 9 BP'!$F$2:$EE$2,CM$4,'SPACELOG 9 BP'!$F45:$EE45)+SUMIF('SPACELOG 10 BP'!$F$2:$EE$2,CM$4,'SPACELOG 10 BP'!$F45:$EE45)+SUMIF('SPACELOG 11 BP'!$F$2:$EE$2,CM$4,'SPACELOG 11 BP'!$F45:$EE45)+SUMIF('SPACELOG 12 BP'!$F$2:$EE$2,CM$4,'SPACELOG 12 BP'!$F45:$EE45)</f>
        <v>417</v>
      </c>
      <c r="CN45" s="33">
        <f>SUMIF('reporting montigny'!$F$2:$EE$2,CN$4,'reporting montigny'!$F45:$EE45)+SUMIF('reporting boissy'!$F$2:$EE$2,CN$4,'reporting boissy'!$F45:$EE45)+SUMIF('reporting moussy'!$F$2:$EE$2,CN$4,'reporting moussy'!$F45:$EE45)+SUMIF('reporting trappes'!$F$2:$EE$2,CN$4,'reporting trappes'!$F45:$EE45)+SUMIF('SPACELOG 5 BP'!$F$2:$EE$2,CN$4,'SPACELOG 5 BP'!$F45:$EE45)+SUMIF('SPACELOG 6 BP'!$F$2:$EE$2,CN$4,'SPACELOG 6 BP'!$F45:$EE45)+SUMIF('SPACELOG 7 BP'!$F$2:$EE$2,CN$4,'SPACELOG 7 BP'!$F45:$EE45)+SUMIF('SPACELOG 8 BP'!$F$2:$EE$2,CN$4,'SPACELOG 8 BP'!$F45:$EE45)+SUMIF('SPACELOG 9 BP'!$F$2:$EE$2,CN$4,'SPACELOG 9 BP'!$F45:$EE45)+SUMIF('SPACELOG 10 BP'!$F$2:$EE$2,CN$4,'SPACELOG 10 BP'!$F45:$EE45)+SUMIF('SPACELOG 11 BP'!$F$2:$EE$2,CN$4,'SPACELOG 11 BP'!$F45:$EE45)+SUMIF('SPACELOG 12 BP'!$F$2:$EE$2,CN$4,'SPACELOG 12 BP'!$F45:$EE45)</f>
        <v>417</v>
      </c>
      <c r="CO45" s="33">
        <f>SUMIF('reporting montigny'!$F$2:$EE$2,CO$4,'reporting montigny'!$F45:$EE45)+SUMIF('reporting boissy'!$F$2:$EE$2,CO$4,'reporting boissy'!$F45:$EE45)+SUMIF('reporting moussy'!$F$2:$EE$2,CO$4,'reporting moussy'!$F45:$EE45)+SUMIF('reporting trappes'!$F$2:$EE$2,CO$4,'reporting trappes'!$F45:$EE45)+SUMIF('SPACELOG 5 BP'!$F$2:$EE$2,CO$4,'SPACELOG 5 BP'!$F45:$EE45)+SUMIF('SPACELOG 6 BP'!$F$2:$EE$2,CO$4,'SPACELOG 6 BP'!$F45:$EE45)+SUMIF('SPACELOG 7 BP'!$F$2:$EE$2,CO$4,'SPACELOG 7 BP'!$F45:$EE45)+SUMIF('SPACELOG 8 BP'!$F$2:$EE$2,CO$4,'SPACELOG 8 BP'!$F45:$EE45)+SUMIF('SPACELOG 9 BP'!$F$2:$EE$2,CO$4,'SPACELOG 9 BP'!$F45:$EE45)+SUMIF('SPACELOG 10 BP'!$F$2:$EE$2,CO$4,'SPACELOG 10 BP'!$F45:$EE45)+SUMIF('SPACELOG 11 BP'!$F$2:$EE$2,CO$4,'SPACELOG 11 BP'!$F45:$EE45)+SUMIF('SPACELOG 12 BP'!$F$2:$EE$2,CO$4,'SPACELOG 12 BP'!$F45:$EE45)</f>
        <v>417</v>
      </c>
      <c r="CP45" s="33">
        <f>SUMIF('reporting montigny'!$F$2:$EE$2,CP$4,'reporting montigny'!$F45:$EE45)+SUMIF('reporting boissy'!$F$2:$EE$2,CP$4,'reporting boissy'!$F45:$EE45)+SUMIF('reporting moussy'!$F$2:$EE$2,CP$4,'reporting moussy'!$F45:$EE45)+SUMIF('reporting trappes'!$F$2:$EE$2,CP$4,'reporting trappes'!$F45:$EE45)+SUMIF('SPACELOG 5 BP'!$F$2:$EE$2,CP$4,'SPACELOG 5 BP'!$F45:$EE45)+SUMIF('SPACELOG 6 BP'!$F$2:$EE$2,CP$4,'SPACELOG 6 BP'!$F45:$EE45)+SUMIF('SPACELOG 7 BP'!$F$2:$EE$2,CP$4,'SPACELOG 7 BP'!$F45:$EE45)+SUMIF('SPACELOG 8 BP'!$F$2:$EE$2,CP$4,'SPACELOG 8 BP'!$F45:$EE45)+SUMIF('SPACELOG 9 BP'!$F$2:$EE$2,CP$4,'SPACELOG 9 BP'!$F45:$EE45)+SUMIF('SPACELOG 10 BP'!$F$2:$EE$2,CP$4,'SPACELOG 10 BP'!$F45:$EE45)+SUMIF('SPACELOG 11 BP'!$F$2:$EE$2,CP$4,'SPACELOG 11 BP'!$F45:$EE45)+SUMIF('SPACELOG 12 BP'!$F$2:$EE$2,CP$4,'SPACELOG 12 BP'!$F45:$EE45)</f>
        <v>417</v>
      </c>
      <c r="CQ45" s="33">
        <f>SUMIF('reporting montigny'!$F$2:$EE$2,CQ$4,'reporting montigny'!$F45:$EE45)+SUMIF('reporting boissy'!$F$2:$EE$2,CQ$4,'reporting boissy'!$F45:$EE45)+SUMIF('reporting moussy'!$F$2:$EE$2,CQ$4,'reporting moussy'!$F45:$EE45)+SUMIF('reporting trappes'!$F$2:$EE$2,CQ$4,'reporting trappes'!$F45:$EE45)+SUMIF('SPACELOG 5 BP'!$F$2:$EE$2,CQ$4,'SPACELOG 5 BP'!$F45:$EE45)+SUMIF('SPACELOG 6 BP'!$F$2:$EE$2,CQ$4,'SPACELOG 6 BP'!$F45:$EE45)+SUMIF('SPACELOG 7 BP'!$F$2:$EE$2,CQ$4,'SPACELOG 7 BP'!$F45:$EE45)+SUMIF('SPACELOG 8 BP'!$F$2:$EE$2,CQ$4,'SPACELOG 8 BP'!$F45:$EE45)+SUMIF('SPACELOG 9 BP'!$F$2:$EE$2,CQ$4,'SPACELOG 9 BP'!$F45:$EE45)+SUMIF('SPACELOG 10 BP'!$F$2:$EE$2,CQ$4,'SPACELOG 10 BP'!$F45:$EE45)+SUMIF('SPACELOG 11 BP'!$F$2:$EE$2,CQ$4,'SPACELOG 11 BP'!$F45:$EE45)+SUMIF('SPACELOG 12 BP'!$F$2:$EE$2,CQ$4,'SPACELOG 12 BP'!$F45:$EE45)</f>
        <v>417</v>
      </c>
      <c r="CR45" s="393">
        <f t="shared" si="165"/>
        <v>5004</v>
      </c>
      <c r="CS45" s="33">
        <f>SUMIF('reporting montigny'!$F$2:$EE$2,CS$4,'reporting montigny'!$F45:$EE45)+SUMIF('reporting boissy'!$F$2:$EE$2,CS$4,'reporting boissy'!$F45:$EE45)+SUMIF('reporting moussy'!$F$2:$EE$2,CS$4,'reporting moussy'!$F45:$EE45)+SUMIF('reporting trappes'!$F$2:$EE$2,CS$4,'reporting trappes'!$F45:$EE45)+SUMIF('SPACELOG 5 BP'!$F$2:$EE$2,CS$4,'SPACELOG 5 BP'!$F45:$EE45)+SUMIF('SPACELOG 6 BP'!$F$2:$EE$2,CS$4,'SPACELOG 6 BP'!$F45:$EE45)+SUMIF('SPACELOG 7 BP'!$F$2:$EE$2,CS$4,'SPACELOG 7 BP'!$F45:$EE45)+SUMIF('SPACELOG 8 BP'!$F$2:$EE$2,CS$4,'SPACELOG 8 BP'!$F45:$EE45)+SUMIF('SPACELOG 9 BP'!$F$2:$EE$2,CS$4,'SPACELOG 9 BP'!$F45:$EE45)+SUMIF('SPACELOG 10 BP'!$F$2:$EE$2,CS$4,'SPACELOG 10 BP'!$F45:$EE45)+SUMIF('SPACELOG 11 BP'!$F$2:$EE$2,CS$4,'SPACELOG 11 BP'!$F45:$EE45)+SUMIF('SPACELOG 12 BP'!$F$2:$EE$2,CS$4,'SPACELOG 12 BP'!$F45:$EE45)</f>
        <v>417</v>
      </c>
      <c r="CT45" s="33">
        <f>SUMIF('reporting montigny'!$F$2:$EE$2,CT$4,'reporting montigny'!$F45:$EE45)+SUMIF('reporting boissy'!$F$2:$EE$2,CT$4,'reporting boissy'!$F45:$EE45)+SUMIF('reporting moussy'!$F$2:$EE$2,CT$4,'reporting moussy'!$F45:$EE45)+SUMIF('reporting trappes'!$F$2:$EE$2,CT$4,'reporting trappes'!$F45:$EE45)+SUMIF('SPACELOG 5 BP'!$F$2:$EE$2,CT$4,'SPACELOG 5 BP'!$F45:$EE45)+SUMIF('SPACELOG 6 BP'!$F$2:$EE$2,CT$4,'SPACELOG 6 BP'!$F45:$EE45)+SUMIF('SPACELOG 7 BP'!$F$2:$EE$2,CT$4,'SPACELOG 7 BP'!$F45:$EE45)+SUMIF('SPACELOG 8 BP'!$F$2:$EE$2,CT$4,'SPACELOG 8 BP'!$F45:$EE45)+SUMIF('SPACELOG 9 BP'!$F$2:$EE$2,CT$4,'SPACELOG 9 BP'!$F45:$EE45)+SUMIF('SPACELOG 10 BP'!$F$2:$EE$2,CT$4,'SPACELOG 10 BP'!$F45:$EE45)+SUMIF('SPACELOG 11 BP'!$F$2:$EE$2,CT$4,'SPACELOG 11 BP'!$F45:$EE45)+SUMIF('SPACELOG 12 BP'!$F$2:$EE$2,CT$4,'SPACELOG 12 BP'!$F45:$EE45)</f>
        <v>417</v>
      </c>
      <c r="CU45" s="33">
        <f>SUMIF('reporting montigny'!$F$2:$EE$2,CU$4,'reporting montigny'!$F45:$EE45)+SUMIF('reporting boissy'!$F$2:$EE$2,CU$4,'reporting boissy'!$F45:$EE45)+SUMIF('reporting moussy'!$F$2:$EE$2,CU$4,'reporting moussy'!$F45:$EE45)+SUMIF('reporting trappes'!$F$2:$EE$2,CU$4,'reporting trappes'!$F45:$EE45)+SUMIF('SPACELOG 5 BP'!$F$2:$EE$2,CU$4,'SPACELOG 5 BP'!$F45:$EE45)+SUMIF('SPACELOG 6 BP'!$F$2:$EE$2,CU$4,'SPACELOG 6 BP'!$F45:$EE45)+SUMIF('SPACELOG 7 BP'!$F$2:$EE$2,CU$4,'SPACELOG 7 BP'!$F45:$EE45)+SUMIF('SPACELOG 8 BP'!$F$2:$EE$2,CU$4,'SPACELOG 8 BP'!$F45:$EE45)+SUMIF('SPACELOG 9 BP'!$F$2:$EE$2,CU$4,'SPACELOG 9 BP'!$F45:$EE45)+SUMIF('SPACELOG 10 BP'!$F$2:$EE$2,CU$4,'SPACELOG 10 BP'!$F45:$EE45)+SUMIF('SPACELOG 11 BP'!$F$2:$EE$2,CU$4,'SPACELOG 11 BP'!$F45:$EE45)+SUMIF('SPACELOG 12 BP'!$F$2:$EE$2,CU$4,'SPACELOG 12 BP'!$F45:$EE45)</f>
        <v>417</v>
      </c>
      <c r="CV45" s="33">
        <f>SUMIF('reporting montigny'!$F$2:$EE$2,CV$4,'reporting montigny'!$F45:$EE45)+SUMIF('reporting boissy'!$F$2:$EE$2,CV$4,'reporting boissy'!$F45:$EE45)+SUMIF('reporting moussy'!$F$2:$EE$2,CV$4,'reporting moussy'!$F45:$EE45)+SUMIF('reporting trappes'!$F$2:$EE$2,CV$4,'reporting trappes'!$F45:$EE45)+SUMIF('SPACELOG 5 BP'!$F$2:$EE$2,CV$4,'SPACELOG 5 BP'!$F45:$EE45)+SUMIF('SPACELOG 6 BP'!$F$2:$EE$2,CV$4,'SPACELOG 6 BP'!$F45:$EE45)+SUMIF('SPACELOG 7 BP'!$F$2:$EE$2,CV$4,'SPACELOG 7 BP'!$F45:$EE45)+SUMIF('SPACELOG 8 BP'!$F$2:$EE$2,CV$4,'SPACELOG 8 BP'!$F45:$EE45)+SUMIF('SPACELOG 9 BP'!$F$2:$EE$2,CV$4,'SPACELOG 9 BP'!$F45:$EE45)+SUMIF('SPACELOG 10 BP'!$F$2:$EE$2,CV$4,'SPACELOG 10 BP'!$F45:$EE45)+SUMIF('SPACELOG 11 BP'!$F$2:$EE$2,CV$4,'SPACELOG 11 BP'!$F45:$EE45)+SUMIF('SPACELOG 12 BP'!$F$2:$EE$2,CV$4,'SPACELOG 12 BP'!$F45:$EE45)</f>
        <v>417</v>
      </c>
      <c r="CW45" s="33">
        <f>SUMIF('reporting montigny'!$F$2:$EE$2,CW$4,'reporting montigny'!$F45:$EE45)+SUMIF('reporting boissy'!$F$2:$EE$2,CW$4,'reporting boissy'!$F45:$EE45)+SUMIF('reporting moussy'!$F$2:$EE$2,CW$4,'reporting moussy'!$F45:$EE45)+SUMIF('reporting trappes'!$F$2:$EE$2,CW$4,'reporting trappes'!$F45:$EE45)+SUMIF('SPACELOG 5 BP'!$F$2:$EE$2,CW$4,'SPACELOG 5 BP'!$F45:$EE45)+SUMIF('SPACELOG 6 BP'!$F$2:$EE$2,CW$4,'SPACELOG 6 BP'!$F45:$EE45)+SUMIF('SPACELOG 7 BP'!$F$2:$EE$2,CW$4,'SPACELOG 7 BP'!$F45:$EE45)+SUMIF('SPACELOG 8 BP'!$F$2:$EE$2,CW$4,'SPACELOG 8 BP'!$F45:$EE45)+SUMIF('SPACELOG 9 BP'!$F$2:$EE$2,CW$4,'SPACELOG 9 BP'!$F45:$EE45)+SUMIF('SPACELOG 10 BP'!$F$2:$EE$2,CW$4,'SPACELOG 10 BP'!$F45:$EE45)+SUMIF('SPACELOG 11 BP'!$F$2:$EE$2,CW$4,'SPACELOG 11 BP'!$F45:$EE45)+SUMIF('SPACELOG 12 BP'!$F$2:$EE$2,CW$4,'SPACELOG 12 BP'!$F45:$EE45)</f>
        <v>417</v>
      </c>
      <c r="CX45" s="33">
        <f>SUMIF('reporting montigny'!$F$2:$EE$2,CX$4,'reporting montigny'!$F45:$EE45)+SUMIF('reporting boissy'!$F$2:$EE$2,CX$4,'reporting boissy'!$F45:$EE45)+SUMIF('reporting moussy'!$F$2:$EE$2,CX$4,'reporting moussy'!$F45:$EE45)+SUMIF('reporting trappes'!$F$2:$EE$2,CX$4,'reporting trappes'!$F45:$EE45)+SUMIF('SPACELOG 5 BP'!$F$2:$EE$2,CX$4,'SPACELOG 5 BP'!$F45:$EE45)+SUMIF('SPACELOG 6 BP'!$F$2:$EE$2,CX$4,'SPACELOG 6 BP'!$F45:$EE45)+SUMIF('SPACELOG 7 BP'!$F$2:$EE$2,CX$4,'SPACELOG 7 BP'!$F45:$EE45)+SUMIF('SPACELOG 8 BP'!$F$2:$EE$2,CX$4,'SPACELOG 8 BP'!$F45:$EE45)+SUMIF('SPACELOG 9 BP'!$F$2:$EE$2,CX$4,'SPACELOG 9 BP'!$F45:$EE45)+SUMIF('SPACELOG 10 BP'!$F$2:$EE$2,CX$4,'SPACELOG 10 BP'!$F45:$EE45)+SUMIF('SPACELOG 11 BP'!$F$2:$EE$2,CX$4,'SPACELOG 11 BP'!$F45:$EE45)+SUMIF('SPACELOG 12 BP'!$F$2:$EE$2,CX$4,'SPACELOG 12 BP'!$F45:$EE45)</f>
        <v>417</v>
      </c>
      <c r="CY45" s="33">
        <f>SUMIF('reporting montigny'!$F$2:$EE$2,CY$4,'reporting montigny'!$F45:$EE45)+SUMIF('reporting boissy'!$F$2:$EE$2,CY$4,'reporting boissy'!$F45:$EE45)+SUMIF('reporting moussy'!$F$2:$EE$2,CY$4,'reporting moussy'!$F45:$EE45)+SUMIF('reporting trappes'!$F$2:$EE$2,CY$4,'reporting trappes'!$F45:$EE45)+SUMIF('SPACELOG 5 BP'!$F$2:$EE$2,CY$4,'SPACELOG 5 BP'!$F45:$EE45)+SUMIF('SPACELOG 6 BP'!$F$2:$EE$2,CY$4,'SPACELOG 6 BP'!$F45:$EE45)+SUMIF('SPACELOG 7 BP'!$F$2:$EE$2,CY$4,'SPACELOG 7 BP'!$F45:$EE45)+SUMIF('SPACELOG 8 BP'!$F$2:$EE$2,CY$4,'SPACELOG 8 BP'!$F45:$EE45)+SUMIF('SPACELOG 9 BP'!$F$2:$EE$2,CY$4,'SPACELOG 9 BP'!$F45:$EE45)+SUMIF('SPACELOG 10 BP'!$F$2:$EE$2,CY$4,'SPACELOG 10 BP'!$F45:$EE45)+SUMIF('SPACELOG 11 BP'!$F$2:$EE$2,CY$4,'SPACELOG 11 BP'!$F45:$EE45)+SUMIF('SPACELOG 12 BP'!$F$2:$EE$2,CY$4,'SPACELOG 12 BP'!$F45:$EE45)</f>
        <v>417</v>
      </c>
      <c r="CZ45" s="33">
        <f>SUMIF('reporting montigny'!$F$2:$EE$2,CZ$4,'reporting montigny'!$F45:$EE45)+SUMIF('reporting boissy'!$F$2:$EE$2,CZ$4,'reporting boissy'!$F45:$EE45)+SUMIF('reporting moussy'!$F$2:$EE$2,CZ$4,'reporting moussy'!$F45:$EE45)+SUMIF('reporting trappes'!$F$2:$EE$2,CZ$4,'reporting trappes'!$F45:$EE45)+SUMIF('SPACELOG 5 BP'!$F$2:$EE$2,CZ$4,'SPACELOG 5 BP'!$F45:$EE45)+SUMIF('SPACELOG 6 BP'!$F$2:$EE$2,CZ$4,'SPACELOG 6 BP'!$F45:$EE45)+SUMIF('SPACELOG 7 BP'!$F$2:$EE$2,CZ$4,'SPACELOG 7 BP'!$F45:$EE45)+SUMIF('SPACELOG 8 BP'!$F$2:$EE$2,CZ$4,'SPACELOG 8 BP'!$F45:$EE45)+SUMIF('SPACELOG 9 BP'!$F$2:$EE$2,CZ$4,'SPACELOG 9 BP'!$F45:$EE45)+SUMIF('SPACELOG 10 BP'!$F$2:$EE$2,CZ$4,'SPACELOG 10 BP'!$F45:$EE45)+SUMIF('SPACELOG 11 BP'!$F$2:$EE$2,CZ$4,'SPACELOG 11 BP'!$F45:$EE45)+SUMIF('SPACELOG 12 BP'!$F$2:$EE$2,CZ$4,'SPACELOG 12 BP'!$F45:$EE45)</f>
        <v>417</v>
      </c>
      <c r="DA45" s="33">
        <f>SUMIF('reporting montigny'!$F$2:$EE$2,DA$4,'reporting montigny'!$F45:$EE45)+SUMIF('reporting boissy'!$F$2:$EE$2,DA$4,'reporting boissy'!$F45:$EE45)+SUMIF('reporting moussy'!$F$2:$EE$2,DA$4,'reporting moussy'!$F45:$EE45)+SUMIF('reporting trappes'!$F$2:$EE$2,DA$4,'reporting trappes'!$F45:$EE45)+SUMIF('SPACELOG 5 BP'!$F$2:$EE$2,DA$4,'SPACELOG 5 BP'!$F45:$EE45)+SUMIF('SPACELOG 6 BP'!$F$2:$EE$2,DA$4,'SPACELOG 6 BP'!$F45:$EE45)+SUMIF('SPACELOG 7 BP'!$F$2:$EE$2,DA$4,'SPACELOG 7 BP'!$F45:$EE45)+SUMIF('SPACELOG 8 BP'!$F$2:$EE$2,DA$4,'SPACELOG 8 BP'!$F45:$EE45)+SUMIF('SPACELOG 9 BP'!$F$2:$EE$2,DA$4,'SPACELOG 9 BP'!$F45:$EE45)+SUMIF('SPACELOG 10 BP'!$F$2:$EE$2,DA$4,'SPACELOG 10 BP'!$F45:$EE45)+SUMIF('SPACELOG 11 BP'!$F$2:$EE$2,DA$4,'SPACELOG 11 BP'!$F45:$EE45)+SUMIF('SPACELOG 12 BP'!$F$2:$EE$2,DA$4,'SPACELOG 12 BP'!$F45:$EE45)</f>
        <v>417</v>
      </c>
      <c r="DB45" s="33">
        <f>SUMIF('reporting montigny'!$F$2:$EE$2,DB$4,'reporting montigny'!$F45:$EE45)+SUMIF('reporting boissy'!$F$2:$EE$2,DB$4,'reporting boissy'!$F45:$EE45)+SUMIF('reporting moussy'!$F$2:$EE$2,DB$4,'reporting moussy'!$F45:$EE45)+SUMIF('reporting trappes'!$F$2:$EE$2,DB$4,'reporting trappes'!$F45:$EE45)+SUMIF('SPACELOG 5 BP'!$F$2:$EE$2,DB$4,'SPACELOG 5 BP'!$F45:$EE45)+SUMIF('SPACELOG 6 BP'!$F$2:$EE$2,DB$4,'SPACELOG 6 BP'!$F45:$EE45)+SUMIF('SPACELOG 7 BP'!$F$2:$EE$2,DB$4,'SPACELOG 7 BP'!$F45:$EE45)+SUMIF('SPACELOG 8 BP'!$F$2:$EE$2,DB$4,'SPACELOG 8 BP'!$F45:$EE45)+SUMIF('SPACELOG 9 BP'!$F$2:$EE$2,DB$4,'SPACELOG 9 BP'!$F45:$EE45)+SUMIF('SPACELOG 10 BP'!$F$2:$EE$2,DB$4,'SPACELOG 10 BP'!$F45:$EE45)+SUMIF('SPACELOG 11 BP'!$F$2:$EE$2,DB$4,'SPACELOG 11 BP'!$F45:$EE45)+SUMIF('SPACELOG 12 BP'!$F$2:$EE$2,DB$4,'SPACELOG 12 BP'!$F45:$EE45)</f>
        <v>417</v>
      </c>
      <c r="DC45" s="33">
        <f>SUMIF('reporting montigny'!$F$2:$EE$2,DC$4,'reporting montigny'!$F45:$EE45)+SUMIF('reporting boissy'!$F$2:$EE$2,DC$4,'reporting boissy'!$F45:$EE45)+SUMIF('reporting moussy'!$F$2:$EE$2,DC$4,'reporting moussy'!$F45:$EE45)+SUMIF('reporting trappes'!$F$2:$EE$2,DC$4,'reporting trappes'!$F45:$EE45)+SUMIF('SPACELOG 5 BP'!$F$2:$EE$2,DC$4,'SPACELOG 5 BP'!$F45:$EE45)+SUMIF('SPACELOG 6 BP'!$F$2:$EE$2,DC$4,'SPACELOG 6 BP'!$F45:$EE45)+SUMIF('SPACELOG 7 BP'!$F$2:$EE$2,DC$4,'SPACELOG 7 BP'!$F45:$EE45)+SUMIF('SPACELOG 8 BP'!$F$2:$EE$2,DC$4,'SPACELOG 8 BP'!$F45:$EE45)+SUMIF('SPACELOG 9 BP'!$F$2:$EE$2,DC$4,'SPACELOG 9 BP'!$F45:$EE45)+SUMIF('SPACELOG 10 BP'!$F$2:$EE$2,DC$4,'SPACELOG 10 BP'!$F45:$EE45)+SUMIF('SPACELOG 11 BP'!$F$2:$EE$2,DC$4,'SPACELOG 11 BP'!$F45:$EE45)+SUMIF('SPACELOG 12 BP'!$F$2:$EE$2,DC$4,'SPACELOG 12 BP'!$F45:$EE45)</f>
        <v>417</v>
      </c>
      <c r="DD45" s="33">
        <f>SUMIF('reporting montigny'!$F$2:$EE$2,DD$4,'reporting montigny'!$F45:$EE45)+SUMIF('reporting boissy'!$F$2:$EE$2,DD$4,'reporting boissy'!$F45:$EE45)+SUMIF('reporting moussy'!$F$2:$EE$2,DD$4,'reporting moussy'!$F45:$EE45)+SUMIF('reporting trappes'!$F$2:$EE$2,DD$4,'reporting trappes'!$F45:$EE45)+SUMIF('SPACELOG 5 BP'!$F$2:$EE$2,DD$4,'SPACELOG 5 BP'!$F45:$EE45)+SUMIF('SPACELOG 6 BP'!$F$2:$EE$2,DD$4,'SPACELOG 6 BP'!$F45:$EE45)+SUMIF('SPACELOG 7 BP'!$F$2:$EE$2,DD$4,'SPACELOG 7 BP'!$F45:$EE45)+SUMIF('SPACELOG 8 BP'!$F$2:$EE$2,DD$4,'SPACELOG 8 BP'!$F45:$EE45)+SUMIF('SPACELOG 9 BP'!$F$2:$EE$2,DD$4,'SPACELOG 9 BP'!$F45:$EE45)+SUMIF('SPACELOG 10 BP'!$F$2:$EE$2,DD$4,'SPACELOG 10 BP'!$F45:$EE45)+SUMIF('SPACELOG 11 BP'!$F$2:$EE$2,DD$4,'SPACELOG 11 BP'!$F45:$EE45)+SUMIF('SPACELOG 12 BP'!$F$2:$EE$2,DD$4,'SPACELOG 12 BP'!$F45:$EE45)</f>
        <v>417</v>
      </c>
      <c r="DE45" s="393">
        <f t="shared" si="166"/>
        <v>5004</v>
      </c>
      <c r="DF45" s="33">
        <f>SUMIF('reporting montigny'!$F$2:$EE$2,DF$4,'reporting montigny'!$F45:$EE45)+SUMIF('reporting boissy'!$F$2:$EE$2,DF$4,'reporting boissy'!$F45:$EE45)+SUMIF('reporting moussy'!$F$2:$EE$2,DF$4,'reporting moussy'!$F45:$EE45)+SUMIF('reporting trappes'!$F$2:$EE$2,DF$4,'reporting trappes'!$F45:$EE45)+SUMIF('SPACELOG 5 BP'!$F$2:$EE$2,DF$4,'SPACELOG 5 BP'!$F45:$EE45)+SUMIF('SPACELOG 6 BP'!$F$2:$EE$2,DF$4,'SPACELOG 6 BP'!$F45:$EE45)+SUMIF('SPACELOG 7 BP'!$F$2:$EE$2,DF$4,'SPACELOG 7 BP'!$F45:$EE45)+SUMIF('SPACELOG 8 BP'!$F$2:$EE$2,DF$4,'SPACELOG 8 BP'!$F45:$EE45)+SUMIF('SPACELOG 9 BP'!$F$2:$EE$2,DF$4,'SPACELOG 9 BP'!$F45:$EE45)+SUMIF('SPACELOG 10 BP'!$F$2:$EE$2,DF$4,'SPACELOG 10 BP'!$F45:$EE45)+SUMIF('SPACELOG 11 BP'!$F$2:$EE$2,DF$4,'SPACELOG 11 BP'!$F45:$EE45)+SUMIF('SPACELOG 12 BP'!$F$2:$EE$2,DF$4,'SPACELOG 12 BP'!$F45:$EE45)</f>
        <v>417</v>
      </c>
      <c r="DG45" s="33">
        <f>SUMIF('reporting montigny'!$F$2:$EE$2,DG$4,'reporting montigny'!$F45:$EE45)+SUMIF('reporting boissy'!$F$2:$EE$2,DG$4,'reporting boissy'!$F45:$EE45)+SUMIF('reporting moussy'!$F$2:$EE$2,DG$4,'reporting moussy'!$F45:$EE45)+SUMIF('reporting trappes'!$F$2:$EE$2,DG$4,'reporting trappes'!$F45:$EE45)+SUMIF('SPACELOG 5 BP'!$F$2:$EE$2,DG$4,'SPACELOG 5 BP'!$F45:$EE45)+SUMIF('SPACELOG 6 BP'!$F$2:$EE$2,DG$4,'SPACELOG 6 BP'!$F45:$EE45)+SUMIF('SPACELOG 7 BP'!$F$2:$EE$2,DG$4,'SPACELOG 7 BP'!$F45:$EE45)+SUMIF('SPACELOG 8 BP'!$F$2:$EE$2,DG$4,'SPACELOG 8 BP'!$F45:$EE45)+SUMIF('SPACELOG 9 BP'!$F$2:$EE$2,DG$4,'SPACELOG 9 BP'!$F45:$EE45)+SUMIF('SPACELOG 10 BP'!$F$2:$EE$2,DG$4,'SPACELOG 10 BP'!$F45:$EE45)+SUMIF('SPACELOG 11 BP'!$F$2:$EE$2,DG$4,'SPACELOG 11 BP'!$F45:$EE45)+SUMIF('SPACELOG 12 BP'!$F$2:$EE$2,DG$4,'SPACELOG 12 BP'!$F45:$EE45)</f>
        <v>417</v>
      </c>
      <c r="DH45" s="33">
        <f>SUMIF('reporting montigny'!$F$2:$EE$2,DH$4,'reporting montigny'!$F45:$EE45)+SUMIF('reporting boissy'!$F$2:$EE$2,DH$4,'reporting boissy'!$F45:$EE45)+SUMIF('reporting moussy'!$F$2:$EE$2,DH$4,'reporting moussy'!$F45:$EE45)+SUMIF('reporting trappes'!$F$2:$EE$2,DH$4,'reporting trappes'!$F45:$EE45)+SUMIF('SPACELOG 5 BP'!$F$2:$EE$2,DH$4,'SPACELOG 5 BP'!$F45:$EE45)+SUMIF('SPACELOG 6 BP'!$F$2:$EE$2,DH$4,'SPACELOG 6 BP'!$F45:$EE45)+SUMIF('SPACELOG 7 BP'!$F$2:$EE$2,DH$4,'SPACELOG 7 BP'!$F45:$EE45)+SUMIF('SPACELOG 8 BP'!$F$2:$EE$2,DH$4,'SPACELOG 8 BP'!$F45:$EE45)+SUMIF('SPACELOG 9 BP'!$F$2:$EE$2,DH$4,'SPACELOG 9 BP'!$F45:$EE45)+SUMIF('SPACELOG 10 BP'!$F$2:$EE$2,DH$4,'SPACELOG 10 BP'!$F45:$EE45)+SUMIF('SPACELOG 11 BP'!$F$2:$EE$2,DH$4,'SPACELOG 11 BP'!$F45:$EE45)+SUMIF('SPACELOG 12 BP'!$F$2:$EE$2,DH$4,'SPACELOG 12 BP'!$F45:$EE45)</f>
        <v>417</v>
      </c>
      <c r="DI45" s="33">
        <f>SUMIF('reporting montigny'!$F$2:$EE$2,DI$4,'reporting montigny'!$F45:$EE45)+SUMIF('reporting boissy'!$F$2:$EE$2,DI$4,'reporting boissy'!$F45:$EE45)+SUMIF('reporting moussy'!$F$2:$EE$2,DI$4,'reporting moussy'!$F45:$EE45)+SUMIF('reporting trappes'!$F$2:$EE$2,DI$4,'reporting trappes'!$F45:$EE45)+SUMIF('SPACELOG 5 BP'!$F$2:$EE$2,DI$4,'SPACELOG 5 BP'!$F45:$EE45)+SUMIF('SPACELOG 6 BP'!$F$2:$EE$2,DI$4,'SPACELOG 6 BP'!$F45:$EE45)+SUMIF('SPACELOG 7 BP'!$F$2:$EE$2,DI$4,'SPACELOG 7 BP'!$F45:$EE45)+SUMIF('SPACELOG 8 BP'!$F$2:$EE$2,DI$4,'SPACELOG 8 BP'!$F45:$EE45)+SUMIF('SPACELOG 9 BP'!$F$2:$EE$2,DI$4,'SPACELOG 9 BP'!$F45:$EE45)+SUMIF('SPACELOG 10 BP'!$F$2:$EE$2,DI$4,'SPACELOG 10 BP'!$F45:$EE45)+SUMIF('SPACELOG 11 BP'!$F$2:$EE$2,DI$4,'SPACELOG 11 BP'!$F45:$EE45)+SUMIF('SPACELOG 12 BP'!$F$2:$EE$2,DI$4,'SPACELOG 12 BP'!$F45:$EE45)</f>
        <v>417</v>
      </c>
      <c r="DJ45" s="33">
        <f>SUMIF('reporting montigny'!$F$2:$EE$2,DJ$4,'reporting montigny'!$F45:$EE45)+SUMIF('reporting boissy'!$F$2:$EE$2,DJ$4,'reporting boissy'!$F45:$EE45)+SUMIF('reporting moussy'!$F$2:$EE$2,DJ$4,'reporting moussy'!$F45:$EE45)+SUMIF('reporting trappes'!$F$2:$EE$2,DJ$4,'reporting trappes'!$F45:$EE45)+SUMIF('SPACELOG 5 BP'!$F$2:$EE$2,DJ$4,'SPACELOG 5 BP'!$F45:$EE45)+SUMIF('SPACELOG 6 BP'!$F$2:$EE$2,DJ$4,'SPACELOG 6 BP'!$F45:$EE45)+SUMIF('SPACELOG 7 BP'!$F$2:$EE$2,DJ$4,'SPACELOG 7 BP'!$F45:$EE45)+SUMIF('SPACELOG 8 BP'!$F$2:$EE$2,DJ$4,'SPACELOG 8 BP'!$F45:$EE45)+SUMIF('SPACELOG 9 BP'!$F$2:$EE$2,DJ$4,'SPACELOG 9 BP'!$F45:$EE45)+SUMIF('SPACELOG 10 BP'!$F$2:$EE$2,DJ$4,'SPACELOG 10 BP'!$F45:$EE45)+SUMIF('SPACELOG 11 BP'!$F$2:$EE$2,DJ$4,'SPACELOG 11 BP'!$F45:$EE45)+SUMIF('SPACELOG 12 BP'!$F$2:$EE$2,DJ$4,'SPACELOG 12 BP'!$F45:$EE45)</f>
        <v>417</v>
      </c>
      <c r="DK45" s="33">
        <f>SUMIF('reporting montigny'!$F$2:$EE$2,DK$4,'reporting montigny'!$F45:$EE45)+SUMIF('reporting boissy'!$F$2:$EE$2,DK$4,'reporting boissy'!$F45:$EE45)+SUMIF('reporting moussy'!$F$2:$EE$2,DK$4,'reporting moussy'!$F45:$EE45)+SUMIF('reporting trappes'!$F$2:$EE$2,DK$4,'reporting trappes'!$F45:$EE45)+SUMIF('SPACELOG 5 BP'!$F$2:$EE$2,DK$4,'SPACELOG 5 BP'!$F45:$EE45)+SUMIF('SPACELOG 6 BP'!$F$2:$EE$2,DK$4,'SPACELOG 6 BP'!$F45:$EE45)+SUMIF('SPACELOG 7 BP'!$F$2:$EE$2,DK$4,'SPACELOG 7 BP'!$F45:$EE45)+SUMIF('SPACELOG 8 BP'!$F$2:$EE$2,DK$4,'SPACELOG 8 BP'!$F45:$EE45)+SUMIF('SPACELOG 9 BP'!$F$2:$EE$2,DK$4,'SPACELOG 9 BP'!$F45:$EE45)+SUMIF('SPACELOG 10 BP'!$F$2:$EE$2,DK$4,'SPACELOG 10 BP'!$F45:$EE45)+SUMIF('SPACELOG 11 BP'!$F$2:$EE$2,DK$4,'SPACELOG 11 BP'!$F45:$EE45)+SUMIF('SPACELOG 12 BP'!$F$2:$EE$2,DK$4,'SPACELOG 12 BP'!$F45:$EE45)</f>
        <v>417</v>
      </c>
      <c r="DL45" s="33">
        <f>SUMIF('reporting montigny'!$F$2:$EE$2,DL$4,'reporting montigny'!$F45:$EE45)+SUMIF('reporting boissy'!$F$2:$EE$2,DL$4,'reporting boissy'!$F45:$EE45)+SUMIF('reporting moussy'!$F$2:$EE$2,DL$4,'reporting moussy'!$F45:$EE45)+SUMIF('reporting trappes'!$F$2:$EE$2,DL$4,'reporting trappes'!$F45:$EE45)+SUMIF('SPACELOG 5 BP'!$F$2:$EE$2,DL$4,'SPACELOG 5 BP'!$F45:$EE45)+SUMIF('SPACELOG 6 BP'!$F$2:$EE$2,DL$4,'SPACELOG 6 BP'!$F45:$EE45)+SUMIF('SPACELOG 7 BP'!$F$2:$EE$2,DL$4,'SPACELOG 7 BP'!$F45:$EE45)+SUMIF('SPACELOG 8 BP'!$F$2:$EE$2,DL$4,'SPACELOG 8 BP'!$F45:$EE45)+SUMIF('SPACELOG 9 BP'!$F$2:$EE$2,DL$4,'SPACELOG 9 BP'!$F45:$EE45)+SUMIF('SPACELOG 10 BP'!$F$2:$EE$2,DL$4,'SPACELOG 10 BP'!$F45:$EE45)+SUMIF('SPACELOG 11 BP'!$F$2:$EE$2,DL$4,'SPACELOG 11 BP'!$F45:$EE45)+SUMIF('SPACELOG 12 BP'!$F$2:$EE$2,DL$4,'SPACELOG 12 BP'!$F45:$EE45)</f>
        <v>417</v>
      </c>
      <c r="DM45" s="33">
        <f>SUMIF('reporting montigny'!$F$2:$EE$2,DM$4,'reporting montigny'!$F45:$EE45)+SUMIF('reporting boissy'!$F$2:$EE$2,DM$4,'reporting boissy'!$F45:$EE45)+SUMIF('reporting moussy'!$F$2:$EE$2,DM$4,'reporting moussy'!$F45:$EE45)+SUMIF('reporting trappes'!$F$2:$EE$2,DM$4,'reporting trappes'!$F45:$EE45)+SUMIF('SPACELOG 5 BP'!$F$2:$EE$2,DM$4,'SPACELOG 5 BP'!$F45:$EE45)+SUMIF('SPACELOG 6 BP'!$F$2:$EE$2,DM$4,'SPACELOG 6 BP'!$F45:$EE45)+SUMIF('SPACELOG 7 BP'!$F$2:$EE$2,DM$4,'SPACELOG 7 BP'!$F45:$EE45)+SUMIF('SPACELOG 8 BP'!$F$2:$EE$2,DM$4,'SPACELOG 8 BP'!$F45:$EE45)+SUMIF('SPACELOG 9 BP'!$F$2:$EE$2,DM$4,'SPACELOG 9 BP'!$F45:$EE45)+SUMIF('SPACELOG 10 BP'!$F$2:$EE$2,DM$4,'SPACELOG 10 BP'!$F45:$EE45)+SUMIF('SPACELOG 11 BP'!$F$2:$EE$2,DM$4,'SPACELOG 11 BP'!$F45:$EE45)+SUMIF('SPACELOG 12 BP'!$F$2:$EE$2,DM$4,'SPACELOG 12 BP'!$F45:$EE45)</f>
        <v>417</v>
      </c>
      <c r="DN45" s="33">
        <f>SUMIF('reporting montigny'!$F$2:$EE$2,DN$4,'reporting montigny'!$F45:$EE45)+SUMIF('reporting boissy'!$F$2:$EE$2,DN$4,'reporting boissy'!$F45:$EE45)+SUMIF('reporting moussy'!$F$2:$EE$2,DN$4,'reporting moussy'!$F45:$EE45)+SUMIF('reporting trappes'!$F$2:$EE$2,DN$4,'reporting trappes'!$F45:$EE45)+SUMIF('SPACELOG 5 BP'!$F$2:$EE$2,DN$4,'SPACELOG 5 BP'!$F45:$EE45)+SUMIF('SPACELOG 6 BP'!$F$2:$EE$2,DN$4,'SPACELOG 6 BP'!$F45:$EE45)+SUMIF('SPACELOG 7 BP'!$F$2:$EE$2,DN$4,'SPACELOG 7 BP'!$F45:$EE45)+SUMIF('SPACELOG 8 BP'!$F$2:$EE$2,DN$4,'SPACELOG 8 BP'!$F45:$EE45)+SUMIF('SPACELOG 9 BP'!$F$2:$EE$2,DN$4,'SPACELOG 9 BP'!$F45:$EE45)+SUMIF('SPACELOG 10 BP'!$F$2:$EE$2,DN$4,'SPACELOG 10 BP'!$F45:$EE45)+SUMIF('SPACELOG 11 BP'!$F$2:$EE$2,DN$4,'SPACELOG 11 BP'!$F45:$EE45)+SUMIF('SPACELOG 12 BP'!$F$2:$EE$2,DN$4,'SPACELOG 12 BP'!$F45:$EE45)</f>
        <v>417</v>
      </c>
      <c r="DO45" s="33">
        <f>SUMIF('reporting montigny'!$F$2:$EE$2,DO$4,'reporting montigny'!$F45:$EE45)+SUMIF('reporting boissy'!$F$2:$EE$2,DO$4,'reporting boissy'!$F45:$EE45)+SUMIF('reporting moussy'!$F$2:$EE$2,DO$4,'reporting moussy'!$F45:$EE45)+SUMIF('reporting trappes'!$F$2:$EE$2,DO$4,'reporting trappes'!$F45:$EE45)+SUMIF('SPACELOG 5 BP'!$F$2:$EE$2,DO$4,'SPACELOG 5 BP'!$F45:$EE45)+SUMIF('SPACELOG 6 BP'!$F$2:$EE$2,DO$4,'SPACELOG 6 BP'!$F45:$EE45)+SUMIF('SPACELOG 7 BP'!$F$2:$EE$2,DO$4,'SPACELOG 7 BP'!$F45:$EE45)+SUMIF('SPACELOG 8 BP'!$F$2:$EE$2,DO$4,'SPACELOG 8 BP'!$F45:$EE45)+SUMIF('SPACELOG 9 BP'!$F$2:$EE$2,DO$4,'SPACELOG 9 BP'!$F45:$EE45)+SUMIF('SPACELOG 10 BP'!$F$2:$EE$2,DO$4,'SPACELOG 10 BP'!$F45:$EE45)+SUMIF('SPACELOG 11 BP'!$F$2:$EE$2,DO$4,'SPACELOG 11 BP'!$F45:$EE45)+SUMIF('SPACELOG 12 BP'!$F$2:$EE$2,DO$4,'SPACELOG 12 BP'!$F45:$EE45)</f>
        <v>417</v>
      </c>
      <c r="DP45" s="33">
        <f>SUMIF('reporting montigny'!$F$2:$EE$2,DP$4,'reporting montigny'!$F45:$EE45)+SUMIF('reporting boissy'!$F$2:$EE$2,DP$4,'reporting boissy'!$F45:$EE45)+SUMIF('reporting moussy'!$F$2:$EE$2,DP$4,'reporting moussy'!$F45:$EE45)+SUMIF('reporting trappes'!$F$2:$EE$2,DP$4,'reporting trappes'!$F45:$EE45)+SUMIF('SPACELOG 5 BP'!$F$2:$EE$2,DP$4,'SPACELOG 5 BP'!$F45:$EE45)+SUMIF('SPACELOG 6 BP'!$F$2:$EE$2,DP$4,'SPACELOG 6 BP'!$F45:$EE45)+SUMIF('SPACELOG 7 BP'!$F$2:$EE$2,DP$4,'SPACELOG 7 BP'!$F45:$EE45)+SUMIF('SPACELOG 8 BP'!$F$2:$EE$2,DP$4,'SPACELOG 8 BP'!$F45:$EE45)+SUMIF('SPACELOG 9 BP'!$F$2:$EE$2,DP$4,'SPACELOG 9 BP'!$F45:$EE45)+SUMIF('SPACELOG 10 BP'!$F$2:$EE$2,DP$4,'SPACELOG 10 BP'!$F45:$EE45)+SUMIF('SPACELOG 11 BP'!$F$2:$EE$2,DP$4,'SPACELOG 11 BP'!$F45:$EE45)+SUMIF('SPACELOG 12 BP'!$F$2:$EE$2,DP$4,'SPACELOG 12 BP'!$F45:$EE45)</f>
        <v>417</v>
      </c>
      <c r="DQ45" s="33">
        <f>SUMIF('reporting montigny'!$F$2:$EE$2,DQ$4,'reporting montigny'!$F45:$EE45)+SUMIF('reporting boissy'!$F$2:$EE$2,DQ$4,'reporting boissy'!$F45:$EE45)+SUMIF('reporting moussy'!$F$2:$EE$2,DQ$4,'reporting moussy'!$F45:$EE45)+SUMIF('reporting trappes'!$F$2:$EE$2,DQ$4,'reporting trappes'!$F45:$EE45)+SUMIF('SPACELOG 5 BP'!$F$2:$EE$2,DQ$4,'SPACELOG 5 BP'!$F45:$EE45)+SUMIF('SPACELOG 6 BP'!$F$2:$EE$2,DQ$4,'SPACELOG 6 BP'!$F45:$EE45)+SUMIF('SPACELOG 7 BP'!$F$2:$EE$2,DQ$4,'SPACELOG 7 BP'!$F45:$EE45)+SUMIF('SPACELOG 8 BP'!$F$2:$EE$2,DQ$4,'SPACELOG 8 BP'!$F45:$EE45)+SUMIF('SPACELOG 9 BP'!$F$2:$EE$2,DQ$4,'SPACELOG 9 BP'!$F45:$EE45)+SUMIF('SPACELOG 10 BP'!$F$2:$EE$2,DQ$4,'SPACELOG 10 BP'!$F45:$EE45)+SUMIF('SPACELOG 11 BP'!$F$2:$EE$2,DQ$4,'SPACELOG 11 BP'!$F45:$EE45)+SUMIF('SPACELOG 12 BP'!$F$2:$EE$2,DQ$4,'SPACELOG 12 BP'!$F45:$EE45)</f>
        <v>417</v>
      </c>
      <c r="DR45" s="393">
        <f t="shared" si="167"/>
        <v>5004</v>
      </c>
    </row>
    <row r="46" spans="2:122" x14ac:dyDescent="0.2">
      <c r="E46" s="4" t="s">
        <v>47</v>
      </c>
      <c r="F46" s="33">
        <f>SUM(F43:F45)</f>
        <v>27499</v>
      </c>
      <c r="G46" s="33">
        <f t="shared" ref="G46:Q46" si="169">SUM(G43:G45)</f>
        <v>27499</v>
      </c>
      <c r="H46" s="33">
        <f t="shared" si="169"/>
        <v>27499</v>
      </c>
      <c r="I46" s="33">
        <f t="shared" si="169"/>
        <v>27499</v>
      </c>
      <c r="J46" s="33">
        <f t="shared" si="169"/>
        <v>27499</v>
      </c>
      <c r="K46" s="33">
        <f t="shared" si="169"/>
        <v>27499</v>
      </c>
      <c r="L46" s="33">
        <f t="shared" si="169"/>
        <v>30102</v>
      </c>
      <c r="M46" s="33">
        <f t="shared" si="169"/>
        <v>30102</v>
      </c>
      <c r="N46" s="33">
        <f t="shared" si="169"/>
        <v>30519</v>
      </c>
      <c r="O46" s="33">
        <f t="shared" si="169"/>
        <v>30519</v>
      </c>
      <c r="P46" s="33">
        <f t="shared" si="169"/>
        <v>30519</v>
      </c>
      <c r="Q46" s="33">
        <f t="shared" si="169"/>
        <v>39463</v>
      </c>
      <c r="R46" s="393">
        <f t="shared" si="168"/>
        <v>356218</v>
      </c>
      <c r="S46" s="33">
        <f>SUM(S43:S45)</f>
        <v>39463</v>
      </c>
      <c r="T46" s="33">
        <f t="shared" ref="T46" si="170">SUM(T43:T45)</f>
        <v>39463</v>
      </c>
      <c r="U46" s="33">
        <f t="shared" ref="U46" si="171">SUM(U43:U45)</f>
        <v>39463</v>
      </c>
      <c r="V46" s="33">
        <f t="shared" ref="V46" si="172">SUM(V43:V45)</f>
        <v>39463</v>
      </c>
      <c r="W46" s="33">
        <f t="shared" ref="W46" si="173">SUM(W43:W45)</f>
        <v>39463</v>
      </c>
      <c r="X46" s="33">
        <f t="shared" ref="X46" si="174">SUM(X43:X45)</f>
        <v>39463</v>
      </c>
      <c r="Y46" s="33">
        <f t="shared" ref="Y46" si="175">SUM(Y43:Y45)</f>
        <v>39463</v>
      </c>
      <c r="Z46" s="33">
        <f t="shared" ref="Z46" si="176">SUM(Z43:Z45)</f>
        <v>39463</v>
      </c>
      <c r="AA46" s="33">
        <f t="shared" ref="AA46" si="177">SUM(AA43:AA45)</f>
        <v>39463</v>
      </c>
      <c r="AB46" s="33">
        <f t="shared" ref="AB46" si="178">SUM(AB43:AB45)</f>
        <v>39463</v>
      </c>
      <c r="AC46" s="33">
        <f t="shared" ref="AC46" si="179">SUM(AC43:AC45)</f>
        <v>39463</v>
      </c>
      <c r="AD46" s="33">
        <f t="shared" ref="AD46" si="180">SUM(AD43:AD45)</f>
        <v>39463</v>
      </c>
      <c r="AE46" s="393">
        <f t="shared" si="160"/>
        <v>473556</v>
      </c>
      <c r="AF46" s="33">
        <f>SUM(AF43:AF45)</f>
        <v>39463</v>
      </c>
      <c r="AG46" s="33">
        <f t="shared" ref="AG46" si="181">SUM(AG43:AG45)</f>
        <v>39463</v>
      </c>
      <c r="AH46" s="33">
        <f t="shared" ref="AH46" si="182">SUM(AH43:AH45)</f>
        <v>39463</v>
      </c>
      <c r="AI46" s="33">
        <f t="shared" ref="AI46" si="183">SUM(AI43:AI45)</f>
        <v>39463</v>
      </c>
      <c r="AJ46" s="33">
        <f t="shared" ref="AJ46" si="184">SUM(AJ43:AJ45)</f>
        <v>39463</v>
      </c>
      <c r="AK46" s="33">
        <f t="shared" ref="AK46" si="185">SUM(AK43:AK45)</f>
        <v>39463</v>
      </c>
      <c r="AL46" s="33">
        <f t="shared" ref="AL46" si="186">SUM(AL43:AL45)</f>
        <v>39463</v>
      </c>
      <c r="AM46" s="33">
        <f t="shared" ref="AM46" si="187">SUM(AM43:AM45)</f>
        <v>39463</v>
      </c>
      <c r="AN46" s="33">
        <f t="shared" ref="AN46" si="188">SUM(AN43:AN45)</f>
        <v>39463</v>
      </c>
      <c r="AO46" s="33">
        <f t="shared" ref="AO46" si="189">SUM(AO43:AO45)</f>
        <v>39463</v>
      </c>
      <c r="AP46" s="33">
        <f t="shared" ref="AP46" si="190">SUM(AP43:AP45)</f>
        <v>39463</v>
      </c>
      <c r="AQ46" s="33">
        <f t="shared" ref="AQ46" si="191">SUM(AQ43:AQ45)</f>
        <v>39463</v>
      </c>
      <c r="AR46" s="393">
        <f t="shared" si="161"/>
        <v>473556</v>
      </c>
      <c r="AS46" s="33">
        <f>SUM(AS43:AS45)</f>
        <v>39463</v>
      </c>
      <c r="AT46" s="33">
        <f t="shared" ref="AT46" si="192">SUM(AT43:AT45)</f>
        <v>39463</v>
      </c>
      <c r="AU46" s="33">
        <f t="shared" ref="AU46" si="193">SUM(AU43:AU45)</f>
        <v>39463</v>
      </c>
      <c r="AV46" s="33">
        <f t="shared" ref="AV46" si="194">SUM(AV43:AV45)</f>
        <v>39463</v>
      </c>
      <c r="AW46" s="33">
        <f t="shared" ref="AW46" si="195">SUM(AW43:AW45)</f>
        <v>39463</v>
      </c>
      <c r="AX46" s="33">
        <f t="shared" ref="AX46" si="196">SUM(AX43:AX45)</f>
        <v>39463</v>
      </c>
      <c r="AY46" s="33">
        <f t="shared" ref="AY46" si="197">SUM(AY43:AY45)</f>
        <v>39463</v>
      </c>
      <c r="AZ46" s="33">
        <f t="shared" ref="AZ46" si="198">SUM(AZ43:AZ45)</f>
        <v>39463</v>
      </c>
      <c r="BA46" s="33">
        <f t="shared" ref="BA46" si="199">SUM(BA43:BA45)</f>
        <v>39463</v>
      </c>
      <c r="BB46" s="33">
        <f t="shared" ref="BB46" si="200">SUM(BB43:BB45)</f>
        <v>39463</v>
      </c>
      <c r="BC46" s="33">
        <f t="shared" ref="BC46" si="201">SUM(BC43:BC45)</f>
        <v>39463</v>
      </c>
      <c r="BD46" s="33">
        <f t="shared" ref="BD46" si="202">SUM(BD43:BD45)</f>
        <v>39463</v>
      </c>
      <c r="BE46" s="393">
        <f t="shared" si="162"/>
        <v>473556</v>
      </c>
      <c r="BF46" s="33">
        <f>SUM(BF43:BF45)</f>
        <v>39463</v>
      </c>
      <c r="BG46" s="33">
        <f t="shared" ref="BG46" si="203">SUM(BG43:BG45)</f>
        <v>39463</v>
      </c>
      <c r="BH46" s="33">
        <f t="shared" ref="BH46" si="204">SUM(BH43:BH45)</f>
        <v>39463</v>
      </c>
      <c r="BI46" s="33">
        <f t="shared" ref="BI46" si="205">SUM(BI43:BI45)</f>
        <v>39463</v>
      </c>
      <c r="BJ46" s="33">
        <f t="shared" ref="BJ46" si="206">SUM(BJ43:BJ45)</f>
        <v>39463</v>
      </c>
      <c r="BK46" s="33">
        <f t="shared" ref="BK46" si="207">SUM(BK43:BK45)</f>
        <v>39463</v>
      </c>
      <c r="BL46" s="33">
        <f t="shared" ref="BL46" si="208">SUM(BL43:BL45)</f>
        <v>39463</v>
      </c>
      <c r="BM46" s="33">
        <f t="shared" ref="BM46" si="209">SUM(BM43:BM45)</f>
        <v>39463</v>
      </c>
      <c r="BN46" s="33">
        <f t="shared" ref="BN46" si="210">SUM(BN43:BN45)</f>
        <v>39463</v>
      </c>
      <c r="BO46" s="33">
        <f t="shared" ref="BO46" si="211">SUM(BO43:BO45)</f>
        <v>39463</v>
      </c>
      <c r="BP46" s="33">
        <f t="shared" ref="BP46" si="212">SUM(BP43:BP45)</f>
        <v>39463</v>
      </c>
      <c r="BQ46" s="33">
        <f t="shared" ref="BQ46" si="213">SUM(BQ43:BQ45)</f>
        <v>39463</v>
      </c>
      <c r="BR46" s="393">
        <f t="shared" si="163"/>
        <v>473556</v>
      </c>
      <c r="BS46" s="33">
        <f>SUM(BS43:BS45)</f>
        <v>39463</v>
      </c>
      <c r="BT46" s="33">
        <f t="shared" ref="BT46" si="214">SUM(BT43:BT45)</f>
        <v>39463</v>
      </c>
      <c r="BU46" s="33">
        <f t="shared" ref="BU46" si="215">SUM(BU43:BU45)</f>
        <v>39463</v>
      </c>
      <c r="BV46" s="33">
        <f t="shared" ref="BV46" si="216">SUM(BV43:BV45)</f>
        <v>39463</v>
      </c>
      <c r="BW46" s="33">
        <f t="shared" ref="BW46" si="217">SUM(BW43:BW45)</f>
        <v>39463</v>
      </c>
      <c r="BX46" s="33">
        <f t="shared" ref="BX46" si="218">SUM(BX43:BX45)</f>
        <v>39463</v>
      </c>
      <c r="BY46" s="33">
        <f t="shared" ref="BY46" si="219">SUM(BY43:BY45)</f>
        <v>39463</v>
      </c>
      <c r="BZ46" s="33">
        <f t="shared" ref="BZ46" si="220">SUM(BZ43:BZ45)</f>
        <v>39463</v>
      </c>
      <c r="CA46" s="33">
        <f t="shared" ref="CA46" si="221">SUM(CA43:CA45)</f>
        <v>39463</v>
      </c>
      <c r="CB46" s="33">
        <f t="shared" ref="CB46" si="222">SUM(CB43:CB45)</f>
        <v>39463</v>
      </c>
      <c r="CC46" s="33">
        <f t="shared" ref="CC46" si="223">SUM(CC43:CC45)</f>
        <v>39463</v>
      </c>
      <c r="CD46" s="33">
        <f t="shared" ref="CD46" si="224">SUM(CD43:CD45)</f>
        <v>39463</v>
      </c>
      <c r="CE46" s="393">
        <f t="shared" si="164"/>
        <v>473556</v>
      </c>
      <c r="CF46" s="33">
        <f>SUM(CF43:CF45)</f>
        <v>39463</v>
      </c>
      <c r="CG46" s="33">
        <f t="shared" ref="CG46" si="225">SUM(CG43:CG45)</f>
        <v>39463</v>
      </c>
      <c r="CH46" s="33">
        <f t="shared" ref="CH46" si="226">SUM(CH43:CH45)</f>
        <v>39463</v>
      </c>
      <c r="CI46" s="33">
        <f t="shared" ref="CI46" si="227">SUM(CI43:CI45)</f>
        <v>39463</v>
      </c>
      <c r="CJ46" s="33">
        <f t="shared" ref="CJ46" si="228">SUM(CJ43:CJ45)</f>
        <v>39463</v>
      </c>
      <c r="CK46" s="33">
        <f t="shared" ref="CK46" si="229">SUM(CK43:CK45)</f>
        <v>39463</v>
      </c>
      <c r="CL46" s="33">
        <f t="shared" ref="CL46" si="230">SUM(CL43:CL45)</f>
        <v>39463</v>
      </c>
      <c r="CM46" s="33">
        <f t="shared" ref="CM46" si="231">SUM(CM43:CM45)</f>
        <v>39463</v>
      </c>
      <c r="CN46" s="33">
        <f t="shared" ref="CN46" si="232">SUM(CN43:CN45)</f>
        <v>39463</v>
      </c>
      <c r="CO46" s="33">
        <f t="shared" ref="CO46" si="233">SUM(CO43:CO45)</f>
        <v>39463</v>
      </c>
      <c r="CP46" s="33">
        <f t="shared" ref="CP46" si="234">SUM(CP43:CP45)</f>
        <v>39463</v>
      </c>
      <c r="CQ46" s="33">
        <f t="shared" ref="CQ46" si="235">SUM(CQ43:CQ45)</f>
        <v>39463</v>
      </c>
      <c r="CR46" s="393">
        <f t="shared" si="165"/>
        <v>473556</v>
      </c>
      <c r="CS46" s="33">
        <f>SUM(CS43:CS45)</f>
        <v>39463</v>
      </c>
      <c r="CT46" s="33">
        <f t="shared" ref="CT46" si="236">SUM(CT43:CT45)</f>
        <v>39463</v>
      </c>
      <c r="CU46" s="33">
        <f t="shared" ref="CU46" si="237">SUM(CU43:CU45)</f>
        <v>39463</v>
      </c>
      <c r="CV46" s="33">
        <f t="shared" ref="CV46" si="238">SUM(CV43:CV45)</f>
        <v>39463</v>
      </c>
      <c r="CW46" s="33">
        <f t="shared" ref="CW46" si="239">SUM(CW43:CW45)</f>
        <v>39463</v>
      </c>
      <c r="CX46" s="33">
        <f t="shared" ref="CX46" si="240">SUM(CX43:CX45)</f>
        <v>39463</v>
      </c>
      <c r="CY46" s="33">
        <f t="shared" ref="CY46" si="241">SUM(CY43:CY45)</f>
        <v>39463</v>
      </c>
      <c r="CZ46" s="33">
        <f t="shared" ref="CZ46" si="242">SUM(CZ43:CZ45)</f>
        <v>39463</v>
      </c>
      <c r="DA46" s="33">
        <f t="shared" ref="DA46" si="243">SUM(DA43:DA45)</f>
        <v>39463</v>
      </c>
      <c r="DB46" s="33">
        <f t="shared" ref="DB46" si="244">SUM(DB43:DB45)</f>
        <v>39463</v>
      </c>
      <c r="DC46" s="33">
        <f t="shared" ref="DC46" si="245">SUM(DC43:DC45)</f>
        <v>39463</v>
      </c>
      <c r="DD46" s="33">
        <f t="shared" ref="DD46" si="246">SUM(DD43:DD45)</f>
        <v>39463</v>
      </c>
      <c r="DE46" s="393">
        <f t="shared" si="166"/>
        <v>473556</v>
      </c>
      <c r="DF46" s="33">
        <f>SUM(DF43:DF45)</f>
        <v>39463</v>
      </c>
      <c r="DG46" s="33">
        <f t="shared" ref="DG46" si="247">SUM(DG43:DG45)</f>
        <v>39463</v>
      </c>
      <c r="DH46" s="33">
        <f t="shared" ref="DH46" si="248">SUM(DH43:DH45)</f>
        <v>39463</v>
      </c>
      <c r="DI46" s="33">
        <f t="shared" ref="DI46" si="249">SUM(DI43:DI45)</f>
        <v>39463</v>
      </c>
      <c r="DJ46" s="33">
        <f t="shared" ref="DJ46" si="250">SUM(DJ43:DJ45)</f>
        <v>39463</v>
      </c>
      <c r="DK46" s="33">
        <f t="shared" ref="DK46" si="251">SUM(DK43:DK45)</f>
        <v>39463</v>
      </c>
      <c r="DL46" s="33">
        <f t="shared" ref="DL46" si="252">SUM(DL43:DL45)</f>
        <v>39463</v>
      </c>
      <c r="DM46" s="33">
        <f t="shared" ref="DM46" si="253">SUM(DM43:DM45)</f>
        <v>39463</v>
      </c>
      <c r="DN46" s="33">
        <f t="shared" ref="DN46" si="254">SUM(DN43:DN45)</f>
        <v>39463</v>
      </c>
      <c r="DO46" s="33">
        <f t="shared" ref="DO46" si="255">SUM(DO43:DO45)</f>
        <v>39463</v>
      </c>
      <c r="DP46" s="33">
        <f t="shared" ref="DP46" si="256">SUM(DP43:DP45)</f>
        <v>39463</v>
      </c>
      <c r="DQ46" s="33">
        <f t="shared" ref="DQ46" si="257">SUM(DQ43:DQ45)</f>
        <v>39463</v>
      </c>
      <c r="DR46" s="393">
        <f t="shared" si="167"/>
        <v>473556</v>
      </c>
    </row>
    <row r="47" spans="2:122" x14ac:dyDescent="0.2">
      <c r="E47" s="4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9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9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9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9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9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9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9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9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93"/>
    </row>
    <row r="48" spans="2:122" x14ac:dyDescent="0.2">
      <c r="E48" s="4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9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9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9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9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9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9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9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9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93"/>
    </row>
    <row r="49" spans="2:122" x14ac:dyDescent="0.2">
      <c r="E49" s="412" t="s">
        <v>16</v>
      </c>
      <c r="F49" s="33">
        <f>SUMIF('reporting montigny'!$F$2:$EE$2,F$4,'reporting montigny'!$F49:$EE49)+SUMIF('reporting boissy'!$F$2:$EE$2,F$4,'reporting boissy'!$F49:$EE49)+SUMIF('reporting moussy'!$F$2:$EE$2,F$4,'reporting moussy'!$F49:$EE49)+SUMIF('reporting trappes'!$F$2:$EE$2,F$4,'reporting trappes'!$F49:$EE49)+SUMIF('SPACELOG 5 BP'!$F$2:$EE$2,F$4,'SPACELOG 5 BP'!$F49:$EE49)+SUMIF('SPACELOG 6 BP'!$F$2:$EE$2,F$4,'SPACELOG 6 BP'!$F49:$EE49)+SUMIF('SPACELOG 7 BP'!$F$2:$EE$2,F$4,'SPACELOG 7 BP'!$F49:$EE49)+SUMIF('SPACELOG 8 BP'!$F$2:$EE$2,F$4,'SPACELOG 8 BP'!$F49:$EE49)+SUMIF('SPACELOG 9 BP'!$F$2:$EE$2,F$4,'SPACELOG 9 BP'!$F49:$EE49)+SUMIF('SPACELOG 10 BP'!$F$2:$EE$2,F$4,'SPACELOG 10 BP'!$F49:$EE49)+SUMIF('SPACELOG 11 BP'!$F$2:$EE$2,F$4,'SPACELOG 11 BP'!$F49:$EE49)+SUMIF('SPACELOG 12 BP'!$F$2:$EE$2,F$4,'SPACELOG 12 BP'!$F49:$EE49)</f>
        <v>4160</v>
      </c>
      <c r="G49" s="33">
        <f>SUMIF('reporting montigny'!$F$2:$EE$2,G$4,'reporting montigny'!$F49:$EE49)+SUMIF('reporting boissy'!$F$2:$EE$2,G$4,'reporting boissy'!$F49:$EE49)+SUMIF('reporting moussy'!$F$2:$EE$2,G$4,'reporting moussy'!$F49:$EE49)+SUMIF('reporting trappes'!$F$2:$EE$2,G$4,'reporting trappes'!$F49:$EE49)+SUMIF('SPACELOG 5 BP'!$F$2:$EE$2,G$4,'SPACELOG 5 BP'!$F49:$EE49)+SUMIF('SPACELOG 6 BP'!$F$2:$EE$2,G$4,'SPACELOG 6 BP'!$F49:$EE49)+SUMIF('SPACELOG 7 BP'!$F$2:$EE$2,G$4,'SPACELOG 7 BP'!$F49:$EE49)+SUMIF('SPACELOG 8 BP'!$F$2:$EE$2,G$4,'SPACELOG 8 BP'!$F49:$EE49)+SUMIF('SPACELOG 9 BP'!$F$2:$EE$2,G$4,'SPACELOG 9 BP'!$F49:$EE49)+SUMIF('SPACELOG 10 BP'!$F$2:$EE$2,G$4,'SPACELOG 10 BP'!$F49:$EE49)+SUMIF('SPACELOG 11 BP'!$F$2:$EE$2,G$4,'SPACELOG 11 BP'!$F49:$EE49)+SUMIF('SPACELOG 12 BP'!$F$2:$EE$2,G$4,'SPACELOG 12 BP'!$F49:$EE49)</f>
        <v>4160</v>
      </c>
      <c r="H49" s="33">
        <f>SUMIF('reporting montigny'!$F$2:$EE$2,H$4,'reporting montigny'!$F49:$EE49)+SUMIF('reporting boissy'!$F$2:$EE$2,H$4,'reporting boissy'!$F49:$EE49)+SUMIF('reporting moussy'!$F$2:$EE$2,H$4,'reporting moussy'!$F49:$EE49)+SUMIF('reporting trappes'!$F$2:$EE$2,H$4,'reporting trappes'!$F49:$EE49)+SUMIF('SPACELOG 5 BP'!$F$2:$EE$2,H$4,'SPACELOG 5 BP'!$F49:$EE49)+SUMIF('SPACELOG 6 BP'!$F$2:$EE$2,H$4,'SPACELOG 6 BP'!$F49:$EE49)+SUMIF('SPACELOG 7 BP'!$F$2:$EE$2,H$4,'SPACELOG 7 BP'!$F49:$EE49)+SUMIF('SPACELOG 8 BP'!$F$2:$EE$2,H$4,'SPACELOG 8 BP'!$F49:$EE49)+SUMIF('SPACELOG 9 BP'!$F$2:$EE$2,H$4,'SPACELOG 9 BP'!$F49:$EE49)+SUMIF('SPACELOG 10 BP'!$F$2:$EE$2,H$4,'SPACELOG 10 BP'!$F49:$EE49)+SUMIF('SPACELOG 11 BP'!$F$2:$EE$2,H$4,'SPACELOG 11 BP'!$F49:$EE49)+SUMIF('SPACELOG 12 BP'!$F$2:$EE$2,H$4,'SPACELOG 12 BP'!$F49:$EE49)</f>
        <v>4160</v>
      </c>
      <c r="I49" s="33">
        <f>SUMIF('reporting montigny'!$F$2:$EE$2,I$4,'reporting montigny'!$F49:$EE49)+SUMIF('reporting boissy'!$F$2:$EE$2,I$4,'reporting boissy'!$F49:$EE49)+SUMIF('reporting moussy'!$F$2:$EE$2,I$4,'reporting moussy'!$F49:$EE49)+SUMIF('reporting trappes'!$F$2:$EE$2,I$4,'reporting trappes'!$F49:$EE49)+SUMIF('SPACELOG 5 BP'!$F$2:$EE$2,I$4,'SPACELOG 5 BP'!$F49:$EE49)+SUMIF('SPACELOG 6 BP'!$F$2:$EE$2,I$4,'SPACELOG 6 BP'!$F49:$EE49)+SUMIF('SPACELOG 7 BP'!$F$2:$EE$2,I$4,'SPACELOG 7 BP'!$F49:$EE49)+SUMIF('SPACELOG 8 BP'!$F$2:$EE$2,I$4,'SPACELOG 8 BP'!$F49:$EE49)+SUMIF('SPACELOG 9 BP'!$F$2:$EE$2,I$4,'SPACELOG 9 BP'!$F49:$EE49)+SUMIF('SPACELOG 10 BP'!$F$2:$EE$2,I$4,'SPACELOG 10 BP'!$F49:$EE49)+SUMIF('SPACELOG 11 BP'!$F$2:$EE$2,I$4,'SPACELOG 11 BP'!$F49:$EE49)+SUMIF('SPACELOG 12 BP'!$F$2:$EE$2,I$4,'SPACELOG 12 BP'!$F49:$EE49)</f>
        <v>4160</v>
      </c>
      <c r="J49" s="33">
        <f>SUMIF('reporting montigny'!$F$2:$EE$2,J$4,'reporting montigny'!$F49:$EE49)+SUMIF('reporting boissy'!$F$2:$EE$2,J$4,'reporting boissy'!$F49:$EE49)+SUMIF('reporting moussy'!$F$2:$EE$2,J$4,'reporting moussy'!$F49:$EE49)+SUMIF('reporting trappes'!$F$2:$EE$2,J$4,'reporting trappes'!$F49:$EE49)+SUMIF('SPACELOG 5 BP'!$F$2:$EE$2,J$4,'SPACELOG 5 BP'!$F49:$EE49)+SUMIF('SPACELOG 6 BP'!$F$2:$EE$2,J$4,'SPACELOG 6 BP'!$F49:$EE49)+SUMIF('SPACELOG 7 BP'!$F$2:$EE$2,J$4,'SPACELOG 7 BP'!$F49:$EE49)+SUMIF('SPACELOG 8 BP'!$F$2:$EE$2,J$4,'SPACELOG 8 BP'!$F49:$EE49)+SUMIF('SPACELOG 9 BP'!$F$2:$EE$2,J$4,'SPACELOG 9 BP'!$F49:$EE49)+SUMIF('SPACELOG 10 BP'!$F$2:$EE$2,J$4,'SPACELOG 10 BP'!$F49:$EE49)+SUMIF('SPACELOG 11 BP'!$F$2:$EE$2,J$4,'SPACELOG 11 BP'!$F49:$EE49)+SUMIF('SPACELOG 12 BP'!$F$2:$EE$2,J$4,'SPACELOG 12 BP'!$F49:$EE49)</f>
        <v>4160</v>
      </c>
      <c r="K49" s="33">
        <f>SUMIF('reporting montigny'!$F$2:$EE$2,K$4,'reporting montigny'!$F49:$EE49)+SUMIF('reporting boissy'!$F$2:$EE$2,K$4,'reporting boissy'!$F49:$EE49)+SUMIF('reporting moussy'!$F$2:$EE$2,K$4,'reporting moussy'!$F49:$EE49)+SUMIF('reporting trappes'!$F$2:$EE$2,K$4,'reporting trappes'!$F49:$EE49)+SUMIF('SPACELOG 5 BP'!$F$2:$EE$2,K$4,'SPACELOG 5 BP'!$F49:$EE49)+SUMIF('SPACELOG 6 BP'!$F$2:$EE$2,K$4,'SPACELOG 6 BP'!$F49:$EE49)+SUMIF('SPACELOG 7 BP'!$F$2:$EE$2,K$4,'SPACELOG 7 BP'!$F49:$EE49)+SUMIF('SPACELOG 8 BP'!$F$2:$EE$2,K$4,'SPACELOG 8 BP'!$F49:$EE49)+SUMIF('SPACELOG 9 BP'!$F$2:$EE$2,K$4,'SPACELOG 9 BP'!$F49:$EE49)+SUMIF('SPACELOG 10 BP'!$F$2:$EE$2,K$4,'SPACELOG 10 BP'!$F49:$EE49)+SUMIF('SPACELOG 11 BP'!$F$2:$EE$2,K$4,'SPACELOG 11 BP'!$F49:$EE49)+SUMIF('SPACELOG 12 BP'!$F$2:$EE$2,K$4,'SPACELOG 12 BP'!$F49:$EE49)</f>
        <v>4160</v>
      </c>
      <c r="L49" s="33">
        <f>SUMIF('reporting montigny'!$F$2:$EE$2,L$4,'reporting montigny'!$F49:$EE49)+SUMIF('reporting boissy'!$F$2:$EE$2,L$4,'reporting boissy'!$F49:$EE49)+SUMIF('reporting moussy'!$F$2:$EE$2,L$4,'reporting moussy'!$F49:$EE49)+SUMIF('reporting trappes'!$F$2:$EE$2,L$4,'reporting trappes'!$F49:$EE49)+SUMIF('SPACELOG 5 BP'!$F$2:$EE$2,L$4,'SPACELOG 5 BP'!$F49:$EE49)+SUMIF('SPACELOG 6 BP'!$F$2:$EE$2,L$4,'SPACELOG 6 BP'!$F49:$EE49)+SUMIF('SPACELOG 7 BP'!$F$2:$EE$2,L$4,'SPACELOG 7 BP'!$F49:$EE49)+SUMIF('SPACELOG 8 BP'!$F$2:$EE$2,L$4,'SPACELOG 8 BP'!$F49:$EE49)+SUMIF('SPACELOG 9 BP'!$F$2:$EE$2,L$4,'SPACELOG 9 BP'!$F49:$EE49)+SUMIF('SPACELOG 10 BP'!$F$2:$EE$2,L$4,'SPACELOG 10 BP'!$F49:$EE49)+SUMIF('SPACELOG 11 BP'!$F$2:$EE$2,L$4,'SPACELOG 11 BP'!$F49:$EE49)+SUMIF('SPACELOG 12 BP'!$F$2:$EE$2,L$4,'SPACELOG 12 BP'!$F49:$EE49)</f>
        <v>4160</v>
      </c>
      <c r="M49" s="33">
        <f>SUMIF('reporting montigny'!$F$2:$EE$2,M$4,'reporting montigny'!$F49:$EE49)+SUMIF('reporting boissy'!$F$2:$EE$2,M$4,'reporting boissy'!$F49:$EE49)+SUMIF('reporting moussy'!$F$2:$EE$2,M$4,'reporting moussy'!$F49:$EE49)+SUMIF('reporting trappes'!$F$2:$EE$2,M$4,'reporting trappes'!$F49:$EE49)+SUMIF('SPACELOG 5 BP'!$F$2:$EE$2,M$4,'SPACELOG 5 BP'!$F49:$EE49)+SUMIF('SPACELOG 6 BP'!$F$2:$EE$2,M$4,'SPACELOG 6 BP'!$F49:$EE49)+SUMIF('SPACELOG 7 BP'!$F$2:$EE$2,M$4,'SPACELOG 7 BP'!$F49:$EE49)+SUMIF('SPACELOG 8 BP'!$F$2:$EE$2,M$4,'SPACELOG 8 BP'!$F49:$EE49)+SUMIF('SPACELOG 9 BP'!$F$2:$EE$2,M$4,'SPACELOG 9 BP'!$F49:$EE49)+SUMIF('SPACELOG 10 BP'!$F$2:$EE$2,M$4,'SPACELOG 10 BP'!$F49:$EE49)+SUMIF('SPACELOG 11 BP'!$F$2:$EE$2,M$4,'SPACELOG 11 BP'!$F49:$EE49)+SUMIF('SPACELOG 12 BP'!$F$2:$EE$2,M$4,'SPACELOG 12 BP'!$F49:$EE49)</f>
        <v>4160</v>
      </c>
      <c r="N49" s="33">
        <f>SUMIF('reporting montigny'!$F$2:$EE$2,N$4,'reporting montigny'!$F49:$EE49)+SUMIF('reporting boissy'!$F$2:$EE$2,N$4,'reporting boissy'!$F49:$EE49)+SUMIF('reporting moussy'!$F$2:$EE$2,N$4,'reporting moussy'!$F49:$EE49)+SUMIF('reporting trappes'!$F$2:$EE$2,N$4,'reporting trappes'!$F49:$EE49)+SUMIF('SPACELOG 5 BP'!$F$2:$EE$2,N$4,'SPACELOG 5 BP'!$F49:$EE49)+SUMIF('SPACELOG 6 BP'!$F$2:$EE$2,N$4,'SPACELOG 6 BP'!$F49:$EE49)+SUMIF('SPACELOG 7 BP'!$F$2:$EE$2,N$4,'SPACELOG 7 BP'!$F49:$EE49)+SUMIF('SPACELOG 8 BP'!$F$2:$EE$2,N$4,'SPACELOG 8 BP'!$F49:$EE49)+SUMIF('SPACELOG 9 BP'!$F$2:$EE$2,N$4,'SPACELOG 9 BP'!$F49:$EE49)+SUMIF('SPACELOG 10 BP'!$F$2:$EE$2,N$4,'SPACELOG 10 BP'!$F49:$EE49)+SUMIF('SPACELOG 11 BP'!$F$2:$EE$2,N$4,'SPACELOG 11 BP'!$F49:$EE49)+SUMIF('SPACELOG 12 BP'!$F$2:$EE$2,N$4,'SPACELOG 12 BP'!$F49:$EE49)</f>
        <v>4160</v>
      </c>
      <c r="O49" s="33">
        <f>SUMIF('reporting montigny'!$F$2:$EE$2,O$4,'reporting montigny'!$F49:$EE49)+SUMIF('reporting boissy'!$F$2:$EE$2,O$4,'reporting boissy'!$F49:$EE49)+SUMIF('reporting moussy'!$F$2:$EE$2,O$4,'reporting moussy'!$F49:$EE49)+SUMIF('reporting trappes'!$F$2:$EE$2,O$4,'reporting trappes'!$F49:$EE49)+SUMIF('SPACELOG 5 BP'!$F$2:$EE$2,O$4,'SPACELOG 5 BP'!$F49:$EE49)+SUMIF('SPACELOG 6 BP'!$F$2:$EE$2,O$4,'SPACELOG 6 BP'!$F49:$EE49)+SUMIF('SPACELOG 7 BP'!$F$2:$EE$2,O$4,'SPACELOG 7 BP'!$F49:$EE49)+SUMIF('SPACELOG 8 BP'!$F$2:$EE$2,O$4,'SPACELOG 8 BP'!$F49:$EE49)+SUMIF('SPACELOG 9 BP'!$F$2:$EE$2,O$4,'SPACELOG 9 BP'!$F49:$EE49)+SUMIF('SPACELOG 10 BP'!$F$2:$EE$2,O$4,'SPACELOG 10 BP'!$F49:$EE49)+SUMIF('SPACELOG 11 BP'!$F$2:$EE$2,O$4,'SPACELOG 11 BP'!$F49:$EE49)+SUMIF('SPACELOG 12 BP'!$F$2:$EE$2,O$4,'SPACELOG 12 BP'!$F49:$EE49)</f>
        <v>4160</v>
      </c>
      <c r="P49" s="33">
        <f>SUMIF('reporting montigny'!$F$2:$EE$2,P$4,'reporting montigny'!$F49:$EE49)+SUMIF('reporting boissy'!$F$2:$EE$2,P$4,'reporting boissy'!$F49:$EE49)+SUMIF('reporting moussy'!$F$2:$EE$2,P$4,'reporting moussy'!$F49:$EE49)+SUMIF('reporting trappes'!$F$2:$EE$2,P$4,'reporting trappes'!$F49:$EE49)+SUMIF('SPACELOG 5 BP'!$F$2:$EE$2,P$4,'SPACELOG 5 BP'!$F49:$EE49)+SUMIF('SPACELOG 6 BP'!$F$2:$EE$2,P$4,'SPACELOG 6 BP'!$F49:$EE49)+SUMIF('SPACELOG 7 BP'!$F$2:$EE$2,P$4,'SPACELOG 7 BP'!$F49:$EE49)+SUMIF('SPACELOG 8 BP'!$F$2:$EE$2,P$4,'SPACELOG 8 BP'!$F49:$EE49)+SUMIF('SPACELOG 9 BP'!$F$2:$EE$2,P$4,'SPACELOG 9 BP'!$F49:$EE49)+SUMIF('SPACELOG 10 BP'!$F$2:$EE$2,P$4,'SPACELOG 10 BP'!$F49:$EE49)+SUMIF('SPACELOG 11 BP'!$F$2:$EE$2,P$4,'SPACELOG 11 BP'!$F49:$EE49)+SUMIF('SPACELOG 12 BP'!$F$2:$EE$2,P$4,'SPACELOG 12 BP'!$F49:$EE49)</f>
        <v>4635</v>
      </c>
      <c r="Q49" s="33">
        <f>SUMIF('reporting montigny'!$F$2:$EE$2,Q$4,'reporting montigny'!$F49:$EE49)+SUMIF('reporting boissy'!$F$2:$EE$2,Q$4,'reporting boissy'!$F49:$EE49)+SUMIF('reporting moussy'!$F$2:$EE$2,Q$4,'reporting moussy'!$F49:$EE49)+SUMIF('reporting trappes'!$F$2:$EE$2,Q$4,'reporting trappes'!$F49:$EE49)+SUMIF('SPACELOG 5 BP'!$F$2:$EE$2,Q$4,'SPACELOG 5 BP'!$F49:$EE49)+SUMIF('SPACELOG 6 BP'!$F$2:$EE$2,Q$4,'SPACELOG 6 BP'!$F49:$EE49)+SUMIF('SPACELOG 7 BP'!$F$2:$EE$2,Q$4,'SPACELOG 7 BP'!$F49:$EE49)+SUMIF('SPACELOG 8 BP'!$F$2:$EE$2,Q$4,'SPACELOG 8 BP'!$F49:$EE49)+SUMIF('SPACELOG 9 BP'!$F$2:$EE$2,Q$4,'SPACELOG 9 BP'!$F49:$EE49)+SUMIF('SPACELOG 10 BP'!$F$2:$EE$2,Q$4,'SPACELOG 10 BP'!$F49:$EE49)+SUMIF('SPACELOG 11 BP'!$F$2:$EE$2,Q$4,'SPACELOG 11 BP'!$F49:$EE49)+SUMIF('SPACELOG 12 BP'!$F$2:$EE$2,Q$4,'SPACELOG 12 BP'!$F49:$EE49)</f>
        <v>4635</v>
      </c>
      <c r="R49" s="393">
        <f t="shared" ref="R49" si="258">SUM(F49:Q49)</f>
        <v>50870</v>
      </c>
      <c r="S49" s="33">
        <f>SUMIF('reporting montigny'!$F$2:$EE$2,S$4,'reporting montigny'!$F49:$EE49)+SUMIF('reporting boissy'!$F$2:$EE$2,S$4,'reporting boissy'!$F49:$EE49)+SUMIF('reporting moussy'!$F$2:$EE$2,S$4,'reporting moussy'!$F49:$EE49)+SUMIF('reporting trappes'!$F$2:$EE$2,S$4,'reporting trappes'!$F49:$EE49)+SUMIF('SPACELOG 5 BP'!$F$2:$EE$2,S$4,'SPACELOG 5 BP'!$F49:$EE49)+SUMIF('SPACELOG 6 BP'!$F$2:$EE$2,S$4,'SPACELOG 6 BP'!$F49:$EE49)+SUMIF('SPACELOG 7 BP'!$F$2:$EE$2,S$4,'SPACELOG 7 BP'!$F49:$EE49)+SUMIF('SPACELOG 8 BP'!$F$2:$EE$2,S$4,'SPACELOG 8 BP'!$F49:$EE49)+SUMIF('SPACELOG 9 BP'!$F$2:$EE$2,S$4,'SPACELOG 9 BP'!$F49:$EE49)+SUMIF('SPACELOG 10 BP'!$F$2:$EE$2,S$4,'SPACELOG 10 BP'!$F49:$EE49)+SUMIF('SPACELOG 11 BP'!$F$2:$EE$2,S$4,'SPACELOG 11 BP'!$F49:$EE49)+SUMIF('SPACELOG 12 BP'!$F$2:$EE$2,S$4,'SPACELOG 12 BP'!$F49:$EE49)</f>
        <v>4407</v>
      </c>
      <c r="T49" s="33">
        <f>SUMIF('reporting montigny'!$F$2:$EE$2,T$4,'reporting montigny'!$F49:$EE49)+SUMIF('reporting boissy'!$F$2:$EE$2,T$4,'reporting boissy'!$F49:$EE49)+SUMIF('reporting moussy'!$F$2:$EE$2,T$4,'reporting moussy'!$F49:$EE49)+SUMIF('reporting trappes'!$F$2:$EE$2,T$4,'reporting trappes'!$F49:$EE49)+SUMIF('SPACELOG 5 BP'!$F$2:$EE$2,T$4,'SPACELOG 5 BP'!$F49:$EE49)+SUMIF('SPACELOG 6 BP'!$F$2:$EE$2,T$4,'SPACELOG 6 BP'!$F49:$EE49)+SUMIF('SPACELOG 7 BP'!$F$2:$EE$2,T$4,'SPACELOG 7 BP'!$F49:$EE49)+SUMIF('SPACELOG 8 BP'!$F$2:$EE$2,T$4,'SPACELOG 8 BP'!$F49:$EE49)+SUMIF('SPACELOG 9 BP'!$F$2:$EE$2,T$4,'SPACELOG 9 BP'!$F49:$EE49)+SUMIF('SPACELOG 10 BP'!$F$2:$EE$2,T$4,'SPACELOG 10 BP'!$F49:$EE49)+SUMIF('SPACELOG 11 BP'!$F$2:$EE$2,T$4,'SPACELOG 11 BP'!$F49:$EE49)+SUMIF('SPACELOG 12 BP'!$F$2:$EE$2,T$4,'SPACELOG 12 BP'!$F49:$EE49)</f>
        <v>4783</v>
      </c>
      <c r="U49" s="33">
        <f>SUMIF('reporting montigny'!$F$2:$EE$2,U$4,'reporting montigny'!$F49:$EE49)+SUMIF('reporting boissy'!$F$2:$EE$2,U$4,'reporting boissy'!$F49:$EE49)+SUMIF('reporting moussy'!$F$2:$EE$2,U$4,'reporting moussy'!$F49:$EE49)+SUMIF('reporting trappes'!$F$2:$EE$2,U$4,'reporting trappes'!$F49:$EE49)+SUMIF('SPACELOG 5 BP'!$F$2:$EE$2,U$4,'SPACELOG 5 BP'!$F49:$EE49)+SUMIF('SPACELOG 6 BP'!$F$2:$EE$2,U$4,'SPACELOG 6 BP'!$F49:$EE49)+SUMIF('SPACELOG 7 BP'!$F$2:$EE$2,U$4,'SPACELOG 7 BP'!$F49:$EE49)+SUMIF('SPACELOG 8 BP'!$F$2:$EE$2,U$4,'SPACELOG 8 BP'!$F49:$EE49)+SUMIF('SPACELOG 9 BP'!$F$2:$EE$2,U$4,'SPACELOG 9 BP'!$F49:$EE49)+SUMIF('SPACELOG 10 BP'!$F$2:$EE$2,U$4,'SPACELOG 10 BP'!$F49:$EE49)+SUMIF('SPACELOG 11 BP'!$F$2:$EE$2,U$4,'SPACELOG 11 BP'!$F49:$EE49)+SUMIF('SPACELOG 12 BP'!$F$2:$EE$2,U$4,'SPACELOG 12 BP'!$F49:$EE49)</f>
        <v>6345</v>
      </c>
      <c r="V49" s="33">
        <f>SUMIF('reporting montigny'!$F$2:$EE$2,V$4,'reporting montigny'!$F49:$EE49)+SUMIF('reporting boissy'!$F$2:$EE$2,V$4,'reporting boissy'!$F49:$EE49)+SUMIF('reporting moussy'!$F$2:$EE$2,V$4,'reporting moussy'!$F49:$EE49)+SUMIF('reporting trappes'!$F$2:$EE$2,V$4,'reporting trappes'!$F49:$EE49)+SUMIF('SPACELOG 5 BP'!$F$2:$EE$2,V$4,'SPACELOG 5 BP'!$F49:$EE49)+SUMIF('SPACELOG 6 BP'!$F$2:$EE$2,V$4,'SPACELOG 6 BP'!$F49:$EE49)+SUMIF('SPACELOG 7 BP'!$F$2:$EE$2,V$4,'SPACELOG 7 BP'!$F49:$EE49)+SUMIF('SPACELOG 8 BP'!$F$2:$EE$2,V$4,'SPACELOG 8 BP'!$F49:$EE49)+SUMIF('SPACELOG 9 BP'!$F$2:$EE$2,V$4,'SPACELOG 9 BP'!$F49:$EE49)+SUMIF('SPACELOG 10 BP'!$F$2:$EE$2,V$4,'SPACELOG 10 BP'!$F49:$EE49)+SUMIF('SPACELOG 11 BP'!$F$2:$EE$2,V$4,'SPACELOG 11 BP'!$F49:$EE49)+SUMIF('SPACELOG 12 BP'!$F$2:$EE$2,V$4,'SPACELOG 12 BP'!$F49:$EE49)</f>
        <v>4345</v>
      </c>
      <c r="W49" s="33">
        <f>SUMIF('reporting montigny'!$F$2:$EE$2,W$4,'reporting montigny'!$F49:$EE49)+SUMIF('reporting boissy'!$F$2:$EE$2,W$4,'reporting boissy'!$F49:$EE49)+SUMIF('reporting moussy'!$F$2:$EE$2,W$4,'reporting moussy'!$F49:$EE49)+SUMIF('reporting trappes'!$F$2:$EE$2,W$4,'reporting trappes'!$F49:$EE49)+SUMIF('SPACELOG 5 BP'!$F$2:$EE$2,W$4,'SPACELOG 5 BP'!$F49:$EE49)+SUMIF('SPACELOG 6 BP'!$F$2:$EE$2,W$4,'SPACELOG 6 BP'!$F49:$EE49)+SUMIF('SPACELOG 7 BP'!$F$2:$EE$2,W$4,'SPACELOG 7 BP'!$F49:$EE49)+SUMIF('SPACELOG 8 BP'!$F$2:$EE$2,W$4,'SPACELOG 8 BP'!$F49:$EE49)+SUMIF('SPACELOG 9 BP'!$F$2:$EE$2,W$4,'SPACELOG 9 BP'!$F49:$EE49)+SUMIF('SPACELOG 10 BP'!$F$2:$EE$2,W$4,'SPACELOG 10 BP'!$F49:$EE49)+SUMIF('SPACELOG 11 BP'!$F$2:$EE$2,W$4,'SPACELOG 11 BP'!$F49:$EE49)+SUMIF('SPACELOG 12 BP'!$F$2:$EE$2,W$4,'SPACELOG 12 BP'!$F49:$EE49)</f>
        <v>8345</v>
      </c>
      <c r="X49" s="33">
        <f>SUMIF('reporting montigny'!$F$2:$EE$2,X$4,'reporting montigny'!$F49:$EE49)+SUMIF('reporting boissy'!$F$2:$EE$2,X$4,'reporting boissy'!$F49:$EE49)+SUMIF('reporting moussy'!$F$2:$EE$2,X$4,'reporting moussy'!$F49:$EE49)+SUMIF('reporting trappes'!$F$2:$EE$2,X$4,'reporting trappes'!$F49:$EE49)+SUMIF('SPACELOG 5 BP'!$F$2:$EE$2,X$4,'SPACELOG 5 BP'!$F49:$EE49)+SUMIF('SPACELOG 6 BP'!$F$2:$EE$2,X$4,'SPACELOG 6 BP'!$F49:$EE49)+SUMIF('SPACELOG 7 BP'!$F$2:$EE$2,X$4,'SPACELOG 7 BP'!$F49:$EE49)+SUMIF('SPACELOG 8 BP'!$F$2:$EE$2,X$4,'SPACELOG 8 BP'!$F49:$EE49)+SUMIF('SPACELOG 9 BP'!$F$2:$EE$2,X$4,'SPACELOG 9 BP'!$F49:$EE49)+SUMIF('SPACELOG 10 BP'!$F$2:$EE$2,X$4,'SPACELOG 10 BP'!$F49:$EE49)+SUMIF('SPACELOG 11 BP'!$F$2:$EE$2,X$4,'SPACELOG 11 BP'!$F49:$EE49)+SUMIF('SPACELOG 12 BP'!$F$2:$EE$2,X$4,'SPACELOG 12 BP'!$F49:$EE49)</f>
        <v>8345</v>
      </c>
      <c r="Y49" s="33">
        <f>SUMIF('reporting montigny'!$F$2:$EE$2,Y$4,'reporting montigny'!$F49:$EE49)+SUMIF('reporting boissy'!$F$2:$EE$2,Y$4,'reporting boissy'!$F49:$EE49)+SUMIF('reporting moussy'!$F$2:$EE$2,Y$4,'reporting moussy'!$F49:$EE49)+SUMIF('reporting trappes'!$F$2:$EE$2,Y$4,'reporting trappes'!$F49:$EE49)+SUMIF('SPACELOG 5 BP'!$F$2:$EE$2,Y$4,'SPACELOG 5 BP'!$F49:$EE49)+SUMIF('SPACELOG 6 BP'!$F$2:$EE$2,Y$4,'SPACELOG 6 BP'!$F49:$EE49)+SUMIF('SPACELOG 7 BP'!$F$2:$EE$2,Y$4,'SPACELOG 7 BP'!$F49:$EE49)+SUMIF('SPACELOG 8 BP'!$F$2:$EE$2,Y$4,'SPACELOG 8 BP'!$F49:$EE49)+SUMIF('SPACELOG 9 BP'!$F$2:$EE$2,Y$4,'SPACELOG 9 BP'!$F49:$EE49)+SUMIF('SPACELOG 10 BP'!$F$2:$EE$2,Y$4,'SPACELOG 10 BP'!$F49:$EE49)+SUMIF('SPACELOG 11 BP'!$F$2:$EE$2,Y$4,'SPACELOG 11 BP'!$F49:$EE49)+SUMIF('SPACELOG 12 BP'!$F$2:$EE$2,Y$4,'SPACELOG 12 BP'!$F49:$EE49)</f>
        <v>8345</v>
      </c>
      <c r="Z49" s="33">
        <f>SUMIF('reporting montigny'!$F$2:$EE$2,Z$4,'reporting montigny'!$F49:$EE49)+SUMIF('reporting boissy'!$F$2:$EE$2,Z$4,'reporting boissy'!$F49:$EE49)+SUMIF('reporting moussy'!$F$2:$EE$2,Z$4,'reporting moussy'!$F49:$EE49)+SUMIF('reporting trappes'!$F$2:$EE$2,Z$4,'reporting trappes'!$F49:$EE49)+SUMIF('SPACELOG 5 BP'!$F$2:$EE$2,Z$4,'SPACELOG 5 BP'!$F49:$EE49)+SUMIF('SPACELOG 6 BP'!$F$2:$EE$2,Z$4,'SPACELOG 6 BP'!$F49:$EE49)+SUMIF('SPACELOG 7 BP'!$F$2:$EE$2,Z$4,'SPACELOG 7 BP'!$F49:$EE49)+SUMIF('SPACELOG 8 BP'!$F$2:$EE$2,Z$4,'SPACELOG 8 BP'!$F49:$EE49)+SUMIF('SPACELOG 9 BP'!$F$2:$EE$2,Z$4,'SPACELOG 9 BP'!$F49:$EE49)+SUMIF('SPACELOG 10 BP'!$F$2:$EE$2,Z$4,'SPACELOG 10 BP'!$F49:$EE49)+SUMIF('SPACELOG 11 BP'!$F$2:$EE$2,Z$4,'SPACELOG 11 BP'!$F49:$EE49)+SUMIF('SPACELOG 12 BP'!$F$2:$EE$2,Z$4,'SPACELOG 12 BP'!$F49:$EE49)</f>
        <v>8345</v>
      </c>
      <c r="AA49" s="33">
        <f>SUMIF('reporting montigny'!$F$2:$EE$2,AA$4,'reporting montigny'!$F49:$EE49)+SUMIF('reporting boissy'!$F$2:$EE$2,AA$4,'reporting boissy'!$F49:$EE49)+SUMIF('reporting moussy'!$F$2:$EE$2,AA$4,'reporting moussy'!$F49:$EE49)+SUMIF('reporting trappes'!$F$2:$EE$2,AA$4,'reporting trappes'!$F49:$EE49)+SUMIF('SPACELOG 5 BP'!$F$2:$EE$2,AA$4,'SPACELOG 5 BP'!$F49:$EE49)+SUMIF('SPACELOG 6 BP'!$F$2:$EE$2,AA$4,'SPACELOG 6 BP'!$F49:$EE49)+SUMIF('SPACELOG 7 BP'!$F$2:$EE$2,AA$4,'SPACELOG 7 BP'!$F49:$EE49)+SUMIF('SPACELOG 8 BP'!$F$2:$EE$2,AA$4,'SPACELOG 8 BP'!$F49:$EE49)+SUMIF('SPACELOG 9 BP'!$F$2:$EE$2,AA$4,'SPACELOG 9 BP'!$F49:$EE49)+SUMIF('SPACELOG 10 BP'!$F$2:$EE$2,AA$4,'SPACELOG 10 BP'!$F49:$EE49)+SUMIF('SPACELOG 11 BP'!$F$2:$EE$2,AA$4,'SPACELOG 11 BP'!$F49:$EE49)+SUMIF('SPACELOG 12 BP'!$F$2:$EE$2,AA$4,'SPACELOG 12 BP'!$F49:$EE49)</f>
        <v>8345</v>
      </c>
      <c r="AB49" s="33">
        <f>SUMIF('reporting montigny'!$F$2:$EE$2,AB$4,'reporting montigny'!$F49:$EE49)+SUMIF('reporting boissy'!$F$2:$EE$2,AB$4,'reporting boissy'!$F49:$EE49)+SUMIF('reporting moussy'!$F$2:$EE$2,AB$4,'reporting moussy'!$F49:$EE49)+SUMIF('reporting trappes'!$F$2:$EE$2,AB$4,'reporting trappes'!$F49:$EE49)+SUMIF('SPACELOG 5 BP'!$F$2:$EE$2,AB$4,'SPACELOG 5 BP'!$F49:$EE49)+SUMIF('SPACELOG 6 BP'!$F$2:$EE$2,AB$4,'SPACELOG 6 BP'!$F49:$EE49)+SUMIF('SPACELOG 7 BP'!$F$2:$EE$2,AB$4,'SPACELOG 7 BP'!$F49:$EE49)+SUMIF('SPACELOG 8 BP'!$F$2:$EE$2,AB$4,'SPACELOG 8 BP'!$F49:$EE49)+SUMIF('SPACELOG 9 BP'!$F$2:$EE$2,AB$4,'SPACELOG 9 BP'!$F49:$EE49)+SUMIF('SPACELOG 10 BP'!$F$2:$EE$2,AB$4,'SPACELOG 10 BP'!$F49:$EE49)+SUMIF('SPACELOG 11 BP'!$F$2:$EE$2,AB$4,'SPACELOG 11 BP'!$F49:$EE49)+SUMIF('SPACELOG 12 BP'!$F$2:$EE$2,AB$4,'SPACELOG 12 BP'!$F49:$EE49)</f>
        <v>8345</v>
      </c>
      <c r="AC49" s="33">
        <f>SUMIF('reporting montigny'!$F$2:$EE$2,AC$4,'reporting montigny'!$F49:$EE49)+SUMIF('reporting boissy'!$F$2:$EE$2,AC$4,'reporting boissy'!$F49:$EE49)+SUMIF('reporting moussy'!$F$2:$EE$2,AC$4,'reporting moussy'!$F49:$EE49)+SUMIF('reporting trappes'!$F$2:$EE$2,AC$4,'reporting trappes'!$F49:$EE49)+SUMIF('SPACELOG 5 BP'!$F$2:$EE$2,AC$4,'SPACELOG 5 BP'!$F49:$EE49)+SUMIF('SPACELOG 6 BP'!$F$2:$EE$2,AC$4,'SPACELOG 6 BP'!$F49:$EE49)+SUMIF('SPACELOG 7 BP'!$F$2:$EE$2,AC$4,'SPACELOG 7 BP'!$F49:$EE49)+SUMIF('SPACELOG 8 BP'!$F$2:$EE$2,AC$4,'SPACELOG 8 BP'!$F49:$EE49)+SUMIF('SPACELOG 9 BP'!$F$2:$EE$2,AC$4,'SPACELOG 9 BP'!$F49:$EE49)+SUMIF('SPACELOG 10 BP'!$F$2:$EE$2,AC$4,'SPACELOG 10 BP'!$F49:$EE49)+SUMIF('SPACELOG 11 BP'!$F$2:$EE$2,AC$4,'SPACELOG 11 BP'!$F49:$EE49)+SUMIF('SPACELOG 12 BP'!$F$2:$EE$2,AC$4,'SPACELOG 12 BP'!$F49:$EE49)</f>
        <v>8345</v>
      </c>
      <c r="AD49" s="33">
        <f>SUMIF('reporting montigny'!$F$2:$EE$2,AD$4,'reporting montigny'!$F49:$EE49)+SUMIF('reporting boissy'!$F$2:$EE$2,AD$4,'reporting boissy'!$F49:$EE49)+SUMIF('reporting moussy'!$F$2:$EE$2,AD$4,'reporting moussy'!$F49:$EE49)+SUMIF('reporting trappes'!$F$2:$EE$2,AD$4,'reporting trappes'!$F49:$EE49)+SUMIF('SPACELOG 5 BP'!$F$2:$EE$2,AD$4,'SPACELOG 5 BP'!$F49:$EE49)+SUMIF('SPACELOG 6 BP'!$F$2:$EE$2,AD$4,'SPACELOG 6 BP'!$F49:$EE49)+SUMIF('SPACELOG 7 BP'!$F$2:$EE$2,AD$4,'SPACELOG 7 BP'!$F49:$EE49)+SUMIF('SPACELOG 8 BP'!$F$2:$EE$2,AD$4,'SPACELOG 8 BP'!$F49:$EE49)+SUMIF('SPACELOG 9 BP'!$F$2:$EE$2,AD$4,'SPACELOG 9 BP'!$F49:$EE49)+SUMIF('SPACELOG 10 BP'!$F$2:$EE$2,AD$4,'SPACELOG 10 BP'!$F49:$EE49)+SUMIF('SPACELOG 11 BP'!$F$2:$EE$2,AD$4,'SPACELOG 11 BP'!$F49:$EE49)+SUMIF('SPACELOG 12 BP'!$F$2:$EE$2,AD$4,'SPACELOG 12 BP'!$F49:$EE49)</f>
        <v>8345</v>
      </c>
      <c r="AE49" s="393">
        <f t="shared" ref="AE49:AE51" si="259">SUM(S49:AD49)</f>
        <v>86640</v>
      </c>
      <c r="AF49" s="33">
        <f>SUMIF('reporting montigny'!$F$2:$EE$2,AF$4,'reporting montigny'!$F49:$EE49)+SUMIF('reporting boissy'!$F$2:$EE$2,AF$4,'reporting boissy'!$F49:$EE49)+SUMIF('reporting moussy'!$F$2:$EE$2,AF$4,'reporting moussy'!$F49:$EE49)+SUMIF('reporting trappes'!$F$2:$EE$2,AF$4,'reporting trappes'!$F49:$EE49)+SUMIF('SPACELOG 5 BP'!$F$2:$EE$2,AF$4,'SPACELOG 5 BP'!$F49:$EE49)+SUMIF('SPACELOG 6 BP'!$F$2:$EE$2,AF$4,'SPACELOG 6 BP'!$F49:$EE49)+SUMIF('SPACELOG 7 BP'!$F$2:$EE$2,AF$4,'SPACELOG 7 BP'!$F49:$EE49)+SUMIF('SPACELOG 8 BP'!$F$2:$EE$2,AF$4,'SPACELOG 8 BP'!$F49:$EE49)+SUMIF('SPACELOG 9 BP'!$F$2:$EE$2,AF$4,'SPACELOG 9 BP'!$F49:$EE49)+SUMIF('SPACELOG 10 BP'!$F$2:$EE$2,AF$4,'SPACELOG 10 BP'!$F49:$EE49)+SUMIF('SPACELOG 11 BP'!$F$2:$EE$2,AF$4,'SPACELOG 11 BP'!$F49:$EE49)+SUMIF('SPACELOG 12 BP'!$F$2:$EE$2,AF$4,'SPACELOG 12 BP'!$F49:$EE49)</f>
        <v>8635</v>
      </c>
      <c r="AG49" s="33">
        <f>SUMIF('reporting montigny'!$F$2:$EE$2,AG$4,'reporting montigny'!$F49:$EE49)+SUMIF('reporting boissy'!$F$2:$EE$2,AG$4,'reporting boissy'!$F49:$EE49)+SUMIF('reporting moussy'!$F$2:$EE$2,AG$4,'reporting moussy'!$F49:$EE49)+SUMIF('reporting trappes'!$F$2:$EE$2,AG$4,'reporting trappes'!$F49:$EE49)+SUMIF('SPACELOG 5 BP'!$F$2:$EE$2,AG$4,'SPACELOG 5 BP'!$F49:$EE49)+SUMIF('SPACELOG 6 BP'!$F$2:$EE$2,AG$4,'SPACELOG 6 BP'!$F49:$EE49)+SUMIF('SPACELOG 7 BP'!$F$2:$EE$2,AG$4,'SPACELOG 7 BP'!$F49:$EE49)+SUMIF('SPACELOG 8 BP'!$F$2:$EE$2,AG$4,'SPACELOG 8 BP'!$F49:$EE49)+SUMIF('SPACELOG 9 BP'!$F$2:$EE$2,AG$4,'SPACELOG 9 BP'!$F49:$EE49)+SUMIF('SPACELOG 10 BP'!$F$2:$EE$2,AG$4,'SPACELOG 10 BP'!$F49:$EE49)+SUMIF('SPACELOG 11 BP'!$F$2:$EE$2,AG$4,'SPACELOG 11 BP'!$F49:$EE49)+SUMIF('SPACELOG 12 BP'!$F$2:$EE$2,AG$4,'SPACELOG 12 BP'!$F49:$EE49)</f>
        <v>8635</v>
      </c>
      <c r="AH49" s="33">
        <f>SUMIF('reporting montigny'!$F$2:$EE$2,AH$4,'reporting montigny'!$F49:$EE49)+SUMIF('reporting boissy'!$F$2:$EE$2,AH$4,'reporting boissy'!$F49:$EE49)+SUMIF('reporting moussy'!$F$2:$EE$2,AH$4,'reporting moussy'!$F49:$EE49)+SUMIF('reporting trappes'!$F$2:$EE$2,AH$4,'reporting trappes'!$F49:$EE49)+SUMIF('SPACELOG 5 BP'!$F$2:$EE$2,AH$4,'SPACELOG 5 BP'!$F49:$EE49)+SUMIF('SPACELOG 6 BP'!$F$2:$EE$2,AH$4,'SPACELOG 6 BP'!$F49:$EE49)+SUMIF('SPACELOG 7 BP'!$F$2:$EE$2,AH$4,'SPACELOG 7 BP'!$F49:$EE49)+SUMIF('SPACELOG 8 BP'!$F$2:$EE$2,AH$4,'SPACELOG 8 BP'!$F49:$EE49)+SUMIF('SPACELOG 9 BP'!$F$2:$EE$2,AH$4,'SPACELOG 9 BP'!$F49:$EE49)+SUMIF('SPACELOG 10 BP'!$F$2:$EE$2,AH$4,'SPACELOG 10 BP'!$F49:$EE49)+SUMIF('SPACELOG 11 BP'!$F$2:$EE$2,AH$4,'SPACELOG 11 BP'!$F49:$EE49)+SUMIF('SPACELOG 12 BP'!$F$2:$EE$2,AH$4,'SPACELOG 12 BP'!$F49:$EE49)</f>
        <v>8635</v>
      </c>
      <c r="AI49" s="33">
        <f>SUMIF('reporting montigny'!$F$2:$EE$2,AI$4,'reporting montigny'!$F49:$EE49)+SUMIF('reporting boissy'!$F$2:$EE$2,AI$4,'reporting boissy'!$F49:$EE49)+SUMIF('reporting moussy'!$F$2:$EE$2,AI$4,'reporting moussy'!$F49:$EE49)+SUMIF('reporting trappes'!$F$2:$EE$2,AI$4,'reporting trappes'!$F49:$EE49)+SUMIF('SPACELOG 5 BP'!$F$2:$EE$2,AI$4,'SPACELOG 5 BP'!$F49:$EE49)+SUMIF('SPACELOG 6 BP'!$F$2:$EE$2,AI$4,'SPACELOG 6 BP'!$F49:$EE49)+SUMIF('SPACELOG 7 BP'!$F$2:$EE$2,AI$4,'SPACELOG 7 BP'!$F49:$EE49)+SUMIF('SPACELOG 8 BP'!$F$2:$EE$2,AI$4,'SPACELOG 8 BP'!$F49:$EE49)+SUMIF('SPACELOG 9 BP'!$F$2:$EE$2,AI$4,'SPACELOG 9 BP'!$F49:$EE49)+SUMIF('SPACELOG 10 BP'!$F$2:$EE$2,AI$4,'SPACELOG 10 BP'!$F49:$EE49)+SUMIF('SPACELOG 11 BP'!$F$2:$EE$2,AI$4,'SPACELOG 11 BP'!$F49:$EE49)+SUMIF('SPACELOG 12 BP'!$F$2:$EE$2,AI$4,'SPACELOG 12 BP'!$F49:$EE49)</f>
        <v>8635</v>
      </c>
      <c r="AJ49" s="33">
        <f>SUMIF('reporting montigny'!$F$2:$EE$2,AJ$4,'reporting montigny'!$F49:$EE49)+SUMIF('reporting boissy'!$F$2:$EE$2,AJ$4,'reporting boissy'!$F49:$EE49)+SUMIF('reporting moussy'!$F$2:$EE$2,AJ$4,'reporting moussy'!$F49:$EE49)+SUMIF('reporting trappes'!$F$2:$EE$2,AJ$4,'reporting trappes'!$F49:$EE49)+SUMIF('SPACELOG 5 BP'!$F$2:$EE$2,AJ$4,'SPACELOG 5 BP'!$F49:$EE49)+SUMIF('SPACELOG 6 BP'!$F$2:$EE$2,AJ$4,'SPACELOG 6 BP'!$F49:$EE49)+SUMIF('SPACELOG 7 BP'!$F$2:$EE$2,AJ$4,'SPACELOG 7 BP'!$F49:$EE49)+SUMIF('SPACELOG 8 BP'!$F$2:$EE$2,AJ$4,'SPACELOG 8 BP'!$F49:$EE49)+SUMIF('SPACELOG 9 BP'!$F$2:$EE$2,AJ$4,'SPACELOG 9 BP'!$F49:$EE49)+SUMIF('SPACELOG 10 BP'!$F$2:$EE$2,AJ$4,'SPACELOG 10 BP'!$F49:$EE49)+SUMIF('SPACELOG 11 BP'!$F$2:$EE$2,AJ$4,'SPACELOG 11 BP'!$F49:$EE49)+SUMIF('SPACELOG 12 BP'!$F$2:$EE$2,AJ$4,'SPACELOG 12 BP'!$F49:$EE49)</f>
        <v>8635</v>
      </c>
      <c r="AK49" s="33">
        <f>SUMIF('reporting montigny'!$F$2:$EE$2,AK$4,'reporting montigny'!$F49:$EE49)+SUMIF('reporting boissy'!$F$2:$EE$2,AK$4,'reporting boissy'!$F49:$EE49)+SUMIF('reporting moussy'!$F$2:$EE$2,AK$4,'reporting moussy'!$F49:$EE49)+SUMIF('reporting trappes'!$F$2:$EE$2,AK$4,'reporting trappes'!$F49:$EE49)+SUMIF('SPACELOG 5 BP'!$F$2:$EE$2,AK$4,'SPACELOG 5 BP'!$F49:$EE49)+SUMIF('SPACELOG 6 BP'!$F$2:$EE$2,AK$4,'SPACELOG 6 BP'!$F49:$EE49)+SUMIF('SPACELOG 7 BP'!$F$2:$EE$2,AK$4,'SPACELOG 7 BP'!$F49:$EE49)+SUMIF('SPACELOG 8 BP'!$F$2:$EE$2,AK$4,'SPACELOG 8 BP'!$F49:$EE49)+SUMIF('SPACELOG 9 BP'!$F$2:$EE$2,AK$4,'SPACELOG 9 BP'!$F49:$EE49)+SUMIF('SPACELOG 10 BP'!$F$2:$EE$2,AK$4,'SPACELOG 10 BP'!$F49:$EE49)+SUMIF('SPACELOG 11 BP'!$F$2:$EE$2,AK$4,'SPACELOG 11 BP'!$F49:$EE49)+SUMIF('SPACELOG 12 BP'!$F$2:$EE$2,AK$4,'SPACELOG 12 BP'!$F49:$EE49)</f>
        <v>8635</v>
      </c>
      <c r="AL49" s="33">
        <f>SUMIF('reporting montigny'!$F$2:$EE$2,AL$4,'reporting montigny'!$F49:$EE49)+SUMIF('reporting boissy'!$F$2:$EE$2,AL$4,'reporting boissy'!$F49:$EE49)+SUMIF('reporting moussy'!$F$2:$EE$2,AL$4,'reporting moussy'!$F49:$EE49)+SUMIF('reporting trappes'!$F$2:$EE$2,AL$4,'reporting trappes'!$F49:$EE49)+SUMIF('SPACELOG 5 BP'!$F$2:$EE$2,AL$4,'SPACELOG 5 BP'!$F49:$EE49)+SUMIF('SPACELOG 6 BP'!$F$2:$EE$2,AL$4,'SPACELOG 6 BP'!$F49:$EE49)+SUMIF('SPACELOG 7 BP'!$F$2:$EE$2,AL$4,'SPACELOG 7 BP'!$F49:$EE49)+SUMIF('SPACELOG 8 BP'!$F$2:$EE$2,AL$4,'SPACELOG 8 BP'!$F49:$EE49)+SUMIF('SPACELOG 9 BP'!$F$2:$EE$2,AL$4,'SPACELOG 9 BP'!$F49:$EE49)+SUMIF('SPACELOG 10 BP'!$F$2:$EE$2,AL$4,'SPACELOG 10 BP'!$F49:$EE49)+SUMIF('SPACELOG 11 BP'!$F$2:$EE$2,AL$4,'SPACELOG 11 BP'!$F49:$EE49)+SUMIF('SPACELOG 12 BP'!$F$2:$EE$2,AL$4,'SPACELOG 12 BP'!$F49:$EE49)</f>
        <v>8635</v>
      </c>
      <c r="AM49" s="33">
        <f>SUMIF('reporting montigny'!$F$2:$EE$2,AM$4,'reporting montigny'!$F49:$EE49)+SUMIF('reporting boissy'!$F$2:$EE$2,AM$4,'reporting boissy'!$F49:$EE49)+SUMIF('reporting moussy'!$F$2:$EE$2,AM$4,'reporting moussy'!$F49:$EE49)+SUMIF('reporting trappes'!$F$2:$EE$2,AM$4,'reporting trappes'!$F49:$EE49)+SUMIF('SPACELOG 5 BP'!$F$2:$EE$2,AM$4,'SPACELOG 5 BP'!$F49:$EE49)+SUMIF('SPACELOG 6 BP'!$F$2:$EE$2,AM$4,'SPACELOG 6 BP'!$F49:$EE49)+SUMIF('SPACELOG 7 BP'!$F$2:$EE$2,AM$4,'SPACELOG 7 BP'!$F49:$EE49)+SUMIF('SPACELOG 8 BP'!$F$2:$EE$2,AM$4,'SPACELOG 8 BP'!$F49:$EE49)+SUMIF('SPACELOG 9 BP'!$F$2:$EE$2,AM$4,'SPACELOG 9 BP'!$F49:$EE49)+SUMIF('SPACELOG 10 BP'!$F$2:$EE$2,AM$4,'SPACELOG 10 BP'!$F49:$EE49)+SUMIF('SPACELOG 11 BP'!$F$2:$EE$2,AM$4,'SPACELOG 11 BP'!$F49:$EE49)+SUMIF('SPACELOG 12 BP'!$F$2:$EE$2,AM$4,'SPACELOG 12 BP'!$F49:$EE49)</f>
        <v>8635</v>
      </c>
      <c r="AN49" s="33">
        <f>SUMIF('reporting montigny'!$F$2:$EE$2,AN$4,'reporting montigny'!$F49:$EE49)+SUMIF('reporting boissy'!$F$2:$EE$2,AN$4,'reporting boissy'!$F49:$EE49)+SUMIF('reporting moussy'!$F$2:$EE$2,AN$4,'reporting moussy'!$F49:$EE49)+SUMIF('reporting trappes'!$F$2:$EE$2,AN$4,'reporting trappes'!$F49:$EE49)+SUMIF('SPACELOG 5 BP'!$F$2:$EE$2,AN$4,'SPACELOG 5 BP'!$F49:$EE49)+SUMIF('SPACELOG 6 BP'!$F$2:$EE$2,AN$4,'SPACELOG 6 BP'!$F49:$EE49)+SUMIF('SPACELOG 7 BP'!$F$2:$EE$2,AN$4,'SPACELOG 7 BP'!$F49:$EE49)+SUMIF('SPACELOG 8 BP'!$F$2:$EE$2,AN$4,'SPACELOG 8 BP'!$F49:$EE49)+SUMIF('SPACELOG 9 BP'!$F$2:$EE$2,AN$4,'SPACELOG 9 BP'!$F49:$EE49)+SUMIF('SPACELOG 10 BP'!$F$2:$EE$2,AN$4,'SPACELOG 10 BP'!$F49:$EE49)+SUMIF('SPACELOG 11 BP'!$F$2:$EE$2,AN$4,'SPACELOG 11 BP'!$F49:$EE49)+SUMIF('SPACELOG 12 BP'!$F$2:$EE$2,AN$4,'SPACELOG 12 BP'!$F49:$EE49)</f>
        <v>8635</v>
      </c>
      <c r="AO49" s="33">
        <f>SUMIF('reporting montigny'!$F$2:$EE$2,AO$4,'reporting montigny'!$F49:$EE49)+SUMIF('reporting boissy'!$F$2:$EE$2,AO$4,'reporting boissy'!$F49:$EE49)+SUMIF('reporting moussy'!$F$2:$EE$2,AO$4,'reporting moussy'!$F49:$EE49)+SUMIF('reporting trappes'!$F$2:$EE$2,AO$4,'reporting trappes'!$F49:$EE49)+SUMIF('SPACELOG 5 BP'!$F$2:$EE$2,AO$4,'SPACELOG 5 BP'!$F49:$EE49)+SUMIF('SPACELOG 6 BP'!$F$2:$EE$2,AO$4,'SPACELOG 6 BP'!$F49:$EE49)+SUMIF('SPACELOG 7 BP'!$F$2:$EE$2,AO$4,'SPACELOG 7 BP'!$F49:$EE49)+SUMIF('SPACELOG 8 BP'!$F$2:$EE$2,AO$4,'SPACELOG 8 BP'!$F49:$EE49)+SUMIF('SPACELOG 9 BP'!$F$2:$EE$2,AO$4,'SPACELOG 9 BP'!$F49:$EE49)+SUMIF('SPACELOG 10 BP'!$F$2:$EE$2,AO$4,'SPACELOG 10 BP'!$F49:$EE49)+SUMIF('SPACELOG 11 BP'!$F$2:$EE$2,AO$4,'SPACELOG 11 BP'!$F49:$EE49)+SUMIF('SPACELOG 12 BP'!$F$2:$EE$2,AO$4,'SPACELOG 12 BP'!$F49:$EE49)</f>
        <v>8635</v>
      </c>
      <c r="AP49" s="33">
        <f>SUMIF('reporting montigny'!$F$2:$EE$2,AP$4,'reporting montigny'!$F49:$EE49)+SUMIF('reporting boissy'!$F$2:$EE$2,AP$4,'reporting boissy'!$F49:$EE49)+SUMIF('reporting moussy'!$F$2:$EE$2,AP$4,'reporting moussy'!$F49:$EE49)+SUMIF('reporting trappes'!$F$2:$EE$2,AP$4,'reporting trappes'!$F49:$EE49)+SUMIF('SPACELOG 5 BP'!$F$2:$EE$2,AP$4,'SPACELOG 5 BP'!$F49:$EE49)+SUMIF('SPACELOG 6 BP'!$F$2:$EE$2,AP$4,'SPACELOG 6 BP'!$F49:$EE49)+SUMIF('SPACELOG 7 BP'!$F$2:$EE$2,AP$4,'SPACELOG 7 BP'!$F49:$EE49)+SUMIF('SPACELOG 8 BP'!$F$2:$EE$2,AP$4,'SPACELOG 8 BP'!$F49:$EE49)+SUMIF('SPACELOG 9 BP'!$F$2:$EE$2,AP$4,'SPACELOG 9 BP'!$F49:$EE49)+SUMIF('SPACELOG 10 BP'!$F$2:$EE$2,AP$4,'SPACELOG 10 BP'!$F49:$EE49)+SUMIF('SPACELOG 11 BP'!$F$2:$EE$2,AP$4,'SPACELOG 11 BP'!$F49:$EE49)+SUMIF('SPACELOG 12 BP'!$F$2:$EE$2,AP$4,'SPACELOG 12 BP'!$F49:$EE49)</f>
        <v>8635</v>
      </c>
      <c r="AQ49" s="33">
        <f>SUMIF('reporting montigny'!$F$2:$EE$2,AQ$4,'reporting montigny'!$F49:$EE49)+SUMIF('reporting boissy'!$F$2:$EE$2,AQ$4,'reporting boissy'!$F49:$EE49)+SUMIF('reporting moussy'!$F$2:$EE$2,AQ$4,'reporting moussy'!$F49:$EE49)+SUMIF('reporting trappes'!$F$2:$EE$2,AQ$4,'reporting trappes'!$F49:$EE49)+SUMIF('SPACELOG 5 BP'!$F$2:$EE$2,AQ$4,'SPACELOG 5 BP'!$F49:$EE49)+SUMIF('SPACELOG 6 BP'!$F$2:$EE$2,AQ$4,'SPACELOG 6 BP'!$F49:$EE49)+SUMIF('SPACELOG 7 BP'!$F$2:$EE$2,AQ$4,'SPACELOG 7 BP'!$F49:$EE49)+SUMIF('SPACELOG 8 BP'!$F$2:$EE$2,AQ$4,'SPACELOG 8 BP'!$F49:$EE49)+SUMIF('SPACELOG 9 BP'!$F$2:$EE$2,AQ$4,'SPACELOG 9 BP'!$F49:$EE49)+SUMIF('SPACELOG 10 BP'!$F$2:$EE$2,AQ$4,'SPACELOG 10 BP'!$F49:$EE49)+SUMIF('SPACELOG 11 BP'!$F$2:$EE$2,AQ$4,'SPACELOG 11 BP'!$F49:$EE49)+SUMIF('SPACELOG 12 BP'!$F$2:$EE$2,AQ$4,'SPACELOG 12 BP'!$F49:$EE49)</f>
        <v>8635</v>
      </c>
      <c r="AR49" s="393">
        <f t="shared" ref="AR49:AR51" si="260">SUM(AF49:AQ49)</f>
        <v>103620</v>
      </c>
      <c r="AS49" s="33">
        <f>SUMIF('reporting montigny'!$F$2:$EE$2,AS$4,'reporting montigny'!$F49:$EE49)+SUMIF('reporting boissy'!$F$2:$EE$2,AS$4,'reporting boissy'!$F49:$EE49)+SUMIF('reporting moussy'!$F$2:$EE$2,AS$4,'reporting moussy'!$F49:$EE49)+SUMIF('reporting trappes'!$F$2:$EE$2,AS$4,'reporting trappes'!$F49:$EE49)+SUMIF('SPACELOG 5 BP'!$F$2:$EE$2,AS$4,'SPACELOG 5 BP'!$F49:$EE49)+SUMIF('SPACELOG 6 BP'!$F$2:$EE$2,AS$4,'SPACELOG 6 BP'!$F49:$EE49)+SUMIF('SPACELOG 7 BP'!$F$2:$EE$2,AS$4,'SPACELOG 7 BP'!$F49:$EE49)+SUMIF('SPACELOG 8 BP'!$F$2:$EE$2,AS$4,'SPACELOG 8 BP'!$F49:$EE49)+SUMIF('SPACELOG 9 BP'!$F$2:$EE$2,AS$4,'SPACELOG 9 BP'!$F49:$EE49)+SUMIF('SPACELOG 10 BP'!$F$2:$EE$2,AS$4,'SPACELOG 10 BP'!$F49:$EE49)+SUMIF('SPACELOG 11 BP'!$F$2:$EE$2,AS$4,'SPACELOG 11 BP'!$F49:$EE49)+SUMIF('SPACELOG 12 BP'!$F$2:$EE$2,AS$4,'SPACELOG 12 BP'!$F49:$EE49)</f>
        <v>6635</v>
      </c>
      <c r="AT49" s="33">
        <f>SUMIF('reporting montigny'!$F$2:$EE$2,AT$4,'reporting montigny'!$F49:$EE49)+SUMIF('reporting boissy'!$F$2:$EE$2,AT$4,'reporting boissy'!$F49:$EE49)+SUMIF('reporting moussy'!$F$2:$EE$2,AT$4,'reporting moussy'!$F49:$EE49)+SUMIF('reporting trappes'!$F$2:$EE$2,AT$4,'reporting trappes'!$F49:$EE49)+SUMIF('SPACELOG 5 BP'!$F$2:$EE$2,AT$4,'SPACELOG 5 BP'!$F49:$EE49)+SUMIF('SPACELOG 6 BP'!$F$2:$EE$2,AT$4,'SPACELOG 6 BP'!$F49:$EE49)+SUMIF('SPACELOG 7 BP'!$F$2:$EE$2,AT$4,'SPACELOG 7 BP'!$F49:$EE49)+SUMIF('SPACELOG 8 BP'!$F$2:$EE$2,AT$4,'SPACELOG 8 BP'!$F49:$EE49)+SUMIF('SPACELOG 9 BP'!$F$2:$EE$2,AT$4,'SPACELOG 9 BP'!$F49:$EE49)+SUMIF('SPACELOG 10 BP'!$F$2:$EE$2,AT$4,'SPACELOG 10 BP'!$F49:$EE49)+SUMIF('SPACELOG 11 BP'!$F$2:$EE$2,AT$4,'SPACELOG 11 BP'!$F49:$EE49)+SUMIF('SPACELOG 12 BP'!$F$2:$EE$2,AT$4,'SPACELOG 12 BP'!$F49:$EE49)</f>
        <v>6635</v>
      </c>
      <c r="AU49" s="33">
        <f>SUMIF('reporting montigny'!$F$2:$EE$2,AU$4,'reporting montigny'!$F49:$EE49)+SUMIF('reporting boissy'!$F$2:$EE$2,AU$4,'reporting boissy'!$F49:$EE49)+SUMIF('reporting moussy'!$F$2:$EE$2,AU$4,'reporting moussy'!$F49:$EE49)+SUMIF('reporting trappes'!$F$2:$EE$2,AU$4,'reporting trappes'!$F49:$EE49)+SUMIF('SPACELOG 5 BP'!$F$2:$EE$2,AU$4,'SPACELOG 5 BP'!$F49:$EE49)+SUMIF('SPACELOG 6 BP'!$F$2:$EE$2,AU$4,'SPACELOG 6 BP'!$F49:$EE49)+SUMIF('SPACELOG 7 BP'!$F$2:$EE$2,AU$4,'SPACELOG 7 BP'!$F49:$EE49)+SUMIF('SPACELOG 8 BP'!$F$2:$EE$2,AU$4,'SPACELOG 8 BP'!$F49:$EE49)+SUMIF('SPACELOG 9 BP'!$F$2:$EE$2,AU$4,'SPACELOG 9 BP'!$F49:$EE49)+SUMIF('SPACELOG 10 BP'!$F$2:$EE$2,AU$4,'SPACELOG 10 BP'!$F49:$EE49)+SUMIF('SPACELOG 11 BP'!$F$2:$EE$2,AU$4,'SPACELOG 11 BP'!$F49:$EE49)+SUMIF('SPACELOG 12 BP'!$F$2:$EE$2,AU$4,'SPACELOG 12 BP'!$F49:$EE49)</f>
        <v>6635</v>
      </c>
      <c r="AV49" s="33">
        <f>SUMIF('reporting montigny'!$F$2:$EE$2,AV$4,'reporting montigny'!$F49:$EE49)+SUMIF('reporting boissy'!$F$2:$EE$2,AV$4,'reporting boissy'!$F49:$EE49)+SUMIF('reporting moussy'!$F$2:$EE$2,AV$4,'reporting moussy'!$F49:$EE49)+SUMIF('reporting trappes'!$F$2:$EE$2,AV$4,'reporting trappes'!$F49:$EE49)+SUMIF('SPACELOG 5 BP'!$F$2:$EE$2,AV$4,'SPACELOG 5 BP'!$F49:$EE49)+SUMIF('SPACELOG 6 BP'!$F$2:$EE$2,AV$4,'SPACELOG 6 BP'!$F49:$EE49)+SUMIF('SPACELOG 7 BP'!$F$2:$EE$2,AV$4,'SPACELOG 7 BP'!$F49:$EE49)+SUMIF('SPACELOG 8 BP'!$F$2:$EE$2,AV$4,'SPACELOG 8 BP'!$F49:$EE49)+SUMIF('SPACELOG 9 BP'!$F$2:$EE$2,AV$4,'SPACELOG 9 BP'!$F49:$EE49)+SUMIF('SPACELOG 10 BP'!$F$2:$EE$2,AV$4,'SPACELOG 10 BP'!$F49:$EE49)+SUMIF('SPACELOG 11 BP'!$F$2:$EE$2,AV$4,'SPACELOG 11 BP'!$F49:$EE49)+SUMIF('SPACELOG 12 BP'!$F$2:$EE$2,AV$4,'SPACELOG 12 BP'!$F49:$EE49)</f>
        <v>6635</v>
      </c>
      <c r="AW49" s="33">
        <f>SUMIF('reporting montigny'!$F$2:$EE$2,AW$4,'reporting montigny'!$F49:$EE49)+SUMIF('reporting boissy'!$F$2:$EE$2,AW$4,'reporting boissy'!$F49:$EE49)+SUMIF('reporting moussy'!$F$2:$EE$2,AW$4,'reporting moussy'!$F49:$EE49)+SUMIF('reporting trappes'!$F$2:$EE$2,AW$4,'reporting trappes'!$F49:$EE49)+SUMIF('SPACELOG 5 BP'!$F$2:$EE$2,AW$4,'SPACELOG 5 BP'!$F49:$EE49)+SUMIF('SPACELOG 6 BP'!$F$2:$EE$2,AW$4,'SPACELOG 6 BP'!$F49:$EE49)+SUMIF('SPACELOG 7 BP'!$F$2:$EE$2,AW$4,'SPACELOG 7 BP'!$F49:$EE49)+SUMIF('SPACELOG 8 BP'!$F$2:$EE$2,AW$4,'SPACELOG 8 BP'!$F49:$EE49)+SUMIF('SPACELOG 9 BP'!$F$2:$EE$2,AW$4,'SPACELOG 9 BP'!$F49:$EE49)+SUMIF('SPACELOG 10 BP'!$F$2:$EE$2,AW$4,'SPACELOG 10 BP'!$F49:$EE49)+SUMIF('SPACELOG 11 BP'!$F$2:$EE$2,AW$4,'SPACELOG 11 BP'!$F49:$EE49)+SUMIF('SPACELOG 12 BP'!$F$2:$EE$2,AW$4,'SPACELOG 12 BP'!$F49:$EE49)</f>
        <v>6635</v>
      </c>
      <c r="AX49" s="33">
        <f>SUMIF('reporting montigny'!$F$2:$EE$2,AX$4,'reporting montigny'!$F49:$EE49)+SUMIF('reporting boissy'!$F$2:$EE$2,AX$4,'reporting boissy'!$F49:$EE49)+SUMIF('reporting moussy'!$F$2:$EE$2,AX$4,'reporting moussy'!$F49:$EE49)+SUMIF('reporting trappes'!$F$2:$EE$2,AX$4,'reporting trappes'!$F49:$EE49)+SUMIF('SPACELOG 5 BP'!$F$2:$EE$2,AX$4,'SPACELOG 5 BP'!$F49:$EE49)+SUMIF('SPACELOG 6 BP'!$F$2:$EE$2,AX$4,'SPACELOG 6 BP'!$F49:$EE49)+SUMIF('SPACELOG 7 BP'!$F$2:$EE$2,AX$4,'SPACELOG 7 BP'!$F49:$EE49)+SUMIF('SPACELOG 8 BP'!$F$2:$EE$2,AX$4,'SPACELOG 8 BP'!$F49:$EE49)+SUMIF('SPACELOG 9 BP'!$F$2:$EE$2,AX$4,'SPACELOG 9 BP'!$F49:$EE49)+SUMIF('SPACELOG 10 BP'!$F$2:$EE$2,AX$4,'SPACELOG 10 BP'!$F49:$EE49)+SUMIF('SPACELOG 11 BP'!$F$2:$EE$2,AX$4,'SPACELOG 11 BP'!$F49:$EE49)+SUMIF('SPACELOG 12 BP'!$F$2:$EE$2,AX$4,'SPACELOG 12 BP'!$F49:$EE49)</f>
        <v>6635</v>
      </c>
      <c r="AY49" s="33">
        <f>SUMIF('reporting montigny'!$F$2:$EE$2,AY$4,'reporting montigny'!$F49:$EE49)+SUMIF('reporting boissy'!$F$2:$EE$2,AY$4,'reporting boissy'!$F49:$EE49)+SUMIF('reporting moussy'!$F$2:$EE$2,AY$4,'reporting moussy'!$F49:$EE49)+SUMIF('reporting trappes'!$F$2:$EE$2,AY$4,'reporting trappes'!$F49:$EE49)+SUMIF('SPACELOG 5 BP'!$F$2:$EE$2,AY$4,'SPACELOG 5 BP'!$F49:$EE49)+SUMIF('SPACELOG 6 BP'!$F$2:$EE$2,AY$4,'SPACELOG 6 BP'!$F49:$EE49)+SUMIF('SPACELOG 7 BP'!$F$2:$EE$2,AY$4,'SPACELOG 7 BP'!$F49:$EE49)+SUMIF('SPACELOG 8 BP'!$F$2:$EE$2,AY$4,'SPACELOG 8 BP'!$F49:$EE49)+SUMIF('SPACELOG 9 BP'!$F$2:$EE$2,AY$4,'SPACELOG 9 BP'!$F49:$EE49)+SUMIF('SPACELOG 10 BP'!$F$2:$EE$2,AY$4,'SPACELOG 10 BP'!$F49:$EE49)+SUMIF('SPACELOG 11 BP'!$F$2:$EE$2,AY$4,'SPACELOG 11 BP'!$F49:$EE49)+SUMIF('SPACELOG 12 BP'!$F$2:$EE$2,AY$4,'SPACELOG 12 BP'!$F49:$EE49)</f>
        <v>6635</v>
      </c>
      <c r="AZ49" s="33">
        <f>SUMIF('reporting montigny'!$F$2:$EE$2,AZ$4,'reporting montigny'!$F49:$EE49)+SUMIF('reporting boissy'!$F$2:$EE$2,AZ$4,'reporting boissy'!$F49:$EE49)+SUMIF('reporting moussy'!$F$2:$EE$2,AZ$4,'reporting moussy'!$F49:$EE49)+SUMIF('reporting trappes'!$F$2:$EE$2,AZ$4,'reporting trappes'!$F49:$EE49)+SUMIF('SPACELOG 5 BP'!$F$2:$EE$2,AZ$4,'SPACELOG 5 BP'!$F49:$EE49)+SUMIF('SPACELOG 6 BP'!$F$2:$EE$2,AZ$4,'SPACELOG 6 BP'!$F49:$EE49)+SUMIF('SPACELOG 7 BP'!$F$2:$EE$2,AZ$4,'SPACELOG 7 BP'!$F49:$EE49)+SUMIF('SPACELOG 8 BP'!$F$2:$EE$2,AZ$4,'SPACELOG 8 BP'!$F49:$EE49)+SUMIF('SPACELOG 9 BP'!$F$2:$EE$2,AZ$4,'SPACELOG 9 BP'!$F49:$EE49)+SUMIF('SPACELOG 10 BP'!$F$2:$EE$2,AZ$4,'SPACELOG 10 BP'!$F49:$EE49)+SUMIF('SPACELOG 11 BP'!$F$2:$EE$2,AZ$4,'SPACELOG 11 BP'!$F49:$EE49)+SUMIF('SPACELOG 12 BP'!$F$2:$EE$2,AZ$4,'SPACELOG 12 BP'!$F49:$EE49)</f>
        <v>6635</v>
      </c>
      <c r="BA49" s="33">
        <f>SUMIF('reporting montigny'!$F$2:$EE$2,BA$4,'reporting montigny'!$F49:$EE49)+SUMIF('reporting boissy'!$F$2:$EE$2,BA$4,'reporting boissy'!$F49:$EE49)+SUMIF('reporting moussy'!$F$2:$EE$2,BA$4,'reporting moussy'!$F49:$EE49)+SUMIF('reporting trappes'!$F$2:$EE$2,BA$4,'reporting trappes'!$F49:$EE49)+SUMIF('SPACELOG 5 BP'!$F$2:$EE$2,BA$4,'SPACELOG 5 BP'!$F49:$EE49)+SUMIF('SPACELOG 6 BP'!$F$2:$EE$2,BA$4,'SPACELOG 6 BP'!$F49:$EE49)+SUMIF('SPACELOG 7 BP'!$F$2:$EE$2,BA$4,'SPACELOG 7 BP'!$F49:$EE49)+SUMIF('SPACELOG 8 BP'!$F$2:$EE$2,BA$4,'SPACELOG 8 BP'!$F49:$EE49)+SUMIF('SPACELOG 9 BP'!$F$2:$EE$2,BA$4,'SPACELOG 9 BP'!$F49:$EE49)+SUMIF('SPACELOG 10 BP'!$F$2:$EE$2,BA$4,'SPACELOG 10 BP'!$F49:$EE49)+SUMIF('SPACELOG 11 BP'!$F$2:$EE$2,BA$4,'SPACELOG 11 BP'!$F49:$EE49)+SUMIF('SPACELOG 12 BP'!$F$2:$EE$2,BA$4,'SPACELOG 12 BP'!$F49:$EE49)</f>
        <v>6635</v>
      </c>
      <c r="BB49" s="33">
        <f>SUMIF('reporting montigny'!$F$2:$EE$2,BB$4,'reporting montigny'!$F49:$EE49)+SUMIF('reporting boissy'!$F$2:$EE$2,BB$4,'reporting boissy'!$F49:$EE49)+SUMIF('reporting moussy'!$F$2:$EE$2,BB$4,'reporting moussy'!$F49:$EE49)+SUMIF('reporting trappes'!$F$2:$EE$2,BB$4,'reporting trappes'!$F49:$EE49)+SUMIF('SPACELOG 5 BP'!$F$2:$EE$2,BB$4,'SPACELOG 5 BP'!$F49:$EE49)+SUMIF('SPACELOG 6 BP'!$F$2:$EE$2,BB$4,'SPACELOG 6 BP'!$F49:$EE49)+SUMIF('SPACELOG 7 BP'!$F$2:$EE$2,BB$4,'SPACELOG 7 BP'!$F49:$EE49)+SUMIF('SPACELOG 8 BP'!$F$2:$EE$2,BB$4,'SPACELOG 8 BP'!$F49:$EE49)+SUMIF('SPACELOG 9 BP'!$F$2:$EE$2,BB$4,'SPACELOG 9 BP'!$F49:$EE49)+SUMIF('SPACELOG 10 BP'!$F$2:$EE$2,BB$4,'SPACELOG 10 BP'!$F49:$EE49)+SUMIF('SPACELOG 11 BP'!$F$2:$EE$2,BB$4,'SPACELOG 11 BP'!$F49:$EE49)+SUMIF('SPACELOG 12 BP'!$F$2:$EE$2,BB$4,'SPACELOG 12 BP'!$F49:$EE49)</f>
        <v>6635</v>
      </c>
      <c r="BC49" s="33">
        <f>SUMIF('reporting montigny'!$F$2:$EE$2,BC$4,'reporting montigny'!$F49:$EE49)+SUMIF('reporting boissy'!$F$2:$EE$2,BC$4,'reporting boissy'!$F49:$EE49)+SUMIF('reporting moussy'!$F$2:$EE$2,BC$4,'reporting moussy'!$F49:$EE49)+SUMIF('reporting trappes'!$F$2:$EE$2,BC$4,'reporting trappes'!$F49:$EE49)+SUMIF('SPACELOG 5 BP'!$F$2:$EE$2,BC$4,'SPACELOG 5 BP'!$F49:$EE49)+SUMIF('SPACELOG 6 BP'!$F$2:$EE$2,BC$4,'SPACELOG 6 BP'!$F49:$EE49)+SUMIF('SPACELOG 7 BP'!$F$2:$EE$2,BC$4,'SPACELOG 7 BP'!$F49:$EE49)+SUMIF('SPACELOG 8 BP'!$F$2:$EE$2,BC$4,'SPACELOG 8 BP'!$F49:$EE49)+SUMIF('SPACELOG 9 BP'!$F$2:$EE$2,BC$4,'SPACELOG 9 BP'!$F49:$EE49)+SUMIF('SPACELOG 10 BP'!$F$2:$EE$2,BC$4,'SPACELOG 10 BP'!$F49:$EE49)+SUMIF('SPACELOG 11 BP'!$F$2:$EE$2,BC$4,'SPACELOG 11 BP'!$F49:$EE49)+SUMIF('SPACELOG 12 BP'!$F$2:$EE$2,BC$4,'SPACELOG 12 BP'!$F49:$EE49)</f>
        <v>6635</v>
      </c>
      <c r="BD49" s="33">
        <f>SUMIF('reporting montigny'!$F$2:$EE$2,BD$4,'reporting montigny'!$F49:$EE49)+SUMIF('reporting boissy'!$F$2:$EE$2,BD$4,'reporting boissy'!$F49:$EE49)+SUMIF('reporting moussy'!$F$2:$EE$2,BD$4,'reporting moussy'!$F49:$EE49)+SUMIF('reporting trappes'!$F$2:$EE$2,BD$4,'reporting trappes'!$F49:$EE49)+SUMIF('SPACELOG 5 BP'!$F$2:$EE$2,BD$4,'SPACELOG 5 BP'!$F49:$EE49)+SUMIF('SPACELOG 6 BP'!$F$2:$EE$2,BD$4,'SPACELOG 6 BP'!$F49:$EE49)+SUMIF('SPACELOG 7 BP'!$F$2:$EE$2,BD$4,'SPACELOG 7 BP'!$F49:$EE49)+SUMIF('SPACELOG 8 BP'!$F$2:$EE$2,BD$4,'SPACELOG 8 BP'!$F49:$EE49)+SUMIF('SPACELOG 9 BP'!$F$2:$EE$2,BD$4,'SPACELOG 9 BP'!$F49:$EE49)+SUMIF('SPACELOG 10 BP'!$F$2:$EE$2,BD$4,'SPACELOG 10 BP'!$F49:$EE49)+SUMIF('SPACELOG 11 BP'!$F$2:$EE$2,BD$4,'SPACELOG 11 BP'!$F49:$EE49)+SUMIF('SPACELOG 12 BP'!$F$2:$EE$2,BD$4,'SPACELOG 12 BP'!$F49:$EE49)</f>
        <v>6635</v>
      </c>
      <c r="BE49" s="393">
        <f t="shared" ref="BE49:BE51" si="261">SUM(AS49:BD49)</f>
        <v>79620</v>
      </c>
      <c r="BF49" s="33">
        <f>SUMIF('reporting montigny'!$F$2:$EE$2,BF$4,'reporting montigny'!$F49:$EE49)+SUMIF('reporting boissy'!$F$2:$EE$2,BF$4,'reporting boissy'!$F49:$EE49)+SUMIF('reporting moussy'!$F$2:$EE$2,BF$4,'reporting moussy'!$F49:$EE49)+SUMIF('reporting trappes'!$F$2:$EE$2,BF$4,'reporting trappes'!$F49:$EE49)+SUMIF('SPACELOG 5 BP'!$F$2:$EE$2,BF$4,'SPACELOG 5 BP'!$F49:$EE49)+SUMIF('SPACELOG 6 BP'!$F$2:$EE$2,BF$4,'SPACELOG 6 BP'!$F49:$EE49)+SUMIF('SPACELOG 7 BP'!$F$2:$EE$2,BF$4,'SPACELOG 7 BP'!$F49:$EE49)+SUMIF('SPACELOG 8 BP'!$F$2:$EE$2,BF$4,'SPACELOG 8 BP'!$F49:$EE49)+SUMIF('SPACELOG 9 BP'!$F$2:$EE$2,BF$4,'SPACELOG 9 BP'!$F49:$EE49)+SUMIF('SPACELOG 10 BP'!$F$2:$EE$2,BF$4,'SPACELOG 10 BP'!$F49:$EE49)+SUMIF('SPACELOG 11 BP'!$F$2:$EE$2,BF$4,'SPACELOG 11 BP'!$F49:$EE49)+SUMIF('SPACELOG 12 BP'!$F$2:$EE$2,BF$4,'SPACELOG 12 BP'!$F49:$EE49)</f>
        <v>6635</v>
      </c>
      <c r="BG49" s="33">
        <f>SUMIF('reporting montigny'!$F$2:$EE$2,BG$4,'reporting montigny'!$F49:$EE49)+SUMIF('reporting boissy'!$F$2:$EE$2,BG$4,'reporting boissy'!$F49:$EE49)+SUMIF('reporting moussy'!$F$2:$EE$2,BG$4,'reporting moussy'!$F49:$EE49)+SUMIF('reporting trappes'!$F$2:$EE$2,BG$4,'reporting trappes'!$F49:$EE49)+SUMIF('SPACELOG 5 BP'!$F$2:$EE$2,BG$4,'SPACELOG 5 BP'!$F49:$EE49)+SUMIF('SPACELOG 6 BP'!$F$2:$EE$2,BG$4,'SPACELOG 6 BP'!$F49:$EE49)+SUMIF('SPACELOG 7 BP'!$F$2:$EE$2,BG$4,'SPACELOG 7 BP'!$F49:$EE49)+SUMIF('SPACELOG 8 BP'!$F$2:$EE$2,BG$4,'SPACELOG 8 BP'!$F49:$EE49)+SUMIF('SPACELOG 9 BP'!$F$2:$EE$2,BG$4,'SPACELOG 9 BP'!$F49:$EE49)+SUMIF('SPACELOG 10 BP'!$F$2:$EE$2,BG$4,'SPACELOG 10 BP'!$F49:$EE49)+SUMIF('SPACELOG 11 BP'!$F$2:$EE$2,BG$4,'SPACELOG 11 BP'!$F49:$EE49)+SUMIF('SPACELOG 12 BP'!$F$2:$EE$2,BG$4,'SPACELOG 12 BP'!$F49:$EE49)</f>
        <v>6635</v>
      </c>
      <c r="BH49" s="33">
        <f>SUMIF('reporting montigny'!$F$2:$EE$2,BH$4,'reporting montigny'!$F49:$EE49)+SUMIF('reporting boissy'!$F$2:$EE$2,BH$4,'reporting boissy'!$F49:$EE49)+SUMIF('reporting moussy'!$F$2:$EE$2,BH$4,'reporting moussy'!$F49:$EE49)+SUMIF('reporting trappes'!$F$2:$EE$2,BH$4,'reporting trappes'!$F49:$EE49)+SUMIF('SPACELOG 5 BP'!$F$2:$EE$2,BH$4,'SPACELOG 5 BP'!$F49:$EE49)+SUMIF('SPACELOG 6 BP'!$F$2:$EE$2,BH$4,'SPACELOG 6 BP'!$F49:$EE49)+SUMIF('SPACELOG 7 BP'!$F$2:$EE$2,BH$4,'SPACELOG 7 BP'!$F49:$EE49)+SUMIF('SPACELOG 8 BP'!$F$2:$EE$2,BH$4,'SPACELOG 8 BP'!$F49:$EE49)+SUMIF('SPACELOG 9 BP'!$F$2:$EE$2,BH$4,'SPACELOG 9 BP'!$F49:$EE49)+SUMIF('SPACELOG 10 BP'!$F$2:$EE$2,BH$4,'SPACELOG 10 BP'!$F49:$EE49)+SUMIF('SPACELOG 11 BP'!$F$2:$EE$2,BH$4,'SPACELOG 11 BP'!$F49:$EE49)+SUMIF('SPACELOG 12 BP'!$F$2:$EE$2,BH$4,'SPACELOG 12 BP'!$F49:$EE49)</f>
        <v>6635</v>
      </c>
      <c r="BI49" s="33">
        <f>SUMIF('reporting montigny'!$F$2:$EE$2,BI$4,'reporting montigny'!$F49:$EE49)+SUMIF('reporting boissy'!$F$2:$EE$2,BI$4,'reporting boissy'!$F49:$EE49)+SUMIF('reporting moussy'!$F$2:$EE$2,BI$4,'reporting moussy'!$F49:$EE49)+SUMIF('reporting trappes'!$F$2:$EE$2,BI$4,'reporting trappes'!$F49:$EE49)+SUMIF('SPACELOG 5 BP'!$F$2:$EE$2,BI$4,'SPACELOG 5 BP'!$F49:$EE49)+SUMIF('SPACELOG 6 BP'!$F$2:$EE$2,BI$4,'SPACELOG 6 BP'!$F49:$EE49)+SUMIF('SPACELOG 7 BP'!$F$2:$EE$2,BI$4,'SPACELOG 7 BP'!$F49:$EE49)+SUMIF('SPACELOG 8 BP'!$F$2:$EE$2,BI$4,'SPACELOG 8 BP'!$F49:$EE49)+SUMIF('SPACELOG 9 BP'!$F$2:$EE$2,BI$4,'SPACELOG 9 BP'!$F49:$EE49)+SUMIF('SPACELOG 10 BP'!$F$2:$EE$2,BI$4,'SPACELOG 10 BP'!$F49:$EE49)+SUMIF('SPACELOG 11 BP'!$F$2:$EE$2,BI$4,'SPACELOG 11 BP'!$F49:$EE49)+SUMIF('SPACELOG 12 BP'!$F$2:$EE$2,BI$4,'SPACELOG 12 BP'!$F49:$EE49)</f>
        <v>6635</v>
      </c>
      <c r="BJ49" s="33">
        <f>SUMIF('reporting montigny'!$F$2:$EE$2,BJ$4,'reporting montigny'!$F49:$EE49)+SUMIF('reporting boissy'!$F$2:$EE$2,BJ$4,'reporting boissy'!$F49:$EE49)+SUMIF('reporting moussy'!$F$2:$EE$2,BJ$4,'reporting moussy'!$F49:$EE49)+SUMIF('reporting trappes'!$F$2:$EE$2,BJ$4,'reporting trappes'!$F49:$EE49)+SUMIF('SPACELOG 5 BP'!$F$2:$EE$2,BJ$4,'SPACELOG 5 BP'!$F49:$EE49)+SUMIF('SPACELOG 6 BP'!$F$2:$EE$2,BJ$4,'SPACELOG 6 BP'!$F49:$EE49)+SUMIF('SPACELOG 7 BP'!$F$2:$EE$2,BJ$4,'SPACELOG 7 BP'!$F49:$EE49)+SUMIF('SPACELOG 8 BP'!$F$2:$EE$2,BJ$4,'SPACELOG 8 BP'!$F49:$EE49)+SUMIF('SPACELOG 9 BP'!$F$2:$EE$2,BJ$4,'SPACELOG 9 BP'!$F49:$EE49)+SUMIF('SPACELOG 10 BP'!$F$2:$EE$2,BJ$4,'SPACELOG 10 BP'!$F49:$EE49)+SUMIF('SPACELOG 11 BP'!$F$2:$EE$2,BJ$4,'SPACELOG 11 BP'!$F49:$EE49)+SUMIF('SPACELOG 12 BP'!$F$2:$EE$2,BJ$4,'SPACELOG 12 BP'!$F49:$EE49)</f>
        <v>6635</v>
      </c>
      <c r="BK49" s="33">
        <f>SUMIF('reporting montigny'!$F$2:$EE$2,BK$4,'reporting montigny'!$F49:$EE49)+SUMIF('reporting boissy'!$F$2:$EE$2,BK$4,'reporting boissy'!$F49:$EE49)+SUMIF('reporting moussy'!$F$2:$EE$2,BK$4,'reporting moussy'!$F49:$EE49)+SUMIF('reporting trappes'!$F$2:$EE$2,BK$4,'reporting trappes'!$F49:$EE49)+SUMIF('SPACELOG 5 BP'!$F$2:$EE$2,BK$4,'SPACELOG 5 BP'!$F49:$EE49)+SUMIF('SPACELOG 6 BP'!$F$2:$EE$2,BK$4,'SPACELOG 6 BP'!$F49:$EE49)+SUMIF('SPACELOG 7 BP'!$F$2:$EE$2,BK$4,'SPACELOG 7 BP'!$F49:$EE49)+SUMIF('SPACELOG 8 BP'!$F$2:$EE$2,BK$4,'SPACELOG 8 BP'!$F49:$EE49)+SUMIF('SPACELOG 9 BP'!$F$2:$EE$2,BK$4,'SPACELOG 9 BP'!$F49:$EE49)+SUMIF('SPACELOG 10 BP'!$F$2:$EE$2,BK$4,'SPACELOG 10 BP'!$F49:$EE49)+SUMIF('SPACELOG 11 BP'!$F$2:$EE$2,BK$4,'SPACELOG 11 BP'!$F49:$EE49)+SUMIF('SPACELOG 12 BP'!$F$2:$EE$2,BK$4,'SPACELOG 12 BP'!$F49:$EE49)</f>
        <v>6635</v>
      </c>
      <c r="BL49" s="33">
        <f>SUMIF('reporting montigny'!$F$2:$EE$2,BL$4,'reporting montigny'!$F49:$EE49)+SUMIF('reporting boissy'!$F$2:$EE$2,BL$4,'reporting boissy'!$F49:$EE49)+SUMIF('reporting moussy'!$F$2:$EE$2,BL$4,'reporting moussy'!$F49:$EE49)+SUMIF('reporting trappes'!$F$2:$EE$2,BL$4,'reporting trappes'!$F49:$EE49)+SUMIF('SPACELOG 5 BP'!$F$2:$EE$2,BL$4,'SPACELOG 5 BP'!$F49:$EE49)+SUMIF('SPACELOG 6 BP'!$F$2:$EE$2,BL$4,'SPACELOG 6 BP'!$F49:$EE49)+SUMIF('SPACELOG 7 BP'!$F$2:$EE$2,BL$4,'SPACELOG 7 BP'!$F49:$EE49)+SUMIF('SPACELOG 8 BP'!$F$2:$EE$2,BL$4,'SPACELOG 8 BP'!$F49:$EE49)+SUMIF('SPACELOG 9 BP'!$F$2:$EE$2,BL$4,'SPACELOG 9 BP'!$F49:$EE49)+SUMIF('SPACELOG 10 BP'!$F$2:$EE$2,BL$4,'SPACELOG 10 BP'!$F49:$EE49)+SUMIF('SPACELOG 11 BP'!$F$2:$EE$2,BL$4,'SPACELOG 11 BP'!$F49:$EE49)+SUMIF('SPACELOG 12 BP'!$F$2:$EE$2,BL$4,'SPACELOG 12 BP'!$F49:$EE49)</f>
        <v>6635</v>
      </c>
      <c r="BM49" s="33">
        <f>SUMIF('reporting montigny'!$F$2:$EE$2,BM$4,'reporting montigny'!$F49:$EE49)+SUMIF('reporting boissy'!$F$2:$EE$2,BM$4,'reporting boissy'!$F49:$EE49)+SUMIF('reporting moussy'!$F$2:$EE$2,BM$4,'reporting moussy'!$F49:$EE49)+SUMIF('reporting trappes'!$F$2:$EE$2,BM$4,'reporting trappes'!$F49:$EE49)+SUMIF('SPACELOG 5 BP'!$F$2:$EE$2,BM$4,'SPACELOG 5 BP'!$F49:$EE49)+SUMIF('SPACELOG 6 BP'!$F$2:$EE$2,BM$4,'SPACELOG 6 BP'!$F49:$EE49)+SUMIF('SPACELOG 7 BP'!$F$2:$EE$2,BM$4,'SPACELOG 7 BP'!$F49:$EE49)+SUMIF('SPACELOG 8 BP'!$F$2:$EE$2,BM$4,'SPACELOG 8 BP'!$F49:$EE49)+SUMIF('SPACELOG 9 BP'!$F$2:$EE$2,BM$4,'SPACELOG 9 BP'!$F49:$EE49)+SUMIF('SPACELOG 10 BP'!$F$2:$EE$2,BM$4,'SPACELOG 10 BP'!$F49:$EE49)+SUMIF('SPACELOG 11 BP'!$F$2:$EE$2,BM$4,'SPACELOG 11 BP'!$F49:$EE49)+SUMIF('SPACELOG 12 BP'!$F$2:$EE$2,BM$4,'SPACELOG 12 BP'!$F49:$EE49)</f>
        <v>6635</v>
      </c>
      <c r="BN49" s="33">
        <f>SUMIF('reporting montigny'!$F$2:$EE$2,BN$4,'reporting montigny'!$F49:$EE49)+SUMIF('reporting boissy'!$F$2:$EE$2,BN$4,'reporting boissy'!$F49:$EE49)+SUMIF('reporting moussy'!$F$2:$EE$2,BN$4,'reporting moussy'!$F49:$EE49)+SUMIF('reporting trappes'!$F$2:$EE$2,BN$4,'reporting trappes'!$F49:$EE49)+SUMIF('SPACELOG 5 BP'!$F$2:$EE$2,BN$4,'SPACELOG 5 BP'!$F49:$EE49)+SUMIF('SPACELOG 6 BP'!$F$2:$EE$2,BN$4,'SPACELOG 6 BP'!$F49:$EE49)+SUMIF('SPACELOG 7 BP'!$F$2:$EE$2,BN$4,'SPACELOG 7 BP'!$F49:$EE49)+SUMIF('SPACELOG 8 BP'!$F$2:$EE$2,BN$4,'SPACELOG 8 BP'!$F49:$EE49)+SUMIF('SPACELOG 9 BP'!$F$2:$EE$2,BN$4,'SPACELOG 9 BP'!$F49:$EE49)+SUMIF('SPACELOG 10 BP'!$F$2:$EE$2,BN$4,'SPACELOG 10 BP'!$F49:$EE49)+SUMIF('SPACELOG 11 BP'!$F$2:$EE$2,BN$4,'SPACELOG 11 BP'!$F49:$EE49)+SUMIF('SPACELOG 12 BP'!$F$2:$EE$2,BN$4,'SPACELOG 12 BP'!$F49:$EE49)</f>
        <v>6635</v>
      </c>
      <c r="BO49" s="33">
        <f>SUMIF('reporting montigny'!$F$2:$EE$2,BO$4,'reporting montigny'!$F49:$EE49)+SUMIF('reporting boissy'!$F$2:$EE$2,BO$4,'reporting boissy'!$F49:$EE49)+SUMIF('reporting moussy'!$F$2:$EE$2,BO$4,'reporting moussy'!$F49:$EE49)+SUMIF('reporting trappes'!$F$2:$EE$2,BO$4,'reporting trappes'!$F49:$EE49)+SUMIF('SPACELOG 5 BP'!$F$2:$EE$2,BO$4,'SPACELOG 5 BP'!$F49:$EE49)+SUMIF('SPACELOG 6 BP'!$F$2:$EE$2,BO$4,'SPACELOG 6 BP'!$F49:$EE49)+SUMIF('SPACELOG 7 BP'!$F$2:$EE$2,BO$4,'SPACELOG 7 BP'!$F49:$EE49)+SUMIF('SPACELOG 8 BP'!$F$2:$EE$2,BO$4,'SPACELOG 8 BP'!$F49:$EE49)+SUMIF('SPACELOG 9 BP'!$F$2:$EE$2,BO$4,'SPACELOG 9 BP'!$F49:$EE49)+SUMIF('SPACELOG 10 BP'!$F$2:$EE$2,BO$4,'SPACELOG 10 BP'!$F49:$EE49)+SUMIF('SPACELOG 11 BP'!$F$2:$EE$2,BO$4,'SPACELOG 11 BP'!$F49:$EE49)+SUMIF('SPACELOG 12 BP'!$F$2:$EE$2,BO$4,'SPACELOG 12 BP'!$F49:$EE49)</f>
        <v>4475</v>
      </c>
      <c r="BP49" s="33">
        <f>SUMIF('reporting montigny'!$F$2:$EE$2,BP$4,'reporting montigny'!$F49:$EE49)+SUMIF('reporting boissy'!$F$2:$EE$2,BP$4,'reporting boissy'!$F49:$EE49)+SUMIF('reporting moussy'!$F$2:$EE$2,BP$4,'reporting moussy'!$F49:$EE49)+SUMIF('reporting trappes'!$F$2:$EE$2,BP$4,'reporting trappes'!$F49:$EE49)+SUMIF('SPACELOG 5 BP'!$F$2:$EE$2,BP$4,'SPACELOG 5 BP'!$F49:$EE49)+SUMIF('SPACELOG 6 BP'!$F$2:$EE$2,BP$4,'SPACELOG 6 BP'!$F49:$EE49)+SUMIF('SPACELOG 7 BP'!$F$2:$EE$2,BP$4,'SPACELOG 7 BP'!$F49:$EE49)+SUMIF('SPACELOG 8 BP'!$F$2:$EE$2,BP$4,'SPACELOG 8 BP'!$F49:$EE49)+SUMIF('SPACELOG 9 BP'!$F$2:$EE$2,BP$4,'SPACELOG 9 BP'!$F49:$EE49)+SUMIF('SPACELOG 10 BP'!$F$2:$EE$2,BP$4,'SPACELOG 10 BP'!$F49:$EE49)+SUMIF('SPACELOG 11 BP'!$F$2:$EE$2,BP$4,'SPACELOG 11 BP'!$F49:$EE49)+SUMIF('SPACELOG 12 BP'!$F$2:$EE$2,BP$4,'SPACELOG 12 BP'!$F49:$EE49)</f>
        <v>4475</v>
      </c>
      <c r="BQ49" s="33">
        <f>SUMIF('reporting montigny'!$F$2:$EE$2,BQ$4,'reporting montigny'!$F49:$EE49)+SUMIF('reporting boissy'!$F$2:$EE$2,BQ$4,'reporting boissy'!$F49:$EE49)+SUMIF('reporting moussy'!$F$2:$EE$2,BQ$4,'reporting moussy'!$F49:$EE49)+SUMIF('reporting trappes'!$F$2:$EE$2,BQ$4,'reporting trappes'!$F49:$EE49)+SUMIF('SPACELOG 5 BP'!$F$2:$EE$2,BQ$4,'SPACELOG 5 BP'!$F49:$EE49)+SUMIF('SPACELOG 6 BP'!$F$2:$EE$2,BQ$4,'SPACELOG 6 BP'!$F49:$EE49)+SUMIF('SPACELOG 7 BP'!$F$2:$EE$2,BQ$4,'SPACELOG 7 BP'!$F49:$EE49)+SUMIF('SPACELOG 8 BP'!$F$2:$EE$2,BQ$4,'SPACELOG 8 BP'!$F49:$EE49)+SUMIF('SPACELOG 9 BP'!$F$2:$EE$2,BQ$4,'SPACELOG 9 BP'!$F49:$EE49)+SUMIF('SPACELOG 10 BP'!$F$2:$EE$2,BQ$4,'SPACELOG 10 BP'!$F49:$EE49)+SUMIF('SPACELOG 11 BP'!$F$2:$EE$2,BQ$4,'SPACELOG 11 BP'!$F49:$EE49)+SUMIF('SPACELOG 12 BP'!$F$2:$EE$2,BQ$4,'SPACELOG 12 BP'!$F49:$EE49)</f>
        <v>4475</v>
      </c>
      <c r="BR49" s="393">
        <f t="shared" ref="BR49:BR51" si="262">SUM(BF49:BQ49)</f>
        <v>73140</v>
      </c>
      <c r="BS49" s="33">
        <f>SUMIF('reporting montigny'!$F$2:$EE$2,BS$4,'reporting montigny'!$F49:$EE49)+SUMIF('reporting boissy'!$F$2:$EE$2,BS$4,'reporting boissy'!$F49:$EE49)+SUMIF('reporting moussy'!$F$2:$EE$2,BS$4,'reporting moussy'!$F49:$EE49)+SUMIF('reporting trappes'!$F$2:$EE$2,BS$4,'reporting trappes'!$F49:$EE49)+SUMIF('SPACELOG 5 BP'!$F$2:$EE$2,BS$4,'SPACELOG 5 BP'!$F49:$EE49)+SUMIF('SPACELOG 6 BP'!$F$2:$EE$2,BS$4,'SPACELOG 6 BP'!$F49:$EE49)+SUMIF('SPACELOG 7 BP'!$F$2:$EE$2,BS$4,'SPACELOG 7 BP'!$F49:$EE49)+SUMIF('SPACELOG 8 BP'!$F$2:$EE$2,BS$4,'SPACELOG 8 BP'!$F49:$EE49)+SUMIF('SPACELOG 9 BP'!$F$2:$EE$2,BS$4,'SPACELOG 9 BP'!$F49:$EE49)+SUMIF('SPACELOG 10 BP'!$F$2:$EE$2,BS$4,'SPACELOG 10 BP'!$F49:$EE49)+SUMIF('SPACELOG 11 BP'!$F$2:$EE$2,BS$4,'SPACELOG 11 BP'!$F49:$EE49)+SUMIF('SPACELOG 12 BP'!$F$2:$EE$2,BS$4,'SPACELOG 12 BP'!$F49:$EE49)</f>
        <v>4475</v>
      </c>
      <c r="BT49" s="33">
        <f>SUMIF('reporting montigny'!$F$2:$EE$2,BT$4,'reporting montigny'!$F49:$EE49)+SUMIF('reporting boissy'!$F$2:$EE$2,BT$4,'reporting boissy'!$F49:$EE49)+SUMIF('reporting moussy'!$F$2:$EE$2,BT$4,'reporting moussy'!$F49:$EE49)+SUMIF('reporting trappes'!$F$2:$EE$2,BT$4,'reporting trappes'!$F49:$EE49)+SUMIF('SPACELOG 5 BP'!$F$2:$EE$2,BT$4,'SPACELOG 5 BP'!$F49:$EE49)+SUMIF('SPACELOG 6 BP'!$F$2:$EE$2,BT$4,'SPACELOG 6 BP'!$F49:$EE49)+SUMIF('SPACELOG 7 BP'!$F$2:$EE$2,BT$4,'SPACELOG 7 BP'!$F49:$EE49)+SUMIF('SPACELOG 8 BP'!$F$2:$EE$2,BT$4,'SPACELOG 8 BP'!$F49:$EE49)+SUMIF('SPACELOG 9 BP'!$F$2:$EE$2,BT$4,'SPACELOG 9 BP'!$F49:$EE49)+SUMIF('SPACELOG 10 BP'!$F$2:$EE$2,BT$4,'SPACELOG 10 BP'!$F49:$EE49)+SUMIF('SPACELOG 11 BP'!$F$2:$EE$2,BT$4,'SPACELOG 11 BP'!$F49:$EE49)+SUMIF('SPACELOG 12 BP'!$F$2:$EE$2,BT$4,'SPACELOG 12 BP'!$F49:$EE49)</f>
        <v>4475</v>
      </c>
      <c r="BU49" s="33">
        <f>SUMIF('reporting montigny'!$F$2:$EE$2,BU$4,'reporting montigny'!$F49:$EE49)+SUMIF('reporting boissy'!$F$2:$EE$2,BU$4,'reporting boissy'!$F49:$EE49)+SUMIF('reporting moussy'!$F$2:$EE$2,BU$4,'reporting moussy'!$F49:$EE49)+SUMIF('reporting trappes'!$F$2:$EE$2,BU$4,'reporting trappes'!$F49:$EE49)+SUMIF('SPACELOG 5 BP'!$F$2:$EE$2,BU$4,'SPACELOG 5 BP'!$F49:$EE49)+SUMIF('SPACELOG 6 BP'!$F$2:$EE$2,BU$4,'SPACELOG 6 BP'!$F49:$EE49)+SUMIF('SPACELOG 7 BP'!$F$2:$EE$2,BU$4,'SPACELOG 7 BP'!$F49:$EE49)+SUMIF('SPACELOG 8 BP'!$F$2:$EE$2,BU$4,'SPACELOG 8 BP'!$F49:$EE49)+SUMIF('SPACELOG 9 BP'!$F$2:$EE$2,BU$4,'SPACELOG 9 BP'!$F49:$EE49)+SUMIF('SPACELOG 10 BP'!$F$2:$EE$2,BU$4,'SPACELOG 10 BP'!$F49:$EE49)+SUMIF('SPACELOG 11 BP'!$F$2:$EE$2,BU$4,'SPACELOG 11 BP'!$F49:$EE49)+SUMIF('SPACELOG 12 BP'!$F$2:$EE$2,BU$4,'SPACELOG 12 BP'!$F49:$EE49)</f>
        <v>4475</v>
      </c>
      <c r="BV49" s="33">
        <f>SUMIF('reporting montigny'!$F$2:$EE$2,BV$4,'reporting montigny'!$F49:$EE49)+SUMIF('reporting boissy'!$F$2:$EE$2,BV$4,'reporting boissy'!$F49:$EE49)+SUMIF('reporting moussy'!$F$2:$EE$2,BV$4,'reporting moussy'!$F49:$EE49)+SUMIF('reporting trappes'!$F$2:$EE$2,BV$4,'reporting trappes'!$F49:$EE49)+SUMIF('SPACELOG 5 BP'!$F$2:$EE$2,BV$4,'SPACELOG 5 BP'!$F49:$EE49)+SUMIF('SPACELOG 6 BP'!$F$2:$EE$2,BV$4,'SPACELOG 6 BP'!$F49:$EE49)+SUMIF('SPACELOG 7 BP'!$F$2:$EE$2,BV$4,'SPACELOG 7 BP'!$F49:$EE49)+SUMIF('SPACELOG 8 BP'!$F$2:$EE$2,BV$4,'SPACELOG 8 BP'!$F49:$EE49)+SUMIF('SPACELOG 9 BP'!$F$2:$EE$2,BV$4,'SPACELOG 9 BP'!$F49:$EE49)+SUMIF('SPACELOG 10 BP'!$F$2:$EE$2,BV$4,'SPACELOG 10 BP'!$F49:$EE49)+SUMIF('SPACELOG 11 BP'!$F$2:$EE$2,BV$4,'SPACELOG 11 BP'!$F49:$EE49)+SUMIF('SPACELOG 12 BP'!$F$2:$EE$2,BV$4,'SPACELOG 12 BP'!$F49:$EE49)</f>
        <v>4475</v>
      </c>
      <c r="BW49" s="33">
        <f>SUMIF('reporting montigny'!$F$2:$EE$2,BW$4,'reporting montigny'!$F49:$EE49)+SUMIF('reporting boissy'!$F$2:$EE$2,BW$4,'reporting boissy'!$F49:$EE49)+SUMIF('reporting moussy'!$F$2:$EE$2,BW$4,'reporting moussy'!$F49:$EE49)+SUMIF('reporting trappes'!$F$2:$EE$2,BW$4,'reporting trappes'!$F49:$EE49)+SUMIF('SPACELOG 5 BP'!$F$2:$EE$2,BW$4,'SPACELOG 5 BP'!$F49:$EE49)+SUMIF('SPACELOG 6 BP'!$F$2:$EE$2,BW$4,'SPACELOG 6 BP'!$F49:$EE49)+SUMIF('SPACELOG 7 BP'!$F$2:$EE$2,BW$4,'SPACELOG 7 BP'!$F49:$EE49)+SUMIF('SPACELOG 8 BP'!$F$2:$EE$2,BW$4,'SPACELOG 8 BP'!$F49:$EE49)+SUMIF('SPACELOG 9 BP'!$F$2:$EE$2,BW$4,'SPACELOG 9 BP'!$F49:$EE49)+SUMIF('SPACELOG 10 BP'!$F$2:$EE$2,BW$4,'SPACELOG 10 BP'!$F49:$EE49)+SUMIF('SPACELOG 11 BP'!$F$2:$EE$2,BW$4,'SPACELOG 11 BP'!$F49:$EE49)+SUMIF('SPACELOG 12 BP'!$F$2:$EE$2,BW$4,'SPACELOG 12 BP'!$F49:$EE49)</f>
        <v>4475</v>
      </c>
      <c r="BX49" s="33">
        <f>SUMIF('reporting montigny'!$F$2:$EE$2,BX$4,'reporting montigny'!$F49:$EE49)+SUMIF('reporting boissy'!$F$2:$EE$2,BX$4,'reporting boissy'!$F49:$EE49)+SUMIF('reporting moussy'!$F$2:$EE$2,BX$4,'reporting moussy'!$F49:$EE49)+SUMIF('reporting trappes'!$F$2:$EE$2,BX$4,'reporting trappes'!$F49:$EE49)+SUMIF('SPACELOG 5 BP'!$F$2:$EE$2,BX$4,'SPACELOG 5 BP'!$F49:$EE49)+SUMIF('SPACELOG 6 BP'!$F$2:$EE$2,BX$4,'SPACELOG 6 BP'!$F49:$EE49)+SUMIF('SPACELOG 7 BP'!$F$2:$EE$2,BX$4,'SPACELOG 7 BP'!$F49:$EE49)+SUMIF('SPACELOG 8 BP'!$F$2:$EE$2,BX$4,'SPACELOG 8 BP'!$F49:$EE49)+SUMIF('SPACELOG 9 BP'!$F$2:$EE$2,BX$4,'SPACELOG 9 BP'!$F49:$EE49)+SUMIF('SPACELOG 10 BP'!$F$2:$EE$2,BX$4,'SPACELOG 10 BP'!$F49:$EE49)+SUMIF('SPACELOG 11 BP'!$F$2:$EE$2,BX$4,'SPACELOG 11 BP'!$F49:$EE49)+SUMIF('SPACELOG 12 BP'!$F$2:$EE$2,BX$4,'SPACELOG 12 BP'!$F49:$EE49)</f>
        <v>4475</v>
      </c>
      <c r="BY49" s="33">
        <f>SUMIF('reporting montigny'!$F$2:$EE$2,BY$4,'reporting montigny'!$F49:$EE49)+SUMIF('reporting boissy'!$F$2:$EE$2,BY$4,'reporting boissy'!$F49:$EE49)+SUMIF('reporting moussy'!$F$2:$EE$2,BY$4,'reporting moussy'!$F49:$EE49)+SUMIF('reporting trappes'!$F$2:$EE$2,BY$4,'reporting trappes'!$F49:$EE49)+SUMIF('SPACELOG 5 BP'!$F$2:$EE$2,BY$4,'SPACELOG 5 BP'!$F49:$EE49)+SUMIF('SPACELOG 6 BP'!$F$2:$EE$2,BY$4,'SPACELOG 6 BP'!$F49:$EE49)+SUMIF('SPACELOG 7 BP'!$F$2:$EE$2,BY$4,'SPACELOG 7 BP'!$F49:$EE49)+SUMIF('SPACELOG 8 BP'!$F$2:$EE$2,BY$4,'SPACELOG 8 BP'!$F49:$EE49)+SUMIF('SPACELOG 9 BP'!$F$2:$EE$2,BY$4,'SPACELOG 9 BP'!$F49:$EE49)+SUMIF('SPACELOG 10 BP'!$F$2:$EE$2,BY$4,'SPACELOG 10 BP'!$F49:$EE49)+SUMIF('SPACELOG 11 BP'!$F$2:$EE$2,BY$4,'SPACELOG 11 BP'!$F49:$EE49)+SUMIF('SPACELOG 12 BP'!$F$2:$EE$2,BY$4,'SPACELOG 12 BP'!$F49:$EE49)</f>
        <v>4475</v>
      </c>
      <c r="BZ49" s="33">
        <f>SUMIF('reporting montigny'!$F$2:$EE$2,BZ$4,'reporting montigny'!$F49:$EE49)+SUMIF('reporting boissy'!$F$2:$EE$2,BZ$4,'reporting boissy'!$F49:$EE49)+SUMIF('reporting moussy'!$F$2:$EE$2,BZ$4,'reporting moussy'!$F49:$EE49)+SUMIF('reporting trappes'!$F$2:$EE$2,BZ$4,'reporting trappes'!$F49:$EE49)+SUMIF('SPACELOG 5 BP'!$F$2:$EE$2,BZ$4,'SPACELOG 5 BP'!$F49:$EE49)+SUMIF('SPACELOG 6 BP'!$F$2:$EE$2,BZ$4,'SPACELOG 6 BP'!$F49:$EE49)+SUMIF('SPACELOG 7 BP'!$F$2:$EE$2,BZ$4,'SPACELOG 7 BP'!$F49:$EE49)+SUMIF('SPACELOG 8 BP'!$F$2:$EE$2,BZ$4,'SPACELOG 8 BP'!$F49:$EE49)+SUMIF('SPACELOG 9 BP'!$F$2:$EE$2,BZ$4,'SPACELOG 9 BP'!$F49:$EE49)+SUMIF('SPACELOG 10 BP'!$F$2:$EE$2,BZ$4,'SPACELOG 10 BP'!$F49:$EE49)+SUMIF('SPACELOG 11 BP'!$F$2:$EE$2,BZ$4,'SPACELOG 11 BP'!$F49:$EE49)+SUMIF('SPACELOG 12 BP'!$F$2:$EE$2,BZ$4,'SPACELOG 12 BP'!$F49:$EE49)</f>
        <v>4475</v>
      </c>
      <c r="CA49" s="33">
        <f>SUMIF('reporting montigny'!$F$2:$EE$2,CA$4,'reporting montigny'!$F49:$EE49)+SUMIF('reporting boissy'!$F$2:$EE$2,CA$4,'reporting boissy'!$F49:$EE49)+SUMIF('reporting moussy'!$F$2:$EE$2,CA$4,'reporting moussy'!$F49:$EE49)+SUMIF('reporting trappes'!$F$2:$EE$2,CA$4,'reporting trappes'!$F49:$EE49)+SUMIF('SPACELOG 5 BP'!$F$2:$EE$2,CA$4,'SPACELOG 5 BP'!$F49:$EE49)+SUMIF('SPACELOG 6 BP'!$F$2:$EE$2,CA$4,'SPACELOG 6 BP'!$F49:$EE49)+SUMIF('SPACELOG 7 BP'!$F$2:$EE$2,CA$4,'SPACELOG 7 BP'!$F49:$EE49)+SUMIF('SPACELOG 8 BP'!$F$2:$EE$2,CA$4,'SPACELOG 8 BP'!$F49:$EE49)+SUMIF('SPACELOG 9 BP'!$F$2:$EE$2,CA$4,'SPACELOG 9 BP'!$F49:$EE49)+SUMIF('SPACELOG 10 BP'!$F$2:$EE$2,CA$4,'SPACELOG 10 BP'!$F49:$EE49)+SUMIF('SPACELOG 11 BP'!$F$2:$EE$2,CA$4,'SPACELOG 11 BP'!$F49:$EE49)+SUMIF('SPACELOG 12 BP'!$F$2:$EE$2,CA$4,'SPACELOG 12 BP'!$F49:$EE49)</f>
        <v>4475</v>
      </c>
      <c r="CB49" s="33">
        <f>SUMIF('reporting montigny'!$F$2:$EE$2,CB$4,'reporting montigny'!$F49:$EE49)+SUMIF('reporting boissy'!$F$2:$EE$2,CB$4,'reporting boissy'!$F49:$EE49)+SUMIF('reporting moussy'!$F$2:$EE$2,CB$4,'reporting moussy'!$F49:$EE49)+SUMIF('reporting trappes'!$F$2:$EE$2,CB$4,'reporting trappes'!$F49:$EE49)+SUMIF('SPACELOG 5 BP'!$F$2:$EE$2,CB$4,'SPACELOG 5 BP'!$F49:$EE49)+SUMIF('SPACELOG 6 BP'!$F$2:$EE$2,CB$4,'SPACELOG 6 BP'!$F49:$EE49)+SUMIF('SPACELOG 7 BP'!$F$2:$EE$2,CB$4,'SPACELOG 7 BP'!$F49:$EE49)+SUMIF('SPACELOG 8 BP'!$F$2:$EE$2,CB$4,'SPACELOG 8 BP'!$F49:$EE49)+SUMIF('SPACELOG 9 BP'!$F$2:$EE$2,CB$4,'SPACELOG 9 BP'!$F49:$EE49)+SUMIF('SPACELOG 10 BP'!$F$2:$EE$2,CB$4,'SPACELOG 10 BP'!$F49:$EE49)+SUMIF('SPACELOG 11 BP'!$F$2:$EE$2,CB$4,'SPACELOG 11 BP'!$F49:$EE49)+SUMIF('SPACELOG 12 BP'!$F$2:$EE$2,CB$4,'SPACELOG 12 BP'!$F49:$EE49)</f>
        <v>4475</v>
      </c>
      <c r="CC49" s="33">
        <f>SUMIF('reporting montigny'!$F$2:$EE$2,CC$4,'reporting montigny'!$F49:$EE49)+SUMIF('reporting boissy'!$F$2:$EE$2,CC$4,'reporting boissy'!$F49:$EE49)+SUMIF('reporting moussy'!$F$2:$EE$2,CC$4,'reporting moussy'!$F49:$EE49)+SUMIF('reporting trappes'!$F$2:$EE$2,CC$4,'reporting trappes'!$F49:$EE49)+SUMIF('SPACELOG 5 BP'!$F$2:$EE$2,CC$4,'SPACELOG 5 BP'!$F49:$EE49)+SUMIF('SPACELOG 6 BP'!$F$2:$EE$2,CC$4,'SPACELOG 6 BP'!$F49:$EE49)+SUMIF('SPACELOG 7 BP'!$F$2:$EE$2,CC$4,'SPACELOG 7 BP'!$F49:$EE49)+SUMIF('SPACELOG 8 BP'!$F$2:$EE$2,CC$4,'SPACELOG 8 BP'!$F49:$EE49)+SUMIF('SPACELOG 9 BP'!$F$2:$EE$2,CC$4,'SPACELOG 9 BP'!$F49:$EE49)+SUMIF('SPACELOG 10 BP'!$F$2:$EE$2,CC$4,'SPACELOG 10 BP'!$F49:$EE49)+SUMIF('SPACELOG 11 BP'!$F$2:$EE$2,CC$4,'SPACELOG 11 BP'!$F49:$EE49)+SUMIF('SPACELOG 12 BP'!$F$2:$EE$2,CC$4,'SPACELOG 12 BP'!$F49:$EE49)</f>
        <v>4000</v>
      </c>
      <c r="CD49" s="33">
        <f>SUMIF('reporting montigny'!$F$2:$EE$2,CD$4,'reporting montigny'!$F49:$EE49)+SUMIF('reporting boissy'!$F$2:$EE$2,CD$4,'reporting boissy'!$F49:$EE49)+SUMIF('reporting moussy'!$F$2:$EE$2,CD$4,'reporting moussy'!$F49:$EE49)+SUMIF('reporting trappes'!$F$2:$EE$2,CD$4,'reporting trappes'!$F49:$EE49)+SUMIF('SPACELOG 5 BP'!$F$2:$EE$2,CD$4,'SPACELOG 5 BP'!$F49:$EE49)+SUMIF('SPACELOG 6 BP'!$F$2:$EE$2,CD$4,'SPACELOG 6 BP'!$F49:$EE49)+SUMIF('SPACELOG 7 BP'!$F$2:$EE$2,CD$4,'SPACELOG 7 BP'!$F49:$EE49)+SUMIF('SPACELOG 8 BP'!$F$2:$EE$2,CD$4,'SPACELOG 8 BP'!$F49:$EE49)+SUMIF('SPACELOG 9 BP'!$F$2:$EE$2,CD$4,'SPACELOG 9 BP'!$F49:$EE49)+SUMIF('SPACELOG 10 BP'!$F$2:$EE$2,CD$4,'SPACELOG 10 BP'!$F49:$EE49)+SUMIF('SPACELOG 11 BP'!$F$2:$EE$2,CD$4,'SPACELOG 11 BP'!$F49:$EE49)+SUMIF('SPACELOG 12 BP'!$F$2:$EE$2,CD$4,'SPACELOG 12 BP'!$F49:$EE49)</f>
        <v>4000</v>
      </c>
      <c r="CE49" s="393">
        <f t="shared" ref="CE49:CE51" si="263">SUM(BS49:CD49)</f>
        <v>52750</v>
      </c>
      <c r="CF49" s="33">
        <f>SUMIF('reporting montigny'!$F$2:$EE$2,CF$4,'reporting montigny'!$F49:$EE49)+SUMIF('reporting boissy'!$F$2:$EE$2,CF$4,'reporting boissy'!$F49:$EE49)+SUMIF('reporting moussy'!$F$2:$EE$2,CF$4,'reporting moussy'!$F49:$EE49)+SUMIF('reporting trappes'!$F$2:$EE$2,CF$4,'reporting trappes'!$F49:$EE49)+SUMIF('SPACELOG 5 BP'!$F$2:$EE$2,CF$4,'SPACELOG 5 BP'!$F49:$EE49)+SUMIF('SPACELOG 6 BP'!$F$2:$EE$2,CF$4,'SPACELOG 6 BP'!$F49:$EE49)+SUMIF('SPACELOG 7 BP'!$F$2:$EE$2,CF$4,'SPACELOG 7 BP'!$F49:$EE49)+SUMIF('SPACELOG 8 BP'!$F$2:$EE$2,CF$4,'SPACELOG 8 BP'!$F49:$EE49)+SUMIF('SPACELOG 9 BP'!$F$2:$EE$2,CF$4,'SPACELOG 9 BP'!$F49:$EE49)+SUMIF('SPACELOG 10 BP'!$F$2:$EE$2,CF$4,'SPACELOG 10 BP'!$F49:$EE49)+SUMIF('SPACELOG 11 BP'!$F$2:$EE$2,CF$4,'SPACELOG 11 BP'!$F49:$EE49)+SUMIF('SPACELOG 12 BP'!$F$2:$EE$2,CF$4,'SPACELOG 12 BP'!$F49:$EE49)</f>
        <v>4000</v>
      </c>
      <c r="CG49" s="33">
        <f>SUMIF('reporting montigny'!$F$2:$EE$2,CG$4,'reporting montigny'!$F49:$EE49)+SUMIF('reporting boissy'!$F$2:$EE$2,CG$4,'reporting boissy'!$F49:$EE49)+SUMIF('reporting moussy'!$F$2:$EE$2,CG$4,'reporting moussy'!$F49:$EE49)+SUMIF('reporting trappes'!$F$2:$EE$2,CG$4,'reporting trappes'!$F49:$EE49)+SUMIF('SPACELOG 5 BP'!$F$2:$EE$2,CG$4,'SPACELOG 5 BP'!$F49:$EE49)+SUMIF('SPACELOG 6 BP'!$F$2:$EE$2,CG$4,'SPACELOG 6 BP'!$F49:$EE49)+SUMIF('SPACELOG 7 BP'!$F$2:$EE$2,CG$4,'SPACELOG 7 BP'!$F49:$EE49)+SUMIF('SPACELOG 8 BP'!$F$2:$EE$2,CG$4,'SPACELOG 8 BP'!$F49:$EE49)+SUMIF('SPACELOG 9 BP'!$F$2:$EE$2,CG$4,'SPACELOG 9 BP'!$F49:$EE49)+SUMIF('SPACELOG 10 BP'!$F$2:$EE$2,CG$4,'SPACELOG 10 BP'!$F49:$EE49)+SUMIF('SPACELOG 11 BP'!$F$2:$EE$2,CG$4,'SPACELOG 11 BP'!$F49:$EE49)+SUMIF('SPACELOG 12 BP'!$F$2:$EE$2,CG$4,'SPACELOG 12 BP'!$F49:$EE49)</f>
        <v>4000</v>
      </c>
      <c r="CH49" s="33">
        <f>SUMIF('reporting montigny'!$F$2:$EE$2,CH$4,'reporting montigny'!$F49:$EE49)+SUMIF('reporting boissy'!$F$2:$EE$2,CH$4,'reporting boissy'!$F49:$EE49)+SUMIF('reporting moussy'!$F$2:$EE$2,CH$4,'reporting moussy'!$F49:$EE49)+SUMIF('reporting trappes'!$F$2:$EE$2,CH$4,'reporting trappes'!$F49:$EE49)+SUMIF('SPACELOG 5 BP'!$F$2:$EE$2,CH$4,'SPACELOG 5 BP'!$F49:$EE49)+SUMIF('SPACELOG 6 BP'!$F$2:$EE$2,CH$4,'SPACELOG 6 BP'!$F49:$EE49)+SUMIF('SPACELOG 7 BP'!$F$2:$EE$2,CH$4,'SPACELOG 7 BP'!$F49:$EE49)+SUMIF('SPACELOG 8 BP'!$F$2:$EE$2,CH$4,'SPACELOG 8 BP'!$F49:$EE49)+SUMIF('SPACELOG 9 BP'!$F$2:$EE$2,CH$4,'SPACELOG 9 BP'!$F49:$EE49)+SUMIF('SPACELOG 10 BP'!$F$2:$EE$2,CH$4,'SPACELOG 10 BP'!$F49:$EE49)+SUMIF('SPACELOG 11 BP'!$F$2:$EE$2,CH$4,'SPACELOG 11 BP'!$F49:$EE49)+SUMIF('SPACELOG 12 BP'!$F$2:$EE$2,CH$4,'SPACELOG 12 BP'!$F49:$EE49)</f>
        <v>4000</v>
      </c>
      <c r="CI49" s="33">
        <f>SUMIF('reporting montigny'!$F$2:$EE$2,CI$4,'reporting montigny'!$F49:$EE49)+SUMIF('reporting boissy'!$F$2:$EE$2,CI$4,'reporting boissy'!$F49:$EE49)+SUMIF('reporting moussy'!$F$2:$EE$2,CI$4,'reporting moussy'!$F49:$EE49)+SUMIF('reporting trappes'!$F$2:$EE$2,CI$4,'reporting trappes'!$F49:$EE49)+SUMIF('SPACELOG 5 BP'!$F$2:$EE$2,CI$4,'SPACELOG 5 BP'!$F49:$EE49)+SUMIF('SPACELOG 6 BP'!$F$2:$EE$2,CI$4,'SPACELOG 6 BP'!$F49:$EE49)+SUMIF('SPACELOG 7 BP'!$F$2:$EE$2,CI$4,'SPACELOG 7 BP'!$F49:$EE49)+SUMIF('SPACELOG 8 BP'!$F$2:$EE$2,CI$4,'SPACELOG 8 BP'!$F49:$EE49)+SUMIF('SPACELOG 9 BP'!$F$2:$EE$2,CI$4,'SPACELOG 9 BP'!$F49:$EE49)+SUMIF('SPACELOG 10 BP'!$F$2:$EE$2,CI$4,'SPACELOG 10 BP'!$F49:$EE49)+SUMIF('SPACELOG 11 BP'!$F$2:$EE$2,CI$4,'SPACELOG 11 BP'!$F49:$EE49)+SUMIF('SPACELOG 12 BP'!$F$2:$EE$2,CI$4,'SPACELOG 12 BP'!$F49:$EE49)</f>
        <v>4000</v>
      </c>
      <c r="CJ49" s="33">
        <f>SUMIF('reporting montigny'!$F$2:$EE$2,CJ$4,'reporting montigny'!$F49:$EE49)+SUMIF('reporting boissy'!$F$2:$EE$2,CJ$4,'reporting boissy'!$F49:$EE49)+SUMIF('reporting moussy'!$F$2:$EE$2,CJ$4,'reporting moussy'!$F49:$EE49)+SUMIF('reporting trappes'!$F$2:$EE$2,CJ$4,'reporting trappes'!$F49:$EE49)+SUMIF('SPACELOG 5 BP'!$F$2:$EE$2,CJ$4,'SPACELOG 5 BP'!$F49:$EE49)+SUMIF('SPACELOG 6 BP'!$F$2:$EE$2,CJ$4,'SPACELOG 6 BP'!$F49:$EE49)+SUMIF('SPACELOG 7 BP'!$F$2:$EE$2,CJ$4,'SPACELOG 7 BP'!$F49:$EE49)+SUMIF('SPACELOG 8 BP'!$F$2:$EE$2,CJ$4,'SPACELOG 8 BP'!$F49:$EE49)+SUMIF('SPACELOG 9 BP'!$F$2:$EE$2,CJ$4,'SPACELOG 9 BP'!$F49:$EE49)+SUMIF('SPACELOG 10 BP'!$F$2:$EE$2,CJ$4,'SPACELOG 10 BP'!$F49:$EE49)+SUMIF('SPACELOG 11 BP'!$F$2:$EE$2,CJ$4,'SPACELOG 11 BP'!$F49:$EE49)+SUMIF('SPACELOG 12 BP'!$F$2:$EE$2,CJ$4,'SPACELOG 12 BP'!$F49:$EE49)</f>
        <v>0</v>
      </c>
      <c r="CK49" s="33">
        <f>SUMIF('reporting montigny'!$F$2:$EE$2,CK$4,'reporting montigny'!$F49:$EE49)+SUMIF('reporting boissy'!$F$2:$EE$2,CK$4,'reporting boissy'!$F49:$EE49)+SUMIF('reporting moussy'!$F$2:$EE$2,CK$4,'reporting moussy'!$F49:$EE49)+SUMIF('reporting trappes'!$F$2:$EE$2,CK$4,'reporting trappes'!$F49:$EE49)+SUMIF('SPACELOG 5 BP'!$F$2:$EE$2,CK$4,'SPACELOG 5 BP'!$F49:$EE49)+SUMIF('SPACELOG 6 BP'!$F$2:$EE$2,CK$4,'SPACELOG 6 BP'!$F49:$EE49)+SUMIF('SPACELOG 7 BP'!$F$2:$EE$2,CK$4,'SPACELOG 7 BP'!$F49:$EE49)+SUMIF('SPACELOG 8 BP'!$F$2:$EE$2,CK$4,'SPACELOG 8 BP'!$F49:$EE49)+SUMIF('SPACELOG 9 BP'!$F$2:$EE$2,CK$4,'SPACELOG 9 BP'!$F49:$EE49)+SUMIF('SPACELOG 10 BP'!$F$2:$EE$2,CK$4,'SPACELOG 10 BP'!$F49:$EE49)+SUMIF('SPACELOG 11 BP'!$F$2:$EE$2,CK$4,'SPACELOG 11 BP'!$F49:$EE49)+SUMIF('SPACELOG 12 BP'!$F$2:$EE$2,CK$4,'SPACELOG 12 BP'!$F49:$EE49)</f>
        <v>0</v>
      </c>
      <c r="CL49" s="33">
        <f>SUMIF('reporting montigny'!$F$2:$EE$2,CL$4,'reporting montigny'!$F49:$EE49)+SUMIF('reporting boissy'!$F$2:$EE$2,CL$4,'reporting boissy'!$F49:$EE49)+SUMIF('reporting moussy'!$F$2:$EE$2,CL$4,'reporting moussy'!$F49:$EE49)+SUMIF('reporting trappes'!$F$2:$EE$2,CL$4,'reporting trappes'!$F49:$EE49)+SUMIF('SPACELOG 5 BP'!$F$2:$EE$2,CL$4,'SPACELOG 5 BP'!$F49:$EE49)+SUMIF('SPACELOG 6 BP'!$F$2:$EE$2,CL$4,'SPACELOG 6 BP'!$F49:$EE49)+SUMIF('SPACELOG 7 BP'!$F$2:$EE$2,CL$4,'SPACELOG 7 BP'!$F49:$EE49)+SUMIF('SPACELOG 8 BP'!$F$2:$EE$2,CL$4,'SPACELOG 8 BP'!$F49:$EE49)+SUMIF('SPACELOG 9 BP'!$F$2:$EE$2,CL$4,'SPACELOG 9 BP'!$F49:$EE49)+SUMIF('SPACELOG 10 BP'!$F$2:$EE$2,CL$4,'SPACELOG 10 BP'!$F49:$EE49)+SUMIF('SPACELOG 11 BP'!$F$2:$EE$2,CL$4,'SPACELOG 11 BP'!$F49:$EE49)+SUMIF('SPACELOG 12 BP'!$F$2:$EE$2,CL$4,'SPACELOG 12 BP'!$F49:$EE49)</f>
        <v>0</v>
      </c>
      <c r="CM49" s="33">
        <f>SUMIF('reporting montigny'!$F$2:$EE$2,CM$4,'reporting montigny'!$F49:$EE49)+SUMIF('reporting boissy'!$F$2:$EE$2,CM$4,'reporting boissy'!$F49:$EE49)+SUMIF('reporting moussy'!$F$2:$EE$2,CM$4,'reporting moussy'!$F49:$EE49)+SUMIF('reporting trappes'!$F$2:$EE$2,CM$4,'reporting trappes'!$F49:$EE49)+SUMIF('SPACELOG 5 BP'!$F$2:$EE$2,CM$4,'SPACELOG 5 BP'!$F49:$EE49)+SUMIF('SPACELOG 6 BP'!$F$2:$EE$2,CM$4,'SPACELOG 6 BP'!$F49:$EE49)+SUMIF('SPACELOG 7 BP'!$F$2:$EE$2,CM$4,'SPACELOG 7 BP'!$F49:$EE49)+SUMIF('SPACELOG 8 BP'!$F$2:$EE$2,CM$4,'SPACELOG 8 BP'!$F49:$EE49)+SUMIF('SPACELOG 9 BP'!$F$2:$EE$2,CM$4,'SPACELOG 9 BP'!$F49:$EE49)+SUMIF('SPACELOG 10 BP'!$F$2:$EE$2,CM$4,'SPACELOG 10 BP'!$F49:$EE49)+SUMIF('SPACELOG 11 BP'!$F$2:$EE$2,CM$4,'SPACELOG 11 BP'!$F49:$EE49)+SUMIF('SPACELOG 12 BP'!$F$2:$EE$2,CM$4,'SPACELOG 12 BP'!$F49:$EE49)</f>
        <v>0</v>
      </c>
      <c r="CN49" s="33">
        <f>SUMIF('reporting montigny'!$F$2:$EE$2,CN$4,'reporting montigny'!$F49:$EE49)+SUMIF('reporting boissy'!$F$2:$EE$2,CN$4,'reporting boissy'!$F49:$EE49)+SUMIF('reporting moussy'!$F$2:$EE$2,CN$4,'reporting moussy'!$F49:$EE49)+SUMIF('reporting trappes'!$F$2:$EE$2,CN$4,'reporting trappes'!$F49:$EE49)+SUMIF('SPACELOG 5 BP'!$F$2:$EE$2,CN$4,'SPACELOG 5 BP'!$F49:$EE49)+SUMIF('SPACELOG 6 BP'!$F$2:$EE$2,CN$4,'SPACELOG 6 BP'!$F49:$EE49)+SUMIF('SPACELOG 7 BP'!$F$2:$EE$2,CN$4,'SPACELOG 7 BP'!$F49:$EE49)+SUMIF('SPACELOG 8 BP'!$F$2:$EE$2,CN$4,'SPACELOG 8 BP'!$F49:$EE49)+SUMIF('SPACELOG 9 BP'!$F$2:$EE$2,CN$4,'SPACELOG 9 BP'!$F49:$EE49)+SUMIF('SPACELOG 10 BP'!$F$2:$EE$2,CN$4,'SPACELOG 10 BP'!$F49:$EE49)+SUMIF('SPACELOG 11 BP'!$F$2:$EE$2,CN$4,'SPACELOG 11 BP'!$F49:$EE49)+SUMIF('SPACELOG 12 BP'!$F$2:$EE$2,CN$4,'SPACELOG 12 BP'!$F49:$EE49)</f>
        <v>0</v>
      </c>
      <c r="CO49" s="33">
        <f>SUMIF('reporting montigny'!$F$2:$EE$2,CO$4,'reporting montigny'!$F49:$EE49)+SUMIF('reporting boissy'!$F$2:$EE$2,CO$4,'reporting boissy'!$F49:$EE49)+SUMIF('reporting moussy'!$F$2:$EE$2,CO$4,'reporting moussy'!$F49:$EE49)+SUMIF('reporting trappes'!$F$2:$EE$2,CO$4,'reporting trappes'!$F49:$EE49)+SUMIF('SPACELOG 5 BP'!$F$2:$EE$2,CO$4,'SPACELOG 5 BP'!$F49:$EE49)+SUMIF('SPACELOG 6 BP'!$F$2:$EE$2,CO$4,'SPACELOG 6 BP'!$F49:$EE49)+SUMIF('SPACELOG 7 BP'!$F$2:$EE$2,CO$4,'SPACELOG 7 BP'!$F49:$EE49)+SUMIF('SPACELOG 8 BP'!$F$2:$EE$2,CO$4,'SPACELOG 8 BP'!$F49:$EE49)+SUMIF('SPACELOG 9 BP'!$F$2:$EE$2,CO$4,'SPACELOG 9 BP'!$F49:$EE49)+SUMIF('SPACELOG 10 BP'!$F$2:$EE$2,CO$4,'SPACELOG 10 BP'!$F49:$EE49)+SUMIF('SPACELOG 11 BP'!$F$2:$EE$2,CO$4,'SPACELOG 11 BP'!$F49:$EE49)+SUMIF('SPACELOG 12 BP'!$F$2:$EE$2,CO$4,'SPACELOG 12 BP'!$F49:$EE49)</f>
        <v>0</v>
      </c>
      <c r="CP49" s="33">
        <f>SUMIF('reporting montigny'!$F$2:$EE$2,CP$4,'reporting montigny'!$F49:$EE49)+SUMIF('reporting boissy'!$F$2:$EE$2,CP$4,'reporting boissy'!$F49:$EE49)+SUMIF('reporting moussy'!$F$2:$EE$2,CP$4,'reporting moussy'!$F49:$EE49)+SUMIF('reporting trappes'!$F$2:$EE$2,CP$4,'reporting trappes'!$F49:$EE49)+SUMIF('SPACELOG 5 BP'!$F$2:$EE$2,CP$4,'SPACELOG 5 BP'!$F49:$EE49)+SUMIF('SPACELOG 6 BP'!$F$2:$EE$2,CP$4,'SPACELOG 6 BP'!$F49:$EE49)+SUMIF('SPACELOG 7 BP'!$F$2:$EE$2,CP$4,'SPACELOG 7 BP'!$F49:$EE49)+SUMIF('SPACELOG 8 BP'!$F$2:$EE$2,CP$4,'SPACELOG 8 BP'!$F49:$EE49)+SUMIF('SPACELOG 9 BP'!$F$2:$EE$2,CP$4,'SPACELOG 9 BP'!$F49:$EE49)+SUMIF('SPACELOG 10 BP'!$F$2:$EE$2,CP$4,'SPACELOG 10 BP'!$F49:$EE49)+SUMIF('SPACELOG 11 BP'!$F$2:$EE$2,CP$4,'SPACELOG 11 BP'!$F49:$EE49)+SUMIF('SPACELOG 12 BP'!$F$2:$EE$2,CP$4,'SPACELOG 12 BP'!$F49:$EE49)</f>
        <v>0</v>
      </c>
      <c r="CQ49" s="33">
        <f>SUMIF('reporting montigny'!$F$2:$EE$2,CQ$4,'reporting montigny'!$F49:$EE49)+SUMIF('reporting boissy'!$F$2:$EE$2,CQ$4,'reporting boissy'!$F49:$EE49)+SUMIF('reporting moussy'!$F$2:$EE$2,CQ$4,'reporting moussy'!$F49:$EE49)+SUMIF('reporting trappes'!$F$2:$EE$2,CQ$4,'reporting trappes'!$F49:$EE49)+SUMIF('SPACELOG 5 BP'!$F$2:$EE$2,CQ$4,'SPACELOG 5 BP'!$F49:$EE49)+SUMIF('SPACELOG 6 BP'!$F$2:$EE$2,CQ$4,'SPACELOG 6 BP'!$F49:$EE49)+SUMIF('SPACELOG 7 BP'!$F$2:$EE$2,CQ$4,'SPACELOG 7 BP'!$F49:$EE49)+SUMIF('SPACELOG 8 BP'!$F$2:$EE$2,CQ$4,'SPACELOG 8 BP'!$F49:$EE49)+SUMIF('SPACELOG 9 BP'!$F$2:$EE$2,CQ$4,'SPACELOG 9 BP'!$F49:$EE49)+SUMIF('SPACELOG 10 BP'!$F$2:$EE$2,CQ$4,'SPACELOG 10 BP'!$F49:$EE49)+SUMIF('SPACELOG 11 BP'!$F$2:$EE$2,CQ$4,'SPACELOG 11 BP'!$F49:$EE49)+SUMIF('SPACELOG 12 BP'!$F$2:$EE$2,CQ$4,'SPACELOG 12 BP'!$F49:$EE49)</f>
        <v>0</v>
      </c>
      <c r="CR49" s="393">
        <f t="shared" ref="CR49:CR51" si="264">SUM(CF49:CQ49)</f>
        <v>16000</v>
      </c>
      <c r="CS49" s="33">
        <f>SUMIF('reporting montigny'!$F$2:$EE$2,CS$4,'reporting montigny'!$F49:$EE49)+SUMIF('reporting boissy'!$F$2:$EE$2,CS$4,'reporting boissy'!$F49:$EE49)+SUMIF('reporting moussy'!$F$2:$EE$2,CS$4,'reporting moussy'!$F49:$EE49)+SUMIF('reporting trappes'!$F$2:$EE$2,CS$4,'reporting trappes'!$F49:$EE49)+SUMIF('SPACELOG 5 BP'!$F$2:$EE$2,CS$4,'SPACELOG 5 BP'!$F49:$EE49)+SUMIF('SPACELOG 6 BP'!$F$2:$EE$2,CS$4,'SPACELOG 6 BP'!$F49:$EE49)+SUMIF('SPACELOG 7 BP'!$F$2:$EE$2,CS$4,'SPACELOG 7 BP'!$F49:$EE49)+SUMIF('SPACELOG 8 BP'!$F$2:$EE$2,CS$4,'SPACELOG 8 BP'!$F49:$EE49)+SUMIF('SPACELOG 9 BP'!$F$2:$EE$2,CS$4,'SPACELOG 9 BP'!$F49:$EE49)+SUMIF('SPACELOG 10 BP'!$F$2:$EE$2,CS$4,'SPACELOG 10 BP'!$F49:$EE49)+SUMIF('SPACELOG 11 BP'!$F$2:$EE$2,CS$4,'SPACELOG 11 BP'!$F49:$EE49)+SUMIF('SPACELOG 12 BP'!$F$2:$EE$2,CS$4,'SPACELOG 12 BP'!$F49:$EE49)</f>
        <v>0</v>
      </c>
      <c r="CT49" s="33">
        <f>SUMIF('reporting montigny'!$F$2:$EE$2,CT$4,'reporting montigny'!$F49:$EE49)+SUMIF('reporting boissy'!$F$2:$EE$2,CT$4,'reporting boissy'!$F49:$EE49)+SUMIF('reporting moussy'!$F$2:$EE$2,CT$4,'reporting moussy'!$F49:$EE49)+SUMIF('reporting trappes'!$F$2:$EE$2,CT$4,'reporting trappes'!$F49:$EE49)+SUMIF('SPACELOG 5 BP'!$F$2:$EE$2,CT$4,'SPACELOG 5 BP'!$F49:$EE49)+SUMIF('SPACELOG 6 BP'!$F$2:$EE$2,CT$4,'SPACELOG 6 BP'!$F49:$EE49)+SUMIF('SPACELOG 7 BP'!$F$2:$EE$2,CT$4,'SPACELOG 7 BP'!$F49:$EE49)+SUMIF('SPACELOG 8 BP'!$F$2:$EE$2,CT$4,'SPACELOG 8 BP'!$F49:$EE49)+SUMIF('SPACELOG 9 BP'!$F$2:$EE$2,CT$4,'SPACELOG 9 BP'!$F49:$EE49)+SUMIF('SPACELOG 10 BP'!$F$2:$EE$2,CT$4,'SPACELOG 10 BP'!$F49:$EE49)+SUMIF('SPACELOG 11 BP'!$F$2:$EE$2,CT$4,'SPACELOG 11 BP'!$F49:$EE49)+SUMIF('SPACELOG 12 BP'!$F$2:$EE$2,CT$4,'SPACELOG 12 BP'!$F49:$EE49)</f>
        <v>0</v>
      </c>
      <c r="CU49" s="33">
        <f>SUMIF('reporting montigny'!$F$2:$EE$2,CU$4,'reporting montigny'!$F49:$EE49)+SUMIF('reporting boissy'!$F$2:$EE$2,CU$4,'reporting boissy'!$F49:$EE49)+SUMIF('reporting moussy'!$F$2:$EE$2,CU$4,'reporting moussy'!$F49:$EE49)+SUMIF('reporting trappes'!$F$2:$EE$2,CU$4,'reporting trappes'!$F49:$EE49)+SUMIF('SPACELOG 5 BP'!$F$2:$EE$2,CU$4,'SPACELOG 5 BP'!$F49:$EE49)+SUMIF('SPACELOG 6 BP'!$F$2:$EE$2,CU$4,'SPACELOG 6 BP'!$F49:$EE49)+SUMIF('SPACELOG 7 BP'!$F$2:$EE$2,CU$4,'SPACELOG 7 BP'!$F49:$EE49)+SUMIF('SPACELOG 8 BP'!$F$2:$EE$2,CU$4,'SPACELOG 8 BP'!$F49:$EE49)+SUMIF('SPACELOG 9 BP'!$F$2:$EE$2,CU$4,'SPACELOG 9 BP'!$F49:$EE49)+SUMIF('SPACELOG 10 BP'!$F$2:$EE$2,CU$4,'SPACELOG 10 BP'!$F49:$EE49)+SUMIF('SPACELOG 11 BP'!$F$2:$EE$2,CU$4,'SPACELOG 11 BP'!$F49:$EE49)+SUMIF('SPACELOG 12 BP'!$F$2:$EE$2,CU$4,'SPACELOG 12 BP'!$F49:$EE49)</f>
        <v>0</v>
      </c>
      <c r="CV49" s="33">
        <f>SUMIF('reporting montigny'!$F$2:$EE$2,CV$4,'reporting montigny'!$F49:$EE49)+SUMIF('reporting boissy'!$F$2:$EE$2,CV$4,'reporting boissy'!$F49:$EE49)+SUMIF('reporting moussy'!$F$2:$EE$2,CV$4,'reporting moussy'!$F49:$EE49)+SUMIF('reporting trappes'!$F$2:$EE$2,CV$4,'reporting trappes'!$F49:$EE49)+SUMIF('SPACELOG 5 BP'!$F$2:$EE$2,CV$4,'SPACELOG 5 BP'!$F49:$EE49)+SUMIF('SPACELOG 6 BP'!$F$2:$EE$2,CV$4,'SPACELOG 6 BP'!$F49:$EE49)+SUMIF('SPACELOG 7 BP'!$F$2:$EE$2,CV$4,'SPACELOG 7 BP'!$F49:$EE49)+SUMIF('SPACELOG 8 BP'!$F$2:$EE$2,CV$4,'SPACELOG 8 BP'!$F49:$EE49)+SUMIF('SPACELOG 9 BP'!$F$2:$EE$2,CV$4,'SPACELOG 9 BP'!$F49:$EE49)+SUMIF('SPACELOG 10 BP'!$F$2:$EE$2,CV$4,'SPACELOG 10 BP'!$F49:$EE49)+SUMIF('SPACELOG 11 BP'!$F$2:$EE$2,CV$4,'SPACELOG 11 BP'!$F49:$EE49)+SUMIF('SPACELOG 12 BP'!$F$2:$EE$2,CV$4,'SPACELOG 12 BP'!$F49:$EE49)</f>
        <v>0</v>
      </c>
      <c r="CW49" s="33">
        <f>SUMIF('reporting montigny'!$F$2:$EE$2,CW$4,'reporting montigny'!$F49:$EE49)+SUMIF('reporting boissy'!$F$2:$EE$2,CW$4,'reporting boissy'!$F49:$EE49)+SUMIF('reporting moussy'!$F$2:$EE$2,CW$4,'reporting moussy'!$F49:$EE49)+SUMIF('reporting trappes'!$F$2:$EE$2,CW$4,'reporting trappes'!$F49:$EE49)+SUMIF('SPACELOG 5 BP'!$F$2:$EE$2,CW$4,'SPACELOG 5 BP'!$F49:$EE49)+SUMIF('SPACELOG 6 BP'!$F$2:$EE$2,CW$4,'SPACELOG 6 BP'!$F49:$EE49)+SUMIF('SPACELOG 7 BP'!$F$2:$EE$2,CW$4,'SPACELOG 7 BP'!$F49:$EE49)+SUMIF('SPACELOG 8 BP'!$F$2:$EE$2,CW$4,'SPACELOG 8 BP'!$F49:$EE49)+SUMIF('SPACELOG 9 BP'!$F$2:$EE$2,CW$4,'SPACELOG 9 BP'!$F49:$EE49)+SUMIF('SPACELOG 10 BP'!$F$2:$EE$2,CW$4,'SPACELOG 10 BP'!$F49:$EE49)+SUMIF('SPACELOG 11 BP'!$F$2:$EE$2,CW$4,'SPACELOG 11 BP'!$F49:$EE49)+SUMIF('SPACELOG 12 BP'!$F$2:$EE$2,CW$4,'SPACELOG 12 BP'!$F49:$EE49)</f>
        <v>0</v>
      </c>
      <c r="CX49" s="33">
        <f>SUMIF('reporting montigny'!$F$2:$EE$2,CX$4,'reporting montigny'!$F49:$EE49)+SUMIF('reporting boissy'!$F$2:$EE$2,CX$4,'reporting boissy'!$F49:$EE49)+SUMIF('reporting moussy'!$F$2:$EE$2,CX$4,'reporting moussy'!$F49:$EE49)+SUMIF('reporting trappes'!$F$2:$EE$2,CX$4,'reporting trappes'!$F49:$EE49)+SUMIF('SPACELOG 5 BP'!$F$2:$EE$2,CX$4,'SPACELOG 5 BP'!$F49:$EE49)+SUMIF('SPACELOG 6 BP'!$F$2:$EE$2,CX$4,'SPACELOG 6 BP'!$F49:$EE49)+SUMIF('SPACELOG 7 BP'!$F$2:$EE$2,CX$4,'SPACELOG 7 BP'!$F49:$EE49)+SUMIF('SPACELOG 8 BP'!$F$2:$EE$2,CX$4,'SPACELOG 8 BP'!$F49:$EE49)+SUMIF('SPACELOG 9 BP'!$F$2:$EE$2,CX$4,'SPACELOG 9 BP'!$F49:$EE49)+SUMIF('SPACELOG 10 BP'!$F$2:$EE$2,CX$4,'SPACELOG 10 BP'!$F49:$EE49)+SUMIF('SPACELOG 11 BP'!$F$2:$EE$2,CX$4,'SPACELOG 11 BP'!$F49:$EE49)+SUMIF('SPACELOG 12 BP'!$F$2:$EE$2,CX$4,'SPACELOG 12 BP'!$F49:$EE49)</f>
        <v>0</v>
      </c>
      <c r="CY49" s="33">
        <f>SUMIF('reporting montigny'!$F$2:$EE$2,CY$4,'reporting montigny'!$F49:$EE49)+SUMIF('reporting boissy'!$F$2:$EE$2,CY$4,'reporting boissy'!$F49:$EE49)+SUMIF('reporting moussy'!$F$2:$EE$2,CY$4,'reporting moussy'!$F49:$EE49)+SUMIF('reporting trappes'!$F$2:$EE$2,CY$4,'reporting trappes'!$F49:$EE49)+SUMIF('SPACELOG 5 BP'!$F$2:$EE$2,CY$4,'SPACELOG 5 BP'!$F49:$EE49)+SUMIF('SPACELOG 6 BP'!$F$2:$EE$2,CY$4,'SPACELOG 6 BP'!$F49:$EE49)+SUMIF('SPACELOG 7 BP'!$F$2:$EE$2,CY$4,'SPACELOG 7 BP'!$F49:$EE49)+SUMIF('SPACELOG 8 BP'!$F$2:$EE$2,CY$4,'SPACELOG 8 BP'!$F49:$EE49)+SUMIF('SPACELOG 9 BP'!$F$2:$EE$2,CY$4,'SPACELOG 9 BP'!$F49:$EE49)+SUMIF('SPACELOG 10 BP'!$F$2:$EE$2,CY$4,'SPACELOG 10 BP'!$F49:$EE49)+SUMIF('SPACELOG 11 BP'!$F$2:$EE$2,CY$4,'SPACELOG 11 BP'!$F49:$EE49)+SUMIF('SPACELOG 12 BP'!$F$2:$EE$2,CY$4,'SPACELOG 12 BP'!$F49:$EE49)</f>
        <v>0</v>
      </c>
      <c r="CZ49" s="33">
        <f>SUMIF('reporting montigny'!$F$2:$EE$2,CZ$4,'reporting montigny'!$F49:$EE49)+SUMIF('reporting boissy'!$F$2:$EE$2,CZ$4,'reporting boissy'!$F49:$EE49)+SUMIF('reporting moussy'!$F$2:$EE$2,CZ$4,'reporting moussy'!$F49:$EE49)+SUMIF('reporting trappes'!$F$2:$EE$2,CZ$4,'reporting trappes'!$F49:$EE49)+SUMIF('SPACELOG 5 BP'!$F$2:$EE$2,CZ$4,'SPACELOG 5 BP'!$F49:$EE49)+SUMIF('SPACELOG 6 BP'!$F$2:$EE$2,CZ$4,'SPACELOG 6 BP'!$F49:$EE49)+SUMIF('SPACELOG 7 BP'!$F$2:$EE$2,CZ$4,'SPACELOG 7 BP'!$F49:$EE49)+SUMIF('SPACELOG 8 BP'!$F$2:$EE$2,CZ$4,'SPACELOG 8 BP'!$F49:$EE49)+SUMIF('SPACELOG 9 BP'!$F$2:$EE$2,CZ$4,'SPACELOG 9 BP'!$F49:$EE49)+SUMIF('SPACELOG 10 BP'!$F$2:$EE$2,CZ$4,'SPACELOG 10 BP'!$F49:$EE49)+SUMIF('SPACELOG 11 BP'!$F$2:$EE$2,CZ$4,'SPACELOG 11 BP'!$F49:$EE49)+SUMIF('SPACELOG 12 BP'!$F$2:$EE$2,CZ$4,'SPACELOG 12 BP'!$F49:$EE49)</f>
        <v>0</v>
      </c>
      <c r="DA49" s="33">
        <f>SUMIF('reporting montigny'!$F$2:$EE$2,DA$4,'reporting montigny'!$F49:$EE49)+SUMIF('reporting boissy'!$F$2:$EE$2,DA$4,'reporting boissy'!$F49:$EE49)+SUMIF('reporting moussy'!$F$2:$EE$2,DA$4,'reporting moussy'!$F49:$EE49)+SUMIF('reporting trappes'!$F$2:$EE$2,DA$4,'reporting trappes'!$F49:$EE49)+SUMIF('SPACELOG 5 BP'!$F$2:$EE$2,DA$4,'SPACELOG 5 BP'!$F49:$EE49)+SUMIF('SPACELOG 6 BP'!$F$2:$EE$2,DA$4,'SPACELOG 6 BP'!$F49:$EE49)+SUMIF('SPACELOG 7 BP'!$F$2:$EE$2,DA$4,'SPACELOG 7 BP'!$F49:$EE49)+SUMIF('SPACELOG 8 BP'!$F$2:$EE$2,DA$4,'SPACELOG 8 BP'!$F49:$EE49)+SUMIF('SPACELOG 9 BP'!$F$2:$EE$2,DA$4,'SPACELOG 9 BP'!$F49:$EE49)+SUMIF('SPACELOG 10 BP'!$F$2:$EE$2,DA$4,'SPACELOG 10 BP'!$F49:$EE49)+SUMIF('SPACELOG 11 BP'!$F$2:$EE$2,DA$4,'SPACELOG 11 BP'!$F49:$EE49)+SUMIF('SPACELOG 12 BP'!$F$2:$EE$2,DA$4,'SPACELOG 12 BP'!$F49:$EE49)</f>
        <v>0</v>
      </c>
      <c r="DB49" s="33">
        <f>SUMIF('reporting montigny'!$F$2:$EE$2,DB$4,'reporting montigny'!$F49:$EE49)+SUMIF('reporting boissy'!$F$2:$EE$2,DB$4,'reporting boissy'!$F49:$EE49)+SUMIF('reporting moussy'!$F$2:$EE$2,DB$4,'reporting moussy'!$F49:$EE49)+SUMIF('reporting trappes'!$F$2:$EE$2,DB$4,'reporting trappes'!$F49:$EE49)+SUMIF('SPACELOG 5 BP'!$F$2:$EE$2,DB$4,'SPACELOG 5 BP'!$F49:$EE49)+SUMIF('SPACELOG 6 BP'!$F$2:$EE$2,DB$4,'SPACELOG 6 BP'!$F49:$EE49)+SUMIF('SPACELOG 7 BP'!$F$2:$EE$2,DB$4,'SPACELOG 7 BP'!$F49:$EE49)+SUMIF('SPACELOG 8 BP'!$F$2:$EE$2,DB$4,'SPACELOG 8 BP'!$F49:$EE49)+SUMIF('SPACELOG 9 BP'!$F$2:$EE$2,DB$4,'SPACELOG 9 BP'!$F49:$EE49)+SUMIF('SPACELOG 10 BP'!$F$2:$EE$2,DB$4,'SPACELOG 10 BP'!$F49:$EE49)+SUMIF('SPACELOG 11 BP'!$F$2:$EE$2,DB$4,'SPACELOG 11 BP'!$F49:$EE49)+SUMIF('SPACELOG 12 BP'!$F$2:$EE$2,DB$4,'SPACELOG 12 BP'!$F49:$EE49)</f>
        <v>0</v>
      </c>
      <c r="DC49" s="33">
        <f>SUMIF('reporting montigny'!$F$2:$EE$2,DC$4,'reporting montigny'!$F49:$EE49)+SUMIF('reporting boissy'!$F$2:$EE$2,DC$4,'reporting boissy'!$F49:$EE49)+SUMIF('reporting moussy'!$F$2:$EE$2,DC$4,'reporting moussy'!$F49:$EE49)+SUMIF('reporting trappes'!$F$2:$EE$2,DC$4,'reporting trappes'!$F49:$EE49)+SUMIF('SPACELOG 5 BP'!$F$2:$EE$2,DC$4,'SPACELOG 5 BP'!$F49:$EE49)+SUMIF('SPACELOG 6 BP'!$F$2:$EE$2,DC$4,'SPACELOG 6 BP'!$F49:$EE49)+SUMIF('SPACELOG 7 BP'!$F$2:$EE$2,DC$4,'SPACELOG 7 BP'!$F49:$EE49)+SUMIF('SPACELOG 8 BP'!$F$2:$EE$2,DC$4,'SPACELOG 8 BP'!$F49:$EE49)+SUMIF('SPACELOG 9 BP'!$F$2:$EE$2,DC$4,'SPACELOG 9 BP'!$F49:$EE49)+SUMIF('SPACELOG 10 BP'!$F$2:$EE$2,DC$4,'SPACELOG 10 BP'!$F49:$EE49)+SUMIF('SPACELOG 11 BP'!$F$2:$EE$2,DC$4,'SPACELOG 11 BP'!$F49:$EE49)+SUMIF('SPACELOG 12 BP'!$F$2:$EE$2,DC$4,'SPACELOG 12 BP'!$F49:$EE49)</f>
        <v>0</v>
      </c>
      <c r="DD49" s="33">
        <f>SUMIF('reporting montigny'!$F$2:$EE$2,DD$4,'reporting montigny'!$F49:$EE49)+SUMIF('reporting boissy'!$F$2:$EE$2,DD$4,'reporting boissy'!$F49:$EE49)+SUMIF('reporting moussy'!$F$2:$EE$2,DD$4,'reporting moussy'!$F49:$EE49)+SUMIF('reporting trappes'!$F$2:$EE$2,DD$4,'reporting trappes'!$F49:$EE49)+SUMIF('SPACELOG 5 BP'!$F$2:$EE$2,DD$4,'SPACELOG 5 BP'!$F49:$EE49)+SUMIF('SPACELOG 6 BP'!$F$2:$EE$2,DD$4,'SPACELOG 6 BP'!$F49:$EE49)+SUMIF('SPACELOG 7 BP'!$F$2:$EE$2,DD$4,'SPACELOG 7 BP'!$F49:$EE49)+SUMIF('SPACELOG 8 BP'!$F$2:$EE$2,DD$4,'SPACELOG 8 BP'!$F49:$EE49)+SUMIF('SPACELOG 9 BP'!$F$2:$EE$2,DD$4,'SPACELOG 9 BP'!$F49:$EE49)+SUMIF('SPACELOG 10 BP'!$F$2:$EE$2,DD$4,'SPACELOG 10 BP'!$F49:$EE49)+SUMIF('SPACELOG 11 BP'!$F$2:$EE$2,DD$4,'SPACELOG 11 BP'!$F49:$EE49)+SUMIF('SPACELOG 12 BP'!$F$2:$EE$2,DD$4,'SPACELOG 12 BP'!$F49:$EE49)</f>
        <v>0</v>
      </c>
      <c r="DE49" s="393">
        <f t="shared" ref="DE49:DE51" si="265">SUM(CS49:DD49)</f>
        <v>0</v>
      </c>
      <c r="DF49" s="33">
        <f>SUMIF('reporting montigny'!$F$2:$EE$2,DF$4,'reporting montigny'!$F49:$EE49)+SUMIF('reporting boissy'!$F$2:$EE$2,DF$4,'reporting boissy'!$F49:$EE49)+SUMIF('reporting moussy'!$F$2:$EE$2,DF$4,'reporting moussy'!$F49:$EE49)+SUMIF('reporting trappes'!$F$2:$EE$2,DF$4,'reporting trappes'!$F49:$EE49)+SUMIF('SPACELOG 5 BP'!$F$2:$EE$2,DF$4,'SPACELOG 5 BP'!$F49:$EE49)+SUMIF('SPACELOG 6 BP'!$F$2:$EE$2,DF$4,'SPACELOG 6 BP'!$F49:$EE49)+SUMIF('SPACELOG 7 BP'!$F$2:$EE$2,DF$4,'SPACELOG 7 BP'!$F49:$EE49)+SUMIF('SPACELOG 8 BP'!$F$2:$EE$2,DF$4,'SPACELOG 8 BP'!$F49:$EE49)+SUMIF('SPACELOG 9 BP'!$F$2:$EE$2,DF$4,'SPACELOG 9 BP'!$F49:$EE49)+SUMIF('SPACELOG 10 BP'!$F$2:$EE$2,DF$4,'SPACELOG 10 BP'!$F49:$EE49)+SUMIF('SPACELOG 11 BP'!$F$2:$EE$2,DF$4,'SPACELOG 11 BP'!$F49:$EE49)+SUMIF('SPACELOG 12 BP'!$F$2:$EE$2,DF$4,'SPACELOG 12 BP'!$F49:$EE49)</f>
        <v>0</v>
      </c>
      <c r="DG49" s="33">
        <f>SUMIF('reporting montigny'!$F$2:$EE$2,DG$4,'reporting montigny'!$F49:$EE49)+SUMIF('reporting boissy'!$F$2:$EE$2,DG$4,'reporting boissy'!$F49:$EE49)+SUMIF('reporting moussy'!$F$2:$EE$2,DG$4,'reporting moussy'!$F49:$EE49)+SUMIF('reporting trappes'!$F$2:$EE$2,DG$4,'reporting trappes'!$F49:$EE49)+SUMIF('SPACELOG 5 BP'!$F$2:$EE$2,DG$4,'SPACELOG 5 BP'!$F49:$EE49)+SUMIF('SPACELOG 6 BP'!$F$2:$EE$2,DG$4,'SPACELOG 6 BP'!$F49:$EE49)+SUMIF('SPACELOG 7 BP'!$F$2:$EE$2,DG$4,'SPACELOG 7 BP'!$F49:$EE49)+SUMIF('SPACELOG 8 BP'!$F$2:$EE$2,DG$4,'SPACELOG 8 BP'!$F49:$EE49)+SUMIF('SPACELOG 9 BP'!$F$2:$EE$2,DG$4,'SPACELOG 9 BP'!$F49:$EE49)+SUMIF('SPACELOG 10 BP'!$F$2:$EE$2,DG$4,'SPACELOG 10 BP'!$F49:$EE49)+SUMIF('SPACELOG 11 BP'!$F$2:$EE$2,DG$4,'SPACELOG 11 BP'!$F49:$EE49)+SUMIF('SPACELOG 12 BP'!$F$2:$EE$2,DG$4,'SPACELOG 12 BP'!$F49:$EE49)</f>
        <v>0</v>
      </c>
      <c r="DH49" s="33">
        <f>SUMIF('reporting montigny'!$F$2:$EE$2,DH$4,'reporting montigny'!$F49:$EE49)+SUMIF('reporting boissy'!$F$2:$EE$2,DH$4,'reporting boissy'!$F49:$EE49)+SUMIF('reporting moussy'!$F$2:$EE$2,DH$4,'reporting moussy'!$F49:$EE49)+SUMIF('reporting trappes'!$F$2:$EE$2,DH$4,'reporting trappes'!$F49:$EE49)+SUMIF('SPACELOG 5 BP'!$F$2:$EE$2,DH$4,'SPACELOG 5 BP'!$F49:$EE49)+SUMIF('SPACELOG 6 BP'!$F$2:$EE$2,DH$4,'SPACELOG 6 BP'!$F49:$EE49)+SUMIF('SPACELOG 7 BP'!$F$2:$EE$2,DH$4,'SPACELOG 7 BP'!$F49:$EE49)+SUMIF('SPACELOG 8 BP'!$F$2:$EE$2,DH$4,'SPACELOG 8 BP'!$F49:$EE49)+SUMIF('SPACELOG 9 BP'!$F$2:$EE$2,DH$4,'SPACELOG 9 BP'!$F49:$EE49)+SUMIF('SPACELOG 10 BP'!$F$2:$EE$2,DH$4,'SPACELOG 10 BP'!$F49:$EE49)+SUMIF('SPACELOG 11 BP'!$F$2:$EE$2,DH$4,'SPACELOG 11 BP'!$F49:$EE49)+SUMIF('SPACELOG 12 BP'!$F$2:$EE$2,DH$4,'SPACELOG 12 BP'!$F49:$EE49)</f>
        <v>0</v>
      </c>
      <c r="DI49" s="33">
        <f>SUMIF('reporting montigny'!$F$2:$EE$2,DI$4,'reporting montigny'!$F49:$EE49)+SUMIF('reporting boissy'!$F$2:$EE$2,DI$4,'reporting boissy'!$F49:$EE49)+SUMIF('reporting moussy'!$F$2:$EE$2,DI$4,'reporting moussy'!$F49:$EE49)+SUMIF('reporting trappes'!$F$2:$EE$2,DI$4,'reporting trappes'!$F49:$EE49)+SUMIF('SPACELOG 5 BP'!$F$2:$EE$2,DI$4,'SPACELOG 5 BP'!$F49:$EE49)+SUMIF('SPACELOG 6 BP'!$F$2:$EE$2,DI$4,'SPACELOG 6 BP'!$F49:$EE49)+SUMIF('SPACELOG 7 BP'!$F$2:$EE$2,DI$4,'SPACELOG 7 BP'!$F49:$EE49)+SUMIF('SPACELOG 8 BP'!$F$2:$EE$2,DI$4,'SPACELOG 8 BP'!$F49:$EE49)+SUMIF('SPACELOG 9 BP'!$F$2:$EE$2,DI$4,'SPACELOG 9 BP'!$F49:$EE49)+SUMIF('SPACELOG 10 BP'!$F$2:$EE$2,DI$4,'SPACELOG 10 BP'!$F49:$EE49)+SUMIF('SPACELOG 11 BP'!$F$2:$EE$2,DI$4,'SPACELOG 11 BP'!$F49:$EE49)+SUMIF('SPACELOG 12 BP'!$F$2:$EE$2,DI$4,'SPACELOG 12 BP'!$F49:$EE49)</f>
        <v>0</v>
      </c>
      <c r="DJ49" s="33">
        <f>SUMIF('reporting montigny'!$F$2:$EE$2,DJ$4,'reporting montigny'!$F49:$EE49)+SUMIF('reporting boissy'!$F$2:$EE$2,DJ$4,'reporting boissy'!$F49:$EE49)+SUMIF('reporting moussy'!$F$2:$EE$2,DJ$4,'reporting moussy'!$F49:$EE49)+SUMIF('reporting trappes'!$F$2:$EE$2,DJ$4,'reporting trappes'!$F49:$EE49)+SUMIF('SPACELOG 5 BP'!$F$2:$EE$2,DJ$4,'SPACELOG 5 BP'!$F49:$EE49)+SUMIF('SPACELOG 6 BP'!$F$2:$EE$2,DJ$4,'SPACELOG 6 BP'!$F49:$EE49)+SUMIF('SPACELOG 7 BP'!$F$2:$EE$2,DJ$4,'SPACELOG 7 BP'!$F49:$EE49)+SUMIF('SPACELOG 8 BP'!$F$2:$EE$2,DJ$4,'SPACELOG 8 BP'!$F49:$EE49)+SUMIF('SPACELOG 9 BP'!$F$2:$EE$2,DJ$4,'SPACELOG 9 BP'!$F49:$EE49)+SUMIF('SPACELOG 10 BP'!$F$2:$EE$2,DJ$4,'SPACELOG 10 BP'!$F49:$EE49)+SUMIF('SPACELOG 11 BP'!$F$2:$EE$2,DJ$4,'SPACELOG 11 BP'!$F49:$EE49)+SUMIF('SPACELOG 12 BP'!$F$2:$EE$2,DJ$4,'SPACELOG 12 BP'!$F49:$EE49)</f>
        <v>0</v>
      </c>
      <c r="DK49" s="33">
        <f>SUMIF('reporting montigny'!$F$2:$EE$2,DK$4,'reporting montigny'!$F49:$EE49)+SUMIF('reporting boissy'!$F$2:$EE$2,DK$4,'reporting boissy'!$F49:$EE49)+SUMIF('reporting moussy'!$F$2:$EE$2,DK$4,'reporting moussy'!$F49:$EE49)+SUMIF('reporting trappes'!$F$2:$EE$2,DK$4,'reporting trappes'!$F49:$EE49)+SUMIF('SPACELOG 5 BP'!$F$2:$EE$2,DK$4,'SPACELOG 5 BP'!$F49:$EE49)+SUMIF('SPACELOG 6 BP'!$F$2:$EE$2,DK$4,'SPACELOG 6 BP'!$F49:$EE49)+SUMIF('SPACELOG 7 BP'!$F$2:$EE$2,DK$4,'SPACELOG 7 BP'!$F49:$EE49)+SUMIF('SPACELOG 8 BP'!$F$2:$EE$2,DK$4,'SPACELOG 8 BP'!$F49:$EE49)+SUMIF('SPACELOG 9 BP'!$F$2:$EE$2,DK$4,'SPACELOG 9 BP'!$F49:$EE49)+SUMIF('SPACELOG 10 BP'!$F$2:$EE$2,DK$4,'SPACELOG 10 BP'!$F49:$EE49)+SUMIF('SPACELOG 11 BP'!$F$2:$EE$2,DK$4,'SPACELOG 11 BP'!$F49:$EE49)+SUMIF('SPACELOG 12 BP'!$F$2:$EE$2,DK$4,'SPACELOG 12 BP'!$F49:$EE49)</f>
        <v>0</v>
      </c>
      <c r="DL49" s="33">
        <f>SUMIF('reporting montigny'!$F$2:$EE$2,DL$4,'reporting montigny'!$F49:$EE49)+SUMIF('reporting boissy'!$F$2:$EE$2,DL$4,'reporting boissy'!$F49:$EE49)+SUMIF('reporting moussy'!$F$2:$EE$2,DL$4,'reporting moussy'!$F49:$EE49)+SUMIF('reporting trappes'!$F$2:$EE$2,DL$4,'reporting trappes'!$F49:$EE49)+SUMIF('SPACELOG 5 BP'!$F$2:$EE$2,DL$4,'SPACELOG 5 BP'!$F49:$EE49)+SUMIF('SPACELOG 6 BP'!$F$2:$EE$2,DL$4,'SPACELOG 6 BP'!$F49:$EE49)+SUMIF('SPACELOG 7 BP'!$F$2:$EE$2,DL$4,'SPACELOG 7 BP'!$F49:$EE49)+SUMIF('SPACELOG 8 BP'!$F$2:$EE$2,DL$4,'SPACELOG 8 BP'!$F49:$EE49)+SUMIF('SPACELOG 9 BP'!$F$2:$EE$2,DL$4,'SPACELOG 9 BP'!$F49:$EE49)+SUMIF('SPACELOG 10 BP'!$F$2:$EE$2,DL$4,'SPACELOG 10 BP'!$F49:$EE49)+SUMIF('SPACELOG 11 BP'!$F$2:$EE$2,DL$4,'SPACELOG 11 BP'!$F49:$EE49)+SUMIF('SPACELOG 12 BP'!$F$2:$EE$2,DL$4,'SPACELOG 12 BP'!$F49:$EE49)</f>
        <v>0</v>
      </c>
      <c r="DM49" s="33">
        <f>SUMIF('reporting montigny'!$F$2:$EE$2,DM$4,'reporting montigny'!$F49:$EE49)+SUMIF('reporting boissy'!$F$2:$EE$2,DM$4,'reporting boissy'!$F49:$EE49)+SUMIF('reporting moussy'!$F$2:$EE$2,DM$4,'reporting moussy'!$F49:$EE49)+SUMIF('reporting trappes'!$F$2:$EE$2,DM$4,'reporting trappes'!$F49:$EE49)+SUMIF('SPACELOG 5 BP'!$F$2:$EE$2,DM$4,'SPACELOG 5 BP'!$F49:$EE49)+SUMIF('SPACELOG 6 BP'!$F$2:$EE$2,DM$4,'SPACELOG 6 BP'!$F49:$EE49)+SUMIF('SPACELOG 7 BP'!$F$2:$EE$2,DM$4,'SPACELOG 7 BP'!$F49:$EE49)+SUMIF('SPACELOG 8 BP'!$F$2:$EE$2,DM$4,'SPACELOG 8 BP'!$F49:$EE49)+SUMIF('SPACELOG 9 BP'!$F$2:$EE$2,DM$4,'SPACELOG 9 BP'!$F49:$EE49)+SUMIF('SPACELOG 10 BP'!$F$2:$EE$2,DM$4,'SPACELOG 10 BP'!$F49:$EE49)+SUMIF('SPACELOG 11 BP'!$F$2:$EE$2,DM$4,'SPACELOG 11 BP'!$F49:$EE49)+SUMIF('SPACELOG 12 BP'!$F$2:$EE$2,DM$4,'SPACELOG 12 BP'!$F49:$EE49)</f>
        <v>0</v>
      </c>
      <c r="DN49" s="33">
        <f>SUMIF('reporting montigny'!$F$2:$EE$2,DN$4,'reporting montigny'!$F49:$EE49)+SUMIF('reporting boissy'!$F$2:$EE$2,DN$4,'reporting boissy'!$F49:$EE49)+SUMIF('reporting moussy'!$F$2:$EE$2,DN$4,'reporting moussy'!$F49:$EE49)+SUMIF('reporting trappes'!$F$2:$EE$2,DN$4,'reporting trappes'!$F49:$EE49)+SUMIF('SPACELOG 5 BP'!$F$2:$EE$2,DN$4,'SPACELOG 5 BP'!$F49:$EE49)+SUMIF('SPACELOG 6 BP'!$F$2:$EE$2,DN$4,'SPACELOG 6 BP'!$F49:$EE49)+SUMIF('SPACELOG 7 BP'!$F$2:$EE$2,DN$4,'SPACELOG 7 BP'!$F49:$EE49)+SUMIF('SPACELOG 8 BP'!$F$2:$EE$2,DN$4,'SPACELOG 8 BP'!$F49:$EE49)+SUMIF('SPACELOG 9 BP'!$F$2:$EE$2,DN$4,'SPACELOG 9 BP'!$F49:$EE49)+SUMIF('SPACELOG 10 BP'!$F$2:$EE$2,DN$4,'SPACELOG 10 BP'!$F49:$EE49)+SUMIF('SPACELOG 11 BP'!$F$2:$EE$2,DN$4,'SPACELOG 11 BP'!$F49:$EE49)+SUMIF('SPACELOG 12 BP'!$F$2:$EE$2,DN$4,'SPACELOG 12 BP'!$F49:$EE49)</f>
        <v>0</v>
      </c>
      <c r="DO49" s="33">
        <f>SUMIF('reporting montigny'!$F$2:$EE$2,DO$4,'reporting montigny'!$F49:$EE49)+SUMIF('reporting boissy'!$F$2:$EE$2,DO$4,'reporting boissy'!$F49:$EE49)+SUMIF('reporting moussy'!$F$2:$EE$2,DO$4,'reporting moussy'!$F49:$EE49)+SUMIF('reporting trappes'!$F$2:$EE$2,DO$4,'reporting trappes'!$F49:$EE49)+SUMIF('SPACELOG 5 BP'!$F$2:$EE$2,DO$4,'SPACELOG 5 BP'!$F49:$EE49)+SUMIF('SPACELOG 6 BP'!$F$2:$EE$2,DO$4,'SPACELOG 6 BP'!$F49:$EE49)+SUMIF('SPACELOG 7 BP'!$F$2:$EE$2,DO$4,'SPACELOG 7 BP'!$F49:$EE49)+SUMIF('SPACELOG 8 BP'!$F$2:$EE$2,DO$4,'SPACELOG 8 BP'!$F49:$EE49)+SUMIF('SPACELOG 9 BP'!$F$2:$EE$2,DO$4,'SPACELOG 9 BP'!$F49:$EE49)+SUMIF('SPACELOG 10 BP'!$F$2:$EE$2,DO$4,'SPACELOG 10 BP'!$F49:$EE49)+SUMIF('SPACELOG 11 BP'!$F$2:$EE$2,DO$4,'SPACELOG 11 BP'!$F49:$EE49)+SUMIF('SPACELOG 12 BP'!$F$2:$EE$2,DO$4,'SPACELOG 12 BP'!$F49:$EE49)</f>
        <v>0</v>
      </c>
      <c r="DP49" s="33">
        <f>SUMIF('reporting montigny'!$F$2:$EE$2,DP$4,'reporting montigny'!$F49:$EE49)+SUMIF('reporting boissy'!$F$2:$EE$2,DP$4,'reporting boissy'!$F49:$EE49)+SUMIF('reporting moussy'!$F$2:$EE$2,DP$4,'reporting moussy'!$F49:$EE49)+SUMIF('reporting trappes'!$F$2:$EE$2,DP$4,'reporting trappes'!$F49:$EE49)+SUMIF('SPACELOG 5 BP'!$F$2:$EE$2,DP$4,'SPACELOG 5 BP'!$F49:$EE49)+SUMIF('SPACELOG 6 BP'!$F$2:$EE$2,DP$4,'SPACELOG 6 BP'!$F49:$EE49)+SUMIF('SPACELOG 7 BP'!$F$2:$EE$2,DP$4,'SPACELOG 7 BP'!$F49:$EE49)+SUMIF('SPACELOG 8 BP'!$F$2:$EE$2,DP$4,'SPACELOG 8 BP'!$F49:$EE49)+SUMIF('SPACELOG 9 BP'!$F$2:$EE$2,DP$4,'SPACELOG 9 BP'!$F49:$EE49)+SUMIF('SPACELOG 10 BP'!$F$2:$EE$2,DP$4,'SPACELOG 10 BP'!$F49:$EE49)+SUMIF('SPACELOG 11 BP'!$F$2:$EE$2,DP$4,'SPACELOG 11 BP'!$F49:$EE49)+SUMIF('SPACELOG 12 BP'!$F$2:$EE$2,DP$4,'SPACELOG 12 BP'!$F49:$EE49)</f>
        <v>0</v>
      </c>
      <c r="DQ49" s="33">
        <f>SUMIF('reporting montigny'!$F$2:$EE$2,DQ$4,'reporting montigny'!$F49:$EE49)+SUMIF('reporting boissy'!$F$2:$EE$2,DQ$4,'reporting boissy'!$F49:$EE49)+SUMIF('reporting moussy'!$F$2:$EE$2,DQ$4,'reporting moussy'!$F49:$EE49)+SUMIF('reporting trappes'!$F$2:$EE$2,DQ$4,'reporting trappes'!$F49:$EE49)+SUMIF('SPACELOG 5 BP'!$F$2:$EE$2,DQ$4,'SPACELOG 5 BP'!$F49:$EE49)+SUMIF('SPACELOG 6 BP'!$F$2:$EE$2,DQ$4,'SPACELOG 6 BP'!$F49:$EE49)+SUMIF('SPACELOG 7 BP'!$F$2:$EE$2,DQ$4,'SPACELOG 7 BP'!$F49:$EE49)+SUMIF('SPACELOG 8 BP'!$F$2:$EE$2,DQ$4,'SPACELOG 8 BP'!$F49:$EE49)+SUMIF('SPACELOG 9 BP'!$F$2:$EE$2,DQ$4,'SPACELOG 9 BP'!$F49:$EE49)+SUMIF('SPACELOG 10 BP'!$F$2:$EE$2,DQ$4,'SPACELOG 10 BP'!$F49:$EE49)+SUMIF('SPACELOG 11 BP'!$F$2:$EE$2,DQ$4,'SPACELOG 11 BP'!$F49:$EE49)+SUMIF('SPACELOG 12 BP'!$F$2:$EE$2,DQ$4,'SPACELOG 12 BP'!$F49:$EE49)</f>
        <v>0</v>
      </c>
      <c r="DR49" s="393">
        <f t="shared" ref="DR49:DR51" si="266">SUM(DF49:DQ49)</f>
        <v>0</v>
      </c>
    </row>
    <row r="50" spans="2:122" x14ac:dyDescent="0.2">
      <c r="E50" s="412" t="s">
        <v>19</v>
      </c>
      <c r="F50" s="33">
        <f>SUMIF('reporting montigny'!$F$2:$EE$2,F$4,'reporting montigny'!$F50:$EE50)+SUMIF('reporting boissy'!$F$2:$EE$2,F$4,'reporting boissy'!$F50:$EE50)+SUMIF('reporting moussy'!$F$2:$EE$2,F$4,'reporting moussy'!$F50:$EE50)+SUMIF('reporting trappes'!$F$2:$EE$2,F$4,'reporting trappes'!$F50:$EE50)+SUMIF('SPACELOG 5 BP'!$F$2:$EE$2,F$4,'SPACELOG 5 BP'!$F50:$EE50)+SUMIF('SPACELOG 6 BP'!$F$2:$EE$2,F$4,'SPACELOG 6 BP'!$F50:$EE50)+SUMIF('SPACELOG 7 BP'!$F$2:$EE$2,F$4,'SPACELOG 7 BP'!$F50:$EE50)+SUMIF('SPACELOG 8 BP'!$F$2:$EE$2,F$4,'SPACELOG 8 BP'!$F50:$EE50)+SUMIF('SPACELOG 9 BP'!$F$2:$EE$2,F$4,'SPACELOG 9 BP'!$F50:$EE50)+SUMIF('SPACELOG 10 BP'!$F$2:$EE$2,F$4,'SPACELOG 10 BP'!$F50:$EE50)+SUMIF('SPACELOG 11 BP'!$F$2:$EE$2,F$4,'SPACELOG 11 BP'!$F50:$EE50)+SUMIF('SPACELOG 12 BP'!$F$2:$EE$2,F$4,'SPACELOG 12 BP'!$F50:$EE50)</f>
        <v>100</v>
      </c>
      <c r="G50" s="33">
        <f>SUMIF('reporting montigny'!$F$2:$EE$2,G$4,'reporting montigny'!$F50:$EE50)+SUMIF('reporting boissy'!$F$2:$EE$2,G$4,'reporting boissy'!$F50:$EE50)+SUMIF('reporting moussy'!$F$2:$EE$2,G$4,'reporting moussy'!$F50:$EE50)+SUMIF('reporting trappes'!$F$2:$EE$2,G$4,'reporting trappes'!$F50:$EE50)+SUMIF('SPACELOG 5 BP'!$F$2:$EE$2,G$4,'SPACELOG 5 BP'!$F50:$EE50)+SUMIF('SPACELOG 6 BP'!$F$2:$EE$2,G$4,'SPACELOG 6 BP'!$F50:$EE50)+SUMIF('SPACELOG 7 BP'!$F$2:$EE$2,G$4,'SPACELOG 7 BP'!$F50:$EE50)+SUMIF('SPACELOG 8 BP'!$F$2:$EE$2,G$4,'SPACELOG 8 BP'!$F50:$EE50)+SUMIF('SPACELOG 9 BP'!$F$2:$EE$2,G$4,'SPACELOG 9 BP'!$F50:$EE50)+SUMIF('SPACELOG 10 BP'!$F$2:$EE$2,G$4,'SPACELOG 10 BP'!$F50:$EE50)+SUMIF('SPACELOG 11 BP'!$F$2:$EE$2,G$4,'SPACELOG 11 BP'!$F50:$EE50)+SUMIF('SPACELOG 12 BP'!$F$2:$EE$2,G$4,'SPACELOG 12 BP'!$F50:$EE50)</f>
        <v>100</v>
      </c>
      <c r="H50" s="33">
        <f>SUMIF('reporting montigny'!$F$2:$EE$2,H$4,'reporting montigny'!$F50:$EE50)+SUMIF('reporting boissy'!$F$2:$EE$2,H$4,'reporting boissy'!$F50:$EE50)+SUMIF('reporting moussy'!$F$2:$EE$2,H$4,'reporting moussy'!$F50:$EE50)+SUMIF('reporting trappes'!$F$2:$EE$2,H$4,'reporting trappes'!$F50:$EE50)+SUMIF('SPACELOG 5 BP'!$F$2:$EE$2,H$4,'SPACELOG 5 BP'!$F50:$EE50)+SUMIF('SPACELOG 6 BP'!$F$2:$EE$2,H$4,'SPACELOG 6 BP'!$F50:$EE50)+SUMIF('SPACELOG 7 BP'!$F$2:$EE$2,H$4,'SPACELOG 7 BP'!$F50:$EE50)+SUMIF('SPACELOG 8 BP'!$F$2:$EE$2,H$4,'SPACELOG 8 BP'!$F50:$EE50)+SUMIF('SPACELOG 9 BP'!$F$2:$EE$2,H$4,'SPACELOG 9 BP'!$F50:$EE50)+SUMIF('SPACELOG 10 BP'!$F$2:$EE$2,H$4,'SPACELOG 10 BP'!$F50:$EE50)+SUMIF('SPACELOG 11 BP'!$F$2:$EE$2,H$4,'SPACELOG 11 BP'!$F50:$EE50)+SUMIF('SPACELOG 12 BP'!$F$2:$EE$2,H$4,'SPACELOG 12 BP'!$F50:$EE50)</f>
        <v>100</v>
      </c>
      <c r="I50" s="33">
        <f>SUMIF('reporting montigny'!$F$2:$EE$2,I$4,'reporting montigny'!$F50:$EE50)+SUMIF('reporting boissy'!$F$2:$EE$2,I$4,'reporting boissy'!$F50:$EE50)+SUMIF('reporting moussy'!$F$2:$EE$2,I$4,'reporting moussy'!$F50:$EE50)+SUMIF('reporting trappes'!$F$2:$EE$2,I$4,'reporting trappes'!$F50:$EE50)+SUMIF('SPACELOG 5 BP'!$F$2:$EE$2,I$4,'SPACELOG 5 BP'!$F50:$EE50)+SUMIF('SPACELOG 6 BP'!$F$2:$EE$2,I$4,'SPACELOG 6 BP'!$F50:$EE50)+SUMIF('SPACELOG 7 BP'!$F$2:$EE$2,I$4,'SPACELOG 7 BP'!$F50:$EE50)+SUMIF('SPACELOG 8 BP'!$F$2:$EE$2,I$4,'SPACELOG 8 BP'!$F50:$EE50)+SUMIF('SPACELOG 9 BP'!$F$2:$EE$2,I$4,'SPACELOG 9 BP'!$F50:$EE50)+SUMIF('SPACELOG 10 BP'!$F$2:$EE$2,I$4,'SPACELOG 10 BP'!$F50:$EE50)+SUMIF('SPACELOG 11 BP'!$F$2:$EE$2,I$4,'SPACELOG 11 BP'!$F50:$EE50)+SUMIF('SPACELOG 12 BP'!$F$2:$EE$2,I$4,'SPACELOG 12 BP'!$F50:$EE50)</f>
        <v>100</v>
      </c>
      <c r="J50" s="33">
        <f>SUMIF('reporting montigny'!$F$2:$EE$2,J$4,'reporting montigny'!$F50:$EE50)+SUMIF('reporting boissy'!$F$2:$EE$2,J$4,'reporting boissy'!$F50:$EE50)+SUMIF('reporting moussy'!$F$2:$EE$2,J$4,'reporting moussy'!$F50:$EE50)+SUMIF('reporting trappes'!$F$2:$EE$2,J$4,'reporting trappes'!$F50:$EE50)+SUMIF('SPACELOG 5 BP'!$F$2:$EE$2,J$4,'SPACELOG 5 BP'!$F50:$EE50)+SUMIF('SPACELOG 6 BP'!$F$2:$EE$2,J$4,'SPACELOG 6 BP'!$F50:$EE50)+SUMIF('SPACELOG 7 BP'!$F$2:$EE$2,J$4,'SPACELOG 7 BP'!$F50:$EE50)+SUMIF('SPACELOG 8 BP'!$F$2:$EE$2,J$4,'SPACELOG 8 BP'!$F50:$EE50)+SUMIF('SPACELOG 9 BP'!$F$2:$EE$2,J$4,'SPACELOG 9 BP'!$F50:$EE50)+SUMIF('SPACELOG 10 BP'!$F$2:$EE$2,J$4,'SPACELOG 10 BP'!$F50:$EE50)+SUMIF('SPACELOG 11 BP'!$F$2:$EE$2,J$4,'SPACELOG 11 BP'!$F50:$EE50)+SUMIF('SPACELOG 12 BP'!$F$2:$EE$2,J$4,'SPACELOG 12 BP'!$F50:$EE50)</f>
        <v>100</v>
      </c>
      <c r="K50" s="33">
        <f>SUMIF('reporting montigny'!$F$2:$EE$2,K$4,'reporting montigny'!$F50:$EE50)+SUMIF('reporting boissy'!$F$2:$EE$2,K$4,'reporting boissy'!$F50:$EE50)+SUMIF('reporting moussy'!$F$2:$EE$2,K$4,'reporting moussy'!$F50:$EE50)+SUMIF('reporting trappes'!$F$2:$EE$2,K$4,'reporting trappes'!$F50:$EE50)+SUMIF('SPACELOG 5 BP'!$F$2:$EE$2,K$4,'SPACELOG 5 BP'!$F50:$EE50)+SUMIF('SPACELOG 6 BP'!$F$2:$EE$2,K$4,'SPACELOG 6 BP'!$F50:$EE50)+SUMIF('SPACELOG 7 BP'!$F$2:$EE$2,K$4,'SPACELOG 7 BP'!$F50:$EE50)+SUMIF('SPACELOG 8 BP'!$F$2:$EE$2,K$4,'SPACELOG 8 BP'!$F50:$EE50)+SUMIF('SPACELOG 9 BP'!$F$2:$EE$2,K$4,'SPACELOG 9 BP'!$F50:$EE50)+SUMIF('SPACELOG 10 BP'!$F$2:$EE$2,K$4,'SPACELOG 10 BP'!$F50:$EE50)+SUMIF('SPACELOG 11 BP'!$F$2:$EE$2,K$4,'SPACELOG 11 BP'!$F50:$EE50)+SUMIF('SPACELOG 12 BP'!$F$2:$EE$2,K$4,'SPACELOG 12 BP'!$F50:$EE50)</f>
        <v>100</v>
      </c>
      <c r="L50" s="33">
        <f>SUMIF('reporting montigny'!$F$2:$EE$2,L$4,'reporting montigny'!$F50:$EE50)+SUMIF('reporting boissy'!$F$2:$EE$2,L$4,'reporting boissy'!$F50:$EE50)+SUMIF('reporting moussy'!$F$2:$EE$2,L$4,'reporting moussy'!$F50:$EE50)+SUMIF('reporting trappes'!$F$2:$EE$2,L$4,'reporting trappes'!$F50:$EE50)+SUMIF('SPACELOG 5 BP'!$F$2:$EE$2,L$4,'SPACELOG 5 BP'!$F50:$EE50)+SUMIF('SPACELOG 6 BP'!$F$2:$EE$2,L$4,'SPACELOG 6 BP'!$F50:$EE50)+SUMIF('SPACELOG 7 BP'!$F$2:$EE$2,L$4,'SPACELOG 7 BP'!$F50:$EE50)+SUMIF('SPACELOG 8 BP'!$F$2:$EE$2,L$4,'SPACELOG 8 BP'!$F50:$EE50)+SUMIF('SPACELOG 9 BP'!$F$2:$EE$2,L$4,'SPACELOG 9 BP'!$F50:$EE50)+SUMIF('SPACELOG 10 BP'!$F$2:$EE$2,L$4,'SPACELOG 10 BP'!$F50:$EE50)+SUMIF('SPACELOG 11 BP'!$F$2:$EE$2,L$4,'SPACELOG 11 BP'!$F50:$EE50)+SUMIF('SPACELOG 12 BP'!$F$2:$EE$2,L$4,'SPACELOG 12 BP'!$F50:$EE50)</f>
        <v>100</v>
      </c>
      <c r="M50" s="33">
        <f>SUMIF('reporting montigny'!$F$2:$EE$2,M$4,'reporting montigny'!$F50:$EE50)+SUMIF('reporting boissy'!$F$2:$EE$2,M$4,'reporting boissy'!$F50:$EE50)+SUMIF('reporting moussy'!$F$2:$EE$2,M$4,'reporting moussy'!$F50:$EE50)+SUMIF('reporting trappes'!$F$2:$EE$2,M$4,'reporting trappes'!$F50:$EE50)+SUMIF('SPACELOG 5 BP'!$F$2:$EE$2,M$4,'SPACELOG 5 BP'!$F50:$EE50)+SUMIF('SPACELOG 6 BP'!$F$2:$EE$2,M$4,'SPACELOG 6 BP'!$F50:$EE50)+SUMIF('SPACELOG 7 BP'!$F$2:$EE$2,M$4,'SPACELOG 7 BP'!$F50:$EE50)+SUMIF('SPACELOG 8 BP'!$F$2:$EE$2,M$4,'SPACELOG 8 BP'!$F50:$EE50)+SUMIF('SPACELOG 9 BP'!$F$2:$EE$2,M$4,'SPACELOG 9 BP'!$F50:$EE50)+SUMIF('SPACELOG 10 BP'!$F$2:$EE$2,M$4,'SPACELOG 10 BP'!$F50:$EE50)+SUMIF('SPACELOG 11 BP'!$F$2:$EE$2,M$4,'SPACELOG 11 BP'!$F50:$EE50)+SUMIF('SPACELOG 12 BP'!$F$2:$EE$2,M$4,'SPACELOG 12 BP'!$F50:$EE50)</f>
        <v>100</v>
      </c>
      <c r="N50" s="33">
        <f>SUMIF('reporting montigny'!$F$2:$EE$2,N$4,'reporting montigny'!$F50:$EE50)+SUMIF('reporting boissy'!$F$2:$EE$2,N$4,'reporting boissy'!$F50:$EE50)+SUMIF('reporting moussy'!$F$2:$EE$2,N$4,'reporting moussy'!$F50:$EE50)+SUMIF('reporting trappes'!$F$2:$EE$2,N$4,'reporting trappes'!$F50:$EE50)+SUMIF('SPACELOG 5 BP'!$F$2:$EE$2,N$4,'SPACELOG 5 BP'!$F50:$EE50)+SUMIF('SPACELOG 6 BP'!$F$2:$EE$2,N$4,'SPACELOG 6 BP'!$F50:$EE50)+SUMIF('SPACELOG 7 BP'!$F$2:$EE$2,N$4,'SPACELOG 7 BP'!$F50:$EE50)+SUMIF('SPACELOG 8 BP'!$F$2:$EE$2,N$4,'SPACELOG 8 BP'!$F50:$EE50)+SUMIF('SPACELOG 9 BP'!$F$2:$EE$2,N$4,'SPACELOG 9 BP'!$F50:$EE50)+SUMIF('SPACELOG 10 BP'!$F$2:$EE$2,N$4,'SPACELOG 10 BP'!$F50:$EE50)+SUMIF('SPACELOG 11 BP'!$F$2:$EE$2,N$4,'SPACELOG 11 BP'!$F50:$EE50)+SUMIF('SPACELOG 12 BP'!$F$2:$EE$2,N$4,'SPACELOG 12 BP'!$F50:$EE50)</f>
        <v>100</v>
      </c>
      <c r="O50" s="33">
        <f>SUMIF('reporting montigny'!$F$2:$EE$2,O$4,'reporting montigny'!$F50:$EE50)+SUMIF('reporting boissy'!$F$2:$EE$2,O$4,'reporting boissy'!$F50:$EE50)+SUMIF('reporting moussy'!$F$2:$EE$2,O$4,'reporting moussy'!$F50:$EE50)+SUMIF('reporting trappes'!$F$2:$EE$2,O$4,'reporting trappes'!$F50:$EE50)+SUMIF('SPACELOG 5 BP'!$F$2:$EE$2,O$4,'SPACELOG 5 BP'!$F50:$EE50)+SUMIF('SPACELOG 6 BP'!$F$2:$EE$2,O$4,'SPACELOG 6 BP'!$F50:$EE50)+SUMIF('SPACELOG 7 BP'!$F$2:$EE$2,O$4,'SPACELOG 7 BP'!$F50:$EE50)+SUMIF('SPACELOG 8 BP'!$F$2:$EE$2,O$4,'SPACELOG 8 BP'!$F50:$EE50)+SUMIF('SPACELOG 9 BP'!$F$2:$EE$2,O$4,'SPACELOG 9 BP'!$F50:$EE50)+SUMIF('SPACELOG 10 BP'!$F$2:$EE$2,O$4,'SPACELOG 10 BP'!$F50:$EE50)+SUMIF('SPACELOG 11 BP'!$F$2:$EE$2,O$4,'SPACELOG 11 BP'!$F50:$EE50)+SUMIF('SPACELOG 12 BP'!$F$2:$EE$2,O$4,'SPACELOG 12 BP'!$F50:$EE50)</f>
        <v>100</v>
      </c>
      <c r="P50" s="33">
        <f>SUMIF('reporting montigny'!$F$2:$EE$2,P$4,'reporting montigny'!$F50:$EE50)+SUMIF('reporting boissy'!$F$2:$EE$2,P$4,'reporting boissy'!$F50:$EE50)+SUMIF('reporting moussy'!$F$2:$EE$2,P$4,'reporting moussy'!$F50:$EE50)+SUMIF('reporting trappes'!$F$2:$EE$2,P$4,'reporting trappes'!$F50:$EE50)+SUMIF('SPACELOG 5 BP'!$F$2:$EE$2,P$4,'SPACELOG 5 BP'!$F50:$EE50)+SUMIF('SPACELOG 6 BP'!$F$2:$EE$2,P$4,'SPACELOG 6 BP'!$F50:$EE50)+SUMIF('SPACELOG 7 BP'!$F$2:$EE$2,P$4,'SPACELOG 7 BP'!$F50:$EE50)+SUMIF('SPACELOG 8 BP'!$F$2:$EE$2,P$4,'SPACELOG 8 BP'!$F50:$EE50)+SUMIF('SPACELOG 9 BP'!$F$2:$EE$2,P$4,'SPACELOG 9 BP'!$F50:$EE50)+SUMIF('SPACELOG 10 BP'!$F$2:$EE$2,P$4,'SPACELOG 10 BP'!$F50:$EE50)+SUMIF('SPACELOG 11 BP'!$F$2:$EE$2,P$4,'SPACELOG 11 BP'!$F50:$EE50)+SUMIF('SPACELOG 12 BP'!$F$2:$EE$2,P$4,'SPACELOG 12 BP'!$F50:$EE50)</f>
        <v>150</v>
      </c>
      <c r="Q50" s="33">
        <f>SUMIF('reporting montigny'!$F$2:$EE$2,Q$4,'reporting montigny'!$F50:$EE50)+SUMIF('reporting boissy'!$F$2:$EE$2,Q$4,'reporting boissy'!$F50:$EE50)+SUMIF('reporting moussy'!$F$2:$EE$2,Q$4,'reporting moussy'!$F50:$EE50)+SUMIF('reporting trappes'!$F$2:$EE$2,Q$4,'reporting trappes'!$F50:$EE50)+SUMIF('SPACELOG 5 BP'!$F$2:$EE$2,Q$4,'SPACELOG 5 BP'!$F50:$EE50)+SUMIF('SPACELOG 6 BP'!$F$2:$EE$2,Q$4,'SPACELOG 6 BP'!$F50:$EE50)+SUMIF('SPACELOG 7 BP'!$F$2:$EE$2,Q$4,'SPACELOG 7 BP'!$F50:$EE50)+SUMIF('SPACELOG 8 BP'!$F$2:$EE$2,Q$4,'SPACELOG 8 BP'!$F50:$EE50)+SUMIF('SPACELOG 9 BP'!$F$2:$EE$2,Q$4,'SPACELOG 9 BP'!$F50:$EE50)+SUMIF('SPACELOG 10 BP'!$F$2:$EE$2,Q$4,'SPACELOG 10 BP'!$F50:$EE50)+SUMIF('SPACELOG 11 BP'!$F$2:$EE$2,Q$4,'SPACELOG 11 BP'!$F50:$EE50)+SUMIF('SPACELOG 12 BP'!$F$2:$EE$2,Q$4,'SPACELOG 12 BP'!$F50:$EE50)</f>
        <v>150</v>
      </c>
      <c r="R50" s="393">
        <f t="shared" ref="R50:R51" si="267">SUM(F50:Q50)</f>
        <v>1300</v>
      </c>
      <c r="S50" s="33">
        <f>SUMIF('reporting montigny'!$F$2:$EE$2,S$4,'reporting montigny'!$F50:$EE50)+SUMIF('reporting boissy'!$F$2:$EE$2,S$4,'reporting boissy'!$F50:$EE50)+SUMIF('reporting moussy'!$F$2:$EE$2,S$4,'reporting moussy'!$F50:$EE50)+SUMIF('reporting trappes'!$F$2:$EE$2,S$4,'reporting trappes'!$F50:$EE50)+SUMIF('SPACELOG 5 BP'!$F$2:$EE$2,S$4,'SPACELOG 5 BP'!$F50:$EE50)+SUMIF('SPACELOG 6 BP'!$F$2:$EE$2,S$4,'SPACELOG 6 BP'!$F50:$EE50)+SUMIF('SPACELOG 7 BP'!$F$2:$EE$2,S$4,'SPACELOG 7 BP'!$F50:$EE50)+SUMIF('SPACELOG 8 BP'!$F$2:$EE$2,S$4,'SPACELOG 8 BP'!$F50:$EE50)+SUMIF('SPACELOG 9 BP'!$F$2:$EE$2,S$4,'SPACELOG 9 BP'!$F50:$EE50)+SUMIF('SPACELOG 10 BP'!$F$2:$EE$2,S$4,'SPACELOG 10 BP'!$F50:$EE50)+SUMIF('SPACELOG 11 BP'!$F$2:$EE$2,S$4,'SPACELOG 11 BP'!$F50:$EE50)+SUMIF('SPACELOG 12 BP'!$F$2:$EE$2,S$4,'SPACELOG 12 BP'!$F50:$EE50)</f>
        <v>100</v>
      </c>
      <c r="T50" s="33">
        <f>SUMIF('reporting montigny'!$F$2:$EE$2,T$4,'reporting montigny'!$F50:$EE50)+SUMIF('reporting boissy'!$F$2:$EE$2,T$4,'reporting boissy'!$F50:$EE50)+SUMIF('reporting moussy'!$F$2:$EE$2,T$4,'reporting moussy'!$F50:$EE50)+SUMIF('reporting trappes'!$F$2:$EE$2,T$4,'reporting trappes'!$F50:$EE50)+SUMIF('SPACELOG 5 BP'!$F$2:$EE$2,T$4,'SPACELOG 5 BP'!$F50:$EE50)+SUMIF('SPACELOG 6 BP'!$F$2:$EE$2,T$4,'SPACELOG 6 BP'!$F50:$EE50)+SUMIF('SPACELOG 7 BP'!$F$2:$EE$2,T$4,'SPACELOG 7 BP'!$F50:$EE50)+SUMIF('SPACELOG 8 BP'!$F$2:$EE$2,T$4,'SPACELOG 8 BP'!$F50:$EE50)+SUMIF('SPACELOG 9 BP'!$F$2:$EE$2,T$4,'SPACELOG 9 BP'!$F50:$EE50)+SUMIF('SPACELOG 10 BP'!$F$2:$EE$2,T$4,'SPACELOG 10 BP'!$F50:$EE50)+SUMIF('SPACELOG 11 BP'!$F$2:$EE$2,T$4,'SPACELOG 11 BP'!$F50:$EE50)+SUMIF('SPACELOG 12 BP'!$F$2:$EE$2,T$4,'SPACELOG 12 BP'!$F50:$EE50)</f>
        <v>100</v>
      </c>
      <c r="U50" s="33">
        <f>SUMIF('reporting montigny'!$F$2:$EE$2,U$4,'reporting montigny'!$F50:$EE50)+SUMIF('reporting boissy'!$F$2:$EE$2,U$4,'reporting boissy'!$F50:$EE50)+SUMIF('reporting moussy'!$F$2:$EE$2,U$4,'reporting moussy'!$F50:$EE50)+SUMIF('reporting trappes'!$F$2:$EE$2,U$4,'reporting trappes'!$F50:$EE50)+SUMIF('SPACELOG 5 BP'!$F$2:$EE$2,U$4,'SPACELOG 5 BP'!$F50:$EE50)+SUMIF('SPACELOG 6 BP'!$F$2:$EE$2,U$4,'SPACELOG 6 BP'!$F50:$EE50)+SUMIF('SPACELOG 7 BP'!$F$2:$EE$2,U$4,'SPACELOG 7 BP'!$F50:$EE50)+SUMIF('SPACELOG 8 BP'!$F$2:$EE$2,U$4,'SPACELOG 8 BP'!$F50:$EE50)+SUMIF('SPACELOG 9 BP'!$F$2:$EE$2,U$4,'SPACELOG 9 BP'!$F50:$EE50)+SUMIF('SPACELOG 10 BP'!$F$2:$EE$2,U$4,'SPACELOG 10 BP'!$F50:$EE50)+SUMIF('SPACELOG 11 BP'!$F$2:$EE$2,U$4,'SPACELOG 11 BP'!$F50:$EE50)+SUMIF('SPACELOG 12 BP'!$F$2:$EE$2,U$4,'SPACELOG 12 BP'!$F50:$EE50)</f>
        <v>100</v>
      </c>
      <c r="V50" s="33">
        <f>SUMIF('reporting montigny'!$F$2:$EE$2,V$4,'reporting montigny'!$F50:$EE50)+SUMIF('reporting boissy'!$F$2:$EE$2,V$4,'reporting boissy'!$F50:$EE50)+SUMIF('reporting moussy'!$F$2:$EE$2,V$4,'reporting moussy'!$F50:$EE50)+SUMIF('reporting trappes'!$F$2:$EE$2,V$4,'reporting trappes'!$F50:$EE50)+SUMIF('SPACELOG 5 BP'!$F$2:$EE$2,V$4,'SPACELOG 5 BP'!$F50:$EE50)+SUMIF('SPACELOG 6 BP'!$F$2:$EE$2,V$4,'SPACELOG 6 BP'!$F50:$EE50)+SUMIF('SPACELOG 7 BP'!$F$2:$EE$2,V$4,'SPACELOG 7 BP'!$F50:$EE50)+SUMIF('SPACELOG 8 BP'!$F$2:$EE$2,V$4,'SPACELOG 8 BP'!$F50:$EE50)+SUMIF('SPACELOG 9 BP'!$F$2:$EE$2,V$4,'SPACELOG 9 BP'!$F50:$EE50)+SUMIF('SPACELOG 10 BP'!$F$2:$EE$2,V$4,'SPACELOG 10 BP'!$F50:$EE50)+SUMIF('SPACELOG 11 BP'!$F$2:$EE$2,V$4,'SPACELOG 11 BP'!$F50:$EE50)+SUMIF('SPACELOG 12 BP'!$F$2:$EE$2,V$4,'SPACELOG 12 BP'!$F50:$EE50)</f>
        <v>100</v>
      </c>
      <c r="W50" s="33">
        <f>SUMIF('reporting montigny'!$F$2:$EE$2,W$4,'reporting montigny'!$F50:$EE50)+SUMIF('reporting boissy'!$F$2:$EE$2,W$4,'reporting boissy'!$F50:$EE50)+SUMIF('reporting moussy'!$F$2:$EE$2,W$4,'reporting moussy'!$F50:$EE50)+SUMIF('reporting trappes'!$F$2:$EE$2,W$4,'reporting trappes'!$F50:$EE50)+SUMIF('SPACELOG 5 BP'!$F$2:$EE$2,W$4,'SPACELOG 5 BP'!$F50:$EE50)+SUMIF('SPACELOG 6 BP'!$F$2:$EE$2,W$4,'SPACELOG 6 BP'!$F50:$EE50)+SUMIF('SPACELOG 7 BP'!$F$2:$EE$2,W$4,'SPACELOG 7 BP'!$F50:$EE50)+SUMIF('SPACELOG 8 BP'!$F$2:$EE$2,W$4,'SPACELOG 8 BP'!$F50:$EE50)+SUMIF('SPACELOG 9 BP'!$F$2:$EE$2,W$4,'SPACELOG 9 BP'!$F50:$EE50)+SUMIF('SPACELOG 10 BP'!$F$2:$EE$2,W$4,'SPACELOG 10 BP'!$F50:$EE50)+SUMIF('SPACELOG 11 BP'!$F$2:$EE$2,W$4,'SPACELOG 11 BP'!$F50:$EE50)+SUMIF('SPACELOG 12 BP'!$F$2:$EE$2,W$4,'SPACELOG 12 BP'!$F50:$EE50)</f>
        <v>200</v>
      </c>
      <c r="X50" s="33">
        <f>SUMIF('reporting montigny'!$F$2:$EE$2,X$4,'reporting montigny'!$F50:$EE50)+SUMIF('reporting boissy'!$F$2:$EE$2,X$4,'reporting boissy'!$F50:$EE50)+SUMIF('reporting moussy'!$F$2:$EE$2,X$4,'reporting moussy'!$F50:$EE50)+SUMIF('reporting trappes'!$F$2:$EE$2,X$4,'reporting trappes'!$F50:$EE50)+SUMIF('SPACELOG 5 BP'!$F$2:$EE$2,X$4,'SPACELOG 5 BP'!$F50:$EE50)+SUMIF('SPACELOG 6 BP'!$F$2:$EE$2,X$4,'SPACELOG 6 BP'!$F50:$EE50)+SUMIF('SPACELOG 7 BP'!$F$2:$EE$2,X$4,'SPACELOG 7 BP'!$F50:$EE50)+SUMIF('SPACELOG 8 BP'!$F$2:$EE$2,X$4,'SPACELOG 8 BP'!$F50:$EE50)+SUMIF('SPACELOG 9 BP'!$F$2:$EE$2,X$4,'SPACELOG 9 BP'!$F50:$EE50)+SUMIF('SPACELOG 10 BP'!$F$2:$EE$2,X$4,'SPACELOG 10 BP'!$F50:$EE50)+SUMIF('SPACELOG 11 BP'!$F$2:$EE$2,X$4,'SPACELOG 11 BP'!$F50:$EE50)+SUMIF('SPACELOG 12 BP'!$F$2:$EE$2,X$4,'SPACELOG 12 BP'!$F50:$EE50)</f>
        <v>200</v>
      </c>
      <c r="Y50" s="33">
        <f>SUMIF('reporting montigny'!$F$2:$EE$2,Y$4,'reporting montigny'!$F50:$EE50)+SUMIF('reporting boissy'!$F$2:$EE$2,Y$4,'reporting boissy'!$F50:$EE50)+SUMIF('reporting moussy'!$F$2:$EE$2,Y$4,'reporting moussy'!$F50:$EE50)+SUMIF('reporting trappes'!$F$2:$EE$2,Y$4,'reporting trappes'!$F50:$EE50)+SUMIF('SPACELOG 5 BP'!$F$2:$EE$2,Y$4,'SPACELOG 5 BP'!$F50:$EE50)+SUMIF('SPACELOG 6 BP'!$F$2:$EE$2,Y$4,'SPACELOG 6 BP'!$F50:$EE50)+SUMIF('SPACELOG 7 BP'!$F$2:$EE$2,Y$4,'SPACELOG 7 BP'!$F50:$EE50)+SUMIF('SPACELOG 8 BP'!$F$2:$EE$2,Y$4,'SPACELOG 8 BP'!$F50:$EE50)+SUMIF('SPACELOG 9 BP'!$F$2:$EE$2,Y$4,'SPACELOG 9 BP'!$F50:$EE50)+SUMIF('SPACELOG 10 BP'!$F$2:$EE$2,Y$4,'SPACELOG 10 BP'!$F50:$EE50)+SUMIF('SPACELOG 11 BP'!$F$2:$EE$2,Y$4,'SPACELOG 11 BP'!$F50:$EE50)+SUMIF('SPACELOG 12 BP'!$F$2:$EE$2,Y$4,'SPACELOG 12 BP'!$F50:$EE50)</f>
        <v>200</v>
      </c>
      <c r="Z50" s="33">
        <f>SUMIF('reporting montigny'!$F$2:$EE$2,Z$4,'reporting montigny'!$F50:$EE50)+SUMIF('reporting boissy'!$F$2:$EE$2,Z$4,'reporting boissy'!$F50:$EE50)+SUMIF('reporting moussy'!$F$2:$EE$2,Z$4,'reporting moussy'!$F50:$EE50)+SUMIF('reporting trappes'!$F$2:$EE$2,Z$4,'reporting trappes'!$F50:$EE50)+SUMIF('SPACELOG 5 BP'!$F$2:$EE$2,Z$4,'SPACELOG 5 BP'!$F50:$EE50)+SUMIF('SPACELOG 6 BP'!$F$2:$EE$2,Z$4,'SPACELOG 6 BP'!$F50:$EE50)+SUMIF('SPACELOG 7 BP'!$F$2:$EE$2,Z$4,'SPACELOG 7 BP'!$F50:$EE50)+SUMIF('SPACELOG 8 BP'!$F$2:$EE$2,Z$4,'SPACELOG 8 BP'!$F50:$EE50)+SUMIF('SPACELOG 9 BP'!$F$2:$EE$2,Z$4,'SPACELOG 9 BP'!$F50:$EE50)+SUMIF('SPACELOG 10 BP'!$F$2:$EE$2,Z$4,'SPACELOG 10 BP'!$F50:$EE50)+SUMIF('SPACELOG 11 BP'!$F$2:$EE$2,Z$4,'SPACELOG 11 BP'!$F50:$EE50)+SUMIF('SPACELOG 12 BP'!$F$2:$EE$2,Z$4,'SPACELOG 12 BP'!$F50:$EE50)</f>
        <v>200</v>
      </c>
      <c r="AA50" s="33">
        <f>SUMIF('reporting montigny'!$F$2:$EE$2,AA$4,'reporting montigny'!$F50:$EE50)+SUMIF('reporting boissy'!$F$2:$EE$2,AA$4,'reporting boissy'!$F50:$EE50)+SUMIF('reporting moussy'!$F$2:$EE$2,AA$4,'reporting moussy'!$F50:$EE50)+SUMIF('reporting trappes'!$F$2:$EE$2,AA$4,'reporting trappes'!$F50:$EE50)+SUMIF('SPACELOG 5 BP'!$F$2:$EE$2,AA$4,'SPACELOG 5 BP'!$F50:$EE50)+SUMIF('SPACELOG 6 BP'!$F$2:$EE$2,AA$4,'SPACELOG 6 BP'!$F50:$EE50)+SUMIF('SPACELOG 7 BP'!$F$2:$EE$2,AA$4,'SPACELOG 7 BP'!$F50:$EE50)+SUMIF('SPACELOG 8 BP'!$F$2:$EE$2,AA$4,'SPACELOG 8 BP'!$F50:$EE50)+SUMIF('SPACELOG 9 BP'!$F$2:$EE$2,AA$4,'SPACELOG 9 BP'!$F50:$EE50)+SUMIF('SPACELOG 10 BP'!$F$2:$EE$2,AA$4,'SPACELOG 10 BP'!$F50:$EE50)+SUMIF('SPACELOG 11 BP'!$F$2:$EE$2,AA$4,'SPACELOG 11 BP'!$F50:$EE50)+SUMIF('SPACELOG 12 BP'!$F$2:$EE$2,AA$4,'SPACELOG 12 BP'!$F50:$EE50)</f>
        <v>200</v>
      </c>
      <c r="AB50" s="33">
        <f>SUMIF('reporting montigny'!$F$2:$EE$2,AB$4,'reporting montigny'!$F50:$EE50)+SUMIF('reporting boissy'!$F$2:$EE$2,AB$4,'reporting boissy'!$F50:$EE50)+SUMIF('reporting moussy'!$F$2:$EE$2,AB$4,'reporting moussy'!$F50:$EE50)+SUMIF('reporting trappes'!$F$2:$EE$2,AB$4,'reporting trappes'!$F50:$EE50)+SUMIF('SPACELOG 5 BP'!$F$2:$EE$2,AB$4,'SPACELOG 5 BP'!$F50:$EE50)+SUMIF('SPACELOG 6 BP'!$F$2:$EE$2,AB$4,'SPACELOG 6 BP'!$F50:$EE50)+SUMIF('SPACELOG 7 BP'!$F$2:$EE$2,AB$4,'SPACELOG 7 BP'!$F50:$EE50)+SUMIF('SPACELOG 8 BP'!$F$2:$EE$2,AB$4,'SPACELOG 8 BP'!$F50:$EE50)+SUMIF('SPACELOG 9 BP'!$F$2:$EE$2,AB$4,'SPACELOG 9 BP'!$F50:$EE50)+SUMIF('SPACELOG 10 BP'!$F$2:$EE$2,AB$4,'SPACELOG 10 BP'!$F50:$EE50)+SUMIF('SPACELOG 11 BP'!$F$2:$EE$2,AB$4,'SPACELOG 11 BP'!$F50:$EE50)+SUMIF('SPACELOG 12 BP'!$F$2:$EE$2,AB$4,'SPACELOG 12 BP'!$F50:$EE50)</f>
        <v>200</v>
      </c>
      <c r="AC50" s="33">
        <f>SUMIF('reporting montigny'!$F$2:$EE$2,AC$4,'reporting montigny'!$F50:$EE50)+SUMIF('reporting boissy'!$F$2:$EE$2,AC$4,'reporting boissy'!$F50:$EE50)+SUMIF('reporting moussy'!$F$2:$EE$2,AC$4,'reporting moussy'!$F50:$EE50)+SUMIF('reporting trappes'!$F$2:$EE$2,AC$4,'reporting trappes'!$F50:$EE50)+SUMIF('SPACELOG 5 BP'!$F$2:$EE$2,AC$4,'SPACELOG 5 BP'!$F50:$EE50)+SUMIF('SPACELOG 6 BP'!$F$2:$EE$2,AC$4,'SPACELOG 6 BP'!$F50:$EE50)+SUMIF('SPACELOG 7 BP'!$F$2:$EE$2,AC$4,'SPACELOG 7 BP'!$F50:$EE50)+SUMIF('SPACELOG 8 BP'!$F$2:$EE$2,AC$4,'SPACELOG 8 BP'!$F50:$EE50)+SUMIF('SPACELOG 9 BP'!$F$2:$EE$2,AC$4,'SPACELOG 9 BP'!$F50:$EE50)+SUMIF('SPACELOG 10 BP'!$F$2:$EE$2,AC$4,'SPACELOG 10 BP'!$F50:$EE50)+SUMIF('SPACELOG 11 BP'!$F$2:$EE$2,AC$4,'SPACELOG 11 BP'!$F50:$EE50)+SUMIF('SPACELOG 12 BP'!$F$2:$EE$2,AC$4,'SPACELOG 12 BP'!$F50:$EE50)</f>
        <v>200</v>
      </c>
      <c r="AD50" s="33">
        <f>SUMIF('reporting montigny'!$F$2:$EE$2,AD$4,'reporting montigny'!$F50:$EE50)+SUMIF('reporting boissy'!$F$2:$EE$2,AD$4,'reporting boissy'!$F50:$EE50)+SUMIF('reporting moussy'!$F$2:$EE$2,AD$4,'reporting moussy'!$F50:$EE50)+SUMIF('reporting trappes'!$F$2:$EE$2,AD$4,'reporting trappes'!$F50:$EE50)+SUMIF('SPACELOG 5 BP'!$F$2:$EE$2,AD$4,'SPACELOG 5 BP'!$F50:$EE50)+SUMIF('SPACELOG 6 BP'!$F$2:$EE$2,AD$4,'SPACELOG 6 BP'!$F50:$EE50)+SUMIF('SPACELOG 7 BP'!$F$2:$EE$2,AD$4,'SPACELOG 7 BP'!$F50:$EE50)+SUMIF('SPACELOG 8 BP'!$F$2:$EE$2,AD$4,'SPACELOG 8 BP'!$F50:$EE50)+SUMIF('SPACELOG 9 BP'!$F$2:$EE$2,AD$4,'SPACELOG 9 BP'!$F50:$EE50)+SUMIF('SPACELOG 10 BP'!$F$2:$EE$2,AD$4,'SPACELOG 10 BP'!$F50:$EE50)+SUMIF('SPACELOG 11 BP'!$F$2:$EE$2,AD$4,'SPACELOG 11 BP'!$F50:$EE50)+SUMIF('SPACELOG 12 BP'!$F$2:$EE$2,AD$4,'SPACELOG 12 BP'!$F50:$EE50)</f>
        <v>200</v>
      </c>
      <c r="AE50" s="393">
        <f t="shared" si="259"/>
        <v>2000</v>
      </c>
      <c r="AF50" s="33">
        <f>SUMIF('reporting montigny'!$F$2:$EE$2,AF$4,'reporting montigny'!$F50:$EE50)+SUMIF('reporting boissy'!$F$2:$EE$2,AF$4,'reporting boissy'!$F50:$EE50)+SUMIF('reporting moussy'!$F$2:$EE$2,AF$4,'reporting moussy'!$F50:$EE50)+SUMIF('reporting trappes'!$F$2:$EE$2,AF$4,'reporting trappes'!$F50:$EE50)+SUMIF('SPACELOG 5 BP'!$F$2:$EE$2,AF$4,'SPACELOG 5 BP'!$F50:$EE50)+SUMIF('SPACELOG 6 BP'!$F$2:$EE$2,AF$4,'SPACELOG 6 BP'!$F50:$EE50)+SUMIF('SPACELOG 7 BP'!$F$2:$EE$2,AF$4,'SPACELOG 7 BP'!$F50:$EE50)+SUMIF('SPACELOG 8 BP'!$F$2:$EE$2,AF$4,'SPACELOG 8 BP'!$F50:$EE50)+SUMIF('SPACELOG 9 BP'!$F$2:$EE$2,AF$4,'SPACELOG 9 BP'!$F50:$EE50)+SUMIF('SPACELOG 10 BP'!$F$2:$EE$2,AF$4,'SPACELOG 10 BP'!$F50:$EE50)+SUMIF('SPACELOG 11 BP'!$F$2:$EE$2,AF$4,'SPACELOG 11 BP'!$F50:$EE50)+SUMIF('SPACELOG 12 BP'!$F$2:$EE$2,AF$4,'SPACELOG 12 BP'!$F50:$EE50)</f>
        <v>250</v>
      </c>
      <c r="AG50" s="33">
        <f>SUMIF('reporting montigny'!$F$2:$EE$2,AG$4,'reporting montigny'!$F50:$EE50)+SUMIF('reporting boissy'!$F$2:$EE$2,AG$4,'reporting boissy'!$F50:$EE50)+SUMIF('reporting moussy'!$F$2:$EE$2,AG$4,'reporting moussy'!$F50:$EE50)+SUMIF('reporting trappes'!$F$2:$EE$2,AG$4,'reporting trappes'!$F50:$EE50)+SUMIF('SPACELOG 5 BP'!$F$2:$EE$2,AG$4,'SPACELOG 5 BP'!$F50:$EE50)+SUMIF('SPACELOG 6 BP'!$F$2:$EE$2,AG$4,'SPACELOG 6 BP'!$F50:$EE50)+SUMIF('SPACELOG 7 BP'!$F$2:$EE$2,AG$4,'SPACELOG 7 BP'!$F50:$EE50)+SUMIF('SPACELOG 8 BP'!$F$2:$EE$2,AG$4,'SPACELOG 8 BP'!$F50:$EE50)+SUMIF('SPACELOG 9 BP'!$F$2:$EE$2,AG$4,'SPACELOG 9 BP'!$F50:$EE50)+SUMIF('SPACELOG 10 BP'!$F$2:$EE$2,AG$4,'SPACELOG 10 BP'!$F50:$EE50)+SUMIF('SPACELOG 11 BP'!$F$2:$EE$2,AG$4,'SPACELOG 11 BP'!$F50:$EE50)+SUMIF('SPACELOG 12 BP'!$F$2:$EE$2,AG$4,'SPACELOG 12 BP'!$F50:$EE50)</f>
        <v>250</v>
      </c>
      <c r="AH50" s="33">
        <f>SUMIF('reporting montigny'!$F$2:$EE$2,AH$4,'reporting montigny'!$F50:$EE50)+SUMIF('reporting boissy'!$F$2:$EE$2,AH$4,'reporting boissy'!$F50:$EE50)+SUMIF('reporting moussy'!$F$2:$EE$2,AH$4,'reporting moussy'!$F50:$EE50)+SUMIF('reporting trappes'!$F$2:$EE$2,AH$4,'reporting trappes'!$F50:$EE50)+SUMIF('SPACELOG 5 BP'!$F$2:$EE$2,AH$4,'SPACELOG 5 BP'!$F50:$EE50)+SUMIF('SPACELOG 6 BP'!$F$2:$EE$2,AH$4,'SPACELOG 6 BP'!$F50:$EE50)+SUMIF('SPACELOG 7 BP'!$F$2:$EE$2,AH$4,'SPACELOG 7 BP'!$F50:$EE50)+SUMIF('SPACELOG 8 BP'!$F$2:$EE$2,AH$4,'SPACELOG 8 BP'!$F50:$EE50)+SUMIF('SPACELOG 9 BP'!$F$2:$EE$2,AH$4,'SPACELOG 9 BP'!$F50:$EE50)+SUMIF('SPACELOG 10 BP'!$F$2:$EE$2,AH$4,'SPACELOG 10 BP'!$F50:$EE50)+SUMIF('SPACELOG 11 BP'!$F$2:$EE$2,AH$4,'SPACELOG 11 BP'!$F50:$EE50)+SUMIF('SPACELOG 12 BP'!$F$2:$EE$2,AH$4,'SPACELOG 12 BP'!$F50:$EE50)</f>
        <v>250</v>
      </c>
      <c r="AI50" s="33">
        <f>SUMIF('reporting montigny'!$F$2:$EE$2,AI$4,'reporting montigny'!$F50:$EE50)+SUMIF('reporting boissy'!$F$2:$EE$2,AI$4,'reporting boissy'!$F50:$EE50)+SUMIF('reporting moussy'!$F$2:$EE$2,AI$4,'reporting moussy'!$F50:$EE50)+SUMIF('reporting trappes'!$F$2:$EE$2,AI$4,'reporting trappes'!$F50:$EE50)+SUMIF('SPACELOG 5 BP'!$F$2:$EE$2,AI$4,'SPACELOG 5 BP'!$F50:$EE50)+SUMIF('SPACELOG 6 BP'!$F$2:$EE$2,AI$4,'SPACELOG 6 BP'!$F50:$EE50)+SUMIF('SPACELOG 7 BP'!$F$2:$EE$2,AI$4,'SPACELOG 7 BP'!$F50:$EE50)+SUMIF('SPACELOG 8 BP'!$F$2:$EE$2,AI$4,'SPACELOG 8 BP'!$F50:$EE50)+SUMIF('SPACELOG 9 BP'!$F$2:$EE$2,AI$4,'SPACELOG 9 BP'!$F50:$EE50)+SUMIF('SPACELOG 10 BP'!$F$2:$EE$2,AI$4,'SPACELOG 10 BP'!$F50:$EE50)+SUMIF('SPACELOG 11 BP'!$F$2:$EE$2,AI$4,'SPACELOG 11 BP'!$F50:$EE50)+SUMIF('SPACELOG 12 BP'!$F$2:$EE$2,AI$4,'SPACELOG 12 BP'!$F50:$EE50)</f>
        <v>250</v>
      </c>
      <c r="AJ50" s="33">
        <f>SUMIF('reporting montigny'!$F$2:$EE$2,AJ$4,'reporting montigny'!$F50:$EE50)+SUMIF('reporting boissy'!$F$2:$EE$2,AJ$4,'reporting boissy'!$F50:$EE50)+SUMIF('reporting moussy'!$F$2:$EE$2,AJ$4,'reporting moussy'!$F50:$EE50)+SUMIF('reporting trappes'!$F$2:$EE$2,AJ$4,'reporting trappes'!$F50:$EE50)+SUMIF('SPACELOG 5 BP'!$F$2:$EE$2,AJ$4,'SPACELOG 5 BP'!$F50:$EE50)+SUMIF('SPACELOG 6 BP'!$F$2:$EE$2,AJ$4,'SPACELOG 6 BP'!$F50:$EE50)+SUMIF('SPACELOG 7 BP'!$F$2:$EE$2,AJ$4,'SPACELOG 7 BP'!$F50:$EE50)+SUMIF('SPACELOG 8 BP'!$F$2:$EE$2,AJ$4,'SPACELOG 8 BP'!$F50:$EE50)+SUMIF('SPACELOG 9 BP'!$F$2:$EE$2,AJ$4,'SPACELOG 9 BP'!$F50:$EE50)+SUMIF('SPACELOG 10 BP'!$F$2:$EE$2,AJ$4,'SPACELOG 10 BP'!$F50:$EE50)+SUMIF('SPACELOG 11 BP'!$F$2:$EE$2,AJ$4,'SPACELOG 11 BP'!$F50:$EE50)+SUMIF('SPACELOG 12 BP'!$F$2:$EE$2,AJ$4,'SPACELOG 12 BP'!$F50:$EE50)</f>
        <v>250</v>
      </c>
      <c r="AK50" s="33">
        <f>SUMIF('reporting montigny'!$F$2:$EE$2,AK$4,'reporting montigny'!$F50:$EE50)+SUMIF('reporting boissy'!$F$2:$EE$2,AK$4,'reporting boissy'!$F50:$EE50)+SUMIF('reporting moussy'!$F$2:$EE$2,AK$4,'reporting moussy'!$F50:$EE50)+SUMIF('reporting trappes'!$F$2:$EE$2,AK$4,'reporting trappes'!$F50:$EE50)+SUMIF('SPACELOG 5 BP'!$F$2:$EE$2,AK$4,'SPACELOG 5 BP'!$F50:$EE50)+SUMIF('SPACELOG 6 BP'!$F$2:$EE$2,AK$4,'SPACELOG 6 BP'!$F50:$EE50)+SUMIF('SPACELOG 7 BP'!$F$2:$EE$2,AK$4,'SPACELOG 7 BP'!$F50:$EE50)+SUMIF('SPACELOG 8 BP'!$F$2:$EE$2,AK$4,'SPACELOG 8 BP'!$F50:$EE50)+SUMIF('SPACELOG 9 BP'!$F$2:$EE$2,AK$4,'SPACELOG 9 BP'!$F50:$EE50)+SUMIF('SPACELOG 10 BP'!$F$2:$EE$2,AK$4,'SPACELOG 10 BP'!$F50:$EE50)+SUMIF('SPACELOG 11 BP'!$F$2:$EE$2,AK$4,'SPACELOG 11 BP'!$F50:$EE50)+SUMIF('SPACELOG 12 BP'!$F$2:$EE$2,AK$4,'SPACELOG 12 BP'!$F50:$EE50)</f>
        <v>250</v>
      </c>
      <c r="AL50" s="33">
        <f>SUMIF('reporting montigny'!$F$2:$EE$2,AL$4,'reporting montigny'!$F50:$EE50)+SUMIF('reporting boissy'!$F$2:$EE$2,AL$4,'reporting boissy'!$F50:$EE50)+SUMIF('reporting moussy'!$F$2:$EE$2,AL$4,'reporting moussy'!$F50:$EE50)+SUMIF('reporting trappes'!$F$2:$EE$2,AL$4,'reporting trappes'!$F50:$EE50)+SUMIF('SPACELOG 5 BP'!$F$2:$EE$2,AL$4,'SPACELOG 5 BP'!$F50:$EE50)+SUMIF('SPACELOG 6 BP'!$F$2:$EE$2,AL$4,'SPACELOG 6 BP'!$F50:$EE50)+SUMIF('SPACELOG 7 BP'!$F$2:$EE$2,AL$4,'SPACELOG 7 BP'!$F50:$EE50)+SUMIF('SPACELOG 8 BP'!$F$2:$EE$2,AL$4,'SPACELOG 8 BP'!$F50:$EE50)+SUMIF('SPACELOG 9 BP'!$F$2:$EE$2,AL$4,'SPACELOG 9 BP'!$F50:$EE50)+SUMIF('SPACELOG 10 BP'!$F$2:$EE$2,AL$4,'SPACELOG 10 BP'!$F50:$EE50)+SUMIF('SPACELOG 11 BP'!$F$2:$EE$2,AL$4,'SPACELOG 11 BP'!$F50:$EE50)+SUMIF('SPACELOG 12 BP'!$F$2:$EE$2,AL$4,'SPACELOG 12 BP'!$F50:$EE50)</f>
        <v>250</v>
      </c>
      <c r="AM50" s="33">
        <f>SUMIF('reporting montigny'!$F$2:$EE$2,AM$4,'reporting montigny'!$F50:$EE50)+SUMIF('reporting boissy'!$F$2:$EE$2,AM$4,'reporting boissy'!$F50:$EE50)+SUMIF('reporting moussy'!$F$2:$EE$2,AM$4,'reporting moussy'!$F50:$EE50)+SUMIF('reporting trappes'!$F$2:$EE$2,AM$4,'reporting trappes'!$F50:$EE50)+SUMIF('SPACELOG 5 BP'!$F$2:$EE$2,AM$4,'SPACELOG 5 BP'!$F50:$EE50)+SUMIF('SPACELOG 6 BP'!$F$2:$EE$2,AM$4,'SPACELOG 6 BP'!$F50:$EE50)+SUMIF('SPACELOG 7 BP'!$F$2:$EE$2,AM$4,'SPACELOG 7 BP'!$F50:$EE50)+SUMIF('SPACELOG 8 BP'!$F$2:$EE$2,AM$4,'SPACELOG 8 BP'!$F50:$EE50)+SUMIF('SPACELOG 9 BP'!$F$2:$EE$2,AM$4,'SPACELOG 9 BP'!$F50:$EE50)+SUMIF('SPACELOG 10 BP'!$F$2:$EE$2,AM$4,'SPACELOG 10 BP'!$F50:$EE50)+SUMIF('SPACELOG 11 BP'!$F$2:$EE$2,AM$4,'SPACELOG 11 BP'!$F50:$EE50)+SUMIF('SPACELOG 12 BP'!$F$2:$EE$2,AM$4,'SPACELOG 12 BP'!$F50:$EE50)</f>
        <v>250</v>
      </c>
      <c r="AN50" s="33">
        <f>SUMIF('reporting montigny'!$F$2:$EE$2,AN$4,'reporting montigny'!$F50:$EE50)+SUMIF('reporting boissy'!$F$2:$EE$2,AN$4,'reporting boissy'!$F50:$EE50)+SUMIF('reporting moussy'!$F$2:$EE$2,AN$4,'reporting moussy'!$F50:$EE50)+SUMIF('reporting trappes'!$F$2:$EE$2,AN$4,'reporting trappes'!$F50:$EE50)+SUMIF('SPACELOG 5 BP'!$F$2:$EE$2,AN$4,'SPACELOG 5 BP'!$F50:$EE50)+SUMIF('SPACELOG 6 BP'!$F$2:$EE$2,AN$4,'SPACELOG 6 BP'!$F50:$EE50)+SUMIF('SPACELOG 7 BP'!$F$2:$EE$2,AN$4,'SPACELOG 7 BP'!$F50:$EE50)+SUMIF('SPACELOG 8 BP'!$F$2:$EE$2,AN$4,'SPACELOG 8 BP'!$F50:$EE50)+SUMIF('SPACELOG 9 BP'!$F$2:$EE$2,AN$4,'SPACELOG 9 BP'!$F50:$EE50)+SUMIF('SPACELOG 10 BP'!$F$2:$EE$2,AN$4,'SPACELOG 10 BP'!$F50:$EE50)+SUMIF('SPACELOG 11 BP'!$F$2:$EE$2,AN$4,'SPACELOG 11 BP'!$F50:$EE50)+SUMIF('SPACELOG 12 BP'!$F$2:$EE$2,AN$4,'SPACELOG 12 BP'!$F50:$EE50)</f>
        <v>250</v>
      </c>
      <c r="AO50" s="33">
        <f>SUMIF('reporting montigny'!$F$2:$EE$2,AO$4,'reporting montigny'!$F50:$EE50)+SUMIF('reporting boissy'!$F$2:$EE$2,AO$4,'reporting boissy'!$F50:$EE50)+SUMIF('reporting moussy'!$F$2:$EE$2,AO$4,'reporting moussy'!$F50:$EE50)+SUMIF('reporting trappes'!$F$2:$EE$2,AO$4,'reporting trappes'!$F50:$EE50)+SUMIF('SPACELOG 5 BP'!$F$2:$EE$2,AO$4,'SPACELOG 5 BP'!$F50:$EE50)+SUMIF('SPACELOG 6 BP'!$F$2:$EE$2,AO$4,'SPACELOG 6 BP'!$F50:$EE50)+SUMIF('SPACELOG 7 BP'!$F$2:$EE$2,AO$4,'SPACELOG 7 BP'!$F50:$EE50)+SUMIF('SPACELOG 8 BP'!$F$2:$EE$2,AO$4,'SPACELOG 8 BP'!$F50:$EE50)+SUMIF('SPACELOG 9 BP'!$F$2:$EE$2,AO$4,'SPACELOG 9 BP'!$F50:$EE50)+SUMIF('SPACELOG 10 BP'!$F$2:$EE$2,AO$4,'SPACELOG 10 BP'!$F50:$EE50)+SUMIF('SPACELOG 11 BP'!$F$2:$EE$2,AO$4,'SPACELOG 11 BP'!$F50:$EE50)+SUMIF('SPACELOG 12 BP'!$F$2:$EE$2,AO$4,'SPACELOG 12 BP'!$F50:$EE50)</f>
        <v>250</v>
      </c>
      <c r="AP50" s="33">
        <f>SUMIF('reporting montigny'!$F$2:$EE$2,AP$4,'reporting montigny'!$F50:$EE50)+SUMIF('reporting boissy'!$F$2:$EE$2,AP$4,'reporting boissy'!$F50:$EE50)+SUMIF('reporting moussy'!$F$2:$EE$2,AP$4,'reporting moussy'!$F50:$EE50)+SUMIF('reporting trappes'!$F$2:$EE$2,AP$4,'reporting trappes'!$F50:$EE50)+SUMIF('SPACELOG 5 BP'!$F$2:$EE$2,AP$4,'SPACELOG 5 BP'!$F50:$EE50)+SUMIF('SPACELOG 6 BP'!$F$2:$EE$2,AP$4,'SPACELOG 6 BP'!$F50:$EE50)+SUMIF('SPACELOG 7 BP'!$F$2:$EE$2,AP$4,'SPACELOG 7 BP'!$F50:$EE50)+SUMIF('SPACELOG 8 BP'!$F$2:$EE$2,AP$4,'SPACELOG 8 BP'!$F50:$EE50)+SUMIF('SPACELOG 9 BP'!$F$2:$EE$2,AP$4,'SPACELOG 9 BP'!$F50:$EE50)+SUMIF('SPACELOG 10 BP'!$F$2:$EE$2,AP$4,'SPACELOG 10 BP'!$F50:$EE50)+SUMIF('SPACELOG 11 BP'!$F$2:$EE$2,AP$4,'SPACELOG 11 BP'!$F50:$EE50)+SUMIF('SPACELOG 12 BP'!$F$2:$EE$2,AP$4,'SPACELOG 12 BP'!$F50:$EE50)</f>
        <v>250</v>
      </c>
      <c r="AQ50" s="33">
        <f>SUMIF('reporting montigny'!$F$2:$EE$2,AQ$4,'reporting montigny'!$F50:$EE50)+SUMIF('reporting boissy'!$F$2:$EE$2,AQ$4,'reporting boissy'!$F50:$EE50)+SUMIF('reporting moussy'!$F$2:$EE$2,AQ$4,'reporting moussy'!$F50:$EE50)+SUMIF('reporting trappes'!$F$2:$EE$2,AQ$4,'reporting trappes'!$F50:$EE50)+SUMIF('SPACELOG 5 BP'!$F$2:$EE$2,AQ$4,'SPACELOG 5 BP'!$F50:$EE50)+SUMIF('SPACELOG 6 BP'!$F$2:$EE$2,AQ$4,'SPACELOG 6 BP'!$F50:$EE50)+SUMIF('SPACELOG 7 BP'!$F$2:$EE$2,AQ$4,'SPACELOG 7 BP'!$F50:$EE50)+SUMIF('SPACELOG 8 BP'!$F$2:$EE$2,AQ$4,'SPACELOG 8 BP'!$F50:$EE50)+SUMIF('SPACELOG 9 BP'!$F$2:$EE$2,AQ$4,'SPACELOG 9 BP'!$F50:$EE50)+SUMIF('SPACELOG 10 BP'!$F$2:$EE$2,AQ$4,'SPACELOG 10 BP'!$F50:$EE50)+SUMIF('SPACELOG 11 BP'!$F$2:$EE$2,AQ$4,'SPACELOG 11 BP'!$F50:$EE50)+SUMIF('SPACELOG 12 BP'!$F$2:$EE$2,AQ$4,'SPACELOG 12 BP'!$F50:$EE50)</f>
        <v>250</v>
      </c>
      <c r="AR50" s="393">
        <f t="shared" si="260"/>
        <v>3000</v>
      </c>
      <c r="AS50" s="33">
        <f>SUMIF('reporting montigny'!$F$2:$EE$2,AS$4,'reporting montigny'!$F50:$EE50)+SUMIF('reporting boissy'!$F$2:$EE$2,AS$4,'reporting boissy'!$F50:$EE50)+SUMIF('reporting moussy'!$F$2:$EE$2,AS$4,'reporting moussy'!$F50:$EE50)+SUMIF('reporting trappes'!$F$2:$EE$2,AS$4,'reporting trappes'!$F50:$EE50)+SUMIF('SPACELOG 5 BP'!$F$2:$EE$2,AS$4,'SPACELOG 5 BP'!$F50:$EE50)+SUMIF('SPACELOG 6 BP'!$F$2:$EE$2,AS$4,'SPACELOG 6 BP'!$F50:$EE50)+SUMIF('SPACELOG 7 BP'!$F$2:$EE$2,AS$4,'SPACELOG 7 BP'!$F50:$EE50)+SUMIF('SPACELOG 8 BP'!$F$2:$EE$2,AS$4,'SPACELOG 8 BP'!$F50:$EE50)+SUMIF('SPACELOG 9 BP'!$F$2:$EE$2,AS$4,'SPACELOG 9 BP'!$F50:$EE50)+SUMIF('SPACELOG 10 BP'!$F$2:$EE$2,AS$4,'SPACELOG 10 BP'!$F50:$EE50)+SUMIF('SPACELOG 11 BP'!$F$2:$EE$2,AS$4,'SPACELOG 11 BP'!$F50:$EE50)+SUMIF('SPACELOG 12 BP'!$F$2:$EE$2,AS$4,'SPACELOG 12 BP'!$F50:$EE50)</f>
        <v>250</v>
      </c>
      <c r="AT50" s="33">
        <f>SUMIF('reporting montigny'!$F$2:$EE$2,AT$4,'reporting montigny'!$F50:$EE50)+SUMIF('reporting boissy'!$F$2:$EE$2,AT$4,'reporting boissy'!$F50:$EE50)+SUMIF('reporting moussy'!$F$2:$EE$2,AT$4,'reporting moussy'!$F50:$EE50)+SUMIF('reporting trappes'!$F$2:$EE$2,AT$4,'reporting trappes'!$F50:$EE50)+SUMIF('SPACELOG 5 BP'!$F$2:$EE$2,AT$4,'SPACELOG 5 BP'!$F50:$EE50)+SUMIF('SPACELOG 6 BP'!$F$2:$EE$2,AT$4,'SPACELOG 6 BP'!$F50:$EE50)+SUMIF('SPACELOG 7 BP'!$F$2:$EE$2,AT$4,'SPACELOG 7 BP'!$F50:$EE50)+SUMIF('SPACELOG 8 BP'!$F$2:$EE$2,AT$4,'SPACELOG 8 BP'!$F50:$EE50)+SUMIF('SPACELOG 9 BP'!$F$2:$EE$2,AT$4,'SPACELOG 9 BP'!$F50:$EE50)+SUMIF('SPACELOG 10 BP'!$F$2:$EE$2,AT$4,'SPACELOG 10 BP'!$F50:$EE50)+SUMIF('SPACELOG 11 BP'!$F$2:$EE$2,AT$4,'SPACELOG 11 BP'!$F50:$EE50)+SUMIF('SPACELOG 12 BP'!$F$2:$EE$2,AT$4,'SPACELOG 12 BP'!$F50:$EE50)</f>
        <v>250</v>
      </c>
      <c r="AU50" s="33">
        <f>SUMIF('reporting montigny'!$F$2:$EE$2,AU$4,'reporting montigny'!$F50:$EE50)+SUMIF('reporting boissy'!$F$2:$EE$2,AU$4,'reporting boissy'!$F50:$EE50)+SUMIF('reporting moussy'!$F$2:$EE$2,AU$4,'reporting moussy'!$F50:$EE50)+SUMIF('reporting trappes'!$F$2:$EE$2,AU$4,'reporting trappes'!$F50:$EE50)+SUMIF('SPACELOG 5 BP'!$F$2:$EE$2,AU$4,'SPACELOG 5 BP'!$F50:$EE50)+SUMIF('SPACELOG 6 BP'!$F$2:$EE$2,AU$4,'SPACELOG 6 BP'!$F50:$EE50)+SUMIF('SPACELOG 7 BP'!$F$2:$EE$2,AU$4,'SPACELOG 7 BP'!$F50:$EE50)+SUMIF('SPACELOG 8 BP'!$F$2:$EE$2,AU$4,'SPACELOG 8 BP'!$F50:$EE50)+SUMIF('SPACELOG 9 BP'!$F$2:$EE$2,AU$4,'SPACELOG 9 BP'!$F50:$EE50)+SUMIF('SPACELOG 10 BP'!$F$2:$EE$2,AU$4,'SPACELOG 10 BP'!$F50:$EE50)+SUMIF('SPACELOG 11 BP'!$F$2:$EE$2,AU$4,'SPACELOG 11 BP'!$F50:$EE50)+SUMIF('SPACELOG 12 BP'!$F$2:$EE$2,AU$4,'SPACELOG 12 BP'!$F50:$EE50)</f>
        <v>250</v>
      </c>
      <c r="AV50" s="33">
        <f>SUMIF('reporting montigny'!$F$2:$EE$2,AV$4,'reporting montigny'!$F50:$EE50)+SUMIF('reporting boissy'!$F$2:$EE$2,AV$4,'reporting boissy'!$F50:$EE50)+SUMIF('reporting moussy'!$F$2:$EE$2,AV$4,'reporting moussy'!$F50:$EE50)+SUMIF('reporting trappes'!$F$2:$EE$2,AV$4,'reporting trappes'!$F50:$EE50)+SUMIF('SPACELOG 5 BP'!$F$2:$EE$2,AV$4,'SPACELOG 5 BP'!$F50:$EE50)+SUMIF('SPACELOG 6 BP'!$F$2:$EE$2,AV$4,'SPACELOG 6 BP'!$F50:$EE50)+SUMIF('SPACELOG 7 BP'!$F$2:$EE$2,AV$4,'SPACELOG 7 BP'!$F50:$EE50)+SUMIF('SPACELOG 8 BP'!$F$2:$EE$2,AV$4,'SPACELOG 8 BP'!$F50:$EE50)+SUMIF('SPACELOG 9 BP'!$F$2:$EE$2,AV$4,'SPACELOG 9 BP'!$F50:$EE50)+SUMIF('SPACELOG 10 BP'!$F$2:$EE$2,AV$4,'SPACELOG 10 BP'!$F50:$EE50)+SUMIF('SPACELOG 11 BP'!$F$2:$EE$2,AV$4,'SPACELOG 11 BP'!$F50:$EE50)+SUMIF('SPACELOG 12 BP'!$F$2:$EE$2,AV$4,'SPACELOG 12 BP'!$F50:$EE50)</f>
        <v>250</v>
      </c>
      <c r="AW50" s="33">
        <f>SUMIF('reporting montigny'!$F$2:$EE$2,AW$4,'reporting montigny'!$F50:$EE50)+SUMIF('reporting boissy'!$F$2:$EE$2,AW$4,'reporting boissy'!$F50:$EE50)+SUMIF('reporting moussy'!$F$2:$EE$2,AW$4,'reporting moussy'!$F50:$EE50)+SUMIF('reporting trappes'!$F$2:$EE$2,AW$4,'reporting trappes'!$F50:$EE50)+SUMIF('SPACELOG 5 BP'!$F$2:$EE$2,AW$4,'SPACELOG 5 BP'!$F50:$EE50)+SUMIF('SPACELOG 6 BP'!$F$2:$EE$2,AW$4,'SPACELOG 6 BP'!$F50:$EE50)+SUMIF('SPACELOG 7 BP'!$F$2:$EE$2,AW$4,'SPACELOG 7 BP'!$F50:$EE50)+SUMIF('SPACELOG 8 BP'!$F$2:$EE$2,AW$4,'SPACELOG 8 BP'!$F50:$EE50)+SUMIF('SPACELOG 9 BP'!$F$2:$EE$2,AW$4,'SPACELOG 9 BP'!$F50:$EE50)+SUMIF('SPACELOG 10 BP'!$F$2:$EE$2,AW$4,'SPACELOG 10 BP'!$F50:$EE50)+SUMIF('SPACELOG 11 BP'!$F$2:$EE$2,AW$4,'SPACELOG 11 BP'!$F50:$EE50)+SUMIF('SPACELOG 12 BP'!$F$2:$EE$2,AW$4,'SPACELOG 12 BP'!$F50:$EE50)</f>
        <v>250</v>
      </c>
      <c r="AX50" s="33">
        <f>SUMIF('reporting montigny'!$F$2:$EE$2,AX$4,'reporting montigny'!$F50:$EE50)+SUMIF('reporting boissy'!$F$2:$EE$2,AX$4,'reporting boissy'!$F50:$EE50)+SUMIF('reporting moussy'!$F$2:$EE$2,AX$4,'reporting moussy'!$F50:$EE50)+SUMIF('reporting trappes'!$F$2:$EE$2,AX$4,'reporting trappes'!$F50:$EE50)+SUMIF('SPACELOG 5 BP'!$F$2:$EE$2,AX$4,'SPACELOG 5 BP'!$F50:$EE50)+SUMIF('SPACELOG 6 BP'!$F$2:$EE$2,AX$4,'SPACELOG 6 BP'!$F50:$EE50)+SUMIF('SPACELOG 7 BP'!$F$2:$EE$2,AX$4,'SPACELOG 7 BP'!$F50:$EE50)+SUMIF('SPACELOG 8 BP'!$F$2:$EE$2,AX$4,'SPACELOG 8 BP'!$F50:$EE50)+SUMIF('SPACELOG 9 BP'!$F$2:$EE$2,AX$4,'SPACELOG 9 BP'!$F50:$EE50)+SUMIF('SPACELOG 10 BP'!$F$2:$EE$2,AX$4,'SPACELOG 10 BP'!$F50:$EE50)+SUMIF('SPACELOG 11 BP'!$F$2:$EE$2,AX$4,'SPACELOG 11 BP'!$F50:$EE50)+SUMIF('SPACELOG 12 BP'!$F$2:$EE$2,AX$4,'SPACELOG 12 BP'!$F50:$EE50)</f>
        <v>250</v>
      </c>
      <c r="AY50" s="33">
        <f>SUMIF('reporting montigny'!$F$2:$EE$2,AY$4,'reporting montigny'!$F50:$EE50)+SUMIF('reporting boissy'!$F$2:$EE$2,AY$4,'reporting boissy'!$F50:$EE50)+SUMIF('reporting moussy'!$F$2:$EE$2,AY$4,'reporting moussy'!$F50:$EE50)+SUMIF('reporting trappes'!$F$2:$EE$2,AY$4,'reporting trappes'!$F50:$EE50)+SUMIF('SPACELOG 5 BP'!$F$2:$EE$2,AY$4,'SPACELOG 5 BP'!$F50:$EE50)+SUMIF('SPACELOG 6 BP'!$F$2:$EE$2,AY$4,'SPACELOG 6 BP'!$F50:$EE50)+SUMIF('SPACELOG 7 BP'!$F$2:$EE$2,AY$4,'SPACELOG 7 BP'!$F50:$EE50)+SUMIF('SPACELOG 8 BP'!$F$2:$EE$2,AY$4,'SPACELOG 8 BP'!$F50:$EE50)+SUMIF('SPACELOG 9 BP'!$F$2:$EE$2,AY$4,'SPACELOG 9 BP'!$F50:$EE50)+SUMIF('SPACELOG 10 BP'!$F$2:$EE$2,AY$4,'SPACELOG 10 BP'!$F50:$EE50)+SUMIF('SPACELOG 11 BP'!$F$2:$EE$2,AY$4,'SPACELOG 11 BP'!$F50:$EE50)+SUMIF('SPACELOG 12 BP'!$F$2:$EE$2,AY$4,'SPACELOG 12 BP'!$F50:$EE50)</f>
        <v>250</v>
      </c>
      <c r="AZ50" s="33">
        <f>SUMIF('reporting montigny'!$F$2:$EE$2,AZ$4,'reporting montigny'!$F50:$EE50)+SUMIF('reporting boissy'!$F$2:$EE$2,AZ$4,'reporting boissy'!$F50:$EE50)+SUMIF('reporting moussy'!$F$2:$EE$2,AZ$4,'reporting moussy'!$F50:$EE50)+SUMIF('reporting trappes'!$F$2:$EE$2,AZ$4,'reporting trappes'!$F50:$EE50)+SUMIF('SPACELOG 5 BP'!$F$2:$EE$2,AZ$4,'SPACELOG 5 BP'!$F50:$EE50)+SUMIF('SPACELOG 6 BP'!$F$2:$EE$2,AZ$4,'SPACELOG 6 BP'!$F50:$EE50)+SUMIF('SPACELOG 7 BP'!$F$2:$EE$2,AZ$4,'SPACELOG 7 BP'!$F50:$EE50)+SUMIF('SPACELOG 8 BP'!$F$2:$EE$2,AZ$4,'SPACELOG 8 BP'!$F50:$EE50)+SUMIF('SPACELOG 9 BP'!$F$2:$EE$2,AZ$4,'SPACELOG 9 BP'!$F50:$EE50)+SUMIF('SPACELOG 10 BP'!$F$2:$EE$2,AZ$4,'SPACELOG 10 BP'!$F50:$EE50)+SUMIF('SPACELOG 11 BP'!$F$2:$EE$2,AZ$4,'SPACELOG 11 BP'!$F50:$EE50)+SUMIF('SPACELOG 12 BP'!$F$2:$EE$2,AZ$4,'SPACELOG 12 BP'!$F50:$EE50)</f>
        <v>250</v>
      </c>
      <c r="BA50" s="33">
        <f>SUMIF('reporting montigny'!$F$2:$EE$2,BA$4,'reporting montigny'!$F50:$EE50)+SUMIF('reporting boissy'!$F$2:$EE$2,BA$4,'reporting boissy'!$F50:$EE50)+SUMIF('reporting moussy'!$F$2:$EE$2,BA$4,'reporting moussy'!$F50:$EE50)+SUMIF('reporting trappes'!$F$2:$EE$2,BA$4,'reporting trappes'!$F50:$EE50)+SUMIF('SPACELOG 5 BP'!$F$2:$EE$2,BA$4,'SPACELOG 5 BP'!$F50:$EE50)+SUMIF('SPACELOG 6 BP'!$F$2:$EE$2,BA$4,'SPACELOG 6 BP'!$F50:$EE50)+SUMIF('SPACELOG 7 BP'!$F$2:$EE$2,BA$4,'SPACELOG 7 BP'!$F50:$EE50)+SUMIF('SPACELOG 8 BP'!$F$2:$EE$2,BA$4,'SPACELOG 8 BP'!$F50:$EE50)+SUMIF('SPACELOG 9 BP'!$F$2:$EE$2,BA$4,'SPACELOG 9 BP'!$F50:$EE50)+SUMIF('SPACELOG 10 BP'!$F$2:$EE$2,BA$4,'SPACELOG 10 BP'!$F50:$EE50)+SUMIF('SPACELOG 11 BP'!$F$2:$EE$2,BA$4,'SPACELOG 11 BP'!$F50:$EE50)+SUMIF('SPACELOG 12 BP'!$F$2:$EE$2,BA$4,'SPACELOG 12 BP'!$F50:$EE50)</f>
        <v>250</v>
      </c>
      <c r="BB50" s="33">
        <f>SUMIF('reporting montigny'!$F$2:$EE$2,BB$4,'reporting montigny'!$F50:$EE50)+SUMIF('reporting boissy'!$F$2:$EE$2,BB$4,'reporting boissy'!$F50:$EE50)+SUMIF('reporting moussy'!$F$2:$EE$2,BB$4,'reporting moussy'!$F50:$EE50)+SUMIF('reporting trappes'!$F$2:$EE$2,BB$4,'reporting trappes'!$F50:$EE50)+SUMIF('SPACELOG 5 BP'!$F$2:$EE$2,BB$4,'SPACELOG 5 BP'!$F50:$EE50)+SUMIF('SPACELOG 6 BP'!$F$2:$EE$2,BB$4,'SPACELOG 6 BP'!$F50:$EE50)+SUMIF('SPACELOG 7 BP'!$F$2:$EE$2,BB$4,'SPACELOG 7 BP'!$F50:$EE50)+SUMIF('SPACELOG 8 BP'!$F$2:$EE$2,BB$4,'SPACELOG 8 BP'!$F50:$EE50)+SUMIF('SPACELOG 9 BP'!$F$2:$EE$2,BB$4,'SPACELOG 9 BP'!$F50:$EE50)+SUMIF('SPACELOG 10 BP'!$F$2:$EE$2,BB$4,'SPACELOG 10 BP'!$F50:$EE50)+SUMIF('SPACELOG 11 BP'!$F$2:$EE$2,BB$4,'SPACELOG 11 BP'!$F50:$EE50)+SUMIF('SPACELOG 12 BP'!$F$2:$EE$2,BB$4,'SPACELOG 12 BP'!$F50:$EE50)</f>
        <v>250</v>
      </c>
      <c r="BC50" s="33">
        <f>SUMIF('reporting montigny'!$F$2:$EE$2,BC$4,'reporting montigny'!$F50:$EE50)+SUMIF('reporting boissy'!$F$2:$EE$2,BC$4,'reporting boissy'!$F50:$EE50)+SUMIF('reporting moussy'!$F$2:$EE$2,BC$4,'reporting moussy'!$F50:$EE50)+SUMIF('reporting trappes'!$F$2:$EE$2,BC$4,'reporting trappes'!$F50:$EE50)+SUMIF('SPACELOG 5 BP'!$F$2:$EE$2,BC$4,'SPACELOG 5 BP'!$F50:$EE50)+SUMIF('SPACELOG 6 BP'!$F$2:$EE$2,BC$4,'SPACELOG 6 BP'!$F50:$EE50)+SUMIF('SPACELOG 7 BP'!$F$2:$EE$2,BC$4,'SPACELOG 7 BP'!$F50:$EE50)+SUMIF('SPACELOG 8 BP'!$F$2:$EE$2,BC$4,'SPACELOG 8 BP'!$F50:$EE50)+SUMIF('SPACELOG 9 BP'!$F$2:$EE$2,BC$4,'SPACELOG 9 BP'!$F50:$EE50)+SUMIF('SPACELOG 10 BP'!$F$2:$EE$2,BC$4,'SPACELOG 10 BP'!$F50:$EE50)+SUMIF('SPACELOG 11 BP'!$F$2:$EE$2,BC$4,'SPACELOG 11 BP'!$F50:$EE50)+SUMIF('SPACELOG 12 BP'!$F$2:$EE$2,BC$4,'SPACELOG 12 BP'!$F50:$EE50)</f>
        <v>250</v>
      </c>
      <c r="BD50" s="33">
        <f>SUMIF('reporting montigny'!$F$2:$EE$2,BD$4,'reporting montigny'!$F50:$EE50)+SUMIF('reporting boissy'!$F$2:$EE$2,BD$4,'reporting boissy'!$F50:$EE50)+SUMIF('reporting moussy'!$F$2:$EE$2,BD$4,'reporting moussy'!$F50:$EE50)+SUMIF('reporting trappes'!$F$2:$EE$2,BD$4,'reporting trappes'!$F50:$EE50)+SUMIF('SPACELOG 5 BP'!$F$2:$EE$2,BD$4,'SPACELOG 5 BP'!$F50:$EE50)+SUMIF('SPACELOG 6 BP'!$F$2:$EE$2,BD$4,'SPACELOG 6 BP'!$F50:$EE50)+SUMIF('SPACELOG 7 BP'!$F$2:$EE$2,BD$4,'SPACELOG 7 BP'!$F50:$EE50)+SUMIF('SPACELOG 8 BP'!$F$2:$EE$2,BD$4,'SPACELOG 8 BP'!$F50:$EE50)+SUMIF('SPACELOG 9 BP'!$F$2:$EE$2,BD$4,'SPACELOG 9 BP'!$F50:$EE50)+SUMIF('SPACELOG 10 BP'!$F$2:$EE$2,BD$4,'SPACELOG 10 BP'!$F50:$EE50)+SUMIF('SPACELOG 11 BP'!$F$2:$EE$2,BD$4,'SPACELOG 11 BP'!$F50:$EE50)+SUMIF('SPACELOG 12 BP'!$F$2:$EE$2,BD$4,'SPACELOG 12 BP'!$F50:$EE50)</f>
        <v>250</v>
      </c>
      <c r="BE50" s="393">
        <f t="shared" si="261"/>
        <v>3000</v>
      </c>
      <c r="BF50" s="33">
        <f>SUMIF('reporting montigny'!$F$2:$EE$2,BF$4,'reporting montigny'!$F50:$EE50)+SUMIF('reporting boissy'!$F$2:$EE$2,BF$4,'reporting boissy'!$F50:$EE50)+SUMIF('reporting moussy'!$F$2:$EE$2,BF$4,'reporting moussy'!$F50:$EE50)+SUMIF('reporting trappes'!$F$2:$EE$2,BF$4,'reporting trappes'!$F50:$EE50)+SUMIF('SPACELOG 5 BP'!$F$2:$EE$2,BF$4,'SPACELOG 5 BP'!$F50:$EE50)+SUMIF('SPACELOG 6 BP'!$F$2:$EE$2,BF$4,'SPACELOG 6 BP'!$F50:$EE50)+SUMIF('SPACELOG 7 BP'!$F$2:$EE$2,BF$4,'SPACELOG 7 BP'!$F50:$EE50)+SUMIF('SPACELOG 8 BP'!$F$2:$EE$2,BF$4,'SPACELOG 8 BP'!$F50:$EE50)+SUMIF('SPACELOG 9 BP'!$F$2:$EE$2,BF$4,'SPACELOG 9 BP'!$F50:$EE50)+SUMIF('SPACELOG 10 BP'!$F$2:$EE$2,BF$4,'SPACELOG 10 BP'!$F50:$EE50)+SUMIF('SPACELOG 11 BP'!$F$2:$EE$2,BF$4,'SPACELOG 11 BP'!$F50:$EE50)+SUMIF('SPACELOG 12 BP'!$F$2:$EE$2,BF$4,'SPACELOG 12 BP'!$F50:$EE50)</f>
        <v>250</v>
      </c>
      <c r="BG50" s="33">
        <f>SUMIF('reporting montigny'!$F$2:$EE$2,BG$4,'reporting montigny'!$F50:$EE50)+SUMIF('reporting boissy'!$F$2:$EE$2,BG$4,'reporting boissy'!$F50:$EE50)+SUMIF('reporting moussy'!$F$2:$EE$2,BG$4,'reporting moussy'!$F50:$EE50)+SUMIF('reporting trappes'!$F$2:$EE$2,BG$4,'reporting trappes'!$F50:$EE50)+SUMIF('SPACELOG 5 BP'!$F$2:$EE$2,BG$4,'SPACELOG 5 BP'!$F50:$EE50)+SUMIF('SPACELOG 6 BP'!$F$2:$EE$2,BG$4,'SPACELOG 6 BP'!$F50:$EE50)+SUMIF('SPACELOG 7 BP'!$F$2:$EE$2,BG$4,'SPACELOG 7 BP'!$F50:$EE50)+SUMIF('SPACELOG 8 BP'!$F$2:$EE$2,BG$4,'SPACELOG 8 BP'!$F50:$EE50)+SUMIF('SPACELOG 9 BP'!$F$2:$EE$2,BG$4,'SPACELOG 9 BP'!$F50:$EE50)+SUMIF('SPACELOG 10 BP'!$F$2:$EE$2,BG$4,'SPACELOG 10 BP'!$F50:$EE50)+SUMIF('SPACELOG 11 BP'!$F$2:$EE$2,BG$4,'SPACELOG 11 BP'!$F50:$EE50)+SUMIF('SPACELOG 12 BP'!$F$2:$EE$2,BG$4,'SPACELOG 12 BP'!$F50:$EE50)</f>
        <v>250</v>
      </c>
      <c r="BH50" s="33">
        <f>SUMIF('reporting montigny'!$F$2:$EE$2,BH$4,'reporting montigny'!$F50:$EE50)+SUMIF('reporting boissy'!$F$2:$EE$2,BH$4,'reporting boissy'!$F50:$EE50)+SUMIF('reporting moussy'!$F$2:$EE$2,BH$4,'reporting moussy'!$F50:$EE50)+SUMIF('reporting trappes'!$F$2:$EE$2,BH$4,'reporting trappes'!$F50:$EE50)+SUMIF('SPACELOG 5 BP'!$F$2:$EE$2,BH$4,'SPACELOG 5 BP'!$F50:$EE50)+SUMIF('SPACELOG 6 BP'!$F$2:$EE$2,BH$4,'SPACELOG 6 BP'!$F50:$EE50)+SUMIF('SPACELOG 7 BP'!$F$2:$EE$2,BH$4,'SPACELOG 7 BP'!$F50:$EE50)+SUMIF('SPACELOG 8 BP'!$F$2:$EE$2,BH$4,'SPACELOG 8 BP'!$F50:$EE50)+SUMIF('SPACELOG 9 BP'!$F$2:$EE$2,BH$4,'SPACELOG 9 BP'!$F50:$EE50)+SUMIF('SPACELOG 10 BP'!$F$2:$EE$2,BH$4,'SPACELOG 10 BP'!$F50:$EE50)+SUMIF('SPACELOG 11 BP'!$F$2:$EE$2,BH$4,'SPACELOG 11 BP'!$F50:$EE50)+SUMIF('SPACELOG 12 BP'!$F$2:$EE$2,BH$4,'SPACELOG 12 BP'!$F50:$EE50)</f>
        <v>250</v>
      </c>
      <c r="BI50" s="33">
        <f>SUMIF('reporting montigny'!$F$2:$EE$2,BI$4,'reporting montigny'!$F50:$EE50)+SUMIF('reporting boissy'!$F$2:$EE$2,BI$4,'reporting boissy'!$F50:$EE50)+SUMIF('reporting moussy'!$F$2:$EE$2,BI$4,'reporting moussy'!$F50:$EE50)+SUMIF('reporting trappes'!$F$2:$EE$2,BI$4,'reporting trappes'!$F50:$EE50)+SUMIF('SPACELOG 5 BP'!$F$2:$EE$2,BI$4,'SPACELOG 5 BP'!$F50:$EE50)+SUMIF('SPACELOG 6 BP'!$F$2:$EE$2,BI$4,'SPACELOG 6 BP'!$F50:$EE50)+SUMIF('SPACELOG 7 BP'!$F$2:$EE$2,BI$4,'SPACELOG 7 BP'!$F50:$EE50)+SUMIF('SPACELOG 8 BP'!$F$2:$EE$2,BI$4,'SPACELOG 8 BP'!$F50:$EE50)+SUMIF('SPACELOG 9 BP'!$F$2:$EE$2,BI$4,'SPACELOG 9 BP'!$F50:$EE50)+SUMIF('SPACELOG 10 BP'!$F$2:$EE$2,BI$4,'SPACELOG 10 BP'!$F50:$EE50)+SUMIF('SPACELOG 11 BP'!$F$2:$EE$2,BI$4,'SPACELOG 11 BP'!$F50:$EE50)+SUMIF('SPACELOG 12 BP'!$F$2:$EE$2,BI$4,'SPACELOG 12 BP'!$F50:$EE50)</f>
        <v>250</v>
      </c>
      <c r="BJ50" s="33">
        <f>SUMIF('reporting montigny'!$F$2:$EE$2,BJ$4,'reporting montigny'!$F50:$EE50)+SUMIF('reporting boissy'!$F$2:$EE$2,BJ$4,'reporting boissy'!$F50:$EE50)+SUMIF('reporting moussy'!$F$2:$EE$2,BJ$4,'reporting moussy'!$F50:$EE50)+SUMIF('reporting trappes'!$F$2:$EE$2,BJ$4,'reporting trappes'!$F50:$EE50)+SUMIF('SPACELOG 5 BP'!$F$2:$EE$2,BJ$4,'SPACELOG 5 BP'!$F50:$EE50)+SUMIF('SPACELOG 6 BP'!$F$2:$EE$2,BJ$4,'SPACELOG 6 BP'!$F50:$EE50)+SUMIF('SPACELOG 7 BP'!$F$2:$EE$2,BJ$4,'SPACELOG 7 BP'!$F50:$EE50)+SUMIF('SPACELOG 8 BP'!$F$2:$EE$2,BJ$4,'SPACELOG 8 BP'!$F50:$EE50)+SUMIF('SPACELOG 9 BP'!$F$2:$EE$2,BJ$4,'SPACELOG 9 BP'!$F50:$EE50)+SUMIF('SPACELOG 10 BP'!$F$2:$EE$2,BJ$4,'SPACELOG 10 BP'!$F50:$EE50)+SUMIF('SPACELOG 11 BP'!$F$2:$EE$2,BJ$4,'SPACELOG 11 BP'!$F50:$EE50)+SUMIF('SPACELOG 12 BP'!$F$2:$EE$2,BJ$4,'SPACELOG 12 BP'!$F50:$EE50)</f>
        <v>250</v>
      </c>
      <c r="BK50" s="33">
        <f>SUMIF('reporting montigny'!$F$2:$EE$2,BK$4,'reporting montigny'!$F50:$EE50)+SUMIF('reporting boissy'!$F$2:$EE$2,BK$4,'reporting boissy'!$F50:$EE50)+SUMIF('reporting moussy'!$F$2:$EE$2,BK$4,'reporting moussy'!$F50:$EE50)+SUMIF('reporting trappes'!$F$2:$EE$2,BK$4,'reporting trappes'!$F50:$EE50)+SUMIF('SPACELOG 5 BP'!$F$2:$EE$2,BK$4,'SPACELOG 5 BP'!$F50:$EE50)+SUMIF('SPACELOG 6 BP'!$F$2:$EE$2,BK$4,'SPACELOG 6 BP'!$F50:$EE50)+SUMIF('SPACELOG 7 BP'!$F$2:$EE$2,BK$4,'SPACELOG 7 BP'!$F50:$EE50)+SUMIF('SPACELOG 8 BP'!$F$2:$EE$2,BK$4,'SPACELOG 8 BP'!$F50:$EE50)+SUMIF('SPACELOG 9 BP'!$F$2:$EE$2,BK$4,'SPACELOG 9 BP'!$F50:$EE50)+SUMIF('SPACELOG 10 BP'!$F$2:$EE$2,BK$4,'SPACELOG 10 BP'!$F50:$EE50)+SUMIF('SPACELOG 11 BP'!$F$2:$EE$2,BK$4,'SPACELOG 11 BP'!$F50:$EE50)+SUMIF('SPACELOG 12 BP'!$F$2:$EE$2,BK$4,'SPACELOG 12 BP'!$F50:$EE50)</f>
        <v>250</v>
      </c>
      <c r="BL50" s="33">
        <f>SUMIF('reporting montigny'!$F$2:$EE$2,BL$4,'reporting montigny'!$F50:$EE50)+SUMIF('reporting boissy'!$F$2:$EE$2,BL$4,'reporting boissy'!$F50:$EE50)+SUMIF('reporting moussy'!$F$2:$EE$2,BL$4,'reporting moussy'!$F50:$EE50)+SUMIF('reporting trappes'!$F$2:$EE$2,BL$4,'reporting trappes'!$F50:$EE50)+SUMIF('SPACELOG 5 BP'!$F$2:$EE$2,BL$4,'SPACELOG 5 BP'!$F50:$EE50)+SUMIF('SPACELOG 6 BP'!$F$2:$EE$2,BL$4,'SPACELOG 6 BP'!$F50:$EE50)+SUMIF('SPACELOG 7 BP'!$F$2:$EE$2,BL$4,'SPACELOG 7 BP'!$F50:$EE50)+SUMIF('SPACELOG 8 BP'!$F$2:$EE$2,BL$4,'SPACELOG 8 BP'!$F50:$EE50)+SUMIF('SPACELOG 9 BP'!$F$2:$EE$2,BL$4,'SPACELOG 9 BP'!$F50:$EE50)+SUMIF('SPACELOG 10 BP'!$F$2:$EE$2,BL$4,'SPACELOG 10 BP'!$F50:$EE50)+SUMIF('SPACELOG 11 BP'!$F$2:$EE$2,BL$4,'SPACELOG 11 BP'!$F50:$EE50)+SUMIF('SPACELOG 12 BP'!$F$2:$EE$2,BL$4,'SPACELOG 12 BP'!$F50:$EE50)</f>
        <v>250</v>
      </c>
      <c r="BM50" s="33">
        <f>SUMIF('reporting montigny'!$F$2:$EE$2,BM$4,'reporting montigny'!$F50:$EE50)+SUMIF('reporting boissy'!$F$2:$EE$2,BM$4,'reporting boissy'!$F50:$EE50)+SUMIF('reporting moussy'!$F$2:$EE$2,BM$4,'reporting moussy'!$F50:$EE50)+SUMIF('reporting trappes'!$F$2:$EE$2,BM$4,'reporting trappes'!$F50:$EE50)+SUMIF('SPACELOG 5 BP'!$F$2:$EE$2,BM$4,'SPACELOG 5 BP'!$F50:$EE50)+SUMIF('SPACELOG 6 BP'!$F$2:$EE$2,BM$4,'SPACELOG 6 BP'!$F50:$EE50)+SUMIF('SPACELOG 7 BP'!$F$2:$EE$2,BM$4,'SPACELOG 7 BP'!$F50:$EE50)+SUMIF('SPACELOG 8 BP'!$F$2:$EE$2,BM$4,'SPACELOG 8 BP'!$F50:$EE50)+SUMIF('SPACELOG 9 BP'!$F$2:$EE$2,BM$4,'SPACELOG 9 BP'!$F50:$EE50)+SUMIF('SPACELOG 10 BP'!$F$2:$EE$2,BM$4,'SPACELOG 10 BP'!$F50:$EE50)+SUMIF('SPACELOG 11 BP'!$F$2:$EE$2,BM$4,'SPACELOG 11 BP'!$F50:$EE50)+SUMIF('SPACELOG 12 BP'!$F$2:$EE$2,BM$4,'SPACELOG 12 BP'!$F50:$EE50)</f>
        <v>250</v>
      </c>
      <c r="BN50" s="33">
        <f>SUMIF('reporting montigny'!$F$2:$EE$2,BN$4,'reporting montigny'!$F50:$EE50)+SUMIF('reporting boissy'!$F$2:$EE$2,BN$4,'reporting boissy'!$F50:$EE50)+SUMIF('reporting moussy'!$F$2:$EE$2,BN$4,'reporting moussy'!$F50:$EE50)+SUMIF('reporting trappes'!$F$2:$EE$2,BN$4,'reporting trappes'!$F50:$EE50)+SUMIF('SPACELOG 5 BP'!$F$2:$EE$2,BN$4,'SPACELOG 5 BP'!$F50:$EE50)+SUMIF('SPACELOG 6 BP'!$F$2:$EE$2,BN$4,'SPACELOG 6 BP'!$F50:$EE50)+SUMIF('SPACELOG 7 BP'!$F$2:$EE$2,BN$4,'SPACELOG 7 BP'!$F50:$EE50)+SUMIF('SPACELOG 8 BP'!$F$2:$EE$2,BN$4,'SPACELOG 8 BP'!$F50:$EE50)+SUMIF('SPACELOG 9 BP'!$F$2:$EE$2,BN$4,'SPACELOG 9 BP'!$F50:$EE50)+SUMIF('SPACELOG 10 BP'!$F$2:$EE$2,BN$4,'SPACELOG 10 BP'!$F50:$EE50)+SUMIF('SPACELOG 11 BP'!$F$2:$EE$2,BN$4,'SPACELOG 11 BP'!$F50:$EE50)+SUMIF('SPACELOG 12 BP'!$F$2:$EE$2,BN$4,'SPACELOG 12 BP'!$F50:$EE50)</f>
        <v>250</v>
      </c>
      <c r="BO50" s="33">
        <f>SUMIF('reporting montigny'!$F$2:$EE$2,BO$4,'reporting montigny'!$F50:$EE50)+SUMIF('reporting boissy'!$F$2:$EE$2,BO$4,'reporting boissy'!$F50:$EE50)+SUMIF('reporting moussy'!$F$2:$EE$2,BO$4,'reporting moussy'!$F50:$EE50)+SUMIF('reporting trappes'!$F$2:$EE$2,BO$4,'reporting trappes'!$F50:$EE50)+SUMIF('SPACELOG 5 BP'!$F$2:$EE$2,BO$4,'SPACELOG 5 BP'!$F50:$EE50)+SUMIF('SPACELOG 6 BP'!$F$2:$EE$2,BO$4,'SPACELOG 6 BP'!$F50:$EE50)+SUMIF('SPACELOG 7 BP'!$F$2:$EE$2,BO$4,'SPACELOG 7 BP'!$F50:$EE50)+SUMIF('SPACELOG 8 BP'!$F$2:$EE$2,BO$4,'SPACELOG 8 BP'!$F50:$EE50)+SUMIF('SPACELOG 9 BP'!$F$2:$EE$2,BO$4,'SPACELOG 9 BP'!$F50:$EE50)+SUMIF('SPACELOG 10 BP'!$F$2:$EE$2,BO$4,'SPACELOG 10 BP'!$F50:$EE50)+SUMIF('SPACELOG 11 BP'!$F$2:$EE$2,BO$4,'SPACELOG 11 BP'!$F50:$EE50)+SUMIF('SPACELOG 12 BP'!$F$2:$EE$2,BO$4,'SPACELOG 12 BP'!$F50:$EE50)</f>
        <v>150</v>
      </c>
      <c r="BP50" s="33">
        <f>SUMIF('reporting montigny'!$F$2:$EE$2,BP$4,'reporting montigny'!$F50:$EE50)+SUMIF('reporting boissy'!$F$2:$EE$2,BP$4,'reporting boissy'!$F50:$EE50)+SUMIF('reporting moussy'!$F$2:$EE$2,BP$4,'reporting moussy'!$F50:$EE50)+SUMIF('reporting trappes'!$F$2:$EE$2,BP$4,'reporting trappes'!$F50:$EE50)+SUMIF('SPACELOG 5 BP'!$F$2:$EE$2,BP$4,'SPACELOG 5 BP'!$F50:$EE50)+SUMIF('SPACELOG 6 BP'!$F$2:$EE$2,BP$4,'SPACELOG 6 BP'!$F50:$EE50)+SUMIF('SPACELOG 7 BP'!$F$2:$EE$2,BP$4,'SPACELOG 7 BP'!$F50:$EE50)+SUMIF('SPACELOG 8 BP'!$F$2:$EE$2,BP$4,'SPACELOG 8 BP'!$F50:$EE50)+SUMIF('SPACELOG 9 BP'!$F$2:$EE$2,BP$4,'SPACELOG 9 BP'!$F50:$EE50)+SUMIF('SPACELOG 10 BP'!$F$2:$EE$2,BP$4,'SPACELOG 10 BP'!$F50:$EE50)+SUMIF('SPACELOG 11 BP'!$F$2:$EE$2,BP$4,'SPACELOG 11 BP'!$F50:$EE50)+SUMIF('SPACELOG 12 BP'!$F$2:$EE$2,BP$4,'SPACELOG 12 BP'!$F50:$EE50)</f>
        <v>150</v>
      </c>
      <c r="BQ50" s="33">
        <f>SUMIF('reporting montigny'!$F$2:$EE$2,BQ$4,'reporting montigny'!$F50:$EE50)+SUMIF('reporting boissy'!$F$2:$EE$2,BQ$4,'reporting boissy'!$F50:$EE50)+SUMIF('reporting moussy'!$F$2:$EE$2,BQ$4,'reporting moussy'!$F50:$EE50)+SUMIF('reporting trappes'!$F$2:$EE$2,BQ$4,'reporting trappes'!$F50:$EE50)+SUMIF('SPACELOG 5 BP'!$F$2:$EE$2,BQ$4,'SPACELOG 5 BP'!$F50:$EE50)+SUMIF('SPACELOG 6 BP'!$F$2:$EE$2,BQ$4,'SPACELOG 6 BP'!$F50:$EE50)+SUMIF('SPACELOG 7 BP'!$F$2:$EE$2,BQ$4,'SPACELOG 7 BP'!$F50:$EE50)+SUMIF('SPACELOG 8 BP'!$F$2:$EE$2,BQ$4,'SPACELOG 8 BP'!$F50:$EE50)+SUMIF('SPACELOG 9 BP'!$F$2:$EE$2,BQ$4,'SPACELOG 9 BP'!$F50:$EE50)+SUMIF('SPACELOG 10 BP'!$F$2:$EE$2,BQ$4,'SPACELOG 10 BP'!$F50:$EE50)+SUMIF('SPACELOG 11 BP'!$F$2:$EE$2,BQ$4,'SPACELOG 11 BP'!$F50:$EE50)+SUMIF('SPACELOG 12 BP'!$F$2:$EE$2,BQ$4,'SPACELOG 12 BP'!$F50:$EE50)</f>
        <v>150</v>
      </c>
      <c r="BR50" s="393">
        <f t="shared" si="262"/>
        <v>2700</v>
      </c>
      <c r="BS50" s="33">
        <f>SUMIF('reporting montigny'!$F$2:$EE$2,BS$4,'reporting montigny'!$F50:$EE50)+SUMIF('reporting boissy'!$F$2:$EE$2,BS$4,'reporting boissy'!$F50:$EE50)+SUMIF('reporting moussy'!$F$2:$EE$2,BS$4,'reporting moussy'!$F50:$EE50)+SUMIF('reporting trappes'!$F$2:$EE$2,BS$4,'reporting trappes'!$F50:$EE50)+SUMIF('SPACELOG 5 BP'!$F$2:$EE$2,BS$4,'SPACELOG 5 BP'!$F50:$EE50)+SUMIF('SPACELOG 6 BP'!$F$2:$EE$2,BS$4,'SPACELOG 6 BP'!$F50:$EE50)+SUMIF('SPACELOG 7 BP'!$F$2:$EE$2,BS$4,'SPACELOG 7 BP'!$F50:$EE50)+SUMIF('SPACELOG 8 BP'!$F$2:$EE$2,BS$4,'SPACELOG 8 BP'!$F50:$EE50)+SUMIF('SPACELOG 9 BP'!$F$2:$EE$2,BS$4,'SPACELOG 9 BP'!$F50:$EE50)+SUMIF('SPACELOG 10 BP'!$F$2:$EE$2,BS$4,'SPACELOG 10 BP'!$F50:$EE50)+SUMIF('SPACELOG 11 BP'!$F$2:$EE$2,BS$4,'SPACELOG 11 BP'!$F50:$EE50)+SUMIF('SPACELOG 12 BP'!$F$2:$EE$2,BS$4,'SPACELOG 12 BP'!$F50:$EE50)</f>
        <v>150</v>
      </c>
      <c r="BT50" s="33">
        <f>SUMIF('reporting montigny'!$F$2:$EE$2,BT$4,'reporting montigny'!$F50:$EE50)+SUMIF('reporting boissy'!$F$2:$EE$2,BT$4,'reporting boissy'!$F50:$EE50)+SUMIF('reporting moussy'!$F$2:$EE$2,BT$4,'reporting moussy'!$F50:$EE50)+SUMIF('reporting trappes'!$F$2:$EE$2,BT$4,'reporting trappes'!$F50:$EE50)+SUMIF('SPACELOG 5 BP'!$F$2:$EE$2,BT$4,'SPACELOG 5 BP'!$F50:$EE50)+SUMIF('SPACELOG 6 BP'!$F$2:$EE$2,BT$4,'SPACELOG 6 BP'!$F50:$EE50)+SUMIF('SPACELOG 7 BP'!$F$2:$EE$2,BT$4,'SPACELOG 7 BP'!$F50:$EE50)+SUMIF('SPACELOG 8 BP'!$F$2:$EE$2,BT$4,'SPACELOG 8 BP'!$F50:$EE50)+SUMIF('SPACELOG 9 BP'!$F$2:$EE$2,BT$4,'SPACELOG 9 BP'!$F50:$EE50)+SUMIF('SPACELOG 10 BP'!$F$2:$EE$2,BT$4,'SPACELOG 10 BP'!$F50:$EE50)+SUMIF('SPACELOG 11 BP'!$F$2:$EE$2,BT$4,'SPACELOG 11 BP'!$F50:$EE50)+SUMIF('SPACELOG 12 BP'!$F$2:$EE$2,BT$4,'SPACELOG 12 BP'!$F50:$EE50)</f>
        <v>150</v>
      </c>
      <c r="BU50" s="33">
        <f>SUMIF('reporting montigny'!$F$2:$EE$2,BU$4,'reporting montigny'!$F50:$EE50)+SUMIF('reporting boissy'!$F$2:$EE$2,BU$4,'reporting boissy'!$F50:$EE50)+SUMIF('reporting moussy'!$F$2:$EE$2,BU$4,'reporting moussy'!$F50:$EE50)+SUMIF('reporting trappes'!$F$2:$EE$2,BU$4,'reporting trappes'!$F50:$EE50)+SUMIF('SPACELOG 5 BP'!$F$2:$EE$2,BU$4,'SPACELOG 5 BP'!$F50:$EE50)+SUMIF('SPACELOG 6 BP'!$F$2:$EE$2,BU$4,'SPACELOG 6 BP'!$F50:$EE50)+SUMIF('SPACELOG 7 BP'!$F$2:$EE$2,BU$4,'SPACELOG 7 BP'!$F50:$EE50)+SUMIF('SPACELOG 8 BP'!$F$2:$EE$2,BU$4,'SPACELOG 8 BP'!$F50:$EE50)+SUMIF('SPACELOG 9 BP'!$F$2:$EE$2,BU$4,'SPACELOG 9 BP'!$F50:$EE50)+SUMIF('SPACELOG 10 BP'!$F$2:$EE$2,BU$4,'SPACELOG 10 BP'!$F50:$EE50)+SUMIF('SPACELOG 11 BP'!$F$2:$EE$2,BU$4,'SPACELOG 11 BP'!$F50:$EE50)+SUMIF('SPACELOG 12 BP'!$F$2:$EE$2,BU$4,'SPACELOG 12 BP'!$F50:$EE50)</f>
        <v>150</v>
      </c>
      <c r="BV50" s="33">
        <f>SUMIF('reporting montigny'!$F$2:$EE$2,BV$4,'reporting montigny'!$F50:$EE50)+SUMIF('reporting boissy'!$F$2:$EE$2,BV$4,'reporting boissy'!$F50:$EE50)+SUMIF('reporting moussy'!$F$2:$EE$2,BV$4,'reporting moussy'!$F50:$EE50)+SUMIF('reporting trappes'!$F$2:$EE$2,BV$4,'reporting trappes'!$F50:$EE50)+SUMIF('SPACELOG 5 BP'!$F$2:$EE$2,BV$4,'SPACELOG 5 BP'!$F50:$EE50)+SUMIF('SPACELOG 6 BP'!$F$2:$EE$2,BV$4,'SPACELOG 6 BP'!$F50:$EE50)+SUMIF('SPACELOG 7 BP'!$F$2:$EE$2,BV$4,'SPACELOG 7 BP'!$F50:$EE50)+SUMIF('SPACELOG 8 BP'!$F$2:$EE$2,BV$4,'SPACELOG 8 BP'!$F50:$EE50)+SUMIF('SPACELOG 9 BP'!$F$2:$EE$2,BV$4,'SPACELOG 9 BP'!$F50:$EE50)+SUMIF('SPACELOG 10 BP'!$F$2:$EE$2,BV$4,'SPACELOG 10 BP'!$F50:$EE50)+SUMIF('SPACELOG 11 BP'!$F$2:$EE$2,BV$4,'SPACELOG 11 BP'!$F50:$EE50)+SUMIF('SPACELOG 12 BP'!$F$2:$EE$2,BV$4,'SPACELOG 12 BP'!$F50:$EE50)</f>
        <v>150</v>
      </c>
      <c r="BW50" s="33">
        <f>SUMIF('reporting montigny'!$F$2:$EE$2,BW$4,'reporting montigny'!$F50:$EE50)+SUMIF('reporting boissy'!$F$2:$EE$2,BW$4,'reporting boissy'!$F50:$EE50)+SUMIF('reporting moussy'!$F$2:$EE$2,BW$4,'reporting moussy'!$F50:$EE50)+SUMIF('reporting trappes'!$F$2:$EE$2,BW$4,'reporting trappes'!$F50:$EE50)+SUMIF('SPACELOG 5 BP'!$F$2:$EE$2,BW$4,'SPACELOG 5 BP'!$F50:$EE50)+SUMIF('SPACELOG 6 BP'!$F$2:$EE$2,BW$4,'SPACELOG 6 BP'!$F50:$EE50)+SUMIF('SPACELOG 7 BP'!$F$2:$EE$2,BW$4,'SPACELOG 7 BP'!$F50:$EE50)+SUMIF('SPACELOG 8 BP'!$F$2:$EE$2,BW$4,'SPACELOG 8 BP'!$F50:$EE50)+SUMIF('SPACELOG 9 BP'!$F$2:$EE$2,BW$4,'SPACELOG 9 BP'!$F50:$EE50)+SUMIF('SPACELOG 10 BP'!$F$2:$EE$2,BW$4,'SPACELOG 10 BP'!$F50:$EE50)+SUMIF('SPACELOG 11 BP'!$F$2:$EE$2,BW$4,'SPACELOG 11 BP'!$F50:$EE50)+SUMIF('SPACELOG 12 BP'!$F$2:$EE$2,BW$4,'SPACELOG 12 BP'!$F50:$EE50)</f>
        <v>150</v>
      </c>
      <c r="BX50" s="33">
        <f>SUMIF('reporting montigny'!$F$2:$EE$2,BX$4,'reporting montigny'!$F50:$EE50)+SUMIF('reporting boissy'!$F$2:$EE$2,BX$4,'reporting boissy'!$F50:$EE50)+SUMIF('reporting moussy'!$F$2:$EE$2,BX$4,'reporting moussy'!$F50:$EE50)+SUMIF('reporting trappes'!$F$2:$EE$2,BX$4,'reporting trappes'!$F50:$EE50)+SUMIF('SPACELOG 5 BP'!$F$2:$EE$2,BX$4,'SPACELOG 5 BP'!$F50:$EE50)+SUMIF('SPACELOG 6 BP'!$F$2:$EE$2,BX$4,'SPACELOG 6 BP'!$F50:$EE50)+SUMIF('SPACELOG 7 BP'!$F$2:$EE$2,BX$4,'SPACELOG 7 BP'!$F50:$EE50)+SUMIF('SPACELOG 8 BP'!$F$2:$EE$2,BX$4,'SPACELOG 8 BP'!$F50:$EE50)+SUMIF('SPACELOG 9 BP'!$F$2:$EE$2,BX$4,'SPACELOG 9 BP'!$F50:$EE50)+SUMIF('SPACELOG 10 BP'!$F$2:$EE$2,BX$4,'SPACELOG 10 BP'!$F50:$EE50)+SUMIF('SPACELOG 11 BP'!$F$2:$EE$2,BX$4,'SPACELOG 11 BP'!$F50:$EE50)+SUMIF('SPACELOG 12 BP'!$F$2:$EE$2,BX$4,'SPACELOG 12 BP'!$F50:$EE50)</f>
        <v>150</v>
      </c>
      <c r="BY50" s="33">
        <f>SUMIF('reporting montigny'!$F$2:$EE$2,BY$4,'reporting montigny'!$F50:$EE50)+SUMIF('reporting boissy'!$F$2:$EE$2,BY$4,'reporting boissy'!$F50:$EE50)+SUMIF('reporting moussy'!$F$2:$EE$2,BY$4,'reporting moussy'!$F50:$EE50)+SUMIF('reporting trappes'!$F$2:$EE$2,BY$4,'reporting trappes'!$F50:$EE50)+SUMIF('SPACELOG 5 BP'!$F$2:$EE$2,BY$4,'SPACELOG 5 BP'!$F50:$EE50)+SUMIF('SPACELOG 6 BP'!$F$2:$EE$2,BY$4,'SPACELOG 6 BP'!$F50:$EE50)+SUMIF('SPACELOG 7 BP'!$F$2:$EE$2,BY$4,'SPACELOG 7 BP'!$F50:$EE50)+SUMIF('SPACELOG 8 BP'!$F$2:$EE$2,BY$4,'SPACELOG 8 BP'!$F50:$EE50)+SUMIF('SPACELOG 9 BP'!$F$2:$EE$2,BY$4,'SPACELOG 9 BP'!$F50:$EE50)+SUMIF('SPACELOG 10 BP'!$F$2:$EE$2,BY$4,'SPACELOG 10 BP'!$F50:$EE50)+SUMIF('SPACELOG 11 BP'!$F$2:$EE$2,BY$4,'SPACELOG 11 BP'!$F50:$EE50)+SUMIF('SPACELOG 12 BP'!$F$2:$EE$2,BY$4,'SPACELOG 12 BP'!$F50:$EE50)</f>
        <v>150</v>
      </c>
      <c r="BZ50" s="33">
        <f>SUMIF('reporting montigny'!$F$2:$EE$2,BZ$4,'reporting montigny'!$F50:$EE50)+SUMIF('reporting boissy'!$F$2:$EE$2,BZ$4,'reporting boissy'!$F50:$EE50)+SUMIF('reporting moussy'!$F$2:$EE$2,BZ$4,'reporting moussy'!$F50:$EE50)+SUMIF('reporting trappes'!$F$2:$EE$2,BZ$4,'reporting trappes'!$F50:$EE50)+SUMIF('SPACELOG 5 BP'!$F$2:$EE$2,BZ$4,'SPACELOG 5 BP'!$F50:$EE50)+SUMIF('SPACELOG 6 BP'!$F$2:$EE$2,BZ$4,'SPACELOG 6 BP'!$F50:$EE50)+SUMIF('SPACELOG 7 BP'!$F$2:$EE$2,BZ$4,'SPACELOG 7 BP'!$F50:$EE50)+SUMIF('SPACELOG 8 BP'!$F$2:$EE$2,BZ$4,'SPACELOG 8 BP'!$F50:$EE50)+SUMIF('SPACELOG 9 BP'!$F$2:$EE$2,BZ$4,'SPACELOG 9 BP'!$F50:$EE50)+SUMIF('SPACELOG 10 BP'!$F$2:$EE$2,BZ$4,'SPACELOG 10 BP'!$F50:$EE50)+SUMIF('SPACELOG 11 BP'!$F$2:$EE$2,BZ$4,'SPACELOG 11 BP'!$F50:$EE50)+SUMIF('SPACELOG 12 BP'!$F$2:$EE$2,BZ$4,'SPACELOG 12 BP'!$F50:$EE50)</f>
        <v>150</v>
      </c>
      <c r="CA50" s="33">
        <f>SUMIF('reporting montigny'!$F$2:$EE$2,CA$4,'reporting montigny'!$F50:$EE50)+SUMIF('reporting boissy'!$F$2:$EE$2,CA$4,'reporting boissy'!$F50:$EE50)+SUMIF('reporting moussy'!$F$2:$EE$2,CA$4,'reporting moussy'!$F50:$EE50)+SUMIF('reporting trappes'!$F$2:$EE$2,CA$4,'reporting trappes'!$F50:$EE50)+SUMIF('SPACELOG 5 BP'!$F$2:$EE$2,CA$4,'SPACELOG 5 BP'!$F50:$EE50)+SUMIF('SPACELOG 6 BP'!$F$2:$EE$2,CA$4,'SPACELOG 6 BP'!$F50:$EE50)+SUMIF('SPACELOG 7 BP'!$F$2:$EE$2,CA$4,'SPACELOG 7 BP'!$F50:$EE50)+SUMIF('SPACELOG 8 BP'!$F$2:$EE$2,CA$4,'SPACELOG 8 BP'!$F50:$EE50)+SUMIF('SPACELOG 9 BP'!$F$2:$EE$2,CA$4,'SPACELOG 9 BP'!$F50:$EE50)+SUMIF('SPACELOG 10 BP'!$F$2:$EE$2,CA$4,'SPACELOG 10 BP'!$F50:$EE50)+SUMIF('SPACELOG 11 BP'!$F$2:$EE$2,CA$4,'SPACELOG 11 BP'!$F50:$EE50)+SUMIF('SPACELOG 12 BP'!$F$2:$EE$2,CA$4,'SPACELOG 12 BP'!$F50:$EE50)</f>
        <v>150</v>
      </c>
      <c r="CB50" s="33">
        <f>SUMIF('reporting montigny'!$F$2:$EE$2,CB$4,'reporting montigny'!$F50:$EE50)+SUMIF('reporting boissy'!$F$2:$EE$2,CB$4,'reporting boissy'!$F50:$EE50)+SUMIF('reporting moussy'!$F$2:$EE$2,CB$4,'reporting moussy'!$F50:$EE50)+SUMIF('reporting trappes'!$F$2:$EE$2,CB$4,'reporting trappes'!$F50:$EE50)+SUMIF('SPACELOG 5 BP'!$F$2:$EE$2,CB$4,'SPACELOG 5 BP'!$F50:$EE50)+SUMIF('SPACELOG 6 BP'!$F$2:$EE$2,CB$4,'SPACELOG 6 BP'!$F50:$EE50)+SUMIF('SPACELOG 7 BP'!$F$2:$EE$2,CB$4,'SPACELOG 7 BP'!$F50:$EE50)+SUMIF('SPACELOG 8 BP'!$F$2:$EE$2,CB$4,'SPACELOG 8 BP'!$F50:$EE50)+SUMIF('SPACELOG 9 BP'!$F$2:$EE$2,CB$4,'SPACELOG 9 BP'!$F50:$EE50)+SUMIF('SPACELOG 10 BP'!$F$2:$EE$2,CB$4,'SPACELOG 10 BP'!$F50:$EE50)+SUMIF('SPACELOG 11 BP'!$F$2:$EE$2,CB$4,'SPACELOG 11 BP'!$F50:$EE50)+SUMIF('SPACELOG 12 BP'!$F$2:$EE$2,CB$4,'SPACELOG 12 BP'!$F50:$EE50)</f>
        <v>150</v>
      </c>
      <c r="CC50" s="33">
        <f>SUMIF('reporting montigny'!$F$2:$EE$2,CC$4,'reporting montigny'!$F50:$EE50)+SUMIF('reporting boissy'!$F$2:$EE$2,CC$4,'reporting boissy'!$F50:$EE50)+SUMIF('reporting moussy'!$F$2:$EE$2,CC$4,'reporting moussy'!$F50:$EE50)+SUMIF('reporting trappes'!$F$2:$EE$2,CC$4,'reporting trappes'!$F50:$EE50)+SUMIF('SPACELOG 5 BP'!$F$2:$EE$2,CC$4,'SPACELOG 5 BP'!$F50:$EE50)+SUMIF('SPACELOG 6 BP'!$F$2:$EE$2,CC$4,'SPACELOG 6 BP'!$F50:$EE50)+SUMIF('SPACELOG 7 BP'!$F$2:$EE$2,CC$4,'SPACELOG 7 BP'!$F50:$EE50)+SUMIF('SPACELOG 8 BP'!$F$2:$EE$2,CC$4,'SPACELOG 8 BP'!$F50:$EE50)+SUMIF('SPACELOG 9 BP'!$F$2:$EE$2,CC$4,'SPACELOG 9 BP'!$F50:$EE50)+SUMIF('SPACELOG 10 BP'!$F$2:$EE$2,CC$4,'SPACELOG 10 BP'!$F50:$EE50)+SUMIF('SPACELOG 11 BP'!$F$2:$EE$2,CC$4,'SPACELOG 11 BP'!$F50:$EE50)+SUMIF('SPACELOG 12 BP'!$F$2:$EE$2,CC$4,'SPACELOG 12 BP'!$F50:$EE50)</f>
        <v>100</v>
      </c>
      <c r="CD50" s="33">
        <f>SUMIF('reporting montigny'!$F$2:$EE$2,CD$4,'reporting montigny'!$F50:$EE50)+SUMIF('reporting boissy'!$F$2:$EE$2,CD$4,'reporting boissy'!$F50:$EE50)+SUMIF('reporting moussy'!$F$2:$EE$2,CD$4,'reporting moussy'!$F50:$EE50)+SUMIF('reporting trappes'!$F$2:$EE$2,CD$4,'reporting trappes'!$F50:$EE50)+SUMIF('SPACELOG 5 BP'!$F$2:$EE$2,CD$4,'SPACELOG 5 BP'!$F50:$EE50)+SUMIF('SPACELOG 6 BP'!$F$2:$EE$2,CD$4,'SPACELOG 6 BP'!$F50:$EE50)+SUMIF('SPACELOG 7 BP'!$F$2:$EE$2,CD$4,'SPACELOG 7 BP'!$F50:$EE50)+SUMIF('SPACELOG 8 BP'!$F$2:$EE$2,CD$4,'SPACELOG 8 BP'!$F50:$EE50)+SUMIF('SPACELOG 9 BP'!$F$2:$EE$2,CD$4,'SPACELOG 9 BP'!$F50:$EE50)+SUMIF('SPACELOG 10 BP'!$F$2:$EE$2,CD$4,'SPACELOG 10 BP'!$F50:$EE50)+SUMIF('SPACELOG 11 BP'!$F$2:$EE$2,CD$4,'SPACELOG 11 BP'!$F50:$EE50)+SUMIF('SPACELOG 12 BP'!$F$2:$EE$2,CD$4,'SPACELOG 12 BP'!$F50:$EE50)</f>
        <v>100</v>
      </c>
      <c r="CE50" s="393">
        <f t="shared" si="263"/>
        <v>1700</v>
      </c>
      <c r="CF50" s="33">
        <f>SUMIF('reporting montigny'!$F$2:$EE$2,CF$4,'reporting montigny'!$F50:$EE50)+SUMIF('reporting boissy'!$F$2:$EE$2,CF$4,'reporting boissy'!$F50:$EE50)+SUMIF('reporting moussy'!$F$2:$EE$2,CF$4,'reporting moussy'!$F50:$EE50)+SUMIF('reporting trappes'!$F$2:$EE$2,CF$4,'reporting trappes'!$F50:$EE50)+SUMIF('SPACELOG 5 BP'!$F$2:$EE$2,CF$4,'SPACELOG 5 BP'!$F50:$EE50)+SUMIF('SPACELOG 6 BP'!$F$2:$EE$2,CF$4,'SPACELOG 6 BP'!$F50:$EE50)+SUMIF('SPACELOG 7 BP'!$F$2:$EE$2,CF$4,'SPACELOG 7 BP'!$F50:$EE50)+SUMIF('SPACELOG 8 BP'!$F$2:$EE$2,CF$4,'SPACELOG 8 BP'!$F50:$EE50)+SUMIF('SPACELOG 9 BP'!$F$2:$EE$2,CF$4,'SPACELOG 9 BP'!$F50:$EE50)+SUMIF('SPACELOG 10 BP'!$F$2:$EE$2,CF$4,'SPACELOG 10 BP'!$F50:$EE50)+SUMIF('SPACELOG 11 BP'!$F$2:$EE$2,CF$4,'SPACELOG 11 BP'!$F50:$EE50)+SUMIF('SPACELOG 12 BP'!$F$2:$EE$2,CF$4,'SPACELOG 12 BP'!$F50:$EE50)</f>
        <v>100</v>
      </c>
      <c r="CG50" s="33">
        <f>SUMIF('reporting montigny'!$F$2:$EE$2,CG$4,'reporting montigny'!$F50:$EE50)+SUMIF('reporting boissy'!$F$2:$EE$2,CG$4,'reporting boissy'!$F50:$EE50)+SUMIF('reporting moussy'!$F$2:$EE$2,CG$4,'reporting moussy'!$F50:$EE50)+SUMIF('reporting trappes'!$F$2:$EE$2,CG$4,'reporting trappes'!$F50:$EE50)+SUMIF('SPACELOG 5 BP'!$F$2:$EE$2,CG$4,'SPACELOG 5 BP'!$F50:$EE50)+SUMIF('SPACELOG 6 BP'!$F$2:$EE$2,CG$4,'SPACELOG 6 BP'!$F50:$EE50)+SUMIF('SPACELOG 7 BP'!$F$2:$EE$2,CG$4,'SPACELOG 7 BP'!$F50:$EE50)+SUMIF('SPACELOG 8 BP'!$F$2:$EE$2,CG$4,'SPACELOG 8 BP'!$F50:$EE50)+SUMIF('SPACELOG 9 BP'!$F$2:$EE$2,CG$4,'SPACELOG 9 BP'!$F50:$EE50)+SUMIF('SPACELOG 10 BP'!$F$2:$EE$2,CG$4,'SPACELOG 10 BP'!$F50:$EE50)+SUMIF('SPACELOG 11 BP'!$F$2:$EE$2,CG$4,'SPACELOG 11 BP'!$F50:$EE50)+SUMIF('SPACELOG 12 BP'!$F$2:$EE$2,CG$4,'SPACELOG 12 BP'!$F50:$EE50)</f>
        <v>100</v>
      </c>
      <c r="CH50" s="33">
        <f>SUMIF('reporting montigny'!$F$2:$EE$2,CH$4,'reporting montigny'!$F50:$EE50)+SUMIF('reporting boissy'!$F$2:$EE$2,CH$4,'reporting boissy'!$F50:$EE50)+SUMIF('reporting moussy'!$F$2:$EE$2,CH$4,'reporting moussy'!$F50:$EE50)+SUMIF('reporting trappes'!$F$2:$EE$2,CH$4,'reporting trappes'!$F50:$EE50)+SUMIF('SPACELOG 5 BP'!$F$2:$EE$2,CH$4,'SPACELOG 5 BP'!$F50:$EE50)+SUMIF('SPACELOG 6 BP'!$F$2:$EE$2,CH$4,'SPACELOG 6 BP'!$F50:$EE50)+SUMIF('SPACELOG 7 BP'!$F$2:$EE$2,CH$4,'SPACELOG 7 BP'!$F50:$EE50)+SUMIF('SPACELOG 8 BP'!$F$2:$EE$2,CH$4,'SPACELOG 8 BP'!$F50:$EE50)+SUMIF('SPACELOG 9 BP'!$F$2:$EE$2,CH$4,'SPACELOG 9 BP'!$F50:$EE50)+SUMIF('SPACELOG 10 BP'!$F$2:$EE$2,CH$4,'SPACELOG 10 BP'!$F50:$EE50)+SUMIF('SPACELOG 11 BP'!$F$2:$EE$2,CH$4,'SPACELOG 11 BP'!$F50:$EE50)+SUMIF('SPACELOG 12 BP'!$F$2:$EE$2,CH$4,'SPACELOG 12 BP'!$F50:$EE50)</f>
        <v>100</v>
      </c>
      <c r="CI50" s="33">
        <f>SUMIF('reporting montigny'!$F$2:$EE$2,CI$4,'reporting montigny'!$F50:$EE50)+SUMIF('reporting boissy'!$F$2:$EE$2,CI$4,'reporting boissy'!$F50:$EE50)+SUMIF('reporting moussy'!$F$2:$EE$2,CI$4,'reporting moussy'!$F50:$EE50)+SUMIF('reporting trappes'!$F$2:$EE$2,CI$4,'reporting trappes'!$F50:$EE50)+SUMIF('SPACELOG 5 BP'!$F$2:$EE$2,CI$4,'SPACELOG 5 BP'!$F50:$EE50)+SUMIF('SPACELOG 6 BP'!$F$2:$EE$2,CI$4,'SPACELOG 6 BP'!$F50:$EE50)+SUMIF('SPACELOG 7 BP'!$F$2:$EE$2,CI$4,'SPACELOG 7 BP'!$F50:$EE50)+SUMIF('SPACELOG 8 BP'!$F$2:$EE$2,CI$4,'SPACELOG 8 BP'!$F50:$EE50)+SUMIF('SPACELOG 9 BP'!$F$2:$EE$2,CI$4,'SPACELOG 9 BP'!$F50:$EE50)+SUMIF('SPACELOG 10 BP'!$F$2:$EE$2,CI$4,'SPACELOG 10 BP'!$F50:$EE50)+SUMIF('SPACELOG 11 BP'!$F$2:$EE$2,CI$4,'SPACELOG 11 BP'!$F50:$EE50)+SUMIF('SPACELOG 12 BP'!$F$2:$EE$2,CI$4,'SPACELOG 12 BP'!$F50:$EE50)</f>
        <v>100</v>
      </c>
      <c r="CJ50" s="33">
        <f>SUMIF('reporting montigny'!$F$2:$EE$2,CJ$4,'reporting montigny'!$F50:$EE50)+SUMIF('reporting boissy'!$F$2:$EE$2,CJ$4,'reporting boissy'!$F50:$EE50)+SUMIF('reporting moussy'!$F$2:$EE$2,CJ$4,'reporting moussy'!$F50:$EE50)+SUMIF('reporting trappes'!$F$2:$EE$2,CJ$4,'reporting trappes'!$F50:$EE50)+SUMIF('SPACELOG 5 BP'!$F$2:$EE$2,CJ$4,'SPACELOG 5 BP'!$F50:$EE50)+SUMIF('SPACELOG 6 BP'!$F$2:$EE$2,CJ$4,'SPACELOG 6 BP'!$F50:$EE50)+SUMIF('SPACELOG 7 BP'!$F$2:$EE$2,CJ$4,'SPACELOG 7 BP'!$F50:$EE50)+SUMIF('SPACELOG 8 BP'!$F$2:$EE$2,CJ$4,'SPACELOG 8 BP'!$F50:$EE50)+SUMIF('SPACELOG 9 BP'!$F$2:$EE$2,CJ$4,'SPACELOG 9 BP'!$F50:$EE50)+SUMIF('SPACELOG 10 BP'!$F$2:$EE$2,CJ$4,'SPACELOG 10 BP'!$F50:$EE50)+SUMIF('SPACELOG 11 BP'!$F$2:$EE$2,CJ$4,'SPACELOG 11 BP'!$F50:$EE50)+SUMIF('SPACELOG 12 BP'!$F$2:$EE$2,CJ$4,'SPACELOG 12 BP'!$F50:$EE50)</f>
        <v>0</v>
      </c>
      <c r="CK50" s="33">
        <f>SUMIF('reporting montigny'!$F$2:$EE$2,CK$4,'reporting montigny'!$F50:$EE50)+SUMIF('reporting boissy'!$F$2:$EE$2,CK$4,'reporting boissy'!$F50:$EE50)+SUMIF('reporting moussy'!$F$2:$EE$2,CK$4,'reporting moussy'!$F50:$EE50)+SUMIF('reporting trappes'!$F$2:$EE$2,CK$4,'reporting trappes'!$F50:$EE50)+SUMIF('SPACELOG 5 BP'!$F$2:$EE$2,CK$4,'SPACELOG 5 BP'!$F50:$EE50)+SUMIF('SPACELOG 6 BP'!$F$2:$EE$2,CK$4,'SPACELOG 6 BP'!$F50:$EE50)+SUMIF('SPACELOG 7 BP'!$F$2:$EE$2,CK$4,'SPACELOG 7 BP'!$F50:$EE50)+SUMIF('SPACELOG 8 BP'!$F$2:$EE$2,CK$4,'SPACELOG 8 BP'!$F50:$EE50)+SUMIF('SPACELOG 9 BP'!$F$2:$EE$2,CK$4,'SPACELOG 9 BP'!$F50:$EE50)+SUMIF('SPACELOG 10 BP'!$F$2:$EE$2,CK$4,'SPACELOG 10 BP'!$F50:$EE50)+SUMIF('SPACELOG 11 BP'!$F$2:$EE$2,CK$4,'SPACELOG 11 BP'!$F50:$EE50)+SUMIF('SPACELOG 12 BP'!$F$2:$EE$2,CK$4,'SPACELOG 12 BP'!$F50:$EE50)</f>
        <v>0</v>
      </c>
      <c r="CL50" s="33">
        <f>SUMIF('reporting montigny'!$F$2:$EE$2,CL$4,'reporting montigny'!$F50:$EE50)+SUMIF('reporting boissy'!$F$2:$EE$2,CL$4,'reporting boissy'!$F50:$EE50)+SUMIF('reporting moussy'!$F$2:$EE$2,CL$4,'reporting moussy'!$F50:$EE50)+SUMIF('reporting trappes'!$F$2:$EE$2,CL$4,'reporting trappes'!$F50:$EE50)+SUMIF('SPACELOG 5 BP'!$F$2:$EE$2,CL$4,'SPACELOG 5 BP'!$F50:$EE50)+SUMIF('SPACELOG 6 BP'!$F$2:$EE$2,CL$4,'SPACELOG 6 BP'!$F50:$EE50)+SUMIF('SPACELOG 7 BP'!$F$2:$EE$2,CL$4,'SPACELOG 7 BP'!$F50:$EE50)+SUMIF('SPACELOG 8 BP'!$F$2:$EE$2,CL$4,'SPACELOG 8 BP'!$F50:$EE50)+SUMIF('SPACELOG 9 BP'!$F$2:$EE$2,CL$4,'SPACELOG 9 BP'!$F50:$EE50)+SUMIF('SPACELOG 10 BP'!$F$2:$EE$2,CL$4,'SPACELOG 10 BP'!$F50:$EE50)+SUMIF('SPACELOG 11 BP'!$F$2:$EE$2,CL$4,'SPACELOG 11 BP'!$F50:$EE50)+SUMIF('SPACELOG 12 BP'!$F$2:$EE$2,CL$4,'SPACELOG 12 BP'!$F50:$EE50)</f>
        <v>0</v>
      </c>
      <c r="CM50" s="33">
        <f>SUMIF('reporting montigny'!$F$2:$EE$2,CM$4,'reporting montigny'!$F50:$EE50)+SUMIF('reporting boissy'!$F$2:$EE$2,CM$4,'reporting boissy'!$F50:$EE50)+SUMIF('reporting moussy'!$F$2:$EE$2,CM$4,'reporting moussy'!$F50:$EE50)+SUMIF('reporting trappes'!$F$2:$EE$2,CM$4,'reporting trappes'!$F50:$EE50)+SUMIF('SPACELOG 5 BP'!$F$2:$EE$2,CM$4,'SPACELOG 5 BP'!$F50:$EE50)+SUMIF('SPACELOG 6 BP'!$F$2:$EE$2,CM$4,'SPACELOG 6 BP'!$F50:$EE50)+SUMIF('SPACELOG 7 BP'!$F$2:$EE$2,CM$4,'SPACELOG 7 BP'!$F50:$EE50)+SUMIF('SPACELOG 8 BP'!$F$2:$EE$2,CM$4,'SPACELOG 8 BP'!$F50:$EE50)+SUMIF('SPACELOG 9 BP'!$F$2:$EE$2,CM$4,'SPACELOG 9 BP'!$F50:$EE50)+SUMIF('SPACELOG 10 BP'!$F$2:$EE$2,CM$4,'SPACELOG 10 BP'!$F50:$EE50)+SUMIF('SPACELOG 11 BP'!$F$2:$EE$2,CM$4,'SPACELOG 11 BP'!$F50:$EE50)+SUMIF('SPACELOG 12 BP'!$F$2:$EE$2,CM$4,'SPACELOG 12 BP'!$F50:$EE50)</f>
        <v>0</v>
      </c>
      <c r="CN50" s="33">
        <f>SUMIF('reporting montigny'!$F$2:$EE$2,CN$4,'reporting montigny'!$F50:$EE50)+SUMIF('reporting boissy'!$F$2:$EE$2,CN$4,'reporting boissy'!$F50:$EE50)+SUMIF('reporting moussy'!$F$2:$EE$2,CN$4,'reporting moussy'!$F50:$EE50)+SUMIF('reporting trappes'!$F$2:$EE$2,CN$4,'reporting trappes'!$F50:$EE50)+SUMIF('SPACELOG 5 BP'!$F$2:$EE$2,CN$4,'SPACELOG 5 BP'!$F50:$EE50)+SUMIF('SPACELOG 6 BP'!$F$2:$EE$2,CN$4,'SPACELOG 6 BP'!$F50:$EE50)+SUMIF('SPACELOG 7 BP'!$F$2:$EE$2,CN$4,'SPACELOG 7 BP'!$F50:$EE50)+SUMIF('SPACELOG 8 BP'!$F$2:$EE$2,CN$4,'SPACELOG 8 BP'!$F50:$EE50)+SUMIF('SPACELOG 9 BP'!$F$2:$EE$2,CN$4,'SPACELOG 9 BP'!$F50:$EE50)+SUMIF('SPACELOG 10 BP'!$F$2:$EE$2,CN$4,'SPACELOG 10 BP'!$F50:$EE50)+SUMIF('SPACELOG 11 BP'!$F$2:$EE$2,CN$4,'SPACELOG 11 BP'!$F50:$EE50)+SUMIF('SPACELOG 12 BP'!$F$2:$EE$2,CN$4,'SPACELOG 12 BP'!$F50:$EE50)</f>
        <v>0</v>
      </c>
      <c r="CO50" s="33">
        <f>SUMIF('reporting montigny'!$F$2:$EE$2,CO$4,'reporting montigny'!$F50:$EE50)+SUMIF('reporting boissy'!$F$2:$EE$2,CO$4,'reporting boissy'!$F50:$EE50)+SUMIF('reporting moussy'!$F$2:$EE$2,CO$4,'reporting moussy'!$F50:$EE50)+SUMIF('reporting trappes'!$F$2:$EE$2,CO$4,'reporting trappes'!$F50:$EE50)+SUMIF('SPACELOG 5 BP'!$F$2:$EE$2,CO$4,'SPACELOG 5 BP'!$F50:$EE50)+SUMIF('SPACELOG 6 BP'!$F$2:$EE$2,CO$4,'SPACELOG 6 BP'!$F50:$EE50)+SUMIF('SPACELOG 7 BP'!$F$2:$EE$2,CO$4,'SPACELOG 7 BP'!$F50:$EE50)+SUMIF('SPACELOG 8 BP'!$F$2:$EE$2,CO$4,'SPACELOG 8 BP'!$F50:$EE50)+SUMIF('SPACELOG 9 BP'!$F$2:$EE$2,CO$4,'SPACELOG 9 BP'!$F50:$EE50)+SUMIF('SPACELOG 10 BP'!$F$2:$EE$2,CO$4,'SPACELOG 10 BP'!$F50:$EE50)+SUMIF('SPACELOG 11 BP'!$F$2:$EE$2,CO$4,'SPACELOG 11 BP'!$F50:$EE50)+SUMIF('SPACELOG 12 BP'!$F$2:$EE$2,CO$4,'SPACELOG 12 BP'!$F50:$EE50)</f>
        <v>0</v>
      </c>
      <c r="CP50" s="33">
        <f>SUMIF('reporting montigny'!$F$2:$EE$2,CP$4,'reporting montigny'!$F50:$EE50)+SUMIF('reporting boissy'!$F$2:$EE$2,CP$4,'reporting boissy'!$F50:$EE50)+SUMIF('reporting moussy'!$F$2:$EE$2,CP$4,'reporting moussy'!$F50:$EE50)+SUMIF('reporting trappes'!$F$2:$EE$2,CP$4,'reporting trappes'!$F50:$EE50)+SUMIF('SPACELOG 5 BP'!$F$2:$EE$2,CP$4,'SPACELOG 5 BP'!$F50:$EE50)+SUMIF('SPACELOG 6 BP'!$F$2:$EE$2,CP$4,'SPACELOG 6 BP'!$F50:$EE50)+SUMIF('SPACELOG 7 BP'!$F$2:$EE$2,CP$4,'SPACELOG 7 BP'!$F50:$EE50)+SUMIF('SPACELOG 8 BP'!$F$2:$EE$2,CP$4,'SPACELOG 8 BP'!$F50:$EE50)+SUMIF('SPACELOG 9 BP'!$F$2:$EE$2,CP$4,'SPACELOG 9 BP'!$F50:$EE50)+SUMIF('SPACELOG 10 BP'!$F$2:$EE$2,CP$4,'SPACELOG 10 BP'!$F50:$EE50)+SUMIF('SPACELOG 11 BP'!$F$2:$EE$2,CP$4,'SPACELOG 11 BP'!$F50:$EE50)+SUMIF('SPACELOG 12 BP'!$F$2:$EE$2,CP$4,'SPACELOG 12 BP'!$F50:$EE50)</f>
        <v>0</v>
      </c>
      <c r="CQ50" s="33">
        <f>SUMIF('reporting montigny'!$F$2:$EE$2,CQ$4,'reporting montigny'!$F50:$EE50)+SUMIF('reporting boissy'!$F$2:$EE$2,CQ$4,'reporting boissy'!$F50:$EE50)+SUMIF('reporting moussy'!$F$2:$EE$2,CQ$4,'reporting moussy'!$F50:$EE50)+SUMIF('reporting trappes'!$F$2:$EE$2,CQ$4,'reporting trappes'!$F50:$EE50)+SUMIF('SPACELOG 5 BP'!$F$2:$EE$2,CQ$4,'SPACELOG 5 BP'!$F50:$EE50)+SUMIF('SPACELOG 6 BP'!$F$2:$EE$2,CQ$4,'SPACELOG 6 BP'!$F50:$EE50)+SUMIF('SPACELOG 7 BP'!$F$2:$EE$2,CQ$4,'SPACELOG 7 BP'!$F50:$EE50)+SUMIF('SPACELOG 8 BP'!$F$2:$EE$2,CQ$4,'SPACELOG 8 BP'!$F50:$EE50)+SUMIF('SPACELOG 9 BP'!$F$2:$EE$2,CQ$4,'SPACELOG 9 BP'!$F50:$EE50)+SUMIF('SPACELOG 10 BP'!$F$2:$EE$2,CQ$4,'SPACELOG 10 BP'!$F50:$EE50)+SUMIF('SPACELOG 11 BP'!$F$2:$EE$2,CQ$4,'SPACELOG 11 BP'!$F50:$EE50)+SUMIF('SPACELOG 12 BP'!$F$2:$EE$2,CQ$4,'SPACELOG 12 BP'!$F50:$EE50)</f>
        <v>0</v>
      </c>
      <c r="CR50" s="393">
        <f t="shared" si="264"/>
        <v>400</v>
      </c>
      <c r="CS50" s="33">
        <f>SUMIF('reporting montigny'!$F$2:$EE$2,CS$4,'reporting montigny'!$F50:$EE50)+SUMIF('reporting boissy'!$F$2:$EE$2,CS$4,'reporting boissy'!$F50:$EE50)+SUMIF('reporting moussy'!$F$2:$EE$2,CS$4,'reporting moussy'!$F50:$EE50)+SUMIF('reporting trappes'!$F$2:$EE$2,CS$4,'reporting trappes'!$F50:$EE50)+SUMIF('SPACELOG 5 BP'!$F$2:$EE$2,CS$4,'SPACELOG 5 BP'!$F50:$EE50)+SUMIF('SPACELOG 6 BP'!$F$2:$EE$2,CS$4,'SPACELOG 6 BP'!$F50:$EE50)+SUMIF('SPACELOG 7 BP'!$F$2:$EE$2,CS$4,'SPACELOG 7 BP'!$F50:$EE50)+SUMIF('SPACELOG 8 BP'!$F$2:$EE$2,CS$4,'SPACELOG 8 BP'!$F50:$EE50)+SUMIF('SPACELOG 9 BP'!$F$2:$EE$2,CS$4,'SPACELOG 9 BP'!$F50:$EE50)+SUMIF('SPACELOG 10 BP'!$F$2:$EE$2,CS$4,'SPACELOG 10 BP'!$F50:$EE50)+SUMIF('SPACELOG 11 BP'!$F$2:$EE$2,CS$4,'SPACELOG 11 BP'!$F50:$EE50)+SUMIF('SPACELOG 12 BP'!$F$2:$EE$2,CS$4,'SPACELOG 12 BP'!$F50:$EE50)</f>
        <v>0</v>
      </c>
      <c r="CT50" s="33">
        <f>SUMIF('reporting montigny'!$F$2:$EE$2,CT$4,'reporting montigny'!$F50:$EE50)+SUMIF('reporting boissy'!$F$2:$EE$2,CT$4,'reporting boissy'!$F50:$EE50)+SUMIF('reporting moussy'!$F$2:$EE$2,CT$4,'reporting moussy'!$F50:$EE50)+SUMIF('reporting trappes'!$F$2:$EE$2,CT$4,'reporting trappes'!$F50:$EE50)+SUMIF('SPACELOG 5 BP'!$F$2:$EE$2,CT$4,'SPACELOG 5 BP'!$F50:$EE50)+SUMIF('SPACELOG 6 BP'!$F$2:$EE$2,CT$4,'SPACELOG 6 BP'!$F50:$EE50)+SUMIF('SPACELOG 7 BP'!$F$2:$EE$2,CT$4,'SPACELOG 7 BP'!$F50:$EE50)+SUMIF('SPACELOG 8 BP'!$F$2:$EE$2,CT$4,'SPACELOG 8 BP'!$F50:$EE50)+SUMIF('SPACELOG 9 BP'!$F$2:$EE$2,CT$4,'SPACELOG 9 BP'!$F50:$EE50)+SUMIF('SPACELOG 10 BP'!$F$2:$EE$2,CT$4,'SPACELOG 10 BP'!$F50:$EE50)+SUMIF('SPACELOG 11 BP'!$F$2:$EE$2,CT$4,'SPACELOG 11 BP'!$F50:$EE50)+SUMIF('SPACELOG 12 BP'!$F$2:$EE$2,CT$4,'SPACELOG 12 BP'!$F50:$EE50)</f>
        <v>0</v>
      </c>
      <c r="CU50" s="33">
        <f>SUMIF('reporting montigny'!$F$2:$EE$2,CU$4,'reporting montigny'!$F50:$EE50)+SUMIF('reporting boissy'!$F$2:$EE$2,CU$4,'reporting boissy'!$F50:$EE50)+SUMIF('reporting moussy'!$F$2:$EE$2,CU$4,'reporting moussy'!$F50:$EE50)+SUMIF('reporting trappes'!$F$2:$EE$2,CU$4,'reporting trappes'!$F50:$EE50)+SUMIF('SPACELOG 5 BP'!$F$2:$EE$2,CU$4,'SPACELOG 5 BP'!$F50:$EE50)+SUMIF('SPACELOG 6 BP'!$F$2:$EE$2,CU$4,'SPACELOG 6 BP'!$F50:$EE50)+SUMIF('SPACELOG 7 BP'!$F$2:$EE$2,CU$4,'SPACELOG 7 BP'!$F50:$EE50)+SUMIF('SPACELOG 8 BP'!$F$2:$EE$2,CU$4,'SPACELOG 8 BP'!$F50:$EE50)+SUMIF('SPACELOG 9 BP'!$F$2:$EE$2,CU$4,'SPACELOG 9 BP'!$F50:$EE50)+SUMIF('SPACELOG 10 BP'!$F$2:$EE$2,CU$4,'SPACELOG 10 BP'!$F50:$EE50)+SUMIF('SPACELOG 11 BP'!$F$2:$EE$2,CU$4,'SPACELOG 11 BP'!$F50:$EE50)+SUMIF('SPACELOG 12 BP'!$F$2:$EE$2,CU$4,'SPACELOG 12 BP'!$F50:$EE50)</f>
        <v>0</v>
      </c>
      <c r="CV50" s="33">
        <f>SUMIF('reporting montigny'!$F$2:$EE$2,CV$4,'reporting montigny'!$F50:$EE50)+SUMIF('reporting boissy'!$F$2:$EE$2,CV$4,'reporting boissy'!$F50:$EE50)+SUMIF('reporting moussy'!$F$2:$EE$2,CV$4,'reporting moussy'!$F50:$EE50)+SUMIF('reporting trappes'!$F$2:$EE$2,CV$4,'reporting trappes'!$F50:$EE50)+SUMIF('SPACELOG 5 BP'!$F$2:$EE$2,CV$4,'SPACELOG 5 BP'!$F50:$EE50)+SUMIF('SPACELOG 6 BP'!$F$2:$EE$2,CV$4,'SPACELOG 6 BP'!$F50:$EE50)+SUMIF('SPACELOG 7 BP'!$F$2:$EE$2,CV$4,'SPACELOG 7 BP'!$F50:$EE50)+SUMIF('SPACELOG 8 BP'!$F$2:$EE$2,CV$4,'SPACELOG 8 BP'!$F50:$EE50)+SUMIF('SPACELOG 9 BP'!$F$2:$EE$2,CV$4,'SPACELOG 9 BP'!$F50:$EE50)+SUMIF('SPACELOG 10 BP'!$F$2:$EE$2,CV$4,'SPACELOG 10 BP'!$F50:$EE50)+SUMIF('SPACELOG 11 BP'!$F$2:$EE$2,CV$4,'SPACELOG 11 BP'!$F50:$EE50)+SUMIF('SPACELOG 12 BP'!$F$2:$EE$2,CV$4,'SPACELOG 12 BP'!$F50:$EE50)</f>
        <v>0</v>
      </c>
      <c r="CW50" s="33">
        <f>SUMIF('reporting montigny'!$F$2:$EE$2,CW$4,'reporting montigny'!$F50:$EE50)+SUMIF('reporting boissy'!$F$2:$EE$2,CW$4,'reporting boissy'!$F50:$EE50)+SUMIF('reporting moussy'!$F$2:$EE$2,CW$4,'reporting moussy'!$F50:$EE50)+SUMIF('reporting trappes'!$F$2:$EE$2,CW$4,'reporting trappes'!$F50:$EE50)+SUMIF('SPACELOG 5 BP'!$F$2:$EE$2,CW$4,'SPACELOG 5 BP'!$F50:$EE50)+SUMIF('SPACELOG 6 BP'!$F$2:$EE$2,CW$4,'SPACELOG 6 BP'!$F50:$EE50)+SUMIF('SPACELOG 7 BP'!$F$2:$EE$2,CW$4,'SPACELOG 7 BP'!$F50:$EE50)+SUMIF('SPACELOG 8 BP'!$F$2:$EE$2,CW$4,'SPACELOG 8 BP'!$F50:$EE50)+SUMIF('SPACELOG 9 BP'!$F$2:$EE$2,CW$4,'SPACELOG 9 BP'!$F50:$EE50)+SUMIF('SPACELOG 10 BP'!$F$2:$EE$2,CW$4,'SPACELOG 10 BP'!$F50:$EE50)+SUMIF('SPACELOG 11 BP'!$F$2:$EE$2,CW$4,'SPACELOG 11 BP'!$F50:$EE50)+SUMIF('SPACELOG 12 BP'!$F$2:$EE$2,CW$4,'SPACELOG 12 BP'!$F50:$EE50)</f>
        <v>0</v>
      </c>
      <c r="CX50" s="33">
        <f>SUMIF('reporting montigny'!$F$2:$EE$2,CX$4,'reporting montigny'!$F50:$EE50)+SUMIF('reporting boissy'!$F$2:$EE$2,CX$4,'reporting boissy'!$F50:$EE50)+SUMIF('reporting moussy'!$F$2:$EE$2,CX$4,'reporting moussy'!$F50:$EE50)+SUMIF('reporting trappes'!$F$2:$EE$2,CX$4,'reporting trappes'!$F50:$EE50)+SUMIF('SPACELOG 5 BP'!$F$2:$EE$2,CX$4,'SPACELOG 5 BP'!$F50:$EE50)+SUMIF('SPACELOG 6 BP'!$F$2:$EE$2,CX$4,'SPACELOG 6 BP'!$F50:$EE50)+SUMIF('SPACELOG 7 BP'!$F$2:$EE$2,CX$4,'SPACELOG 7 BP'!$F50:$EE50)+SUMIF('SPACELOG 8 BP'!$F$2:$EE$2,CX$4,'SPACELOG 8 BP'!$F50:$EE50)+SUMIF('SPACELOG 9 BP'!$F$2:$EE$2,CX$4,'SPACELOG 9 BP'!$F50:$EE50)+SUMIF('SPACELOG 10 BP'!$F$2:$EE$2,CX$4,'SPACELOG 10 BP'!$F50:$EE50)+SUMIF('SPACELOG 11 BP'!$F$2:$EE$2,CX$4,'SPACELOG 11 BP'!$F50:$EE50)+SUMIF('SPACELOG 12 BP'!$F$2:$EE$2,CX$4,'SPACELOG 12 BP'!$F50:$EE50)</f>
        <v>0</v>
      </c>
      <c r="CY50" s="33">
        <f>SUMIF('reporting montigny'!$F$2:$EE$2,CY$4,'reporting montigny'!$F50:$EE50)+SUMIF('reporting boissy'!$F$2:$EE$2,CY$4,'reporting boissy'!$F50:$EE50)+SUMIF('reporting moussy'!$F$2:$EE$2,CY$4,'reporting moussy'!$F50:$EE50)+SUMIF('reporting trappes'!$F$2:$EE$2,CY$4,'reporting trappes'!$F50:$EE50)+SUMIF('SPACELOG 5 BP'!$F$2:$EE$2,CY$4,'SPACELOG 5 BP'!$F50:$EE50)+SUMIF('SPACELOG 6 BP'!$F$2:$EE$2,CY$4,'SPACELOG 6 BP'!$F50:$EE50)+SUMIF('SPACELOG 7 BP'!$F$2:$EE$2,CY$4,'SPACELOG 7 BP'!$F50:$EE50)+SUMIF('SPACELOG 8 BP'!$F$2:$EE$2,CY$4,'SPACELOG 8 BP'!$F50:$EE50)+SUMIF('SPACELOG 9 BP'!$F$2:$EE$2,CY$4,'SPACELOG 9 BP'!$F50:$EE50)+SUMIF('SPACELOG 10 BP'!$F$2:$EE$2,CY$4,'SPACELOG 10 BP'!$F50:$EE50)+SUMIF('SPACELOG 11 BP'!$F$2:$EE$2,CY$4,'SPACELOG 11 BP'!$F50:$EE50)+SUMIF('SPACELOG 12 BP'!$F$2:$EE$2,CY$4,'SPACELOG 12 BP'!$F50:$EE50)</f>
        <v>0</v>
      </c>
      <c r="CZ50" s="33">
        <f>SUMIF('reporting montigny'!$F$2:$EE$2,CZ$4,'reporting montigny'!$F50:$EE50)+SUMIF('reporting boissy'!$F$2:$EE$2,CZ$4,'reporting boissy'!$F50:$EE50)+SUMIF('reporting moussy'!$F$2:$EE$2,CZ$4,'reporting moussy'!$F50:$EE50)+SUMIF('reporting trappes'!$F$2:$EE$2,CZ$4,'reporting trappes'!$F50:$EE50)+SUMIF('SPACELOG 5 BP'!$F$2:$EE$2,CZ$4,'SPACELOG 5 BP'!$F50:$EE50)+SUMIF('SPACELOG 6 BP'!$F$2:$EE$2,CZ$4,'SPACELOG 6 BP'!$F50:$EE50)+SUMIF('SPACELOG 7 BP'!$F$2:$EE$2,CZ$4,'SPACELOG 7 BP'!$F50:$EE50)+SUMIF('SPACELOG 8 BP'!$F$2:$EE$2,CZ$4,'SPACELOG 8 BP'!$F50:$EE50)+SUMIF('SPACELOG 9 BP'!$F$2:$EE$2,CZ$4,'SPACELOG 9 BP'!$F50:$EE50)+SUMIF('SPACELOG 10 BP'!$F$2:$EE$2,CZ$4,'SPACELOG 10 BP'!$F50:$EE50)+SUMIF('SPACELOG 11 BP'!$F$2:$EE$2,CZ$4,'SPACELOG 11 BP'!$F50:$EE50)+SUMIF('SPACELOG 12 BP'!$F$2:$EE$2,CZ$4,'SPACELOG 12 BP'!$F50:$EE50)</f>
        <v>0</v>
      </c>
      <c r="DA50" s="33">
        <f>SUMIF('reporting montigny'!$F$2:$EE$2,DA$4,'reporting montigny'!$F50:$EE50)+SUMIF('reporting boissy'!$F$2:$EE$2,DA$4,'reporting boissy'!$F50:$EE50)+SUMIF('reporting moussy'!$F$2:$EE$2,DA$4,'reporting moussy'!$F50:$EE50)+SUMIF('reporting trappes'!$F$2:$EE$2,DA$4,'reporting trappes'!$F50:$EE50)+SUMIF('SPACELOG 5 BP'!$F$2:$EE$2,DA$4,'SPACELOG 5 BP'!$F50:$EE50)+SUMIF('SPACELOG 6 BP'!$F$2:$EE$2,DA$4,'SPACELOG 6 BP'!$F50:$EE50)+SUMIF('SPACELOG 7 BP'!$F$2:$EE$2,DA$4,'SPACELOG 7 BP'!$F50:$EE50)+SUMIF('SPACELOG 8 BP'!$F$2:$EE$2,DA$4,'SPACELOG 8 BP'!$F50:$EE50)+SUMIF('SPACELOG 9 BP'!$F$2:$EE$2,DA$4,'SPACELOG 9 BP'!$F50:$EE50)+SUMIF('SPACELOG 10 BP'!$F$2:$EE$2,DA$4,'SPACELOG 10 BP'!$F50:$EE50)+SUMIF('SPACELOG 11 BP'!$F$2:$EE$2,DA$4,'SPACELOG 11 BP'!$F50:$EE50)+SUMIF('SPACELOG 12 BP'!$F$2:$EE$2,DA$4,'SPACELOG 12 BP'!$F50:$EE50)</f>
        <v>0</v>
      </c>
      <c r="DB50" s="33">
        <f>SUMIF('reporting montigny'!$F$2:$EE$2,DB$4,'reporting montigny'!$F50:$EE50)+SUMIF('reporting boissy'!$F$2:$EE$2,DB$4,'reporting boissy'!$F50:$EE50)+SUMIF('reporting moussy'!$F$2:$EE$2,DB$4,'reporting moussy'!$F50:$EE50)+SUMIF('reporting trappes'!$F$2:$EE$2,DB$4,'reporting trappes'!$F50:$EE50)+SUMIF('SPACELOG 5 BP'!$F$2:$EE$2,DB$4,'SPACELOG 5 BP'!$F50:$EE50)+SUMIF('SPACELOG 6 BP'!$F$2:$EE$2,DB$4,'SPACELOG 6 BP'!$F50:$EE50)+SUMIF('SPACELOG 7 BP'!$F$2:$EE$2,DB$4,'SPACELOG 7 BP'!$F50:$EE50)+SUMIF('SPACELOG 8 BP'!$F$2:$EE$2,DB$4,'SPACELOG 8 BP'!$F50:$EE50)+SUMIF('SPACELOG 9 BP'!$F$2:$EE$2,DB$4,'SPACELOG 9 BP'!$F50:$EE50)+SUMIF('SPACELOG 10 BP'!$F$2:$EE$2,DB$4,'SPACELOG 10 BP'!$F50:$EE50)+SUMIF('SPACELOG 11 BP'!$F$2:$EE$2,DB$4,'SPACELOG 11 BP'!$F50:$EE50)+SUMIF('SPACELOG 12 BP'!$F$2:$EE$2,DB$4,'SPACELOG 12 BP'!$F50:$EE50)</f>
        <v>0</v>
      </c>
      <c r="DC50" s="33">
        <f>SUMIF('reporting montigny'!$F$2:$EE$2,DC$4,'reporting montigny'!$F50:$EE50)+SUMIF('reporting boissy'!$F$2:$EE$2,DC$4,'reporting boissy'!$F50:$EE50)+SUMIF('reporting moussy'!$F$2:$EE$2,DC$4,'reporting moussy'!$F50:$EE50)+SUMIF('reporting trappes'!$F$2:$EE$2,DC$4,'reporting trappes'!$F50:$EE50)+SUMIF('SPACELOG 5 BP'!$F$2:$EE$2,DC$4,'SPACELOG 5 BP'!$F50:$EE50)+SUMIF('SPACELOG 6 BP'!$F$2:$EE$2,DC$4,'SPACELOG 6 BP'!$F50:$EE50)+SUMIF('SPACELOG 7 BP'!$F$2:$EE$2,DC$4,'SPACELOG 7 BP'!$F50:$EE50)+SUMIF('SPACELOG 8 BP'!$F$2:$EE$2,DC$4,'SPACELOG 8 BP'!$F50:$EE50)+SUMIF('SPACELOG 9 BP'!$F$2:$EE$2,DC$4,'SPACELOG 9 BP'!$F50:$EE50)+SUMIF('SPACELOG 10 BP'!$F$2:$EE$2,DC$4,'SPACELOG 10 BP'!$F50:$EE50)+SUMIF('SPACELOG 11 BP'!$F$2:$EE$2,DC$4,'SPACELOG 11 BP'!$F50:$EE50)+SUMIF('SPACELOG 12 BP'!$F$2:$EE$2,DC$4,'SPACELOG 12 BP'!$F50:$EE50)</f>
        <v>0</v>
      </c>
      <c r="DD50" s="33">
        <f>SUMIF('reporting montigny'!$F$2:$EE$2,DD$4,'reporting montigny'!$F50:$EE50)+SUMIF('reporting boissy'!$F$2:$EE$2,DD$4,'reporting boissy'!$F50:$EE50)+SUMIF('reporting moussy'!$F$2:$EE$2,DD$4,'reporting moussy'!$F50:$EE50)+SUMIF('reporting trappes'!$F$2:$EE$2,DD$4,'reporting trappes'!$F50:$EE50)+SUMIF('SPACELOG 5 BP'!$F$2:$EE$2,DD$4,'SPACELOG 5 BP'!$F50:$EE50)+SUMIF('SPACELOG 6 BP'!$F$2:$EE$2,DD$4,'SPACELOG 6 BP'!$F50:$EE50)+SUMIF('SPACELOG 7 BP'!$F$2:$EE$2,DD$4,'SPACELOG 7 BP'!$F50:$EE50)+SUMIF('SPACELOG 8 BP'!$F$2:$EE$2,DD$4,'SPACELOG 8 BP'!$F50:$EE50)+SUMIF('SPACELOG 9 BP'!$F$2:$EE$2,DD$4,'SPACELOG 9 BP'!$F50:$EE50)+SUMIF('SPACELOG 10 BP'!$F$2:$EE$2,DD$4,'SPACELOG 10 BP'!$F50:$EE50)+SUMIF('SPACELOG 11 BP'!$F$2:$EE$2,DD$4,'SPACELOG 11 BP'!$F50:$EE50)+SUMIF('SPACELOG 12 BP'!$F$2:$EE$2,DD$4,'SPACELOG 12 BP'!$F50:$EE50)</f>
        <v>0</v>
      </c>
      <c r="DE50" s="393">
        <f t="shared" si="265"/>
        <v>0</v>
      </c>
      <c r="DF50" s="33">
        <f>SUMIF('reporting montigny'!$F$2:$EE$2,DF$4,'reporting montigny'!$F50:$EE50)+SUMIF('reporting boissy'!$F$2:$EE$2,DF$4,'reporting boissy'!$F50:$EE50)+SUMIF('reporting moussy'!$F$2:$EE$2,DF$4,'reporting moussy'!$F50:$EE50)+SUMIF('reporting trappes'!$F$2:$EE$2,DF$4,'reporting trappes'!$F50:$EE50)+SUMIF('SPACELOG 5 BP'!$F$2:$EE$2,DF$4,'SPACELOG 5 BP'!$F50:$EE50)+SUMIF('SPACELOG 6 BP'!$F$2:$EE$2,DF$4,'SPACELOG 6 BP'!$F50:$EE50)+SUMIF('SPACELOG 7 BP'!$F$2:$EE$2,DF$4,'SPACELOG 7 BP'!$F50:$EE50)+SUMIF('SPACELOG 8 BP'!$F$2:$EE$2,DF$4,'SPACELOG 8 BP'!$F50:$EE50)+SUMIF('SPACELOG 9 BP'!$F$2:$EE$2,DF$4,'SPACELOG 9 BP'!$F50:$EE50)+SUMIF('SPACELOG 10 BP'!$F$2:$EE$2,DF$4,'SPACELOG 10 BP'!$F50:$EE50)+SUMIF('SPACELOG 11 BP'!$F$2:$EE$2,DF$4,'SPACELOG 11 BP'!$F50:$EE50)+SUMIF('SPACELOG 12 BP'!$F$2:$EE$2,DF$4,'SPACELOG 12 BP'!$F50:$EE50)</f>
        <v>0</v>
      </c>
      <c r="DG50" s="33">
        <f>SUMIF('reporting montigny'!$F$2:$EE$2,DG$4,'reporting montigny'!$F50:$EE50)+SUMIF('reporting boissy'!$F$2:$EE$2,DG$4,'reporting boissy'!$F50:$EE50)+SUMIF('reporting moussy'!$F$2:$EE$2,DG$4,'reporting moussy'!$F50:$EE50)+SUMIF('reporting trappes'!$F$2:$EE$2,DG$4,'reporting trappes'!$F50:$EE50)+SUMIF('SPACELOG 5 BP'!$F$2:$EE$2,DG$4,'SPACELOG 5 BP'!$F50:$EE50)+SUMIF('SPACELOG 6 BP'!$F$2:$EE$2,DG$4,'SPACELOG 6 BP'!$F50:$EE50)+SUMIF('SPACELOG 7 BP'!$F$2:$EE$2,DG$4,'SPACELOG 7 BP'!$F50:$EE50)+SUMIF('SPACELOG 8 BP'!$F$2:$EE$2,DG$4,'SPACELOG 8 BP'!$F50:$EE50)+SUMIF('SPACELOG 9 BP'!$F$2:$EE$2,DG$4,'SPACELOG 9 BP'!$F50:$EE50)+SUMIF('SPACELOG 10 BP'!$F$2:$EE$2,DG$4,'SPACELOG 10 BP'!$F50:$EE50)+SUMIF('SPACELOG 11 BP'!$F$2:$EE$2,DG$4,'SPACELOG 11 BP'!$F50:$EE50)+SUMIF('SPACELOG 12 BP'!$F$2:$EE$2,DG$4,'SPACELOG 12 BP'!$F50:$EE50)</f>
        <v>0</v>
      </c>
      <c r="DH50" s="33">
        <f>SUMIF('reporting montigny'!$F$2:$EE$2,DH$4,'reporting montigny'!$F50:$EE50)+SUMIF('reporting boissy'!$F$2:$EE$2,DH$4,'reporting boissy'!$F50:$EE50)+SUMIF('reporting moussy'!$F$2:$EE$2,DH$4,'reporting moussy'!$F50:$EE50)+SUMIF('reporting trappes'!$F$2:$EE$2,DH$4,'reporting trappes'!$F50:$EE50)+SUMIF('SPACELOG 5 BP'!$F$2:$EE$2,DH$4,'SPACELOG 5 BP'!$F50:$EE50)+SUMIF('SPACELOG 6 BP'!$F$2:$EE$2,DH$4,'SPACELOG 6 BP'!$F50:$EE50)+SUMIF('SPACELOG 7 BP'!$F$2:$EE$2,DH$4,'SPACELOG 7 BP'!$F50:$EE50)+SUMIF('SPACELOG 8 BP'!$F$2:$EE$2,DH$4,'SPACELOG 8 BP'!$F50:$EE50)+SUMIF('SPACELOG 9 BP'!$F$2:$EE$2,DH$4,'SPACELOG 9 BP'!$F50:$EE50)+SUMIF('SPACELOG 10 BP'!$F$2:$EE$2,DH$4,'SPACELOG 10 BP'!$F50:$EE50)+SUMIF('SPACELOG 11 BP'!$F$2:$EE$2,DH$4,'SPACELOG 11 BP'!$F50:$EE50)+SUMIF('SPACELOG 12 BP'!$F$2:$EE$2,DH$4,'SPACELOG 12 BP'!$F50:$EE50)</f>
        <v>0</v>
      </c>
      <c r="DI50" s="33">
        <f>SUMIF('reporting montigny'!$F$2:$EE$2,DI$4,'reporting montigny'!$F50:$EE50)+SUMIF('reporting boissy'!$F$2:$EE$2,DI$4,'reporting boissy'!$F50:$EE50)+SUMIF('reporting moussy'!$F$2:$EE$2,DI$4,'reporting moussy'!$F50:$EE50)+SUMIF('reporting trappes'!$F$2:$EE$2,DI$4,'reporting trappes'!$F50:$EE50)+SUMIF('SPACELOG 5 BP'!$F$2:$EE$2,DI$4,'SPACELOG 5 BP'!$F50:$EE50)+SUMIF('SPACELOG 6 BP'!$F$2:$EE$2,DI$4,'SPACELOG 6 BP'!$F50:$EE50)+SUMIF('SPACELOG 7 BP'!$F$2:$EE$2,DI$4,'SPACELOG 7 BP'!$F50:$EE50)+SUMIF('SPACELOG 8 BP'!$F$2:$EE$2,DI$4,'SPACELOG 8 BP'!$F50:$EE50)+SUMIF('SPACELOG 9 BP'!$F$2:$EE$2,DI$4,'SPACELOG 9 BP'!$F50:$EE50)+SUMIF('SPACELOG 10 BP'!$F$2:$EE$2,DI$4,'SPACELOG 10 BP'!$F50:$EE50)+SUMIF('SPACELOG 11 BP'!$F$2:$EE$2,DI$4,'SPACELOG 11 BP'!$F50:$EE50)+SUMIF('SPACELOG 12 BP'!$F$2:$EE$2,DI$4,'SPACELOG 12 BP'!$F50:$EE50)</f>
        <v>0</v>
      </c>
      <c r="DJ50" s="33">
        <f>SUMIF('reporting montigny'!$F$2:$EE$2,DJ$4,'reporting montigny'!$F50:$EE50)+SUMIF('reporting boissy'!$F$2:$EE$2,DJ$4,'reporting boissy'!$F50:$EE50)+SUMIF('reporting moussy'!$F$2:$EE$2,DJ$4,'reporting moussy'!$F50:$EE50)+SUMIF('reporting trappes'!$F$2:$EE$2,DJ$4,'reporting trappes'!$F50:$EE50)+SUMIF('SPACELOG 5 BP'!$F$2:$EE$2,DJ$4,'SPACELOG 5 BP'!$F50:$EE50)+SUMIF('SPACELOG 6 BP'!$F$2:$EE$2,DJ$4,'SPACELOG 6 BP'!$F50:$EE50)+SUMIF('SPACELOG 7 BP'!$F$2:$EE$2,DJ$4,'SPACELOG 7 BP'!$F50:$EE50)+SUMIF('SPACELOG 8 BP'!$F$2:$EE$2,DJ$4,'SPACELOG 8 BP'!$F50:$EE50)+SUMIF('SPACELOG 9 BP'!$F$2:$EE$2,DJ$4,'SPACELOG 9 BP'!$F50:$EE50)+SUMIF('SPACELOG 10 BP'!$F$2:$EE$2,DJ$4,'SPACELOG 10 BP'!$F50:$EE50)+SUMIF('SPACELOG 11 BP'!$F$2:$EE$2,DJ$4,'SPACELOG 11 BP'!$F50:$EE50)+SUMIF('SPACELOG 12 BP'!$F$2:$EE$2,DJ$4,'SPACELOG 12 BP'!$F50:$EE50)</f>
        <v>0</v>
      </c>
      <c r="DK50" s="33">
        <f>SUMIF('reporting montigny'!$F$2:$EE$2,DK$4,'reporting montigny'!$F50:$EE50)+SUMIF('reporting boissy'!$F$2:$EE$2,DK$4,'reporting boissy'!$F50:$EE50)+SUMIF('reporting moussy'!$F$2:$EE$2,DK$4,'reporting moussy'!$F50:$EE50)+SUMIF('reporting trappes'!$F$2:$EE$2,DK$4,'reporting trappes'!$F50:$EE50)+SUMIF('SPACELOG 5 BP'!$F$2:$EE$2,DK$4,'SPACELOG 5 BP'!$F50:$EE50)+SUMIF('SPACELOG 6 BP'!$F$2:$EE$2,DK$4,'SPACELOG 6 BP'!$F50:$EE50)+SUMIF('SPACELOG 7 BP'!$F$2:$EE$2,DK$4,'SPACELOG 7 BP'!$F50:$EE50)+SUMIF('SPACELOG 8 BP'!$F$2:$EE$2,DK$4,'SPACELOG 8 BP'!$F50:$EE50)+SUMIF('SPACELOG 9 BP'!$F$2:$EE$2,DK$4,'SPACELOG 9 BP'!$F50:$EE50)+SUMIF('SPACELOG 10 BP'!$F$2:$EE$2,DK$4,'SPACELOG 10 BP'!$F50:$EE50)+SUMIF('SPACELOG 11 BP'!$F$2:$EE$2,DK$4,'SPACELOG 11 BP'!$F50:$EE50)+SUMIF('SPACELOG 12 BP'!$F$2:$EE$2,DK$4,'SPACELOG 12 BP'!$F50:$EE50)</f>
        <v>0</v>
      </c>
      <c r="DL50" s="33">
        <f>SUMIF('reporting montigny'!$F$2:$EE$2,DL$4,'reporting montigny'!$F50:$EE50)+SUMIF('reporting boissy'!$F$2:$EE$2,DL$4,'reporting boissy'!$F50:$EE50)+SUMIF('reporting moussy'!$F$2:$EE$2,DL$4,'reporting moussy'!$F50:$EE50)+SUMIF('reporting trappes'!$F$2:$EE$2,DL$4,'reporting trappes'!$F50:$EE50)+SUMIF('SPACELOG 5 BP'!$F$2:$EE$2,DL$4,'SPACELOG 5 BP'!$F50:$EE50)+SUMIF('SPACELOG 6 BP'!$F$2:$EE$2,DL$4,'SPACELOG 6 BP'!$F50:$EE50)+SUMIF('SPACELOG 7 BP'!$F$2:$EE$2,DL$4,'SPACELOG 7 BP'!$F50:$EE50)+SUMIF('SPACELOG 8 BP'!$F$2:$EE$2,DL$4,'SPACELOG 8 BP'!$F50:$EE50)+SUMIF('SPACELOG 9 BP'!$F$2:$EE$2,DL$4,'SPACELOG 9 BP'!$F50:$EE50)+SUMIF('SPACELOG 10 BP'!$F$2:$EE$2,DL$4,'SPACELOG 10 BP'!$F50:$EE50)+SUMIF('SPACELOG 11 BP'!$F$2:$EE$2,DL$4,'SPACELOG 11 BP'!$F50:$EE50)+SUMIF('SPACELOG 12 BP'!$F$2:$EE$2,DL$4,'SPACELOG 12 BP'!$F50:$EE50)</f>
        <v>0</v>
      </c>
      <c r="DM50" s="33">
        <f>SUMIF('reporting montigny'!$F$2:$EE$2,DM$4,'reporting montigny'!$F50:$EE50)+SUMIF('reporting boissy'!$F$2:$EE$2,DM$4,'reporting boissy'!$F50:$EE50)+SUMIF('reporting moussy'!$F$2:$EE$2,DM$4,'reporting moussy'!$F50:$EE50)+SUMIF('reporting trappes'!$F$2:$EE$2,DM$4,'reporting trappes'!$F50:$EE50)+SUMIF('SPACELOG 5 BP'!$F$2:$EE$2,DM$4,'SPACELOG 5 BP'!$F50:$EE50)+SUMIF('SPACELOG 6 BP'!$F$2:$EE$2,DM$4,'SPACELOG 6 BP'!$F50:$EE50)+SUMIF('SPACELOG 7 BP'!$F$2:$EE$2,DM$4,'SPACELOG 7 BP'!$F50:$EE50)+SUMIF('SPACELOG 8 BP'!$F$2:$EE$2,DM$4,'SPACELOG 8 BP'!$F50:$EE50)+SUMIF('SPACELOG 9 BP'!$F$2:$EE$2,DM$4,'SPACELOG 9 BP'!$F50:$EE50)+SUMIF('SPACELOG 10 BP'!$F$2:$EE$2,DM$4,'SPACELOG 10 BP'!$F50:$EE50)+SUMIF('SPACELOG 11 BP'!$F$2:$EE$2,DM$4,'SPACELOG 11 BP'!$F50:$EE50)+SUMIF('SPACELOG 12 BP'!$F$2:$EE$2,DM$4,'SPACELOG 12 BP'!$F50:$EE50)</f>
        <v>0</v>
      </c>
      <c r="DN50" s="33">
        <f>SUMIF('reporting montigny'!$F$2:$EE$2,DN$4,'reporting montigny'!$F50:$EE50)+SUMIF('reporting boissy'!$F$2:$EE$2,DN$4,'reporting boissy'!$F50:$EE50)+SUMIF('reporting moussy'!$F$2:$EE$2,DN$4,'reporting moussy'!$F50:$EE50)+SUMIF('reporting trappes'!$F$2:$EE$2,DN$4,'reporting trappes'!$F50:$EE50)+SUMIF('SPACELOG 5 BP'!$F$2:$EE$2,DN$4,'SPACELOG 5 BP'!$F50:$EE50)+SUMIF('SPACELOG 6 BP'!$F$2:$EE$2,DN$4,'SPACELOG 6 BP'!$F50:$EE50)+SUMIF('SPACELOG 7 BP'!$F$2:$EE$2,DN$4,'SPACELOG 7 BP'!$F50:$EE50)+SUMIF('SPACELOG 8 BP'!$F$2:$EE$2,DN$4,'SPACELOG 8 BP'!$F50:$EE50)+SUMIF('SPACELOG 9 BP'!$F$2:$EE$2,DN$4,'SPACELOG 9 BP'!$F50:$EE50)+SUMIF('SPACELOG 10 BP'!$F$2:$EE$2,DN$4,'SPACELOG 10 BP'!$F50:$EE50)+SUMIF('SPACELOG 11 BP'!$F$2:$EE$2,DN$4,'SPACELOG 11 BP'!$F50:$EE50)+SUMIF('SPACELOG 12 BP'!$F$2:$EE$2,DN$4,'SPACELOG 12 BP'!$F50:$EE50)</f>
        <v>0</v>
      </c>
      <c r="DO50" s="33">
        <f>SUMIF('reporting montigny'!$F$2:$EE$2,DO$4,'reporting montigny'!$F50:$EE50)+SUMIF('reporting boissy'!$F$2:$EE$2,DO$4,'reporting boissy'!$F50:$EE50)+SUMIF('reporting moussy'!$F$2:$EE$2,DO$4,'reporting moussy'!$F50:$EE50)+SUMIF('reporting trappes'!$F$2:$EE$2,DO$4,'reporting trappes'!$F50:$EE50)+SUMIF('SPACELOG 5 BP'!$F$2:$EE$2,DO$4,'SPACELOG 5 BP'!$F50:$EE50)+SUMIF('SPACELOG 6 BP'!$F$2:$EE$2,DO$4,'SPACELOG 6 BP'!$F50:$EE50)+SUMIF('SPACELOG 7 BP'!$F$2:$EE$2,DO$4,'SPACELOG 7 BP'!$F50:$EE50)+SUMIF('SPACELOG 8 BP'!$F$2:$EE$2,DO$4,'SPACELOG 8 BP'!$F50:$EE50)+SUMIF('SPACELOG 9 BP'!$F$2:$EE$2,DO$4,'SPACELOG 9 BP'!$F50:$EE50)+SUMIF('SPACELOG 10 BP'!$F$2:$EE$2,DO$4,'SPACELOG 10 BP'!$F50:$EE50)+SUMIF('SPACELOG 11 BP'!$F$2:$EE$2,DO$4,'SPACELOG 11 BP'!$F50:$EE50)+SUMIF('SPACELOG 12 BP'!$F$2:$EE$2,DO$4,'SPACELOG 12 BP'!$F50:$EE50)</f>
        <v>0</v>
      </c>
      <c r="DP50" s="33">
        <f>SUMIF('reporting montigny'!$F$2:$EE$2,DP$4,'reporting montigny'!$F50:$EE50)+SUMIF('reporting boissy'!$F$2:$EE$2,DP$4,'reporting boissy'!$F50:$EE50)+SUMIF('reporting moussy'!$F$2:$EE$2,DP$4,'reporting moussy'!$F50:$EE50)+SUMIF('reporting trappes'!$F$2:$EE$2,DP$4,'reporting trappes'!$F50:$EE50)+SUMIF('SPACELOG 5 BP'!$F$2:$EE$2,DP$4,'SPACELOG 5 BP'!$F50:$EE50)+SUMIF('SPACELOG 6 BP'!$F$2:$EE$2,DP$4,'SPACELOG 6 BP'!$F50:$EE50)+SUMIF('SPACELOG 7 BP'!$F$2:$EE$2,DP$4,'SPACELOG 7 BP'!$F50:$EE50)+SUMIF('SPACELOG 8 BP'!$F$2:$EE$2,DP$4,'SPACELOG 8 BP'!$F50:$EE50)+SUMIF('SPACELOG 9 BP'!$F$2:$EE$2,DP$4,'SPACELOG 9 BP'!$F50:$EE50)+SUMIF('SPACELOG 10 BP'!$F$2:$EE$2,DP$4,'SPACELOG 10 BP'!$F50:$EE50)+SUMIF('SPACELOG 11 BP'!$F$2:$EE$2,DP$4,'SPACELOG 11 BP'!$F50:$EE50)+SUMIF('SPACELOG 12 BP'!$F$2:$EE$2,DP$4,'SPACELOG 12 BP'!$F50:$EE50)</f>
        <v>0</v>
      </c>
      <c r="DQ50" s="33">
        <f>SUMIF('reporting montigny'!$F$2:$EE$2,DQ$4,'reporting montigny'!$F50:$EE50)+SUMIF('reporting boissy'!$F$2:$EE$2,DQ$4,'reporting boissy'!$F50:$EE50)+SUMIF('reporting moussy'!$F$2:$EE$2,DQ$4,'reporting moussy'!$F50:$EE50)+SUMIF('reporting trappes'!$F$2:$EE$2,DQ$4,'reporting trappes'!$F50:$EE50)+SUMIF('SPACELOG 5 BP'!$F$2:$EE$2,DQ$4,'SPACELOG 5 BP'!$F50:$EE50)+SUMIF('SPACELOG 6 BP'!$F$2:$EE$2,DQ$4,'SPACELOG 6 BP'!$F50:$EE50)+SUMIF('SPACELOG 7 BP'!$F$2:$EE$2,DQ$4,'SPACELOG 7 BP'!$F50:$EE50)+SUMIF('SPACELOG 8 BP'!$F$2:$EE$2,DQ$4,'SPACELOG 8 BP'!$F50:$EE50)+SUMIF('SPACELOG 9 BP'!$F$2:$EE$2,DQ$4,'SPACELOG 9 BP'!$F50:$EE50)+SUMIF('SPACELOG 10 BP'!$F$2:$EE$2,DQ$4,'SPACELOG 10 BP'!$F50:$EE50)+SUMIF('SPACELOG 11 BP'!$F$2:$EE$2,DQ$4,'SPACELOG 11 BP'!$F50:$EE50)+SUMIF('SPACELOG 12 BP'!$F$2:$EE$2,DQ$4,'SPACELOG 12 BP'!$F50:$EE50)</f>
        <v>0</v>
      </c>
      <c r="DR50" s="393">
        <f t="shared" si="266"/>
        <v>0</v>
      </c>
    </row>
    <row r="51" spans="2:122" x14ac:dyDescent="0.2">
      <c r="E51" s="412" t="s">
        <v>22</v>
      </c>
      <c r="F51" s="33">
        <f>SUMIF('reporting montigny'!$F$2:$EE$2,F$4,'reporting montigny'!$F51:$EE51)+SUMIF('reporting boissy'!$F$2:$EE$2,F$4,'reporting boissy'!$F51:$EE51)+SUMIF('reporting moussy'!$F$2:$EE$2,F$4,'reporting moussy'!$F51:$EE51)+SUMIF('reporting trappes'!$F$2:$EE$2,F$4,'reporting trappes'!$F51:$EE51)+SUMIF('SPACELOG 5 BP'!$F$2:$EE$2,F$4,'SPACELOG 5 BP'!$F51:$EE51)+SUMIF('SPACELOG 6 BP'!$F$2:$EE$2,F$4,'SPACELOG 6 BP'!$F51:$EE51)+SUMIF('SPACELOG 7 BP'!$F$2:$EE$2,F$4,'SPACELOG 7 BP'!$F51:$EE51)+SUMIF('SPACELOG 8 BP'!$F$2:$EE$2,F$4,'SPACELOG 8 BP'!$F51:$EE51)+SUMIF('SPACELOG 9 BP'!$F$2:$EE$2,F$4,'SPACELOG 9 BP'!$F51:$EE51)+SUMIF('SPACELOG 10 BP'!$F$2:$EE$2,F$4,'SPACELOG 10 BP'!$F51:$EE51)+SUMIF('SPACELOG 11 BP'!$F$2:$EE$2,F$4,'SPACELOG 11 BP'!$F51:$EE51)+SUMIF('SPACELOG 12 BP'!$F$2:$EE$2,F$4,'SPACELOG 12 BP'!$F51:$EE51)</f>
        <v>3860</v>
      </c>
      <c r="G51" s="33">
        <f>SUMIF('reporting montigny'!$F$2:$EE$2,G$4,'reporting montigny'!$F51:$EE51)+SUMIF('reporting boissy'!$F$2:$EE$2,G$4,'reporting boissy'!$F51:$EE51)+SUMIF('reporting moussy'!$F$2:$EE$2,G$4,'reporting moussy'!$F51:$EE51)+SUMIF('reporting trappes'!$F$2:$EE$2,G$4,'reporting trappes'!$F51:$EE51)+SUMIF('SPACELOG 5 BP'!$F$2:$EE$2,G$4,'SPACELOG 5 BP'!$F51:$EE51)+SUMIF('SPACELOG 6 BP'!$F$2:$EE$2,G$4,'SPACELOG 6 BP'!$F51:$EE51)+SUMIF('SPACELOG 7 BP'!$F$2:$EE$2,G$4,'SPACELOG 7 BP'!$F51:$EE51)+SUMIF('SPACELOG 8 BP'!$F$2:$EE$2,G$4,'SPACELOG 8 BP'!$F51:$EE51)+SUMIF('SPACELOG 9 BP'!$F$2:$EE$2,G$4,'SPACELOG 9 BP'!$F51:$EE51)+SUMIF('SPACELOG 10 BP'!$F$2:$EE$2,G$4,'SPACELOG 10 BP'!$F51:$EE51)+SUMIF('SPACELOG 11 BP'!$F$2:$EE$2,G$4,'SPACELOG 11 BP'!$F51:$EE51)+SUMIF('SPACELOG 12 BP'!$F$2:$EE$2,G$4,'SPACELOG 12 BP'!$F51:$EE51)</f>
        <v>3860</v>
      </c>
      <c r="H51" s="33">
        <f>SUMIF('reporting montigny'!$F$2:$EE$2,H$4,'reporting montigny'!$F51:$EE51)+SUMIF('reporting boissy'!$F$2:$EE$2,H$4,'reporting boissy'!$F51:$EE51)+SUMIF('reporting moussy'!$F$2:$EE$2,H$4,'reporting moussy'!$F51:$EE51)+SUMIF('reporting trappes'!$F$2:$EE$2,H$4,'reporting trappes'!$F51:$EE51)+SUMIF('SPACELOG 5 BP'!$F$2:$EE$2,H$4,'SPACELOG 5 BP'!$F51:$EE51)+SUMIF('SPACELOG 6 BP'!$F$2:$EE$2,H$4,'SPACELOG 6 BP'!$F51:$EE51)+SUMIF('SPACELOG 7 BP'!$F$2:$EE$2,H$4,'SPACELOG 7 BP'!$F51:$EE51)+SUMIF('SPACELOG 8 BP'!$F$2:$EE$2,H$4,'SPACELOG 8 BP'!$F51:$EE51)+SUMIF('SPACELOG 9 BP'!$F$2:$EE$2,H$4,'SPACELOG 9 BP'!$F51:$EE51)+SUMIF('SPACELOG 10 BP'!$F$2:$EE$2,H$4,'SPACELOG 10 BP'!$F51:$EE51)+SUMIF('SPACELOG 11 BP'!$F$2:$EE$2,H$4,'SPACELOG 11 BP'!$F51:$EE51)+SUMIF('SPACELOG 12 BP'!$F$2:$EE$2,H$4,'SPACELOG 12 BP'!$F51:$EE51)</f>
        <v>3860</v>
      </c>
      <c r="I51" s="33">
        <f>SUMIF('reporting montigny'!$F$2:$EE$2,I$4,'reporting montigny'!$F51:$EE51)+SUMIF('reporting boissy'!$F$2:$EE$2,I$4,'reporting boissy'!$F51:$EE51)+SUMIF('reporting moussy'!$F$2:$EE$2,I$4,'reporting moussy'!$F51:$EE51)+SUMIF('reporting trappes'!$F$2:$EE$2,I$4,'reporting trappes'!$F51:$EE51)+SUMIF('SPACELOG 5 BP'!$F$2:$EE$2,I$4,'SPACELOG 5 BP'!$F51:$EE51)+SUMIF('SPACELOG 6 BP'!$F$2:$EE$2,I$4,'SPACELOG 6 BP'!$F51:$EE51)+SUMIF('SPACELOG 7 BP'!$F$2:$EE$2,I$4,'SPACELOG 7 BP'!$F51:$EE51)+SUMIF('SPACELOG 8 BP'!$F$2:$EE$2,I$4,'SPACELOG 8 BP'!$F51:$EE51)+SUMIF('SPACELOG 9 BP'!$F$2:$EE$2,I$4,'SPACELOG 9 BP'!$F51:$EE51)+SUMIF('SPACELOG 10 BP'!$F$2:$EE$2,I$4,'SPACELOG 10 BP'!$F51:$EE51)+SUMIF('SPACELOG 11 BP'!$F$2:$EE$2,I$4,'SPACELOG 11 BP'!$F51:$EE51)+SUMIF('SPACELOG 12 BP'!$F$2:$EE$2,I$4,'SPACELOG 12 BP'!$F51:$EE51)</f>
        <v>3860</v>
      </c>
      <c r="J51" s="33">
        <f>SUMIF('reporting montigny'!$F$2:$EE$2,J$4,'reporting montigny'!$F51:$EE51)+SUMIF('reporting boissy'!$F$2:$EE$2,J$4,'reporting boissy'!$F51:$EE51)+SUMIF('reporting moussy'!$F$2:$EE$2,J$4,'reporting moussy'!$F51:$EE51)+SUMIF('reporting trappes'!$F$2:$EE$2,J$4,'reporting trappes'!$F51:$EE51)+SUMIF('SPACELOG 5 BP'!$F$2:$EE$2,J$4,'SPACELOG 5 BP'!$F51:$EE51)+SUMIF('SPACELOG 6 BP'!$F$2:$EE$2,J$4,'SPACELOG 6 BP'!$F51:$EE51)+SUMIF('SPACELOG 7 BP'!$F$2:$EE$2,J$4,'SPACELOG 7 BP'!$F51:$EE51)+SUMIF('SPACELOG 8 BP'!$F$2:$EE$2,J$4,'SPACELOG 8 BP'!$F51:$EE51)+SUMIF('SPACELOG 9 BP'!$F$2:$EE$2,J$4,'SPACELOG 9 BP'!$F51:$EE51)+SUMIF('SPACELOG 10 BP'!$F$2:$EE$2,J$4,'SPACELOG 10 BP'!$F51:$EE51)+SUMIF('SPACELOG 11 BP'!$F$2:$EE$2,J$4,'SPACELOG 11 BP'!$F51:$EE51)+SUMIF('SPACELOG 12 BP'!$F$2:$EE$2,J$4,'SPACELOG 12 BP'!$F51:$EE51)</f>
        <v>3860</v>
      </c>
      <c r="K51" s="33">
        <f>SUMIF('reporting montigny'!$F$2:$EE$2,K$4,'reporting montigny'!$F51:$EE51)+SUMIF('reporting boissy'!$F$2:$EE$2,K$4,'reporting boissy'!$F51:$EE51)+SUMIF('reporting moussy'!$F$2:$EE$2,K$4,'reporting moussy'!$F51:$EE51)+SUMIF('reporting trappes'!$F$2:$EE$2,K$4,'reporting trappes'!$F51:$EE51)+SUMIF('SPACELOG 5 BP'!$F$2:$EE$2,K$4,'SPACELOG 5 BP'!$F51:$EE51)+SUMIF('SPACELOG 6 BP'!$F$2:$EE$2,K$4,'SPACELOG 6 BP'!$F51:$EE51)+SUMIF('SPACELOG 7 BP'!$F$2:$EE$2,K$4,'SPACELOG 7 BP'!$F51:$EE51)+SUMIF('SPACELOG 8 BP'!$F$2:$EE$2,K$4,'SPACELOG 8 BP'!$F51:$EE51)+SUMIF('SPACELOG 9 BP'!$F$2:$EE$2,K$4,'SPACELOG 9 BP'!$F51:$EE51)+SUMIF('SPACELOG 10 BP'!$F$2:$EE$2,K$4,'SPACELOG 10 BP'!$F51:$EE51)+SUMIF('SPACELOG 11 BP'!$F$2:$EE$2,K$4,'SPACELOG 11 BP'!$F51:$EE51)+SUMIF('SPACELOG 12 BP'!$F$2:$EE$2,K$4,'SPACELOG 12 BP'!$F51:$EE51)</f>
        <v>3860</v>
      </c>
      <c r="L51" s="33">
        <f>SUMIF('reporting montigny'!$F$2:$EE$2,L$4,'reporting montigny'!$F51:$EE51)+SUMIF('reporting boissy'!$F$2:$EE$2,L$4,'reporting boissy'!$F51:$EE51)+SUMIF('reporting moussy'!$F$2:$EE$2,L$4,'reporting moussy'!$F51:$EE51)+SUMIF('reporting trappes'!$F$2:$EE$2,L$4,'reporting trappes'!$F51:$EE51)+SUMIF('SPACELOG 5 BP'!$F$2:$EE$2,L$4,'SPACELOG 5 BP'!$F51:$EE51)+SUMIF('SPACELOG 6 BP'!$F$2:$EE$2,L$4,'SPACELOG 6 BP'!$F51:$EE51)+SUMIF('SPACELOG 7 BP'!$F$2:$EE$2,L$4,'SPACELOG 7 BP'!$F51:$EE51)+SUMIF('SPACELOG 8 BP'!$F$2:$EE$2,L$4,'SPACELOG 8 BP'!$F51:$EE51)+SUMIF('SPACELOG 9 BP'!$F$2:$EE$2,L$4,'SPACELOG 9 BP'!$F51:$EE51)+SUMIF('SPACELOG 10 BP'!$F$2:$EE$2,L$4,'SPACELOG 10 BP'!$F51:$EE51)+SUMIF('SPACELOG 11 BP'!$F$2:$EE$2,L$4,'SPACELOG 11 BP'!$F51:$EE51)+SUMIF('SPACELOG 12 BP'!$F$2:$EE$2,L$4,'SPACELOG 12 BP'!$F51:$EE51)</f>
        <v>3860</v>
      </c>
      <c r="M51" s="33">
        <f>SUMIF('reporting montigny'!$F$2:$EE$2,M$4,'reporting montigny'!$F51:$EE51)+SUMIF('reporting boissy'!$F$2:$EE$2,M$4,'reporting boissy'!$F51:$EE51)+SUMIF('reporting moussy'!$F$2:$EE$2,M$4,'reporting moussy'!$F51:$EE51)+SUMIF('reporting trappes'!$F$2:$EE$2,M$4,'reporting trappes'!$F51:$EE51)+SUMIF('SPACELOG 5 BP'!$F$2:$EE$2,M$4,'SPACELOG 5 BP'!$F51:$EE51)+SUMIF('SPACELOG 6 BP'!$F$2:$EE$2,M$4,'SPACELOG 6 BP'!$F51:$EE51)+SUMIF('SPACELOG 7 BP'!$F$2:$EE$2,M$4,'SPACELOG 7 BP'!$F51:$EE51)+SUMIF('SPACELOG 8 BP'!$F$2:$EE$2,M$4,'SPACELOG 8 BP'!$F51:$EE51)+SUMIF('SPACELOG 9 BP'!$F$2:$EE$2,M$4,'SPACELOG 9 BP'!$F51:$EE51)+SUMIF('SPACELOG 10 BP'!$F$2:$EE$2,M$4,'SPACELOG 10 BP'!$F51:$EE51)+SUMIF('SPACELOG 11 BP'!$F$2:$EE$2,M$4,'SPACELOG 11 BP'!$F51:$EE51)+SUMIF('SPACELOG 12 BP'!$F$2:$EE$2,M$4,'SPACELOG 12 BP'!$F51:$EE51)</f>
        <v>3860</v>
      </c>
      <c r="N51" s="33">
        <f>SUMIF('reporting montigny'!$F$2:$EE$2,N$4,'reporting montigny'!$F51:$EE51)+SUMIF('reporting boissy'!$F$2:$EE$2,N$4,'reporting boissy'!$F51:$EE51)+SUMIF('reporting moussy'!$F$2:$EE$2,N$4,'reporting moussy'!$F51:$EE51)+SUMIF('reporting trappes'!$F$2:$EE$2,N$4,'reporting trappes'!$F51:$EE51)+SUMIF('SPACELOG 5 BP'!$F$2:$EE$2,N$4,'SPACELOG 5 BP'!$F51:$EE51)+SUMIF('SPACELOG 6 BP'!$F$2:$EE$2,N$4,'SPACELOG 6 BP'!$F51:$EE51)+SUMIF('SPACELOG 7 BP'!$F$2:$EE$2,N$4,'SPACELOG 7 BP'!$F51:$EE51)+SUMIF('SPACELOG 8 BP'!$F$2:$EE$2,N$4,'SPACELOG 8 BP'!$F51:$EE51)+SUMIF('SPACELOG 9 BP'!$F$2:$EE$2,N$4,'SPACELOG 9 BP'!$F51:$EE51)+SUMIF('SPACELOG 10 BP'!$F$2:$EE$2,N$4,'SPACELOG 10 BP'!$F51:$EE51)+SUMIF('SPACELOG 11 BP'!$F$2:$EE$2,N$4,'SPACELOG 11 BP'!$F51:$EE51)+SUMIF('SPACELOG 12 BP'!$F$2:$EE$2,N$4,'SPACELOG 12 BP'!$F51:$EE51)</f>
        <v>3860</v>
      </c>
      <c r="O51" s="33">
        <f>SUMIF('reporting montigny'!$F$2:$EE$2,O$4,'reporting montigny'!$F51:$EE51)+SUMIF('reporting boissy'!$F$2:$EE$2,O$4,'reporting boissy'!$F51:$EE51)+SUMIF('reporting moussy'!$F$2:$EE$2,O$4,'reporting moussy'!$F51:$EE51)+SUMIF('reporting trappes'!$F$2:$EE$2,O$4,'reporting trappes'!$F51:$EE51)+SUMIF('SPACELOG 5 BP'!$F$2:$EE$2,O$4,'SPACELOG 5 BP'!$F51:$EE51)+SUMIF('SPACELOG 6 BP'!$F$2:$EE$2,O$4,'SPACELOG 6 BP'!$F51:$EE51)+SUMIF('SPACELOG 7 BP'!$F$2:$EE$2,O$4,'SPACELOG 7 BP'!$F51:$EE51)+SUMIF('SPACELOG 8 BP'!$F$2:$EE$2,O$4,'SPACELOG 8 BP'!$F51:$EE51)+SUMIF('SPACELOG 9 BP'!$F$2:$EE$2,O$4,'SPACELOG 9 BP'!$F51:$EE51)+SUMIF('SPACELOG 10 BP'!$F$2:$EE$2,O$4,'SPACELOG 10 BP'!$F51:$EE51)+SUMIF('SPACELOG 11 BP'!$F$2:$EE$2,O$4,'SPACELOG 11 BP'!$F51:$EE51)+SUMIF('SPACELOG 12 BP'!$F$2:$EE$2,O$4,'SPACELOG 12 BP'!$F51:$EE51)</f>
        <v>3860</v>
      </c>
      <c r="P51" s="33">
        <f>SUMIF('reporting montigny'!$F$2:$EE$2,P$4,'reporting montigny'!$F51:$EE51)+SUMIF('reporting boissy'!$F$2:$EE$2,P$4,'reporting boissy'!$F51:$EE51)+SUMIF('reporting moussy'!$F$2:$EE$2,P$4,'reporting moussy'!$F51:$EE51)+SUMIF('reporting trappes'!$F$2:$EE$2,P$4,'reporting trappes'!$F51:$EE51)+SUMIF('SPACELOG 5 BP'!$F$2:$EE$2,P$4,'SPACELOG 5 BP'!$F51:$EE51)+SUMIF('SPACELOG 6 BP'!$F$2:$EE$2,P$4,'SPACELOG 6 BP'!$F51:$EE51)+SUMIF('SPACELOG 7 BP'!$F$2:$EE$2,P$4,'SPACELOG 7 BP'!$F51:$EE51)+SUMIF('SPACELOG 8 BP'!$F$2:$EE$2,P$4,'SPACELOG 8 BP'!$F51:$EE51)+SUMIF('SPACELOG 9 BP'!$F$2:$EE$2,P$4,'SPACELOG 9 BP'!$F51:$EE51)+SUMIF('SPACELOG 10 BP'!$F$2:$EE$2,P$4,'SPACELOG 10 BP'!$F51:$EE51)+SUMIF('SPACELOG 11 BP'!$F$2:$EE$2,P$4,'SPACELOG 11 BP'!$F51:$EE51)+SUMIF('SPACELOG 12 BP'!$F$2:$EE$2,P$4,'SPACELOG 12 BP'!$F51:$EE51)</f>
        <v>4260</v>
      </c>
      <c r="Q51" s="33">
        <f>SUMIF('reporting montigny'!$F$2:$EE$2,Q$4,'reporting montigny'!$F51:$EE51)+SUMIF('reporting boissy'!$F$2:$EE$2,Q$4,'reporting boissy'!$F51:$EE51)+SUMIF('reporting moussy'!$F$2:$EE$2,Q$4,'reporting moussy'!$F51:$EE51)+SUMIF('reporting trappes'!$F$2:$EE$2,Q$4,'reporting trappes'!$F51:$EE51)+SUMIF('SPACELOG 5 BP'!$F$2:$EE$2,Q$4,'SPACELOG 5 BP'!$F51:$EE51)+SUMIF('SPACELOG 6 BP'!$F$2:$EE$2,Q$4,'SPACELOG 6 BP'!$F51:$EE51)+SUMIF('SPACELOG 7 BP'!$F$2:$EE$2,Q$4,'SPACELOG 7 BP'!$F51:$EE51)+SUMIF('SPACELOG 8 BP'!$F$2:$EE$2,Q$4,'SPACELOG 8 BP'!$F51:$EE51)+SUMIF('SPACELOG 9 BP'!$F$2:$EE$2,Q$4,'SPACELOG 9 BP'!$F51:$EE51)+SUMIF('SPACELOG 10 BP'!$F$2:$EE$2,Q$4,'SPACELOG 10 BP'!$F51:$EE51)+SUMIF('SPACELOG 11 BP'!$F$2:$EE$2,Q$4,'SPACELOG 11 BP'!$F51:$EE51)+SUMIF('SPACELOG 12 BP'!$F$2:$EE$2,Q$4,'SPACELOG 12 BP'!$F51:$EE51)</f>
        <v>4260</v>
      </c>
      <c r="R51" s="393">
        <f t="shared" si="267"/>
        <v>47120</v>
      </c>
      <c r="S51" s="33">
        <f>SUMIF('reporting montigny'!$F$2:$EE$2,S$4,'reporting montigny'!$F51:$EE51)+SUMIF('reporting boissy'!$F$2:$EE$2,S$4,'reporting boissy'!$F51:$EE51)+SUMIF('reporting moussy'!$F$2:$EE$2,S$4,'reporting moussy'!$F51:$EE51)+SUMIF('reporting trappes'!$F$2:$EE$2,S$4,'reporting trappes'!$F51:$EE51)+SUMIF('SPACELOG 5 BP'!$F$2:$EE$2,S$4,'SPACELOG 5 BP'!$F51:$EE51)+SUMIF('SPACELOG 6 BP'!$F$2:$EE$2,S$4,'SPACELOG 6 BP'!$F51:$EE51)+SUMIF('SPACELOG 7 BP'!$F$2:$EE$2,S$4,'SPACELOG 7 BP'!$F51:$EE51)+SUMIF('SPACELOG 8 BP'!$F$2:$EE$2,S$4,'SPACELOG 8 BP'!$F51:$EE51)+SUMIF('SPACELOG 9 BP'!$F$2:$EE$2,S$4,'SPACELOG 9 BP'!$F51:$EE51)+SUMIF('SPACELOG 10 BP'!$F$2:$EE$2,S$4,'SPACELOG 10 BP'!$F51:$EE51)+SUMIF('SPACELOG 11 BP'!$F$2:$EE$2,S$4,'SPACELOG 11 BP'!$F51:$EE51)+SUMIF('SPACELOG 12 BP'!$F$2:$EE$2,S$4,'SPACELOG 12 BP'!$F51:$EE51)</f>
        <v>4260</v>
      </c>
      <c r="T51" s="33">
        <f>SUMIF('reporting montigny'!$F$2:$EE$2,T$4,'reporting montigny'!$F51:$EE51)+SUMIF('reporting boissy'!$F$2:$EE$2,T$4,'reporting boissy'!$F51:$EE51)+SUMIF('reporting moussy'!$F$2:$EE$2,T$4,'reporting moussy'!$F51:$EE51)+SUMIF('reporting trappes'!$F$2:$EE$2,T$4,'reporting trappes'!$F51:$EE51)+SUMIF('SPACELOG 5 BP'!$F$2:$EE$2,T$4,'SPACELOG 5 BP'!$F51:$EE51)+SUMIF('SPACELOG 6 BP'!$F$2:$EE$2,T$4,'SPACELOG 6 BP'!$F51:$EE51)+SUMIF('SPACELOG 7 BP'!$F$2:$EE$2,T$4,'SPACELOG 7 BP'!$F51:$EE51)+SUMIF('SPACELOG 8 BP'!$F$2:$EE$2,T$4,'SPACELOG 8 BP'!$F51:$EE51)+SUMIF('SPACELOG 9 BP'!$F$2:$EE$2,T$4,'SPACELOG 9 BP'!$F51:$EE51)+SUMIF('SPACELOG 10 BP'!$F$2:$EE$2,T$4,'SPACELOG 10 BP'!$F51:$EE51)+SUMIF('SPACELOG 11 BP'!$F$2:$EE$2,T$4,'SPACELOG 11 BP'!$F51:$EE51)+SUMIF('SPACELOG 12 BP'!$F$2:$EE$2,T$4,'SPACELOG 12 BP'!$F51:$EE51)</f>
        <v>4260</v>
      </c>
      <c r="U51" s="33">
        <f>SUMIF('reporting montigny'!$F$2:$EE$2,U$4,'reporting montigny'!$F51:$EE51)+SUMIF('reporting boissy'!$F$2:$EE$2,U$4,'reporting boissy'!$F51:$EE51)+SUMIF('reporting moussy'!$F$2:$EE$2,U$4,'reporting moussy'!$F51:$EE51)+SUMIF('reporting trappes'!$F$2:$EE$2,U$4,'reporting trappes'!$F51:$EE51)+SUMIF('SPACELOG 5 BP'!$F$2:$EE$2,U$4,'SPACELOG 5 BP'!$F51:$EE51)+SUMIF('SPACELOG 6 BP'!$F$2:$EE$2,U$4,'SPACELOG 6 BP'!$F51:$EE51)+SUMIF('SPACELOG 7 BP'!$F$2:$EE$2,U$4,'SPACELOG 7 BP'!$F51:$EE51)+SUMIF('SPACELOG 8 BP'!$F$2:$EE$2,U$4,'SPACELOG 8 BP'!$F51:$EE51)+SUMIF('SPACELOG 9 BP'!$F$2:$EE$2,U$4,'SPACELOG 9 BP'!$F51:$EE51)+SUMIF('SPACELOG 10 BP'!$F$2:$EE$2,U$4,'SPACELOG 10 BP'!$F51:$EE51)+SUMIF('SPACELOG 11 BP'!$F$2:$EE$2,U$4,'SPACELOG 11 BP'!$F51:$EE51)+SUMIF('SPACELOG 12 BP'!$F$2:$EE$2,U$4,'SPACELOG 12 BP'!$F51:$EE51)</f>
        <v>4260</v>
      </c>
      <c r="V51" s="33">
        <f>SUMIF('reporting montigny'!$F$2:$EE$2,V$4,'reporting montigny'!$F51:$EE51)+SUMIF('reporting boissy'!$F$2:$EE$2,V$4,'reporting boissy'!$F51:$EE51)+SUMIF('reporting moussy'!$F$2:$EE$2,V$4,'reporting moussy'!$F51:$EE51)+SUMIF('reporting trappes'!$F$2:$EE$2,V$4,'reporting trappes'!$F51:$EE51)+SUMIF('SPACELOG 5 BP'!$F$2:$EE$2,V$4,'SPACELOG 5 BP'!$F51:$EE51)+SUMIF('SPACELOG 6 BP'!$F$2:$EE$2,V$4,'SPACELOG 6 BP'!$F51:$EE51)+SUMIF('SPACELOG 7 BP'!$F$2:$EE$2,V$4,'SPACELOG 7 BP'!$F51:$EE51)+SUMIF('SPACELOG 8 BP'!$F$2:$EE$2,V$4,'SPACELOG 8 BP'!$F51:$EE51)+SUMIF('SPACELOG 9 BP'!$F$2:$EE$2,V$4,'SPACELOG 9 BP'!$F51:$EE51)+SUMIF('SPACELOG 10 BP'!$F$2:$EE$2,V$4,'SPACELOG 10 BP'!$F51:$EE51)+SUMIF('SPACELOG 11 BP'!$F$2:$EE$2,V$4,'SPACELOG 11 BP'!$F51:$EE51)+SUMIF('SPACELOG 12 BP'!$F$2:$EE$2,V$4,'SPACELOG 12 BP'!$F51:$EE51)</f>
        <v>4260</v>
      </c>
      <c r="W51" s="33">
        <f>SUMIF('reporting montigny'!$F$2:$EE$2,W$4,'reporting montigny'!$F51:$EE51)+SUMIF('reporting boissy'!$F$2:$EE$2,W$4,'reporting boissy'!$F51:$EE51)+SUMIF('reporting moussy'!$F$2:$EE$2,W$4,'reporting moussy'!$F51:$EE51)+SUMIF('reporting trappes'!$F$2:$EE$2,W$4,'reporting trappes'!$F51:$EE51)+SUMIF('SPACELOG 5 BP'!$F$2:$EE$2,W$4,'SPACELOG 5 BP'!$F51:$EE51)+SUMIF('SPACELOG 6 BP'!$F$2:$EE$2,W$4,'SPACELOG 6 BP'!$F51:$EE51)+SUMIF('SPACELOG 7 BP'!$F$2:$EE$2,W$4,'SPACELOG 7 BP'!$F51:$EE51)+SUMIF('SPACELOG 8 BP'!$F$2:$EE$2,W$4,'SPACELOG 8 BP'!$F51:$EE51)+SUMIF('SPACELOG 9 BP'!$F$2:$EE$2,W$4,'SPACELOG 9 BP'!$F51:$EE51)+SUMIF('SPACELOG 10 BP'!$F$2:$EE$2,W$4,'SPACELOG 10 BP'!$F51:$EE51)+SUMIF('SPACELOG 11 BP'!$F$2:$EE$2,W$4,'SPACELOG 11 BP'!$F51:$EE51)+SUMIF('SPACELOG 12 BP'!$F$2:$EE$2,W$4,'SPACELOG 12 BP'!$F51:$EE51)</f>
        <v>6260</v>
      </c>
      <c r="X51" s="33">
        <f>SUMIF('reporting montigny'!$F$2:$EE$2,X$4,'reporting montigny'!$F51:$EE51)+SUMIF('reporting boissy'!$F$2:$EE$2,X$4,'reporting boissy'!$F51:$EE51)+SUMIF('reporting moussy'!$F$2:$EE$2,X$4,'reporting moussy'!$F51:$EE51)+SUMIF('reporting trappes'!$F$2:$EE$2,X$4,'reporting trappes'!$F51:$EE51)+SUMIF('SPACELOG 5 BP'!$F$2:$EE$2,X$4,'SPACELOG 5 BP'!$F51:$EE51)+SUMIF('SPACELOG 6 BP'!$F$2:$EE$2,X$4,'SPACELOG 6 BP'!$F51:$EE51)+SUMIF('SPACELOG 7 BP'!$F$2:$EE$2,X$4,'SPACELOG 7 BP'!$F51:$EE51)+SUMIF('SPACELOG 8 BP'!$F$2:$EE$2,X$4,'SPACELOG 8 BP'!$F51:$EE51)+SUMIF('SPACELOG 9 BP'!$F$2:$EE$2,X$4,'SPACELOG 9 BP'!$F51:$EE51)+SUMIF('SPACELOG 10 BP'!$F$2:$EE$2,X$4,'SPACELOG 10 BP'!$F51:$EE51)+SUMIF('SPACELOG 11 BP'!$F$2:$EE$2,X$4,'SPACELOG 11 BP'!$F51:$EE51)+SUMIF('SPACELOG 12 BP'!$F$2:$EE$2,X$4,'SPACELOG 12 BP'!$F51:$EE51)</f>
        <v>6260</v>
      </c>
      <c r="Y51" s="33">
        <f>SUMIF('reporting montigny'!$F$2:$EE$2,Y$4,'reporting montigny'!$F51:$EE51)+SUMIF('reporting boissy'!$F$2:$EE$2,Y$4,'reporting boissy'!$F51:$EE51)+SUMIF('reporting moussy'!$F$2:$EE$2,Y$4,'reporting moussy'!$F51:$EE51)+SUMIF('reporting trappes'!$F$2:$EE$2,Y$4,'reporting trappes'!$F51:$EE51)+SUMIF('SPACELOG 5 BP'!$F$2:$EE$2,Y$4,'SPACELOG 5 BP'!$F51:$EE51)+SUMIF('SPACELOG 6 BP'!$F$2:$EE$2,Y$4,'SPACELOG 6 BP'!$F51:$EE51)+SUMIF('SPACELOG 7 BP'!$F$2:$EE$2,Y$4,'SPACELOG 7 BP'!$F51:$EE51)+SUMIF('SPACELOG 8 BP'!$F$2:$EE$2,Y$4,'SPACELOG 8 BP'!$F51:$EE51)+SUMIF('SPACELOG 9 BP'!$F$2:$EE$2,Y$4,'SPACELOG 9 BP'!$F51:$EE51)+SUMIF('SPACELOG 10 BP'!$F$2:$EE$2,Y$4,'SPACELOG 10 BP'!$F51:$EE51)+SUMIF('SPACELOG 11 BP'!$F$2:$EE$2,Y$4,'SPACELOG 11 BP'!$F51:$EE51)+SUMIF('SPACELOG 12 BP'!$F$2:$EE$2,Y$4,'SPACELOG 12 BP'!$F51:$EE51)</f>
        <v>6260</v>
      </c>
      <c r="Z51" s="33">
        <f>SUMIF('reporting montigny'!$F$2:$EE$2,Z$4,'reporting montigny'!$F51:$EE51)+SUMIF('reporting boissy'!$F$2:$EE$2,Z$4,'reporting boissy'!$F51:$EE51)+SUMIF('reporting moussy'!$F$2:$EE$2,Z$4,'reporting moussy'!$F51:$EE51)+SUMIF('reporting trappes'!$F$2:$EE$2,Z$4,'reporting trappes'!$F51:$EE51)+SUMIF('SPACELOG 5 BP'!$F$2:$EE$2,Z$4,'SPACELOG 5 BP'!$F51:$EE51)+SUMIF('SPACELOG 6 BP'!$F$2:$EE$2,Z$4,'SPACELOG 6 BP'!$F51:$EE51)+SUMIF('SPACELOG 7 BP'!$F$2:$EE$2,Z$4,'SPACELOG 7 BP'!$F51:$EE51)+SUMIF('SPACELOG 8 BP'!$F$2:$EE$2,Z$4,'SPACELOG 8 BP'!$F51:$EE51)+SUMIF('SPACELOG 9 BP'!$F$2:$EE$2,Z$4,'SPACELOG 9 BP'!$F51:$EE51)+SUMIF('SPACELOG 10 BP'!$F$2:$EE$2,Z$4,'SPACELOG 10 BP'!$F51:$EE51)+SUMIF('SPACELOG 11 BP'!$F$2:$EE$2,Z$4,'SPACELOG 11 BP'!$F51:$EE51)+SUMIF('SPACELOG 12 BP'!$F$2:$EE$2,Z$4,'SPACELOG 12 BP'!$F51:$EE51)</f>
        <v>6260</v>
      </c>
      <c r="AA51" s="33">
        <f>SUMIF('reporting montigny'!$F$2:$EE$2,AA$4,'reporting montigny'!$F51:$EE51)+SUMIF('reporting boissy'!$F$2:$EE$2,AA$4,'reporting boissy'!$F51:$EE51)+SUMIF('reporting moussy'!$F$2:$EE$2,AA$4,'reporting moussy'!$F51:$EE51)+SUMIF('reporting trappes'!$F$2:$EE$2,AA$4,'reporting trappes'!$F51:$EE51)+SUMIF('SPACELOG 5 BP'!$F$2:$EE$2,AA$4,'SPACELOG 5 BP'!$F51:$EE51)+SUMIF('SPACELOG 6 BP'!$F$2:$EE$2,AA$4,'SPACELOG 6 BP'!$F51:$EE51)+SUMIF('SPACELOG 7 BP'!$F$2:$EE$2,AA$4,'SPACELOG 7 BP'!$F51:$EE51)+SUMIF('SPACELOG 8 BP'!$F$2:$EE$2,AA$4,'SPACELOG 8 BP'!$F51:$EE51)+SUMIF('SPACELOG 9 BP'!$F$2:$EE$2,AA$4,'SPACELOG 9 BP'!$F51:$EE51)+SUMIF('SPACELOG 10 BP'!$F$2:$EE$2,AA$4,'SPACELOG 10 BP'!$F51:$EE51)+SUMIF('SPACELOG 11 BP'!$F$2:$EE$2,AA$4,'SPACELOG 11 BP'!$F51:$EE51)+SUMIF('SPACELOG 12 BP'!$F$2:$EE$2,AA$4,'SPACELOG 12 BP'!$F51:$EE51)</f>
        <v>6260</v>
      </c>
      <c r="AB51" s="33">
        <f>SUMIF('reporting montigny'!$F$2:$EE$2,AB$4,'reporting montigny'!$F51:$EE51)+SUMIF('reporting boissy'!$F$2:$EE$2,AB$4,'reporting boissy'!$F51:$EE51)+SUMIF('reporting moussy'!$F$2:$EE$2,AB$4,'reporting moussy'!$F51:$EE51)+SUMIF('reporting trappes'!$F$2:$EE$2,AB$4,'reporting trappes'!$F51:$EE51)+SUMIF('SPACELOG 5 BP'!$F$2:$EE$2,AB$4,'SPACELOG 5 BP'!$F51:$EE51)+SUMIF('SPACELOG 6 BP'!$F$2:$EE$2,AB$4,'SPACELOG 6 BP'!$F51:$EE51)+SUMIF('SPACELOG 7 BP'!$F$2:$EE$2,AB$4,'SPACELOG 7 BP'!$F51:$EE51)+SUMIF('SPACELOG 8 BP'!$F$2:$EE$2,AB$4,'SPACELOG 8 BP'!$F51:$EE51)+SUMIF('SPACELOG 9 BP'!$F$2:$EE$2,AB$4,'SPACELOG 9 BP'!$F51:$EE51)+SUMIF('SPACELOG 10 BP'!$F$2:$EE$2,AB$4,'SPACELOG 10 BP'!$F51:$EE51)+SUMIF('SPACELOG 11 BP'!$F$2:$EE$2,AB$4,'SPACELOG 11 BP'!$F51:$EE51)+SUMIF('SPACELOG 12 BP'!$F$2:$EE$2,AB$4,'SPACELOG 12 BP'!$F51:$EE51)</f>
        <v>6260</v>
      </c>
      <c r="AC51" s="33">
        <f>SUMIF('reporting montigny'!$F$2:$EE$2,AC$4,'reporting montigny'!$F51:$EE51)+SUMIF('reporting boissy'!$F$2:$EE$2,AC$4,'reporting boissy'!$F51:$EE51)+SUMIF('reporting moussy'!$F$2:$EE$2,AC$4,'reporting moussy'!$F51:$EE51)+SUMIF('reporting trappes'!$F$2:$EE$2,AC$4,'reporting trappes'!$F51:$EE51)+SUMIF('SPACELOG 5 BP'!$F$2:$EE$2,AC$4,'SPACELOG 5 BP'!$F51:$EE51)+SUMIF('SPACELOG 6 BP'!$F$2:$EE$2,AC$4,'SPACELOG 6 BP'!$F51:$EE51)+SUMIF('SPACELOG 7 BP'!$F$2:$EE$2,AC$4,'SPACELOG 7 BP'!$F51:$EE51)+SUMIF('SPACELOG 8 BP'!$F$2:$EE$2,AC$4,'SPACELOG 8 BP'!$F51:$EE51)+SUMIF('SPACELOG 9 BP'!$F$2:$EE$2,AC$4,'SPACELOG 9 BP'!$F51:$EE51)+SUMIF('SPACELOG 10 BP'!$F$2:$EE$2,AC$4,'SPACELOG 10 BP'!$F51:$EE51)+SUMIF('SPACELOG 11 BP'!$F$2:$EE$2,AC$4,'SPACELOG 11 BP'!$F51:$EE51)+SUMIF('SPACELOG 12 BP'!$F$2:$EE$2,AC$4,'SPACELOG 12 BP'!$F51:$EE51)</f>
        <v>6260</v>
      </c>
      <c r="AD51" s="33">
        <f>SUMIF('reporting montigny'!$F$2:$EE$2,AD$4,'reporting montigny'!$F51:$EE51)+SUMIF('reporting boissy'!$F$2:$EE$2,AD$4,'reporting boissy'!$F51:$EE51)+SUMIF('reporting moussy'!$F$2:$EE$2,AD$4,'reporting moussy'!$F51:$EE51)+SUMIF('reporting trappes'!$F$2:$EE$2,AD$4,'reporting trappes'!$F51:$EE51)+SUMIF('SPACELOG 5 BP'!$F$2:$EE$2,AD$4,'SPACELOG 5 BP'!$F51:$EE51)+SUMIF('SPACELOG 6 BP'!$F$2:$EE$2,AD$4,'SPACELOG 6 BP'!$F51:$EE51)+SUMIF('SPACELOG 7 BP'!$F$2:$EE$2,AD$4,'SPACELOG 7 BP'!$F51:$EE51)+SUMIF('SPACELOG 8 BP'!$F$2:$EE$2,AD$4,'SPACELOG 8 BP'!$F51:$EE51)+SUMIF('SPACELOG 9 BP'!$F$2:$EE$2,AD$4,'SPACELOG 9 BP'!$F51:$EE51)+SUMIF('SPACELOG 10 BP'!$F$2:$EE$2,AD$4,'SPACELOG 10 BP'!$F51:$EE51)+SUMIF('SPACELOG 11 BP'!$F$2:$EE$2,AD$4,'SPACELOG 11 BP'!$F51:$EE51)+SUMIF('SPACELOG 12 BP'!$F$2:$EE$2,AD$4,'SPACELOG 12 BP'!$F51:$EE51)</f>
        <v>6260</v>
      </c>
      <c r="AE51" s="393">
        <f t="shared" si="259"/>
        <v>67120</v>
      </c>
      <c r="AF51" s="33">
        <f>SUMIF('reporting montigny'!$F$2:$EE$2,AF$4,'reporting montigny'!$F51:$EE51)+SUMIF('reporting boissy'!$F$2:$EE$2,AF$4,'reporting boissy'!$F51:$EE51)+SUMIF('reporting moussy'!$F$2:$EE$2,AF$4,'reporting moussy'!$F51:$EE51)+SUMIF('reporting trappes'!$F$2:$EE$2,AF$4,'reporting trappes'!$F51:$EE51)+SUMIF('SPACELOG 5 BP'!$F$2:$EE$2,AF$4,'SPACELOG 5 BP'!$F51:$EE51)+SUMIF('SPACELOG 6 BP'!$F$2:$EE$2,AF$4,'SPACELOG 6 BP'!$F51:$EE51)+SUMIF('SPACELOG 7 BP'!$F$2:$EE$2,AF$4,'SPACELOG 7 BP'!$F51:$EE51)+SUMIF('SPACELOG 8 BP'!$F$2:$EE$2,AF$4,'SPACELOG 8 BP'!$F51:$EE51)+SUMIF('SPACELOG 9 BP'!$F$2:$EE$2,AF$4,'SPACELOG 9 BP'!$F51:$EE51)+SUMIF('SPACELOG 10 BP'!$F$2:$EE$2,AF$4,'SPACELOG 10 BP'!$F51:$EE51)+SUMIF('SPACELOG 11 BP'!$F$2:$EE$2,AF$4,'SPACELOG 11 BP'!$F51:$EE51)+SUMIF('SPACELOG 12 BP'!$F$2:$EE$2,AF$4,'SPACELOG 12 BP'!$F51:$EE51)</f>
        <v>6260</v>
      </c>
      <c r="AG51" s="33">
        <f>SUMIF('reporting montigny'!$F$2:$EE$2,AG$4,'reporting montigny'!$F51:$EE51)+SUMIF('reporting boissy'!$F$2:$EE$2,AG$4,'reporting boissy'!$F51:$EE51)+SUMIF('reporting moussy'!$F$2:$EE$2,AG$4,'reporting moussy'!$F51:$EE51)+SUMIF('reporting trappes'!$F$2:$EE$2,AG$4,'reporting trappes'!$F51:$EE51)+SUMIF('SPACELOG 5 BP'!$F$2:$EE$2,AG$4,'SPACELOG 5 BP'!$F51:$EE51)+SUMIF('SPACELOG 6 BP'!$F$2:$EE$2,AG$4,'SPACELOG 6 BP'!$F51:$EE51)+SUMIF('SPACELOG 7 BP'!$F$2:$EE$2,AG$4,'SPACELOG 7 BP'!$F51:$EE51)+SUMIF('SPACELOG 8 BP'!$F$2:$EE$2,AG$4,'SPACELOG 8 BP'!$F51:$EE51)+SUMIF('SPACELOG 9 BP'!$F$2:$EE$2,AG$4,'SPACELOG 9 BP'!$F51:$EE51)+SUMIF('SPACELOG 10 BP'!$F$2:$EE$2,AG$4,'SPACELOG 10 BP'!$F51:$EE51)+SUMIF('SPACELOG 11 BP'!$F$2:$EE$2,AG$4,'SPACELOG 11 BP'!$F51:$EE51)+SUMIF('SPACELOG 12 BP'!$F$2:$EE$2,AG$4,'SPACELOG 12 BP'!$F51:$EE51)</f>
        <v>6260</v>
      </c>
      <c r="AH51" s="33">
        <f>SUMIF('reporting montigny'!$F$2:$EE$2,AH$4,'reporting montigny'!$F51:$EE51)+SUMIF('reporting boissy'!$F$2:$EE$2,AH$4,'reporting boissy'!$F51:$EE51)+SUMIF('reporting moussy'!$F$2:$EE$2,AH$4,'reporting moussy'!$F51:$EE51)+SUMIF('reporting trappes'!$F$2:$EE$2,AH$4,'reporting trappes'!$F51:$EE51)+SUMIF('SPACELOG 5 BP'!$F$2:$EE$2,AH$4,'SPACELOG 5 BP'!$F51:$EE51)+SUMIF('SPACELOG 6 BP'!$F$2:$EE$2,AH$4,'SPACELOG 6 BP'!$F51:$EE51)+SUMIF('SPACELOG 7 BP'!$F$2:$EE$2,AH$4,'SPACELOG 7 BP'!$F51:$EE51)+SUMIF('SPACELOG 8 BP'!$F$2:$EE$2,AH$4,'SPACELOG 8 BP'!$F51:$EE51)+SUMIF('SPACELOG 9 BP'!$F$2:$EE$2,AH$4,'SPACELOG 9 BP'!$F51:$EE51)+SUMIF('SPACELOG 10 BP'!$F$2:$EE$2,AH$4,'SPACELOG 10 BP'!$F51:$EE51)+SUMIF('SPACELOG 11 BP'!$F$2:$EE$2,AH$4,'SPACELOG 11 BP'!$F51:$EE51)+SUMIF('SPACELOG 12 BP'!$F$2:$EE$2,AH$4,'SPACELOG 12 BP'!$F51:$EE51)</f>
        <v>6260</v>
      </c>
      <c r="AI51" s="33">
        <f>SUMIF('reporting montigny'!$F$2:$EE$2,AI$4,'reporting montigny'!$F51:$EE51)+SUMIF('reporting boissy'!$F$2:$EE$2,AI$4,'reporting boissy'!$F51:$EE51)+SUMIF('reporting moussy'!$F$2:$EE$2,AI$4,'reporting moussy'!$F51:$EE51)+SUMIF('reporting trappes'!$F$2:$EE$2,AI$4,'reporting trappes'!$F51:$EE51)+SUMIF('SPACELOG 5 BP'!$F$2:$EE$2,AI$4,'SPACELOG 5 BP'!$F51:$EE51)+SUMIF('SPACELOG 6 BP'!$F$2:$EE$2,AI$4,'SPACELOG 6 BP'!$F51:$EE51)+SUMIF('SPACELOG 7 BP'!$F$2:$EE$2,AI$4,'SPACELOG 7 BP'!$F51:$EE51)+SUMIF('SPACELOG 8 BP'!$F$2:$EE$2,AI$4,'SPACELOG 8 BP'!$F51:$EE51)+SUMIF('SPACELOG 9 BP'!$F$2:$EE$2,AI$4,'SPACELOG 9 BP'!$F51:$EE51)+SUMIF('SPACELOG 10 BP'!$F$2:$EE$2,AI$4,'SPACELOG 10 BP'!$F51:$EE51)+SUMIF('SPACELOG 11 BP'!$F$2:$EE$2,AI$4,'SPACELOG 11 BP'!$F51:$EE51)+SUMIF('SPACELOG 12 BP'!$F$2:$EE$2,AI$4,'SPACELOG 12 BP'!$F51:$EE51)</f>
        <v>6260</v>
      </c>
      <c r="AJ51" s="33">
        <f>SUMIF('reporting montigny'!$F$2:$EE$2,AJ$4,'reporting montigny'!$F51:$EE51)+SUMIF('reporting boissy'!$F$2:$EE$2,AJ$4,'reporting boissy'!$F51:$EE51)+SUMIF('reporting moussy'!$F$2:$EE$2,AJ$4,'reporting moussy'!$F51:$EE51)+SUMIF('reporting trappes'!$F$2:$EE$2,AJ$4,'reporting trappes'!$F51:$EE51)+SUMIF('SPACELOG 5 BP'!$F$2:$EE$2,AJ$4,'SPACELOG 5 BP'!$F51:$EE51)+SUMIF('SPACELOG 6 BP'!$F$2:$EE$2,AJ$4,'SPACELOG 6 BP'!$F51:$EE51)+SUMIF('SPACELOG 7 BP'!$F$2:$EE$2,AJ$4,'SPACELOG 7 BP'!$F51:$EE51)+SUMIF('SPACELOG 8 BP'!$F$2:$EE$2,AJ$4,'SPACELOG 8 BP'!$F51:$EE51)+SUMIF('SPACELOG 9 BP'!$F$2:$EE$2,AJ$4,'SPACELOG 9 BP'!$F51:$EE51)+SUMIF('SPACELOG 10 BP'!$F$2:$EE$2,AJ$4,'SPACELOG 10 BP'!$F51:$EE51)+SUMIF('SPACELOG 11 BP'!$F$2:$EE$2,AJ$4,'SPACELOG 11 BP'!$F51:$EE51)+SUMIF('SPACELOG 12 BP'!$F$2:$EE$2,AJ$4,'SPACELOG 12 BP'!$F51:$EE51)</f>
        <v>6260</v>
      </c>
      <c r="AK51" s="33">
        <f>SUMIF('reporting montigny'!$F$2:$EE$2,AK$4,'reporting montigny'!$F51:$EE51)+SUMIF('reporting boissy'!$F$2:$EE$2,AK$4,'reporting boissy'!$F51:$EE51)+SUMIF('reporting moussy'!$F$2:$EE$2,AK$4,'reporting moussy'!$F51:$EE51)+SUMIF('reporting trappes'!$F$2:$EE$2,AK$4,'reporting trappes'!$F51:$EE51)+SUMIF('SPACELOG 5 BP'!$F$2:$EE$2,AK$4,'SPACELOG 5 BP'!$F51:$EE51)+SUMIF('SPACELOG 6 BP'!$F$2:$EE$2,AK$4,'SPACELOG 6 BP'!$F51:$EE51)+SUMIF('SPACELOG 7 BP'!$F$2:$EE$2,AK$4,'SPACELOG 7 BP'!$F51:$EE51)+SUMIF('SPACELOG 8 BP'!$F$2:$EE$2,AK$4,'SPACELOG 8 BP'!$F51:$EE51)+SUMIF('SPACELOG 9 BP'!$F$2:$EE$2,AK$4,'SPACELOG 9 BP'!$F51:$EE51)+SUMIF('SPACELOG 10 BP'!$F$2:$EE$2,AK$4,'SPACELOG 10 BP'!$F51:$EE51)+SUMIF('SPACELOG 11 BP'!$F$2:$EE$2,AK$4,'SPACELOG 11 BP'!$F51:$EE51)+SUMIF('SPACELOG 12 BP'!$F$2:$EE$2,AK$4,'SPACELOG 12 BP'!$F51:$EE51)</f>
        <v>6260</v>
      </c>
      <c r="AL51" s="33">
        <f>SUMIF('reporting montigny'!$F$2:$EE$2,AL$4,'reporting montigny'!$F51:$EE51)+SUMIF('reporting boissy'!$F$2:$EE$2,AL$4,'reporting boissy'!$F51:$EE51)+SUMIF('reporting moussy'!$F$2:$EE$2,AL$4,'reporting moussy'!$F51:$EE51)+SUMIF('reporting trappes'!$F$2:$EE$2,AL$4,'reporting trappes'!$F51:$EE51)+SUMIF('SPACELOG 5 BP'!$F$2:$EE$2,AL$4,'SPACELOG 5 BP'!$F51:$EE51)+SUMIF('SPACELOG 6 BP'!$F$2:$EE$2,AL$4,'SPACELOG 6 BP'!$F51:$EE51)+SUMIF('SPACELOG 7 BP'!$F$2:$EE$2,AL$4,'SPACELOG 7 BP'!$F51:$EE51)+SUMIF('SPACELOG 8 BP'!$F$2:$EE$2,AL$4,'SPACELOG 8 BP'!$F51:$EE51)+SUMIF('SPACELOG 9 BP'!$F$2:$EE$2,AL$4,'SPACELOG 9 BP'!$F51:$EE51)+SUMIF('SPACELOG 10 BP'!$F$2:$EE$2,AL$4,'SPACELOG 10 BP'!$F51:$EE51)+SUMIF('SPACELOG 11 BP'!$F$2:$EE$2,AL$4,'SPACELOG 11 BP'!$F51:$EE51)+SUMIF('SPACELOG 12 BP'!$F$2:$EE$2,AL$4,'SPACELOG 12 BP'!$F51:$EE51)</f>
        <v>6260</v>
      </c>
      <c r="AM51" s="33">
        <f>SUMIF('reporting montigny'!$F$2:$EE$2,AM$4,'reporting montigny'!$F51:$EE51)+SUMIF('reporting boissy'!$F$2:$EE$2,AM$4,'reporting boissy'!$F51:$EE51)+SUMIF('reporting moussy'!$F$2:$EE$2,AM$4,'reporting moussy'!$F51:$EE51)+SUMIF('reporting trappes'!$F$2:$EE$2,AM$4,'reporting trappes'!$F51:$EE51)+SUMIF('SPACELOG 5 BP'!$F$2:$EE$2,AM$4,'SPACELOG 5 BP'!$F51:$EE51)+SUMIF('SPACELOG 6 BP'!$F$2:$EE$2,AM$4,'SPACELOG 6 BP'!$F51:$EE51)+SUMIF('SPACELOG 7 BP'!$F$2:$EE$2,AM$4,'SPACELOG 7 BP'!$F51:$EE51)+SUMIF('SPACELOG 8 BP'!$F$2:$EE$2,AM$4,'SPACELOG 8 BP'!$F51:$EE51)+SUMIF('SPACELOG 9 BP'!$F$2:$EE$2,AM$4,'SPACELOG 9 BP'!$F51:$EE51)+SUMIF('SPACELOG 10 BP'!$F$2:$EE$2,AM$4,'SPACELOG 10 BP'!$F51:$EE51)+SUMIF('SPACELOG 11 BP'!$F$2:$EE$2,AM$4,'SPACELOG 11 BP'!$F51:$EE51)+SUMIF('SPACELOG 12 BP'!$F$2:$EE$2,AM$4,'SPACELOG 12 BP'!$F51:$EE51)</f>
        <v>6260</v>
      </c>
      <c r="AN51" s="33">
        <f>SUMIF('reporting montigny'!$F$2:$EE$2,AN$4,'reporting montigny'!$F51:$EE51)+SUMIF('reporting boissy'!$F$2:$EE$2,AN$4,'reporting boissy'!$F51:$EE51)+SUMIF('reporting moussy'!$F$2:$EE$2,AN$4,'reporting moussy'!$F51:$EE51)+SUMIF('reporting trappes'!$F$2:$EE$2,AN$4,'reporting trappes'!$F51:$EE51)+SUMIF('SPACELOG 5 BP'!$F$2:$EE$2,AN$4,'SPACELOG 5 BP'!$F51:$EE51)+SUMIF('SPACELOG 6 BP'!$F$2:$EE$2,AN$4,'SPACELOG 6 BP'!$F51:$EE51)+SUMIF('SPACELOG 7 BP'!$F$2:$EE$2,AN$4,'SPACELOG 7 BP'!$F51:$EE51)+SUMIF('SPACELOG 8 BP'!$F$2:$EE$2,AN$4,'SPACELOG 8 BP'!$F51:$EE51)+SUMIF('SPACELOG 9 BP'!$F$2:$EE$2,AN$4,'SPACELOG 9 BP'!$F51:$EE51)+SUMIF('SPACELOG 10 BP'!$F$2:$EE$2,AN$4,'SPACELOG 10 BP'!$F51:$EE51)+SUMIF('SPACELOG 11 BP'!$F$2:$EE$2,AN$4,'SPACELOG 11 BP'!$F51:$EE51)+SUMIF('SPACELOG 12 BP'!$F$2:$EE$2,AN$4,'SPACELOG 12 BP'!$F51:$EE51)</f>
        <v>6260</v>
      </c>
      <c r="AO51" s="33">
        <f>SUMIF('reporting montigny'!$F$2:$EE$2,AO$4,'reporting montigny'!$F51:$EE51)+SUMIF('reporting boissy'!$F$2:$EE$2,AO$4,'reporting boissy'!$F51:$EE51)+SUMIF('reporting moussy'!$F$2:$EE$2,AO$4,'reporting moussy'!$F51:$EE51)+SUMIF('reporting trappes'!$F$2:$EE$2,AO$4,'reporting trappes'!$F51:$EE51)+SUMIF('SPACELOG 5 BP'!$F$2:$EE$2,AO$4,'SPACELOG 5 BP'!$F51:$EE51)+SUMIF('SPACELOG 6 BP'!$F$2:$EE$2,AO$4,'SPACELOG 6 BP'!$F51:$EE51)+SUMIF('SPACELOG 7 BP'!$F$2:$EE$2,AO$4,'SPACELOG 7 BP'!$F51:$EE51)+SUMIF('SPACELOG 8 BP'!$F$2:$EE$2,AO$4,'SPACELOG 8 BP'!$F51:$EE51)+SUMIF('SPACELOG 9 BP'!$F$2:$EE$2,AO$4,'SPACELOG 9 BP'!$F51:$EE51)+SUMIF('SPACELOG 10 BP'!$F$2:$EE$2,AO$4,'SPACELOG 10 BP'!$F51:$EE51)+SUMIF('SPACELOG 11 BP'!$F$2:$EE$2,AO$4,'SPACELOG 11 BP'!$F51:$EE51)+SUMIF('SPACELOG 12 BP'!$F$2:$EE$2,AO$4,'SPACELOG 12 BP'!$F51:$EE51)</f>
        <v>6260</v>
      </c>
      <c r="AP51" s="33">
        <f>SUMIF('reporting montigny'!$F$2:$EE$2,AP$4,'reporting montigny'!$F51:$EE51)+SUMIF('reporting boissy'!$F$2:$EE$2,AP$4,'reporting boissy'!$F51:$EE51)+SUMIF('reporting moussy'!$F$2:$EE$2,AP$4,'reporting moussy'!$F51:$EE51)+SUMIF('reporting trappes'!$F$2:$EE$2,AP$4,'reporting trappes'!$F51:$EE51)+SUMIF('SPACELOG 5 BP'!$F$2:$EE$2,AP$4,'SPACELOG 5 BP'!$F51:$EE51)+SUMIF('SPACELOG 6 BP'!$F$2:$EE$2,AP$4,'SPACELOG 6 BP'!$F51:$EE51)+SUMIF('SPACELOG 7 BP'!$F$2:$EE$2,AP$4,'SPACELOG 7 BP'!$F51:$EE51)+SUMIF('SPACELOG 8 BP'!$F$2:$EE$2,AP$4,'SPACELOG 8 BP'!$F51:$EE51)+SUMIF('SPACELOG 9 BP'!$F$2:$EE$2,AP$4,'SPACELOG 9 BP'!$F51:$EE51)+SUMIF('SPACELOG 10 BP'!$F$2:$EE$2,AP$4,'SPACELOG 10 BP'!$F51:$EE51)+SUMIF('SPACELOG 11 BP'!$F$2:$EE$2,AP$4,'SPACELOG 11 BP'!$F51:$EE51)+SUMIF('SPACELOG 12 BP'!$F$2:$EE$2,AP$4,'SPACELOG 12 BP'!$F51:$EE51)</f>
        <v>6260</v>
      </c>
      <c r="AQ51" s="33">
        <f>SUMIF('reporting montigny'!$F$2:$EE$2,AQ$4,'reporting montigny'!$F51:$EE51)+SUMIF('reporting boissy'!$F$2:$EE$2,AQ$4,'reporting boissy'!$F51:$EE51)+SUMIF('reporting moussy'!$F$2:$EE$2,AQ$4,'reporting moussy'!$F51:$EE51)+SUMIF('reporting trappes'!$F$2:$EE$2,AQ$4,'reporting trappes'!$F51:$EE51)+SUMIF('SPACELOG 5 BP'!$F$2:$EE$2,AQ$4,'SPACELOG 5 BP'!$F51:$EE51)+SUMIF('SPACELOG 6 BP'!$F$2:$EE$2,AQ$4,'SPACELOG 6 BP'!$F51:$EE51)+SUMIF('SPACELOG 7 BP'!$F$2:$EE$2,AQ$4,'SPACELOG 7 BP'!$F51:$EE51)+SUMIF('SPACELOG 8 BP'!$F$2:$EE$2,AQ$4,'SPACELOG 8 BP'!$F51:$EE51)+SUMIF('SPACELOG 9 BP'!$F$2:$EE$2,AQ$4,'SPACELOG 9 BP'!$F51:$EE51)+SUMIF('SPACELOG 10 BP'!$F$2:$EE$2,AQ$4,'SPACELOG 10 BP'!$F51:$EE51)+SUMIF('SPACELOG 11 BP'!$F$2:$EE$2,AQ$4,'SPACELOG 11 BP'!$F51:$EE51)+SUMIF('SPACELOG 12 BP'!$F$2:$EE$2,AQ$4,'SPACELOG 12 BP'!$F51:$EE51)</f>
        <v>6260</v>
      </c>
      <c r="AR51" s="393">
        <f t="shared" si="260"/>
        <v>75120</v>
      </c>
      <c r="AS51" s="33">
        <f>SUMIF('reporting montigny'!$F$2:$EE$2,AS$4,'reporting montigny'!$F51:$EE51)+SUMIF('reporting boissy'!$F$2:$EE$2,AS$4,'reporting boissy'!$F51:$EE51)+SUMIF('reporting moussy'!$F$2:$EE$2,AS$4,'reporting moussy'!$F51:$EE51)+SUMIF('reporting trappes'!$F$2:$EE$2,AS$4,'reporting trappes'!$F51:$EE51)+SUMIF('SPACELOG 5 BP'!$F$2:$EE$2,AS$4,'SPACELOG 5 BP'!$F51:$EE51)+SUMIF('SPACELOG 6 BP'!$F$2:$EE$2,AS$4,'SPACELOG 6 BP'!$F51:$EE51)+SUMIF('SPACELOG 7 BP'!$F$2:$EE$2,AS$4,'SPACELOG 7 BP'!$F51:$EE51)+SUMIF('SPACELOG 8 BP'!$F$2:$EE$2,AS$4,'SPACELOG 8 BP'!$F51:$EE51)+SUMIF('SPACELOG 9 BP'!$F$2:$EE$2,AS$4,'SPACELOG 9 BP'!$F51:$EE51)+SUMIF('SPACELOG 10 BP'!$F$2:$EE$2,AS$4,'SPACELOG 10 BP'!$F51:$EE51)+SUMIF('SPACELOG 11 BP'!$F$2:$EE$2,AS$4,'SPACELOG 11 BP'!$F51:$EE51)+SUMIF('SPACELOG 12 BP'!$F$2:$EE$2,AS$4,'SPACELOG 12 BP'!$F51:$EE51)</f>
        <v>4300</v>
      </c>
      <c r="AT51" s="33">
        <f>SUMIF('reporting montigny'!$F$2:$EE$2,AT$4,'reporting montigny'!$F51:$EE51)+SUMIF('reporting boissy'!$F$2:$EE$2,AT$4,'reporting boissy'!$F51:$EE51)+SUMIF('reporting moussy'!$F$2:$EE$2,AT$4,'reporting moussy'!$F51:$EE51)+SUMIF('reporting trappes'!$F$2:$EE$2,AT$4,'reporting trappes'!$F51:$EE51)+SUMIF('SPACELOG 5 BP'!$F$2:$EE$2,AT$4,'SPACELOG 5 BP'!$F51:$EE51)+SUMIF('SPACELOG 6 BP'!$F$2:$EE$2,AT$4,'SPACELOG 6 BP'!$F51:$EE51)+SUMIF('SPACELOG 7 BP'!$F$2:$EE$2,AT$4,'SPACELOG 7 BP'!$F51:$EE51)+SUMIF('SPACELOG 8 BP'!$F$2:$EE$2,AT$4,'SPACELOG 8 BP'!$F51:$EE51)+SUMIF('SPACELOG 9 BP'!$F$2:$EE$2,AT$4,'SPACELOG 9 BP'!$F51:$EE51)+SUMIF('SPACELOG 10 BP'!$F$2:$EE$2,AT$4,'SPACELOG 10 BP'!$F51:$EE51)+SUMIF('SPACELOG 11 BP'!$F$2:$EE$2,AT$4,'SPACELOG 11 BP'!$F51:$EE51)+SUMIF('SPACELOG 12 BP'!$F$2:$EE$2,AT$4,'SPACELOG 12 BP'!$F51:$EE51)</f>
        <v>4300</v>
      </c>
      <c r="AU51" s="33">
        <f>SUMIF('reporting montigny'!$F$2:$EE$2,AU$4,'reporting montigny'!$F51:$EE51)+SUMIF('reporting boissy'!$F$2:$EE$2,AU$4,'reporting boissy'!$F51:$EE51)+SUMIF('reporting moussy'!$F$2:$EE$2,AU$4,'reporting moussy'!$F51:$EE51)+SUMIF('reporting trappes'!$F$2:$EE$2,AU$4,'reporting trappes'!$F51:$EE51)+SUMIF('SPACELOG 5 BP'!$F$2:$EE$2,AU$4,'SPACELOG 5 BP'!$F51:$EE51)+SUMIF('SPACELOG 6 BP'!$F$2:$EE$2,AU$4,'SPACELOG 6 BP'!$F51:$EE51)+SUMIF('SPACELOG 7 BP'!$F$2:$EE$2,AU$4,'SPACELOG 7 BP'!$F51:$EE51)+SUMIF('SPACELOG 8 BP'!$F$2:$EE$2,AU$4,'SPACELOG 8 BP'!$F51:$EE51)+SUMIF('SPACELOG 9 BP'!$F$2:$EE$2,AU$4,'SPACELOG 9 BP'!$F51:$EE51)+SUMIF('SPACELOG 10 BP'!$F$2:$EE$2,AU$4,'SPACELOG 10 BP'!$F51:$EE51)+SUMIF('SPACELOG 11 BP'!$F$2:$EE$2,AU$4,'SPACELOG 11 BP'!$F51:$EE51)+SUMIF('SPACELOG 12 BP'!$F$2:$EE$2,AU$4,'SPACELOG 12 BP'!$F51:$EE51)</f>
        <v>4300</v>
      </c>
      <c r="AV51" s="33">
        <f>SUMIF('reporting montigny'!$F$2:$EE$2,AV$4,'reporting montigny'!$F51:$EE51)+SUMIF('reporting boissy'!$F$2:$EE$2,AV$4,'reporting boissy'!$F51:$EE51)+SUMIF('reporting moussy'!$F$2:$EE$2,AV$4,'reporting moussy'!$F51:$EE51)+SUMIF('reporting trappes'!$F$2:$EE$2,AV$4,'reporting trappes'!$F51:$EE51)+SUMIF('SPACELOG 5 BP'!$F$2:$EE$2,AV$4,'SPACELOG 5 BP'!$F51:$EE51)+SUMIF('SPACELOG 6 BP'!$F$2:$EE$2,AV$4,'SPACELOG 6 BP'!$F51:$EE51)+SUMIF('SPACELOG 7 BP'!$F$2:$EE$2,AV$4,'SPACELOG 7 BP'!$F51:$EE51)+SUMIF('SPACELOG 8 BP'!$F$2:$EE$2,AV$4,'SPACELOG 8 BP'!$F51:$EE51)+SUMIF('SPACELOG 9 BP'!$F$2:$EE$2,AV$4,'SPACELOG 9 BP'!$F51:$EE51)+SUMIF('SPACELOG 10 BP'!$F$2:$EE$2,AV$4,'SPACELOG 10 BP'!$F51:$EE51)+SUMIF('SPACELOG 11 BP'!$F$2:$EE$2,AV$4,'SPACELOG 11 BP'!$F51:$EE51)+SUMIF('SPACELOG 12 BP'!$F$2:$EE$2,AV$4,'SPACELOG 12 BP'!$F51:$EE51)</f>
        <v>4300</v>
      </c>
      <c r="AW51" s="33">
        <f>SUMIF('reporting montigny'!$F$2:$EE$2,AW$4,'reporting montigny'!$F51:$EE51)+SUMIF('reporting boissy'!$F$2:$EE$2,AW$4,'reporting boissy'!$F51:$EE51)+SUMIF('reporting moussy'!$F$2:$EE$2,AW$4,'reporting moussy'!$F51:$EE51)+SUMIF('reporting trappes'!$F$2:$EE$2,AW$4,'reporting trappes'!$F51:$EE51)+SUMIF('SPACELOG 5 BP'!$F$2:$EE$2,AW$4,'SPACELOG 5 BP'!$F51:$EE51)+SUMIF('SPACELOG 6 BP'!$F$2:$EE$2,AW$4,'SPACELOG 6 BP'!$F51:$EE51)+SUMIF('SPACELOG 7 BP'!$F$2:$EE$2,AW$4,'SPACELOG 7 BP'!$F51:$EE51)+SUMIF('SPACELOG 8 BP'!$F$2:$EE$2,AW$4,'SPACELOG 8 BP'!$F51:$EE51)+SUMIF('SPACELOG 9 BP'!$F$2:$EE$2,AW$4,'SPACELOG 9 BP'!$F51:$EE51)+SUMIF('SPACELOG 10 BP'!$F$2:$EE$2,AW$4,'SPACELOG 10 BP'!$F51:$EE51)+SUMIF('SPACELOG 11 BP'!$F$2:$EE$2,AW$4,'SPACELOG 11 BP'!$F51:$EE51)+SUMIF('SPACELOG 12 BP'!$F$2:$EE$2,AW$4,'SPACELOG 12 BP'!$F51:$EE51)</f>
        <v>4300</v>
      </c>
      <c r="AX51" s="33">
        <f>SUMIF('reporting montigny'!$F$2:$EE$2,AX$4,'reporting montigny'!$F51:$EE51)+SUMIF('reporting boissy'!$F$2:$EE$2,AX$4,'reporting boissy'!$F51:$EE51)+SUMIF('reporting moussy'!$F$2:$EE$2,AX$4,'reporting moussy'!$F51:$EE51)+SUMIF('reporting trappes'!$F$2:$EE$2,AX$4,'reporting trappes'!$F51:$EE51)+SUMIF('SPACELOG 5 BP'!$F$2:$EE$2,AX$4,'SPACELOG 5 BP'!$F51:$EE51)+SUMIF('SPACELOG 6 BP'!$F$2:$EE$2,AX$4,'SPACELOG 6 BP'!$F51:$EE51)+SUMIF('SPACELOG 7 BP'!$F$2:$EE$2,AX$4,'SPACELOG 7 BP'!$F51:$EE51)+SUMIF('SPACELOG 8 BP'!$F$2:$EE$2,AX$4,'SPACELOG 8 BP'!$F51:$EE51)+SUMIF('SPACELOG 9 BP'!$F$2:$EE$2,AX$4,'SPACELOG 9 BP'!$F51:$EE51)+SUMIF('SPACELOG 10 BP'!$F$2:$EE$2,AX$4,'SPACELOG 10 BP'!$F51:$EE51)+SUMIF('SPACELOG 11 BP'!$F$2:$EE$2,AX$4,'SPACELOG 11 BP'!$F51:$EE51)+SUMIF('SPACELOG 12 BP'!$F$2:$EE$2,AX$4,'SPACELOG 12 BP'!$F51:$EE51)</f>
        <v>4300</v>
      </c>
      <c r="AY51" s="33">
        <f>SUMIF('reporting montigny'!$F$2:$EE$2,AY$4,'reporting montigny'!$F51:$EE51)+SUMIF('reporting boissy'!$F$2:$EE$2,AY$4,'reporting boissy'!$F51:$EE51)+SUMIF('reporting moussy'!$F$2:$EE$2,AY$4,'reporting moussy'!$F51:$EE51)+SUMIF('reporting trappes'!$F$2:$EE$2,AY$4,'reporting trappes'!$F51:$EE51)+SUMIF('SPACELOG 5 BP'!$F$2:$EE$2,AY$4,'SPACELOG 5 BP'!$F51:$EE51)+SUMIF('SPACELOG 6 BP'!$F$2:$EE$2,AY$4,'SPACELOG 6 BP'!$F51:$EE51)+SUMIF('SPACELOG 7 BP'!$F$2:$EE$2,AY$4,'SPACELOG 7 BP'!$F51:$EE51)+SUMIF('SPACELOG 8 BP'!$F$2:$EE$2,AY$4,'SPACELOG 8 BP'!$F51:$EE51)+SUMIF('SPACELOG 9 BP'!$F$2:$EE$2,AY$4,'SPACELOG 9 BP'!$F51:$EE51)+SUMIF('SPACELOG 10 BP'!$F$2:$EE$2,AY$4,'SPACELOG 10 BP'!$F51:$EE51)+SUMIF('SPACELOG 11 BP'!$F$2:$EE$2,AY$4,'SPACELOG 11 BP'!$F51:$EE51)+SUMIF('SPACELOG 12 BP'!$F$2:$EE$2,AY$4,'SPACELOG 12 BP'!$F51:$EE51)</f>
        <v>4300</v>
      </c>
      <c r="AZ51" s="33">
        <f>SUMIF('reporting montigny'!$F$2:$EE$2,AZ$4,'reporting montigny'!$F51:$EE51)+SUMIF('reporting boissy'!$F$2:$EE$2,AZ$4,'reporting boissy'!$F51:$EE51)+SUMIF('reporting moussy'!$F$2:$EE$2,AZ$4,'reporting moussy'!$F51:$EE51)+SUMIF('reporting trappes'!$F$2:$EE$2,AZ$4,'reporting trappes'!$F51:$EE51)+SUMIF('SPACELOG 5 BP'!$F$2:$EE$2,AZ$4,'SPACELOG 5 BP'!$F51:$EE51)+SUMIF('SPACELOG 6 BP'!$F$2:$EE$2,AZ$4,'SPACELOG 6 BP'!$F51:$EE51)+SUMIF('SPACELOG 7 BP'!$F$2:$EE$2,AZ$4,'SPACELOG 7 BP'!$F51:$EE51)+SUMIF('SPACELOG 8 BP'!$F$2:$EE$2,AZ$4,'SPACELOG 8 BP'!$F51:$EE51)+SUMIF('SPACELOG 9 BP'!$F$2:$EE$2,AZ$4,'SPACELOG 9 BP'!$F51:$EE51)+SUMIF('SPACELOG 10 BP'!$F$2:$EE$2,AZ$4,'SPACELOG 10 BP'!$F51:$EE51)+SUMIF('SPACELOG 11 BP'!$F$2:$EE$2,AZ$4,'SPACELOG 11 BP'!$F51:$EE51)+SUMIF('SPACELOG 12 BP'!$F$2:$EE$2,AZ$4,'SPACELOG 12 BP'!$F51:$EE51)</f>
        <v>4300</v>
      </c>
      <c r="BA51" s="33">
        <f>SUMIF('reporting montigny'!$F$2:$EE$2,BA$4,'reporting montigny'!$F51:$EE51)+SUMIF('reporting boissy'!$F$2:$EE$2,BA$4,'reporting boissy'!$F51:$EE51)+SUMIF('reporting moussy'!$F$2:$EE$2,BA$4,'reporting moussy'!$F51:$EE51)+SUMIF('reporting trappes'!$F$2:$EE$2,BA$4,'reporting trappes'!$F51:$EE51)+SUMIF('SPACELOG 5 BP'!$F$2:$EE$2,BA$4,'SPACELOG 5 BP'!$F51:$EE51)+SUMIF('SPACELOG 6 BP'!$F$2:$EE$2,BA$4,'SPACELOG 6 BP'!$F51:$EE51)+SUMIF('SPACELOG 7 BP'!$F$2:$EE$2,BA$4,'SPACELOG 7 BP'!$F51:$EE51)+SUMIF('SPACELOG 8 BP'!$F$2:$EE$2,BA$4,'SPACELOG 8 BP'!$F51:$EE51)+SUMIF('SPACELOG 9 BP'!$F$2:$EE$2,BA$4,'SPACELOG 9 BP'!$F51:$EE51)+SUMIF('SPACELOG 10 BP'!$F$2:$EE$2,BA$4,'SPACELOG 10 BP'!$F51:$EE51)+SUMIF('SPACELOG 11 BP'!$F$2:$EE$2,BA$4,'SPACELOG 11 BP'!$F51:$EE51)+SUMIF('SPACELOG 12 BP'!$F$2:$EE$2,BA$4,'SPACELOG 12 BP'!$F51:$EE51)</f>
        <v>4300</v>
      </c>
      <c r="BB51" s="33">
        <f>SUMIF('reporting montigny'!$F$2:$EE$2,BB$4,'reporting montigny'!$F51:$EE51)+SUMIF('reporting boissy'!$F$2:$EE$2,BB$4,'reporting boissy'!$F51:$EE51)+SUMIF('reporting moussy'!$F$2:$EE$2,BB$4,'reporting moussy'!$F51:$EE51)+SUMIF('reporting trappes'!$F$2:$EE$2,BB$4,'reporting trappes'!$F51:$EE51)+SUMIF('SPACELOG 5 BP'!$F$2:$EE$2,BB$4,'SPACELOG 5 BP'!$F51:$EE51)+SUMIF('SPACELOG 6 BP'!$F$2:$EE$2,BB$4,'SPACELOG 6 BP'!$F51:$EE51)+SUMIF('SPACELOG 7 BP'!$F$2:$EE$2,BB$4,'SPACELOG 7 BP'!$F51:$EE51)+SUMIF('SPACELOG 8 BP'!$F$2:$EE$2,BB$4,'SPACELOG 8 BP'!$F51:$EE51)+SUMIF('SPACELOG 9 BP'!$F$2:$EE$2,BB$4,'SPACELOG 9 BP'!$F51:$EE51)+SUMIF('SPACELOG 10 BP'!$F$2:$EE$2,BB$4,'SPACELOG 10 BP'!$F51:$EE51)+SUMIF('SPACELOG 11 BP'!$F$2:$EE$2,BB$4,'SPACELOG 11 BP'!$F51:$EE51)+SUMIF('SPACELOG 12 BP'!$F$2:$EE$2,BB$4,'SPACELOG 12 BP'!$F51:$EE51)</f>
        <v>4300</v>
      </c>
      <c r="BC51" s="33">
        <f>SUMIF('reporting montigny'!$F$2:$EE$2,BC$4,'reporting montigny'!$F51:$EE51)+SUMIF('reporting boissy'!$F$2:$EE$2,BC$4,'reporting boissy'!$F51:$EE51)+SUMIF('reporting moussy'!$F$2:$EE$2,BC$4,'reporting moussy'!$F51:$EE51)+SUMIF('reporting trappes'!$F$2:$EE$2,BC$4,'reporting trappes'!$F51:$EE51)+SUMIF('SPACELOG 5 BP'!$F$2:$EE$2,BC$4,'SPACELOG 5 BP'!$F51:$EE51)+SUMIF('SPACELOG 6 BP'!$F$2:$EE$2,BC$4,'SPACELOG 6 BP'!$F51:$EE51)+SUMIF('SPACELOG 7 BP'!$F$2:$EE$2,BC$4,'SPACELOG 7 BP'!$F51:$EE51)+SUMIF('SPACELOG 8 BP'!$F$2:$EE$2,BC$4,'SPACELOG 8 BP'!$F51:$EE51)+SUMIF('SPACELOG 9 BP'!$F$2:$EE$2,BC$4,'SPACELOG 9 BP'!$F51:$EE51)+SUMIF('SPACELOG 10 BP'!$F$2:$EE$2,BC$4,'SPACELOG 10 BP'!$F51:$EE51)+SUMIF('SPACELOG 11 BP'!$F$2:$EE$2,BC$4,'SPACELOG 11 BP'!$F51:$EE51)+SUMIF('SPACELOG 12 BP'!$F$2:$EE$2,BC$4,'SPACELOG 12 BP'!$F51:$EE51)</f>
        <v>4300</v>
      </c>
      <c r="BD51" s="33">
        <f>SUMIF('reporting montigny'!$F$2:$EE$2,BD$4,'reporting montigny'!$F51:$EE51)+SUMIF('reporting boissy'!$F$2:$EE$2,BD$4,'reporting boissy'!$F51:$EE51)+SUMIF('reporting moussy'!$F$2:$EE$2,BD$4,'reporting moussy'!$F51:$EE51)+SUMIF('reporting trappes'!$F$2:$EE$2,BD$4,'reporting trappes'!$F51:$EE51)+SUMIF('SPACELOG 5 BP'!$F$2:$EE$2,BD$4,'SPACELOG 5 BP'!$F51:$EE51)+SUMIF('SPACELOG 6 BP'!$F$2:$EE$2,BD$4,'SPACELOG 6 BP'!$F51:$EE51)+SUMIF('SPACELOG 7 BP'!$F$2:$EE$2,BD$4,'SPACELOG 7 BP'!$F51:$EE51)+SUMIF('SPACELOG 8 BP'!$F$2:$EE$2,BD$4,'SPACELOG 8 BP'!$F51:$EE51)+SUMIF('SPACELOG 9 BP'!$F$2:$EE$2,BD$4,'SPACELOG 9 BP'!$F51:$EE51)+SUMIF('SPACELOG 10 BP'!$F$2:$EE$2,BD$4,'SPACELOG 10 BP'!$F51:$EE51)+SUMIF('SPACELOG 11 BP'!$F$2:$EE$2,BD$4,'SPACELOG 11 BP'!$F51:$EE51)+SUMIF('SPACELOG 12 BP'!$F$2:$EE$2,BD$4,'SPACELOG 12 BP'!$F51:$EE51)</f>
        <v>4300</v>
      </c>
      <c r="BE51" s="393">
        <f t="shared" si="261"/>
        <v>51600</v>
      </c>
      <c r="BF51" s="33">
        <f>SUMIF('reporting montigny'!$F$2:$EE$2,BF$4,'reporting montigny'!$F51:$EE51)+SUMIF('reporting boissy'!$F$2:$EE$2,BF$4,'reporting boissy'!$F51:$EE51)+SUMIF('reporting moussy'!$F$2:$EE$2,BF$4,'reporting moussy'!$F51:$EE51)+SUMIF('reporting trappes'!$F$2:$EE$2,BF$4,'reporting trappes'!$F51:$EE51)+SUMIF('SPACELOG 5 BP'!$F$2:$EE$2,BF$4,'SPACELOG 5 BP'!$F51:$EE51)+SUMIF('SPACELOG 6 BP'!$F$2:$EE$2,BF$4,'SPACELOG 6 BP'!$F51:$EE51)+SUMIF('SPACELOG 7 BP'!$F$2:$EE$2,BF$4,'SPACELOG 7 BP'!$F51:$EE51)+SUMIF('SPACELOG 8 BP'!$F$2:$EE$2,BF$4,'SPACELOG 8 BP'!$F51:$EE51)+SUMIF('SPACELOG 9 BP'!$F$2:$EE$2,BF$4,'SPACELOG 9 BP'!$F51:$EE51)+SUMIF('SPACELOG 10 BP'!$F$2:$EE$2,BF$4,'SPACELOG 10 BP'!$F51:$EE51)+SUMIF('SPACELOG 11 BP'!$F$2:$EE$2,BF$4,'SPACELOG 11 BP'!$F51:$EE51)+SUMIF('SPACELOG 12 BP'!$F$2:$EE$2,BF$4,'SPACELOG 12 BP'!$F51:$EE51)</f>
        <v>4300</v>
      </c>
      <c r="BG51" s="33">
        <f>SUMIF('reporting montigny'!$F$2:$EE$2,BG$4,'reporting montigny'!$F51:$EE51)+SUMIF('reporting boissy'!$F$2:$EE$2,BG$4,'reporting boissy'!$F51:$EE51)+SUMIF('reporting moussy'!$F$2:$EE$2,BG$4,'reporting moussy'!$F51:$EE51)+SUMIF('reporting trappes'!$F$2:$EE$2,BG$4,'reporting trappes'!$F51:$EE51)+SUMIF('SPACELOG 5 BP'!$F$2:$EE$2,BG$4,'SPACELOG 5 BP'!$F51:$EE51)+SUMIF('SPACELOG 6 BP'!$F$2:$EE$2,BG$4,'SPACELOG 6 BP'!$F51:$EE51)+SUMIF('SPACELOG 7 BP'!$F$2:$EE$2,BG$4,'SPACELOG 7 BP'!$F51:$EE51)+SUMIF('SPACELOG 8 BP'!$F$2:$EE$2,BG$4,'SPACELOG 8 BP'!$F51:$EE51)+SUMIF('SPACELOG 9 BP'!$F$2:$EE$2,BG$4,'SPACELOG 9 BP'!$F51:$EE51)+SUMIF('SPACELOG 10 BP'!$F$2:$EE$2,BG$4,'SPACELOG 10 BP'!$F51:$EE51)+SUMIF('SPACELOG 11 BP'!$F$2:$EE$2,BG$4,'SPACELOG 11 BP'!$F51:$EE51)+SUMIF('SPACELOG 12 BP'!$F$2:$EE$2,BG$4,'SPACELOG 12 BP'!$F51:$EE51)</f>
        <v>4300</v>
      </c>
      <c r="BH51" s="33">
        <f>SUMIF('reporting montigny'!$F$2:$EE$2,BH$4,'reporting montigny'!$F51:$EE51)+SUMIF('reporting boissy'!$F$2:$EE$2,BH$4,'reporting boissy'!$F51:$EE51)+SUMIF('reporting moussy'!$F$2:$EE$2,BH$4,'reporting moussy'!$F51:$EE51)+SUMIF('reporting trappes'!$F$2:$EE$2,BH$4,'reporting trappes'!$F51:$EE51)+SUMIF('SPACELOG 5 BP'!$F$2:$EE$2,BH$4,'SPACELOG 5 BP'!$F51:$EE51)+SUMIF('SPACELOG 6 BP'!$F$2:$EE$2,BH$4,'SPACELOG 6 BP'!$F51:$EE51)+SUMIF('SPACELOG 7 BP'!$F$2:$EE$2,BH$4,'SPACELOG 7 BP'!$F51:$EE51)+SUMIF('SPACELOG 8 BP'!$F$2:$EE$2,BH$4,'SPACELOG 8 BP'!$F51:$EE51)+SUMIF('SPACELOG 9 BP'!$F$2:$EE$2,BH$4,'SPACELOG 9 BP'!$F51:$EE51)+SUMIF('SPACELOG 10 BP'!$F$2:$EE$2,BH$4,'SPACELOG 10 BP'!$F51:$EE51)+SUMIF('SPACELOG 11 BP'!$F$2:$EE$2,BH$4,'SPACELOG 11 BP'!$F51:$EE51)+SUMIF('SPACELOG 12 BP'!$F$2:$EE$2,BH$4,'SPACELOG 12 BP'!$F51:$EE51)</f>
        <v>4300</v>
      </c>
      <c r="BI51" s="33">
        <f>SUMIF('reporting montigny'!$F$2:$EE$2,BI$4,'reporting montigny'!$F51:$EE51)+SUMIF('reporting boissy'!$F$2:$EE$2,BI$4,'reporting boissy'!$F51:$EE51)+SUMIF('reporting moussy'!$F$2:$EE$2,BI$4,'reporting moussy'!$F51:$EE51)+SUMIF('reporting trappes'!$F$2:$EE$2,BI$4,'reporting trappes'!$F51:$EE51)+SUMIF('SPACELOG 5 BP'!$F$2:$EE$2,BI$4,'SPACELOG 5 BP'!$F51:$EE51)+SUMIF('SPACELOG 6 BP'!$F$2:$EE$2,BI$4,'SPACELOG 6 BP'!$F51:$EE51)+SUMIF('SPACELOG 7 BP'!$F$2:$EE$2,BI$4,'SPACELOG 7 BP'!$F51:$EE51)+SUMIF('SPACELOG 8 BP'!$F$2:$EE$2,BI$4,'SPACELOG 8 BP'!$F51:$EE51)+SUMIF('SPACELOG 9 BP'!$F$2:$EE$2,BI$4,'SPACELOG 9 BP'!$F51:$EE51)+SUMIF('SPACELOG 10 BP'!$F$2:$EE$2,BI$4,'SPACELOG 10 BP'!$F51:$EE51)+SUMIF('SPACELOG 11 BP'!$F$2:$EE$2,BI$4,'SPACELOG 11 BP'!$F51:$EE51)+SUMIF('SPACELOG 12 BP'!$F$2:$EE$2,BI$4,'SPACELOG 12 BP'!$F51:$EE51)</f>
        <v>4300</v>
      </c>
      <c r="BJ51" s="33">
        <f>SUMIF('reporting montigny'!$F$2:$EE$2,BJ$4,'reporting montigny'!$F51:$EE51)+SUMIF('reporting boissy'!$F$2:$EE$2,BJ$4,'reporting boissy'!$F51:$EE51)+SUMIF('reporting moussy'!$F$2:$EE$2,BJ$4,'reporting moussy'!$F51:$EE51)+SUMIF('reporting trappes'!$F$2:$EE$2,BJ$4,'reporting trappes'!$F51:$EE51)+SUMIF('SPACELOG 5 BP'!$F$2:$EE$2,BJ$4,'SPACELOG 5 BP'!$F51:$EE51)+SUMIF('SPACELOG 6 BP'!$F$2:$EE$2,BJ$4,'SPACELOG 6 BP'!$F51:$EE51)+SUMIF('SPACELOG 7 BP'!$F$2:$EE$2,BJ$4,'SPACELOG 7 BP'!$F51:$EE51)+SUMIF('SPACELOG 8 BP'!$F$2:$EE$2,BJ$4,'SPACELOG 8 BP'!$F51:$EE51)+SUMIF('SPACELOG 9 BP'!$F$2:$EE$2,BJ$4,'SPACELOG 9 BP'!$F51:$EE51)+SUMIF('SPACELOG 10 BP'!$F$2:$EE$2,BJ$4,'SPACELOG 10 BP'!$F51:$EE51)+SUMIF('SPACELOG 11 BP'!$F$2:$EE$2,BJ$4,'SPACELOG 11 BP'!$F51:$EE51)+SUMIF('SPACELOG 12 BP'!$F$2:$EE$2,BJ$4,'SPACELOG 12 BP'!$F51:$EE51)</f>
        <v>4300</v>
      </c>
      <c r="BK51" s="33">
        <f>SUMIF('reporting montigny'!$F$2:$EE$2,BK$4,'reporting montigny'!$F51:$EE51)+SUMIF('reporting boissy'!$F$2:$EE$2,BK$4,'reporting boissy'!$F51:$EE51)+SUMIF('reporting moussy'!$F$2:$EE$2,BK$4,'reporting moussy'!$F51:$EE51)+SUMIF('reporting trappes'!$F$2:$EE$2,BK$4,'reporting trappes'!$F51:$EE51)+SUMIF('SPACELOG 5 BP'!$F$2:$EE$2,BK$4,'SPACELOG 5 BP'!$F51:$EE51)+SUMIF('SPACELOG 6 BP'!$F$2:$EE$2,BK$4,'SPACELOG 6 BP'!$F51:$EE51)+SUMIF('SPACELOG 7 BP'!$F$2:$EE$2,BK$4,'SPACELOG 7 BP'!$F51:$EE51)+SUMIF('SPACELOG 8 BP'!$F$2:$EE$2,BK$4,'SPACELOG 8 BP'!$F51:$EE51)+SUMIF('SPACELOG 9 BP'!$F$2:$EE$2,BK$4,'SPACELOG 9 BP'!$F51:$EE51)+SUMIF('SPACELOG 10 BP'!$F$2:$EE$2,BK$4,'SPACELOG 10 BP'!$F51:$EE51)+SUMIF('SPACELOG 11 BP'!$F$2:$EE$2,BK$4,'SPACELOG 11 BP'!$F51:$EE51)+SUMIF('SPACELOG 12 BP'!$F$2:$EE$2,BK$4,'SPACELOG 12 BP'!$F51:$EE51)</f>
        <v>4300</v>
      </c>
      <c r="BL51" s="33">
        <f>SUMIF('reporting montigny'!$F$2:$EE$2,BL$4,'reporting montigny'!$F51:$EE51)+SUMIF('reporting boissy'!$F$2:$EE$2,BL$4,'reporting boissy'!$F51:$EE51)+SUMIF('reporting moussy'!$F$2:$EE$2,BL$4,'reporting moussy'!$F51:$EE51)+SUMIF('reporting trappes'!$F$2:$EE$2,BL$4,'reporting trappes'!$F51:$EE51)+SUMIF('SPACELOG 5 BP'!$F$2:$EE$2,BL$4,'SPACELOG 5 BP'!$F51:$EE51)+SUMIF('SPACELOG 6 BP'!$F$2:$EE$2,BL$4,'SPACELOG 6 BP'!$F51:$EE51)+SUMIF('SPACELOG 7 BP'!$F$2:$EE$2,BL$4,'SPACELOG 7 BP'!$F51:$EE51)+SUMIF('SPACELOG 8 BP'!$F$2:$EE$2,BL$4,'SPACELOG 8 BP'!$F51:$EE51)+SUMIF('SPACELOG 9 BP'!$F$2:$EE$2,BL$4,'SPACELOG 9 BP'!$F51:$EE51)+SUMIF('SPACELOG 10 BP'!$F$2:$EE$2,BL$4,'SPACELOG 10 BP'!$F51:$EE51)+SUMIF('SPACELOG 11 BP'!$F$2:$EE$2,BL$4,'SPACELOG 11 BP'!$F51:$EE51)+SUMIF('SPACELOG 12 BP'!$F$2:$EE$2,BL$4,'SPACELOG 12 BP'!$F51:$EE51)</f>
        <v>4300</v>
      </c>
      <c r="BM51" s="33">
        <f>SUMIF('reporting montigny'!$F$2:$EE$2,BM$4,'reporting montigny'!$F51:$EE51)+SUMIF('reporting boissy'!$F$2:$EE$2,BM$4,'reporting boissy'!$F51:$EE51)+SUMIF('reporting moussy'!$F$2:$EE$2,BM$4,'reporting moussy'!$F51:$EE51)+SUMIF('reporting trappes'!$F$2:$EE$2,BM$4,'reporting trappes'!$F51:$EE51)+SUMIF('SPACELOG 5 BP'!$F$2:$EE$2,BM$4,'SPACELOG 5 BP'!$F51:$EE51)+SUMIF('SPACELOG 6 BP'!$F$2:$EE$2,BM$4,'SPACELOG 6 BP'!$F51:$EE51)+SUMIF('SPACELOG 7 BP'!$F$2:$EE$2,BM$4,'SPACELOG 7 BP'!$F51:$EE51)+SUMIF('SPACELOG 8 BP'!$F$2:$EE$2,BM$4,'SPACELOG 8 BP'!$F51:$EE51)+SUMIF('SPACELOG 9 BP'!$F$2:$EE$2,BM$4,'SPACELOG 9 BP'!$F51:$EE51)+SUMIF('SPACELOG 10 BP'!$F$2:$EE$2,BM$4,'SPACELOG 10 BP'!$F51:$EE51)+SUMIF('SPACELOG 11 BP'!$F$2:$EE$2,BM$4,'SPACELOG 11 BP'!$F51:$EE51)+SUMIF('SPACELOG 12 BP'!$F$2:$EE$2,BM$4,'SPACELOG 12 BP'!$F51:$EE51)</f>
        <v>4300</v>
      </c>
      <c r="BN51" s="33">
        <f>SUMIF('reporting montigny'!$F$2:$EE$2,BN$4,'reporting montigny'!$F51:$EE51)+SUMIF('reporting boissy'!$F$2:$EE$2,BN$4,'reporting boissy'!$F51:$EE51)+SUMIF('reporting moussy'!$F$2:$EE$2,BN$4,'reporting moussy'!$F51:$EE51)+SUMIF('reporting trappes'!$F$2:$EE$2,BN$4,'reporting trappes'!$F51:$EE51)+SUMIF('SPACELOG 5 BP'!$F$2:$EE$2,BN$4,'SPACELOG 5 BP'!$F51:$EE51)+SUMIF('SPACELOG 6 BP'!$F$2:$EE$2,BN$4,'SPACELOG 6 BP'!$F51:$EE51)+SUMIF('SPACELOG 7 BP'!$F$2:$EE$2,BN$4,'SPACELOG 7 BP'!$F51:$EE51)+SUMIF('SPACELOG 8 BP'!$F$2:$EE$2,BN$4,'SPACELOG 8 BP'!$F51:$EE51)+SUMIF('SPACELOG 9 BP'!$F$2:$EE$2,BN$4,'SPACELOG 9 BP'!$F51:$EE51)+SUMIF('SPACELOG 10 BP'!$F$2:$EE$2,BN$4,'SPACELOG 10 BP'!$F51:$EE51)+SUMIF('SPACELOG 11 BP'!$F$2:$EE$2,BN$4,'SPACELOG 11 BP'!$F51:$EE51)+SUMIF('SPACELOG 12 BP'!$F$2:$EE$2,BN$4,'SPACELOG 12 BP'!$F51:$EE51)</f>
        <v>4300</v>
      </c>
      <c r="BO51" s="33">
        <f>SUMIF('reporting montigny'!$F$2:$EE$2,BO$4,'reporting montigny'!$F51:$EE51)+SUMIF('reporting boissy'!$F$2:$EE$2,BO$4,'reporting boissy'!$F51:$EE51)+SUMIF('reporting moussy'!$F$2:$EE$2,BO$4,'reporting moussy'!$F51:$EE51)+SUMIF('reporting trappes'!$F$2:$EE$2,BO$4,'reporting trappes'!$F51:$EE51)+SUMIF('SPACELOG 5 BP'!$F$2:$EE$2,BO$4,'SPACELOG 5 BP'!$F51:$EE51)+SUMIF('SPACELOG 6 BP'!$F$2:$EE$2,BO$4,'SPACELOG 6 BP'!$F51:$EE51)+SUMIF('SPACELOG 7 BP'!$F$2:$EE$2,BO$4,'SPACELOG 7 BP'!$F51:$EE51)+SUMIF('SPACELOG 8 BP'!$F$2:$EE$2,BO$4,'SPACELOG 8 BP'!$F51:$EE51)+SUMIF('SPACELOG 9 BP'!$F$2:$EE$2,BO$4,'SPACELOG 9 BP'!$F51:$EE51)+SUMIF('SPACELOG 10 BP'!$F$2:$EE$2,BO$4,'SPACELOG 10 BP'!$F51:$EE51)+SUMIF('SPACELOG 11 BP'!$F$2:$EE$2,BO$4,'SPACELOG 11 BP'!$F51:$EE51)+SUMIF('SPACELOG 12 BP'!$F$2:$EE$2,BO$4,'SPACELOG 12 BP'!$F51:$EE51)</f>
        <v>2400</v>
      </c>
      <c r="BP51" s="33">
        <f>SUMIF('reporting montigny'!$F$2:$EE$2,BP$4,'reporting montigny'!$F51:$EE51)+SUMIF('reporting boissy'!$F$2:$EE$2,BP$4,'reporting boissy'!$F51:$EE51)+SUMIF('reporting moussy'!$F$2:$EE$2,BP$4,'reporting moussy'!$F51:$EE51)+SUMIF('reporting trappes'!$F$2:$EE$2,BP$4,'reporting trappes'!$F51:$EE51)+SUMIF('SPACELOG 5 BP'!$F$2:$EE$2,BP$4,'SPACELOG 5 BP'!$F51:$EE51)+SUMIF('SPACELOG 6 BP'!$F$2:$EE$2,BP$4,'SPACELOG 6 BP'!$F51:$EE51)+SUMIF('SPACELOG 7 BP'!$F$2:$EE$2,BP$4,'SPACELOG 7 BP'!$F51:$EE51)+SUMIF('SPACELOG 8 BP'!$F$2:$EE$2,BP$4,'SPACELOG 8 BP'!$F51:$EE51)+SUMIF('SPACELOG 9 BP'!$F$2:$EE$2,BP$4,'SPACELOG 9 BP'!$F51:$EE51)+SUMIF('SPACELOG 10 BP'!$F$2:$EE$2,BP$4,'SPACELOG 10 BP'!$F51:$EE51)+SUMIF('SPACELOG 11 BP'!$F$2:$EE$2,BP$4,'SPACELOG 11 BP'!$F51:$EE51)+SUMIF('SPACELOG 12 BP'!$F$2:$EE$2,BP$4,'SPACELOG 12 BP'!$F51:$EE51)</f>
        <v>2400</v>
      </c>
      <c r="BQ51" s="33">
        <f>SUMIF('reporting montigny'!$F$2:$EE$2,BQ$4,'reporting montigny'!$F51:$EE51)+SUMIF('reporting boissy'!$F$2:$EE$2,BQ$4,'reporting boissy'!$F51:$EE51)+SUMIF('reporting moussy'!$F$2:$EE$2,BQ$4,'reporting moussy'!$F51:$EE51)+SUMIF('reporting trappes'!$F$2:$EE$2,BQ$4,'reporting trappes'!$F51:$EE51)+SUMIF('SPACELOG 5 BP'!$F$2:$EE$2,BQ$4,'SPACELOG 5 BP'!$F51:$EE51)+SUMIF('SPACELOG 6 BP'!$F$2:$EE$2,BQ$4,'SPACELOG 6 BP'!$F51:$EE51)+SUMIF('SPACELOG 7 BP'!$F$2:$EE$2,BQ$4,'SPACELOG 7 BP'!$F51:$EE51)+SUMIF('SPACELOG 8 BP'!$F$2:$EE$2,BQ$4,'SPACELOG 8 BP'!$F51:$EE51)+SUMIF('SPACELOG 9 BP'!$F$2:$EE$2,BQ$4,'SPACELOG 9 BP'!$F51:$EE51)+SUMIF('SPACELOG 10 BP'!$F$2:$EE$2,BQ$4,'SPACELOG 10 BP'!$F51:$EE51)+SUMIF('SPACELOG 11 BP'!$F$2:$EE$2,BQ$4,'SPACELOG 11 BP'!$F51:$EE51)+SUMIF('SPACELOG 12 BP'!$F$2:$EE$2,BQ$4,'SPACELOG 12 BP'!$F51:$EE51)</f>
        <v>2400</v>
      </c>
      <c r="BR51" s="393">
        <f t="shared" si="262"/>
        <v>45900</v>
      </c>
      <c r="BS51" s="33">
        <f>SUMIF('reporting montigny'!$F$2:$EE$2,BS$4,'reporting montigny'!$F51:$EE51)+SUMIF('reporting boissy'!$F$2:$EE$2,BS$4,'reporting boissy'!$F51:$EE51)+SUMIF('reporting moussy'!$F$2:$EE$2,BS$4,'reporting moussy'!$F51:$EE51)+SUMIF('reporting trappes'!$F$2:$EE$2,BS$4,'reporting trappes'!$F51:$EE51)+SUMIF('SPACELOG 5 BP'!$F$2:$EE$2,BS$4,'SPACELOG 5 BP'!$F51:$EE51)+SUMIF('SPACELOG 6 BP'!$F$2:$EE$2,BS$4,'SPACELOG 6 BP'!$F51:$EE51)+SUMIF('SPACELOG 7 BP'!$F$2:$EE$2,BS$4,'SPACELOG 7 BP'!$F51:$EE51)+SUMIF('SPACELOG 8 BP'!$F$2:$EE$2,BS$4,'SPACELOG 8 BP'!$F51:$EE51)+SUMIF('SPACELOG 9 BP'!$F$2:$EE$2,BS$4,'SPACELOG 9 BP'!$F51:$EE51)+SUMIF('SPACELOG 10 BP'!$F$2:$EE$2,BS$4,'SPACELOG 10 BP'!$F51:$EE51)+SUMIF('SPACELOG 11 BP'!$F$2:$EE$2,BS$4,'SPACELOG 11 BP'!$F51:$EE51)+SUMIF('SPACELOG 12 BP'!$F$2:$EE$2,BS$4,'SPACELOG 12 BP'!$F51:$EE51)</f>
        <v>2400</v>
      </c>
      <c r="BT51" s="33">
        <f>SUMIF('reporting montigny'!$F$2:$EE$2,BT$4,'reporting montigny'!$F51:$EE51)+SUMIF('reporting boissy'!$F$2:$EE$2,BT$4,'reporting boissy'!$F51:$EE51)+SUMIF('reporting moussy'!$F$2:$EE$2,BT$4,'reporting moussy'!$F51:$EE51)+SUMIF('reporting trappes'!$F$2:$EE$2,BT$4,'reporting trappes'!$F51:$EE51)+SUMIF('SPACELOG 5 BP'!$F$2:$EE$2,BT$4,'SPACELOG 5 BP'!$F51:$EE51)+SUMIF('SPACELOG 6 BP'!$F$2:$EE$2,BT$4,'SPACELOG 6 BP'!$F51:$EE51)+SUMIF('SPACELOG 7 BP'!$F$2:$EE$2,BT$4,'SPACELOG 7 BP'!$F51:$EE51)+SUMIF('SPACELOG 8 BP'!$F$2:$EE$2,BT$4,'SPACELOG 8 BP'!$F51:$EE51)+SUMIF('SPACELOG 9 BP'!$F$2:$EE$2,BT$4,'SPACELOG 9 BP'!$F51:$EE51)+SUMIF('SPACELOG 10 BP'!$F$2:$EE$2,BT$4,'SPACELOG 10 BP'!$F51:$EE51)+SUMIF('SPACELOG 11 BP'!$F$2:$EE$2,BT$4,'SPACELOG 11 BP'!$F51:$EE51)+SUMIF('SPACELOG 12 BP'!$F$2:$EE$2,BT$4,'SPACELOG 12 BP'!$F51:$EE51)</f>
        <v>2400</v>
      </c>
      <c r="BU51" s="33">
        <f>SUMIF('reporting montigny'!$F$2:$EE$2,BU$4,'reporting montigny'!$F51:$EE51)+SUMIF('reporting boissy'!$F$2:$EE$2,BU$4,'reporting boissy'!$F51:$EE51)+SUMIF('reporting moussy'!$F$2:$EE$2,BU$4,'reporting moussy'!$F51:$EE51)+SUMIF('reporting trappes'!$F$2:$EE$2,BU$4,'reporting trappes'!$F51:$EE51)+SUMIF('SPACELOG 5 BP'!$F$2:$EE$2,BU$4,'SPACELOG 5 BP'!$F51:$EE51)+SUMIF('SPACELOG 6 BP'!$F$2:$EE$2,BU$4,'SPACELOG 6 BP'!$F51:$EE51)+SUMIF('SPACELOG 7 BP'!$F$2:$EE$2,BU$4,'SPACELOG 7 BP'!$F51:$EE51)+SUMIF('SPACELOG 8 BP'!$F$2:$EE$2,BU$4,'SPACELOG 8 BP'!$F51:$EE51)+SUMIF('SPACELOG 9 BP'!$F$2:$EE$2,BU$4,'SPACELOG 9 BP'!$F51:$EE51)+SUMIF('SPACELOG 10 BP'!$F$2:$EE$2,BU$4,'SPACELOG 10 BP'!$F51:$EE51)+SUMIF('SPACELOG 11 BP'!$F$2:$EE$2,BU$4,'SPACELOG 11 BP'!$F51:$EE51)+SUMIF('SPACELOG 12 BP'!$F$2:$EE$2,BU$4,'SPACELOG 12 BP'!$F51:$EE51)</f>
        <v>2400</v>
      </c>
      <c r="BV51" s="33">
        <f>SUMIF('reporting montigny'!$F$2:$EE$2,BV$4,'reporting montigny'!$F51:$EE51)+SUMIF('reporting boissy'!$F$2:$EE$2,BV$4,'reporting boissy'!$F51:$EE51)+SUMIF('reporting moussy'!$F$2:$EE$2,BV$4,'reporting moussy'!$F51:$EE51)+SUMIF('reporting trappes'!$F$2:$EE$2,BV$4,'reporting trappes'!$F51:$EE51)+SUMIF('SPACELOG 5 BP'!$F$2:$EE$2,BV$4,'SPACELOG 5 BP'!$F51:$EE51)+SUMIF('SPACELOG 6 BP'!$F$2:$EE$2,BV$4,'SPACELOG 6 BP'!$F51:$EE51)+SUMIF('SPACELOG 7 BP'!$F$2:$EE$2,BV$4,'SPACELOG 7 BP'!$F51:$EE51)+SUMIF('SPACELOG 8 BP'!$F$2:$EE$2,BV$4,'SPACELOG 8 BP'!$F51:$EE51)+SUMIF('SPACELOG 9 BP'!$F$2:$EE$2,BV$4,'SPACELOG 9 BP'!$F51:$EE51)+SUMIF('SPACELOG 10 BP'!$F$2:$EE$2,BV$4,'SPACELOG 10 BP'!$F51:$EE51)+SUMIF('SPACELOG 11 BP'!$F$2:$EE$2,BV$4,'SPACELOG 11 BP'!$F51:$EE51)+SUMIF('SPACELOG 12 BP'!$F$2:$EE$2,BV$4,'SPACELOG 12 BP'!$F51:$EE51)</f>
        <v>2400</v>
      </c>
      <c r="BW51" s="33">
        <f>SUMIF('reporting montigny'!$F$2:$EE$2,BW$4,'reporting montigny'!$F51:$EE51)+SUMIF('reporting boissy'!$F$2:$EE$2,BW$4,'reporting boissy'!$F51:$EE51)+SUMIF('reporting moussy'!$F$2:$EE$2,BW$4,'reporting moussy'!$F51:$EE51)+SUMIF('reporting trappes'!$F$2:$EE$2,BW$4,'reporting trappes'!$F51:$EE51)+SUMIF('SPACELOG 5 BP'!$F$2:$EE$2,BW$4,'SPACELOG 5 BP'!$F51:$EE51)+SUMIF('SPACELOG 6 BP'!$F$2:$EE$2,BW$4,'SPACELOG 6 BP'!$F51:$EE51)+SUMIF('SPACELOG 7 BP'!$F$2:$EE$2,BW$4,'SPACELOG 7 BP'!$F51:$EE51)+SUMIF('SPACELOG 8 BP'!$F$2:$EE$2,BW$4,'SPACELOG 8 BP'!$F51:$EE51)+SUMIF('SPACELOG 9 BP'!$F$2:$EE$2,BW$4,'SPACELOG 9 BP'!$F51:$EE51)+SUMIF('SPACELOG 10 BP'!$F$2:$EE$2,BW$4,'SPACELOG 10 BP'!$F51:$EE51)+SUMIF('SPACELOG 11 BP'!$F$2:$EE$2,BW$4,'SPACELOG 11 BP'!$F51:$EE51)+SUMIF('SPACELOG 12 BP'!$F$2:$EE$2,BW$4,'SPACELOG 12 BP'!$F51:$EE51)</f>
        <v>2400</v>
      </c>
      <c r="BX51" s="33">
        <f>SUMIF('reporting montigny'!$F$2:$EE$2,BX$4,'reporting montigny'!$F51:$EE51)+SUMIF('reporting boissy'!$F$2:$EE$2,BX$4,'reporting boissy'!$F51:$EE51)+SUMIF('reporting moussy'!$F$2:$EE$2,BX$4,'reporting moussy'!$F51:$EE51)+SUMIF('reporting trappes'!$F$2:$EE$2,BX$4,'reporting trappes'!$F51:$EE51)+SUMIF('SPACELOG 5 BP'!$F$2:$EE$2,BX$4,'SPACELOG 5 BP'!$F51:$EE51)+SUMIF('SPACELOG 6 BP'!$F$2:$EE$2,BX$4,'SPACELOG 6 BP'!$F51:$EE51)+SUMIF('SPACELOG 7 BP'!$F$2:$EE$2,BX$4,'SPACELOG 7 BP'!$F51:$EE51)+SUMIF('SPACELOG 8 BP'!$F$2:$EE$2,BX$4,'SPACELOG 8 BP'!$F51:$EE51)+SUMIF('SPACELOG 9 BP'!$F$2:$EE$2,BX$4,'SPACELOG 9 BP'!$F51:$EE51)+SUMIF('SPACELOG 10 BP'!$F$2:$EE$2,BX$4,'SPACELOG 10 BP'!$F51:$EE51)+SUMIF('SPACELOG 11 BP'!$F$2:$EE$2,BX$4,'SPACELOG 11 BP'!$F51:$EE51)+SUMIF('SPACELOG 12 BP'!$F$2:$EE$2,BX$4,'SPACELOG 12 BP'!$F51:$EE51)</f>
        <v>2400</v>
      </c>
      <c r="BY51" s="33">
        <f>SUMIF('reporting montigny'!$F$2:$EE$2,BY$4,'reporting montigny'!$F51:$EE51)+SUMIF('reporting boissy'!$F$2:$EE$2,BY$4,'reporting boissy'!$F51:$EE51)+SUMIF('reporting moussy'!$F$2:$EE$2,BY$4,'reporting moussy'!$F51:$EE51)+SUMIF('reporting trappes'!$F$2:$EE$2,BY$4,'reporting trappes'!$F51:$EE51)+SUMIF('SPACELOG 5 BP'!$F$2:$EE$2,BY$4,'SPACELOG 5 BP'!$F51:$EE51)+SUMIF('SPACELOG 6 BP'!$F$2:$EE$2,BY$4,'SPACELOG 6 BP'!$F51:$EE51)+SUMIF('SPACELOG 7 BP'!$F$2:$EE$2,BY$4,'SPACELOG 7 BP'!$F51:$EE51)+SUMIF('SPACELOG 8 BP'!$F$2:$EE$2,BY$4,'SPACELOG 8 BP'!$F51:$EE51)+SUMIF('SPACELOG 9 BP'!$F$2:$EE$2,BY$4,'SPACELOG 9 BP'!$F51:$EE51)+SUMIF('SPACELOG 10 BP'!$F$2:$EE$2,BY$4,'SPACELOG 10 BP'!$F51:$EE51)+SUMIF('SPACELOG 11 BP'!$F$2:$EE$2,BY$4,'SPACELOG 11 BP'!$F51:$EE51)+SUMIF('SPACELOG 12 BP'!$F$2:$EE$2,BY$4,'SPACELOG 12 BP'!$F51:$EE51)</f>
        <v>2400</v>
      </c>
      <c r="BZ51" s="33">
        <f>SUMIF('reporting montigny'!$F$2:$EE$2,BZ$4,'reporting montigny'!$F51:$EE51)+SUMIF('reporting boissy'!$F$2:$EE$2,BZ$4,'reporting boissy'!$F51:$EE51)+SUMIF('reporting moussy'!$F$2:$EE$2,BZ$4,'reporting moussy'!$F51:$EE51)+SUMIF('reporting trappes'!$F$2:$EE$2,BZ$4,'reporting trappes'!$F51:$EE51)+SUMIF('SPACELOG 5 BP'!$F$2:$EE$2,BZ$4,'SPACELOG 5 BP'!$F51:$EE51)+SUMIF('SPACELOG 6 BP'!$F$2:$EE$2,BZ$4,'SPACELOG 6 BP'!$F51:$EE51)+SUMIF('SPACELOG 7 BP'!$F$2:$EE$2,BZ$4,'SPACELOG 7 BP'!$F51:$EE51)+SUMIF('SPACELOG 8 BP'!$F$2:$EE$2,BZ$4,'SPACELOG 8 BP'!$F51:$EE51)+SUMIF('SPACELOG 9 BP'!$F$2:$EE$2,BZ$4,'SPACELOG 9 BP'!$F51:$EE51)+SUMIF('SPACELOG 10 BP'!$F$2:$EE$2,BZ$4,'SPACELOG 10 BP'!$F51:$EE51)+SUMIF('SPACELOG 11 BP'!$F$2:$EE$2,BZ$4,'SPACELOG 11 BP'!$F51:$EE51)+SUMIF('SPACELOG 12 BP'!$F$2:$EE$2,BZ$4,'SPACELOG 12 BP'!$F51:$EE51)</f>
        <v>2400</v>
      </c>
      <c r="CA51" s="33">
        <f>SUMIF('reporting montigny'!$F$2:$EE$2,CA$4,'reporting montigny'!$F51:$EE51)+SUMIF('reporting boissy'!$F$2:$EE$2,CA$4,'reporting boissy'!$F51:$EE51)+SUMIF('reporting moussy'!$F$2:$EE$2,CA$4,'reporting moussy'!$F51:$EE51)+SUMIF('reporting trappes'!$F$2:$EE$2,CA$4,'reporting trappes'!$F51:$EE51)+SUMIF('SPACELOG 5 BP'!$F$2:$EE$2,CA$4,'SPACELOG 5 BP'!$F51:$EE51)+SUMIF('SPACELOG 6 BP'!$F$2:$EE$2,CA$4,'SPACELOG 6 BP'!$F51:$EE51)+SUMIF('SPACELOG 7 BP'!$F$2:$EE$2,CA$4,'SPACELOG 7 BP'!$F51:$EE51)+SUMIF('SPACELOG 8 BP'!$F$2:$EE$2,CA$4,'SPACELOG 8 BP'!$F51:$EE51)+SUMIF('SPACELOG 9 BP'!$F$2:$EE$2,CA$4,'SPACELOG 9 BP'!$F51:$EE51)+SUMIF('SPACELOG 10 BP'!$F$2:$EE$2,CA$4,'SPACELOG 10 BP'!$F51:$EE51)+SUMIF('SPACELOG 11 BP'!$F$2:$EE$2,CA$4,'SPACELOG 11 BP'!$F51:$EE51)+SUMIF('SPACELOG 12 BP'!$F$2:$EE$2,CA$4,'SPACELOG 12 BP'!$F51:$EE51)</f>
        <v>2400</v>
      </c>
      <c r="CB51" s="33">
        <f>SUMIF('reporting montigny'!$F$2:$EE$2,CB$4,'reporting montigny'!$F51:$EE51)+SUMIF('reporting boissy'!$F$2:$EE$2,CB$4,'reporting boissy'!$F51:$EE51)+SUMIF('reporting moussy'!$F$2:$EE$2,CB$4,'reporting moussy'!$F51:$EE51)+SUMIF('reporting trappes'!$F$2:$EE$2,CB$4,'reporting trappes'!$F51:$EE51)+SUMIF('SPACELOG 5 BP'!$F$2:$EE$2,CB$4,'SPACELOG 5 BP'!$F51:$EE51)+SUMIF('SPACELOG 6 BP'!$F$2:$EE$2,CB$4,'SPACELOG 6 BP'!$F51:$EE51)+SUMIF('SPACELOG 7 BP'!$F$2:$EE$2,CB$4,'SPACELOG 7 BP'!$F51:$EE51)+SUMIF('SPACELOG 8 BP'!$F$2:$EE$2,CB$4,'SPACELOG 8 BP'!$F51:$EE51)+SUMIF('SPACELOG 9 BP'!$F$2:$EE$2,CB$4,'SPACELOG 9 BP'!$F51:$EE51)+SUMIF('SPACELOG 10 BP'!$F$2:$EE$2,CB$4,'SPACELOG 10 BP'!$F51:$EE51)+SUMIF('SPACELOG 11 BP'!$F$2:$EE$2,CB$4,'SPACELOG 11 BP'!$F51:$EE51)+SUMIF('SPACELOG 12 BP'!$F$2:$EE$2,CB$4,'SPACELOG 12 BP'!$F51:$EE51)</f>
        <v>2400</v>
      </c>
      <c r="CC51" s="33">
        <f>SUMIF('reporting montigny'!$F$2:$EE$2,CC$4,'reporting montigny'!$F51:$EE51)+SUMIF('reporting boissy'!$F$2:$EE$2,CC$4,'reporting boissy'!$F51:$EE51)+SUMIF('reporting moussy'!$F$2:$EE$2,CC$4,'reporting moussy'!$F51:$EE51)+SUMIF('reporting trappes'!$F$2:$EE$2,CC$4,'reporting trappes'!$F51:$EE51)+SUMIF('SPACELOG 5 BP'!$F$2:$EE$2,CC$4,'SPACELOG 5 BP'!$F51:$EE51)+SUMIF('SPACELOG 6 BP'!$F$2:$EE$2,CC$4,'SPACELOG 6 BP'!$F51:$EE51)+SUMIF('SPACELOG 7 BP'!$F$2:$EE$2,CC$4,'SPACELOG 7 BP'!$F51:$EE51)+SUMIF('SPACELOG 8 BP'!$F$2:$EE$2,CC$4,'SPACELOG 8 BP'!$F51:$EE51)+SUMIF('SPACELOG 9 BP'!$F$2:$EE$2,CC$4,'SPACELOG 9 BP'!$F51:$EE51)+SUMIF('SPACELOG 10 BP'!$F$2:$EE$2,CC$4,'SPACELOG 10 BP'!$F51:$EE51)+SUMIF('SPACELOG 11 BP'!$F$2:$EE$2,CC$4,'SPACELOG 11 BP'!$F51:$EE51)+SUMIF('SPACELOG 12 BP'!$F$2:$EE$2,CC$4,'SPACELOG 12 BP'!$F51:$EE51)</f>
        <v>2000</v>
      </c>
      <c r="CD51" s="33">
        <f>SUMIF('reporting montigny'!$F$2:$EE$2,CD$4,'reporting montigny'!$F51:$EE51)+SUMIF('reporting boissy'!$F$2:$EE$2,CD$4,'reporting boissy'!$F51:$EE51)+SUMIF('reporting moussy'!$F$2:$EE$2,CD$4,'reporting moussy'!$F51:$EE51)+SUMIF('reporting trappes'!$F$2:$EE$2,CD$4,'reporting trappes'!$F51:$EE51)+SUMIF('SPACELOG 5 BP'!$F$2:$EE$2,CD$4,'SPACELOG 5 BP'!$F51:$EE51)+SUMIF('SPACELOG 6 BP'!$F$2:$EE$2,CD$4,'SPACELOG 6 BP'!$F51:$EE51)+SUMIF('SPACELOG 7 BP'!$F$2:$EE$2,CD$4,'SPACELOG 7 BP'!$F51:$EE51)+SUMIF('SPACELOG 8 BP'!$F$2:$EE$2,CD$4,'SPACELOG 8 BP'!$F51:$EE51)+SUMIF('SPACELOG 9 BP'!$F$2:$EE$2,CD$4,'SPACELOG 9 BP'!$F51:$EE51)+SUMIF('SPACELOG 10 BP'!$F$2:$EE$2,CD$4,'SPACELOG 10 BP'!$F51:$EE51)+SUMIF('SPACELOG 11 BP'!$F$2:$EE$2,CD$4,'SPACELOG 11 BP'!$F51:$EE51)+SUMIF('SPACELOG 12 BP'!$F$2:$EE$2,CD$4,'SPACELOG 12 BP'!$F51:$EE51)</f>
        <v>2000</v>
      </c>
      <c r="CE51" s="393">
        <f t="shared" si="263"/>
        <v>28000</v>
      </c>
      <c r="CF51" s="33">
        <f>SUMIF('reporting montigny'!$F$2:$EE$2,CF$4,'reporting montigny'!$F51:$EE51)+SUMIF('reporting boissy'!$F$2:$EE$2,CF$4,'reporting boissy'!$F51:$EE51)+SUMIF('reporting moussy'!$F$2:$EE$2,CF$4,'reporting moussy'!$F51:$EE51)+SUMIF('reporting trappes'!$F$2:$EE$2,CF$4,'reporting trappes'!$F51:$EE51)+SUMIF('SPACELOG 5 BP'!$F$2:$EE$2,CF$4,'SPACELOG 5 BP'!$F51:$EE51)+SUMIF('SPACELOG 6 BP'!$F$2:$EE$2,CF$4,'SPACELOG 6 BP'!$F51:$EE51)+SUMIF('SPACELOG 7 BP'!$F$2:$EE$2,CF$4,'SPACELOG 7 BP'!$F51:$EE51)+SUMIF('SPACELOG 8 BP'!$F$2:$EE$2,CF$4,'SPACELOG 8 BP'!$F51:$EE51)+SUMIF('SPACELOG 9 BP'!$F$2:$EE$2,CF$4,'SPACELOG 9 BP'!$F51:$EE51)+SUMIF('SPACELOG 10 BP'!$F$2:$EE$2,CF$4,'SPACELOG 10 BP'!$F51:$EE51)+SUMIF('SPACELOG 11 BP'!$F$2:$EE$2,CF$4,'SPACELOG 11 BP'!$F51:$EE51)+SUMIF('SPACELOG 12 BP'!$F$2:$EE$2,CF$4,'SPACELOG 12 BP'!$F51:$EE51)</f>
        <v>2000</v>
      </c>
      <c r="CG51" s="33">
        <f>SUMIF('reporting montigny'!$F$2:$EE$2,CG$4,'reporting montigny'!$F51:$EE51)+SUMIF('reporting boissy'!$F$2:$EE$2,CG$4,'reporting boissy'!$F51:$EE51)+SUMIF('reporting moussy'!$F$2:$EE$2,CG$4,'reporting moussy'!$F51:$EE51)+SUMIF('reporting trappes'!$F$2:$EE$2,CG$4,'reporting trappes'!$F51:$EE51)+SUMIF('SPACELOG 5 BP'!$F$2:$EE$2,CG$4,'SPACELOG 5 BP'!$F51:$EE51)+SUMIF('SPACELOG 6 BP'!$F$2:$EE$2,CG$4,'SPACELOG 6 BP'!$F51:$EE51)+SUMIF('SPACELOG 7 BP'!$F$2:$EE$2,CG$4,'SPACELOG 7 BP'!$F51:$EE51)+SUMIF('SPACELOG 8 BP'!$F$2:$EE$2,CG$4,'SPACELOG 8 BP'!$F51:$EE51)+SUMIF('SPACELOG 9 BP'!$F$2:$EE$2,CG$4,'SPACELOG 9 BP'!$F51:$EE51)+SUMIF('SPACELOG 10 BP'!$F$2:$EE$2,CG$4,'SPACELOG 10 BP'!$F51:$EE51)+SUMIF('SPACELOG 11 BP'!$F$2:$EE$2,CG$4,'SPACELOG 11 BP'!$F51:$EE51)+SUMIF('SPACELOG 12 BP'!$F$2:$EE$2,CG$4,'SPACELOG 12 BP'!$F51:$EE51)</f>
        <v>2000</v>
      </c>
      <c r="CH51" s="33">
        <f>SUMIF('reporting montigny'!$F$2:$EE$2,CH$4,'reporting montigny'!$F51:$EE51)+SUMIF('reporting boissy'!$F$2:$EE$2,CH$4,'reporting boissy'!$F51:$EE51)+SUMIF('reporting moussy'!$F$2:$EE$2,CH$4,'reporting moussy'!$F51:$EE51)+SUMIF('reporting trappes'!$F$2:$EE$2,CH$4,'reporting trappes'!$F51:$EE51)+SUMIF('SPACELOG 5 BP'!$F$2:$EE$2,CH$4,'SPACELOG 5 BP'!$F51:$EE51)+SUMIF('SPACELOG 6 BP'!$F$2:$EE$2,CH$4,'SPACELOG 6 BP'!$F51:$EE51)+SUMIF('SPACELOG 7 BP'!$F$2:$EE$2,CH$4,'SPACELOG 7 BP'!$F51:$EE51)+SUMIF('SPACELOG 8 BP'!$F$2:$EE$2,CH$4,'SPACELOG 8 BP'!$F51:$EE51)+SUMIF('SPACELOG 9 BP'!$F$2:$EE$2,CH$4,'SPACELOG 9 BP'!$F51:$EE51)+SUMIF('SPACELOG 10 BP'!$F$2:$EE$2,CH$4,'SPACELOG 10 BP'!$F51:$EE51)+SUMIF('SPACELOG 11 BP'!$F$2:$EE$2,CH$4,'SPACELOG 11 BP'!$F51:$EE51)+SUMIF('SPACELOG 12 BP'!$F$2:$EE$2,CH$4,'SPACELOG 12 BP'!$F51:$EE51)</f>
        <v>2000</v>
      </c>
      <c r="CI51" s="33">
        <f>SUMIF('reporting montigny'!$F$2:$EE$2,CI$4,'reporting montigny'!$F51:$EE51)+SUMIF('reporting boissy'!$F$2:$EE$2,CI$4,'reporting boissy'!$F51:$EE51)+SUMIF('reporting moussy'!$F$2:$EE$2,CI$4,'reporting moussy'!$F51:$EE51)+SUMIF('reporting trappes'!$F$2:$EE$2,CI$4,'reporting trappes'!$F51:$EE51)+SUMIF('SPACELOG 5 BP'!$F$2:$EE$2,CI$4,'SPACELOG 5 BP'!$F51:$EE51)+SUMIF('SPACELOG 6 BP'!$F$2:$EE$2,CI$4,'SPACELOG 6 BP'!$F51:$EE51)+SUMIF('SPACELOG 7 BP'!$F$2:$EE$2,CI$4,'SPACELOG 7 BP'!$F51:$EE51)+SUMIF('SPACELOG 8 BP'!$F$2:$EE$2,CI$4,'SPACELOG 8 BP'!$F51:$EE51)+SUMIF('SPACELOG 9 BP'!$F$2:$EE$2,CI$4,'SPACELOG 9 BP'!$F51:$EE51)+SUMIF('SPACELOG 10 BP'!$F$2:$EE$2,CI$4,'SPACELOG 10 BP'!$F51:$EE51)+SUMIF('SPACELOG 11 BP'!$F$2:$EE$2,CI$4,'SPACELOG 11 BP'!$F51:$EE51)+SUMIF('SPACELOG 12 BP'!$F$2:$EE$2,CI$4,'SPACELOG 12 BP'!$F51:$EE51)</f>
        <v>2000</v>
      </c>
      <c r="CJ51" s="33">
        <f>SUMIF('reporting montigny'!$F$2:$EE$2,CJ$4,'reporting montigny'!$F51:$EE51)+SUMIF('reporting boissy'!$F$2:$EE$2,CJ$4,'reporting boissy'!$F51:$EE51)+SUMIF('reporting moussy'!$F$2:$EE$2,CJ$4,'reporting moussy'!$F51:$EE51)+SUMIF('reporting trappes'!$F$2:$EE$2,CJ$4,'reporting trappes'!$F51:$EE51)+SUMIF('SPACELOG 5 BP'!$F$2:$EE$2,CJ$4,'SPACELOG 5 BP'!$F51:$EE51)+SUMIF('SPACELOG 6 BP'!$F$2:$EE$2,CJ$4,'SPACELOG 6 BP'!$F51:$EE51)+SUMIF('SPACELOG 7 BP'!$F$2:$EE$2,CJ$4,'SPACELOG 7 BP'!$F51:$EE51)+SUMIF('SPACELOG 8 BP'!$F$2:$EE$2,CJ$4,'SPACELOG 8 BP'!$F51:$EE51)+SUMIF('SPACELOG 9 BP'!$F$2:$EE$2,CJ$4,'SPACELOG 9 BP'!$F51:$EE51)+SUMIF('SPACELOG 10 BP'!$F$2:$EE$2,CJ$4,'SPACELOG 10 BP'!$F51:$EE51)+SUMIF('SPACELOG 11 BP'!$F$2:$EE$2,CJ$4,'SPACELOG 11 BP'!$F51:$EE51)+SUMIF('SPACELOG 12 BP'!$F$2:$EE$2,CJ$4,'SPACELOG 12 BP'!$F51:$EE51)</f>
        <v>0</v>
      </c>
      <c r="CK51" s="33">
        <f>SUMIF('reporting montigny'!$F$2:$EE$2,CK$4,'reporting montigny'!$F51:$EE51)+SUMIF('reporting boissy'!$F$2:$EE$2,CK$4,'reporting boissy'!$F51:$EE51)+SUMIF('reporting moussy'!$F$2:$EE$2,CK$4,'reporting moussy'!$F51:$EE51)+SUMIF('reporting trappes'!$F$2:$EE$2,CK$4,'reporting trappes'!$F51:$EE51)+SUMIF('SPACELOG 5 BP'!$F$2:$EE$2,CK$4,'SPACELOG 5 BP'!$F51:$EE51)+SUMIF('SPACELOG 6 BP'!$F$2:$EE$2,CK$4,'SPACELOG 6 BP'!$F51:$EE51)+SUMIF('SPACELOG 7 BP'!$F$2:$EE$2,CK$4,'SPACELOG 7 BP'!$F51:$EE51)+SUMIF('SPACELOG 8 BP'!$F$2:$EE$2,CK$4,'SPACELOG 8 BP'!$F51:$EE51)+SUMIF('SPACELOG 9 BP'!$F$2:$EE$2,CK$4,'SPACELOG 9 BP'!$F51:$EE51)+SUMIF('SPACELOG 10 BP'!$F$2:$EE$2,CK$4,'SPACELOG 10 BP'!$F51:$EE51)+SUMIF('SPACELOG 11 BP'!$F$2:$EE$2,CK$4,'SPACELOG 11 BP'!$F51:$EE51)+SUMIF('SPACELOG 12 BP'!$F$2:$EE$2,CK$4,'SPACELOG 12 BP'!$F51:$EE51)</f>
        <v>0</v>
      </c>
      <c r="CL51" s="33">
        <f>SUMIF('reporting montigny'!$F$2:$EE$2,CL$4,'reporting montigny'!$F51:$EE51)+SUMIF('reporting boissy'!$F$2:$EE$2,CL$4,'reporting boissy'!$F51:$EE51)+SUMIF('reporting moussy'!$F$2:$EE$2,CL$4,'reporting moussy'!$F51:$EE51)+SUMIF('reporting trappes'!$F$2:$EE$2,CL$4,'reporting trappes'!$F51:$EE51)+SUMIF('SPACELOG 5 BP'!$F$2:$EE$2,CL$4,'SPACELOG 5 BP'!$F51:$EE51)+SUMIF('SPACELOG 6 BP'!$F$2:$EE$2,CL$4,'SPACELOG 6 BP'!$F51:$EE51)+SUMIF('SPACELOG 7 BP'!$F$2:$EE$2,CL$4,'SPACELOG 7 BP'!$F51:$EE51)+SUMIF('SPACELOG 8 BP'!$F$2:$EE$2,CL$4,'SPACELOG 8 BP'!$F51:$EE51)+SUMIF('SPACELOG 9 BP'!$F$2:$EE$2,CL$4,'SPACELOG 9 BP'!$F51:$EE51)+SUMIF('SPACELOG 10 BP'!$F$2:$EE$2,CL$4,'SPACELOG 10 BP'!$F51:$EE51)+SUMIF('SPACELOG 11 BP'!$F$2:$EE$2,CL$4,'SPACELOG 11 BP'!$F51:$EE51)+SUMIF('SPACELOG 12 BP'!$F$2:$EE$2,CL$4,'SPACELOG 12 BP'!$F51:$EE51)</f>
        <v>0</v>
      </c>
      <c r="CM51" s="33">
        <f>SUMIF('reporting montigny'!$F$2:$EE$2,CM$4,'reporting montigny'!$F51:$EE51)+SUMIF('reporting boissy'!$F$2:$EE$2,CM$4,'reporting boissy'!$F51:$EE51)+SUMIF('reporting moussy'!$F$2:$EE$2,CM$4,'reporting moussy'!$F51:$EE51)+SUMIF('reporting trappes'!$F$2:$EE$2,CM$4,'reporting trappes'!$F51:$EE51)+SUMIF('SPACELOG 5 BP'!$F$2:$EE$2,CM$4,'SPACELOG 5 BP'!$F51:$EE51)+SUMIF('SPACELOG 6 BP'!$F$2:$EE$2,CM$4,'SPACELOG 6 BP'!$F51:$EE51)+SUMIF('SPACELOG 7 BP'!$F$2:$EE$2,CM$4,'SPACELOG 7 BP'!$F51:$EE51)+SUMIF('SPACELOG 8 BP'!$F$2:$EE$2,CM$4,'SPACELOG 8 BP'!$F51:$EE51)+SUMIF('SPACELOG 9 BP'!$F$2:$EE$2,CM$4,'SPACELOG 9 BP'!$F51:$EE51)+SUMIF('SPACELOG 10 BP'!$F$2:$EE$2,CM$4,'SPACELOG 10 BP'!$F51:$EE51)+SUMIF('SPACELOG 11 BP'!$F$2:$EE$2,CM$4,'SPACELOG 11 BP'!$F51:$EE51)+SUMIF('SPACELOG 12 BP'!$F$2:$EE$2,CM$4,'SPACELOG 12 BP'!$F51:$EE51)</f>
        <v>0</v>
      </c>
      <c r="CN51" s="33">
        <f>SUMIF('reporting montigny'!$F$2:$EE$2,CN$4,'reporting montigny'!$F51:$EE51)+SUMIF('reporting boissy'!$F$2:$EE$2,CN$4,'reporting boissy'!$F51:$EE51)+SUMIF('reporting moussy'!$F$2:$EE$2,CN$4,'reporting moussy'!$F51:$EE51)+SUMIF('reporting trappes'!$F$2:$EE$2,CN$4,'reporting trappes'!$F51:$EE51)+SUMIF('SPACELOG 5 BP'!$F$2:$EE$2,CN$4,'SPACELOG 5 BP'!$F51:$EE51)+SUMIF('SPACELOG 6 BP'!$F$2:$EE$2,CN$4,'SPACELOG 6 BP'!$F51:$EE51)+SUMIF('SPACELOG 7 BP'!$F$2:$EE$2,CN$4,'SPACELOG 7 BP'!$F51:$EE51)+SUMIF('SPACELOG 8 BP'!$F$2:$EE$2,CN$4,'SPACELOG 8 BP'!$F51:$EE51)+SUMIF('SPACELOG 9 BP'!$F$2:$EE$2,CN$4,'SPACELOG 9 BP'!$F51:$EE51)+SUMIF('SPACELOG 10 BP'!$F$2:$EE$2,CN$4,'SPACELOG 10 BP'!$F51:$EE51)+SUMIF('SPACELOG 11 BP'!$F$2:$EE$2,CN$4,'SPACELOG 11 BP'!$F51:$EE51)+SUMIF('SPACELOG 12 BP'!$F$2:$EE$2,CN$4,'SPACELOG 12 BP'!$F51:$EE51)</f>
        <v>0</v>
      </c>
      <c r="CO51" s="33">
        <f>SUMIF('reporting montigny'!$F$2:$EE$2,CO$4,'reporting montigny'!$F51:$EE51)+SUMIF('reporting boissy'!$F$2:$EE$2,CO$4,'reporting boissy'!$F51:$EE51)+SUMIF('reporting moussy'!$F$2:$EE$2,CO$4,'reporting moussy'!$F51:$EE51)+SUMIF('reporting trappes'!$F$2:$EE$2,CO$4,'reporting trappes'!$F51:$EE51)+SUMIF('SPACELOG 5 BP'!$F$2:$EE$2,CO$4,'SPACELOG 5 BP'!$F51:$EE51)+SUMIF('SPACELOG 6 BP'!$F$2:$EE$2,CO$4,'SPACELOG 6 BP'!$F51:$EE51)+SUMIF('SPACELOG 7 BP'!$F$2:$EE$2,CO$4,'SPACELOG 7 BP'!$F51:$EE51)+SUMIF('SPACELOG 8 BP'!$F$2:$EE$2,CO$4,'SPACELOG 8 BP'!$F51:$EE51)+SUMIF('SPACELOG 9 BP'!$F$2:$EE$2,CO$4,'SPACELOG 9 BP'!$F51:$EE51)+SUMIF('SPACELOG 10 BP'!$F$2:$EE$2,CO$4,'SPACELOG 10 BP'!$F51:$EE51)+SUMIF('SPACELOG 11 BP'!$F$2:$EE$2,CO$4,'SPACELOG 11 BP'!$F51:$EE51)+SUMIF('SPACELOG 12 BP'!$F$2:$EE$2,CO$4,'SPACELOG 12 BP'!$F51:$EE51)</f>
        <v>0</v>
      </c>
      <c r="CP51" s="33">
        <f>SUMIF('reporting montigny'!$F$2:$EE$2,CP$4,'reporting montigny'!$F51:$EE51)+SUMIF('reporting boissy'!$F$2:$EE$2,CP$4,'reporting boissy'!$F51:$EE51)+SUMIF('reporting moussy'!$F$2:$EE$2,CP$4,'reporting moussy'!$F51:$EE51)+SUMIF('reporting trappes'!$F$2:$EE$2,CP$4,'reporting trappes'!$F51:$EE51)+SUMIF('SPACELOG 5 BP'!$F$2:$EE$2,CP$4,'SPACELOG 5 BP'!$F51:$EE51)+SUMIF('SPACELOG 6 BP'!$F$2:$EE$2,CP$4,'SPACELOG 6 BP'!$F51:$EE51)+SUMIF('SPACELOG 7 BP'!$F$2:$EE$2,CP$4,'SPACELOG 7 BP'!$F51:$EE51)+SUMIF('SPACELOG 8 BP'!$F$2:$EE$2,CP$4,'SPACELOG 8 BP'!$F51:$EE51)+SUMIF('SPACELOG 9 BP'!$F$2:$EE$2,CP$4,'SPACELOG 9 BP'!$F51:$EE51)+SUMIF('SPACELOG 10 BP'!$F$2:$EE$2,CP$4,'SPACELOG 10 BP'!$F51:$EE51)+SUMIF('SPACELOG 11 BP'!$F$2:$EE$2,CP$4,'SPACELOG 11 BP'!$F51:$EE51)+SUMIF('SPACELOG 12 BP'!$F$2:$EE$2,CP$4,'SPACELOG 12 BP'!$F51:$EE51)</f>
        <v>0</v>
      </c>
      <c r="CQ51" s="33">
        <f>SUMIF('reporting montigny'!$F$2:$EE$2,CQ$4,'reporting montigny'!$F51:$EE51)+SUMIF('reporting boissy'!$F$2:$EE$2,CQ$4,'reporting boissy'!$F51:$EE51)+SUMIF('reporting moussy'!$F$2:$EE$2,CQ$4,'reporting moussy'!$F51:$EE51)+SUMIF('reporting trappes'!$F$2:$EE$2,CQ$4,'reporting trappes'!$F51:$EE51)+SUMIF('SPACELOG 5 BP'!$F$2:$EE$2,CQ$4,'SPACELOG 5 BP'!$F51:$EE51)+SUMIF('SPACELOG 6 BP'!$F$2:$EE$2,CQ$4,'SPACELOG 6 BP'!$F51:$EE51)+SUMIF('SPACELOG 7 BP'!$F$2:$EE$2,CQ$4,'SPACELOG 7 BP'!$F51:$EE51)+SUMIF('SPACELOG 8 BP'!$F$2:$EE$2,CQ$4,'SPACELOG 8 BP'!$F51:$EE51)+SUMIF('SPACELOG 9 BP'!$F$2:$EE$2,CQ$4,'SPACELOG 9 BP'!$F51:$EE51)+SUMIF('SPACELOG 10 BP'!$F$2:$EE$2,CQ$4,'SPACELOG 10 BP'!$F51:$EE51)+SUMIF('SPACELOG 11 BP'!$F$2:$EE$2,CQ$4,'SPACELOG 11 BP'!$F51:$EE51)+SUMIF('SPACELOG 12 BP'!$F$2:$EE$2,CQ$4,'SPACELOG 12 BP'!$F51:$EE51)</f>
        <v>0</v>
      </c>
      <c r="CR51" s="393">
        <f t="shared" si="264"/>
        <v>8000</v>
      </c>
      <c r="CS51" s="33">
        <f>SUMIF('reporting montigny'!$F$2:$EE$2,CS$4,'reporting montigny'!$F51:$EE51)+SUMIF('reporting boissy'!$F$2:$EE$2,CS$4,'reporting boissy'!$F51:$EE51)+SUMIF('reporting moussy'!$F$2:$EE$2,CS$4,'reporting moussy'!$F51:$EE51)+SUMIF('reporting trappes'!$F$2:$EE$2,CS$4,'reporting trappes'!$F51:$EE51)+SUMIF('SPACELOG 5 BP'!$F$2:$EE$2,CS$4,'SPACELOG 5 BP'!$F51:$EE51)+SUMIF('SPACELOG 6 BP'!$F$2:$EE$2,CS$4,'SPACELOG 6 BP'!$F51:$EE51)+SUMIF('SPACELOG 7 BP'!$F$2:$EE$2,CS$4,'SPACELOG 7 BP'!$F51:$EE51)+SUMIF('SPACELOG 8 BP'!$F$2:$EE$2,CS$4,'SPACELOG 8 BP'!$F51:$EE51)+SUMIF('SPACELOG 9 BP'!$F$2:$EE$2,CS$4,'SPACELOG 9 BP'!$F51:$EE51)+SUMIF('SPACELOG 10 BP'!$F$2:$EE$2,CS$4,'SPACELOG 10 BP'!$F51:$EE51)+SUMIF('SPACELOG 11 BP'!$F$2:$EE$2,CS$4,'SPACELOG 11 BP'!$F51:$EE51)+SUMIF('SPACELOG 12 BP'!$F$2:$EE$2,CS$4,'SPACELOG 12 BP'!$F51:$EE51)</f>
        <v>0</v>
      </c>
      <c r="CT51" s="33">
        <f>SUMIF('reporting montigny'!$F$2:$EE$2,CT$4,'reporting montigny'!$F51:$EE51)+SUMIF('reporting boissy'!$F$2:$EE$2,CT$4,'reporting boissy'!$F51:$EE51)+SUMIF('reporting moussy'!$F$2:$EE$2,CT$4,'reporting moussy'!$F51:$EE51)+SUMIF('reporting trappes'!$F$2:$EE$2,CT$4,'reporting trappes'!$F51:$EE51)+SUMIF('SPACELOG 5 BP'!$F$2:$EE$2,CT$4,'SPACELOG 5 BP'!$F51:$EE51)+SUMIF('SPACELOG 6 BP'!$F$2:$EE$2,CT$4,'SPACELOG 6 BP'!$F51:$EE51)+SUMIF('SPACELOG 7 BP'!$F$2:$EE$2,CT$4,'SPACELOG 7 BP'!$F51:$EE51)+SUMIF('SPACELOG 8 BP'!$F$2:$EE$2,CT$4,'SPACELOG 8 BP'!$F51:$EE51)+SUMIF('SPACELOG 9 BP'!$F$2:$EE$2,CT$4,'SPACELOG 9 BP'!$F51:$EE51)+SUMIF('SPACELOG 10 BP'!$F$2:$EE$2,CT$4,'SPACELOG 10 BP'!$F51:$EE51)+SUMIF('SPACELOG 11 BP'!$F$2:$EE$2,CT$4,'SPACELOG 11 BP'!$F51:$EE51)+SUMIF('SPACELOG 12 BP'!$F$2:$EE$2,CT$4,'SPACELOG 12 BP'!$F51:$EE51)</f>
        <v>0</v>
      </c>
      <c r="CU51" s="33">
        <f>SUMIF('reporting montigny'!$F$2:$EE$2,CU$4,'reporting montigny'!$F51:$EE51)+SUMIF('reporting boissy'!$F$2:$EE$2,CU$4,'reporting boissy'!$F51:$EE51)+SUMIF('reporting moussy'!$F$2:$EE$2,CU$4,'reporting moussy'!$F51:$EE51)+SUMIF('reporting trappes'!$F$2:$EE$2,CU$4,'reporting trappes'!$F51:$EE51)+SUMIF('SPACELOG 5 BP'!$F$2:$EE$2,CU$4,'SPACELOG 5 BP'!$F51:$EE51)+SUMIF('SPACELOG 6 BP'!$F$2:$EE$2,CU$4,'SPACELOG 6 BP'!$F51:$EE51)+SUMIF('SPACELOG 7 BP'!$F$2:$EE$2,CU$4,'SPACELOG 7 BP'!$F51:$EE51)+SUMIF('SPACELOG 8 BP'!$F$2:$EE$2,CU$4,'SPACELOG 8 BP'!$F51:$EE51)+SUMIF('SPACELOG 9 BP'!$F$2:$EE$2,CU$4,'SPACELOG 9 BP'!$F51:$EE51)+SUMIF('SPACELOG 10 BP'!$F$2:$EE$2,CU$4,'SPACELOG 10 BP'!$F51:$EE51)+SUMIF('SPACELOG 11 BP'!$F$2:$EE$2,CU$4,'SPACELOG 11 BP'!$F51:$EE51)+SUMIF('SPACELOG 12 BP'!$F$2:$EE$2,CU$4,'SPACELOG 12 BP'!$F51:$EE51)</f>
        <v>0</v>
      </c>
      <c r="CV51" s="33">
        <f>SUMIF('reporting montigny'!$F$2:$EE$2,CV$4,'reporting montigny'!$F51:$EE51)+SUMIF('reporting boissy'!$F$2:$EE$2,CV$4,'reporting boissy'!$F51:$EE51)+SUMIF('reporting moussy'!$F$2:$EE$2,CV$4,'reporting moussy'!$F51:$EE51)+SUMIF('reporting trappes'!$F$2:$EE$2,CV$4,'reporting trappes'!$F51:$EE51)+SUMIF('SPACELOG 5 BP'!$F$2:$EE$2,CV$4,'SPACELOG 5 BP'!$F51:$EE51)+SUMIF('SPACELOG 6 BP'!$F$2:$EE$2,CV$4,'SPACELOG 6 BP'!$F51:$EE51)+SUMIF('SPACELOG 7 BP'!$F$2:$EE$2,CV$4,'SPACELOG 7 BP'!$F51:$EE51)+SUMIF('SPACELOG 8 BP'!$F$2:$EE$2,CV$4,'SPACELOG 8 BP'!$F51:$EE51)+SUMIF('SPACELOG 9 BP'!$F$2:$EE$2,CV$4,'SPACELOG 9 BP'!$F51:$EE51)+SUMIF('SPACELOG 10 BP'!$F$2:$EE$2,CV$4,'SPACELOG 10 BP'!$F51:$EE51)+SUMIF('SPACELOG 11 BP'!$F$2:$EE$2,CV$4,'SPACELOG 11 BP'!$F51:$EE51)+SUMIF('SPACELOG 12 BP'!$F$2:$EE$2,CV$4,'SPACELOG 12 BP'!$F51:$EE51)</f>
        <v>0</v>
      </c>
      <c r="CW51" s="33">
        <f>SUMIF('reporting montigny'!$F$2:$EE$2,CW$4,'reporting montigny'!$F51:$EE51)+SUMIF('reporting boissy'!$F$2:$EE$2,CW$4,'reporting boissy'!$F51:$EE51)+SUMIF('reporting moussy'!$F$2:$EE$2,CW$4,'reporting moussy'!$F51:$EE51)+SUMIF('reporting trappes'!$F$2:$EE$2,CW$4,'reporting trappes'!$F51:$EE51)+SUMIF('SPACELOG 5 BP'!$F$2:$EE$2,CW$4,'SPACELOG 5 BP'!$F51:$EE51)+SUMIF('SPACELOG 6 BP'!$F$2:$EE$2,CW$4,'SPACELOG 6 BP'!$F51:$EE51)+SUMIF('SPACELOG 7 BP'!$F$2:$EE$2,CW$4,'SPACELOG 7 BP'!$F51:$EE51)+SUMIF('SPACELOG 8 BP'!$F$2:$EE$2,CW$4,'SPACELOG 8 BP'!$F51:$EE51)+SUMIF('SPACELOG 9 BP'!$F$2:$EE$2,CW$4,'SPACELOG 9 BP'!$F51:$EE51)+SUMIF('SPACELOG 10 BP'!$F$2:$EE$2,CW$4,'SPACELOG 10 BP'!$F51:$EE51)+SUMIF('SPACELOG 11 BP'!$F$2:$EE$2,CW$4,'SPACELOG 11 BP'!$F51:$EE51)+SUMIF('SPACELOG 12 BP'!$F$2:$EE$2,CW$4,'SPACELOG 12 BP'!$F51:$EE51)</f>
        <v>0</v>
      </c>
      <c r="CX51" s="33">
        <f>SUMIF('reporting montigny'!$F$2:$EE$2,CX$4,'reporting montigny'!$F51:$EE51)+SUMIF('reporting boissy'!$F$2:$EE$2,CX$4,'reporting boissy'!$F51:$EE51)+SUMIF('reporting moussy'!$F$2:$EE$2,CX$4,'reporting moussy'!$F51:$EE51)+SUMIF('reporting trappes'!$F$2:$EE$2,CX$4,'reporting trappes'!$F51:$EE51)+SUMIF('SPACELOG 5 BP'!$F$2:$EE$2,CX$4,'SPACELOG 5 BP'!$F51:$EE51)+SUMIF('SPACELOG 6 BP'!$F$2:$EE$2,CX$4,'SPACELOG 6 BP'!$F51:$EE51)+SUMIF('SPACELOG 7 BP'!$F$2:$EE$2,CX$4,'SPACELOG 7 BP'!$F51:$EE51)+SUMIF('SPACELOG 8 BP'!$F$2:$EE$2,CX$4,'SPACELOG 8 BP'!$F51:$EE51)+SUMIF('SPACELOG 9 BP'!$F$2:$EE$2,CX$4,'SPACELOG 9 BP'!$F51:$EE51)+SUMIF('SPACELOG 10 BP'!$F$2:$EE$2,CX$4,'SPACELOG 10 BP'!$F51:$EE51)+SUMIF('SPACELOG 11 BP'!$F$2:$EE$2,CX$4,'SPACELOG 11 BP'!$F51:$EE51)+SUMIF('SPACELOG 12 BP'!$F$2:$EE$2,CX$4,'SPACELOG 12 BP'!$F51:$EE51)</f>
        <v>0</v>
      </c>
      <c r="CY51" s="33">
        <f>SUMIF('reporting montigny'!$F$2:$EE$2,CY$4,'reporting montigny'!$F51:$EE51)+SUMIF('reporting boissy'!$F$2:$EE$2,CY$4,'reporting boissy'!$F51:$EE51)+SUMIF('reporting moussy'!$F$2:$EE$2,CY$4,'reporting moussy'!$F51:$EE51)+SUMIF('reporting trappes'!$F$2:$EE$2,CY$4,'reporting trappes'!$F51:$EE51)+SUMIF('SPACELOG 5 BP'!$F$2:$EE$2,CY$4,'SPACELOG 5 BP'!$F51:$EE51)+SUMIF('SPACELOG 6 BP'!$F$2:$EE$2,CY$4,'SPACELOG 6 BP'!$F51:$EE51)+SUMIF('SPACELOG 7 BP'!$F$2:$EE$2,CY$4,'SPACELOG 7 BP'!$F51:$EE51)+SUMIF('SPACELOG 8 BP'!$F$2:$EE$2,CY$4,'SPACELOG 8 BP'!$F51:$EE51)+SUMIF('SPACELOG 9 BP'!$F$2:$EE$2,CY$4,'SPACELOG 9 BP'!$F51:$EE51)+SUMIF('SPACELOG 10 BP'!$F$2:$EE$2,CY$4,'SPACELOG 10 BP'!$F51:$EE51)+SUMIF('SPACELOG 11 BP'!$F$2:$EE$2,CY$4,'SPACELOG 11 BP'!$F51:$EE51)+SUMIF('SPACELOG 12 BP'!$F$2:$EE$2,CY$4,'SPACELOG 12 BP'!$F51:$EE51)</f>
        <v>0</v>
      </c>
      <c r="CZ51" s="33">
        <f>SUMIF('reporting montigny'!$F$2:$EE$2,CZ$4,'reporting montigny'!$F51:$EE51)+SUMIF('reporting boissy'!$F$2:$EE$2,CZ$4,'reporting boissy'!$F51:$EE51)+SUMIF('reporting moussy'!$F$2:$EE$2,CZ$4,'reporting moussy'!$F51:$EE51)+SUMIF('reporting trappes'!$F$2:$EE$2,CZ$4,'reporting trappes'!$F51:$EE51)+SUMIF('SPACELOG 5 BP'!$F$2:$EE$2,CZ$4,'SPACELOG 5 BP'!$F51:$EE51)+SUMIF('SPACELOG 6 BP'!$F$2:$EE$2,CZ$4,'SPACELOG 6 BP'!$F51:$EE51)+SUMIF('SPACELOG 7 BP'!$F$2:$EE$2,CZ$4,'SPACELOG 7 BP'!$F51:$EE51)+SUMIF('SPACELOG 8 BP'!$F$2:$EE$2,CZ$4,'SPACELOG 8 BP'!$F51:$EE51)+SUMIF('SPACELOG 9 BP'!$F$2:$EE$2,CZ$4,'SPACELOG 9 BP'!$F51:$EE51)+SUMIF('SPACELOG 10 BP'!$F$2:$EE$2,CZ$4,'SPACELOG 10 BP'!$F51:$EE51)+SUMIF('SPACELOG 11 BP'!$F$2:$EE$2,CZ$4,'SPACELOG 11 BP'!$F51:$EE51)+SUMIF('SPACELOG 12 BP'!$F$2:$EE$2,CZ$4,'SPACELOG 12 BP'!$F51:$EE51)</f>
        <v>0</v>
      </c>
      <c r="DA51" s="33">
        <f>SUMIF('reporting montigny'!$F$2:$EE$2,DA$4,'reporting montigny'!$F51:$EE51)+SUMIF('reporting boissy'!$F$2:$EE$2,DA$4,'reporting boissy'!$F51:$EE51)+SUMIF('reporting moussy'!$F$2:$EE$2,DA$4,'reporting moussy'!$F51:$EE51)+SUMIF('reporting trappes'!$F$2:$EE$2,DA$4,'reporting trappes'!$F51:$EE51)+SUMIF('SPACELOG 5 BP'!$F$2:$EE$2,DA$4,'SPACELOG 5 BP'!$F51:$EE51)+SUMIF('SPACELOG 6 BP'!$F$2:$EE$2,DA$4,'SPACELOG 6 BP'!$F51:$EE51)+SUMIF('SPACELOG 7 BP'!$F$2:$EE$2,DA$4,'SPACELOG 7 BP'!$F51:$EE51)+SUMIF('SPACELOG 8 BP'!$F$2:$EE$2,DA$4,'SPACELOG 8 BP'!$F51:$EE51)+SUMIF('SPACELOG 9 BP'!$F$2:$EE$2,DA$4,'SPACELOG 9 BP'!$F51:$EE51)+SUMIF('SPACELOG 10 BP'!$F$2:$EE$2,DA$4,'SPACELOG 10 BP'!$F51:$EE51)+SUMIF('SPACELOG 11 BP'!$F$2:$EE$2,DA$4,'SPACELOG 11 BP'!$F51:$EE51)+SUMIF('SPACELOG 12 BP'!$F$2:$EE$2,DA$4,'SPACELOG 12 BP'!$F51:$EE51)</f>
        <v>0</v>
      </c>
      <c r="DB51" s="33">
        <f>SUMIF('reporting montigny'!$F$2:$EE$2,DB$4,'reporting montigny'!$F51:$EE51)+SUMIF('reporting boissy'!$F$2:$EE$2,DB$4,'reporting boissy'!$F51:$EE51)+SUMIF('reporting moussy'!$F$2:$EE$2,DB$4,'reporting moussy'!$F51:$EE51)+SUMIF('reporting trappes'!$F$2:$EE$2,DB$4,'reporting trappes'!$F51:$EE51)+SUMIF('SPACELOG 5 BP'!$F$2:$EE$2,DB$4,'SPACELOG 5 BP'!$F51:$EE51)+SUMIF('SPACELOG 6 BP'!$F$2:$EE$2,DB$4,'SPACELOG 6 BP'!$F51:$EE51)+SUMIF('SPACELOG 7 BP'!$F$2:$EE$2,DB$4,'SPACELOG 7 BP'!$F51:$EE51)+SUMIF('SPACELOG 8 BP'!$F$2:$EE$2,DB$4,'SPACELOG 8 BP'!$F51:$EE51)+SUMIF('SPACELOG 9 BP'!$F$2:$EE$2,DB$4,'SPACELOG 9 BP'!$F51:$EE51)+SUMIF('SPACELOG 10 BP'!$F$2:$EE$2,DB$4,'SPACELOG 10 BP'!$F51:$EE51)+SUMIF('SPACELOG 11 BP'!$F$2:$EE$2,DB$4,'SPACELOG 11 BP'!$F51:$EE51)+SUMIF('SPACELOG 12 BP'!$F$2:$EE$2,DB$4,'SPACELOG 12 BP'!$F51:$EE51)</f>
        <v>0</v>
      </c>
      <c r="DC51" s="33">
        <f>SUMIF('reporting montigny'!$F$2:$EE$2,DC$4,'reporting montigny'!$F51:$EE51)+SUMIF('reporting boissy'!$F$2:$EE$2,DC$4,'reporting boissy'!$F51:$EE51)+SUMIF('reporting moussy'!$F$2:$EE$2,DC$4,'reporting moussy'!$F51:$EE51)+SUMIF('reporting trappes'!$F$2:$EE$2,DC$4,'reporting trappes'!$F51:$EE51)+SUMIF('SPACELOG 5 BP'!$F$2:$EE$2,DC$4,'SPACELOG 5 BP'!$F51:$EE51)+SUMIF('SPACELOG 6 BP'!$F$2:$EE$2,DC$4,'SPACELOG 6 BP'!$F51:$EE51)+SUMIF('SPACELOG 7 BP'!$F$2:$EE$2,DC$4,'SPACELOG 7 BP'!$F51:$EE51)+SUMIF('SPACELOG 8 BP'!$F$2:$EE$2,DC$4,'SPACELOG 8 BP'!$F51:$EE51)+SUMIF('SPACELOG 9 BP'!$F$2:$EE$2,DC$4,'SPACELOG 9 BP'!$F51:$EE51)+SUMIF('SPACELOG 10 BP'!$F$2:$EE$2,DC$4,'SPACELOG 10 BP'!$F51:$EE51)+SUMIF('SPACELOG 11 BP'!$F$2:$EE$2,DC$4,'SPACELOG 11 BP'!$F51:$EE51)+SUMIF('SPACELOG 12 BP'!$F$2:$EE$2,DC$4,'SPACELOG 12 BP'!$F51:$EE51)</f>
        <v>0</v>
      </c>
      <c r="DD51" s="33">
        <f>SUMIF('reporting montigny'!$F$2:$EE$2,DD$4,'reporting montigny'!$F51:$EE51)+SUMIF('reporting boissy'!$F$2:$EE$2,DD$4,'reporting boissy'!$F51:$EE51)+SUMIF('reporting moussy'!$F$2:$EE$2,DD$4,'reporting moussy'!$F51:$EE51)+SUMIF('reporting trappes'!$F$2:$EE$2,DD$4,'reporting trappes'!$F51:$EE51)+SUMIF('SPACELOG 5 BP'!$F$2:$EE$2,DD$4,'SPACELOG 5 BP'!$F51:$EE51)+SUMIF('SPACELOG 6 BP'!$F$2:$EE$2,DD$4,'SPACELOG 6 BP'!$F51:$EE51)+SUMIF('SPACELOG 7 BP'!$F$2:$EE$2,DD$4,'SPACELOG 7 BP'!$F51:$EE51)+SUMIF('SPACELOG 8 BP'!$F$2:$EE$2,DD$4,'SPACELOG 8 BP'!$F51:$EE51)+SUMIF('SPACELOG 9 BP'!$F$2:$EE$2,DD$4,'SPACELOG 9 BP'!$F51:$EE51)+SUMIF('SPACELOG 10 BP'!$F$2:$EE$2,DD$4,'SPACELOG 10 BP'!$F51:$EE51)+SUMIF('SPACELOG 11 BP'!$F$2:$EE$2,DD$4,'SPACELOG 11 BP'!$F51:$EE51)+SUMIF('SPACELOG 12 BP'!$F$2:$EE$2,DD$4,'SPACELOG 12 BP'!$F51:$EE51)</f>
        <v>0</v>
      </c>
      <c r="DE51" s="393">
        <f t="shared" si="265"/>
        <v>0</v>
      </c>
      <c r="DF51" s="33">
        <f>SUMIF('reporting montigny'!$F$2:$EE$2,DF$4,'reporting montigny'!$F51:$EE51)+SUMIF('reporting boissy'!$F$2:$EE$2,DF$4,'reporting boissy'!$F51:$EE51)+SUMIF('reporting moussy'!$F$2:$EE$2,DF$4,'reporting moussy'!$F51:$EE51)+SUMIF('reporting trappes'!$F$2:$EE$2,DF$4,'reporting trappes'!$F51:$EE51)+SUMIF('SPACELOG 5 BP'!$F$2:$EE$2,DF$4,'SPACELOG 5 BP'!$F51:$EE51)+SUMIF('SPACELOG 6 BP'!$F$2:$EE$2,DF$4,'SPACELOG 6 BP'!$F51:$EE51)+SUMIF('SPACELOG 7 BP'!$F$2:$EE$2,DF$4,'SPACELOG 7 BP'!$F51:$EE51)+SUMIF('SPACELOG 8 BP'!$F$2:$EE$2,DF$4,'SPACELOG 8 BP'!$F51:$EE51)+SUMIF('SPACELOG 9 BP'!$F$2:$EE$2,DF$4,'SPACELOG 9 BP'!$F51:$EE51)+SUMIF('SPACELOG 10 BP'!$F$2:$EE$2,DF$4,'SPACELOG 10 BP'!$F51:$EE51)+SUMIF('SPACELOG 11 BP'!$F$2:$EE$2,DF$4,'SPACELOG 11 BP'!$F51:$EE51)+SUMIF('SPACELOG 12 BP'!$F$2:$EE$2,DF$4,'SPACELOG 12 BP'!$F51:$EE51)</f>
        <v>0</v>
      </c>
      <c r="DG51" s="33">
        <f>SUMIF('reporting montigny'!$F$2:$EE$2,DG$4,'reporting montigny'!$F51:$EE51)+SUMIF('reporting boissy'!$F$2:$EE$2,DG$4,'reporting boissy'!$F51:$EE51)+SUMIF('reporting moussy'!$F$2:$EE$2,DG$4,'reporting moussy'!$F51:$EE51)+SUMIF('reporting trappes'!$F$2:$EE$2,DG$4,'reporting trappes'!$F51:$EE51)+SUMIF('SPACELOG 5 BP'!$F$2:$EE$2,DG$4,'SPACELOG 5 BP'!$F51:$EE51)+SUMIF('SPACELOG 6 BP'!$F$2:$EE$2,DG$4,'SPACELOG 6 BP'!$F51:$EE51)+SUMIF('SPACELOG 7 BP'!$F$2:$EE$2,DG$4,'SPACELOG 7 BP'!$F51:$EE51)+SUMIF('SPACELOG 8 BP'!$F$2:$EE$2,DG$4,'SPACELOG 8 BP'!$F51:$EE51)+SUMIF('SPACELOG 9 BP'!$F$2:$EE$2,DG$4,'SPACELOG 9 BP'!$F51:$EE51)+SUMIF('SPACELOG 10 BP'!$F$2:$EE$2,DG$4,'SPACELOG 10 BP'!$F51:$EE51)+SUMIF('SPACELOG 11 BP'!$F$2:$EE$2,DG$4,'SPACELOG 11 BP'!$F51:$EE51)+SUMIF('SPACELOG 12 BP'!$F$2:$EE$2,DG$4,'SPACELOG 12 BP'!$F51:$EE51)</f>
        <v>0</v>
      </c>
      <c r="DH51" s="33">
        <f>SUMIF('reporting montigny'!$F$2:$EE$2,DH$4,'reporting montigny'!$F51:$EE51)+SUMIF('reporting boissy'!$F$2:$EE$2,DH$4,'reporting boissy'!$F51:$EE51)+SUMIF('reporting moussy'!$F$2:$EE$2,DH$4,'reporting moussy'!$F51:$EE51)+SUMIF('reporting trappes'!$F$2:$EE$2,DH$4,'reporting trappes'!$F51:$EE51)+SUMIF('SPACELOG 5 BP'!$F$2:$EE$2,DH$4,'SPACELOG 5 BP'!$F51:$EE51)+SUMIF('SPACELOG 6 BP'!$F$2:$EE$2,DH$4,'SPACELOG 6 BP'!$F51:$EE51)+SUMIF('SPACELOG 7 BP'!$F$2:$EE$2,DH$4,'SPACELOG 7 BP'!$F51:$EE51)+SUMIF('SPACELOG 8 BP'!$F$2:$EE$2,DH$4,'SPACELOG 8 BP'!$F51:$EE51)+SUMIF('SPACELOG 9 BP'!$F$2:$EE$2,DH$4,'SPACELOG 9 BP'!$F51:$EE51)+SUMIF('SPACELOG 10 BP'!$F$2:$EE$2,DH$4,'SPACELOG 10 BP'!$F51:$EE51)+SUMIF('SPACELOG 11 BP'!$F$2:$EE$2,DH$4,'SPACELOG 11 BP'!$F51:$EE51)+SUMIF('SPACELOG 12 BP'!$F$2:$EE$2,DH$4,'SPACELOG 12 BP'!$F51:$EE51)</f>
        <v>0</v>
      </c>
      <c r="DI51" s="33">
        <f>SUMIF('reporting montigny'!$F$2:$EE$2,DI$4,'reporting montigny'!$F51:$EE51)+SUMIF('reporting boissy'!$F$2:$EE$2,DI$4,'reporting boissy'!$F51:$EE51)+SUMIF('reporting moussy'!$F$2:$EE$2,DI$4,'reporting moussy'!$F51:$EE51)+SUMIF('reporting trappes'!$F$2:$EE$2,DI$4,'reporting trappes'!$F51:$EE51)+SUMIF('SPACELOG 5 BP'!$F$2:$EE$2,DI$4,'SPACELOG 5 BP'!$F51:$EE51)+SUMIF('SPACELOG 6 BP'!$F$2:$EE$2,DI$4,'SPACELOG 6 BP'!$F51:$EE51)+SUMIF('SPACELOG 7 BP'!$F$2:$EE$2,DI$4,'SPACELOG 7 BP'!$F51:$EE51)+SUMIF('SPACELOG 8 BP'!$F$2:$EE$2,DI$4,'SPACELOG 8 BP'!$F51:$EE51)+SUMIF('SPACELOG 9 BP'!$F$2:$EE$2,DI$4,'SPACELOG 9 BP'!$F51:$EE51)+SUMIF('SPACELOG 10 BP'!$F$2:$EE$2,DI$4,'SPACELOG 10 BP'!$F51:$EE51)+SUMIF('SPACELOG 11 BP'!$F$2:$EE$2,DI$4,'SPACELOG 11 BP'!$F51:$EE51)+SUMIF('SPACELOG 12 BP'!$F$2:$EE$2,DI$4,'SPACELOG 12 BP'!$F51:$EE51)</f>
        <v>0</v>
      </c>
      <c r="DJ51" s="33">
        <f>SUMIF('reporting montigny'!$F$2:$EE$2,DJ$4,'reporting montigny'!$F51:$EE51)+SUMIF('reporting boissy'!$F$2:$EE$2,DJ$4,'reporting boissy'!$F51:$EE51)+SUMIF('reporting moussy'!$F$2:$EE$2,DJ$4,'reporting moussy'!$F51:$EE51)+SUMIF('reporting trappes'!$F$2:$EE$2,DJ$4,'reporting trappes'!$F51:$EE51)+SUMIF('SPACELOG 5 BP'!$F$2:$EE$2,DJ$4,'SPACELOG 5 BP'!$F51:$EE51)+SUMIF('SPACELOG 6 BP'!$F$2:$EE$2,DJ$4,'SPACELOG 6 BP'!$F51:$EE51)+SUMIF('SPACELOG 7 BP'!$F$2:$EE$2,DJ$4,'SPACELOG 7 BP'!$F51:$EE51)+SUMIF('SPACELOG 8 BP'!$F$2:$EE$2,DJ$4,'SPACELOG 8 BP'!$F51:$EE51)+SUMIF('SPACELOG 9 BP'!$F$2:$EE$2,DJ$4,'SPACELOG 9 BP'!$F51:$EE51)+SUMIF('SPACELOG 10 BP'!$F$2:$EE$2,DJ$4,'SPACELOG 10 BP'!$F51:$EE51)+SUMIF('SPACELOG 11 BP'!$F$2:$EE$2,DJ$4,'SPACELOG 11 BP'!$F51:$EE51)+SUMIF('SPACELOG 12 BP'!$F$2:$EE$2,DJ$4,'SPACELOG 12 BP'!$F51:$EE51)</f>
        <v>0</v>
      </c>
      <c r="DK51" s="33">
        <f>SUMIF('reporting montigny'!$F$2:$EE$2,DK$4,'reporting montigny'!$F51:$EE51)+SUMIF('reporting boissy'!$F$2:$EE$2,DK$4,'reporting boissy'!$F51:$EE51)+SUMIF('reporting moussy'!$F$2:$EE$2,DK$4,'reporting moussy'!$F51:$EE51)+SUMIF('reporting trappes'!$F$2:$EE$2,DK$4,'reporting trappes'!$F51:$EE51)+SUMIF('SPACELOG 5 BP'!$F$2:$EE$2,DK$4,'SPACELOG 5 BP'!$F51:$EE51)+SUMIF('SPACELOG 6 BP'!$F$2:$EE$2,DK$4,'SPACELOG 6 BP'!$F51:$EE51)+SUMIF('SPACELOG 7 BP'!$F$2:$EE$2,DK$4,'SPACELOG 7 BP'!$F51:$EE51)+SUMIF('SPACELOG 8 BP'!$F$2:$EE$2,DK$4,'SPACELOG 8 BP'!$F51:$EE51)+SUMIF('SPACELOG 9 BP'!$F$2:$EE$2,DK$4,'SPACELOG 9 BP'!$F51:$EE51)+SUMIF('SPACELOG 10 BP'!$F$2:$EE$2,DK$4,'SPACELOG 10 BP'!$F51:$EE51)+SUMIF('SPACELOG 11 BP'!$F$2:$EE$2,DK$4,'SPACELOG 11 BP'!$F51:$EE51)+SUMIF('SPACELOG 12 BP'!$F$2:$EE$2,DK$4,'SPACELOG 12 BP'!$F51:$EE51)</f>
        <v>0</v>
      </c>
      <c r="DL51" s="33">
        <f>SUMIF('reporting montigny'!$F$2:$EE$2,DL$4,'reporting montigny'!$F51:$EE51)+SUMIF('reporting boissy'!$F$2:$EE$2,DL$4,'reporting boissy'!$F51:$EE51)+SUMIF('reporting moussy'!$F$2:$EE$2,DL$4,'reporting moussy'!$F51:$EE51)+SUMIF('reporting trappes'!$F$2:$EE$2,DL$4,'reporting trappes'!$F51:$EE51)+SUMIF('SPACELOG 5 BP'!$F$2:$EE$2,DL$4,'SPACELOG 5 BP'!$F51:$EE51)+SUMIF('SPACELOG 6 BP'!$F$2:$EE$2,DL$4,'SPACELOG 6 BP'!$F51:$EE51)+SUMIF('SPACELOG 7 BP'!$F$2:$EE$2,DL$4,'SPACELOG 7 BP'!$F51:$EE51)+SUMIF('SPACELOG 8 BP'!$F$2:$EE$2,DL$4,'SPACELOG 8 BP'!$F51:$EE51)+SUMIF('SPACELOG 9 BP'!$F$2:$EE$2,DL$4,'SPACELOG 9 BP'!$F51:$EE51)+SUMIF('SPACELOG 10 BP'!$F$2:$EE$2,DL$4,'SPACELOG 10 BP'!$F51:$EE51)+SUMIF('SPACELOG 11 BP'!$F$2:$EE$2,DL$4,'SPACELOG 11 BP'!$F51:$EE51)+SUMIF('SPACELOG 12 BP'!$F$2:$EE$2,DL$4,'SPACELOG 12 BP'!$F51:$EE51)</f>
        <v>0</v>
      </c>
      <c r="DM51" s="33">
        <f>SUMIF('reporting montigny'!$F$2:$EE$2,DM$4,'reporting montigny'!$F51:$EE51)+SUMIF('reporting boissy'!$F$2:$EE$2,DM$4,'reporting boissy'!$F51:$EE51)+SUMIF('reporting moussy'!$F$2:$EE$2,DM$4,'reporting moussy'!$F51:$EE51)+SUMIF('reporting trappes'!$F$2:$EE$2,DM$4,'reporting trappes'!$F51:$EE51)+SUMIF('SPACELOG 5 BP'!$F$2:$EE$2,DM$4,'SPACELOG 5 BP'!$F51:$EE51)+SUMIF('SPACELOG 6 BP'!$F$2:$EE$2,DM$4,'SPACELOG 6 BP'!$F51:$EE51)+SUMIF('SPACELOG 7 BP'!$F$2:$EE$2,DM$4,'SPACELOG 7 BP'!$F51:$EE51)+SUMIF('SPACELOG 8 BP'!$F$2:$EE$2,DM$4,'SPACELOG 8 BP'!$F51:$EE51)+SUMIF('SPACELOG 9 BP'!$F$2:$EE$2,DM$4,'SPACELOG 9 BP'!$F51:$EE51)+SUMIF('SPACELOG 10 BP'!$F$2:$EE$2,DM$4,'SPACELOG 10 BP'!$F51:$EE51)+SUMIF('SPACELOG 11 BP'!$F$2:$EE$2,DM$4,'SPACELOG 11 BP'!$F51:$EE51)+SUMIF('SPACELOG 12 BP'!$F$2:$EE$2,DM$4,'SPACELOG 12 BP'!$F51:$EE51)</f>
        <v>0</v>
      </c>
      <c r="DN51" s="33">
        <f>SUMIF('reporting montigny'!$F$2:$EE$2,DN$4,'reporting montigny'!$F51:$EE51)+SUMIF('reporting boissy'!$F$2:$EE$2,DN$4,'reporting boissy'!$F51:$EE51)+SUMIF('reporting moussy'!$F$2:$EE$2,DN$4,'reporting moussy'!$F51:$EE51)+SUMIF('reporting trappes'!$F$2:$EE$2,DN$4,'reporting trappes'!$F51:$EE51)+SUMIF('SPACELOG 5 BP'!$F$2:$EE$2,DN$4,'SPACELOG 5 BP'!$F51:$EE51)+SUMIF('SPACELOG 6 BP'!$F$2:$EE$2,DN$4,'SPACELOG 6 BP'!$F51:$EE51)+SUMIF('SPACELOG 7 BP'!$F$2:$EE$2,DN$4,'SPACELOG 7 BP'!$F51:$EE51)+SUMIF('SPACELOG 8 BP'!$F$2:$EE$2,DN$4,'SPACELOG 8 BP'!$F51:$EE51)+SUMIF('SPACELOG 9 BP'!$F$2:$EE$2,DN$4,'SPACELOG 9 BP'!$F51:$EE51)+SUMIF('SPACELOG 10 BP'!$F$2:$EE$2,DN$4,'SPACELOG 10 BP'!$F51:$EE51)+SUMIF('SPACELOG 11 BP'!$F$2:$EE$2,DN$4,'SPACELOG 11 BP'!$F51:$EE51)+SUMIF('SPACELOG 12 BP'!$F$2:$EE$2,DN$4,'SPACELOG 12 BP'!$F51:$EE51)</f>
        <v>0</v>
      </c>
      <c r="DO51" s="33">
        <f>SUMIF('reporting montigny'!$F$2:$EE$2,DO$4,'reporting montigny'!$F51:$EE51)+SUMIF('reporting boissy'!$F$2:$EE$2,DO$4,'reporting boissy'!$F51:$EE51)+SUMIF('reporting moussy'!$F$2:$EE$2,DO$4,'reporting moussy'!$F51:$EE51)+SUMIF('reporting trappes'!$F$2:$EE$2,DO$4,'reporting trappes'!$F51:$EE51)+SUMIF('SPACELOG 5 BP'!$F$2:$EE$2,DO$4,'SPACELOG 5 BP'!$F51:$EE51)+SUMIF('SPACELOG 6 BP'!$F$2:$EE$2,DO$4,'SPACELOG 6 BP'!$F51:$EE51)+SUMIF('SPACELOG 7 BP'!$F$2:$EE$2,DO$4,'SPACELOG 7 BP'!$F51:$EE51)+SUMIF('SPACELOG 8 BP'!$F$2:$EE$2,DO$4,'SPACELOG 8 BP'!$F51:$EE51)+SUMIF('SPACELOG 9 BP'!$F$2:$EE$2,DO$4,'SPACELOG 9 BP'!$F51:$EE51)+SUMIF('SPACELOG 10 BP'!$F$2:$EE$2,DO$4,'SPACELOG 10 BP'!$F51:$EE51)+SUMIF('SPACELOG 11 BP'!$F$2:$EE$2,DO$4,'SPACELOG 11 BP'!$F51:$EE51)+SUMIF('SPACELOG 12 BP'!$F$2:$EE$2,DO$4,'SPACELOG 12 BP'!$F51:$EE51)</f>
        <v>0</v>
      </c>
      <c r="DP51" s="33">
        <f>SUMIF('reporting montigny'!$F$2:$EE$2,DP$4,'reporting montigny'!$F51:$EE51)+SUMIF('reporting boissy'!$F$2:$EE$2,DP$4,'reporting boissy'!$F51:$EE51)+SUMIF('reporting moussy'!$F$2:$EE$2,DP$4,'reporting moussy'!$F51:$EE51)+SUMIF('reporting trappes'!$F$2:$EE$2,DP$4,'reporting trappes'!$F51:$EE51)+SUMIF('SPACELOG 5 BP'!$F$2:$EE$2,DP$4,'SPACELOG 5 BP'!$F51:$EE51)+SUMIF('SPACELOG 6 BP'!$F$2:$EE$2,DP$4,'SPACELOG 6 BP'!$F51:$EE51)+SUMIF('SPACELOG 7 BP'!$F$2:$EE$2,DP$4,'SPACELOG 7 BP'!$F51:$EE51)+SUMIF('SPACELOG 8 BP'!$F$2:$EE$2,DP$4,'SPACELOG 8 BP'!$F51:$EE51)+SUMIF('SPACELOG 9 BP'!$F$2:$EE$2,DP$4,'SPACELOG 9 BP'!$F51:$EE51)+SUMIF('SPACELOG 10 BP'!$F$2:$EE$2,DP$4,'SPACELOG 10 BP'!$F51:$EE51)+SUMIF('SPACELOG 11 BP'!$F$2:$EE$2,DP$4,'SPACELOG 11 BP'!$F51:$EE51)+SUMIF('SPACELOG 12 BP'!$F$2:$EE$2,DP$4,'SPACELOG 12 BP'!$F51:$EE51)</f>
        <v>0</v>
      </c>
      <c r="DQ51" s="33">
        <f>SUMIF('reporting montigny'!$F$2:$EE$2,DQ$4,'reporting montigny'!$F51:$EE51)+SUMIF('reporting boissy'!$F$2:$EE$2,DQ$4,'reporting boissy'!$F51:$EE51)+SUMIF('reporting moussy'!$F$2:$EE$2,DQ$4,'reporting moussy'!$F51:$EE51)+SUMIF('reporting trappes'!$F$2:$EE$2,DQ$4,'reporting trappes'!$F51:$EE51)+SUMIF('SPACELOG 5 BP'!$F$2:$EE$2,DQ$4,'SPACELOG 5 BP'!$F51:$EE51)+SUMIF('SPACELOG 6 BP'!$F$2:$EE$2,DQ$4,'SPACELOG 6 BP'!$F51:$EE51)+SUMIF('SPACELOG 7 BP'!$F$2:$EE$2,DQ$4,'SPACELOG 7 BP'!$F51:$EE51)+SUMIF('SPACELOG 8 BP'!$F$2:$EE$2,DQ$4,'SPACELOG 8 BP'!$F51:$EE51)+SUMIF('SPACELOG 9 BP'!$F$2:$EE$2,DQ$4,'SPACELOG 9 BP'!$F51:$EE51)+SUMIF('SPACELOG 10 BP'!$F$2:$EE$2,DQ$4,'SPACELOG 10 BP'!$F51:$EE51)+SUMIF('SPACELOG 11 BP'!$F$2:$EE$2,DQ$4,'SPACELOG 11 BP'!$F51:$EE51)+SUMIF('SPACELOG 12 BP'!$F$2:$EE$2,DQ$4,'SPACELOG 12 BP'!$F51:$EE51)</f>
        <v>0</v>
      </c>
      <c r="DR51" s="393">
        <f t="shared" si="266"/>
        <v>0</v>
      </c>
    </row>
    <row r="52" spans="2:122" x14ac:dyDescent="0.2"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9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9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9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9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9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9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9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9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93"/>
    </row>
    <row r="53" spans="2:122" x14ac:dyDescent="0.2">
      <c r="E53" s="4" t="s">
        <v>282</v>
      </c>
      <c r="F53" s="33">
        <f>SUM(F49:F51)</f>
        <v>8120</v>
      </c>
      <c r="G53" s="33">
        <f t="shared" ref="G53:BR53" si="268">SUM(G49:G51)</f>
        <v>8120</v>
      </c>
      <c r="H53" s="33">
        <f t="shared" si="268"/>
        <v>8120</v>
      </c>
      <c r="I53" s="33">
        <f t="shared" si="268"/>
        <v>8120</v>
      </c>
      <c r="J53" s="33">
        <f t="shared" si="268"/>
        <v>8120</v>
      </c>
      <c r="K53" s="33">
        <f t="shared" si="268"/>
        <v>8120</v>
      </c>
      <c r="L53" s="33">
        <f t="shared" si="268"/>
        <v>8120</v>
      </c>
      <c r="M53" s="33">
        <f t="shared" si="268"/>
        <v>8120</v>
      </c>
      <c r="N53" s="33">
        <f t="shared" si="268"/>
        <v>8120</v>
      </c>
      <c r="O53" s="33">
        <f t="shared" si="268"/>
        <v>8120</v>
      </c>
      <c r="P53" s="33">
        <f t="shared" si="268"/>
        <v>9045</v>
      </c>
      <c r="Q53" s="33">
        <f t="shared" si="268"/>
        <v>9045</v>
      </c>
      <c r="R53" s="393">
        <f t="shared" si="268"/>
        <v>99290</v>
      </c>
      <c r="S53" s="33">
        <f t="shared" si="268"/>
        <v>8767</v>
      </c>
      <c r="T53" s="33">
        <f t="shared" si="268"/>
        <v>9143</v>
      </c>
      <c r="U53" s="33">
        <f t="shared" si="268"/>
        <v>10705</v>
      </c>
      <c r="V53" s="33">
        <f t="shared" si="268"/>
        <v>8705</v>
      </c>
      <c r="W53" s="33">
        <f t="shared" si="268"/>
        <v>14805</v>
      </c>
      <c r="X53" s="33">
        <f t="shared" si="268"/>
        <v>14805</v>
      </c>
      <c r="Y53" s="33">
        <f t="shared" si="268"/>
        <v>14805</v>
      </c>
      <c r="Z53" s="33">
        <f t="shared" si="268"/>
        <v>14805</v>
      </c>
      <c r="AA53" s="33">
        <f t="shared" si="268"/>
        <v>14805</v>
      </c>
      <c r="AB53" s="33">
        <f t="shared" si="268"/>
        <v>14805</v>
      </c>
      <c r="AC53" s="33">
        <f t="shared" si="268"/>
        <v>14805</v>
      </c>
      <c r="AD53" s="33">
        <f t="shared" si="268"/>
        <v>14805</v>
      </c>
      <c r="AE53" s="393">
        <f t="shared" si="268"/>
        <v>155760</v>
      </c>
      <c r="AF53" s="33">
        <f t="shared" si="268"/>
        <v>15145</v>
      </c>
      <c r="AG53" s="33">
        <f t="shared" si="268"/>
        <v>15145</v>
      </c>
      <c r="AH53" s="33">
        <f t="shared" si="268"/>
        <v>15145</v>
      </c>
      <c r="AI53" s="33">
        <f t="shared" si="268"/>
        <v>15145</v>
      </c>
      <c r="AJ53" s="33">
        <f t="shared" si="268"/>
        <v>15145</v>
      </c>
      <c r="AK53" s="33">
        <f t="shared" si="268"/>
        <v>15145</v>
      </c>
      <c r="AL53" s="33">
        <f t="shared" si="268"/>
        <v>15145</v>
      </c>
      <c r="AM53" s="33">
        <f t="shared" si="268"/>
        <v>15145</v>
      </c>
      <c r="AN53" s="33">
        <f t="shared" si="268"/>
        <v>15145</v>
      </c>
      <c r="AO53" s="33">
        <f t="shared" si="268"/>
        <v>15145</v>
      </c>
      <c r="AP53" s="33">
        <f t="shared" si="268"/>
        <v>15145</v>
      </c>
      <c r="AQ53" s="33">
        <f t="shared" si="268"/>
        <v>15145</v>
      </c>
      <c r="AR53" s="393">
        <f t="shared" si="268"/>
        <v>181740</v>
      </c>
      <c r="AS53" s="33">
        <f t="shared" si="268"/>
        <v>11185</v>
      </c>
      <c r="AT53" s="33">
        <f t="shared" si="268"/>
        <v>11185</v>
      </c>
      <c r="AU53" s="33">
        <f t="shared" si="268"/>
        <v>11185</v>
      </c>
      <c r="AV53" s="33">
        <f t="shared" si="268"/>
        <v>11185</v>
      </c>
      <c r="AW53" s="33">
        <f t="shared" si="268"/>
        <v>11185</v>
      </c>
      <c r="AX53" s="33">
        <f t="shared" si="268"/>
        <v>11185</v>
      </c>
      <c r="AY53" s="33">
        <f t="shared" si="268"/>
        <v>11185</v>
      </c>
      <c r="AZ53" s="33">
        <f t="shared" si="268"/>
        <v>11185</v>
      </c>
      <c r="BA53" s="33">
        <f t="shared" si="268"/>
        <v>11185</v>
      </c>
      <c r="BB53" s="33">
        <f t="shared" si="268"/>
        <v>11185</v>
      </c>
      <c r="BC53" s="33">
        <f t="shared" si="268"/>
        <v>11185</v>
      </c>
      <c r="BD53" s="33">
        <f t="shared" si="268"/>
        <v>11185</v>
      </c>
      <c r="BE53" s="393">
        <f t="shared" si="268"/>
        <v>134220</v>
      </c>
      <c r="BF53" s="33">
        <f t="shared" si="268"/>
        <v>11185</v>
      </c>
      <c r="BG53" s="33">
        <f t="shared" si="268"/>
        <v>11185</v>
      </c>
      <c r="BH53" s="33">
        <f t="shared" si="268"/>
        <v>11185</v>
      </c>
      <c r="BI53" s="33">
        <f t="shared" si="268"/>
        <v>11185</v>
      </c>
      <c r="BJ53" s="33">
        <f t="shared" si="268"/>
        <v>11185</v>
      </c>
      <c r="BK53" s="33">
        <f t="shared" si="268"/>
        <v>11185</v>
      </c>
      <c r="BL53" s="33">
        <f t="shared" si="268"/>
        <v>11185</v>
      </c>
      <c r="BM53" s="33">
        <f t="shared" si="268"/>
        <v>11185</v>
      </c>
      <c r="BN53" s="33">
        <f t="shared" si="268"/>
        <v>11185</v>
      </c>
      <c r="BO53" s="33">
        <f t="shared" si="268"/>
        <v>7025</v>
      </c>
      <c r="BP53" s="33">
        <f t="shared" si="268"/>
        <v>7025</v>
      </c>
      <c r="BQ53" s="33">
        <f t="shared" si="268"/>
        <v>7025</v>
      </c>
      <c r="BR53" s="393">
        <f t="shared" si="268"/>
        <v>121740</v>
      </c>
      <c r="BS53" s="33">
        <f t="shared" ref="BS53:DR53" si="269">SUM(BS49:BS51)</f>
        <v>7025</v>
      </c>
      <c r="BT53" s="33">
        <f t="shared" si="269"/>
        <v>7025</v>
      </c>
      <c r="BU53" s="33">
        <f t="shared" si="269"/>
        <v>7025</v>
      </c>
      <c r="BV53" s="33">
        <f t="shared" si="269"/>
        <v>7025</v>
      </c>
      <c r="BW53" s="33">
        <f t="shared" si="269"/>
        <v>7025</v>
      </c>
      <c r="BX53" s="33">
        <f t="shared" si="269"/>
        <v>7025</v>
      </c>
      <c r="BY53" s="33">
        <f t="shared" si="269"/>
        <v>7025</v>
      </c>
      <c r="BZ53" s="33">
        <f t="shared" si="269"/>
        <v>7025</v>
      </c>
      <c r="CA53" s="33">
        <f t="shared" si="269"/>
        <v>7025</v>
      </c>
      <c r="CB53" s="33">
        <f t="shared" si="269"/>
        <v>7025</v>
      </c>
      <c r="CC53" s="33">
        <f t="shared" si="269"/>
        <v>6100</v>
      </c>
      <c r="CD53" s="33">
        <f t="shared" si="269"/>
        <v>6100</v>
      </c>
      <c r="CE53" s="393">
        <f t="shared" si="269"/>
        <v>82450</v>
      </c>
      <c r="CF53" s="33">
        <f t="shared" si="269"/>
        <v>6100</v>
      </c>
      <c r="CG53" s="33">
        <f t="shared" si="269"/>
        <v>6100</v>
      </c>
      <c r="CH53" s="33">
        <f t="shared" si="269"/>
        <v>6100</v>
      </c>
      <c r="CI53" s="33">
        <f t="shared" si="269"/>
        <v>6100</v>
      </c>
      <c r="CJ53" s="33">
        <f t="shared" si="269"/>
        <v>0</v>
      </c>
      <c r="CK53" s="33">
        <f t="shared" si="269"/>
        <v>0</v>
      </c>
      <c r="CL53" s="33">
        <f t="shared" si="269"/>
        <v>0</v>
      </c>
      <c r="CM53" s="33">
        <f t="shared" si="269"/>
        <v>0</v>
      </c>
      <c r="CN53" s="33">
        <f t="shared" si="269"/>
        <v>0</v>
      </c>
      <c r="CO53" s="33">
        <f t="shared" si="269"/>
        <v>0</v>
      </c>
      <c r="CP53" s="33">
        <f t="shared" si="269"/>
        <v>0</v>
      </c>
      <c r="CQ53" s="33">
        <f t="shared" si="269"/>
        <v>0</v>
      </c>
      <c r="CR53" s="393">
        <f t="shared" si="269"/>
        <v>24400</v>
      </c>
      <c r="CS53" s="33">
        <f t="shared" si="269"/>
        <v>0</v>
      </c>
      <c r="CT53" s="33">
        <f t="shared" si="269"/>
        <v>0</v>
      </c>
      <c r="CU53" s="33">
        <f t="shared" si="269"/>
        <v>0</v>
      </c>
      <c r="CV53" s="33">
        <f t="shared" si="269"/>
        <v>0</v>
      </c>
      <c r="CW53" s="33">
        <f t="shared" si="269"/>
        <v>0</v>
      </c>
      <c r="CX53" s="33">
        <f t="shared" si="269"/>
        <v>0</v>
      </c>
      <c r="CY53" s="33">
        <f t="shared" si="269"/>
        <v>0</v>
      </c>
      <c r="CZ53" s="33">
        <f t="shared" si="269"/>
        <v>0</v>
      </c>
      <c r="DA53" s="33">
        <f t="shared" si="269"/>
        <v>0</v>
      </c>
      <c r="DB53" s="33">
        <f t="shared" si="269"/>
        <v>0</v>
      </c>
      <c r="DC53" s="33">
        <f t="shared" si="269"/>
        <v>0</v>
      </c>
      <c r="DD53" s="33">
        <f t="shared" si="269"/>
        <v>0</v>
      </c>
      <c r="DE53" s="393">
        <f t="shared" si="269"/>
        <v>0</v>
      </c>
      <c r="DF53" s="33">
        <f t="shared" si="269"/>
        <v>0</v>
      </c>
      <c r="DG53" s="33">
        <f t="shared" si="269"/>
        <v>0</v>
      </c>
      <c r="DH53" s="33">
        <f t="shared" si="269"/>
        <v>0</v>
      </c>
      <c r="DI53" s="33">
        <f t="shared" si="269"/>
        <v>0</v>
      </c>
      <c r="DJ53" s="33">
        <f t="shared" si="269"/>
        <v>0</v>
      </c>
      <c r="DK53" s="33">
        <f t="shared" si="269"/>
        <v>0</v>
      </c>
      <c r="DL53" s="33">
        <f t="shared" si="269"/>
        <v>0</v>
      </c>
      <c r="DM53" s="33">
        <f t="shared" si="269"/>
        <v>0</v>
      </c>
      <c r="DN53" s="33">
        <f t="shared" si="269"/>
        <v>0</v>
      </c>
      <c r="DO53" s="33">
        <f t="shared" si="269"/>
        <v>0</v>
      </c>
      <c r="DP53" s="33">
        <f t="shared" si="269"/>
        <v>0</v>
      </c>
      <c r="DQ53" s="33">
        <f t="shared" si="269"/>
        <v>0</v>
      </c>
      <c r="DR53" s="393">
        <f t="shared" si="269"/>
        <v>0</v>
      </c>
    </row>
    <row r="54" spans="2:122" x14ac:dyDescent="0.2">
      <c r="R54" s="39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9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9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9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9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9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9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9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93"/>
    </row>
    <row r="55" spans="2:122" x14ac:dyDescent="0.2">
      <c r="E55" s="2" t="s">
        <v>48</v>
      </c>
      <c r="F55" s="328">
        <f t="shared" ref="F55:AK55" si="270">F37-F41-F46-F53</f>
        <v>11695</v>
      </c>
      <c r="G55" s="328">
        <f t="shared" si="270"/>
        <v>13463</v>
      </c>
      <c r="H55" s="328">
        <f t="shared" si="270"/>
        <v>15363</v>
      </c>
      <c r="I55" s="328">
        <f t="shared" si="270"/>
        <v>21795</v>
      </c>
      <c r="J55" s="328">
        <f t="shared" si="270"/>
        <v>23463</v>
      </c>
      <c r="K55" s="328">
        <f t="shared" si="270"/>
        <v>23863</v>
      </c>
      <c r="L55" s="328">
        <f t="shared" si="270"/>
        <v>16060</v>
      </c>
      <c r="M55" s="328">
        <f t="shared" si="270"/>
        <v>19560</v>
      </c>
      <c r="N55" s="328">
        <f t="shared" si="270"/>
        <v>19993</v>
      </c>
      <c r="O55" s="328">
        <f t="shared" si="270"/>
        <v>21693</v>
      </c>
      <c r="P55" s="328">
        <f t="shared" si="270"/>
        <v>19698</v>
      </c>
      <c r="Q55" s="328">
        <f t="shared" si="270"/>
        <v>13029</v>
      </c>
      <c r="R55" s="394">
        <f t="shared" si="270"/>
        <v>219675</v>
      </c>
      <c r="S55" s="328">
        <f t="shared" si="270"/>
        <v>-594</v>
      </c>
      <c r="T55" s="328">
        <f t="shared" si="270"/>
        <v>6646</v>
      </c>
      <c r="U55" s="328">
        <f t="shared" si="270"/>
        <v>3977</v>
      </c>
      <c r="V55" s="328">
        <f t="shared" si="270"/>
        <v>28263</v>
      </c>
      <c r="W55" s="328">
        <f t="shared" si="270"/>
        <v>20398</v>
      </c>
      <c r="X55" s="328">
        <f t="shared" si="270"/>
        <v>23223</v>
      </c>
      <c r="Y55" s="328">
        <f t="shared" si="270"/>
        <v>25773</v>
      </c>
      <c r="Z55" s="328">
        <f t="shared" si="270"/>
        <v>28323</v>
      </c>
      <c r="AA55" s="328">
        <f t="shared" si="270"/>
        <v>30873</v>
      </c>
      <c r="AB55" s="328">
        <f t="shared" si="270"/>
        <v>21423</v>
      </c>
      <c r="AC55" s="328">
        <f t="shared" si="270"/>
        <v>35973</v>
      </c>
      <c r="AD55" s="328">
        <f t="shared" si="270"/>
        <v>38523</v>
      </c>
      <c r="AE55" s="394">
        <f t="shared" si="270"/>
        <v>262801</v>
      </c>
      <c r="AF55" s="328">
        <f t="shared" si="270"/>
        <v>39758</v>
      </c>
      <c r="AG55" s="328">
        <f t="shared" si="270"/>
        <v>42308</v>
      </c>
      <c r="AH55" s="328">
        <f t="shared" si="270"/>
        <v>33517</v>
      </c>
      <c r="AI55" s="328">
        <f t="shared" si="270"/>
        <v>46658</v>
      </c>
      <c r="AJ55" s="328">
        <f t="shared" si="270"/>
        <v>48458</v>
      </c>
      <c r="AK55" s="328">
        <f t="shared" si="270"/>
        <v>50258</v>
      </c>
      <c r="AL55" s="328">
        <f t="shared" ref="AL55:BQ55" si="271">AL37-AL41-AL46-AL53</f>
        <v>50258</v>
      </c>
      <c r="AM55" s="328">
        <f t="shared" si="271"/>
        <v>50258</v>
      </c>
      <c r="AN55" s="328">
        <f t="shared" si="271"/>
        <v>50258</v>
      </c>
      <c r="AO55" s="328">
        <f t="shared" si="271"/>
        <v>50258</v>
      </c>
      <c r="AP55" s="328">
        <f t="shared" si="271"/>
        <v>50258</v>
      </c>
      <c r="AQ55" s="328">
        <f t="shared" si="271"/>
        <v>50258</v>
      </c>
      <c r="AR55" s="394">
        <f t="shared" si="271"/>
        <v>562505</v>
      </c>
      <c r="AS55" s="328">
        <f t="shared" si="271"/>
        <v>54218</v>
      </c>
      <c r="AT55" s="328">
        <f t="shared" si="271"/>
        <v>54218</v>
      </c>
      <c r="AU55" s="328">
        <f t="shared" si="271"/>
        <v>42877</v>
      </c>
      <c r="AV55" s="328">
        <f t="shared" si="271"/>
        <v>54218</v>
      </c>
      <c r="AW55" s="328">
        <f t="shared" si="271"/>
        <v>54218</v>
      </c>
      <c r="AX55" s="328">
        <f t="shared" si="271"/>
        <v>54218</v>
      </c>
      <c r="AY55" s="328">
        <f t="shared" si="271"/>
        <v>54218</v>
      </c>
      <c r="AZ55" s="328">
        <f t="shared" si="271"/>
        <v>54218</v>
      </c>
      <c r="BA55" s="328">
        <f t="shared" si="271"/>
        <v>54218</v>
      </c>
      <c r="BB55" s="328">
        <f t="shared" si="271"/>
        <v>54218</v>
      </c>
      <c r="BC55" s="328">
        <f t="shared" si="271"/>
        <v>54218</v>
      </c>
      <c r="BD55" s="328">
        <f t="shared" si="271"/>
        <v>54218</v>
      </c>
      <c r="BE55" s="394">
        <f t="shared" si="271"/>
        <v>639275</v>
      </c>
      <c r="BF55" s="328">
        <f t="shared" si="271"/>
        <v>54218</v>
      </c>
      <c r="BG55" s="328">
        <f t="shared" si="271"/>
        <v>54218</v>
      </c>
      <c r="BH55" s="328">
        <f t="shared" si="271"/>
        <v>42877</v>
      </c>
      <c r="BI55" s="328">
        <f t="shared" si="271"/>
        <v>54218</v>
      </c>
      <c r="BJ55" s="328">
        <f t="shared" si="271"/>
        <v>54218</v>
      </c>
      <c r="BK55" s="328">
        <f t="shared" si="271"/>
        <v>54218</v>
      </c>
      <c r="BL55" s="328">
        <f t="shared" si="271"/>
        <v>54218</v>
      </c>
      <c r="BM55" s="328">
        <f t="shared" si="271"/>
        <v>54218</v>
      </c>
      <c r="BN55" s="328">
        <f t="shared" si="271"/>
        <v>54218</v>
      </c>
      <c r="BO55" s="328">
        <f t="shared" si="271"/>
        <v>58378</v>
      </c>
      <c r="BP55" s="328">
        <f t="shared" si="271"/>
        <v>58378</v>
      </c>
      <c r="BQ55" s="328">
        <f t="shared" si="271"/>
        <v>58378</v>
      </c>
      <c r="BR55" s="394">
        <f t="shared" ref="BR55:CW55" si="272">BR37-BR41-BR46-BR53</f>
        <v>651755</v>
      </c>
      <c r="BS55" s="328">
        <f t="shared" si="272"/>
        <v>58378</v>
      </c>
      <c r="BT55" s="328">
        <f t="shared" si="272"/>
        <v>58378</v>
      </c>
      <c r="BU55" s="328">
        <f t="shared" si="272"/>
        <v>47037</v>
      </c>
      <c r="BV55" s="328">
        <f t="shared" si="272"/>
        <v>58378</v>
      </c>
      <c r="BW55" s="328">
        <f t="shared" si="272"/>
        <v>58378</v>
      </c>
      <c r="BX55" s="328">
        <f t="shared" si="272"/>
        <v>58378</v>
      </c>
      <c r="BY55" s="328">
        <f t="shared" si="272"/>
        <v>58378</v>
      </c>
      <c r="BZ55" s="328">
        <f t="shared" si="272"/>
        <v>58378</v>
      </c>
      <c r="CA55" s="328">
        <f t="shared" si="272"/>
        <v>58378</v>
      </c>
      <c r="CB55" s="328">
        <f t="shared" si="272"/>
        <v>58378</v>
      </c>
      <c r="CC55" s="328">
        <f t="shared" si="272"/>
        <v>59303</v>
      </c>
      <c r="CD55" s="328">
        <f t="shared" si="272"/>
        <v>59303</v>
      </c>
      <c r="CE55" s="394">
        <f t="shared" si="272"/>
        <v>691045</v>
      </c>
      <c r="CF55" s="328">
        <f t="shared" si="272"/>
        <v>59303</v>
      </c>
      <c r="CG55" s="328">
        <f t="shared" si="272"/>
        <v>59303</v>
      </c>
      <c r="CH55" s="328">
        <f t="shared" si="272"/>
        <v>47962</v>
      </c>
      <c r="CI55" s="328">
        <f t="shared" si="272"/>
        <v>59303</v>
      </c>
      <c r="CJ55" s="328">
        <f t="shared" si="272"/>
        <v>65403</v>
      </c>
      <c r="CK55" s="328">
        <f t="shared" si="272"/>
        <v>65403</v>
      </c>
      <c r="CL55" s="328">
        <f t="shared" si="272"/>
        <v>65403</v>
      </c>
      <c r="CM55" s="328">
        <f t="shared" si="272"/>
        <v>65403</v>
      </c>
      <c r="CN55" s="328">
        <f t="shared" si="272"/>
        <v>65403</v>
      </c>
      <c r="CO55" s="328">
        <f t="shared" si="272"/>
        <v>65403</v>
      </c>
      <c r="CP55" s="328">
        <f t="shared" si="272"/>
        <v>65403</v>
      </c>
      <c r="CQ55" s="328">
        <f t="shared" si="272"/>
        <v>65403</v>
      </c>
      <c r="CR55" s="394">
        <f t="shared" si="272"/>
        <v>749095</v>
      </c>
      <c r="CS55" s="328">
        <f t="shared" si="272"/>
        <v>65403</v>
      </c>
      <c r="CT55" s="328">
        <f t="shared" si="272"/>
        <v>65403</v>
      </c>
      <c r="CU55" s="328">
        <f t="shared" si="272"/>
        <v>54062</v>
      </c>
      <c r="CV55" s="328">
        <f t="shared" si="272"/>
        <v>65403</v>
      </c>
      <c r="CW55" s="328">
        <f t="shared" si="272"/>
        <v>65403</v>
      </c>
      <c r="CX55" s="328">
        <f t="shared" ref="CX55:DR55" si="273">CX37-CX41-CX46-CX53</f>
        <v>65403</v>
      </c>
      <c r="CY55" s="328">
        <f t="shared" si="273"/>
        <v>65403</v>
      </c>
      <c r="CZ55" s="328">
        <f t="shared" si="273"/>
        <v>65403</v>
      </c>
      <c r="DA55" s="328">
        <f t="shared" si="273"/>
        <v>65403</v>
      </c>
      <c r="DB55" s="328">
        <f t="shared" si="273"/>
        <v>65403</v>
      </c>
      <c r="DC55" s="328">
        <f t="shared" si="273"/>
        <v>65403</v>
      </c>
      <c r="DD55" s="328">
        <f t="shared" si="273"/>
        <v>65403</v>
      </c>
      <c r="DE55" s="394">
        <f t="shared" si="273"/>
        <v>773495</v>
      </c>
      <c r="DF55" s="328">
        <f t="shared" si="273"/>
        <v>65403</v>
      </c>
      <c r="DG55" s="328">
        <f t="shared" si="273"/>
        <v>65403</v>
      </c>
      <c r="DH55" s="328">
        <f t="shared" si="273"/>
        <v>54062</v>
      </c>
      <c r="DI55" s="328">
        <f t="shared" si="273"/>
        <v>65403</v>
      </c>
      <c r="DJ55" s="328">
        <f t="shared" si="273"/>
        <v>65403</v>
      </c>
      <c r="DK55" s="328">
        <f t="shared" si="273"/>
        <v>65403</v>
      </c>
      <c r="DL55" s="328">
        <f t="shared" si="273"/>
        <v>65403</v>
      </c>
      <c r="DM55" s="328">
        <f t="shared" si="273"/>
        <v>65403</v>
      </c>
      <c r="DN55" s="328">
        <f t="shared" si="273"/>
        <v>65403</v>
      </c>
      <c r="DO55" s="328">
        <f t="shared" si="273"/>
        <v>65403</v>
      </c>
      <c r="DP55" s="328">
        <f t="shared" si="273"/>
        <v>65403</v>
      </c>
      <c r="DQ55" s="328">
        <f t="shared" si="273"/>
        <v>65403</v>
      </c>
      <c r="DR55" s="394">
        <f t="shared" si="273"/>
        <v>773495</v>
      </c>
    </row>
    <row r="56" spans="2:122" x14ac:dyDescent="0.2">
      <c r="R56" s="39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9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9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9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9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9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9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9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93"/>
    </row>
    <row r="57" spans="2:122" x14ac:dyDescent="0.2">
      <c r="B57" s="13"/>
      <c r="E57" s="1" t="s">
        <v>49</v>
      </c>
      <c r="F57" s="33">
        <f>SUMIF('reporting montigny'!$F$2:$EE$2,F$4,'reporting montigny'!$F57:$EE57)+SUMIF('reporting boissy'!$F$2:$EE$2,F$4,'reporting boissy'!$F57:$EE57)+SUMIF('reporting moussy'!$F$2:$EE$2,F$4,'reporting moussy'!$F57:$EE57)+SUMIF('reporting trappes'!$F$2:$EE$2,F$4,'reporting trappes'!$F57:$EE57)+SUMIF('SPACELOG 5 BP'!$F$2:$EE$2,F$4,'SPACELOG 5 BP'!$F57:$EE57)+SUMIF('SPACELOG 6 BP'!$F$2:$EE$2,F$4,'SPACELOG 6 BP'!$F57:$EE57)+SUMIF('SPACELOG 7 BP'!$F$2:$EE$2,F$4,'SPACELOG 7 BP'!$F57:$EE57)+SUMIF('SPACELOG 8 BP'!$F$2:$EE$2,F$4,'SPACELOG 8 BP'!$F57:$EE57)+SUMIF('SPACELOG 9 BP'!$F$2:$EE$2,F$4,'SPACELOG 9 BP'!$F57:$EE57)+SUMIF('SPACELOG 10 BP'!$F$2:$EE$2,F$4,'SPACELOG 10 BP'!$F57:$EE57)+SUMIF('SPACELOG 11 BP'!$F$2:$EE$2,F$4,'SPACELOG 11 BP'!$F57:$EE57)+SUMIF('SPACELOG 12 BP'!$F$2:$EE$2,F$4,'SPACELOG 12 BP'!$F57:$EE57)</f>
        <v>7474.57</v>
      </c>
      <c r="G57" s="33">
        <f>SUMIF('reporting montigny'!$F$2:$EE$2,G$4,'reporting montigny'!$F57:$EE57)+SUMIF('reporting boissy'!$F$2:$EE$2,G$4,'reporting boissy'!$F57:$EE57)+SUMIF('reporting moussy'!$F$2:$EE$2,G$4,'reporting moussy'!$F57:$EE57)+SUMIF('reporting trappes'!$F$2:$EE$2,G$4,'reporting trappes'!$F57:$EE57)+SUMIF('SPACELOG 5 BP'!$F$2:$EE$2,G$4,'SPACELOG 5 BP'!$F57:$EE57)+SUMIF('SPACELOG 6 BP'!$F$2:$EE$2,G$4,'SPACELOG 6 BP'!$F57:$EE57)+SUMIF('SPACELOG 7 BP'!$F$2:$EE$2,G$4,'SPACELOG 7 BP'!$F57:$EE57)+SUMIF('SPACELOG 8 BP'!$F$2:$EE$2,G$4,'SPACELOG 8 BP'!$F57:$EE57)+SUMIF('SPACELOG 9 BP'!$F$2:$EE$2,G$4,'SPACELOG 9 BP'!$F57:$EE57)+SUMIF('SPACELOG 10 BP'!$F$2:$EE$2,G$4,'SPACELOG 10 BP'!$F57:$EE57)+SUMIF('SPACELOG 11 BP'!$F$2:$EE$2,G$4,'SPACELOG 11 BP'!$F57:$EE57)+SUMIF('SPACELOG 12 BP'!$F$2:$EE$2,G$4,'SPACELOG 12 BP'!$F57:$EE57)</f>
        <v>7436.33</v>
      </c>
      <c r="H57" s="33">
        <f>SUMIF('reporting montigny'!$F$2:$EE$2,H$4,'reporting montigny'!$F57:$EE57)+SUMIF('reporting boissy'!$F$2:$EE$2,H$4,'reporting boissy'!$F57:$EE57)+SUMIF('reporting moussy'!$F$2:$EE$2,H$4,'reporting moussy'!$F57:$EE57)+SUMIF('reporting trappes'!$F$2:$EE$2,H$4,'reporting trappes'!$F57:$EE57)+SUMIF('SPACELOG 5 BP'!$F$2:$EE$2,H$4,'SPACELOG 5 BP'!$F57:$EE57)+SUMIF('SPACELOG 6 BP'!$F$2:$EE$2,H$4,'SPACELOG 6 BP'!$F57:$EE57)+SUMIF('SPACELOG 7 BP'!$F$2:$EE$2,H$4,'SPACELOG 7 BP'!$F57:$EE57)+SUMIF('SPACELOG 8 BP'!$F$2:$EE$2,H$4,'SPACELOG 8 BP'!$F57:$EE57)+SUMIF('SPACELOG 9 BP'!$F$2:$EE$2,H$4,'SPACELOG 9 BP'!$F57:$EE57)+SUMIF('SPACELOG 10 BP'!$F$2:$EE$2,H$4,'SPACELOG 10 BP'!$F57:$EE57)+SUMIF('SPACELOG 11 BP'!$F$2:$EE$2,H$4,'SPACELOG 11 BP'!$F57:$EE57)+SUMIF('SPACELOG 12 BP'!$F$2:$EE$2,H$4,'SPACELOG 12 BP'!$F57:$EE57)</f>
        <v>7398.01</v>
      </c>
      <c r="I57" s="33">
        <f>SUMIF('reporting montigny'!$F$2:$EE$2,I$4,'reporting montigny'!$F57:$EE57)+SUMIF('reporting boissy'!$F$2:$EE$2,I$4,'reporting boissy'!$F57:$EE57)+SUMIF('reporting moussy'!$F$2:$EE$2,I$4,'reporting moussy'!$F57:$EE57)+SUMIF('reporting trappes'!$F$2:$EE$2,I$4,'reporting trappes'!$F57:$EE57)+SUMIF('SPACELOG 5 BP'!$F$2:$EE$2,I$4,'SPACELOG 5 BP'!$F57:$EE57)+SUMIF('SPACELOG 6 BP'!$F$2:$EE$2,I$4,'SPACELOG 6 BP'!$F57:$EE57)+SUMIF('SPACELOG 7 BP'!$F$2:$EE$2,I$4,'SPACELOG 7 BP'!$F57:$EE57)+SUMIF('SPACELOG 8 BP'!$F$2:$EE$2,I$4,'SPACELOG 8 BP'!$F57:$EE57)+SUMIF('SPACELOG 9 BP'!$F$2:$EE$2,I$4,'SPACELOG 9 BP'!$F57:$EE57)+SUMIF('SPACELOG 10 BP'!$F$2:$EE$2,I$4,'SPACELOG 10 BP'!$F57:$EE57)+SUMIF('SPACELOG 11 BP'!$F$2:$EE$2,I$4,'SPACELOG 11 BP'!$F57:$EE57)+SUMIF('SPACELOG 12 BP'!$F$2:$EE$2,I$4,'SPACELOG 12 BP'!$F57:$EE57)</f>
        <v>7359.61</v>
      </c>
      <c r="J57" s="33">
        <f>SUMIF('reporting montigny'!$F$2:$EE$2,J$4,'reporting montigny'!$F57:$EE57)+SUMIF('reporting boissy'!$F$2:$EE$2,J$4,'reporting boissy'!$F57:$EE57)+SUMIF('reporting moussy'!$F$2:$EE$2,J$4,'reporting moussy'!$F57:$EE57)+SUMIF('reporting trappes'!$F$2:$EE$2,J$4,'reporting trappes'!$F57:$EE57)+SUMIF('SPACELOG 5 BP'!$F$2:$EE$2,J$4,'SPACELOG 5 BP'!$F57:$EE57)+SUMIF('SPACELOG 6 BP'!$F$2:$EE$2,J$4,'SPACELOG 6 BP'!$F57:$EE57)+SUMIF('SPACELOG 7 BP'!$F$2:$EE$2,J$4,'SPACELOG 7 BP'!$F57:$EE57)+SUMIF('SPACELOG 8 BP'!$F$2:$EE$2,J$4,'SPACELOG 8 BP'!$F57:$EE57)+SUMIF('SPACELOG 9 BP'!$F$2:$EE$2,J$4,'SPACELOG 9 BP'!$F57:$EE57)+SUMIF('SPACELOG 10 BP'!$F$2:$EE$2,J$4,'SPACELOG 10 BP'!$F57:$EE57)+SUMIF('SPACELOG 11 BP'!$F$2:$EE$2,J$4,'SPACELOG 11 BP'!$F57:$EE57)+SUMIF('SPACELOG 12 BP'!$F$2:$EE$2,J$4,'SPACELOG 12 BP'!$F57:$EE57)</f>
        <v>7321.13</v>
      </c>
      <c r="K57" s="33">
        <f>SUMIF('reporting montigny'!$F$2:$EE$2,K$4,'reporting montigny'!$F57:$EE57)+SUMIF('reporting boissy'!$F$2:$EE$2,K$4,'reporting boissy'!$F57:$EE57)+SUMIF('reporting moussy'!$F$2:$EE$2,K$4,'reporting moussy'!$F57:$EE57)+SUMIF('reporting trappes'!$F$2:$EE$2,K$4,'reporting trappes'!$F57:$EE57)+SUMIF('SPACELOG 5 BP'!$F$2:$EE$2,K$4,'SPACELOG 5 BP'!$F57:$EE57)+SUMIF('SPACELOG 6 BP'!$F$2:$EE$2,K$4,'SPACELOG 6 BP'!$F57:$EE57)+SUMIF('SPACELOG 7 BP'!$F$2:$EE$2,K$4,'SPACELOG 7 BP'!$F57:$EE57)+SUMIF('SPACELOG 8 BP'!$F$2:$EE$2,K$4,'SPACELOG 8 BP'!$F57:$EE57)+SUMIF('SPACELOG 9 BP'!$F$2:$EE$2,K$4,'SPACELOG 9 BP'!$F57:$EE57)+SUMIF('SPACELOG 10 BP'!$F$2:$EE$2,K$4,'SPACELOG 10 BP'!$F57:$EE57)+SUMIF('SPACELOG 11 BP'!$F$2:$EE$2,K$4,'SPACELOG 11 BP'!$F57:$EE57)+SUMIF('SPACELOG 12 BP'!$F$2:$EE$2,K$4,'SPACELOG 12 BP'!$F57:$EE57)</f>
        <v>7282.56</v>
      </c>
      <c r="L57" s="33">
        <f>SUMIF('reporting montigny'!$F$2:$EE$2,L$4,'reporting montigny'!$F57:$EE57)+SUMIF('reporting boissy'!$F$2:$EE$2,L$4,'reporting boissy'!$F57:$EE57)+SUMIF('reporting moussy'!$F$2:$EE$2,L$4,'reporting moussy'!$F57:$EE57)+SUMIF('reporting trappes'!$F$2:$EE$2,L$4,'reporting trappes'!$F57:$EE57)+SUMIF('SPACELOG 5 BP'!$F$2:$EE$2,L$4,'SPACELOG 5 BP'!$F57:$EE57)+SUMIF('SPACELOG 6 BP'!$F$2:$EE$2,L$4,'SPACELOG 6 BP'!$F57:$EE57)+SUMIF('SPACELOG 7 BP'!$F$2:$EE$2,L$4,'SPACELOG 7 BP'!$F57:$EE57)+SUMIF('SPACELOG 8 BP'!$F$2:$EE$2,L$4,'SPACELOG 8 BP'!$F57:$EE57)+SUMIF('SPACELOG 9 BP'!$F$2:$EE$2,L$4,'SPACELOG 9 BP'!$F57:$EE57)+SUMIF('SPACELOG 10 BP'!$F$2:$EE$2,L$4,'SPACELOG 10 BP'!$F57:$EE57)+SUMIF('SPACELOG 11 BP'!$F$2:$EE$2,L$4,'SPACELOG 11 BP'!$F57:$EE57)+SUMIF('SPACELOG 12 BP'!$F$2:$EE$2,L$4,'SPACELOG 12 BP'!$F57:$EE57)</f>
        <v>8177.21</v>
      </c>
      <c r="M57" s="33">
        <f>SUMIF('reporting montigny'!$F$2:$EE$2,M$4,'reporting montigny'!$F57:$EE57)+SUMIF('reporting boissy'!$F$2:$EE$2,M$4,'reporting boissy'!$F57:$EE57)+SUMIF('reporting moussy'!$F$2:$EE$2,M$4,'reporting moussy'!$F57:$EE57)+SUMIF('reporting trappes'!$F$2:$EE$2,M$4,'reporting trappes'!$F57:$EE57)+SUMIF('SPACELOG 5 BP'!$F$2:$EE$2,M$4,'SPACELOG 5 BP'!$F57:$EE57)+SUMIF('SPACELOG 6 BP'!$F$2:$EE$2,M$4,'SPACELOG 6 BP'!$F57:$EE57)+SUMIF('SPACELOG 7 BP'!$F$2:$EE$2,M$4,'SPACELOG 7 BP'!$F57:$EE57)+SUMIF('SPACELOG 8 BP'!$F$2:$EE$2,M$4,'SPACELOG 8 BP'!$F57:$EE57)+SUMIF('SPACELOG 9 BP'!$F$2:$EE$2,M$4,'SPACELOG 9 BP'!$F57:$EE57)+SUMIF('SPACELOG 10 BP'!$F$2:$EE$2,M$4,'SPACELOG 10 BP'!$F57:$EE57)+SUMIF('SPACELOG 11 BP'!$F$2:$EE$2,M$4,'SPACELOG 11 BP'!$F57:$EE57)+SUMIF('SPACELOG 12 BP'!$F$2:$EE$2,M$4,'SPACELOG 12 BP'!$F57:$EE57)</f>
        <v>8138.4800000000005</v>
      </c>
      <c r="N57" s="33">
        <f>SUMIF('reporting montigny'!$F$2:$EE$2,N$4,'reporting montigny'!$F57:$EE57)+SUMIF('reporting boissy'!$F$2:$EE$2,N$4,'reporting boissy'!$F57:$EE57)+SUMIF('reporting moussy'!$F$2:$EE$2,N$4,'reporting moussy'!$F57:$EE57)+SUMIF('reporting trappes'!$F$2:$EE$2,N$4,'reporting trappes'!$F57:$EE57)+SUMIF('SPACELOG 5 BP'!$F$2:$EE$2,N$4,'SPACELOG 5 BP'!$F57:$EE57)+SUMIF('SPACELOG 6 BP'!$F$2:$EE$2,N$4,'SPACELOG 6 BP'!$F57:$EE57)+SUMIF('SPACELOG 7 BP'!$F$2:$EE$2,N$4,'SPACELOG 7 BP'!$F57:$EE57)+SUMIF('SPACELOG 8 BP'!$F$2:$EE$2,N$4,'SPACELOG 8 BP'!$F57:$EE57)+SUMIF('SPACELOG 9 BP'!$F$2:$EE$2,N$4,'SPACELOG 9 BP'!$F57:$EE57)+SUMIF('SPACELOG 10 BP'!$F$2:$EE$2,N$4,'SPACELOG 10 BP'!$F57:$EE57)+SUMIF('SPACELOG 11 BP'!$F$2:$EE$2,N$4,'SPACELOG 11 BP'!$F57:$EE57)+SUMIF('SPACELOG 12 BP'!$F$2:$EE$2,N$4,'SPACELOG 12 BP'!$F57:$EE57)</f>
        <v>8099.670000000001</v>
      </c>
      <c r="O57" s="33">
        <f>SUMIF('reporting montigny'!$F$2:$EE$2,O$4,'reporting montigny'!$F57:$EE57)+SUMIF('reporting boissy'!$F$2:$EE$2,O$4,'reporting boissy'!$F57:$EE57)+SUMIF('reporting moussy'!$F$2:$EE$2,O$4,'reporting moussy'!$F57:$EE57)+SUMIF('reporting trappes'!$F$2:$EE$2,O$4,'reporting trappes'!$F57:$EE57)+SUMIF('SPACELOG 5 BP'!$F$2:$EE$2,O$4,'SPACELOG 5 BP'!$F57:$EE57)+SUMIF('SPACELOG 6 BP'!$F$2:$EE$2,O$4,'SPACELOG 6 BP'!$F57:$EE57)+SUMIF('SPACELOG 7 BP'!$F$2:$EE$2,O$4,'SPACELOG 7 BP'!$F57:$EE57)+SUMIF('SPACELOG 8 BP'!$F$2:$EE$2,O$4,'SPACELOG 8 BP'!$F57:$EE57)+SUMIF('SPACELOG 9 BP'!$F$2:$EE$2,O$4,'SPACELOG 9 BP'!$F57:$EE57)+SUMIF('SPACELOG 10 BP'!$F$2:$EE$2,O$4,'SPACELOG 10 BP'!$F57:$EE57)+SUMIF('SPACELOG 11 BP'!$F$2:$EE$2,O$4,'SPACELOG 11 BP'!$F57:$EE57)+SUMIF('SPACELOG 12 BP'!$F$2:$EE$2,O$4,'SPACELOG 12 BP'!$F57:$EE57)</f>
        <v>8060.77</v>
      </c>
      <c r="P57" s="33">
        <f>SUMIF('reporting montigny'!$F$2:$EE$2,P$4,'reporting montigny'!$F57:$EE57)+SUMIF('reporting boissy'!$F$2:$EE$2,P$4,'reporting boissy'!$F57:$EE57)+SUMIF('reporting moussy'!$F$2:$EE$2,P$4,'reporting moussy'!$F57:$EE57)+SUMIF('reporting trappes'!$F$2:$EE$2,P$4,'reporting trappes'!$F57:$EE57)+SUMIF('SPACELOG 5 BP'!$F$2:$EE$2,P$4,'SPACELOG 5 BP'!$F57:$EE57)+SUMIF('SPACELOG 6 BP'!$F$2:$EE$2,P$4,'SPACELOG 6 BP'!$F57:$EE57)+SUMIF('SPACELOG 7 BP'!$F$2:$EE$2,P$4,'SPACELOG 7 BP'!$F57:$EE57)+SUMIF('SPACELOG 8 BP'!$F$2:$EE$2,P$4,'SPACELOG 8 BP'!$F57:$EE57)+SUMIF('SPACELOG 9 BP'!$F$2:$EE$2,P$4,'SPACELOG 9 BP'!$F57:$EE57)+SUMIF('SPACELOG 10 BP'!$F$2:$EE$2,P$4,'SPACELOG 10 BP'!$F57:$EE57)+SUMIF('SPACELOG 11 BP'!$F$2:$EE$2,P$4,'SPACELOG 11 BP'!$F57:$EE57)+SUMIF('SPACELOG 12 BP'!$F$2:$EE$2,P$4,'SPACELOG 12 BP'!$F57:$EE57)</f>
        <v>8021.78</v>
      </c>
      <c r="Q57" s="33">
        <f>SUMIF('reporting montigny'!$F$2:$EE$2,Q$4,'reporting montigny'!$F57:$EE57)+SUMIF('reporting boissy'!$F$2:$EE$2,Q$4,'reporting boissy'!$F57:$EE57)+SUMIF('reporting moussy'!$F$2:$EE$2,Q$4,'reporting moussy'!$F57:$EE57)+SUMIF('reporting trappes'!$F$2:$EE$2,Q$4,'reporting trappes'!$F57:$EE57)+SUMIF('SPACELOG 5 BP'!$F$2:$EE$2,Q$4,'SPACELOG 5 BP'!$F57:$EE57)+SUMIF('SPACELOG 6 BP'!$F$2:$EE$2,Q$4,'SPACELOG 6 BP'!$F57:$EE57)+SUMIF('SPACELOG 7 BP'!$F$2:$EE$2,Q$4,'SPACELOG 7 BP'!$F57:$EE57)+SUMIF('SPACELOG 8 BP'!$F$2:$EE$2,Q$4,'SPACELOG 8 BP'!$F57:$EE57)+SUMIF('SPACELOG 9 BP'!$F$2:$EE$2,Q$4,'SPACELOG 9 BP'!$F57:$EE57)+SUMIF('SPACELOG 10 BP'!$F$2:$EE$2,Q$4,'SPACELOG 10 BP'!$F57:$EE57)+SUMIF('SPACELOG 11 BP'!$F$2:$EE$2,Q$4,'SPACELOG 11 BP'!$F57:$EE57)+SUMIF('SPACELOG 12 BP'!$F$2:$EE$2,Q$4,'SPACELOG 12 BP'!$F57:$EE57)</f>
        <v>13282.3</v>
      </c>
      <c r="R57" s="393">
        <f t="shared" ref="R57" si="274">SUM(F57:Q57)</f>
        <v>98052.420000000013</v>
      </c>
      <c r="S57" s="33">
        <f>SUMIF('reporting montigny'!$F$2:$EE$2,S$4,'reporting montigny'!$F57:$EE57)+SUMIF('reporting boissy'!$F$2:$EE$2,S$4,'reporting boissy'!$F57:$EE57)+SUMIF('reporting moussy'!$F$2:$EE$2,S$4,'reporting moussy'!$F57:$EE57)+SUMIF('reporting trappes'!$F$2:$EE$2,S$4,'reporting trappes'!$F57:$EE57)+SUMIF('SPACELOG 5 BP'!$F$2:$EE$2,S$4,'SPACELOG 5 BP'!$F57:$EE57)+SUMIF('SPACELOG 6 BP'!$F$2:$EE$2,S$4,'SPACELOG 6 BP'!$F57:$EE57)+SUMIF('SPACELOG 7 BP'!$F$2:$EE$2,S$4,'SPACELOG 7 BP'!$F57:$EE57)+SUMIF('SPACELOG 8 BP'!$F$2:$EE$2,S$4,'SPACELOG 8 BP'!$F57:$EE57)+SUMIF('SPACELOG 9 BP'!$F$2:$EE$2,S$4,'SPACELOG 9 BP'!$F57:$EE57)+SUMIF('SPACELOG 10 BP'!$F$2:$EE$2,S$4,'SPACELOG 10 BP'!$F57:$EE57)+SUMIF('SPACELOG 11 BP'!$F$2:$EE$2,S$4,'SPACELOG 11 BP'!$F57:$EE57)+SUMIF('SPACELOG 12 BP'!$F$2:$EE$2,S$4,'SPACELOG 12 BP'!$F57:$EE57)</f>
        <v>15843.150000000001</v>
      </c>
      <c r="T57" s="33">
        <f>SUMIF('reporting montigny'!$F$2:$EE$2,T$4,'reporting montigny'!$F57:$EE57)+SUMIF('reporting boissy'!$F$2:$EE$2,T$4,'reporting boissy'!$F57:$EE57)+SUMIF('reporting moussy'!$F$2:$EE$2,T$4,'reporting moussy'!$F57:$EE57)+SUMIF('reporting trappes'!$F$2:$EE$2,T$4,'reporting trappes'!$F57:$EE57)+SUMIF('SPACELOG 5 BP'!$F$2:$EE$2,T$4,'SPACELOG 5 BP'!$F57:$EE57)+SUMIF('SPACELOG 6 BP'!$F$2:$EE$2,T$4,'SPACELOG 6 BP'!$F57:$EE57)+SUMIF('SPACELOG 7 BP'!$F$2:$EE$2,T$4,'SPACELOG 7 BP'!$F57:$EE57)+SUMIF('SPACELOG 8 BP'!$F$2:$EE$2,T$4,'SPACELOG 8 BP'!$F57:$EE57)+SUMIF('SPACELOG 9 BP'!$F$2:$EE$2,T$4,'SPACELOG 9 BP'!$F57:$EE57)+SUMIF('SPACELOG 10 BP'!$F$2:$EE$2,T$4,'SPACELOG 10 BP'!$F57:$EE57)+SUMIF('SPACELOG 11 BP'!$F$2:$EE$2,T$4,'SPACELOG 11 BP'!$F57:$EE57)+SUMIF('SPACELOG 12 BP'!$F$2:$EE$2,T$4,'SPACELOG 12 BP'!$F57:$EE57)</f>
        <v>13200.04</v>
      </c>
      <c r="U57" s="33">
        <f>SUMIF('reporting montigny'!$F$2:$EE$2,U$4,'reporting montigny'!$F57:$EE57)+SUMIF('reporting boissy'!$F$2:$EE$2,U$4,'reporting boissy'!$F57:$EE57)+SUMIF('reporting moussy'!$F$2:$EE$2,U$4,'reporting moussy'!$F57:$EE57)+SUMIF('reporting trappes'!$F$2:$EE$2,U$4,'reporting trappes'!$F57:$EE57)+SUMIF('SPACELOG 5 BP'!$F$2:$EE$2,U$4,'SPACELOG 5 BP'!$F57:$EE57)+SUMIF('SPACELOG 6 BP'!$F$2:$EE$2,U$4,'SPACELOG 6 BP'!$F57:$EE57)+SUMIF('SPACELOG 7 BP'!$F$2:$EE$2,U$4,'SPACELOG 7 BP'!$F57:$EE57)+SUMIF('SPACELOG 8 BP'!$F$2:$EE$2,U$4,'SPACELOG 8 BP'!$F57:$EE57)+SUMIF('SPACELOG 9 BP'!$F$2:$EE$2,U$4,'SPACELOG 9 BP'!$F57:$EE57)+SUMIF('SPACELOG 10 BP'!$F$2:$EE$2,U$4,'SPACELOG 10 BP'!$F57:$EE57)+SUMIF('SPACELOG 11 BP'!$F$2:$EE$2,U$4,'SPACELOG 11 BP'!$F57:$EE57)+SUMIF('SPACELOG 12 BP'!$F$2:$EE$2,U$4,'SPACELOG 12 BP'!$F57:$EE57)</f>
        <v>13156.84</v>
      </c>
      <c r="V57" s="33">
        <f>SUMIF('reporting montigny'!$F$2:$EE$2,V$4,'reporting montigny'!$F57:$EE57)+SUMIF('reporting boissy'!$F$2:$EE$2,V$4,'reporting boissy'!$F57:$EE57)+SUMIF('reporting moussy'!$F$2:$EE$2,V$4,'reporting moussy'!$F57:$EE57)+SUMIF('reporting trappes'!$F$2:$EE$2,V$4,'reporting trappes'!$F57:$EE57)+SUMIF('SPACELOG 5 BP'!$F$2:$EE$2,V$4,'SPACELOG 5 BP'!$F57:$EE57)+SUMIF('SPACELOG 6 BP'!$F$2:$EE$2,V$4,'SPACELOG 6 BP'!$F57:$EE57)+SUMIF('SPACELOG 7 BP'!$F$2:$EE$2,V$4,'SPACELOG 7 BP'!$F57:$EE57)+SUMIF('SPACELOG 8 BP'!$F$2:$EE$2,V$4,'SPACELOG 8 BP'!$F57:$EE57)+SUMIF('SPACELOG 9 BP'!$F$2:$EE$2,V$4,'SPACELOG 9 BP'!$F57:$EE57)+SUMIF('SPACELOG 10 BP'!$F$2:$EE$2,V$4,'SPACELOG 10 BP'!$F57:$EE57)+SUMIF('SPACELOG 11 BP'!$F$2:$EE$2,V$4,'SPACELOG 11 BP'!$F57:$EE57)+SUMIF('SPACELOG 12 BP'!$F$2:$EE$2,V$4,'SPACELOG 12 BP'!$F57:$EE57)</f>
        <v>13113.55</v>
      </c>
      <c r="W57" s="33">
        <f>SUMIF('reporting montigny'!$F$2:$EE$2,W$4,'reporting montigny'!$F57:$EE57)+SUMIF('reporting boissy'!$F$2:$EE$2,W$4,'reporting boissy'!$F57:$EE57)+SUMIF('reporting moussy'!$F$2:$EE$2,W$4,'reporting moussy'!$F57:$EE57)+SUMIF('reporting trappes'!$F$2:$EE$2,W$4,'reporting trappes'!$F57:$EE57)+SUMIF('SPACELOG 5 BP'!$F$2:$EE$2,W$4,'SPACELOG 5 BP'!$F57:$EE57)+SUMIF('SPACELOG 6 BP'!$F$2:$EE$2,W$4,'SPACELOG 6 BP'!$F57:$EE57)+SUMIF('SPACELOG 7 BP'!$F$2:$EE$2,W$4,'SPACELOG 7 BP'!$F57:$EE57)+SUMIF('SPACELOG 8 BP'!$F$2:$EE$2,W$4,'SPACELOG 8 BP'!$F57:$EE57)+SUMIF('SPACELOG 9 BP'!$F$2:$EE$2,W$4,'SPACELOG 9 BP'!$F57:$EE57)+SUMIF('SPACELOG 10 BP'!$F$2:$EE$2,W$4,'SPACELOG 10 BP'!$F57:$EE57)+SUMIF('SPACELOG 11 BP'!$F$2:$EE$2,W$4,'SPACELOG 11 BP'!$F57:$EE57)+SUMIF('SPACELOG 12 BP'!$F$2:$EE$2,W$4,'SPACELOG 12 BP'!$F57:$EE57)</f>
        <v>13070.16</v>
      </c>
      <c r="X57" s="33">
        <f>SUMIF('reporting montigny'!$F$2:$EE$2,X$4,'reporting montigny'!$F57:$EE57)+SUMIF('reporting boissy'!$F$2:$EE$2,X$4,'reporting boissy'!$F57:$EE57)+SUMIF('reporting moussy'!$F$2:$EE$2,X$4,'reporting moussy'!$F57:$EE57)+SUMIF('reporting trappes'!$F$2:$EE$2,X$4,'reporting trappes'!$F57:$EE57)+SUMIF('SPACELOG 5 BP'!$F$2:$EE$2,X$4,'SPACELOG 5 BP'!$F57:$EE57)+SUMIF('SPACELOG 6 BP'!$F$2:$EE$2,X$4,'SPACELOG 6 BP'!$F57:$EE57)+SUMIF('SPACELOG 7 BP'!$F$2:$EE$2,X$4,'SPACELOG 7 BP'!$F57:$EE57)+SUMIF('SPACELOG 8 BP'!$F$2:$EE$2,X$4,'SPACELOG 8 BP'!$F57:$EE57)+SUMIF('SPACELOG 9 BP'!$F$2:$EE$2,X$4,'SPACELOG 9 BP'!$F57:$EE57)+SUMIF('SPACELOG 10 BP'!$F$2:$EE$2,X$4,'SPACELOG 10 BP'!$F57:$EE57)+SUMIF('SPACELOG 11 BP'!$F$2:$EE$2,X$4,'SPACELOG 11 BP'!$F57:$EE57)+SUMIF('SPACELOG 12 BP'!$F$2:$EE$2,X$4,'SPACELOG 12 BP'!$F57:$EE57)</f>
        <v>13026.65</v>
      </c>
      <c r="Y57" s="33">
        <f>SUMIF('reporting montigny'!$F$2:$EE$2,Y$4,'reporting montigny'!$F57:$EE57)+SUMIF('reporting boissy'!$F$2:$EE$2,Y$4,'reporting boissy'!$F57:$EE57)+SUMIF('reporting moussy'!$F$2:$EE$2,Y$4,'reporting moussy'!$F57:$EE57)+SUMIF('reporting trappes'!$F$2:$EE$2,Y$4,'reporting trappes'!$F57:$EE57)+SUMIF('SPACELOG 5 BP'!$F$2:$EE$2,Y$4,'SPACELOG 5 BP'!$F57:$EE57)+SUMIF('SPACELOG 6 BP'!$F$2:$EE$2,Y$4,'SPACELOG 6 BP'!$F57:$EE57)+SUMIF('SPACELOG 7 BP'!$F$2:$EE$2,Y$4,'SPACELOG 7 BP'!$F57:$EE57)+SUMIF('SPACELOG 8 BP'!$F$2:$EE$2,Y$4,'SPACELOG 8 BP'!$F57:$EE57)+SUMIF('SPACELOG 9 BP'!$F$2:$EE$2,Y$4,'SPACELOG 9 BP'!$F57:$EE57)+SUMIF('SPACELOG 10 BP'!$F$2:$EE$2,Y$4,'SPACELOG 10 BP'!$F57:$EE57)+SUMIF('SPACELOG 11 BP'!$F$2:$EE$2,Y$4,'SPACELOG 11 BP'!$F57:$EE57)+SUMIF('SPACELOG 12 BP'!$F$2:$EE$2,Y$4,'SPACELOG 12 BP'!$F57:$EE57)</f>
        <v>12983.07</v>
      </c>
      <c r="Z57" s="33">
        <f>SUMIF('reporting montigny'!$F$2:$EE$2,Z$4,'reporting montigny'!$F57:$EE57)+SUMIF('reporting boissy'!$F$2:$EE$2,Z$4,'reporting boissy'!$F57:$EE57)+SUMIF('reporting moussy'!$F$2:$EE$2,Z$4,'reporting moussy'!$F57:$EE57)+SUMIF('reporting trappes'!$F$2:$EE$2,Z$4,'reporting trappes'!$F57:$EE57)+SUMIF('SPACELOG 5 BP'!$F$2:$EE$2,Z$4,'SPACELOG 5 BP'!$F57:$EE57)+SUMIF('SPACELOG 6 BP'!$F$2:$EE$2,Z$4,'SPACELOG 6 BP'!$F57:$EE57)+SUMIF('SPACELOG 7 BP'!$F$2:$EE$2,Z$4,'SPACELOG 7 BP'!$F57:$EE57)+SUMIF('SPACELOG 8 BP'!$F$2:$EE$2,Z$4,'SPACELOG 8 BP'!$F57:$EE57)+SUMIF('SPACELOG 9 BP'!$F$2:$EE$2,Z$4,'SPACELOG 9 BP'!$F57:$EE57)+SUMIF('SPACELOG 10 BP'!$F$2:$EE$2,Z$4,'SPACELOG 10 BP'!$F57:$EE57)+SUMIF('SPACELOG 11 BP'!$F$2:$EE$2,Z$4,'SPACELOG 11 BP'!$F57:$EE57)+SUMIF('SPACELOG 12 BP'!$F$2:$EE$2,Z$4,'SPACELOG 12 BP'!$F57:$EE57)</f>
        <v>12916.58</v>
      </c>
      <c r="AA57" s="33">
        <f>SUMIF('reporting montigny'!$F$2:$EE$2,AA$4,'reporting montigny'!$F57:$EE57)+SUMIF('reporting boissy'!$F$2:$EE$2,AA$4,'reporting boissy'!$F57:$EE57)+SUMIF('reporting moussy'!$F$2:$EE$2,AA$4,'reporting moussy'!$F57:$EE57)+SUMIF('reporting trappes'!$F$2:$EE$2,AA$4,'reporting trappes'!$F57:$EE57)+SUMIF('SPACELOG 5 BP'!$F$2:$EE$2,AA$4,'SPACELOG 5 BP'!$F57:$EE57)+SUMIF('SPACELOG 6 BP'!$F$2:$EE$2,AA$4,'SPACELOG 6 BP'!$F57:$EE57)+SUMIF('SPACELOG 7 BP'!$F$2:$EE$2,AA$4,'SPACELOG 7 BP'!$F57:$EE57)+SUMIF('SPACELOG 8 BP'!$F$2:$EE$2,AA$4,'SPACELOG 8 BP'!$F57:$EE57)+SUMIF('SPACELOG 9 BP'!$F$2:$EE$2,AA$4,'SPACELOG 9 BP'!$F57:$EE57)+SUMIF('SPACELOG 10 BP'!$F$2:$EE$2,AA$4,'SPACELOG 10 BP'!$F57:$EE57)+SUMIF('SPACELOG 11 BP'!$F$2:$EE$2,AA$4,'SPACELOG 11 BP'!$F57:$EE57)+SUMIF('SPACELOG 12 BP'!$F$2:$EE$2,AA$4,'SPACELOG 12 BP'!$F57:$EE57)</f>
        <v>12849.93</v>
      </c>
      <c r="AB57" s="33">
        <f>SUMIF('reporting montigny'!$F$2:$EE$2,AB$4,'reporting montigny'!$F57:$EE57)+SUMIF('reporting boissy'!$F$2:$EE$2,AB$4,'reporting boissy'!$F57:$EE57)+SUMIF('reporting moussy'!$F$2:$EE$2,AB$4,'reporting moussy'!$F57:$EE57)+SUMIF('reporting trappes'!$F$2:$EE$2,AB$4,'reporting trappes'!$F57:$EE57)+SUMIF('SPACELOG 5 BP'!$F$2:$EE$2,AB$4,'SPACELOG 5 BP'!$F57:$EE57)+SUMIF('SPACELOG 6 BP'!$F$2:$EE$2,AB$4,'SPACELOG 6 BP'!$F57:$EE57)+SUMIF('SPACELOG 7 BP'!$F$2:$EE$2,AB$4,'SPACELOG 7 BP'!$F57:$EE57)+SUMIF('SPACELOG 8 BP'!$F$2:$EE$2,AB$4,'SPACELOG 8 BP'!$F57:$EE57)+SUMIF('SPACELOG 9 BP'!$F$2:$EE$2,AB$4,'SPACELOG 9 BP'!$F57:$EE57)+SUMIF('SPACELOG 10 BP'!$F$2:$EE$2,AB$4,'SPACELOG 10 BP'!$F57:$EE57)+SUMIF('SPACELOG 11 BP'!$F$2:$EE$2,AB$4,'SPACELOG 11 BP'!$F57:$EE57)+SUMIF('SPACELOG 12 BP'!$F$2:$EE$2,AB$4,'SPACELOG 12 BP'!$F57:$EE57)</f>
        <v>12783.1</v>
      </c>
      <c r="AC57" s="33">
        <f>SUMIF('reporting montigny'!$F$2:$EE$2,AC$4,'reporting montigny'!$F57:$EE57)+SUMIF('reporting boissy'!$F$2:$EE$2,AC$4,'reporting boissy'!$F57:$EE57)+SUMIF('reporting moussy'!$F$2:$EE$2,AC$4,'reporting moussy'!$F57:$EE57)+SUMIF('reporting trappes'!$F$2:$EE$2,AC$4,'reporting trappes'!$F57:$EE57)+SUMIF('SPACELOG 5 BP'!$F$2:$EE$2,AC$4,'SPACELOG 5 BP'!$F57:$EE57)+SUMIF('SPACELOG 6 BP'!$F$2:$EE$2,AC$4,'SPACELOG 6 BP'!$F57:$EE57)+SUMIF('SPACELOG 7 BP'!$F$2:$EE$2,AC$4,'SPACELOG 7 BP'!$F57:$EE57)+SUMIF('SPACELOG 8 BP'!$F$2:$EE$2,AC$4,'SPACELOG 8 BP'!$F57:$EE57)+SUMIF('SPACELOG 9 BP'!$F$2:$EE$2,AC$4,'SPACELOG 9 BP'!$F57:$EE57)+SUMIF('SPACELOG 10 BP'!$F$2:$EE$2,AC$4,'SPACELOG 10 BP'!$F57:$EE57)+SUMIF('SPACELOG 11 BP'!$F$2:$EE$2,AC$4,'SPACELOG 11 BP'!$F57:$EE57)+SUMIF('SPACELOG 12 BP'!$F$2:$EE$2,AC$4,'SPACELOG 12 BP'!$F57:$EE57)</f>
        <v>12716.09</v>
      </c>
      <c r="AD57" s="33">
        <f>SUMIF('reporting montigny'!$F$2:$EE$2,AD$4,'reporting montigny'!$F57:$EE57)+SUMIF('reporting boissy'!$F$2:$EE$2,AD$4,'reporting boissy'!$F57:$EE57)+SUMIF('reporting moussy'!$F$2:$EE$2,AD$4,'reporting moussy'!$F57:$EE57)+SUMIF('reporting trappes'!$F$2:$EE$2,AD$4,'reporting trappes'!$F57:$EE57)+SUMIF('SPACELOG 5 BP'!$F$2:$EE$2,AD$4,'SPACELOG 5 BP'!$F57:$EE57)+SUMIF('SPACELOG 6 BP'!$F$2:$EE$2,AD$4,'SPACELOG 6 BP'!$F57:$EE57)+SUMIF('SPACELOG 7 BP'!$F$2:$EE$2,AD$4,'SPACELOG 7 BP'!$F57:$EE57)+SUMIF('SPACELOG 8 BP'!$F$2:$EE$2,AD$4,'SPACELOG 8 BP'!$F57:$EE57)+SUMIF('SPACELOG 9 BP'!$F$2:$EE$2,AD$4,'SPACELOG 9 BP'!$F57:$EE57)+SUMIF('SPACELOG 10 BP'!$F$2:$EE$2,AD$4,'SPACELOG 10 BP'!$F57:$EE57)+SUMIF('SPACELOG 11 BP'!$F$2:$EE$2,AD$4,'SPACELOG 11 BP'!$F57:$EE57)+SUMIF('SPACELOG 12 BP'!$F$2:$EE$2,AD$4,'SPACELOG 12 BP'!$F57:$EE57)</f>
        <v>12648.9</v>
      </c>
      <c r="AE57" s="393">
        <f t="shared" ref="AE57:AE59" si="275">SUM(S57:AD57)</f>
        <v>158308.06</v>
      </c>
      <c r="AF57" s="33">
        <f>SUMIF('reporting montigny'!$F$2:$EE$2,AF$4,'reporting montigny'!$F57:$EE57)+SUMIF('reporting boissy'!$F$2:$EE$2,AF$4,'reporting boissy'!$F57:$EE57)+SUMIF('reporting moussy'!$F$2:$EE$2,AF$4,'reporting moussy'!$F57:$EE57)+SUMIF('reporting trappes'!$F$2:$EE$2,AF$4,'reporting trappes'!$F57:$EE57)+SUMIF('SPACELOG 5 BP'!$F$2:$EE$2,AF$4,'SPACELOG 5 BP'!$F57:$EE57)+SUMIF('SPACELOG 6 BP'!$F$2:$EE$2,AF$4,'SPACELOG 6 BP'!$F57:$EE57)+SUMIF('SPACELOG 7 BP'!$F$2:$EE$2,AF$4,'SPACELOG 7 BP'!$F57:$EE57)+SUMIF('SPACELOG 8 BP'!$F$2:$EE$2,AF$4,'SPACELOG 8 BP'!$F57:$EE57)+SUMIF('SPACELOG 9 BP'!$F$2:$EE$2,AF$4,'SPACELOG 9 BP'!$F57:$EE57)+SUMIF('SPACELOG 10 BP'!$F$2:$EE$2,AF$4,'SPACELOG 10 BP'!$F57:$EE57)+SUMIF('SPACELOG 11 BP'!$F$2:$EE$2,AF$4,'SPACELOG 11 BP'!$F57:$EE57)+SUMIF('SPACELOG 12 BP'!$F$2:$EE$2,AF$4,'SPACELOG 12 BP'!$F57:$EE57)</f>
        <v>12581.55</v>
      </c>
      <c r="AG57" s="33">
        <f>SUMIF('reporting montigny'!$F$2:$EE$2,AG$4,'reporting montigny'!$F57:$EE57)+SUMIF('reporting boissy'!$F$2:$EE$2,AG$4,'reporting boissy'!$F57:$EE57)+SUMIF('reporting moussy'!$F$2:$EE$2,AG$4,'reporting moussy'!$F57:$EE57)+SUMIF('reporting trappes'!$F$2:$EE$2,AG$4,'reporting trappes'!$F57:$EE57)+SUMIF('SPACELOG 5 BP'!$F$2:$EE$2,AG$4,'SPACELOG 5 BP'!$F57:$EE57)+SUMIF('SPACELOG 6 BP'!$F$2:$EE$2,AG$4,'SPACELOG 6 BP'!$F57:$EE57)+SUMIF('SPACELOG 7 BP'!$F$2:$EE$2,AG$4,'SPACELOG 7 BP'!$F57:$EE57)+SUMIF('SPACELOG 8 BP'!$F$2:$EE$2,AG$4,'SPACELOG 8 BP'!$F57:$EE57)+SUMIF('SPACELOG 9 BP'!$F$2:$EE$2,AG$4,'SPACELOG 9 BP'!$F57:$EE57)+SUMIF('SPACELOG 10 BP'!$F$2:$EE$2,AG$4,'SPACELOG 10 BP'!$F57:$EE57)+SUMIF('SPACELOG 11 BP'!$F$2:$EE$2,AG$4,'SPACELOG 11 BP'!$F57:$EE57)+SUMIF('SPACELOG 12 BP'!$F$2:$EE$2,AG$4,'SPACELOG 12 BP'!$F57:$EE57)</f>
        <v>12514.01</v>
      </c>
      <c r="AH57" s="33">
        <f>SUMIF('reporting montigny'!$F$2:$EE$2,AH$4,'reporting montigny'!$F57:$EE57)+SUMIF('reporting boissy'!$F$2:$EE$2,AH$4,'reporting boissy'!$F57:$EE57)+SUMIF('reporting moussy'!$F$2:$EE$2,AH$4,'reporting moussy'!$F57:$EE57)+SUMIF('reporting trappes'!$F$2:$EE$2,AH$4,'reporting trappes'!$F57:$EE57)+SUMIF('SPACELOG 5 BP'!$F$2:$EE$2,AH$4,'SPACELOG 5 BP'!$F57:$EE57)+SUMIF('SPACELOG 6 BP'!$F$2:$EE$2,AH$4,'SPACELOG 6 BP'!$F57:$EE57)+SUMIF('SPACELOG 7 BP'!$F$2:$EE$2,AH$4,'SPACELOG 7 BP'!$F57:$EE57)+SUMIF('SPACELOG 8 BP'!$F$2:$EE$2,AH$4,'SPACELOG 8 BP'!$F57:$EE57)+SUMIF('SPACELOG 9 BP'!$F$2:$EE$2,AH$4,'SPACELOG 9 BP'!$F57:$EE57)+SUMIF('SPACELOG 10 BP'!$F$2:$EE$2,AH$4,'SPACELOG 10 BP'!$F57:$EE57)+SUMIF('SPACELOG 11 BP'!$F$2:$EE$2,AH$4,'SPACELOG 11 BP'!$F57:$EE57)+SUMIF('SPACELOG 12 BP'!$F$2:$EE$2,AH$4,'SPACELOG 12 BP'!$F57:$EE57)</f>
        <v>12446.3</v>
      </c>
      <c r="AI57" s="33">
        <f>SUMIF('reporting montigny'!$F$2:$EE$2,AI$4,'reporting montigny'!$F57:$EE57)+SUMIF('reporting boissy'!$F$2:$EE$2,AI$4,'reporting boissy'!$F57:$EE57)+SUMIF('reporting moussy'!$F$2:$EE$2,AI$4,'reporting moussy'!$F57:$EE57)+SUMIF('reporting trappes'!$F$2:$EE$2,AI$4,'reporting trappes'!$F57:$EE57)+SUMIF('SPACELOG 5 BP'!$F$2:$EE$2,AI$4,'SPACELOG 5 BP'!$F57:$EE57)+SUMIF('SPACELOG 6 BP'!$F$2:$EE$2,AI$4,'SPACELOG 6 BP'!$F57:$EE57)+SUMIF('SPACELOG 7 BP'!$F$2:$EE$2,AI$4,'SPACELOG 7 BP'!$F57:$EE57)+SUMIF('SPACELOG 8 BP'!$F$2:$EE$2,AI$4,'SPACELOG 8 BP'!$F57:$EE57)+SUMIF('SPACELOG 9 BP'!$F$2:$EE$2,AI$4,'SPACELOG 9 BP'!$F57:$EE57)+SUMIF('SPACELOG 10 BP'!$F$2:$EE$2,AI$4,'SPACELOG 10 BP'!$F57:$EE57)+SUMIF('SPACELOG 11 BP'!$F$2:$EE$2,AI$4,'SPACELOG 11 BP'!$F57:$EE57)+SUMIF('SPACELOG 12 BP'!$F$2:$EE$2,AI$4,'SPACELOG 12 BP'!$F57:$EE57)</f>
        <v>12378.41</v>
      </c>
      <c r="AJ57" s="33">
        <f>SUMIF('reporting montigny'!$F$2:$EE$2,AJ$4,'reporting montigny'!$F57:$EE57)+SUMIF('reporting boissy'!$F$2:$EE$2,AJ$4,'reporting boissy'!$F57:$EE57)+SUMIF('reporting moussy'!$F$2:$EE$2,AJ$4,'reporting moussy'!$F57:$EE57)+SUMIF('reporting trappes'!$F$2:$EE$2,AJ$4,'reporting trappes'!$F57:$EE57)+SUMIF('SPACELOG 5 BP'!$F$2:$EE$2,AJ$4,'SPACELOG 5 BP'!$F57:$EE57)+SUMIF('SPACELOG 6 BP'!$F$2:$EE$2,AJ$4,'SPACELOG 6 BP'!$F57:$EE57)+SUMIF('SPACELOG 7 BP'!$F$2:$EE$2,AJ$4,'SPACELOG 7 BP'!$F57:$EE57)+SUMIF('SPACELOG 8 BP'!$F$2:$EE$2,AJ$4,'SPACELOG 8 BP'!$F57:$EE57)+SUMIF('SPACELOG 9 BP'!$F$2:$EE$2,AJ$4,'SPACELOG 9 BP'!$F57:$EE57)+SUMIF('SPACELOG 10 BP'!$F$2:$EE$2,AJ$4,'SPACELOG 10 BP'!$F57:$EE57)+SUMIF('SPACELOG 11 BP'!$F$2:$EE$2,AJ$4,'SPACELOG 11 BP'!$F57:$EE57)+SUMIF('SPACELOG 12 BP'!$F$2:$EE$2,AJ$4,'SPACELOG 12 BP'!$F57:$EE57)</f>
        <v>12310.330000000002</v>
      </c>
      <c r="AK57" s="33">
        <f>SUMIF('reporting montigny'!$F$2:$EE$2,AK$4,'reporting montigny'!$F57:$EE57)+SUMIF('reporting boissy'!$F$2:$EE$2,AK$4,'reporting boissy'!$F57:$EE57)+SUMIF('reporting moussy'!$F$2:$EE$2,AK$4,'reporting moussy'!$F57:$EE57)+SUMIF('reporting trappes'!$F$2:$EE$2,AK$4,'reporting trappes'!$F57:$EE57)+SUMIF('SPACELOG 5 BP'!$F$2:$EE$2,AK$4,'SPACELOG 5 BP'!$F57:$EE57)+SUMIF('SPACELOG 6 BP'!$F$2:$EE$2,AK$4,'SPACELOG 6 BP'!$F57:$EE57)+SUMIF('SPACELOG 7 BP'!$F$2:$EE$2,AK$4,'SPACELOG 7 BP'!$F57:$EE57)+SUMIF('SPACELOG 8 BP'!$F$2:$EE$2,AK$4,'SPACELOG 8 BP'!$F57:$EE57)+SUMIF('SPACELOG 9 BP'!$F$2:$EE$2,AK$4,'SPACELOG 9 BP'!$F57:$EE57)+SUMIF('SPACELOG 10 BP'!$F$2:$EE$2,AK$4,'SPACELOG 10 BP'!$F57:$EE57)+SUMIF('SPACELOG 11 BP'!$F$2:$EE$2,AK$4,'SPACELOG 11 BP'!$F57:$EE57)+SUMIF('SPACELOG 12 BP'!$F$2:$EE$2,AK$4,'SPACELOG 12 BP'!$F57:$EE57)</f>
        <v>12242.1</v>
      </c>
      <c r="AL57" s="33">
        <f>SUMIF('reporting montigny'!$F$2:$EE$2,AL$4,'reporting montigny'!$F57:$EE57)+SUMIF('reporting boissy'!$F$2:$EE$2,AL$4,'reporting boissy'!$F57:$EE57)+SUMIF('reporting moussy'!$F$2:$EE$2,AL$4,'reporting moussy'!$F57:$EE57)+SUMIF('reporting trappes'!$F$2:$EE$2,AL$4,'reporting trappes'!$F57:$EE57)+SUMIF('SPACELOG 5 BP'!$F$2:$EE$2,AL$4,'SPACELOG 5 BP'!$F57:$EE57)+SUMIF('SPACELOG 6 BP'!$F$2:$EE$2,AL$4,'SPACELOG 6 BP'!$F57:$EE57)+SUMIF('SPACELOG 7 BP'!$F$2:$EE$2,AL$4,'SPACELOG 7 BP'!$F57:$EE57)+SUMIF('SPACELOG 8 BP'!$F$2:$EE$2,AL$4,'SPACELOG 8 BP'!$F57:$EE57)+SUMIF('SPACELOG 9 BP'!$F$2:$EE$2,AL$4,'SPACELOG 9 BP'!$F57:$EE57)+SUMIF('SPACELOG 10 BP'!$F$2:$EE$2,AL$4,'SPACELOG 10 BP'!$F57:$EE57)+SUMIF('SPACELOG 11 BP'!$F$2:$EE$2,AL$4,'SPACELOG 11 BP'!$F57:$EE57)+SUMIF('SPACELOG 12 BP'!$F$2:$EE$2,AL$4,'SPACELOG 12 BP'!$F57:$EE57)</f>
        <v>12173.66</v>
      </c>
      <c r="AM57" s="33">
        <f>SUMIF('reporting montigny'!$F$2:$EE$2,AM$4,'reporting montigny'!$F57:$EE57)+SUMIF('reporting boissy'!$F$2:$EE$2,AM$4,'reporting boissy'!$F57:$EE57)+SUMIF('reporting moussy'!$F$2:$EE$2,AM$4,'reporting moussy'!$F57:$EE57)+SUMIF('reporting trappes'!$F$2:$EE$2,AM$4,'reporting trappes'!$F57:$EE57)+SUMIF('SPACELOG 5 BP'!$F$2:$EE$2,AM$4,'SPACELOG 5 BP'!$F57:$EE57)+SUMIF('SPACELOG 6 BP'!$F$2:$EE$2,AM$4,'SPACELOG 6 BP'!$F57:$EE57)+SUMIF('SPACELOG 7 BP'!$F$2:$EE$2,AM$4,'SPACELOG 7 BP'!$F57:$EE57)+SUMIF('SPACELOG 8 BP'!$F$2:$EE$2,AM$4,'SPACELOG 8 BP'!$F57:$EE57)+SUMIF('SPACELOG 9 BP'!$F$2:$EE$2,AM$4,'SPACELOG 9 BP'!$F57:$EE57)+SUMIF('SPACELOG 10 BP'!$F$2:$EE$2,AM$4,'SPACELOG 10 BP'!$F57:$EE57)+SUMIF('SPACELOG 11 BP'!$F$2:$EE$2,AM$4,'SPACELOG 11 BP'!$F57:$EE57)+SUMIF('SPACELOG 12 BP'!$F$2:$EE$2,AM$4,'SPACELOG 12 BP'!$F57:$EE57)</f>
        <v>12105.05</v>
      </c>
      <c r="AN57" s="33">
        <f>SUMIF('reporting montigny'!$F$2:$EE$2,AN$4,'reporting montigny'!$F57:$EE57)+SUMIF('reporting boissy'!$F$2:$EE$2,AN$4,'reporting boissy'!$F57:$EE57)+SUMIF('reporting moussy'!$F$2:$EE$2,AN$4,'reporting moussy'!$F57:$EE57)+SUMIF('reporting trappes'!$F$2:$EE$2,AN$4,'reporting trappes'!$F57:$EE57)+SUMIF('SPACELOG 5 BP'!$F$2:$EE$2,AN$4,'SPACELOG 5 BP'!$F57:$EE57)+SUMIF('SPACELOG 6 BP'!$F$2:$EE$2,AN$4,'SPACELOG 6 BP'!$F57:$EE57)+SUMIF('SPACELOG 7 BP'!$F$2:$EE$2,AN$4,'SPACELOG 7 BP'!$F57:$EE57)+SUMIF('SPACELOG 8 BP'!$F$2:$EE$2,AN$4,'SPACELOG 8 BP'!$F57:$EE57)+SUMIF('SPACELOG 9 BP'!$F$2:$EE$2,AN$4,'SPACELOG 9 BP'!$F57:$EE57)+SUMIF('SPACELOG 10 BP'!$F$2:$EE$2,AN$4,'SPACELOG 10 BP'!$F57:$EE57)+SUMIF('SPACELOG 11 BP'!$F$2:$EE$2,AN$4,'SPACELOG 11 BP'!$F57:$EE57)+SUMIF('SPACELOG 12 BP'!$F$2:$EE$2,AN$4,'SPACELOG 12 BP'!$F57:$EE57)</f>
        <v>12036.27</v>
      </c>
      <c r="AO57" s="33">
        <f>SUMIF('reporting montigny'!$F$2:$EE$2,AO$4,'reporting montigny'!$F57:$EE57)+SUMIF('reporting boissy'!$F$2:$EE$2,AO$4,'reporting boissy'!$F57:$EE57)+SUMIF('reporting moussy'!$F$2:$EE$2,AO$4,'reporting moussy'!$F57:$EE57)+SUMIF('reporting trappes'!$F$2:$EE$2,AO$4,'reporting trappes'!$F57:$EE57)+SUMIF('SPACELOG 5 BP'!$F$2:$EE$2,AO$4,'SPACELOG 5 BP'!$F57:$EE57)+SUMIF('SPACELOG 6 BP'!$F$2:$EE$2,AO$4,'SPACELOG 6 BP'!$F57:$EE57)+SUMIF('SPACELOG 7 BP'!$F$2:$EE$2,AO$4,'SPACELOG 7 BP'!$F57:$EE57)+SUMIF('SPACELOG 8 BP'!$F$2:$EE$2,AO$4,'SPACELOG 8 BP'!$F57:$EE57)+SUMIF('SPACELOG 9 BP'!$F$2:$EE$2,AO$4,'SPACELOG 9 BP'!$F57:$EE57)+SUMIF('SPACELOG 10 BP'!$F$2:$EE$2,AO$4,'SPACELOG 10 BP'!$F57:$EE57)+SUMIF('SPACELOG 11 BP'!$F$2:$EE$2,AO$4,'SPACELOG 11 BP'!$F57:$EE57)+SUMIF('SPACELOG 12 BP'!$F$2:$EE$2,AO$4,'SPACELOG 12 BP'!$F57:$EE57)</f>
        <v>11967.28</v>
      </c>
      <c r="AP57" s="33">
        <f>SUMIF('reporting montigny'!$F$2:$EE$2,AP$4,'reporting montigny'!$F57:$EE57)+SUMIF('reporting boissy'!$F$2:$EE$2,AP$4,'reporting boissy'!$F57:$EE57)+SUMIF('reporting moussy'!$F$2:$EE$2,AP$4,'reporting moussy'!$F57:$EE57)+SUMIF('reporting trappes'!$F$2:$EE$2,AP$4,'reporting trappes'!$F57:$EE57)+SUMIF('SPACELOG 5 BP'!$F$2:$EE$2,AP$4,'SPACELOG 5 BP'!$F57:$EE57)+SUMIF('SPACELOG 6 BP'!$F$2:$EE$2,AP$4,'SPACELOG 6 BP'!$F57:$EE57)+SUMIF('SPACELOG 7 BP'!$F$2:$EE$2,AP$4,'SPACELOG 7 BP'!$F57:$EE57)+SUMIF('SPACELOG 8 BP'!$F$2:$EE$2,AP$4,'SPACELOG 8 BP'!$F57:$EE57)+SUMIF('SPACELOG 9 BP'!$F$2:$EE$2,AP$4,'SPACELOG 9 BP'!$F57:$EE57)+SUMIF('SPACELOG 10 BP'!$F$2:$EE$2,AP$4,'SPACELOG 10 BP'!$F57:$EE57)+SUMIF('SPACELOG 11 BP'!$F$2:$EE$2,AP$4,'SPACELOG 11 BP'!$F57:$EE57)+SUMIF('SPACELOG 12 BP'!$F$2:$EE$2,AP$4,'SPACELOG 12 BP'!$F57:$EE57)</f>
        <v>11898.130000000001</v>
      </c>
      <c r="AQ57" s="33">
        <f>SUMIF('reporting montigny'!$F$2:$EE$2,AQ$4,'reporting montigny'!$F57:$EE57)+SUMIF('reporting boissy'!$F$2:$EE$2,AQ$4,'reporting boissy'!$F57:$EE57)+SUMIF('reporting moussy'!$F$2:$EE$2,AQ$4,'reporting moussy'!$F57:$EE57)+SUMIF('reporting trappes'!$F$2:$EE$2,AQ$4,'reporting trappes'!$F57:$EE57)+SUMIF('SPACELOG 5 BP'!$F$2:$EE$2,AQ$4,'SPACELOG 5 BP'!$F57:$EE57)+SUMIF('SPACELOG 6 BP'!$F$2:$EE$2,AQ$4,'SPACELOG 6 BP'!$F57:$EE57)+SUMIF('SPACELOG 7 BP'!$F$2:$EE$2,AQ$4,'SPACELOG 7 BP'!$F57:$EE57)+SUMIF('SPACELOG 8 BP'!$F$2:$EE$2,AQ$4,'SPACELOG 8 BP'!$F57:$EE57)+SUMIF('SPACELOG 9 BP'!$F$2:$EE$2,AQ$4,'SPACELOG 9 BP'!$F57:$EE57)+SUMIF('SPACELOG 10 BP'!$F$2:$EE$2,AQ$4,'SPACELOG 10 BP'!$F57:$EE57)+SUMIF('SPACELOG 11 BP'!$F$2:$EE$2,AQ$4,'SPACELOG 11 BP'!$F57:$EE57)+SUMIF('SPACELOG 12 BP'!$F$2:$EE$2,AQ$4,'SPACELOG 12 BP'!$F57:$EE57)</f>
        <v>11828.79</v>
      </c>
      <c r="AR57" s="393">
        <f t="shared" ref="AR57:AR59" si="276">SUM(AF57:AQ57)</f>
        <v>146481.88000000003</v>
      </c>
      <c r="AS57" s="33">
        <f>SUMIF('reporting montigny'!$F$2:$EE$2,AS$4,'reporting montigny'!$F57:$EE57)+SUMIF('reporting boissy'!$F$2:$EE$2,AS$4,'reporting boissy'!$F57:$EE57)+SUMIF('reporting moussy'!$F$2:$EE$2,AS$4,'reporting moussy'!$F57:$EE57)+SUMIF('reporting trappes'!$F$2:$EE$2,AS$4,'reporting trappes'!$F57:$EE57)+SUMIF('SPACELOG 5 BP'!$F$2:$EE$2,AS$4,'SPACELOG 5 BP'!$F57:$EE57)+SUMIF('SPACELOG 6 BP'!$F$2:$EE$2,AS$4,'SPACELOG 6 BP'!$F57:$EE57)+SUMIF('SPACELOG 7 BP'!$F$2:$EE$2,AS$4,'SPACELOG 7 BP'!$F57:$EE57)+SUMIF('SPACELOG 8 BP'!$F$2:$EE$2,AS$4,'SPACELOG 8 BP'!$F57:$EE57)+SUMIF('SPACELOG 9 BP'!$F$2:$EE$2,AS$4,'SPACELOG 9 BP'!$F57:$EE57)+SUMIF('SPACELOG 10 BP'!$F$2:$EE$2,AS$4,'SPACELOG 10 BP'!$F57:$EE57)+SUMIF('SPACELOG 11 BP'!$F$2:$EE$2,AS$4,'SPACELOG 11 BP'!$F57:$EE57)+SUMIF('SPACELOG 12 BP'!$F$2:$EE$2,AS$4,'SPACELOG 12 BP'!$F57:$EE57)</f>
        <v>11759.27</v>
      </c>
      <c r="AT57" s="33">
        <f>SUMIF('reporting montigny'!$F$2:$EE$2,AT$4,'reporting montigny'!$F57:$EE57)+SUMIF('reporting boissy'!$F$2:$EE$2,AT$4,'reporting boissy'!$F57:$EE57)+SUMIF('reporting moussy'!$F$2:$EE$2,AT$4,'reporting moussy'!$F57:$EE57)+SUMIF('reporting trappes'!$F$2:$EE$2,AT$4,'reporting trappes'!$F57:$EE57)+SUMIF('SPACELOG 5 BP'!$F$2:$EE$2,AT$4,'SPACELOG 5 BP'!$F57:$EE57)+SUMIF('SPACELOG 6 BP'!$F$2:$EE$2,AT$4,'SPACELOG 6 BP'!$F57:$EE57)+SUMIF('SPACELOG 7 BP'!$F$2:$EE$2,AT$4,'SPACELOG 7 BP'!$F57:$EE57)+SUMIF('SPACELOG 8 BP'!$F$2:$EE$2,AT$4,'SPACELOG 8 BP'!$F57:$EE57)+SUMIF('SPACELOG 9 BP'!$F$2:$EE$2,AT$4,'SPACELOG 9 BP'!$F57:$EE57)+SUMIF('SPACELOG 10 BP'!$F$2:$EE$2,AT$4,'SPACELOG 10 BP'!$F57:$EE57)+SUMIF('SPACELOG 11 BP'!$F$2:$EE$2,AT$4,'SPACELOG 11 BP'!$F57:$EE57)+SUMIF('SPACELOG 12 BP'!$F$2:$EE$2,AT$4,'SPACELOG 12 BP'!$F57:$EE57)</f>
        <v>11689.560000000001</v>
      </c>
      <c r="AU57" s="33">
        <f>SUMIF('reporting montigny'!$F$2:$EE$2,AU$4,'reporting montigny'!$F57:$EE57)+SUMIF('reporting boissy'!$F$2:$EE$2,AU$4,'reporting boissy'!$F57:$EE57)+SUMIF('reporting moussy'!$F$2:$EE$2,AU$4,'reporting moussy'!$F57:$EE57)+SUMIF('reporting trappes'!$F$2:$EE$2,AU$4,'reporting trappes'!$F57:$EE57)+SUMIF('SPACELOG 5 BP'!$F$2:$EE$2,AU$4,'SPACELOG 5 BP'!$F57:$EE57)+SUMIF('SPACELOG 6 BP'!$F$2:$EE$2,AU$4,'SPACELOG 6 BP'!$F57:$EE57)+SUMIF('SPACELOG 7 BP'!$F$2:$EE$2,AU$4,'SPACELOG 7 BP'!$F57:$EE57)+SUMIF('SPACELOG 8 BP'!$F$2:$EE$2,AU$4,'SPACELOG 8 BP'!$F57:$EE57)+SUMIF('SPACELOG 9 BP'!$F$2:$EE$2,AU$4,'SPACELOG 9 BP'!$F57:$EE57)+SUMIF('SPACELOG 10 BP'!$F$2:$EE$2,AU$4,'SPACELOG 10 BP'!$F57:$EE57)+SUMIF('SPACELOG 11 BP'!$F$2:$EE$2,AU$4,'SPACELOG 11 BP'!$F57:$EE57)+SUMIF('SPACELOG 12 BP'!$F$2:$EE$2,AU$4,'SPACELOG 12 BP'!$F57:$EE57)</f>
        <v>11619.68</v>
      </c>
      <c r="AV57" s="33">
        <f>SUMIF('reporting montigny'!$F$2:$EE$2,AV$4,'reporting montigny'!$F57:$EE57)+SUMIF('reporting boissy'!$F$2:$EE$2,AV$4,'reporting boissy'!$F57:$EE57)+SUMIF('reporting moussy'!$F$2:$EE$2,AV$4,'reporting moussy'!$F57:$EE57)+SUMIF('reporting trappes'!$F$2:$EE$2,AV$4,'reporting trappes'!$F57:$EE57)+SUMIF('SPACELOG 5 BP'!$F$2:$EE$2,AV$4,'SPACELOG 5 BP'!$F57:$EE57)+SUMIF('SPACELOG 6 BP'!$F$2:$EE$2,AV$4,'SPACELOG 6 BP'!$F57:$EE57)+SUMIF('SPACELOG 7 BP'!$F$2:$EE$2,AV$4,'SPACELOG 7 BP'!$F57:$EE57)+SUMIF('SPACELOG 8 BP'!$F$2:$EE$2,AV$4,'SPACELOG 8 BP'!$F57:$EE57)+SUMIF('SPACELOG 9 BP'!$F$2:$EE$2,AV$4,'SPACELOG 9 BP'!$F57:$EE57)+SUMIF('SPACELOG 10 BP'!$F$2:$EE$2,AV$4,'SPACELOG 10 BP'!$F57:$EE57)+SUMIF('SPACELOG 11 BP'!$F$2:$EE$2,AV$4,'SPACELOG 11 BP'!$F57:$EE57)+SUMIF('SPACELOG 12 BP'!$F$2:$EE$2,AV$4,'SPACELOG 12 BP'!$F57:$EE57)</f>
        <v>11549.58</v>
      </c>
      <c r="AW57" s="33">
        <f>SUMIF('reporting montigny'!$F$2:$EE$2,AW$4,'reporting montigny'!$F57:$EE57)+SUMIF('reporting boissy'!$F$2:$EE$2,AW$4,'reporting boissy'!$F57:$EE57)+SUMIF('reporting moussy'!$F$2:$EE$2,AW$4,'reporting moussy'!$F57:$EE57)+SUMIF('reporting trappes'!$F$2:$EE$2,AW$4,'reporting trappes'!$F57:$EE57)+SUMIF('SPACELOG 5 BP'!$F$2:$EE$2,AW$4,'SPACELOG 5 BP'!$F57:$EE57)+SUMIF('SPACELOG 6 BP'!$F$2:$EE$2,AW$4,'SPACELOG 6 BP'!$F57:$EE57)+SUMIF('SPACELOG 7 BP'!$F$2:$EE$2,AW$4,'SPACELOG 7 BP'!$F57:$EE57)+SUMIF('SPACELOG 8 BP'!$F$2:$EE$2,AW$4,'SPACELOG 8 BP'!$F57:$EE57)+SUMIF('SPACELOG 9 BP'!$F$2:$EE$2,AW$4,'SPACELOG 9 BP'!$F57:$EE57)+SUMIF('SPACELOG 10 BP'!$F$2:$EE$2,AW$4,'SPACELOG 10 BP'!$F57:$EE57)+SUMIF('SPACELOG 11 BP'!$F$2:$EE$2,AW$4,'SPACELOG 11 BP'!$F57:$EE57)+SUMIF('SPACELOG 12 BP'!$F$2:$EE$2,AW$4,'SPACELOG 12 BP'!$F57:$EE57)</f>
        <v>11479.33</v>
      </c>
      <c r="AX57" s="33">
        <f>SUMIF('reporting montigny'!$F$2:$EE$2,AX$4,'reporting montigny'!$F57:$EE57)+SUMIF('reporting boissy'!$F$2:$EE$2,AX$4,'reporting boissy'!$F57:$EE57)+SUMIF('reporting moussy'!$F$2:$EE$2,AX$4,'reporting moussy'!$F57:$EE57)+SUMIF('reporting trappes'!$F$2:$EE$2,AX$4,'reporting trappes'!$F57:$EE57)+SUMIF('SPACELOG 5 BP'!$F$2:$EE$2,AX$4,'SPACELOG 5 BP'!$F57:$EE57)+SUMIF('SPACELOG 6 BP'!$F$2:$EE$2,AX$4,'SPACELOG 6 BP'!$F57:$EE57)+SUMIF('SPACELOG 7 BP'!$F$2:$EE$2,AX$4,'SPACELOG 7 BP'!$F57:$EE57)+SUMIF('SPACELOG 8 BP'!$F$2:$EE$2,AX$4,'SPACELOG 8 BP'!$F57:$EE57)+SUMIF('SPACELOG 9 BP'!$F$2:$EE$2,AX$4,'SPACELOG 9 BP'!$F57:$EE57)+SUMIF('SPACELOG 10 BP'!$F$2:$EE$2,AX$4,'SPACELOG 10 BP'!$F57:$EE57)+SUMIF('SPACELOG 11 BP'!$F$2:$EE$2,AX$4,'SPACELOG 11 BP'!$F57:$EE57)+SUMIF('SPACELOG 12 BP'!$F$2:$EE$2,AX$4,'SPACELOG 12 BP'!$F57:$EE57)</f>
        <v>11408.89</v>
      </c>
      <c r="AY57" s="33">
        <f>SUMIF('reporting montigny'!$F$2:$EE$2,AY$4,'reporting montigny'!$F57:$EE57)+SUMIF('reporting boissy'!$F$2:$EE$2,AY$4,'reporting boissy'!$F57:$EE57)+SUMIF('reporting moussy'!$F$2:$EE$2,AY$4,'reporting moussy'!$F57:$EE57)+SUMIF('reporting trappes'!$F$2:$EE$2,AY$4,'reporting trappes'!$F57:$EE57)+SUMIF('SPACELOG 5 BP'!$F$2:$EE$2,AY$4,'SPACELOG 5 BP'!$F57:$EE57)+SUMIF('SPACELOG 6 BP'!$F$2:$EE$2,AY$4,'SPACELOG 6 BP'!$F57:$EE57)+SUMIF('SPACELOG 7 BP'!$F$2:$EE$2,AY$4,'SPACELOG 7 BP'!$F57:$EE57)+SUMIF('SPACELOG 8 BP'!$F$2:$EE$2,AY$4,'SPACELOG 8 BP'!$F57:$EE57)+SUMIF('SPACELOG 9 BP'!$F$2:$EE$2,AY$4,'SPACELOG 9 BP'!$F57:$EE57)+SUMIF('SPACELOG 10 BP'!$F$2:$EE$2,AY$4,'SPACELOG 10 BP'!$F57:$EE57)+SUMIF('SPACELOG 11 BP'!$F$2:$EE$2,AY$4,'SPACELOG 11 BP'!$F57:$EE57)+SUMIF('SPACELOG 12 BP'!$F$2:$EE$2,AY$4,'SPACELOG 12 BP'!$F57:$EE57)</f>
        <v>11338.25</v>
      </c>
      <c r="AZ57" s="33">
        <f>SUMIF('reporting montigny'!$F$2:$EE$2,AZ$4,'reporting montigny'!$F57:$EE57)+SUMIF('reporting boissy'!$F$2:$EE$2,AZ$4,'reporting boissy'!$F57:$EE57)+SUMIF('reporting moussy'!$F$2:$EE$2,AZ$4,'reporting moussy'!$F57:$EE57)+SUMIF('reporting trappes'!$F$2:$EE$2,AZ$4,'reporting trappes'!$F57:$EE57)+SUMIF('SPACELOG 5 BP'!$F$2:$EE$2,AZ$4,'SPACELOG 5 BP'!$F57:$EE57)+SUMIF('SPACELOG 6 BP'!$F$2:$EE$2,AZ$4,'SPACELOG 6 BP'!$F57:$EE57)+SUMIF('SPACELOG 7 BP'!$F$2:$EE$2,AZ$4,'SPACELOG 7 BP'!$F57:$EE57)+SUMIF('SPACELOG 8 BP'!$F$2:$EE$2,AZ$4,'SPACELOG 8 BP'!$F57:$EE57)+SUMIF('SPACELOG 9 BP'!$F$2:$EE$2,AZ$4,'SPACELOG 9 BP'!$F57:$EE57)+SUMIF('SPACELOG 10 BP'!$F$2:$EE$2,AZ$4,'SPACELOG 10 BP'!$F57:$EE57)+SUMIF('SPACELOG 11 BP'!$F$2:$EE$2,AZ$4,'SPACELOG 11 BP'!$F57:$EE57)+SUMIF('SPACELOG 12 BP'!$F$2:$EE$2,AZ$4,'SPACELOG 12 BP'!$F57:$EE57)</f>
        <v>11267.439999999999</v>
      </c>
      <c r="BA57" s="33">
        <f>SUMIF('reporting montigny'!$F$2:$EE$2,BA$4,'reporting montigny'!$F57:$EE57)+SUMIF('reporting boissy'!$F$2:$EE$2,BA$4,'reporting boissy'!$F57:$EE57)+SUMIF('reporting moussy'!$F$2:$EE$2,BA$4,'reporting moussy'!$F57:$EE57)+SUMIF('reporting trappes'!$F$2:$EE$2,BA$4,'reporting trappes'!$F57:$EE57)+SUMIF('SPACELOG 5 BP'!$F$2:$EE$2,BA$4,'SPACELOG 5 BP'!$F57:$EE57)+SUMIF('SPACELOG 6 BP'!$F$2:$EE$2,BA$4,'SPACELOG 6 BP'!$F57:$EE57)+SUMIF('SPACELOG 7 BP'!$F$2:$EE$2,BA$4,'SPACELOG 7 BP'!$F57:$EE57)+SUMIF('SPACELOG 8 BP'!$F$2:$EE$2,BA$4,'SPACELOG 8 BP'!$F57:$EE57)+SUMIF('SPACELOG 9 BP'!$F$2:$EE$2,BA$4,'SPACELOG 9 BP'!$F57:$EE57)+SUMIF('SPACELOG 10 BP'!$F$2:$EE$2,BA$4,'SPACELOG 10 BP'!$F57:$EE57)+SUMIF('SPACELOG 11 BP'!$F$2:$EE$2,BA$4,'SPACELOG 11 BP'!$F57:$EE57)+SUMIF('SPACELOG 12 BP'!$F$2:$EE$2,BA$4,'SPACELOG 12 BP'!$F57:$EE57)</f>
        <v>11196.43</v>
      </c>
      <c r="BB57" s="33">
        <f>SUMIF('reporting montigny'!$F$2:$EE$2,BB$4,'reporting montigny'!$F57:$EE57)+SUMIF('reporting boissy'!$F$2:$EE$2,BB$4,'reporting boissy'!$F57:$EE57)+SUMIF('reporting moussy'!$F$2:$EE$2,BB$4,'reporting moussy'!$F57:$EE57)+SUMIF('reporting trappes'!$F$2:$EE$2,BB$4,'reporting trappes'!$F57:$EE57)+SUMIF('SPACELOG 5 BP'!$F$2:$EE$2,BB$4,'SPACELOG 5 BP'!$F57:$EE57)+SUMIF('SPACELOG 6 BP'!$F$2:$EE$2,BB$4,'SPACELOG 6 BP'!$F57:$EE57)+SUMIF('SPACELOG 7 BP'!$F$2:$EE$2,BB$4,'SPACELOG 7 BP'!$F57:$EE57)+SUMIF('SPACELOG 8 BP'!$F$2:$EE$2,BB$4,'SPACELOG 8 BP'!$F57:$EE57)+SUMIF('SPACELOG 9 BP'!$F$2:$EE$2,BB$4,'SPACELOG 9 BP'!$F57:$EE57)+SUMIF('SPACELOG 10 BP'!$F$2:$EE$2,BB$4,'SPACELOG 10 BP'!$F57:$EE57)+SUMIF('SPACELOG 11 BP'!$F$2:$EE$2,BB$4,'SPACELOG 11 BP'!$F57:$EE57)+SUMIF('SPACELOG 12 BP'!$F$2:$EE$2,BB$4,'SPACELOG 12 BP'!$F57:$EE57)</f>
        <v>11125.22</v>
      </c>
      <c r="BC57" s="33">
        <f>SUMIF('reporting montigny'!$F$2:$EE$2,BC$4,'reporting montigny'!$F57:$EE57)+SUMIF('reporting boissy'!$F$2:$EE$2,BC$4,'reporting boissy'!$F57:$EE57)+SUMIF('reporting moussy'!$F$2:$EE$2,BC$4,'reporting moussy'!$F57:$EE57)+SUMIF('reporting trappes'!$F$2:$EE$2,BC$4,'reporting trappes'!$F57:$EE57)+SUMIF('SPACELOG 5 BP'!$F$2:$EE$2,BC$4,'SPACELOG 5 BP'!$F57:$EE57)+SUMIF('SPACELOG 6 BP'!$F$2:$EE$2,BC$4,'SPACELOG 6 BP'!$F57:$EE57)+SUMIF('SPACELOG 7 BP'!$F$2:$EE$2,BC$4,'SPACELOG 7 BP'!$F57:$EE57)+SUMIF('SPACELOG 8 BP'!$F$2:$EE$2,BC$4,'SPACELOG 8 BP'!$F57:$EE57)+SUMIF('SPACELOG 9 BP'!$F$2:$EE$2,BC$4,'SPACELOG 9 BP'!$F57:$EE57)+SUMIF('SPACELOG 10 BP'!$F$2:$EE$2,BC$4,'SPACELOG 10 BP'!$F57:$EE57)+SUMIF('SPACELOG 11 BP'!$F$2:$EE$2,BC$4,'SPACELOG 11 BP'!$F57:$EE57)+SUMIF('SPACELOG 12 BP'!$F$2:$EE$2,BC$4,'SPACELOG 12 BP'!$F57:$EE57)</f>
        <v>11053.849999999999</v>
      </c>
      <c r="BD57" s="33">
        <f>SUMIF('reporting montigny'!$F$2:$EE$2,BD$4,'reporting montigny'!$F57:$EE57)+SUMIF('reporting boissy'!$F$2:$EE$2,BD$4,'reporting boissy'!$F57:$EE57)+SUMIF('reporting moussy'!$F$2:$EE$2,BD$4,'reporting moussy'!$F57:$EE57)+SUMIF('reporting trappes'!$F$2:$EE$2,BD$4,'reporting trappes'!$F57:$EE57)+SUMIF('SPACELOG 5 BP'!$F$2:$EE$2,BD$4,'SPACELOG 5 BP'!$F57:$EE57)+SUMIF('SPACELOG 6 BP'!$F$2:$EE$2,BD$4,'SPACELOG 6 BP'!$F57:$EE57)+SUMIF('SPACELOG 7 BP'!$F$2:$EE$2,BD$4,'SPACELOG 7 BP'!$F57:$EE57)+SUMIF('SPACELOG 8 BP'!$F$2:$EE$2,BD$4,'SPACELOG 8 BP'!$F57:$EE57)+SUMIF('SPACELOG 9 BP'!$F$2:$EE$2,BD$4,'SPACELOG 9 BP'!$F57:$EE57)+SUMIF('SPACELOG 10 BP'!$F$2:$EE$2,BD$4,'SPACELOG 10 BP'!$F57:$EE57)+SUMIF('SPACELOG 11 BP'!$F$2:$EE$2,BD$4,'SPACELOG 11 BP'!$F57:$EE57)+SUMIF('SPACELOG 12 BP'!$F$2:$EE$2,BD$4,'SPACELOG 12 BP'!$F57:$EE57)</f>
        <v>10982.279999999999</v>
      </c>
      <c r="BE57" s="393">
        <f t="shared" ref="BE57:BE59" si="277">SUM(AS57:BD57)</f>
        <v>136469.78</v>
      </c>
      <c r="BF57" s="33">
        <f>SUMIF('reporting montigny'!$F$2:$EE$2,BF$4,'reporting montigny'!$F57:$EE57)+SUMIF('reporting boissy'!$F$2:$EE$2,BF$4,'reporting boissy'!$F57:$EE57)+SUMIF('reporting moussy'!$F$2:$EE$2,BF$4,'reporting moussy'!$F57:$EE57)+SUMIF('reporting trappes'!$F$2:$EE$2,BF$4,'reporting trappes'!$F57:$EE57)+SUMIF('SPACELOG 5 BP'!$F$2:$EE$2,BF$4,'SPACELOG 5 BP'!$F57:$EE57)+SUMIF('SPACELOG 6 BP'!$F$2:$EE$2,BF$4,'SPACELOG 6 BP'!$F57:$EE57)+SUMIF('SPACELOG 7 BP'!$F$2:$EE$2,BF$4,'SPACELOG 7 BP'!$F57:$EE57)+SUMIF('SPACELOG 8 BP'!$F$2:$EE$2,BF$4,'SPACELOG 8 BP'!$F57:$EE57)+SUMIF('SPACELOG 9 BP'!$F$2:$EE$2,BF$4,'SPACELOG 9 BP'!$F57:$EE57)+SUMIF('SPACELOG 10 BP'!$F$2:$EE$2,BF$4,'SPACELOG 10 BP'!$F57:$EE57)+SUMIF('SPACELOG 11 BP'!$F$2:$EE$2,BF$4,'SPACELOG 11 BP'!$F57:$EE57)+SUMIF('SPACELOG 12 BP'!$F$2:$EE$2,BF$4,'SPACELOG 12 BP'!$F57:$EE57)</f>
        <v>10910.52</v>
      </c>
      <c r="BG57" s="33">
        <f>SUMIF('reporting montigny'!$F$2:$EE$2,BG$4,'reporting montigny'!$F57:$EE57)+SUMIF('reporting boissy'!$F$2:$EE$2,BG$4,'reporting boissy'!$F57:$EE57)+SUMIF('reporting moussy'!$F$2:$EE$2,BG$4,'reporting moussy'!$F57:$EE57)+SUMIF('reporting trappes'!$F$2:$EE$2,BG$4,'reporting trappes'!$F57:$EE57)+SUMIF('SPACELOG 5 BP'!$F$2:$EE$2,BG$4,'SPACELOG 5 BP'!$F57:$EE57)+SUMIF('SPACELOG 6 BP'!$F$2:$EE$2,BG$4,'SPACELOG 6 BP'!$F57:$EE57)+SUMIF('SPACELOG 7 BP'!$F$2:$EE$2,BG$4,'SPACELOG 7 BP'!$F57:$EE57)+SUMIF('SPACELOG 8 BP'!$F$2:$EE$2,BG$4,'SPACELOG 8 BP'!$F57:$EE57)+SUMIF('SPACELOG 9 BP'!$F$2:$EE$2,BG$4,'SPACELOG 9 BP'!$F57:$EE57)+SUMIF('SPACELOG 10 BP'!$F$2:$EE$2,BG$4,'SPACELOG 10 BP'!$F57:$EE57)+SUMIF('SPACELOG 11 BP'!$F$2:$EE$2,BG$4,'SPACELOG 11 BP'!$F57:$EE57)+SUMIF('SPACELOG 12 BP'!$F$2:$EE$2,BG$4,'SPACELOG 12 BP'!$F57:$EE57)</f>
        <v>10838.55</v>
      </c>
      <c r="BH57" s="33">
        <f>SUMIF('reporting montigny'!$F$2:$EE$2,BH$4,'reporting montigny'!$F57:$EE57)+SUMIF('reporting boissy'!$F$2:$EE$2,BH$4,'reporting boissy'!$F57:$EE57)+SUMIF('reporting moussy'!$F$2:$EE$2,BH$4,'reporting moussy'!$F57:$EE57)+SUMIF('reporting trappes'!$F$2:$EE$2,BH$4,'reporting trappes'!$F57:$EE57)+SUMIF('SPACELOG 5 BP'!$F$2:$EE$2,BH$4,'SPACELOG 5 BP'!$F57:$EE57)+SUMIF('SPACELOG 6 BP'!$F$2:$EE$2,BH$4,'SPACELOG 6 BP'!$F57:$EE57)+SUMIF('SPACELOG 7 BP'!$F$2:$EE$2,BH$4,'SPACELOG 7 BP'!$F57:$EE57)+SUMIF('SPACELOG 8 BP'!$F$2:$EE$2,BH$4,'SPACELOG 8 BP'!$F57:$EE57)+SUMIF('SPACELOG 9 BP'!$F$2:$EE$2,BH$4,'SPACELOG 9 BP'!$F57:$EE57)+SUMIF('SPACELOG 10 BP'!$F$2:$EE$2,BH$4,'SPACELOG 10 BP'!$F57:$EE57)+SUMIF('SPACELOG 11 BP'!$F$2:$EE$2,BH$4,'SPACELOG 11 BP'!$F57:$EE57)+SUMIF('SPACELOG 12 BP'!$F$2:$EE$2,BH$4,'SPACELOG 12 BP'!$F57:$EE57)</f>
        <v>10766.41</v>
      </c>
      <c r="BI57" s="33">
        <f>SUMIF('reporting montigny'!$F$2:$EE$2,BI$4,'reporting montigny'!$F57:$EE57)+SUMIF('reporting boissy'!$F$2:$EE$2,BI$4,'reporting boissy'!$F57:$EE57)+SUMIF('reporting moussy'!$F$2:$EE$2,BI$4,'reporting moussy'!$F57:$EE57)+SUMIF('reporting trappes'!$F$2:$EE$2,BI$4,'reporting trappes'!$F57:$EE57)+SUMIF('SPACELOG 5 BP'!$F$2:$EE$2,BI$4,'SPACELOG 5 BP'!$F57:$EE57)+SUMIF('SPACELOG 6 BP'!$F$2:$EE$2,BI$4,'SPACELOG 6 BP'!$F57:$EE57)+SUMIF('SPACELOG 7 BP'!$F$2:$EE$2,BI$4,'SPACELOG 7 BP'!$F57:$EE57)+SUMIF('SPACELOG 8 BP'!$F$2:$EE$2,BI$4,'SPACELOG 8 BP'!$F57:$EE57)+SUMIF('SPACELOG 9 BP'!$F$2:$EE$2,BI$4,'SPACELOG 9 BP'!$F57:$EE57)+SUMIF('SPACELOG 10 BP'!$F$2:$EE$2,BI$4,'SPACELOG 10 BP'!$F57:$EE57)+SUMIF('SPACELOG 11 BP'!$F$2:$EE$2,BI$4,'SPACELOG 11 BP'!$F57:$EE57)+SUMIF('SPACELOG 12 BP'!$F$2:$EE$2,BI$4,'SPACELOG 12 BP'!$F57:$EE57)</f>
        <v>10694.08</v>
      </c>
      <c r="BJ57" s="33">
        <f>SUMIF('reporting montigny'!$F$2:$EE$2,BJ$4,'reporting montigny'!$F57:$EE57)+SUMIF('reporting boissy'!$F$2:$EE$2,BJ$4,'reporting boissy'!$F57:$EE57)+SUMIF('reporting moussy'!$F$2:$EE$2,BJ$4,'reporting moussy'!$F57:$EE57)+SUMIF('reporting trappes'!$F$2:$EE$2,BJ$4,'reporting trappes'!$F57:$EE57)+SUMIF('SPACELOG 5 BP'!$F$2:$EE$2,BJ$4,'SPACELOG 5 BP'!$F57:$EE57)+SUMIF('SPACELOG 6 BP'!$F$2:$EE$2,BJ$4,'SPACELOG 6 BP'!$F57:$EE57)+SUMIF('SPACELOG 7 BP'!$F$2:$EE$2,BJ$4,'SPACELOG 7 BP'!$F57:$EE57)+SUMIF('SPACELOG 8 BP'!$F$2:$EE$2,BJ$4,'SPACELOG 8 BP'!$F57:$EE57)+SUMIF('SPACELOG 9 BP'!$F$2:$EE$2,BJ$4,'SPACELOG 9 BP'!$F57:$EE57)+SUMIF('SPACELOG 10 BP'!$F$2:$EE$2,BJ$4,'SPACELOG 10 BP'!$F57:$EE57)+SUMIF('SPACELOG 11 BP'!$F$2:$EE$2,BJ$4,'SPACELOG 11 BP'!$F57:$EE57)+SUMIF('SPACELOG 12 BP'!$F$2:$EE$2,BJ$4,'SPACELOG 12 BP'!$F57:$EE57)</f>
        <v>10621.56</v>
      </c>
      <c r="BK57" s="33">
        <f>SUMIF('reporting montigny'!$F$2:$EE$2,BK$4,'reporting montigny'!$F57:$EE57)+SUMIF('reporting boissy'!$F$2:$EE$2,BK$4,'reporting boissy'!$F57:$EE57)+SUMIF('reporting moussy'!$F$2:$EE$2,BK$4,'reporting moussy'!$F57:$EE57)+SUMIF('reporting trappes'!$F$2:$EE$2,BK$4,'reporting trappes'!$F57:$EE57)+SUMIF('SPACELOG 5 BP'!$F$2:$EE$2,BK$4,'SPACELOG 5 BP'!$F57:$EE57)+SUMIF('SPACELOG 6 BP'!$F$2:$EE$2,BK$4,'SPACELOG 6 BP'!$F57:$EE57)+SUMIF('SPACELOG 7 BP'!$F$2:$EE$2,BK$4,'SPACELOG 7 BP'!$F57:$EE57)+SUMIF('SPACELOG 8 BP'!$F$2:$EE$2,BK$4,'SPACELOG 8 BP'!$F57:$EE57)+SUMIF('SPACELOG 9 BP'!$F$2:$EE$2,BK$4,'SPACELOG 9 BP'!$F57:$EE57)+SUMIF('SPACELOG 10 BP'!$F$2:$EE$2,BK$4,'SPACELOG 10 BP'!$F57:$EE57)+SUMIF('SPACELOG 11 BP'!$F$2:$EE$2,BK$4,'SPACELOG 11 BP'!$F57:$EE57)+SUMIF('SPACELOG 12 BP'!$F$2:$EE$2,BK$4,'SPACELOG 12 BP'!$F57:$EE57)</f>
        <v>10548.84</v>
      </c>
      <c r="BL57" s="33">
        <f>SUMIF('reporting montigny'!$F$2:$EE$2,BL$4,'reporting montigny'!$F57:$EE57)+SUMIF('reporting boissy'!$F$2:$EE$2,BL$4,'reporting boissy'!$F57:$EE57)+SUMIF('reporting moussy'!$F$2:$EE$2,BL$4,'reporting moussy'!$F57:$EE57)+SUMIF('reporting trappes'!$F$2:$EE$2,BL$4,'reporting trappes'!$F57:$EE57)+SUMIF('SPACELOG 5 BP'!$F$2:$EE$2,BL$4,'SPACELOG 5 BP'!$F57:$EE57)+SUMIF('SPACELOG 6 BP'!$F$2:$EE$2,BL$4,'SPACELOG 6 BP'!$F57:$EE57)+SUMIF('SPACELOG 7 BP'!$F$2:$EE$2,BL$4,'SPACELOG 7 BP'!$F57:$EE57)+SUMIF('SPACELOG 8 BP'!$F$2:$EE$2,BL$4,'SPACELOG 8 BP'!$F57:$EE57)+SUMIF('SPACELOG 9 BP'!$F$2:$EE$2,BL$4,'SPACELOG 9 BP'!$F57:$EE57)+SUMIF('SPACELOG 10 BP'!$F$2:$EE$2,BL$4,'SPACELOG 10 BP'!$F57:$EE57)+SUMIF('SPACELOG 11 BP'!$F$2:$EE$2,BL$4,'SPACELOG 11 BP'!$F57:$EE57)+SUMIF('SPACELOG 12 BP'!$F$2:$EE$2,BL$4,'SPACELOG 12 BP'!$F57:$EE57)</f>
        <v>10475.91</v>
      </c>
      <c r="BM57" s="33">
        <f>SUMIF('reporting montigny'!$F$2:$EE$2,BM$4,'reporting montigny'!$F57:$EE57)+SUMIF('reporting boissy'!$F$2:$EE$2,BM$4,'reporting boissy'!$F57:$EE57)+SUMIF('reporting moussy'!$F$2:$EE$2,BM$4,'reporting moussy'!$F57:$EE57)+SUMIF('reporting trappes'!$F$2:$EE$2,BM$4,'reporting trappes'!$F57:$EE57)+SUMIF('SPACELOG 5 BP'!$F$2:$EE$2,BM$4,'SPACELOG 5 BP'!$F57:$EE57)+SUMIF('SPACELOG 6 BP'!$F$2:$EE$2,BM$4,'SPACELOG 6 BP'!$F57:$EE57)+SUMIF('SPACELOG 7 BP'!$F$2:$EE$2,BM$4,'SPACELOG 7 BP'!$F57:$EE57)+SUMIF('SPACELOG 8 BP'!$F$2:$EE$2,BM$4,'SPACELOG 8 BP'!$F57:$EE57)+SUMIF('SPACELOG 9 BP'!$F$2:$EE$2,BM$4,'SPACELOG 9 BP'!$F57:$EE57)+SUMIF('SPACELOG 10 BP'!$F$2:$EE$2,BM$4,'SPACELOG 10 BP'!$F57:$EE57)+SUMIF('SPACELOG 11 BP'!$F$2:$EE$2,BM$4,'SPACELOG 11 BP'!$F57:$EE57)+SUMIF('SPACELOG 12 BP'!$F$2:$EE$2,BM$4,'SPACELOG 12 BP'!$F57:$EE57)</f>
        <v>10402.82</v>
      </c>
      <c r="BN57" s="33">
        <f>SUMIF('reporting montigny'!$F$2:$EE$2,BN$4,'reporting montigny'!$F57:$EE57)+SUMIF('reporting boissy'!$F$2:$EE$2,BN$4,'reporting boissy'!$F57:$EE57)+SUMIF('reporting moussy'!$F$2:$EE$2,BN$4,'reporting moussy'!$F57:$EE57)+SUMIF('reporting trappes'!$F$2:$EE$2,BN$4,'reporting trappes'!$F57:$EE57)+SUMIF('SPACELOG 5 BP'!$F$2:$EE$2,BN$4,'SPACELOG 5 BP'!$F57:$EE57)+SUMIF('SPACELOG 6 BP'!$F$2:$EE$2,BN$4,'SPACELOG 6 BP'!$F57:$EE57)+SUMIF('SPACELOG 7 BP'!$F$2:$EE$2,BN$4,'SPACELOG 7 BP'!$F57:$EE57)+SUMIF('SPACELOG 8 BP'!$F$2:$EE$2,BN$4,'SPACELOG 8 BP'!$F57:$EE57)+SUMIF('SPACELOG 9 BP'!$F$2:$EE$2,BN$4,'SPACELOG 9 BP'!$F57:$EE57)+SUMIF('SPACELOG 10 BP'!$F$2:$EE$2,BN$4,'SPACELOG 10 BP'!$F57:$EE57)+SUMIF('SPACELOG 11 BP'!$F$2:$EE$2,BN$4,'SPACELOG 11 BP'!$F57:$EE57)+SUMIF('SPACELOG 12 BP'!$F$2:$EE$2,BN$4,'SPACELOG 12 BP'!$F57:$EE57)</f>
        <v>10329.509999999998</v>
      </c>
      <c r="BO57" s="33">
        <f>SUMIF('reporting montigny'!$F$2:$EE$2,BO$4,'reporting montigny'!$F57:$EE57)+SUMIF('reporting boissy'!$F$2:$EE$2,BO$4,'reporting boissy'!$F57:$EE57)+SUMIF('reporting moussy'!$F$2:$EE$2,BO$4,'reporting moussy'!$F57:$EE57)+SUMIF('reporting trappes'!$F$2:$EE$2,BO$4,'reporting trappes'!$F57:$EE57)+SUMIF('SPACELOG 5 BP'!$F$2:$EE$2,BO$4,'SPACELOG 5 BP'!$F57:$EE57)+SUMIF('SPACELOG 6 BP'!$F$2:$EE$2,BO$4,'SPACELOG 6 BP'!$F57:$EE57)+SUMIF('SPACELOG 7 BP'!$F$2:$EE$2,BO$4,'SPACELOG 7 BP'!$F57:$EE57)+SUMIF('SPACELOG 8 BP'!$F$2:$EE$2,BO$4,'SPACELOG 8 BP'!$F57:$EE57)+SUMIF('SPACELOG 9 BP'!$F$2:$EE$2,BO$4,'SPACELOG 9 BP'!$F57:$EE57)+SUMIF('SPACELOG 10 BP'!$F$2:$EE$2,BO$4,'SPACELOG 10 BP'!$F57:$EE57)+SUMIF('SPACELOG 11 BP'!$F$2:$EE$2,BO$4,'SPACELOG 11 BP'!$F57:$EE57)+SUMIF('SPACELOG 12 BP'!$F$2:$EE$2,BO$4,'SPACELOG 12 BP'!$F57:$EE57)</f>
        <v>10256.009999999998</v>
      </c>
      <c r="BP57" s="33">
        <f>SUMIF('reporting montigny'!$F$2:$EE$2,BP$4,'reporting montigny'!$F57:$EE57)+SUMIF('reporting boissy'!$F$2:$EE$2,BP$4,'reporting boissy'!$F57:$EE57)+SUMIF('reporting moussy'!$F$2:$EE$2,BP$4,'reporting moussy'!$F57:$EE57)+SUMIF('reporting trappes'!$F$2:$EE$2,BP$4,'reporting trappes'!$F57:$EE57)+SUMIF('SPACELOG 5 BP'!$F$2:$EE$2,BP$4,'SPACELOG 5 BP'!$F57:$EE57)+SUMIF('SPACELOG 6 BP'!$F$2:$EE$2,BP$4,'SPACELOG 6 BP'!$F57:$EE57)+SUMIF('SPACELOG 7 BP'!$F$2:$EE$2,BP$4,'SPACELOG 7 BP'!$F57:$EE57)+SUMIF('SPACELOG 8 BP'!$F$2:$EE$2,BP$4,'SPACELOG 8 BP'!$F57:$EE57)+SUMIF('SPACELOG 9 BP'!$F$2:$EE$2,BP$4,'SPACELOG 9 BP'!$F57:$EE57)+SUMIF('SPACELOG 10 BP'!$F$2:$EE$2,BP$4,'SPACELOG 10 BP'!$F57:$EE57)+SUMIF('SPACELOG 11 BP'!$F$2:$EE$2,BP$4,'SPACELOG 11 BP'!$F57:$EE57)+SUMIF('SPACELOG 12 BP'!$F$2:$EE$2,BP$4,'SPACELOG 12 BP'!$F57:$EE57)</f>
        <v>10182.329999999998</v>
      </c>
      <c r="BQ57" s="33">
        <f>SUMIF('reporting montigny'!$F$2:$EE$2,BQ$4,'reporting montigny'!$F57:$EE57)+SUMIF('reporting boissy'!$F$2:$EE$2,BQ$4,'reporting boissy'!$F57:$EE57)+SUMIF('reporting moussy'!$F$2:$EE$2,BQ$4,'reporting moussy'!$F57:$EE57)+SUMIF('reporting trappes'!$F$2:$EE$2,BQ$4,'reporting trappes'!$F57:$EE57)+SUMIF('SPACELOG 5 BP'!$F$2:$EE$2,BQ$4,'SPACELOG 5 BP'!$F57:$EE57)+SUMIF('SPACELOG 6 BP'!$F$2:$EE$2,BQ$4,'SPACELOG 6 BP'!$F57:$EE57)+SUMIF('SPACELOG 7 BP'!$F$2:$EE$2,BQ$4,'SPACELOG 7 BP'!$F57:$EE57)+SUMIF('SPACELOG 8 BP'!$F$2:$EE$2,BQ$4,'SPACELOG 8 BP'!$F57:$EE57)+SUMIF('SPACELOG 9 BP'!$F$2:$EE$2,BQ$4,'SPACELOG 9 BP'!$F57:$EE57)+SUMIF('SPACELOG 10 BP'!$F$2:$EE$2,BQ$4,'SPACELOG 10 BP'!$F57:$EE57)+SUMIF('SPACELOG 11 BP'!$F$2:$EE$2,BQ$4,'SPACELOG 11 BP'!$F57:$EE57)+SUMIF('SPACELOG 12 BP'!$F$2:$EE$2,BQ$4,'SPACELOG 12 BP'!$F57:$EE57)</f>
        <v>10108.439999999999</v>
      </c>
      <c r="BR57" s="393">
        <f t="shared" ref="BR57:BR59" si="278">SUM(BF57:BQ57)</f>
        <v>126134.98</v>
      </c>
      <c r="BS57" s="33">
        <f>SUMIF('reporting montigny'!$F$2:$EE$2,BS$4,'reporting montigny'!$F57:$EE57)+SUMIF('reporting boissy'!$F$2:$EE$2,BS$4,'reporting boissy'!$F57:$EE57)+SUMIF('reporting moussy'!$F$2:$EE$2,BS$4,'reporting moussy'!$F57:$EE57)+SUMIF('reporting trappes'!$F$2:$EE$2,BS$4,'reporting trappes'!$F57:$EE57)+SUMIF('SPACELOG 5 BP'!$F$2:$EE$2,BS$4,'SPACELOG 5 BP'!$F57:$EE57)+SUMIF('SPACELOG 6 BP'!$F$2:$EE$2,BS$4,'SPACELOG 6 BP'!$F57:$EE57)+SUMIF('SPACELOG 7 BP'!$F$2:$EE$2,BS$4,'SPACELOG 7 BP'!$F57:$EE57)+SUMIF('SPACELOG 8 BP'!$F$2:$EE$2,BS$4,'SPACELOG 8 BP'!$F57:$EE57)+SUMIF('SPACELOG 9 BP'!$F$2:$EE$2,BS$4,'SPACELOG 9 BP'!$F57:$EE57)+SUMIF('SPACELOG 10 BP'!$F$2:$EE$2,BS$4,'SPACELOG 10 BP'!$F57:$EE57)+SUMIF('SPACELOG 11 BP'!$F$2:$EE$2,BS$4,'SPACELOG 11 BP'!$F57:$EE57)+SUMIF('SPACELOG 12 BP'!$F$2:$EE$2,BS$4,'SPACELOG 12 BP'!$F57:$EE57)</f>
        <v>10034.35</v>
      </c>
      <c r="BT57" s="33">
        <f>SUMIF('reporting montigny'!$F$2:$EE$2,BT$4,'reporting montigny'!$F57:$EE57)+SUMIF('reporting boissy'!$F$2:$EE$2,BT$4,'reporting boissy'!$F57:$EE57)+SUMIF('reporting moussy'!$F$2:$EE$2,BT$4,'reporting moussy'!$F57:$EE57)+SUMIF('reporting trappes'!$F$2:$EE$2,BT$4,'reporting trappes'!$F57:$EE57)+SUMIF('SPACELOG 5 BP'!$F$2:$EE$2,BT$4,'SPACELOG 5 BP'!$F57:$EE57)+SUMIF('SPACELOG 6 BP'!$F$2:$EE$2,BT$4,'SPACELOG 6 BP'!$F57:$EE57)+SUMIF('SPACELOG 7 BP'!$F$2:$EE$2,BT$4,'SPACELOG 7 BP'!$F57:$EE57)+SUMIF('SPACELOG 8 BP'!$F$2:$EE$2,BT$4,'SPACELOG 8 BP'!$F57:$EE57)+SUMIF('SPACELOG 9 BP'!$F$2:$EE$2,BT$4,'SPACELOG 9 BP'!$F57:$EE57)+SUMIF('SPACELOG 10 BP'!$F$2:$EE$2,BT$4,'SPACELOG 10 BP'!$F57:$EE57)+SUMIF('SPACELOG 11 BP'!$F$2:$EE$2,BT$4,'SPACELOG 11 BP'!$F57:$EE57)+SUMIF('SPACELOG 12 BP'!$F$2:$EE$2,BT$4,'SPACELOG 12 BP'!$F57:$EE57)</f>
        <v>9960.0800000000017</v>
      </c>
      <c r="BU57" s="33">
        <f>SUMIF('reporting montigny'!$F$2:$EE$2,BU$4,'reporting montigny'!$F57:$EE57)+SUMIF('reporting boissy'!$F$2:$EE$2,BU$4,'reporting boissy'!$F57:$EE57)+SUMIF('reporting moussy'!$F$2:$EE$2,BU$4,'reporting moussy'!$F57:$EE57)+SUMIF('reporting trappes'!$F$2:$EE$2,BU$4,'reporting trappes'!$F57:$EE57)+SUMIF('SPACELOG 5 BP'!$F$2:$EE$2,BU$4,'SPACELOG 5 BP'!$F57:$EE57)+SUMIF('SPACELOG 6 BP'!$F$2:$EE$2,BU$4,'SPACELOG 6 BP'!$F57:$EE57)+SUMIF('SPACELOG 7 BP'!$F$2:$EE$2,BU$4,'SPACELOG 7 BP'!$F57:$EE57)+SUMIF('SPACELOG 8 BP'!$F$2:$EE$2,BU$4,'SPACELOG 8 BP'!$F57:$EE57)+SUMIF('SPACELOG 9 BP'!$F$2:$EE$2,BU$4,'SPACELOG 9 BP'!$F57:$EE57)+SUMIF('SPACELOG 10 BP'!$F$2:$EE$2,BU$4,'SPACELOG 10 BP'!$F57:$EE57)+SUMIF('SPACELOG 11 BP'!$F$2:$EE$2,BU$4,'SPACELOG 11 BP'!$F57:$EE57)+SUMIF('SPACELOG 12 BP'!$F$2:$EE$2,BU$4,'SPACELOG 12 BP'!$F57:$EE57)</f>
        <v>9885.59</v>
      </c>
      <c r="BV57" s="33">
        <f>SUMIF('reporting montigny'!$F$2:$EE$2,BV$4,'reporting montigny'!$F57:$EE57)+SUMIF('reporting boissy'!$F$2:$EE$2,BV$4,'reporting boissy'!$F57:$EE57)+SUMIF('reporting moussy'!$F$2:$EE$2,BV$4,'reporting moussy'!$F57:$EE57)+SUMIF('reporting trappes'!$F$2:$EE$2,BV$4,'reporting trappes'!$F57:$EE57)+SUMIF('SPACELOG 5 BP'!$F$2:$EE$2,BV$4,'SPACELOG 5 BP'!$F57:$EE57)+SUMIF('SPACELOG 6 BP'!$F$2:$EE$2,BV$4,'SPACELOG 6 BP'!$F57:$EE57)+SUMIF('SPACELOG 7 BP'!$F$2:$EE$2,BV$4,'SPACELOG 7 BP'!$F57:$EE57)+SUMIF('SPACELOG 8 BP'!$F$2:$EE$2,BV$4,'SPACELOG 8 BP'!$F57:$EE57)+SUMIF('SPACELOG 9 BP'!$F$2:$EE$2,BV$4,'SPACELOG 9 BP'!$F57:$EE57)+SUMIF('SPACELOG 10 BP'!$F$2:$EE$2,BV$4,'SPACELOG 10 BP'!$F57:$EE57)+SUMIF('SPACELOG 11 BP'!$F$2:$EE$2,BV$4,'SPACELOG 11 BP'!$F57:$EE57)+SUMIF('SPACELOG 12 BP'!$F$2:$EE$2,BV$4,'SPACELOG 12 BP'!$F57:$EE57)</f>
        <v>9810.93</v>
      </c>
      <c r="BW57" s="33">
        <f>SUMIF('reporting montigny'!$F$2:$EE$2,BW$4,'reporting montigny'!$F57:$EE57)+SUMIF('reporting boissy'!$F$2:$EE$2,BW$4,'reporting boissy'!$F57:$EE57)+SUMIF('reporting moussy'!$F$2:$EE$2,BW$4,'reporting moussy'!$F57:$EE57)+SUMIF('reporting trappes'!$F$2:$EE$2,BW$4,'reporting trappes'!$F57:$EE57)+SUMIF('SPACELOG 5 BP'!$F$2:$EE$2,BW$4,'SPACELOG 5 BP'!$F57:$EE57)+SUMIF('SPACELOG 6 BP'!$F$2:$EE$2,BW$4,'SPACELOG 6 BP'!$F57:$EE57)+SUMIF('SPACELOG 7 BP'!$F$2:$EE$2,BW$4,'SPACELOG 7 BP'!$F57:$EE57)+SUMIF('SPACELOG 8 BP'!$F$2:$EE$2,BW$4,'SPACELOG 8 BP'!$F57:$EE57)+SUMIF('SPACELOG 9 BP'!$F$2:$EE$2,BW$4,'SPACELOG 9 BP'!$F57:$EE57)+SUMIF('SPACELOG 10 BP'!$F$2:$EE$2,BW$4,'SPACELOG 10 BP'!$F57:$EE57)+SUMIF('SPACELOG 11 BP'!$F$2:$EE$2,BW$4,'SPACELOG 11 BP'!$F57:$EE57)+SUMIF('SPACELOG 12 BP'!$F$2:$EE$2,BW$4,'SPACELOG 12 BP'!$F57:$EE57)</f>
        <v>9736.0400000000009</v>
      </c>
      <c r="BX57" s="33">
        <f>SUMIF('reporting montigny'!$F$2:$EE$2,BX$4,'reporting montigny'!$F57:$EE57)+SUMIF('reporting boissy'!$F$2:$EE$2,BX$4,'reporting boissy'!$F57:$EE57)+SUMIF('reporting moussy'!$F$2:$EE$2,BX$4,'reporting moussy'!$F57:$EE57)+SUMIF('reporting trappes'!$F$2:$EE$2,BX$4,'reporting trappes'!$F57:$EE57)+SUMIF('SPACELOG 5 BP'!$F$2:$EE$2,BX$4,'SPACELOG 5 BP'!$F57:$EE57)+SUMIF('SPACELOG 6 BP'!$F$2:$EE$2,BX$4,'SPACELOG 6 BP'!$F57:$EE57)+SUMIF('SPACELOG 7 BP'!$F$2:$EE$2,BX$4,'SPACELOG 7 BP'!$F57:$EE57)+SUMIF('SPACELOG 8 BP'!$F$2:$EE$2,BX$4,'SPACELOG 8 BP'!$F57:$EE57)+SUMIF('SPACELOG 9 BP'!$F$2:$EE$2,BX$4,'SPACELOG 9 BP'!$F57:$EE57)+SUMIF('SPACELOG 10 BP'!$F$2:$EE$2,BX$4,'SPACELOG 10 BP'!$F57:$EE57)+SUMIF('SPACELOG 11 BP'!$F$2:$EE$2,BX$4,'SPACELOG 11 BP'!$F57:$EE57)+SUMIF('SPACELOG 12 BP'!$F$2:$EE$2,BX$4,'SPACELOG 12 BP'!$F57:$EE57)</f>
        <v>9660.9699999999993</v>
      </c>
      <c r="BY57" s="33">
        <f>SUMIF('reporting montigny'!$F$2:$EE$2,BY$4,'reporting montigny'!$F57:$EE57)+SUMIF('reporting boissy'!$F$2:$EE$2,BY$4,'reporting boissy'!$F57:$EE57)+SUMIF('reporting moussy'!$F$2:$EE$2,BY$4,'reporting moussy'!$F57:$EE57)+SUMIF('reporting trappes'!$F$2:$EE$2,BY$4,'reporting trappes'!$F57:$EE57)+SUMIF('SPACELOG 5 BP'!$F$2:$EE$2,BY$4,'SPACELOG 5 BP'!$F57:$EE57)+SUMIF('SPACELOG 6 BP'!$F$2:$EE$2,BY$4,'SPACELOG 6 BP'!$F57:$EE57)+SUMIF('SPACELOG 7 BP'!$F$2:$EE$2,BY$4,'SPACELOG 7 BP'!$F57:$EE57)+SUMIF('SPACELOG 8 BP'!$F$2:$EE$2,BY$4,'SPACELOG 8 BP'!$F57:$EE57)+SUMIF('SPACELOG 9 BP'!$F$2:$EE$2,BY$4,'SPACELOG 9 BP'!$F57:$EE57)+SUMIF('SPACELOG 10 BP'!$F$2:$EE$2,BY$4,'SPACELOG 10 BP'!$F57:$EE57)+SUMIF('SPACELOG 11 BP'!$F$2:$EE$2,BY$4,'SPACELOG 11 BP'!$F57:$EE57)+SUMIF('SPACELOG 12 BP'!$F$2:$EE$2,BY$4,'SPACELOG 12 BP'!$F57:$EE57)</f>
        <v>9585.6899999999987</v>
      </c>
      <c r="BZ57" s="33">
        <f>SUMIF('reporting montigny'!$F$2:$EE$2,BZ$4,'reporting montigny'!$F57:$EE57)+SUMIF('reporting boissy'!$F$2:$EE$2,BZ$4,'reporting boissy'!$F57:$EE57)+SUMIF('reporting moussy'!$F$2:$EE$2,BZ$4,'reporting moussy'!$F57:$EE57)+SUMIF('reporting trappes'!$F$2:$EE$2,BZ$4,'reporting trappes'!$F57:$EE57)+SUMIF('SPACELOG 5 BP'!$F$2:$EE$2,BZ$4,'SPACELOG 5 BP'!$F57:$EE57)+SUMIF('SPACELOG 6 BP'!$F$2:$EE$2,BZ$4,'SPACELOG 6 BP'!$F57:$EE57)+SUMIF('SPACELOG 7 BP'!$F$2:$EE$2,BZ$4,'SPACELOG 7 BP'!$F57:$EE57)+SUMIF('SPACELOG 8 BP'!$F$2:$EE$2,BZ$4,'SPACELOG 8 BP'!$F57:$EE57)+SUMIF('SPACELOG 9 BP'!$F$2:$EE$2,BZ$4,'SPACELOG 9 BP'!$F57:$EE57)+SUMIF('SPACELOG 10 BP'!$F$2:$EE$2,BZ$4,'SPACELOG 10 BP'!$F57:$EE57)+SUMIF('SPACELOG 11 BP'!$F$2:$EE$2,BZ$4,'SPACELOG 11 BP'!$F57:$EE57)+SUMIF('SPACELOG 12 BP'!$F$2:$EE$2,BZ$4,'SPACELOG 12 BP'!$F57:$EE57)</f>
        <v>9510.2200000000012</v>
      </c>
      <c r="CA57" s="33">
        <f>SUMIF('reporting montigny'!$F$2:$EE$2,CA$4,'reporting montigny'!$F57:$EE57)+SUMIF('reporting boissy'!$F$2:$EE$2,CA$4,'reporting boissy'!$F57:$EE57)+SUMIF('reporting moussy'!$F$2:$EE$2,CA$4,'reporting moussy'!$F57:$EE57)+SUMIF('reporting trappes'!$F$2:$EE$2,CA$4,'reporting trappes'!$F57:$EE57)+SUMIF('SPACELOG 5 BP'!$F$2:$EE$2,CA$4,'SPACELOG 5 BP'!$F57:$EE57)+SUMIF('SPACELOG 6 BP'!$F$2:$EE$2,CA$4,'SPACELOG 6 BP'!$F57:$EE57)+SUMIF('SPACELOG 7 BP'!$F$2:$EE$2,CA$4,'SPACELOG 7 BP'!$F57:$EE57)+SUMIF('SPACELOG 8 BP'!$F$2:$EE$2,CA$4,'SPACELOG 8 BP'!$F57:$EE57)+SUMIF('SPACELOG 9 BP'!$F$2:$EE$2,CA$4,'SPACELOG 9 BP'!$F57:$EE57)+SUMIF('SPACELOG 10 BP'!$F$2:$EE$2,CA$4,'SPACELOG 10 BP'!$F57:$EE57)+SUMIF('SPACELOG 11 BP'!$F$2:$EE$2,CA$4,'SPACELOG 11 BP'!$F57:$EE57)+SUMIF('SPACELOG 12 BP'!$F$2:$EE$2,CA$4,'SPACELOG 12 BP'!$F57:$EE57)</f>
        <v>9434.5400000000009</v>
      </c>
      <c r="CB57" s="33">
        <f>SUMIF('reporting montigny'!$F$2:$EE$2,CB$4,'reporting montigny'!$F57:$EE57)+SUMIF('reporting boissy'!$F$2:$EE$2,CB$4,'reporting boissy'!$F57:$EE57)+SUMIF('reporting moussy'!$F$2:$EE$2,CB$4,'reporting moussy'!$F57:$EE57)+SUMIF('reporting trappes'!$F$2:$EE$2,CB$4,'reporting trappes'!$F57:$EE57)+SUMIF('SPACELOG 5 BP'!$F$2:$EE$2,CB$4,'SPACELOG 5 BP'!$F57:$EE57)+SUMIF('SPACELOG 6 BP'!$F$2:$EE$2,CB$4,'SPACELOG 6 BP'!$F57:$EE57)+SUMIF('SPACELOG 7 BP'!$F$2:$EE$2,CB$4,'SPACELOG 7 BP'!$F57:$EE57)+SUMIF('SPACELOG 8 BP'!$F$2:$EE$2,CB$4,'SPACELOG 8 BP'!$F57:$EE57)+SUMIF('SPACELOG 9 BP'!$F$2:$EE$2,CB$4,'SPACELOG 9 BP'!$F57:$EE57)+SUMIF('SPACELOG 10 BP'!$F$2:$EE$2,CB$4,'SPACELOG 10 BP'!$F57:$EE57)+SUMIF('SPACELOG 11 BP'!$F$2:$EE$2,CB$4,'SPACELOG 11 BP'!$F57:$EE57)+SUMIF('SPACELOG 12 BP'!$F$2:$EE$2,CB$4,'SPACELOG 12 BP'!$F57:$EE57)</f>
        <v>9358.67</v>
      </c>
      <c r="CC57" s="33">
        <f>SUMIF('reporting montigny'!$F$2:$EE$2,CC$4,'reporting montigny'!$F57:$EE57)+SUMIF('reporting boissy'!$F$2:$EE$2,CC$4,'reporting boissy'!$F57:$EE57)+SUMIF('reporting moussy'!$F$2:$EE$2,CC$4,'reporting moussy'!$F57:$EE57)+SUMIF('reporting trappes'!$F$2:$EE$2,CC$4,'reporting trappes'!$F57:$EE57)+SUMIF('SPACELOG 5 BP'!$F$2:$EE$2,CC$4,'SPACELOG 5 BP'!$F57:$EE57)+SUMIF('SPACELOG 6 BP'!$F$2:$EE$2,CC$4,'SPACELOG 6 BP'!$F57:$EE57)+SUMIF('SPACELOG 7 BP'!$F$2:$EE$2,CC$4,'SPACELOG 7 BP'!$F57:$EE57)+SUMIF('SPACELOG 8 BP'!$F$2:$EE$2,CC$4,'SPACELOG 8 BP'!$F57:$EE57)+SUMIF('SPACELOG 9 BP'!$F$2:$EE$2,CC$4,'SPACELOG 9 BP'!$F57:$EE57)+SUMIF('SPACELOG 10 BP'!$F$2:$EE$2,CC$4,'SPACELOG 10 BP'!$F57:$EE57)+SUMIF('SPACELOG 11 BP'!$F$2:$EE$2,CC$4,'SPACELOG 11 BP'!$F57:$EE57)+SUMIF('SPACELOG 12 BP'!$F$2:$EE$2,CC$4,'SPACELOG 12 BP'!$F57:$EE57)</f>
        <v>9282.59</v>
      </c>
      <c r="CD57" s="33">
        <f>SUMIF('reporting montigny'!$F$2:$EE$2,CD$4,'reporting montigny'!$F57:$EE57)+SUMIF('reporting boissy'!$F$2:$EE$2,CD$4,'reporting boissy'!$F57:$EE57)+SUMIF('reporting moussy'!$F$2:$EE$2,CD$4,'reporting moussy'!$F57:$EE57)+SUMIF('reporting trappes'!$F$2:$EE$2,CD$4,'reporting trappes'!$F57:$EE57)+SUMIF('SPACELOG 5 BP'!$F$2:$EE$2,CD$4,'SPACELOG 5 BP'!$F57:$EE57)+SUMIF('SPACELOG 6 BP'!$F$2:$EE$2,CD$4,'SPACELOG 6 BP'!$F57:$EE57)+SUMIF('SPACELOG 7 BP'!$F$2:$EE$2,CD$4,'SPACELOG 7 BP'!$F57:$EE57)+SUMIF('SPACELOG 8 BP'!$F$2:$EE$2,CD$4,'SPACELOG 8 BP'!$F57:$EE57)+SUMIF('SPACELOG 9 BP'!$F$2:$EE$2,CD$4,'SPACELOG 9 BP'!$F57:$EE57)+SUMIF('SPACELOG 10 BP'!$F$2:$EE$2,CD$4,'SPACELOG 10 BP'!$F57:$EE57)+SUMIF('SPACELOG 11 BP'!$F$2:$EE$2,CD$4,'SPACELOG 11 BP'!$F57:$EE57)+SUMIF('SPACELOG 12 BP'!$F$2:$EE$2,CD$4,'SPACELOG 12 BP'!$F57:$EE57)</f>
        <v>9206.2899999999991</v>
      </c>
      <c r="CE57" s="393">
        <f t="shared" ref="CE57:CE59" si="279">SUM(BS57:CD57)</f>
        <v>115465.95999999999</v>
      </c>
      <c r="CF57" s="33">
        <f>SUMIF('reporting montigny'!$F$2:$EE$2,CF$4,'reporting montigny'!$F57:$EE57)+SUMIF('reporting boissy'!$F$2:$EE$2,CF$4,'reporting boissy'!$F57:$EE57)+SUMIF('reporting moussy'!$F$2:$EE$2,CF$4,'reporting moussy'!$F57:$EE57)+SUMIF('reporting trappes'!$F$2:$EE$2,CF$4,'reporting trappes'!$F57:$EE57)+SUMIF('SPACELOG 5 BP'!$F$2:$EE$2,CF$4,'SPACELOG 5 BP'!$F57:$EE57)+SUMIF('SPACELOG 6 BP'!$F$2:$EE$2,CF$4,'SPACELOG 6 BP'!$F57:$EE57)+SUMIF('SPACELOG 7 BP'!$F$2:$EE$2,CF$4,'SPACELOG 7 BP'!$F57:$EE57)+SUMIF('SPACELOG 8 BP'!$F$2:$EE$2,CF$4,'SPACELOG 8 BP'!$F57:$EE57)+SUMIF('SPACELOG 9 BP'!$F$2:$EE$2,CF$4,'SPACELOG 9 BP'!$F57:$EE57)+SUMIF('SPACELOG 10 BP'!$F$2:$EE$2,CF$4,'SPACELOG 10 BP'!$F57:$EE57)+SUMIF('SPACELOG 11 BP'!$F$2:$EE$2,CF$4,'SPACELOG 11 BP'!$F57:$EE57)+SUMIF('SPACELOG 12 BP'!$F$2:$EE$2,CF$4,'SPACELOG 12 BP'!$F57:$EE57)</f>
        <v>9129.81</v>
      </c>
      <c r="CG57" s="33">
        <f>SUMIF('reporting montigny'!$F$2:$EE$2,CG$4,'reporting montigny'!$F57:$EE57)+SUMIF('reporting boissy'!$F$2:$EE$2,CG$4,'reporting boissy'!$F57:$EE57)+SUMIF('reporting moussy'!$F$2:$EE$2,CG$4,'reporting moussy'!$F57:$EE57)+SUMIF('reporting trappes'!$F$2:$EE$2,CG$4,'reporting trappes'!$F57:$EE57)+SUMIF('SPACELOG 5 BP'!$F$2:$EE$2,CG$4,'SPACELOG 5 BP'!$F57:$EE57)+SUMIF('SPACELOG 6 BP'!$F$2:$EE$2,CG$4,'SPACELOG 6 BP'!$F57:$EE57)+SUMIF('SPACELOG 7 BP'!$F$2:$EE$2,CG$4,'SPACELOG 7 BP'!$F57:$EE57)+SUMIF('SPACELOG 8 BP'!$F$2:$EE$2,CG$4,'SPACELOG 8 BP'!$F57:$EE57)+SUMIF('SPACELOG 9 BP'!$F$2:$EE$2,CG$4,'SPACELOG 9 BP'!$F57:$EE57)+SUMIF('SPACELOG 10 BP'!$F$2:$EE$2,CG$4,'SPACELOG 10 BP'!$F57:$EE57)+SUMIF('SPACELOG 11 BP'!$F$2:$EE$2,CG$4,'SPACELOG 11 BP'!$F57:$EE57)+SUMIF('SPACELOG 12 BP'!$F$2:$EE$2,CG$4,'SPACELOG 12 BP'!$F57:$EE57)</f>
        <v>9053.1200000000008</v>
      </c>
      <c r="CH57" s="33">
        <f>SUMIF('reporting montigny'!$F$2:$EE$2,CH$4,'reporting montigny'!$F57:$EE57)+SUMIF('reporting boissy'!$F$2:$EE$2,CH$4,'reporting boissy'!$F57:$EE57)+SUMIF('reporting moussy'!$F$2:$EE$2,CH$4,'reporting moussy'!$F57:$EE57)+SUMIF('reporting trappes'!$F$2:$EE$2,CH$4,'reporting trappes'!$F57:$EE57)+SUMIF('SPACELOG 5 BP'!$F$2:$EE$2,CH$4,'SPACELOG 5 BP'!$F57:$EE57)+SUMIF('SPACELOG 6 BP'!$F$2:$EE$2,CH$4,'SPACELOG 6 BP'!$F57:$EE57)+SUMIF('SPACELOG 7 BP'!$F$2:$EE$2,CH$4,'SPACELOG 7 BP'!$F57:$EE57)+SUMIF('SPACELOG 8 BP'!$F$2:$EE$2,CH$4,'SPACELOG 8 BP'!$F57:$EE57)+SUMIF('SPACELOG 9 BP'!$F$2:$EE$2,CH$4,'SPACELOG 9 BP'!$F57:$EE57)+SUMIF('SPACELOG 10 BP'!$F$2:$EE$2,CH$4,'SPACELOG 10 BP'!$F57:$EE57)+SUMIF('SPACELOG 11 BP'!$F$2:$EE$2,CH$4,'SPACELOG 11 BP'!$F57:$EE57)+SUMIF('SPACELOG 12 BP'!$F$2:$EE$2,CH$4,'SPACELOG 12 BP'!$F57:$EE57)</f>
        <v>8976.2200000000012</v>
      </c>
      <c r="CI57" s="33">
        <f>SUMIF('reporting montigny'!$F$2:$EE$2,CI$4,'reporting montigny'!$F57:$EE57)+SUMIF('reporting boissy'!$F$2:$EE$2,CI$4,'reporting boissy'!$F57:$EE57)+SUMIF('reporting moussy'!$F$2:$EE$2,CI$4,'reporting moussy'!$F57:$EE57)+SUMIF('reporting trappes'!$F$2:$EE$2,CI$4,'reporting trappes'!$F57:$EE57)+SUMIF('SPACELOG 5 BP'!$F$2:$EE$2,CI$4,'SPACELOG 5 BP'!$F57:$EE57)+SUMIF('SPACELOG 6 BP'!$F$2:$EE$2,CI$4,'SPACELOG 6 BP'!$F57:$EE57)+SUMIF('SPACELOG 7 BP'!$F$2:$EE$2,CI$4,'SPACELOG 7 BP'!$F57:$EE57)+SUMIF('SPACELOG 8 BP'!$F$2:$EE$2,CI$4,'SPACELOG 8 BP'!$F57:$EE57)+SUMIF('SPACELOG 9 BP'!$F$2:$EE$2,CI$4,'SPACELOG 9 BP'!$F57:$EE57)+SUMIF('SPACELOG 10 BP'!$F$2:$EE$2,CI$4,'SPACELOG 10 BP'!$F57:$EE57)+SUMIF('SPACELOG 11 BP'!$F$2:$EE$2,CI$4,'SPACELOG 11 BP'!$F57:$EE57)+SUMIF('SPACELOG 12 BP'!$F$2:$EE$2,CI$4,'SPACELOG 12 BP'!$F57:$EE57)</f>
        <v>8899.130000000001</v>
      </c>
      <c r="CJ57" s="33">
        <f>SUMIF('reporting montigny'!$F$2:$EE$2,CJ$4,'reporting montigny'!$F57:$EE57)+SUMIF('reporting boissy'!$F$2:$EE$2,CJ$4,'reporting boissy'!$F57:$EE57)+SUMIF('reporting moussy'!$F$2:$EE$2,CJ$4,'reporting moussy'!$F57:$EE57)+SUMIF('reporting trappes'!$F$2:$EE$2,CJ$4,'reporting trappes'!$F57:$EE57)+SUMIF('SPACELOG 5 BP'!$F$2:$EE$2,CJ$4,'SPACELOG 5 BP'!$F57:$EE57)+SUMIF('SPACELOG 6 BP'!$F$2:$EE$2,CJ$4,'SPACELOG 6 BP'!$F57:$EE57)+SUMIF('SPACELOG 7 BP'!$F$2:$EE$2,CJ$4,'SPACELOG 7 BP'!$F57:$EE57)+SUMIF('SPACELOG 8 BP'!$F$2:$EE$2,CJ$4,'SPACELOG 8 BP'!$F57:$EE57)+SUMIF('SPACELOG 9 BP'!$F$2:$EE$2,CJ$4,'SPACELOG 9 BP'!$F57:$EE57)+SUMIF('SPACELOG 10 BP'!$F$2:$EE$2,CJ$4,'SPACELOG 10 BP'!$F57:$EE57)+SUMIF('SPACELOG 11 BP'!$F$2:$EE$2,CJ$4,'SPACELOG 11 BP'!$F57:$EE57)+SUMIF('SPACELOG 12 BP'!$F$2:$EE$2,CJ$4,'SPACELOG 12 BP'!$F57:$EE57)</f>
        <v>8821.82</v>
      </c>
      <c r="CK57" s="33">
        <f>SUMIF('reporting montigny'!$F$2:$EE$2,CK$4,'reporting montigny'!$F57:$EE57)+SUMIF('reporting boissy'!$F$2:$EE$2,CK$4,'reporting boissy'!$F57:$EE57)+SUMIF('reporting moussy'!$F$2:$EE$2,CK$4,'reporting moussy'!$F57:$EE57)+SUMIF('reporting trappes'!$F$2:$EE$2,CK$4,'reporting trappes'!$F57:$EE57)+SUMIF('SPACELOG 5 BP'!$F$2:$EE$2,CK$4,'SPACELOG 5 BP'!$F57:$EE57)+SUMIF('SPACELOG 6 BP'!$F$2:$EE$2,CK$4,'SPACELOG 6 BP'!$F57:$EE57)+SUMIF('SPACELOG 7 BP'!$F$2:$EE$2,CK$4,'SPACELOG 7 BP'!$F57:$EE57)+SUMIF('SPACELOG 8 BP'!$F$2:$EE$2,CK$4,'SPACELOG 8 BP'!$F57:$EE57)+SUMIF('SPACELOG 9 BP'!$F$2:$EE$2,CK$4,'SPACELOG 9 BP'!$F57:$EE57)+SUMIF('SPACELOG 10 BP'!$F$2:$EE$2,CK$4,'SPACELOG 10 BP'!$F57:$EE57)+SUMIF('SPACELOG 11 BP'!$F$2:$EE$2,CK$4,'SPACELOG 11 BP'!$F57:$EE57)+SUMIF('SPACELOG 12 BP'!$F$2:$EE$2,CK$4,'SPACELOG 12 BP'!$F57:$EE57)</f>
        <v>8744.2999999999993</v>
      </c>
      <c r="CL57" s="33">
        <f>SUMIF('reporting montigny'!$F$2:$EE$2,CL$4,'reporting montigny'!$F57:$EE57)+SUMIF('reporting boissy'!$F$2:$EE$2,CL$4,'reporting boissy'!$F57:$EE57)+SUMIF('reporting moussy'!$F$2:$EE$2,CL$4,'reporting moussy'!$F57:$EE57)+SUMIF('reporting trappes'!$F$2:$EE$2,CL$4,'reporting trappes'!$F57:$EE57)+SUMIF('SPACELOG 5 BP'!$F$2:$EE$2,CL$4,'SPACELOG 5 BP'!$F57:$EE57)+SUMIF('SPACELOG 6 BP'!$F$2:$EE$2,CL$4,'SPACELOG 6 BP'!$F57:$EE57)+SUMIF('SPACELOG 7 BP'!$F$2:$EE$2,CL$4,'SPACELOG 7 BP'!$F57:$EE57)+SUMIF('SPACELOG 8 BP'!$F$2:$EE$2,CL$4,'SPACELOG 8 BP'!$F57:$EE57)+SUMIF('SPACELOG 9 BP'!$F$2:$EE$2,CL$4,'SPACELOG 9 BP'!$F57:$EE57)+SUMIF('SPACELOG 10 BP'!$F$2:$EE$2,CL$4,'SPACELOG 10 BP'!$F57:$EE57)+SUMIF('SPACELOG 11 BP'!$F$2:$EE$2,CL$4,'SPACELOG 11 BP'!$F57:$EE57)+SUMIF('SPACELOG 12 BP'!$F$2:$EE$2,CL$4,'SPACELOG 12 BP'!$F57:$EE57)</f>
        <v>8666.58</v>
      </c>
      <c r="CM57" s="33">
        <f>SUMIF('reporting montigny'!$F$2:$EE$2,CM$4,'reporting montigny'!$F57:$EE57)+SUMIF('reporting boissy'!$F$2:$EE$2,CM$4,'reporting boissy'!$F57:$EE57)+SUMIF('reporting moussy'!$F$2:$EE$2,CM$4,'reporting moussy'!$F57:$EE57)+SUMIF('reporting trappes'!$F$2:$EE$2,CM$4,'reporting trappes'!$F57:$EE57)+SUMIF('SPACELOG 5 BP'!$F$2:$EE$2,CM$4,'SPACELOG 5 BP'!$F57:$EE57)+SUMIF('SPACELOG 6 BP'!$F$2:$EE$2,CM$4,'SPACELOG 6 BP'!$F57:$EE57)+SUMIF('SPACELOG 7 BP'!$F$2:$EE$2,CM$4,'SPACELOG 7 BP'!$F57:$EE57)+SUMIF('SPACELOG 8 BP'!$F$2:$EE$2,CM$4,'SPACELOG 8 BP'!$F57:$EE57)+SUMIF('SPACELOG 9 BP'!$F$2:$EE$2,CM$4,'SPACELOG 9 BP'!$F57:$EE57)+SUMIF('SPACELOG 10 BP'!$F$2:$EE$2,CM$4,'SPACELOG 10 BP'!$F57:$EE57)+SUMIF('SPACELOG 11 BP'!$F$2:$EE$2,CM$4,'SPACELOG 11 BP'!$F57:$EE57)+SUMIF('SPACELOG 12 BP'!$F$2:$EE$2,CM$4,'SPACELOG 12 BP'!$F57:$EE57)</f>
        <v>8588.64</v>
      </c>
      <c r="CN57" s="33">
        <f>SUMIF('reporting montigny'!$F$2:$EE$2,CN$4,'reporting montigny'!$F57:$EE57)+SUMIF('reporting boissy'!$F$2:$EE$2,CN$4,'reporting boissy'!$F57:$EE57)+SUMIF('reporting moussy'!$F$2:$EE$2,CN$4,'reporting moussy'!$F57:$EE57)+SUMIF('reporting trappes'!$F$2:$EE$2,CN$4,'reporting trappes'!$F57:$EE57)+SUMIF('SPACELOG 5 BP'!$F$2:$EE$2,CN$4,'SPACELOG 5 BP'!$F57:$EE57)+SUMIF('SPACELOG 6 BP'!$F$2:$EE$2,CN$4,'SPACELOG 6 BP'!$F57:$EE57)+SUMIF('SPACELOG 7 BP'!$F$2:$EE$2,CN$4,'SPACELOG 7 BP'!$F57:$EE57)+SUMIF('SPACELOG 8 BP'!$F$2:$EE$2,CN$4,'SPACELOG 8 BP'!$F57:$EE57)+SUMIF('SPACELOG 9 BP'!$F$2:$EE$2,CN$4,'SPACELOG 9 BP'!$F57:$EE57)+SUMIF('SPACELOG 10 BP'!$F$2:$EE$2,CN$4,'SPACELOG 10 BP'!$F57:$EE57)+SUMIF('SPACELOG 11 BP'!$F$2:$EE$2,CN$4,'SPACELOG 11 BP'!$F57:$EE57)+SUMIF('SPACELOG 12 BP'!$F$2:$EE$2,CN$4,'SPACELOG 12 BP'!$F57:$EE57)</f>
        <v>8510.51</v>
      </c>
      <c r="CO57" s="33">
        <f>SUMIF('reporting montigny'!$F$2:$EE$2,CO$4,'reporting montigny'!$F57:$EE57)+SUMIF('reporting boissy'!$F$2:$EE$2,CO$4,'reporting boissy'!$F57:$EE57)+SUMIF('reporting moussy'!$F$2:$EE$2,CO$4,'reporting moussy'!$F57:$EE57)+SUMIF('reporting trappes'!$F$2:$EE$2,CO$4,'reporting trappes'!$F57:$EE57)+SUMIF('SPACELOG 5 BP'!$F$2:$EE$2,CO$4,'SPACELOG 5 BP'!$F57:$EE57)+SUMIF('SPACELOG 6 BP'!$F$2:$EE$2,CO$4,'SPACELOG 6 BP'!$F57:$EE57)+SUMIF('SPACELOG 7 BP'!$F$2:$EE$2,CO$4,'SPACELOG 7 BP'!$F57:$EE57)+SUMIF('SPACELOG 8 BP'!$F$2:$EE$2,CO$4,'SPACELOG 8 BP'!$F57:$EE57)+SUMIF('SPACELOG 9 BP'!$F$2:$EE$2,CO$4,'SPACELOG 9 BP'!$F57:$EE57)+SUMIF('SPACELOG 10 BP'!$F$2:$EE$2,CO$4,'SPACELOG 10 BP'!$F57:$EE57)+SUMIF('SPACELOG 11 BP'!$F$2:$EE$2,CO$4,'SPACELOG 11 BP'!$F57:$EE57)+SUMIF('SPACELOG 12 BP'!$F$2:$EE$2,CO$4,'SPACELOG 12 BP'!$F57:$EE57)</f>
        <v>8432.16</v>
      </c>
      <c r="CP57" s="33">
        <f>SUMIF('reporting montigny'!$F$2:$EE$2,CP$4,'reporting montigny'!$F57:$EE57)+SUMIF('reporting boissy'!$F$2:$EE$2,CP$4,'reporting boissy'!$F57:$EE57)+SUMIF('reporting moussy'!$F$2:$EE$2,CP$4,'reporting moussy'!$F57:$EE57)+SUMIF('reporting trappes'!$F$2:$EE$2,CP$4,'reporting trappes'!$F57:$EE57)+SUMIF('SPACELOG 5 BP'!$F$2:$EE$2,CP$4,'SPACELOG 5 BP'!$F57:$EE57)+SUMIF('SPACELOG 6 BP'!$F$2:$EE$2,CP$4,'SPACELOG 6 BP'!$F57:$EE57)+SUMIF('SPACELOG 7 BP'!$F$2:$EE$2,CP$4,'SPACELOG 7 BP'!$F57:$EE57)+SUMIF('SPACELOG 8 BP'!$F$2:$EE$2,CP$4,'SPACELOG 8 BP'!$F57:$EE57)+SUMIF('SPACELOG 9 BP'!$F$2:$EE$2,CP$4,'SPACELOG 9 BP'!$F57:$EE57)+SUMIF('SPACELOG 10 BP'!$F$2:$EE$2,CP$4,'SPACELOG 10 BP'!$F57:$EE57)+SUMIF('SPACELOG 11 BP'!$F$2:$EE$2,CP$4,'SPACELOG 11 BP'!$F57:$EE57)+SUMIF('SPACELOG 12 BP'!$F$2:$EE$2,CP$4,'SPACELOG 12 BP'!$F57:$EE57)</f>
        <v>8353.619999999999</v>
      </c>
      <c r="CQ57" s="33">
        <f>SUMIF('reporting montigny'!$F$2:$EE$2,CQ$4,'reporting montigny'!$F57:$EE57)+SUMIF('reporting boissy'!$F$2:$EE$2,CQ$4,'reporting boissy'!$F57:$EE57)+SUMIF('reporting moussy'!$F$2:$EE$2,CQ$4,'reporting moussy'!$F57:$EE57)+SUMIF('reporting trappes'!$F$2:$EE$2,CQ$4,'reporting trappes'!$F57:$EE57)+SUMIF('SPACELOG 5 BP'!$F$2:$EE$2,CQ$4,'SPACELOG 5 BP'!$F57:$EE57)+SUMIF('SPACELOG 6 BP'!$F$2:$EE$2,CQ$4,'SPACELOG 6 BP'!$F57:$EE57)+SUMIF('SPACELOG 7 BP'!$F$2:$EE$2,CQ$4,'SPACELOG 7 BP'!$F57:$EE57)+SUMIF('SPACELOG 8 BP'!$F$2:$EE$2,CQ$4,'SPACELOG 8 BP'!$F57:$EE57)+SUMIF('SPACELOG 9 BP'!$F$2:$EE$2,CQ$4,'SPACELOG 9 BP'!$F57:$EE57)+SUMIF('SPACELOG 10 BP'!$F$2:$EE$2,CQ$4,'SPACELOG 10 BP'!$F57:$EE57)+SUMIF('SPACELOG 11 BP'!$F$2:$EE$2,CQ$4,'SPACELOG 11 BP'!$F57:$EE57)+SUMIF('SPACELOG 12 BP'!$F$2:$EE$2,CQ$4,'SPACELOG 12 BP'!$F57:$EE57)</f>
        <v>8274.8499999999985</v>
      </c>
      <c r="CR57" s="393">
        <f t="shared" ref="CR57:CR59" si="280">SUM(CF57:CQ57)</f>
        <v>104450.75999999998</v>
      </c>
      <c r="CS57" s="33">
        <f>SUMIF('reporting montigny'!$F$2:$EE$2,CS$4,'reporting montigny'!$F57:$EE57)+SUMIF('reporting boissy'!$F$2:$EE$2,CS$4,'reporting boissy'!$F57:$EE57)+SUMIF('reporting moussy'!$F$2:$EE$2,CS$4,'reporting moussy'!$F57:$EE57)+SUMIF('reporting trappes'!$F$2:$EE$2,CS$4,'reporting trappes'!$F57:$EE57)+SUMIF('SPACELOG 5 BP'!$F$2:$EE$2,CS$4,'SPACELOG 5 BP'!$F57:$EE57)+SUMIF('SPACELOG 6 BP'!$F$2:$EE$2,CS$4,'SPACELOG 6 BP'!$F57:$EE57)+SUMIF('SPACELOG 7 BP'!$F$2:$EE$2,CS$4,'SPACELOG 7 BP'!$F57:$EE57)+SUMIF('SPACELOG 8 BP'!$F$2:$EE$2,CS$4,'SPACELOG 8 BP'!$F57:$EE57)+SUMIF('SPACELOG 9 BP'!$F$2:$EE$2,CS$4,'SPACELOG 9 BP'!$F57:$EE57)+SUMIF('SPACELOG 10 BP'!$F$2:$EE$2,CS$4,'SPACELOG 10 BP'!$F57:$EE57)+SUMIF('SPACELOG 11 BP'!$F$2:$EE$2,CS$4,'SPACELOG 11 BP'!$F57:$EE57)+SUMIF('SPACELOG 12 BP'!$F$2:$EE$2,CS$4,'SPACELOG 12 BP'!$F57:$EE57)</f>
        <v>8195.86</v>
      </c>
      <c r="CT57" s="33">
        <f>SUMIF('reporting montigny'!$F$2:$EE$2,CT$4,'reporting montigny'!$F57:$EE57)+SUMIF('reporting boissy'!$F$2:$EE$2,CT$4,'reporting boissy'!$F57:$EE57)+SUMIF('reporting moussy'!$F$2:$EE$2,CT$4,'reporting moussy'!$F57:$EE57)+SUMIF('reporting trappes'!$F$2:$EE$2,CT$4,'reporting trappes'!$F57:$EE57)+SUMIF('SPACELOG 5 BP'!$F$2:$EE$2,CT$4,'SPACELOG 5 BP'!$F57:$EE57)+SUMIF('SPACELOG 6 BP'!$F$2:$EE$2,CT$4,'SPACELOG 6 BP'!$F57:$EE57)+SUMIF('SPACELOG 7 BP'!$F$2:$EE$2,CT$4,'SPACELOG 7 BP'!$F57:$EE57)+SUMIF('SPACELOG 8 BP'!$F$2:$EE$2,CT$4,'SPACELOG 8 BP'!$F57:$EE57)+SUMIF('SPACELOG 9 BP'!$F$2:$EE$2,CT$4,'SPACELOG 9 BP'!$F57:$EE57)+SUMIF('SPACELOG 10 BP'!$F$2:$EE$2,CT$4,'SPACELOG 10 BP'!$F57:$EE57)+SUMIF('SPACELOG 11 BP'!$F$2:$EE$2,CT$4,'SPACELOG 11 BP'!$F57:$EE57)+SUMIF('SPACELOG 12 BP'!$F$2:$EE$2,CT$4,'SPACELOG 12 BP'!$F57:$EE57)</f>
        <v>8116.6799999999994</v>
      </c>
      <c r="CU57" s="33">
        <f>SUMIF('reporting montigny'!$F$2:$EE$2,CU$4,'reporting montigny'!$F57:$EE57)+SUMIF('reporting boissy'!$F$2:$EE$2,CU$4,'reporting boissy'!$F57:$EE57)+SUMIF('reporting moussy'!$F$2:$EE$2,CU$4,'reporting moussy'!$F57:$EE57)+SUMIF('reporting trappes'!$F$2:$EE$2,CU$4,'reporting trappes'!$F57:$EE57)+SUMIF('SPACELOG 5 BP'!$F$2:$EE$2,CU$4,'SPACELOG 5 BP'!$F57:$EE57)+SUMIF('SPACELOG 6 BP'!$F$2:$EE$2,CU$4,'SPACELOG 6 BP'!$F57:$EE57)+SUMIF('SPACELOG 7 BP'!$F$2:$EE$2,CU$4,'SPACELOG 7 BP'!$F57:$EE57)+SUMIF('SPACELOG 8 BP'!$F$2:$EE$2,CU$4,'SPACELOG 8 BP'!$F57:$EE57)+SUMIF('SPACELOG 9 BP'!$F$2:$EE$2,CU$4,'SPACELOG 9 BP'!$F57:$EE57)+SUMIF('SPACELOG 10 BP'!$F$2:$EE$2,CU$4,'SPACELOG 10 BP'!$F57:$EE57)+SUMIF('SPACELOG 11 BP'!$F$2:$EE$2,CU$4,'SPACELOG 11 BP'!$F57:$EE57)+SUMIF('SPACELOG 12 BP'!$F$2:$EE$2,CU$4,'SPACELOG 12 BP'!$F57:$EE57)</f>
        <v>8037.2799999999988</v>
      </c>
      <c r="CV57" s="33">
        <f>SUMIF('reporting montigny'!$F$2:$EE$2,CV$4,'reporting montigny'!$F57:$EE57)+SUMIF('reporting boissy'!$F$2:$EE$2,CV$4,'reporting boissy'!$F57:$EE57)+SUMIF('reporting moussy'!$F$2:$EE$2,CV$4,'reporting moussy'!$F57:$EE57)+SUMIF('reporting trappes'!$F$2:$EE$2,CV$4,'reporting trappes'!$F57:$EE57)+SUMIF('SPACELOG 5 BP'!$F$2:$EE$2,CV$4,'SPACELOG 5 BP'!$F57:$EE57)+SUMIF('SPACELOG 6 BP'!$F$2:$EE$2,CV$4,'SPACELOG 6 BP'!$F57:$EE57)+SUMIF('SPACELOG 7 BP'!$F$2:$EE$2,CV$4,'SPACELOG 7 BP'!$F57:$EE57)+SUMIF('SPACELOG 8 BP'!$F$2:$EE$2,CV$4,'SPACELOG 8 BP'!$F57:$EE57)+SUMIF('SPACELOG 9 BP'!$F$2:$EE$2,CV$4,'SPACELOG 9 BP'!$F57:$EE57)+SUMIF('SPACELOG 10 BP'!$F$2:$EE$2,CV$4,'SPACELOG 10 BP'!$F57:$EE57)+SUMIF('SPACELOG 11 BP'!$F$2:$EE$2,CV$4,'SPACELOG 11 BP'!$F57:$EE57)+SUMIF('SPACELOG 12 BP'!$F$2:$EE$2,CV$4,'SPACELOG 12 BP'!$F57:$EE57)</f>
        <v>7957.66</v>
      </c>
      <c r="CW57" s="33">
        <f>SUMIF('reporting montigny'!$F$2:$EE$2,CW$4,'reporting montigny'!$F57:$EE57)+SUMIF('reporting boissy'!$F$2:$EE$2,CW$4,'reporting boissy'!$F57:$EE57)+SUMIF('reporting moussy'!$F$2:$EE$2,CW$4,'reporting moussy'!$F57:$EE57)+SUMIF('reporting trappes'!$F$2:$EE$2,CW$4,'reporting trappes'!$F57:$EE57)+SUMIF('SPACELOG 5 BP'!$F$2:$EE$2,CW$4,'SPACELOG 5 BP'!$F57:$EE57)+SUMIF('SPACELOG 6 BP'!$F$2:$EE$2,CW$4,'SPACELOG 6 BP'!$F57:$EE57)+SUMIF('SPACELOG 7 BP'!$F$2:$EE$2,CW$4,'SPACELOG 7 BP'!$F57:$EE57)+SUMIF('SPACELOG 8 BP'!$F$2:$EE$2,CW$4,'SPACELOG 8 BP'!$F57:$EE57)+SUMIF('SPACELOG 9 BP'!$F$2:$EE$2,CW$4,'SPACELOG 9 BP'!$F57:$EE57)+SUMIF('SPACELOG 10 BP'!$F$2:$EE$2,CW$4,'SPACELOG 10 BP'!$F57:$EE57)+SUMIF('SPACELOG 11 BP'!$F$2:$EE$2,CW$4,'SPACELOG 11 BP'!$F57:$EE57)+SUMIF('SPACELOG 12 BP'!$F$2:$EE$2,CW$4,'SPACELOG 12 BP'!$F57:$EE57)</f>
        <v>7877.84</v>
      </c>
      <c r="CX57" s="33">
        <f>SUMIF('reporting montigny'!$F$2:$EE$2,CX$4,'reporting montigny'!$F57:$EE57)+SUMIF('reporting boissy'!$F$2:$EE$2,CX$4,'reporting boissy'!$F57:$EE57)+SUMIF('reporting moussy'!$F$2:$EE$2,CX$4,'reporting moussy'!$F57:$EE57)+SUMIF('reporting trappes'!$F$2:$EE$2,CX$4,'reporting trappes'!$F57:$EE57)+SUMIF('SPACELOG 5 BP'!$F$2:$EE$2,CX$4,'SPACELOG 5 BP'!$F57:$EE57)+SUMIF('SPACELOG 6 BP'!$F$2:$EE$2,CX$4,'SPACELOG 6 BP'!$F57:$EE57)+SUMIF('SPACELOG 7 BP'!$F$2:$EE$2,CX$4,'SPACELOG 7 BP'!$F57:$EE57)+SUMIF('SPACELOG 8 BP'!$F$2:$EE$2,CX$4,'SPACELOG 8 BP'!$F57:$EE57)+SUMIF('SPACELOG 9 BP'!$F$2:$EE$2,CX$4,'SPACELOG 9 BP'!$F57:$EE57)+SUMIF('SPACELOG 10 BP'!$F$2:$EE$2,CX$4,'SPACELOG 10 BP'!$F57:$EE57)+SUMIF('SPACELOG 11 BP'!$F$2:$EE$2,CX$4,'SPACELOG 11 BP'!$F57:$EE57)+SUMIF('SPACELOG 12 BP'!$F$2:$EE$2,CX$4,'SPACELOG 12 BP'!$F57:$EE57)</f>
        <v>7797.7900000000009</v>
      </c>
      <c r="CY57" s="33">
        <f>SUMIF('reporting montigny'!$F$2:$EE$2,CY$4,'reporting montigny'!$F57:$EE57)+SUMIF('reporting boissy'!$F$2:$EE$2,CY$4,'reporting boissy'!$F57:$EE57)+SUMIF('reporting moussy'!$F$2:$EE$2,CY$4,'reporting moussy'!$F57:$EE57)+SUMIF('reporting trappes'!$F$2:$EE$2,CY$4,'reporting trappes'!$F57:$EE57)+SUMIF('SPACELOG 5 BP'!$F$2:$EE$2,CY$4,'SPACELOG 5 BP'!$F57:$EE57)+SUMIF('SPACELOG 6 BP'!$F$2:$EE$2,CY$4,'SPACELOG 6 BP'!$F57:$EE57)+SUMIF('SPACELOG 7 BP'!$F$2:$EE$2,CY$4,'SPACELOG 7 BP'!$F57:$EE57)+SUMIF('SPACELOG 8 BP'!$F$2:$EE$2,CY$4,'SPACELOG 8 BP'!$F57:$EE57)+SUMIF('SPACELOG 9 BP'!$F$2:$EE$2,CY$4,'SPACELOG 9 BP'!$F57:$EE57)+SUMIF('SPACELOG 10 BP'!$F$2:$EE$2,CY$4,'SPACELOG 10 BP'!$F57:$EE57)+SUMIF('SPACELOG 11 BP'!$F$2:$EE$2,CY$4,'SPACELOG 11 BP'!$F57:$EE57)+SUMIF('SPACELOG 12 BP'!$F$2:$EE$2,CY$4,'SPACELOG 12 BP'!$F57:$EE57)</f>
        <v>7717.54</v>
      </c>
      <c r="CZ57" s="33">
        <f>SUMIF('reporting montigny'!$F$2:$EE$2,CZ$4,'reporting montigny'!$F57:$EE57)+SUMIF('reporting boissy'!$F$2:$EE$2,CZ$4,'reporting boissy'!$F57:$EE57)+SUMIF('reporting moussy'!$F$2:$EE$2,CZ$4,'reporting moussy'!$F57:$EE57)+SUMIF('reporting trappes'!$F$2:$EE$2,CZ$4,'reporting trappes'!$F57:$EE57)+SUMIF('SPACELOG 5 BP'!$F$2:$EE$2,CZ$4,'SPACELOG 5 BP'!$F57:$EE57)+SUMIF('SPACELOG 6 BP'!$F$2:$EE$2,CZ$4,'SPACELOG 6 BP'!$F57:$EE57)+SUMIF('SPACELOG 7 BP'!$F$2:$EE$2,CZ$4,'SPACELOG 7 BP'!$F57:$EE57)+SUMIF('SPACELOG 8 BP'!$F$2:$EE$2,CZ$4,'SPACELOG 8 BP'!$F57:$EE57)+SUMIF('SPACELOG 9 BP'!$F$2:$EE$2,CZ$4,'SPACELOG 9 BP'!$F57:$EE57)+SUMIF('SPACELOG 10 BP'!$F$2:$EE$2,CZ$4,'SPACELOG 10 BP'!$F57:$EE57)+SUMIF('SPACELOG 11 BP'!$F$2:$EE$2,CZ$4,'SPACELOG 11 BP'!$F57:$EE57)+SUMIF('SPACELOG 12 BP'!$F$2:$EE$2,CZ$4,'SPACELOG 12 BP'!$F57:$EE57)</f>
        <v>7637.08</v>
      </c>
      <c r="DA57" s="33">
        <f>SUMIF('reporting montigny'!$F$2:$EE$2,DA$4,'reporting montigny'!$F57:$EE57)+SUMIF('reporting boissy'!$F$2:$EE$2,DA$4,'reporting boissy'!$F57:$EE57)+SUMIF('reporting moussy'!$F$2:$EE$2,DA$4,'reporting moussy'!$F57:$EE57)+SUMIF('reporting trappes'!$F$2:$EE$2,DA$4,'reporting trappes'!$F57:$EE57)+SUMIF('SPACELOG 5 BP'!$F$2:$EE$2,DA$4,'SPACELOG 5 BP'!$F57:$EE57)+SUMIF('SPACELOG 6 BP'!$F$2:$EE$2,DA$4,'SPACELOG 6 BP'!$F57:$EE57)+SUMIF('SPACELOG 7 BP'!$F$2:$EE$2,DA$4,'SPACELOG 7 BP'!$F57:$EE57)+SUMIF('SPACELOG 8 BP'!$F$2:$EE$2,DA$4,'SPACELOG 8 BP'!$F57:$EE57)+SUMIF('SPACELOG 9 BP'!$F$2:$EE$2,DA$4,'SPACELOG 9 BP'!$F57:$EE57)+SUMIF('SPACELOG 10 BP'!$F$2:$EE$2,DA$4,'SPACELOG 10 BP'!$F57:$EE57)+SUMIF('SPACELOG 11 BP'!$F$2:$EE$2,DA$4,'SPACELOG 11 BP'!$F57:$EE57)+SUMIF('SPACELOG 12 BP'!$F$2:$EE$2,DA$4,'SPACELOG 12 BP'!$F57:$EE57)</f>
        <v>7556.38</v>
      </c>
      <c r="DB57" s="33">
        <f>SUMIF('reporting montigny'!$F$2:$EE$2,DB$4,'reporting montigny'!$F57:$EE57)+SUMIF('reporting boissy'!$F$2:$EE$2,DB$4,'reporting boissy'!$F57:$EE57)+SUMIF('reporting moussy'!$F$2:$EE$2,DB$4,'reporting moussy'!$F57:$EE57)+SUMIF('reporting trappes'!$F$2:$EE$2,DB$4,'reporting trappes'!$F57:$EE57)+SUMIF('SPACELOG 5 BP'!$F$2:$EE$2,DB$4,'SPACELOG 5 BP'!$F57:$EE57)+SUMIF('SPACELOG 6 BP'!$F$2:$EE$2,DB$4,'SPACELOG 6 BP'!$F57:$EE57)+SUMIF('SPACELOG 7 BP'!$F$2:$EE$2,DB$4,'SPACELOG 7 BP'!$F57:$EE57)+SUMIF('SPACELOG 8 BP'!$F$2:$EE$2,DB$4,'SPACELOG 8 BP'!$F57:$EE57)+SUMIF('SPACELOG 9 BP'!$F$2:$EE$2,DB$4,'SPACELOG 9 BP'!$F57:$EE57)+SUMIF('SPACELOG 10 BP'!$F$2:$EE$2,DB$4,'SPACELOG 10 BP'!$F57:$EE57)+SUMIF('SPACELOG 11 BP'!$F$2:$EE$2,DB$4,'SPACELOG 11 BP'!$F57:$EE57)+SUMIF('SPACELOG 12 BP'!$F$2:$EE$2,DB$4,'SPACELOG 12 BP'!$F57:$EE57)</f>
        <v>7475.4699999999993</v>
      </c>
      <c r="DC57" s="33">
        <f>SUMIF('reporting montigny'!$F$2:$EE$2,DC$4,'reporting montigny'!$F57:$EE57)+SUMIF('reporting boissy'!$F$2:$EE$2,DC$4,'reporting boissy'!$F57:$EE57)+SUMIF('reporting moussy'!$F$2:$EE$2,DC$4,'reporting moussy'!$F57:$EE57)+SUMIF('reporting trappes'!$F$2:$EE$2,DC$4,'reporting trappes'!$F57:$EE57)+SUMIF('SPACELOG 5 BP'!$F$2:$EE$2,DC$4,'SPACELOG 5 BP'!$F57:$EE57)+SUMIF('SPACELOG 6 BP'!$F$2:$EE$2,DC$4,'SPACELOG 6 BP'!$F57:$EE57)+SUMIF('SPACELOG 7 BP'!$F$2:$EE$2,DC$4,'SPACELOG 7 BP'!$F57:$EE57)+SUMIF('SPACELOG 8 BP'!$F$2:$EE$2,DC$4,'SPACELOG 8 BP'!$F57:$EE57)+SUMIF('SPACELOG 9 BP'!$F$2:$EE$2,DC$4,'SPACELOG 9 BP'!$F57:$EE57)+SUMIF('SPACELOG 10 BP'!$F$2:$EE$2,DC$4,'SPACELOG 10 BP'!$F57:$EE57)+SUMIF('SPACELOG 11 BP'!$F$2:$EE$2,DC$4,'SPACELOG 11 BP'!$F57:$EE57)+SUMIF('SPACELOG 12 BP'!$F$2:$EE$2,DC$4,'SPACELOG 12 BP'!$F57:$EE57)</f>
        <v>7394.3600000000006</v>
      </c>
      <c r="DD57" s="33">
        <f>SUMIF('reporting montigny'!$F$2:$EE$2,DD$4,'reporting montigny'!$F57:$EE57)+SUMIF('reporting boissy'!$F$2:$EE$2,DD$4,'reporting boissy'!$F57:$EE57)+SUMIF('reporting moussy'!$F$2:$EE$2,DD$4,'reporting moussy'!$F57:$EE57)+SUMIF('reporting trappes'!$F$2:$EE$2,DD$4,'reporting trappes'!$F57:$EE57)+SUMIF('SPACELOG 5 BP'!$F$2:$EE$2,DD$4,'SPACELOG 5 BP'!$F57:$EE57)+SUMIF('SPACELOG 6 BP'!$F$2:$EE$2,DD$4,'SPACELOG 6 BP'!$F57:$EE57)+SUMIF('SPACELOG 7 BP'!$F$2:$EE$2,DD$4,'SPACELOG 7 BP'!$F57:$EE57)+SUMIF('SPACELOG 8 BP'!$F$2:$EE$2,DD$4,'SPACELOG 8 BP'!$F57:$EE57)+SUMIF('SPACELOG 9 BP'!$F$2:$EE$2,DD$4,'SPACELOG 9 BP'!$F57:$EE57)+SUMIF('SPACELOG 10 BP'!$F$2:$EE$2,DD$4,'SPACELOG 10 BP'!$F57:$EE57)+SUMIF('SPACELOG 11 BP'!$F$2:$EE$2,DD$4,'SPACELOG 11 BP'!$F57:$EE57)+SUMIF('SPACELOG 12 BP'!$F$2:$EE$2,DD$4,'SPACELOG 12 BP'!$F57:$EE57)</f>
        <v>7313.02</v>
      </c>
      <c r="DE57" s="393">
        <f t="shared" ref="DE57:DE59" si="281">SUM(CS57:DD57)</f>
        <v>93076.96</v>
      </c>
      <c r="DF57" s="33">
        <f>SUMIF('reporting montigny'!$F$2:$EE$2,DF$4,'reporting montigny'!$F57:$EE57)+SUMIF('reporting boissy'!$F$2:$EE$2,DF$4,'reporting boissy'!$F57:$EE57)+SUMIF('reporting moussy'!$F$2:$EE$2,DF$4,'reporting moussy'!$F57:$EE57)+SUMIF('reporting trappes'!$F$2:$EE$2,DF$4,'reporting trappes'!$F57:$EE57)+SUMIF('SPACELOG 5 BP'!$F$2:$EE$2,DF$4,'SPACELOG 5 BP'!$F57:$EE57)+SUMIF('SPACELOG 6 BP'!$F$2:$EE$2,DF$4,'SPACELOG 6 BP'!$F57:$EE57)+SUMIF('SPACELOG 7 BP'!$F$2:$EE$2,DF$4,'SPACELOG 7 BP'!$F57:$EE57)+SUMIF('SPACELOG 8 BP'!$F$2:$EE$2,DF$4,'SPACELOG 8 BP'!$F57:$EE57)+SUMIF('SPACELOG 9 BP'!$F$2:$EE$2,DF$4,'SPACELOG 9 BP'!$F57:$EE57)+SUMIF('SPACELOG 10 BP'!$F$2:$EE$2,DF$4,'SPACELOG 10 BP'!$F57:$EE57)+SUMIF('SPACELOG 11 BP'!$F$2:$EE$2,DF$4,'SPACELOG 11 BP'!$F57:$EE57)+SUMIF('SPACELOG 12 BP'!$F$2:$EE$2,DF$4,'SPACELOG 12 BP'!$F57:$EE57)</f>
        <v>7231.46</v>
      </c>
      <c r="DG57" s="33">
        <f>SUMIF('reporting montigny'!$F$2:$EE$2,DG$4,'reporting montigny'!$F57:$EE57)+SUMIF('reporting boissy'!$F$2:$EE$2,DG$4,'reporting boissy'!$F57:$EE57)+SUMIF('reporting moussy'!$F$2:$EE$2,DG$4,'reporting moussy'!$F57:$EE57)+SUMIF('reporting trappes'!$F$2:$EE$2,DG$4,'reporting trappes'!$F57:$EE57)+SUMIF('SPACELOG 5 BP'!$F$2:$EE$2,DG$4,'SPACELOG 5 BP'!$F57:$EE57)+SUMIF('SPACELOG 6 BP'!$F$2:$EE$2,DG$4,'SPACELOG 6 BP'!$F57:$EE57)+SUMIF('SPACELOG 7 BP'!$F$2:$EE$2,DG$4,'SPACELOG 7 BP'!$F57:$EE57)+SUMIF('SPACELOG 8 BP'!$F$2:$EE$2,DG$4,'SPACELOG 8 BP'!$F57:$EE57)+SUMIF('SPACELOG 9 BP'!$F$2:$EE$2,DG$4,'SPACELOG 9 BP'!$F57:$EE57)+SUMIF('SPACELOG 10 BP'!$F$2:$EE$2,DG$4,'SPACELOG 10 BP'!$F57:$EE57)+SUMIF('SPACELOG 11 BP'!$F$2:$EE$2,DG$4,'SPACELOG 11 BP'!$F57:$EE57)+SUMIF('SPACELOG 12 BP'!$F$2:$EE$2,DG$4,'SPACELOG 12 BP'!$F57:$EE57)</f>
        <v>7149.68</v>
      </c>
      <c r="DH57" s="33">
        <f>SUMIF('reporting montigny'!$F$2:$EE$2,DH$4,'reporting montigny'!$F57:$EE57)+SUMIF('reporting boissy'!$F$2:$EE$2,DH$4,'reporting boissy'!$F57:$EE57)+SUMIF('reporting moussy'!$F$2:$EE$2,DH$4,'reporting moussy'!$F57:$EE57)+SUMIF('reporting trappes'!$F$2:$EE$2,DH$4,'reporting trappes'!$F57:$EE57)+SUMIF('SPACELOG 5 BP'!$F$2:$EE$2,DH$4,'SPACELOG 5 BP'!$F57:$EE57)+SUMIF('SPACELOG 6 BP'!$F$2:$EE$2,DH$4,'SPACELOG 6 BP'!$F57:$EE57)+SUMIF('SPACELOG 7 BP'!$F$2:$EE$2,DH$4,'SPACELOG 7 BP'!$F57:$EE57)+SUMIF('SPACELOG 8 BP'!$F$2:$EE$2,DH$4,'SPACELOG 8 BP'!$F57:$EE57)+SUMIF('SPACELOG 9 BP'!$F$2:$EE$2,DH$4,'SPACELOG 9 BP'!$F57:$EE57)+SUMIF('SPACELOG 10 BP'!$F$2:$EE$2,DH$4,'SPACELOG 10 BP'!$F57:$EE57)+SUMIF('SPACELOG 11 BP'!$F$2:$EE$2,DH$4,'SPACELOG 11 BP'!$F57:$EE57)+SUMIF('SPACELOG 12 BP'!$F$2:$EE$2,DH$4,'SPACELOG 12 BP'!$F57:$EE57)</f>
        <v>7067.6900000000005</v>
      </c>
      <c r="DI57" s="33">
        <f>SUMIF('reporting montigny'!$F$2:$EE$2,DI$4,'reporting montigny'!$F57:$EE57)+SUMIF('reporting boissy'!$F$2:$EE$2,DI$4,'reporting boissy'!$F57:$EE57)+SUMIF('reporting moussy'!$F$2:$EE$2,DI$4,'reporting moussy'!$F57:$EE57)+SUMIF('reporting trappes'!$F$2:$EE$2,DI$4,'reporting trappes'!$F57:$EE57)+SUMIF('SPACELOG 5 BP'!$F$2:$EE$2,DI$4,'SPACELOG 5 BP'!$F57:$EE57)+SUMIF('SPACELOG 6 BP'!$F$2:$EE$2,DI$4,'SPACELOG 6 BP'!$F57:$EE57)+SUMIF('SPACELOG 7 BP'!$F$2:$EE$2,DI$4,'SPACELOG 7 BP'!$F57:$EE57)+SUMIF('SPACELOG 8 BP'!$F$2:$EE$2,DI$4,'SPACELOG 8 BP'!$F57:$EE57)+SUMIF('SPACELOG 9 BP'!$F$2:$EE$2,DI$4,'SPACELOG 9 BP'!$F57:$EE57)+SUMIF('SPACELOG 10 BP'!$F$2:$EE$2,DI$4,'SPACELOG 10 BP'!$F57:$EE57)+SUMIF('SPACELOG 11 BP'!$F$2:$EE$2,DI$4,'SPACELOG 11 BP'!$F57:$EE57)+SUMIF('SPACELOG 12 BP'!$F$2:$EE$2,DI$4,'SPACELOG 12 BP'!$F57:$EE57)</f>
        <v>6985.48</v>
      </c>
      <c r="DJ57" s="33">
        <f>SUMIF('reporting montigny'!$F$2:$EE$2,DJ$4,'reporting montigny'!$F57:$EE57)+SUMIF('reporting boissy'!$F$2:$EE$2,DJ$4,'reporting boissy'!$F57:$EE57)+SUMIF('reporting moussy'!$F$2:$EE$2,DJ$4,'reporting moussy'!$F57:$EE57)+SUMIF('reporting trappes'!$F$2:$EE$2,DJ$4,'reporting trappes'!$F57:$EE57)+SUMIF('SPACELOG 5 BP'!$F$2:$EE$2,DJ$4,'SPACELOG 5 BP'!$F57:$EE57)+SUMIF('SPACELOG 6 BP'!$F$2:$EE$2,DJ$4,'SPACELOG 6 BP'!$F57:$EE57)+SUMIF('SPACELOG 7 BP'!$F$2:$EE$2,DJ$4,'SPACELOG 7 BP'!$F57:$EE57)+SUMIF('SPACELOG 8 BP'!$F$2:$EE$2,DJ$4,'SPACELOG 8 BP'!$F57:$EE57)+SUMIF('SPACELOG 9 BP'!$F$2:$EE$2,DJ$4,'SPACELOG 9 BP'!$F57:$EE57)+SUMIF('SPACELOG 10 BP'!$F$2:$EE$2,DJ$4,'SPACELOG 10 BP'!$F57:$EE57)+SUMIF('SPACELOG 11 BP'!$F$2:$EE$2,DJ$4,'SPACELOG 11 BP'!$F57:$EE57)+SUMIF('SPACELOG 12 BP'!$F$2:$EE$2,DJ$4,'SPACELOG 12 BP'!$F57:$EE57)</f>
        <v>6903.0400000000009</v>
      </c>
      <c r="DK57" s="33">
        <f>SUMIF('reporting montigny'!$F$2:$EE$2,DK$4,'reporting montigny'!$F57:$EE57)+SUMIF('reporting boissy'!$F$2:$EE$2,DK$4,'reporting boissy'!$F57:$EE57)+SUMIF('reporting moussy'!$F$2:$EE$2,DK$4,'reporting moussy'!$F57:$EE57)+SUMIF('reporting trappes'!$F$2:$EE$2,DK$4,'reporting trappes'!$F57:$EE57)+SUMIF('SPACELOG 5 BP'!$F$2:$EE$2,DK$4,'SPACELOG 5 BP'!$F57:$EE57)+SUMIF('SPACELOG 6 BP'!$F$2:$EE$2,DK$4,'SPACELOG 6 BP'!$F57:$EE57)+SUMIF('SPACELOG 7 BP'!$F$2:$EE$2,DK$4,'SPACELOG 7 BP'!$F57:$EE57)+SUMIF('SPACELOG 8 BP'!$F$2:$EE$2,DK$4,'SPACELOG 8 BP'!$F57:$EE57)+SUMIF('SPACELOG 9 BP'!$F$2:$EE$2,DK$4,'SPACELOG 9 BP'!$F57:$EE57)+SUMIF('SPACELOG 10 BP'!$F$2:$EE$2,DK$4,'SPACELOG 10 BP'!$F57:$EE57)+SUMIF('SPACELOG 11 BP'!$F$2:$EE$2,DK$4,'SPACELOG 11 BP'!$F57:$EE57)+SUMIF('SPACELOG 12 BP'!$F$2:$EE$2,DK$4,'SPACELOG 12 BP'!$F57:$EE57)</f>
        <v>6820.3700000000008</v>
      </c>
      <c r="DL57" s="33">
        <f>SUMIF('reporting montigny'!$F$2:$EE$2,DL$4,'reporting montigny'!$F57:$EE57)+SUMIF('reporting boissy'!$F$2:$EE$2,DL$4,'reporting boissy'!$F57:$EE57)+SUMIF('reporting moussy'!$F$2:$EE$2,DL$4,'reporting moussy'!$F57:$EE57)+SUMIF('reporting trappes'!$F$2:$EE$2,DL$4,'reporting trappes'!$F57:$EE57)+SUMIF('SPACELOG 5 BP'!$F$2:$EE$2,DL$4,'SPACELOG 5 BP'!$F57:$EE57)+SUMIF('SPACELOG 6 BP'!$F$2:$EE$2,DL$4,'SPACELOG 6 BP'!$F57:$EE57)+SUMIF('SPACELOG 7 BP'!$F$2:$EE$2,DL$4,'SPACELOG 7 BP'!$F57:$EE57)+SUMIF('SPACELOG 8 BP'!$F$2:$EE$2,DL$4,'SPACELOG 8 BP'!$F57:$EE57)+SUMIF('SPACELOG 9 BP'!$F$2:$EE$2,DL$4,'SPACELOG 9 BP'!$F57:$EE57)+SUMIF('SPACELOG 10 BP'!$F$2:$EE$2,DL$4,'SPACELOG 10 BP'!$F57:$EE57)+SUMIF('SPACELOG 11 BP'!$F$2:$EE$2,DL$4,'SPACELOG 11 BP'!$F57:$EE57)+SUMIF('SPACELOG 12 BP'!$F$2:$EE$2,DL$4,'SPACELOG 12 BP'!$F57:$EE57)</f>
        <v>6737.51</v>
      </c>
      <c r="DM57" s="33">
        <f>SUMIF('reporting montigny'!$F$2:$EE$2,DM$4,'reporting montigny'!$F57:$EE57)+SUMIF('reporting boissy'!$F$2:$EE$2,DM$4,'reporting boissy'!$F57:$EE57)+SUMIF('reporting moussy'!$F$2:$EE$2,DM$4,'reporting moussy'!$F57:$EE57)+SUMIF('reporting trappes'!$F$2:$EE$2,DM$4,'reporting trappes'!$F57:$EE57)+SUMIF('SPACELOG 5 BP'!$F$2:$EE$2,DM$4,'SPACELOG 5 BP'!$F57:$EE57)+SUMIF('SPACELOG 6 BP'!$F$2:$EE$2,DM$4,'SPACELOG 6 BP'!$F57:$EE57)+SUMIF('SPACELOG 7 BP'!$F$2:$EE$2,DM$4,'SPACELOG 7 BP'!$F57:$EE57)+SUMIF('SPACELOG 8 BP'!$F$2:$EE$2,DM$4,'SPACELOG 8 BP'!$F57:$EE57)+SUMIF('SPACELOG 9 BP'!$F$2:$EE$2,DM$4,'SPACELOG 9 BP'!$F57:$EE57)+SUMIF('SPACELOG 10 BP'!$F$2:$EE$2,DM$4,'SPACELOG 10 BP'!$F57:$EE57)+SUMIF('SPACELOG 11 BP'!$F$2:$EE$2,DM$4,'SPACELOG 11 BP'!$F57:$EE57)+SUMIF('SPACELOG 12 BP'!$F$2:$EE$2,DM$4,'SPACELOG 12 BP'!$F57:$EE57)</f>
        <v>6654.4</v>
      </c>
      <c r="DN57" s="33">
        <f>SUMIF('reporting montigny'!$F$2:$EE$2,DN$4,'reporting montigny'!$F57:$EE57)+SUMIF('reporting boissy'!$F$2:$EE$2,DN$4,'reporting boissy'!$F57:$EE57)+SUMIF('reporting moussy'!$F$2:$EE$2,DN$4,'reporting moussy'!$F57:$EE57)+SUMIF('reporting trappes'!$F$2:$EE$2,DN$4,'reporting trappes'!$F57:$EE57)+SUMIF('SPACELOG 5 BP'!$F$2:$EE$2,DN$4,'SPACELOG 5 BP'!$F57:$EE57)+SUMIF('SPACELOG 6 BP'!$F$2:$EE$2,DN$4,'SPACELOG 6 BP'!$F57:$EE57)+SUMIF('SPACELOG 7 BP'!$F$2:$EE$2,DN$4,'SPACELOG 7 BP'!$F57:$EE57)+SUMIF('SPACELOG 8 BP'!$F$2:$EE$2,DN$4,'SPACELOG 8 BP'!$F57:$EE57)+SUMIF('SPACELOG 9 BP'!$F$2:$EE$2,DN$4,'SPACELOG 9 BP'!$F57:$EE57)+SUMIF('SPACELOG 10 BP'!$F$2:$EE$2,DN$4,'SPACELOG 10 BP'!$F57:$EE57)+SUMIF('SPACELOG 11 BP'!$F$2:$EE$2,DN$4,'SPACELOG 11 BP'!$F57:$EE57)+SUMIF('SPACELOG 12 BP'!$F$2:$EE$2,DN$4,'SPACELOG 12 BP'!$F57:$EE57)</f>
        <v>6571.0599999999995</v>
      </c>
      <c r="DO57" s="33">
        <f>SUMIF('reporting montigny'!$F$2:$EE$2,DO$4,'reporting montigny'!$F57:$EE57)+SUMIF('reporting boissy'!$F$2:$EE$2,DO$4,'reporting boissy'!$F57:$EE57)+SUMIF('reporting moussy'!$F$2:$EE$2,DO$4,'reporting moussy'!$F57:$EE57)+SUMIF('reporting trappes'!$F$2:$EE$2,DO$4,'reporting trappes'!$F57:$EE57)+SUMIF('SPACELOG 5 BP'!$F$2:$EE$2,DO$4,'SPACELOG 5 BP'!$F57:$EE57)+SUMIF('SPACELOG 6 BP'!$F$2:$EE$2,DO$4,'SPACELOG 6 BP'!$F57:$EE57)+SUMIF('SPACELOG 7 BP'!$F$2:$EE$2,DO$4,'SPACELOG 7 BP'!$F57:$EE57)+SUMIF('SPACELOG 8 BP'!$F$2:$EE$2,DO$4,'SPACELOG 8 BP'!$F57:$EE57)+SUMIF('SPACELOG 9 BP'!$F$2:$EE$2,DO$4,'SPACELOG 9 BP'!$F57:$EE57)+SUMIF('SPACELOG 10 BP'!$F$2:$EE$2,DO$4,'SPACELOG 10 BP'!$F57:$EE57)+SUMIF('SPACELOG 11 BP'!$F$2:$EE$2,DO$4,'SPACELOG 11 BP'!$F57:$EE57)+SUMIF('SPACELOG 12 BP'!$F$2:$EE$2,DO$4,'SPACELOG 12 BP'!$F57:$EE57)</f>
        <v>6487.52</v>
      </c>
      <c r="DP57" s="33">
        <f>SUMIF('reporting montigny'!$F$2:$EE$2,DP$4,'reporting montigny'!$F57:$EE57)+SUMIF('reporting boissy'!$F$2:$EE$2,DP$4,'reporting boissy'!$F57:$EE57)+SUMIF('reporting moussy'!$F$2:$EE$2,DP$4,'reporting moussy'!$F57:$EE57)+SUMIF('reporting trappes'!$F$2:$EE$2,DP$4,'reporting trappes'!$F57:$EE57)+SUMIF('SPACELOG 5 BP'!$F$2:$EE$2,DP$4,'SPACELOG 5 BP'!$F57:$EE57)+SUMIF('SPACELOG 6 BP'!$F$2:$EE$2,DP$4,'SPACELOG 6 BP'!$F57:$EE57)+SUMIF('SPACELOG 7 BP'!$F$2:$EE$2,DP$4,'SPACELOG 7 BP'!$F57:$EE57)+SUMIF('SPACELOG 8 BP'!$F$2:$EE$2,DP$4,'SPACELOG 8 BP'!$F57:$EE57)+SUMIF('SPACELOG 9 BP'!$F$2:$EE$2,DP$4,'SPACELOG 9 BP'!$F57:$EE57)+SUMIF('SPACELOG 10 BP'!$F$2:$EE$2,DP$4,'SPACELOG 10 BP'!$F57:$EE57)+SUMIF('SPACELOG 11 BP'!$F$2:$EE$2,DP$4,'SPACELOG 11 BP'!$F57:$EE57)+SUMIF('SPACELOG 12 BP'!$F$2:$EE$2,DP$4,'SPACELOG 12 BP'!$F57:$EE57)</f>
        <v>6403.73</v>
      </c>
      <c r="DQ57" s="33">
        <f>SUMIF('reporting montigny'!$F$2:$EE$2,DQ$4,'reporting montigny'!$F57:$EE57)+SUMIF('reporting boissy'!$F$2:$EE$2,DQ$4,'reporting boissy'!$F57:$EE57)+SUMIF('reporting moussy'!$F$2:$EE$2,DQ$4,'reporting moussy'!$F57:$EE57)+SUMIF('reporting trappes'!$F$2:$EE$2,DQ$4,'reporting trappes'!$F57:$EE57)+SUMIF('SPACELOG 5 BP'!$F$2:$EE$2,DQ$4,'SPACELOG 5 BP'!$F57:$EE57)+SUMIF('SPACELOG 6 BP'!$F$2:$EE$2,DQ$4,'SPACELOG 6 BP'!$F57:$EE57)+SUMIF('SPACELOG 7 BP'!$F$2:$EE$2,DQ$4,'SPACELOG 7 BP'!$F57:$EE57)+SUMIF('SPACELOG 8 BP'!$F$2:$EE$2,DQ$4,'SPACELOG 8 BP'!$F57:$EE57)+SUMIF('SPACELOG 9 BP'!$F$2:$EE$2,DQ$4,'SPACELOG 9 BP'!$F57:$EE57)+SUMIF('SPACELOG 10 BP'!$F$2:$EE$2,DQ$4,'SPACELOG 10 BP'!$F57:$EE57)+SUMIF('SPACELOG 11 BP'!$F$2:$EE$2,DQ$4,'SPACELOG 11 BP'!$F57:$EE57)+SUMIF('SPACELOG 12 BP'!$F$2:$EE$2,DQ$4,'SPACELOG 12 BP'!$F57:$EE57)</f>
        <v>6319.74</v>
      </c>
      <c r="DR57" s="393">
        <f t="shared" ref="DR57:DR59" si="282">SUM(DF57:DQ57)</f>
        <v>81331.680000000008</v>
      </c>
    </row>
    <row r="58" spans="2:122" x14ac:dyDescent="0.2">
      <c r="B58" s="13"/>
      <c r="E58" s="1" t="s">
        <v>50</v>
      </c>
      <c r="F58" s="33">
        <f>SUMIF('reporting montigny'!$F$2:$EE$2,F$4,'reporting montigny'!$F58:$EE58)+SUMIF('reporting boissy'!$F$2:$EE$2,F$4,'reporting boissy'!$F58:$EE58)+SUMIF('reporting moussy'!$F$2:$EE$2,F$4,'reporting moussy'!$F58:$EE58)+SUMIF('reporting trappes'!$F$2:$EE$2,F$4,'reporting trappes'!$F58:$EE58)+SUMIF('SPACELOG 5 BP'!$F$2:$EE$2,F$4,'SPACELOG 5 BP'!$F58:$EE58)+SUMIF('SPACELOG 6 BP'!$F$2:$EE$2,F$4,'SPACELOG 6 BP'!$F58:$EE58)+SUMIF('SPACELOG 7 BP'!$F$2:$EE$2,F$4,'SPACELOG 7 BP'!$F58:$EE58)+SUMIF('SPACELOG 8 BP'!$F$2:$EE$2,F$4,'SPACELOG 8 BP'!$F58:$EE58)+SUMIF('SPACELOG 9 BP'!$F$2:$EE$2,F$4,'SPACELOG 9 BP'!$F58:$EE58)+SUMIF('SPACELOG 10 BP'!$F$2:$EE$2,F$4,'SPACELOG 10 BP'!$F58:$EE58)+SUMIF('SPACELOG 11 BP'!$F$2:$EE$2,F$4,'SPACELOG 11 BP'!$F58:$EE58)+SUMIF('SPACELOG 12 BP'!$F$2:$EE$2,F$4,'SPACELOG 12 BP'!$F58:$EE58)</f>
        <v>2766.67</v>
      </c>
      <c r="G58" s="33">
        <f>SUMIF('reporting montigny'!$F$2:$EE$2,G$4,'reporting montigny'!$F58:$EE58)+SUMIF('reporting boissy'!$F$2:$EE$2,G$4,'reporting boissy'!$F58:$EE58)+SUMIF('reporting moussy'!$F$2:$EE$2,G$4,'reporting moussy'!$F58:$EE58)+SUMIF('reporting trappes'!$F$2:$EE$2,G$4,'reporting trappes'!$F58:$EE58)+SUMIF('SPACELOG 5 BP'!$F$2:$EE$2,G$4,'SPACELOG 5 BP'!$F58:$EE58)+SUMIF('SPACELOG 6 BP'!$F$2:$EE$2,G$4,'SPACELOG 6 BP'!$F58:$EE58)+SUMIF('SPACELOG 7 BP'!$F$2:$EE$2,G$4,'SPACELOG 7 BP'!$F58:$EE58)+SUMIF('SPACELOG 8 BP'!$F$2:$EE$2,G$4,'SPACELOG 8 BP'!$F58:$EE58)+SUMIF('SPACELOG 9 BP'!$F$2:$EE$2,G$4,'SPACELOG 9 BP'!$F58:$EE58)+SUMIF('SPACELOG 10 BP'!$F$2:$EE$2,G$4,'SPACELOG 10 BP'!$F58:$EE58)+SUMIF('SPACELOG 11 BP'!$F$2:$EE$2,G$4,'SPACELOG 11 BP'!$F58:$EE58)+SUMIF('SPACELOG 12 BP'!$F$2:$EE$2,G$4,'SPACELOG 12 BP'!$F58:$EE58)</f>
        <v>2755.56</v>
      </c>
      <c r="H58" s="33">
        <f>SUMIF('reporting montigny'!$F$2:$EE$2,H$4,'reporting montigny'!$F58:$EE58)+SUMIF('reporting boissy'!$F$2:$EE$2,H$4,'reporting boissy'!$F58:$EE58)+SUMIF('reporting moussy'!$F$2:$EE$2,H$4,'reporting moussy'!$F58:$EE58)+SUMIF('reporting trappes'!$F$2:$EE$2,H$4,'reporting trappes'!$F58:$EE58)+SUMIF('SPACELOG 5 BP'!$F$2:$EE$2,H$4,'SPACELOG 5 BP'!$F58:$EE58)+SUMIF('SPACELOG 6 BP'!$F$2:$EE$2,H$4,'SPACELOG 6 BP'!$F58:$EE58)+SUMIF('SPACELOG 7 BP'!$F$2:$EE$2,H$4,'SPACELOG 7 BP'!$F58:$EE58)+SUMIF('SPACELOG 8 BP'!$F$2:$EE$2,H$4,'SPACELOG 8 BP'!$F58:$EE58)+SUMIF('SPACELOG 9 BP'!$F$2:$EE$2,H$4,'SPACELOG 9 BP'!$F58:$EE58)+SUMIF('SPACELOG 10 BP'!$F$2:$EE$2,H$4,'SPACELOG 10 BP'!$F58:$EE58)+SUMIF('SPACELOG 11 BP'!$F$2:$EE$2,H$4,'SPACELOG 11 BP'!$F58:$EE58)+SUMIF('SPACELOG 12 BP'!$F$2:$EE$2,H$4,'SPACELOG 12 BP'!$F58:$EE58)</f>
        <v>2744.42</v>
      </c>
      <c r="I58" s="33">
        <f>SUMIF('reporting montigny'!$F$2:$EE$2,I$4,'reporting montigny'!$F58:$EE58)+SUMIF('reporting boissy'!$F$2:$EE$2,I$4,'reporting boissy'!$F58:$EE58)+SUMIF('reporting moussy'!$F$2:$EE$2,I$4,'reporting moussy'!$F58:$EE58)+SUMIF('reporting trappes'!$F$2:$EE$2,I$4,'reporting trappes'!$F58:$EE58)+SUMIF('SPACELOG 5 BP'!$F$2:$EE$2,I$4,'SPACELOG 5 BP'!$F58:$EE58)+SUMIF('SPACELOG 6 BP'!$F$2:$EE$2,I$4,'SPACELOG 6 BP'!$F58:$EE58)+SUMIF('SPACELOG 7 BP'!$F$2:$EE$2,I$4,'SPACELOG 7 BP'!$F58:$EE58)+SUMIF('SPACELOG 8 BP'!$F$2:$EE$2,I$4,'SPACELOG 8 BP'!$F58:$EE58)+SUMIF('SPACELOG 9 BP'!$F$2:$EE$2,I$4,'SPACELOG 9 BP'!$F58:$EE58)+SUMIF('SPACELOG 10 BP'!$F$2:$EE$2,I$4,'SPACELOG 10 BP'!$F58:$EE58)+SUMIF('SPACELOG 11 BP'!$F$2:$EE$2,I$4,'SPACELOG 11 BP'!$F58:$EE58)+SUMIF('SPACELOG 12 BP'!$F$2:$EE$2,I$4,'SPACELOG 12 BP'!$F58:$EE58)</f>
        <v>2733.24</v>
      </c>
      <c r="J58" s="33">
        <f>SUMIF('reporting montigny'!$F$2:$EE$2,J$4,'reporting montigny'!$F58:$EE58)+SUMIF('reporting boissy'!$F$2:$EE$2,J$4,'reporting boissy'!$F58:$EE58)+SUMIF('reporting moussy'!$F$2:$EE$2,J$4,'reporting moussy'!$F58:$EE58)+SUMIF('reporting trappes'!$F$2:$EE$2,J$4,'reporting trappes'!$F58:$EE58)+SUMIF('SPACELOG 5 BP'!$F$2:$EE$2,J$4,'SPACELOG 5 BP'!$F58:$EE58)+SUMIF('SPACELOG 6 BP'!$F$2:$EE$2,J$4,'SPACELOG 6 BP'!$F58:$EE58)+SUMIF('SPACELOG 7 BP'!$F$2:$EE$2,J$4,'SPACELOG 7 BP'!$F58:$EE58)+SUMIF('SPACELOG 8 BP'!$F$2:$EE$2,J$4,'SPACELOG 8 BP'!$F58:$EE58)+SUMIF('SPACELOG 9 BP'!$F$2:$EE$2,J$4,'SPACELOG 9 BP'!$F58:$EE58)+SUMIF('SPACELOG 10 BP'!$F$2:$EE$2,J$4,'SPACELOG 10 BP'!$F58:$EE58)+SUMIF('SPACELOG 11 BP'!$F$2:$EE$2,J$4,'SPACELOG 11 BP'!$F58:$EE58)+SUMIF('SPACELOG 12 BP'!$F$2:$EE$2,J$4,'SPACELOG 12 BP'!$F58:$EE58)</f>
        <v>2722.01</v>
      </c>
      <c r="K58" s="33">
        <f>SUMIF('reporting montigny'!$F$2:$EE$2,K$4,'reporting montigny'!$F58:$EE58)+SUMIF('reporting boissy'!$F$2:$EE$2,K$4,'reporting boissy'!$F58:$EE58)+SUMIF('reporting moussy'!$F$2:$EE$2,K$4,'reporting moussy'!$F58:$EE58)+SUMIF('reporting trappes'!$F$2:$EE$2,K$4,'reporting trappes'!$F58:$EE58)+SUMIF('SPACELOG 5 BP'!$F$2:$EE$2,K$4,'SPACELOG 5 BP'!$F58:$EE58)+SUMIF('SPACELOG 6 BP'!$F$2:$EE$2,K$4,'SPACELOG 6 BP'!$F58:$EE58)+SUMIF('SPACELOG 7 BP'!$F$2:$EE$2,K$4,'SPACELOG 7 BP'!$F58:$EE58)+SUMIF('SPACELOG 8 BP'!$F$2:$EE$2,K$4,'SPACELOG 8 BP'!$F58:$EE58)+SUMIF('SPACELOG 9 BP'!$F$2:$EE$2,K$4,'SPACELOG 9 BP'!$F58:$EE58)+SUMIF('SPACELOG 10 BP'!$F$2:$EE$2,K$4,'SPACELOG 10 BP'!$F58:$EE58)+SUMIF('SPACELOG 11 BP'!$F$2:$EE$2,K$4,'SPACELOG 11 BP'!$F58:$EE58)+SUMIF('SPACELOG 12 BP'!$F$2:$EE$2,K$4,'SPACELOG 12 BP'!$F58:$EE58)</f>
        <v>2710.76</v>
      </c>
      <c r="L58" s="33">
        <f>SUMIF('reporting montigny'!$F$2:$EE$2,L$4,'reporting montigny'!$F58:$EE58)+SUMIF('reporting boissy'!$F$2:$EE$2,L$4,'reporting boissy'!$F58:$EE58)+SUMIF('reporting moussy'!$F$2:$EE$2,L$4,'reporting moussy'!$F58:$EE58)+SUMIF('reporting trappes'!$F$2:$EE$2,L$4,'reporting trappes'!$F58:$EE58)+SUMIF('SPACELOG 5 BP'!$F$2:$EE$2,L$4,'SPACELOG 5 BP'!$F58:$EE58)+SUMIF('SPACELOG 6 BP'!$F$2:$EE$2,L$4,'SPACELOG 6 BP'!$F58:$EE58)+SUMIF('SPACELOG 7 BP'!$F$2:$EE$2,L$4,'SPACELOG 7 BP'!$F58:$EE58)+SUMIF('SPACELOG 8 BP'!$F$2:$EE$2,L$4,'SPACELOG 8 BP'!$F58:$EE58)+SUMIF('SPACELOG 9 BP'!$F$2:$EE$2,L$4,'SPACELOG 9 BP'!$F58:$EE58)+SUMIF('SPACELOG 10 BP'!$F$2:$EE$2,L$4,'SPACELOG 10 BP'!$F58:$EE58)+SUMIF('SPACELOG 11 BP'!$F$2:$EE$2,L$4,'SPACELOG 11 BP'!$F58:$EE58)+SUMIF('SPACELOG 12 BP'!$F$2:$EE$2,L$4,'SPACELOG 12 BP'!$F58:$EE58)</f>
        <v>3414.4</v>
      </c>
      <c r="M58" s="33">
        <f>SUMIF('reporting montigny'!$F$2:$EE$2,M$4,'reporting montigny'!$F58:$EE58)+SUMIF('reporting boissy'!$F$2:$EE$2,M$4,'reporting boissy'!$F58:$EE58)+SUMIF('reporting moussy'!$F$2:$EE$2,M$4,'reporting moussy'!$F58:$EE58)+SUMIF('reporting trappes'!$F$2:$EE$2,M$4,'reporting trappes'!$F58:$EE58)+SUMIF('SPACELOG 5 BP'!$F$2:$EE$2,M$4,'SPACELOG 5 BP'!$F58:$EE58)+SUMIF('SPACELOG 6 BP'!$F$2:$EE$2,M$4,'SPACELOG 6 BP'!$F58:$EE58)+SUMIF('SPACELOG 7 BP'!$F$2:$EE$2,M$4,'SPACELOG 7 BP'!$F58:$EE58)+SUMIF('SPACELOG 8 BP'!$F$2:$EE$2,M$4,'SPACELOG 8 BP'!$F58:$EE58)+SUMIF('SPACELOG 9 BP'!$F$2:$EE$2,M$4,'SPACELOG 9 BP'!$F58:$EE58)+SUMIF('SPACELOG 10 BP'!$F$2:$EE$2,M$4,'SPACELOG 10 BP'!$F58:$EE58)+SUMIF('SPACELOG 11 BP'!$F$2:$EE$2,M$4,'SPACELOG 11 BP'!$F58:$EE58)+SUMIF('SPACELOG 12 BP'!$F$2:$EE$2,M$4,'SPACELOG 12 BP'!$F58:$EE58)</f>
        <v>3403.06</v>
      </c>
      <c r="N58" s="33">
        <f>SUMIF('reporting montigny'!$F$2:$EE$2,N$4,'reporting montigny'!$F58:$EE58)+SUMIF('reporting boissy'!$F$2:$EE$2,N$4,'reporting boissy'!$F58:$EE58)+SUMIF('reporting moussy'!$F$2:$EE$2,N$4,'reporting moussy'!$F58:$EE58)+SUMIF('reporting trappes'!$F$2:$EE$2,N$4,'reporting trappes'!$F58:$EE58)+SUMIF('SPACELOG 5 BP'!$F$2:$EE$2,N$4,'SPACELOG 5 BP'!$F58:$EE58)+SUMIF('SPACELOG 6 BP'!$F$2:$EE$2,N$4,'SPACELOG 6 BP'!$F58:$EE58)+SUMIF('SPACELOG 7 BP'!$F$2:$EE$2,N$4,'SPACELOG 7 BP'!$F58:$EE58)+SUMIF('SPACELOG 8 BP'!$F$2:$EE$2,N$4,'SPACELOG 8 BP'!$F58:$EE58)+SUMIF('SPACELOG 9 BP'!$F$2:$EE$2,N$4,'SPACELOG 9 BP'!$F58:$EE58)+SUMIF('SPACELOG 10 BP'!$F$2:$EE$2,N$4,'SPACELOG 10 BP'!$F58:$EE58)+SUMIF('SPACELOG 11 BP'!$F$2:$EE$2,N$4,'SPACELOG 11 BP'!$F58:$EE58)+SUMIF('SPACELOG 12 BP'!$F$2:$EE$2,N$4,'SPACELOG 12 BP'!$F58:$EE58)</f>
        <v>3391.68</v>
      </c>
      <c r="O58" s="33">
        <f>SUMIF('reporting montigny'!$F$2:$EE$2,O$4,'reporting montigny'!$F58:$EE58)+SUMIF('reporting boissy'!$F$2:$EE$2,O$4,'reporting boissy'!$F58:$EE58)+SUMIF('reporting moussy'!$F$2:$EE$2,O$4,'reporting moussy'!$F58:$EE58)+SUMIF('reporting trappes'!$F$2:$EE$2,O$4,'reporting trappes'!$F58:$EE58)+SUMIF('SPACELOG 5 BP'!$F$2:$EE$2,O$4,'SPACELOG 5 BP'!$F58:$EE58)+SUMIF('SPACELOG 6 BP'!$F$2:$EE$2,O$4,'SPACELOG 6 BP'!$F58:$EE58)+SUMIF('SPACELOG 7 BP'!$F$2:$EE$2,O$4,'SPACELOG 7 BP'!$F58:$EE58)+SUMIF('SPACELOG 8 BP'!$F$2:$EE$2,O$4,'SPACELOG 8 BP'!$F58:$EE58)+SUMIF('SPACELOG 9 BP'!$F$2:$EE$2,O$4,'SPACELOG 9 BP'!$F58:$EE58)+SUMIF('SPACELOG 10 BP'!$F$2:$EE$2,O$4,'SPACELOG 10 BP'!$F58:$EE58)+SUMIF('SPACELOG 11 BP'!$F$2:$EE$2,O$4,'SPACELOG 11 BP'!$F58:$EE58)+SUMIF('SPACELOG 12 BP'!$F$2:$EE$2,O$4,'SPACELOG 12 BP'!$F58:$EE58)</f>
        <v>3380.27</v>
      </c>
      <c r="P58" s="33">
        <f>SUMIF('reporting montigny'!$F$2:$EE$2,P$4,'reporting montigny'!$F58:$EE58)+SUMIF('reporting boissy'!$F$2:$EE$2,P$4,'reporting boissy'!$F58:$EE58)+SUMIF('reporting moussy'!$F$2:$EE$2,P$4,'reporting moussy'!$F58:$EE58)+SUMIF('reporting trappes'!$F$2:$EE$2,P$4,'reporting trappes'!$F58:$EE58)+SUMIF('SPACELOG 5 BP'!$F$2:$EE$2,P$4,'SPACELOG 5 BP'!$F58:$EE58)+SUMIF('SPACELOG 6 BP'!$F$2:$EE$2,P$4,'SPACELOG 6 BP'!$F58:$EE58)+SUMIF('SPACELOG 7 BP'!$F$2:$EE$2,P$4,'SPACELOG 7 BP'!$F58:$EE58)+SUMIF('SPACELOG 8 BP'!$F$2:$EE$2,P$4,'SPACELOG 8 BP'!$F58:$EE58)+SUMIF('SPACELOG 9 BP'!$F$2:$EE$2,P$4,'SPACELOG 9 BP'!$F58:$EE58)+SUMIF('SPACELOG 10 BP'!$F$2:$EE$2,P$4,'SPACELOG 10 BP'!$F58:$EE58)+SUMIF('SPACELOG 11 BP'!$F$2:$EE$2,P$4,'SPACELOG 11 BP'!$F58:$EE58)+SUMIF('SPACELOG 12 BP'!$F$2:$EE$2,P$4,'SPACELOG 12 BP'!$F58:$EE58)</f>
        <v>3368.81</v>
      </c>
      <c r="Q58" s="33">
        <f>SUMIF('reporting montigny'!$F$2:$EE$2,Q$4,'reporting montigny'!$F58:$EE58)+SUMIF('reporting boissy'!$F$2:$EE$2,Q$4,'reporting boissy'!$F58:$EE58)+SUMIF('reporting moussy'!$F$2:$EE$2,Q$4,'reporting moussy'!$F58:$EE58)+SUMIF('reporting trappes'!$F$2:$EE$2,Q$4,'reporting trappes'!$F58:$EE58)+SUMIF('SPACELOG 5 BP'!$F$2:$EE$2,Q$4,'SPACELOG 5 BP'!$F58:$EE58)+SUMIF('SPACELOG 6 BP'!$F$2:$EE$2,Q$4,'SPACELOG 6 BP'!$F58:$EE58)+SUMIF('SPACELOG 7 BP'!$F$2:$EE$2,Q$4,'SPACELOG 7 BP'!$F58:$EE58)+SUMIF('SPACELOG 8 BP'!$F$2:$EE$2,Q$4,'SPACELOG 8 BP'!$F58:$EE58)+SUMIF('SPACELOG 9 BP'!$F$2:$EE$2,Q$4,'SPACELOG 9 BP'!$F58:$EE58)+SUMIF('SPACELOG 10 BP'!$F$2:$EE$2,Q$4,'SPACELOG 10 BP'!$F58:$EE58)+SUMIF('SPACELOG 11 BP'!$F$2:$EE$2,Q$4,'SPACELOG 11 BP'!$F58:$EE58)+SUMIF('SPACELOG 12 BP'!$F$2:$EE$2,Q$4,'SPACELOG 12 BP'!$F58:$EE58)</f>
        <v>3357.31</v>
      </c>
      <c r="R58" s="393">
        <f t="shared" ref="R58:R59" si="283">SUM(F58:Q58)</f>
        <v>36748.19</v>
      </c>
      <c r="S58" s="33">
        <f>SUMIF('reporting montigny'!$F$2:$EE$2,S$4,'reporting montigny'!$F58:$EE58)+SUMIF('reporting boissy'!$F$2:$EE$2,S$4,'reporting boissy'!$F58:$EE58)+SUMIF('reporting moussy'!$F$2:$EE$2,S$4,'reporting moussy'!$F58:$EE58)+SUMIF('reporting trappes'!$F$2:$EE$2,S$4,'reporting trappes'!$F58:$EE58)+SUMIF('SPACELOG 5 BP'!$F$2:$EE$2,S$4,'SPACELOG 5 BP'!$F58:$EE58)+SUMIF('SPACELOG 6 BP'!$F$2:$EE$2,S$4,'SPACELOG 6 BP'!$F58:$EE58)+SUMIF('SPACELOG 7 BP'!$F$2:$EE$2,S$4,'SPACELOG 7 BP'!$F58:$EE58)+SUMIF('SPACELOG 8 BP'!$F$2:$EE$2,S$4,'SPACELOG 8 BP'!$F58:$EE58)+SUMIF('SPACELOG 9 BP'!$F$2:$EE$2,S$4,'SPACELOG 9 BP'!$F58:$EE58)+SUMIF('SPACELOG 10 BP'!$F$2:$EE$2,S$4,'SPACELOG 10 BP'!$F58:$EE58)+SUMIF('SPACELOG 11 BP'!$F$2:$EE$2,S$4,'SPACELOG 11 BP'!$F58:$EE58)+SUMIF('SPACELOG 12 BP'!$F$2:$EE$2,S$4,'SPACELOG 12 BP'!$F58:$EE58)</f>
        <v>3345.78</v>
      </c>
      <c r="T58" s="33">
        <f>SUMIF('reporting montigny'!$F$2:$EE$2,T$4,'reporting montigny'!$F58:$EE58)+SUMIF('reporting boissy'!$F$2:$EE$2,T$4,'reporting boissy'!$F58:$EE58)+SUMIF('reporting moussy'!$F$2:$EE$2,T$4,'reporting moussy'!$F58:$EE58)+SUMIF('reporting trappes'!$F$2:$EE$2,T$4,'reporting trappes'!$F58:$EE58)+SUMIF('SPACELOG 5 BP'!$F$2:$EE$2,T$4,'SPACELOG 5 BP'!$F58:$EE58)+SUMIF('SPACELOG 6 BP'!$F$2:$EE$2,T$4,'SPACELOG 6 BP'!$F58:$EE58)+SUMIF('SPACELOG 7 BP'!$F$2:$EE$2,T$4,'SPACELOG 7 BP'!$F58:$EE58)+SUMIF('SPACELOG 8 BP'!$F$2:$EE$2,T$4,'SPACELOG 8 BP'!$F58:$EE58)+SUMIF('SPACELOG 9 BP'!$F$2:$EE$2,T$4,'SPACELOG 9 BP'!$F58:$EE58)+SUMIF('SPACELOG 10 BP'!$F$2:$EE$2,T$4,'SPACELOG 10 BP'!$F58:$EE58)+SUMIF('SPACELOG 11 BP'!$F$2:$EE$2,T$4,'SPACELOG 11 BP'!$F58:$EE58)+SUMIF('SPACELOG 12 BP'!$F$2:$EE$2,T$4,'SPACELOG 12 BP'!$F58:$EE58)</f>
        <v>3331.1800000000003</v>
      </c>
      <c r="U58" s="33">
        <f>SUMIF('reporting montigny'!$F$2:$EE$2,U$4,'reporting montigny'!$F58:$EE58)+SUMIF('reporting boissy'!$F$2:$EE$2,U$4,'reporting boissy'!$F58:$EE58)+SUMIF('reporting moussy'!$F$2:$EE$2,U$4,'reporting moussy'!$F58:$EE58)+SUMIF('reporting trappes'!$F$2:$EE$2,U$4,'reporting trappes'!$F58:$EE58)+SUMIF('SPACELOG 5 BP'!$F$2:$EE$2,U$4,'SPACELOG 5 BP'!$F58:$EE58)+SUMIF('SPACELOG 6 BP'!$F$2:$EE$2,U$4,'SPACELOG 6 BP'!$F58:$EE58)+SUMIF('SPACELOG 7 BP'!$F$2:$EE$2,U$4,'SPACELOG 7 BP'!$F58:$EE58)+SUMIF('SPACELOG 8 BP'!$F$2:$EE$2,U$4,'SPACELOG 8 BP'!$F58:$EE58)+SUMIF('SPACELOG 9 BP'!$F$2:$EE$2,U$4,'SPACELOG 9 BP'!$F58:$EE58)+SUMIF('SPACELOG 10 BP'!$F$2:$EE$2,U$4,'SPACELOG 10 BP'!$F58:$EE58)+SUMIF('SPACELOG 11 BP'!$F$2:$EE$2,U$4,'SPACELOG 11 BP'!$F58:$EE58)+SUMIF('SPACELOG 12 BP'!$F$2:$EE$2,U$4,'SPACELOG 12 BP'!$F58:$EE58)</f>
        <v>3316.55</v>
      </c>
      <c r="V58" s="33">
        <f>SUMIF('reporting montigny'!$F$2:$EE$2,V$4,'reporting montigny'!$F58:$EE58)+SUMIF('reporting boissy'!$F$2:$EE$2,V$4,'reporting boissy'!$F58:$EE58)+SUMIF('reporting moussy'!$F$2:$EE$2,V$4,'reporting moussy'!$F58:$EE58)+SUMIF('reporting trappes'!$F$2:$EE$2,V$4,'reporting trappes'!$F58:$EE58)+SUMIF('SPACELOG 5 BP'!$F$2:$EE$2,V$4,'SPACELOG 5 BP'!$F58:$EE58)+SUMIF('SPACELOG 6 BP'!$F$2:$EE$2,V$4,'SPACELOG 6 BP'!$F58:$EE58)+SUMIF('SPACELOG 7 BP'!$F$2:$EE$2,V$4,'SPACELOG 7 BP'!$F58:$EE58)+SUMIF('SPACELOG 8 BP'!$F$2:$EE$2,V$4,'SPACELOG 8 BP'!$F58:$EE58)+SUMIF('SPACELOG 9 BP'!$F$2:$EE$2,V$4,'SPACELOG 9 BP'!$F58:$EE58)+SUMIF('SPACELOG 10 BP'!$F$2:$EE$2,V$4,'SPACELOG 10 BP'!$F58:$EE58)+SUMIF('SPACELOG 11 BP'!$F$2:$EE$2,V$4,'SPACELOG 11 BP'!$F58:$EE58)+SUMIF('SPACELOG 12 BP'!$F$2:$EE$2,V$4,'SPACELOG 12 BP'!$F58:$EE58)</f>
        <v>3301.85</v>
      </c>
      <c r="W58" s="33">
        <f>SUMIF('reporting montigny'!$F$2:$EE$2,W$4,'reporting montigny'!$F58:$EE58)+SUMIF('reporting boissy'!$F$2:$EE$2,W$4,'reporting boissy'!$F58:$EE58)+SUMIF('reporting moussy'!$F$2:$EE$2,W$4,'reporting moussy'!$F58:$EE58)+SUMIF('reporting trappes'!$F$2:$EE$2,W$4,'reporting trappes'!$F58:$EE58)+SUMIF('SPACELOG 5 BP'!$F$2:$EE$2,W$4,'SPACELOG 5 BP'!$F58:$EE58)+SUMIF('SPACELOG 6 BP'!$F$2:$EE$2,W$4,'SPACELOG 6 BP'!$F58:$EE58)+SUMIF('SPACELOG 7 BP'!$F$2:$EE$2,W$4,'SPACELOG 7 BP'!$F58:$EE58)+SUMIF('SPACELOG 8 BP'!$F$2:$EE$2,W$4,'SPACELOG 8 BP'!$F58:$EE58)+SUMIF('SPACELOG 9 BP'!$F$2:$EE$2,W$4,'SPACELOG 9 BP'!$F58:$EE58)+SUMIF('SPACELOG 10 BP'!$F$2:$EE$2,W$4,'SPACELOG 10 BP'!$F58:$EE58)+SUMIF('SPACELOG 11 BP'!$F$2:$EE$2,W$4,'SPACELOG 11 BP'!$F58:$EE58)+SUMIF('SPACELOG 12 BP'!$F$2:$EE$2,W$4,'SPACELOG 12 BP'!$F58:$EE58)</f>
        <v>3287.1200000000003</v>
      </c>
      <c r="X58" s="33">
        <f>SUMIF('reporting montigny'!$F$2:$EE$2,X$4,'reporting montigny'!$F58:$EE58)+SUMIF('reporting boissy'!$F$2:$EE$2,X$4,'reporting boissy'!$F58:$EE58)+SUMIF('reporting moussy'!$F$2:$EE$2,X$4,'reporting moussy'!$F58:$EE58)+SUMIF('reporting trappes'!$F$2:$EE$2,X$4,'reporting trappes'!$F58:$EE58)+SUMIF('SPACELOG 5 BP'!$F$2:$EE$2,X$4,'SPACELOG 5 BP'!$F58:$EE58)+SUMIF('SPACELOG 6 BP'!$F$2:$EE$2,X$4,'SPACELOG 6 BP'!$F58:$EE58)+SUMIF('SPACELOG 7 BP'!$F$2:$EE$2,X$4,'SPACELOG 7 BP'!$F58:$EE58)+SUMIF('SPACELOG 8 BP'!$F$2:$EE$2,X$4,'SPACELOG 8 BP'!$F58:$EE58)+SUMIF('SPACELOG 9 BP'!$F$2:$EE$2,X$4,'SPACELOG 9 BP'!$F58:$EE58)+SUMIF('SPACELOG 10 BP'!$F$2:$EE$2,X$4,'SPACELOG 10 BP'!$F58:$EE58)+SUMIF('SPACELOG 11 BP'!$F$2:$EE$2,X$4,'SPACELOG 11 BP'!$F58:$EE58)+SUMIF('SPACELOG 12 BP'!$F$2:$EE$2,X$4,'SPACELOG 12 BP'!$F58:$EE58)</f>
        <v>3272.3199999999997</v>
      </c>
      <c r="Y58" s="33">
        <f>SUMIF('reporting montigny'!$F$2:$EE$2,Y$4,'reporting montigny'!$F58:$EE58)+SUMIF('reporting boissy'!$F$2:$EE$2,Y$4,'reporting boissy'!$F58:$EE58)+SUMIF('reporting moussy'!$F$2:$EE$2,Y$4,'reporting moussy'!$F58:$EE58)+SUMIF('reporting trappes'!$F$2:$EE$2,Y$4,'reporting trappes'!$F58:$EE58)+SUMIF('SPACELOG 5 BP'!$F$2:$EE$2,Y$4,'SPACELOG 5 BP'!$F58:$EE58)+SUMIF('SPACELOG 6 BP'!$F$2:$EE$2,Y$4,'SPACELOG 6 BP'!$F58:$EE58)+SUMIF('SPACELOG 7 BP'!$F$2:$EE$2,Y$4,'SPACELOG 7 BP'!$F58:$EE58)+SUMIF('SPACELOG 8 BP'!$F$2:$EE$2,Y$4,'SPACELOG 8 BP'!$F58:$EE58)+SUMIF('SPACELOG 9 BP'!$F$2:$EE$2,Y$4,'SPACELOG 9 BP'!$F58:$EE58)+SUMIF('SPACELOG 10 BP'!$F$2:$EE$2,Y$4,'SPACELOG 10 BP'!$F58:$EE58)+SUMIF('SPACELOG 11 BP'!$F$2:$EE$2,Y$4,'SPACELOG 11 BP'!$F58:$EE58)+SUMIF('SPACELOG 12 BP'!$F$2:$EE$2,Y$4,'SPACELOG 12 BP'!$F58:$EE58)</f>
        <v>3257.48</v>
      </c>
      <c r="Z58" s="33">
        <f>SUMIF('reporting montigny'!$F$2:$EE$2,Z$4,'reporting montigny'!$F58:$EE58)+SUMIF('reporting boissy'!$F$2:$EE$2,Z$4,'reporting boissy'!$F58:$EE58)+SUMIF('reporting moussy'!$F$2:$EE$2,Z$4,'reporting moussy'!$F58:$EE58)+SUMIF('reporting trappes'!$F$2:$EE$2,Z$4,'reporting trappes'!$F58:$EE58)+SUMIF('SPACELOG 5 BP'!$F$2:$EE$2,Z$4,'SPACELOG 5 BP'!$F58:$EE58)+SUMIF('SPACELOG 6 BP'!$F$2:$EE$2,Z$4,'SPACELOG 6 BP'!$F58:$EE58)+SUMIF('SPACELOG 7 BP'!$F$2:$EE$2,Z$4,'SPACELOG 7 BP'!$F58:$EE58)+SUMIF('SPACELOG 8 BP'!$F$2:$EE$2,Z$4,'SPACELOG 8 BP'!$F58:$EE58)+SUMIF('SPACELOG 9 BP'!$F$2:$EE$2,Z$4,'SPACELOG 9 BP'!$F58:$EE58)+SUMIF('SPACELOG 10 BP'!$F$2:$EE$2,Z$4,'SPACELOG 10 BP'!$F58:$EE58)+SUMIF('SPACELOG 11 BP'!$F$2:$EE$2,Z$4,'SPACELOG 11 BP'!$F58:$EE58)+SUMIF('SPACELOG 12 BP'!$F$2:$EE$2,Z$4,'SPACELOG 12 BP'!$F58:$EE58)</f>
        <v>3242.5899999999997</v>
      </c>
      <c r="AA58" s="33">
        <f>SUMIF('reporting montigny'!$F$2:$EE$2,AA$4,'reporting montigny'!$F58:$EE58)+SUMIF('reporting boissy'!$F$2:$EE$2,AA$4,'reporting boissy'!$F58:$EE58)+SUMIF('reporting moussy'!$F$2:$EE$2,AA$4,'reporting moussy'!$F58:$EE58)+SUMIF('reporting trappes'!$F$2:$EE$2,AA$4,'reporting trappes'!$F58:$EE58)+SUMIF('SPACELOG 5 BP'!$F$2:$EE$2,AA$4,'SPACELOG 5 BP'!$F58:$EE58)+SUMIF('SPACELOG 6 BP'!$F$2:$EE$2,AA$4,'SPACELOG 6 BP'!$F58:$EE58)+SUMIF('SPACELOG 7 BP'!$F$2:$EE$2,AA$4,'SPACELOG 7 BP'!$F58:$EE58)+SUMIF('SPACELOG 8 BP'!$F$2:$EE$2,AA$4,'SPACELOG 8 BP'!$F58:$EE58)+SUMIF('SPACELOG 9 BP'!$F$2:$EE$2,AA$4,'SPACELOG 9 BP'!$F58:$EE58)+SUMIF('SPACELOG 10 BP'!$F$2:$EE$2,AA$4,'SPACELOG 10 BP'!$F58:$EE58)+SUMIF('SPACELOG 11 BP'!$F$2:$EE$2,AA$4,'SPACELOG 11 BP'!$F58:$EE58)+SUMIF('SPACELOG 12 BP'!$F$2:$EE$2,AA$4,'SPACELOG 12 BP'!$F58:$EE58)</f>
        <v>3227.6400000000003</v>
      </c>
      <c r="AB58" s="33">
        <f>SUMIF('reporting montigny'!$F$2:$EE$2,AB$4,'reporting montigny'!$F58:$EE58)+SUMIF('reporting boissy'!$F$2:$EE$2,AB$4,'reporting boissy'!$F58:$EE58)+SUMIF('reporting moussy'!$F$2:$EE$2,AB$4,'reporting moussy'!$F58:$EE58)+SUMIF('reporting trappes'!$F$2:$EE$2,AB$4,'reporting trappes'!$F58:$EE58)+SUMIF('SPACELOG 5 BP'!$F$2:$EE$2,AB$4,'SPACELOG 5 BP'!$F58:$EE58)+SUMIF('SPACELOG 6 BP'!$F$2:$EE$2,AB$4,'SPACELOG 6 BP'!$F58:$EE58)+SUMIF('SPACELOG 7 BP'!$F$2:$EE$2,AB$4,'SPACELOG 7 BP'!$F58:$EE58)+SUMIF('SPACELOG 8 BP'!$F$2:$EE$2,AB$4,'SPACELOG 8 BP'!$F58:$EE58)+SUMIF('SPACELOG 9 BP'!$F$2:$EE$2,AB$4,'SPACELOG 9 BP'!$F58:$EE58)+SUMIF('SPACELOG 10 BP'!$F$2:$EE$2,AB$4,'SPACELOG 10 BP'!$F58:$EE58)+SUMIF('SPACELOG 11 BP'!$F$2:$EE$2,AB$4,'SPACELOG 11 BP'!$F58:$EE58)+SUMIF('SPACELOG 12 BP'!$F$2:$EE$2,AB$4,'SPACELOG 12 BP'!$F58:$EE58)</f>
        <v>3212.64</v>
      </c>
      <c r="AC58" s="33">
        <f>SUMIF('reporting montigny'!$F$2:$EE$2,AC$4,'reporting montigny'!$F58:$EE58)+SUMIF('reporting boissy'!$F$2:$EE$2,AC$4,'reporting boissy'!$F58:$EE58)+SUMIF('reporting moussy'!$F$2:$EE$2,AC$4,'reporting moussy'!$F58:$EE58)+SUMIF('reporting trappes'!$F$2:$EE$2,AC$4,'reporting trappes'!$F58:$EE58)+SUMIF('SPACELOG 5 BP'!$F$2:$EE$2,AC$4,'SPACELOG 5 BP'!$F58:$EE58)+SUMIF('SPACELOG 6 BP'!$F$2:$EE$2,AC$4,'SPACELOG 6 BP'!$F58:$EE58)+SUMIF('SPACELOG 7 BP'!$F$2:$EE$2,AC$4,'SPACELOG 7 BP'!$F58:$EE58)+SUMIF('SPACELOG 8 BP'!$F$2:$EE$2,AC$4,'SPACELOG 8 BP'!$F58:$EE58)+SUMIF('SPACELOG 9 BP'!$F$2:$EE$2,AC$4,'SPACELOG 9 BP'!$F58:$EE58)+SUMIF('SPACELOG 10 BP'!$F$2:$EE$2,AC$4,'SPACELOG 10 BP'!$F58:$EE58)+SUMIF('SPACELOG 11 BP'!$F$2:$EE$2,AC$4,'SPACELOG 11 BP'!$F58:$EE58)+SUMIF('SPACELOG 12 BP'!$F$2:$EE$2,AC$4,'SPACELOG 12 BP'!$F58:$EE58)</f>
        <v>3197.59</v>
      </c>
      <c r="AD58" s="33">
        <f>SUMIF('reporting montigny'!$F$2:$EE$2,AD$4,'reporting montigny'!$F58:$EE58)+SUMIF('reporting boissy'!$F$2:$EE$2,AD$4,'reporting boissy'!$F58:$EE58)+SUMIF('reporting moussy'!$F$2:$EE$2,AD$4,'reporting moussy'!$F58:$EE58)+SUMIF('reporting trappes'!$F$2:$EE$2,AD$4,'reporting trappes'!$F58:$EE58)+SUMIF('SPACELOG 5 BP'!$F$2:$EE$2,AD$4,'SPACELOG 5 BP'!$F58:$EE58)+SUMIF('SPACELOG 6 BP'!$F$2:$EE$2,AD$4,'SPACELOG 6 BP'!$F58:$EE58)+SUMIF('SPACELOG 7 BP'!$F$2:$EE$2,AD$4,'SPACELOG 7 BP'!$F58:$EE58)+SUMIF('SPACELOG 8 BP'!$F$2:$EE$2,AD$4,'SPACELOG 8 BP'!$F58:$EE58)+SUMIF('SPACELOG 9 BP'!$F$2:$EE$2,AD$4,'SPACELOG 9 BP'!$F58:$EE58)+SUMIF('SPACELOG 10 BP'!$F$2:$EE$2,AD$4,'SPACELOG 10 BP'!$F58:$EE58)+SUMIF('SPACELOG 11 BP'!$F$2:$EE$2,AD$4,'SPACELOG 11 BP'!$F58:$EE58)+SUMIF('SPACELOG 12 BP'!$F$2:$EE$2,AD$4,'SPACELOG 12 BP'!$F58:$EE58)</f>
        <v>3182.49</v>
      </c>
      <c r="AE58" s="393">
        <f t="shared" si="275"/>
        <v>39175.230000000003</v>
      </c>
      <c r="AF58" s="33">
        <f>SUMIF('reporting montigny'!$F$2:$EE$2,AF$4,'reporting montigny'!$F58:$EE58)+SUMIF('reporting boissy'!$F$2:$EE$2,AF$4,'reporting boissy'!$F58:$EE58)+SUMIF('reporting moussy'!$F$2:$EE$2,AF$4,'reporting moussy'!$F58:$EE58)+SUMIF('reporting trappes'!$F$2:$EE$2,AF$4,'reporting trappes'!$F58:$EE58)+SUMIF('SPACELOG 5 BP'!$F$2:$EE$2,AF$4,'SPACELOG 5 BP'!$F58:$EE58)+SUMIF('SPACELOG 6 BP'!$F$2:$EE$2,AF$4,'SPACELOG 6 BP'!$F58:$EE58)+SUMIF('SPACELOG 7 BP'!$F$2:$EE$2,AF$4,'SPACELOG 7 BP'!$F58:$EE58)+SUMIF('SPACELOG 8 BP'!$F$2:$EE$2,AF$4,'SPACELOG 8 BP'!$F58:$EE58)+SUMIF('SPACELOG 9 BP'!$F$2:$EE$2,AF$4,'SPACELOG 9 BP'!$F58:$EE58)+SUMIF('SPACELOG 10 BP'!$F$2:$EE$2,AF$4,'SPACELOG 10 BP'!$F58:$EE58)+SUMIF('SPACELOG 11 BP'!$F$2:$EE$2,AF$4,'SPACELOG 11 BP'!$F58:$EE58)+SUMIF('SPACELOG 12 BP'!$F$2:$EE$2,AF$4,'SPACELOG 12 BP'!$F58:$EE58)</f>
        <v>3167.34</v>
      </c>
      <c r="AG58" s="33">
        <f>SUMIF('reporting montigny'!$F$2:$EE$2,AG$4,'reporting montigny'!$F58:$EE58)+SUMIF('reporting boissy'!$F$2:$EE$2,AG$4,'reporting boissy'!$F58:$EE58)+SUMIF('reporting moussy'!$F$2:$EE$2,AG$4,'reporting moussy'!$F58:$EE58)+SUMIF('reporting trappes'!$F$2:$EE$2,AG$4,'reporting trappes'!$F58:$EE58)+SUMIF('SPACELOG 5 BP'!$F$2:$EE$2,AG$4,'SPACELOG 5 BP'!$F58:$EE58)+SUMIF('SPACELOG 6 BP'!$F$2:$EE$2,AG$4,'SPACELOG 6 BP'!$F58:$EE58)+SUMIF('SPACELOG 7 BP'!$F$2:$EE$2,AG$4,'SPACELOG 7 BP'!$F58:$EE58)+SUMIF('SPACELOG 8 BP'!$F$2:$EE$2,AG$4,'SPACELOG 8 BP'!$F58:$EE58)+SUMIF('SPACELOG 9 BP'!$F$2:$EE$2,AG$4,'SPACELOG 9 BP'!$F58:$EE58)+SUMIF('SPACELOG 10 BP'!$F$2:$EE$2,AG$4,'SPACELOG 10 BP'!$F58:$EE58)+SUMIF('SPACELOG 11 BP'!$F$2:$EE$2,AG$4,'SPACELOG 11 BP'!$F58:$EE58)+SUMIF('SPACELOG 12 BP'!$F$2:$EE$2,AG$4,'SPACELOG 12 BP'!$F58:$EE58)</f>
        <v>3152.1299999999997</v>
      </c>
      <c r="AH58" s="33">
        <f>SUMIF('reporting montigny'!$F$2:$EE$2,AH$4,'reporting montigny'!$F58:$EE58)+SUMIF('reporting boissy'!$F$2:$EE$2,AH$4,'reporting boissy'!$F58:$EE58)+SUMIF('reporting moussy'!$F$2:$EE$2,AH$4,'reporting moussy'!$F58:$EE58)+SUMIF('reporting trappes'!$F$2:$EE$2,AH$4,'reporting trappes'!$F58:$EE58)+SUMIF('SPACELOG 5 BP'!$F$2:$EE$2,AH$4,'SPACELOG 5 BP'!$F58:$EE58)+SUMIF('SPACELOG 6 BP'!$F$2:$EE$2,AH$4,'SPACELOG 6 BP'!$F58:$EE58)+SUMIF('SPACELOG 7 BP'!$F$2:$EE$2,AH$4,'SPACELOG 7 BP'!$F58:$EE58)+SUMIF('SPACELOG 8 BP'!$F$2:$EE$2,AH$4,'SPACELOG 8 BP'!$F58:$EE58)+SUMIF('SPACELOG 9 BP'!$F$2:$EE$2,AH$4,'SPACELOG 9 BP'!$F58:$EE58)+SUMIF('SPACELOG 10 BP'!$F$2:$EE$2,AH$4,'SPACELOG 10 BP'!$F58:$EE58)+SUMIF('SPACELOG 11 BP'!$F$2:$EE$2,AH$4,'SPACELOG 11 BP'!$F58:$EE58)+SUMIF('SPACELOG 12 BP'!$F$2:$EE$2,AH$4,'SPACELOG 12 BP'!$F58:$EE58)</f>
        <v>3136.88</v>
      </c>
      <c r="AI58" s="33">
        <f>SUMIF('reporting montigny'!$F$2:$EE$2,AI$4,'reporting montigny'!$F58:$EE58)+SUMIF('reporting boissy'!$F$2:$EE$2,AI$4,'reporting boissy'!$F58:$EE58)+SUMIF('reporting moussy'!$F$2:$EE$2,AI$4,'reporting moussy'!$F58:$EE58)+SUMIF('reporting trappes'!$F$2:$EE$2,AI$4,'reporting trappes'!$F58:$EE58)+SUMIF('SPACELOG 5 BP'!$F$2:$EE$2,AI$4,'SPACELOG 5 BP'!$F58:$EE58)+SUMIF('SPACELOG 6 BP'!$F$2:$EE$2,AI$4,'SPACELOG 6 BP'!$F58:$EE58)+SUMIF('SPACELOG 7 BP'!$F$2:$EE$2,AI$4,'SPACELOG 7 BP'!$F58:$EE58)+SUMIF('SPACELOG 8 BP'!$F$2:$EE$2,AI$4,'SPACELOG 8 BP'!$F58:$EE58)+SUMIF('SPACELOG 9 BP'!$F$2:$EE$2,AI$4,'SPACELOG 9 BP'!$F58:$EE58)+SUMIF('SPACELOG 10 BP'!$F$2:$EE$2,AI$4,'SPACELOG 10 BP'!$F58:$EE58)+SUMIF('SPACELOG 11 BP'!$F$2:$EE$2,AI$4,'SPACELOG 11 BP'!$F58:$EE58)+SUMIF('SPACELOG 12 BP'!$F$2:$EE$2,AI$4,'SPACELOG 12 BP'!$F58:$EE58)</f>
        <v>3121.5699999999997</v>
      </c>
      <c r="AJ58" s="33">
        <f>SUMIF('reporting montigny'!$F$2:$EE$2,AJ$4,'reporting montigny'!$F58:$EE58)+SUMIF('reporting boissy'!$F$2:$EE$2,AJ$4,'reporting boissy'!$F58:$EE58)+SUMIF('reporting moussy'!$F$2:$EE$2,AJ$4,'reporting moussy'!$F58:$EE58)+SUMIF('reporting trappes'!$F$2:$EE$2,AJ$4,'reporting trappes'!$F58:$EE58)+SUMIF('SPACELOG 5 BP'!$F$2:$EE$2,AJ$4,'SPACELOG 5 BP'!$F58:$EE58)+SUMIF('SPACELOG 6 BP'!$F$2:$EE$2,AJ$4,'SPACELOG 6 BP'!$F58:$EE58)+SUMIF('SPACELOG 7 BP'!$F$2:$EE$2,AJ$4,'SPACELOG 7 BP'!$F58:$EE58)+SUMIF('SPACELOG 8 BP'!$F$2:$EE$2,AJ$4,'SPACELOG 8 BP'!$F58:$EE58)+SUMIF('SPACELOG 9 BP'!$F$2:$EE$2,AJ$4,'SPACELOG 9 BP'!$F58:$EE58)+SUMIF('SPACELOG 10 BP'!$F$2:$EE$2,AJ$4,'SPACELOG 10 BP'!$F58:$EE58)+SUMIF('SPACELOG 11 BP'!$F$2:$EE$2,AJ$4,'SPACELOG 11 BP'!$F58:$EE58)+SUMIF('SPACELOG 12 BP'!$F$2:$EE$2,AJ$4,'SPACELOG 12 BP'!$F58:$EE58)</f>
        <v>3106.21</v>
      </c>
      <c r="AK58" s="33">
        <f>SUMIF('reporting montigny'!$F$2:$EE$2,AK$4,'reporting montigny'!$F58:$EE58)+SUMIF('reporting boissy'!$F$2:$EE$2,AK$4,'reporting boissy'!$F58:$EE58)+SUMIF('reporting moussy'!$F$2:$EE$2,AK$4,'reporting moussy'!$F58:$EE58)+SUMIF('reporting trappes'!$F$2:$EE$2,AK$4,'reporting trappes'!$F58:$EE58)+SUMIF('SPACELOG 5 BP'!$F$2:$EE$2,AK$4,'SPACELOG 5 BP'!$F58:$EE58)+SUMIF('SPACELOG 6 BP'!$F$2:$EE$2,AK$4,'SPACELOG 6 BP'!$F58:$EE58)+SUMIF('SPACELOG 7 BP'!$F$2:$EE$2,AK$4,'SPACELOG 7 BP'!$F58:$EE58)+SUMIF('SPACELOG 8 BP'!$F$2:$EE$2,AK$4,'SPACELOG 8 BP'!$F58:$EE58)+SUMIF('SPACELOG 9 BP'!$F$2:$EE$2,AK$4,'SPACELOG 9 BP'!$F58:$EE58)+SUMIF('SPACELOG 10 BP'!$F$2:$EE$2,AK$4,'SPACELOG 10 BP'!$F58:$EE58)+SUMIF('SPACELOG 11 BP'!$F$2:$EE$2,AK$4,'SPACELOG 11 BP'!$F58:$EE58)+SUMIF('SPACELOG 12 BP'!$F$2:$EE$2,AK$4,'SPACELOG 12 BP'!$F58:$EE58)</f>
        <v>3090.79</v>
      </c>
      <c r="AL58" s="33">
        <f>SUMIF('reporting montigny'!$F$2:$EE$2,AL$4,'reporting montigny'!$F58:$EE58)+SUMIF('reporting boissy'!$F$2:$EE$2,AL$4,'reporting boissy'!$F58:$EE58)+SUMIF('reporting moussy'!$F$2:$EE$2,AL$4,'reporting moussy'!$F58:$EE58)+SUMIF('reporting trappes'!$F$2:$EE$2,AL$4,'reporting trappes'!$F58:$EE58)+SUMIF('SPACELOG 5 BP'!$F$2:$EE$2,AL$4,'SPACELOG 5 BP'!$F58:$EE58)+SUMIF('SPACELOG 6 BP'!$F$2:$EE$2,AL$4,'SPACELOG 6 BP'!$F58:$EE58)+SUMIF('SPACELOG 7 BP'!$F$2:$EE$2,AL$4,'SPACELOG 7 BP'!$F58:$EE58)+SUMIF('SPACELOG 8 BP'!$F$2:$EE$2,AL$4,'SPACELOG 8 BP'!$F58:$EE58)+SUMIF('SPACELOG 9 BP'!$F$2:$EE$2,AL$4,'SPACELOG 9 BP'!$F58:$EE58)+SUMIF('SPACELOG 10 BP'!$F$2:$EE$2,AL$4,'SPACELOG 10 BP'!$F58:$EE58)+SUMIF('SPACELOG 11 BP'!$F$2:$EE$2,AL$4,'SPACELOG 11 BP'!$F58:$EE58)+SUMIF('SPACELOG 12 BP'!$F$2:$EE$2,AL$4,'SPACELOG 12 BP'!$F58:$EE58)</f>
        <v>3075.32</v>
      </c>
      <c r="AM58" s="33">
        <f>SUMIF('reporting montigny'!$F$2:$EE$2,AM$4,'reporting montigny'!$F58:$EE58)+SUMIF('reporting boissy'!$F$2:$EE$2,AM$4,'reporting boissy'!$F58:$EE58)+SUMIF('reporting moussy'!$F$2:$EE$2,AM$4,'reporting moussy'!$F58:$EE58)+SUMIF('reporting trappes'!$F$2:$EE$2,AM$4,'reporting trappes'!$F58:$EE58)+SUMIF('SPACELOG 5 BP'!$F$2:$EE$2,AM$4,'SPACELOG 5 BP'!$F58:$EE58)+SUMIF('SPACELOG 6 BP'!$F$2:$EE$2,AM$4,'SPACELOG 6 BP'!$F58:$EE58)+SUMIF('SPACELOG 7 BP'!$F$2:$EE$2,AM$4,'SPACELOG 7 BP'!$F58:$EE58)+SUMIF('SPACELOG 8 BP'!$F$2:$EE$2,AM$4,'SPACELOG 8 BP'!$F58:$EE58)+SUMIF('SPACELOG 9 BP'!$F$2:$EE$2,AM$4,'SPACELOG 9 BP'!$F58:$EE58)+SUMIF('SPACELOG 10 BP'!$F$2:$EE$2,AM$4,'SPACELOG 10 BP'!$F58:$EE58)+SUMIF('SPACELOG 11 BP'!$F$2:$EE$2,AM$4,'SPACELOG 11 BP'!$F58:$EE58)+SUMIF('SPACELOG 12 BP'!$F$2:$EE$2,AM$4,'SPACELOG 12 BP'!$F58:$EE58)</f>
        <v>3059.79</v>
      </c>
      <c r="AN58" s="33">
        <f>SUMIF('reporting montigny'!$F$2:$EE$2,AN$4,'reporting montigny'!$F58:$EE58)+SUMIF('reporting boissy'!$F$2:$EE$2,AN$4,'reporting boissy'!$F58:$EE58)+SUMIF('reporting moussy'!$F$2:$EE$2,AN$4,'reporting moussy'!$F58:$EE58)+SUMIF('reporting trappes'!$F$2:$EE$2,AN$4,'reporting trappes'!$F58:$EE58)+SUMIF('SPACELOG 5 BP'!$F$2:$EE$2,AN$4,'SPACELOG 5 BP'!$F58:$EE58)+SUMIF('SPACELOG 6 BP'!$F$2:$EE$2,AN$4,'SPACELOG 6 BP'!$F58:$EE58)+SUMIF('SPACELOG 7 BP'!$F$2:$EE$2,AN$4,'SPACELOG 7 BP'!$F58:$EE58)+SUMIF('SPACELOG 8 BP'!$F$2:$EE$2,AN$4,'SPACELOG 8 BP'!$F58:$EE58)+SUMIF('SPACELOG 9 BP'!$F$2:$EE$2,AN$4,'SPACELOG 9 BP'!$F58:$EE58)+SUMIF('SPACELOG 10 BP'!$F$2:$EE$2,AN$4,'SPACELOG 10 BP'!$F58:$EE58)+SUMIF('SPACELOG 11 BP'!$F$2:$EE$2,AN$4,'SPACELOG 11 BP'!$F58:$EE58)+SUMIF('SPACELOG 12 BP'!$F$2:$EE$2,AN$4,'SPACELOG 12 BP'!$F58:$EE58)</f>
        <v>3044.2200000000003</v>
      </c>
      <c r="AO58" s="33">
        <f>SUMIF('reporting montigny'!$F$2:$EE$2,AO$4,'reporting montigny'!$F58:$EE58)+SUMIF('reporting boissy'!$F$2:$EE$2,AO$4,'reporting boissy'!$F58:$EE58)+SUMIF('reporting moussy'!$F$2:$EE$2,AO$4,'reporting moussy'!$F58:$EE58)+SUMIF('reporting trappes'!$F$2:$EE$2,AO$4,'reporting trappes'!$F58:$EE58)+SUMIF('SPACELOG 5 BP'!$F$2:$EE$2,AO$4,'SPACELOG 5 BP'!$F58:$EE58)+SUMIF('SPACELOG 6 BP'!$F$2:$EE$2,AO$4,'SPACELOG 6 BP'!$F58:$EE58)+SUMIF('SPACELOG 7 BP'!$F$2:$EE$2,AO$4,'SPACELOG 7 BP'!$F58:$EE58)+SUMIF('SPACELOG 8 BP'!$F$2:$EE$2,AO$4,'SPACELOG 8 BP'!$F58:$EE58)+SUMIF('SPACELOG 9 BP'!$F$2:$EE$2,AO$4,'SPACELOG 9 BP'!$F58:$EE58)+SUMIF('SPACELOG 10 BP'!$F$2:$EE$2,AO$4,'SPACELOG 10 BP'!$F58:$EE58)+SUMIF('SPACELOG 11 BP'!$F$2:$EE$2,AO$4,'SPACELOG 11 BP'!$F58:$EE58)+SUMIF('SPACELOG 12 BP'!$F$2:$EE$2,AO$4,'SPACELOG 12 BP'!$F58:$EE58)</f>
        <v>3028.59</v>
      </c>
      <c r="AP58" s="33">
        <f>SUMIF('reporting montigny'!$F$2:$EE$2,AP$4,'reporting montigny'!$F58:$EE58)+SUMIF('reporting boissy'!$F$2:$EE$2,AP$4,'reporting boissy'!$F58:$EE58)+SUMIF('reporting moussy'!$F$2:$EE$2,AP$4,'reporting moussy'!$F58:$EE58)+SUMIF('reporting trappes'!$F$2:$EE$2,AP$4,'reporting trappes'!$F58:$EE58)+SUMIF('SPACELOG 5 BP'!$F$2:$EE$2,AP$4,'SPACELOG 5 BP'!$F58:$EE58)+SUMIF('SPACELOG 6 BP'!$F$2:$EE$2,AP$4,'SPACELOG 6 BP'!$F58:$EE58)+SUMIF('SPACELOG 7 BP'!$F$2:$EE$2,AP$4,'SPACELOG 7 BP'!$F58:$EE58)+SUMIF('SPACELOG 8 BP'!$F$2:$EE$2,AP$4,'SPACELOG 8 BP'!$F58:$EE58)+SUMIF('SPACELOG 9 BP'!$F$2:$EE$2,AP$4,'SPACELOG 9 BP'!$F58:$EE58)+SUMIF('SPACELOG 10 BP'!$F$2:$EE$2,AP$4,'SPACELOG 10 BP'!$F58:$EE58)+SUMIF('SPACELOG 11 BP'!$F$2:$EE$2,AP$4,'SPACELOG 11 BP'!$F58:$EE58)+SUMIF('SPACELOG 12 BP'!$F$2:$EE$2,AP$4,'SPACELOG 12 BP'!$F58:$EE58)</f>
        <v>3012.91</v>
      </c>
      <c r="AQ58" s="33">
        <f>SUMIF('reporting montigny'!$F$2:$EE$2,AQ$4,'reporting montigny'!$F58:$EE58)+SUMIF('reporting boissy'!$F$2:$EE$2,AQ$4,'reporting boissy'!$F58:$EE58)+SUMIF('reporting moussy'!$F$2:$EE$2,AQ$4,'reporting moussy'!$F58:$EE58)+SUMIF('reporting trappes'!$F$2:$EE$2,AQ$4,'reporting trappes'!$F58:$EE58)+SUMIF('SPACELOG 5 BP'!$F$2:$EE$2,AQ$4,'SPACELOG 5 BP'!$F58:$EE58)+SUMIF('SPACELOG 6 BP'!$F$2:$EE$2,AQ$4,'SPACELOG 6 BP'!$F58:$EE58)+SUMIF('SPACELOG 7 BP'!$F$2:$EE$2,AQ$4,'SPACELOG 7 BP'!$F58:$EE58)+SUMIF('SPACELOG 8 BP'!$F$2:$EE$2,AQ$4,'SPACELOG 8 BP'!$F58:$EE58)+SUMIF('SPACELOG 9 BP'!$F$2:$EE$2,AQ$4,'SPACELOG 9 BP'!$F58:$EE58)+SUMIF('SPACELOG 10 BP'!$F$2:$EE$2,AQ$4,'SPACELOG 10 BP'!$F58:$EE58)+SUMIF('SPACELOG 11 BP'!$F$2:$EE$2,AQ$4,'SPACELOG 11 BP'!$F58:$EE58)+SUMIF('SPACELOG 12 BP'!$F$2:$EE$2,AQ$4,'SPACELOG 12 BP'!$F58:$EE58)</f>
        <v>2997.1699999999996</v>
      </c>
      <c r="AR58" s="393">
        <f t="shared" si="276"/>
        <v>36992.92</v>
      </c>
      <c r="AS58" s="33">
        <f>SUMIF('reporting montigny'!$F$2:$EE$2,AS$4,'reporting montigny'!$F58:$EE58)+SUMIF('reporting boissy'!$F$2:$EE$2,AS$4,'reporting boissy'!$F58:$EE58)+SUMIF('reporting moussy'!$F$2:$EE$2,AS$4,'reporting moussy'!$F58:$EE58)+SUMIF('reporting trappes'!$F$2:$EE$2,AS$4,'reporting trappes'!$F58:$EE58)+SUMIF('SPACELOG 5 BP'!$F$2:$EE$2,AS$4,'SPACELOG 5 BP'!$F58:$EE58)+SUMIF('SPACELOG 6 BP'!$F$2:$EE$2,AS$4,'SPACELOG 6 BP'!$F58:$EE58)+SUMIF('SPACELOG 7 BP'!$F$2:$EE$2,AS$4,'SPACELOG 7 BP'!$F58:$EE58)+SUMIF('SPACELOG 8 BP'!$F$2:$EE$2,AS$4,'SPACELOG 8 BP'!$F58:$EE58)+SUMIF('SPACELOG 9 BP'!$F$2:$EE$2,AS$4,'SPACELOG 9 BP'!$F58:$EE58)+SUMIF('SPACELOG 10 BP'!$F$2:$EE$2,AS$4,'SPACELOG 10 BP'!$F58:$EE58)+SUMIF('SPACELOG 11 BP'!$F$2:$EE$2,AS$4,'SPACELOG 11 BP'!$F58:$EE58)+SUMIF('SPACELOG 12 BP'!$F$2:$EE$2,AS$4,'SPACELOG 12 BP'!$F58:$EE58)</f>
        <v>2981.38</v>
      </c>
      <c r="AT58" s="33">
        <f>SUMIF('reporting montigny'!$F$2:$EE$2,AT$4,'reporting montigny'!$F58:$EE58)+SUMIF('reporting boissy'!$F$2:$EE$2,AT$4,'reporting boissy'!$F58:$EE58)+SUMIF('reporting moussy'!$F$2:$EE$2,AT$4,'reporting moussy'!$F58:$EE58)+SUMIF('reporting trappes'!$F$2:$EE$2,AT$4,'reporting trappes'!$F58:$EE58)+SUMIF('SPACELOG 5 BP'!$F$2:$EE$2,AT$4,'SPACELOG 5 BP'!$F58:$EE58)+SUMIF('SPACELOG 6 BP'!$F$2:$EE$2,AT$4,'SPACELOG 6 BP'!$F58:$EE58)+SUMIF('SPACELOG 7 BP'!$F$2:$EE$2,AT$4,'SPACELOG 7 BP'!$F58:$EE58)+SUMIF('SPACELOG 8 BP'!$F$2:$EE$2,AT$4,'SPACELOG 8 BP'!$F58:$EE58)+SUMIF('SPACELOG 9 BP'!$F$2:$EE$2,AT$4,'SPACELOG 9 BP'!$F58:$EE58)+SUMIF('SPACELOG 10 BP'!$F$2:$EE$2,AT$4,'SPACELOG 10 BP'!$F58:$EE58)+SUMIF('SPACELOG 11 BP'!$F$2:$EE$2,AT$4,'SPACELOG 11 BP'!$F58:$EE58)+SUMIF('SPACELOG 12 BP'!$F$2:$EE$2,AT$4,'SPACELOG 12 BP'!$F58:$EE58)</f>
        <v>2965.53</v>
      </c>
      <c r="AU58" s="33">
        <f>SUMIF('reporting montigny'!$F$2:$EE$2,AU$4,'reporting montigny'!$F58:$EE58)+SUMIF('reporting boissy'!$F$2:$EE$2,AU$4,'reporting boissy'!$F58:$EE58)+SUMIF('reporting moussy'!$F$2:$EE$2,AU$4,'reporting moussy'!$F58:$EE58)+SUMIF('reporting trappes'!$F$2:$EE$2,AU$4,'reporting trappes'!$F58:$EE58)+SUMIF('SPACELOG 5 BP'!$F$2:$EE$2,AU$4,'SPACELOG 5 BP'!$F58:$EE58)+SUMIF('SPACELOG 6 BP'!$F$2:$EE$2,AU$4,'SPACELOG 6 BP'!$F58:$EE58)+SUMIF('SPACELOG 7 BP'!$F$2:$EE$2,AU$4,'SPACELOG 7 BP'!$F58:$EE58)+SUMIF('SPACELOG 8 BP'!$F$2:$EE$2,AU$4,'SPACELOG 8 BP'!$F58:$EE58)+SUMIF('SPACELOG 9 BP'!$F$2:$EE$2,AU$4,'SPACELOG 9 BP'!$F58:$EE58)+SUMIF('SPACELOG 10 BP'!$F$2:$EE$2,AU$4,'SPACELOG 10 BP'!$F58:$EE58)+SUMIF('SPACELOG 11 BP'!$F$2:$EE$2,AU$4,'SPACELOG 11 BP'!$F58:$EE58)+SUMIF('SPACELOG 12 BP'!$F$2:$EE$2,AU$4,'SPACELOG 12 BP'!$F58:$EE58)</f>
        <v>2949.63</v>
      </c>
      <c r="AV58" s="33">
        <f>SUMIF('reporting montigny'!$F$2:$EE$2,AV$4,'reporting montigny'!$F58:$EE58)+SUMIF('reporting boissy'!$F$2:$EE$2,AV$4,'reporting boissy'!$F58:$EE58)+SUMIF('reporting moussy'!$F$2:$EE$2,AV$4,'reporting moussy'!$F58:$EE58)+SUMIF('reporting trappes'!$F$2:$EE$2,AV$4,'reporting trappes'!$F58:$EE58)+SUMIF('SPACELOG 5 BP'!$F$2:$EE$2,AV$4,'SPACELOG 5 BP'!$F58:$EE58)+SUMIF('SPACELOG 6 BP'!$F$2:$EE$2,AV$4,'SPACELOG 6 BP'!$F58:$EE58)+SUMIF('SPACELOG 7 BP'!$F$2:$EE$2,AV$4,'SPACELOG 7 BP'!$F58:$EE58)+SUMIF('SPACELOG 8 BP'!$F$2:$EE$2,AV$4,'SPACELOG 8 BP'!$F58:$EE58)+SUMIF('SPACELOG 9 BP'!$F$2:$EE$2,AV$4,'SPACELOG 9 BP'!$F58:$EE58)+SUMIF('SPACELOG 10 BP'!$F$2:$EE$2,AV$4,'SPACELOG 10 BP'!$F58:$EE58)+SUMIF('SPACELOG 11 BP'!$F$2:$EE$2,AV$4,'SPACELOG 11 BP'!$F58:$EE58)+SUMIF('SPACELOG 12 BP'!$F$2:$EE$2,AV$4,'SPACELOG 12 BP'!$F58:$EE58)</f>
        <v>2933.67</v>
      </c>
      <c r="AW58" s="33">
        <f>SUMIF('reporting montigny'!$F$2:$EE$2,AW$4,'reporting montigny'!$F58:$EE58)+SUMIF('reporting boissy'!$F$2:$EE$2,AW$4,'reporting boissy'!$F58:$EE58)+SUMIF('reporting moussy'!$F$2:$EE$2,AW$4,'reporting moussy'!$F58:$EE58)+SUMIF('reporting trappes'!$F$2:$EE$2,AW$4,'reporting trappes'!$F58:$EE58)+SUMIF('SPACELOG 5 BP'!$F$2:$EE$2,AW$4,'SPACELOG 5 BP'!$F58:$EE58)+SUMIF('SPACELOG 6 BP'!$F$2:$EE$2,AW$4,'SPACELOG 6 BP'!$F58:$EE58)+SUMIF('SPACELOG 7 BP'!$F$2:$EE$2,AW$4,'SPACELOG 7 BP'!$F58:$EE58)+SUMIF('SPACELOG 8 BP'!$F$2:$EE$2,AW$4,'SPACELOG 8 BP'!$F58:$EE58)+SUMIF('SPACELOG 9 BP'!$F$2:$EE$2,AW$4,'SPACELOG 9 BP'!$F58:$EE58)+SUMIF('SPACELOG 10 BP'!$F$2:$EE$2,AW$4,'SPACELOG 10 BP'!$F58:$EE58)+SUMIF('SPACELOG 11 BP'!$F$2:$EE$2,AW$4,'SPACELOG 11 BP'!$F58:$EE58)+SUMIF('SPACELOG 12 BP'!$F$2:$EE$2,AW$4,'SPACELOG 12 BP'!$F58:$EE58)</f>
        <v>2917.67</v>
      </c>
      <c r="AX58" s="33">
        <f>SUMIF('reporting montigny'!$F$2:$EE$2,AX$4,'reporting montigny'!$F58:$EE58)+SUMIF('reporting boissy'!$F$2:$EE$2,AX$4,'reporting boissy'!$F58:$EE58)+SUMIF('reporting moussy'!$F$2:$EE$2,AX$4,'reporting moussy'!$F58:$EE58)+SUMIF('reporting trappes'!$F$2:$EE$2,AX$4,'reporting trappes'!$F58:$EE58)+SUMIF('SPACELOG 5 BP'!$F$2:$EE$2,AX$4,'SPACELOG 5 BP'!$F58:$EE58)+SUMIF('SPACELOG 6 BP'!$F$2:$EE$2,AX$4,'SPACELOG 6 BP'!$F58:$EE58)+SUMIF('SPACELOG 7 BP'!$F$2:$EE$2,AX$4,'SPACELOG 7 BP'!$F58:$EE58)+SUMIF('SPACELOG 8 BP'!$F$2:$EE$2,AX$4,'SPACELOG 8 BP'!$F58:$EE58)+SUMIF('SPACELOG 9 BP'!$F$2:$EE$2,AX$4,'SPACELOG 9 BP'!$F58:$EE58)+SUMIF('SPACELOG 10 BP'!$F$2:$EE$2,AX$4,'SPACELOG 10 BP'!$F58:$EE58)+SUMIF('SPACELOG 11 BP'!$F$2:$EE$2,AX$4,'SPACELOG 11 BP'!$F58:$EE58)+SUMIF('SPACELOG 12 BP'!$F$2:$EE$2,AX$4,'SPACELOG 12 BP'!$F58:$EE58)</f>
        <v>2901.6000000000004</v>
      </c>
      <c r="AY58" s="33">
        <f>SUMIF('reporting montigny'!$F$2:$EE$2,AY$4,'reporting montigny'!$F58:$EE58)+SUMIF('reporting boissy'!$F$2:$EE$2,AY$4,'reporting boissy'!$F58:$EE58)+SUMIF('reporting moussy'!$F$2:$EE$2,AY$4,'reporting moussy'!$F58:$EE58)+SUMIF('reporting trappes'!$F$2:$EE$2,AY$4,'reporting trappes'!$F58:$EE58)+SUMIF('SPACELOG 5 BP'!$F$2:$EE$2,AY$4,'SPACELOG 5 BP'!$F58:$EE58)+SUMIF('SPACELOG 6 BP'!$F$2:$EE$2,AY$4,'SPACELOG 6 BP'!$F58:$EE58)+SUMIF('SPACELOG 7 BP'!$F$2:$EE$2,AY$4,'SPACELOG 7 BP'!$F58:$EE58)+SUMIF('SPACELOG 8 BP'!$F$2:$EE$2,AY$4,'SPACELOG 8 BP'!$F58:$EE58)+SUMIF('SPACELOG 9 BP'!$F$2:$EE$2,AY$4,'SPACELOG 9 BP'!$F58:$EE58)+SUMIF('SPACELOG 10 BP'!$F$2:$EE$2,AY$4,'SPACELOG 10 BP'!$F58:$EE58)+SUMIF('SPACELOG 11 BP'!$F$2:$EE$2,AY$4,'SPACELOG 11 BP'!$F58:$EE58)+SUMIF('SPACELOG 12 BP'!$F$2:$EE$2,AY$4,'SPACELOG 12 BP'!$F58:$EE58)</f>
        <v>2885.47</v>
      </c>
      <c r="AZ58" s="33">
        <f>SUMIF('reporting montigny'!$F$2:$EE$2,AZ$4,'reporting montigny'!$F58:$EE58)+SUMIF('reporting boissy'!$F$2:$EE$2,AZ$4,'reporting boissy'!$F58:$EE58)+SUMIF('reporting moussy'!$F$2:$EE$2,AZ$4,'reporting moussy'!$F58:$EE58)+SUMIF('reporting trappes'!$F$2:$EE$2,AZ$4,'reporting trappes'!$F58:$EE58)+SUMIF('SPACELOG 5 BP'!$F$2:$EE$2,AZ$4,'SPACELOG 5 BP'!$F58:$EE58)+SUMIF('SPACELOG 6 BP'!$F$2:$EE$2,AZ$4,'SPACELOG 6 BP'!$F58:$EE58)+SUMIF('SPACELOG 7 BP'!$F$2:$EE$2,AZ$4,'SPACELOG 7 BP'!$F58:$EE58)+SUMIF('SPACELOG 8 BP'!$F$2:$EE$2,AZ$4,'SPACELOG 8 BP'!$F58:$EE58)+SUMIF('SPACELOG 9 BP'!$F$2:$EE$2,AZ$4,'SPACELOG 9 BP'!$F58:$EE58)+SUMIF('SPACELOG 10 BP'!$F$2:$EE$2,AZ$4,'SPACELOG 10 BP'!$F58:$EE58)+SUMIF('SPACELOG 11 BP'!$F$2:$EE$2,AZ$4,'SPACELOG 11 BP'!$F58:$EE58)+SUMIF('SPACELOG 12 BP'!$F$2:$EE$2,AZ$4,'SPACELOG 12 BP'!$F58:$EE58)</f>
        <v>2869.29</v>
      </c>
      <c r="BA58" s="33">
        <f>SUMIF('reporting montigny'!$F$2:$EE$2,BA$4,'reporting montigny'!$F58:$EE58)+SUMIF('reporting boissy'!$F$2:$EE$2,BA$4,'reporting boissy'!$F58:$EE58)+SUMIF('reporting moussy'!$F$2:$EE$2,BA$4,'reporting moussy'!$F58:$EE58)+SUMIF('reporting trappes'!$F$2:$EE$2,BA$4,'reporting trappes'!$F58:$EE58)+SUMIF('SPACELOG 5 BP'!$F$2:$EE$2,BA$4,'SPACELOG 5 BP'!$F58:$EE58)+SUMIF('SPACELOG 6 BP'!$F$2:$EE$2,BA$4,'SPACELOG 6 BP'!$F58:$EE58)+SUMIF('SPACELOG 7 BP'!$F$2:$EE$2,BA$4,'SPACELOG 7 BP'!$F58:$EE58)+SUMIF('SPACELOG 8 BP'!$F$2:$EE$2,BA$4,'SPACELOG 8 BP'!$F58:$EE58)+SUMIF('SPACELOG 9 BP'!$F$2:$EE$2,BA$4,'SPACELOG 9 BP'!$F58:$EE58)+SUMIF('SPACELOG 10 BP'!$F$2:$EE$2,BA$4,'SPACELOG 10 BP'!$F58:$EE58)+SUMIF('SPACELOG 11 BP'!$F$2:$EE$2,BA$4,'SPACELOG 11 BP'!$F58:$EE58)+SUMIF('SPACELOG 12 BP'!$F$2:$EE$2,BA$4,'SPACELOG 12 BP'!$F58:$EE58)</f>
        <v>2853.06</v>
      </c>
      <c r="BB58" s="33">
        <f>SUMIF('reporting montigny'!$F$2:$EE$2,BB$4,'reporting montigny'!$F58:$EE58)+SUMIF('reporting boissy'!$F$2:$EE$2,BB$4,'reporting boissy'!$F58:$EE58)+SUMIF('reporting moussy'!$F$2:$EE$2,BB$4,'reporting moussy'!$F58:$EE58)+SUMIF('reporting trappes'!$F$2:$EE$2,BB$4,'reporting trappes'!$F58:$EE58)+SUMIF('SPACELOG 5 BP'!$F$2:$EE$2,BB$4,'SPACELOG 5 BP'!$F58:$EE58)+SUMIF('SPACELOG 6 BP'!$F$2:$EE$2,BB$4,'SPACELOG 6 BP'!$F58:$EE58)+SUMIF('SPACELOG 7 BP'!$F$2:$EE$2,BB$4,'SPACELOG 7 BP'!$F58:$EE58)+SUMIF('SPACELOG 8 BP'!$F$2:$EE$2,BB$4,'SPACELOG 8 BP'!$F58:$EE58)+SUMIF('SPACELOG 9 BP'!$F$2:$EE$2,BB$4,'SPACELOG 9 BP'!$F58:$EE58)+SUMIF('SPACELOG 10 BP'!$F$2:$EE$2,BB$4,'SPACELOG 10 BP'!$F58:$EE58)+SUMIF('SPACELOG 11 BP'!$F$2:$EE$2,BB$4,'SPACELOG 11 BP'!$F58:$EE58)+SUMIF('SPACELOG 12 BP'!$F$2:$EE$2,BB$4,'SPACELOG 12 BP'!$F58:$EE58)</f>
        <v>2836.77</v>
      </c>
      <c r="BC58" s="33">
        <f>SUMIF('reporting montigny'!$F$2:$EE$2,BC$4,'reporting montigny'!$F58:$EE58)+SUMIF('reporting boissy'!$F$2:$EE$2,BC$4,'reporting boissy'!$F58:$EE58)+SUMIF('reporting moussy'!$F$2:$EE$2,BC$4,'reporting moussy'!$F58:$EE58)+SUMIF('reporting trappes'!$F$2:$EE$2,BC$4,'reporting trappes'!$F58:$EE58)+SUMIF('SPACELOG 5 BP'!$F$2:$EE$2,BC$4,'SPACELOG 5 BP'!$F58:$EE58)+SUMIF('SPACELOG 6 BP'!$F$2:$EE$2,BC$4,'SPACELOG 6 BP'!$F58:$EE58)+SUMIF('SPACELOG 7 BP'!$F$2:$EE$2,BC$4,'SPACELOG 7 BP'!$F58:$EE58)+SUMIF('SPACELOG 8 BP'!$F$2:$EE$2,BC$4,'SPACELOG 8 BP'!$F58:$EE58)+SUMIF('SPACELOG 9 BP'!$F$2:$EE$2,BC$4,'SPACELOG 9 BP'!$F58:$EE58)+SUMIF('SPACELOG 10 BP'!$F$2:$EE$2,BC$4,'SPACELOG 10 BP'!$F58:$EE58)+SUMIF('SPACELOG 11 BP'!$F$2:$EE$2,BC$4,'SPACELOG 11 BP'!$F58:$EE58)+SUMIF('SPACELOG 12 BP'!$F$2:$EE$2,BC$4,'SPACELOG 12 BP'!$F58:$EE58)</f>
        <v>2820.4300000000003</v>
      </c>
      <c r="BD58" s="33">
        <f>SUMIF('reporting montigny'!$F$2:$EE$2,BD$4,'reporting montigny'!$F58:$EE58)+SUMIF('reporting boissy'!$F$2:$EE$2,BD$4,'reporting boissy'!$F58:$EE58)+SUMIF('reporting moussy'!$F$2:$EE$2,BD$4,'reporting moussy'!$F58:$EE58)+SUMIF('reporting trappes'!$F$2:$EE$2,BD$4,'reporting trappes'!$F58:$EE58)+SUMIF('SPACELOG 5 BP'!$F$2:$EE$2,BD$4,'SPACELOG 5 BP'!$F58:$EE58)+SUMIF('SPACELOG 6 BP'!$F$2:$EE$2,BD$4,'SPACELOG 6 BP'!$F58:$EE58)+SUMIF('SPACELOG 7 BP'!$F$2:$EE$2,BD$4,'SPACELOG 7 BP'!$F58:$EE58)+SUMIF('SPACELOG 8 BP'!$F$2:$EE$2,BD$4,'SPACELOG 8 BP'!$F58:$EE58)+SUMIF('SPACELOG 9 BP'!$F$2:$EE$2,BD$4,'SPACELOG 9 BP'!$F58:$EE58)+SUMIF('SPACELOG 10 BP'!$F$2:$EE$2,BD$4,'SPACELOG 10 BP'!$F58:$EE58)+SUMIF('SPACELOG 11 BP'!$F$2:$EE$2,BD$4,'SPACELOG 11 BP'!$F58:$EE58)+SUMIF('SPACELOG 12 BP'!$F$2:$EE$2,BD$4,'SPACELOG 12 BP'!$F58:$EE58)</f>
        <v>2804.0299999999997</v>
      </c>
      <c r="BE58" s="393">
        <f t="shared" si="277"/>
        <v>34718.530000000006</v>
      </c>
      <c r="BF58" s="33">
        <f>SUMIF('reporting montigny'!$F$2:$EE$2,BF$4,'reporting montigny'!$F58:$EE58)+SUMIF('reporting boissy'!$F$2:$EE$2,BF$4,'reporting boissy'!$F58:$EE58)+SUMIF('reporting moussy'!$F$2:$EE$2,BF$4,'reporting moussy'!$F58:$EE58)+SUMIF('reporting trappes'!$F$2:$EE$2,BF$4,'reporting trappes'!$F58:$EE58)+SUMIF('SPACELOG 5 BP'!$F$2:$EE$2,BF$4,'SPACELOG 5 BP'!$F58:$EE58)+SUMIF('SPACELOG 6 BP'!$F$2:$EE$2,BF$4,'SPACELOG 6 BP'!$F58:$EE58)+SUMIF('SPACELOG 7 BP'!$F$2:$EE$2,BF$4,'SPACELOG 7 BP'!$F58:$EE58)+SUMIF('SPACELOG 8 BP'!$F$2:$EE$2,BF$4,'SPACELOG 8 BP'!$F58:$EE58)+SUMIF('SPACELOG 9 BP'!$F$2:$EE$2,BF$4,'SPACELOG 9 BP'!$F58:$EE58)+SUMIF('SPACELOG 10 BP'!$F$2:$EE$2,BF$4,'SPACELOG 10 BP'!$F58:$EE58)+SUMIF('SPACELOG 11 BP'!$F$2:$EE$2,BF$4,'SPACELOG 11 BP'!$F58:$EE58)+SUMIF('SPACELOG 12 BP'!$F$2:$EE$2,BF$4,'SPACELOG 12 BP'!$F58:$EE58)</f>
        <v>2787.56</v>
      </c>
      <c r="BG58" s="33">
        <f>SUMIF('reporting montigny'!$F$2:$EE$2,BG$4,'reporting montigny'!$F58:$EE58)+SUMIF('reporting boissy'!$F$2:$EE$2,BG$4,'reporting boissy'!$F58:$EE58)+SUMIF('reporting moussy'!$F$2:$EE$2,BG$4,'reporting moussy'!$F58:$EE58)+SUMIF('reporting trappes'!$F$2:$EE$2,BG$4,'reporting trappes'!$F58:$EE58)+SUMIF('SPACELOG 5 BP'!$F$2:$EE$2,BG$4,'SPACELOG 5 BP'!$F58:$EE58)+SUMIF('SPACELOG 6 BP'!$F$2:$EE$2,BG$4,'SPACELOG 6 BP'!$F58:$EE58)+SUMIF('SPACELOG 7 BP'!$F$2:$EE$2,BG$4,'SPACELOG 7 BP'!$F58:$EE58)+SUMIF('SPACELOG 8 BP'!$F$2:$EE$2,BG$4,'SPACELOG 8 BP'!$F58:$EE58)+SUMIF('SPACELOG 9 BP'!$F$2:$EE$2,BG$4,'SPACELOG 9 BP'!$F58:$EE58)+SUMIF('SPACELOG 10 BP'!$F$2:$EE$2,BG$4,'SPACELOG 10 BP'!$F58:$EE58)+SUMIF('SPACELOG 11 BP'!$F$2:$EE$2,BG$4,'SPACELOG 11 BP'!$F58:$EE58)+SUMIF('SPACELOG 12 BP'!$F$2:$EE$2,BG$4,'SPACELOG 12 BP'!$F58:$EE58)</f>
        <v>2771.0600000000004</v>
      </c>
      <c r="BH58" s="33">
        <f>SUMIF('reporting montigny'!$F$2:$EE$2,BH$4,'reporting montigny'!$F58:$EE58)+SUMIF('reporting boissy'!$F$2:$EE$2,BH$4,'reporting boissy'!$F58:$EE58)+SUMIF('reporting moussy'!$F$2:$EE$2,BH$4,'reporting moussy'!$F58:$EE58)+SUMIF('reporting trappes'!$F$2:$EE$2,BH$4,'reporting trappes'!$F58:$EE58)+SUMIF('SPACELOG 5 BP'!$F$2:$EE$2,BH$4,'SPACELOG 5 BP'!$F58:$EE58)+SUMIF('SPACELOG 6 BP'!$F$2:$EE$2,BH$4,'SPACELOG 6 BP'!$F58:$EE58)+SUMIF('SPACELOG 7 BP'!$F$2:$EE$2,BH$4,'SPACELOG 7 BP'!$F58:$EE58)+SUMIF('SPACELOG 8 BP'!$F$2:$EE$2,BH$4,'SPACELOG 8 BP'!$F58:$EE58)+SUMIF('SPACELOG 9 BP'!$F$2:$EE$2,BH$4,'SPACELOG 9 BP'!$F58:$EE58)+SUMIF('SPACELOG 10 BP'!$F$2:$EE$2,BH$4,'SPACELOG 10 BP'!$F58:$EE58)+SUMIF('SPACELOG 11 BP'!$F$2:$EE$2,BH$4,'SPACELOG 11 BP'!$F58:$EE58)+SUMIF('SPACELOG 12 BP'!$F$2:$EE$2,BH$4,'SPACELOG 12 BP'!$F58:$EE58)</f>
        <v>2754.4900000000002</v>
      </c>
      <c r="BI58" s="33">
        <f>SUMIF('reporting montigny'!$F$2:$EE$2,BI$4,'reporting montigny'!$F58:$EE58)+SUMIF('reporting boissy'!$F$2:$EE$2,BI$4,'reporting boissy'!$F58:$EE58)+SUMIF('reporting moussy'!$F$2:$EE$2,BI$4,'reporting moussy'!$F58:$EE58)+SUMIF('reporting trappes'!$F$2:$EE$2,BI$4,'reporting trappes'!$F58:$EE58)+SUMIF('SPACELOG 5 BP'!$F$2:$EE$2,BI$4,'SPACELOG 5 BP'!$F58:$EE58)+SUMIF('SPACELOG 6 BP'!$F$2:$EE$2,BI$4,'SPACELOG 6 BP'!$F58:$EE58)+SUMIF('SPACELOG 7 BP'!$F$2:$EE$2,BI$4,'SPACELOG 7 BP'!$F58:$EE58)+SUMIF('SPACELOG 8 BP'!$F$2:$EE$2,BI$4,'SPACELOG 8 BP'!$F58:$EE58)+SUMIF('SPACELOG 9 BP'!$F$2:$EE$2,BI$4,'SPACELOG 9 BP'!$F58:$EE58)+SUMIF('SPACELOG 10 BP'!$F$2:$EE$2,BI$4,'SPACELOG 10 BP'!$F58:$EE58)+SUMIF('SPACELOG 11 BP'!$F$2:$EE$2,BI$4,'SPACELOG 11 BP'!$F58:$EE58)+SUMIF('SPACELOG 12 BP'!$F$2:$EE$2,BI$4,'SPACELOG 12 BP'!$F58:$EE58)</f>
        <v>2737.85</v>
      </c>
      <c r="BJ58" s="33">
        <f>SUMIF('reporting montigny'!$F$2:$EE$2,BJ$4,'reporting montigny'!$F58:$EE58)+SUMIF('reporting boissy'!$F$2:$EE$2,BJ$4,'reporting boissy'!$F58:$EE58)+SUMIF('reporting moussy'!$F$2:$EE$2,BJ$4,'reporting moussy'!$F58:$EE58)+SUMIF('reporting trappes'!$F$2:$EE$2,BJ$4,'reporting trappes'!$F58:$EE58)+SUMIF('SPACELOG 5 BP'!$F$2:$EE$2,BJ$4,'SPACELOG 5 BP'!$F58:$EE58)+SUMIF('SPACELOG 6 BP'!$F$2:$EE$2,BJ$4,'SPACELOG 6 BP'!$F58:$EE58)+SUMIF('SPACELOG 7 BP'!$F$2:$EE$2,BJ$4,'SPACELOG 7 BP'!$F58:$EE58)+SUMIF('SPACELOG 8 BP'!$F$2:$EE$2,BJ$4,'SPACELOG 8 BP'!$F58:$EE58)+SUMIF('SPACELOG 9 BP'!$F$2:$EE$2,BJ$4,'SPACELOG 9 BP'!$F58:$EE58)+SUMIF('SPACELOG 10 BP'!$F$2:$EE$2,BJ$4,'SPACELOG 10 BP'!$F58:$EE58)+SUMIF('SPACELOG 11 BP'!$F$2:$EE$2,BJ$4,'SPACELOG 11 BP'!$F58:$EE58)+SUMIF('SPACELOG 12 BP'!$F$2:$EE$2,BJ$4,'SPACELOG 12 BP'!$F58:$EE58)</f>
        <v>2721.16</v>
      </c>
      <c r="BK58" s="33">
        <f>SUMIF('reporting montigny'!$F$2:$EE$2,BK$4,'reporting montigny'!$F58:$EE58)+SUMIF('reporting boissy'!$F$2:$EE$2,BK$4,'reporting boissy'!$F58:$EE58)+SUMIF('reporting moussy'!$F$2:$EE$2,BK$4,'reporting moussy'!$F58:$EE58)+SUMIF('reporting trappes'!$F$2:$EE$2,BK$4,'reporting trappes'!$F58:$EE58)+SUMIF('SPACELOG 5 BP'!$F$2:$EE$2,BK$4,'SPACELOG 5 BP'!$F58:$EE58)+SUMIF('SPACELOG 6 BP'!$F$2:$EE$2,BK$4,'SPACELOG 6 BP'!$F58:$EE58)+SUMIF('SPACELOG 7 BP'!$F$2:$EE$2,BK$4,'SPACELOG 7 BP'!$F58:$EE58)+SUMIF('SPACELOG 8 BP'!$F$2:$EE$2,BK$4,'SPACELOG 8 BP'!$F58:$EE58)+SUMIF('SPACELOG 9 BP'!$F$2:$EE$2,BK$4,'SPACELOG 9 BP'!$F58:$EE58)+SUMIF('SPACELOG 10 BP'!$F$2:$EE$2,BK$4,'SPACELOG 10 BP'!$F58:$EE58)+SUMIF('SPACELOG 11 BP'!$F$2:$EE$2,BK$4,'SPACELOG 11 BP'!$F58:$EE58)+SUMIF('SPACELOG 12 BP'!$F$2:$EE$2,BK$4,'SPACELOG 12 BP'!$F58:$EE58)</f>
        <v>2704.4300000000003</v>
      </c>
      <c r="BL58" s="33">
        <f>SUMIF('reporting montigny'!$F$2:$EE$2,BL$4,'reporting montigny'!$F58:$EE58)+SUMIF('reporting boissy'!$F$2:$EE$2,BL$4,'reporting boissy'!$F58:$EE58)+SUMIF('reporting moussy'!$F$2:$EE$2,BL$4,'reporting moussy'!$F58:$EE58)+SUMIF('reporting trappes'!$F$2:$EE$2,BL$4,'reporting trappes'!$F58:$EE58)+SUMIF('SPACELOG 5 BP'!$F$2:$EE$2,BL$4,'SPACELOG 5 BP'!$F58:$EE58)+SUMIF('SPACELOG 6 BP'!$F$2:$EE$2,BL$4,'SPACELOG 6 BP'!$F58:$EE58)+SUMIF('SPACELOG 7 BP'!$F$2:$EE$2,BL$4,'SPACELOG 7 BP'!$F58:$EE58)+SUMIF('SPACELOG 8 BP'!$F$2:$EE$2,BL$4,'SPACELOG 8 BP'!$F58:$EE58)+SUMIF('SPACELOG 9 BP'!$F$2:$EE$2,BL$4,'SPACELOG 9 BP'!$F58:$EE58)+SUMIF('SPACELOG 10 BP'!$F$2:$EE$2,BL$4,'SPACELOG 10 BP'!$F58:$EE58)+SUMIF('SPACELOG 11 BP'!$F$2:$EE$2,BL$4,'SPACELOG 11 BP'!$F58:$EE58)+SUMIF('SPACELOG 12 BP'!$F$2:$EE$2,BL$4,'SPACELOG 12 BP'!$F58:$EE58)</f>
        <v>2687.62</v>
      </c>
      <c r="BM58" s="33">
        <f>SUMIF('reporting montigny'!$F$2:$EE$2,BM$4,'reporting montigny'!$F58:$EE58)+SUMIF('reporting boissy'!$F$2:$EE$2,BM$4,'reporting boissy'!$F58:$EE58)+SUMIF('reporting moussy'!$F$2:$EE$2,BM$4,'reporting moussy'!$F58:$EE58)+SUMIF('reporting trappes'!$F$2:$EE$2,BM$4,'reporting trappes'!$F58:$EE58)+SUMIF('SPACELOG 5 BP'!$F$2:$EE$2,BM$4,'SPACELOG 5 BP'!$F58:$EE58)+SUMIF('SPACELOG 6 BP'!$F$2:$EE$2,BM$4,'SPACELOG 6 BP'!$F58:$EE58)+SUMIF('SPACELOG 7 BP'!$F$2:$EE$2,BM$4,'SPACELOG 7 BP'!$F58:$EE58)+SUMIF('SPACELOG 8 BP'!$F$2:$EE$2,BM$4,'SPACELOG 8 BP'!$F58:$EE58)+SUMIF('SPACELOG 9 BP'!$F$2:$EE$2,BM$4,'SPACELOG 9 BP'!$F58:$EE58)+SUMIF('SPACELOG 10 BP'!$F$2:$EE$2,BM$4,'SPACELOG 10 BP'!$F58:$EE58)+SUMIF('SPACELOG 11 BP'!$F$2:$EE$2,BM$4,'SPACELOG 11 BP'!$F58:$EE58)+SUMIF('SPACELOG 12 BP'!$F$2:$EE$2,BM$4,'SPACELOG 12 BP'!$F58:$EE58)</f>
        <v>2670.7599999999998</v>
      </c>
      <c r="BN58" s="33">
        <f>SUMIF('reporting montigny'!$F$2:$EE$2,BN$4,'reporting montigny'!$F58:$EE58)+SUMIF('reporting boissy'!$F$2:$EE$2,BN$4,'reporting boissy'!$F58:$EE58)+SUMIF('reporting moussy'!$F$2:$EE$2,BN$4,'reporting moussy'!$F58:$EE58)+SUMIF('reporting trappes'!$F$2:$EE$2,BN$4,'reporting trappes'!$F58:$EE58)+SUMIF('SPACELOG 5 BP'!$F$2:$EE$2,BN$4,'SPACELOG 5 BP'!$F58:$EE58)+SUMIF('SPACELOG 6 BP'!$F$2:$EE$2,BN$4,'SPACELOG 6 BP'!$F58:$EE58)+SUMIF('SPACELOG 7 BP'!$F$2:$EE$2,BN$4,'SPACELOG 7 BP'!$F58:$EE58)+SUMIF('SPACELOG 8 BP'!$F$2:$EE$2,BN$4,'SPACELOG 8 BP'!$F58:$EE58)+SUMIF('SPACELOG 9 BP'!$F$2:$EE$2,BN$4,'SPACELOG 9 BP'!$F58:$EE58)+SUMIF('SPACELOG 10 BP'!$F$2:$EE$2,BN$4,'SPACELOG 10 BP'!$F58:$EE58)+SUMIF('SPACELOG 11 BP'!$F$2:$EE$2,BN$4,'SPACELOG 11 BP'!$F58:$EE58)+SUMIF('SPACELOG 12 BP'!$F$2:$EE$2,BN$4,'SPACELOG 12 BP'!$F58:$EE58)</f>
        <v>2653.84</v>
      </c>
      <c r="BO58" s="33">
        <f>SUMIF('reporting montigny'!$F$2:$EE$2,BO$4,'reporting montigny'!$F58:$EE58)+SUMIF('reporting boissy'!$F$2:$EE$2,BO$4,'reporting boissy'!$F58:$EE58)+SUMIF('reporting moussy'!$F$2:$EE$2,BO$4,'reporting moussy'!$F58:$EE58)+SUMIF('reporting trappes'!$F$2:$EE$2,BO$4,'reporting trappes'!$F58:$EE58)+SUMIF('SPACELOG 5 BP'!$F$2:$EE$2,BO$4,'SPACELOG 5 BP'!$F58:$EE58)+SUMIF('SPACELOG 6 BP'!$F$2:$EE$2,BO$4,'SPACELOG 6 BP'!$F58:$EE58)+SUMIF('SPACELOG 7 BP'!$F$2:$EE$2,BO$4,'SPACELOG 7 BP'!$F58:$EE58)+SUMIF('SPACELOG 8 BP'!$F$2:$EE$2,BO$4,'SPACELOG 8 BP'!$F58:$EE58)+SUMIF('SPACELOG 9 BP'!$F$2:$EE$2,BO$4,'SPACELOG 9 BP'!$F58:$EE58)+SUMIF('SPACELOG 10 BP'!$F$2:$EE$2,BO$4,'SPACELOG 10 BP'!$F58:$EE58)+SUMIF('SPACELOG 11 BP'!$F$2:$EE$2,BO$4,'SPACELOG 11 BP'!$F58:$EE58)+SUMIF('SPACELOG 12 BP'!$F$2:$EE$2,BO$4,'SPACELOG 12 BP'!$F58:$EE58)</f>
        <v>2636.8700000000003</v>
      </c>
      <c r="BP58" s="33">
        <f>SUMIF('reporting montigny'!$F$2:$EE$2,BP$4,'reporting montigny'!$F58:$EE58)+SUMIF('reporting boissy'!$F$2:$EE$2,BP$4,'reporting boissy'!$F58:$EE58)+SUMIF('reporting moussy'!$F$2:$EE$2,BP$4,'reporting moussy'!$F58:$EE58)+SUMIF('reporting trappes'!$F$2:$EE$2,BP$4,'reporting trappes'!$F58:$EE58)+SUMIF('SPACELOG 5 BP'!$F$2:$EE$2,BP$4,'SPACELOG 5 BP'!$F58:$EE58)+SUMIF('SPACELOG 6 BP'!$F$2:$EE$2,BP$4,'SPACELOG 6 BP'!$F58:$EE58)+SUMIF('SPACELOG 7 BP'!$F$2:$EE$2,BP$4,'SPACELOG 7 BP'!$F58:$EE58)+SUMIF('SPACELOG 8 BP'!$F$2:$EE$2,BP$4,'SPACELOG 8 BP'!$F58:$EE58)+SUMIF('SPACELOG 9 BP'!$F$2:$EE$2,BP$4,'SPACELOG 9 BP'!$F58:$EE58)+SUMIF('SPACELOG 10 BP'!$F$2:$EE$2,BP$4,'SPACELOG 10 BP'!$F58:$EE58)+SUMIF('SPACELOG 11 BP'!$F$2:$EE$2,BP$4,'SPACELOG 11 BP'!$F58:$EE58)+SUMIF('SPACELOG 12 BP'!$F$2:$EE$2,BP$4,'SPACELOG 12 BP'!$F58:$EE58)</f>
        <v>2619.83</v>
      </c>
      <c r="BQ58" s="33">
        <f>SUMIF('reporting montigny'!$F$2:$EE$2,BQ$4,'reporting montigny'!$F58:$EE58)+SUMIF('reporting boissy'!$F$2:$EE$2,BQ$4,'reporting boissy'!$F58:$EE58)+SUMIF('reporting moussy'!$F$2:$EE$2,BQ$4,'reporting moussy'!$F58:$EE58)+SUMIF('reporting trappes'!$F$2:$EE$2,BQ$4,'reporting trappes'!$F58:$EE58)+SUMIF('SPACELOG 5 BP'!$F$2:$EE$2,BQ$4,'SPACELOG 5 BP'!$F58:$EE58)+SUMIF('SPACELOG 6 BP'!$F$2:$EE$2,BQ$4,'SPACELOG 6 BP'!$F58:$EE58)+SUMIF('SPACELOG 7 BP'!$F$2:$EE$2,BQ$4,'SPACELOG 7 BP'!$F58:$EE58)+SUMIF('SPACELOG 8 BP'!$F$2:$EE$2,BQ$4,'SPACELOG 8 BP'!$F58:$EE58)+SUMIF('SPACELOG 9 BP'!$F$2:$EE$2,BQ$4,'SPACELOG 9 BP'!$F58:$EE58)+SUMIF('SPACELOG 10 BP'!$F$2:$EE$2,BQ$4,'SPACELOG 10 BP'!$F58:$EE58)+SUMIF('SPACELOG 11 BP'!$F$2:$EE$2,BQ$4,'SPACELOG 11 BP'!$F58:$EE58)+SUMIF('SPACELOG 12 BP'!$F$2:$EE$2,BQ$4,'SPACELOG 12 BP'!$F58:$EE58)</f>
        <v>2602.73</v>
      </c>
      <c r="BR58" s="393">
        <f t="shared" si="278"/>
        <v>32348.2</v>
      </c>
      <c r="BS58" s="33">
        <f>SUMIF('reporting montigny'!$F$2:$EE$2,BS$4,'reporting montigny'!$F58:$EE58)+SUMIF('reporting boissy'!$F$2:$EE$2,BS$4,'reporting boissy'!$F58:$EE58)+SUMIF('reporting moussy'!$F$2:$EE$2,BS$4,'reporting moussy'!$F58:$EE58)+SUMIF('reporting trappes'!$F$2:$EE$2,BS$4,'reporting trappes'!$F58:$EE58)+SUMIF('SPACELOG 5 BP'!$F$2:$EE$2,BS$4,'SPACELOG 5 BP'!$F58:$EE58)+SUMIF('SPACELOG 6 BP'!$F$2:$EE$2,BS$4,'SPACELOG 6 BP'!$F58:$EE58)+SUMIF('SPACELOG 7 BP'!$F$2:$EE$2,BS$4,'SPACELOG 7 BP'!$F58:$EE58)+SUMIF('SPACELOG 8 BP'!$F$2:$EE$2,BS$4,'SPACELOG 8 BP'!$F58:$EE58)+SUMIF('SPACELOG 9 BP'!$F$2:$EE$2,BS$4,'SPACELOG 9 BP'!$F58:$EE58)+SUMIF('SPACELOG 10 BP'!$F$2:$EE$2,BS$4,'SPACELOG 10 BP'!$F58:$EE58)+SUMIF('SPACELOG 11 BP'!$F$2:$EE$2,BS$4,'SPACELOG 11 BP'!$F58:$EE58)+SUMIF('SPACELOG 12 BP'!$F$2:$EE$2,BS$4,'SPACELOG 12 BP'!$F58:$EE58)</f>
        <v>2585.59</v>
      </c>
      <c r="BT58" s="33">
        <f>SUMIF('reporting montigny'!$F$2:$EE$2,BT$4,'reporting montigny'!$F58:$EE58)+SUMIF('reporting boissy'!$F$2:$EE$2,BT$4,'reporting boissy'!$F58:$EE58)+SUMIF('reporting moussy'!$F$2:$EE$2,BT$4,'reporting moussy'!$F58:$EE58)+SUMIF('reporting trappes'!$F$2:$EE$2,BT$4,'reporting trappes'!$F58:$EE58)+SUMIF('SPACELOG 5 BP'!$F$2:$EE$2,BT$4,'SPACELOG 5 BP'!$F58:$EE58)+SUMIF('SPACELOG 6 BP'!$F$2:$EE$2,BT$4,'SPACELOG 6 BP'!$F58:$EE58)+SUMIF('SPACELOG 7 BP'!$F$2:$EE$2,BT$4,'SPACELOG 7 BP'!$F58:$EE58)+SUMIF('SPACELOG 8 BP'!$F$2:$EE$2,BT$4,'SPACELOG 8 BP'!$F58:$EE58)+SUMIF('SPACELOG 9 BP'!$F$2:$EE$2,BT$4,'SPACELOG 9 BP'!$F58:$EE58)+SUMIF('SPACELOG 10 BP'!$F$2:$EE$2,BT$4,'SPACELOG 10 BP'!$F58:$EE58)+SUMIF('SPACELOG 11 BP'!$F$2:$EE$2,BT$4,'SPACELOG 11 BP'!$F58:$EE58)+SUMIF('SPACELOG 12 BP'!$F$2:$EE$2,BT$4,'SPACELOG 12 BP'!$F58:$EE58)</f>
        <v>2568.37</v>
      </c>
      <c r="BU58" s="33">
        <f>SUMIF('reporting montigny'!$F$2:$EE$2,BU$4,'reporting montigny'!$F58:$EE58)+SUMIF('reporting boissy'!$F$2:$EE$2,BU$4,'reporting boissy'!$F58:$EE58)+SUMIF('reporting moussy'!$F$2:$EE$2,BU$4,'reporting moussy'!$F58:$EE58)+SUMIF('reporting trappes'!$F$2:$EE$2,BU$4,'reporting trappes'!$F58:$EE58)+SUMIF('SPACELOG 5 BP'!$F$2:$EE$2,BU$4,'SPACELOG 5 BP'!$F58:$EE58)+SUMIF('SPACELOG 6 BP'!$F$2:$EE$2,BU$4,'SPACELOG 6 BP'!$F58:$EE58)+SUMIF('SPACELOG 7 BP'!$F$2:$EE$2,BU$4,'SPACELOG 7 BP'!$F58:$EE58)+SUMIF('SPACELOG 8 BP'!$F$2:$EE$2,BU$4,'SPACELOG 8 BP'!$F58:$EE58)+SUMIF('SPACELOG 9 BP'!$F$2:$EE$2,BU$4,'SPACELOG 9 BP'!$F58:$EE58)+SUMIF('SPACELOG 10 BP'!$F$2:$EE$2,BU$4,'SPACELOG 10 BP'!$F58:$EE58)+SUMIF('SPACELOG 11 BP'!$F$2:$EE$2,BU$4,'SPACELOG 11 BP'!$F58:$EE58)+SUMIF('SPACELOG 12 BP'!$F$2:$EE$2,BU$4,'SPACELOG 12 BP'!$F58:$EE58)</f>
        <v>2551.1</v>
      </c>
      <c r="BV58" s="33">
        <f>SUMIF('reporting montigny'!$F$2:$EE$2,BV$4,'reporting montigny'!$F58:$EE58)+SUMIF('reporting boissy'!$F$2:$EE$2,BV$4,'reporting boissy'!$F58:$EE58)+SUMIF('reporting moussy'!$F$2:$EE$2,BV$4,'reporting moussy'!$F58:$EE58)+SUMIF('reporting trappes'!$F$2:$EE$2,BV$4,'reporting trappes'!$F58:$EE58)+SUMIF('SPACELOG 5 BP'!$F$2:$EE$2,BV$4,'SPACELOG 5 BP'!$F58:$EE58)+SUMIF('SPACELOG 6 BP'!$F$2:$EE$2,BV$4,'SPACELOG 6 BP'!$F58:$EE58)+SUMIF('SPACELOG 7 BP'!$F$2:$EE$2,BV$4,'SPACELOG 7 BP'!$F58:$EE58)+SUMIF('SPACELOG 8 BP'!$F$2:$EE$2,BV$4,'SPACELOG 8 BP'!$F58:$EE58)+SUMIF('SPACELOG 9 BP'!$F$2:$EE$2,BV$4,'SPACELOG 9 BP'!$F58:$EE58)+SUMIF('SPACELOG 10 BP'!$F$2:$EE$2,BV$4,'SPACELOG 10 BP'!$F58:$EE58)+SUMIF('SPACELOG 11 BP'!$F$2:$EE$2,BV$4,'SPACELOG 11 BP'!$F58:$EE58)+SUMIF('SPACELOG 12 BP'!$F$2:$EE$2,BV$4,'SPACELOG 12 BP'!$F58:$EE58)</f>
        <v>2533.77</v>
      </c>
      <c r="BW58" s="33">
        <f>SUMIF('reporting montigny'!$F$2:$EE$2,BW$4,'reporting montigny'!$F58:$EE58)+SUMIF('reporting boissy'!$F$2:$EE$2,BW$4,'reporting boissy'!$F58:$EE58)+SUMIF('reporting moussy'!$F$2:$EE$2,BW$4,'reporting moussy'!$F58:$EE58)+SUMIF('reporting trappes'!$F$2:$EE$2,BW$4,'reporting trappes'!$F58:$EE58)+SUMIF('SPACELOG 5 BP'!$F$2:$EE$2,BW$4,'SPACELOG 5 BP'!$F58:$EE58)+SUMIF('SPACELOG 6 BP'!$F$2:$EE$2,BW$4,'SPACELOG 6 BP'!$F58:$EE58)+SUMIF('SPACELOG 7 BP'!$F$2:$EE$2,BW$4,'SPACELOG 7 BP'!$F58:$EE58)+SUMIF('SPACELOG 8 BP'!$F$2:$EE$2,BW$4,'SPACELOG 8 BP'!$F58:$EE58)+SUMIF('SPACELOG 9 BP'!$F$2:$EE$2,BW$4,'SPACELOG 9 BP'!$F58:$EE58)+SUMIF('SPACELOG 10 BP'!$F$2:$EE$2,BW$4,'SPACELOG 10 BP'!$F58:$EE58)+SUMIF('SPACELOG 11 BP'!$F$2:$EE$2,BW$4,'SPACELOG 11 BP'!$F58:$EE58)+SUMIF('SPACELOG 12 BP'!$F$2:$EE$2,BW$4,'SPACELOG 12 BP'!$F58:$EE58)</f>
        <v>2516.38</v>
      </c>
      <c r="BX58" s="33">
        <f>SUMIF('reporting montigny'!$F$2:$EE$2,BX$4,'reporting montigny'!$F58:$EE58)+SUMIF('reporting boissy'!$F$2:$EE$2,BX$4,'reporting boissy'!$F58:$EE58)+SUMIF('reporting moussy'!$F$2:$EE$2,BX$4,'reporting moussy'!$F58:$EE58)+SUMIF('reporting trappes'!$F$2:$EE$2,BX$4,'reporting trappes'!$F58:$EE58)+SUMIF('SPACELOG 5 BP'!$F$2:$EE$2,BX$4,'SPACELOG 5 BP'!$F58:$EE58)+SUMIF('SPACELOG 6 BP'!$F$2:$EE$2,BX$4,'SPACELOG 6 BP'!$F58:$EE58)+SUMIF('SPACELOG 7 BP'!$F$2:$EE$2,BX$4,'SPACELOG 7 BP'!$F58:$EE58)+SUMIF('SPACELOG 8 BP'!$F$2:$EE$2,BX$4,'SPACELOG 8 BP'!$F58:$EE58)+SUMIF('SPACELOG 9 BP'!$F$2:$EE$2,BX$4,'SPACELOG 9 BP'!$F58:$EE58)+SUMIF('SPACELOG 10 BP'!$F$2:$EE$2,BX$4,'SPACELOG 10 BP'!$F58:$EE58)+SUMIF('SPACELOG 11 BP'!$F$2:$EE$2,BX$4,'SPACELOG 11 BP'!$F58:$EE58)+SUMIF('SPACELOG 12 BP'!$F$2:$EE$2,BX$4,'SPACELOG 12 BP'!$F58:$EE58)</f>
        <v>2498.9299999999998</v>
      </c>
      <c r="BY58" s="33">
        <f>SUMIF('reporting montigny'!$F$2:$EE$2,BY$4,'reporting montigny'!$F58:$EE58)+SUMIF('reporting boissy'!$F$2:$EE$2,BY$4,'reporting boissy'!$F58:$EE58)+SUMIF('reporting moussy'!$F$2:$EE$2,BY$4,'reporting moussy'!$F58:$EE58)+SUMIF('reporting trappes'!$F$2:$EE$2,BY$4,'reporting trappes'!$F58:$EE58)+SUMIF('SPACELOG 5 BP'!$F$2:$EE$2,BY$4,'SPACELOG 5 BP'!$F58:$EE58)+SUMIF('SPACELOG 6 BP'!$F$2:$EE$2,BY$4,'SPACELOG 6 BP'!$F58:$EE58)+SUMIF('SPACELOG 7 BP'!$F$2:$EE$2,BY$4,'SPACELOG 7 BP'!$F58:$EE58)+SUMIF('SPACELOG 8 BP'!$F$2:$EE$2,BY$4,'SPACELOG 8 BP'!$F58:$EE58)+SUMIF('SPACELOG 9 BP'!$F$2:$EE$2,BY$4,'SPACELOG 9 BP'!$F58:$EE58)+SUMIF('SPACELOG 10 BP'!$F$2:$EE$2,BY$4,'SPACELOG 10 BP'!$F58:$EE58)+SUMIF('SPACELOG 11 BP'!$F$2:$EE$2,BY$4,'SPACELOG 11 BP'!$F58:$EE58)+SUMIF('SPACELOG 12 BP'!$F$2:$EE$2,BY$4,'SPACELOG 12 BP'!$F58:$EE58)</f>
        <v>2481.42</v>
      </c>
      <c r="BZ58" s="33">
        <f>SUMIF('reporting montigny'!$F$2:$EE$2,BZ$4,'reporting montigny'!$F58:$EE58)+SUMIF('reporting boissy'!$F$2:$EE$2,BZ$4,'reporting boissy'!$F58:$EE58)+SUMIF('reporting moussy'!$F$2:$EE$2,BZ$4,'reporting moussy'!$F58:$EE58)+SUMIF('reporting trappes'!$F$2:$EE$2,BZ$4,'reporting trappes'!$F58:$EE58)+SUMIF('SPACELOG 5 BP'!$F$2:$EE$2,BZ$4,'SPACELOG 5 BP'!$F58:$EE58)+SUMIF('SPACELOG 6 BP'!$F$2:$EE$2,BZ$4,'SPACELOG 6 BP'!$F58:$EE58)+SUMIF('SPACELOG 7 BP'!$F$2:$EE$2,BZ$4,'SPACELOG 7 BP'!$F58:$EE58)+SUMIF('SPACELOG 8 BP'!$F$2:$EE$2,BZ$4,'SPACELOG 8 BP'!$F58:$EE58)+SUMIF('SPACELOG 9 BP'!$F$2:$EE$2,BZ$4,'SPACELOG 9 BP'!$F58:$EE58)+SUMIF('SPACELOG 10 BP'!$F$2:$EE$2,BZ$4,'SPACELOG 10 BP'!$F58:$EE58)+SUMIF('SPACELOG 11 BP'!$F$2:$EE$2,BZ$4,'SPACELOG 11 BP'!$F58:$EE58)+SUMIF('SPACELOG 12 BP'!$F$2:$EE$2,BZ$4,'SPACELOG 12 BP'!$F58:$EE58)</f>
        <v>2463.84</v>
      </c>
      <c r="CA58" s="33">
        <f>SUMIF('reporting montigny'!$F$2:$EE$2,CA$4,'reporting montigny'!$F58:$EE58)+SUMIF('reporting boissy'!$F$2:$EE$2,CA$4,'reporting boissy'!$F58:$EE58)+SUMIF('reporting moussy'!$F$2:$EE$2,CA$4,'reporting moussy'!$F58:$EE58)+SUMIF('reporting trappes'!$F$2:$EE$2,CA$4,'reporting trappes'!$F58:$EE58)+SUMIF('SPACELOG 5 BP'!$F$2:$EE$2,CA$4,'SPACELOG 5 BP'!$F58:$EE58)+SUMIF('SPACELOG 6 BP'!$F$2:$EE$2,CA$4,'SPACELOG 6 BP'!$F58:$EE58)+SUMIF('SPACELOG 7 BP'!$F$2:$EE$2,CA$4,'SPACELOG 7 BP'!$F58:$EE58)+SUMIF('SPACELOG 8 BP'!$F$2:$EE$2,CA$4,'SPACELOG 8 BP'!$F58:$EE58)+SUMIF('SPACELOG 9 BP'!$F$2:$EE$2,CA$4,'SPACELOG 9 BP'!$F58:$EE58)+SUMIF('SPACELOG 10 BP'!$F$2:$EE$2,CA$4,'SPACELOG 10 BP'!$F58:$EE58)+SUMIF('SPACELOG 11 BP'!$F$2:$EE$2,CA$4,'SPACELOG 11 BP'!$F58:$EE58)+SUMIF('SPACELOG 12 BP'!$F$2:$EE$2,CA$4,'SPACELOG 12 BP'!$F58:$EE58)</f>
        <v>2446.2200000000003</v>
      </c>
      <c r="CB58" s="33">
        <f>SUMIF('reporting montigny'!$F$2:$EE$2,CB$4,'reporting montigny'!$F58:$EE58)+SUMIF('reporting boissy'!$F$2:$EE$2,CB$4,'reporting boissy'!$F58:$EE58)+SUMIF('reporting moussy'!$F$2:$EE$2,CB$4,'reporting moussy'!$F58:$EE58)+SUMIF('reporting trappes'!$F$2:$EE$2,CB$4,'reporting trappes'!$F58:$EE58)+SUMIF('SPACELOG 5 BP'!$F$2:$EE$2,CB$4,'SPACELOG 5 BP'!$F58:$EE58)+SUMIF('SPACELOG 6 BP'!$F$2:$EE$2,CB$4,'SPACELOG 6 BP'!$F58:$EE58)+SUMIF('SPACELOG 7 BP'!$F$2:$EE$2,CB$4,'SPACELOG 7 BP'!$F58:$EE58)+SUMIF('SPACELOG 8 BP'!$F$2:$EE$2,CB$4,'SPACELOG 8 BP'!$F58:$EE58)+SUMIF('SPACELOG 9 BP'!$F$2:$EE$2,CB$4,'SPACELOG 9 BP'!$F58:$EE58)+SUMIF('SPACELOG 10 BP'!$F$2:$EE$2,CB$4,'SPACELOG 10 BP'!$F58:$EE58)+SUMIF('SPACELOG 11 BP'!$F$2:$EE$2,CB$4,'SPACELOG 11 BP'!$F58:$EE58)+SUMIF('SPACELOG 12 BP'!$F$2:$EE$2,CB$4,'SPACELOG 12 BP'!$F58:$EE58)</f>
        <v>2428.52</v>
      </c>
      <c r="CC58" s="33">
        <f>SUMIF('reporting montigny'!$F$2:$EE$2,CC$4,'reporting montigny'!$F58:$EE58)+SUMIF('reporting boissy'!$F$2:$EE$2,CC$4,'reporting boissy'!$F58:$EE58)+SUMIF('reporting moussy'!$F$2:$EE$2,CC$4,'reporting moussy'!$F58:$EE58)+SUMIF('reporting trappes'!$F$2:$EE$2,CC$4,'reporting trappes'!$F58:$EE58)+SUMIF('SPACELOG 5 BP'!$F$2:$EE$2,CC$4,'SPACELOG 5 BP'!$F58:$EE58)+SUMIF('SPACELOG 6 BP'!$F$2:$EE$2,CC$4,'SPACELOG 6 BP'!$F58:$EE58)+SUMIF('SPACELOG 7 BP'!$F$2:$EE$2,CC$4,'SPACELOG 7 BP'!$F58:$EE58)+SUMIF('SPACELOG 8 BP'!$F$2:$EE$2,CC$4,'SPACELOG 8 BP'!$F58:$EE58)+SUMIF('SPACELOG 9 BP'!$F$2:$EE$2,CC$4,'SPACELOG 9 BP'!$F58:$EE58)+SUMIF('SPACELOG 10 BP'!$F$2:$EE$2,CC$4,'SPACELOG 10 BP'!$F58:$EE58)+SUMIF('SPACELOG 11 BP'!$F$2:$EE$2,CC$4,'SPACELOG 11 BP'!$F58:$EE58)+SUMIF('SPACELOG 12 BP'!$F$2:$EE$2,CC$4,'SPACELOG 12 BP'!$F58:$EE58)</f>
        <v>2410.77</v>
      </c>
      <c r="CD58" s="33">
        <f>SUMIF('reporting montigny'!$F$2:$EE$2,CD$4,'reporting montigny'!$F58:$EE58)+SUMIF('reporting boissy'!$F$2:$EE$2,CD$4,'reporting boissy'!$F58:$EE58)+SUMIF('reporting moussy'!$F$2:$EE$2,CD$4,'reporting moussy'!$F58:$EE58)+SUMIF('reporting trappes'!$F$2:$EE$2,CD$4,'reporting trappes'!$F58:$EE58)+SUMIF('SPACELOG 5 BP'!$F$2:$EE$2,CD$4,'SPACELOG 5 BP'!$F58:$EE58)+SUMIF('SPACELOG 6 BP'!$F$2:$EE$2,CD$4,'SPACELOG 6 BP'!$F58:$EE58)+SUMIF('SPACELOG 7 BP'!$F$2:$EE$2,CD$4,'SPACELOG 7 BP'!$F58:$EE58)+SUMIF('SPACELOG 8 BP'!$F$2:$EE$2,CD$4,'SPACELOG 8 BP'!$F58:$EE58)+SUMIF('SPACELOG 9 BP'!$F$2:$EE$2,CD$4,'SPACELOG 9 BP'!$F58:$EE58)+SUMIF('SPACELOG 10 BP'!$F$2:$EE$2,CD$4,'SPACELOG 10 BP'!$F58:$EE58)+SUMIF('SPACELOG 11 BP'!$F$2:$EE$2,CD$4,'SPACELOG 11 BP'!$F58:$EE58)+SUMIF('SPACELOG 12 BP'!$F$2:$EE$2,CD$4,'SPACELOG 12 BP'!$F58:$EE58)</f>
        <v>2392.9499999999998</v>
      </c>
      <c r="CE58" s="393">
        <f t="shared" si="279"/>
        <v>29877.86</v>
      </c>
      <c r="CF58" s="33">
        <f>SUMIF('reporting montigny'!$F$2:$EE$2,CF$4,'reporting montigny'!$F58:$EE58)+SUMIF('reporting boissy'!$F$2:$EE$2,CF$4,'reporting boissy'!$F58:$EE58)+SUMIF('reporting moussy'!$F$2:$EE$2,CF$4,'reporting moussy'!$F58:$EE58)+SUMIF('reporting trappes'!$F$2:$EE$2,CF$4,'reporting trappes'!$F58:$EE58)+SUMIF('SPACELOG 5 BP'!$F$2:$EE$2,CF$4,'SPACELOG 5 BP'!$F58:$EE58)+SUMIF('SPACELOG 6 BP'!$F$2:$EE$2,CF$4,'SPACELOG 6 BP'!$F58:$EE58)+SUMIF('SPACELOG 7 BP'!$F$2:$EE$2,CF$4,'SPACELOG 7 BP'!$F58:$EE58)+SUMIF('SPACELOG 8 BP'!$F$2:$EE$2,CF$4,'SPACELOG 8 BP'!$F58:$EE58)+SUMIF('SPACELOG 9 BP'!$F$2:$EE$2,CF$4,'SPACELOG 9 BP'!$F58:$EE58)+SUMIF('SPACELOG 10 BP'!$F$2:$EE$2,CF$4,'SPACELOG 10 BP'!$F58:$EE58)+SUMIF('SPACELOG 11 BP'!$F$2:$EE$2,CF$4,'SPACELOG 11 BP'!$F58:$EE58)+SUMIF('SPACELOG 12 BP'!$F$2:$EE$2,CF$4,'SPACELOG 12 BP'!$F58:$EE58)</f>
        <v>2375.08</v>
      </c>
      <c r="CG58" s="33">
        <f>SUMIF('reporting montigny'!$F$2:$EE$2,CG$4,'reporting montigny'!$F58:$EE58)+SUMIF('reporting boissy'!$F$2:$EE$2,CG$4,'reporting boissy'!$F58:$EE58)+SUMIF('reporting moussy'!$F$2:$EE$2,CG$4,'reporting moussy'!$F58:$EE58)+SUMIF('reporting trappes'!$F$2:$EE$2,CG$4,'reporting trappes'!$F58:$EE58)+SUMIF('SPACELOG 5 BP'!$F$2:$EE$2,CG$4,'SPACELOG 5 BP'!$F58:$EE58)+SUMIF('SPACELOG 6 BP'!$F$2:$EE$2,CG$4,'SPACELOG 6 BP'!$F58:$EE58)+SUMIF('SPACELOG 7 BP'!$F$2:$EE$2,CG$4,'SPACELOG 7 BP'!$F58:$EE58)+SUMIF('SPACELOG 8 BP'!$F$2:$EE$2,CG$4,'SPACELOG 8 BP'!$F58:$EE58)+SUMIF('SPACELOG 9 BP'!$F$2:$EE$2,CG$4,'SPACELOG 9 BP'!$F58:$EE58)+SUMIF('SPACELOG 10 BP'!$F$2:$EE$2,CG$4,'SPACELOG 10 BP'!$F58:$EE58)+SUMIF('SPACELOG 11 BP'!$F$2:$EE$2,CG$4,'SPACELOG 11 BP'!$F58:$EE58)+SUMIF('SPACELOG 12 BP'!$F$2:$EE$2,CG$4,'SPACELOG 12 BP'!$F58:$EE58)</f>
        <v>2357.14</v>
      </c>
      <c r="CH58" s="33">
        <f>SUMIF('reporting montigny'!$F$2:$EE$2,CH$4,'reporting montigny'!$F58:$EE58)+SUMIF('reporting boissy'!$F$2:$EE$2,CH$4,'reporting boissy'!$F58:$EE58)+SUMIF('reporting moussy'!$F$2:$EE$2,CH$4,'reporting moussy'!$F58:$EE58)+SUMIF('reporting trappes'!$F$2:$EE$2,CH$4,'reporting trappes'!$F58:$EE58)+SUMIF('SPACELOG 5 BP'!$F$2:$EE$2,CH$4,'SPACELOG 5 BP'!$F58:$EE58)+SUMIF('SPACELOG 6 BP'!$F$2:$EE$2,CH$4,'SPACELOG 6 BP'!$F58:$EE58)+SUMIF('SPACELOG 7 BP'!$F$2:$EE$2,CH$4,'SPACELOG 7 BP'!$F58:$EE58)+SUMIF('SPACELOG 8 BP'!$F$2:$EE$2,CH$4,'SPACELOG 8 BP'!$F58:$EE58)+SUMIF('SPACELOG 9 BP'!$F$2:$EE$2,CH$4,'SPACELOG 9 BP'!$F58:$EE58)+SUMIF('SPACELOG 10 BP'!$F$2:$EE$2,CH$4,'SPACELOG 10 BP'!$F58:$EE58)+SUMIF('SPACELOG 11 BP'!$F$2:$EE$2,CH$4,'SPACELOG 11 BP'!$F58:$EE58)+SUMIF('SPACELOG 12 BP'!$F$2:$EE$2,CH$4,'SPACELOG 12 BP'!$F58:$EE58)</f>
        <v>2339.13</v>
      </c>
      <c r="CI58" s="33">
        <f>SUMIF('reporting montigny'!$F$2:$EE$2,CI$4,'reporting montigny'!$F58:$EE58)+SUMIF('reporting boissy'!$F$2:$EE$2,CI$4,'reporting boissy'!$F58:$EE58)+SUMIF('reporting moussy'!$F$2:$EE$2,CI$4,'reporting moussy'!$F58:$EE58)+SUMIF('reporting trappes'!$F$2:$EE$2,CI$4,'reporting trappes'!$F58:$EE58)+SUMIF('SPACELOG 5 BP'!$F$2:$EE$2,CI$4,'SPACELOG 5 BP'!$F58:$EE58)+SUMIF('SPACELOG 6 BP'!$F$2:$EE$2,CI$4,'SPACELOG 6 BP'!$F58:$EE58)+SUMIF('SPACELOG 7 BP'!$F$2:$EE$2,CI$4,'SPACELOG 7 BP'!$F58:$EE58)+SUMIF('SPACELOG 8 BP'!$F$2:$EE$2,CI$4,'SPACELOG 8 BP'!$F58:$EE58)+SUMIF('SPACELOG 9 BP'!$F$2:$EE$2,CI$4,'SPACELOG 9 BP'!$F58:$EE58)+SUMIF('SPACELOG 10 BP'!$F$2:$EE$2,CI$4,'SPACELOG 10 BP'!$F58:$EE58)+SUMIF('SPACELOG 11 BP'!$F$2:$EE$2,CI$4,'SPACELOG 11 BP'!$F58:$EE58)+SUMIF('SPACELOG 12 BP'!$F$2:$EE$2,CI$4,'SPACELOG 12 BP'!$F58:$EE58)</f>
        <v>2321.0700000000002</v>
      </c>
      <c r="CJ58" s="33">
        <f>SUMIF('reporting montigny'!$F$2:$EE$2,CJ$4,'reporting montigny'!$F58:$EE58)+SUMIF('reporting boissy'!$F$2:$EE$2,CJ$4,'reporting boissy'!$F58:$EE58)+SUMIF('reporting moussy'!$F$2:$EE$2,CJ$4,'reporting moussy'!$F58:$EE58)+SUMIF('reporting trappes'!$F$2:$EE$2,CJ$4,'reporting trappes'!$F58:$EE58)+SUMIF('SPACELOG 5 BP'!$F$2:$EE$2,CJ$4,'SPACELOG 5 BP'!$F58:$EE58)+SUMIF('SPACELOG 6 BP'!$F$2:$EE$2,CJ$4,'SPACELOG 6 BP'!$F58:$EE58)+SUMIF('SPACELOG 7 BP'!$F$2:$EE$2,CJ$4,'SPACELOG 7 BP'!$F58:$EE58)+SUMIF('SPACELOG 8 BP'!$F$2:$EE$2,CJ$4,'SPACELOG 8 BP'!$F58:$EE58)+SUMIF('SPACELOG 9 BP'!$F$2:$EE$2,CJ$4,'SPACELOG 9 BP'!$F58:$EE58)+SUMIF('SPACELOG 10 BP'!$F$2:$EE$2,CJ$4,'SPACELOG 10 BP'!$F58:$EE58)+SUMIF('SPACELOG 11 BP'!$F$2:$EE$2,CJ$4,'SPACELOG 11 BP'!$F58:$EE58)+SUMIF('SPACELOG 12 BP'!$F$2:$EE$2,CJ$4,'SPACELOG 12 BP'!$F58:$EE58)</f>
        <v>2302.9499999999998</v>
      </c>
      <c r="CK58" s="33">
        <f>SUMIF('reporting montigny'!$F$2:$EE$2,CK$4,'reporting montigny'!$F58:$EE58)+SUMIF('reporting boissy'!$F$2:$EE$2,CK$4,'reporting boissy'!$F58:$EE58)+SUMIF('reporting moussy'!$F$2:$EE$2,CK$4,'reporting moussy'!$F58:$EE58)+SUMIF('reporting trappes'!$F$2:$EE$2,CK$4,'reporting trappes'!$F58:$EE58)+SUMIF('SPACELOG 5 BP'!$F$2:$EE$2,CK$4,'SPACELOG 5 BP'!$F58:$EE58)+SUMIF('SPACELOG 6 BP'!$F$2:$EE$2,CK$4,'SPACELOG 6 BP'!$F58:$EE58)+SUMIF('SPACELOG 7 BP'!$F$2:$EE$2,CK$4,'SPACELOG 7 BP'!$F58:$EE58)+SUMIF('SPACELOG 8 BP'!$F$2:$EE$2,CK$4,'SPACELOG 8 BP'!$F58:$EE58)+SUMIF('SPACELOG 9 BP'!$F$2:$EE$2,CK$4,'SPACELOG 9 BP'!$F58:$EE58)+SUMIF('SPACELOG 10 BP'!$F$2:$EE$2,CK$4,'SPACELOG 10 BP'!$F58:$EE58)+SUMIF('SPACELOG 11 BP'!$F$2:$EE$2,CK$4,'SPACELOG 11 BP'!$F58:$EE58)+SUMIF('SPACELOG 12 BP'!$F$2:$EE$2,CK$4,'SPACELOG 12 BP'!$F58:$EE58)</f>
        <v>2284.7599999999998</v>
      </c>
      <c r="CL58" s="33">
        <f>SUMIF('reporting montigny'!$F$2:$EE$2,CL$4,'reporting montigny'!$F58:$EE58)+SUMIF('reporting boissy'!$F$2:$EE$2,CL$4,'reporting boissy'!$F58:$EE58)+SUMIF('reporting moussy'!$F$2:$EE$2,CL$4,'reporting moussy'!$F58:$EE58)+SUMIF('reporting trappes'!$F$2:$EE$2,CL$4,'reporting trappes'!$F58:$EE58)+SUMIF('SPACELOG 5 BP'!$F$2:$EE$2,CL$4,'SPACELOG 5 BP'!$F58:$EE58)+SUMIF('SPACELOG 6 BP'!$F$2:$EE$2,CL$4,'SPACELOG 6 BP'!$F58:$EE58)+SUMIF('SPACELOG 7 BP'!$F$2:$EE$2,CL$4,'SPACELOG 7 BP'!$F58:$EE58)+SUMIF('SPACELOG 8 BP'!$F$2:$EE$2,CL$4,'SPACELOG 8 BP'!$F58:$EE58)+SUMIF('SPACELOG 9 BP'!$F$2:$EE$2,CL$4,'SPACELOG 9 BP'!$F58:$EE58)+SUMIF('SPACELOG 10 BP'!$F$2:$EE$2,CL$4,'SPACELOG 10 BP'!$F58:$EE58)+SUMIF('SPACELOG 11 BP'!$F$2:$EE$2,CL$4,'SPACELOG 11 BP'!$F58:$EE58)+SUMIF('SPACELOG 12 BP'!$F$2:$EE$2,CL$4,'SPACELOG 12 BP'!$F58:$EE58)</f>
        <v>2266.5099999999998</v>
      </c>
      <c r="CM58" s="33">
        <f>SUMIF('reporting montigny'!$F$2:$EE$2,CM$4,'reporting montigny'!$F58:$EE58)+SUMIF('reporting boissy'!$F$2:$EE$2,CM$4,'reporting boissy'!$F58:$EE58)+SUMIF('reporting moussy'!$F$2:$EE$2,CM$4,'reporting moussy'!$F58:$EE58)+SUMIF('reporting trappes'!$F$2:$EE$2,CM$4,'reporting trappes'!$F58:$EE58)+SUMIF('SPACELOG 5 BP'!$F$2:$EE$2,CM$4,'SPACELOG 5 BP'!$F58:$EE58)+SUMIF('SPACELOG 6 BP'!$F$2:$EE$2,CM$4,'SPACELOG 6 BP'!$F58:$EE58)+SUMIF('SPACELOG 7 BP'!$F$2:$EE$2,CM$4,'SPACELOG 7 BP'!$F58:$EE58)+SUMIF('SPACELOG 8 BP'!$F$2:$EE$2,CM$4,'SPACELOG 8 BP'!$F58:$EE58)+SUMIF('SPACELOG 9 BP'!$F$2:$EE$2,CM$4,'SPACELOG 9 BP'!$F58:$EE58)+SUMIF('SPACELOG 10 BP'!$F$2:$EE$2,CM$4,'SPACELOG 10 BP'!$F58:$EE58)+SUMIF('SPACELOG 11 BP'!$F$2:$EE$2,CM$4,'SPACELOG 11 BP'!$F58:$EE58)+SUMIF('SPACELOG 12 BP'!$F$2:$EE$2,CM$4,'SPACELOG 12 BP'!$F58:$EE58)</f>
        <v>2248.19</v>
      </c>
      <c r="CN58" s="33">
        <f>SUMIF('reporting montigny'!$F$2:$EE$2,CN$4,'reporting montigny'!$F58:$EE58)+SUMIF('reporting boissy'!$F$2:$EE$2,CN$4,'reporting boissy'!$F58:$EE58)+SUMIF('reporting moussy'!$F$2:$EE$2,CN$4,'reporting moussy'!$F58:$EE58)+SUMIF('reporting trappes'!$F$2:$EE$2,CN$4,'reporting trappes'!$F58:$EE58)+SUMIF('SPACELOG 5 BP'!$F$2:$EE$2,CN$4,'SPACELOG 5 BP'!$F58:$EE58)+SUMIF('SPACELOG 6 BP'!$F$2:$EE$2,CN$4,'SPACELOG 6 BP'!$F58:$EE58)+SUMIF('SPACELOG 7 BP'!$F$2:$EE$2,CN$4,'SPACELOG 7 BP'!$F58:$EE58)+SUMIF('SPACELOG 8 BP'!$F$2:$EE$2,CN$4,'SPACELOG 8 BP'!$F58:$EE58)+SUMIF('SPACELOG 9 BP'!$F$2:$EE$2,CN$4,'SPACELOG 9 BP'!$F58:$EE58)+SUMIF('SPACELOG 10 BP'!$F$2:$EE$2,CN$4,'SPACELOG 10 BP'!$F58:$EE58)+SUMIF('SPACELOG 11 BP'!$F$2:$EE$2,CN$4,'SPACELOG 11 BP'!$F58:$EE58)+SUMIF('SPACELOG 12 BP'!$F$2:$EE$2,CN$4,'SPACELOG 12 BP'!$F58:$EE58)</f>
        <v>2229.83</v>
      </c>
      <c r="CO58" s="33">
        <f>SUMIF('reporting montigny'!$F$2:$EE$2,CO$4,'reporting montigny'!$F58:$EE58)+SUMIF('reporting boissy'!$F$2:$EE$2,CO$4,'reporting boissy'!$F58:$EE58)+SUMIF('reporting moussy'!$F$2:$EE$2,CO$4,'reporting moussy'!$F58:$EE58)+SUMIF('reporting trappes'!$F$2:$EE$2,CO$4,'reporting trappes'!$F58:$EE58)+SUMIF('SPACELOG 5 BP'!$F$2:$EE$2,CO$4,'SPACELOG 5 BP'!$F58:$EE58)+SUMIF('SPACELOG 6 BP'!$F$2:$EE$2,CO$4,'SPACELOG 6 BP'!$F58:$EE58)+SUMIF('SPACELOG 7 BP'!$F$2:$EE$2,CO$4,'SPACELOG 7 BP'!$F58:$EE58)+SUMIF('SPACELOG 8 BP'!$F$2:$EE$2,CO$4,'SPACELOG 8 BP'!$F58:$EE58)+SUMIF('SPACELOG 9 BP'!$F$2:$EE$2,CO$4,'SPACELOG 9 BP'!$F58:$EE58)+SUMIF('SPACELOG 10 BP'!$F$2:$EE$2,CO$4,'SPACELOG 10 BP'!$F58:$EE58)+SUMIF('SPACELOG 11 BP'!$F$2:$EE$2,CO$4,'SPACELOG 11 BP'!$F58:$EE58)+SUMIF('SPACELOG 12 BP'!$F$2:$EE$2,CO$4,'SPACELOG 12 BP'!$F58:$EE58)</f>
        <v>2211.38</v>
      </c>
      <c r="CP58" s="33">
        <f>SUMIF('reporting montigny'!$F$2:$EE$2,CP$4,'reporting montigny'!$F58:$EE58)+SUMIF('reporting boissy'!$F$2:$EE$2,CP$4,'reporting boissy'!$F58:$EE58)+SUMIF('reporting moussy'!$F$2:$EE$2,CP$4,'reporting moussy'!$F58:$EE58)+SUMIF('reporting trappes'!$F$2:$EE$2,CP$4,'reporting trappes'!$F58:$EE58)+SUMIF('SPACELOG 5 BP'!$F$2:$EE$2,CP$4,'SPACELOG 5 BP'!$F58:$EE58)+SUMIF('SPACELOG 6 BP'!$F$2:$EE$2,CP$4,'SPACELOG 6 BP'!$F58:$EE58)+SUMIF('SPACELOG 7 BP'!$F$2:$EE$2,CP$4,'SPACELOG 7 BP'!$F58:$EE58)+SUMIF('SPACELOG 8 BP'!$F$2:$EE$2,CP$4,'SPACELOG 8 BP'!$F58:$EE58)+SUMIF('SPACELOG 9 BP'!$F$2:$EE$2,CP$4,'SPACELOG 9 BP'!$F58:$EE58)+SUMIF('SPACELOG 10 BP'!$F$2:$EE$2,CP$4,'SPACELOG 10 BP'!$F58:$EE58)+SUMIF('SPACELOG 11 BP'!$F$2:$EE$2,CP$4,'SPACELOG 11 BP'!$F58:$EE58)+SUMIF('SPACELOG 12 BP'!$F$2:$EE$2,CP$4,'SPACELOG 12 BP'!$F58:$EE58)</f>
        <v>2192.88</v>
      </c>
      <c r="CQ58" s="33">
        <f>SUMIF('reporting montigny'!$F$2:$EE$2,CQ$4,'reporting montigny'!$F58:$EE58)+SUMIF('reporting boissy'!$F$2:$EE$2,CQ$4,'reporting boissy'!$F58:$EE58)+SUMIF('reporting moussy'!$F$2:$EE$2,CQ$4,'reporting moussy'!$F58:$EE58)+SUMIF('reporting trappes'!$F$2:$EE$2,CQ$4,'reporting trappes'!$F58:$EE58)+SUMIF('SPACELOG 5 BP'!$F$2:$EE$2,CQ$4,'SPACELOG 5 BP'!$F58:$EE58)+SUMIF('SPACELOG 6 BP'!$F$2:$EE$2,CQ$4,'SPACELOG 6 BP'!$F58:$EE58)+SUMIF('SPACELOG 7 BP'!$F$2:$EE$2,CQ$4,'SPACELOG 7 BP'!$F58:$EE58)+SUMIF('SPACELOG 8 BP'!$F$2:$EE$2,CQ$4,'SPACELOG 8 BP'!$F58:$EE58)+SUMIF('SPACELOG 9 BP'!$F$2:$EE$2,CQ$4,'SPACELOG 9 BP'!$F58:$EE58)+SUMIF('SPACELOG 10 BP'!$F$2:$EE$2,CQ$4,'SPACELOG 10 BP'!$F58:$EE58)+SUMIF('SPACELOG 11 BP'!$F$2:$EE$2,CQ$4,'SPACELOG 11 BP'!$F58:$EE58)+SUMIF('SPACELOG 12 BP'!$F$2:$EE$2,CQ$4,'SPACELOG 12 BP'!$F58:$EE58)</f>
        <v>2174.31</v>
      </c>
      <c r="CR58" s="393">
        <f t="shared" si="280"/>
        <v>27303.23</v>
      </c>
      <c r="CS58" s="33">
        <f>SUMIF('reporting montigny'!$F$2:$EE$2,CS$4,'reporting montigny'!$F58:$EE58)+SUMIF('reporting boissy'!$F$2:$EE$2,CS$4,'reporting boissy'!$F58:$EE58)+SUMIF('reporting moussy'!$F$2:$EE$2,CS$4,'reporting moussy'!$F58:$EE58)+SUMIF('reporting trappes'!$F$2:$EE$2,CS$4,'reporting trappes'!$F58:$EE58)+SUMIF('SPACELOG 5 BP'!$F$2:$EE$2,CS$4,'SPACELOG 5 BP'!$F58:$EE58)+SUMIF('SPACELOG 6 BP'!$F$2:$EE$2,CS$4,'SPACELOG 6 BP'!$F58:$EE58)+SUMIF('SPACELOG 7 BP'!$F$2:$EE$2,CS$4,'SPACELOG 7 BP'!$F58:$EE58)+SUMIF('SPACELOG 8 BP'!$F$2:$EE$2,CS$4,'SPACELOG 8 BP'!$F58:$EE58)+SUMIF('SPACELOG 9 BP'!$F$2:$EE$2,CS$4,'SPACELOG 9 BP'!$F58:$EE58)+SUMIF('SPACELOG 10 BP'!$F$2:$EE$2,CS$4,'SPACELOG 10 BP'!$F58:$EE58)+SUMIF('SPACELOG 11 BP'!$F$2:$EE$2,CS$4,'SPACELOG 11 BP'!$F58:$EE58)+SUMIF('SPACELOG 12 BP'!$F$2:$EE$2,CS$4,'SPACELOG 12 BP'!$F58:$EE58)</f>
        <v>2155.6799999999998</v>
      </c>
      <c r="CT58" s="33">
        <f>SUMIF('reporting montigny'!$F$2:$EE$2,CT$4,'reporting montigny'!$F58:$EE58)+SUMIF('reporting boissy'!$F$2:$EE$2,CT$4,'reporting boissy'!$F58:$EE58)+SUMIF('reporting moussy'!$F$2:$EE$2,CT$4,'reporting moussy'!$F58:$EE58)+SUMIF('reporting trappes'!$F$2:$EE$2,CT$4,'reporting trappes'!$F58:$EE58)+SUMIF('SPACELOG 5 BP'!$F$2:$EE$2,CT$4,'SPACELOG 5 BP'!$F58:$EE58)+SUMIF('SPACELOG 6 BP'!$F$2:$EE$2,CT$4,'SPACELOG 6 BP'!$F58:$EE58)+SUMIF('SPACELOG 7 BP'!$F$2:$EE$2,CT$4,'SPACELOG 7 BP'!$F58:$EE58)+SUMIF('SPACELOG 8 BP'!$F$2:$EE$2,CT$4,'SPACELOG 8 BP'!$F58:$EE58)+SUMIF('SPACELOG 9 BP'!$F$2:$EE$2,CT$4,'SPACELOG 9 BP'!$F58:$EE58)+SUMIF('SPACELOG 10 BP'!$F$2:$EE$2,CT$4,'SPACELOG 10 BP'!$F58:$EE58)+SUMIF('SPACELOG 11 BP'!$F$2:$EE$2,CT$4,'SPACELOG 11 BP'!$F58:$EE58)+SUMIF('SPACELOG 12 BP'!$F$2:$EE$2,CT$4,'SPACELOG 12 BP'!$F58:$EE58)</f>
        <v>2136.9899999999998</v>
      </c>
      <c r="CU58" s="33">
        <f>SUMIF('reporting montigny'!$F$2:$EE$2,CU$4,'reporting montigny'!$F58:$EE58)+SUMIF('reporting boissy'!$F$2:$EE$2,CU$4,'reporting boissy'!$F58:$EE58)+SUMIF('reporting moussy'!$F$2:$EE$2,CU$4,'reporting moussy'!$F58:$EE58)+SUMIF('reporting trappes'!$F$2:$EE$2,CU$4,'reporting trappes'!$F58:$EE58)+SUMIF('SPACELOG 5 BP'!$F$2:$EE$2,CU$4,'SPACELOG 5 BP'!$F58:$EE58)+SUMIF('SPACELOG 6 BP'!$F$2:$EE$2,CU$4,'SPACELOG 6 BP'!$F58:$EE58)+SUMIF('SPACELOG 7 BP'!$F$2:$EE$2,CU$4,'SPACELOG 7 BP'!$F58:$EE58)+SUMIF('SPACELOG 8 BP'!$F$2:$EE$2,CU$4,'SPACELOG 8 BP'!$F58:$EE58)+SUMIF('SPACELOG 9 BP'!$F$2:$EE$2,CU$4,'SPACELOG 9 BP'!$F58:$EE58)+SUMIF('SPACELOG 10 BP'!$F$2:$EE$2,CU$4,'SPACELOG 10 BP'!$F58:$EE58)+SUMIF('SPACELOG 11 BP'!$F$2:$EE$2,CU$4,'SPACELOG 11 BP'!$F58:$EE58)+SUMIF('SPACELOG 12 BP'!$F$2:$EE$2,CU$4,'SPACELOG 12 BP'!$F58:$EE58)</f>
        <v>2118.23</v>
      </c>
      <c r="CV58" s="33">
        <f>SUMIF('reporting montigny'!$F$2:$EE$2,CV$4,'reporting montigny'!$F58:$EE58)+SUMIF('reporting boissy'!$F$2:$EE$2,CV$4,'reporting boissy'!$F58:$EE58)+SUMIF('reporting moussy'!$F$2:$EE$2,CV$4,'reporting moussy'!$F58:$EE58)+SUMIF('reporting trappes'!$F$2:$EE$2,CV$4,'reporting trappes'!$F58:$EE58)+SUMIF('SPACELOG 5 BP'!$F$2:$EE$2,CV$4,'SPACELOG 5 BP'!$F58:$EE58)+SUMIF('SPACELOG 6 BP'!$F$2:$EE$2,CV$4,'SPACELOG 6 BP'!$F58:$EE58)+SUMIF('SPACELOG 7 BP'!$F$2:$EE$2,CV$4,'SPACELOG 7 BP'!$F58:$EE58)+SUMIF('SPACELOG 8 BP'!$F$2:$EE$2,CV$4,'SPACELOG 8 BP'!$F58:$EE58)+SUMIF('SPACELOG 9 BP'!$F$2:$EE$2,CV$4,'SPACELOG 9 BP'!$F58:$EE58)+SUMIF('SPACELOG 10 BP'!$F$2:$EE$2,CV$4,'SPACELOG 10 BP'!$F58:$EE58)+SUMIF('SPACELOG 11 BP'!$F$2:$EE$2,CV$4,'SPACELOG 11 BP'!$F58:$EE58)+SUMIF('SPACELOG 12 BP'!$F$2:$EE$2,CV$4,'SPACELOG 12 BP'!$F58:$EE58)</f>
        <v>2099.4</v>
      </c>
      <c r="CW58" s="33">
        <f>SUMIF('reporting montigny'!$F$2:$EE$2,CW$4,'reporting montigny'!$F58:$EE58)+SUMIF('reporting boissy'!$F$2:$EE$2,CW$4,'reporting boissy'!$F58:$EE58)+SUMIF('reporting moussy'!$F$2:$EE$2,CW$4,'reporting moussy'!$F58:$EE58)+SUMIF('reporting trappes'!$F$2:$EE$2,CW$4,'reporting trappes'!$F58:$EE58)+SUMIF('SPACELOG 5 BP'!$F$2:$EE$2,CW$4,'SPACELOG 5 BP'!$F58:$EE58)+SUMIF('SPACELOG 6 BP'!$F$2:$EE$2,CW$4,'SPACELOG 6 BP'!$F58:$EE58)+SUMIF('SPACELOG 7 BP'!$F$2:$EE$2,CW$4,'SPACELOG 7 BP'!$F58:$EE58)+SUMIF('SPACELOG 8 BP'!$F$2:$EE$2,CW$4,'SPACELOG 8 BP'!$F58:$EE58)+SUMIF('SPACELOG 9 BP'!$F$2:$EE$2,CW$4,'SPACELOG 9 BP'!$F58:$EE58)+SUMIF('SPACELOG 10 BP'!$F$2:$EE$2,CW$4,'SPACELOG 10 BP'!$F58:$EE58)+SUMIF('SPACELOG 11 BP'!$F$2:$EE$2,CW$4,'SPACELOG 11 BP'!$F58:$EE58)+SUMIF('SPACELOG 12 BP'!$F$2:$EE$2,CW$4,'SPACELOG 12 BP'!$F58:$EE58)</f>
        <v>2080.52</v>
      </c>
      <c r="CX58" s="33">
        <f>SUMIF('reporting montigny'!$F$2:$EE$2,CX$4,'reporting montigny'!$F58:$EE58)+SUMIF('reporting boissy'!$F$2:$EE$2,CX$4,'reporting boissy'!$F58:$EE58)+SUMIF('reporting moussy'!$F$2:$EE$2,CX$4,'reporting moussy'!$F58:$EE58)+SUMIF('reporting trappes'!$F$2:$EE$2,CX$4,'reporting trappes'!$F58:$EE58)+SUMIF('SPACELOG 5 BP'!$F$2:$EE$2,CX$4,'SPACELOG 5 BP'!$F58:$EE58)+SUMIF('SPACELOG 6 BP'!$F$2:$EE$2,CX$4,'SPACELOG 6 BP'!$F58:$EE58)+SUMIF('SPACELOG 7 BP'!$F$2:$EE$2,CX$4,'SPACELOG 7 BP'!$F58:$EE58)+SUMIF('SPACELOG 8 BP'!$F$2:$EE$2,CX$4,'SPACELOG 8 BP'!$F58:$EE58)+SUMIF('SPACELOG 9 BP'!$F$2:$EE$2,CX$4,'SPACELOG 9 BP'!$F58:$EE58)+SUMIF('SPACELOG 10 BP'!$F$2:$EE$2,CX$4,'SPACELOG 10 BP'!$F58:$EE58)+SUMIF('SPACELOG 11 BP'!$F$2:$EE$2,CX$4,'SPACELOG 11 BP'!$F58:$EE58)+SUMIF('SPACELOG 12 BP'!$F$2:$EE$2,CX$4,'SPACELOG 12 BP'!$F58:$EE58)</f>
        <v>2061.56</v>
      </c>
      <c r="CY58" s="33">
        <f>SUMIF('reporting montigny'!$F$2:$EE$2,CY$4,'reporting montigny'!$F58:$EE58)+SUMIF('reporting boissy'!$F$2:$EE$2,CY$4,'reporting boissy'!$F58:$EE58)+SUMIF('reporting moussy'!$F$2:$EE$2,CY$4,'reporting moussy'!$F58:$EE58)+SUMIF('reporting trappes'!$F$2:$EE$2,CY$4,'reporting trappes'!$F58:$EE58)+SUMIF('SPACELOG 5 BP'!$F$2:$EE$2,CY$4,'SPACELOG 5 BP'!$F58:$EE58)+SUMIF('SPACELOG 6 BP'!$F$2:$EE$2,CY$4,'SPACELOG 6 BP'!$F58:$EE58)+SUMIF('SPACELOG 7 BP'!$F$2:$EE$2,CY$4,'SPACELOG 7 BP'!$F58:$EE58)+SUMIF('SPACELOG 8 BP'!$F$2:$EE$2,CY$4,'SPACELOG 8 BP'!$F58:$EE58)+SUMIF('SPACELOG 9 BP'!$F$2:$EE$2,CY$4,'SPACELOG 9 BP'!$F58:$EE58)+SUMIF('SPACELOG 10 BP'!$F$2:$EE$2,CY$4,'SPACELOG 10 BP'!$F58:$EE58)+SUMIF('SPACELOG 11 BP'!$F$2:$EE$2,CY$4,'SPACELOG 11 BP'!$F58:$EE58)+SUMIF('SPACELOG 12 BP'!$F$2:$EE$2,CY$4,'SPACELOG 12 BP'!$F58:$EE58)</f>
        <v>2042.54</v>
      </c>
      <c r="CZ58" s="33">
        <f>SUMIF('reporting montigny'!$F$2:$EE$2,CZ$4,'reporting montigny'!$F58:$EE58)+SUMIF('reporting boissy'!$F$2:$EE$2,CZ$4,'reporting boissy'!$F58:$EE58)+SUMIF('reporting moussy'!$F$2:$EE$2,CZ$4,'reporting moussy'!$F58:$EE58)+SUMIF('reporting trappes'!$F$2:$EE$2,CZ$4,'reporting trappes'!$F58:$EE58)+SUMIF('SPACELOG 5 BP'!$F$2:$EE$2,CZ$4,'SPACELOG 5 BP'!$F58:$EE58)+SUMIF('SPACELOG 6 BP'!$F$2:$EE$2,CZ$4,'SPACELOG 6 BP'!$F58:$EE58)+SUMIF('SPACELOG 7 BP'!$F$2:$EE$2,CZ$4,'SPACELOG 7 BP'!$F58:$EE58)+SUMIF('SPACELOG 8 BP'!$F$2:$EE$2,CZ$4,'SPACELOG 8 BP'!$F58:$EE58)+SUMIF('SPACELOG 9 BP'!$F$2:$EE$2,CZ$4,'SPACELOG 9 BP'!$F58:$EE58)+SUMIF('SPACELOG 10 BP'!$F$2:$EE$2,CZ$4,'SPACELOG 10 BP'!$F58:$EE58)+SUMIF('SPACELOG 11 BP'!$F$2:$EE$2,CZ$4,'SPACELOG 11 BP'!$F58:$EE58)+SUMIF('SPACELOG 12 BP'!$F$2:$EE$2,CZ$4,'SPACELOG 12 BP'!$F58:$EE58)</f>
        <v>2023.46</v>
      </c>
      <c r="DA58" s="33">
        <f>SUMIF('reporting montigny'!$F$2:$EE$2,DA$4,'reporting montigny'!$F58:$EE58)+SUMIF('reporting boissy'!$F$2:$EE$2,DA$4,'reporting boissy'!$F58:$EE58)+SUMIF('reporting moussy'!$F$2:$EE$2,DA$4,'reporting moussy'!$F58:$EE58)+SUMIF('reporting trappes'!$F$2:$EE$2,DA$4,'reporting trappes'!$F58:$EE58)+SUMIF('SPACELOG 5 BP'!$F$2:$EE$2,DA$4,'SPACELOG 5 BP'!$F58:$EE58)+SUMIF('SPACELOG 6 BP'!$F$2:$EE$2,DA$4,'SPACELOG 6 BP'!$F58:$EE58)+SUMIF('SPACELOG 7 BP'!$F$2:$EE$2,DA$4,'SPACELOG 7 BP'!$F58:$EE58)+SUMIF('SPACELOG 8 BP'!$F$2:$EE$2,DA$4,'SPACELOG 8 BP'!$F58:$EE58)+SUMIF('SPACELOG 9 BP'!$F$2:$EE$2,DA$4,'SPACELOG 9 BP'!$F58:$EE58)+SUMIF('SPACELOG 10 BP'!$F$2:$EE$2,DA$4,'SPACELOG 10 BP'!$F58:$EE58)+SUMIF('SPACELOG 11 BP'!$F$2:$EE$2,DA$4,'SPACELOG 11 BP'!$F58:$EE58)+SUMIF('SPACELOG 12 BP'!$F$2:$EE$2,DA$4,'SPACELOG 12 BP'!$F58:$EE58)</f>
        <v>2004.3000000000002</v>
      </c>
      <c r="DB58" s="33">
        <f>SUMIF('reporting montigny'!$F$2:$EE$2,DB$4,'reporting montigny'!$F58:$EE58)+SUMIF('reporting boissy'!$F$2:$EE$2,DB$4,'reporting boissy'!$F58:$EE58)+SUMIF('reporting moussy'!$F$2:$EE$2,DB$4,'reporting moussy'!$F58:$EE58)+SUMIF('reporting trappes'!$F$2:$EE$2,DB$4,'reporting trappes'!$F58:$EE58)+SUMIF('SPACELOG 5 BP'!$F$2:$EE$2,DB$4,'SPACELOG 5 BP'!$F58:$EE58)+SUMIF('SPACELOG 6 BP'!$F$2:$EE$2,DB$4,'SPACELOG 6 BP'!$F58:$EE58)+SUMIF('SPACELOG 7 BP'!$F$2:$EE$2,DB$4,'SPACELOG 7 BP'!$F58:$EE58)+SUMIF('SPACELOG 8 BP'!$F$2:$EE$2,DB$4,'SPACELOG 8 BP'!$F58:$EE58)+SUMIF('SPACELOG 9 BP'!$F$2:$EE$2,DB$4,'SPACELOG 9 BP'!$F58:$EE58)+SUMIF('SPACELOG 10 BP'!$F$2:$EE$2,DB$4,'SPACELOG 10 BP'!$F58:$EE58)+SUMIF('SPACELOG 11 BP'!$F$2:$EE$2,DB$4,'SPACELOG 11 BP'!$F58:$EE58)+SUMIF('SPACELOG 12 BP'!$F$2:$EE$2,DB$4,'SPACELOG 12 BP'!$F58:$EE58)</f>
        <v>1985.0900000000001</v>
      </c>
      <c r="DC58" s="33">
        <f>SUMIF('reporting montigny'!$F$2:$EE$2,DC$4,'reporting montigny'!$F58:$EE58)+SUMIF('reporting boissy'!$F$2:$EE$2,DC$4,'reporting boissy'!$F58:$EE58)+SUMIF('reporting moussy'!$F$2:$EE$2,DC$4,'reporting moussy'!$F58:$EE58)+SUMIF('reporting trappes'!$F$2:$EE$2,DC$4,'reporting trappes'!$F58:$EE58)+SUMIF('SPACELOG 5 BP'!$F$2:$EE$2,DC$4,'SPACELOG 5 BP'!$F58:$EE58)+SUMIF('SPACELOG 6 BP'!$F$2:$EE$2,DC$4,'SPACELOG 6 BP'!$F58:$EE58)+SUMIF('SPACELOG 7 BP'!$F$2:$EE$2,DC$4,'SPACELOG 7 BP'!$F58:$EE58)+SUMIF('SPACELOG 8 BP'!$F$2:$EE$2,DC$4,'SPACELOG 8 BP'!$F58:$EE58)+SUMIF('SPACELOG 9 BP'!$F$2:$EE$2,DC$4,'SPACELOG 9 BP'!$F58:$EE58)+SUMIF('SPACELOG 10 BP'!$F$2:$EE$2,DC$4,'SPACELOG 10 BP'!$F58:$EE58)+SUMIF('SPACELOG 11 BP'!$F$2:$EE$2,DC$4,'SPACELOG 11 BP'!$F58:$EE58)+SUMIF('SPACELOG 12 BP'!$F$2:$EE$2,DC$4,'SPACELOG 12 BP'!$F58:$EE58)</f>
        <v>1965.81</v>
      </c>
      <c r="DD58" s="33">
        <f>SUMIF('reporting montigny'!$F$2:$EE$2,DD$4,'reporting montigny'!$F58:$EE58)+SUMIF('reporting boissy'!$F$2:$EE$2,DD$4,'reporting boissy'!$F58:$EE58)+SUMIF('reporting moussy'!$F$2:$EE$2,DD$4,'reporting moussy'!$F58:$EE58)+SUMIF('reporting trappes'!$F$2:$EE$2,DD$4,'reporting trappes'!$F58:$EE58)+SUMIF('SPACELOG 5 BP'!$F$2:$EE$2,DD$4,'SPACELOG 5 BP'!$F58:$EE58)+SUMIF('SPACELOG 6 BP'!$F$2:$EE$2,DD$4,'SPACELOG 6 BP'!$F58:$EE58)+SUMIF('SPACELOG 7 BP'!$F$2:$EE$2,DD$4,'SPACELOG 7 BP'!$F58:$EE58)+SUMIF('SPACELOG 8 BP'!$F$2:$EE$2,DD$4,'SPACELOG 8 BP'!$F58:$EE58)+SUMIF('SPACELOG 9 BP'!$F$2:$EE$2,DD$4,'SPACELOG 9 BP'!$F58:$EE58)+SUMIF('SPACELOG 10 BP'!$F$2:$EE$2,DD$4,'SPACELOG 10 BP'!$F58:$EE58)+SUMIF('SPACELOG 11 BP'!$F$2:$EE$2,DD$4,'SPACELOG 11 BP'!$F58:$EE58)+SUMIF('SPACELOG 12 BP'!$F$2:$EE$2,DD$4,'SPACELOG 12 BP'!$F58:$EE58)</f>
        <v>1946.46</v>
      </c>
      <c r="DE58" s="393">
        <f t="shared" si="281"/>
        <v>24620.039999999997</v>
      </c>
      <c r="DF58" s="33">
        <f>SUMIF('reporting montigny'!$F$2:$EE$2,DF$4,'reporting montigny'!$F58:$EE58)+SUMIF('reporting boissy'!$F$2:$EE$2,DF$4,'reporting boissy'!$F58:$EE58)+SUMIF('reporting moussy'!$F$2:$EE$2,DF$4,'reporting moussy'!$F58:$EE58)+SUMIF('reporting trappes'!$F$2:$EE$2,DF$4,'reporting trappes'!$F58:$EE58)+SUMIF('SPACELOG 5 BP'!$F$2:$EE$2,DF$4,'SPACELOG 5 BP'!$F58:$EE58)+SUMIF('SPACELOG 6 BP'!$F$2:$EE$2,DF$4,'SPACELOG 6 BP'!$F58:$EE58)+SUMIF('SPACELOG 7 BP'!$F$2:$EE$2,DF$4,'SPACELOG 7 BP'!$F58:$EE58)+SUMIF('SPACELOG 8 BP'!$F$2:$EE$2,DF$4,'SPACELOG 8 BP'!$F58:$EE58)+SUMIF('SPACELOG 9 BP'!$F$2:$EE$2,DF$4,'SPACELOG 9 BP'!$F58:$EE58)+SUMIF('SPACELOG 10 BP'!$F$2:$EE$2,DF$4,'SPACELOG 10 BP'!$F58:$EE58)+SUMIF('SPACELOG 11 BP'!$F$2:$EE$2,DF$4,'SPACELOG 11 BP'!$F58:$EE58)+SUMIF('SPACELOG 12 BP'!$F$2:$EE$2,DF$4,'SPACELOG 12 BP'!$F58:$EE58)</f>
        <v>1927.04</v>
      </c>
      <c r="DG58" s="33">
        <f>SUMIF('reporting montigny'!$F$2:$EE$2,DG$4,'reporting montigny'!$F58:$EE58)+SUMIF('reporting boissy'!$F$2:$EE$2,DG$4,'reporting boissy'!$F58:$EE58)+SUMIF('reporting moussy'!$F$2:$EE$2,DG$4,'reporting moussy'!$F58:$EE58)+SUMIF('reporting trappes'!$F$2:$EE$2,DG$4,'reporting trappes'!$F58:$EE58)+SUMIF('SPACELOG 5 BP'!$F$2:$EE$2,DG$4,'SPACELOG 5 BP'!$F58:$EE58)+SUMIF('SPACELOG 6 BP'!$F$2:$EE$2,DG$4,'SPACELOG 6 BP'!$F58:$EE58)+SUMIF('SPACELOG 7 BP'!$F$2:$EE$2,DG$4,'SPACELOG 7 BP'!$F58:$EE58)+SUMIF('SPACELOG 8 BP'!$F$2:$EE$2,DG$4,'SPACELOG 8 BP'!$F58:$EE58)+SUMIF('SPACELOG 9 BP'!$F$2:$EE$2,DG$4,'SPACELOG 9 BP'!$F58:$EE58)+SUMIF('SPACELOG 10 BP'!$F$2:$EE$2,DG$4,'SPACELOG 10 BP'!$F58:$EE58)+SUMIF('SPACELOG 11 BP'!$F$2:$EE$2,DG$4,'SPACELOG 11 BP'!$F58:$EE58)+SUMIF('SPACELOG 12 BP'!$F$2:$EE$2,DG$4,'SPACELOG 12 BP'!$F58:$EE58)</f>
        <v>1907.55</v>
      </c>
      <c r="DH58" s="33">
        <f>SUMIF('reporting montigny'!$F$2:$EE$2,DH$4,'reporting montigny'!$F58:$EE58)+SUMIF('reporting boissy'!$F$2:$EE$2,DH$4,'reporting boissy'!$F58:$EE58)+SUMIF('reporting moussy'!$F$2:$EE$2,DH$4,'reporting moussy'!$F58:$EE58)+SUMIF('reporting trappes'!$F$2:$EE$2,DH$4,'reporting trappes'!$F58:$EE58)+SUMIF('SPACELOG 5 BP'!$F$2:$EE$2,DH$4,'SPACELOG 5 BP'!$F58:$EE58)+SUMIF('SPACELOG 6 BP'!$F$2:$EE$2,DH$4,'SPACELOG 6 BP'!$F58:$EE58)+SUMIF('SPACELOG 7 BP'!$F$2:$EE$2,DH$4,'SPACELOG 7 BP'!$F58:$EE58)+SUMIF('SPACELOG 8 BP'!$F$2:$EE$2,DH$4,'SPACELOG 8 BP'!$F58:$EE58)+SUMIF('SPACELOG 9 BP'!$F$2:$EE$2,DH$4,'SPACELOG 9 BP'!$F58:$EE58)+SUMIF('SPACELOG 10 BP'!$F$2:$EE$2,DH$4,'SPACELOG 10 BP'!$F58:$EE58)+SUMIF('SPACELOG 11 BP'!$F$2:$EE$2,DH$4,'SPACELOG 11 BP'!$F58:$EE58)+SUMIF('SPACELOG 12 BP'!$F$2:$EE$2,DH$4,'SPACELOG 12 BP'!$F58:$EE58)</f>
        <v>1888</v>
      </c>
      <c r="DI58" s="33">
        <f>SUMIF('reporting montigny'!$F$2:$EE$2,DI$4,'reporting montigny'!$F58:$EE58)+SUMIF('reporting boissy'!$F$2:$EE$2,DI$4,'reporting boissy'!$F58:$EE58)+SUMIF('reporting moussy'!$F$2:$EE$2,DI$4,'reporting moussy'!$F58:$EE58)+SUMIF('reporting trappes'!$F$2:$EE$2,DI$4,'reporting trappes'!$F58:$EE58)+SUMIF('SPACELOG 5 BP'!$F$2:$EE$2,DI$4,'SPACELOG 5 BP'!$F58:$EE58)+SUMIF('SPACELOG 6 BP'!$F$2:$EE$2,DI$4,'SPACELOG 6 BP'!$F58:$EE58)+SUMIF('SPACELOG 7 BP'!$F$2:$EE$2,DI$4,'SPACELOG 7 BP'!$F58:$EE58)+SUMIF('SPACELOG 8 BP'!$F$2:$EE$2,DI$4,'SPACELOG 8 BP'!$F58:$EE58)+SUMIF('SPACELOG 9 BP'!$F$2:$EE$2,DI$4,'SPACELOG 9 BP'!$F58:$EE58)+SUMIF('SPACELOG 10 BP'!$F$2:$EE$2,DI$4,'SPACELOG 10 BP'!$F58:$EE58)+SUMIF('SPACELOG 11 BP'!$F$2:$EE$2,DI$4,'SPACELOG 11 BP'!$F58:$EE58)+SUMIF('SPACELOG 12 BP'!$F$2:$EE$2,DI$4,'SPACELOG 12 BP'!$F58:$EE58)</f>
        <v>1868.38</v>
      </c>
      <c r="DJ58" s="33">
        <f>SUMIF('reporting montigny'!$F$2:$EE$2,DJ$4,'reporting montigny'!$F58:$EE58)+SUMIF('reporting boissy'!$F$2:$EE$2,DJ$4,'reporting boissy'!$F58:$EE58)+SUMIF('reporting moussy'!$F$2:$EE$2,DJ$4,'reporting moussy'!$F58:$EE58)+SUMIF('reporting trappes'!$F$2:$EE$2,DJ$4,'reporting trappes'!$F58:$EE58)+SUMIF('SPACELOG 5 BP'!$F$2:$EE$2,DJ$4,'SPACELOG 5 BP'!$F58:$EE58)+SUMIF('SPACELOG 6 BP'!$F$2:$EE$2,DJ$4,'SPACELOG 6 BP'!$F58:$EE58)+SUMIF('SPACELOG 7 BP'!$F$2:$EE$2,DJ$4,'SPACELOG 7 BP'!$F58:$EE58)+SUMIF('SPACELOG 8 BP'!$F$2:$EE$2,DJ$4,'SPACELOG 8 BP'!$F58:$EE58)+SUMIF('SPACELOG 9 BP'!$F$2:$EE$2,DJ$4,'SPACELOG 9 BP'!$F58:$EE58)+SUMIF('SPACELOG 10 BP'!$F$2:$EE$2,DJ$4,'SPACELOG 10 BP'!$F58:$EE58)+SUMIF('SPACELOG 11 BP'!$F$2:$EE$2,DJ$4,'SPACELOG 11 BP'!$F58:$EE58)+SUMIF('SPACELOG 12 BP'!$F$2:$EE$2,DJ$4,'SPACELOG 12 BP'!$F58:$EE58)</f>
        <v>1848.7</v>
      </c>
      <c r="DK58" s="33">
        <f>SUMIF('reporting montigny'!$F$2:$EE$2,DK$4,'reporting montigny'!$F58:$EE58)+SUMIF('reporting boissy'!$F$2:$EE$2,DK$4,'reporting boissy'!$F58:$EE58)+SUMIF('reporting moussy'!$F$2:$EE$2,DK$4,'reporting moussy'!$F58:$EE58)+SUMIF('reporting trappes'!$F$2:$EE$2,DK$4,'reporting trappes'!$F58:$EE58)+SUMIF('SPACELOG 5 BP'!$F$2:$EE$2,DK$4,'SPACELOG 5 BP'!$F58:$EE58)+SUMIF('SPACELOG 6 BP'!$F$2:$EE$2,DK$4,'SPACELOG 6 BP'!$F58:$EE58)+SUMIF('SPACELOG 7 BP'!$F$2:$EE$2,DK$4,'SPACELOG 7 BP'!$F58:$EE58)+SUMIF('SPACELOG 8 BP'!$F$2:$EE$2,DK$4,'SPACELOG 8 BP'!$F58:$EE58)+SUMIF('SPACELOG 9 BP'!$F$2:$EE$2,DK$4,'SPACELOG 9 BP'!$F58:$EE58)+SUMIF('SPACELOG 10 BP'!$F$2:$EE$2,DK$4,'SPACELOG 10 BP'!$F58:$EE58)+SUMIF('SPACELOG 11 BP'!$F$2:$EE$2,DK$4,'SPACELOG 11 BP'!$F58:$EE58)+SUMIF('SPACELOG 12 BP'!$F$2:$EE$2,DK$4,'SPACELOG 12 BP'!$F58:$EE58)</f>
        <v>1828.95</v>
      </c>
      <c r="DL58" s="33">
        <f>SUMIF('reporting montigny'!$F$2:$EE$2,DL$4,'reporting montigny'!$F58:$EE58)+SUMIF('reporting boissy'!$F$2:$EE$2,DL$4,'reporting boissy'!$F58:$EE58)+SUMIF('reporting moussy'!$F$2:$EE$2,DL$4,'reporting moussy'!$F58:$EE58)+SUMIF('reporting trappes'!$F$2:$EE$2,DL$4,'reporting trappes'!$F58:$EE58)+SUMIF('SPACELOG 5 BP'!$F$2:$EE$2,DL$4,'SPACELOG 5 BP'!$F58:$EE58)+SUMIF('SPACELOG 6 BP'!$F$2:$EE$2,DL$4,'SPACELOG 6 BP'!$F58:$EE58)+SUMIF('SPACELOG 7 BP'!$F$2:$EE$2,DL$4,'SPACELOG 7 BP'!$F58:$EE58)+SUMIF('SPACELOG 8 BP'!$F$2:$EE$2,DL$4,'SPACELOG 8 BP'!$F58:$EE58)+SUMIF('SPACELOG 9 BP'!$F$2:$EE$2,DL$4,'SPACELOG 9 BP'!$F58:$EE58)+SUMIF('SPACELOG 10 BP'!$F$2:$EE$2,DL$4,'SPACELOG 10 BP'!$F58:$EE58)+SUMIF('SPACELOG 11 BP'!$F$2:$EE$2,DL$4,'SPACELOG 11 BP'!$F58:$EE58)+SUMIF('SPACELOG 12 BP'!$F$2:$EE$2,DL$4,'SPACELOG 12 BP'!$F58:$EE58)</f>
        <v>1809.1200000000001</v>
      </c>
      <c r="DM58" s="33">
        <f>SUMIF('reporting montigny'!$F$2:$EE$2,DM$4,'reporting montigny'!$F58:$EE58)+SUMIF('reporting boissy'!$F$2:$EE$2,DM$4,'reporting boissy'!$F58:$EE58)+SUMIF('reporting moussy'!$F$2:$EE$2,DM$4,'reporting moussy'!$F58:$EE58)+SUMIF('reporting trappes'!$F$2:$EE$2,DM$4,'reporting trappes'!$F58:$EE58)+SUMIF('SPACELOG 5 BP'!$F$2:$EE$2,DM$4,'SPACELOG 5 BP'!$F58:$EE58)+SUMIF('SPACELOG 6 BP'!$F$2:$EE$2,DM$4,'SPACELOG 6 BP'!$F58:$EE58)+SUMIF('SPACELOG 7 BP'!$F$2:$EE$2,DM$4,'SPACELOG 7 BP'!$F58:$EE58)+SUMIF('SPACELOG 8 BP'!$F$2:$EE$2,DM$4,'SPACELOG 8 BP'!$F58:$EE58)+SUMIF('SPACELOG 9 BP'!$F$2:$EE$2,DM$4,'SPACELOG 9 BP'!$F58:$EE58)+SUMIF('SPACELOG 10 BP'!$F$2:$EE$2,DM$4,'SPACELOG 10 BP'!$F58:$EE58)+SUMIF('SPACELOG 11 BP'!$F$2:$EE$2,DM$4,'SPACELOG 11 BP'!$F58:$EE58)+SUMIF('SPACELOG 12 BP'!$F$2:$EE$2,DM$4,'SPACELOG 12 BP'!$F58:$EE58)</f>
        <v>1789.23</v>
      </c>
      <c r="DN58" s="33">
        <f>SUMIF('reporting montigny'!$F$2:$EE$2,DN$4,'reporting montigny'!$F58:$EE58)+SUMIF('reporting boissy'!$F$2:$EE$2,DN$4,'reporting boissy'!$F58:$EE58)+SUMIF('reporting moussy'!$F$2:$EE$2,DN$4,'reporting moussy'!$F58:$EE58)+SUMIF('reporting trappes'!$F$2:$EE$2,DN$4,'reporting trappes'!$F58:$EE58)+SUMIF('SPACELOG 5 BP'!$F$2:$EE$2,DN$4,'SPACELOG 5 BP'!$F58:$EE58)+SUMIF('SPACELOG 6 BP'!$F$2:$EE$2,DN$4,'SPACELOG 6 BP'!$F58:$EE58)+SUMIF('SPACELOG 7 BP'!$F$2:$EE$2,DN$4,'SPACELOG 7 BP'!$F58:$EE58)+SUMIF('SPACELOG 8 BP'!$F$2:$EE$2,DN$4,'SPACELOG 8 BP'!$F58:$EE58)+SUMIF('SPACELOG 9 BP'!$F$2:$EE$2,DN$4,'SPACELOG 9 BP'!$F58:$EE58)+SUMIF('SPACELOG 10 BP'!$F$2:$EE$2,DN$4,'SPACELOG 10 BP'!$F58:$EE58)+SUMIF('SPACELOG 11 BP'!$F$2:$EE$2,DN$4,'SPACELOG 11 BP'!$F58:$EE58)+SUMIF('SPACELOG 12 BP'!$F$2:$EE$2,DN$4,'SPACELOG 12 BP'!$F58:$EE58)</f>
        <v>1769.27</v>
      </c>
      <c r="DO58" s="33">
        <f>SUMIF('reporting montigny'!$F$2:$EE$2,DO$4,'reporting montigny'!$F58:$EE58)+SUMIF('reporting boissy'!$F$2:$EE$2,DO$4,'reporting boissy'!$F58:$EE58)+SUMIF('reporting moussy'!$F$2:$EE$2,DO$4,'reporting moussy'!$F58:$EE58)+SUMIF('reporting trappes'!$F$2:$EE$2,DO$4,'reporting trappes'!$F58:$EE58)+SUMIF('SPACELOG 5 BP'!$F$2:$EE$2,DO$4,'SPACELOG 5 BP'!$F58:$EE58)+SUMIF('SPACELOG 6 BP'!$F$2:$EE$2,DO$4,'SPACELOG 6 BP'!$F58:$EE58)+SUMIF('SPACELOG 7 BP'!$F$2:$EE$2,DO$4,'SPACELOG 7 BP'!$F58:$EE58)+SUMIF('SPACELOG 8 BP'!$F$2:$EE$2,DO$4,'SPACELOG 8 BP'!$F58:$EE58)+SUMIF('SPACELOG 9 BP'!$F$2:$EE$2,DO$4,'SPACELOG 9 BP'!$F58:$EE58)+SUMIF('SPACELOG 10 BP'!$F$2:$EE$2,DO$4,'SPACELOG 10 BP'!$F58:$EE58)+SUMIF('SPACELOG 11 BP'!$F$2:$EE$2,DO$4,'SPACELOG 11 BP'!$F58:$EE58)+SUMIF('SPACELOG 12 BP'!$F$2:$EE$2,DO$4,'SPACELOG 12 BP'!$F58:$EE58)</f>
        <v>1749.25</v>
      </c>
      <c r="DP58" s="33">
        <f>SUMIF('reporting montigny'!$F$2:$EE$2,DP$4,'reporting montigny'!$F58:$EE58)+SUMIF('reporting boissy'!$F$2:$EE$2,DP$4,'reporting boissy'!$F58:$EE58)+SUMIF('reporting moussy'!$F$2:$EE$2,DP$4,'reporting moussy'!$F58:$EE58)+SUMIF('reporting trappes'!$F$2:$EE$2,DP$4,'reporting trappes'!$F58:$EE58)+SUMIF('SPACELOG 5 BP'!$F$2:$EE$2,DP$4,'SPACELOG 5 BP'!$F58:$EE58)+SUMIF('SPACELOG 6 BP'!$F$2:$EE$2,DP$4,'SPACELOG 6 BP'!$F58:$EE58)+SUMIF('SPACELOG 7 BP'!$F$2:$EE$2,DP$4,'SPACELOG 7 BP'!$F58:$EE58)+SUMIF('SPACELOG 8 BP'!$F$2:$EE$2,DP$4,'SPACELOG 8 BP'!$F58:$EE58)+SUMIF('SPACELOG 9 BP'!$F$2:$EE$2,DP$4,'SPACELOG 9 BP'!$F58:$EE58)+SUMIF('SPACELOG 10 BP'!$F$2:$EE$2,DP$4,'SPACELOG 10 BP'!$F58:$EE58)+SUMIF('SPACELOG 11 BP'!$F$2:$EE$2,DP$4,'SPACELOG 11 BP'!$F58:$EE58)+SUMIF('SPACELOG 12 BP'!$F$2:$EE$2,DP$4,'SPACELOG 12 BP'!$F58:$EE58)</f>
        <v>1729.15</v>
      </c>
      <c r="DQ58" s="33">
        <f>SUMIF('reporting montigny'!$F$2:$EE$2,DQ$4,'reporting montigny'!$F58:$EE58)+SUMIF('reporting boissy'!$F$2:$EE$2,DQ$4,'reporting boissy'!$F58:$EE58)+SUMIF('reporting moussy'!$F$2:$EE$2,DQ$4,'reporting moussy'!$F58:$EE58)+SUMIF('reporting trappes'!$F$2:$EE$2,DQ$4,'reporting trappes'!$F58:$EE58)+SUMIF('SPACELOG 5 BP'!$F$2:$EE$2,DQ$4,'SPACELOG 5 BP'!$F58:$EE58)+SUMIF('SPACELOG 6 BP'!$F$2:$EE$2,DQ$4,'SPACELOG 6 BP'!$F58:$EE58)+SUMIF('SPACELOG 7 BP'!$F$2:$EE$2,DQ$4,'SPACELOG 7 BP'!$F58:$EE58)+SUMIF('SPACELOG 8 BP'!$F$2:$EE$2,DQ$4,'SPACELOG 8 BP'!$F58:$EE58)+SUMIF('SPACELOG 9 BP'!$F$2:$EE$2,DQ$4,'SPACELOG 9 BP'!$F58:$EE58)+SUMIF('SPACELOG 10 BP'!$F$2:$EE$2,DQ$4,'SPACELOG 10 BP'!$F58:$EE58)+SUMIF('SPACELOG 11 BP'!$F$2:$EE$2,DQ$4,'SPACELOG 11 BP'!$F58:$EE58)+SUMIF('SPACELOG 12 BP'!$F$2:$EE$2,DQ$4,'SPACELOG 12 BP'!$F58:$EE58)</f>
        <v>1708.98</v>
      </c>
      <c r="DR58" s="393">
        <f t="shared" si="282"/>
        <v>21823.620000000003</v>
      </c>
    </row>
    <row r="59" spans="2:122" x14ac:dyDescent="0.2">
      <c r="B59" s="13"/>
      <c r="E59" s="1" t="s">
        <v>298</v>
      </c>
      <c r="F59" s="33">
        <f>SUMIF('reporting montigny'!$F$2:$EE$2,F$4,'reporting montigny'!$F59:$EE59)+SUMIF('reporting boissy'!$F$2:$EE$2,F$4,'reporting boissy'!$F59:$EE59)+SUMIF('reporting moussy'!$F$2:$EE$2,F$4,'reporting moussy'!$F59:$EE59)+SUMIF('reporting trappes'!$F$2:$EE$2,F$4,'reporting trappes'!$F59:$EE59)+SUMIF('SPACELOG 5 BP'!$F$2:$EE$2,F$4,'SPACELOG 5 BP'!$F59:$EE59)+SUMIF('SPACELOG 6 BP'!$F$2:$EE$2,F$4,'SPACELOG 6 BP'!$F59:$EE59)+SUMIF('SPACELOG 7 BP'!$F$2:$EE$2,F$4,'SPACELOG 7 BP'!$F59:$EE59)+SUMIF('SPACELOG 8 BP'!$F$2:$EE$2,F$4,'SPACELOG 8 BP'!$F59:$EE59)+SUMIF('SPACELOG 9 BP'!$F$2:$EE$2,F$4,'SPACELOG 9 BP'!$F59:$EE59)+SUMIF('SPACELOG 10 BP'!$F$2:$EE$2,F$4,'SPACELOG 10 BP'!$F59:$EE59)+SUMIF('SPACELOG 11 BP'!$F$2:$EE$2,F$4,'SPACELOG 11 BP'!$F59:$EE59)+SUMIF('SPACELOG 12 BP'!$F$2:$EE$2,F$4,'SPACELOG 12 BP'!$F59:$EE59)</f>
        <v>0</v>
      </c>
      <c r="G59" s="33">
        <f>SUMIF('reporting montigny'!$F$2:$EE$2,G$4,'reporting montigny'!$F59:$EE59)+SUMIF('reporting boissy'!$F$2:$EE$2,G$4,'reporting boissy'!$F59:$EE59)+SUMIF('reporting moussy'!$F$2:$EE$2,G$4,'reporting moussy'!$F59:$EE59)+SUMIF('reporting trappes'!$F$2:$EE$2,G$4,'reporting trappes'!$F59:$EE59)+SUMIF('SPACELOG 5 BP'!$F$2:$EE$2,G$4,'SPACELOG 5 BP'!$F59:$EE59)+SUMIF('SPACELOG 6 BP'!$F$2:$EE$2,G$4,'SPACELOG 6 BP'!$F59:$EE59)+SUMIF('SPACELOG 7 BP'!$F$2:$EE$2,G$4,'SPACELOG 7 BP'!$F59:$EE59)+SUMIF('SPACELOG 8 BP'!$F$2:$EE$2,G$4,'SPACELOG 8 BP'!$F59:$EE59)+SUMIF('SPACELOG 9 BP'!$F$2:$EE$2,G$4,'SPACELOG 9 BP'!$F59:$EE59)+SUMIF('SPACELOG 10 BP'!$F$2:$EE$2,G$4,'SPACELOG 10 BP'!$F59:$EE59)+SUMIF('SPACELOG 11 BP'!$F$2:$EE$2,G$4,'SPACELOG 11 BP'!$F59:$EE59)+SUMIF('SPACELOG 12 BP'!$F$2:$EE$2,G$4,'SPACELOG 12 BP'!$F59:$EE59)</f>
        <v>0</v>
      </c>
      <c r="H59" s="33">
        <f>SUMIF('reporting montigny'!$F$2:$EE$2,H$4,'reporting montigny'!$F59:$EE59)+SUMIF('reporting boissy'!$F$2:$EE$2,H$4,'reporting boissy'!$F59:$EE59)+SUMIF('reporting moussy'!$F$2:$EE$2,H$4,'reporting moussy'!$F59:$EE59)+SUMIF('reporting trappes'!$F$2:$EE$2,H$4,'reporting trappes'!$F59:$EE59)+SUMIF('SPACELOG 5 BP'!$F$2:$EE$2,H$4,'SPACELOG 5 BP'!$F59:$EE59)+SUMIF('SPACELOG 6 BP'!$F$2:$EE$2,H$4,'SPACELOG 6 BP'!$F59:$EE59)+SUMIF('SPACELOG 7 BP'!$F$2:$EE$2,H$4,'SPACELOG 7 BP'!$F59:$EE59)+SUMIF('SPACELOG 8 BP'!$F$2:$EE$2,H$4,'SPACELOG 8 BP'!$F59:$EE59)+SUMIF('SPACELOG 9 BP'!$F$2:$EE$2,H$4,'SPACELOG 9 BP'!$F59:$EE59)+SUMIF('SPACELOG 10 BP'!$F$2:$EE$2,H$4,'SPACELOG 10 BP'!$F59:$EE59)+SUMIF('SPACELOG 11 BP'!$F$2:$EE$2,H$4,'SPACELOG 11 BP'!$F59:$EE59)+SUMIF('SPACELOG 12 BP'!$F$2:$EE$2,H$4,'SPACELOG 12 BP'!$F59:$EE59)</f>
        <v>0</v>
      </c>
      <c r="I59" s="33">
        <f>SUMIF('reporting montigny'!$F$2:$EE$2,I$4,'reporting montigny'!$F59:$EE59)+SUMIF('reporting boissy'!$F$2:$EE$2,I$4,'reporting boissy'!$F59:$EE59)+SUMIF('reporting moussy'!$F$2:$EE$2,I$4,'reporting moussy'!$F59:$EE59)+SUMIF('reporting trappes'!$F$2:$EE$2,I$4,'reporting trappes'!$F59:$EE59)+SUMIF('SPACELOG 5 BP'!$F$2:$EE$2,I$4,'SPACELOG 5 BP'!$F59:$EE59)+SUMIF('SPACELOG 6 BP'!$F$2:$EE$2,I$4,'SPACELOG 6 BP'!$F59:$EE59)+SUMIF('SPACELOG 7 BP'!$F$2:$EE$2,I$4,'SPACELOG 7 BP'!$F59:$EE59)+SUMIF('SPACELOG 8 BP'!$F$2:$EE$2,I$4,'SPACELOG 8 BP'!$F59:$EE59)+SUMIF('SPACELOG 9 BP'!$F$2:$EE$2,I$4,'SPACELOG 9 BP'!$F59:$EE59)+SUMIF('SPACELOG 10 BP'!$F$2:$EE$2,I$4,'SPACELOG 10 BP'!$F59:$EE59)+SUMIF('SPACELOG 11 BP'!$F$2:$EE$2,I$4,'SPACELOG 11 BP'!$F59:$EE59)+SUMIF('SPACELOG 12 BP'!$F$2:$EE$2,I$4,'SPACELOG 12 BP'!$F59:$EE59)</f>
        <v>0</v>
      </c>
      <c r="J59" s="33">
        <f>SUMIF('reporting montigny'!$F$2:$EE$2,J$4,'reporting montigny'!$F59:$EE59)+SUMIF('reporting boissy'!$F$2:$EE$2,J$4,'reporting boissy'!$F59:$EE59)+SUMIF('reporting moussy'!$F$2:$EE$2,J$4,'reporting moussy'!$F59:$EE59)+SUMIF('reporting trappes'!$F$2:$EE$2,J$4,'reporting trappes'!$F59:$EE59)+SUMIF('SPACELOG 5 BP'!$F$2:$EE$2,J$4,'SPACELOG 5 BP'!$F59:$EE59)+SUMIF('SPACELOG 6 BP'!$F$2:$EE$2,J$4,'SPACELOG 6 BP'!$F59:$EE59)+SUMIF('SPACELOG 7 BP'!$F$2:$EE$2,J$4,'SPACELOG 7 BP'!$F59:$EE59)+SUMIF('SPACELOG 8 BP'!$F$2:$EE$2,J$4,'SPACELOG 8 BP'!$F59:$EE59)+SUMIF('SPACELOG 9 BP'!$F$2:$EE$2,J$4,'SPACELOG 9 BP'!$F59:$EE59)+SUMIF('SPACELOG 10 BP'!$F$2:$EE$2,J$4,'SPACELOG 10 BP'!$F59:$EE59)+SUMIF('SPACELOG 11 BP'!$F$2:$EE$2,J$4,'SPACELOG 11 BP'!$F59:$EE59)+SUMIF('SPACELOG 12 BP'!$F$2:$EE$2,J$4,'SPACELOG 12 BP'!$F59:$EE59)</f>
        <v>0</v>
      </c>
      <c r="K59" s="33">
        <f>SUMIF('reporting montigny'!$F$2:$EE$2,K$4,'reporting montigny'!$F59:$EE59)+SUMIF('reporting boissy'!$F$2:$EE$2,K$4,'reporting boissy'!$F59:$EE59)+SUMIF('reporting moussy'!$F$2:$EE$2,K$4,'reporting moussy'!$F59:$EE59)+SUMIF('reporting trappes'!$F$2:$EE$2,K$4,'reporting trappes'!$F59:$EE59)+SUMIF('SPACELOG 5 BP'!$F$2:$EE$2,K$4,'SPACELOG 5 BP'!$F59:$EE59)+SUMIF('SPACELOG 6 BP'!$F$2:$EE$2,K$4,'SPACELOG 6 BP'!$F59:$EE59)+SUMIF('SPACELOG 7 BP'!$F$2:$EE$2,K$4,'SPACELOG 7 BP'!$F59:$EE59)+SUMIF('SPACELOG 8 BP'!$F$2:$EE$2,K$4,'SPACELOG 8 BP'!$F59:$EE59)+SUMIF('SPACELOG 9 BP'!$F$2:$EE$2,K$4,'SPACELOG 9 BP'!$F59:$EE59)+SUMIF('SPACELOG 10 BP'!$F$2:$EE$2,K$4,'SPACELOG 10 BP'!$F59:$EE59)+SUMIF('SPACELOG 11 BP'!$F$2:$EE$2,K$4,'SPACELOG 11 BP'!$F59:$EE59)+SUMIF('SPACELOG 12 BP'!$F$2:$EE$2,K$4,'SPACELOG 12 BP'!$F59:$EE59)</f>
        <v>0</v>
      </c>
      <c r="L59" s="33">
        <f>SUMIF('reporting montigny'!$F$2:$EE$2,L$4,'reporting montigny'!$F59:$EE59)+SUMIF('reporting boissy'!$F$2:$EE$2,L$4,'reporting boissy'!$F59:$EE59)+SUMIF('reporting moussy'!$F$2:$EE$2,L$4,'reporting moussy'!$F59:$EE59)+SUMIF('reporting trappes'!$F$2:$EE$2,L$4,'reporting trappes'!$F59:$EE59)+SUMIF('SPACELOG 5 BP'!$F$2:$EE$2,L$4,'SPACELOG 5 BP'!$F59:$EE59)+SUMIF('SPACELOG 6 BP'!$F$2:$EE$2,L$4,'SPACELOG 6 BP'!$F59:$EE59)+SUMIF('SPACELOG 7 BP'!$F$2:$EE$2,L$4,'SPACELOG 7 BP'!$F59:$EE59)+SUMIF('SPACELOG 8 BP'!$F$2:$EE$2,L$4,'SPACELOG 8 BP'!$F59:$EE59)+SUMIF('SPACELOG 9 BP'!$F$2:$EE$2,L$4,'SPACELOG 9 BP'!$F59:$EE59)+SUMIF('SPACELOG 10 BP'!$F$2:$EE$2,L$4,'SPACELOG 10 BP'!$F59:$EE59)+SUMIF('SPACELOG 11 BP'!$F$2:$EE$2,L$4,'SPACELOG 11 BP'!$F59:$EE59)+SUMIF('SPACELOG 12 BP'!$F$2:$EE$2,L$4,'SPACELOG 12 BP'!$F59:$EE59)</f>
        <v>0</v>
      </c>
      <c r="M59" s="33">
        <f>SUMIF('reporting montigny'!$F$2:$EE$2,M$4,'reporting montigny'!$F59:$EE59)+SUMIF('reporting boissy'!$F$2:$EE$2,M$4,'reporting boissy'!$F59:$EE59)+SUMIF('reporting moussy'!$F$2:$EE$2,M$4,'reporting moussy'!$F59:$EE59)+SUMIF('reporting trappes'!$F$2:$EE$2,M$4,'reporting trappes'!$F59:$EE59)+SUMIF('SPACELOG 5 BP'!$F$2:$EE$2,M$4,'SPACELOG 5 BP'!$F59:$EE59)+SUMIF('SPACELOG 6 BP'!$F$2:$EE$2,M$4,'SPACELOG 6 BP'!$F59:$EE59)+SUMIF('SPACELOG 7 BP'!$F$2:$EE$2,M$4,'SPACELOG 7 BP'!$F59:$EE59)+SUMIF('SPACELOG 8 BP'!$F$2:$EE$2,M$4,'SPACELOG 8 BP'!$F59:$EE59)+SUMIF('SPACELOG 9 BP'!$F$2:$EE$2,M$4,'SPACELOG 9 BP'!$F59:$EE59)+SUMIF('SPACELOG 10 BP'!$F$2:$EE$2,M$4,'SPACELOG 10 BP'!$F59:$EE59)+SUMIF('SPACELOG 11 BP'!$F$2:$EE$2,M$4,'SPACELOG 11 BP'!$F59:$EE59)+SUMIF('SPACELOG 12 BP'!$F$2:$EE$2,M$4,'SPACELOG 12 BP'!$F59:$EE59)</f>
        <v>0</v>
      </c>
      <c r="N59" s="33">
        <f>SUMIF('reporting montigny'!$F$2:$EE$2,N$4,'reporting montigny'!$F59:$EE59)+SUMIF('reporting boissy'!$F$2:$EE$2,N$4,'reporting boissy'!$F59:$EE59)+SUMIF('reporting moussy'!$F$2:$EE$2,N$4,'reporting moussy'!$F59:$EE59)+SUMIF('reporting trappes'!$F$2:$EE$2,N$4,'reporting trappes'!$F59:$EE59)+SUMIF('SPACELOG 5 BP'!$F$2:$EE$2,N$4,'SPACELOG 5 BP'!$F59:$EE59)+SUMIF('SPACELOG 6 BP'!$F$2:$EE$2,N$4,'SPACELOG 6 BP'!$F59:$EE59)+SUMIF('SPACELOG 7 BP'!$F$2:$EE$2,N$4,'SPACELOG 7 BP'!$F59:$EE59)+SUMIF('SPACELOG 8 BP'!$F$2:$EE$2,N$4,'SPACELOG 8 BP'!$F59:$EE59)+SUMIF('SPACELOG 9 BP'!$F$2:$EE$2,N$4,'SPACELOG 9 BP'!$F59:$EE59)+SUMIF('SPACELOG 10 BP'!$F$2:$EE$2,N$4,'SPACELOG 10 BP'!$F59:$EE59)+SUMIF('SPACELOG 11 BP'!$F$2:$EE$2,N$4,'SPACELOG 11 BP'!$F59:$EE59)+SUMIF('SPACELOG 12 BP'!$F$2:$EE$2,N$4,'SPACELOG 12 BP'!$F59:$EE59)</f>
        <v>150</v>
      </c>
      <c r="O59" s="33">
        <f>SUMIF('reporting montigny'!$F$2:$EE$2,O$4,'reporting montigny'!$F59:$EE59)+SUMIF('reporting boissy'!$F$2:$EE$2,O$4,'reporting boissy'!$F59:$EE59)+SUMIF('reporting moussy'!$F$2:$EE$2,O$4,'reporting moussy'!$F59:$EE59)+SUMIF('reporting trappes'!$F$2:$EE$2,O$4,'reporting trappes'!$F59:$EE59)+SUMIF('SPACELOG 5 BP'!$F$2:$EE$2,O$4,'SPACELOG 5 BP'!$F59:$EE59)+SUMIF('SPACELOG 6 BP'!$F$2:$EE$2,O$4,'SPACELOG 6 BP'!$F59:$EE59)+SUMIF('SPACELOG 7 BP'!$F$2:$EE$2,O$4,'SPACELOG 7 BP'!$F59:$EE59)+SUMIF('SPACELOG 8 BP'!$F$2:$EE$2,O$4,'SPACELOG 8 BP'!$F59:$EE59)+SUMIF('SPACELOG 9 BP'!$F$2:$EE$2,O$4,'SPACELOG 9 BP'!$F59:$EE59)+SUMIF('SPACELOG 10 BP'!$F$2:$EE$2,O$4,'SPACELOG 10 BP'!$F59:$EE59)+SUMIF('SPACELOG 11 BP'!$F$2:$EE$2,O$4,'SPACELOG 11 BP'!$F59:$EE59)+SUMIF('SPACELOG 12 BP'!$F$2:$EE$2,O$4,'SPACELOG 12 BP'!$F59:$EE59)</f>
        <v>150</v>
      </c>
      <c r="P59" s="33">
        <f>SUMIF('reporting montigny'!$F$2:$EE$2,P$4,'reporting montigny'!$F59:$EE59)+SUMIF('reporting boissy'!$F$2:$EE$2,P$4,'reporting boissy'!$F59:$EE59)+SUMIF('reporting moussy'!$F$2:$EE$2,P$4,'reporting moussy'!$F59:$EE59)+SUMIF('reporting trappes'!$F$2:$EE$2,P$4,'reporting trappes'!$F59:$EE59)+SUMIF('SPACELOG 5 BP'!$F$2:$EE$2,P$4,'SPACELOG 5 BP'!$F59:$EE59)+SUMIF('SPACELOG 6 BP'!$F$2:$EE$2,P$4,'SPACELOG 6 BP'!$F59:$EE59)+SUMIF('SPACELOG 7 BP'!$F$2:$EE$2,P$4,'SPACELOG 7 BP'!$F59:$EE59)+SUMIF('SPACELOG 8 BP'!$F$2:$EE$2,P$4,'SPACELOG 8 BP'!$F59:$EE59)+SUMIF('SPACELOG 9 BP'!$F$2:$EE$2,P$4,'SPACELOG 9 BP'!$F59:$EE59)+SUMIF('SPACELOG 10 BP'!$F$2:$EE$2,P$4,'SPACELOG 10 BP'!$F59:$EE59)+SUMIF('SPACELOG 11 BP'!$F$2:$EE$2,P$4,'SPACELOG 11 BP'!$F59:$EE59)+SUMIF('SPACELOG 12 BP'!$F$2:$EE$2,P$4,'SPACELOG 12 BP'!$F59:$EE59)</f>
        <v>150</v>
      </c>
      <c r="Q59" s="33">
        <f>SUMIF('reporting montigny'!$F$2:$EE$2,Q$4,'reporting montigny'!$F59:$EE59)+SUMIF('reporting boissy'!$F$2:$EE$2,Q$4,'reporting boissy'!$F59:$EE59)+SUMIF('reporting moussy'!$F$2:$EE$2,Q$4,'reporting moussy'!$F59:$EE59)+SUMIF('reporting trappes'!$F$2:$EE$2,Q$4,'reporting trappes'!$F59:$EE59)+SUMIF('SPACELOG 5 BP'!$F$2:$EE$2,Q$4,'SPACELOG 5 BP'!$F59:$EE59)+SUMIF('SPACELOG 6 BP'!$F$2:$EE$2,Q$4,'SPACELOG 6 BP'!$F59:$EE59)+SUMIF('SPACELOG 7 BP'!$F$2:$EE$2,Q$4,'SPACELOG 7 BP'!$F59:$EE59)+SUMIF('SPACELOG 8 BP'!$F$2:$EE$2,Q$4,'SPACELOG 8 BP'!$F59:$EE59)+SUMIF('SPACELOG 9 BP'!$F$2:$EE$2,Q$4,'SPACELOG 9 BP'!$F59:$EE59)+SUMIF('SPACELOG 10 BP'!$F$2:$EE$2,Q$4,'SPACELOG 10 BP'!$F59:$EE59)+SUMIF('SPACELOG 11 BP'!$F$2:$EE$2,Q$4,'SPACELOG 11 BP'!$F59:$EE59)+SUMIF('SPACELOG 12 BP'!$F$2:$EE$2,Q$4,'SPACELOG 12 BP'!$F59:$EE59)</f>
        <v>150</v>
      </c>
      <c r="R59" s="393">
        <f t="shared" si="283"/>
        <v>600</v>
      </c>
      <c r="S59" s="33">
        <f>SUMIF('reporting montigny'!$F$2:$EE$2,S$4,'reporting montigny'!$F59:$EE59)+SUMIF('reporting boissy'!$F$2:$EE$2,S$4,'reporting boissy'!$F59:$EE59)+SUMIF('reporting moussy'!$F$2:$EE$2,S$4,'reporting moussy'!$F59:$EE59)+SUMIF('reporting trappes'!$F$2:$EE$2,S$4,'reporting trappes'!$F59:$EE59)+SUMIF('SPACELOG 5 BP'!$F$2:$EE$2,S$4,'SPACELOG 5 BP'!$F59:$EE59)+SUMIF('SPACELOG 6 BP'!$F$2:$EE$2,S$4,'SPACELOG 6 BP'!$F59:$EE59)+SUMIF('SPACELOG 7 BP'!$F$2:$EE$2,S$4,'SPACELOG 7 BP'!$F59:$EE59)+SUMIF('SPACELOG 8 BP'!$F$2:$EE$2,S$4,'SPACELOG 8 BP'!$F59:$EE59)+SUMIF('SPACELOG 9 BP'!$F$2:$EE$2,S$4,'SPACELOG 9 BP'!$F59:$EE59)+SUMIF('SPACELOG 10 BP'!$F$2:$EE$2,S$4,'SPACELOG 10 BP'!$F59:$EE59)+SUMIF('SPACELOG 11 BP'!$F$2:$EE$2,S$4,'SPACELOG 11 BP'!$F59:$EE59)+SUMIF('SPACELOG 12 BP'!$F$2:$EE$2,S$4,'SPACELOG 12 BP'!$F59:$EE59)</f>
        <v>150</v>
      </c>
      <c r="T59" s="33">
        <f>SUMIF('reporting montigny'!$F$2:$EE$2,T$4,'reporting montigny'!$F59:$EE59)+SUMIF('reporting boissy'!$F$2:$EE$2,T$4,'reporting boissy'!$F59:$EE59)+SUMIF('reporting moussy'!$F$2:$EE$2,T$4,'reporting moussy'!$F59:$EE59)+SUMIF('reporting trappes'!$F$2:$EE$2,T$4,'reporting trappes'!$F59:$EE59)+SUMIF('SPACELOG 5 BP'!$F$2:$EE$2,T$4,'SPACELOG 5 BP'!$F59:$EE59)+SUMIF('SPACELOG 6 BP'!$F$2:$EE$2,T$4,'SPACELOG 6 BP'!$F59:$EE59)+SUMIF('SPACELOG 7 BP'!$F$2:$EE$2,T$4,'SPACELOG 7 BP'!$F59:$EE59)+SUMIF('SPACELOG 8 BP'!$F$2:$EE$2,T$4,'SPACELOG 8 BP'!$F59:$EE59)+SUMIF('SPACELOG 9 BP'!$F$2:$EE$2,T$4,'SPACELOG 9 BP'!$F59:$EE59)+SUMIF('SPACELOG 10 BP'!$F$2:$EE$2,T$4,'SPACELOG 10 BP'!$F59:$EE59)+SUMIF('SPACELOG 11 BP'!$F$2:$EE$2,T$4,'SPACELOG 11 BP'!$F59:$EE59)+SUMIF('SPACELOG 12 BP'!$F$2:$EE$2,T$4,'SPACELOG 12 BP'!$F59:$EE59)</f>
        <v>150</v>
      </c>
      <c r="U59" s="33">
        <f>SUMIF('reporting montigny'!$F$2:$EE$2,U$4,'reporting montigny'!$F59:$EE59)+SUMIF('reporting boissy'!$F$2:$EE$2,U$4,'reporting boissy'!$F59:$EE59)+SUMIF('reporting moussy'!$F$2:$EE$2,U$4,'reporting moussy'!$F59:$EE59)+SUMIF('reporting trappes'!$F$2:$EE$2,U$4,'reporting trappes'!$F59:$EE59)+SUMIF('SPACELOG 5 BP'!$F$2:$EE$2,U$4,'SPACELOG 5 BP'!$F59:$EE59)+SUMIF('SPACELOG 6 BP'!$F$2:$EE$2,U$4,'SPACELOG 6 BP'!$F59:$EE59)+SUMIF('SPACELOG 7 BP'!$F$2:$EE$2,U$4,'SPACELOG 7 BP'!$F59:$EE59)+SUMIF('SPACELOG 8 BP'!$F$2:$EE$2,U$4,'SPACELOG 8 BP'!$F59:$EE59)+SUMIF('SPACELOG 9 BP'!$F$2:$EE$2,U$4,'SPACELOG 9 BP'!$F59:$EE59)+SUMIF('SPACELOG 10 BP'!$F$2:$EE$2,U$4,'SPACELOG 10 BP'!$F59:$EE59)+SUMIF('SPACELOG 11 BP'!$F$2:$EE$2,U$4,'SPACELOG 11 BP'!$F59:$EE59)+SUMIF('SPACELOG 12 BP'!$F$2:$EE$2,U$4,'SPACELOG 12 BP'!$F59:$EE59)</f>
        <v>150</v>
      </c>
      <c r="V59" s="33">
        <f>SUMIF('reporting montigny'!$F$2:$EE$2,V$4,'reporting montigny'!$F59:$EE59)+SUMIF('reporting boissy'!$F$2:$EE$2,V$4,'reporting boissy'!$F59:$EE59)+SUMIF('reporting moussy'!$F$2:$EE$2,V$4,'reporting moussy'!$F59:$EE59)+SUMIF('reporting trappes'!$F$2:$EE$2,V$4,'reporting trappes'!$F59:$EE59)+SUMIF('SPACELOG 5 BP'!$F$2:$EE$2,V$4,'SPACELOG 5 BP'!$F59:$EE59)+SUMIF('SPACELOG 6 BP'!$F$2:$EE$2,V$4,'SPACELOG 6 BP'!$F59:$EE59)+SUMIF('SPACELOG 7 BP'!$F$2:$EE$2,V$4,'SPACELOG 7 BP'!$F59:$EE59)+SUMIF('SPACELOG 8 BP'!$F$2:$EE$2,V$4,'SPACELOG 8 BP'!$F59:$EE59)+SUMIF('SPACELOG 9 BP'!$F$2:$EE$2,V$4,'SPACELOG 9 BP'!$F59:$EE59)+SUMIF('SPACELOG 10 BP'!$F$2:$EE$2,V$4,'SPACELOG 10 BP'!$F59:$EE59)+SUMIF('SPACELOG 11 BP'!$F$2:$EE$2,V$4,'SPACELOG 11 BP'!$F59:$EE59)+SUMIF('SPACELOG 12 BP'!$F$2:$EE$2,V$4,'SPACELOG 12 BP'!$F59:$EE59)</f>
        <v>148.29</v>
      </c>
      <c r="W59" s="33">
        <f>SUMIF('reporting montigny'!$F$2:$EE$2,W$4,'reporting montigny'!$F59:$EE59)+SUMIF('reporting boissy'!$F$2:$EE$2,W$4,'reporting boissy'!$F59:$EE59)+SUMIF('reporting moussy'!$F$2:$EE$2,W$4,'reporting moussy'!$F59:$EE59)+SUMIF('reporting trappes'!$F$2:$EE$2,W$4,'reporting trappes'!$F59:$EE59)+SUMIF('SPACELOG 5 BP'!$F$2:$EE$2,W$4,'SPACELOG 5 BP'!$F59:$EE59)+SUMIF('SPACELOG 6 BP'!$F$2:$EE$2,W$4,'SPACELOG 6 BP'!$F59:$EE59)+SUMIF('SPACELOG 7 BP'!$F$2:$EE$2,W$4,'SPACELOG 7 BP'!$F59:$EE59)+SUMIF('SPACELOG 8 BP'!$F$2:$EE$2,W$4,'SPACELOG 8 BP'!$F59:$EE59)+SUMIF('SPACELOG 9 BP'!$F$2:$EE$2,W$4,'SPACELOG 9 BP'!$F59:$EE59)+SUMIF('SPACELOG 10 BP'!$F$2:$EE$2,W$4,'SPACELOG 10 BP'!$F59:$EE59)+SUMIF('SPACELOG 11 BP'!$F$2:$EE$2,W$4,'SPACELOG 11 BP'!$F59:$EE59)+SUMIF('SPACELOG 12 BP'!$F$2:$EE$2,W$4,'SPACELOG 12 BP'!$F59:$EE59)</f>
        <v>146.58000000000001</v>
      </c>
      <c r="X59" s="33">
        <f>SUMIF('reporting montigny'!$F$2:$EE$2,X$4,'reporting montigny'!$F59:$EE59)+SUMIF('reporting boissy'!$F$2:$EE$2,X$4,'reporting boissy'!$F59:$EE59)+SUMIF('reporting moussy'!$F$2:$EE$2,X$4,'reporting moussy'!$F59:$EE59)+SUMIF('reporting trappes'!$F$2:$EE$2,X$4,'reporting trappes'!$F59:$EE59)+SUMIF('SPACELOG 5 BP'!$F$2:$EE$2,X$4,'SPACELOG 5 BP'!$F59:$EE59)+SUMIF('SPACELOG 6 BP'!$F$2:$EE$2,X$4,'SPACELOG 6 BP'!$F59:$EE59)+SUMIF('SPACELOG 7 BP'!$F$2:$EE$2,X$4,'SPACELOG 7 BP'!$F59:$EE59)+SUMIF('SPACELOG 8 BP'!$F$2:$EE$2,X$4,'SPACELOG 8 BP'!$F59:$EE59)+SUMIF('SPACELOG 9 BP'!$F$2:$EE$2,X$4,'SPACELOG 9 BP'!$F59:$EE59)+SUMIF('SPACELOG 10 BP'!$F$2:$EE$2,X$4,'SPACELOG 10 BP'!$F59:$EE59)+SUMIF('SPACELOG 11 BP'!$F$2:$EE$2,X$4,'SPACELOG 11 BP'!$F59:$EE59)+SUMIF('SPACELOG 12 BP'!$F$2:$EE$2,X$4,'SPACELOG 12 BP'!$F59:$EE59)</f>
        <v>144.86000000000001</v>
      </c>
      <c r="Y59" s="33">
        <f>SUMIF('reporting montigny'!$F$2:$EE$2,Y$4,'reporting montigny'!$F59:$EE59)+SUMIF('reporting boissy'!$F$2:$EE$2,Y$4,'reporting boissy'!$F59:$EE59)+SUMIF('reporting moussy'!$F$2:$EE$2,Y$4,'reporting moussy'!$F59:$EE59)+SUMIF('reporting trappes'!$F$2:$EE$2,Y$4,'reporting trappes'!$F59:$EE59)+SUMIF('SPACELOG 5 BP'!$F$2:$EE$2,Y$4,'SPACELOG 5 BP'!$F59:$EE59)+SUMIF('SPACELOG 6 BP'!$F$2:$EE$2,Y$4,'SPACELOG 6 BP'!$F59:$EE59)+SUMIF('SPACELOG 7 BP'!$F$2:$EE$2,Y$4,'SPACELOG 7 BP'!$F59:$EE59)+SUMIF('SPACELOG 8 BP'!$F$2:$EE$2,Y$4,'SPACELOG 8 BP'!$F59:$EE59)+SUMIF('SPACELOG 9 BP'!$F$2:$EE$2,Y$4,'SPACELOG 9 BP'!$F59:$EE59)+SUMIF('SPACELOG 10 BP'!$F$2:$EE$2,Y$4,'SPACELOG 10 BP'!$F59:$EE59)+SUMIF('SPACELOG 11 BP'!$F$2:$EE$2,Y$4,'SPACELOG 11 BP'!$F59:$EE59)+SUMIF('SPACELOG 12 BP'!$F$2:$EE$2,Y$4,'SPACELOG 12 BP'!$F59:$EE59)</f>
        <v>143.13</v>
      </c>
      <c r="Z59" s="33">
        <f>SUMIF('reporting montigny'!$F$2:$EE$2,Z$4,'reporting montigny'!$F59:$EE59)+SUMIF('reporting boissy'!$F$2:$EE$2,Z$4,'reporting boissy'!$F59:$EE59)+SUMIF('reporting moussy'!$F$2:$EE$2,Z$4,'reporting moussy'!$F59:$EE59)+SUMIF('reporting trappes'!$F$2:$EE$2,Z$4,'reporting trappes'!$F59:$EE59)+SUMIF('SPACELOG 5 BP'!$F$2:$EE$2,Z$4,'SPACELOG 5 BP'!$F59:$EE59)+SUMIF('SPACELOG 6 BP'!$F$2:$EE$2,Z$4,'SPACELOG 6 BP'!$F59:$EE59)+SUMIF('SPACELOG 7 BP'!$F$2:$EE$2,Z$4,'SPACELOG 7 BP'!$F59:$EE59)+SUMIF('SPACELOG 8 BP'!$F$2:$EE$2,Z$4,'SPACELOG 8 BP'!$F59:$EE59)+SUMIF('SPACELOG 9 BP'!$F$2:$EE$2,Z$4,'SPACELOG 9 BP'!$F59:$EE59)+SUMIF('SPACELOG 10 BP'!$F$2:$EE$2,Z$4,'SPACELOG 10 BP'!$F59:$EE59)+SUMIF('SPACELOG 11 BP'!$F$2:$EE$2,Z$4,'SPACELOG 11 BP'!$F59:$EE59)+SUMIF('SPACELOG 12 BP'!$F$2:$EE$2,Z$4,'SPACELOG 12 BP'!$F59:$EE59)</f>
        <v>141.4</v>
      </c>
      <c r="AA59" s="33">
        <f>SUMIF('reporting montigny'!$F$2:$EE$2,AA$4,'reporting montigny'!$F59:$EE59)+SUMIF('reporting boissy'!$F$2:$EE$2,AA$4,'reporting boissy'!$F59:$EE59)+SUMIF('reporting moussy'!$F$2:$EE$2,AA$4,'reporting moussy'!$F59:$EE59)+SUMIF('reporting trappes'!$F$2:$EE$2,AA$4,'reporting trappes'!$F59:$EE59)+SUMIF('SPACELOG 5 BP'!$F$2:$EE$2,AA$4,'SPACELOG 5 BP'!$F59:$EE59)+SUMIF('SPACELOG 6 BP'!$F$2:$EE$2,AA$4,'SPACELOG 6 BP'!$F59:$EE59)+SUMIF('SPACELOG 7 BP'!$F$2:$EE$2,AA$4,'SPACELOG 7 BP'!$F59:$EE59)+SUMIF('SPACELOG 8 BP'!$F$2:$EE$2,AA$4,'SPACELOG 8 BP'!$F59:$EE59)+SUMIF('SPACELOG 9 BP'!$F$2:$EE$2,AA$4,'SPACELOG 9 BP'!$F59:$EE59)+SUMIF('SPACELOG 10 BP'!$F$2:$EE$2,AA$4,'SPACELOG 10 BP'!$F59:$EE59)+SUMIF('SPACELOG 11 BP'!$F$2:$EE$2,AA$4,'SPACELOG 11 BP'!$F59:$EE59)+SUMIF('SPACELOG 12 BP'!$F$2:$EE$2,AA$4,'SPACELOG 12 BP'!$F59:$EE59)</f>
        <v>139.66</v>
      </c>
      <c r="AB59" s="33">
        <f>SUMIF('reporting montigny'!$F$2:$EE$2,AB$4,'reporting montigny'!$F59:$EE59)+SUMIF('reporting boissy'!$F$2:$EE$2,AB$4,'reporting boissy'!$F59:$EE59)+SUMIF('reporting moussy'!$F$2:$EE$2,AB$4,'reporting moussy'!$F59:$EE59)+SUMIF('reporting trappes'!$F$2:$EE$2,AB$4,'reporting trappes'!$F59:$EE59)+SUMIF('SPACELOG 5 BP'!$F$2:$EE$2,AB$4,'SPACELOG 5 BP'!$F59:$EE59)+SUMIF('SPACELOG 6 BP'!$F$2:$EE$2,AB$4,'SPACELOG 6 BP'!$F59:$EE59)+SUMIF('SPACELOG 7 BP'!$F$2:$EE$2,AB$4,'SPACELOG 7 BP'!$F59:$EE59)+SUMIF('SPACELOG 8 BP'!$F$2:$EE$2,AB$4,'SPACELOG 8 BP'!$F59:$EE59)+SUMIF('SPACELOG 9 BP'!$F$2:$EE$2,AB$4,'SPACELOG 9 BP'!$F59:$EE59)+SUMIF('SPACELOG 10 BP'!$F$2:$EE$2,AB$4,'SPACELOG 10 BP'!$F59:$EE59)+SUMIF('SPACELOG 11 BP'!$F$2:$EE$2,AB$4,'SPACELOG 11 BP'!$F59:$EE59)+SUMIF('SPACELOG 12 BP'!$F$2:$EE$2,AB$4,'SPACELOG 12 BP'!$F59:$EE59)</f>
        <v>137.91999999999999</v>
      </c>
      <c r="AC59" s="33">
        <f>SUMIF('reporting montigny'!$F$2:$EE$2,AC$4,'reporting montigny'!$F59:$EE59)+SUMIF('reporting boissy'!$F$2:$EE$2,AC$4,'reporting boissy'!$F59:$EE59)+SUMIF('reporting moussy'!$F$2:$EE$2,AC$4,'reporting moussy'!$F59:$EE59)+SUMIF('reporting trappes'!$F$2:$EE$2,AC$4,'reporting trappes'!$F59:$EE59)+SUMIF('SPACELOG 5 BP'!$F$2:$EE$2,AC$4,'SPACELOG 5 BP'!$F59:$EE59)+SUMIF('SPACELOG 6 BP'!$F$2:$EE$2,AC$4,'SPACELOG 6 BP'!$F59:$EE59)+SUMIF('SPACELOG 7 BP'!$F$2:$EE$2,AC$4,'SPACELOG 7 BP'!$F59:$EE59)+SUMIF('SPACELOG 8 BP'!$F$2:$EE$2,AC$4,'SPACELOG 8 BP'!$F59:$EE59)+SUMIF('SPACELOG 9 BP'!$F$2:$EE$2,AC$4,'SPACELOG 9 BP'!$F59:$EE59)+SUMIF('SPACELOG 10 BP'!$F$2:$EE$2,AC$4,'SPACELOG 10 BP'!$F59:$EE59)+SUMIF('SPACELOG 11 BP'!$F$2:$EE$2,AC$4,'SPACELOG 11 BP'!$F59:$EE59)+SUMIF('SPACELOG 12 BP'!$F$2:$EE$2,AC$4,'SPACELOG 12 BP'!$F59:$EE59)</f>
        <v>136.18</v>
      </c>
      <c r="AD59" s="33">
        <f>SUMIF('reporting montigny'!$F$2:$EE$2,AD$4,'reporting montigny'!$F59:$EE59)+SUMIF('reporting boissy'!$F$2:$EE$2,AD$4,'reporting boissy'!$F59:$EE59)+SUMIF('reporting moussy'!$F$2:$EE$2,AD$4,'reporting moussy'!$F59:$EE59)+SUMIF('reporting trappes'!$F$2:$EE$2,AD$4,'reporting trappes'!$F59:$EE59)+SUMIF('SPACELOG 5 BP'!$F$2:$EE$2,AD$4,'SPACELOG 5 BP'!$F59:$EE59)+SUMIF('SPACELOG 6 BP'!$F$2:$EE$2,AD$4,'SPACELOG 6 BP'!$F59:$EE59)+SUMIF('SPACELOG 7 BP'!$F$2:$EE$2,AD$4,'SPACELOG 7 BP'!$F59:$EE59)+SUMIF('SPACELOG 8 BP'!$F$2:$EE$2,AD$4,'SPACELOG 8 BP'!$F59:$EE59)+SUMIF('SPACELOG 9 BP'!$F$2:$EE$2,AD$4,'SPACELOG 9 BP'!$F59:$EE59)+SUMIF('SPACELOG 10 BP'!$F$2:$EE$2,AD$4,'SPACELOG 10 BP'!$F59:$EE59)+SUMIF('SPACELOG 11 BP'!$F$2:$EE$2,AD$4,'SPACELOG 11 BP'!$F59:$EE59)+SUMIF('SPACELOG 12 BP'!$F$2:$EE$2,AD$4,'SPACELOG 12 BP'!$F59:$EE59)</f>
        <v>134.43</v>
      </c>
      <c r="AE59" s="393">
        <f t="shared" si="275"/>
        <v>1722.4500000000005</v>
      </c>
      <c r="AF59" s="33">
        <f>SUMIF('reporting montigny'!$F$2:$EE$2,AF$4,'reporting montigny'!$F59:$EE59)+SUMIF('reporting boissy'!$F$2:$EE$2,AF$4,'reporting boissy'!$F59:$EE59)+SUMIF('reporting moussy'!$F$2:$EE$2,AF$4,'reporting moussy'!$F59:$EE59)+SUMIF('reporting trappes'!$F$2:$EE$2,AF$4,'reporting trappes'!$F59:$EE59)+SUMIF('SPACELOG 5 BP'!$F$2:$EE$2,AF$4,'SPACELOG 5 BP'!$F59:$EE59)+SUMIF('SPACELOG 6 BP'!$F$2:$EE$2,AF$4,'SPACELOG 6 BP'!$F59:$EE59)+SUMIF('SPACELOG 7 BP'!$F$2:$EE$2,AF$4,'SPACELOG 7 BP'!$F59:$EE59)+SUMIF('SPACELOG 8 BP'!$F$2:$EE$2,AF$4,'SPACELOG 8 BP'!$F59:$EE59)+SUMIF('SPACELOG 9 BP'!$F$2:$EE$2,AF$4,'SPACELOG 9 BP'!$F59:$EE59)+SUMIF('SPACELOG 10 BP'!$F$2:$EE$2,AF$4,'SPACELOG 10 BP'!$F59:$EE59)+SUMIF('SPACELOG 11 BP'!$F$2:$EE$2,AF$4,'SPACELOG 11 BP'!$F59:$EE59)+SUMIF('SPACELOG 12 BP'!$F$2:$EE$2,AF$4,'SPACELOG 12 BP'!$F59:$EE59)</f>
        <v>132.66999999999999</v>
      </c>
      <c r="AG59" s="33">
        <f>SUMIF('reporting montigny'!$F$2:$EE$2,AG$4,'reporting montigny'!$F59:$EE59)+SUMIF('reporting boissy'!$F$2:$EE$2,AG$4,'reporting boissy'!$F59:$EE59)+SUMIF('reporting moussy'!$F$2:$EE$2,AG$4,'reporting moussy'!$F59:$EE59)+SUMIF('reporting trappes'!$F$2:$EE$2,AG$4,'reporting trappes'!$F59:$EE59)+SUMIF('SPACELOG 5 BP'!$F$2:$EE$2,AG$4,'SPACELOG 5 BP'!$F59:$EE59)+SUMIF('SPACELOG 6 BP'!$F$2:$EE$2,AG$4,'SPACELOG 6 BP'!$F59:$EE59)+SUMIF('SPACELOG 7 BP'!$F$2:$EE$2,AG$4,'SPACELOG 7 BP'!$F59:$EE59)+SUMIF('SPACELOG 8 BP'!$F$2:$EE$2,AG$4,'SPACELOG 8 BP'!$F59:$EE59)+SUMIF('SPACELOG 9 BP'!$F$2:$EE$2,AG$4,'SPACELOG 9 BP'!$F59:$EE59)+SUMIF('SPACELOG 10 BP'!$F$2:$EE$2,AG$4,'SPACELOG 10 BP'!$F59:$EE59)+SUMIF('SPACELOG 11 BP'!$F$2:$EE$2,AG$4,'SPACELOG 11 BP'!$F59:$EE59)+SUMIF('SPACELOG 12 BP'!$F$2:$EE$2,AG$4,'SPACELOG 12 BP'!$F59:$EE59)</f>
        <v>130.91</v>
      </c>
      <c r="AH59" s="33">
        <f>SUMIF('reporting montigny'!$F$2:$EE$2,AH$4,'reporting montigny'!$F59:$EE59)+SUMIF('reporting boissy'!$F$2:$EE$2,AH$4,'reporting boissy'!$F59:$EE59)+SUMIF('reporting moussy'!$F$2:$EE$2,AH$4,'reporting moussy'!$F59:$EE59)+SUMIF('reporting trappes'!$F$2:$EE$2,AH$4,'reporting trappes'!$F59:$EE59)+SUMIF('SPACELOG 5 BP'!$F$2:$EE$2,AH$4,'SPACELOG 5 BP'!$F59:$EE59)+SUMIF('SPACELOG 6 BP'!$F$2:$EE$2,AH$4,'SPACELOG 6 BP'!$F59:$EE59)+SUMIF('SPACELOG 7 BP'!$F$2:$EE$2,AH$4,'SPACELOG 7 BP'!$F59:$EE59)+SUMIF('SPACELOG 8 BP'!$F$2:$EE$2,AH$4,'SPACELOG 8 BP'!$F59:$EE59)+SUMIF('SPACELOG 9 BP'!$F$2:$EE$2,AH$4,'SPACELOG 9 BP'!$F59:$EE59)+SUMIF('SPACELOG 10 BP'!$F$2:$EE$2,AH$4,'SPACELOG 10 BP'!$F59:$EE59)+SUMIF('SPACELOG 11 BP'!$F$2:$EE$2,AH$4,'SPACELOG 11 BP'!$F59:$EE59)+SUMIF('SPACELOG 12 BP'!$F$2:$EE$2,AH$4,'SPACELOG 12 BP'!$F59:$EE59)</f>
        <v>129.13999999999999</v>
      </c>
      <c r="AI59" s="33">
        <f>SUMIF('reporting montigny'!$F$2:$EE$2,AI$4,'reporting montigny'!$F59:$EE59)+SUMIF('reporting boissy'!$F$2:$EE$2,AI$4,'reporting boissy'!$F59:$EE59)+SUMIF('reporting moussy'!$F$2:$EE$2,AI$4,'reporting moussy'!$F59:$EE59)+SUMIF('reporting trappes'!$F$2:$EE$2,AI$4,'reporting trappes'!$F59:$EE59)+SUMIF('SPACELOG 5 BP'!$F$2:$EE$2,AI$4,'SPACELOG 5 BP'!$F59:$EE59)+SUMIF('SPACELOG 6 BP'!$F$2:$EE$2,AI$4,'SPACELOG 6 BP'!$F59:$EE59)+SUMIF('SPACELOG 7 BP'!$F$2:$EE$2,AI$4,'SPACELOG 7 BP'!$F59:$EE59)+SUMIF('SPACELOG 8 BP'!$F$2:$EE$2,AI$4,'SPACELOG 8 BP'!$F59:$EE59)+SUMIF('SPACELOG 9 BP'!$F$2:$EE$2,AI$4,'SPACELOG 9 BP'!$F59:$EE59)+SUMIF('SPACELOG 10 BP'!$F$2:$EE$2,AI$4,'SPACELOG 10 BP'!$F59:$EE59)+SUMIF('SPACELOG 11 BP'!$F$2:$EE$2,AI$4,'SPACELOG 11 BP'!$F59:$EE59)+SUMIF('SPACELOG 12 BP'!$F$2:$EE$2,AI$4,'SPACELOG 12 BP'!$F59:$EE59)</f>
        <v>127.37</v>
      </c>
      <c r="AJ59" s="33">
        <f>SUMIF('reporting montigny'!$F$2:$EE$2,AJ$4,'reporting montigny'!$F59:$EE59)+SUMIF('reporting boissy'!$F$2:$EE$2,AJ$4,'reporting boissy'!$F59:$EE59)+SUMIF('reporting moussy'!$F$2:$EE$2,AJ$4,'reporting moussy'!$F59:$EE59)+SUMIF('reporting trappes'!$F$2:$EE$2,AJ$4,'reporting trappes'!$F59:$EE59)+SUMIF('SPACELOG 5 BP'!$F$2:$EE$2,AJ$4,'SPACELOG 5 BP'!$F59:$EE59)+SUMIF('SPACELOG 6 BP'!$F$2:$EE$2,AJ$4,'SPACELOG 6 BP'!$F59:$EE59)+SUMIF('SPACELOG 7 BP'!$F$2:$EE$2,AJ$4,'SPACELOG 7 BP'!$F59:$EE59)+SUMIF('SPACELOG 8 BP'!$F$2:$EE$2,AJ$4,'SPACELOG 8 BP'!$F59:$EE59)+SUMIF('SPACELOG 9 BP'!$F$2:$EE$2,AJ$4,'SPACELOG 9 BP'!$F59:$EE59)+SUMIF('SPACELOG 10 BP'!$F$2:$EE$2,AJ$4,'SPACELOG 10 BP'!$F59:$EE59)+SUMIF('SPACELOG 11 BP'!$F$2:$EE$2,AJ$4,'SPACELOG 11 BP'!$F59:$EE59)+SUMIF('SPACELOG 12 BP'!$F$2:$EE$2,AJ$4,'SPACELOG 12 BP'!$F59:$EE59)</f>
        <v>125.59</v>
      </c>
      <c r="AK59" s="33">
        <f>SUMIF('reporting montigny'!$F$2:$EE$2,AK$4,'reporting montigny'!$F59:$EE59)+SUMIF('reporting boissy'!$F$2:$EE$2,AK$4,'reporting boissy'!$F59:$EE59)+SUMIF('reporting moussy'!$F$2:$EE$2,AK$4,'reporting moussy'!$F59:$EE59)+SUMIF('reporting trappes'!$F$2:$EE$2,AK$4,'reporting trappes'!$F59:$EE59)+SUMIF('SPACELOG 5 BP'!$F$2:$EE$2,AK$4,'SPACELOG 5 BP'!$F59:$EE59)+SUMIF('SPACELOG 6 BP'!$F$2:$EE$2,AK$4,'SPACELOG 6 BP'!$F59:$EE59)+SUMIF('SPACELOG 7 BP'!$F$2:$EE$2,AK$4,'SPACELOG 7 BP'!$F59:$EE59)+SUMIF('SPACELOG 8 BP'!$F$2:$EE$2,AK$4,'SPACELOG 8 BP'!$F59:$EE59)+SUMIF('SPACELOG 9 BP'!$F$2:$EE$2,AK$4,'SPACELOG 9 BP'!$F59:$EE59)+SUMIF('SPACELOG 10 BP'!$F$2:$EE$2,AK$4,'SPACELOG 10 BP'!$F59:$EE59)+SUMIF('SPACELOG 11 BP'!$F$2:$EE$2,AK$4,'SPACELOG 11 BP'!$F59:$EE59)+SUMIF('SPACELOG 12 BP'!$F$2:$EE$2,AK$4,'SPACELOG 12 BP'!$F59:$EE59)</f>
        <v>123.81</v>
      </c>
      <c r="AL59" s="33">
        <f>SUMIF('reporting montigny'!$F$2:$EE$2,AL$4,'reporting montigny'!$F59:$EE59)+SUMIF('reporting boissy'!$F$2:$EE$2,AL$4,'reporting boissy'!$F59:$EE59)+SUMIF('reporting moussy'!$F$2:$EE$2,AL$4,'reporting moussy'!$F59:$EE59)+SUMIF('reporting trappes'!$F$2:$EE$2,AL$4,'reporting trappes'!$F59:$EE59)+SUMIF('SPACELOG 5 BP'!$F$2:$EE$2,AL$4,'SPACELOG 5 BP'!$F59:$EE59)+SUMIF('SPACELOG 6 BP'!$F$2:$EE$2,AL$4,'SPACELOG 6 BP'!$F59:$EE59)+SUMIF('SPACELOG 7 BP'!$F$2:$EE$2,AL$4,'SPACELOG 7 BP'!$F59:$EE59)+SUMIF('SPACELOG 8 BP'!$F$2:$EE$2,AL$4,'SPACELOG 8 BP'!$F59:$EE59)+SUMIF('SPACELOG 9 BP'!$F$2:$EE$2,AL$4,'SPACELOG 9 BP'!$F59:$EE59)+SUMIF('SPACELOG 10 BP'!$F$2:$EE$2,AL$4,'SPACELOG 10 BP'!$F59:$EE59)+SUMIF('SPACELOG 11 BP'!$F$2:$EE$2,AL$4,'SPACELOG 11 BP'!$F59:$EE59)+SUMIF('SPACELOG 12 BP'!$F$2:$EE$2,AL$4,'SPACELOG 12 BP'!$F59:$EE59)</f>
        <v>122.02</v>
      </c>
      <c r="AM59" s="33">
        <f>SUMIF('reporting montigny'!$F$2:$EE$2,AM$4,'reporting montigny'!$F59:$EE59)+SUMIF('reporting boissy'!$F$2:$EE$2,AM$4,'reporting boissy'!$F59:$EE59)+SUMIF('reporting moussy'!$F$2:$EE$2,AM$4,'reporting moussy'!$F59:$EE59)+SUMIF('reporting trappes'!$F$2:$EE$2,AM$4,'reporting trappes'!$F59:$EE59)+SUMIF('SPACELOG 5 BP'!$F$2:$EE$2,AM$4,'SPACELOG 5 BP'!$F59:$EE59)+SUMIF('SPACELOG 6 BP'!$F$2:$EE$2,AM$4,'SPACELOG 6 BP'!$F59:$EE59)+SUMIF('SPACELOG 7 BP'!$F$2:$EE$2,AM$4,'SPACELOG 7 BP'!$F59:$EE59)+SUMIF('SPACELOG 8 BP'!$F$2:$EE$2,AM$4,'SPACELOG 8 BP'!$F59:$EE59)+SUMIF('SPACELOG 9 BP'!$F$2:$EE$2,AM$4,'SPACELOG 9 BP'!$F59:$EE59)+SUMIF('SPACELOG 10 BP'!$F$2:$EE$2,AM$4,'SPACELOG 10 BP'!$F59:$EE59)+SUMIF('SPACELOG 11 BP'!$F$2:$EE$2,AM$4,'SPACELOG 11 BP'!$F59:$EE59)+SUMIF('SPACELOG 12 BP'!$F$2:$EE$2,AM$4,'SPACELOG 12 BP'!$F59:$EE59)</f>
        <v>120.23</v>
      </c>
      <c r="AN59" s="33">
        <f>SUMIF('reporting montigny'!$F$2:$EE$2,AN$4,'reporting montigny'!$F59:$EE59)+SUMIF('reporting boissy'!$F$2:$EE$2,AN$4,'reporting boissy'!$F59:$EE59)+SUMIF('reporting moussy'!$F$2:$EE$2,AN$4,'reporting moussy'!$F59:$EE59)+SUMIF('reporting trappes'!$F$2:$EE$2,AN$4,'reporting trappes'!$F59:$EE59)+SUMIF('SPACELOG 5 BP'!$F$2:$EE$2,AN$4,'SPACELOG 5 BP'!$F59:$EE59)+SUMIF('SPACELOG 6 BP'!$F$2:$EE$2,AN$4,'SPACELOG 6 BP'!$F59:$EE59)+SUMIF('SPACELOG 7 BP'!$F$2:$EE$2,AN$4,'SPACELOG 7 BP'!$F59:$EE59)+SUMIF('SPACELOG 8 BP'!$F$2:$EE$2,AN$4,'SPACELOG 8 BP'!$F59:$EE59)+SUMIF('SPACELOG 9 BP'!$F$2:$EE$2,AN$4,'SPACELOG 9 BP'!$F59:$EE59)+SUMIF('SPACELOG 10 BP'!$F$2:$EE$2,AN$4,'SPACELOG 10 BP'!$F59:$EE59)+SUMIF('SPACELOG 11 BP'!$F$2:$EE$2,AN$4,'SPACELOG 11 BP'!$F59:$EE59)+SUMIF('SPACELOG 12 BP'!$F$2:$EE$2,AN$4,'SPACELOG 12 BP'!$F59:$EE59)</f>
        <v>118.43</v>
      </c>
      <c r="AO59" s="33">
        <f>SUMIF('reporting montigny'!$F$2:$EE$2,AO$4,'reporting montigny'!$F59:$EE59)+SUMIF('reporting boissy'!$F$2:$EE$2,AO$4,'reporting boissy'!$F59:$EE59)+SUMIF('reporting moussy'!$F$2:$EE$2,AO$4,'reporting moussy'!$F59:$EE59)+SUMIF('reporting trappes'!$F$2:$EE$2,AO$4,'reporting trappes'!$F59:$EE59)+SUMIF('SPACELOG 5 BP'!$F$2:$EE$2,AO$4,'SPACELOG 5 BP'!$F59:$EE59)+SUMIF('SPACELOG 6 BP'!$F$2:$EE$2,AO$4,'SPACELOG 6 BP'!$F59:$EE59)+SUMIF('SPACELOG 7 BP'!$F$2:$EE$2,AO$4,'SPACELOG 7 BP'!$F59:$EE59)+SUMIF('SPACELOG 8 BP'!$F$2:$EE$2,AO$4,'SPACELOG 8 BP'!$F59:$EE59)+SUMIF('SPACELOG 9 BP'!$F$2:$EE$2,AO$4,'SPACELOG 9 BP'!$F59:$EE59)+SUMIF('SPACELOG 10 BP'!$F$2:$EE$2,AO$4,'SPACELOG 10 BP'!$F59:$EE59)+SUMIF('SPACELOG 11 BP'!$F$2:$EE$2,AO$4,'SPACELOG 11 BP'!$F59:$EE59)+SUMIF('SPACELOG 12 BP'!$F$2:$EE$2,AO$4,'SPACELOG 12 BP'!$F59:$EE59)</f>
        <v>116.62</v>
      </c>
      <c r="AP59" s="33">
        <f>SUMIF('reporting montigny'!$F$2:$EE$2,AP$4,'reporting montigny'!$F59:$EE59)+SUMIF('reporting boissy'!$F$2:$EE$2,AP$4,'reporting boissy'!$F59:$EE59)+SUMIF('reporting moussy'!$F$2:$EE$2,AP$4,'reporting moussy'!$F59:$EE59)+SUMIF('reporting trappes'!$F$2:$EE$2,AP$4,'reporting trappes'!$F59:$EE59)+SUMIF('SPACELOG 5 BP'!$F$2:$EE$2,AP$4,'SPACELOG 5 BP'!$F59:$EE59)+SUMIF('SPACELOG 6 BP'!$F$2:$EE$2,AP$4,'SPACELOG 6 BP'!$F59:$EE59)+SUMIF('SPACELOG 7 BP'!$F$2:$EE$2,AP$4,'SPACELOG 7 BP'!$F59:$EE59)+SUMIF('SPACELOG 8 BP'!$F$2:$EE$2,AP$4,'SPACELOG 8 BP'!$F59:$EE59)+SUMIF('SPACELOG 9 BP'!$F$2:$EE$2,AP$4,'SPACELOG 9 BP'!$F59:$EE59)+SUMIF('SPACELOG 10 BP'!$F$2:$EE$2,AP$4,'SPACELOG 10 BP'!$F59:$EE59)+SUMIF('SPACELOG 11 BP'!$F$2:$EE$2,AP$4,'SPACELOG 11 BP'!$F59:$EE59)+SUMIF('SPACELOG 12 BP'!$F$2:$EE$2,AP$4,'SPACELOG 12 BP'!$F59:$EE59)</f>
        <v>114.81</v>
      </c>
      <c r="AQ59" s="33">
        <f>SUMIF('reporting montigny'!$F$2:$EE$2,AQ$4,'reporting montigny'!$F59:$EE59)+SUMIF('reporting boissy'!$F$2:$EE$2,AQ$4,'reporting boissy'!$F59:$EE59)+SUMIF('reporting moussy'!$F$2:$EE$2,AQ$4,'reporting moussy'!$F59:$EE59)+SUMIF('reporting trappes'!$F$2:$EE$2,AQ$4,'reporting trappes'!$F59:$EE59)+SUMIF('SPACELOG 5 BP'!$F$2:$EE$2,AQ$4,'SPACELOG 5 BP'!$F59:$EE59)+SUMIF('SPACELOG 6 BP'!$F$2:$EE$2,AQ$4,'SPACELOG 6 BP'!$F59:$EE59)+SUMIF('SPACELOG 7 BP'!$F$2:$EE$2,AQ$4,'SPACELOG 7 BP'!$F59:$EE59)+SUMIF('SPACELOG 8 BP'!$F$2:$EE$2,AQ$4,'SPACELOG 8 BP'!$F59:$EE59)+SUMIF('SPACELOG 9 BP'!$F$2:$EE$2,AQ$4,'SPACELOG 9 BP'!$F59:$EE59)+SUMIF('SPACELOG 10 BP'!$F$2:$EE$2,AQ$4,'SPACELOG 10 BP'!$F59:$EE59)+SUMIF('SPACELOG 11 BP'!$F$2:$EE$2,AQ$4,'SPACELOG 11 BP'!$F59:$EE59)+SUMIF('SPACELOG 12 BP'!$F$2:$EE$2,AQ$4,'SPACELOG 12 BP'!$F59:$EE59)</f>
        <v>113</v>
      </c>
      <c r="AR59" s="393">
        <f t="shared" si="276"/>
        <v>1474.6</v>
      </c>
      <c r="AS59" s="33">
        <f>SUMIF('reporting montigny'!$F$2:$EE$2,AS$4,'reporting montigny'!$F59:$EE59)+SUMIF('reporting boissy'!$F$2:$EE$2,AS$4,'reporting boissy'!$F59:$EE59)+SUMIF('reporting moussy'!$F$2:$EE$2,AS$4,'reporting moussy'!$F59:$EE59)+SUMIF('reporting trappes'!$F$2:$EE$2,AS$4,'reporting trappes'!$F59:$EE59)+SUMIF('SPACELOG 5 BP'!$F$2:$EE$2,AS$4,'SPACELOG 5 BP'!$F59:$EE59)+SUMIF('SPACELOG 6 BP'!$F$2:$EE$2,AS$4,'SPACELOG 6 BP'!$F59:$EE59)+SUMIF('SPACELOG 7 BP'!$F$2:$EE$2,AS$4,'SPACELOG 7 BP'!$F59:$EE59)+SUMIF('SPACELOG 8 BP'!$F$2:$EE$2,AS$4,'SPACELOG 8 BP'!$F59:$EE59)+SUMIF('SPACELOG 9 BP'!$F$2:$EE$2,AS$4,'SPACELOG 9 BP'!$F59:$EE59)+SUMIF('SPACELOG 10 BP'!$F$2:$EE$2,AS$4,'SPACELOG 10 BP'!$F59:$EE59)+SUMIF('SPACELOG 11 BP'!$F$2:$EE$2,AS$4,'SPACELOG 11 BP'!$F59:$EE59)+SUMIF('SPACELOG 12 BP'!$F$2:$EE$2,AS$4,'SPACELOG 12 BP'!$F59:$EE59)</f>
        <v>111.18</v>
      </c>
      <c r="AT59" s="33">
        <f>SUMIF('reporting montigny'!$F$2:$EE$2,AT$4,'reporting montigny'!$F59:$EE59)+SUMIF('reporting boissy'!$F$2:$EE$2,AT$4,'reporting boissy'!$F59:$EE59)+SUMIF('reporting moussy'!$F$2:$EE$2,AT$4,'reporting moussy'!$F59:$EE59)+SUMIF('reporting trappes'!$F$2:$EE$2,AT$4,'reporting trappes'!$F59:$EE59)+SUMIF('SPACELOG 5 BP'!$F$2:$EE$2,AT$4,'SPACELOG 5 BP'!$F59:$EE59)+SUMIF('SPACELOG 6 BP'!$F$2:$EE$2,AT$4,'SPACELOG 6 BP'!$F59:$EE59)+SUMIF('SPACELOG 7 BP'!$F$2:$EE$2,AT$4,'SPACELOG 7 BP'!$F59:$EE59)+SUMIF('SPACELOG 8 BP'!$F$2:$EE$2,AT$4,'SPACELOG 8 BP'!$F59:$EE59)+SUMIF('SPACELOG 9 BP'!$F$2:$EE$2,AT$4,'SPACELOG 9 BP'!$F59:$EE59)+SUMIF('SPACELOG 10 BP'!$F$2:$EE$2,AT$4,'SPACELOG 10 BP'!$F59:$EE59)+SUMIF('SPACELOG 11 BP'!$F$2:$EE$2,AT$4,'SPACELOG 11 BP'!$F59:$EE59)+SUMIF('SPACELOG 12 BP'!$F$2:$EE$2,AT$4,'SPACELOG 12 BP'!$F59:$EE59)</f>
        <v>109.35</v>
      </c>
      <c r="AU59" s="33">
        <f>SUMIF('reporting montigny'!$F$2:$EE$2,AU$4,'reporting montigny'!$F59:$EE59)+SUMIF('reporting boissy'!$F$2:$EE$2,AU$4,'reporting boissy'!$F59:$EE59)+SUMIF('reporting moussy'!$F$2:$EE$2,AU$4,'reporting moussy'!$F59:$EE59)+SUMIF('reporting trappes'!$F$2:$EE$2,AU$4,'reporting trappes'!$F59:$EE59)+SUMIF('SPACELOG 5 BP'!$F$2:$EE$2,AU$4,'SPACELOG 5 BP'!$F59:$EE59)+SUMIF('SPACELOG 6 BP'!$F$2:$EE$2,AU$4,'SPACELOG 6 BP'!$F59:$EE59)+SUMIF('SPACELOG 7 BP'!$F$2:$EE$2,AU$4,'SPACELOG 7 BP'!$F59:$EE59)+SUMIF('SPACELOG 8 BP'!$F$2:$EE$2,AU$4,'SPACELOG 8 BP'!$F59:$EE59)+SUMIF('SPACELOG 9 BP'!$F$2:$EE$2,AU$4,'SPACELOG 9 BP'!$F59:$EE59)+SUMIF('SPACELOG 10 BP'!$F$2:$EE$2,AU$4,'SPACELOG 10 BP'!$F59:$EE59)+SUMIF('SPACELOG 11 BP'!$F$2:$EE$2,AU$4,'SPACELOG 11 BP'!$F59:$EE59)+SUMIF('SPACELOG 12 BP'!$F$2:$EE$2,AU$4,'SPACELOG 12 BP'!$F59:$EE59)</f>
        <v>107.52</v>
      </c>
      <c r="AV59" s="33">
        <f>SUMIF('reporting montigny'!$F$2:$EE$2,AV$4,'reporting montigny'!$F59:$EE59)+SUMIF('reporting boissy'!$F$2:$EE$2,AV$4,'reporting boissy'!$F59:$EE59)+SUMIF('reporting moussy'!$F$2:$EE$2,AV$4,'reporting moussy'!$F59:$EE59)+SUMIF('reporting trappes'!$F$2:$EE$2,AV$4,'reporting trappes'!$F59:$EE59)+SUMIF('SPACELOG 5 BP'!$F$2:$EE$2,AV$4,'SPACELOG 5 BP'!$F59:$EE59)+SUMIF('SPACELOG 6 BP'!$F$2:$EE$2,AV$4,'SPACELOG 6 BP'!$F59:$EE59)+SUMIF('SPACELOG 7 BP'!$F$2:$EE$2,AV$4,'SPACELOG 7 BP'!$F59:$EE59)+SUMIF('SPACELOG 8 BP'!$F$2:$EE$2,AV$4,'SPACELOG 8 BP'!$F59:$EE59)+SUMIF('SPACELOG 9 BP'!$F$2:$EE$2,AV$4,'SPACELOG 9 BP'!$F59:$EE59)+SUMIF('SPACELOG 10 BP'!$F$2:$EE$2,AV$4,'SPACELOG 10 BP'!$F59:$EE59)+SUMIF('SPACELOG 11 BP'!$F$2:$EE$2,AV$4,'SPACELOG 11 BP'!$F59:$EE59)+SUMIF('SPACELOG 12 BP'!$F$2:$EE$2,AV$4,'SPACELOG 12 BP'!$F59:$EE59)</f>
        <v>105.68</v>
      </c>
      <c r="AW59" s="33">
        <f>SUMIF('reporting montigny'!$F$2:$EE$2,AW$4,'reporting montigny'!$F59:$EE59)+SUMIF('reporting boissy'!$F$2:$EE$2,AW$4,'reporting boissy'!$F59:$EE59)+SUMIF('reporting moussy'!$F$2:$EE$2,AW$4,'reporting moussy'!$F59:$EE59)+SUMIF('reporting trappes'!$F$2:$EE$2,AW$4,'reporting trappes'!$F59:$EE59)+SUMIF('SPACELOG 5 BP'!$F$2:$EE$2,AW$4,'SPACELOG 5 BP'!$F59:$EE59)+SUMIF('SPACELOG 6 BP'!$F$2:$EE$2,AW$4,'SPACELOG 6 BP'!$F59:$EE59)+SUMIF('SPACELOG 7 BP'!$F$2:$EE$2,AW$4,'SPACELOG 7 BP'!$F59:$EE59)+SUMIF('SPACELOG 8 BP'!$F$2:$EE$2,AW$4,'SPACELOG 8 BP'!$F59:$EE59)+SUMIF('SPACELOG 9 BP'!$F$2:$EE$2,AW$4,'SPACELOG 9 BP'!$F59:$EE59)+SUMIF('SPACELOG 10 BP'!$F$2:$EE$2,AW$4,'SPACELOG 10 BP'!$F59:$EE59)+SUMIF('SPACELOG 11 BP'!$F$2:$EE$2,AW$4,'SPACELOG 11 BP'!$F59:$EE59)+SUMIF('SPACELOG 12 BP'!$F$2:$EE$2,AW$4,'SPACELOG 12 BP'!$F59:$EE59)</f>
        <v>103.84</v>
      </c>
      <c r="AX59" s="33">
        <f>SUMIF('reporting montigny'!$F$2:$EE$2,AX$4,'reporting montigny'!$F59:$EE59)+SUMIF('reporting boissy'!$F$2:$EE$2,AX$4,'reporting boissy'!$F59:$EE59)+SUMIF('reporting moussy'!$F$2:$EE$2,AX$4,'reporting moussy'!$F59:$EE59)+SUMIF('reporting trappes'!$F$2:$EE$2,AX$4,'reporting trappes'!$F59:$EE59)+SUMIF('SPACELOG 5 BP'!$F$2:$EE$2,AX$4,'SPACELOG 5 BP'!$F59:$EE59)+SUMIF('SPACELOG 6 BP'!$F$2:$EE$2,AX$4,'SPACELOG 6 BP'!$F59:$EE59)+SUMIF('SPACELOG 7 BP'!$F$2:$EE$2,AX$4,'SPACELOG 7 BP'!$F59:$EE59)+SUMIF('SPACELOG 8 BP'!$F$2:$EE$2,AX$4,'SPACELOG 8 BP'!$F59:$EE59)+SUMIF('SPACELOG 9 BP'!$F$2:$EE$2,AX$4,'SPACELOG 9 BP'!$F59:$EE59)+SUMIF('SPACELOG 10 BP'!$F$2:$EE$2,AX$4,'SPACELOG 10 BP'!$F59:$EE59)+SUMIF('SPACELOG 11 BP'!$F$2:$EE$2,AX$4,'SPACELOG 11 BP'!$F59:$EE59)+SUMIF('SPACELOG 12 BP'!$F$2:$EE$2,AX$4,'SPACELOG 12 BP'!$F59:$EE59)</f>
        <v>101.99</v>
      </c>
      <c r="AY59" s="33">
        <f>SUMIF('reporting montigny'!$F$2:$EE$2,AY$4,'reporting montigny'!$F59:$EE59)+SUMIF('reporting boissy'!$F$2:$EE$2,AY$4,'reporting boissy'!$F59:$EE59)+SUMIF('reporting moussy'!$F$2:$EE$2,AY$4,'reporting moussy'!$F59:$EE59)+SUMIF('reporting trappes'!$F$2:$EE$2,AY$4,'reporting trappes'!$F59:$EE59)+SUMIF('SPACELOG 5 BP'!$F$2:$EE$2,AY$4,'SPACELOG 5 BP'!$F59:$EE59)+SUMIF('SPACELOG 6 BP'!$F$2:$EE$2,AY$4,'SPACELOG 6 BP'!$F59:$EE59)+SUMIF('SPACELOG 7 BP'!$F$2:$EE$2,AY$4,'SPACELOG 7 BP'!$F59:$EE59)+SUMIF('SPACELOG 8 BP'!$F$2:$EE$2,AY$4,'SPACELOG 8 BP'!$F59:$EE59)+SUMIF('SPACELOG 9 BP'!$F$2:$EE$2,AY$4,'SPACELOG 9 BP'!$F59:$EE59)+SUMIF('SPACELOG 10 BP'!$F$2:$EE$2,AY$4,'SPACELOG 10 BP'!$F59:$EE59)+SUMIF('SPACELOG 11 BP'!$F$2:$EE$2,AY$4,'SPACELOG 11 BP'!$F59:$EE59)+SUMIF('SPACELOG 12 BP'!$F$2:$EE$2,AY$4,'SPACELOG 12 BP'!$F59:$EE59)</f>
        <v>100.14</v>
      </c>
      <c r="AZ59" s="33">
        <f>SUMIF('reporting montigny'!$F$2:$EE$2,AZ$4,'reporting montigny'!$F59:$EE59)+SUMIF('reporting boissy'!$F$2:$EE$2,AZ$4,'reporting boissy'!$F59:$EE59)+SUMIF('reporting moussy'!$F$2:$EE$2,AZ$4,'reporting moussy'!$F59:$EE59)+SUMIF('reporting trappes'!$F$2:$EE$2,AZ$4,'reporting trappes'!$F59:$EE59)+SUMIF('SPACELOG 5 BP'!$F$2:$EE$2,AZ$4,'SPACELOG 5 BP'!$F59:$EE59)+SUMIF('SPACELOG 6 BP'!$F$2:$EE$2,AZ$4,'SPACELOG 6 BP'!$F59:$EE59)+SUMIF('SPACELOG 7 BP'!$F$2:$EE$2,AZ$4,'SPACELOG 7 BP'!$F59:$EE59)+SUMIF('SPACELOG 8 BP'!$F$2:$EE$2,AZ$4,'SPACELOG 8 BP'!$F59:$EE59)+SUMIF('SPACELOG 9 BP'!$F$2:$EE$2,AZ$4,'SPACELOG 9 BP'!$F59:$EE59)+SUMIF('SPACELOG 10 BP'!$F$2:$EE$2,AZ$4,'SPACELOG 10 BP'!$F59:$EE59)+SUMIF('SPACELOG 11 BP'!$F$2:$EE$2,AZ$4,'SPACELOG 11 BP'!$F59:$EE59)+SUMIF('SPACELOG 12 BP'!$F$2:$EE$2,AZ$4,'SPACELOG 12 BP'!$F59:$EE59)</f>
        <v>98.28</v>
      </c>
      <c r="BA59" s="33">
        <f>SUMIF('reporting montigny'!$F$2:$EE$2,BA$4,'reporting montigny'!$F59:$EE59)+SUMIF('reporting boissy'!$F$2:$EE$2,BA$4,'reporting boissy'!$F59:$EE59)+SUMIF('reporting moussy'!$F$2:$EE$2,BA$4,'reporting moussy'!$F59:$EE59)+SUMIF('reporting trappes'!$F$2:$EE$2,BA$4,'reporting trappes'!$F59:$EE59)+SUMIF('SPACELOG 5 BP'!$F$2:$EE$2,BA$4,'SPACELOG 5 BP'!$F59:$EE59)+SUMIF('SPACELOG 6 BP'!$F$2:$EE$2,BA$4,'SPACELOG 6 BP'!$F59:$EE59)+SUMIF('SPACELOG 7 BP'!$F$2:$EE$2,BA$4,'SPACELOG 7 BP'!$F59:$EE59)+SUMIF('SPACELOG 8 BP'!$F$2:$EE$2,BA$4,'SPACELOG 8 BP'!$F59:$EE59)+SUMIF('SPACELOG 9 BP'!$F$2:$EE$2,BA$4,'SPACELOG 9 BP'!$F59:$EE59)+SUMIF('SPACELOG 10 BP'!$F$2:$EE$2,BA$4,'SPACELOG 10 BP'!$F59:$EE59)+SUMIF('SPACELOG 11 BP'!$F$2:$EE$2,BA$4,'SPACELOG 11 BP'!$F59:$EE59)+SUMIF('SPACELOG 12 BP'!$F$2:$EE$2,BA$4,'SPACELOG 12 BP'!$F59:$EE59)</f>
        <v>96.41</v>
      </c>
      <c r="BB59" s="33">
        <f>SUMIF('reporting montigny'!$F$2:$EE$2,BB$4,'reporting montigny'!$F59:$EE59)+SUMIF('reporting boissy'!$F$2:$EE$2,BB$4,'reporting boissy'!$F59:$EE59)+SUMIF('reporting moussy'!$F$2:$EE$2,BB$4,'reporting moussy'!$F59:$EE59)+SUMIF('reporting trappes'!$F$2:$EE$2,BB$4,'reporting trappes'!$F59:$EE59)+SUMIF('SPACELOG 5 BP'!$F$2:$EE$2,BB$4,'SPACELOG 5 BP'!$F59:$EE59)+SUMIF('SPACELOG 6 BP'!$F$2:$EE$2,BB$4,'SPACELOG 6 BP'!$F59:$EE59)+SUMIF('SPACELOG 7 BP'!$F$2:$EE$2,BB$4,'SPACELOG 7 BP'!$F59:$EE59)+SUMIF('SPACELOG 8 BP'!$F$2:$EE$2,BB$4,'SPACELOG 8 BP'!$F59:$EE59)+SUMIF('SPACELOG 9 BP'!$F$2:$EE$2,BB$4,'SPACELOG 9 BP'!$F59:$EE59)+SUMIF('SPACELOG 10 BP'!$F$2:$EE$2,BB$4,'SPACELOG 10 BP'!$F59:$EE59)+SUMIF('SPACELOG 11 BP'!$F$2:$EE$2,BB$4,'SPACELOG 11 BP'!$F59:$EE59)+SUMIF('SPACELOG 12 BP'!$F$2:$EE$2,BB$4,'SPACELOG 12 BP'!$F59:$EE59)</f>
        <v>94.54</v>
      </c>
      <c r="BC59" s="33">
        <f>SUMIF('reporting montigny'!$F$2:$EE$2,BC$4,'reporting montigny'!$F59:$EE59)+SUMIF('reporting boissy'!$F$2:$EE$2,BC$4,'reporting boissy'!$F59:$EE59)+SUMIF('reporting moussy'!$F$2:$EE$2,BC$4,'reporting moussy'!$F59:$EE59)+SUMIF('reporting trappes'!$F$2:$EE$2,BC$4,'reporting trappes'!$F59:$EE59)+SUMIF('SPACELOG 5 BP'!$F$2:$EE$2,BC$4,'SPACELOG 5 BP'!$F59:$EE59)+SUMIF('SPACELOG 6 BP'!$F$2:$EE$2,BC$4,'SPACELOG 6 BP'!$F59:$EE59)+SUMIF('SPACELOG 7 BP'!$F$2:$EE$2,BC$4,'SPACELOG 7 BP'!$F59:$EE59)+SUMIF('SPACELOG 8 BP'!$F$2:$EE$2,BC$4,'SPACELOG 8 BP'!$F59:$EE59)+SUMIF('SPACELOG 9 BP'!$F$2:$EE$2,BC$4,'SPACELOG 9 BP'!$F59:$EE59)+SUMIF('SPACELOG 10 BP'!$F$2:$EE$2,BC$4,'SPACELOG 10 BP'!$F59:$EE59)+SUMIF('SPACELOG 11 BP'!$F$2:$EE$2,BC$4,'SPACELOG 11 BP'!$F59:$EE59)+SUMIF('SPACELOG 12 BP'!$F$2:$EE$2,BC$4,'SPACELOG 12 BP'!$F59:$EE59)</f>
        <v>92.67</v>
      </c>
      <c r="BD59" s="33">
        <f>SUMIF('reporting montigny'!$F$2:$EE$2,BD$4,'reporting montigny'!$F59:$EE59)+SUMIF('reporting boissy'!$F$2:$EE$2,BD$4,'reporting boissy'!$F59:$EE59)+SUMIF('reporting moussy'!$F$2:$EE$2,BD$4,'reporting moussy'!$F59:$EE59)+SUMIF('reporting trappes'!$F$2:$EE$2,BD$4,'reporting trappes'!$F59:$EE59)+SUMIF('SPACELOG 5 BP'!$F$2:$EE$2,BD$4,'SPACELOG 5 BP'!$F59:$EE59)+SUMIF('SPACELOG 6 BP'!$F$2:$EE$2,BD$4,'SPACELOG 6 BP'!$F59:$EE59)+SUMIF('SPACELOG 7 BP'!$F$2:$EE$2,BD$4,'SPACELOG 7 BP'!$F59:$EE59)+SUMIF('SPACELOG 8 BP'!$F$2:$EE$2,BD$4,'SPACELOG 8 BP'!$F59:$EE59)+SUMIF('SPACELOG 9 BP'!$F$2:$EE$2,BD$4,'SPACELOG 9 BP'!$F59:$EE59)+SUMIF('SPACELOG 10 BP'!$F$2:$EE$2,BD$4,'SPACELOG 10 BP'!$F59:$EE59)+SUMIF('SPACELOG 11 BP'!$F$2:$EE$2,BD$4,'SPACELOG 11 BP'!$F59:$EE59)+SUMIF('SPACELOG 12 BP'!$F$2:$EE$2,BD$4,'SPACELOG 12 BP'!$F59:$EE59)</f>
        <v>90.79</v>
      </c>
      <c r="BE59" s="393">
        <f t="shared" si="277"/>
        <v>1212.3900000000001</v>
      </c>
      <c r="BF59" s="33">
        <f>SUMIF('reporting montigny'!$F$2:$EE$2,BF$4,'reporting montigny'!$F59:$EE59)+SUMIF('reporting boissy'!$F$2:$EE$2,BF$4,'reporting boissy'!$F59:$EE59)+SUMIF('reporting moussy'!$F$2:$EE$2,BF$4,'reporting moussy'!$F59:$EE59)+SUMIF('reporting trappes'!$F$2:$EE$2,BF$4,'reporting trappes'!$F59:$EE59)+SUMIF('SPACELOG 5 BP'!$F$2:$EE$2,BF$4,'SPACELOG 5 BP'!$F59:$EE59)+SUMIF('SPACELOG 6 BP'!$F$2:$EE$2,BF$4,'SPACELOG 6 BP'!$F59:$EE59)+SUMIF('SPACELOG 7 BP'!$F$2:$EE$2,BF$4,'SPACELOG 7 BP'!$F59:$EE59)+SUMIF('SPACELOG 8 BP'!$F$2:$EE$2,BF$4,'SPACELOG 8 BP'!$F59:$EE59)+SUMIF('SPACELOG 9 BP'!$F$2:$EE$2,BF$4,'SPACELOG 9 BP'!$F59:$EE59)+SUMIF('SPACELOG 10 BP'!$F$2:$EE$2,BF$4,'SPACELOG 10 BP'!$F59:$EE59)+SUMIF('SPACELOG 11 BP'!$F$2:$EE$2,BF$4,'SPACELOG 11 BP'!$F59:$EE59)+SUMIF('SPACELOG 12 BP'!$F$2:$EE$2,BF$4,'SPACELOG 12 BP'!$F59:$EE59)</f>
        <v>88.9</v>
      </c>
      <c r="BG59" s="33">
        <f>SUMIF('reporting montigny'!$F$2:$EE$2,BG$4,'reporting montigny'!$F59:$EE59)+SUMIF('reporting boissy'!$F$2:$EE$2,BG$4,'reporting boissy'!$F59:$EE59)+SUMIF('reporting moussy'!$F$2:$EE$2,BG$4,'reporting moussy'!$F59:$EE59)+SUMIF('reporting trappes'!$F$2:$EE$2,BG$4,'reporting trappes'!$F59:$EE59)+SUMIF('SPACELOG 5 BP'!$F$2:$EE$2,BG$4,'SPACELOG 5 BP'!$F59:$EE59)+SUMIF('SPACELOG 6 BP'!$F$2:$EE$2,BG$4,'SPACELOG 6 BP'!$F59:$EE59)+SUMIF('SPACELOG 7 BP'!$F$2:$EE$2,BG$4,'SPACELOG 7 BP'!$F59:$EE59)+SUMIF('SPACELOG 8 BP'!$F$2:$EE$2,BG$4,'SPACELOG 8 BP'!$F59:$EE59)+SUMIF('SPACELOG 9 BP'!$F$2:$EE$2,BG$4,'SPACELOG 9 BP'!$F59:$EE59)+SUMIF('SPACELOG 10 BP'!$F$2:$EE$2,BG$4,'SPACELOG 10 BP'!$F59:$EE59)+SUMIF('SPACELOG 11 BP'!$F$2:$EE$2,BG$4,'SPACELOG 11 BP'!$F59:$EE59)+SUMIF('SPACELOG 12 BP'!$F$2:$EE$2,BG$4,'SPACELOG 12 BP'!$F59:$EE59)</f>
        <v>87.01</v>
      </c>
      <c r="BH59" s="33">
        <f>SUMIF('reporting montigny'!$F$2:$EE$2,BH$4,'reporting montigny'!$F59:$EE59)+SUMIF('reporting boissy'!$F$2:$EE$2,BH$4,'reporting boissy'!$F59:$EE59)+SUMIF('reporting moussy'!$F$2:$EE$2,BH$4,'reporting moussy'!$F59:$EE59)+SUMIF('reporting trappes'!$F$2:$EE$2,BH$4,'reporting trappes'!$F59:$EE59)+SUMIF('SPACELOG 5 BP'!$F$2:$EE$2,BH$4,'SPACELOG 5 BP'!$F59:$EE59)+SUMIF('SPACELOG 6 BP'!$F$2:$EE$2,BH$4,'SPACELOG 6 BP'!$F59:$EE59)+SUMIF('SPACELOG 7 BP'!$F$2:$EE$2,BH$4,'SPACELOG 7 BP'!$F59:$EE59)+SUMIF('SPACELOG 8 BP'!$F$2:$EE$2,BH$4,'SPACELOG 8 BP'!$F59:$EE59)+SUMIF('SPACELOG 9 BP'!$F$2:$EE$2,BH$4,'SPACELOG 9 BP'!$F59:$EE59)+SUMIF('SPACELOG 10 BP'!$F$2:$EE$2,BH$4,'SPACELOG 10 BP'!$F59:$EE59)+SUMIF('SPACELOG 11 BP'!$F$2:$EE$2,BH$4,'SPACELOG 11 BP'!$F59:$EE59)+SUMIF('SPACELOG 12 BP'!$F$2:$EE$2,BH$4,'SPACELOG 12 BP'!$F59:$EE59)</f>
        <v>85.11</v>
      </c>
      <c r="BI59" s="33">
        <f>SUMIF('reporting montigny'!$F$2:$EE$2,BI$4,'reporting montigny'!$F59:$EE59)+SUMIF('reporting boissy'!$F$2:$EE$2,BI$4,'reporting boissy'!$F59:$EE59)+SUMIF('reporting moussy'!$F$2:$EE$2,BI$4,'reporting moussy'!$F59:$EE59)+SUMIF('reporting trappes'!$F$2:$EE$2,BI$4,'reporting trappes'!$F59:$EE59)+SUMIF('SPACELOG 5 BP'!$F$2:$EE$2,BI$4,'SPACELOG 5 BP'!$F59:$EE59)+SUMIF('SPACELOG 6 BP'!$F$2:$EE$2,BI$4,'SPACELOG 6 BP'!$F59:$EE59)+SUMIF('SPACELOG 7 BP'!$F$2:$EE$2,BI$4,'SPACELOG 7 BP'!$F59:$EE59)+SUMIF('SPACELOG 8 BP'!$F$2:$EE$2,BI$4,'SPACELOG 8 BP'!$F59:$EE59)+SUMIF('SPACELOG 9 BP'!$F$2:$EE$2,BI$4,'SPACELOG 9 BP'!$F59:$EE59)+SUMIF('SPACELOG 10 BP'!$F$2:$EE$2,BI$4,'SPACELOG 10 BP'!$F59:$EE59)+SUMIF('SPACELOG 11 BP'!$F$2:$EE$2,BI$4,'SPACELOG 11 BP'!$F59:$EE59)+SUMIF('SPACELOG 12 BP'!$F$2:$EE$2,BI$4,'SPACELOG 12 BP'!$F59:$EE59)</f>
        <v>83.2</v>
      </c>
      <c r="BJ59" s="33">
        <f>SUMIF('reporting montigny'!$F$2:$EE$2,BJ$4,'reporting montigny'!$F59:$EE59)+SUMIF('reporting boissy'!$F$2:$EE$2,BJ$4,'reporting boissy'!$F59:$EE59)+SUMIF('reporting moussy'!$F$2:$EE$2,BJ$4,'reporting moussy'!$F59:$EE59)+SUMIF('reporting trappes'!$F$2:$EE$2,BJ$4,'reporting trappes'!$F59:$EE59)+SUMIF('SPACELOG 5 BP'!$F$2:$EE$2,BJ$4,'SPACELOG 5 BP'!$F59:$EE59)+SUMIF('SPACELOG 6 BP'!$F$2:$EE$2,BJ$4,'SPACELOG 6 BP'!$F59:$EE59)+SUMIF('SPACELOG 7 BP'!$F$2:$EE$2,BJ$4,'SPACELOG 7 BP'!$F59:$EE59)+SUMIF('SPACELOG 8 BP'!$F$2:$EE$2,BJ$4,'SPACELOG 8 BP'!$F59:$EE59)+SUMIF('SPACELOG 9 BP'!$F$2:$EE$2,BJ$4,'SPACELOG 9 BP'!$F59:$EE59)+SUMIF('SPACELOG 10 BP'!$F$2:$EE$2,BJ$4,'SPACELOG 10 BP'!$F59:$EE59)+SUMIF('SPACELOG 11 BP'!$F$2:$EE$2,BJ$4,'SPACELOG 11 BP'!$F59:$EE59)+SUMIF('SPACELOG 12 BP'!$F$2:$EE$2,BJ$4,'SPACELOG 12 BP'!$F59:$EE59)</f>
        <v>81.290000000000006</v>
      </c>
      <c r="BK59" s="33">
        <f>SUMIF('reporting montigny'!$F$2:$EE$2,BK$4,'reporting montigny'!$F59:$EE59)+SUMIF('reporting boissy'!$F$2:$EE$2,BK$4,'reporting boissy'!$F59:$EE59)+SUMIF('reporting moussy'!$F$2:$EE$2,BK$4,'reporting moussy'!$F59:$EE59)+SUMIF('reporting trappes'!$F$2:$EE$2,BK$4,'reporting trappes'!$F59:$EE59)+SUMIF('SPACELOG 5 BP'!$F$2:$EE$2,BK$4,'SPACELOG 5 BP'!$F59:$EE59)+SUMIF('SPACELOG 6 BP'!$F$2:$EE$2,BK$4,'SPACELOG 6 BP'!$F59:$EE59)+SUMIF('SPACELOG 7 BP'!$F$2:$EE$2,BK$4,'SPACELOG 7 BP'!$F59:$EE59)+SUMIF('SPACELOG 8 BP'!$F$2:$EE$2,BK$4,'SPACELOG 8 BP'!$F59:$EE59)+SUMIF('SPACELOG 9 BP'!$F$2:$EE$2,BK$4,'SPACELOG 9 BP'!$F59:$EE59)+SUMIF('SPACELOG 10 BP'!$F$2:$EE$2,BK$4,'SPACELOG 10 BP'!$F59:$EE59)+SUMIF('SPACELOG 11 BP'!$F$2:$EE$2,BK$4,'SPACELOG 11 BP'!$F59:$EE59)+SUMIF('SPACELOG 12 BP'!$F$2:$EE$2,BK$4,'SPACELOG 12 BP'!$F59:$EE59)</f>
        <v>79.38</v>
      </c>
      <c r="BL59" s="33">
        <f>SUMIF('reporting montigny'!$F$2:$EE$2,BL$4,'reporting montigny'!$F59:$EE59)+SUMIF('reporting boissy'!$F$2:$EE$2,BL$4,'reporting boissy'!$F59:$EE59)+SUMIF('reporting moussy'!$F$2:$EE$2,BL$4,'reporting moussy'!$F59:$EE59)+SUMIF('reporting trappes'!$F$2:$EE$2,BL$4,'reporting trappes'!$F59:$EE59)+SUMIF('SPACELOG 5 BP'!$F$2:$EE$2,BL$4,'SPACELOG 5 BP'!$F59:$EE59)+SUMIF('SPACELOG 6 BP'!$F$2:$EE$2,BL$4,'SPACELOG 6 BP'!$F59:$EE59)+SUMIF('SPACELOG 7 BP'!$F$2:$EE$2,BL$4,'SPACELOG 7 BP'!$F59:$EE59)+SUMIF('SPACELOG 8 BP'!$F$2:$EE$2,BL$4,'SPACELOG 8 BP'!$F59:$EE59)+SUMIF('SPACELOG 9 BP'!$F$2:$EE$2,BL$4,'SPACELOG 9 BP'!$F59:$EE59)+SUMIF('SPACELOG 10 BP'!$F$2:$EE$2,BL$4,'SPACELOG 10 BP'!$F59:$EE59)+SUMIF('SPACELOG 11 BP'!$F$2:$EE$2,BL$4,'SPACELOG 11 BP'!$F59:$EE59)+SUMIF('SPACELOG 12 BP'!$F$2:$EE$2,BL$4,'SPACELOG 12 BP'!$F59:$EE59)</f>
        <v>77.45</v>
      </c>
      <c r="BM59" s="33">
        <f>SUMIF('reporting montigny'!$F$2:$EE$2,BM$4,'reporting montigny'!$F59:$EE59)+SUMIF('reporting boissy'!$F$2:$EE$2,BM$4,'reporting boissy'!$F59:$EE59)+SUMIF('reporting moussy'!$F$2:$EE$2,BM$4,'reporting moussy'!$F59:$EE59)+SUMIF('reporting trappes'!$F$2:$EE$2,BM$4,'reporting trappes'!$F59:$EE59)+SUMIF('SPACELOG 5 BP'!$F$2:$EE$2,BM$4,'SPACELOG 5 BP'!$F59:$EE59)+SUMIF('SPACELOG 6 BP'!$F$2:$EE$2,BM$4,'SPACELOG 6 BP'!$F59:$EE59)+SUMIF('SPACELOG 7 BP'!$F$2:$EE$2,BM$4,'SPACELOG 7 BP'!$F59:$EE59)+SUMIF('SPACELOG 8 BP'!$F$2:$EE$2,BM$4,'SPACELOG 8 BP'!$F59:$EE59)+SUMIF('SPACELOG 9 BP'!$F$2:$EE$2,BM$4,'SPACELOG 9 BP'!$F59:$EE59)+SUMIF('SPACELOG 10 BP'!$F$2:$EE$2,BM$4,'SPACELOG 10 BP'!$F59:$EE59)+SUMIF('SPACELOG 11 BP'!$F$2:$EE$2,BM$4,'SPACELOG 11 BP'!$F59:$EE59)+SUMIF('SPACELOG 12 BP'!$F$2:$EE$2,BM$4,'SPACELOG 12 BP'!$F59:$EE59)</f>
        <v>75.53</v>
      </c>
      <c r="BN59" s="33">
        <f>SUMIF('reporting montigny'!$F$2:$EE$2,BN$4,'reporting montigny'!$F59:$EE59)+SUMIF('reporting boissy'!$F$2:$EE$2,BN$4,'reporting boissy'!$F59:$EE59)+SUMIF('reporting moussy'!$F$2:$EE$2,BN$4,'reporting moussy'!$F59:$EE59)+SUMIF('reporting trappes'!$F$2:$EE$2,BN$4,'reporting trappes'!$F59:$EE59)+SUMIF('SPACELOG 5 BP'!$F$2:$EE$2,BN$4,'SPACELOG 5 BP'!$F59:$EE59)+SUMIF('SPACELOG 6 BP'!$F$2:$EE$2,BN$4,'SPACELOG 6 BP'!$F59:$EE59)+SUMIF('SPACELOG 7 BP'!$F$2:$EE$2,BN$4,'SPACELOG 7 BP'!$F59:$EE59)+SUMIF('SPACELOG 8 BP'!$F$2:$EE$2,BN$4,'SPACELOG 8 BP'!$F59:$EE59)+SUMIF('SPACELOG 9 BP'!$F$2:$EE$2,BN$4,'SPACELOG 9 BP'!$F59:$EE59)+SUMIF('SPACELOG 10 BP'!$F$2:$EE$2,BN$4,'SPACELOG 10 BP'!$F59:$EE59)+SUMIF('SPACELOG 11 BP'!$F$2:$EE$2,BN$4,'SPACELOG 11 BP'!$F59:$EE59)+SUMIF('SPACELOG 12 BP'!$F$2:$EE$2,BN$4,'SPACELOG 12 BP'!$F59:$EE59)</f>
        <v>73.59</v>
      </c>
      <c r="BO59" s="33">
        <f>SUMIF('reporting montigny'!$F$2:$EE$2,BO$4,'reporting montigny'!$F59:$EE59)+SUMIF('reporting boissy'!$F$2:$EE$2,BO$4,'reporting boissy'!$F59:$EE59)+SUMIF('reporting moussy'!$F$2:$EE$2,BO$4,'reporting moussy'!$F59:$EE59)+SUMIF('reporting trappes'!$F$2:$EE$2,BO$4,'reporting trappes'!$F59:$EE59)+SUMIF('SPACELOG 5 BP'!$F$2:$EE$2,BO$4,'SPACELOG 5 BP'!$F59:$EE59)+SUMIF('SPACELOG 6 BP'!$F$2:$EE$2,BO$4,'SPACELOG 6 BP'!$F59:$EE59)+SUMIF('SPACELOG 7 BP'!$F$2:$EE$2,BO$4,'SPACELOG 7 BP'!$F59:$EE59)+SUMIF('SPACELOG 8 BP'!$F$2:$EE$2,BO$4,'SPACELOG 8 BP'!$F59:$EE59)+SUMIF('SPACELOG 9 BP'!$F$2:$EE$2,BO$4,'SPACELOG 9 BP'!$F59:$EE59)+SUMIF('SPACELOG 10 BP'!$F$2:$EE$2,BO$4,'SPACELOG 10 BP'!$F59:$EE59)+SUMIF('SPACELOG 11 BP'!$F$2:$EE$2,BO$4,'SPACELOG 11 BP'!$F59:$EE59)+SUMIF('SPACELOG 12 BP'!$F$2:$EE$2,BO$4,'SPACELOG 12 BP'!$F59:$EE59)</f>
        <v>71.650000000000006</v>
      </c>
      <c r="BP59" s="33">
        <f>SUMIF('reporting montigny'!$F$2:$EE$2,BP$4,'reporting montigny'!$F59:$EE59)+SUMIF('reporting boissy'!$F$2:$EE$2,BP$4,'reporting boissy'!$F59:$EE59)+SUMIF('reporting moussy'!$F$2:$EE$2,BP$4,'reporting moussy'!$F59:$EE59)+SUMIF('reporting trappes'!$F$2:$EE$2,BP$4,'reporting trappes'!$F59:$EE59)+SUMIF('SPACELOG 5 BP'!$F$2:$EE$2,BP$4,'SPACELOG 5 BP'!$F59:$EE59)+SUMIF('SPACELOG 6 BP'!$F$2:$EE$2,BP$4,'SPACELOG 6 BP'!$F59:$EE59)+SUMIF('SPACELOG 7 BP'!$F$2:$EE$2,BP$4,'SPACELOG 7 BP'!$F59:$EE59)+SUMIF('SPACELOG 8 BP'!$F$2:$EE$2,BP$4,'SPACELOG 8 BP'!$F59:$EE59)+SUMIF('SPACELOG 9 BP'!$F$2:$EE$2,BP$4,'SPACELOG 9 BP'!$F59:$EE59)+SUMIF('SPACELOG 10 BP'!$F$2:$EE$2,BP$4,'SPACELOG 10 BP'!$F59:$EE59)+SUMIF('SPACELOG 11 BP'!$F$2:$EE$2,BP$4,'SPACELOG 11 BP'!$F59:$EE59)+SUMIF('SPACELOG 12 BP'!$F$2:$EE$2,BP$4,'SPACELOG 12 BP'!$F59:$EE59)</f>
        <v>69.709999999999994</v>
      </c>
      <c r="BQ59" s="33">
        <f>SUMIF('reporting montigny'!$F$2:$EE$2,BQ$4,'reporting montigny'!$F59:$EE59)+SUMIF('reporting boissy'!$F$2:$EE$2,BQ$4,'reporting boissy'!$F59:$EE59)+SUMIF('reporting moussy'!$F$2:$EE$2,BQ$4,'reporting moussy'!$F59:$EE59)+SUMIF('reporting trappes'!$F$2:$EE$2,BQ$4,'reporting trappes'!$F59:$EE59)+SUMIF('SPACELOG 5 BP'!$F$2:$EE$2,BQ$4,'SPACELOG 5 BP'!$F59:$EE59)+SUMIF('SPACELOG 6 BP'!$F$2:$EE$2,BQ$4,'SPACELOG 6 BP'!$F59:$EE59)+SUMIF('SPACELOG 7 BP'!$F$2:$EE$2,BQ$4,'SPACELOG 7 BP'!$F59:$EE59)+SUMIF('SPACELOG 8 BP'!$F$2:$EE$2,BQ$4,'SPACELOG 8 BP'!$F59:$EE59)+SUMIF('SPACELOG 9 BP'!$F$2:$EE$2,BQ$4,'SPACELOG 9 BP'!$F59:$EE59)+SUMIF('SPACELOG 10 BP'!$F$2:$EE$2,BQ$4,'SPACELOG 10 BP'!$F59:$EE59)+SUMIF('SPACELOG 11 BP'!$F$2:$EE$2,BQ$4,'SPACELOG 11 BP'!$F59:$EE59)+SUMIF('SPACELOG 12 BP'!$F$2:$EE$2,BQ$4,'SPACELOG 12 BP'!$F59:$EE59)</f>
        <v>67.760000000000005</v>
      </c>
      <c r="BR59" s="393">
        <f t="shared" si="278"/>
        <v>940.58</v>
      </c>
      <c r="BS59" s="33">
        <f>SUMIF('reporting montigny'!$F$2:$EE$2,BS$4,'reporting montigny'!$F59:$EE59)+SUMIF('reporting boissy'!$F$2:$EE$2,BS$4,'reporting boissy'!$F59:$EE59)+SUMIF('reporting moussy'!$F$2:$EE$2,BS$4,'reporting moussy'!$F59:$EE59)+SUMIF('reporting trappes'!$F$2:$EE$2,BS$4,'reporting trappes'!$F59:$EE59)+SUMIF('SPACELOG 5 BP'!$F$2:$EE$2,BS$4,'SPACELOG 5 BP'!$F59:$EE59)+SUMIF('SPACELOG 6 BP'!$F$2:$EE$2,BS$4,'SPACELOG 6 BP'!$F59:$EE59)+SUMIF('SPACELOG 7 BP'!$F$2:$EE$2,BS$4,'SPACELOG 7 BP'!$F59:$EE59)+SUMIF('SPACELOG 8 BP'!$F$2:$EE$2,BS$4,'SPACELOG 8 BP'!$F59:$EE59)+SUMIF('SPACELOG 9 BP'!$F$2:$EE$2,BS$4,'SPACELOG 9 BP'!$F59:$EE59)+SUMIF('SPACELOG 10 BP'!$F$2:$EE$2,BS$4,'SPACELOG 10 BP'!$F59:$EE59)+SUMIF('SPACELOG 11 BP'!$F$2:$EE$2,BS$4,'SPACELOG 11 BP'!$F59:$EE59)+SUMIF('SPACELOG 12 BP'!$F$2:$EE$2,BS$4,'SPACELOG 12 BP'!$F59:$EE59)</f>
        <v>65.8</v>
      </c>
      <c r="BT59" s="33">
        <f>SUMIF('reporting montigny'!$F$2:$EE$2,BT$4,'reporting montigny'!$F59:$EE59)+SUMIF('reporting boissy'!$F$2:$EE$2,BT$4,'reporting boissy'!$F59:$EE59)+SUMIF('reporting moussy'!$F$2:$EE$2,BT$4,'reporting moussy'!$F59:$EE59)+SUMIF('reporting trappes'!$F$2:$EE$2,BT$4,'reporting trappes'!$F59:$EE59)+SUMIF('SPACELOG 5 BP'!$F$2:$EE$2,BT$4,'SPACELOG 5 BP'!$F59:$EE59)+SUMIF('SPACELOG 6 BP'!$F$2:$EE$2,BT$4,'SPACELOG 6 BP'!$F59:$EE59)+SUMIF('SPACELOG 7 BP'!$F$2:$EE$2,BT$4,'SPACELOG 7 BP'!$F59:$EE59)+SUMIF('SPACELOG 8 BP'!$F$2:$EE$2,BT$4,'SPACELOG 8 BP'!$F59:$EE59)+SUMIF('SPACELOG 9 BP'!$F$2:$EE$2,BT$4,'SPACELOG 9 BP'!$F59:$EE59)+SUMIF('SPACELOG 10 BP'!$F$2:$EE$2,BT$4,'SPACELOG 10 BP'!$F59:$EE59)+SUMIF('SPACELOG 11 BP'!$F$2:$EE$2,BT$4,'SPACELOG 11 BP'!$F59:$EE59)+SUMIF('SPACELOG 12 BP'!$F$2:$EE$2,BT$4,'SPACELOG 12 BP'!$F59:$EE59)</f>
        <v>63.84</v>
      </c>
      <c r="BU59" s="33">
        <f>SUMIF('reporting montigny'!$F$2:$EE$2,BU$4,'reporting montigny'!$F59:$EE59)+SUMIF('reporting boissy'!$F$2:$EE$2,BU$4,'reporting boissy'!$F59:$EE59)+SUMIF('reporting moussy'!$F$2:$EE$2,BU$4,'reporting moussy'!$F59:$EE59)+SUMIF('reporting trappes'!$F$2:$EE$2,BU$4,'reporting trappes'!$F59:$EE59)+SUMIF('SPACELOG 5 BP'!$F$2:$EE$2,BU$4,'SPACELOG 5 BP'!$F59:$EE59)+SUMIF('SPACELOG 6 BP'!$F$2:$EE$2,BU$4,'SPACELOG 6 BP'!$F59:$EE59)+SUMIF('SPACELOG 7 BP'!$F$2:$EE$2,BU$4,'SPACELOG 7 BP'!$F59:$EE59)+SUMIF('SPACELOG 8 BP'!$F$2:$EE$2,BU$4,'SPACELOG 8 BP'!$F59:$EE59)+SUMIF('SPACELOG 9 BP'!$F$2:$EE$2,BU$4,'SPACELOG 9 BP'!$F59:$EE59)+SUMIF('SPACELOG 10 BP'!$F$2:$EE$2,BU$4,'SPACELOG 10 BP'!$F59:$EE59)+SUMIF('SPACELOG 11 BP'!$F$2:$EE$2,BU$4,'SPACELOG 11 BP'!$F59:$EE59)+SUMIF('SPACELOG 12 BP'!$F$2:$EE$2,BU$4,'SPACELOG 12 BP'!$F59:$EE59)</f>
        <v>61.87</v>
      </c>
      <c r="BV59" s="33">
        <f>SUMIF('reporting montigny'!$F$2:$EE$2,BV$4,'reporting montigny'!$F59:$EE59)+SUMIF('reporting boissy'!$F$2:$EE$2,BV$4,'reporting boissy'!$F59:$EE59)+SUMIF('reporting moussy'!$F$2:$EE$2,BV$4,'reporting moussy'!$F59:$EE59)+SUMIF('reporting trappes'!$F$2:$EE$2,BV$4,'reporting trappes'!$F59:$EE59)+SUMIF('SPACELOG 5 BP'!$F$2:$EE$2,BV$4,'SPACELOG 5 BP'!$F59:$EE59)+SUMIF('SPACELOG 6 BP'!$F$2:$EE$2,BV$4,'SPACELOG 6 BP'!$F59:$EE59)+SUMIF('SPACELOG 7 BP'!$F$2:$EE$2,BV$4,'SPACELOG 7 BP'!$F59:$EE59)+SUMIF('SPACELOG 8 BP'!$F$2:$EE$2,BV$4,'SPACELOG 8 BP'!$F59:$EE59)+SUMIF('SPACELOG 9 BP'!$F$2:$EE$2,BV$4,'SPACELOG 9 BP'!$F59:$EE59)+SUMIF('SPACELOG 10 BP'!$F$2:$EE$2,BV$4,'SPACELOG 10 BP'!$F59:$EE59)+SUMIF('SPACELOG 11 BP'!$F$2:$EE$2,BV$4,'SPACELOG 11 BP'!$F59:$EE59)+SUMIF('SPACELOG 12 BP'!$F$2:$EE$2,BV$4,'SPACELOG 12 BP'!$F59:$EE59)</f>
        <v>59.9</v>
      </c>
      <c r="BW59" s="33">
        <f>SUMIF('reporting montigny'!$F$2:$EE$2,BW$4,'reporting montigny'!$F59:$EE59)+SUMIF('reporting boissy'!$F$2:$EE$2,BW$4,'reporting boissy'!$F59:$EE59)+SUMIF('reporting moussy'!$F$2:$EE$2,BW$4,'reporting moussy'!$F59:$EE59)+SUMIF('reporting trappes'!$F$2:$EE$2,BW$4,'reporting trappes'!$F59:$EE59)+SUMIF('SPACELOG 5 BP'!$F$2:$EE$2,BW$4,'SPACELOG 5 BP'!$F59:$EE59)+SUMIF('SPACELOG 6 BP'!$F$2:$EE$2,BW$4,'SPACELOG 6 BP'!$F59:$EE59)+SUMIF('SPACELOG 7 BP'!$F$2:$EE$2,BW$4,'SPACELOG 7 BP'!$F59:$EE59)+SUMIF('SPACELOG 8 BP'!$F$2:$EE$2,BW$4,'SPACELOG 8 BP'!$F59:$EE59)+SUMIF('SPACELOG 9 BP'!$F$2:$EE$2,BW$4,'SPACELOG 9 BP'!$F59:$EE59)+SUMIF('SPACELOG 10 BP'!$F$2:$EE$2,BW$4,'SPACELOG 10 BP'!$F59:$EE59)+SUMIF('SPACELOG 11 BP'!$F$2:$EE$2,BW$4,'SPACELOG 11 BP'!$F59:$EE59)+SUMIF('SPACELOG 12 BP'!$F$2:$EE$2,BW$4,'SPACELOG 12 BP'!$F59:$EE59)</f>
        <v>57.92</v>
      </c>
      <c r="BX59" s="33">
        <f>SUMIF('reporting montigny'!$F$2:$EE$2,BX$4,'reporting montigny'!$F59:$EE59)+SUMIF('reporting boissy'!$F$2:$EE$2,BX$4,'reporting boissy'!$F59:$EE59)+SUMIF('reporting moussy'!$F$2:$EE$2,BX$4,'reporting moussy'!$F59:$EE59)+SUMIF('reporting trappes'!$F$2:$EE$2,BX$4,'reporting trappes'!$F59:$EE59)+SUMIF('SPACELOG 5 BP'!$F$2:$EE$2,BX$4,'SPACELOG 5 BP'!$F59:$EE59)+SUMIF('SPACELOG 6 BP'!$F$2:$EE$2,BX$4,'SPACELOG 6 BP'!$F59:$EE59)+SUMIF('SPACELOG 7 BP'!$F$2:$EE$2,BX$4,'SPACELOG 7 BP'!$F59:$EE59)+SUMIF('SPACELOG 8 BP'!$F$2:$EE$2,BX$4,'SPACELOG 8 BP'!$F59:$EE59)+SUMIF('SPACELOG 9 BP'!$F$2:$EE$2,BX$4,'SPACELOG 9 BP'!$F59:$EE59)+SUMIF('SPACELOG 10 BP'!$F$2:$EE$2,BX$4,'SPACELOG 10 BP'!$F59:$EE59)+SUMIF('SPACELOG 11 BP'!$F$2:$EE$2,BX$4,'SPACELOG 11 BP'!$F59:$EE59)+SUMIF('SPACELOG 12 BP'!$F$2:$EE$2,BX$4,'SPACELOG 12 BP'!$F59:$EE59)</f>
        <v>55.93</v>
      </c>
      <c r="BY59" s="33">
        <f>SUMIF('reporting montigny'!$F$2:$EE$2,BY$4,'reporting montigny'!$F59:$EE59)+SUMIF('reporting boissy'!$F$2:$EE$2,BY$4,'reporting boissy'!$F59:$EE59)+SUMIF('reporting moussy'!$F$2:$EE$2,BY$4,'reporting moussy'!$F59:$EE59)+SUMIF('reporting trappes'!$F$2:$EE$2,BY$4,'reporting trappes'!$F59:$EE59)+SUMIF('SPACELOG 5 BP'!$F$2:$EE$2,BY$4,'SPACELOG 5 BP'!$F59:$EE59)+SUMIF('SPACELOG 6 BP'!$F$2:$EE$2,BY$4,'SPACELOG 6 BP'!$F59:$EE59)+SUMIF('SPACELOG 7 BP'!$F$2:$EE$2,BY$4,'SPACELOG 7 BP'!$F59:$EE59)+SUMIF('SPACELOG 8 BP'!$F$2:$EE$2,BY$4,'SPACELOG 8 BP'!$F59:$EE59)+SUMIF('SPACELOG 9 BP'!$F$2:$EE$2,BY$4,'SPACELOG 9 BP'!$F59:$EE59)+SUMIF('SPACELOG 10 BP'!$F$2:$EE$2,BY$4,'SPACELOG 10 BP'!$F59:$EE59)+SUMIF('SPACELOG 11 BP'!$F$2:$EE$2,BY$4,'SPACELOG 11 BP'!$F59:$EE59)+SUMIF('SPACELOG 12 BP'!$F$2:$EE$2,BY$4,'SPACELOG 12 BP'!$F59:$EE59)</f>
        <v>53.94</v>
      </c>
      <c r="BZ59" s="33">
        <f>SUMIF('reporting montigny'!$F$2:$EE$2,BZ$4,'reporting montigny'!$F59:$EE59)+SUMIF('reporting boissy'!$F$2:$EE$2,BZ$4,'reporting boissy'!$F59:$EE59)+SUMIF('reporting moussy'!$F$2:$EE$2,BZ$4,'reporting moussy'!$F59:$EE59)+SUMIF('reporting trappes'!$F$2:$EE$2,BZ$4,'reporting trappes'!$F59:$EE59)+SUMIF('SPACELOG 5 BP'!$F$2:$EE$2,BZ$4,'SPACELOG 5 BP'!$F59:$EE59)+SUMIF('SPACELOG 6 BP'!$F$2:$EE$2,BZ$4,'SPACELOG 6 BP'!$F59:$EE59)+SUMIF('SPACELOG 7 BP'!$F$2:$EE$2,BZ$4,'SPACELOG 7 BP'!$F59:$EE59)+SUMIF('SPACELOG 8 BP'!$F$2:$EE$2,BZ$4,'SPACELOG 8 BP'!$F59:$EE59)+SUMIF('SPACELOG 9 BP'!$F$2:$EE$2,BZ$4,'SPACELOG 9 BP'!$F59:$EE59)+SUMIF('SPACELOG 10 BP'!$F$2:$EE$2,BZ$4,'SPACELOG 10 BP'!$F59:$EE59)+SUMIF('SPACELOG 11 BP'!$F$2:$EE$2,BZ$4,'SPACELOG 11 BP'!$F59:$EE59)+SUMIF('SPACELOG 12 BP'!$F$2:$EE$2,BZ$4,'SPACELOG 12 BP'!$F59:$EE59)</f>
        <v>51.94</v>
      </c>
      <c r="CA59" s="33">
        <f>SUMIF('reporting montigny'!$F$2:$EE$2,CA$4,'reporting montigny'!$F59:$EE59)+SUMIF('reporting boissy'!$F$2:$EE$2,CA$4,'reporting boissy'!$F59:$EE59)+SUMIF('reporting moussy'!$F$2:$EE$2,CA$4,'reporting moussy'!$F59:$EE59)+SUMIF('reporting trappes'!$F$2:$EE$2,CA$4,'reporting trappes'!$F59:$EE59)+SUMIF('SPACELOG 5 BP'!$F$2:$EE$2,CA$4,'SPACELOG 5 BP'!$F59:$EE59)+SUMIF('SPACELOG 6 BP'!$F$2:$EE$2,CA$4,'SPACELOG 6 BP'!$F59:$EE59)+SUMIF('SPACELOG 7 BP'!$F$2:$EE$2,CA$4,'SPACELOG 7 BP'!$F59:$EE59)+SUMIF('SPACELOG 8 BP'!$F$2:$EE$2,CA$4,'SPACELOG 8 BP'!$F59:$EE59)+SUMIF('SPACELOG 9 BP'!$F$2:$EE$2,CA$4,'SPACELOG 9 BP'!$F59:$EE59)+SUMIF('SPACELOG 10 BP'!$F$2:$EE$2,CA$4,'SPACELOG 10 BP'!$F59:$EE59)+SUMIF('SPACELOG 11 BP'!$F$2:$EE$2,CA$4,'SPACELOG 11 BP'!$F59:$EE59)+SUMIF('SPACELOG 12 BP'!$F$2:$EE$2,CA$4,'SPACELOG 12 BP'!$F59:$EE59)</f>
        <v>49.94</v>
      </c>
      <c r="CB59" s="33">
        <f>SUMIF('reporting montigny'!$F$2:$EE$2,CB$4,'reporting montigny'!$F59:$EE59)+SUMIF('reporting boissy'!$F$2:$EE$2,CB$4,'reporting boissy'!$F59:$EE59)+SUMIF('reporting moussy'!$F$2:$EE$2,CB$4,'reporting moussy'!$F59:$EE59)+SUMIF('reporting trappes'!$F$2:$EE$2,CB$4,'reporting trappes'!$F59:$EE59)+SUMIF('SPACELOG 5 BP'!$F$2:$EE$2,CB$4,'SPACELOG 5 BP'!$F59:$EE59)+SUMIF('SPACELOG 6 BP'!$F$2:$EE$2,CB$4,'SPACELOG 6 BP'!$F59:$EE59)+SUMIF('SPACELOG 7 BP'!$F$2:$EE$2,CB$4,'SPACELOG 7 BP'!$F59:$EE59)+SUMIF('SPACELOG 8 BP'!$F$2:$EE$2,CB$4,'SPACELOG 8 BP'!$F59:$EE59)+SUMIF('SPACELOG 9 BP'!$F$2:$EE$2,CB$4,'SPACELOG 9 BP'!$F59:$EE59)+SUMIF('SPACELOG 10 BP'!$F$2:$EE$2,CB$4,'SPACELOG 10 BP'!$F59:$EE59)+SUMIF('SPACELOG 11 BP'!$F$2:$EE$2,CB$4,'SPACELOG 11 BP'!$F59:$EE59)+SUMIF('SPACELOG 12 BP'!$F$2:$EE$2,CB$4,'SPACELOG 12 BP'!$F59:$EE59)</f>
        <v>47.93</v>
      </c>
      <c r="CC59" s="33">
        <f>SUMIF('reporting montigny'!$F$2:$EE$2,CC$4,'reporting montigny'!$F59:$EE59)+SUMIF('reporting boissy'!$F$2:$EE$2,CC$4,'reporting boissy'!$F59:$EE59)+SUMIF('reporting moussy'!$F$2:$EE$2,CC$4,'reporting moussy'!$F59:$EE59)+SUMIF('reporting trappes'!$F$2:$EE$2,CC$4,'reporting trappes'!$F59:$EE59)+SUMIF('SPACELOG 5 BP'!$F$2:$EE$2,CC$4,'SPACELOG 5 BP'!$F59:$EE59)+SUMIF('SPACELOG 6 BP'!$F$2:$EE$2,CC$4,'SPACELOG 6 BP'!$F59:$EE59)+SUMIF('SPACELOG 7 BP'!$F$2:$EE$2,CC$4,'SPACELOG 7 BP'!$F59:$EE59)+SUMIF('SPACELOG 8 BP'!$F$2:$EE$2,CC$4,'SPACELOG 8 BP'!$F59:$EE59)+SUMIF('SPACELOG 9 BP'!$F$2:$EE$2,CC$4,'SPACELOG 9 BP'!$F59:$EE59)+SUMIF('SPACELOG 10 BP'!$F$2:$EE$2,CC$4,'SPACELOG 10 BP'!$F59:$EE59)+SUMIF('SPACELOG 11 BP'!$F$2:$EE$2,CC$4,'SPACELOG 11 BP'!$F59:$EE59)+SUMIF('SPACELOG 12 BP'!$F$2:$EE$2,CC$4,'SPACELOG 12 BP'!$F59:$EE59)</f>
        <v>45.91</v>
      </c>
      <c r="CD59" s="33">
        <f>SUMIF('reporting montigny'!$F$2:$EE$2,CD$4,'reporting montigny'!$F59:$EE59)+SUMIF('reporting boissy'!$F$2:$EE$2,CD$4,'reporting boissy'!$F59:$EE59)+SUMIF('reporting moussy'!$F$2:$EE$2,CD$4,'reporting moussy'!$F59:$EE59)+SUMIF('reporting trappes'!$F$2:$EE$2,CD$4,'reporting trappes'!$F59:$EE59)+SUMIF('SPACELOG 5 BP'!$F$2:$EE$2,CD$4,'SPACELOG 5 BP'!$F59:$EE59)+SUMIF('SPACELOG 6 BP'!$F$2:$EE$2,CD$4,'SPACELOG 6 BP'!$F59:$EE59)+SUMIF('SPACELOG 7 BP'!$F$2:$EE$2,CD$4,'SPACELOG 7 BP'!$F59:$EE59)+SUMIF('SPACELOG 8 BP'!$F$2:$EE$2,CD$4,'SPACELOG 8 BP'!$F59:$EE59)+SUMIF('SPACELOG 9 BP'!$F$2:$EE$2,CD$4,'SPACELOG 9 BP'!$F59:$EE59)+SUMIF('SPACELOG 10 BP'!$F$2:$EE$2,CD$4,'SPACELOG 10 BP'!$F59:$EE59)+SUMIF('SPACELOG 11 BP'!$F$2:$EE$2,CD$4,'SPACELOG 11 BP'!$F59:$EE59)+SUMIF('SPACELOG 12 BP'!$F$2:$EE$2,CD$4,'SPACELOG 12 BP'!$F59:$EE59)</f>
        <v>43.89</v>
      </c>
      <c r="CE59" s="393">
        <f t="shared" si="279"/>
        <v>658.80999999999983</v>
      </c>
      <c r="CF59" s="33">
        <f>SUMIF('reporting montigny'!$F$2:$EE$2,CF$4,'reporting montigny'!$F59:$EE59)+SUMIF('reporting boissy'!$F$2:$EE$2,CF$4,'reporting boissy'!$F59:$EE59)+SUMIF('reporting moussy'!$F$2:$EE$2,CF$4,'reporting moussy'!$F59:$EE59)+SUMIF('reporting trappes'!$F$2:$EE$2,CF$4,'reporting trappes'!$F59:$EE59)+SUMIF('SPACELOG 5 BP'!$F$2:$EE$2,CF$4,'SPACELOG 5 BP'!$F59:$EE59)+SUMIF('SPACELOG 6 BP'!$F$2:$EE$2,CF$4,'SPACELOG 6 BP'!$F59:$EE59)+SUMIF('SPACELOG 7 BP'!$F$2:$EE$2,CF$4,'SPACELOG 7 BP'!$F59:$EE59)+SUMIF('SPACELOG 8 BP'!$F$2:$EE$2,CF$4,'SPACELOG 8 BP'!$F59:$EE59)+SUMIF('SPACELOG 9 BP'!$F$2:$EE$2,CF$4,'SPACELOG 9 BP'!$F59:$EE59)+SUMIF('SPACELOG 10 BP'!$F$2:$EE$2,CF$4,'SPACELOG 10 BP'!$F59:$EE59)+SUMIF('SPACELOG 11 BP'!$F$2:$EE$2,CF$4,'SPACELOG 11 BP'!$F59:$EE59)+SUMIF('SPACELOG 12 BP'!$F$2:$EE$2,CF$4,'SPACELOG 12 BP'!$F59:$EE59)</f>
        <v>41.86</v>
      </c>
      <c r="CG59" s="33">
        <f>SUMIF('reporting montigny'!$F$2:$EE$2,CG$4,'reporting montigny'!$F59:$EE59)+SUMIF('reporting boissy'!$F$2:$EE$2,CG$4,'reporting boissy'!$F59:$EE59)+SUMIF('reporting moussy'!$F$2:$EE$2,CG$4,'reporting moussy'!$F59:$EE59)+SUMIF('reporting trappes'!$F$2:$EE$2,CG$4,'reporting trappes'!$F59:$EE59)+SUMIF('SPACELOG 5 BP'!$F$2:$EE$2,CG$4,'SPACELOG 5 BP'!$F59:$EE59)+SUMIF('SPACELOG 6 BP'!$F$2:$EE$2,CG$4,'SPACELOG 6 BP'!$F59:$EE59)+SUMIF('SPACELOG 7 BP'!$F$2:$EE$2,CG$4,'SPACELOG 7 BP'!$F59:$EE59)+SUMIF('SPACELOG 8 BP'!$F$2:$EE$2,CG$4,'SPACELOG 8 BP'!$F59:$EE59)+SUMIF('SPACELOG 9 BP'!$F$2:$EE$2,CG$4,'SPACELOG 9 BP'!$F59:$EE59)+SUMIF('SPACELOG 10 BP'!$F$2:$EE$2,CG$4,'SPACELOG 10 BP'!$F59:$EE59)+SUMIF('SPACELOG 11 BP'!$F$2:$EE$2,CG$4,'SPACELOG 11 BP'!$F59:$EE59)+SUMIF('SPACELOG 12 BP'!$F$2:$EE$2,CG$4,'SPACELOG 12 BP'!$F59:$EE59)</f>
        <v>39.83</v>
      </c>
      <c r="CH59" s="33">
        <f>SUMIF('reporting montigny'!$F$2:$EE$2,CH$4,'reporting montigny'!$F59:$EE59)+SUMIF('reporting boissy'!$F$2:$EE$2,CH$4,'reporting boissy'!$F59:$EE59)+SUMIF('reporting moussy'!$F$2:$EE$2,CH$4,'reporting moussy'!$F59:$EE59)+SUMIF('reporting trappes'!$F$2:$EE$2,CH$4,'reporting trappes'!$F59:$EE59)+SUMIF('SPACELOG 5 BP'!$F$2:$EE$2,CH$4,'SPACELOG 5 BP'!$F59:$EE59)+SUMIF('SPACELOG 6 BP'!$F$2:$EE$2,CH$4,'SPACELOG 6 BP'!$F59:$EE59)+SUMIF('SPACELOG 7 BP'!$F$2:$EE$2,CH$4,'SPACELOG 7 BP'!$F59:$EE59)+SUMIF('SPACELOG 8 BP'!$F$2:$EE$2,CH$4,'SPACELOG 8 BP'!$F59:$EE59)+SUMIF('SPACELOG 9 BP'!$F$2:$EE$2,CH$4,'SPACELOG 9 BP'!$F59:$EE59)+SUMIF('SPACELOG 10 BP'!$F$2:$EE$2,CH$4,'SPACELOG 10 BP'!$F59:$EE59)+SUMIF('SPACELOG 11 BP'!$F$2:$EE$2,CH$4,'SPACELOG 11 BP'!$F59:$EE59)+SUMIF('SPACELOG 12 BP'!$F$2:$EE$2,CH$4,'SPACELOG 12 BP'!$F59:$EE59)</f>
        <v>37.79</v>
      </c>
      <c r="CI59" s="33">
        <f>SUMIF('reporting montigny'!$F$2:$EE$2,CI$4,'reporting montigny'!$F59:$EE59)+SUMIF('reporting boissy'!$F$2:$EE$2,CI$4,'reporting boissy'!$F59:$EE59)+SUMIF('reporting moussy'!$F$2:$EE$2,CI$4,'reporting moussy'!$F59:$EE59)+SUMIF('reporting trappes'!$F$2:$EE$2,CI$4,'reporting trappes'!$F59:$EE59)+SUMIF('SPACELOG 5 BP'!$F$2:$EE$2,CI$4,'SPACELOG 5 BP'!$F59:$EE59)+SUMIF('SPACELOG 6 BP'!$F$2:$EE$2,CI$4,'SPACELOG 6 BP'!$F59:$EE59)+SUMIF('SPACELOG 7 BP'!$F$2:$EE$2,CI$4,'SPACELOG 7 BP'!$F59:$EE59)+SUMIF('SPACELOG 8 BP'!$F$2:$EE$2,CI$4,'SPACELOG 8 BP'!$F59:$EE59)+SUMIF('SPACELOG 9 BP'!$F$2:$EE$2,CI$4,'SPACELOG 9 BP'!$F59:$EE59)+SUMIF('SPACELOG 10 BP'!$F$2:$EE$2,CI$4,'SPACELOG 10 BP'!$F59:$EE59)+SUMIF('SPACELOG 11 BP'!$F$2:$EE$2,CI$4,'SPACELOG 11 BP'!$F59:$EE59)+SUMIF('SPACELOG 12 BP'!$F$2:$EE$2,CI$4,'SPACELOG 12 BP'!$F59:$EE59)</f>
        <v>35.74</v>
      </c>
      <c r="CJ59" s="33">
        <f>SUMIF('reporting montigny'!$F$2:$EE$2,CJ$4,'reporting montigny'!$F59:$EE59)+SUMIF('reporting boissy'!$F$2:$EE$2,CJ$4,'reporting boissy'!$F59:$EE59)+SUMIF('reporting moussy'!$F$2:$EE$2,CJ$4,'reporting moussy'!$F59:$EE59)+SUMIF('reporting trappes'!$F$2:$EE$2,CJ$4,'reporting trappes'!$F59:$EE59)+SUMIF('SPACELOG 5 BP'!$F$2:$EE$2,CJ$4,'SPACELOG 5 BP'!$F59:$EE59)+SUMIF('SPACELOG 6 BP'!$F$2:$EE$2,CJ$4,'SPACELOG 6 BP'!$F59:$EE59)+SUMIF('SPACELOG 7 BP'!$F$2:$EE$2,CJ$4,'SPACELOG 7 BP'!$F59:$EE59)+SUMIF('SPACELOG 8 BP'!$F$2:$EE$2,CJ$4,'SPACELOG 8 BP'!$F59:$EE59)+SUMIF('SPACELOG 9 BP'!$F$2:$EE$2,CJ$4,'SPACELOG 9 BP'!$F59:$EE59)+SUMIF('SPACELOG 10 BP'!$F$2:$EE$2,CJ$4,'SPACELOG 10 BP'!$F59:$EE59)+SUMIF('SPACELOG 11 BP'!$F$2:$EE$2,CJ$4,'SPACELOG 11 BP'!$F59:$EE59)+SUMIF('SPACELOG 12 BP'!$F$2:$EE$2,CJ$4,'SPACELOG 12 BP'!$F59:$EE59)</f>
        <v>33.69</v>
      </c>
      <c r="CK59" s="33">
        <f>SUMIF('reporting montigny'!$F$2:$EE$2,CK$4,'reporting montigny'!$F59:$EE59)+SUMIF('reporting boissy'!$F$2:$EE$2,CK$4,'reporting boissy'!$F59:$EE59)+SUMIF('reporting moussy'!$F$2:$EE$2,CK$4,'reporting moussy'!$F59:$EE59)+SUMIF('reporting trappes'!$F$2:$EE$2,CK$4,'reporting trappes'!$F59:$EE59)+SUMIF('SPACELOG 5 BP'!$F$2:$EE$2,CK$4,'SPACELOG 5 BP'!$F59:$EE59)+SUMIF('SPACELOG 6 BP'!$F$2:$EE$2,CK$4,'SPACELOG 6 BP'!$F59:$EE59)+SUMIF('SPACELOG 7 BP'!$F$2:$EE$2,CK$4,'SPACELOG 7 BP'!$F59:$EE59)+SUMIF('SPACELOG 8 BP'!$F$2:$EE$2,CK$4,'SPACELOG 8 BP'!$F59:$EE59)+SUMIF('SPACELOG 9 BP'!$F$2:$EE$2,CK$4,'SPACELOG 9 BP'!$F59:$EE59)+SUMIF('SPACELOG 10 BP'!$F$2:$EE$2,CK$4,'SPACELOG 10 BP'!$F59:$EE59)+SUMIF('SPACELOG 11 BP'!$F$2:$EE$2,CK$4,'SPACELOG 11 BP'!$F59:$EE59)+SUMIF('SPACELOG 12 BP'!$F$2:$EE$2,CK$4,'SPACELOG 12 BP'!$F59:$EE59)</f>
        <v>31.63</v>
      </c>
      <c r="CL59" s="33">
        <f>SUMIF('reporting montigny'!$F$2:$EE$2,CL$4,'reporting montigny'!$F59:$EE59)+SUMIF('reporting boissy'!$F$2:$EE$2,CL$4,'reporting boissy'!$F59:$EE59)+SUMIF('reporting moussy'!$F$2:$EE$2,CL$4,'reporting moussy'!$F59:$EE59)+SUMIF('reporting trappes'!$F$2:$EE$2,CL$4,'reporting trappes'!$F59:$EE59)+SUMIF('SPACELOG 5 BP'!$F$2:$EE$2,CL$4,'SPACELOG 5 BP'!$F59:$EE59)+SUMIF('SPACELOG 6 BP'!$F$2:$EE$2,CL$4,'SPACELOG 6 BP'!$F59:$EE59)+SUMIF('SPACELOG 7 BP'!$F$2:$EE$2,CL$4,'SPACELOG 7 BP'!$F59:$EE59)+SUMIF('SPACELOG 8 BP'!$F$2:$EE$2,CL$4,'SPACELOG 8 BP'!$F59:$EE59)+SUMIF('SPACELOG 9 BP'!$F$2:$EE$2,CL$4,'SPACELOG 9 BP'!$F59:$EE59)+SUMIF('SPACELOG 10 BP'!$F$2:$EE$2,CL$4,'SPACELOG 10 BP'!$F59:$EE59)+SUMIF('SPACELOG 11 BP'!$F$2:$EE$2,CL$4,'SPACELOG 11 BP'!$F59:$EE59)+SUMIF('SPACELOG 12 BP'!$F$2:$EE$2,CL$4,'SPACELOG 12 BP'!$F59:$EE59)</f>
        <v>29.57</v>
      </c>
      <c r="CM59" s="33">
        <f>SUMIF('reporting montigny'!$F$2:$EE$2,CM$4,'reporting montigny'!$F59:$EE59)+SUMIF('reporting boissy'!$F$2:$EE$2,CM$4,'reporting boissy'!$F59:$EE59)+SUMIF('reporting moussy'!$F$2:$EE$2,CM$4,'reporting moussy'!$F59:$EE59)+SUMIF('reporting trappes'!$F$2:$EE$2,CM$4,'reporting trappes'!$F59:$EE59)+SUMIF('SPACELOG 5 BP'!$F$2:$EE$2,CM$4,'SPACELOG 5 BP'!$F59:$EE59)+SUMIF('SPACELOG 6 BP'!$F$2:$EE$2,CM$4,'SPACELOG 6 BP'!$F59:$EE59)+SUMIF('SPACELOG 7 BP'!$F$2:$EE$2,CM$4,'SPACELOG 7 BP'!$F59:$EE59)+SUMIF('SPACELOG 8 BP'!$F$2:$EE$2,CM$4,'SPACELOG 8 BP'!$F59:$EE59)+SUMIF('SPACELOG 9 BP'!$F$2:$EE$2,CM$4,'SPACELOG 9 BP'!$F59:$EE59)+SUMIF('SPACELOG 10 BP'!$F$2:$EE$2,CM$4,'SPACELOG 10 BP'!$F59:$EE59)+SUMIF('SPACELOG 11 BP'!$F$2:$EE$2,CM$4,'SPACELOG 11 BP'!$F59:$EE59)+SUMIF('SPACELOG 12 BP'!$F$2:$EE$2,CM$4,'SPACELOG 12 BP'!$F59:$EE59)</f>
        <v>27.5</v>
      </c>
      <c r="CN59" s="33">
        <f>SUMIF('reporting montigny'!$F$2:$EE$2,CN$4,'reporting montigny'!$F59:$EE59)+SUMIF('reporting boissy'!$F$2:$EE$2,CN$4,'reporting boissy'!$F59:$EE59)+SUMIF('reporting moussy'!$F$2:$EE$2,CN$4,'reporting moussy'!$F59:$EE59)+SUMIF('reporting trappes'!$F$2:$EE$2,CN$4,'reporting trappes'!$F59:$EE59)+SUMIF('SPACELOG 5 BP'!$F$2:$EE$2,CN$4,'SPACELOG 5 BP'!$F59:$EE59)+SUMIF('SPACELOG 6 BP'!$F$2:$EE$2,CN$4,'SPACELOG 6 BP'!$F59:$EE59)+SUMIF('SPACELOG 7 BP'!$F$2:$EE$2,CN$4,'SPACELOG 7 BP'!$F59:$EE59)+SUMIF('SPACELOG 8 BP'!$F$2:$EE$2,CN$4,'SPACELOG 8 BP'!$F59:$EE59)+SUMIF('SPACELOG 9 BP'!$F$2:$EE$2,CN$4,'SPACELOG 9 BP'!$F59:$EE59)+SUMIF('SPACELOG 10 BP'!$F$2:$EE$2,CN$4,'SPACELOG 10 BP'!$F59:$EE59)+SUMIF('SPACELOG 11 BP'!$F$2:$EE$2,CN$4,'SPACELOG 11 BP'!$F59:$EE59)+SUMIF('SPACELOG 12 BP'!$F$2:$EE$2,CN$4,'SPACELOG 12 BP'!$F59:$EE59)</f>
        <v>25.42</v>
      </c>
      <c r="CO59" s="33">
        <f>SUMIF('reporting montigny'!$F$2:$EE$2,CO$4,'reporting montigny'!$F59:$EE59)+SUMIF('reporting boissy'!$F$2:$EE$2,CO$4,'reporting boissy'!$F59:$EE59)+SUMIF('reporting moussy'!$F$2:$EE$2,CO$4,'reporting moussy'!$F59:$EE59)+SUMIF('reporting trappes'!$F$2:$EE$2,CO$4,'reporting trappes'!$F59:$EE59)+SUMIF('SPACELOG 5 BP'!$F$2:$EE$2,CO$4,'SPACELOG 5 BP'!$F59:$EE59)+SUMIF('SPACELOG 6 BP'!$F$2:$EE$2,CO$4,'SPACELOG 6 BP'!$F59:$EE59)+SUMIF('SPACELOG 7 BP'!$F$2:$EE$2,CO$4,'SPACELOG 7 BP'!$F59:$EE59)+SUMIF('SPACELOG 8 BP'!$F$2:$EE$2,CO$4,'SPACELOG 8 BP'!$F59:$EE59)+SUMIF('SPACELOG 9 BP'!$F$2:$EE$2,CO$4,'SPACELOG 9 BP'!$F59:$EE59)+SUMIF('SPACELOG 10 BP'!$F$2:$EE$2,CO$4,'SPACELOG 10 BP'!$F59:$EE59)+SUMIF('SPACELOG 11 BP'!$F$2:$EE$2,CO$4,'SPACELOG 11 BP'!$F59:$EE59)+SUMIF('SPACELOG 12 BP'!$F$2:$EE$2,CO$4,'SPACELOG 12 BP'!$F59:$EE59)</f>
        <v>23.33</v>
      </c>
      <c r="CP59" s="33">
        <f>SUMIF('reporting montigny'!$F$2:$EE$2,CP$4,'reporting montigny'!$F59:$EE59)+SUMIF('reporting boissy'!$F$2:$EE$2,CP$4,'reporting boissy'!$F59:$EE59)+SUMIF('reporting moussy'!$F$2:$EE$2,CP$4,'reporting moussy'!$F59:$EE59)+SUMIF('reporting trappes'!$F$2:$EE$2,CP$4,'reporting trappes'!$F59:$EE59)+SUMIF('SPACELOG 5 BP'!$F$2:$EE$2,CP$4,'SPACELOG 5 BP'!$F59:$EE59)+SUMIF('SPACELOG 6 BP'!$F$2:$EE$2,CP$4,'SPACELOG 6 BP'!$F59:$EE59)+SUMIF('SPACELOG 7 BP'!$F$2:$EE$2,CP$4,'SPACELOG 7 BP'!$F59:$EE59)+SUMIF('SPACELOG 8 BP'!$F$2:$EE$2,CP$4,'SPACELOG 8 BP'!$F59:$EE59)+SUMIF('SPACELOG 9 BP'!$F$2:$EE$2,CP$4,'SPACELOG 9 BP'!$F59:$EE59)+SUMIF('SPACELOG 10 BP'!$F$2:$EE$2,CP$4,'SPACELOG 10 BP'!$F59:$EE59)+SUMIF('SPACELOG 11 BP'!$F$2:$EE$2,CP$4,'SPACELOG 11 BP'!$F59:$EE59)+SUMIF('SPACELOG 12 BP'!$F$2:$EE$2,CP$4,'SPACELOG 12 BP'!$F59:$EE59)</f>
        <v>21.25</v>
      </c>
      <c r="CQ59" s="33">
        <f>SUMIF('reporting montigny'!$F$2:$EE$2,CQ$4,'reporting montigny'!$F59:$EE59)+SUMIF('reporting boissy'!$F$2:$EE$2,CQ$4,'reporting boissy'!$F59:$EE59)+SUMIF('reporting moussy'!$F$2:$EE$2,CQ$4,'reporting moussy'!$F59:$EE59)+SUMIF('reporting trappes'!$F$2:$EE$2,CQ$4,'reporting trappes'!$F59:$EE59)+SUMIF('SPACELOG 5 BP'!$F$2:$EE$2,CQ$4,'SPACELOG 5 BP'!$F59:$EE59)+SUMIF('SPACELOG 6 BP'!$F$2:$EE$2,CQ$4,'SPACELOG 6 BP'!$F59:$EE59)+SUMIF('SPACELOG 7 BP'!$F$2:$EE$2,CQ$4,'SPACELOG 7 BP'!$F59:$EE59)+SUMIF('SPACELOG 8 BP'!$F$2:$EE$2,CQ$4,'SPACELOG 8 BP'!$F59:$EE59)+SUMIF('SPACELOG 9 BP'!$F$2:$EE$2,CQ$4,'SPACELOG 9 BP'!$F59:$EE59)+SUMIF('SPACELOG 10 BP'!$F$2:$EE$2,CQ$4,'SPACELOG 10 BP'!$F59:$EE59)+SUMIF('SPACELOG 11 BP'!$F$2:$EE$2,CQ$4,'SPACELOG 11 BP'!$F59:$EE59)+SUMIF('SPACELOG 12 BP'!$F$2:$EE$2,CQ$4,'SPACELOG 12 BP'!$F59:$EE59)</f>
        <v>19.149999999999999</v>
      </c>
      <c r="CR59" s="393">
        <f t="shared" si="280"/>
        <v>366.76</v>
      </c>
      <c r="CS59" s="33">
        <f>SUMIF('reporting montigny'!$F$2:$EE$2,CS$4,'reporting montigny'!$F59:$EE59)+SUMIF('reporting boissy'!$F$2:$EE$2,CS$4,'reporting boissy'!$F59:$EE59)+SUMIF('reporting moussy'!$F$2:$EE$2,CS$4,'reporting moussy'!$F59:$EE59)+SUMIF('reporting trappes'!$F$2:$EE$2,CS$4,'reporting trappes'!$F59:$EE59)+SUMIF('SPACELOG 5 BP'!$F$2:$EE$2,CS$4,'SPACELOG 5 BP'!$F59:$EE59)+SUMIF('SPACELOG 6 BP'!$F$2:$EE$2,CS$4,'SPACELOG 6 BP'!$F59:$EE59)+SUMIF('SPACELOG 7 BP'!$F$2:$EE$2,CS$4,'SPACELOG 7 BP'!$F59:$EE59)+SUMIF('SPACELOG 8 BP'!$F$2:$EE$2,CS$4,'SPACELOG 8 BP'!$F59:$EE59)+SUMIF('SPACELOG 9 BP'!$F$2:$EE$2,CS$4,'SPACELOG 9 BP'!$F59:$EE59)+SUMIF('SPACELOG 10 BP'!$F$2:$EE$2,CS$4,'SPACELOG 10 BP'!$F59:$EE59)+SUMIF('SPACELOG 11 BP'!$F$2:$EE$2,CS$4,'SPACELOG 11 BP'!$F59:$EE59)+SUMIF('SPACELOG 12 BP'!$F$2:$EE$2,CS$4,'SPACELOG 12 BP'!$F59:$EE59)</f>
        <v>17.05</v>
      </c>
      <c r="CT59" s="33">
        <f>SUMIF('reporting montigny'!$F$2:$EE$2,CT$4,'reporting montigny'!$F59:$EE59)+SUMIF('reporting boissy'!$F$2:$EE$2,CT$4,'reporting boissy'!$F59:$EE59)+SUMIF('reporting moussy'!$F$2:$EE$2,CT$4,'reporting moussy'!$F59:$EE59)+SUMIF('reporting trappes'!$F$2:$EE$2,CT$4,'reporting trappes'!$F59:$EE59)+SUMIF('SPACELOG 5 BP'!$F$2:$EE$2,CT$4,'SPACELOG 5 BP'!$F59:$EE59)+SUMIF('SPACELOG 6 BP'!$F$2:$EE$2,CT$4,'SPACELOG 6 BP'!$F59:$EE59)+SUMIF('SPACELOG 7 BP'!$F$2:$EE$2,CT$4,'SPACELOG 7 BP'!$F59:$EE59)+SUMIF('SPACELOG 8 BP'!$F$2:$EE$2,CT$4,'SPACELOG 8 BP'!$F59:$EE59)+SUMIF('SPACELOG 9 BP'!$F$2:$EE$2,CT$4,'SPACELOG 9 BP'!$F59:$EE59)+SUMIF('SPACELOG 10 BP'!$F$2:$EE$2,CT$4,'SPACELOG 10 BP'!$F59:$EE59)+SUMIF('SPACELOG 11 BP'!$F$2:$EE$2,CT$4,'SPACELOG 11 BP'!$F59:$EE59)+SUMIF('SPACELOG 12 BP'!$F$2:$EE$2,CT$4,'SPACELOG 12 BP'!$F59:$EE59)</f>
        <v>14.94</v>
      </c>
      <c r="CU59" s="33">
        <f>SUMIF('reporting montigny'!$F$2:$EE$2,CU$4,'reporting montigny'!$F59:$EE59)+SUMIF('reporting boissy'!$F$2:$EE$2,CU$4,'reporting boissy'!$F59:$EE59)+SUMIF('reporting moussy'!$F$2:$EE$2,CU$4,'reporting moussy'!$F59:$EE59)+SUMIF('reporting trappes'!$F$2:$EE$2,CU$4,'reporting trappes'!$F59:$EE59)+SUMIF('SPACELOG 5 BP'!$F$2:$EE$2,CU$4,'SPACELOG 5 BP'!$F59:$EE59)+SUMIF('SPACELOG 6 BP'!$F$2:$EE$2,CU$4,'SPACELOG 6 BP'!$F59:$EE59)+SUMIF('SPACELOG 7 BP'!$F$2:$EE$2,CU$4,'SPACELOG 7 BP'!$F59:$EE59)+SUMIF('SPACELOG 8 BP'!$F$2:$EE$2,CU$4,'SPACELOG 8 BP'!$F59:$EE59)+SUMIF('SPACELOG 9 BP'!$F$2:$EE$2,CU$4,'SPACELOG 9 BP'!$F59:$EE59)+SUMIF('SPACELOG 10 BP'!$F$2:$EE$2,CU$4,'SPACELOG 10 BP'!$F59:$EE59)+SUMIF('SPACELOG 11 BP'!$F$2:$EE$2,CU$4,'SPACELOG 11 BP'!$F59:$EE59)+SUMIF('SPACELOG 12 BP'!$F$2:$EE$2,CU$4,'SPACELOG 12 BP'!$F59:$EE59)</f>
        <v>12.82</v>
      </c>
      <c r="CV59" s="33">
        <f>SUMIF('reporting montigny'!$F$2:$EE$2,CV$4,'reporting montigny'!$F59:$EE59)+SUMIF('reporting boissy'!$F$2:$EE$2,CV$4,'reporting boissy'!$F59:$EE59)+SUMIF('reporting moussy'!$F$2:$EE$2,CV$4,'reporting moussy'!$F59:$EE59)+SUMIF('reporting trappes'!$F$2:$EE$2,CV$4,'reporting trappes'!$F59:$EE59)+SUMIF('SPACELOG 5 BP'!$F$2:$EE$2,CV$4,'SPACELOG 5 BP'!$F59:$EE59)+SUMIF('SPACELOG 6 BP'!$F$2:$EE$2,CV$4,'SPACELOG 6 BP'!$F59:$EE59)+SUMIF('SPACELOG 7 BP'!$F$2:$EE$2,CV$4,'SPACELOG 7 BP'!$F59:$EE59)+SUMIF('SPACELOG 8 BP'!$F$2:$EE$2,CV$4,'SPACELOG 8 BP'!$F59:$EE59)+SUMIF('SPACELOG 9 BP'!$F$2:$EE$2,CV$4,'SPACELOG 9 BP'!$F59:$EE59)+SUMIF('SPACELOG 10 BP'!$F$2:$EE$2,CV$4,'SPACELOG 10 BP'!$F59:$EE59)+SUMIF('SPACELOG 11 BP'!$F$2:$EE$2,CV$4,'SPACELOG 11 BP'!$F59:$EE59)+SUMIF('SPACELOG 12 BP'!$F$2:$EE$2,CV$4,'SPACELOG 12 BP'!$F59:$EE59)</f>
        <v>10.7</v>
      </c>
      <c r="CW59" s="33">
        <f>SUMIF('reporting montigny'!$F$2:$EE$2,CW$4,'reporting montigny'!$F59:$EE59)+SUMIF('reporting boissy'!$F$2:$EE$2,CW$4,'reporting boissy'!$F59:$EE59)+SUMIF('reporting moussy'!$F$2:$EE$2,CW$4,'reporting moussy'!$F59:$EE59)+SUMIF('reporting trappes'!$F$2:$EE$2,CW$4,'reporting trappes'!$F59:$EE59)+SUMIF('SPACELOG 5 BP'!$F$2:$EE$2,CW$4,'SPACELOG 5 BP'!$F59:$EE59)+SUMIF('SPACELOG 6 BP'!$F$2:$EE$2,CW$4,'SPACELOG 6 BP'!$F59:$EE59)+SUMIF('SPACELOG 7 BP'!$F$2:$EE$2,CW$4,'SPACELOG 7 BP'!$F59:$EE59)+SUMIF('SPACELOG 8 BP'!$F$2:$EE$2,CW$4,'SPACELOG 8 BP'!$F59:$EE59)+SUMIF('SPACELOG 9 BP'!$F$2:$EE$2,CW$4,'SPACELOG 9 BP'!$F59:$EE59)+SUMIF('SPACELOG 10 BP'!$F$2:$EE$2,CW$4,'SPACELOG 10 BP'!$F59:$EE59)+SUMIF('SPACELOG 11 BP'!$F$2:$EE$2,CW$4,'SPACELOG 11 BP'!$F59:$EE59)+SUMIF('SPACELOG 12 BP'!$F$2:$EE$2,CW$4,'SPACELOG 12 BP'!$F59:$EE59)</f>
        <v>8.57</v>
      </c>
      <c r="CX59" s="33">
        <f>SUMIF('reporting montigny'!$F$2:$EE$2,CX$4,'reporting montigny'!$F59:$EE59)+SUMIF('reporting boissy'!$F$2:$EE$2,CX$4,'reporting boissy'!$F59:$EE59)+SUMIF('reporting moussy'!$F$2:$EE$2,CX$4,'reporting moussy'!$F59:$EE59)+SUMIF('reporting trappes'!$F$2:$EE$2,CX$4,'reporting trappes'!$F59:$EE59)+SUMIF('SPACELOG 5 BP'!$F$2:$EE$2,CX$4,'SPACELOG 5 BP'!$F59:$EE59)+SUMIF('SPACELOG 6 BP'!$F$2:$EE$2,CX$4,'SPACELOG 6 BP'!$F59:$EE59)+SUMIF('SPACELOG 7 BP'!$F$2:$EE$2,CX$4,'SPACELOG 7 BP'!$F59:$EE59)+SUMIF('SPACELOG 8 BP'!$F$2:$EE$2,CX$4,'SPACELOG 8 BP'!$F59:$EE59)+SUMIF('SPACELOG 9 BP'!$F$2:$EE$2,CX$4,'SPACELOG 9 BP'!$F59:$EE59)+SUMIF('SPACELOG 10 BP'!$F$2:$EE$2,CX$4,'SPACELOG 10 BP'!$F59:$EE59)+SUMIF('SPACELOG 11 BP'!$F$2:$EE$2,CX$4,'SPACELOG 11 BP'!$F59:$EE59)+SUMIF('SPACELOG 12 BP'!$F$2:$EE$2,CX$4,'SPACELOG 12 BP'!$F59:$EE59)</f>
        <v>6.44</v>
      </c>
      <c r="CY59" s="33">
        <f>SUMIF('reporting montigny'!$F$2:$EE$2,CY$4,'reporting montigny'!$F59:$EE59)+SUMIF('reporting boissy'!$F$2:$EE$2,CY$4,'reporting boissy'!$F59:$EE59)+SUMIF('reporting moussy'!$F$2:$EE$2,CY$4,'reporting moussy'!$F59:$EE59)+SUMIF('reporting trappes'!$F$2:$EE$2,CY$4,'reporting trappes'!$F59:$EE59)+SUMIF('SPACELOG 5 BP'!$F$2:$EE$2,CY$4,'SPACELOG 5 BP'!$F59:$EE59)+SUMIF('SPACELOG 6 BP'!$F$2:$EE$2,CY$4,'SPACELOG 6 BP'!$F59:$EE59)+SUMIF('SPACELOG 7 BP'!$F$2:$EE$2,CY$4,'SPACELOG 7 BP'!$F59:$EE59)+SUMIF('SPACELOG 8 BP'!$F$2:$EE$2,CY$4,'SPACELOG 8 BP'!$F59:$EE59)+SUMIF('SPACELOG 9 BP'!$F$2:$EE$2,CY$4,'SPACELOG 9 BP'!$F59:$EE59)+SUMIF('SPACELOG 10 BP'!$F$2:$EE$2,CY$4,'SPACELOG 10 BP'!$F59:$EE59)+SUMIF('SPACELOG 11 BP'!$F$2:$EE$2,CY$4,'SPACELOG 11 BP'!$F59:$EE59)+SUMIF('SPACELOG 12 BP'!$F$2:$EE$2,CY$4,'SPACELOG 12 BP'!$F59:$EE59)</f>
        <v>4.3</v>
      </c>
      <c r="CZ59" s="33">
        <f>SUMIF('reporting montigny'!$F$2:$EE$2,CZ$4,'reporting montigny'!$F59:$EE59)+SUMIF('reporting boissy'!$F$2:$EE$2,CZ$4,'reporting boissy'!$F59:$EE59)+SUMIF('reporting moussy'!$F$2:$EE$2,CZ$4,'reporting moussy'!$F59:$EE59)+SUMIF('reporting trappes'!$F$2:$EE$2,CZ$4,'reporting trappes'!$F59:$EE59)+SUMIF('SPACELOG 5 BP'!$F$2:$EE$2,CZ$4,'SPACELOG 5 BP'!$F59:$EE59)+SUMIF('SPACELOG 6 BP'!$F$2:$EE$2,CZ$4,'SPACELOG 6 BP'!$F59:$EE59)+SUMIF('SPACELOG 7 BP'!$F$2:$EE$2,CZ$4,'SPACELOG 7 BP'!$F59:$EE59)+SUMIF('SPACELOG 8 BP'!$F$2:$EE$2,CZ$4,'SPACELOG 8 BP'!$F59:$EE59)+SUMIF('SPACELOG 9 BP'!$F$2:$EE$2,CZ$4,'SPACELOG 9 BP'!$F59:$EE59)+SUMIF('SPACELOG 10 BP'!$F$2:$EE$2,CZ$4,'SPACELOG 10 BP'!$F59:$EE59)+SUMIF('SPACELOG 11 BP'!$F$2:$EE$2,CZ$4,'SPACELOG 11 BP'!$F59:$EE59)+SUMIF('SPACELOG 12 BP'!$F$2:$EE$2,CZ$4,'SPACELOG 12 BP'!$F59:$EE59)</f>
        <v>2.15</v>
      </c>
      <c r="DA59" s="33">
        <f>SUMIF('reporting montigny'!$F$2:$EE$2,DA$4,'reporting montigny'!$F59:$EE59)+SUMIF('reporting boissy'!$F$2:$EE$2,DA$4,'reporting boissy'!$F59:$EE59)+SUMIF('reporting moussy'!$F$2:$EE$2,DA$4,'reporting moussy'!$F59:$EE59)+SUMIF('reporting trappes'!$F$2:$EE$2,DA$4,'reporting trappes'!$F59:$EE59)+SUMIF('SPACELOG 5 BP'!$F$2:$EE$2,DA$4,'SPACELOG 5 BP'!$F59:$EE59)+SUMIF('SPACELOG 6 BP'!$F$2:$EE$2,DA$4,'SPACELOG 6 BP'!$F59:$EE59)+SUMIF('SPACELOG 7 BP'!$F$2:$EE$2,DA$4,'SPACELOG 7 BP'!$F59:$EE59)+SUMIF('SPACELOG 8 BP'!$F$2:$EE$2,DA$4,'SPACELOG 8 BP'!$F59:$EE59)+SUMIF('SPACELOG 9 BP'!$F$2:$EE$2,DA$4,'SPACELOG 9 BP'!$F59:$EE59)+SUMIF('SPACELOG 10 BP'!$F$2:$EE$2,DA$4,'SPACELOG 10 BP'!$F59:$EE59)+SUMIF('SPACELOG 11 BP'!$F$2:$EE$2,DA$4,'SPACELOG 11 BP'!$F59:$EE59)+SUMIF('SPACELOG 12 BP'!$F$2:$EE$2,DA$4,'SPACELOG 12 BP'!$F59:$EE59)</f>
        <v>0</v>
      </c>
      <c r="DB59" s="33">
        <f>SUMIF('reporting montigny'!$F$2:$EE$2,DB$4,'reporting montigny'!$F59:$EE59)+SUMIF('reporting boissy'!$F$2:$EE$2,DB$4,'reporting boissy'!$F59:$EE59)+SUMIF('reporting moussy'!$F$2:$EE$2,DB$4,'reporting moussy'!$F59:$EE59)+SUMIF('reporting trappes'!$F$2:$EE$2,DB$4,'reporting trappes'!$F59:$EE59)+SUMIF('SPACELOG 5 BP'!$F$2:$EE$2,DB$4,'SPACELOG 5 BP'!$F59:$EE59)+SUMIF('SPACELOG 6 BP'!$F$2:$EE$2,DB$4,'SPACELOG 6 BP'!$F59:$EE59)+SUMIF('SPACELOG 7 BP'!$F$2:$EE$2,DB$4,'SPACELOG 7 BP'!$F59:$EE59)+SUMIF('SPACELOG 8 BP'!$F$2:$EE$2,DB$4,'SPACELOG 8 BP'!$F59:$EE59)+SUMIF('SPACELOG 9 BP'!$F$2:$EE$2,DB$4,'SPACELOG 9 BP'!$F59:$EE59)+SUMIF('SPACELOG 10 BP'!$F$2:$EE$2,DB$4,'SPACELOG 10 BP'!$F59:$EE59)+SUMIF('SPACELOG 11 BP'!$F$2:$EE$2,DB$4,'SPACELOG 11 BP'!$F59:$EE59)+SUMIF('SPACELOG 12 BP'!$F$2:$EE$2,DB$4,'SPACELOG 12 BP'!$F59:$EE59)</f>
        <v>0</v>
      </c>
      <c r="DC59" s="33">
        <f>SUMIF('reporting montigny'!$F$2:$EE$2,DC$4,'reporting montigny'!$F59:$EE59)+SUMIF('reporting boissy'!$F$2:$EE$2,DC$4,'reporting boissy'!$F59:$EE59)+SUMIF('reporting moussy'!$F$2:$EE$2,DC$4,'reporting moussy'!$F59:$EE59)+SUMIF('reporting trappes'!$F$2:$EE$2,DC$4,'reporting trappes'!$F59:$EE59)+SUMIF('SPACELOG 5 BP'!$F$2:$EE$2,DC$4,'SPACELOG 5 BP'!$F59:$EE59)+SUMIF('SPACELOG 6 BP'!$F$2:$EE$2,DC$4,'SPACELOG 6 BP'!$F59:$EE59)+SUMIF('SPACELOG 7 BP'!$F$2:$EE$2,DC$4,'SPACELOG 7 BP'!$F59:$EE59)+SUMIF('SPACELOG 8 BP'!$F$2:$EE$2,DC$4,'SPACELOG 8 BP'!$F59:$EE59)+SUMIF('SPACELOG 9 BP'!$F$2:$EE$2,DC$4,'SPACELOG 9 BP'!$F59:$EE59)+SUMIF('SPACELOG 10 BP'!$F$2:$EE$2,DC$4,'SPACELOG 10 BP'!$F59:$EE59)+SUMIF('SPACELOG 11 BP'!$F$2:$EE$2,DC$4,'SPACELOG 11 BP'!$F59:$EE59)+SUMIF('SPACELOG 12 BP'!$F$2:$EE$2,DC$4,'SPACELOG 12 BP'!$F59:$EE59)</f>
        <v>0</v>
      </c>
      <c r="DD59" s="33">
        <f>SUMIF('reporting montigny'!$F$2:$EE$2,DD$4,'reporting montigny'!$F59:$EE59)+SUMIF('reporting boissy'!$F$2:$EE$2,DD$4,'reporting boissy'!$F59:$EE59)+SUMIF('reporting moussy'!$F$2:$EE$2,DD$4,'reporting moussy'!$F59:$EE59)+SUMIF('reporting trappes'!$F$2:$EE$2,DD$4,'reporting trappes'!$F59:$EE59)+SUMIF('SPACELOG 5 BP'!$F$2:$EE$2,DD$4,'SPACELOG 5 BP'!$F59:$EE59)+SUMIF('SPACELOG 6 BP'!$F$2:$EE$2,DD$4,'SPACELOG 6 BP'!$F59:$EE59)+SUMIF('SPACELOG 7 BP'!$F$2:$EE$2,DD$4,'SPACELOG 7 BP'!$F59:$EE59)+SUMIF('SPACELOG 8 BP'!$F$2:$EE$2,DD$4,'SPACELOG 8 BP'!$F59:$EE59)+SUMIF('SPACELOG 9 BP'!$F$2:$EE$2,DD$4,'SPACELOG 9 BP'!$F59:$EE59)+SUMIF('SPACELOG 10 BP'!$F$2:$EE$2,DD$4,'SPACELOG 10 BP'!$F59:$EE59)+SUMIF('SPACELOG 11 BP'!$F$2:$EE$2,DD$4,'SPACELOG 11 BP'!$F59:$EE59)+SUMIF('SPACELOG 12 BP'!$F$2:$EE$2,DD$4,'SPACELOG 12 BP'!$F59:$EE59)</f>
        <v>0</v>
      </c>
      <c r="DE59" s="393">
        <f t="shared" si="281"/>
        <v>76.970000000000013</v>
      </c>
      <c r="DF59" s="33">
        <f>SUMIF('reporting montigny'!$F$2:$EE$2,DF$4,'reporting montigny'!$F59:$EE59)+SUMIF('reporting boissy'!$F$2:$EE$2,DF$4,'reporting boissy'!$F59:$EE59)+SUMIF('reporting moussy'!$F$2:$EE$2,DF$4,'reporting moussy'!$F59:$EE59)+SUMIF('reporting trappes'!$F$2:$EE$2,DF$4,'reporting trappes'!$F59:$EE59)+SUMIF('SPACELOG 5 BP'!$F$2:$EE$2,DF$4,'SPACELOG 5 BP'!$F59:$EE59)+SUMIF('SPACELOG 6 BP'!$F$2:$EE$2,DF$4,'SPACELOG 6 BP'!$F59:$EE59)+SUMIF('SPACELOG 7 BP'!$F$2:$EE$2,DF$4,'SPACELOG 7 BP'!$F59:$EE59)+SUMIF('SPACELOG 8 BP'!$F$2:$EE$2,DF$4,'SPACELOG 8 BP'!$F59:$EE59)+SUMIF('SPACELOG 9 BP'!$F$2:$EE$2,DF$4,'SPACELOG 9 BP'!$F59:$EE59)+SUMIF('SPACELOG 10 BP'!$F$2:$EE$2,DF$4,'SPACELOG 10 BP'!$F59:$EE59)+SUMIF('SPACELOG 11 BP'!$F$2:$EE$2,DF$4,'SPACELOG 11 BP'!$F59:$EE59)+SUMIF('SPACELOG 12 BP'!$F$2:$EE$2,DF$4,'SPACELOG 12 BP'!$F59:$EE59)</f>
        <v>0</v>
      </c>
      <c r="DG59" s="33">
        <f>SUMIF('reporting montigny'!$F$2:$EE$2,DG$4,'reporting montigny'!$F59:$EE59)+SUMIF('reporting boissy'!$F$2:$EE$2,DG$4,'reporting boissy'!$F59:$EE59)+SUMIF('reporting moussy'!$F$2:$EE$2,DG$4,'reporting moussy'!$F59:$EE59)+SUMIF('reporting trappes'!$F$2:$EE$2,DG$4,'reporting trappes'!$F59:$EE59)+SUMIF('SPACELOG 5 BP'!$F$2:$EE$2,DG$4,'SPACELOG 5 BP'!$F59:$EE59)+SUMIF('SPACELOG 6 BP'!$F$2:$EE$2,DG$4,'SPACELOG 6 BP'!$F59:$EE59)+SUMIF('SPACELOG 7 BP'!$F$2:$EE$2,DG$4,'SPACELOG 7 BP'!$F59:$EE59)+SUMIF('SPACELOG 8 BP'!$F$2:$EE$2,DG$4,'SPACELOG 8 BP'!$F59:$EE59)+SUMIF('SPACELOG 9 BP'!$F$2:$EE$2,DG$4,'SPACELOG 9 BP'!$F59:$EE59)+SUMIF('SPACELOG 10 BP'!$F$2:$EE$2,DG$4,'SPACELOG 10 BP'!$F59:$EE59)+SUMIF('SPACELOG 11 BP'!$F$2:$EE$2,DG$4,'SPACELOG 11 BP'!$F59:$EE59)+SUMIF('SPACELOG 12 BP'!$F$2:$EE$2,DG$4,'SPACELOG 12 BP'!$F59:$EE59)</f>
        <v>0</v>
      </c>
      <c r="DH59" s="33">
        <f>SUMIF('reporting montigny'!$F$2:$EE$2,DH$4,'reporting montigny'!$F59:$EE59)+SUMIF('reporting boissy'!$F$2:$EE$2,DH$4,'reporting boissy'!$F59:$EE59)+SUMIF('reporting moussy'!$F$2:$EE$2,DH$4,'reporting moussy'!$F59:$EE59)+SUMIF('reporting trappes'!$F$2:$EE$2,DH$4,'reporting trappes'!$F59:$EE59)+SUMIF('SPACELOG 5 BP'!$F$2:$EE$2,DH$4,'SPACELOG 5 BP'!$F59:$EE59)+SUMIF('SPACELOG 6 BP'!$F$2:$EE$2,DH$4,'SPACELOG 6 BP'!$F59:$EE59)+SUMIF('SPACELOG 7 BP'!$F$2:$EE$2,DH$4,'SPACELOG 7 BP'!$F59:$EE59)+SUMIF('SPACELOG 8 BP'!$F$2:$EE$2,DH$4,'SPACELOG 8 BP'!$F59:$EE59)+SUMIF('SPACELOG 9 BP'!$F$2:$EE$2,DH$4,'SPACELOG 9 BP'!$F59:$EE59)+SUMIF('SPACELOG 10 BP'!$F$2:$EE$2,DH$4,'SPACELOG 10 BP'!$F59:$EE59)+SUMIF('SPACELOG 11 BP'!$F$2:$EE$2,DH$4,'SPACELOG 11 BP'!$F59:$EE59)+SUMIF('SPACELOG 12 BP'!$F$2:$EE$2,DH$4,'SPACELOG 12 BP'!$F59:$EE59)</f>
        <v>0</v>
      </c>
      <c r="DI59" s="33">
        <f>SUMIF('reporting montigny'!$F$2:$EE$2,DI$4,'reporting montigny'!$F59:$EE59)+SUMIF('reporting boissy'!$F$2:$EE$2,DI$4,'reporting boissy'!$F59:$EE59)+SUMIF('reporting moussy'!$F$2:$EE$2,DI$4,'reporting moussy'!$F59:$EE59)+SUMIF('reporting trappes'!$F$2:$EE$2,DI$4,'reporting trappes'!$F59:$EE59)+SUMIF('SPACELOG 5 BP'!$F$2:$EE$2,DI$4,'SPACELOG 5 BP'!$F59:$EE59)+SUMIF('SPACELOG 6 BP'!$F$2:$EE$2,DI$4,'SPACELOG 6 BP'!$F59:$EE59)+SUMIF('SPACELOG 7 BP'!$F$2:$EE$2,DI$4,'SPACELOG 7 BP'!$F59:$EE59)+SUMIF('SPACELOG 8 BP'!$F$2:$EE$2,DI$4,'SPACELOG 8 BP'!$F59:$EE59)+SUMIF('SPACELOG 9 BP'!$F$2:$EE$2,DI$4,'SPACELOG 9 BP'!$F59:$EE59)+SUMIF('SPACELOG 10 BP'!$F$2:$EE$2,DI$4,'SPACELOG 10 BP'!$F59:$EE59)+SUMIF('SPACELOG 11 BP'!$F$2:$EE$2,DI$4,'SPACELOG 11 BP'!$F59:$EE59)+SUMIF('SPACELOG 12 BP'!$F$2:$EE$2,DI$4,'SPACELOG 12 BP'!$F59:$EE59)</f>
        <v>0</v>
      </c>
      <c r="DJ59" s="33">
        <f>SUMIF('reporting montigny'!$F$2:$EE$2,DJ$4,'reporting montigny'!$F59:$EE59)+SUMIF('reporting boissy'!$F$2:$EE$2,DJ$4,'reporting boissy'!$F59:$EE59)+SUMIF('reporting moussy'!$F$2:$EE$2,DJ$4,'reporting moussy'!$F59:$EE59)+SUMIF('reporting trappes'!$F$2:$EE$2,DJ$4,'reporting trappes'!$F59:$EE59)+SUMIF('SPACELOG 5 BP'!$F$2:$EE$2,DJ$4,'SPACELOG 5 BP'!$F59:$EE59)+SUMIF('SPACELOG 6 BP'!$F$2:$EE$2,DJ$4,'SPACELOG 6 BP'!$F59:$EE59)+SUMIF('SPACELOG 7 BP'!$F$2:$EE$2,DJ$4,'SPACELOG 7 BP'!$F59:$EE59)+SUMIF('SPACELOG 8 BP'!$F$2:$EE$2,DJ$4,'SPACELOG 8 BP'!$F59:$EE59)+SUMIF('SPACELOG 9 BP'!$F$2:$EE$2,DJ$4,'SPACELOG 9 BP'!$F59:$EE59)+SUMIF('SPACELOG 10 BP'!$F$2:$EE$2,DJ$4,'SPACELOG 10 BP'!$F59:$EE59)+SUMIF('SPACELOG 11 BP'!$F$2:$EE$2,DJ$4,'SPACELOG 11 BP'!$F59:$EE59)+SUMIF('SPACELOG 12 BP'!$F$2:$EE$2,DJ$4,'SPACELOG 12 BP'!$F59:$EE59)</f>
        <v>0</v>
      </c>
      <c r="DK59" s="33">
        <f>SUMIF('reporting montigny'!$F$2:$EE$2,DK$4,'reporting montigny'!$F59:$EE59)+SUMIF('reporting boissy'!$F$2:$EE$2,DK$4,'reporting boissy'!$F59:$EE59)+SUMIF('reporting moussy'!$F$2:$EE$2,DK$4,'reporting moussy'!$F59:$EE59)+SUMIF('reporting trappes'!$F$2:$EE$2,DK$4,'reporting trappes'!$F59:$EE59)+SUMIF('SPACELOG 5 BP'!$F$2:$EE$2,DK$4,'SPACELOG 5 BP'!$F59:$EE59)+SUMIF('SPACELOG 6 BP'!$F$2:$EE$2,DK$4,'SPACELOG 6 BP'!$F59:$EE59)+SUMIF('SPACELOG 7 BP'!$F$2:$EE$2,DK$4,'SPACELOG 7 BP'!$F59:$EE59)+SUMIF('SPACELOG 8 BP'!$F$2:$EE$2,DK$4,'SPACELOG 8 BP'!$F59:$EE59)+SUMIF('SPACELOG 9 BP'!$F$2:$EE$2,DK$4,'SPACELOG 9 BP'!$F59:$EE59)+SUMIF('SPACELOG 10 BP'!$F$2:$EE$2,DK$4,'SPACELOG 10 BP'!$F59:$EE59)+SUMIF('SPACELOG 11 BP'!$F$2:$EE$2,DK$4,'SPACELOG 11 BP'!$F59:$EE59)+SUMIF('SPACELOG 12 BP'!$F$2:$EE$2,DK$4,'SPACELOG 12 BP'!$F59:$EE59)</f>
        <v>0</v>
      </c>
      <c r="DL59" s="33">
        <f>SUMIF('reporting montigny'!$F$2:$EE$2,DL$4,'reporting montigny'!$F59:$EE59)+SUMIF('reporting boissy'!$F$2:$EE$2,DL$4,'reporting boissy'!$F59:$EE59)+SUMIF('reporting moussy'!$F$2:$EE$2,DL$4,'reporting moussy'!$F59:$EE59)+SUMIF('reporting trappes'!$F$2:$EE$2,DL$4,'reporting trappes'!$F59:$EE59)+SUMIF('SPACELOG 5 BP'!$F$2:$EE$2,DL$4,'SPACELOG 5 BP'!$F59:$EE59)+SUMIF('SPACELOG 6 BP'!$F$2:$EE$2,DL$4,'SPACELOG 6 BP'!$F59:$EE59)+SUMIF('SPACELOG 7 BP'!$F$2:$EE$2,DL$4,'SPACELOG 7 BP'!$F59:$EE59)+SUMIF('SPACELOG 8 BP'!$F$2:$EE$2,DL$4,'SPACELOG 8 BP'!$F59:$EE59)+SUMIF('SPACELOG 9 BP'!$F$2:$EE$2,DL$4,'SPACELOG 9 BP'!$F59:$EE59)+SUMIF('SPACELOG 10 BP'!$F$2:$EE$2,DL$4,'SPACELOG 10 BP'!$F59:$EE59)+SUMIF('SPACELOG 11 BP'!$F$2:$EE$2,DL$4,'SPACELOG 11 BP'!$F59:$EE59)+SUMIF('SPACELOG 12 BP'!$F$2:$EE$2,DL$4,'SPACELOG 12 BP'!$F59:$EE59)</f>
        <v>0</v>
      </c>
      <c r="DM59" s="33">
        <f>SUMIF('reporting montigny'!$F$2:$EE$2,DM$4,'reporting montigny'!$F59:$EE59)+SUMIF('reporting boissy'!$F$2:$EE$2,DM$4,'reporting boissy'!$F59:$EE59)+SUMIF('reporting moussy'!$F$2:$EE$2,DM$4,'reporting moussy'!$F59:$EE59)+SUMIF('reporting trappes'!$F$2:$EE$2,DM$4,'reporting trappes'!$F59:$EE59)+SUMIF('SPACELOG 5 BP'!$F$2:$EE$2,DM$4,'SPACELOG 5 BP'!$F59:$EE59)+SUMIF('SPACELOG 6 BP'!$F$2:$EE$2,DM$4,'SPACELOG 6 BP'!$F59:$EE59)+SUMIF('SPACELOG 7 BP'!$F$2:$EE$2,DM$4,'SPACELOG 7 BP'!$F59:$EE59)+SUMIF('SPACELOG 8 BP'!$F$2:$EE$2,DM$4,'SPACELOG 8 BP'!$F59:$EE59)+SUMIF('SPACELOG 9 BP'!$F$2:$EE$2,DM$4,'SPACELOG 9 BP'!$F59:$EE59)+SUMIF('SPACELOG 10 BP'!$F$2:$EE$2,DM$4,'SPACELOG 10 BP'!$F59:$EE59)+SUMIF('SPACELOG 11 BP'!$F$2:$EE$2,DM$4,'SPACELOG 11 BP'!$F59:$EE59)+SUMIF('SPACELOG 12 BP'!$F$2:$EE$2,DM$4,'SPACELOG 12 BP'!$F59:$EE59)</f>
        <v>0</v>
      </c>
      <c r="DN59" s="33">
        <f>SUMIF('reporting montigny'!$F$2:$EE$2,DN$4,'reporting montigny'!$F59:$EE59)+SUMIF('reporting boissy'!$F$2:$EE$2,DN$4,'reporting boissy'!$F59:$EE59)+SUMIF('reporting moussy'!$F$2:$EE$2,DN$4,'reporting moussy'!$F59:$EE59)+SUMIF('reporting trappes'!$F$2:$EE$2,DN$4,'reporting trappes'!$F59:$EE59)+SUMIF('SPACELOG 5 BP'!$F$2:$EE$2,DN$4,'SPACELOG 5 BP'!$F59:$EE59)+SUMIF('SPACELOG 6 BP'!$F$2:$EE$2,DN$4,'SPACELOG 6 BP'!$F59:$EE59)+SUMIF('SPACELOG 7 BP'!$F$2:$EE$2,DN$4,'SPACELOG 7 BP'!$F59:$EE59)+SUMIF('SPACELOG 8 BP'!$F$2:$EE$2,DN$4,'SPACELOG 8 BP'!$F59:$EE59)+SUMIF('SPACELOG 9 BP'!$F$2:$EE$2,DN$4,'SPACELOG 9 BP'!$F59:$EE59)+SUMIF('SPACELOG 10 BP'!$F$2:$EE$2,DN$4,'SPACELOG 10 BP'!$F59:$EE59)+SUMIF('SPACELOG 11 BP'!$F$2:$EE$2,DN$4,'SPACELOG 11 BP'!$F59:$EE59)+SUMIF('SPACELOG 12 BP'!$F$2:$EE$2,DN$4,'SPACELOG 12 BP'!$F59:$EE59)</f>
        <v>0</v>
      </c>
      <c r="DO59" s="33">
        <f>SUMIF('reporting montigny'!$F$2:$EE$2,DO$4,'reporting montigny'!$F59:$EE59)+SUMIF('reporting boissy'!$F$2:$EE$2,DO$4,'reporting boissy'!$F59:$EE59)+SUMIF('reporting moussy'!$F$2:$EE$2,DO$4,'reporting moussy'!$F59:$EE59)+SUMIF('reporting trappes'!$F$2:$EE$2,DO$4,'reporting trappes'!$F59:$EE59)+SUMIF('SPACELOG 5 BP'!$F$2:$EE$2,DO$4,'SPACELOG 5 BP'!$F59:$EE59)+SUMIF('SPACELOG 6 BP'!$F$2:$EE$2,DO$4,'SPACELOG 6 BP'!$F59:$EE59)+SUMIF('SPACELOG 7 BP'!$F$2:$EE$2,DO$4,'SPACELOG 7 BP'!$F59:$EE59)+SUMIF('SPACELOG 8 BP'!$F$2:$EE$2,DO$4,'SPACELOG 8 BP'!$F59:$EE59)+SUMIF('SPACELOG 9 BP'!$F$2:$EE$2,DO$4,'SPACELOG 9 BP'!$F59:$EE59)+SUMIF('SPACELOG 10 BP'!$F$2:$EE$2,DO$4,'SPACELOG 10 BP'!$F59:$EE59)+SUMIF('SPACELOG 11 BP'!$F$2:$EE$2,DO$4,'SPACELOG 11 BP'!$F59:$EE59)+SUMIF('SPACELOG 12 BP'!$F$2:$EE$2,DO$4,'SPACELOG 12 BP'!$F59:$EE59)</f>
        <v>0</v>
      </c>
      <c r="DP59" s="33">
        <f>SUMIF('reporting montigny'!$F$2:$EE$2,DP$4,'reporting montigny'!$F59:$EE59)+SUMIF('reporting boissy'!$F$2:$EE$2,DP$4,'reporting boissy'!$F59:$EE59)+SUMIF('reporting moussy'!$F$2:$EE$2,DP$4,'reporting moussy'!$F59:$EE59)+SUMIF('reporting trappes'!$F$2:$EE$2,DP$4,'reporting trappes'!$F59:$EE59)+SUMIF('SPACELOG 5 BP'!$F$2:$EE$2,DP$4,'SPACELOG 5 BP'!$F59:$EE59)+SUMIF('SPACELOG 6 BP'!$F$2:$EE$2,DP$4,'SPACELOG 6 BP'!$F59:$EE59)+SUMIF('SPACELOG 7 BP'!$F$2:$EE$2,DP$4,'SPACELOG 7 BP'!$F59:$EE59)+SUMIF('SPACELOG 8 BP'!$F$2:$EE$2,DP$4,'SPACELOG 8 BP'!$F59:$EE59)+SUMIF('SPACELOG 9 BP'!$F$2:$EE$2,DP$4,'SPACELOG 9 BP'!$F59:$EE59)+SUMIF('SPACELOG 10 BP'!$F$2:$EE$2,DP$4,'SPACELOG 10 BP'!$F59:$EE59)+SUMIF('SPACELOG 11 BP'!$F$2:$EE$2,DP$4,'SPACELOG 11 BP'!$F59:$EE59)+SUMIF('SPACELOG 12 BP'!$F$2:$EE$2,DP$4,'SPACELOG 12 BP'!$F59:$EE59)</f>
        <v>0</v>
      </c>
      <c r="DQ59" s="33">
        <f>SUMIF('reporting montigny'!$F$2:$EE$2,DQ$4,'reporting montigny'!$F59:$EE59)+SUMIF('reporting boissy'!$F$2:$EE$2,DQ$4,'reporting boissy'!$F59:$EE59)+SUMIF('reporting moussy'!$F$2:$EE$2,DQ$4,'reporting moussy'!$F59:$EE59)+SUMIF('reporting trappes'!$F$2:$EE$2,DQ$4,'reporting trappes'!$F59:$EE59)+SUMIF('SPACELOG 5 BP'!$F$2:$EE$2,DQ$4,'SPACELOG 5 BP'!$F59:$EE59)+SUMIF('SPACELOG 6 BP'!$F$2:$EE$2,DQ$4,'SPACELOG 6 BP'!$F59:$EE59)+SUMIF('SPACELOG 7 BP'!$F$2:$EE$2,DQ$4,'SPACELOG 7 BP'!$F59:$EE59)+SUMIF('SPACELOG 8 BP'!$F$2:$EE$2,DQ$4,'SPACELOG 8 BP'!$F59:$EE59)+SUMIF('SPACELOG 9 BP'!$F$2:$EE$2,DQ$4,'SPACELOG 9 BP'!$F59:$EE59)+SUMIF('SPACELOG 10 BP'!$F$2:$EE$2,DQ$4,'SPACELOG 10 BP'!$F59:$EE59)+SUMIF('SPACELOG 11 BP'!$F$2:$EE$2,DQ$4,'SPACELOG 11 BP'!$F59:$EE59)+SUMIF('SPACELOG 12 BP'!$F$2:$EE$2,DQ$4,'SPACELOG 12 BP'!$F59:$EE59)</f>
        <v>0</v>
      </c>
      <c r="DR59" s="393">
        <f t="shared" si="282"/>
        <v>0</v>
      </c>
    </row>
    <row r="60" spans="2:122" x14ac:dyDescent="0.2"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9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9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9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9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9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9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9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9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93"/>
    </row>
    <row r="61" spans="2:122" x14ac:dyDescent="0.2">
      <c r="E61" s="2" t="s">
        <v>51</v>
      </c>
      <c r="F61" s="328">
        <f>F55-SUM(F57:F59)</f>
        <v>1453.7600000000002</v>
      </c>
      <c r="G61" s="328">
        <f t="shared" ref="G61:BR61" si="284">G55-SUM(G57:G59)</f>
        <v>3271.1100000000006</v>
      </c>
      <c r="H61" s="328">
        <f t="shared" si="284"/>
        <v>5220.57</v>
      </c>
      <c r="I61" s="328">
        <f t="shared" si="284"/>
        <v>11702.150000000001</v>
      </c>
      <c r="J61" s="328">
        <f t="shared" si="284"/>
        <v>13419.86</v>
      </c>
      <c r="K61" s="328">
        <f t="shared" si="284"/>
        <v>13869.68</v>
      </c>
      <c r="L61" s="328">
        <f t="shared" si="284"/>
        <v>4468.3899999999994</v>
      </c>
      <c r="M61" s="328">
        <f t="shared" si="284"/>
        <v>8018.4599999999991</v>
      </c>
      <c r="N61" s="328">
        <f t="shared" si="284"/>
        <v>8351.65</v>
      </c>
      <c r="O61" s="328">
        <f t="shared" si="284"/>
        <v>10101.959999999999</v>
      </c>
      <c r="P61" s="328">
        <f t="shared" si="284"/>
        <v>8157.41</v>
      </c>
      <c r="Q61" s="328">
        <f t="shared" si="284"/>
        <v>-3760.6100000000006</v>
      </c>
      <c r="R61" s="394">
        <f t="shared" si="284"/>
        <v>84274.389999999985</v>
      </c>
      <c r="S61" s="328">
        <f t="shared" si="284"/>
        <v>-19932.93</v>
      </c>
      <c r="T61" s="328">
        <f t="shared" si="284"/>
        <v>-10035.220000000001</v>
      </c>
      <c r="U61" s="328">
        <f t="shared" si="284"/>
        <v>-12646.39</v>
      </c>
      <c r="V61" s="328">
        <f t="shared" si="284"/>
        <v>11699.310000000001</v>
      </c>
      <c r="W61" s="328">
        <f t="shared" si="284"/>
        <v>3894.1399999999994</v>
      </c>
      <c r="X61" s="328">
        <f t="shared" si="284"/>
        <v>6779.1700000000019</v>
      </c>
      <c r="Y61" s="328">
        <f t="shared" si="284"/>
        <v>9389.3200000000015</v>
      </c>
      <c r="Z61" s="328">
        <f t="shared" si="284"/>
        <v>12022.43</v>
      </c>
      <c r="AA61" s="328">
        <f t="shared" si="284"/>
        <v>14655.77</v>
      </c>
      <c r="AB61" s="328">
        <f t="shared" si="284"/>
        <v>5289.34</v>
      </c>
      <c r="AC61" s="328">
        <f t="shared" si="284"/>
        <v>19923.14</v>
      </c>
      <c r="AD61" s="328">
        <f t="shared" si="284"/>
        <v>22557.18</v>
      </c>
      <c r="AE61" s="394">
        <f t="shared" si="284"/>
        <v>63595.25999999998</v>
      </c>
      <c r="AF61" s="328">
        <f t="shared" si="284"/>
        <v>23876.440000000002</v>
      </c>
      <c r="AG61" s="328">
        <f t="shared" si="284"/>
        <v>26510.95</v>
      </c>
      <c r="AH61" s="328">
        <f t="shared" si="284"/>
        <v>17804.68</v>
      </c>
      <c r="AI61" s="328">
        <f t="shared" si="284"/>
        <v>31030.65</v>
      </c>
      <c r="AJ61" s="328">
        <f t="shared" si="284"/>
        <v>32915.869999999995</v>
      </c>
      <c r="AK61" s="328">
        <f t="shared" si="284"/>
        <v>34801.300000000003</v>
      </c>
      <c r="AL61" s="328">
        <f t="shared" si="284"/>
        <v>34887</v>
      </c>
      <c r="AM61" s="328">
        <f t="shared" si="284"/>
        <v>34972.93</v>
      </c>
      <c r="AN61" s="328">
        <f t="shared" si="284"/>
        <v>35059.08</v>
      </c>
      <c r="AO61" s="328">
        <f t="shared" si="284"/>
        <v>35145.509999999995</v>
      </c>
      <c r="AP61" s="328">
        <f t="shared" si="284"/>
        <v>35232.15</v>
      </c>
      <c r="AQ61" s="328">
        <f t="shared" si="284"/>
        <v>35319.040000000001</v>
      </c>
      <c r="AR61" s="394">
        <f t="shared" si="284"/>
        <v>377555.6</v>
      </c>
      <c r="AS61" s="328">
        <f t="shared" si="284"/>
        <v>39366.17</v>
      </c>
      <c r="AT61" s="328">
        <f t="shared" si="284"/>
        <v>39453.56</v>
      </c>
      <c r="AU61" s="328">
        <f t="shared" si="284"/>
        <v>28200.17</v>
      </c>
      <c r="AV61" s="328">
        <f t="shared" si="284"/>
        <v>39629.07</v>
      </c>
      <c r="AW61" s="328">
        <f t="shared" si="284"/>
        <v>39717.160000000003</v>
      </c>
      <c r="AX61" s="328">
        <f t="shared" si="284"/>
        <v>39805.520000000004</v>
      </c>
      <c r="AY61" s="328">
        <f t="shared" si="284"/>
        <v>39894.14</v>
      </c>
      <c r="AZ61" s="328">
        <f t="shared" si="284"/>
        <v>39982.99</v>
      </c>
      <c r="BA61" s="328">
        <f t="shared" si="284"/>
        <v>40072.1</v>
      </c>
      <c r="BB61" s="328">
        <f t="shared" si="284"/>
        <v>40161.47</v>
      </c>
      <c r="BC61" s="328">
        <f t="shared" si="284"/>
        <v>40251.050000000003</v>
      </c>
      <c r="BD61" s="328">
        <f t="shared" si="284"/>
        <v>40340.9</v>
      </c>
      <c r="BE61" s="394">
        <f t="shared" si="284"/>
        <v>466874.3</v>
      </c>
      <c r="BF61" s="328">
        <f t="shared" si="284"/>
        <v>40431.020000000004</v>
      </c>
      <c r="BG61" s="328">
        <f t="shared" si="284"/>
        <v>40521.379999999997</v>
      </c>
      <c r="BH61" s="328">
        <f t="shared" si="284"/>
        <v>29270.989999999998</v>
      </c>
      <c r="BI61" s="328">
        <f t="shared" si="284"/>
        <v>40702.869999999995</v>
      </c>
      <c r="BJ61" s="328">
        <f t="shared" si="284"/>
        <v>40793.99</v>
      </c>
      <c r="BK61" s="328">
        <f t="shared" si="284"/>
        <v>40885.35</v>
      </c>
      <c r="BL61" s="328">
        <f t="shared" si="284"/>
        <v>40977.020000000004</v>
      </c>
      <c r="BM61" s="328">
        <f t="shared" si="284"/>
        <v>41068.89</v>
      </c>
      <c r="BN61" s="328">
        <f t="shared" si="284"/>
        <v>41161.06</v>
      </c>
      <c r="BO61" s="328">
        <f t="shared" si="284"/>
        <v>45413.47</v>
      </c>
      <c r="BP61" s="328">
        <f t="shared" si="284"/>
        <v>45506.130000000005</v>
      </c>
      <c r="BQ61" s="328">
        <f t="shared" si="284"/>
        <v>45599.07</v>
      </c>
      <c r="BR61" s="394">
        <f t="shared" si="284"/>
        <v>492331.24</v>
      </c>
      <c r="BS61" s="328">
        <f t="shared" ref="BS61:DR61" si="285">BS55-SUM(BS57:BS59)</f>
        <v>45692.26</v>
      </c>
      <c r="BT61" s="328">
        <f t="shared" si="285"/>
        <v>45785.71</v>
      </c>
      <c r="BU61" s="328">
        <f t="shared" si="285"/>
        <v>34538.44</v>
      </c>
      <c r="BV61" s="328">
        <f t="shared" si="285"/>
        <v>45973.4</v>
      </c>
      <c r="BW61" s="328">
        <f t="shared" si="285"/>
        <v>46067.659999999996</v>
      </c>
      <c r="BX61" s="328">
        <f t="shared" si="285"/>
        <v>46162.17</v>
      </c>
      <c r="BY61" s="328">
        <f t="shared" si="285"/>
        <v>46256.95</v>
      </c>
      <c r="BZ61" s="328">
        <f t="shared" si="285"/>
        <v>46352</v>
      </c>
      <c r="CA61" s="328">
        <f t="shared" si="285"/>
        <v>46447.299999999996</v>
      </c>
      <c r="CB61" s="328">
        <f t="shared" si="285"/>
        <v>46542.879999999997</v>
      </c>
      <c r="CC61" s="328">
        <f t="shared" si="285"/>
        <v>47563.729999999996</v>
      </c>
      <c r="CD61" s="328">
        <f t="shared" si="285"/>
        <v>47659.87</v>
      </c>
      <c r="CE61" s="394">
        <f t="shared" si="285"/>
        <v>545042.37</v>
      </c>
      <c r="CF61" s="328">
        <f t="shared" si="285"/>
        <v>47756.25</v>
      </c>
      <c r="CG61" s="328">
        <f t="shared" si="285"/>
        <v>47852.91</v>
      </c>
      <c r="CH61" s="328">
        <f t="shared" si="285"/>
        <v>36608.86</v>
      </c>
      <c r="CI61" s="328">
        <f t="shared" si="285"/>
        <v>48047.06</v>
      </c>
      <c r="CJ61" s="328">
        <f t="shared" si="285"/>
        <v>54244.54</v>
      </c>
      <c r="CK61" s="328">
        <f t="shared" si="285"/>
        <v>54342.31</v>
      </c>
      <c r="CL61" s="328">
        <f t="shared" si="285"/>
        <v>54440.34</v>
      </c>
      <c r="CM61" s="328">
        <f t="shared" si="285"/>
        <v>54538.67</v>
      </c>
      <c r="CN61" s="328">
        <f t="shared" si="285"/>
        <v>54637.24</v>
      </c>
      <c r="CO61" s="328">
        <f t="shared" si="285"/>
        <v>54736.13</v>
      </c>
      <c r="CP61" s="328">
        <f t="shared" si="285"/>
        <v>54835.25</v>
      </c>
      <c r="CQ61" s="328">
        <f t="shared" si="285"/>
        <v>54934.69</v>
      </c>
      <c r="CR61" s="394">
        <f t="shared" si="285"/>
        <v>616974.25</v>
      </c>
      <c r="CS61" s="328">
        <f t="shared" si="285"/>
        <v>55034.41</v>
      </c>
      <c r="CT61" s="328">
        <f t="shared" si="285"/>
        <v>55134.39</v>
      </c>
      <c r="CU61" s="328">
        <f t="shared" si="285"/>
        <v>43893.67</v>
      </c>
      <c r="CV61" s="328">
        <f t="shared" si="285"/>
        <v>55335.24</v>
      </c>
      <c r="CW61" s="328">
        <f t="shared" si="285"/>
        <v>55436.07</v>
      </c>
      <c r="CX61" s="328">
        <f t="shared" si="285"/>
        <v>55537.21</v>
      </c>
      <c r="CY61" s="328">
        <f t="shared" si="285"/>
        <v>55638.62</v>
      </c>
      <c r="CZ61" s="328">
        <f t="shared" si="285"/>
        <v>55740.31</v>
      </c>
      <c r="DA61" s="328">
        <f t="shared" si="285"/>
        <v>55842.32</v>
      </c>
      <c r="DB61" s="328">
        <f t="shared" si="285"/>
        <v>55942.44</v>
      </c>
      <c r="DC61" s="328">
        <f t="shared" si="285"/>
        <v>56042.83</v>
      </c>
      <c r="DD61" s="328">
        <f t="shared" si="285"/>
        <v>56143.520000000004</v>
      </c>
      <c r="DE61" s="394">
        <f t="shared" si="285"/>
        <v>655721.03</v>
      </c>
      <c r="DF61" s="328">
        <f t="shared" si="285"/>
        <v>56244.5</v>
      </c>
      <c r="DG61" s="328">
        <f t="shared" si="285"/>
        <v>56345.770000000004</v>
      </c>
      <c r="DH61" s="328">
        <f t="shared" si="285"/>
        <v>45106.31</v>
      </c>
      <c r="DI61" s="328">
        <f t="shared" si="285"/>
        <v>56549.14</v>
      </c>
      <c r="DJ61" s="328">
        <f t="shared" si="285"/>
        <v>56651.259999999995</v>
      </c>
      <c r="DK61" s="328">
        <f t="shared" si="285"/>
        <v>56753.68</v>
      </c>
      <c r="DL61" s="328">
        <f t="shared" si="285"/>
        <v>56856.369999999995</v>
      </c>
      <c r="DM61" s="328">
        <f t="shared" si="285"/>
        <v>56959.37</v>
      </c>
      <c r="DN61" s="328">
        <f t="shared" si="285"/>
        <v>57062.67</v>
      </c>
      <c r="DO61" s="328">
        <f t="shared" si="285"/>
        <v>57166.229999999996</v>
      </c>
      <c r="DP61" s="328">
        <f t="shared" si="285"/>
        <v>57270.12</v>
      </c>
      <c r="DQ61" s="328">
        <f t="shared" si="285"/>
        <v>57374.28</v>
      </c>
      <c r="DR61" s="394">
        <f t="shared" si="285"/>
        <v>670339.69999999995</v>
      </c>
    </row>
    <row r="62" spans="2:122" x14ac:dyDescent="0.2">
      <c r="E62" s="1" t="s">
        <v>52</v>
      </c>
      <c r="F62" s="33">
        <f>SUMIF('reporting montigny'!$F$2:$EE$2,F$4,'reporting montigny'!$F62:$EE62)+SUMIF('reporting boissy'!$F$2:$EE$2,F$4,'reporting boissy'!$F62:$EE62)+SUMIF('reporting moussy'!$F$2:$EE$2,F$4,'reporting moussy'!$F62:$EE62)+SUMIF('reporting trappes'!$F$2:$EE$2,F$4,'reporting trappes'!$F62:$EE62)+SUMIF('SPACELOG 5 BP'!$F$2:$EE$2,F$4,'SPACELOG 5 BP'!$F62:$EE62)+SUMIF('SPACELOG 6 BP'!$F$2:$EE$2,F$4,'SPACELOG 6 BP'!$F62:$EE62)+SUMIF('SPACELOG 7 BP'!$F$2:$EE$2,F$4,'SPACELOG 7 BP'!$F62:$EE62)+SUMIF('SPACELOG 8 BP'!$F$2:$EE$2,F$4,'SPACELOG 8 BP'!$F62:$EE62)+SUMIF('SPACELOG 9 BP'!$F$2:$EE$2,F$4,'SPACELOG 9 BP'!$F62:$EE62)+SUMIF('SPACELOG 10 BP'!$F$2:$EE$2,F$4,'SPACELOG 10 BP'!$F62:$EE62)+SUMIF('SPACELOG 11 BP'!$F$2:$EE$2,F$4,'SPACELOG 11 BP'!$F62:$EE62)+SUMIF('SPACELOG 12 BP'!$F$2:$EE$2,F$4,'SPACELOG 12 BP'!$F62:$EE62)</f>
        <v>4069.6875</v>
      </c>
      <c r="G62" s="33">
        <f>SUMIF('reporting montigny'!$F$2:$EE$2,G$4,'reporting montigny'!$F62:$EE62)+SUMIF('reporting boissy'!$F$2:$EE$2,G$4,'reporting boissy'!$F62:$EE62)+SUMIF('reporting moussy'!$F$2:$EE$2,G$4,'reporting moussy'!$F62:$EE62)+SUMIF('reporting trappes'!$F$2:$EE$2,G$4,'reporting trappes'!$F62:$EE62)+SUMIF('SPACELOG 5 BP'!$F$2:$EE$2,G$4,'SPACELOG 5 BP'!$F62:$EE62)+SUMIF('SPACELOG 6 BP'!$F$2:$EE$2,G$4,'SPACELOG 6 BP'!$F62:$EE62)+SUMIF('SPACELOG 7 BP'!$F$2:$EE$2,G$4,'SPACELOG 7 BP'!$F62:$EE62)+SUMIF('SPACELOG 8 BP'!$F$2:$EE$2,G$4,'SPACELOG 8 BP'!$F62:$EE62)+SUMIF('SPACELOG 9 BP'!$F$2:$EE$2,G$4,'SPACELOG 9 BP'!$F62:$EE62)+SUMIF('SPACELOG 10 BP'!$F$2:$EE$2,G$4,'SPACELOG 10 BP'!$F62:$EE62)+SUMIF('SPACELOG 11 BP'!$F$2:$EE$2,G$4,'SPACELOG 11 BP'!$F62:$EE62)+SUMIF('SPACELOG 12 BP'!$F$2:$EE$2,G$4,'SPACELOG 12 BP'!$F62:$EE62)</f>
        <v>3643.4825000000001</v>
      </c>
      <c r="H62" s="33">
        <f>SUMIF('reporting montigny'!$F$2:$EE$2,H$4,'reporting montigny'!$F62:$EE62)+SUMIF('reporting boissy'!$F$2:$EE$2,H$4,'reporting boissy'!$F62:$EE62)+SUMIF('reporting moussy'!$F$2:$EE$2,H$4,'reporting moussy'!$F62:$EE62)+SUMIF('reporting trappes'!$F$2:$EE$2,H$4,'reporting trappes'!$F62:$EE62)+SUMIF('SPACELOG 5 BP'!$F$2:$EE$2,H$4,'SPACELOG 5 BP'!$F62:$EE62)+SUMIF('SPACELOG 6 BP'!$F$2:$EE$2,H$4,'SPACELOG 6 BP'!$F62:$EE62)+SUMIF('SPACELOG 7 BP'!$F$2:$EE$2,H$4,'SPACELOG 7 BP'!$F62:$EE62)+SUMIF('SPACELOG 8 BP'!$F$2:$EE$2,H$4,'SPACELOG 8 BP'!$F62:$EE62)+SUMIF('SPACELOG 9 BP'!$F$2:$EE$2,H$4,'SPACELOG 9 BP'!$F62:$EE62)+SUMIF('SPACELOG 10 BP'!$F$2:$EE$2,H$4,'SPACELOG 10 BP'!$F62:$EE62)+SUMIF('SPACELOG 11 BP'!$F$2:$EE$2,H$4,'SPACELOG 11 BP'!$F62:$EE62)+SUMIF('SPACELOG 12 BP'!$F$2:$EE$2,H$4,'SPACELOG 12 BP'!$F62:$EE62)</f>
        <v>3275.29</v>
      </c>
      <c r="I62" s="33">
        <f>SUMIF('reporting montigny'!$F$2:$EE$2,I$4,'reporting montigny'!$F62:$EE62)+SUMIF('reporting boissy'!$F$2:$EE$2,I$4,'reporting boissy'!$F62:$EE62)+SUMIF('reporting moussy'!$F$2:$EE$2,I$4,'reporting moussy'!$F62:$EE62)+SUMIF('reporting trappes'!$F$2:$EE$2,I$4,'reporting trappes'!$F62:$EE62)+SUMIF('SPACELOG 5 BP'!$F$2:$EE$2,I$4,'SPACELOG 5 BP'!$F62:$EE62)+SUMIF('SPACELOG 6 BP'!$F$2:$EE$2,I$4,'SPACELOG 6 BP'!$F62:$EE62)+SUMIF('SPACELOG 7 BP'!$F$2:$EE$2,I$4,'SPACELOG 7 BP'!$F62:$EE62)+SUMIF('SPACELOG 8 BP'!$F$2:$EE$2,I$4,'SPACELOG 8 BP'!$F62:$EE62)+SUMIF('SPACELOG 9 BP'!$F$2:$EE$2,I$4,'SPACELOG 9 BP'!$F62:$EE62)+SUMIF('SPACELOG 10 BP'!$F$2:$EE$2,I$4,'SPACELOG 10 BP'!$F62:$EE62)+SUMIF('SPACELOG 11 BP'!$F$2:$EE$2,I$4,'SPACELOG 11 BP'!$F62:$EE62)+SUMIF('SPACELOG 12 BP'!$F$2:$EE$2,I$4,'SPACELOG 12 BP'!$F62:$EE62)</f>
        <v>4715.1075000000001</v>
      </c>
      <c r="J62" s="33">
        <f>SUMIF('reporting montigny'!$F$2:$EE$2,J$4,'reporting montigny'!$F62:$EE62)+SUMIF('reporting boissy'!$F$2:$EE$2,J$4,'reporting boissy'!$F62:$EE62)+SUMIF('reporting moussy'!$F$2:$EE$2,J$4,'reporting moussy'!$F62:$EE62)+SUMIF('reporting trappes'!$F$2:$EE$2,J$4,'reporting trappes'!$F62:$EE62)+SUMIF('SPACELOG 5 BP'!$F$2:$EE$2,J$4,'SPACELOG 5 BP'!$F62:$EE62)+SUMIF('SPACELOG 6 BP'!$F$2:$EE$2,J$4,'SPACELOG 6 BP'!$F62:$EE62)+SUMIF('SPACELOG 7 BP'!$F$2:$EE$2,J$4,'SPACELOG 7 BP'!$F62:$EE62)+SUMIF('SPACELOG 8 BP'!$F$2:$EE$2,J$4,'SPACELOG 8 BP'!$F62:$EE62)+SUMIF('SPACELOG 9 BP'!$F$2:$EE$2,J$4,'SPACELOG 9 BP'!$F62:$EE62)+SUMIF('SPACELOG 10 BP'!$F$2:$EE$2,J$4,'SPACELOG 10 BP'!$F62:$EE62)+SUMIF('SPACELOG 11 BP'!$F$2:$EE$2,J$4,'SPACELOG 11 BP'!$F62:$EE62)+SUMIF('SPACELOG 12 BP'!$F$2:$EE$2,J$4,'SPACELOG 12 BP'!$F62:$EE62)</f>
        <v>4288.9349999999995</v>
      </c>
      <c r="K62" s="33">
        <f>SUMIF('reporting montigny'!$F$2:$EE$2,K$4,'reporting montigny'!$F62:$EE62)+SUMIF('reporting boissy'!$F$2:$EE$2,K$4,'reporting boissy'!$F62:$EE62)+SUMIF('reporting moussy'!$F$2:$EE$2,K$4,'reporting moussy'!$F62:$EE62)+SUMIF('reporting trappes'!$F$2:$EE$2,K$4,'reporting trappes'!$F62:$EE62)+SUMIF('SPACELOG 5 BP'!$F$2:$EE$2,K$4,'SPACELOG 5 BP'!$F62:$EE62)+SUMIF('SPACELOG 6 BP'!$F$2:$EE$2,K$4,'SPACELOG 6 BP'!$F62:$EE62)+SUMIF('SPACELOG 7 BP'!$F$2:$EE$2,K$4,'SPACELOG 7 BP'!$F62:$EE62)+SUMIF('SPACELOG 8 BP'!$F$2:$EE$2,K$4,'SPACELOG 8 BP'!$F62:$EE62)+SUMIF('SPACELOG 9 BP'!$F$2:$EE$2,K$4,'SPACELOG 9 BP'!$F62:$EE62)+SUMIF('SPACELOG 10 BP'!$F$2:$EE$2,K$4,'SPACELOG 10 BP'!$F62:$EE62)+SUMIF('SPACELOG 11 BP'!$F$2:$EE$2,K$4,'SPACELOG 11 BP'!$F62:$EE62)+SUMIF('SPACELOG 12 BP'!$F$2:$EE$2,K$4,'SPACELOG 12 BP'!$F62:$EE62)</f>
        <v>3470.7775000000001</v>
      </c>
      <c r="L62" s="33">
        <f>SUMIF('reporting montigny'!$F$2:$EE$2,L$4,'reporting montigny'!$F62:$EE62)+SUMIF('reporting boissy'!$F$2:$EE$2,L$4,'reporting boissy'!$F62:$EE62)+SUMIF('reporting moussy'!$F$2:$EE$2,L$4,'reporting moussy'!$F62:$EE62)+SUMIF('reporting trappes'!$F$2:$EE$2,L$4,'reporting trappes'!$F62:$EE62)+SUMIF('SPACELOG 5 BP'!$F$2:$EE$2,L$4,'SPACELOG 5 BP'!$F62:$EE62)+SUMIF('SPACELOG 6 BP'!$F$2:$EE$2,L$4,'SPACELOG 6 BP'!$F62:$EE62)+SUMIF('SPACELOG 7 BP'!$F$2:$EE$2,L$4,'SPACELOG 7 BP'!$F62:$EE62)+SUMIF('SPACELOG 8 BP'!$F$2:$EE$2,L$4,'SPACELOG 8 BP'!$F62:$EE62)+SUMIF('SPACELOG 9 BP'!$F$2:$EE$2,L$4,'SPACELOG 9 BP'!$F62:$EE62)+SUMIF('SPACELOG 10 BP'!$F$2:$EE$2,L$4,'SPACELOG 10 BP'!$F62:$EE62)+SUMIF('SPACELOG 11 BP'!$F$2:$EE$2,L$4,'SPACELOG 11 BP'!$F62:$EE62)+SUMIF('SPACELOG 12 BP'!$F$2:$EE$2,L$4,'SPACELOG 12 BP'!$F62:$EE62)</f>
        <v>3477.6275000000001</v>
      </c>
      <c r="M62" s="33">
        <f>SUMIF('reporting montigny'!$F$2:$EE$2,M$4,'reporting montigny'!$F62:$EE62)+SUMIF('reporting boissy'!$F$2:$EE$2,M$4,'reporting boissy'!$F62:$EE62)+SUMIF('reporting moussy'!$F$2:$EE$2,M$4,'reporting moussy'!$F62:$EE62)+SUMIF('reporting trappes'!$F$2:$EE$2,M$4,'reporting trappes'!$F62:$EE62)+SUMIF('SPACELOG 5 BP'!$F$2:$EE$2,M$4,'SPACELOG 5 BP'!$F62:$EE62)+SUMIF('SPACELOG 6 BP'!$F$2:$EE$2,M$4,'SPACELOG 6 BP'!$F62:$EE62)+SUMIF('SPACELOG 7 BP'!$F$2:$EE$2,M$4,'SPACELOG 7 BP'!$F62:$EE62)+SUMIF('SPACELOG 8 BP'!$F$2:$EE$2,M$4,'SPACELOG 8 BP'!$F62:$EE62)+SUMIF('SPACELOG 9 BP'!$F$2:$EE$2,M$4,'SPACELOG 9 BP'!$F62:$EE62)+SUMIF('SPACELOG 10 BP'!$F$2:$EE$2,M$4,'SPACELOG 10 BP'!$F62:$EE62)+SUMIF('SPACELOG 11 BP'!$F$2:$EE$2,M$4,'SPACELOG 11 BP'!$F62:$EE62)+SUMIF('SPACELOG 12 BP'!$F$2:$EE$2,M$4,'SPACELOG 12 BP'!$F62:$EE62)</f>
        <v>3484.49</v>
      </c>
      <c r="N62" s="33">
        <f>SUMIF('reporting montigny'!$F$2:$EE$2,N$4,'reporting montigny'!$F62:$EE62)+SUMIF('reporting boissy'!$F$2:$EE$2,N$4,'reporting boissy'!$F62:$EE62)+SUMIF('reporting moussy'!$F$2:$EE$2,N$4,'reporting moussy'!$F62:$EE62)+SUMIF('reporting trappes'!$F$2:$EE$2,N$4,'reporting trappes'!$F62:$EE62)+SUMIF('SPACELOG 5 BP'!$F$2:$EE$2,N$4,'SPACELOG 5 BP'!$F62:$EE62)+SUMIF('SPACELOG 6 BP'!$F$2:$EE$2,N$4,'SPACELOG 6 BP'!$F62:$EE62)+SUMIF('SPACELOG 7 BP'!$F$2:$EE$2,N$4,'SPACELOG 7 BP'!$F62:$EE62)+SUMIF('SPACELOG 8 BP'!$F$2:$EE$2,N$4,'SPACELOG 8 BP'!$F62:$EE62)+SUMIF('SPACELOG 9 BP'!$F$2:$EE$2,N$4,'SPACELOG 9 BP'!$F62:$EE62)+SUMIF('SPACELOG 10 BP'!$F$2:$EE$2,N$4,'SPACELOG 10 BP'!$F62:$EE62)+SUMIF('SPACELOG 11 BP'!$F$2:$EE$2,N$4,'SPACELOG 11 BP'!$F62:$EE62)+SUMIF('SPACELOG 12 BP'!$F$2:$EE$2,N$4,'SPACELOG 12 BP'!$F62:$EE62)</f>
        <v>3566.3625000000002</v>
      </c>
      <c r="O62" s="33">
        <f>SUMIF('reporting montigny'!$F$2:$EE$2,O$4,'reporting montigny'!$F62:$EE62)+SUMIF('reporting boissy'!$F$2:$EE$2,O$4,'reporting boissy'!$F62:$EE62)+SUMIF('reporting moussy'!$F$2:$EE$2,O$4,'reporting moussy'!$F62:$EE62)+SUMIF('reporting trappes'!$F$2:$EE$2,O$4,'reporting trappes'!$F62:$EE62)+SUMIF('SPACELOG 5 BP'!$F$2:$EE$2,O$4,'SPACELOG 5 BP'!$F62:$EE62)+SUMIF('SPACELOG 6 BP'!$F$2:$EE$2,O$4,'SPACELOG 6 BP'!$F62:$EE62)+SUMIF('SPACELOG 7 BP'!$F$2:$EE$2,O$4,'SPACELOG 7 BP'!$F62:$EE62)+SUMIF('SPACELOG 8 BP'!$F$2:$EE$2,O$4,'SPACELOG 8 BP'!$F62:$EE62)+SUMIF('SPACELOG 9 BP'!$F$2:$EE$2,O$4,'SPACELOG 9 BP'!$F62:$EE62)+SUMIF('SPACELOG 10 BP'!$F$2:$EE$2,O$4,'SPACELOG 10 BP'!$F62:$EE62)+SUMIF('SPACELOG 11 BP'!$F$2:$EE$2,O$4,'SPACELOG 11 BP'!$F62:$EE62)+SUMIF('SPACELOG 12 BP'!$F$2:$EE$2,O$4,'SPACELOG 12 BP'!$F62:$EE62)</f>
        <v>3730.05</v>
      </c>
      <c r="P62" s="33">
        <f>SUMIF('reporting montigny'!$F$2:$EE$2,P$4,'reporting montigny'!$F62:$EE62)+SUMIF('reporting boissy'!$F$2:$EE$2,P$4,'reporting boissy'!$F62:$EE62)+SUMIF('reporting moussy'!$F$2:$EE$2,P$4,'reporting moussy'!$F62:$EE62)+SUMIF('reporting trappes'!$F$2:$EE$2,P$4,'reporting trappes'!$F62:$EE62)+SUMIF('SPACELOG 5 BP'!$F$2:$EE$2,P$4,'SPACELOG 5 BP'!$F62:$EE62)+SUMIF('SPACELOG 6 BP'!$F$2:$EE$2,P$4,'SPACELOG 6 BP'!$F62:$EE62)+SUMIF('SPACELOG 7 BP'!$F$2:$EE$2,P$4,'SPACELOG 7 BP'!$F62:$EE62)+SUMIF('SPACELOG 8 BP'!$F$2:$EE$2,P$4,'SPACELOG 8 BP'!$F62:$EE62)+SUMIF('SPACELOG 9 BP'!$F$2:$EE$2,P$4,'SPACELOG 9 BP'!$F62:$EE62)+SUMIF('SPACELOG 10 BP'!$F$2:$EE$2,P$4,'SPACELOG 10 BP'!$F62:$EE62)+SUMIF('SPACELOG 11 BP'!$F$2:$EE$2,P$4,'SPACELOG 11 BP'!$F62:$EE62)+SUMIF('SPACELOG 12 BP'!$F$2:$EE$2,P$4,'SPACELOG 12 BP'!$F62:$EE62)</f>
        <v>4717.6625000000004</v>
      </c>
      <c r="Q62" s="33">
        <f>SUMIF('reporting montigny'!$F$2:$EE$2,Q$4,'reporting montigny'!$F62:$EE62)+SUMIF('reporting boissy'!$F$2:$EE$2,Q$4,'reporting boissy'!$F62:$EE62)+SUMIF('reporting moussy'!$F$2:$EE$2,Q$4,'reporting moussy'!$F62:$EE62)+SUMIF('reporting trappes'!$F$2:$EE$2,Q$4,'reporting trappes'!$F62:$EE62)+SUMIF('SPACELOG 5 BP'!$F$2:$EE$2,Q$4,'SPACELOG 5 BP'!$F62:$EE62)+SUMIF('SPACELOG 6 BP'!$F$2:$EE$2,Q$4,'SPACELOG 6 BP'!$F62:$EE62)+SUMIF('SPACELOG 7 BP'!$F$2:$EE$2,Q$4,'SPACELOG 7 BP'!$F62:$EE62)+SUMIF('SPACELOG 8 BP'!$F$2:$EE$2,Q$4,'SPACELOG 8 BP'!$F62:$EE62)+SUMIF('SPACELOG 9 BP'!$F$2:$EE$2,Q$4,'SPACELOG 9 BP'!$F62:$EE62)+SUMIF('SPACELOG 10 BP'!$F$2:$EE$2,Q$4,'SPACELOG 10 BP'!$F62:$EE62)+SUMIF('SPACELOG 11 BP'!$F$2:$EE$2,Q$4,'SPACELOG 11 BP'!$F62:$EE62)+SUMIF('SPACELOG 12 BP'!$F$2:$EE$2,Q$4,'SPACELOG 12 BP'!$F62:$EE62)</f>
        <v>5705.3025000000007</v>
      </c>
      <c r="R62" s="393">
        <f t="shared" ref="R62" si="286">SUM(F62:Q62)</f>
        <v>48144.775000000001</v>
      </c>
      <c r="S62" s="33">
        <f>SUMIF('reporting montigny'!$F$2:$EE$2,S$4,'reporting montigny'!$F62:$EE62)+SUMIF('reporting boissy'!$F$2:$EE$2,S$4,'reporting boissy'!$F62:$EE62)+SUMIF('reporting moussy'!$F$2:$EE$2,S$4,'reporting moussy'!$F62:$EE62)+SUMIF('reporting trappes'!$F$2:$EE$2,S$4,'reporting trappes'!$F62:$EE62)+SUMIF('SPACELOG 5 BP'!$F$2:$EE$2,S$4,'SPACELOG 5 BP'!$F62:$EE62)+SUMIF('SPACELOG 6 BP'!$F$2:$EE$2,S$4,'SPACELOG 6 BP'!$F62:$EE62)+SUMIF('SPACELOG 7 BP'!$F$2:$EE$2,S$4,'SPACELOG 7 BP'!$F62:$EE62)+SUMIF('SPACELOG 8 BP'!$F$2:$EE$2,S$4,'SPACELOG 8 BP'!$F62:$EE62)+SUMIF('SPACELOG 9 BP'!$F$2:$EE$2,S$4,'SPACELOG 9 BP'!$F62:$EE62)+SUMIF('SPACELOG 10 BP'!$F$2:$EE$2,S$4,'SPACELOG 10 BP'!$F62:$EE62)+SUMIF('SPACELOG 11 BP'!$F$2:$EE$2,S$4,'SPACELOG 11 BP'!$F62:$EE62)+SUMIF('SPACELOG 12 BP'!$F$2:$EE$2,S$4,'SPACELOG 12 BP'!$F62:$EE62)</f>
        <v>4085.2225000000003</v>
      </c>
      <c r="T62" s="33">
        <f>SUMIF('reporting montigny'!$F$2:$EE$2,T$4,'reporting montigny'!$F62:$EE62)+SUMIF('reporting boissy'!$F$2:$EE$2,T$4,'reporting boissy'!$F62:$EE62)+SUMIF('reporting moussy'!$F$2:$EE$2,T$4,'reporting moussy'!$F62:$EE62)+SUMIF('reporting trappes'!$F$2:$EE$2,T$4,'reporting trappes'!$F62:$EE62)+SUMIF('SPACELOG 5 BP'!$F$2:$EE$2,T$4,'SPACELOG 5 BP'!$F62:$EE62)+SUMIF('SPACELOG 6 BP'!$F$2:$EE$2,T$4,'SPACELOG 6 BP'!$F62:$EE62)+SUMIF('SPACELOG 7 BP'!$F$2:$EE$2,T$4,'SPACELOG 7 BP'!$F62:$EE62)+SUMIF('SPACELOG 8 BP'!$F$2:$EE$2,T$4,'SPACELOG 8 BP'!$F62:$EE62)+SUMIF('SPACELOG 9 BP'!$F$2:$EE$2,T$4,'SPACELOG 9 BP'!$F62:$EE62)+SUMIF('SPACELOG 10 BP'!$F$2:$EE$2,T$4,'SPACELOG 10 BP'!$F62:$EE62)+SUMIF('SPACELOG 11 BP'!$F$2:$EE$2,T$4,'SPACELOG 11 BP'!$F62:$EE62)+SUMIF('SPACELOG 12 BP'!$F$2:$EE$2,T$4,'SPACELOG 12 BP'!$F62:$EE62)</f>
        <v>5664.1774999999998</v>
      </c>
      <c r="U62" s="33">
        <f>SUMIF('reporting montigny'!$F$2:$EE$2,U$4,'reporting montigny'!$F62:$EE62)+SUMIF('reporting boissy'!$F$2:$EE$2,U$4,'reporting boissy'!$F62:$EE62)+SUMIF('reporting moussy'!$F$2:$EE$2,U$4,'reporting moussy'!$F62:$EE62)+SUMIF('reporting trappes'!$F$2:$EE$2,U$4,'reporting trappes'!$F62:$EE62)+SUMIF('SPACELOG 5 BP'!$F$2:$EE$2,U$4,'SPACELOG 5 BP'!$F62:$EE62)+SUMIF('SPACELOG 6 BP'!$F$2:$EE$2,U$4,'SPACELOG 6 BP'!$F62:$EE62)+SUMIF('SPACELOG 7 BP'!$F$2:$EE$2,U$4,'SPACELOG 7 BP'!$F62:$EE62)+SUMIF('SPACELOG 8 BP'!$F$2:$EE$2,U$4,'SPACELOG 8 BP'!$F62:$EE62)+SUMIF('SPACELOG 9 BP'!$F$2:$EE$2,U$4,'SPACELOG 9 BP'!$F62:$EE62)+SUMIF('SPACELOG 10 BP'!$F$2:$EE$2,U$4,'SPACELOG 10 BP'!$F62:$EE62)+SUMIF('SPACELOG 11 BP'!$F$2:$EE$2,U$4,'SPACELOG 11 BP'!$F62:$EE62)+SUMIF('SPACELOG 12 BP'!$F$2:$EE$2,U$4,'SPACELOG 12 BP'!$F62:$EE62)</f>
        <v>3311.6600000000003</v>
      </c>
      <c r="V62" s="33">
        <f>SUMIF('reporting montigny'!$F$2:$EE$2,V$4,'reporting montigny'!$F62:$EE62)+SUMIF('reporting boissy'!$F$2:$EE$2,V$4,'reporting boissy'!$F62:$EE62)+SUMIF('reporting moussy'!$F$2:$EE$2,V$4,'reporting moussy'!$F62:$EE62)+SUMIF('reporting trappes'!$F$2:$EE$2,V$4,'reporting trappes'!$F62:$EE62)+SUMIF('SPACELOG 5 BP'!$F$2:$EE$2,V$4,'SPACELOG 5 BP'!$F62:$EE62)+SUMIF('SPACELOG 6 BP'!$F$2:$EE$2,V$4,'SPACELOG 6 BP'!$F62:$EE62)+SUMIF('SPACELOG 7 BP'!$F$2:$EE$2,V$4,'SPACELOG 7 BP'!$F62:$EE62)+SUMIF('SPACELOG 8 BP'!$F$2:$EE$2,V$4,'SPACELOG 8 BP'!$F62:$EE62)+SUMIF('SPACELOG 9 BP'!$F$2:$EE$2,V$4,'SPACELOG 9 BP'!$F62:$EE62)+SUMIF('SPACELOG 10 BP'!$F$2:$EE$2,V$4,'SPACELOG 10 BP'!$F62:$EE62)+SUMIF('SPACELOG 11 BP'!$F$2:$EE$2,V$4,'SPACELOG 11 BP'!$F62:$EE62)+SUMIF('SPACELOG 12 BP'!$F$2:$EE$2,V$4,'SPACELOG 12 BP'!$F62:$EE62)</f>
        <v>7170.9249999999993</v>
      </c>
      <c r="W62" s="33">
        <f>SUMIF('reporting montigny'!$F$2:$EE$2,W$4,'reporting montigny'!$F62:$EE62)+SUMIF('reporting boissy'!$F$2:$EE$2,W$4,'reporting boissy'!$F62:$EE62)+SUMIF('reporting moussy'!$F$2:$EE$2,W$4,'reporting moussy'!$F62:$EE62)+SUMIF('reporting trappes'!$F$2:$EE$2,W$4,'reporting trappes'!$F62:$EE62)+SUMIF('SPACELOG 5 BP'!$F$2:$EE$2,W$4,'SPACELOG 5 BP'!$F62:$EE62)+SUMIF('SPACELOG 6 BP'!$F$2:$EE$2,W$4,'SPACELOG 6 BP'!$F62:$EE62)+SUMIF('SPACELOG 7 BP'!$F$2:$EE$2,W$4,'SPACELOG 7 BP'!$F62:$EE62)+SUMIF('SPACELOG 8 BP'!$F$2:$EE$2,W$4,'SPACELOG 8 BP'!$F62:$EE62)+SUMIF('SPACELOG 9 BP'!$F$2:$EE$2,W$4,'SPACELOG 9 BP'!$F62:$EE62)+SUMIF('SPACELOG 10 BP'!$F$2:$EE$2,W$4,'SPACELOG 10 BP'!$F62:$EE62)+SUMIF('SPACELOG 11 BP'!$F$2:$EE$2,W$4,'SPACELOG 11 BP'!$F62:$EE62)+SUMIF('SPACELOG 12 BP'!$F$2:$EE$2,W$4,'SPACELOG 12 BP'!$F62:$EE62)</f>
        <v>7334.4299999999994</v>
      </c>
      <c r="X62" s="33">
        <f>SUMIF('reporting montigny'!$F$2:$EE$2,X$4,'reporting montigny'!$F62:$EE62)+SUMIF('reporting boissy'!$F$2:$EE$2,X$4,'reporting boissy'!$F62:$EE62)+SUMIF('reporting moussy'!$F$2:$EE$2,X$4,'reporting moussy'!$F62:$EE62)+SUMIF('reporting trappes'!$F$2:$EE$2,X$4,'reporting trappes'!$F62:$EE62)+SUMIF('SPACELOG 5 BP'!$F$2:$EE$2,X$4,'SPACELOG 5 BP'!$F62:$EE62)+SUMIF('SPACELOG 6 BP'!$F$2:$EE$2,X$4,'SPACELOG 6 BP'!$F62:$EE62)+SUMIF('SPACELOG 7 BP'!$F$2:$EE$2,X$4,'SPACELOG 7 BP'!$F62:$EE62)+SUMIF('SPACELOG 8 BP'!$F$2:$EE$2,X$4,'SPACELOG 8 BP'!$F62:$EE62)+SUMIF('SPACELOG 9 BP'!$F$2:$EE$2,X$4,'SPACELOG 9 BP'!$F62:$EE62)+SUMIF('SPACELOG 10 BP'!$F$2:$EE$2,X$4,'SPACELOG 10 BP'!$F62:$EE62)+SUMIF('SPACELOG 11 BP'!$F$2:$EE$2,X$4,'SPACELOG 11 BP'!$F62:$EE62)+SUMIF('SPACELOG 12 BP'!$F$2:$EE$2,X$4,'SPACELOG 12 BP'!$F62:$EE62)</f>
        <v>7349.4375</v>
      </c>
      <c r="Y62" s="33">
        <f>SUMIF('reporting montigny'!$F$2:$EE$2,Y$4,'reporting montigny'!$F62:$EE62)+SUMIF('reporting boissy'!$F$2:$EE$2,Y$4,'reporting boissy'!$F62:$EE62)+SUMIF('reporting moussy'!$F$2:$EE$2,Y$4,'reporting moussy'!$F62:$EE62)+SUMIF('reporting trappes'!$F$2:$EE$2,Y$4,'reporting trappes'!$F62:$EE62)+SUMIF('SPACELOG 5 BP'!$F$2:$EE$2,Y$4,'SPACELOG 5 BP'!$F62:$EE62)+SUMIF('SPACELOG 6 BP'!$F$2:$EE$2,Y$4,'SPACELOG 6 BP'!$F62:$EE62)+SUMIF('SPACELOG 7 BP'!$F$2:$EE$2,Y$4,'SPACELOG 7 BP'!$F62:$EE62)+SUMIF('SPACELOG 8 BP'!$F$2:$EE$2,Y$4,'SPACELOG 8 BP'!$F62:$EE62)+SUMIF('SPACELOG 9 BP'!$F$2:$EE$2,Y$4,'SPACELOG 9 BP'!$F62:$EE62)+SUMIF('SPACELOG 10 BP'!$F$2:$EE$2,Y$4,'SPACELOG 10 BP'!$F62:$EE62)+SUMIF('SPACELOG 11 BP'!$F$2:$EE$2,Y$4,'SPACELOG 11 BP'!$F62:$EE62)+SUMIF('SPACELOG 12 BP'!$F$2:$EE$2,Y$4,'SPACELOG 12 BP'!$F62:$EE62)</f>
        <v>7364.4750000000004</v>
      </c>
      <c r="Z62" s="33">
        <f>SUMIF('reporting montigny'!$F$2:$EE$2,Z$4,'reporting montigny'!$F62:$EE62)+SUMIF('reporting boissy'!$F$2:$EE$2,Z$4,'reporting boissy'!$F62:$EE62)+SUMIF('reporting moussy'!$F$2:$EE$2,Z$4,'reporting moussy'!$F62:$EE62)+SUMIF('reporting trappes'!$F$2:$EE$2,Z$4,'reporting trappes'!$F62:$EE62)+SUMIF('SPACELOG 5 BP'!$F$2:$EE$2,Z$4,'SPACELOG 5 BP'!$F62:$EE62)+SUMIF('SPACELOG 6 BP'!$F$2:$EE$2,Z$4,'SPACELOG 6 BP'!$F62:$EE62)+SUMIF('SPACELOG 7 BP'!$F$2:$EE$2,Z$4,'SPACELOG 7 BP'!$F62:$EE62)+SUMIF('SPACELOG 8 BP'!$F$2:$EE$2,Z$4,'SPACELOG 8 BP'!$F62:$EE62)+SUMIF('SPACELOG 9 BP'!$F$2:$EE$2,Z$4,'SPACELOG 9 BP'!$F62:$EE62)+SUMIF('SPACELOG 10 BP'!$F$2:$EE$2,Z$4,'SPACELOG 10 BP'!$F62:$EE62)+SUMIF('SPACELOG 11 BP'!$F$2:$EE$2,Z$4,'SPACELOG 11 BP'!$F62:$EE62)+SUMIF('SPACELOG 12 BP'!$F$2:$EE$2,Z$4,'SPACELOG 12 BP'!$F62:$EE62)</f>
        <v>7379.5574999999999</v>
      </c>
      <c r="AA62" s="33">
        <f>SUMIF('reporting montigny'!$F$2:$EE$2,AA$4,'reporting montigny'!$F62:$EE62)+SUMIF('reporting boissy'!$F$2:$EE$2,AA$4,'reporting boissy'!$F62:$EE62)+SUMIF('reporting moussy'!$F$2:$EE$2,AA$4,'reporting moussy'!$F62:$EE62)+SUMIF('reporting trappes'!$F$2:$EE$2,AA$4,'reporting trappes'!$F62:$EE62)+SUMIF('SPACELOG 5 BP'!$F$2:$EE$2,AA$4,'SPACELOG 5 BP'!$F62:$EE62)+SUMIF('SPACELOG 6 BP'!$F$2:$EE$2,AA$4,'SPACELOG 6 BP'!$F62:$EE62)+SUMIF('SPACELOG 7 BP'!$F$2:$EE$2,AA$4,'SPACELOG 7 BP'!$F62:$EE62)+SUMIF('SPACELOG 8 BP'!$F$2:$EE$2,AA$4,'SPACELOG 8 BP'!$F62:$EE62)+SUMIF('SPACELOG 9 BP'!$F$2:$EE$2,AA$4,'SPACELOG 9 BP'!$F62:$EE62)+SUMIF('SPACELOG 10 BP'!$F$2:$EE$2,AA$4,'SPACELOG 10 BP'!$F62:$EE62)+SUMIF('SPACELOG 11 BP'!$F$2:$EE$2,AA$4,'SPACELOG 11 BP'!$F62:$EE62)+SUMIF('SPACELOG 12 BP'!$F$2:$EE$2,AA$4,'SPACELOG 12 BP'!$F62:$EE62)</f>
        <v>7394.6774999999998</v>
      </c>
      <c r="AB62" s="33">
        <f>SUMIF('reporting montigny'!$F$2:$EE$2,AB$4,'reporting montigny'!$F62:$EE62)+SUMIF('reporting boissy'!$F$2:$EE$2,AB$4,'reporting boissy'!$F62:$EE62)+SUMIF('reporting moussy'!$F$2:$EE$2,AB$4,'reporting moussy'!$F62:$EE62)+SUMIF('reporting trappes'!$F$2:$EE$2,AB$4,'reporting trappes'!$F62:$EE62)+SUMIF('SPACELOG 5 BP'!$F$2:$EE$2,AB$4,'SPACELOG 5 BP'!$F62:$EE62)+SUMIF('SPACELOG 6 BP'!$F$2:$EE$2,AB$4,'SPACELOG 6 BP'!$F62:$EE62)+SUMIF('SPACELOG 7 BP'!$F$2:$EE$2,AB$4,'SPACELOG 7 BP'!$F62:$EE62)+SUMIF('SPACELOG 8 BP'!$F$2:$EE$2,AB$4,'SPACELOG 8 BP'!$F62:$EE62)+SUMIF('SPACELOG 9 BP'!$F$2:$EE$2,AB$4,'SPACELOG 9 BP'!$F62:$EE62)+SUMIF('SPACELOG 10 BP'!$F$2:$EE$2,AB$4,'SPACELOG 10 BP'!$F62:$EE62)+SUMIF('SPACELOG 11 BP'!$F$2:$EE$2,AB$4,'SPACELOG 11 BP'!$F62:$EE62)+SUMIF('SPACELOG 12 BP'!$F$2:$EE$2,AB$4,'SPACELOG 12 BP'!$F62:$EE62)</f>
        <v>7409.8375000000005</v>
      </c>
      <c r="AC62" s="33">
        <f>SUMIF('reporting montigny'!$F$2:$EE$2,AC$4,'reporting montigny'!$F62:$EE62)+SUMIF('reporting boissy'!$F$2:$EE$2,AC$4,'reporting boissy'!$F62:$EE62)+SUMIF('reporting moussy'!$F$2:$EE$2,AC$4,'reporting moussy'!$F62:$EE62)+SUMIF('reporting trappes'!$F$2:$EE$2,AC$4,'reporting trappes'!$F62:$EE62)+SUMIF('SPACELOG 5 BP'!$F$2:$EE$2,AC$4,'SPACELOG 5 BP'!$F62:$EE62)+SUMIF('SPACELOG 6 BP'!$F$2:$EE$2,AC$4,'SPACELOG 6 BP'!$F62:$EE62)+SUMIF('SPACELOG 7 BP'!$F$2:$EE$2,AC$4,'SPACELOG 7 BP'!$F62:$EE62)+SUMIF('SPACELOG 8 BP'!$F$2:$EE$2,AC$4,'SPACELOG 8 BP'!$F62:$EE62)+SUMIF('SPACELOG 9 BP'!$F$2:$EE$2,AC$4,'SPACELOG 9 BP'!$F62:$EE62)+SUMIF('SPACELOG 10 BP'!$F$2:$EE$2,AC$4,'SPACELOG 10 BP'!$F62:$EE62)+SUMIF('SPACELOG 11 BP'!$F$2:$EE$2,AC$4,'SPACELOG 11 BP'!$F62:$EE62)+SUMIF('SPACELOG 12 BP'!$F$2:$EE$2,AC$4,'SPACELOG 12 BP'!$F62:$EE62)</f>
        <v>7425.0349999999989</v>
      </c>
      <c r="AD62" s="33">
        <f>SUMIF('reporting montigny'!$F$2:$EE$2,AD$4,'reporting montigny'!$F62:$EE62)+SUMIF('reporting boissy'!$F$2:$EE$2,AD$4,'reporting boissy'!$F62:$EE62)+SUMIF('reporting moussy'!$F$2:$EE$2,AD$4,'reporting moussy'!$F62:$EE62)+SUMIF('reporting trappes'!$F$2:$EE$2,AD$4,'reporting trappes'!$F62:$EE62)+SUMIF('SPACELOG 5 BP'!$F$2:$EE$2,AD$4,'SPACELOG 5 BP'!$F62:$EE62)+SUMIF('SPACELOG 6 BP'!$F$2:$EE$2,AD$4,'SPACELOG 6 BP'!$F62:$EE62)+SUMIF('SPACELOG 7 BP'!$F$2:$EE$2,AD$4,'SPACELOG 7 BP'!$F62:$EE62)+SUMIF('SPACELOG 8 BP'!$F$2:$EE$2,AD$4,'SPACELOG 8 BP'!$F62:$EE62)+SUMIF('SPACELOG 9 BP'!$F$2:$EE$2,AD$4,'SPACELOG 9 BP'!$F62:$EE62)+SUMIF('SPACELOG 10 BP'!$F$2:$EE$2,AD$4,'SPACELOG 10 BP'!$F62:$EE62)+SUMIF('SPACELOG 11 BP'!$F$2:$EE$2,AD$4,'SPACELOG 11 BP'!$F62:$EE62)+SUMIF('SPACELOG 12 BP'!$F$2:$EE$2,AD$4,'SPACELOG 12 BP'!$F62:$EE62)</f>
        <v>7440.2725</v>
      </c>
      <c r="AE62" s="393">
        <f t="shared" ref="AE62" si="287">SUM(S62:AD62)</f>
        <v>79329.707500000004</v>
      </c>
      <c r="AF62" s="33">
        <f>SUMIF('reporting montigny'!$F$2:$EE$2,AF$4,'reporting montigny'!$F62:$EE62)+SUMIF('reporting boissy'!$F$2:$EE$2,AF$4,'reporting boissy'!$F62:$EE62)+SUMIF('reporting moussy'!$F$2:$EE$2,AF$4,'reporting moussy'!$F62:$EE62)+SUMIF('reporting trappes'!$F$2:$EE$2,AF$4,'reporting trappes'!$F62:$EE62)+SUMIF('SPACELOG 5 BP'!$F$2:$EE$2,AF$4,'SPACELOG 5 BP'!$F62:$EE62)+SUMIF('SPACELOG 6 BP'!$F$2:$EE$2,AF$4,'SPACELOG 6 BP'!$F62:$EE62)+SUMIF('SPACELOG 7 BP'!$F$2:$EE$2,AF$4,'SPACELOG 7 BP'!$F62:$EE62)+SUMIF('SPACELOG 8 BP'!$F$2:$EE$2,AF$4,'SPACELOG 8 BP'!$F62:$EE62)+SUMIF('SPACELOG 9 BP'!$F$2:$EE$2,AF$4,'SPACELOG 9 BP'!$F62:$EE62)+SUMIF('SPACELOG 10 BP'!$F$2:$EE$2,AF$4,'SPACELOG 10 BP'!$F62:$EE62)+SUMIF('SPACELOG 11 BP'!$F$2:$EE$2,AF$4,'SPACELOG 11 BP'!$F62:$EE62)+SUMIF('SPACELOG 12 BP'!$F$2:$EE$2,AF$4,'SPACELOG 12 BP'!$F62:$EE62)</f>
        <v>7451.7974999999997</v>
      </c>
      <c r="AG62" s="33">
        <f>SUMIF('reporting montigny'!$F$2:$EE$2,AG$4,'reporting montigny'!$F62:$EE62)+SUMIF('reporting boissy'!$F$2:$EE$2,AG$4,'reporting boissy'!$F62:$EE62)+SUMIF('reporting moussy'!$F$2:$EE$2,AG$4,'reporting moussy'!$F62:$EE62)+SUMIF('reporting trappes'!$F$2:$EE$2,AG$4,'reporting trappes'!$F62:$EE62)+SUMIF('SPACELOG 5 BP'!$F$2:$EE$2,AG$4,'SPACELOG 5 BP'!$F62:$EE62)+SUMIF('SPACELOG 6 BP'!$F$2:$EE$2,AG$4,'SPACELOG 6 BP'!$F62:$EE62)+SUMIF('SPACELOG 7 BP'!$F$2:$EE$2,AG$4,'SPACELOG 7 BP'!$F62:$EE62)+SUMIF('SPACELOG 8 BP'!$F$2:$EE$2,AG$4,'SPACELOG 8 BP'!$F62:$EE62)+SUMIF('SPACELOG 9 BP'!$F$2:$EE$2,AG$4,'SPACELOG 9 BP'!$F62:$EE62)+SUMIF('SPACELOG 10 BP'!$F$2:$EE$2,AG$4,'SPACELOG 10 BP'!$F62:$EE62)+SUMIF('SPACELOG 11 BP'!$F$2:$EE$2,AG$4,'SPACELOG 11 BP'!$F62:$EE62)+SUMIF('SPACELOG 12 BP'!$F$2:$EE$2,AG$4,'SPACELOG 12 BP'!$F62:$EE62)</f>
        <v>7467.1150000000007</v>
      </c>
      <c r="AH62" s="33">
        <f>SUMIF('reporting montigny'!$F$2:$EE$2,AH$4,'reporting montigny'!$F62:$EE62)+SUMIF('reporting boissy'!$F$2:$EE$2,AH$4,'reporting boissy'!$F62:$EE62)+SUMIF('reporting moussy'!$F$2:$EE$2,AH$4,'reporting moussy'!$F62:$EE62)+SUMIF('reporting trappes'!$F$2:$EE$2,AH$4,'reporting trappes'!$F62:$EE62)+SUMIF('SPACELOG 5 BP'!$F$2:$EE$2,AH$4,'SPACELOG 5 BP'!$F62:$EE62)+SUMIF('SPACELOG 6 BP'!$F$2:$EE$2,AH$4,'SPACELOG 6 BP'!$F62:$EE62)+SUMIF('SPACELOG 7 BP'!$F$2:$EE$2,AH$4,'SPACELOG 7 BP'!$F62:$EE62)+SUMIF('SPACELOG 8 BP'!$F$2:$EE$2,AH$4,'SPACELOG 8 BP'!$F62:$EE62)+SUMIF('SPACELOG 9 BP'!$F$2:$EE$2,AH$4,'SPACELOG 9 BP'!$F62:$EE62)+SUMIF('SPACELOG 10 BP'!$F$2:$EE$2,AH$4,'SPACELOG 10 BP'!$F62:$EE62)+SUMIF('SPACELOG 11 BP'!$F$2:$EE$2,AH$4,'SPACELOG 11 BP'!$F62:$EE62)+SUMIF('SPACELOG 12 BP'!$F$2:$EE$2,AH$4,'SPACELOG 12 BP'!$F62:$EE62)</f>
        <v>4647.2199999999993</v>
      </c>
      <c r="AI62" s="33">
        <f>SUMIF('reporting montigny'!$F$2:$EE$2,AI$4,'reporting montigny'!$F62:$EE62)+SUMIF('reporting boissy'!$F$2:$EE$2,AI$4,'reporting boissy'!$F62:$EE62)+SUMIF('reporting moussy'!$F$2:$EE$2,AI$4,'reporting moussy'!$F62:$EE62)+SUMIF('reporting trappes'!$F$2:$EE$2,AI$4,'reporting trappes'!$F62:$EE62)+SUMIF('SPACELOG 5 BP'!$F$2:$EE$2,AI$4,'SPACELOG 5 BP'!$F62:$EE62)+SUMIF('SPACELOG 6 BP'!$F$2:$EE$2,AI$4,'SPACELOG 6 BP'!$F62:$EE62)+SUMIF('SPACELOG 7 BP'!$F$2:$EE$2,AI$4,'SPACELOG 7 BP'!$F62:$EE62)+SUMIF('SPACELOG 8 BP'!$F$2:$EE$2,AI$4,'SPACELOG 8 BP'!$F62:$EE62)+SUMIF('SPACELOG 9 BP'!$F$2:$EE$2,AI$4,'SPACELOG 9 BP'!$F62:$EE62)+SUMIF('SPACELOG 10 BP'!$F$2:$EE$2,AI$4,'SPACELOG 10 BP'!$F62:$EE62)+SUMIF('SPACELOG 11 BP'!$F$2:$EE$2,AI$4,'SPACELOG 11 BP'!$F62:$EE62)+SUMIF('SPACELOG 12 BP'!$F$2:$EE$2,AI$4,'SPACELOG 12 BP'!$F62:$EE62)</f>
        <v>7757.6624999999995</v>
      </c>
      <c r="AJ62" s="33">
        <f>SUMIF('reporting montigny'!$F$2:$EE$2,AJ$4,'reporting montigny'!$F62:$EE62)+SUMIF('reporting boissy'!$F$2:$EE$2,AJ$4,'reporting boissy'!$F62:$EE62)+SUMIF('reporting moussy'!$F$2:$EE$2,AJ$4,'reporting moussy'!$F62:$EE62)+SUMIF('reporting trappes'!$F$2:$EE$2,AJ$4,'reporting trappes'!$F62:$EE62)+SUMIF('SPACELOG 5 BP'!$F$2:$EE$2,AJ$4,'SPACELOG 5 BP'!$F62:$EE62)+SUMIF('SPACELOG 6 BP'!$F$2:$EE$2,AJ$4,'SPACELOG 6 BP'!$F62:$EE62)+SUMIF('SPACELOG 7 BP'!$F$2:$EE$2,AJ$4,'SPACELOG 7 BP'!$F62:$EE62)+SUMIF('SPACELOG 8 BP'!$F$2:$EE$2,AJ$4,'SPACELOG 8 BP'!$F62:$EE62)+SUMIF('SPACELOG 9 BP'!$F$2:$EE$2,AJ$4,'SPACELOG 9 BP'!$F62:$EE62)+SUMIF('SPACELOG 10 BP'!$F$2:$EE$2,AJ$4,'SPACELOG 10 BP'!$F62:$EE62)+SUMIF('SPACELOG 11 BP'!$F$2:$EE$2,AJ$4,'SPACELOG 11 BP'!$F62:$EE62)+SUMIF('SPACELOG 12 BP'!$F$2:$EE$2,AJ$4,'SPACELOG 12 BP'!$F62:$EE62)</f>
        <v>8228.9675000000007</v>
      </c>
      <c r="AK62" s="33">
        <f>SUMIF('reporting montigny'!$F$2:$EE$2,AK$4,'reporting montigny'!$F62:$EE62)+SUMIF('reporting boissy'!$F$2:$EE$2,AK$4,'reporting boissy'!$F62:$EE62)+SUMIF('reporting moussy'!$F$2:$EE$2,AK$4,'reporting moussy'!$F62:$EE62)+SUMIF('reporting trappes'!$F$2:$EE$2,AK$4,'reporting trappes'!$F62:$EE62)+SUMIF('SPACELOG 5 BP'!$F$2:$EE$2,AK$4,'SPACELOG 5 BP'!$F62:$EE62)+SUMIF('SPACELOG 6 BP'!$F$2:$EE$2,AK$4,'SPACELOG 6 BP'!$F62:$EE62)+SUMIF('SPACELOG 7 BP'!$F$2:$EE$2,AK$4,'SPACELOG 7 BP'!$F62:$EE62)+SUMIF('SPACELOG 8 BP'!$F$2:$EE$2,AK$4,'SPACELOG 8 BP'!$F62:$EE62)+SUMIF('SPACELOG 9 BP'!$F$2:$EE$2,AK$4,'SPACELOG 9 BP'!$F62:$EE62)+SUMIF('SPACELOG 10 BP'!$F$2:$EE$2,AK$4,'SPACELOG 10 BP'!$F62:$EE62)+SUMIF('SPACELOG 11 BP'!$F$2:$EE$2,AK$4,'SPACELOG 11 BP'!$F62:$EE62)+SUMIF('SPACELOG 12 BP'!$F$2:$EE$2,AK$4,'SPACELOG 12 BP'!$F62:$EE62)</f>
        <v>8700.3250000000007</v>
      </c>
      <c r="AL62" s="33">
        <f>SUMIF('reporting montigny'!$F$2:$EE$2,AL$4,'reporting montigny'!$F62:$EE62)+SUMIF('reporting boissy'!$F$2:$EE$2,AL$4,'reporting boissy'!$F62:$EE62)+SUMIF('reporting moussy'!$F$2:$EE$2,AL$4,'reporting moussy'!$F62:$EE62)+SUMIF('reporting trappes'!$F$2:$EE$2,AL$4,'reporting trappes'!$F62:$EE62)+SUMIF('SPACELOG 5 BP'!$F$2:$EE$2,AL$4,'SPACELOG 5 BP'!$F62:$EE62)+SUMIF('SPACELOG 6 BP'!$F$2:$EE$2,AL$4,'SPACELOG 6 BP'!$F62:$EE62)+SUMIF('SPACELOG 7 BP'!$F$2:$EE$2,AL$4,'SPACELOG 7 BP'!$F62:$EE62)+SUMIF('SPACELOG 8 BP'!$F$2:$EE$2,AL$4,'SPACELOG 8 BP'!$F62:$EE62)+SUMIF('SPACELOG 9 BP'!$F$2:$EE$2,AL$4,'SPACELOG 9 BP'!$F62:$EE62)+SUMIF('SPACELOG 10 BP'!$F$2:$EE$2,AL$4,'SPACELOG 10 BP'!$F62:$EE62)+SUMIF('SPACELOG 11 BP'!$F$2:$EE$2,AL$4,'SPACELOG 11 BP'!$F62:$EE62)+SUMIF('SPACELOG 12 BP'!$F$2:$EE$2,AL$4,'SPACELOG 12 BP'!$F62:$EE62)</f>
        <v>8721.75</v>
      </c>
      <c r="AM62" s="33">
        <f>SUMIF('reporting montigny'!$F$2:$EE$2,AM$4,'reporting montigny'!$F62:$EE62)+SUMIF('reporting boissy'!$F$2:$EE$2,AM$4,'reporting boissy'!$F62:$EE62)+SUMIF('reporting moussy'!$F$2:$EE$2,AM$4,'reporting moussy'!$F62:$EE62)+SUMIF('reporting trappes'!$F$2:$EE$2,AM$4,'reporting trappes'!$F62:$EE62)+SUMIF('SPACELOG 5 BP'!$F$2:$EE$2,AM$4,'SPACELOG 5 BP'!$F62:$EE62)+SUMIF('SPACELOG 6 BP'!$F$2:$EE$2,AM$4,'SPACELOG 6 BP'!$F62:$EE62)+SUMIF('SPACELOG 7 BP'!$F$2:$EE$2,AM$4,'SPACELOG 7 BP'!$F62:$EE62)+SUMIF('SPACELOG 8 BP'!$F$2:$EE$2,AM$4,'SPACELOG 8 BP'!$F62:$EE62)+SUMIF('SPACELOG 9 BP'!$F$2:$EE$2,AM$4,'SPACELOG 9 BP'!$F62:$EE62)+SUMIF('SPACELOG 10 BP'!$F$2:$EE$2,AM$4,'SPACELOG 10 BP'!$F62:$EE62)+SUMIF('SPACELOG 11 BP'!$F$2:$EE$2,AM$4,'SPACELOG 11 BP'!$F62:$EE62)+SUMIF('SPACELOG 12 BP'!$F$2:$EE$2,AM$4,'SPACELOG 12 BP'!$F62:$EE62)</f>
        <v>8743.2325000000001</v>
      </c>
      <c r="AN62" s="33">
        <f>SUMIF('reporting montigny'!$F$2:$EE$2,AN$4,'reporting montigny'!$F62:$EE62)+SUMIF('reporting boissy'!$F$2:$EE$2,AN$4,'reporting boissy'!$F62:$EE62)+SUMIF('reporting moussy'!$F$2:$EE$2,AN$4,'reporting moussy'!$F62:$EE62)+SUMIF('reporting trappes'!$F$2:$EE$2,AN$4,'reporting trappes'!$F62:$EE62)+SUMIF('SPACELOG 5 BP'!$F$2:$EE$2,AN$4,'SPACELOG 5 BP'!$F62:$EE62)+SUMIF('SPACELOG 6 BP'!$F$2:$EE$2,AN$4,'SPACELOG 6 BP'!$F62:$EE62)+SUMIF('SPACELOG 7 BP'!$F$2:$EE$2,AN$4,'SPACELOG 7 BP'!$F62:$EE62)+SUMIF('SPACELOG 8 BP'!$F$2:$EE$2,AN$4,'SPACELOG 8 BP'!$F62:$EE62)+SUMIF('SPACELOG 9 BP'!$F$2:$EE$2,AN$4,'SPACELOG 9 BP'!$F62:$EE62)+SUMIF('SPACELOG 10 BP'!$F$2:$EE$2,AN$4,'SPACELOG 10 BP'!$F62:$EE62)+SUMIF('SPACELOG 11 BP'!$F$2:$EE$2,AN$4,'SPACELOG 11 BP'!$F62:$EE62)+SUMIF('SPACELOG 12 BP'!$F$2:$EE$2,AN$4,'SPACELOG 12 BP'!$F62:$EE62)</f>
        <v>8764.77</v>
      </c>
      <c r="AO62" s="33">
        <f>SUMIF('reporting montigny'!$F$2:$EE$2,AO$4,'reporting montigny'!$F62:$EE62)+SUMIF('reporting boissy'!$F$2:$EE$2,AO$4,'reporting boissy'!$F62:$EE62)+SUMIF('reporting moussy'!$F$2:$EE$2,AO$4,'reporting moussy'!$F62:$EE62)+SUMIF('reporting trappes'!$F$2:$EE$2,AO$4,'reporting trappes'!$F62:$EE62)+SUMIF('SPACELOG 5 BP'!$F$2:$EE$2,AO$4,'SPACELOG 5 BP'!$F62:$EE62)+SUMIF('SPACELOG 6 BP'!$F$2:$EE$2,AO$4,'SPACELOG 6 BP'!$F62:$EE62)+SUMIF('SPACELOG 7 BP'!$F$2:$EE$2,AO$4,'SPACELOG 7 BP'!$F62:$EE62)+SUMIF('SPACELOG 8 BP'!$F$2:$EE$2,AO$4,'SPACELOG 8 BP'!$F62:$EE62)+SUMIF('SPACELOG 9 BP'!$F$2:$EE$2,AO$4,'SPACELOG 9 BP'!$F62:$EE62)+SUMIF('SPACELOG 10 BP'!$F$2:$EE$2,AO$4,'SPACELOG 10 BP'!$F62:$EE62)+SUMIF('SPACELOG 11 BP'!$F$2:$EE$2,AO$4,'SPACELOG 11 BP'!$F62:$EE62)+SUMIF('SPACELOG 12 BP'!$F$2:$EE$2,AO$4,'SPACELOG 12 BP'!$F62:$EE62)</f>
        <v>8786.3775000000005</v>
      </c>
      <c r="AP62" s="33">
        <f>SUMIF('reporting montigny'!$F$2:$EE$2,AP$4,'reporting montigny'!$F62:$EE62)+SUMIF('reporting boissy'!$F$2:$EE$2,AP$4,'reporting boissy'!$F62:$EE62)+SUMIF('reporting moussy'!$F$2:$EE$2,AP$4,'reporting moussy'!$F62:$EE62)+SUMIF('reporting trappes'!$F$2:$EE$2,AP$4,'reporting trappes'!$F62:$EE62)+SUMIF('SPACELOG 5 BP'!$F$2:$EE$2,AP$4,'SPACELOG 5 BP'!$F62:$EE62)+SUMIF('SPACELOG 6 BP'!$F$2:$EE$2,AP$4,'SPACELOG 6 BP'!$F62:$EE62)+SUMIF('SPACELOG 7 BP'!$F$2:$EE$2,AP$4,'SPACELOG 7 BP'!$F62:$EE62)+SUMIF('SPACELOG 8 BP'!$F$2:$EE$2,AP$4,'SPACELOG 8 BP'!$F62:$EE62)+SUMIF('SPACELOG 9 BP'!$F$2:$EE$2,AP$4,'SPACELOG 9 BP'!$F62:$EE62)+SUMIF('SPACELOG 10 BP'!$F$2:$EE$2,AP$4,'SPACELOG 10 BP'!$F62:$EE62)+SUMIF('SPACELOG 11 BP'!$F$2:$EE$2,AP$4,'SPACELOG 11 BP'!$F62:$EE62)+SUMIF('SPACELOG 12 BP'!$F$2:$EE$2,AP$4,'SPACELOG 12 BP'!$F62:$EE62)</f>
        <v>8808.0375000000004</v>
      </c>
      <c r="AQ62" s="33">
        <f>SUMIF('reporting montigny'!$F$2:$EE$2,AQ$4,'reporting montigny'!$F62:$EE62)+SUMIF('reporting boissy'!$F$2:$EE$2,AQ$4,'reporting boissy'!$F62:$EE62)+SUMIF('reporting moussy'!$F$2:$EE$2,AQ$4,'reporting moussy'!$F62:$EE62)+SUMIF('reporting trappes'!$F$2:$EE$2,AQ$4,'reporting trappes'!$F62:$EE62)+SUMIF('SPACELOG 5 BP'!$F$2:$EE$2,AQ$4,'SPACELOG 5 BP'!$F62:$EE62)+SUMIF('SPACELOG 6 BP'!$F$2:$EE$2,AQ$4,'SPACELOG 6 BP'!$F62:$EE62)+SUMIF('SPACELOG 7 BP'!$F$2:$EE$2,AQ$4,'SPACELOG 7 BP'!$F62:$EE62)+SUMIF('SPACELOG 8 BP'!$F$2:$EE$2,AQ$4,'SPACELOG 8 BP'!$F62:$EE62)+SUMIF('SPACELOG 9 BP'!$F$2:$EE$2,AQ$4,'SPACELOG 9 BP'!$F62:$EE62)+SUMIF('SPACELOG 10 BP'!$F$2:$EE$2,AQ$4,'SPACELOG 10 BP'!$F62:$EE62)+SUMIF('SPACELOG 11 BP'!$F$2:$EE$2,AQ$4,'SPACELOG 11 BP'!$F62:$EE62)+SUMIF('SPACELOG 12 BP'!$F$2:$EE$2,AQ$4,'SPACELOG 12 BP'!$F62:$EE62)</f>
        <v>8829.76</v>
      </c>
      <c r="AR62" s="393">
        <f t="shared" ref="AR62" si="288">SUM(AF62:AQ62)</f>
        <v>96907.014999999999</v>
      </c>
      <c r="AS62" s="33">
        <f>SUMIF('reporting montigny'!$F$2:$EE$2,AS$4,'reporting montigny'!$F62:$EE62)+SUMIF('reporting boissy'!$F$2:$EE$2,AS$4,'reporting boissy'!$F62:$EE62)+SUMIF('reporting moussy'!$F$2:$EE$2,AS$4,'reporting moussy'!$F62:$EE62)+SUMIF('reporting trappes'!$F$2:$EE$2,AS$4,'reporting trappes'!$F62:$EE62)+SUMIF('SPACELOG 5 BP'!$F$2:$EE$2,AS$4,'SPACELOG 5 BP'!$F62:$EE62)+SUMIF('SPACELOG 6 BP'!$F$2:$EE$2,AS$4,'SPACELOG 6 BP'!$F62:$EE62)+SUMIF('SPACELOG 7 BP'!$F$2:$EE$2,AS$4,'SPACELOG 7 BP'!$F62:$EE62)+SUMIF('SPACELOG 8 BP'!$F$2:$EE$2,AS$4,'SPACELOG 8 BP'!$F62:$EE62)+SUMIF('SPACELOG 9 BP'!$F$2:$EE$2,AS$4,'SPACELOG 9 BP'!$F62:$EE62)+SUMIF('SPACELOG 10 BP'!$F$2:$EE$2,AS$4,'SPACELOG 10 BP'!$F62:$EE62)+SUMIF('SPACELOG 11 BP'!$F$2:$EE$2,AS$4,'SPACELOG 11 BP'!$F62:$EE62)+SUMIF('SPACELOG 12 BP'!$F$2:$EE$2,AS$4,'SPACELOG 12 BP'!$F62:$EE62)</f>
        <v>9841.5424999999996</v>
      </c>
      <c r="AT62" s="33">
        <f>SUMIF('reporting montigny'!$F$2:$EE$2,AT$4,'reporting montigny'!$F62:$EE62)+SUMIF('reporting boissy'!$F$2:$EE$2,AT$4,'reporting boissy'!$F62:$EE62)+SUMIF('reporting moussy'!$F$2:$EE$2,AT$4,'reporting moussy'!$F62:$EE62)+SUMIF('reporting trappes'!$F$2:$EE$2,AT$4,'reporting trappes'!$F62:$EE62)+SUMIF('SPACELOG 5 BP'!$F$2:$EE$2,AT$4,'SPACELOG 5 BP'!$F62:$EE62)+SUMIF('SPACELOG 6 BP'!$F$2:$EE$2,AT$4,'SPACELOG 6 BP'!$F62:$EE62)+SUMIF('SPACELOG 7 BP'!$F$2:$EE$2,AT$4,'SPACELOG 7 BP'!$F62:$EE62)+SUMIF('SPACELOG 8 BP'!$F$2:$EE$2,AT$4,'SPACELOG 8 BP'!$F62:$EE62)+SUMIF('SPACELOG 9 BP'!$F$2:$EE$2,AT$4,'SPACELOG 9 BP'!$F62:$EE62)+SUMIF('SPACELOG 10 BP'!$F$2:$EE$2,AT$4,'SPACELOG 10 BP'!$F62:$EE62)+SUMIF('SPACELOG 11 BP'!$F$2:$EE$2,AT$4,'SPACELOG 11 BP'!$F62:$EE62)+SUMIF('SPACELOG 12 BP'!$F$2:$EE$2,AT$4,'SPACELOG 12 BP'!$F62:$EE62)</f>
        <v>9863.39</v>
      </c>
      <c r="AU62" s="33">
        <f>SUMIF('reporting montigny'!$F$2:$EE$2,AU$4,'reporting montigny'!$F62:$EE62)+SUMIF('reporting boissy'!$F$2:$EE$2,AU$4,'reporting boissy'!$F62:$EE62)+SUMIF('reporting moussy'!$F$2:$EE$2,AU$4,'reporting moussy'!$F62:$EE62)+SUMIF('reporting trappes'!$F$2:$EE$2,AU$4,'reporting trappes'!$F62:$EE62)+SUMIF('SPACELOG 5 BP'!$F$2:$EE$2,AU$4,'SPACELOG 5 BP'!$F62:$EE62)+SUMIF('SPACELOG 6 BP'!$F$2:$EE$2,AU$4,'SPACELOG 6 BP'!$F62:$EE62)+SUMIF('SPACELOG 7 BP'!$F$2:$EE$2,AU$4,'SPACELOG 7 BP'!$F62:$EE62)+SUMIF('SPACELOG 8 BP'!$F$2:$EE$2,AU$4,'SPACELOG 8 BP'!$F62:$EE62)+SUMIF('SPACELOG 9 BP'!$F$2:$EE$2,AU$4,'SPACELOG 9 BP'!$F62:$EE62)+SUMIF('SPACELOG 10 BP'!$F$2:$EE$2,AU$4,'SPACELOG 10 BP'!$F62:$EE62)+SUMIF('SPACELOG 11 BP'!$F$2:$EE$2,AU$4,'SPACELOG 11 BP'!$F62:$EE62)+SUMIF('SPACELOG 12 BP'!$F$2:$EE$2,AU$4,'SPACELOG 12 BP'!$F62:$EE62)</f>
        <v>7050.0424999999996</v>
      </c>
      <c r="AV62" s="33">
        <f>SUMIF('reporting montigny'!$F$2:$EE$2,AV$4,'reporting montigny'!$F62:$EE62)+SUMIF('reporting boissy'!$F$2:$EE$2,AV$4,'reporting boissy'!$F62:$EE62)+SUMIF('reporting moussy'!$F$2:$EE$2,AV$4,'reporting moussy'!$F62:$EE62)+SUMIF('reporting trappes'!$F$2:$EE$2,AV$4,'reporting trappes'!$F62:$EE62)+SUMIF('SPACELOG 5 BP'!$F$2:$EE$2,AV$4,'SPACELOG 5 BP'!$F62:$EE62)+SUMIF('SPACELOG 6 BP'!$F$2:$EE$2,AV$4,'SPACELOG 6 BP'!$F62:$EE62)+SUMIF('SPACELOG 7 BP'!$F$2:$EE$2,AV$4,'SPACELOG 7 BP'!$F62:$EE62)+SUMIF('SPACELOG 8 BP'!$F$2:$EE$2,AV$4,'SPACELOG 8 BP'!$F62:$EE62)+SUMIF('SPACELOG 9 BP'!$F$2:$EE$2,AV$4,'SPACELOG 9 BP'!$F62:$EE62)+SUMIF('SPACELOG 10 BP'!$F$2:$EE$2,AV$4,'SPACELOG 10 BP'!$F62:$EE62)+SUMIF('SPACELOG 11 BP'!$F$2:$EE$2,AV$4,'SPACELOG 11 BP'!$F62:$EE62)+SUMIF('SPACELOG 12 BP'!$F$2:$EE$2,AV$4,'SPACELOG 12 BP'!$F62:$EE62)</f>
        <v>9907.2674999999981</v>
      </c>
      <c r="AW62" s="33">
        <f>SUMIF('reporting montigny'!$F$2:$EE$2,AW$4,'reporting montigny'!$F62:$EE62)+SUMIF('reporting boissy'!$F$2:$EE$2,AW$4,'reporting boissy'!$F62:$EE62)+SUMIF('reporting moussy'!$F$2:$EE$2,AW$4,'reporting moussy'!$F62:$EE62)+SUMIF('reporting trappes'!$F$2:$EE$2,AW$4,'reporting trappes'!$F62:$EE62)+SUMIF('SPACELOG 5 BP'!$F$2:$EE$2,AW$4,'SPACELOG 5 BP'!$F62:$EE62)+SUMIF('SPACELOG 6 BP'!$F$2:$EE$2,AW$4,'SPACELOG 6 BP'!$F62:$EE62)+SUMIF('SPACELOG 7 BP'!$F$2:$EE$2,AW$4,'SPACELOG 7 BP'!$F62:$EE62)+SUMIF('SPACELOG 8 BP'!$F$2:$EE$2,AW$4,'SPACELOG 8 BP'!$F62:$EE62)+SUMIF('SPACELOG 9 BP'!$F$2:$EE$2,AW$4,'SPACELOG 9 BP'!$F62:$EE62)+SUMIF('SPACELOG 10 BP'!$F$2:$EE$2,AW$4,'SPACELOG 10 BP'!$F62:$EE62)+SUMIF('SPACELOG 11 BP'!$F$2:$EE$2,AW$4,'SPACELOG 11 BP'!$F62:$EE62)+SUMIF('SPACELOG 12 BP'!$F$2:$EE$2,AW$4,'SPACELOG 12 BP'!$F62:$EE62)</f>
        <v>9929.2900000000009</v>
      </c>
      <c r="AX62" s="33">
        <f>SUMIF('reporting montigny'!$F$2:$EE$2,AX$4,'reporting montigny'!$F62:$EE62)+SUMIF('reporting boissy'!$F$2:$EE$2,AX$4,'reporting boissy'!$F62:$EE62)+SUMIF('reporting moussy'!$F$2:$EE$2,AX$4,'reporting moussy'!$F62:$EE62)+SUMIF('reporting trappes'!$F$2:$EE$2,AX$4,'reporting trappes'!$F62:$EE62)+SUMIF('SPACELOG 5 BP'!$F$2:$EE$2,AX$4,'SPACELOG 5 BP'!$F62:$EE62)+SUMIF('SPACELOG 6 BP'!$F$2:$EE$2,AX$4,'SPACELOG 6 BP'!$F62:$EE62)+SUMIF('SPACELOG 7 BP'!$F$2:$EE$2,AX$4,'SPACELOG 7 BP'!$F62:$EE62)+SUMIF('SPACELOG 8 BP'!$F$2:$EE$2,AX$4,'SPACELOG 8 BP'!$F62:$EE62)+SUMIF('SPACELOG 9 BP'!$F$2:$EE$2,AX$4,'SPACELOG 9 BP'!$F62:$EE62)+SUMIF('SPACELOG 10 BP'!$F$2:$EE$2,AX$4,'SPACELOG 10 BP'!$F62:$EE62)+SUMIF('SPACELOG 11 BP'!$F$2:$EE$2,AX$4,'SPACELOG 11 BP'!$F62:$EE62)+SUMIF('SPACELOG 12 BP'!$F$2:$EE$2,AX$4,'SPACELOG 12 BP'!$F62:$EE62)</f>
        <v>9951.380000000001</v>
      </c>
      <c r="AY62" s="33">
        <f>SUMIF('reporting montigny'!$F$2:$EE$2,AY$4,'reporting montigny'!$F62:$EE62)+SUMIF('reporting boissy'!$F$2:$EE$2,AY$4,'reporting boissy'!$F62:$EE62)+SUMIF('reporting moussy'!$F$2:$EE$2,AY$4,'reporting moussy'!$F62:$EE62)+SUMIF('reporting trappes'!$F$2:$EE$2,AY$4,'reporting trappes'!$F62:$EE62)+SUMIF('SPACELOG 5 BP'!$F$2:$EE$2,AY$4,'SPACELOG 5 BP'!$F62:$EE62)+SUMIF('SPACELOG 6 BP'!$F$2:$EE$2,AY$4,'SPACELOG 6 BP'!$F62:$EE62)+SUMIF('SPACELOG 7 BP'!$F$2:$EE$2,AY$4,'SPACELOG 7 BP'!$F62:$EE62)+SUMIF('SPACELOG 8 BP'!$F$2:$EE$2,AY$4,'SPACELOG 8 BP'!$F62:$EE62)+SUMIF('SPACELOG 9 BP'!$F$2:$EE$2,AY$4,'SPACELOG 9 BP'!$F62:$EE62)+SUMIF('SPACELOG 10 BP'!$F$2:$EE$2,AY$4,'SPACELOG 10 BP'!$F62:$EE62)+SUMIF('SPACELOG 11 BP'!$F$2:$EE$2,AY$4,'SPACELOG 11 BP'!$F62:$EE62)+SUMIF('SPACELOG 12 BP'!$F$2:$EE$2,AY$4,'SPACELOG 12 BP'!$F62:$EE62)</f>
        <v>9973.5349999999999</v>
      </c>
      <c r="AZ62" s="33">
        <f>SUMIF('reporting montigny'!$F$2:$EE$2,AZ$4,'reporting montigny'!$F62:$EE62)+SUMIF('reporting boissy'!$F$2:$EE$2,AZ$4,'reporting boissy'!$F62:$EE62)+SUMIF('reporting moussy'!$F$2:$EE$2,AZ$4,'reporting moussy'!$F62:$EE62)+SUMIF('reporting trappes'!$F$2:$EE$2,AZ$4,'reporting trappes'!$F62:$EE62)+SUMIF('SPACELOG 5 BP'!$F$2:$EE$2,AZ$4,'SPACELOG 5 BP'!$F62:$EE62)+SUMIF('SPACELOG 6 BP'!$F$2:$EE$2,AZ$4,'SPACELOG 6 BP'!$F62:$EE62)+SUMIF('SPACELOG 7 BP'!$F$2:$EE$2,AZ$4,'SPACELOG 7 BP'!$F62:$EE62)+SUMIF('SPACELOG 8 BP'!$F$2:$EE$2,AZ$4,'SPACELOG 8 BP'!$F62:$EE62)+SUMIF('SPACELOG 9 BP'!$F$2:$EE$2,AZ$4,'SPACELOG 9 BP'!$F62:$EE62)+SUMIF('SPACELOG 10 BP'!$F$2:$EE$2,AZ$4,'SPACELOG 10 BP'!$F62:$EE62)+SUMIF('SPACELOG 11 BP'!$F$2:$EE$2,AZ$4,'SPACELOG 11 BP'!$F62:$EE62)+SUMIF('SPACELOG 12 BP'!$F$2:$EE$2,AZ$4,'SPACELOG 12 BP'!$F62:$EE62)</f>
        <v>9995.7474999999995</v>
      </c>
      <c r="BA62" s="33">
        <f>SUMIF('reporting montigny'!$F$2:$EE$2,BA$4,'reporting montigny'!$F62:$EE62)+SUMIF('reporting boissy'!$F$2:$EE$2,BA$4,'reporting boissy'!$F62:$EE62)+SUMIF('reporting moussy'!$F$2:$EE$2,BA$4,'reporting moussy'!$F62:$EE62)+SUMIF('reporting trappes'!$F$2:$EE$2,BA$4,'reporting trappes'!$F62:$EE62)+SUMIF('SPACELOG 5 BP'!$F$2:$EE$2,BA$4,'SPACELOG 5 BP'!$F62:$EE62)+SUMIF('SPACELOG 6 BP'!$F$2:$EE$2,BA$4,'SPACELOG 6 BP'!$F62:$EE62)+SUMIF('SPACELOG 7 BP'!$F$2:$EE$2,BA$4,'SPACELOG 7 BP'!$F62:$EE62)+SUMIF('SPACELOG 8 BP'!$F$2:$EE$2,BA$4,'SPACELOG 8 BP'!$F62:$EE62)+SUMIF('SPACELOG 9 BP'!$F$2:$EE$2,BA$4,'SPACELOG 9 BP'!$F62:$EE62)+SUMIF('SPACELOG 10 BP'!$F$2:$EE$2,BA$4,'SPACELOG 10 BP'!$F62:$EE62)+SUMIF('SPACELOG 11 BP'!$F$2:$EE$2,BA$4,'SPACELOG 11 BP'!$F62:$EE62)+SUMIF('SPACELOG 12 BP'!$F$2:$EE$2,BA$4,'SPACELOG 12 BP'!$F62:$EE62)</f>
        <v>10018.025</v>
      </c>
      <c r="BB62" s="33">
        <f>SUMIF('reporting montigny'!$F$2:$EE$2,BB$4,'reporting montigny'!$F62:$EE62)+SUMIF('reporting boissy'!$F$2:$EE$2,BB$4,'reporting boissy'!$F62:$EE62)+SUMIF('reporting moussy'!$F$2:$EE$2,BB$4,'reporting moussy'!$F62:$EE62)+SUMIF('reporting trappes'!$F$2:$EE$2,BB$4,'reporting trappes'!$F62:$EE62)+SUMIF('SPACELOG 5 BP'!$F$2:$EE$2,BB$4,'SPACELOG 5 BP'!$F62:$EE62)+SUMIF('SPACELOG 6 BP'!$F$2:$EE$2,BB$4,'SPACELOG 6 BP'!$F62:$EE62)+SUMIF('SPACELOG 7 BP'!$F$2:$EE$2,BB$4,'SPACELOG 7 BP'!$F62:$EE62)+SUMIF('SPACELOG 8 BP'!$F$2:$EE$2,BB$4,'SPACELOG 8 BP'!$F62:$EE62)+SUMIF('SPACELOG 9 BP'!$F$2:$EE$2,BB$4,'SPACELOG 9 BP'!$F62:$EE62)+SUMIF('SPACELOG 10 BP'!$F$2:$EE$2,BB$4,'SPACELOG 10 BP'!$F62:$EE62)+SUMIF('SPACELOG 11 BP'!$F$2:$EE$2,BB$4,'SPACELOG 11 BP'!$F62:$EE62)+SUMIF('SPACELOG 12 BP'!$F$2:$EE$2,BB$4,'SPACELOG 12 BP'!$F62:$EE62)</f>
        <v>10040.367499999998</v>
      </c>
      <c r="BC62" s="33">
        <f>SUMIF('reporting montigny'!$F$2:$EE$2,BC$4,'reporting montigny'!$F62:$EE62)+SUMIF('reporting boissy'!$F$2:$EE$2,BC$4,'reporting boissy'!$F62:$EE62)+SUMIF('reporting moussy'!$F$2:$EE$2,BC$4,'reporting moussy'!$F62:$EE62)+SUMIF('reporting trappes'!$F$2:$EE$2,BC$4,'reporting trappes'!$F62:$EE62)+SUMIF('SPACELOG 5 BP'!$F$2:$EE$2,BC$4,'SPACELOG 5 BP'!$F62:$EE62)+SUMIF('SPACELOG 6 BP'!$F$2:$EE$2,BC$4,'SPACELOG 6 BP'!$F62:$EE62)+SUMIF('SPACELOG 7 BP'!$F$2:$EE$2,BC$4,'SPACELOG 7 BP'!$F62:$EE62)+SUMIF('SPACELOG 8 BP'!$F$2:$EE$2,BC$4,'SPACELOG 8 BP'!$F62:$EE62)+SUMIF('SPACELOG 9 BP'!$F$2:$EE$2,BC$4,'SPACELOG 9 BP'!$F62:$EE62)+SUMIF('SPACELOG 10 BP'!$F$2:$EE$2,BC$4,'SPACELOG 10 BP'!$F62:$EE62)+SUMIF('SPACELOG 11 BP'!$F$2:$EE$2,BC$4,'SPACELOG 11 BP'!$F62:$EE62)+SUMIF('SPACELOG 12 BP'!$F$2:$EE$2,BC$4,'SPACELOG 12 BP'!$F62:$EE62)</f>
        <v>10062.762500000001</v>
      </c>
      <c r="BD62" s="33">
        <f>SUMIF('reporting montigny'!$F$2:$EE$2,BD$4,'reporting montigny'!$F62:$EE62)+SUMIF('reporting boissy'!$F$2:$EE$2,BD$4,'reporting boissy'!$F62:$EE62)+SUMIF('reporting moussy'!$F$2:$EE$2,BD$4,'reporting moussy'!$F62:$EE62)+SUMIF('reporting trappes'!$F$2:$EE$2,BD$4,'reporting trappes'!$F62:$EE62)+SUMIF('SPACELOG 5 BP'!$F$2:$EE$2,BD$4,'SPACELOG 5 BP'!$F62:$EE62)+SUMIF('SPACELOG 6 BP'!$F$2:$EE$2,BD$4,'SPACELOG 6 BP'!$F62:$EE62)+SUMIF('SPACELOG 7 BP'!$F$2:$EE$2,BD$4,'SPACELOG 7 BP'!$F62:$EE62)+SUMIF('SPACELOG 8 BP'!$F$2:$EE$2,BD$4,'SPACELOG 8 BP'!$F62:$EE62)+SUMIF('SPACELOG 9 BP'!$F$2:$EE$2,BD$4,'SPACELOG 9 BP'!$F62:$EE62)+SUMIF('SPACELOG 10 BP'!$F$2:$EE$2,BD$4,'SPACELOG 10 BP'!$F62:$EE62)+SUMIF('SPACELOG 11 BP'!$F$2:$EE$2,BD$4,'SPACELOG 11 BP'!$F62:$EE62)+SUMIF('SPACELOG 12 BP'!$F$2:$EE$2,BD$4,'SPACELOG 12 BP'!$F62:$EE62)</f>
        <v>10085.225</v>
      </c>
      <c r="BE62" s="393">
        <f t="shared" ref="BE62" si="289">SUM(AS62:BD62)</f>
        <v>116718.57499999998</v>
      </c>
      <c r="BF62" s="33">
        <f>SUMIF('reporting montigny'!$F$2:$EE$2,BF$4,'reporting montigny'!$F62:$EE62)+SUMIF('reporting boissy'!$F$2:$EE$2,BF$4,'reporting boissy'!$F62:$EE62)+SUMIF('reporting moussy'!$F$2:$EE$2,BF$4,'reporting moussy'!$F62:$EE62)+SUMIF('reporting trappes'!$F$2:$EE$2,BF$4,'reporting trappes'!$F62:$EE62)+SUMIF('SPACELOG 5 BP'!$F$2:$EE$2,BF$4,'SPACELOG 5 BP'!$F62:$EE62)+SUMIF('SPACELOG 6 BP'!$F$2:$EE$2,BF$4,'SPACELOG 6 BP'!$F62:$EE62)+SUMIF('SPACELOG 7 BP'!$F$2:$EE$2,BF$4,'SPACELOG 7 BP'!$F62:$EE62)+SUMIF('SPACELOG 8 BP'!$F$2:$EE$2,BF$4,'SPACELOG 8 BP'!$F62:$EE62)+SUMIF('SPACELOG 9 BP'!$F$2:$EE$2,BF$4,'SPACELOG 9 BP'!$F62:$EE62)+SUMIF('SPACELOG 10 BP'!$F$2:$EE$2,BF$4,'SPACELOG 10 BP'!$F62:$EE62)+SUMIF('SPACELOG 11 BP'!$F$2:$EE$2,BF$4,'SPACELOG 11 BP'!$F62:$EE62)+SUMIF('SPACELOG 12 BP'!$F$2:$EE$2,BF$4,'SPACELOG 12 BP'!$F62:$EE62)</f>
        <v>10107.755000000001</v>
      </c>
      <c r="BG62" s="33">
        <f>SUMIF('reporting montigny'!$F$2:$EE$2,BG$4,'reporting montigny'!$F62:$EE62)+SUMIF('reporting boissy'!$F$2:$EE$2,BG$4,'reporting boissy'!$F62:$EE62)+SUMIF('reporting moussy'!$F$2:$EE$2,BG$4,'reporting moussy'!$F62:$EE62)+SUMIF('reporting trappes'!$F$2:$EE$2,BG$4,'reporting trappes'!$F62:$EE62)+SUMIF('SPACELOG 5 BP'!$F$2:$EE$2,BG$4,'SPACELOG 5 BP'!$F62:$EE62)+SUMIF('SPACELOG 6 BP'!$F$2:$EE$2,BG$4,'SPACELOG 6 BP'!$F62:$EE62)+SUMIF('SPACELOG 7 BP'!$F$2:$EE$2,BG$4,'SPACELOG 7 BP'!$F62:$EE62)+SUMIF('SPACELOG 8 BP'!$F$2:$EE$2,BG$4,'SPACELOG 8 BP'!$F62:$EE62)+SUMIF('SPACELOG 9 BP'!$F$2:$EE$2,BG$4,'SPACELOG 9 BP'!$F62:$EE62)+SUMIF('SPACELOG 10 BP'!$F$2:$EE$2,BG$4,'SPACELOG 10 BP'!$F62:$EE62)+SUMIF('SPACELOG 11 BP'!$F$2:$EE$2,BG$4,'SPACELOG 11 BP'!$F62:$EE62)+SUMIF('SPACELOG 12 BP'!$F$2:$EE$2,BG$4,'SPACELOG 12 BP'!$F62:$EE62)</f>
        <v>10130.344999999999</v>
      </c>
      <c r="BH62" s="33">
        <f>SUMIF('reporting montigny'!$F$2:$EE$2,BH$4,'reporting montigny'!$F62:$EE62)+SUMIF('reporting boissy'!$F$2:$EE$2,BH$4,'reporting boissy'!$F62:$EE62)+SUMIF('reporting moussy'!$F$2:$EE$2,BH$4,'reporting moussy'!$F62:$EE62)+SUMIF('reporting trappes'!$F$2:$EE$2,BH$4,'reporting trappes'!$F62:$EE62)+SUMIF('SPACELOG 5 BP'!$F$2:$EE$2,BH$4,'SPACELOG 5 BP'!$F62:$EE62)+SUMIF('SPACELOG 6 BP'!$F$2:$EE$2,BH$4,'SPACELOG 6 BP'!$F62:$EE62)+SUMIF('SPACELOG 7 BP'!$F$2:$EE$2,BH$4,'SPACELOG 7 BP'!$F62:$EE62)+SUMIF('SPACELOG 8 BP'!$F$2:$EE$2,BH$4,'SPACELOG 8 BP'!$F62:$EE62)+SUMIF('SPACELOG 9 BP'!$F$2:$EE$2,BH$4,'SPACELOG 9 BP'!$F62:$EE62)+SUMIF('SPACELOG 10 BP'!$F$2:$EE$2,BH$4,'SPACELOG 10 BP'!$F62:$EE62)+SUMIF('SPACELOG 11 BP'!$F$2:$EE$2,BH$4,'SPACELOG 11 BP'!$F62:$EE62)+SUMIF('SPACELOG 12 BP'!$F$2:$EE$2,BH$4,'SPACELOG 12 BP'!$F62:$EE62)</f>
        <v>7317.7474999999995</v>
      </c>
      <c r="BI62" s="33">
        <f>SUMIF('reporting montigny'!$F$2:$EE$2,BI$4,'reporting montigny'!$F62:$EE62)+SUMIF('reporting boissy'!$F$2:$EE$2,BI$4,'reporting boissy'!$F62:$EE62)+SUMIF('reporting moussy'!$F$2:$EE$2,BI$4,'reporting moussy'!$F62:$EE62)+SUMIF('reporting trappes'!$F$2:$EE$2,BI$4,'reporting trappes'!$F62:$EE62)+SUMIF('SPACELOG 5 BP'!$F$2:$EE$2,BI$4,'SPACELOG 5 BP'!$F62:$EE62)+SUMIF('SPACELOG 6 BP'!$F$2:$EE$2,BI$4,'SPACELOG 6 BP'!$F62:$EE62)+SUMIF('SPACELOG 7 BP'!$F$2:$EE$2,BI$4,'SPACELOG 7 BP'!$F62:$EE62)+SUMIF('SPACELOG 8 BP'!$F$2:$EE$2,BI$4,'SPACELOG 8 BP'!$F62:$EE62)+SUMIF('SPACELOG 9 BP'!$F$2:$EE$2,BI$4,'SPACELOG 9 BP'!$F62:$EE62)+SUMIF('SPACELOG 10 BP'!$F$2:$EE$2,BI$4,'SPACELOG 10 BP'!$F62:$EE62)+SUMIF('SPACELOG 11 BP'!$F$2:$EE$2,BI$4,'SPACELOG 11 BP'!$F62:$EE62)+SUMIF('SPACELOG 12 BP'!$F$2:$EE$2,BI$4,'SPACELOG 12 BP'!$F62:$EE62)</f>
        <v>10175.717500000001</v>
      </c>
      <c r="BJ62" s="33">
        <f>SUMIF('reporting montigny'!$F$2:$EE$2,BJ$4,'reporting montigny'!$F62:$EE62)+SUMIF('reporting boissy'!$F$2:$EE$2,BJ$4,'reporting boissy'!$F62:$EE62)+SUMIF('reporting moussy'!$F$2:$EE$2,BJ$4,'reporting moussy'!$F62:$EE62)+SUMIF('reporting trappes'!$F$2:$EE$2,BJ$4,'reporting trappes'!$F62:$EE62)+SUMIF('SPACELOG 5 BP'!$F$2:$EE$2,BJ$4,'SPACELOG 5 BP'!$F62:$EE62)+SUMIF('SPACELOG 6 BP'!$F$2:$EE$2,BJ$4,'SPACELOG 6 BP'!$F62:$EE62)+SUMIF('SPACELOG 7 BP'!$F$2:$EE$2,BJ$4,'SPACELOG 7 BP'!$F62:$EE62)+SUMIF('SPACELOG 8 BP'!$F$2:$EE$2,BJ$4,'SPACELOG 8 BP'!$F62:$EE62)+SUMIF('SPACELOG 9 BP'!$F$2:$EE$2,BJ$4,'SPACELOG 9 BP'!$F62:$EE62)+SUMIF('SPACELOG 10 BP'!$F$2:$EE$2,BJ$4,'SPACELOG 10 BP'!$F62:$EE62)+SUMIF('SPACELOG 11 BP'!$F$2:$EE$2,BJ$4,'SPACELOG 11 BP'!$F62:$EE62)+SUMIF('SPACELOG 12 BP'!$F$2:$EE$2,BJ$4,'SPACELOG 12 BP'!$F62:$EE62)</f>
        <v>10198.497499999999</v>
      </c>
      <c r="BK62" s="33">
        <f>SUMIF('reporting montigny'!$F$2:$EE$2,BK$4,'reporting montigny'!$F62:$EE62)+SUMIF('reporting boissy'!$F$2:$EE$2,BK$4,'reporting boissy'!$F62:$EE62)+SUMIF('reporting moussy'!$F$2:$EE$2,BK$4,'reporting moussy'!$F62:$EE62)+SUMIF('reporting trappes'!$F$2:$EE$2,BK$4,'reporting trappes'!$F62:$EE62)+SUMIF('SPACELOG 5 BP'!$F$2:$EE$2,BK$4,'SPACELOG 5 BP'!$F62:$EE62)+SUMIF('SPACELOG 6 BP'!$F$2:$EE$2,BK$4,'SPACELOG 6 BP'!$F62:$EE62)+SUMIF('SPACELOG 7 BP'!$F$2:$EE$2,BK$4,'SPACELOG 7 BP'!$F62:$EE62)+SUMIF('SPACELOG 8 BP'!$F$2:$EE$2,BK$4,'SPACELOG 8 BP'!$F62:$EE62)+SUMIF('SPACELOG 9 BP'!$F$2:$EE$2,BK$4,'SPACELOG 9 BP'!$F62:$EE62)+SUMIF('SPACELOG 10 BP'!$F$2:$EE$2,BK$4,'SPACELOG 10 BP'!$F62:$EE62)+SUMIF('SPACELOG 11 BP'!$F$2:$EE$2,BK$4,'SPACELOG 11 BP'!$F62:$EE62)+SUMIF('SPACELOG 12 BP'!$F$2:$EE$2,BK$4,'SPACELOG 12 BP'!$F62:$EE62)</f>
        <v>10221.3375</v>
      </c>
      <c r="BL62" s="33">
        <f>SUMIF('reporting montigny'!$F$2:$EE$2,BL$4,'reporting montigny'!$F62:$EE62)+SUMIF('reporting boissy'!$F$2:$EE$2,BL$4,'reporting boissy'!$F62:$EE62)+SUMIF('reporting moussy'!$F$2:$EE$2,BL$4,'reporting moussy'!$F62:$EE62)+SUMIF('reporting trappes'!$F$2:$EE$2,BL$4,'reporting trappes'!$F62:$EE62)+SUMIF('SPACELOG 5 BP'!$F$2:$EE$2,BL$4,'SPACELOG 5 BP'!$F62:$EE62)+SUMIF('SPACELOG 6 BP'!$F$2:$EE$2,BL$4,'SPACELOG 6 BP'!$F62:$EE62)+SUMIF('SPACELOG 7 BP'!$F$2:$EE$2,BL$4,'SPACELOG 7 BP'!$F62:$EE62)+SUMIF('SPACELOG 8 BP'!$F$2:$EE$2,BL$4,'SPACELOG 8 BP'!$F62:$EE62)+SUMIF('SPACELOG 9 BP'!$F$2:$EE$2,BL$4,'SPACELOG 9 BP'!$F62:$EE62)+SUMIF('SPACELOG 10 BP'!$F$2:$EE$2,BL$4,'SPACELOG 10 BP'!$F62:$EE62)+SUMIF('SPACELOG 11 BP'!$F$2:$EE$2,BL$4,'SPACELOG 11 BP'!$F62:$EE62)+SUMIF('SPACELOG 12 BP'!$F$2:$EE$2,BL$4,'SPACELOG 12 BP'!$F62:$EE62)</f>
        <v>10244.255000000001</v>
      </c>
      <c r="BM62" s="33">
        <f>SUMIF('reporting montigny'!$F$2:$EE$2,BM$4,'reporting montigny'!$F62:$EE62)+SUMIF('reporting boissy'!$F$2:$EE$2,BM$4,'reporting boissy'!$F62:$EE62)+SUMIF('reporting moussy'!$F$2:$EE$2,BM$4,'reporting moussy'!$F62:$EE62)+SUMIF('reporting trappes'!$F$2:$EE$2,BM$4,'reporting trappes'!$F62:$EE62)+SUMIF('SPACELOG 5 BP'!$F$2:$EE$2,BM$4,'SPACELOG 5 BP'!$F62:$EE62)+SUMIF('SPACELOG 6 BP'!$F$2:$EE$2,BM$4,'SPACELOG 6 BP'!$F62:$EE62)+SUMIF('SPACELOG 7 BP'!$F$2:$EE$2,BM$4,'SPACELOG 7 BP'!$F62:$EE62)+SUMIF('SPACELOG 8 BP'!$F$2:$EE$2,BM$4,'SPACELOG 8 BP'!$F62:$EE62)+SUMIF('SPACELOG 9 BP'!$F$2:$EE$2,BM$4,'SPACELOG 9 BP'!$F62:$EE62)+SUMIF('SPACELOG 10 BP'!$F$2:$EE$2,BM$4,'SPACELOG 10 BP'!$F62:$EE62)+SUMIF('SPACELOG 11 BP'!$F$2:$EE$2,BM$4,'SPACELOG 11 BP'!$F62:$EE62)+SUMIF('SPACELOG 12 BP'!$F$2:$EE$2,BM$4,'SPACELOG 12 BP'!$F62:$EE62)</f>
        <v>10267.222500000002</v>
      </c>
      <c r="BN62" s="33">
        <f>SUMIF('reporting montigny'!$F$2:$EE$2,BN$4,'reporting montigny'!$F62:$EE62)+SUMIF('reporting boissy'!$F$2:$EE$2,BN$4,'reporting boissy'!$F62:$EE62)+SUMIF('reporting moussy'!$F$2:$EE$2,BN$4,'reporting moussy'!$F62:$EE62)+SUMIF('reporting trappes'!$F$2:$EE$2,BN$4,'reporting trappes'!$F62:$EE62)+SUMIF('SPACELOG 5 BP'!$F$2:$EE$2,BN$4,'SPACELOG 5 BP'!$F62:$EE62)+SUMIF('SPACELOG 6 BP'!$F$2:$EE$2,BN$4,'SPACELOG 6 BP'!$F62:$EE62)+SUMIF('SPACELOG 7 BP'!$F$2:$EE$2,BN$4,'SPACELOG 7 BP'!$F62:$EE62)+SUMIF('SPACELOG 8 BP'!$F$2:$EE$2,BN$4,'SPACELOG 8 BP'!$F62:$EE62)+SUMIF('SPACELOG 9 BP'!$F$2:$EE$2,BN$4,'SPACELOG 9 BP'!$F62:$EE62)+SUMIF('SPACELOG 10 BP'!$F$2:$EE$2,BN$4,'SPACELOG 10 BP'!$F62:$EE62)+SUMIF('SPACELOG 11 BP'!$F$2:$EE$2,BN$4,'SPACELOG 11 BP'!$F62:$EE62)+SUMIF('SPACELOG 12 BP'!$F$2:$EE$2,BN$4,'SPACELOG 12 BP'!$F62:$EE62)</f>
        <v>10290.264999999999</v>
      </c>
      <c r="BO62" s="33">
        <f>SUMIF('reporting montigny'!$F$2:$EE$2,BO$4,'reporting montigny'!$F62:$EE62)+SUMIF('reporting boissy'!$F$2:$EE$2,BO$4,'reporting boissy'!$F62:$EE62)+SUMIF('reporting moussy'!$F$2:$EE$2,BO$4,'reporting moussy'!$F62:$EE62)+SUMIF('reporting trappes'!$F$2:$EE$2,BO$4,'reporting trappes'!$F62:$EE62)+SUMIF('SPACELOG 5 BP'!$F$2:$EE$2,BO$4,'SPACELOG 5 BP'!$F62:$EE62)+SUMIF('SPACELOG 6 BP'!$F$2:$EE$2,BO$4,'SPACELOG 6 BP'!$F62:$EE62)+SUMIF('SPACELOG 7 BP'!$F$2:$EE$2,BO$4,'SPACELOG 7 BP'!$F62:$EE62)+SUMIF('SPACELOG 8 BP'!$F$2:$EE$2,BO$4,'SPACELOG 8 BP'!$F62:$EE62)+SUMIF('SPACELOG 9 BP'!$F$2:$EE$2,BO$4,'SPACELOG 9 BP'!$F62:$EE62)+SUMIF('SPACELOG 10 BP'!$F$2:$EE$2,BO$4,'SPACELOG 10 BP'!$F62:$EE62)+SUMIF('SPACELOG 11 BP'!$F$2:$EE$2,BO$4,'SPACELOG 11 BP'!$F62:$EE62)+SUMIF('SPACELOG 12 BP'!$F$2:$EE$2,BO$4,'SPACELOG 12 BP'!$F62:$EE62)</f>
        <v>11353.3675</v>
      </c>
      <c r="BP62" s="33">
        <f>SUMIF('reporting montigny'!$F$2:$EE$2,BP$4,'reporting montigny'!$F62:$EE62)+SUMIF('reporting boissy'!$F$2:$EE$2,BP$4,'reporting boissy'!$F62:$EE62)+SUMIF('reporting moussy'!$F$2:$EE$2,BP$4,'reporting moussy'!$F62:$EE62)+SUMIF('reporting trappes'!$F$2:$EE$2,BP$4,'reporting trappes'!$F62:$EE62)+SUMIF('SPACELOG 5 BP'!$F$2:$EE$2,BP$4,'SPACELOG 5 BP'!$F62:$EE62)+SUMIF('SPACELOG 6 BP'!$F$2:$EE$2,BP$4,'SPACELOG 6 BP'!$F62:$EE62)+SUMIF('SPACELOG 7 BP'!$F$2:$EE$2,BP$4,'SPACELOG 7 BP'!$F62:$EE62)+SUMIF('SPACELOG 8 BP'!$F$2:$EE$2,BP$4,'SPACELOG 8 BP'!$F62:$EE62)+SUMIF('SPACELOG 9 BP'!$F$2:$EE$2,BP$4,'SPACELOG 9 BP'!$F62:$EE62)+SUMIF('SPACELOG 10 BP'!$F$2:$EE$2,BP$4,'SPACELOG 10 BP'!$F62:$EE62)+SUMIF('SPACELOG 11 BP'!$F$2:$EE$2,BP$4,'SPACELOG 11 BP'!$F62:$EE62)+SUMIF('SPACELOG 12 BP'!$F$2:$EE$2,BP$4,'SPACELOG 12 BP'!$F62:$EE62)</f>
        <v>11376.532500000001</v>
      </c>
      <c r="BQ62" s="33">
        <f>SUMIF('reporting montigny'!$F$2:$EE$2,BQ$4,'reporting montigny'!$F62:$EE62)+SUMIF('reporting boissy'!$F$2:$EE$2,BQ$4,'reporting boissy'!$F62:$EE62)+SUMIF('reporting moussy'!$F$2:$EE$2,BQ$4,'reporting moussy'!$F62:$EE62)+SUMIF('reporting trappes'!$F$2:$EE$2,BQ$4,'reporting trappes'!$F62:$EE62)+SUMIF('SPACELOG 5 BP'!$F$2:$EE$2,BQ$4,'SPACELOG 5 BP'!$F62:$EE62)+SUMIF('SPACELOG 6 BP'!$F$2:$EE$2,BQ$4,'SPACELOG 6 BP'!$F62:$EE62)+SUMIF('SPACELOG 7 BP'!$F$2:$EE$2,BQ$4,'SPACELOG 7 BP'!$F62:$EE62)+SUMIF('SPACELOG 8 BP'!$F$2:$EE$2,BQ$4,'SPACELOG 8 BP'!$F62:$EE62)+SUMIF('SPACELOG 9 BP'!$F$2:$EE$2,BQ$4,'SPACELOG 9 BP'!$F62:$EE62)+SUMIF('SPACELOG 10 BP'!$F$2:$EE$2,BQ$4,'SPACELOG 10 BP'!$F62:$EE62)+SUMIF('SPACELOG 11 BP'!$F$2:$EE$2,BQ$4,'SPACELOG 11 BP'!$F62:$EE62)+SUMIF('SPACELOG 12 BP'!$F$2:$EE$2,BQ$4,'SPACELOG 12 BP'!$F62:$EE62)</f>
        <v>11399.7675</v>
      </c>
      <c r="BR62" s="393">
        <f t="shared" ref="BR62" si="290">SUM(BF62:BQ62)</f>
        <v>123082.81000000001</v>
      </c>
      <c r="BS62" s="33">
        <f>SUMIF('reporting montigny'!$F$2:$EE$2,BS$4,'reporting montigny'!$F62:$EE62)+SUMIF('reporting boissy'!$F$2:$EE$2,BS$4,'reporting boissy'!$F62:$EE62)+SUMIF('reporting moussy'!$F$2:$EE$2,BS$4,'reporting moussy'!$F62:$EE62)+SUMIF('reporting trappes'!$F$2:$EE$2,BS$4,'reporting trappes'!$F62:$EE62)+SUMIF('SPACELOG 5 BP'!$F$2:$EE$2,BS$4,'SPACELOG 5 BP'!$F62:$EE62)+SUMIF('SPACELOG 6 BP'!$F$2:$EE$2,BS$4,'SPACELOG 6 BP'!$F62:$EE62)+SUMIF('SPACELOG 7 BP'!$F$2:$EE$2,BS$4,'SPACELOG 7 BP'!$F62:$EE62)+SUMIF('SPACELOG 8 BP'!$F$2:$EE$2,BS$4,'SPACELOG 8 BP'!$F62:$EE62)+SUMIF('SPACELOG 9 BP'!$F$2:$EE$2,BS$4,'SPACELOG 9 BP'!$F62:$EE62)+SUMIF('SPACELOG 10 BP'!$F$2:$EE$2,BS$4,'SPACELOG 10 BP'!$F62:$EE62)+SUMIF('SPACELOG 11 BP'!$F$2:$EE$2,BS$4,'SPACELOG 11 BP'!$F62:$EE62)+SUMIF('SPACELOG 12 BP'!$F$2:$EE$2,BS$4,'SPACELOG 12 BP'!$F62:$EE62)</f>
        <v>11423.065000000001</v>
      </c>
      <c r="BT62" s="33">
        <f>SUMIF('reporting montigny'!$F$2:$EE$2,BT$4,'reporting montigny'!$F62:$EE62)+SUMIF('reporting boissy'!$F$2:$EE$2,BT$4,'reporting boissy'!$F62:$EE62)+SUMIF('reporting moussy'!$F$2:$EE$2,BT$4,'reporting moussy'!$F62:$EE62)+SUMIF('reporting trappes'!$F$2:$EE$2,BT$4,'reporting trappes'!$F62:$EE62)+SUMIF('SPACELOG 5 BP'!$F$2:$EE$2,BT$4,'SPACELOG 5 BP'!$F62:$EE62)+SUMIF('SPACELOG 6 BP'!$F$2:$EE$2,BT$4,'SPACELOG 6 BP'!$F62:$EE62)+SUMIF('SPACELOG 7 BP'!$F$2:$EE$2,BT$4,'SPACELOG 7 BP'!$F62:$EE62)+SUMIF('SPACELOG 8 BP'!$F$2:$EE$2,BT$4,'SPACELOG 8 BP'!$F62:$EE62)+SUMIF('SPACELOG 9 BP'!$F$2:$EE$2,BT$4,'SPACELOG 9 BP'!$F62:$EE62)+SUMIF('SPACELOG 10 BP'!$F$2:$EE$2,BT$4,'SPACELOG 10 BP'!$F62:$EE62)+SUMIF('SPACELOG 11 BP'!$F$2:$EE$2,BT$4,'SPACELOG 11 BP'!$F62:$EE62)+SUMIF('SPACELOG 12 BP'!$F$2:$EE$2,BT$4,'SPACELOG 12 BP'!$F62:$EE62)</f>
        <v>11446.427499999998</v>
      </c>
      <c r="BU62" s="33">
        <f>SUMIF('reporting montigny'!$F$2:$EE$2,BU$4,'reporting montigny'!$F62:$EE62)+SUMIF('reporting boissy'!$F$2:$EE$2,BU$4,'reporting boissy'!$F62:$EE62)+SUMIF('reporting moussy'!$F$2:$EE$2,BU$4,'reporting moussy'!$F62:$EE62)+SUMIF('reporting trappes'!$F$2:$EE$2,BU$4,'reporting trappes'!$F62:$EE62)+SUMIF('SPACELOG 5 BP'!$F$2:$EE$2,BU$4,'SPACELOG 5 BP'!$F62:$EE62)+SUMIF('SPACELOG 6 BP'!$F$2:$EE$2,BU$4,'SPACELOG 6 BP'!$F62:$EE62)+SUMIF('SPACELOG 7 BP'!$F$2:$EE$2,BU$4,'SPACELOG 7 BP'!$F62:$EE62)+SUMIF('SPACELOG 8 BP'!$F$2:$EE$2,BU$4,'SPACELOG 8 BP'!$F62:$EE62)+SUMIF('SPACELOG 9 BP'!$F$2:$EE$2,BU$4,'SPACELOG 9 BP'!$F62:$EE62)+SUMIF('SPACELOG 10 BP'!$F$2:$EE$2,BU$4,'SPACELOG 10 BP'!$F62:$EE62)+SUMIF('SPACELOG 11 BP'!$F$2:$EE$2,BU$4,'SPACELOG 11 BP'!$F62:$EE62)+SUMIF('SPACELOG 12 BP'!$F$2:$EE$2,BU$4,'SPACELOG 12 BP'!$F62:$EE62)</f>
        <v>8634.61</v>
      </c>
      <c r="BV62" s="33">
        <f>SUMIF('reporting montigny'!$F$2:$EE$2,BV$4,'reporting montigny'!$F62:$EE62)+SUMIF('reporting boissy'!$F$2:$EE$2,BV$4,'reporting boissy'!$F62:$EE62)+SUMIF('reporting moussy'!$F$2:$EE$2,BV$4,'reporting moussy'!$F62:$EE62)+SUMIF('reporting trappes'!$F$2:$EE$2,BV$4,'reporting trappes'!$F62:$EE62)+SUMIF('SPACELOG 5 BP'!$F$2:$EE$2,BV$4,'SPACELOG 5 BP'!$F62:$EE62)+SUMIF('SPACELOG 6 BP'!$F$2:$EE$2,BV$4,'SPACELOG 6 BP'!$F62:$EE62)+SUMIF('SPACELOG 7 BP'!$F$2:$EE$2,BV$4,'SPACELOG 7 BP'!$F62:$EE62)+SUMIF('SPACELOG 8 BP'!$F$2:$EE$2,BV$4,'SPACELOG 8 BP'!$F62:$EE62)+SUMIF('SPACELOG 9 BP'!$F$2:$EE$2,BV$4,'SPACELOG 9 BP'!$F62:$EE62)+SUMIF('SPACELOG 10 BP'!$F$2:$EE$2,BV$4,'SPACELOG 10 BP'!$F62:$EE62)+SUMIF('SPACELOG 11 BP'!$F$2:$EE$2,BV$4,'SPACELOG 11 BP'!$F62:$EE62)+SUMIF('SPACELOG 12 BP'!$F$2:$EE$2,BV$4,'SPACELOG 12 BP'!$F62:$EE62)</f>
        <v>11493.35</v>
      </c>
      <c r="BW62" s="33">
        <f>SUMIF('reporting montigny'!$F$2:$EE$2,BW$4,'reporting montigny'!$F62:$EE62)+SUMIF('reporting boissy'!$F$2:$EE$2,BW$4,'reporting boissy'!$F62:$EE62)+SUMIF('reporting moussy'!$F$2:$EE$2,BW$4,'reporting moussy'!$F62:$EE62)+SUMIF('reporting trappes'!$F$2:$EE$2,BW$4,'reporting trappes'!$F62:$EE62)+SUMIF('SPACELOG 5 BP'!$F$2:$EE$2,BW$4,'SPACELOG 5 BP'!$F62:$EE62)+SUMIF('SPACELOG 6 BP'!$F$2:$EE$2,BW$4,'SPACELOG 6 BP'!$F62:$EE62)+SUMIF('SPACELOG 7 BP'!$F$2:$EE$2,BW$4,'SPACELOG 7 BP'!$F62:$EE62)+SUMIF('SPACELOG 8 BP'!$F$2:$EE$2,BW$4,'SPACELOG 8 BP'!$F62:$EE62)+SUMIF('SPACELOG 9 BP'!$F$2:$EE$2,BW$4,'SPACELOG 9 BP'!$F62:$EE62)+SUMIF('SPACELOG 10 BP'!$F$2:$EE$2,BW$4,'SPACELOG 10 BP'!$F62:$EE62)+SUMIF('SPACELOG 11 BP'!$F$2:$EE$2,BW$4,'SPACELOG 11 BP'!$F62:$EE62)+SUMIF('SPACELOG 12 BP'!$F$2:$EE$2,BW$4,'SPACELOG 12 BP'!$F62:$EE62)</f>
        <v>11516.915000000001</v>
      </c>
      <c r="BX62" s="33">
        <f>SUMIF('reporting montigny'!$F$2:$EE$2,BX$4,'reporting montigny'!$F62:$EE62)+SUMIF('reporting boissy'!$F$2:$EE$2,BX$4,'reporting boissy'!$F62:$EE62)+SUMIF('reporting moussy'!$F$2:$EE$2,BX$4,'reporting moussy'!$F62:$EE62)+SUMIF('reporting trappes'!$F$2:$EE$2,BX$4,'reporting trappes'!$F62:$EE62)+SUMIF('SPACELOG 5 BP'!$F$2:$EE$2,BX$4,'SPACELOG 5 BP'!$F62:$EE62)+SUMIF('SPACELOG 6 BP'!$F$2:$EE$2,BX$4,'SPACELOG 6 BP'!$F62:$EE62)+SUMIF('SPACELOG 7 BP'!$F$2:$EE$2,BX$4,'SPACELOG 7 BP'!$F62:$EE62)+SUMIF('SPACELOG 8 BP'!$F$2:$EE$2,BX$4,'SPACELOG 8 BP'!$F62:$EE62)+SUMIF('SPACELOG 9 BP'!$F$2:$EE$2,BX$4,'SPACELOG 9 BP'!$F62:$EE62)+SUMIF('SPACELOG 10 BP'!$F$2:$EE$2,BX$4,'SPACELOG 10 BP'!$F62:$EE62)+SUMIF('SPACELOG 11 BP'!$F$2:$EE$2,BX$4,'SPACELOG 11 BP'!$F62:$EE62)+SUMIF('SPACELOG 12 BP'!$F$2:$EE$2,BX$4,'SPACELOG 12 BP'!$F62:$EE62)</f>
        <v>11540.542500000001</v>
      </c>
      <c r="BY62" s="33">
        <f>SUMIF('reporting montigny'!$F$2:$EE$2,BY$4,'reporting montigny'!$F62:$EE62)+SUMIF('reporting boissy'!$F$2:$EE$2,BY$4,'reporting boissy'!$F62:$EE62)+SUMIF('reporting moussy'!$F$2:$EE$2,BY$4,'reporting moussy'!$F62:$EE62)+SUMIF('reporting trappes'!$F$2:$EE$2,BY$4,'reporting trappes'!$F62:$EE62)+SUMIF('SPACELOG 5 BP'!$F$2:$EE$2,BY$4,'SPACELOG 5 BP'!$F62:$EE62)+SUMIF('SPACELOG 6 BP'!$F$2:$EE$2,BY$4,'SPACELOG 6 BP'!$F62:$EE62)+SUMIF('SPACELOG 7 BP'!$F$2:$EE$2,BY$4,'SPACELOG 7 BP'!$F62:$EE62)+SUMIF('SPACELOG 8 BP'!$F$2:$EE$2,BY$4,'SPACELOG 8 BP'!$F62:$EE62)+SUMIF('SPACELOG 9 BP'!$F$2:$EE$2,BY$4,'SPACELOG 9 BP'!$F62:$EE62)+SUMIF('SPACELOG 10 BP'!$F$2:$EE$2,BY$4,'SPACELOG 10 BP'!$F62:$EE62)+SUMIF('SPACELOG 11 BP'!$F$2:$EE$2,BY$4,'SPACELOG 11 BP'!$F62:$EE62)+SUMIF('SPACELOG 12 BP'!$F$2:$EE$2,BY$4,'SPACELOG 12 BP'!$F62:$EE62)</f>
        <v>11564.237499999999</v>
      </c>
      <c r="BZ62" s="33">
        <f>SUMIF('reporting montigny'!$F$2:$EE$2,BZ$4,'reporting montigny'!$F62:$EE62)+SUMIF('reporting boissy'!$F$2:$EE$2,BZ$4,'reporting boissy'!$F62:$EE62)+SUMIF('reporting moussy'!$F$2:$EE$2,BZ$4,'reporting moussy'!$F62:$EE62)+SUMIF('reporting trappes'!$F$2:$EE$2,BZ$4,'reporting trappes'!$F62:$EE62)+SUMIF('SPACELOG 5 BP'!$F$2:$EE$2,BZ$4,'SPACELOG 5 BP'!$F62:$EE62)+SUMIF('SPACELOG 6 BP'!$F$2:$EE$2,BZ$4,'SPACELOG 6 BP'!$F62:$EE62)+SUMIF('SPACELOG 7 BP'!$F$2:$EE$2,BZ$4,'SPACELOG 7 BP'!$F62:$EE62)+SUMIF('SPACELOG 8 BP'!$F$2:$EE$2,BZ$4,'SPACELOG 8 BP'!$F62:$EE62)+SUMIF('SPACELOG 9 BP'!$F$2:$EE$2,BZ$4,'SPACELOG 9 BP'!$F62:$EE62)+SUMIF('SPACELOG 10 BP'!$F$2:$EE$2,BZ$4,'SPACELOG 10 BP'!$F62:$EE62)+SUMIF('SPACELOG 11 BP'!$F$2:$EE$2,BZ$4,'SPACELOG 11 BP'!$F62:$EE62)+SUMIF('SPACELOG 12 BP'!$F$2:$EE$2,BZ$4,'SPACELOG 12 BP'!$F62:$EE62)</f>
        <v>11588</v>
      </c>
      <c r="CA62" s="33">
        <f>SUMIF('reporting montigny'!$F$2:$EE$2,CA$4,'reporting montigny'!$F62:$EE62)+SUMIF('reporting boissy'!$F$2:$EE$2,CA$4,'reporting boissy'!$F62:$EE62)+SUMIF('reporting moussy'!$F$2:$EE$2,CA$4,'reporting moussy'!$F62:$EE62)+SUMIF('reporting trappes'!$F$2:$EE$2,CA$4,'reporting trappes'!$F62:$EE62)+SUMIF('SPACELOG 5 BP'!$F$2:$EE$2,CA$4,'SPACELOG 5 BP'!$F62:$EE62)+SUMIF('SPACELOG 6 BP'!$F$2:$EE$2,CA$4,'SPACELOG 6 BP'!$F62:$EE62)+SUMIF('SPACELOG 7 BP'!$F$2:$EE$2,CA$4,'SPACELOG 7 BP'!$F62:$EE62)+SUMIF('SPACELOG 8 BP'!$F$2:$EE$2,CA$4,'SPACELOG 8 BP'!$F62:$EE62)+SUMIF('SPACELOG 9 BP'!$F$2:$EE$2,CA$4,'SPACELOG 9 BP'!$F62:$EE62)+SUMIF('SPACELOG 10 BP'!$F$2:$EE$2,CA$4,'SPACELOG 10 BP'!$F62:$EE62)+SUMIF('SPACELOG 11 BP'!$F$2:$EE$2,CA$4,'SPACELOG 11 BP'!$F62:$EE62)+SUMIF('SPACELOG 12 BP'!$F$2:$EE$2,CA$4,'SPACELOG 12 BP'!$F62:$EE62)</f>
        <v>11611.825000000001</v>
      </c>
      <c r="CB62" s="33">
        <f>SUMIF('reporting montigny'!$F$2:$EE$2,CB$4,'reporting montigny'!$F62:$EE62)+SUMIF('reporting boissy'!$F$2:$EE$2,CB$4,'reporting boissy'!$F62:$EE62)+SUMIF('reporting moussy'!$F$2:$EE$2,CB$4,'reporting moussy'!$F62:$EE62)+SUMIF('reporting trappes'!$F$2:$EE$2,CB$4,'reporting trappes'!$F62:$EE62)+SUMIF('SPACELOG 5 BP'!$F$2:$EE$2,CB$4,'SPACELOG 5 BP'!$F62:$EE62)+SUMIF('SPACELOG 6 BP'!$F$2:$EE$2,CB$4,'SPACELOG 6 BP'!$F62:$EE62)+SUMIF('SPACELOG 7 BP'!$F$2:$EE$2,CB$4,'SPACELOG 7 BP'!$F62:$EE62)+SUMIF('SPACELOG 8 BP'!$F$2:$EE$2,CB$4,'SPACELOG 8 BP'!$F62:$EE62)+SUMIF('SPACELOG 9 BP'!$F$2:$EE$2,CB$4,'SPACELOG 9 BP'!$F62:$EE62)+SUMIF('SPACELOG 10 BP'!$F$2:$EE$2,CB$4,'SPACELOG 10 BP'!$F62:$EE62)+SUMIF('SPACELOG 11 BP'!$F$2:$EE$2,CB$4,'SPACELOG 11 BP'!$F62:$EE62)+SUMIF('SPACELOG 12 BP'!$F$2:$EE$2,CB$4,'SPACELOG 12 BP'!$F62:$EE62)</f>
        <v>11635.72</v>
      </c>
      <c r="CC62" s="33">
        <f>SUMIF('reporting montigny'!$F$2:$EE$2,CC$4,'reporting montigny'!$F62:$EE62)+SUMIF('reporting boissy'!$F$2:$EE$2,CC$4,'reporting boissy'!$F62:$EE62)+SUMIF('reporting moussy'!$F$2:$EE$2,CC$4,'reporting moussy'!$F62:$EE62)+SUMIF('reporting trappes'!$F$2:$EE$2,CC$4,'reporting trappes'!$F62:$EE62)+SUMIF('SPACELOG 5 BP'!$F$2:$EE$2,CC$4,'SPACELOG 5 BP'!$F62:$EE62)+SUMIF('SPACELOG 6 BP'!$F$2:$EE$2,CC$4,'SPACELOG 6 BP'!$F62:$EE62)+SUMIF('SPACELOG 7 BP'!$F$2:$EE$2,CC$4,'SPACELOG 7 BP'!$F62:$EE62)+SUMIF('SPACELOG 8 BP'!$F$2:$EE$2,CC$4,'SPACELOG 8 BP'!$F62:$EE62)+SUMIF('SPACELOG 9 BP'!$F$2:$EE$2,CC$4,'SPACELOG 9 BP'!$F62:$EE62)+SUMIF('SPACELOG 10 BP'!$F$2:$EE$2,CC$4,'SPACELOG 10 BP'!$F62:$EE62)+SUMIF('SPACELOG 11 BP'!$F$2:$EE$2,CC$4,'SPACELOG 11 BP'!$F62:$EE62)+SUMIF('SPACELOG 12 BP'!$F$2:$EE$2,CC$4,'SPACELOG 12 BP'!$F62:$EE62)</f>
        <v>11890.932499999999</v>
      </c>
      <c r="CD62" s="33">
        <f>SUMIF('reporting montigny'!$F$2:$EE$2,CD$4,'reporting montigny'!$F62:$EE62)+SUMIF('reporting boissy'!$F$2:$EE$2,CD$4,'reporting boissy'!$F62:$EE62)+SUMIF('reporting moussy'!$F$2:$EE$2,CD$4,'reporting moussy'!$F62:$EE62)+SUMIF('reporting trappes'!$F$2:$EE$2,CD$4,'reporting trappes'!$F62:$EE62)+SUMIF('SPACELOG 5 BP'!$F$2:$EE$2,CD$4,'SPACELOG 5 BP'!$F62:$EE62)+SUMIF('SPACELOG 6 BP'!$F$2:$EE$2,CD$4,'SPACELOG 6 BP'!$F62:$EE62)+SUMIF('SPACELOG 7 BP'!$F$2:$EE$2,CD$4,'SPACELOG 7 BP'!$F62:$EE62)+SUMIF('SPACELOG 8 BP'!$F$2:$EE$2,CD$4,'SPACELOG 8 BP'!$F62:$EE62)+SUMIF('SPACELOG 9 BP'!$F$2:$EE$2,CD$4,'SPACELOG 9 BP'!$F62:$EE62)+SUMIF('SPACELOG 10 BP'!$F$2:$EE$2,CD$4,'SPACELOG 10 BP'!$F62:$EE62)+SUMIF('SPACELOG 11 BP'!$F$2:$EE$2,CD$4,'SPACELOG 11 BP'!$F62:$EE62)+SUMIF('SPACELOG 12 BP'!$F$2:$EE$2,CD$4,'SPACELOG 12 BP'!$F62:$EE62)</f>
        <v>11914.967500000001</v>
      </c>
      <c r="CE62" s="393">
        <f t="shared" ref="CE62" si="291">SUM(BS62:CD62)</f>
        <v>136260.5925</v>
      </c>
      <c r="CF62" s="33">
        <f>SUMIF('reporting montigny'!$F$2:$EE$2,CF$4,'reporting montigny'!$F62:$EE62)+SUMIF('reporting boissy'!$F$2:$EE$2,CF$4,'reporting boissy'!$F62:$EE62)+SUMIF('reporting moussy'!$F$2:$EE$2,CF$4,'reporting moussy'!$F62:$EE62)+SUMIF('reporting trappes'!$F$2:$EE$2,CF$4,'reporting trappes'!$F62:$EE62)+SUMIF('SPACELOG 5 BP'!$F$2:$EE$2,CF$4,'SPACELOG 5 BP'!$F62:$EE62)+SUMIF('SPACELOG 6 BP'!$F$2:$EE$2,CF$4,'SPACELOG 6 BP'!$F62:$EE62)+SUMIF('SPACELOG 7 BP'!$F$2:$EE$2,CF$4,'SPACELOG 7 BP'!$F62:$EE62)+SUMIF('SPACELOG 8 BP'!$F$2:$EE$2,CF$4,'SPACELOG 8 BP'!$F62:$EE62)+SUMIF('SPACELOG 9 BP'!$F$2:$EE$2,CF$4,'SPACELOG 9 BP'!$F62:$EE62)+SUMIF('SPACELOG 10 BP'!$F$2:$EE$2,CF$4,'SPACELOG 10 BP'!$F62:$EE62)+SUMIF('SPACELOG 11 BP'!$F$2:$EE$2,CF$4,'SPACELOG 11 BP'!$F62:$EE62)+SUMIF('SPACELOG 12 BP'!$F$2:$EE$2,CF$4,'SPACELOG 12 BP'!$F62:$EE62)</f>
        <v>11939.062500000002</v>
      </c>
      <c r="CG62" s="33">
        <f>SUMIF('reporting montigny'!$F$2:$EE$2,CG$4,'reporting montigny'!$F62:$EE62)+SUMIF('reporting boissy'!$F$2:$EE$2,CG$4,'reporting boissy'!$F62:$EE62)+SUMIF('reporting moussy'!$F$2:$EE$2,CG$4,'reporting moussy'!$F62:$EE62)+SUMIF('reporting trappes'!$F$2:$EE$2,CG$4,'reporting trappes'!$F62:$EE62)+SUMIF('SPACELOG 5 BP'!$F$2:$EE$2,CG$4,'SPACELOG 5 BP'!$F62:$EE62)+SUMIF('SPACELOG 6 BP'!$F$2:$EE$2,CG$4,'SPACELOG 6 BP'!$F62:$EE62)+SUMIF('SPACELOG 7 BP'!$F$2:$EE$2,CG$4,'SPACELOG 7 BP'!$F62:$EE62)+SUMIF('SPACELOG 8 BP'!$F$2:$EE$2,CG$4,'SPACELOG 8 BP'!$F62:$EE62)+SUMIF('SPACELOG 9 BP'!$F$2:$EE$2,CG$4,'SPACELOG 9 BP'!$F62:$EE62)+SUMIF('SPACELOG 10 BP'!$F$2:$EE$2,CG$4,'SPACELOG 10 BP'!$F62:$EE62)+SUMIF('SPACELOG 11 BP'!$F$2:$EE$2,CG$4,'SPACELOG 11 BP'!$F62:$EE62)+SUMIF('SPACELOG 12 BP'!$F$2:$EE$2,CG$4,'SPACELOG 12 BP'!$F62:$EE62)</f>
        <v>11963.227500000001</v>
      </c>
      <c r="CH62" s="33">
        <f>SUMIF('reporting montigny'!$F$2:$EE$2,CH$4,'reporting montigny'!$F62:$EE62)+SUMIF('reporting boissy'!$F$2:$EE$2,CH$4,'reporting boissy'!$F62:$EE62)+SUMIF('reporting moussy'!$F$2:$EE$2,CH$4,'reporting moussy'!$F62:$EE62)+SUMIF('reporting trappes'!$F$2:$EE$2,CH$4,'reporting trappes'!$F62:$EE62)+SUMIF('SPACELOG 5 BP'!$F$2:$EE$2,CH$4,'SPACELOG 5 BP'!$F62:$EE62)+SUMIF('SPACELOG 6 BP'!$F$2:$EE$2,CH$4,'SPACELOG 6 BP'!$F62:$EE62)+SUMIF('SPACELOG 7 BP'!$F$2:$EE$2,CH$4,'SPACELOG 7 BP'!$F62:$EE62)+SUMIF('SPACELOG 8 BP'!$F$2:$EE$2,CH$4,'SPACELOG 8 BP'!$F62:$EE62)+SUMIF('SPACELOG 9 BP'!$F$2:$EE$2,CH$4,'SPACELOG 9 BP'!$F62:$EE62)+SUMIF('SPACELOG 10 BP'!$F$2:$EE$2,CH$4,'SPACELOG 10 BP'!$F62:$EE62)+SUMIF('SPACELOG 11 BP'!$F$2:$EE$2,CH$4,'SPACELOG 11 BP'!$F62:$EE62)+SUMIF('SPACELOG 12 BP'!$F$2:$EE$2,CH$4,'SPACELOG 12 BP'!$F62:$EE62)</f>
        <v>9152.2150000000001</v>
      </c>
      <c r="CI62" s="33">
        <f>SUMIF('reporting montigny'!$F$2:$EE$2,CI$4,'reporting montigny'!$F62:$EE62)+SUMIF('reporting boissy'!$F$2:$EE$2,CI$4,'reporting boissy'!$F62:$EE62)+SUMIF('reporting moussy'!$F$2:$EE$2,CI$4,'reporting moussy'!$F62:$EE62)+SUMIF('reporting trappes'!$F$2:$EE$2,CI$4,'reporting trappes'!$F62:$EE62)+SUMIF('SPACELOG 5 BP'!$F$2:$EE$2,CI$4,'SPACELOG 5 BP'!$F62:$EE62)+SUMIF('SPACELOG 6 BP'!$F$2:$EE$2,CI$4,'SPACELOG 6 BP'!$F62:$EE62)+SUMIF('SPACELOG 7 BP'!$F$2:$EE$2,CI$4,'SPACELOG 7 BP'!$F62:$EE62)+SUMIF('SPACELOG 8 BP'!$F$2:$EE$2,CI$4,'SPACELOG 8 BP'!$F62:$EE62)+SUMIF('SPACELOG 9 BP'!$F$2:$EE$2,CI$4,'SPACELOG 9 BP'!$F62:$EE62)+SUMIF('SPACELOG 10 BP'!$F$2:$EE$2,CI$4,'SPACELOG 10 BP'!$F62:$EE62)+SUMIF('SPACELOG 11 BP'!$F$2:$EE$2,CI$4,'SPACELOG 11 BP'!$F62:$EE62)+SUMIF('SPACELOG 12 BP'!$F$2:$EE$2,CI$4,'SPACELOG 12 BP'!$F62:$EE62)</f>
        <v>12011.765000000001</v>
      </c>
      <c r="CJ62" s="33">
        <f>SUMIF('reporting montigny'!$F$2:$EE$2,CJ$4,'reporting montigny'!$F62:$EE62)+SUMIF('reporting boissy'!$F$2:$EE$2,CJ$4,'reporting boissy'!$F62:$EE62)+SUMIF('reporting moussy'!$F$2:$EE$2,CJ$4,'reporting moussy'!$F62:$EE62)+SUMIF('reporting trappes'!$F$2:$EE$2,CJ$4,'reporting trappes'!$F62:$EE62)+SUMIF('SPACELOG 5 BP'!$F$2:$EE$2,CJ$4,'SPACELOG 5 BP'!$F62:$EE62)+SUMIF('SPACELOG 6 BP'!$F$2:$EE$2,CJ$4,'SPACELOG 6 BP'!$F62:$EE62)+SUMIF('SPACELOG 7 BP'!$F$2:$EE$2,CJ$4,'SPACELOG 7 BP'!$F62:$EE62)+SUMIF('SPACELOG 8 BP'!$F$2:$EE$2,CJ$4,'SPACELOG 8 BP'!$F62:$EE62)+SUMIF('SPACELOG 9 BP'!$F$2:$EE$2,CJ$4,'SPACELOG 9 BP'!$F62:$EE62)+SUMIF('SPACELOG 10 BP'!$F$2:$EE$2,CJ$4,'SPACELOG 10 BP'!$F62:$EE62)+SUMIF('SPACELOG 11 BP'!$F$2:$EE$2,CJ$4,'SPACELOG 11 BP'!$F62:$EE62)+SUMIF('SPACELOG 12 BP'!$F$2:$EE$2,CJ$4,'SPACELOG 12 BP'!$F62:$EE62)</f>
        <v>13561.134999999998</v>
      </c>
      <c r="CK62" s="33">
        <f>SUMIF('reporting montigny'!$F$2:$EE$2,CK$4,'reporting montigny'!$F62:$EE62)+SUMIF('reporting boissy'!$F$2:$EE$2,CK$4,'reporting boissy'!$F62:$EE62)+SUMIF('reporting moussy'!$F$2:$EE$2,CK$4,'reporting moussy'!$F62:$EE62)+SUMIF('reporting trappes'!$F$2:$EE$2,CK$4,'reporting trappes'!$F62:$EE62)+SUMIF('SPACELOG 5 BP'!$F$2:$EE$2,CK$4,'SPACELOG 5 BP'!$F62:$EE62)+SUMIF('SPACELOG 6 BP'!$F$2:$EE$2,CK$4,'SPACELOG 6 BP'!$F62:$EE62)+SUMIF('SPACELOG 7 BP'!$F$2:$EE$2,CK$4,'SPACELOG 7 BP'!$F62:$EE62)+SUMIF('SPACELOG 8 BP'!$F$2:$EE$2,CK$4,'SPACELOG 8 BP'!$F62:$EE62)+SUMIF('SPACELOG 9 BP'!$F$2:$EE$2,CK$4,'SPACELOG 9 BP'!$F62:$EE62)+SUMIF('SPACELOG 10 BP'!$F$2:$EE$2,CK$4,'SPACELOG 10 BP'!$F62:$EE62)+SUMIF('SPACELOG 11 BP'!$F$2:$EE$2,CK$4,'SPACELOG 11 BP'!$F62:$EE62)+SUMIF('SPACELOG 12 BP'!$F$2:$EE$2,CK$4,'SPACELOG 12 BP'!$F62:$EE62)</f>
        <v>13585.577499999999</v>
      </c>
      <c r="CL62" s="33">
        <f>SUMIF('reporting montigny'!$F$2:$EE$2,CL$4,'reporting montigny'!$F62:$EE62)+SUMIF('reporting boissy'!$F$2:$EE$2,CL$4,'reporting boissy'!$F62:$EE62)+SUMIF('reporting moussy'!$F$2:$EE$2,CL$4,'reporting moussy'!$F62:$EE62)+SUMIF('reporting trappes'!$F$2:$EE$2,CL$4,'reporting trappes'!$F62:$EE62)+SUMIF('SPACELOG 5 BP'!$F$2:$EE$2,CL$4,'SPACELOG 5 BP'!$F62:$EE62)+SUMIF('SPACELOG 6 BP'!$F$2:$EE$2,CL$4,'SPACELOG 6 BP'!$F62:$EE62)+SUMIF('SPACELOG 7 BP'!$F$2:$EE$2,CL$4,'SPACELOG 7 BP'!$F62:$EE62)+SUMIF('SPACELOG 8 BP'!$F$2:$EE$2,CL$4,'SPACELOG 8 BP'!$F62:$EE62)+SUMIF('SPACELOG 9 BP'!$F$2:$EE$2,CL$4,'SPACELOG 9 BP'!$F62:$EE62)+SUMIF('SPACELOG 10 BP'!$F$2:$EE$2,CL$4,'SPACELOG 10 BP'!$F62:$EE62)+SUMIF('SPACELOG 11 BP'!$F$2:$EE$2,CL$4,'SPACELOG 11 BP'!$F62:$EE62)+SUMIF('SPACELOG 12 BP'!$F$2:$EE$2,CL$4,'SPACELOG 12 BP'!$F62:$EE62)</f>
        <v>13610.085000000001</v>
      </c>
      <c r="CM62" s="33">
        <f>SUMIF('reporting montigny'!$F$2:$EE$2,CM$4,'reporting montigny'!$F62:$EE62)+SUMIF('reporting boissy'!$F$2:$EE$2,CM$4,'reporting boissy'!$F62:$EE62)+SUMIF('reporting moussy'!$F$2:$EE$2,CM$4,'reporting moussy'!$F62:$EE62)+SUMIF('reporting trappes'!$F$2:$EE$2,CM$4,'reporting trappes'!$F62:$EE62)+SUMIF('SPACELOG 5 BP'!$F$2:$EE$2,CM$4,'SPACELOG 5 BP'!$F62:$EE62)+SUMIF('SPACELOG 6 BP'!$F$2:$EE$2,CM$4,'SPACELOG 6 BP'!$F62:$EE62)+SUMIF('SPACELOG 7 BP'!$F$2:$EE$2,CM$4,'SPACELOG 7 BP'!$F62:$EE62)+SUMIF('SPACELOG 8 BP'!$F$2:$EE$2,CM$4,'SPACELOG 8 BP'!$F62:$EE62)+SUMIF('SPACELOG 9 BP'!$F$2:$EE$2,CM$4,'SPACELOG 9 BP'!$F62:$EE62)+SUMIF('SPACELOG 10 BP'!$F$2:$EE$2,CM$4,'SPACELOG 10 BP'!$F62:$EE62)+SUMIF('SPACELOG 11 BP'!$F$2:$EE$2,CM$4,'SPACELOG 11 BP'!$F62:$EE62)+SUMIF('SPACELOG 12 BP'!$F$2:$EE$2,CM$4,'SPACELOG 12 BP'!$F62:$EE62)</f>
        <v>13634.6675</v>
      </c>
      <c r="CN62" s="33">
        <f>SUMIF('reporting montigny'!$F$2:$EE$2,CN$4,'reporting montigny'!$F62:$EE62)+SUMIF('reporting boissy'!$F$2:$EE$2,CN$4,'reporting boissy'!$F62:$EE62)+SUMIF('reporting moussy'!$F$2:$EE$2,CN$4,'reporting moussy'!$F62:$EE62)+SUMIF('reporting trappes'!$F$2:$EE$2,CN$4,'reporting trappes'!$F62:$EE62)+SUMIF('SPACELOG 5 BP'!$F$2:$EE$2,CN$4,'SPACELOG 5 BP'!$F62:$EE62)+SUMIF('SPACELOG 6 BP'!$F$2:$EE$2,CN$4,'SPACELOG 6 BP'!$F62:$EE62)+SUMIF('SPACELOG 7 BP'!$F$2:$EE$2,CN$4,'SPACELOG 7 BP'!$F62:$EE62)+SUMIF('SPACELOG 8 BP'!$F$2:$EE$2,CN$4,'SPACELOG 8 BP'!$F62:$EE62)+SUMIF('SPACELOG 9 BP'!$F$2:$EE$2,CN$4,'SPACELOG 9 BP'!$F62:$EE62)+SUMIF('SPACELOG 10 BP'!$F$2:$EE$2,CN$4,'SPACELOG 10 BP'!$F62:$EE62)+SUMIF('SPACELOG 11 BP'!$F$2:$EE$2,CN$4,'SPACELOG 11 BP'!$F62:$EE62)+SUMIF('SPACELOG 12 BP'!$F$2:$EE$2,CN$4,'SPACELOG 12 BP'!$F62:$EE62)</f>
        <v>13659.310000000001</v>
      </c>
      <c r="CO62" s="33">
        <f>SUMIF('reporting montigny'!$F$2:$EE$2,CO$4,'reporting montigny'!$F62:$EE62)+SUMIF('reporting boissy'!$F$2:$EE$2,CO$4,'reporting boissy'!$F62:$EE62)+SUMIF('reporting moussy'!$F$2:$EE$2,CO$4,'reporting moussy'!$F62:$EE62)+SUMIF('reporting trappes'!$F$2:$EE$2,CO$4,'reporting trappes'!$F62:$EE62)+SUMIF('SPACELOG 5 BP'!$F$2:$EE$2,CO$4,'SPACELOG 5 BP'!$F62:$EE62)+SUMIF('SPACELOG 6 BP'!$F$2:$EE$2,CO$4,'SPACELOG 6 BP'!$F62:$EE62)+SUMIF('SPACELOG 7 BP'!$F$2:$EE$2,CO$4,'SPACELOG 7 BP'!$F62:$EE62)+SUMIF('SPACELOG 8 BP'!$F$2:$EE$2,CO$4,'SPACELOG 8 BP'!$F62:$EE62)+SUMIF('SPACELOG 9 BP'!$F$2:$EE$2,CO$4,'SPACELOG 9 BP'!$F62:$EE62)+SUMIF('SPACELOG 10 BP'!$F$2:$EE$2,CO$4,'SPACELOG 10 BP'!$F62:$EE62)+SUMIF('SPACELOG 11 BP'!$F$2:$EE$2,CO$4,'SPACELOG 11 BP'!$F62:$EE62)+SUMIF('SPACELOG 12 BP'!$F$2:$EE$2,CO$4,'SPACELOG 12 BP'!$F62:$EE62)</f>
        <v>13684.032499999999</v>
      </c>
      <c r="CP62" s="33">
        <f>SUMIF('reporting montigny'!$F$2:$EE$2,CP$4,'reporting montigny'!$F62:$EE62)+SUMIF('reporting boissy'!$F$2:$EE$2,CP$4,'reporting boissy'!$F62:$EE62)+SUMIF('reporting moussy'!$F$2:$EE$2,CP$4,'reporting moussy'!$F62:$EE62)+SUMIF('reporting trappes'!$F$2:$EE$2,CP$4,'reporting trappes'!$F62:$EE62)+SUMIF('SPACELOG 5 BP'!$F$2:$EE$2,CP$4,'SPACELOG 5 BP'!$F62:$EE62)+SUMIF('SPACELOG 6 BP'!$F$2:$EE$2,CP$4,'SPACELOG 6 BP'!$F62:$EE62)+SUMIF('SPACELOG 7 BP'!$F$2:$EE$2,CP$4,'SPACELOG 7 BP'!$F62:$EE62)+SUMIF('SPACELOG 8 BP'!$F$2:$EE$2,CP$4,'SPACELOG 8 BP'!$F62:$EE62)+SUMIF('SPACELOG 9 BP'!$F$2:$EE$2,CP$4,'SPACELOG 9 BP'!$F62:$EE62)+SUMIF('SPACELOG 10 BP'!$F$2:$EE$2,CP$4,'SPACELOG 10 BP'!$F62:$EE62)+SUMIF('SPACELOG 11 BP'!$F$2:$EE$2,CP$4,'SPACELOG 11 BP'!$F62:$EE62)+SUMIF('SPACELOG 12 BP'!$F$2:$EE$2,CP$4,'SPACELOG 12 BP'!$F62:$EE62)</f>
        <v>13708.8125</v>
      </c>
      <c r="CQ62" s="33">
        <f>SUMIF('reporting montigny'!$F$2:$EE$2,CQ$4,'reporting montigny'!$F62:$EE62)+SUMIF('reporting boissy'!$F$2:$EE$2,CQ$4,'reporting boissy'!$F62:$EE62)+SUMIF('reporting moussy'!$F$2:$EE$2,CQ$4,'reporting moussy'!$F62:$EE62)+SUMIF('reporting trappes'!$F$2:$EE$2,CQ$4,'reporting trappes'!$F62:$EE62)+SUMIF('SPACELOG 5 BP'!$F$2:$EE$2,CQ$4,'SPACELOG 5 BP'!$F62:$EE62)+SUMIF('SPACELOG 6 BP'!$F$2:$EE$2,CQ$4,'SPACELOG 6 BP'!$F62:$EE62)+SUMIF('SPACELOG 7 BP'!$F$2:$EE$2,CQ$4,'SPACELOG 7 BP'!$F62:$EE62)+SUMIF('SPACELOG 8 BP'!$F$2:$EE$2,CQ$4,'SPACELOG 8 BP'!$F62:$EE62)+SUMIF('SPACELOG 9 BP'!$F$2:$EE$2,CQ$4,'SPACELOG 9 BP'!$F62:$EE62)+SUMIF('SPACELOG 10 BP'!$F$2:$EE$2,CQ$4,'SPACELOG 10 BP'!$F62:$EE62)+SUMIF('SPACELOG 11 BP'!$F$2:$EE$2,CQ$4,'SPACELOG 11 BP'!$F62:$EE62)+SUMIF('SPACELOG 12 BP'!$F$2:$EE$2,CQ$4,'SPACELOG 12 BP'!$F62:$EE62)</f>
        <v>13733.672500000001</v>
      </c>
      <c r="CR62" s="393">
        <f t="shared" ref="CR62" si="292">SUM(CF62:CQ62)</f>
        <v>154243.5625</v>
      </c>
      <c r="CS62" s="33">
        <f>SUMIF('reporting montigny'!$F$2:$EE$2,CS$4,'reporting montigny'!$F62:$EE62)+SUMIF('reporting boissy'!$F$2:$EE$2,CS$4,'reporting boissy'!$F62:$EE62)+SUMIF('reporting moussy'!$F$2:$EE$2,CS$4,'reporting moussy'!$F62:$EE62)+SUMIF('reporting trappes'!$F$2:$EE$2,CS$4,'reporting trappes'!$F62:$EE62)+SUMIF('SPACELOG 5 BP'!$F$2:$EE$2,CS$4,'SPACELOG 5 BP'!$F62:$EE62)+SUMIF('SPACELOG 6 BP'!$F$2:$EE$2,CS$4,'SPACELOG 6 BP'!$F62:$EE62)+SUMIF('SPACELOG 7 BP'!$F$2:$EE$2,CS$4,'SPACELOG 7 BP'!$F62:$EE62)+SUMIF('SPACELOG 8 BP'!$F$2:$EE$2,CS$4,'SPACELOG 8 BP'!$F62:$EE62)+SUMIF('SPACELOG 9 BP'!$F$2:$EE$2,CS$4,'SPACELOG 9 BP'!$F62:$EE62)+SUMIF('SPACELOG 10 BP'!$F$2:$EE$2,CS$4,'SPACELOG 10 BP'!$F62:$EE62)+SUMIF('SPACELOG 11 BP'!$F$2:$EE$2,CS$4,'SPACELOG 11 BP'!$F62:$EE62)+SUMIF('SPACELOG 12 BP'!$F$2:$EE$2,CS$4,'SPACELOG 12 BP'!$F62:$EE62)</f>
        <v>13758.602500000001</v>
      </c>
      <c r="CT62" s="33">
        <f>SUMIF('reporting montigny'!$F$2:$EE$2,CT$4,'reporting montigny'!$F62:$EE62)+SUMIF('reporting boissy'!$F$2:$EE$2,CT$4,'reporting boissy'!$F62:$EE62)+SUMIF('reporting moussy'!$F$2:$EE$2,CT$4,'reporting moussy'!$F62:$EE62)+SUMIF('reporting trappes'!$F$2:$EE$2,CT$4,'reporting trappes'!$F62:$EE62)+SUMIF('SPACELOG 5 BP'!$F$2:$EE$2,CT$4,'SPACELOG 5 BP'!$F62:$EE62)+SUMIF('SPACELOG 6 BP'!$F$2:$EE$2,CT$4,'SPACELOG 6 BP'!$F62:$EE62)+SUMIF('SPACELOG 7 BP'!$F$2:$EE$2,CT$4,'SPACELOG 7 BP'!$F62:$EE62)+SUMIF('SPACELOG 8 BP'!$F$2:$EE$2,CT$4,'SPACELOG 8 BP'!$F62:$EE62)+SUMIF('SPACELOG 9 BP'!$F$2:$EE$2,CT$4,'SPACELOG 9 BP'!$F62:$EE62)+SUMIF('SPACELOG 10 BP'!$F$2:$EE$2,CT$4,'SPACELOG 10 BP'!$F62:$EE62)+SUMIF('SPACELOG 11 BP'!$F$2:$EE$2,CT$4,'SPACELOG 11 BP'!$F62:$EE62)+SUMIF('SPACELOG 12 BP'!$F$2:$EE$2,CT$4,'SPACELOG 12 BP'!$F62:$EE62)</f>
        <v>13783.5975</v>
      </c>
      <c r="CU62" s="33">
        <f>SUMIF('reporting montigny'!$F$2:$EE$2,CU$4,'reporting montigny'!$F62:$EE62)+SUMIF('reporting boissy'!$F$2:$EE$2,CU$4,'reporting boissy'!$F62:$EE62)+SUMIF('reporting moussy'!$F$2:$EE$2,CU$4,'reporting moussy'!$F62:$EE62)+SUMIF('reporting trappes'!$F$2:$EE$2,CU$4,'reporting trappes'!$F62:$EE62)+SUMIF('SPACELOG 5 BP'!$F$2:$EE$2,CU$4,'SPACELOG 5 BP'!$F62:$EE62)+SUMIF('SPACELOG 6 BP'!$F$2:$EE$2,CU$4,'SPACELOG 6 BP'!$F62:$EE62)+SUMIF('SPACELOG 7 BP'!$F$2:$EE$2,CU$4,'SPACELOG 7 BP'!$F62:$EE62)+SUMIF('SPACELOG 8 BP'!$F$2:$EE$2,CU$4,'SPACELOG 8 BP'!$F62:$EE62)+SUMIF('SPACELOG 9 BP'!$F$2:$EE$2,CU$4,'SPACELOG 9 BP'!$F62:$EE62)+SUMIF('SPACELOG 10 BP'!$F$2:$EE$2,CU$4,'SPACELOG 10 BP'!$F62:$EE62)+SUMIF('SPACELOG 11 BP'!$F$2:$EE$2,CU$4,'SPACELOG 11 BP'!$F62:$EE62)+SUMIF('SPACELOG 12 BP'!$F$2:$EE$2,CU$4,'SPACELOG 12 BP'!$F62:$EE62)</f>
        <v>10973.4175</v>
      </c>
      <c r="CV62" s="33">
        <f>SUMIF('reporting montigny'!$F$2:$EE$2,CV$4,'reporting montigny'!$F62:$EE62)+SUMIF('reporting boissy'!$F$2:$EE$2,CV$4,'reporting boissy'!$F62:$EE62)+SUMIF('reporting moussy'!$F$2:$EE$2,CV$4,'reporting moussy'!$F62:$EE62)+SUMIF('reporting trappes'!$F$2:$EE$2,CV$4,'reporting trappes'!$F62:$EE62)+SUMIF('SPACELOG 5 BP'!$F$2:$EE$2,CV$4,'SPACELOG 5 BP'!$F62:$EE62)+SUMIF('SPACELOG 6 BP'!$F$2:$EE$2,CV$4,'SPACELOG 6 BP'!$F62:$EE62)+SUMIF('SPACELOG 7 BP'!$F$2:$EE$2,CV$4,'SPACELOG 7 BP'!$F62:$EE62)+SUMIF('SPACELOG 8 BP'!$F$2:$EE$2,CV$4,'SPACELOG 8 BP'!$F62:$EE62)+SUMIF('SPACELOG 9 BP'!$F$2:$EE$2,CV$4,'SPACELOG 9 BP'!$F62:$EE62)+SUMIF('SPACELOG 10 BP'!$F$2:$EE$2,CV$4,'SPACELOG 10 BP'!$F62:$EE62)+SUMIF('SPACELOG 11 BP'!$F$2:$EE$2,CV$4,'SPACELOG 11 BP'!$F62:$EE62)+SUMIF('SPACELOG 12 BP'!$F$2:$EE$2,CV$4,'SPACELOG 12 BP'!$F62:$EE62)</f>
        <v>13833.810000000001</v>
      </c>
      <c r="CW62" s="33">
        <f>SUMIF('reporting montigny'!$F$2:$EE$2,CW$4,'reporting montigny'!$F62:$EE62)+SUMIF('reporting boissy'!$F$2:$EE$2,CW$4,'reporting boissy'!$F62:$EE62)+SUMIF('reporting moussy'!$F$2:$EE$2,CW$4,'reporting moussy'!$F62:$EE62)+SUMIF('reporting trappes'!$F$2:$EE$2,CW$4,'reporting trappes'!$F62:$EE62)+SUMIF('SPACELOG 5 BP'!$F$2:$EE$2,CW$4,'SPACELOG 5 BP'!$F62:$EE62)+SUMIF('SPACELOG 6 BP'!$F$2:$EE$2,CW$4,'SPACELOG 6 BP'!$F62:$EE62)+SUMIF('SPACELOG 7 BP'!$F$2:$EE$2,CW$4,'SPACELOG 7 BP'!$F62:$EE62)+SUMIF('SPACELOG 8 BP'!$F$2:$EE$2,CW$4,'SPACELOG 8 BP'!$F62:$EE62)+SUMIF('SPACELOG 9 BP'!$F$2:$EE$2,CW$4,'SPACELOG 9 BP'!$F62:$EE62)+SUMIF('SPACELOG 10 BP'!$F$2:$EE$2,CW$4,'SPACELOG 10 BP'!$F62:$EE62)+SUMIF('SPACELOG 11 BP'!$F$2:$EE$2,CW$4,'SPACELOG 11 BP'!$F62:$EE62)+SUMIF('SPACELOG 12 BP'!$F$2:$EE$2,CW$4,'SPACELOG 12 BP'!$F62:$EE62)</f>
        <v>13859.0175</v>
      </c>
      <c r="CX62" s="33">
        <f>SUMIF('reporting montigny'!$F$2:$EE$2,CX$4,'reporting montigny'!$F62:$EE62)+SUMIF('reporting boissy'!$F$2:$EE$2,CX$4,'reporting boissy'!$F62:$EE62)+SUMIF('reporting moussy'!$F$2:$EE$2,CX$4,'reporting moussy'!$F62:$EE62)+SUMIF('reporting trappes'!$F$2:$EE$2,CX$4,'reporting trappes'!$F62:$EE62)+SUMIF('SPACELOG 5 BP'!$F$2:$EE$2,CX$4,'SPACELOG 5 BP'!$F62:$EE62)+SUMIF('SPACELOG 6 BP'!$F$2:$EE$2,CX$4,'SPACELOG 6 BP'!$F62:$EE62)+SUMIF('SPACELOG 7 BP'!$F$2:$EE$2,CX$4,'SPACELOG 7 BP'!$F62:$EE62)+SUMIF('SPACELOG 8 BP'!$F$2:$EE$2,CX$4,'SPACELOG 8 BP'!$F62:$EE62)+SUMIF('SPACELOG 9 BP'!$F$2:$EE$2,CX$4,'SPACELOG 9 BP'!$F62:$EE62)+SUMIF('SPACELOG 10 BP'!$F$2:$EE$2,CX$4,'SPACELOG 10 BP'!$F62:$EE62)+SUMIF('SPACELOG 11 BP'!$F$2:$EE$2,CX$4,'SPACELOG 11 BP'!$F62:$EE62)+SUMIF('SPACELOG 12 BP'!$F$2:$EE$2,CX$4,'SPACELOG 12 BP'!$F62:$EE62)</f>
        <v>13884.3025</v>
      </c>
      <c r="CY62" s="33">
        <f>SUMIF('reporting montigny'!$F$2:$EE$2,CY$4,'reporting montigny'!$F62:$EE62)+SUMIF('reporting boissy'!$F$2:$EE$2,CY$4,'reporting boissy'!$F62:$EE62)+SUMIF('reporting moussy'!$F$2:$EE$2,CY$4,'reporting moussy'!$F62:$EE62)+SUMIF('reporting trappes'!$F$2:$EE$2,CY$4,'reporting trappes'!$F62:$EE62)+SUMIF('SPACELOG 5 BP'!$F$2:$EE$2,CY$4,'SPACELOG 5 BP'!$F62:$EE62)+SUMIF('SPACELOG 6 BP'!$F$2:$EE$2,CY$4,'SPACELOG 6 BP'!$F62:$EE62)+SUMIF('SPACELOG 7 BP'!$F$2:$EE$2,CY$4,'SPACELOG 7 BP'!$F62:$EE62)+SUMIF('SPACELOG 8 BP'!$F$2:$EE$2,CY$4,'SPACELOG 8 BP'!$F62:$EE62)+SUMIF('SPACELOG 9 BP'!$F$2:$EE$2,CY$4,'SPACELOG 9 BP'!$F62:$EE62)+SUMIF('SPACELOG 10 BP'!$F$2:$EE$2,CY$4,'SPACELOG 10 BP'!$F62:$EE62)+SUMIF('SPACELOG 11 BP'!$F$2:$EE$2,CY$4,'SPACELOG 11 BP'!$F62:$EE62)+SUMIF('SPACELOG 12 BP'!$F$2:$EE$2,CY$4,'SPACELOG 12 BP'!$F62:$EE62)</f>
        <v>13909.654999999999</v>
      </c>
      <c r="CZ62" s="33">
        <f>SUMIF('reporting montigny'!$F$2:$EE$2,CZ$4,'reporting montigny'!$F62:$EE62)+SUMIF('reporting boissy'!$F$2:$EE$2,CZ$4,'reporting boissy'!$F62:$EE62)+SUMIF('reporting moussy'!$F$2:$EE$2,CZ$4,'reporting moussy'!$F62:$EE62)+SUMIF('reporting trappes'!$F$2:$EE$2,CZ$4,'reporting trappes'!$F62:$EE62)+SUMIF('SPACELOG 5 BP'!$F$2:$EE$2,CZ$4,'SPACELOG 5 BP'!$F62:$EE62)+SUMIF('SPACELOG 6 BP'!$F$2:$EE$2,CZ$4,'SPACELOG 6 BP'!$F62:$EE62)+SUMIF('SPACELOG 7 BP'!$F$2:$EE$2,CZ$4,'SPACELOG 7 BP'!$F62:$EE62)+SUMIF('SPACELOG 8 BP'!$F$2:$EE$2,CZ$4,'SPACELOG 8 BP'!$F62:$EE62)+SUMIF('SPACELOG 9 BP'!$F$2:$EE$2,CZ$4,'SPACELOG 9 BP'!$F62:$EE62)+SUMIF('SPACELOG 10 BP'!$F$2:$EE$2,CZ$4,'SPACELOG 10 BP'!$F62:$EE62)+SUMIF('SPACELOG 11 BP'!$F$2:$EE$2,CZ$4,'SPACELOG 11 BP'!$F62:$EE62)+SUMIF('SPACELOG 12 BP'!$F$2:$EE$2,CZ$4,'SPACELOG 12 BP'!$F62:$EE62)</f>
        <v>13935.077499999999</v>
      </c>
      <c r="DA62" s="33">
        <f>SUMIF('reporting montigny'!$F$2:$EE$2,DA$4,'reporting montigny'!$F62:$EE62)+SUMIF('reporting boissy'!$F$2:$EE$2,DA$4,'reporting boissy'!$F62:$EE62)+SUMIF('reporting moussy'!$F$2:$EE$2,DA$4,'reporting moussy'!$F62:$EE62)+SUMIF('reporting trappes'!$F$2:$EE$2,DA$4,'reporting trappes'!$F62:$EE62)+SUMIF('SPACELOG 5 BP'!$F$2:$EE$2,DA$4,'SPACELOG 5 BP'!$F62:$EE62)+SUMIF('SPACELOG 6 BP'!$F$2:$EE$2,DA$4,'SPACELOG 6 BP'!$F62:$EE62)+SUMIF('SPACELOG 7 BP'!$F$2:$EE$2,DA$4,'SPACELOG 7 BP'!$F62:$EE62)+SUMIF('SPACELOG 8 BP'!$F$2:$EE$2,DA$4,'SPACELOG 8 BP'!$F62:$EE62)+SUMIF('SPACELOG 9 BP'!$F$2:$EE$2,DA$4,'SPACELOG 9 BP'!$F62:$EE62)+SUMIF('SPACELOG 10 BP'!$F$2:$EE$2,DA$4,'SPACELOG 10 BP'!$F62:$EE62)+SUMIF('SPACELOG 11 BP'!$F$2:$EE$2,DA$4,'SPACELOG 11 BP'!$F62:$EE62)+SUMIF('SPACELOG 12 BP'!$F$2:$EE$2,DA$4,'SPACELOG 12 BP'!$F62:$EE62)</f>
        <v>13960.580000000002</v>
      </c>
      <c r="DB62" s="33">
        <f>SUMIF('reporting montigny'!$F$2:$EE$2,DB$4,'reporting montigny'!$F62:$EE62)+SUMIF('reporting boissy'!$F$2:$EE$2,DB$4,'reporting boissy'!$F62:$EE62)+SUMIF('reporting moussy'!$F$2:$EE$2,DB$4,'reporting moussy'!$F62:$EE62)+SUMIF('reporting trappes'!$F$2:$EE$2,DB$4,'reporting trappes'!$F62:$EE62)+SUMIF('SPACELOG 5 BP'!$F$2:$EE$2,DB$4,'SPACELOG 5 BP'!$F62:$EE62)+SUMIF('SPACELOG 6 BP'!$F$2:$EE$2,DB$4,'SPACELOG 6 BP'!$F62:$EE62)+SUMIF('SPACELOG 7 BP'!$F$2:$EE$2,DB$4,'SPACELOG 7 BP'!$F62:$EE62)+SUMIF('SPACELOG 8 BP'!$F$2:$EE$2,DB$4,'SPACELOG 8 BP'!$F62:$EE62)+SUMIF('SPACELOG 9 BP'!$F$2:$EE$2,DB$4,'SPACELOG 9 BP'!$F62:$EE62)+SUMIF('SPACELOG 10 BP'!$F$2:$EE$2,DB$4,'SPACELOG 10 BP'!$F62:$EE62)+SUMIF('SPACELOG 11 BP'!$F$2:$EE$2,DB$4,'SPACELOG 11 BP'!$F62:$EE62)+SUMIF('SPACELOG 12 BP'!$F$2:$EE$2,DB$4,'SPACELOG 12 BP'!$F62:$EE62)</f>
        <v>13985.609999999999</v>
      </c>
      <c r="DC62" s="33">
        <f>SUMIF('reporting montigny'!$F$2:$EE$2,DC$4,'reporting montigny'!$F62:$EE62)+SUMIF('reporting boissy'!$F$2:$EE$2,DC$4,'reporting boissy'!$F62:$EE62)+SUMIF('reporting moussy'!$F$2:$EE$2,DC$4,'reporting moussy'!$F62:$EE62)+SUMIF('reporting trappes'!$F$2:$EE$2,DC$4,'reporting trappes'!$F62:$EE62)+SUMIF('SPACELOG 5 BP'!$F$2:$EE$2,DC$4,'SPACELOG 5 BP'!$F62:$EE62)+SUMIF('SPACELOG 6 BP'!$F$2:$EE$2,DC$4,'SPACELOG 6 BP'!$F62:$EE62)+SUMIF('SPACELOG 7 BP'!$F$2:$EE$2,DC$4,'SPACELOG 7 BP'!$F62:$EE62)+SUMIF('SPACELOG 8 BP'!$F$2:$EE$2,DC$4,'SPACELOG 8 BP'!$F62:$EE62)+SUMIF('SPACELOG 9 BP'!$F$2:$EE$2,DC$4,'SPACELOG 9 BP'!$F62:$EE62)+SUMIF('SPACELOG 10 BP'!$F$2:$EE$2,DC$4,'SPACELOG 10 BP'!$F62:$EE62)+SUMIF('SPACELOG 11 BP'!$F$2:$EE$2,DC$4,'SPACELOG 11 BP'!$F62:$EE62)+SUMIF('SPACELOG 12 BP'!$F$2:$EE$2,DC$4,'SPACELOG 12 BP'!$F62:$EE62)</f>
        <v>14010.7075</v>
      </c>
      <c r="DD62" s="33">
        <f>SUMIF('reporting montigny'!$F$2:$EE$2,DD$4,'reporting montigny'!$F62:$EE62)+SUMIF('reporting boissy'!$F$2:$EE$2,DD$4,'reporting boissy'!$F62:$EE62)+SUMIF('reporting moussy'!$F$2:$EE$2,DD$4,'reporting moussy'!$F62:$EE62)+SUMIF('reporting trappes'!$F$2:$EE$2,DD$4,'reporting trappes'!$F62:$EE62)+SUMIF('SPACELOG 5 BP'!$F$2:$EE$2,DD$4,'SPACELOG 5 BP'!$F62:$EE62)+SUMIF('SPACELOG 6 BP'!$F$2:$EE$2,DD$4,'SPACELOG 6 BP'!$F62:$EE62)+SUMIF('SPACELOG 7 BP'!$F$2:$EE$2,DD$4,'SPACELOG 7 BP'!$F62:$EE62)+SUMIF('SPACELOG 8 BP'!$F$2:$EE$2,DD$4,'SPACELOG 8 BP'!$F62:$EE62)+SUMIF('SPACELOG 9 BP'!$F$2:$EE$2,DD$4,'SPACELOG 9 BP'!$F62:$EE62)+SUMIF('SPACELOG 10 BP'!$F$2:$EE$2,DD$4,'SPACELOG 10 BP'!$F62:$EE62)+SUMIF('SPACELOG 11 BP'!$F$2:$EE$2,DD$4,'SPACELOG 11 BP'!$F62:$EE62)+SUMIF('SPACELOG 12 BP'!$F$2:$EE$2,DD$4,'SPACELOG 12 BP'!$F62:$EE62)</f>
        <v>14035.880000000001</v>
      </c>
      <c r="DE62" s="393">
        <f t="shared" ref="DE62" si="293">SUM(CS62:DD62)</f>
        <v>163930.25750000001</v>
      </c>
      <c r="DF62" s="33">
        <f>SUMIF('reporting montigny'!$F$2:$EE$2,DF$4,'reporting montigny'!$F62:$EE62)+SUMIF('reporting boissy'!$F$2:$EE$2,DF$4,'reporting boissy'!$F62:$EE62)+SUMIF('reporting moussy'!$F$2:$EE$2,DF$4,'reporting moussy'!$F62:$EE62)+SUMIF('reporting trappes'!$F$2:$EE$2,DF$4,'reporting trappes'!$F62:$EE62)+SUMIF('SPACELOG 5 BP'!$F$2:$EE$2,DF$4,'SPACELOG 5 BP'!$F62:$EE62)+SUMIF('SPACELOG 6 BP'!$F$2:$EE$2,DF$4,'SPACELOG 6 BP'!$F62:$EE62)+SUMIF('SPACELOG 7 BP'!$F$2:$EE$2,DF$4,'SPACELOG 7 BP'!$F62:$EE62)+SUMIF('SPACELOG 8 BP'!$F$2:$EE$2,DF$4,'SPACELOG 8 BP'!$F62:$EE62)+SUMIF('SPACELOG 9 BP'!$F$2:$EE$2,DF$4,'SPACELOG 9 BP'!$F62:$EE62)+SUMIF('SPACELOG 10 BP'!$F$2:$EE$2,DF$4,'SPACELOG 10 BP'!$F62:$EE62)+SUMIF('SPACELOG 11 BP'!$F$2:$EE$2,DF$4,'SPACELOG 11 BP'!$F62:$EE62)+SUMIF('SPACELOG 12 BP'!$F$2:$EE$2,DF$4,'SPACELOG 12 BP'!$F62:$EE62)</f>
        <v>14061.124999999998</v>
      </c>
      <c r="DG62" s="33">
        <f>SUMIF('reporting montigny'!$F$2:$EE$2,DG$4,'reporting montigny'!$F62:$EE62)+SUMIF('reporting boissy'!$F$2:$EE$2,DG$4,'reporting boissy'!$F62:$EE62)+SUMIF('reporting moussy'!$F$2:$EE$2,DG$4,'reporting moussy'!$F62:$EE62)+SUMIF('reporting trappes'!$F$2:$EE$2,DG$4,'reporting trappes'!$F62:$EE62)+SUMIF('SPACELOG 5 BP'!$F$2:$EE$2,DG$4,'SPACELOG 5 BP'!$F62:$EE62)+SUMIF('SPACELOG 6 BP'!$F$2:$EE$2,DG$4,'SPACELOG 6 BP'!$F62:$EE62)+SUMIF('SPACELOG 7 BP'!$F$2:$EE$2,DG$4,'SPACELOG 7 BP'!$F62:$EE62)+SUMIF('SPACELOG 8 BP'!$F$2:$EE$2,DG$4,'SPACELOG 8 BP'!$F62:$EE62)+SUMIF('SPACELOG 9 BP'!$F$2:$EE$2,DG$4,'SPACELOG 9 BP'!$F62:$EE62)+SUMIF('SPACELOG 10 BP'!$F$2:$EE$2,DG$4,'SPACELOG 10 BP'!$F62:$EE62)+SUMIF('SPACELOG 11 BP'!$F$2:$EE$2,DG$4,'SPACELOG 11 BP'!$F62:$EE62)+SUMIF('SPACELOG 12 BP'!$F$2:$EE$2,DG$4,'SPACELOG 12 BP'!$F62:$EE62)</f>
        <v>14086.442499999999</v>
      </c>
      <c r="DH62" s="33">
        <f>SUMIF('reporting montigny'!$F$2:$EE$2,DH$4,'reporting montigny'!$F62:$EE62)+SUMIF('reporting boissy'!$F$2:$EE$2,DH$4,'reporting boissy'!$F62:$EE62)+SUMIF('reporting moussy'!$F$2:$EE$2,DH$4,'reporting moussy'!$F62:$EE62)+SUMIF('reporting trappes'!$F$2:$EE$2,DH$4,'reporting trappes'!$F62:$EE62)+SUMIF('SPACELOG 5 BP'!$F$2:$EE$2,DH$4,'SPACELOG 5 BP'!$F62:$EE62)+SUMIF('SPACELOG 6 BP'!$F$2:$EE$2,DH$4,'SPACELOG 6 BP'!$F62:$EE62)+SUMIF('SPACELOG 7 BP'!$F$2:$EE$2,DH$4,'SPACELOG 7 BP'!$F62:$EE62)+SUMIF('SPACELOG 8 BP'!$F$2:$EE$2,DH$4,'SPACELOG 8 BP'!$F62:$EE62)+SUMIF('SPACELOG 9 BP'!$F$2:$EE$2,DH$4,'SPACELOG 9 BP'!$F62:$EE62)+SUMIF('SPACELOG 10 BP'!$F$2:$EE$2,DH$4,'SPACELOG 10 BP'!$F62:$EE62)+SUMIF('SPACELOG 11 BP'!$F$2:$EE$2,DH$4,'SPACELOG 11 BP'!$F62:$EE62)+SUMIF('SPACELOG 12 BP'!$F$2:$EE$2,DH$4,'SPACELOG 12 BP'!$F62:$EE62)</f>
        <v>11276.577499999999</v>
      </c>
      <c r="DI62" s="33">
        <f>SUMIF('reporting montigny'!$F$2:$EE$2,DI$4,'reporting montigny'!$F62:$EE62)+SUMIF('reporting boissy'!$F$2:$EE$2,DI$4,'reporting boissy'!$F62:$EE62)+SUMIF('reporting moussy'!$F$2:$EE$2,DI$4,'reporting moussy'!$F62:$EE62)+SUMIF('reporting trappes'!$F$2:$EE$2,DI$4,'reporting trappes'!$F62:$EE62)+SUMIF('SPACELOG 5 BP'!$F$2:$EE$2,DI$4,'SPACELOG 5 BP'!$F62:$EE62)+SUMIF('SPACELOG 6 BP'!$F$2:$EE$2,DI$4,'SPACELOG 6 BP'!$F62:$EE62)+SUMIF('SPACELOG 7 BP'!$F$2:$EE$2,DI$4,'SPACELOG 7 BP'!$F62:$EE62)+SUMIF('SPACELOG 8 BP'!$F$2:$EE$2,DI$4,'SPACELOG 8 BP'!$F62:$EE62)+SUMIF('SPACELOG 9 BP'!$F$2:$EE$2,DI$4,'SPACELOG 9 BP'!$F62:$EE62)+SUMIF('SPACELOG 10 BP'!$F$2:$EE$2,DI$4,'SPACELOG 10 BP'!$F62:$EE62)+SUMIF('SPACELOG 11 BP'!$F$2:$EE$2,DI$4,'SPACELOG 11 BP'!$F62:$EE62)+SUMIF('SPACELOG 12 BP'!$F$2:$EE$2,DI$4,'SPACELOG 12 BP'!$F62:$EE62)</f>
        <v>14137.285000000002</v>
      </c>
      <c r="DJ62" s="33">
        <f>SUMIF('reporting montigny'!$F$2:$EE$2,DJ$4,'reporting montigny'!$F62:$EE62)+SUMIF('reporting boissy'!$F$2:$EE$2,DJ$4,'reporting boissy'!$F62:$EE62)+SUMIF('reporting moussy'!$F$2:$EE$2,DJ$4,'reporting moussy'!$F62:$EE62)+SUMIF('reporting trappes'!$F$2:$EE$2,DJ$4,'reporting trappes'!$F62:$EE62)+SUMIF('SPACELOG 5 BP'!$F$2:$EE$2,DJ$4,'SPACELOG 5 BP'!$F62:$EE62)+SUMIF('SPACELOG 6 BP'!$F$2:$EE$2,DJ$4,'SPACELOG 6 BP'!$F62:$EE62)+SUMIF('SPACELOG 7 BP'!$F$2:$EE$2,DJ$4,'SPACELOG 7 BP'!$F62:$EE62)+SUMIF('SPACELOG 8 BP'!$F$2:$EE$2,DJ$4,'SPACELOG 8 BP'!$F62:$EE62)+SUMIF('SPACELOG 9 BP'!$F$2:$EE$2,DJ$4,'SPACELOG 9 BP'!$F62:$EE62)+SUMIF('SPACELOG 10 BP'!$F$2:$EE$2,DJ$4,'SPACELOG 10 BP'!$F62:$EE62)+SUMIF('SPACELOG 11 BP'!$F$2:$EE$2,DJ$4,'SPACELOG 11 BP'!$F62:$EE62)+SUMIF('SPACELOG 12 BP'!$F$2:$EE$2,DJ$4,'SPACELOG 12 BP'!$F62:$EE62)</f>
        <v>14162.814999999999</v>
      </c>
      <c r="DK62" s="33">
        <f>SUMIF('reporting montigny'!$F$2:$EE$2,DK$4,'reporting montigny'!$F62:$EE62)+SUMIF('reporting boissy'!$F$2:$EE$2,DK$4,'reporting boissy'!$F62:$EE62)+SUMIF('reporting moussy'!$F$2:$EE$2,DK$4,'reporting moussy'!$F62:$EE62)+SUMIF('reporting trappes'!$F$2:$EE$2,DK$4,'reporting trappes'!$F62:$EE62)+SUMIF('SPACELOG 5 BP'!$F$2:$EE$2,DK$4,'SPACELOG 5 BP'!$F62:$EE62)+SUMIF('SPACELOG 6 BP'!$F$2:$EE$2,DK$4,'SPACELOG 6 BP'!$F62:$EE62)+SUMIF('SPACELOG 7 BP'!$F$2:$EE$2,DK$4,'SPACELOG 7 BP'!$F62:$EE62)+SUMIF('SPACELOG 8 BP'!$F$2:$EE$2,DK$4,'SPACELOG 8 BP'!$F62:$EE62)+SUMIF('SPACELOG 9 BP'!$F$2:$EE$2,DK$4,'SPACELOG 9 BP'!$F62:$EE62)+SUMIF('SPACELOG 10 BP'!$F$2:$EE$2,DK$4,'SPACELOG 10 BP'!$F62:$EE62)+SUMIF('SPACELOG 11 BP'!$F$2:$EE$2,DK$4,'SPACELOG 11 BP'!$F62:$EE62)+SUMIF('SPACELOG 12 BP'!$F$2:$EE$2,DK$4,'SPACELOG 12 BP'!$F62:$EE62)</f>
        <v>14188.42</v>
      </c>
      <c r="DL62" s="33">
        <f>SUMIF('reporting montigny'!$F$2:$EE$2,DL$4,'reporting montigny'!$F62:$EE62)+SUMIF('reporting boissy'!$F$2:$EE$2,DL$4,'reporting boissy'!$F62:$EE62)+SUMIF('reporting moussy'!$F$2:$EE$2,DL$4,'reporting moussy'!$F62:$EE62)+SUMIF('reporting trappes'!$F$2:$EE$2,DL$4,'reporting trappes'!$F62:$EE62)+SUMIF('SPACELOG 5 BP'!$F$2:$EE$2,DL$4,'SPACELOG 5 BP'!$F62:$EE62)+SUMIF('SPACELOG 6 BP'!$F$2:$EE$2,DL$4,'SPACELOG 6 BP'!$F62:$EE62)+SUMIF('SPACELOG 7 BP'!$F$2:$EE$2,DL$4,'SPACELOG 7 BP'!$F62:$EE62)+SUMIF('SPACELOG 8 BP'!$F$2:$EE$2,DL$4,'SPACELOG 8 BP'!$F62:$EE62)+SUMIF('SPACELOG 9 BP'!$F$2:$EE$2,DL$4,'SPACELOG 9 BP'!$F62:$EE62)+SUMIF('SPACELOG 10 BP'!$F$2:$EE$2,DL$4,'SPACELOG 10 BP'!$F62:$EE62)+SUMIF('SPACELOG 11 BP'!$F$2:$EE$2,DL$4,'SPACELOG 11 BP'!$F62:$EE62)+SUMIF('SPACELOG 12 BP'!$F$2:$EE$2,DL$4,'SPACELOG 12 BP'!$F62:$EE62)</f>
        <v>14214.092500000001</v>
      </c>
      <c r="DM62" s="33">
        <f>SUMIF('reporting montigny'!$F$2:$EE$2,DM$4,'reporting montigny'!$F62:$EE62)+SUMIF('reporting boissy'!$F$2:$EE$2,DM$4,'reporting boissy'!$F62:$EE62)+SUMIF('reporting moussy'!$F$2:$EE$2,DM$4,'reporting moussy'!$F62:$EE62)+SUMIF('reporting trappes'!$F$2:$EE$2,DM$4,'reporting trappes'!$F62:$EE62)+SUMIF('SPACELOG 5 BP'!$F$2:$EE$2,DM$4,'SPACELOG 5 BP'!$F62:$EE62)+SUMIF('SPACELOG 6 BP'!$F$2:$EE$2,DM$4,'SPACELOG 6 BP'!$F62:$EE62)+SUMIF('SPACELOG 7 BP'!$F$2:$EE$2,DM$4,'SPACELOG 7 BP'!$F62:$EE62)+SUMIF('SPACELOG 8 BP'!$F$2:$EE$2,DM$4,'SPACELOG 8 BP'!$F62:$EE62)+SUMIF('SPACELOG 9 BP'!$F$2:$EE$2,DM$4,'SPACELOG 9 BP'!$F62:$EE62)+SUMIF('SPACELOG 10 BP'!$F$2:$EE$2,DM$4,'SPACELOG 10 BP'!$F62:$EE62)+SUMIF('SPACELOG 11 BP'!$F$2:$EE$2,DM$4,'SPACELOG 11 BP'!$F62:$EE62)+SUMIF('SPACELOG 12 BP'!$F$2:$EE$2,DM$4,'SPACELOG 12 BP'!$F62:$EE62)</f>
        <v>14239.842500000002</v>
      </c>
      <c r="DN62" s="33">
        <f>SUMIF('reporting montigny'!$F$2:$EE$2,DN$4,'reporting montigny'!$F62:$EE62)+SUMIF('reporting boissy'!$F$2:$EE$2,DN$4,'reporting boissy'!$F62:$EE62)+SUMIF('reporting moussy'!$F$2:$EE$2,DN$4,'reporting moussy'!$F62:$EE62)+SUMIF('reporting trappes'!$F$2:$EE$2,DN$4,'reporting trappes'!$F62:$EE62)+SUMIF('SPACELOG 5 BP'!$F$2:$EE$2,DN$4,'SPACELOG 5 BP'!$F62:$EE62)+SUMIF('SPACELOG 6 BP'!$F$2:$EE$2,DN$4,'SPACELOG 6 BP'!$F62:$EE62)+SUMIF('SPACELOG 7 BP'!$F$2:$EE$2,DN$4,'SPACELOG 7 BP'!$F62:$EE62)+SUMIF('SPACELOG 8 BP'!$F$2:$EE$2,DN$4,'SPACELOG 8 BP'!$F62:$EE62)+SUMIF('SPACELOG 9 BP'!$F$2:$EE$2,DN$4,'SPACELOG 9 BP'!$F62:$EE62)+SUMIF('SPACELOG 10 BP'!$F$2:$EE$2,DN$4,'SPACELOG 10 BP'!$F62:$EE62)+SUMIF('SPACELOG 11 BP'!$F$2:$EE$2,DN$4,'SPACELOG 11 BP'!$F62:$EE62)+SUMIF('SPACELOG 12 BP'!$F$2:$EE$2,DN$4,'SPACELOG 12 BP'!$F62:$EE62)</f>
        <v>14265.667500000001</v>
      </c>
      <c r="DO62" s="33">
        <f>SUMIF('reporting montigny'!$F$2:$EE$2,DO$4,'reporting montigny'!$F62:$EE62)+SUMIF('reporting boissy'!$F$2:$EE$2,DO$4,'reporting boissy'!$F62:$EE62)+SUMIF('reporting moussy'!$F$2:$EE$2,DO$4,'reporting moussy'!$F62:$EE62)+SUMIF('reporting trappes'!$F$2:$EE$2,DO$4,'reporting trappes'!$F62:$EE62)+SUMIF('SPACELOG 5 BP'!$F$2:$EE$2,DO$4,'SPACELOG 5 BP'!$F62:$EE62)+SUMIF('SPACELOG 6 BP'!$F$2:$EE$2,DO$4,'SPACELOG 6 BP'!$F62:$EE62)+SUMIF('SPACELOG 7 BP'!$F$2:$EE$2,DO$4,'SPACELOG 7 BP'!$F62:$EE62)+SUMIF('SPACELOG 8 BP'!$F$2:$EE$2,DO$4,'SPACELOG 8 BP'!$F62:$EE62)+SUMIF('SPACELOG 9 BP'!$F$2:$EE$2,DO$4,'SPACELOG 9 BP'!$F62:$EE62)+SUMIF('SPACELOG 10 BP'!$F$2:$EE$2,DO$4,'SPACELOG 10 BP'!$F62:$EE62)+SUMIF('SPACELOG 11 BP'!$F$2:$EE$2,DO$4,'SPACELOG 11 BP'!$F62:$EE62)+SUMIF('SPACELOG 12 BP'!$F$2:$EE$2,DO$4,'SPACELOG 12 BP'!$F62:$EE62)</f>
        <v>14291.557499999999</v>
      </c>
      <c r="DP62" s="33">
        <f>SUMIF('reporting montigny'!$F$2:$EE$2,DP$4,'reporting montigny'!$F62:$EE62)+SUMIF('reporting boissy'!$F$2:$EE$2,DP$4,'reporting boissy'!$F62:$EE62)+SUMIF('reporting moussy'!$F$2:$EE$2,DP$4,'reporting moussy'!$F62:$EE62)+SUMIF('reporting trappes'!$F$2:$EE$2,DP$4,'reporting trappes'!$F62:$EE62)+SUMIF('SPACELOG 5 BP'!$F$2:$EE$2,DP$4,'SPACELOG 5 BP'!$F62:$EE62)+SUMIF('SPACELOG 6 BP'!$F$2:$EE$2,DP$4,'SPACELOG 6 BP'!$F62:$EE62)+SUMIF('SPACELOG 7 BP'!$F$2:$EE$2,DP$4,'SPACELOG 7 BP'!$F62:$EE62)+SUMIF('SPACELOG 8 BP'!$F$2:$EE$2,DP$4,'SPACELOG 8 BP'!$F62:$EE62)+SUMIF('SPACELOG 9 BP'!$F$2:$EE$2,DP$4,'SPACELOG 9 BP'!$F62:$EE62)+SUMIF('SPACELOG 10 BP'!$F$2:$EE$2,DP$4,'SPACELOG 10 BP'!$F62:$EE62)+SUMIF('SPACELOG 11 BP'!$F$2:$EE$2,DP$4,'SPACELOG 11 BP'!$F62:$EE62)+SUMIF('SPACELOG 12 BP'!$F$2:$EE$2,DP$4,'SPACELOG 12 BP'!$F62:$EE62)</f>
        <v>14317.529999999999</v>
      </c>
      <c r="DQ62" s="33">
        <f>SUMIF('reporting montigny'!$F$2:$EE$2,DQ$4,'reporting montigny'!$F62:$EE62)+SUMIF('reporting boissy'!$F$2:$EE$2,DQ$4,'reporting boissy'!$F62:$EE62)+SUMIF('reporting moussy'!$F$2:$EE$2,DQ$4,'reporting moussy'!$F62:$EE62)+SUMIF('reporting trappes'!$F$2:$EE$2,DQ$4,'reporting trappes'!$F62:$EE62)+SUMIF('SPACELOG 5 BP'!$F$2:$EE$2,DQ$4,'SPACELOG 5 BP'!$F62:$EE62)+SUMIF('SPACELOG 6 BP'!$F$2:$EE$2,DQ$4,'SPACELOG 6 BP'!$F62:$EE62)+SUMIF('SPACELOG 7 BP'!$F$2:$EE$2,DQ$4,'SPACELOG 7 BP'!$F62:$EE62)+SUMIF('SPACELOG 8 BP'!$F$2:$EE$2,DQ$4,'SPACELOG 8 BP'!$F62:$EE62)+SUMIF('SPACELOG 9 BP'!$F$2:$EE$2,DQ$4,'SPACELOG 9 BP'!$F62:$EE62)+SUMIF('SPACELOG 10 BP'!$F$2:$EE$2,DQ$4,'SPACELOG 10 BP'!$F62:$EE62)+SUMIF('SPACELOG 11 BP'!$F$2:$EE$2,DQ$4,'SPACELOG 11 BP'!$F62:$EE62)+SUMIF('SPACELOG 12 BP'!$F$2:$EE$2,DQ$4,'SPACELOG 12 BP'!$F62:$EE62)</f>
        <v>14343.57</v>
      </c>
      <c r="DR62" s="393">
        <f t="shared" ref="DR62" si="294">SUM(DF62:DQ62)</f>
        <v>167584.92499999999</v>
      </c>
    </row>
    <row r="63" spans="2:122" x14ac:dyDescent="0.2"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9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9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9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9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9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9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9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9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93"/>
    </row>
    <row r="64" spans="2:122" x14ac:dyDescent="0.2">
      <c r="E64" s="2" t="s">
        <v>53</v>
      </c>
      <c r="F64" s="328">
        <f t="shared" ref="F64:AK64" si="295">F61-F62</f>
        <v>-2615.9274999999998</v>
      </c>
      <c r="G64" s="328">
        <f t="shared" si="295"/>
        <v>-372.37249999999949</v>
      </c>
      <c r="H64" s="328">
        <f t="shared" si="295"/>
        <v>1945.2799999999997</v>
      </c>
      <c r="I64" s="328">
        <f t="shared" si="295"/>
        <v>6987.0425000000014</v>
      </c>
      <c r="J64" s="328">
        <f t="shared" si="295"/>
        <v>9130.9250000000011</v>
      </c>
      <c r="K64" s="328">
        <f t="shared" si="295"/>
        <v>10398.9025</v>
      </c>
      <c r="L64" s="328">
        <f t="shared" si="295"/>
        <v>990.76249999999936</v>
      </c>
      <c r="M64" s="328">
        <f t="shared" si="295"/>
        <v>4533.9699999999993</v>
      </c>
      <c r="N64" s="328">
        <f t="shared" si="295"/>
        <v>4785.2874999999995</v>
      </c>
      <c r="O64" s="328">
        <f t="shared" si="295"/>
        <v>6371.9099999999989</v>
      </c>
      <c r="P64" s="328">
        <f t="shared" si="295"/>
        <v>3439.7474999999995</v>
      </c>
      <c r="Q64" s="328">
        <f t="shared" si="295"/>
        <v>-9465.9125000000022</v>
      </c>
      <c r="R64" s="394">
        <f t="shared" si="295"/>
        <v>36129.614999999983</v>
      </c>
      <c r="S64" s="328">
        <f t="shared" si="295"/>
        <v>-24018.1525</v>
      </c>
      <c r="T64" s="328">
        <f t="shared" si="295"/>
        <v>-15699.397500000001</v>
      </c>
      <c r="U64" s="328">
        <f t="shared" si="295"/>
        <v>-15958.05</v>
      </c>
      <c r="V64" s="328">
        <f t="shared" si="295"/>
        <v>4528.385000000002</v>
      </c>
      <c r="W64" s="328">
        <f t="shared" si="295"/>
        <v>-3440.29</v>
      </c>
      <c r="X64" s="328">
        <f t="shared" si="295"/>
        <v>-570.26749999999811</v>
      </c>
      <c r="Y64" s="328">
        <f t="shared" si="295"/>
        <v>2024.8450000000012</v>
      </c>
      <c r="Z64" s="328">
        <f t="shared" si="295"/>
        <v>4642.8725000000004</v>
      </c>
      <c r="AA64" s="328">
        <f t="shared" si="295"/>
        <v>7261.0925000000007</v>
      </c>
      <c r="AB64" s="328">
        <f t="shared" si="295"/>
        <v>-2120.4975000000004</v>
      </c>
      <c r="AC64" s="328">
        <f t="shared" si="295"/>
        <v>12498.105</v>
      </c>
      <c r="AD64" s="328">
        <f t="shared" si="295"/>
        <v>15116.907500000001</v>
      </c>
      <c r="AE64" s="394">
        <f t="shared" si="295"/>
        <v>-15734.447500000024</v>
      </c>
      <c r="AF64" s="328">
        <f t="shared" si="295"/>
        <v>16424.642500000002</v>
      </c>
      <c r="AG64" s="328">
        <f t="shared" si="295"/>
        <v>19043.834999999999</v>
      </c>
      <c r="AH64" s="328">
        <f t="shared" si="295"/>
        <v>13157.460000000001</v>
      </c>
      <c r="AI64" s="328">
        <f t="shared" si="295"/>
        <v>23272.987500000003</v>
      </c>
      <c r="AJ64" s="328">
        <f t="shared" si="295"/>
        <v>24686.902499999997</v>
      </c>
      <c r="AK64" s="328">
        <f t="shared" si="295"/>
        <v>26100.975000000002</v>
      </c>
      <c r="AL64" s="328">
        <f t="shared" ref="AL64:BQ64" si="296">AL61-AL62</f>
        <v>26165.25</v>
      </c>
      <c r="AM64" s="328">
        <f t="shared" si="296"/>
        <v>26229.697500000002</v>
      </c>
      <c r="AN64" s="328">
        <f t="shared" si="296"/>
        <v>26294.31</v>
      </c>
      <c r="AO64" s="328">
        <f t="shared" si="296"/>
        <v>26359.132499999992</v>
      </c>
      <c r="AP64" s="328">
        <f t="shared" si="296"/>
        <v>26424.112500000003</v>
      </c>
      <c r="AQ64" s="328">
        <f t="shared" si="296"/>
        <v>26489.279999999999</v>
      </c>
      <c r="AR64" s="394">
        <f t="shared" si="296"/>
        <v>280648.58499999996</v>
      </c>
      <c r="AS64" s="328">
        <f t="shared" si="296"/>
        <v>29524.627499999999</v>
      </c>
      <c r="AT64" s="328">
        <f t="shared" si="296"/>
        <v>29590.17</v>
      </c>
      <c r="AU64" s="328">
        <f t="shared" si="296"/>
        <v>21150.127499999999</v>
      </c>
      <c r="AV64" s="328">
        <f t="shared" si="296"/>
        <v>29721.802500000002</v>
      </c>
      <c r="AW64" s="328">
        <f t="shared" si="296"/>
        <v>29787.870000000003</v>
      </c>
      <c r="AX64" s="328">
        <f t="shared" si="296"/>
        <v>29854.140000000003</v>
      </c>
      <c r="AY64" s="328">
        <f t="shared" si="296"/>
        <v>29920.605</v>
      </c>
      <c r="AZ64" s="328">
        <f t="shared" si="296"/>
        <v>29987.2425</v>
      </c>
      <c r="BA64" s="328">
        <f t="shared" si="296"/>
        <v>30054.074999999997</v>
      </c>
      <c r="BB64" s="328">
        <f t="shared" si="296"/>
        <v>30121.102500000001</v>
      </c>
      <c r="BC64" s="328">
        <f t="shared" si="296"/>
        <v>30188.287500000002</v>
      </c>
      <c r="BD64" s="328">
        <f t="shared" si="296"/>
        <v>30255.675000000003</v>
      </c>
      <c r="BE64" s="394">
        <f t="shared" si="296"/>
        <v>350155.72499999998</v>
      </c>
      <c r="BF64" s="328">
        <f t="shared" si="296"/>
        <v>30323.265000000003</v>
      </c>
      <c r="BG64" s="328">
        <f t="shared" si="296"/>
        <v>30391.034999999996</v>
      </c>
      <c r="BH64" s="328">
        <f t="shared" si="296"/>
        <v>21953.2425</v>
      </c>
      <c r="BI64" s="328">
        <f t="shared" si="296"/>
        <v>30527.152499999997</v>
      </c>
      <c r="BJ64" s="328">
        <f t="shared" si="296"/>
        <v>30595.4925</v>
      </c>
      <c r="BK64" s="328">
        <f t="shared" si="296"/>
        <v>30664.012499999997</v>
      </c>
      <c r="BL64" s="328">
        <f t="shared" si="296"/>
        <v>30732.765000000003</v>
      </c>
      <c r="BM64" s="328">
        <f t="shared" si="296"/>
        <v>30801.667499999996</v>
      </c>
      <c r="BN64" s="328">
        <f t="shared" si="296"/>
        <v>30870.794999999998</v>
      </c>
      <c r="BO64" s="328">
        <f t="shared" si="296"/>
        <v>34060.102500000001</v>
      </c>
      <c r="BP64" s="328">
        <f t="shared" si="296"/>
        <v>34129.597500000003</v>
      </c>
      <c r="BQ64" s="328">
        <f t="shared" si="296"/>
        <v>34199.302499999998</v>
      </c>
      <c r="BR64" s="394">
        <f t="shared" ref="BR64:CW64" si="297">BR61-BR62</f>
        <v>369248.43</v>
      </c>
      <c r="BS64" s="328">
        <f t="shared" si="297"/>
        <v>34269.195</v>
      </c>
      <c r="BT64" s="328">
        <f t="shared" si="297"/>
        <v>34339.282500000001</v>
      </c>
      <c r="BU64" s="328">
        <f t="shared" si="297"/>
        <v>25903.83</v>
      </c>
      <c r="BV64" s="328">
        <f t="shared" si="297"/>
        <v>34480.050000000003</v>
      </c>
      <c r="BW64" s="328">
        <f t="shared" si="297"/>
        <v>34550.744999999995</v>
      </c>
      <c r="BX64" s="328">
        <f t="shared" si="297"/>
        <v>34621.627499999995</v>
      </c>
      <c r="BY64" s="328">
        <f t="shared" si="297"/>
        <v>34692.712499999994</v>
      </c>
      <c r="BZ64" s="328">
        <f t="shared" si="297"/>
        <v>34764</v>
      </c>
      <c r="CA64" s="328">
        <f t="shared" si="297"/>
        <v>34835.474999999991</v>
      </c>
      <c r="CB64" s="328">
        <f t="shared" si="297"/>
        <v>34907.159999999996</v>
      </c>
      <c r="CC64" s="328">
        <f t="shared" si="297"/>
        <v>35672.797500000001</v>
      </c>
      <c r="CD64" s="328">
        <f t="shared" si="297"/>
        <v>35744.902500000004</v>
      </c>
      <c r="CE64" s="394">
        <f t="shared" si="297"/>
        <v>408781.77749999997</v>
      </c>
      <c r="CF64" s="328">
        <f t="shared" si="297"/>
        <v>35817.1875</v>
      </c>
      <c r="CG64" s="328">
        <f t="shared" si="297"/>
        <v>35889.682500000003</v>
      </c>
      <c r="CH64" s="328">
        <f t="shared" si="297"/>
        <v>27456.645</v>
      </c>
      <c r="CI64" s="328">
        <f t="shared" si="297"/>
        <v>36035.294999999998</v>
      </c>
      <c r="CJ64" s="328">
        <f t="shared" si="297"/>
        <v>40683.404999999999</v>
      </c>
      <c r="CK64" s="328">
        <f t="shared" si="297"/>
        <v>40756.732499999998</v>
      </c>
      <c r="CL64" s="328">
        <f t="shared" si="297"/>
        <v>40830.254999999997</v>
      </c>
      <c r="CM64" s="328">
        <f t="shared" si="297"/>
        <v>40904.002500000002</v>
      </c>
      <c r="CN64" s="328">
        <f t="shared" si="297"/>
        <v>40977.929999999993</v>
      </c>
      <c r="CO64" s="328">
        <f t="shared" si="297"/>
        <v>41052.097499999996</v>
      </c>
      <c r="CP64" s="328">
        <f t="shared" si="297"/>
        <v>41126.4375</v>
      </c>
      <c r="CQ64" s="328">
        <f t="shared" si="297"/>
        <v>41201.017500000002</v>
      </c>
      <c r="CR64" s="394">
        <f t="shared" si="297"/>
        <v>462730.6875</v>
      </c>
      <c r="CS64" s="328">
        <f t="shared" si="297"/>
        <v>41275.807500000003</v>
      </c>
      <c r="CT64" s="328">
        <f t="shared" si="297"/>
        <v>41350.792499999996</v>
      </c>
      <c r="CU64" s="328">
        <f t="shared" si="297"/>
        <v>32920.252500000002</v>
      </c>
      <c r="CV64" s="328">
        <f t="shared" si="297"/>
        <v>41501.429999999993</v>
      </c>
      <c r="CW64" s="328">
        <f t="shared" si="297"/>
        <v>41577.052499999998</v>
      </c>
      <c r="CX64" s="328">
        <f t="shared" ref="CX64:DR64" si="298">CX61-CX62</f>
        <v>41652.907500000001</v>
      </c>
      <c r="CY64" s="328">
        <f t="shared" si="298"/>
        <v>41728.965000000004</v>
      </c>
      <c r="CZ64" s="328">
        <f t="shared" si="298"/>
        <v>41805.232499999998</v>
      </c>
      <c r="DA64" s="328">
        <f t="shared" si="298"/>
        <v>41881.74</v>
      </c>
      <c r="DB64" s="328">
        <f t="shared" si="298"/>
        <v>41956.83</v>
      </c>
      <c r="DC64" s="328">
        <f t="shared" si="298"/>
        <v>42032.122499999998</v>
      </c>
      <c r="DD64" s="328">
        <f t="shared" si="298"/>
        <v>42107.64</v>
      </c>
      <c r="DE64" s="394">
        <f t="shared" si="298"/>
        <v>491790.77250000002</v>
      </c>
      <c r="DF64" s="328">
        <f t="shared" si="298"/>
        <v>42183.375</v>
      </c>
      <c r="DG64" s="328">
        <f t="shared" si="298"/>
        <v>42259.327500000007</v>
      </c>
      <c r="DH64" s="328">
        <f t="shared" si="298"/>
        <v>33829.732499999998</v>
      </c>
      <c r="DI64" s="328">
        <f t="shared" si="298"/>
        <v>42411.854999999996</v>
      </c>
      <c r="DJ64" s="328">
        <f t="shared" si="298"/>
        <v>42488.444999999992</v>
      </c>
      <c r="DK64" s="328">
        <f t="shared" si="298"/>
        <v>42565.26</v>
      </c>
      <c r="DL64" s="328">
        <f t="shared" si="298"/>
        <v>42642.277499999997</v>
      </c>
      <c r="DM64" s="328">
        <f t="shared" si="298"/>
        <v>42719.527499999997</v>
      </c>
      <c r="DN64" s="328">
        <f t="shared" si="298"/>
        <v>42797.002499999995</v>
      </c>
      <c r="DO64" s="328">
        <f t="shared" si="298"/>
        <v>42874.672500000001</v>
      </c>
      <c r="DP64" s="328">
        <f t="shared" si="298"/>
        <v>42952.590000000004</v>
      </c>
      <c r="DQ64" s="328">
        <f t="shared" si="298"/>
        <v>43030.71</v>
      </c>
      <c r="DR64" s="394">
        <f t="shared" si="298"/>
        <v>502754.77499999997</v>
      </c>
    </row>
    <row r="65" spans="2:122" x14ac:dyDescent="0.2"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</row>
    <row r="66" spans="2:122" x14ac:dyDescent="0.2"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</row>
    <row r="67" spans="2:122" x14ac:dyDescent="0.2">
      <c r="E67" s="6" t="s">
        <v>54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</row>
    <row r="68" spans="2:122" x14ac:dyDescent="0.2">
      <c r="E68" s="7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</row>
    <row r="69" spans="2:122" x14ac:dyDescent="0.2">
      <c r="E69" s="2" t="s">
        <v>55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</row>
    <row r="70" spans="2:122" x14ac:dyDescent="0.2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</row>
    <row r="71" spans="2:122" x14ac:dyDescent="0.2">
      <c r="E71" s="5" t="s">
        <v>40</v>
      </c>
      <c r="F71" s="33">
        <f>SUMIF('reporting montigny'!$F$2:$EE$2,F$4,'reporting montigny'!$F71:$EE71)+SUMIF('reporting boissy'!$F$2:$EE$2,F$4,'reporting boissy'!$F71:$EE71)+SUMIF('reporting moussy'!$F$2:$EE$2,F$4,'reporting moussy'!$F71:$EE71)+SUMIF('reporting trappes'!$F$2:$EE$2,F$4,'reporting trappes'!$F71:$EE71)+SUMIF('SPACELOG 5 BP'!$F$2:$EE$2,F$4,'SPACELOG 5 BP'!$F71:$EE71)+SUMIF('SPACELOG 6 BP'!$F$2:$EE$2,F$4,'SPACELOG 6 BP'!$F71:$EE71)+SUMIF('SPACELOG 7 BP'!$F$2:$EE$2,F$4,'SPACELOG 7 BP'!$F71:$EE71)+SUMIF('SPACELOG 8 BP'!$F$2:$EE$2,F$4,'SPACELOG 8 BP'!$F71:$EE71)+SUMIF('SPACELOG 9 BP'!$F$2:$EE$2,F$4,'SPACELOG 9 BP'!$F71:$EE71)+SUMIF('SPACELOG 10 BP'!$F$2:$EE$2,F$4,'SPACELOG 10 BP'!$F71:$EE71)+SUMIF('SPACELOG 11 BP'!$F$2:$EE$2,F$4,'SPACELOG 11 BP'!$F71:$EE71)+SUMIF('SPACELOG 12 BP'!$F$2:$EE$2,F$4,'SPACELOG 12 BP'!$F71:$EE71)</f>
        <v>66142</v>
      </c>
      <c r="G71" s="33">
        <f>SUMIF('reporting montigny'!$F$2:$EE$2,G$4,'reporting montigny'!$F71:$EE71)+SUMIF('reporting boissy'!$F$2:$EE$2,G$4,'reporting boissy'!$F71:$EE71)+SUMIF('reporting moussy'!$F$2:$EE$2,G$4,'reporting moussy'!$F71:$EE71)+SUMIF('reporting trappes'!$F$2:$EE$2,G$4,'reporting trappes'!$F71:$EE71)+SUMIF('SPACELOG 5 BP'!$F$2:$EE$2,G$4,'SPACELOG 5 BP'!$F71:$EE71)+SUMIF('SPACELOG 6 BP'!$F$2:$EE$2,G$4,'SPACELOG 6 BP'!$F71:$EE71)+SUMIF('SPACELOG 7 BP'!$F$2:$EE$2,G$4,'SPACELOG 7 BP'!$F71:$EE71)+SUMIF('SPACELOG 8 BP'!$F$2:$EE$2,G$4,'SPACELOG 8 BP'!$F71:$EE71)+SUMIF('SPACELOG 9 BP'!$F$2:$EE$2,G$4,'SPACELOG 9 BP'!$F71:$EE71)+SUMIF('SPACELOG 10 BP'!$F$2:$EE$2,G$4,'SPACELOG 10 BP'!$F71:$EE71)+SUMIF('SPACELOG 11 BP'!$F$2:$EE$2,G$4,'SPACELOG 11 BP'!$F71:$EE71)+SUMIF('SPACELOG 12 BP'!$F$2:$EE$2,G$4,'SPACELOG 12 BP'!$F71:$EE71)</f>
        <v>67910</v>
      </c>
      <c r="H71" s="33">
        <f>SUMIF('reporting montigny'!$F$2:$EE$2,H$4,'reporting montigny'!$F71:$EE71)+SUMIF('reporting boissy'!$F$2:$EE$2,H$4,'reporting boissy'!$F71:$EE71)+SUMIF('reporting moussy'!$F$2:$EE$2,H$4,'reporting moussy'!$F71:$EE71)+SUMIF('reporting trappes'!$F$2:$EE$2,H$4,'reporting trappes'!$F71:$EE71)+SUMIF('SPACELOG 5 BP'!$F$2:$EE$2,H$4,'SPACELOG 5 BP'!$F71:$EE71)+SUMIF('SPACELOG 6 BP'!$F$2:$EE$2,H$4,'SPACELOG 6 BP'!$F71:$EE71)+SUMIF('SPACELOG 7 BP'!$F$2:$EE$2,H$4,'SPACELOG 7 BP'!$F71:$EE71)+SUMIF('SPACELOG 8 BP'!$F$2:$EE$2,H$4,'SPACELOG 8 BP'!$F71:$EE71)+SUMIF('SPACELOG 9 BP'!$F$2:$EE$2,H$4,'SPACELOG 9 BP'!$F71:$EE71)+SUMIF('SPACELOG 10 BP'!$F$2:$EE$2,H$4,'SPACELOG 10 BP'!$F71:$EE71)+SUMIF('SPACELOG 11 BP'!$F$2:$EE$2,H$4,'SPACELOG 11 BP'!$F71:$EE71)+SUMIF('SPACELOG 12 BP'!$F$2:$EE$2,H$4,'SPACELOG 12 BP'!$F71:$EE71)</f>
        <v>69810</v>
      </c>
      <c r="I71" s="33">
        <f>SUMIF('reporting montigny'!$F$2:$EE$2,I$4,'reporting montigny'!$F71:$EE71)+SUMIF('reporting boissy'!$F$2:$EE$2,I$4,'reporting boissy'!$F71:$EE71)+SUMIF('reporting moussy'!$F$2:$EE$2,I$4,'reporting moussy'!$F71:$EE71)+SUMIF('reporting trappes'!$F$2:$EE$2,I$4,'reporting trappes'!$F71:$EE71)+SUMIF('SPACELOG 5 BP'!$F$2:$EE$2,I$4,'SPACELOG 5 BP'!$F71:$EE71)+SUMIF('SPACELOG 6 BP'!$F$2:$EE$2,I$4,'SPACELOG 6 BP'!$F71:$EE71)+SUMIF('SPACELOG 7 BP'!$F$2:$EE$2,I$4,'SPACELOG 7 BP'!$F71:$EE71)+SUMIF('SPACELOG 8 BP'!$F$2:$EE$2,I$4,'SPACELOG 8 BP'!$F71:$EE71)+SUMIF('SPACELOG 9 BP'!$F$2:$EE$2,I$4,'SPACELOG 9 BP'!$F71:$EE71)+SUMIF('SPACELOG 10 BP'!$F$2:$EE$2,I$4,'SPACELOG 10 BP'!$F71:$EE71)+SUMIF('SPACELOG 11 BP'!$F$2:$EE$2,I$4,'SPACELOG 11 BP'!$F71:$EE71)+SUMIF('SPACELOG 12 BP'!$F$2:$EE$2,I$4,'SPACELOG 12 BP'!$F71:$EE71)</f>
        <v>76242</v>
      </c>
      <c r="J71" s="33">
        <f>SUMIF('reporting montigny'!$F$2:$EE$2,J$4,'reporting montigny'!$F71:$EE71)+SUMIF('reporting boissy'!$F$2:$EE$2,J$4,'reporting boissy'!$F71:$EE71)+SUMIF('reporting moussy'!$F$2:$EE$2,J$4,'reporting moussy'!$F71:$EE71)+SUMIF('reporting trappes'!$F$2:$EE$2,J$4,'reporting trappes'!$F71:$EE71)+SUMIF('SPACELOG 5 BP'!$F$2:$EE$2,J$4,'SPACELOG 5 BP'!$F71:$EE71)+SUMIF('SPACELOG 6 BP'!$F$2:$EE$2,J$4,'SPACELOG 6 BP'!$F71:$EE71)+SUMIF('SPACELOG 7 BP'!$F$2:$EE$2,J$4,'SPACELOG 7 BP'!$F71:$EE71)+SUMIF('SPACELOG 8 BP'!$F$2:$EE$2,J$4,'SPACELOG 8 BP'!$F71:$EE71)+SUMIF('SPACELOG 9 BP'!$F$2:$EE$2,J$4,'SPACELOG 9 BP'!$F71:$EE71)+SUMIF('SPACELOG 10 BP'!$F$2:$EE$2,J$4,'SPACELOG 10 BP'!$F71:$EE71)+SUMIF('SPACELOG 11 BP'!$F$2:$EE$2,J$4,'SPACELOG 11 BP'!$F71:$EE71)+SUMIF('SPACELOG 12 BP'!$F$2:$EE$2,J$4,'SPACELOG 12 BP'!$F71:$EE71)</f>
        <v>77910</v>
      </c>
      <c r="K71" s="33">
        <f>SUMIF('reporting montigny'!$F$2:$EE$2,K$4,'reporting montigny'!$F71:$EE71)+SUMIF('reporting boissy'!$F$2:$EE$2,K$4,'reporting boissy'!$F71:$EE71)+SUMIF('reporting moussy'!$F$2:$EE$2,K$4,'reporting moussy'!$F71:$EE71)+SUMIF('reporting trappes'!$F$2:$EE$2,K$4,'reporting trappes'!$F71:$EE71)+SUMIF('SPACELOG 5 BP'!$F$2:$EE$2,K$4,'SPACELOG 5 BP'!$F71:$EE71)+SUMIF('SPACELOG 6 BP'!$F$2:$EE$2,K$4,'SPACELOG 6 BP'!$F71:$EE71)+SUMIF('SPACELOG 7 BP'!$F$2:$EE$2,K$4,'SPACELOG 7 BP'!$F71:$EE71)+SUMIF('SPACELOG 8 BP'!$F$2:$EE$2,K$4,'SPACELOG 8 BP'!$F71:$EE71)+SUMIF('SPACELOG 9 BP'!$F$2:$EE$2,K$4,'SPACELOG 9 BP'!$F71:$EE71)+SUMIF('SPACELOG 10 BP'!$F$2:$EE$2,K$4,'SPACELOG 10 BP'!$F71:$EE71)+SUMIF('SPACELOG 11 BP'!$F$2:$EE$2,K$4,'SPACELOG 11 BP'!$F71:$EE71)+SUMIF('SPACELOG 12 BP'!$F$2:$EE$2,K$4,'SPACELOG 12 BP'!$F71:$EE71)</f>
        <v>78310</v>
      </c>
      <c r="L71" s="33">
        <f>SUMIF('reporting montigny'!$F$2:$EE$2,L$4,'reporting montigny'!$F71:$EE71)+SUMIF('reporting boissy'!$F$2:$EE$2,L$4,'reporting boissy'!$F71:$EE71)+SUMIF('reporting moussy'!$F$2:$EE$2,L$4,'reporting moussy'!$F71:$EE71)+SUMIF('reporting trappes'!$F$2:$EE$2,L$4,'reporting trappes'!$F71:$EE71)+SUMIF('SPACELOG 5 BP'!$F$2:$EE$2,L$4,'SPACELOG 5 BP'!$F71:$EE71)+SUMIF('SPACELOG 6 BP'!$F$2:$EE$2,L$4,'SPACELOG 6 BP'!$F71:$EE71)+SUMIF('SPACELOG 7 BP'!$F$2:$EE$2,L$4,'SPACELOG 7 BP'!$F71:$EE71)+SUMIF('SPACELOG 8 BP'!$F$2:$EE$2,L$4,'SPACELOG 8 BP'!$F71:$EE71)+SUMIF('SPACELOG 9 BP'!$F$2:$EE$2,L$4,'SPACELOG 9 BP'!$F71:$EE71)+SUMIF('SPACELOG 10 BP'!$F$2:$EE$2,L$4,'SPACELOG 10 BP'!$F71:$EE71)+SUMIF('SPACELOG 11 BP'!$F$2:$EE$2,L$4,'SPACELOG 11 BP'!$F71:$EE71)+SUMIF('SPACELOG 12 BP'!$F$2:$EE$2,L$4,'SPACELOG 12 BP'!$F71:$EE71)</f>
        <v>76610</v>
      </c>
      <c r="M71" s="33">
        <f>SUMIF('reporting montigny'!$F$2:$EE$2,M$4,'reporting montigny'!$F71:$EE71)+SUMIF('reporting boissy'!$F$2:$EE$2,M$4,'reporting boissy'!$F71:$EE71)+SUMIF('reporting moussy'!$F$2:$EE$2,M$4,'reporting moussy'!$F71:$EE71)+SUMIF('reporting trappes'!$F$2:$EE$2,M$4,'reporting trappes'!$F71:$EE71)+SUMIF('SPACELOG 5 BP'!$F$2:$EE$2,M$4,'SPACELOG 5 BP'!$F71:$EE71)+SUMIF('SPACELOG 6 BP'!$F$2:$EE$2,M$4,'SPACELOG 6 BP'!$F71:$EE71)+SUMIF('SPACELOG 7 BP'!$F$2:$EE$2,M$4,'SPACELOG 7 BP'!$F71:$EE71)+SUMIF('SPACELOG 8 BP'!$F$2:$EE$2,M$4,'SPACELOG 8 BP'!$F71:$EE71)+SUMIF('SPACELOG 9 BP'!$F$2:$EE$2,M$4,'SPACELOG 9 BP'!$F71:$EE71)+SUMIF('SPACELOG 10 BP'!$F$2:$EE$2,M$4,'SPACELOG 10 BP'!$F71:$EE71)+SUMIF('SPACELOG 11 BP'!$F$2:$EE$2,M$4,'SPACELOG 11 BP'!$F71:$EE71)+SUMIF('SPACELOG 12 BP'!$F$2:$EE$2,M$4,'SPACELOG 12 BP'!$F71:$EE71)</f>
        <v>76610</v>
      </c>
      <c r="N71" s="33">
        <f>SUMIF('reporting montigny'!$F$2:$EE$2,N$4,'reporting montigny'!$F71:$EE71)+SUMIF('reporting boissy'!$F$2:$EE$2,N$4,'reporting boissy'!$F71:$EE71)+SUMIF('reporting moussy'!$F$2:$EE$2,N$4,'reporting moussy'!$F71:$EE71)+SUMIF('reporting trappes'!$F$2:$EE$2,N$4,'reporting trappes'!$F71:$EE71)+SUMIF('SPACELOG 5 BP'!$F$2:$EE$2,N$4,'SPACELOG 5 BP'!$F71:$EE71)+SUMIF('SPACELOG 6 BP'!$F$2:$EE$2,N$4,'SPACELOG 6 BP'!$F71:$EE71)+SUMIF('SPACELOG 7 BP'!$F$2:$EE$2,N$4,'SPACELOG 7 BP'!$F71:$EE71)+SUMIF('SPACELOG 8 BP'!$F$2:$EE$2,N$4,'SPACELOG 8 BP'!$F71:$EE71)+SUMIF('SPACELOG 9 BP'!$F$2:$EE$2,N$4,'SPACELOG 9 BP'!$F71:$EE71)+SUMIF('SPACELOG 10 BP'!$F$2:$EE$2,N$4,'SPACELOG 10 BP'!$F71:$EE71)+SUMIF('SPACELOG 11 BP'!$F$2:$EE$2,N$4,'SPACELOG 11 BP'!$F71:$EE71)+SUMIF('SPACELOG 12 BP'!$F$2:$EE$2,N$4,'SPACELOG 12 BP'!$F71:$EE71)</f>
        <v>77460</v>
      </c>
      <c r="O71" s="33">
        <f>SUMIF('reporting montigny'!$F$2:$EE$2,O$4,'reporting montigny'!$F71:$EE71)+SUMIF('reporting boissy'!$F$2:$EE$2,O$4,'reporting boissy'!$F71:$EE71)+SUMIF('reporting moussy'!$F$2:$EE$2,O$4,'reporting moussy'!$F71:$EE71)+SUMIF('reporting trappes'!$F$2:$EE$2,O$4,'reporting trappes'!$F71:$EE71)+SUMIF('SPACELOG 5 BP'!$F$2:$EE$2,O$4,'SPACELOG 5 BP'!$F71:$EE71)+SUMIF('SPACELOG 6 BP'!$F$2:$EE$2,O$4,'SPACELOG 6 BP'!$F71:$EE71)+SUMIF('SPACELOG 7 BP'!$F$2:$EE$2,O$4,'SPACELOG 7 BP'!$F71:$EE71)+SUMIF('SPACELOG 8 BP'!$F$2:$EE$2,O$4,'SPACELOG 8 BP'!$F71:$EE71)+SUMIF('SPACELOG 9 BP'!$F$2:$EE$2,O$4,'SPACELOG 9 BP'!$F71:$EE71)+SUMIF('SPACELOG 10 BP'!$F$2:$EE$2,O$4,'SPACELOG 10 BP'!$F71:$EE71)+SUMIF('SPACELOG 11 BP'!$F$2:$EE$2,O$4,'SPACELOG 11 BP'!$F71:$EE71)+SUMIF('SPACELOG 12 BP'!$F$2:$EE$2,O$4,'SPACELOG 12 BP'!$F71:$EE71)</f>
        <v>79160</v>
      </c>
      <c r="P71" s="33">
        <f>SUMIF('reporting montigny'!$F$2:$EE$2,P$4,'reporting montigny'!$F71:$EE71)+SUMIF('reporting boissy'!$F$2:$EE$2,P$4,'reporting boissy'!$F71:$EE71)+SUMIF('reporting moussy'!$F$2:$EE$2,P$4,'reporting moussy'!$F71:$EE71)+SUMIF('reporting trappes'!$F$2:$EE$2,P$4,'reporting trappes'!$F71:$EE71)+SUMIF('SPACELOG 5 BP'!$F$2:$EE$2,P$4,'SPACELOG 5 BP'!$F71:$EE71)+SUMIF('SPACELOG 6 BP'!$F$2:$EE$2,P$4,'SPACELOG 6 BP'!$F71:$EE71)+SUMIF('SPACELOG 7 BP'!$F$2:$EE$2,P$4,'SPACELOG 7 BP'!$F71:$EE71)+SUMIF('SPACELOG 8 BP'!$F$2:$EE$2,P$4,'SPACELOG 8 BP'!$F71:$EE71)+SUMIF('SPACELOG 9 BP'!$F$2:$EE$2,P$4,'SPACELOG 9 BP'!$F71:$EE71)+SUMIF('SPACELOG 10 BP'!$F$2:$EE$2,P$4,'SPACELOG 10 BP'!$F71:$EE71)+SUMIF('SPACELOG 11 BP'!$F$2:$EE$2,P$4,'SPACELOG 11 BP'!$F71:$EE71)+SUMIF('SPACELOG 12 BP'!$F$2:$EE$2,P$4,'SPACELOG 12 BP'!$F71:$EE71)</f>
        <v>83060</v>
      </c>
      <c r="Q71" s="33">
        <f>SUMIF('reporting montigny'!$F$2:$EE$2,Q$4,'reporting montigny'!$F71:$EE71)+SUMIF('reporting boissy'!$F$2:$EE$2,Q$4,'reporting boissy'!$F71:$EE71)+SUMIF('reporting moussy'!$F$2:$EE$2,Q$4,'reporting moussy'!$F71:$EE71)+SUMIF('reporting trappes'!$F$2:$EE$2,Q$4,'reporting trappes'!$F71:$EE71)+SUMIF('SPACELOG 5 BP'!$F$2:$EE$2,Q$4,'SPACELOG 5 BP'!$F71:$EE71)+SUMIF('SPACELOG 6 BP'!$F$2:$EE$2,Q$4,'SPACELOG 6 BP'!$F71:$EE71)+SUMIF('SPACELOG 7 BP'!$F$2:$EE$2,Q$4,'SPACELOG 7 BP'!$F71:$EE71)+SUMIF('SPACELOG 8 BP'!$F$2:$EE$2,Q$4,'SPACELOG 8 BP'!$F71:$EE71)+SUMIF('SPACELOG 9 BP'!$F$2:$EE$2,Q$4,'SPACELOG 9 BP'!$F71:$EE71)+SUMIF('SPACELOG 10 BP'!$F$2:$EE$2,Q$4,'SPACELOG 10 BP'!$F71:$EE71)+SUMIF('SPACELOG 11 BP'!$F$2:$EE$2,Q$4,'SPACELOG 11 BP'!$F71:$EE71)+SUMIF('SPACELOG 12 BP'!$F$2:$EE$2,Q$4,'SPACELOG 12 BP'!$F71:$EE71)</f>
        <v>88960</v>
      </c>
      <c r="R71" s="393">
        <f t="shared" ref="R71" si="299">SUM(F71:Q71)</f>
        <v>918184</v>
      </c>
      <c r="S71" s="33">
        <f>SUMIF('reporting montigny'!$F$2:$EE$2,S$4,'reporting montigny'!$F71:$EE71)+SUMIF('reporting boissy'!$F$2:$EE$2,S$4,'reporting boissy'!$F71:$EE71)+SUMIF('reporting moussy'!$F$2:$EE$2,S$4,'reporting moussy'!$F71:$EE71)+SUMIF('reporting trappes'!$F$2:$EE$2,S$4,'reporting trappes'!$F71:$EE71)+SUMIF('SPACELOG 5 BP'!$F$2:$EE$2,S$4,'SPACELOG 5 BP'!$F71:$EE71)+SUMIF('SPACELOG 6 BP'!$F$2:$EE$2,S$4,'SPACELOG 6 BP'!$F71:$EE71)+SUMIF('SPACELOG 7 BP'!$F$2:$EE$2,S$4,'SPACELOG 7 BP'!$F71:$EE71)+SUMIF('SPACELOG 8 BP'!$F$2:$EE$2,S$4,'SPACELOG 8 BP'!$F71:$EE71)+SUMIF('SPACELOG 9 BP'!$F$2:$EE$2,S$4,'SPACELOG 9 BP'!$F71:$EE71)+SUMIF('SPACELOG 10 BP'!$F$2:$EE$2,S$4,'SPACELOG 10 BP'!$F71:$EE71)+SUMIF('SPACELOG 11 BP'!$F$2:$EE$2,S$4,'SPACELOG 11 BP'!$F71:$EE71)+SUMIF('SPACELOG 12 BP'!$F$2:$EE$2,S$4,'SPACELOG 12 BP'!$F71:$EE71)</f>
        <v>84560</v>
      </c>
      <c r="T71" s="33">
        <f>SUMIF('reporting montigny'!$F$2:$EE$2,T$4,'reporting montigny'!$F71:$EE71)+SUMIF('reporting boissy'!$F$2:$EE$2,T$4,'reporting boissy'!$F71:$EE71)+SUMIF('reporting moussy'!$F$2:$EE$2,T$4,'reporting moussy'!$F71:$EE71)+SUMIF('reporting trappes'!$F$2:$EE$2,T$4,'reporting trappes'!$F71:$EE71)+SUMIF('SPACELOG 5 BP'!$F$2:$EE$2,T$4,'SPACELOG 5 BP'!$F71:$EE71)+SUMIF('SPACELOG 6 BP'!$F$2:$EE$2,T$4,'SPACELOG 6 BP'!$F71:$EE71)+SUMIF('SPACELOG 7 BP'!$F$2:$EE$2,T$4,'SPACELOG 7 BP'!$F71:$EE71)+SUMIF('SPACELOG 8 BP'!$F$2:$EE$2,T$4,'SPACELOG 8 BP'!$F71:$EE71)+SUMIF('SPACELOG 9 BP'!$F$2:$EE$2,T$4,'SPACELOG 9 BP'!$F71:$EE71)+SUMIF('SPACELOG 10 BP'!$F$2:$EE$2,T$4,'SPACELOG 10 BP'!$F71:$EE71)+SUMIF('SPACELOG 11 BP'!$F$2:$EE$2,T$4,'SPACELOG 11 BP'!$F71:$EE71)+SUMIF('SPACELOG 12 BP'!$F$2:$EE$2,T$4,'SPACELOG 12 BP'!$F71:$EE71)</f>
        <v>86185</v>
      </c>
      <c r="U71" s="33">
        <f>SUMIF('reporting montigny'!$F$2:$EE$2,U$4,'reporting montigny'!$F71:$EE71)+SUMIF('reporting boissy'!$F$2:$EE$2,U$4,'reporting boissy'!$F71:$EE71)+SUMIF('reporting moussy'!$F$2:$EE$2,U$4,'reporting moussy'!$F71:$EE71)+SUMIF('reporting trappes'!$F$2:$EE$2,U$4,'reporting trappes'!$F71:$EE71)+SUMIF('SPACELOG 5 BP'!$F$2:$EE$2,U$4,'SPACELOG 5 BP'!$F71:$EE71)+SUMIF('SPACELOG 6 BP'!$F$2:$EE$2,U$4,'SPACELOG 6 BP'!$F71:$EE71)+SUMIF('SPACELOG 7 BP'!$F$2:$EE$2,U$4,'SPACELOG 7 BP'!$F71:$EE71)+SUMIF('SPACELOG 8 BP'!$F$2:$EE$2,U$4,'SPACELOG 8 BP'!$F71:$EE71)+SUMIF('SPACELOG 9 BP'!$F$2:$EE$2,U$4,'SPACELOG 9 BP'!$F71:$EE71)+SUMIF('SPACELOG 10 BP'!$F$2:$EE$2,U$4,'SPACELOG 10 BP'!$F71:$EE71)+SUMIF('SPACELOG 11 BP'!$F$2:$EE$2,U$4,'SPACELOG 11 BP'!$F71:$EE71)+SUMIF('SPACELOG 12 BP'!$F$2:$EE$2,U$4,'SPACELOG 12 BP'!$F71:$EE71)</f>
        <v>91385</v>
      </c>
      <c r="V71" s="33">
        <f>SUMIF('reporting montigny'!$F$2:$EE$2,V$4,'reporting montigny'!$F71:$EE71)+SUMIF('reporting boissy'!$F$2:$EE$2,V$4,'reporting boissy'!$F71:$EE71)+SUMIF('reporting moussy'!$F$2:$EE$2,V$4,'reporting moussy'!$F71:$EE71)+SUMIF('reporting trappes'!$F$2:$EE$2,V$4,'reporting trappes'!$F71:$EE71)+SUMIF('SPACELOG 5 BP'!$F$2:$EE$2,V$4,'SPACELOG 5 BP'!$F71:$EE71)+SUMIF('SPACELOG 6 BP'!$F$2:$EE$2,V$4,'SPACELOG 6 BP'!$F71:$EE71)+SUMIF('SPACELOG 7 BP'!$F$2:$EE$2,V$4,'SPACELOG 7 BP'!$F71:$EE71)+SUMIF('SPACELOG 8 BP'!$F$2:$EE$2,V$4,'SPACELOG 8 BP'!$F71:$EE71)+SUMIF('SPACELOG 9 BP'!$F$2:$EE$2,V$4,'SPACELOG 9 BP'!$F71:$EE71)+SUMIF('SPACELOG 10 BP'!$F$2:$EE$2,V$4,'SPACELOG 10 BP'!$F71:$EE71)+SUMIF('SPACELOG 11 BP'!$F$2:$EE$2,V$4,'SPACELOG 11 BP'!$F71:$EE71)+SUMIF('SPACELOG 12 BP'!$F$2:$EE$2,V$4,'SPACELOG 12 BP'!$F71:$EE71)</f>
        <v>92885</v>
      </c>
      <c r="W71" s="33">
        <f>SUMIF('reporting montigny'!$F$2:$EE$2,W$4,'reporting montigny'!$F71:$EE71)+SUMIF('reporting boissy'!$F$2:$EE$2,W$4,'reporting boissy'!$F71:$EE71)+SUMIF('reporting moussy'!$F$2:$EE$2,W$4,'reporting moussy'!$F71:$EE71)+SUMIF('reporting trappes'!$F$2:$EE$2,W$4,'reporting trappes'!$F71:$EE71)+SUMIF('SPACELOG 5 BP'!$F$2:$EE$2,W$4,'SPACELOG 5 BP'!$F71:$EE71)+SUMIF('SPACELOG 6 BP'!$F$2:$EE$2,W$4,'SPACELOG 6 BP'!$F71:$EE71)+SUMIF('SPACELOG 7 BP'!$F$2:$EE$2,W$4,'SPACELOG 7 BP'!$F71:$EE71)+SUMIF('SPACELOG 8 BP'!$F$2:$EE$2,W$4,'SPACELOG 8 BP'!$F71:$EE71)+SUMIF('SPACELOG 9 BP'!$F$2:$EE$2,W$4,'SPACELOG 9 BP'!$F71:$EE71)+SUMIF('SPACELOG 10 BP'!$F$2:$EE$2,W$4,'SPACELOG 10 BP'!$F71:$EE71)+SUMIF('SPACELOG 11 BP'!$F$2:$EE$2,W$4,'SPACELOG 11 BP'!$F71:$EE71)+SUMIF('SPACELOG 12 BP'!$F$2:$EE$2,W$4,'SPACELOG 12 BP'!$F71:$EE71)</f>
        <v>97235</v>
      </c>
      <c r="X71" s="33">
        <f>SUMIF('reporting montigny'!$F$2:$EE$2,X$4,'reporting montigny'!$F71:$EE71)+SUMIF('reporting boissy'!$F$2:$EE$2,X$4,'reporting boissy'!$F71:$EE71)+SUMIF('reporting moussy'!$F$2:$EE$2,X$4,'reporting moussy'!$F71:$EE71)+SUMIF('reporting trappes'!$F$2:$EE$2,X$4,'reporting trappes'!$F71:$EE71)+SUMIF('SPACELOG 5 BP'!$F$2:$EE$2,X$4,'SPACELOG 5 BP'!$F71:$EE71)+SUMIF('SPACELOG 6 BP'!$F$2:$EE$2,X$4,'SPACELOG 6 BP'!$F71:$EE71)+SUMIF('SPACELOG 7 BP'!$F$2:$EE$2,X$4,'SPACELOG 7 BP'!$F71:$EE71)+SUMIF('SPACELOG 8 BP'!$F$2:$EE$2,X$4,'SPACELOG 8 BP'!$F71:$EE71)+SUMIF('SPACELOG 9 BP'!$F$2:$EE$2,X$4,'SPACELOG 9 BP'!$F71:$EE71)+SUMIF('SPACELOG 10 BP'!$F$2:$EE$2,X$4,'SPACELOG 10 BP'!$F71:$EE71)+SUMIF('SPACELOG 11 BP'!$F$2:$EE$2,X$4,'SPACELOG 11 BP'!$F71:$EE71)+SUMIF('SPACELOG 12 BP'!$F$2:$EE$2,X$4,'SPACELOG 12 BP'!$F71:$EE71)</f>
        <v>99785</v>
      </c>
      <c r="Y71" s="33">
        <f>SUMIF('reporting montigny'!$F$2:$EE$2,Y$4,'reporting montigny'!$F71:$EE71)+SUMIF('reporting boissy'!$F$2:$EE$2,Y$4,'reporting boissy'!$F71:$EE71)+SUMIF('reporting moussy'!$F$2:$EE$2,Y$4,'reporting moussy'!$F71:$EE71)+SUMIF('reporting trappes'!$F$2:$EE$2,Y$4,'reporting trappes'!$F71:$EE71)+SUMIF('SPACELOG 5 BP'!$F$2:$EE$2,Y$4,'SPACELOG 5 BP'!$F71:$EE71)+SUMIF('SPACELOG 6 BP'!$F$2:$EE$2,Y$4,'SPACELOG 6 BP'!$F71:$EE71)+SUMIF('SPACELOG 7 BP'!$F$2:$EE$2,Y$4,'SPACELOG 7 BP'!$F71:$EE71)+SUMIF('SPACELOG 8 BP'!$F$2:$EE$2,Y$4,'SPACELOG 8 BP'!$F71:$EE71)+SUMIF('SPACELOG 9 BP'!$F$2:$EE$2,Y$4,'SPACELOG 9 BP'!$F71:$EE71)+SUMIF('SPACELOG 10 BP'!$F$2:$EE$2,Y$4,'SPACELOG 10 BP'!$F71:$EE71)+SUMIF('SPACELOG 11 BP'!$F$2:$EE$2,Y$4,'SPACELOG 11 BP'!$F71:$EE71)+SUMIF('SPACELOG 12 BP'!$F$2:$EE$2,Y$4,'SPACELOG 12 BP'!$F71:$EE71)</f>
        <v>102335</v>
      </c>
      <c r="Z71" s="33">
        <f>SUMIF('reporting montigny'!$F$2:$EE$2,Z$4,'reporting montigny'!$F71:$EE71)+SUMIF('reporting boissy'!$F$2:$EE$2,Z$4,'reporting boissy'!$F71:$EE71)+SUMIF('reporting moussy'!$F$2:$EE$2,Z$4,'reporting moussy'!$F71:$EE71)+SUMIF('reporting trappes'!$F$2:$EE$2,Z$4,'reporting trappes'!$F71:$EE71)+SUMIF('SPACELOG 5 BP'!$F$2:$EE$2,Z$4,'SPACELOG 5 BP'!$F71:$EE71)+SUMIF('SPACELOG 6 BP'!$F$2:$EE$2,Z$4,'SPACELOG 6 BP'!$F71:$EE71)+SUMIF('SPACELOG 7 BP'!$F$2:$EE$2,Z$4,'SPACELOG 7 BP'!$F71:$EE71)+SUMIF('SPACELOG 8 BP'!$F$2:$EE$2,Z$4,'SPACELOG 8 BP'!$F71:$EE71)+SUMIF('SPACELOG 9 BP'!$F$2:$EE$2,Z$4,'SPACELOG 9 BP'!$F71:$EE71)+SUMIF('SPACELOG 10 BP'!$F$2:$EE$2,Z$4,'SPACELOG 10 BP'!$F71:$EE71)+SUMIF('SPACELOG 11 BP'!$F$2:$EE$2,Z$4,'SPACELOG 11 BP'!$F71:$EE71)+SUMIF('SPACELOG 12 BP'!$F$2:$EE$2,Z$4,'SPACELOG 12 BP'!$F71:$EE71)</f>
        <v>104885</v>
      </c>
      <c r="AA71" s="33">
        <f>SUMIF('reporting montigny'!$F$2:$EE$2,AA$4,'reporting montigny'!$F71:$EE71)+SUMIF('reporting boissy'!$F$2:$EE$2,AA$4,'reporting boissy'!$F71:$EE71)+SUMIF('reporting moussy'!$F$2:$EE$2,AA$4,'reporting moussy'!$F71:$EE71)+SUMIF('reporting trappes'!$F$2:$EE$2,AA$4,'reporting trappes'!$F71:$EE71)+SUMIF('SPACELOG 5 BP'!$F$2:$EE$2,AA$4,'SPACELOG 5 BP'!$F71:$EE71)+SUMIF('SPACELOG 6 BP'!$F$2:$EE$2,AA$4,'SPACELOG 6 BP'!$F71:$EE71)+SUMIF('SPACELOG 7 BP'!$F$2:$EE$2,AA$4,'SPACELOG 7 BP'!$F71:$EE71)+SUMIF('SPACELOG 8 BP'!$F$2:$EE$2,AA$4,'SPACELOG 8 BP'!$F71:$EE71)+SUMIF('SPACELOG 9 BP'!$F$2:$EE$2,AA$4,'SPACELOG 9 BP'!$F71:$EE71)+SUMIF('SPACELOG 10 BP'!$F$2:$EE$2,AA$4,'SPACELOG 10 BP'!$F71:$EE71)+SUMIF('SPACELOG 11 BP'!$F$2:$EE$2,AA$4,'SPACELOG 11 BP'!$F71:$EE71)+SUMIF('SPACELOG 12 BP'!$F$2:$EE$2,AA$4,'SPACELOG 12 BP'!$F71:$EE71)</f>
        <v>107435</v>
      </c>
      <c r="AB71" s="33">
        <f>SUMIF('reporting montigny'!$F$2:$EE$2,AB$4,'reporting montigny'!$F71:$EE71)+SUMIF('reporting boissy'!$F$2:$EE$2,AB$4,'reporting boissy'!$F71:$EE71)+SUMIF('reporting moussy'!$F$2:$EE$2,AB$4,'reporting moussy'!$F71:$EE71)+SUMIF('reporting trappes'!$F$2:$EE$2,AB$4,'reporting trappes'!$F71:$EE71)+SUMIF('SPACELOG 5 BP'!$F$2:$EE$2,AB$4,'SPACELOG 5 BP'!$F71:$EE71)+SUMIF('SPACELOG 6 BP'!$F$2:$EE$2,AB$4,'SPACELOG 6 BP'!$F71:$EE71)+SUMIF('SPACELOG 7 BP'!$F$2:$EE$2,AB$4,'SPACELOG 7 BP'!$F71:$EE71)+SUMIF('SPACELOG 8 BP'!$F$2:$EE$2,AB$4,'SPACELOG 8 BP'!$F71:$EE71)+SUMIF('SPACELOG 9 BP'!$F$2:$EE$2,AB$4,'SPACELOG 9 BP'!$F71:$EE71)+SUMIF('SPACELOG 10 BP'!$F$2:$EE$2,AB$4,'SPACELOG 10 BP'!$F71:$EE71)+SUMIF('SPACELOG 11 BP'!$F$2:$EE$2,AB$4,'SPACELOG 11 BP'!$F71:$EE71)+SUMIF('SPACELOG 12 BP'!$F$2:$EE$2,AB$4,'SPACELOG 12 BP'!$F71:$EE71)</f>
        <v>109985</v>
      </c>
      <c r="AC71" s="33">
        <f>SUMIF('reporting montigny'!$F$2:$EE$2,AC$4,'reporting montigny'!$F71:$EE71)+SUMIF('reporting boissy'!$F$2:$EE$2,AC$4,'reporting boissy'!$F71:$EE71)+SUMIF('reporting moussy'!$F$2:$EE$2,AC$4,'reporting moussy'!$F71:$EE71)+SUMIF('reporting trappes'!$F$2:$EE$2,AC$4,'reporting trappes'!$F71:$EE71)+SUMIF('SPACELOG 5 BP'!$F$2:$EE$2,AC$4,'SPACELOG 5 BP'!$F71:$EE71)+SUMIF('SPACELOG 6 BP'!$F$2:$EE$2,AC$4,'SPACELOG 6 BP'!$F71:$EE71)+SUMIF('SPACELOG 7 BP'!$F$2:$EE$2,AC$4,'SPACELOG 7 BP'!$F71:$EE71)+SUMIF('SPACELOG 8 BP'!$F$2:$EE$2,AC$4,'SPACELOG 8 BP'!$F71:$EE71)+SUMIF('SPACELOG 9 BP'!$F$2:$EE$2,AC$4,'SPACELOG 9 BP'!$F71:$EE71)+SUMIF('SPACELOG 10 BP'!$F$2:$EE$2,AC$4,'SPACELOG 10 BP'!$F71:$EE71)+SUMIF('SPACELOG 11 BP'!$F$2:$EE$2,AC$4,'SPACELOG 11 BP'!$F71:$EE71)+SUMIF('SPACELOG 12 BP'!$F$2:$EE$2,AC$4,'SPACELOG 12 BP'!$F71:$EE71)</f>
        <v>112535</v>
      </c>
      <c r="AD71" s="33">
        <f>SUMIF('reporting montigny'!$F$2:$EE$2,AD$4,'reporting montigny'!$F71:$EE71)+SUMIF('reporting boissy'!$F$2:$EE$2,AD$4,'reporting boissy'!$F71:$EE71)+SUMIF('reporting moussy'!$F$2:$EE$2,AD$4,'reporting moussy'!$F71:$EE71)+SUMIF('reporting trappes'!$F$2:$EE$2,AD$4,'reporting trappes'!$F71:$EE71)+SUMIF('SPACELOG 5 BP'!$F$2:$EE$2,AD$4,'SPACELOG 5 BP'!$F71:$EE71)+SUMIF('SPACELOG 6 BP'!$F$2:$EE$2,AD$4,'SPACELOG 6 BP'!$F71:$EE71)+SUMIF('SPACELOG 7 BP'!$F$2:$EE$2,AD$4,'SPACELOG 7 BP'!$F71:$EE71)+SUMIF('SPACELOG 8 BP'!$F$2:$EE$2,AD$4,'SPACELOG 8 BP'!$F71:$EE71)+SUMIF('SPACELOG 9 BP'!$F$2:$EE$2,AD$4,'SPACELOG 9 BP'!$F71:$EE71)+SUMIF('SPACELOG 10 BP'!$F$2:$EE$2,AD$4,'SPACELOG 10 BP'!$F71:$EE71)+SUMIF('SPACELOG 11 BP'!$F$2:$EE$2,AD$4,'SPACELOG 11 BP'!$F71:$EE71)+SUMIF('SPACELOG 12 BP'!$F$2:$EE$2,AD$4,'SPACELOG 12 BP'!$F71:$EE71)</f>
        <v>115085</v>
      </c>
      <c r="AE71" s="393">
        <f t="shared" ref="AE71:AE72" si="300">SUM(S71:AD71)</f>
        <v>1204295</v>
      </c>
      <c r="AF71" s="33">
        <f>SUMIF('reporting montigny'!$F$2:$EE$2,AF$4,'reporting montigny'!$F71:$EE71)+SUMIF('reporting boissy'!$F$2:$EE$2,AF$4,'reporting boissy'!$F71:$EE71)+SUMIF('reporting moussy'!$F$2:$EE$2,AF$4,'reporting moussy'!$F71:$EE71)+SUMIF('reporting trappes'!$F$2:$EE$2,AF$4,'reporting trappes'!$F71:$EE71)+SUMIF('SPACELOG 5 BP'!$F$2:$EE$2,AF$4,'SPACELOG 5 BP'!$F71:$EE71)+SUMIF('SPACELOG 6 BP'!$F$2:$EE$2,AF$4,'SPACELOG 6 BP'!$F71:$EE71)+SUMIF('SPACELOG 7 BP'!$F$2:$EE$2,AF$4,'SPACELOG 7 BP'!$F71:$EE71)+SUMIF('SPACELOG 8 BP'!$F$2:$EE$2,AF$4,'SPACELOG 8 BP'!$F71:$EE71)+SUMIF('SPACELOG 9 BP'!$F$2:$EE$2,AF$4,'SPACELOG 9 BP'!$F71:$EE71)+SUMIF('SPACELOG 10 BP'!$F$2:$EE$2,AF$4,'SPACELOG 10 BP'!$F71:$EE71)+SUMIF('SPACELOG 11 BP'!$F$2:$EE$2,AF$4,'SPACELOG 11 BP'!$F71:$EE71)+SUMIF('SPACELOG 12 BP'!$F$2:$EE$2,AF$4,'SPACELOG 12 BP'!$F71:$EE71)</f>
        <v>115610</v>
      </c>
      <c r="AG71" s="33">
        <f>SUMIF('reporting montigny'!$F$2:$EE$2,AG$4,'reporting montigny'!$F71:$EE71)+SUMIF('reporting boissy'!$F$2:$EE$2,AG$4,'reporting boissy'!$F71:$EE71)+SUMIF('reporting moussy'!$F$2:$EE$2,AG$4,'reporting moussy'!$F71:$EE71)+SUMIF('reporting trappes'!$F$2:$EE$2,AG$4,'reporting trappes'!$F71:$EE71)+SUMIF('SPACELOG 5 BP'!$F$2:$EE$2,AG$4,'SPACELOG 5 BP'!$F71:$EE71)+SUMIF('SPACELOG 6 BP'!$F$2:$EE$2,AG$4,'SPACELOG 6 BP'!$F71:$EE71)+SUMIF('SPACELOG 7 BP'!$F$2:$EE$2,AG$4,'SPACELOG 7 BP'!$F71:$EE71)+SUMIF('SPACELOG 8 BP'!$F$2:$EE$2,AG$4,'SPACELOG 8 BP'!$F71:$EE71)+SUMIF('SPACELOG 9 BP'!$F$2:$EE$2,AG$4,'SPACELOG 9 BP'!$F71:$EE71)+SUMIF('SPACELOG 10 BP'!$F$2:$EE$2,AG$4,'SPACELOG 10 BP'!$F71:$EE71)+SUMIF('SPACELOG 11 BP'!$F$2:$EE$2,AG$4,'SPACELOG 11 BP'!$F71:$EE71)+SUMIF('SPACELOG 12 BP'!$F$2:$EE$2,AG$4,'SPACELOG 12 BP'!$F71:$EE71)</f>
        <v>119785</v>
      </c>
      <c r="AH71" s="33">
        <f>SUMIF('reporting montigny'!$F$2:$EE$2,AH$4,'reporting montigny'!$F71:$EE71)+SUMIF('reporting boissy'!$F$2:$EE$2,AH$4,'reporting boissy'!$F71:$EE71)+SUMIF('reporting moussy'!$F$2:$EE$2,AH$4,'reporting moussy'!$F71:$EE71)+SUMIF('reporting trappes'!$F$2:$EE$2,AH$4,'reporting trappes'!$F71:$EE71)+SUMIF('SPACELOG 5 BP'!$F$2:$EE$2,AH$4,'SPACELOG 5 BP'!$F71:$EE71)+SUMIF('SPACELOG 6 BP'!$F$2:$EE$2,AH$4,'SPACELOG 6 BP'!$F71:$EE71)+SUMIF('SPACELOG 7 BP'!$F$2:$EE$2,AH$4,'SPACELOG 7 BP'!$F71:$EE71)+SUMIF('SPACELOG 8 BP'!$F$2:$EE$2,AH$4,'SPACELOG 8 BP'!$F71:$EE71)+SUMIF('SPACELOG 9 BP'!$F$2:$EE$2,AH$4,'SPACELOG 9 BP'!$F71:$EE71)+SUMIF('SPACELOG 10 BP'!$F$2:$EE$2,AH$4,'SPACELOG 10 BP'!$F71:$EE71)+SUMIF('SPACELOG 11 BP'!$F$2:$EE$2,AH$4,'SPACELOG 11 BP'!$F71:$EE71)+SUMIF('SPACELOG 12 BP'!$F$2:$EE$2,AH$4,'SPACELOG 12 BP'!$F71:$EE71)</f>
        <v>122735</v>
      </c>
      <c r="AI71" s="33">
        <f>SUMIF('reporting montigny'!$F$2:$EE$2,AI$4,'reporting montigny'!$F71:$EE71)+SUMIF('reporting boissy'!$F$2:$EE$2,AI$4,'reporting boissy'!$F71:$EE71)+SUMIF('reporting moussy'!$F$2:$EE$2,AI$4,'reporting moussy'!$F71:$EE71)+SUMIF('reporting trappes'!$F$2:$EE$2,AI$4,'reporting trappes'!$F71:$EE71)+SUMIF('SPACELOG 5 BP'!$F$2:$EE$2,AI$4,'SPACELOG 5 BP'!$F71:$EE71)+SUMIF('SPACELOG 6 BP'!$F$2:$EE$2,AI$4,'SPACELOG 6 BP'!$F71:$EE71)+SUMIF('SPACELOG 7 BP'!$F$2:$EE$2,AI$4,'SPACELOG 7 BP'!$F71:$EE71)+SUMIF('SPACELOG 8 BP'!$F$2:$EE$2,AI$4,'SPACELOG 8 BP'!$F71:$EE71)+SUMIF('SPACELOG 9 BP'!$F$2:$EE$2,AI$4,'SPACELOG 9 BP'!$F71:$EE71)+SUMIF('SPACELOG 10 BP'!$F$2:$EE$2,AI$4,'SPACELOG 10 BP'!$F71:$EE71)+SUMIF('SPACELOG 11 BP'!$F$2:$EE$2,AI$4,'SPACELOG 11 BP'!$F71:$EE71)+SUMIF('SPACELOG 12 BP'!$F$2:$EE$2,AI$4,'SPACELOG 12 BP'!$F71:$EE71)</f>
        <v>124535</v>
      </c>
      <c r="AJ71" s="33">
        <f>SUMIF('reporting montigny'!$F$2:$EE$2,AJ$4,'reporting montigny'!$F71:$EE71)+SUMIF('reporting boissy'!$F$2:$EE$2,AJ$4,'reporting boissy'!$F71:$EE71)+SUMIF('reporting moussy'!$F$2:$EE$2,AJ$4,'reporting moussy'!$F71:$EE71)+SUMIF('reporting trappes'!$F$2:$EE$2,AJ$4,'reporting trappes'!$F71:$EE71)+SUMIF('SPACELOG 5 BP'!$F$2:$EE$2,AJ$4,'SPACELOG 5 BP'!$F71:$EE71)+SUMIF('SPACELOG 6 BP'!$F$2:$EE$2,AJ$4,'SPACELOG 6 BP'!$F71:$EE71)+SUMIF('SPACELOG 7 BP'!$F$2:$EE$2,AJ$4,'SPACELOG 7 BP'!$F71:$EE71)+SUMIF('SPACELOG 8 BP'!$F$2:$EE$2,AJ$4,'SPACELOG 8 BP'!$F71:$EE71)+SUMIF('SPACELOG 9 BP'!$F$2:$EE$2,AJ$4,'SPACELOG 9 BP'!$F71:$EE71)+SUMIF('SPACELOG 10 BP'!$F$2:$EE$2,AJ$4,'SPACELOG 10 BP'!$F71:$EE71)+SUMIF('SPACELOG 11 BP'!$F$2:$EE$2,AJ$4,'SPACELOG 11 BP'!$F71:$EE71)+SUMIF('SPACELOG 12 BP'!$F$2:$EE$2,AJ$4,'SPACELOG 12 BP'!$F71:$EE71)</f>
        <v>126335</v>
      </c>
      <c r="AK71" s="33">
        <f>SUMIF('reporting montigny'!$F$2:$EE$2,AK$4,'reporting montigny'!$F71:$EE71)+SUMIF('reporting boissy'!$F$2:$EE$2,AK$4,'reporting boissy'!$F71:$EE71)+SUMIF('reporting moussy'!$F$2:$EE$2,AK$4,'reporting moussy'!$F71:$EE71)+SUMIF('reporting trappes'!$F$2:$EE$2,AK$4,'reporting trappes'!$F71:$EE71)+SUMIF('SPACELOG 5 BP'!$F$2:$EE$2,AK$4,'SPACELOG 5 BP'!$F71:$EE71)+SUMIF('SPACELOG 6 BP'!$F$2:$EE$2,AK$4,'SPACELOG 6 BP'!$F71:$EE71)+SUMIF('SPACELOG 7 BP'!$F$2:$EE$2,AK$4,'SPACELOG 7 BP'!$F71:$EE71)+SUMIF('SPACELOG 8 BP'!$F$2:$EE$2,AK$4,'SPACELOG 8 BP'!$F71:$EE71)+SUMIF('SPACELOG 9 BP'!$F$2:$EE$2,AK$4,'SPACELOG 9 BP'!$F71:$EE71)+SUMIF('SPACELOG 10 BP'!$F$2:$EE$2,AK$4,'SPACELOG 10 BP'!$F71:$EE71)+SUMIF('SPACELOG 11 BP'!$F$2:$EE$2,AK$4,'SPACELOG 11 BP'!$F71:$EE71)+SUMIF('SPACELOG 12 BP'!$F$2:$EE$2,AK$4,'SPACELOG 12 BP'!$F71:$EE71)</f>
        <v>128135</v>
      </c>
      <c r="AL71" s="33">
        <f>SUMIF('reporting montigny'!$F$2:$EE$2,AL$4,'reporting montigny'!$F71:$EE71)+SUMIF('reporting boissy'!$F$2:$EE$2,AL$4,'reporting boissy'!$F71:$EE71)+SUMIF('reporting moussy'!$F$2:$EE$2,AL$4,'reporting moussy'!$F71:$EE71)+SUMIF('reporting trappes'!$F$2:$EE$2,AL$4,'reporting trappes'!$F71:$EE71)+SUMIF('SPACELOG 5 BP'!$F$2:$EE$2,AL$4,'SPACELOG 5 BP'!$F71:$EE71)+SUMIF('SPACELOG 6 BP'!$F$2:$EE$2,AL$4,'SPACELOG 6 BP'!$F71:$EE71)+SUMIF('SPACELOG 7 BP'!$F$2:$EE$2,AL$4,'SPACELOG 7 BP'!$F71:$EE71)+SUMIF('SPACELOG 8 BP'!$F$2:$EE$2,AL$4,'SPACELOG 8 BP'!$F71:$EE71)+SUMIF('SPACELOG 9 BP'!$F$2:$EE$2,AL$4,'SPACELOG 9 BP'!$F71:$EE71)+SUMIF('SPACELOG 10 BP'!$F$2:$EE$2,AL$4,'SPACELOG 10 BP'!$F71:$EE71)+SUMIF('SPACELOG 11 BP'!$F$2:$EE$2,AL$4,'SPACELOG 11 BP'!$F71:$EE71)+SUMIF('SPACELOG 12 BP'!$F$2:$EE$2,AL$4,'SPACELOG 12 BP'!$F71:$EE71)</f>
        <v>128135</v>
      </c>
      <c r="AM71" s="33">
        <f>SUMIF('reporting montigny'!$F$2:$EE$2,AM$4,'reporting montigny'!$F71:$EE71)+SUMIF('reporting boissy'!$F$2:$EE$2,AM$4,'reporting boissy'!$F71:$EE71)+SUMIF('reporting moussy'!$F$2:$EE$2,AM$4,'reporting moussy'!$F71:$EE71)+SUMIF('reporting trappes'!$F$2:$EE$2,AM$4,'reporting trappes'!$F71:$EE71)+SUMIF('SPACELOG 5 BP'!$F$2:$EE$2,AM$4,'SPACELOG 5 BP'!$F71:$EE71)+SUMIF('SPACELOG 6 BP'!$F$2:$EE$2,AM$4,'SPACELOG 6 BP'!$F71:$EE71)+SUMIF('SPACELOG 7 BP'!$F$2:$EE$2,AM$4,'SPACELOG 7 BP'!$F71:$EE71)+SUMIF('SPACELOG 8 BP'!$F$2:$EE$2,AM$4,'SPACELOG 8 BP'!$F71:$EE71)+SUMIF('SPACELOG 9 BP'!$F$2:$EE$2,AM$4,'SPACELOG 9 BP'!$F71:$EE71)+SUMIF('SPACELOG 10 BP'!$F$2:$EE$2,AM$4,'SPACELOG 10 BP'!$F71:$EE71)+SUMIF('SPACELOG 11 BP'!$F$2:$EE$2,AM$4,'SPACELOG 11 BP'!$F71:$EE71)+SUMIF('SPACELOG 12 BP'!$F$2:$EE$2,AM$4,'SPACELOG 12 BP'!$F71:$EE71)</f>
        <v>128135</v>
      </c>
      <c r="AN71" s="33">
        <f>SUMIF('reporting montigny'!$F$2:$EE$2,AN$4,'reporting montigny'!$F71:$EE71)+SUMIF('reporting boissy'!$F$2:$EE$2,AN$4,'reporting boissy'!$F71:$EE71)+SUMIF('reporting moussy'!$F$2:$EE$2,AN$4,'reporting moussy'!$F71:$EE71)+SUMIF('reporting trappes'!$F$2:$EE$2,AN$4,'reporting trappes'!$F71:$EE71)+SUMIF('SPACELOG 5 BP'!$F$2:$EE$2,AN$4,'SPACELOG 5 BP'!$F71:$EE71)+SUMIF('SPACELOG 6 BP'!$F$2:$EE$2,AN$4,'SPACELOG 6 BP'!$F71:$EE71)+SUMIF('SPACELOG 7 BP'!$F$2:$EE$2,AN$4,'SPACELOG 7 BP'!$F71:$EE71)+SUMIF('SPACELOG 8 BP'!$F$2:$EE$2,AN$4,'SPACELOG 8 BP'!$F71:$EE71)+SUMIF('SPACELOG 9 BP'!$F$2:$EE$2,AN$4,'SPACELOG 9 BP'!$F71:$EE71)+SUMIF('SPACELOG 10 BP'!$F$2:$EE$2,AN$4,'SPACELOG 10 BP'!$F71:$EE71)+SUMIF('SPACELOG 11 BP'!$F$2:$EE$2,AN$4,'SPACELOG 11 BP'!$F71:$EE71)+SUMIF('SPACELOG 12 BP'!$F$2:$EE$2,AN$4,'SPACELOG 12 BP'!$F71:$EE71)</f>
        <v>128135</v>
      </c>
      <c r="AO71" s="33">
        <f>SUMIF('reporting montigny'!$F$2:$EE$2,AO$4,'reporting montigny'!$F71:$EE71)+SUMIF('reporting boissy'!$F$2:$EE$2,AO$4,'reporting boissy'!$F71:$EE71)+SUMIF('reporting moussy'!$F$2:$EE$2,AO$4,'reporting moussy'!$F71:$EE71)+SUMIF('reporting trappes'!$F$2:$EE$2,AO$4,'reporting trappes'!$F71:$EE71)+SUMIF('SPACELOG 5 BP'!$F$2:$EE$2,AO$4,'SPACELOG 5 BP'!$F71:$EE71)+SUMIF('SPACELOG 6 BP'!$F$2:$EE$2,AO$4,'SPACELOG 6 BP'!$F71:$EE71)+SUMIF('SPACELOG 7 BP'!$F$2:$EE$2,AO$4,'SPACELOG 7 BP'!$F71:$EE71)+SUMIF('SPACELOG 8 BP'!$F$2:$EE$2,AO$4,'SPACELOG 8 BP'!$F71:$EE71)+SUMIF('SPACELOG 9 BP'!$F$2:$EE$2,AO$4,'SPACELOG 9 BP'!$F71:$EE71)+SUMIF('SPACELOG 10 BP'!$F$2:$EE$2,AO$4,'SPACELOG 10 BP'!$F71:$EE71)+SUMIF('SPACELOG 11 BP'!$F$2:$EE$2,AO$4,'SPACELOG 11 BP'!$F71:$EE71)+SUMIF('SPACELOG 12 BP'!$F$2:$EE$2,AO$4,'SPACELOG 12 BP'!$F71:$EE71)</f>
        <v>128135</v>
      </c>
      <c r="AP71" s="33">
        <f>SUMIF('reporting montigny'!$F$2:$EE$2,AP$4,'reporting montigny'!$F71:$EE71)+SUMIF('reporting boissy'!$F$2:$EE$2,AP$4,'reporting boissy'!$F71:$EE71)+SUMIF('reporting moussy'!$F$2:$EE$2,AP$4,'reporting moussy'!$F71:$EE71)+SUMIF('reporting trappes'!$F$2:$EE$2,AP$4,'reporting trappes'!$F71:$EE71)+SUMIF('SPACELOG 5 BP'!$F$2:$EE$2,AP$4,'SPACELOG 5 BP'!$F71:$EE71)+SUMIF('SPACELOG 6 BP'!$F$2:$EE$2,AP$4,'SPACELOG 6 BP'!$F71:$EE71)+SUMIF('SPACELOG 7 BP'!$F$2:$EE$2,AP$4,'SPACELOG 7 BP'!$F71:$EE71)+SUMIF('SPACELOG 8 BP'!$F$2:$EE$2,AP$4,'SPACELOG 8 BP'!$F71:$EE71)+SUMIF('SPACELOG 9 BP'!$F$2:$EE$2,AP$4,'SPACELOG 9 BP'!$F71:$EE71)+SUMIF('SPACELOG 10 BP'!$F$2:$EE$2,AP$4,'SPACELOG 10 BP'!$F71:$EE71)+SUMIF('SPACELOG 11 BP'!$F$2:$EE$2,AP$4,'SPACELOG 11 BP'!$F71:$EE71)+SUMIF('SPACELOG 12 BP'!$F$2:$EE$2,AP$4,'SPACELOG 12 BP'!$F71:$EE71)</f>
        <v>128135</v>
      </c>
      <c r="AQ71" s="33">
        <f>SUMIF('reporting montigny'!$F$2:$EE$2,AQ$4,'reporting montigny'!$F71:$EE71)+SUMIF('reporting boissy'!$F$2:$EE$2,AQ$4,'reporting boissy'!$F71:$EE71)+SUMIF('reporting moussy'!$F$2:$EE$2,AQ$4,'reporting moussy'!$F71:$EE71)+SUMIF('reporting trappes'!$F$2:$EE$2,AQ$4,'reporting trappes'!$F71:$EE71)+SUMIF('SPACELOG 5 BP'!$F$2:$EE$2,AQ$4,'SPACELOG 5 BP'!$F71:$EE71)+SUMIF('SPACELOG 6 BP'!$F$2:$EE$2,AQ$4,'SPACELOG 6 BP'!$F71:$EE71)+SUMIF('SPACELOG 7 BP'!$F$2:$EE$2,AQ$4,'SPACELOG 7 BP'!$F71:$EE71)+SUMIF('SPACELOG 8 BP'!$F$2:$EE$2,AQ$4,'SPACELOG 8 BP'!$F71:$EE71)+SUMIF('SPACELOG 9 BP'!$F$2:$EE$2,AQ$4,'SPACELOG 9 BP'!$F71:$EE71)+SUMIF('SPACELOG 10 BP'!$F$2:$EE$2,AQ$4,'SPACELOG 10 BP'!$F71:$EE71)+SUMIF('SPACELOG 11 BP'!$F$2:$EE$2,AQ$4,'SPACELOG 11 BP'!$F71:$EE71)+SUMIF('SPACELOG 12 BP'!$F$2:$EE$2,AQ$4,'SPACELOG 12 BP'!$F71:$EE71)</f>
        <v>128135</v>
      </c>
      <c r="AR71" s="393">
        <f t="shared" ref="AR71:AR72" si="301">SUM(AF71:AQ71)</f>
        <v>1505945</v>
      </c>
      <c r="AS71" s="33">
        <f>SUMIF('reporting montigny'!$F$2:$EE$2,AS$4,'reporting montigny'!$F71:$EE71)+SUMIF('reporting boissy'!$F$2:$EE$2,AS$4,'reporting boissy'!$F71:$EE71)+SUMIF('reporting moussy'!$F$2:$EE$2,AS$4,'reporting moussy'!$F71:$EE71)+SUMIF('reporting trappes'!$F$2:$EE$2,AS$4,'reporting trappes'!$F71:$EE71)+SUMIF('SPACELOG 5 BP'!$F$2:$EE$2,AS$4,'SPACELOG 5 BP'!$F71:$EE71)+SUMIF('SPACELOG 6 BP'!$F$2:$EE$2,AS$4,'SPACELOG 6 BP'!$F71:$EE71)+SUMIF('SPACELOG 7 BP'!$F$2:$EE$2,AS$4,'SPACELOG 7 BP'!$F71:$EE71)+SUMIF('SPACELOG 8 BP'!$F$2:$EE$2,AS$4,'SPACELOG 8 BP'!$F71:$EE71)+SUMIF('SPACELOG 9 BP'!$F$2:$EE$2,AS$4,'SPACELOG 9 BP'!$F71:$EE71)+SUMIF('SPACELOG 10 BP'!$F$2:$EE$2,AS$4,'SPACELOG 10 BP'!$F71:$EE71)+SUMIF('SPACELOG 11 BP'!$F$2:$EE$2,AS$4,'SPACELOG 11 BP'!$F71:$EE71)+SUMIF('SPACELOG 12 BP'!$F$2:$EE$2,AS$4,'SPACELOG 12 BP'!$F71:$EE71)</f>
        <v>126110</v>
      </c>
      <c r="AT71" s="33">
        <f>SUMIF('reporting montigny'!$F$2:$EE$2,AT$4,'reporting montigny'!$F71:$EE71)+SUMIF('reporting boissy'!$F$2:$EE$2,AT$4,'reporting boissy'!$F71:$EE71)+SUMIF('reporting moussy'!$F$2:$EE$2,AT$4,'reporting moussy'!$F71:$EE71)+SUMIF('reporting trappes'!$F$2:$EE$2,AT$4,'reporting trappes'!$F71:$EE71)+SUMIF('SPACELOG 5 BP'!$F$2:$EE$2,AT$4,'SPACELOG 5 BP'!$F71:$EE71)+SUMIF('SPACELOG 6 BP'!$F$2:$EE$2,AT$4,'SPACELOG 6 BP'!$F71:$EE71)+SUMIF('SPACELOG 7 BP'!$F$2:$EE$2,AT$4,'SPACELOG 7 BP'!$F71:$EE71)+SUMIF('SPACELOG 8 BP'!$F$2:$EE$2,AT$4,'SPACELOG 8 BP'!$F71:$EE71)+SUMIF('SPACELOG 9 BP'!$F$2:$EE$2,AT$4,'SPACELOG 9 BP'!$F71:$EE71)+SUMIF('SPACELOG 10 BP'!$F$2:$EE$2,AT$4,'SPACELOG 10 BP'!$F71:$EE71)+SUMIF('SPACELOG 11 BP'!$F$2:$EE$2,AT$4,'SPACELOG 11 BP'!$F71:$EE71)+SUMIF('SPACELOG 12 BP'!$F$2:$EE$2,AT$4,'SPACELOG 12 BP'!$F71:$EE71)</f>
        <v>127735</v>
      </c>
      <c r="AU71" s="33">
        <f>SUMIF('reporting montigny'!$F$2:$EE$2,AU$4,'reporting montigny'!$F71:$EE71)+SUMIF('reporting boissy'!$F$2:$EE$2,AU$4,'reporting boissy'!$F71:$EE71)+SUMIF('reporting moussy'!$F$2:$EE$2,AU$4,'reporting moussy'!$F71:$EE71)+SUMIF('reporting trappes'!$F$2:$EE$2,AU$4,'reporting trappes'!$F71:$EE71)+SUMIF('SPACELOG 5 BP'!$F$2:$EE$2,AU$4,'SPACELOG 5 BP'!$F71:$EE71)+SUMIF('SPACELOG 6 BP'!$F$2:$EE$2,AU$4,'SPACELOG 6 BP'!$F71:$EE71)+SUMIF('SPACELOG 7 BP'!$F$2:$EE$2,AU$4,'SPACELOG 7 BP'!$F71:$EE71)+SUMIF('SPACELOG 8 BP'!$F$2:$EE$2,AU$4,'SPACELOG 8 BP'!$F71:$EE71)+SUMIF('SPACELOG 9 BP'!$F$2:$EE$2,AU$4,'SPACELOG 9 BP'!$F71:$EE71)+SUMIF('SPACELOG 10 BP'!$F$2:$EE$2,AU$4,'SPACELOG 10 BP'!$F71:$EE71)+SUMIF('SPACELOG 11 BP'!$F$2:$EE$2,AU$4,'SPACELOG 11 BP'!$F71:$EE71)+SUMIF('SPACELOG 12 BP'!$F$2:$EE$2,AU$4,'SPACELOG 12 BP'!$F71:$EE71)</f>
        <v>128135</v>
      </c>
      <c r="AV71" s="33">
        <f>SUMIF('reporting montigny'!$F$2:$EE$2,AV$4,'reporting montigny'!$F71:$EE71)+SUMIF('reporting boissy'!$F$2:$EE$2,AV$4,'reporting boissy'!$F71:$EE71)+SUMIF('reporting moussy'!$F$2:$EE$2,AV$4,'reporting moussy'!$F71:$EE71)+SUMIF('reporting trappes'!$F$2:$EE$2,AV$4,'reporting trappes'!$F71:$EE71)+SUMIF('SPACELOG 5 BP'!$F$2:$EE$2,AV$4,'SPACELOG 5 BP'!$F71:$EE71)+SUMIF('SPACELOG 6 BP'!$F$2:$EE$2,AV$4,'SPACELOG 6 BP'!$F71:$EE71)+SUMIF('SPACELOG 7 BP'!$F$2:$EE$2,AV$4,'SPACELOG 7 BP'!$F71:$EE71)+SUMIF('SPACELOG 8 BP'!$F$2:$EE$2,AV$4,'SPACELOG 8 BP'!$F71:$EE71)+SUMIF('SPACELOG 9 BP'!$F$2:$EE$2,AV$4,'SPACELOG 9 BP'!$F71:$EE71)+SUMIF('SPACELOG 10 BP'!$F$2:$EE$2,AV$4,'SPACELOG 10 BP'!$F71:$EE71)+SUMIF('SPACELOG 11 BP'!$F$2:$EE$2,AV$4,'SPACELOG 11 BP'!$F71:$EE71)+SUMIF('SPACELOG 12 BP'!$F$2:$EE$2,AV$4,'SPACELOG 12 BP'!$F71:$EE71)</f>
        <v>128135</v>
      </c>
      <c r="AW71" s="33">
        <f>SUMIF('reporting montigny'!$F$2:$EE$2,AW$4,'reporting montigny'!$F71:$EE71)+SUMIF('reporting boissy'!$F$2:$EE$2,AW$4,'reporting boissy'!$F71:$EE71)+SUMIF('reporting moussy'!$F$2:$EE$2,AW$4,'reporting moussy'!$F71:$EE71)+SUMIF('reporting trappes'!$F$2:$EE$2,AW$4,'reporting trappes'!$F71:$EE71)+SUMIF('SPACELOG 5 BP'!$F$2:$EE$2,AW$4,'SPACELOG 5 BP'!$F71:$EE71)+SUMIF('SPACELOG 6 BP'!$F$2:$EE$2,AW$4,'SPACELOG 6 BP'!$F71:$EE71)+SUMIF('SPACELOG 7 BP'!$F$2:$EE$2,AW$4,'SPACELOG 7 BP'!$F71:$EE71)+SUMIF('SPACELOG 8 BP'!$F$2:$EE$2,AW$4,'SPACELOG 8 BP'!$F71:$EE71)+SUMIF('SPACELOG 9 BP'!$F$2:$EE$2,AW$4,'SPACELOG 9 BP'!$F71:$EE71)+SUMIF('SPACELOG 10 BP'!$F$2:$EE$2,AW$4,'SPACELOG 10 BP'!$F71:$EE71)+SUMIF('SPACELOG 11 BP'!$F$2:$EE$2,AW$4,'SPACELOG 11 BP'!$F71:$EE71)+SUMIF('SPACELOG 12 BP'!$F$2:$EE$2,AW$4,'SPACELOG 12 BP'!$F71:$EE71)</f>
        <v>128135</v>
      </c>
      <c r="AX71" s="33">
        <f>SUMIF('reporting montigny'!$F$2:$EE$2,AX$4,'reporting montigny'!$F71:$EE71)+SUMIF('reporting boissy'!$F$2:$EE$2,AX$4,'reporting boissy'!$F71:$EE71)+SUMIF('reporting moussy'!$F$2:$EE$2,AX$4,'reporting moussy'!$F71:$EE71)+SUMIF('reporting trappes'!$F$2:$EE$2,AX$4,'reporting trappes'!$F71:$EE71)+SUMIF('SPACELOG 5 BP'!$F$2:$EE$2,AX$4,'SPACELOG 5 BP'!$F71:$EE71)+SUMIF('SPACELOG 6 BP'!$F$2:$EE$2,AX$4,'SPACELOG 6 BP'!$F71:$EE71)+SUMIF('SPACELOG 7 BP'!$F$2:$EE$2,AX$4,'SPACELOG 7 BP'!$F71:$EE71)+SUMIF('SPACELOG 8 BP'!$F$2:$EE$2,AX$4,'SPACELOG 8 BP'!$F71:$EE71)+SUMIF('SPACELOG 9 BP'!$F$2:$EE$2,AX$4,'SPACELOG 9 BP'!$F71:$EE71)+SUMIF('SPACELOG 10 BP'!$F$2:$EE$2,AX$4,'SPACELOG 10 BP'!$F71:$EE71)+SUMIF('SPACELOG 11 BP'!$F$2:$EE$2,AX$4,'SPACELOG 11 BP'!$F71:$EE71)+SUMIF('SPACELOG 12 BP'!$F$2:$EE$2,AX$4,'SPACELOG 12 BP'!$F71:$EE71)</f>
        <v>128135</v>
      </c>
      <c r="AY71" s="33">
        <f>SUMIF('reporting montigny'!$F$2:$EE$2,AY$4,'reporting montigny'!$F71:$EE71)+SUMIF('reporting boissy'!$F$2:$EE$2,AY$4,'reporting boissy'!$F71:$EE71)+SUMIF('reporting moussy'!$F$2:$EE$2,AY$4,'reporting moussy'!$F71:$EE71)+SUMIF('reporting trappes'!$F$2:$EE$2,AY$4,'reporting trappes'!$F71:$EE71)+SUMIF('SPACELOG 5 BP'!$F$2:$EE$2,AY$4,'SPACELOG 5 BP'!$F71:$EE71)+SUMIF('SPACELOG 6 BP'!$F$2:$EE$2,AY$4,'SPACELOG 6 BP'!$F71:$EE71)+SUMIF('SPACELOG 7 BP'!$F$2:$EE$2,AY$4,'SPACELOG 7 BP'!$F71:$EE71)+SUMIF('SPACELOG 8 BP'!$F$2:$EE$2,AY$4,'SPACELOG 8 BP'!$F71:$EE71)+SUMIF('SPACELOG 9 BP'!$F$2:$EE$2,AY$4,'SPACELOG 9 BP'!$F71:$EE71)+SUMIF('SPACELOG 10 BP'!$F$2:$EE$2,AY$4,'SPACELOG 10 BP'!$F71:$EE71)+SUMIF('SPACELOG 11 BP'!$F$2:$EE$2,AY$4,'SPACELOG 11 BP'!$F71:$EE71)+SUMIF('SPACELOG 12 BP'!$F$2:$EE$2,AY$4,'SPACELOG 12 BP'!$F71:$EE71)</f>
        <v>128135</v>
      </c>
      <c r="AZ71" s="33">
        <f>SUMIF('reporting montigny'!$F$2:$EE$2,AZ$4,'reporting montigny'!$F71:$EE71)+SUMIF('reporting boissy'!$F$2:$EE$2,AZ$4,'reporting boissy'!$F71:$EE71)+SUMIF('reporting moussy'!$F$2:$EE$2,AZ$4,'reporting moussy'!$F71:$EE71)+SUMIF('reporting trappes'!$F$2:$EE$2,AZ$4,'reporting trappes'!$F71:$EE71)+SUMIF('SPACELOG 5 BP'!$F$2:$EE$2,AZ$4,'SPACELOG 5 BP'!$F71:$EE71)+SUMIF('SPACELOG 6 BP'!$F$2:$EE$2,AZ$4,'SPACELOG 6 BP'!$F71:$EE71)+SUMIF('SPACELOG 7 BP'!$F$2:$EE$2,AZ$4,'SPACELOG 7 BP'!$F71:$EE71)+SUMIF('SPACELOG 8 BP'!$F$2:$EE$2,AZ$4,'SPACELOG 8 BP'!$F71:$EE71)+SUMIF('SPACELOG 9 BP'!$F$2:$EE$2,AZ$4,'SPACELOG 9 BP'!$F71:$EE71)+SUMIF('SPACELOG 10 BP'!$F$2:$EE$2,AZ$4,'SPACELOG 10 BP'!$F71:$EE71)+SUMIF('SPACELOG 11 BP'!$F$2:$EE$2,AZ$4,'SPACELOG 11 BP'!$F71:$EE71)+SUMIF('SPACELOG 12 BP'!$F$2:$EE$2,AZ$4,'SPACELOG 12 BP'!$F71:$EE71)</f>
        <v>128135</v>
      </c>
      <c r="BA71" s="33">
        <f>SUMIF('reporting montigny'!$F$2:$EE$2,BA$4,'reporting montigny'!$F71:$EE71)+SUMIF('reporting boissy'!$F$2:$EE$2,BA$4,'reporting boissy'!$F71:$EE71)+SUMIF('reporting moussy'!$F$2:$EE$2,BA$4,'reporting moussy'!$F71:$EE71)+SUMIF('reporting trappes'!$F$2:$EE$2,BA$4,'reporting trappes'!$F71:$EE71)+SUMIF('SPACELOG 5 BP'!$F$2:$EE$2,BA$4,'SPACELOG 5 BP'!$F71:$EE71)+SUMIF('SPACELOG 6 BP'!$F$2:$EE$2,BA$4,'SPACELOG 6 BP'!$F71:$EE71)+SUMIF('SPACELOG 7 BP'!$F$2:$EE$2,BA$4,'SPACELOG 7 BP'!$F71:$EE71)+SUMIF('SPACELOG 8 BP'!$F$2:$EE$2,BA$4,'SPACELOG 8 BP'!$F71:$EE71)+SUMIF('SPACELOG 9 BP'!$F$2:$EE$2,BA$4,'SPACELOG 9 BP'!$F71:$EE71)+SUMIF('SPACELOG 10 BP'!$F$2:$EE$2,BA$4,'SPACELOG 10 BP'!$F71:$EE71)+SUMIF('SPACELOG 11 BP'!$F$2:$EE$2,BA$4,'SPACELOG 11 BP'!$F71:$EE71)+SUMIF('SPACELOG 12 BP'!$F$2:$EE$2,BA$4,'SPACELOG 12 BP'!$F71:$EE71)</f>
        <v>128135</v>
      </c>
      <c r="BB71" s="33">
        <f>SUMIF('reporting montigny'!$F$2:$EE$2,BB$4,'reporting montigny'!$F71:$EE71)+SUMIF('reporting boissy'!$F$2:$EE$2,BB$4,'reporting boissy'!$F71:$EE71)+SUMIF('reporting moussy'!$F$2:$EE$2,BB$4,'reporting moussy'!$F71:$EE71)+SUMIF('reporting trappes'!$F$2:$EE$2,BB$4,'reporting trappes'!$F71:$EE71)+SUMIF('SPACELOG 5 BP'!$F$2:$EE$2,BB$4,'SPACELOG 5 BP'!$F71:$EE71)+SUMIF('SPACELOG 6 BP'!$F$2:$EE$2,BB$4,'SPACELOG 6 BP'!$F71:$EE71)+SUMIF('SPACELOG 7 BP'!$F$2:$EE$2,BB$4,'SPACELOG 7 BP'!$F71:$EE71)+SUMIF('SPACELOG 8 BP'!$F$2:$EE$2,BB$4,'SPACELOG 8 BP'!$F71:$EE71)+SUMIF('SPACELOG 9 BP'!$F$2:$EE$2,BB$4,'SPACELOG 9 BP'!$F71:$EE71)+SUMIF('SPACELOG 10 BP'!$F$2:$EE$2,BB$4,'SPACELOG 10 BP'!$F71:$EE71)+SUMIF('SPACELOG 11 BP'!$F$2:$EE$2,BB$4,'SPACELOG 11 BP'!$F71:$EE71)+SUMIF('SPACELOG 12 BP'!$F$2:$EE$2,BB$4,'SPACELOG 12 BP'!$F71:$EE71)</f>
        <v>128135</v>
      </c>
      <c r="BC71" s="33">
        <f>SUMIF('reporting montigny'!$F$2:$EE$2,BC$4,'reporting montigny'!$F71:$EE71)+SUMIF('reporting boissy'!$F$2:$EE$2,BC$4,'reporting boissy'!$F71:$EE71)+SUMIF('reporting moussy'!$F$2:$EE$2,BC$4,'reporting moussy'!$F71:$EE71)+SUMIF('reporting trappes'!$F$2:$EE$2,BC$4,'reporting trappes'!$F71:$EE71)+SUMIF('SPACELOG 5 BP'!$F$2:$EE$2,BC$4,'SPACELOG 5 BP'!$F71:$EE71)+SUMIF('SPACELOG 6 BP'!$F$2:$EE$2,BC$4,'SPACELOG 6 BP'!$F71:$EE71)+SUMIF('SPACELOG 7 BP'!$F$2:$EE$2,BC$4,'SPACELOG 7 BP'!$F71:$EE71)+SUMIF('SPACELOG 8 BP'!$F$2:$EE$2,BC$4,'SPACELOG 8 BP'!$F71:$EE71)+SUMIF('SPACELOG 9 BP'!$F$2:$EE$2,BC$4,'SPACELOG 9 BP'!$F71:$EE71)+SUMIF('SPACELOG 10 BP'!$F$2:$EE$2,BC$4,'SPACELOG 10 BP'!$F71:$EE71)+SUMIF('SPACELOG 11 BP'!$F$2:$EE$2,BC$4,'SPACELOG 11 BP'!$F71:$EE71)+SUMIF('SPACELOG 12 BP'!$F$2:$EE$2,BC$4,'SPACELOG 12 BP'!$F71:$EE71)</f>
        <v>128135</v>
      </c>
      <c r="BD71" s="33">
        <f>SUMIF('reporting montigny'!$F$2:$EE$2,BD$4,'reporting montigny'!$F71:$EE71)+SUMIF('reporting boissy'!$F$2:$EE$2,BD$4,'reporting boissy'!$F71:$EE71)+SUMIF('reporting moussy'!$F$2:$EE$2,BD$4,'reporting moussy'!$F71:$EE71)+SUMIF('reporting trappes'!$F$2:$EE$2,BD$4,'reporting trappes'!$F71:$EE71)+SUMIF('SPACELOG 5 BP'!$F$2:$EE$2,BD$4,'SPACELOG 5 BP'!$F71:$EE71)+SUMIF('SPACELOG 6 BP'!$F$2:$EE$2,BD$4,'SPACELOG 6 BP'!$F71:$EE71)+SUMIF('SPACELOG 7 BP'!$F$2:$EE$2,BD$4,'SPACELOG 7 BP'!$F71:$EE71)+SUMIF('SPACELOG 8 BP'!$F$2:$EE$2,BD$4,'SPACELOG 8 BP'!$F71:$EE71)+SUMIF('SPACELOG 9 BP'!$F$2:$EE$2,BD$4,'SPACELOG 9 BP'!$F71:$EE71)+SUMIF('SPACELOG 10 BP'!$F$2:$EE$2,BD$4,'SPACELOG 10 BP'!$F71:$EE71)+SUMIF('SPACELOG 11 BP'!$F$2:$EE$2,BD$4,'SPACELOG 11 BP'!$F71:$EE71)+SUMIF('SPACELOG 12 BP'!$F$2:$EE$2,BD$4,'SPACELOG 12 BP'!$F71:$EE71)</f>
        <v>128135</v>
      </c>
      <c r="BE71" s="393">
        <f t="shared" ref="BE71:BE72" si="302">SUM(AS71:BD71)</f>
        <v>1535195</v>
      </c>
      <c r="BF71" s="33">
        <f>SUMIF('reporting montigny'!$F$2:$EE$2,BF$4,'reporting montigny'!$F71:$EE71)+SUMIF('reporting boissy'!$F$2:$EE$2,BF$4,'reporting boissy'!$F71:$EE71)+SUMIF('reporting moussy'!$F$2:$EE$2,BF$4,'reporting moussy'!$F71:$EE71)+SUMIF('reporting trappes'!$F$2:$EE$2,BF$4,'reporting trappes'!$F71:$EE71)+SUMIF('SPACELOG 5 BP'!$F$2:$EE$2,BF$4,'SPACELOG 5 BP'!$F71:$EE71)+SUMIF('SPACELOG 6 BP'!$F$2:$EE$2,BF$4,'SPACELOG 6 BP'!$F71:$EE71)+SUMIF('SPACELOG 7 BP'!$F$2:$EE$2,BF$4,'SPACELOG 7 BP'!$F71:$EE71)+SUMIF('SPACELOG 8 BP'!$F$2:$EE$2,BF$4,'SPACELOG 8 BP'!$F71:$EE71)+SUMIF('SPACELOG 9 BP'!$F$2:$EE$2,BF$4,'SPACELOG 9 BP'!$F71:$EE71)+SUMIF('SPACELOG 10 BP'!$F$2:$EE$2,BF$4,'SPACELOG 10 BP'!$F71:$EE71)+SUMIF('SPACELOG 11 BP'!$F$2:$EE$2,BF$4,'SPACELOG 11 BP'!$F71:$EE71)+SUMIF('SPACELOG 12 BP'!$F$2:$EE$2,BF$4,'SPACELOG 12 BP'!$F71:$EE71)</f>
        <v>126110</v>
      </c>
      <c r="BG71" s="33">
        <f>SUMIF('reporting montigny'!$F$2:$EE$2,BG$4,'reporting montigny'!$F71:$EE71)+SUMIF('reporting boissy'!$F$2:$EE$2,BG$4,'reporting boissy'!$F71:$EE71)+SUMIF('reporting moussy'!$F$2:$EE$2,BG$4,'reporting moussy'!$F71:$EE71)+SUMIF('reporting trappes'!$F$2:$EE$2,BG$4,'reporting trappes'!$F71:$EE71)+SUMIF('SPACELOG 5 BP'!$F$2:$EE$2,BG$4,'SPACELOG 5 BP'!$F71:$EE71)+SUMIF('SPACELOG 6 BP'!$F$2:$EE$2,BG$4,'SPACELOG 6 BP'!$F71:$EE71)+SUMIF('SPACELOG 7 BP'!$F$2:$EE$2,BG$4,'SPACELOG 7 BP'!$F71:$EE71)+SUMIF('SPACELOG 8 BP'!$F$2:$EE$2,BG$4,'SPACELOG 8 BP'!$F71:$EE71)+SUMIF('SPACELOG 9 BP'!$F$2:$EE$2,BG$4,'SPACELOG 9 BP'!$F71:$EE71)+SUMIF('SPACELOG 10 BP'!$F$2:$EE$2,BG$4,'SPACELOG 10 BP'!$F71:$EE71)+SUMIF('SPACELOG 11 BP'!$F$2:$EE$2,BG$4,'SPACELOG 11 BP'!$F71:$EE71)+SUMIF('SPACELOG 12 BP'!$F$2:$EE$2,BG$4,'SPACELOG 12 BP'!$F71:$EE71)</f>
        <v>127735</v>
      </c>
      <c r="BH71" s="33">
        <f>SUMIF('reporting montigny'!$F$2:$EE$2,BH$4,'reporting montigny'!$F71:$EE71)+SUMIF('reporting boissy'!$F$2:$EE$2,BH$4,'reporting boissy'!$F71:$EE71)+SUMIF('reporting moussy'!$F$2:$EE$2,BH$4,'reporting moussy'!$F71:$EE71)+SUMIF('reporting trappes'!$F$2:$EE$2,BH$4,'reporting trappes'!$F71:$EE71)+SUMIF('SPACELOG 5 BP'!$F$2:$EE$2,BH$4,'SPACELOG 5 BP'!$F71:$EE71)+SUMIF('SPACELOG 6 BP'!$F$2:$EE$2,BH$4,'SPACELOG 6 BP'!$F71:$EE71)+SUMIF('SPACELOG 7 BP'!$F$2:$EE$2,BH$4,'SPACELOG 7 BP'!$F71:$EE71)+SUMIF('SPACELOG 8 BP'!$F$2:$EE$2,BH$4,'SPACELOG 8 BP'!$F71:$EE71)+SUMIF('SPACELOG 9 BP'!$F$2:$EE$2,BH$4,'SPACELOG 9 BP'!$F71:$EE71)+SUMIF('SPACELOG 10 BP'!$F$2:$EE$2,BH$4,'SPACELOG 10 BP'!$F71:$EE71)+SUMIF('SPACELOG 11 BP'!$F$2:$EE$2,BH$4,'SPACELOG 11 BP'!$F71:$EE71)+SUMIF('SPACELOG 12 BP'!$F$2:$EE$2,BH$4,'SPACELOG 12 BP'!$F71:$EE71)</f>
        <v>128135</v>
      </c>
      <c r="BI71" s="33">
        <f>SUMIF('reporting montigny'!$F$2:$EE$2,BI$4,'reporting montigny'!$F71:$EE71)+SUMIF('reporting boissy'!$F$2:$EE$2,BI$4,'reporting boissy'!$F71:$EE71)+SUMIF('reporting moussy'!$F$2:$EE$2,BI$4,'reporting moussy'!$F71:$EE71)+SUMIF('reporting trappes'!$F$2:$EE$2,BI$4,'reporting trappes'!$F71:$EE71)+SUMIF('SPACELOG 5 BP'!$F$2:$EE$2,BI$4,'SPACELOG 5 BP'!$F71:$EE71)+SUMIF('SPACELOG 6 BP'!$F$2:$EE$2,BI$4,'SPACELOG 6 BP'!$F71:$EE71)+SUMIF('SPACELOG 7 BP'!$F$2:$EE$2,BI$4,'SPACELOG 7 BP'!$F71:$EE71)+SUMIF('SPACELOG 8 BP'!$F$2:$EE$2,BI$4,'SPACELOG 8 BP'!$F71:$EE71)+SUMIF('SPACELOG 9 BP'!$F$2:$EE$2,BI$4,'SPACELOG 9 BP'!$F71:$EE71)+SUMIF('SPACELOG 10 BP'!$F$2:$EE$2,BI$4,'SPACELOG 10 BP'!$F71:$EE71)+SUMIF('SPACELOG 11 BP'!$F$2:$EE$2,BI$4,'SPACELOG 11 BP'!$F71:$EE71)+SUMIF('SPACELOG 12 BP'!$F$2:$EE$2,BI$4,'SPACELOG 12 BP'!$F71:$EE71)</f>
        <v>128135</v>
      </c>
      <c r="BJ71" s="33">
        <f>SUMIF('reporting montigny'!$F$2:$EE$2,BJ$4,'reporting montigny'!$F71:$EE71)+SUMIF('reporting boissy'!$F$2:$EE$2,BJ$4,'reporting boissy'!$F71:$EE71)+SUMIF('reporting moussy'!$F$2:$EE$2,BJ$4,'reporting moussy'!$F71:$EE71)+SUMIF('reporting trappes'!$F$2:$EE$2,BJ$4,'reporting trappes'!$F71:$EE71)+SUMIF('SPACELOG 5 BP'!$F$2:$EE$2,BJ$4,'SPACELOG 5 BP'!$F71:$EE71)+SUMIF('SPACELOG 6 BP'!$F$2:$EE$2,BJ$4,'SPACELOG 6 BP'!$F71:$EE71)+SUMIF('SPACELOG 7 BP'!$F$2:$EE$2,BJ$4,'SPACELOG 7 BP'!$F71:$EE71)+SUMIF('SPACELOG 8 BP'!$F$2:$EE$2,BJ$4,'SPACELOG 8 BP'!$F71:$EE71)+SUMIF('SPACELOG 9 BP'!$F$2:$EE$2,BJ$4,'SPACELOG 9 BP'!$F71:$EE71)+SUMIF('SPACELOG 10 BP'!$F$2:$EE$2,BJ$4,'SPACELOG 10 BP'!$F71:$EE71)+SUMIF('SPACELOG 11 BP'!$F$2:$EE$2,BJ$4,'SPACELOG 11 BP'!$F71:$EE71)+SUMIF('SPACELOG 12 BP'!$F$2:$EE$2,BJ$4,'SPACELOG 12 BP'!$F71:$EE71)</f>
        <v>128135</v>
      </c>
      <c r="BK71" s="33">
        <f>SUMIF('reporting montigny'!$F$2:$EE$2,BK$4,'reporting montigny'!$F71:$EE71)+SUMIF('reporting boissy'!$F$2:$EE$2,BK$4,'reporting boissy'!$F71:$EE71)+SUMIF('reporting moussy'!$F$2:$EE$2,BK$4,'reporting moussy'!$F71:$EE71)+SUMIF('reporting trappes'!$F$2:$EE$2,BK$4,'reporting trappes'!$F71:$EE71)+SUMIF('SPACELOG 5 BP'!$F$2:$EE$2,BK$4,'SPACELOG 5 BP'!$F71:$EE71)+SUMIF('SPACELOG 6 BP'!$F$2:$EE$2,BK$4,'SPACELOG 6 BP'!$F71:$EE71)+SUMIF('SPACELOG 7 BP'!$F$2:$EE$2,BK$4,'SPACELOG 7 BP'!$F71:$EE71)+SUMIF('SPACELOG 8 BP'!$F$2:$EE$2,BK$4,'SPACELOG 8 BP'!$F71:$EE71)+SUMIF('SPACELOG 9 BP'!$F$2:$EE$2,BK$4,'SPACELOG 9 BP'!$F71:$EE71)+SUMIF('SPACELOG 10 BP'!$F$2:$EE$2,BK$4,'SPACELOG 10 BP'!$F71:$EE71)+SUMIF('SPACELOG 11 BP'!$F$2:$EE$2,BK$4,'SPACELOG 11 BP'!$F71:$EE71)+SUMIF('SPACELOG 12 BP'!$F$2:$EE$2,BK$4,'SPACELOG 12 BP'!$F71:$EE71)</f>
        <v>128135</v>
      </c>
      <c r="BL71" s="33">
        <f>SUMIF('reporting montigny'!$F$2:$EE$2,BL$4,'reporting montigny'!$F71:$EE71)+SUMIF('reporting boissy'!$F$2:$EE$2,BL$4,'reporting boissy'!$F71:$EE71)+SUMIF('reporting moussy'!$F$2:$EE$2,BL$4,'reporting moussy'!$F71:$EE71)+SUMIF('reporting trappes'!$F$2:$EE$2,BL$4,'reporting trappes'!$F71:$EE71)+SUMIF('SPACELOG 5 BP'!$F$2:$EE$2,BL$4,'SPACELOG 5 BP'!$F71:$EE71)+SUMIF('SPACELOG 6 BP'!$F$2:$EE$2,BL$4,'SPACELOG 6 BP'!$F71:$EE71)+SUMIF('SPACELOG 7 BP'!$F$2:$EE$2,BL$4,'SPACELOG 7 BP'!$F71:$EE71)+SUMIF('SPACELOG 8 BP'!$F$2:$EE$2,BL$4,'SPACELOG 8 BP'!$F71:$EE71)+SUMIF('SPACELOG 9 BP'!$F$2:$EE$2,BL$4,'SPACELOG 9 BP'!$F71:$EE71)+SUMIF('SPACELOG 10 BP'!$F$2:$EE$2,BL$4,'SPACELOG 10 BP'!$F71:$EE71)+SUMIF('SPACELOG 11 BP'!$F$2:$EE$2,BL$4,'SPACELOG 11 BP'!$F71:$EE71)+SUMIF('SPACELOG 12 BP'!$F$2:$EE$2,BL$4,'SPACELOG 12 BP'!$F71:$EE71)</f>
        <v>128135</v>
      </c>
      <c r="BM71" s="33">
        <f>SUMIF('reporting montigny'!$F$2:$EE$2,BM$4,'reporting montigny'!$F71:$EE71)+SUMIF('reporting boissy'!$F$2:$EE$2,BM$4,'reporting boissy'!$F71:$EE71)+SUMIF('reporting moussy'!$F$2:$EE$2,BM$4,'reporting moussy'!$F71:$EE71)+SUMIF('reporting trappes'!$F$2:$EE$2,BM$4,'reporting trappes'!$F71:$EE71)+SUMIF('SPACELOG 5 BP'!$F$2:$EE$2,BM$4,'SPACELOG 5 BP'!$F71:$EE71)+SUMIF('SPACELOG 6 BP'!$F$2:$EE$2,BM$4,'SPACELOG 6 BP'!$F71:$EE71)+SUMIF('SPACELOG 7 BP'!$F$2:$EE$2,BM$4,'SPACELOG 7 BP'!$F71:$EE71)+SUMIF('SPACELOG 8 BP'!$F$2:$EE$2,BM$4,'SPACELOG 8 BP'!$F71:$EE71)+SUMIF('SPACELOG 9 BP'!$F$2:$EE$2,BM$4,'SPACELOG 9 BP'!$F71:$EE71)+SUMIF('SPACELOG 10 BP'!$F$2:$EE$2,BM$4,'SPACELOG 10 BP'!$F71:$EE71)+SUMIF('SPACELOG 11 BP'!$F$2:$EE$2,BM$4,'SPACELOG 11 BP'!$F71:$EE71)+SUMIF('SPACELOG 12 BP'!$F$2:$EE$2,BM$4,'SPACELOG 12 BP'!$F71:$EE71)</f>
        <v>128135</v>
      </c>
      <c r="BN71" s="33">
        <f>SUMIF('reporting montigny'!$F$2:$EE$2,BN$4,'reporting montigny'!$F71:$EE71)+SUMIF('reporting boissy'!$F$2:$EE$2,BN$4,'reporting boissy'!$F71:$EE71)+SUMIF('reporting moussy'!$F$2:$EE$2,BN$4,'reporting moussy'!$F71:$EE71)+SUMIF('reporting trappes'!$F$2:$EE$2,BN$4,'reporting trappes'!$F71:$EE71)+SUMIF('SPACELOG 5 BP'!$F$2:$EE$2,BN$4,'SPACELOG 5 BP'!$F71:$EE71)+SUMIF('SPACELOG 6 BP'!$F$2:$EE$2,BN$4,'SPACELOG 6 BP'!$F71:$EE71)+SUMIF('SPACELOG 7 BP'!$F$2:$EE$2,BN$4,'SPACELOG 7 BP'!$F71:$EE71)+SUMIF('SPACELOG 8 BP'!$F$2:$EE$2,BN$4,'SPACELOG 8 BP'!$F71:$EE71)+SUMIF('SPACELOG 9 BP'!$F$2:$EE$2,BN$4,'SPACELOG 9 BP'!$F71:$EE71)+SUMIF('SPACELOG 10 BP'!$F$2:$EE$2,BN$4,'SPACELOG 10 BP'!$F71:$EE71)+SUMIF('SPACELOG 11 BP'!$F$2:$EE$2,BN$4,'SPACELOG 11 BP'!$F71:$EE71)+SUMIF('SPACELOG 12 BP'!$F$2:$EE$2,BN$4,'SPACELOG 12 BP'!$F71:$EE71)</f>
        <v>128135</v>
      </c>
      <c r="BO71" s="33">
        <f>SUMIF('reporting montigny'!$F$2:$EE$2,BO$4,'reporting montigny'!$F71:$EE71)+SUMIF('reporting boissy'!$F$2:$EE$2,BO$4,'reporting boissy'!$F71:$EE71)+SUMIF('reporting moussy'!$F$2:$EE$2,BO$4,'reporting moussy'!$F71:$EE71)+SUMIF('reporting trappes'!$F$2:$EE$2,BO$4,'reporting trappes'!$F71:$EE71)+SUMIF('SPACELOG 5 BP'!$F$2:$EE$2,BO$4,'SPACELOG 5 BP'!$F71:$EE71)+SUMIF('SPACELOG 6 BP'!$F$2:$EE$2,BO$4,'SPACELOG 6 BP'!$F71:$EE71)+SUMIF('SPACELOG 7 BP'!$F$2:$EE$2,BO$4,'SPACELOG 7 BP'!$F71:$EE71)+SUMIF('SPACELOG 8 BP'!$F$2:$EE$2,BO$4,'SPACELOG 8 BP'!$F71:$EE71)+SUMIF('SPACELOG 9 BP'!$F$2:$EE$2,BO$4,'SPACELOG 9 BP'!$F71:$EE71)+SUMIF('SPACELOG 10 BP'!$F$2:$EE$2,BO$4,'SPACELOG 10 BP'!$F71:$EE71)+SUMIF('SPACELOG 11 BP'!$F$2:$EE$2,BO$4,'SPACELOG 11 BP'!$F71:$EE71)+SUMIF('SPACELOG 12 BP'!$F$2:$EE$2,BO$4,'SPACELOG 12 BP'!$F71:$EE71)</f>
        <v>128135</v>
      </c>
      <c r="BP71" s="33">
        <f>SUMIF('reporting montigny'!$F$2:$EE$2,BP$4,'reporting montigny'!$F71:$EE71)+SUMIF('reporting boissy'!$F$2:$EE$2,BP$4,'reporting boissy'!$F71:$EE71)+SUMIF('reporting moussy'!$F$2:$EE$2,BP$4,'reporting moussy'!$F71:$EE71)+SUMIF('reporting trappes'!$F$2:$EE$2,BP$4,'reporting trappes'!$F71:$EE71)+SUMIF('SPACELOG 5 BP'!$F$2:$EE$2,BP$4,'SPACELOG 5 BP'!$F71:$EE71)+SUMIF('SPACELOG 6 BP'!$F$2:$EE$2,BP$4,'SPACELOG 6 BP'!$F71:$EE71)+SUMIF('SPACELOG 7 BP'!$F$2:$EE$2,BP$4,'SPACELOG 7 BP'!$F71:$EE71)+SUMIF('SPACELOG 8 BP'!$F$2:$EE$2,BP$4,'SPACELOG 8 BP'!$F71:$EE71)+SUMIF('SPACELOG 9 BP'!$F$2:$EE$2,BP$4,'SPACELOG 9 BP'!$F71:$EE71)+SUMIF('SPACELOG 10 BP'!$F$2:$EE$2,BP$4,'SPACELOG 10 BP'!$F71:$EE71)+SUMIF('SPACELOG 11 BP'!$F$2:$EE$2,BP$4,'SPACELOG 11 BP'!$F71:$EE71)+SUMIF('SPACELOG 12 BP'!$F$2:$EE$2,BP$4,'SPACELOG 12 BP'!$F71:$EE71)</f>
        <v>128135</v>
      </c>
      <c r="BQ71" s="33">
        <f>SUMIF('reporting montigny'!$F$2:$EE$2,BQ$4,'reporting montigny'!$F71:$EE71)+SUMIF('reporting boissy'!$F$2:$EE$2,BQ$4,'reporting boissy'!$F71:$EE71)+SUMIF('reporting moussy'!$F$2:$EE$2,BQ$4,'reporting moussy'!$F71:$EE71)+SUMIF('reporting trappes'!$F$2:$EE$2,BQ$4,'reporting trappes'!$F71:$EE71)+SUMIF('SPACELOG 5 BP'!$F$2:$EE$2,BQ$4,'SPACELOG 5 BP'!$F71:$EE71)+SUMIF('SPACELOG 6 BP'!$F$2:$EE$2,BQ$4,'SPACELOG 6 BP'!$F71:$EE71)+SUMIF('SPACELOG 7 BP'!$F$2:$EE$2,BQ$4,'SPACELOG 7 BP'!$F71:$EE71)+SUMIF('SPACELOG 8 BP'!$F$2:$EE$2,BQ$4,'SPACELOG 8 BP'!$F71:$EE71)+SUMIF('SPACELOG 9 BP'!$F$2:$EE$2,BQ$4,'SPACELOG 9 BP'!$F71:$EE71)+SUMIF('SPACELOG 10 BP'!$F$2:$EE$2,BQ$4,'SPACELOG 10 BP'!$F71:$EE71)+SUMIF('SPACELOG 11 BP'!$F$2:$EE$2,BQ$4,'SPACELOG 11 BP'!$F71:$EE71)+SUMIF('SPACELOG 12 BP'!$F$2:$EE$2,BQ$4,'SPACELOG 12 BP'!$F71:$EE71)</f>
        <v>128135</v>
      </c>
      <c r="BR71" s="393">
        <f t="shared" ref="BR71:BR72" si="303">SUM(BF71:BQ71)</f>
        <v>1535195</v>
      </c>
      <c r="BS71" s="33">
        <f>SUMIF('reporting montigny'!$F$2:$EE$2,BS$4,'reporting montigny'!$F71:$EE71)+SUMIF('reporting boissy'!$F$2:$EE$2,BS$4,'reporting boissy'!$F71:$EE71)+SUMIF('reporting moussy'!$F$2:$EE$2,BS$4,'reporting moussy'!$F71:$EE71)+SUMIF('reporting trappes'!$F$2:$EE$2,BS$4,'reporting trappes'!$F71:$EE71)+SUMIF('SPACELOG 5 BP'!$F$2:$EE$2,BS$4,'SPACELOG 5 BP'!$F71:$EE71)+SUMIF('SPACELOG 6 BP'!$F$2:$EE$2,BS$4,'SPACELOG 6 BP'!$F71:$EE71)+SUMIF('SPACELOG 7 BP'!$F$2:$EE$2,BS$4,'SPACELOG 7 BP'!$F71:$EE71)+SUMIF('SPACELOG 8 BP'!$F$2:$EE$2,BS$4,'SPACELOG 8 BP'!$F71:$EE71)+SUMIF('SPACELOG 9 BP'!$F$2:$EE$2,BS$4,'SPACELOG 9 BP'!$F71:$EE71)+SUMIF('SPACELOG 10 BP'!$F$2:$EE$2,BS$4,'SPACELOG 10 BP'!$F71:$EE71)+SUMIF('SPACELOG 11 BP'!$F$2:$EE$2,BS$4,'SPACELOG 11 BP'!$F71:$EE71)+SUMIF('SPACELOG 12 BP'!$F$2:$EE$2,BS$4,'SPACELOG 12 BP'!$F71:$EE71)</f>
        <v>126110</v>
      </c>
      <c r="BT71" s="33">
        <f>SUMIF('reporting montigny'!$F$2:$EE$2,BT$4,'reporting montigny'!$F71:$EE71)+SUMIF('reporting boissy'!$F$2:$EE$2,BT$4,'reporting boissy'!$F71:$EE71)+SUMIF('reporting moussy'!$F$2:$EE$2,BT$4,'reporting moussy'!$F71:$EE71)+SUMIF('reporting trappes'!$F$2:$EE$2,BT$4,'reporting trappes'!$F71:$EE71)+SUMIF('SPACELOG 5 BP'!$F$2:$EE$2,BT$4,'SPACELOG 5 BP'!$F71:$EE71)+SUMIF('SPACELOG 6 BP'!$F$2:$EE$2,BT$4,'SPACELOG 6 BP'!$F71:$EE71)+SUMIF('SPACELOG 7 BP'!$F$2:$EE$2,BT$4,'SPACELOG 7 BP'!$F71:$EE71)+SUMIF('SPACELOG 8 BP'!$F$2:$EE$2,BT$4,'SPACELOG 8 BP'!$F71:$EE71)+SUMIF('SPACELOG 9 BP'!$F$2:$EE$2,BT$4,'SPACELOG 9 BP'!$F71:$EE71)+SUMIF('SPACELOG 10 BP'!$F$2:$EE$2,BT$4,'SPACELOG 10 BP'!$F71:$EE71)+SUMIF('SPACELOG 11 BP'!$F$2:$EE$2,BT$4,'SPACELOG 11 BP'!$F71:$EE71)+SUMIF('SPACELOG 12 BP'!$F$2:$EE$2,BT$4,'SPACELOG 12 BP'!$F71:$EE71)</f>
        <v>127735</v>
      </c>
      <c r="BU71" s="33">
        <f>SUMIF('reporting montigny'!$F$2:$EE$2,BU$4,'reporting montigny'!$F71:$EE71)+SUMIF('reporting boissy'!$F$2:$EE$2,BU$4,'reporting boissy'!$F71:$EE71)+SUMIF('reporting moussy'!$F$2:$EE$2,BU$4,'reporting moussy'!$F71:$EE71)+SUMIF('reporting trappes'!$F$2:$EE$2,BU$4,'reporting trappes'!$F71:$EE71)+SUMIF('SPACELOG 5 BP'!$F$2:$EE$2,BU$4,'SPACELOG 5 BP'!$F71:$EE71)+SUMIF('SPACELOG 6 BP'!$F$2:$EE$2,BU$4,'SPACELOG 6 BP'!$F71:$EE71)+SUMIF('SPACELOG 7 BP'!$F$2:$EE$2,BU$4,'SPACELOG 7 BP'!$F71:$EE71)+SUMIF('SPACELOG 8 BP'!$F$2:$EE$2,BU$4,'SPACELOG 8 BP'!$F71:$EE71)+SUMIF('SPACELOG 9 BP'!$F$2:$EE$2,BU$4,'SPACELOG 9 BP'!$F71:$EE71)+SUMIF('SPACELOG 10 BP'!$F$2:$EE$2,BU$4,'SPACELOG 10 BP'!$F71:$EE71)+SUMIF('SPACELOG 11 BP'!$F$2:$EE$2,BU$4,'SPACELOG 11 BP'!$F71:$EE71)+SUMIF('SPACELOG 12 BP'!$F$2:$EE$2,BU$4,'SPACELOG 12 BP'!$F71:$EE71)</f>
        <v>128135</v>
      </c>
      <c r="BV71" s="33">
        <f>SUMIF('reporting montigny'!$F$2:$EE$2,BV$4,'reporting montigny'!$F71:$EE71)+SUMIF('reporting boissy'!$F$2:$EE$2,BV$4,'reporting boissy'!$F71:$EE71)+SUMIF('reporting moussy'!$F$2:$EE$2,BV$4,'reporting moussy'!$F71:$EE71)+SUMIF('reporting trappes'!$F$2:$EE$2,BV$4,'reporting trappes'!$F71:$EE71)+SUMIF('SPACELOG 5 BP'!$F$2:$EE$2,BV$4,'SPACELOG 5 BP'!$F71:$EE71)+SUMIF('SPACELOG 6 BP'!$F$2:$EE$2,BV$4,'SPACELOG 6 BP'!$F71:$EE71)+SUMIF('SPACELOG 7 BP'!$F$2:$EE$2,BV$4,'SPACELOG 7 BP'!$F71:$EE71)+SUMIF('SPACELOG 8 BP'!$F$2:$EE$2,BV$4,'SPACELOG 8 BP'!$F71:$EE71)+SUMIF('SPACELOG 9 BP'!$F$2:$EE$2,BV$4,'SPACELOG 9 BP'!$F71:$EE71)+SUMIF('SPACELOG 10 BP'!$F$2:$EE$2,BV$4,'SPACELOG 10 BP'!$F71:$EE71)+SUMIF('SPACELOG 11 BP'!$F$2:$EE$2,BV$4,'SPACELOG 11 BP'!$F71:$EE71)+SUMIF('SPACELOG 12 BP'!$F$2:$EE$2,BV$4,'SPACELOG 12 BP'!$F71:$EE71)</f>
        <v>128135</v>
      </c>
      <c r="BW71" s="33">
        <f>SUMIF('reporting montigny'!$F$2:$EE$2,BW$4,'reporting montigny'!$F71:$EE71)+SUMIF('reporting boissy'!$F$2:$EE$2,BW$4,'reporting boissy'!$F71:$EE71)+SUMIF('reporting moussy'!$F$2:$EE$2,BW$4,'reporting moussy'!$F71:$EE71)+SUMIF('reporting trappes'!$F$2:$EE$2,BW$4,'reporting trappes'!$F71:$EE71)+SUMIF('SPACELOG 5 BP'!$F$2:$EE$2,BW$4,'SPACELOG 5 BP'!$F71:$EE71)+SUMIF('SPACELOG 6 BP'!$F$2:$EE$2,BW$4,'SPACELOG 6 BP'!$F71:$EE71)+SUMIF('SPACELOG 7 BP'!$F$2:$EE$2,BW$4,'SPACELOG 7 BP'!$F71:$EE71)+SUMIF('SPACELOG 8 BP'!$F$2:$EE$2,BW$4,'SPACELOG 8 BP'!$F71:$EE71)+SUMIF('SPACELOG 9 BP'!$F$2:$EE$2,BW$4,'SPACELOG 9 BP'!$F71:$EE71)+SUMIF('SPACELOG 10 BP'!$F$2:$EE$2,BW$4,'SPACELOG 10 BP'!$F71:$EE71)+SUMIF('SPACELOG 11 BP'!$F$2:$EE$2,BW$4,'SPACELOG 11 BP'!$F71:$EE71)+SUMIF('SPACELOG 12 BP'!$F$2:$EE$2,BW$4,'SPACELOG 12 BP'!$F71:$EE71)</f>
        <v>128135</v>
      </c>
      <c r="BX71" s="33">
        <f>SUMIF('reporting montigny'!$F$2:$EE$2,BX$4,'reporting montigny'!$F71:$EE71)+SUMIF('reporting boissy'!$F$2:$EE$2,BX$4,'reporting boissy'!$F71:$EE71)+SUMIF('reporting moussy'!$F$2:$EE$2,BX$4,'reporting moussy'!$F71:$EE71)+SUMIF('reporting trappes'!$F$2:$EE$2,BX$4,'reporting trappes'!$F71:$EE71)+SUMIF('SPACELOG 5 BP'!$F$2:$EE$2,BX$4,'SPACELOG 5 BP'!$F71:$EE71)+SUMIF('SPACELOG 6 BP'!$F$2:$EE$2,BX$4,'SPACELOG 6 BP'!$F71:$EE71)+SUMIF('SPACELOG 7 BP'!$F$2:$EE$2,BX$4,'SPACELOG 7 BP'!$F71:$EE71)+SUMIF('SPACELOG 8 BP'!$F$2:$EE$2,BX$4,'SPACELOG 8 BP'!$F71:$EE71)+SUMIF('SPACELOG 9 BP'!$F$2:$EE$2,BX$4,'SPACELOG 9 BP'!$F71:$EE71)+SUMIF('SPACELOG 10 BP'!$F$2:$EE$2,BX$4,'SPACELOG 10 BP'!$F71:$EE71)+SUMIF('SPACELOG 11 BP'!$F$2:$EE$2,BX$4,'SPACELOG 11 BP'!$F71:$EE71)+SUMIF('SPACELOG 12 BP'!$F$2:$EE$2,BX$4,'SPACELOG 12 BP'!$F71:$EE71)</f>
        <v>128135</v>
      </c>
      <c r="BY71" s="33">
        <f>SUMIF('reporting montigny'!$F$2:$EE$2,BY$4,'reporting montigny'!$F71:$EE71)+SUMIF('reporting boissy'!$F$2:$EE$2,BY$4,'reporting boissy'!$F71:$EE71)+SUMIF('reporting moussy'!$F$2:$EE$2,BY$4,'reporting moussy'!$F71:$EE71)+SUMIF('reporting trappes'!$F$2:$EE$2,BY$4,'reporting trappes'!$F71:$EE71)+SUMIF('SPACELOG 5 BP'!$F$2:$EE$2,BY$4,'SPACELOG 5 BP'!$F71:$EE71)+SUMIF('SPACELOG 6 BP'!$F$2:$EE$2,BY$4,'SPACELOG 6 BP'!$F71:$EE71)+SUMIF('SPACELOG 7 BP'!$F$2:$EE$2,BY$4,'SPACELOG 7 BP'!$F71:$EE71)+SUMIF('SPACELOG 8 BP'!$F$2:$EE$2,BY$4,'SPACELOG 8 BP'!$F71:$EE71)+SUMIF('SPACELOG 9 BP'!$F$2:$EE$2,BY$4,'SPACELOG 9 BP'!$F71:$EE71)+SUMIF('SPACELOG 10 BP'!$F$2:$EE$2,BY$4,'SPACELOG 10 BP'!$F71:$EE71)+SUMIF('SPACELOG 11 BP'!$F$2:$EE$2,BY$4,'SPACELOG 11 BP'!$F71:$EE71)+SUMIF('SPACELOG 12 BP'!$F$2:$EE$2,BY$4,'SPACELOG 12 BP'!$F71:$EE71)</f>
        <v>128135</v>
      </c>
      <c r="BZ71" s="33">
        <f>SUMIF('reporting montigny'!$F$2:$EE$2,BZ$4,'reporting montigny'!$F71:$EE71)+SUMIF('reporting boissy'!$F$2:$EE$2,BZ$4,'reporting boissy'!$F71:$EE71)+SUMIF('reporting moussy'!$F$2:$EE$2,BZ$4,'reporting moussy'!$F71:$EE71)+SUMIF('reporting trappes'!$F$2:$EE$2,BZ$4,'reporting trappes'!$F71:$EE71)+SUMIF('SPACELOG 5 BP'!$F$2:$EE$2,BZ$4,'SPACELOG 5 BP'!$F71:$EE71)+SUMIF('SPACELOG 6 BP'!$F$2:$EE$2,BZ$4,'SPACELOG 6 BP'!$F71:$EE71)+SUMIF('SPACELOG 7 BP'!$F$2:$EE$2,BZ$4,'SPACELOG 7 BP'!$F71:$EE71)+SUMIF('SPACELOG 8 BP'!$F$2:$EE$2,BZ$4,'SPACELOG 8 BP'!$F71:$EE71)+SUMIF('SPACELOG 9 BP'!$F$2:$EE$2,BZ$4,'SPACELOG 9 BP'!$F71:$EE71)+SUMIF('SPACELOG 10 BP'!$F$2:$EE$2,BZ$4,'SPACELOG 10 BP'!$F71:$EE71)+SUMIF('SPACELOG 11 BP'!$F$2:$EE$2,BZ$4,'SPACELOG 11 BP'!$F71:$EE71)+SUMIF('SPACELOG 12 BP'!$F$2:$EE$2,BZ$4,'SPACELOG 12 BP'!$F71:$EE71)</f>
        <v>128135</v>
      </c>
      <c r="CA71" s="33">
        <f>SUMIF('reporting montigny'!$F$2:$EE$2,CA$4,'reporting montigny'!$F71:$EE71)+SUMIF('reporting boissy'!$F$2:$EE$2,CA$4,'reporting boissy'!$F71:$EE71)+SUMIF('reporting moussy'!$F$2:$EE$2,CA$4,'reporting moussy'!$F71:$EE71)+SUMIF('reporting trappes'!$F$2:$EE$2,CA$4,'reporting trappes'!$F71:$EE71)+SUMIF('SPACELOG 5 BP'!$F$2:$EE$2,CA$4,'SPACELOG 5 BP'!$F71:$EE71)+SUMIF('SPACELOG 6 BP'!$F$2:$EE$2,CA$4,'SPACELOG 6 BP'!$F71:$EE71)+SUMIF('SPACELOG 7 BP'!$F$2:$EE$2,CA$4,'SPACELOG 7 BP'!$F71:$EE71)+SUMIF('SPACELOG 8 BP'!$F$2:$EE$2,CA$4,'SPACELOG 8 BP'!$F71:$EE71)+SUMIF('SPACELOG 9 BP'!$F$2:$EE$2,CA$4,'SPACELOG 9 BP'!$F71:$EE71)+SUMIF('SPACELOG 10 BP'!$F$2:$EE$2,CA$4,'SPACELOG 10 BP'!$F71:$EE71)+SUMIF('SPACELOG 11 BP'!$F$2:$EE$2,CA$4,'SPACELOG 11 BP'!$F71:$EE71)+SUMIF('SPACELOG 12 BP'!$F$2:$EE$2,CA$4,'SPACELOG 12 BP'!$F71:$EE71)</f>
        <v>128135</v>
      </c>
      <c r="CB71" s="33">
        <f>SUMIF('reporting montigny'!$F$2:$EE$2,CB$4,'reporting montigny'!$F71:$EE71)+SUMIF('reporting boissy'!$F$2:$EE$2,CB$4,'reporting boissy'!$F71:$EE71)+SUMIF('reporting moussy'!$F$2:$EE$2,CB$4,'reporting moussy'!$F71:$EE71)+SUMIF('reporting trappes'!$F$2:$EE$2,CB$4,'reporting trappes'!$F71:$EE71)+SUMIF('SPACELOG 5 BP'!$F$2:$EE$2,CB$4,'SPACELOG 5 BP'!$F71:$EE71)+SUMIF('SPACELOG 6 BP'!$F$2:$EE$2,CB$4,'SPACELOG 6 BP'!$F71:$EE71)+SUMIF('SPACELOG 7 BP'!$F$2:$EE$2,CB$4,'SPACELOG 7 BP'!$F71:$EE71)+SUMIF('SPACELOG 8 BP'!$F$2:$EE$2,CB$4,'SPACELOG 8 BP'!$F71:$EE71)+SUMIF('SPACELOG 9 BP'!$F$2:$EE$2,CB$4,'SPACELOG 9 BP'!$F71:$EE71)+SUMIF('SPACELOG 10 BP'!$F$2:$EE$2,CB$4,'SPACELOG 10 BP'!$F71:$EE71)+SUMIF('SPACELOG 11 BP'!$F$2:$EE$2,CB$4,'SPACELOG 11 BP'!$F71:$EE71)+SUMIF('SPACELOG 12 BP'!$F$2:$EE$2,CB$4,'SPACELOG 12 BP'!$F71:$EE71)</f>
        <v>128135</v>
      </c>
      <c r="CC71" s="33">
        <f>SUMIF('reporting montigny'!$F$2:$EE$2,CC$4,'reporting montigny'!$F71:$EE71)+SUMIF('reporting boissy'!$F$2:$EE$2,CC$4,'reporting boissy'!$F71:$EE71)+SUMIF('reporting moussy'!$F$2:$EE$2,CC$4,'reporting moussy'!$F71:$EE71)+SUMIF('reporting trappes'!$F$2:$EE$2,CC$4,'reporting trappes'!$F71:$EE71)+SUMIF('SPACELOG 5 BP'!$F$2:$EE$2,CC$4,'SPACELOG 5 BP'!$F71:$EE71)+SUMIF('SPACELOG 6 BP'!$F$2:$EE$2,CC$4,'SPACELOG 6 BP'!$F71:$EE71)+SUMIF('SPACELOG 7 BP'!$F$2:$EE$2,CC$4,'SPACELOG 7 BP'!$F71:$EE71)+SUMIF('SPACELOG 8 BP'!$F$2:$EE$2,CC$4,'SPACELOG 8 BP'!$F71:$EE71)+SUMIF('SPACELOG 9 BP'!$F$2:$EE$2,CC$4,'SPACELOG 9 BP'!$F71:$EE71)+SUMIF('SPACELOG 10 BP'!$F$2:$EE$2,CC$4,'SPACELOG 10 BP'!$F71:$EE71)+SUMIF('SPACELOG 11 BP'!$F$2:$EE$2,CC$4,'SPACELOG 11 BP'!$F71:$EE71)+SUMIF('SPACELOG 12 BP'!$F$2:$EE$2,CC$4,'SPACELOG 12 BP'!$F71:$EE71)</f>
        <v>128135</v>
      </c>
      <c r="CD71" s="33">
        <f>SUMIF('reporting montigny'!$F$2:$EE$2,CD$4,'reporting montigny'!$F71:$EE71)+SUMIF('reporting boissy'!$F$2:$EE$2,CD$4,'reporting boissy'!$F71:$EE71)+SUMIF('reporting moussy'!$F$2:$EE$2,CD$4,'reporting moussy'!$F71:$EE71)+SUMIF('reporting trappes'!$F$2:$EE$2,CD$4,'reporting trappes'!$F71:$EE71)+SUMIF('SPACELOG 5 BP'!$F$2:$EE$2,CD$4,'SPACELOG 5 BP'!$F71:$EE71)+SUMIF('SPACELOG 6 BP'!$F$2:$EE$2,CD$4,'SPACELOG 6 BP'!$F71:$EE71)+SUMIF('SPACELOG 7 BP'!$F$2:$EE$2,CD$4,'SPACELOG 7 BP'!$F71:$EE71)+SUMIF('SPACELOG 8 BP'!$F$2:$EE$2,CD$4,'SPACELOG 8 BP'!$F71:$EE71)+SUMIF('SPACELOG 9 BP'!$F$2:$EE$2,CD$4,'SPACELOG 9 BP'!$F71:$EE71)+SUMIF('SPACELOG 10 BP'!$F$2:$EE$2,CD$4,'SPACELOG 10 BP'!$F71:$EE71)+SUMIF('SPACELOG 11 BP'!$F$2:$EE$2,CD$4,'SPACELOG 11 BP'!$F71:$EE71)+SUMIF('SPACELOG 12 BP'!$F$2:$EE$2,CD$4,'SPACELOG 12 BP'!$F71:$EE71)</f>
        <v>128135</v>
      </c>
      <c r="CE71" s="393">
        <f t="shared" ref="CE71:CE72" si="304">SUM(BS71:CD71)</f>
        <v>1535195</v>
      </c>
      <c r="CF71" s="33">
        <f>SUMIF('reporting montigny'!$F$2:$EE$2,CF$4,'reporting montigny'!$F71:$EE71)+SUMIF('reporting boissy'!$F$2:$EE$2,CF$4,'reporting boissy'!$F71:$EE71)+SUMIF('reporting moussy'!$F$2:$EE$2,CF$4,'reporting moussy'!$F71:$EE71)+SUMIF('reporting trappes'!$F$2:$EE$2,CF$4,'reporting trappes'!$F71:$EE71)+SUMIF('SPACELOG 5 BP'!$F$2:$EE$2,CF$4,'SPACELOG 5 BP'!$F71:$EE71)+SUMIF('SPACELOG 6 BP'!$F$2:$EE$2,CF$4,'SPACELOG 6 BP'!$F71:$EE71)+SUMIF('SPACELOG 7 BP'!$F$2:$EE$2,CF$4,'SPACELOG 7 BP'!$F71:$EE71)+SUMIF('SPACELOG 8 BP'!$F$2:$EE$2,CF$4,'SPACELOG 8 BP'!$F71:$EE71)+SUMIF('SPACELOG 9 BP'!$F$2:$EE$2,CF$4,'SPACELOG 9 BP'!$F71:$EE71)+SUMIF('SPACELOG 10 BP'!$F$2:$EE$2,CF$4,'SPACELOG 10 BP'!$F71:$EE71)+SUMIF('SPACELOG 11 BP'!$F$2:$EE$2,CF$4,'SPACELOG 11 BP'!$F71:$EE71)+SUMIF('SPACELOG 12 BP'!$F$2:$EE$2,CF$4,'SPACELOG 12 BP'!$F71:$EE71)</f>
        <v>126110</v>
      </c>
      <c r="CG71" s="33">
        <f>SUMIF('reporting montigny'!$F$2:$EE$2,CG$4,'reporting montigny'!$F71:$EE71)+SUMIF('reporting boissy'!$F$2:$EE$2,CG$4,'reporting boissy'!$F71:$EE71)+SUMIF('reporting moussy'!$F$2:$EE$2,CG$4,'reporting moussy'!$F71:$EE71)+SUMIF('reporting trappes'!$F$2:$EE$2,CG$4,'reporting trappes'!$F71:$EE71)+SUMIF('SPACELOG 5 BP'!$F$2:$EE$2,CG$4,'SPACELOG 5 BP'!$F71:$EE71)+SUMIF('SPACELOG 6 BP'!$F$2:$EE$2,CG$4,'SPACELOG 6 BP'!$F71:$EE71)+SUMIF('SPACELOG 7 BP'!$F$2:$EE$2,CG$4,'SPACELOG 7 BP'!$F71:$EE71)+SUMIF('SPACELOG 8 BP'!$F$2:$EE$2,CG$4,'SPACELOG 8 BP'!$F71:$EE71)+SUMIF('SPACELOG 9 BP'!$F$2:$EE$2,CG$4,'SPACELOG 9 BP'!$F71:$EE71)+SUMIF('SPACELOG 10 BP'!$F$2:$EE$2,CG$4,'SPACELOG 10 BP'!$F71:$EE71)+SUMIF('SPACELOG 11 BP'!$F$2:$EE$2,CG$4,'SPACELOG 11 BP'!$F71:$EE71)+SUMIF('SPACELOG 12 BP'!$F$2:$EE$2,CG$4,'SPACELOG 12 BP'!$F71:$EE71)</f>
        <v>127735</v>
      </c>
      <c r="CH71" s="33">
        <f>SUMIF('reporting montigny'!$F$2:$EE$2,CH$4,'reporting montigny'!$F71:$EE71)+SUMIF('reporting boissy'!$F$2:$EE$2,CH$4,'reporting boissy'!$F71:$EE71)+SUMIF('reporting moussy'!$F$2:$EE$2,CH$4,'reporting moussy'!$F71:$EE71)+SUMIF('reporting trappes'!$F$2:$EE$2,CH$4,'reporting trappes'!$F71:$EE71)+SUMIF('SPACELOG 5 BP'!$F$2:$EE$2,CH$4,'SPACELOG 5 BP'!$F71:$EE71)+SUMIF('SPACELOG 6 BP'!$F$2:$EE$2,CH$4,'SPACELOG 6 BP'!$F71:$EE71)+SUMIF('SPACELOG 7 BP'!$F$2:$EE$2,CH$4,'SPACELOG 7 BP'!$F71:$EE71)+SUMIF('SPACELOG 8 BP'!$F$2:$EE$2,CH$4,'SPACELOG 8 BP'!$F71:$EE71)+SUMIF('SPACELOG 9 BP'!$F$2:$EE$2,CH$4,'SPACELOG 9 BP'!$F71:$EE71)+SUMIF('SPACELOG 10 BP'!$F$2:$EE$2,CH$4,'SPACELOG 10 BP'!$F71:$EE71)+SUMIF('SPACELOG 11 BP'!$F$2:$EE$2,CH$4,'SPACELOG 11 BP'!$F71:$EE71)+SUMIF('SPACELOG 12 BP'!$F$2:$EE$2,CH$4,'SPACELOG 12 BP'!$F71:$EE71)</f>
        <v>128135</v>
      </c>
      <c r="CI71" s="33">
        <f>SUMIF('reporting montigny'!$F$2:$EE$2,CI$4,'reporting montigny'!$F71:$EE71)+SUMIF('reporting boissy'!$F$2:$EE$2,CI$4,'reporting boissy'!$F71:$EE71)+SUMIF('reporting moussy'!$F$2:$EE$2,CI$4,'reporting moussy'!$F71:$EE71)+SUMIF('reporting trappes'!$F$2:$EE$2,CI$4,'reporting trappes'!$F71:$EE71)+SUMIF('SPACELOG 5 BP'!$F$2:$EE$2,CI$4,'SPACELOG 5 BP'!$F71:$EE71)+SUMIF('SPACELOG 6 BP'!$F$2:$EE$2,CI$4,'SPACELOG 6 BP'!$F71:$EE71)+SUMIF('SPACELOG 7 BP'!$F$2:$EE$2,CI$4,'SPACELOG 7 BP'!$F71:$EE71)+SUMIF('SPACELOG 8 BP'!$F$2:$EE$2,CI$4,'SPACELOG 8 BP'!$F71:$EE71)+SUMIF('SPACELOG 9 BP'!$F$2:$EE$2,CI$4,'SPACELOG 9 BP'!$F71:$EE71)+SUMIF('SPACELOG 10 BP'!$F$2:$EE$2,CI$4,'SPACELOG 10 BP'!$F71:$EE71)+SUMIF('SPACELOG 11 BP'!$F$2:$EE$2,CI$4,'SPACELOG 11 BP'!$F71:$EE71)+SUMIF('SPACELOG 12 BP'!$F$2:$EE$2,CI$4,'SPACELOG 12 BP'!$F71:$EE71)</f>
        <v>128135</v>
      </c>
      <c r="CJ71" s="33">
        <f>SUMIF('reporting montigny'!$F$2:$EE$2,CJ$4,'reporting montigny'!$F71:$EE71)+SUMIF('reporting boissy'!$F$2:$EE$2,CJ$4,'reporting boissy'!$F71:$EE71)+SUMIF('reporting moussy'!$F$2:$EE$2,CJ$4,'reporting moussy'!$F71:$EE71)+SUMIF('reporting trappes'!$F$2:$EE$2,CJ$4,'reporting trappes'!$F71:$EE71)+SUMIF('SPACELOG 5 BP'!$F$2:$EE$2,CJ$4,'SPACELOG 5 BP'!$F71:$EE71)+SUMIF('SPACELOG 6 BP'!$F$2:$EE$2,CJ$4,'SPACELOG 6 BP'!$F71:$EE71)+SUMIF('SPACELOG 7 BP'!$F$2:$EE$2,CJ$4,'SPACELOG 7 BP'!$F71:$EE71)+SUMIF('SPACELOG 8 BP'!$F$2:$EE$2,CJ$4,'SPACELOG 8 BP'!$F71:$EE71)+SUMIF('SPACELOG 9 BP'!$F$2:$EE$2,CJ$4,'SPACELOG 9 BP'!$F71:$EE71)+SUMIF('SPACELOG 10 BP'!$F$2:$EE$2,CJ$4,'SPACELOG 10 BP'!$F71:$EE71)+SUMIF('SPACELOG 11 BP'!$F$2:$EE$2,CJ$4,'SPACELOG 11 BP'!$F71:$EE71)+SUMIF('SPACELOG 12 BP'!$F$2:$EE$2,CJ$4,'SPACELOG 12 BP'!$F71:$EE71)</f>
        <v>128135</v>
      </c>
      <c r="CK71" s="33">
        <f>SUMIF('reporting montigny'!$F$2:$EE$2,CK$4,'reporting montigny'!$F71:$EE71)+SUMIF('reporting boissy'!$F$2:$EE$2,CK$4,'reporting boissy'!$F71:$EE71)+SUMIF('reporting moussy'!$F$2:$EE$2,CK$4,'reporting moussy'!$F71:$EE71)+SUMIF('reporting trappes'!$F$2:$EE$2,CK$4,'reporting trappes'!$F71:$EE71)+SUMIF('SPACELOG 5 BP'!$F$2:$EE$2,CK$4,'SPACELOG 5 BP'!$F71:$EE71)+SUMIF('SPACELOG 6 BP'!$F$2:$EE$2,CK$4,'SPACELOG 6 BP'!$F71:$EE71)+SUMIF('SPACELOG 7 BP'!$F$2:$EE$2,CK$4,'SPACELOG 7 BP'!$F71:$EE71)+SUMIF('SPACELOG 8 BP'!$F$2:$EE$2,CK$4,'SPACELOG 8 BP'!$F71:$EE71)+SUMIF('SPACELOG 9 BP'!$F$2:$EE$2,CK$4,'SPACELOG 9 BP'!$F71:$EE71)+SUMIF('SPACELOG 10 BP'!$F$2:$EE$2,CK$4,'SPACELOG 10 BP'!$F71:$EE71)+SUMIF('SPACELOG 11 BP'!$F$2:$EE$2,CK$4,'SPACELOG 11 BP'!$F71:$EE71)+SUMIF('SPACELOG 12 BP'!$F$2:$EE$2,CK$4,'SPACELOG 12 BP'!$F71:$EE71)</f>
        <v>128135</v>
      </c>
      <c r="CL71" s="33">
        <f>SUMIF('reporting montigny'!$F$2:$EE$2,CL$4,'reporting montigny'!$F71:$EE71)+SUMIF('reporting boissy'!$F$2:$EE$2,CL$4,'reporting boissy'!$F71:$EE71)+SUMIF('reporting moussy'!$F$2:$EE$2,CL$4,'reporting moussy'!$F71:$EE71)+SUMIF('reporting trappes'!$F$2:$EE$2,CL$4,'reporting trappes'!$F71:$EE71)+SUMIF('SPACELOG 5 BP'!$F$2:$EE$2,CL$4,'SPACELOG 5 BP'!$F71:$EE71)+SUMIF('SPACELOG 6 BP'!$F$2:$EE$2,CL$4,'SPACELOG 6 BP'!$F71:$EE71)+SUMIF('SPACELOG 7 BP'!$F$2:$EE$2,CL$4,'SPACELOG 7 BP'!$F71:$EE71)+SUMIF('SPACELOG 8 BP'!$F$2:$EE$2,CL$4,'SPACELOG 8 BP'!$F71:$EE71)+SUMIF('SPACELOG 9 BP'!$F$2:$EE$2,CL$4,'SPACELOG 9 BP'!$F71:$EE71)+SUMIF('SPACELOG 10 BP'!$F$2:$EE$2,CL$4,'SPACELOG 10 BP'!$F71:$EE71)+SUMIF('SPACELOG 11 BP'!$F$2:$EE$2,CL$4,'SPACELOG 11 BP'!$F71:$EE71)+SUMIF('SPACELOG 12 BP'!$F$2:$EE$2,CL$4,'SPACELOG 12 BP'!$F71:$EE71)</f>
        <v>128135</v>
      </c>
      <c r="CM71" s="33">
        <f>SUMIF('reporting montigny'!$F$2:$EE$2,CM$4,'reporting montigny'!$F71:$EE71)+SUMIF('reporting boissy'!$F$2:$EE$2,CM$4,'reporting boissy'!$F71:$EE71)+SUMIF('reporting moussy'!$F$2:$EE$2,CM$4,'reporting moussy'!$F71:$EE71)+SUMIF('reporting trappes'!$F$2:$EE$2,CM$4,'reporting trappes'!$F71:$EE71)+SUMIF('SPACELOG 5 BP'!$F$2:$EE$2,CM$4,'SPACELOG 5 BP'!$F71:$EE71)+SUMIF('SPACELOG 6 BP'!$F$2:$EE$2,CM$4,'SPACELOG 6 BP'!$F71:$EE71)+SUMIF('SPACELOG 7 BP'!$F$2:$EE$2,CM$4,'SPACELOG 7 BP'!$F71:$EE71)+SUMIF('SPACELOG 8 BP'!$F$2:$EE$2,CM$4,'SPACELOG 8 BP'!$F71:$EE71)+SUMIF('SPACELOG 9 BP'!$F$2:$EE$2,CM$4,'SPACELOG 9 BP'!$F71:$EE71)+SUMIF('SPACELOG 10 BP'!$F$2:$EE$2,CM$4,'SPACELOG 10 BP'!$F71:$EE71)+SUMIF('SPACELOG 11 BP'!$F$2:$EE$2,CM$4,'SPACELOG 11 BP'!$F71:$EE71)+SUMIF('SPACELOG 12 BP'!$F$2:$EE$2,CM$4,'SPACELOG 12 BP'!$F71:$EE71)</f>
        <v>128135</v>
      </c>
      <c r="CN71" s="33">
        <f>SUMIF('reporting montigny'!$F$2:$EE$2,CN$4,'reporting montigny'!$F71:$EE71)+SUMIF('reporting boissy'!$F$2:$EE$2,CN$4,'reporting boissy'!$F71:$EE71)+SUMIF('reporting moussy'!$F$2:$EE$2,CN$4,'reporting moussy'!$F71:$EE71)+SUMIF('reporting trappes'!$F$2:$EE$2,CN$4,'reporting trappes'!$F71:$EE71)+SUMIF('SPACELOG 5 BP'!$F$2:$EE$2,CN$4,'SPACELOG 5 BP'!$F71:$EE71)+SUMIF('SPACELOG 6 BP'!$F$2:$EE$2,CN$4,'SPACELOG 6 BP'!$F71:$EE71)+SUMIF('SPACELOG 7 BP'!$F$2:$EE$2,CN$4,'SPACELOG 7 BP'!$F71:$EE71)+SUMIF('SPACELOG 8 BP'!$F$2:$EE$2,CN$4,'SPACELOG 8 BP'!$F71:$EE71)+SUMIF('SPACELOG 9 BP'!$F$2:$EE$2,CN$4,'SPACELOG 9 BP'!$F71:$EE71)+SUMIF('SPACELOG 10 BP'!$F$2:$EE$2,CN$4,'SPACELOG 10 BP'!$F71:$EE71)+SUMIF('SPACELOG 11 BP'!$F$2:$EE$2,CN$4,'SPACELOG 11 BP'!$F71:$EE71)+SUMIF('SPACELOG 12 BP'!$F$2:$EE$2,CN$4,'SPACELOG 12 BP'!$F71:$EE71)</f>
        <v>128135</v>
      </c>
      <c r="CO71" s="33">
        <f>SUMIF('reporting montigny'!$F$2:$EE$2,CO$4,'reporting montigny'!$F71:$EE71)+SUMIF('reporting boissy'!$F$2:$EE$2,CO$4,'reporting boissy'!$F71:$EE71)+SUMIF('reporting moussy'!$F$2:$EE$2,CO$4,'reporting moussy'!$F71:$EE71)+SUMIF('reporting trappes'!$F$2:$EE$2,CO$4,'reporting trappes'!$F71:$EE71)+SUMIF('SPACELOG 5 BP'!$F$2:$EE$2,CO$4,'SPACELOG 5 BP'!$F71:$EE71)+SUMIF('SPACELOG 6 BP'!$F$2:$EE$2,CO$4,'SPACELOG 6 BP'!$F71:$EE71)+SUMIF('SPACELOG 7 BP'!$F$2:$EE$2,CO$4,'SPACELOG 7 BP'!$F71:$EE71)+SUMIF('SPACELOG 8 BP'!$F$2:$EE$2,CO$4,'SPACELOG 8 BP'!$F71:$EE71)+SUMIF('SPACELOG 9 BP'!$F$2:$EE$2,CO$4,'SPACELOG 9 BP'!$F71:$EE71)+SUMIF('SPACELOG 10 BP'!$F$2:$EE$2,CO$4,'SPACELOG 10 BP'!$F71:$EE71)+SUMIF('SPACELOG 11 BP'!$F$2:$EE$2,CO$4,'SPACELOG 11 BP'!$F71:$EE71)+SUMIF('SPACELOG 12 BP'!$F$2:$EE$2,CO$4,'SPACELOG 12 BP'!$F71:$EE71)</f>
        <v>128135</v>
      </c>
      <c r="CP71" s="33">
        <f>SUMIF('reporting montigny'!$F$2:$EE$2,CP$4,'reporting montigny'!$F71:$EE71)+SUMIF('reporting boissy'!$F$2:$EE$2,CP$4,'reporting boissy'!$F71:$EE71)+SUMIF('reporting moussy'!$F$2:$EE$2,CP$4,'reporting moussy'!$F71:$EE71)+SUMIF('reporting trappes'!$F$2:$EE$2,CP$4,'reporting trappes'!$F71:$EE71)+SUMIF('SPACELOG 5 BP'!$F$2:$EE$2,CP$4,'SPACELOG 5 BP'!$F71:$EE71)+SUMIF('SPACELOG 6 BP'!$F$2:$EE$2,CP$4,'SPACELOG 6 BP'!$F71:$EE71)+SUMIF('SPACELOG 7 BP'!$F$2:$EE$2,CP$4,'SPACELOG 7 BP'!$F71:$EE71)+SUMIF('SPACELOG 8 BP'!$F$2:$EE$2,CP$4,'SPACELOG 8 BP'!$F71:$EE71)+SUMIF('SPACELOG 9 BP'!$F$2:$EE$2,CP$4,'SPACELOG 9 BP'!$F71:$EE71)+SUMIF('SPACELOG 10 BP'!$F$2:$EE$2,CP$4,'SPACELOG 10 BP'!$F71:$EE71)+SUMIF('SPACELOG 11 BP'!$F$2:$EE$2,CP$4,'SPACELOG 11 BP'!$F71:$EE71)+SUMIF('SPACELOG 12 BP'!$F$2:$EE$2,CP$4,'SPACELOG 12 BP'!$F71:$EE71)</f>
        <v>128135</v>
      </c>
      <c r="CQ71" s="33">
        <f>SUMIF('reporting montigny'!$F$2:$EE$2,CQ$4,'reporting montigny'!$F71:$EE71)+SUMIF('reporting boissy'!$F$2:$EE$2,CQ$4,'reporting boissy'!$F71:$EE71)+SUMIF('reporting moussy'!$F$2:$EE$2,CQ$4,'reporting moussy'!$F71:$EE71)+SUMIF('reporting trappes'!$F$2:$EE$2,CQ$4,'reporting trappes'!$F71:$EE71)+SUMIF('SPACELOG 5 BP'!$F$2:$EE$2,CQ$4,'SPACELOG 5 BP'!$F71:$EE71)+SUMIF('SPACELOG 6 BP'!$F$2:$EE$2,CQ$4,'SPACELOG 6 BP'!$F71:$EE71)+SUMIF('SPACELOG 7 BP'!$F$2:$EE$2,CQ$4,'SPACELOG 7 BP'!$F71:$EE71)+SUMIF('SPACELOG 8 BP'!$F$2:$EE$2,CQ$4,'SPACELOG 8 BP'!$F71:$EE71)+SUMIF('SPACELOG 9 BP'!$F$2:$EE$2,CQ$4,'SPACELOG 9 BP'!$F71:$EE71)+SUMIF('SPACELOG 10 BP'!$F$2:$EE$2,CQ$4,'SPACELOG 10 BP'!$F71:$EE71)+SUMIF('SPACELOG 11 BP'!$F$2:$EE$2,CQ$4,'SPACELOG 11 BP'!$F71:$EE71)+SUMIF('SPACELOG 12 BP'!$F$2:$EE$2,CQ$4,'SPACELOG 12 BP'!$F71:$EE71)</f>
        <v>128135</v>
      </c>
      <c r="CR71" s="393">
        <f t="shared" ref="CR71:CR72" si="305">SUM(CF71:CQ71)</f>
        <v>1535195</v>
      </c>
      <c r="CS71" s="33">
        <f>SUMIF('reporting montigny'!$F$2:$EE$2,CS$4,'reporting montigny'!$F71:$EE71)+SUMIF('reporting boissy'!$F$2:$EE$2,CS$4,'reporting boissy'!$F71:$EE71)+SUMIF('reporting moussy'!$F$2:$EE$2,CS$4,'reporting moussy'!$F71:$EE71)+SUMIF('reporting trappes'!$F$2:$EE$2,CS$4,'reporting trappes'!$F71:$EE71)+SUMIF('SPACELOG 5 BP'!$F$2:$EE$2,CS$4,'SPACELOG 5 BP'!$F71:$EE71)+SUMIF('SPACELOG 6 BP'!$F$2:$EE$2,CS$4,'SPACELOG 6 BP'!$F71:$EE71)+SUMIF('SPACELOG 7 BP'!$F$2:$EE$2,CS$4,'SPACELOG 7 BP'!$F71:$EE71)+SUMIF('SPACELOG 8 BP'!$F$2:$EE$2,CS$4,'SPACELOG 8 BP'!$F71:$EE71)+SUMIF('SPACELOG 9 BP'!$F$2:$EE$2,CS$4,'SPACELOG 9 BP'!$F71:$EE71)+SUMIF('SPACELOG 10 BP'!$F$2:$EE$2,CS$4,'SPACELOG 10 BP'!$F71:$EE71)+SUMIF('SPACELOG 11 BP'!$F$2:$EE$2,CS$4,'SPACELOG 11 BP'!$F71:$EE71)+SUMIF('SPACELOG 12 BP'!$F$2:$EE$2,CS$4,'SPACELOG 12 BP'!$F71:$EE71)</f>
        <v>126110</v>
      </c>
      <c r="CT71" s="33">
        <f>SUMIF('reporting montigny'!$F$2:$EE$2,CT$4,'reporting montigny'!$F71:$EE71)+SUMIF('reporting boissy'!$F$2:$EE$2,CT$4,'reporting boissy'!$F71:$EE71)+SUMIF('reporting moussy'!$F$2:$EE$2,CT$4,'reporting moussy'!$F71:$EE71)+SUMIF('reporting trappes'!$F$2:$EE$2,CT$4,'reporting trappes'!$F71:$EE71)+SUMIF('SPACELOG 5 BP'!$F$2:$EE$2,CT$4,'SPACELOG 5 BP'!$F71:$EE71)+SUMIF('SPACELOG 6 BP'!$F$2:$EE$2,CT$4,'SPACELOG 6 BP'!$F71:$EE71)+SUMIF('SPACELOG 7 BP'!$F$2:$EE$2,CT$4,'SPACELOG 7 BP'!$F71:$EE71)+SUMIF('SPACELOG 8 BP'!$F$2:$EE$2,CT$4,'SPACELOG 8 BP'!$F71:$EE71)+SUMIF('SPACELOG 9 BP'!$F$2:$EE$2,CT$4,'SPACELOG 9 BP'!$F71:$EE71)+SUMIF('SPACELOG 10 BP'!$F$2:$EE$2,CT$4,'SPACELOG 10 BP'!$F71:$EE71)+SUMIF('SPACELOG 11 BP'!$F$2:$EE$2,CT$4,'SPACELOG 11 BP'!$F71:$EE71)+SUMIF('SPACELOG 12 BP'!$F$2:$EE$2,CT$4,'SPACELOG 12 BP'!$F71:$EE71)</f>
        <v>127735</v>
      </c>
      <c r="CU71" s="33">
        <f>SUMIF('reporting montigny'!$F$2:$EE$2,CU$4,'reporting montigny'!$F71:$EE71)+SUMIF('reporting boissy'!$F$2:$EE$2,CU$4,'reporting boissy'!$F71:$EE71)+SUMIF('reporting moussy'!$F$2:$EE$2,CU$4,'reporting moussy'!$F71:$EE71)+SUMIF('reporting trappes'!$F$2:$EE$2,CU$4,'reporting trappes'!$F71:$EE71)+SUMIF('SPACELOG 5 BP'!$F$2:$EE$2,CU$4,'SPACELOG 5 BP'!$F71:$EE71)+SUMIF('SPACELOG 6 BP'!$F$2:$EE$2,CU$4,'SPACELOG 6 BP'!$F71:$EE71)+SUMIF('SPACELOG 7 BP'!$F$2:$EE$2,CU$4,'SPACELOG 7 BP'!$F71:$EE71)+SUMIF('SPACELOG 8 BP'!$F$2:$EE$2,CU$4,'SPACELOG 8 BP'!$F71:$EE71)+SUMIF('SPACELOG 9 BP'!$F$2:$EE$2,CU$4,'SPACELOG 9 BP'!$F71:$EE71)+SUMIF('SPACELOG 10 BP'!$F$2:$EE$2,CU$4,'SPACELOG 10 BP'!$F71:$EE71)+SUMIF('SPACELOG 11 BP'!$F$2:$EE$2,CU$4,'SPACELOG 11 BP'!$F71:$EE71)+SUMIF('SPACELOG 12 BP'!$F$2:$EE$2,CU$4,'SPACELOG 12 BP'!$F71:$EE71)</f>
        <v>128135</v>
      </c>
      <c r="CV71" s="33">
        <f>SUMIF('reporting montigny'!$F$2:$EE$2,CV$4,'reporting montigny'!$F71:$EE71)+SUMIF('reporting boissy'!$F$2:$EE$2,CV$4,'reporting boissy'!$F71:$EE71)+SUMIF('reporting moussy'!$F$2:$EE$2,CV$4,'reporting moussy'!$F71:$EE71)+SUMIF('reporting trappes'!$F$2:$EE$2,CV$4,'reporting trappes'!$F71:$EE71)+SUMIF('SPACELOG 5 BP'!$F$2:$EE$2,CV$4,'SPACELOG 5 BP'!$F71:$EE71)+SUMIF('SPACELOG 6 BP'!$F$2:$EE$2,CV$4,'SPACELOG 6 BP'!$F71:$EE71)+SUMIF('SPACELOG 7 BP'!$F$2:$EE$2,CV$4,'SPACELOG 7 BP'!$F71:$EE71)+SUMIF('SPACELOG 8 BP'!$F$2:$EE$2,CV$4,'SPACELOG 8 BP'!$F71:$EE71)+SUMIF('SPACELOG 9 BP'!$F$2:$EE$2,CV$4,'SPACELOG 9 BP'!$F71:$EE71)+SUMIF('SPACELOG 10 BP'!$F$2:$EE$2,CV$4,'SPACELOG 10 BP'!$F71:$EE71)+SUMIF('SPACELOG 11 BP'!$F$2:$EE$2,CV$4,'SPACELOG 11 BP'!$F71:$EE71)+SUMIF('SPACELOG 12 BP'!$F$2:$EE$2,CV$4,'SPACELOG 12 BP'!$F71:$EE71)</f>
        <v>128135</v>
      </c>
      <c r="CW71" s="33">
        <f>SUMIF('reporting montigny'!$F$2:$EE$2,CW$4,'reporting montigny'!$F71:$EE71)+SUMIF('reporting boissy'!$F$2:$EE$2,CW$4,'reporting boissy'!$F71:$EE71)+SUMIF('reporting moussy'!$F$2:$EE$2,CW$4,'reporting moussy'!$F71:$EE71)+SUMIF('reporting trappes'!$F$2:$EE$2,CW$4,'reporting trappes'!$F71:$EE71)+SUMIF('SPACELOG 5 BP'!$F$2:$EE$2,CW$4,'SPACELOG 5 BP'!$F71:$EE71)+SUMIF('SPACELOG 6 BP'!$F$2:$EE$2,CW$4,'SPACELOG 6 BP'!$F71:$EE71)+SUMIF('SPACELOG 7 BP'!$F$2:$EE$2,CW$4,'SPACELOG 7 BP'!$F71:$EE71)+SUMIF('SPACELOG 8 BP'!$F$2:$EE$2,CW$4,'SPACELOG 8 BP'!$F71:$EE71)+SUMIF('SPACELOG 9 BP'!$F$2:$EE$2,CW$4,'SPACELOG 9 BP'!$F71:$EE71)+SUMIF('SPACELOG 10 BP'!$F$2:$EE$2,CW$4,'SPACELOG 10 BP'!$F71:$EE71)+SUMIF('SPACELOG 11 BP'!$F$2:$EE$2,CW$4,'SPACELOG 11 BP'!$F71:$EE71)+SUMIF('SPACELOG 12 BP'!$F$2:$EE$2,CW$4,'SPACELOG 12 BP'!$F71:$EE71)</f>
        <v>128135</v>
      </c>
      <c r="CX71" s="33">
        <f>SUMIF('reporting montigny'!$F$2:$EE$2,CX$4,'reporting montigny'!$F71:$EE71)+SUMIF('reporting boissy'!$F$2:$EE$2,CX$4,'reporting boissy'!$F71:$EE71)+SUMIF('reporting moussy'!$F$2:$EE$2,CX$4,'reporting moussy'!$F71:$EE71)+SUMIF('reporting trappes'!$F$2:$EE$2,CX$4,'reporting trappes'!$F71:$EE71)+SUMIF('SPACELOG 5 BP'!$F$2:$EE$2,CX$4,'SPACELOG 5 BP'!$F71:$EE71)+SUMIF('SPACELOG 6 BP'!$F$2:$EE$2,CX$4,'SPACELOG 6 BP'!$F71:$EE71)+SUMIF('SPACELOG 7 BP'!$F$2:$EE$2,CX$4,'SPACELOG 7 BP'!$F71:$EE71)+SUMIF('SPACELOG 8 BP'!$F$2:$EE$2,CX$4,'SPACELOG 8 BP'!$F71:$EE71)+SUMIF('SPACELOG 9 BP'!$F$2:$EE$2,CX$4,'SPACELOG 9 BP'!$F71:$EE71)+SUMIF('SPACELOG 10 BP'!$F$2:$EE$2,CX$4,'SPACELOG 10 BP'!$F71:$EE71)+SUMIF('SPACELOG 11 BP'!$F$2:$EE$2,CX$4,'SPACELOG 11 BP'!$F71:$EE71)+SUMIF('SPACELOG 12 BP'!$F$2:$EE$2,CX$4,'SPACELOG 12 BP'!$F71:$EE71)</f>
        <v>128135</v>
      </c>
      <c r="CY71" s="33">
        <f>SUMIF('reporting montigny'!$F$2:$EE$2,CY$4,'reporting montigny'!$F71:$EE71)+SUMIF('reporting boissy'!$F$2:$EE$2,CY$4,'reporting boissy'!$F71:$EE71)+SUMIF('reporting moussy'!$F$2:$EE$2,CY$4,'reporting moussy'!$F71:$EE71)+SUMIF('reporting trappes'!$F$2:$EE$2,CY$4,'reporting trappes'!$F71:$EE71)+SUMIF('SPACELOG 5 BP'!$F$2:$EE$2,CY$4,'SPACELOG 5 BP'!$F71:$EE71)+SUMIF('SPACELOG 6 BP'!$F$2:$EE$2,CY$4,'SPACELOG 6 BP'!$F71:$EE71)+SUMIF('SPACELOG 7 BP'!$F$2:$EE$2,CY$4,'SPACELOG 7 BP'!$F71:$EE71)+SUMIF('SPACELOG 8 BP'!$F$2:$EE$2,CY$4,'SPACELOG 8 BP'!$F71:$EE71)+SUMIF('SPACELOG 9 BP'!$F$2:$EE$2,CY$4,'SPACELOG 9 BP'!$F71:$EE71)+SUMIF('SPACELOG 10 BP'!$F$2:$EE$2,CY$4,'SPACELOG 10 BP'!$F71:$EE71)+SUMIF('SPACELOG 11 BP'!$F$2:$EE$2,CY$4,'SPACELOG 11 BP'!$F71:$EE71)+SUMIF('SPACELOG 12 BP'!$F$2:$EE$2,CY$4,'SPACELOG 12 BP'!$F71:$EE71)</f>
        <v>128135</v>
      </c>
      <c r="CZ71" s="33">
        <f>SUMIF('reporting montigny'!$F$2:$EE$2,CZ$4,'reporting montigny'!$F71:$EE71)+SUMIF('reporting boissy'!$F$2:$EE$2,CZ$4,'reporting boissy'!$F71:$EE71)+SUMIF('reporting moussy'!$F$2:$EE$2,CZ$4,'reporting moussy'!$F71:$EE71)+SUMIF('reporting trappes'!$F$2:$EE$2,CZ$4,'reporting trappes'!$F71:$EE71)+SUMIF('SPACELOG 5 BP'!$F$2:$EE$2,CZ$4,'SPACELOG 5 BP'!$F71:$EE71)+SUMIF('SPACELOG 6 BP'!$F$2:$EE$2,CZ$4,'SPACELOG 6 BP'!$F71:$EE71)+SUMIF('SPACELOG 7 BP'!$F$2:$EE$2,CZ$4,'SPACELOG 7 BP'!$F71:$EE71)+SUMIF('SPACELOG 8 BP'!$F$2:$EE$2,CZ$4,'SPACELOG 8 BP'!$F71:$EE71)+SUMIF('SPACELOG 9 BP'!$F$2:$EE$2,CZ$4,'SPACELOG 9 BP'!$F71:$EE71)+SUMIF('SPACELOG 10 BP'!$F$2:$EE$2,CZ$4,'SPACELOG 10 BP'!$F71:$EE71)+SUMIF('SPACELOG 11 BP'!$F$2:$EE$2,CZ$4,'SPACELOG 11 BP'!$F71:$EE71)+SUMIF('SPACELOG 12 BP'!$F$2:$EE$2,CZ$4,'SPACELOG 12 BP'!$F71:$EE71)</f>
        <v>128135</v>
      </c>
      <c r="DA71" s="33">
        <f>SUMIF('reporting montigny'!$F$2:$EE$2,DA$4,'reporting montigny'!$F71:$EE71)+SUMIF('reporting boissy'!$F$2:$EE$2,DA$4,'reporting boissy'!$F71:$EE71)+SUMIF('reporting moussy'!$F$2:$EE$2,DA$4,'reporting moussy'!$F71:$EE71)+SUMIF('reporting trappes'!$F$2:$EE$2,DA$4,'reporting trappes'!$F71:$EE71)+SUMIF('SPACELOG 5 BP'!$F$2:$EE$2,DA$4,'SPACELOG 5 BP'!$F71:$EE71)+SUMIF('SPACELOG 6 BP'!$F$2:$EE$2,DA$4,'SPACELOG 6 BP'!$F71:$EE71)+SUMIF('SPACELOG 7 BP'!$F$2:$EE$2,DA$4,'SPACELOG 7 BP'!$F71:$EE71)+SUMIF('SPACELOG 8 BP'!$F$2:$EE$2,DA$4,'SPACELOG 8 BP'!$F71:$EE71)+SUMIF('SPACELOG 9 BP'!$F$2:$EE$2,DA$4,'SPACELOG 9 BP'!$F71:$EE71)+SUMIF('SPACELOG 10 BP'!$F$2:$EE$2,DA$4,'SPACELOG 10 BP'!$F71:$EE71)+SUMIF('SPACELOG 11 BP'!$F$2:$EE$2,DA$4,'SPACELOG 11 BP'!$F71:$EE71)+SUMIF('SPACELOG 12 BP'!$F$2:$EE$2,DA$4,'SPACELOG 12 BP'!$F71:$EE71)</f>
        <v>128135</v>
      </c>
      <c r="DB71" s="33">
        <f>SUMIF('reporting montigny'!$F$2:$EE$2,DB$4,'reporting montigny'!$F71:$EE71)+SUMIF('reporting boissy'!$F$2:$EE$2,DB$4,'reporting boissy'!$F71:$EE71)+SUMIF('reporting moussy'!$F$2:$EE$2,DB$4,'reporting moussy'!$F71:$EE71)+SUMIF('reporting trappes'!$F$2:$EE$2,DB$4,'reporting trappes'!$F71:$EE71)+SUMIF('SPACELOG 5 BP'!$F$2:$EE$2,DB$4,'SPACELOG 5 BP'!$F71:$EE71)+SUMIF('SPACELOG 6 BP'!$F$2:$EE$2,DB$4,'SPACELOG 6 BP'!$F71:$EE71)+SUMIF('SPACELOG 7 BP'!$F$2:$EE$2,DB$4,'SPACELOG 7 BP'!$F71:$EE71)+SUMIF('SPACELOG 8 BP'!$F$2:$EE$2,DB$4,'SPACELOG 8 BP'!$F71:$EE71)+SUMIF('SPACELOG 9 BP'!$F$2:$EE$2,DB$4,'SPACELOG 9 BP'!$F71:$EE71)+SUMIF('SPACELOG 10 BP'!$F$2:$EE$2,DB$4,'SPACELOG 10 BP'!$F71:$EE71)+SUMIF('SPACELOG 11 BP'!$F$2:$EE$2,DB$4,'SPACELOG 11 BP'!$F71:$EE71)+SUMIF('SPACELOG 12 BP'!$F$2:$EE$2,DB$4,'SPACELOG 12 BP'!$F71:$EE71)</f>
        <v>128135</v>
      </c>
      <c r="DC71" s="33">
        <f>SUMIF('reporting montigny'!$F$2:$EE$2,DC$4,'reporting montigny'!$F71:$EE71)+SUMIF('reporting boissy'!$F$2:$EE$2,DC$4,'reporting boissy'!$F71:$EE71)+SUMIF('reporting moussy'!$F$2:$EE$2,DC$4,'reporting moussy'!$F71:$EE71)+SUMIF('reporting trappes'!$F$2:$EE$2,DC$4,'reporting trappes'!$F71:$EE71)+SUMIF('SPACELOG 5 BP'!$F$2:$EE$2,DC$4,'SPACELOG 5 BP'!$F71:$EE71)+SUMIF('SPACELOG 6 BP'!$F$2:$EE$2,DC$4,'SPACELOG 6 BP'!$F71:$EE71)+SUMIF('SPACELOG 7 BP'!$F$2:$EE$2,DC$4,'SPACELOG 7 BP'!$F71:$EE71)+SUMIF('SPACELOG 8 BP'!$F$2:$EE$2,DC$4,'SPACELOG 8 BP'!$F71:$EE71)+SUMIF('SPACELOG 9 BP'!$F$2:$EE$2,DC$4,'SPACELOG 9 BP'!$F71:$EE71)+SUMIF('SPACELOG 10 BP'!$F$2:$EE$2,DC$4,'SPACELOG 10 BP'!$F71:$EE71)+SUMIF('SPACELOG 11 BP'!$F$2:$EE$2,DC$4,'SPACELOG 11 BP'!$F71:$EE71)+SUMIF('SPACELOG 12 BP'!$F$2:$EE$2,DC$4,'SPACELOG 12 BP'!$F71:$EE71)</f>
        <v>128135</v>
      </c>
      <c r="DD71" s="33">
        <f>SUMIF('reporting montigny'!$F$2:$EE$2,DD$4,'reporting montigny'!$F71:$EE71)+SUMIF('reporting boissy'!$F$2:$EE$2,DD$4,'reporting boissy'!$F71:$EE71)+SUMIF('reporting moussy'!$F$2:$EE$2,DD$4,'reporting moussy'!$F71:$EE71)+SUMIF('reporting trappes'!$F$2:$EE$2,DD$4,'reporting trappes'!$F71:$EE71)+SUMIF('SPACELOG 5 BP'!$F$2:$EE$2,DD$4,'SPACELOG 5 BP'!$F71:$EE71)+SUMIF('SPACELOG 6 BP'!$F$2:$EE$2,DD$4,'SPACELOG 6 BP'!$F71:$EE71)+SUMIF('SPACELOG 7 BP'!$F$2:$EE$2,DD$4,'SPACELOG 7 BP'!$F71:$EE71)+SUMIF('SPACELOG 8 BP'!$F$2:$EE$2,DD$4,'SPACELOG 8 BP'!$F71:$EE71)+SUMIF('SPACELOG 9 BP'!$F$2:$EE$2,DD$4,'SPACELOG 9 BP'!$F71:$EE71)+SUMIF('SPACELOG 10 BP'!$F$2:$EE$2,DD$4,'SPACELOG 10 BP'!$F71:$EE71)+SUMIF('SPACELOG 11 BP'!$F$2:$EE$2,DD$4,'SPACELOG 11 BP'!$F71:$EE71)+SUMIF('SPACELOG 12 BP'!$F$2:$EE$2,DD$4,'SPACELOG 12 BP'!$F71:$EE71)</f>
        <v>128135</v>
      </c>
      <c r="DE71" s="393">
        <f t="shared" ref="DE71:DE72" si="306">SUM(CS71:DD71)</f>
        <v>1535195</v>
      </c>
      <c r="DF71" s="33">
        <f>SUMIF('reporting montigny'!$F$2:$EE$2,DF$4,'reporting montigny'!$F71:$EE71)+SUMIF('reporting boissy'!$F$2:$EE$2,DF$4,'reporting boissy'!$F71:$EE71)+SUMIF('reporting moussy'!$F$2:$EE$2,DF$4,'reporting moussy'!$F71:$EE71)+SUMIF('reporting trappes'!$F$2:$EE$2,DF$4,'reporting trappes'!$F71:$EE71)+SUMIF('SPACELOG 5 BP'!$F$2:$EE$2,DF$4,'SPACELOG 5 BP'!$F71:$EE71)+SUMIF('SPACELOG 6 BP'!$F$2:$EE$2,DF$4,'SPACELOG 6 BP'!$F71:$EE71)+SUMIF('SPACELOG 7 BP'!$F$2:$EE$2,DF$4,'SPACELOG 7 BP'!$F71:$EE71)+SUMIF('SPACELOG 8 BP'!$F$2:$EE$2,DF$4,'SPACELOG 8 BP'!$F71:$EE71)+SUMIF('SPACELOG 9 BP'!$F$2:$EE$2,DF$4,'SPACELOG 9 BP'!$F71:$EE71)+SUMIF('SPACELOG 10 BP'!$F$2:$EE$2,DF$4,'SPACELOG 10 BP'!$F71:$EE71)+SUMIF('SPACELOG 11 BP'!$F$2:$EE$2,DF$4,'SPACELOG 11 BP'!$F71:$EE71)+SUMIF('SPACELOG 12 BP'!$F$2:$EE$2,DF$4,'SPACELOG 12 BP'!$F71:$EE71)</f>
        <v>126110</v>
      </c>
      <c r="DG71" s="33">
        <f>SUMIF('reporting montigny'!$F$2:$EE$2,DG$4,'reporting montigny'!$F71:$EE71)+SUMIF('reporting boissy'!$F$2:$EE$2,DG$4,'reporting boissy'!$F71:$EE71)+SUMIF('reporting moussy'!$F$2:$EE$2,DG$4,'reporting moussy'!$F71:$EE71)+SUMIF('reporting trappes'!$F$2:$EE$2,DG$4,'reporting trappes'!$F71:$EE71)+SUMIF('SPACELOG 5 BP'!$F$2:$EE$2,DG$4,'SPACELOG 5 BP'!$F71:$EE71)+SUMIF('SPACELOG 6 BP'!$F$2:$EE$2,DG$4,'SPACELOG 6 BP'!$F71:$EE71)+SUMIF('SPACELOG 7 BP'!$F$2:$EE$2,DG$4,'SPACELOG 7 BP'!$F71:$EE71)+SUMIF('SPACELOG 8 BP'!$F$2:$EE$2,DG$4,'SPACELOG 8 BP'!$F71:$EE71)+SUMIF('SPACELOG 9 BP'!$F$2:$EE$2,DG$4,'SPACELOG 9 BP'!$F71:$EE71)+SUMIF('SPACELOG 10 BP'!$F$2:$EE$2,DG$4,'SPACELOG 10 BP'!$F71:$EE71)+SUMIF('SPACELOG 11 BP'!$F$2:$EE$2,DG$4,'SPACELOG 11 BP'!$F71:$EE71)+SUMIF('SPACELOG 12 BP'!$F$2:$EE$2,DG$4,'SPACELOG 12 BP'!$F71:$EE71)</f>
        <v>127735</v>
      </c>
      <c r="DH71" s="33">
        <f>SUMIF('reporting montigny'!$F$2:$EE$2,DH$4,'reporting montigny'!$F71:$EE71)+SUMIF('reporting boissy'!$F$2:$EE$2,DH$4,'reporting boissy'!$F71:$EE71)+SUMIF('reporting moussy'!$F$2:$EE$2,DH$4,'reporting moussy'!$F71:$EE71)+SUMIF('reporting trappes'!$F$2:$EE$2,DH$4,'reporting trappes'!$F71:$EE71)+SUMIF('SPACELOG 5 BP'!$F$2:$EE$2,DH$4,'SPACELOG 5 BP'!$F71:$EE71)+SUMIF('SPACELOG 6 BP'!$F$2:$EE$2,DH$4,'SPACELOG 6 BP'!$F71:$EE71)+SUMIF('SPACELOG 7 BP'!$F$2:$EE$2,DH$4,'SPACELOG 7 BP'!$F71:$EE71)+SUMIF('SPACELOG 8 BP'!$F$2:$EE$2,DH$4,'SPACELOG 8 BP'!$F71:$EE71)+SUMIF('SPACELOG 9 BP'!$F$2:$EE$2,DH$4,'SPACELOG 9 BP'!$F71:$EE71)+SUMIF('SPACELOG 10 BP'!$F$2:$EE$2,DH$4,'SPACELOG 10 BP'!$F71:$EE71)+SUMIF('SPACELOG 11 BP'!$F$2:$EE$2,DH$4,'SPACELOG 11 BP'!$F71:$EE71)+SUMIF('SPACELOG 12 BP'!$F$2:$EE$2,DH$4,'SPACELOG 12 BP'!$F71:$EE71)</f>
        <v>128135</v>
      </c>
      <c r="DI71" s="33">
        <f>SUMIF('reporting montigny'!$F$2:$EE$2,DI$4,'reporting montigny'!$F71:$EE71)+SUMIF('reporting boissy'!$F$2:$EE$2,DI$4,'reporting boissy'!$F71:$EE71)+SUMIF('reporting moussy'!$F$2:$EE$2,DI$4,'reporting moussy'!$F71:$EE71)+SUMIF('reporting trappes'!$F$2:$EE$2,DI$4,'reporting trappes'!$F71:$EE71)+SUMIF('SPACELOG 5 BP'!$F$2:$EE$2,DI$4,'SPACELOG 5 BP'!$F71:$EE71)+SUMIF('SPACELOG 6 BP'!$F$2:$EE$2,DI$4,'SPACELOG 6 BP'!$F71:$EE71)+SUMIF('SPACELOG 7 BP'!$F$2:$EE$2,DI$4,'SPACELOG 7 BP'!$F71:$EE71)+SUMIF('SPACELOG 8 BP'!$F$2:$EE$2,DI$4,'SPACELOG 8 BP'!$F71:$EE71)+SUMIF('SPACELOG 9 BP'!$F$2:$EE$2,DI$4,'SPACELOG 9 BP'!$F71:$EE71)+SUMIF('SPACELOG 10 BP'!$F$2:$EE$2,DI$4,'SPACELOG 10 BP'!$F71:$EE71)+SUMIF('SPACELOG 11 BP'!$F$2:$EE$2,DI$4,'SPACELOG 11 BP'!$F71:$EE71)+SUMIF('SPACELOG 12 BP'!$F$2:$EE$2,DI$4,'SPACELOG 12 BP'!$F71:$EE71)</f>
        <v>128135</v>
      </c>
      <c r="DJ71" s="33">
        <f>SUMIF('reporting montigny'!$F$2:$EE$2,DJ$4,'reporting montigny'!$F71:$EE71)+SUMIF('reporting boissy'!$F$2:$EE$2,DJ$4,'reporting boissy'!$F71:$EE71)+SUMIF('reporting moussy'!$F$2:$EE$2,DJ$4,'reporting moussy'!$F71:$EE71)+SUMIF('reporting trappes'!$F$2:$EE$2,DJ$4,'reporting trappes'!$F71:$EE71)+SUMIF('SPACELOG 5 BP'!$F$2:$EE$2,DJ$4,'SPACELOG 5 BP'!$F71:$EE71)+SUMIF('SPACELOG 6 BP'!$F$2:$EE$2,DJ$4,'SPACELOG 6 BP'!$F71:$EE71)+SUMIF('SPACELOG 7 BP'!$F$2:$EE$2,DJ$4,'SPACELOG 7 BP'!$F71:$EE71)+SUMIF('SPACELOG 8 BP'!$F$2:$EE$2,DJ$4,'SPACELOG 8 BP'!$F71:$EE71)+SUMIF('SPACELOG 9 BP'!$F$2:$EE$2,DJ$4,'SPACELOG 9 BP'!$F71:$EE71)+SUMIF('SPACELOG 10 BP'!$F$2:$EE$2,DJ$4,'SPACELOG 10 BP'!$F71:$EE71)+SUMIF('SPACELOG 11 BP'!$F$2:$EE$2,DJ$4,'SPACELOG 11 BP'!$F71:$EE71)+SUMIF('SPACELOG 12 BP'!$F$2:$EE$2,DJ$4,'SPACELOG 12 BP'!$F71:$EE71)</f>
        <v>128135</v>
      </c>
      <c r="DK71" s="33">
        <f>SUMIF('reporting montigny'!$F$2:$EE$2,DK$4,'reporting montigny'!$F71:$EE71)+SUMIF('reporting boissy'!$F$2:$EE$2,DK$4,'reporting boissy'!$F71:$EE71)+SUMIF('reporting moussy'!$F$2:$EE$2,DK$4,'reporting moussy'!$F71:$EE71)+SUMIF('reporting trappes'!$F$2:$EE$2,DK$4,'reporting trappes'!$F71:$EE71)+SUMIF('SPACELOG 5 BP'!$F$2:$EE$2,DK$4,'SPACELOG 5 BP'!$F71:$EE71)+SUMIF('SPACELOG 6 BP'!$F$2:$EE$2,DK$4,'SPACELOG 6 BP'!$F71:$EE71)+SUMIF('SPACELOG 7 BP'!$F$2:$EE$2,DK$4,'SPACELOG 7 BP'!$F71:$EE71)+SUMIF('SPACELOG 8 BP'!$F$2:$EE$2,DK$4,'SPACELOG 8 BP'!$F71:$EE71)+SUMIF('SPACELOG 9 BP'!$F$2:$EE$2,DK$4,'SPACELOG 9 BP'!$F71:$EE71)+SUMIF('SPACELOG 10 BP'!$F$2:$EE$2,DK$4,'SPACELOG 10 BP'!$F71:$EE71)+SUMIF('SPACELOG 11 BP'!$F$2:$EE$2,DK$4,'SPACELOG 11 BP'!$F71:$EE71)+SUMIF('SPACELOG 12 BP'!$F$2:$EE$2,DK$4,'SPACELOG 12 BP'!$F71:$EE71)</f>
        <v>128135</v>
      </c>
      <c r="DL71" s="33">
        <f>SUMIF('reporting montigny'!$F$2:$EE$2,DL$4,'reporting montigny'!$F71:$EE71)+SUMIF('reporting boissy'!$F$2:$EE$2,DL$4,'reporting boissy'!$F71:$EE71)+SUMIF('reporting moussy'!$F$2:$EE$2,DL$4,'reporting moussy'!$F71:$EE71)+SUMIF('reporting trappes'!$F$2:$EE$2,DL$4,'reporting trappes'!$F71:$EE71)+SUMIF('SPACELOG 5 BP'!$F$2:$EE$2,DL$4,'SPACELOG 5 BP'!$F71:$EE71)+SUMIF('SPACELOG 6 BP'!$F$2:$EE$2,DL$4,'SPACELOG 6 BP'!$F71:$EE71)+SUMIF('SPACELOG 7 BP'!$F$2:$EE$2,DL$4,'SPACELOG 7 BP'!$F71:$EE71)+SUMIF('SPACELOG 8 BP'!$F$2:$EE$2,DL$4,'SPACELOG 8 BP'!$F71:$EE71)+SUMIF('SPACELOG 9 BP'!$F$2:$EE$2,DL$4,'SPACELOG 9 BP'!$F71:$EE71)+SUMIF('SPACELOG 10 BP'!$F$2:$EE$2,DL$4,'SPACELOG 10 BP'!$F71:$EE71)+SUMIF('SPACELOG 11 BP'!$F$2:$EE$2,DL$4,'SPACELOG 11 BP'!$F71:$EE71)+SUMIF('SPACELOG 12 BP'!$F$2:$EE$2,DL$4,'SPACELOG 12 BP'!$F71:$EE71)</f>
        <v>128135</v>
      </c>
      <c r="DM71" s="33">
        <f>SUMIF('reporting montigny'!$F$2:$EE$2,DM$4,'reporting montigny'!$F71:$EE71)+SUMIF('reporting boissy'!$F$2:$EE$2,DM$4,'reporting boissy'!$F71:$EE71)+SUMIF('reporting moussy'!$F$2:$EE$2,DM$4,'reporting moussy'!$F71:$EE71)+SUMIF('reporting trappes'!$F$2:$EE$2,DM$4,'reporting trappes'!$F71:$EE71)+SUMIF('SPACELOG 5 BP'!$F$2:$EE$2,DM$4,'SPACELOG 5 BP'!$F71:$EE71)+SUMIF('SPACELOG 6 BP'!$F$2:$EE$2,DM$4,'SPACELOG 6 BP'!$F71:$EE71)+SUMIF('SPACELOG 7 BP'!$F$2:$EE$2,DM$4,'SPACELOG 7 BP'!$F71:$EE71)+SUMIF('SPACELOG 8 BP'!$F$2:$EE$2,DM$4,'SPACELOG 8 BP'!$F71:$EE71)+SUMIF('SPACELOG 9 BP'!$F$2:$EE$2,DM$4,'SPACELOG 9 BP'!$F71:$EE71)+SUMIF('SPACELOG 10 BP'!$F$2:$EE$2,DM$4,'SPACELOG 10 BP'!$F71:$EE71)+SUMIF('SPACELOG 11 BP'!$F$2:$EE$2,DM$4,'SPACELOG 11 BP'!$F71:$EE71)+SUMIF('SPACELOG 12 BP'!$F$2:$EE$2,DM$4,'SPACELOG 12 BP'!$F71:$EE71)</f>
        <v>128135</v>
      </c>
      <c r="DN71" s="33">
        <f>SUMIF('reporting montigny'!$F$2:$EE$2,DN$4,'reporting montigny'!$F71:$EE71)+SUMIF('reporting boissy'!$F$2:$EE$2,DN$4,'reporting boissy'!$F71:$EE71)+SUMIF('reporting moussy'!$F$2:$EE$2,DN$4,'reporting moussy'!$F71:$EE71)+SUMIF('reporting trappes'!$F$2:$EE$2,DN$4,'reporting trappes'!$F71:$EE71)+SUMIF('SPACELOG 5 BP'!$F$2:$EE$2,DN$4,'SPACELOG 5 BP'!$F71:$EE71)+SUMIF('SPACELOG 6 BP'!$F$2:$EE$2,DN$4,'SPACELOG 6 BP'!$F71:$EE71)+SUMIF('SPACELOG 7 BP'!$F$2:$EE$2,DN$4,'SPACELOG 7 BP'!$F71:$EE71)+SUMIF('SPACELOG 8 BP'!$F$2:$EE$2,DN$4,'SPACELOG 8 BP'!$F71:$EE71)+SUMIF('SPACELOG 9 BP'!$F$2:$EE$2,DN$4,'SPACELOG 9 BP'!$F71:$EE71)+SUMIF('SPACELOG 10 BP'!$F$2:$EE$2,DN$4,'SPACELOG 10 BP'!$F71:$EE71)+SUMIF('SPACELOG 11 BP'!$F$2:$EE$2,DN$4,'SPACELOG 11 BP'!$F71:$EE71)+SUMIF('SPACELOG 12 BP'!$F$2:$EE$2,DN$4,'SPACELOG 12 BP'!$F71:$EE71)</f>
        <v>128135</v>
      </c>
      <c r="DO71" s="33">
        <f>SUMIF('reporting montigny'!$F$2:$EE$2,DO$4,'reporting montigny'!$F71:$EE71)+SUMIF('reporting boissy'!$F$2:$EE$2,DO$4,'reporting boissy'!$F71:$EE71)+SUMIF('reporting moussy'!$F$2:$EE$2,DO$4,'reporting moussy'!$F71:$EE71)+SUMIF('reporting trappes'!$F$2:$EE$2,DO$4,'reporting trappes'!$F71:$EE71)+SUMIF('SPACELOG 5 BP'!$F$2:$EE$2,DO$4,'SPACELOG 5 BP'!$F71:$EE71)+SUMIF('SPACELOG 6 BP'!$F$2:$EE$2,DO$4,'SPACELOG 6 BP'!$F71:$EE71)+SUMIF('SPACELOG 7 BP'!$F$2:$EE$2,DO$4,'SPACELOG 7 BP'!$F71:$EE71)+SUMIF('SPACELOG 8 BP'!$F$2:$EE$2,DO$4,'SPACELOG 8 BP'!$F71:$EE71)+SUMIF('SPACELOG 9 BP'!$F$2:$EE$2,DO$4,'SPACELOG 9 BP'!$F71:$EE71)+SUMIF('SPACELOG 10 BP'!$F$2:$EE$2,DO$4,'SPACELOG 10 BP'!$F71:$EE71)+SUMIF('SPACELOG 11 BP'!$F$2:$EE$2,DO$4,'SPACELOG 11 BP'!$F71:$EE71)+SUMIF('SPACELOG 12 BP'!$F$2:$EE$2,DO$4,'SPACELOG 12 BP'!$F71:$EE71)</f>
        <v>128135</v>
      </c>
      <c r="DP71" s="33">
        <f>SUMIF('reporting montigny'!$F$2:$EE$2,DP$4,'reporting montigny'!$F71:$EE71)+SUMIF('reporting boissy'!$F$2:$EE$2,DP$4,'reporting boissy'!$F71:$EE71)+SUMIF('reporting moussy'!$F$2:$EE$2,DP$4,'reporting moussy'!$F71:$EE71)+SUMIF('reporting trappes'!$F$2:$EE$2,DP$4,'reporting trappes'!$F71:$EE71)+SUMIF('SPACELOG 5 BP'!$F$2:$EE$2,DP$4,'SPACELOG 5 BP'!$F71:$EE71)+SUMIF('SPACELOG 6 BP'!$F$2:$EE$2,DP$4,'SPACELOG 6 BP'!$F71:$EE71)+SUMIF('SPACELOG 7 BP'!$F$2:$EE$2,DP$4,'SPACELOG 7 BP'!$F71:$EE71)+SUMIF('SPACELOG 8 BP'!$F$2:$EE$2,DP$4,'SPACELOG 8 BP'!$F71:$EE71)+SUMIF('SPACELOG 9 BP'!$F$2:$EE$2,DP$4,'SPACELOG 9 BP'!$F71:$EE71)+SUMIF('SPACELOG 10 BP'!$F$2:$EE$2,DP$4,'SPACELOG 10 BP'!$F71:$EE71)+SUMIF('SPACELOG 11 BP'!$F$2:$EE$2,DP$4,'SPACELOG 11 BP'!$F71:$EE71)+SUMIF('SPACELOG 12 BP'!$F$2:$EE$2,DP$4,'SPACELOG 12 BP'!$F71:$EE71)</f>
        <v>128135</v>
      </c>
      <c r="DQ71" s="33">
        <f>SUMIF('reporting montigny'!$F$2:$EE$2,DQ$4,'reporting montigny'!$F71:$EE71)+SUMIF('reporting boissy'!$F$2:$EE$2,DQ$4,'reporting boissy'!$F71:$EE71)+SUMIF('reporting moussy'!$F$2:$EE$2,DQ$4,'reporting moussy'!$F71:$EE71)+SUMIF('reporting trappes'!$F$2:$EE$2,DQ$4,'reporting trappes'!$F71:$EE71)+SUMIF('SPACELOG 5 BP'!$F$2:$EE$2,DQ$4,'SPACELOG 5 BP'!$F71:$EE71)+SUMIF('SPACELOG 6 BP'!$F$2:$EE$2,DQ$4,'SPACELOG 6 BP'!$F71:$EE71)+SUMIF('SPACELOG 7 BP'!$F$2:$EE$2,DQ$4,'SPACELOG 7 BP'!$F71:$EE71)+SUMIF('SPACELOG 8 BP'!$F$2:$EE$2,DQ$4,'SPACELOG 8 BP'!$F71:$EE71)+SUMIF('SPACELOG 9 BP'!$F$2:$EE$2,DQ$4,'SPACELOG 9 BP'!$F71:$EE71)+SUMIF('SPACELOG 10 BP'!$F$2:$EE$2,DQ$4,'SPACELOG 10 BP'!$F71:$EE71)+SUMIF('SPACELOG 11 BP'!$F$2:$EE$2,DQ$4,'SPACELOG 11 BP'!$F71:$EE71)+SUMIF('SPACELOG 12 BP'!$F$2:$EE$2,DQ$4,'SPACELOG 12 BP'!$F71:$EE71)</f>
        <v>128135</v>
      </c>
      <c r="DR71" s="393">
        <f t="shared" ref="DR71:DR72" si="307">SUM(DF71:DQ71)</f>
        <v>1535195</v>
      </c>
    </row>
    <row r="72" spans="2:122" x14ac:dyDescent="0.2">
      <c r="E72" s="5" t="s">
        <v>56</v>
      </c>
      <c r="F72" s="33">
        <f>SUMIF('reporting montigny'!$F$2:$EE$2,F$4,'reporting montigny'!$F72:$EE72)+SUMIF('reporting boissy'!$F$2:$EE$2,F$4,'reporting boissy'!$F72:$EE72)+SUMIF('reporting moussy'!$F$2:$EE$2,F$4,'reporting moussy'!$F72:$EE72)+SUMIF('reporting trappes'!$F$2:$EE$2,F$4,'reporting trappes'!$F72:$EE72)+SUMIF('SPACELOG 5 BP'!$F$2:$EE$2,F$4,'SPACELOG 5 BP'!$F72:$EE72)+SUMIF('SPACELOG 6 BP'!$F$2:$EE$2,F$4,'SPACELOG 6 BP'!$F72:$EE72)+SUMIF('SPACELOG 7 BP'!$F$2:$EE$2,F$4,'SPACELOG 7 BP'!$F72:$EE72)+SUMIF('SPACELOG 8 BP'!$F$2:$EE$2,F$4,'SPACELOG 8 BP'!$F72:$EE72)+SUMIF('SPACELOG 9 BP'!$F$2:$EE$2,F$4,'SPACELOG 9 BP'!$F72:$EE72)+SUMIF('SPACELOG 10 BP'!$F$2:$EE$2,F$4,'SPACELOG 10 BP'!$F72:$EE72)+SUMIF('SPACELOG 11 BP'!$F$2:$EE$2,F$4,'SPACELOG 11 BP'!$F72:$EE72)+SUMIF('SPACELOG 12 BP'!$F$2:$EE$2,F$4,'SPACELOG 12 BP'!$F72:$EE72)</f>
        <v>13228.400000000001</v>
      </c>
      <c r="G72" s="33">
        <f>SUMIF('reporting montigny'!$F$2:$EE$2,G$4,'reporting montigny'!$F72:$EE72)+SUMIF('reporting boissy'!$F$2:$EE$2,G$4,'reporting boissy'!$F72:$EE72)+SUMIF('reporting moussy'!$F$2:$EE$2,G$4,'reporting moussy'!$F72:$EE72)+SUMIF('reporting trappes'!$F$2:$EE$2,G$4,'reporting trappes'!$F72:$EE72)+SUMIF('SPACELOG 5 BP'!$F$2:$EE$2,G$4,'SPACELOG 5 BP'!$F72:$EE72)+SUMIF('SPACELOG 6 BP'!$F$2:$EE$2,G$4,'SPACELOG 6 BP'!$F72:$EE72)+SUMIF('SPACELOG 7 BP'!$F$2:$EE$2,G$4,'SPACELOG 7 BP'!$F72:$EE72)+SUMIF('SPACELOG 8 BP'!$F$2:$EE$2,G$4,'SPACELOG 8 BP'!$F72:$EE72)+SUMIF('SPACELOG 9 BP'!$F$2:$EE$2,G$4,'SPACELOG 9 BP'!$F72:$EE72)+SUMIF('SPACELOG 10 BP'!$F$2:$EE$2,G$4,'SPACELOG 10 BP'!$F72:$EE72)+SUMIF('SPACELOG 11 BP'!$F$2:$EE$2,G$4,'SPACELOG 11 BP'!$F72:$EE72)+SUMIF('SPACELOG 12 BP'!$F$2:$EE$2,G$4,'SPACELOG 12 BP'!$F72:$EE72)</f>
        <v>13582</v>
      </c>
      <c r="H72" s="33">
        <f>SUMIF('reporting montigny'!$F$2:$EE$2,H$4,'reporting montigny'!$F72:$EE72)+SUMIF('reporting boissy'!$F$2:$EE$2,H$4,'reporting boissy'!$F72:$EE72)+SUMIF('reporting moussy'!$F$2:$EE$2,H$4,'reporting moussy'!$F72:$EE72)+SUMIF('reporting trappes'!$F$2:$EE$2,H$4,'reporting trappes'!$F72:$EE72)+SUMIF('SPACELOG 5 BP'!$F$2:$EE$2,H$4,'SPACELOG 5 BP'!$F72:$EE72)+SUMIF('SPACELOG 6 BP'!$F$2:$EE$2,H$4,'SPACELOG 6 BP'!$F72:$EE72)+SUMIF('SPACELOG 7 BP'!$F$2:$EE$2,H$4,'SPACELOG 7 BP'!$F72:$EE72)+SUMIF('SPACELOG 8 BP'!$F$2:$EE$2,H$4,'SPACELOG 8 BP'!$F72:$EE72)+SUMIF('SPACELOG 9 BP'!$F$2:$EE$2,H$4,'SPACELOG 9 BP'!$F72:$EE72)+SUMIF('SPACELOG 10 BP'!$F$2:$EE$2,H$4,'SPACELOG 10 BP'!$F72:$EE72)+SUMIF('SPACELOG 11 BP'!$F$2:$EE$2,H$4,'SPACELOG 11 BP'!$F72:$EE72)+SUMIF('SPACELOG 12 BP'!$F$2:$EE$2,H$4,'SPACELOG 12 BP'!$F72:$EE72)</f>
        <v>13962</v>
      </c>
      <c r="I72" s="33">
        <f>SUMIF('reporting montigny'!$F$2:$EE$2,I$4,'reporting montigny'!$F72:$EE72)+SUMIF('reporting boissy'!$F$2:$EE$2,I$4,'reporting boissy'!$F72:$EE72)+SUMIF('reporting moussy'!$F$2:$EE$2,I$4,'reporting moussy'!$F72:$EE72)+SUMIF('reporting trappes'!$F$2:$EE$2,I$4,'reporting trappes'!$F72:$EE72)+SUMIF('SPACELOG 5 BP'!$F$2:$EE$2,I$4,'SPACELOG 5 BP'!$F72:$EE72)+SUMIF('SPACELOG 6 BP'!$F$2:$EE$2,I$4,'SPACELOG 6 BP'!$F72:$EE72)+SUMIF('SPACELOG 7 BP'!$F$2:$EE$2,I$4,'SPACELOG 7 BP'!$F72:$EE72)+SUMIF('SPACELOG 8 BP'!$F$2:$EE$2,I$4,'SPACELOG 8 BP'!$F72:$EE72)+SUMIF('SPACELOG 9 BP'!$F$2:$EE$2,I$4,'SPACELOG 9 BP'!$F72:$EE72)+SUMIF('SPACELOG 10 BP'!$F$2:$EE$2,I$4,'SPACELOG 10 BP'!$F72:$EE72)+SUMIF('SPACELOG 11 BP'!$F$2:$EE$2,I$4,'SPACELOG 11 BP'!$F72:$EE72)+SUMIF('SPACELOG 12 BP'!$F$2:$EE$2,I$4,'SPACELOG 12 BP'!$F72:$EE72)</f>
        <v>15248.400000000001</v>
      </c>
      <c r="J72" s="33">
        <f>SUMIF('reporting montigny'!$F$2:$EE$2,J$4,'reporting montigny'!$F72:$EE72)+SUMIF('reporting boissy'!$F$2:$EE$2,J$4,'reporting boissy'!$F72:$EE72)+SUMIF('reporting moussy'!$F$2:$EE$2,J$4,'reporting moussy'!$F72:$EE72)+SUMIF('reporting trappes'!$F$2:$EE$2,J$4,'reporting trappes'!$F72:$EE72)+SUMIF('SPACELOG 5 BP'!$F$2:$EE$2,J$4,'SPACELOG 5 BP'!$F72:$EE72)+SUMIF('SPACELOG 6 BP'!$F$2:$EE$2,J$4,'SPACELOG 6 BP'!$F72:$EE72)+SUMIF('SPACELOG 7 BP'!$F$2:$EE$2,J$4,'SPACELOG 7 BP'!$F72:$EE72)+SUMIF('SPACELOG 8 BP'!$F$2:$EE$2,J$4,'SPACELOG 8 BP'!$F72:$EE72)+SUMIF('SPACELOG 9 BP'!$F$2:$EE$2,J$4,'SPACELOG 9 BP'!$F72:$EE72)+SUMIF('SPACELOG 10 BP'!$F$2:$EE$2,J$4,'SPACELOG 10 BP'!$F72:$EE72)+SUMIF('SPACELOG 11 BP'!$F$2:$EE$2,J$4,'SPACELOG 11 BP'!$F72:$EE72)+SUMIF('SPACELOG 12 BP'!$F$2:$EE$2,J$4,'SPACELOG 12 BP'!$F72:$EE72)</f>
        <v>15582</v>
      </c>
      <c r="K72" s="33">
        <f>SUMIF('reporting montigny'!$F$2:$EE$2,K$4,'reporting montigny'!$F72:$EE72)+SUMIF('reporting boissy'!$F$2:$EE$2,K$4,'reporting boissy'!$F72:$EE72)+SUMIF('reporting moussy'!$F$2:$EE$2,K$4,'reporting moussy'!$F72:$EE72)+SUMIF('reporting trappes'!$F$2:$EE$2,K$4,'reporting trappes'!$F72:$EE72)+SUMIF('SPACELOG 5 BP'!$F$2:$EE$2,K$4,'SPACELOG 5 BP'!$F72:$EE72)+SUMIF('SPACELOG 6 BP'!$F$2:$EE$2,K$4,'SPACELOG 6 BP'!$F72:$EE72)+SUMIF('SPACELOG 7 BP'!$F$2:$EE$2,K$4,'SPACELOG 7 BP'!$F72:$EE72)+SUMIF('SPACELOG 8 BP'!$F$2:$EE$2,K$4,'SPACELOG 8 BP'!$F72:$EE72)+SUMIF('SPACELOG 9 BP'!$F$2:$EE$2,K$4,'SPACELOG 9 BP'!$F72:$EE72)+SUMIF('SPACELOG 10 BP'!$F$2:$EE$2,K$4,'SPACELOG 10 BP'!$F72:$EE72)+SUMIF('SPACELOG 11 BP'!$F$2:$EE$2,K$4,'SPACELOG 11 BP'!$F72:$EE72)+SUMIF('SPACELOG 12 BP'!$F$2:$EE$2,K$4,'SPACELOG 12 BP'!$F72:$EE72)</f>
        <v>15662</v>
      </c>
      <c r="L72" s="33">
        <f>SUMIF('reporting montigny'!$F$2:$EE$2,L$4,'reporting montigny'!$F72:$EE72)+SUMIF('reporting boissy'!$F$2:$EE$2,L$4,'reporting boissy'!$F72:$EE72)+SUMIF('reporting moussy'!$F$2:$EE$2,L$4,'reporting moussy'!$F72:$EE72)+SUMIF('reporting trappes'!$F$2:$EE$2,L$4,'reporting trappes'!$F72:$EE72)+SUMIF('SPACELOG 5 BP'!$F$2:$EE$2,L$4,'SPACELOG 5 BP'!$F72:$EE72)+SUMIF('SPACELOG 6 BP'!$F$2:$EE$2,L$4,'SPACELOG 6 BP'!$F72:$EE72)+SUMIF('SPACELOG 7 BP'!$F$2:$EE$2,L$4,'SPACELOG 7 BP'!$F72:$EE72)+SUMIF('SPACELOG 8 BP'!$F$2:$EE$2,L$4,'SPACELOG 8 BP'!$F72:$EE72)+SUMIF('SPACELOG 9 BP'!$F$2:$EE$2,L$4,'SPACELOG 9 BP'!$F72:$EE72)+SUMIF('SPACELOG 10 BP'!$F$2:$EE$2,L$4,'SPACELOG 10 BP'!$F72:$EE72)+SUMIF('SPACELOG 11 BP'!$F$2:$EE$2,L$4,'SPACELOG 11 BP'!$F72:$EE72)+SUMIF('SPACELOG 12 BP'!$F$2:$EE$2,L$4,'SPACELOG 12 BP'!$F72:$EE72)</f>
        <v>15322</v>
      </c>
      <c r="M72" s="33">
        <f>SUMIF('reporting montigny'!$F$2:$EE$2,M$4,'reporting montigny'!$F72:$EE72)+SUMIF('reporting boissy'!$F$2:$EE$2,M$4,'reporting boissy'!$F72:$EE72)+SUMIF('reporting moussy'!$F$2:$EE$2,M$4,'reporting moussy'!$F72:$EE72)+SUMIF('reporting trappes'!$F$2:$EE$2,M$4,'reporting trappes'!$F72:$EE72)+SUMIF('SPACELOG 5 BP'!$F$2:$EE$2,M$4,'SPACELOG 5 BP'!$F72:$EE72)+SUMIF('SPACELOG 6 BP'!$F$2:$EE$2,M$4,'SPACELOG 6 BP'!$F72:$EE72)+SUMIF('SPACELOG 7 BP'!$F$2:$EE$2,M$4,'SPACELOG 7 BP'!$F72:$EE72)+SUMIF('SPACELOG 8 BP'!$F$2:$EE$2,M$4,'SPACELOG 8 BP'!$F72:$EE72)+SUMIF('SPACELOG 9 BP'!$F$2:$EE$2,M$4,'SPACELOG 9 BP'!$F72:$EE72)+SUMIF('SPACELOG 10 BP'!$F$2:$EE$2,M$4,'SPACELOG 10 BP'!$F72:$EE72)+SUMIF('SPACELOG 11 BP'!$F$2:$EE$2,M$4,'SPACELOG 11 BP'!$F72:$EE72)+SUMIF('SPACELOG 12 BP'!$F$2:$EE$2,M$4,'SPACELOG 12 BP'!$F72:$EE72)</f>
        <v>15322</v>
      </c>
      <c r="N72" s="33">
        <f>SUMIF('reporting montigny'!$F$2:$EE$2,N$4,'reporting montigny'!$F72:$EE72)+SUMIF('reporting boissy'!$F$2:$EE$2,N$4,'reporting boissy'!$F72:$EE72)+SUMIF('reporting moussy'!$F$2:$EE$2,N$4,'reporting moussy'!$F72:$EE72)+SUMIF('reporting trappes'!$F$2:$EE$2,N$4,'reporting trappes'!$F72:$EE72)+SUMIF('SPACELOG 5 BP'!$F$2:$EE$2,N$4,'SPACELOG 5 BP'!$F72:$EE72)+SUMIF('SPACELOG 6 BP'!$F$2:$EE$2,N$4,'SPACELOG 6 BP'!$F72:$EE72)+SUMIF('SPACELOG 7 BP'!$F$2:$EE$2,N$4,'SPACELOG 7 BP'!$F72:$EE72)+SUMIF('SPACELOG 8 BP'!$F$2:$EE$2,N$4,'SPACELOG 8 BP'!$F72:$EE72)+SUMIF('SPACELOG 9 BP'!$F$2:$EE$2,N$4,'SPACELOG 9 BP'!$F72:$EE72)+SUMIF('SPACELOG 10 BP'!$F$2:$EE$2,N$4,'SPACELOG 10 BP'!$F72:$EE72)+SUMIF('SPACELOG 11 BP'!$F$2:$EE$2,N$4,'SPACELOG 11 BP'!$F72:$EE72)+SUMIF('SPACELOG 12 BP'!$F$2:$EE$2,N$4,'SPACELOG 12 BP'!$F72:$EE72)</f>
        <v>15492</v>
      </c>
      <c r="O72" s="33">
        <f>SUMIF('reporting montigny'!$F$2:$EE$2,O$4,'reporting montigny'!$F72:$EE72)+SUMIF('reporting boissy'!$F$2:$EE$2,O$4,'reporting boissy'!$F72:$EE72)+SUMIF('reporting moussy'!$F$2:$EE$2,O$4,'reporting moussy'!$F72:$EE72)+SUMIF('reporting trappes'!$F$2:$EE$2,O$4,'reporting trappes'!$F72:$EE72)+SUMIF('SPACELOG 5 BP'!$F$2:$EE$2,O$4,'SPACELOG 5 BP'!$F72:$EE72)+SUMIF('SPACELOG 6 BP'!$F$2:$EE$2,O$4,'SPACELOG 6 BP'!$F72:$EE72)+SUMIF('SPACELOG 7 BP'!$F$2:$EE$2,O$4,'SPACELOG 7 BP'!$F72:$EE72)+SUMIF('SPACELOG 8 BP'!$F$2:$EE$2,O$4,'SPACELOG 8 BP'!$F72:$EE72)+SUMIF('SPACELOG 9 BP'!$F$2:$EE$2,O$4,'SPACELOG 9 BP'!$F72:$EE72)+SUMIF('SPACELOG 10 BP'!$F$2:$EE$2,O$4,'SPACELOG 10 BP'!$F72:$EE72)+SUMIF('SPACELOG 11 BP'!$F$2:$EE$2,O$4,'SPACELOG 11 BP'!$F72:$EE72)+SUMIF('SPACELOG 12 BP'!$F$2:$EE$2,O$4,'SPACELOG 12 BP'!$F72:$EE72)</f>
        <v>15832</v>
      </c>
      <c r="P72" s="33">
        <f>SUMIF('reporting montigny'!$F$2:$EE$2,P$4,'reporting montigny'!$F72:$EE72)+SUMIF('reporting boissy'!$F$2:$EE$2,P$4,'reporting boissy'!$F72:$EE72)+SUMIF('reporting moussy'!$F$2:$EE$2,P$4,'reporting moussy'!$F72:$EE72)+SUMIF('reporting trappes'!$F$2:$EE$2,P$4,'reporting trappes'!$F72:$EE72)+SUMIF('SPACELOG 5 BP'!$F$2:$EE$2,P$4,'SPACELOG 5 BP'!$F72:$EE72)+SUMIF('SPACELOG 6 BP'!$F$2:$EE$2,P$4,'SPACELOG 6 BP'!$F72:$EE72)+SUMIF('SPACELOG 7 BP'!$F$2:$EE$2,P$4,'SPACELOG 7 BP'!$F72:$EE72)+SUMIF('SPACELOG 8 BP'!$F$2:$EE$2,P$4,'SPACELOG 8 BP'!$F72:$EE72)+SUMIF('SPACELOG 9 BP'!$F$2:$EE$2,P$4,'SPACELOG 9 BP'!$F72:$EE72)+SUMIF('SPACELOG 10 BP'!$F$2:$EE$2,P$4,'SPACELOG 10 BP'!$F72:$EE72)+SUMIF('SPACELOG 11 BP'!$F$2:$EE$2,P$4,'SPACELOG 11 BP'!$F72:$EE72)+SUMIF('SPACELOG 12 BP'!$F$2:$EE$2,P$4,'SPACELOG 12 BP'!$F72:$EE72)</f>
        <v>16612</v>
      </c>
      <c r="Q72" s="33">
        <f>SUMIF('reporting montigny'!$F$2:$EE$2,Q$4,'reporting montigny'!$F72:$EE72)+SUMIF('reporting boissy'!$F$2:$EE$2,Q$4,'reporting boissy'!$F72:$EE72)+SUMIF('reporting moussy'!$F$2:$EE$2,Q$4,'reporting moussy'!$F72:$EE72)+SUMIF('reporting trappes'!$F$2:$EE$2,Q$4,'reporting trappes'!$F72:$EE72)+SUMIF('SPACELOG 5 BP'!$F$2:$EE$2,Q$4,'SPACELOG 5 BP'!$F72:$EE72)+SUMIF('SPACELOG 6 BP'!$F$2:$EE$2,Q$4,'SPACELOG 6 BP'!$F72:$EE72)+SUMIF('SPACELOG 7 BP'!$F$2:$EE$2,Q$4,'SPACELOG 7 BP'!$F72:$EE72)+SUMIF('SPACELOG 8 BP'!$F$2:$EE$2,Q$4,'SPACELOG 8 BP'!$F72:$EE72)+SUMIF('SPACELOG 9 BP'!$F$2:$EE$2,Q$4,'SPACELOG 9 BP'!$F72:$EE72)+SUMIF('SPACELOG 10 BP'!$F$2:$EE$2,Q$4,'SPACELOG 10 BP'!$F72:$EE72)+SUMIF('SPACELOG 11 BP'!$F$2:$EE$2,Q$4,'SPACELOG 11 BP'!$F72:$EE72)+SUMIF('SPACELOG 12 BP'!$F$2:$EE$2,Q$4,'SPACELOG 12 BP'!$F72:$EE72)</f>
        <v>17792</v>
      </c>
      <c r="R72" s="393">
        <f t="shared" ref="R72:R74" si="308">SUM(F72:Q72)</f>
        <v>183636.8</v>
      </c>
      <c r="S72" s="33">
        <f>SUMIF('reporting montigny'!$F$2:$EE$2,S$4,'reporting montigny'!$F72:$EE72)+SUMIF('reporting boissy'!$F$2:$EE$2,S$4,'reporting boissy'!$F72:$EE72)+SUMIF('reporting moussy'!$F$2:$EE$2,S$4,'reporting moussy'!$F72:$EE72)+SUMIF('reporting trappes'!$F$2:$EE$2,S$4,'reporting trappes'!$F72:$EE72)+SUMIF('SPACELOG 5 BP'!$F$2:$EE$2,S$4,'SPACELOG 5 BP'!$F72:$EE72)+SUMIF('SPACELOG 6 BP'!$F$2:$EE$2,S$4,'SPACELOG 6 BP'!$F72:$EE72)+SUMIF('SPACELOG 7 BP'!$F$2:$EE$2,S$4,'SPACELOG 7 BP'!$F72:$EE72)+SUMIF('SPACELOG 8 BP'!$F$2:$EE$2,S$4,'SPACELOG 8 BP'!$F72:$EE72)+SUMIF('SPACELOG 9 BP'!$F$2:$EE$2,S$4,'SPACELOG 9 BP'!$F72:$EE72)+SUMIF('SPACELOG 10 BP'!$F$2:$EE$2,S$4,'SPACELOG 10 BP'!$F72:$EE72)+SUMIF('SPACELOG 11 BP'!$F$2:$EE$2,S$4,'SPACELOG 11 BP'!$F72:$EE72)+SUMIF('SPACELOG 12 BP'!$F$2:$EE$2,S$4,'SPACELOG 12 BP'!$F72:$EE72)</f>
        <v>16912</v>
      </c>
      <c r="T72" s="33">
        <f>SUMIF('reporting montigny'!$F$2:$EE$2,T$4,'reporting montigny'!$F72:$EE72)+SUMIF('reporting boissy'!$F$2:$EE$2,T$4,'reporting boissy'!$F72:$EE72)+SUMIF('reporting moussy'!$F$2:$EE$2,T$4,'reporting moussy'!$F72:$EE72)+SUMIF('reporting trappes'!$F$2:$EE$2,T$4,'reporting trappes'!$F72:$EE72)+SUMIF('SPACELOG 5 BP'!$F$2:$EE$2,T$4,'SPACELOG 5 BP'!$F72:$EE72)+SUMIF('SPACELOG 6 BP'!$F$2:$EE$2,T$4,'SPACELOG 6 BP'!$F72:$EE72)+SUMIF('SPACELOG 7 BP'!$F$2:$EE$2,T$4,'SPACELOG 7 BP'!$F72:$EE72)+SUMIF('SPACELOG 8 BP'!$F$2:$EE$2,T$4,'SPACELOG 8 BP'!$F72:$EE72)+SUMIF('SPACELOG 9 BP'!$F$2:$EE$2,T$4,'SPACELOG 9 BP'!$F72:$EE72)+SUMIF('SPACELOG 10 BP'!$F$2:$EE$2,T$4,'SPACELOG 10 BP'!$F72:$EE72)+SUMIF('SPACELOG 11 BP'!$F$2:$EE$2,T$4,'SPACELOG 11 BP'!$F72:$EE72)+SUMIF('SPACELOG 12 BP'!$F$2:$EE$2,T$4,'SPACELOG 12 BP'!$F72:$EE72)</f>
        <v>17237</v>
      </c>
      <c r="U72" s="33">
        <f>SUMIF('reporting montigny'!$F$2:$EE$2,U$4,'reporting montigny'!$F72:$EE72)+SUMIF('reporting boissy'!$F$2:$EE$2,U$4,'reporting boissy'!$F72:$EE72)+SUMIF('reporting moussy'!$F$2:$EE$2,U$4,'reporting moussy'!$F72:$EE72)+SUMIF('reporting trappes'!$F$2:$EE$2,U$4,'reporting trappes'!$F72:$EE72)+SUMIF('SPACELOG 5 BP'!$F$2:$EE$2,U$4,'SPACELOG 5 BP'!$F72:$EE72)+SUMIF('SPACELOG 6 BP'!$F$2:$EE$2,U$4,'SPACELOG 6 BP'!$F72:$EE72)+SUMIF('SPACELOG 7 BP'!$F$2:$EE$2,U$4,'SPACELOG 7 BP'!$F72:$EE72)+SUMIF('SPACELOG 8 BP'!$F$2:$EE$2,U$4,'SPACELOG 8 BP'!$F72:$EE72)+SUMIF('SPACELOG 9 BP'!$F$2:$EE$2,U$4,'SPACELOG 9 BP'!$F72:$EE72)+SUMIF('SPACELOG 10 BP'!$F$2:$EE$2,U$4,'SPACELOG 10 BP'!$F72:$EE72)+SUMIF('SPACELOG 11 BP'!$F$2:$EE$2,U$4,'SPACELOG 11 BP'!$F72:$EE72)+SUMIF('SPACELOG 12 BP'!$F$2:$EE$2,U$4,'SPACELOG 12 BP'!$F72:$EE72)</f>
        <v>18277</v>
      </c>
      <c r="V72" s="33">
        <f>SUMIF('reporting montigny'!$F$2:$EE$2,V$4,'reporting montigny'!$F72:$EE72)+SUMIF('reporting boissy'!$F$2:$EE$2,V$4,'reporting boissy'!$F72:$EE72)+SUMIF('reporting moussy'!$F$2:$EE$2,V$4,'reporting moussy'!$F72:$EE72)+SUMIF('reporting trappes'!$F$2:$EE$2,V$4,'reporting trappes'!$F72:$EE72)+SUMIF('SPACELOG 5 BP'!$F$2:$EE$2,V$4,'SPACELOG 5 BP'!$F72:$EE72)+SUMIF('SPACELOG 6 BP'!$F$2:$EE$2,V$4,'SPACELOG 6 BP'!$F72:$EE72)+SUMIF('SPACELOG 7 BP'!$F$2:$EE$2,V$4,'SPACELOG 7 BP'!$F72:$EE72)+SUMIF('SPACELOG 8 BP'!$F$2:$EE$2,V$4,'SPACELOG 8 BP'!$F72:$EE72)+SUMIF('SPACELOG 9 BP'!$F$2:$EE$2,V$4,'SPACELOG 9 BP'!$F72:$EE72)+SUMIF('SPACELOG 10 BP'!$F$2:$EE$2,V$4,'SPACELOG 10 BP'!$F72:$EE72)+SUMIF('SPACELOG 11 BP'!$F$2:$EE$2,V$4,'SPACELOG 11 BP'!$F72:$EE72)+SUMIF('SPACELOG 12 BP'!$F$2:$EE$2,V$4,'SPACELOG 12 BP'!$F72:$EE72)</f>
        <v>18577</v>
      </c>
      <c r="W72" s="33">
        <f>SUMIF('reporting montigny'!$F$2:$EE$2,W$4,'reporting montigny'!$F72:$EE72)+SUMIF('reporting boissy'!$F$2:$EE$2,W$4,'reporting boissy'!$F72:$EE72)+SUMIF('reporting moussy'!$F$2:$EE$2,W$4,'reporting moussy'!$F72:$EE72)+SUMIF('reporting trappes'!$F$2:$EE$2,W$4,'reporting trappes'!$F72:$EE72)+SUMIF('SPACELOG 5 BP'!$F$2:$EE$2,W$4,'SPACELOG 5 BP'!$F72:$EE72)+SUMIF('SPACELOG 6 BP'!$F$2:$EE$2,W$4,'SPACELOG 6 BP'!$F72:$EE72)+SUMIF('SPACELOG 7 BP'!$F$2:$EE$2,W$4,'SPACELOG 7 BP'!$F72:$EE72)+SUMIF('SPACELOG 8 BP'!$F$2:$EE$2,W$4,'SPACELOG 8 BP'!$F72:$EE72)+SUMIF('SPACELOG 9 BP'!$F$2:$EE$2,W$4,'SPACELOG 9 BP'!$F72:$EE72)+SUMIF('SPACELOG 10 BP'!$F$2:$EE$2,W$4,'SPACELOG 10 BP'!$F72:$EE72)+SUMIF('SPACELOG 11 BP'!$F$2:$EE$2,W$4,'SPACELOG 11 BP'!$F72:$EE72)+SUMIF('SPACELOG 12 BP'!$F$2:$EE$2,W$4,'SPACELOG 12 BP'!$F72:$EE72)</f>
        <v>19447</v>
      </c>
      <c r="X72" s="33">
        <f>SUMIF('reporting montigny'!$F$2:$EE$2,X$4,'reporting montigny'!$F72:$EE72)+SUMIF('reporting boissy'!$F$2:$EE$2,X$4,'reporting boissy'!$F72:$EE72)+SUMIF('reporting moussy'!$F$2:$EE$2,X$4,'reporting moussy'!$F72:$EE72)+SUMIF('reporting trappes'!$F$2:$EE$2,X$4,'reporting trappes'!$F72:$EE72)+SUMIF('SPACELOG 5 BP'!$F$2:$EE$2,X$4,'SPACELOG 5 BP'!$F72:$EE72)+SUMIF('SPACELOG 6 BP'!$F$2:$EE$2,X$4,'SPACELOG 6 BP'!$F72:$EE72)+SUMIF('SPACELOG 7 BP'!$F$2:$EE$2,X$4,'SPACELOG 7 BP'!$F72:$EE72)+SUMIF('SPACELOG 8 BP'!$F$2:$EE$2,X$4,'SPACELOG 8 BP'!$F72:$EE72)+SUMIF('SPACELOG 9 BP'!$F$2:$EE$2,X$4,'SPACELOG 9 BP'!$F72:$EE72)+SUMIF('SPACELOG 10 BP'!$F$2:$EE$2,X$4,'SPACELOG 10 BP'!$F72:$EE72)+SUMIF('SPACELOG 11 BP'!$F$2:$EE$2,X$4,'SPACELOG 11 BP'!$F72:$EE72)+SUMIF('SPACELOG 12 BP'!$F$2:$EE$2,X$4,'SPACELOG 12 BP'!$F72:$EE72)</f>
        <v>19957</v>
      </c>
      <c r="Y72" s="33">
        <f>SUMIF('reporting montigny'!$F$2:$EE$2,Y$4,'reporting montigny'!$F72:$EE72)+SUMIF('reporting boissy'!$F$2:$EE$2,Y$4,'reporting boissy'!$F72:$EE72)+SUMIF('reporting moussy'!$F$2:$EE$2,Y$4,'reporting moussy'!$F72:$EE72)+SUMIF('reporting trappes'!$F$2:$EE$2,Y$4,'reporting trappes'!$F72:$EE72)+SUMIF('SPACELOG 5 BP'!$F$2:$EE$2,Y$4,'SPACELOG 5 BP'!$F72:$EE72)+SUMIF('SPACELOG 6 BP'!$F$2:$EE$2,Y$4,'SPACELOG 6 BP'!$F72:$EE72)+SUMIF('SPACELOG 7 BP'!$F$2:$EE$2,Y$4,'SPACELOG 7 BP'!$F72:$EE72)+SUMIF('SPACELOG 8 BP'!$F$2:$EE$2,Y$4,'SPACELOG 8 BP'!$F72:$EE72)+SUMIF('SPACELOG 9 BP'!$F$2:$EE$2,Y$4,'SPACELOG 9 BP'!$F72:$EE72)+SUMIF('SPACELOG 10 BP'!$F$2:$EE$2,Y$4,'SPACELOG 10 BP'!$F72:$EE72)+SUMIF('SPACELOG 11 BP'!$F$2:$EE$2,Y$4,'SPACELOG 11 BP'!$F72:$EE72)+SUMIF('SPACELOG 12 BP'!$F$2:$EE$2,Y$4,'SPACELOG 12 BP'!$F72:$EE72)</f>
        <v>20467</v>
      </c>
      <c r="Z72" s="33">
        <f>SUMIF('reporting montigny'!$F$2:$EE$2,Z$4,'reporting montigny'!$F72:$EE72)+SUMIF('reporting boissy'!$F$2:$EE$2,Z$4,'reporting boissy'!$F72:$EE72)+SUMIF('reporting moussy'!$F$2:$EE$2,Z$4,'reporting moussy'!$F72:$EE72)+SUMIF('reporting trappes'!$F$2:$EE$2,Z$4,'reporting trappes'!$F72:$EE72)+SUMIF('SPACELOG 5 BP'!$F$2:$EE$2,Z$4,'SPACELOG 5 BP'!$F72:$EE72)+SUMIF('SPACELOG 6 BP'!$F$2:$EE$2,Z$4,'SPACELOG 6 BP'!$F72:$EE72)+SUMIF('SPACELOG 7 BP'!$F$2:$EE$2,Z$4,'SPACELOG 7 BP'!$F72:$EE72)+SUMIF('SPACELOG 8 BP'!$F$2:$EE$2,Z$4,'SPACELOG 8 BP'!$F72:$EE72)+SUMIF('SPACELOG 9 BP'!$F$2:$EE$2,Z$4,'SPACELOG 9 BP'!$F72:$EE72)+SUMIF('SPACELOG 10 BP'!$F$2:$EE$2,Z$4,'SPACELOG 10 BP'!$F72:$EE72)+SUMIF('SPACELOG 11 BP'!$F$2:$EE$2,Z$4,'SPACELOG 11 BP'!$F72:$EE72)+SUMIF('SPACELOG 12 BP'!$F$2:$EE$2,Z$4,'SPACELOG 12 BP'!$F72:$EE72)</f>
        <v>20977</v>
      </c>
      <c r="AA72" s="33">
        <f>SUMIF('reporting montigny'!$F$2:$EE$2,AA$4,'reporting montigny'!$F72:$EE72)+SUMIF('reporting boissy'!$F$2:$EE$2,AA$4,'reporting boissy'!$F72:$EE72)+SUMIF('reporting moussy'!$F$2:$EE$2,AA$4,'reporting moussy'!$F72:$EE72)+SUMIF('reporting trappes'!$F$2:$EE$2,AA$4,'reporting trappes'!$F72:$EE72)+SUMIF('SPACELOG 5 BP'!$F$2:$EE$2,AA$4,'SPACELOG 5 BP'!$F72:$EE72)+SUMIF('SPACELOG 6 BP'!$F$2:$EE$2,AA$4,'SPACELOG 6 BP'!$F72:$EE72)+SUMIF('SPACELOG 7 BP'!$F$2:$EE$2,AA$4,'SPACELOG 7 BP'!$F72:$EE72)+SUMIF('SPACELOG 8 BP'!$F$2:$EE$2,AA$4,'SPACELOG 8 BP'!$F72:$EE72)+SUMIF('SPACELOG 9 BP'!$F$2:$EE$2,AA$4,'SPACELOG 9 BP'!$F72:$EE72)+SUMIF('SPACELOG 10 BP'!$F$2:$EE$2,AA$4,'SPACELOG 10 BP'!$F72:$EE72)+SUMIF('SPACELOG 11 BP'!$F$2:$EE$2,AA$4,'SPACELOG 11 BP'!$F72:$EE72)+SUMIF('SPACELOG 12 BP'!$F$2:$EE$2,AA$4,'SPACELOG 12 BP'!$F72:$EE72)</f>
        <v>21487</v>
      </c>
      <c r="AB72" s="33">
        <f>SUMIF('reporting montigny'!$F$2:$EE$2,AB$4,'reporting montigny'!$F72:$EE72)+SUMIF('reporting boissy'!$F$2:$EE$2,AB$4,'reporting boissy'!$F72:$EE72)+SUMIF('reporting moussy'!$F$2:$EE$2,AB$4,'reporting moussy'!$F72:$EE72)+SUMIF('reporting trappes'!$F$2:$EE$2,AB$4,'reporting trappes'!$F72:$EE72)+SUMIF('SPACELOG 5 BP'!$F$2:$EE$2,AB$4,'SPACELOG 5 BP'!$F72:$EE72)+SUMIF('SPACELOG 6 BP'!$F$2:$EE$2,AB$4,'SPACELOG 6 BP'!$F72:$EE72)+SUMIF('SPACELOG 7 BP'!$F$2:$EE$2,AB$4,'SPACELOG 7 BP'!$F72:$EE72)+SUMIF('SPACELOG 8 BP'!$F$2:$EE$2,AB$4,'SPACELOG 8 BP'!$F72:$EE72)+SUMIF('SPACELOG 9 BP'!$F$2:$EE$2,AB$4,'SPACELOG 9 BP'!$F72:$EE72)+SUMIF('SPACELOG 10 BP'!$F$2:$EE$2,AB$4,'SPACELOG 10 BP'!$F72:$EE72)+SUMIF('SPACELOG 11 BP'!$F$2:$EE$2,AB$4,'SPACELOG 11 BP'!$F72:$EE72)+SUMIF('SPACELOG 12 BP'!$F$2:$EE$2,AB$4,'SPACELOG 12 BP'!$F72:$EE72)</f>
        <v>21997</v>
      </c>
      <c r="AC72" s="33">
        <f>SUMIF('reporting montigny'!$F$2:$EE$2,AC$4,'reporting montigny'!$F72:$EE72)+SUMIF('reporting boissy'!$F$2:$EE$2,AC$4,'reporting boissy'!$F72:$EE72)+SUMIF('reporting moussy'!$F$2:$EE$2,AC$4,'reporting moussy'!$F72:$EE72)+SUMIF('reporting trappes'!$F$2:$EE$2,AC$4,'reporting trappes'!$F72:$EE72)+SUMIF('SPACELOG 5 BP'!$F$2:$EE$2,AC$4,'SPACELOG 5 BP'!$F72:$EE72)+SUMIF('SPACELOG 6 BP'!$F$2:$EE$2,AC$4,'SPACELOG 6 BP'!$F72:$EE72)+SUMIF('SPACELOG 7 BP'!$F$2:$EE$2,AC$4,'SPACELOG 7 BP'!$F72:$EE72)+SUMIF('SPACELOG 8 BP'!$F$2:$EE$2,AC$4,'SPACELOG 8 BP'!$F72:$EE72)+SUMIF('SPACELOG 9 BP'!$F$2:$EE$2,AC$4,'SPACELOG 9 BP'!$F72:$EE72)+SUMIF('SPACELOG 10 BP'!$F$2:$EE$2,AC$4,'SPACELOG 10 BP'!$F72:$EE72)+SUMIF('SPACELOG 11 BP'!$F$2:$EE$2,AC$4,'SPACELOG 11 BP'!$F72:$EE72)+SUMIF('SPACELOG 12 BP'!$F$2:$EE$2,AC$4,'SPACELOG 12 BP'!$F72:$EE72)</f>
        <v>22507</v>
      </c>
      <c r="AD72" s="33">
        <f>SUMIF('reporting montigny'!$F$2:$EE$2,AD$4,'reporting montigny'!$F72:$EE72)+SUMIF('reporting boissy'!$F$2:$EE$2,AD$4,'reporting boissy'!$F72:$EE72)+SUMIF('reporting moussy'!$F$2:$EE$2,AD$4,'reporting moussy'!$F72:$EE72)+SUMIF('reporting trappes'!$F$2:$EE$2,AD$4,'reporting trappes'!$F72:$EE72)+SUMIF('SPACELOG 5 BP'!$F$2:$EE$2,AD$4,'SPACELOG 5 BP'!$F72:$EE72)+SUMIF('SPACELOG 6 BP'!$F$2:$EE$2,AD$4,'SPACELOG 6 BP'!$F72:$EE72)+SUMIF('SPACELOG 7 BP'!$F$2:$EE$2,AD$4,'SPACELOG 7 BP'!$F72:$EE72)+SUMIF('SPACELOG 8 BP'!$F$2:$EE$2,AD$4,'SPACELOG 8 BP'!$F72:$EE72)+SUMIF('SPACELOG 9 BP'!$F$2:$EE$2,AD$4,'SPACELOG 9 BP'!$F72:$EE72)+SUMIF('SPACELOG 10 BP'!$F$2:$EE$2,AD$4,'SPACELOG 10 BP'!$F72:$EE72)+SUMIF('SPACELOG 11 BP'!$F$2:$EE$2,AD$4,'SPACELOG 11 BP'!$F72:$EE72)+SUMIF('SPACELOG 12 BP'!$F$2:$EE$2,AD$4,'SPACELOG 12 BP'!$F72:$EE72)</f>
        <v>23017</v>
      </c>
      <c r="AE72" s="393">
        <f t="shared" si="300"/>
        <v>240859</v>
      </c>
      <c r="AF72" s="33">
        <f>SUMIF('reporting montigny'!$F$2:$EE$2,AF$4,'reporting montigny'!$F72:$EE72)+SUMIF('reporting boissy'!$F$2:$EE$2,AF$4,'reporting boissy'!$F72:$EE72)+SUMIF('reporting moussy'!$F$2:$EE$2,AF$4,'reporting moussy'!$F72:$EE72)+SUMIF('reporting trappes'!$F$2:$EE$2,AF$4,'reporting trappes'!$F72:$EE72)+SUMIF('SPACELOG 5 BP'!$F$2:$EE$2,AF$4,'SPACELOG 5 BP'!$F72:$EE72)+SUMIF('SPACELOG 6 BP'!$F$2:$EE$2,AF$4,'SPACELOG 6 BP'!$F72:$EE72)+SUMIF('SPACELOG 7 BP'!$F$2:$EE$2,AF$4,'SPACELOG 7 BP'!$F72:$EE72)+SUMIF('SPACELOG 8 BP'!$F$2:$EE$2,AF$4,'SPACELOG 8 BP'!$F72:$EE72)+SUMIF('SPACELOG 9 BP'!$F$2:$EE$2,AF$4,'SPACELOG 9 BP'!$F72:$EE72)+SUMIF('SPACELOG 10 BP'!$F$2:$EE$2,AF$4,'SPACELOG 10 BP'!$F72:$EE72)+SUMIF('SPACELOG 11 BP'!$F$2:$EE$2,AF$4,'SPACELOG 11 BP'!$F72:$EE72)+SUMIF('SPACELOG 12 BP'!$F$2:$EE$2,AF$4,'SPACELOG 12 BP'!$F72:$EE72)</f>
        <v>23122</v>
      </c>
      <c r="AG72" s="33">
        <f>SUMIF('reporting montigny'!$F$2:$EE$2,AG$4,'reporting montigny'!$F72:$EE72)+SUMIF('reporting boissy'!$F$2:$EE$2,AG$4,'reporting boissy'!$F72:$EE72)+SUMIF('reporting moussy'!$F$2:$EE$2,AG$4,'reporting moussy'!$F72:$EE72)+SUMIF('reporting trappes'!$F$2:$EE$2,AG$4,'reporting trappes'!$F72:$EE72)+SUMIF('SPACELOG 5 BP'!$F$2:$EE$2,AG$4,'SPACELOG 5 BP'!$F72:$EE72)+SUMIF('SPACELOG 6 BP'!$F$2:$EE$2,AG$4,'SPACELOG 6 BP'!$F72:$EE72)+SUMIF('SPACELOG 7 BP'!$F$2:$EE$2,AG$4,'SPACELOG 7 BP'!$F72:$EE72)+SUMIF('SPACELOG 8 BP'!$F$2:$EE$2,AG$4,'SPACELOG 8 BP'!$F72:$EE72)+SUMIF('SPACELOG 9 BP'!$F$2:$EE$2,AG$4,'SPACELOG 9 BP'!$F72:$EE72)+SUMIF('SPACELOG 10 BP'!$F$2:$EE$2,AG$4,'SPACELOG 10 BP'!$F72:$EE72)+SUMIF('SPACELOG 11 BP'!$F$2:$EE$2,AG$4,'SPACELOG 11 BP'!$F72:$EE72)+SUMIF('SPACELOG 12 BP'!$F$2:$EE$2,AG$4,'SPACELOG 12 BP'!$F72:$EE72)</f>
        <v>23957</v>
      </c>
      <c r="AH72" s="33">
        <f>SUMIF('reporting montigny'!$F$2:$EE$2,AH$4,'reporting montigny'!$F72:$EE72)+SUMIF('reporting boissy'!$F$2:$EE$2,AH$4,'reporting boissy'!$F72:$EE72)+SUMIF('reporting moussy'!$F$2:$EE$2,AH$4,'reporting moussy'!$F72:$EE72)+SUMIF('reporting trappes'!$F$2:$EE$2,AH$4,'reporting trappes'!$F72:$EE72)+SUMIF('SPACELOG 5 BP'!$F$2:$EE$2,AH$4,'SPACELOG 5 BP'!$F72:$EE72)+SUMIF('SPACELOG 6 BP'!$F$2:$EE$2,AH$4,'SPACELOG 6 BP'!$F72:$EE72)+SUMIF('SPACELOG 7 BP'!$F$2:$EE$2,AH$4,'SPACELOG 7 BP'!$F72:$EE72)+SUMIF('SPACELOG 8 BP'!$F$2:$EE$2,AH$4,'SPACELOG 8 BP'!$F72:$EE72)+SUMIF('SPACELOG 9 BP'!$F$2:$EE$2,AH$4,'SPACELOG 9 BP'!$F72:$EE72)+SUMIF('SPACELOG 10 BP'!$F$2:$EE$2,AH$4,'SPACELOG 10 BP'!$F72:$EE72)+SUMIF('SPACELOG 11 BP'!$F$2:$EE$2,AH$4,'SPACELOG 11 BP'!$F72:$EE72)+SUMIF('SPACELOG 12 BP'!$F$2:$EE$2,AH$4,'SPACELOG 12 BP'!$F72:$EE72)</f>
        <v>24547</v>
      </c>
      <c r="AI72" s="33">
        <f>SUMIF('reporting montigny'!$F$2:$EE$2,AI$4,'reporting montigny'!$F72:$EE72)+SUMIF('reporting boissy'!$F$2:$EE$2,AI$4,'reporting boissy'!$F72:$EE72)+SUMIF('reporting moussy'!$F$2:$EE$2,AI$4,'reporting moussy'!$F72:$EE72)+SUMIF('reporting trappes'!$F$2:$EE$2,AI$4,'reporting trappes'!$F72:$EE72)+SUMIF('SPACELOG 5 BP'!$F$2:$EE$2,AI$4,'SPACELOG 5 BP'!$F72:$EE72)+SUMIF('SPACELOG 6 BP'!$F$2:$EE$2,AI$4,'SPACELOG 6 BP'!$F72:$EE72)+SUMIF('SPACELOG 7 BP'!$F$2:$EE$2,AI$4,'SPACELOG 7 BP'!$F72:$EE72)+SUMIF('SPACELOG 8 BP'!$F$2:$EE$2,AI$4,'SPACELOG 8 BP'!$F72:$EE72)+SUMIF('SPACELOG 9 BP'!$F$2:$EE$2,AI$4,'SPACELOG 9 BP'!$F72:$EE72)+SUMIF('SPACELOG 10 BP'!$F$2:$EE$2,AI$4,'SPACELOG 10 BP'!$F72:$EE72)+SUMIF('SPACELOG 11 BP'!$F$2:$EE$2,AI$4,'SPACELOG 11 BP'!$F72:$EE72)+SUMIF('SPACELOG 12 BP'!$F$2:$EE$2,AI$4,'SPACELOG 12 BP'!$F72:$EE72)</f>
        <v>24907</v>
      </c>
      <c r="AJ72" s="33">
        <f>SUMIF('reporting montigny'!$F$2:$EE$2,AJ$4,'reporting montigny'!$F72:$EE72)+SUMIF('reporting boissy'!$F$2:$EE$2,AJ$4,'reporting boissy'!$F72:$EE72)+SUMIF('reporting moussy'!$F$2:$EE$2,AJ$4,'reporting moussy'!$F72:$EE72)+SUMIF('reporting trappes'!$F$2:$EE$2,AJ$4,'reporting trappes'!$F72:$EE72)+SUMIF('SPACELOG 5 BP'!$F$2:$EE$2,AJ$4,'SPACELOG 5 BP'!$F72:$EE72)+SUMIF('SPACELOG 6 BP'!$F$2:$EE$2,AJ$4,'SPACELOG 6 BP'!$F72:$EE72)+SUMIF('SPACELOG 7 BP'!$F$2:$EE$2,AJ$4,'SPACELOG 7 BP'!$F72:$EE72)+SUMIF('SPACELOG 8 BP'!$F$2:$EE$2,AJ$4,'SPACELOG 8 BP'!$F72:$EE72)+SUMIF('SPACELOG 9 BP'!$F$2:$EE$2,AJ$4,'SPACELOG 9 BP'!$F72:$EE72)+SUMIF('SPACELOG 10 BP'!$F$2:$EE$2,AJ$4,'SPACELOG 10 BP'!$F72:$EE72)+SUMIF('SPACELOG 11 BP'!$F$2:$EE$2,AJ$4,'SPACELOG 11 BP'!$F72:$EE72)+SUMIF('SPACELOG 12 BP'!$F$2:$EE$2,AJ$4,'SPACELOG 12 BP'!$F72:$EE72)</f>
        <v>25267</v>
      </c>
      <c r="AK72" s="33">
        <f>SUMIF('reporting montigny'!$F$2:$EE$2,AK$4,'reporting montigny'!$F72:$EE72)+SUMIF('reporting boissy'!$F$2:$EE$2,AK$4,'reporting boissy'!$F72:$EE72)+SUMIF('reporting moussy'!$F$2:$EE$2,AK$4,'reporting moussy'!$F72:$EE72)+SUMIF('reporting trappes'!$F$2:$EE$2,AK$4,'reporting trappes'!$F72:$EE72)+SUMIF('SPACELOG 5 BP'!$F$2:$EE$2,AK$4,'SPACELOG 5 BP'!$F72:$EE72)+SUMIF('SPACELOG 6 BP'!$F$2:$EE$2,AK$4,'SPACELOG 6 BP'!$F72:$EE72)+SUMIF('SPACELOG 7 BP'!$F$2:$EE$2,AK$4,'SPACELOG 7 BP'!$F72:$EE72)+SUMIF('SPACELOG 8 BP'!$F$2:$EE$2,AK$4,'SPACELOG 8 BP'!$F72:$EE72)+SUMIF('SPACELOG 9 BP'!$F$2:$EE$2,AK$4,'SPACELOG 9 BP'!$F72:$EE72)+SUMIF('SPACELOG 10 BP'!$F$2:$EE$2,AK$4,'SPACELOG 10 BP'!$F72:$EE72)+SUMIF('SPACELOG 11 BP'!$F$2:$EE$2,AK$4,'SPACELOG 11 BP'!$F72:$EE72)+SUMIF('SPACELOG 12 BP'!$F$2:$EE$2,AK$4,'SPACELOG 12 BP'!$F72:$EE72)</f>
        <v>25627</v>
      </c>
      <c r="AL72" s="33">
        <f>SUMIF('reporting montigny'!$F$2:$EE$2,AL$4,'reporting montigny'!$F72:$EE72)+SUMIF('reporting boissy'!$F$2:$EE$2,AL$4,'reporting boissy'!$F72:$EE72)+SUMIF('reporting moussy'!$F$2:$EE$2,AL$4,'reporting moussy'!$F72:$EE72)+SUMIF('reporting trappes'!$F$2:$EE$2,AL$4,'reporting trappes'!$F72:$EE72)+SUMIF('SPACELOG 5 BP'!$F$2:$EE$2,AL$4,'SPACELOG 5 BP'!$F72:$EE72)+SUMIF('SPACELOG 6 BP'!$F$2:$EE$2,AL$4,'SPACELOG 6 BP'!$F72:$EE72)+SUMIF('SPACELOG 7 BP'!$F$2:$EE$2,AL$4,'SPACELOG 7 BP'!$F72:$EE72)+SUMIF('SPACELOG 8 BP'!$F$2:$EE$2,AL$4,'SPACELOG 8 BP'!$F72:$EE72)+SUMIF('SPACELOG 9 BP'!$F$2:$EE$2,AL$4,'SPACELOG 9 BP'!$F72:$EE72)+SUMIF('SPACELOG 10 BP'!$F$2:$EE$2,AL$4,'SPACELOG 10 BP'!$F72:$EE72)+SUMIF('SPACELOG 11 BP'!$F$2:$EE$2,AL$4,'SPACELOG 11 BP'!$F72:$EE72)+SUMIF('SPACELOG 12 BP'!$F$2:$EE$2,AL$4,'SPACELOG 12 BP'!$F72:$EE72)</f>
        <v>25627</v>
      </c>
      <c r="AM72" s="33">
        <f>SUMIF('reporting montigny'!$F$2:$EE$2,AM$4,'reporting montigny'!$F72:$EE72)+SUMIF('reporting boissy'!$F$2:$EE$2,AM$4,'reporting boissy'!$F72:$EE72)+SUMIF('reporting moussy'!$F$2:$EE$2,AM$4,'reporting moussy'!$F72:$EE72)+SUMIF('reporting trappes'!$F$2:$EE$2,AM$4,'reporting trappes'!$F72:$EE72)+SUMIF('SPACELOG 5 BP'!$F$2:$EE$2,AM$4,'SPACELOG 5 BP'!$F72:$EE72)+SUMIF('SPACELOG 6 BP'!$F$2:$EE$2,AM$4,'SPACELOG 6 BP'!$F72:$EE72)+SUMIF('SPACELOG 7 BP'!$F$2:$EE$2,AM$4,'SPACELOG 7 BP'!$F72:$EE72)+SUMIF('SPACELOG 8 BP'!$F$2:$EE$2,AM$4,'SPACELOG 8 BP'!$F72:$EE72)+SUMIF('SPACELOG 9 BP'!$F$2:$EE$2,AM$4,'SPACELOG 9 BP'!$F72:$EE72)+SUMIF('SPACELOG 10 BP'!$F$2:$EE$2,AM$4,'SPACELOG 10 BP'!$F72:$EE72)+SUMIF('SPACELOG 11 BP'!$F$2:$EE$2,AM$4,'SPACELOG 11 BP'!$F72:$EE72)+SUMIF('SPACELOG 12 BP'!$F$2:$EE$2,AM$4,'SPACELOG 12 BP'!$F72:$EE72)</f>
        <v>25627</v>
      </c>
      <c r="AN72" s="33">
        <f>SUMIF('reporting montigny'!$F$2:$EE$2,AN$4,'reporting montigny'!$F72:$EE72)+SUMIF('reporting boissy'!$F$2:$EE$2,AN$4,'reporting boissy'!$F72:$EE72)+SUMIF('reporting moussy'!$F$2:$EE$2,AN$4,'reporting moussy'!$F72:$EE72)+SUMIF('reporting trappes'!$F$2:$EE$2,AN$4,'reporting trappes'!$F72:$EE72)+SUMIF('SPACELOG 5 BP'!$F$2:$EE$2,AN$4,'SPACELOG 5 BP'!$F72:$EE72)+SUMIF('SPACELOG 6 BP'!$F$2:$EE$2,AN$4,'SPACELOG 6 BP'!$F72:$EE72)+SUMIF('SPACELOG 7 BP'!$F$2:$EE$2,AN$4,'SPACELOG 7 BP'!$F72:$EE72)+SUMIF('SPACELOG 8 BP'!$F$2:$EE$2,AN$4,'SPACELOG 8 BP'!$F72:$EE72)+SUMIF('SPACELOG 9 BP'!$F$2:$EE$2,AN$4,'SPACELOG 9 BP'!$F72:$EE72)+SUMIF('SPACELOG 10 BP'!$F$2:$EE$2,AN$4,'SPACELOG 10 BP'!$F72:$EE72)+SUMIF('SPACELOG 11 BP'!$F$2:$EE$2,AN$4,'SPACELOG 11 BP'!$F72:$EE72)+SUMIF('SPACELOG 12 BP'!$F$2:$EE$2,AN$4,'SPACELOG 12 BP'!$F72:$EE72)</f>
        <v>25627</v>
      </c>
      <c r="AO72" s="33">
        <f>SUMIF('reporting montigny'!$F$2:$EE$2,AO$4,'reporting montigny'!$F72:$EE72)+SUMIF('reporting boissy'!$F$2:$EE$2,AO$4,'reporting boissy'!$F72:$EE72)+SUMIF('reporting moussy'!$F$2:$EE$2,AO$4,'reporting moussy'!$F72:$EE72)+SUMIF('reporting trappes'!$F$2:$EE$2,AO$4,'reporting trappes'!$F72:$EE72)+SUMIF('SPACELOG 5 BP'!$F$2:$EE$2,AO$4,'SPACELOG 5 BP'!$F72:$EE72)+SUMIF('SPACELOG 6 BP'!$F$2:$EE$2,AO$4,'SPACELOG 6 BP'!$F72:$EE72)+SUMIF('SPACELOG 7 BP'!$F$2:$EE$2,AO$4,'SPACELOG 7 BP'!$F72:$EE72)+SUMIF('SPACELOG 8 BP'!$F$2:$EE$2,AO$4,'SPACELOG 8 BP'!$F72:$EE72)+SUMIF('SPACELOG 9 BP'!$F$2:$EE$2,AO$4,'SPACELOG 9 BP'!$F72:$EE72)+SUMIF('SPACELOG 10 BP'!$F$2:$EE$2,AO$4,'SPACELOG 10 BP'!$F72:$EE72)+SUMIF('SPACELOG 11 BP'!$F$2:$EE$2,AO$4,'SPACELOG 11 BP'!$F72:$EE72)+SUMIF('SPACELOG 12 BP'!$F$2:$EE$2,AO$4,'SPACELOG 12 BP'!$F72:$EE72)</f>
        <v>25627</v>
      </c>
      <c r="AP72" s="33">
        <f>SUMIF('reporting montigny'!$F$2:$EE$2,AP$4,'reporting montigny'!$F72:$EE72)+SUMIF('reporting boissy'!$F$2:$EE$2,AP$4,'reporting boissy'!$F72:$EE72)+SUMIF('reporting moussy'!$F$2:$EE$2,AP$4,'reporting moussy'!$F72:$EE72)+SUMIF('reporting trappes'!$F$2:$EE$2,AP$4,'reporting trappes'!$F72:$EE72)+SUMIF('SPACELOG 5 BP'!$F$2:$EE$2,AP$4,'SPACELOG 5 BP'!$F72:$EE72)+SUMIF('SPACELOG 6 BP'!$F$2:$EE$2,AP$4,'SPACELOG 6 BP'!$F72:$EE72)+SUMIF('SPACELOG 7 BP'!$F$2:$EE$2,AP$4,'SPACELOG 7 BP'!$F72:$EE72)+SUMIF('SPACELOG 8 BP'!$F$2:$EE$2,AP$4,'SPACELOG 8 BP'!$F72:$EE72)+SUMIF('SPACELOG 9 BP'!$F$2:$EE$2,AP$4,'SPACELOG 9 BP'!$F72:$EE72)+SUMIF('SPACELOG 10 BP'!$F$2:$EE$2,AP$4,'SPACELOG 10 BP'!$F72:$EE72)+SUMIF('SPACELOG 11 BP'!$F$2:$EE$2,AP$4,'SPACELOG 11 BP'!$F72:$EE72)+SUMIF('SPACELOG 12 BP'!$F$2:$EE$2,AP$4,'SPACELOG 12 BP'!$F72:$EE72)</f>
        <v>25627</v>
      </c>
      <c r="AQ72" s="33">
        <f>SUMIF('reporting montigny'!$F$2:$EE$2,AQ$4,'reporting montigny'!$F72:$EE72)+SUMIF('reporting boissy'!$F$2:$EE$2,AQ$4,'reporting boissy'!$F72:$EE72)+SUMIF('reporting moussy'!$F$2:$EE$2,AQ$4,'reporting moussy'!$F72:$EE72)+SUMIF('reporting trappes'!$F$2:$EE$2,AQ$4,'reporting trappes'!$F72:$EE72)+SUMIF('SPACELOG 5 BP'!$F$2:$EE$2,AQ$4,'SPACELOG 5 BP'!$F72:$EE72)+SUMIF('SPACELOG 6 BP'!$F$2:$EE$2,AQ$4,'SPACELOG 6 BP'!$F72:$EE72)+SUMIF('SPACELOG 7 BP'!$F$2:$EE$2,AQ$4,'SPACELOG 7 BP'!$F72:$EE72)+SUMIF('SPACELOG 8 BP'!$F$2:$EE$2,AQ$4,'SPACELOG 8 BP'!$F72:$EE72)+SUMIF('SPACELOG 9 BP'!$F$2:$EE$2,AQ$4,'SPACELOG 9 BP'!$F72:$EE72)+SUMIF('SPACELOG 10 BP'!$F$2:$EE$2,AQ$4,'SPACELOG 10 BP'!$F72:$EE72)+SUMIF('SPACELOG 11 BP'!$F$2:$EE$2,AQ$4,'SPACELOG 11 BP'!$F72:$EE72)+SUMIF('SPACELOG 12 BP'!$F$2:$EE$2,AQ$4,'SPACELOG 12 BP'!$F72:$EE72)</f>
        <v>25627</v>
      </c>
      <c r="AR72" s="393">
        <f t="shared" si="301"/>
        <v>301189</v>
      </c>
      <c r="AS72" s="33">
        <f>SUMIF('reporting montigny'!$F$2:$EE$2,AS$4,'reporting montigny'!$F72:$EE72)+SUMIF('reporting boissy'!$F$2:$EE$2,AS$4,'reporting boissy'!$F72:$EE72)+SUMIF('reporting moussy'!$F$2:$EE$2,AS$4,'reporting moussy'!$F72:$EE72)+SUMIF('reporting trappes'!$F$2:$EE$2,AS$4,'reporting trappes'!$F72:$EE72)+SUMIF('SPACELOG 5 BP'!$F$2:$EE$2,AS$4,'SPACELOG 5 BP'!$F72:$EE72)+SUMIF('SPACELOG 6 BP'!$F$2:$EE$2,AS$4,'SPACELOG 6 BP'!$F72:$EE72)+SUMIF('SPACELOG 7 BP'!$F$2:$EE$2,AS$4,'SPACELOG 7 BP'!$F72:$EE72)+SUMIF('SPACELOG 8 BP'!$F$2:$EE$2,AS$4,'SPACELOG 8 BP'!$F72:$EE72)+SUMIF('SPACELOG 9 BP'!$F$2:$EE$2,AS$4,'SPACELOG 9 BP'!$F72:$EE72)+SUMIF('SPACELOG 10 BP'!$F$2:$EE$2,AS$4,'SPACELOG 10 BP'!$F72:$EE72)+SUMIF('SPACELOG 11 BP'!$F$2:$EE$2,AS$4,'SPACELOG 11 BP'!$F72:$EE72)+SUMIF('SPACELOG 12 BP'!$F$2:$EE$2,AS$4,'SPACELOG 12 BP'!$F72:$EE72)</f>
        <v>25222</v>
      </c>
      <c r="AT72" s="33">
        <f>SUMIF('reporting montigny'!$F$2:$EE$2,AT$4,'reporting montigny'!$F72:$EE72)+SUMIF('reporting boissy'!$F$2:$EE$2,AT$4,'reporting boissy'!$F72:$EE72)+SUMIF('reporting moussy'!$F$2:$EE$2,AT$4,'reporting moussy'!$F72:$EE72)+SUMIF('reporting trappes'!$F$2:$EE$2,AT$4,'reporting trappes'!$F72:$EE72)+SUMIF('SPACELOG 5 BP'!$F$2:$EE$2,AT$4,'SPACELOG 5 BP'!$F72:$EE72)+SUMIF('SPACELOG 6 BP'!$F$2:$EE$2,AT$4,'SPACELOG 6 BP'!$F72:$EE72)+SUMIF('SPACELOG 7 BP'!$F$2:$EE$2,AT$4,'SPACELOG 7 BP'!$F72:$EE72)+SUMIF('SPACELOG 8 BP'!$F$2:$EE$2,AT$4,'SPACELOG 8 BP'!$F72:$EE72)+SUMIF('SPACELOG 9 BP'!$F$2:$EE$2,AT$4,'SPACELOG 9 BP'!$F72:$EE72)+SUMIF('SPACELOG 10 BP'!$F$2:$EE$2,AT$4,'SPACELOG 10 BP'!$F72:$EE72)+SUMIF('SPACELOG 11 BP'!$F$2:$EE$2,AT$4,'SPACELOG 11 BP'!$F72:$EE72)+SUMIF('SPACELOG 12 BP'!$F$2:$EE$2,AT$4,'SPACELOG 12 BP'!$F72:$EE72)</f>
        <v>25547</v>
      </c>
      <c r="AU72" s="33">
        <f>SUMIF('reporting montigny'!$F$2:$EE$2,AU$4,'reporting montigny'!$F72:$EE72)+SUMIF('reporting boissy'!$F$2:$EE$2,AU$4,'reporting boissy'!$F72:$EE72)+SUMIF('reporting moussy'!$F$2:$EE$2,AU$4,'reporting moussy'!$F72:$EE72)+SUMIF('reporting trappes'!$F$2:$EE$2,AU$4,'reporting trappes'!$F72:$EE72)+SUMIF('SPACELOG 5 BP'!$F$2:$EE$2,AU$4,'SPACELOG 5 BP'!$F72:$EE72)+SUMIF('SPACELOG 6 BP'!$F$2:$EE$2,AU$4,'SPACELOG 6 BP'!$F72:$EE72)+SUMIF('SPACELOG 7 BP'!$F$2:$EE$2,AU$4,'SPACELOG 7 BP'!$F72:$EE72)+SUMIF('SPACELOG 8 BP'!$F$2:$EE$2,AU$4,'SPACELOG 8 BP'!$F72:$EE72)+SUMIF('SPACELOG 9 BP'!$F$2:$EE$2,AU$4,'SPACELOG 9 BP'!$F72:$EE72)+SUMIF('SPACELOG 10 BP'!$F$2:$EE$2,AU$4,'SPACELOG 10 BP'!$F72:$EE72)+SUMIF('SPACELOG 11 BP'!$F$2:$EE$2,AU$4,'SPACELOG 11 BP'!$F72:$EE72)+SUMIF('SPACELOG 12 BP'!$F$2:$EE$2,AU$4,'SPACELOG 12 BP'!$F72:$EE72)</f>
        <v>25627</v>
      </c>
      <c r="AV72" s="33">
        <f>SUMIF('reporting montigny'!$F$2:$EE$2,AV$4,'reporting montigny'!$F72:$EE72)+SUMIF('reporting boissy'!$F$2:$EE$2,AV$4,'reporting boissy'!$F72:$EE72)+SUMIF('reporting moussy'!$F$2:$EE$2,AV$4,'reporting moussy'!$F72:$EE72)+SUMIF('reporting trappes'!$F$2:$EE$2,AV$4,'reporting trappes'!$F72:$EE72)+SUMIF('SPACELOG 5 BP'!$F$2:$EE$2,AV$4,'SPACELOG 5 BP'!$F72:$EE72)+SUMIF('SPACELOG 6 BP'!$F$2:$EE$2,AV$4,'SPACELOG 6 BP'!$F72:$EE72)+SUMIF('SPACELOG 7 BP'!$F$2:$EE$2,AV$4,'SPACELOG 7 BP'!$F72:$EE72)+SUMIF('SPACELOG 8 BP'!$F$2:$EE$2,AV$4,'SPACELOG 8 BP'!$F72:$EE72)+SUMIF('SPACELOG 9 BP'!$F$2:$EE$2,AV$4,'SPACELOG 9 BP'!$F72:$EE72)+SUMIF('SPACELOG 10 BP'!$F$2:$EE$2,AV$4,'SPACELOG 10 BP'!$F72:$EE72)+SUMIF('SPACELOG 11 BP'!$F$2:$EE$2,AV$4,'SPACELOG 11 BP'!$F72:$EE72)+SUMIF('SPACELOG 12 BP'!$F$2:$EE$2,AV$4,'SPACELOG 12 BP'!$F72:$EE72)</f>
        <v>25627</v>
      </c>
      <c r="AW72" s="33">
        <f>SUMIF('reporting montigny'!$F$2:$EE$2,AW$4,'reporting montigny'!$F72:$EE72)+SUMIF('reporting boissy'!$F$2:$EE$2,AW$4,'reporting boissy'!$F72:$EE72)+SUMIF('reporting moussy'!$F$2:$EE$2,AW$4,'reporting moussy'!$F72:$EE72)+SUMIF('reporting trappes'!$F$2:$EE$2,AW$4,'reporting trappes'!$F72:$EE72)+SUMIF('SPACELOG 5 BP'!$F$2:$EE$2,AW$4,'SPACELOG 5 BP'!$F72:$EE72)+SUMIF('SPACELOG 6 BP'!$F$2:$EE$2,AW$4,'SPACELOG 6 BP'!$F72:$EE72)+SUMIF('SPACELOG 7 BP'!$F$2:$EE$2,AW$4,'SPACELOG 7 BP'!$F72:$EE72)+SUMIF('SPACELOG 8 BP'!$F$2:$EE$2,AW$4,'SPACELOG 8 BP'!$F72:$EE72)+SUMIF('SPACELOG 9 BP'!$F$2:$EE$2,AW$4,'SPACELOG 9 BP'!$F72:$EE72)+SUMIF('SPACELOG 10 BP'!$F$2:$EE$2,AW$4,'SPACELOG 10 BP'!$F72:$EE72)+SUMIF('SPACELOG 11 BP'!$F$2:$EE$2,AW$4,'SPACELOG 11 BP'!$F72:$EE72)+SUMIF('SPACELOG 12 BP'!$F$2:$EE$2,AW$4,'SPACELOG 12 BP'!$F72:$EE72)</f>
        <v>25627</v>
      </c>
      <c r="AX72" s="33">
        <f>SUMIF('reporting montigny'!$F$2:$EE$2,AX$4,'reporting montigny'!$F72:$EE72)+SUMIF('reporting boissy'!$F$2:$EE$2,AX$4,'reporting boissy'!$F72:$EE72)+SUMIF('reporting moussy'!$F$2:$EE$2,AX$4,'reporting moussy'!$F72:$EE72)+SUMIF('reporting trappes'!$F$2:$EE$2,AX$4,'reporting trappes'!$F72:$EE72)+SUMIF('SPACELOG 5 BP'!$F$2:$EE$2,AX$4,'SPACELOG 5 BP'!$F72:$EE72)+SUMIF('SPACELOG 6 BP'!$F$2:$EE$2,AX$4,'SPACELOG 6 BP'!$F72:$EE72)+SUMIF('SPACELOG 7 BP'!$F$2:$EE$2,AX$4,'SPACELOG 7 BP'!$F72:$EE72)+SUMIF('SPACELOG 8 BP'!$F$2:$EE$2,AX$4,'SPACELOG 8 BP'!$F72:$EE72)+SUMIF('SPACELOG 9 BP'!$F$2:$EE$2,AX$4,'SPACELOG 9 BP'!$F72:$EE72)+SUMIF('SPACELOG 10 BP'!$F$2:$EE$2,AX$4,'SPACELOG 10 BP'!$F72:$EE72)+SUMIF('SPACELOG 11 BP'!$F$2:$EE$2,AX$4,'SPACELOG 11 BP'!$F72:$EE72)+SUMIF('SPACELOG 12 BP'!$F$2:$EE$2,AX$4,'SPACELOG 12 BP'!$F72:$EE72)</f>
        <v>25627</v>
      </c>
      <c r="AY72" s="33">
        <f>SUMIF('reporting montigny'!$F$2:$EE$2,AY$4,'reporting montigny'!$F72:$EE72)+SUMIF('reporting boissy'!$F$2:$EE$2,AY$4,'reporting boissy'!$F72:$EE72)+SUMIF('reporting moussy'!$F$2:$EE$2,AY$4,'reporting moussy'!$F72:$EE72)+SUMIF('reporting trappes'!$F$2:$EE$2,AY$4,'reporting trappes'!$F72:$EE72)+SUMIF('SPACELOG 5 BP'!$F$2:$EE$2,AY$4,'SPACELOG 5 BP'!$F72:$EE72)+SUMIF('SPACELOG 6 BP'!$F$2:$EE$2,AY$4,'SPACELOG 6 BP'!$F72:$EE72)+SUMIF('SPACELOG 7 BP'!$F$2:$EE$2,AY$4,'SPACELOG 7 BP'!$F72:$EE72)+SUMIF('SPACELOG 8 BP'!$F$2:$EE$2,AY$4,'SPACELOG 8 BP'!$F72:$EE72)+SUMIF('SPACELOG 9 BP'!$F$2:$EE$2,AY$4,'SPACELOG 9 BP'!$F72:$EE72)+SUMIF('SPACELOG 10 BP'!$F$2:$EE$2,AY$4,'SPACELOG 10 BP'!$F72:$EE72)+SUMIF('SPACELOG 11 BP'!$F$2:$EE$2,AY$4,'SPACELOG 11 BP'!$F72:$EE72)+SUMIF('SPACELOG 12 BP'!$F$2:$EE$2,AY$4,'SPACELOG 12 BP'!$F72:$EE72)</f>
        <v>25627</v>
      </c>
      <c r="AZ72" s="33">
        <f>SUMIF('reporting montigny'!$F$2:$EE$2,AZ$4,'reporting montigny'!$F72:$EE72)+SUMIF('reporting boissy'!$F$2:$EE$2,AZ$4,'reporting boissy'!$F72:$EE72)+SUMIF('reporting moussy'!$F$2:$EE$2,AZ$4,'reporting moussy'!$F72:$EE72)+SUMIF('reporting trappes'!$F$2:$EE$2,AZ$4,'reporting trappes'!$F72:$EE72)+SUMIF('SPACELOG 5 BP'!$F$2:$EE$2,AZ$4,'SPACELOG 5 BP'!$F72:$EE72)+SUMIF('SPACELOG 6 BP'!$F$2:$EE$2,AZ$4,'SPACELOG 6 BP'!$F72:$EE72)+SUMIF('SPACELOG 7 BP'!$F$2:$EE$2,AZ$4,'SPACELOG 7 BP'!$F72:$EE72)+SUMIF('SPACELOG 8 BP'!$F$2:$EE$2,AZ$4,'SPACELOG 8 BP'!$F72:$EE72)+SUMIF('SPACELOG 9 BP'!$F$2:$EE$2,AZ$4,'SPACELOG 9 BP'!$F72:$EE72)+SUMIF('SPACELOG 10 BP'!$F$2:$EE$2,AZ$4,'SPACELOG 10 BP'!$F72:$EE72)+SUMIF('SPACELOG 11 BP'!$F$2:$EE$2,AZ$4,'SPACELOG 11 BP'!$F72:$EE72)+SUMIF('SPACELOG 12 BP'!$F$2:$EE$2,AZ$4,'SPACELOG 12 BP'!$F72:$EE72)</f>
        <v>25627</v>
      </c>
      <c r="BA72" s="33">
        <f>SUMIF('reporting montigny'!$F$2:$EE$2,BA$4,'reporting montigny'!$F72:$EE72)+SUMIF('reporting boissy'!$F$2:$EE$2,BA$4,'reporting boissy'!$F72:$EE72)+SUMIF('reporting moussy'!$F$2:$EE$2,BA$4,'reporting moussy'!$F72:$EE72)+SUMIF('reporting trappes'!$F$2:$EE$2,BA$4,'reporting trappes'!$F72:$EE72)+SUMIF('SPACELOG 5 BP'!$F$2:$EE$2,BA$4,'SPACELOG 5 BP'!$F72:$EE72)+SUMIF('SPACELOG 6 BP'!$F$2:$EE$2,BA$4,'SPACELOG 6 BP'!$F72:$EE72)+SUMIF('SPACELOG 7 BP'!$F$2:$EE$2,BA$4,'SPACELOG 7 BP'!$F72:$EE72)+SUMIF('SPACELOG 8 BP'!$F$2:$EE$2,BA$4,'SPACELOG 8 BP'!$F72:$EE72)+SUMIF('SPACELOG 9 BP'!$F$2:$EE$2,BA$4,'SPACELOG 9 BP'!$F72:$EE72)+SUMIF('SPACELOG 10 BP'!$F$2:$EE$2,BA$4,'SPACELOG 10 BP'!$F72:$EE72)+SUMIF('SPACELOG 11 BP'!$F$2:$EE$2,BA$4,'SPACELOG 11 BP'!$F72:$EE72)+SUMIF('SPACELOG 12 BP'!$F$2:$EE$2,BA$4,'SPACELOG 12 BP'!$F72:$EE72)</f>
        <v>25627</v>
      </c>
      <c r="BB72" s="33">
        <f>SUMIF('reporting montigny'!$F$2:$EE$2,BB$4,'reporting montigny'!$F72:$EE72)+SUMIF('reporting boissy'!$F$2:$EE$2,BB$4,'reporting boissy'!$F72:$EE72)+SUMIF('reporting moussy'!$F$2:$EE$2,BB$4,'reporting moussy'!$F72:$EE72)+SUMIF('reporting trappes'!$F$2:$EE$2,BB$4,'reporting trappes'!$F72:$EE72)+SUMIF('SPACELOG 5 BP'!$F$2:$EE$2,BB$4,'SPACELOG 5 BP'!$F72:$EE72)+SUMIF('SPACELOG 6 BP'!$F$2:$EE$2,BB$4,'SPACELOG 6 BP'!$F72:$EE72)+SUMIF('SPACELOG 7 BP'!$F$2:$EE$2,BB$4,'SPACELOG 7 BP'!$F72:$EE72)+SUMIF('SPACELOG 8 BP'!$F$2:$EE$2,BB$4,'SPACELOG 8 BP'!$F72:$EE72)+SUMIF('SPACELOG 9 BP'!$F$2:$EE$2,BB$4,'SPACELOG 9 BP'!$F72:$EE72)+SUMIF('SPACELOG 10 BP'!$F$2:$EE$2,BB$4,'SPACELOG 10 BP'!$F72:$EE72)+SUMIF('SPACELOG 11 BP'!$F$2:$EE$2,BB$4,'SPACELOG 11 BP'!$F72:$EE72)+SUMIF('SPACELOG 12 BP'!$F$2:$EE$2,BB$4,'SPACELOG 12 BP'!$F72:$EE72)</f>
        <v>25627</v>
      </c>
      <c r="BC72" s="33">
        <f>SUMIF('reporting montigny'!$F$2:$EE$2,BC$4,'reporting montigny'!$F72:$EE72)+SUMIF('reporting boissy'!$F$2:$EE$2,BC$4,'reporting boissy'!$F72:$EE72)+SUMIF('reporting moussy'!$F$2:$EE$2,BC$4,'reporting moussy'!$F72:$EE72)+SUMIF('reporting trappes'!$F$2:$EE$2,BC$4,'reporting trappes'!$F72:$EE72)+SUMIF('SPACELOG 5 BP'!$F$2:$EE$2,BC$4,'SPACELOG 5 BP'!$F72:$EE72)+SUMIF('SPACELOG 6 BP'!$F$2:$EE$2,BC$4,'SPACELOG 6 BP'!$F72:$EE72)+SUMIF('SPACELOG 7 BP'!$F$2:$EE$2,BC$4,'SPACELOG 7 BP'!$F72:$EE72)+SUMIF('SPACELOG 8 BP'!$F$2:$EE$2,BC$4,'SPACELOG 8 BP'!$F72:$EE72)+SUMIF('SPACELOG 9 BP'!$F$2:$EE$2,BC$4,'SPACELOG 9 BP'!$F72:$EE72)+SUMIF('SPACELOG 10 BP'!$F$2:$EE$2,BC$4,'SPACELOG 10 BP'!$F72:$EE72)+SUMIF('SPACELOG 11 BP'!$F$2:$EE$2,BC$4,'SPACELOG 11 BP'!$F72:$EE72)+SUMIF('SPACELOG 12 BP'!$F$2:$EE$2,BC$4,'SPACELOG 12 BP'!$F72:$EE72)</f>
        <v>25627</v>
      </c>
      <c r="BD72" s="33">
        <f>SUMIF('reporting montigny'!$F$2:$EE$2,BD$4,'reporting montigny'!$F72:$EE72)+SUMIF('reporting boissy'!$F$2:$EE$2,BD$4,'reporting boissy'!$F72:$EE72)+SUMIF('reporting moussy'!$F$2:$EE$2,BD$4,'reporting moussy'!$F72:$EE72)+SUMIF('reporting trappes'!$F$2:$EE$2,BD$4,'reporting trappes'!$F72:$EE72)+SUMIF('SPACELOG 5 BP'!$F$2:$EE$2,BD$4,'SPACELOG 5 BP'!$F72:$EE72)+SUMIF('SPACELOG 6 BP'!$F$2:$EE$2,BD$4,'SPACELOG 6 BP'!$F72:$EE72)+SUMIF('SPACELOG 7 BP'!$F$2:$EE$2,BD$4,'SPACELOG 7 BP'!$F72:$EE72)+SUMIF('SPACELOG 8 BP'!$F$2:$EE$2,BD$4,'SPACELOG 8 BP'!$F72:$EE72)+SUMIF('SPACELOG 9 BP'!$F$2:$EE$2,BD$4,'SPACELOG 9 BP'!$F72:$EE72)+SUMIF('SPACELOG 10 BP'!$F$2:$EE$2,BD$4,'SPACELOG 10 BP'!$F72:$EE72)+SUMIF('SPACELOG 11 BP'!$F$2:$EE$2,BD$4,'SPACELOG 11 BP'!$F72:$EE72)+SUMIF('SPACELOG 12 BP'!$F$2:$EE$2,BD$4,'SPACELOG 12 BP'!$F72:$EE72)</f>
        <v>25627</v>
      </c>
      <c r="BE72" s="393">
        <f t="shared" si="302"/>
        <v>307039</v>
      </c>
      <c r="BF72" s="33">
        <f>SUMIF('reporting montigny'!$F$2:$EE$2,BF$4,'reporting montigny'!$F72:$EE72)+SUMIF('reporting boissy'!$F$2:$EE$2,BF$4,'reporting boissy'!$F72:$EE72)+SUMIF('reporting moussy'!$F$2:$EE$2,BF$4,'reporting moussy'!$F72:$EE72)+SUMIF('reporting trappes'!$F$2:$EE$2,BF$4,'reporting trappes'!$F72:$EE72)+SUMIF('SPACELOG 5 BP'!$F$2:$EE$2,BF$4,'SPACELOG 5 BP'!$F72:$EE72)+SUMIF('SPACELOG 6 BP'!$F$2:$EE$2,BF$4,'SPACELOG 6 BP'!$F72:$EE72)+SUMIF('SPACELOG 7 BP'!$F$2:$EE$2,BF$4,'SPACELOG 7 BP'!$F72:$EE72)+SUMIF('SPACELOG 8 BP'!$F$2:$EE$2,BF$4,'SPACELOG 8 BP'!$F72:$EE72)+SUMIF('SPACELOG 9 BP'!$F$2:$EE$2,BF$4,'SPACELOG 9 BP'!$F72:$EE72)+SUMIF('SPACELOG 10 BP'!$F$2:$EE$2,BF$4,'SPACELOG 10 BP'!$F72:$EE72)+SUMIF('SPACELOG 11 BP'!$F$2:$EE$2,BF$4,'SPACELOG 11 BP'!$F72:$EE72)+SUMIF('SPACELOG 12 BP'!$F$2:$EE$2,BF$4,'SPACELOG 12 BP'!$F72:$EE72)</f>
        <v>25222</v>
      </c>
      <c r="BG72" s="33">
        <f>SUMIF('reporting montigny'!$F$2:$EE$2,BG$4,'reporting montigny'!$F72:$EE72)+SUMIF('reporting boissy'!$F$2:$EE$2,BG$4,'reporting boissy'!$F72:$EE72)+SUMIF('reporting moussy'!$F$2:$EE$2,BG$4,'reporting moussy'!$F72:$EE72)+SUMIF('reporting trappes'!$F$2:$EE$2,BG$4,'reporting trappes'!$F72:$EE72)+SUMIF('SPACELOG 5 BP'!$F$2:$EE$2,BG$4,'SPACELOG 5 BP'!$F72:$EE72)+SUMIF('SPACELOG 6 BP'!$F$2:$EE$2,BG$4,'SPACELOG 6 BP'!$F72:$EE72)+SUMIF('SPACELOG 7 BP'!$F$2:$EE$2,BG$4,'SPACELOG 7 BP'!$F72:$EE72)+SUMIF('SPACELOG 8 BP'!$F$2:$EE$2,BG$4,'SPACELOG 8 BP'!$F72:$EE72)+SUMIF('SPACELOG 9 BP'!$F$2:$EE$2,BG$4,'SPACELOG 9 BP'!$F72:$EE72)+SUMIF('SPACELOG 10 BP'!$F$2:$EE$2,BG$4,'SPACELOG 10 BP'!$F72:$EE72)+SUMIF('SPACELOG 11 BP'!$F$2:$EE$2,BG$4,'SPACELOG 11 BP'!$F72:$EE72)+SUMIF('SPACELOG 12 BP'!$F$2:$EE$2,BG$4,'SPACELOG 12 BP'!$F72:$EE72)</f>
        <v>25547</v>
      </c>
      <c r="BH72" s="33">
        <f>SUMIF('reporting montigny'!$F$2:$EE$2,BH$4,'reporting montigny'!$F72:$EE72)+SUMIF('reporting boissy'!$F$2:$EE$2,BH$4,'reporting boissy'!$F72:$EE72)+SUMIF('reporting moussy'!$F$2:$EE$2,BH$4,'reporting moussy'!$F72:$EE72)+SUMIF('reporting trappes'!$F$2:$EE$2,BH$4,'reporting trappes'!$F72:$EE72)+SUMIF('SPACELOG 5 BP'!$F$2:$EE$2,BH$4,'SPACELOG 5 BP'!$F72:$EE72)+SUMIF('SPACELOG 6 BP'!$F$2:$EE$2,BH$4,'SPACELOG 6 BP'!$F72:$EE72)+SUMIF('SPACELOG 7 BP'!$F$2:$EE$2,BH$4,'SPACELOG 7 BP'!$F72:$EE72)+SUMIF('SPACELOG 8 BP'!$F$2:$EE$2,BH$4,'SPACELOG 8 BP'!$F72:$EE72)+SUMIF('SPACELOG 9 BP'!$F$2:$EE$2,BH$4,'SPACELOG 9 BP'!$F72:$EE72)+SUMIF('SPACELOG 10 BP'!$F$2:$EE$2,BH$4,'SPACELOG 10 BP'!$F72:$EE72)+SUMIF('SPACELOG 11 BP'!$F$2:$EE$2,BH$4,'SPACELOG 11 BP'!$F72:$EE72)+SUMIF('SPACELOG 12 BP'!$F$2:$EE$2,BH$4,'SPACELOG 12 BP'!$F72:$EE72)</f>
        <v>25627</v>
      </c>
      <c r="BI72" s="33">
        <f>SUMIF('reporting montigny'!$F$2:$EE$2,BI$4,'reporting montigny'!$F72:$EE72)+SUMIF('reporting boissy'!$F$2:$EE$2,BI$4,'reporting boissy'!$F72:$EE72)+SUMIF('reporting moussy'!$F$2:$EE$2,BI$4,'reporting moussy'!$F72:$EE72)+SUMIF('reporting trappes'!$F$2:$EE$2,BI$4,'reporting trappes'!$F72:$EE72)+SUMIF('SPACELOG 5 BP'!$F$2:$EE$2,BI$4,'SPACELOG 5 BP'!$F72:$EE72)+SUMIF('SPACELOG 6 BP'!$F$2:$EE$2,BI$4,'SPACELOG 6 BP'!$F72:$EE72)+SUMIF('SPACELOG 7 BP'!$F$2:$EE$2,BI$4,'SPACELOG 7 BP'!$F72:$EE72)+SUMIF('SPACELOG 8 BP'!$F$2:$EE$2,BI$4,'SPACELOG 8 BP'!$F72:$EE72)+SUMIF('SPACELOG 9 BP'!$F$2:$EE$2,BI$4,'SPACELOG 9 BP'!$F72:$EE72)+SUMIF('SPACELOG 10 BP'!$F$2:$EE$2,BI$4,'SPACELOG 10 BP'!$F72:$EE72)+SUMIF('SPACELOG 11 BP'!$F$2:$EE$2,BI$4,'SPACELOG 11 BP'!$F72:$EE72)+SUMIF('SPACELOG 12 BP'!$F$2:$EE$2,BI$4,'SPACELOG 12 BP'!$F72:$EE72)</f>
        <v>25627</v>
      </c>
      <c r="BJ72" s="33">
        <f>SUMIF('reporting montigny'!$F$2:$EE$2,BJ$4,'reporting montigny'!$F72:$EE72)+SUMIF('reporting boissy'!$F$2:$EE$2,BJ$4,'reporting boissy'!$F72:$EE72)+SUMIF('reporting moussy'!$F$2:$EE$2,BJ$4,'reporting moussy'!$F72:$EE72)+SUMIF('reporting trappes'!$F$2:$EE$2,BJ$4,'reporting trappes'!$F72:$EE72)+SUMIF('SPACELOG 5 BP'!$F$2:$EE$2,BJ$4,'SPACELOG 5 BP'!$F72:$EE72)+SUMIF('SPACELOG 6 BP'!$F$2:$EE$2,BJ$4,'SPACELOG 6 BP'!$F72:$EE72)+SUMIF('SPACELOG 7 BP'!$F$2:$EE$2,BJ$4,'SPACELOG 7 BP'!$F72:$EE72)+SUMIF('SPACELOG 8 BP'!$F$2:$EE$2,BJ$4,'SPACELOG 8 BP'!$F72:$EE72)+SUMIF('SPACELOG 9 BP'!$F$2:$EE$2,BJ$4,'SPACELOG 9 BP'!$F72:$EE72)+SUMIF('SPACELOG 10 BP'!$F$2:$EE$2,BJ$4,'SPACELOG 10 BP'!$F72:$EE72)+SUMIF('SPACELOG 11 BP'!$F$2:$EE$2,BJ$4,'SPACELOG 11 BP'!$F72:$EE72)+SUMIF('SPACELOG 12 BP'!$F$2:$EE$2,BJ$4,'SPACELOG 12 BP'!$F72:$EE72)</f>
        <v>25627</v>
      </c>
      <c r="BK72" s="33">
        <f>SUMIF('reporting montigny'!$F$2:$EE$2,BK$4,'reporting montigny'!$F72:$EE72)+SUMIF('reporting boissy'!$F$2:$EE$2,BK$4,'reporting boissy'!$F72:$EE72)+SUMIF('reporting moussy'!$F$2:$EE$2,BK$4,'reporting moussy'!$F72:$EE72)+SUMIF('reporting trappes'!$F$2:$EE$2,BK$4,'reporting trappes'!$F72:$EE72)+SUMIF('SPACELOG 5 BP'!$F$2:$EE$2,BK$4,'SPACELOG 5 BP'!$F72:$EE72)+SUMIF('SPACELOG 6 BP'!$F$2:$EE$2,BK$4,'SPACELOG 6 BP'!$F72:$EE72)+SUMIF('SPACELOG 7 BP'!$F$2:$EE$2,BK$4,'SPACELOG 7 BP'!$F72:$EE72)+SUMIF('SPACELOG 8 BP'!$F$2:$EE$2,BK$4,'SPACELOG 8 BP'!$F72:$EE72)+SUMIF('SPACELOG 9 BP'!$F$2:$EE$2,BK$4,'SPACELOG 9 BP'!$F72:$EE72)+SUMIF('SPACELOG 10 BP'!$F$2:$EE$2,BK$4,'SPACELOG 10 BP'!$F72:$EE72)+SUMIF('SPACELOG 11 BP'!$F$2:$EE$2,BK$4,'SPACELOG 11 BP'!$F72:$EE72)+SUMIF('SPACELOG 12 BP'!$F$2:$EE$2,BK$4,'SPACELOG 12 BP'!$F72:$EE72)</f>
        <v>25627</v>
      </c>
      <c r="BL72" s="33">
        <f>SUMIF('reporting montigny'!$F$2:$EE$2,BL$4,'reporting montigny'!$F72:$EE72)+SUMIF('reporting boissy'!$F$2:$EE$2,BL$4,'reporting boissy'!$F72:$EE72)+SUMIF('reporting moussy'!$F$2:$EE$2,BL$4,'reporting moussy'!$F72:$EE72)+SUMIF('reporting trappes'!$F$2:$EE$2,BL$4,'reporting trappes'!$F72:$EE72)+SUMIF('SPACELOG 5 BP'!$F$2:$EE$2,BL$4,'SPACELOG 5 BP'!$F72:$EE72)+SUMIF('SPACELOG 6 BP'!$F$2:$EE$2,BL$4,'SPACELOG 6 BP'!$F72:$EE72)+SUMIF('SPACELOG 7 BP'!$F$2:$EE$2,BL$4,'SPACELOG 7 BP'!$F72:$EE72)+SUMIF('SPACELOG 8 BP'!$F$2:$EE$2,BL$4,'SPACELOG 8 BP'!$F72:$EE72)+SUMIF('SPACELOG 9 BP'!$F$2:$EE$2,BL$4,'SPACELOG 9 BP'!$F72:$EE72)+SUMIF('SPACELOG 10 BP'!$F$2:$EE$2,BL$4,'SPACELOG 10 BP'!$F72:$EE72)+SUMIF('SPACELOG 11 BP'!$F$2:$EE$2,BL$4,'SPACELOG 11 BP'!$F72:$EE72)+SUMIF('SPACELOG 12 BP'!$F$2:$EE$2,BL$4,'SPACELOG 12 BP'!$F72:$EE72)</f>
        <v>25627</v>
      </c>
      <c r="BM72" s="33">
        <f>SUMIF('reporting montigny'!$F$2:$EE$2,BM$4,'reporting montigny'!$F72:$EE72)+SUMIF('reporting boissy'!$F$2:$EE$2,BM$4,'reporting boissy'!$F72:$EE72)+SUMIF('reporting moussy'!$F$2:$EE$2,BM$4,'reporting moussy'!$F72:$EE72)+SUMIF('reporting trappes'!$F$2:$EE$2,BM$4,'reporting trappes'!$F72:$EE72)+SUMIF('SPACELOG 5 BP'!$F$2:$EE$2,BM$4,'SPACELOG 5 BP'!$F72:$EE72)+SUMIF('SPACELOG 6 BP'!$F$2:$EE$2,BM$4,'SPACELOG 6 BP'!$F72:$EE72)+SUMIF('SPACELOG 7 BP'!$F$2:$EE$2,BM$4,'SPACELOG 7 BP'!$F72:$EE72)+SUMIF('SPACELOG 8 BP'!$F$2:$EE$2,BM$4,'SPACELOG 8 BP'!$F72:$EE72)+SUMIF('SPACELOG 9 BP'!$F$2:$EE$2,BM$4,'SPACELOG 9 BP'!$F72:$EE72)+SUMIF('SPACELOG 10 BP'!$F$2:$EE$2,BM$4,'SPACELOG 10 BP'!$F72:$EE72)+SUMIF('SPACELOG 11 BP'!$F$2:$EE$2,BM$4,'SPACELOG 11 BP'!$F72:$EE72)+SUMIF('SPACELOG 12 BP'!$F$2:$EE$2,BM$4,'SPACELOG 12 BP'!$F72:$EE72)</f>
        <v>25627</v>
      </c>
      <c r="BN72" s="33">
        <f>SUMIF('reporting montigny'!$F$2:$EE$2,BN$4,'reporting montigny'!$F72:$EE72)+SUMIF('reporting boissy'!$F$2:$EE$2,BN$4,'reporting boissy'!$F72:$EE72)+SUMIF('reporting moussy'!$F$2:$EE$2,BN$4,'reporting moussy'!$F72:$EE72)+SUMIF('reporting trappes'!$F$2:$EE$2,BN$4,'reporting trappes'!$F72:$EE72)+SUMIF('SPACELOG 5 BP'!$F$2:$EE$2,BN$4,'SPACELOG 5 BP'!$F72:$EE72)+SUMIF('SPACELOG 6 BP'!$F$2:$EE$2,BN$4,'SPACELOG 6 BP'!$F72:$EE72)+SUMIF('SPACELOG 7 BP'!$F$2:$EE$2,BN$4,'SPACELOG 7 BP'!$F72:$EE72)+SUMIF('SPACELOG 8 BP'!$F$2:$EE$2,BN$4,'SPACELOG 8 BP'!$F72:$EE72)+SUMIF('SPACELOG 9 BP'!$F$2:$EE$2,BN$4,'SPACELOG 9 BP'!$F72:$EE72)+SUMIF('SPACELOG 10 BP'!$F$2:$EE$2,BN$4,'SPACELOG 10 BP'!$F72:$EE72)+SUMIF('SPACELOG 11 BP'!$F$2:$EE$2,BN$4,'SPACELOG 11 BP'!$F72:$EE72)+SUMIF('SPACELOG 12 BP'!$F$2:$EE$2,BN$4,'SPACELOG 12 BP'!$F72:$EE72)</f>
        <v>25627</v>
      </c>
      <c r="BO72" s="33">
        <f>SUMIF('reporting montigny'!$F$2:$EE$2,BO$4,'reporting montigny'!$F72:$EE72)+SUMIF('reporting boissy'!$F$2:$EE$2,BO$4,'reporting boissy'!$F72:$EE72)+SUMIF('reporting moussy'!$F$2:$EE$2,BO$4,'reporting moussy'!$F72:$EE72)+SUMIF('reporting trappes'!$F$2:$EE$2,BO$4,'reporting trappes'!$F72:$EE72)+SUMIF('SPACELOG 5 BP'!$F$2:$EE$2,BO$4,'SPACELOG 5 BP'!$F72:$EE72)+SUMIF('SPACELOG 6 BP'!$F$2:$EE$2,BO$4,'SPACELOG 6 BP'!$F72:$EE72)+SUMIF('SPACELOG 7 BP'!$F$2:$EE$2,BO$4,'SPACELOG 7 BP'!$F72:$EE72)+SUMIF('SPACELOG 8 BP'!$F$2:$EE$2,BO$4,'SPACELOG 8 BP'!$F72:$EE72)+SUMIF('SPACELOG 9 BP'!$F$2:$EE$2,BO$4,'SPACELOG 9 BP'!$F72:$EE72)+SUMIF('SPACELOG 10 BP'!$F$2:$EE$2,BO$4,'SPACELOG 10 BP'!$F72:$EE72)+SUMIF('SPACELOG 11 BP'!$F$2:$EE$2,BO$4,'SPACELOG 11 BP'!$F72:$EE72)+SUMIF('SPACELOG 12 BP'!$F$2:$EE$2,BO$4,'SPACELOG 12 BP'!$F72:$EE72)</f>
        <v>25627</v>
      </c>
      <c r="BP72" s="33">
        <f>SUMIF('reporting montigny'!$F$2:$EE$2,BP$4,'reporting montigny'!$F72:$EE72)+SUMIF('reporting boissy'!$F$2:$EE$2,BP$4,'reporting boissy'!$F72:$EE72)+SUMIF('reporting moussy'!$F$2:$EE$2,BP$4,'reporting moussy'!$F72:$EE72)+SUMIF('reporting trappes'!$F$2:$EE$2,BP$4,'reporting trappes'!$F72:$EE72)+SUMIF('SPACELOG 5 BP'!$F$2:$EE$2,BP$4,'SPACELOG 5 BP'!$F72:$EE72)+SUMIF('SPACELOG 6 BP'!$F$2:$EE$2,BP$4,'SPACELOG 6 BP'!$F72:$EE72)+SUMIF('SPACELOG 7 BP'!$F$2:$EE$2,BP$4,'SPACELOG 7 BP'!$F72:$EE72)+SUMIF('SPACELOG 8 BP'!$F$2:$EE$2,BP$4,'SPACELOG 8 BP'!$F72:$EE72)+SUMIF('SPACELOG 9 BP'!$F$2:$EE$2,BP$4,'SPACELOG 9 BP'!$F72:$EE72)+SUMIF('SPACELOG 10 BP'!$F$2:$EE$2,BP$4,'SPACELOG 10 BP'!$F72:$EE72)+SUMIF('SPACELOG 11 BP'!$F$2:$EE$2,BP$4,'SPACELOG 11 BP'!$F72:$EE72)+SUMIF('SPACELOG 12 BP'!$F$2:$EE$2,BP$4,'SPACELOG 12 BP'!$F72:$EE72)</f>
        <v>25627</v>
      </c>
      <c r="BQ72" s="33">
        <f>SUMIF('reporting montigny'!$F$2:$EE$2,BQ$4,'reporting montigny'!$F72:$EE72)+SUMIF('reporting boissy'!$F$2:$EE$2,BQ$4,'reporting boissy'!$F72:$EE72)+SUMIF('reporting moussy'!$F$2:$EE$2,BQ$4,'reporting moussy'!$F72:$EE72)+SUMIF('reporting trappes'!$F$2:$EE$2,BQ$4,'reporting trappes'!$F72:$EE72)+SUMIF('SPACELOG 5 BP'!$F$2:$EE$2,BQ$4,'SPACELOG 5 BP'!$F72:$EE72)+SUMIF('SPACELOG 6 BP'!$F$2:$EE$2,BQ$4,'SPACELOG 6 BP'!$F72:$EE72)+SUMIF('SPACELOG 7 BP'!$F$2:$EE$2,BQ$4,'SPACELOG 7 BP'!$F72:$EE72)+SUMIF('SPACELOG 8 BP'!$F$2:$EE$2,BQ$4,'SPACELOG 8 BP'!$F72:$EE72)+SUMIF('SPACELOG 9 BP'!$F$2:$EE$2,BQ$4,'SPACELOG 9 BP'!$F72:$EE72)+SUMIF('SPACELOG 10 BP'!$F$2:$EE$2,BQ$4,'SPACELOG 10 BP'!$F72:$EE72)+SUMIF('SPACELOG 11 BP'!$F$2:$EE$2,BQ$4,'SPACELOG 11 BP'!$F72:$EE72)+SUMIF('SPACELOG 12 BP'!$F$2:$EE$2,BQ$4,'SPACELOG 12 BP'!$F72:$EE72)</f>
        <v>25627</v>
      </c>
      <c r="BR72" s="393">
        <f t="shared" si="303"/>
        <v>307039</v>
      </c>
      <c r="BS72" s="33">
        <f>SUMIF('reporting montigny'!$F$2:$EE$2,BS$4,'reporting montigny'!$F72:$EE72)+SUMIF('reporting boissy'!$F$2:$EE$2,BS$4,'reporting boissy'!$F72:$EE72)+SUMIF('reporting moussy'!$F$2:$EE$2,BS$4,'reporting moussy'!$F72:$EE72)+SUMIF('reporting trappes'!$F$2:$EE$2,BS$4,'reporting trappes'!$F72:$EE72)+SUMIF('SPACELOG 5 BP'!$F$2:$EE$2,BS$4,'SPACELOG 5 BP'!$F72:$EE72)+SUMIF('SPACELOG 6 BP'!$F$2:$EE$2,BS$4,'SPACELOG 6 BP'!$F72:$EE72)+SUMIF('SPACELOG 7 BP'!$F$2:$EE$2,BS$4,'SPACELOG 7 BP'!$F72:$EE72)+SUMIF('SPACELOG 8 BP'!$F$2:$EE$2,BS$4,'SPACELOG 8 BP'!$F72:$EE72)+SUMIF('SPACELOG 9 BP'!$F$2:$EE$2,BS$4,'SPACELOG 9 BP'!$F72:$EE72)+SUMIF('SPACELOG 10 BP'!$F$2:$EE$2,BS$4,'SPACELOG 10 BP'!$F72:$EE72)+SUMIF('SPACELOG 11 BP'!$F$2:$EE$2,BS$4,'SPACELOG 11 BP'!$F72:$EE72)+SUMIF('SPACELOG 12 BP'!$F$2:$EE$2,BS$4,'SPACELOG 12 BP'!$F72:$EE72)</f>
        <v>25222</v>
      </c>
      <c r="BT72" s="33">
        <f>SUMIF('reporting montigny'!$F$2:$EE$2,BT$4,'reporting montigny'!$F72:$EE72)+SUMIF('reporting boissy'!$F$2:$EE$2,BT$4,'reporting boissy'!$F72:$EE72)+SUMIF('reporting moussy'!$F$2:$EE$2,BT$4,'reporting moussy'!$F72:$EE72)+SUMIF('reporting trappes'!$F$2:$EE$2,BT$4,'reporting trappes'!$F72:$EE72)+SUMIF('SPACELOG 5 BP'!$F$2:$EE$2,BT$4,'SPACELOG 5 BP'!$F72:$EE72)+SUMIF('SPACELOG 6 BP'!$F$2:$EE$2,BT$4,'SPACELOG 6 BP'!$F72:$EE72)+SUMIF('SPACELOG 7 BP'!$F$2:$EE$2,BT$4,'SPACELOG 7 BP'!$F72:$EE72)+SUMIF('SPACELOG 8 BP'!$F$2:$EE$2,BT$4,'SPACELOG 8 BP'!$F72:$EE72)+SUMIF('SPACELOG 9 BP'!$F$2:$EE$2,BT$4,'SPACELOG 9 BP'!$F72:$EE72)+SUMIF('SPACELOG 10 BP'!$F$2:$EE$2,BT$4,'SPACELOG 10 BP'!$F72:$EE72)+SUMIF('SPACELOG 11 BP'!$F$2:$EE$2,BT$4,'SPACELOG 11 BP'!$F72:$EE72)+SUMIF('SPACELOG 12 BP'!$F$2:$EE$2,BT$4,'SPACELOG 12 BP'!$F72:$EE72)</f>
        <v>25547</v>
      </c>
      <c r="BU72" s="33">
        <f>SUMIF('reporting montigny'!$F$2:$EE$2,BU$4,'reporting montigny'!$F72:$EE72)+SUMIF('reporting boissy'!$F$2:$EE$2,BU$4,'reporting boissy'!$F72:$EE72)+SUMIF('reporting moussy'!$F$2:$EE$2,BU$4,'reporting moussy'!$F72:$EE72)+SUMIF('reporting trappes'!$F$2:$EE$2,BU$4,'reporting trappes'!$F72:$EE72)+SUMIF('SPACELOG 5 BP'!$F$2:$EE$2,BU$4,'SPACELOG 5 BP'!$F72:$EE72)+SUMIF('SPACELOG 6 BP'!$F$2:$EE$2,BU$4,'SPACELOG 6 BP'!$F72:$EE72)+SUMIF('SPACELOG 7 BP'!$F$2:$EE$2,BU$4,'SPACELOG 7 BP'!$F72:$EE72)+SUMIF('SPACELOG 8 BP'!$F$2:$EE$2,BU$4,'SPACELOG 8 BP'!$F72:$EE72)+SUMIF('SPACELOG 9 BP'!$F$2:$EE$2,BU$4,'SPACELOG 9 BP'!$F72:$EE72)+SUMIF('SPACELOG 10 BP'!$F$2:$EE$2,BU$4,'SPACELOG 10 BP'!$F72:$EE72)+SUMIF('SPACELOG 11 BP'!$F$2:$EE$2,BU$4,'SPACELOG 11 BP'!$F72:$EE72)+SUMIF('SPACELOG 12 BP'!$F$2:$EE$2,BU$4,'SPACELOG 12 BP'!$F72:$EE72)</f>
        <v>25627</v>
      </c>
      <c r="BV72" s="33">
        <f>SUMIF('reporting montigny'!$F$2:$EE$2,BV$4,'reporting montigny'!$F72:$EE72)+SUMIF('reporting boissy'!$F$2:$EE$2,BV$4,'reporting boissy'!$F72:$EE72)+SUMIF('reporting moussy'!$F$2:$EE$2,BV$4,'reporting moussy'!$F72:$EE72)+SUMIF('reporting trappes'!$F$2:$EE$2,BV$4,'reporting trappes'!$F72:$EE72)+SUMIF('SPACELOG 5 BP'!$F$2:$EE$2,BV$4,'SPACELOG 5 BP'!$F72:$EE72)+SUMIF('SPACELOG 6 BP'!$F$2:$EE$2,BV$4,'SPACELOG 6 BP'!$F72:$EE72)+SUMIF('SPACELOG 7 BP'!$F$2:$EE$2,BV$4,'SPACELOG 7 BP'!$F72:$EE72)+SUMIF('SPACELOG 8 BP'!$F$2:$EE$2,BV$4,'SPACELOG 8 BP'!$F72:$EE72)+SUMIF('SPACELOG 9 BP'!$F$2:$EE$2,BV$4,'SPACELOG 9 BP'!$F72:$EE72)+SUMIF('SPACELOG 10 BP'!$F$2:$EE$2,BV$4,'SPACELOG 10 BP'!$F72:$EE72)+SUMIF('SPACELOG 11 BP'!$F$2:$EE$2,BV$4,'SPACELOG 11 BP'!$F72:$EE72)+SUMIF('SPACELOG 12 BP'!$F$2:$EE$2,BV$4,'SPACELOG 12 BP'!$F72:$EE72)</f>
        <v>25627</v>
      </c>
      <c r="BW72" s="33">
        <f>SUMIF('reporting montigny'!$F$2:$EE$2,BW$4,'reporting montigny'!$F72:$EE72)+SUMIF('reporting boissy'!$F$2:$EE$2,BW$4,'reporting boissy'!$F72:$EE72)+SUMIF('reporting moussy'!$F$2:$EE$2,BW$4,'reporting moussy'!$F72:$EE72)+SUMIF('reporting trappes'!$F$2:$EE$2,BW$4,'reporting trappes'!$F72:$EE72)+SUMIF('SPACELOG 5 BP'!$F$2:$EE$2,BW$4,'SPACELOG 5 BP'!$F72:$EE72)+SUMIF('SPACELOG 6 BP'!$F$2:$EE$2,BW$4,'SPACELOG 6 BP'!$F72:$EE72)+SUMIF('SPACELOG 7 BP'!$F$2:$EE$2,BW$4,'SPACELOG 7 BP'!$F72:$EE72)+SUMIF('SPACELOG 8 BP'!$F$2:$EE$2,BW$4,'SPACELOG 8 BP'!$F72:$EE72)+SUMIF('SPACELOG 9 BP'!$F$2:$EE$2,BW$4,'SPACELOG 9 BP'!$F72:$EE72)+SUMIF('SPACELOG 10 BP'!$F$2:$EE$2,BW$4,'SPACELOG 10 BP'!$F72:$EE72)+SUMIF('SPACELOG 11 BP'!$F$2:$EE$2,BW$4,'SPACELOG 11 BP'!$F72:$EE72)+SUMIF('SPACELOG 12 BP'!$F$2:$EE$2,BW$4,'SPACELOG 12 BP'!$F72:$EE72)</f>
        <v>25627</v>
      </c>
      <c r="BX72" s="33">
        <f>SUMIF('reporting montigny'!$F$2:$EE$2,BX$4,'reporting montigny'!$F72:$EE72)+SUMIF('reporting boissy'!$F$2:$EE$2,BX$4,'reporting boissy'!$F72:$EE72)+SUMIF('reporting moussy'!$F$2:$EE$2,BX$4,'reporting moussy'!$F72:$EE72)+SUMIF('reporting trappes'!$F$2:$EE$2,BX$4,'reporting trappes'!$F72:$EE72)+SUMIF('SPACELOG 5 BP'!$F$2:$EE$2,BX$4,'SPACELOG 5 BP'!$F72:$EE72)+SUMIF('SPACELOG 6 BP'!$F$2:$EE$2,BX$4,'SPACELOG 6 BP'!$F72:$EE72)+SUMIF('SPACELOG 7 BP'!$F$2:$EE$2,BX$4,'SPACELOG 7 BP'!$F72:$EE72)+SUMIF('SPACELOG 8 BP'!$F$2:$EE$2,BX$4,'SPACELOG 8 BP'!$F72:$EE72)+SUMIF('SPACELOG 9 BP'!$F$2:$EE$2,BX$4,'SPACELOG 9 BP'!$F72:$EE72)+SUMIF('SPACELOG 10 BP'!$F$2:$EE$2,BX$4,'SPACELOG 10 BP'!$F72:$EE72)+SUMIF('SPACELOG 11 BP'!$F$2:$EE$2,BX$4,'SPACELOG 11 BP'!$F72:$EE72)+SUMIF('SPACELOG 12 BP'!$F$2:$EE$2,BX$4,'SPACELOG 12 BP'!$F72:$EE72)</f>
        <v>25627</v>
      </c>
      <c r="BY72" s="33">
        <f>SUMIF('reporting montigny'!$F$2:$EE$2,BY$4,'reporting montigny'!$F72:$EE72)+SUMIF('reporting boissy'!$F$2:$EE$2,BY$4,'reporting boissy'!$F72:$EE72)+SUMIF('reporting moussy'!$F$2:$EE$2,BY$4,'reporting moussy'!$F72:$EE72)+SUMIF('reporting trappes'!$F$2:$EE$2,BY$4,'reporting trappes'!$F72:$EE72)+SUMIF('SPACELOG 5 BP'!$F$2:$EE$2,BY$4,'SPACELOG 5 BP'!$F72:$EE72)+SUMIF('SPACELOG 6 BP'!$F$2:$EE$2,BY$4,'SPACELOG 6 BP'!$F72:$EE72)+SUMIF('SPACELOG 7 BP'!$F$2:$EE$2,BY$4,'SPACELOG 7 BP'!$F72:$EE72)+SUMIF('SPACELOG 8 BP'!$F$2:$EE$2,BY$4,'SPACELOG 8 BP'!$F72:$EE72)+SUMIF('SPACELOG 9 BP'!$F$2:$EE$2,BY$4,'SPACELOG 9 BP'!$F72:$EE72)+SUMIF('SPACELOG 10 BP'!$F$2:$EE$2,BY$4,'SPACELOG 10 BP'!$F72:$EE72)+SUMIF('SPACELOG 11 BP'!$F$2:$EE$2,BY$4,'SPACELOG 11 BP'!$F72:$EE72)+SUMIF('SPACELOG 12 BP'!$F$2:$EE$2,BY$4,'SPACELOG 12 BP'!$F72:$EE72)</f>
        <v>25627</v>
      </c>
      <c r="BZ72" s="33">
        <f>SUMIF('reporting montigny'!$F$2:$EE$2,BZ$4,'reporting montigny'!$F72:$EE72)+SUMIF('reporting boissy'!$F$2:$EE$2,BZ$4,'reporting boissy'!$F72:$EE72)+SUMIF('reporting moussy'!$F$2:$EE$2,BZ$4,'reporting moussy'!$F72:$EE72)+SUMIF('reporting trappes'!$F$2:$EE$2,BZ$4,'reporting trappes'!$F72:$EE72)+SUMIF('SPACELOG 5 BP'!$F$2:$EE$2,BZ$4,'SPACELOG 5 BP'!$F72:$EE72)+SUMIF('SPACELOG 6 BP'!$F$2:$EE$2,BZ$4,'SPACELOG 6 BP'!$F72:$EE72)+SUMIF('SPACELOG 7 BP'!$F$2:$EE$2,BZ$4,'SPACELOG 7 BP'!$F72:$EE72)+SUMIF('SPACELOG 8 BP'!$F$2:$EE$2,BZ$4,'SPACELOG 8 BP'!$F72:$EE72)+SUMIF('SPACELOG 9 BP'!$F$2:$EE$2,BZ$4,'SPACELOG 9 BP'!$F72:$EE72)+SUMIF('SPACELOG 10 BP'!$F$2:$EE$2,BZ$4,'SPACELOG 10 BP'!$F72:$EE72)+SUMIF('SPACELOG 11 BP'!$F$2:$EE$2,BZ$4,'SPACELOG 11 BP'!$F72:$EE72)+SUMIF('SPACELOG 12 BP'!$F$2:$EE$2,BZ$4,'SPACELOG 12 BP'!$F72:$EE72)</f>
        <v>25627</v>
      </c>
      <c r="CA72" s="33">
        <f>SUMIF('reporting montigny'!$F$2:$EE$2,CA$4,'reporting montigny'!$F72:$EE72)+SUMIF('reporting boissy'!$F$2:$EE$2,CA$4,'reporting boissy'!$F72:$EE72)+SUMIF('reporting moussy'!$F$2:$EE$2,CA$4,'reporting moussy'!$F72:$EE72)+SUMIF('reporting trappes'!$F$2:$EE$2,CA$4,'reporting trappes'!$F72:$EE72)+SUMIF('SPACELOG 5 BP'!$F$2:$EE$2,CA$4,'SPACELOG 5 BP'!$F72:$EE72)+SUMIF('SPACELOG 6 BP'!$F$2:$EE$2,CA$4,'SPACELOG 6 BP'!$F72:$EE72)+SUMIF('SPACELOG 7 BP'!$F$2:$EE$2,CA$4,'SPACELOG 7 BP'!$F72:$EE72)+SUMIF('SPACELOG 8 BP'!$F$2:$EE$2,CA$4,'SPACELOG 8 BP'!$F72:$EE72)+SUMIF('SPACELOG 9 BP'!$F$2:$EE$2,CA$4,'SPACELOG 9 BP'!$F72:$EE72)+SUMIF('SPACELOG 10 BP'!$F$2:$EE$2,CA$4,'SPACELOG 10 BP'!$F72:$EE72)+SUMIF('SPACELOG 11 BP'!$F$2:$EE$2,CA$4,'SPACELOG 11 BP'!$F72:$EE72)+SUMIF('SPACELOG 12 BP'!$F$2:$EE$2,CA$4,'SPACELOG 12 BP'!$F72:$EE72)</f>
        <v>25627</v>
      </c>
      <c r="CB72" s="33">
        <f>SUMIF('reporting montigny'!$F$2:$EE$2,CB$4,'reporting montigny'!$F72:$EE72)+SUMIF('reporting boissy'!$F$2:$EE$2,CB$4,'reporting boissy'!$F72:$EE72)+SUMIF('reporting moussy'!$F$2:$EE$2,CB$4,'reporting moussy'!$F72:$EE72)+SUMIF('reporting trappes'!$F$2:$EE$2,CB$4,'reporting trappes'!$F72:$EE72)+SUMIF('SPACELOG 5 BP'!$F$2:$EE$2,CB$4,'SPACELOG 5 BP'!$F72:$EE72)+SUMIF('SPACELOG 6 BP'!$F$2:$EE$2,CB$4,'SPACELOG 6 BP'!$F72:$EE72)+SUMIF('SPACELOG 7 BP'!$F$2:$EE$2,CB$4,'SPACELOG 7 BP'!$F72:$EE72)+SUMIF('SPACELOG 8 BP'!$F$2:$EE$2,CB$4,'SPACELOG 8 BP'!$F72:$EE72)+SUMIF('SPACELOG 9 BP'!$F$2:$EE$2,CB$4,'SPACELOG 9 BP'!$F72:$EE72)+SUMIF('SPACELOG 10 BP'!$F$2:$EE$2,CB$4,'SPACELOG 10 BP'!$F72:$EE72)+SUMIF('SPACELOG 11 BP'!$F$2:$EE$2,CB$4,'SPACELOG 11 BP'!$F72:$EE72)+SUMIF('SPACELOG 12 BP'!$F$2:$EE$2,CB$4,'SPACELOG 12 BP'!$F72:$EE72)</f>
        <v>25627</v>
      </c>
      <c r="CC72" s="33">
        <f>SUMIF('reporting montigny'!$F$2:$EE$2,CC$4,'reporting montigny'!$F72:$EE72)+SUMIF('reporting boissy'!$F$2:$EE$2,CC$4,'reporting boissy'!$F72:$EE72)+SUMIF('reporting moussy'!$F$2:$EE$2,CC$4,'reporting moussy'!$F72:$EE72)+SUMIF('reporting trappes'!$F$2:$EE$2,CC$4,'reporting trappes'!$F72:$EE72)+SUMIF('SPACELOG 5 BP'!$F$2:$EE$2,CC$4,'SPACELOG 5 BP'!$F72:$EE72)+SUMIF('SPACELOG 6 BP'!$F$2:$EE$2,CC$4,'SPACELOG 6 BP'!$F72:$EE72)+SUMIF('SPACELOG 7 BP'!$F$2:$EE$2,CC$4,'SPACELOG 7 BP'!$F72:$EE72)+SUMIF('SPACELOG 8 BP'!$F$2:$EE$2,CC$4,'SPACELOG 8 BP'!$F72:$EE72)+SUMIF('SPACELOG 9 BP'!$F$2:$EE$2,CC$4,'SPACELOG 9 BP'!$F72:$EE72)+SUMIF('SPACELOG 10 BP'!$F$2:$EE$2,CC$4,'SPACELOG 10 BP'!$F72:$EE72)+SUMIF('SPACELOG 11 BP'!$F$2:$EE$2,CC$4,'SPACELOG 11 BP'!$F72:$EE72)+SUMIF('SPACELOG 12 BP'!$F$2:$EE$2,CC$4,'SPACELOG 12 BP'!$F72:$EE72)</f>
        <v>25627</v>
      </c>
      <c r="CD72" s="33">
        <f>SUMIF('reporting montigny'!$F$2:$EE$2,CD$4,'reporting montigny'!$F72:$EE72)+SUMIF('reporting boissy'!$F$2:$EE$2,CD$4,'reporting boissy'!$F72:$EE72)+SUMIF('reporting moussy'!$F$2:$EE$2,CD$4,'reporting moussy'!$F72:$EE72)+SUMIF('reporting trappes'!$F$2:$EE$2,CD$4,'reporting trappes'!$F72:$EE72)+SUMIF('SPACELOG 5 BP'!$F$2:$EE$2,CD$4,'SPACELOG 5 BP'!$F72:$EE72)+SUMIF('SPACELOG 6 BP'!$F$2:$EE$2,CD$4,'SPACELOG 6 BP'!$F72:$EE72)+SUMIF('SPACELOG 7 BP'!$F$2:$EE$2,CD$4,'SPACELOG 7 BP'!$F72:$EE72)+SUMIF('SPACELOG 8 BP'!$F$2:$EE$2,CD$4,'SPACELOG 8 BP'!$F72:$EE72)+SUMIF('SPACELOG 9 BP'!$F$2:$EE$2,CD$4,'SPACELOG 9 BP'!$F72:$EE72)+SUMIF('SPACELOG 10 BP'!$F$2:$EE$2,CD$4,'SPACELOG 10 BP'!$F72:$EE72)+SUMIF('SPACELOG 11 BP'!$F$2:$EE$2,CD$4,'SPACELOG 11 BP'!$F72:$EE72)+SUMIF('SPACELOG 12 BP'!$F$2:$EE$2,CD$4,'SPACELOG 12 BP'!$F72:$EE72)</f>
        <v>25627</v>
      </c>
      <c r="CE72" s="393">
        <f t="shared" si="304"/>
        <v>307039</v>
      </c>
      <c r="CF72" s="33">
        <f>SUMIF('reporting montigny'!$F$2:$EE$2,CF$4,'reporting montigny'!$F72:$EE72)+SUMIF('reporting boissy'!$F$2:$EE$2,CF$4,'reporting boissy'!$F72:$EE72)+SUMIF('reporting moussy'!$F$2:$EE$2,CF$4,'reporting moussy'!$F72:$EE72)+SUMIF('reporting trappes'!$F$2:$EE$2,CF$4,'reporting trappes'!$F72:$EE72)+SUMIF('SPACELOG 5 BP'!$F$2:$EE$2,CF$4,'SPACELOG 5 BP'!$F72:$EE72)+SUMIF('SPACELOG 6 BP'!$F$2:$EE$2,CF$4,'SPACELOG 6 BP'!$F72:$EE72)+SUMIF('SPACELOG 7 BP'!$F$2:$EE$2,CF$4,'SPACELOG 7 BP'!$F72:$EE72)+SUMIF('SPACELOG 8 BP'!$F$2:$EE$2,CF$4,'SPACELOG 8 BP'!$F72:$EE72)+SUMIF('SPACELOG 9 BP'!$F$2:$EE$2,CF$4,'SPACELOG 9 BP'!$F72:$EE72)+SUMIF('SPACELOG 10 BP'!$F$2:$EE$2,CF$4,'SPACELOG 10 BP'!$F72:$EE72)+SUMIF('SPACELOG 11 BP'!$F$2:$EE$2,CF$4,'SPACELOG 11 BP'!$F72:$EE72)+SUMIF('SPACELOG 12 BP'!$F$2:$EE$2,CF$4,'SPACELOG 12 BP'!$F72:$EE72)</f>
        <v>25222</v>
      </c>
      <c r="CG72" s="33">
        <f>SUMIF('reporting montigny'!$F$2:$EE$2,CG$4,'reporting montigny'!$F72:$EE72)+SUMIF('reporting boissy'!$F$2:$EE$2,CG$4,'reporting boissy'!$F72:$EE72)+SUMIF('reporting moussy'!$F$2:$EE$2,CG$4,'reporting moussy'!$F72:$EE72)+SUMIF('reporting trappes'!$F$2:$EE$2,CG$4,'reporting trappes'!$F72:$EE72)+SUMIF('SPACELOG 5 BP'!$F$2:$EE$2,CG$4,'SPACELOG 5 BP'!$F72:$EE72)+SUMIF('SPACELOG 6 BP'!$F$2:$EE$2,CG$4,'SPACELOG 6 BP'!$F72:$EE72)+SUMIF('SPACELOG 7 BP'!$F$2:$EE$2,CG$4,'SPACELOG 7 BP'!$F72:$EE72)+SUMIF('SPACELOG 8 BP'!$F$2:$EE$2,CG$4,'SPACELOG 8 BP'!$F72:$EE72)+SUMIF('SPACELOG 9 BP'!$F$2:$EE$2,CG$4,'SPACELOG 9 BP'!$F72:$EE72)+SUMIF('SPACELOG 10 BP'!$F$2:$EE$2,CG$4,'SPACELOG 10 BP'!$F72:$EE72)+SUMIF('SPACELOG 11 BP'!$F$2:$EE$2,CG$4,'SPACELOG 11 BP'!$F72:$EE72)+SUMIF('SPACELOG 12 BP'!$F$2:$EE$2,CG$4,'SPACELOG 12 BP'!$F72:$EE72)</f>
        <v>25547</v>
      </c>
      <c r="CH72" s="33">
        <f>SUMIF('reporting montigny'!$F$2:$EE$2,CH$4,'reporting montigny'!$F72:$EE72)+SUMIF('reporting boissy'!$F$2:$EE$2,CH$4,'reporting boissy'!$F72:$EE72)+SUMIF('reporting moussy'!$F$2:$EE$2,CH$4,'reporting moussy'!$F72:$EE72)+SUMIF('reporting trappes'!$F$2:$EE$2,CH$4,'reporting trappes'!$F72:$EE72)+SUMIF('SPACELOG 5 BP'!$F$2:$EE$2,CH$4,'SPACELOG 5 BP'!$F72:$EE72)+SUMIF('SPACELOG 6 BP'!$F$2:$EE$2,CH$4,'SPACELOG 6 BP'!$F72:$EE72)+SUMIF('SPACELOG 7 BP'!$F$2:$EE$2,CH$4,'SPACELOG 7 BP'!$F72:$EE72)+SUMIF('SPACELOG 8 BP'!$F$2:$EE$2,CH$4,'SPACELOG 8 BP'!$F72:$EE72)+SUMIF('SPACELOG 9 BP'!$F$2:$EE$2,CH$4,'SPACELOG 9 BP'!$F72:$EE72)+SUMIF('SPACELOG 10 BP'!$F$2:$EE$2,CH$4,'SPACELOG 10 BP'!$F72:$EE72)+SUMIF('SPACELOG 11 BP'!$F$2:$EE$2,CH$4,'SPACELOG 11 BP'!$F72:$EE72)+SUMIF('SPACELOG 12 BP'!$F$2:$EE$2,CH$4,'SPACELOG 12 BP'!$F72:$EE72)</f>
        <v>25627</v>
      </c>
      <c r="CI72" s="33">
        <f>SUMIF('reporting montigny'!$F$2:$EE$2,CI$4,'reporting montigny'!$F72:$EE72)+SUMIF('reporting boissy'!$F$2:$EE$2,CI$4,'reporting boissy'!$F72:$EE72)+SUMIF('reporting moussy'!$F$2:$EE$2,CI$4,'reporting moussy'!$F72:$EE72)+SUMIF('reporting trappes'!$F$2:$EE$2,CI$4,'reporting trappes'!$F72:$EE72)+SUMIF('SPACELOG 5 BP'!$F$2:$EE$2,CI$4,'SPACELOG 5 BP'!$F72:$EE72)+SUMIF('SPACELOG 6 BP'!$F$2:$EE$2,CI$4,'SPACELOG 6 BP'!$F72:$EE72)+SUMIF('SPACELOG 7 BP'!$F$2:$EE$2,CI$4,'SPACELOG 7 BP'!$F72:$EE72)+SUMIF('SPACELOG 8 BP'!$F$2:$EE$2,CI$4,'SPACELOG 8 BP'!$F72:$EE72)+SUMIF('SPACELOG 9 BP'!$F$2:$EE$2,CI$4,'SPACELOG 9 BP'!$F72:$EE72)+SUMIF('SPACELOG 10 BP'!$F$2:$EE$2,CI$4,'SPACELOG 10 BP'!$F72:$EE72)+SUMIF('SPACELOG 11 BP'!$F$2:$EE$2,CI$4,'SPACELOG 11 BP'!$F72:$EE72)+SUMIF('SPACELOG 12 BP'!$F$2:$EE$2,CI$4,'SPACELOG 12 BP'!$F72:$EE72)</f>
        <v>25627</v>
      </c>
      <c r="CJ72" s="33">
        <f>SUMIF('reporting montigny'!$F$2:$EE$2,CJ$4,'reporting montigny'!$F72:$EE72)+SUMIF('reporting boissy'!$F$2:$EE$2,CJ$4,'reporting boissy'!$F72:$EE72)+SUMIF('reporting moussy'!$F$2:$EE$2,CJ$4,'reporting moussy'!$F72:$EE72)+SUMIF('reporting trappes'!$F$2:$EE$2,CJ$4,'reporting trappes'!$F72:$EE72)+SUMIF('SPACELOG 5 BP'!$F$2:$EE$2,CJ$4,'SPACELOG 5 BP'!$F72:$EE72)+SUMIF('SPACELOG 6 BP'!$F$2:$EE$2,CJ$4,'SPACELOG 6 BP'!$F72:$EE72)+SUMIF('SPACELOG 7 BP'!$F$2:$EE$2,CJ$4,'SPACELOG 7 BP'!$F72:$EE72)+SUMIF('SPACELOG 8 BP'!$F$2:$EE$2,CJ$4,'SPACELOG 8 BP'!$F72:$EE72)+SUMIF('SPACELOG 9 BP'!$F$2:$EE$2,CJ$4,'SPACELOG 9 BP'!$F72:$EE72)+SUMIF('SPACELOG 10 BP'!$F$2:$EE$2,CJ$4,'SPACELOG 10 BP'!$F72:$EE72)+SUMIF('SPACELOG 11 BP'!$F$2:$EE$2,CJ$4,'SPACELOG 11 BP'!$F72:$EE72)+SUMIF('SPACELOG 12 BP'!$F$2:$EE$2,CJ$4,'SPACELOG 12 BP'!$F72:$EE72)</f>
        <v>25627</v>
      </c>
      <c r="CK72" s="33">
        <f>SUMIF('reporting montigny'!$F$2:$EE$2,CK$4,'reporting montigny'!$F72:$EE72)+SUMIF('reporting boissy'!$F$2:$EE$2,CK$4,'reporting boissy'!$F72:$EE72)+SUMIF('reporting moussy'!$F$2:$EE$2,CK$4,'reporting moussy'!$F72:$EE72)+SUMIF('reporting trappes'!$F$2:$EE$2,CK$4,'reporting trappes'!$F72:$EE72)+SUMIF('SPACELOG 5 BP'!$F$2:$EE$2,CK$4,'SPACELOG 5 BP'!$F72:$EE72)+SUMIF('SPACELOG 6 BP'!$F$2:$EE$2,CK$4,'SPACELOG 6 BP'!$F72:$EE72)+SUMIF('SPACELOG 7 BP'!$F$2:$EE$2,CK$4,'SPACELOG 7 BP'!$F72:$EE72)+SUMIF('SPACELOG 8 BP'!$F$2:$EE$2,CK$4,'SPACELOG 8 BP'!$F72:$EE72)+SUMIF('SPACELOG 9 BP'!$F$2:$EE$2,CK$4,'SPACELOG 9 BP'!$F72:$EE72)+SUMIF('SPACELOG 10 BP'!$F$2:$EE$2,CK$4,'SPACELOG 10 BP'!$F72:$EE72)+SUMIF('SPACELOG 11 BP'!$F$2:$EE$2,CK$4,'SPACELOG 11 BP'!$F72:$EE72)+SUMIF('SPACELOG 12 BP'!$F$2:$EE$2,CK$4,'SPACELOG 12 BP'!$F72:$EE72)</f>
        <v>25627</v>
      </c>
      <c r="CL72" s="33">
        <f>SUMIF('reporting montigny'!$F$2:$EE$2,CL$4,'reporting montigny'!$F72:$EE72)+SUMIF('reporting boissy'!$F$2:$EE$2,CL$4,'reporting boissy'!$F72:$EE72)+SUMIF('reporting moussy'!$F$2:$EE$2,CL$4,'reporting moussy'!$F72:$EE72)+SUMIF('reporting trappes'!$F$2:$EE$2,CL$4,'reporting trappes'!$F72:$EE72)+SUMIF('SPACELOG 5 BP'!$F$2:$EE$2,CL$4,'SPACELOG 5 BP'!$F72:$EE72)+SUMIF('SPACELOG 6 BP'!$F$2:$EE$2,CL$4,'SPACELOG 6 BP'!$F72:$EE72)+SUMIF('SPACELOG 7 BP'!$F$2:$EE$2,CL$4,'SPACELOG 7 BP'!$F72:$EE72)+SUMIF('SPACELOG 8 BP'!$F$2:$EE$2,CL$4,'SPACELOG 8 BP'!$F72:$EE72)+SUMIF('SPACELOG 9 BP'!$F$2:$EE$2,CL$4,'SPACELOG 9 BP'!$F72:$EE72)+SUMIF('SPACELOG 10 BP'!$F$2:$EE$2,CL$4,'SPACELOG 10 BP'!$F72:$EE72)+SUMIF('SPACELOG 11 BP'!$F$2:$EE$2,CL$4,'SPACELOG 11 BP'!$F72:$EE72)+SUMIF('SPACELOG 12 BP'!$F$2:$EE$2,CL$4,'SPACELOG 12 BP'!$F72:$EE72)</f>
        <v>25627</v>
      </c>
      <c r="CM72" s="33">
        <f>SUMIF('reporting montigny'!$F$2:$EE$2,CM$4,'reporting montigny'!$F72:$EE72)+SUMIF('reporting boissy'!$F$2:$EE$2,CM$4,'reporting boissy'!$F72:$EE72)+SUMIF('reporting moussy'!$F$2:$EE$2,CM$4,'reporting moussy'!$F72:$EE72)+SUMIF('reporting trappes'!$F$2:$EE$2,CM$4,'reporting trappes'!$F72:$EE72)+SUMIF('SPACELOG 5 BP'!$F$2:$EE$2,CM$4,'SPACELOG 5 BP'!$F72:$EE72)+SUMIF('SPACELOG 6 BP'!$F$2:$EE$2,CM$4,'SPACELOG 6 BP'!$F72:$EE72)+SUMIF('SPACELOG 7 BP'!$F$2:$EE$2,CM$4,'SPACELOG 7 BP'!$F72:$EE72)+SUMIF('SPACELOG 8 BP'!$F$2:$EE$2,CM$4,'SPACELOG 8 BP'!$F72:$EE72)+SUMIF('SPACELOG 9 BP'!$F$2:$EE$2,CM$4,'SPACELOG 9 BP'!$F72:$EE72)+SUMIF('SPACELOG 10 BP'!$F$2:$EE$2,CM$4,'SPACELOG 10 BP'!$F72:$EE72)+SUMIF('SPACELOG 11 BP'!$F$2:$EE$2,CM$4,'SPACELOG 11 BP'!$F72:$EE72)+SUMIF('SPACELOG 12 BP'!$F$2:$EE$2,CM$4,'SPACELOG 12 BP'!$F72:$EE72)</f>
        <v>25627</v>
      </c>
      <c r="CN72" s="33">
        <f>SUMIF('reporting montigny'!$F$2:$EE$2,CN$4,'reporting montigny'!$F72:$EE72)+SUMIF('reporting boissy'!$F$2:$EE$2,CN$4,'reporting boissy'!$F72:$EE72)+SUMIF('reporting moussy'!$F$2:$EE$2,CN$4,'reporting moussy'!$F72:$EE72)+SUMIF('reporting trappes'!$F$2:$EE$2,CN$4,'reporting trappes'!$F72:$EE72)+SUMIF('SPACELOG 5 BP'!$F$2:$EE$2,CN$4,'SPACELOG 5 BP'!$F72:$EE72)+SUMIF('SPACELOG 6 BP'!$F$2:$EE$2,CN$4,'SPACELOG 6 BP'!$F72:$EE72)+SUMIF('SPACELOG 7 BP'!$F$2:$EE$2,CN$4,'SPACELOG 7 BP'!$F72:$EE72)+SUMIF('SPACELOG 8 BP'!$F$2:$EE$2,CN$4,'SPACELOG 8 BP'!$F72:$EE72)+SUMIF('SPACELOG 9 BP'!$F$2:$EE$2,CN$4,'SPACELOG 9 BP'!$F72:$EE72)+SUMIF('SPACELOG 10 BP'!$F$2:$EE$2,CN$4,'SPACELOG 10 BP'!$F72:$EE72)+SUMIF('SPACELOG 11 BP'!$F$2:$EE$2,CN$4,'SPACELOG 11 BP'!$F72:$EE72)+SUMIF('SPACELOG 12 BP'!$F$2:$EE$2,CN$4,'SPACELOG 12 BP'!$F72:$EE72)</f>
        <v>25627</v>
      </c>
      <c r="CO72" s="33">
        <f>SUMIF('reporting montigny'!$F$2:$EE$2,CO$4,'reporting montigny'!$F72:$EE72)+SUMIF('reporting boissy'!$F$2:$EE$2,CO$4,'reporting boissy'!$F72:$EE72)+SUMIF('reporting moussy'!$F$2:$EE$2,CO$4,'reporting moussy'!$F72:$EE72)+SUMIF('reporting trappes'!$F$2:$EE$2,CO$4,'reporting trappes'!$F72:$EE72)+SUMIF('SPACELOG 5 BP'!$F$2:$EE$2,CO$4,'SPACELOG 5 BP'!$F72:$EE72)+SUMIF('SPACELOG 6 BP'!$F$2:$EE$2,CO$4,'SPACELOG 6 BP'!$F72:$EE72)+SUMIF('SPACELOG 7 BP'!$F$2:$EE$2,CO$4,'SPACELOG 7 BP'!$F72:$EE72)+SUMIF('SPACELOG 8 BP'!$F$2:$EE$2,CO$4,'SPACELOG 8 BP'!$F72:$EE72)+SUMIF('SPACELOG 9 BP'!$F$2:$EE$2,CO$4,'SPACELOG 9 BP'!$F72:$EE72)+SUMIF('SPACELOG 10 BP'!$F$2:$EE$2,CO$4,'SPACELOG 10 BP'!$F72:$EE72)+SUMIF('SPACELOG 11 BP'!$F$2:$EE$2,CO$4,'SPACELOG 11 BP'!$F72:$EE72)+SUMIF('SPACELOG 12 BP'!$F$2:$EE$2,CO$4,'SPACELOG 12 BP'!$F72:$EE72)</f>
        <v>25627</v>
      </c>
      <c r="CP72" s="33">
        <f>SUMIF('reporting montigny'!$F$2:$EE$2,CP$4,'reporting montigny'!$F72:$EE72)+SUMIF('reporting boissy'!$F$2:$EE$2,CP$4,'reporting boissy'!$F72:$EE72)+SUMIF('reporting moussy'!$F$2:$EE$2,CP$4,'reporting moussy'!$F72:$EE72)+SUMIF('reporting trappes'!$F$2:$EE$2,CP$4,'reporting trappes'!$F72:$EE72)+SUMIF('SPACELOG 5 BP'!$F$2:$EE$2,CP$4,'SPACELOG 5 BP'!$F72:$EE72)+SUMIF('SPACELOG 6 BP'!$F$2:$EE$2,CP$4,'SPACELOG 6 BP'!$F72:$EE72)+SUMIF('SPACELOG 7 BP'!$F$2:$EE$2,CP$4,'SPACELOG 7 BP'!$F72:$EE72)+SUMIF('SPACELOG 8 BP'!$F$2:$EE$2,CP$4,'SPACELOG 8 BP'!$F72:$EE72)+SUMIF('SPACELOG 9 BP'!$F$2:$EE$2,CP$4,'SPACELOG 9 BP'!$F72:$EE72)+SUMIF('SPACELOG 10 BP'!$F$2:$EE$2,CP$4,'SPACELOG 10 BP'!$F72:$EE72)+SUMIF('SPACELOG 11 BP'!$F$2:$EE$2,CP$4,'SPACELOG 11 BP'!$F72:$EE72)+SUMIF('SPACELOG 12 BP'!$F$2:$EE$2,CP$4,'SPACELOG 12 BP'!$F72:$EE72)</f>
        <v>25627</v>
      </c>
      <c r="CQ72" s="33">
        <f>SUMIF('reporting montigny'!$F$2:$EE$2,CQ$4,'reporting montigny'!$F72:$EE72)+SUMIF('reporting boissy'!$F$2:$EE$2,CQ$4,'reporting boissy'!$F72:$EE72)+SUMIF('reporting moussy'!$F$2:$EE$2,CQ$4,'reporting moussy'!$F72:$EE72)+SUMIF('reporting trappes'!$F$2:$EE$2,CQ$4,'reporting trappes'!$F72:$EE72)+SUMIF('SPACELOG 5 BP'!$F$2:$EE$2,CQ$4,'SPACELOG 5 BP'!$F72:$EE72)+SUMIF('SPACELOG 6 BP'!$F$2:$EE$2,CQ$4,'SPACELOG 6 BP'!$F72:$EE72)+SUMIF('SPACELOG 7 BP'!$F$2:$EE$2,CQ$4,'SPACELOG 7 BP'!$F72:$EE72)+SUMIF('SPACELOG 8 BP'!$F$2:$EE$2,CQ$4,'SPACELOG 8 BP'!$F72:$EE72)+SUMIF('SPACELOG 9 BP'!$F$2:$EE$2,CQ$4,'SPACELOG 9 BP'!$F72:$EE72)+SUMIF('SPACELOG 10 BP'!$F$2:$EE$2,CQ$4,'SPACELOG 10 BP'!$F72:$EE72)+SUMIF('SPACELOG 11 BP'!$F$2:$EE$2,CQ$4,'SPACELOG 11 BP'!$F72:$EE72)+SUMIF('SPACELOG 12 BP'!$F$2:$EE$2,CQ$4,'SPACELOG 12 BP'!$F72:$EE72)</f>
        <v>25627</v>
      </c>
      <c r="CR72" s="393">
        <f t="shared" si="305"/>
        <v>307039</v>
      </c>
      <c r="CS72" s="33">
        <f>SUMIF('reporting montigny'!$F$2:$EE$2,CS$4,'reporting montigny'!$F72:$EE72)+SUMIF('reporting boissy'!$F$2:$EE$2,CS$4,'reporting boissy'!$F72:$EE72)+SUMIF('reporting moussy'!$F$2:$EE$2,CS$4,'reporting moussy'!$F72:$EE72)+SUMIF('reporting trappes'!$F$2:$EE$2,CS$4,'reporting trappes'!$F72:$EE72)+SUMIF('SPACELOG 5 BP'!$F$2:$EE$2,CS$4,'SPACELOG 5 BP'!$F72:$EE72)+SUMIF('SPACELOG 6 BP'!$F$2:$EE$2,CS$4,'SPACELOG 6 BP'!$F72:$EE72)+SUMIF('SPACELOG 7 BP'!$F$2:$EE$2,CS$4,'SPACELOG 7 BP'!$F72:$EE72)+SUMIF('SPACELOG 8 BP'!$F$2:$EE$2,CS$4,'SPACELOG 8 BP'!$F72:$EE72)+SUMIF('SPACELOG 9 BP'!$F$2:$EE$2,CS$4,'SPACELOG 9 BP'!$F72:$EE72)+SUMIF('SPACELOG 10 BP'!$F$2:$EE$2,CS$4,'SPACELOG 10 BP'!$F72:$EE72)+SUMIF('SPACELOG 11 BP'!$F$2:$EE$2,CS$4,'SPACELOG 11 BP'!$F72:$EE72)+SUMIF('SPACELOG 12 BP'!$F$2:$EE$2,CS$4,'SPACELOG 12 BP'!$F72:$EE72)</f>
        <v>25222</v>
      </c>
      <c r="CT72" s="33">
        <f>SUMIF('reporting montigny'!$F$2:$EE$2,CT$4,'reporting montigny'!$F72:$EE72)+SUMIF('reporting boissy'!$F$2:$EE$2,CT$4,'reporting boissy'!$F72:$EE72)+SUMIF('reporting moussy'!$F$2:$EE$2,CT$4,'reporting moussy'!$F72:$EE72)+SUMIF('reporting trappes'!$F$2:$EE$2,CT$4,'reporting trappes'!$F72:$EE72)+SUMIF('SPACELOG 5 BP'!$F$2:$EE$2,CT$4,'SPACELOG 5 BP'!$F72:$EE72)+SUMIF('SPACELOG 6 BP'!$F$2:$EE$2,CT$4,'SPACELOG 6 BP'!$F72:$EE72)+SUMIF('SPACELOG 7 BP'!$F$2:$EE$2,CT$4,'SPACELOG 7 BP'!$F72:$EE72)+SUMIF('SPACELOG 8 BP'!$F$2:$EE$2,CT$4,'SPACELOG 8 BP'!$F72:$EE72)+SUMIF('SPACELOG 9 BP'!$F$2:$EE$2,CT$4,'SPACELOG 9 BP'!$F72:$EE72)+SUMIF('SPACELOG 10 BP'!$F$2:$EE$2,CT$4,'SPACELOG 10 BP'!$F72:$EE72)+SUMIF('SPACELOG 11 BP'!$F$2:$EE$2,CT$4,'SPACELOG 11 BP'!$F72:$EE72)+SUMIF('SPACELOG 12 BP'!$F$2:$EE$2,CT$4,'SPACELOG 12 BP'!$F72:$EE72)</f>
        <v>25547</v>
      </c>
      <c r="CU72" s="33">
        <f>SUMIF('reporting montigny'!$F$2:$EE$2,CU$4,'reporting montigny'!$F72:$EE72)+SUMIF('reporting boissy'!$F$2:$EE$2,CU$4,'reporting boissy'!$F72:$EE72)+SUMIF('reporting moussy'!$F$2:$EE$2,CU$4,'reporting moussy'!$F72:$EE72)+SUMIF('reporting trappes'!$F$2:$EE$2,CU$4,'reporting trappes'!$F72:$EE72)+SUMIF('SPACELOG 5 BP'!$F$2:$EE$2,CU$4,'SPACELOG 5 BP'!$F72:$EE72)+SUMIF('SPACELOG 6 BP'!$F$2:$EE$2,CU$4,'SPACELOG 6 BP'!$F72:$EE72)+SUMIF('SPACELOG 7 BP'!$F$2:$EE$2,CU$4,'SPACELOG 7 BP'!$F72:$EE72)+SUMIF('SPACELOG 8 BP'!$F$2:$EE$2,CU$4,'SPACELOG 8 BP'!$F72:$EE72)+SUMIF('SPACELOG 9 BP'!$F$2:$EE$2,CU$4,'SPACELOG 9 BP'!$F72:$EE72)+SUMIF('SPACELOG 10 BP'!$F$2:$EE$2,CU$4,'SPACELOG 10 BP'!$F72:$EE72)+SUMIF('SPACELOG 11 BP'!$F$2:$EE$2,CU$4,'SPACELOG 11 BP'!$F72:$EE72)+SUMIF('SPACELOG 12 BP'!$F$2:$EE$2,CU$4,'SPACELOG 12 BP'!$F72:$EE72)</f>
        <v>25627</v>
      </c>
      <c r="CV72" s="33">
        <f>SUMIF('reporting montigny'!$F$2:$EE$2,CV$4,'reporting montigny'!$F72:$EE72)+SUMIF('reporting boissy'!$F$2:$EE$2,CV$4,'reporting boissy'!$F72:$EE72)+SUMIF('reporting moussy'!$F$2:$EE$2,CV$4,'reporting moussy'!$F72:$EE72)+SUMIF('reporting trappes'!$F$2:$EE$2,CV$4,'reporting trappes'!$F72:$EE72)+SUMIF('SPACELOG 5 BP'!$F$2:$EE$2,CV$4,'SPACELOG 5 BP'!$F72:$EE72)+SUMIF('SPACELOG 6 BP'!$F$2:$EE$2,CV$4,'SPACELOG 6 BP'!$F72:$EE72)+SUMIF('SPACELOG 7 BP'!$F$2:$EE$2,CV$4,'SPACELOG 7 BP'!$F72:$EE72)+SUMIF('SPACELOG 8 BP'!$F$2:$EE$2,CV$4,'SPACELOG 8 BP'!$F72:$EE72)+SUMIF('SPACELOG 9 BP'!$F$2:$EE$2,CV$4,'SPACELOG 9 BP'!$F72:$EE72)+SUMIF('SPACELOG 10 BP'!$F$2:$EE$2,CV$4,'SPACELOG 10 BP'!$F72:$EE72)+SUMIF('SPACELOG 11 BP'!$F$2:$EE$2,CV$4,'SPACELOG 11 BP'!$F72:$EE72)+SUMIF('SPACELOG 12 BP'!$F$2:$EE$2,CV$4,'SPACELOG 12 BP'!$F72:$EE72)</f>
        <v>25627</v>
      </c>
      <c r="CW72" s="33">
        <f>SUMIF('reporting montigny'!$F$2:$EE$2,CW$4,'reporting montigny'!$F72:$EE72)+SUMIF('reporting boissy'!$F$2:$EE$2,CW$4,'reporting boissy'!$F72:$EE72)+SUMIF('reporting moussy'!$F$2:$EE$2,CW$4,'reporting moussy'!$F72:$EE72)+SUMIF('reporting trappes'!$F$2:$EE$2,CW$4,'reporting trappes'!$F72:$EE72)+SUMIF('SPACELOG 5 BP'!$F$2:$EE$2,CW$4,'SPACELOG 5 BP'!$F72:$EE72)+SUMIF('SPACELOG 6 BP'!$F$2:$EE$2,CW$4,'SPACELOG 6 BP'!$F72:$EE72)+SUMIF('SPACELOG 7 BP'!$F$2:$EE$2,CW$4,'SPACELOG 7 BP'!$F72:$EE72)+SUMIF('SPACELOG 8 BP'!$F$2:$EE$2,CW$4,'SPACELOG 8 BP'!$F72:$EE72)+SUMIF('SPACELOG 9 BP'!$F$2:$EE$2,CW$4,'SPACELOG 9 BP'!$F72:$EE72)+SUMIF('SPACELOG 10 BP'!$F$2:$EE$2,CW$4,'SPACELOG 10 BP'!$F72:$EE72)+SUMIF('SPACELOG 11 BP'!$F$2:$EE$2,CW$4,'SPACELOG 11 BP'!$F72:$EE72)+SUMIF('SPACELOG 12 BP'!$F$2:$EE$2,CW$4,'SPACELOG 12 BP'!$F72:$EE72)</f>
        <v>25627</v>
      </c>
      <c r="CX72" s="33">
        <f>SUMIF('reporting montigny'!$F$2:$EE$2,CX$4,'reporting montigny'!$F72:$EE72)+SUMIF('reporting boissy'!$F$2:$EE$2,CX$4,'reporting boissy'!$F72:$EE72)+SUMIF('reporting moussy'!$F$2:$EE$2,CX$4,'reporting moussy'!$F72:$EE72)+SUMIF('reporting trappes'!$F$2:$EE$2,CX$4,'reporting trappes'!$F72:$EE72)+SUMIF('SPACELOG 5 BP'!$F$2:$EE$2,CX$4,'SPACELOG 5 BP'!$F72:$EE72)+SUMIF('SPACELOG 6 BP'!$F$2:$EE$2,CX$4,'SPACELOG 6 BP'!$F72:$EE72)+SUMIF('SPACELOG 7 BP'!$F$2:$EE$2,CX$4,'SPACELOG 7 BP'!$F72:$EE72)+SUMIF('SPACELOG 8 BP'!$F$2:$EE$2,CX$4,'SPACELOG 8 BP'!$F72:$EE72)+SUMIF('SPACELOG 9 BP'!$F$2:$EE$2,CX$4,'SPACELOG 9 BP'!$F72:$EE72)+SUMIF('SPACELOG 10 BP'!$F$2:$EE$2,CX$4,'SPACELOG 10 BP'!$F72:$EE72)+SUMIF('SPACELOG 11 BP'!$F$2:$EE$2,CX$4,'SPACELOG 11 BP'!$F72:$EE72)+SUMIF('SPACELOG 12 BP'!$F$2:$EE$2,CX$4,'SPACELOG 12 BP'!$F72:$EE72)</f>
        <v>25627</v>
      </c>
      <c r="CY72" s="33">
        <f>SUMIF('reporting montigny'!$F$2:$EE$2,CY$4,'reporting montigny'!$F72:$EE72)+SUMIF('reporting boissy'!$F$2:$EE$2,CY$4,'reporting boissy'!$F72:$EE72)+SUMIF('reporting moussy'!$F$2:$EE$2,CY$4,'reporting moussy'!$F72:$EE72)+SUMIF('reporting trappes'!$F$2:$EE$2,CY$4,'reporting trappes'!$F72:$EE72)+SUMIF('SPACELOG 5 BP'!$F$2:$EE$2,CY$4,'SPACELOG 5 BP'!$F72:$EE72)+SUMIF('SPACELOG 6 BP'!$F$2:$EE$2,CY$4,'SPACELOG 6 BP'!$F72:$EE72)+SUMIF('SPACELOG 7 BP'!$F$2:$EE$2,CY$4,'SPACELOG 7 BP'!$F72:$EE72)+SUMIF('SPACELOG 8 BP'!$F$2:$EE$2,CY$4,'SPACELOG 8 BP'!$F72:$EE72)+SUMIF('SPACELOG 9 BP'!$F$2:$EE$2,CY$4,'SPACELOG 9 BP'!$F72:$EE72)+SUMIF('SPACELOG 10 BP'!$F$2:$EE$2,CY$4,'SPACELOG 10 BP'!$F72:$EE72)+SUMIF('SPACELOG 11 BP'!$F$2:$EE$2,CY$4,'SPACELOG 11 BP'!$F72:$EE72)+SUMIF('SPACELOG 12 BP'!$F$2:$EE$2,CY$4,'SPACELOG 12 BP'!$F72:$EE72)</f>
        <v>25627</v>
      </c>
      <c r="CZ72" s="33">
        <f>SUMIF('reporting montigny'!$F$2:$EE$2,CZ$4,'reporting montigny'!$F72:$EE72)+SUMIF('reporting boissy'!$F$2:$EE$2,CZ$4,'reporting boissy'!$F72:$EE72)+SUMIF('reporting moussy'!$F$2:$EE$2,CZ$4,'reporting moussy'!$F72:$EE72)+SUMIF('reporting trappes'!$F$2:$EE$2,CZ$4,'reporting trappes'!$F72:$EE72)+SUMIF('SPACELOG 5 BP'!$F$2:$EE$2,CZ$4,'SPACELOG 5 BP'!$F72:$EE72)+SUMIF('SPACELOG 6 BP'!$F$2:$EE$2,CZ$4,'SPACELOG 6 BP'!$F72:$EE72)+SUMIF('SPACELOG 7 BP'!$F$2:$EE$2,CZ$4,'SPACELOG 7 BP'!$F72:$EE72)+SUMIF('SPACELOG 8 BP'!$F$2:$EE$2,CZ$4,'SPACELOG 8 BP'!$F72:$EE72)+SUMIF('SPACELOG 9 BP'!$F$2:$EE$2,CZ$4,'SPACELOG 9 BP'!$F72:$EE72)+SUMIF('SPACELOG 10 BP'!$F$2:$EE$2,CZ$4,'SPACELOG 10 BP'!$F72:$EE72)+SUMIF('SPACELOG 11 BP'!$F$2:$EE$2,CZ$4,'SPACELOG 11 BP'!$F72:$EE72)+SUMIF('SPACELOG 12 BP'!$F$2:$EE$2,CZ$4,'SPACELOG 12 BP'!$F72:$EE72)</f>
        <v>25627</v>
      </c>
      <c r="DA72" s="33">
        <f>SUMIF('reporting montigny'!$F$2:$EE$2,DA$4,'reporting montigny'!$F72:$EE72)+SUMIF('reporting boissy'!$F$2:$EE$2,DA$4,'reporting boissy'!$F72:$EE72)+SUMIF('reporting moussy'!$F$2:$EE$2,DA$4,'reporting moussy'!$F72:$EE72)+SUMIF('reporting trappes'!$F$2:$EE$2,DA$4,'reporting trappes'!$F72:$EE72)+SUMIF('SPACELOG 5 BP'!$F$2:$EE$2,DA$4,'SPACELOG 5 BP'!$F72:$EE72)+SUMIF('SPACELOG 6 BP'!$F$2:$EE$2,DA$4,'SPACELOG 6 BP'!$F72:$EE72)+SUMIF('SPACELOG 7 BP'!$F$2:$EE$2,DA$4,'SPACELOG 7 BP'!$F72:$EE72)+SUMIF('SPACELOG 8 BP'!$F$2:$EE$2,DA$4,'SPACELOG 8 BP'!$F72:$EE72)+SUMIF('SPACELOG 9 BP'!$F$2:$EE$2,DA$4,'SPACELOG 9 BP'!$F72:$EE72)+SUMIF('SPACELOG 10 BP'!$F$2:$EE$2,DA$4,'SPACELOG 10 BP'!$F72:$EE72)+SUMIF('SPACELOG 11 BP'!$F$2:$EE$2,DA$4,'SPACELOG 11 BP'!$F72:$EE72)+SUMIF('SPACELOG 12 BP'!$F$2:$EE$2,DA$4,'SPACELOG 12 BP'!$F72:$EE72)</f>
        <v>25627</v>
      </c>
      <c r="DB72" s="33">
        <f>SUMIF('reporting montigny'!$F$2:$EE$2,DB$4,'reporting montigny'!$F72:$EE72)+SUMIF('reporting boissy'!$F$2:$EE$2,DB$4,'reporting boissy'!$F72:$EE72)+SUMIF('reporting moussy'!$F$2:$EE$2,DB$4,'reporting moussy'!$F72:$EE72)+SUMIF('reporting trappes'!$F$2:$EE$2,DB$4,'reporting trappes'!$F72:$EE72)+SUMIF('SPACELOG 5 BP'!$F$2:$EE$2,DB$4,'SPACELOG 5 BP'!$F72:$EE72)+SUMIF('SPACELOG 6 BP'!$F$2:$EE$2,DB$4,'SPACELOG 6 BP'!$F72:$EE72)+SUMIF('SPACELOG 7 BP'!$F$2:$EE$2,DB$4,'SPACELOG 7 BP'!$F72:$EE72)+SUMIF('SPACELOG 8 BP'!$F$2:$EE$2,DB$4,'SPACELOG 8 BP'!$F72:$EE72)+SUMIF('SPACELOG 9 BP'!$F$2:$EE$2,DB$4,'SPACELOG 9 BP'!$F72:$EE72)+SUMIF('SPACELOG 10 BP'!$F$2:$EE$2,DB$4,'SPACELOG 10 BP'!$F72:$EE72)+SUMIF('SPACELOG 11 BP'!$F$2:$EE$2,DB$4,'SPACELOG 11 BP'!$F72:$EE72)+SUMIF('SPACELOG 12 BP'!$F$2:$EE$2,DB$4,'SPACELOG 12 BP'!$F72:$EE72)</f>
        <v>25627</v>
      </c>
      <c r="DC72" s="33">
        <f>SUMIF('reporting montigny'!$F$2:$EE$2,DC$4,'reporting montigny'!$F72:$EE72)+SUMIF('reporting boissy'!$F$2:$EE$2,DC$4,'reporting boissy'!$F72:$EE72)+SUMIF('reporting moussy'!$F$2:$EE$2,DC$4,'reporting moussy'!$F72:$EE72)+SUMIF('reporting trappes'!$F$2:$EE$2,DC$4,'reporting trappes'!$F72:$EE72)+SUMIF('SPACELOG 5 BP'!$F$2:$EE$2,DC$4,'SPACELOG 5 BP'!$F72:$EE72)+SUMIF('SPACELOG 6 BP'!$F$2:$EE$2,DC$4,'SPACELOG 6 BP'!$F72:$EE72)+SUMIF('SPACELOG 7 BP'!$F$2:$EE$2,DC$4,'SPACELOG 7 BP'!$F72:$EE72)+SUMIF('SPACELOG 8 BP'!$F$2:$EE$2,DC$4,'SPACELOG 8 BP'!$F72:$EE72)+SUMIF('SPACELOG 9 BP'!$F$2:$EE$2,DC$4,'SPACELOG 9 BP'!$F72:$EE72)+SUMIF('SPACELOG 10 BP'!$F$2:$EE$2,DC$4,'SPACELOG 10 BP'!$F72:$EE72)+SUMIF('SPACELOG 11 BP'!$F$2:$EE$2,DC$4,'SPACELOG 11 BP'!$F72:$EE72)+SUMIF('SPACELOG 12 BP'!$F$2:$EE$2,DC$4,'SPACELOG 12 BP'!$F72:$EE72)</f>
        <v>25627</v>
      </c>
      <c r="DD72" s="33">
        <f>SUMIF('reporting montigny'!$F$2:$EE$2,DD$4,'reporting montigny'!$F72:$EE72)+SUMIF('reporting boissy'!$F$2:$EE$2,DD$4,'reporting boissy'!$F72:$EE72)+SUMIF('reporting moussy'!$F$2:$EE$2,DD$4,'reporting moussy'!$F72:$EE72)+SUMIF('reporting trappes'!$F$2:$EE$2,DD$4,'reporting trappes'!$F72:$EE72)+SUMIF('SPACELOG 5 BP'!$F$2:$EE$2,DD$4,'SPACELOG 5 BP'!$F72:$EE72)+SUMIF('SPACELOG 6 BP'!$F$2:$EE$2,DD$4,'SPACELOG 6 BP'!$F72:$EE72)+SUMIF('SPACELOG 7 BP'!$F$2:$EE$2,DD$4,'SPACELOG 7 BP'!$F72:$EE72)+SUMIF('SPACELOG 8 BP'!$F$2:$EE$2,DD$4,'SPACELOG 8 BP'!$F72:$EE72)+SUMIF('SPACELOG 9 BP'!$F$2:$EE$2,DD$4,'SPACELOG 9 BP'!$F72:$EE72)+SUMIF('SPACELOG 10 BP'!$F$2:$EE$2,DD$4,'SPACELOG 10 BP'!$F72:$EE72)+SUMIF('SPACELOG 11 BP'!$F$2:$EE$2,DD$4,'SPACELOG 11 BP'!$F72:$EE72)+SUMIF('SPACELOG 12 BP'!$F$2:$EE$2,DD$4,'SPACELOG 12 BP'!$F72:$EE72)</f>
        <v>25627</v>
      </c>
      <c r="DE72" s="393">
        <f t="shared" si="306"/>
        <v>307039</v>
      </c>
      <c r="DF72" s="33">
        <f>SUMIF('reporting montigny'!$F$2:$EE$2,DF$4,'reporting montigny'!$F72:$EE72)+SUMIF('reporting boissy'!$F$2:$EE$2,DF$4,'reporting boissy'!$F72:$EE72)+SUMIF('reporting moussy'!$F$2:$EE$2,DF$4,'reporting moussy'!$F72:$EE72)+SUMIF('reporting trappes'!$F$2:$EE$2,DF$4,'reporting trappes'!$F72:$EE72)+SUMIF('SPACELOG 5 BP'!$F$2:$EE$2,DF$4,'SPACELOG 5 BP'!$F72:$EE72)+SUMIF('SPACELOG 6 BP'!$F$2:$EE$2,DF$4,'SPACELOG 6 BP'!$F72:$EE72)+SUMIF('SPACELOG 7 BP'!$F$2:$EE$2,DF$4,'SPACELOG 7 BP'!$F72:$EE72)+SUMIF('SPACELOG 8 BP'!$F$2:$EE$2,DF$4,'SPACELOG 8 BP'!$F72:$EE72)+SUMIF('SPACELOG 9 BP'!$F$2:$EE$2,DF$4,'SPACELOG 9 BP'!$F72:$EE72)+SUMIF('SPACELOG 10 BP'!$F$2:$EE$2,DF$4,'SPACELOG 10 BP'!$F72:$EE72)+SUMIF('SPACELOG 11 BP'!$F$2:$EE$2,DF$4,'SPACELOG 11 BP'!$F72:$EE72)+SUMIF('SPACELOG 12 BP'!$F$2:$EE$2,DF$4,'SPACELOG 12 BP'!$F72:$EE72)</f>
        <v>25222</v>
      </c>
      <c r="DG72" s="33">
        <f>SUMIF('reporting montigny'!$F$2:$EE$2,DG$4,'reporting montigny'!$F72:$EE72)+SUMIF('reporting boissy'!$F$2:$EE$2,DG$4,'reporting boissy'!$F72:$EE72)+SUMIF('reporting moussy'!$F$2:$EE$2,DG$4,'reporting moussy'!$F72:$EE72)+SUMIF('reporting trappes'!$F$2:$EE$2,DG$4,'reporting trappes'!$F72:$EE72)+SUMIF('SPACELOG 5 BP'!$F$2:$EE$2,DG$4,'SPACELOG 5 BP'!$F72:$EE72)+SUMIF('SPACELOG 6 BP'!$F$2:$EE$2,DG$4,'SPACELOG 6 BP'!$F72:$EE72)+SUMIF('SPACELOG 7 BP'!$F$2:$EE$2,DG$4,'SPACELOG 7 BP'!$F72:$EE72)+SUMIF('SPACELOG 8 BP'!$F$2:$EE$2,DG$4,'SPACELOG 8 BP'!$F72:$EE72)+SUMIF('SPACELOG 9 BP'!$F$2:$EE$2,DG$4,'SPACELOG 9 BP'!$F72:$EE72)+SUMIF('SPACELOG 10 BP'!$F$2:$EE$2,DG$4,'SPACELOG 10 BP'!$F72:$EE72)+SUMIF('SPACELOG 11 BP'!$F$2:$EE$2,DG$4,'SPACELOG 11 BP'!$F72:$EE72)+SUMIF('SPACELOG 12 BP'!$F$2:$EE$2,DG$4,'SPACELOG 12 BP'!$F72:$EE72)</f>
        <v>25547</v>
      </c>
      <c r="DH72" s="33">
        <f>SUMIF('reporting montigny'!$F$2:$EE$2,DH$4,'reporting montigny'!$F72:$EE72)+SUMIF('reporting boissy'!$F$2:$EE$2,DH$4,'reporting boissy'!$F72:$EE72)+SUMIF('reporting moussy'!$F$2:$EE$2,DH$4,'reporting moussy'!$F72:$EE72)+SUMIF('reporting trappes'!$F$2:$EE$2,DH$4,'reporting trappes'!$F72:$EE72)+SUMIF('SPACELOG 5 BP'!$F$2:$EE$2,DH$4,'SPACELOG 5 BP'!$F72:$EE72)+SUMIF('SPACELOG 6 BP'!$F$2:$EE$2,DH$4,'SPACELOG 6 BP'!$F72:$EE72)+SUMIF('SPACELOG 7 BP'!$F$2:$EE$2,DH$4,'SPACELOG 7 BP'!$F72:$EE72)+SUMIF('SPACELOG 8 BP'!$F$2:$EE$2,DH$4,'SPACELOG 8 BP'!$F72:$EE72)+SUMIF('SPACELOG 9 BP'!$F$2:$EE$2,DH$4,'SPACELOG 9 BP'!$F72:$EE72)+SUMIF('SPACELOG 10 BP'!$F$2:$EE$2,DH$4,'SPACELOG 10 BP'!$F72:$EE72)+SUMIF('SPACELOG 11 BP'!$F$2:$EE$2,DH$4,'SPACELOG 11 BP'!$F72:$EE72)+SUMIF('SPACELOG 12 BP'!$F$2:$EE$2,DH$4,'SPACELOG 12 BP'!$F72:$EE72)</f>
        <v>25627</v>
      </c>
      <c r="DI72" s="33">
        <f>SUMIF('reporting montigny'!$F$2:$EE$2,DI$4,'reporting montigny'!$F72:$EE72)+SUMIF('reporting boissy'!$F$2:$EE$2,DI$4,'reporting boissy'!$F72:$EE72)+SUMIF('reporting moussy'!$F$2:$EE$2,DI$4,'reporting moussy'!$F72:$EE72)+SUMIF('reporting trappes'!$F$2:$EE$2,DI$4,'reporting trappes'!$F72:$EE72)+SUMIF('SPACELOG 5 BP'!$F$2:$EE$2,DI$4,'SPACELOG 5 BP'!$F72:$EE72)+SUMIF('SPACELOG 6 BP'!$F$2:$EE$2,DI$4,'SPACELOG 6 BP'!$F72:$EE72)+SUMIF('SPACELOG 7 BP'!$F$2:$EE$2,DI$4,'SPACELOG 7 BP'!$F72:$EE72)+SUMIF('SPACELOG 8 BP'!$F$2:$EE$2,DI$4,'SPACELOG 8 BP'!$F72:$EE72)+SUMIF('SPACELOG 9 BP'!$F$2:$EE$2,DI$4,'SPACELOG 9 BP'!$F72:$EE72)+SUMIF('SPACELOG 10 BP'!$F$2:$EE$2,DI$4,'SPACELOG 10 BP'!$F72:$EE72)+SUMIF('SPACELOG 11 BP'!$F$2:$EE$2,DI$4,'SPACELOG 11 BP'!$F72:$EE72)+SUMIF('SPACELOG 12 BP'!$F$2:$EE$2,DI$4,'SPACELOG 12 BP'!$F72:$EE72)</f>
        <v>25627</v>
      </c>
      <c r="DJ72" s="33">
        <f>SUMIF('reporting montigny'!$F$2:$EE$2,DJ$4,'reporting montigny'!$F72:$EE72)+SUMIF('reporting boissy'!$F$2:$EE$2,DJ$4,'reporting boissy'!$F72:$EE72)+SUMIF('reporting moussy'!$F$2:$EE$2,DJ$4,'reporting moussy'!$F72:$EE72)+SUMIF('reporting trappes'!$F$2:$EE$2,DJ$4,'reporting trappes'!$F72:$EE72)+SUMIF('SPACELOG 5 BP'!$F$2:$EE$2,DJ$4,'SPACELOG 5 BP'!$F72:$EE72)+SUMIF('SPACELOG 6 BP'!$F$2:$EE$2,DJ$4,'SPACELOG 6 BP'!$F72:$EE72)+SUMIF('SPACELOG 7 BP'!$F$2:$EE$2,DJ$4,'SPACELOG 7 BP'!$F72:$EE72)+SUMIF('SPACELOG 8 BP'!$F$2:$EE$2,DJ$4,'SPACELOG 8 BP'!$F72:$EE72)+SUMIF('SPACELOG 9 BP'!$F$2:$EE$2,DJ$4,'SPACELOG 9 BP'!$F72:$EE72)+SUMIF('SPACELOG 10 BP'!$F$2:$EE$2,DJ$4,'SPACELOG 10 BP'!$F72:$EE72)+SUMIF('SPACELOG 11 BP'!$F$2:$EE$2,DJ$4,'SPACELOG 11 BP'!$F72:$EE72)+SUMIF('SPACELOG 12 BP'!$F$2:$EE$2,DJ$4,'SPACELOG 12 BP'!$F72:$EE72)</f>
        <v>25627</v>
      </c>
      <c r="DK72" s="33">
        <f>SUMIF('reporting montigny'!$F$2:$EE$2,DK$4,'reporting montigny'!$F72:$EE72)+SUMIF('reporting boissy'!$F$2:$EE$2,DK$4,'reporting boissy'!$F72:$EE72)+SUMIF('reporting moussy'!$F$2:$EE$2,DK$4,'reporting moussy'!$F72:$EE72)+SUMIF('reporting trappes'!$F$2:$EE$2,DK$4,'reporting trappes'!$F72:$EE72)+SUMIF('SPACELOG 5 BP'!$F$2:$EE$2,DK$4,'SPACELOG 5 BP'!$F72:$EE72)+SUMIF('SPACELOG 6 BP'!$F$2:$EE$2,DK$4,'SPACELOG 6 BP'!$F72:$EE72)+SUMIF('SPACELOG 7 BP'!$F$2:$EE$2,DK$4,'SPACELOG 7 BP'!$F72:$EE72)+SUMIF('SPACELOG 8 BP'!$F$2:$EE$2,DK$4,'SPACELOG 8 BP'!$F72:$EE72)+SUMIF('SPACELOG 9 BP'!$F$2:$EE$2,DK$4,'SPACELOG 9 BP'!$F72:$EE72)+SUMIF('SPACELOG 10 BP'!$F$2:$EE$2,DK$4,'SPACELOG 10 BP'!$F72:$EE72)+SUMIF('SPACELOG 11 BP'!$F$2:$EE$2,DK$4,'SPACELOG 11 BP'!$F72:$EE72)+SUMIF('SPACELOG 12 BP'!$F$2:$EE$2,DK$4,'SPACELOG 12 BP'!$F72:$EE72)</f>
        <v>25627</v>
      </c>
      <c r="DL72" s="33">
        <f>SUMIF('reporting montigny'!$F$2:$EE$2,DL$4,'reporting montigny'!$F72:$EE72)+SUMIF('reporting boissy'!$F$2:$EE$2,DL$4,'reporting boissy'!$F72:$EE72)+SUMIF('reporting moussy'!$F$2:$EE$2,DL$4,'reporting moussy'!$F72:$EE72)+SUMIF('reporting trappes'!$F$2:$EE$2,DL$4,'reporting trappes'!$F72:$EE72)+SUMIF('SPACELOG 5 BP'!$F$2:$EE$2,DL$4,'SPACELOG 5 BP'!$F72:$EE72)+SUMIF('SPACELOG 6 BP'!$F$2:$EE$2,DL$4,'SPACELOG 6 BP'!$F72:$EE72)+SUMIF('SPACELOG 7 BP'!$F$2:$EE$2,DL$4,'SPACELOG 7 BP'!$F72:$EE72)+SUMIF('SPACELOG 8 BP'!$F$2:$EE$2,DL$4,'SPACELOG 8 BP'!$F72:$EE72)+SUMIF('SPACELOG 9 BP'!$F$2:$EE$2,DL$4,'SPACELOG 9 BP'!$F72:$EE72)+SUMIF('SPACELOG 10 BP'!$F$2:$EE$2,DL$4,'SPACELOG 10 BP'!$F72:$EE72)+SUMIF('SPACELOG 11 BP'!$F$2:$EE$2,DL$4,'SPACELOG 11 BP'!$F72:$EE72)+SUMIF('SPACELOG 12 BP'!$F$2:$EE$2,DL$4,'SPACELOG 12 BP'!$F72:$EE72)</f>
        <v>25627</v>
      </c>
      <c r="DM72" s="33">
        <f>SUMIF('reporting montigny'!$F$2:$EE$2,DM$4,'reporting montigny'!$F72:$EE72)+SUMIF('reporting boissy'!$F$2:$EE$2,DM$4,'reporting boissy'!$F72:$EE72)+SUMIF('reporting moussy'!$F$2:$EE$2,DM$4,'reporting moussy'!$F72:$EE72)+SUMIF('reporting trappes'!$F$2:$EE$2,DM$4,'reporting trappes'!$F72:$EE72)+SUMIF('SPACELOG 5 BP'!$F$2:$EE$2,DM$4,'SPACELOG 5 BP'!$F72:$EE72)+SUMIF('SPACELOG 6 BP'!$F$2:$EE$2,DM$4,'SPACELOG 6 BP'!$F72:$EE72)+SUMIF('SPACELOG 7 BP'!$F$2:$EE$2,DM$4,'SPACELOG 7 BP'!$F72:$EE72)+SUMIF('SPACELOG 8 BP'!$F$2:$EE$2,DM$4,'SPACELOG 8 BP'!$F72:$EE72)+SUMIF('SPACELOG 9 BP'!$F$2:$EE$2,DM$4,'SPACELOG 9 BP'!$F72:$EE72)+SUMIF('SPACELOG 10 BP'!$F$2:$EE$2,DM$4,'SPACELOG 10 BP'!$F72:$EE72)+SUMIF('SPACELOG 11 BP'!$F$2:$EE$2,DM$4,'SPACELOG 11 BP'!$F72:$EE72)+SUMIF('SPACELOG 12 BP'!$F$2:$EE$2,DM$4,'SPACELOG 12 BP'!$F72:$EE72)</f>
        <v>25627</v>
      </c>
      <c r="DN72" s="33">
        <f>SUMIF('reporting montigny'!$F$2:$EE$2,DN$4,'reporting montigny'!$F72:$EE72)+SUMIF('reporting boissy'!$F$2:$EE$2,DN$4,'reporting boissy'!$F72:$EE72)+SUMIF('reporting moussy'!$F$2:$EE$2,DN$4,'reporting moussy'!$F72:$EE72)+SUMIF('reporting trappes'!$F$2:$EE$2,DN$4,'reporting trappes'!$F72:$EE72)+SUMIF('SPACELOG 5 BP'!$F$2:$EE$2,DN$4,'SPACELOG 5 BP'!$F72:$EE72)+SUMIF('SPACELOG 6 BP'!$F$2:$EE$2,DN$4,'SPACELOG 6 BP'!$F72:$EE72)+SUMIF('SPACELOG 7 BP'!$F$2:$EE$2,DN$4,'SPACELOG 7 BP'!$F72:$EE72)+SUMIF('SPACELOG 8 BP'!$F$2:$EE$2,DN$4,'SPACELOG 8 BP'!$F72:$EE72)+SUMIF('SPACELOG 9 BP'!$F$2:$EE$2,DN$4,'SPACELOG 9 BP'!$F72:$EE72)+SUMIF('SPACELOG 10 BP'!$F$2:$EE$2,DN$4,'SPACELOG 10 BP'!$F72:$EE72)+SUMIF('SPACELOG 11 BP'!$F$2:$EE$2,DN$4,'SPACELOG 11 BP'!$F72:$EE72)+SUMIF('SPACELOG 12 BP'!$F$2:$EE$2,DN$4,'SPACELOG 12 BP'!$F72:$EE72)</f>
        <v>25627</v>
      </c>
      <c r="DO72" s="33">
        <f>SUMIF('reporting montigny'!$F$2:$EE$2,DO$4,'reporting montigny'!$F72:$EE72)+SUMIF('reporting boissy'!$F$2:$EE$2,DO$4,'reporting boissy'!$F72:$EE72)+SUMIF('reporting moussy'!$F$2:$EE$2,DO$4,'reporting moussy'!$F72:$EE72)+SUMIF('reporting trappes'!$F$2:$EE$2,DO$4,'reporting trappes'!$F72:$EE72)+SUMIF('SPACELOG 5 BP'!$F$2:$EE$2,DO$4,'SPACELOG 5 BP'!$F72:$EE72)+SUMIF('SPACELOG 6 BP'!$F$2:$EE$2,DO$4,'SPACELOG 6 BP'!$F72:$EE72)+SUMIF('SPACELOG 7 BP'!$F$2:$EE$2,DO$4,'SPACELOG 7 BP'!$F72:$EE72)+SUMIF('SPACELOG 8 BP'!$F$2:$EE$2,DO$4,'SPACELOG 8 BP'!$F72:$EE72)+SUMIF('SPACELOG 9 BP'!$F$2:$EE$2,DO$4,'SPACELOG 9 BP'!$F72:$EE72)+SUMIF('SPACELOG 10 BP'!$F$2:$EE$2,DO$4,'SPACELOG 10 BP'!$F72:$EE72)+SUMIF('SPACELOG 11 BP'!$F$2:$EE$2,DO$4,'SPACELOG 11 BP'!$F72:$EE72)+SUMIF('SPACELOG 12 BP'!$F$2:$EE$2,DO$4,'SPACELOG 12 BP'!$F72:$EE72)</f>
        <v>25627</v>
      </c>
      <c r="DP72" s="33">
        <f>SUMIF('reporting montigny'!$F$2:$EE$2,DP$4,'reporting montigny'!$F72:$EE72)+SUMIF('reporting boissy'!$F$2:$EE$2,DP$4,'reporting boissy'!$F72:$EE72)+SUMIF('reporting moussy'!$F$2:$EE$2,DP$4,'reporting moussy'!$F72:$EE72)+SUMIF('reporting trappes'!$F$2:$EE$2,DP$4,'reporting trappes'!$F72:$EE72)+SUMIF('SPACELOG 5 BP'!$F$2:$EE$2,DP$4,'SPACELOG 5 BP'!$F72:$EE72)+SUMIF('SPACELOG 6 BP'!$F$2:$EE$2,DP$4,'SPACELOG 6 BP'!$F72:$EE72)+SUMIF('SPACELOG 7 BP'!$F$2:$EE$2,DP$4,'SPACELOG 7 BP'!$F72:$EE72)+SUMIF('SPACELOG 8 BP'!$F$2:$EE$2,DP$4,'SPACELOG 8 BP'!$F72:$EE72)+SUMIF('SPACELOG 9 BP'!$F$2:$EE$2,DP$4,'SPACELOG 9 BP'!$F72:$EE72)+SUMIF('SPACELOG 10 BP'!$F$2:$EE$2,DP$4,'SPACELOG 10 BP'!$F72:$EE72)+SUMIF('SPACELOG 11 BP'!$F$2:$EE$2,DP$4,'SPACELOG 11 BP'!$F72:$EE72)+SUMIF('SPACELOG 12 BP'!$F$2:$EE$2,DP$4,'SPACELOG 12 BP'!$F72:$EE72)</f>
        <v>25627</v>
      </c>
      <c r="DQ72" s="33">
        <f>SUMIF('reporting montigny'!$F$2:$EE$2,DQ$4,'reporting montigny'!$F72:$EE72)+SUMIF('reporting boissy'!$F$2:$EE$2,DQ$4,'reporting boissy'!$F72:$EE72)+SUMIF('reporting moussy'!$F$2:$EE$2,DQ$4,'reporting moussy'!$F72:$EE72)+SUMIF('reporting trappes'!$F$2:$EE$2,DQ$4,'reporting trappes'!$F72:$EE72)+SUMIF('SPACELOG 5 BP'!$F$2:$EE$2,DQ$4,'SPACELOG 5 BP'!$F72:$EE72)+SUMIF('SPACELOG 6 BP'!$F$2:$EE$2,DQ$4,'SPACELOG 6 BP'!$F72:$EE72)+SUMIF('SPACELOG 7 BP'!$F$2:$EE$2,DQ$4,'SPACELOG 7 BP'!$F72:$EE72)+SUMIF('SPACELOG 8 BP'!$F$2:$EE$2,DQ$4,'SPACELOG 8 BP'!$F72:$EE72)+SUMIF('SPACELOG 9 BP'!$F$2:$EE$2,DQ$4,'SPACELOG 9 BP'!$F72:$EE72)+SUMIF('SPACELOG 10 BP'!$F$2:$EE$2,DQ$4,'SPACELOG 10 BP'!$F72:$EE72)+SUMIF('SPACELOG 11 BP'!$F$2:$EE$2,DQ$4,'SPACELOG 11 BP'!$F72:$EE72)+SUMIF('SPACELOG 12 BP'!$F$2:$EE$2,DQ$4,'SPACELOG 12 BP'!$F72:$EE72)</f>
        <v>25627</v>
      </c>
      <c r="DR72" s="393">
        <f t="shared" si="307"/>
        <v>307039</v>
      </c>
    </row>
    <row r="73" spans="2:122" x14ac:dyDescent="0.2">
      <c r="E73" s="5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9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9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9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9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9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9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9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9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93"/>
    </row>
    <row r="74" spans="2:122" s="3" customFormat="1" x14ac:dyDescent="0.2">
      <c r="B74" s="12"/>
      <c r="E74" s="3" t="s">
        <v>57</v>
      </c>
      <c r="F74" s="328">
        <f>F71+F72</f>
        <v>79370.399999999994</v>
      </c>
      <c r="G74" s="328">
        <f t="shared" ref="G74:Q74" si="309">G71+G72</f>
        <v>81492</v>
      </c>
      <c r="H74" s="328">
        <f t="shared" si="309"/>
        <v>83772</v>
      </c>
      <c r="I74" s="328">
        <f t="shared" si="309"/>
        <v>91490.4</v>
      </c>
      <c r="J74" s="328">
        <f t="shared" si="309"/>
        <v>93492</v>
      </c>
      <c r="K74" s="328">
        <f t="shared" si="309"/>
        <v>93972</v>
      </c>
      <c r="L74" s="328">
        <f t="shared" si="309"/>
        <v>91932</v>
      </c>
      <c r="M74" s="328">
        <f t="shared" si="309"/>
        <v>91932</v>
      </c>
      <c r="N74" s="328">
        <f t="shared" si="309"/>
        <v>92952</v>
      </c>
      <c r="O74" s="328">
        <f t="shared" si="309"/>
        <v>94992</v>
      </c>
      <c r="P74" s="328">
        <f t="shared" si="309"/>
        <v>99672</v>
      </c>
      <c r="Q74" s="328">
        <f t="shared" si="309"/>
        <v>106752</v>
      </c>
      <c r="R74" s="394">
        <f t="shared" si="308"/>
        <v>1101820.8</v>
      </c>
      <c r="S74" s="328">
        <f>S71+S72</f>
        <v>101472</v>
      </c>
      <c r="T74" s="328">
        <f t="shared" ref="T74:AD74" si="310">T71+T72</f>
        <v>103422</v>
      </c>
      <c r="U74" s="328">
        <f t="shared" si="310"/>
        <v>109662</v>
      </c>
      <c r="V74" s="328">
        <f t="shared" si="310"/>
        <v>111462</v>
      </c>
      <c r="W74" s="328">
        <f t="shared" si="310"/>
        <v>116682</v>
      </c>
      <c r="X74" s="328">
        <f t="shared" si="310"/>
        <v>119742</v>
      </c>
      <c r="Y74" s="328">
        <f t="shared" si="310"/>
        <v>122802</v>
      </c>
      <c r="Z74" s="328">
        <f t="shared" si="310"/>
        <v>125862</v>
      </c>
      <c r="AA74" s="328">
        <f t="shared" si="310"/>
        <v>128922</v>
      </c>
      <c r="AB74" s="328">
        <f t="shared" si="310"/>
        <v>131982</v>
      </c>
      <c r="AC74" s="328">
        <f t="shared" si="310"/>
        <v>135042</v>
      </c>
      <c r="AD74" s="328">
        <f t="shared" si="310"/>
        <v>138102</v>
      </c>
      <c r="AE74" s="394">
        <f t="shared" ref="AE74" si="311">SUM(S74:AD74)</f>
        <v>1445154</v>
      </c>
      <c r="AF74" s="328">
        <f>AF71+AF72</f>
        <v>138732</v>
      </c>
      <c r="AG74" s="328">
        <f t="shared" ref="AG74:AQ74" si="312">AG71+AG72</f>
        <v>143742</v>
      </c>
      <c r="AH74" s="328">
        <f t="shared" si="312"/>
        <v>147282</v>
      </c>
      <c r="AI74" s="328">
        <f t="shared" si="312"/>
        <v>149442</v>
      </c>
      <c r="AJ74" s="328">
        <f t="shared" si="312"/>
        <v>151602</v>
      </c>
      <c r="AK74" s="328">
        <f t="shared" si="312"/>
        <v>153762</v>
      </c>
      <c r="AL74" s="328">
        <f t="shared" si="312"/>
        <v>153762</v>
      </c>
      <c r="AM74" s="328">
        <f t="shared" si="312"/>
        <v>153762</v>
      </c>
      <c r="AN74" s="328">
        <f t="shared" si="312"/>
        <v>153762</v>
      </c>
      <c r="AO74" s="328">
        <f t="shared" si="312"/>
        <v>153762</v>
      </c>
      <c r="AP74" s="328">
        <f t="shared" si="312"/>
        <v>153762</v>
      </c>
      <c r="AQ74" s="328">
        <f t="shared" si="312"/>
        <v>153762</v>
      </c>
      <c r="AR74" s="394">
        <f t="shared" ref="AR74" si="313">SUM(AF74:AQ74)</f>
        <v>1807134</v>
      </c>
      <c r="AS74" s="328">
        <f>AS71+AS72</f>
        <v>151332</v>
      </c>
      <c r="AT74" s="328">
        <f t="shared" ref="AT74:BD74" si="314">AT71+AT72</f>
        <v>153282</v>
      </c>
      <c r="AU74" s="328">
        <f t="shared" si="314"/>
        <v>153762</v>
      </c>
      <c r="AV74" s="328">
        <f t="shared" si="314"/>
        <v>153762</v>
      </c>
      <c r="AW74" s="328">
        <f t="shared" si="314"/>
        <v>153762</v>
      </c>
      <c r="AX74" s="328">
        <f t="shared" si="314"/>
        <v>153762</v>
      </c>
      <c r="AY74" s="328">
        <f t="shared" si="314"/>
        <v>153762</v>
      </c>
      <c r="AZ74" s="328">
        <f t="shared" si="314"/>
        <v>153762</v>
      </c>
      <c r="BA74" s="328">
        <f t="shared" si="314"/>
        <v>153762</v>
      </c>
      <c r="BB74" s="328">
        <f t="shared" si="314"/>
        <v>153762</v>
      </c>
      <c r="BC74" s="328">
        <f t="shared" si="314"/>
        <v>153762</v>
      </c>
      <c r="BD74" s="328">
        <f t="shared" si="314"/>
        <v>153762</v>
      </c>
      <c r="BE74" s="394">
        <f t="shared" ref="BE74" si="315">SUM(AS74:BD74)</f>
        <v>1842234</v>
      </c>
      <c r="BF74" s="328">
        <f>BF71+BF72</f>
        <v>151332</v>
      </c>
      <c r="BG74" s="328">
        <f t="shared" ref="BG74:BQ74" si="316">BG71+BG72</f>
        <v>153282</v>
      </c>
      <c r="BH74" s="328">
        <f t="shared" si="316"/>
        <v>153762</v>
      </c>
      <c r="BI74" s="328">
        <f t="shared" si="316"/>
        <v>153762</v>
      </c>
      <c r="BJ74" s="328">
        <f t="shared" si="316"/>
        <v>153762</v>
      </c>
      <c r="BK74" s="328">
        <f t="shared" si="316"/>
        <v>153762</v>
      </c>
      <c r="BL74" s="328">
        <f t="shared" si="316"/>
        <v>153762</v>
      </c>
      <c r="BM74" s="328">
        <f t="shared" si="316"/>
        <v>153762</v>
      </c>
      <c r="BN74" s="328">
        <f t="shared" si="316"/>
        <v>153762</v>
      </c>
      <c r="BO74" s="328">
        <f t="shared" si="316"/>
        <v>153762</v>
      </c>
      <c r="BP74" s="328">
        <f t="shared" si="316"/>
        <v>153762</v>
      </c>
      <c r="BQ74" s="328">
        <f t="shared" si="316"/>
        <v>153762</v>
      </c>
      <c r="BR74" s="394">
        <f t="shared" ref="BR74" si="317">SUM(BF74:BQ74)</f>
        <v>1842234</v>
      </c>
      <c r="BS74" s="328">
        <f>BS71+BS72</f>
        <v>151332</v>
      </c>
      <c r="BT74" s="328">
        <f t="shared" ref="BT74:CD74" si="318">BT71+BT72</f>
        <v>153282</v>
      </c>
      <c r="BU74" s="328">
        <f t="shared" si="318"/>
        <v>153762</v>
      </c>
      <c r="BV74" s="328">
        <f t="shared" si="318"/>
        <v>153762</v>
      </c>
      <c r="BW74" s="328">
        <f t="shared" si="318"/>
        <v>153762</v>
      </c>
      <c r="BX74" s="328">
        <f t="shared" si="318"/>
        <v>153762</v>
      </c>
      <c r="BY74" s="328">
        <f t="shared" si="318"/>
        <v>153762</v>
      </c>
      <c r="BZ74" s="328">
        <f t="shared" si="318"/>
        <v>153762</v>
      </c>
      <c r="CA74" s="328">
        <f t="shared" si="318"/>
        <v>153762</v>
      </c>
      <c r="CB74" s="328">
        <f t="shared" si="318"/>
        <v>153762</v>
      </c>
      <c r="CC74" s="328">
        <f t="shared" si="318"/>
        <v>153762</v>
      </c>
      <c r="CD74" s="328">
        <f t="shared" si="318"/>
        <v>153762</v>
      </c>
      <c r="CE74" s="394">
        <f t="shared" ref="CE74" si="319">SUM(BS74:CD74)</f>
        <v>1842234</v>
      </c>
      <c r="CF74" s="328">
        <f>CF71+CF72</f>
        <v>151332</v>
      </c>
      <c r="CG74" s="328">
        <f t="shared" ref="CG74:CQ74" si="320">CG71+CG72</f>
        <v>153282</v>
      </c>
      <c r="CH74" s="328">
        <f t="shared" si="320"/>
        <v>153762</v>
      </c>
      <c r="CI74" s="328">
        <f t="shared" si="320"/>
        <v>153762</v>
      </c>
      <c r="CJ74" s="328">
        <f t="shared" si="320"/>
        <v>153762</v>
      </c>
      <c r="CK74" s="328">
        <f t="shared" si="320"/>
        <v>153762</v>
      </c>
      <c r="CL74" s="328">
        <f t="shared" si="320"/>
        <v>153762</v>
      </c>
      <c r="CM74" s="328">
        <f t="shared" si="320"/>
        <v>153762</v>
      </c>
      <c r="CN74" s="328">
        <f t="shared" si="320"/>
        <v>153762</v>
      </c>
      <c r="CO74" s="328">
        <f t="shared" si="320"/>
        <v>153762</v>
      </c>
      <c r="CP74" s="328">
        <f t="shared" si="320"/>
        <v>153762</v>
      </c>
      <c r="CQ74" s="328">
        <f t="shared" si="320"/>
        <v>153762</v>
      </c>
      <c r="CR74" s="394">
        <f t="shared" ref="CR74" si="321">SUM(CF74:CQ74)</f>
        <v>1842234</v>
      </c>
      <c r="CS74" s="328">
        <f>CS71+CS72</f>
        <v>151332</v>
      </c>
      <c r="CT74" s="328">
        <f t="shared" ref="CT74:DD74" si="322">CT71+CT72</f>
        <v>153282</v>
      </c>
      <c r="CU74" s="328">
        <f t="shared" si="322"/>
        <v>153762</v>
      </c>
      <c r="CV74" s="328">
        <f t="shared" si="322"/>
        <v>153762</v>
      </c>
      <c r="CW74" s="328">
        <f t="shared" si="322"/>
        <v>153762</v>
      </c>
      <c r="CX74" s="328">
        <f t="shared" si="322"/>
        <v>153762</v>
      </c>
      <c r="CY74" s="328">
        <f t="shared" si="322"/>
        <v>153762</v>
      </c>
      <c r="CZ74" s="328">
        <f t="shared" si="322"/>
        <v>153762</v>
      </c>
      <c r="DA74" s="328">
        <f t="shared" si="322"/>
        <v>153762</v>
      </c>
      <c r="DB74" s="328">
        <f t="shared" si="322"/>
        <v>153762</v>
      </c>
      <c r="DC74" s="328">
        <f t="shared" si="322"/>
        <v>153762</v>
      </c>
      <c r="DD74" s="328">
        <f t="shared" si="322"/>
        <v>153762</v>
      </c>
      <c r="DE74" s="394">
        <f t="shared" ref="DE74" si="323">SUM(CS74:DD74)</f>
        <v>1842234</v>
      </c>
      <c r="DF74" s="328">
        <f>DF71+DF72</f>
        <v>151332</v>
      </c>
      <c r="DG74" s="328">
        <f t="shared" ref="DG74:DQ74" si="324">DG71+DG72</f>
        <v>153282</v>
      </c>
      <c r="DH74" s="328">
        <f t="shared" si="324"/>
        <v>153762</v>
      </c>
      <c r="DI74" s="328">
        <f t="shared" si="324"/>
        <v>153762</v>
      </c>
      <c r="DJ74" s="328">
        <f t="shared" si="324"/>
        <v>153762</v>
      </c>
      <c r="DK74" s="328">
        <f t="shared" si="324"/>
        <v>153762</v>
      </c>
      <c r="DL74" s="328">
        <f t="shared" si="324"/>
        <v>153762</v>
      </c>
      <c r="DM74" s="328">
        <f t="shared" si="324"/>
        <v>153762</v>
      </c>
      <c r="DN74" s="328">
        <f t="shared" si="324"/>
        <v>153762</v>
      </c>
      <c r="DO74" s="328">
        <f t="shared" si="324"/>
        <v>153762</v>
      </c>
      <c r="DP74" s="328">
        <f t="shared" si="324"/>
        <v>153762</v>
      </c>
      <c r="DQ74" s="328">
        <f t="shared" si="324"/>
        <v>153762</v>
      </c>
      <c r="DR74" s="394">
        <f t="shared" ref="DR74" si="325">SUM(DF74:DQ74)</f>
        <v>1842234</v>
      </c>
    </row>
    <row r="75" spans="2:122" x14ac:dyDescent="0.2"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9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9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9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9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9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9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9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9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93"/>
    </row>
    <row r="76" spans="2:122" x14ac:dyDescent="0.2">
      <c r="E76" s="5" t="s">
        <v>58</v>
      </c>
      <c r="F76" s="33">
        <f>SUMIF('reporting montigny'!$F$2:$EE$2,F$4,'reporting montigny'!$F76:$EE76)+SUMIF('reporting boissy'!$F$2:$EE$2,F$4,'reporting boissy'!$F76:$EE76)+SUMIF('reporting moussy'!$F$2:$EE$2,F$4,'reporting moussy'!$F76:$EE76)+SUMIF('reporting trappes'!$F$2:$EE$2,F$4,'reporting trappes'!$F76:$EE76)+SUMIF('SPACELOG 5 BP'!$F$2:$EE$2,F$4,'SPACELOG 5 BP'!$F76:$EE76)+SUMIF('SPACELOG 6 BP'!$F$2:$EE$2,F$4,'SPACELOG 6 BP'!$F76:$EE76)+SUMIF('SPACELOG 7 BP'!$F$2:$EE$2,F$4,'SPACELOG 7 BP'!$F76:$EE76)+SUMIF('SPACELOG 8 BP'!$F$2:$EE$2,F$4,'SPACELOG 8 BP'!$F76:$EE76)+SUMIF('SPACELOG 9 BP'!$F$2:$EE$2,F$4,'SPACELOG 9 BP'!$F76:$EE76)+SUMIF('SPACELOG 10 BP'!$F$2:$EE$2,F$4,'SPACELOG 10 BP'!$F76:$EE76)+SUMIF('SPACELOG 11 BP'!$F$2:$EE$2,F$4,'SPACELOG 11 BP'!$F76:$EE76)+SUMIF('SPACELOG 12 BP'!$F$2:$EE$2,F$4,'SPACELOG 12 BP'!$F76:$EE76)</f>
        <v>12500</v>
      </c>
      <c r="G76" s="33">
        <f>SUMIF('reporting montigny'!$F$2:$EE$2,G$4,'reporting montigny'!$F76:$EE76)+SUMIF('reporting boissy'!$F$2:$EE$2,G$4,'reporting boissy'!$F76:$EE76)+SUMIF('reporting moussy'!$F$2:$EE$2,G$4,'reporting moussy'!$F76:$EE76)+SUMIF('reporting trappes'!$F$2:$EE$2,G$4,'reporting trappes'!$F76:$EE76)+SUMIF('SPACELOG 5 BP'!$F$2:$EE$2,G$4,'SPACELOG 5 BP'!$F76:$EE76)+SUMIF('SPACELOG 6 BP'!$F$2:$EE$2,G$4,'SPACELOG 6 BP'!$F76:$EE76)+SUMIF('SPACELOG 7 BP'!$F$2:$EE$2,G$4,'SPACELOG 7 BP'!$F76:$EE76)+SUMIF('SPACELOG 8 BP'!$F$2:$EE$2,G$4,'SPACELOG 8 BP'!$F76:$EE76)+SUMIF('SPACELOG 9 BP'!$F$2:$EE$2,G$4,'SPACELOG 9 BP'!$F76:$EE76)+SUMIF('SPACELOG 10 BP'!$F$2:$EE$2,G$4,'SPACELOG 10 BP'!$F76:$EE76)+SUMIF('SPACELOG 11 BP'!$F$2:$EE$2,G$4,'SPACELOG 11 BP'!$F76:$EE76)+SUMIF('SPACELOG 12 BP'!$F$2:$EE$2,G$4,'SPACELOG 12 BP'!$F76:$EE76)</f>
        <v>12500</v>
      </c>
      <c r="H76" s="33">
        <f>SUMIF('reporting montigny'!$F$2:$EE$2,H$4,'reporting montigny'!$F76:$EE76)+SUMIF('reporting boissy'!$F$2:$EE$2,H$4,'reporting boissy'!$F76:$EE76)+SUMIF('reporting moussy'!$F$2:$EE$2,H$4,'reporting moussy'!$F76:$EE76)+SUMIF('reporting trappes'!$F$2:$EE$2,H$4,'reporting trappes'!$F76:$EE76)+SUMIF('SPACELOG 5 BP'!$F$2:$EE$2,H$4,'SPACELOG 5 BP'!$F76:$EE76)+SUMIF('SPACELOG 6 BP'!$F$2:$EE$2,H$4,'SPACELOG 6 BP'!$F76:$EE76)+SUMIF('SPACELOG 7 BP'!$F$2:$EE$2,H$4,'SPACELOG 7 BP'!$F76:$EE76)+SUMIF('SPACELOG 8 BP'!$F$2:$EE$2,H$4,'SPACELOG 8 BP'!$F76:$EE76)+SUMIF('SPACELOG 9 BP'!$F$2:$EE$2,H$4,'SPACELOG 9 BP'!$F76:$EE76)+SUMIF('SPACELOG 10 BP'!$F$2:$EE$2,H$4,'SPACELOG 10 BP'!$F76:$EE76)+SUMIF('SPACELOG 11 BP'!$F$2:$EE$2,H$4,'SPACELOG 11 BP'!$F76:$EE76)+SUMIF('SPACELOG 12 BP'!$F$2:$EE$2,H$4,'SPACELOG 12 BP'!$F76:$EE76)</f>
        <v>12500</v>
      </c>
      <c r="I76" s="33">
        <f>SUMIF('reporting montigny'!$F$2:$EE$2,I$4,'reporting montigny'!$F76:$EE76)+SUMIF('reporting boissy'!$F$2:$EE$2,I$4,'reporting boissy'!$F76:$EE76)+SUMIF('reporting moussy'!$F$2:$EE$2,I$4,'reporting moussy'!$F76:$EE76)+SUMIF('reporting trappes'!$F$2:$EE$2,I$4,'reporting trappes'!$F76:$EE76)+SUMIF('SPACELOG 5 BP'!$F$2:$EE$2,I$4,'SPACELOG 5 BP'!$F76:$EE76)+SUMIF('SPACELOG 6 BP'!$F$2:$EE$2,I$4,'SPACELOG 6 BP'!$F76:$EE76)+SUMIF('SPACELOG 7 BP'!$F$2:$EE$2,I$4,'SPACELOG 7 BP'!$F76:$EE76)+SUMIF('SPACELOG 8 BP'!$F$2:$EE$2,I$4,'SPACELOG 8 BP'!$F76:$EE76)+SUMIF('SPACELOG 9 BP'!$F$2:$EE$2,I$4,'SPACELOG 9 BP'!$F76:$EE76)+SUMIF('SPACELOG 10 BP'!$F$2:$EE$2,I$4,'SPACELOG 10 BP'!$F76:$EE76)+SUMIF('SPACELOG 11 BP'!$F$2:$EE$2,I$4,'SPACELOG 11 BP'!$F76:$EE76)+SUMIF('SPACELOG 12 BP'!$F$2:$EE$2,I$4,'SPACELOG 12 BP'!$F76:$EE76)</f>
        <v>12500</v>
      </c>
      <c r="J76" s="33">
        <f>SUMIF('reporting montigny'!$F$2:$EE$2,J$4,'reporting montigny'!$F76:$EE76)+SUMIF('reporting boissy'!$F$2:$EE$2,J$4,'reporting boissy'!$F76:$EE76)+SUMIF('reporting moussy'!$F$2:$EE$2,J$4,'reporting moussy'!$F76:$EE76)+SUMIF('reporting trappes'!$F$2:$EE$2,J$4,'reporting trappes'!$F76:$EE76)+SUMIF('SPACELOG 5 BP'!$F$2:$EE$2,J$4,'SPACELOG 5 BP'!$F76:$EE76)+SUMIF('SPACELOG 6 BP'!$F$2:$EE$2,J$4,'SPACELOG 6 BP'!$F76:$EE76)+SUMIF('SPACELOG 7 BP'!$F$2:$EE$2,J$4,'SPACELOG 7 BP'!$F76:$EE76)+SUMIF('SPACELOG 8 BP'!$F$2:$EE$2,J$4,'SPACELOG 8 BP'!$F76:$EE76)+SUMIF('SPACELOG 9 BP'!$F$2:$EE$2,J$4,'SPACELOG 9 BP'!$F76:$EE76)+SUMIF('SPACELOG 10 BP'!$F$2:$EE$2,J$4,'SPACELOG 10 BP'!$F76:$EE76)+SUMIF('SPACELOG 11 BP'!$F$2:$EE$2,J$4,'SPACELOG 11 BP'!$F76:$EE76)+SUMIF('SPACELOG 12 BP'!$F$2:$EE$2,J$4,'SPACELOG 12 BP'!$F76:$EE76)</f>
        <v>12500</v>
      </c>
      <c r="K76" s="33">
        <f>SUMIF('reporting montigny'!$F$2:$EE$2,K$4,'reporting montigny'!$F76:$EE76)+SUMIF('reporting boissy'!$F$2:$EE$2,K$4,'reporting boissy'!$F76:$EE76)+SUMIF('reporting moussy'!$F$2:$EE$2,K$4,'reporting moussy'!$F76:$EE76)+SUMIF('reporting trappes'!$F$2:$EE$2,K$4,'reporting trappes'!$F76:$EE76)+SUMIF('SPACELOG 5 BP'!$F$2:$EE$2,K$4,'SPACELOG 5 BP'!$F76:$EE76)+SUMIF('SPACELOG 6 BP'!$F$2:$EE$2,K$4,'SPACELOG 6 BP'!$F76:$EE76)+SUMIF('SPACELOG 7 BP'!$F$2:$EE$2,K$4,'SPACELOG 7 BP'!$F76:$EE76)+SUMIF('SPACELOG 8 BP'!$F$2:$EE$2,K$4,'SPACELOG 8 BP'!$F76:$EE76)+SUMIF('SPACELOG 9 BP'!$F$2:$EE$2,K$4,'SPACELOG 9 BP'!$F76:$EE76)+SUMIF('SPACELOG 10 BP'!$F$2:$EE$2,K$4,'SPACELOG 10 BP'!$F76:$EE76)+SUMIF('SPACELOG 11 BP'!$F$2:$EE$2,K$4,'SPACELOG 11 BP'!$F76:$EE76)+SUMIF('SPACELOG 12 BP'!$F$2:$EE$2,K$4,'SPACELOG 12 BP'!$F76:$EE76)</f>
        <v>12500</v>
      </c>
      <c r="L76" s="33">
        <f>SUMIF('reporting montigny'!$F$2:$EE$2,L$4,'reporting montigny'!$F76:$EE76)+SUMIF('reporting boissy'!$F$2:$EE$2,L$4,'reporting boissy'!$F76:$EE76)+SUMIF('reporting moussy'!$F$2:$EE$2,L$4,'reporting moussy'!$F76:$EE76)+SUMIF('reporting trappes'!$F$2:$EE$2,L$4,'reporting trappes'!$F76:$EE76)+SUMIF('SPACELOG 5 BP'!$F$2:$EE$2,L$4,'SPACELOG 5 BP'!$F76:$EE76)+SUMIF('SPACELOG 6 BP'!$F$2:$EE$2,L$4,'SPACELOG 6 BP'!$F76:$EE76)+SUMIF('SPACELOG 7 BP'!$F$2:$EE$2,L$4,'SPACELOG 7 BP'!$F76:$EE76)+SUMIF('SPACELOG 8 BP'!$F$2:$EE$2,L$4,'SPACELOG 8 BP'!$F76:$EE76)+SUMIF('SPACELOG 9 BP'!$F$2:$EE$2,L$4,'SPACELOG 9 BP'!$F76:$EE76)+SUMIF('SPACELOG 10 BP'!$F$2:$EE$2,L$4,'SPACELOG 10 BP'!$F76:$EE76)+SUMIF('SPACELOG 11 BP'!$F$2:$EE$2,L$4,'SPACELOG 11 BP'!$F76:$EE76)+SUMIF('SPACELOG 12 BP'!$F$2:$EE$2,L$4,'SPACELOG 12 BP'!$F76:$EE76)</f>
        <v>16000</v>
      </c>
      <c r="M76" s="33">
        <f>SUMIF('reporting montigny'!$F$2:$EE$2,M$4,'reporting montigny'!$F76:$EE76)+SUMIF('reporting boissy'!$F$2:$EE$2,M$4,'reporting boissy'!$F76:$EE76)+SUMIF('reporting moussy'!$F$2:$EE$2,M$4,'reporting moussy'!$F76:$EE76)+SUMIF('reporting trappes'!$F$2:$EE$2,M$4,'reporting trappes'!$F76:$EE76)+SUMIF('SPACELOG 5 BP'!$F$2:$EE$2,M$4,'SPACELOG 5 BP'!$F76:$EE76)+SUMIF('SPACELOG 6 BP'!$F$2:$EE$2,M$4,'SPACELOG 6 BP'!$F76:$EE76)+SUMIF('SPACELOG 7 BP'!$F$2:$EE$2,M$4,'SPACELOG 7 BP'!$F76:$EE76)+SUMIF('SPACELOG 8 BP'!$F$2:$EE$2,M$4,'SPACELOG 8 BP'!$F76:$EE76)+SUMIF('SPACELOG 9 BP'!$F$2:$EE$2,M$4,'SPACELOG 9 BP'!$F76:$EE76)+SUMIF('SPACELOG 10 BP'!$F$2:$EE$2,M$4,'SPACELOG 10 BP'!$F76:$EE76)+SUMIF('SPACELOG 11 BP'!$F$2:$EE$2,M$4,'SPACELOG 11 BP'!$F76:$EE76)+SUMIF('SPACELOG 12 BP'!$F$2:$EE$2,M$4,'SPACELOG 12 BP'!$F76:$EE76)</f>
        <v>12500</v>
      </c>
      <c r="N76" s="33">
        <f>SUMIF('reporting montigny'!$F$2:$EE$2,N$4,'reporting montigny'!$F76:$EE76)+SUMIF('reporting boissy'!$F$2:$EE$2,N$4,'reporting boissy'!$F76:$EE76)+SUMIF('reporting moussy'!$F$2:$EE$2,N$4,'reporting moussy'!$F76:$EE76)+SUMIF('reporting trappes'!$F$2:$EE$2,N$4,'reporting trappes'!$F76:$EE76)+SUMIF('SPACELOG 5 BP'!$F$2:$EE$2,N$4,'SPACELOG 5 BP'!$F76:$EE76)+SUMIF('SPACELOG 6 BP'!$F$2:$EE$2,N$4,'SPACELOG 6 BP'!$F76:$EE76)+SUMIF('SPACELOG 7 BP'!$F$2:$EE$2,N$4,'SPACELOG 7 BP'!$F76:$EE76)+SUMIF('SPACELOG 8 BP'!$F$2:$EE$2,N$4,'SPACELOG 8 BP'!$F76:$EE76)+SUMIF('SPACELOG 9 BP'!$F$2:$EE$2,N$4,'SPACELOG 9 BP'!$F76:$EE76)+SUMIF('SPACELOG 10 BP'!$F$2:$EE$2,N$4,'SPACELOG 10 BP'!$F76:$EE76)+SUMIF('SPACELOG 11 BP'!$F$2:$EE$2,N$4,'SPACELOG 11 BP'!$F76:$EE76)+SUMIF('SPACELOG 12 BP'!$F$2:$EE$2,N$4,'SPACELOG 12 BP'!$F76:$EE76)</f>
        <v>12500</v>
      </c>
      <c r="O76" s="33">
        <f>SUMIF('reporting montigny'!$F$2:$EE$2,O$4,'reporting montigny'!$F76:$EE76)+SUMIF('reporting boissy'!$F$2:$EE$2,O$4,'reporting boissy'!$F76:$EE76)+SUMIF('reporting moussy'!$F$2:$EE$2,O$4,'reporting moussy'!$F76:$EE76)+SUMIF('reporting trappes'!$F$2:$EE$2,O$4,'reporting trappes'!$F76:$EE76)+SUMIF('SPACELOG 5 BP'!$F$2:$EE$2,O$4,'SPACELOG 5 BP'!$F76:$EE76)+SUMIF('SPACELOG 6 BP'!$F$2:$EE$2,O$4,'SPACELOG 6 BP'!$F76:$EE76)+SUMIF('SPACELOG 7 BP'!$F$2:$EE$2,O$4,'SPACELOG 7 BP'!$F76:$EE76)+SUMIF('SPACELOG 8 BP'!$F$2:$EE$2,O$4,'SPACELOG 8 BP'!$F76:$EE76)+SUMIF('SPACELOG 9 BP'!$F$2:$EE$2,O$4,'SPACELOG 9 BP'!$F76:$EE76)+SUMIF('SPACELOG 10 BP'!$F$2:$EE$2,O$4,'SPACELOG 10 BP'!$F76:$EE76)+SUMIF('SPACELOG 11 BP'!$F$2:$EE$2,O$4,'SPACELOG 11 BP'!$F76:$EE76)+SUMIF('SPACELOG 12 BP'!$F$2:$EE$2,O$4,'SPACELOG 12 BP'!$F76:$EE76)</f>
        <v>12500</v>
      </c>
      <c r="P76" s="33">
        <f>SUMIF('reporting montigny'!$F$2:$EE$2,P$4,'reporting montigny'!$F76:$EE76)+SUMIF('reporting boissy'!$F$2:$EE$2,P$4,'reporting boissy'!$F76:$EE76)+SUMIF('reporting moussy'!$F$2:$EE$2,P$4,'reporting moussy'!$F76:$EE76)+SUMIF('reporting trappes'!$F$2:$EE$2,P$4,'reporting trappes'!$F76:$EE76)+SUMIF('SPACELOG 5 BP'!$F$2:$EE$2,P$4,'SPACELOG 5 BP'!$F76:$EE76)+SUMIF('SPACELOG 6 BP'!$F$2:$EE$2,P$4,'SPACELOG 6 BP'!$F76:$EE76)+SUMIF('SPACELOG 7 BP'!$F$2:$EE$2,P$4,'SPACELOG 7 BP'!$F76:$EE76)+SUMIF('SPACELOG 8 BP'!$F$2:$EE$2,P$4,'SPACELOG 8 BP'!$F76:$EE76)+SUMIF('SPACELOG 9 BP'!$F$2:$EE$2,P$4,'SPACELOG 9 BP'!$F76:$EE76)+SUMIF('SPACELOG 10 BP'!$F$2:$EE$2,P$4,'SPACELOG 10 BP'!$F76:$EE76)+SUMIF('SPACELOG 11 BP'!$F$2:$EE$2,P$4,'SPACELOG 11 BP'!$F76:$EE76)+SUMIF('SPACELOG 12 BP'!$F$2:$EE$2,P$4,'SPACELOG 12 BP'!$F76:$EE76)</f>
        <v>17470</v>
      </c>
      <c r="Q76" s="33">
        <f>SUMIF('reporting montigny'!$F$2:$EE$2,Q$4,'reporting montigny'!$F76:$EE76)+SUMIF('reporting boissy'!$F$2:$EE$2,Q$4,'reporting boissy'!$F76:$EE76)+SUMIF('reporting moussy'!$F$2:$EE$2,Q$4,'reporting moussy'!$F76:$EE76)+SUMIF('reporting trappes'!$F$2:$EE$2,Q$4,'reporting trappes'!$F76:$EE76)+SUMIF('SPACELOG 5 BP'!$F$2:$EE$2,Q$4,'SPACELOG 5 BP'!$F76:$EE76)+SUMIF('SPACELOG 6 BP'!$F$2:$EE$2,Q$4,'SPACELOG 6 BP'!$F76:$EE76)+SUMIF('SPACELOG 7 BP'!$F$2:$EE$2,Q$4,'SPACELOG 7 BP'!$F76:$EE76)+SUMIF('SPACELOG 8 BP'!$F$2:$EE$2,Q$4,'SPACELOG 8 BP'!$F76:$EE76)+SUMIF('SPACELOG 9 BP'!$F$2:$EE$2,Q$4,'SPACELOG 9 BP'!$F76:$EE76)+SUMIF('SPACELOG 10 BP'!$F$2:$EE$2,Q$4,'SPACELOG 10 BP'!$F76:$EE76)+SUMIF('SPACELOG 11 BP'!$F$2:$EE$2,Q$4,'SPACELOG 11 BP'!$F76:$EE76)+SUMIF('SPACELOG 12 BP'!$F$2:$EE$2,Q$4,'SPACELOG 12 BP'!$F76:$EE76)</f>
        <v>21095</v>
      </c>
      <c r="R76" s="393">
        <f t="shared" ref="R76:R80" si="326">SUM(F76:Q76)</f>
        <v>167065</v>
      </c>
      <c r="S76" s="33">
        <f>SUMIF('reporting montigny'!$F$2:$EE$2,S$4,'reporting montigny'!$F76:$EE76)+SUMIF('reporting boissy'!$F$2:$EE$2,S$4,'reporting boissy'!$F76:$EE76)+SUMIF('reporting moussy'!$F$2:$EE$2,S$4,'reporting moussy'!$F76:$EE76)+SUMIF('reporting trappes'!$F$2:$EE$2,S$4,'reporting trappes'!$F76:$EE76)+SUMIF('SPACELOG 5 BP'!$F$2:$EE$2,S$4,'SPACELOG 5 BP'!$F76:$EE76)+SUMIF('SPACELOG 6 BP'!$F$2:$EE$2,S$4,'SPACELOG 6 BP'!$F76:$EE76)+SUMIF('SPACELOG 7 BP'!$F$2:$EE$2,S$4,'SPACELOG 7 BP'!$F76:$EE76)+SUMIF('SPACELOG 8 BP'!$F$2:$EE$2,S$4,'SPACELOG 8 BP'!$F76:$EE76)+SUMIF('SPACELOG 9 BP'!$F$2:$EE$2,S$4,'SPACELOG 9 BP'!$F76:$EE76)+SUMIF('SPACELOG 10 BP'!$F$2:$EE$2,S$4,'SPACELOG 10 BP'!$F76:$EE76)+SUMIF('SPACELOG 11 BP'!$F$2:$EE$2,S$4,'SPACELOG 11 BP'!$F76:$EE76)+SUMIF('SPACELOG 12 BP'!$F$2:$EE$2,S$4,'SPACELOG 12 BP'!$F76:$EE76)</f>
        <v>32340</v>
      </c>
      <c r="T76" s="33">
        <f>SUMIF('reporting montigny'!$F$2:$EE$2,T$4,'reporting montigny'!$F76:$EE76)+SUMIF('reporting boissy'!$F$2:$EE$2,T$4,'reporting boissy'!$F76:$EE76)+SUMIF('reporting moussy'!$F$2:$EE$2,T$4,'reporting moussy'!$F76:$EE76)+SUMIF('reporting trappes'!$F$2:$EE$2,T$4,'reporting trappes'!$F76:$EE76)+SUMIF('SPACELOG 5 BP'!$F$2:$EE$2,T$4,'SPACELOG 5 BP'!$F76:$EE76)+SUMIF('SPACELOG 6 BP'!$F$2:$EE$2,T$4,'SPACELOG 6 BP'!$F76:$EE76)+SUMIF('SPACELOG 7 BP'!$F$2:$EE$2,T$4,'SPACELOG 7 BP'!$F76:$EE76)+SUMIF('SPACELOG 8 BP'!$F$2:$EE$2,T$4,'SPACELOG 8 BP'!$F76:$EE76)+SUMIF('SPACELOG 9 BP'!$F$2:$EE$2,T$4,'SPACELOG 9 BP'!$F76:$EE76)+SUMIF('SPACELOG 10 BP'!$F$2:$EE$2,T$4,'SPACELOG 10 BP'!$F76:$EE76)+SUMIF('SPACELOG 11 BP'!$F$2:$EE$2,T$4,'SPACELOG 11 BP'!$F76:$EE76)+SUMIF('SPACELOG 12 BP'!$F$2:$EE$2,T$4,'SPACELOG 12 BP'!$F76:$EE76)</f>
        <v>26349</v>
      </c>
      <c r="U76" s="33">
        <f>SUMIF('reporting montigny'!$F$2:$EE$2,U$4,'reporting montigny'!$F76:$EE76)+SUMIF('reporting boissy'!$F$2:$EE$2,U$4,'reporting boissy'!$F76:$EE76)+SUMIF('reporting moussy'!$F$2:$EE$2,U$4,'reporting moussy'!$F76:$EE76)+SUMIF('reporting trappes'!$F$2:$EE$2,U$4,'reporting trappes'!$F76:$EE76)+SUMIF('SPACELOG 5 BP'!$F$2:$EE$2,U$4,'SPACELOG 5 BP'!$F76:$EE76)+SUMIF('SPACELOG 6 BP'!$F$2:$EE$2,U$4,'SPACELOG 6 BP'!$F76:$EE76)+SUMIF('SPACELOG 7 BP'!$F$2:$EE$2,U$4,'SPACELOG 7 BP'!$F76:$EE76)+SUMIF('SPACELOG 8 BP'!$F$2:$EE$2,U$4,'SPACELOG 8 BP'!$F76:$EE76)+SUMIF('SPACELOG 9 BP'!$F$2:$EE$2,U$4,'SPACELOG 9 BP'!$F76:$EE76)+SUMIF('SPACELOG 10 BP'!$F$2:$EE$2,U$4,'SPACELOG 10 BP'!$F76:$EE76)+SUMIF('SPACELOG 11 BP'!$F$2:$EE$2,U$4,'SPACELOG 11 BP'!$F76:$EE76)+SUMIF('SPACELOG 12 BP'!$F$2:$EE$2,U$4,'SPACELOG 12 BP'!$F76:$EE76)</f>
        <v>21315</v>
      </c>
      <c r="V76" s="33">
        <f>SUMIF('reporting montigny'!$F$2:$EE$2,V$4,'reporting montigny'!$F76:$EE76)+SUMIF('reporting boissy'!$F$2:$EE$2,V$4,'reporting boissy'!$F76:$EE76)+SUMIF('reporting moussy'!$F$2:$EE$2,V$4,'reporting moussy'!$F76:$EE76)+SUMIF('reporting trappes'!$F$2:$EE$2,V$4,'reporting trappes'!$F76:$EE76)+SUMIF('SPACELOG 5 BP'!$F$2:$EE$2,V$4,'SPACELOG 5 BP'!$F76:$EE76)+SUMIF('SPACELOG 6 BP'!$F$2:$EE$2,V$4,'SPACELOG 6 BP'!$F76:$EE76)+SUMIF('SPACELOG 7 BP'!$F$2:$EE$2,V$4,'SPACELOG 7 BP'!$F76:$EE76)+SUMIF('SPACELOG 8 BP'!$F$2:$EE$2,V$4,'SPACELOG 8 BP'!$F76:$EE76)+SUMIF('SPACELOG 9 BP'!$F$2:$EE$2,V$4,'SPACELOG 9 BP'!$F76:$EE76)+SUMIF('SPACELOG 10 BP'!$F$2:$EE$2,V$4,'SPACELOG 10 BP'!$F76:$EE76)+SUMIF('SPACELOG 11 BP'!$F$2:$EE$2,V$4,'SPACELOG 11 BP'!$F76:$EE76)+SUMIF('SPACELOG 12 BP'!$F$2:$EE$2,V$4,'SPACELOG 12 BP'!$F76:$EE76)</f>
        <v>11870</v>
      </c>
      <c r="W76" s="33">
        <f>SUMIF('reporting montigny'!$F$2:$EE$2,W$4,'reporting montigny'!$F76:$EE76)+SUMIF('reporting boissy'!$F$2:$EE$2,W$4,'reporting boissy'!$F76:$EE76)+SUMIF('reporting moussy'!$F$2:$EE$2,W$4,'reporting moussy'!$F76:$EE76)+SUMIF('reporting trappes'!$F$2:$EE$2,W$4,'reporting trappes'!$F76:$EE76)+SUMIF('SPACELOG 5 BP'!$F$2:$EE$2,W$4,'SPACELOG 5 BP'!$F76:$EE76)+SUMIF('SPACELOG 6 BP'!$F$2:$EE$2,W$4,'SPACELOG 6 BP'!$F76:$EE76)+SUMIF('SPACELOG 7 BP'!$F$2:$EE$2,W$4,'SPACELOG 7 BP'!$F76:$EE76)+SUMIF('SPACELOG 8 BP'!$F$2:$EE$2,W$4,'SPACELOG 8 BP'!$F76:$EE76)+SUMIF('SPACELOG 9 BP'!$F$2:$EE$2,W$4,'SPACELOG 9 BP'!$F76:$EE76)+SUMIF('SPACELOG 10 BP'!$F$2:$EE$2,W$4,'SPACELOG 10 BP'!$F76:$EE76)+SUMIF('SPACELOG 11 BP'!$F$2:$EE$2,W$4,'SPACELOG 11 BP'!$F76:$EE76)+SUMIF('SPACELOG 12 BP'!$F$2:$EE$2,W$4,'SPACELOG 12 BP'!$F76:$EE76)</f>
        <v>17985</v>
      </c>
      <c r="X76" s="33">
        <f>SUMIF('reporting montigny'!$F$2:$EE$2,X$4,'reporting montigny'!$F76:$EE76)+SUMIF('reporting boissy'!$F$2:$EE$2,X$4,'reporting boissy'!$F76:$EE76)+SUMIF('reporting moussy'!$F$2:$EE$2,X$4,'reporting moussy'!$F76:$EE76)+SUMIF('reporting trappes'!$F$2:$EE$2,X$4,'reporting trappes'!$F76:$EE76)+SUMIF('SPACELOG 5 BP'!$F$2:$EE$2,X$4,'SPACELOG 5 BP'!$F76:$EE76)+SUMIF('SPACELOG 6 BP'!$F$2:$EE$2,X$4,'SPACELOG 6 BP'!$F76:$EE76)+SUMIF('SPACELOG 7 BP'!$F$2:$EE$2,X$4,'SPACELOG 7 BP'!$F76:$EE76)+SUMIF('SPACELOG 8 BP'!$F$2:$EE$2,X$4,'SPACELOG 8 BP'!$F76:$EE76)+SUMIF('SPACELOG 9 BP'!$F$2:$EE$2,X$4,'SPACELOG 9 BP'!$F76:$EE76)+SUMIF('SPACELOG 10 BP'!$F$2:$EE$2,X$4,'SPACELOG 10 BP'!$F76:$EE76)+SUMIF('SPACELOG 11 BP'!$F$2:$EE$2,X$4,'SPACELOG 11 BP'!$F76:$EE76)+SUMIF('SPACELOG 12 BP'!$F$2:$EE$2,X$4,'SPACELOG 12 BP'!$F76:$EE76)</f>
        <v>17710</v>
      </c>
      <c r="Y76" s="33">
        <f>SUMIF('reporting montigny'!$F$2:$EE$2,Y$4,'reporting montigny'!$F76:$EE76)+SUMIF('reporting boissy'!$F$2:$EE$2,Y$4,'reporting boissy'!$F76:$EE76)+SUMIF('reporting moussy'!$F$2:$EE$2,Y$4,'reporting moussy'!$F76:$EE76)+SUMIF('reporting trappes'!$F$2:$EE$2,Y$4,'reporting trappes'!$F76:$EE76)+SUMIF('SPACELOG 5 BP'!$F$2:$EE$2,Y$4,'SPACELOG 5 BP'!$F76:$EE76)+SUMIF('SPACELOG 6 BP'!$F$2:$EE$2,Y$4,'SPACELOG 6 BP'!$F76:$EE76)+SUMIF('SPACELOG 7 BP'!$F$2:$EE$2,Y$4,'SPACELOG 7 BP'!$F76:$EE76)+SUMIF('SPACELOG 8 BP'!$F$2:$EE$2,Y$4,'SPACELOG 8 BP'!$F76:$EE76)+SUMIF('SPACELOG 9 BP'!$F$2:$EE$2,Y$4,'SPACELOG 9 BP'!$F76:$EE76)+SUMIF('SPACELOG 10 BP'!$F$2:$EE$2,Y$4,'SPACELOG 10 BP'!$F76:$EE76)+SUMIF('SPACELOG 11 BP'!$F$2:$EE$2,Y$4,'SPACELOG 11 BP'!$F76:$EE76)+SUMIF('SPACELOG 12 BP'!$F$2:$EE$2,Y$4,'SPACELOG 12 BP'!$F76:$EE76)</f>
        <v>17710</v>
      </c>
      <c r="Z76" s="33">
        <f>SUMIF('reporting montigny'!$F$2:$EE$2,Z$4,'reporting montigny'!$F76:$EE76)+SUMIF('reporting boissy'!$F$2:$EE$2,Z$4,'reporting boissy'!$F76:$EE76)+SUMIF('reporting moussy'!$F$2:$EE$2,Z$4,'reporting moussy'!$F76:$EE76)+SUMIF('reporting trappes'!$F$2:$EE$2,Z$4,'reporting trappes'!$F76:$EE76)+SUMIF('SPACELOG 5 BP'!$F$2:$EE$2,Z$4,'SPACELOG 5 BP'!$F76:$EE76)+SUMIF('SPACELOG 6 BP'!$F$2:$EE$2,Z$4,'SPACELOG 6 BP'!$F76:$EE76)+SUMIF('SPACELOG 7 BP'!$F$2:$EE$2,Z$4,'SPACELOG 7 BP'!$F76:$EE76)+SUMIF('SPACELOG 8 BP'!$F$2:$EE$2,Z$4,'SPACELOG 8 BP'!$F76:$EE76)+SUMIF('SPACELOG 9 BP'!$F$2:$EE$2,Z$4,'SPACELOG 9 BP'!$F76:$EE76)+SUMIF('SPACELOG 10 BP'!$F$2:$EE$2,Z$4,'SPACELOG 10 BP'!$F76:$EE76)+SUMIF('SPACELOG 11 BP'!$F$2:$EE$2,Z$4,'SPACELOG 11 BP'!$F76:$EE76)+SUMIF('SPACELOG 12 BP'!$F$2:$EE$2,Z$4,'SPACELOG 12 BP'!$F76:$EE76)</f>
        <v>17710</v>
      </c>
      <c r="AA76" s="33">
        <f>SUMIF('reporting montigny'!$F$2:$EE$2,AA$4,'reporting montigny'!$F76:$EE76)+SUMIF('reporting boissy'!$F$2:$EE$2,AA$4,'reporting boissy'!$F76:$EE76)+SUMIF('reporting moussy'!$F$2:$EE$2,AA$4,'reporting moussy'!$F76:$EE76)+SUMIF('reporting trappes'!$F$2:$EE$2,AA$4,'reporting trappes'!$F76:$EE76)+SUMIF('SPACELOG 5 BP'!$F$2:$EE$2,AA$4,'SPACELOG 5 BP'!$F76:$EE76)+SUMIF('SPACELOG 6 BP'!$F$2:$EE$2,AA$4,'SPACELOG 6 BP'!$F76:$EE76)+SUMIF('SPACELOG 7 BP'!$F$2:$EE$2,AA$4,'SPACELOG 7 BP'!$F76:$EE76)+SUMIF('SPACELOG 8 BP'!$F$2:$EE$2,AA$4,'SPACELOG 8 BP'!$F76:$EE76)+SUMIF('SPACELOG 9 BP'!$F$2:$EE$2,AA$4,'SPACELOG 9 BP'!$F76:$EE76)+SUMIF('SPACELOG 10 BP'!$F$2:$EE$2,AA$4,'SPACELOG 10 BP'!$F76:$EE76)+SUMIF('SPACELOG 11 BP'!$F$2:$EE$2,AA$4,'SPACELOG 11 BP'!$F76:$EE76)+SUMIF('SPACELOG 12 BP'!$F$2:$EE$2,AA$4,'SPACELOG 12 BP'!$F76:$EE76)</f>
        <v>17710</v>
      </c>
      <c r="AB76" s="33">
        <f>SUMIF('reporting montigny'!$F$2:$EE$2,AB$4,'reporting montigny'!$F76:$EE76)+SUMIF('reporting boissy'!$F$2:$EE$2,AB$4,'reporting boissy'!$F76:$EE76)+SUMIF('reporting moussy'!$F$2:$EE$2,AB$4,'reporting moussy'!$F76:$EE76)+SUMIF('reporting trappes'!$F$2:$EE$2,AB$4,'reporting trappes'!$F76:$EE76)+SUMIF('SPACELOG 5 BP'!$F$2:$EE$2,AB$4,'SPACELOG 5 BP'!$F76:$EE76)+SUMIF('SPACELOG 6 BP'!$F$2:$EE$2,AB$4,'SPACELOG 6 BP'!$F76:$EE76)+SUMIF('SPACELOG 7 BP'!$F$2:$EE$2,AB$4,'SPACELOG 7 BP'!$F76:$EE76)+SUMIF('SPACELOG 8 BP'!$F$2:$EE$2,AB$4,'SPACELOG 8 BP'!$F76:$EE76)+SUMIF('SPACELOG 9 BP'!$F$2:$EE$2,AB$4,'SPACELOG 9 BP'!$F76:$EE76)+SUMIF('SPACELOG 10 BP'!$F$2:$EE$2,AB$4,'SPACELOG 10 BP'!$F76:$EE76)+SUMIF('SPACELOG 11 BP'!$F$2:$EE$2,AB$4,'SPACELOG 11 BP'!$F76:$EE76)+SUMIF('SPACELOG 12 BP'!$F$2:$EE$2,AB$4,'SPACELOG 12 BP'!$F76:$EE76)</f>
        <v>17710</v>
      </c>
      <c r="AC76" s="33">
        <f>SUMIF('reporting montigny'!$F$2:$EE$2,AC$4,'reporting montigny'!$F76:$EE76)+SUMIF('reporting boissy'!$F$2:$EE$2,AC$4,'reporting boissy'!$F76:$EE76)+SUMIF('reporting moussy'!$F$2:$EE$2,AC$4,'reporting moussy'!$F76:$EE76)+SUMIF('reporting trappes'!$F$2:$EE$2,AC$4,'reporting trappes'!$F76:$EE76)+SUMIF('SPACELOG 5 BP'!$F$2:$EE$2,AC$4,'SPACELOG 5 BP'!$F76:$EE76)+SUMIF('SPACELOG 6 BP'!$F$2:$EE$2,AC$4,'SPACELOG 6 BP'!$F76:$EE76)+SUMIF('SPACELOG 7 BP'!$F$2:$EE$2,AC$4,'SPACELOG 7 BP'!$F76:$EE76)+SUMIF('SPACELOG 8 BP'!$F$2:$EE$2,AC$4,'SPACELOG 8 BP'!$F76:$EE76)+SUMIF('SPACELOG 9 BP'!$F$2:$EE$2,AC$4,'SPACELOG 9 BP'!$F76:$EE76)+SUMIF('SPACELOG 10 BP'!$F$2:$EE$2,AC$4,'SPACELOG 10 BP'!$F76:$EE76)+SUMIF('SPACELOG 11 BP'!$F$2:$EE$2,AC$4,'SPACELOG 11 BP'!$F76:$EE76)+SUMIF('SPACELOG 12 BP'!$F$2:$EE$2,AC$4,'SPACELOG 12 BP'!$F76:$EE76)</f>
        <v>17710</v>
      </c>
      <c r="AD76" s="33">
        <f>SUMIF('reporting montigny'!$F$2:$EE$2,AD$4,'reporting montigny'!$F76:$EE76)+SUMIF('reporting boissy'!$F$2:$EE$2,AD$4,'reporting boissy'!$F76:$EE76)+SUMIF('reporting moussy'!$F$2:$EE$2,AD$4,'reporting moussy'!$F76:$EE76)+SUMIF('reporting trappes'!$F$2:$EE$2,AD$4,'reporting trappes'!$F76:$EE76)+SUMIF('SPACELOG 5 BP'!$F$2:$EE$2,AD$4,'SPACELOG 5 BP'!$F76:$EE76)+SUMIF('SPACELOG 6 BP'!$F$2:$EE$2,AD$4,'SPACELOG 6 BP'!$F76:$EE76)+SUMIF('SPACELOG 7 BP'!$F$2:$EE$2,AD$4,'SPACELOG 7 BP'!$F76:$EE76)+SUMIF('SPACELOG 8 BP'!$F$2:$EE$2,AD$4,'SPACELOG 8 BP'!$F76:$EE76)+SUMIF('SPACELOG 9 BP'!$F$2:$EE$2,AD$4,'SPACELOG 9 BP'!$F76:$EE76)+SUMIF('SPACELOG 10 BP'!$F$2:$EE$2,AD$4,'SPACELOG 10 BP'!$F76:$EE76)+SUMIF('SPACELOG 11 BP'!$F$2:$EE$2,AD$4,'SPACELOG 11 BP'!$F76:$EE76)+SUMIF('SPACELOG 12 BP'!$F$2:$EE$2,AD$4,'SPACELOG 12 BP'!$F76:$EE76)</f>
        <v>17710</v>
      </c>
      <c r="AE76" s="393">
        <f t="shared" ref="AE76:AE80" si="327">SUM(S76:AD76)</f>
        <v>233829</v>
      </c>
      <c r="AF76" s="33">
        <f>SUMIF('reporting montigny'!$F$2:$EE$2,AF$4,'reporting montigny'!$F76:$EE76)+SUMIF('reporting boissy'!$F$2:$EE$2,AF$4,'reporting boissy'!$F76:$EE76)+SUMIF('reporting moussy'!$F$2:$EE$2,AF$4,'reporting moussy'!$F76:$EE76)+SUMIF('reporting trappes'!$F$2:$EE$2,AF$4,'reporting trappes'!$F76:$EE76)+SUMIF('SPACELOG 5 BP'!$F$2:$EE$2,AF$4,'SPACELOG 5 BP'!$F76:$EE76)+SUMIF('SPACELOG 6 BP'!$F$2:$EE$2,AF$4,'SPACELOG 6 BP'!$F76:$EE76)+SUMIF('SPACELOG 7 BP'!$F$2:$EE$2,AF$4,'SPACELOG 7 BP'!$F76:$EE76)+SUMIF('SPACELOG 8 BP'!$F$2:$EE$2,AF$4,'SPACELOG 8 BP'!$F76:$EE76)+SUMIF('SPACELOG 9 BP'!$F$2:$EE$2,AF$4,'SPACELOG 9 BP'!$F76:$EE76)+SUMIF('SPACELOG 10 BP'!$F$2:$EE$2,AF$4,'SPACELOG 10 BP'!$F76:$EE76)+SUMIF('SPACELOG 11 BP'!$F$2:$EE$2,AF$4,'SPACELOG 11 BP'!$F76:$EE76)+SUMIF('SPACELOG 12 BP'!$F$2:$EE$2,AF$4,'SPACELOG 12 BP'!$F76:$EE76)</f>
        <v>17385</v>
      </c>
      <c r="AG76" s="33">
        <f>SUMIF('reporting montigny'!$F$2:$EE$2,AG$4,'reporting montigny'!$F76:$EE76)+SUMIF('reporting boissy'!$F$2:$EE$2,AG$4,'reporting boissy'!$F76:$EE76)+SUMIF('reporting moussy'!$F$2:$EE$2,AG$4,'reporting moussy'!$F76:$EE76)+SUMIF('reporting trappes'!$F$2:$EE$2,AG$4,'reporting trappes'!$F76:$EE76)+SUMIF('SPACELOG 5 BP'!$F$2:$EE$2,AG$4,'SPACELOG 5 BP'!$F76:$EE76)+SUMIF('SPACELOG 6 BP'!$F$2:$EE$2,AG$4,'SPACELOG 6 BP'!$F76:$EE76)+SUMIF('SPACELOG 7 BP'!$F$2:$EE$2,AG$4,'SPACELOG 7 BP'!$F76:$EE76)+SUMIF('SPACELOG 8 BP'!$F$2:$EE$2,AG$4,'SPACELOG 8 BP'!$F76:$EE76)+SUMIF('SPACELOG 9 BP'!$F$2:$EE$2,AG$4,'SPACELOG 9 BP'!$F76:$EE76)+SUMIF('SPACELOG 10 BP'!$F$2:$EE$2,AG$4,'SPACELOG 10 BP'!$F76:$EE76)+SUMIF('SPACELOG 11 BP'!$F$2:$EE$2,AG$4,'SPACELOG 11 BP'!$F76:$EE76)+SUMIF('SPACELOG 12 BP'!$F$2:$EE$2,AG$4,'SPACELOG 12 BP'!$F76:$EE76)</f>
        <v>17385</v>
      </c>
      <c r="AH76" s="33">
        <f>SUMIF('reporting montigny'!$F$2:$EE$2,AH$4,'reporting montigny'!$F76:$EE76)+SUMIF('reporting boissy'!$F$2:$EE$2,AH$4,'reporting boissy'!$F76:$EE76)+SUMIF('reporting moussy'!$F$2:$EE$2,AH$4,'reporting moussy'!$F76:$EE76)+SUMIF('reporting trappes'!$F$2:$EE$2,AH$4,'reporting trappes'!$F76:$EE76)+SUMIF('SPACELOG 5 BP'!$F$2:$EE$2,AH$4,'SPACELOG 5 BP'!$F76:$EE76)+SUMIF('SPACELOG 6 BP'!$F$2:$EE$2,AH$4,'SPACELOG 6 BP'!$F76:$EE76)+SUMIF('SPACELOG 7 BP'!$F$2:$EE$2,AH$4,'SPACELOG 7 BP'!$F76:$EE76)+SUMIF('SPACELOG 8 BP'!$F$2:$EE$2,AH$4,'SPACELOG 8 BP'!$F76:$EE76)+SUMIF('SPACELOG 9 BP'!$F$2:$EE$2,AH$4,'SPACELOG 9 BP'!$F76:$EE76)+SUMIF('SPACELOG 10 BP'!$F$2:$EE$2,AH$4,'SPACELOG 10 BP'!$F76:$EE76)+SUMIF('SPACELOG 11 BP'!$F$2:$EE$2,AH$4,'SPACELOG 11 BP'!$F76:$EE76)+SUMIF('SPACELOG 12 BP'!$F$2:$EE$2,AH$4,'SPACELOG 12 BP'!$F76:$EE76)</f>
        <v>17385</v>
      </c>
      <c r="AI76" s="33">
        <f>SUMIF('reporting montigny'!$F$2:$EE$2,AI$4,'reporting montigny'!$F76:$EE76)+SUMIF('reporting boissy'!$F$2:$EE$2,AI$4,'reporting boissy'!$F76:$EE76)+SUMIF('reporting moussy'!$F$2:$EE$2,AI$4,'reporting moussy'!$F76:$EE76)+SUMIF('reporting trappes'!$F$2:$EE$2,AI$4,'reporting trappes'!$F76:$EE76)+SUMIF('SPACELOG 5 BP'!$F$2:$EE$2,AI$4,'SPACELOG 5 BP'!$F76:$EE76)+SUMIF('SPACELOG 6 BP'!$F$2:$EE$2,AI$4,'SPACELOG 6 BP'!$F76:$EE76)+SUMIF('SPACELOG 7 BP'!$F$2:$EE$2,AI$4,'SPACELOG 7 BP'!$F76:$EE76)+SUMIF('SPACELOG 8 BP'!$F$2:$EE$2,AI$4,'SPACELOG 8 BP'!$F76:$EE76)+SUMIF('SPACELOG 9 BP'!$F$2:$EE$2,AI$4,'SPACELOG 9 BP'!$F76:$EE76)+SUMIF('SPACELOG 10 BP'!$F$2:$EE$2,AI$4,'SPACELOG 10 BP'!$F76:$EE76)+SUMIF('SPACELOG 11 BP'!$F$2:$EE$2,AI$4,'SPACELOG 11 BP'!$F76:$EE76)+SUMIF('SPACELOG 12 BP'!$F$2:$EE$2,AI$4,'SPACELOG 12 BP'!$F76:$EE76)</f>
        <v>17385</v>
      </c>
      <c r="AJ76" s="33">
        <f>SUMIF('reporting montigny'!$F$2:$EE$2,AJ$4,'reporting montigny'!$F76:$EE76)+SUMIF('reporting boissy'!$F$2:$EE$2,AJ$4,'reporting boissy'!$F76:$EE76)+SUMIF('reporting moussy'!$F$2:$EE$2,AJ$4,'reporting moussy'!$F76:$EE76)+SUMIF('reporting trappes'!$F$2:$EE$2,AJ$4,'reporting trappes'!$F76:$EE76)+SUMIF('SPACELOG 5 BP'!$F$2:$EE$2,AJ$4,'SPACELOG 5 BP'!$F76:$EE76)+SUMIF('SPACELOG 6 BP'!$F$2:$EE$2,AJ$4,'SPACELOG 6 BP'!$F76:$EE76)+SUMIF('SPACELOG 7 BP'!$F$2:$EE$2,AJ$4,'SPACELOG 7 BP'!$F76:$EE76)+SUMIF('SPACELOG 8 BP'!$F$2:$EE$2,AJ$4,'SPACELOG 8 BP'!$F76:$EE76)+SUMIF('SPACELOG 9 BP'!$F$2:$EE$2,AJ$4,'SPACELOG 9 BP'!$F76:$EE76)+SUMIF('SPACELOG 10 BP'!$F$2:$EE$2,AJ$4,'SPACELOG 10 BP'!$F76:$EE76)+SUMIF('SPACELOG 11 BP'!$F$2:$EE$2,AJ$4,'SPACELOG 11 BP'!$F76:$EE76)+SUMIF('SPACELOG 12 BP'!$F$2:$EE$2,AJ$4,'SPACELOG 12 BP'!$F76:$EE76)</f>
        <v>17385</v>
      </c>
      <c r="AK76" s="33">
        <f>SUMIF('reporting montigny'!$F$2:$EE$2,AK$4,'reporting montigny'!$F76:$EE76)+SUMIF('reporting boissy'!$F$2:$EE$2,AK$4,'reporting boissy'!$F76:$EE76)+SUMIF('reporting moussy'!$F$2:$EE$2,AK$4,'reporting moussy'!$F76:$EE76)+SUMIF('reporting trappes'!$F$2:$EE$2,AK$4,'reporting trappes'!$F76:$EE76)+SUMIF('SPACELOG 5 BP'!$F$2:$EE$2,AK$4,'SPACELOG 5 BP'!$F76:$EE76)+SUMIF('SPACELOG 6 BP'!$F$2:$EE$2,AK$4,'SPACELOG 6 BP'!$F76:$EE76)+SUMIF('SPACELOG 7 BP'!$F$2:$EE$2,AK$4,'SPACELOG 7 BP'!$F76:$EE76)+SUMIF('SPACELOG 8 BP'!$F$2:$EE$2,AK$4,'SPACELOG 8 BP'!$F76:$EE76)+SUMIF('SPACELOG 9 BP'!$F$2:$EE$2,AK$4,'SPACELOG 9 BP'!$F76:$EE76)+SUMIF('SPACELOG 10 BP'!$F$2:$EE$2,AK$4,'SPACELOG 10 BP'!$F76:$EE76)+SUMIF('SPACELOG 11 BP'!$F$2:$EE$2,AK$4,'SPACELOG 11 BP'!$F76:$EE76)+SUMIF('SPACELOG 12 BP'!$F$2:$EE$2,AK$4,'SPACELOG 12 BP'!$F76:$EE76)</f>
        <v>17385</v>
      </c>
      <c r="AL76" s="33">
        <f>SUMIF('reporting montigny'!$F$2:$EE$2,AL$4,'reporting montigny'!$F76:$EE76)+SUMIF('reporting boissy'!$F$2:$EE$2,AL$4,'reporting boissy'!$F76:$EE76)+SUMIF('reporting moussy'!$F$2:$EE$2,AL$4,'reporting moussy'!$F76:$EE76)+SUMIF('reporting trappes'!$F$2:$EE$2,AL$4,'reporting trappes'!$F76:$EE76)+SUMIF('SPACELOG 5 BP'!$F$2:$EE$2,AL$4,'SPACELOG 5 BP'!$F76:$EE76)+SUMIF('SPACELOG 6 BP'!$F$2:$EE$2,AL$4,'SPACELOG 6 BP'!$F76:$EE76)+SUMIF('SPACELOG 7 BP'!$F$2:$EE$2,AL$4,'SPACELOG 7 BP'!$F76:$EE76)+SUMIF('SPACELOG 8 BP'!$F$2:$EE$2,AL$4,'SPACELOG 8 BP'!$F76:$EE76)+SUMIF('SPACELOG 9 BP'!$F$2:$EE$2,AL$4,'SPACELOG 9 BP'!$F76:$EE76)+SUMIF('SPACELOG 10 BP'!$F$2:$EE$2,AL$4,'SPACELOG 10 BP'!$F76:$EE76)+SUMIF('SPACELOG 11 BP'!$F$2:$EE$2,AL$4,'SPACELOG 11 BP'!$F76:$EE76)+SUMIF('SPACELOG 12 BP'!$F$2:$EE$2,AL$4,'SPACELOG 12 BP'!$F76:$EE76)</f>
        <v>17385</v>
      </c>
      <c r="AM76" s="33">
        <f>SUMIF('reporting montigny'!$F$2:$EE$2,AM$4,'reporting montigny'!$F76:$EE76)+SUMIF('reporting boissy'!$F$2:$EE$2,AM$4,'reporting boissy'!$F76:$EE76)+SUMIF('reporting moussy'!$F$2:$EE$2,AM$4,'reporting moussy'!$F76:$EE76)+SUMIF('reporting trappes'!$F$2:$EE$2,AM$4,'reporting trappes'!$F76:$EE76)+SUMIF('SPACELOG 5 BP'!$F$2:$EE$2,AM$4,'SPACELOG 5 BP'!$F76:$EE76)+SUMIF('SPACELOG 6 BP'!$F$2:$EE$2,AM$4,'SPACELOG 6 BP'!$F76:$EE76)+SUMIF('SPACELOG 7 BP'!$F$2:$EE$2,AM$4,'SPACELOG 7 BP'!$F76:$EE76)+SUMIF('SPACELOG 8 BP'!$F$2:$EE$2,AM$4,'SPACELOG 8 BP'!$F76:$EE76)+SUMIF('SPACELOG 9 BP'!$F$2:$EE$2,AM$4,'SPACELOG 9 BP'!$F76:$EE76)+SUMIF('SPACELOG 10 BP'!$F$2:$EE$2,AM$4,'SPACELOG 10 BP'!$F76:$EE76)+SUMIF('SPACELOG 11 BP'!$F$2:$EE$2,AM$4,'SPACELOG 11 BP'!$F76:$EE76)+SUMIF('SPACELOG 12 BP'!$F$2:$EE$2,AM$4,'SPACELOG 12 BP'!$F76:$EE76)</f>
        <v>17385</v>
      </c>
      <c r="AN76" s="33">
        <f>SUMIF('reporting montigny'!$F$2:$EE$2,AN$4,'reporting montigny'!$F76:$EE76)+SUMIF('reporting boissy'!$F$2:$EE$2,AN$4,'reporting boissy'!$F76:$EE76)+SUMIF('reporting moussy'!$F$2:$EE$2,AN$4,'reporting moussy'!$F76:$EE76)+SUMIF('reporting trappes'!$F$2:$EE$2,AN$4,'reporting trappes'!$F76:$EE76)+SUMIF('SPACELOG 5 BP'!$F$2:$EE$2,AN$4,'SPACELOG 5 BP'!$F76:$EE76)+SUMIF('SPACELOG 6 BP'!$F$2:$EE$2,AN$4,'SPACELOG 6 BP'!$F76:$EE76)+SUMIF('SPACELOG 7 BP'!$F$2:$EE$2,AN$4,'SPACELOG 7 BP'!$F76:$EE76)+SUMIF('SPACELOG 8 BP'!$F$2:$EE$2,AN$4,'SPACELOG 8 BP'!$F76:$EE76)+SUMIF('SPACELOG 9 BP'!$F$2:$EE$2,AN$4,'SPACELOG 9 BP'!$F76:$EE76)+SUMIF('SPACELOG 10 BP'!$F$2:$EE$2,AN$4,'SPACELOG 10 BP'!$F76:$EE76)+SUMIF('SPACELOG 11 BP'!$F$2:$EE$2,AN$4,'SPACELOG 11 BP'!$F76:$EE76)+SUMIF('SPACELOG 12 BP'!$F$2:$EE$2,AN$4,'SPACELOG 12 BP'!$F76:$EE76)</f>
        <v>17385</v>
      </c>
      <c r="AO76" s="33">
        <f>SUMIF('reporting montigny'!$F$2:$EE$2,AO$4,'reporting montigny'!$F76:$EE76)+SUMIF('reporting boissy'!$F$2:$EE$2,AO$4,'reporting boissy'!$F76:$EE76)+SUMIF('reporting moussy'!$F$2:$EE$2,AO$4,'reporting moussy'!$F76:$EE76)+SUMIF('reporting trappes'!$F$2:$EE$2,AO$4,'reporting trappes'!$F76:$EE76)+SUMIF('SPACELOG 5 BP'!$F$2:$EE$2,AO$4,'SPACELOG 5 BP'!$F76:$EE76)+SUMIF('SPACELOG 6 BP'!$F$2:$EE$2,AO$4,'SPACELOG 6 BP'!$F76:$EE76)+SUMIF('SPACELOG 7 BP'!$F$2:$EE$2,AO$4,'SPACELOG 7 BP'!$F76:$EE76)+SUMIF('SPACELOG 8 BP'!$F$2:$EE$2,AO$4,'SPACELOG 8 BP'!$F76:$EE76)+SUMIF('SPACELOG 9 BP'!$F$2:$EE$2,AO$4,'SPACELOG 9 BP'!$F76:$EE76)+SUMIF('SPACELOG 10 BP'!$F$2:$EE$2,AO$4,'SPACELOG 10 BP'!$F76:$EE76)+SUMIF('SPACELOG 11 BP'!$F$2:$EE$2,AO$4,'SPACELOG 11 BP'!$F76:$EE76)+SUMIF('SPACELOG 12 BP'!$F$2:$EE$2,AO$4,'SPACELOG 12 BP'!$F76:$EE76)</f>
        <v>17385</v>
      </c>
      <c r="AP76" s="33">
        <f>SUMIF('reporting montigny'!$F$2:$EE$2,AP$4,'reporting montigny'!$F76:$EE76)+SUMIF('reporting boissy'!$F$2:$EE$2,AP$4,'reporting boissy'!$F76:$EE76)+SUMIF('reporting moussy'!$F$2:$EE$2,AP$4,'reporting moussy'!$F76:$EE76)+SUMIF('reporting trappes'!$F$2:$EE$2,AP$4,'reporting trappes'!$F76:$EE76)+SUMIF('SPACELOG 5 BP'!$F$2:$EE$2,AP$4,'SPACELOG 5 BP'!$F76:$EE76)+SUMIF('SPACELOG 6 BP'!$F$2:$EE$2,AP$4,'SPACELOG 6 BP'!$F76:$EE76)+SUMIF('SPACELOG 7 BP'!$F$2:$EE$2,AP$4,'SPACELOG 7 BP'!$F76:$EE76)+SUMIF('SPACELOG 8 BP'!$F$2:$EE$2,AP$4,'SPACELOG 8 BP'!$F76:$EE76)+SUMIF('SPACELOG 9 BP'!$F$2:$EE$2,AP$4,'SPACELOG 9 BP'!$F76:$EE76)+SUMIF('SPACELOG 10 BP'!$F$2:$EE$2,AP$4,'SPACELOG 10 BP'!$F76:$EE76)+SUMIF('SPACELOG 11 BP'!$F$2:$EE$2,AP$4,'SPACELOG 11 BP'!$F76:$EE76)+SUMIF('SPACELOG 12 BP'!$F$2:$EE$2,AP$4,'SPACELOG 12 BP'!$F76:$EE76)</f>
        <v>17385</v>
      </c>
      <c r="AQ76" s="33">
        <f>SUMIF('reporting montigny'!$F$2:$EE$2,AQ$4,'reporting montigny'!$F76:$EE76)+SUMIF('reporting boissy'!$F$2:$EE$2,AQ$4,'reporting boissy'!$F76:$EE76)+SUMIF('reporting moussy'!$F$2:$EE$2,AQ$4,'reporting moussy'!$F76:$EE76)+SUMIF('reporting trappes'!$F$2:$EE$2,AQ$4,'reporting trappes'!$F76:$EE76)+SUMIF('SPACELOG 5 BP'!$F$2:$EE$2,AQ$4,'SPACELOG 5 BP'!$F76:$EE76)+SUMIF('SPACELOG 6 BP'!$F$2:$EE$2,AQ$4,'SPACELOG 6 BP'!$F76:$EE76)+SUMIF('SPACELOG 7 BP'!$F$2:$EE$2,AQ$4,'SPACELOG 7 BP'!$F76:$EE76)+SUMIF('SPACELOG 8 BP'!$F$2:$EE$2,AQ$4,'SPACELOG 8 BP'!$F76:$EE76)+SUMIF('SPACELOG 9 BP'!$F$2:$EE$2,AQ$4,'SPACELOG 9 BP'!$F76:$EE76)+SUMIF('SPACELOG 10 BP'!$F$2:$EE$2,AQ$4,'SPACELOG 10 BP'!$F76:$EE76)+SUMIF('SPACELOG 11 BP'!$F$2:$EE$2,AQ$4,'SPACELOG 11 BP'!$F76:$EE76)+SUMIF('SPACELOG 12 BP'!$F$2:$EE$2,AQ$4,'SPACELOG 12 BP'!$F76:$EE76)</f>
        <v>17385</v>
      </c>
      <c r="AR76" s="393">
        <f t="shared" ref="AR76:AR80" si="328">SUM(AF76:AQ76)</f>
        <v>208620</v>
      </c>
      <c r="AS76" s="33">
        <f>SUMIF('reporting montigny'!$F$2:$EE$2,AS$4,'reporting montigny'!$F76:$EE76)+SUMIF('reporting boissy'!$F$2:$EE$2,AS$4,'reporting boissy'!$F76:$EE76)+SUMIF('reporting moussy'!$F$2:$EE$2,AS$4,'reporting moussy'!$F76:$EE76)+SUMIF('reporting trappes'!$F$2:$EE$2,AS$4,'reporting trappes'!$F76:$EE76)+SUMIF('SPACELOG 5 BP'!$F$2:$EE$2,AS$4,'SPACELOG 5 BP'!$F76:$EE76)+SUMIF('SPACELOG 6 BP'!$F$2:$EE$2,AS$4,'SPACELOG 6 BP'!$F76:$EE76)+SUMIF('SPACELOG 7 BP'!$F$2:$EE$2,AS$4,'SPACELOG 7 BP'!$F76:$EE76)+SUMIF('SPACELOG 8 BP'!$F$2:$EE$2,AS$4,'SPACELOG 8 BP'!$F76:$EE76)+SUMIF('SPACELOG 9 BP'!$F$2:$EE$2,AS$4,'SPACELOG 9 BP'!$F76:$EE76)+SUMIF('SPACELOG 10 BP'!$F$2:$EE$2,AS$4,'SPACELOG 10 BP'!$F76:$EE76)+SUMIF('SPACELOG 11 BP'!$F$2:$EE$2,AS$4,'SPACELOG 11 BP'!$F76:$EE76)+SUMIF('SPACELOG 12 BP'!$F$2:$EE$2,AS$4,'SPACELOG 12 BP'!$F76:$EE76)</f>
        <v>17385</v>
      </c>
      <c r="AT76" s="33">
        <f>SUMIF('reporting montigny'!$F$2:$EE$2,AT$4,'reporting montigny'!$F76:$EE76)+SUMIF('reporting boissy'!$F$2:$EE$2,AT$4,'reporting boissy'!$F76:$EE76)+SUMIF('reporting moussy'!$F$2:$EE$2,AT$4,'reporting moussy'!$F76:$EE76)+SUMIF('reporting trappes'!$F$2:$EE$2,AT$4,'reporting trappes'!$F76:$EE76)+SUMIF('SPACELOG 5 BP'!$F$2:$EE$2,AT$4,'SPACELOG 5 BP'!$F76:$EE76)+SUMIF('SPACELOG 6 BP'!$F$2:$EE$2,AT$4,'SPACELOG 6 BP'!$F76:$EE76)+SUMIF('SPACELOG 7 BP'!$F$2:$EE$2,AT$4,'SPACELOG 7 BP'!$F76:$EE76)+SUMIF('SPACELOG 8 BP'!$F$2:$EE$2,AT$4,'SPACELOG 8 BP'!$F76:$EE76)+SUMIF('SPACELOG 9 BP'!$F$2:$EE$2,AT$4,'SPACELOG 9 BP'!$F76:$EE76)+SUMIF('SPACELOG 10 BP'!$F$2:$EE$2,AT$4,'SPACELOG 10 BP'!$F76:$EE76)+SUMIF('SPACELOG 11 BP'!$F$2:$EE$2,AT$4,'SPACELOG 11 BP'!$F76:$EE76)+SUMIF('SPACELOG 12 BP'!$F$2:$EE$2,AT$4,'SPACELOG 12 BP'!$F76:$EE76)</f>
        <v>17385</v>
      </c>
      <c r="AU76" s="33">
        <f>SUMIF('reporting montigny'!$F$2:$EE$2,AU$4,'reporting montigny'!$F76:$EE76)+SUMIF('reporting boissy'!$F$2:$EE$2,AU$4,'reporting boissy'!$F76:$EE76)+SUMIF('reporting moussy'!$F$2:$EE$2,AU$4,'reporting moussy'!$F76:$EE76)+SUMIF('reporting trappes'!$F$2:$EE$2,AU$4,'reporting trappes'!$F76:$EE76)+SUMIF('SPACELOG 5 BP'!$F$2:$EE$2,AU$4,'SPACELOG 5 BP'!$F76:$EE76)+SUMIF('SPACELOG 6 BP'!$F$2:$EE$2,AU$4,'SPACELOG 6 BP'!$F76:$EE76)+SUMIF('SPACELOG 7 BP'!$F$2:$EE$2,AU$4,'SPACELOG 7 BP'!$F76:$EE76)+SUMIF('SPACELOG 8 BP'!$F$2:$EE$2,AU$4,'SPACELOG 8 BP'!$F76:$EE76)+SUMIF('SPACELOG 9 BP'!$F$2:$EE$2,AU$4,'SPACELOG 9 BP'!$F76:$EE76)+SUMIF('SPACELOG 10 BP'!$F$2:$EE$2,AU$4,'SPACELOG 10 BP'!$F76:$EE76)+SUMIF('SPACELOG 11 BP'!$F$2:$EE$2,AU$4,'SPACELOG 11 BP'!$F76:$EE76)+SUMIF('SPACELOG 12 BP'!$F$2:$EE$2,AU$4,'SPACELOG 12 BP'!$F76:$EE76)</f>
        <v>17385</v>
      </c>
      <c r="AV76" s="33">
        <f>SUMIF('reporting montigny'!$F$2:$EE$2,AV$4,'reporting montigny'!$F76:$EE76)+SUMIF('reporting boissy'!$F$2:$EE$2,AV$4,'reporting boissy'!$F76:$EE76)+SUMIF('reporting moussy'!$F$2:$EE$2,AV$4,'reporting moussy'!$F76:$EE76)+SUMIF('reporting trappes'!$F$2:$EE$2,AV$4,'reporting trappes'!$F76:$EE76)+SUMIF('SPACELOG 5 BP'!$F$2:$EE$2,AV$4,'SPACELOG 5 BP'!$F76:$EE76)+SUMIF('SPACELOG 6 BP'!$F$2:$EE$2,AV$4,'SPACELOG 6 BP'!$F76:$EE76)+SUMIF('SPACELOG 7 BP'!$F$2:$EE$2,AV$4,'SPACELOG 7 BP'!$F76:$EE76)+SUMIF('SPACELOG 8 BP'!$F$2:$EE$2,AV$4,'SPACELOG 8 BP'!$F76:$EE76)+SUMIF('SPACELOG 9 BP'!$F$2:$EE$2,AV$4,'SPACELOG 9 BP'!$F76:$EE76)+SUMIF('SPACELOG 10 BP'!$F$2:$EE$2,AV$4,'SPACELOG 10 BP'!$F76:$EE76)+SUMIF('SPACELOG 11 BP'!$F$2:$EE$2,AV$4,'SPACELOG 11 BP'!$F76:$EE76)+SUMIF('SPACELOG 12 BP'!$F$2:$EE$2,AV$4,'SPACELOG 12 BP'!$F76:$EE76)</f>
        <v>17385</v>
      </c>
      <c r="AW76" s="33">
        <f>SUMIF('reporting montigny'!$F$2:$EE$2,AW$4,'reporting montigny'!$F76:$EE76)+SUMIF('reporting boissy'!$F$2:$EE$2,AW$4,'reporting boissy'!$F76:$EE76)+SUMIF('reporting moussy'!$F$2:$EE$2,AW$4,'reporting moussy'!$F76:$EE76)+SUMIF('reporting trappes'!$F$2:$EE$2,AW$4,'reporting trappes'!$F76:$EE76)+SUMIF('SPACELOG 5 BP'!$F$2:$EE$2,AW$4,'SPACELOG 5 BP'!$F76:$EE76)+SUMIF('SPACELOG 6 BP'!$F$2:$EE$2,AW$4,'SPACELOG 6 BP'!$F76:$EE76)+SUMIF('SPACELOG 7 BP'!$F$2:$EE$2,AW$4,'SPACELOG 7 BP'!$F76:$EE76)+SUMIF('SPACELOG 8 BP'!$F$2:$EE$2,AW$4,'SPACELOG 8 BP'!$F76:$EE76)+SUMIF('SPACELOG 9 BP'!$F$2:$EE$2,AW$4,'SPACELOG 9 BP'!$F76:$EE76)+SUMIF('SPACELOG 10 BP'!$F$2:$EE$2,AW$4,'SPACELOG 10 BP'!$F76:$EE76)+SUMIF('SPACELOG 11 BP'!$F$2:$EE$2,AW$4,'SPACELOG 11 BP'!$F76:$EE76)+SUMIF('SPACELOG 12 BP'!$F$2:$EE$2,AW$4,'SPACELOG 12 BP'!$F76:$EE76)</f>
        <v>17385</v>
      </c>
      <c r="AX76" s="33">
        <f>SUMIF('reporting montigny'!$F$2:$EE$2,AX$4,'reporting montigny'!$F76:$EE76)+SUMIF('reporting boissy'!$F$2:$EE$2,AX$4,'reporting boissy'!$F76:$EE76)+SUMIF('reporting moussy'!$F$2:$EE$2,AX$4,'reporting moussy'!$F76:$EE76)+SUMIF('reporting trappes'!$F$2:$EE$2,AX$4,'reporting trappes'!$F76:$EE76)+SUMIF('SPACELOG 5 BP'!$F$2:$EE$2,AX$4,'SPACELOG 5 BP'!$F76:$EE76)+SUMIF('SPACELOG 6 BP'!$F$2:$EE$2,AX$4,'SPACELOG 6 BP'!$F76:$EE76)+SUMIF('SPACELOG 7 BP'!$F$2:$EE$2,AX$4,'SPACELOG 7 BP'!$F76:$EE76)+SUMIF('SPACELOG 8 BP'!$F$2:$EE$2,AX$4,'SPACELOG 8 BP'!$F76:$EE76)+SUMIF('SPACELOG 9 BP'!$F$2:$EE$2,AX$4,'SPACELOG 9 BP'!$F76:$EE76)+SUMIF('SPACELOG 10 BP'!$F$2:$EE$2,AX$4,'SPACELOG 10 BP'!$F76:$EE76)+SUMIF('SPACELOG 11 BP'!$F$2:$EE$2,AX$4,'SPACELOG 11 BP'!$F76:$EE76)+SUMIF('SPACELOG 12 BP'!$F$2:$EE$2,AX$4,'SPACELOG 12 BP'!$F76:$EE76)</f>
        <v>17385</v>
      </c>
      <c r="AY76" s="33">
        <f>SUMIF('reporting montigny'!$F$2:$EE$2,AY$4,'reporting montigny'!$F76:$EE76)+SUMIF('reporting boissy'!$F$2:$EE$2,AY$4,'reporting boissy'!$F76:$EE76)+SUMIF('reporting moussy'!$F$2:$EE$2,AY$4,'reporting moussy'!$F76:$EE76)+SUMIF('reporting trappes'!$F$2:$EE$2,AY$4,'reporting trappes'!$F76:$EE76)+SUMIF('SPACELOG 5 BP'!$F$2:$EE$2,AY$4,'SPACELOG 5 BP'!$F76:$EE76)+SUMIF('SPACELOG 6 BP'!$F$2:$EE$2,AY$4,'SPACELOG 6 BP'!$F76:$EE76)+SUMIF('SPACELOG 7 BP'!$F$2:$EE$2,AY$4,'SPACELOG 7 BP'!$F76:$EE76)+SUMIF('SPACELOG 8 BP'!$F$2:$EE$2,AY$4,'SPACELOG 8 BP'!$F76:$EE76)+SUMIF('SPACELOG 9 BP'!$F$2:$EE$2,AY$4,'SPACELOG 9 BP'!$F76:$EE76)+SUMIF('SPACELOG 10 BP'!$F$2:$EE$2,AY$4,'SPACELOG 10 BP'!$F76:$EE76)+SUMIF('SPACELOG 11 BP'!$F$2:$EE$2,AY$4,'SPACELOG 11 BP'!$F76:$EE76)+SUMIF('SPACELOG 12 BP'!$F$2:$EE$2,AY$4,'SPACELOG 12 BP'!$F76:$EE76)</f>
        <v>17385</v>
      </c>
      <c r="AZ76" s="33">
        <f>SUMIF('reporting montigny'!$F$2:$EE$2,AZ$4,'reporting montigny'!$F76:$EE76)+SUMIF('reporting boissy'!$F$2:$EE$2,AZ$4,'reporting boissy'!$F76:$EE76)+SUMIF('reporting moussy'!$F$2:$EE$2,AZ$4,'reporting moussy'!$F76:$EE76)+SUMIF('reporting trappes'!$F$2:$EE$2,AZ$4,'reporting trappes'!$F76:$EE76)+SUMIF('SPACELOG 5 BP'!$F$2:$EE$2,AZ$4,'SPACELOG 5 BP'!$F76:$EE76)+SUMIF('SPACELOG 6 BP'!$F$2:$EE$2,AZ$4,'SPACELOG 6 BP'!$F76:$EE76)+SUMIF('SPACELOG 7 BP'!$F$2:$EE$2,AZ$4,'SPACELOG 7 BP'!$F76:$EE76)+SUMIF('SPACELOG 8 BP'!$F$2:$EE$2,AZ$4,'SPACELOG 8 BP'!$F76:$EE76)+SUMIF('SPACELOG 9 BP'!$F$2:$EE$2,AZ$4,'SPACELOG 9 BP'!$F76:$EE76)+SUMIF('SPACELOG 10 BP'!$F$2:$EE$2,AZ$4,'SPACELOG 10 BP'!$F76:$EE76)+SUMIF('SPACELOG 11 BP'!$F$2:$EE$2,AZ$4,'SPACELOG 11 BP'!$F76:$EE76)+SUMIF('SPACELOG 12 BP'!$F$2:$EE$2,AZ$4,'SPACELOG 12 BP'!$F76:$EE76)</f>
        <v>17385</v>
      </c>
      <c r="BA76" s="33">
        <f>SUMIF('reporting montigny'!$F$2:$EE$2,BA$4,'reporting montigny'!$F76:$EE76)+SUMIF('reporting boissy'!$F$2:$EE$2,BA$4,'reporting boissy'!$F76:$EE76)+SUMIF('reporting moussy'!$F$2:$EE$2,BA$4,'reporting moussy'!$F76:$EE76)+SUMIF('reporting trappes'!$F$2:$EE$2,BA$4,'reporting trappes'!$F76:$EE76)+SUMIF('SPACELOG 5 BP'!$F$2:$EE$2,BA$4,'SPACELOG 5 BP'!$F76:$EE76)+SUMIF('SPACELOG 6 BP'!$F$2:$EE$2,BA$4,'SPACELOG 6 BP'!$F76:$EE76)+SUMIF('SPACELOG 7 BP'!$F$2:$EE$2,BA$4,'SPACELOG 7 BP'!$F76:$EE76)+SUMIF('SPACELOG 8 BP'!$F$2:$EE$2,BA$4,'SPACELOG 8 BP'!$F76:$EE76)+SUMIF('SPACELOG 9 BP'!$F$2:$EE$2,BA$4,'SPACELOG 9 BP'!$F76:$EE76)+SUMIF('SPACELOG 10 BP'!$F$2:$EE$2,BA$4,'SPACELOG 10 BP'!$F76:$EE76)+SUMIF('SPACELOG 11 BP'!$F$2:$EE$2,BA$4,'SPACELOG 11 BP'!$F76:$EE76)+SUMIF('SPACELOG 12 BP'!$F$2:$EE$2,BA$4,'SPACELOG 12 BP'!$F76:$EE76)</f>
        <v>17385</v>
      </c>
      <c r="BB76" s="33">
        <f>SUMIF('reporting montigny'!$F$2:$EE$2,BB$4,'reporting montigny'!$F76:$EE76)+SUMIF('reporting boissy'!$F$2:$EE$2,BB$4,'reporting boissy'!$F76:$EE76)+SUMIF('reporting moussy'!$F$2:$EE$2,BB$4,'reporting moussy'!$F76:$EE76)+SUMIF('reporting trappes'!$F$2:$EE$2,BB$4,'reporting trappes'!$F76:$EE76)+SUMIF('SPACELOG 5 BP'!$F$2:$EE$2,BB$4,'SPACELOG 5 BP'!$F76:$EE76)+SUMIF('SPACELOG 6 BP'!$F$2:$EE$2,BB$4,'SPACELOG 6 BP'!$F76:$EE76)+SUMIF('SPACELOG 7 BP'!$F$2:$EE$2,BB$4,'SPACELOG 7 BP'!$F76:$EE76)+SUMIF('SPACELOG 8 BP'!$F$2:$EE$2,BB$4,'SPACELOG 8 BP'!$F76:$EE76)+SUMIF('SPACELOG 9 BP'!$F$2:$EE$2,BB$4,'SPACELOG 9 BP'!$F76:$EE76)+SUMIF('SPACELOG 10 BP'!$F$2:$EE$2,BB$4,'SPACELOG 10 BP'!$F76:$EE76)+SUMIF('SPACELOG 11 BP'!$F$2:$EE$2,BB$4,'SPACELOG 11 BP'!$F76:$EE76)+SUMIF('SPACELOG 12 BP'!$F$2:$EE$2,BB$4,'SPACELOG 12 BP'!$F76:$EE76)</f>
        <v>17385</v>
      </c>
      <c r="BC76" s="33">
        <f>SUMIF('reporting montigny'!$F$2:$EE$2,BC$4,'reporting montigny'!$F76:$EE76)+SUMIF('reporting boissy'!$F$2:$EE$2,BC$4,'reporting boissy'!$F76:$EE76)+SUMIF('reporting moussy'!$F$2:$EE$2,BC$4,'reporting moussy'!$F76:$EE76)+SUMIF('reporting trappes'!$F$2:$EE$2,BC$4,'reporting trappes'!$F76:$EE76)+SUMIF('SPACELOG 5 BP'!$F$2:$EE$2,BC$4,'SPACELOG 5 BP'!$F76:$EE76)+SUMIF('SPACELOG 6 BP'!$F$2:$EE$2,BC$4,'SPACELOG 6 BP'!$F76:$EE76)+SUMIF('SPACELOG 7 BP'!$F$2:$EE$2,BC$4,'SPACELOG 7 BP'!$F76:$EE76)+SUMIF('SPACELOG 8 BP'!$F$2:$EE$2,BC$4,'SPACELOG 8 BP'!$F76:$EE76)+SUMIF('SPACELOG 9 BP'!$F$2:$EE$2,BC$4,'SPACELOG 9 BP'!$F76:$EE76)+SUMIF('SPACELOG 10 BP'!$F$2:$EE$2,BC$4,'SPACELOG 10 BP'!$F76:$EE76)+SUMIF('SPACELOG 11 BP'!$F$2:$EE$2,BC$4,'SPACELOG 11 BP'!$F76:$EE76)+SUMIF('SPACELOG 12 BP'!$F$2:$EE$2,BC$4,'SPACELOG 12 BP'!$F76:$EE76)</f>
        <v>17385</v>
      </c>
      <c r="BD76" s="33">
        <f>SUMIF('reporting montigny'!$F$2:$EE$2,BD$4,'reporting montigny'!$F76:$EE76)+SUMIF('reporting boissy'!$F$2:$EE$2,BD$4,'reporting boissy'!$F76:$EE76)+SUMIF('reporting moussy'!$F$2:$EE$2,BD$4,'reporting moussy'!$F76:$EE76)+SUMIF('reporting trappes'!$F$2:$EE$2,BD$4,'reporting trappes'!$F76:$EE76)+SUMIF('SPACELOG 5 BP'!$F$2:$EE$2,BD$4,'SPACELOG 5 BP'!$F76:$EE76)+SUMIF('SPACELOG 6 BP'!$F$2:$EE$2,BD$4,'SPACELOG 6 BP'!$F76:$EE76)+SUMIF('SPACELOG 7 BP'!$F$2:$EE$2,BD$4,'SPACELOG 7 BP'!$F76:$EE76)+SUMIF('SPACELOG 8 BP'!$F$2:$EE$2,BD$4,'SPACELOG 8 BP'!$F76:$EE76)+SUMIF('SPACELOG 9 BP'!$F$2:$EE$2,BD$4,'SPACELOG 9 BP'!$F76:$EE76)+SUMIF('SPACELOG 10 BP'!$F$2:$EE$2,BD$4,'SPACELOG 10 BP'!$F76:$EE76)+SUMIF('SPACELOG 11 BP'!$F$2:$EE$2,BD$4,'SPACELOG 11 BP'!$F76:$EE76)+SUMIF('SPACELOG 12 BP'!$F$2:$EE$2,BD$4,'SPACELOG 12 BP'!$F76:$EE76)</f>
        <v>17385</v>
      </c>
      <c r="BE76" s="393">
        <f t="shared" ref="BE76:BE80" si="329">SUM(AS76:BD76)</f>
        <v>208620</v>
      </c>
      <c r="BF76" s="33">
        <f>SUMIF('reporting montigny'!$F$2:$EE$2,BF$4,'reporting montigny'!$F76:$EE76)+SUMIF('reporting boissy'!$F$2:$EE$2,BF$4,'reporting boissy'!$F76:$EE76)+SUMIF('reporting moussy'!$F$2:$EE$2,BF$4,'reporting moussy'!$F76:$EE76)+SUMIF('reporting trappes'!$F$2:$EE$2,BF$4,'reporting trappes'!$F76:$EE76)+SUMIF('SPACELOG 5 BP'!$F$2:$EE$2,BF$4,'SPACELOG 5 BP'!$F76:$EE76)+SUMIF('SPACELOG 6 BP'!$F$2:$EE$2,BF$4,'SPACELOG 6 BP'!$F76:$EE76)+SUMIF('SPACELOG 7 BP'!$F$2:$EE$2,BF$4,'SPACELOG 7 BP'!$F76:$EE76)+SUMIF('SPACELOG 8 BP'!$F$2:$EE$2,BF$4,'SPACELOG 8 BP'!$F76:$EE76)+SUMIF('SPACELOG 9 BP'!$F$2:$EE$2,BF$4,'SPACELOG 9 BP'!$F76:$EE76)+SUMIF('SPACELOG 10 BP'!$F$2:$EE$2,BF$4,'SPACELOG 10 BP'!$F76:$EE76)+SUMIF('SPACELOG 11 BP'!$F$2:$EE$2,BF$4,'SPACELOG 11 BP'!$F76:$EE76)+SUMIF('SPACELOG 12 BP'!$F$2:$EE$2,BF$4,'SPACELOG 12 BP'!$F76:$EE76)</f>
        <v>17385</v>
      </c>
      <c r="BG76" s="33">
        <f>SUMIF('reporting montigny'!$F$2:$EE$2,BG$4,'reporting montigny'!$F76:$EE76)+SUMIF('reporting boissy'!$F$2:$EE$2,BG$4,'reporting boissy'!$F76:$EE76)+SUMIF('reporting moussy'!$F$2:$EE$2,BG$4,'reporting moussy'!$F76:$EE76)+SUMIF('reporting trappes'!$F$2:$EE$2,BG$4,'reporting trappes'!$F76:$EE76)+SUMIF('SPACELOG 5 BP'!$F$2:$EE$2,BG$4,'SPACELOG 5 BP'!$F76:$EE76)+SUMIF('SPACELOG 6 BP'!$F$2:$EE$2,BG$4,'SPACELOG 6 BP'!$F76:$EE76)+SUMIF('SPACELOG 7 BP'!$F$2:$EE$2,BG$4,'SPACELOG 7 BP'!$F76:$EE76)+SUMIF('SPACELOG 8 BP'!$F$2:$EE$2,BG$4,'SPACELOG 8 BP'!$F76:$EE76)+SUMIF('SPACELOG 9 BP'!$F$2:$EE$2,BG$4,'SPACELOG 9 BP'!$F76:$EE76)+SUMIF('SPACELOG 10 BP'!$F$2:$EE$2,BG$4,'SPACELOG 10 BP'!$F76:$EE76)+SUMIF('SPACELOG 11 BP'!$F$2:$EE$2,BG$4,'SPACELOG 11 BP'!$F76:$EE76)+SUMIF('SPACELOG 12 BP'!$F$2:$EE$2,BG$4,'SPACELOG 12 BP'!$F76:$EE76)</f>
        <v>17385</v>
      </c>
      <c r="BH76" s="33">
        <f>SUMIF('reporting montigny'!$F$2:$EE$2,BH$4,'reporting montigny'!$F76:$EE76)+SUMIF('reporting boissy'!$F$2:$EE$2,BH$4,'reporting boissy'!$F76:$EE76)+SUMIF('reporting moussy'!$F$2:$EE$2,BH$4,'reporting moussy'!$F76:$EE76)+SUMIF('reporting trappes'!$F$2:$EE$2,BH$4,'reporting trappes'!$F76:$EE76)+SUMIF('SPACELOG 5 BP'!$F$2:$EE$2,BH$4,'SPACELOG 5 BP'!$F76:$EE76)+SUMIF('SPACELOG 6 BP'!$F$2:$EE$2,BH$4,'SPACELOG 6 BP'!$F76:$EE76)+SUMIF('SPACELOG 7 BP'!$F$2:$EE$2,BH$4,'SPACELOG 7 BP'!$F76:$EE76)+SUMIF('SPACELOG 8 BP'!$F$2:$EE$2,BH$4,'SPACELOG 8 BP'!$F76:$EE76)+SUMIF('SPACELOG 9 BP'!$F$2:$EE$2,BH$4,'SPACELOG 9 BP'!$F76:$EE76)+SUMIF('SPACELOG 10 BP'!$F$2:$EE$2,BH$4,'SPACELOG 10 BP'!$F76:$EE76)+SUMIF('SPACELOG 11 BP'!$F$2:$EE$2,BH$4,'SPACELOG 11 BP'!$F76:$EE76)+SUMIF('SPACELOG 12 BP'!$F$2:$EE$2,BH$4,'SPACELOG 12 BP'!$F76:$EE76)</f>
        <v>17385</v>
      </c>
      <c r="BI76" s="33">
        <f>SUMIF('reporting montigny'!$F$2:$EE$2,BI$4,'reporting montigny'!$F76:$EE76)+SUMIF('reporting boissy'!$F$2:$EE$2,BI$4,'reporting boissy'!$F76:$EE76)+SUMIF('reporting moussy'!$F$2:$EE$2,BI$4,'reporting moussy'!$F76:$EE76)+SUMIF('reporting trappes'!$F$2:$EE$2,BI$4,'reporting trappes'!$F76:$EE76)+SUMIF('SPACELOG 5 BP'!$F$2:$EE$2,BI$4,'SPACELOG 5 BP'!$F76:$EE76)+SUMIF('SPACELOG 6 BP'!$F$2:$EE$2,BI$4,'SPACELOG 6 BP'!$F76:$EE76)+SUMIF('SPACELOG 7 BP'!$F$2:$EE$2,BI$4,'SPACELOG 7 BP'!$F76:$EE76)+SUMIF('SPACELOG 8 BP'!$F$2:$EE$2,BI$4,'SPACELOG 8 BP'!$F76:$EE76)+SUMIF('SPACELOG 9 BP'!$F$2:$EE$2,BI$4,'SPACELOG 9 BP'!$F76:$EE76)+SUMIF('SPACELOG 10 BP'!$F$2:$EE$2,BI$4,'SPACELOG 10 BP'!$F76:$EE76)+SUMIF('SPACELOG 11 BP'!$F$2:$EE$2,BI$4,'SPACELOG 11 BP'!$F76:$EE76)+SUMIF('SPACELOG 12 BP'!$F$2:$EE$2,BI$4,'SPACELOG 12 BP'!$F76:$EE76)</f>
        <v>17385</v>
      </c>
      <c r="BJ76" s="33">
        <f>SUMIF('reporting montigny'!$F$2:$EE$2,BJ$4,'reporting montigny'!$F76:$EE76)+SUMIF('reporting boissy'!$F$2:$EE$2,BJ$4,'reporting boissy'!$F76:$EE76)+SUMIF('reporting moussy'!$F$2:$EE$2,BJ$4,'reporting moussy'!$F76:$EE76)+SUMIF('reporting trappes'!$F$2:$EE$2,BJ$4,'reporting trappes'!$F76:$EE76)+SUMIF('SPACELOG 5 BP'!$F$2:$EE$2,BJ$4,'SPACELOG 5 BP'!$F76:$EE76)+SUMIF('SPACELOG 6 BP'!$F$2:$EE$2,BJ$4,'SPACELOG 6 BP'!$F76:$EE76)+SUMIF('SPACELOG 7 BP'!$F$2:$EE$2,BJ$4,'SPACELOG 7 BP'!$F76:$EE76)+SUMIF('SPACELOG 8 BP'!$F$2:$EE$2,BJ$4,'SPACELOG 8 BP'!$F76:$EE76)+SUMIF('SPACELOG 9 BP'!$F$2:$EE$2,BJ$4,'SPACELOG 9 BP'!$F76:$EE76)+SUMIF('SPACELOG 10 BP'!$F$2:$EE$2,BJ$4,'SPACELOG 10 BP'!$F76:$EE76)+SUMIF('SPACELOG 11 BP'!$F$2:$EE$2,BJ$4,'SPACELOG 11 BP'!$F76:$EE76)+SUMIF('SPACELOG 12 BP'!$F$2:$EE$2,BJ$4,'SPACELOG 12 BP'!$F76:$EE76)</f>
        <v>17385</v>
      </c>
      <c r="BK76" s="33">
        <f>SUMIF('reporting montigny'!$F$2:$EE$2,BK$4,'reporting montigny'!$F76:$EE76)+SUMIF('reporting boissy'!$F$2:$EE$2,BK$4,'reporting boissy'!$F76:$EE76)+SUMIF('reporting moussy'!$F$2:$EE$2,BK$4,'reporting moussy'!$F76:$EE76)+SUMIF('reporting trappes'!$F$2:$EE$2,BK$4,'reporting trappes'!$F76:$EE76)+SUMIF('SPACELOG 5 BP'!$F$2:$EE$2,BK$4,'SPACELOG 5 BP'!$F76:$EE76)+SUMIF('SPACELOG 6 BP'!$F$2:$EE$2,BK$4,'SPACELOG 6 BP'!$F76:$EE76)+SUMIF('SPACELOG 7 BP'!$F$2:$EE$2,BK$4,'SPACELOG 7 BP'!$F76:$EE76)+SUMIF('SPACELOG 8 BP'!$F$2:$EE$2,BK$4,'SPACELOG 8 BP'!$F76:$EE76)+SUMIF('SPACELOG 9 BP'!$F$2:$EE$2,BK$4,'SPACELOG 9 BP'!$F76:$EE76)+SUMIF('SPACELOG 10 BP'!$F$2:$EE$2,BK$4,'SPACELOG 10 BP'!$F76:$EE76)+SUMIF('SPACELOG 11 BP'!$F$2:$EE$2,BK$4,'SPACELOG 11 BP'!$F76:$EE76)+SUMIF('SPACELOG 12 BP'!$F$2:$EE$2,BK$4,'SPACELOG 12 BP'!$F76:$EE76)</f>
        <v>17385</v>
      </c>
      <c r="BL76" s="33">
        <f>SUMIF('reporting montigny'!$F$2:$EE$2,BL$4,'reporting montigny'!$F76:$EE76)+SUMIF('reporting boissy'!$F$2:$EE$2,BL$4,'reporting boissy'!$F76:$EE76)+SUMIF('reporting moussy'!$F$2:$EE$2,BL$4,'reporting moussy'!$F76:$EE76)+SUMIF('reporting trappes'!$F$2:$EE$2,BL$4,'reporting trappes'!$F76:$EE76)+SUMIF('SPACELOG 5 BP'!$F$2:$EE$2,BL$4,'SPACELOG 5 BP'!$F76:$EE76)+SUMIF('SPACELOG 6 BP'!$F$2:$EE$2,BL$4,'SPACELOG 6 BP'!$F76:$EE76)+SUMIF('SPACELOG 7 BP'!$F$2:$EE$2,BL$4,'SPACELOG 7 BP'!$F76:$EE76)+SUMIF('SPACELOG 8 BP'!$F$2:$EE$2,BL$4,'SPACELOG 8 BP'!$F76:$EE76)+SUMIF('SPACELOG 9 BP'!$F$2:$EE$2,BL$4,'SPACELOG 9 BP'!$F76:$EE76)+SUMIF('SPACELOG 10 BP'!$F$2:$EE$2,BL$4,'SPACELOG 10 BP'!$F76:$EE76)+SUMIF('SPACELOG 11 BP'!$F$2:$EE$2,BL$4,'SPACELOG 11 BP'!$F76:$EE76)+SUMIF('SPACELOG 12 BP'!$F$2:$EE$2,BL$4,'SPACELOG 12 BP'!$F76:$EE76)</f>
        <v>17385</v>
      </c>
      <c r="BM76" s="33">
        <f>SUMIF('reporting montigny'!$F$2:$EE$2,BM$4,'reporting montigny'!$F76:$EE76)+SUMIF('reporting boissy'!$F$2:$EE$2,BM$4,'reporting boissy'!$F76:$EE76)+SUMIF('reporting moussy'!$F$2:$EE$2,BM$4,'reporting moussy'!$F76:$EE76)+SUMIF('reporting trappes'!$F$2:$EE$2,BM$4,'reporting trappes'!$F76:$EE76)+SUMIF('SPACELOG 5 BP'!$F$2:$EE$2,BM$4,'SPACELOG 5 BP'!$F76:$EE76)+SUMIF('SPACELOG 6 BP'!$F$2:$EE$2,BM$4,'SPACELOG 6 BP'!$F76:$EE76)+SUMIF('SPACELOG 7 BP'!$F$2:$EE$2,BM$4,'SPACELOG 7 BP'!$F76:$EE76)+SUMIF('SPACELOG 8 BP'!$F$2:$EE$2,BM$4,'SPACELOG 8 BP'!$F76:$EE76)+SUMIF('SPACELOG 9 BP'!$F$2:$EE$2,BM$4,'SPACELOG 9 BP'!$F76:$EE76)+SUMIF('SPACELOG 10 BP'!$F$2:$EE$2,BM$4,'SPACELOG 10 BP'!$F76:$EE76)+SUMIF('SPACELOG 11 BP'!$F$2:$EE$2,BM$4,'SPACELOG 11 BP'!$F76:$EE76)+SUMIF('SPACELOG 12 BP'!$F$2:$EE$2,BM$4,'SPACELOG 12 BP'!$F76:$EE76)</f>
        <v>17385</v>
      </c>
      <c r="BN76" s="33">
        <f>SUMIF('reporting montigny'!$F$2:$EE$2,BN$4,'reporting montigny'!$F76:$EE76)+SUMIF('reporting boissy'!$F$2:$EE$2,BN$4,'reporting boissy'!$F76:$EE76)+SUMIF('reporting moussy'!$F$2:$EE$2,BN$4,'reporting moussy'!$F76:$EE76)+SUMIF('reporting trappes'!$F$2:$EE$2,BN$4,'reporting trappes'!$F76:$EE76)+SUMIF('SPACELOG 5 BP'!$F$2:$EE$2,BN$4,'SPACELOG 5 BP'!$F76:$EE76)+SUMIF('SPACELOG 6 BP'!$F$2:$EE$2,BN$4,'SPACELOG 6 BP'!$F76:$EE76)+SUMIF('SPACELOG 7 BP'!$F$2:$EE$2,BN$4,'SPACELOG 7 BP'!$F76:$EE76)+SUMIF('SPACELOG 8 BP'!$F$2:$EE$2,BN$4,'SPACELOG 8 BP'!$F76:$EE76)+SUMIF('SPACELOG 9 BP'!$F$2:$EE$2,BN$4,'SPACELOG 9 BP'!$F76:$EE76)+SUMIF('SPACELOG 10 BP'!$F$2:$EE$2,BN$4,'SPACELOG 10 BP'!$F76:$EE76)+SUMIF('SPACELOG 11 BP'!$F$2:$EE$2,BN$4,'SPACELOG 11 BP'!$F76:$EE76)+SUMIF('SPACELOG 12 BP'!$F$2:$EE$2,BN$4,'SPACELOG 12 BP'!$F76:$EE76)</f>
        <v>17385</v>
      </c>
      <c r="BO76" s="33">
        <f>SUMIF('reporting montigny'!$F$2:$EE$2,BO$4,'reporting montigny'!$F76:$EE76)+SUMIF('reporting boissy'!$F$2:$EE$2,BO$4,'reporting boissy'!$F76:$EE76)+SUMIF('reporting moussy'!$F$2:$EE$2,BO$4,'reporting moussy'!$F76:$EE76)+SUMIF('reporting trappes'!$F$2:$EE$2,BO$4,'reporting trappes'!$F76:$EE76)+SUMIF('SPACELOG 5 BP'!$F$2:$EE$2,BO$4,'SPACELOG 5 BP'!$F76:$EE76)+SUMIF('SPACELOG 6 BP'!$F$2:$EE$2,BO$4,'SPACELOG 6 BP'!$F76:$EE76)+SUMIF('SPACELOG 7 BP'!$F$2:$EE$2,BO$4,'SPACELOG 7 BP'!$F76:$EE76)+SUMIF('SPACELOG 8 BP'!$F$2:$EE$2,BO$4,'SPACELOG 8 BP'!$F76:$EE76)+SUMIF('SPACELOG 9 BP'!$F$2:$EE$2,BO$4,'SPACELOG 9 BP'!$F76:$EE76)+SUMIF('SPACELOG 10 BP'!$F$2:$EE$2,BO$4,'SPACELOG 10 BP'!$F76:$EE76)+SUMIF('SPACELOG 11 BP'!$F$2:$EE$2,BO$4,'SPACELOG 11 BP'!$F76:$EE76)+SUMIF('SPACELOG 12 BP'!$F$2:$EE$2,BO$4,'SPACELOG 12 BP'!$F76:$EE76)</f>
        <v>17385</v>
      </c>
      <c r="BP76" s="33">
        <f>SUMIF('reporting montigny'!$F$2:$EE$2,BP$4,'reporting montigny'!$F76:$EE76)+SUMIF('reporting boissy'!$F$2:$EE$2,BP$4,'reporting boissy'!$F76:$EE76)+SUMIF('reporting moussy'!$F$2:$EE$2,BP$4,'reporting moussy'!$F76:$EE76)+SUMIF('reporting trappes'!$F$2:$EE$2,BP$4,'reporting trappes'!$F76:$EE76)+SUMIF('SPACELOG 5 BP'!$F$2:$EE$2,BP$4,'SPACELOG 5 BP'!$F76:$EE76)+SUMIF('SPACELOG 6 BP'!$F$2:$EE$2,BP$4,'SPACELOG 6 BP'!$F76:$EE76)+SUMIF('SPACELOG 7 BP'!$F$2:$EE$2,BP$4,'SPACELOG 7 BP'!$F76:$EE76)+SUMIF('SPACELOG 8 BP'!$F$2:$EE$2,BP$4,'SPACELOG 8 BP'!$F76:$EE76)+SUMIF('SPACELOG 9 BP'!$F$2:$EE$2,BP$4,'SPACELOG 9 BP'!$F76:$EE76)+SUMIF('SPACELOG 10 BP'!$F$2:$EE$2,BP$4,'SPACELOG 10 BP'!$F76:$EE76)+SUMIF('SPACELOG 11 BP'!$F$2:$EE$2,BP$4,'SPACELOG 11 BP'!$F76:$EE76)+SUMIF('SPACELOG 12 BP'!$F$2:$EE$2,BP$4,'SPACELOG 12 BP'!$F76:$EE76)</f>
        <v>17385</v>
      </c>
      <c r="BQ76" s="33">
        <f>SUMIF('reporting montigny'!$F$2:$EE$2,BQ$4,'reporting montigny'!$F76:$EE76)+SUMIF('reporting boissy'!$F$2:$EE$2,BQ$4,'reporting boissy'!$F76:$EE76)+SUMIF('reporting moussy'!$F$2:$EE$2,BQ$4,'reporting moussy'!$F76:$EE76)+SUMIF('reporting trappes'!$F$2:$EE$2,BQ$4,'reporting trappes'!$F76:$EE76)+SUMIF('SPACELOG 5 BP'!$F$2:$EE$2,BQ$4,'SPACELOG 5 BP'!$F76:$EE76)+SUMIF('SPACELOG 6 BP'!$F$2:$EE$2,BQ$4,'SPACELOG 6 BP'!$F76:$EE76)+SUMIF('SPACELOG 7 BP'!$F$2:$EE$2,BQ$4,'SPACELOG 7 BP'!$F76:$EE76)+SUMIF('SPACELOG 8 BP'!$F$2:$EE$2,BQ$4,'SPACELOG 8 BP'!$F76:$EE76)+SUMIF('SPACELOG 9 BP'!$F$2:$EE$2,BQ$4,'SPACELOG 9 BP'!$F76:$EE76)+SUMIF('SPACELOG 10 BP'!$F$2:$EE$2,BQ$4,'SPACELOG 10 BP'!$F76:$EE76)+SUMIF('SPACELOG 11 BP'!$F$2:$EE$2,BQ$4,'SPACELOG 11 BP'!$F76:$EE76)+SUMIF('SPACELOG 12 BP'!$F$2:$EE$2,BQ$4,'SPACELOG 12 BP'!$F76:$EE76)</f>
        <v>17385</v>
      </c>
      <c r="BR76" s="393">
        <f t="shared" ref="BR76:BR80" si="330">SUM(BF76:BQ76)</f>
        <v>208620</v>
      </c>
      <c r="BS76" s="33">
        <f>SUMIF('reporting montigny'!$F$2:$EE$2,BS$4,'reporting montigny'!$F76:$EE76)+SUMIF('reporting boissy'!$F$2:$EE$2,BS$4,'reporting boissy'!$F76:$EE76)+SUMIF('reporting moussy'!$F$2:$EE$2,BS$4,'reporting moussy'!$F76:$EE76)+SUMIF('reporting trappes'!$F$2:$EE$2,BS$4,'reporting trappes'!$F76:$EE76)+SUMIF('SPACELOG 5 BP'!$F$2:$EE$2,BS$4,'SPACELOG 5 BP'!$F76:$EE76)+SUMIF('SPACELOG 6 BP'!$F$2:$EE$2,BS$4,'SPACELOG 6 BP'!$F76:$EE76)+SUMIF('SPACELOG 7 BP'!$F$2:$EE$2,BS$4,'SPACELOG 7 BP'!$F76:$EE76)+SUMIF('SPACELOG 8 BP'!$F$2:$EE$2,BS$4,'SPACELOG 8 BP'!$F76:$EE76)+SUMIF('SPACELOG 9 BP'!$F$2:$EE$2,BS$4,'SPACELOG 9 BP'!$F76:$EE76)+SUMIF('SPACELOG 10 BP'!$F$2:$EE$2,BS$4,'SPACELOG 10 BP'!$F76:$EE76)+SUMIF('SPACELOG 11 BP'!$F$2:$EE$2,BS$4,'SPACELOG 11 BP'!$F76:$EE76)+SUMIF('SPACELOG 12 BP'!$F$2:$EE$2,BS$4,'SPACELOG 12 BP'!$F76:$EE76)</f>
        <v>17385</v>
      </c>
      <c r="BT76" s="33">
        <f>SUMIF('reporting montigny'!$F$2:$EE$2,BT$4,'reporting montigny'!$F76:$EE76)+SUMIF('reporting boissy'!$F$2:$EE$2,BT$4,'reporting boissy'!$F76:$EE76)+SUMIF('reporting moussy'!$F$2:$EE$2,BT$4,'reporting moussy'!$F76:$EE76)+SUMIF('reporting trappes'!$F$2:$EE$2,BT$4,'reporting trappes'!$F76:$EE76)+SUMIF('SPACELOG 5 BP'!$F$2:$EE$2,BT$4,'SPACELOG 5 BP'!$F76:$EE76)+SUMIF('SPACELOG 6 BP'!$F$2:$EE$2,BT$4,'SPACELOG 6 BP'!$F76:$EE76)+SUMIF('SPACELOG 7 BP'!$F$2:$EE$2,BT$4,'SPACELOG 7 BP'!$F76:$EE76)+SUMIF('SPACELOG 8 BP'!$F$2:$EE$2,BT$4,'SPACELOG 8 BP'!$F76:$EE76)+SUMIF('SPACELOG 9 BP'!$F$2:$EE$2,BT$4,'SPACELOG 9 BP'!$F76:$EE76)+SUMIF('SPACELOG 10 BP'!$F$2:$EE$2,BT$4,'SPACELOG 10 BP'!$F76:$EE76)+SUMIF('SPACELOG 11 BP'!$F$2:$EE$2,BT$4,'SPACELOG 11 BP'!$F76:$EE76)+SUMIF('SPACELOG 12 BP'!$F$2:$EE$2,BT$4,'SPACELOG 12 BP'!$F76:$EE76)</f>
        <v>17385</v>
      </c>
      <c r="BU76" s="33">
        <f>SUMIF('reporting montigny'!$F$2:$EE$2,BU$4,'reporting montigny'!$F76:$EE76)+SUMIF('reporting boissy'!$F$2:$EE$2,BU$4,'reporting boissy'!$F76:$EE76)+SUMIF('reporting moussy'!$F$2:$EE$2,BU$4,'reporting moussy'!$F76:$EE76)+SUMIF('reporting trappes'!$F$2:$EE$2,BU$4,'reporting trappes'!$F76:$EE76)+SUMIF('SPACELOG 5 BP'!$F$2:$EE$2,BU$4,'SPACELOG 5 BP'!$F76:$EE76)+SUMIF('SPACELOG 6 BP'!$F$2:$EE$2,BU$4,'SPACELOG 6 BP'!$F76:$EE76)+SUMIF('SPACELOG 7 BP'!$F$2:$EE$2,BU$4,'SPACELOG 7 BP'!$F76:$EE76)+SUMIF('SPACELOG 8 BP'!$F$2:$EE$2,BU$4,'SPACELOG 8 BP'!$F76:$EE76)+SUMIF('SPACELOG 9 BP'!$F$2:$EE$2,BU$4,'SPACELOG 9 BP'!$F76:$EE76)+SUMIF('SPACELOG 10 BP'!$F$2:$EE$2,BU$4,'SPACELOG 10 BP'!$F76:$EE76)+SUMIF('SPACELOG 11 BP'!$F$2:$EE$2,BU$4,'SPACELOG 11 BP'!$F76:$EE76)+SUMIF('SPACELOG 12 BP'!$F$2:$EE$2,BU$4,'SPACELOG 12 BP'!$F76:$EE76)</f>
        <v>17385</v>
      </c>
      <c r="BV76" s="33">
        <f>SUMIF('reporting montigny'!$F$2:$EE$2,BV$4,'reporting montigny'!$F76:$EE76)+SUMIF('reporting boissy'!$F$2:$EE$2,BV$4,'reporting boissy'!$F76:$EE76)+SUMIF('reporting moussy'!$F$2:$EE$2,BV$4,'reporting moussy'!$F76:$EE76)+SUMIF('reporting trappes'!$F$2:$EE$2,BV$4,'reporting trappes'!$F76:$EE76)+SUMIF('SPACELOG 5 BP'!$F$2:$EE$2,BV$4,'SPACELOG 5 BP'!$F76:$EE76)+SUMIF('SPACELOG 6 BP'!$F$2:$EE$2,BV$4,'SPACELOG 6 BP'!$F76:$EE76)+SUMIF('SPACELOG 7 BP'!$F$2:$EE$2,BV$4,'SPACELOG 7 BP'!$F76:$EE76)+SUMIF('SPACELOG 8 BP'!$F$2:$EE$2,BV$4,'SPACELOG 8 BP'!$F76:$EE76)+SUMIF('SPACELOG 9 BP'!$F$2:$EE$2,BV$4,'SPACELOG 9 BP'!$F76:$EE76)+SUMIF('SPACELOG 10 BP'!$F$2:$EE$2,BV$4,'SPACELOG 10 BP'!$F76:$EE76)+SUMIF('SPACELOG 11 BP'!$F$2:$EE$2,BV$4,'SPACELOG 11 BP'!$F76:$EE76)+SUMIF('SPACELOG 12 BP'!$F$2:$EE$2,BV$4,'SPACELOG 12 BP'!$F76:$EE76)</f>
        <v>17385</v>
      </c>
      <c r="BW76" s="33">
        <f>SUMIF('reporting montigny'!$F$2:$EE$2,BW$4,'reporting montigny'!$F76:$EE76)+SUMIF('reporting boissy'!$F$2:$EE$2,BW$4,'reporting boissy'!$F76:$EE76)+SUMIF('reporting moussy'!$F$2:$EE$2,BW$4,'reporting moussy'!$F76:$EE76)+SUMIF('reporting trappes'!$F$2:$EE$2,BW$4,'reporting trappes'!$F76:$EE76)+SUMIF('SPACELOG 5 BP'!$F$2:$EE$2,BW$4,'SPACELOG 5 BP'!$F76:$EE76)+SUMIF('SPACELOG 6 BP'!$F$2:$EE$2,BW$4,'SPACELOG 6 BP'!$F76:$EE76)+SUMIF('SPACELOG 7 BP'!$F$2:$EE$2,BW$4,'SPACELOG 7 BP'!$F76:$EE76)+SUMIF('SPACELOG 8 BP'!$F$2:$EE$2,BW$4,'SPACELOG 8 BP'!$F76:$EE76)+SUMIF('SPACELOG 9 BP'!$F$2:$EE$2,BW$4,'SPACELOG 9 BP'!$F76:$EE76)+SUMIF('SPACELOG 10 BP'!$F$2:$EE$2,BW$4,'SPACELOG 10 BP'!$F76:$EE76)+SUMIF('SPACELOG 11 BP'!$F$2:$EE$2,BW$4,'SPACELOG 11 BP'!$F76:$EE76)+SUMIF('SPACELOG 12 BP'!$F$2:$EE$2,BW$4,'SPACELOG 12 BP'!$F76:$EE76)</f>
        <v>17385</v>
      </c>
      <c r="BX76" s="33">
        <f>SUMIF('reporting montigny'!$F$2:$EE$2,BX$4,'reporting montigny'!$F76:$EE76)+SUMIF('reporting boissy'!$F$2:$EE$2,BX$4,'reporting boissy'!$F76:$EE76)+SUMIF('reporting moussy'!$F$2:$EE$2,BX$4,'reporting moussy'!$F76:$EE76)+SUMIF('reporting trappes'!$F$2:$EE$2,BX$4,'reporting trappes'!$F76:$EE76)+SUMIF('SPACELOG 5 BP'!$F$2:$EE$2,BX$4,'SPACELOG 5 BP'!$F76:$EE76)+SUMIF('SPACELOG 6 BP'!$F$2:$EE$2,BX$4,'SPACELOG 6 BP'!$F76:$EE76)+SUMIF('SPACELOG 7 BP'!$F$2:$EE$2,BX$4,'SPACELOG 7 BP'!$F76:$EE76)+SUMIF('SPACELOG 8 BP'!$F$2:$EE$2,BX$4,'SPACELOG 8 BP'!$F76:$EE76)+SUMIF('SPACELOG 9 BP'!$F$2:$EE$2,BX$4,'SPACELOG 9 BP'!$F76:$EE76)+SUMIF('SPACELOG 10 BP'!$F$2:$EE$2,BX$4,'SPACELOG 10 BP'!$F76:$EE76)+SUMIF('SPACELOG 11 BP'!$F$2:$EE$2,BX$4,'SPACELOG 11 BP'!$F76:$EE76)+SUMIF('SPACELOG 12 BP'!$F$2:$EE$2,BX$4,'SPACELOG 12 BP'!$F76:$EE76)</f>
        <v>17385</v>
      </c>
      <c r="BY76" s="33">
        <f>SUMIF('reporting montigny'!$F$2:$EE$2,BY$4,'reporting montigny'!$F76:$EE76)+SUMIF('reporting boissy'!$F$2:$EE$2,BY$4,'reporting boissy'!$F76:$EE76)+SUMIF('reporting moussy'!$F$2:$EE$2,BY$4,'reporting moussy'!$F76:$EE76)+SUMIF('reporting trappes'!$F$2:$EE$2,BY$4,'reporting trappes'!$F76:$EE76)+SUMIF('SPACELOG 5 BP'!$F$2:$EE$2,BY$4,'SPACELOG 5 BP'!$F76:$EE76)+SUMIF('SPACELOG 6 BP'!$F$2:$EE$2,BY$4,'SPACELOG 6 BP'!$F76:$EE76)+SUMIF('SPACELOG 7 BP'!$F$2:$EE$2,BY$4,'SPACELOG 7 BP'!$F76:$EE76)+SUMIF('SPACELOG 8 BP'!$F$2:$EE$2,BY$4,'SPACELOG 8 BP'!$F76:$EE76)+SUMIF('SPACELOG 9 BP'!$F$2:$EE$2,BY$4,'SPACELOG 9 BP'!$F76:$EE76)+SUMIF('SPACELOG 10 BP'!$F$2:$EE$2,BY$4,'SPACELOG 10 BP'!$F76:$EE76)+SUMIF('SPACELOG 11 BP'!$F$2:$EE$2,BY$4,'SPACELOG 11 BP'!$F76:$EE76)+SUMIF('SPACELOG 12 BP'!$F$2:$EE$2,BY$4,'SPACELOG 12 BP'!$F76:$EE76)</f>
        <v>17385</v>
      </c>
      <c r="BZ76" s="33">
        <f>SUMIF('reporting montigny'!$F$2:$EE$2,BZ$4,'reporting montigny'!$F76:$EE76)+SUMIF('reporting boissy'!$F$2:$EE$2,BZ$4,'reporting boissy'!$F76:$EE76)+SUMIF('reporting moussy'!$F$2:$EE$2,BZ$4,'reporting moussy'!$F76:$EE76)+SUMIF('reporting trappes'!$F$2:$EE$2,BZ$4,'reporting trappes'!$F76:$EE76)+SUMIF('SPACELOG 5 BP'!$F$2:$EE$2,BZ$4,'SPACELOG 5 BP'!$F76:$EE76)+SUMIF('SPACELOG 6 BP'!$F$2:$EE$2,BZ$4,'SPACELOG 6 BP'!$F76:$EE76)+SUMIF('SPACELOG 7 BP'!$F$2:$EE$2,BZ$4,'SPACELOG 7 BP'!$F76:$EE76)+SUMIF('SPACELOG 8 BP'!$F$2:$EE$2,BZ$4,'SPACELOG 8 BP'!$F76:$EE76)+SUMIF('SPACELOG 9 BP'!$F$2:$EE$2,BZ$4,'SPACELOG 9 BP'!$F76:$EE76)+SUMIF('SPACELOG 10 BP'!$F$2:$EE$2,BZ$4,'SPACELOG 10 BP'!$F76:$EE76)+SUMIF('SPACELOG 11 BP'!$F$2:$EE$2,BZ$4,'SPACELOG 11 BP'!$F76:$EE76)+SUMIF('SPACELOG 12 BP'!$F$2:$EE$2,BZ$4,'SPACELOG 12 BP'!$F76:$EE76)</f>
        <v>17385</v>
      </c>
      <c r="CA76" s="33">
        <f>SUMIF('reporting montigny'!$F$2:$EE$2,CA$4,'reporting montigny'!$F76:$EE76)+SUMIF('reporting boissy'!$F$2:$EE$2,CA$4,'reporting boissy'!$F76:$EE76)+SUMIF('reporting moussy'!$F$2:$EE$2,CA$4,'reporting moussy'!$F76:$EE76)+SUMIF('reporting trappes'!$F$2:$EE$2,CA$4,'reporting trappes'!$F76:$EE76)+SUMIF('SPACELOG 5 BP'!$F$2:$EE$2,CA$4,'SPACELOG 5 BP'!$F76:$EE76)+SUMIF('SPACELOG 6 BP'!$F$2:$EE$2,CA$4,'SPACELOG 6 BP'!$F76:$EE76)+SUMIF('SPACELOG 7 BP'!$F$2:$EE$2,CA$4,'SPACELOG 7 BP'!$F76:$EE76)+SUMIF('SPACELOG 8 BP'!$F$2:$EE$2,CA$4,'SPACELOG 8 BP'!$F76:$EE76)+SUMIF('SPACELOG 9 BP'!$F$2:$EE$2,CA$4,'SPACELOG 9 BP'!$F76:$EE76)+SUMIF('SPACELOG 10 BP'!$F$2:$EE$2,CA$4,'SPACELOG 10 BP'!$F76:$EE76)+SUMIF('SPACELOG 11 BP'!$F$2:$EE$2,CA$4,'SPACELOG 11 BP'!$F76:$EE76)+SUMIF('SPACELOG 12 BP'!$F$2:$EE$2,CA$4,'SPACELOG 12 BP'!$F76:$EE76)</f>
        <v>17385</v>
      </c>
      <c r="CB76" s="33">
        <f>SUMIF('reporting montigny'!$F$2:$EE$2,CB$4,'reporting montigny'!$F76:$EE76)+SUMIF('reporting boissy'!$F$2:$EE$2,CB$4,'reporting boissy'!$F76:$EE76)+SUMIF('reporting moussy'!$F$2:$EE$2,CB$4,'reporting moussy'!$F76:$EE76)+SUMIF('reporting trappes'!$F$2:$EE$2,CB$4,'reporting trappes'!$F76:$EE76)+SUMIF('SPACELOG 5 BP'!$F$2:$EE$2,CB$4,'SPACELOG 5 BP'!$F76:$EE76)+SUMIF('SPACELOG 6 BP'!$F$2:$EE$2,CB$4,'SPACELOG 6 BP'!$F76:$EE76)+SUMIF('SPACELOG 7 BP'!$F$2:$EE$2,CB$4,'SPACELOG 7 BP'!$F76:$EE76)+SUMIF('SPACELOG 8 BP'!$F$2:$EE$2,CB$4,'SPACELOG 8 BP'!$F76:$EE76)+SUMIF('SPACELOG 9 BP'!$F$2:$EE$2,CB$4,'SPACELOG 9 BP'!$F76:$EE76)+SUMIF('SPACELOG 10 BP'!$F$2:$EE$2,CB$4,'SPACELOG 10 BP'!$F76:$EE76)+SUMIF('SPACELOG 11 BP'!$F$2:$EE$2,CB$4,'SPACELOG 11 BP'!$F76:$EE76)+SUMIF('SPACELOG 12 BP'!$F$2:$EE$2,CB$4,'SPACELOG 12 BP'!$F76:$EE76)</f>
        <v>17385</v>
      </c>
      <c r="CC76" s="33">
        <f>SUMIF('reporting montigny'!$F$2:$EE$2,CC$4,'reporting montigny'!$F76:$EE76)+SUMIF('reporting boissy'!$F$2:$EE$2,CC$4,'reporting boissy'!$F76:$EE76)+SUMIF('reporting moussy'!$F$2:$EE$2,CC$4,'reporting moussy'!$F76:$EE76)+SUMIF('reporting trappes'!$F$2:$EE$2,CC$4,'reporting trappes'!$F76:$EE76)+SUMIF('SPACELOG 5 BP'!$F$2:$EE$2,CC$4,'SPACELOG 5 BP'!$F76:$EE76)+SUMIF('SPACELOG 6 BP'!$F$2:$EE$2,CC$4,'SPACELOG 6 BP'!$F76:$EE76)+SUMIF('SPACELOG 7 BP'!$F$2:$EE$2,CC$4,'SPACELOG 7 BP'!$F76:$EE76)+SUMIF('SPACELOG 8 BP'!$F$2:$EE$2,CC$4,'SPACELOG 8 BP'!$F76:$EE76)+SUMIF('SPACELOG 9 BP'!$F$2:$EE$2,CC$4,'SPACELOG 9 BP'!$F76:$EE76)+SUMIF('SPACELOG 10 BP'!$F$2:$EE$2,CC$4,'SPACELOG 10 BP'!$F76:$EE76)+SUMIF('SPACELOG 11 BP'!$F$2:$EE$2,CC$4,'SPACELOG 11 BP'!$F76:$EE76)+SUMIF('SPACELOG 12 BP'!$F$2:$EE$2,CC$4,'SPACELOG 12 BP'!$F76:$EE76)</f>
        <v>17385</v>
      </c>
      <c r="CD76" s="33">
        <f>SUMIF('reporting montigny'!$F$2:$EE$2,CD$4,'reporting montigny'!$F76:$EE76)+SUMIF('reporting boissy'!$F$2:$EE$2,CD$4,'reporting boissy'!$F76:$EE76)+SUMIF('reporting moussy'!$F$2:$EE$2,CD$4,'reporting moussy'!$F76:$EE76)+SUMIF('reporting trappes'!$F$2:$EE$2,CD$4,'reporting trappes'!$F76:$EE76)+SUMIF('SPACELOG 5 BP'!$F$2:$EE$2,CD$4,'SPACELOG 5 BP'!$F76:$EE76)+SUMIF('SPACELOG 6 BP'!$F$2:$EE$2,CD$4,'SPACELOG 6 BP'!$F76:$EE76)+SUMIF('SPACELOG 7 BP'!$F$2:$EE$2,CD$4,'SPACELOG 7 BP'!$F76:$EE76)+SUMIF('SPACELOG 8 BP'!$F$2:$EE$2,CD$4,'SPACELOG 8 BP'!$F76:$EE76)+SUMIF('SPACELOG 9 BP'!$F$2:$EE$2,CD$4,'SPACELOG 9 BP'!$F76:$EE76)+SUMIF('SPACELOG 10 BP'!$F$2:$EE$2,CD$4,'SPACELOG 10 BP'!$F76:$EE76)+SUMIF('SPACELOG 11 BP'!$F$2:$EE$2,CD$4,'SPACELOG 11 BP'!$F76:$EE76)+SUMIF('SPACELOG 12 BP'!$F$2:$EE$2,CD$4,'SPACELOG 12 BP'!$F76:$EE76)</f>
        <v>17385</v>
      </c>
      <c r="CE76" s="393">
        <f t="shared" ref="CE76:CE80" si="331">SUM(BS76:CD76)</f>
        <v>208620</v>
      </c>
      <c r="CF76" s="33">
        <f>SUMIF('reporting montigny'!$F$2:$EE$2,CF$4,'reporting montigny'!$F76:$EE76)+SUMIF('reporting boissy'!$F$2:$EE$2,CF$4,'reporting boissy'!$F76:$EE76)+SUMIF('reporting moussy'!$F$2:$EE$2,CF$4,'reporting moussy'!$F76:$EE76)+SUMIF('reporting trappes'!$F$2:$EE$2,CF$4,'reporting trappes'!$F76:$EE76)+SUMIF('SPACELOG 5 BP'!$F$2:$EE$2,CF$4,'SPACELOG 5 BP'!$F76:$EE76)+SUMIF('SPACELOG 6 BP'!$F$2:$EE$2,CF$4,'SPACELOG 6 BP'!$F76:$EE76)+SUMIF('SPACELOG 7 BP'!$F$2:$EE$2,CF$4,'SPACELOG 7 BP'!$F76:$EE76)+SUMIF('SPACELOG 8 BP'!$F$2:$EE$2,CF$4,'SPACELOG 8 BP'!$F76:$EE76)+SUMIF('SPACELOG 9 BP'!$F$2:$EE$2,CF$4,'SPACELOG 9 BP'!$F76:$EE76)+SUMIF('SPACELOG 10 BP'!$F$2:$EE$2,CF$4,'SPACELOG 10 BP'!$F76:$EE76)+SUMIF('SPACELOG 11 BP'!$F$2:$EE$2,CF$4,'SPACELOG 11 BP'!$F76:$EE76)+SUMIF('SPACELOG 12 BP'!$F$2:$EE$2,CF$4,'SPACELOG 12 BP'!$F76:$EE76)</f>
        <v>17385</v>
      </c>
      <c r="CG76" s="33">
        <f>SUMIF('reporting montigny'!$F$2:$EE$2,CG$4,'reporting montigny'!$F76:$EE76)+SUMIF('reporting boissy'!$F$2:$EE$2,CG$4,'reporting boissy'!$F76:$EE76)+SUMIF('reporting moussy'!$F$2:$EE$2,CG$4,'reporting moussy'!$F76:$EE76)+SUMIF('reporting trappes'!$F$2:$EE$2,CG$4,'reporting trappes'!$F76:$EE76)+SUMIF('SPACELOG 5 BP'!$F$2:$EE$2,CG$4,'SPACELOG 5 BP'!$F76:$EE76)+SUMIF('SPACELOG 6 BP'!$F$2:$EE$2,CG$4,'SPACELOG 6 BP'!$F76:$EE76)+SUMIF('SPACELOG 7 BP'!$F$2:$EE$2,CG$4,'SPACELOG 7 BP'!$F76:$EE76)+SUMIF('SPACELOG 8 BP'!$F$2:$EE$2,CG$4,'SPACELOG 8 BP'!$F76:$EE76)+SUMIF('SPACELOG 9 BP'!$F$2:$EE$2,CG$4,'SPACELOG 9 BP'!$F76:$EE76)+SUMIF('SPACELOG 10 BP'!$F$2:$EE$2,CG$4,'SPACELOG 10 BP'!$F76:$EE76)+SUMIF('SPACELOG 11 BP'!$F$2:$EE$2,CG$4,'SPACELOG 11 BP'!$F76:$EE76)+SUMIF('SPACELOG 12 BP'!$F$2:$EE$2,CG$4,'SPACELOG 12 BP'!$F76:$EE76)</f>
        <v>17385</v>
      </c>
      <c r="CH76" s="33">
        <f>SUMIF('reporting montigny'!$F$2:$EE$2,CH$4,'reporting montigny'!$F76:$EE76)+SUMIF('reporting boissy'!$F$2:$EE$2,CH$4,'reporting boissy'!$F76:$EE76)+SUMIF('reporting moussy'!$F$2:$EE$2,CH$4,'reporting moussy'!$F76:$EE76)+SUMIF('reporting trappes'!$F$2:$EE$2,CH$4,'reporting trappes'!$F76:$EE76)+SUMIF('SPACELOG 5 BP'!$F$2:$EE$2,CH$4,'SPACELOG 5 BP'!$F76:$EE76)+SUMIF('SPACELOG 6 BP'!$F$2:$EE$2,CH$4,'SPACELOG 6 BP'!$F76:$EE76)+SUMIF('SPACELOG 7 BP'!$F$2:$EE$2,CH$4,'SPACELOG 7 BP'!$F76:$EE76)+SUMIF('SPACELOG 8 BP'!$F$2:$EE$2,CH$4,'SPACELOG 8 BP'!$F76:$EE76)+SUMIF('SPACELOG 9 BP'!$F$2:$EE$2,CH$4,'SPACELOG 9 BP'!$F76:$EE76)+SUMIF('SPACELOG 10 BP'!$F$2:$EE$2,CH$4,'SPACELOG 10 BP'!$F76:$EE76)+SUMIF('SPACELOG 11 BP'!$F$2:$EE$2,CH$4,'SPACELOG 11 BP'!$F76:$EE76)+SUMIF('SPACELOG 12 BP'!$F$2:$EE$2,CH$4,'SPACELOG 12 BP'!$F76:$EE76)</f>
        <v>17385</v>
      </c>
      <c r="CI76" s="33">
        <f>SUMIF('reporting montigny'!$F$2:$EE$2,CI$4,'reporting montigny'!$F76:$EE76)+SUMIF('reporting boissy'!$F$2:$EE$2,CI$4,'reporting boissy'!$F76:$EE76)+SUMIF('reporting moussy'!$F$2:$EE$2,CI$4,'reporting moussy'!$F76:$EE76)+SUMIF('reporting trappes'!$F$2:$EE$2,CI$4,'reporting trappes'!$F76:$EE76)+SUMIF('SPACELOG 5 BP'!$F$2:$EE$2,CI$4,'SPACELOG 5 BP'!$F76:$EE76)+SUMIF('SPACELOG 6 BP'!$F$2:$EE$2,CI$4,'SPACELOG 6 BP'!$F76:$EE76)+SUMIF('SPACELOG 7 BP'!$F$2:$EE$2,CI$4,'SPACELOG 7 BP'!$F76:$EE76)+SUMIF('SPACELOG 8 BP'!$F$2:$EE$2,CI$4,'SPACELOG 8 BP'!$F76:$EE76)+SUMIF('SPACELOG 9 BP'!$F$2:$EE$2,CI$4,'SPACELOG 9 BP'!$F76:$EE76)+SUMIF('SPACELOG 10 BP'!$F$2:$EE$2,CI$4,'SPACELOG 10 BP'!$F76:$EE76)+SUMIF('SPACELOG 11 BP'!$F$2:$EE$2,CI$4,'SPACELOG 11 BP'!$F76:$EE76)+SUMIF('SPACELOG 12 BP'!$F$2:$EE$2,CI$4,'SPACELOG 12 BP'!$F76:$EE76)</f>
        <v>17385</v>
      </c>
      <c r="CJ76" s="33">
        <f>SUMIF('reporting montigny'!$F$2:$EE$2,CJ$4,'reporting montigny'!$F76:$EE76)+SUMIF('reporting boissy'!$F$2:$EE$2,CJ$4,'reporting boissy'!$F76:$EE76)+SUMIF('reporting moussy'!$F$2:$EE$2,CJ$4,'reporting moussy'!$F76:$EE76)+SUMIF('reporting trappes'!$F$2:$EE$2,CJ$4,'reporting trappes'!$F76:$EE76)+SUMIF('SPACELOG 5 BP'!$F$2:$EE$2,CJ$4,'SPACELOG 5 BP'!$F76:$EE76)+SUMIF('SPACELOG 6 BP'!$F$2:$EE$2,CJ$4,'SPACELOG 6 BP'!$F76:$EE76)+SUMIF('SPACELOG 7 BP'!$F$2:$EE$2,CJ$4,'SPACELOG 7 BP'!$F76:$EE76)+SUMIF('SPACELOG 8 BP'!$F$2:$EE$2,CJ$4,'SPACELOG 8 BP'!$F76:$EE76)+SUMIF('SPACELOG 9 BP'!$F$2:$EE$2,CJ$4,'SPACELOG 9 BP'!$F76:$EE76)+SUMIF('SPACELOG 10 BP'!$F$2:$EE$2,CJ$4,'SPACELOG 10 BP'!$F76:$EE76)+SUMIF('SPACELOG 11 BP'!$F$2:$EE$2,CJ$4,'SPACELOG 11 BP'!$F76:$EE76)+SUMIF('SPACELOG 12 BP'!$F$2:$EE$2,CJ$4,'SPACELOG 12 BP'!$F76:$EE76)</f>
        <v>17385</v>
      </c>
      <c r="CK76" s="33">
        <f>SUMIF('reporting montigny'!$F$2:$EE$2,CK$4,'reporting montigny'!$F76:$EE76)+SUMIF('reporting boissy'!$F$2:$EE$2,CK$4,'reporting boissy'!$F76:$EE76)+SUMIF('reporting moussy'!$F$2:$EE$2,CK$4,'reporting moussy'!$F76:$EE76)+SUMIF('reporting trappes'!$F$2:$EE$2,CK$4,'reporting trappes'!$F76:$EE76)+SUMIF('SPACELOG 5 BP'!$F$2:$EE$2,CK$4,'SPACELOG 5 BP'!$F76:$EE76)+SUMIF('SPACELOG 6 BP'!$F$2:$EE$2,CK$4,'SPACELOG 6 BP'!$F76:$EE76)+SUMIF('SPACELOG 7 BP'!$F$2:$EE$2,CK$4,'SPACELOG 7 BP'!$F76:$EE76)+SUMIF('SPACELOG 8 BP'!$F$2:$EE$2,CK$4,'SPACELOG 8 BP'!$F76:$EE76)+SUMIF('SPACELOG 9 BP'!$F$2:$EE$2,CK$4,'SPACELOG 9 BP'!$F76:$EE76)+SUMIF('SPACELOG 10 BP'!$F$2:$EE$2,CK$4,'SPACELOG 10 BP'!$F76:$EE76)+SUMIF('SPACELOG 11 BP'!$F$2:$EE$2,CK$4,'SPACELOG 11 BP'!$F76:$EE76)+SUMIF('SPACELOG 12 BP'!$F$2:$EE$2,CK$4,'SPACELOG 12 BP'!$F76:$EE76)</f>
        <v>17385</v>
      </c>
      <c r="CL76" s="33">
        <f>SUMIF('reporting montigny'!$F$2:$EE$2,CL$4,'reporting montigny'!$F76:$EE76)+SUMIF('reporting boissy'!$F$2:$EE$2,CL$4,'reporting boissy'!$F76:$EE76)+SUMIF('reporting moussy'!$F$2:$EE$2,CL$4,'reporting moussy'!$F76:$EE76)+SUMIF('reporting trappes'!$F$2:$EE$2,CL$4,'reporting trappes'!$F76:$EE76)+SUMIF('SPACELOG 5 BP'!$F$2:$EE$2,CL$4,'SPACELOG 5 BP'!$F76:$EE76)+SUMIF('SPACELOG 6 BP'!$F$2:$EE$2,CL$4,'SPACELOG 6 BP'!$F76:$EE76)+SUMIF('SPACELOG 7 BP'!$F$2:$EE$2,CL$4,'SPACELOG 7 BP'!$F76:$EE76)+SUMIF('SPACELOG 8 BP'!$F$2:$EE$2,CL$4,'SPACELOG 8 BP'!$F76:$EE76)+SUMIF('SPACELOG 9 BP'!$F$2:$EE$2,CL$4,'SPACELOG 9 BP'!$F76:$EE76)+SUMIF('SPACELOG 10 BP'!$F$2:$EE$2,CL$4,'SPACELOG 10 BP'!$F76:$EE76)+SUMIF('SPACELOG 11 BP'!$F$2:$EE$2,CL$4,'SPACELOG 11 BP'!$F76:$EE76)+SUMIF('SPACELOG 12 BP'!$F$2:$EE$2,CL$4,'SPACELOG 12 BP'!$F76:$EE76)</f>
        <v>17385</v>
      </c>
      <c r="CM76" s="33">
        <f>SUMIF('reporting montigny'!$F$2:$EE$2,CM$4,'reporting montigny'!$F76:$EE76)+SUMIF('reporting boissy'!$F$2:$EE$2,CM$4,'reporting boissy'!$F76:$EE76)+SUMIF('reporting moussy'!$F$2:$EE$2,CM$4,'reporting moussy'!$F76:$EE76)+SUMIF('reporting trappes'!$F$2:$EE$2,CM$4,'reporting trappes'!$F76:$EE76)+SUMIF('SPACELOG 5 BP'!$F$2:$EE$2,CM$4,'SPACELOG 5 BP'!$F76:$EE76)+SUMIF('SPACELOG 6 BP'!$F$2:$EE$2,CM$4,'SPACELOG 6 BP'!$F76:$EE76)+SUMIF('SPACELOG 7 BP'!$F$2:$EE$2,CM$4,'SPACELOG 7 BP'!$F76:$EE76)+SUMIF('SPACELOG 8 BP'!$F$2:$EE$2,CM$4,'SPACELOG 8 BP'!$F76:$EE76)+SUMIF('SPACELOG 9 BP'!$F$2:$EE$2,CM$4,'SPACELOG 9 BP'!$F76:$EE76)+SUMIF('SPACELOG 10 BP'!$F$2:$EE$2,CM$4,'SPACELOG 10 BP'!$F76:$EE76)+SUMIF('SPACELOG 11 BP'!$F$2:$EE$2,CM$4,'SPACELOG 11 BP'!$F76:$EE76)+SUMIF('SPACELOG 12 BP'!$F$2:$EE$2,CM$4,'SPACELOG 12 BP'!$F76:$EE76)</f>
        <v>17385</v>
      </c>
      <c r="CN76" s="33">
        <f>SUMIF('reporting montigny'!$F$2:$EE$2,CN$4,'reporting montigny'!$F76:$EE76)+SUMIF('reporting boissy'!$F$2:$EE$2,CN$4,'reporting boissy'!$F76:$EE76)+SUMIF('reporting moussy'!$F$2:$EE$2,CN$4,'reporting moussy'!$F76:$EE76)+SUMIF('reporting trappes'!$F$2:$EE$2,CN$4,'reporting trappes'!$F76:$EE76)+SUMIF('SPACELOG 5 BP'!$F$2:$EE$2,CN$4,'SPACELOG 5 BP'!$F76:$EE76)+SUMIF('SPACELOG 6 BP'!$F$2:$EE$2,CN$4,'SPACELOG 6 BP'!$F76:$EE76)+SUMIF('SPACELOG 7 BP'!$F$2:$EE$2,CN$4,'SPACELOG 7 BP'!$F76:$EE76)+SUMIF('SPACELOG 8 BP'!$F$2:$EE$2,CN$4,'SPACELOG 8 BP'!$F76:$EE76)+SUMIF('SPACELOG 9 BP'!$F$2:$EE$2,CN$4,'SPACELOG 9 BP'!$F76:$EE76)+SUMIF('SPACELOG 10 BP'!$F$2:$EE$2,CN$4,'SPACELOG 10 BP'!$F76:$EE76)+SUMIF('SPACELOG 11 BP'!$F$2:$EE$2,CN$4,'SPACELOG 11 BP'!$F76:$EE76)+SUMIF('SPACELOG 12 BP'!$F$2:$EE$2,CN$4,'SPACELOG 12 BP'!$F76:$EE76)</f>
        <v>17385</v>
      </c>
      <c r="CO76" s="33">
        <f>SUMIF('reporting montigny'!$F$2:$EE$2,CO$4,'reporting montigny'!$F76:$EE76)+SUMIF('reporting boissy'!$F$2:$EE$2,CO$4,'reporting boissy'!$F76:$EE76)+SUMIF('reporting moussy'!$F$2:$EE$2,CO$4,'reporting moussy'!$F76:$EE76)+SUMIF('reporting trappes'!$F$2:$EE$2,CO$4,'reporting trappes'!$F76:$EE76)+SUMIF('SPACELOG 5 BP'!$F$2:$EE$2,CO$4,'SPACELOG 5 BP'!$F76:$EE76)+SUMIF('SPACELOG 6 BP'!$F$2:$EE$2,CO$4,'SPACELOG 6 BP'!$F76:$EE76)+SUMIF('SPACELOG 7 BP'!$F$2:$EE$2,CO$4,'SPACELOG 7 BP'!$F76:$EE76)+SUMIF('SPACELOG 8 BP'!$F$2:$EE$2,CO$4,'SPACELOG 8 BP'!$F76:$EE76)+SUMIF('SPACELOG 9 BP'!$F$2:$EE$2,CO$4,'SPACELOG 9 BP'!$F76:$EE76)+SUMIF('SPACELOG 10 BP'!$F$2:$EE$2,CO$4,'SPACELOG 10 BP'!$F76:$EE76)+SUMIF('SPACELOG 11 BP'!$F$2:$EE$2,CO$4,'SPACELOG 11 BP'!$F76:$EE76)+SUMIF('SPACELOG 12 BP'!$F$2:$EE$2,CO$4,'SPACELOG 12 BP'!$F76:$EE76)</f>
        <v>17385</v>
      </c>
      <c r="CP76" s="33">
        <f>SUMIF('reporting montigny'!$F$2:$EE$2,CP$4,'reporting montigny'!$F76:$EE76)+SUMIF('reporting boissy'!$F$2:$EE$2,CP$4,'reporting boissy'!$F76:$EE76)+SUMIF('reporting moussy'!$F$2:$EE$2,CP$4,'reporting moussy'!$F76:$EE76)+SUMIF('reporting trappes'!$F$2:$EE$2,CP$4,'reporting trappes'!$F76:$EE76)+SUMIF('SPACELOG 5 BP'!$F$2:$EE$2,CP$4,'SPACELOG 5 BP'!$F76:$EE76)+SUMIF('SPACELOG 6 BP'!$F$2:$EE$2,CP$4,'SPACELOG 6 BP'!$F76:$EE76)+SUMIF('SPACELOG 7 BP'!$F$2:$EE$2,CP$4,'SPACELOG 7 BP'!$F76:$EE76)+SUMIF('SPACELOG 8 BP'!$F$2:$EE$2,CP$4,'SPACELOG 8 BP'!$F76:$EE76)+SUMIF('SPACELOG 9 BP'!$F$2:$EE$2,CP$4,'SPACELOG 9 BP'!$F76:$EE76)+SUMIF('SPACELOG 10 BP'!$F$2:$EE$2,CP$4,'SPACELOG 10 BP'!$F76:$EE76)+SUMIF('SPACELOG 11 BP'!$F$2:$EE$2,CP$4,'SPACELOG 11 BP'!$F76:$EE76)+SUMIF('SPACELOG 12 BP'!$F$2:$EE$2,CP$4,'SPACELOG 12 BP'!$F76:$EE76)</f>
        <v>17385</v>
      </c>
      <c r="CQ76" s="33">
        <f>SUMIF('reporting montigny'!$F$2:$EE$2,CQ$4,'reporting montigny'!$F76:$EE76)+SUMIF('reporting boissy'!$F$2:$EE$2,CQ$4,'reporting boissy'!$F76:$EE76)+SUMIF('reporting moussy'!$F$2:$EE$2,CQ$4,'reporting moussy'!$F76:$EE76)+SUMIF('reporting trappes'!$F$2:$EE$2,CQ$4,'reporting trappes'!$F76:$EE76)+SUMIF('SPACELOG 5 BP'!$F$2:$EE$2,CQ$4,'SPACELOG 5 BP'!$F76:$EE76)+SUMIF('SPACELOG 6 BP'!$F$2:$EE$2,CQ$4,'SPACELOG 6 BP'!$F76:$EE76)+SUMIF('SPACELOG 7 BP'!$F$2:$EE$2,CQ$4,'SPACELOG 7 BP'!$F76:$EE76)+SUMIF('SPACELOG 8 BP'!$F$2:$EE$2,CQ$4,'SPACELOG 8 BP'!$F76:$EE76)+SUMIF('SPACELOG 9 BP'!$F$2:$EE$2,CQ$4,'SPACELOG 9 BP'!$F76:$EE76)+SUMIF('SPACELOG 10 BP'!$F$2:$EE$2,CQ$4,'SPACELOG 10 BP'!$F76:$EE76)+SUMIF('SPACELOG 11 BP'!$F$2:$EE$2,CQ$4,'SPACELOG 11 BP'!$F76:$EE76)+SUMIF('SPACELOG 12 BP'!$F$2:$EE$2,CQ$4,'SPACELOG 12 BP'!$F76:$EE76)</f>
        <v>17385</v>
      </c>
      <c r="CR76" s="393">
        <f t="shared" ref="CR76:CR80" si="332">SUM(CF76:CQ76)</f>
        <v>208620</v>
      </c>
      <c r="CS76" s="33">
        <f>SUMIF('reporting montigny'!$F$2:$EE$2,CS$4,'reporting montigny'!$F76:$EE76)+SUMIF('reporting boissy'!$F$2:$EE$2,CS$4,'reporting boissy'!$F76:$EE76)+SUMIF('reporting moussy'!$F$2:$EE$2,CS$4,'reporting moussy'!$F76:$EE76)+SUMIF('reporting trappes'!$F$2:$EE$2,CS$4,'reporting trappes'!$F76:$EE76)+SUMIF('SPACELOG 5 BP'!$F$2:$EE$2,CS$4,'SPACELOG 5 BP'!$F76:$EE76)+SUMIF('SPACELOG 6 BP'!$F$2:$EE$2,CS$4,'SPACELOG 6 BP'!$F76:$EE76)+SUMIF('SPACELOG 7 BP'!$F$2:$EE$2,CS$4,'SPACELOG 7 BP'!$F76:$EE76)+SUMIF('SPACELOG 8 BP'!$F$2:$EE$2,CS$4,'SPACELOG 8 BP'!$F76:$EE76)+SUMIF('SPACELOG 9 BP'!$F$2:$EE$2,CS$4,'SPACELOG 9 BP'!$F76:$EE76)+SUMIF('SPACELOG 10 BP'!$F$2:$EE$2,CS$4,'SPACELOG 10 BP'!$F76:$EE76)+SUMIF('SPACELOG 11 BP'!$F$2:$EE$2,CS$4,'SPACELOG 11 BP'!$F76:$EE76)+SUMIF('SPACELOG 12 BP'!$F$2:$EE$2,CS$4,'SPACELOG 12 BP'!$F76:$EE76)</f>
        <v>17385</v>
      </c>
      <c r="CT76" s="33">
        <f>SUMIF('reporting montigny'!$F$2:$EE$2,CT$4,'reporting montigny'!$F76:$EE76)+SUMIF('reporting boissy'!$F$2:$EE$2,CT$4,'reporting boissy'!$F76:$EE76)+SUMIF('reporting moussy'!$F$2:$EE$2,CT$4,'reporting moussy'!$F76:$EE76)+SUMIF('reporting trappes'!$F$2:$EE$2,CT$4,'reporting trappes'!$F76:$EE76)+SUMIF('SPACELOG 5 BP'!$F$2:$EE$2,CT$4,'SPACELOG 5 BP'!$F76:$EE76)+SUMIF('SPACELOG 6 BP'!$F$2:$EE$2,CT$4,'SPACELOG 6 BP'!$F76:$EE76)+SUMIF('SPACELOG 7 BP'!$F$2:$EE$2,CT$4,'SPACELOG 7 BP'!$F76:$EE76)+SUMIF('SPACELOG 8 BP'!$F$2:$EE$2,CT$4,'SPACELOG 8 BP'!$F76:$EE76)+SUMIF('SPACELOG 9 BP'!$F$2:$EE$2,CT$4,'SPACELOG 9 BP'!$F76:$EE76)+SUMIF('SPACELOG 10 BP'!$F$2:$EE$2,CT$4,'SPACELOG 10 BP'!$F76:$EE76)+SUMIF('SPACELOG 11 BP'!$F$2:$EE$2,CT$4,'SPACELOG 11 BP'!$F76:$EE76)+SUMIF('SPACELOG 12 BP'!$F$2:$EE$2,CT$4,'SPACELOG 12 BP'!$F76:$EE76)</f>
        <v>17385</v>
      </c>
      <c r="CU76" s="33">
        <f>SUMIF('reporting montigny'!$F$2:$EE$2,CU$4,'reporting montigny'!$F76:$EE76)+SUMIF('reporting boissy'!$F$2:$EE$2,CU$4,'reporting boissy'!$F76:$EE76)+SUMIF('reporting moussy'!$F$2:$EE$2,CU$4,'reporting moussy'!$F76:$EE76)+SUMIF('reporting trappes'!$F$2:$EE$2,CU$4,'reporting trappes'!$F76:$EE76)+SUMIF('SPACELOG 5 BP'!$F$2:$EE$2,CU$4,'SPACELOG 5 BP'!$F76:$EE76)+SUMIF('SPACELOG 6 BP'!$F$2:$EE$2,CU$4,'SPACELOG 6 BP'!$F76:$EE76)+SUMIF('SPACELOG 7 BP'!$F$2:$EE$2,CU$4,'SPACELOG 7 BP'!$F76:$EE76)+SUMIF('SPACELOG 8 BP'!$F$2:$EE$2,CU$4,'SPACELOG 8 BP'!$F76:$EE76)+SUMIF('SPACELOG 9 BP'!$F$2:$EE$2,CU$4,'SPACELOG 9 BP'!$F76:$EE76)+SUMIF('SPACELOG 10 BP'!$F$2:$EE$2,CU$4,'SPACELOG 10 BP'!$F76:$EE76)+SUMIF('SPACELOG 11 BP'!$F$2:$EE$2,CU$4,'SPACELOG 11 BP'!$F76:$EE76)+SUMIF('SPACELOG 12 BP'!$F$2:$EE$2,CU$4,'SPACELOG 12 BP'!$F76:$EE76)</f>
        <v>17385</v>
      </c>
      <c r="CV76" s="33">
        <f>SUMIF('reporting montigny'!$F$2:$EE$2,CV$4,'reporting montigny'!$F76:$EE76)+SUMIF('reporting boissy'!$F$2:$EE$2,CV$4,'reporting boissy'!$F76:$EE76)+SUMIF('reporting moussy'!$F$2:$EE$2,CV$4,'reporting moussy'!$F76:$EE76)+SUMIF('reporting trappes'!$F$2:$EE$2,CV$4,'reporting trappes'!$F76:$EE76)+SUMIF('SPACELOG 5 BP'!$F$2:$EE$2,CV$4,'SPACELOG 5 BP'!$F76:$EE76)+SUMIF('SPACELOG 6 BP'!$F$2:$EE$2,CV$4,'SPACELOG 6 BP'!$F76:$EE76)+SUMIF('SPACELOG 7 BP'!$F$2:$EE$2,CV$4,'SPACELOG 7 BP'!$F76:$EE76)+SUMIF('SPACELOG 8 BP'!$F$2:$EE$2,CV$4,'SPACELOG 8 BP'!$F76:$EE76)+SUMIF('SPACELOG 9 BP'!$F$2:$EE$2,CV$4,'SPACELOG 9 BP'!$F76:$EE76)+SUMIF('SPACELOG 10 BP'!$F$2:$EE$2,CV$4,'SPACELOG 10 BP'!$F76:$EE76)+SUMIF('SPACELOG 11 BP'!$F$2:$EE$2,CV$4,'SPACELOG 11 BP'!$F76:$EE76)+SUMIF('SPACELOG 12 BP'!$F$2:$EE$2,CV$4,'SPACELOG 12 BP'!$F76:$EE76)</f>
        <v>17385</v>
      </c>
      <c r="CW76" s="33">
        <f>SUMIF('reporting montigny'!$F$2:$EE$2,CW$4,'reporting montigny'!$F76:$EE76)+SUMIF('reporting boissy'!$F$2:$EE$2,CW$4,'reporting boissy'!$F76:$EE76)+SUMIF('reporting moussy'!$F$2:$EE$2,CW$4,'reporting moussy'!$F76:$EE76)+SUMIF('reporting trappes'!$F$2:$EE$2,CW$4,'reporting trappes'!$F76:$EE76)+SUMIF('SPACELOG 5 BP'!$F$2:$EE$2,CW$4,'SPACELOG 5 BP'!$F76:$EE76)+SUMIF('SPACELOG 6 BP'!$F$2:$EE$2,CW$4,'SPACELOG 6 BP'!$F76:$EE76)+SUMIF('SPACELOG 7 BP'!$F$2:$EE$2,CW$4,'SPACELOG 7 BP'!$F76:$EE76)+SUMIF('SPACELOG 8 BP'!$F$2:$EE$2,CW$4,'SPACELOG 8 BP'!$F76:$EE76)+SUMIF('SPACELOG 9 BP'!$F$2:$EE$2,CW$4,'SPACELOG 9 BP'!$F76:$EE76)+SUMIF('SPACELOG 10 BP'!$F$2:$EE$2,CW$4,'SPACELOG 10 BP'!$F76:$EE76)+SUMIF('SPACELOG 11 BP'!$F$2:$EE$2,CW$4,'SPACELOG 11 BP'!$F76:$EE76)+SUMIF('SPACELOG 12 BP'!$F$2:$EE$2,CW$4,'SPACELOG 12 BP'!$F76:$EE76)</f>
        <v>17385</v>
      </c>
      <c r="CX76" s="33">
        <f>SUMIF('reporting montigny'!$F$2:$EE$2,CX$4,'reporting montigny'!$F76:$EE76)+SUMIF('reporting boissy'!$F$2:$EE$2,CX$4,'reporting boissy'!$F76:$EE76)+SUMIF('reporting moussy'!$F$2:$EE$2,CX$4,'reporting moussy'!$F76:$EE76)+SUMIF('reporting trappes'!$F$2:$EE$2,CX$4,'reporting trappes'!$F76:$EE76)+SUMIF('SPACELOG 5 BP'!$F$2:$EE$2,CX$4,'SPACELOG 5 BP'!$F76:$EE76)+SUMIF('SPACELOG 6 BP'!$F$2:$EE$2,CX$4,'SPACELOG 6 BP'!$F76:$EE76)+SUMIF('SPACELOG 7 BP'!$F$2:$EE$2,CX$4,'SPACELOG 7 BP'!$F76:$EE76)+SUMIF('SPACELOG 8 BP'!$F$2:$EE$2,CX$4,'SPACELOG 8 BP'!$F76:$EE76)+SUMIF('SPACELOG 9 BP'!$F$2:$EE$2,CX$4,'SPACELOG 9 BP'!$F76:$EE76)+SUMIF('SPACELOG 10 BP'!$F$2:$EE$2,CX$4,'SPACELOG 10 BP'!$F76:$EE76)+SUMIF('SPACELOG 11 BP'!$F$2:$EE$2,CX$4,'SPACELOG 11 BP'!$F76:$EE76)+SUMIF('SPACELOG 12 BP'!$F$2:$EE$2,CX$4,'SPACELOG 12 BP'!$F76:$EE76)</f>
        <v>17385</v>
      </c>
      <c r="CY76" s="33">
        <f>SUMIF('reporting montigny'!$F$2:$EE$2,CY$4,'reporting montigny'!$F76:$EE76)+SUMIF('reporting boissy'!$F$2:$EE$2,CY$4,'reporting boissy'!$F76:$EE76)+SUMIF('reporting moussy'!$F$2:$EE$2,CY$4,'reporting moussy'!$F76:$EE76)+SUMIF('reporting trappes'!$F$2:$EE$2,CY$4,'reporting trappes'!$F76:$EE76)+SUMIF('SPACELOG 5 BP'!$F$2:$EE$2,CY$4,'SPACELOG 5 BP'!$F76:$EE76)+SUMIF('SPACELOG 6 BP'!$F$2:$EE$2,CY$4,'SPACELOG 6 BP'!$F76:$EE76)+SUMIF('SPACELOG 7 BP'!$F$2:$EE$2,CY$4,'SPACELOG 7 BP'!$F76:$EE76)+SUMIF('SPACELOG 8 BP'!$F$2:$EE$2,CY$4,'SPACELOG 8 BP'!$F76:$EE76)+SUMIF('SPACELOG 9 BP'!$F$2:$EE$2,CY$4,'SPACELOG 9 BP'!$F76:$EE76)+SUMIF('SPACELOG 10 BP'!$F$2:$EE$2,CY$4,'SPACELOG 10 BP'!$F76:$EE76)+SUMIF('SPACELOG 11 BP'!$F$2:$EE$2,CY$4,'SPACELOG 11 BP'!$F76:$EE76)+SUMIF('SPACELOG 12 BP'!$F$2:$EE$2,CY$4,'SPACELOG 12 BP'!$F76:$EE76)</f>
        <v>17385</v>
      </c>
      <c r="CZ76" s="33">
        <f>SUMIF('reporting montigny'!$F$2:$EE$2,CZ$4,'reporting montigny'!$F76:$EE76)+SUMIF('reporting boissy'!$F$2:$EE$2,CZ$4,'reporting boissy'!$F76:$EE76)+SUMIF('reporting moussy'!$F$2:$EE$2,CZ$4,'reporting moussy'!$F76:$EE76)+SUMIF('reporting trappes'!$F$2:$EE$2,CZ$4,'reporting trappes'!$F76:$EE76)+SUMIF('SPACELOG 5 BP'!$F$2:$EE$2,CZ$4,'SPACELOG 5 BP'!$F76:$EE76)+SUMIF('SPACELOG 6 BP'!$F$2:$EE$2,CZ$4,'SPACELOG 6 BP'!$F76:$EE76)+SUMIF('SPACELOG 7 BP'!$F$2:$EE$2,CZ$4,'SPACELOG 7 BP'!$F76:$EE76)+SUMIF('SPACELOG 8 BP'!$F$2:$EE$2,CZ$4,'SPACELOG 8 BP'!$F76:$EE76)+SUMIF('SPACELOG 9 BP'!$F$2:$EE$2,CZ$4,'SPACELOG 9 BP'!$F76:$EE76)+SUMIF('SPACELOG 10 BP'!$F$2:$EE$2,CZ$4,'SPACELOG 10 BP'!$F76:$EE76)+SUMIF('SPACELOG 11 BP'!$F$2:$EE$2,CZ$4,'SPACELOG 11 BP'!$F76:$EE76)+SUMIF('SPACELOG 12 BP'!$F$2:$EE$2,CZ$4,'SPACELOG 12 BP'!$F76:$EE76)</f>
        <v>17385</v>
      </c>
      <c r="DA76" s="33">
        <f>SUMIF('reporting montigny'!$F$2:$EE$2,DA$4,'reporting montigny'!$F76:$EE76)+SUMIF('reporting boissy'!$F$2:$EE$2,DA$4,'reporting boissy'!$F76:$EE76)+SUMIF('reporting moussy'!$F$2:$EE$2,DA$4,'reporting moussy'!$F76:$EE76)+SUMIF('reporting trappes'!$F$2:$EE$2,DA$4,'reporting trappes'!$F76:$EE76)+SUMIF('SPACELOG 5 BP'!$F$2:$EE$2,DA$4,'SPACELOG 5 BP'!$F76:$EE76)+SUMIF('SPACELOG 6 BP'!$F$2:$EE$2,DA$4,'SPACELOG 6 BP'!$F76:$EE76)+SUMIF('SPACELOG 7 BP'!$F$2:$EE$2,DA$4,'SPACELOG 7 BP'!$F76:$EE76)+SUMIF('SPACELOG 8 BP'!$F$2:$EE$2,DA$4,'SPACELOG 8 BP'!$F76:$EE76)+SUMIF('SPACELOG 9 BP'!$F$2:$EE$2,DA$4,'SPACELOG 9 BP'!$F76:$EE76)+SUMIF('SPACELOG 10 BP'!$F$2:$EE$2,DA$4,'SPACELOG 10 BP'!$F76:$EE76)+SUMIF('SPACELOG 11 BP'!$F$2:$EE$2,DA$4,'SPACELOG 11 BP'!$F76:$EE76)+SUMIF('SPACELOG 12 BP'!$F$2:$EE$2,DA$4,'SPACELOG 12 BP'!$F76:$EE76)</f>
        <v>17385</v>
      </c>
      <c r="DB76" s="33">
        <f>SUMIF('reporting montigny'!$F$2:$EE$2,DB$4,'reporting montigny'!$F76:$EE76)+SUMIF('reporting boissy'!$F$2:$EE$2,DB$4,'reporting boissy'!$F76:$EE76)+SUMIF('reporting moussy'!$F$2:$EE$2,DB$4,'reporting moussy'!$F76:$EE76)+SUMIF('reporting trappes'!$F$2:$EE$2,DB$4,'reporting trappes'!$F76:$EE76)+SUMIF('SPACELOG 5 BP'!$F$2:$EE$2,DB$4,'SPACELOG 5 BP'!$F76:$EE76)+SUMIF('SPACELOG 6 BP'!$F$2:$EE$2,DB$4,'SPACELOG 6 BP'!$F76:$EE76)+SUMIF('SPACELOG 7 BP'!$F$2:$EE$2,DB$4,'SPACELOG 7 BP'!$F76:$EE76)+SUMIF('SPACELOG 8 BP'!$F$2:$EE$2,DB$4,'SPACELOG 8 BP'!$F76:$EE76)+SUMIF('SPACELOG 9 BP'!$F$2:$EE$2,DB$4,'SPACELOG 9 BP'!$F76:$EE76)+SUMIF('SPACELOG 10 BP'!$F$2:$EE$2,DB$4,'SPACELOG 10 BP'!$F76:$EE76)+SUMIF('SPACELOG 11 BP'!$F$2:$EE$2,DB$4,'SPACELOG 11 BP'!$F76:$EE76)+SUMIF('SPACELOG 12 BP'!$F$2:$EE$2,DB$4,'SPACELOG 12 BP'!$F76:$EE76)</f>
        <v>17385</v>
      </c>
      <c r="DC76" s="33">
        <f>SUMIF('reporting montigny'!$F$2:$EE$2,DC$4,'reporting montigny'!$F76:$EE76)+SUMIF('reporting boissy'!$F$2:$EE$2,DC$4,'reporting boissy'!$F76:$EE76)+SUMIF('reporting moussy'!$F$2:$EE$2,DC$4,'reporting moussy'!$F76:$EE76)+SUMIF('reporting trappes'!$F$2:$EE$2,DC$4,'reporting trappes'!$F76:$EE76)+SUMIF('SPACELOG 5 BP'!$F$2:$EE$2,DC$4,'SPACELOG 5 BP'!$F76:$EE76)+SUMIF('SPACELOG 6 BP'!$F$2:$EE$2,DC$4,'SPACELOG 6 BP'!$F76:$EE76)+SUMIF('SPACELOG 7 BP'!$F$2:$EE$2,DC$4,'SPACELOG 7 BP'!$F76:$EE76)+SUMIF('SPACELOG 8 BP'!$F$2:$EE$2,DC$4,'SPACELOG 8 BP'!$F76:$EE76)+SUMIF('SPACELOG 9 BP'!$F$2:$EE$2,DC$4,'SPACELOG 9 BP'!$F76:$EE76)+SUMIF('SPACELOG 10 BP'!$F$2:$EE$2,DC$4,'SPACELOG 10 BP'!$F76:$EE76)+SUMIF('SPACELOG 11 BP'!$F$2:$EE$2,DC$4,'SPACELOG 11 BP'!$F76:$EE76)+SUMIF('SPACELOG 12 BP'!$F$2:$EE$2,DC$4,'SPACELOG 12 BP'!$F76:$EE76)</f>
        <v>17385</v>
      </c>
      <c r="DD76" s="33">
        <f>SUMIF('reporting montigny'!$F$2:$EE$2,DD$4,'reporting montigny'!$F76:$EE76)+SUMIF('reporting boissy'!$F$2:$EE$2,DD$4,'reporting boissy'!$F76:$EE76)+SUMIF('reporting moussy'!$F$2:$EE$2,DD$4,'reporting moussy'!$F76:$EE76)+SUMIF('reporting trappes'!$F$2:$EE$2,DD$4,'reporting trappes'!$F76:$EE76)+SUMIF('SPACELOG 5 BP'!$F$2:$EE$2,DD$4,'SPACELOG 5 BP'!$F76:$EE76)+SUMIF('SPACELOG 6 BP'!$F$2:$EE$2,DD$4,'SPACELOG 6 BP'!$F76:$EE76)+SUMIF('SPACELOG 7 BP'!$F$2:$EE$2,DD$4,'SPACELOG 7 BP'!$F76:$EE76)+SUMIF('SPACELOG 8 BP'!$F$2:$EE$2,DD$4,'SPACELOG 8 BP'!$F76:$EE76)+SUMIF('SPACELOG 9 BP'!$F$2:$EE$2,DD$4,'SPACELOG 9 BP'!$F76:$EE76)+SUMIF('SPACELOG 10 BP'!$F$2:$EE$2,DD$4,'SPACELOG 10 BP'!$F76:$EE76)+SUMIF('SPACELOG 11 BP'!$F$2:$EE$2,DD$4,'SPACELOG 11 BP'!$F76:$EE76)+SUMIF('SPACELOG 12 BP'!$F$2:$EE$2,DD$4,'SPACELOG 12 BP'!$F76:$EE76)</f>
        <v>17385</v>
      </c>
      <c r="DE76" s="393">
        <f t="shared" ref="DE76:DE80" si="333">SUM(CS76:DD76)</f>
        <v>208620</v>
      </c>
      <c r="DF76" s="33">
        <f>SUMIF('reporting montigny'!$F$2:$EE$2,DF$4,'reporting montigny'!$F76:$EE76)+SUMIF('reporting boissy'!$F$2:$EE$2,DF$4,'reporting boissy'!$F76:$EE76)+SUMIF('reporting moussy'!$F$2:$EE$2,DF$4,'reporting moussy'!$F76:$EE76)+SUMIF('reporting trappes'!$F$2:$EE$2,DF$4,'reporting trappes'!$F76:$EE76)+SUMIF('SPACELOG 5 BP'!$F$2:$EE$2,DF$4,'SPACELOG 5 BP'!$F76:$EE76)+SUMIF('SPACELOG 6 BP'!$F$2:$EE$2,DF$4,'SPACELOG 6 BP'!$F76:$EE76)+SUMIF('SPACELOG 7 BP'!$F$2:$EE$2,DF$4,'SPACELOG 7 BP'!$F76:$EE76)+SUMIF('SPACELOG 8 BP'!$F$2:$EE$2,DF$4,'SPACELOG 8 BP'!$F76:$EE76)+SUMIF('SPACELOG 9 BP'!$F$2:$EE$2,DF$4,'SPACELOG 9 BP'!$F76:$EE76)+SUMIF('SPACELOG 10 BP'!$F$2:$EE$2,DF$4,'SPACELOG 10 BP'!$F76:$EE76)+SUMIF('SPACELOG 11 BP'!$F$2:$EE$2,DF$4,'SPACELOG 11 BP'!$F76:$EE76)+SUMIF('SPACELOG 12 BP'!$F$2:$EE$2,DF$4,'SPACELOG 12 BP'!$F76:$EE76)</f>
        <v>17385</v>
      </c>
      <c r="DG76" s="33">
        <f>SUMIF('reporting montigny'!$F$2:$EE$2,DG$4,'reporting montigny'!$F76:$EE76)+SUMIF('reporting boissy'!$F$2:$EE$2,DG$4,'reporting boissy'!$F76:$EE76)+SUMIF('reporting moussy'!$F$2:$EE$2,DG$4,'reporting moussy'!$F76:$EE76)+SUMIF('reporting trappes'!$F$2:$EE$2,DG$4,'reporting trappes'!$F76:$EE76)+SUMIF('SPACELOG 5 BP'!$F$2:$EE$2,DG$4,'SPACELOG 5 BP'!$F76:$EE76)+SUMIF('SPACELOG 6 BP'!$F$2:$EE$2,DG$4,'SPACELOG 6 BP'!$F76:$EE76)+SUMIF('SPACELOG 7 BP'!$F$2:$EE$2,DG$4,'SPACELOG 7 BP'!$F76:$EE76)+SUMIF('SPACELOG 8 BP'!$F$2:$EE$2,DG$4,'SPACELOG 8 BP'!$F76:$EE76)+SUMIF('SPACELOG 9 BP'!$F$2:$EE$2,DG$4,'SPACELOG 9 BP'!$F76:$EE76)+SUMIF('SPACELOG 10 BP'!$F$2:$EE$2,DG$4,'SPACELOG 10 BP'!$F76:$EE76)+SUMIF('SPACELOG 11 BP'!$F$2:$EE$2,DG$4,'SPACELOG 11 BP'!$F76:$EE76)+SUMIF('SPACELOG 12 BP'!$F$2:$EE$2,DG$4,'SPACELOG 12 BP'!$F76:$EE76)</f>
        <v>17385</v>
      </c>
      <c r="DH76" s="33">
        <f>SUMIF('reporting montigny'!$F$2:$EE$2,DH$4,'reporting montigny'!$F76:$EE76)+SUMIF('reporting boissy'!$F$2:$EE$2,DH$4,'reporting boissy'!$F76:$EE76)+SUMIF('reporting moussy'!$F$2:$EE$2,DH$4,'reporting moussy'!$F76:$EE76)+SUMIF('reporting trappes'!$F$2:$EE$2,DH$4,'reporting trappes'!$F76:$EE76)+SUMIF('SPACELOG 5 BP'!$F$2:$EE$2,DH$4,'SPACELOG 5 BP'!$F76:$EE76)+SUMIF('SPACELOG 6 BP'!$F$2:$EE$2,DH$4,'SPACELOG 6 BP'!$F76:$EE76)+SUMIF('SPACELOG 7 BP'!$F$2:$EE$2,DH$4,'SPACELOG 7 BP'!$F76:$EE76)+SUMIF('SPACELOG 8 BP'!$F$2:$EE$2,DH$4,'SPACELOG 8 BP'!$F76:$EE76)+SUMIF('SPACELOG 9 BP'!$F$2:$EE$2,DH$4,'SPACELOG 9 BP'!$F76:$EE76)+SUMIF('SPACELOG 10 BP'!$F$2:$EE$2,DH$4,'SPACELOG 10 BP'!$F76:$EE76)+SUMIF('SPACELOG 11 BP'!$F$2:$EE$2,DH$4,'SPACELOG 11 BP'!$F76:$EE76)+SUMIF('SPACELOG 12 BP'!$F$2:$EE$2,DH$4,'SPACELOG 12 BP'!$F76:$EE76)</f>
        <v>17385</v>
      </c>
      <c r="DI76" s="33">
        <f>SUMIF('reporting montigny'!$F$2:$EE$2,DI$4,'reporting montigny'!$F76:$EE76)+SUMIF('reporting boissy'!$F$2:$EE$2,DI$4,'reporting boissy'!$F76:$EE76)+SUMIF('reporting moussy'!$F$2:$EE$2,DI$4,'reporting moussy'!$F76:$EE76)+SUMIF('reporting trappes'!$F$2:$EE$2,DI$4,'reporting trappes'!$F76:$EE76)+SUMIF('SPACELOG 5 BP'!$F$2:$EE$2,DI$4,'SPACELOG 5 BP'!$F76:$EE76)+SUMIF('SPACELOG 6 BP'!$F$2:$EE$2,DI$4,'SPACELOG 6 BP'!$F76:$EE76)+SUMIF('SPACELOG 7 BP'!$F$2:$EE$2,DI$4,'SPACELOG 7 BP'!$F76:$EE76)+SUMIF('SPACELOG 8 BP'!$F$2:$EE$2,DI$4,'SPACELOG 8 BP'!$F76:$EE76)+SUMIF('SPACELOG 9 BP'!$F$2:$EE$2,DI$4,'SPACELOG 9 BP'!$F76:$EE76)+SUMIF('SPACELOG 10 BP'!$F$2:$EE$2,DI$4,'SPACELOG 10 BP'!$F76:$EE76)+SUMIF('SPACELOG 11 BP'!$F$2:$EE$2,DI$4,'SPACELOG 11 BP'!$F76:$EE76)+SUMIF('SPACELOG 12 BP'!$F$2:$EE$2,DI$4,'SPACELOG 12 BP'!$F76:$EE76)</f>
        <v>17385</v>
      </c>
      <c r="DJ76" s="33">
        <f>SUMIF('reporting montigny'!$F$2:$EE$2,DJ$4,'reporting montigny'!$F76:$EE76)+SUMIF('reporting boissy'!$F$2:$EE$2,DJ$4,'reporting boissy'!$F76:$EE76)+SUMIF('reporting moussy'!$F$2:$EE$2,DJ$4,'reporting moussy'!$F76:$EE76)+SUMIF('reporting trappes'!$F$2:$EE$2,DJ$4,'reporting trappes'!$F76:$EE76)+SUMIF('SPACELOG 5 BP'!$F$2:$EE$2,DJ$4,'SPACELOG 5 BP'!$F76:$EE76)+SUMIF('SPACELOG 6 BP'!$F$2:$EE$2,DJ$4,'SPACELOG 6 BP'!$F76:$EE76)+SUMIF('SPACELOG 7 BP'!$F$2:$EE$2,DJ$4,'SPACELOG 7 BP'!$F76:$EE76)+SUMIF('SPACELOG 8 BP'!$F$2:$EE$2,DJ$4,'SPACELOG 8 BP'!$F76:$EE76)+SUMIF('SPACELOG 9 BP'!$F$2:$EE$2,DJ$4,'SPACELOG 9 BP'!$F76:$EE76)+SUMIF('SPACELOG 10 BP'!$F$2:$EE$2,DJ$4,'SPACELOG 10 BP'!$F76:$EE76)+SUMIF('SPACELOG 11 BP'!$F$2:$EE$2,DJ$4,'SPACELOG 11 BP'!$F76:$EE76)+SUMIF('SPACELOG 12 BP'!$F$2:$EE$2,DJ$4,'SPACELOG 12 BP'!$F76:$EE76)</f>
        <v>17385</v>
      </c>
      <c r="DK76" s="33">
        <f>SUMIF('reporting montigny'!$F$2:$EE$2,DK$4,'reporting montigny'!$F76:$EE76)+SUMIF('reporting boissy'!$F$2:$EE$2,DK$4,'reporting boissy'!$F76:$EE76)+SUMIF('reporting moussy'!$F$2:$EE$2,DK$4,'reporting moussy'!$F76:$EE76)+SUMIF('reporting trappes'!$F$2:$EE$2,DK$4,'reporting trappes'!$F76:$EE76)+SUMIF('SPACELOG 5 BP'!$F$2:$EE$2,DK$4,'SPACELOG 5 BP'!$F76:$EE76)+SUMIF('SPACELOG 6 BP'!$F$2:$EE$2,DK$4,'SPACELOG 6 BP'!$F76:$EE76)+SUMIF('SPACELOG 7 BP'!$F$2:$EE$2,DK$4,'SPACELOG 7 BP'!$F76:$EE76)+SUMIF('SPACELOG 8 BP'!$F$2:$EE$2,DK$4,'SPACELOG 8 BP'!$F76:$EE76)+SUMIF('SPACELOG 9 BP'!$F$2:$EE$2,DK$4,'SPACELOG 9 BP'!$F76:$EE76)+SUMIF('SPACELOG 10 BP'!$F$2:$EE$2,DK$4,'SPACELOG 10 BP'!$F76:$EE76)+SUMIF('SPACELOG 11 BP'!$F$2:$EE$2,DK$4,'SPACELOG 11 BP'!$F76:$EE76)+SUMIF('SPACELOG 12 BP'!$F$2:$EE$2,DK$4,'SPACELOG 12 BP'!$F76:$EE76)</f>
        <v>17385</v>
      </c>
      <c r="DL76" s="33">
        <f>SUMIF('reporting montigny'!$F$2:$EE$2,DL$4,'reporting montigny'!$F76:$EE76)+SUMIF('reporting boissy'!$F$2:$EE$2,DL$4,'reporting boissy'!$F76:$EE76)+SUMIF('reporting moussy'!$F$2:$EE$2,DL$4,'reporting moussy'!$F76:$EE76)+SUMIF('reporting trappes'!$F$2:$EE$2,DL$4,'reporting trappes'!$F76:$EE76)+SUMIF('SPACELOG 5 BP'!$F$2:$EE$2,DL$4,'SPACELOG 5 BP'!$F76:$EE76)+SUMIF('SPACELOG 6 BP'!$F$2:$EE$2,DL$4,'SPACELOG 6 BP'!$F76:$EE76)+SUMIF('SPACELOG 7 BP'!$F$2:$EE$2,DL$4,'SPACELOG 7 BP'!$F76:$EE76)+SUMIF('SPACELOG 8 BP'!$F$2:$EE$2,DL$4,'SPACELOG 8 BP'!$F76:$EE76)+SUMIF('SPACELOG 9 BP'!$F$2:$EE$2,DL$4,'SPACELOG 9 BP'!$F76:$EE76)+SUMIF('SPACELOG 10 BP'!$F$2:$EE$2,DL$4,'SPACELOG 10 BP'!$F76:$EE76)+SUMIF('SPACELOG 11 BP'!$F$2:$EE$2,DL$4,'SPACELOG 11 BP'!$F76:$EE76)+SUMIF('SPACELOG 12 BP'!$F$2:$EE$2,DL$4,'SPACELOG 12 BP'!$F76:$EE76)</f>
        <v>17385</v>
      </c>
      <c r="DM76" s="33">
        <f>SUMIF('reporting montigny'!$F$2:$EE$2,DM$4,'reporting montigny'!$F76:$EE76)+SUMIF('reporting boissy'!$F$2:$EE$2,DM$4,'reporting boissy'!$F76:$EE76)+SUMIF('reporting moussy'!$F$2:$EE$2,DM$4,'reporting moussy'!$F76:$EE76)+SUMIF('reporting trappes'!$F$2:$EE$2,DM$4,'reporting trappes'!$F76:$EE76)+SUMIF('SPACELOG 5 BP'!$F$2:$EE$2,DM$4,'SPACELOG 5 BP'!$F76:$EE76)+SUMIF('SPACELOG 6 BP'!$F$2:$EE$2,DM$4,'SPACELOG 6 BP'!$F76:$EE76)+SUMIF('SPACELOG 7 BP'!$F$2:$EE$2,DM$4,'SPACELOG 7 BP'!$F76:$EE76)+SUMIF('SPACELOG 8 BP'!$F$2:$EE$2,DM$4,'SPACELOG 8 BP'!$F76:$EE76)+SUMIF('SPACELOG 9 BP'!$F$2:$EE$2,DM$4,'SPACELOG 9 BP'!$F76:$EE76)+SUMIF('SPACELOG 10 BP'!$F$2:$EE$2,DM$4,'SPACELOG 10 BP'!$F76:$EE76)+SUMIF('SPACELOG 11 BP'!$F$2:$EE$2,DM$4,'SPACELOG 11 BP'!$F76:$EE76)+SUMIF('SPACELOG 12 BP'!$F$2:$EE$2,DM$4,'SPACELOG 12 BP'!$F76:$EE76)</f>
        <v>17385</v>
      </c>
      <c r="DN76" s="33">
        <f>SUMIF('reporting montigny'!$F$2:$EE$2,DN$4,'reporting montigny'!$F76:$EE76)+SUMIF('reporting boissy'!$F$2:$EE$2,DN$4,'reporting boissy'!$F76:$EE76)+SUMIF('reporting moussy'!$F$2:$EE$2,DN$4,'reporting moussy'!$F76:$EE76)+SUMIF('reporting trappes'!$F$2:$EE$2,DN$4,'reporting trappes'!$F76:$EE76)+SUMIF('SPACELOG 5 BP'!$F$2:$EE$2,DN$4,'SPACELOG 5 BP'!$F76:$EE76)+SUMIF('SPACELOG 6 BP'!$F$2:$EE$2,DN$4,'SPACELOG 6 BP'!$F76:$EE76)+SUMIF('SPACELOG 7 BP'!$F$2:$EE$2,DN$4,'SPACELOG 7 BP'!$F76:$EE76)+SUMIF('SPACELOG 8 BP'!$F$2:$EE$2,DN$4,'SPACELOG 8 BP'!$F76:$EE76)+SUMIF('SPACELOG 9 BP'!$F$2:$EE$2,DN$4,'SPACELOG 9 BP'!$F76:$EE76)+SUMIF('SPACELOG 10 BP'!$F$2:$EE$2,DN$4,'SPACELOG 10 BP'!$F76:$EE76)+SUMIF('SPACELOG 11 BP'!$F$2:$EE$2,DN$4,'SPACELOG 11 BP'!$F76:$EE76)+SUMIF('SPACELOG 12 BP'!$F$2:$EE$2,DN$4,'SPACELOG 12 BP'!$F76:$EE76)</f>
        <v>17385</v>
      </c>
      <c r="DO76" s="33">
        <f>SUMIF('reporting montigny'!$F$2:$EE$2,DO$4,'reporting montigny'!$F76:$EE76)+SUMIF('reporting boissy'!$F$2:$EE$2,DO$4,'reporting boissy'!$F76:$EE76)+SUMIF('reporting moussy'!$F$2:$EE$2,DO$4,'reporting moussy'!$F76:$EE76)+SUMIF('reporting trappes'!$F$2:$EE$2,DO$4,'reporting trappes'!$F76:$EE76)+SUMIF('SPACELOG 5 BP'!$F$2:$EE$2,DO$4,'SPACELOG 5 BP'!$F76:$EE76)+SUMIF('SPACELOG 6 BP'!$F$2:$EE$2,DO$4,'SPACELOG 6 BP'!$F76:$EE76)+SUMIF('SPACELOG 7 BP'!$F$2:$EE$2,DO$4,'SPACELOG 7 BP'!$F76:$EE76)+SUMIF('SPACELOG 8 BP'!$F$2:$EE$2,DO$4,'SPACELOG 8 BP'!$F76:$EE76)+SUMIF('SPACELOG 9 BP'!$F$2:$EE$2,DO$4,'SPACELOG 9 BP'!$F76:$EE76)+SUMIF('SPACELOG 10 BP'!$F$2:$EE$2,DO$4,'SPACELOG 10 BP'!$F76:$EE76)+SUMIF('SPACELOG 11 BP'!$F$2:$EE$2,DO$4,'SPACELOG 11 BP'!$F76:$EE76)+SUMIF('SPACELOG 12 BP'!$F$2:$EE$2,DO$4,'SPACELOG 12 BP'!$F76:$EE76)</f>
        <v>17385</v>
      </c>
      <c r="DP76" s="33">
        <f>SUMIF('reporting montigny'!$F$2:$EE$2,DP$4,'reporting montigny'!$F76:$EE76)+SUMIF('reporting boissy'!$F$2:$EE$2,DP$4,'reporting boissy'!$F76:$EE76)+SUMIF('reporting moussy'!$F$2:$EE$2,DP$4,'reporting moussy'!$F76:$EE76)+SUMIF('reporting trappes'!$F$2:$EE$2,DP$4,'reporting trappes'!$F76:$EE76)+SUMIF('SPACELOG 5 BP'!$F$2:$EE$2,DP$4,'SPACELOG 5 BP'!$F76:$EE76)+SUMIF('SPACELOG 6 BP'!$F$2:$EE$2,DP$4,'SPACELOG 6 BP'!$F76:$EE76)+SUMIF('SPACELOG 7 BP'!$F$2:$EE$2,DP$4,'SPACELOG 7 BP'!$F76:$EE76)+SUMIF('SPACELOG 8 BP'!$F$2:$EE$2,DP$4,'SPACELOG 8 BP'!$F76:$EE76)+SUMIF('SPACELOG 9 BP'!$F$2:$EE$2,DP$4,'SPACELOG 9 BP'!$F76:$EE76)+SUMIF('SPACELOG 10 BP'!$F$2:$EE$2,DP$4,'SPACELOG 10 BP'!$F76:$EE76)+SUMIF('SPACELOG 11 BP'!$F$2:$EE$2,DP$4,'SPACELOG 11 BP'!$F76:$EE76)+SUMIF('SPACELOG 12 BP'!$F$2:$EE$2,DP$4,'SPACELOG 12 BP'!$F76:$EE76)</f>
        <v>17385</v>
      </c>
      <c r="DQ76" s="33">
        <f>SUMIF('reporting montigny'!$F$2:$EE$2,DQ$4,'reporting montigny'!$F76:$EE76)+SUMIF('reporting boissy'!$F$2:$EE$2,DQ$4,'reporting boissy'!$F76:$EE76)+SUMIF('reporting moussy'!$F$2:$EE$2,DQ$4,'reporting moussy'!$F76:$EE76)+SUMIF('reporting trappes'!$F$2:$EE$2,DQ$4,'reporting trappes'!$F76:$EE76)+SUMIF('SPACELOG 5 BP'!$F$2:$EE$2,DQ$4,'SPACELOG 5 BP'!$F76:$EE76)+SUMIF('SPACELOG 6 BP'!$F$2:$EE$2,DQ$4,'SPACELOG 6 BP'!$F76:$EE76)+SUMIF('SPACELOG 7 BP'!$F$2:$EE$2,DQ$4,'SPACELOG 7 BP'!$F76:$EE76)+SUMIF('SPACELOG 8 BP'!$F$2:$EE$2,DQ$4,'SPACELOG 8 BP'!$F76:$EE76)+SUMIF('SPACELOG 9 BP'!$F$2:$EE$2,DQ$4,'SPACELOG 9 BP'!$F76:$EE76)+SUMIF('SPACELOG 10 BP'!$F$2:$EE$2,DQ$4,'SPACELOG 10 BP'!$F76:$EE76)+SUMIF('SPACELOG 11 BP'!$F$2:$EE$2,DQ$4,'SPACELOG 11 BP'!$F76:$EE76)+SUMIF('SPACELOG 12 BP'!$F$2:$EE$2,DQ$4,'SPACELOG 12 BP'!$F76:$EE76)</f>
        <v>17385</v>
      </c>
      <c r="DR76" s="393">
        <f t="shared" ref="DR76:DR80" si="334">SUM(DF76:DQ76)</f>
        <v>208620</v>
      </c>
    </row>
    <row r="77" spans="2:122" x14ac:dyDescent="0.2">
      <c r="E77" s="5" t="s">
        <v>46</v>
      </c>
      <c r="F77" s="33">
        <f>SUMIF('reporting montigny'!$F$2:$EE$2,F$4,'reporting montigny'!$F77:$EE77)+SUMIF('reporting boissy'!$F$2:$EE$2,F$4,'reporting boissy'!$F77:$EE77)+SUMIF('reporting moussy'!$F$2:$EE$2,F$4,'reporting moussy'!$F77:$EE77)+SUMIF('reporting trappes'!$F$2:$EE$2,F$4,'reporting trappes'!$F77:$EE77)+SUMIF('SPACELOG 5 BP'!$F$2:$EE$2,F$4,'SPACELOG 5 BP'!$F77:$EE77)+SUMIF('SPACELOG 6 BP'!$F$2:$EE$2,F$4,'SPACELOG 6 BP'!$F77:$EE77)+SUMIF('SPACELOG 7 BP'!$F$2:$EE$2,F$4,'SPACELOG 7 BP'!$F77:$EE77)+SUMIF('SPACELOG 8 BP'!$F$2:$EE$2,F$4,'SPACELOG 8 BP'!$F77:$EE77)+SUMIF('SPACELOG 9 BP'!$F$2:$EE$2,F$4,'SPACELOG 9 BP'!$F77:$EE77)+SUMIF('SPACELOG 10 BP'!$F$2:$EE$2,F$4,'SPACELOG 10 BP'!$F77:$EE77)+SUMIF('SPACELOG 11 BP'!$F$2:$EE$2,F$4,'SPACELOG 11 BP'!$F77:$EE77)+SUMIF('SPACELOG 12 BP'!$F$2:$EE$2,F$4,'SPACELOG 12 BP'!$F77:$EE77)</f>
        <v>6328</v>
      </c>
      <c r="G77" s="33">
        <f>SUMIF('reporting montigny'!$F$2:$EE$2,G$4,'reporting montigny'!$F77:$EE77)+SUMIF('reporting boissy'!$F$2:$EE$2,G$4,'reporting boissy'!$F77:$EE77)+SUMIF('reporting moussy'!$F$2:$EE$2,G$4,'reporting moussy'!$F77:$EE77)+SUMIF('reporting trappes'!$F$2:$EE$2,G$4,'reporting trappes'!$F77:$EE77)+SUMIF('SPACELOG 5 BP'!$F$2:$EE$2,G$4,'SPACELOG 5 BP'!$F77:$EE77)+SUMIF('SPACELOG 6 BP'!$F$2:$EE$2,G$4,'SPACELOG 6 BP'!$F77:$EE77)+SUMIF('SPACELOG 7 BP'!$F$2:$EE$2,G$4,'SPACELOG 7 BP'!$F77:$EE77)+SUMIF('SPACELOG 8 BP'!$F$2:$EE$2,G$4,'SPACELOG 8 BP'!$F77:$EE77)+SUMIF('SPACELOG 9 BP'!$F$2:$EE$2,G$4,'SPACELOG 9 BP'!$F77:$EE77)+SUMIF('SPACELOG 10 BP'!$F$2:$EE$2,G$4,'SPACELOG 10 BP'!$F77:$EE77)+SUMIF('SPACELOG 11 BP'!$F$2:$EE$2,G$4,'SPACELOG 11 BP'!$F77:$EE77)+SUMIF('SPACELOG 12 BP'!$F$2:$EE$2,G$4,'SPACELOG 12 BP'!$F77:$EE77)</f>
        <v>6328</v>
      </c>
      <c r="H77" s="33">
        <f>SUMIF('reporting montigny'!$F$2:$EE$2,H$4,'reporting montigny'!$F77:$EE77)+SUMIF('reporting boissy'!$F$2:$EE$2,H$4,'reporting boissy'!$F77:$EE77)+SUMIF('reporting moussy'!$F$2:$EE$2,H$4,'reporting moussy'!$F77:$EE77)+SUMIF('reporting trappes'!$F$2:$EE$2,H$4,'reporting trappes'!$F77:$EE77)+SUMIF('SPACELOG 5 BP'!$F$2:$EE$2,H$4,'SPACELOG 5 BP'!$F77:$EE77)+SUMIF('SPACELOG 6 BP'!$F$2:$EE$2,H$4,'SPACELOG 6 BP'!$F77:$EE77)+SUMIF('SPACELOG 7 BP'!$F$2:$EE$2,H$4,'SPACELOG 7 BP'!$F77:$EE77)+SUMIF('SPACELOG 8 BP'!$F$2:$EE$2,H$4,'SPACELOG 8 BP'!$F77:$EE77)+SUMIF('SPACELOG 9 BP'!$F$2:$EE$2,H$4,'SPACELOG 9 BP'!$F77:$EE77)+SUMIF('SPACELOG 10 BP'!$F$2:$EE$2,H$4,'SPACELOG 10 BP'!$F77:$EE77)+SUMIF('SPACELOG 11 BP'!$F$2:$EE$2,H$4,'SPACELOG 11 BP'!$F77:$EE77)+SUMIF('SPACELOG 12 BP'!$F$2:$EE$2,H$4,'SPACELOG 12 BP'!$F77:$EE77)</f>
        <v>6328</v>
      </c>
      <c r="I77" s="33">
        <f>SUMIF('reporting montigny'!$F$2:$EE$2,I$4,'reporting montigny'!$F77:$EE77)+SUMIF('reporting boissy'!$F$2:$EE$2,I$4,'reporting boissy'!$F77:$EE77)+SUMIF('reporting moussy'!$F$2:$EE$2,I$4,'reporting moussy'!$F77:$EE77)+SUMIF('reporting trappes'!$F$2:$EE$2,I$4,'reporting trappes'!$F77:$EE77)+SUMIF('SPACELOG 5 BP'!$F$2:$EE$2,I$4,'SPACELOG 5 BP'!$F77:$EE77)+SUMIF('SPACELOG 6 BP'!$F$2:$EE$2,I$4,'SPACELOG 6 BP'!$F77:$EE77)+SUMIF('SPACELOG 7 BP'!$F$2:$EE$2,I$4,'SPACELOG 7 BP'!$F77:$EE77)+SUMIF('SPACELOG 8 BP'!$F$2:$EE$2,I$4,'SPACELOG 8 BP'!$F77:$EE77)+SUMIF('SPACELOG 9 BP'!$F$2:$EE$2,I$4,'SPACELOG 9 BP'!$F77:$EE77)+SUMIF('SPACELOG 10 BP'!$F$2:$EE$2,I$4,'SPACELOG 10 BP'!$F77:$EE77)+SUMIF('SPACELOG 11 BP'!$F$2:$EE$2,I$4,'SPACELOG 11 BP'!$F77:$EE77)+SUMIF('SPACELOG 12 BP'!$F$2:$EE$2,I$4,'SPACELOG 12 BP'!$F77:$EE77)</f>
        <v>6328</v>
      </c>
      <c r="J77" s="33">
        <f>SUMIF('reporting montigny'!$F$2:$EE$2,J$4,'reporting montigny'!$F77:$EE77)+SUMIF('reporting boissy'!$F$2:$EE$2,J$4,'reporting boissy'!$F77:$EE77)+SUMIF('reporting moussy'!$F$2:$EE$2,J$4,'reporting moussy'!$F77:$EE77)+SUMIF('reporting trappes'!$F$2:$EE$2,J$4,'reporting trappes'!$F77:$EE77)+SUMIF('SPACELOG 5 BP'!$F$2:$EE$2,J$4,'SPACELOG 5 BP'!$F77:$EE77)+SUMIF('SPACELOG 6 BP'!$F$2:$EE$2,J$4,'SPACELOG 6 BP'!$F77:$EE77)+SUMIF('SPACELOG 7 BP'!$F$2:$EE$2,J$4,'SPACELOG 7 BP'!$F77:$EE77)+SUMIF('SPACELOG 8 BP'!$F$2:$EE$2,J$4,'SPACELOG 8 BP'!$F77:$EE77)+SUMIF('SPACELOG 9 BP'!$F$2:$EE$2,J$4,'SPACELOG 9 BP'!$F77:$EE77)+SUMIF('SPACELOG 10 BP'!$F$2:$EE$2,J$4,'SPACELOG 10 BP'!$F77:$EE77)+SUMIF('SPACELOG 11 BP'!$F$2:$EE$2,J$4,'SPACELOG 11 BP'!$F77:$EE77)+SUMIF('SPACELOG 12 BP'!$F$2:$EE$2,J$4,'SPACELOG 12 BP'!$F77:$EE77)</f>
        <v>6328</v>
      </c>
      <c r="K77" s="33">
        <f>SUMIF('reporting montigny'!$F$2:$EE$2,K$4,'reporting montigny'!$F77:$EE77)+SUMIF('reporting boissy'!$F$2:$EE$2,K$4,'reporting boissy'!$F77:$EE77)+SUMIF('reporting moussy'!$F$2:$EE$2,K$4,'reporting moussy'!$F77:$EE77)+SUMIF('reporting trappes'!$F$2:$EE$2,K$4,'reporting trappes'!$F77:$EE77)+SUMIF('SPACELOG 5 BP'!$F$2:$EE$2,K$4,'SPACELOG 5 BP'!$F77:$EE77)+SUMIF('SPACELOG 6 BP'!$F$2:$EE$2,K$4,'SPACELOG 6 BP'!$F77:$EE77)+SUMIF('SPACELOG 7 BP'!$F$2:$EE$2,K$4,'SPACELOG 7 BP'!$F77:$EE77)+SUMIF('SPACELOG 8 BP'!$F$2:$EE$2,K$4,'SPACELOG 8 BP'!$F77:$EE77)+SUMIF('SPACELOG 9 BP'!$F$2:$EE$2,K$4,'SPACELOG 9 BP'!$F77:$EE77)+SUMIF('SPACELOG 10 BP'!$F$2:$EE$2,K$4,'SPACELOG 10 BP'!$F77:$EE77)+SUMIF('SPACELOG 11 BP'!$F$2:$EE$2,K$4,'SPACELOG 11 BP'!$F77:$EE77)+SUMIF('SPACELOG 12 BP'!$F$2:$EE$2,K$4,'SPACELOG 12 BP'!$F77:$EE77)</f>
        <v>6328</v>
      </c>
      <c r="L77" s="33">
        <f>SUMIF('reporting montigny'!$F$2:$EE$2,L$4,'reporting montigny'!$F77:$EE77)+SUMIF('reporting boissy'!$F$2:$EE$2,L$4,'reporting boissy'!$F77:$EE77)+SUMIF('reporting moussy'!$F$2:$EE$2,L$4,'reporting moussy'!$F77:$EE77)+SUMIF('reporting trappes'!$F$2:$EE$2,L$4,'reporting trappes'!$F77:$EE77)+SUMIF('SPACELOG 5 BP'!$F$2:$EE$2,L$4,'SPACELOG 5 BP'!$F77:$EE77)+SUMIF('SPACELOG 6 BP'!$F$2:$EE$2,L$4,'SPACELOG 6 BP'!$F77:$EE77)+SUMIF('SPACELOG 7 BP'!$F$2:$EE$2,L$4,'SPACELOG 7 BP'!$F77:$EE77)+SUMIF('SPACELOG 8 BP'!$F$2:$EE$2,L$4,'SPACELOG 8 BP'!$F77:$EE77)+SUMIF('SPACELOG 9 BP'!$F$2:$EE$2,L$4,'SPACELOG 9 BP'!$F77:$EE77)+SUMIF('SPACELOG 10 BP'!$F$2:$EE$2,L$4,'SPACELOG 10 BP'!$F77:$EE77)+SUMIF('SPACELOG 11 BP'!$F$2:$EE$2,L$4,'SPACELOG 11 BP'!$F77:$EE77)+SUMIF('SPACELOG 12 BP'!$F$2:$EE$2,L$4,'SPACELOG 12 BP'!$F77:$EE77)</f>
        <v>6328</v>
      </c>
      <c r="M77" s="33">
        <f>SUMIF('reporting montigny'!$F$2:$EE$2,M$4,'reporting montigny'!$F77:$EE77)+SUMIF('reporting boissy'!$F$2:$EE$2,M$4,'reporting boissy'!$F77:$EE77)+SUMIF('reporting moussy'!$F$2:$EE$2,M$4,'reporting moussy'!$F77:$EE77)+SUMIF('reporting trappes'!$F$2:$EE$2,M$4,'reporting trappes'!$F77:$EE77)+SUMIF('SPACELOG 5 BP'!$F$2:$EE$2,M$4,'SPACELOG 5 BP'!$F77:$EE77)+SUMIF('SPACELOG 6 BP'!$F$2:$EE$2,M$4,'SPACELOG 6 BP'!$F77:$EE77)+SUMIF('SPACELOG 7 BP'!$F$2:$EE$2,M$4,'SPACELOG 7 BP'!$F77:$EE77)+SUMIF('SPACELOG 8 BP'!$F$2:$EE$2,M$4,'SPACELOG 8 BP'!$F77:$EE77)+SUMIF('SPACELOG 9 BP'!$F$2:$EE$2,M$4,'SPACELOG 9 BP'!$F77:$EE77)+SUMIF('SPACELOG 10 BP'!$F$2:$EE$2,M$4,'SPACELOG 10 BP'!$F77:$EE77)+SUMIF('SPACELOG 11 BP'!$F$2:$EE$2,M$4,'SPACELOG 11 BP'!$F77:$EE77)+SUMIF('SPACELOG 12 BP'!$F$2:$EE$2,M$4,'SPACELOG 12 BP'!$F77:$EE77)</f>
        <v>6328</v>
      </c>
      <c r="N77" s="33">
        <f>SUMIF('reporting montigny'!$F$2:$EE$2,N$4,'reporting montigny'!$F77:$EE77)+SUMIF('reporting boissy'!$F$2:$EE$2,N$4,'reporting boissy'!$F77:$EE77)+SUMIF('reporting moussy'!$F$2:$EE$2,N$4,'reporting moussy'!$F77:$EE77)+SUMIF('reporting trappes'!$F$2:$EE$2,N$4,'reporting trappes'!$F77:$EE77)+SUMIF('SPACELOG 5 BP'!$F$2:$EE$2,N$4,'SPACELOG 5 BP'!$F77:$EE77)+SUMIF('SPACELOG 6 BP'!$F$2:$EE$2,N$4,'SPACELOG 6 BP'!$F77:$EE77)+SUMIF('SPACELOG 7 BP'!$F$2:$EE$2,N$4,'SPACELOG 7 BP'!$F77:$EE77)+SUMIF('SPACELOG 8 BP'!$F$2:$EE$2,N$4,'SPACELOG 8 BP'!$F77:$EE77)+SUMIF('SPACELOG 9 BP'!$F$2:$EE$2,N$4,'SPACELOG 9 BP'!$F77:$EE77)+SUMIF('SPACELOG 10 BP'!$F$2:$EE$2,N$4,'SPACELOG 10 BP'!$F77:$EE77)+SUMIF('SPACELOG 11 BP'!$F$2:$EE$2,N$4,'SPACELOG 11 BP'!$F77:$EE77)+SUMIF('SPACELOG 12 BP'!$F$2:$EE$2,N$4,'SPACELOG 12 BP'!$F77:$EE77)</f>
        <v>6328</v>
      </c>
      <c r="O77" s="33">
        <f>SUMIF('reporting montigny'!$F$2:$EE$2,O$4,'reporting montigny'!$F77:$EE77)+SUMIF('reporting boissy'!$F$2:$EE$2,O$4,'reporting boissy'!$F77:$EE77)+SUMIF('reporting moussy'!$F$2:$EE$2,O$4,'reporting moussy'!$F77:$EE77)+SUMIF('reporting trappes'!$F$2:$EE$2,O$4,'reporting trappes'!$F77:$EE77)+SUMIF('SPACELOG 5 BP'!$F$2:$EE$2,O$4,'SPACELOG 5 BP'!$F77:$EE77)+SUMIF('SPACELOG 6 BP'!$F$2:$EE$2,O$4,'SPACELOG 6 BP'!$F77:$EE77)+SUMIF('SPACELOG 7 BP'!$F$2:$EE$2,O$4,'SPACELOG 7 BP'!$F77:$EE77)+SUMIF('SPACELOG 8 BP'!$F$2:$EE$2,O$4,'SPACELOG 8 BP'!$F77:$EE77)+SUMIF('SPACELOG 9 BP'!$F$2:$EE$2,O$4,'SPACELOG 9 BP'!$F77:$EE77)+SUMIF('SPACELOG 10 BP'!$F$2:$EE$2,O$4,'SPACELOG 10 BP'!$F77:$EE77)+SUMIF('SPACELOG 11 BP'!$F$2:$EE$2,O$4,'SPACELOG 11 BP'!$F77:$EE77)+SUMIF('SPACELOG 12 BP'!$F$2:$EE$2,O$4,'SPACELOG 12 BP'!$F77:$EE77)</f>
        <v>6328</v>
      </c>
      <c r="P77" s="33">
        <f>SUMIF('reporting montigny'!$F$2:$EE$2,P$4,'reporting montigny'!$F77:$EE77)+SUMIF('reporting boissy'!$F$2:$EE$2,P$4,'reporting boissy'!$F77:$EE77)+SUMIF('reporting moussy'!$F$2:$EE$2,P$4,'reporting moussy'!$F77:$EE77)+SUMIF('reporting trappes'!$F$2:$EE$2,P$4,'reporting trappes'!$F77:$EE77)+SUMIF('SPACELOG 5 BP'!$F$2:$EE$2,P$4,'SPACELOG 5 BP'!$F77:$EE77)+SUMIF('SPACELOG 6 BP'!$F$2:$EE$2,P$4,'SPACELOG 6 BP'!$F77:$EE77)+SUMIF('SPACELOG 7 BP'!$F$2:$EE$2,P$4,'SPACELOG 7 BP'!$F77:$EE77)+SUMIF('SPACELOG 8 BP'!$F$2:$EE$2,P$4,'SPACELOG 8 BP'!$F77:$EE77)+SUMIF('SPACELOG 9 BP'!$F$2:$EE$2,P$4,'SPACELOG 9 BP'!$F77:$EE77)+SUMIF('SPACELOG 10 BP'!$F$2:$EE$2,P$4,'SPACELOG 10 BP'!$F77:$EE77)+SUMIF('SPACELOG 11 BP'!$F$2:$EE$2,P$4,'SPACELOG 11 BP'!$F77:$EE77)+SUMIF('SPACELOG 12 BP'!$F$2:$EE$2,P$4,'SPACELOG 12 BP'!$F77:$EE77)</f>
        <v>6328</v>
      </c>
      <c r="Q77" s="33">
        <f>SUMIF('reporting montigny'!$F$2:$EE$2,Q$4,'reporting montigny'!$F77:$EE77)+SUMIF('reporting boissy'!$F$2:$EE$2,Q$4,'reporting boissy'!$F77:$EE77)+SUMIF('reporting moussy'!$F$2:$EE$2,Q$4,'reporting moussy'!$F77:$EE77)+SUMIF('reporting trappes'!$F$2:$EE$2,Q$4,'reporting trappes'!$F77:$EE77)+SUMIF('SPACELOG 5 BP'!$F$2:$EE$2,Q$4,'SPACELOG 5 BP'!$F77:$EE77)+SUMIF('SPACELOG 6 BP'!$F$2:$EE$2,Q$4,'SPACELOG 6 BP'!$F77:$EE77)+SUMIF('SPACELOG 7 BP'!$F$2:$EE$2,Q$4,'SPACELOG 7 BP'!$F77:$EE77)+SUMIF('SPACELOG 8 BP'!$F$2:$EE$2,Q$4,'SPACELOG 8 BP'!$F77:$EE77)+SUMIF('SPACELOG 9 BP'!$F$2:$EE$2,Q$4,'SPACELOG 9 BP'!$F77:$EE77)+SUMIF('SPACELOG 10 BP'!$F$2:$EE$2,Q$4,'SPACELOG 10 BP'!$F77:$EE77)+SUMIF('SPACELOG 11 BP'!$F$2:$EE$2,Q$4,'SPACELOG 11 BP'!$F77:$EE77)+SUMIF('SPACELOG 12 BP'!$F$2:$EE$2,Q$4,'SPACELOG 12 BP'!$F77:$EE77)</f>
        <v>6328</v>
      </c>
      <c r="R77" s="393">
        <f t="shared" si="326"/>
        <v>75936</v>
      </c>
      <c r="S77" s="33">
        <f>SUMIF('reporting montigny'!$F$2:$EE$2,S$4,'reporting montigny'!$F77:$EE77)+SUMIF('reporting boissy'!$F$2:$EE$2,S$4,'reporting boissy'!$F77:$EE77)+SUMIF('reporting moussy'!$F$2:$EE$2,S$4,'reporting moussy'!$F77:$EE77)+SUMIF('reporting trappes'!$F$2:$EE$2,S$4,'reporting trappes'!$F77:$EE77)+SUMIF('SPACELOG 5 BP'!$F$2:$EE$2,S$4,'SPACELOG 5 BP'!$F77:$EE77)+SUMIF('SPACELOG 6 BP'!$F$2:$EE$2,S$4,'SPACELOG 6 BP'!$F77:$EE77)+SUMIF('SPACELOG 7 BP'!$F$2:$EE$2,S$4,'SPACELOG 7 BP'!$F77:$EE77)+SUMIF('SPACELOG 8 BP'!$F$2:$EE$2,S$4,'SPACELOG 8 BP'!$F77:$EE77)+SUMIF('SPACELOG 9 BP'!$F$2:$EE$2,S$4,'SPACELOG 9 BP'!$F77:$EE77)+SUMIF('SPACELOG 10 BP'!$F$2:$EE$2,S$4,'SPACELOG 10 BP'!$F77:$EE77)+SUMIF('SPACELOG 11 BP'!$F$2:$EE$2,S$4,'SPACELOG 11 BP'!$F77:$EE77)+SUMIF('SPACELOG 12 BP'!$F$2:$EE$2,S$4,'SPACELOG 12 BP'!$F77:$EE77)</f>
        <v>4584</v>
      </c>
      <c r="T77" s="33">
        <f>SUMIF('reporting montigny'!$F$2:$EE$2,T$4,'reporting montigny'!$F77:$EE77)+SUMIF('reporting boissy'!$F$2:$EE$2,T$4,'reporting boissy'!$F77:$EE77)+SUMIF('reporting moussy'!$F$2:$EE$2,T$4,'reporting moussy'!$F77:$EE77)+SUMIF('reporting trappes'!$F$2:$EE$2,T$4,'reporting trappes'!$F77:$EE77)+SUMIF('SPACELOG 5 BP'!$F$2:$EE$2,T$4,'SPACELOG 5 BP'!$F77:$EE77)+SUMIF('SPACELOG 6 BP'!$F$2:$EE$2,T$4,'SPACELOG 6 BP'!$F77:$EE77)+SUMIF('SPACELOG 7 BP'!$F$2:$EE$2,T$4,'SPACELOG 7 BP'!$F77:$EE77)+SUMIF('SPACELOG 8 BP'!$F$2:$EE$2,T$4,'SPACELOG 8 BP'!$F77:$EE77)+SUMIF('SPACELOG 9 BP'!$F$2:$EE$2,T$4,'SPACELOG 9 BP'!$F77:$EE77)+SUMIF('SPACELOG 10 BP'!$F$2:$EE$2,T$4,'SPACELOG 10 BP'!$F77:$EE77)+SUMIF('SPACELOG 11 BP'!$F$2:$EE$2,T$4,'SPACELOG 11 BP'!$F77:$EE77)+SUMIF('SPACELOG 12 BP'!$F$2:$EE$2,T$4,'SPACELOG 12 BP'!$F77:$EE77)</f>
        <v>4584</v>
      </c>
      <c r="U77" s="33">
        <f>SUMIF('reporting montigny'!$F$2:$EE$2,U$4,'reporting montigny'!$F77:$EE77)+SUMIF('reporting boissy'!$F$2:$EE$2,U$4,'reporting boissy'!$F77:$EE77)+SUMIF('reporting moussy'!$F$2:$EE$2,U$4,'reporting moussy'!$F77:$EE77)+SUMIF('reporting trappes'!$F$2:$EE$2,U$4,'reporting trappes'!$F77:$EE77)+SUMIF('SPACELOG 5 BP'!$F$2:$EE$2,U$4,'SPACELOG 5 BP'!$F77:$EE77)+SUMIF('SPACELOG 6 BP'!$F$2:$EE$2,U$4,'SPACELOG 6 BP'!$F77:$EE77)+SUMIF('SPACELOG 7 BP'!$F$2:$EE$2,U$4,'SPACELOG 7 BP'!$F77:$EE77)+SUMIF('SPACELOG 8 BP'!$F$2:$EE$2,U$4,'SPACELOG 8 BP'!$F77:$EE77)+SUMIF('SPACELOG 9 BP'!$F$2:$EE$2,U$4,'SPACELOG 9 BP'!$F77:$EE77)+SUMIF('SPACELOG 10 BP'!$F$2:$EE$2,U$4,'SPACELOG 10 BP'!$F77:$EE77)+SUMIF('SPACELOG 11 BP'!$F$2:$EE$2,U$4,'SPACELOG 11 BP'!$F77:$EE77)+SUMIF('SPACELOG 12 BP'!$F$2:$EE$2,U$4,'SPACELOG 12 BP'!$F77:$EE77)</f>
        <v>15925</v>
      </c>
      <c r="V77" s="33">
        <f>SUMIF('reporting montigny'!$F$2:$EE$2,V$4,'reporting montigny'!$F77:$EE77)+SUMIF('reporting boissy'!$F$2:$EE$2,V$4,'reporting boissy'!$F77:$EE77)+SUMIF('reporting moussy'!$F$2:$EE$2,V$4,'reporting moussy'!$F77:$EE77)+SUMIF('reporting trappes'!$F$2:$EE$2,V$4,'reporting trappes'!$F77:$EE77)+SUMIF('SPACELOG 5 BP'!$F$2:$EE$2,V$4,'SPACELOG 5 BP'!$F77:$EE77)+SUMIF('SPACELOG 6 BP'!$F$2:$EE$2,V$4,'SPACELOG 6 BP'!$F77:$EE77)+SUMIF('SPACELOG 7 BP'!$F$2:$EE$2,V$4,'SPACELOG 7 BP'!$F77:$EE77)+SUMIF('SPACELOG 8 BP'!$F$2:$EE$2,V$4,'SPACELOG 8 BP'!$F77:$EE77)+SUMIF('SPACELOG 9 BP'!$F$2:$EE$2,V$4,'SPACELOG 9 BP'!$F77:$EE77)+SUMIF('SPACELOG 10 BP'!$F$2:$EE$2,V$4,'SPACELOG 10 BP'!$F77:$EE77)+SUMIF('SPACELOG 11 BP'!$F$2:$EE$2,V$4,'SPACELOG 11 BP'!$F77:$EE77)+SUMIF('SPACELOG 12 BP'!$F$2:$EE$2,V$4,'SPACELOG 12 BP'!$F77:$EE77)</f>
        <v>4584</v>
      </c>
      <c r="W77" s="33">
        <f>SUMIF('reporting montigny'!$F$2:$EE$2,W$4,'reporting montigny'!$F77:$EE77)+SUMIF('reporting boissy'!$F$2:$EE$2,W$4,'reporting boissy'!$F77:$EE77)+SUMIF('reporting moussy'!$F$2:$EE$2,W$4,'reporting moussy'!$F77:$EE77)+SUMIF('reporting trappes'!$F$2:$EE$2,W$4,'reporting trappes'!$F77:$EE77)+SUMIF('SPACELOG 5 BP'!$F$2:$EE$2,W$4,'SPACELOG 5 BP'!$F77:$EE77)+SUMIF('SPACELOG 6 BP'!$F$2:$EE$2,W$4,'SPACELOG 6 BP'!$F77:$EE77)+SUMIF('SPACELOG 7 BP'!$F$2:$EE$2,W$4,'SPACELOG 7 BP'!$F77:$EE77)+SUMIF('SPACELOG 8 BP'!$F$2:$EE$2,W$4,'SPACELOG 8 BP'!$F77:$EE77)+SUMIF('SPACELOG 9 BP'!$F$2:$EE$2,W$4,'SPACELOG 9 BP'!$F77:$EE77)+SUMIF('SPACELOG 10 BP'!$F$2:$EE$2,W$4,'SPACELOG 10 BP'!$F77:$EE77)+SUMIF('SPACELOG 11 BP'!$F$2:$EE$2,W$4,'SPACELOG 11 BP'!$F77:$EE77)+SUMIF('SPACELOG 12 BP'!$F$2:$EE$2,W$4,'SPACELOG 12 BP'!$F77:$EE77)</f>
        <v>4584</v>
      </c>
      <c r="X77" s="33">
        <f>SUMIF('reporting montigny'!$F$2:$EE$2,X$4,'reporting montigny'!$F77:$EE77)+SUMIF('reporting boissy'!$F$2:$EE$2,X$4,'reporting boissy'!$F77:$EE77)+SUMIF('reporting moussy'!$F$2:$EE$2,X$4,'reporting moussy'!$F77:$EE77)+SUMIF('reporting trappes'!$F$2:$EE$2,X$4,'reporting trappes'!$F77:$EE77)+SUMIF('SPACELOG 5 BP'!$F$2:$EE$2,X$4,'SPACELOG 5 BP'!$F77:$EE77)+SUMIF('SPACELOG 6 BP'!$F$2:$EE$2,X$4,'SPACELOG 6 BP'!$F77:$EE77)+SUMIF('SPACELOG 7 BP'!$F$2:$EE$2,X$4,'SPACELOG 7 BP'!$F77:$EE77)+SUMIF('SPACELOG 8 BP'!$F$2:$EE$2,X$4,'SPACELOG 8 BP'!$F77:$EE77)+SUMIF('SPACELOG 9 BP'!$F$2:$EE$2,X$4,'SPACELOG 9 BP'!$F77:$EE77)+SUMIF('SPACELOG 10 BP'!$F$2:$EE$2,X$4,'SPACELOG 10 BP'!$F77:$EE77)+SUMIF('SPACELOG 11 BP'!$F$2:$EE$2,X$4,'SPACELOG 11 BP'!$F77:$EE77)+SUMIF('SPACELOG 12 BP'!$F$2:$EE$2,X$4,'SPACELOG 12 BP'!$F77:$EE77)</f>
        <v>4584</v>
      </c>
      <c r="Y77" s="33">
        <f>SUMIF('reporting montigny'!$F$2:$EE$2,Y$4,'reporting montigny'!$F77:$EE77)+SUMIF('reporting boissy'!$F$2:$EE$2,Y$4,'reporting boissy'!$F77:$EE77)+SUMIF('reporting moussy'!$F$2:$EE$2,Y$4,'reporting moussy'!$F77:$EE77)+SUMIF('reporting trappes'!$F$2:$EE$2,Y$4,'reporting trappes'!$F77:$EE77)+SUMIF('SPACELOG 5 BP'!$F$2:$EE$2,Y$4,'SPACELOG 5 BP'!$F77:$EE77)+SUMIF('SPACELOG 6 BP'!$F$2:$EE$2,Y$4,'SPACELOG 6 BP'!$F77:$EE77)+SUMIF('SPACELOG 7 BP'!$F$2:$EE$2,Y$4,'SPACELOG 7 BP'!$F77:$EE77)+SUMIF('SPACELOG 8 BP'!$F$2:$EE$2,Y$4,'SPACELOG 8 BP'!$F77:$EE77)+SUMIF('SPACELOG 9 BP'!$F$2:$EE$2,Y$4,'SPACELOG 9 BP'!$F77:$EE77)+SUMIF('SPACELOG 10 BP'!$F$2:$EE$2,Y$4,'SPACELOG 10 BP'!$F77:$EE77)+SUMIF('SPACELOG 11 BP'!$F$2:$EE$2,Y$4,'SPACELOG 11 BP'!$F77:$EE77)+SUMIF('SPACELOG 12 BP'!$F$2:$EE$2,Y$4,'SPACELOG 12 BP'!$F77:$EE77)</f>
        <v>4584</v>
      </c>
      <c r="Z77" s="33">
        <f>SUMIF('reporting montigny'!$F$2:$EE$2,Z$4,'reporting montigny'!$F77:$EE77)+SUMIF('reporting boissy'!$F$2:$EE$2,Z$4,'reporting boissy'!$F77:$EE77)+SUMIF('reporting moussy'!$F$2:$EE$2,Z$4,'reporting moussy'!$F77:$EE77)+SUMIF('reporting trappes'!$F$2:$EE$2,Z$4,'reporting trappes'!$F77:$EE77)+SUMIF('SPACELOG 5 BP'!$F$2:$EE$2,Z$4,'SPACELOG 5 BP'!$F77:$EE77)+SUMIF('SPACELOG 6 BP'!$F$2:$EE$2,Z$4,'SPACELOG 6 BP'!$F77:$EE77)+SUMIF('SPACELOG 7 BP'!$F$2:$EE$2,Z$4,'SPACELOG 7 BP'!$F77:$EE77)+SUMIF('SPACELOG 8 BP'!$F$2:$EE$2,Z$4,'SPACELOG 8 BP'!$F77:$EE77)+SUMIF('SPACELOG 9 BP'!$F$2:$EE$2,Z$4,'SPACELOG 9 BP'!$F77:$EE77)+SUMIF('SPACELOG 10 BP'!$F$2:$EE$2,Z$4,'SPACELOG 10 BP'!$F77:$EE77)+SUMIF('SPACELOG 11 BP'!$F$2:$EE$2,Z$4,'SPACELOG 11 BP'!$F77:$EE77)+SUMIF('SPACELOG 12 BP'!$F$2:$EE$2,Z$4,'SPACELOG 12 BP'!$F77:$EE77)</f>
        <v>4584</v>
      </c>
      <c r="AA77" s="33">
        <f>SUMIF('reporting montigny'!$F$2:$EE$2,AA$4,'reporting montigny'!$F77:$EE77)+SUMIF('reporting boissy'!$F$2:$EE$2,AA$4,'reporting boissy'!$F77:$EE77)+SUMIF('reporting moussy'!$F$2:$EE$2,AA$4,'reporting moussy'!$F77:$EE77)+SUMIF('reporting trappes'!$F$2:$EE$2,AA$4,'reporting trappes'!$F77:$EE77)+SUMIF('SPACELOG 5 BP'!$F$2:$EE$2,AA$4,'SPACELOG 5 BP'!$F77:$EE77)+SUMIF('SPACELOG 6 BP'!$F$2:$EE$2,AA$4,'SPACELOG 6 BP'!$F77:$EE77)+SUMIF('SPACELOG 7 BP'!$F$2:$EE$2,AA$4,'SPACELOG 7 BP'!$F77:$EE77)+SUMIF('SPACELOG 8 BP'!$F$2:$EE$2,AA$4,'SPACELOG 8 BP'!$F77:$EE77)+SUMIF('SPACELOG 9 BP'!$F$2:$EE$2,AA$4,'SPACELOG 9 BP'!$F77:$EE77)+SUMIF('SPACELOG 10 BP'!$F$2:$EE$2,AA$4,'SPACELOG 10 BP'!$F77:$EE77)+SUMIF('SPACELOG 11 BP'!$F$2:$EE$2,AA$4,'SPACELOG 11 BP'!$F77:$EE77)+SUMIF('SPACELOG 12 BP'!$F$2:$EE$2,AA$4,'SPACELOG 12 BP'!$F77:$EE77)</f>
        <v>4584</v>
      </c>
      <c r="AB77" s="33">
        <f>SUMIF('reporting montigny'!$F$2:$EE$2,AB$4,'reporting montigny'!$F77:$EE77)+SUMIF('reporting boissy'!$F$2:$EE$2,AB$4,'reporting boissy'!$F77:$EE77)+SUMIF('reporting moussy'!$F$2:$EE$2,AB$4,'reporting moussy'!$F77:$EE77)+SUMIF('reporting trappes'!$F$2:$EE$2,AB$4,'reporting trappes'!$F77:$EE77)+SUMIF('SPACELOG 5 BP'!$F$2:$EE$2,AB$4,'SPACELOG 5 BP'!$F77:$EE77)+SUMIF('SPACELOG 6 BP'!$F$2:$EE$2,AB$4,'SPACELOG 6 BP'!$F77:$EE77)+SUMIF('SPACELOG 7 BP'!$F$2:$EE$2,AB$4,'SPACELOG 7 BP'!$F77:$EE77)+SUMIF('SPACELOG 8 BP'!$F$2:$EE$2,AB$4,'SPACELOG 8 BP'!$F77:$EE77)+SUMIF('SPACELOG 9 BP'!$F$2:$EE$2,AB$4,'SPACELOG 9 BP'!$F77:$EE77)+SUMIF('SPACELOG 10 BP'!$F$2:$EE$2,AB$4,'SPACELOG 10 BP'!$F77:$EE77)+SUMIF('SPACELOG 11 BP'!$F$2:$EE$2,AB$4,'SPACELOG 11 BP'!$F77:$EE77)+SUMIF('SPACELOG 12 BP'!$F$2:$EE$2,AB$4,'SPACELOG 12 BP'!$F77:$EE77)</f>
        <v>16584</v>
      </c>
      <c r="AC77" s="33">
        <f>SUMIF('reporting montigny'!$F$2:$EE$2,AC$4,'reporting montigny'!$F77:$EE77)+SUMIF('reporting boissy'!$F$2:$EE$2,AC$4,'reporting boissy'!$F77:$EE77)+SUMIF('reporting moussy'!$F$2:$EE$2,AC$4,'reporting moussy'!$F77:$EE77)+SUMIF('reporting trappes'!$F$2:$EE$2,AC$4,'reporting trappes'!$F77:$EE77)+SUMIF('SPACELOG 5 BP'!$F$2:$EE$2,AC$4,'SPACELOG 5 BP'!$F77:$EE77)+SUMIF('SPACELOG 6 BP'!$F$2:$EE$2,AC$4,'SPACELOG 6 BP'!$F77:$EE77)+SUMIF('SPACELOG 7 BP'!$F$2:$EE$2,AC$4,'SPACELOG 7 BP'!$F77:$EE77)+SUMIF('SPACELOG 8 BP'!$F$2:$EE$2,AC$4,'SPACELOG 8 BP'!$F77:$EE77)+SUMIF('SPACELOG 9 BP'!$F$2:$EE$2,AC$4,'SPACELOG 9 BP'!$F77:$EE77)+SUMIF('SPACELOG 10 BP'!$F$2:$EE$2,AC$4,'SPACELOG 10 BP'!$F77:$EE77)+SUMIF('SPACELOG 11 BP'!$F$2:$EE$2,AC$4,'SPACELOG 11 BP'!$F77:$EE77)+SUMIF('SPACELOG 12 BP'!$F$2:$EE$2,AC$4,'SPACELOG 12 BP'!$F77:$EE77)</f>
        <v>4584</v>
      </c>
      <c r="AD77" s="33">
        <f>SUMIF('reporting montigny'!$F$2:$EE$2,AD$4,'reporting montigny'!$F77:$EE77)+SUMIF('reporting boissy'!$F$2:$EE$2,AD$4,'reporting boissy'!$F77:$EE77)+SUMIF('reporting moussy'!$F$2:$EE$2,AD$4,'reporting moussy'!$F77:$EE77)+SUMIF('reporting trappes'!$F$2:$EE$2,AD$4,'reporting trappes'!$F77:$EE77)+SUMIF('SPACELOG 5 BP'!$F$2:$EE$2,AD$4,'SPACELOG 5 BP'!$F77:$EE77)+SUMIF('SPACELOG 6 BP'!$F$2:$EE$2,AD$4,'SPACELOG 6 BP'!$F77:$EE77)+SUMIF('SPACELOG 7 BP'!$F$2:$EE$2,AD$4,'SPACELOG 7 BP'!$F77:$EE77)+SUMIF('SPACELOG 8 BP'!$F$2:$EE$2,AD$4,'SPACELOG 8 BP'!$F77:$EE77)+SUMIF('SPACELOG 9 BP'!$F$2:$EE$2,AD$4,'SPACELOG 9 BP'!$F77:$EE77)+SUMIF('SPACELOG 10 BP'!$F$2:$EE$2,AD$4,'SPACELOG 10 BP'!$F77:$EE77)+SUMIF('SPACELOG 11 BP'!$F$2:$EE$2,AD$4,'SPACELOG 11 BP'!$F77:$EE77)+SUMIF('SPACELOG 12 BP'!$F$2:$EE$2,AD$4,'SPACELOG 12 BP'!$F77:$EE77)</f>
        <v>4584</v>
      </c>
      <c r="AE77" s="393">
        <f t="shared" si="327"/>
        <v>78349</v>
      </c>
      <c r="AF77" s="33">
        <f>SUMIF('reporting montigny'!$F$2:$EE$2,AF$4,'reporting montigny'!$F77:$EE77)+SUMIF('reporting boissy'!$F$2:$EE$2,AF$4,'reporting boissy'!$F77:$EE77)+SUMIF('reporting moussy'!$F$2:$EE$2,AF$4,'reporting moussy'!$F77:$EE77)+SUMIF('reporting trappes'!$F$2:$EE$2,AF$4,'reporting trappes'!$F77:$EE77)+SUMIF('SPACELOG 5 BP'!$F$2:$EE$2,AF$4,'SPACELOG 5 BP'!$F77:$EE77)+SUMIF('SPACELOG 6 BP'!$F$2:$EE$2,AF$4,'SPACELOG 6 BP'!$F77:$EE77)+SUMIF('SPACELOG 7 BP'!$F$2:$EE$2,AF$4,'SPACELOG 7 BP'!$F77:$EE77)+SUMIF('SPACELOG 8 BP'!$F$2:$EE$2,AF$4,'SPACELOG 8 BP'!$F77:$EE77)+SUMIF('SPACELOG 9 BP'!$F$2:$EE$2,AF$4,'SPACELOG 9 BP'!$F77:$EE77)+SUMIF('SPACELOG 10 BP'!$F$2:$EE$2,AF$4,'SPACELOG 10 BP'!$F77:$EE77)+SUMIF('SPACELOG 11 BP'!$F$2:$EE$2,AF$4,'SPACELOG 11 BP'!$F77:$EE77)+SUMIF('SPACELOG 12 BP'!$F$2:$EE$2,AF$4,'SPACELOG 12 BP'!$F77:$EE77)</f>
        <v>5884</v>
      </c>
      <c r="AG77" s="33">
        <f>SUMIF('reporting montigny'!$F$2:$EE$2,AG$4,'reporting montigny'!$F77:$EE77)+SUMIF('reporting boissy'!$F$2:$EE$2,AG$4,'reporting boissy'!$F77:$EE77)+SUMIF('reporting moussy'!$F$2:$EE$2,AG$4,'reporting moussy'!$F77:$EE77)+SUMIF('reporting trappes'!$F$2:$EE$2,AG$4,'reporting trappes'!$F77:$EE77)+SUMIF('SPACELOG 5 BP'!$F$2:$EE$2,AG$4,'SPACELOG 5 BP'!$F77:$EE77)+SUMIF('SPACELOG 6 BP'!$F$2:$EE$2,AG$4,'SPACELOG 6 BP'!$F77:$EE77)+SUMIF('SPACELOG 7 BP'!$F$2:$EE$2,AG$4,'SPACELOG 7 BP'!$F77:$EE77)+SUMIF('SPACELOG 8 BP'!$F$2:$EE$2,AG$4,'SPACELOG 8 BP'!$F77:$EE77)+SUMIF('SPACELOG 9 BP'!$F$2:$EE$2,AG$4,'SPACELOG 9 BP'!$F77:$EE77)+SUMIF('SPACELOG 10 BP'!$F$2:$EE$2,AG$4,'SPACELOG 10 BP'!$F77:$EE77)+SUMIF('SPACELOG 11 BP'!$F$2:$EE$2,AG$4,'SPACELOG 11 BP'!$F77:$EE77)+SUMIF('SPACELOG 12 BP'!$F$2:$EE$2,AG$4,'SPACELOG 12 BP'!$F77:$EE77)</f>
        <v>5884</v>
      </c>
      <c r="AH77" s="33">
        <f>SUMIF('reporting montigny'!$F$2:$EE$2,AH$4,'reporting montigny'!$F77:$EE77)+SUMIF('reporting boissy'!$F$2:$EE$2,AH$4,'reporting boissy'!$F77:$EE77)+SUMIF('reporting moussy'!$F$2:$EE$2,AH$4,'reporting moussy'!$F77:$EE77)+SUMIF('reporting trappes'!$F$2:$EE$2,AH$4,'reporting trappes'!$F77:$EE77)+SUMIF('SPACELOG 5 BP'!$F$2:$EE$2,AH$4,'SPACELOG 5 BP'!$F77:$EE77)+SUMIF('SPACELOG 6 BP'!$F$2:$EE$2,AH$4,'SPACELOG 6 BP'!$F77:$EE77)+SUMIF('SPACELOG 7 BP'!$F$2:$EE$2,AH$4,'SPACELOG 7 BP'!$F77:$EE77)+SUMIF('SPACELOG 8 BP'!$F$2:$EE$2,AH$4,'SPACELOG 8 BP'!$F77:$EE77)+SUMIF('SPACELOG 9 BP'!$F$2:$EE$2,AH$4,'SPACELOG 9 BP'!$F77:$EE77)+SUMIF('SPACELOG 10 BP'!$F$2:$EE$2,AH$4,'SPACELOG 10 BP'!$F77:$EE77)+SUMIF('SPACELOG 11 BP'!$F$2:$EE$2,AH$4,'SPACELOG 11 BP'!$F77:$EE77)+SUMIF('SPACELOG 12 BP'!$F$2:$EE$2,AH$4,'SPACELOG 12 BP'!$F77:$EE77)</f>
        <v>17225</v>
      </c>
      <c r="AI77" s="33">
        <f>SUMIF('reporting montigny'!$F$2:$EE$2,AI$4,'reporting montigny'!$F77:$EE77)+SUMIF('reporting boissy'!$F$2:$EE$2,AI$4,'reporting boissy'!$F77:$EE77)+SUMIF('reporting moussy'!$F$2:$EE$2,AI$4,'reporting moussy'!$F77:$EE77)+SUMIF('reporting trappes'!$F$2:$EE$2,AI$4,'reporting trappes'!$F77:$EE77)+SUMIF('SPACELOG 5 BP'!$F$2:$EE$2,AI$4,'SPACELOG 5 BP'!$F77:$EE77)+SUMIF('SPACELOG 6 BP'!$F$2:$EE$2,AI$4,'SPACELOG 6 BP'!$F77:$EE77)+SUMIF('SPACELOG 7 BP'!$F$2:$EE$2,AI$4,'SPACELOG 7 BP'!$F77:$EE77)+SUMIF('SPACELOG 8 BP'!$F$2:$EE$2,AI$4,'SPACELOG 8 BP'!$F77:$EE77)+SUMIF('SPACELOG 9 BP'!$F$2:$EE$2,AI$4,'SPACELOG 9 BP'!$F77:$EE77)+SUMIF('SPACELOG 10 BP'!$F$2:$EE$2,AI$4,'SPACELOG 10 BP'!$F77:$EE77)+SUMIF('SPACELOG 11 BP'!$F$2:$EE$2,AI$4,'SPACELOG 11 BP'!$F77:$EE77)+SUMIF('SPACELOG 12 BP'!$F$2:$EE$2,AI$4,'SPACELOG 12 BP'!$F77:$EE77)</f>
        <v>5884</v>
      </c>
      <c r="AJ77" s="33">
        <f>SUMIF('reporting montigny'!$F$2:$EE$2,AJ$4,'reporting montigny'!$F77:$EE77)+SUMIF('reporting boissy'!$F$2:$EE$2,AJ$4,'reporting boissy'!$F77:$EE77)+SUMIF('reporting moussy'!$F$2:$EE$2,AJ$4,'reporting moussy'!$F77:$EE77)+SUMIF('reporting trappes'!$F$2:$EE$2,AJ$4,'reporting trappes'!$F77:$EE77)+SUMIF('SPACELOG 5 BP'!$F$2:$EE$2,AJ$4,'SPACELOG 5 BP'!$F77:$EE77)+SUMIF('SPACELOG 6 BP'!$F$2:$EE$2,AJ$4,'SPACELOG 6 BP'!$F77:$EE77)+SUMIF('SPACELOG 7 BP'!$F$2:$EE$2,AJ$4,'SPACELOG 7 BP'!$F77:$EE77)+SUMIF('SPACELOG 8 BP'!$F$2:$EE$2,AJ$4,'SPACELOG 8 BP'!$F77:$EE77)+SUMIF('SPACELOG 9 BP'!$F$2:$EE$2,AJ$4,'SPACELOG 9 BP'!$F77:$EE77)+SUMIF('SPACELOG 10 BP'!$F$2:$EE$2,AJ$4,'SPACELOG 10 BP'!$F77:$EE77)+SUMIF('SPACELOG 11 BP'!$F$2:$EE$2,AJ$4,'SPACELOG 11 BP'!$F77:$EE77)+SUMIF('SPACELOG 12 BP'!$F$2:$EE$2,AJ$4,'SPACELOG 12 BP'!$F77:$EE77)</f>
        <v>5884</v>
      </c>
      <c r="AK77" s="33">
        <f>SUMIF('reporting montigny'!$F$2:$EE$2,AK$4,'reporting montigny'!$F77:$EE77)+SUMIF('reporting boissy'!$F$2:$EE$2,AK$4,'reporting boissy'!$F77:$EE77)+SUMIF('reporting moussy'!$F$2:$EE$2,AK$4,'reporting moussy'!$F77:$EE77)+SUMIF('reporting trappes'!$F$2:$EE$2,AK$4,'reporting trappes'!$F77:$EE77)+SUMIF('SPACELOG 5 BP'!$F$2:$EE$2,AK$4,'SPACELOG 5 BP'!$F77:$EE77)+SUMIF('SPACELOG 6 BP'!$F$2:$EE$2,AK$4,'SPACELOG 6 BP'!$F77:$EE77)+SUMIF('SPACELOG 7 BP'!$F$2:$EE$2,AK$4,'SPACELOG 7 BP'!$F77:$EE77)+SUMIF('SPACELOG 8 BP'!$F$2:$EE$2,AK$4,'SPACELOG 8 BP'!$F77:$EE77)+SUMIF('SPACELOG 9 BP'!$F$2:$EE$2,AK$4,'SPACELOG 9 BP'!$F77:$EE77)+SUMIF('SPACELOG 10 BP'!$F$2:$EE$2,AK$4,'SPACELOG 10 BP'!$F77:$EE77)+SUMIF('SPACELOG 11 BP'!$F$2:$EE$2,AK$4,'SPACELOG 11 BP'!$F77:$EE77)+SUMIF('SPACELOG 12 BP'!$F$2:$EE$2,AK$4,'SPACELOG 12 BP'!$F77:$EE77)</f>
        <v>5884</v>
      </c>
      <c r="AL77" s="33">
        <f>SUMIF('reporting montigny'!$F$2:$EE$2,AL$4,'reporting montigny'!$F77:$EE77)+SUMIF('reporting boissy'!$F$2:$EE$2,AL$4,'reporting boissy'!$F77:$EE77)+SUMIF('reporting moussy'!$F$2:$EE$2,AL$4,'reporting moussy'!$F77:$EE77)+SUMIF('reporting trappes'!$F$2:$EE$2,AL$4,'reporting trappes'!$F77:$EE77)+SUMIF('SPACELOG 5 BP'!$F$2:$EE$2,AL$4,'SPACELOG 5 BP'!$F77:$EE77)+SUMIF('SPACELOG 6 BP'!$F$2:$EE$2,AL$4,'SPACELOG 6 BP'!$F77:$EE77)+SUMIF('SPACELOG 7 BP'!$F$2:$EE$2,AL$4,'SPACELOG 7 BP'!$F77:$EE77)+SUMIF('SPACELOG 8 BP'!$F$2:$EE$2,AL$4,'SPACELOG 8 BP'!$F77:$EE77)+SUMIF('SPACELOG 9 BP'!$F$2:$EE$2,AL$4,'SPACELOG 9 BP'!$F77:$EE77)+SUMIF('SPACELOG 10 BP'!$F$2:$EE$2,AL$4,'SPACELOG 10 BP'!$F77:$EE77)+SUMIF('SPACELOG 11 BP'!$F$2:$EE$2,AL$4,'SPACELOG 11 BP'!$F77:$EE77)+SUMIF('SPACELOG 12 BP'!$F$2:$EE$2,AL$4,'SPACELOG 12 BP'!$F77:$EE77)</f>
        <v>5884</v>
      </c>
      <c r="AM77" s="33">
        <f>SUMIF('reporting montigny'!$F$2:$EE$2,AM$4,'reporting montigny'!$F77:$EE77)+SUMIF('reporting boissy'!$F$2:$EE$2,AM$4,'reporting boissy'!$F77:$EE77)+SUMIF('reporting moussy'!$F$2:$EE$2,AM$4,'reporting moussy'!$F77:$EE77)+SUMIF('reporting trappes'!$F$2:$EE$2,AM$4,'reporting trappes'!$F77:$EE77)+SUMIF('SPACELOG 5 BP'!$F$2:$EE$2,AM$4,'SPACELOG 5 BP'!$F77:$EE77)+SUMIF('SPACELOG 6 BP'!$F$2:$EE$2,AM$4,'SPACELOG 6 BP'!$F77:$EE77)+SUMIF('SPACELOG 7 BP'!$F$2:$EE$2,AM$4,'SPACELOG 7 BP'!$F77:$EE77)+SUMIF('SPACELOG 8 BP'!$F$2:$EE$2,AM$4,'SPACELOG 8 BP'!$F77:$EE77)+SUMIF('SPACELOG 9 BP'!$F$2:$EE$2,AM$4,'SPACELOG 9 BP'!$F77:$EE77)+SUMIF('SPACELOG 10 BP'!$F$2:$EE$2,AM$4,'SPACELOG 10 BP'!$F77:$EE77)+SUMIF('SPACELOG 11 BP'!$F$2:$EE$2,AM$4,'SPACELOG 11 BP'!$F77:$EE77)+SUMIF('SPACELOG 12 BP'!$F$2:$EE$2,AM$4,'SPACELOG 12 BP'!$F77:$EE77)</f>
        <v>5884</v>
      </c>
      <c r="AN77" s="33">
        <f>SUMIF('reporting montigny'!$F$2:$EE$2,AN$4,'reporting montigny'!$F77:$EE77)+SUMIF('reporting boissy'!$F$2:$EE$2,AN$4,'reporting boissy'!$F77:$EE77)+SUMIF('reporting moussy'!$F$2:$EE$2,AN$4,'reporting moussy'!$F77:$EE77)+SUMIF('reporting trappes'!$F$2:$EE$2,AN$4,'reporting trappes'!$F77:$EE77)+SUMIF('SPACELOG 5 BP'!$F$2:$EE$2,AN$4,'SPACELOG 5 BP'!$F77:$EE77)+SUMIF('SPACELOG 6 BP'!$F$2:$EE$2,AN$4,'SPACELOG 6 BP'!$F77:$EE77)+SUMIF('SPACELOG 7 BP'!$F$2:$EE$2,AN$4,'SPACELOG 7 BP'!$F77:$EE77)+SUMIF('SPACELOG 8 BP'!$F$2:$EE$2,AN$4,'SPACELOG 8 BP'!$F77:$EE77)+SUMIF('SPACELOG 9 BP'!$F$2:$EE$2,AN$4,'SPACELOG 9 BP'!$F77:$EE77)+SUMIF('SPACELOG 10 BP'!$F$2:$EE$2,AN$4,'SPACELOG 10 BP'!$F77:$EE77)+SUMIF('SPACELOG 11 BP'!$F$2:$EE$2,AN$4,'SPACELOG 11 BP'!$F77:$EE77)+SUMIF('SPACELOG 12 BP'!$F$2:$EE$2,AN$4,'SPACELOG 12 BP'!$F77:$EE77)</f>
        <v>5884</v>
      </c>
      <c r="AO77" s="33">
        <f>SUMIF('reporting montigny'!$F$2:$EE$2,AO$4,'reporting montigny'!$F77:$EE77)+SUMIF('reporting boissy'!$F$2:$EE$2,AO$4,'reporting boissy'!$F77:$EE77)+SUMIF('reporting moussy'!$F$2:$EE$2,AO$4,'reporting moussy'!$F77:$EE77)+SUMIF('reporting trappes'!$F$2:$EE$2,AO$4,'reporting trappes'!$F77:$EE77)+SUMIF('SPACELOG 5 BP'!$F$2:$EE$2,AO$4,'SPACELOG 5 BP'!$F77:$EE77)+SUMIF('SPACELOG 6 BP'!$F$2:$EE$2,AO$4,'SPACELOG 6 BP'!$F77:$EE77)+SUMIF('SPACELOG 7 BP'!$F$2:$EE$2,AO$4,'SPACELOG 7 BP'!$F77:$EE77)+SUMIF('SPACELOG 8 BP'!$F$2:$EE$2,AO$4,'SPACELOG 8 BP'!$F77:$EE77)+SUMIF('SPACELOG 9 BP'!$F$2:$EE$2,AO$4,'SPACELOG 9 BP'!$F77:$EE77)+SUMIF('SPACELOG 10 BP'!$F$2:$EE$2,AO$4,'SPACELOG 10 BP'!$F77:$EE77)+SUMIF('SPACELOG 11 BP'!$F$2:$EE$2,AO$4,'SPACELOG 11 BP'!$F77:$EE77)+SUMIF('SPACELOG 12 BP'!$F$2:$EE$2,AO$4,'SPACELOG 12 BP'!$F77:$EE77)</f>
        <v>5884</v>
      </c>
      <c r="AP77" s="33">
        <f>SUMIF('reporting montigny'!$F$2:$EE$2,AP$4,'reporting montigny'!$F77:$EE77)+SUMIF('reporting boissy'!$F$2:$EE$2,AP$4,'reporting boissy'!$F77:$EE77)+SUMIF('reporting moussy'!$F$2:$EE$2,AP$4,'reporting moussy'!$F77:$EE77)+SUMIF('reporting trappes'!$F$2:$EE$2,AP$4,'reporting trappes'!$F77:$EE77)+SUMIF('SPACELOG 5 BP'!$F$2:$EE$2,AP$4,'SPACELOG 5 BP'!$F77:$EE77)+SUMIF('SPACELOG 6 BP'!$F$2:$EE$2,AP$4,'SPACELOG 6 BP'!$F77:$EE77)+SUMIF('SPACELOG 7 BP'!$F$2:$EE$2,AP$4,'SPACELOG 7 BP'!$F77:$EE77)+SUMIF('SPACELOG 8 BP'!$F$2:$EE$2,AP$4,'SPACELOG 8 BP'!$F77:$EE77)+SUMIF('SPACELOG 9 BP'!$F$2:$EE$2,AP$4,'SPACELOG 9 BP'!$F77:$EE77)+SUMIF('SPACELOG 10 BP'!$F$2:$EE$2,AP$4,'SPACELOG 10 BP'!$F77:$EE77)+SUMIF('SPACELOG 11 BP'!$F$2:$EE$2,AP$4,'SPACELOG 11 BP'!$F77:$EE77)+SUMIF('SPACELOG 12 BP'!$F$2:$EE$2,AP$4,'SPACELOG 12 BP'!$F77:$EE77)</f>
        <v>5884</v>
      </c>
      <c r="AQ77" s="33">
        <f>SUMIF('reporting montigny'!$F$2:$EE$2,AQ$4,'reporting montigny'!$F77:$EE77)+SUMIF('reporting boissy'!$F$2:$EE$2,AQ$4,'reporting boissy'!$F77:$EE77)+SUMIF('reporting moussy'!$F$2:$EE$2,AQ$4,'reporting moussy'!$F77:$EE77)+SUMIF('reporting trappes'!$F$2:$EE$2,AQ$4,'reporting trappes'!$F77:$EE77)+SUMIF('SPACELOG 5 BP'!$F$2:$EE$2,AQ$4,'SPACELOG 5 BP'!$F77:$EE77)+SUMIF('SPACELOG 6 BP'!$F$2:$EE$2,AQ$4,'SPACELOG 6 BP'!$F77:$EE77)+SUMIF('SPACELOG 7 BP'!$F$2:$EE$2,AQ$4,'SPACELOG 7 BP'!$F77:$EE77)+SUMIF('SPACELOG 8 BP'!$F$2:$EE$2,AQ$4,'SPACELOG 8 BP'!$F77:$EE77)+SUMIF('SPACELOG 9 BP'!$F$2:$EE$2,AQ$4,'SPACELOG 9 BP'!$F77:$EE77)+SUMIF('SPACELOG 10 BP'!$F$2:$EE$2,AQ$4,'SPACELOG 10 BP'!$F77:$EE77)+SUMIF('SPACELOG 11 BP'!$F$2:$EE$2,AQ$4,'SPACELOG 11 BP'!$F77:$EE77)+SUMIF('SPACELOG 12 BP'!$F$2:$EE$2,AQ$4,'SPACELOG 12 BP'!$F77:$EE77)</f>
        <v>5884</v>
      </c>
      <c r="AR77" s="393">
        <f t="shared" si="328"/>
        <v>81949</v>
      </c>
      <c r="AS77" s="33">
        <f>SUMIF('reporting montigny'!$F$2:$EE$2,AS$4,'reporting montigny'!$F77:$EE77)+SUMIF('reporting boissy'!$F$2:$EE$2,AS$4,'reporting boissy'!$F77:$EE77)+SUMIF('reporting moussy'!$F$2:$EE$2,AS$4,'reporting moussy'!$F77:$EE77)+SUMIF('reporting trappes'!$F$2:$EE$2,AS$4,'reporting trappes'!$F77:$EE77)+SUMIF('SPACELOG 5 BP'!$F$2:$EE$2,AS$4,'SPACELOG 5 BP'!$F77:$EE77)+SUMIF('SPACELOG 6 BP'!$F$2:$EE$2,AS$4,'SPACELOG 6 BP'!$F77:$EE77)+SUMIF('SPACELOG 7 BP'!$F$2:$EE$2,AS$4,'SPACELOG 7 BP'!$F77:$EE77)+SUMIF('SPACELOG 8 BP'!$F$2:$EE$2,AS$4,'SPACELOG 8 BP'!$F77:$EE77)+SUMIF('SPACELOG 9 BP'!$F$2:$EE$2,AS$4,'SPACELOG 9 BP'!$F77:$EE77)+SUMIF('SPACELOG 10 BP'!$F$2:$EE$2,AS$4,'SPACELOG 10 BP'!$F77:$EE77)+SUMIF('SPACELOG 11 BP'!$F$2:$EE$2,AS$4,'SPACELOG 11 BP'!$F77:$EE77)+SUMIF('SPACELOG 12 BP'!$F$2:$EE$2,AS$4,'SPACELOG 12 BP'!$F77:$EE77)</f>
        <v>5884</v>
      </c>
      <c r="AT77" s="33">
        <f>SUMIF('reporting montigny'!$F$2:$EE$2,AT$4,'reporting montigny'!$F77:$EE77)+SUMIF('reporting boissy'!$F$2:$EE$2,AT$4,'reporting boissy'!$F77:$EE77)+SUMIF('reporting moussy'!$F$2:$EE$2,AT$4,'reporting moussy'!$F77:$EE77)+SUMIF('reporting trappes'!$F$2:$EE$2,AT$4,'reporting trappes'!$F77:$EE77)+SUMIF('SPACELOG 5 BP'!$F$2:$EE$2,AT$4,'SPACELOG 5 BP'!$F77:$EE77)+SUMIF('SPACELOG 6 BP'!$F$2:$EE$2,AT$4,'SPACELOG 6 BP'!$F77:$EE77)+SUMIF('SPACELOG 7 BP'!$F$2:$EE$2,AT$4,'SPACELOG 7 BP'!$F77:$EE77)+SUMIF('SPACELOG 8 BP'!$F$2:$EE$2,AT$4,'SPACELOG 8 BP'!$F77:$EE77)+SUMIF('SPACELOG 9 BP'!$F$2:$EE$2,AT$4,'SPACELOG 9 BP'!$F77:$EE77)+SUMIF('SPACELOG 10 BP'!$F$2:$EE$2,AT$4,'SPACELOG 10 BP'!$F77:$EE77)+SUMIF('SPACELOG 11 BP'!$F$2:$EE$2,AT$4,'SPACELOG 11 BP'!$F77:$EE77)+SUMIF('SPACELOG 12 BP'!$F$2:$EE$2,AT$4,'SPACELOG 12 BP'!$F77:$EE77)</f>
        <v>5884</v>
      </c>
      <c r="AU77" s="33">
        <f>SUMIF('reporting montigny'!$F$2:$EE$2,AU$4,'reporting montigny'!$F77:$EE77)+SUMIF('reporting boissy'!$F$2:$EE$2,AU$4,'reporting boissy'!$F77:$EE77)+SUMIF('reporting moussy'!$F$2:$EE$2,AU$4,'reporting moussy'!$F77:$EE77)+SUMIF('reporting trappes'!$F$2:$EE$2,AU$4,'reporting trappes'!$F77:$EE77)+SUMIF('SPACELOG 5 BP'!$F$2:$EE$2,AU$4,'SPACELOG 5 BP'!$F77:$EE77)+SUMIF('SPACELOG 6 BP'!$F$2:$EE$2,AU$4,'SPACELOG 6 BP'!$F77:$EE77)+SUMIF('SPACELOG 7 BP'!$F$2:$EE$2,AU$4,'SPACELOG 7 BP'!$F77:$EE77)+SUMIF('SPACELOG 8 BP'!$F$2:$EE$2,AU$4,'SPACELOG 8 BP'!$F77:$EE77)+SUMIF('SPACELOG 9 BP'!$F$2:$EE$2,AU$4,'SPACELOG 9 BP'!$F77:$EE77)+SUMIF('SPACELOG 10 BP'!$F$2:$EE$2,AU$4,'SPACELOG 10 BP'!$F77:$EE77)+SUMIF('SPACELOG 11 BP'!$F$2:$EE$2,AU$4,'SPACELOG 11 BP'!$F77:$EE77)+SUMIF('SPACELOG 12 BP'!$F$2:$EE$2,AU$4,'SPACELOG 12 BP'!$F77:$EE77)</f>
        <v>17225</v>
      </c>
      <c r="AV77" s="33">
        <f>SUMIF('reporting montigny'!$F$2:$EE$2,AV$4,'reporting montigny'!$F77:$EE77)+SUMIF('reporting boissy'!$F$2:$EE$2,AV$4,'reporting boissy'!$F77:$EE77)+SUMIF('reporting moussy'!$F$2:$EE$2,AV$4,'reporting moussy'!$F77:$EE77)+SUMIF('reporting trappes'!$F$2:$EE$2,AV$4,'reporting trappes'!$F77:$EE77)+SUMIF('SPACELOG 5 BP'!$F$2:$EE$2,AV$4,'SPACELOG 5 BP'!$F77:$EE77)+SUMIF('SPACELOG 6 BP'!$F$2:$EE$2,AV$4,'SPACELOG 6 BP'!$F77:$EE77)+SUMIF('SPACELOG 7 BP'!$F$2:$EE$2,AV$4,'SPACELOG 7 BP'!$F77:$EE77)+SUMIF('SPACELOG 8 BP'!$F$2:$EE$2,AV$4,'SPACELOG 8 BP'!$F77:$EE77)+SUMIF('SPACELOG 9 BP'!$F$2:$EE$2,AV$4,'SPACELOG 9 BP'!$F77:$EE77)+SUMIF('SPACELOG 10 BP'!$F$2:$EE$2,AV$4,'SPACELOG 10 BP'!$F77:$EE77)+SUMIF('SPACELOG 11 BP'!$F$2:$EE$2,AV$4,'SPACELOG 11 BP'!$F77:$EE77)+SUMIF('SPACELOG 12 BP'!$F$2:$EE$2,AV$4,'SPACELOG 12 BP'!$F77:$EE77)</f>
        <v>5884</v>
      </c>
      <c r="AW77" s="33">
        <f>SUMIF('reporting montigny'!$F$2:$EE$2,AW$4,'reporting montigny'!$F77:$EE77)+SUMIF('reporting boissy'!$F$2:$EE$2,AW$4,'reporting boissy'!$F77:$EE77)+SUMIF('reporting moussy'!$F$2:$EE$2,AW$4,'reporting moussy'!$F77:$EE77)+SUMIF('reporting trappes'!$F$2:$EE$2,AW$4,'reporting trappes'!$F77:$EE77)+SUMIF('SPACELOG 5 BP'!$F$2:$EE$2,AW$4,'SPACELOG 5 BP'!$F77:$EE77)+SUMIF('SPACELOG 6 BP'!$F$2:$EE$2,AW$4,'SPACELOG 6 BP'!$F77:$EE77)+SUMIF('SPACELOG 7 BP'!$F$2:$EE$2,AW$4,'SPACELOG 7 BP'!$F77:$EE77)+SUMIF('SPACELOG 8 BP'!$F$2:$EE$2,AW$4,'SPACELOG 8 BP'!$F77:$EE77)+SUMIF('SPACELOG 9 BP'!$F$2:$EE$2,AW$4,'SPACELOG 9 BP'!$F77:$EE77)+SUMIF('SPACELOG 10 BP'!$F$2:$EE$2,AW$4,'SPACELOG 10 BP'!$F77:$EE77)+SUMIF('SPACELOG 11 BP'!$F$2:$EE$2,AW$4,'SPACELOG 11 BP'!$F77:$EE77)+SUMIF('SPACELOG 12 BP'!$F$2:$EE$2,AW$4,'SPACELOG 12 BP'!$F77:$EE77)</f>
        <v>5884</v>
      </c>
      <c r="AX77" s="33">
        <f>SUMIF('reporting montigny'!$F$2:$EE$2,AX$4,'reporting montigny'!$F77:$EE77)+SUMIF('reporting boissy'!$F$2:$EE$2,AX$4,'reporting boissy'!$F77:$EE77)+SUMIF('reporting moussy'!$F$2:$EE$2,AX$4,'reporting moussy'!$F77:$EE77)+SUMIF('reporting trappes'!$F$2:$EE$2,AX$4,'reporting trappes'!$F77:$EE77)+SUMIF('SPACELOG 5 BP'!$F$2:$EE$2,AX$4,'SPACELOG 5 BP'!$F77:$EE77)+SUMIF('SPACELOG 6 BP'!$F$2:$EE$2,AX$4,'SPACELOG 6 BP'!$F77:$EE77)+SUMIF('SPACELOG 7 BP'!$F$2:$EE$2,AX$4,'SPACELOG 7 BP'!$F77:$EE77)+SUMIF('SPACELOG 8 BP'!$F$2:$EE$2,AX$4,'SPACELOG 8 BP'!$F77:$EE77)+SUMIF('SPACELOG 9 BP'!$F$2:$EE$2,AX$4,'SPACELOG 9 BP'!$F77:$EE77)+SUMIF('SPACELOG 10 BP'!$F$2:$EE$2,AX$4,'SPACELOG 10 BP'!$F77:$EE77)+SUMIF('SPACELOG 11 BP'!$F$2:$EE$2,AX$4,'SPACELOG 11 BP'!$F77:$EE77)+SUMIF('SPACELOG 12 BP'!$F$2:$EE$2,AX$4,'SPACELOG 12 BP'!$F77:$EE77)</f>
        <v>5884</v>
      </c>
      <c r="AY77" s="33">
        <f>SUMIF('reporting montigny'!$F$2:$EE$2,AY$4,'reporting montigny'!$F77:$EE77)+SUMIF('reporting boissy'!$F$2:$EE$2,AY$4,'reporting boissy'!$F77:$EE77)+SUMIF('reporting moussy'!$F$2:$EE$2,AY$4,'reporting moussy'!$F77:$EE77)+SUMIF('reporting trappes'!$F$2:$EE$2,AY$4,'reporting trappes'!$F77:$EE77)+SUMIF('SPACELOG 5 BP'!$F$2:$EE$2,AY$4,'SPACELOG 5 BP'!$F77:$EE77)+SUMIF('SPACELOG 6 BP'!$F$2:$EE$2,AY$4,'SPACELOG 6 BP'!$F77:$EE77)+SUMIF('SPACELOG 7 BP'!$F$2:$EE$2,AY$4,'SPACELOG 7 BP'!$F77:$EE77)+SUMIF('SPACELOG 8 BP'!$F$2:$EE$2,AY$4,'SPACELOG 8 BP'!$F77:$EE77)+SUMIF('SPACELOG 9 BP'!$F$2:$EE$2,AY$4,'SPACELOG 9 BP'!$F77:$EE77)+SUMIF('SPACELOG 10 BP'!$F$2:$EE$2,AY$4,'SPACELOG 10 BP'!$F77:$EE77)+SUMIF('SPACELOG 11 BP'!$F$2:$EE$2,AY$4,'SPACELOG 11 BP'!$F77:$EE77)+SUMIF('SPACELOG 12 BP'!$F$2:$EE$2,AY$4,'SPACELOG 12 BP'!$F77:$EE77)</f>
        <v>5884</v>
      </c>
      <c r="AZ77" s="33">
        <f>SUMIF('reporting montigny'!$F$2:$EE$2,AZ$4,'reporting montigny'!$F77:$EE77)+SUMIF('reporting boissy'!$F$2:$EE$2,AZ$4,'reporting boissy'!$F77:$EE77)+SUMIF('reporting moussy'!$F$2:$EE$2,AZ$4,'reporting moussy'!$F77:$EE77)+SUMIF('reporting trappes'!$F$2:$EE$2,AZ$4,'reporting trappes'!$F77:$EE77)+SUMIF('SPACELOG 5 BP'!$F$2:$EE$2,AZ$4,'SPACELOG 5 BP'!$F77:$EE77)+SUMIF('SPACELOG 6 BP'!$F$2:$EE$2,AZ$4,'SPACELOG 6 BP'!$F77:$EE77)+SUMIF('SPACELOG 7 BP'!$F$2:$EE$2,AZ$4,'SPACELOG 7 BP'!$F77:$EE77)+SUMIF('SPACELOG 8 BP'!$F$2:$EE$2,AZ$4,'SPACELOG 8 BP'!$F77:$EE77)+SUMIF('SPACELOG 9 BP'!$F$2:$EE$2,AZ$4,'SPACELOG 9 BP'!$F77:$EE77)+SUMIF('SPACELOG 10 BP'!$F$2:$EE$2,AZ$4,'SPACELOG 10 BP'!$F77:$EE77)+SUMIF('SPACELOG 11 BP'!$F$2:$EE$2,AZ$4,'SPACELOG 11 BP'!$F77:$EE77)+SUMIF('SPACELOG 12 BP'!$F$2:$EE$2,AZ$4,'SPACELOG 12 BP'!$F77:$EE77)</f>
        <v>5884</v>
      </c>
      <c r="BA77" s="33">
        <f>SUMIF('reporting montigny'!$F$2:$EE$2,BA$4,'reporting montigny'!$F77:$EE77)+SUMIF('reporting boissy'!$F$2:$EE$2,BA$4,'reporting boissy'!$F77:$EE77)+SUMIF('reporting moussy'!$F$2:$EE$2,BA$4,'reporting moussy'!$F77:$EE77)+SUMIF('reporting trappes'!$F$2:$EE$2,BA$4,'reporting trappes'!$F77:$EE77)+SUMIF('SPACELOG 5 BP'!$F$2:$EE$2,BA$4,'SPACELOG 5 BP'!$F77:$EE77)+SUMIF('SPACELOG 6 BP'!$F$2:$EE$2,BA$4,'SPACELOG 6 BP'!$F77:$EE77)+SUMIF('SPACELOG 7 BP'!$F$2:$EE$2,BA$4,'SPACELOG 7 BP'!$F77:$EE77)+SUMIF('SPACELOG 8 BP'!$F$2:$EE$2,BA$4,'SPACELOG 8 BP'!$F77:$EE77)+SUMIF('SPACELOG 9 BP'!$F$2:$EE$2,BA$4,'SPACELOG 9 BP'!$F77:$EE77)+SUMIF('SPACELOG 10 BP'!$F$2:$EE$2,BA$4,'SPACELOG 10 BP'!$F77:$EE77)+SUMIF('SPACELOG 11 BP'!$F$2:$EE$2,BA$4,'SPACELOG 11 BP'!$F77:$EE77)+SUMIF('SPACELOG 12 BP'!$F$2:$EE$2,BA$4,'SPACELOG 12 BP'!$F77:$EE77)</f>
        <v>5884</v>
      </c>
      <c r="BB77" s="33">
        <f>SUMIF('reporting montigny'!$F$2:$EE$2,BB$4,'reporting montigny'!$F77:$EE77)+SUMIF('reporting boissy'!$F$2:$EE$2,BB$4,'reporting boissy'!$F77:$EE77)+SUMIF('reporting moussy'!$F$2:$EE$2,BB$4,'reporting moussy'!$F77:$EE77)+SUMIF('reporting trappes'!$F$2:$EE$2,BB$4,'reporting trappes'!$F77:$EE77)+SUMIF('SPACELOG 5 BP'!$F$2:$EE$2,BB$4,'SPACELOG 5 BP'!$F77:$EE77)+SUMIF('SPACELOG 6 BP'!$F$2:$EE$2,BB$4,'SPACELOG 6 BP'!$F77:$EE77)+SUMIF('SPACELOG 7 BP'!$F$2:$EE$2,BB$4,'SPACELOG 7 BP'!$F77:$EE77)+SUMIF('SPACELOG 8 BP'!$F$2:$EE$2,BB$4,'SPACELOG 8 BP'!$F77:$EE77)+SUMIF('SPACELOG 9 BP'!$F$2:$EE$2,BB$4,'SPACELOG 9 BP'!$F77:$EE77)+SUMIF('SPACELOG 10 BP'!$F$2:$EE$2,BB$4,'SPACELOG 10 BP'!$F77:$EE77)+SUMIF('SPACELOG 11 BP'!$F$2:$EE$2,BB$4,'SPACELOG 11 BP'!$F77:$EE77)+SUMIF('SPACELOG 12 BP'!$F$2:$EE$2,BB$4,'SPACELOG 12 BP'!$F77:$EE77)</f>
        <v>5884</v>
      </c>
      <c r="BC77" s="33">
        <f>SUMIF('reporting montigny'!$F$2:$EE$2,BC$4,'reporting montigny'!$F77:$EE77)+SUMIF('reporting boissy'!$F$2:$EE$2,BC$4,'reporting boissy'!$F77:$EE77)+SUMIF('reporting moussy'!$F$2:$EE$2,BC$4,'reporting moussy'!$F77:$EE77)+SUMIF('reporting trappes'!$F$2:$EE$2,BC$4,'reporting trappes'!$F77:$EE77)+SUMIF('SPACELOG 5 BP'!$F$2:$EE$2,BC$4,'SPACELOG 5 BP'!$F77:$EE77)+SUMIF('SPACELOG 6 BP'!$F$2:$EE$2,BC$4,'SPACELOG 6 BP'!$F77:$EE77)+SUMIF('SPACELOG 7 BP'!$F$2:$EE$2,BC$4,'SPACELOG 7 BP'!$F77:$EE77)+SUMIF('SPACELOG 8 BP'!$F$2:$EE$2,BC$4,'SPACELOG 8 BP'!$F77:$EE77)+SUMIF('SPACELOG 9 BP'!$F$2:$EE$2,BC$4,'SPACELOG 9 BP'!$F77:$EE77)+SUMIF('SPACELOG 10 BP'!$F$2:$EE$2,BC$4,'SPACELOG 10 BP'!$F77:$EE77)+SUMIF('SPACELOG 11 BP'!$F$2:$EE$2,BC$4,'SPACELOG 11 BP'!$F77:$EE77)+SUMIF('SPACELOG 12 BP'!$F$2:$EE$2,BC$4,'SPACELOG 12 BP'!$F77:$EE77)</f>
        <v>5884</v>
      </c>
      <c r="BD77" s="33">
        <f>SUMIF('reporting montigny'!$F$2:$EE$2,BD$4,'reporting montigny'!$F77:$EE77)+SUMIF('reporting boissy'!$F$2:$EE$2,BD$4,'reporting boissy'!$F77:$EE77)+SUMIF('reporting moussy'!$F$2:$EE$2,BD$4,'reporting moussy'!$F77:$EE77)+SUMIF('reporting trappes'!$F$2:$EE$2,BD$4,'reporting trappes'!$F77:$EE77)+SUMIF('SPACELOG 5 BP'!$F$2:$EE$2,BD$4,'SPACELOG 5 BP'!$F77:$EE77)+SUMIF('SPACELOG 6 BP'!$F$2:$EE$2,BD$4,'SPACELOG 6 BP'!$F77:$EE77)+SUMIF('SPACELOG 7 BP'!$F$2:$EE$2,BD$4,'SPACELOG 7 BP'!$F77:$EE77)+SUMIF('SPACELOG 8 BP'!$F$2:$EE$2,BD$4,'SPACELOG 8 BP'!$F77:$EE77)+SUMIF('SPACELOG 9 BP'!$F$2:$EE$2,BD$4,'SPACELOG 9 BP'!$F77:$EE77)+SUMIF('SPACELOG 10 BP'!$F$2:$EE$2,BD$4,'SPACELOG 10 BP'!$F77:$EE77)+SUMIF('SPACELOG 11 BP'!$F$2:$EE$2,BD$4,'SPACELOG 11 BP'!$F77:$EE77)+SUMIF('SPACELOG 12 BP'!$F$2:$EE$2,BD$4,'SPACELOG 12 BP'!$F77:$EE77)</f>
        <v>5884</v>
      </c>
      <c r="BE77" s="393">
        <f t="shared" si="329"/>
        <v>81949</v>
      </c>
      <c r="BF77" s="33">
        <f>SUMIF('reporting montigny'!$F$2:$EE$2,BF$4,'reporting montigny'!$F77:$EE77)+SUMIF('reporting boissy'!$F$2:$EE$2,BF$4,'reporting boissy'!$F77:$EE77)+SUMIF('reporting moussy'!$F$2:$EE$2,BF$4,'reporting moussy'!$F77:$EE77)+SUMIF('reporting trappes'!$F$2:$EE$2,BF$4,'reporting trappes'!$F77:$EE77)+SUMIF('SPACELOG 5 BP'!$F$2:$EE$2,BF$4,'SPACELOG 5 BP'!$F77:$EE77)+SUMIF('SPACELOG 6 BP'!$F$2:$EE$2,BF$4,'SPACELOG 6 BP'!$F77:$EE77)+SUMIF('SPACELOG 7 BP'!$F$2:$EE$2,BF$4,'SPACELOG 7 BP'!$F77:$EE77)+SUMIF('SPACELOG 8 BP'!$F$2:$EE$2,BF$4,'SPACELOG 8 BP'!$F77:$EE77)+SUMIF('SPACELOG 9 BP'!$F$2:$EE$2,BF$4,'SPACELOG 9 BP'!$F77:$EE77)+SUMIF('SPACELOG 10 BP'!$F$2:$EE$2,BF$4,'SPACELOG 10 BP'!$F77:$EE77)+SUMIF('SPACELOG 11 BP'!$F$2:$EE$2,BF$4,'SPACELOG 11 BP'!$F77:$EE77)+SUMIF('SPACELOG 12 BP'!$F$2:$EE$2,BF$4,'SPACELOG 12 BP'!$F77:$EE77)</f>
        <v>5884</v>
      </c>
      <c r="BG77" s="33">
        <f>SUMIF('reporting montigny'!$F$2:$EE$2,BG$4,'reporting montigny'!$F77:$EE77)+SUMIF('reporting boissy'!$F$2:$EE$2,BG$4,'reporting boissy'!$F77:$EE77)+SUMIF('reporting moussy'!$F$2:$EE$2,BG$4,'reporting moussy'!$F77:$EE77)+SUMIF('reporting trappes'!$F$2:$EE$2,BG$4,'reporting trappes'!$F77:$EE77)+SUMIF('SPACELOG 5 BP'!$F$2:$EE$2,BG$4,'SPACELOG 5 BP'!$F77:$EE77)+SUMIF('SPACELOG 6 BP'!$F$2:$EE$2,BG$4,'SPACELOG 6 BP'!$F77:$EE77)+SUMIF('SPACELOG 7 BP'!$F$2:$EE$2,BG$4,'SPACELOG 7 BP'!$F77:$EE77)+SUMIF('SPACELOG 8 BP'!$F$2:$EE$2,BG$4,'SPACELOG 8 BP'!$F77:$EE77)+SUMIF('SPACELOG 9 BP'!$F$2:$EE$2,BG$4,'SPACELOG 9 BP'!$F77:$EE77)+SUMIF('SPACELOG 10 BP'!$F$2:$EE$2,BG$4,'SPACELOG 10 BP'!$F77:$EE77)+SUMIF('SPACELOG 11 BP'!$F$2:$EE$2,BG$4,'SPACELOG 11 BP'!$F77:$EE77)+SUMIF('SPACELOG 12 BP'!$F$2:$EE$2,BG$4,'SPACELOG 12 BP'!$F77:$EE77)</f>
        <v>5884</v>
      </c>
      <c r="BH77" s="33">
        <f>SUMIF('reporting montigny'!$F$2:$EE$2,BH$4,'reporting montigny'!$F77:$EE77)+SUMIF('reporting boissy'!$F$2:$EE$2,BH$4,'reporting boissy'!$F77:$EE77)+SUMIF('reporting moussy'!$F$2:$EE$2,BH$4,'reporting moussy'!$F77:$EE77)+SUMIF('reporting trappes'!$F$2:$EE$2,BH$4,'reporting trappes'!$F77:$EE77)+SUMIF('SPACELOG 5 BP'!$F$2:$EE$2,BH$4,'SPACELOG 5 BP'!$F77:$EE77)+SUMIF('SPACELOG 6 BP'!$F$2:$EE$2,BH$4,'SPACELOG 6 BP'!$F77:$EE77)+SUMIF('SPACELOG 7 BP'!$F$2:$EE$2,BH$4,'SPACELOG 7 BP'!$F77:$EE77)+SUMIF('SPACELOG 8 BP'!$F$2:$EE$2,BH$4,'SPACELOG 8 BP'!$F77:$EE77)+SUMIF('SPACELOG 9 BP'!$F$2:$EE$2,BH$4,'SPACELOG 9 BP'!$F77:$EE77)+SUMIF('SPACELOG 10 BP'!$F$2:$EE$2,BH$4,'SPACELOG 10 BP'!$F77:$EE77)+SUMIF('SPACELOG 11 BP'!$F$2:$EE$2,BH$4,'SPACELOG 11 BP'!$F77:$EE77)+SUMIF('SPACELOG 12 BP'!$F$2:$EE$2,BH$4,'SPACELOG 12 BP'!$F77:$EE77)</f>
        <v>17225</v>
      </c>
      <c r="BI77" s="33">
        <f>SUMIF('reporting montigny'!$F$2:$EE$2,BI$4,'reporting montigny'!$F77:$EE77)+SUMIF('reporting boissy'!$F$2:$EE$2,BI$4,'reporting boissy'!$F77:$EE77)+SUMIF('reporting moussy'!$F$2:$EE$2,BI$4,'reporting moussy'!$F77:$EE77)+SUMIF('reporting trappes'!$F$2:$EE$2,BI$4,'reporting trappes'!$F77:$EE77)+SUMIF('SPACELOG 5 BP'!$F$2:$EE$2,BI$4,'SPACELOG 5 BP'!$F77:$EE77)+SUMIF('SPACELOG 6 BP'!$F$2:$EE$2,BI$4,'SPACELOG 6 BP'!$F77:$EE77)+SUMIF('SPACELOG 7 BP'!$F$2:$EE$2,BI$4,'SPACELOG 7 BP'!$F77:$EE77)+SUMIF('SPACELOG 8 BP'!$F$2:$EE$2,BI$4,'SPACELOG 8 BP'!$F77:$EE77)+SUMIF('SPACELOG 9 BP'!$F$2:$EE$2,BI$4,'SPACELOG 9 BP'!$F77:$EE77)+SUMIF('SPACELOG 10 BP'!$F$2:$EE$2,BI$4,'SPACELOG 10 BP'!$F77:$EE77)+SUMIF('SPACELOG 11 BP'!$F$2:$EE$2,BI$4,'SPACELOG 11 BP'!$F77:$EE77)+SUMIF('SPACELOG 12 BP'!$F$2:$EE$2,BI$4,'SPACELOG 12 BP'!$F77:$EE77)</f>
        <v>5884</v>
      </c>
      <c r="BJ77" s="33">
        <f>SUMIF('reporting montigny'!$F$2:$EE$2,BJ$4,'reporting montigny'!$F77:$EE77)+SUMIF('reporting boissy'!$F$2:$EE$2,BJ$4,'reporting boissy'!$F77:$EE77)+SUMIF('reporting moussy'!$F$2:$EE$2,BJ$4,'reporting moussy'!$F77:$EE77)+SUMIF('reporting trappes'!$F$2:$EE$2,BJ$4,'reporting trappes'!$F77:$EE77)+SUMIF('SPACELOG 5 BP'!$F$2:$EE$2,BJ$4,'SPACELOG 5 BP'!$F77:$EE77)+SUMIF('SPACELOG 6 BP'!$F$2:$EE$2,BJ$4,'SPACELOG 6 BP'!$F77:$EE77)+SUMIF('SPACELOG 7 BP'!$F$2:$EE$2,BJ$4,'SPACELOG 7 BP'!$F77:$EE77)+SUMIF('SPACELOG 8 BP'!$F$2:$EE$2,BJ$4,'SPACELOG 8 BP'!$F77:$EE77)+SUMIF('SPACELOG 9 BP'!$F$2:$EE$2,BJ$4,'SPACELOG 9 BP'!$F77:$EE77)+SUMIF('SPACELOG 10 BP'!$F$2:$EE$2,BJ$4,'SPACELOG 10 BP'!$F77:$EE77)+SUMIF('SPACELOG 11 BP'!$F$2:$EE$2,BJ$4,'SPACELOG 11 BP'!$F77:$EE77)+SUMIF('SPACELOG 12 BP'!$F$2:$EE$2,BJ$4,'SPACELOG 12 BP'!$F77:$EE77)</f>
        <v>5884</v>
      </c>
      <c r="BK77" s="33">
        <f>SUMIF('reporting montigny'!$F$2:$EE$2,BK$4,'reporting montigny'!$F77:$EE77)+SUMIF('reporting boissy'!$F$2:$EE$2,BK$4,'reporting boissy'!$F77:$EE77)+SUMIF('reporting moussy'!$F$2:$EE$2,BK$4,'reporting moussy'!$F77:$EE77)+SUMIF('reporting trappes'!$F$2:$EE$2,BK$4,'reporting trappes'!$F77:$EE77)+SUMIF('SPACELOG 5 BP'!$F$2:$EE$2,BK$4,'SPACELOG 5 BP'!$F77:$EE77)+SUMIF('SPACELOG 6 BP'!$F$2:$EE$2,BK$4,'SPACELOG 6 BP'!$F77:$EE77)+SUMIF('SPACELOG 7 BP'!$F$2:$EE$2,BK$4,'SPACELOG 7 BP'!$F77:$EE77)+SUMIF('SPACELOG 8 BP'!$F$2:$EE$2,BK$4,'SPACELOG 8 BP'!$F77:$EE77)+SUMIF('SPACELOG 9 BP'!$F$2:$EE$2,BK$4,'SPACELOG 9 BP'!$F77:$EE77)+SUMIF('SPACELOG 10 BP'!$F$2:$EE$2,BK$4,'SPACELOG 10 BP'!$F77:$EE77)+SUMIF('SPACELOG 11 BP'!$F$2:$EE$2,BK$4,'SPACELOG 11 BP'!$F77:$EE77)+SUMIF('SPACELOG 12 BP'!$F$2:$EE$2,BK$4,'SPACELOG 12 BP'!$F77:$EE77)</f>
        <v>5884</v>
      </c>
      <c r="BL77" s="33">
        <f>SUMIF('reporting montigny'!$F$2:$EE$2,BL$4,'reporting montigny'!$F77:$EE77)+SUMIF('reporting boissy'!$F$2:$EE$2,BL$4,'reporting boissy'!$F77:$EE77)+SUMIF('reporting moussy'!$F$2:$EE$2,BL$4,'reporting moussy'!$F77:$EE77)+SUMIF('reporting trappes'!$F$2:$EE$2,BL$4,'reporting trappes'!$F77:$EE77)+SUMIF('SPACELOG 5 BP'!$F$2:$EE$2,BL$4,'SPACELOG 5 BP'!$F77:$EE77)+SUMIF('SPACELOG 6 BP'!$F$2:$EE$2,BL$4,'SPACELOG 6 BP'!$F77:$EE77)+SUMIF('SPACELOG 7 BP'!$F$2:$EE$2,BL$4,'SPACELOG 7 BP'!$F77:$EE77)+SUMIF('SPACELOG 8 BP'!$F$2:$EE$2,BL$4,'SPACELOG 8 BP'!$F77:$EE77)+SUMIF('SPACELOG 9 BP'!$F$2:$EE$2,BL$4,'SPACELOG 9 BP'!$F77:$EE77)+SUMIF('SPACELOG 10 BP'!$F$2:$EE$2,BL$4,'SPACELOG 10 BP'!$F77:$EE77)+SUMIF('SPACELOG 11 BP'!$F$2:$EE$2,BL$4,'SPACELOG 11 BP'!$F77:$EE77)+SUMIF('SPACELOG 12 BP'!$F$2:$EE$2,BL$4,'SPACELOG 12 BP'!$F77:$EE77)</f>
        <v>5884</v>
      </c>
      <c r="BM77" s="33">
        <f>SUMIF('reporting montigny'!$F$2:$EE$2,BM$4,'reporting montigny'!$F77:$EE77)+SUMIF('reporting boissy'!$F$2:$EE$2,BM$4,'reporting boissy'!$F77:$EE77)+SUMIF('reporting moussy'!$F$2:$EE$2,BM$4,'reporting moussy'!$F77:$EE77)+SUMIF('reporting trappes'!$F$2:$EE$2,BM$4,'reporting trappes'!$F77:$EE77)+SUMIF('SPACELOG 5 BP'!$F$2:$EE$2,BM$4,'SPACELOG 5 BP'!$F77:$EE77)+SUMIF('SPACELOG 6 BP'!$F$2:$EE$2,BM$4,'SPACELOG 6 BP'!$F77:$EE77)+SUMIF('SPACELOG 7 BP'!$F$2:$EE$2,BM$4,'SPACELOG 7 BP'!$F77:$EE77)+SUMIF('SPACELOG 8 BP'!$F$2:$EE$2,BM$4,'SPACELOG 8 BP'!$F77:$EE77)+SUMIF('SPACELOG 9 BP'!$F$2:$EE$2,BM$4,'SPACELOG 9 BP'!$F77:$EE77)+SUMIF('SPACELOG 10 BP'!$F$2:$EE$2,BM$4,'SPACELOG 10 BP'!$F77:$EE77)+SUMIF('SPACELOG 11 BP'!$F$2:$EE$2,BM$4,'SPACELOG 11 BP'!$F77:$EE77)+SUMIF('SPACELOG 12 BP'!$F$2:$EE$2,BM$4,'SPACELOG 12 BP'!$F77:$EE77)</f>
        <v>5884</v>
      </c>
      <c r="BN77" s="33">
        <f>SUMIF('reporting montigny'!$F$2:$EE$2,BN$4,'reporting montigny'!$F77:$EE77)+SUMIF('reporting boissy'!$F$2:$EE$2,BN$4,'reporting boissy'!$F77:$EE77)+SUMIF('reporting moussy'!$F$2:$EE$2,BN$4,'reporting moussy'!$F77:$EE77)+SUMIF('reporting trappes'!$F$2:$EE$2,BN$4,'reporting trappes'!$F77:$EE77)+SUMIF('SPACELOG 5 BP'!$F$2:$EE$2,BN$4,'SPACELOG 5 BP'!$F77:$EE77)+SUMIF('SPACELOG 6 BP'!$F$2:$EE$2,BN$4,'SPACELOG 6 BP'!$F77:$EE77)+SUMIF('SPACELOG 7 BP'!$F$2:$EE$2,BN$4,'SPACELOG 7 BP'!$F77:$EE77)+SUMIF('SPACELOG 8 BP'!$F$2:$EE$2,BN$4,'SPACELOG 8 BP'!$F77:$EE77)+SUMIF('SPACELOG 9 BP'!$F$2:$EE$2,BN$4,'SPACELOG 9 BP'!$F77:$EE77)+SUMIF('SPACELOG 10 BP'!$F$2:$EE$2,BN$4,'SPACELOG 10 BP'!$F77:$EE77)+SUMIF('SPACELOG 11 BP'!$F$2:$EE$2,BN$4,'SPACELOG 11 BP'!$F77:$EE77)+SUMIF('SPACELOG 12 BP'!$F$2:$EE$2,BN$4,'SPACELOG 12 BP'!$F77:$EE77)</f>
        <v>5884</v>
      </c>
      <c r="BO77" s="33">
        <f>SUMIF('reporting montigny'!$F$2:$EE$2,BO$4,'reporting montigny'!$F77:$EE77)+SUMIF('reporting boissy'!$F$2:$EE$2,BO$4,'reporting boissy'!$F77:$EE77)+SUMIF('reporting moussy'!$F$2:$EE$2,BO$4,'reporting moussy'!$F77:$EE77)+SUMIF('reporting trappes'!$F$2:$EE$2,BO$4,'reporting trappes'!$F77:$EE77)+SUMIF('SPACELOG 5 BP'!$F$2:$EE$2,BO$4,'SPACELOG 5 BP'!$F77:$EE77)+SUMIF('SPACELOG 6 BP'!$F$2:$EE$2,BO$4,'SPACELOG 6 BP'!$F77:$EE77)+SUMIF('SPACELOG 7 BP'!$F$2:$EE$2,BO$4,'SPACELOG 7 BP'!$F77:$EE77)+SUMIF('SPACELOG 8 BP'!$F$2:$EE$2,BO$4,'SPACELOG 8 BP'!$F77:$EE77)+SUMIF('SPACELOG 9 BP'!$F$2:$EE$2,BO$4,'SPACELOG 9 BP'!$F77:$EE77)+SUMIF('SPACELOG 10 BP'!$F$2:$EE$2,BO$4,'SPACELOG 10 BP'!$F77:$EE77)+SUMIF('SPACELOG 11 BP'!$F$2:$EE$2,BO$4,'SPACELOG 11 BP'!$F77:$EE77)+SUMIF('SPACELOG 12 BP'!$F$2:$EE$2,BO$4,'SPACELOG 12 BP'!$F77:$EE77)</f>
        <v>5884</v>
      </c>
      <c r="BP77" s="33">
        <f>SUMIF('reporting montigny'!$F$2:$EE$2,BP$4,'reporting montigny'!$F77:$EE77)+SUMIF('reporting boissy'!$F$2:$EE$2,BP$4,'reporting boissy'!$F77:$EE77)+SUMIF('reporting moussy'!$F$2:$EE$2,BP$4,'reporting moussy'!$F77:$EE77)+SUMIF('reporting trappes'!$F$2:$EE$2,BP$4,'reporting trappes'!$F77:$EE77)+SUMIF('SPACELOG 5 BP'!$F$2:$EE$2,BP$4,'SPACELOG 5 BP'!$F77:$EE77)+SUMIF('SPACELOG 6 BP'!$F$2:$EE$2,BP$4,'SPACELOG 6 BP'!$F77:$EE77)+SUMIF('SPACELOG 7 BP'!$F$2:$EE$2,BP$4,'SPACELOG 7 BP'!$F77:$EE77)+SUMIF('SPACELOG 8 BP'!$F$2:$EE$2,BP$4,'SPACELOG 8 BP'!$F77:$EE77)+SUMIF('SPACELOG 9 BP'!$F$2:$EE$2,BP$4,'SPACELOG 9 BP'!$F77:$EE77)+SUMIF('SPACELOG 10 BP'!$F$2:$EE$2,BP$4,'SPACELOG 10 BP'!$F77:$EE77)+SUMIF('SPACELOG 11 BP'!$F$2:$EE$2,BP$4,'SPACELOG 11 BP'!$F77:$EE77)+SUMIF('SPACELOG 12 BP'!$F$2:$EE$2,BP$4,'SPACELOG 12 BP'!$F77:$EE77)</f>
        <v>5884</v>
      </c>
      <c r="BQ77" s="33">
        <f>SUMIF('reporting montigny'!$F$2:$EE$2,BQ$4,'reporting montigny'!$F77:$EE77)+SUMIF('reporting boissy'!$F$2:$EE$2,BQ$4,'reporting boissy'!$F77:$EE77)+SUMIF('reporting moussy'!$F$2:$EE$2,BQ$4,'reporting moussy'!$F77:$EE77)+SUMIF('reporting trappes'!$F$2:$EE$2,BQ$4,'reporting trappes'!$F77:$EE77)+SUMIF('SPACELOG 5 BP'!$F$2:$EE$2,BQ$4,'SPACELOG 5 BP'!$F77:$EE77)+SUMIF('SPACELOG 6 BP'!$F$2:$EE$2,BQ$4,'SPACELOG 6 BP'!$F77:$EE77)+SUMIF('SPACELOG 7 BP'!$F$2:$EE$2,BQ$4,'SPACELOG 7 BP'!$F77:$EE77)+SUMIF('SPACELOG 8 BP'!$F$2:$EE$2,BQ$4,'SPACELOG 8 BP'!$F77:$EE77)+SUMIF('SPACELOG 9 BP'!$F$2:$EE$2,BQ$4,'SPACELOG 9 BP'!$F77:$EE77)+SUMIF('SPACELOG 10 BP'!$F$2:$EE$2,BQ$4,'SPACELOG 10 BP'!$F77:$EE77)+SUMIF('SPACELOG 11 BP'!$F$2:$EE$2,BQ$4,'SPACELOG 11 BP'!$F77:$EE77)+SUMIF('SPACELOG 12 BP'!$F$2:$EE$2,BQ$4,'SPACELOG 12 BP'!$F77:$EE77)</f>
        <v>5884</v>
      </c>
      <c r="BR77" s="393">
        <f t="shared" si="330"/>
        <v>81949</v>
      </c>
      <c r="BS77" s="33">
        <f>SUMIF('reporting montigny'!$F$2:$EE$2,BS$4,'reporting montigny'!$F77:$EE77)+SUMIF('reporting boissy'!$F$2:$EE$2,BS$4,'reporting boissy'!$F77:$EE77)+SUMIF('reporting moussy'!$F$2:$EE$2,BS$4,'reporting moussy'!$F77:$EE77)+SUMIF('reporting trappes'!$F$2:$EE$2,BS$4,'reporting trappes'!$F77:$EE77)+SUMIF('SPACELOG 5 BP'!$F$2:$EE$2,BS$4,'SPACELOG 5 BP'!$F77:$EE77)+SUMIF('SPACELOG 6 BP'!$F$2:$EE$2,BS$4,'SPACELOG 6 BP'!$F77:$EE77)+SUMIF('SPACELOG 7 BP'!$F$2:$EE$2,BS$4,'SPACELOG 7 BP'!$F77:$EE77)+SUMIF('SPACELOG 8 BP'!$F$2:$EE$2,BS$4,'SPACELOG 8 BP'!$F77:$EE77)+SUMIF('SPACELOG 9 BP'!$F$2:$EE$2,BS$4,'SPACELOG 9 BP'!$F77:$EE77)+SUMIF('SPACELOG 10 BP'!$F$2:$EE$2,BS$4,'SPACELOG 10 BP'!$F77:$EE77)+SUMIF('SPACELOG 11 BP'!$F$2:$EE$2,BS$4,'SPACELOG 11 BP'!$F77:$EE77)+SUMIF('SPACELOG 12 BP'!$F$2:$EE$2,BS$4,'SPACELOG 12 BP'!$F77:$EE77)</f>
        <v>5884</v>
      </c>
      <c r="BT77" s="33">
        <f>SUMIF('reporting montigny'!$F$2:$EE$2,BT$4,'reporting montigny'!$F77:$EE77)+SUMIF('reporting boissy'!$F$2:$EE$2,BT$4,'reporting boissy'!$F77:$EE77)+SUMIF('reporting moussy'!$F$2:$EE$2,BT$4,'reporting moussy'!$F77:$EE77)+SUMIF('reporting trappes'!$F$2:$EE$2,BT$4,'reporting trappes'!$F77:$EE77)+SUMIF('SPACELOG 5 BP'!$F$2:$EE$2,BT$4,'SPACELOG 5 BP'!$F77:$EE77)+SUMIF('SPACELOG 6 BP'!$F$2:$EE$2,BT$4,'SPACELOG 6 BP'!$F77:$EE77)+SUMIF('SPACELOG 7 BP'!$F$2:$EE$2,BT$4,'SPACELOG 7 BP'!$F77:$EE77)+SUMIF('SPACELOG 8 BP'!$F$2:$EE$2,BT$4,'SPACELOG 8 BP'!$F77:$EE77)+SUMIF('SPACELOG 9 BP'!$F$2:$EE$2,BT$4,'SPACELOG 9 BP'!$F77:$EE77)+SUMIF('SPACELOG 10 BP'!$F$2:$EE$2,BT$4,'SPACELOG 10 BP'!$F77:$EE77)+SUMIF('SPACELOG 11 BP'!$F$2:$EE$2,BT$4,'SPACELOG 11 BP'!$F77:$EE77)+SUMIF('SPACELOG 12 BP'!$F$2:$EE$2,BT$4,'SPACELOG 12 BP'!$F77:$EE77)</f>
        <v>5884</v>
      </c>
      <c r="BU77" s="33">
        <f>SUMIF('reporting montigny'!$F$2:$EE$2,BU$4,'reporting montigny'!$F77:$EE77)+SUMIF('reporting boissy'!$F$2:$EE$2,BU$4,'reporting boissy'!$F77:$EE77)+SUMIF('reporting moussy'!$F$2:$EE$2,BU$4,'reporting moussy'!$F77:$EE77)+SUMIF('reporting trappes'!$F$2:$EE$2,BU$4,'reporting trappes'!$F77:$EE77)+SUMIF('SPACELOG 5 BP'!$F$2:$EE$2,BU$4,'SPACELOG 5 BP'!$F77:$EE77)+SUMIF('SPACELOG 6 BP'!$F$2:$EE$2,BU$4,'SPACELOG 6 BP'!$F77:$EE77)+SUMIF('SPACELOG 7 BP'!$F$2:$EE$2,BU$4,'SPACELOG 7 BP'!$F77:$EE77)+SUMIF('SPACELOG 8 BP'!$F$2:$EE$2,BU$4,'SPACELOG 8 BP'!$F77:$EE77)+SUMIF('SPACELOG 9 BP'!$F$2:$EE$2,BU$4,'SPACELOG 9 BP'!$F77:$EE77)+SUMIF('SPACELOG 10 BP'!$F$2:$EE$2,BU$4,'SPACELOG 10 BP'!$F77:$EE77)+SUMIF('SPACELOG 11 BP'!$F$2:$EE$2,BU$4,'SPACELOG 11 BP'!$F77:$EE77)+SUMIF('SPACELOG 12 BP'!$F$2:$EE$2,BU$4,'SPACELOG 12 BP'!$F77:$EE77)</f>
        <v>17225</v>
      </c>
      <c r="BV77" s="33">
        <f>SUMIF('reporting montigny'!$F$2:$EE$2,BV$4,'reporting montigny'!$F77:$EE77)+SUMIF('reporting boissy'!$F$2:$EE$2,BV$4,'reporting boissy'!$F77:$EE77)+SUMIF('reporting moussy'!$F$2:$EE$2,BV$4,'reporting moussy'!$F77:$EE77)+SUMIF('reporting trappes'!$F$2:$EE$2,BV$4,'reporting trappes'!$F77:$EE77)+SUMIF('SPACELOG 5 BP'!$F$2:$EE$2,BV$4,'SPACELOG 5 BP'!$F77:$EE77)+SUMIF('SPACELOG 6 BP'!$F$2:$EE$2,BV$4,'SPACELOG 6 BP'!$F77:$EE77)+SUMIF('SPACELOG 7 BP'!$F$2:$EE$2,BV$4,'SPACELOG 7 BP'!$F77:$EE77)+SUMIF('SPACELOG 8 BP'!$F$2:$EE$2,BV$4,'SPACELOG 8 BP'!$F77:$EE77)+SUMIF('SPACELOG 9 BP'!$F$2:$EE$2,BV$4,'SPACELOG 9 BP'!$F77:$EE77)+SUMIF('SPACELOG 10 BP'!$F$2:$EE$2,BV$4,'SPACELOG 10 BP'!$F77:$EE77)+SUMIF('SPACELOG 11 BP'!$F$2:$EE$2,BV$4,'SPACELOG 11 BP'!$F77:$EE77)+SUMIF('SPACELOG 12 BP'!$F$2:$EE$2,BV$4,'SPACELOG 12 BP'!$F77:$EE77)</f>
        <v>5884</v>
      </c>
      <c r="BW77" s="33">
        <f>SUMIF('reporting montigny'!$F$2:$EE$2,BW$4,'reporting montigny'!$F77:$EE77)+SUMIF('reporting boissy'!$F$2:$EE$2,BW$4,'reporting boissy'!$F77:$EE77)+SUMIF('reporting moussy'!$F$2:$EE$2,BW$4,'reporting moussy'!$F77:$EE77)+SUMIF('reporting trappes'!$F$2:$EE$2,BW$4,'reporting trappes'!$F77:$EE77)+SUMIF('SPACELOG 5 BP'!$F$2:$EE$2,BW$4,'SPACELOG 5 BP'!$F77:$EE77)+SUMIF('SPACELOG 6 BP'!$F$2:$EE$2,BW$4,'SPACELOG 6 BP'!$F77:$EE77)+SUMIF('SPACELOG 7 BP'!$F$2:$EE$2,BW$4,'SPACELOG 7 BP'!$F77:$EE77)+SUMIF('SPACELOG 8 BP'!$F$2:$EE$2,BW$4,'SPACELOG 8 BP'!$F77:$EE77)+SUMIF('SPACELOG 9 BP'!$F$2:$EE$2,BW$4,'SPACELOG 9 BP'!$F77:$EE77)+SUMIF('SPACELOG 10 BP'!$F$2:$EE$2,BW$4,'SPACELOG 10 BP'!$F77:$EE77)+SUMIF('SPACELOG 11 BP'!$F$2:$EE$2,BW$4,'SPACELOG 11 BP'!$F77:$EE77)+SUMIF('SPACELOG 12 BP'!$F$2:$EE$2,BW$4,'SPACELOG 12 BP'!$F77:$EE77)</f>
        <v>5884</v>
      </c>
      <c r="BX77" s="33">
        <f>SUMIF('reporting montigny'!$F$2:$EE$2,BX$4,'reporting montigny'!$F77:$EE77)+SUMIF('reporting boissy'!$F$2:$EE$2,BX$4,'reporting boissy'!$F77:$EE77)+SUMIF('reporting moussy'!$F$2:$EE$2,BX$4,'reporting moussy'!$F77:$EE77)+SUMIF('reporting trappes'!$F$2:$EE$2,BX$4,'reporting trappes'!$F77:$EE77)+SUMIF('SPACELOG 5 BP'!$F$2:$EE$2,BX$4,'SPACELOG 5 BP'!$F77:$EE77)+SUMIF('SPACELOG 6 BP'!$F$2:$EE$2,BX$4,'SPACELOG 6 BP'!$F77:$EE77)+SUMIF('SPACELOG 7 BP'!$F$2:$EE$2,BX$4,'SPACELOG 7 BP'!$F77:$EE77)+SUMIF('SPACELOG 8 BP'!$F$2:$EE$2,BX$4,'SPACELOG 8 BP'!$F77:$EE77)+SUMIF('SPACELOG 9 BP'!$F$2:$EE$2,BX$4,'SPACELOG 9 BP'!$F77:$EE77)+SUMIF('SPACELOG 10 BP'!$F$2:$EE$2,BX$4,'SPACELOG 10 BP'!$F77:$EE77)+SUMIF('SPACELOG 11 BP'!$F$2:$EE$2,BX$4,'SPACELOG 11 BP'!$F77:$EE77)+SUMIF('SPACELOG 12 BP'!$F$2:$EE$2,BX$4,'SPACELOG 12 BP'!$F77:$EE77)</f>
        <v>5884</v>
      </c>
      <c r="BY77" s="33">
        <f>SUMIF('reporting montigny'!$F$2:$EE$2,BY$4,'reporting montigny'!$F77:$EE77)+SUMIF('reporting boissy'!$F$2:$EE$2,BY$4,'reporting boissy'!$F77:$EE77)+SUMIF('reporting moussy'!$F$2:$EE$2,BY$4,'reporting moussy'!$F77:$EE77)+SUMIF('reporting trappes'!$F$2:$EE$2,BY$4,'reporting trappes'!$F77:$EE77)+SUMIF('SPACELOG 5 BP'!$F$2:$EE$2,BY$4,'SPACELOG 5 BP'!$F77:$EE77)+SUMIF('SPACELOG 6 BP'!$F$2:$EE$2,BY$4,'SPACELOG 6 BP'!$F77:$EE77)+SUMIF('SPACELOG 7 BP'!$F$2:$EE$2,BY$4,'SPACELOG 7 BP'!$F77:$EE77)+SUMIF('SPACELOG 8 BP'!$F$2:$EE$2,BY$4,'SPACELOG 8 BP'!$F77:$EE77)+SUMIF('SPACELOG 9 BP'!$F$2:$EE$2,BY$4,'SPACELOG 9 BP'!$F77:$EE77)+SUMIF('SPACELOG 10 BP'!$F$2:$EE$2,BY$4,'SPACELOG 10 BP'!$F77:$EE77)+SUMIF('SPACELOG 11 BP'!$F$2:$EE$2,BY$4,'SPACELOG 11 BP'!$F77:$EE77)+SUMIF('SPACELOG 12 BP'!$F$2:$EE$2,BY$4,'SPACELOG 12 BP'!$F77:$EE77)</f>
        <v>5884</v>
      </c>
      <c r="BZ77" s="33">
        <f>SUMIF('reporting montigny'!$F$2:$EE$2,BZ$4,'reporting montigny'!$F77:$EE77)+SUMIF('reporting boissy'!$F$2:$EE$2,BZ$4,'reporting boissy'!$F77:$EE77)+SUMIF('reporting moussy'!$F$2:$EE$2,BZ$4,'reporting moussy'!$F77:$EE77)+SUMIF('reporting trappes'!$F$2:$EE$2,BZ$4,'reporting trappes'!$F77:$EE77)+SUMIF('SPACELOG 5 BP'!$F$2:$EE$2,BZ$4,'SPACELOG 5 BP'!$F77:$EE77)+SUMIF('SPACELOG 6 BP'!$F$2:$EE$2,BZ$4,'SPACELOG 6 BP'!$F77:$EE77)+SUMIF('SPACELOG 7 BP'!$F$2:$EE$2,BZ$4,'SPACELOG 7 BP'!$F77:$EE77)+SUMIF('SPACELOG 8 BP'!$F$2:$EE$2,BZ$4,'SPACELOG 8 BP'!$F77:$EE77)+SUMIF('SPACELOG 9 BP'!$F$2:$EE$2,BZ$4,'SPACELOG 9 BP'!$F77:$EE77)+SUMIF('SPACELOG 10 BP'!$F$2:$EE$2,BZ$4,'SPACELOG 10 BP'!$F77:$EE77)+SUMIF('SPACELOG 11 BP'!$F$2:$EE$2,BZ$4,'SPACELOG 11 BP'!$F77:$EE77)+SUMIF('SPACELOG 12 BP'!$F$2:$EE$2,BZ$4,'SPACELOG 12 BP'!$F77:$EE77)</f>
        <v>5884</v>
      </c>
      <c r="CA77" s="33">
        <f>SUMIF('reporting montigny'!$F$2:$EE$2,CA$4,'reporting montigny'!$F77:$EE77)+SUMIF('reporting boissy'!$F$2:$EE$2,CA$4,'reporting boissy'!$F77:$EE77)+SUMIF('reporting moussy'!$F$2:$EE$2,CA$4,'reporting moussy'!$F77:$EE77)+SUMIF('reporting trappes'!$F$2:$EE$2,CA$4,'reporting trappes'!$F77:$EE77)+SUMIF('SPACELOG 5 BP'!$F$2:$EE$2,CA$4,'SPACELOG 5 BP'!$F77:$EE77)+SUMIF('SPACELOG 6 BP'!$F$2:$EE$2,CA$4,'SPACELOG 6 BP'!$F77:$EE77)+SUMIF('SPACELOG 7 BP'!$F$2:$EE$2,CA$4,'SPACELOG 7 BP'!$F77:$EE77)+SUMIF('SPACELOG 8 BP'!$F$2:$EE$2,CA$4,'SPACELOG 8 BP'!$F77:$EE77)+SUMIF('SPACELOG 9 BP'!$F$2:$EE$2,CA$4,'SPACELOG 9 BP'!$F77:$EE77)+SUMIF('SPACELOG 10 BP'!$F$2:$EE$2,CA$4,'SPACELOG 10 BP'!$F77:$EE77)+SUMIF('SPACELOG 11 BP'!$F$2:$EE$2,CA$4,'SPACELOG 11 BP'!$F77:$EE77)+SUMIF('SPACELOG 12 BP'!$F$2:$EE$2,CA$4,'SPACELOG 12 BP'!$F77:$EE77)</f>
        <v>5884</v>
      </c>
      <c r="CB77" s="33">
        <f>SUMIF('reporting montigny'!$F$2:$EE$2,CB$4,'reporting montigny'!$F77:$EE77)+SUMIF('reporting boissy'!$F$2:$EE$2,CB$4,'reporting boissy'!$F77:$EE77)+SUMIF('reporting moussy'!$F$2:$EE$2,CB$4,'reporting moussy'!$F77:$EE77)+SUMIF('reporting trappes'!$F$2:$EE$2,CB$4,'reporting trappes'!$F77:$EE77)+SUMIF('SPACELOG 5 BP'!$F$2:$EE$2,CB$4,'SPACELOG 5 BP'!$F77:$EE77)+SUMIF('SPACELOG 6 BP'!$F$2:$EE$2,CB$4,'SPACELOG 6 BP'!$F77:$EE77)+SUMIF('SPACELOG 7 BP'!$F$2:$EE$2,CB$4,'SPACELOG 7 BP'!$F77:$EE77)+SUMIF('SPACELOG 8 BP'!$F$2:$EE$2,CB$4,'SPACELOG 8 BP'!$F77:$EE77)+SUMIF('SPACELOG 9 BP'!$F$2:$EE$2,CB$4,'SPACELOG 9 BP'!$F77:$EE77)+SUMIF('SPACELOG 10 BP'!$F$2:$EE$2,CB$4,'SPACELOG 10 BP'!$F77:$EE77)+SUMIF('SPACELOG 11 BP'!$F$2:$EE$2,CB$4,'SPACELOG 11 BP'!$F77:$EE77)+SUMIF('SPACELOG 12 BP'!$F$2:$EE$2,CB$4,'SPACELOG 12 BP'!$F77:$EE77)</f>
        <v>5884</v>
      </c>
      <c r="CC77" s="33">
        <f>SUMIF('reporting montigny'!$F$2:$EE$2,CC$4,'reporting montigny'!$F77:$EE77)+SUMIF('reporting boissy'!$F$2:$EE$2,CC$4,'reporting boissy'!$F77:$EE77)+SUMIF('reporting moussy'!$F$2:$EE$2,CC$4,'reporting moussy'!$F77:$EE77)+SUMIF('reporting trappes'!$F$2:$EE$2,CC$4,'reporting trappes'!$F77:$EE77)+SUMIF('SPACELOG 5 BP'!$F$2:$EE$2,CC$4,'SPACELOG 5 BP'!$F77:$EE77)+SUMIF('SPACELOG 6 BP'!$F$2:$EE$2,CC$4,'SPACELOG 6 BP'!$F77:$EE77)+SUMIF('SPACELOG 7 BP'!$F$2:$EE$2,CC$4,'SPACELOG 7 BP'!$F77:$EE77)+SUMIF('SPACELOG 8 BP'!$F$2:$EE$2,CC$4,'SPACELOG 8 BP'!$F77:$EE77)+SUMIF('SPACELOG 9 BP'!$F$2:$EE$2,CC$4,'SPACELOG 9 BP'!$F77:$EE77)+SUMIF('SPACELOG 10 BP'!$F$2:$EE$2,CC$4,'SPACELOG 10 BP'!$F77:$EE77)+SUMIF('SPACELOG 11 BP'!$F$2:$EE$2,CC$4,'SPACELOG 11 BP'!$F77:$EE77)+SUMIF('SPACELOG 12 BP'!$F$2:$EE$2,CC$4,'SPACELOG 12 BP'!$F77:$EE77)</f>
        <v>5884</v>
      </c>
      <c r="CD77" s="33">
        <f>SUMIF('reporting montigny'!$F$2:$EE$2,CD$4,'reporting montigny'!$F77:$EE77)+SUMIF('reporting boissy'!$F$2:$EE$2,CD$4,'reporting boissy'!$F77:$EE77)+SUMIF('reporting moussy'!$F$2:$EE$2,CD$4,'reporting moussy'!$F77:$EE77)+SUMIF('reporting trappes'!$F$2:$EE$2,CD$4,'reporting trappes'!$F77:$EE77)+SUMIF('SPACELOG 5 BP'!$F$2:$EE$2,CD$4,'SPACELOG 5 BP'!$F77:$EE77)+SUMIF('SPACELOG 6 BP'!$F$2:$EE$2,CD$4,'SPACELOG 6 BP'!$F77:$EE77)+SUMIF('SPACELOG 7 BP'!$F$2:$EE$2,CD$4,'SPACELOG 7 BP'!$F77:$EE77)+SUMIF('SPACELOG 8 BP'!$F$2:$EE$2,CD$4,'SPACELOG 8 BP'!$F77:$EE77)+SUMIF('SPACELOG 9 BP'!$F$2:$EE$2,CD$4,'SPACELOG 9 BP'!$F77:$EE77)+SUMIF('SPACELOG 10 BP'!$F$2:$EE$2,CD$4,'SPACELOG 10 BP'!$F77:$EE77)+SUMIF('SPACELOG 11 BP'!$F$2:$EE$2,CD$4,'SPACELOG 11 BP'!$F77:$EE77)+SUMIF('SPACELOG 12 BP'!$F$2:$EE$2,CD$4,'SPACELOG 12 BP'!$F77:$EE77)</f>
        <v>5884</v>
      </c>
      <c r="CE77" s="393">
        <f t="shared" si="331"/>
        <v>81949</v>
      </c>
      <c r="CF77" s="33">
        <f>SUMIF('reporting montigny'!$F$2:$EE$2,CF$4,'reporting montigny'!$F77:$EE77)+SUMIF('reporting boissy'!$F$2:$EE$2,CF$4,'reporting boissy'!$F77:$EE77)+SUMIF('reporting moussy'!$F$2:$EE$2,CF$4,'reporting moussy'!$F77:$EE77)+SUMIF('reporting trappes'!$F$2:$EE$2,CF$4,'reporting trappes'!$F77:$EE77)+SUMIF('SPACELOG 5 BP'!$F$2:$EE$2,CF$4,'SPACELOG 5 BP'!$F77:$EE77)+SUMIF('SPACELOG 6 BP'!$F$2:$EE$2,CF$4,'SPACELOG 6 BP'!$F77:$EE77)+SUMIF('SPACELOG 7 BP'!$F$2:$EE$2,CF$4,'SPACELOG 7 BP'!$F77:$EE77)+SUMIF('SPACELOG 8 BP'!$F$2:$EE$2,CF$4,'SPACELOG 8 BP'!$F77:$EE77)+SUMIF('SPACELOG 9 BP'!$F$2:$EE$2,CF$4,'SPACELOG 9 BP'!$F77:$EE77)+SUMIF('SPACELOG 10 BP'!$F$2:$EE$2,CF$4,'SPACELOG 10 BP'!$F77:$EE77)+SUMIF('SPACELOG 11 BP'!$F$2:$EE$2,CF$4,'SPACELOG 11 BP'!$F77:$EE77)+SUMIF('SPACELOG 12 BP'!$F$2:$EE$2,CF$4,'SPACELOG 12 BP'!$F77:$EE77)</f>
        <v>5884</v>
      </c>
      <c r="CG77" s="33">
        <f>SUMIF('reporting montigny'!$F$2:$EE$2,CG$4,'reporting montigny'!$F77:$EE77)+SUMIF('reporting boissy'!$F$2:$EE$2,CG$4,'reporting boissy'!$F77:$EE77)+SUMIF('reporting moussy'!$F$2:$EE$2,CG$4,'reporting moussy'!$F77:$EE77)+SUMIF('reporting trappes'!$F$2:$EE$2,CG$4,'reporting trappes'!$F77:$EE77)+SUMIF('SPACELOG 5 BP'!$F$2:$EE$2,CG$4,'SPACELOG 5 BP'!$F77:$EE77)+SUMIF('SPACELOG 6 BP'!$F$2:$EE$2,CG$4,'SPACELOG 6 BP'!$F77:$EE77)+SUMIF('SPACELOG 7 BP'!$F$2:$EE$2,CG$4,'SPACELOG 7 BP'!$F77:$EE77)+SUMIF('SPACELOG 8 BP'!$F$2:$EE$2,CG$4,'SPACELOG 8 BP'!$F77:$EE77)+SUMIF('SPACELOG 9 BP'!$F$2:$EE$2,CG$4,'SPACELOG 9 BP'!$F77:$EE77)+SUMIF('SPACELOG 10 BP'!$F$2:$EE$2,CG$4,'SPACELOG 10 BP'!$F77:$EE77)+SUMIF('SPACELOG 11 BP'!$F$2:$EE$2,CG$4,'SPACELOG 11 BP'!$F77:$EE77)+SUMIF('SPACELOG 12 BP'!$F$2:$EE$2,CG$4,'SPACELOG 12 BP'!$F77:$EE77)</f>
        <v>5884</v>
      </c>
      <c r="CH77" s="33">
        <f>SUMIF('reporting montigny'!$F$2:$EE$2,CH$4,'reporting montigny'!$F77:$EE77)+SUMIF('reporting boissy'!$F$2:$EE$2,CH$4,'reporting boissy'!$F77:$EE77)+SUMIF('reporting moussy'!$F$2:$EE$2,CH$4,'reporting moussy'!$F77:$EE77)+SUMIF('reporting trappes'!$F$2:$EE$2,CH$4,'reporting trappes'!$F77:$EE77)+SUMIF('SPACELOG 5 BP'!$F$2:$EE$2,CH$4,'SPACELOG 5 BP'!$F77:$EE77)+SUMIF('SPACELOG 6 BP'!$F$2:$EE$2,CH$4,'SPACELOG 6 BP'!$F77:$EE77)+SUMIF('SPACELOG 7 BP'!$F$2:$EE$2,CH$4,'SPACELOG 7 BP'!$F77:$EE77)+SUMIF('SPACELOG 8 BP'!$F$2:$EE$2,CH$4,'SPACELOG 8 BP'!$F77:$EE77)+SUMIF('SPACELOG 9 BP'!$F$2:$EE$2,CH$4,'SPACELOG 9 BP'!$F77:$EE77)+SUMIF('SPACELOG 10 BP'!$F$2:$EE$2,CH$4,'SPACELOG 10 BP'!$F77:$EE77)+SUMIF('SPACELOG 11 BP'!$F$2:$EE$2,CH$4,'SPACELOG 11 BP'!$F77:$EE77)+SUMIF('SPACELOG 12 BP'!$F$2:$EE$2,CH$4,'SPACELOG 12 BP'!$F77:$EE77)</f>
        <v>17225</v>
      </c>
      <c r="CI77" s="33">
        <f>SUMIF('reporting montigny'!$F$2:$EE$2,CI$4,'reporting montigny'!$F77:$EE77)+SUMIF('reporting boissy'!$F$2:$EE$2,CI$4,'reporting boissy'!$F77:$EE77)+SUMIF('reporting moussy'!$F$2:$EE$2,CI$4,'reporting moussy'!$F77:$EE77)+SUMIF('reporting trappes'!$F$2:$EE$2,CI$4,'reporting trappes'!$F77:$EE77)+SUMIF('SPACELOG 5 BP'!$F$2:$EE$2,CI$4,'SPACELOG 5 BP'!$F77:$EE77)+SUMIF('SPACELOG 6 BP'!$F$2:$EE$2,CI$4,'SPACELOG 6 BP'!$F77:$EE77)+SUMIF('SPACELOG 7 BP'!$F$2:$EE$2,CI$4,'SPACELOG 7 BP'!$F77:$EE77)+SUMIF('SPACELOG 8 BP'!$F$2:$EE$2,CI$4,'SPACELOG 8 BP'!$F77:$EE77)+SUMIF('SPACELOG 9 BP'!$F$2:$EE$2,CI$4,'SPACELOG 9 BP'!$F77:$EE77)+SUMIF('SPACELOG 10 BP'!$F$2:$EE$2,CI$4,'SPACELOG 10 BP'!$F77:$EE77)+SUMIF('SPACELOG 11 BP'!$F$2:$EE$2,CI$4,'SPACELOG 11 BP'!$F77:$EE77)+SUMIF('SPACELOG 12 BP'!$F$2:$EE$2,CI$4,'SPACELOG 12 BP'!$F77:$EE77)</f>
        <v>5884</v>
      </c>
      <c r="CJ77" s="33">
        <f>SUMIF('reporting montigny'!$F$2:$EE$2,CJ$4,'reporting montigny'!$F77:$EE77)+SUMIF('reporting boissy'!$F$2:$EE$2,CJ$4,'reporting boissy'!$F77:$EE77)+SUMIF('reporting moussy'!$F$2:$EE$2,CJ$4,'reporting moussy'!$F77:$EE77)+SUMIF('reporting trappes'!$F$2:$EE$2,CJ$4,'reporting trappes'!$F77:$EE77)+SUMIF('SPACELOG 5 BP'!$F$2:$EE$2,CJ$4,'SPACELOG 5 BP'!$F77:$EE77)+SUMIF('SPACELOG 6 BP'!$F$2:$EE$2,CJ$4,'SPACELOG 6 BP'!$F77:$EE77)+SUMIF('SPACELOG 7 BP'!$F$2:$EE$2,CJ$4,'SPACELOG 7 BP'!$F77:$EE77)+SUMIF('SPACELOG 8 BP'!$F$2:$EE$2,CJ$4,'SPACELOG 8 BP'!$F77:$EE77)+SUMIF('SPACELOG 9 BP'!$F$2:$EE$2,CJ$4,'SPACELOG 9 BP'!$F77:$EE77)+SUMIF('SPACELOG 10 BP'!$F$2:$EE$2,CJ$4,'SPACELOG 10 BP'!$F77:$EE77)+SUMIF('SPACELOG 11 BP'!$F$2:$EE$2,CJ$4,'SPACELOG 11 BP'!$F77:$EE77)+SUMIF('SPACELOG 12 BP'!$F$2:$EE$2,CJ$4,'SPACELOG 12 BP'!$F77:$EE77)</f>
        <v>5884</v>
      </c>
      <c r="CK77" s="33">
        <f>SUMIF('reporting montigny'!$F$2:$EE$2,CK$4,'reporting montigny'!$F77:$EE77)+SUMIF('reporting boissy'!$F$2:$EE$2,CK$4,'reporting boissy'!$F77:$EE77)+SUMIF('reporting moussy'!$F$2:$EE$2,CK$4,'reporting moussy'!$F77:$EE77)+SUMIF('reporting trappes'!$F$2:$EE$2,CK$4,'reporting trappes'!$F77:$EE77)+SUMIF('SPACELOG 5 BP'!$F$2:$EE$2,CK$4,'SPACELOG 5 BP'!$F77:$EE77)+SUMIF('SPACELOG 6 BP'!$F$2:$EE$2,CK$4,'SPACELOG 6 BP'!$F77:$EE77)+SUMIF('SPACELOG 7 BP'!$F$2:$EE$2,CK$4,'SPACELOG 7 BP'!$F77:$EE77)+SUMIF('SPACELOG 8 BP'!$F$2:$EE$2,CK$4,'SPACELOG 8 BP'!$F77:$EE77)+SUMIF('SPACELOG 9 BP'!$F$2:$EE$2,CK$4,'SPACELOG 9 BP'!$F77:$EE77)+SUMIF('SPACELOG 10 BP'!$F$2:$EE$2,CK$4,'SPACELOG 10 BP'!$F77:$EE77)+SUMIF('SPACELOG 11 BP'!$F$2:$EE$2,CK$4,'SPACELOG 11 BP'!$F77:$EE77)+SUMIF('SPACELOG 12 BP'!$F$2:$EE$2,CK$4,'SPACELOG 12 BP'!$F77:$EE77)</f>
        <v>5884</v>
      </c>
      <c r="CL77" s="33">
        <f>SUMIF('reporting montigny'!$F$2:$EE$2,CL$4,'reporting montigny'!$F77:$EE77)+SUMIF('reporting boissy'!$F$2:$EE$2,CL$4,'reporting boissy'!$F77:$EE77)+SUMIF('reporting moussy'!$F$2:$EE$2,CL$4,'reporting moussy'!$F77:$EE77)+SUMIF('reporting trappes'!$F$2:$EE$2,CL$4,'reporting trappes'!$F77:$EE77)+SUMIF('SPACELOG 5 BP'!$F$2:$EE$2,CL$4,'SPACELOG 5 BP'!$F77:$EE77)+SUMIF('SPACELOG 6 BP'!$F$2:$EE$2,CL$4,'SPACELOG 6 BP'!$F77:$EE77)+SUMIF('SPACELOG 7 BP'!$F$2:$EE$2,CL$4,'SPACELOG 7 BP'!$F77:$EE77)+SUMIF('SPACELOG 8 BP'!$F$2:$EE$2,CL$4,'SPACELOG 8 BP'!$F77:$EE77)+SUMIF('SPACELOG 9 BP'!$F$2:$EE$2,CL$4,'SPACELOG 9 BP'!$F77:$EE77)+SUMIF('SPACELOG 10 BP'!$F$2:$EE$2,CL$4,'SPACELOG 10 BP'!$F77:$EE77)+SUMIF('SPACELOG 11 BP'!$F$2:$EE$2,CL$4,'SPACELOG 11 BP'!$F77:$EE77)+SUMIF('SPACELOG 12 BP'!$F$2:$EE$2,CL$4,'SPACELOG 12 BP'!$F77:$EE77)</f>
        <v>5884</v>
      </c>
      <c r="CM77" s="33">
        <f>SUMIF('reporting montigny'!$F$2:$EE$2,CM$4,'reporting montigny'!$F77:$EE77)+SUMIF('reporting boissy'!$F$2:$EE$2,CM$4,'reporting boissy'!$F77:$EE77)+SUMIF('reporting moussy'!$F$2:$EE$2,CM$4,'reporting moussy'!$F77:$EE77)+SUMIF('reporting trappes'!$F$2:$EE$2,CM$4,'reporting trappes'!$F77:$EE77)+SUMIF('SPACELOG 5 BP'!$F$2:$EE$2,CM$4,'SPACELOG 5 BP'!$F77:$EE77)+SUMIF('SPACELOG 6 BP'!$F$2:$EE$2,CM$4,'SPACELOG 6 BP'!$F77:$EE77)+SUMIF('SPACELOG 7 BP'!$F$2:$EE$2,CM$4,'SPACELOG 7 BP'!$F77:$EE77)+SUMIF('SPACELOG 8 BP'!$F$2:$EE$2,CM$4,'SPACELOG 8 BP'!$F77:$EE77)+SUMIF('SPACELOG 9 BP'!$F$2:$EE$2,CM$4,'SPACELOG 9 BP'!$F77:$EE77)+SUMIF('SPACELOG 10 BP'!$F$2:$EE$2,CM$4,'SPACELOG 10 BP'!$F77:$EE77)+SUMIF('SPACELOG 11 BP'!$F$2:$EE$2,CM$4,'SPACELOG 11 BP'!$F77:$EE77)+SUMIF('SPACELOG 12 BP'!$F$2:$EE$2,CM$4,'SPACELOG 12 BP'!$F77:$EE77)</f>
        <v>5884</v>
      </c>
      <c r="CN77" s="33">
        <f>SUMIF('reporting montigny'!$F$2:$EE$2,CN$4,'reporting montigny'!$F77:$EE77)+SUMIF('reporting boissy'!$F$2:$EE$2,CN$4,'reporting boissy'!$F77:$EE77)+SUMIF('reporting moussy'!$F$2:$EE$2,CN$4,'reporting moussy'!$F77:$EE77)+SUMIF('reporting trappes'!$F$2:$EE$2,CN$4,'reporting trappes'!$F77:$EE77)+SUMIF('SPACELOG 5 BP'!$F$2:$EE$2,CN$4,'SPACELOG 5 BP'!$F77:$EE77)+SUMIF('SPACELOG 6 BP'!$F$2:$EE$2,CN$4,'SPACELOG 6 BP'!$F77:$EE77)+SUMIF('SPACELOG 7 BP'!$F$2:$EE$2,CN$4,'SPACELOG 7 BP'!$F77:$EE77)+SUMIF('SPACELOG 8 BP'!$F$2:$EE$2,CN$4,'SPACELOG 8 BP'!$F77:$EE77)+SUMIF('SPACELOG 9 BP'!$F$2:$EE$2,CN$4,'SPACELOG 9 BP'!$F77:$EE77)+SUMIF('SPACELOG 10 BP'!$F$2:$EE$2,CN$4,'SPACELOG 10 BP'!$F77:$EE77)+SUMIF('SPACELOG 11 BP'!$F$2:$EE$2,CN$4,'SPACELOG 11 BP'!$F77:$EE77)+SUMIF('SPACELOG 12 BP'!$F$2:$EE$2,CN$4,'SPACELOG 12 BP'!$F77:$EE77)</f>
        <v>5884</v>
      </c>
      <c r="CO77" s="33">
        <f>SUMIF('reporting montigny'!$F$2:$EE$2,CO$4,'reporting montigny'!$F77:$EE77)+SUMIF('reporting boissy'!$F$2:$EE$2,CO$4,'reporting boissy'!$F77:$EE77)+SUMIF('reporting moussy'!$F$2:$EE$2,CO$4,'reporting moussy'!$F77:$EE77)+SUMIF('reporting trappes'!$F$2:$EE$2,CO$4,'reporting trappes'!$F77:$EE77)+SUMIF('SPACELOG 5 BP'!$F$2:$EE$2,CO$4,'SPACELOG 5 BP'!$F77:$EE77)+SUMIF('SPACELOG 6 BP'!$F$2:$EE$2,CO$4,'SPACELOG 6 BP'!$F77:$EE77)+SUMIF('SPACELOG 7 BP'!$F$2:$EE$2,CO$4,'SPACELOG 7 BP'!$F77:$EE77)+SUMIF('SPACELOG 8 BP'!$F$2:$EE$2,CO$4,'SPACELOG 8 BP'!$F77:$EE77)+SUMIF('SPACELOG 9 BP'!$F$2:$EE$2,CO$4,'SPACELOG 9 BP'!$F77:$EE77)+SUMIF('SPACELOG 10 BP'!$F$2:$EE$2,CO$4,'SPACELOG 10 BP'!$F77:$EE77)+SUMIF('SPACELOG 11 BP'!$F$2:$EE$2,CO$4,'SPACELOG 11 BP'!$F77:$EE77)+SUMIF('SPACELOG 12 BP'!$F$2:$EE$2,CO$4,'SPACELOG 12 BP'!$F77:$EE77)</f>
        <v>5884</v>
      </c>
      <c r="CP77" s="33">
        <f>SUMIF('reporting montigny'!$F$2:$EE$2,CP$4,'reporting montigny'!$F77:$EE77)+SUMIF('reporting boissy'!$F$2:$EE$2,CP$4,'reporting boissy'!$F77:$EE77)+SUMIF('reporting moussy'!$F$2:$EE$2,CP$4,'reporting moussy'!$F77:$EE77)+SUMIF('reporting trappes'!$F$2:$EE$2,CP$4,'reporting trappes'!$F77:$EE77)+SUMIF('SPACELOG 5 BP'!$F$2:$EE$2,CP$4,'SPACELOG 5 BP'!$F77:$EE77)+SUMIF('SPACELOG 6 BP'!$F$2:$EE$2,CP$4,'SPACELOG 6 BP'!$F77:$EE77)+SUMIF('SPACELOG 7 BP'!$F$2:$EE$2,CP$4,'SPACELOG 7 BP'!$F77:$EE77)+SUMIF('SPACELOG 8 BP'!$F$2:$EE$2,CP$4,'SPACELOG 8 BP'!$F77:$EE77)+SUMIF('SPACELOG 9 BP'!$F$2:$EE$2,CP$4,'SPACELOG 9 BP'!$F77:$EE77)+SUMIF('SPACELOG 10 BP'!$F$2:$EE$2,CP$4,'SPACELOG 10 BP'!$F77:$EE77)+SUMIF('SPACELOG 11 BP'!$F$2:$EE$2,CP$4,'SPACELOG 11 BP'!$F77:$EE77)+SUMIF('SPACELOG 12 BP'!$F$2:$EE$2,CP$4,'SPACELOG 12 BP'!$F77:$EE77)</f>
        <v>5884</v>
      </c>
      <c r="CQ77" s="33">
        <f>SUMIF('reporting montigny'!$F$2:$EE$2,CQ$4,'reporting montigny'!$F77:$EE77)+SUMIF('reporting boissy'!$F$2:$EE$2,CQ$4,'reporting boissy'!$F77:$EE77)+SUMIF('reporting moussy'!$F$2:$EE$2,CQ$4,'reporting moussy'!$F77:$EE77)+SUMIF('reporting trappes'!$F$2:$EE$2,CQ$4,'reporting trappes'!$F77:$EE77)+SUMIF('SPACELOG 5 BP'!$F$2:$EE$2,CQ$4,'SPACELOG 5 BP'!$F77:$EE77)+SUMIF('SPACELOG 6 BP'!$F$2:$EE$2,CQ$4,'SPACELOG 6 BP'!$F77:$EE77)+SUMIF('SPACELOG 7 BP'!$F$2:$EE$2,CQ$4,'SPACELOG 7 BP'!$F77:$EE77)+SUMIF('SPACELOG 8 BP'!$F$2:$EE$2,CQ$4,'SPACELOG 8 BP'!$F77:$EE77)+SUMIF('SPACELOG 9 BP'!$F$2:$EE$2,CQ$4,'SPACELOG 9 BP'!$F77:$EE77)+SUMIF('SPACELOG 10 BP'!$F$2:$EE$2,CQ$4,'SPACELOG 10 BP'!$F77:$EE77)+SUMIF('SPACELOG 11 BP'!$F$2:$EE$2,CQ$4,'SPACELOG 11 BP'!$F77:$EE77)+SUMIF('SPACELOG 12 BP'!$F$2:$EE$2,CQ$4,'SPACELOG 12 BP'!$F77:$EE77)</f>
        <v>5884</v>
      </c>
      <c r="CR77" s="393">
        <f t="shared" si="332"/>
        <v>81949</v>
      </c>
      <c r="CS77" s="33">
        <f>SUMIF('reporting montigny'!$F$2:$EE$2,CS$4,'reporting montigny'!$F77:$EE77)+SUMIF('reporting boissy'!$F$2:$EE$2,CS$4,'reporting boissy'!$F77:$EE77)+SUMIF('reporting moussy'!$F$2:$EE$2,CS$4,'reporting moussy'!$F77:$EE77)+SUMIF('reporting trappes'!$F$2:$EE$2,CS$4,'reporting trappes'!$F77:$EE77)+SUMIF('SPACELOG 5 BP'!$F$2:$EE$2,CS$4,'SPACELOG 5 BP'!$F77:$EE77)+SUMIF('SPACELOG 6 BP'!$F$2:$EE$2,CS$4,'SPACELOG 6 BP'!$F77:$EE77)+SUMIF('SPACELOG 7 BP'!$F$2:$EE$2,CS$4,'SPACELOG 7 BP'!$F77:$EE77)+SUMIF('SPACELOG 8 BP'!$F$2:$EE$2,CS$4,'SPACELOG 8 BP'!$F77:$EE77)+SUMIF('SPACELOG 9 BP'!$F$2:$EE$2,CS$4,'SPACELOG 9 BP'!$F77:$EE77)+SUMIF('SPACELOG 10 BP'!$F$2:$EE$2,CS$4,'SPACELOG 10 BP'!$F77:$EE77)+SUMIF('SPACELOG 11 BP'!$F$2:$EE$2,CS$4,'SPACELOG 11 BP'!$F77:$EE77)+SUMIF('SPACELOG 12 BP'!$F$2:$EE$2,CS$4,'SPACELOG 12 BP'!$F77:$EE77)</f>
        <v>5884</v>
      </c>
      <c r="CT77" s="33">
        <f>SUMIF('reporting montigny'!$F$2:$EE$2,CT$4,'reporting montigny'!$F77:$EE77)+SUMIF('reporting boissy'!$F$2:$EE$2,CT$4,'reporting boissy'!$F77:$EE77)+SUMIF('reporting moussy'!$F$2:$EE$2,CT$4,'reporting moussy'!$F77:$EE77)+SUMIF('reporting trappes'!$F$2:$EE$2,CT$4,'reporting trappes'!$F77:$EE77)+SUMIF('SPACELOG 5 BP'!$F$2:$EE$2,CT$4,'SPACELOG 5 BP'!$F77:$EE77)+SUMIF('SPACELOG 6 BP'!$F$2:$EE$2,CT$4,'SPACELOG 6 BP'!$F77:$EE77)+SUMIF('SPACELOG 7 BP'!$F$2:$EE$2,CT$4,'SPACELOG 7 BP'!$F77:$EE77)+SUMIF('SPACELOG 8 BP'!$F$2:$EE$2,CT$4,'SPACELOG 8 BP'!$F77:$EE77)+SUMIF('SPACELOG 9 BP'!$F$2:$EE$2,CT$4,'SPACELOG 9 BP'!$F77:$EE77)+SUMIF('SPACELOG 10 BP'!$F$2:$EE$2,CT$4,'SPACELOG 10 BP'!$F77:$EE77)+SUMIF('SPACELOG 11 BP'!$F$2:$EE$2,CT$4,'SPACELOG 11 BP'!$F77:$EE77)+SUMIF('SPACELOG 12 BP'!$F$2:$EE$2,CT$4,'SPACELOG 12 BP'!$F77:$EE77)</f>
        <v>5884</v>
      </c>
      <c r="CU77" s="33">
        <f>SUMIF('reporting montigny'!$F$2:$EE$2,CU$4,'reporting montigny'!$F77:$EE77)+SUMIF('reporting boissy'!$F$2:$EE$2,CU$4,'reporting boissy'!$F77:$EE77)+SUMIF('reporting moussy'!$F$2:$EE$2,CU$4,'reporting moussy'!$F77:$EE77)+SUMIF('reporting trappes'!$F$2:$EE$2,CU$4,'reporting trappes'!$F77:$EE77)+SUMIF('SPACELOG 5 BP'!$F$2:$EE$2,CU$4,'SPACELOG 5 BP'!$F77:$EE77)+SUMIF('SPACELOG 6 BP'!$F$2:$EE$2,CU$4,'SPACELOG 6 BP'!$F77:$EE77)+SUMIF('SPACELOG 7 BP'!$F$2:$EE$2,CU$4,'SPACELOG 7 BP'!$F77:$EE77)+SUMIF('SPACELOG 8 BP'!$F$2:$EE$2,CU$4,'SPACELOG 8 BP'!$F77:$EE77)+SUMIF('SPACELOG 9 BP'!$F$2:$EE$2,CU$4,'SPACELOG 9 BP'!$F77:$EE77)+SUMIF('SPACELOG 10 BP'!$F$2:$EE$2,CU$4,'SPACELOG 10 BP'!$F77:$EE77)+SUMIF('SPACELOG 11 BP'!$F$2:$EE$2,CU$4,'SPACELOG 11 BP'!$F77:$EE77)+SUMIF('SPACELOG 12 BP'!$F$2:$EE$2,CU$4,'SPACELOG 12 BP'!$F77:$EE77)</f>
        <v>17225</v>
      </c>
      <c r="CV77" s="33">
        <f>SUMIF('reporting montigny'!$F$2:$EE$2,CV$4,'reporting montigny'!$F77:$EE77)+SUMIF('reporting boissy'!$F$2:$EE$2,CV$4,'reporting boissy'!$F77:$EE77)+SUMIF('reporting moussy'!$F$2:$EE$2,CV$4,'reporting moussy'!$F77:$EE77)+SUMIF('reporting trappes'!$F$2:$EE$2,CV$4,'reporting trappes'!$F77:$EE77)+SUMIF('SPACELOG 5 BP'!$F$2:$EE$2,CV$4,'SPACELOG 5 BP'!$F77:$EE77)+SUMIF('SPACELOG 6 BP'!$F$2:$EE$2,CV$4,'SPACELOG 6 BP'!$F77:$EE77)+SUMIF('SPACELOG 7 BP'!$F$2:$EE$2,CV$4,'SPACELOG 7 BP'!$F77:$EE77)+SUMIF('SPACELOG 8 BP'!$F$2:$EE$2,CV$4,'SPACELOG 8 BP'!$F77:$EE77)+SUMIF('SPACELOG 9 BP'!$F$2:$EE$2,CV$4,'SPACELOG 9 BP'!$F77:$EE77)+SUMIF('SPACELOG 10 BP'!$F$2:$EE$2,CV$4,'SPACELOG 10 BP'!$F77:$EE77)+SUMIF('SPACELOG 11 BP'!$F$2:$EE$2,CV$4,'SPACELOG 11 BP'!$F77:$EE77)+SUMIF('SPACELOG 12 BP'!$F$2:$EE$2,CV$4,'SPACELOG 12 BP'!$F77:$EE77)</f>
        <v>5884</v>
      </c>
      <c r="CW77" s="33">
        <f>SUMIF('reporting montigny'!$F$2:$EE$2,CW$4,'reporting montigny'!$F77:$EE77)+SUMIF('reporting boissy'!$F$2:$EE$2,CW$4,'reporting boissy'!$F77:$EE77)+SUMIF('reporting moussy'!$F$2:$EE$2,CW$4,'reporting moussy'!$F77:$EE77)+SUMIF('reporting trappes'!$F$2:$EE$2,CW$4,'reporting trappes'!$F77:$EE77)+SUMIF('SPACELOG 5 BP'!$F$2:$EE$2,CW$4,'SPACELOG 5 BP'!$F77:$EE77)+SUMIF('SPACELOG 6 BP'!$F$2:$EE$2,CW$4,'SPACELOG 6 BP'!$F77:$EE77)+SUMIF('SPACELOG 7 BP'!$F$2:$EE$2,CW$4,'SPACELOG 7 BP'!$F77:$EE77)+SUMIF('SPACELOG 8 BP'!$F$2:$EE$2,CW$4,'SPACELOG 8 BP'!$F77:$EE77)+SUMIF('SPACELOG 9 BP'!$F$2:$EE$2,CW$4,'SPACELOG 9 BP'!$F77:$EE77)+SUMIF('SPACELOG 10 BP'!$F$2:$EE$2,CW$4,'SPACELOG 10 BP'!$F77:$EE77)+SUMIF('SPACELOG 11 BP'!$F$2:$EE$2,CW$4,'SPACELOG 11 BP'!$F77:$EE77)+SUMIF('SPACELOG 12 BP'!$F$2:$EE$2,CW$4,'SPACELOG 12 BP'!$F77:$EE77)</f>
        <v>5884</v>
      </c>
      <c r="CX77" s="33">
        <f>SUMIF('reporting montigny'!$F$2:$EE$2,CX$4,'reporting montigny'!$F77:$EE77)+SUMIF('reporting boissy'!$F$2:$EE$2,CX$4,'reporting boissy'!$F77:$EE77)+SUMIF('reporting moussy'!$F$2:$EE$2,CX$4,'reporting moussy'!$F77:$EE77)+SUMIF('reporting trappes'!$F$2:$EE$2,CX$4,'reporting trappes'!$F77:$EE77)+SUMIF('SPACELOG 5 BP'!$F$2:$EE$2,CX$4,'SPACELOG 5 BP'!$F77:$EE77)+SUMIF('SPACELOG 6 BP'!$F$2:$EE$2,CX$4,'SPACELOG 6 BP'!$F77:$EE77)+SUMIF('SPACELOG 7 BP'!$F$2:$EE$2,CX$4,'SPACELOG 7 BP'!$F77:$EE77)+SUMIF('SPACELOG 8 BP'!$F$2:$EE$2,CX$4,'SPACELOG 8 BP'!$F77:$EE77)+SUMIF('SPACELOG 9 BP'!$F$2:$EE$2,CX$4,'SPACELOG 9 BP'!$F77:$EE77)+SUMIF('SPACELOG 10 BP'!$F$2:$EE$2,CX$4,'SPACELOG 10 BP'!$F77:$EE77)+SUMIF('SPACELOG 11 BP'!$F$2:$EE$2,CX$4,'SPACELOG 11 BP'!$F77:$EE77)+SUMIF('SPACELOG 12 BP'!$F$2:$EE$2,CX$4,'SPACELOG 12 BP'!$F77:$EE77)</f>
        <v>5884</v>
      </c>
      <c r="CY77" s="33">
        <f>SUMIF('reporting montigny'!$F$2:$EE$2,CY$4,'reporting montigny'!$F77:$EE77)+SUMIF('reporting boissy'!$F$2:$EE$2,CY$4,'reporting boissy'!$F77:$EE77)+SUMIF('reporting moussy'!$F$2:$EE$2,CY$4,'reporting moussy'!$F77:$EE77)+SUMIF('reporting trappes'!$F$2:$EE$2,CY$4,'reporting trappes'!$F77:$EE77)+SUMIF('SPACELOG 5 BP'!$F$2:$EE$2,CY$4,'SPACELOG 5 BP'!$F77:$EE77)+SUMIF('SPACELOG 6 BP'!$F$2:$EE$2,CY$4,'SPACELOG 6 BP'!$F77:$EE77)+SUMIF('SPACELOG 7 BP'!$F$2:$EE$2,CY$4,'SPACELOG 7 BP'!$F77:$EE77)+SUMIF('SPACELOG 8 BP'!$F$2:$EE$2,CY$4,'SPACELOG 8 BP'!$F77:$EE77)+SUMIF('SPACELOG 9 BP'!$F$2:$EE$2,CY$4,'SPACELOG 9 BP'!$F77:$EE77)+SUMIF('SPACELOG 10 BP'!$F$2:$EE$2,CY$4,'SPACELOG 10 BP'!$F77:$EE77)+SUMIF('SPACELOG 11 BP'!$F$2:$EE$2,CY$4,'SPACELOG 11 BP'!$F77:$EE77)+SUMIF('SPACELOG 12 BP'!$F$2:$EE$2,CY$4,'SPACELOG 12 BP'!$F77:$EE77)</f>
        <v>5884</v>
      </c>
      <c r="CZ77" s="33">
        <f>SUMIF('reporting montigny'!$F$2:$EE$2,CZ$4,'reporting montigny'!$F77:$EE77)+SUMIF('reporting boissy'!$F$2:$EE$2,CZ$4,'reporting boissy'!$F77:$EE77)+SUMIF('reporting moussy'!$F$2:$EE$2,CZ$4,'reporting moussy'!$F77:$EE77)+SUMIF('reporting trappes'!$F$2:$EE$2,CZ$4,'reporting trappes'!$F77:$EE77)+SUMIF('SPACELOG 5 BP'!$F$2:$EE$2,CZ$4,'SPACELOG 5 BP'!$F77:$EE77)+SUMIF('SPACELOG 6 BP'!$F$2:$EE$2,CZ$4,'SPACELOG 6 BP'!$F77:$EE77)+SUMIF('SPACELOG 7 BP'!$F$2:$EE$2,CZ$4,'SPACELOG 7 BP'!$F77:$EE77)+SUMIF('SPACELOG 8 BP'!$F$2:$EE$2,CZ$4,'SPACELOG 8 BP'!$F77:$EE77)+SUMIF('SPACELOG 9 BP'!$F$2:$EE$2,CZ$4,'SPACELOG 9 BP'!$F77:$EE77)+SUMIF('SPACELOG 10 BP'!$F$2:$EE$2,CZ$4,'SPACELOG 10 BP'!$F77:$EE77)+SUMIF('SPACELOG 11 BP'!$F$2:$EE$2,CZ$4,'SPACELOG 11 BP'!$F77:$EE77)+SUMIF('SPACELOG 12 BP'!$F$2:$EE$2,CZ$4,'SPACELOG 12 BP'!$F77:$EE77)</f>
        <v>5884</v>
      </c>
      <c r="DA77" s="33">
        <f>SUMIF('reporting montigny'!$F$2:$EE$2,DA$4,'reporting montigny'!$F77:$EE77)+SUMIF('reporting boissy'!$F$2:$EE$2,DA$4,'reporting boissy'!$F77:$EE77)+SUMIF('reporting moussy'!$F$2:$EE$2,DA$4,'reporting moussy'!$F77:$EE77)+SUMIF('reporting trappes'!$F$2:$EE$2,DA$4,'reporting trappes'!$F77:$EE77)+SUMIF('SPACELOG 5 BP'!$F$2:$EE$2,DA$4,'SPACELOG 5 BP'!$F77:$EE77)+SUMIF('SPACELOG 6 BP'!$F$2:$EE$2,DA$4,'SPACELOG 6 BP'!$F77:$EE77)+SUMIF('SPACELOG 7 BP'!$F$2:$EE$2,DA$4,'SPACELOG 7 BP'!$F77:$EE77)+SUMIF('SPACELOG 8 BP'!$F$2:$EE$2,DA$4,'SPACELOG 8 BP'!$F77:$EE77)+SUMIF('SPACELOG 9 BP'!$F$2:$EE$2,DA$4,'SPACELOG 9 BP'!$F77:$EE77)+SUMIF('SPACELOG 10 BP'!$F$2:$EE$2,DA$4,'SPACELOG 10 BP'!$F77:$EE77)+SUMIF('SPACELOG 11 BP'!$F$2:$EE$2,DA$4,'SPACELOG 11 BP'!$F77:$EE77)+SUMIF('SPACELOG 12 BP'!$F$2:$EE$2,DA$4,'SPACELOG 12 BP'!$F77:$EE77)</f>
        <v>5884</v>
      </c>
      <c r="DB77" s="33">
        <f>SUMIF('reporting montigny'!$F$2:$EE$2,DB$4,'reporting montigny'!$F77:$EE77)+SUMIF('reporting boissy'!$F$2:$EE$2,DB$4,'reporting boissy'!$F77:$EE77)+SUMIF('reporting moussy'!$F$2:$EE$2,DB$4,'reporting moussy'!$F77:$EE77)+SUMIF('reporting trappes'!$F$2:$EE$2,DB$4,'reporting trappes'!$F77:$EE77)+SUMIF('SPACELOG 5 BP'!$F$2:$EE$2,DB$4,'SPACELOG 5 BP'!$F77:$EE77)+SUMIF('SPACELOG 6 BP'!$F$2:$EE$2,DB$4,'SPACELOG 6 BP'!$F77:$EE77)+SUMIF('SPACELOG 7 BP'!$F$2:$EE$2,DB$4,'SPACELOG 7 BP'!$F77:$EE77)+SUMIF('SPACELOG 8 BP'!$F$2:$EE$2,DB$4,'SPACELOG 8 BP'!$F77:$EE77)+SUMIF('SPACELOG 9 BP'!$F$2:$EE$2,DB$4,'SPACELOG 9 BP'!$F77:$EE77)+SUMIF('SPACELOG 10 BP'!$F$2:$EE$2,DB$4,'SPACELOG 10 BP'!$F77:$EE77)+SUMIF('SPACELOG 11 BP'!$F$2:$EE$2,DB$4,'SPACELOG 11 BP'!$F77:$EE77)+SUMIF('SPACELOG 12 BP'!$F$2:$EE$2,DB$4,'SPACELOG 12 BP'!$F77:$EE77)</f>
        <v>5884</v>
      </c>
      <c r="DC77" s="33">
        <f>SUMIF('reporting montigny'!$F$2:$EE$2,DC$4,'reporting montigny'!$F77:$EE77)+SUMIF('reporting boissy'!$F$2:$EE$2,DC$4,'reporting boissy'!$F77:$EE77)+SUMIF('reporting moussy'!$F$2:$EE$2,DC$4,'reporting moussy'!$F77:$EE77)+SUMIF('reporting trappes'!$F$2:$EE$2,DC$4,'reporting trappes'!$F77:$EE77)+SUMIF('SPACELOG 5 BP'!$F$2:$EE$2,DC$4,'SPACELOG 5 BP'!$F77:$EE77)+SUMIF('SPACELOG 6 BP'!$F$2:$EE$2,DC$4,'SPACELOG 6 BP'!$F77:$EE77)+SUMIF('SPACELOG 7 BP'!$F$2:$EE$2,DC$4,'SPACELOG 7 BP'!$F77:$EE77)+SUMIF('SPACELOG 8 BP'!$F$2:$EE$2,DC$4,'SPACELOG 8 BP'!$F77:$EE77)+SUMIF('SPACELOG 9 BP'!$F$2:$EE$2,DC$4,'SPACELOG 9 BP'!$F77:$EE77)+SUMIF('SPACELOG 10 BP'!$F$2:$EE$2,DC$4,'SPACELOG 10 BP'!$F77:$EE77)+SUMIF('SPACELOG 11 BP'!$F$2:$EE$2,DC$4,'SPACELOG 11 BP'!$F77:$EE77)+SUMIF('SPACELOG 12 BP'!$F$2:$EE$2,DC$4,'SPACELOG 12 BP'!$F77:$EE77)</f>
        <v>5884</v>
      </c>
      <c r="DD77" s="33">
        <f>SUMIF('reporting montigny'!$F$2:$EE$2,DD$4,'reporting montigny'!$F77:$EE77)+SUMIF('reporting boissy'!$F$2:$EE$2,DD$4,'reporting boissy'!$F77:$EE77)+SUMIF('reporting moussy'!$F$2:$EE$2,DD$4,'reporting moussy'!$F77:$EE77)+SUMIF('reporting trappes'!$F$2:$EE$2,DD$4,'reporting trappes'!$F77:$EE77)+SUMIF('SPACELOG 5 BP'!$F$2:$EE$2,DD$4,'SPACELOG 5 BP'!$F77:$EE77)+SUMIF('SPACELOG 6 BP'!$F$2:$EE$2,DD$4,'SPACELOG 6 BP'!$F77:$EE77)+SUMIF('SPACELOG 7 BP'!$F$2:$EE$2,DD$4,'SPACELOG 7 BP'!$F77:$EE77)+SUMIF('SPACELOG 8 BP'!$F$2:$EE$2,DD$4,'SPACELOG 8 BP'!$F77:$EE77)+SUMIF('SPACELOG 9 BP'!$F$2:$EE$2,DD$4,'SPACELOG 9 BP'!$F77:$EE77)+SUMIF('SPACELOG 10 BP'!$F$2:$EE$2,DD$4,'SPACELOG 10 BP'!$F77:$EE77)+SUMIF('SPACELOG 11 BP'!$F$2:$EE$2,DD$4,'SPACELOG 11 BP'!$F77:$EE77)+SUMIF('SPACELOG 12 BP'!$F$2:$EE$2,DD$4,'SPACELOG 12 BP'!$F77:$EE77)</f>
        <v>5884</v>
      </c>
      <c r="DE77" s="393">
        <f t="shared" si="333"/>
        <v>81949</v>
      </c>
      <c r="DF77" s="33">
        <f>SUMIF('reporting montigny'!$F$2:$EE$2,DF$4,'reporting montigny'!$F77:$EE77)+SUMIF('reporting boissy'!$F$2:$EE$2,DF$4,'reporting boissy'!$F77:$EE77)+SUMIF('reporting moussy'!$F$2:$EE$2,DF$4,'reporting moussy'!$F77:$EE77)+SUMIF('reporting trappes'!$F$2:$EE$2,DF$4,'reporting trappes'!$F77:$EE77)+SUMIF('SPACELOG 5 BP'!$F$2:$EE$2,DF$4,'SPACELOG 5 BP'!$F77:$EE77)+SUMIF('SPACELOG 6 BP'!$F$2:$EE$2,DF$4,'SPACELOG 6 BP'!$F77:$EE77)+SUMIF('SPACELOG 7 BP'!$F$2:$EE$2,DF$4,'SPACELOG 7 BP'!$F77:$EE77)+SUMIF('SPACELOG 8 BP'!$F$2:$EE$2,DF$4,'SPACELOG 8 BP'!$F77:$EE77)+SUMIF('SPACELOG 9 BP'!$F$2:$EE$2,DF$4,'SPACELOG 9 BP'!$F77:$EE77)+SUMIF('SPACELOG 10 BP'!$F$2:$EE$2,DF$4,'SPACELOG 10 BP'!$F77:$EE77)+SUMIF('SPACELOG 11 BP'!$F$2:$EE$2,DF$4,'SPACELOG 11 BP'!$F77:$EE77)+SUMIF('SPACELOG 12 BP'!$F$2:$EE$2,DF$4,'SPACELOG 12 BP'!$F77:$EE77)</f>
        <v>5884</v>
      </c>
      <c r="DG77" s="33">
        <f>SUMIF('reporting montigny'!$F$2:$EE$2,DG$4,'reporting montigny'!$F77:$EE77)+SUMIF('reporting boissy'!$F$2:$EE$2,DG$4,'reporting boissy'!$F77:$EE77)+SUMIF('reporting moussy'!$F$2:$EE$2,DG$4,'reporting moussy'!$F77:$EE77)+SUMIF('reporting trappes'!$F$2:$EE$2,DG$4,'reporting trappes'!$F77:$EE77)+SUMIF('SPACELOG 5 BP'!$F$2:$EE$2,DG$4,'SPACELOG 5 BP'!$F77:$EE77)+SUMIF('SPACELOG 6 BP'!$F$2:$EE$2,DG$4,'SPACELOG 6 BP'!$F77:$EE77)+SUMIF('SPACELOG 7 BP'!$F$2:$EE$2,DG$4,'SPACELOG 7 BP'!$F77:$EE77)+SUMIF('SPACELOG 8 BP'!$F$2:$EE$2,DG$4,'SPACELOG 8 BP'!$F77:$EE77)+SUMIF('SPACELOG 9 BP'!$F$2:$EE$2,DG$4,'SPACELOG 9 BP'!$F77:$EE77)+SUMIF('SPACELOG 10 BP'!$F$2:$EE$2,DG$4,'SPACELOG 10 BP'!$F77:$EE77)+SUMIF('SPACELOG 11 BP'!$F$2:$EE$2,DG$4,'SPACELOG 11 BP'!$F77:$EE77)+SUMIF('SPACELOG 12 BP'!$F$2:$EE$2,DG$4,'SPACELOG 12 BP'!$F77:$EE77)</f>
        <v>5884</v>
      </c>
      <c r="DH77" s="33">
        <f>SUMIF('reporting montigny'!$F$2:$EE$2,DH$4,'reporting montigny'!$F77:$EE77)+SUMIF('reporting boissy'!$F$2:$EE$2,DH$4,'reporting boissy'!$F77:$EE77)+SUMIF('reporting moussy'!$F$2:$EE$2,DH$4,'reporting moussy'!$F77:$EE77)+SUMIF('reporting trappes'!$F$2:$EE$2,DH$4,'reporting trappes'!$F77:$EE77)+SUMIF('SPACELOG 5 BP'!$F$2:$EE$2,DH$4,'SPACELOG 5 BP'!$F77:$EE77)+SUMIF('SPACELOG 6 BP'!$F$2:$EE$2,DH$4,'SPACELOG 6 BP'!$F77:$EE77)+SUMIF('SPACELOG 7 BP'!$F$2:$EE$2,DH$4,'SPACELOG 7 BP'!$F77:$EE77)+SUMIF('SPACELOG 8 BP'!$F$2:$EE$2,DH$4,'SPACELOG 8 BP'!$F77:$EE77)+SUMIF('SPACELOG 9 BP'!$F$2:$EE$2,DH$4,'SPACELOG 9 BP'!$F77:$EE77)+SUMIF('SPACELOG 10 BP'!$F$2:$EE$2,DH$4,'SPACELOG 10 BP'!$F77:$EE77)+SUMIF('SPACELOG 11 BP'!$F$2:$EE$2,DH$4,'SPACELOG 11 BP'!$F77:$EE77)+SUMIF('SPACELOG 12 BP'!$F$2:$EE$2,DH$4,'SPACELOG 12 BP'!$F77:$EE77)</f>
        <v>17225</v>
      </c>
      <c r="DI77" s="33">
        <f>SUMIF('reporting montigny'!$F$2:$EE$2,DI$4,'reporting montigny'!$F77:$EE77)+SUMIF('reporting boissy'!$F$2:$EE$2,DI$4,'reporting boissy'!$F77:$EE77)+SUMIF('reporting moussy'!$F$2:$EE$2,DI$4,'reporting moussy'!$F77:$EE77)+SUMIF('reporting trappes'!$F$2:$EE$2,DI$4,'reporting trappes'!$F77:$EE77)+SUMIF('SPACELOG 5 BP'!$F$2:$EE$2,DI$4,'SPACELOG 5 BP'!$F77:$EE77)+SUMIF('SPACELOG 6 BP'!$F$2:$EE$2,DI$4,'SPACELOG 6 BP'!$F77:$EE77)+SUMIF('SPACELOG 7 BP'!$F$2:$EE$2,DI$4,'SPACELOG 7 BP'!$F77:$EE77)+SUMIF('SPACELOG 8 BP'!$F$2:$EE$2,DI$4,'SPACELOG 8 BP'!$F77:$EE77)+SUMIF('SPACELOG 9 BP'!$F$2:$EE$2,DI$4,'SPACELOG 9 BP'!$F77:$EE77)+SUMIF('SPACELOG 10 BP'!$F$2:$EE$2,DI$4,'SPACELOG 10 BP'!$F77:$EE77)+SUMIF('SPACELOG 11 BP'!$F$2:$EE$2,DI$4,'SPACELOG 11 BP'!$F77:$EE77)+SUMIF('SPACELOG 12 BP'!$F$2:$EE$2,DI$4,'SPACELOG 12 BP'!$F77:$EE77)</f>
        <v>5884</v>
      </c>
      <c r="DJ77" s="33">
        <f>SUMIF('reporting montigny'!$F$2:$EE$2,DJ$4,'reporting montigny'!$F77:$EE77)+SUMIF('reporting boissy'!$F$2:$EE$2,DJ$4,'reporting boissy'!$F77:$EE77)+SUMIF('reporting moussy'!$F$2:$EE$2,DJ$4,'reporting moussy'!$F77:$EE77)+SUMIF('reporting trappes'!$F$2:$EE$2,DJ$4,'reporting trappes'!$F77:$EE77)+SUMIF('SPACELOG 5 BP'!$F$2:$EE$2,DJ$4,'SPACELOG 5 BP'!$F77:$EE77)+SUMIF('SPACELOG 6 BP'!$F$2:$EE$2,DJ$4,'SPACELOG 6 BP'!$F77:$EE77)+SUMIF('SPACELOG 7 BP'!$F$2:$EE$2,DJ$4,'SPACELOG 7 BP'!$F77:$EE77)+SUMIF('SPACELOG 8 BP'!$F$2:$EE$2,DJ$4,'SPACELOG 8 BP'!$F77:$EE77)+SUMIF('SPACELOG 9 BP'!$F$2:$EE$2,DJ$4,'SPACELOG 9 BP'!$F77:$EE77)+SUMIF('SPACELOG 10 BP'!$F$2:$EE$2,DJ$4,'SPACELOG 10 BP'!$F77:$EE77)+SUMIF('SPACELOG 11 BP'!$F$2:$EE$2,DJ$4,'SPACELOG 11 BP'!$F77:$EE77)+SUMIF('SPACELOG 12 BP'!$F$2:$EE$2,DJ$4,'SPACELOG 12 BP'!$F77:$EE77)</f>
        <v>5884</v>
      </c>
      <c r="DK77" s="33">
        <f>SUMIF('reporting montigny'!$F$2:$EE$2,DK$4,'reporting montigny'!$F77:$EE77)+SUMIF('reporting boissy'!$F$2:$EE$2,DK$4,'reporting boissy'!$F77:$EE77)+SUMIF('reporting moussy'!$F$2:$EE$2,DK$4,'reporting moussy'!$F77:$EE77)+SUMIF('reporting trappes'!$F$2:$EE$2,DK$4,'reporting trappes'!$F77:$EE77)+SUMIF('SPACELOG 5 BP'!$F$2:$EE$2,DK$4,'SPACELOG 5 BP'!$F77:$EE77)+SUMIF('SPACELOG 6 BP'!$F$2:$EE$2,DK$4,'SPACELOG 6 BP'!$F77:$EE77)+SUMIF('SPACELOG 7 BP'!$F$2:$EE$2,DK$4,'SPACELOG 7 BP'!$F77:$EE77)+SUMIF('SPACELOG 8 BP'!$F$2:$EE$2,DK$4,'SPACELOG 8 BP'!$F77:$EE77)+SUMIF('SPACELOG 9 BP'!$F$2:$EE$2,DK$4,'SPACELOG 9 BP'!$F77:$EE77)+SUMIF('SPACELOG 10 BP'!$F$2:$EE$2,DK$4,'SPACELOG 10 BP'!$F77:$EE77)+SUMIF('SPACELOG 11 BP'!$F$2:$EE$2,DK$4,'SPACELOG 11 BP'!$F77:$EE77)+SUMIF('SPACELOG 12 BP'!$F$2:$EE$2,DK$4,'SPACELOG 12 BP'!$F77:$EE77)</f>
        <v>5884</v>
      </c>
      <c r="DL77" s="33">
        <f>SUMIF('reporting montigny'!$F$2:$EE$2,DL$4,'reporting montigny'!$F77:$EE77)+SUMIF('reporting boissy'!$F$2:$EE$2,DL$4,'reporting boissy'!$F77:$EE77)+SUMIF('reporting moussy'!$F$2:$EE$2,DL$4,'reporting moussy'!$F77:$EE77)+SUMIF('reporting trappes'!$F$2:$EE$2,DL$4,'reporting trappes'!$F77:$EE77)+SUMIF('SPACELOG 5 BP'!$F$2:$EE$2,DL$4,'SPACELOG 5 BP'!$F77:$EE77)+SUMIF('SPACELOG 6 BP'!$F$2:$EE$2,DL$4,'SPACELOG 6 BP'!$F77:$EE77)+SUMIF('SPACELOG 7 BP'!$F$2:$EE$2,DL$4,'SPACELOG 7 BP'!$F77:$EE77)+SUMIF('SPACELOG 8 BP'!$F$2:$EE$2,DL$4,'SPACELOG 8 BP'!$F77:$EE77)+SUMIF('SPACELOG 9 BP'!$F$2:$EE$2,DL$4,'SPACELOG 9 BP'!$F77:$EE77)+SUMIF('SPACELOG 10 BP'!$F$2:$EE$2,DL$4,'SPACELOG 10 BP'!$F77:$EE77)+SUMIF('SPACELOG 11 BP'!$F$2:$EE$2,DL$4,'SPACELOG 11 BP'!$F77:$EE77)+SUMIF('SPACELOG 12 BP'!$F$2:$EE$2,DL$4,'SPACELOG 12 BP'!$F77:$EE77)</f>
        <v>5884</v>
      </c>
      <c r="DM77" s="33">
        <f>SUMIF('reporting montigny'!$F$2:$EE$2,DM$4,'reporting montigny'!$F77:$EE77)+SUMIF('reporting boissy'!$F$2:$EE$2,DM$4,'reporting boissy'!$F77:$EE77)+SUMIF('reporting moussy'!$F$2:$EE$2,DM$4,'reporting moussy'!$F77:$EE77)+SUMIF('reporting trappes'!$F$2:$EE$2,DM$4,'reporting trappes'!$F77:$EE77)+SUMIF('SPACELOG 5 BP'!$F$2:$EE$2,DM$4,'SPACELOG 5 BP'!$F77:$EE77)+SUMIF('SPACELOG 6 BP'!$F$2:$EE$2,DM$4,'SPACELOG 6 BP'!$F77:$EE77)+SUMIF('SPACELOG 7 BP'!$F$2:$EE$2,DM$4,'SPACELOG 7 BP'!$F77:$EE77)+SUMIF('SPACELOG 8 BP'!$F$2:$EE$2,DM$4,'SPACELOG 8 BP'!$F77:$EE77)+SUMIF('SPACELOG 9 BP'!$F$2:$EE$2,DM$4,'SPACELOG 9 BP'!$F77:$EE77)+SUMIF('SPACELOG 10 BP'!$F$2:$EE$2,DM$4,'SPACELOG 10 BP'!$F77:$EE77)+SUMIF('SPACELOG 11 BP'!$F$2:$EE$2,DM$4,'SPACELOG 11 BP'!$F77:$EE77)+SUMIF('SPACELOG 12 BP'!$F$2:$EE$2,DM$4,'SPACELOG 12 BP'!$F77:$EE77)</f>
        <v>5884</v>
      </c>
      <c r="DN77" s="33">
        <f>SUMIF('reporting montigny'!$F$2:$EE$2,DN$4,'reporting montigny'!$F77:$EE77)+SUMIF('reporting boissy'!$F$2:$EE$2,DN$4,'reporting boissy'!$F77:$EE77)+SUMIF('reporting moussy'!$F$2:$EE$2,DN$4,'reporting moussy'!$F77:$EE77)+SUMIF('reporting trappes'!$F$2:$EE$2,DN$4,'reporting trappes'!$F77:$EE77)+SUMIF('SPACELOG 5 BP'!$F$2:$EE$2,DN$4,'SPACELOG 5 BP'!$F77:$EE77)+SUMIF('SPACELOG 6 BP'!$F$2:$EE$2,DN$4,'SPACELOG 6 BP'!$F77:$EE77)+SUMIF('SPACELOG 7 BP'!$F$2:$EE$2,DN$4,'SPACELOG 7 BP'!$F77:$EE77)+SUMIF('SPACELOG 8 BP'!$F$2:$EE$2,DN$4,'SPACELOG 8 BP'!$F77:$EE77)+SUMIF('SPACELOG 9 BP'!$F$2:$EE$2,DN$4,'SPACELOG 9 BP'!$F77:$EE77)+SUMIF('SPACELOG 10 BP'!$F$2:$EE$2,DN$4,'SPACELOG 10 BP'!$F77:$EE77)+SUMIF('SPACELOG 11 BP'!$F$2:$EE$2,DN$4,'SPACELOG 11 BP'!$F77:$EE77)+SUMIF('SPACELOG 12 BP'!$F$2:$EE$2,DN$4,'SPACELOG 12 BP'!$F77:$EE77)</f>
        <v>5884</v>
      </c>
      <c r="DO77" s="33">
        <f>SUMIF('reporting montigny'!$F$2:$EE$2,DO$4,'reporting montigny'!$F77:$EE77)+SUMIF('reporting boissy'!$F$2:$EE$2,DO$4,'reporting boissy'!$F77:$EE77)+SUMIF('reporting moussy'!$F$2:$EE$2,DO$4,'reporting moussy'!$F77:$EE77)+SUMIF('reporting trappes'!$F$2:$EE$2,DO$4,'reporting trappes'!$F77:$EE77)+SUMIF('SPACELOG 5 BP'!$F$2:$EE$2,DO$4,'SPACELOG 5 BP'!$F77:$EE77)+SUMIF('SPACELOG 6 BP'!$F$2:$EE$2,DO$4,'SPACELOG 6 BP'!$F77:$EE77)+SUMIF('SPACELOG 7 BP'!$F$2:$EE$2,DO$4,'SPACELOG 7 BP'!$F77:$EE77)+SUMIF('SPACELOG 8 BP'!$F$2:$EE$2,DO$4,'SPACELOG 8 BP'!$F77:$EE77)+SUMIF('SPACELOG 9 BP'!$F$2:$EE$2,DO$4,'SPACELOG 9 BP'!$F77:$EE77)+SUMIF('SPACELOG 10 BP'!$F$2:$EE$2,DO$4,'SPACELOG 10 BP'!$F77:$EE77)+SUMIF('SPACELOG 11 BP'!$F$2:$EE$2,DO$4,'SPACELOG 11 BP'!$F77:$EE77)+SUMIF('SPACELOG 12 BP'!$F$2:$EE$2,DO$4,'SPACELOG 12 BP'!$F77:$EE77)</f>
        <v>5884</v>
      </c>
      <c r="DP77" s="33">
        <f>SUMIF('reporting montigny'!$F$2:$EE$2,DP$4,'reporting montigny'!$F77:$EE77)+SUMIF('reporting boissy'!$F$2:$EE$2,DP$4,'reporting boissy'!$F77:$EE77)+SUMIF('reporting moussy'!$F$2:$EE$2,DP$4,'reporting moussy'!$F77:$EE77)+SUMIF('reporting trappes'!$F$2:$EE$2,DP$4,'reporting trappes'!$F77:$EE77)+SUMIF('SPACELOG 5 BP'!$F$2:$EE$2,DP$4,'SPACELOG 5 BP'!$F77:$EE77)+SUMIF('SPACELOG 6 BP'!$F$2:$EE$2,DP$4,'SPACELOG 6 BP'!$F77:$EE77)+SUMIF('SPACELOG 7 BP'!$F$2:$EE$2,DP$4,'SPACELOG 7 BP'!$F77:$EE77)+SUMIF('SPACELOG 8 BP'!$F$2:$EE$2,DP$4,'SPACELOG 8 BP'!$F77:$EE77)+SUMIF('SPACELOG 9 BP'!$F$2:$EE$2,DP$4,'SPACELOG 9 BP'!$F77:$EE77)+SUMIF('SPACELOG 10 BP'!$F$2:$EE$2,DP$4,'SPACELOG 10 BP'!$F77:$EE77)+SUMIF('SPACELOG 11 BP'!$F$2:$EE$2,DP$4,'SPACELOG 11 BP'!$F77:$EE77)+SUMIF('SPACELOG 12 BP'!$F$2:$EE$2,DP$4,'SPACELOG 12 BP'!$F77:$EE77)</f>
        <v>5884</v>
      </c>
      <c r="DQ77" s="33">
        <f>SUMIF('reporting montigny'!$F$2:$EE$2,DQ$4,'reporting montigny'!$F77:$EE77)+SUMIF('reporting boissy'!$F$2:$EE$2,DQ$4,'reporting boissy'!$F77:$EE77)+SUMIF('reporting moussy'!$F$2:$EE$2,DQ$4,'reporting moussy'!$F77:$EE77)+SUMIF('reporting trappes'!$F$2:$EE$2,DQ$4,'reporting trappes'!$F77:$EE77)+SUMIF('SPACELOG 5 BP'!$F$2:$EE$2,DQ$4,'SPACELOG 5 BP'!$F77:$EE77)+SUMIF('SPACELOG 6 BP'!$F$2:$EE$2,DQ$4,'SPACELOG 6 BP'!$F77:$EE77)+SUMIF('SPACELOG 7 BP'!$F$2:$EE$2,DQ$4,'SPACELOG 7 BP'!$F77:$EE77)+SUMIF('SPACELOG 8 BP'!$F$2:$EE$2,DQ$4,'SPACELOG 8 BP'!$F77:$EE77)+SUMIF('SPACELOG 9 BP'!$F$2:$EE$2,DQ$4,'SPACELOG 9 BP'!$F77:$EE77)+SUMIF('SPACELOG 10 BP'!$F$2:$EE$2,DQ$4,'SPACELOG 10 BP'!$F77:$EE77)+SUMIF('SPACELOG 11 BP'!$F$2:$EE$2,DQ$4,'SPACELOG 11 BP'!$F77:$EE77)+SUMIF('SPACELOG 12 BP'!$F$2:$EE$2,DQ$4,'SPACELOG 12 BP'!$F77:$EE77)</f>
        <v>5884</v>
      </c>
      <c r="DR77" s="393">
        <f t="shared" si="334"/>
        <v>81949</v>
      </c>
    </row>
    <row r="78" spans="2:122" x14ac:dyDescent="0.2">
      <c r="E78" s="5" t="s">
        <v>283</v>
      </c>
      <c r="F78" s="33">
        <f>SUMIF('reporting montigny'!$F$2:$EE$2,F$4,'reporting montigny'!$F78:$EE78)+SUMIF('reporting boissy'!$F$2:$EE$2,F$4,'reporting boissy'!$F78:$EE78)+SUMIF('reporting moussy'!$F$2:$EE$2,F$4,'reporting moussy'!$F78:$EE78)+SUMIF('reporting trappes'!$F$2:$EE$2,F$4,'reporting trappes'!$F78:$EE78)+SUMIF('SPACELOG 5 BP'!$F$2:$EE$2,F$4,'SPACELOG 5 BP'!$F78:$EE78)+SUMIF('SPACELOG 6 BP'!$F$2:$EE$2,F$4,'SPACELOG 6 BP'!$F78:$EE78)+SUMIF('SPACELOG 7 BP'!$F$2:$EE$2,F$4,'SPACELOG 7 BP'!$F78:$EE78)+SUMIF('SPACELOG 8 BP'!$F$2:$EE$2,F$4,'SPACELOG 8 BP'!$F78:$EE78)+SUMIF('SPACELOG 9 BP'!$F$2:$EE$2,F$4,'SPACELOG 9 BP'!$F78:$EE78)+SUMIF('SPACELOG 10 BP'!$F$2:$EE$2,F$4,'SPACELOG 10 BP'!$F78:$EE78)+SUMIF('SPACELOG 11 BP'!$F$2:$EE$2,F$4,'SPACELOG 11 BP'!$F78:$EE78)+SUMIF('SPACELOG 12 BP'!$F$2:$EE$2,F$4,'SPACELOG 12 BP'!$F78:$EE78)</f>
        <v>8120</v>
      </c>
      <c r="G78" s="33">
        <f>SUMIF('reporting montigny'!$F$2:$EE$2,G$4,'reporting montigny'!$F78:$EE78)+SUMIF('reporting boissy'!$F$2:$EE$2,G$4,'reporting boissy'!$F78:$EE78)+SUMIF('reporting moussy'!$F$2:$EE$2,G$4,'reporting moussy'!$F78:$EE78)+SUMIF('reporting trappes'!$F$2:$EE$2,G$4,'reporting trappes'!$F78:$EE78)+SUMIF('SPACELOG 5 BP'!$F$2:$EE$2,G$4,'SPACELOG 5 BP'!$F78:$EE78)+SUMIF('SPACELOG 6 BP'!$F$2:$EE$2,G$4,'SPACELOG 6 BP'!$F78:$EE78)+SUMIF('SPACELOG 7 BP'!$F$2:$EE$2,G$4,'SPACELOG 7 BP'!$F78:$EE78)+SUMIF('SPACELOG 8 BP'!$F$2:$EE$2,G$4,'SPACELOG 8 BP'!$F78:$EE78)+SUMIF('SPACELOG 9 BP'!$F$2:$EE$2,G$4,'SPACELOG 9 BP'!$F78:$EE78)+SUMIF('SPACELOG 10 BP'!$F$2:$EE$2,G$4,'SPACELOG 10 BP'!$F78:$EE78)+SUMIF('SPACELOG 11 BP'!$F$2:$EE$2,G$4,'SPACELOG 11 BP'!$F78:$EE78)+SUMIF('SPACELOG 12 BP'!$F$2:$EE$2,G$4,'SPACELOG 12 BP'!$F78:$EE78)</f>
        <v>8120</v>
      </c>
      <c r="H78" s="33">
        <f>SUMIF('reporting montigny'!$F$2:$EE$2,H$4,'reporting montigny'!$F78:$EE78)+SUMIF('reporting boissy'!$F$2:$EE$2,H$4,'reporting boissy'!$F78:$EE78)+SUMIF('reporting moussy'!$F$2:$EE$2,H$4,'reporting moussy'!$F78:$EE78)+SUMIF('reporting trappes'!$F$2:$EE$2,H$4,'reporting trappes'!$F78:$EE78)+SUMIF('SPACELOG 5 BP'!$F$2:$EE$2,H$4,'SPACELOG 5 BP'!$F78:$EE78)+SUMIF('SPACELOG 6 BP'!$F$2:$EE$2,H$4,'SPACELOG 6 BP'!$F78:$EE78)+SUMIF('SPACELOG 7 BP'!$F$2:$EE$2,H$4,'SPACELOG 7 BP'!$F78:$EE78)+SUMIF('SPACELOG 8 BP'!$F$2:$EE$2,H$4,'SPACELOG 8 BP'!$F78:$EE78)+SUMIF('SPACELOG 9 BP'!$F$2:$EE$2,H$4,'SPACELOG 9 BP'!$F78:$EE78)+SUMIF('SPACELOG 10 BP'!$F$2:$EE$2,H$4,'SPACELOG 10 BP'!$F78:$EE78)+SUMIF('SPACELOG 11 BP'!$F$2:$EE$2,H$4,'SPACELOG 11 BP'!$F78:$EE78)+SUMIF('SPACELOG 12 BP'!$F$2:$EE$2,H$4,'SPACELOG 12 BP'!$F78:$EE78)</f>
        <v>8120</v>
      </c>
      <c r="I78" s="33">
        <f>SUMIF('reporting montigny'!$F$2:$EE$2,I$4,'reporting montigny'!$F78:$EE78)+SUMIF('reporting boissy'!$F$2:$EE$2,I$4,'reporting boissy'!$F78:$EE78)+SUMIF('reporting moussy'!$F$2:$EE$2,I$4,'reporting moussy'!$F78:$EE78)+SUMIF('reporting trappes'!$F$2:$EE$2,I$4,'reporting trappes'!$F78:$EE78)+SUMIF('SPACELOG 5 BP'!$F$2:$EE$2,I$4,'SPACELOG 5 BP'!$F78:$EE78)+SUMIF('SPACELOG 6 BP'!$F$2:$EE$2,I$4,'SPACELOG 6 BP'!$F78:$EE78)+SUMIF('SPACELOG 7 BP'!$F$2:$EE$2,I$4,'SPACELOG 7 BP'!$F78:$EE78)+SUMIF('SPACELOG 8 BP'!$F$2:$EE$2,I$4,'SPACELOG 8 BP'!$F78:$EE78)+SUMIF('SPACELOG 9 BP'!$F$2:$EE$2,I$4,'SPACELOG 9 BP'!$F78:$EE78)+SUMIF('SPACELOG 10 BP'!$F$2:$EE$2,I$4,'SPACELOG 10 BP'!$F78:$EE78)+SUMIF('SPACELOG 11 BP'!$F$2:$EE$2,I$4,'SPACELOG 11 BP'!$F78:$EE78)+SUMIF('SPACELOG 12 BP'!$F$2:$EE$2,I$4,'SPACELOG 12 BP'!$F78:$EE78)</f>
        <v>8120</v>
      </c>
      <c r="J78" s="33">
        <f>SUMIF('reporting montigny'!$F$2:$EE$2,J$4,'reporting montigny'!$F78:$EE78)+SUMIF('reporting boissy'!$F$2:$EE$2,J$4,'reporting boissy'!$F78:$EE78)+SUMIF('reporting moussy'!$F$2:$EE$2,J$4,'reporting moussy'!$F78:$EE78)+SUMIF('reporting trappes'!$F$2:$EE$2,J$4,'reporting trappes'!$F78:$EE78)+SUMIF('SPACELOG 5 BP'!$F$2:$EE$2,J$4,'SPACELOG 5 BP'!$F78:$EE78)+SUMIF('SPACELOG 6 BP'!$F$2:$EE$2,J$4,'SPACELOG 6 BP'!$F78:$EE78)+SUMIF('SPACELOG 7 BP'!$F$2:$EE$2,J$4,'SPACELOG 7 BP'!$F78:$EE78)+SUMIF('SPACELOG 8 BP'!$F$2:$EE$2,J$4,'SPACELOG 8 BP'!$F78:$EE78)+SUMIF('SPACELOG 9 BP'!$F$2:$EE$2,J$4,'SPACELOG 9 BP'!$F78:$EE78)+SUMIF('SPACELOG 10 BP'!$F$2:$EE$2,J$4,'SPACELOG 10 BP'!$F78:$EE78)+SUMIF('SPACELOG 11 BP'!$F$2:$EE$2,J$4,'SPACELOG 11 BP'!$F78:$EE78)+SUMIF('SPACELOG 12 BP'!$F$2:$EE$2,J$4,'SPACELOG 12 BP'!$F78:$EE78)</f>
        <v>8120</v>
      </c>
      <c r="K78" s="33">
        <f>SUMIF('reporting montigny'!$F$2:$EE$2,K$4,'reporting montigny'!$F78:$EE78)+SUMIF('reporting boissy'!$F$2:$EE$2,K$4,'reporting boissy'!$F78:$EE78)+SUMIF('reporting moussy'!$F$2:$EE$2,K$4,'reporting moussy'!$F78:$EE78)+SUMIF('reporting trappes'!$F$2:$EE$2,K$4,'reporting trappes'!$F78:$EE78)+SUMIF('SPACELOG 5 BP'!$F$2:$EE$2,K$4,'SPACELOG 5 BP'!$F78:$EE78)+SUMIF('SPACELOG 6 BP'!$F$2:$EE$2,K$4,'SPACELOG 6 BP'!$F78:$EE78)+SUMIF('SPACELOG 7 BP'!$F$2:$EE$2,K$4,'SPACELOG 7 BP'!$F78:$EE78)+SUMIF('SPACELOG 8 BP'!$F$2:$EE$2,K$4,'SPACELOG 8 BP'!$F78:$EE78)+SUMIF('SPACELOG 9 BP'!$F$2:$EE$2,K$4,'SPACELOG 9 BP'!$F78:$EE78)+SUMIF('SPACELOG 10 BP'!$F$2:$EE$2,K$4,'SPACELOG 10 BP'!$F78:$EE78)+SUMIF('SPACELOG 11 BP'!$F$2:$EE$2,K$4,'SPACELOG 11 BP'!$F78:$EE78)+SUMIF('SPACELOG 12 BP'!$F$2:$EE$2,K$4,'SPACELOG 12 BP'!$F78:$EE78)</f>
        <v>8120</v>
      </c>
      <c r="L78" s="33">
        <f>SUMIF('reporting montigny'!$F$2:$EE$2,L$4,'reporting montigny'!$F78:$EE78)+SUMIF('reporting boissy'!$F$2:$EE$2,L$4,'reporting boissy'!$F78:$EE78)+SUMIF('reporting moussy'!$F$2:$EE$2,L$4,'reporting moussy'!$F78:$EE78)+SUMIF('reporting trappes'!$F$2:$EE$2,L$4,'reporting trappes'!$F78:$EE78)+SUMIF('SPACELOG 5 BP'!$F$2:$EE$2,L$4,'SPACELOG 5 BP'!$F78:$EE78)+SUMIF('SPACELOG 6 BP'!$F$2:$EE$2,L$4,'SPACELOG 6 BP'!$F78:$EE78)+SUMIF('SPACELOG 7 BP'!$F$2:$EE$2,L$4,'SPACELOG 7 BP'!$F78:$EE78)+SUMIF('SPACELOG 8 BP'!$F$2:$EE$2,L$4,'SPACELOG 8 BP'!$F78:$EE78)+SUMIF('SPACELOG 9 BP'!$F$2:$EE$2,L$4,'SPACELOG 9 BP'!$F78:$EE78)+SUMIF('SPACELOG 10 BP'!$F$2:$EE$2,L$4,'SPACELOG 10 BP'!$F78:$EE78)+SUMIF('SPACELOG 11 BP'!$F$2:$EE$2,L$4,'SPACELOG 11 BP'!$F78:$EE78)+SUMIF('SPACELOG 12 BP'!$F$2:$EE$2,L$4,'SPACELOG 12 BP'!$F78:$EE78)</f>
        <v>8120</v>
      </c>
      <c r="M78" s="33">
        <f>SUMIF('reporting montigny'!$F$2:$EE$2,M$4,'reporting montigny'!$F78:$EE78)+SUMIF('reporting boissy'!$F$2:$EE$2,M$4,'reporting boissy'!$F78:$EE78)+SUMIF('reporting moussy'!$F$2:$EE$2,M$4,'reporting moussy'!$F78:$EE78)+SUMIF('reporting trappes'!$F$2:$EE$2,M$4,'reporting trappes'!$F78:$EE78)+SUMIF('SPACELOG 5 BP'!$F$2:$EE$2,M$4,'SPACELOG 5 BP'!$F78:$EE78)+SUMIF('SPACELOG 6 BP'!$F$2:$EE$2,M$4,'SPACELOG 6 BP'!$F78:$EE78)+SUMIF('SPACELOG 7 BP'!$F$2:$EE$2,M$4,'SPACELOG 7 BP'!$F78:$EE78)+SUMIF('SPACELOG 8 BP'!$F$2:$EE$2,M$4,'SPACELOG 8 BP'!$F78:$EE78)+SUMIF('SPACELOG 9 BP'!$F$2:$EE$2,M$4,'SPACELOG 9 BP'!$F78:$EE78)+SUMIF('SPACELOG 10 BP'!$F$2:$EE$2,M$4,'SPACELOG 10 BP'!$F78:$EE78)+SUMIF('SPACELOG 11 BP'!$F$2:$EE$2,M$4,'SPACELOG 11 BP'!$F78:$EE78)+SUMIF('SPACELOG 12 BP'!$F$2:$EE$2,M$4,'SPACELOG 12 BP'!$F78:$EE78)</f>
        <v>8120</v>
      </c>
      <c r="N78" s="33">
        <f>SUMIF('reporting montigny'!$F$2:$EE$2,N$4,'reporting montigny'!$F78:$EE78)+SUMIF('reporting boissy'!$F$2:$EE$2,N$4,'reporting boissy'!$F78:$EE78)+SUMIF('reporting moussy'!$F$2:$EE$2,N$4,'reporting moussy'!$F78:$EE78)+SUMIF('reporting trappes'!$F$2:$EE$2,N$4,'reporting trappes'!$F78:$EE78)+SUMIF('SPACELOG 5 BP'!$F$2:$EE$2,N$4,'SPACELOG 5 BP'!$F78:$EE78)+SUMIF('SPACELOG 6 BP'!$F$2:$EE$2,N$4,'SPACELOG 6 BP'!$F78:$EE78)+SUMIF('SPACELOG 7 BP'!$F$2:$EE$2,N$4,'SPACELOG 7 BP'!$F78:$EE78)+SUMIF('SPACELOG 8 BP'!$F$2:$EE$2,N$4,'SPACELOG 8 BP'!$F78:$EE78)+SUMIF('SPACELOG 9 BP'!$F$2:$EE$2,N$4,'SPACELOG 9 BP'!$F78:$EE78)+SUMIF('SPACELOG 10 BP'!$F$2:$EE$2,N$4,'SPACELOG 10 BP'!$F78:$EE78)+SUMIF('SPACELOG 11 BP'!$F$2:$EE$2,N$4,'SPACELOG 11 BP'!$F78:$EE78)+SUMIF('SPACELOG 12 BP'!$F$2:$EE$2,N$4,'SPACELOG 12 BP'!$F78:$EE78)</f>
        <v>8120</v>
      </c>
      <c r="O78" s="33">
        <f>SUMIF('reporting montigny'!$F$2:$EE$2,O$4,'reporting montigny'!$F78:$EE78)+SUMIF('reporting boissy'!$F$2:$EE$2,O$4,'reporting boissy'!$F78:$EE78)+SUMIF('reporting moussy'!$F$2:$EE$2,O$4,'reporting moussy'!$F78:$EE78)+SUMIF('reporting trappes'!$F$2:$EE$2,O$4,'reporting trappes'!$F78:$EE78)+SUMIF('SPACELOG 5 BP'!$F$2:$EE$2,O$4,'SPACELOG 5 BP'!$F78:$EE78)+SUMIF('SPACELOG 6 BP'!$F$2:$EE$2,O$4,'SPACELOG 6 BP'!$F78:$EE78)+SUMIF('SPACELOG 7 BP'!$F$2:$EE$2,O$4,'SPACELOG 7 BP'!$F78:$EE78)+SUMIF('SPACELOG 8 BP'!$F$2:$EE$2,O$4,'SPACELOG 8 BP'!$F78:$EE78)+SUMIF('SPACELOG 9 BP'!$F$2:$EE$2,O$4,'SPACELOG 9 BP'!$F78:$EE78)+SUMIF('SPACELOG 10 BP'!$F$2:$EE$2,O$4,'SPACELOG 10 BP'!$F78:$EE78)+SUMIF('SPACELOG 11 BP'!$F$2:$EE$2,O$4,'SPACELOG 11 BP'!$F78:$EE78)+SUMIF('SPACELOG 12 BP'!$F$2:$EE$2,O$4,'SPACELOG 12 BP'!$F78:$EE78)</f>
        <v>8120</v>
      </c>
      <c r="P78" s="33">
        <f>SUMIF('reporting montigny'!$F$2:$EE$2,P$4,'reporting montigny'!$F78:$EE78)+SUMIF('reporting boissy'!$F$2:$EE$2,P$4,'reporting boissy'!$F78:$EE78)+SUMIF('reporting moussy'!$F$2:$EE$2,P$4,'reporting moussy'!$F78:$EE78)+SUMIF('reporting trappes'!$F$2:$EE$2,P$4,'reporting trappes'!$F78:$EE78)+SUMIF('SPACELOG 5 BP'!$F$2:$EE$2,P$4,'SPACELOG 5 BP'!$F78:$EE78)+SUMIF('SPACELOG 6 BP'!$F$2:$EE$2,P$4,'SPACELOG 6 BP'!$F78:$EE78)+SUMIF('SPACELOG 7 BP'!$F$2:$EE$2,P$4,'SPACELOG 7 BP'!$F78:$EE78)+SUMIF('SPACELOG 8 BP'!$F$2:$EE$2,P$4,'SPACELOG 8 BP'!$F78:$EE78)+SUMIF('SPACELOG 9 BP'!$F$2:$EE$2,P$4,'SPACELOG 9 BP'!$F78:$EE78)+SUMIF('SPACELOG 10 BP'!$F$2:$EE$2,P$4,'SPACELOG 10 BP'!$F78:$EE78)+SUMIF('SPACELOG 11 BP'!$F$2:$EE$2,P$4,'SPACELOG 11 BP'!$F78:$EE78)+SUMIF('SPACELOG 12 BP'!$F$2:$EE$2,P$4,'SPACELOG 12 BP'!$F78:$EE78)</f>
        <v>9045</v>
      </c>
      <c r="Q78" s="33">
        <f>SUMIF('reporting montigny'!$F$2:$EE$2,Q$4,'reporting montigny'!$F78:$EE78)+SUMIF('reporting boissy'!$F$2:$EE$2,Q$4,'reporting boissy'!$F78:$EE78)+SUMIF('reporting moussy'!$F$2:$EE$2,Q$4,'reporting moussy'!$F78:$EE78)+SUMIF('reporting trappes'!$F$2:$EE$2,Q$4,'reporting trappes'!$F78:$EE78)+SUMIF('SPACELOG 5 BP'!$F$2:$EE$2,Q$4,'SPACELOG 5 BP'!$F78:$EE78)+SUMIF('SPACELOG 6 BP'!$F$2:$EE$2,Q$4,'SPACELOG 6 BP'!$F78:$EE78)+SUMIF('SPACELOG 7 BP'!$F$2:$EE$2,Q$4,'SPACELOG 7 BP'!$F78:$EE78)+SUMIF('SPACELOG 8 BP'!$F$2:$EE$2,Q$4,'SPACELOG 8 BP'!$F78:$EE78)+SUMIF('SPACELOG 9 BP'!$F$2:$EE$2,Q$4,'SPACELOG 9 BP'!$F78:$EE78)+SUMIF('SPACELOG 10 BP'!$F$2:$EE$2,Q$4,'SPACELOG 10 BP'!$F78:$EE78)+SUMIF('SPACELOG 11 BP'!$F$2:$EE$2,Q$4,'SPACELOG 11 BP'!$F78:$EE78)+SUMIF('SPACELOG 12 BP'!$F$2:$EE$2,Q$4,'SPACELOG 12 BP'!$F78:$EE78)</f>
        <v>9045</v>
      </c>
      <c r="R78" s="393">
        <f t="shared" si="326"/>
        <v>99290</v>
      </c>
      <c r="S78" s="33">
        <f>SUMIF('reporting montigny'!$F$2:$EE$2,S$4,'reporting montigny'!$F78:$EE78)+SUMIF('reporting boissy'!$F$2:$EE$2,S$4,'reporting boissy'!$F78:$EE78)+SUMIF('reporting moussy'!$F$2:$EE$2,S$4,'reporting moussy'!$F78:$EE78)+SUMIF('reporting trappes'!$F$2:$EE$2,S$4,'reporting trappes'!$F78:$EE78)+SUMIF('SPACELOG 5 BP'!$F$2:$EE$2,S$4,'SPACELOG 5 BP'!$F78:$EE78)+SUMIF('SPACELOG 6 BP'!$F$2:$EE$2,S$4,'SPACELOG 6 BP'!$F78:$EE78)+SUMIF('SPACELOG 7 BP'!$F$2:$EE$2,S$4,'SPACELOG 7 BP'!$F78:$EE78)+SUMIF('SPACELOG 8 BP'!$F$2:$EE$2,S$4,'SPACELOG 8 BP'!$F78:$EE78)+SUMIF('SPACELOG 9 BP'!$F$2:$EE$2,S$4,'SPACELOG 9 BP'!$F78:$EE78)+SUMIF('SPACELOG 10 BP'!$F$2:$EE$2,S$4,'SPACELOG 10 BP'!$F78:$EE78)+SUMIF('SPACELOG 11 BP'!$F$2:$EE$2,S$4,'SPACELOG 11 BP'!$F78:$EE78)+SUMIF('SPACELOG 12 BP'!$F$2:$EE$2,S$4,'SPACELOG 12 BP'!$F78:$EE78)</f>
        <v>8767</v>
      </c>
      <c r="T78" s="33">
        <f>SUMIF('reporting montigny'!$F$2:$EE$2,T$4,'reporting montigny'!$F78:$EE78)+SUMIF('reporting boissy'!$F$2:$EE$2,T$4,'reporting boissy'!$F78:$EE78)+SUMIF('reporting moussy'!$F$2:$EE$2,T$4,'reporting moussy'!$F78:$EE78)+SUMIF('reporting trappes'!$F$2:$EE$2,T$4,'reporting trappes'!$F78:$EE78)+SUMIF('SPACELOG 5 BP'!$F$2:$EE$2,T$4,'SPACELOG 5 BP'!$F78:$EE78)+SUMIF('SPACELOG 6 BP'!$F$2:$EE$2,T$4,'SPACELOG 6 BP'!$F78:$EE78)+SUMIF('SPACELOG 7 BP'!$F$2:$EE$2,T$4,'SPACELOG 7 BP'!$F78:$EE78)+SUMIF('SPACELOG 8 BP'!$F$2:$EE$2,T$4,'SPACELOG 8 BP'!$F78:$EE78)+SUMIF('SPACELOG 9 BP'!$F$2:$EE$2,T$4,'SPACELOG 9 BP'!$F78:$EE78)+SUMIF('SPACELOG 10 BP'!$F$2:$EE$2,T$4,'SPACELOG 10 BP'!$F78:$EE78)+SUMIF('SPACELOG 11 BP'!$F$2:$EE$2,T$4,'SPACELOG 11 BP'!$F78:$EE78)+SUMIF('SPACELOG 12 BP'!$F$2:$EE$2,T$4,'SPACELOG 12 BP'!$F78:$EE78)</f>
        <v>9143</v>
      </c>
      <c r="U78" s="33">
        <f>SUMIF('reporting montigny'!$F$2:$EE$2,U$4,'reporting montigny'!$F78:$EE78)+SUMIF('reporting boissy'!$F$2:$EE$2,U$4,'reporting boissy'!$F78:$EE78)+SUMIF('reporting moussy'!$F$2:$EE$2,U$4,'reporting moussy'!$F78:$EE78)+SUMIF('reporting trappes'!$F$2:$EE$2,U$4,'reporting trappes'!$F78:$EE78)+SUMIF('SPACELOG 5 BP'!$F$2:$EE$2,U$4,'SPACELOG 5 BP'!$F78:$EE78)+SUMIF('SPACELOG 6 BP'!$F$2:$EE$2,U$4,'SPACELOG 6 BP'!$F78:$EE78)+SUMIF('SPACELOG 7 BP'!$F$2:$EE$2,U$4,'SPACELOG 7 BP'!$F78:$EE78)+SUMIF('SPACELOG 8 BP'!$F$2:$EE$2,U$4,'SPACELOG 8 BP'!$F78:$EE78)+SUMIF('SPACELOG 9 BP'!$F$2:$EE$2,U$4,'SPACELOG 9 BP'!$F78:$EE78)+SUMIF('SPACELOG 10 BP'!$F$2:$EE$2,U$4,'SPACELOG 10 BP'!$F78:$EE78)+SUMIF('SPACELOG 11 BP'!$F$2:$EE$2,U$4,'SPACELOG 11 BP'!$F78:$EE78)+SUMIF('SPACELOG 12 BP'!$F$2:$EE$2,U$4,'SPACELOG 12 BP'!$F78:$EE78)</f>
        <v>10705</v>
      </c>
      <c r="V78" s="33">
        <f>SUMIF('reporting montigny'!$F$2:$EE$2,V$4,'reporting montigny'!$F78:$EE78)+SUMIF('reporting boissy'!$F$2:$EE$2,V$4,'reporting boissy'!$F78:$EE78)+SUMIF('reporting moussy'!$F$2:$EE$2,V$4,'reporting moussy'!$F78:$EE78)+SUMIF('reporting trappes'!$F$2:$EE$2,V$4,'reporting trappes'!$F78:$EE78)+SUMIF('SPACELOG 5 BP'!$F$2:$EE$2,V$4,'SPACELOG 5 BP'!$F78:$EE78)+SUMIF('SPACELOG 6 BP'!$F$2:$EE$2,V$4,'SPACELOG 6 BP'!$F78:$EE78)+SUMIF('SPACELOG 7 BP'!$F$2:$EE$2,V$4,'SPACELOG 7 BP'!$F78:$EE78)+SUMIF('SPACELOG 8 BP'!$F$2:$EE$2,V$4,'SPACELOG 8 BP'!$F78:$EE78)+SUMIF('SPACELOG 9 BP'!$F$2:$EE$2,V$4,'SPACELOG 9 BP'!$F78:$EE78)+SUMIF('SPACELOG 10 BP'!$F$2:$EE$2,V$4,'SPACELOG 10 BP'!$F78:$EE78)+SUMIF('SPACELOG 11 BP'!$F$2:$EE$2,V$4,'SPACELOG 11 BP'!$F78:$EE78)+SUMIF('SPACELOG 12 BP'!$F$2:$EE$2,V$4,'SPACELOG 12 BP'!$F78:$EE78)</f>
        <v>8705</v>
      </c>
      <c r="W78" s="33">
        <f>SUMIF('reporting montigny'!$F$2:$EE$2,W$4,'reporting montigny'!$F78:$EE78)+SUMIF('reporting boissy'!$F$2:$EE$2,W$4,'reporting boissy'!$F78:$EE78)+SUMIF('reporting moussy'!$F$2:$EE$2,W$4,'reporting moussy'!$F78:$EE78)+SUMIF('reporting trappes'!$F$2:$EE$2,W$4,'reporting trappes'!$F78:$EE78)+SUMIF('SPACELOG 5 BP'!$F$2:$EE$2,W$4,'SPACELOG 5 BP'!$F78:$EE78)+SUMIF('SPACELOG 6 BP'!$F$2:$EE$2,W$4,'SPACELOG 6 BP'!$F78:$EE78)+SUMIF('SPACELOG 7 BP'!$F$2:$EE$2,W$4,'SPACELOG 7 BP'!$F78:$EE78)+SUMIF('SPACELOG 8 BP'!$F$2:$EE$2,W$4,'SPACELOG 8 BP'!$F78:$EE78)+SUMIF('SPACELOG 9 BP'!$F$2:$EE$2,W$4,'SPACELOG 9 BP'!$F78:$EE78)+SUMIF('SPACELOG 10 BP'!$F$2:$EE$2,W$4,'SPACELOG 10 BP'!$F78:$EE78)+SUMIF('SPACELOG 11 BP'!$F$2:$EE$2,W$4,'SPACELOG 11 BP'!$F78:$EE78)+SUMIF('SPACELOG 12 BP'!$F$2:$EE$2,W$4,'SPACELOG 12 BP'!$F78:$EE78)</f>
        <v>14805</v>
      </c>
      <c r="X78" s="33">
        <f>SUMIF('reporting montigny'!$F$2:$EE$2,X$4,'reporting montigny'!$F78:$EE78)+SUMIF('reporting boissy'!$F$2:$EE$2,X$4,'reporting boissy'!$F78:$EE78)+SUMIF('reporting moussy'!$F$2:$EE$2,X$4,'reporting moussy'!$F78:$EE78)+SUMIF('reporting trappes'!$F$2:$EE$2,X$4,'reporting trappes'!$F78:$EE78)+SUMIF('SPACELOG 5 BP'!$F$2:$EE$2,X$4,'SPACELOG 5 BP'!$F78:$EE78)+SUMIF('SPACELOG 6 BP'!$F$2:$EE$2,X$4,'SPACELOG 6 BP'!$F78:$EE78)+SUMIF('SPACELOG 7 BP'!$F$2:$EE$2,X$4,'SPACELOG 7 BP'!$F78:$EE78)+SUMIF('SPACELOG 8 BP'!$F$2:$EE$2,X$4,'SPACELOG 8 BP'!$F78:$EE78)+SUMIF('SPACELOG 9 BP'!$F$2:$EE$2,X$4,'SPACELOG 9 BP'!$F78:$EE78)+SUMIF('SPACELOG 10 BP'!$F$2:$EE$2,X$4,'SPACELOG 10 BP'!$F78:$EE78)+SUMIF('SPACELOG 11 BP'!$F$2:$EE$2,X$4,'SPACELOG 11 BP'!$F78:$EE78)+SUMIF('SPACELOG 12 BP'!$F$2:$EE$2,X$4,'SPACELOG 12 BP'!$F78:$EE78)</f>
        <v>14805</v>
      </c>
      <c r="Y78" s="33">
        <f>SUMIF('reporting montigny'!$F$2:$EE$2,Y$4,'reporting montigny'!$F78:$EE78)+SUMIF('reporting boissy'!$F$2:$EE$2,Y$4,'reporting boissy'!$F78:$EE78)+SUMIF('reporting moussy'!$F$2:$EE$2,Y$4,'reporting moussy'!$F78:$EE78)+SUMIF('reporting trappes'!$F$2:$EE$2,Y$4,'reporting trappes'!$F78:$EE78)+SUMIF('SPACELOG 5 BP'!$F$2:$EE$2,Y$4,'SPACELOG 5 BP'!$F78:$EE78)+SUMIF('SPACELOG 6 BP'!$F$2:$EE$2,Y$4,'SPACELOG 6 BP'!$F78:$EE78)+SUMIF('SPACELOG 7 BP'!$F$2:$EE$2,Y$4,'SPACELOG 7 BP'!$F78:$EE78)+SUMIF('SPACELOG 8 BP'!$F$2:$EE$2,Y$4,'SPACELOG 8 BP'!$F78:$EE78)+SUMIF('SPACELOG 9 BP'!$F$2:$EE$2,Y$4,'SPACELOG 9 BP'!$F78:$EE78)+SUMIF('SPACELOG 10 BP'!$F$2:$EE$2,Y$4,'SPACELOG 10 BP'!$F78:$EE78)+SUMIF('SPACELOG 11 BP'!$F$2:$EE$2,Y$4,'SPACELOG 11 BP'!$F78:$EE78)+SUMIF('SPACELOG 12 BP'!$F$2:$EE$2,Y$4,'SPACELOG 12 BP'!$F78:$EE78)</f>
        <v>14805</v>
      </c>
      <c r="Z78" s="33">
        <f>SUMIF('reporting montigny'!$F$2:$EE$2,Z$4,'reporting montigny'!$F78:$EE78)+SUMIF('reporting boissy'!$F$2:$EE$2,Z$4,'reporting boissy'!$F78:$EE78)+SUMIF('reporting moussy'!$F$2:$EE$2,Z$4,'reporting moussy'!$F78:$EE78)+SUMIF('reporting trappes'!$F$2:$EE$2,Z$4,'reporting trappes'!$F78:$EE78)+SUMIF('SPACELOG 5 BP'!$F$2:$EE$2,Z$4,'SPACELOG 5 BP'!$F78:$EE78)+SUMIF('SPACELOG 6 BP'!$F$2:$EE$2,Z$4,'SPACELOG 6 BP'!$F78:$EE78)+SUMIF('SPACELOG 7 BP'!$F$2:$EE$2,Z$4,'SPACELOG 7 BP'!$F78:$EE78)+SUMIF('SPACELOG 8 BP'!$F$2:$EE$2,Z$4,'SPACELOG 8 BP'!$F78:$EE78)+SUMIF('SPACELOG 9 BP'!$F$2:$EE$2,Z$4,'SPACELOG 9 BP'!$F78:$EE78)+SUMIF('SPACELOG 10 BP'!$F$2:$EE$2,Z$4,'SPACELOG 10 BP'!$F78:$EE78)+SUMIF('SPACELOG 11 BP'!$F$2:$EE$2,Z$4,'SPACELOG 11 BP'!$F78:$EE78)+SUMIF('SPACELOG 12 BP'!$F$2:$EE$2,Z$4,'SPACELOG 12 BP'!$F78:$EE78)</f>
        <v>14805</v>
      </c>
      <c r="AA78" s="33">
        <f>SUMIF('reporting montigny'!$F$2:$EE$2,AA$4,'reporting montigny'!$F78:$EE78)+SUMIF('reporting boissy'!$F$2:$EE$2,AA$4,'reporting boissy'!$F78:$EE78)+SUMIF('reporting moussy'!$F$2:$EE$2,AA$4,'reporting moussy'!$F78:$EE78)+SUMIF('reporting trappes'!$F$2:$EE$2,AA$4,'reporting trappes'!$F78:$EE78)+SUMIF('SPACELOG 5 BP'!$F$2:$EE$2,AA$4,'SPACELOG 5 BP'!$F78:$EE78)+SUMIF('SPACELOG 6 BP'!$F$2:$EE$2,AA$4,'SPACELOG 6 BP'!$F78:$EE78)+SUMIF('SPACELOG 7 BP'!$F$2:$EE$2,AA$4,'SPACELOG 7 BP'!$F78:$EE78)+SUMIF('SPACELOG 8 BP'!$F$2:$EE$2,AA$4,'SPACELOG 8 BP'!$F78:$EE78)+SUMIF('SPACELOG 9 BP'!$F$2:$EE$2,AA$4,'SPACELOG 9 BP'!$F78:$EE78)+SUMIF('SPACELOG 10 BP'!$F$2:$EE$2,AA$4,'SPACELOG 10 BP'!$F78:$EE78)+SUMIF('SPACELOG 11 BP'!$F$2:$EE$2,AA$4,'SPACELOG 11 BP'!$F78:$EE78)+SUMIF('SPACELOG 12 BP'!$F$2:$EE$2,AA$4,'SPACELOG 12 BP'!$F78:$EE78)</f>
        <v>14805</v>
      </c>
      <c r="AB78" s="33">
        <f>SUMIF('reporting montigny'!$F$2:$EE$2,AB$4,'reporting montigny'!$F78:$EE78)+SUMIF('reporting boissy'!$F$2:$EE$2,AB$4,'reporting boissy'!$F78:$EE78)+SUMIF('reporting moussy'!$F$2:$EE$2,AB$4,'reporting moussy'!$F78:$EE78)+SUMIF('reporting trappes'!$F$2:$EE$2,AB$4,'reporting trappes'!$F78:$EE78)+SUMIF('SPACELOG 5 BP'!$F$2:$EE$2,AB$4,'SPACELOG 5 BP'!$F78:$EE78)+SUMIF('SPACELOG 6 BP'!$F$2:$EE$2,AB$4,'SPACELOG 6 BP'!$F78:$EE78)+SUMIF('SPACELOG 7 BP'!$F$2:$EE$2,AB$4,'SPACELOG 7 BP'!$F78:$EE78)+SUMIF('SPACELOG 8 BP'!$F$2:$EE$2,AB$4,'SPACELOG 8 BP'!$F78:$EE78)+SUMIF('SPACELOG 9 BP'!$F$2:$EE$2,AB$4,'SPACELOG 9 BP'!$F78:$EE78)+SUMIF('SPACELOG 10 BP'!$F$2:$EE$2,AB$4,'SPACELOG 10 BP'!$F78:$EE78)+SUMIF('SPACELOG 11 BP'!$F$2:$EE$2,AB$4,'SPACELOG 11 BP'!$F78:$EE78)+SUMIF('SPACELOG 12 BP'!$F$2:$EE$2,AB$4,'SPACELOG 12 BP'!$F78:$EE78)</f>
        <v>14805</v>
      </c>
      <c r="AC78" s="33">
        <f>SUMIF('reporting montigny'!$F$2:$EE$2,AC$4,'reporting montigny'!$F78:$EE78)+SUMIF('reporting boissy'!$F$2:$EE$2,AC$4,'reporting boissy'!$F78:$EE78)+SUMIF('reporting moussy'!$F$2:$EE$2,AC$4,'reporting moussy'!$F78:$EE78)+SUMIF('reporting trappes'!$F$2:$EE$2,AC$4,'reporting trappes'!$F78:$EE78)+SUMIF('SPACELOG 5 BP'!$F$2:$EE$2,AC$4,'SPACELOG 5 BP'!$F78:$EE78)+SUMIF('SPACELOG 6 BP'!$F$2:$EE$2,AC$4,'SPACELOG 6 BP'!$F78:$EE78)+SUMIF('SPACELOG 7 BP'!$F$2:$EE$2,AC$4,'SPACELOG 7 BP'!$F78:$EE78)+SUMIF('SPACELOG 8 BP'!$F$2:$EE$2,AC$4,'SPACELOG 8 BP'!$F78:$EE78)+SUMIF('SPACELOG 9 BP'!$F$2:$EE$2,AC$4,'SPACELOG 9 BP'!$F78:$EE78)+SUMIF('SPACELOG 10 BP'!$F$2:$EE$2,AC$4,'SPACELOG 10 BP'!$F78:$EE78)+SUMIF('SPACELOG 11 BP'!$F$2:$EE$2,AC$4,'SPACELOG 11 BP'!$F78:$EE78)+SUMIF('SPACELOG 12 BP'!$F$2:$EE$2,AC$4,'SPACELOG 12 BP'!$F78:$EE78)</f>
        <v>14805</v>
      </c>
      <c r="AD78" s="33">
        <f>SUMIF('reporting montigny'!$F$2:$EE$2,AD$4,'reporting montigny'!$F78:$EE78)+SUMIF('reporting boissy'!$F$2:$EE$2,AD$4,'reporting boissy'!$F78:$EE78)+SUMIF('reporting moussy'!$F$2:$EE$2,AD$4,'reporting moussy'!$F78:$EE78)+SUMIF('reporting trappes'!$F$2:$EE$2,AD$4,'reporting trappes'!$F78:$EE78)+SUMIF('SPACELOG 5 BP'!$F$2:$EE$2,AD$4,'SPACELOG 5 BP'!$F78:$EE78)+SUMIF('SPACELOG 6 BP'!$F$2:$EE$2,AD$4,'SPACELOG 6 BP'!$F78:$EE78)+SUMIF('SPACELOG 7 BP'!$F$2:$EE$2,AD$4,'SPACELOG 7 BP'!$F78:$EE78)+SUMIF('SPACELOG 8 BP'!$F$2:$EE$2,AD$4,'SPACELOG 8 BP'!$F78:$EE78)+SUMIF('SPACELOG 9 BP'!$F$2:$EE$2,AD$4,'SPACELOG 9 BP'!$F78:$EE78)+SUMIF('SPACELOG 10 BP'!$F$2:$EE$2,AD$4,'SPACELOG 10 BP'!$F78:$EE78)+SUMIF('SPACELOG 11 BP'!$F$2:$EE$2,AD$4,'SPACELOG 11 BP'!$F78:$EE78)+SUMIF('SPACELOG 12 BP'!$F$2:$EE$2,AD$4,'SPACELOG 12 BP'!$F78:$EE78)</f>
        <v>14805</v>
      </c>
      <c r="AE78" s="393">
        <f t="shared" si="327"/>
        <v>155760</v>
      </c>
      <c r="AF78" s="33">
        <f>SUMIF('reporting montigny'!$F$2:$EE$2,AF$4,'reporting montigny'!$F78:$EE78)+SUMIF('reporting boissy'!$F$2:$EE$2,AF$4,'reporting boissy'!$F78:$EE78)+SUMIF('reporting moussy'!$F$2:$EE$2,AF$4,'reporting moussy'!$F78:$EE78)+SUMIF('reporting trappes'!$F$2:$EE$2,AF$4,'reporting trappes'!$F78:$EE78)+SUMIF('SPACELOG 5 BP'!$F$2:$EE$2,AF$4,'SPACELOG 5 BP'!$F78:$EE78)+SUMIF('SPACELOG 6 BP'!$F$2:$EE$2,AF$4,'SPACELOG 6 BP'!$F78:$EE78)+SUMIF('SPACELOG 7 BP'!$F$2:$EE$2,AF$4,'SPACELOG 7 BP'!$F78:$EE78)+SUMIF('SPACELOG 8 BP'!$F$2:$EE$2,AF$4,'SPACELOG 8 BP'!$F78:$EE78)+SUMIF('SPACELOG 9 BP'!$F$2:$EE$2,AF$4,'SPACELOG 9 BP'!$F78:$EE78)+SUMIF('SPACELOG 10 BP'!$F$2:$EE$2,AF$4,'SPACELOG 10 BP'!$F78:$EE78)+SUMIF('SPACELOG 11 BP'!$F$2:$EE$2,AF$4,'SPACELOG 11 BP'!$F78:$EE78)+SUMIF('SPACELOG 12 BP'!$F$2:$EE$2,AF$4,'SPACELOG 12 BP'!$F78:$EE78)</f>
        <v>15145</v>
      </c>
      <c r="AG78" s="33">
        <f>SUMIF('reporting montigny'!$F$2:$EE$2,AG$4,'reporting montigny'!$F78:$EE78)+SUMIF('reporting boissy'!$F$2:$EE$2,AG$4,'reporting boissy'!$F78:$EE78)+SUMIF('reporting moussy'!$F$2:$EE$2,AG$4,'reporting moussy'!$F78:$EE78)+SUMIF('reporting trappes'!$F$2:$EE$2,AG$4,'reporting trappes'!$F78:$EE78)+SUMIF('SPACELOG 5 BP'!$F$2:$EE$2,AG$4,'SPACELOG 5 BP'!$F78:$EE78)+SUMIF('SPACELOG 6 BP'!$F$2:$EE$2,AG$4,'SPACELOG 6 BP'!$F78:$EE78)+SUMIF('SPACELOG 7 BP'!$F$2:$EE$2,AG$4,'SPACELOG 7 BP'!$F78:$EE78)+SUMIF('SPACELOG 8 BP'!$F$2:$EE$2,AG$4,'SPACELOG 8 BP'!$F78:$EE78)+SUMIF('SPACELOG 9 BP'!$F$2:$EE$2,AG$4,'SPACELOG 9 BP'!$F78:$EE78)+SUMIF('SPACELOG 10 BP'!$F$2:$EE$2,AG$4,'SPACELOG 10 BP'!$F78:$EE78)+SUMIF('SPACELOG 11 BP'!$F$2:$EE$2,AG$4,'SPACELOG 11 BP'!$F78:$EE78)+SUMIF('SPACELOG 12 BP'!$F$2:$EE$2,AG$4,'SPACELOG 12 BP'!$F78:$EE78)</f>
        <v>15145</v>
      </c>
      <c r="AH78" s="33">
        <f>SUMIF('reporting montigny'!$F$2:$EE$2,AH$4,'reporting montigny'!$F78:$EE78)+SUMIF('reporting boissy'!$F$2:$EE$2,AH$4,'reporting boissy'!$F78:$EE78)+SUMIF('reporting moussy'!$F$2:$EE$2,AH$4,'reporting moussy'!$F78:$EE78)+SUMIF('reporting trappes'!$F$2:$EE$2,AH$4,'reporting trappes'!$F78:$EE78)+SUMIF('SPACELOG 5 BP'!$F$2:$EE$2,AH$4,'SPACELOG 5 BP'!$F78:$EE78)+SUMIF('SPACELOG 6 BP'!$F$2:$EE$2,AH$4,'SPACELOG 6 BP'!$F78:$EE78)+SUMIF('SPACELOG 7 BP'!$F$2:$EE$2,AH$4,'SPACELOG 7 BP'!$F78:$EE78)+SUMIF('SPACELOG 8 BP'!$F$2:$EE$2,AH$4,'SPACELOG 8 BP'!$F78:$EE78)+SUMIF('SPACELOG 9 BP'!$F$2:$EE$2,AH$4,'SPACELOG 9 BP'!$F78:$EE78)+SUMIF('SPACELOG 10 BP'!$F$2:$EE$2,AH$4,'SPACELOG 10 BP'!$F78:$EE78)+SUMIF('SPACELOG 11 BP'!$F$2:$EE$2,AH$4,'SPACELOG 11 BP'!$F78:$EE78)+SUMIF('SPACELOG 12 BP'!$F$2:$EE$2,AH$4,'SPACELOG 12 BP'!$F78:$EE78)</f>
        <v>15145</v>
      </c>
      <c r="AI78" s="33">
        <f>SUMIF('reporting montigny'!$F$2:$EE$2,AI$4,'reporting montigny'!$F78:$EE78)+SUMIF('reporting boissy'!$F$2:$EE$2,AI$4,'reporting boissy'!$F78:$EE78)+SUMIF('reporting moussy'!$F$2:$EE$2,AI$4,'reporting moussy'!$F78:$EE78)+SUMIF('reporting trappes'!$F$2:$EE$2,AI$4,'reporting trappes'!$F78:$EE78)+SUMIF('SPACELOG 5 BP'!$F$2:$EE$2,AI$4,'SPACELOG 5 BP'!$F78:$EE78)+SUMIF('SPACELOG 6 BP'!$F$2:$EE$2,AI$4,'SPACELOG 6 BP'!$F78:$EE78)+SUMIF('SPACELOG 7 BP'!$F$2:$EE$2,AI$4,'SPACELOG 7 BP'!$F78:$EE78)+SUMIF('SPACELOG 8 BP'!$F$2:$EE$2,AI$4,'SPACELOG 8 BP'!$F78:$EE78)+SUMIF('SPACELOG 9 BP'!$F$2:$EE$2,AI$4,'SPACELOG 9 BP'!$F78:$EE78)+SUMIF('SPACELOG 10 BP'!$F$2:$EE$2,AI$4,'SPACELOG 10 BP'!$F78:$EE78)+SUMIF('SPACELOG 11 BP'!$F$2:$EE$2,AI$4,'SPACELOG 11 BP'!$F78:$EE78)+SUMIF('SPACELOG 12 BP'!$F$2:$EE$2,AI$4,'SPACELOG 12 BP'!$F78:$EE78)</f>
        <v>15145</v>
      </c>
      <c r="AJ78" s="33">
        <f>SUMIF('reporting montigny'!$F$2:$EE$2,AJ$4,'reporting montigny'!$F78:$EE78)+SUMIF('reporting boissy'!$F$2:$EE$2,AJ$4,'reporting boissy'!$F78:$EE78)+SUMIF('reporting moussy'!$F$2:$EE$2,AJ$4,'reporting moussy'!$F78:$EE78)+SUMIF('reporting trappes'!$F$2:$EE$2,AJ$4,'reporting trappes'!$F78:$EE78)+SUMIF('SPACELOG 5 BP'!$F$2:$EE$2,AJ$4,'SPACELOG 5 BP'!$F78:$EE78)+SUMIF('SPACELOG 6 BP'!$F$2:$EE$2,AJ$4,'SPACELOG 6 BP'!$F78:$EE78)+SUMIF('SPACELOG 7 BP'!$F$2:$EE$2,AJ$4,'SPACELOG 7 BP'!$F78:$EE78)+SUMIF('SPACELOG 8 BP'!$F$2:$EE$2,AJ$4,'SPACELOG 8 BP'!$F78:$EE78)+SUMIF('SPACELOG 9 BP'!$F$2:$EE$2,AJ$4,'SPACELOG 9 BP'!$F78:$EE78)+SUMIF('SPACELOG 10 BP'!$F$2:$EE$2,AJ$4,'SPACELOG 10 BP'!$F78:$EE78)+SUMIF('SPACELOG 11 BP'!$F$2:$EE$2,AJ$4,'SPACELOG 11 BP'!$F78:$EE78)+SUMIF('SPACELOG 12 BP'!$F$2:$EE$2,AJ$4,'SPACELOG 12 BP'!$F78:$EE78)</f>
        <v>15145</v>
      </c>
      <c r="AK78" s="33">
        <f>SUMIF('reporting montigny'!$F$2:$EE$2,AK$4,'reporting montigny'!$F78:$EE78)+SUMIF('reporting boissy'!$F$2:$EE$2,AK$4,'reporting boissy'!$F78:$EE78)+SUMIF('reporting moussy'!$F$2:$EE$2,AK$4,'reporting moussy'!$F78:$EE78)+SUMIF('reporting trappes'!$F$2:$EE$2,AK$4,'reporting trappes'!$F78:$EE78)+SUMIF('SPACELOG 5 BP'!$F$2:$EE$2,AK$4,'SPACELOG 5 BP'!$F78:$EE78)+SUMIF('SPACELOG 6 BP'!$F$2:$EE$2,AK$4,'SPACELOG 6 BP'!$F78:$EE78)+SUMIF('SPACELOG 7 BP'!$F$2:$EE$2,AK$4,'SPACELOG 7 BP'!$F78:$EE78)+SUMIF('SPACELOG 8 BP'!$F$2:$EE$2,AK$4,'SPACELOG 8 BP'!$F78:$EE78)+SUMIF('SPACELOG 9 BP'!$F$2:$EE$2,AK$4,'SPACELOG 9 BP'!$F78:$EE78)+SUMIF('SPACELOG 10 BP'!$F$2:$EE$2,AK$4,'SPACELOG 10 BP'!$F78:$EE78)+SUMIF('SPACELOG 11 BP'!$F$2:$EE$2,AK$4,'SPACELOG 11 BP'!$F78:$EE78)+SUMIF('SPACELOG 12 BP'!$F$2:$EE$2,AK$4,'SPACELOG 12 BP'!$F78:$EE78)</f>
        <v>15145</v>
      </c>
      <c r="AL78" s="33">
        <f>SUMIF('reporting montigny'!$F$2:$EE$2,AL$4,'reporting montigny'!$F78:$EE78)+SUMIF('reporting boissy'!$F$2:$EE$2,AL$4,'reporting boissy'!$F78:$EE78)+SUMIF('reporting moussy'!$F$2:$EE$2,AL$4,'reporting moussy'!$F78:$EE78)+SUMIF('reporting trappes'!$F$2:$EE$2,AL$4,'reporting trappes'!$F78:$EE78)+SUMIF('SPACELOG 5 BP'!$F$2:$EE$2,AL$4,'SPACELOG 5 BP'!$F78:$EE78)+SUMIF('SPACELOG 6 BP'!$F$2:$EE$2,AL$4,'SPACELOG 6 BP'!$F78:$EE78)+SUMIF('SPACELOG 7 BP'!$F$2:$EE$2,AL$4,'SPACELOG 7 BP'!$F78:$EE78)+SUMIF('SPACELOG 8 BP'!$F$2:$EE$2,AL$4,'SPACELOG 8 BP'!$F78:$EE78)+SUMIF('SPACELOG 9 BP'!$F$2:$EE$2,AL$4,'SPACELOG 9 BP'!$F78:$EE78)+SUMIF('SPACELOG 10 BP'!$F$2:$EE$2,AL$4,'SPACELOG 10 BP'!$F78:$EE78)+SUMIF('SPACELOG 11 BP'!$F$2:$EE$2,AL$4,'SPACELOG 11 BP'!$F78:$EE78)+SUMIF('SPACELOG 12 BP'!$F$2:$EE$2,AL$4,'SPACELOG 12 BP'!$F78:$EE78)</f>
        <v>15145</v>
      </c>
      <c r="AM78" s="33">
        <f>SUMIF('reporting montigny'!$F$2:$EE$2,AM$4,'reporting montigny'!$F78:$EE78)+SUMIF('reporting boissy'!$F$2:$EE$2,AM$4,'reporting boissy'!$F78:$EE78)+SUMIF('reporting moussy'!$F$2:$EE$2,AM$4,'reporting moussy'!$F78:$EE78)+SUMIF('reporting trappes'!$F$2:$EE$2,AM$4,'reporting trappes'!$F78:$EE78)+SUMIF('SPACELOG 5 BP'!$F$2:$EE$2,AM$4,'SPACELOG 5 BP'!$F78:$EE78)+SUMIF('SPACELOG 6 BP'!$F$2:$EE$2,AM$4,'SPACELOG 6 BP'!$F78:$EE78)+SUMIF('SPACELOG 7 BP'!$F$2:$EE$2,AM$4,'SPACELOG 7 BP'!$F78:$EE78)+SUMIF('SPACELOG 8 BP'!$F$2:$EE$2,AM$4,'SPACELOG 8 BP'!$F78:$EE78)+SUMIF('SPACELOG 9 BP'!$F$2:$EE$2,AM$4,'SPACELOG 9 BP'!$F78:$EE78)+SUMIF('SPACELOG 10 BP'!$F$2:$EE$2,AM$4,'SPACELOG 10 BP'!$F78:$EE78)+SUMIF('SPACELOG 11 BP'!$F$2:$EE$2,AM$4,'SPACELOG 11 BP'!$F78:$EE78)+SUMIF('SPACELOG 12 BP'!$F$2:$EE$2,AM$4,'SPACELOG 12 BP'!$F78:$EE78)</f>
        <v>15145</v>
      </c>
      <c r="AN78" s="33">
        <f>SUMIF('reporting montigny'!$F$2:$EE$2,AN$4,'reporting montigny'!$F78:$EE78)+SUMIF('reporting boissy'!$F$2:$EE$2,AN$4,'reporting boissy'!$F78:$EE78)+SUMIF('reporting moussy'!$F$2:$EE$2,AN$4,'reporting moussy'!$F78:$EE78)+SUMIF('reporting trappes'!$F$2:$EE$2,AN$4,'reporting trappes'!$F78:$EE78)+SUMIF('SPACELOG 5 BP'!$F$2:$EE$2,AN$4,'SPACELOG 5 BP'!$F78:$EE78)+SUMIF('SPACELOG 6 BP'!$F$2:$EE$2,AN$4,'SPACELOG 6 BP'!$F78:$EE78)+SUMIF('SPACELOG 7 BP'!$F$2:$EE$2,AN$4,'SPACELOG 7 BP'!$F78:$EE78)+SUMIF('SPACELOG 8 BP'!$F$2:$EE$2,AN$4,'SPACELOG 8 BP'!$F78:$EE78)+SUMIF('SPACELOG 9 BP'!$F$2:$EE$2,AN$4,'SPACELOG 9 BP'!$F78:$EE78)+SUMIF('SPACELOG 10 BP'!$F$2:$EE$2,AN$4,'SPACELOG 10 BP'!$F78:$EE78)+SUMIF('SPACELOG 11 BP'!$F$2:$EE$2,AN$4,'SPACELOG 11 BP'!$F78:$EE78)+SUMIF('SPACELOG 12 BP'!$F$2:$EE$2,AN$4,'SPACELOG 12 BP'!$F78:$EE78)</f>
        <v>15145</v>
      </c>
      <c r="AO78" s="33">
        <f>SUMIF('reporting montigny'!$F$2:$EE$2,AO$4,'reporting montigny'!$F78:$EE78)+SUMIF('reporting boissy'!$F$2:$EE$2,AO$4,'reporting boissy'!$F78:$EE78)+SUMIF('reporting moussy'!$F$2:$EE$2,AO$4,'reporting moussy'!$F78:$EE78)+SUMIF('reporting trappes'!$F$2:$EE$2,AO$4,'reporting trappes'!$F78:$EE78)+SUMIF('SPACELOG 5 BP'!$F$2:$EE$2,AO$4,'SPACELOG 5 BP'!$F78:$EE78)+SUMIF('SPACELOG 6 BP'!$F$2:$EE$2,AO$4,'SPACELOG 6 BP'!$F78:$EE78)+SUMIF('SPACELOG 7 BP'!$F$2:$EE$2,AO$4,'SPACELOG 7 BP'!$F78:$EE78)+SUMIF('SPACELOG 8 BP'!$F$2:$EE$2,AO$4,'SPACELOG 8 BP'!$F78:$EE78)+SUMIF('SPACELOG 9 BP'!$F$2:$EE$2,AO$4,'SPACELOG 9 BP'!$F78:$EE78)+SUMIF('SPACELOG 10 BP'!$F$2:$EE$2,AO$4,'SPACELOG 10 BP'!$F78:$EE78)+SUMIF('SPACELOG 11 BP'!$F$2:$EE$2,AO$4,'SPACELOG 11 BP'!$F78:$EE78)+SUMIF('SPACELOG 12 BP'!$F$2:$EE$2,AO$4,'SPACELOG 12 BP'!$F78:$EE78)</f>
        <v>15145</v>
      </c>
      <c r="AP78" s="33">
        <f>SUMIF('reporting montigny'!$F$2:$EE$2,AP$4,'reporting montigny'!$F78:$EE78)+SUMIF('reporting boissy'!$F$2:$EE$2,AP$4,'reporting boissy'!$F78:$EE78)+SUMIF('reporting moussy'!$F$2:$EE$2,AP$4,'reporting moussy'!$F78:$EE78)+SUMIF('reporting trappes'!$F$2:$EE$2,AP$4,'reporting trappes'!$F78:$EE78)+SUMIF('SPACELOG 5 BP'!$F$2:$EE$2,AP$4,'SPACELOG 5 BP'!$F78:$EE78)+SUMIF('SPACELOG 6 BP'!$F$2:$EE$2,AP$4,'SPACELOG 6 BP'!$F78:$EE78)+SUMIF('SPACELOG 7 BP'!$F$2:$EE$2,AP$4,'SPACELOG 7 BP'!$F78:$EE78)+SUMIF('SPACELOG 8 BP'!$F$2:$EE$2,AP$4,'SPACELOG 8 BP'!$F78:$EE78)+SUMIF('SPACELOG 9 BP'!$F$2:$EE$2,AP$4,'SPACELOG 9 BP'!$F78:$EE78)+SUMIF('SPACELOG 10 BP'!$F$2:$EE$2,AP$4,'SPACELOG 10 BP'!$F78:$EE78)+SUMIF('SPACELOG 11 BP'!$F$2:$EE$2,AP$4,'SPACELOG 11 BP'!$F78:$EE78)+SUMIF('SPACELOG 12 BP'!$F$2:$EE$2,AP$4,'SPACELOG 12 BP'!$F78:$EE78)</f>
        <v>15145</v>
      </c>
      <c r="AQ78" s="33">
        <f>SUMIF('reporting montigny'!$F$2:$EE$2,AQ$4,'reporting montigny'!$F78:$EE78)+SUMIF('reporting boissy'!$F$2:$EE$2,AQ$4,'reporting boissy'!$F78:$EE78)+SUMIF('reporting moussy'!$F$2:$EE$2,AQ$4,'reporting moussy'!$F78:$EE78)+SUMIF('reporting trappes'!$F$2:$EE$2,AQ$4,'reporting trappes'!$F78:$EE78)+SUMIF('SPACELOG 5 BP'!$F$2:$EE$2,AQ$4,'SPACELOG 5 BP'!$F78:$EE78)+SUMIF('SPACELOG 6 BP'!$F$2:$EE$2,AQ$4,'SPACELOG 6 BP'!$F78:$EE78)+SUMIF('SPACELOG 7 BP'!$F$2:$EE$2,AQ$4,'SPACELOG 7 BP'!$F78:$EE78)+SUMIF('SPACELOG 8 BP'!$F$2:$EE$2,AQ$4,'SPACELOG 8 BP'!$F78:$EE78)+SUMIF('SPACELOG 9 BP'!$F$2:$EE$2,AQ$4,'SPACELOG 9 BP'!$F78:$EE78)+SUMIF('SPACELOG 10 BP'!$F$2:$EE$2,AQ$4,'SPACELOG 10 BP'!$F78:$EE78)+SUMIF('SPACELOG 11 BP'!$F$2:$EE$2,AQ$4,'SPACELOG 11 BP'!$F78:$EE78)+SUMIF('SPACELOG 12 BP'!$F$2:$EE$2,AQ$4,'SPACELOG 12 BP'!$F78:$EE78)</f>
        <v>15145</v>
      </c>
      <c r="AR78" s="393">
        <f t="shared" si="328"/>
        <v>181740</v>
      </c>
      <c r="AS78" s="33">
        <f>SUMIF('reporting montigny'!$F$2:$EE$2,AS$4,'reporting montigny'!$F78:$EE78)+SUMIF('reporting boissy'!$F$2:$EE$2,AS$4,'reporting boissy'!$F78:$EE78)+SUMIF('reporting moussy'!$F$2:$EE$2,AS$4,'reporting moussy'!$F78:$EE78)+SUMIF('reporting trappes'!$F$2:$EE$2,AS$4,'reporting trappes'!$F78:$EE78)+SUMIF('SPACELOG 5 BP'!$F$2:$EE$2,AS$4,'SPACELOG 5 BP'!$F78:$EE78)+SUMIF('SPACELOG 6 BP'!$F$2:$EE$2,AS$4,'SPACELOG 6 BP'!$F78:$EE78)+SUMIF('SPACELOG 7 BP'!$F$2:$EE$2,AS$4,'SPACELOG 7 BP'!$F78:$EE78)+SUMIF('SPACELOG 8 BP'!$F$2:$EE$2,AS$4,'SPACELOG 8 BP'!$F78:$EE78)+SUMIF('SPACELOG 9 BP'!$F$2:$EE$2,AS$4,'SPACELOG 9 BP'!$F78:$EE78)+SUMIF('SPACELOG 10 BP'!$F$2:$EE$2,AS$4,'SPACELOG 10 BP'!$F78:$EE78)+SUMIF('SPACELOG 11 BP'!$F$2:$EE$2,AS$4,'SPACELOG 11 BP'!$F78:$EE78)+SUMIF('SPACELOG 12 BP'!$F$2:$EE$2,AS$4,'SPACELOG 12 BP'!$F78:$EE78)</f>
        <v>11185</v>
      </c>
      <c r="AT78" s="33">
        <f>SUMIF('reporting montigny'!$F$2:$EE$2,AT$4,'reporting montigny'!$F78:$EE78)+SUMIF('reporting boissy'!$F$2:$EE$2,AT$4,'reporting boissy'!$F78:$EE78)+SUMIF('reporting moussy'!$F$2:$EE$2,AT$4,'reporting moussy'!$F78:$EE78)+SUMIF('reporting trappes'!$F$2:$EE$2,AT$4,'reporting trappes'!$F78:$EE78)+SUMIF('SPACELOG 5 BP'!$F$2:$EE$2,AT$4,'SPACELOG 5 BP'!$F78:$EE78)+SUMIF('SPACELOG 6 BP'!$F$2:$EE$2,AT$4,'SPACELOG 6 BP'!$F78:$EE78)+SUMIF('SPACELOG 7 BP'!$F$2:$EE$2,AT$4,'SPACELOG 7 BP'!$F78:$EE78)+SUMIF('SPACELOG 8 BP'!$F$2:$EE$2,AT$4,'SPACELOG 8 BP'!$F78:$EE78)+SUMIF('SPACELOG 9 BP'!$F$2:$EE$2,AT$4,'SPACELOG 9 BP'!$F78:$EE78)+SUMIF('SPACELOG 10 BP'!$F$2:$EE$2,AT$4,'SPACELOG 10 BP'!$F78:$EE78)+SUMIF('SPACELOG 11 BP'!$F$2:$EE$2,AT$4,'SPACELOG 11 BP'!$F78:$EE78)+SUMIF('SPACELOG 12 BP'!$F$2:$EE$2,AT$4,'SPACELOG 12 BP'!$F78:$EE78)</f>
        <v>11185</v>
      </c>
      <c r="AU78" s="33">
        <f>SUMIF('reporting montigny'!$F$2:$EE$2,AU$4,'reporting montigny'!$F78:$EE78)+SUMIF('reporting boissy'!$F$2:$EE$2,AU$4,'reporting boissy'!$F78:$EE78)+SUMIF('reporting moussy'!$F$2:$EE$2,AU$4,'reporting moussy'!$F78:$EE78)+SUMIF('reporting trappes'!$F$2:$EE$2,AU$4,'reporting trappes'!$F78:$EE78)+SUMIF('SPACELOG 5 BP'!$F$2:$EE$2,AU$4,'SPACELOG 5 BP'!$F78:$EE78)+SUMIF('SPACELOG 6 BP'!$F$2:$EE$2,AU$4,'SPACELOG 6 BP'!$F78:$EE78)+SUMIF('SPACELOG 7 BP'!$F$2:$EE$2,AU$4,'SPACELOG 7 BP'!$F78:$EE78)+SUMIF('SPACELOG 8 BP'!$F$2:$EE$2,AU$4,'SPACELOG 8 BP'!$F78:$EE78)+SUMIF('SPACELOG 9 BP'!$F$2:$EE$2,AU$4,'SPACELOG 9 BP'!$F78:$EE78)+SUMIF('SPACELOG 10 BP'!$F$2:$EE$2,AU$4,'SPACELOG 10 BP'!$F78:$EE78)+SUMIF('SPACELOG 11 BP'!$F$2:$EE$2,AU$4,'SPACELOG 11 BP'!$F78:$EE78)+SUMIF('SPACELOG 12 BP'!$F$2:$EE$2,AU$4,'SPACELOG 12 BP'!$F78:$EE78)</f>
        <v>11185</v>
      </c>
      <c r="AV78" s="33">
        <f>SUMIF('reporting montigny'!$F$2:$EE$2,AV$4,'reporting montigny'!$F78:$EE78)+SUMIF('reporting boissy'!$F$2:$EE$2,AV$4,'reporting boissy'!$F78:$EE78)+SUMIF('reporting moussy'!$F$2:$EE$2,AV$4,'reporting moussy'!$F78:$EE78)+SUMIF('reporting trappes'!$F$2:$EE$2,AV$4,'reporting trappes'!$F78:$EE78)+SUMIF('SPACELOG 5 BP'!$F$2:$EE$2,AV$4,'SPACELOG 5 BP'!$F78:$EE78)+SUMIF('SPACELOG 6 BP'!$F$2:$EE$2,AV$4,'SPACELOG 6 BP'!$F78:$EE78)+SUMIF('SPACELOG 7 BP'!$F$2:$EE$2,AV$4,'SPACELOG 7 BP'!$F78:$EE78)+SUMIF('SPACELOG 8 BP'!$F$2:$EE$2,AV$4,'SPACELOG 8 BP'!$F78:$EE78)+SUMIF('SPACELOG 9 BP'!$F$2:$EE$2,AV$4,'SPACELOG 9 BP'!$F78:$EE78)+SUMIF('SPACELOG 10 BP'!$F$2:$EE$2,AV$4,'SPACELOG 10 BP'!$F78:$EE78)+SUMIF('SPACELOG 11 BP'!$F$2:$EE$2,AV$4,'SPACELOG 11 BP'!$F78:$EE78)+SUMIF('SPACELOG 12 BP'!$F$2:$EE$2,AV$4,'SPACELOG 12 BP'!$F78:$EE78)</f>
        <v>11185</v>
      </c>
      <c r="AW78" s="33">
        <f>SUMIF('reporting montigny'!$F$2:$EE$2,AW$4,'reporting montigny'!$F78:$EE78)+SUMIF('reporting boissy'!$F$2:$EE$2,AW$4,'reporting boissy'!$F78:$EE78)+SUMIF('reporting moussy'!$F$2:$EE$2,AW$4,'reporting moussy'!$F78:$EE78)+SUMIF('reporting trappes'!$F$2:$EE$2,AW$4,'reporting trappes'!$F78:$EE78)+SUMIF('SPACELOG 5 BP'!$F$2:$EE$2,AW$4,'SPACELOG 5 BP'!$F78:$EE78)+SUMIF('SPACELOG 6 BP'!$F$2:$EE$2,AW$4,'SPACELOG 6 BP'!$F78:$EE78)+SUMIF('SPACELOG 7 BP'!$F$2:$EE$2,AW$4,'SPACELOG 7 BP'!$F78:$EE78)+SUMIF('SPACELOG 8 BP'!$F$2:$EE$2,AW$4,'SPACELOG 8 BP'!$F78:$EE78)+SUMIF('SPACELOG 9 BP'!$F$2:$EE$2,AW$4,'SPACELOG 9 BP'!$F78:$EE78)+SUMIF('SPACELOG 10 BP'!$F$2:$EE$2,AW$4,'SPACELOG 10 BP'!$F78:$EE78)+SUMIF('SPACELOG 11 BP'!$F$2:$EE$2,AW$4,'SPACELOG 11 BP'!$F78:$EE78)+SUMIF('SPACELOG 12 BP'!$F$2:$EE$2,AW$4,'SPACELOG 12 BP'!$F78:$EE78)</f>
        <v>11185</v>
      </c>
      <c r="AX78" s="33">
        <f>SUMIF('reporting montigny'!$F$2:$EE$2,AX$4,'reporting montigny'!$F78:$EE78)+SUMIF('reporting boissy'!$F$2:$EE$2,AX$4,'reporting boissy'!$F78:$EE78)+SUMIF('reporting moussy'!$F$2:$EE$2,AX$4,'reporting moussy'!$F78:$EE78)+SUMIF('reporting trappes'!$F$2:$EE$2,AX$4,'reporting trappes'!$F78:$EE78)+SUMIF('SPACELOG 5 BP'!$F$2:$EE$2,AX$4,'SPACELOG 5 BP'!$F78:$EE78)+SUMIF('SPACELOG 6 BP'!$F$2:$EE$2,AX$4,'SPACELOG 6 BP'!$F78:$EE78)+SUMIF('SPACELOG 7 BP'!$F$2:$EE$2,AX$4,'SPACELOG 7 BP'!$F78:$EE78)+SUMIF('SPACELOG 8 BP'!$F$2:$EE$2,AX$4,'SPACELOG 8 BP'!$F78:$EE78)+SUMIF('SPACELOG 9 BP'!$F$2:$EE$2,AX$4,'SPACELOG 9 BP'!$F78:$EE78)+SUMIF('SPACELOG 10 BP'!$F$2:$EE$2,AX$4,'SPACELOG 10 BP'!$F78:$EE78)+SUMIF('SPACELOG 11 BP'!$F$2:$EE$2,AX$4,'SPACELOG 11 BP'!$F78:$EE78)+SUMIF('SPACELOG 12 BP'!$F$2:$EE$2,AX$4,'SPACELOG 12 BP'!$F78:$EE78)</f>
        <v>11185</v>
      </c>
      <c r="AY78" s="33">
        <f>SUMIF('reporting montigny'!$F$2:$EE$2,AY$4,'reporting montigny'!$F78:$EE78)+SUMIF('reporting boissy'!$F$2:$EE$2,AY$4,'reporting boissy'!$F78:$EE78)+SUMIF('reporting moussy'!$F$2:$EE$2,AY$4,'reporting moussy'!$F78:$EE78)+SUMIF('reporting trappes'!$F$2:$EE$2,AY$4,'reporting trappes'!$F78:$EE78)+SUMIF('SPACELOG 5 BP'!$F$2:$EE$2,AY$4,'SPACELOG 5 BP'!$F78:$EE78)+SUMIF('SPACELOG 6 BP'!$F$2:$EE$2,AY$4,'SPACELOG 6 BP'!$F78:$EE78)+SUMIF('SPACELOG 7 BP'!$F$2:$EE$2,AY$4,'SPACELOG 7 BP'!$F78:$EE78)+SUMIF('SPACELOG 8 BP'!$F$2:$EE$2,AY$4,'SPACELOG 8 BP'!$F78:$EE78)+SUMIF('SPACELOG 9 BP'!$F$2:$EE$2,AY$4,'SPACELOG 9 BP'!$F78:$EE78)+SUMIF('SPACELOG 10 BP'!$F$2:$EE$2,AY$4,'SPACELOG 10 BP'!$F78:$EE78)+SUMIF('SPACELOG 11 BP'!$F$2:$EE$2,AY$4,'SPACELOG 11 BP'!$F78:$EE78)+SUMIF('SPACELOG 12 BP'!$F$2:$EE$2,AY$4,'SPACELOG 12 BP'!$F78:$EE78)</f>
        <v>11185</v>
      </c>
      <c r="AZ78" s="33">
        <f>SUMIF('reporting montigny'!$F$2:$EE$2,AZ$4,'reporting montigny'!$F78:$EE78)+SUMIF('reporting boissy'!$F$2:$EE$2,AZ$4,'reporting boissy'!$F78:$EE78)+SUMIF('reporting moussy'!$F$2:$EE$2,AZ$4,'reporting moussy'!$F78:$EE78)+SUMIF('reporting trappes'!$F$2:$EE$2,AZ$4,'reporting trappes'!$F78:$EE78)+SUMIF('SPACELOG 5 BP'!$F$2:$EE$2,AZ$4,'SPACELOG 5 BP'!$F78:$EE78)+SUMIF('SPACELOG 6 BP'!$F$2:$EE$2,AZ$4,'SPACELOG 6 BP'!$F78:$EE78)+SUMIF('SPACELOG 7 BP'!$F$2:$EE$2,AZ$4,'SPACELOG 7 BP'!$F78:$EE78)+SUMIF('SPACELOG 8 BP'!$F$2:$EE$2,AZ$4,'SPACELOG 8 BP'!$F78:$EE78)+SUMIF('SPACELOG 9 BP'!$F$2:$EE$2,AZ$4,'SPACELOG 9 BP'!$F78:$EE78)+SUMIF('SPACELOG 10 BP'!$F$2:$EE$2,AZ$4,'SPACELOG 10 BP'!$F78:$EE78)+SUMIF('SPACELOG 11 BP'!$F$2:$EE$2,AZ$4,'SPACELOG 11 BP'!$F78:$EE78)+SUMIF('SPACELOG 12 BP'!$F$2:$EE$2,AZ$4,'SPACELOG 12 BP'!$F78:$EE78)</f>
        <v>11185</v>
      </c>
      <c r="BA78" s="33">
        <f>SUMIF('reporting montigny'!$F$2:$EE$2,BA$4,'reporting montigny'!$F78:$EE78)+SUMIF('reporting boissy'!$F$2:$EE$2,BA$4,'reporting boissy'!$F78:$EE78)+SUMIF('reporting moussy'!$F$2:$EE$2,BA$4,'reporting moussy'!$F78:$EE78)+SUMIF('reporting trappes'!$F$2:$EE$2,BA$4,'reporting trappes'!$F78:$EE78)+SUMIF('SPACELOG 5 BP'!$F$2:$EE$2,BA$4,'SPACELOG 5 BP'!$F78:$EE78)+SUMIF('SPACELOG 6 BP'!$F$2:$EE$2,BA$4,'SPACELOG 6 BP'!$F78:$EE78)+SUMIF('SPACELOG 7 BP'!$F$2:$EE$2,BA$4,'SPACELOG 7 BP'!$F78:$EE78)+SUMIF('SPACELOG 8 BP'!$F$2:$EE$2,BA$4,'SPACELOG 8 BP'!$F78:$EE78)+SUMIF('SPACELOG 9 BP'!$F$2:$EE$2,BA$4,'SPACELOG 9 BP'!$F78:$EE78)+SUMIF('SPACELOG 10 BP'!$F$2:$EE$2,BA$4,'SPACELOG 10 BP'!$F78:$EE78)+SUMIF('SPACELOG 11 BP'!$F$2:$EE$2,BA$4,'SPACELOG 11 BP'!$F78:$EE78)+SUMIF('SPACELOG 12 BP'!$F$2:$EE$2,BA$4,'SPACELOG 12 BP'!$F78:$EE78)</f>
        <v>11185</v>
      </c>
      <c r="BB78" s="33">
        <f>SUMIF('reporting montigny'!$F$2:$EE$2,BB$4,'reporting montigny'!$F78:$EE78)+SUMIF('reporting boissy'!$F$2:$EE$2,BB$4,'reporting boissy'!$F78:$EE78)+SUMIF('reporting moussy'!$F$2:$EE$2,BB$4,'reporting moussy'!$F78:$EE78)+SUMIF('reporting trappes'!$F$2:$EE$2,BB$4,'reporting trappes'!$F78:$EE78)+SUMIF('SPACELOG 5 BP'!$F$2:$EE$2,BB$4,'SPACELOG 5 BP'!$F78:$EE78)+SUMIF('SPACELOG 6 BP'!$F$2:$EE$2,BB$4,'SPACELOG 6 BP'!$F78:$EE78)+SUMIF('SPACELOG 7 BP'!$F$2:$EE$2,BB$4,'SPACELOG 7 BP'!$F78:$EE78)+SUMIF('SPACELOG 8 BP'!$F$2:$EE$2,BB$4,'SPACELOG 8 BP'!$F78:$EE78)+SUMIF('SPACELOG 9 BP'!$F$2:$EE$2,BB$4,'SPACELOG 9 BP'!$F78:$EE78)+SUMIF('SPACELOG 10 BP'!$F$2:$EE$2,BB$4,'SPACELOG 10 BP'!$F78:$EE78)+SUMIF('SPACELOG 11 BP'!$F$2:$EE$2,BB$4,'SPACELOG 11 BP'!$F78:$EE78)+SUMIF('SPACELOG 12 BP'!$F$2:$EE$2,BB$4,'SPACELOG 12 BP'!$F78:$EE78)</f>
        <v>11185</v>
      </c>
      <c r="BC78" s="33">
        <f>SUMIF('reporting montigny'!$F$2:$EE$2,BC$4,'reporting montigny'!$F78:$EE78)+SUMIF('reporting boissy'!$F$2:$EE$2,BC$4,'reporting boissy'!$F78:$EE78)+SUMIF('reporting moussy'!$F$2:$EE$2,BC$4,'reporting moussy'!$F78:$EE78)+SUMIF('reporting trappes'!$F$2:$EE$2,BC$4,'reporting trappes'!$F78:$EE78)+SUMIF('SPACELOG 5 BP'!$F$2:$EE$2,BC$4,'SPACELOG 5 BP'!$F78:$EE78)+SUMIF('SPACELOG 6 BP'!$F$2:$EE$2,BC$4,'SPACELOG 6 BP'!$F78:$EE78)+SUMIF('SPACELOG 7 BP'!$F$2:$EE$2,BC$4,'SPACELOG 7 BP'!$F78:$EE78)+SUMIF('SPACELOG 8 BP'!$F$2:$EE$2,BC$4,'SPACELOG 8 BP'!$F78:$EE78)+SUMIF('SPACELOG 9 BP'!$F$2:$EE$2,BC$4,'SPACELOG 9 BP'!$F78:$EE78)+SUMIF('SPACELOG 10 BP'!$F$2:$EE$2,BC$4,'SPACELOG 10 BP'!$F78:$EE78)+SUMIF('SPACELOG 11 BP'!$F$2:$EE$2,BC$4,'SPACELOG 11 BP'!$F78:$EE78)+SUMIF('SPACELOG 12 BP'!$F$2:$EE$2,BC$4,'SPACELOG 12 BP'!$F78:$EE78)</f>
        <v>11185</v>
      </c>
      <c r="BD78" s="33">
        <f>SUMIF('reporting montigny'!$F$2:$EE$2,BD$4,'reporting montigny'!$F78:$EE78)+SUMIF('reporting boissy'!$F$2:$EE$2,BD$4,'reporting boissy'!$F78:$EE78)+SUMIF('reporting moussy'!$F$2:$EE$2,BD$4,'reporting moussy'!$F78:$EE78)+SUMIF('reporting trappes'!$F$2:$EE$2,BD$4,'reporting trappes'!$F78:$EE78)+SUMIF('SPACELOG 5 BP'!$F$2:$EE$2,BD$4,'SPACELOG 5 BP'!$F78:$EE78)+SUMIF('SPACELOG 6 BP'!$F$2:$EE$2,BD$4,'SPACELOG 6 BP'!$F78:$EE78)+SUMIF('SPACELOG 7 BP'!$F$2:$EE$2,BD$4,'SPACELOG 7 BP'!$F78:$EE78)+SUMIF('SPACELOG 8 BP'!$F$2:$EE$2,BD$4,'SPACELOG 8 BP'!$F78:$EE78)+SUMIF('SPACELOG 9 BP'!$F$2:$EE$2,BD$4,'SPACELOG 9 BP'!$F78:$EE78)+SUMIF('SPACELOG 10 BP'!$F$2:$EE$2,BD$4,'SPACELOG 10 BP'!$F78:$EE78)+SUMIF('SPACELOG 11 BP'!$F$2:$EE$2,BD$4,'SPACELOG 11 BP'!$F78:$EE78)+SUMIF('SPACELOG 12 BP'!$F$2:$EE$2,BD$4,'SPACELOG 12 BP'!$F78:$EE78)</f>
        <v>11185</v>
      </c>
      <c r="BE78" s="393">
        <f t="shared" si="329"/>
        <v>134220</v>
      </c>
      <c r="BF78" s="33">
        <f>SUMIF('reporting montigny'!$F$2:$EE$2,BF$4,'reporting montigny'!$F78:$EE78)+SUMIF('reporting boissy'!$F$2:$EE$2,BF$4,'reporting boissy'!$F78:$EE78)+SUMIF('reporting moussy'!$F$2:$EE$2,BF$4,'reporting moussy'!$F78:$EE78)+SUMIF('reporting trappes'!$F$2:$EE$2,BF$4,'reporting trappes'!$F78:$EE78)+SUMIF('SPACELOG 5 BP'!$F$2:$EE$2,BF$4,'SPACELOG 5 BP'!$F78:$EE78)+SUMIF('SPACELOG 6 BP'!$F$2:$EE$2,BF$4,'SPACELOG 6 BP'!$F78:$EE78)+SUMIF('SPACELOG 7 BP'!$F$2:$EE$2,BF$4,'SPACELOG 7 BP'!$F78:$EE78)+SUMIF('SPACELOG 8 BP'!$F$2:$EE$2,BF$4,'SPACELOG 8 BP'!$F78:$EE78)+SUMIF('SPACELOG 9 BP'!$F$2:$EE$2,BF$4,'SPACELOG 9 BP'!$F78:$EE78)+SUMIF('SPACELOG 10 BP'!$F$2:$EE$2,BF$4,'SPACELOG 10 BP'!$F78:$EE78)+SUMIF('SPACELOG 11 BP'!$F$2:$EE$2,BF$4,'SPACELOG 11 BP'!$F78:$EE78)+SUMIF('SPACELOG 12 BP'!$F$2:$EE$2,BF$4,'SPACELOG 12 BP'!$F78:$EE78)</f>
        <v>11185</v>
      </c>
      <c r="BG78" s="33">
        <f>SUMIF('reporting montigny'!$F$2:$EE$2,BG$4,'reporting montigny'!$F78:$EE78)+SUMIF('reporting boissy'!$F$2:$EE$2,BG$4,'reporting boissy'!$F78:$EE78)+SUMIF('reporting moussy'!$F$2:$EE$2,BG$4,'reporting moussy'!$F78:$EE78)+SUMIF('reporting trappes'!$F$2:$EE$2,BG$4,'reporting trappes'!$F78:$EE78)+SUMIF('SPACELOG 5 BP'!$F$2:$EE$2,BG$4,'SPACELOG 5 BP'!$F78:$EE78)+SUMIF('SPACELOG 6 BP'!$F$2:$EE$2,BG$4,'SPACELOG 6 BP'!$F78:$EE78)+SUMIF('SPACELOG 7 BP'!$F$2:$EE$2,BG$4,'SPACELOG 7 BP'!$F78:$EE78)+SUMIF('SPACELOG 8 BP'!$F$2:$EE$2,BG$4,'SPACELOG 8 BP'!$F78:$EE78)+SUMIF('SPACELOG 9 BP'!$F$2:$EE$2,BG$4,'SPACELOG 9 BP'!$F78:$EE78)+SUMIF('SPACELOG 10 BP'!$F$2:$EE$2,BG$4,'SPACELOG 10 BP'!$F78:$EE78)+SUMIF('SPACELOG 11 BP'!$F$2:$EE$2,BG$4,'SPACELOG 11 BP'!$F78:$EE78)+SUMIF('SPACELOG 12 BP'!$F$2:$EE$2,BG$4,'SPACELOG 12 BP'!$F78:$EE78)</f>
        <v>11185</v>
      </c>
      <c r="BH78" s="33">
        <f>SUMIF('reporting montigny'!$F$2:$EE$2,BH$4,'reporting montigny'!$F78:$EE78)+SUMIF('reporting boissy'!$F$2:$EE$2,BH$4,'reporting boissy'!$F78:$EE78)+SUMIF('reporting moussy'!$F$2:$EE$2,BH$4,'reporting moussy'!$F78:$EE78)+SUMIF('reporting trappes'!$F$2:$EE$2,BH$4,'reporting trappes'!$F78:$EE78)+SUMIF('SPACELOG 5 BP'!$F$2:$EE$2,BH$4,'SPACELOG 5 BP'!$F78:$EE78)+SUMIF('SPACELOG 6 BP'!$F$2:$EE$2,BH$4,'SPACELOG 6 BP'!$F78:$EE78)+SUMIF('SPACELOG 7 BP'!$F$2:$EE$2,BH$4,'SPACELOG 7 BP'!$F78:$EE78)+SUMIF('SPACELOG 8 BP'!$F$2:$EE$2,BH$4,'SPACELOG 8 BP'!$F78:$EE78)+SUMIF('SPACELOG 9 BP'!$F$2:$EE$2,BH$4,'SPACELOG 9 BP'!$F78:$EE78)+SUMIF('SPACELOG 10 BP'!$F$2:$EE$2,BH$4,'SPACELOG 10 BP'!$F78:$EE78)+SUMIF('SPACELOG 11 BP'!$F$2:$EE$2,BH$4,'SPACELOG 11 BP'!$F78:$EE78)+SUMIF('SPACELOG 12 BP'!$F$2:$EE$2,BH$4,'SPACELOG 12 BP'!$F78:$EE78)</f>
        <v>11185</v>
      </c>
      <c r="BI78" s="33">
        <f>SUMIF('reporting montigny'!$F$2:$EE$2,BI$4,'reporting montigny'!$F78:$EE78)+SUMIF('reporting boissy'!$F$2:$EE$2,BI$4,'reporting boissy'!$F78:$EE78)+SUMIF('reporting moussy'!$F$2:$EE$2,BI$4,'reporting moussy'!$F78:$EE78)+SUMIF('reporting trappes'!$F$2:$EE$2,BI$4,'reporting trappes'!$F78:$EE78)+SUMIF('SPACELOG 5 BP'!$F$2:$EE$2,BI$4,'SPACELOG 5 BP'!$F78:$EE78)+SUMIF('SPACELOG 6 BP'!$F$2:$EE$2,BI$4,'SPACELOG 6 BP'!$F78:$EE78)+SUMIF('SPACELOG 7 BP'!$F$2:$EE$2,BI$4,'SPACELOG 7 BP'!$F78:$EE78)+SUMIF('SPACELOG 8 BP'!$F$2:$EE$2,BI$4,'SPACELOG 8 BP'!$F78:$EE78)+SUMIF('SPACELOG 9 BP'!$F$2:$EE$2,BI$4,'SPACELOG 9 BP'!$F78:$EE78)+SUMIF('SPACELOG 10 BP'!$F$2:$EE$2,BI$4,'SPACELOG 10 BP'!$F78:$EE78)+SUMIF('SPACELOG 11 BP'!$F$2:$EE$2,BI$4,'SPACELOG 11 BP'!$F78:$EE78)+SUMIF('SPACELOG 12 BP'!$F$2:$EE$2,BI$4,'SPACELOG 12 BP'!$F78:$EE78)</f>
        <v>11185</v>
      </c>
      <c r="BJ78" s="33">
        <f>SUMIF('reporting montigny'!$F$2:$EE$2,BJ$4,'reporting montigny'!$F78:$EE78)+SUMIF('reporting boissy'!$F$2:$EE$2,BJ$4,'reporting boissy'!$F78:$EE78)+SUMIF('reporting moussy'!$F$2:$EE$2,BJ$4,'reporting moussy'!$F78:$EE78)+SUMIF('reporting trappes'!$F$2:$EE$2,BJ$4,'reporting trappes'!$F78:$EE78)+SUMIF('SPACELOG 5 BP'!$F$2:$EE$2,BJ$4,'SPACELOG 5 BP'!$F78:$EE78)+SUMIF('SPACELOG 6 BP'!$F$2:$EE$2,BJ$4,'SPACELOG 6 BP'!$F78:$EE78)+SUMIF('SPACELOG 7 BP'!$F$2:$EE$2,BJ$4,'SPACELOG 7 BP'!$F78:$EE78)+SUMIF('SPACELOG 8 BP'!$F$2:$EE$2,BJ$4,'SPACELOG 8 BP'!$F78:$EE78)+SUMIF('SPACELOG 9 BP'!$F$2:$EE$2,BJ$4,'SPACELOG 9 BP'!$F78:$EE78)+SUMIF('SPACELOG 10 BP'!$F$2:$EE$2,BJ$4,'SPACELOG 10 BP'!$F78:$EE78)+SUMIF('SPACELOG 11 BP'!$F$2:$EE$2,BJ$4,'SPACELOG 11 BP'!$F78:$EE78)+SUMIF('SPACELOG 12 BP'!$F$2:$EE$2,BJ$4,'SPACELOG 12 BP'!$F78:$EE78)</f>
        <v>11185</v>
      </c>
      <c r="BK78" s="33">
        <f>SUMIF('reporting montigny'!$F$2:$EE$2,BK$4,'reporting montigny'!$F78:$EE78)+SUMIF('reporting boissy'!$F$2:$EE$2,BK$4,'reporting boissy'!$F78:$EE78)+SUMIF('reporting moussy'!$F$2:$EE$2,BK$4,'reporting moussy'!$F78:$EE78)+SUMIF('reporting trappes'!$F$2:$EE$2,BK$4,'reporting trappes'!$F78:$EE78)+SUMIF('SPACELOG 5 BP'!$F$2:$EE$2,BK$4,'SPACELOG 5 BP'!$F78:$EE78)+SUMIF('SPACELOG 6 BP'!$F$2:$EE$2,BK$4,'SPACELOG 6 BP'!$F78:$EE78)+SUMIF('SPACELOG 7 BP'!$F$2:$EE$2,BK$4,'SPACELOG 7 BP'!$F78:$EE78)+SUMIF('SPACELOG 8 BP'!$F$2:$EE$2,BK$4,'SPACELOG 8 BP'!$F78:$EE78)+SUMIF('SPACELOG 9 BP'!$F$2:$EE$2,BK$4,'SPACELOG 9 BP'!$F78:$EE78)+SUMIF('SPACELOG 10 BP'!$F$2:$EE$2,BK$4,'SPACELOG 10 BP'!$F78:$EE78)+SUMIF('SPACELOG 11 BP'!$F$2:$EE$2,BK$4,'SPACELOG 11 BP'!$F78:$EE78)+SUMIF('SPACELOG 12 BP'!$F$2:$EE$2,BK$4,'SPACELOG 12 BP'!$F78:$EE78)</f>
        <v>11185</v>
      </c>
      <c r="BL78" s="33">
        <f>SUMIF('reporting montigny'!$F$2:$EE$2,BL$4,'reporting montigny'!$F78:$EE78)+SUMIF('reporting boissy'!$F$2:$EE$2,BL$4,'reporting boissy'!$F78:$EE78)+SUMIF('reporting moussy'!$F$2:$EE$2,BL$4,'reporting moussy'!$F78:$EE78)+SUMIF('reporting trappes'!$F$2:$EE$2,BL$4,'reporting trappes'!$F78:$EE78)+SUMIF('SPACELOG 5 BP'!$F$2:$EE$2,BL$4,'SPACELOG 5 BP'!$F78:$EE78)+SUMIF('SPACELOG 6 BP'!$F$2:$EE$2,BL$4,'SPACELOG 6 BP'!$F78:$EE78)+SUMIF('SPACELOG 7 BP'!$F$2:$EE$2,BL$4,'SPACELOG 7 BP'!$F78:$EE78)+SUMIF('SPACELOG 8 BP'!$F$2:$EE$2,BL$4,'SPACELOG 8 BP'!$F78:$EE78)+SUMIF('SPACELOG 9 BP'!$F$2:$EE$2,BL$4,'SPACELOG 9 BP'!$F78:$EE78)+SUMIF('SPACELOG 10 BP'!$F$2:$EE$2,BL$4,'SPACELOG 10 BP'!$F78:$EE78)+SUMIF('SPACELOG 11 BP'!$F$2:$EE$2,BL$4,'SPACELOG 11 BP'!$F78:$EE78)+SUMIF('SPACELOG 12 BP'!$F$2:$EE$2,BL$4,'SPACELOG 12 BP'!$F78:$EE78)</f>
        <v>11185</v>
      </c>
      <c r="BM78" s="33">
        <f>SUMIF('reporting montigny'!$F$2:$EE$2,BM$4,'reporting montigny'!$F78:$EE78)+SUMIF('reporting boissy'!$F$2:$EE$2,BM$4,'reporting boissy'!$F78:$EE78)+SUMIF('reporting moussy'!$F$2:$EE$2,BM$4,'reporting moussy'!$F78:$EE78)+SUMIF('reporting trappes'!$F$2:$EE$2,BM$4,'reporting trappes'!$F78:$EE78)+SUMIF('SPACELOG 5 BP'!$F$2:$EE$2,BM$4,'SPACELOG 5 BP'!$F78:$EE78)+SUMIF('SPACELOG 6 BP'!$F$2:$EE$2,BM$4,'SPACELOG 6 BP'!$F78:$EE78)+SUMIF('SPACELOG 7 BP'!$F$2:$EE$2,BM$4,'SPACELOG 7 BP'!$F78:$EE78)+SUMIF('SPACELOG 8 BP'!$F$2:$EE$2,BM$4,'SPACELOG 8 BP'!$F78:$EE78)+SUMIF('SPACELOG 9 BP'!$F$2:$EE$2,BM$4,'SPACELOG 9 BP'!$F78:$EE78)+SUMIF('SPACELOG 10 BP'!$F$2:$EE$2,BM$4,'SPACELOG 10 BP'!$F78:$EE78)+SUMIF('SPACELOG 11 BP'!$F$2:$EE$2,BM$4,'SPACELOG 11 BP'!$F78:$EE78)+SUMIF('SPACELOG 12 BP'!$F$2:$EE$2,BM$4,'SPACELOG 12 BP'!$F78:$EE78)</f>
        <v>11185</v>
      </c>
      <c r="BN78" s="33">
        <f>SUMIF('reporting montigny'!$F$2:$EE$2,BN$4,'reporting montigny'!$F78:$EE78)+SUMIF('reporting boissy'!$F$2:$EE$2,BN$4,'reporting boissy'!$F78:$EE78)+SUMIF('reporting moussy'!$F$2:$EE$2,BN$4,'reporting moussy'!$F78:$EE78)+SUMIF('reporting trappes'!$F$2:$EE$2,BN$4,'reporting trappes'!$F78:$EE78)+SUMIF('SPACELOG 5 BP'!$F$2:$EE$2,BN$4,'SPACELOG 5 BP'!$F78:$EE78)+SUMIF('SPACELOG 6 BP'!$F$2:$EE$2,BN$4,'SPACELOG 6 BP'!$F78:$EE78)+SUMIF('SPACELOG 7 BP'!$F$2:$EE$2,BN$4,'SPACELOG 7 BP'!$F78:$EE78)+SUMIF('SPACELOG 8 BP'!$F$2:$EE$2,BN$4,'SPACELOG 8 BP'!$F78:$EE78)+SUMIF('SPACELOG 9 BP'!$F$2:$EE$2,BN$4,'SPACELOG 9 BP'!$F78:$EE78)+SUMIF('SPACELOG 10 BP'!$F$2:$EE$2,BN$4,'SPACELOG 10 BP'!$F78:$EE78)+SUMIF('SPACELOG 11 BP'!$F$2:$EE$2,BN$4,'SPACELOG 11 BP'!$F78:$EE78)+SUMIF('SPACELOG 12 BP'!$F$2:$EE$2,BN$4,'SPACELOG 12 BP'!$F78:$EE78)</f>
        <v>11185</v>
      </c>
      <c r="BO78" s="33">
        <f>SUMIF('reporting montigny'!$F$2:$EE$2,BO$4,'reporting montigny'!$F78:$EE78)+SUMIF('reporting boissy'!$F$2:$EE$2,BO$4,'reporting boissy'!$F78:$EE78)+SUMIF('reporting moussy'!$F$2:$EE$2,BO$4,'reporting moussy'!$F78:$EE78)+SUMIF('reporting trappes'!$F$2:$EE$2,BO$4,'reporting trappes'!$F78:$EE78)+SUMIF('SPACELOG 5 BP'!$F$2:$EE$2,BO$4,'SPACELOG 5 BP'!$F78:$EE78)+SUMIF('SPACELOG 6 BP'!$F$2:$EE$2,BO$4,'SPACELOG 6 BP'!$F78:$EE78)+SUMIF('SPACELOG 7 BP'!$F$2:$EE$2,BO$4,'SPACELOG 7 BP'!$F78:$EE78)+SUMIF('SPACELOG 8 BP'!$F$2:$EE$2,BO$4,'SPACELOG 8 BP'!$F78:$EE78)+SUMIF('SPACELOG 9 BP'!$F$2:$EE$2,BO$4,'SPACELOG 9 BP'!$F78:$EE78)+SUMIF('SPACELOG 10 BP'!$F$2:$EE$2,BO$4,'SPACELOG 10 BP'!$F78:$EE78)+SUMIF('SPACELOG 11 BP'!$F$2:$EE$2,BO$4,'SPACELOG 11 BP'!$F78:$EE78)+SUMIF('SPACELOG 12 BP'!$F$2:$EE$2,BO$4,'SPACELOG 12 BP'!$F78:$EE78)</f>
        <v>7025</v>
      </c>
      <c r="BP78" s="33">
        <f>SUMIF('reporting montigny'!$F$2:$EE$2,BP$4,'reporting montigny'!$F78:$EE78)+SUMIF('reporting boissy'!$F$2:$EE$2,BP$4,'reporting boissy'!$F78:$EE78)+SUMIF('reporting moussy'!$F$2:$EE$2,BP$4,'reporting moussy'!$F78:$EE78)+SUMIF('reporting trappes'!$F$2:$EE$2,BP$4,'reporting trappes'!$F78:$EE78)+SUMIF('SPACELOG 5 BP'!$F$2:$EE$2,BP$4,'SPACELOG 5 BP'!$F78:$EE78)+SUMIF('SPACELOG 6 BP'!$F$2:$EE$2,BP$4,'SPACELOG 6 BP'!$F78:$EE78)+SUMIF('SPACELOG 7 BP'!$F$2:$EE$2,BP$4,'SPACELOG 7 BP'!$F78:$EE78)+SUMIF('SPACELOG 8 BP'!$F$2:$EE$2,BP$4,'SPACELOG 8 BP'!$F78:$EE78)+SUMIF('SPACELOG 9 BP'!$F$2:$EE$2,BP$4,'SPACELOG 9 BP'!$F78:$EE78)+SUMIF('SPACELOG 10 BP'!$F$2:$EE$2,BP$4,'SPACELOG 10 BP'!$F78:$EE78)+SUMIF('SPACELOG 11 BP'!$F$2:$EE$2,BP$4,'SPACELOG 11 BP'!$F78:$EE78)+SUMIF('SPACELOG 12 BP'!$F$2:$EE$2,BP$4,'SPACELOG 12 BP'!$F78:$EE78)</f>
        <v>7025</v>
      </c>
      <c r="BQ78" s="33">
        <f>SUMIF('reporting montigny'!$F$2:$EE$2,BQ$4,'reporting montigny'!$F78:$EE78)+SUMIF('reporting boissy'!$F$2:$EE$2,BQ$4,'reporting boissy'!$F78:$EE78)+SUMIF('reporting moussy'!$F$2:$EE$2,BQ$4,'reporting moussy'!$F78:$EE78)+SUMIF('reporting trappes'!$F$2:$EE$2,BQ$4,'reporting trappes'!$F78:$EE78)+SUMIF('SPACELOG 5 BP'!$F$2:$EE$2,BQ$4,'SPACELOG 5 BP'!$F78:$EE78)+SUMIF('SPACELOG 6 BP'!$F$2:$EE$2,BQ$4,'SPACELOG 6 BP'!$F78:$EE78)+SUMIF('SPACELOG 7 BP'!$F$2:$EE$2,BQ$4,'SPACELOG 7 BP'!$F78:$EE78)+SUMIF('SPACELOG 8 BP'!$F$2:$EE$2,BQ$4,'SPACELOG 8 BP'!$F78:$EE78)+SUMIF('SPACELOG 9 BP'!$F$2:$EE$2,BQ$4,'SPACELOG 9 BP'!$F78:$EE78)+SUMIF('SPACELOG 10 BP'!$F$2:$EE$2,BQ$4,'SPACELOG 10 BP'!$F78:$EE78)+SUMIF('SPACELOG 11 BP'!$F$2:$EE$2,BQ$4,'SPACELOG 11 BP'!$F78:$EE78)+SUMIF('SPACELOG 12 BP'!$F$2:$EE$2,BQ$4,'SPACELOG 12 BP'!$F78:$EE78)</f>
        <v>7025</v>
      </c>
      <c r="BR78" s="393">
        <f t="shared" si="330"/>
        <v>121740</v>
      </c>
      <c r="BS78" s="33">
        <f>SUMIF('reporting montigny'!$F$2:$EE$2,BS$4,'reporting montigny'!$F78:$EE78)+SUMIF('reporting boissy'!$F$2:$EE$2,BS$4,'reporting boissy'!$F78:$EE78)+SUMIF('reporting moussy'!$F$2:$EE$2,BS$4,'reporting moussy'!$F78:$EE78)+SUMIF('reporting trappes'!$F$2:$EE$2,BS$4,'reporting trappes'!$F78:$EE78)+SUMIF('SPACELOG 5 BP'!$F$2:$EE$2,BS$4,'SPACELOG 5 BP'!$F78:$EE78)+SUMIF('SPACELOG 6 BP'!$F$2:$EE$2,BS$4,'SPACELOG 6 BP'!$F78:$EE78)+SUMIF('SPACELOG 7 BP'!$F$2:$EE$2,BS$4,'SPACELOG 7 BP'!$F78:$EE78)+SUMIF('SPACELOG 8 BP'!$F$2:$EE$2,BS$4,'SPACELOG 8 BP'!$F78:$EE78)+SUMIF('SPACELOG 9 BP'!$F$2:$EE$2,BS$4,'SPACELOG 9 BP'!$F78:$EE78)+SUMIF('SPACELOG 10 BP'!$F$2:$EE$2,BS$4,'SPACELOG 10 BP'!$F78:$EE78)+SUMIF('SPACELOG 11 BP'!$F$2:$EE$2,BS$4,'SPACELOG 11 BP'!$F78:$EE78)+SUMIF('SPACELOG 12 BP'!$F$2:$EE$2,BS$4,'SPACELOG 12 BP'!$F78:$EE78)</f>
        <v>7025</v>
      </c>
      <c r="BT78" s="33">
        <f>SUMIF('reporting montigny'!$F$2:$EE$2,BT$4,'reporting montigny'!$F78:$EE78)+SUMIF('reporting boissy'!$F$2:$EE$2,BT$4,'reporting boissy'!$F78:$EE78)+SUMIF('reporting moussy'!$F$2:$EE$2,BT$4,'reporting moussy'!$F78:$EE78)+SUMIF('reporting trappes'!$F$2:$EE$2,BT$4,'reporting trappes'!$F78:$EE78)+SUMIF('SPACELOG 5 BP'!$F$2:$EE$2,BT$4,'SPACELOG 5 BP'!$F78:$EE78)+SUMIF('SPACELOG 6 BP'!$F$2:$EE$2,BT$4,'SPACELOG 6 BP'!$F78:$EE78)+SUMIF('SPACELOG 7 BP'!$F$2:$EE$2,BT$4,'SPACELOG 7 BP'!$F78:$EE78)+SUMIF('SPACELOG 8 BP'!$F$2:$EE$2,BT$4,'SPACELOG 8 BP'!$F78:$EE78)+SUMIF('SPACELOG 9 BP'!$F$2:$EE$2,BT$4,'SPACELOG 9 BP'!$F78:$EE78)+SUMIF('SPACELOG 10 BP'!$F$2:$EE$2,BT$4,'SPACELOG 10 BP'!$F78:$EE78)+SUMIF('SPACELOG 11 BP'!$F$2:$EE$2,BT$4,'SPACELOG 11 BP'!$F78:$EE78)+SUMIF('SPACELOG 12 BP'!$F$2:$EE$2,BT$4,'SPACELOG 12 BP'!$F78:$EE78)</f>
        <v>7025</v>
      </c>
      <c r="BU78" s="33">
        <f>SUMIF('reporting montigny'!$F$2:$EE$2,BU$4,'reporting montigny'!$F78:$EE78)+SUMIF('reporting boissy'!$F$2:$EE$2,BU$4,'reporting boissy'!$F78:$EE78)+SUMIF('reporting moussy'!$F$2:$EE$2,BU$4,'reporting moussy'!$F78:$EE78)+SUMIF('reporting trappes'!$F$2:$EE$2,BU$4,'reporting trappes'!$F78:$EE78)+SUMIF('SPACELOG 5 BP'!$F$2:$EE$2,BU$4,'SPACELOG 5 BP'!$F78:$EE78)+SUMIF('SPACELOG 6 BP'!$F$2:$EE$2,BU$4,'SPACELOG 6 BP'!$F78:$EE78)+SUMIF('SPACELOG 7 BP'!$F$2:$EE$2,BU$4,'SPACELOG 7 BP'!$F78:$EE78)+SUMIF('SPACELOG 8 BP'!$F$2:$EE$2,BU$4,'SPACELOG 8 BP'!$F78:$EE78)+SUMIF('SPACELOG 9 BP'!$F$2:$EE$2,BU$4,'SPACELOG 9 BP'!$F78:$EE78)+SUMIF('SPACELOG 10 BP'!$F$2:$EE$2,BU$4,'SPACELOG 10 BP'!$F78:$EE78)+SUMIF('SPACELOG 11 BP'!$F$2:$EE$2,BU$4,'SPACELOG 11 BP'!$F78:$EE78)+SUMIF('SPACELOG 12 BP'!$F$2:$EE$2,BU$4,'SPACELOG 12 BP'!$F78:$EE78)</f>
        <v>7025</v>
      </c>
      <c r="BV78" s="33">
        <f>SUMIF('reporting montigny'!$F$2:$EE$2,BV$4,'reporting montigny'!$F78:$EE78)+SUMIF('reporting boissy'!$F$2:$EE$2,BV$4,'reporting boissy'!$F78:$EE78)+SUMIF('reporting moussy'!$F$2:$EE$2,BV$4,'reporting moussy'!$F78:$EE78)+SUMIF('reporting trappes'!$F$2:$EE$2,BV$4,'reporting trappes'!$F78:$EE78)+SUMIF('SPACELOG 5 BP'!$F$2:$EE$2,BV$4,'SPACELOG 5 BP'!$F78:$EE78)+SUMIF('SPACELOG 6 BP'!$F$2:$EE$2,BV$4,'SPACELOG 6 BP'!$F78:$EE78)+SUMIF('SPACELOG 7 BP'!$F$2:$EE$2,BV$4,'SPACELOG 7 BP'!$F78:$EE78)+SUMIF('SPACELOG 8 BP'!$F$2:$EE$2,BV$4,'SPACELOG 8 BP'!$F78:$EE78)+SUMIF('SPACELOG 9 BP'!$F$2:$EE$2,BV$4,'SPACELOG 9 BP'!$F78:$EE78)+SUMIF('SPACELOG 10 BP'!$F$2:$EE$2,BV$4,'SPACELOG 10 BP'!$F78:$EE78)+SUMIF('SPACELOG 11 BP'!$F$2:$EE$2,BV$4,'SPACELOG 11 BP'!$F78:$EE78)+SUMIF('SPACELOG 12 BP'!$F$2:$EE$2,BV$4,'SPACELOG 12 BP'!$F78:$EE78)</f>
        <v>7025</v>
      </c>
      <c r="BW78" s="33">
        <f>SUMIF('reporting montigny'!$F$2:$EE$2,BW$4,'reporting montigny'!$F78:$EE78)+SUMIF('reporting boissy'!$F$2:$EE$2,BW$4,'reporting boissy'!$F78:$EE78)+SUMIF('reporting moussy'!$F$2:$EE$2,BW$4,'reporting moussy'!$F78:$EE78)+SUMIF('reporting trappes'!$F$2:$EE$2,BW$4,'reporting trappes'!$F78:$EE78)+SUMIF('SPACELOG 5 BP'!$F$2:$EE$2,BW$4,'SPACELOG 5 BP'!$F78:$EE78)+SUMIF('SPACELOG 6 BP'!$F$2:$EE$2,BW$4,'SPACELOG 6 BP'!$F78:$EE78)+SUMIF('SPACELOG 7 BP'!$F$2:$EE$2,BW$4,'SPACELOG 7 BP'!$F78:$EE78)+SUMIF('SPACELOG 8 BP'!$F$2:$EE$2,BW$4,'SPACELOG 8 BP'!$F78:$EE78)+SUMIF('SPACELOG 9 BP'!$F$2:$EE$2,BW$4,'SPACELOG 9 BP'!$F78:$EE78)+SUMIF('SPACELOG 10 BP'!$F$2:$EE$2,BW$4,'SPACELOG 10 BP'!$F78:$EE78)+SUMIF('SPACELOG 11 BP'!$F$2:$EE$2,BW$4,'SPACELOG 11 BP'!$F78:$EE78)+SUMIF('SPACELOG 12 BP'!$F$2:$EE$2,BW$4,'SPACELOG 12 BP'!$F78:$EE78)</f>
        <v>7025</v>
      </c>
      <c r="BX78" s="33">
        <f>SUMIF('reporting montigny'!$F$2:$EE$2,BX$4,'reporting montigny'!$F78:$EE78)+SUMIF('reporting boissy'!$F$2:$EE$2,BX$4,'reporting boissy'!$F78:$EE78)+SUMIF('reporting moussy'!$F$2:$EE$2,BX$4,'reporting moussy'!$F78:$EE78)+SUMIF('reporting trappes'!$F$2:$EE$2,BX$4,'reporting trappes'!$F78:$EE78)+SUMIF('SPACELOG 5 BP'!$F$2:$EE$2,BX$4,'SPACELOG 5 BP'!$F78:$EE78)+SUMIF('SPACELOG 6 BP'!$F$2:$EE$2,BX$4,'SPACELOG 6 BP'!$F78:$EE78)+SUMIF('SPACELOG 7 BP'!$F$2:$EE$2,BX$4,'SPACELOG 7 BP'!$F78:$EE78)+SUMIF('SPACELOG 8 BP'!$F$2:$EE$2,BX$4,'SPACELOG 8 BP'!$F78:$EE78)+SUMIF('SPACELOG 9 BP'!$F$2:$EE$2,BX$4,'SPACELOG 9 BP'!$F78:$EE78)+SUMIF('SPACELOG 10 BP'!$F$2:$EE$2,BX$4,'SPACELOG 10 BP'!$F78:$EE78)+SUMIF('SPACELOG 11 BP'!$F$2:$EE$2,BX$4,'SPACELOG 11 BP'!$F78:$EE78)+SUMIF('SPACELOG 12 BP'!$F$2:$EE$2,BX$4,'SPACELOG 12 BP'!$F78:$EE78)</f>
        <v>7025</v>
      </c>
      <c r="BY78" s="33">
        <f>SUMIF('reporting montigny'!$F$2:$EE$2,BY$4,'reporting montigny'!$F78:$EE78)+SUMIF('reporting boissy'!$F$2:$EE$2,BY$4,'reporting boissy'!$F78:$EE78)+SUMIF('reporting moussy'!$F$2:$EE$2,BY$4,'reporting moussy'!$F78:$EE78)+SUMIF('reporting trappes'!$F$2:$EE$2,BY$4,'reporting trappes'!$F78:$EE78)+SUMIF('SPACELOG 5 BP'!$F$2:$EE$2,BY$4,'SPACELOG 5 BP'!$F78:$EE78)+SUMIF('SPACELOG 6 BP'!$F$2:$EE$2,BY$4,'SPACELOG 6 BP'!$F78:$EE78)+SUMIF('SPACELOG 7 BP'!$F$2:$EE$2,BY$4,'SPACELOG 7 BP'!$F78:$EE78)+SUMIF('SPACELOG 8 BP'!$F$2:$EE$2,BY$4,'SPACELOG 8 BP'!$F78:$EE78)+SUMIF('SPACELOG 9 BP'!$F$2:$EE$2,BY$4,'SPACELOG 9 BP'!$F78:$EE78)+SUMIF('SPACELOG 10 BP'!$F$2:$EE$2,BY$4,'SPACELOG 10 BP'!$F78:$EE78)+SUMIF('SPACELOG 11 BP'!$F$2:$EE$2,BY$4,'SPACELOG 11 BP'!$F78:$EE78)+SUMIF('SPACELOG 12 BP'!$F$2:$EE$2,BY$4,'SPACELOG 12 BP'!$F78:$EE78)</f>
        <v>7025</v>
      </c>
      <c r="BZ78" s="33">
        <f>SUMIF('reporting montigny'!$F$2:$EE$2,BZ$4,'reporting montigny'!$F78:$EE78)+SUMIF('reporting boissy'!$F$2:$EE$2,BZ$4,'reporting boissy'!$F78:$EE78)+SUMIF('reporting moussy'!$F$2:$EE$2,BZ$4,'reporting moussy'!$F78:$EE78)+SUMIF('reporting trappes'!$F$2:$EE$2,BZ$4,'reporting trappes'!$F78:$EE78)+SUMIF('SPACELOG 5 BP'!$F$2:$EE$2,BZ$4,'SPACELOG 5 BP'!$F78:$EE78)+SUMIF('SPACELOG 6 BP'!$F$2:$EE$2,BZ$4,'SPACELOG 6 BP'!$F78:$EE78)+SUMIF('SPACELOG 7 BP'!$F$2:$EE$2,BZ$4,'SPACELOG 7 BP'!$F78:$EE78)+SUMIF('SPACELOG 8 BP'!$F$2:$EE$2,BZ$4,'SPACELOG 8 BP'!$F78:$EE78)+SUMIF('SPACELOG 9 BP'!$F$2:$EE$2,BZ$4,'SPACELOG 9 BP'!$F78:$EE78)+SUMIF('SPACELOG 10 BP'!$F$2:$EE$2,BZ$4,'SPACELOG 10 BP'!$F78:$EE78)+SUMIF('SPACELOG 11 BP'!$F$2:$EE$2,BZ$4,'SPACELOG 11 BP'!$F78:$EE78)+SUMIF('SPACELOG 12 BP'!$F$2:$EE$2,BZ$4,'SPACELOG 12 BP'!$F78:$EE78)</f>
        <v>7025</v>
      </c>
      <c r="CA78" s="33">
        <f>SUMIF('reporting montigny'!$F$2:$EE$2,CA$4,'reporting montigny'!$F78:$EE78)+SUMIF('reporting boissy'!$F$2:$EE$2,CA$4,'reporting boissy'!$F78:$EE78)+SUMIF('reporting moussy'!$F$2:$EE$2,CA$4,'reporting moussy'!$F78:$EE78)+SUMIF('reporting trappes'!$F$2:$EE$2,CA$4,'reporting trappes'!$F78:$EE78)+SUMIF('SPACELOG 5 BP'!$F$2:$EE$2,CA$4,'SPACELOG 5 BP'!$F78:$EE78)+SUMIF('SPACELOG 6 BP'!$F$2:$EE$2,CA$4,'SPACELOG 6 BP'!$F78:$EE78)+SUMIF('SPACELOG 7 BP'!$F$2:$EE$2,CA$4,'SPACELOG 7 BP'!$F78:$EE78)+SUMIF('SPACELOG 8 BP'!$F$2:$EE$2,CA$4,'SPACELOG 8 BP'!$F78:$EE78)+SUMIF('SPACELOG 9 BP'!$F$2:$EE$2,CA$4,'SPACELOG 9 BP'!$F78:$EE78)+SUMIF('SPACELOG 10 BP'!$F$2:$EE$2,CA$4,'SPACELOG 10 BP'!$F78:$EE78)+SUMIF('SPACELOG 11 BP'!$F$2:$EE$2,CA$4,'SPACELOG 11 BP'!$F78:$EE78)+SUMIF('SPACELOG 12 BP'!$F$2:$EE$2,CA$4,'SPACELOG 12 BP'!$F78:$EE78)</f>
        <v>7025</v>
      </c>
      <c r="CB78" s="33">
        <f>SUMIF('reporting montigny'!$F$2:$EE$2,CB$4,'reporting montigny'!$F78:$EE78)+SUMIF('reporting boissy'!$F$2:$EE$2,CB$4,'reporting boissy'!$F78:$EE78)+SUMIF('reporting moussy'!$F$2:$EE$2,CB$4,'reporting moussy'!$F78:$EE78)+SUMIF('reporting trappes'!$F$2:$EE$2,CB$4,'reporting trappes'!$F78:$EE78)+SUMIF('SPACELOG 5 BP'!$F$2:$EE$2,CB$4,'SPACELOG 5 BP'!$F78:$EE78)+SUMIF('SPACELOG 6 BP'!$F$2:$EE$2,CB$4,'SPACELOG 6 BP'!$F78:$EE78)+SUMIF('SPACELOG 7 BP'!$F$2:$EE$2,CB$4,'SPACELOG 7 BP'!$F78:$EE78)+SUMIF('SPACELOG 8 BP'!$F$2:$EE$2,CB$4,'SPACELOG 8 BP'!$F78:$EE78)+SUMIF('SPACELOG 9 BP'!$F$2:$EE$2,CB$4,'SPACELOG 9 BP'!$F78:$EE78)+SUMIF('SPACELOG 10 BP'!$F$2:$EE$2,CB$4,'SPACELOG 10 BP'!$F78:$EE78)+SUMIF('SPACELOG 11 BP'!$F$2:$EE$2,CB$4,'SPACELOG 11 BP'!$F78:$EE78)+SUMIF('SPACELOG 12 BP'!$F$2:$EE$2,CB$4,'SPACELOG 12 BP'!$F78:$EE78)</f>
        <v>7025</v>
      </c>
      <c r="CC78" s="33">
        <f>SUMIF('reporting montigny'!$F$2:$EE$2,CC$4,'reporting montigny'!$F78:$EE78)+SUMIF('reporting boissy'!$F$2:$EE$2,CC$4,'reporting boissy'!$F78:$EE78)+SUMIF('reporting moussy'!$F$2:$EE$2,CC$4,'reporting moussy'!$F78:$EE78)+SUMIF('reporting trappes'!$F$2:$EE$2,CC$4,'reporting trappes'!$F78:$EE78)+SUMIF('SPACELOG 5 BP'!$F$2:$EE$2,CC$4,'SPACELOG 5 BP'!$F78:$EE78)+SUMIF('SPACELOG 6 BP'!$F$2:$EE$2,CC$4,'SPACELOG 6 BP'!$F78:$EE78)+SUMIF('SPACELOG 7 BP'!$F$2:$EE$2,CC$4,'SPACELOG 7 BP'!$F78:$EE78)+SUMIF('SPACELOG 8 BP'!$F$2:$EE$2,CC$4,'SPACELOG 8 BP'!$F78:$EE78)+SUMIF('SPACELOG 9 BP'!$F$2:$EE$2,CC$4,'SPACELOG 9 BP'!$F78:$EE78)+SUMIF('SPACELOG 10 BP'!$F$2:$EE$2,CC$4,'SPACELOG 10 BP'!$F78:$EE78)+SUMIF('SPACELOG 11 BP'!$F$2:$EE$2,CC$4,'SPACELOG 11 BP'!$F78:$EE78)+SUMIF('SPACELOG 12 BP'!$F$2:$EE$2,CC$4,'SPACELOG 12 BP'!$F78:$EE78)</f>
        <v>6100</v>
      </c>
      <c r="CD78" s="33">
        <f>SUMIF('reporting montigny'!$F$2:$EE$2,CD$4,'reporting montigny'!$F78:$EE78)+SUMIF('reporting boissy'!$F$2:$EE$2,CD$4,'reporting boissy'!$F78:$EE78)+SUMIF('reporting moussy'!$F$2:$EE$2,CD$4,'reporting moussy'!$F78:$EE78)+SUMIF('reporting trappes'!$F$2:$EE$2,CD$4,'reporting trappes'!$F78:$EE78)+SUMIF('SPACELOG 5 BP'!$F$2:$EE$2,CD$4,'SPACELOG 5 BP'!$F78:$EE78)+SUMIF('SPACELOG 6 BP'!$F$2:$EE$2,CD$4,'SPACELOG 6 BP'!$F78:$EE78)+SUMIF('SPACELOG 7 BP'!$F$2:$EE$2,CD$4,'SPACELOG 7 BP'!$F78:$EE78)+SUMIF('SPACELOG 8 BP'!$F$2:$EE$2,CD$4,'SPACELOG 8 BP'!$F78:$EE78)+SUMIF('SPACELOG 9 BP'!$F$2:$EE$2,CD$4,'SPACELOG 9 BP'!$F78:$EE78)+SUMIF('SPACELOG 10 BP'!$F$2:$EE$2,CD$4,'SPACELOG 10 BP'!$F78:$EE78)+SUMIF('SPACELOG 11 BP'!$F$2:$EE$2,CD$4,'SPACELOG 11 BP'!$F78:$EE78)+SUMIF('SPACELOG 12 BP'!$F$2:$EE$2,CD$4,'SPACELOG 12 BP'!$F78:$EE78)</f>
        <v>6100</v>
      </c>
      <c r="CE78" s="393">
        <f t="shared" si="331"/>
        <v>82450</v>
      </c>
      <c r="CF78" s="33">
        <f>SUMIF('reporting montigny'!$F$2:$EE$2,CF$4,'reporting montigny'!$F78:$EE78)+SUMIF('reporting boissy'!$F$2:$EE$2,CF$4,'reporting boissy'!$F78:$EE78)+SUMIF('reporting moussy'!$F$2:$EE$2,CF$4,'reporting moussy'!$F78:$EE78)+SUMIF('reporting trappes'!$F$2:$EE$2,CF$4,'reporting trappes'!$F78:$EE78)+SUMIF('SPACELOG 5 BP'!$F$2:$EE$2,CF$4,'SPACELOG 5 BP'!$F78:$EE78)+SUMIF('SPACELOG 6 BP'!$F$2:$EE$2,CF$4,'SPACELOG 6 BP'!$F78:$EE78)+SUMIF('SPACELOG 7 BP'!$F$2:$EE$2,CF$4,'SPACELOG 7 BP'!$F78:$EE78)+SUMIF('SPACELOG 8 BP'!$F$2:$EE$2,CF$4,'SPACELOG 8 BP'!$F78:$EE78)+SUMIF('SPACELOG 9 BP'!$F$2:$EE$2,CF$4,'SPACELOG 9 BP'!$F78:$EE78)+SUMIF('SPACELOG 10 BP'!$F$2:$EE$2,CF$4,'SPACELOG 10 BP'!$F78:$EE78)+SUMIF('SPACELOG 11 BP'!$F$2:$EE$2,CF$4,'SPACELOG 11 BP'!$F78:$EE78)+SUMIF('SPACELOG 12 BP'!$F$2:$EE$2,CF$4,'SPACELOG 12 BP'!$F78:$EE78)</f>
        <v>6100</v>
      </c>
      <c r="CG78" s="33">
        <f>SUMIF('reporting montigny'!$F$2:$EE$2,CG$4,'reporting montigny'!$F78:$EE78)+SUMIF('reporting boissy'!$F$2:$EE$2,CG$4,'reporting boissy'!$F78:$EE78)+SUMIF('reporting moussy'!$F$2:$EE$2,CG$4,'reporting moussy'!$F78:$EE78)+SUMIF('reporting trappes'!$F$2:$EE$2,CG$4,'reporting trappes'!$F78:$EE78)+SUMIF('SPACELOG 5 BP'!$F$2:$EE$2,CG$4,'SPACELOG 5 BP'!$F78:$EE78)+SUMIF('SPACELOG 6 BP'!$F$2:$EE$2,CG$4,'SPACELOG 6 BP'!$F78:$EE78)+SUMIF('SPACELOG 7 BP'!$F$2:$EE$2,CG$4,'SPACELOG 7 BP'!$F78:$EE78)+SUMIF('SPACELOG 8 BP'!$F$2:$EE$2,CG$4,'SPACELOG 8 BP'!$F78:$EE78)+SUMIF('SPACELOG 9 BP'!$F$2:$EE$2,CG$4,'SPACELOG 9 BP'!$F78:$EE78)+SUMIF('SPACELOG 10 BP'!$F$2:$EE$2,CG$4,'SPACELOG 10 BP'!$F78:$EE78)+SUMIF('SPACELOG 11 BP'!$F$2:$EE$2,CG$4,'SPACELOG 11 BP'!$F78:$EE78)+SUMIF('SPACELOG 12 BP'!$F$2:$EE$2,CG$4,'SPACELOG 12 BP'!$F78:$EE78)</f>
        <v>6100</v>
      </c>
      <c r="CH78" s="33">
        <f>SUMIF('reporting montigny'!$F$2:$EE$2,CH$4,'reporting montigny'!$F78:$EE78)+SUMIF('reporting boissy'!$F$2:$EE$2,CH$4,'reporting boissy'!$F78:$EE78)+SUMIF('reporting moussy'!$F$2:$EE$2,CH$4,'reporting moussy'!$F78:$EE78)+SUMIF('reporting trappes'!$F$2:$EE$2,CH$4,'reporting trappes'!$F78:$EE78)+SUMIF('SPACELOG 5 BP'!$F$2:$EE$2,CH$4,'SPACELOG 5 BP'!$F78:$EE78)+SUMIF('SPACELOG 6 BP'!$F$2:$EE$2,CH$4,'SPACELOG 6 BP'!$F78:$EE78)+SUMIF('SPACELOG 7 BP'!$F$2:$EE$2,CH$4,'SPACELOG 7 BP'!$F78:$EE78)+SUMIF('SPACELOG 8 BP'!$F$2:$EE$2,CH$4,'SPACELOG 8 BP'!$F78:$EE78)+SUMIF('SPACELOG 9 BP'!$F$2:$EE$2,CH$4,'SPACELOG 9 BP'!$F78:$EE78)+SUMIF('SPACELOG 10 BP'!$F$2:$EE$2,CH$4,'SPACELOG 10 BP'!$F78:$EE78)+SUMIF('SPACELOG 11 BP'!$F$2:$EE$2,CH$4,'SPACELOG 11 BP'!$F78:$EE78)+SUMIF('SPACELOG 12 BP'!$F$2:$EE$2,CH$4,'SPACELOG 12 BP'!$F78:$EE78)</f>
        <v>6100</v>
      </c>
      <c r="CI78" s="33">
        <f>SUMIF('reporting montigny'!$F$2:$EE$2,CI$4,'reporting montigny'!$F78:$EE78)+SUMIF('reporting boissy'!$F$2:$EE$2,CI$4,'reporting boissy'!$F78:$EE78)+SUMIF('reporting moussy'!$F$2:$EE$2,CI$4,'reporting moussy'!$F78:$EE78)+SUMIF('reporting trappes'!$F$2:$EE$2,CI$4,'reporting trappes'!$F78:$EE78)+SUMIF('SPACELOG 5 BP'!$F$2:$EE$2,CI$4,'SPACELOG 5 BP'!$F78:$EE78)+SUMIF('SPACELOG 6 BP'!$F$2:$EE$2,CI$4,'SPACELOG 6 BP'!$F78:$EE78)+SUMIF('SPACELOG 7 BP'!$F$2:$EE$2,CI$4,'SPACELOG 7 BP'!$F78:$EE78)+SUMIF('SPACELOG 8 BP'!$F$2:$EE$2,CI$4,'SPACELOG 8 BP'!$F78:$EE78)+SUMIF('SPACELOG 9 BP'!$F$2:$EE$2,CI$4,'SPACELOG 9 BP'!$F78:$EE78)+SUMIF('SPACELOG 10 BP'!$F$2:$EE$2,CI$4,'SPACELOG 10 BP'!$F78:$EE78)+SUMIF('SPACELOG 11 BP'!$F$2:$EE$2,CI$4,'SPACELOG 11 BP'!$F78:$EE78)+SUMIF('SPACELOG 12 BP'!$F$2:$EE$2,CI$4,'SPACELOG 12 BP'!$F78:$EE78)</f>
        <v>6100</v>
      </c>
      <c r="CJ78" s="33">
        <f>SUMIF('reporting montigny'!$F$2:$EE$2,CJ$4,'reporting montigny'!$F78:$EE78)+SUMIF('reporting boissy'!$F$2:$EE$2,CJ$4,'reporting boissy'!$F78:$EE78)+SUMIF('reporting moussy'!$F$2:$EE$2,CJ$4,'reporting moussy'!$F78:$EE78)+SUMIF('reporting trappes'!$F$2:$EE$2,CJ$4,'reporting trappes'!$F78:$EE78)+SUMIF('SPACELOG 5 BP'!$F$2:$EE$2,CJ$4,'SPACELOG 5 BP'!$F78:$EE78)+SUMIF('SPACELOG 6 BP'!$F$2:$EE$2,CJ$4,'SPACELOG 6 BP'!$F78:$EE78)+SUMIF('SPACELOG 7 BP'!$F$2:$EE$2,CJ$4,'SPACELOG 7 BP'!$F78:$EE78)+SUMIF('SPACELOG 8 BP'!$F$2:$EE$2,CJ$4,'SPACELOG 8 BP'!$F78:$EE78)+SUMIF('SPACELOG 9 BP'!$F$2:$EE$2,CJ$4,'SPACELOG 9 BP'!$F78:$EE78)+SUMIF('SPACELOG 10 BP'!$F$2:$EE$2,CJ$4,'SPACELOG 10 BP'!$F78:$EE78)+SUMIF('SPACELOG 11 BP'!$F$2:$EE$2,CJ$4,'SPACELOG 11 BP'!$F78:$EE78)+SUMIF('SPACELOG 12 BP'!$F$2:$EE$2,CJ$4,'SPACELOG 12 BP'!$F78:$EE78)</f>
        <v>0</v>
      </c>
      <c r="CK78" s="33">
        <f>SUMIF('reporting montigny'!$F$2:$EE$2,CK$4,'reporting montigny'!$F78:$EE78)+SUMIF('reporting boissy'!$F$2:$EE$2,CK$4,'reporting boissy'!$F78:$EE78)+SUMIF('reporting moussy'!$F$2:$EE$2,CK$4,'reporting moussy'!$F78:$EE78)+SUMIF('reporting trappes'!$F$2:$EE$2,CK$4,'reporting trappes'!$F78:$EE78)+SUMIF('SPACELOG 5 BP'!$F$2:$EE$2,CK$4,'SPACELOG 5 BP'!$F78:$EE78)+SUMIF('SPACELOG 6 BP'!$F$2:$EE$2,CK$4,'SPACELOG 6 BP'!$F78:$EE78)+SUMIF('SPACELOG 7 BP'!$F$2:$EE$2,CK$4,'SPACELOG 7 BP'!$F78:$EE78)+SUMIF('SPACELOG 8 BP'!$F$2:$EE$2,CK$4,'SPACELOG 8 BP'!$F78:$EE78)+SUMIF('SPACELOG 9 BP'!$F$2:$EE$2,CK$4,'SPACELOG 9 BP'!$F78:$EE78)+SUMIF('SPACELOG 10 BP'!$F$2:$EE$2,CK$4,'SPACELOG 10 BP'!$F78:$EE78)+SUMIF('SPACELOG 11 BP'!$F$2:$EE$2,CK$4,'SPACELOG 11 BP'!$F78:$EE78)+SUMIF('SPACELOG 12 BP'!$F$2:$EE$2,CK$4,'SPACELOG 12 BP'!$F78:$EE78)</f>
        <v>0</v>
      </c>
      <c r="CL78" s="33">
        <f>SUMIF('reporting montigny'!$F$2:$EE$2,CL$4,'reporting montigny'!$F78:$EE78)+SUMIF('reporting boissy'!$F$2:$EE$2,CL$4,'reporting boissy'!$F78:$EE78)+SUMIF('reporting moussy'!$F$2:$EE$2,CL$4,'reporting moussy'!$F78:$EE78)+SUMIF('reporting trappes'!$F$2:$EE$2,CL$4,'reporting trappes'!$F78:$EE78)+SUMIF('SPACELOG 5 BP'!$F$2:$EE$2,CL$4,'SPACELOG 5 BP'!$F78:$EE78)+SUMIF('SPACELOG 6 BP'!$F$2:$EE$2,CL$4,'SPACELOG 6 BP'!$F78:$EE78)+SUMIF('SPACELOG 7 BP'!$F$2:$EE$2,CL$4,'SPACELOG 7 BP'!$F78:$EE78)+SUMIF('SPACELOG 8 BP'!$F$2:$EE$2,CL$4,'SPACELOG 8 BP'!$F78:$EE78)+SUMIF('SPACELOG 9 BP'!$F$2:$EE$2,CL$4,'SPACELOG 9 BP'!$F78:$EE78)+SUMIF('SPACELOG 10 BP'!$F$2:$EE$2,CL$4,'SPACELOG 10 BP'!$F78:$EE78)+SUMIF('SPACELOG 11 BP'!$F$2:$EE$2,CL$4,'SPACELOG 11 BP'!$F78:$EE78)+SUMIF('SPACELOG 12 BP'!$F$2:$EE$2,CL$4,'SPACELOG 12 BP'!$F78:$EE78)</f>
        <v>0</v>
      </c>
      <c r="CM78" s="33">
        <f>SUMIF('reporting montigny'!$F$2:$EE$2,CM$4,'reporting montigny'!$F78:$EE78)+SUMIF('reporting boissy'!$F$2:$EE$2,CM$4,'reporting boissy'!$F78:$EE78)+SUMIF('reporting moussy'!$F$2:$EE$2,CM$4,'reporting moussy'!$F78:$EE78)+SUMIF('reporting trappes'!$F$2:$EE$2,CM$4,'reporting trappes'!$F78:$EE78)+SUMIF('SPACELOG 5 BP'!$F$2:$EE$2,CM$4,'SPACELOG 5 BP'!$F78:$EE78)+SUMIF('SPACELOG 6 BP'!$F$2:$EE$2,CM$4,'SPACELOG 6 BP'!$F78:$EE78)+SUMIF('SPACELOG 7 BP'!$F$2:$EE$2,CM$4,'SPACELOG 7 BP'!$F78:$EE78)+SUMIF('SPACELOG 8 BP'!$F$2:$EE$2,CM$4,'SPACELOG 8 BP'!$F78:$EE78)+SUMIF('SPACELOG 9 BP'!$F$2:$EE$2,CM$4,'SPACELOG 9 BP'!$F78:$EE78)+SUMIF('SPACELOG 10 BP'!$F$2:$EE$2,CM$4,'SPACELOG 10 BP'!$F78:$EE78)+SUMIF('SPACELOG 11 BP'!$F$2:$EE$2,CM$4,'SPACELOG 11 BP'!$F78:$EE78)+SUMIF('SPACELOG 12 BP'!$F$2:$EE$2,CM$4,'SPACELOG 12 BP'!$F78:$EE78)</f>
        <v>0</v>
      </c>
      <c r="CN78" s="33">
        <f>SUMIF('reporting montigny'!$F$2:$EE$2,CN$4,'reporting montigny'!$F78:$EE78)+SUMIF('reporting boissy'!$F$2:$EE$2,CN$4,'reporting boissy'!$F78:$EE78)+SUMIF('reporting moussy'!$F$2:$EE$2,CN$4,'reporting moussy'!$F78:$EE78)+SUMIF('reporting trappes'!$F$2:$EE$2,CN$4,'reporting trappes'!$F78:$EE78)+SUMIF('SPACELOG 5 BP'!$F$2:$EE$2,CN$4,'SPACELOG 5 BP'!$F78:$EE78)+SUMIF('SPACELOG 6 BP'!$F$2:$EE$2,CN$4,'SPACELOG 6 BP'!$F78:$EE78)+SUMIF('SPACELOG 7 BP'!$F$2:$EE$2,CN$4,'SPACELOG 7 BP'!$F78:$EE78)+SUMIF('SPACELOG 8 BP'!$F$2:$EE$2,CN$4,'SPACELOG 8 BP'!$F78:$EE78)+SUMIF('SPACELOG 9 BP'!$F$2:$EE$2,CN$4,'SPACELOG 9 BP'!$F78:$EE78)+SUMIF('SPACELOG 10 BP'!$F$2:$EE$2,CN$4,'SPACELOG 10 BP'!$F78:$EE78)+SUMIF('SPACELOG 11 BP'!$F$2:$EE$2,CN$4,'SPACELOG 11 BP'!$F78:$EE78)+SUMIF('SPACELOG 12 BP'!$F$2:$EE$2,CN$4,'SPACELOG 12 BP'!$F78:$EE78)</f>
        <v>0</v>
      </c>
      <c r="CO78" s="33">
        <f>SUMIF('reporting montigny'!$F$2:$EE$2,CO$4,'reporting montigny'!$F78:$EE78)+SUMIF('reporting boissy'!$F$2:$EE$2,CO$4,'reporting boissy'!$F78:$EE78)+SUMIF('reporting moussy'!$F$2:$EE$2,CO$4,'reporting moussy'!$F78:$EE78)+SUMIF('reporting trappes'!$F$2:$EE$2,CO$4,'reporting trappes'!$F78:$EE78)+SUMIF('SPACELOG 5 BP'!$F$2:$EE$2,CO$4,'SPACELOG 5 BP'!$F78:$EE78)+SUMIF('SPACELOG 6 BP'!$F$2:$EE$2,CO$4,'SPACELOG 6 BP'!$F78:$EE78)+SUMIF('SPACELOG 7 BP'!$F$2:$EE$2,CO$4,'SPACELOG 7 BP'!$F78:$EE78)+SUMIF('SPACELOG 8 BP'!$F$2:$EE$2,CO$4,'SPACELOG 8 BP'!$F78:$EE78)+SUMIF('SPACELOG 9 BP'!$F$2:$EE$2,CO$4,'SPACELOG 9 BP'!$F78:$EE78)+SUMIF('SPACELOG 10 BP'!$F$2:$EE$2,CO$4,'SPACELOG 10 BP'!$F78:$EE78)+SUMIF('SPACELOG 11 BP'!$F$2:$EE$2,CO$4,'SPACELOG 11 BP'!$F78:$EE78)+SUMIF('SPACELOG 12 BP'!$F$2:$EE$2,CO$4,'SPACELOG 12 BP'!$F78:$EE78)</f>
        <v>0</v>
      </c>
      <c r="CP78" s="33">
        <f>SUMIF('reporting montigny'!$F$2:$EE$2,CP$4,'reporting montigny'!$F78:$EE78)+SUMIF('reporting boissy'!$F$2:$EE$2,CP$4,'reporting boissy'!$F78:$EE78)+SUMIF('reporting moussy'!$F$2:$EE$2,CP$4,'reporting moussy'!$F78:$EE78)+SUMIF('reporting trappes'!$F$2:$EE$2,CP$4,'reporting trappes'!$F78:$EE78)+SUMIF('SPACELOG 5 BP'!$F$2:$EE$2,CP$4,'SPACELOG 5 BP'!$F78:$EE78)+SUMIF('SPACELOG 6 BP'!$F$2:$EE$2,CP$4,'SPACELOG 6 BP'!$F78:$EE78)+SUMIF('SPACELOG 7 BP'!$F$2:$EE$2,CP$4,'SPACELOG 7 BP'!$F78:$EE78)+SUMIF('SPACELOG 8 BP'!$F$2:$EE$2,CP$4,'SPACELOG 8 BP'!$F78:$EE78)+SUMIF('SPACELOG 9 BP'!$F$2:$EE$2,CP$4,'SPACELOG 9 BP'!$F78:$EE78)+SUMIF('SPACELOG 10 BP'!$F$2:$EE$2,CP$4,'SPACELOG 10 BP'!$F78:$EE78)+SUMIF('SPACELOG 11 BP'!$F$2:$EE$2,CP$4,'SPACELOG 11 BP'!$F78:$EE78)+SUMIF('SPACELOG 12 BP'!$F$2:$EE$2,CP$4,'SPACELOG 12 BP'!$F78:$EE78)</f>
        <v>0</v>
      </c>
      <c r="CQ78" s="33">
        <f>SUMIF('reporting montigny'!$F$2:$EE$2,CQ$4,'reporting montigny'!$F78:$EE78)+SUMIF('reporting boissy'!$F$2:$EE$2,CQ$4,'reporting boissy'!$F78:$EE78)+SUMIF('reporting moussy'!$F$2:$EE$2,CQ$4,'reporting moussy'!$F78:$EE78)+SUMIF('reporting trappes'!$F$2:$EE$2,CQ$4,'reporting trappes'!$F78:$EE78)+SUMIF('SPACELOG 5 BP'!$F$2:$EE$2,CQ$4,'SPACELOG 5 BP'!$F78:$EE78)+SUMIF('SPACELOG 6 BP'!$F$2:$EE$2,CQ$4,'SPACELOG 6 BP'!$F78:$EE78)+SUMIF('SPACELOG 7 BP'!$F$2:$EE$2,CQ$4,'SPACELOG 7 BP'!$F78:$EE78)+SUMIF('SPACELOG 8 BP'!$F$2:$EE$2,CQ$4,'SPACELOG 8 BP'!$F78:$EE78)+SUMIF('SPACELOG 9 BP'!$F$2:$EE$2,CQ$4,'SPACELOG 9 BP'!$F78:$EE78)+SUMIF('SPACELOG 10 BP'!$F$2:$EE$2,CQ$4,'SPACELOG 10 BP'!$F78:$EE78)+SUMIF('SPACELOG 11 BP'!$F$2:$EE$2,CQ$4,'SPACELOG 11 BP'!$F78:$EE78)+SUMIF('SPACELOG 12 BP'!$F$2:$EE$2,CQ$4,'SPACELOG 12 BP'!$F78:$EE78)</f>
        <v>0</v>
      </c>
      <c r="CR78" s="393">
        <f t="shared" si="332"/>
        <v>24400</v>
      </c>
      <c r="CS78" s="33">
        <f>SUMIF('reporting montigny'!$F$2:$EE$2,CS$4,'reporting montigny'!$F78:$EE78)+SUMIF('reporting boissy'!$F$2:$EE$2,CS$4,'reporting boissy'!$F78:$EE78)+SUMIF('reporting moussy'!$F$2:$EE$2,CS$4,'reporting moussy'!$F78:$EE78)+SUMIF('reporting trappes'!$F$2:$EE$2,CS$4,'reporting trappes'!$F78:$EE78)+SUMIF('SPACELOG 5 BP'!$F$2:$EE$2,CS$4,'SPACELOG 5 BP'!$F78:$EE78)+SUMIF('SPACELOG 6 BP'!$F$2:$EE$2,CS$4,'SPACELOG 6 BP'!$F78:$EE78)+SUMIF('SPACELOG 7 BP'!$F$2:$EE$2,CS$4,'SPACELOG 7 BP'!$F78:$EE78)+SUMIF('SPACELOG 8 BP'!$F$2:$EE$2,CS$4,'SPACELOG 8 BP'!$F78:$EE78)+SUMIF('SPACELOG 9 BP'!$F$2:$EE$2,CS$4,'SPACELOG 9 BP'!$F78:$EE78)+SUMIF('SPACELOG 10 BP'!$F$2:$EE$2,CS$4,'SPACELOG 10 BP'!$F78:$EE78)+SUMIF('SPACELOG 11 BP'!$F$2:$EE$2,CS$4,'SPACELOG 11 BP'!$F78:$EE78)+SUMIF('SPACELOG 12 BP'!$F$2:$EE$2,CS$4,'SPACELOG 12 BP'!$F78:$EE78)</f>
        <v>0</v>
      </c>
      <c r="CT78" s="33">
        <f>SUMIF('reporting montigny'!$F$2:$EE$2,CT$4,'reporting montigny'!$F78:$EE78)+SUMIF('reporting boissy'!$F$2:$EE$2,CT$4,'reporting boissy'!$F78:$EE78)+SUMIF('reporting moussy'!$F$2:$EE$2,CT$4,'reporting moussy'!$F78:$EE78)+SUMIF('reporting trappes'!$F$2:$EE$2,CT$4,'reporting trappes'!$F78:$EE78)+SUMIF('SPACELOG 5 BP'!$F$2:$EE$2,CT$4,'SPACELOG 5 BP'!$F78:$EE78)+SUMIF('SPACELOG 6 BP'!$F$2:$EE$2,CT$4,'SPACELOG 6 BP'!$F78:$EE78)+SUMIF('SPACELOG 7 BP'!$F$2:$EE$2,CT$4,'SPACELOG 7 BP'!$F78:$EE78)+SUMIF('SPACELOG 8 BP'!$F$2:$EE$2,CT$4,'SPACELOG 8 BP'!$F78:$EE78)+SUMIF('SPACELOG 9 BP'!$F$2:$EE$2,CT$4,'SPACELOG 9 BP'!$F78:$EE78)+SUMIF('SPACELOG 10 BP'!$F$2:$EE$2,CT$4,'SPACELOG 10 BP'!$F78:$EE78)+SUMIF('SPACELOG 11 BP'!$F$2:$EE$2,CT$4,'SPACELOG 11 BP'!$F78:$EE78)+SUMIF('SPACELOG 12 BP'!$F$2:$EE$2,CT$4,'SPACELOG 12 BP'!$F78:$EE78)</f>
        <v>0</v>
      </c>
      <c r="CU78" s="33">
        <f>SUMIF('reporting montigny'!$F$2:$EE$2,CU$4,'reporting montigny'!$F78:$EE78)+SUMIF('reporting boissy'!$F$2:$EE$2,CU$4,'reporting boissy'!$F78:$EE78)+SUMIF('reporting moussy'!$F$2:$EE$2,CU$4,'reporting moussy'!$F78:$EE78)+SUMIF('reporting trappes'!$F$2:$EE$2,CU$4,'reporting trappes'!$F78:$EE78)+SUMIF('SPACELOG 5 BP'!$F$2:$EE$2,CU$4,'SPACELOG 5 BP'!$F78:$EE78)+SUMIF('SPACELOG 6 BP'!$F$2:$EE$2,CU$4,'SPACELOG 6 BP'!$F78:$EE78)+SUMIF('SPACELOG 7 BP'!$F$2:$EE$2,CU$4,'SPACELOG 7 BP'!$F78:$EE78)+SUMIF('SPACELOG 8 BP'!$F$2:$EE$2,CU$4,'SPACELOG 8 BP'!$F78:$EE78)+SUMIF('SPACELOG 9 BP'!$F$2:$EE$2,CU$4,'SPACELOG 9 BP'!$F78:$EE78)+SUMIF('SPACELOG 10 BP'!$F$2:$EE$2,CU$4,'SPACELOG 10 BP'!$F78:$EE78)+SUMIF('SPACELOG 11 BP'!$F$2:$EE$2,CU$4,'SPACELOG 11 BP'!$F78:$EE78)+SUMIF('SPACELOG 12 BP'!$F$2:$EE$2,CU$4,'SPACELOG 12 BP'!$F78:$EE78)</f>
        <v>0</v>
      </c>
      <c r="CV78" s="33">
        <f>SUMIF('reporting montigny'!$F$2:$EE$2,CV$4,'reporting montigny'!$F78:$EE78)+SUMIF('reporting boissy'!$F$2:$EE$2,CV$4,'reporting boissy'!$F78:$EE78)+SUMIF('reporting moussy'!$F$2:$EE$2,CV$4,'reporting moussy'!$F78:$EE78)+SUMIF('reporting trappes'!$F$2:$EE$2,CV$4,'reporting trappes'!$F78:$EE78)+SUMIF('SPACELOG 5 BP'!$F$2:$EE$2,CV$4,'SPACELOG 5 BP'!$F78:$EE78)+SUMIF('SPACELOG 6 BP'!$F$2:$EE$2,CV$4,'SPACELOG 6 BP'!$F78:$EE78)+SUMIF('SPACELOG 7 BP'!$F$2:$EE$2,CV$4,'SPACELOG 7 BP'!$F78:$EE78)+SUMIF('SPACELOG 8 BP'!$F$2:$EE$2,CV$4,'SPACELOG 8 BP'!$F78:$EE78)+SUMIF('SPACELOG 9 BP'!$F$2:$EE$2,CV$4,'SPACELOG 9 BP'!$F78:$EE78)+SUMIF('SPACELOG 10 BP'!$F$2:$EE$2,CV$4,'SPACELOG 10 BP'!$F78:$EE78)+SUMIF('SPACELOG 11 BP'!$F$2:$EE$2,CV$4,'SPACELOG 11 BP'!$F78:$EE78)+SUMIF('SPACELOG 12 BP'!$F$2:$EE$2,CV$4,'SPACELOG 12 BP'!$F78:$EE78)</f>
        <v>0</v>
      </c>
      <c r="CW78" s="33">
        <f>SUMIF('reporting montigny'!$F$2:$EE$2,CW$4,'reporting montigny'!$F78:$EE78)+SUMIF('reporting boissy'!$F$2:$EE$2,CW$4,'reporting boissy'!$F78:$EE78)+SUMIF('reporting moussy'!$F$2:$EE$2,CW$4,'reporting moussy'!$F78:$EE78)+SUMIF('reporting trappes'!$F$2:$EE$2,CW$4,'reporting trappes'!$F78:$EE78)+SUMIF('SPACELOG 5 BP'!$F$2:$EE$2,CW$4,'SPACELOG 5 BP'!$F78:$EE78)+SUMIF('SPACELOG 6 BP'!$F$2:$EE$2,CW$4,'SPACELOG 6 BP'!$F78:$EE78)+SUMIF('SPACELOG 7 BP'!$F$2:$EE$2,CW$4,'SPACELOG 7 BP'!$F78:$EE78)+SUMIF('SPACELOG 8 BP'!$F$2:$EE$2,CW$4,'SPACELOG 8 BP'!$F78:$EE78)+SUMIF('SPACELOG 9 BP'!$F$2:$EE$2,CW$4,'SPACELOG 9 BP'!$F78:$EE78)+SUMIF('SPACELOG 10 BP'!$F$2:$EE$2,CW$4,'SPACELOG 10 BP'!$F78:$EE78)+SUMIF('SPACELOG 11 BP'!$F$2:$EE$2,CW$4,'SPACELOG 11 BP'!$F78:$EE78)+SUMIF('SPACELOG 12 BP'!$F$2:$EE$2,CW$4,'SPACELOG 12 BP'!$F78:$EE78)</f>
        <v>0</v>
      </c>
      <c r="CX78" s="33">
        <f>SUMIF('reporting montigny'!$F$2:$EE$2,CX$4,'reporting montigny'!$F78:$EE78)+SUMIF('reporting boissy'!$F$2:$EE$2,CX$4,'reporting boissy'!$F78:$EE78)+SUMIF('reporting moussy'!$F$2:$EE$2,CX$4,'reporting moussy'!$F78:$EE78)+SUMIF('reporting trappes'!$F$2:$EE$2,CX$4,'reporting trappes'!$F78:$EE78)+SUMIF('SPACELOG 5 BP'!$F$2:$EE$2,CX$4,'SPACELOG 5 BP'!$F78:$EE78)+SUMIF('SPACELOG 6 BP'!$F$2:$EE$2,CX$4,'SPACELOG 6 BP'!$F78:$EE78)+SUMIF('SPACELOG 7 BP'!$F$2:$EE$2,CX$4,'SPACELOG 7 BP'!$F78:$EE78)+SUMIF('SPACELOG 8 BP'!$F$2:$EE$2,CX$4,'SPACELOG 8 BP'!$F78:$EE78)+SUMIF('SPACELOG 9 BP'!$F$2:$EE$2,CX$4,'SPACELOG 9 BP'!$F78:$EE78)+SUMIF('SPACELOG 10 BP'!$F$2:$EE$2,CX$4,'SPACELOG 10 BP'!$F78:$EE78)+SUMIF('SPACELOG 11 BP'!$F$2:$EE$2,CX$4,'SPACELOG 11 BP'!$F78:$EE78)+SUMIF('SPACELOG 12 BP'!$F$2:$EE$2,CX$4,'SPACELOG 12 BP'!$F78:$EE78)</f>
        <v>0</v>
      </c>
      <c r="CY78" s="33">
        <f>SUMIF('reporting montigny'!$F$2:$EE$2,CY$4,'reporting montigny'!$F78:$EE78)+SUMIF('reporting boissy'!$F$2:$EE$2,CY$4,'reporting boissy'!$F78:$EE78)+SUMIF('reporting moussy'!$F$2:$EE$2,CY$4,'reporting moussy'!$F78:$EE78)+SUMIF('reporting trappes'!$F$2:$EE$2,CY$4,'reporting trappes'!$F78:$EE78)+SUMIF('SPACELOG 5 BP'!$F$2:$EE$2,CY$4,'SPACELOG 5 BP'!$F78:$EE78)+SUMIF('SPACELOG 6 BP'!$F$2:$EE$2,CY$4,'SPACELOG 6 BP'!$F78:$EE78)+SUMIF('SPACELOG 7 BP'!$F$2:$EE$2,CY$4,'SPACELOG 7 BP'!$F78:$EE78)+SUMIF('SPACELOG 8 BP'!$F$2:$EE$2,CY$4,'SPACELOG 8 BP'!$F78:$EE78)+SUMIF('SPACELOG 9 BP'!$F$2:$EE$2,CY$4,'SPACELOG 9 BP'!$F78:$EE78)+SUMIF('SPACELOG 10 BP'!$F$2:$EE$2,CY$4,'SPACELOG 10 BP'!$F78:$EE78)+SUMIF('SPACELOG 11 BP'!$F$2:$EE$2,CY$4,'SPACELOG 11 BP'!$F78:$EE78)+SUMIF('SPACELOG 12 BP'!$F$2:$EE$2,CY$4,'SPACELOG 12 BP'!$F78:$EE78)</f>
        <v>0</v>
      </c>
      <c r="CZ78" s="33">
        <f>SUMIF('reporting montigny'!$F$2:$EE$2,CZ$4,'reporting montigny'!$F78:$EE78)+SUMIF('reporting boissy'!$F$2:$EE$2,CZ$4,'reporting boissy'!$F78:$EE78)+SUMIF('reporting moussy'!$F$2:$EE$2,CZ$4,'reporting moussy'!$F78:$EE78)+SUMIF('reporting trappes'!$F$2:$EE$2,CZ$4,'reporting trappes'!$F78:$EE78)+SUMIF('SPACELOG 5 BP'!$F$2:$EE$2,CZ$4,'SPACELOG 5 BP'!$F78:$EE78)+SUMIF('SPACELOG 6 BP'!$F$2:$EE$2,CZ$4,'SPACELOG 6 BP'!$F78:$EE78)+SUMIF('SPACELOG 7 BP'!$F$2:$EE$2,CZ$4,'SPACELOG 7 BP'!$F78:$EE78)+SUMIF('SPACELOG 8 BP'!$F$2:$EE$2,CZ$4,'SPACELOG 8 BP'!$F78:$EE78)+SUMIF('SPACELOG 9 BP'!$F$2:$EE$2,CZ$4,'SPACELOG 9 BP'!$F78:$EE78)+SUMIF('SPACELOG 10 BP'!$F$2:$EE$2,CZ$4,'SPACELOG 10 BP'!$F78:$EE78)+SUMIF('SPACELOG 11 BP'!$F$2:$EE$2,CZ$4,'SPACELOG 11 BP'!$F78:$EE78)+SUMIF('SPACELOG 12 BP'!$F$2:$EE$2,CZ$4,'SPACELOG 12 BP'!$F78:$EE78)</f>
        <v>0</v>
      </c>
      <c r="DA78" s="33">
        <f>SUMIF('reporting montigny'!$F$2:$EE$2,DA$4,'reporting montigny'!$F78:$EE78)+SUMIF('reporting boissy'!$F$2:$EE$2,DA$4,'reporting boissy'!$F78:$EE78)+SUMIF('reporting moussy'!$F$2:$EE$2,DA$4,'reporting moussy'!$F78:$EE78)+SUMIF('reporting trappes'!$F$2:$EE$2,DA$4,'reporting trappes'!$F78:$EE78)+SUMIF('SPACELOG 5 BP'!$F$2:$EE$2,DA$4,'SPACELOG 5 BP'!$F78:$EE78)+SUMIF('SPACELOG 6 BP'!$F$2:$EE$2,DA$4,'SPACELOG 6 BP'!$F78:$EE78)+SUMIF('SPACELOG 7 BP'!$F$2:$EE$2,DA$4,'SPACELOG 7 BP'!$F78:$EE78)+SUMIF('SPACELOG 8 BP'!$F$2:$EE$2,DA$4,'SPACELOG 8 BP'!$F78:$EE78)+SUMIF('SPACELOG 9 BP'!$F$2:$EE$2,DA$4,'SPACELOG 9 BP'!$F78:$EE78)+SUMIF('SPACELOG 10 BP'!$F$2:$EE$2,DA$4,'SPACELOG 10 BP'!$F78:$EE78)+SUMIF('SPACELOG 11 BP'!$F$2:$EE$2,DA$4,'SPACELOG 11 BP'!$F78:$EE78)+SUMIF('SPACELOG 12 BP'!$F$2:$EE$2,DA$4,'SPACELOG 12 BP'!$F78:$EE78)</f>
        <v>0</v>
      </c>
      <c r="DB78" s="33">
        <f>SUMIF('reporting montigny'!$F$2:$EE$2,DB$4,'reporting montigny'!$F78:$EE78)+SUMIF('reporting boissy'!$F$2:$EE$2,DB$4,'reporting boissy'!$F78:$EE78)+SUMIF('reporting moussy'!$F$2:$EE$2,DB$4,'reporting moussy'!$F78:$EE78)+SUMIF('reporting trappes'!$F$2:$EE$2,DB$4,'reporting trappes'!$F78:$EE78)+SUMIF('SPACELOG 5 BP'!$F$2:$EE$2,DB$4,'SPACELOG 5 BP'!$F78:$EE78)+SUMIF('SPACELOG 6 BP'!$F$2:$EE$2,DB$4,'SPACELOG 6 BP'!$F78:$EE78)+SUMIF('SPACELOG 7 BP'!$F$2:$EE$2,DB$4,'SPACELOG 7 BP'!$F78:$EE78)+SUMIF('SPACELOG 8 BP'!$F$2:$EE$2,DB$4,'SPACELOG 8 BP'!$F78:$EE78)+SUMIF('SPACELOG 9 BP'!$F$2:$EE$2,DB$4,'SPACELOG 9 BP'!$F78:$EE78)+SUMIF('SPACELOG 10 BP'!$F$2:$EE$2,DB$4,'SPACELOG 10 BP'!$F78:$EE78)+SUMIF('SPACELOG 11 BP'!$F$2:$EE$2,DB$4,'SPACELOG 11 BP'!$F78:$EE78)+SUMIF('SPACELOG 12 BP'!$F$2:$EE$2,DB$4,'SPACELOG 12 BP'!$F78:$EE78)</f>
        <v>0</v>
      </c>
      <c r="DC78" s="33">
        <f>SUMIF('reporting montigny'!$F$2:$EE$2,DC$4,'reporting montigny'!$F78:$EE78)+SUMIF('reporting boissy'!$F$2:$EE$2,DC$4,'reporting boissy'!$F78:$EE78)+SUMIF('reporting moussy'!$F$2:$EE$2,DC$4,'reporting moussy'!$F78:$EE78)+SUMIF('reporting trappes'!$F$2:$EE$2,DC$4,'reporting trappes'!$F78:$EE78)+SUMIF('SPACELOG 5 BP'!$F$2:$EE$2,DC$4,'SPACELOG 5 BP'!$F78:$EE78)+SUMIF('SPACELOG 6 BP'!$F$2:$EE$2,DC$4,'SPACELOG 6 BP'!$F78:$EE78)+SUMIF('SPACELOG 7 BP'!$F$2:$EE$2,DC$4,'SPACELOG 7 BP'!$F78:$EE78)+SUMIF('SPACELOG 8 BP'!$F$2:$EE$2,DC$4,'SPACELOG 8 BP'!$F78:$EE78)+SUMIF('SPACELOG 9 BP'!$F$2:$EE$2,DC$4,'SPACELOG 9 BP'!$F78:$EE78)+SUMIF('SPACELOG 10 BP'!$F$2:$EE$2,DC$4,'SPACELOG 10 BP'!$F78:$EE78)+SUMIF('SPACELOG 11 BP'!$F$2:$EE$2,DC$4,'SPACELOG 11 BP'!$F78:$EE78)+SUMIF('SPACELOG 12 BP'!$F$2:$EE$2,DC$4,'SPACELOG 12 BP'!$F78:$EE78)</f>
        <v>0</v>
      </c>
      <c r="DD78" s="33">
        <f>SUMIF('reporting montigny'!$F$2:$EE$2,DD$4,'reporting montigny'!$F78:$EE78)+SUMIF('reporting boissy'!$F$2:$EE$2,DD$4,'reporting boissy'!$F78:$EE78)+SUMIF('reporting moussy'!$F$2:$EE$2,DD$4,'reporting moussy'!$F78:$EE78)+SUMIF('reporting trappes'!$F$2:$EE$2,DD$4,'reporting trappes'!$F78:$EE78)+SUMIF('SPACELOG 5 BP'!$F$2:$EE$2,DD$4,'SPACELOG 5 BP'!$F78:$EE78)+SUMIF('SPACELOG 6 BP'!$F$2:$EE$2,DD$4,'SPACELOG 6 BP'!$F78:$EE78)+SUMIF('SPACELOG 7 BP'!$F$2:$EE$2,DD$4,'SPACELOG 7 BP'!$F78:$EE78)+SUMIF('SPACELOG 8 BP'!$F$2:$EE$2,DD$4,'SPACELOG 8 BP'!$F78:$EE78)+SUMIF('SPACELOG 9 BP'!$F$2:$EE$2,DD$4,'SPACELOG 9 BP'!$F78:$EE78)+SUMIF('SPACELOG 10 BP'!$F$2:$EE$2,DD$4,'SPACELOG 10 BP'!$F78:$EE78)+SUMIF('SPACELOG 11 BP'!$F$2:$EE$2,DD$4,'SPACELOG 11 BP'!$F78:$EE78)+SUMIF('SPACELOG 12 BP'!$F$2:$EE$2,DD$4,'SPACELOG 12 BP'!$F78:$EE78)</f>
        <v>0</v>
      </c>
      <c r="DE78" s="393">
        <f t="shared" si="333"/>
        <v>0</v>
      </c>
      <c r="DF78" s="33">
        <f>SUMIF('reporting montigny'!$F$2:$EE$2,DF$4,'reporting montigny'!$F78:$EE78)+SUMIF('reporting boissy'!$F$2:$EE$2,DF$4,'reporting boissy'!$F78:$EE78)+SUMIF('reporting moussy'!$F$2:$EE$2,DF$4,'reporting moussy'!$F78:$EE78)+SUMIF('reporting trappes'!$F$2:$EE$2,DF$4,'reporting trappes'!$F78:$EE78)+SUMIF('SPACELOG 5 BP'!$F$2:$EE$2,DF$4,'SPACELOG 5 BP'!$F78:$EE78)+SUMIF('SPACELOG 6 BP'!$F$2:$EE$2,DF$4,'SPACELOG 6 BP'!$F78:$EE78)+SUMIF('SPACELOG 7 BP'!$F$2:$EE$2,DF$4,'SPACELOG 7 BP'!$F78:$EE78)+SUMIF('SPACELOG 8 BP'!$F$2:$EE$2,DF$4,'SPACELOG 8 BP'!$F78:$EE78)+SUMIF('SPACELOG 9 BP'!$F$2:$EE$2,DF$4,'SPACELOG 9 BP'!$F78:$EE78)+SUMIF('SPACELOG 10 BP'!$F$2:$EE$2,DF$4,'SPACELOG 10 BP'!$F78:$EE78)+SUMIF('SPACELOG 11 BP'!$F$2:$EE$2,DF$4,'SPACELOG 11 BP'!$F78:$EE78)+SUMIF('SPACELOG 12 BP'!$F$2:$EE$2,DF$4,'SPACELOG 12 BP'!$F78:$EE78)</f>
        <v>0</v>
      </c>
      <c r="DG78" s="33">
        <f>SUMIF('reporting montigny'!$F$2:$EE$2,DG$4,'reporting montigny'!$F78:$EE78)+SUMIF('reporting boissy'!$F$2:$EE$2,DG$4,'reporting boissy'!$F78:$EE78)+SUMIF('reporting moussy'!$F$2:$EE$2,DG$4,'reporting moussy'!$F78:$EE78)+SUMIF('reporting trappes'!$F$2:$EE$2,DG$4,'reporting trappes'!$F78:$EE78)+SUMIF('SPACELOG 5 BP'!$F$2:$EE$2,DG$4,'SPACELOG 5 BP'!$F78:$EE78)+SUMIF('SPACELOG 6 BP'!$F$2:$EE$2,DG$4,'SPACELOG 6 BP'!$F78:$EE78)+SUMIF('SPACELOG 7 BP'!$F$2:$EE$2,DG$4,'SPACELOG 7 BP'!$F78:$EE78)+SUMIF('SPACELOG 8 BP'!$F$2:$EE$2,DG$4,'SPACELOG 8 BP'!$F78:$EE78)+SUMIF('SPACELOG 9 BP'!$F$2:$EE$2,DG$4,'SPACELOG 9 BP'!$F78:$EE78)+SUMIF('SPACELOG 10 BP'!$F$2:$EE$2,DG$4,'SPACELOG 10 BP'!$F78:$EE78)+SUMIF('SPACELOG 11 BP'!$F$2:$EE$2,DG$4,'SPACELOG 11 BP'!$F78:$EE78)+SUMIF('SPACELOG 12 BP'!$F$2:$EE$2,DG$4,'SPACELOG 12 BP'!$F78:$EE78)</f>
        <v>0</v>
      </c>
      <c r="DH78" s="33">
        <f>SUMIF('reporting montigny'!$F$2:$EE$2,DH$4,'reporting montigny'!$F78:$EE78)+SUMIF('reporting boissy'!$F$2:$EE$2,DH$4,'reporting boissy'!$F78:$EE78)+SUMIF('reporting moussy'!$F$2:$EE$2,DH$4,'reporting moussy'!$F78:$EE78)+SUMIF('reporting trappes'!$F$2:$EE$2,DH$4,'reporting trappes'!$F78:$EE78)+SUMIF('SPACELOG 5 BP'!$F$2:$EE$2,DH$4,'SPACELOG 5 BP'!$F78:$EE78)+SUMIF('SPACELOG 6 BP'!$F$2:$EE$2,DH$4,'SPACELOG 6 BP'!$F78:$EE78)+SUMIF('SPACELOG 7 BP'!$F$2:$EE$2,DH$4,'SPACELOG 7 BP'!$F78:$EE78)+SUMIF('SPACELOG 8 BP'!$F$2:$EE$2,DH$4,'SPACELOG 8 BP'!$F78:$EE78)+SUMIF('SPACELOG 9 BP'!$F$2:$EE$2,DH$4,'SPACELOG 9 BP'!$F78:$EE78)+SUMIF('SPACELOG 10 BP'!$F$2:$EE$2,DH$4,'SPACELOG 10 BP'!$F78:$EE78)+SUMIF('SPACELOG 11 BP'!$F$2:$EE$2,DH$4,'SPACELOG 11 BP'!$F78:$EE78)+SUMIF('SPACELOG 12 BP'!$F$2:$EE$2,DH$4,'SPACELOG 12 BP'!$F78:$EE78)</f>
        <v>0</v>
      </c>
      <c r="DI78" s="33">
        <f>SUMIF('reporting montigny'!$F$2:$EE$2,DI$4,'reporting montigny'!$F78:$EE78)+SUMIF('reporting boissy'!$F$2:$EE$2,DI$4,'reporting boissy'!$F78:$EE78)+SUMIF('reporting moussy'!$F$2:$EE$2,DI$4,'reporting moussy'!$F78:$EE78)+SUMIF('reporting trappes'!$F$2:$EE$2,DI$4,'reporting trappes'!$F78:$EE78)+SUMIF('SPACELOG 5 BP'!$F$2:$EE$2,DI$4,'SPACELOG 5 BP'!$F78:$EE78)+SUMIF('SPACELOG 6 BP'!$F$2:$EE$2,DI$4,'SPACELOG 6 BP'!$F78:$EE78)+SUMIF('SPACELOG 7 BP'!$F$2:$EE$2,DI$4,'SPACELOG 7 BP'!$F78:$EE78)+SUMIF('SPACELOG 8 BP'!$F$2:$EE$2,DI$4,'SPACELOG 8 BP'!$F78:$EE78)+SUMIF('SPACELOG 9 BP'!$F$2:$EE$2,DI$4,'SPACELOG 9 BP'!$F78:$EE78)+SUMIF('SPACELOG 10 BP'!$F$2:$EE$2,DI$4,'SPACELOG 10 BP'!$F78:$EE78)+SUMIF('SPACELOG 11 BP'!$F$2:$EE$2,DI$4,'SPACELOG 11 BP'!$F78:$EE78)+SUMIF('SPACELOG 12 BP'!$F$2:$EE$2,DI$4,'SPACELOG 12 BP'!$F78:$EE78)</f>
        <v>0</v>
      </c>
      <c r="DJ78" s="33">
        <f>SUMIF('reporting montigny'!$F$2:$EE$2,DJ$4,'reporting montigny'!$F78:$EE78)+SUMIF('reporting boissy'!$F$2:$EE$2,DJ$4,'reporting boissy'!$F78:$EE78)+SUMIF('reporting moussy'!$F$2:$EE$2,DJ$4,'reporting moussy'!$F78:$EE78)+SUMIF('reporting trappes'!$F$2:$EE$2,DJ$4,'reporting trappes'!$F78:$EE78)+SUMIF('SPACELOG 5 BP'!$F$2:$EE$2,DJ$4,'SPACELOG 5 BP'!$F78:$EE78)+SUMIF('SPACELOG 6 BP'!$F$2:$EE$2,DJ$4,'SPACELOG 6 BP'!$F78:$EE78)+SUMIF('SPACELOG 7 BP'!$F$2:$EE$2,DJ$4,'SPACELOG 7 BP'!$F78:$EE78)+SUMIF('SPACELOG 8 BP'!$F$2:$EE$2,DJ$4,'SPACELOG 8 BP'!$F78:$EE78)+SUMIF('SPACELOG 9 BP'!$F$2:$EE$2,DJ$4,'SPACELOG 9 BP'!$F78:$EE78)+SUMIF('SPACELOG 10 BP'!$F$2:$EE$2,DJ$4,'SPACELOG 10 BP'!$F78:$EE78)+SUMIF('SPACELOG 11 BP'!$F$2:$EE$2,DJ$4,'SPACELOG 11 BP'!$F78:$EE78)+SUMIF('SPACELOG 12 BP'!$F$2:$EE$2,DJ$4,'SPACELOG 12 BP'!$F78:$EE78)</f>
        <v>0</v>
      </c>
      <c r="DK78" s="33">
        <f>SUMIF('reporting montigny'!$F$2:$EE$2,DK$4,'reporting montigny'!$F78:$EE78)+SUMIF('reporting boissy'!$F$2:$EE$2,DK$4,'reporting boissy'!$F78:$EE78)+SUMIF('reporting moussy'!$F$2:$EE$2,DK$4,'reporting moussy'!$F78:$EE78)+SUMIF('reporting trappes'!$F$2:$EE$2,DK$4,'reporting trappes'!$F78:$EE78)+SUMIF('SPACELOG 5 BP'!$F$2:$EE$2,DK$4,'SPACELOG 5 BP'!$F78:$EE78)+SUMIF('SPACELOG 6 BP'!$F$2:$EE$2,DK$4,'SPACELOG 6 BP'!$F78:$EE78)+SUMIF('SPACELOG 7 BP'!$F$2:$EE$2,DK$4,'SPACELOG 7 BP'!$F78:$EE78)+SUMIF('SPACELOG 8 BP'!$F$2:$EE$2,DK$4,'SPACELOG 8 BP'!$F78:$EE78)+SUMIF('SPACELOG 9 BP'!$F$2:$EE$2,DK$4,'SPACELOG 9 BP'!$F78:$EE78)+SUMIF('SPACELOG 10 BP'!$F$2:$EE$2,DK$4,'SPACELOG 10 BP'!$F78:$EE78)+SUMIF('SPACELOG 11 BP'!$F$2:$EE$2,DK$4,'SPACELOG 11 BP'!$F78:$EE78)+SUMIF('SPACELOG 12 BP'!$F$2:$EE$2,DK$4,'SPACELOG 12 BP'!$F78:$EE78)</f>
        <v>0</v>
      </c>
      <c r="DL78" s="33">
        <f>SUMIF('reporting montigny'!$F$2:$EE$2,DL$4,'reporting montigny'!$F78:$EE78)+SUMIF('reporting boissy'!$F$2:$EE$2,DL$4,'reporting boissy'!$F78:$EE78)+SUMIF('reporting moussy'!$F$2:$EE$2,DL$4,'reporting moussy'!$F78:$EE78)+SUMIF('reporting trappes'!$F$2:$EE$2,DL$4,'reporting trappes'!$F78:$EE78)+SUMIF('SPACELOG 5 BP'!$F$2:$EE$2,DL$4,'SPACELOG 5 BP'!$F78:$EE78)+SUMIF('SPACELOG 6 BP'!$F$2:$EE$2,DL$4,'SPACELOG 6 BP'!$F78:$EE78)+SUMIF('SPACELOG 7 BP'!$F$2:$EE$2,DL$4,'SPACELOG 7 BP'!$F78:$EE78)+SUMIF('SPACELOG 8 BP'!$F$2:$EE$2,DL$4,'SPACELOG 8 BP'!$F78:$EE78)+SUMIF('SPACELOG 9 BP'!$F$2:$EE$2,DL$4,'SPACELOG 9 BP'!$F78:$EE78)+SUMIF('SPACELOG 10 BP'!$F$2:$EE$2,DL$4,'SPACELOG 10 BP'!$F78:$EE78)+SUMIF('SPACELOG 11 BP'!$F$2:$EE$2,DL$4,'SPACELOG 11 BP'!$F78:$EE78)+SUMIF('SPACELOG 12 BP'!$F$2:$EE$2,DL$4,'SPACELOG 12 BP'!$F78:$EE78)</f>
        <v>0</v>
      </c>
      <c r="DM78" s="33">
        <f>SUMIF('reporting montigny'!$F$2:$EE$2,DM$4,'reporting montigny'!$F78:$EE78)+SUMIF('reporting boissy'!$F$2:$EE$2,DM$4,'reporting boissy'!$F78:$EE78)+SUMIF('reporting moussy'!$F$2:$EE$2,DM$4,'reporting moussy'!$F78:$EE78)+SUMIF('reporting trappes'!$F$2:$EE$2,DM$4,'reporting trappes'!$F78:$EE78)+SUMIF('SPACELOG 5 BP'!$F$2:$EE$2,DM$4,'SPACELOG 5 BP'!$F78:$EE78)+SUMIF('SPACELOG 6 BP'!$F$2:$EE$2,DM$4,'SPACELOG 6 BP'!$F78:$EE78)+SUMIF('SPACELOG 7 BP'!$F$2:$EE$2,DM$4,'SPACELOG 7 BP'!$F78:$EE78)+SUMIF('SPACELOG 8 BP'!$F$2:$EE$2,DM$4,'SPACELOG 8 BP'!$F78:$EE78)+SUMIF('SPACELOG 9 BP'!$F$2:$EE$2,DM$4,'SPACELOG 9 BP'!$F78:$EE78)+SUMIF('SPACELOG 10 BP'!$F$2:$EE$2,DM$4,'SPACELOG 10 BP'!$F78:$EE78)+SUMIF('SPACELOG 11 BP'!$F$2:$EE$2,DM$4,'SPACELOG 11 BP'!$F78:$EE78)+SUMIF('SPACELOG 12 BP'!$F$2:$EE$2,DM$4,'SPACELOG 12 BP'!$F78:$EE78)</f>
        <v>0</v>
      </c>
      <c r="DN78" s="33">
        <f>SUMIF('reporting montigny'!$F$2:$EE$2,DN$4,'reporting montigny'!$F78:$EE78)+SUMIF('reporting boissy'!$F$2:$EE$2,DN$4,'reporting boissy'!$F78:$EE78)+SUMIF('reporting moussy'!$F$2:$EE$2,DN$4,'reporting moussy'!$F78:$EE78)+SUMIF('reporting trappes'!$F$2:$EE$2,DN$4,'reporting trappes'!$F78:$EE78)+SUMIF('SPACELOG 5 BP'!$F$2:$EE$2,DN$4,'SPACELOG 5 BP'!$F78:$EE78)+SUMIF('SPACELOG 6 BP'!$F$2:$EE$2,DN$4,'SPACELOG 6 BP'!$F78:$EE78)+SUMIF('SPACELOG 7 BP'!$F$2:$EE$2,DN$4,'SPACELOG 7 BP'!$F78:$EE78)+SUMIF('SPACELOG 8 BP'!$F$2:$EE$2,DN$4,'SPACELOG 8 BP'!$F78:$EE78)+SUMIF('SPACELOG 9 BP'!$F$2:$EE$2,DN$4,'SPACELOG 9 BP'!$F78:$EE78)+SUMIF('SPACELOG 10 BP'!$F$2:$EE$2,DN$4,'SPACELOG 10 BP'!$F78:$EE78)+SUMIF('SPACELOG 11 BP'!$F$2:$EE$2,DN$4,'SPACELOG 11 BP'!$F78:$EE78)+SUMIF('SPACELOG 12 BP'!$F$2:$EE$2,DN$4,'SPACELOG 12 BP'!$F78:$EE78)</f>
        <v>0</v>
      </c>
      <c r="DO78" s="33">
        <f>SUMIF('reporting montigny'!$F$2:$EE$2,DO$4,'reporting montigny'!$F78:$EE78)+SUMIF('reporting boissy'!$F$2:$EE$2,DO$4,'reporting boissy'!$F78:$EE78)+SUMIF('reporting moussy'!$F$2:$EE$2,DO$4,'reporting moussy'!$F78:$EE78)+SUMIF('reporting trappes'!$F$2:$EE$2,DO$4,'reporting trappes'!$F78:$EE78)+SUMIF('SPACELOG 5 BP'!$F$2:$EE$2,DO$4,'SPACELOG 5 BP'!$F78:$EE78)+SUMIF('SPACELOG 6 BP'!$F$2:$EE$2,DO$4,'SPACELOG 6 BP'!$F78:$EE78)+SUMIF('SPACELOG 7 BP'!$F$2:$EE$2,DO$4,'SPACELOG 7 BP'!$F78:$EE78)+SUMIF('SPACELOG 8 BP'!$F$2:$EE$2,DO$4,'SPACELOG 8 BP'!$F78:$EE78)+SUMIF('SPACELOG 9 BP'!$F$2:$EE$2,DO$4,'SPACELOG 9 BP'!$F78:$EE78)+SUMIF('SPACELOG 10 BP'!$F$2:$EE$2,DO$4,'SPACELOG 10 BP'!$F78:$EE78)+SUMIF('SPACELOG 11 BP'!$F$2:$EE$2,DO$4,'SPACELOG 11 BP'!$F78:$EE78)+SUMIF('SPACELOG 12 BP'!$F$2:$EE$2,DO$4,'SPACELOG 12 BP'!$F78:$EE78)</f>
        <v>0</v>
      </c>
      <c r="DP78" s="33">
        <f>SUMIF('reporting montigny'!$F$2:$EE$2,DP$4,'reporting montigny'!$F78:$EE78)+SUMIF('reporting boissy'!$F$2:$EE$2,DP$4,'reporting boissy'!$F78:$EE78)+SUMIF('reporting moussy'!$F$2:$EE$2,DP$4,'reporting moussy'!$F78:$EE78)+SUMIF('reporting trappes'!$F$2:$EE$2,DP$4,'reporting trappes'!$F78:$EE78)+SUMIF('SPACELOG 5 BP'!$F$2:$EE$2,DP$4,'SPACELOG 5 BP'!$F78:$EE78)+SUMIF('SPACELOG 6 BP'!$F$2:$EE$2,DP$4,'SPACELOG 6 BP'!$F78:$EE78)+SUMIF('SPACELOG 7 BP'!$F$2:$EE$2,DP$4,'SPACELOG 7 BP'!$F78:$EE78)+SUMIF('SPACELOG 8 BP'!$F$2:$EE$2,DP$4,'SPACELOG 8 BP'!$F78:$EE78)+SUMIF('SPACELOG 9 BP'!$F$2:$EE$2,DP$4,'SPACELOG 9 BP'!$F78:$EE78)+SUMIF('SPACELOG 10 BP'!$F$2:$EE$2,DP$4,'SPACELOG 10 BP'!$F78:$EE78)+SUMIF('SPACELOG 11 BP'!$F$2:$EE$2,DP$4,'SPACELOG 11 BP'!$F78:$EE78)+SUMIF('SPACELOG 12 BP'!$F$2:$EE$2,DP$4,'SPACELOG 12 BP'!$F78:$EE78)</f>
        <v>0</v>
      </c>
      <c r="DQ78" s="33">
        <f>SUMIF('reporting montigny'!$F$2:$EE$2,DQ$4,'reporting montigny'!$F78:$EE78)+SUMIF('reporting boissy'!$F$2:$EE$2,DQ$4,'reporting boissy'!$F78:$EE78)+SUMIF('reporting moussy'!$F$2:$EE$2,DQ$4,'reporting moussy'!$F78:$EE78)+SUMIF('reporting trappes'!$F$2:$EE$2,DQ$4,'reporting trappes'!$F78:$EE78)+SUMIF('SPACELOG 5 BP'!$F$2:$EE$2,DQ$4,'SPACELOG 5 BP'!$F78:$EE78)+SUMIF('SPACELOG 6 BP'!$F$2:$EE$2,DQ$4,'SPACELOG 6 BP'!$F78:$EE78)+SUMIF('SPACELOG 7 BP'!$F$2:$EE$2,DQ$4,'SPACELOG 7 BP'!$F78:$EE78)+SUMIF('SPACELOG 8 BP'!$F$2:$EE$2,DQ$4,'SPACELOG 8 BP'!$F78:$EE78)+SUMIF('SPACELOG 9 BP'!$F$2:$EE$2,DQ$4,'SPACELOG 9 BP'!$F78:$EE78)+SUMIF('SPACELOG 10 BP'!$F$2:$EE$2,DQ$4,'SPACELOG 10 BP'!$F78:$EE78)+SUMIF('SPACELOG 11 BP'!$F$2:$EE$2,DQ$4,'SPACELOG 11 BP'!$F78:$EE78)+SUMIF('SPACELOG 12 BP'!$F$2:$EE$2,DQ$4,'SPACELOG 12 BP'!$F78:$EE78)</f>
        <v>0</v>
      </c>
      <c r="DR78" s="393">
        <f t="shared" si="334"/>
        <v>0</v>
      </c>
    </row>
    <row r="79" spans="2:122" x14ac:dyDescent="0.2">
      <c r="E79" s="5" t="s">
        <v>59</v>
      </c>
      <c r="F79" s="33">
        <f>SUMIF('reporting montigny'!$F$2:$EE$2,F$4,'reporting montigny'!$F79:$EE79)+SUMIF('reporting boissy'!$F$2:$EE$2,F$4,'reporting boissy'!$F79:$EE79)+SUMIF('reporting moussy'!$F$2:$EE$2,F$4,'reporting moussy'!$F79:$EE79)+SUMIF('reporting trappes'!$F$2:$EE$2,F$4,'reporting trappes'!$F79:$EE79)+SUMIF('SPACELOG 5 BP'!$F$2:$EE$2,F$4,'SPACELOG 5 BP'!$F79:$EE79)+SUMIF('SPACELOG 6 BP'!$F$2:$EE$2,F$4,'SPACELOG 6 BP'!$F79:$EE79)+SUMIF('SPACELOG 7 BP'!$F$2:$EE$2,F$4,'SPACELOG 7 BP'!$F79:$EE79)+SUMIF('SPACELOG 8 BP'!$F$2:$EE$2,F$4,'SPACELOG 8 BP'!$F79:$EE79)+SUMIF('SPACELOG 9 BP'!$F$2:$EE$2,F$4,'SPACELOG 9 BP'!$F79:$EE79)+SUMIF('SPACELOG 10 BP'!$F$2:$EE$2,F$4,'SPACELOG 10 BP'!$F79:$EE79)+SUMIF('SPACELOG 11 BP'!$F$2:$EE$2,F$4,'SPACELOG 11 BP'!$F79:$EE79)+SUMIF('SPACELOG 12 BP'!$F$2:$EE$2,F$4,'SPACELOG 12 BP'!$F79:$EE79)</f>
        <v>0</v>
      </c>
      <c r="G79" s="33">
        <f>SUMIF('reporting montigny'!$F$2:$EE$2,G$4,'reporting montigny'!$F79:$EE79)+SUMIF('reporting boissy'!$F$2:$EE$2,G$4,'reporting boissy'!$F79:$EE79)+SUMIF('reporting moussy'!$F$2:$EE$2,G$4,'reporting moussy'!$F79:$EE79)+SUMIF('reporting trappes'!$F$2:$EE$2,G$4,'reporting trappes'!$F79:$EE79)+SUMIF('SPACELOG 5 BP'!$F$2:$EE$2,G$4,'SPACELOG 5 BP'!$F79:$EE79)+SUMIF('SPACELOG 6 BP'!$F$2:$EE$2,G$4,'SPACELOG 6 BP'!$F79:$EE79)+SUMIF('SPACELOG 7 BP'!$F$2:$EE$2,G$4,'SPACELOG 7 BP'!$F79:$EE79)+SUMIF('SPACELOG 8 BP'!$F$2:$EE$2,G$4,'SPACELOG 8 BP'!$F79:$EE79)+SUMIF('SPACELOG 9 BP'!$F$2:$EE$2,G$4,'SPACELOG 9 BP'!$F79:$EE79)+SUMIF('SPACELOG 10 BP'!$F$2:$EE$2,G$4,'SPACELOG 10 BP'!$F79:$EE79)+SUMIF('SPACELOG 11 BP'!$F$2:$EE$2,G$4,'SPACELOG 11 BP'!$F79:$EE79)+SUMIF('SPACELOG 12 BP'!$F$2:$EE$2,G$4,'SPACELOG 12 BP'!$F79:$EE79)</f>
        <v>0</v>
      </c>
      <c r="H79" s="33">
        <f>SUMIF('reporting montigny'!$F$2:$EE$2,H$4,'reporting montigny'!$F79:$EE79)+SUMIF('reporting boissy'!$F$2:$EE$2,H$4,'reporting boissy'!$F79:$EE79)+SUMIF('reporting moussy'!$F$2:$EE$2,H$4,'reporting moussy'!$F79:$EE79)+SUMIF('reporting trappes'!$F$2:$EE$2,H$4,'reporting trappes'!$F79:$EE79)+SUMIF('SPACELOG 5 BP'!$F$2:$EE$2,H$4,'SPACELOG 5 BP'!$F79:$EE79)+SUMIF('SPACELOG 6 BP'!$F$2:$EE$2,H$4,'SPACELOG 6 BP'!$F79:$EE79)+SUMIF('SPACELOG 7 BP'!$F$2:$EE$2,H$4,'SPACELOG 7 BP'!$F79:$EE79)+SUMIF('SPACELOG 8 BP'!$F$2:$EE$2,H$4,'SPACELOG 8 BP'!$F79:$EE79)+SUMIF('SPACELOG 9 BP'!$F$2:$EE$2,H$4,'SPACELOG 9 BP'!$F79:$EE79)+SUMIF('SPACELOG 10 BP'!$F$2:$EE$2,H$4,'SPACELOG 10 BP'!$F79:$EE79)+SUMIF('SPACELOG 11 BP'!$F$2:$EE$2,H$4,'SPACELOG 11 BP'!$F79:$EE79)+SUMIF('SPACELOG 12 BP'!$F$2:$EE$2,H$4,'SPACELOG 12 BP'!$F79:$EE79)</f>
        <v>0</v>
      </c>
      <c r="I79" s="33">
        <f>SUMIF('reporting montigny'!$F$2:$EE$2,I$4,'reporting montigny'!$F79:$EE79)+SUMIF('reporting boissy'!$F$2:$EE$2,I$4,'reporting boissy'!$F79:$EE79)+SUMIF('reporting moussy'!$F$2:$EE$2,I$4,'reporting moussy'!$F79:$EE79)+SUMIF('reporting trappes'!$F$2:$EE$2,I$4,'reporting trappes'!$F79:$EE79)+SUMIF('SPACELOG 5 BP'!$F$2:$EE$2,I$4,'SPACELOG 5 BP'!$F79:$EE79)+SUMIF('SPACELOG 6 BP'!$F$2:$EE$2,I$4,'SPACELOG 6 BP'!$F79:$EE79)+SUMIF('SPACELOG 7 BP'!$F$2:$EE$2,I$4,'SPACELOG 7 BP'!$F79:$EE79)+SUMIF('SPACELOG 8 BP'!$F$2:$EE$2,I$4,'SPACELOG 8 BP'!$F79:$EE79)+SUMIF('SPACELOG 9 BP'!$F$2:$EE$2,I$4,'SPACELOG 9 BP'!$F79:$EE79)+SUMIF('SPACELOG 10 BP'!$F$2:$EE$2,I$4,'SPACELOG 10 BP'!$F79:$EE79)+SUMIF('SPACELOG 11 BP'!$F$2:$EE$2,I$4,'SPACELOG 11 BP'!$F79:$EE79)+SUMIF('SPACELOG 12 BP'!$F$2:$EE$2,I$4,'SPACELOG 12 BP'!$F79:$EE79)</f>
        <v>0</v>
      </c>
      <c r="J79" s="33">
        <f>SUMIF('reporting montigny'!$F$2:$EE$2,J$4,'reporting montigny'!$F79:$EE79)+SUMIF('reporting boissy'!$F$2:$EE$2,J$4,'reporting boissy'!$F79:$EE79)+SUMIF('reporting moussy'!$F$2:$EE$2,J$4,'reporting moussy'!$F79:$EE79)+SUMIF('reporting trappes'!$F$2:$EE$2,J$4,'reporting trappes'!$F79:$EE79)+SUMIF('SPACELOG 5 BP'!$F$2:$EE$2,J$4,'SPACELOG 5 BP'!$F79:$EE79)+SUMIF('SPACELOG 6 BP'!$F$2:$EE$2,J$4,'SPACELOG 6 BP'!$F79:$EE79)+SUMIF('SPACELOG 7 BP'!$F$2:$EE$2,J$4,'SPACELOG 7 BP'!$F79:$EE79)+SUMIF('SPACELOG 8 BP'!$F$2:$EE$2,J$4,'SPACELOG 8 BP'!$F79:$EE79)+SUMIF('SPACELOG 9 BP'!$F$2:$EE$2,J$4,'SPACELOG 9 BP'!$F79:$EE79)+SUMIF('SPACELOG 10 BP'!$F$2:$EE$2,J$4,'SPACELOG 10 BP'!$F79:$EE79)+SUMIF('SPACELOG 11 BP'!$F$2:$EE$2,J$4,'SPACELOG 11 BP'!$F79:$EE79)+SUMIF('SPACELOG 12 BP'!$F$2:$EE$2,J$4,'SPACELOG 12 BP'!$F79:$EE79)</f>
        <v>0</v>
      </c>
      <c r="K79" s="33">
        <f>SUMIF('reporting montigny'!$F$2:$EE$2,K$4,'reporting montigny'!$F79:$EE79)+SUMIF('reporting boissy'!$F$2:$EE$2,K$4,'reporting boissy'!$F79:$EE79)+SUMIF('reporting moussy'!$F$2:$EE$2,K$4,'reporting moussy'!$F79:$EE79)+SUMIF('reporting trappes'!$F$2:$EE$2,K$4,'reporting trappes'!$F79:$EE79)+SUMIF('SPACELOG 5 BP'!$F$2:$EE$2,K$4,'SPACELOG 5 BP'!$F79:$EE79)+SUMIF('SPACELOG 6 BP'!$F$2:$EE$2,K$4,'SPACELOG 6 BP'!$F79:$EE79)+SUMIF('SPACELOG 7 BP'!$F$2:$EE$2,K$4,'SPACELOG 7 BP'!$F79:$EE79)+SUMIF('SPACELOG 8 BP'!$F$2:$EE$2,K$4,'SPACELOG 8 BP'!$F79:$EE79)+SUMIF('SPACELOG 9 BP'!$F$2:$EE$2,K$4,'SPACELOG 9 BP'!$F79:$EE79)+SUMIF('SPACELOG 10 BP'!$F$2:$EE$2,K$4,'SPACELOG 10 BP'!$F79:$EE79)+SUMIF('SPACELOG 11 BP'!$F$2:$EE$2,K$4,'SPACELOG 11 BP'!$F79:$EE79)+SUMIF('SPACELOG 12 BP'!$F$2:$EE$2,K$4,'SPACELOG 12 BP'!$F79:$EE79)</f>
        <v>0</v>
      </c>
      <c r="L79" s="33">
        <f>SUMIF('reporting montigny'!$F$2:$EE$2,L$4,'reporting montigny'!$F79:$EE79)+SUMIF('reporting boissy'!$F$2:$EE$2,L$4,'reporting boissy'!$F79:$EE79)+SUMIF('reporting moussy'!$F$2:$EE$2,L$4,'reporting moussy'!$F79:$EE79)+SUMIF('reporting trappes'!$F$2:$EE$2,L$4,'reporting trappes'!$F79:$EE79)+SUMIF('SPACELOG 5 BP'!$F$2:$EE$2,L$4,'SPACELOG 5 BP'!$F79:$EE79)+SUMIF('SPACELOG 6 BP'!$F$2:$EE$2,L$4,'SPACELOG 6 BP'!$F79:$EE79)+SUMIF('SPACELOG 7 BP'!$F$2:$EE$2,L$4,'SPACELOG 7 BP'!$F79:$EE79)+SUMIF('SPACELOG 8 BP'!$F$2:$EE$2,L$4,'SPACELOG 8 BP'!$F79:$EE79)+SUMIF('SPACELOG 9 BP'!$F$2:$EE$2,L$4,'SPACELOG 9 BP'!$F79:$EE79)+SUMIF('SPACELOG 10 BP'!$F$2:$EE$2,L$4,'SPACELOG 10 BP'!$F79:$EE79)+SUMIF('SPACELOG 11 BP'!$F$2:$EE$2,L$4,'SPACELOG 11 BP'!$F79:$EE79)+SUMIF('SPACELOG 12 BP'!$F$2:$EE$2,L$4,'SPACELOG 12 BP'!$F79:$EE79)</f>
        <v>0</v>
      </c>
      <c r="M79" s="33">
        <f>SUMIF('reporting montigny'!$F$2:$EE$2,M$4,'reporting montigny'!$F79:$EE79)+SUMIF('reporting boissy'!$F$2:$EE$2,M$4,'reporting boissy'!$F79:$EE79)+SUMIF('reporting moussy'!$F$2:$EE$2,M$4,'reporting moussy'!$F79:$EE79)+SUMIF('reporting trappes'!$F$2:$EE$2,M$4,'reporting trappes'!$F79:$EE79)+SUMIF('SPACELOG 5 BP'!$F$2:$EE$2,M$4,'SPACELOG 5 BP'!$F79:$EE79)+SUMIF('SPACELOG 6 BP'!$F$2:$EE$2,M$4,'SPACELOG 6 BP'!$F79:$EE79)+SUMIF('SPACELOG 7 BP'!$F$2:$EE$2,M$4,'SPACELOG 7 BP'!$F79:$EE79)+SUMIF('SPACELOG 8 BP'!$F$2:$EE$2,M$4,'SPACELOG 8 BP'!$F79:$EE79)+SUMIF('SPACELOG 9 BP'!$F$2:$EE$2,M$4,'SPACELOG 9 BP'!$F79:$EE79)+SUMIF('SPACELOG 10 BP'!$F$2:$EE$2,M$4,'SPACELOG 10 BP'!$F79:$EE79)+SUMIF('SPACELOG 11 BP'!$F$2:$EE$2,M$4,'SPACELOG 11 BP'!$F79:$EE79)+SUMIF('SPACELOG 12 BP'!$F$2:$EE$2,M$4,'SPACELOG 12 BP'!$F79:$EE79)</f>
        <v>0</v>
      </c>
      <c r="N79" s="33">
        <f>SUMIF('reporting montigny'!$F$2:$EE$2,N$4,'reporting montigny'!$F79:$EE79)+SUMIF('reporting boissy'!$F$2:$EE$2,N$4,'reporting boissy'!$F79:$EE79)+SUMIF('reporting moussy'!$F$2:$EE$2,N$4,'reporting moussy'!$F79:$EE79)+SUMIF('reporting trappes'!$F$2:$EE$2,N$4,'reporting trappes'!$F79:$EE79)+SUMIF('SPACELOG 5 BP'!$F$2:$EE$2,N$4,'SPACELOG 5 BP'!$F79:$EE79)+SUMIF('SPACELOG 6 BP'!$F$2:$EE$2,N$4,'SPACELOG 6 BP'!$F79:$EE79)+SUMIF('SPACELOG 7 BP'!$F$2:$EE$2,N$4,'SPACELOG 7 BP'!$F79:$EE79)+SUMIF('SPACELOG 8 BP'!$F$2:$EE$2,N$4,'SPACELOG 8 BP'!$F79:$EE79)+SUMIF('SPACELOG 9 BP'!$F$2:$EE$2,N$4,'SPACELOG 9 BP'!$F79:$EE79)+SUMIF('SPACELOG 10 BP'!$F$2:$EE$2,N$4,'SPACELOG 10 BP'!$F79:$EE79)+SUMIF('SPACELOG 11 BP'!$F$2:$EE$2,N$4,'SPACELOG 11 BP'!$F79:$EE79)+SUMIF('SPACELOG 12 BP'!$F$2:$EE$2,N$4,'SPACELOG 12 BP'!$F79:$EE79)</f>
        <v>0</v>
      </c>
      <c r="O79" s="33">
        <f>SUMIF('reporting montigny'!$F$2:$EE$2,O$4,'reporting montigny'!$F79:$EE79)+SUMIF('reporting boissy'!$F$2:$EE$2,O$4,'reporting boissy'!$F79:$EE79)+SUMIF('reporting moussy'!$F$2:$EE$2,O$4,'reporting moussy'!$F79:$EE79)+SUMIF('reporting trappes'!$F$2:$EE$2,O$4,'reporting trappes'!$F79:$EE79)+SUMIF('SPACELOG 5 BP'!$F$2:$EE$2,O$4,'SPACELOG 5 BP'!$F79:$EE79)+SUMIF('SPACELOG 6 BP'!$F$2:$EE$2,O$4,'SPACELOG 6 BP'!$F79:$EE79)+SUMIF('SPACELOG 7 BP'!$F$2:$EE$2,O$4,'SPACELOG 7 BP'!$F79:$EE79)+SUMIF('SPACELOG 8 BP'!$F$2:$EE$2,O$4,'SPACELOG 8 BP'!$F79:$EE79)+SUMIF('SPACELOG 9 BP'!$F$2:$EE$2,O$4,'SPACELOG 9 BP'!$F79:$EE79)+SUMIF('SPACELOG 10 BP'!$F$2:$EE$2,O$4,'SPACELOG 10 BP'!$F79:$EE79)+SUMIF('SPACELOG 11 BP'!$F$2:$EE$2,O$4,'SPACELOG 11 BP'!$F79:$EE79)+SUMIF('SPACELOG 12 BP'!$F$2:$EE$2,O$4,'SPACELOG 12 BP'!$F79:$EE79)</f>
        <v>0</v>
      </c>
      <c r="P79" s="33">
        <f>SUMIF('reporting montigny'!$F$2:$EE$2,P$4,'reporting montigny'!$F79:$EE79)+SUMIF('reporting boissy'!$F$2:$EE$2,P$4,'reporting boissy'!$F79:$EE79)+SUMIF('reporting moussy'!$F$2:$EE$2,P$4,'reporting moussy'!$F79:$EE79)+SUMIF('reporting trappes'!$F$2:$EE$2,P$4,'reporting trappes'!$F79:$EE79)+SUMIF('SPACELOG 5 BP'!$F$2:$EE$2,P$4,'SPACELOG 5 BP'!$F79:$EE79)+SUMIF('SPACELOG 6 BP'!$F$2:$EE$2,P$4,'SPACELOG 6 BP'!$F79:$EE79)+SUMIF('SPACELOG 7 BP'!$F$2:$EE$2,P$4,'SPACELOG 7 BP'!$F79:$EE79)+SUMIF('SPACELOG 8 BP'!$F$2:$EE$2,P$4,'SPACELOG 8 BP'!$F79:$EE79)+SUMIF('SPACELOG 9 BP'!$F$2:$EE$2,P$4,'SPACELOG 9 BP'!$F79:$EE79)+SUMIF('SPACELOG 10 BP'!$F$2:$EE$2,P$4,'SPACELOG 10 BP'!$F79:$EE79)+SUMIF('SPACELOG 11 BP'!$F$2:$EE$2,P$4,'SPACELOG 11 BP'!$F79:$EE79)+SUMIF('SPACELOG 12 BP'!$F$2:$EE$2,P$4,'SPACELOG 12 BP'!$F79:$EE79)</f>
        <v>0</v>
      </c>
      <c r="Q79" s="33">
        <f>SUMIF('reporting montigny'!$F$2:$EE$2,Q$4,'reporting montigny'!$F79:$EE79)+SUMIF('reporting boissy'!$F$2:$EE$2,Q$4,'reporting boissy'!$F79:$EE79)+SUMIF('reporting moussy'!$F$2:$EE$2,Q$4,'reporting moussy'!$F79:$EE79)+SUMIF('reporting trappes'!$F$2:$EE$2,Q$4,'reporting trappes'!$F79:$EE79)+SUMIF('SPACELOG 5 BP'!$F$2:$EE$2,Q$4,'SPACELOG 5 BP'!$F79:$EE79)+SUMIF('SPACELOG 6 BP'!$F$2:$EE$2,Q$4,'SPACELOG 6 BP'!$F79:$EE79)+SUMIF('SPACELOG 7 BP'!$F$2:$EE$2,Q$4,'SPACELOG 7 BP'!$F79:$EE79)+SUMIF('SPACELOG 8 BP'!$F$2:$EE$2,Q$4,'SPACELOG 8 BP'!$F79:$EE79)+SUMIF('SPACELOG 9 BP'!$F$2:$EE$2,Q$4,'SPACELOG 9 BP'!$F79:$EE79)+SUMIF('SPACELOG 10 BP'!$F$2:$EE$2,Q$4,'SPACELOG 10 BP'!$F79:$EE79)+SUMIF('SPACELOG 11 BP'!$F$2:$EE$2,Q$4,'SPACELOG 11 BP'!$F79:$EE79)+SUMIF('SPACELOG 12 BP'!$F$2:$EE$2,Q$4,'SPACELOG 12 BP'!$F79:$EE79)</f>
        <v>0</v>
      </c>
      <c r="R79" s="393">
        <f t="shared" si="326"/>
        <v>0</v>
      </c>
      <c r="S79" s="33">
        <f>SUMIF('reporting montigny'!$F$2:$EE$2,S$4,'reporting montigny'!$F79:$EE79)+SUMIF('reporting boissy'!$F$2:$EE$2,S$4,'reporting boissy'!$F79:$EE79)+SUMIF('reporting moussy'!$F$2:$EE$2,S$4,'reporting moussy'!$F79:$EE79)+SUMIF('reporting trappes'!$F$2:$EE$2,S$4,'reporting trappes'!$F79:$EE79)+SUMIF('SPACELOG 5 BP'!$F$2:$EE$2,S$4,'SPACELOG 5 BP'!$F79:$EE79)+SUMIF('SPACELOG 6 BP'!$F$2:$EE$2,S$4,'SPACELOG 6 BP'!$F79:$EE79)+SUMIF('SPACELOG 7 BP'!$F$2:$EE$2,S$4,'SPACELOG 7 BP'!$F79:$EE79)+SUMIF('SPACELOG 8 BP'!$F$2:$EE$2,S$4,'SPACELOG 8 BP'!$F79:$EE79)+SUMIF('SPACELOG 9 BP'!$F$2:$EE$2,S$4,'SPACELOG 9 BP'!$F79:$EE79)+SUMIF('SPACELOG 10 BP'!$F$2:$EE$2,S$4,'SPACELOG 10 BP'!$F79:$EE79)+SUMIF('SPACELOG 11 BP'!$F$2:$EE$2,S$4,'SPACELOG 11 BP'!$F79:$EE79)+SUMIF('SPACELOG 12 BP'!$F$2:$EE$2,S$4,'SPACELOG 12 BP'!$F79:$EE79)</f>
        <v>0</v>
      </c>
      <c r="T79" s="33">
        <f>SUMIF('reporting montigny'!$F$2:$EE$2,T$4,'reporting montigny'!$F79:$EE79)+SUMIF('reporting boissy'!$F$2:$EE$2,T$4,'reporting boissy'!$F79:$EE79)+SUMIF('reporting moussy'!$F$2:$EE$2,T$4,'reporting moussy'!$F79:$EE79)+SUMIF('reporting trappes'!$F$2:$EE$2,T$4,'reporting trappes'!$F79:$EE79)+SUMIF('SPACELOG 5 BP'!$F$2:$EE$2,T$4,'SPACELOG 5 BP'!$F79:$EE79)+SUMIF('SPACELOG 6 BP'!$F$2:$EE$2,T$4,'SPACELOG 6 BP'!$F79:$EE79)+SUMIF('SPACELOG 7 BP'!$F$2:$EE$2,T$4,'SPACELOG 7 BP'!$F79:$EE79)+SUMIF('SPACELOG 8 BP'!$F$2:$EE$2,T$4,'SPACELOG 8 BP'!$F79:$EE79)+SUMIF('SPACELOG 9 BP'!$F$2:$EE$2,T$4,'SPACELOG 9 BP'!$F79:$EE79)+SUMIF('SPACELOG 10 BP'!$F$2:$EE$2,T$4,'SPACELOG 10 BP'!$F79:$EE79)+SUMIF('SPACELOG 11 BP'!$F$2:$EE$2,T$4,'SPACELOG 11 BP'!$F79:$EE79)+SUMIF('SPACELOG 12 BP'!$F$2:$EE$2,T$4,'SPACELOG 12 BP'!$F79:$EE79)</f>
        <v>0</v>
      </c>
      <c r="U79" s="33">
        <f>SUMIF('reporting montigny'!$F$2:$EE$2,U$4,'reporting montigny'!$F79:$EE79)+SUMIF('reporting boissy'!$F$2:$EE$2,U$4,'reporting boissy'!$F79:$EE79)+SUMIF('reporting moussy'!$F$2:$EE$2,U$4,'reporting moussy'!$F79:$EE79)+SUMIF('reporting trappes'!$F$2:$EE$2,U$4,'reporting trappes'!$F79:$EE79)+SUMIF('SPACELOG 5 BP'!$F$2:$EE$2,U$4,'SPACELOG 5 BP'!$F79:$EE79)+SUMIF('SPACELOG 6 BP'!$F$2:$EE$2,U$4,'SPACELOG 6 BP'!$F79:$EE79)+SUMIF('SPACELOG 7 BP'!$F$2:$EE$2,U$4,'SPACELOG 7 BP'!$F79:$EE79)+SUMIF('SPACELOG 8 BP'!$F$2:$EE$2,U$4,'SPACELOG 8 BP'!$F79:$EE79)+SUMIF('SPACELOG 9 BP'!$F$2:$EE$2,U$4,'SPACELOG 9 BP'!$F79:$EE79)+SUMIF('SPACELOG 10 BP'!$F$2:$EE$2,U$4,'SPACELOG 10 BP'!$F79:$EE79)+SUMIF('SPACELOG 11 BP'!$F$2:$EE$2,U$4,'SPACELOG 11 BP'!$F79:$EE79)+SUMIF('SPACELOG 12 BP'!$F$2:$EE$2,U$4,'SPACELOG 12 BP'!$F79:$EE79)</f>
        <v>0</v>
      </c>
      <c r="V79" s="33">
        <f>SUMIF('reporting montigny'!$F$2:$EE$2,V$4,'reporting montigny'!$F79:$EE79)+SUMIF('reporting boissy'!$F$2:$EE$2,V$4,'reporting boissy'!$F79:$EE79)+SUMIF('reporting moussy'!$F$2:$EE$2,V$4,'reporting moussy'!$F79:$EE79)+SUMIF('reporting trappes'!$F$2:$EE$2,V$4,'reporting trappes'!$F79:$EE79)+SUMIF('SPACELOG 5 BP'!$F$2:$EE$2,V$4,'SPACELOG 5 BP'!$F79:$EE79)+SUMIF('SPACELOG 6 BP'!$F$2:$EE$2,V$4,'SPACELOG 6 BP'!$F79:$EE79)+SUMIF('SPACELOG 7 BP'!$F$2:$EE$2,V$4,'SPACELOG 7 BP'!$F79:$EE79)+SUMIF('SPACELOG 8 BP'!$F$2:$EE$2,V$4,'SPACELOG 8 BP'!$F79:$EE79)+SUMIF('SPACELOG 9 BP'!$F$2:$EE$2,V$4,'SPACELOG 9 BP'!$F79:$EE79)+SUMIF('SPACELOG 10 BP'!$F$2:$EE$2,V$4,'SPACELOG 10 BP'!$F79:$EE79)+SUMIF('SPACELOG 11 BP'!$F$2:$EE$2,V$4,'SPACELOG 11 BP'!$F79:$EE79)+SUMIF('SPACELOG 12 BP'!$F$2:$EE$2,V$4,'SPACELOG 12 BP'!$F79:$EE79)</f>
        <v>0</v>
      </c>
      <c r="W79" s="33">
        <f>SUMIF('reporting montigny'!$F$2:$EE$2,W$4,'reporting montigny'!$F79:$EE79)+SUMIF('reporting boissy'!$F$2:$EE$2,W$4,'reporting boissy'!$F79:$EE79)+SUMIF('reporting moussy'!$F$2:$EE$2,W$4,'reporting moussy'!$F79:$EE79)+SUMIF('reporting trappes'!$F$2:$EE$2,W$4,'reporting trappes'!$F79:$EE79)+SUMIF('SPACELOG 5 BP'!$F$2:$EE$2,W$4,'SPACELOG 5 BP'!$F79:$EE79)+SUMIF('SPACELOG 6 BP'!$F$2:$EE$2,W$4,'SPACELOG 6 BP'!$F79:$EE79)+SUMIF('SPACELOG 7 BP'!$F$2:$EE$2,W$4,'SPACELOG 7 BP'!$F79:$EE79)+SUMIF('SPACELOG 8 BP'!$F$2:$EE$2,W$4,'SPACELOG 8 BP'!$F79:$EE79)+SUMIF('SPACELOG 9 BP'!$F$2:$EE$2,W$4,'SPACELOG 9 BP'!$F79:$EE79)+SUMIF('SPACELOG 10 BP'!$F$2:$EE$2,W$4,'SPACELOG 10 BP'!$F79:$EE79)+SUMIF('SPACELOG 11 BP'!$F$2:$EE$2,W$4,'SPACELOG 11 BP'!$F79:$EE79)+SUMIF('SPACELOG 12 BP'!$F$2:$EE$2,W$4,'SPACELOG 12 BP'!$F79:$EE79)</f>
        <v>0</v>
      </c>
      <c r="X79" s="33">
        <f>SUMIF('reporting montigny'!$F$2:$EE$2,X$4,'reporting montigny'!$F79:$EE79)+SUMIF('reporting boissy'!$F$2:$EE$2,X$4,'reporting boissy'!$F79:$EE79)+SUMIF('reporting moussy'!$F$2:$EE$2,X$4,'reporting moussy'!$F79:$EE79)+SUMIF('reporting trappes'!$F$2:$EE$2,X$4,'reporting trappes'!$F79:$EE79)+SUMIF('SPACELOG 5 BP'!$F$2:$EE$2,X$4,'SPACELOG 5 BP'!$F79:$EE79)+SUMIF('SPACELOG 6 BP'!$F$2:$EE$2,X$4,'SPACELOG 6 BP'!$F79:$EE79)+SUMIF('SPACELOG 7 BP'!$F$2:$EE$2,X$4,'SPACELOG 7 BP'!$F79:$EE79)+SUMIF('SPACELOG 8 BP'!$F$2:$EE$2,X$4,'SPACELOG 8 BP'!$F79:$EE79)+SUMIF('SPACELOG 9 BP'!$F$2:$EE$2,X$4,'SPACELOG 9 BP'!$F79:$EE79)+SUMIF('SPACELOG 10 BP'!$F$2:$EE$2,X$4,'SPACELOG 10 BP'!$F79:$EE79)+SUMIF('SPACELOG 11 BP'!$F$2:$EE$2,X$4,'SPACELOG 11 BP'!$F79:$EE79)+SUMIF('SPACELOG 12 BP'!$F$2:$EE$2,X$4,'SPACELOG 12 BP'!$F79:$EE79)</f>
        <v>0</v>
      </c>
      <c r="Y79" s="33">
        <f>SUMIF('reporting montigny'!$F$2:$EE$2,Y$4,'reporting montigny'!$F79:$EE79)+SUMIF('reporting boissy'!$F$2:$EE$2,Y$4,'reporting boissy'!$F79:$EE79)+SUMIF('reporting moussy'!$F$2:$EE$2,Y$4,'reporting moussy'!$F79:$EE79)+SUMIF('reporting trappes'!$F$2:$EE$2,Y$4,'reporting trappes'!$F79:$EE79)+SUMIF('SPACELOG 5 BP'!$F$2:$EE$2,Y$4,'SPACELOG 5 BP'!$F79:$EE79)+SUMIF('SPACELOG 6 BP'!$F$2:$EE$2,Y$4,'SPACELOG 6 BP'!$F79:$EE79)+SUMIF('SPACELOG 7 BP'!$F$2:$EE$2,Y$4,'SPACELOG 7 BP'!$F79:$EE79)+SUMIF('SPACELOG 8 BP'!$F$2:$EE$2,Y$4,'SPACELOG 8 BP'!$F79:$EE79)+SUMIF('SPACELOG 9 BP'!$F$2:$EE$2,Y$4,'SPACELOG 9 BP'!$F79:$EE79)+SUMIF('SPACELOG 10 BP'!$F$2:$EE$2,Y$4,'SPACELOG 10 BP'!$F79:$EE79)+SUMIF('SPACELOG 11 BP'!$F$2:$EE$2,Y$4,'SPACELOG 11 BP'!$F79:$EE79)+SUMIF('SPACELOG 12 BP'!$F$2:$EE$2,Y$4,'SPACELOG 12 BP'!$F79:$EE79)</f>
        <v>0</v>
      </c>
      <c r="Z79" s="33">
        <f>SUMIF('reporting montigny'!$F$2:$EE$2,Z$4,'reporting montigny'!$F79:$EE79)+SUMIF('reporting boissy'!$F$2:$EE$2,Z$4,'reporting boissy'!$F79:$EE79)+SUMIF('reporting moussy'!$F$2:$EE$2,Z$4,'reporting moussy'!$F79:$EE79)+SUMIF('reporting trappes'!$F$2:$EE$2,Z$4,'reporting trappes'!$F79:$EE79)+SUMIF('SPACELOG 5 BP'!$F$2:$EE$2,Z$4,'SPACELOG 5 BP'!$F79:$EE79)+SUMIF('SPACELOG 6 BP'!$F$2:$EE$2,Z$4,'SPACELOG 6 BP'!$F79:$EE79)+SUMIF('SPACELOG 7 BP'!$F$2:$EE$2,Z$4,'SPACELOG 7 BP'!$F79:$EE79)+SUMIF('SPACELOG 8 BP'!$F$2:$EE$2,Z$4,'SPACELOG 8 BP'!$F79:$EE79)+SUMIF('SPACELOG 9 BP'!$F$2:$EE$2,Z$4,'SPACELOG 9 BP'!$F79:$EE79)+SUMIF('SPACELOG 10 BP'!$F$2:$EE$2,Z$4,'SPACELOG 10 BP'!$F79:$EE79)+SUMIF('SPACELOG 11 BP'!$F$2:$EE$2,Z$4,'SPACELOG 11 BP'!$F79:$EE79)+SUMIF('SPACELOG 12 BP'!$F$2:$EE$2,Z$4,'SPACELOG 12 BP'!$F79:$EE79)</f>
        <v>0</v>
      </c>
      <c r="AA79" s="33">
        <f>SUMIF('reporting montigny'!$F$2:$EE$2,AA$4,'reporting montigny'!$F79:$EE79)+SUMIF('reporting boissy'!$F$2:$EE$2,AA$4,'reporting boissy'!$F79:$EE79)+SUMIF('reporting moussy'!$F$2:$EE$2,AA$4,'reporting moussy'!$F79:$EE79)+SUMIF('reporting trappes'!$F$2:$EE$2,AA$4,'reporting trappes'!$F79:$EE79)+SUMIF('SPACELOG 5 BP'!$F$2:$EE$2,AA$4,'SPACELOG 5 BP'!$F79:$EE79)+SUMIF('SPACELOG 6 BP'!$F$2:$EE$2,AA$4,'SPACELOG 6 BP'!$F79:$EE79)+SUMIF('SPACELOG 7 BP'!$F$2:$EE$2,AA$4,'SPACELOG 7 BP'!$F79:$EE79)+SUMIF('SPACELOG 8 BP'!$F$2:$EE$2,AA$4,'SPACELOG 8 BP'!$F79:$EE79)+SUMIF('SPACELOG 9 BP'!$F$2:$EE$2,AA$4,'SPACELOG 9 BP'!$F79:$EE79)+SUMIF('SPACELOG 10 BP'!$F$2:$EE$2,AA$4,'SPACELOG 10 BP'!$F79:$EE79)+SUMIF('SPACELOG 11 BP'!$F$2:$EE$2,AA$4,'SPACELOG 11 BP'!$F79:$EE79)+SUMIF('SPACELOG 12 BP'!$F$2:$EE$2,AA$4,'SPACELOG 12 BP'!$F79:$EE79)</f>
        <v>0</v>
      </c>
      <c r="AB79" s="33">
        <f>SUMIF('reporting montigny'!$F$2:$EE$2,AB$4,'reporting montigny'!$F79:$EE79)+SUMIF('reporting boissy'!$F$2:$EE$2,AB$4,'reporting boissy'!$F79:$EE79)+SUMIF('reporting moussy'!$F$2:$EE$2,AB$4,'reporting moussy'!$F79:$EE79)+SUMIF('reporting trappes'!$F$2:$EE$2,AB$4,'reporting trappes'!$F79:$EE79)+SUMIF('SPACELOG 5 BP'!$F$2:$EE$2,AB$4,'SPACELOG 5 BP'!$F79:$EE79)+SUMIF('SPACELOG 6 BP'!$F$2:$EE$2,AB$4,'SPACELOG 6 BP'!$F79:$EE79)+SUMIF('SPACELOG 7 BP'!$F$2:$EE$2,AB$4,'SPACELOG 7 BP'!$F79:$EE79)+SUMIF('SPACELOG 8 BP'!$F$2:$EE$2,AB$4,'SPACELOG 8 BP'!$F79:$EE79)+SUMIF('SPACELOG 9 BP'!$F$2:$EE$2,AB$4,'SPACELOG 9 BP'!$F79:$EE79)+SUMIF('SPACELOG 10 BP'!$F$2:$EE$2,AB$4,'SPACELOG 10 BP'!$F79:$EE79)+SUMIF('SPACELOG 11 BP'!$F$2:$EE$2,AB$4,'SPACELOG 11 BP'!$F79:$EE79)+SUMIF('SPACELOG 12 BP'!$F$2:$EE$2,AB$4,'SPACELOG 12 BP'!$F79:$EE79)</f>
        <v>0</v>
      </c>
      <c r="AC79" s="33">
        <f>SUMIF('reporting montigny'!$F$2:$EE$2,AC$4,'reporting montigny'!$F79:$EE79)+SUMIF('reporting boissy'!$F$2:$EE$2,AC$4,'reporting boissy'!$F79:$EE79)+SUMIF('reporting moussy'!$F$2:$EE$2,AC$4,'reporting moussy'!$F79:$EE79)+SUMIF('reporting trappes'!$F$2:$EE$2,AC$4,'reporting trappes'!$F79:$EE79)+SUMIF('SPACELOG 5 BP'!$F$2:$EE$2,AC$4,'SPACELOG 5 BP'!$F79:$EE79)+SUMIF('SPACELOG 6 BP'!$F$2:$EE$2,AC$4,'SPACELOG 6 BP'!$F79:$EE79)+SUMIF('SPACELOG 7 BP'!$F$2:$EE$2,AC$4,'SPACELOG 7 BP'!$F79:$EE79)+SUMIF('SPACELOG 8 BP'!$F$2:$EE$2,AC$4,'SPACELOG 8 BP'!$F79:$EE79)+SUMIF('SPACELOG 9 BP'!$F$2:$EE$2,AC$4,'SPACELOG 9 BP'!$F79:$EE79)+SUMIF('SPACELOG 10 BP'!$F$2:$EE$2,AC$4,'SPACELOG 10 BP'!$F79:$EE79)+SUMIF('SPACELOG 11 BP'!$F$2:$EE$2,AC$4,'SPACELOG 11 BP'!$F79:$EE79)+SUMIF('SPACELOG 12 BP'!$F$2:$EE$2,AC$4,'SPACELOG 12 BP'!$F79:$EE79)</f>
        <v>0</v>
      </c>
      <c r="AD79" s="33">
        <f>SUMIF('reporting montigny'!$F$2:$EE$2,AD$4,'reporting montigny'!$F79:$EE79)+SUMIF('reporting boissy'!$F$2:$EE$2,AD$4,'reporting boissy'!$F79:$EE79)+SUMIF('reporting moussy'!$F$2:$EE$2,AD$4,'reporting moussy'!$F79:$EE79)+SUMIF('reporting trappes'!$F$2:$EE$2,AD$4,'reporting trappes'!$F79:$EE79)+SUMIF('SPACELOG 5 BP'!$F$2:$EE$2,AD$4,'SPACELOG 5 BP'!$F79:$EE79)+SUMIF('SPACELOG 6 BP'!$F$2:$EE$2,AD$4,'SPACELOG 6 BP'!$F79:$EE79)+SUMIF('SPACELOG 7 BP'!$F$2:$EE$2,AD$4,'SPACELOG 7 BP'!$F79:$EE79)+SUMIF('SPACELOG 8 BP'!$F$2:$EE$2,AD$4,'SPACELOG 8 BP'!$F79:$EE79)+SUMIF('SPACELOG 9 BP'!$F$2:$EE$2,AD$4,'SPACELOG 9 BP'!$F79:$EE79)+SUMIF('SPACELOG 10 BP'!$F$2:$EE$2,AD$4,'SPACELOG 10 BP'!$F79:$EE79)+SUMIF('SPACELOG 11 BP'!$F$2:$EE$2,AD$4,'SPACELOG 11 BP'!$F79:$EE79)+SUMIF('SPACELOG 12 BP'!$F$2:$EE$2,AD$4,'SPACELOG 12 BP'!$F79:$EE79)</f>
        <v>0</v>
      </c>
      <c r="AE79" s="393">
        <f t="shared" si="327"/>
        <v>0</v>
      </c>
      <c r="AF79" s="33">
        <f>SUMIF('reporting montigny'!$F$2:$EE$2,AF$4,'reporting montigny'!$F79:$EE79)+SUMIF('reporting boissy'!$F$2:$EE$2,AF$4,'reporting boissy'!$F79:$EE79)+SUMIF('reporting moussy'!$F$2:$EE$2,AF$4,'reporting moussy'!$F79:$EE79)+SUMIF('reporting trappes'!$F$2:$EE$2,AF$4,'reporting trappes'!$F79:$EE79)+SUMIF('SPACELOG 5 BP'!$F$2:$EE$2,AF$4,'SPACELOG 5 BP'!$F79:$EE79)+SUMIF('SPACELOG 6 BP'!$F$2:$EE$2,AF$4,'SPACELOG 6 BP'!$F79:$EE79)+SUMIF('SPACELOG 7 BP'!$F$2:$EE$2,AF$4,'SPACELOG 7 BP'!$F79:$EE79)+SUMIF('SPACELOG 8 BP'!$F$2:$EE$2,AF$4,'SPACELOG 8 BP'!$F79:$EE79)+SUMIF('SPACELOG 9 BP'!$F$2:$EE$2,AF$4,'SPACELOG 9 BP'!$F79:$EE79)+SUMIF('SPACELOG 10 BP'!$F$2:$EE$2,AF$4,'SPACELOG 10 BP'!$F79:$EE79)+SUMIF('SPACELOG 11 BP'!$F$2:$EE$2,AF$4,'SPACELOG 11 BP'!$F79:$EE79)+SUMIF('SPACELOG 12 BP'!$F$2:$EE$2,AF$4,'SPACELOG 12 BP'!$F79:$EE79)</f>
        <v>0</v>
      </c>
      <c r="AG79" s="33">
        <f>SUMIF('reporting montigny'!$F$2:$EE$2,AG$4,'reporting montigny'!$F79:$EE79)+SUMIF('reporting boissy'!$F$2:$EE$2,AG$4,'reporting boissy'!$F79:$EE79)+SUMIF('reporting moussy'!$F$2:$EE$2,AG$4,'reporting moussy'!$F79:$EE79)+SUMIF('reporting trappes'!$F$2:$EE$2,AG$4,'reporting trappes'!$F79:$EE79)+SUMIF('SPACELOG 5 BP'!$F$2:$EE$2,AG$4,'SPACELOG 5 BP'!$F79:$EE79)+SUMIF('SPACELOG 6 BP'!$F$2:$EE$2,AG$4,'SPACELOG 6 BP'!$F79:$EE79)+SUMIF('SPACELOG 7 BP'!$F$2:$EE$2,AG$4,'SPACELOG 7 BP'!$F79:$EE79)+SUMIF('SPACELOG 8 BP'!$F$2:$EE$2,AG$4,'SPACELOG 8 BP'!$F79:$EE79)+SUMIF('SPACELOG 9 BP'!$F$2:$EE$2,AG$4,'SPACELOG 9 BP'!$F79:$EE79)+SUMIF('SPACELOG 10 BP'!$F$2:$EE$2,AG$4,'SPACELOG 10 BP'!$F79:$EE79)+SUMIF('SPACELOG 11 BP'!$F$2:$EE$2,AG$4,'SPACELOG 11 BP'!$F79:$EE79)+SUMIF('SPACELOG 12 BP'!$F$2:$EE$2,AG$4,'SPACELOG 12 BP'!$F79:$EE79)</f>
        <v>0</v>
      </c>
      <c r="AH79" s="33">
        <f>SUMIF('reporting montigny'!$F$2:$EE$2,AH$4,'reporting montigny'!$F79:$EE79)+SUMIF('reporting boissy'!$F$2:$EE$2,AH$4,'reporting boissy'!$F79:$EE79)+SUMIF('reporting moussy'!$F$2:$EE$2,AH$4,'reporting moussy'!$F79:$EE79)+SUMIF('reporting trappes'!$F$2:$EE$2,AH$4,'reporting trappes'!$F79:$EE79)+SUMIF('SPACELOG 5 BP'!$F$2:$EE$2,AH$4,'SPACELOG 5 BP'!$F79:$EE79)+SUMIF('SPACELOG 6 BP'!$F$2:$EE$2,AH$4,'SPACELOG 6 BP'!$F79:$EE79)+SUMIF('SPACELOG 7 BP'!$F$2:$EE$2,AH$4,'SPACELOG 7 BP'!$F79:$EE79)+SUMIF('SPACELOG 8 BP'!$F$2:$EE$2,AH$4,'SPACELOG 8 BP'!$F79:$EE79)+SUMIF('SPACELOG 9 BP'!$F$2:$EE$2,AH$4,'SPACELOG 9 BP'!$F79:$EE79)+SUMIF('SPACELOG 10 BP'!$F$2:$EE$2,AH$4,'SPACELOG 10 BP'!$F79:$EE79)+SUMIF('SPACELOG 11 BP'!$F$2:$EE$2,AH$4,'SPACELOG 11 BP'!$F79:$EE79)+SUMIF('SPACELOG 12 BP'!$F$2:$EE$2,AH$4,'SPACELOG 12 BP'!$F79:$EE79)</f>
        <v>0</v>
      </c>
      <c r="AI79" s="33">
        <f>SUMIF('reporting montigny'!$F$2:$EE$2,AI$4,'reporting montigny'!$F79:$EE79)+SUMIF('reporting boissy'!$F$2:$EE$2,AI$4,'reporting boissy'!$F79:$EE79)+SUMIF('reporting moussy'!$F$2:$EE$2,AI$4,'reporting moussy'!$F79:$EE79)+SUMIF('reporting trappes'!$F$2:$EE$2,AI$4,'reporting trappes'!$F79:$EE79)+SUMIF('SPACELOG 5 BP'!$F$2:$EE$2,AI$4,'SPACELOG 5 BP'!$F79:$EE79)+SUMIF('SPACELOG 6 BP'!$F$2:$EE$2,AI$4,'SPACELOG 6 BP'!$F79:$EE79)+SUMIF('SPACELOG 7 BP'!$F$2:$EE$2,AI$4,'SPACELOG 7 BP'!$F79:$EE79)+SUMIF('SPACELOG 8 BP'!$F$2:$EE$2,AI$4,'SPACELOG 8 BP'!$F79:$EE79)+SUMIF('SPACELOG 9 BP'!$F$2:$EE$2,AI$4,'SPACELOG 9 BP'!$F79:$EE79)+SUMIF('SPACELOG 10 BP'!$F$2:$EE$2,AI$4,'SPACELOG 10 BP'!$F79:$EE79)+SUMIF('SPACELOG 11 BP'!$F$2:$EE$2,AI$4,'SPACELOG 11 BP'!$F79:$EE79)+SUMIF('SPACELOG 12 BP'!$F$2:$EE$2,AI$4,'SPACELOG 12 BP'!$F79:$EE79)</f>
        <v>0</v>
      </c>
      <c r="AJ79" s="33">
        <f>SUMIF('reporting montigny'!$F$2:$EE$2,AJ$4,'reporting montigny'!$F79:$EE79)+SUMIF('reporting boissy'!$F$2:$EE$2,AJ$4,'reporting boissy'!$F79:$EE79)+SUMIF('reporting moussy'!$F$2:$EE$2,AJ$4,'reporting moussy'!$F79:$EE79)+SUMIF('reporting trappes'!$F$2:$EE$2,AJ$4,'reporting trappes'!$F79:$EE79)+SUMIF('SPACELOG 5 BP'!$F$2:$EE$2,AJ$4,'SPACELOG 5 BP'!$F79:$EE79)+SUMIF('SPACELOG 6 BP'!$F$2:$EE$2,AJ$4,'SPACELOG 6 BP'!$F79:$EE79)+SUMIF('SPACELOG 7 BP'!$F$2:$EE$2,AJ$4,'SPACELOG 7 BP'!$F79:$EE79)+SUMIF('SPACELOG 8 BP'!$F$2:$EE$2,AJ$4,'SPACELOG 8 BP'!$F79:$EE79)+SUMIF('SPACELOG 9 BP'!$F$2:$EE$2,AJ$4,'SPACELOG 9 BP'!$F79:$EE79)+SUMIF('SPACELOG 10 BP'!$F$2:$EE$2,AJ$4,'SPACELOG 10 BP'!$F79:$EE79)+SUMIF('SPACELOG 11 BP'!$F$2:$EE$2,AJ$4,'SPACELOG 11 BP'!$F79:$EE79)+SUMIF('SPACELOG 12 BP'!$F$2:$EE$2,AJ$4,'SPACELOG 12 BP'!$F79:$EE79)</f>
        <v>0</v>
      </c>
      <c r="AK79" s="33">
        <f>SUMIF('reporting montigny'!$F$2:$EE$2,AK$4,'reporting montigny'!$F79:$EE79)+SUMIF('reporting boissy'!$F$2:$EE$2,AK$4,'reporting boissy'!$F79:$EE79)+SUMIF('reporting moussy'!$F$2:$EE$2,AK$4,'reporting moussy'!$F79:$EE79)+SUMIF('reporting trappes'!$F$2:$EE$2,AK$4,'reporting trappes'!$F79:$EE79)+SUMIF('SPACELOG 5 BP'!$F$2:$EE$2,AK$4,'SPACELOG 5 BP'!$F79:$EE79)+SUMIF('SPACELOG 6 BP'!$F$2:$EE$2,AK$4,'SPACELOG 6 BP'!$F79:$EE79)+SUMIF('SPACELOG 7 BP'!$F$2:$EE$2,AK$4,'SPACELOG 7 BP'!$F79:$EE79)+SUMIF('SPACELOG 8 BP'!$F$2:$EE$2,AK$4,'SPACELOG 8 BP'!$F79:$EE79)+SUMIF('SPACELOG 9 BP'!$F$2:$EE$2,AK$4,'SPACELOG 9 BP'!$F79:$EE79)+SUMIF('SPACELOG 10 BP'!$F$2:$EE$2,AK$4,'SPACELOG 10 BP'!$F79:$EE79)+SUMIF('SPACELOG 11 BP'!$F$2:$EE$2,AK$4,'SPACELOG 11 BP'!$F79:$EE79)+SUMIF('SPACELOG 12 BP'!$F$2:$EE$2,AK$4,'SPACELOG 12 BP'!$F79:$EE79)</f>
        <v>0</v>
      </c>
      <c r="AL79" s="33">
        <f>SUMIF('reporting montigny'!$F$2:$EE$2,AL$4,'reporting montigny'!$F79:$EE79)+SUMIF('reporting boissy'!$F$2:$EE$2,AL$4,'reporting boissy'!$F79:$EE79)+SUMIF('reporting moussy'!$F$2:$EE$2,AL$4,'reporting moussy'!$F79:$EE79)+SUMIF('reporting trappes'!$F$2:$EE$2,AL$4,'reporting trappes'!$F79:$EE79)+SUMIF('SPACELOG 5 BP'!$F$2:$EE$2,AL$4,'SPACELOG 5 BP'!$F79:$EE79)+SUMIF('SPACELOG 6 BP'!$F$2:$EE$2,AL$4,'SPACELOG 6 BP'!$F79:$EE79)+SUMIF('SPACELOG 7 BP'!$F$2:$EE$2,AL$4,'SPACELOG 7 BP'!$F79:$EE79)+SUMIF('SPACELOG 8 BP'!$F$2:$EE$2,AL$4,'SPACELOG 8 BP'!$F79:$EE79)+SUMIF('SPACELOG 9 BP'!$F$2:$EE$2,AL$4,'SPACELOG 9 BP'!$F79:$EE79)+SUMIF('SPACELOG 10 BP'!$F$2:$EE$2,AL$4,'SPACELOG 10 BP'!$F79:$EE79)+SUMIF('SPACELOG 11 BP'!$F$2:$EE$2,AL$4,'SPACELOG 11 BP'!$F79:$EE79)+SUMIF('SPACELOG 12 BP'!$F$2:$EE$2,AL$4,'SPACELOG 12 BP'!$F79:$EE79)</f>
        <v>0</v>
      </c>
      <c r="AM79" s="33">
        <f>SUMIF('reporting montigny'!$F$2:$EE$2,AM$4,'reporting montigny'!$F79:$EE79)+SUMIF('reporting boissy'!$F$2:$EE$2,AM$4,'reporting boissy'!$F79:$EE79)+SUMIF('reporting moussy'!$F$2:$EE$2,AM$4,'reporting moussy'!$F79:$EE79)+SUMIF('reporting trappes'!$F$2:$EE$2,AM$4,'reporting trappes'!$F79:$EE79)+SUMIF('SPACELOG 5 BP'!$F$2:$EE$2,AM$4,'SPACELOG 5 BP'!$F79:$EE79)+SUMIF('SPACELOG 6 BP'!$F$2:$EE$2,AM$4,'SPACELOG 6 BP'!$F79:$EE79)+SUMIF('SPACELOG 7 BP'!$F$2:$EE$2,AM$4,'SPACELOG 7 BP'!$F79:$EE79)+SUMIF('SPACELOG 8 BP'!$F$2:$EE$2,AM$4,'SPACELOG 8 BP'!$F79:$EE79)+SUMIF('SPACELOG 9 BP'!$F$2:$EE$2,AM$4,'SPACELOG 9 BP'!$F79:$EE79)+SUMIF('SPACELOG 10 BP'!$F$2:$EE$2,AM$4,'SPACELOG 10 BP'!$F79:$EE79)+SUMIF('SPACELOG 11 BP'!$F$2:$EE$2,AM$4,'SPACELOG 11 BP'!$F79:$EE79)+SUMIF('SPACELOG 12 BP'!$F$2:$EE$2,AM$4,'SPACELOG 12 BP'!$F79:$EE79)</f>
        <v>0</v>
      </c>
      <c r="AN79" s="33">
        <f>SUMIF('reporting montigny'!$F$2:$EE$2,AN$4,'reporting montigny'!$F79:$EE79)+SUMIF('reporting boissy'!$F$2:$EE$2,AN$4,'reporting boissy'!$F79:$EE79)+SUMIF('reporting moussy'!$F$2:$EE$2,AN$4,'reporting moussy'!$F79:$EE79)+SUMIF('reporting trappes'!$F$2:$EE$2,AN$4,'reporting trappes'!$F79:$EE79)+SUMIF('SPACELOG 5 BP'!$F$2:$EE$2,AN$4,'SPACELOG 5 BP'!$F79:$EE79)+SUMIF('SPACELOG 6 BP'!$F$2:$EE$2,AN$4,'SPACELOG 6 BP'!$F79:$EE79)+SUMIF('SPACELOG 7 BP'!$F$2:$EE$2,AN$4,'SPACELOG 7 BP'!$F79:$EE79)+SUMIF('SPACELOG 8 BP'!$F$2:$EE$2,AN$4,'SPACELOG 8 BP'!$F79:$EE79)+SUMIF('SPACELOG 9 BP'!$F$2:$EE$2,AN$4,'SPACELOG 9 BP'!$F79:$EE79)+SUMIF('SPACELOG 10 BP'!$F$2:$EE$2,AN$4,'SPACELOG 10 BP'!$F79:$EE79)+SUMIF('SPACELOG 11 BP'!$F$2:$EE$2,AN$4,'SPACELOG 11 BP'!$F79:$EE79)+SUMIF('SPACELOG 12 BP'!$F$2:$EE$2,AN$4,'SPACELOG 12 BP'!$F79:$EE79)</f>
        <v>0</v>
      </c>
      <c r="AO79" s="33">
        <f>SUMIF('reporting montigny'!$F$2:$EE$2,AO$4,'reporting montigny'!$F79:$EE79)+SUMIF('reporting boissy'!$F$2:$EE$2,AO$4,'reporting boissy'!$F79:$EE79)+SUMIF('reporting moussy'!$F$2:$EE$2,AO$4,'reporting moussy'!$F79:$EE79)+SUMIF('reporting trappes'!$F$2:$EE$2,AO$4,'reporting trappes'!$F79:$EE79)+SUMIF('SPACELOG 5 BP'!$F$2:$EE$2,AO$4,'SPACELOG 5 BP'!$F79:$EE79)+SUMIF('SPACELOG 6 BP'!$F$2:$EE$2,AO$4,'SPACELOG 6 BP'!$F79:$EE79)+SUMIF('SPACELOG 7 BP'!$F$2:$EE$2,AO$4,'SPACELOG 7 BP'!$F79:$EE79)+SUMIF('SPACELOG 8 BP'!$F$2:$EE$2,AO$4,'SPACELOG 8 BP'!$F79:$EE79)+SUMIF('SPACELOG 9 BP'!$F$2:$EE$2,AO$4,'SPACELOG 9 BP'!$F79:$EE79)+SUMIF('SPACELOG 10 BP'!$F$2:$EE$2,AO$4,'SPACELOG 10 BP'!$F79:$EE79)+SUMIF('SPACELOG 11 BP'!$F$2:$EE$2,AO$4,'SPACELOG 11 BP'!$F79:$EE79)+SUMIF('SPACELOG 12 BP'!$F$2:$EE$2,AO$4,'SPACELOG 12 BP'!$F79:$EE79)</f>
        <v>0</v>
      </c>
      <c r="AP79" s="33">
        <f>SUMIF('reporting montigny'!$F$2:$EE$2,AP$4,'reporting montigny'!$F79:$EE79)+SUMIF('reporting boissy'!$F$2:$EE$2,AP$4,'reporting boissy'!$F79:$EE79)+SUMIF('reporting moussy'!$F$2:$EE$2,AP$4,'reporting moussy'!$F79:$EE79)+SUMIF('reporting trappes'!$F$2:$EE$2,AP$4,'reporting trappes'!$F79:$EE79)+SUMIF('SPACELOG 5 BP'!$F$2:$EE$2,AP$4,'SPACELOG 5 BP'!$F79:$EE79)+SUMIF('SPACELOG 6 BP'!$F$2:$EE$2,AP$4,'SPACELOG 6 BP'!$F79:$EE79)+SUMIF('SPACELOG 7 BP'!$F$2:$EE$2,AP$4,'SPACELOG 7 BP'!$F79:$EE79)+SUMIF('SPACELOG 8 BP'!$F$2:$EE$2,AP$4,'SPACELOG 8 BP'!$F79:$EE79)+SUMIF('SPACELOG 9 BP'!$F$2:$EE$2,AP$4,'SPACELOG 9 BP'!$F79:$EE79)+SUMIF('SPACELOG 10 BP'!$F$2:$EE$2,AP$4,'SPACELOG 10 BP'!$F79:$EE79)+SUMIF('SPACELOG 11 BP'!$F$2:$EE$2,AP$4,'SPACELOG 11 BP'!$F79:$EE79)+SUMIF('SPACELOG 12 BP'!$F$2:$EE$2,AP$4,'SPACELOG 12 BP'!$F79:$EE79)</f>
        <v>0</v>
      </c>
      <c r="AQ79" s="33">
        <f>SUMIF('reporting montigny'!$F$2:$EE$2,AQ$4,'reporting montigny'!$F79:$EE79)+SUMIF('reporting boissy'!$F$2:$EE$2,AQ$4,'reporting boissy'!$F79:$EE79)+SUMIF('reporting moussy'!$F$2:$EE$2,AQ$4,'reporting moussy'!$F79:$EE79)+SUMIF('reporting trappes'!$F$2:$EE$2,AQ$4,'reporting trappes'!$F79:$EE79)+SUMIF('SPACELOG 5 BP'!$F$2:$EE$2,AQ$4,'SPACELOG 5 BP'!$F79:$EE79)+SUMIF('SPACELOG 6 BP'!$F$2:$EE$2,AQ$4,'SPACELOG 6 BP'!$F79:$EE79)+SUMIF('SPACELOG 7 BP'!$F$2:$EE$2,AQ$4,'SPACELOG 7 BP'!$F79:$EE79)+SUMIF('SPACELOG 8 BP'!$F$2:$EE$2,AQ$4,'SPACELOG 8 BP'!$F79:$EE79)+SUMIF('SPACELOG 9 BP'!$F$2:$EE$2,AQ$4,'SPACELOG 9 BP'!$F79:$EE79)+SUMIF('SPACELOG 10 BP'!$F$2:$EE$2,AQ$4,'SPACELOG 10 BP'!$F79:$EE79)+SUMIF('SPACELOG 11 BP'!$F$2:$EE$2,AQ$4,'SPACELOG 11 BP'!$F79:$EE79)+SUMIF('SPACELOG 12 BP'!$F$2:$EE$2,AQ$4,'SPACELOG 12 BP'!$F79:$EE79)</f>
        <v>0</v>
      </c>
      <c r="AR79" s="393">
        <f t="shared" si="328"/>
        <v>0</v>
      </c>
      <c r="AS79" s="33">
        <f>SUMIF('reporting montigny'!$F$2:$EE$2,AS$4,'reporting montigny'!$F79:$EE79)+SUMIF('reporting boissy'!$F$2:$EE$2,AS$4,'reporting boissy'!$F79:$EE79)+SUMIF('reporting moussy'!$F$2:$EE$2,AS$4,'reporting moussy'!$F79:$EE79)+SUMIF('reporting trappes'!$F$2:$EE$2,AS$4,'reporting trappes'!$F79:$EE79)+SUMIF('SPACELOG 5 BP'!$F$2:$EE$2,AS$4,'SPACELOG 5 BP'!$F79:$EE79)+SUMIF('SPACELOG 6 BP'!$F$2:$EE$2,AS$4,'SPACELOG 6 BP'!$F79:$EE79)+SUMIF('SPACELOG 7 BP'!$F$2:$EE$2,AS$4,'SPACELOG 7 BP'!$F79:$EE79)+SUMIF('SPACELOG 8 BP'!$F$2:$EE$2,AS$4,'SPACELOG 8 BP'!$F79:$EE79)+SUMIF('SPACELOG 9 BP'!$F$2:$EE$2,AS$4,'SPACELOG 9 BP'!$F79:$EE79)+SUMIF('SPACELOG 10 BP'!$F$2:$EE$2,AS$4,'SPACELOG 10 BP'!$F79:$EE79)+SUMIF('SPACELOG 11 BP'!$F$2:$EE$2,AS$4,'SPACELOG 11 BP'!$F79:$EE79)+SUMIF('SPACELOG 12 BP'!$F$2:$EE$2,AS$4,'SPACELOG 12 BP'!$F79:$EE79)</f>
        <v>0</v>
      </c>
      <c r="AT79" s="33">
        <f>SUMIF('reporting montigny'!$F$2:$EE$2,AT$4,'reporting montigny'!$F79:$EE79)+SUMIF('reporting boissy'!$F$2:$EE$2,AT$4,'reporting boissy'!$F79:$EE79)+SUMIF('reporting moussy'!$F$2:$EE$2,AT$4,'reporting moussy'!$F79:$EE79)+SUMIF('reporting trappes'!$F$2:$EE$2,AT$4,'reporting trappes'!$F79:$EE79)+SUMIF('SPACELOG 5 BP'!$F$2:$EE$2,AT$4,'SPACELOG 5 BP'!$F79:$EE79)+SUMIF('SPACELOG 6 BP'!$F$2:$EE$2,AT$4,'SPACELOG 6 BP'!$F79:$EE79)+SUMIF('SPACELOG 7 BP'!$F$2:$EE$2,AT$4,'SPACELOG 7 BP'!$F79:$EE79)+SUMIF('SPACELOG 8 BP'!$F$2:$EE$2,AT$4,'SPACELOG 8 BP'!$F79:$EE79)+SUMIF('SPACELOG 9 BP'!$F$2:$EE$2,AT$4,'SPACELOG 9 BP'!$F79:$EE79)+SUMIF('SPACELOG 10 BP'!$F$2:$EE$2,AT$4,'SPACELOG 10 BP'!$F79:$EE79)+SUMIF('SPACELOG 11 BP'!$F$2:$EE$2,AT$4,'SPACELOG 11 BP'!$F79:$EE79)+SUMIF('SPACELOG 12 BP'!$F$2:$EE$2,AT$4,'SPACELOG 12 BP'!$F79:$EE79)</f>
        <v>0</v>
      </c>
      <c r="AU79" s="33">
        <f>SUMIF('reporting montigny'!$F$2:$EE$2,AU$4,'reporting montigny'!$F79:$EE79)+SUMIF('reporting boissy'!$F$2:$EE$2,AU$4,'reporting boissy'!$F79:$EE79)+SUMIF('reporting moussy'!$F$2:$EE$2,AU$4,'reporting moussy'!$F79:$EE79)+SUMIF('reporting trappes'!$F$2:$EE$2,AU$4,'reporting trappes'!$F79:$EE79)+SUMIF('SPACELOG 5 BP'!$F$2:$EE$2,AU$4,'SPACELOG 5 BP'!$F79:$EE79)+SUMIF('SPACELOG 6 BP'!$F$2:$EE$2,AU$4,'SPACELOG 6 BP'!$F79:$EE79)+SUMIF('SPACELOG 7 BP'!$F$2:$EE$2,AU$4,'SPACELOG 7 BP'!$F79:$EE79)+SUMIF('SPACELOG 8 BP'!$F$2:$EE$2,AU$4,'SPACELOG 8 BP'!$F79:$EE79)+SUMIF('SPACELOG 9 BP'!$F$2:$EE$2,AU$4,'SPACELOG 9 BP'!$F79:$EE79)+SUMIF('SPACELOG 10 BP'!$F$2:$EE$2,AU$4,'SPACELOG 10 BP'!$F79:$EE79)+SUMIF('SPACELOG 11 BP'!$F$2:$EE$2,AU$4,'SPACELOG 11 BP'!$F79:$EE79)+SUMIF('SPACELOG 12 BP'!$F$2:$EE$2,AU$4,'SPACELOG 12 BP'!$F79:$EE79)</f>
        <v>0</v>
      </c>
      <c r="AV79" s="33">
        <f>SUMIF('reporting montigny'!$F$2:$EE$2,AV$4,'reporting montigny'!$F79:$EE79)+SUMIF('reporting boissy'!$F$2:$EE$2,AV$4,'reporting boissy'!$F79:$EE79)+SUMIF('reporting moussy'!$F$2:$EE$2,AV$4,'reporting moussy'!$F79:$EE79)+SUMIF('reporting trappes'!$F$2:$EE$2,AV$4,'reporting trappes'!$F79:$EE79)+SUMIF('SPACELOG 5 BP'!$F$2:$EE$2,AV$4,'SPACELOG 5 BP'!$F79:$EE79)+SUMIF('SPACELOG 6 BP'!$F$2:$EE$2,AV$4,'SPACELOG 6 BP'!$F79:$EE79)+SUMIF('SPACELOG 7 BP'!$F$2:$EE$2,AV$4,'SPACELOG 7 BP'!$F79:$EE79)+SUMIF('SPACELOG 8 BP'!$F$2:$EE$2,AV$4,'SPACELOG 8 BP'!$F79:$EE79)+SUMIF('SPACELOG 9 BP'!$F$2:$EE$2,AV$4,'SPACELOG 9 BP'!$F79:$EE79)+SUMIF('SPACELOG 10 BP'!$F$2:$EE$2,AV$4,'SPACELOG 10 BP'!$F79:$EE79)+SUMIF('SPACELOG 11 BP'!$F$2:$EE$2,AV$4,'SPACELOG 11 BP'!$F79:$EE79)+SUMIF('SPACELOG 12 BP'!$F$2:$EE$2,AV$4,'SPACELOG 12 BP'!$F79:$EE79)</f>
        <v>0</v>
      </c>
      <c r="AW79" s="33">
        <f>SUMIF('reporting montigny'!$F$2:$EE$2,AW$4,'reporting montigny'!$F79:$EE79)+SUMIF('reporting boissy'!$F$2:$EE$2,AW$4,'reporting boissy'!$F79:$EE79)+SUMIF('reporting moussy'!$F$2:$EE$2,AW$4,'reporting moussy'!$F79:$EE79)+SUMIF('reporting trappes'!$F$2:$EE$2,AW$4,'reporting trappes'!$F79:$EE79)+SUMIF('SPACELOG 5 BP'!$F$2:$EE$2,AW$4,'SPACELOG 5 BP'!$F79:$EE79)+SUMIF('SPACELOG 6 BP'!$F$2:$EE$2,AW$4,'SPACELOG 6 BP'!$F79:$EE79)+SUMIF('SPACELOG 7 BP'!$F$2:$EE$2,AW$4,'SPACELOG 7 BP'!$F79:$EE79)+SUMIF('SPACELOG 8 BP'!$F$2:$EE$2,AW$4,'SPACELOG 8 BP'!$F79:$EE79)+SUMIF('SPACELOG 9 BP'!$F$2:$EE$2,AW$4,'SPACELOG 9 BP'!$F79:$EE79)+SUMIF('SPACELOG 10 BP'!$F$2:$EE$2,AW$4,'SPACELOG 10 BP'!$F79:$EE79)+SUMIF('SPACELOG 11 BP'!$F$2:$EE$2,AW$4,'SPACELOG 11 BP'!$F79:$EE79)+SUMIF('SPACELOG 12 BP'!$F$2:$EE$2,AW$4,'SPACELOG 12 BP'!$F79:$EE79)</f>
        <v>0</v>
      </c>
      <c r="AX79" s="33">
        <f>SUMIF('reporting montigny'!$F$2:$EE$2,AX$4,'reporting montigny'!$F79:$EE79)+SUMIF('reporting boissy'!$F$2:$EE$2,AX$4,'reporting boissy'!$F79:$EE79)+SUMIF('reporting moussy'!$F$2:$EE$2,AX$4,'reporting moussy'!$F79:$EE79)+SUMIF('reporting trappes'!$F$2:$EE$2,AX$4,'reporting trappes'!$F79:$EE79)+SUMIF('SPACELOG 5 BP'!$F$2:$EE$2,AX$4,'SPACELOG 5 BP'!$F79:$EE79)+SUMIF('SPACELOG 6 BP'!$F$2:$EE$2,AX$4,'SPACELOG 6 BP'!$F79:$EE79)+SUMIF('SPACELOG 7 BP'!$F$2:$EE$2,AX$4,'SPACELOG 7 BP'!$F79:$EE79)+SUMIF('SPACELOG 8 BP'!$F$2:$EE$2,AX$4,'SPACELOG 8 BP'!$F79:$EE79)+SUMIF('SPACELOG 9 BP'!$F$2:$EE$2,AX$4,'SPACELOG 9 BP'!$F79:$EE79)+SUMIF('SPACELOG 10 BP'!$F$2:$EE$2,AX$4,'SPACELOG 10 BP'!$F79:$EE79)+SUMIF('SPACELOG 11 BP'!$F$2:$EE$2,AX$4,'SPACELOG 11 BP'!$F79:$EE79)+SUMIF('SPACELOG 12 BP'!$F$2:$EE$2,AX$4,'SPACELOG 12 BP'!$F79:$EE79)</f>
        <v>0</v>
      </c>
      <c r="AY79" s="33">
        <f>SUMIF('reporting montigny'!$F$2:$EE$2,AY$4,'reporting montigny'!$F79:$EE79)+SUMIF('reporting boissy'!$F$2:$EE$2,AY$4,'reporting boissy'!$F79:$EE79)+SUMIF('reporting moussy'!$F$2:$EE$2,AY$4,'reporting moussy'!$F79:$EE79)+SUMIF('reporting trappes'!$F$2:$EE$2,AY$4,'reporting trappes'!$F79:$EE79)+SUMIF('SPACELOG 5 BP'!$F$2:$EE$2,AY$4,'SPACELOG 5 BP'!$F79:$EE79)+SUMIF('SPACELOG 6 BP'!$F$2:$EE$2,AY$4,'SPACELOG 6 BP'!$F79:$EE79)+SUMIF('SPACELOG 7 BP'!$F$2:$EE$2,AY$4,'SPACELOG 7 BP'!$F79:$EE79)+SUMIF('SPACELOG 8 BP'!$F$2:$EE$2,AY$4,'SPACELOG 8 BP'!$F79:$EE79)+SUMIF('SPACELOG 9 BP'!$F$2:$EE$2,AY$4,'SPACELOG 9 BP'!$F79:$EE79)+SUMIF('SPACELOG 10 BP'!$F$2:$EE$2,AY$4,'SPACELOG 10 BP'!$F79:$EE79)+SUMIF('SPACELOG 11 BP'!$F$2:$EE$2,AY$4,'SPACELOG 11 BP'!$F79:$EE79)+SUMIF('SPACELOG 12 BP'!$F$2:$EE$2,AY$4,'SPACELOG 12 BP'!$F79:$EE79)</f>
        <v>0</v>
      </c>
      <c r="AZ79" s="33">
        <f>SUMIF('reporting montigny'!$F$2:$EE$2,AZ$4,'reporting montigny'!$F79:$EE79)+SUMIF('reporting boissy'!$F$2:$EE$2,AZ$4,'reporting boissy'!$F79:$EE79)+SUMIF('reporting moussy'!$F$2:$EE$2,AZ$4,'reporting moussy'!$F79:$EE79)+SUMIF('reporting trappes'!$F$2:$EE$2,AZ$4,'reporting trappes'!$F79:$EE79)+SUMIF('SPACELOG 5 BP'!$F$2:$EE$2,AZ$4,'SPACELOG 5 BP'!$F79:$EE79)+SUMIF('SPACELOG 6 BP'!$F$2:$EE$2,AZ$4,'SPACELOG 6 BP'!$F79:$EE79)+SUMIF('SPACELOG 7 BP'!$F$2:$EE$2,AZ$4,'SPACELOG 7 BP'!$F79:$EE79)+SUMIF('SPACELOG 8 BP'!$F$2:$EE$2,AZ$4,'SPACELOG 8 BP'!$F79:$EE79)+SUMIF('SPACELOG 9 BP'!$F$2:$EE$2,AZ$4,'SPACELOG 9 BP'!$F79:$EE79)+SUMIF('SPACELOG 10 BP'!$F$2:$EE$2,AZ$4,'SPACELOG 10 BP'!$F79:$EE79)+SUMIF('SPACELOG 11 BP'!$F$2:$EE$2,AZ$4,'SPACELOG 11 BP'!$F79:$EE79)+SUMIF('SPACELOG 12 BP'!$F$2:$EE$2,AZ$4,'SPACELOG 12 BP'!$F79:$EE79)</f>
        <v>0</v>
      </c>
      <c r="BA79" s="33">
        <f>SUMIF('reporting montigny'!$F$2:$EE$2,BA$4,'reporting montigny'!$F79:$EE79)+SUMIF('reporting boissy'!$F$2:$EE$2,BA$4,'reporting boissy'!$F79:$EE79)+SUMIF('reporting moussy'!$F$2:$EE$2,BA$4,'reporting moussy'!$F79:$EE79)+SUMIF('reporting trappes'!$F$2:$EE$2,BA$4,'reporting trappes'!$F79:$EE79)+SUMIF('SPACELOG 5 BP'!$F$2:$EE$2,BA$4,'SPACELOG 5 BP'!$F79:$EE79)+SUMIF('SPACELOG 6 BP'!$F$2:$EE$2,BA$4,'SPACELOG 6 BP'!$F79:$EE79)+SUMIF('SPACELOG 7 BP'!$F$2:$EE$2,BA$4,'SPACELOG 7 BP'!$F79:$EE79)+SUMIF('SPACELOG 8 BP'!$F$2:$EE$2,BA$4,'SPACELOG 8 BP'!$F79:$EE79)+SUMIF('SPACELOG 9 BP'!$F$2:$EE$2,BA$4,'SPACELOG 9 BP'!$F79:$EE79)+SUMIF('SPACELOG 10 BP'!$F$2:$EE$2,BA$4,'SPACELOG 10 BP'!$F79:$EE79)+SUMIF('SPACELOG 11 BP'!$F$2:$EE$2,BA$4,'SPACELOG 11 BP'!$F79:$EE79)+SUMIF('SPACELOG 12 BP'!$F$2:$EE$2,BA$4,'SPACELOG 12 BP'!$F79:$EE79)</f>
        <v>0</v>
      </c>
      <c r="BB79" s="33">
        <f>SUMIF('reporting montigny'!$F$2:$EE$2,BB$4,'reporting montigny'!$F79:$EE79)+SUMIF('reporting boissy'!$F$2:$EE$2,BB$4,'reporting boissy'!$F79:$EE79)+SUMIF('reporting moussy'!$F$2:$EE$2,BB$4,'reporting moussy'!$F79:$EE79)+SUMIF('reporting trappes'!$F$2:$EE$2,BB$4,'reporting trappes'!$F79:$EE79)+SUMIF('SPACELOG 5 BP'!$F$2:$EE$2,BB$4,'SPACELOG 5 BP'!$F79:$EE79)+SUMIF('SPACELOG 6 BP'!$F$2:$EE$2,BB$4,'SPACELOG 6 BP'!$F79:$EE79)+SUMIF('SPACELOG 7 BP'!$F$2:$EE$2,BB$4,'SPACELOG 7 BP'!$F79:$EE79)+SUMIF('SPACELOG 8 BP'!$F$2:$EE$2,BB$4,'SPACELOG 8 BP'!$F79:$EE79)+SUMIF('SPACELOG 9 BP'!$F$2:$EE$2,BB$4,'SPACELOG 9 BP'!$F79:$EE79)+SUMIF('SPACELOG 10 BP'!$F$2:$EE$2,BB$4,'SPACELOG 10 BP'!$F79:$EE79)+SUMIF('SPACELOG 11 BP'!$F$2:$EE$2,BB$4,'SPACELOG 11 BP'!$F79:$EE79)+SUMIF('SPACELOG 12 BP'!$F$2:$EE$2,BB$4,'SPACELOG 12 BP'!$F79:$EE79)</f>
        <v>0</v>
      </c>
      <c r="BC79" s="33">
        <f>SUMIF('reporting montigny'!$F$2:$EE$2,BC$4,'reporting montigny'!$F79:$EE79)+SUMIF('reporting boissy'!$F$2:$EE$2,BC$4,'reporting boissy'!$F79:$EE79)+SUMIF('reporting moussy'!$F$2:$EE$2,BC$4,'reporting moussy'!$F79:$EE79)+SUMIF('reporting trappes'!$F$2:$EE$2,BC$4,'reporting trappes'!$F79:$EE79)+SUMIF('SPACELOG 5 BP'!$F$2:$EE$2,BC$4,'SPACELOG 5 BP'!$F79:$EE79)+SUMIF('SPACELOG 6 BP'!$F$2:$EE$2,BC$4,'SPACELOG 6 BP'!$F79:$EE79)+SUMIF('SPACELOG 7 BP'!$F$2:$EE$2,BC$4,'SPACELOG 7 BP'!$F79:$EE79)+SUMIF('SPACELOG 8 BP'!$F$2:$EE$2,BC$4,'SPACELOG 8 BP'!$F79:$EE79)+SUMIF('SPACELOG 9 BP'!$F$2:$EE$2,BC$4,'SPACELOG 9 BP'!$F79:$EE79)+SUMIF('SPACELOG 10 BP'!$F$2:$EE$2,BC$4,'SPACELOG 10 BP'!$F79:$EE79)+SUMIF('SPACELOG 11 BP'!$F$2:$EE$2,BC$4,'SPACELOG 11 BP'!$F79:$EE79)+SUMIF('SPACELOG 12 BP'!$F$2:$EE$2,BC$4,'SPACELOG 12 BP'!$F79:$EE79)</f>
        <v>0</v>
      </c>
      <c r="BD79" s="33">
        <f>SUMIF('reporting montigny'!$F$2:$EE$2,BD$4,'reporting montigny'!$F79:$EE79)+SUMIF('reporting boissy'!$F$2:$EE$2,BD$4,'reporting boissy'!$F79:$EE79)+SUMIF('reporting moussy'!$F$2:$EE$2,BD$4,'reporting moussy'!$F79:$EE79)+SUMIF('reporting trappes'!$F$2:$EE$2,BD$4,'reporting trappes'!$F79:$EE79)+SUMIF('SPACELOG 5 BP'!$F$2:$EE$2,BD$4,'SPACELOG 5 BP'!$F79:$EE79)+SUMIF('SPACELOG 6 BP'!$F$2:$EE$2,BD$4,'SPACELOG 6 BP'!$F79:$EE79)+SUMIF('SPACELOG 7 BP'!$F$2:$EE$2,BD$4,'SPACELOG 7 BP'!$F79:$EE79)+SUMIF('SPACELOG 8 BP'!$F$2:$EE$2,BD$4,'SPACELOG 8 BP'!$F79:$EE79)+SUMIF('SPACELOG 9 BP'!$F$2:$EE$2,BD$4,'SPACELOG 9 BP'!$F79:$EE79)+SUMIF('SPACELOG 10 BP'!$F$2:$EE$2,BD$4,'SPACELOG 10 BP'!$F79:$EE79)+SUMIF('SPACELOG 11 BP'!$F$2:$EE$2,BD$4,'SPACELOG 11 BP'!$F79:$EE79)+SUMIF('SPACELOG 12 BP'!$F$2:$EE$2,BD$4,'SPACELOG 12 BP'!$F79:$EE79)</f>
        <v>0</v>
      </c>
      <c r="BE79" s="393">
        <f t="shared" si="329"/>
        <v>0</v>
      </c>
      <c r="BF79" s="33">
        <f>SUMIF('reporting montigny'!$F$2:$EE$2,BF$4,'reporting montigny'!$F79:$EE79)+SUMIF('reporting boissy'!$F$2:$EE$2,BF$4,'reporting boissy'!$F79:$EE79)+SUMIF('reporting moussy'!$F$2:$EE$2,BF$4,'reporting moussy'!$F79:$EE79)+SUMIF('reporting trappes'!$F$2:$EE$2,BF$4,'reporting trappes'!$F79:$EE79)+SUMIF('SPACELOG 5 BP'!$F$2:$EE$2,BF$4,'SPACELOG 5 BP'!$F79:$EE79)+SUMIF('SPACELOG 6 BP'!$F$2:$EE$2,BF$4,'SPACELOG 6 BP'!$F79:$EE79)+SUMIF('SPACELOG 7 BP'!$F$2:$EE$2,BF$4,'SPACELOG 7 BP'!$F79:$EE79)+SUMIF('SPACELOG 8 BP'!$F$2:$EE$2,BF$4,'SPACELOG 8 BP'!$F79:$EE79)+SUMIF('SPACELOG 9 BP'!$F$2:$EE$2,BF$4,'SPACELOG 9 BP'!$F79:$EE79)+SUMIF('SPACELOG 10 BP'!$F$2:$EE$2,BF$4,'SPACELOG 10 BP'!$F79:$EE79)+SUMIF('SPACELOG 11 BP'!$F$2:$EE$2,BF$4,'SPACELOG 11 BP'!$F79:$EE79)+SUMIF('SPACELOG 12 BP'!$F$2:$EE$2,BF$4,'SPACELOG 12 BP'!$F79:$EE79)</f>
        <v>0</v>
      </c>
      <c r="BG79" s="33">
        <f>SUMIF('reporting montigny'!$F$2:$EE$2,BG$4,'reporting montigny'!$F79:$EE79)+SUMIF('reporting boissy'!$F$2:$EE$2,BG$4,'reporting boissy'!$F79:$EE79)+SUMIF('reporting moussy'!$F$2:$EE$2,BG$4,'reporting moussy'!$F79:$EE79)+SUMIF('reporting trappes'!$F$2:$EE$2,BG$4,'reporting trappes'!$F79:$EE79)+SUMIF('SPACELOG 5 BP'!$F$2:$EE$2,BG$4,'SPACELOG 5 BP'!$F79:$EE79)+SUMIF('SPACELOG 6 BP'!$F$2:$EE$2,BG$4,'SPACELOG 6 BP'!$F79:$EE79)+SUMIF('SPACELOG 7 BP'!$F$2:$EE$2,BG$4,'SPACELOG 7 BP'!$F79:$EE79)+SUMIF('SPACELOG 8 BP'!$F$2:$EE$2,BG$4,'SPACELOG 8 BP'!$F79:$EE79)+SUMIF('SPACELOG 9 BP'!$F$2:$EE$2,BG$4,'SPACELOG 9 BP'!$F79:$EE79)+SUMIF('SPACELOG 10 BP'!$F$2:$EE$2,BG$4,'SPACELOG 10 BP'!$F79:$EE79)+SUMIF('SPACELOG 11 BP'!$F$2:$EE$2,BG$4,'SPACELOG 11 BP'!$F79:$EE79)+SUMIF('SPACELOG 12 BP'!$F$2:$EE$2,BG$4,'SPACELOG 12 BP'!$F79:$EE79)</f>
        <v>0</v>
      </c>
      <c r="BH79" s="33">
        <f>SUMIF('reporting montigny'!$F$2:$EE$2,BH$4,'reporting montigny'!$F79:$EE79)+SUMIF('reporting boissy'!$F$2:$EE$2,BH$4,'reporting boissy'!$F79:$EE79)+SUMIF('reporting moussy'!$F$2:$EE$2,BH$4,'reporting moussy'!$F79:$EE79)+SUMIF('reporting trappes'!$F$2:$EE$2,BH$4,'reporting trappes'!$F79:$EE79)+SUMIF('SPACELOG 5 BP'!$F$2:$EE$2,BH$4,'SPACELOG 5 BP'!$F79:$EE79)+SUMIF('SPACELOG 6 BP'!$F$2:$EE$2,BH$4,'SPACELOG 6 BP'!$F79:$EE79)+SUMIF('SPACELOG 7 BP'!$F$2:$EE$2,BH$4,'SPACELOG 7 BP'!$F79:$EE79)+SUMIF('SPACELOG 8 BP'!$F$2:$EE$2,BH$4,'SPACELOG 8 BP'!$F79:$EE79)+SUMIF('SPACELOG 9 BP'!$F$2:$EE$2,BH$4,'SPACELOG 9 BP'!$F79:$EE79)+SUMIF('SPACELOG 10 BP'!$F$2:$EE$2,BH$4,'SPACELOG 10 BP'!$F79:$EE79)+SUMIF('SPACELOG 11 BP'!$F$2:$EE$2,BH$4,'SPACELOG 11 BP'!$F79:$EE79)+SUMIF('SPACELOG 12 BP'!$F$2:$EE$2,BH$4,'SPACELOG 12 BP'!$F79:$EE79)</f>
        <v>0</v>
      </c>
      <c r="BI79" s="33">
        <f>SUMIF('reporting montigny'!$F$2:$EE$2,BI$4,'reporting montigny'!$F79:$EE79)+SUMIF('reporting boissy'!$F$2:$EE$2,BI$4,'reporting boissy'!$F79:$EE79)+SUMIF('reporting moussy'!$F$2:$EE$2,BI$4,'reporting moussy'!$F79:$EE79)+SUMIF('reporting trappes'!$F$2:$EE$2,BI$4,'reporting trappes'!$F79:$EE79)+SUMIF('SPACELOG 5 BP'!$F$2:$EE$2,BI$4,'SPACELOG 5 BP'!$F79:$EE79)+SUMIF('SPACELOG 6 BP'!$F$2:$EE$2,BI$4,'SPACELOG 6 BP'!$F79:$EE79)+SUMIF('SPACELOG 7 BP'!$F$2:$EE$2,BI$4,'SPACELOG 7 BP'!$F79:$EE79)+SUMIF('SPACELOG 8 BP'!$F$2:$EE$2,BI$4,'SPACELOG 8 BP'!$F79:$EE79)+SUMIF('SPACELOG 9 BP'!$F$2:$EE$2,BI$4,'SPACELOG 9 BP'!$F79:$EE79)+SUMIF('SPACELOG 10 BP'!$F$2:$EE$2,BI$4,'SPACELOG 10 BP'!$F79:$EE79)+SUMIF('SPACELOG 11 BP'!$F$2:$EE$2,BI$4,'SPACELOG 11 BP'!$F79:$EE79)+SUMIF('SPACELOG 12 BP'!$F$2:$EE$2,BI$4,'SPACELOG 12 BP'!$F79:$EE79)</f>
        <v>0</v>
      </c>
      <c r="BJ79" s="33">
        <f>SUMIF('reporting montigny'!$F$2:$EE$2,BJ$4,'reporting montigny'!$F79:$EE79)+SUMIF('reporting boissy'!$F$2:$EE$2,BJ$4,'reporting boissy'!$F79:$EE79)+SUMIF('reporting moussy'!$F$2:$EE$2,BJ$4,'reporting moussy'!$F79:$EE79)+SUMIF('reporting trappes'!$F$2:$EE$2,BJ$4,'reporting trappes'!$F79:$EE79)+SUMIF('SPACELOG 5 BP'!$F$2:$EE$2,BJ$4,'SPACELOG 5 BP'!$F79:$EE79)+SUMIF('SPACELOG 6 BP'!$F$2:$EE$2,BJ$4,'SPACELOG 6 BP'!$F79:$EE79)+SUMIF('SPACELOG 7 BP'!$F$2:$EE$2,BJ$4,'SPACELOG 7 BP'!$F79:$EE79)+SUMIF('SPACELOG 8 BP'!$F$2:$EE$2,BJ$4,'SPACELOG 8 BP'!$F79:$EE79)+SUMIF('SPACELOG 9 BP'!$F$2:$EE$2,BJ$4,'SPACELOG 9 BP'!$F79:$EE79)+SUMIF('SPACELOG 10 BP'!$F$2:$EE$2,BJ$4,'SPACELOG 10 BP'!$F79:$EE79)+SUMIF('SPACELOG 11 BP'!$F$2:$EE$2,BJ$4,'SPACELOG 11 BP'!$F79:$EE79)+SUMIF('SPACELOG 12 BP'!$F$2:$EE$2,BJ$4,'SPACELOG 12 BP'!$F79:$EE79)</f>
        <v>0</v>
      </c>
      <c r="BK79" s="33">
        <f>SUMIF('reporting montigny'!$F$2:$EE$2,BK$4,'reporting montigny'!$F79:$EE79)+SUMIF('reporting boissy'!$F$2:$EE$2,BK$4,'reporting boissy'!$F79:$EE79)+SUMIF('reporting moussy'!$F$2:$EE$2,BK$4,'reporting moussy'!$F79:$EE79)+SUMIF('reporting trappes'!$F$2:$EE$2,BK$4,'reporting trappes'!$F79:$EE79)+SUMIF('SPACELOG 5 BP'!$F$2:$EE$2,BK$4,'SPACELOG 5 BP'!$F79:$EE79)+SUMIF('SPACELOG 6 BP'!$F$2:$EE$2,BK$4,'SPACELOG 6 BP'!$F79:$EE79)+SUMIF('SPACELOG 7 BP'!$F$2:$EE$2,BK$4,'SPACELOG 7 BP'!$F79:$EE79)+SUMIF('SPACELOG 8 BP'!$F$2:$EE$2,BK$4,'SPACELOG 8 BP'!$F79:$EE79)+SUMIF('SPACELOG 9 BP'!$F$2:$EE$2,BK$4,'SPACELOG 9 BP'!$F79:$EE79)+SUMIF('SPACELOG 10 BP'!$F$2:$EE$2,BK$4,'SPACELOG 10 BP'!$F79:$EE79)+SUMIF('SPACELOG 11 BP'!$F$2:$EE$2,BK$4,'SPACELOG 11 BP'!$F79:$EE79)+SUMIF('SPACELOG 12 BP'!$F$2:$EE$2,BK$4,'SPACELOG 12 BP'!$F79:$EE79)</f>
        <v>0</v>
      </c>
      <c r="BL79" s="33">
        <f>SUMIF('reporting montigny'!$F$2:$EE$2,BL$4,'reporting montigny'!$F79:$EE79)+SUMIF('reporting boissy'!$F$2:$EE$2,BL$4,'reporting boissy'!$F79:$EE79)+SUMIF('reporting moussy'!$F$2:$EE$2,BL$4,'reporting moussy'!$F79:$EE79)+SUMIF('reporting trappes'!$F$2:$EE$2,BL$4,'reporting trappes'!$F79:$EE79)+SUMIF('SPACELOG 5 BP'!$F$2:$EE$2,BL$4,'SPACELOG 5 BP'!$F79:$EE79)+SUMIF('SPACELOG 6 BP'!$F$2:$EE$2,BL$4,'SPACELOG 6 BP'!$F79:$EE79)+SUMIF('SPACELOG 7 BP'!$F$2:$EE$2,BL$4,'SPACELOG 7 BP'!$F79:$EE79)+SUMIF('SPACELOG 8 BP'!$F$2:$EE$2,BL$4,'SPACELOG 8 BP'!$F79:$EE79)+SUMIF('SPACELOG 9 BP'!$F$2:$EE$2,BL$4,'SPACELOG 9 BP'!$F79:$EE79)+SUMIF('SPACELOG 10 BP'!$F$2:$EE$2,BL$4,'SPACELOG 10 BP'!$F79:$EE79)+SUMIF('SPACELOG 11 BP'!$F$2:$EE$2,BL$4,'SPACELOG 11 BP'!$F79:$EE79)+SUMIF('SPACELOG 12 BP'!$F$2:$EE$2,BL$4,'SPACELOG 12 BP'!$F79:$EE79)</f>
        <v>0</v>
      </c>
      <c r="BM79" s="33">
        <f>SUMIF('reporting montigny'!$F$2:$EE$2,BM$4,'reporting montigny'!$F79:$EE79)+SUMIF('reporting boissy'!$F$2:$EE$2,BM$4,'reporting boissy'!$F79:$EE79)+SUMIF('reporting moussy'!$F$2:$EE$2,BM$4,'reporting moussy'!$F79:$EE79)+SUMIF('reporting trappes'!$F$2:$EE$2,BM$4,'reporting trappes'!$F79:$EE79)+SUMIF('SPACELOG 5 BP'!$F$2:$EE$2,BM$4,'SPACELOG 5 BP'!$F79:$EE79)+SUMIF('SPACELOG 6 BP'!$F$2:$EE$2,BM$4,'SPACELOG 6 BP'!$F79:$EE79)+SUMIF('SPACELOG 7 BP'!$F$2:$EE$2,BM$4,'SPACELOG 7 BP'!$F79:$EE79)+SUMIF('SPACELOG 8 BP'!$F$2:$EE$2,BM$4,'SPACELOG 8 BP'!$F79:$EE79)+SUMIF('SPACELOG 9 BP'!$F$2:$EE$2,BM$4,'SPACELOG 9 BP'!$F79:$EE79)+SUMIF('SPACELOG 10 BP'!$F$2:$EE$2,BM$4,'SPACELOG 10 BP'!$F79:$EE79)+SUMIF('SPACELOG 11 BP'!$F$2:$EE$2,BM$4,'SPACELOG 11 BP'!$F79:$EE79)+SUMIF('SPACELOG 12 BP'!$F$2:$EE$2,BM$4,'SPACELOG 12 BP'!$F79:$EE79)</f>
        <v>0</v>
      </c>
      <c r="BN79" s="33">
        <f>SUMIF('reporting montigny'!$F$2:$EE$2,BN$4,'reporting montigny'!$F79:$EE79)+SUMIF('reporting boissy'!$F$2:$EE$2,BN$4,'reporting boissy'!$F79:$EE79)+SUMIF('reporting moussy'!$F$2:$EE$2,BN$4,'reporting moussy'!$F79:$EE79)+SUMIF('reporting trappes'!$F$2:$EE$2,BN$4,'reporting trappes'!$F79:$EE79)+SUMIF('SPACELOG 5 BP'!$F$2:$EE$2,BN$4,'SPACELOG 5 BP'!$F79:$EE79)+SUMIF('SPACELOG 6 BP'!$F$2:$EE$2,BN$4,'SPACELOG 6 BP'!$F79:$EE79)+SUMIF('SPACELOG 7 BP'!$F$2:$EE$2,BN$4,'SPACELOG 7 BP'!$F79:$EE79)+SUMIF('SPACELOG 8 BP'!$F$2:$EE$2,BN$4,'SPACELOG 8 BP'!$F79:$EE79)+SUMIF('SPACELOG 9 BP'!$F$2:$EE$2,BN$4,'SPACELOG 9 BP'!$F79:$EE79)+SUMIF('SPACELOG 10 BP'!$F$2:$EE$2,BN$4,'SPACELOG 10 BP'!$F79:$EE79)+SUMIF('SPACELOG 11 BP'!$F$2:$EE$2,BN$4,'SPACELOG 11 BP'!$F79:$EE79)+SUMIF('SPACELOG 12 BP'!$F$2:$EE$2,BN$4,'SPACELOG 12 BP'!$F79:$EE79)</f>
        <v>0</v>
      </c>
      <c r="BO79" s="33">
        <f>SUMIF('reporting montigny'!$F$2:$EE$2,BO$4,'reporting montigny'!$F79:$EE79)+SUMIF('reporting boissy'!$F$2:$EE$2,BO$4,'reporting boissy'!$F79:$EE79)+SUMIF('reporting moussy'!$F$2:$EE$2,BO$4,'reporting moussy'!$F79:$EE79)+SUMIF('reporting trappes'!$F$2:$EE$2,BO$4,'reporting trappes'!$F79:$EE79)+SUMIF('SPACELOG 5 BP'!$F$2:$EE$2,BO$4,'SPACELOG 5 BP'!$F79:$EE79)+SUMIF('SPACELOG 6 BP'!$F$2:$EE$2,BO$4,'SPACELOG 6 BP'!$F79:$EE79)+SUMIF('SPACELOG 7 BP'!$F$2:$EE$2,BO$4,'SPACELOG 7 BP'!$F79:$EE79)+SUMIF('SPACELOG 8 BP'!$F$2:$EE$2,BO$4,'SPACELOG 8 BP'!$F79:$EE79)+SUMIF('SPACELOG 9 BP'!$F$2:$EE$2,BO$4,'SPACELOG 9 BP'!$F79:$EE79)+SUMIF('SPACELOG 10 BP'!$F$2:$EE$2,BO$4,'SPACELOG 10 BP'!$F79:$EE79)+SUMIF('SPACELOG 11 BP'!$F$2:$EE$2,BO$4,'SPACELOG 11 BP'!$F79:$EE79)+SUMIF('SPACELOG 12 BP'!$F$2:$EE$2,BO$4,'SPACELOG 12 BP'!$F79:$EE79)</f>
        <v>0</v>
      </c>
      <c r="BP79" s="33">
        <f>SUMIF('reporting montigny'!$F$2:$EE$2,BP$4,'reporting montigny'!$F79:$EE79)+SUMIF('reporting boissy'!$F$2:$EE$2,BP$4,'reporting boissy'!$F79:$EE79)+SUMIF('reporting moussy'!$F$2:$EE$2,BP$4,'reporting moussy'!$F79:$EE79)+SUMIF('reporting trappes'!$F$2:$EE$2,BP$4,'reporting trappes'!$F79:$EE79)+SUMIF('SPACELOG 5 BP'!$F$2:$EE$2,BP$4,'SPACELOG 5 BP'!$F79:$EE79)+SUMIF('SPACELOG 6 BP'!$F$2:$EE$2,BP$4,'SPACELOG 6 BP'!$F79:$EE79)+SUMIF('SPACELOG 7 BP'!$F$2:$EE$2,BP$4,'SPACELOG 7 BP'!$F79:$EE79)+SUMIF('SPACELOG 8 BP'!$F$2:$EE$2,BP$4,'SPACELOG 8 BP'!$F79:$EE79)+SUMIF('SPACELOG 9 BP'!$F$2:$EE$2,BP$4,'SPACELOG 9 BP'!$F79:$EE79)+SUMIF('SPACELOG 10 BP'!$F$2:$EE$2,BP$4,'SPACELOG 10 BP'!$F79:$EE79)+SUMIF('SPACELOG 11 BP'!$F$2:$EE$2,BP$4,'SPACELOG 11 BP'!$F79:$EE79)+SUMIF('SPACELOG 12 BP'!$F$2:$EE$2,BP$4,'SPACELOG 12 BP'!$F79:$EE79)</f>
        <v>0</v>
      </c>
      <c r="BQ79" s="33">
        <f>SUMIF('reporting montigny'!$F$2:$EE$2,BQ$4,'reporting montigny'!$F79:$EE79)+SUMIF('reporting boissy'!$F$2:$EE$2,BQ$4,'reporting boissy'!$F79:$EE79)+SUMIF('reporting moussy'!$F$2:$EE$2,BQ$4,'reporting moussy'!$F79:$EE79)+SUMIF('reporting trappes'!$F$2:$EE$2,BQ$4,'reporting trappes'!$F79:$EE79)+SUMIF('SPACELOG 5 BP'!$F$2:$EE$2,BQ$4,'SPACELOG 5 BP'!$F79:$EE79)+SUMIF('SPACELOG 6 BP'!$F$2:$EE$2,BQ$4,'SPACELOG 6 BP'!$F79:$EE79)+SUMIF('SPACELOG 7 BP'!$F$2:$EE$2,BQ$4,'SPACELOG 7 BP'!$F79:$EE79)+SUMIF('SPACELOG 8 BP'!$F$2:$EE$2,BQ$4,'SPACELOG 8 BP'!$F79:$EE79)+SUMIF('SPACELOG 9 BP'!$F$2:$EE$2,BQ$4,'SPACELOG 9 BP'!$F79:$EE79)+SUMIF('SPACELOG 10 BP'!$F$2:$EE$2,BQ$4,'SPACELOG 10 BP'!$F79:$EE79)+SUMIF('SPACELOG 11 BP'!$F$2:$EE$2,BQ$4,'SPACELOG 11 BP'!$F79:$EE79)+SUMIF('SPACELOG 12 BP'!$F$2:$EE$2,BQ$4,'SPACELOG 12 BP'!$F79:$EE79)</f>
        <v>0</v>
      </c>
      <c r="BR79" s="393">
        <f t="shared" si="330"/>
        <v>0</v>
      </c>
      <c r="BS79" s="33">
        <f>SUMIF('reporting montigny'!$F$2:$EE$2,BS$4,'reporting montigny'!$F79:$EE79)+SUMIF('reporting boissy'!$F$2:$EE$2,BS$4,'reporting boissy'!$F79:$EE79)+SUMIF('reporting moussy'!$F$2:$EE$2,BS$4,'reporting moussy'!$F79:$EE79)+SUMIF('reporting trappes'!$F$2:$EE$2,BS$4,'reporting trappes'!$F79:$EE79)+SUMIF('SPACELOG 5 BP'!$F$2:$EE$2,BS$4,'SPACELOG 5 BP'!$F79:$EE79)+SUMIF('SPACELOG 6 BP'!$F$2:$EE$2,BS$4,'SPACELOG 6 BP'!$F79:$EE79)+SUMIF('SPACELOG 7 BP'!$F$2:$EE$2,BS$4,'SPACELOG 7 BP'!$F79:$EE79)+SUMIF('SPACELOG 8 BP'!$F$2:$EE$2,BS$4,'SPACELOG 8 BP'!$F79:$EE79)+SUMIF('SPACELOG 9 BP'!$F$2:$EE$2,BS$4,'SPACELOG 9 BP'!$F79:$EE79)+SUMIF('SPACELOG 10 BP'!$F$2:$EE$2,BS$4,'SPACELOG 10 BP'!$F79:$EE79)+SUMIF('SPACELOG 11 BP'!$F$2:$EE$2,BS$4,'SPACELOG 11 BP'!$F79:$EE79)+SUMIF('SPACELOG 12 BP'!$F$2:$EE$2,BS$4,'SPACELOG 12 BP'!$F79:$EE79)</f>
        <v>0</v>
      </c>
      <c r="BT79" s="33">
        <f>SUMIF('reporting montigny'!$F$2:$EE$2,BT$4,'reporting montigny'!$F79:$EE79)+SUMIF('reporting boissy'!$F$2:$EE$2,BT$4,'reporting boissy'!$F79:$EE79)+SUMIF('reporting moussy'!$F$2:$EE$2,BT$4,'reporting moussy'!$F79:$EE79)+SUMIF('reporting trappes'!$F$2:$EE$2,BT$4,'reporting trappes'!$F79:$EE79)+SUMIF('SPACELOG 5 BP'!$F$2:$EE$2,BT$4,'SPACELOG 5 BP'!$F79:$EE79)+SUMIF('SPACELOG 6 BP'!$F$2:$EE$2,BT$4,'SPACELOG 6 BP'!$F79:$EE79)+SUMIF('SPACELOG 7 BP'!$F$2:$EE$2,BT$4,'SPACELOG 7 BP'!$F79:$EE79)+SUMIF('SPACELOG 8 BP'!$F$2:$EE$2,BT$4,'SPACELOG 8 BP'!$F79:$EE79)+SUMIF('SPACELOG 9 BP'!$F$2:$EE$2,BT$4,'SPACELOG 9 BP'!$F79:$EE79)+SUMIF('SPACELOG 10 BP'!$F$2:$EE$2,BT$4,'SPACELOG 10 BP'!$F79:$EE79)+SUMIF('SPACELOG 11 BP'!$F$2:$EE$2,BT$4,'SPACELOG 11 BP'!$F79:$EE79)+SUMIF('SPACELOG 12 BP'!$F$2:$EE$2,BT$4,'SPACELOG 12 BP'!$F79:$EE79)</f>
        <v>0</v>
      </c>
      <c r="BU79" s="33">
        <f>SUMIF('reporting montigny'!$F$2:$EE$2,BU$4,'reporting montigny'!$F79:$EE79)+SUMIF('reporting boissy'!$F$2:$EE$2,BU$4,'reporting boissy'!$F79:$EE79)+SUMIF('reporting moussy'!$F$2:$EE$2,BU$4,'reporting moussy'!$F79:$EE79)+SUMIF('reporting trappes'!$F$2:$EE$2,BU$4,'reporting trappes'!$F79:$EE79)+SUMIF('SPACELOG 5 BP'!$F$2:$EE$2,BU$4,'SPACELOG 5 BP'!$F79:$EE79)+SUMIF('SPACELOG 6 BP'!$F$2:$EE$2,BU$4,'SPACELOG 6 BP'!$F79:$EE79)+SUMIF('SPACELOG 7 BP'!$F$2:$EE$2,BU$4,'SPACELOG 7 BP'!$F79:$EE79)+SUMIF('SPACELOG 8 BP'!$F$2:$EE$2,BU$4,'SPACELOG 8 BP'!$F79:$EE79)+SUMIF('SPACELOG 9 BP'!$F$2:$EE$2,BU$4,'SPACELOG 9 BP'!$F79:$EE79)+SUMIF('SPACELOG 10 BP'!$F$2:$EE$2,BU$4,'SPACELOG 10 BP'!$F79:$EE79)+SUMIF('SPACELOG 11 BP'!$F$2:$EE$2,BU$4,'SPACELOG 11 BP'!$F79:$EE79)+SUMIF('SPACELOG 12 BP'!$F$2:$EE$2,BU$4,'SPACELOG 12 BP'!$F79:$EE79)</f>
        <v>0</v>
      </c>
      <c r="BV79" s="33">
        <f>SUMIF('reporting montigny'!$F$2:$EE$2,BV$4,'reporting montigny'!$F79:$EE79)+SUMIF('reporting boissy'!$F$2:$EE$2,BV$4,'reporting boissy'!$F79:$EE79)+SUMIF('reporting moussy'!$F$2:$EE$2,BV$4,'reporting moussy'!$F79:$EE79)+SUMIF('reporting trappes'!$F$2:$EE$2,BV$4,'reporting trappes'!$F79:$EE79)+SUMIF('SPACELOG 5 BP'!$F$2:$EE$2,BV$4,'SPACELOG 5 BP'!$F79:$EE79)+SUMIF('SPACELOG 6 BP'!$F$2:$EE$2,BV$4,'SPACELOG 6 BP'!$F79:$EE79)+SUMIF('SPACELOG 7 BP'!$F$2:$EE$2,BV$4,'SPACELOG 7 BP'!$F79:$EE79)+SUMIF('SPACELOG 8 BP'!$F$2:$EE$2,BV$4,'SPACELOG 8 BP'!$F79:$EE79)+SUMIF('SPACELOG 9 BP'!$F$2:$EE$2,BV$4,'SPACELOG 9 BP'!$F79:$EE79)+SUMIF('SPACELOG 10 BP'!$F$2:$EE$2,BV$4,'SPACELOG 10 BP'!$F79:$EE79)+SUMIF('SPACELOG 11 BP'!$F$2:$EE$2,BV$4,'SPACELOG 11 BP'!$F79:$EE79)+SUMIF('SPACELOG 12 BP'!$F$2:$EE$2,BV$4,'SPACELOG 12 BP'!$F79:$EE79)</f>
        <v>0</v>
      </c>
      <c r="BW79" s="33">
        <f>SUMIF('reporting montigny'!$F$2:$EE$2,BW$4,'reporting montigny'!$F79:$EE79)+SUMIF('reporting boissy'!$F$2:$EE$2,BW$4,'reporting boissy'!$F79:$EE79)+SUMIF('reporting moussy'!$F$2:$EE$2,BW$4,'reporting moussy'!$F79:$EE79)+SUMIF('reporting trappes'!$F$2:$EE$2,BW$4,'reporting trappes'!$F79:$EE79)+SUMIF('SPACELOG 5 BP'!$F$2:$EE$2,BW$4,'SPACELOG 5 BP'!$F79:$EE79)+SUMIF('SPACELOG 6 BP'!$F$2:$EE$2,BW$4,'SPACELOG 6 BP'!$F79:$EE79)+SUMIF('SPACELOG 7 BP'!$F$2:$EE$2,BW$4,'SPACELOG 7 BP'!$F79:$EE79)+SUMIF('SPACELOG 8 BP'!$F$2:$EE$2,BW$4,'SPACELOG 8 BP'!$F79:$EE79)+SUMIF('SPACELOG 9 BP'!$F$2:$EE$2,BW$4,'SPACELOG 9 BP'!$F79:$EE79)+SUMIF('SPACELOG 10 BP'!$F$2:$EE$2,BW$4,'SPACELOG 10 BP'!$F79:$EE79)+SUMIF('SPACELOG 11 BP'!$F$2:$EE$2,BW$4,'SPACELOG 11 BP'!$F79:$EE79)+SUMIF('SPACELOG 12 BP'!$F$2:$EE$2,BW$4,'SPACELOG 12 BP'!$F79:$EE79)</f>
        <v>0</v>
      </c>
      <c r="BX79" s="33">
        <f>SUMIF('reporting montigny'!$F$2:$EE$2,BX$4,'reporting montigny'!$F79:$EE79)+SUMIF('reporting boissy'!$F$2:$EE$2,BX$4,'reporting boissy'!$F79:$EE79)+SUMIF('reporting moussy'!$F$2:$EE$2,BX$4,'reporting moussy'!$F79:$EE79)+SUMIF('reporting trappes'!$F$2:$EE$2,BX$4,'reporting trappes'!$F79:$EE79)+SUMIF('SPACELOG 5 BP'!$F$2:$EE$2,BX$4,'SPACELOG 5 BP'!$F79:$EE79)+SUMIF('SPACELOG 6 BP'!$F$2:$EE$2,BX$4,'SPACELOG 6 BP'!$F79:$EE79)+SUMIF('SPACELOG 7 BP'!$F$2:$EE$2,BX$4,'SPACELOG 7 BP'!$F79:$EE79)+SUMIF('SPACELOG 8 BP'!$F$2:$EE$2,BX$4,'SPACELOG 8 BP'!$F79:$EE79)+SUMIF('SPACELOG 9 BP'!$F$2:$EE$2,BX$4,'SPACELOG 9 BP'!$F79:$EE79)+SUMIF('SPACELOG 10 BP'!$F$2:$EE$2,BX$4,'SPACELOG 10 BP'!$F79:$EE79)+SUMIF('SPACELOG 11 BP'!$F$2:$EE$2,BX$4,'SPACELOG 11 BP'!$F79:$EE79)+SUMIF('SPACELOG 12 BP'!$F$2:$EE$2,BX$4,'SPACELOG 12 BP'!$F79:$EE79)</f>
        <v>0</v>
      </c>
      <c r="BY79" s="33">
        <f>SUMIF('reporting montigny'!$F$2:$EE$2,BY$4,'reporting montigny'!$F79:$EE79)+SUMIF('reporting boissy'!$F$2:$EE$2,BY$4,'reporting boissy'!$F79:$EE79)+SUMIF('reporting moussy'!$F$2:$EE$2,BY$4,'reporting moussy'!$F79:$EE79)+SUMIF('reporting trappes'!$F$2:$EE$2,BY$4,'reporting trappes'!$F79:$EE79)+SUMIF('SPACELOG 5 BP'!$F$2:$EE$2,BY$4,'SPACELOG 5 BP'!$F79:$EE79)+SUMIF('SPACELOG 6 BP'!$F$2:$EE$2,BY$4,'SPACELOG 6 BP'!$F79:$EE79)+SUMIF('SPACELOG 7 BP'!$F$2:$EE$2,BY$4,'SPACELOG 7 BP'!$F79:$EE79)+SUMIF('SPACELOG 8 BP'!$F$2:$EE$2,BY$4,'SPACELOG 8 BP'!$F79:$EE79)+SUMIF('SPACELOG 9 BP'!$F$2:$EE$2,BY$4,'SPACELOG 9 BP'!$F79:$EE79)+SUMIF('SPACELOG 10 BP'!$F$2:$EE$2,BY$4,'SPACELOG 10 BP'!$F79:$EE79)+SUMIF('SPACELOG 11 BP'!$F$2:$EE$2,BY$4,'SPACELOG 11 BP'!$F79:$EE79)+SUMIF('SPACELOG 12 BP'!$F$2:$EE$2,BY$4,'SPACELOG 12 BP'!$F79:$EE79)</f>
        <v>0</v>
      </c>
      <c r="BZ79" s="33">
        <f>SUMIF('reporting montigny'!$F$2:$EE$2,BZ$4,'reporting montigny'!$F79:$EE79)+SUMIF('reporting boissy'!$F$2:$EE$2,BZ$4,'reporting boissy'!$F79:$EE79)+SUMIF('reporting moussy'!$F$2:$EE$2,BZ$4,'reporting moussy'!$F79:$EE79)+SUMIF('reporting trappes'!$F$2:$EE$2,BZ$4,'reporting trappes'!$F79:$EE79)+SUMIF('SPACELOG 5 BP'!$F$2:$EE$2,BZ$4,'SPACELOG 5 BP'!$F79:$EE79)+SUMIF('SPACELOG 6 BP'!$F$2:$EE$2,BZ$4,'SPACELOG 6 BP'!$F79:$EE79)+SUMIF('SPACELOG 7 BP'!$F$2:$EE$2,BZ$4,'SPACELOG 7 BP'!$F79:$EE79)+SUMIF('SPACELOG 8 BP'!$F$2:$EE$2,BZ$4,'SPACELOG 8 BP'!$F79:$EE79)+SUMIF('SPACELOG 9 BP'!$F$2:$EE$2,BZ$4,'SPACELOG 9 BP'!$F79:$EE79)+SUMIF('SPACELOG 10 BP'!$F$2:$EE$2,BZ$4,'SPACELOG 10 BP'!$F79:$EE79)+SUMIF('SPACELOG 11 BP'!$F$2:$EE$2,BZ$4,'SPACELOG 11 BP'!$F79:$EE79)+SUMIF('SPACELOG 12 BP'!$F$2:$EE$2,BZ$4,'SPACELOG 12 BP'!$F79:$EE79)</f>
        <v>0</v>
      </c>
      <c r="CA79" s="33">
        <f>SUMIF('reporting montigny'!$F$2:$EE$2,CA$4,'reporting montigny'!$F79:$EE79)+SUMIF('reporting boissy'!$F$2:$EE$2,CA$4,'reporting boissy'!$F79:$EE79)+SUMIF('reporting moussy'!$F$2:$EE$2,CA$4,'reporting moussy'!$F79:$EE79)+SUMIF('reporting trappes'!$F$2:$EE$2,CA$4,'reporting trappes'!$F79:$EE79)+SUMIF('SPACELOG 5 BP'!$F$2:$EE$2,CA$4,'SPACELOG 5 BP'!$F79:$EE79)+SUMIF('SPACELOG 6 BP'!$F$2:$EE$2,CA$4,'SPACELOG 6 BP'!$F79:$EE79)+SUMIF('SPACELOG 7 BP'!$F$2:$EE$2,CA$4,'SPACELOG 7 BP'!$F79:$EE79)+SUMIF('SPACELOG 8 BP'!$F$2:$EE$2,CA$4,'SPACELOG 8 BP'!$F79:$EE79)+SUMIF('SPACELOG 9 BP'!$F$2:$EE$2,CA$4,'SPACELOG 9 BP'!$F79:$EE79)+SUMIF('SPACELOG 10 BP'!$F$2:$EE$2,CA$4,'SPACELOG 10 BP'!$F79:$EE79)+SUMIF('SPACELOG 11 BP'!$F$2:$EE$2,CA$4,'SPACELOG 11 BP'!$F79:$EE79)+SUMIF('SPACELOG 12 BP'!$F$2:$EE$2,CA$4,'SPACELOG 12 BP'!$F79:$EE79)</f>
        <v>0</v>
      </c>
      <c r="CB79" s="33">
        <f>SUMIF('reporting montigny'!$F$2:$EE$2,CB$4,'reporting montigny'!$F79:$EE79)+SUMIF('reporting boissy'!$F$2:$EE$2,CB$4,'reporting boissy'!$F79:$EE79)+SUMIF('reporting moussy'!$F$2:$EE$2,CB$4,'reporting moussy'!$F79:$EE79)+SUMIF('reporting trappes'!$F$2:$EE$2,CB$4,'reporting trappes'!$F79:$EE79)+SUMIF('SPACELOG 5 BP'!$F$2:$EE$2,CB$4,'SPACELOG 5 BP'!$F79:$EE79)+SUMIF('SPACELOG 6 BP'!$F$2:$EE$2,CB$4,'SPACELOG 6 BP'!$F79:$EE79)+SUMIF('SPACELOG 7 BP'!$F$2:$EE$2,CB$4,'SPACELOG 7 BP'!$F79:$EE79)+SUMIF('SPACELOG 8 BP'!$F$2:$EE$2,CB$4,'SPACELOG 8 BP'!$F79:$EE79)+SUMIF('SPACELOG 9 BP'!$F$2:$EE$2,CB$4,'SPACELOG 9 BP'!$F79:$EE79)+SUMIF('SPACELOG 10 BP'!$F$2:$EE$2,CB$4,'SPACELOG 10 BP'!$F79:$EE79)+SUMIF('SPACELOG 11 BP'!$F$2:$EE$2,CB$4,'SPACELOG 11 BP'!$F79:$EE79)+SUMIF('SPACELOG 12 BP'!$F$2:$EE$2,CB$4,'SPACELOG 12 BP'!$F79:$EE79)</f>
        <v>0</v>
      </c>
      <c r="CC79" s="33">
        <f>SUMIF('reporting montigny'!$F$2:$EE$2,CC$4,'reporting montigny'!$F79:$EE79)+SUMIF('reporting boissy'!$F$2:$EE$2,CC$4,'reporting boissy'!$F79:$EE79)+SUMIF('reporting moussy'!$F$2:$EE$2,CC$4,'reporting moussy'!$F79:$EE79)+SUMIF('reporting trappes'!$F$2:$EE$2,CC$4,'reporting trappes'!$F79:$EE79)+SUMIF('SPACELOG 5 BP'!$F$2:$EE$2,CC$4,'SPACELOG 5 BP'!$F79:$EE79)+SUMIF('SPACELOG 6 BP'!$F$2:$EE$2,CC$4,'SPACELOG 6 BP'!$F79:$EE79)+SUMIF('SPACELOG 7 BP'!$F$2:$EE$2,CC$4,'SPACELOG 7 BP'!$F79:$EE79)+SUMIF('SPACELOG 8 BP'!$F$2:$EE$2,CC$4,'SPACELOG 8 BP'!$F79:$EE79)+SUMIF('SPACELOG 9 BP'!$F$2:$EE$2,CC$4,'SPACELOG 9 BP'!$F79:$EE79)+SUMIF('SPACELOG 10 BP'!$F$2:$EE$2,CC$4,'SPACELOG 10 BP'!$F79:$EE79)+SUMIF('SPACELOG 11 BP'!$F$2:$EE$2,CC$4,'SPACELOG 11 BP'!$F79:$EE79)+SUMIF('SPACELOG 12 BP'!$F$2:$EE$2,CC$4,'SPACELOG 12 BP'!$F79:$EE79)</f>
        <v>0</v>
      </c>
      <c r="CD79" s="33">
        <f>SUMIF('reporting montigny'!$F$2:$EE$2,CD$4,'reporting montigny'!$F79:$EE79)+SUMIF('reporting boissy'!$F$2:$EE$2,CD$4,'reporting boissy'!$F79:$EE79)+SUMIF('reporting moussy'!$F$2:$EE$2,CD$4,'reporting moussy'!$F79:$EE79)+SUMIF('reporting trappes'!$F$2:$EE$2,CD$4,'reporting trappes'!$F79:$EE79)+SUMIF('SPACELOG 5 BP'!$F$2:$EE$2,CD$4,'SPACELOG 5 BP'!$F79:$EE79)+SUMIF('SPACELOG 6 BP'!$F$2:$EE$2,CD$4,'SPACELOG 6 BP'!$F79:$EE79)+SUMIF('SPACELOG 7 BP'!$F$2:$EE$2,CD$4,'SPACELOG 7 BP'!$F79:$EE79)+SUMIF('SPACELOG 8 BP'!$F$2:$EE$2,CD$4,'SPACELOG 8 BP'!$F79:$EE79)+SUMIF('SPACELOG 9 BP'!$F$2:$EE$2,CD$4,'SPACELOG 9 BP'!$F79:$EE79)+SUMIF('SPACELOG 10 BP'!$F$2:$EE$2,CD$4,'SPACELOG 10 BP'!$F79:$EE79)+SUMIF('SPACELOG 11 BP'!$F$2:$EE$2,CD$4,'SPACELOG 11 BP'!$F79:$EE79)+SUMIF('SPACELOG 12 BP'!$F$2:$EE$2,CD$4,'SPACELOG 12 BP'!$F79:$EE79)</f>
        <v>0</v>
      </c>
      <c r="CE79" s="393">
        <f t="shared" si="331"/>
        <v>0</v>
      </c>
      <c r="CF79" s="33">
        <f>SUMIF('reporting montigny'!$F$2:$EE$2,CF$4,'reporting montigny'!$F79:$EE79)+SUMIF('reporting boissy'!$F$2:$EE$2,CF$4,'reporting boissy'!$F79:$EE79)+SUMIF('reporting moussy'!$F$2:$EE$2,CF$4,'reporting moussy'!$F79:$EE79)+SUMIF('reporting trappes'!$F$2:$EE$2,CF$4,'reporting trappes'!$F79:$EE79)+SUMIF('SPACELOG 5 BP'!$F$2:$EE$2,CF$4,'SPACELOG 5 BP'!$F79:$EE79)+SUMIF('SPACELOG 6 BP'!$F$2:$EE$2,CF$4,'SPACELOG 6 BP'!$F79:$EE79)+SUMIF('SPACELOG 7 BP'!$F$2:$EE$2,CF$4,'SPACELOG 7 BP'!$F79:$EE79)+SUMIF('SPACELOG 8 BP'!$F$2:$EE$2,CF$4,'SPACELOG 8 BP'!$F79:$EE79)+SUMIF('SPACELOG 9 BP'!$F$2:$EE$2,CF$4,'SPACELOG 9 BP'!$F79:$EE79)+SUMIF('SPACELOG 10 BP'!$F$2:$EE$2,CF$4,'SPACELOG 10 BP'!$F79:$EE79)+SUMIF('SPACELOG 11 BP'!$F$2:$EE$2,CF$4,'SPACELOG 11 BP'!$F79:$EE79)+SUMIF('SPACELOG 12 BP'!$F$2:$EE$2,CF$4,'SPACELOG 12 BP'!$F79:$EE79)</f>
        <v>0</v>
      </c>
      <c r="CG79" s="33">
        <f>SUMIF('reporting montigny'!$F$2:$EE$2,CG$4,'reporting montigny'!$F79:$EE79)+SUMIF('reporting boissy'!$F$2:$EE$2,CG$4,'reporting boissy'!$F79:$EE79)+SUMIF('reporting moussy'!$F$2:$EE$2,CG$4,'reporting moussy'!$F79:$EE79)+SUMIF('reporting trappes'!$F$2:$EE$2,CG$4,'reporting trappes'!$F79:$EE79)+SUMIF('SPACELOG 5 BP'!$F$2:$EE$2,CG$4,'SPACELOG 5 BP'!$F79:$EE79)+SUMIF('SPACELOG 6 BP'!$F$2:$EE$2,CG$4,'SPACELOG 6 BP'!$F79:$EE79)+SUMIF('SPACELOG 7 BP'!$F$2:$EE$2,CG$4,'SPACELOG 7 BP'!$F79:$EE79)+SUMIF('SPACELOG 8 BP'!$F$2:$EE$2,CG$4,'SPACELOG 8 BP'!$F79:$EE79)+SUMIF('SPACELOG 9 BP'!$F$2:$EE$2,CG$4,'SPACELOG 9 BP'!$F79:$EE79)+SUMIF('SPACELOG 10 BP'!$F$2:$EE$2,CG$4,'SPACELOG 10 BP'!$F79:$EE79)+SUMIF('SPACELOG 11 BP'!$F$2:$EE$2,CG$4,'SPACELOG 11 BP'!$F79:$EE79)+SUMIF('SPACELOG 12 BP'!$F$2:$EE$2,CG$4,'SPACELOG 12 BP'!$F79:$EE79)</f>
        <v>0</v>
      </c>
      <c r="CH79" s="33">
        <f>SUMIF('reporting montigny'!$F$2:$EE$2,CH$4,'reporting montigny'!$F79:$EE79)+SUMIF('reporting boissy'!$F$2:$EE$2,CH$4,'reporting boissy'!$F79:$EE79)+SUMIF('reporting moussy'!$F$2:$EE$2,CH$4,'reporting moussy'!$F79:$EE79)+SUMIF('reporting trappes'!$F$2:$EE$2,CH$4,'reporting trappes'!$F79:$EE79)+SUMIF('SPACELOG 5 BP'!$F$2:$EE$2,CH$4,'SPACELOG 5 BP'!$F79:$EE79)+SUMIF('SPACELOG 6 BP'!$F$2:$EE$2,CH$4,'SPACELOG 6 BP'!$F79:$EE79)+SUMIF('SPACELOG 7 BP'!$F$2:$EE$2,CH$4,'SPACELOG 7 BP'!$F79:$EE79)+SUMIF('SPACELOG 8 BP'!$F$2:$EE$2,CH$4,'SPACELOG 8 BP'!$F79:$EE79)+SUMIF('SPACELOG 9 BP'!$F$2:$EE$2,CH$4,'SPACELOG 9 BP'!$F79:$EE79)+SUMIF('SPACELOG 10 BP'!$F$2:$EE$2,CH$4,'SPACELOG 10 BP'!$F79:$EE79)+SUMIF('SPACELOG 11 BP'!$F$2:$EE$2,CH$4,'SPACELOG 11 BP'!$F79:$EE79)+SUMIF('SPACELOG 12 BP'!$F$2:$EE$2,CH$4,'SPACELOG 12 BP'!$F79:$EE79)</f>
        <v>0</v>
      </c>
      <c r="CI79" s="33">
        <f>SUMIF('reporting montigny'!$F$2:$EE$2,CI$4,'reporting montigny'!$F79:$EE79)+SUMIF('reporting boissy'!$F$2:$EE$2,CI$4,'reporting boissy'!$F79:$EE79)+SUMIF('reporting moussy'!$F$2:$EE$2,CI$4,'reporting moussy'!$F79:$EE79)+SUMIF('reporting trappes'!$F$2:$EE$2,CI$4,'reporting trappes'!$F79:$EE79)+SUMIF('SPACELOG 5 BP'!$F$2:$EE$2,CI$4,'SPACELOG 5 BP'!$F79:$EE79)+SUMIF('SPACELOG 6 BP'!$F$2:$EE$2,CI$4,'SPACELOG 6 BP'!$F79:$EE79)+SUMIF('SPACELOG 7 BP'!$F$2:$EE$2,CI$4,'SPACELOG 7 BP'!$F79:$EE79)+SUMIF('SPACELOG 8 BP'!$F$2:$EE$2,CI$4,'SPACELOG 8 BP'!$F79:$EE79)+SUMIF('SPACELOG 9 BP'!$F$2:$EE$2,CI$4,'SPACELOG 9 BP'!$F79:$EE79)+SUMIF('SPACELOG 10 BP'!$F$2:$EE$2,CI$4,'SPACELOG 10 BP'!$F79:$EE79)+SUMIF('SPACELOG 11 BP'!$F$2:$EE$2,CI$4,'SPACELOG 11 BP'!$F79:$EE79)+SUMIF('SPACELOG 12 BP'!$F$2:$EE$2,CI$4,'SPACELOG 12 BP'!$F79:$EE79)</f>
        <v>0</v>
      </c>
      <c r="CJ79" s="33">
        <f>SUMIF('reporting montigny'!$F$2:$EE$2,CJ$4,'reporting montigny'!$F79:$EE79)+SUMIF('reporting boissy'!$F$2:$EE$2,CJ$4,'reporting boissy'!$F79:$EE79)+SUMIF('reporting moussy'!$F$2:$EE$2,CJ$4,'reporting moussy'!$F79:$EE79)+SUMIF('reporting trappes'!$F$2:$EE$2,CJ$4,'reporting trappes'!$F79:$EE79)+SUMIF('SPACELOG 5 BP'!$F$2:$EE$2,CJ$4,'SPACELOG 5 BP'!$F79:$EE79)+SUMIF('SPACELOG 6 BP'!$F$2:$EE$2,CJ$4,'SPACELOG 6 BP'!$F79:$EE79)+SUMIF('SPACELOG 7 BP'!$F$2:$EE$2,CJ$4,'SPACELOG 7 BP'!$F79:$EE79)+SUMIF('SPACELOG 8 BP'!$F$2:$EE$2,CJ$4,'SPACELOG 8 BP'!$F79:$EE79)+SUMIF('SPACELOG 9 BP'!$F$2:$EE$2,CJ$4,'SPACELOG 9 BP'!$F79:$EE79)+SUMIF('SPACELOG 10 BP'!$F$2:$EE$2,CJ$4,'SPACELOG 10 BP'!$F79:$EE79)+SUMIF('SPACELOG 11 BP'!$F$2:$EE$2,CJ$4,'SPACELOG 11 BP'!$F79:$EE79)+SUMIF('SPACELOG 12 BP'!$F$2:$EE$2,CJ$4,'SPACELOG 12 BP'!$F79:$EE79)</f>
        <v>0</v>
      </c>
      <c r="CK79" s="33">
        <f>SUMIF('reporting montigny'!$F$2:$EE$2,CK$4,'reporting montigny'!$F79:$EE79)+SUMIF('reporting boissy'!$F$2:$EE$2,CK$4,'reporting boissy'!$F79:$EE79)+SUMIF('reporting moussy'!$F$2:$EE$2,CK$4,'reporting moussy'!$F79:$EE79)+SUMIF('reporting trappes'!$F$2:$EE$2,CK$4,'reporting trappes'!$F79:$EE79)+SUMIF('SPACELOG 5 BP'!$F$2:$EE$2,CK$4,'SPACELOG 5 BP'!$F79:$EE79)+SUMIF('SPACELOG 6 BP'!$F$2:$EE$2,CK$4,'SPACELOG 6 BP'!$F79:$EE79)+SUMIF('SPACELOG 7 BP'!$F$2:$EE$2,CK$4,'SPACELOG 7 BP'!$F79:$EE79)+SUMIF('SPACELOG 8 BP'!$F$2:$EE$2,CK$4,'SPACELOG 8 BP'!$F79:$EE79)+SUMIF('SPACELOG 9 BP'!$F$2:$EE$2,CK$4,'SPACELOG 9 BP'!$F79:$EE79)+SUMIF('SPACELOG 10 BP'!$F$2:$EE$2,CK$4,'SPACELOG 10 BP'!$F79:$EE79)+SUMIF('SPACELOG 11 BP'!$F$2:$EE$2,CK$4,'SPACELOG 11 BP'!$F79:$EE79)+SUMIF('SPACELOG 12 BP'!$F$2:$EE$2,CK$4,'SPACELOG 12 BP'!$F79:$EE79)</f>
        <v>0</v>
      </c>
      <c r="CL79" s="33">
        <f>SUMIF('reporting montigny'!$F$2:$EE$2,CL$4,'reporting montigny'!$F79:$EE79)+SUMIF('reporting boissy'!$F$2:$EE$2,CL$4,'reporting boissy'!$F79:$EE79)+SUMIF('reporting moussy'!$F$2:$EE$2,CL$4,'reporting moussy'!$F79:$EE79)+SUMIF('reporting trappes'!$F$2:$EE$2,CL$4,'reporting trappes'!$F79:$EE79)+SUMIF('SPACELOG 5 BP'!$F$2:$EE$2,CL$4,'SPACELOG 5 BP'!$F79:$EE79)+SUMIF('SPACELOG 6 BP'!$F$2:$EE$2,CL$4,'SPACELOG 6 BP'!$F79:$EE79)+SUMIF('SPACELOG 7 BP'!$F$2:$EE$2,CL$4,'SPACELOG 7 BP'!$F79:$EE79)+SUMIF('SPACELOG 8 BP'!$F$2:$EE$2,CL$4,'SPACELOG 8 BP'!$F79:$EE79)+SUMIF('SPACELOG 9 BP'!$F$2:$EE$2,CL$4,'SPACELOG 9 BP'!$F79:$EE79)+SUMIF('SPACELOG 10 BP'!$F$2:$EE$2,CL$4,'SPACELOG 10 BP'!$F79:$EE79)+SUMIF('SPACELOG 11 BP'!$F$2:$EE$2,CL$4,'SPACELOG 11 BP'!$F79:$EE79)+SUMIF('SPACELOG 12 BP'!$F$2:$EE$2,CL$4,'SPACELOG 12 BP'!$F79:$EE79)</f>
        <v>0</v>
      </c>
      <c r="CM79" s="33">
        <f>SUMIF('reporting montigny'!$F$2:$EE$2,CM$4,'reporting montigny'!$F79:$EE79)+SUMIF('reporting boissy'!$F$2:$EE$2,CM$4,'reporting boissy'!$F79:$EE79)+SUMIF('reporting moussy'!$F$2:$EE$2,CM$4,'reporting moussy'!$F79:$EE79)+SUMIF('reporting trappes'!$F$2:$EE$2,CM$4,'reporting trappes'!$F79:$EE79)+SUMIF('SPACELOG 5 BP'!$F$2:$EE$2,CM$4,'SPACELOG 5 BP'!$F79:$EE79)+SUMIF('SPACELOG 6 BP'!$F$2:$EE$2,CM$4,'SPACELOG 6 BP'!$F79:$EE79)+SUMIF('SPACELOG 7 BP'!$F$2:$EE$2,CM$4,'SPACELOG 7 BP'!$F79:$EE79)+SUMIF('SPACELOG 8 BP'!$F$2:$EE$2,CM$4,'SPACELOG 8 BP'!$F79:$EE79)+SUMIF('SPACELOG 9 BP'!$F$2:$EE$2,CM$4,'SPACELOG 9 BP'!$F79:$EE79)+SUMIF('SPACELOG 10 BP'!$F$2:$EE$2,CM$4,'SPACELOG 10 BP'!$F79:$EE79)+SUMIF('SPACELOG 11 BP'!$F$2:$EE$2,CM$4,'SPACELOG 11 BP'!$F79:$EE79)+SUMIF('SPACELOG 12 BP'!$F$2:$EE$2,CM$4,'SPACELOG 12 BP'!$F79:$EE79)</f>
        <v>0</v>
      </c>
      <c r="CN79" s="33">
        <f>SUMIF('reporting montigny'!$F$2:$EE$2,CN$4,'reporting montigny'!$F79:$EE79)+SUMIF('reporting boissy'!$F$2:$EE$2,CN$4,'reporting boissy'!$F79:$EE79)+SUMIF('reporting moussy'!$F$2:$EE$2,CN$4,'reporting moussy'!$F79:$EE79)+SUMIF('reporting trappes'!$F$2:$EE$2,CN$4,'reporting trappes'!$F79:$EE79)+SUMIF('SPACELOG 5 BP'!$F$2:$EE$2,CN$4,'SPACELOG 5 BP'!$F79:$EE79)+SUMIF('SPACELOG 6 BP'!$F$2:$EE$2,CN$4,'SPACELOG 6 BP'!$F79:$EE79)+SUMIF('SPACELOG 7 BP'!$F$2:$EE$2,CN$4,'SPACELOG 7 BP'!$F79:$EE79)+SUMIF('SPACELOG 8 BP'!$F$2:$EE$2,CN$4,'SPACELOG 8 BP'!$F79:$EE79)+SUMIF('SPACELOG 9 BP'!$F$2:$EE$2,CN$4,'SPACELOG 9 BP'!$F79:$EE79)+SUMIF('SPACELOG 10 BP'!$F$2:$EE$2,CN$4,'SPACELOG 10 BP'!$F79:$EE79)+SUMIF('SPACELOG 11 BP'!$F$2:$EE$2,CN$4,'SPACELOG 11 BP'!$F79:$EE79)+SUMIF('SPACELOG 12 BP'!$F$2:$EE$2,CN$4,'SPACELOG 12 BP'!$F79:$EE79)</f>
        <v>0</v>
      </c>
      <c r="CO79" s="33">
        <f>SUMIF('reporting montigny'!$F$2:$EE$2,CO$4,'reporting montigny'!$F79:$EE79)+SUMIF('reporting boissy'!$F$2:$EE$2,CO$4,'reporting boissy'!$F79:$EE79)+SUMIF('reporting moussy'!$F$2:$EE$2,CO$4,'reporting moussy'!$F79:$EE79)+SUMIF('reporting trappes'!$F$2:$EE$2,CO$4,'reporting trappes'!$F79:$EE79)+SUMIF('SPACELOG 5 BP'!$F$2:$EE$2,CO$4,'SPACELOG 5 BP'!$F79:$EE79)+SUMIF('SPACELOG 6 BP'!$F$2:$EE$2,CO$4,'SPACELOG 6 BP'!$F79:$EE79)+SUMIF('SPACELOG 7 BP'!$F$2:$EE$2,CO$4,'SPACELOG 7 BP'!$F79:$EE79)+SUMIF('SPACELOG 8 BP'!$F$2:$EE$2,CO$4,'SPACELOG 8 BP'!$F79:$EE79)+SUMIF('SPACELOG 9 BP'!$F$2:$EE$2,CO$4,'SPACELOG 9 BP'!$F79:$EE79)+SUMIF('SPACELOG 10 BP'!$F$2:$EE$2,CO$4,'SPACELOG 10 BP'!$F79:$EE79)+SUMIF('SPACELOG 11 BP'!$F$2:$EE$2,CO$4,'SPACELOG 11 BP'!$F79:$EE79)+SUMIF('SPACELOG 12 BP'!$F$2:$EE$2,CO$4,'SPACELOG 12 BP'!$F79:$EE79)</f>
        <v>0</v>
      </c>
      <c r="CP79" s="33">
        <f>SUMIF('reporting montigny'!$F$2:$EE$2,CP$4,'reporting montigny'!$F79:$EE79)+SUMIF('reporting boissy'!$F$2:$EE$2,CP$4,'reporting boissy'!$F79:$EE79)+SUMIF('reporting moussy'!$F$2:$EE$2,CP$4,'reporting moussy'!$F79:$EE79)+SUMIF('reporting trappes'!$F$2:$EE$2,CP$4,'reporting trappes'!$F79:$EE79)+SUMIF('SPACELOG 5 BP'!$F$2:$EE$2,CP$4,'SPACELOG 5 BP'!$F79:$EE79)+SUMIF('SPACELOG 6 BP'!$F$2:$EE$2,CP$4,'SPACELOG 6 BP'!$F79:$EE79)+SUMIF('SPACELOG 7 BP'!$F$2:$EE$2,CP$4,'SPACELOG 7 BP'!$F79:$EE79)+SUMIF('SPACELOG 8 BP'!$F$2:$EE$2,CP$4,'SPACELOG 8 BP'!$F79:$EE79)+SUMIF('SPACELOG 9 BP'!$F$2:$EE$2,CP$4,'SPACELOG 9 BP'!$F79:$EE79)+SUMIF('SPACELOG 10 BP'!$F$2:$EE$2,CP$4,'SPACELOG 10 BP'!$F79:$EE79)+SUMIF('SPACELOG 11 BP'!$F$2:$EE$2,CP$4,'SPACELOG 11 BP'!$F79:$EE79)+SUMIF('SPACELOG 12 BP'!$F$2:$EE$2,CP$4,'SPACELOG 12 BP'!$F79:$EE79)</f>
        <v>0</v>
      </c>
      <c r="CQ79" s="33">
        <f>SUMIF('reporting montigny'!$F$2:$EE$2,CQ$4,'reporting montigny'!$F79:$EE79)+SUMIF('reporting boissy'!$F$2:$EE$2,CQ$4,'reporting boissy'!$F79:$EE79)+SUMIF('reporting moussy'!$F$2:$EE$2,CQ$4,'reporting moussy'!$F79:$EE79)+SUMIF('reporting trappes'!$F$2:$EE$2,CQ$4,'reporting trappes'!$F79:$EE79)+SUMIF('SPACELOG 5 BP'!$F$2:$EE$2,CQ$4,'SPACELOG 5 BP'!$F79:$EE79)+SUMIF('SPACELOG 6 BP'!$F$2:$EE$2,CQ$4,'SPACELOG 6 BP'!$F79:$EE79)+SUMIF('SPACELOG 7 BP'!$F$2:$EE$2,CQ$4,'SPACELOG 7 BP'!$F79:$EE79)+SUMIF('SPACELOG 8 BP'!$F$2:$EE$2,CQ$4,'SPACELOG 8 BP'!$F79:$EE79)+SUMIF('SPACELOG 9 BP'!$F$2:$EE$2,CQ$4,'SPACELOG 9 BP'!$F79:$EE79)+SUMIF('SPACELOG 10 BP'!$F$2:$EE$2,CQ$4,'SPACELOG 10 BP'!$F79:$EE79)+SUMIF('SPACELOG 11 BP'!$F$2:$EE$2,CQ$4,'SPACELOG 11 BP'!$F79:$EE79)+SUMIF('SPACELOG 12 BP'!$F$2:$EE$2,CQ$4,'SPACELOG 12 BP'!$F79:$EE79)</f>
        <v>0</v>
      </c>
      <c r="CR79" s="393">
        <f t="shared" si="332"/>
        <v>0</v>
      </c>
      <c r="CS79" s="33">
        <f>SUMIF('reporting montigny'!$F$2:$EE$2,CS$4,'reporting montigny'!$F79:$EE79)+SUMIF('reporting boissy'!$F$2:$EE$2,CS$4,'reporting boissy'!$F79:$EE79)+SUMIF('reporting moussy'!$F$2:$EE$2,CS$4,'reporting moussy'!$F79:$EE79)+SUMIF('reporting trappes'!$F$2:$EE$2,CS$4,'reporting trappes'!$F79:$EE79)+SUMIF('SPACELOG 5 BP'!$F$2:$EE$2,CS$4,'SPACELOG 5 BP'!$F79:$EE79)+SUMIF('SPACELOG 6 BP'!$F$2:$EE$2,CS$4,'SPACELOG 6 BP'!$F79:$EE79)+SUMIF('SPACELOG 7 BP'!$F$2:$EE$2,CS$4,'SPACELOG 7 BP'!$F79:$EE79)+SUMIF('SPACELOG 8 BP'!$F$2:$EE$2,CS$4,'SPACELOG 8 BP'!$F79:$EE79)+SUMIF('SPACELOG 9 BP'!$F$2:$EE$2,CS$4,'SPACELOG 9 BP'!$F79:$EE79)+SUMIF('SPACELOG 10 BP'!$F$2:$EE$2,CS$4,'SPACELOG 10 BP'!$F79:$EE79)+SUMIF('SPACELOG 11 BP'!$F$2:$EE$2,CS$4,'SPACELOG 11 BP'!$F79:$EE79)+SUMIF('SPACELOG 12 BP'!$F$2:$EE$2,CS$4,'SPACELOG 12 BP'!$F79:$EE79)</f>
        <v>0</v>
      </c>
      <c r="CT79" s="33">
        <f>SUMIF('reporting montigny'!$F$2:$EE$2,CT$4,'reporting montigny'!$F79:$EE79)+SUMIF('reporting boissy'!$F$2:$EE$2,CT$4,'reporting boissy'!$F79:$EE79)+SUMIF('reporting moussy'!$F$2:$EE$2,CT$4,'reporting moussy'!$F79:$EE79)+SUMIF('reporting trappes'!$F$2:$EE$2,CT$4,'reporting trappes'!$F79:$EE79)+SUMIF('SPACELOG 5 BP'!$F$2:$EE$2,CT$4,'SPACELOG 5 BP'!$F79:$EE79)+SUMIF('SPACELOG 6 BP'!$F$2:$EE$2,CT$4,'SPACELOG 6 BP'!$F79:$EE79)+SUMIF('SPACELOG 7 BP'!$F$2:$EE$2,CT$4,'SPACELOG 7 BP'!$F79:$EE79)+SUMIF('SPACELOG 8 BP'!$F$2:$EE$2,CT$4,'SPACELOG 8 BP'!$F79:$EE79)+SUMIF('SPACELOG 9 BP'!$F$2:$EE$2,CT$4,'SPACELOG 9 BP'!$F79:$EE79)+SUMIF('SPACELOG 10 BP'!$F$2:$EE$2,CT$4,'SPACELOG 10 BP'!$F79:$EE79)+SUMIF('SPACELOG 11 BP'!$F$2:$EE$2,CT$4,'SPACELOG 11 BP'!$F79:$EE79)+SUMIF('SPACELOG 12 BP'!$F$2:$EE$2,CT$4,'SPACELOG 12 BP'!$F79:$EE79)</f>
        <v>0</v>
      </c>
      <c r="CU79" s="33">
        <f>SUMIF('reporting montigny'!$F$2:$EE$2,CU$4,'reporting montigny'!$F79:$EE79)+SUMIF('reporting boissy'!$F$2:$EE$2,CU$4,'reporting boissy'!$F79:$EE79)+SUMIF('reporting moussy'!$F$2:$EE$2,CU$4,'reporting moussy'!$F79:$EE79)+SUMIF('reporting trappes'!$F$2:$EE$2,CU$4,'reporting trappes'!$F79:$EE79)+SUMIF('SPACELOG 5 BP'!$F$2:$EE$2,CU$4,'SPACELOG 5 BP'!$F79:$EE79)+SUMIF('SPACELOG 6 BP'!$F$2:$EE$2,CU$4,'SPACELOG 6 BP'!$F79:$EE79)+SUMIF('SPACELOG 7 BP'!$F$2:$EE$2,CU$4,'SPACELOG 7 BP'!$F79:$EE79)+SUMIF('SPACELOG 8 BP'!$F$2:$EE$2,CU$4,'SPACELOG 8 BP'!$F79:$EE79)+SUMIF('SPACELOG 9 BP'!$F$2:$EE$2,CU$4,'SPACELOG 9 BP'!$F79:$EE79)+SUMIF('SPACELOG 10 BP'!$F$2:$EE$2,CU$4,'SPACELOG 10 BP'!$F79:$EE79)+SUMIF('SPACELOG 11 BP'!$F$2:$EE$2,CU$4,'SPACELOG 11 BP'!$F79:$EE79)+SUMIF('SPACELOG 12 BP'!$F$2:$EE$2,CU$4,'SPACELOG 12 BP'!$F79:$EE79)</f>
        <v>0</v>
      </c>
      <c r="CV79" s="33">
        <f>SUMIF('reporting montigny'!$F$2:$EE$2,CV$4,'reporting montigny'!$F79:$EE79)+SUMIF('reporting boissy'!$F$2:$EE$2,CV$4,'reporting boissy'!$F79:$EE79)+SUMIF('reporting moussy'!$F$2:$EE$2,CV$4,'reporting moussy'!$F79:$EE79)+SUMIF('reporting trappes'!$F$2:$EE$2,CV$4,'reporting trappes'!$F79:$EE79)+SUMIF('SPACELOG 5 BP'!$F$2:$EE$2,CV$4,'SPACELOG 5 BP'!$F79:$EE79)+SUMIF('SPACELOG 6 BP'!$F$2:$EE$2,CV$4,'SPACELOG 6 BP'!$F79:$EE79)+SUMIF('SPACELOG 7 BP'!$F$2:$EE$2,CV$4,'SPACELOG 7 BP'!$F79:$EE79)+SUMIF('SPACELOG 8 BP'!$F$2:$EE$2,CV$4,'SPACELOG 8 BP'!$F79:$EE79)+SUMIF('SPACELOG 9 BP'!$F$2:$EE$2,CV$4,'SPACELOG 9 BP'!$F79:$EE79)+SUMIF('SPACELOG 10 BP'!$F$2:$EE$2,CV$4,'SPACELOG 10 BP'!$F79:$EE79)+SUMIF('SPACELOG 11 BP'!$F$2:$EE$2,CV$4,'SPACELOG 11 BP'!$F79:$EE79)+SUMIF('SPACELOG 12 BP'!$F$2:$EE$2,CV$4,'SPACELOG 12 BP'!$F79:$EE79)</f>
        <v>0</v>
      </c>
      <c r="CW79" s="33">
        <f>SUMIF('reporting montigny'!$F$2:$EE$2,CW$4,'reporting montigny'!$F79:$EE79)+SUMIF('reporting boissy'!$F$2:$EE$2,CW$4,'reporting boissy'!$F79:$EE79)+SUMIF('reporting moussy'!$F$2:$EE$2,CW$4,'reporting moussy'!$F79:$EE79)+SUMIF('reporting trappes'!$F$2:$EE$2,CW$4,'reporting trappes'!$F79:$EE79)+SUMIF('SPACELOG 5 BP'!$F$2:$EE$2,CW$4,'SPACELOG 5 BP'!$F79:$EE79)+SUMIF('SPACELOG 6 BP'!$F$2:$EE$2,CW$4,'SPACELOG 6 BP'!$F79:$EE79)+SUMIF('SPACELOG 7 BP'!$F$2:$EE$2,CW$4,'SPACELOG 7 BP'!$F79:$EE79)+SUMIF('SPACELOG 8 BP'!$F$2:$EE$2,CW$4,'SPACELOG 8 BP'!$F79:$EE79)+SUMIF('SPACELOG 9 BP'!$F$2:$EE$2,CW$4,'SPACELOG 9 BP'!$F79:$EE79)+SUMIF('SPACELOG 10 BP'!$F$2:$EE$2,CW$4,'SPACELOG 10 BP'!$F79:$EE79)+SUMIF('SPACELOG 11 BP'!$F$2:$EE$2,CW$4,'SPACELOG 11 BP'!$F79:$EE79)+SUMIF('SPACELOG 12 BP'!$F$2:$EE$2,CW$4,'SPACELOG 12 BP'!$F79:$EE79)</f>
        <v>0</v>
      </c>
      <c r="CX79" s="33">
        <f>SUMIF('reporting montigny'!$F$2:$EE$2,CX$4,'reporting montigny'!$F79:$EE79)+SUMIF('reporting boissy'!$F$2:$EE$2,CX$4,'reporting boissy'!$F79:$EE79)+SUMIF('reporting moussy'!$F$2:$EE$2,CX$4,'reporting moussy'!$F79:$EE79)+SUMIF('reporting trappes'!$F$2:$EE$2,CX$4,'reporting trappes'!$F79:$EE79)+SUMIF('SPACELOG 5 BP'!$F$2:$EE$2,CX$4,'SPACELOG 5 BP'!$F79:$EE79)+SUMIF('SPACELOG 6 BP'!$F$2:$EE$2,CX$4,'SPACELOG 6 BP'!$F79:$EE79)+SUMIF('SPACELOG 7 BP'!$F$2:$EE$2,CX$4,'SPACELOG 7 BP'!$F79:$EE79)+SUMIF('SPACELOG 8 BP'!$F$2:$EE$2,CX$4,'SPACELOG 8 BP'!$F79:$EE79)+SUMIF('SPACELOG 9 BP'!$F$2:$EE$2,CX$4,'SPACELOG 9 BP'!$F79:$EE79)+SUMIF('SPACELOG 10 BP'!$F$2:$EE$2,CX$4,'SPACELOG 10 BP'!$F79:$EE79)+SUMIF('SPACELOG 11 BP'!$F$2:$EE$2,CX$4,'SPACELOG 11 BP'!$F79:$EE79)+SUMIF('SPACELOG 12 BP'!$F$2:$EE$2,CX$4,'SPACELOG 12 BP'!$F79:$EE79)</f>
        <v>0</v>
      </c>
      <c r="CY79" s="33">
        <f>SUMIF('reporting montigny'!$F$2:$EE$2,CY$4,'reporting montigny'!$F79:$EE79)+SUMIF('reporting boissy'!$F$2:$EE$2,CY$4,'reporting boissy'!$F79:$EE79)+SUMIF('reporting moussy'!$F$2:$EE$2,CY$4,'reporting moussy'!$F79:$EE79)+SUMIF('reporting trappes'!$F$2:$EE$2,CY$4,'reporting trappes'!$F79:$EE79)+SUMIF('SPACELOG 5 BP'!$F$2:$EE$2,CY$4,'SPACELOG 5 BP'!$F79:$EE79)+SUMIF('SPACELOG 6 BP'!$F$2:$EE$2,CY$4,'SPACELOG 6 BP'!$F79:$EE79)+SUMIF('SPACELOG 7 BP'!$F$2:$EE$2,CY$4,'SPACELOG 7 BP'!$F79:$EE79)+SUMIF('SPACELOG 8 BP'!$F$2:$EE$2,CY$4,'SPACELOG 8 BP'!$F79:$EE79)+SUMIF('SPACELOG 9 BP'!$F$2:$EE$2,CY$4,'SPACELOG 9 BP'!$F79:$EE79)+SUMIF('SPACELOG 10 BP'!$F$2:$EE$2,CY$4,'SPACELOG 10 BP'!$F79:$EE79)+SUMIF('SPACELOG 11 BP'!$F$2:$EE$2,CY$4,'SPACELOG 11 BP'!$F79:$EE79)+SUMIF('SPACELOG 12 BP'!$F$2:$EE$2,CY$4,'SPACELOG 12 BP'!$F79:$EE79)</f>
        <v>0</v>
      </c>
      <c r="CZ79" s="33">
        <f>SUMIF('reporting montigny'!$F$2:$EE$2,CZ$4,'reporting montigny'!$F79:$EE79)+SUMIF('reporting boissy'!$F$2:$EE$2,CZ$4,'reporting boissy'!$F79:$EE79)+SUMIF('reporting moussy'!$F$2:$EE$2,CZ$4,'reporting moussy'!$F79:$EE79)+SUMIF('reporting trappes'!$F$2:$EE$2,CZ$4,'reporting trappes'!$F79:$EE79)+SUMIF('SPACELOG 5 BP'!$F$2:$EE$2,CZ$4,'SPACELOG 5 BP'!$F79:$EE79)+SUMIF('SPACELOG 6 BP'!$F$2:$EE$2,CZ$4,'SPACELOG 6 BP'!$F79:$EE79)+SUMIF('SPACELOG 7 BP'!$F$2:$EE$2,CZ$4,'SPACELOG 7 BP'!$F79:$EE79)+SUMIF('SPACELOG 8 BP'!$F$2:$EE$2,CZ$4,'SPACELOG 8 BP'!$F79:$EE79)+SUMIF('SPACELOG 9 BP'!$F$2:$EE$2,CZ$4,'SPACELOG 9 BP'!$F79:$EE79)+SUMIF('SPACELOG 10 BP'!$F$2:$EE$2,CZ$4,'SPACELOG 10 BP'!$F79:$EE79)+SUMIF('SPACELOG 11 BP'!$F$2:$EE$2,CZ$4,'SPACELOG 11 BP'!$F79:$EE79)+SUMIF('SPACELOG 12 BP'!$F$2:$EE$2,CZ$4,'SPACELOG 12 BP'!$F79:$EE79)</f>
        <v>0</v>
      </c>
      <c r="DA79" s="33">
        <f>SUMIF('reporting montigny'!$F$2:$EE$2,DA$4,'reporting montigny'!$F79:$EE79)+SUMIF('reporting boissy'!$F$2:$EE$2,DA$4,'reporting boissy'!$F79:$EE79)+SUMIF('reporting moussy'!$F$2:$EE$2,DA$4,'reporting moussy'!$F79:$EE79)+SUMIF('reporting trappes'!$F$2:$EE$2,DA$4,'reporting trappes'!$F79:$EE79)+SUMIF('SPACELOG 5 BP'!$F$2:$EE$2,DA$4,'SPACELOG 5 BP'!$F79:$EE79)+SUMIF('SPACELOG 6 BP'!$F$2:$EE$2,DA$4,'SPACELOG 6 BP'!$F79:$EE79)+SUMIF('SPACELOG 7 BP'!$F$2:$EE$2,DA$4,'SPACELOG 7 BP'!$F79:$EE79)+SUMIF('SPACELOG 8 BP'!$F$2:$EE$2,DA$4,'SPACELOG 8 BP'!$F79:$EE79)+SUMIF('SPACELOG 9 BP'!$F$2:$EE$2,DA$4,'SPACELOG 9 BP'!$F79:$EE79)+SUMIF('SPACELOG 10 BP'!$F$2:$EE$2,DA$4,'SPACELOG 10 BP'!$F79:$EE79)+SUMIF('SPACELOG 11 BP'!$F$2:$EE$2,DA$4,'SPACELOG 11 BP'!$F79:$EE79)+SUMIF('SPACELOG 12 BP'!$F$2:$EE$2,DA$4,'SPACELOG 12 BP'!$F79:$EE79)</f>
        <v>0</v>
      </c>
      <c r="DB79" s="33">
        <f>SUMIF('reporting montigny'!$F$2:$EE$2,DB$4,'reporting montigny'!$F79:$EE79)+SUMIF('reporting boissy'!$F$2:$EE$2,DB$4,'reporting boissy'!$F79:$EE79)+SUMIF('reporting moussy'!$F$2:$EE$2,DB$4,'reporting moussy'!$F79:$EE79)+SUMIF('reporting trappes'!$F$2:$EE$2,DB$4,'reporting trappes'!$F79:$EE79)+SUMIF('SPACELOG 5 BP'!$F$2:$EE$2,DB$4,'SPACELOG 5 BP'!$F79:$EE79)+SUMIF('SPACELOG 6 BP'!$F$2:$EE$2,DB$4,'SPACELOG 6 BP'!$F79:$EE79)+SUMIF('SPACELOG 7 BP'!$F$2:$EE$2,DB$4,'SPACELOG 7 BP'!$F79:$EE79)+SUMIF('SPACELOG 8 BP'!$F$2:$EE$2,DB$4,'SPACELOG 8 BP'!$F79:$EE79)+SUMIF('SPACELOG 9 BP'!$F$2:$EE$2,DB$4,'SPACELOG 9 BP'!$F79:$EE79)+SUMIF('SPACELOG 10 BP'!$F$2:$EE$2,DB$4,'SPACELOG 10 BP'!$F79:$EE79)+SUMIF('SPACELOG 11 BP'!$F$2:$EE$2,DB$4,'SPACELOG 11 BP'!$F79:$EE79)+SUMIF('SPACELOG 12 BP'!$F$2:$EE$2,DB$4,'SPACELOG 12 BP'!$F79:$EE79)</f>
        <v>0</v>
      </c>
      <c r="DC79" s="33">
        <f>SUMIF('reporting montigny'!$F$2:$EE$2,DC$4,'reporting montigny'!$F79:$EE79)+SUMIF('reporting boissy'!$F$2:$EE$2,DC$4,'reporting boissy'!$F79:$EE79)+SUMIF('reporting moussy'!$F$2:$EE$2,DC$4,'reporting moussy'!$F79:$EE79)+SUMIF('reporting trappes'!$F$2:$EE$2,DC$4,'reporting trappes'!$F79:$EE79)+SUMIF('SPACELOG 5 BP'!$F$2:$EE$2,DC$4,'SPACELOG 5 BP'!$F79:$EE79)+SUMIF('SPACELOG 6 BP'!$F$2:$EE$2,DC$4,'SPACELOG 6 BP'!$F79:$EE79)+SUMIF('SPACELOG 7 BP'!$F$2:$EE$2,DC$4,'SPACELOG 7 BP'!$F79:$EE79)+SUMIF('SPACELOG 8 BP'!$F$2:$EE$2,DC$4,'SPACELOG 8 BP'!$F79:$EE79)+SUMIF('SPACELOG 9 BP'!$F$2:$EE$2,DC$4,'SPACELOG 9 BP'!$F79:$EE79)+SUMIF('SPACELOG 10 BP'!$F$2:$EE$2,DC$4,'SPACELOG 10 BP'!$F79:$EE79)+SUMIF('SPACELOG 11 BP'!$F$2:$EE$2,DC$4,'SPACELOG 11 BP'!$F79:$EE79)+SUMIF('SPACELOG 12 BP'!$F$2:$EE$2,DC$4,'SPACELOG 12 BP'!$F79:$EE79)</f>
        <v>0</v>
      </c>
      <c r="DD79" s="33">
        <f>SUMIF('reporting montigny'!$F$2:$EE$2,DD$4,'reporting montigny'!$F79:$EE79)+SUMIF('reporting boissy'!$F$2:$EE$2,DD$4,'reporting boissy'!$F79:$EE79)+SUMIF('reporting moussy'!$F$2:$EE$2,DD$4,'reporting moussy'!$F79:$EE79)+SUMIF('reporting trappes'!$F$2:$EE$2,DD$4,'reporting trappes'!$F79:$EE79)+SUMIF('SPACELOG 5 BP'!$F$2:$EE$2,DD$4,'SPACELOG 5 BP'!$F79:$EE79)+SUMIF('SPACELOG 6 BP'!$F$2:$EE$2,DD$4,'SPACELOG 6 BP'!$F79:$EE79)+SUMIF('SPACELOG 7 BP'!$F$2:$EE$2,DD$4,'SPACELOG 7 BP'!$F79:$EE79)+SUMIF('SPACELOG 8 BP'!$F$2:$EE$2,DD$4,'SPACELOG 8 BP'!$F79:$EE79)+SUMIF('SPACELOG 9 BP'!$F$2:$EE$2,DD$4,'SPACELOG 9 BP'!$F79:$EE79)+SUMIF('SPACELOG 10 BP'!$F$2:$EE$2,DD$4,'SPACELOG 10 BP'!$F79:$EE79)+SUMIF('SPACELOG 11 BP'!$F$2:$EE$2,DD$4,'SPACELOG 11 BP'!$F79:$EE79)+SUMIF('SPACELOG 12 BP'!$F$2:$EE$2,DD$4,'SPACELOG 12 BP'!$F79:$EE79)</f>
        <v>0</v>
      </c>
      <c r="DE79" s="393">
        <f t="shared" si="333"/>
        <v>0</v>
      </c>
      <c r="DF79" s="33">
        <f>SUMIF('reporting montigny'!$F$2:$EE$2,DF$4,'reporting montigny'!$F79:$EE79)+SUMIF('reporting boissy'!$F$2:$EE$2,DF$4,'reporting boissy'!$F79:$EE79)+SUMIF('reporting moussy'!$F$2:$EE$2,DF$4,'reporting moussy'!$F79:$EE79)+SUMIF('reporting trappes'!$F$2:$EE$2,DF$4,'reporting trappes'!$F79:$EE79)+SUMIF('SPACELOG 5 BP'!$F$2:$EE$2,DF$4,'SPACELOG 5 BP'!$F79:$EE79)+SUMIF('SPACELOG 6 BP'!$F$2:$EE$2,DF$4,'SPACELOG 6 BP'!$F79:$EE79)+SUMIF('SPACELOG 7 BP'!$F$2:$EE$2,DF$4,'SPACELOG 7 BP'!$F79:$EE79)+SUMIF('SPACELOG 8 BP'!$F$2:$EE$2,DF$4,'SPACELOG 8 BP'!$F79:$EE79)+SUMIF('SPACELOG 9 BP'!$F$2:$EE$2,DF$4,'SPACELOG 9 BP'!$F79:$EE79)+SUMIF('SPACELOG 10 BP'!$F$2:$EE$2,DF$4,'SPACELOG 10 BP'!$F79:$EE79)+SUMIF('SPACELOG 11 BP'!$F$2:$EE$2,DF$4,'SPACELOG 11 BP'!$F79:$EE79)+SUMIF('SPACELOG 12 BP'!$F$2:$EE$2,DF$4,'SPACELOG 12 BP'!$F79:$EE79)</f>
        <v>0</v>
      </c>
      <c r="DG79" s="33">
        <f>SUMIF('reporting montigny'!$F$2:$EE$2,DG$4,'reporting montigny'!$F79:$EE79)+SUMIF('reporting boissy'!$F$2:$EE$2,DG$4,'reporting boissy'!$F79:$EE79)+SUMIF('reporting moussy'!$F$2:$EE$2,DG$4,'reporting moussy'!$F79:$EE79)+SUMIF('reporting trappes'!$F$2:$EE$2,DG$4,'reporting trappes'!$F79:$EE79)+SUMIF('SPACELOG 5 BP'!$F$2:$EE$2,DG$4,'SPACELOG 5 BP'!$F79:$EE79)+SUMIF('SPACELOG 6 BP'!$F$2:$EE$2,DG$4,'SPACELOG 6 BP'!$F79:$EE79)+SUMIF('SPACELOG 7 BP'!$F$2:$EE$2,DG$4,'SPACELOG 7 BP'!$F79:$EE79)+SUMIF('SPACELOG 8 BP'!$F$2:$EE$2,DG$4,'SPACELOG 8 BP'!$F79:$EE79)+SUMIF('SPACELOG 9 BP'!$F$2:$EE$2,DG$4,'SPACELOG 9 BP'!$F79:$EE79)+SUMIF('SPACELOG 10 BP'!$F$2:$EE$2,DG$4,'SPACELOG 10 BP'!$F79:$EE79)+SUMIF('SPACELOG 11 BP'!$F$2:$EE$2,DG$4,'SPACELOG 11 BP'!$F79:$EE79)+SUMIF('SPACELOG 12 BP'!$F$2:$EE$2,DG$4,'SPACELOG 12 BP'!$F79:$EE79)</f>
        <v>0</v>
      </c>
      <c r="DH79" s="33">
        <f>SUMIF('reporting montigny'!$F$2:$EE$2,DH$4,'reporting montigny'!$F79:$EE79)+SUMIF('reporting boissy'!$F$2:$EE$2,DH$4,'reporting boissy'!$F79:$EE79)+SUMIF('reporting moussy'!$F$2:$EE$2,DH$4,'reporting moussy'!$F79:$EE79)+SUMIF('reporting trappes'!$F$2:$EE$2,DH$4,'reporting trappes'!$F79:$EE79)+SUMIF('SPACELOG 5 BP'!$F$2:$EE$2,DH$4,'SPACELOG 5 BP'!$F79:$EE79)+SUMIF('SPACELOG 6 BP'!$F$2:$EE$2,DH$4,'SPACELOG 6 BP'!$F79:$EE79)+SUMIF('SPACELOG 7 BP'!$F$2:$EE$2,DH$4,'SPACELOG 7 BP'!$F79:$EE79)+SUMIF('SPACELOG 8 BP'!$F$2:$EE$2,DH$4,'SPACELOG 8 BP'!$F79:$EE79)+SUMIF('SPACELOG 9 BP'!$F$2:$EE$2,DH$4,'SPACELOG 9 BP'!$F79:$EE79)+SUMIF('SPACELOG 10 BP'!$F$2:$EE$2,DH$4,'SPACELOG 10 BP'!$F79:$EE79)+SUMIF('SPACELOG 11 BP'!$F$2:$EE$2,DH$4,'SPACELOG 11 BP'!$F79:$EE79)+SUMIF('SPACELOG 12 BP'!$F$2:$EE$2,DH$4,'SPACELOG 12 BP'!$F79:$EE79)</f>
        <v>0</v>
      </c>
      <c r="DI79" s="33">
        <f>SUMIF('reporting montigny'!$F$2:$EE$2,DI$4,'reporting montigny'!$F79:$EE79)+SUMIF('reporting boissy'!$F$2:$EE$2,DI$4,'reporting boissy'!$F79:$EE79)+SUMIF('reporting moussy'!$F$2:$EE$2,DI$4,'reporting moussy'!$F79:$EE79)+SUMIF('reporting trappes'!$F$2:$EE$2,DI$4,'reporting trappes'!$F79:$EE79)+SUMIF('SPACELOG 5 BP'!$F$2:$EE$2,DI$4,'SPACELOG 5 BP'!$F79:$EE79)+SUMIF('SPACELOG 6 BP'!$F$2:$EE$2,DI$4,'SPACELOG 6 BP'!$F79:$EE79)+SUMIF('SPACELOG 7 BP'!$F$2:$EE$2,DI$4,'SPACELOG 7 BP'!$F79:$EE79)+SUMIF('SPACELOG 8 BP'!$F$2:$EE$2,DI$4,'SPACELOG 8 BP'!$F79:$EE79)+SUMIF('SPACELOG 9 BP'!$F$2:$EE$2,DI$4,'SPACELOG 9 BP'!$F79:$EE79)+SUMIF('SPACELOG 10 BP'!$F$2:$EE$2,DI$4,'SPACELOG 10 BP'!$F79:$EE79)+SUMIF('SPACELOG 11 BP'!$F$2:$EE$2,DI$4,'SPACELOG 11 BP'!$F79:$EE79)+SUMIF('SPACELOG 12 BP'!$F$2:$EE$2,DI$4,'SPACELOG 12 BP'!$F79:$EE79)</f>
        <v>0</v>
      </c>
      <c r="DJ79" s="33">
        <f>SUMIF('reporting montigny'!$F$2:$EE$2,DJ$4,'reporting montigny'!$F79:$EE79)+SUMIF('reporting boissy'!$F$2:$EE$2,DJ$4,'reporting boissy'!$F79:$EE79)+SUMIF('reporting moussy'!$F$2:$EE$2,DJ$4,'reporting moussy'!$F79:$EE79)+SUMIF('reporting trappes'!$F$2:$EE$2,DJ$4,'reporting trappes'!$F79:$EE79)+SUMIF('SPACELOG 5 BP'!$F$2:$EE$2,DJ$4,'SPACELOG 5 BP'!$F79:$EE79)+SUMIF('SPACELOG 6 BP'!$F$2:$EE$2,DJ$4,'SPACELOG 6 BP'!$F79:$EE79)+SUMIF('SPACELOG 7 BP'!$F$2:$EE$2,DJ$4,'SPACELOG 7 BP'!$F79:$EE79)+SUMIF('SPACELOG 8 BP'!$F$2:$EE$2,DJ$4,'SPACELOG 8 BP'!$F79:$EE79)+SUMIF('SPACELOG 9 BP'!$F$2:$EE$2,DJ$4,'SPACELOG 9 BP'!$F79:$EE79)+SUMIF('SPACELOG 10 BP'!$F$2:$EE$2,DJ$4,'SPACELOG 10 BP'!$F79:$EE79)+SUMIF('SPACELOG 11 BP'!$F$2:$EE$2,DJ$4,'SPACELOG 11 BP'!$F79:$EE79)+SUMIF('SPACELOG 12 BP'!$F$2:$EE$2,DJ$4,'SPACELOG 12 BP'!$F79:$EE79)</f>
        <v>0</v>
      </c>
      <c r="DK79" s="33">
        <f>SUMIF('reporting montigny'!$F$2:$EE$2,DK$4,'reporting montigny'!$F79:$EE79)+SUMIF('reporting boissy'!$F$2:$EE$2,DK$4,'reporting boissy'!$F79:$EE79)+SUMIF('reporting moussy'!$F$2:$EE$2,DK$4,'reporting moussy'!$F79:$EE79)+SUMIF('reporting trappes'!$F$2:$EE$2,DK$4,'reporting trappes'!$F79:$EE79)+SUMIF('SPACELOG 5 BP'!$F$2:$EE$2,DK$4,'SPACELOG 5 BP'!$F79:$EE79)+SUMIF('SPACELOG 6 BP'!$F$2:$EE$2,DK$4,'SPACELOG 6 BP'!$F79:$EE79)+SUMIF('SPACELOG 7 BP'!$F$2:$EE$2,DK$4,'SPACELOG 7 BP'!$F79:$EE79)+SUMIF('SPACELOG 8 BP'!$F$2:$EE$2,DK$4,'SPACELOG 8 BP'!$F79:$EE79)+SUMIF('SPACELOG 9 BP'!$F$2:$EE$2,DK$4,'SPACELOG 9 BP'!$F79:$EE79)+SUMIF('SPACELOG 10 BP'!$F$2:$EE$2,DK$4,'SPACELOG 10 BP'!$F79:$EE79)+SUMIF('SPACELOG 11 BP'!$F$2:$EE$2,DK$4,'SPACELOG 11 BP'!$F79:$EE79)+SUMIF('SPACELOG 12 BP'!$F$2:$EE$2,DK$4,'SPACELOG 12 BP'!$F79:$EE79)</f>
        <v>0</v>
      </c>
      <c r="DL79" s="33">
        <f>SUMIF('reporting montigny'!$F$2:$EE$2,DL$4,'reporting montigny'!$F79:$EE79)+SUMIF('reporting boissy'!$F$2:$EE$2,DL$4,'reporting boissy'!$F79:$EE79)+SUMIF('reporting moussy'!$F$2:$EE$2,DL$4,'reporting moussy'!$F79:$EE79)+SUMIF('reporting trappes'!$F$2:$EE$2,DL$4,'reporting trappes'!$F79:$EE79)+SUMIF('SPACELOG 5 BP'!$F$2:$EE$2,DL$4,'SPACELOG 5 BP'!$F79:$EE79)+SUMIF('SPACELOG 6 BP'!$F$2:$EE$2,DL$4,'SPACELOG 6 BP'!$F79:$EE79)+SUMIF('SPACELOG 7 BP'!$F$2:$EE$2,DL$4,'SPACELOG 7 BP'!$F79:$EE79)+SUMIF('SPACELOG 8 BP'!$F$2:$EE$2,DL$4,'SPACELOG 8 BP'!$F79:$EE79)+SUMIF('SPACELOG 9 BP'!$F$2:$EE$2,DL$4,'SPACELOG 9 BP'!$F79:$EE79)+SUMIF('SPACELOG 10 BP'!$F$2:$EE$2,DL$4,'SPACELOG 10 BP'!$F79:$EE79)+SUMIF('SPACELOG 11 BP'!$F$2:$EE$2,DL$4,'SPACELOG 11 BP'!$F79:$EE79)+SUMIF('SPACELOG 12 BP'!$F$2:$EE$2,DL$4,'SPACELOG 12 BP'!$F79:$EE79)</f>
        <v>0</v>
      </c>
      <c r="DM79" s="33">
        <f>SUMIF('reporting montigny'!$F$2:$EE$2,DM$4,'reporting montigny'!$F79:$EE79)+SUMIF('reporting boissy'!$F$2:$EE$2,DM$4,'reporting boissy'!$F79:$EE79)+SUMIF('reporting moussy'!$F$2:$EE$2,DM$4,'reporting moussy'!$F79:$EE79)+SUMIF('reporting trappes'!$F$2:$EE$2,DM$4,'reporting trappes'!$F79:$EE79)+SUMIF('SPACELOG 5 BP'!$F$2:$EE$2,DM$4,'SPACELOG 5 BP'!$F79:$EE79)+SUMIF('SPACELOG 6 BP'!$F$2:$EE$2,DM$4,'SPACELOG 6 BP'!$F79:$EE79)+SUMIF('SPACELOG 7 BP'!$F$2:$EE$2,DM$4,'SPACELOG 7 BP'!$F79:$EE79)+SUMIF('SPACELOG 8 BP'!$F$2:$EE$2,DM$4,'SPACELOG 8 BP'!$F79:$EE79)+SUMIF('SPACELOG 9 BP'!$F$2:$EE$2,DM$4,'SPACELOG 9 BP'!$F79:$EE79)+SUMIF('SPACELOG 10 BP'!$F$2:$EE$2,DM$4,'SPACELOG 10 BP'!$F79:$EE79)+SUMIF('SPACELOG 11 BP'!$F$2:$EE$2,DM$4,'SPACELOG 11 BP'!$F79:$EE79)+SUMIF('SPACELOG 12 BP'!$F$2:$EE$2,DM$4,'SPACELOG 12 BP'!$F79:$EE79)</f>
        <v>0</v>
      </c>
      <c r="DN79" s="33">
        <f>SUMIF('reporting montigny'!$F$2:$EE$2,DN$4,'reporting montigny'!$F79:$EE79)+SUMIF('reporting boissy'!$F$2:$EE$2,DN$4,'reporting boissy'!$F79:$EE79)+SUMIF('reporting moussy'!$F$2:$EE$2,DN$4,'reporting moussy'!$F79:$EE79)+SUMIF('reporting trappes'!$F$2:$EE$2,DN$4,'reporting trappes'!$F79:$EE79)+SUMIF('SPACELOG 5 BP'!$F$2:$EE$2,DN$4,'SPACELOG 5 BP'!$F79:$EE79)+SUMIF('SPACELOG 6 BP'!$F$2:$EE$2,DN$4,'SPACELOG 6 BP'!$F79:$EE79)+SUMIF('SPACELOG 7 BP'!$F$2:$EE$2,DN$4,'SPACELOG 7 BP'!$F79:$EE79)+SUMIF('SPACELOG 8 BP'!$F$2:$EE$2,DN$4,'SPACELOG 8 BP'!$F79:$EE79)+SUMIF('SPACELOG 9 BP'!$F$2:$EE$2,DN$4,'SPACELOG 9 BP'!$F79:$EE79)+SUMIF('SPACELOG 10 BP'!$F$2:$EE$2,DN$4,'SPACELOG 10 BP'!$F79:$EE79)+SUMIF('SPACELOG 11 BP'!$F$2:$EE$2,DN$4,'SPACELOG 11 BP'!$F79:$EE79)+SUMIF('SPACELOG 12 BP'!$F$2:$EE$2,DN$4,'SPACELOG 12 BP'!$F79:$EE79)</f>
        <v>0</v>
      </c>
      <c r="DO79" s="33">
        <f>SUMIF('reporting montigny'!$F$2:$EE$2,DO$4,'reporting montigny'!$F79:$EE79)+SUMIF('reporting boissy'!$F$2:$EE$2,DO$4,'reporting boissy'!$F79:$EE79)+SUMIF('reporting moussy'!$F$2:$EE$2,DO$4,'reporting moussy'!$F79:$EE79)+SUMIF('reporting trappes'!$F$2:$EE$2,DO$4,'reporting trappes'!$F79:$EE79)+SUMIF('SPACELOG 5 BP'!$F$2:$EE$2,DO$4,'SPACELOG 5 BP'!$F79:$EE79)+SUMIF('SPACELOG 6 BP'!$F$2:$EE$2,DO$4,'SPACELOG 6 BP'!$F79:$EE79)+SUMIF('SPACELOG 7 BP'!$F$2:$EE$2,DO$4,'SPACELOG 7 BP'!$F79:$EE79)+SUMIF('SPACELOG 8 BP'!$F$2:$EE$2,DO$4,'SPACELOG 8 BP'!$F79:$EE79)+SUMIF('SPACELOG 9 BP'!$F$2:$EE$2,DO$4,'SPACELOG 9 BP'!$F79:$EE79)+SUMIF('SPACELOG 10 BP'!$F$2:$EE$2,DO$4,'SPACELOG 10 BP'!$F79:$EE79)+SUMIF('SPACELOG 11 BP'!$F$2:$EE$2,DO$4,'SPACELOG 11 BP'!$F79:$EE79)+SUMIF('SPACELOG 12 BP'!$F$2:$EE$2,DO$4,'SPACELOG 12 BP'!$F79:$EE79)</f>
        <v>0</v>
      </c>
      <c r="DP79" s="33">
        <f>SUMIF('reporting montigny'!$F$2:$EE$2,DP$4,'reporting montigny'!$F79:$EE79)+SUMIF('reporting boissy'!$F$2:$EE$2,DP$4,'reporting boissy'!$F79:$EE79)+SUMIF('reporting moussy'!$F$2:$EE$2,DP$4,'reporting moussy'!$F79:$EE79)+SUMIF('reporting trappes'!$F$2:$EE$2,DP$4,'reporting trappes'!$F79:$EE79)+SUMIF('SPACELOG 5 BP'!$F$2:$EE$2,DP$4,'SPACELOG 5 BP'!$F79:$EE79)+SUMIF('SPACELOG 6 BP'!$F$2:$EE$2,DP$4,'SPACELOG 6 BP'!$F79:$EE79)+SUMIF('SPACELOG 7 BP'!$F$2:$EE$2,DP$4,'SPACELOG 7 BP'!$F79:$EE79)+SUMIF('SPACELOG 8 BP'!$F$2:$EE$2,DP$4,'SPACELOG 8 BP'!$F79:$EE79)+SUMIF('SPACELOG 9 BP'!$F$2:$EE$2,DP$4,'SPACELOG 9 BP'!$F79:$EE79)+SUMIF('SPACELOG 10 BP'!$F$2:$EE$2,DP$4,'SPACELOG 10 BP'!$F79:$EE79)+SUMIF('SPACELOG 11 BP'!$F$2:$EE$2,DP$4,'SPACELOG 11 BP'!$F79:$EE79)+SUMIF('SPACELOG 12 BP'!$F$2:$EE$2,DP$4,'SPACELOG 12 BP'!$F79:$EE79)</f>
        <v>0</v>
      </c>
      <c r="DQ79" s="33">
        <f>SUMIF('reporting montigny'!$F$2:$EE$2,DQ$4,'reporting montigny'!$F79:$EE79)+SUMIF('reporting boissy'!$F$2:$EE$2,DQ$4,'reporting boissy'!$F79:$EE79)+SUMIF('reporting moussy'!$F$2:$EE$2,DQ$4,'reporting moussy'!$F79:$EE79)+SUMIF('reporting trappes'!$F$2:$EE$2,DQ$4,'reporting trappes'!$F79:$EE79)+SUMIF('SPACELOG 5 BP'!$F$2:$EE$2,DQ$4,'SPACELOG 5 BP'!$F79:$EE79)+SUMIF('SPACELOG 6 BP'!$F$2:$EE$2,DQ$4,'SPACELOG 6 BP'!$F79:$EE79)+SUMIF('SPACELOG 7 BP'!$F$2:$EE$2,DQ$4,'SPACELOG 7 BP'!$F79:$EE79)+SUMIF('SPACELOG 8 BP'!$F$2:$EE$2,DQ$4,'SPACELOG 8 BP'!$F79:$EE79)+SUMIF('SPACELOG 9 BP'!$F$2:$EE$2,DQ$4,'SPACELOG 9 BP'!$F79:$EE79)+SUMIF('SPACELOG 10 BP'!$F$2:$EE$2,DQ$4,'SPACELOG 10 BP'!$F79:$EE79)+SUMIF('SPACELOG 11 BP'!$F$2:$EE$2,DQ$4,'SPACELOG 11 BP'!$F79:$EE79)+SUMIF('SPACELOG 12 BP'!$F$2:$EE$2,DQ$4,'SPACELOG 12 BP'!$F79:$EE79)</f>
        <v>0</v>
      </c>
      <c r="DR79" s="393">
        <f t="shared" si="334"/>
        <v>0</v>
      </c>
    </row>
    <row r="80" spans="2:122" x14ac:dyDescent="0.2">
      <c r="E80" s="5" t="s">
        <v>60</v>
      </c>
      <c r="F80" s="33">
        <f>SUMIF('reporting montigny'!$F$2:$EE$2,F$4,'reporting montigny'!$F80:$EE80)+SUMIF('reporting boissy'!$F$2:$EE$2,F$4,'reporting boissy'!$F80:$EE80)+SUMIF('reporting moussy'!$F$2:$EE$2,F$4,'reporting moussy'!$F80:$EE80)+SUMIF('reporting trappes'!$F$2:$EE$2,F$4,'reporting trappes'!$F80:$EE80)+SUMIF('SPACELOG 5 BP'!$F$2:$EE$2,F$4,'SPACELOG 5 BP'!$F80:$EE80)+SUMIF('SPACELOG 6 BP'!$F$2:$EE$2,F$4,'SPACELOG 6 BP'!$F80:$EE80)+SUMIF('SPACELOG 7 BP'!$F$2:$EE$2,F$4,'SPACELOG 7 BP'!$F80:$EE80)+SUMIF('SPACELOG 8 BP'!$F$2:$EE$2,F$4,'SPACELOG 8 BP'!$F80:$EE80)+SUMIF('SPACELOG 9 BP'!$F$2:$EE$2,F$4,'SPACELOG 9 BP'!$F80:$EE80)+SUMIF('SPACELOG 10 BP'!$F$2:$EE$2,F$4,'SPACELOG 10 BP'!$F80:$EE80)+SUMIF('SPACELOG 11 BP'!$F$2:$EE$2,F$4,'SPACELOG 11 BP'!$F80:$EE80)+SUMIF('SPACELOG 12 BP'!$F$2:$EE$2,F$4,'SPACELOG 12 BP'!$F80:$EE80)</f>
        <v>4124</v>
      </c>
      <c r="G80" s="33">
        <f>SUMIF('reporting montigny'!$F$2:$EE$2,G$4,'reporting montigny'!$F80:$EE80)+SUMIF('reporting boissy'!$F$2:$EE$2,G$4,'reporting boissy'!$F80:$EE80)+SUMIF('reporting moussy'!$F$2:$EE$2,G$4,'reporting moussy'!$F80:$EE80)+SUMIF('reporting trappes'!$F$2:$EE$2,G$4,'reporting trappes'!$F80:$EE80)+SUMIF('SPACELOG 5 BP'!$F$2:$EE$2,G$4,'SPACELOG 5 BP'!$F80:$EE80)+SUMIF('SPACELOG 6 BP'!$F$2:$EE$2,G$4,'SPACELOG 6 BP'!$F80:$EE80)+SUMIF('SPACELOG 7 BP'!$F$2:$EE$2,G$4,'SPACELOG 7 BP'!$F80:$EE80)+SUMIF('SPACELOG 8 BP'!$F$2:$EE$2,G$4,'SPACELOG 8 BP'!$F80:$EE80)+SUMIF('SPACELOG 9 BP'!$F$2:$EE$2,G$4,'SPACELOG 9 BP'!$F80:$EE80)+SUMIF('SPACELOG 10 BP'!$F$2:$EE$2,G$4,'SPACELOG 10 BP'!$F80:$EE80)+SUMIF('SPACELOG 11 BP'!$F$2:$EE$2,G$4,'SPACELOG 11 BP'!$F80:$EE80)+SUMIF('SPACELOG 12 BP'!$F$2:$EE$2,G$4,'SPACELOG 12 BP'!$F80:$EE80)</f>
        <v>4124</v>
      </c>
      <c r="H80" s="33">
        <f>SUMIF('reporting montigny'!$F$2:$EE$2,H$4,'reporting montigny'!$F80:$EE80)+SUMIF('reporting boissy'!$F$2:$EE$2,H$4,'reporting boissy'!$F80:$EE80)+SUMIF('reporting moussy'!$F$2:$EE$2,H$4,'reporting moussy'!$F80:$EE80)+SUMIF('reporting trappes'!$F$2:$EE$2,H$4,'reporting trappes'!$F80:$EE80)+SUMIF('SPACELOG 5 BP'!$F$2:$EE$2,H$4,'SPACELOG 5 BP'!$F80:$EE80)+SUMIF('SPACELOG 6 BP'!$F$2:$EE$2,H$4,'SPACELOG 6 BP'!$F80:$EE80)+SUMIF('SPACELOG 7 BP'!$F$2:$EE$2,H$4,'SPACELOG 7 BP'!$F80:$EE80)+SUMIF('SPACELOG 8 BP'!$F$2:$EE$2,H$4,'SPACELOG 8 BP'!$F80:$EE80)+SUMIF('SPACELOG 9 BP'!$F$2:$EE$2,H$4,'SPACELOG 9 BP'!$F80:$EE80)+SUMIF('SPACELOG 10 BP'!$F$2:$EE$2,H$4,'SPACELOG 10 BP'!$F80:$EE80)+SUMIF('SPACELOG 11 BP'!$F$2:$EE$2,H$4,'SPACELOG 11 BP'!$F80:$EE80)+SUMIF('SPACELOG 12 BP'!$F$2:$EE$2,H$4,'SPACELOG 12 BP'!$F80:$EE80)</f>
        <v>4124</v>
      </c>
      <c r="I80" s="33">
        <f>SUMIF('reporting montigny'!$F$2:$EE$2,I$4,'reporting montigny'!$F80:$EE80)+SUMIF('reporting boissy'!$F$2:$EE$2,I$4,'reporting boissy'!$F80:$EE80)+SUMIF('reporting moussy'!$F$2:$EE$2,I$4,'reporting moussy'!$F80:$EE80)+SUMIF('reporting trappes'!$F$2:$EE$2,I$4,'reporting trappes'!$F80:$EE80)+SUMIF('SPACELOG 5 BP'!$F$2:$EE$2,I$4,'SPACELOG 5 BP'!$F80:$EE80)+SUMIF('SPACELOG 6 BP'!$F$2:$EE$2,I$4,'SPACELOG 6 BP'!$F80:$EE80)+SUMIF('SPACELOG 7 BP'!$F$2:$EE$2,I$4,'SPACELOG 7 BP'!$F80:$EE80)+SUMIF('SPACELOG 8 BP'!$F$2:$EE$2,I$4,'SPACELOG 8 BP'!$F80:$EE80)+SUMIF('SPACELOG 9 BP'!$F$2:$EE$2,I$4,'SPACELOG 9 BP'!$F80:$EE80)+SUMIF('SPACELOG 10 BP'!$F$2:$EE$2,I$4,'SPACELOG 10 BP'!$F80:$EE80)+SUMIF('SPACELOG 11 BP'!$F$2:$EE$2,I$4,'SPACELOG 11 BP'!$F80:$EE80)+SUMIF('SPACELOG 12 BP'!$F$2:$EE$2,I$4,'SPACELOG 12 BP'!$F80:$EE80)</f>
        <v>4124</v>
      </c>
      <c r="J80" s="33">
        <f>SUMIF('reporting montigny'!$F$2:$EE$2,J$4,'reporting montigny'!$F80:$EE80)+SUMIF('reporting boissy'!$F$2:$EE$2,J$4,'reporting boissy'!$F80:$EE80)+SUMIF('reporting moussy'!$F$2:$EE$2,J$4,'reporting moussy'!$F80:$EE80)+SUMIF('reporting trappes'!$F$2:$EE$2,J$4,'reporting trappes'!$F80:$EE80)+SUMIF('SPACELOG 5 BP'!$F$2:$EE$2,J$4,'SPACELOG 5 BP'!$F80:$EE80)+SUMIF('SPACELOG 6 BP'!$F$2:$EE$2,J$4,'SPACELOG 6 BP'!$F80:$EE80)+SUMIF('SPACELOG 7 BP'!$F$2:$EE$2,J$4,'SPACELOG 7 BP'!$F80:$EE80)+SUMIF('SPACELOG 8 BP'!$F$2:$EE$2,J$4,'SPACELOG 8 BP'!$F80:$EE80)+SUMIF('SPACELOG 9 BP'!$F$2:$EE$2,J$4,'SPACELOG 9 BP'!$F80:$EE80)+SUMIF('SPACELOG 10 BP'!$F$2:$EE$2,J$4,'SPACELOG 10 BP'!$F80:$EE80)+SUMIF('SPACELOG 11 BP'!$F$2:$EE$2,J$4,'SPACELOG 11 BP'!$F80:$EE80)+SUMIF('SPACELOG 12 BP'!$F$2:$EE$2,J$4,'SPACELOG 12 BP'!$F80:$EE80)</f>
        <v>4124</v>
      </c>
      <c r="K80" s="33">
        <f>SUMIF('reporting montigny'!$F$2:$EE$2,K$4,'reporting montigny'!$F80:$EE80)+SUMIF('reporting boissy'!$F$2:$EE$2,K$4,'reporting boissy'!$F80:$EE80)+SUMIF('reporting moussy'!$F$2:$EE$2,K$4,'reporting moussy'!$F80:$EE80)+SUMIF('reporting trappes'!$F$2:$EE$2,K$4,'reporting trappes'!$F80:$EE80)+SUMIF('SPACELOG 5 BP'!$F$2:$EE$2,K$4,'SPACELOG 5 BP'!$F80:$EE80)+SUMIF('SPACELOG 6 BP'!$F$2:$EE$2,K$4,'SPACELOG 6 BP'!$F80:$EE80)+SUMIF('SPACELOG 7 BP'!$F$2:$EE$2,K$4,'SPACELOG 7 BP'!$F80:$EE80)+SUMIF('SPACELOG 8 BP'!$F$2:$EE$2,K$4,'SPACELOG 8 BP'!$F80:$EE80)+SUMIF('SPACELOG 9 BP'!$F$2:$EE$2,K$4,'SPACELOG 9 BP'!$F80:$EE80)+SUMIF('SPACELOG 10 BP'!$F$2:$EE$2,K$4,'SPACELOG 10 BP'!$F80:$EE80)+SUMIF('SPACELOG 11 BP'!$F$2:$EE$2,K$4,'SPACELOG 11 BP'!$F80:$EE80)+SUMIF('SPACELOG 12 BP'!$F$2:$EE$2,K$4,'SPACELOG 12 BP'!$F80:$EE80)</f>
        <v>4124</v>
      </c>
      <c r="L80" s="33">
        <f>SUMIF('reporting montigny'!$F$2:$EE$2,L$4,'reporting montigny'!$F80:$EE80)+SUMIF('reporting boissy'!$F$2:$EE$2,L$4,'reporting boissy'!$F80:$EE80)+SUMIF('reporting moussy'!$F$2:$EE$2,L$4,'reporting moussy'!$F80:$EE80)+SUMIF('reporting trappes'!$F$2:$EE$2,L$4,'reporting trappes'!$F80:$EE80)+SUMIF('SPACELOG 5 BP'!$F$2:$EE$2,L$4,'SPACELOG 5 BP'!$F80:$EE80)+SUMIF('SPACELOG 6 BP'!$F$2:$EE$2,L$4,'SPACELOG 6 BP'!$F80:$EE80)+SUMIF('SPACELOG 7 BP'!$F$2:$EE$2,L$4,'SPACELOG 7 BP'!$F80:$EE80)+SUMIF('SPACELOG 8 BP'!$F$2:$EE$2,L$4,'SPACELOG 8 BP'!$F80:$EE80)+SUMIF('SPACELOG 9 BP'!$F$2:$EE$2,L$4,'SPACELOG 9 BP'!$F80:$EE80)+SUMIF('SPACELOG 10 BP'!$F$2:$EE$2,L$4,'SPACELOG 10 BP'!$F80:$EE80)+SUMIF('SPACELOG 11 BP'!$F$2:$EE$2,L$4,'SPACELOG 11 BP'!$F80:$EE80)+SUMIF('SPACELOG 12 BP'!$F$2:$EE$2,L$4,'SPACELOG 12 BP'!$F80:$EE80)</f>
        <v>4824</v>
      </c>
      <c r="M80" s="33">
        <f>SUMIF('reporting montigny'!$F$2:$EE$2,M$4,'reporting montigny'!$F80:$EE80)+SUMIF('reporting boissy'!$F$2:$EE$2,M$4,'reporting boissy'!$F80:$EE80)+SUMIF('reporting moussy'!$F$2:$EE$2,M$4,'reporting moussy'!$F80:$EE80)+SUMIF('reporting trappes'!$F$2:$EE$2,M$4,'reporting trappes'!$F80:$EE80)+SUMIF('SPACELOG 5 BP'!$F$2:$EE$2,M$4,'SPACELOG 5 BP'!$F80:$EE80)+SUMIF('SPACELOG 6 BP'!$F$2:$EE$2,M$4,'SPACELOG 6 BP'!$F80:$EE80)+SUMIF('SPACELOG 7 BP'!$F$2:$EE$2,M$4,'SPACELOG 7 BP'!$F80:$EE80)+SUMIF('SPACELOG 8 BP'!$F$2:$EE$2,M$4,'SPACELOG 8 BP'!$F80:$EE80)+SUMIF('SPACELOG 9 BP'!$F$2:$EE$2,M$4,'SPACELOG 9 BP'!$F80:$EE80)+SUMIF('SPACELOG 10 BP'!$F$2:$EE$2,M$4,'SPACELOG 10 BP'!$F80:$EE80)+SUMIF('SPACELOG 11 BP'!$F$2:$EE$2,M$4,'SPACELOG 11 BP'!$F80:$EE80)+SUMIF('SPACELOG 12 BP'!$F$2:$EE$2,M$4,'SPACELOG 12 BP'!$F80:$EE80)</f>
        <v>4124</v>
      </c>
      <c r="N80" s="33">
        <f>SUMIF('reporting montigny'!$F$2:$EE$2,N$4,'reporting montigny'!$F80:$EE80)+SUMIF('reporting boissy'!$F$2:$EE$2,N$4,'reporting boissy'!$F80:$EE80)+SUMIF('reporting moussy'!$F$2:$EE$2,N$4,'reporting moussy'!$F80:$EE80)+SUMIF('reporting trappes'!$F$2:$EE$2,N$4,'reporting trappes'!$F80:$EE80)+SUMIF('SPACELOG 5 BP'!$F$2:$EE$2,N$4,'SPACELOG 5 BP'!$F80:$EE80)+SUMIF('SPACELOG 6 BP'!$F$2:$EE$2,N$4,'SPACELOG 6 BP'!$F80:$EE80)+SUMIF('SPACELOG 7 BP'!$F$2:$EE$2,N$4,'SPACELOG 7 BP'!$F80:$EE80)+SUMIF('SPACELOG 8 BP'!$F$2:$EE$2,N$4,'SPACELOG 8 BP'!$F80:$EE80)+SUMIF('SPACELOG 9 BP'!$F$2:$EE$2,N$4,'SPACELOG 9 BP'!$F80:$EE80)+SUMIF('SPACELOG 10 BP'!$F$2:$EE$2,N$4,'SPACELOG 10 BP'!$F80:$EE80)+SUMIF('SPACELOG 11 BP'!$F$2:$EE$2,N$4,'SPACELOG 11 BP'!$F80:$EE80)+SUMIF('SPACELOG 12 BP'!$F$2:$EE$2,N$4,'SPACELOG 12 BP'!$F80:$EE80)</f>
        <v>4124</v>
      </c>
      <c r="O80" s="33">
        <f>SUMIF('reporting montigny'!$F$2:$EE$2,O$4,'reporting montigny'!$F80:$EE80)+SUMIF('reporting boissy'!$F$2:$EE$2,O$4,'reporting boissy'!$F80:$EE80)+SUMIF('reporting moussy'!$F$2:$EE$2,O$4,'reporting moussy'!$F80:$EE80)+SUMIF('reporting trappes'!$F$2:$EE$2,O$4,'reporting trappes'!$F80:$EE80)+SUMIF('SPACELOG 5 BP'!$F$2:$EE$2,O$4,'SPACELOG 5 BP'!$F80:$EE80)+SUMIF('SPACELOG 6 BP'!$F$2:$EE$2,O$4,'SPACELOG 6 BP'!$F80:$EE80)+SUMIF('SPACELOG 7 BP'!$F$2:$EE$2,O$4,'SPACELOG 7 BP'!$F80:$EE80)+SUMIF('SPACELOG 8 BP'!$F$2:$EE$2,O$4,'SPACELOG 8 BP'!$F80:$EE80)+SUMIF('SPACELOG 9 BP'!$F$2:$EE$2,O$4,'SPACELOG 9 BP'!$F80:$EE80)+SUMIF('SPACELOG 10 BP'!$F$2:$EE$2,O$4,'SPACELOG 10 BP'!$F80:$EE80)+SUMIF('SPACELOG 11 BP'!$F$2:$EE$2,O$4,'SPACELOG 11 BP'!$F80:$EE80)+SUMIF('SPACELOG 12 BP'!$F$2:$EE$2,O$4,'SPACELOG 12 BP'!$F80:$EE80)</f>
        <v>4124</v>
      </c>
      <c r="P80" s="33">
        <f>SUMIF('reporting montigny'!$F$2:$EE$2,P$4,'reporting montigny'!$F80:$EE80)+SUMIF('reporting boissy'!$F$2:$EE$2,P$4,'reporting boissy'!$F80:$EE80)+SUMIF('reporting moussy'!$F$2:$EE$2,P$4,'reporting moussy'!$F80:$EE80)+SUMIF('reporting trappes'!$F$2:$EE$2,P$4,'reporting trappes'!$F80:$EE80)+SUMIF('SPACELOG 5 BP'!$F$2:$EE$2,P$4,'SPACELOG 5 BP'!$F80:$EE80)+SUMIF('SPACELOG 6 BP'!$F$2:$EE$2,P$4,'SPACELOG 6 BP'!$F80:$EE80)+SUMIF('SPACELOG 7 BP'!$F$2:$EE$2,P$4,'SPACELOG 7 BP'!$F80:$EE80)+SUMIF('SPACELOG 8 BP'!$F$2:$EE$2,P$4,'SPACELOG 8 BP'!$F80:$EE80)+SUMIF('SPACELOG 9 BP'!$F$2:$EE$2,P$4,'SPACELOG 9 BP'!$F80:$EE80)+SUMIF('SPACELOG 10 BP'!$F$2:$EE$2,P$4,'SPACELOG 10 BP'!$F80:$EE80)+SUMIF('SPACELOG 11 BP'!$F$2:$EE$2,P$4,'SPACELOG 11 BP'!$F80:$EE80)+SUMIF('SPACELOG 12 BP'!$F$2:$EE$2,P$4,'SPACELOG 12 BP'!$F80:$EE80)</f>
        <v>5303</v>
      </c>
      <c r="Q80" s="33">
        <f>SUMIF('reporting montigny'!$F$2:$EE$2,Q$4,'reporting montigny'!$F80:$EE80)+SUMIF('reporting boissy'!$F$2:$EE$2,Q$4,'reporting boissy'!$F80:$EE80)+SUMIF('reporting moussy'!$F$2:$EE$2,Q$4,'reporting moussy'!$F80:$EE80)+SUMIF('reporting trappes'!$F$2:$EE$2,Q$4,'reporting trappes'!$F80:$EE80)+SUMIF('SPACELOG 5 BP'!$F$2:$EE$2,Q$4,'SPACELOG 5 BP'!$F80:$EE80)+SUMIF('SPACELOG 6 BP'!$F$2:$EE$2,Q$4,'SPACELOG 6 BP'!$F80:$EE80)+SUMIF('SPACELOG 7 BP'!$F$2:$EE$2,Q$4,'SPACELOG 7 BP'!$F80:$EE80)+SUMIF('SPACELOG 8 BP'!$F$2:$EE$2,Q$4,'SPACELOG 8 BP'!$F80:$EE80)+SUMIF('SPACELOG 9 BP'!$F$2:$EE$2,Q$4,'SPACELOG 9 BP'!$F80:$EE80)+SUMIF('SPACELOG 10 BP'!$F$2:$EE$2,Q$4,'SPACELOG 10 BP'!$F80:$EE80)+SUMIF('SPACELOG 11 BP'!$F$2:$EE$2,Q$4,'SPACELOG 11 BP'!$F80:$EE80)+SUMIF('SPACELOG 12 BP'!$F$2:$EE$2,Q$4,'SPACELOG 12 BP'!$F80:$EE80)</f>
        <v>6028</v>
      </c>
      <c r="R80" s="393">
        <f t="shared" si="326"/>
        <v>53271</v>
      </c>
      <c r="S80" s="33">
        <f>SUMIF('reporting montigny'!$F$2:$EE$2,S$4,'reporting montigny'!$F80:$EE80)+SUMIF('reporting boissy'!$F$2:$EE$2,S$4,'reporting boissy'!$F80:$EE80)+SUMIF('reporting moussy'!$F$2:$EE$2,S$4,'reporting moussy'!$F80:$EE80)+SUMIF('reporting trappes'!$F$2:$EE$2,S$4,'reporting trappes'!$F80:$EE80)+SUMIF('SPACELOG 5 BP'!$F$2:$EE$2,S$4,'SPACELOG 5 BP'!$F80:$EE80)+SUMIF('SPACELOG 6 BP'!$F$2:$EE$2,S$4,'SPACELOG 6 BP'!$F80:$EE80)+SUMIF('SPACELOG 7 BP'!$F$2:$EE$2,S$4,'SPACELOG 7 BP'!$F80:$EE80)+SUMIF('SPACELOG 8 BP'!$F$2:$EE$2,S$4,'SPACELOG 8 BP'!$F80:$EE80)+SUMIF('SPACELOG 9 BP'!$F$2:$EE$2,S$4,'SPACELOG 9 BP'!$F80:$EE80)+SUMIF('SPACELOG 10 BP'!$F$2:$EE$2,S$4,'SPACELOG 10 BP'!$F80:$EE80)+SUMIF('SPACELOG 11 BP'!$F$2:$EE$2,S$4,'SPACELOG 11 BP'!$F80:$EE80)+SUMIF('SPACELOG 12 BP'!$F$2:$EE$2,S$4,'SPACELOG 12 BP'!$F80:$EE80)</f>
        <v>8221.4</v>
      </c>
      <c r="T80" s="33">
        <f>SUMIF('reporting montigny'!$F$2:$EE$2,T$4,'reporting montigny'!$F80:$EE80)+SUMIF('reporting boissy'!$F$2:$EE$2,T$4,'reporting boissy'!$F80:$EE80)+SUMIF('reporting moussy'!$F$2:$EE$2,T$4,'reporting moussy'!$F80:$EE80)+SUMIF('reporting trappes'!$F$2:$EE$2,T$4,'reporting trappes'!$F80:$EE80)+SUMIF('SPACELOG 5 BP'!$F$2:$EE$2,T$4,'SPACELOG 5 BP'!$F80:$EE80)+SUMIF('SPACELOG 6 BP'!$F$2:$EE$2,T$4,'SPACELOG 6 BP'!$F80:$EE80)+SUMIF('SPACELOG 7 BP'!$F$2:$EE$2,T$4,'SPACELOG 7 BP'!$F80:$EE80)+SUMIF('SPACELOG 8 BP'!$F$2:$EE$2,T$4,'SPACELOG 8 BP'!$F80:$EE80)+SUMIF('SPACELOG 9 BP'!$F$2:$EE$2,T$4,'SPACELOG 9 BP'!$F80:$EE80)+SUMIF('SPACELOG 10 BP'!$F$2:$EE$2,T$4,'SPACELOG 10 BP'!$F80:$EE80)+SUMIF('SPACELOG 11 BP'!$F$2:$EE$2,T$4,'SPACELOG 11 BP'!$F80:$EE80)+SUMIF('SPACELOG 12 BP'!$F$2:$EE$2,T$4,'SPACELOG 12 BP'!$F80:$EE80)</f>
        <v>7098.4</v>
      </c>
      <c r="U80" s="33">
        <f>SUMIF('reporting montigny'!$F$2:$EE$2,U$4,'reporting montigny'!$F80:$EE80)+SUMIF('reporting boissy'!$F$2:$EE$2,U$4,'reporting boissy'!$F80:$EE80)+SUMIF('reporting moussy'!$F$2:$EE$2,U$4,'reporting moussy'!$F80:$EE80)+SUMIF('reporting trappes'!$F$2:$EE$2,U$4,'reporting trappes'!$F80:$EE80)+SUMIF('SPACELOG 5 BP'!$F$2:$EE$2,U$4,'SPACELOG 5 BP'!$F80:$EE80)+SUMIF('SPACELOG 6 BP'!$F$2:$EE$2,U$4,'SPACELOG 6 BP'!$F80:$EE80)+SUMIF('SPACELOG 7 BP'!$F$2:$EE$2,U$4,'SPACELOG 7 BP'!$F80:$EE80)+SUMIF('SPACELOG 8 BP'!$F$2:$EE$2,U$4,'SPACELOG 8 BP'!$F80:$EE80)+SUMIF('SPACELOG 9 BP'!$F$2:$EE$2,U$4,'SPACELOG 9 BP'!$F80:$EE80)+SUMIF('SPACELOG 10 BP'!$F$2:$EE$2,U$4,'SPACELOG 10 BP'!$F80:$EE80)+SUMIF('SPACELOG 11 BP'!$F$2:$EE$2,U$4,'SPACELOG 11 BP'!$F80:$EE80)+SUMIF('SPACELOG 12 BP'!$F$2:$EE$2,U$4,'SPACELOG 12 BP'!$F80:$EE80)</f>
        <v>6404</v>
      </c>
      <c r="V80" s="33">
        <f>SUMIF('reporting montigny'!$F$2:$EE$2,V$4,'reporting montigny'!$F80:$EE80)+SUMIF('reporting boissy'!$F$2:$EE$2,V$4,'reporting boissy'!$F80:$EE80)+SUMIF('reporting moussy'!$F$2:$EE$2,V$4,'reporting moussy'!$F80:$EE80)+SUMIF('reporting trappes'!$F$2:$EE$2,V$4,'reporting trappes'!$F80:$EE80)+SUMIF('SPACELOG 5 BP'!$F$2:$EE$2,V$4,'SPACELOG 5 BP'!$F80:$EE80)+SUMIF('SPACELOG 6 BP'!$F$2:$EE$2,V$4,'SPACELOG 6 BP'!$F80:$EE80)+SUMIF('SPACELOG 7 BP'!$F$2:$EE$2,V$4,'SPACELOG 7 BP'!$F80:$EE80)+SUMIF('SPACELOG 8 BP'!$F$2:$EE$2,V$4,'SPACELOG 8 BP'!$F80:$EE80)+SUMIF('SPACELOG 9 BP'!$F$2:$EE$2,V$4,'SPACELOG 9 BP'!$F80:$EE80)+SUMIF('SPACELOG 10 BP'!$F$2:$EE$2,V$4,'SPACELOG 10 BP'!$F80:$EE80)+SUMIF('SPACELOG 11 BP'!$F$2:$EE$2,V$4,'SPACELOG 11 BP'!$F80:$EE80)+SUMIF('SPACELOG 12 BP'!$F$2:$EE$2,V$4,'SPACELOG 12 BP'!$F80:$EE80)</f>
        <v>4115</v>
      </c>
      <c r="W80" s="33">
        <f>SUMIF('reporting montigny'!$F$2:$EE$2,W$4,'reporting montigny'!$F80:$EE80)+SUMIF('reporting boissy'!$F$2:$EE$2,W$4,'reporting boissy'!$F80:$EE80)+SUMIF('reporting moussy'!$F$2:$EE$2,W$4,'reporting moussy'!$F80:$EE80)+SUMIF('reporting trappes'!$F$2:$EE$2,W$4,'reporting trappes'!$F80:$EE80)+SUMIF('SPACELOG 5 BP'!$F$2:$EE$2,W$4,'SPACELOG 5 BP'!$F80:$EE80)+SUMIF('SPACELOG 6 BP'!$F$2:$EE$2,W$4,'SPACELOG 6 BP'!$F80:$EE80)+SUMIF('SPACELOG 7 BP'!$F$2:$EE$2,W$4,'SPACELOG 7 BP'!$F80:$EE80)+SUMIF('SPACELOG 8 BP'!$F$2:$EE$2,W$4,'SPACELOG 8 BP'!$F80:$EE80)+SUMIF('SPACELOG 9 BP'!$F$2:$EE$2,W$4,'SPACELOG 9 BP'!$F80:$EE80)+SUMIF('SPACELOG 10 BP'!$F$2:$EE$2,W$4,'SPACELOG 10 BP'!$F80:$EE80)+SUMIF('SPACELOG 11 BP'!$F$2:$EE$2,W$4,'SPACELOG 11 BP'!$F80:$EE80)+SUMIF('SPACELOG 12 BP'!$F$2:$EE$2,W$4,'SPACELOG 12 BP'!$F80:$EE80)</f>
        <v>6558</v>
      </c>
      <c r="X80" s="33">
        <f>SUMIF('reporting montigny'!$F$2:$EE$2,X$4,'reporting montigny'!$F80:$EE80)+SUMIF('reporting boissy'!$F$2:$EE$2,X$4,'reporting boissy'!$F80:$EE80)+SUMIF('reporting moussy'!$F$2:$EE$2,X$4,'reporting moussy'!$F80:$EE80)+SUMIF('reporting trappes'!$F$2:$EE$2,X$4,'reporting trappes'!$F80:$EE80)+SUMIF('SPACELOG 5 BP'!$F$2:$EE$2,X$4,'SPACELOG 5 BP'!$F80:$EE80)+SUMIF('SPACELOG 6 BP'!$F$2:$EE$2,X$4,'SPACELOG 6 BP'!$F80:$EE80)+SUMIF('SPACELOG 7 BP'!$F$2:$EE$2,X$4,'SPACELOG 7 BP'!$F80:$EE80)+SUMIF('SPACELOG 8 BP'!$F$2:$EE$2,X$4,'SPACELOG 8 BP'!$F80:$EE80)+SUMIF('SPACELOG 9 BP'!$F$2:$EE$2,X$4,'SPACELOG 9 BP'!$F80:$EE80)+SUMIF('SPACELOG 10 BP'!$F$2:$EE$2,X$4,'SPACELOG 10 BP'!$F80:$EE80)+SUMIF('SPACELOG 11 BP'!$F$2:$EE$2,X$4,'SPACELOG 11 BP'!$F80:$EE80)+SUMIF('SPACELOG 12 BP'!$F$2:$EE$2,X$4,'SPACELOG 12 BP'!$F80:$EE80)</f>
        <v>6503</v>
      </c>
      <c r="Y80" s="33">
        <f>SUMIF('reporting montigny'!$F$2:$EE$2,Y$4,'reporting montigny'!$F80:$EE80)+SUMIF('reporting boissy'!$F$2:$EE$2,Y$4,'reporting boissy'!$F80:$EE80)+SUMIF('reporting moussy'!$F$2:$EE$2,Y$4,'reporting moussy'!$F80:$EE80)+SUMIF('reporting trappes'!$F$2:$EE$2,Y$4,'reporting trappes'!$F80:$EE80)+SUMIF('SPACELOG 5 BP'!$F$2:$EE$2,Y$4,'SPACELOG 5 BP'!$F80:$EE80)+SUMIF('SPACELOG 6 BP'!$F$2:$EE$2,Y$4,'SPACELOG 6 BP'!$F80:$EE80)+SUMIF('SPACELOG 7 BP'!$F$2:$EE$2,Y$4,'SPACELOG 7 BP'!$F80:$EE80)+SUMIF('SPACELOG 8 BP'!$F$2:$EE$2,Y$4,'SPACELOG 8 BP'!$F80:$EE80)+SUMIF('SPACELOG 9 BP'!$F$2:$EE$2,Y$4,'SPACELOG 9 BP'!$F80:$EE80)+SUMIF('SPACELOG 10 BP'!$F$2:$EE$2,Y$4,'SPACELOG 10 BP'!$F80:$EE80)+SUMIF('SPACELOG 11 BP'!$F$2:$EE$2,Y$4,'SPACELOG 11 BP'!$F80:$EE80)+SUMIF('SPACELOG 12 BP'!$F$2:$EE$2,Y$4,'SPACELOG 12 BP'!$F80:$EE80)</f>
        <v>6503</v>
      </c>
      <c r="Z80" s="33">
        <f>SUMIF('reporting montigny'!$F$2:$EE$2,Z$4,'reporting montigny'!$F80:$EE80)+SUMIF('reporting boissy'!$F$2:$EE$2,Z$4,'reporting boissy'!$F80:$EE80)+SUMIF('reporting moussy'!$F$2:$EE$2,Z$4,'reporting moussy'!$F80:$EE80)+SUMIF('reporting trappes'!$F$2:$EE$2,Z$4,'reporting trappes'!$F80:$EE80)+SUMIF('SPACELOG 5 BP'!$F$2:$EE$2,Z$4,'SPACELOG 5 BP'!$F80:$EE80)+SUMIF('SPACELOG 6 BP'!$F$2:$EE$2,Z$4,'SPACELOG 6 BP'!$F80:$EE80)+SUMIF('SPACELOG 7 BP'!$F$2:$EE$2,Z$4,'SPACELOG 7 BP'!$F80:$EE80)+SUMIF('SPACELOG 8 BP'!$F$2:$EE$2,Z$4,'SPACELOG 8 BP'!$F80:$EE80)+SUMIF('SPACELOG 9 BP'!$F$2:$EE$2,Z$4,'SPACELOG 9 BP'!$F80:$EE80)+SUMIF('SPACELOG 10 BP'!$F$2:$EE$2,Z$4,'SPACELOG 10 BP'!$F80:$EE80)+SUMIF('SPACELOG 11 BP'!$F$2:$EE$2,Z$4,'SPACELOG 11 BP'!$F80:$EE80)+SUMIF('SPACELOG 12 BP'!$F$2:$EE$2,Z$4,'SPACELOG 12 BP'!$F80:$EE80)</f>
        <v>6503</v>
      </c>
      <c r="AA80" s="33">
        <f>SUMIF('reporting montigny'!$F$2:$EE$2,AA$4,'reporting montigny'!$F80:$EE80)+SUMIF('reporting boissy'!$F$2:$EE$2,AA$4,'reporting boissy'!$F80:$EE80)+SUMIF('reporting moussy'!$F$2:$EE$2,AA$4,'reporting moussy'!$F80:$EE80)+SUMIF('reporting trappes'!$F$2:$EE$2,AA$4,'reporting trappes'!$F80:$EE80)+SUMIF('SPACELOG 5 BP'!$F$2:$EE$2,AA$4,'SPACELOG 5 BP'!$F80:$EE80)+SUMIF('SPACELOG 6 BP'!$F$2:$EE$2,AA$4,'SPACELOG 6 BP'!$F80:$EE80)+SUMIF('SPACELOG 7 BP'!$F$2:$EE$2,AA$4,'SPACELOG 7 BP'!$F80:$EE80)+SUMIF('SPACELOG 8 BP'!$F$2:$EE$2,AA$4,'SPACELOG 8 BP'!$F80:$EE80)+SUMIF('SPACELOG 9 BP'!$F$2:$EE$2,AA$4,'SPACELOG 9 BP'!$F80:$EE80)+SUMIF('SPACELOG 10 BP'!$F$2:$EE$2,AA$4,'SPACELOG 10 BP'!$F80:$EE80)+SUMIF('SPACELOG 11 BP'!$F$2:$EE$2,AA$4,'SPACELOG 11 BP'!$F80:$EE80)+SUMIF('SPACELOG 12 BP'!$F$2:$EE$2,AA$4,'SPACELOG 12 BP'!$F80:$EE80)</f>
        <v>6503</v>
      </c>
      <c r="AB80" s="33">
        <f>SUMIF('reporting montigny'!$F$2:$EE$2,AB$4,'reporting montigny'!$F80:$EE80)+SUMIF('reporting boissy'!$F$2:$EE$2,AB$4,'reporting boissy'!$F80:$EE80)+SUMIF('reporting moussy'!$F$2:$EE$2,AB$4,'reporting moussy'!$F80:$EE80)+SUMIF('reporting trappes'!$F$2:$EE$2,AB$4,'reporting trappes'!$F80:$EE80)+SUMIF('SPACELOG 5 BP'!$F$2:$EE$2,AB$4,'SPACELOG 5 BP'!$F80:$EE80)+SUMIF('SPACELOG 6 BP'!$F$2:$EE$2,AB$4,'SPACELOG 6 BP'!$F80:$EE80)+SUMIF('SPACELOG 7 BP'!$F$2:$EE$2,AB$4,'SPACELOG 7 BP'!$F80:$EE80)+SUMIF('SPACELOG 8 BP'!$F$2:$EE$2,AB$4,'SPACELOG 8 BP'!$F80:$EE80)+SUMIF('SPACELOG 9 BP'!$F$2:$EE$2,AB$4,'SPACELOG 9 BP'!$F80:$EE80)+SUMIF('SPACELOG 10 BP'!$F$2:$EE$2,AB$4,'SPACELOG 10 BP'!$F80:$EE80)+SUMIF('SPACELOG 11 BP'!$F$2:$EE$2,AB$4,'SPACELOG 11 BP'!$F80:$EE80)+SUMIF('SPACELOG 12 BP'!$F$2:$EE$2,AB$4,'SPACELOG 12 BP'!$F80:$EE80)</f>
        <v>6503</v>
      </c>
      <c r="AC80" s="33">
        <f>SUMIF('reporting montigny'!$F$2:$EE$2,AC$4,'reporting montigny'!$F80:$EE80)+SUMIF('reporting boissy'!$F$2:$EE$2,AC$4,'reporting boissy'!$F80:$EE80)+SUMIF('reporting moussy'!$F$2:$EE$2,AC$4,'reporting moussy'!$F80:$EE80)+SUMIF('reporting trappes'!$F$2:$EE$2,AC$4,'reporting trappes'!$F80:$EE80)+SUMIF('SPACELOG 5 BP'!$F$2:$EE$2,AC$4,'SPACELOG 5 BP'!$F80:$EE80)+SUMIF('SPACELOG 6 BP'!$F$2:$EE$2,AC$4,'SPACELOG 6 BP'!$F80:$EE80)+SUMIF('SPACELOG 7 BP'!$F$2:$EE$2,AC$4,'SPACELOG 7 BP'!$F80:$EE80)+SUMIF('SPACELOG 8 BP'!$F$2:$EE$2,AC$4,'SPACELOG 8 BP'!$F80:$EE80)+SUMIF('SPACELOG 9 BP'!$F$2:$EE$2,AC$4,'SPACELOG 9 BP'!$F80:$EE80)+SUMIF('SPACELOG 10 BP'!$F$2:$EE$2,AC$4,'SPACELOG 10 BP'!$F80:$EE80)+SUMIF('SPACELOG 11 BP'!$F$2:$EE$2,AC$4,'SPACELOG 11 BP'!$F80:$EE80)+SUMIF('SPACELOG 12 BP'!$F$2:$EE$2,AC$4,'SPACELOG 12 BP'!$F80:$EE80)</f>
        <v>6503</v>
      </c>
      <c r="AD80" s="33">
        <f>SUMIF('reporting montigny'!$F$2:$EE$2,AD$4,'reporting montigny'!$F80:$EE80)+SUMIF('reporting boissy'!$F$2:$EE$2,AD$4,'reporting boissy'!$F80:$EE80)+SUMIF('reporting moussy'!$F$2:$EE$2,AD$4,'reporting moussy'!$F80:$EE80)+SUMIF('reporting trappes'!$F$2:$EE$2,AD$4,'reporting trappes'!$F80:$EE80)+SUMIF('SPACELOG 5 BP'!$F$2:$EE$2,AD$4,'SPACELOG 5 BP'!$F80:$EE80)+SUMIF('SPACELOG 6 BP'!$F$2:$EE$2,AD$4,'SPACELOG 6 BP'!$F80:$EE80)+SUMIF('SPACELOG 7 BP'!$F$2:$EE$2,AD$4,'SPACELOG 7 BP'!$F80:$EE80)+SUMIF('SPACELOG 8 BP'!$F$2:$EE$2,AD$4,'SPACELOG 8 BP'!$F80:$EE80)+SUMIF('SPACELOG 9 BP'!$F$2:$EE$2,AD$4,'SPACELOG 9 BP'!$F80:$EE80)+SUMIF('SPACELOG 10 BP'!$F$2:$EE$2,AD$4,'SPACELOG 10 BP'!$F80:$EE80)+SUMIF('SPACELOG 11 BP'!$F$2:$EE$2,AD$4,'SPACELOG 11 BP'!$F80:$EE80)+SUMIF('SPACELOG 12 BP'!$F$2:$EE$2,AD$4,'SPACELOG 12 BP'!$F80:$EE80)</f>
        <v>6503</v>
      </c>
      <c r="AE80" s="393">
        <f t="shared" si="327"/>
        <v>77917.8</v>
      </c>
      <c r="AF80" s="33">
        <f>SUMIF('reporting montigny'!$F$2:$EE$2,AF$4,'reporting montigny'!$F80:$EE80)+SUMIF('reporting boissy'!$F$2:$EE$2,AF$4,'reporting boissy'!$F80:$EE80)+SUMIF('reporting moussy'!$F$2:$EE$2,AF$4,'reporting moussy'!$F80:$EE80)+SUMIF('reporting trappes'!$F$2:$EE$2,AF$4,'reporting trappes'!$F80:$EE80)+SUMIF('SPACELOG 5 BP'!$F$2:$EE$2,AF$4,'SPACELOG 5 BP'!$F80:$EE80)+SUMIF('SPACELOG 6 BP'!$F$2:$EE$2,AF$4,'SPACELOG 6 BP'!$F80:$EE80)+SUMIF('SPACELOG 7 BP'!$F$2:$EE$2,AF$4,'SPACELOG 7 BP'!$F80:$EE80)+SUMIF('SPACELOG 8 BP'!$F$2:$EE$2,AF$4,'SPACELOG 8 BP'!$F80:$EE80)+SUMIF('SPACELOG 9 BP'!$F$2:$EE$2,AF$4,'SPACELOG 9 BP'!$F80:$EE80)+SUMIF('SPACELOG 10 BP'!$F$2:$EE$2,AF$4,'SPACELOG 10 BP'!$F80:$EE80)+SUMIF('SPACELOG 11 BP'!$F$2:$EE$2,AF$4,'SPACELOG 11 BP'!$F80:$EE80)+SUMIF('SPACELOG 12 BP'!$F$2:$EE$2,AF$4,'SPACELOG 12 BP'!$F80:$EE80)</f>
        <v>6506</v>
      </c>
      <c r="AG80" s="33">
        <f>SUMIF('reporting montigny'!$F$2:$EE$2,AG$4,'reporting montigny'!$F80:$EE80)+SUMIF('reporting boissy'!$F$2:$EE$2,AG$4,'reporting boissy'!$F80:$EE80)+SUMIF('reporting moussy'!$F$2:$EE$2,AG$4,'reporting moussy'!$F80:$EE80)+SUMIF('reporting trappes'!$F$2:$EE$2,AG$4,'reporting trappes'!$F80:$EE80)+SUMIF('SPACELOG 5 BP'!$F$2:$EE$2,AG$4,'SPACELOG 5 BP'!$F80:$EE80)+SUMIF('SPACELOG 6 BP'!$F$2:$EE$2,AG$4,'SPACELOG 6 BP'!$F80:$EE80)+SUMIF('SPACELOG 7 BP'!$F$2:$EE$2,AG$4,'SPACELOG 7 BP'!$F80:$EE80)+SUMIF('SPACELOG 8 BP'!$F$2:$EE$2,AG$4,'SPACELOG 8 BP'!$F80:$EE80)+SUMIF('SPACELOG 9 BP'!$F$2:$EE$2,AG$4,'SPACELOG 9 BP'!$F80:$EE80)+SUMIF('SPACELOG 10 BP'!$F$2:$EE$2,AG$4,'SPACELOG 10 BP'!$F80:$EE80)+SUMIF('SPACELOG 11 BP'!$F$2:$EE$2,AG$4,'SPACELOG 11 BP'!$F80:$EE80)+SUMIF('SPACELOG 12 BP'!$F$2:$EE$2,AG$4,'SPACELOG 12 BP'!$F80:$EE80)</f>
        <v>6506</v>
      </c>
      <c r="AH80" s="33">
        <f>SUMIF('reporting montigny'!$F$2:$EE$2,AH$4,'reporting montigny'!$F80:$EE80)+SUMIF('reporting boissy'!$F$2:$EE$2,AH$4,'reporting boissy'!$F80:$EE80)+SUMIF('reporting moussy'!$F$2:$EE$2,AH$4,'reporting moussy'!$F80:$EE80)+SUMIF('reporting trappes'!$F$2:$EE$2,AH$4,'reporting trappes'!$F80:$EE80)+SUMIF('SPACELOG 5 BP'!$F$2:$EE$2,AH$4,'SPACELOG 5 BP'!$F80:$EE80)+SUMIF('SPACELOG 6 BP'!$F$2:$EE$2,AH$4,'SPACELOG 6 BP'!$F80:$EE80)+SUMIF('SPACELOG 7 BP'!$F$2:$EE$2,AH$4,'SPACELOG 7 BP'!$F80:$EE80)+SUMIF('SPACELOG 8 BP'!$F$2:$EE$2,AH$4,'SPACELOG 8 BP'!$F80:$EE80)+SUMIF('SPACELOG 9 BP'!$F$2:$EE$2,AH$4,'SPACELOG 9 BP'!$F80:$EE80)+SUMIF('SPACELOG 10 BP'!$F$2:$EE$2,AH$4,'SPACELOG 10 BP'!$F80:$EE80)+SUMIF('SPACELOG 11 BP'!$F$2:$EE$2,AH$4,'SPACELOG 11 BP'!$F80:$EE80)+SUMIF('SPACELOG 12 BP'!$F$2:$EE$2,AH$4,'SPACELOG 12 BP'!$F80:$EE80)</f>
        <v>6506</v>
      </c>
      <c r="AI80" s="33">
        <f>SUMIF('reporting montigny'!$F$2:$EE$2,AI$4,'reporting montigny'!$F80:$EE80)+SUMIF('reporting boissy'!$F$2:$EE$2,AI$4,'reporting boissy'!$F80:$EE80)+SUMIF('reporting moussy'!$F$2:$EE$2,AI$4,'reporting moussy'!$F80:$EE80)+SUMIF('reporting trappes'!$F$2:$EE$2,AI$4,'reporting trappes'!$F80:$EE80)+SUMIF('SPACELOG 5 BP'!$F$2:$EE$2,AI$4,'SPACELOG 5 BP'!$F80:$EE80)+SUMIF('SPACELOG 6 BP'!$F$2:$EE$2,AI$4,'SPACELOG 6 BP'!$F80:$EE80)+SUMIF('SPACELOG 7 BP'!$F$2:$EE$2,AI$4,'SPACELOG 7 BP'!$F80:$EE80)+SUMIF('SPACELOG 8 BP'!$F$2:$EE$2,AI$4,'SPACELOG 8 BP'!$F80:$EE80)+SUMIF('SPACELOG 9 BP'!$F$2:$EE$2,AI$4,'SPACELOG 9 BP'!$F80:$EE80)+SUMIF('SPACELOG 10 BP'!$F$2:$EE$2,AI$4,'SPACELOG 10 BP'!$F80:$EE80)+SUMIF('SPACELOG 11 BP'!$F$2:$EE$2,AI$4,'SPACELOG 11 BP'!$F80:$EE80)+SUMIF('SPACELOG 12 BP'!$F$2:$EE$2,AI$4,'SPACELOG 12 BP'!$F80:$EE80)</f>
        <v>6506</v>
      </c>
      <c r="AJ80" s="33">
        <f>SUMIF('reporting montigny'!$F$2:$EE$2,AJ$4,'reporting montigny'!$F80:$EE80)+SUMIF('reporting boissy'!$F$2:$EE$2,AJ$4,'reporting boissy'!$F80:$EE80)+SUMIF('reporting moussy'!$F$2:$EE$2,AJ$4,'reporting moussy'!$F80:$EE80)+SUMIF('reporting trappes'!$F$2:$EE$2,AJ$4,'reporting trappes'!$F80:$EE80)+SUMIF('SPACELOG 5 BP'!$F$2:$EE$2,AJ$4,'SPACELOG 5 BP'!$F80:$EE80)+SUMIF('SPACELOG 6 BP'!$F$2:$EE$2,AJ$4,'SPACELOG 6 BP'!$F80:$EE80)+SUMIF('SPACELOG 7 BP'!$F$2:$EE$2,AJ$4,'SPACELOG 7 BP'!$F80:$EE80)+SUMIF('SPACELOG 8 BP'!$F$2:$EE$2,AJ$4,'SPACELOG 8 BP'!$F80:$EE80)+SUMIF('SPACELOG 9 BP'!$F$2:$EE$2,AJ$4,'SPACELOG 9 BP'!$F80:$EE80)+SUMIF('SPACELOG 10 BP'!$F$2:$EE$2,AJ$4,'SPACELOG 10 BP'!$F80:$EE80)+SUMIF('SPACELOG 11 BP'!$F$2:$EE$2,AJ$4,'SPACELOG 11 BP'!$F80:$EE80)+SUMIF('SPACELOG 12 BP'!$F$2:$EE$2,AJ$4,'SPACELOG 12 BP'!$F80:$EE80)</f>
        <v>6506</v>
      </c>
      <c r="AK80" s="33">
        <f>SUMIF('reporting montigny'!$F$2:$EE$2,AK$4,'reporting montigny'!$F80:$EE80)+SUMIF('reporting boissy'!$F$2:$EE$2,AK$4,'reporting boissy'!$F80:$EE80)+SUMIF('reporting moussy'!$F$2:$EE$2,AK$4,'reporting moussy'!$F80:$EE80)+SUMIF('reporting trappes'!$F$2:$EE$2,AK$4,'reporting trappes'!$F80:$EE80)+SUMIF('SPACELOG 5 BP'!$F$2:$EE$2,AK$4,'SPACELOG 5 BP'!$F80:$EE80)+SUMIF('SPACELOG 6 BP'!$F$2:$EE$2,AK$4,'SPACELOG 6 BP'!$F80:$EE80)+SUMIF('SPACELOG 7 BP'!$F$2:$EE$2,AK$4,'SPACELOG 7 BP'!$F80:$EE80)+SUMIF('SPACELOG 8 BP'!$F$2:$EE$2,AK$4,'SPACELOG 8 BP'!$F80:$EE80)+SUMIF('SPACELOG 9 BP'!$F$2:$EE$2,AK$4,'SPACELOG 9 BP'!$F80:$EE80)+SUMIF('SPACELOG 10 BP'!$F$2:$EE$2,AK$4,'SPACELOG 10 BP'!$F80:$EE80)+SUMIF('SPACELOG 11 BP'!$F$2:$EE$2,AK$4,'SPACELOG 11 BP'!$F80:$EE80)+SUMIF('SPACELOG 12 BP'!$F$2:$EE$2,AK$4,'SPACELOG 12 BP'!$F80:$EE80)</f>
        <v>6506</v>
      </c>
      <c r="AL80" s="33">
        <f>SUMIF('reporting montigny'!$F$2:$EE$2,AL$4,'reporting montigny'!$F80:$EE80)+SUMIF('reporting boissy'!$F$2:$EE$2,AL$4,'reporting boissy'!$F80:$EE80)+SUMIF('reporting moussy'!$F$2:$EE$2,AL$4,'reporting moussy'!$F80:$EE80)+SUMIF('reporting trappes'!$F$2:$EE$2,AL$4,'reporting trappes'!$F80:$EE80)+SUMIF('SPACELOG 5 BP'!$F$2:$EE$2,AL$4,'SPACELOG 5 BP'!$F80:$EE80)+SUMIF('SPACELOG 6 BP'!$F$2:$EE$2,AL$4,'SPACELOG 6 BP'!$F80:$EE80)+SUMIF('SPACELOG 7 BP'!$F$2:$EE$2,AL$4,'SPACELOG 7 BP'!$F80:$EE80)+SUMIF('SPACELOG 8 BP'!$F$2:$EE$2,AL$4,'SPACELOG 8 BP'!$F80:$EE80)+SUMIF('SPACELOG 9 BP'!$F$2:$EE$2,AL$4,'SPACELOG 9 BP'!$F80:$EE80)+SUMIF('SPACELOG 10 BP'!$F$2:$EE$2,AL$4,'SPACELOG 10 BP'!$F80:$EE80)+SUMIF('SPACELOG 11 BP'!$F$2:$EE$2,AL$4,'SPACELOG 11 BP'!$F80:$EE80)+SUMIF('SPACELOG 12 BP'!$F$2:$EE$2,AL$4,'SPACELOG 12 BP'!$F80:$EE80)</f>
        <v>6506</v>
      </c>
      <c r="AM80" s="33">
        <f>SUMIF('reporting montigny'!$F$2:$EE$2,AM$4,'reporting montigny'!$F80:$EE80)+SUMIF('reporting boissy'!$F$2:$EE$2,AM$4,'reporting boissy'!$F80:$EE80)+SUMIF('reporting moussy'!$F$2:$EE$2,AM$4,'reporting moussy'!$F80:$EE80)+SUMIF('reporting trappes'!$F$2:$EE$2,AM$4,'reporting trappes'!$F80:$EE80)+SUMIF('SPACELOG 5 BP'!$F$2:$EE$2,AM$4,'SPACELOG 5 BP'!$F80:$EE80)+SUMIF('SPACELOG 6 BP'!$F$2:$EE$2,AM$4,'SPACELOG 6 BP'!$F80:$EE80)+SUMIF('SPACELOG 7 BP'!$F$2:$EE$2,AM$4,'SPACELOG 7 BP'!$F80:$EE80)+SUMIF('SPACELOG 8 BP'!$F$2:$EE$2,AM$4,'SPACELOG 8 BP'!$F80:$EE80)+SUMIF('SPACELOG 9 BP'!$F$2:$EE$2,AM$4,'SPACELOG 9 BP'!$F80:$EE80)+SUMIF('SPACELOG 10 BP'!$F$2:$EE$2,AM$4,'SPACELOG 10 BP'!$F80:$EE80)+SUMIF('SPACELOG 11 BP'!$F$2:$EE$2,AM$4,'SPACELOG 11 BP'!$F80:$EE80)+SUMIF('SPACELOG 12 BP'!$F$2:$EE$2,AM$4,'SPACELOG 12 BP'!$F80:$EE80)</f>
        <v>6506</v>
      </c>
      <c r="AN80" s="33">
        <f>SUMIF('reporting montigny'!$F$2:$EE$2,AN$4,'reporting montigny'!$F80:$EE80)+SUMIF('reporting boissy'!$F$2:$EE$2,AN$4,'reporting boissy'!$F80:$EE80)+SUMIF('reporting moussy'!$F$2:$EE$2,AN$4,'reporting moussy'!$F80:$EE80)+SUMIF('reporting trappes'!$F$2:$EE$2,AN$4,'reporting trappes'!$F80:$EE80)+SUMIF('SPACELOG 5 BP'!$F$2:$EE$2,AN$4,'SPACELOG 5 BP'!$F80:$EE80)+SUMIF('SPACELOG 6 BP'!$F$2:$EE$2,AN$4,'SPACELOG 6 BP'!$F80:$EE80)+SUMIF('SPACELOG 7 BP'!$F$2:$EE$2,AN$4,'SPACELOG 7 BP'!$F80:$EE80)+SUMIF('SPACELOG 8 BP'!$F$2:$EE$2,AN$4,'SPACELOG 8 BP'!$F80:$EE80)+SUMIF('SPACELOG 9 BP'!$F$2:$EE$2,AN$4,'SPACELOG 9 BP'!$F80:$EE80)+SUMIF('SPACELOG 10 BP'!$F$2:$EE$2,AN$4,'SPACELOG 10 BP'!$F80:$EE80)+SUMIF('SPACELOG 11 BP'!$F$2:$EE$2,AN$4,'SPACELOG 11 BP'!$F80:$EE80)+SUMIF('SPACELOG 12 BP'!$F$2:$EE$2,AN$4,'SPACELOG 12 BP'!$F80:$EE80)</f>
        <v>6506</v>
      </c>
      <c r="AO80" s="33">
        <f>SUMIF('reporting montigny'!$F$2:$EE$2,AO$4,'reporting montigny'!$F80:$EE80)+SUMIF('reporting boissy'!$F$2:$EE$2,AO$4,'reporting boissy'!$F80:$EE80)+SUMIF('reporting moussy'!$F$2:$EE$2,AO$4,'reporting moussy'!$F80:$EE80)+SUMIF('reporting trappes'!$F$2:$EE$2,AO$4,'reporting trappes'!$F80:$EE80)+SUMIF('SPACELOG 5 BP'!$F$2:$EE$2,AO$4,'SPACELOG 5 BP'!$F80:$EE80)+SUMIF('SPACELOG 6 BP'!$F$2:$EE$2,AO$4,'SPACELOG 6 BP'!$F80:$EE80)+SUMIF('SPACELOG 7 BP'!$F$2:$EE$2,AO$4,'SPACELOG 7 BP'!$F80:$EE80)+SUMIF('SPACELOG 8 BP'!$F$2:$EE$2,AO$4,'SPACELOG 8 BP'!$F80:$EE80)+SUMIF('SPACELOG 9 BP'!$F$2:$EE$2,AO$4,'SPACELOG 9 BP'!$F80:$EE80)+SUMIF('SPACELOG 10 BP'!$F$2:$EE$2,AO$4,'SPACELOG 10 BP'!$F80:$EE80)+SUMIF('SPACELOG 11 BP'!$F$2:$EE$2,AO$4,'SPACELOG 11 BP'!$F80:$EE80)+SUMIF('SPACELOG 12 BP'!$F$2:$EE$2,AO$4,'SPACELOG 12 BP'!$F80:$EE80)</f>
        <v>6506</v>
      </c>
      <c r="AP80" s="33">
        <f>SUMIF('reporting montigny'!$F$2:$EE$2,AP$4,'reporting montigny'!$F80:$EE80)+SUMIF('reporting boissy'!$F$2:$EE$2,AP$4,'reporting boissy'!$F80:$EE80)+SUMIF('reporting moussy'!$F$2:$EE$2,AP$4,'reporting moussy'!$F80:$EE80)+SUMIF('reporting trappes'!$F$2:$EE$2,AP$4,'reporting trappes'!$F80:$EE80)+SUMIF('SPACELOG 5 BP'!$F$2:$EE$2,AP$4,'SPACELOG 5 BP'!$F80:$EE80)+SUMIF('SPACELOG 6 BP'!$F$2:$EE$2,AP$4,'SPACELOG 6 BP'!$F80:$EE80)+SUMIF('SPACELOG 7 BP'!$F$2:$EE$2,AP$4,'SPACELOG 7 BP'!$F80:$EE80)+SUMIF('SPACELOG 8 BP'!$F$2:$EE$2,AP$4,'SPACELOG 8 BP'!$F80:$EE80)+SUMIF('SPACELOG 9 BP'!$F$2:$EE$2,AP$4,'SPACELOG 9 BP'!$F80:$EE80)+SUMIF('SPACELOG 10 BP'!$F$2:$EE$2,AP$4,'SPACELOG 10 BP'!$F80:$EE80)+SUMIF('SPACELOG 11 BP'!$F$2:$EE$2,AP$4,'SPACELOG 11 BP'!$F80:$EE80)+SUMIF('SPACELOG 12 BP'!$F$2:$EE$2,AP$4,'SPACELOG 12 BP'!$F80:$EE80)</f>
        <v>6506</v>
      </c>
      <c r="AQ80" s="33">
        <f>SUMIF('reporting montigny'!$F$2:$EE$2,AQ$4,'reporting montigny'!$F80:$EE80)+SUMIF('reporting boissy'!$F$2:$EE$2,AQ$4,'reporting boissy'!$F80:$EE80)+SUMIF('reporting moussy'!$F$2:$EE$2,AQ$4,'reporting moussy'!$F80:$EE80)+SUMIF('reporting trappes'!$F$2:$EE$2,AQ$4,'reporting trappes'!$F80:$EE80)+SUMIF('SPACELOG 5 BP'!$F$2:$EE$2,AQ$4,'SPACELOG 5 BP'!$F80:$EE80)+SUMIF('SPACELOG 6 BP'!$F$2:$EE$2,AQ$4,'SPACELOG 6 BP'!$F80:$EE80)+SUMIF('SPACELOG 7 BP'!$F$2:$EE$2,AQ$4,'SPACELOG 7 BP'!$F80:$EE80)+SUMIF('SPACELOG 8 BP'!$F$2:$EE$2,AQ$4,'SPACELOG 8 BP'!$F80:$EE80)+SUMIF('SPACELOG 9 BP'!$F$2:$EE$2,AQ$4,'SPACELOG 9 BP'!$F80:$EE80)+SUMIF('SPACELOG 10 BP'!$F$2:$EE$2,AQ$4,'SPACELOG 10 BP'!$F80:$EE80)+SUMIF('SPACELOG 11 BP'!$F$2:$EE$2,AQ$4,'SPACELOG 11 BP'!$F80:$EE80)+SUMIF('SPACELOG 12 BP'!$F$2:$EE$2,AQ$4,'SPACELOG 12 BP'!$F80:$EE80)</f>
        <v>6506</v>
      </c>
      <c r="AR80" s="393">
        <f t="shared" si="328"/>
        <v>78072</v>
      </c>
      <c r="AS80" s="33">
        <f>SUMIF('reporting montigny'!$F$2:$EE$2,AS$4,'reporting montigny'!$F80:$EE80)+SUMIF('reporting boissy'!$F$2:$EE$2,AS$4,'reporting boissy'!$F80:$EE80)+SUMIF('reporting moussy'!$F$2:$EE$2,AS$4,'reporting moussy'!$F80:$EE80)+SUMIF('reporting trappes'!$F$2:$EE$2,AS$4,'reporting trappes'!$F80:$EE80)+SUMIF('SPACELOG 5 BP'!$F$2:$EE$2,AS$4,'SPACELOG 5 BP'!$F80:$EE80)+SUMIF('SPACELOG 6 BP'!$F$2:$EE$2,AS$4,'SPACELOG 6 BP'!$F80:$EE80)+SUMIF('SPACELOG 7 BP'!$F$2:$EE$2,AS$4,'SPACELOG 7 BP'!$F80:$EE80)+SUMIF('SPACELOG 8 BP'!$F$2:$EE$2,AS$4,'SPACELOG 8 BP'!$F80:$EE80)+SUMIF('SPACELOG 9 BP'!$F$2:$EE$2,AS$4,'SPACELOG 9 BP'!$F80:$EE80)+SUMIF('SPACELOG 10 BP'!$F$2:$EE$2,AS$4,'SPACELOG 10 BP'!$F80:$EE80)+SUMIF('SPACELOG 11 BP'!$F$2:$EE$2,AS$4,'SPACELOG 11 BP'!$F80:$EE80)+SUMIF('SPACELOG 12 BP'!$F$2:$EE$2,AS$4,'SPACELOG 12 BP'!$F80:$EE80)</f>
        <v>5714</v>
      </c>
      <c r="AT80" s="33">
        <f>SUMIF('reporting montigny'!$F$2:$EE$2,AT$4,'reporting montigny'!$F80:$EE80)+SUMIF('reporting boissy'!$F$2:$EE$2,AT$4,'reporting boissy'!$F80:$EE80)+SUMIF('reporting moussy'!$F$2:$EE$2,AT$4,'reporting moussy'!$F80:$EE80)+SUMIF('reporting trappes'!$F$2:$EE$2,AT$4,'reporting trappes'!$F80:$EE80)+SUMIF('SPACELOG 5 BP'!$F$2:$EE$2,AT$4,'SPACELOG 5 BP'!$F80:$EE80)+SUMIF('SPACELOG 6 BP'!$F$2:$EE$2,AT$4,'SPACELOG 6 BP'!$F80:$EE80)+SUMIF('SPACELOG 7 BP'!$F$2:$EE$2,AT$4,'SPACELOG 7 BP'!$F80:$EE80)+SUMIF('SPACELOG 8 BP'!$F$2:$EE$2,AT$4,'SPACELOG 8 BP'!$F80:$EE80)+SUMIF('SPACELOG 9 BP'!$F$2:$EE$2,AT$4,'SPACELOG 9 BP'!$F80:$EE80)+SUMIF('SPACELOG 10 BP'!$F$2:$EE$2,AT$4,'SPACELOG 10 BP'!$F80:$EE80)+SUMIF('SPACELOG 11 BP'!$F$2:$EE$2,AT$4,'SPACELOG 11 BP'!$F80:$EE80)+SUMIF('SPACELOG 12 BP'!$F$2:$EE$2,AT$4,'SPACELOG 12 BP'!$F80:$EE80)</f>
        <v>5714</v>
      </c>
      <c r="AU80" s="33">
        <f>SUMIF('reporting montigny'!$F$2:$EE$2,AU$4,'reporting montigny'!$F80:$EE80)+SUMIF('reporting boissy'!$F$2:$EE$2,AU$4,'reporting boissy'!$F80:$EE80)+SUMIF('reporting moussy'!$F$2:$EE$2,AU$4,'reporting moussy'!$F80:$EE80)+SUMIF('reporting trappes'!$F$2:$EE$2,AU$4,'reporting trappes'!$F80:$EE80)+SUMIF('SPACELOG 5 BP'!$F$2:$EE$2,AU$4,'SPACELOG 5 BP'!$F80:$EE80)+SUMIF('SPACELOG 6 BP'!$F$2:$EE$2,AU$4,'SPACELOG 6 BP'!$F80:$EE80)+SUMIF('SPACELOG 7 BP'!$F$2:$EE$2,AU$4,'SPACELOG 7 BP'!$F80:$EE80)+SUMIF('SPACELOG 8 BP'!$F$2:$EE$2,AU$4,'SPACELOG 8 BP'!$F80:$EE80)+SUMIF('SPACELOG 9 BP'!$F$2:$EE$2,AU$4,'SPACELOG 9 BP'!$F80:$EE80)+SUMIF('SPACELOG 10 BP'!$F$2:$EE$2,AU$4,'SPACELOG 10 BP'!$F80:$EE80)+SUMIF('SPACELOG 11 BP'!$F$2:$EE$2,AU$4,'SPACELOG 11 BP'!$F80:$EE80)+SUMIF('SPACELOG 12 BP'!$F$2:$EE$2,AU$4,'SPACELOG 12 BP'!$F80:$EE80)</f>
        <v>5714</v>
      </c>
      <c r="AV80" s="33">
        <f>SUMIF('reporting montigny'!$F$2:$EE$2,AV$4,'reporting montigny'!$F80:$EE80)+SUMIF('reporting boissy'!$F$2:$EE$2,AV$4,'reporting boissy'!$F80:$EE80)+SUMIF('reporting moussy'!$F$2:$EE$2,AV$4,'reporting moussy'!$F80:$EE80)+SUMIF('reporting trappes'!$F$2:$EE$2,AV$4,'reporting trappes'!$F80:$EE80)+SUMIF('SPACELOG 5 BP'!$F$2:$EE$2,AV$4,'SPACELOG 5 BP'!$F80:$EE80)+SUMIF('SPACELOG 6 BP'!$F$2:$EE$2,AV$4,'SPACELOG 6 BP'!$F80:$EE80)+SUMIF('SPACELOG 7 BP'!$F$2:$EE$2,AV$4,'SPACELOG 7 BP'!$F80:$EE80)+SUMIF('SPACELOG 8 BP'!$F$2:$EE$2,AV$4,'SPACELOG 8 BP'!$F80:$EE80)+SUMIF('SPACELOG 9 BP'!$F$2:$EE$2,AV$4,'SPACELOG 9 BP'!$F80:$EE80)+SUMIF('SPACELOG 10 BP'!$F$2:$EE$2,AV$4,'SPACELOG 10 BP'!$F80:$EE80)+SUMIF('SPACELOG 11 BP'!$F$2:$EE$2,AV$4,'SPACELOG 11 BP'!$F80:$EE80)+SUMIF('SPACELOG 12 BP'!$F$2:$EE$2,AV$4,'SPACELOG 12 BP'!$F80:$EE80)</f>
        <v>5714</v>
      </c>
      <c r="AW80" s="33">
        <f>SUMIF('reporting montigny'!$F$2:$EE$2,AW$4,'reporting montigny'!$F80:$EE80)+SUMIF('reporting boissy'!$F$2:$EE$2,AW$4,'reporting boissy'!$F80:$EE80)+SUMIF('reporting moussy'!$F$2:$EE$2,AW$4,'reporting moussy'!$F80:$EE80)+SUMIF('reporting trappes'!$F$2:$EE$2,AW$4,'reporting trappes'!$F80:$EE80)+SUMIF('SPACELOG 5 BP'!$F$2:$EE$2,AW$4,'SPACELOG 5 BP'!$F80:$EE80)+SUMIF('SPACELOG 6 BP'!$F$2:$EE$2,AW$4,'SPACELOG 6 BP'!$F80:$EE80)+SUMIF('SPACELOG 7 BP'!$F$2:$EE$2,AW$4,'SPACELOG 7 BP'!$F80:$EE80)+SUMIF('SPACELOG 8 BP'!$F$2:$EE$2,AW$4,'SPACELOG 8 BP'!$F80:$EE80)+SUMIF('SPACELOG 9 BP'!$F$2:$EE$2,AW$4,'SPACELOG 9 BP'!$F80:$EE80)+SUMIF('SPACELOG 10 BP'!$F$2:$EE$2,AW$4,'SPACELOG 10 BP'!$F80:$EE80)+SUMIF('SPACELOG 11 BP'!$F$2:$EE$2,AW$4,'SPACELOG 11 BP'!$F80:$EE80)+SUMIF('SPACELOG 12 BP'!$F$2:$EE$2,AW$4,'SPACELOG 12 BP'!$F80:$EE80)</f>
        <v>5714</v>
      </c>
      <c r="AX80" s="33">
        <f>SUMIF('reporting montigny'!$F$2:$EE$2,AX$4,'reporting montigny'!$F80:$EE80)+SUMIF('reporting boissy'!$F$2:$EE$2,AX$4,'reporting boissy'!$F80:$EE80)+SUMIF('reporting moussy'!$F$2:$EE$2,AX$4,'reporting moussy'!$F80:$EE80)+SUMIF('reporting trappes'!$F$2:$EE$2,AX$4,'reporting trappes'!$F80:$EE80)+SUMIF('SPACELOG 5 BP'!$F$2:$EE$2,AX$4,'SPACELOG 5 BP'!$F80:$EE80)+SUMIF('SPACELOG 6 BP'!$F$2:$EE$2,AX$4,'SPACELOG 6 BP'!$F80:$EE80)+SUMIF('SPACELOG 7 BP'!$F$2:$EE$2,AX$4,'SPACELOG 7 BP'!$F80:$EE80)+SUMIF('SPACELOG 8 BP'!$F$2:$EE$2,AX$4,'SPACELOG 8 BP'!$F80:$EE80)+SUMIF('SPACELOG 9 BP'!$F$2:$EE$2,AX$4,'SPACELOG 9 BP'!$F80:$EE80)+SUMIF('SPACELOG 10 BP'!$F$2:$EE$2,AX$4,'SPACELOG 10 BP'!$F80:$EE80)+SUMIF('SPACELOG 11 BP'!$F$2:$EE$2,AX$4,'SPACELOG 11 BP'!$F80:$EE80)+SUMIF('SPACELOG 12 BP'!$F$2:$EE$2,AX$4,'SPACELOG 12 BP'!$F80:$EE80)</f>
        <v>5714</v>
      </c>
      <c r="AY80" s="33">
        <f>SUMIF('reporting montigny'!$F$2:$EE$2,AY$4,'reporting montigny'!$F80:$EE80)+SUMIF('reporting boissy'!$F$2:$EE$2,AY$4,'reporting boissy'!$F80:$EE80)+SUMIF('reporting moussy'!$F$2:$EE$2,AY$4,'reporting moussy'!$F80:$EE80)+SUMIF('reporting trappes'!$F$2:$EE$2,AY$4,'reporting trappes'!$F80:$EE80)+SUMIF('SPACELOG 5 BP'!$F$2:$EE$2,AY$4,'SPACELOG 5 BP'!$F80:$EE80)+SUMIF('SPACELOG 6 BP'!$F$2:$EE$2,AY$4,'SPACELOG 6 BP'!$F80:$EE80)+SUMIF('SPACELOG 7 BP'!$F$2:$EE$2,AY$4,'SPACELOG 7 BP'!$F80:$EE80)+SUMIF('SPACELOG 8 BP'!$F$2:$EE$2,AY$4,'SPACELOG 8 BP'!$F80:$EE80)+SUMIF('SPACELOG 9 BP'!$F$2:$EE$2,AY$4,'SPACELOG 9 BP'!$F80:$EE80)+SUMIF('SPACELOG 10 BP'!$F$2:$EE$2,AY$4,'SPACELOG 10 BP'!$F80:$EE80)+SUMIF('SPACELOG 11 BP'!$F$2:$EE$2,AY$4,'SPACELOG 11 BP'!$F80:$EE80)+SUMIF('SPACELOG 12 BP'!$F$2:$EE$2,AY$4,'SPACELOG 12 BP'!$F80:$EE80)</f>
        <v>5714</v>
      </c>
      <c r="AZ80" s="33">
        <f>SUMIF('reporting montigny'!$F$2:$EE$2,AZ$4,'reporting montigny'!$F80:$EE80)+SUMIF('reporting boissy'!$F$2:$EE$2,AZ$4,'reporting boissy'!$F80:$EE80)+SUMIF('reporting moussy'!$F$2:$EE$2,AZ$4,'reporting moussy'!$F80:$EE80)+SUMIF('reporting trappes'!$F$2:$EE$2,AZ$4,'reporting trappes'!$F80:$EE80)+SUMIF('SPACELOG 5 BP'!$F$2:$EE$2,AZ$4,'SPACELOG 5 BP'!$F80:$EE80)+SUMIF('SPACELOG 6 BP'!$F$2:$EE$2,AZ$4,'SPACELOG 6 BP'!$F80:$EE80)+SUMIF('SPACELOG 7 BP'!$F$2:$EE$2,AZ$4,'SPACELOG 7 BP'!$F80:$EE80)+SUMIF('SPACELOG 8 BP'!$F$2:$EE$2,AZ$4,'SPACELOG 8 BP'!$F80:$EE80)+SUMIF('SPACELOG 9 BP'!$F$2:$EE$2,AZ$4,'SPACELOG 9 BP'!$F80:$EE80)+SUMIF('SPACELOG 10 BP'!$F$2:$EE$2,AZ$4,'SPACELOG 10 BP'!$F80:$EE80)+SUMIF('SPACELOG 11 BP'!$F$2:$EE$2,AZ$4,'SPACELOG 11 BP'!$F80:$EE80)+SUMIF('SPACELOG 12 BP'!$F$2:$EE$2,AZ$4,'SPACELOG 12 BP'!$F80:$EE80)</f>
        <v>5714</v>
      </c>
      <c r="BA80" s="33">
        <f>SUMIF('reporting montigny'!$F$2:$EE$2,BA$4,'reporting montigny'!$F80:$EE80)+SUMIF('reporting boissy'!$F$2:$EE$2,BA$4,'reporting boissy'!$F80:$EE80)+SUMIF('reporting moussy'!$F$2:$EE$2,BA$4,'reporting moussy'!$F80:$EE80)+SUMIF('reporting trappes'!$F$2:$EE$2,BA$4,'reporting trappes'!$F80:$EE80)+SUMIF('SPACELOG 5 BP'!$F$2:$EE$2,BA$4,'SPACELOG 5 BP'!$F80:$EE80)+SUMIF('SPACELOG 6 BP'!$F$2:$EE$2,BA$4,'SPACELOG 6 BP'!$F80:$EE80)+SUMIF('SPACELOG 7 BP'!$F$2:$EE$2,BA$4,'SPACELOG 7 BP'!$F80:$EE80)+SUMIF('SPACELOG 8 BP'!$F$2:$EE$2,BA$4,'SPACELOG 8 BP'!$F80:$EE80)+SUMIF('SPACELOG 9 BP'!$F$2:$EE$2,BA$4,'SPACELOG 9 BP'!$F80:$EE80)+SUMIF('SPACELOG 10 BP'!$F$2:$EE$2,BA$4,'SPACELOG 10 BP'!$F80:$EE80)+SUMIF('SPACELOG 11 BP'!$F$2:$EE$2,BA$4,'SPACELOG 11 BP'!$F80:$EE80)+SUMIF('SPACELOG 12 BP'!$F$2:$EE$2,BA$4,'SPACELOG 12 BP'!$F80:$EE80)</f>
        <v>5714</v>
      </c>
      <c r="BB80" s="33">
        <f>SUMIF('reporting montigny'!$F$2:$EE$2,BB$4,'reporting montigny'!$F80:$EE80)+SUMIF('reporting boissy'!$F$2:$EE$2,BB$4,'reporting boissy'!$F80:$EE80)+SUMIF('reporting moussy'!$F$2:$EE$2,BB$4,'reporting moussy'!$F80:$EE80)+SUMIF('reporting trappes'!$F$2:$EE$2,BB$4,'reporting trappes'!$F80:$EE80)+SUMIF('SPACELOG 5 BP'!$F$2:$EE$2,BB$4,'SPACELOG 5 BP'!$F80:$EE80)+SUMIF('SPACELOG 6 BP'!$F$2:$EE$2,BB$4,'SPACELOG 6 BP'!$F80:$EE80)+SUMIF('SPACELOG 7 BP'!$F$2:$EE$2,BB$4,'SPACELOG 7 BP'!$F80:$EE80)+SUMIF('SPACELOG 8 BP'!$F$2:$EE$2,BB$4,'SPACELOG 8 BP'!$F80:$EE80)+SUMIF('SPACELOG 9 BP'!$F$2:$EE$2,BB$4,'SPACELOG 9 BP'!$F80:$EE80)+SUMIF('SPACELOG 10 BP'!$F$2:$EE$2,BB$4,'SPACELOG 10 BP'!$F80:$EE80)+SUMIF('SPACELOG 11 BP'!$F$2:$EE$2,BB$4,'SPACELOG 11 BP'!$F80:$EE80)+SUMIF('SPACELOG 12 BP'!$F$2:$EE$2,BB$4,'SPACELOG 12 BP'!$F80:$EE80)</f>
        <v>5714</v>
      </c>
      <c r="BC80" s="33">
        <f>SUMIF('reporting montigny'!$F$2:$EE$2,BC$4,'reporting montigny'!$F80:$EE80)+SUMIF('reporting boissy'!$F$2:$EE$2,BC$4,'reporting boissy'!$F80:$EE80)+SUMIF('reporting moussy'!$F$2:$EE$2,BC$4,'reporting moussy'!$F80:$EE80)+SUMIF('reporting trappes'!$F$2:$EE$2,BC$4,'reporting trappes'!$F80:$EE80)+SUMIF('SPACELOG 5 BP'!$F$2:$EE$2,BC$4,'SPACELOG 5 BP'!$F80:$EE80)+SUMIF('SPACELOG 6 BP'!$F$2:$EE$2,BC$4,'SPACELOG 6 BP'!$F80:$EE80)+SUMIF('SPACELOG 7 BP'!$F$2:$EE$2,BC$4,'SPACELOG 7 BP'!$F80:$EE80)+SUMIF('SPACELOG 8 BP'!$F$2:$EE$2,BC$4,'SPACELOG 8 BP'!$F80:$EE80)+SUMIF('SPACELOG 9 BP'!$F$2:$EE$2,BC$4,'SPACELOG 9 BP'!$F80:$EE80)+SUMIF('SPACELOG 10 BP'!$F$2:$EE$2,BC$4,'SPACELOG 10 BP'!$F80:$EE80)+SUMIF('SPACELOG 11 BP'!$F$2:$EE$2,BC$4,'SPACELOG 11 BP'!$F80:$EE80)+SUMIF('SPACELOG 12 BP'!$F$2:$EE$2,BC$4,'SPACELOG 12 BP'!$F80:$EE80)</f>
        <v>5714</v>
      </c>
      <c r="BD80" s="33">
        <f>SUMIF('reporting montigny'!$F$2:$EE$2,BD$4,'reporting montigny'!$F80:$EE80)+SUMIF('reporting boissy'!$F$2:$EE$2,BD$4,'reporting boissy'!$F80:$EE80)+SUMIF('reporting moussy'!$F$2:$EE$2,BD$4,'reporting moussy'!$F80:$EE80)+SUMIF('reporting trappes'!$F$2:$EE$2,BD$4,'reporting trappes'!$F80:$EE80)+SUMIF('SPACELOG 5 BP'!$F$2:$EE$2,BD$4,'SPACELOG 5 BP'!$F80:$EE80)+SUMIF('SPACELOG 6 BP'!$F$2:$EE$2,BD$4,'SPACELOG 6 BP'!$F80:$EE80)+SUMIF('SPACELOG 7 BP'!$F$2:$EE$2,BD$4,'SPACELOG 7 BP'!$F80:$EE80)+SUMIF('SPACELOG 8 BP'!$F$2:$EE$2,BD$4,'SPACELOG 8 BP'!$F80:$EE80)+SUMIF('SPACELOG 9 BP'!$F$2:$EE$2,BD$4,'SPACELOG 9 BP'!$F80:$EE80)+SUMIF('SPACELOG 10 BP'!$F$2:$EE$2,BD$4,'SPACELOG 10 BP'!$F80:$EE80)+SUMIF('SPACELOG 11 BP'!$F$2:$EE$2,BD$4,'SPACELOG 11 BP'!$F80:$EE80)+SUMIF('SPACELOG 12 BP'!$F$2:$EE$2,BD$4,'SPACELOG 12 BP'!$F80:$EE80)</f>
        <v>5714</v>
      </c>
      <c r="BE80" s="393">
        <f t="shared" si="329"/>
        <v>68568</v>
      </c>
      <c r="BF80" s="33">
        <f>SUMIF('reporting montigny'!$F$2:$EE$2,BF$4,'reporting montigny'!$F80:$EE80)+SUMIF('reporting boissy'!$F$2:$EE$2,BF$4,'reporting boissy'!$F80:$EE80)+SUMIF('reporting moussy'!$F$2:$EE$2,BF$4,'reporting moussy'!$F80:$EE80)+SUMIF('reporting trappes'!$F$2:$EE$2,BF$4,'reporting trappes'!$F80:$EE80)+SUMIF('SPACELOG 5 BP'!$F$2:$EE$2,BF$4,'SPACELOG 5 BP'!$F80:$EE80)+SUMIF('SPACELOG 6 BP'!$F$2:$EE$2,BF$4,'SPACELOG 6 BP'!$F80:$EE80)+SUMIF('SPACELOG 7 BP'!$F$2:$EE$2,BF$4,'SPACELOG 7 BP'!$F80:$EE80)+SUMIF('SPACELOG 8 BP'!$F$2:$EE$2,BF$4,'SPACELOG 8 BP'!$F80:$EE80)+SUMIF('SPACELOG 9 BP'!$F$2:$EE$2,BF$4,'SPACELOG 9 BP'!$F80:$EE80)+SUMIF('SPACELOG 10 BP'!$F$2:$EE$2,BF$4,'SPACELOG 10 BP'!$F80:$EE80)+SUMIF('SPACELOG 11 BP'!$F$2:$EE$2,BF$4,'SPACELOG 11 BP'!$F80:$EE80)+SUMIF('SPACELOG 12 BP'!$F$2:$EE$2,BF$4,'SPACELOG 12 BP'!$F80:$EE80)</f>
        <v>5714</v>
      </c>
      <c r="BG80" s="33">
        <f>SUMIF('reporting montigny'!$F$2:$EE$2,BG$4,'reporting montigny'!$F80:$EE80)+SUMIF('reporting boissy'!$F$2:$EE$2,BG$4,'reporting boissy'!$F80:$EE80)+SUMIF('reporting moussy'!$F$2:$EE$2,BG$4,'reporting moussy'!$F80:$EE80)+SUMIF('reporting trappes'!$F$2:$EE$2,BG$4,'reporting trappes'!$F80:$EE80)+SUMIF('SPACELOG 5 BP'!$F$2:$EE$2,BG$4,'SPACELOG 5 BP'!$F80:$EE80)+SUMIF('SPACELOG 6 BP'!$F$2:$EE$2,BG$4,'SPACELOG 6 BP'!$F80:$EE80)+SUMIF('SPACELOG 7 BP'!$F$2:$EE$2,BG$4,'SPACELOG 7 BP'!$F80:$EE80)+SUMIF('SPACELOG 8 BP'!$F$2:$EE$2,BG$4,'SPACELOG 8 BP'!$F80:$EE80)+SUMIF('SPACELOG 9 BP'!$F$2:$EE$2,BG$4,'SPACELOG 9 BP'!$F80:$EE80)+SUMIF('SPACELOG 10 BP'!$F$2:$EE$2,BG$4,'SPACELOG 10 BP'!$F80:$EE80)+SUMIF('SPACELOG 11 BP'!$F$2:$EE$2,BG$4,'SPACELOG 11 BP'!$F80:$EE80)+SUMIF('SPACELOG 12 BP'!$F$2:$EE$2,BG$4,'SPACELOG 12 BP'!$F80:$EE80)</f>
        <v>5714</v>
      </c>
      <c r="BH80" s="33">
        <f>SUMIF('reporting montigny'!$F$2:$EE$2,BH$4,'reporting montigny'!$F80:$EE80)+SUMIF('reporting boissy'!$F$2:$EE$2,BH$4,'reporting boissy'!$F80:$EE80)+SUMIF('reporting moussy'!$F$2:$EE$2,BH$4,'reporting moussy'!$F80:$EE80)+SUMIF('reporting trappes'!$F$2:$EE$2,BH$4,'reporting trappes'!$F80:$EE80)+SUMIF('SPACELOG 5 BP'!$F$2:$EE$2,BH$4,'SPACELOG 5 BP'!$F80:$EE80)+SUMIF('SPACELOG 6 BP'!$F$2:$EE$2,BH$4,'SPACELOG 6 BP'!$F80:$EE80)+SUMIF('SPACELOG 7 BP'!$F$2:$EE$2,BH$4,'SPACELOG 7 BP'!$F80:$EE80)+SUMIF('SPACELOG 8 BP'!$F$2:$EE$2,BH$4,'SPACELOG 8 BP'!$F80:$EE80)+SUMIF('SPACELOG 9 BP'!$F$2:$EE$2,BH$4,'SPACELOG 9 BP'!$F80:$EE80)+SUMIF('SPACELOG 10 BP'!$F$2:$EE$2,BH$4,'SPACELOG 10 BP'!$F80:$EE80)+SUMIF('SPACELOG 11 BP'!$F$2:$EE$2,BH$4,'SPACELOG 11 BP'!$F80:$EE80)+SUMIF('SPACELOG 12 BP'!$F$2:$EE$2,BH$4,'SPACELOG 12 BP'!$F80:$EE80)</f>
        <v>5714</v>
      </c>
      <c r="BI80" s="33">
        <f>SUMIF('reporting montigny'!$F$2:$EE$2,BI$4,'reporting montigny'!$F80:$EE80)+SUMIF('reporting boissy'!$F$2:$EE$2,BI$4,'reporting boissy'!$F80:$EE80)+SUMIF('reporting moussy'!$F$2:$EE$2,BI$4,'reporting moussy'!$F80:$EE80)+SUMIF('reporting trappes'!$F$2:$EE$2,BI$4,'reporting trappes'!$F80:$EE80)+SUMIF('SPACELOG 5 BP'!$F$2:$EE$2,BI$4,'SPACELOG 5 BP'!$F80:$EE80)+SUMIF('SPACELOG 6 BP'!$F$2:$EE$2,BI$4,'SPACELOG 6 BP'!$F80:$EE80)+SUMIF('SPACELOG 7 BP'!$F$2:$EE$2,BI$4,'SPACELOG 7 BP'!$F80:$EE80)+SUMIF('SPACELOG 8 BP'!$F$2:$EE$2,BI$4,'SPACELOG 8 BP'!$F80:$EE80)+SUMIF('SPACELOG 9 BP'!$F$2:$EE$2,BI$4,'SPACELOG 9 BP'!$F80:$EE80)+SUMIF('SPACELOG 10 BP'!$F$2:$EE$2,BI$4,'SPACELOG 10 BP'!$F80:$EE80)+SUMIF('SPACELOG 11 BP'!$F$2:$EE$2,BI$4,'SPACELOG 11 BP'!$F80:$EE80)+SUMIF('SPACELOG 12 BP'!$F$2:$EE$2,BI$4,'SPACELOG 12 BP'!$F80:$EE80)</f>
        <v>5714</v>
      </c>
      <c r="BJ80" s="33">
        <f>SUMIF('reporting montigny'!$F$2:$EE$2,BJ$4,'reporting montigny'!$F80:$EE80)+SUMIF('reporting boissy'!$F$2:$EE$2,BJ$4,'reporting boissy'!$F80:$EE80)+SUMIF('reporting moussy'!$F$2:$EE$2,BJ$4,'reporting moussy'!$F80:$EE80)+SUMIF('reporting trappes'!$F$2:$EE$2,BJ$4,'reporting trappes'!$F80:$EE80)+SUMIF('SPACELOG 5 BP'!$F$2:$EE$2,BJ$4,'SPACELOG 5 BP'!$F80:$EE80)+SUMIF('SPACELOG 6 BP'!$F$2:$EE$2,BJ$4,'SPACELOG 6 BP'!$F80:$EE80)+SUMIF('SPACELOG 7 BP'!$F$2:$EE$2,BJ$4,'SPACELOG 7 BP'!$F80:$EE80)+SUMIF('SPACELOG 8 BP'!$F$2:$EE$2,BJ$4,'SPACELOG 8 BP'!$F80:$EE80)+SUMIF('SPACELOG 9 BP'!$F$2:$EE$2,BJ$4,'SPACELOG 9 BP'!$F80:$EE80)+SUMIF('SPACELOG 10 BP'!$F$2:$EE$2,BJ$4,'SPACELOG 10 BP'!$F80:$EE80)+SUMIF('SPACELOG 11 BP'!$F$2:$EE$2,BJ$4,'SPACELOG 11 BP'!$F80:$EE80)+SUMIF('SPACELOG 12 BP'!$F$2:$EE$2,BJ$4,'SPACELOG 12 BP'!$F80:$EE80)</f>
        <v>5714</v>
      </c>
      <c r="BK80" s="33">
        <f>SUMIF('reporting montigny'!$F$2:$EE$2,BK$4,'reporting montigny'!$F80:$EE80)+SUMIF('reporting boissy'!$F$2:$EE$2,BK$4,'reporting boissy'!$F80:$EE80)+SUMIF('reporting moussy'!$F$2:$EE$2,BK$4,'reporting moussy'!$F80:$EE80)+SUMIF('reporting trappes'!$F$2:$EE$2,BK$4,'reporting trappes'!$F80:$EE80)+SUMIF('SPACELOG 5 BP'!$F$2:$EE$2,BK$4,'SPACELOG 5 BP'!$F80:$EE80)+SUMIF('SPACELOG 6 BP'!$F$2:$EE$2,BK$4,'SPACELOG 6 BP'!$F80:$EE80)+SUMIF('SPACELOG 7 BP'!$F$2:$EE$2,BK$4,'SPACELOG 7 BP'!$F80:$EE80)+SUMIF('SPACELOG 8 BP'!$F$2:$EE$2,BK$4,'SPACELOG 8 BP'!$F80:$EE80)+SUMIF('SPACELOG 9 BP'!$F$2:$EE$2,BK$4,'SPACELOG 9 BP'!$F80:$EE80)+SUMIF('SPACELOG 10 BP'!$F$2:$EE$2,BK$4,'SPACELOG 10 BP'!$F80:$EE80)+SUMIF('SPACELOG 11 BP'!$F$2:$EE$2,BK$4,'SPACELOG 11 BP'!$F80:$EE80)+SUMIF('SPACELOG 12 BP'!$F$2:$EE$2,BK$4,'SPACELOG 12 BP'!$F80:$EE80)</f>
        <v>5714</v>
      </c>
      <c r="BL80" s="33">
        <f>SUMIF('reporting montigny'!$F$2:$EE$2,BL$4,'reporting montigny'!$F80:$EE80)+SUMIF('reporting boissy'!$F$2:$EE$2,BL$4,'reporting boissy'!$F80:$EE80)+SUMIF('reporting moussy'!$F$2:$EE$2,BL$4,'reporting moussy'!$F80:$EE80)+SUMIF('reporting trappes'!$F$2:$EE$2,BL$4,'reporting trappes'!$F80:$EE80)+SUMIF('SPACELOG 5 BP'!$F$2:$EE$2,BL$4,'SPACELOG 5 BP'!$F80:$EE80)+SUMIF('SPACELOG 6 BP'!$F$2:$EE$2,BL$4,'SPACELOG 6 BP'!$F80:$EE80)+SUMIF('SPACELOG 7 BP'!$F$2:$EE$2,BL$4,'SPACELOG 7 BP'!$F80:$EE80)+SUMIF('SPACELOG 8 BP'!$F$2:$EE$2,BL$4,'SPACELOG 8 BP'!$F80:$EE80)+SUMIF('SPACELOG 9 BP'!$F$2:$EE$2,BL$4,'SPACELOG 9 BP'!$F80:$EE80)+SUMIF('SPACELOG 10 BP'!$F$2:$EE$2,BL$4,'SPACELOG 10 BP'!$F80:$EE80)+SUMIF('SPACELOG 11 BP'!$F$2:$EE$2,BL$4,'SPACELOG 11 BP'!$F80:$EE80)+SUMIF('SPACELOG 12 BP'!$F$2:$EE$2,BL$4,'SPACELOG 12 BP'!$F80:$EE80)</f>
        <v>5714</v>
      </c>
      <c r="BM80" s="33">
        <f>SUMIF('reporting montigny'!$F$2:$EE$2,BM$4,'reporting montigny'!$F80:$EE80)+SUMIF('reporting boissy'!$F$2:$EE$2,BM$4,'reporting boissy'!$F80:$EE80)+SUMIF('reporting moussy'!$F$2:$EE$2,BM$4,'reporting moussy'!$F80:$EE80)+SUMIF('reporting trappes'!$F$2:$EE$2,BM$4,'reporting trappes'!$F80:$EE80)+SUMIF('SPACELOG 5 BP'!$F$2:$EE$2,BM$4,'SPACELOG 5 BP'!$F80:$EE80)+SUMIF('SPACELOG 6 BP'!$F$2:$EE$2,BM$4,'SPACELOG 6 BP'!$F80:$EE80)+SUMIF('SPACELOG 7 BP'!$F$2:$EE$2,BM$4,'SPACELOG 7 BP'!$F80:$EE80)+SUMIF('SPACELOG 8 BP'!$F$2:$EE$2,BM$4,'SPACELOG 8 BP'!$F80:$EE80)+SUMIF('SPACELOG 9 BP'!$F$2:$EE$2,BM$4,'SPACELOG 9 BP'!$F80:$EE80)+SUMIF('SPACELOG 10 BP'!$F$2:$EE$2,BM$4,'SPACELOG 10 BP'!$F80:$EE80)+SUMIF('SPACELOG 11 BP'!$F$2:$EE$2,BM$4,'SPACELOG 11 BP'!$F80:$EE80)+SUMIF('SPACELOG 12 BP'!$F$2:$EE$2,BM$4,'SPACELOG 12 BP'!$F80:$EE80)</f>
        <v>5714</v>
      </c>
      <c r="BN80" s="33">
        <f>SUMIF('reporting montigny'!$F$2:$EE$2,BN$4,'reporting montigny'!$F80:$EE80)+SUMIF('reporting boissy'!$F$2:$EE$2,BN$4,'reporting boissy'!$F80:$EE80)+SUMIF('reporting moussy'!$F$2:$EE$2,BN$4,'reporting moussy'!$F80:$EE80)+SUMIF('reporting trappes'!$F$2:$EE$2,BN$4,'reporting trappes'!$F80:$EE80)+SUMIF('SPACELOG 5 BP'!$F$2:$EE$2,BN$4,'SPACELOG 5 BP'!$F80:$EE80)+SUMIF('SPACELOG 6 BP'!$F$2:$EE$2,BN$4,'SPACELOG 6 BP'!$F80:$EE80)+SUMIF('SPACELOG 7 BP'!$F$2:$EE$2,BN$4,'SPACELOG 7 BP'!$F80:$EE80)+SUMIF('SPACELOG 8 BP'!$F$2:$EE$2,BN$4,'SPACELOG 8 BP'!$F80:$EE80)+SUMIF('SPACELOG 9 BP'!$F$2:$EE$2,BN$4,'SPACELOG 9 BP'!$F80:$EE80)+SUMIF('SPACELOG 10 BP'!$F$2:$EE$2,BN$4,'SPACELOG 10 BP'!$F80:$EE80)+SUMIF('SPACELOG 11 BP'!$F$2:$EE$2,BN$4,'SPACELOG 11 BP'!$F80:$EE80)+SUMIF('SPACELOG 12 BP'!$F$2:$EE$2,BN$4,'SPACELOG 12 BP'!$F80:$EE80)</f>
        <v>5714</v>
      </c>
      <c r="BO80" s="33">
        <f>SUMIF('reporting montigny'!$F$2:$EE$2,BO$4,'reporting montigny'!$F80:$EE80)+SUMIF('reporting boissy'!$F$2:$EE$2,BO$4,'reporting boissy'!$F80:$EE80)+SUMIF('reporting moussy'!$F$2:$EE$2,BO$4,'reporting moussy'!$F80:$EE80)+SUMIF('reporting trappes'!$F$2:$EE$2,BO$4,'reporting trappes'!$F80:$EE80)+SUMIF('SPACELOG 5 BP'!$F$2:$EE$2,BO$4,'SPACELOG 5 BP'!$F80:$EE80)+SUMIF('SPACELOG 6 BP'!$F$2:$EE$2,BO$4,'SPACELOG 6 BP'!$F80:$EE80)+SUMIF('SPACELOG 7 BP'!$F$2:$EE$2,BO$4,'SPACELOG 7 BP'!$F80:$EE80)+SUMIF('SPACELOG 8 BP'!$F$2:$EE$2,BO$4,'SPACELOG 8 BP'!$F80:$EE80)+SUMIF('SPACELOG 9 BP'!$F$2:$EE$2,BO$4,'SPACELOG 9 BP'!$F80:$EE80)+SUMIF('SPACELOG 10 BP'!$F$2:$EE$2,BO$4,'SPACELOG 10 BP'!$F80:$EE80)+SUMIF('SPACELOG 11 BP'!$F$2:$EE$2,BO$4,'SPACELOG 11 BP'!$F80:$EE80)+SUMIF('SPACELOG 12 BP'!$F$2:$EE$2,BO$4,'SPACELOG 12 BP'!$F80:$EE80)</f>
        <v>4882</v>
      </c>
      <c r="BP80" s="33">
        <f>SUMIF('reporting montigny'!$F$2:$EE$2,BP$4,'reporting montigny'!$F80:$EE80)+SUMIF('reporting boissy'!$F$2:$EE$2,BP$4,'reporting boissy'!$F80:$EE80)+SUMIF('reporting moussy'!$F$2:$EE$2,BP$4,'reporting moussy'!$F80:$EE80)+SUMIF('reporting trappes'!$F$2:$EE$2,BP$4,'reporting trappes'!$F80:$EE80)+SUMIF('SPACELOG 5 BP'!$F$2:$EE$2,BP$4,'SPACELOG 5 BP'!$F80:$EE80)+SUMIF('SPACELOG 6 BP'!$F$2:$EE$2,BP$4,'SPACELOG 6 BP'!$F80:$EE80)+SUMIF('SPACELOG 7 BP'!$F$2:$EE$2,BP$4,'SPACELOG 7 BP'!$F80:$EE80)+SUMIF('SPACELOG 8 BP'!$F$2:$EE$2,BP$4,'SPACELOG 8 BP'!$F80:$EE80)+SUMIF('SPACELOG 9 BP'!$F$2:$EE$2,BP$4,'SPACELOG 9 BP'!$F80:$EE80)+SUMIF('SPACELOG 10 BP'!$F$2:$EE$2,BP$4,'SPACELOG 10 BP'!$F80:$EE80)+SUMIF('SPACELOG 11 BP'!$F$2:$EE$2,BP$4,'SPACELOG 11 BP'!$F80:$EE80)+SUMIF('SPACELOG 12 BP'!$F$2:$EE$2,BP$4,'SPACELOG 12 BP'!$F80:$EE80)</f>
        <v>4882</v>
      </c>
      <c r="BQ80" s="33">
        <f>SUMIF('reporting montigny'!$F$2:$EE$2,BQ$4,'reporting montigny'!$F80:$EE80)+SUMIF('reporting boissy'!$F$2:$EE$2,BQ$4,'reporting boissy'!$F80:$EE80)+SUMIF('reporting moussy'!$F$2:$EE$2,BQ$4,'reporting moussy'!$F80:$EE80)+SUMIF('reporting trappes'!$F$2:$EE$2,BQ$4,'reporting trappes'!$F80:$EE80)+SUMIF('SPACELOG 5 BP'!$F$2:$EE$2,BQ$4,'SPACELOG 5 BP'!$F80:$EE80)+SUMIF('SPACELOG 6 BP'!$F$2:$EE$2,BQ$4,'SPACELOG 6 BP'!$F80:$EE80)+SUMIF('SPACELOG 7 BP'!$F$2:$EE$2,BQ$4,'SPACELOG 7 BP'!$F80:$EE80)+SUMIF('SPACELOG 8 BP'!$F$2:$EE$2,BQ$4,'SPACELOG 8 BP'!$F80:$EE80)+SUMIF('SPACELOG 9 BP'!$F$2:$EE$2,BQ$4,'SPACELOG 9 BP'!$F80:$EE80)+SUMIF('SPACELOG 10 BP'!$F$2:$EE$2,BQ$4,'SPACELOG 10 BP'!$F80:$EE80)+SUMIF('SPACELOG 11 BP'!$F$2:$EE$2,BQ$4,'SPACELOG 11 BP'!$F80:$EE80)+SUMIF('SPACELOG 12 BP'!$F$2:$EE$2,BQ$4,'SPACELOG 12 BP'!$F80:$EE80)</f>
        <v>4882</v>
      </c>
      <c r="BR80" s="393">
        <f t="shared" si="330"/>
        <v>66072</v>
      </c>
      <c r="BS80" s="33">
        <f>SUMIF('reporting montigny'!$F$2:$EE$2,BS$4,'reporting montigny'!$F80:$EE80)+SUMIF('reporting boissy'!$F$2:$EE$2,BS$4,'reporting boissy'!$F80:$EE80)+SUMIF('reporting moussy'!$F$2:$EE$2,BS$4,'reporting moussy'!$F80:$EE80)+SUMIF('reporting trappes'!$F$2:$EE$2,BS$4,'reporting trappes'!$F80:$EE80)+SUMIF('SPACELOG 5 BP'!$F$2:$EE$2,BS$4,'SPACELOG 5 BP'!$F80:$EE80)+SUMIF('SPACELOG 6 BP'!$F$2:$EE$2,BS$4,'SPACELOG 6 BP'!$F80:$EE80)+SUMIF('SPACELOG 7 BP'!$F$2:$EE$2,BS$4,'SPACELOG 7 BP'!$F80:$EE80)+SUMIF('SPACELOG 8 BP'!$F$2:$EE$2,BS$4,'SPACELOG 8 BP'!$F80:$EE80)+SUMIF('SPACELOG 9 BP'!$F$2:$EE$2,BS$4,'SPACELOG 9 BP'!$F80:$EE80)+SUMIF('SPACELOG 10 BP'!$F$2:$EE$2,BS$4,'SPACELOG 10 BP'!$F80:$EE80)+SUMIF('SPACELOG 11 BP'!$F$2:$EE$2,BS$4,'SPACELOG 11 BP'!$F80:$EE80)+SUMIF('SPACELOG 12 BP'!$F$2:$EE$2,BS$4,'SPACELOG 12 BP'!$F80:$EE80)</f>
        <v>4882</v>
      </c>
      <c r="BT80" s="33">
        <f>SUMIF('reporting montigny'!$F$2:$EE$2,BT$4,'reporting montigny'!$F80:$EE80)+SUMIF('reporting boissy'!$F$2:$EE$2,BT$4,'reporting boissy'!$F80:$EE80)+SUMIF('reporting moussy'!$F$2:$EE$2,BT$4,'reporting moussy'!$F80:$EE80)+SUMIF('reporting trappes'!$F$2:$EE$2,BT$4,'reporting trappes'!$F80:$EE80)+SUMIF('SPACELOG 5 BP'!$F$2:$EE$2,BT$4,'SPACELOG 5 BP'!$F80:$EE80)+SUMIF('SPACELOG 6 BP'!$F$2:$EE$2,BT$4,'SPACELOG 6 BP'!$F80:$EE80)+SUMIF('SPACELOG 7 BP'!$F$2:$EE$2,BT$4,'SPACELOG 7 BP'!$F80:$EE80)+SUMIF('SPACELOG 8 BP'!$F$2:$EE$2,BT$4,'SPACELOG 8 BP'!$F80:$EE80)+SUMIF('SPACELOG 9 BP'!$F$2:$EE$2,BT$4,'SPACELOG 9 BP'!$F80:$EE80)+SUMIF('SPACELOG 10 BP'!$F$2:$EE$2,BT$4,'SPACELOG 10 BP'!$F80:$EE80)+SUMIF('SPACELOG 11 BP'!$F$2:$EE$2,BT$4,'SPACELOG 11 BP'!$F80:$EE80)+SUMIF('SPACELOG 12 BP'!$F$2:$EE$2,BT$4,'SPACELOG 12 BP'!$F80:$EE80)</f>
        <v>4882</v>
      </c>
      <c r="BU80" s="33">
        <f>SUMIF('reporting montigny'!$F$2:$EE$2,BU$4,'reporting montigny'!$F80:$EE80)+SUMIF('reporting boissy'!$F$2:$EE$2,BU$4,'reporting boissy'!$F80:$EE80)+SUMIF('reporting moussy'!$F$2:$EE$2,BU$4,'reporting moussy'!$F80:$EE80)+SUMIF('reporting trappes'!$F$2:$EE$2,BU$4,'reporting trappes'!$F80:$EE80)+SUMIF('SPACELOG 5 BP'!$F$2:$EE$2,BU$4,'SPACELOG 5 BP'!$F80:$EE80)+SUMIF('SPACELOG 6 BP'!$F$2:$EE$2,BU$4,'SPACELOG 6 BP'!$F80:$EE80)+SUMIF('SPACELOG 7 BP'!$F$2:$EE$2,BU$4,'SPACELOG 7 BP'!$F80:$EE80)+SUMIF('SPACELOG 8 BP'!$F$2:$EE$2,BU$4,'SPACELOG 8 BP'!$F80:$EE80)+SUMIF('SPACELOG 9 BP'!$F$2:$EE$2,BU$4,'SPACELOG 9 BP'!$F80:$EE80)+SUMIF('SPACELOG 10 BP'!$F$2:$EE$2,BU$4,'SPACELOG 10 BP'!$F80:$EE80)+SUMIF('SPACELOG 11 BP'!$F$2:$EE$2,BU$4,'SPACELOG 11 BP'!$F80:$EE80)+SUMIF('SPACELOG 12 BP'!$F$2:$EE$2,BU$4,'SPACELOG 12 BP'!$F80:$EE80)</f>
        <v>4882</v>
      </c>
      <c r="BV80" s="33">
        <f>SUMIF('reporting montigny'!$F$2:$EE$2,BV$4,'reporting montigny'!$F80:$EE80)+SUMIF('reporting boissy'!$F$2:$EE$2,BV$4,'reporting boissy'!$F80:$EE80)+SUMIF('reporting moussy'!$F$2:$EE$2,BV$4,'reporting moussy'!$F80:$EE80)+SUMIF('reporting trappes'!$F$2:$EE$2,BV$4,'reporting trappes'!$F80:$EE80)+SUMIF('SPACELOG 5 BP'!$F$2:$EE$2,BV$4,'SPACELOG 5 BP'!$F80:$EE80)+SUMIF('SPACELOG 6 BP'!$F$2:$EE$2,BV$4,'SPACELOG 6 BP'!$F80:$EE80)+SUMIF('SPACELOG 7 BP'!$F$2:$EE$2,BV$4,'SPACELOG 7 BP'!$F80:$EE80)+SUMIF('SPACELOG 8 BP'!$F$2:$EE$2,BV$4,'SPACELOG 8 BP'!$F80:$EE80)+SUMIF('SPACELOG 9 BP'!$F$2:$EE$2,BV$4,'SPACELOG 9 BP'!$F80:$EE80)+SUMIF('SPACELOG 10 BP'!$F$2:$EE$2,BV$4,'SPACELOG 10 BP'!$F80:$EE80)+SUMIF('SPACELOG 11 BP'!$F$2:$EE$2,BV$4,'SPACELOG 11 BP'!$F80:$EE80)+SUMIF('SPACELOG 12 BP'!$F$2:$EE$2,BV$4,'SPACELOG 12 BP'!$F80:$EE80)</f>
        <v>4882</v>
      </c>
      <c r="BW80" s="33">
        <f>SUMIF('reporting montigny'!$F$2:$EE$2,BW$4,'reporting montigny'!$F80:$EE80)+SUMIF('reporting boissy'!$F$2:$EE$2,BW$4,'reporting boissy'!$F80:$EE80)+SUMIF('reporting moussy'!$F$2:$EE$2,BW$4,'reporting moussy'!$F80:$EE80)+SUMIF('reporting trappes'!$F$2:$EE$2,BW$4,'reporting trappes'!$F80:$EE80)+SUMIF('SPACELOG 5 BP'!$F$2:$EE$2,BW$4,'SPACELOG 5 BP'!$F80:$EE80)+SUMIF('SPACELOG 6 BP'!$F$2:$EE$2,BW$4,'SPACELOG 6 BP'!$F80:$EE80)+SUMIF('SPACELOG 7 BP'!$F$2:$EE$2,BW$4,'SPACELOG 7 BP'!$F80:$EE80)+SUMIF('SPACELOG 8 BP'!$F$2:$EE$2,BW$4,'SPACELOG 8 BP'!$F80:$EE80)+SUMIF('SPACELOG 9 BP'!$F$2:$EE$2,BW$4,'SPACELOG 9 BP'!$F80:$EE80)+SUMIF('SPACELOG 10 BP'!$F$2:$EE$2,BW$4,'SPACELOG 10 BP'!$F80:$EE80)+SUMIF('SPACELOG 11 BP'!$F$2:$EE$2,BW$4,'SPACELOG 11 BP'!$F80:$EE80)+SUMIF('SPACELOG 12 BP'!$F$2:$EE$2,BW$4,'SPACELOG 12 BP'!$F80:$EE80)</f>
        <v>4882</v>
      </c>
      <c r="BX80" s="33">
        <f>SUMIF('reporting montigny'!$F$2:$EE$2,BX$4,'reporting montigny'!$F80:$EE80)+SUMIF('reporting boissy'!$F$2:$EE$2,BX$4,'reporting boissy'!$F80:$EE80)+SUMIF('reporting moussy'!$F$2:$EE$2,BX$4,'reporting moussy'!$F80:$EE80)+SUMIF('reporting trappes'!$F$2:$EE$2,BX$4,'reporting trappes'!$F80:$EE80)+SUMIF('SPACELOG 5 BP'!$F$2:$EE$2,BX$4,'SPACELOG 5 BP'!$F80:$EE80)+SUMIF('SPACELOG 6 BP'!$F$2:$EE$2,BX$4,'SPACELOG 6 BP'!$F80:$EE80)+SUMIF('SPACELOG 7 BP'!$F$2:$EE$2,BX$4,'SPACELOG 7 BP'!$F80:$EE80)+SUMIF('SPACELOG 8 BP'!$F$2:$EE$2,BX$4,'SPACELOG 8 BP'!$F80:$EE80)+SUMIF('SPACELOG 9 BP'!$F$2:$EE$2,BX$4,'SPACELOG 9 BP'!$F80:$EE80)+SUMIF('SPACELOG 10 BP'!$F$2:$EE$2,BX$4,'SPACELOG 10 BP'!$F80:$EE80)+SUMIF('SPACELOG 11 BP'!$F$2:$EE$2,BX$4,'SPACELOG 11 BP'!$F80:$EE80)+SUMIF('SPACELOG 12 BP'!$F$2:$EE$2,BX$4,'SPACELOG 12 BP'!$F80:$EE80)</f>
        <v>4882</v>
      </c>
      <c r="BY80" s="33">
        <f>SUMIF('reporting montigny'!$F$2:$EE$2,BY$4,'reporting montigny'!$F80:$EE80)+SUMIF('reporting boissy'!$F$2:$EE$2,BY$4,'reporting boissy'!$F80:$EE80)+SUMIF('reporting moussy'!$F$2:$EE$2,BY$4,'reporting moussy'!$F80:$EE80)+SUMIF('reporting trappes'!$F$2:$EE$2,BY$4,'reporting trappes'!$F80:$EE80)+SUMIF('SPACELOG 5 BP'!$F$2:$EE$2,BY$4,'SPACELOG 5 BP'!$F80:$EE80)+SUMIF('SPACELOG 6 BP'!$F$2:$EE$2,BY$4,'SPACELOG 6 BP'!$F80:$EE80)+SUMIF('SPACELOG 7 BP'!$F$2:$EE$2,BY$4,'SPACELOG 7 BP'!$F80:$EE80)+SUMIF('SPACELOG 8 BP'!$F$2:$EE$2,BY$4,'SPACELOG 8 BP'!$F80:$EE80)+SUMIF('SPACELOG 9 BP'!$F$2:$EE$2,BY$4,'SPACELOG 9 BP'!$F80:$EE80)+SUMIF('SPACELOG 10 BP'!$F$2:$EE$2,BY$4,'SPACELOG 10 BP'!$F80:$EE80)+SUMIF('SPACELOG 11 BP'!$F$2:$EE$2,BY$4,'SPACELOG 11 BP'!$F80:$EE80)+SUMIF('SPACELOG 12 BP'!$F$2:$EE$2,BY$4,'SPACELOG 12 BP'!$F80:$EE80)</f>
        <v>4882</v>
      </c>
      <c r="BZ80" s="33">
        <f>SUMIF('reporting montigny'!$F$2:$EE$2,BZ$4,'reporting montigny'!$F80:$EE80)+SUMIF('reporting boissy'!$F$2:$EE$2,BZ$4,'reporting boissy'!$F80:$EE80)+SUMIF('reporting moussy'!$F$2:$EE$2,BZ$4,'reporting moussy'!$F80:$EE80)+SUMIF('reporting trappes'!$F$2:$EE$2,BZ$4,'reporting trappes'!$F80:$EE80)+SUMIF('SPACELOG 5 BP'!$F$2:$EE$2,BZ$4,'SPACELOG 5 BP'!$F80:$EE80)+SUMIF('SPACELOG 6 BP'!$F$2:$EE$2,BZ$4,'SPACELOG 6 BP'!$F80:$EE80)+SUMIF('SPACELOG 7 BP'!$F$2:$EE$2,BZ$4,'SPACELOG 7 BP'!$F80:$EE80)+SUMIF('SPACELOG 8 BP'!$F$2:$EE$2,BZ$4,'SPACELOG 8 BP'!$F80:$EE80)+SUMIF('SPACELOG 9 BP'!$F$2:$EE$2,BZ$4,'SPACELOG 9 BP'!$F80:$EE80)+SUMIF('SPACELOG 10 BP'!$F$2:$EE$2,BZ$4,'SPACELOG 10 BP'!$F80:$EE80)+SUMIF('SPACELOG 11 BP'!$F$2:$EE$2,BZ$4,'SPACELOG 11 BP'!$F80:$EE80)+SUMIF('SPACELOG 12 BP'!$F$2:$EE$2,BZ$4,'SPACELOG 12 BP'!$F80:$EE80)</f>
        <v>4882</v>
      </c>
      <c r="CA80" s="33">
        <f>SUMIF('reporting montigny'!$F$2:$EE$2,CA$4,'reporting montigny'!$F80:$EE80)+SUMIF('reporting boissy'!$F$2:$EE$2,CA$4,'reporting boissy'!$F80:$EE80)+SUMIF('reporting moussy'!$F$2:$EE$2,CA$4,'reporting moussy'!$F80:$EE80)+SUMIF('reporting trappes'!$F$2:$EE$2,CA$4,'reporting trappes'!$F80:$EE80)+SUMIF('SPACELOG 5 BP'!$F$2:$EE$2,CA$4,'SPACELOG 5 BP'!$F80:$EE80)+SUMIF('SPACELOG 6 BP'!$F$2:$EE$2,CA$4,'SPACELOG 6 BP'!$F80:$EE80)+SUMIF('SPACELOG 7 BP'!$F$2:$EE$2,CA$4,'SPACELOG 7 BP'!$F80:$EE80)+SUMIF('SPACELOG 8 BP'!$F$2:$EE$2,CA$4,'SPACELOG 8 BP'!$F80:$EE80)+SUMIF('SPACELOG 9 BP'!$F$2:$EE$2,CA$4,'SPACELOG 9 BP'!$F80:$EE80)+SUMIF('SPACELOG 10 BP'!$F$2:$EE$2,CA$4,'SPACELOG 10 BP'!$F80:$EE80)+SUMIF('SPACELOG 11 BP'!$F$2:$EE$2,CA$4,'SPACELOG 11 BP'!$F80:$EE80)+SUMIF('SPACELOG 12 BP'!$F$2:$EE$2,CA$4,'SPACELOG 12 BP'!$F80:$EE80)</f>
        <v>4882</v>
      </c>
      <c r="CB80" s="33">
        <f>SUMIF('reporting montigny'!$F$2:$EE$2,CB$4,'reporting montigny'!$F80:$EE80)+SUMIF('reporting boissy'!$F$2:$EE$2,CB$4,'reporting boissy'!$F80:$EE80)+SUMIF('reporting moussy'!$F$2:$EE$2,CB$4,'reporting moussy'!$F80:$EE80)+SUMIF('reporting trappes'!$F$2:$EE$2,CB$4,'reporting trappes'!$F80:$EE80)+SUMIF('SPACELOG 5 BP'!$F$2:$EE$2,CB$4,'SPACELOG 5 BP'!$F80:$EE80)+SUMIF('SPACELOG 6 BP'!$F$2:$EE$2,CB$4,'SPACELOG 6 BP'!$F80:$EE80)+SUMIF('SPACELOG 7 BP'!$F$2:$EE$2,CB$4,'SPACELOG 7 BP'!$F80:$EE80)+SUMIF('SPACELOG 8 BP'!$F$2:$EE$2,CB$4,'SPACELOG 8 BP'!$F80:$EE80)+SUMIF('SPACELOG 9 BP'!$F$2:$EE$2,CB$4,'SPACELOG 9 BP'!$F80:$EE80)+SUMIF('SPACELOG 10 BP'!$F$2:$EE$2,CB$4,'SPACELOG 10 BP'!$F80:$EE80)+SUMIF('SPACELOG 11 BP'!$F$2:$EE$2,CB$4,'SPACELOG 11 BP'!$F80:$EE80)+SUMIF('SPACELOG 12 BP'!$F$2:$EE$2,CB$4,'SPACELOG 12 BP'!$F80:$EE80)</f>
        <v>4882</v>
      </c>
      <c r="CC80" s="33">
        <f>SUMIF('reporting montigny'!$F$2:$EE$2,CC$4,'reporting montigny'!$F80:$EE80)+SUMIF('reporting boissy'!$F$2:$EE$2,CC$4,'reporting boissy'!$F80:$EE80)+SUMIF('reporting moussy'!$F$2:$EE$2,CC$4,'reporting moussy'!$F80:$EE80)+SUMIF('reporting trappes'!$F$2:$EE$2,CC$4,'reporting trappes'!$F80:$EE80)+SUMIF('SPACELOG 5 BP'!$F$2:$EE$2,CC$4,'SPACELOG 5 BP'!$F80:$EE80)+SUMIF('SPACELOG 6 BP'!$F$2:$EE$2,CC$4,'SPACELOG 6 BP'!$F80:$EE80)+SUMIF('SPACELOG 7 BP'!$F$2:$EE$2,CC$4,'SPACELOG 7 BP'!$F80:$EE80)+SUMIF('SPACELOG 8 BP'!$F$2:$EE$2,CC$4,'SPACELOG 8 BP'!$F80:$EE80)+SUMIF('SPACELOG 9 BP'!$F$2:$EE$2,CC$4,'SPACELOG 9 BP'!$F80:$EE80)+SUMIF('SPACELOG 10 BP'!$F$2:$EE$2,CC$4,'SPACELOG 10 BP'!$F80:$EE80)+SUMIF('SPACELOG 11 BP'!$F$2:$EE$2,CC$4,'SPACELOG 11 BP'!$F80:$EE80)+SUMIF('SPACELOG 12 BP'!$F$2:$EE$2,CC$4,'SPACELOG 12 BP'!$F80:$EE80)</f>
        <v>4697</v>
      </c>
      <c r="CD80" s="33">
        <f>SUMIF('reporting montigny'!$F$2:$EE$2,CD$4,'reporting montigny'!$F80:$EE80)+SUMIF('reporting boissy'!$F$2:$EE$2,CD$4,'reporting boissy'!$F80:$EE80)+SUMIF('reporting moussy'!$F$2:$EE$2,CD$4,'reporting moussy'!$F80:$EE80)+SUMIF('reporting trappes'!$F$2:$EE$2,CD$4,'reporting trappes'!$F80:$EE80)+SUMIF('SPACELOG 5 BP'!$F$2:$EE$2,CD$4,'SPACELOG 5 BP'!$F80:$EE80)+SUMIF('SPACELOG 6 BP'!$F$2:$EE$2,CD$4,'SPACELOG 6 BP'!$F80:$EE80)+SUMIF('SPACELOG 7 BP'!$F$2:$EE$2,CD$4,'SPACELOG 7 BP'!$F80:$EE80)+SUMIF('SPACELOG 8 BP'!$F$2:$EE$2,CD$4,'SPACELOG 8 BP'!$F80:$EE80)+SUMIF('SPACELOG 9 BP'!$F$2:$EE$2,CD$4,'SPACELOG 9 BP'!$F80:$EE80)+SUMIF('SPACELOG 10 BP'!$F$2:$EE$2,CD$4,'SPACELOG 10 BP'!$F80:$EE80)+SUMIF('SPACELOG 11 BP'!$F$2:$EE$2,CD$4,'SPACELOG 11 BP'!$F80:$EE80)+SUMIF('SPACELOG 12 BP'!$F$2:$EE$2,CD$4,'SPACELOG 12 BP'!$F80:$EE80)</f>
        <v>4697</v>
      </c>
      <c r="CE80" s="393">
        <f t="shared" si="331"/>
        <v>58214</v>
      </c>
      <c r="CF80" s="33">
        <f>SUMIF('reporting montigny'!$F$2:$EE$2,CF$4,'reporting montigny'!$F80:$EE80)+SUMIF('reporting boissy'!$F$2:$EE$2,CF$4,'reporting boissy'!$F80:$EE80)+SUMIF('reporting moussy'!$F$2:$EE$2,CF$4,'reporting moussy'!$F80:$EE80)+SUMIF('reporting trappes'!$F$2:$EE$2,CF$4,'reporting trappes'!$F80:$EE80)+SUMIF('SPACELOG 5 BP'!$F$2:$EE$2,CF$4,'SPACELOG 5 BP'!$F80:$EE80)+SUMIF('SPACELOG 6 BP'!$F$2:$EE$2,CF$4,'SPACELOG 6 BP'!$F80:$EE80)+SUMIF('SPACELOG 7 BP'!$F$2:$EE$2,CF$4,'SPACELOG 7 BP'!$F80:$EE80)+SUMIF('SPACELOG 8 BP'!$F$2:$EE$2,CF$4,'SPACELOG 8 BP'!$F80:$EE80)+SUMIF('SPACELOG 9 BP'!$F$2:$EE$2,CF$4,'SPACELOG 9 BP'!$F80:$EE80)+SUMIF('SPACELOG 10 BP'!$F$2:$EE$2,CF$4,'SPACELOG 10 BP'!$F80:$EE80)+SUMIF('SPACELOG 11 BP'!$F$2:$EE$2,CF$4,'SPACELOG 11 BP'!$F80:$EE80)+SUMIF('SPACELOG 12 BP'!$F$2:$EE$2,CF$4,'SPACELOG 12 BP'!$F80:$EE80)</f>
        <v>4697</v>
      </c>
      <c r="CG80" s="33">
        <f>SUMIF('reporting montigny'!$F$2:$EE$2,CG$4,'reporting montigny'!$F80:$EE80)+SUMIF('reporting boissy'!$F$2:$EE$2,CG$4,'reporting boissy'!$F80:$EE80)+SUMIF('reporting moussy'!$F$2:$EE$2,CG$4,'reporting moussy'!$F80:$EE80)+SUMIF('reporting trappes'!$F$2:$EE$2,CG$4,'reporting trappes'!$F80:$EE80)+SUMIF('SPACELOG 5 BP'!$F$2:$EE$2,CG$4,'SPACELOG 5 BP'!$F80:$EE80)+SUMIF('SPACELOG 6 BP'!$F$2:$EE$2,CG$4,'SPACELOG 6 BP'!$F80:$EE80)+SUMIF('SPACELOG 7 BP'!$F$2:$EE$2,CG$4,'SPACELOG 7 BP'!$F80:$EE80)+SUMIF('SPACELOG 8 BP'!$F$2:$EE$2,CG$4,'SPACELOG 8 BP'!$F80:$EE80)+SUMIF('SPACELOG 9 BP'!$F$2:$EE$2,CG$4,'SPACELOG 9 BP'!$F80:$EE80)+SUMIF('SPACELOG 10 BP'!$F$2:$EE$2,CG$4,'SPACELOG 10 BP'!$F80:$EE80)+SUMIF('SPACELOG 11 BP'!$F$2:$EE$2,CG$4,'SPACELOG 11 BP'!$F80:$EE80)+SUMIF('SPACELOG 12 BP'!$F$2:$EE$2,CG$4,'SPACELOG 12 BP'!$F80:$EE80)</f>
        <v>4697</v>
      </c>
      <c r="CH80" s="33">
        <f>SUMIF('reporting montigny'!$F$2:$EE$2,CH$4,'reporting montigny'!$F80:$EE80)+SUMIF('reporting boissy'!$F$2:$EE$2,CH$4,'reporting boissy'!$F80:$EE80)+SUMIF('reporting moussy'!$F$2:$EE$2,CH$4,'reporting moussy'!$F80:$EE80)+SUMIF('reporting trappes'!$F$2:$EE$2,CH$4,'reporting trappes'!$F80:$EE80)+SUMIF('SPACELOG 5 BP'!$F$2:$EE$2,CH$4,'SPACELOG 5 BP'!$F80:$EE80)+SUMIF('SPACELOG 6 BP'!$F$2:$EE$2,CH$4,'SPACELOG 6 BP'!$F80:$EE80)+SUMIF('SPACELOG 7 BP'!$F$2:$EE$2,CH$4,'SPACELOG 7 BP'!$F80:$EE80)+SUMIF('SPACELOG 8 BP'!$F$2:$EE$2,CH$4,'SPACELOG 8 BP'!$F80:$EE80)+SUMIF('SPACELOG 9 BP'!$F$2:$EE$2,CH$4,'SPACELOG 9 BP'!$F80:$EE80)+SUMIF('SPACELOG 10 BP'!$F$2:$EE$2,CH$4,'SPACELOG 10 BP'!$F80:$EE80)+SUMIF('SPACELOG 11 BP'!$F$2:$EE$2,CH$4,'SPACELOG 11 BP'!$F80:$EE80)+SUMIF('SPACELOG 12 BP'!$F$2:$EE$2,CH$4,'SPACELOG 12 BP'!$F80:$EE80)</f>
        <v>4697</v>
      </c>
      <c r="CI80" s="33">
        <f>SUMIF('reporting montigny'!$F$2:$EE$2,CI$4,'reporting montigny'!$F80:$EE80)+SUMIF('reporting boissy'!$F$2:$EE$2,CI$4,'reporting boissy'!$F80:$EE80)+SUMIF('reporting moussy'!$F$2:$EE$2,CI$4,'reporting moussy'!$F80:$EE80)+SUMIF('reporting trappes'!$F$2:$EE$2,CI$4,'reporting trappes'!$F80:$EE80)+SUMIF('SPACELOG 5 BP'!$F$2:$EE$2,CI$4,'SPACELOG 5 BP'!$F80:$EE80)+SUMIF('SPACELOG 6 BP'!$F$2:$EE$2,CI$4,'SPACELOG 6 BP'!$F80:$EE80)+SUMIF('SPACELOG 7 BP'!$F$2:$EE$2,CI$4,'SPACELOG 7 BP'!$F80:$EE80)+SUMIF('SPACELOG 8 BP'!$F$2:$EE$2,CI$4,'SPACELOG 8 BP'!$F80:$EE80)+SUMIF('SPACELOG 9 BP'!$F$2:$EE$2,CI$4,'SPACELOG 9 BP'!$F80:$EE80)+SUMIF('SPACELOG 10 BP'!$F$2:$EE$2,CI$4,'SPACELOG 10 BP'!$F80:$EE80)+SUMIF('SPACELOG 11 BP'!$F$2:$EE$2,CI$4,'SPACELOG 11 BP'!$F80:$EE80)+SUMIF('SPACELOG 12 BP'!$F$2:$EE$2,CI$4,'SPACELOG 12 BP'!$F80:$EE80)</f>
        <v>4697</v>
      </c>
      <c r="CJ80" s="33">
        <f>SUMIF('reporting montigny'!$F$2:$EE$2,CJ$4,'reporting montigny'!$F80:$EE80)+SUMIF('reporting boissy'!$F$2:$EE$2,CJ$4,'reporting boissy'!$F80:$EE80)+SUMIF('reporting moussy'!$F$2:$EE$2,CJ$4,'reporting moussy'!$F80:$EE80)+SUMIF('reporting trappes'!$F$2:$EE$2,CJ$4,'reporting trappes'!$F80:$EE80)+SUMIF('SPACELOG 5 BP'!$F$2:$EE$2,CJ$4,'SPACELOG 5 BP'!$F80:$EE80)+SUMIF('SPACELOG 6 BP'!$F$2:$EE$2,CJ$4,'SPACELOG 6 BP'!$F80:$EE80)+SUMIF('SPACELOG 7 BP'!$F$2:$EE$2,CJ$4,'SPACELOG 7 BP'!$F80:$EE80)+SUMIF('SPACELOG 8 BP'!$F$2:$EE$2,CJ$4,'SPACELOG 8 BP'!$F80:$EE80)+SUMIF('SPACELOG 9 BP'!$F$2:$EE$2,CJ$4,'SPACELOG 9 BP'!$F80:$EE80)+SUMIF('SPACELOG 10 BP'!$F$2:$EE$2,CJ$4,'SPACELOG 10 BP'!$F80:$EE80)+SUMIF('SPACELOG 11 BP'!$F$2:$EE$2,CJ$4,'SPACELOG 11 BP'!$F80:$EE80)+SUMIF('SPACELOG 12 BP'!$F$2:$EE$2,CJ$4,'SPACELOG 12 BP'!$F80:$EE80)</f>
        <v>3477</v>
      </c>
      <c r="CK80" s="33">
        <f>SUMIF('reporting montigny'!$F$2:$EE$2,CK$4,'reporting montigny'!$F80:$EE80)+SUMIF('reporting boissy'!$F$2:$EE$2,CK$4,'reporting boissy'!$F80:$EE80)+SUMIF('reporting moussy'!$F$2:$EE$2,CK$4,'reporting moussy'!$F80:$EE80)+SUMIF('reporting trappes'!$F$2:$EE$2,CK$4,'reporting trappes'!$F80:$EE80)+SUMIF('SPACELOG 5 BP'!$F$2:$EE$2,CK$4,'SPACELOG 5 BP'!$F80:$EE80)+SUMIF('SPACELOG 6 BP'!$F$2:$EE$2,CK$4,'SPACELOG 6 BP'!$F80:$EE80)+SUMIF('SPACELOG 7 BP'!$F$2:$EE$2,CK$4,'SPACELOG 7 BP'!$F80:$EE80)+SUMIF('SPACELOG 8 BP'!$F$2:$EE$2,CK$4,'SPACELOG 8 BP'!$F80:$EE80)+SUMIF('SPACELOG 9 BP'!$F$2:$EE$2,CK$4,'SPACELOG 9 BP'!$F80:$EE80)+SUMIF('SPACELOG 10 BP'!$F$2:$EE$2,CK$4,'SPACELOG 10 BP'!$F80:$EE80)+SUMIF('SPACELOG 11 BP'!$F$2:$EE$2,CK$4,'SPACELOG 11 BP'!$F80:$EE80)+SUMIF('SPACELOG 12 BP'!$F$2:$EE$2,CK$4,'SPACELOG 12 BP'!$F80:$EE80)</f>
        <v>3477</v>
      </c>
      <c r="CL80" s="33">
        <f>SUMIF('reporting montigny'!$F$2:$EE$2,CL$4,'reporting montigny'!$F80:$EE80)+SUMIF('reporting boissy'!$F$2:$EE$2,CL$4,'reporting boissy'!$F80:$EE80)+SUMIF('reporting moussy'!$F$2:$EE$2,CL$4,'reporting moussy'!$F80:$EE80)+SUMIF('reporting trappes'!$F$2:$EE$2,CL$4,'reporting trappes'!$F80:$EE80)+SUMIF('SPACELOG 5 BP'!$F$2:$EE$2,CL$4,'SPACELOG 5 BP'!$F80:$EE80)+SUMIF('SPACELOG 6 BP'!$F$2:$EE$2,CL$4,'SPACELOG 6 BP'!$F80:$EE80)+SUMIF('SPACELOG 7 BP'!$F$2:$EE$2,CL$4,'SPACELOG 7 BP'!$F80:$EE80)+SUMIF('SPACELOG 8 BP'!$F$2:$EE$2,CL$4,'SPACELOG 8 BP'!$F80:$EE80)+SUMIF('SPACELOG 9 BP'!$F$2:$EE$2,CL$4,'SPACELOG 9 BP'!$F80:$EE80)+SUMIF('SPACELOG 10 BP'!$F$2:$EE$2,CL$4,'SPACELOG 10 BP'!$F80:$EE80)+SUMIF('SPACELOG 11 BP'!$F$2:$EE$2,CL$4,'SPACELOG 11 BP'!$F80:$EE80)+SUMIF('SPACELOG 12 BP'!$F$2:$EE$2,CL$4,'SPACELOG 12 BP'!$F80:$EE80)</f>
        <v>3477</v>
      </c>
      <c r="CM80" s="33">
        <f>SUMIF('reporting montigny'!$F$2:$EE$2,CM$4,'reporting montigny'!$F80:$EE80)+SUMIF('reporting boissy'!$F$2:$EE$2,CM$4,'reporting boissy'!$F80:$EE80)+SUMIF('reporting moussy'!$F$2:$EE$2,CM$4,'reporting moussy'!$F80:$EE80)+SUMIF('reporting trappes'!$F$2:$EE$2,CM$4,'reporting trappes'!$F80:$EE80)+SUMIF('SPACELOG 5 BP'!$F$2:$EE$2,CM$4,'SPACELOG 5 BP'!$F80:$EE80)+SUMIF('SPACELOG 6 BP'!$F$2:$EE$2,CM$4,'SPACELOG 6 BP'!$F80:$EE80)+SUMIF('SPACELOG 7 BP'!$F$2:$EE$2,CM$4,'SPACELOG 7 BP'!$F80:$EE80)+SUMIF('SPACELOG 8 BP'!$F$2:$EE$2,CM$4,'SPACELOG 8 BP'!$F80:$EE80)+SUMIF('SPACELOG 9 BP'!$F$2:$EE$2,CM$4,'SPACELOG 9 BP'!$F80:$EE80)+SUMIF('SPACELOG 10 BP'!$F$2:$EE$2,CM$4,'SPACELOG 10 BP'!$F80:$EE80)+SUMIF('SPACELOG 11 BP'!$F$2:$EE$2,CM$4,'SPACELOG 11 BP'!$F80:$EE80)+SUMIF('SPACELOG 12 BP'!$F$2:$EE$2,CM$4,'SPACELOG 12 BP'!$F80:$EE80)</f>
        <v>3477</v>
      </c>
      <c r="CN80" s="33">
        <f>SUMIF('reporting montigny'!$F$2:$EE$2,CN$4,'reporting montigny'!$F80:$EE80)+SUMIF('reporting boissy'!$F$2:$EE$2,CN$4,'reporting boissy'!$F80:$EE80)+SUMIF('reporting moussy'!$F$2:$EE$2,CN$4,'reporting moussy'!$F80:$EE80)+SUMIF('reporting trappes'!$F$2:$EE$2,CN$4,'reporting trappes'!$F80:$EE80)+SUMIF('SPACELOG 5 BP'!$F$2:$EE$2,CN$4,'SPACELOG 5 BP'!$F80:$EE80)+SUMIF('SPACELOG 6 BP'!$F$2:$EE$2,CN$4,'SPACELOG 6 BP'!$F80:$EE80)+SUMIF('SPACELOG 7 BP'!$F$2:$EE$2,CN$4,'SPACELOG 7 BP'!$F80:$EE80)+SUMIF('SPACELOG 8 BP'!$F$2:$EE$2,CN$4,'SPACELOG 8 BP'!$F80:$EE80)+SUMIF('SPACELOG 9 BP'!$F$2:$EE$2,CN$4,'SPACELOG 9 BP'!$F80:$EE80)+SUMIF('SPACELOG 10 BP'!$F$2:$EE$2,CN$4,'SPACELOG 10 BP'!$F80:$EE80)+SUMIF('SPACELOG 11 BP'!$F$2:$EE$2,CN$4,'SPACELOG 11 BP'!$F80:$EE80)+SUMIF('SPACELOG 12 BP'!$F$2:$EE$2,CN$4,'SPACELOG 12 BP'!$F80:$EE80)</f>
        <v>3477</v>
      </c>
      <c r="CO80" s="33">
        <f>SUMIF('reporting montigny'!$F$2:$EE$2,CO$4,'reporting montigny'!$F80:$EE80)+SUMIF('reporting boissy'!$F$2:$EE$2,CO$4,'reporting boissy'!$F80:$EE80)+SUMIF('reporting moussy'!$F$2:$EE$2,CO$4,'reporting moussy'!$F80:$EE80)+SUMIF('reporting trappes'!$F$2:$EE$2,CO$4,'reporting trappes'!$F80:$EE80)+SUMIF('SPACELOG 5 BP'!$F$2:$EE$2,CO$4,'SPACELOG 5 BP'!$F80:$EE80)+SUMIF('SPACELOG 6 BP'!$F$2:$EE$2,CO$4,'SPACELOG 6 BP'!$F80:$EE80)+SUMIF('SPACELOG 7 BP'!$F$2:$EE$2,CO$4,'SPACELOG 7 BP'!$F80:$EE80)+SUMIF('SPACELOG 8 BP'!$F$2:$EE$2,CO$4,'SPACELOG 8 BP'!$F80:$EE80)+SUMIF('SPACELOG 9 BP'!$F$2:$EE$2,CO$4,'SPACELOG 9 BP'!$F80:$EE80)+SUMIF('SPACELOG 10 BP'!$F$2:$EE$2,CO$4,'SPACELOG 10 BP'!$F80:$EE80)+SUMIF('SPACELOG 11 BP'!$F$2:$EE$2,CO$4,'SPACELOG 11 BP'!$F80:$EE80)+SUMIF('SPACELOG 12 BP'!$F$2:$EE$2,CO$4,'SPACELOG 12 BP'!$F80:$EE80)</f>
        <v>3477</v>
      </c>
      <c r="CP80" s="33">
        <f>SUMIF('reporting montigny'!$F$2:$EE$2,CP$4,'reporting montigny'!$F80:$EE80)+SUMIF('reporting boissy'!$F$2:$EE$2,CP$4,'reporting boissy'!$F80:$EE80)+SUMIF('reporting moussy'!$F$2:$EE$2,CP$4,'reporting moussy'!$F80:$EE80)+SUMIF('reporting trappes'!$F$2:$EE$2,CP$4,'reporting trappes'!$F80:$EE80)+SUMIF('SPACELOG 5 BP'!$F$2:$EE$2,CP$4,'SPACELOG 5 BP'!$F80:$EE80)+SUMIF('SPACELOG 6 BP'!$F$2:$EE$2,CP$4,'SPACELOG 6 BP'!$F80:$EE80)+SUMIF('SPACELOG 7 BP'!$F$2:$EE$2,CP$4,'SPACELOG 7 BP'!$F80:$EE80)+SUMIF('SPACELOG 8 BP'!$F$2:$EE$2,CP$4,'SPACELOG 8 BP'!$F80:$EE80)+SUMIF('SPACELOG 9 BP'!$F$2:$EE$2,CP$4,'SPACELOG 9 BP'!$F80:$EE80)+SUMIF('SPACELOG 10 BP'!$F$2:$EE$2,CP$4,'SPACELOG 10 BP'!$F80:$EE80)+SUMIF('SPACELOG 11 BP'!$F$2:$EE$2,CP$4,'SPACELOG 11 BP'!$F80:$EE80)+SUMIF('SPACELOG 12 BP'!$F$2:$EE$2,CP$4,'SPACELOG 12 BP'!$F80:$EE80)</f>
        <v>3477</v>
      </c>
      <c r="CQ80" s="33">
        <f>SUMIF('reporting montigny'!$F$2:$EE$2,CQ$4,'reporting montigny'!$F80:$EE80)+SUMIF('reporting boissy'!$F$2:$EE$2,CQ$4,'reporting boissy'!$F80:$EE80)+SUMIF('reporting moussy'!$F$2:$EE$2,CQ$4,'reporting moussy'!$F80:$EE80)+SUMIF('reporting trappes'!$F$2:$EE$2,CQ$4,'reporting trappes'!$F80:$EE80)+SUMIF('SPACELOG 5 BP'!$F$2:$EE$2,CQ$4,'SPACELOG 5 BP'!$F80:$EE80)+SUMIF('SPACELOG 6 BP'!$F$2:$EE$2,CQ$4,'SPACELOG 6 BP'!$F80:$EE80)+SUMIF('SPACELOG 7 BP'!$F$2:$EE$2,CQ$4,'SPACELOG 7 BP'!$F80:$EE80)+SUMIF('SPACELOG 8 BP'!$F$2:$EE$2,CQ$4,'SPACELOG 8 BP'!$F80:$EE80)+SUMIF('SPACELOG 9 BP'!$F$2:$EE$2,CQ$4,'SPACELOG 9 BP'!$F80:$EE80)+SUMIF('SPACELOG 10 BP'!$F$2:$EE$2,CQ$4,'SPACELOG 10 BP'!$F80:$EE80)+SUMIF('SPACELOG 11 BP'!$F$2:$EE$2,CQ$4,'SPACELOG 11 BP'!$F80:$EE80)+SUMIF('SPACELOG 12 BP'!$F$2:$EE$2,CQ$4,'SPACELOG 12 BP'!$F80:$EE80)</f>
        <v>3477</v>
      </c>
      <c r="CR80" s="393">
        <f t="shared" si="332"/>
        <v>46604</v>
      </c>
      <c r="CS80" s="33">
        <f>SUMIF('reporting montigny'!$F$2:$EE$2,CS$4,'reporting montigny'!$F80:$EE80)+SUMIF('reporting boissy'!$F$2:$EE$2,CS$4,'reporting boissy'!$F80:$EE80)+SUMIF('reporting moussy'!$F$2:$EE$2,CS$4,'reporting moussy'!$F80:$EE80)+SUMIF('reporting trappes'!$F$2:$EE$2,CS$4,'reporting trappes'!$F80:$EE80)+SUMIF('SPACELOG 5 BP'!$F$2:$EE$2,CS$4,'SPACELOG 5 BP'!$F80:$EE80)+SUMIF('SPACELOG 6 BP'!$F$2:$EE$2,CS$4,'SPACELOG 6 BP'!$F80:$EE80)+SUMIF('SPACELOG 7 BP'!$F$2:$EE$2,CS$4,'SPACELOG 7 BP'!$F80:$EE80)+SUMIF('SPACELOG 8 BP'!$F$2:$EE$2,CS$4,'SPACELOG 8 BP'!$F80:$EE80)+SUMIF('SPACELOG 9 BP'!$F$2:$EE$2,CS$4,'SPACELOG 9 BP'!$F80:$EE80)+SUMIF('SPACELOG 10 BP'!$F$2:$EE$2,CS$4,'SPACELOG 10 BP'!$F80:$EE80)+SUMIF('SPACELOG 11 BP'!$F$2:$EE$2,CS$4,'SPACELOG 11 BP'!$F80:$EE80)+SUMIF('SPACELOG 12 BP'!$F$2:$EE$2,CS$4,'SPACELOG 12 BP'!$F80:$EE80)</f>
        <v>3477</v>
      </c>
      <c r="CT80" s="33">
        <f>SUMIF('reporting montigny'!$F$2:$EE$2,CT$4,'reporting montigny'!$F80:$EE80)+SUMIF('reporting boissy'!$F$2:$EE$2,CT$4,'reporting boissy'!$F80:$EE80)+SUMIF('reporting moussy'!$F$2:$EE$2,CT$4,'reporting moussy'!$F80:$EE80)+SUMIF('reporting trappes'!$F$2:$EE$2,CT$4,'reporting trappes'!$F80:$EE80)+SUMIF('SPACELOG 5 BP'!$F$2:$EE$2,CT$4,'SPACELOG 5 BP'!$F80:$EE80)+SUMIF('SPACELOG 6 BP'!$F$2:$EE$2,CT$4,'SPACELOG 6 BP'!$F80:$EE80)+SUMIF('SPACELOG 7 BP'!$F$2:$EE$2,CT$4,'SPACELOG 7 BP'!$F80:$EE80)+SUMIF('SPACELOG 8 BP'!$F$2:$EE$2,CT$4,'SPACELOG 8 BP'!$F80:$EE80)+SUMIF('SPACELOG 9 BP'!$F$2:$EE$2,CT$4,'SPACELOG 9 BP'!$F80:$EE80)+SUMIF('SPACELOG 10 BP'!$F$2:$EE$2,CT$4,'SPACELOG 10 BP'!$F80:$EE80)+SUMIF('SPACELOG 11 BP'!$F$2:$EE$2,CT$4,'SPACELOG 11 BP'!$F80:$EE80)+SUMIF('SPACELOG 12 BP'!$F$2:$EE$2,CT$4,'SPACELOG 12 BP'!$F80:$EE80)</f>
        <v>3477</v>
      </c>
      <c r="CU80" s="33">
        <f>SUMIF('reporting montigny'!$F$2:$EE$2,CU$4,'reporting montigny'!$F80:$EE80)+SUMIF('reporting boissy'!$F$2:$EE$2,CU$4,'reporting boissy'!$F80:$EE80)+SUMIF('reporting moussy'!$F$2:$EE$2,CU$4,'reporting moussy'!$F80:$EE80)+SUMIF('reporting trappes'!$F$2:$EE$2,CU$4,'reporting trappes'!$F80:$EE80)+SUMIF('SPACELOG 5 BP'!$F$2:$EE$2,CU$4,'SPACELOG 5 BP'!$F80:$EE80)+SUMIF('SPACELOG 6 BP'!$F$2:$EE$2,CU$4,'SPACELOG 6 BP'!$F80:$EE80)+SUMIF('SPACELOG 7 BP'!$F$2:$EE$2,CU$4,'SPACELOG 7 BP'!$F80:$EE80)+SUMIF('SPACELOG 8 BP'!$F$2:$EE$2,CU$4,'SPACELOG 8 BP'!$F80:$EE80)+SUMIF('SPACELOG 9 BP'!$F$2:$EE$2,CU$4,'SPACELOG 9 BP'!$F80:$EE80)+SUMIF('SPACELOG 10 BP'!$F$2:$EE$2,CU$4,'SPACELOG 10 BP'!$F80:$EE80)+SUMIF('SPACELOG 11 BP'!$F$2:$EE$2,CU$4,'SPACELOG 11 BP'!$F80:$EE80)+SUMIF('SPACELOG 12 BP'!$F$2:$EE$2,CU$4,'SPACELOG 12 BP'!$F80:$EE80)</f>
        <v>3477</v>
      </c>
      <c r="CV80" s="33">
        <f>SUMIF('reporting montigny'!$F$2:$EE$2,CV$4,'reporting montigny'!$F80:$EE80)+SUMIF('reporting boissy'!$F$2:$EE$2,CV$4,'reporting boissy'!$F80:$EE80)+SUMIF('reporting moussy'!$F$2:$EE$2,CV$4,'reporting moussy'!$F80:$EE80)+SUMIF('reporting trappes'!$F$2:$EE$2,CV$4,'reporting trappes'!$F80:$EE80)+SUMIF('SPACELOG 5 BP'!$F$2:$EE$2,CV$4,'SPACELOG 5 BP'!$F80:$EE80)+SUMIF('SPACELOG 6 BP'!$F$2:$EE$2,CV$4,'SPACELOG 6 BP'!$F80:$EE80)+SUMIF('SPACELOG 7 BP'!$F$2:$EE$2,CV$4,'SPACELOG 7 BP'!$F80:$EE80)+SUMIF('SPACELOG 8 BP'!$F$2:$EE$2,CV$4,'SPACELOG 8 BP'!$F80:$EE80)+SUMIF('SPACELOG 9 BP'!$F$2:$EE$2,CV$4,'SPACELOG 9 BP'!$F80:$EE80)+SUMIF('SPACELOG 10 BP'!$F$2:$EE$2,CV$4,'SPACELOG 10 BP'!$F80:$EE80)+SUMIF('SPACELOG 11 BP'!$F$2:$EE$2,CV$4,'SPACELOG 11 BP'!$F80:$EE80)+SUMIF('SPACELOG 12 BP'!$F$2:$EE$2,CV$4,'SPACELOG 12 BP'!$F80:$EE80)</f>
        <v>3477</v>
      </c>
      <c r="CW80" s="33">
        <f>SUMIF('reporting montigny'!$F$2:$EE$2,CW$4,'reporting montigny'!$F80:$EE80)+SUMIF('reporting boissy'!$F$2:$EE$2,CW$4,'reporting boissy'!$F80:$EE80)+SUMIF('reporting moussy'!$F$2:$EE$2,CW$4,'reporting moussy'!$F80:$EE80)+SUMIF('reporting trappes'!$F$2:$EE$2,CW$4,'reporting trappes'!$F80:$EE80)+SUMIF('SPACELOG 5 BP'!$F$2:$EE$2,CW$4,'SPACELOG 5 BP'!$F80:$EE80)+SUMIF('SPACELOG 6 BP'!$F$2:$EE$2,CW$4,'SPACELOG 6 BP'!$F80:$EE80)+SUMIF('SPACELOG 7 BP'!$F$2:$EE$2,CW$4,'SPACELOG 7 BP'!$F80:$EE80)+SUMIF('SPACELOG 8 BP'!$F$2:$EE$2,CW$4,'SPACELOG 8 BP'!$F80:$EE80)+SUMIF('SPACELOG 9 BP'!$F$2:$EE$2,CW$4,'SPACELOG 9 BP'!$F80:$EE80)+SUMIF('SPACELOG 10 BP'!$F$2:$EE$2,CW$4,'SPACELOG 10 BP'!$F80:$EE80)+SUMIF('SPACELOG 11 BP'!$F$2:$EE$2,CW$4,'SPACELOG 11 BP'!$F80:$EE80)+SUMIF('SPACELOG 12 BP'!$F$2:$EE$2,CW$4,'SPACELOG 12 BP'!$F80:$EE80)</f>
        <v>3477</v>
      </c>
      <c r="CX80" s="33">
        <f>SUMIF('reporting montigny'!$F$2:$EE$2,CX$4,'reporting montigny'!$F80:$EE80)+SUMIF('reporting boissy'!$F$2:$EE$2,CX$4,'reporting boissy'!$F80:$EE80)+SUMIF('reporting moussy'!$F$2:$EE$2,CX$4,'reporting moussy'!$F80:$EE80)+SUMIF('reporting trappes'!$F$2:$EE$2,CX$4,'reporting trappes'!$F80:$EE80)+SUMIF('SPACELOG 5 BP'!$F$2:$EE$2,CX$4,'SPACELOG 5 BP'!$F80:$EE80)+SUMIF('SPACELOG 6 BP'!$F$2:$EE$2,CX$4,'SPACELOG 6 BP'!$F80:$EE80)+SUMIF('SPACELOG 7 BP'!$F$2:$EE$2,CX$4,'SPACELOG 7 BP'!$F80:$EE80)+SUMIF('SPACELOG 8 BP'!$F$2:$EE$2,CX$4,'SPACELOG 8 BP'!$F80:$EE80)+SUMIF('SPACELOG 9 BP'!$F$2:$EE$2,CX$4,'SPACELOG 9 BP'!$F80:$EE80)+SUMIF('SPACELOG 10 BP'!$F$2:$EE$2,CX$4,'SPACELOG 10 BP'!$F80:$EE80)+SUMIF('SPACELOG 11 BP'!$F$2:$EE$2,CX$4,'SPACELOG 11 BP'!$F80:$EE80)+SUMIF('SPACELOG 12 BP'!$F$2:$EE$2,CX$4,'SPACELOG 12 BP'!$F80:$EE80)</f>
        <v>3477</v>
      </c>
      <c r="CY80" s="33">
        <f>SUMIF('reporting montigny'!$F$2:$EE$2,CY$4,'reporting montigny'!$F80:$EE80)+SUMIF('reporting boissy'!$F$2:$EE$2,CY$4,'reporting boissy'!$F80:$EE80)+SUMIF('reporting moussy'!$F$2:$EE$2,CY$4,'reporting moussy'!$F80:$EE80)+SUMIF('reporting trappes'!$F$2:$EE$2,CY$4,'reporting trappes'!$F80:$EE80)+SUMIF('SPACELOG 5 BP'!$F$2:$EE$2,CY$4,'SPACELOG 5 BP'!$F80:$EE80)+SUMIF('SPACELOG 6 BP'!$F$2:$EE$2,CY$4,'SPACELOG 6 BP'!$F80:$EE80)+SUMIF('SPACELOG 7 BP'!$F$2:$EE$2,CY$4,'SPACELOG 7 BP'!$F80:$EE80)+SUMIF('SPACELOG 8 BP'!$F$2:$EE$2,CY$4,'SPACELOG 8 BP'!$F80:$EE80)+SUMIF('SPACELOG 9 BP'!$F$2:$EE$2,CY$4,'SPACELOG 9 BP'!$F80:$EE80)+SUMIF('SPACELOG 10 BP'!$F$2:$EE$2,CY$4,'SPACELOG 10 BP'!$F80:$EE80)+SUMIF('SPACELOG 11 BP'!$F$2:$EE$2,CY$4,'SPACELOG 11 BP'!$F80:$EE80)+SUMIF('SPACELOG 12 BP'!$F$2:$EE$2,CY$4,'SPACELOG 12 BP'!$F80:$EE80)</f>
        <v>3477</v>
      </c>
      <c r="CZ80" s="33">
        <f>SUMIF('reporting montigny'!$F$2:$EE$2,CZ$4,'reporting montigny'!$F80:$EE80)+SUMIF('reporting boissy'!$F$2:$EE$2,CZ$4,'reporting boissy'!$F80:$EE80)+SUMIF('reporting moussy'!$F$2:$EE$2,CZ$4,'reporting moussy'!$F80:$EE80)+SUMIF('reporting trappes'!$F$2:$EE$2,CZ$4,'reporting trappes'!$F80:$EE80)+SUMIF('SPACELOG 5 BP'!$F$2:$EE$2,CZ$4,'SPACELOG 5 BP'!$F80:$EE80)+SUMIF('SPACELOG 6 BP'!$F$2:$EE$2,CZ$4,'SPACELOG 6 BP'!$F80:$EE80)+SUMIF('SPACELOG 7 BP'!$F$2:$EE$2,CZ$4,'SPACELOG 7 BP'!$F80:$EE80)+SUMIF('SPACELOG 8 BP'!$F$2:$EE$2,CZ$4,'SPACELOG 8 BP'!$F80:$EE80)+SUMIF('SPACELOG 9 BP'!$F$2:$EE$2,CZ$4,'SPACELOG 9 BP'!$F80:$EE80)+SUMIF('SPACELOG 10 BP'!$F$2:$EE$2,CZ$4,'SPACELOG 10 BP'!$F80:$EE80)+SUMIF('SPACELOG 11 BP'!$F$2:$EE$2,CZ$4,'SPACELOG 11 BP'!$F80:$EE80)+SUMIF('SPACELOG 12 BP'!$F$2:$EE$2,CZ$4,'SPACELOG 12 BP'!$F80:$EE80)</f>
        <v>3477</v>
      </c>
      <c r="DA80" s="33">
        <f>SUMIF('reporting montigny'!$F$2:$EE$2,DA$4,'reporting montigny'!$F80:$EE80)+SUMIF('reporting boissy'!$F$2:$EE$2,DA$4,'reporting boissy'!$F80:$EE80)+SUMIF('reporting moussy'!$F$2:$EE$2,DA$4,'reporting moussy'!$F80:$EE80)+SUMIF('reporting trappes'!$F$2:$EE$2,DA$4,'reporting trappes'!$F80:$EE80)+SUMIF('SPACELOG 5 BP'!$F$2:$EE$2,DA$4,'SPACELOG 5 BP'!$F80:$EE80)+SUMIF('SPACELOG 6 BP'!$F$2:$EE$2,DA$4,'SPACELOG 6 BP'!$F80:$EE80)+SUMIF('SPACELOG 7 BP'!$F$2:$EE$2,DA$4,'SPACELOG 7 BP'!$F80:$EE80)+SUMIF('SPACELOG 8 BP'!$F$2:$EE$2,DA$4,'SPACELOG 8 BP'!$F80:$EE80)+SUMIF('SPACELOG 9 BP'!$F$2:$EE$2,DA$4,'SPACELOG 9 BP'!$F80:$EE80)+SUMIF('SPACELOG 10 BP'!$F$2:$EE$2,DA$4,'SPACELOG 10 BP'!$F80:$EE80)+SUMIF('SPACELOG 11 BP'!$F$2:$EE$2,DA$4,'SPACELOG 11 BP'!$F80:$EE80)+SUMIF('SPACELOG 12 BP'!$F$2:$EE$2,DA$4,'SPACELOG 12 BP'!$F80:$EE80)</f>
        <v>3477</v>
      </c>
      <c r="DB80" s="33">
        <f>SUMIF('reporting montigny'!$F$2:$EE$2,DB$4,'reporting montigny'!$F80:$EE80)+SUMIF('reporting boissy'!$F$2:$EE$2,DB$4,'reporting boissy'!$F80:$EE80)+SUMIF('reporting moussy'!$F$2:$EE$2,DB$4,'reporting moussy'!$F80:$EE80)+SUMIF('reporting trappes'!$F$2:$EE$2,DB$4,'reporting trappes'!$F80:$EE80)+SUMIF('SPACELOG 5 BP'!$F$2:$EE$2,DB$4,'SPACELOG 5 BP'!$F80:$EE80)+SUMIF('SPACELOG 6 BP'!$F$2:$EE$2,DB$4,'SPACELOG 6 BP'!$F80:$EE80)+SUMIF('SPACELOG 7 BP'!$F$2:$EE$2,DB$4,'SPACELOG 7 BP'!$F80:$EE80)+SUMIF('SPACELOG 8 BP'!$F$2:$EE$2,DB$4,'SPACELOG 8 BP'!$F80:$EE80)+SUMIF('SPACELOG 9 BP'!$F$2:$EE$2,DB$4,'SPACELOG 9 BP'!$F80:$EE80)+SUMIF('SPACELOG 10 BP'!$F$2:$EE$2,DB$4,'SPACELOG 10 BP'!$F80:$EE80)+SUMIF('SPACELOG 11 BP'!$F$2:$EE$2,DB$4,'SPACELOG 11 BP'!$F80:$EE80)+SUMIF('SPACELOG 12 BP'!$F$2:$EE$2,DB$4,'SPACELOG 12 BP'!$F80:$EE80)</f>
        <v>3477</v>
      </c>
      <c r="DC80" s="33">
        <f>SUMIF('reporting montigny'!$F$2:$EE$2,DC$4,'reporting montigny'!$F80:$EE80)+SUMIF('reporting boissy'!$F$2:$EE$2,DC$4,'reporting boissy'!$F80:$EE80)+SUMIF('reporting moussy'!$F$2:$EE$2,DC$4,'reporting moussy'!$F80:$EE80)+SUMIF('reporting trappes'!$F$2:$EE$2,DC$4,'reporting trappes'!$F80:$EE80)+SUMIF('SPACELOG 5 BP'!$F$2:$EE$2,DC$4,'SPACELOG 5 BP'!$F80:$EE80)+SUMIF('SPACELOG 6 BP'!$F$2:$EE$2,DC$4,'SPACELOG 6 BP'!$F80:$EE80)+SUMIF('SPACELOG 7 BP'!$F$2:$EE$2,DC$4,'SPACELOG 7 BP'!$F80:$EE80)+SUMIF('SPACELOG 8 BP'!$F$2:$EE$2,DC$4,'SPACELOG 8 BP'!$F80:$EE80)+SUMIF('SPACELOG 9 BP'!$F$2:$EE$2,DC$4,'SPACELOG 9 BP'!$F80:$EE80)+SUMIF('SPACELOG 10 BP'!$F$2:$EE$2,DC$4,'SPACELOG 10 BP'!$F80:$EE80)+SUMIF('SPACELOG 11 BP'!$F$2:$EE$2,DC$4,'SPACELOG 11 BP'!$F80:$EE80)+SUMIF('SPACELOG 12 BP'!$F$2:$EE$2,DC$4,'SPACELOG 12 BP'!$F80:$EE80)</f>
        <v>3477</v>
      </c>
      <c r="DD80" s="33">
        <f>SUMIF('reporting montigny'!$F$2:$EE$2,DD$4,'reporting montigny'!$F80:$EE80)+SUMIF('reporting boissy'!$F$2:$EE$2,DD$4,'reporting boissy'!$F80:$EE80)+SUMIF('reporting moussy'!$F$2:$EE$2,DD$4,'reporting moussy'!$F80:$EE80)+SUMIF('reporting trappes'!$F$2:$EE$2,DD$4,'reporting trappes'!$F80:$EE80)+SUMIF('SPACELOG 5 BP'!$F$2:$EE$2,DD$4,'SPACELOG 5 BP'!$F80:$EE80)+SUMIF('SPACELOG 6 BP'!$F$2:$EE$2,DD$4,'SPACELOG 6 BP'!$F80:$EE80)+SUMIF('SPACELOG 7 BP'!$F$2:$EE$2,DD$4,'SPACELOG 7 BP'!$F80:$EE80)+SUMIF('SPACELOG 8 BP'!$F$2:$EE$2,DD$4,'SPACELOG 8 BP'!$F80:$EE80)+SUMIF('SPACELOG 9 BP'!$F$2:$EE$2,DD$4,'SPACELOG 9 BP'!$F80:$EE80)+SUMIF('SPACELOG 10 BP'!$F$2:$EE$2,DD$4,'SPACELOG 10 BP'!$F80:$EE80)+SUMIF('SPACELOG 11 BP'!$F$2:$EE$2,DD$4,'SPACELOG 11 BP'!$F80:$EE80)+SUMIF('SPACELOG 12 BP'!$F$2:$EE$2,DD$4,'SPACELOG 12 BP'!$F80:$EE80)</f>
        <v>3477</v>
      </c>
      <c r="DE80" s="393">
        <f t="shared" si="333"/>
        <v>41724</v>
      </c>
      <c r="DF80" s="33">
        <f>SUMIF('reporting montigny'!$F$2:$EE$2,DF$4,'reporting montigny'!$F80:$EE80)+SUMIF('reporting boissy'!$F$2:$EE$2,DF$4,'reporting boissy'!$F80:$EE80)+SUMIF('reporting moussy'!$F$2:$EE$2,DF$4,'reporting moussy'!$F80:$EE80)+SUMIF('reporting trappes'!$F$2:$EE$2,DF$4,'reporting trappes'!$F80:$EE80)+SUMIF('SPACELOG 5 BP'!$F$2:$EE$2,DF$4,'SPACELOG 5 BP'!$F80:$EE80)+SUMIF('SPACELOG 6 BP'!$F$2:$EE$2,DF$4,'SPACELOG 6 BP'!$F80:$EE80)+SUMIF('SPACELOG 7 BP'!$F$2:$EE$2,DF$4,'SPACELOG 7 BP'!$F80:$EE80)+SUMIF('SPACELOG 8 BP'!$F$2:$EE$2,DF$4,'SPACELOG 8 BP'!$F80:$EE80)+SUMIF('SPACELOG 9 BP'!$F$2:$EE$2,DF$4,'SPACELOG 9 BP'!$F80:$EE80)+SUMIF('SPACELOG 10 BP'!$F$2:$EE$2,DF$4,'SPACELOG 10 BP'!$F80:$EE80)+SUMIF('SPACELOG 11 BP'!$F$2:$EE$2,DF$4,'SPACELOG 11 BP'!$F80:$EE80)+SUMIF('SPACELOG 12 BP'!$F$2:$EE$2,DF$4,'SPACELOG 12 BP'!$F80:$EE80)</f>
        <v>3477</v>
      </c>
      <c r="DG80" s="33">
        <f>SUMIF('reporting montigny'!$F$2:$EE$2,DG$4,'reporting montigny'!$F80:$EE80)+SUMIF('reporting boissy'!$F$2:$EE$2,DG$4,'reporting boissy'!$F80:$EE80)+SUMIF('reporting moussy'!$F$2:$EE$2,DG$4,'reporting moussy'!$F80:$EE80)+SUMIF('reporting trappes'!$F$2:$EE$2,DG$4,'reporting trappes'!$F80:$EE80)+SUMIF('SPACELOG 5 BP'!$F$2:$EE$2,DG$4,'SPACELOG 5 BP'!$F80:$EE80)+SUMIF('SPACELOG 6 BP'!$F$2:$EE$2,DG$4,'SPACELOG 6 BP'!$F80:$EE80)+SUMIF('SPACELOG 7 BP'!$F$2:$EE$2,DG$4,'SPACELOG 7 BP'!$F80:$EE80)+SUMIF('SPACELOG 8 BP'!$F$2:$EE$2,DG$4,'SPACELOG 8 BP'!$F80:$EE80)+SUMIF('SPACELOG 9 BP'!$F$2:$EE$2,DG$4,'SPACELOG 9 BP'!$F80:$EE80)+SUMIF('SPACELOG 10 BP'!$F$2:$EE$2,DG$4,'SPACELOG 10 BP'!$F80:$EE80)+SUMIF('SPACELOG 11 BP'!$F$2:$EE$2,DG$4,'SPACELOG 11 BP'!$F80:$EE80)+SUMIF('SPACELOG 12 BP'!$F$2:$EE$2,DG$4,'SPACELOG 12 BP'!$F80:$EE80)</f>
        <v>3477</v>
      </c>
      <c r="DH80" s="33">
        <f>SUMIF('reporting montigny'!$F$2:$EE$2,DH$4,'reporting montigny'!$F80:$EE80)+SUMIF('reporting boissy'!$F$2:$EE$2,DH$4,'reporting boissy'!$F80:$EE80)+SUMIF('reporting moussy'!$F$2:$EE$2,DH$4,'reporting moussy'!$F80:$EE80)+SUMIF('reporting trappes'!$F$2:$EE$2,DH$4,'reporting trappes'!$F80:$EE80)+SUMIF('SPACELOG 5 BP'!$F$2:$EE$2,DH$4,'SPACELOG 5 BP'!$F80:$EE80)+SUMIF('SPACELOG 6 BP'!$F$2:$EE$2,DH$4,'SPACELOG 6 BP'!$F80:$EE80)+SUMIF('SPACELOG 7 BP'!$F$2:$EE$2,DH$4,'SPACELOG 7 BP'!$F80:$EE80)+SUMIF('SPACELOG 8 BP'!$F$2:$EE$2,DH$4,'SPACELOG 8 BP'!$F80:$EE80)+SUMIF('SPACELOG 9 BP'!$F$2:$EE$2,DH$4,'SPACELOG 9 BP'!$F80:$EE80)+SUMIF('SPACELOG 10 BP'!$F$2:$EE$2,DH$4,'SPACELOG 10 BP'!$F80:$EE80)+SUMIF('SPACELOG 11 BP'!$F$2:$EE$2,DH$4,'SPACELOG 11 BP'!$F80:$EE80)+SUMIF('SPACELOG 12 BP'!$F$2:$EE$2,DH$4,'SPACELOG 12 BP'!$F80:$EE80)</f>
        <v>3477</v>
      </c>
      <c r="DI80" s="33">
        <f>SUMIF('reporting montigny'!$F$2:$EE$2,DI$4,'reporting montigny'!$F80:$EE80)+SUMIF('reporting boissy'!$F$2:$EE$2,DI$4,'reporting boissy'!$F80:$EE80)+SUMIF('reporting moussy'!$F$2:$EE$2,DI$4,'reporting moussy'!$F80:$EE80)+SUMIF('reporting trappes'!$F$2:$EE$2,DI$4,'reporting trappes'!$F80:$EE80)+SUMIF('SPACELOG 5 BP'!$F$2:$EE$2,DI$4,'SPACELOG 5 BP'!$F80:$EE80)+SUMIF('SPACELOG 6 BP'!$F$2:$EE$2,DI$4,'SPACELOG 6 BP'!$F80:$EE80)+SUMIF('SPACELOG 7 BP'!$F$2:$EE$2,DI$4,'SPACELOG 7 BP'!$F80:$EE80)+SUMIF('SPACELOG 8 BP'!$F$2:$EE$2,DI$4,'SPACELOG 8 BP'!$F80:$EE80)+SUMIF('SPACELOG 9 BP'!$F$2:$EE$2,DI$4,'SPACELOG 9 BP'!$F80:$EE80)+SUMIF('SPACELOG 10 BP'!$F$2:$EE$2,DI$4,'SPACELOG 10 BP'!$F80:$EE80)+SUMIF('SPACELOG 11 BP'!$F$2:$EE$2,DI$4,'SPACELOG 11 BP'!$F80:$EE80)+SUMIF('SPACELOG 12 BP'!$F$2:$EE$2,DI$4,'SPACELOG 12 BP'!$F80:$EE80)</f>
        <v>3477</v>
      </c>
      <c r="DJ80" s="33">
        <f>SUMIF('reporting montigny'!$F$2:$EE$2,DJ$4,'reporting montigny'!$F80:$EE80)+SUMIF('reporting boissy'!$F$2:$EE$2,DJ$4,'reporting boissy'!$F80:$EE80)+SUMIF('reporting moussy'!$F$2:$EE$2,DJ$4,'reporting moussy'!$F80:$EE80)+SUMIF('reporting trappes'!$F$2:$EE$2,DJ$4,'reporting trappes'!$F80:$EE80)+SUMIF('SPACELOG 5 BP'!$F$2:$EE$2,DJ$4,'SPACELOG 5 BP'!$F80:$EE80)+SUMIF('SPACELOG 6 BP'!$F$2:$EE$2,DJ$4,'SPACELOG 6 BP'!$F80:$EE80)+SUMIF('SPACELOG 7 BP'!$F$2:$EE$2,DJ$4,'SPACELOG 7 BP'!$F80:$EE80)+SUMIF('SPACELOG 8 BP'!$F$2:$EE$2,DJ$4,'SPACELOG 8 BP'!$F80:$EE80)+SUMIF('SPACELOG 9 BP'!$F$2:$EE$2,DJ$4,'SPACELOG 9 BP'!$F80:$EE80)+SUMIF('SPACELOG 10 BP'!$F$2:$EE$2,DJ$4,'SPACELOG 10 BP'!$F80:$EE80)+SUMIF('SPACELOG 11 BP'!$F$2:$EE$2,DJ$4,'SPACELOG 11 BP'!$F80:$EE80)+SUMIF('SPACELOG 12 BP'!$F$2:$EE$2,DJ$4,'SPACELOG 12 BP'!$F80:$EE80)</f>
        <v>3477</v>
      </c>
      <c r="DK80" s="33">
        <f>SUMIF('reporting montigny'!$F$2:$EE$2,DK$4,'reporting montigny'!$F80:$EE80)+SUMIF('reporting boissy'!$F$2:$EE$2,DK$4,'reporting boissy'!$F80:$EE80)+SUMIF('reporting moussy'!$F$2:$EE$2,DK$4,'reporting moussy'!$F80:$EE80)+SUMIF('reporting trappes'!$F$2:$EE$2,DK$4,'reporting trappes'!$F80:$EE80)+SUMIF('SPACELOG 5 BP'!$F$2:$EE$2,DK$4,'SPACELOG 5 BP'!$F80:$EE80)+SUMIF('SPACELOG 6 BP'!$F$2:$EE$2,DK$4,'SPACELOG 6 BP'!$F80:$EE80)+SUMIF('SPACELOG 7 BP'!$F$2:$EE$2,DK$4,'SPACELOG 7 BP'!$F80:$EE80)+SUMIF('SPACELOG 8 BP'!$F$2:$EE$2,DK$4,'SPACELOG 8 BP'!$F80:$EE80)+SUMIF('SPACELOG 9 BP'!$F$2:$EE$2,DK$4,'SPACELOG 9 BP'!$F80:$EE80)+SUMIF('SPACELOG 10 BP'!$F$2:$EE$2,DK$4,'SPACELOG 10 BP'!$F80:$EE80)+SUMIF('SPACELOG 11 BP'!$F$2:$EE$2,DK$4,'SPACELOG 11 BP'!$F80:$EE80)+SUMIF('SPACELOG 12 BP'!$F$2:$EE$2,DK$4,'SPACELOG 12 BP'!$F80:$EE80)</f>
        <v>3477</v>
      </c>
      <c r="DL80" s="33">
        <f>SUMIF('reporting montigny'!$F$2:$EE$2,DL$4,'reporting montigny'!$F80:$EE80)+SUMIF('reporting boissy'!$F$2:$EE$2,DL$4,'reporting boissy'!$F80:$EE80)+SUMIF('reporting moussy'!$F$2:$EE$2,DL$4,'reporting moussy'!$F80:$EE80)+SUMIF('reporting trappes'!$F$2:$EE$2,DL$4,'reporting trappes'!$F80:$EE80)+SUMIF('SPACELOG 5 BP'!$F$2:$EE$2,DL$4,'SPACELOG 5 BP'!$F80:$EE80)+SUMIF('SPACELOG 6 BP'!$F$2:$EE$2,DL$4,'SPACELOG 6 BP'!$F80:$EE80)+SUMIF('SPACELOG 7 BP'!$F$2:$EE$2,DL$4,'SPACELOG 7 BP'!$F80:$EE80)+SUMIF('SPACELOG 8 BP'!$F$2:$EE$2,DL$4,'SPACELOG 8 BP'!$F80:$EE80)+SUMIF('SPACELOG 9 BP'!$F$2:$EE$2,DL$4,'SPACELOG 9 BP'!$F80:$EE80)+SUMIF('SPACELOG 10 BP'!$F$2:$EE$2,DL$4,'SPACELOG 10 BP'!$F80:$EE80)+SUMIF('SPACELOG 11 BP'!$F$2:$EE$2,DL$4,'SPACELOG 11 BP'!$F80:$EE80)+SUMIF('SPACELOG 12 BP'!$F$2:$EE$2,DL$4,'SPACELOG 12 BP'!$F80:$EE80)</f>
        <v>3477</v>
      </c>
      <c r="DM80" s="33">
        <f>SUMIF('reporting montigny'!$F$2:$EE$2,DM$4,'reporting montigny'!$F80:$EE80)+SUMIF('reporting boissy'!$F$2:$EE$2,DM$4,'reporting boissy'!$F80:$EE80)+SUMIF('reporting moussy'!$F$2:$EE$2,DM$4,'reporting moussy'!$F80:$EE80)+SUMIF('reporting trappes'!$F$2:$EE$2,DM$4,'reporting trappes'!$F80:$EE80)+SUMIF('SPACELOG 5 BP'!$F$2:$EE$2,DM$4,'SPACELOG 5 BP'!$F80:$EE80)+SUMIF('SPACELOG 6 BP'!$F$2:$EE$2,DM$4,'SPACELOG 6 BP'!$F80:$EE80)+SUMIF('SPACELOG 7 BP'!$F$2:$EE$2,DM$4,'SPACELOG 7 BP'!$F80:$EE80)+SUMIF('SPACELOG 8 BP'!$F$2:$EE$2,DM$4,'SPACELOG 8 BP'!$F80:$EE80)+SUMIF('SPACELOG 9 BP'!$F$2:$EE$2,DM$4,'SPACELOG 9 BP'!$F80:$EE80)+SUMIF('SPACELOG 10 BP'!$F$2:$EE$2,DM$4,'SPACELOG 10 BP'!$F80:$EE80)+SUMIF('SPACELOG 11 BP'!$F$2:$EE$2,DM$4,'SPACELOG 11 BP'!$F80:$EE80)+SUMIF('SPACELOG 12 BP'!$F$2:$EE$2,DM$4,'SPACELOG 12 BP'!$F80:$EE80)</f>
        <v>3477</v>
      </c>
      <c r="DN80" s="33">
        <f>SUMIF('reporting montigny'!$F$2:$EE$2,DN$4,'reporting montigny'!$F80:$EE80)+SUMIF('reporting boissy'!$F$2:$EE$2,DN$4,'reporting boissy'!$F80:$EE80)+SUMIF('reporting moussy'!$F$2:$EE$2,DN$4,'reporting moussy'!$F80:$EE80)+SUMIF('reporting trappes'!$F$2:$EE$2,DN$4,'reporting trappes'!$F80:$EE80)+SUMIF('SPACELOG 5 BP'!$F$2:$EE$2,DN$4,'SPACELOG 5 BP'!$F80:$EE80)+SUMIF('SPACELOG 6 BP'!$F$2:$EE$2,DN$4,'SPACELOG 6 BP'!$F80:$EE80)+SUMIF('SPACELOG 7 BP'!$F$2:$EE$2,DN$4,'SPACELOG 7 BP'!$F80:$EE80)+SUMIF('SPACELOG 8 BP'!$F$2:$EE$2,DN$4,'SPACELOG 8 BP'!$F80:$EE80)+SUMIF('SPACELOG 9 BP'!$F$2:$EE$2,DN$4,'SPACELOG 9 BP'!$F80:$EE80)+SUMIF('SPACELOG 10 BP'!$F$2:$EE$2,DN$4,'SPACELOG 10 BP'!$F80:$EE80)+SUMIF('SPACELOG 11 BP'!$F$2:$EE$2,DN$4,'SPACELOG 11 BP'!$F80:$EE80)+SUMIF('SPACELOG 12 BP'!$F$2:$EE$2,DN$4,'SPACELOG 12 BP'!$F80:$EE80)</f>
        <v>3477</v>
      </c>
      <c r="DO80" s="33">
        <f>SUMIF('reporting montigny'!$F$2:$EE$2,DO$4,'reporting montigny'!$F80:$EE80)+SUMIF('reporting boissy'!$F$2:$EE$2,DO$4,'reporting boissy'!$F80:$EE80)+SUMIF('reporting moussy'!$F$2:$EE$2,DO$4,'reporting moussy'!$F80:$EE80)+SUMIF('reporting trappes'!$F$2:$EE$2,DO$4,'reporting trappes'!$F80:$EE80)+SUMIF('SPACELOG 5 BP'!$F$2:$EE$2,DO$4,'SPACELOG 5 BP'!$F80:$EE80)+SUMIF('SPACELOG 6 BP'!$F$2:$EE$2,DO$4,'SPACELOG 6 BP'!$F80:$EE80)+SUMIF('SPACELOG 7 BP'!$F$2:$EE$2,DO$4,'SPACELOG 7 BP'!$F80:$EE80)+SUMIF('SPACELOG 8 BP'!$F$2:$EE$2,DO$4,'SPACELOG 8 BP'!$F80:$EE80)+SUMIF('SPACELOG 9 BP'!$F$2:$EE$2,DO$4,'SPACELOG 9 BP'!$F80:$EE80)+SUMIF('SPACELOG 10 BP'!$F$2:$EE$2,DO$4,'SPACELOG 10 BP'!$F80:$EE80)+SUMIF('SPACELOG 11 BP'!$F$2:$EE$2,DO$4,'SPACELOG 11 BP'!$F80:$EE80)+SUMIF('SPACELOG 12 BP'!$F$2:$EE$2,DO$4,'SPACELOG 12 BP'!$F80:$EE80)</f>
        <v>3477</v>
      </c>
      <c r="DP80" s="33">
        <f>SUMIF('reporting montigny'!$F$2:$EE$2,DP$4,'reporting montigny'!$F80:$EE80)+SUMIF('reporting boissy'!$F$2:$EE$2,DP$4,'reporting boissy'!$F80:$EE80)+SUMIF('reporting moussy'!$F$2:$EE$2,DP$4,'reporting moussy'!$F80:$EE80)+SUMIF('reporting trappes'!$F$2:$EE$2,DP$4,'reporting trappes'!$F80:$EE80)+SUMIF('SPACELOG 5 BP'!$F$2:$EE$2,DP$4,'SPACELOG 5 BP'!$F80:$EE80)+SUMIF('SPACELOG 6 BP'!$F$2:$EE$2,DP$4,'SPACELOG 6 BP'!$F80:$EE80)+SUMIF('SPACELOG 7 BP'!$F$2:$EE$2,DP$4,'SPACELOG 7 BP'!$F80:$EE80)+SUMIF('SPACELOG 8 BP'!$F$2:$EE$2,DP$4,'SPACELOG 8 BP'!$F80:$EE80)+SUMIF('SPACELOG 9 BP'!$F$2:$EE$2,DP$4,'SPACELOG 9 BP'!$F80:$EE80)+SUMIF('SPACELOG 10 BP'!$F$2:$EE$2,DP$4,'SPACELOG 10 BP'!$F80:$EE80)+SUMIF('SPACELOG 11 BP'!$F$2:$EE$2,DP$4,'SPACELOG 11 BP'!$F80:$EE80)+SUMIF('SPACELOG 12 BP'!$F$2:$EE$2,DP$4,'SPACELOG 12 BP'!$F80:$EE80)</f>
        <v>3477</v>
      </c>
      <c r="DQ80" s="33">
        <f>SUMIF('reporting montigny'!$F$2:$EE$2,DQ$4,'reporting montigny'!$F80:$EE80)+SUMIF('reporting boissy'!$F$2:$EE$2,DQ$4,'reporting boissy'!$F80:$EE80)+SUMIF('reporting moussy'!$F$2:$EE$2,DQ$4,'reporting moussy'!$F80:$EE80)+SUMIF('reporting trappes'!$F$2:$EE$2,DQ$4,'reporting trappes'!$F80:$EE80)+SUMIF('SPACELOG 5 BP'!$F$2:$EE$2,DQ$4,'SPACELOG 5 BP'!$F80:$EE80)+SUMIF('SPACELOG 6 BP'!$F$2:$EE$2,DQ$4,'SPACELOG 6 BP'!$F80:$EE80)+SUMIF('SPACELOG 7 BP'!$F$2:$EE$2,DQ$4,'SPACELOG 7 BP'!$F80:$EE80)+SUMIF('SPACELOG 8 BP'!$F$2:$EE$2,DQ$4,'SPACELOG 8 BP'!$F80:$EE80)+SUMIF('SPACELOG 9 BP'!$F$2:$EE$2,DQ$4,'SPACELOG 9 BP'!$F80:$EE80)+SUMIF('SPACELOG 10 BP'!$F$2:$EE$2,DQ$4,'SPACELOG 10 BP'!$F80:$EE80)+SUMIF('SPACELOG 11 BP'!$F$2:$EE$2,DQ$4,'SPACELOG 11 BP'!$F80:$EE80)+SUMIF('SPACELOG 12 BP'!$F$2:$EE$2,DQ$4,'SPACELOG 12 BP'!$F80:$EE80)</f>
        <v>3477</v>
      </c>
      <c r="DR80" s="393">
        <f t="shared" si="334"/>
        <v>41724</v>
      </c>
    </row>
    <row r="81" spans="2:122" x14ac:dyDescent="0.2">
      <c r="E81" s="5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9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9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9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9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9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9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9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9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93"/>
    </row>
    <row r="82" spans="2:122" s="3" customFormat="1" x14ac:dyDescent="0.2">
      <c r="B82" s="12"/>
      <c r="E82" s="8" t="s">
        <v>61</v>
      </c>
      <c r="F82" s="328">
        <f>F72-F80</f>
        <v>9104.4000000000015</v>
      </c>
      <c r="G82" s="328">
        <f t="shared" ref="G82:Q82" si="335">G72-G80</f>
        <v>9458</v>
      </c>
      <c r="H82" s="328">
        <f t="shared" si="335"/>
        <v>9838</v>
      </c>
      <c r="I82" s="328">
        <f t="shared" si="335"/>
        <v>11124.400000000001</v>
      </c>
      <c r="J82" s="328">
        <f t="shared" si="335"/>
        <v>11458</v>
      </c>
      <c r="K82" s="328">
        <f t="shared" si="335"/>
        <v>11538</v>
      </c>
      <c r="L82" s="328">
        <f t="shared" si="335"/>
        <v>10498</v>
      </c>
      <c r="M82" s="328">
        <f t="shared" si="335"/>
        <v>11198</v>
      </c>
      <c r="N82" s="328">
        <f t="shared" si="335"/>
        <v>11368</v>
      </c>
      <c r="O82" s="328">
        <f t="shared" si="335"/>
        <v>11708</v>
      </c>
      <c r="P82" s="328">
        <f t="shared" si="335"/>
        <v>11309</v>
      </c>
      <c r="Q82" s="328">
        <f t="shared" si="335"/>
        <v>11764</v>
      </c>
      <c r="R82" s="394">
        <f t="shared" ref="R82" si="336">SUM(F82:Q82)</f>
        <v>130365.8</v>
      </c>
      <c r="S82" s="328">
        <f>S72-S80</f>
        <v>8690.6</v>
      </c>
      <c r="T82" s="328">
        <f t="shared" ref="T82:AD82" si="337">T72-T80</f>
        <v>10138.6</v>
      </c>
      <c r="U82" s="328">
        <f t="shared" si="337"/>
        <v>11873</v>
      </c>
      <c r="V82" s="328">
        <f t="shared" si="337"/>
        <v>14462</v>
      </c>
      <c r="W82" s="328">
        <f t="shared" si="337"/>
        <v>12889</v>
      </c>
      <c r="X82" s="328">
        <f t="shared" si="337"/>
        <v>13454</v>
      </c>
      <c r="Y82" s="328">
        <f t="shared" si="337"/>
        <v>13964</v>
      </c>
      <c r="Z82" s="328">
        <f t="shared" si="337"/>
        <v>14474</v>
      </c>
      <c r="AA82" s="328">
        <f t="shared" si="337"/>
        <v>14984</v>
      </c>
      <c r="AB82" s="328">
        <f t="shared" si="337"/>
        <v>15494</v>
      </c>
      <c r="AC82" s="328">
        <f t="shared" si="337"/>
        <v>16004</v>
      </c>
      <c r="AD82" s="328">
        <f t="shared" si="337"/>
        <v>16514</v>
      </c>
      <c r="AE82" s="394">
        <f t="shared" ref="AE82" si="338">SUM(S82:AD82)</f>
        <v>162941.20000000001</v>
      </c>
      <c r="AF82" s="328">
        <f>AF72-AF80</f>
        <v>16616</v>
      </c>
      <c r="AG82" s="328">
        <f t="shared" ref="AG82:AQ82" si="339">AG72-AG80</f>
        <v>17451</v>
      </c>
      <c r="AH82" s="328">
        <f t="shared" si="339"/>
        <v>18041</v>
      </c>
      <c r="AI82" s="328">
        <f t="shared" si="339"/>
        <v>18401</v>
      </c>
      <c r="AJ82" s="328">
        <f t="shared" si="339"/>
        <v>18761</v>
      </c>
      <c r="AK82" s="328">
        <f t="shared" si="339"/>
        <v>19121</v>
      </c>
      <c r="AL82" s="328">
        <f t="shared" si="339"/>
        <v>19121</v>
      </c>
      <c r="AM82" s="328">
        <f t="shared" si="339"/>
        <v>19121</v>
      </c>
      <c r="AN82" s="328">
        <f t="shared" si="339"/>
        <v>19121</v>
      </c>
      <c r="AO82" s="328">
        <f t="shared" si="339"/>
        <v>19121</v>
      </c>
      <c r="AP82" s="328">
        <f t="shared" si="339"/>
        <v>19121</v>
      </c>
      <c r="AQ82" s="328">
        <f t="shared" si="339"/>
        <v>19121</v>
      </c>
      <c r="AR82" s="394">
        <f t="shared" ref="AR82" si="340">SUM(AF82:AQ82)</f>
        <v>223117</v>
      </c>
      <c r="AS82" s="328">
        <f>AS72-AS80</f>
        <v>19508</v>
      </c>
      <c r="AT82" s="328">
        <f t="shared" ref="AT82:BD82" si="341">AT72-AT80</f>
        <v>19833</v>
      </c>
      <c r="AU82" s="328">
        <f t="shared" si="341"/>
        <v>19913</v>
      </c>
      <c r="AV82" s="328">
        <f t="shared" si="341"/>
        <v>19913</v>
      </c>
      <c r="AW82" s="328">
        <f t="shared" si="341"/>
        <v>19913</v>
      </c>
      <c r="AX82" s="328">
        <f t="shared" si="341"/>
        <v>19913</v>
      </c>
      <c r="AY82" s="328">
        <f t="shared" si="341"/>
        <v>19913</v>
      </c>
      <c r="AZ82" s="328">
        <f t="shared" si="341"/>
        <v>19913</v>
      </c>
      <c r="BA82" s="328">
        <f t="shared" si="341"/>
        <v>19913</v>
      </c>
      <c r="BB82" s="328">
        <f t="shared" si="341"/>
        <v>19913</v>
      </c>
      <c r="BC82" s="328">
        <f t="shared" si="341"/>
        <v>19913</v>
      </c>
      <c r="BD82" s="328">
        <f t="shared" si="341"/>
        <v>19913</v>
      </c>
      <c r="BE82" s="394">
        <f t="shared" ref="BE82" si="342">SUM(AS82:BD82)</f>
        <v>238471</v>
      </c>
      <c r="BF82" s="328">
        <f>BF72-BF80</f>
        <v>19508</v>
      </c>
      <c r="BG82" s="328">
        <f t="shared" ref="BG82:BQ82" si="343">BG72-BG80</f>
        <v>19833</v>
      </c>
      <c r="BH82" s="328">
        <f t="shared" si="343"/>
        <v>19913</v>
      </c>
      <c r="BI82" s="328">
        <f t="shared" si="343"/>
        <v>19913</v>
      </c>
      <c r="BJ82" s="328">
        <f t="shared" si="343"/>
        <v>19913</v>
      </c>
      <c r="BK82" s="328">
        <f t="shared" si="343"/>
        <v>19913</v>
      </c>
      <c r="BL82" s="328">
        <f t="shared" si="343"/>
        <v>19913</v>
      </c>
      <c r="BM82" s="328">
        <f t="shared" si="343"/>
        <v>19913</v>
      </c>
      <c r="BN82" s="328">
        <f t="shared" si="343"/>
        <v>19913</v>
      </c>
      <c r="BO82" s="328">
        <f t="shared" si="343"/>
        <v>20745</v>
      </c>
      <c r="BP82" s="328">
        <f t="shared" si="343"/>
        <v>20745</v>
      </c>
      <c r="BQ82" s="328">
        <f t="shared" si="343"/>
        <v>20745</v>
      </c>
      <c r="BR82" s="394">
        <f t="shared" ref="BR82" si="344">SUM(BF82:BQ82)</f>
        <v>240967</v>
      </c>
      <c r="BS82" s="328">
        <f>BS72-BS80</f>
        <v>20340</v>
      </c>
      <c r="BT82" s="328">
        <f t="shared" ref="BT82:CD82" si="345">BT72-BT80</f>
        <v>20665</v>
      </c>
      <c r="BU82" s="328">
        <f t="shared" si="345"/>
        <v>20745</v>
      </c>
      <c r="BV82" s="328">
        <f t="shared" si="345"/>
        <v>20745</v>
      </c>
      <c r="BW82" s="328">
        <f t="shared" si="345"/>
        <v>20745</v>
      </c>
      <c r="BX82" s="328">
        <f t="shared" si="345"/>
        <v>20745</v>
      </c>
      <c r="BY82" s="328">
        <f t="shared" si="345"/>
        <v>20745</v>
      </c>
      <c r="BZ82" s="328">
        <f t="shared" si="345"/>
        <v>20745</v>
      </c>
      <c r="CA82" s="328">
        <f t="shared" si="345"/>
        <v>20745</v>
      </c>
      <c r="CB82" s="328">
        <f t="shared" si="345"/>
        <v>20745</v>
      </c>
      <c r="CC82" s="328">
        <f t="shared" si="345"/>
        <v>20930</v>
      </c>
      <c r="CD82" s="328">
        <f t="shared" si="345"/>
        <v>20930</v>
      </c>
      <c r="CE82" s="394">
        <f t="shared" ref="CE82" si="346">SUM(BS82:CD82)</f>
        <v>248825</v>
      </c>
      <c r="CF82" s="328">
        <f>CF72-CF80</f>
        <v>20525</v>
      </c>
      <c r="CG82" s="328">
        <f t="shared" ref="CG82:CQ82" si="347">CG72-CG80</f>
        <v>20850</v>
      </c>
      <c r="CH82" s="328">
        <f t="shared" si="347"/>
        <v>20930</v>
      </c>
      <c r="CI82" s="328">
        <f t="shared" si="347"/>
        <v>20930</v>
      </c>
      <c r="CJ82" s="328">
        <f t="shared" si="347"/>
        <v>22150</v>
      </c>
      <c r="CK82" s="328">
        <f t="shared" si="347"/>
        <v>22150</v>
      </c>
      <c r="CL82" s="328">
        <f t="shared" si="347"/>
        <v>22150</v>
      </c>
      <c r="CM82" s="328">
        <f t="shared" si="347"/>
        <v>22150</v>
      </c>
      <c r="CN82" s="328">
        <f t="shared" si="347"/>
        <v>22150</v>
      </c>
      <c r="CO82" s="328">
        <f t="shared" si="347"/>
        <v>22150</v>
      </c>
      <c r="CP82" s="328">
        <f t="shared" si="347"/>
        <v>22150</v>
      </c>
      <c r="CQ82" s="328">
        <f t="shared" si="347"/>
        <v>22150</v>
      </c>
      <c r="CR82" s="394">
        <f t="shared" ref="CR82" si="348">SUM(CF82:CQ82)</f>
        <v>260435</v>
      </c>
      <c r="CS82" s="328">
        <f>CS72-CS80</f>
        <v>21745</v>
      </c>
      <c r="CT82" s="328">
        <f t="shared" ref="CT82:DD82" si="349">CT72-CT80</f>
        <v>22070</v>
      </c>
      <c r="CU82" s="328">
        <f t="shared" si="349"/>
        <v>22150</v>
      </c>
      <c r="CV82" s="328">
        <f t="shared" si="349"/>
        <v>22150</v>
      </c>
      <c r="CW82" s="328">
        <f t="shared" si="349"/>
        <v>22150</v>
      </c>
      <c r="CX82" s="328">
        <f t="shared" si="349"/>
        <v>22150</v>
      </c>
      <c r="CY82" s="328">
        <f t="shared" si="349"/>
        <v>22150</v>
      </c>
      <c r="CZ82" s="328">
        <f t="shared" si="349"/>
        <v>22150</v>
      </c>
      <c r="DA82" s="328">
        <f t="shared" si="349"/>
        <v>22150</v>
      </c>
      <c r="DB82" s="328">
        <f t="shared" si="349"/>
        <v>22150</v>
      </c>
      <c r="DC82" s="328">
        <f t="shared" si="349"/>
        <v>22150</v>
      </c>
      <c r="DD82" s="328">
        <f t="shared" si="349"/>
        <v>22150</v>
      </c>
      <c r="DE82" s="394">
        <f t="shared" ref="DE82" si="350">SUM(CS82:DD82)</f>
        <v>265315</v>
      </c>
      <c r="DF82" s="328">
        <f>DF72-DF80</f>
        <v>21745</v>
      </c>
      <c r="DG82" s="328">
        <f t="shared" ref="DG82:DQ82" si="351">DG72-DG80</f>
        <v>22070</v>
      </c>
      <c r="DH82" s="328">
        <f t="shared" si="351"/>
        <v>22150</v>
      </c>
      <c r="DI82" s="328">
        <f t="shared" si="351"/>
        <v>22150</v>
      </c>
      <c r="DJ82" s="328">
        <f t="shared" si="351"/>
        <v>22150</v>
      </c>
      <c r="DK82" s="328">
        <f t="shared" si="351"/>
        <v>22150</v>
      </c>
      <c r="DL82" s="328">
        <f t="shared" si="351"/>
        <v>22150</v>
      </c>
      <c r="DM82" s="328">
        <f t="shared" si="351"/>
        <v>22150</v>
      </c>
      <c r="DN82" s="328">
        <f t="shared" si="351"/>
        <v>22150</v>
      </c>
      <c r="DO82" s="328">
        <f t="shared" si="351"/>
        <v>22150</v>
      </c>
      <c r="DP82" s="328">
        <f t="shared" si="351"/>
        <v>22150</v>
      </c>
      <c r="DQ82" s="328">
        <f t="shared" si="351"/>
        <v>22150</v>
      </c>
      <c r="DR82" s="394">
        <f t="shared" ref="DR82" si="352">SUM(DF82:DQ82)</f>
        <v>265315</v>
      </c>
    </row>
    <row r="83" spans="2:122" x14ac:dyDescent="0.2"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9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9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9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9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9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9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9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9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93"/>
    </row>
    <row r="84" spans="2:122" s="3" customFormat="1" x14ac:dyDescent="0.2">
      <c r="B84" s="12"/>
      <c r="E84" s="3" t="s">
        <v>62</v>
      </c>
      <c r="F84" s="328">
        <f>SUM(F76:F82)</f>
        <v>40176.400000000001</v>
      </c>
      <c r="G84" s="328">
        <f t="shared" ref="G84:Q84" si="353">SUM(G76:G82)</f>
        <v>40530</v>
      </c>
      <c r="H84" s="328">
        <f t="shared" si="353"/>
        <v>40910</v>
      </c>
      <c r="I84" s="328">
        <f t="shared" si="353"/>
        <v>42196.4</v>
      </c>
      <c r="J84" s="328">
        <f t="shared" si="353"/>
        <v>42530</v>
      </c>
      <c r="K84" s="328">
        <f t="shared" si="353"/>
        <v>42610</v>
      </c>
      <c r="L84" s="328">
        <f t="shared" si="353"/>
        <v>45770</v>
      </c>
      <c r="M84" s="328">
        <f t="shared" si="353"/>
        <v>42270</v>
      </c>
      <c r="N84" s="328">
        <f t="shared" si="353"/>
        <v>42440</v>
      </c>
      <c r="O84" s="328">
        <f t="shared" si="353"/>
        <v>42780</v>
      </c>
      <c r="P84" s="328">
        <f t="shared" si="353"/>
        <v>49455</v>
      </c>
      <c r="Q84" s="328">
        <f t="shared" si="353"/>
        <v>54260</v>
      </c>
      <c r="R84" s="394">
        <f t="shared" ref="R84" si="354">SUM(F84:Q84)</f>
        <v>525927.80000000005</v>
      </c>
      <c r="S84" s="328">
        <f>SUM(S76:S82)</f>
        <v>62603</v>
      </c>
      <c r="T84" s="328">
        <f t="shared" ref="T84:AD84" si="355">SUM(T76:T82)</f>
        <v>57313</v>
      </c>
      <c r="U84" s="328">
        <f t="shared" si="355"/>
        <v>66222</v>
      </c>
      <c r="V84" s="328">
        <f t="shared" si="355"/>
        <v>43736</v>
      </c>
      <c r="W84" s="328">
        <f t="shared" si="355"/>
        <v>56821</v>
      </c>
      <c r="X84" s="328">
        <f t="shared" si="355"/>
        <v>57056</v>
      </c>
      <c r="Y84" s="328">
        <f t="shared" si="355"/>
        <v>57566</v>
      </c>
      <c r="Z84" s="328">
        <f t="shared" si="355"/>
        <v>58076</v>
      </c>
      <c r="AA84" s="328">
        <f t="shared" si="355"/>
        <v>58586</v>
      </c>
      <c r="AB84" s="328">
        <f t="shared" si="355"/>
        <v>71096</v>
      </c>
      <c r="AC84" s="328">
        <f t="shared" si="355"/>
        <v>59606</v>
      </c>
      <c r="AD84" s="328">
        <f t="shared" si="355"/>
        <v>60116</v>
      </c>
      <c r="AE84" s="394">
        <f t="shared" ref="AE84" si="356">SUM(S84:AD84)</f>
        <v>708797</v>
      </c>
      <c r="AF84" s="328">
        <f>SUM(AF76:AF82)</f>
        <v>61536</v>
      </c>
      <c r="AG84" s="328">
        <f t="shared" ref="AG84:AQ84" si="357">SUM(AG76:AG82)</f>
        <v>62371</v>
      </c>
      <c r="AH84" s="328">
        <f t="shared" si="357"/>
        <v>74302</v>
      </c>
      <c r="AI84" s="328">
        <f t="shared" si="357"/>
        <v>63321</v>
      </c>
      <c r="AJ84" s="328">
        <f t="shared" si="357"/>
        <v>63681</v>
      </c>
      <c r="AK84" s="328">
        <f t="shared" si="357"/>
        <v>64041</v>
      </c>
      <c r="AL84" s="328">
        <f t="shared" si="357"/>
        <v>64041</v>
      </c>
      <c r="AM84" s="328">
        <f t="shared" si="357"/>
        <v>64041</v>
      </c>
      <c r="AN84" s="328">
        <f t="shared" si="357"/>
        <v>64041</v>
      </c>
      <c r="AO84" s="328">
        <f t="shared" si="357"/>
        <v>64041</v>
      </c>
      <c r="AP84" s="328">
        <f t="shared" si="357"/>
        <v>64041</v>
      </c>
      <c r="AQ84" s="328">
        <f t="shared" si="357"/>
        <v>64041</v>
      </c>
      <c r="AR84" s="394">
        <f t="shared" ref="AR84" si="358">SUM(AF84:AQ84)</f>
        <v>773498</v>
      </c>
      <c r="AS84" s="328">
        <f>SUM(AS76:AS82)</f>
        <v>59676</v>
      </c>
      <c r="AT84" s="328">
        <f t="shared" ref="AT84:BD84" si="359">SUM(AT76:AT82)</f>
        <v>60001</v>
      </c>
      <c r="AU84" s="328">
        <f t="shared" si="359"/>
        <v>71422</v>
      </c>
      <c r="AV84" s="328">
        <f t="shared" si="359"/>
        <v>60081</v>
      </c>
      <c r="AW84" s="328">
        <f t="shared" si="359"/>
        <v>60081</v>
      </c>
      <c r="AX84" s="328">
        <f t="shared" si="359"/>
        <v>60081</v>
      </c>
      <c r="AY84" s="328">
        <f t="shared" si="359"/>
        <v>60081</v>
      </c>
      <c r="AZ84" s="328">
        <f t="shared" si="359"/>
        <v>60081</v>
      </c>
      <c r="BA84" s="328">
        <f t="shared" si="359"/>
        <v>60081</v>
      </c>
      <c r="BB84" s="328">
        <f t="shared" si="359"/>
        <v>60081</v>
      </c>
      <c r="BC84" s="328">
        <f t="shared" si="359"/>
        <v>60081</v>
      </c>
      <c r="BD84" s="328">
        <f t="shared" si="359"/>
        <v>60081</v>
      </c>
      <c r="BE84" s="394">
        <f t="shared" ref="BE84" si="360">SUM(AS84:BD84)</f>
        <v>731828</v>
      </c>
      <c r="BF84" s="328">
        <f>SUM(BF76:BF82)</f>
        <v>59676</v>
      </c>
      <c r="BG84" s="328">
        <f t="shared" ref="BG84:BQ84" si="361">SUM(BG76:BG82)</f>
        <v>60001</v>
      </c>
      <c r="BH84" s="328">
        <f t="shared" si="361"/>
        <v>71422</v>
      </c>
      <c r="BI84" s="328">
        <f t="shared" si="361"/>
        <v>60081</v>
      </c>
      <c r="BJ84" s="328">
        <f t="shared" si="361"/>
        <v>60081</v>
      </c>
      <c r="BK84" s="328">
        <f t="shared" si="361"/>
        <v>60081</v>
      </c>
      <c r="BL84" s="328">
        <f t="shared" si="361"/>
        <v>60081</v>
      </c>
      <c r="BM84" s="328">
        <f t="shared" si="361"/>
        <v>60081</v>
      </c>
      <c r="BN84" s="328">
        <f t="shared" si="361"/>
        <v>60081</v>
      </c>
      <c r="BO84" s="328">
        <f t="shared" si="361"/>
        <v>55921</v>
      </c>
      <c r="BP84" s="328">
        <f t="shared" si="361"/>
        <v>55921</v>
      </c>
      <c r="BQ84" s="328">
        <f t="shared" si="361"/>
        <v>55921</v>
      </c>
      <c r="BR84" s="394">
        <f t="shared" ref="BR84" si="362">SUM(BF84:BQ84)</f>
        <v>719348</v>
      </c>
      <c r="BS84" s="328">
        <f>SUM(BS76:BS82)</f>
        <v>55516</v>
      </c>
      <c r="BT84" s="328">
        <f t="shared" ref="BT84:CD84" si="363">SUM(BT76:BT82)</f>
        <v>55841</v>
      </c>
      <c r="BU84" s="328">
        <f t="shared" si="363"/>
        <v>67262</v>
      </c>
      <c r="BV84" s="328">
        <f t="shared" si="363"/>
        <v>55921</v>
      </c>
      <c r="BW84" s="328">
        <f t="shared" si="363"/>
        <v>55921</v>
      </c>
      <c r="BX84" s="328">
        <f t="shared" si="363"/>
        <v>55921</v>
      </c>
      <c r="BY84" s="328">
        <f t="shared" si="363"/>
        <v>55921</v>
      </c>
      <c r="BZ84" s="328">
        <f t="shared" si="363"/>
        <v>55921</v>
      </c>
      <c r="CA84" s="328">
        <f t="shared" si="363"/>
        <v>55921</v>
      </c>
      <c r="CB84" s="328">
        <f t="shared" si="363"/>
        <v>55921</v>
      </c>
      <c r="CC84" s="328">
        <f t="shared" si="363"/>
        <v>54996</v>
      </c>
      <c r="CD84" s="328">
        <f t="shared" si="363"/>
        <v>54996</v>
      </c>
      <c r="CE84" s="394">
        <f t="shared" ref="CE84" si="364">SUM(BS84:CD84)</f>
        <v>680058</v>
      </c>
      <c r="CF84" s="328">
        <f>SUM(CF76:CF82)</f>
        <v>54591</v>
      </c>
      <c r="CG84" s="328">
        <f t="shared" ref="CG84:CQ84" si="365">SUM(CG76:CG82)</f>
        <v>54916</v>
      </c>
      <c r="CH84" s="328">
        <f t="shared" si="365"/>
        <v>66337</v>
      </c>
      <c r="CI84" s="328">
        <f t="shared" si="365"/>
        <v>54996</v>
      </c>
      <c r="CJ84" s="328">
        <f t="shared" si="365"/>
        <v>48896</v>
      </c>
      <c r="CK84" s="328">
        <f t="shared" si="365"/>
        <v>48896</v>
      </c>
      <c r="CL84" s="328">
        <f t="shared" si="365"/>
        <v>48896</v>
      </c>
      <c r="CM84" s="328">
        <f t="shared" si="365"/>
        <v>48896</v>
      </c>
      <c r="CN84" s="328">
        <f t="shared" si="365"/>
        <v>48896</v>
      </c>
      <c r="CO84" s="328">
        <f t="shared" si="365"/>
        <v>48896</v>
      </c>
      <c r="CP84" s="328">
        <f t="shared" si="365"/>
        <v>48896</v>
      </c>
      <c r="CQ84" s="328">
        <f t="shared" si="365"/>
        <v>48896</v>
      </c>
      <c r="CR84" s="394">
        <f t="shared" ref="CR84" si="366">SUM(CF84:CQ84)</f>
        <v>622008</v>
      </c>
      <c r="CS84" s="328">
        <f>SUM(CS76:CS82)</f>
        <v>48491</v>
      </c>
      <c r="CT84" s="328">
        <f t="shared" ref="CT84:DD84" si="367">SUM(CT76:CT82)</f>
        <v>48816</v>
      </c>
      <c r="CU84" s="328">
        <f t="shared" si="367"/>
        <v>60237</v>
      </c>
      <c r="CV84" s="328">
        <f t="shared" si="367"/>
        <v>48896</v>
      </c>
      <c r="CW84" s="328">
        <f t="shared" si="367"/>
        <v>48896</v>
      </c>
      <c r="CX84" s="328">
        <f t="shared" si="367"/>
        <v>48896</v>
      </c>
      <c r="CY84" s="328">
        <f t="shared" si="367"/>
        <v>48896</v>
      </c>
      <c r="CZ84" s="328">
        <f t="shared" si="367"/>
        <v>48896</v>
      </c>
      <c r="DA84" s="328">
        <f t="shared" si="367"/>
        <v>48896</v>
      </c>
      <c r="DB84" s="328">
        <f t="shared" si="367"/>
        <v>48896</v>
      </c>
      <c r="DC84" s="328">
        <f t="shared" si="367"/>
        <v>48896</v>
      </c>
      <c r="DD84" s="328">
        <f t="shared" si="367"/>
        <v>48896</v>
      </c>
      <c r="DE84" s="394">
        <f t="shared" ref="DE84" si="368">SUM(CS84:DD84)</f>
        <v>597608</v>
      </c>
      <c r="DF84" s="328">
        <f>SUM(DF76:DF82)</f>
        <v>48491</v>
      </c>
      <c r="DG84" s="328">
        <f t="shared" ref="DG84:DQ84" si="369">SUM(DG76:DG82)</f>
        <v>48816</v>
      </c>
      <c r="DH84" s="328">
        <f t="shared" si="369"/>
        <v>60237</v>
      </c>
      <c r="DI84" s="328">
        <f t="shared" si="369"/>
        <v>48896</v>
      </c>
      <c r="DJ84" s="328">
        <f t="shared" si="369"/>
        <v>48896</v>
      </c>
      <c r="DK84" s="328">
        <f t="shared" si="369"/>
        <v>48896</v>
      </c>
      <c r="DL84" s="328">
        <f t="shared" si="369"/>
        <v>48896</v>
      </c>
      <c r="DM84" s="328">
        <f t="shared" si="369"/>
        <v>48896</v>
      </c>
      <c r="DN84" s="328">
        <f t="shared" si="369"/>
        <v>48896</v>
      </c>
      <c r="DO84" s="328">
        <f t="shared" si="369"/>
        <v>48896</v>
      </c>
      <c r="DP84" s="328">
        <f t="shared" si="369"/>
        <v>48896</v>
      </c>
      <c r="DQ84" s="328">
        <f t="shared" si="369"/>
        <v>48896</v>
      </c>
      <c r="DR84" s="394">
        <f t="shared" ref="DR84" si="370">SUM(DF84:DQ84)</f>
        <v>597608</v>
      </c>
    </row>
    <row r="85" spans="2:122" x14ac:dyDescent="0.2">
      <c r="E85" s="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9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9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9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9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9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9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9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9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93"/>
    </row>
    <row r="86" spans="2:122" s="3" customFormat="1" x14ac:dyDescent="0.2">
      <c r="B86" s="12"/>
      <c r="E86" s="3" t="s">
        <v>63</v>
      </c>
      <c r="F86" s="328">
        <f>F74-F84</f>
        <v>39193.999999999993</v>
      </c>
      <c r="G86" s="328">
        <f t="shared" ref="G86:Q86" si="371">G74-G84</f>
        <v>40962</v>
      </c>
      <c r="H86" s="328">
        <f t="shared" si="371"/>
        <v>42862</v>
      </c>
      <c r="I86" s="328">
        <f t="shared" si="371"/>
        <v>49293.999999999993</v>
      </c>
      <c r="J86" s="328">
        <f t="shared" si="371"/>
        <v>50962</v>
      </c>
      <c r="K86" s="328">
        <f t="shared" si="371"/>
        <v>51362</v>
      </c>
      <c r="L86" s="328">
        <f t="shared" si="371"/>
        <v>46162</v>
      </c>
      <c r="M86" s="328">
        <f t="shared" si="371"/>
        <v>49662</v>
      </c>
      <c r="N86" s="328">
        <f t="shared" si="371"/>
        <v>50512</v>
      </c>
      <c r="O86" s="328">
        <f t="shared" si="371"/>
        <v>52212</v>
      </c>
      <c r="P86" s="328">
        <f t="shared" si="371"/>
        <v>50217</v>
      </c>
      <c r="Q86" s="328">
        <f t="shared" si="371"/>
        <v>52492</v>
      </c>
      <c r="R86" s="394">
        <f t="shared" ref="R86" si="372">SUM(F86:Q86)</f>
        <v>575893</v>
      </c>
      <c r="S86" s="328">
        <f>S74-S84</f>
        <v>38869</v>
      </c>
      <c r="T86" s="328">
        <f t="shared" ref="T86:AD86" si="373">T74-T84</f>
        <v>46109</v>
      </c>
      <c r="U86" s="328">
        <f t="shared" si="373"/>
        <v>43440</v>
      </c>
      <c r="V86" s="328">
        <f t="shared" si="373"/>
        <v>67726</v>
      </c>
      <c r="W86" s="328">
        <f t="shared" si="373"/>
        <v>59861</v>
      </c>
      <c r="X86" s="328">
        <f t="shared" si="373"/>
        <v>62686</v>
      </c>
      <c r="Y86" s="328">
        <f t="shared" si="373"/>
        <v>65236</v>
      </c>
      <c r="Z86" s="328">
        <f t="shared" si="373"/>
        <v>67786</v>
      </c>
      <c r="AA86" s="328">
        <f t="shared" si="373"/>
        <v>70336</v>
      </c>
      <c r="AB86" s="328">
        <f t="shared" si="373"/>
        <v>60886</v>
      </c>
      <c r="AC86" s="328">
        <f t="shared" si="373"/>
        <v>75436</v>
      </c>
      <c r="AD86" s="328">
        <f t="shared" si="373"/>
        <v>77986</v>
      </c>
      <c r="AE86" s="394">
        <f t="shared" ref="AE86" si="374">SUM(S86:AD86)</f>
        <v>736357</v>
      </c>
      <c r="AF86" s="328">
        <f>AF74-AF84</f>
        <v>77196</v>
      </c>
      <c r="AG86" s="328">
        <f t="shared" ref="AG86:AQ86" si="375">AG74-AG84</f>
        <v>81371</v>
      </c>
      <c r="AH86" s="328">
        <f t="shared" si="375"/>
        <v>72980</v>
      </c>
      <c r="AI86" s="328">
        <f t="shared" si="375"/>
        <v>86121</v>
      </c>
      <c r="AJ86" s="328">
        <f t="shared" si="375"/>
        <v>87921</v>
      </c>
      <c r="AK86" s="328">
        <f t="shared" si="375"/>
        <v>89721</v>
      </c>
      <c r="AL86" s="328">
        <f t="shared" si="375"/>
        <v>89721</v>
      </c>
      <c r="AM86" s="328">
        <f t="shared" si="375"/>
        <v>89721</v>
      </c>
      <c r="AN86" s="328">
        <f t="shared" si="375"/>
        <v>89721</v>
      </c>
      <c r="AO86" s="328">
        <f t="shared" si="375"/>
        <v>89721</v>
      </c>
      <c r="AP86" s="328">
        <f t="shared" si="375"/>
        <v>89721</v>
      </c>
      <c r="AQ86" s="328">
        <f t="shared" si="375"/>
        <v>89721</v>
      </c>
      <c r="AR86" s="394">
        <f t="shared" ref="AR86" si="376">SUM(AF86:AQ86)</f>
        <v>1033636</v>
      </c>
      <c r="AS86" s="328">
        <f>AS74-AS84</f>
        <v>91656</v>
      </c>
      <c r="AT86" s="328">
        <f t="shared" ref="AT86:BD86" si="377">AT74-AT84</f>
        <v>93281</v>
      </c>
      <c r="AU86" s="328">
        <f t="shared" si="377"/>
        <v>82340</v>
      </c>
      <c r="AV86" s="328">
        <f t="shared" si="377"/>
        <v>93681</v>
      </c>
      <c r="AW86" s="328">
        <f t="shared" si="377"/>
        <v>93681</v>
      </c>
      <c r="AX86" s="328">
        <f t="shared" si="377"/>
        <v>93681</v>
      </c>
      <c r="AY86" s="328">
        <f t="shared" si="377"/>
        <v>93681</v>
      </c>
      <c r="AZ86" s="328">
        <f t="shared" si="377"/>
        <v>93681</v>
      </c>
      <c r="BA86" s="328">
        <f t="shared" si="377"/>
        <v>93681</v>
      </c>
      <c r="BB86" s="328">
        <f t="shared" si="377"/>
        <v>93681</v>
      </c>
      <c r="BC86" s="328">
        <f t="shared" si="377"/>
        <v>93681</v>
      </c>
      <c r="BD86" s="328">
        <f t="shared" si="377"/>
        <v>93681</v>
      </c>
      <c r="BE86" s="394">
        <f t="shared" ref="BE86" si="378">SUM(AS86:BD86)</f>
        <v>1110406</v>
      </c>
      <c r="BF86" s="328">
        <f>BF74-BF84</f>
        <v>91656</v>
      </c>
      <c r="BG86" s="328">
        <f t="shared" ref="BG86:BQ86" si="379">BG74-BG84</f>
        <v>93281</v>
      </c>
      <c r="BH86" s="328">
        <f t="shared" si="379"/>
        <v>82340</v>
      </c>
      <c r="BI86" s="328">
        <f t="shared" si="379"/>
        <v>93681</v>
      </c>
      <c r="BJ86" s="328">
        <f t="shared" si="379"/>
        <v>93681</v>
      </c>
      <c r="BK86" s="328">
        <f t="shared" si="379"/>
        <v>93681</v>
      </c>
      <c r="BL86" s="328">
        <f t="shared" si="379"/>
        <v>93681</v>
      </c>
      <c r="BM86" s="328">
        <f t="shared" si="379"/>
        <v>93681</v>
      </c>
      <c r="BN86" s="328">
        <f t="shared" si="379"/>
        <v>93681</v>
      </c>
      <c r="BO86" s="328">
        <f t="shared" si="379"/>
        <v>97841</v>
      </c>
      <c r="BP86" s="328">
        <f t="shared" si="379"/>
        <v>97841</v>
      </c>
      <c r="BQ86" s="328">
        <f t="shared" si="379"/>
        <v>97841</v>
      </c>
      <c r="BR86" s="394">
        <f t="shared" ref="BR86" si="380">SUM(BF86:BQ86)</f>
        <v>1122886</v>
      </c>
      <c r="BS86" s="328">
        <f>BS74-BS84</f>
        <v>95816</v>
      </c>
      <c r="BT86" s="328">
        <f t="shared" ref="BT86:CD86" si="381">BT74-BT84</f>
        <v>97441</v>
      </c>
      <c r="BU86" s="328">
        <f t="shared" si="381"/>
        <v>86500</v>
      </c>
      <c r="BV86" s="328">
        <f t="shared" si="381"/>
        <v>97841</v>
      </c>
      <c r="BW86" s="328">
        <f t="shared" si="381"/>
        <v>97841</v>
      </c>
      <c r="BX86" s="328">
        <f t="shared" si="381"/>
        <v>97841</v>
      </c>
      <c r="BY86" s="328">
        <f t="shared" si="381"/>
        <v>97841</v>
      </c>
      <c r="BZ86" s="328">
        <f t="shared" si="381"/>
        <v>97841</v>
      </c>
      <c r="CA86" s="328">
        <f t="shared" si="381"/>
        <v>97841</v>
      </c>
      <c r="CB86" s="328">
        <f t="shared" si="381"/>
        <v>97841</v>
      </c>
      <c r="CC86" s="328">
        <f t="shared" si="381"/>
        <v>98766</v>
      </c>
      <c r="CD86" s="328">
        <f t="shared" si="381"/>
        <v>98766</v>
      </c>
      <c r="CE86" s="394">
        <f t="shared" ref="CE86" si="382">SUM(BS86:CD86)</f>
        <v>1162176</v>
      </c>
      <c r="CF86" s="328">
        <f>CF74-CF84</f>
        <v>96741</v>
      </c>
      <c r="CG86" s="328">
        <f t="shared" ref="CG86:CQ86" si="383">CG74-CG84</f>
        <v>98366</v>
      </c>
      <c r="CH86" s="328">
        <f t="shared" si="383"/>
        <v>87425</v>
      </c>
      <c r="CI86" s="328">
        <f t="shared" si="383"/>
        <v>98766</v>
      </c>
      <c r="CJ86" s="328">
        <f t="shared" si="383"/>
        <v>104866</v>
      </c>
      <c r="CK86" s="328">
        <f t="shared" si="383"/>
        <v>104866</v>
      </c>
      <c r="CL86" s="328">
        <f t="shared" si="383"/>
        <v>104866</v>
      </c>
      <c r="CM86" s="328">
        <f t="shared" si="383"/>
        <v>104866</v>
      </c>
      <c r="CN86" s="328">
        <f t="shared" si="383"/>
        <v>104866</v>
      </c>
      <c r="CO86" s="328">
        <f t="shared" si="383"/>
        <v>104866</v>
      </c>
      <c r="CP86" s="328">
        <f t="shared" si="383"/>
        <v>104866</v>
      </c>
      <c r="CQ86" s="328">
        <f t="shared" si="383"/>
        <v>104866</v>
      </c>
      <c r="CR86" s="394">
        <f t="shared" ref="CR86" si="384">SUM(CF86:CQ86)</f>
        <v>1220226</v>
      </c>
      <c r="CS86" s="328">
        <f>CS74-CS84</f>
        <v>102841</v>
      </c>
      <c r="CT86" s="328">
        <f t="shared" ref="CT86:DD86" si="385">CT74-CT84</f>
        <v>104466</v>
      </c>
      <c r="CU86" s="328">
        <f t="shared" si="385"/>
        <v>93525</v>
      </c>
      <c r="CV86" s="328">
        <f t="shared" si="385"/>
        <v>104866</v>
      </c>
      <c r="CW86" s="328">
        <f t="shared" si="385"/>
        <v>104866</v>
      </c>
      <c r="CX86" s="328">
        <f t="shared" si="385"/>
        <v>104866</v>
      </c>
      <c r="CY86" s="328">
        <f t="shared" si="385"/>
        <v>104866</v>
      </c>
      <c r="CZ86" s="328">
        <f t="shared" si="385"/>
        <v>104866</v>
      </c>
      <c r="DA86" s="328">
        <f t="shared" si="385"/>
        <v>104866</v>
      </c>
      <c r="DB86" s="328">
        <f t="shared" si="385"/>
        <v>104866</v>
      </c>
      <c r="DC86" s="328">
        <f t="shared" si="385"/>
        <v>104866</v>
      </c>
      <c r="DD86" s="328">
        <f t="shared" si="385"/>
        <v>104866</v>
      </c>
      <c r="DE86" s="394">
        <f t="shared" ref="DE86" si="386">SUM(CS86:DD86)</f>
        <v>1244626</v>
      </c>
      <c r="DF86" s="328">
        <f>DF74-DF84</f>
        <v>102841</v>
      </c>
      <c r="DG86" s="328">
        <f t="shared" ref="DG86:DQ86" si="387">DG74-DG84</f>
        <v>104466</v>
      </c>
      <c r="DH86" s="328">
        <f t="shared" si="387"/>
        <v>93525</v>
      </c>
      <c r="DI86" s="328">
        <f t="shared" si="387"/>
        <v>104866</v>
      </c>
      <c r="DJ86" s="328">
        <f t="shared" si="387"/>
        <v>104866</v>
      </c>
      <c r="DK86" s="328">
        <f t="shared" si="387"/>
        <v>104866</v>
      </c>
      <c r="DL86" s="328">
        <f t="shared" si="387"/>
        <v>104866</v>
      </c>
      <c r="DM86" s="328">
        <f t="shared" si="387"/>
        <v>104866</v>
      </c>
      <c r="DN86" s="328">
        <f t="shared" si="387"/>
        <v>104866</v>
      </c>
      <c r="DO86" s="328">
        <f t="shared" si="387"/>
        <v>104866</v>
      </c>
      <c r="DP86" s="328">
        <f t="shared" si="387"/>
        <v>104866</v>
      </c>
      <c r="DQ86" s="328">
        <f t="shared" si="387"/>
        <v>104866</v>
      </c>
      <c r="DR86" s="394">
        <f t="shared" ref="DR86" si="388">SUM(DF86:DQ86)</f>
        <v>1244626</v>
      </c>
    </row>
    <row r="87" spans="2:122" x14ac:dyDescent="0.2"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9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9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9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9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9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9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9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9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93"/>
    </row>
    <row r="88" spans="2:122" x14ac:dyDescent="0.2">
      <c r="E88" s="1" t="s">
        <v>328</v>
      </c>
      <c r="F88" s="33">
        <f>SUMIF('reporting montigny'!$F$2:$EE$2,F$4,'reporting montigny'!$F88:$EE88)+SUMIF('reporting boissy'!$F$2:$EE$2,F$4,'reporting boissy'!$F88:$EE88)+SUMIF('reporting moussy'!$F$2:$EE$2,F$4,'reporting moussy'!$F88:$EE88)+SUMIF('reporting trappes'!$F$2:$EE$2,F$4,'reporting trappes'!$F88:$EE88)+SUMIF('SPACELOG 5 BP'!$F$2:$EE$2,F$4,'SPACELOG 5 BP'!$F88:$EE88)+SUMIF('SPACELOG 6 BP'!$F$2:$EE$2,F$4,'SPACELOG 6 BP'!$F88:$EE88)+SUMIF('SPACELOG 7 BP'!$F$2:$EE$2,F$4,'SPACELOG 7 BP'!$F88:$EE88)+SUMIF('SPACELOG 8 BP'!$F$2:$EE$2,F$4,'SPACELOG 8 BP'!$F88:$EE88)+SUMIF('SPACELOG 9 BP'!$F$2:$EE$2,F$4,'SPACELOG 9 BP'!$F88:$EE88)+SUMIF('SPACELOG 10 BP'!$F$2:$EE$2,F$4,'SPACELOG 10 BP'!$F88:$EE88)+SUMIF('SPACELOG 11 BP'!$F$2:$EE$2,F$4,'SPACELOG 11 BP'!$F88:$EE88)+SUMIF('SPACELOG 12 BP'!$F$2:$EE$2,F$4,'SPACELOG 12 BP'!$F88:$EE88)</f>
        <v>27438.172115569552</v>
      </c>
      <c r="G88" s="33">
        <f>SUMIF('reporting montigny'!$F$2:$EE$2,G$4,'reporting montigny'!$F88:$EE88)+SUMIF('reporting boissy'!$F$2:$EE$2,G$4,'reporting boissy'!$F88:$EE88)+SUMIF('reporting moussy'!$F$2:$EE$2,G$4,'reporting moussy'!$F88:$EE88)+SUMIF('reporting trappes'!$F$2:$EE$2,G$4,'reporting trappes'!$F88:$EE88)+SUMIF('SPACELOG 5 BP'!$F$2:$EE$2,G$4,'SPACELOG 5 BP'!$F88:$EE88)+SUMIF('SPACELOG 6 BP'!$F$2:$EE$2,G$4,'SPACELOG 6 BP'!$F88:$EE88)+SUMIF('SPACELOG 7 BP'!$F$2:$EE$2,G$4,'SPACELOG 7 BP'!$F88:$EE88)+SUMIF('SPACELOG 8 BP'!$F$2:$EE$2,G$4,'SPACELOG 8 BP'!$F88:$EE88)+SUMIF('SPACELOG 9 BP'!$F$2:$EE$2,G$4,'SPACELOG 9 BP'!$F88:$EE88)+SUMIF('SPACELOG 10 BP'!$F$2:$EE$2,G$4,'SPACELOG 10 BP'!$F88:$EE88)+SUMIF('SPACELOG 11 BP'!$F$2:$EE$2,G$4,'SPACELOG 11 BP'!$F88:$EE88)+SUMIF('SPACELOG 12 BP'!$F$2:$EE$2,G$4,'SPACELOG 12 BP'!$F88:$EE88)</f>
        <v>27438.172115569552</v>
      </c>
      <c r="H88" s="33">
        <f>SUMIF('reporting montigny'!$F$2:$EE$2,H$4,'reporting montigny'!$F88:$EE88)+SUMIF('reporting boissy'!$F$2:$EE$2,H$4,'reporting boissy'!$F88:$EE88)+SUMIF('reporting moussy'!$F$2:$EE$2,H$4,'reporting moussy'!$F88:$EE88)+SUMIF('reporting trappes'!$F$2:$EE$2,H$4,'reporting trappes'!$F88:$EE88)+SUMIF('SPACELOG 5 BP'!$F$2:$EE$2,H$4,'SPACELOG 5 BP'!$F88:$EE88)+SUMIF('SPACELOG 6 BP'!$F$2:$EE$2,H$4,'SPACELOG 6 BP'!$F88:$EE88)+SUMIF('SPACELOG 7 BP'!$F$2:$EE$2,H$4,'SPACELOG 7 BP'!$F88:$EE88)+SUMIF('SPACELOG 8 BP'!$F$2:$EE$2,H$4,'SPACELOG 8 BP'!$F88:$EE88)+SUMIF('SPACELOG 9 BP'!$F$2:$EE$2,H$4,'SPACELOG 9 BP'!$F88:$EE88)+SUMIF('SPACELOG 10 BP'!$F$2:$EE$2,H$4,'SPACELOG 10 BP'!$F88:$EE88)+SUMIF('SPACELOG 11 BP'!$F$2:$EE$2,H$4,'SPACELOG 11 BP'!$F88:$EE88)+SUMIF('SPACELOG 12 BP'!$F$2:$EE$2,H$4,'SPACELOG 12 BP'!$F88:$EE88)</f>
        <v>27438.172115569552</v>
      </c>
      <c r="I88" s="33">
        <f>SUMIF('reporting montigny'!$F$2:$EE$2,I$4,'reporting montigny'!$F88:$EE88)+SUMIF('reporting boissy'!$F$2:$EE$2,I$4,'reporting boissy'!$F88:$EE88)+SUMIF('reporting moussy'!$F$2:$EE$2,I$4,'reporting moussy'!$F88:$EE88)+SUMIF('reporting trappes'!$F$2:$EE$2,I$4,'reporting trappes'!$F88:$EE88)+SUMIF('SPACELOG 5 BP'!$F$2:$EE$2,I$4,'SPACELOG 5 BP'!$F88:$EE88)+SUMIF('SPACELOG 6 BP'!$F$2:$EE$2,I$4,'SPACELOG 6 BP'!$F88:$EE88)+SUMIF('SPACELOG 7 BP'!$F$2:$EE$2,I$4,'SPACELOG 7 BP'!$F88:$EE88)+SUMIF('SPACELOG 8 BP'!$F$2:$EE$2,I$4,'SPACELOG 8 BP'!$F88:$EE88)+SUMIF('SPACELOG 9 BP'!$F$2:$EE$2,I$4,'SPACELOG 9 BP'!$F88:$EE88)+SUMIF('SPACELOG 10 BP'!$F$2:$EE$2,I$4,'SPACELOG 10 BP'!$F88:$EE88)+SUMIF('SPACELOG 11 BP'!$F$2:$EE$2,I$4,'SPACELOG 11 BP'!$F88:$EE88)+SUMIF('SPACELOG 12 BP'!$F$2:$EE$2,I$4,'SPACELOG 12 BP'!$F88:$EE88)</f>
        <v>27438.172115569552</v>
      </c>
      <c r="J88" s="33">
        <f>SUMIF('reporting montigny'!$F$2:$EE$2,J$4,'reporting montigny'!$F88:$EE88)+SUMIF('reporting boissy'!$F$2:$EE$2,J$4,'reporting boissy'!$F88:$EE88)+SUMIF('reporting moussy'!$F$2:$EE$2,J$4,'reporting moussy'!$F88:$EE88)+SUMIF('reporting trappes'!$F$2:$EE$2,J$4,'reporting trappes'!$F88:$EE88)+SUMIF('SPACELOG 5 BP'!$F$2:$EE$2,J$4,'SPACELOG 5 BP'!$F88:$EE88)+SUMIF('SPACELOG 6 BP'!$F$2:$EE$2,J$4,'SPACELOG 6 BP'!$F88:$EE88)+SUMIF('SPACELOG 7 BP'!$F$2:$EE$2,J$4,'SPACELOG 7 BP'!$F88:$EE88)+SUMIF('SPACELOG 8 BP'!$F$2:$EE$2,J$4,'SPACELOG 8 BP'!$F88:$EE88)+SUMIF('SPACELOG 9 BP'!$F$2:$EE$2,J$4,'SPACELOG 9 BP'!$F88:$EE88)+SUMIF('SPACELOG 10 BP'!$F$2:$EE$2,J$4,'SPACELOG 10 BP'!$F88:$EE88)+SUMIF('SPACELOG 11 BP'!$F$2:$EE$2,J$4,'SPACELOG 11 BP'!$F88:$EE88)+SUMIF('SPACELOG 12 BP'!$F$2:$EE$2,J$4,'SPACELOG 12 BP'!$F88:$EE88)</f>
        <v>27438.172115569552</v>
      </c>
      <c r="K88" s="33">
        <f>SUMIF('reporting montigny'!$F$2:$EE$2,K$4,'reporting montigny'!$F88:$EE88)+SUMIF('reporting boissy'!$F$2:$EE$2,K$4,'reporting boissy'!$F88:$EE88)+SUMIF('reporting moussy'!$F$2:$EE$2,K$4,'reporting moussy'!$F88:$EE88)+SUMIF('reporting trappes'!$F$2:$EE$2,K$4,'reporting trappes'!$F88:$EE88)+SUMIF('SPACELOG 5 BP'!$F$2:$EE$2,K$4,'SPACELOG 5 BP'!$F88:$EE88)+SUMIF('SPACELOG 6 BP'!$F$2:$EE$2,K$4,'SPACELOG 6 BP'!$F88:$EE88)+SUMIF('SPACELOG 7 BP'!$F$2:$EE$2,K$4,'SPACELOG 7 BP'!$F88:$EE88)+SUMIF('SPACELOG 8 BP'!$F$2:$EE$2,K$4,'SPACELOG 8 BP'!$F88:$EE88)+SUMIF('SPACELOG 9 BP'!$F$2:$EE$2,K$4,'SPACELOG 9 BP'!$F88:$EE88)+SUMIF('SPACELOG 10 BP'!$F$2:$EE$2,K$4,'SPACELOG 10 BP'!$F88:$EE88)+SUMIF('SPACELOG 11 BP'!$F$2:$EE$2,K$4,'SPACELOG 11 BP'!$F88:$EE88)+SUMIF('SPACELOG 12 BP'!$F$2:$EE$2,K$4,'SPACELOG 12 BP'!$F88:$EE88)</f>
        <v>27438.172115569552</v>
      </c>
      <c r="L88" s="33">
        <f>SUMIF('reporting montigny'!$F$2:$EE$2,L$4,'reporting montigny'!$F88:$EE88)+SUMIF('reporting boissy'!$F$2:$EE$2,L$4,'reporting boissy'!$F88:$EE88)+SUMIF('reporting moussy'!$F$2:$EE$2,L$4,'reporting moussy'!$F88:$EE88)+SUMIF('reporting trappes'!$F$2:$EE$2,L$4,'reporting trappes'!$F88:$EE88)+SUMIF('SPACELOG 5 BP'!$F$2:$EE$2,L$4,'SPACELOG 5 BP'!$F88:$EE88)+SUMIF('SPACELOG 6 BP'!$F$2:$EE$2,L$4,'SPACELOG 6 BP'!$F88:$EE88)+SUMIF('SPACELOG 7 BP'!$F$2:$EE$2,L$4,'SPACELOG 7 BP'!$F88:$EE88)+SUMIF('SPACELOG 8 BP'!$F$2:$EE$2,L$4,'SPACELOG 8 BP'!$F88:$EE88)+SUMIF('SPACELOG 9 BP'!$F$2:$EE$2,L$4,'SPACELOG 9 BP'!$F88:$EE88)+SUMIF('SPACELOG 10 BP'!$F$2:$EE$2,L$4,'SPACELOG 10 BP'!$F88:$EE88)+SUMIF('SPACELOG 11 BP'!$F$2:$EE$2,L$4,'SPACELOG 11 BP'!$F88:$EE88)+SUMIF('SPACELOG 12 BP'!$F$2:$EE$2,L$4,'SPACELOG 12 BP'!$F88:$EE88)</f>
        <v>28371.472115569552</v>
      </c>
      <c r="M88" s="33">
        <f>SUMIF('reporting montigny'!$F$2:$EE$2,M$4,'reporting montigny'!$F88:$EE88)+SUMIF('reporting boissy'!$F$2:$EE$2,M$4,'reporting boissy'!$F88:$EE88)+SUMIF('reporting moussy'!$F$2:$EE$2,M$4,'reporting moussy'!$F88:$EE88)+SUMIF('reporting trappes'!$F$2:$EE$2,M$4,'reporting trappes'!$F88:$EE88)+SUMIF('SPACELOG 5 BP'!$F$2:$EE$2,M$4,'SPACELOG 5 BP'!$F88:$EE88)+SUMIF('SPACELOG 6 BP'!$F$2:$EE$2,M$4,'SPACELOG 6 BP'!$F88:$EE88)+SUMIF('SPACELOG 7 BP'!$F$2:$EE$2,M$4,'SPACELOG 7 BP'!$F88:$EE88)+SUMIF('SPACELOG 8 BP'!$F$2:$EE$2,M$4,'SPACELOG 8 BP'!$F88:$EE88)+SUMIF('SPACELOG 9 BP'!$F$2:$EE$2,M$4,'SPACELOG 9 BP'!$F88:$EE88)+SUMIF('SPACELOG 10 BP'!$F$2:$EE$2,M$4,'SPACELOG 10 BP'!$F88:$EE88)+SUMIF('SPACELOG 11 BP'!$F$2:$EE$2,M$4,'SPACELOG 11 BP'!$F88:$EE88)+SUMIF('SPACELOG 12 BP'!$F$2:$EE$2,M$4,'SPACELOG 12 BP'!$F88:$EE88)</f>
        <v>28371.472115569552</v>
      </c>
      <c r="N88" s="33">
        <f>SUMIF('reporting montigny'!$F$2:$EE$2,N$4,'reporting montigny'!$F88:$EE88)+SUMIF('reporting boissy'!$F$2:$EE$2,N$4,'reporting boissy'!$F88:$EE88)+SUMIF('reporting moussy'!$F$2:$EE$2,N$4,'reporting moussy'!$F88:$EE88)+SUMIF('reporting trappes'!$F$2:$EE$2,N$4,'reporting trappes'!$F88:$EE88)+SUMIF('SPACELOG 5 BP'!$F$2:$EE$2,N$4,'SPACELOG 5 BP'!$F88:$EE88)+SUMIF('SPACELOG 6 BP'!$F$2:$EE$2,N$4,'SPACELOG 6 BP'!$F88:$EE88)+SUMIF('SPACELOG 7 BP'!$F$2:$EE$2,N$4,'SPACELOG 7 BP'!$F88:$EE88)+SUMIF('SPACELOG 8 BP'!$F$2:$EE$2,N$4,'SPACELOG 8 BP'!$F88:$EE88)+SUMIF('SPACELOG 9 BP'!$F$2:$EE$2,N$4,'SPACELOG 9 BP'!$F88:$EE88)+SUMIF('SPACELOG 10 BP'!$F$2:$EE$2,N$4,'SPACELOG 10 BP'!$F88:$EE88)+SUMIF('SPACELOG 11 BP'!$F$2:$EE$2,N$4,'SPACELOG 11 BP'!$F88:$EE88)+SUMIF('SPACELOG 12 BP'!$F$2:$EE$2,N$4,'SPACELOG 12 BP'!$F88:$EE88)</f>
        <v>28371.472115569552</v>
      </c>
      <c r="O88" s="33">
        <f>SUMIF('reporting montigny'!$F$2:$EE$2,O$4,'reporting montigny'!$F88:$EE88)+SUMIF('reporting boissy'!$F$2:$EE$2,O$4,'reporting boissy'!$F88:$EE88)+SUMIF('reporting moussy'!$F$2:$EE$2,O$4,'reporting moussy'!$F88:$EE88)+SUMIF('reporting trappes'!$F$2:$EE$2,O$4,'reporting trappes'!$F88:$EE88)+SUMIF('SPACELOG 5 BP'!$F$2:$EE$2,O$4,'SPACELOG 5 BP'!$F88:$EE88)+SUMIF('SPACELOG 6 BP'!$F$2:$EE$2,O$4,'SPACELOG 6 BP'!$F88:$EE88)+SUMIF('SPACELOG 7 BP'!$F$2:$EE$2,O$4,'SPACELOG 7 BP'!$F88:$EE88)+SUMIF('SPACELOG 8 BP'!$F$2:$EE$2,O$4,'SPACELOG 8 BP'!$F88:$EE88)+SUMIF('SPACELOG 9 BP'!$F$2:$EE$2,O$4,'SPACELOG 9 BP'!$F88:$EE88)+SUMIF('SPACELOG 10 BP'!$F$2:$EE$2,O$4,'SPACELOG 10 BP'!$F88:$EE88)+SUMIF('SPACELOG 11 BP'!$F$2:$EE$2,O$4,'SPACELOG 11 BP'!$F88:$EE88)+SUMIF('SPACELOG 12 BP'!$F$2:$EE$2,O$4,'SPACELOG 12 BP'!$F88:$EE88)</f>
        <v>28371.472115569552</v>
      </c>
      <c r="P88" s="33">
        <f>SUMIF('reporting montigny'!$F$2:$EE$2,P$4,'reporting montigny'!$F88:$EE88)+SUMIF('reporting boissy'!$F$2:$EE$2,P$4,'reporting boissy'!$F88:$EE88)+SUMIF('reporting moussy'!$F$2:$EE$2,P$4,'reporting moussy'!$F88:$EE88)+SUMIF('reporting trappes'!$F$2:$EE$2,P$4,'reporting trappes'!$F88:$EE88)+SUMIF('SPACELOG 5 BP'!$F$2:$EE$2,P$4,'SPACELOG 5 BP'!$F88:$EE88)+SUMIF('SPACELOG 6 BP'!$F$2:$EE$2,P$4,'SPACELOG 6 BP'!$F88:$EE88)+SUMIF('SPACELOG 7 BP'!$F$2:$EE$2,P$4,'SPACELOG 7 BP'!$F88:$EE88)+SUMIF('SPACELOG 8 BP'!$F$2:$EE$2,P$4,'SPACELOG 8 BP'!$F88:$EE88)+SUMIF('SPACELOG 9 BP'!$F$2:$EE$2,P$4,'SPACELOG 9 BP'!$F88:$EE88)+SUMIF('SPACELOG 10 BP'!$F$2:$EE$2,P$4,'SPACELOG 10 BP'!$F88:$EE88)+SUMIF('SPACELOG 11 BP'!$F$2:$EE$2,P$4,'SPACELOG 11 BP'!$F88:$EE88)+SUMIF('SPACELOG 12 BP'!$F$2:$EE$2,P$4,'SPACELOG 12 BP'!$F88:$EE88)</f>
        <v>28371.472115569552</v>
      </c>
      <c r="Q88" s="33">
        <f>SUMIF('reporting montigny'!$F$2:$EE$2,Q$4,'reporting montigny'!$F88:$EE88)+SUMIF('reporting boissy'!$F$2:$EE$2,Q$4,'reporting boissy'!$F88:$EE88)+SUMIF('reporting moussy'!$F$2:$EE$2,Q$4,'reporting moussy'!$F88:$EE88)+SUMIF('reporting trappes'!$F$2:$EE$2,Q$4,'reporting trappes'!$F88:$EE88)+SUMIF('SPACELOG 5 BP'!$F$2:$EE$2,Q$4,'SPACELOG 5 BP'!$F88:$EE88)+SUMIF('SPACELOG 6 BP'!$F$2:$EE$2,Q$4,'SPACELOG 6 BP'!$F88:$EE88)+SUMIF('SPACELOG 7 BP'!$F$2:$EE$2,Q$4,'SPACELOG 7 BP'!$F88:$EE88)+SUMIF('SPACELOG 8 BP'!$F$2:$EE$2,Q$4,'SPACELOG 8 BP'!$F88:$EE88)+SUMIF('SPACELOG 9 BP'!$F$2:$EE$2,Q$4,'SPACELOG 9 BP'!$F88:$EE88)+SUMIF('SPACELOG 10 BP'!$F$2:$EE$2,Q$4,'SPACELOG 10 BP'!$F88:$EE88)+SUMIF('SPACELOG 11 BP'!$F$2:$EE$2,Q$4,'SPACELOG 11 BP'!$F88:$EE88)+SUMIF('SPACELOG 12 BP'!$F$2:$EE$2,Q$4,'SPACELOG 12 BP'!$F88:$EE88)</f>
        <v>33969.225448902886</v>
      </c>
      <c r="R88" s="393">
        <f t="shared" ref="R88:R91" si="389">SUM(F88:Q88)</f>
        <v>340455.61872016796</v>
      </c>
      <c r="S88" s="33">
        <f>SUMIF('reporting montigny'!$F$2:$EE$2,S$4,'reporting montigny'!$F88:$EE88)+SUMIF('reporting boissy'!$F$2:$EE$2,S$4,'reporting boissy'!$F88:$EE88)+SUMIF('reporting moussy'!$F$2:$EE$2,S$4,'reporting moussy'!$F88:$EE88)+SUMIF('reporting trappes'!$F$2:$EE$2,S$4,'reporting trappes'!$F88:$EE88)+SUMIF('SPACELOG 5 BP'!$F$2:$EE$2,S$4,'SPACELOG 5 BP'!$F88:$EE88)+SUMIF('SPACELOG 6 BP'!$F$2:$EE$2,S$4,'SPACELOG 6 BP'!$F88:$EE88)+SUMIF('SPACELOG 7 BP'!$F$2:$EE$2,S$4,'SPACELOG 7 BP'!$F88:$EE88)+SUMIF('SPACELOG 8 BP'!$F$2:$EE$2,S$4,'SPACELOG 8 BP'!$F88:$EE88)+SUMIF('SPACELOG 9 BP'!$F$2:$EE$2,S$4,'SPACELOG 9 BP'!$F88:$EE88)+SUMIF('SPACELOG 10 BP'!$F$2:$EE$2,S$4,'SPACELOG 10 BP'!$F88:$EE88)+SUMIF('SPACELOG 11 BP'!$F$2:$EE$2,S$4,'SPACELOG 11 BP'!$F88:$EE88)+SUMIF('SPACELOG 12 BP'!$F$2:$EE$2,S$4,'SPACELOG 12 BP'!$F88:$EE88)</f>
        <v>37348.515080761892</v>
      </c>
      <c r="T88" s="33">
        <f>SUMIF('reporting montigny'!$F$2:$EE$2,T$4,'reporting montigny'!$F88:$EE88)+SUMIF('reporting boissy'!$F$2:$EE$2,T$4,'reporting boissy'!$F88:$EE88)+SUMIF('reporting moussy'!$F$2:$EE$2,T$4,'reporting moussy'!$F88:$EE88)+SUMIF('reporting trappes'!$F$2:$EE$2,T$4,'reporting trappes'!$F88:$EE88)+SUMIF('SPACELOG 5 BP'!$F$2:$EE$2,T$4,'SPACELOG 5 BP'!$F88:$EE88)+SUMIF('SPACELOG 6 BP'!$F$2:$EE$2,T$4,'SPACELOG 6 BP'!$F88:$EE88)+SUMIF('SPACELOG 7 BP'!$F$2:$EE$2,T$4,'SPACELOG 7 BP'!$F88:$EE88)+SUMIF('SPACELOG 8 BP'!$F$2:$EE$2,T$4,'SPACELOG 8 BP'!$F88:$EE88)+SUMIF('SPACELOG 9 BP'!$F$2:$EE$2,T$4,'SPACELOG 9 BP'!$F88:$EE88)+SUMIF('SPACELOG 10 BP'!$F$2:$EE$2,T$4,'SPACELOG 10 BP'!$F88:$EE88)+SUMIF('SPACELOG 11 BP'!$F$2:$EE$2,T$4,'SPACELOG 11 BP'!$F88:$EE88)+SUMIF('SPACELOG 12 BP'!$F$2:$EE$2,T$4,'SPACELOG 12 BP'!$F88:$EE88)</f>
        <v>34738.515080761892</v>
      </c>
      <c r="U88" s="33">
        <f>SUMIF('reporting montigny'!$F$2:$EE$2,U$4,'reporting montigny'!$F88:$EE88)+SUMIF('reporting boissy'!$F$2:$EE$2,U$4,'reporting boissy'!$F88:$EE88)+SUMIF('reporting moussy'!$F$2:$EE$2,U$4,'reporting moussy'!$F88:$EE88)+SUMIF('reporting trappes'!$F$2:$EE$2,U$4,'reporting trappes'!$F88:$EE88)+SUMIF('SPACELOG 5 BP'!$F$2:$EE$2,U$4,'SPACELOG 5 BP'!$F88:$EE88)+SUMIF('SPACELOG 6 BP'!$F$2:$EE$2,U$4,'SPACELOG 6 BP'!$F88:$EE88)+SUMIF('SPACELOG 7 BP'!$F$2:$EE$2,U$4,'SPACELOG 7 BP'!$F88:$EE88)+SUMIF('SPACELOG 8 BP'!$F$2:$EE$2,U$4,'SPACELOG 8 BP'!$F88:$EE88)+SUMIF('SPACELOG 9 BP'!$F$2:$EE$2,U$4,'SPACELOG 9 BP'!$F88:$EE88)+SUMIF('SPACELOG 10 BP'!$F$2:$EE$2,U$4,'SPACELOG 10 BP'!$F88:$EE88)+SUMIF('SPACELOG 11 BP'!$F$2:$EE$2,U$4,'SPACELOG 11 BP'!$F88:$EE88)+SUMIF('SPACELOG 12 BP'!$F$2:$EE$2,U$4,'SPACELOG 12 BP'!$F88:$EE88)</f>
        <v>35043.515080761892</v>
      </c>
      <c r="V88" s="33">
        <f>SUMIF('reporting montigny'!$F$2:$EE$2,V$4,'reporting montigny'!$F88:$EE88)+SUMIF('reporting boissy'!$F$2:$EE$2,V$4,'reporting boissy'!$F88:$EE88)+SUMIF('reporting moussy'!$F$2:$EE$2,V$4,'reporting moussy'!$F88:$EE88)+SUMIF('reporting trappes'!$F$2:$EE$2,V$4,'reporting trappes'!$F88:$EE88)+SUMIF('SPACELOG 5 BP'!$F$2:$EE$2,V$4,'SPACELOG 5 BP'!$F88:$EE88)+SUMIF('SPACELOG 6 BP'!$F$2:$EE$2,V$4,'SPACELOG 6 BP'!$F88:$EE88)+SUMIF('SPACELOG 7 BP'!$F$2:$EE$2,V$4,'SPACELOG 7 BP'!$F88:$EE88)+SUMIF('SPACELOG 8 BP'!$F$2:$EE$2,V$4,'SPACELOG 8 BP'!$F88:$EE88)+SUMIF('SPACELOG 9 BP'!$F$2:$EE$2,V$4,'SPACELOG 9 BP'!$F88:$EE88)+SUMIF('SPACELOG 10 BP'!$F$2:$EE$2,V$4,'SPACELOG 10 BP'!$F88:$EE88)+SUMIF('SPACELOG 11 BP'!$F$2:$EE$2,V$4,'SPACELOG 11 BP'!$F88:$EE88)+SUMIF('SPACELOG 12 BP'!$F$2:$EE$2,V$4,'SPACELOG 12 BP'!$F88:$EE88)</f>
        <v>35043.515080761892</v>
      </c>
      <c r="W88" s="33">
        <f>SUMIF('reporting montigny'!$F$2:$EE$2,W$4,'reporting montigny'!$F88:$EE88)+SUMIF('reporting boissy'!$F$2:$EE$2,W$4,'reporting boissy'!$F88:$EE88)+SUMIF('reporting moussy'!$F$2:$EE$2,W$4,'reporting moussy'!$F88:$EE88)+SUMIF('reporting trappes'!$F$2:$EE$2,W$4,'reporting trappes'!$F88:$EE88)+SUMIF('SPACELOG 5 BP'!$F$2:$EE$2,W$4,'SPACELOG 5 BP'!$F88:$EE88)+SUMIF('SPACELOG 6 BP'!$F$2:$EE$2,W$4,'SPACELOG 6 BP'!$F88:$EE88)+SUMIF('SPACELOG 7 BP'!$F$2:$EE$2,W$4,'SPACELOG 7 BP'!$F88:$EE88)+SUMIF('SPACELOG 8 BP'!$F$2:$EE$2,W$4,'SPACELOG 8 BP'!$F88:$EE88)+SUMIF('SPACELOG 9 BP'!$F$2:$EE$2,W$4,'SPACELOG 9 BP'!$F88:$EE88)+SUMIF('SPACELOG 10 BP'!$F$2:$EE$2,W$4,'SPACELOG 10 BP'!$F88:$EE88)+SUMIF('SPACELOG 11 BP'!$F$2:$EE$2,W$4,'SPACELOG 11 BP'!$F88:$EE88)+SUMIF('SPACELOG 12 BP'!$F$2:$EE$2,W$4,'SPACELOG 12 BP'!$F88:$EE88)</f>
        <v>35043.515080761892</v>
      </c>
      <c r="X88" s="33">
        <f>SUMIF('reporting montigny'!$F$2:$EE$2,X$4,'reporting montigny'!$F88:$EE88)+SUMIF('reporting boissy'!$F$2:$EE$2,X$4,'reporting boissy'!$F88:$EE88)+SUMIF('reporting moussy'!$F$2:$EE$2,X$4,'reporting moussy'!$F88:$EE88)+SUMIF('reporting trappes'!$F$2:$EE$2,X$4,'reporting trappes'!$F88:$EE88)+SUMIF('SPACELOG 5 BP'!$F$2:$EE$2,X$4,'SPACELOG 5 BP'!$F88:$EE88)+SUMIF('SPACELOG 6 BP'!$F$2:$EE$2,X$4,'SPACELOG 6 BP'!$F88:$EE88)+SUMIF('SPACELOG 7 BP'!$F$2:$EE$2,X$4,'SPACELOG 7 BP'!$F88:$EE88)+SUMIF('SPACELOG 8 BP'!$F$2:$EE$2,X$4,'SPACELOG 8 BP'!$F88:$EE88)+SUMIF('SPACELOG 9 BP'!$F$2:$EE$2,X$4,'SPACELOG 9 BP'!$F88:$EE88)+SUMIF('SPACELOG 10 BP'!$F$2:$EE$2,X$4,'SPACELOG 10 BP'!$F88:$EE88)+SUMIF('SPACELOG 11 BP'!$F$2:$EE$2,X$4,'SPACELOG 11 BP'!$F88:$EE88)+SUMIF('SPACELOG 12 BP'!$F$2:$EE$2,X$4,'SPACELOG 12 BP'!$F88:$EE88)</f>
        <v>35043.515080761892</v>
      </c>
      <c r="Y88" s="33">
        <f>SUMIF('reporting montigny'!$F$2:$EE$2,Y$4,'reporting montigny'!$F88:$EE88)+SUMIF('reporting boissy'!$F$2:$EE$2,Y$4,'reporting boissy'!$F88:$EE88)+SUMIF('reporting moussy'!$F$2:$EE$2,Y$4,'reporting moussy'!$F88:$EE88)+SUMIF('reporting trappes'!$F$2:$EE$2,Y$4,'reporting trappes'!$F88:$EE88)+SUMIF('SPACELOG 5 BP'!$F$2:$EE$2,Y$4,'SPACELOG 5 BP'!$F88:$EE88)+SUMIF('SPACELOG 6 BP'!$F$2:$EE$2,Y$4,'SPACELOG 6 BP'!$F88:$EE88)+SUMIF('SPACELOG 7 BP'!$F$2:$EE$2,Y$4,'SPACELOG 7 BP'!$F88:$EE88)+SUMIF('SPACELOG 8 BP'!$F$2:$EE$2,Y$4,'SPACELOG 8 BP'!$F88:$EE88)+SUMIF('SPACELOG 9 BP'!$F$2:$EE$2,Y$4,'SPACELOG 9 BP'!$F88:$EE88)+SUMIF('SPACELOG 10 BP'!$F$2:$EE$2,Y$4,'SPACELOG 10 BP'!$F88:$EE88)+SUMIF('SPACELOG 11 BP'!$F$2:$EE$2,Y$4,'SPACELOG 11 BP'!$F88:$EE88)+SUMIF('SPACELOG 12 BP'!$F$2:$EE$2,Y$4,'SPACELOG 12 BP'!$F88:$EE88)</f>
        <v>41965.125880398511</v>
      </c>
      <c r="Z88" s="33">
        <f>SUMIF('reporting montigny'!$F$2:$EE$2,Z$4,'reporting montigny'!$F88:$EE88)+SUMIF('reporting boissy'!$F$2:$EE$2,Z$4,'reporting boissy'!$F88:$EE88)+SUMIF('reporting moussy'!$F$2:$EE$2,Z$4,'reporting moussy'!$F88:$EE88)+SUMIF('reporting trappes'!$F$2:$EE$2,Z$4,'reporting trappes'!$F88:$EE88)+SUMIF('SPACELOG 5 BP'!$F$2:$EE$2,Z$4,'SPACELOG 5 BP'!$F88:$EE88)+SUMIF('SPACELOG 6 BP'!$F$2:$EE$2,Z$4,'SPACELOG 6 BP'!$F88:$EE88)+SUMIF('SPACELOG 7 BP'!$F$2:$EE$2,Z$4,'SPACELOG 7 BP'!$F88:$EE88)+SUMIF('SPACELOG 8 BP'!$F$2:$EE$2,Z$4,'SPACELOG 8 BP'!$F88:$EE88)+SUMIF('SPACELOG 9 BP'!$F$2:$EE$2,Z$4,'SPACELOG 9 BP'!$F88:$EE88)+SUMIF('SPACELOG 10 BP'!$F$2:$EE$2,Z$4,'SPACELOG 10 BP'!$F88:$EE88)+SUMIF('SPACELOG 11 BP'!$F$2:$EE$2,Z$4,'SPACELOG 11 BP'!$F88:$EE88)+SUMIF('SPACELOG 12 BP'!$F$2:$EE$2,Z$4,'SPACELOG 12 BP'!$F88:$EE88)</f>
        <v>41965.125880398511</v>
      </c>
      <c r="AA88" s="33">
        <f>SUMIF('reporting montigny'!$F$2:$EE$2,AA$4,'reporting montigny'!$F88:$EE88)+SUMIF('reporting boissy'!$F$2:$EE$2,AA$4,'reporting boissy'!$F88:$EE88)+SUMIF('reporting moussy'!$F$2:$EE$2,AA$4,'reporting moussy'!$F88:$EE88)+SUMIF('reporting trappes'!$F$2:$EE$2,AA$4,'reporting trappes'!$F88:$EE88)+SUMIF('SPACELOG 5 BP'!$F$2:$EE$2,AA$4,'SPACELOG 5 BP'!$F88:$EE88)+SUMIF('SPACELOG 6 BP'!$F$2:$EE$2,AA$4,'SPACELOG 6 BP'!$F88:$EE88)+SUMIF('SPACELOG 7 BP'!$F$2:$EE$2,AA$4,'SPACELOG 7 BP'!$F88:$EE88)+SUMIF('SPACELOG 8 BP'!$F$2:$EE$2,AA$4,'SPACELOG 8 BP'!$F88:$EE88)+SUMIF('SPACELOG 9 BP'!$F$2:$EE$2,AA$4,'SPACELOG 9 BP'!$F88:$EE88)+SUMIF('SPACELOG 10 BP'!$F$2:$EE$2,AA$4,'SPACELOG 10 BP'!$F88:$EE88)+SUMIF('SPACELOG 11 BP'!$F$2:$EE$2,AA$4,'SPACELOG 11 BP'!$F88:$EE88)+SUMIF('SPACELOG 12 BP'!$F$2:$EE$2,AA$4,'SPACELOG 12 BP'!$F88:$EE88)</f>
        <v>41965.125880398511</v>
      </c>
      <c r="AB88" s="33">
        <f>SUMIF('reporting montigny'!$F$2:$EE$2,AB$4,'reporting montigny'!$F88:$EE88)+SUMIF('reporting boissy'!$F$2:$EE$2,AB$4,'reporting boissy'!$F88:$EE88)+SUMIF('reporting moussy'!$F$2:$EE$2,AB$4,'reporting moussy'!$F88:$EE88)+SUMIF('reporting trappes'!$F$2:$EE$2,AB$4,'reporting trappes'!$F88:$EE88)+SUMIF('SPACELOG 5 BP'!$F$2:$EE$2,AB$4,'SPACELOG 5 BP'!$F88:$EE88)+SUMIF('SPACELOG 6 BP'!$F$2:$EE$2,AB$4,'SPACELOG 6 BP'!$F88:$EE88)+SUMIF('SPACELOG 7 BP'!$F$2:$EE$2,AB$4,'SPACELOG 7 BP'!$F88:$EE88)+SUMIF('SPACELOG 8 BP'!$F$2:$EE$2,AB$4,'SPACELOG 8 BP'!$F88:$EE88)+SUMIF('SPACELOG 9 BP'!$F$2:$EE$2,AB$4,'SPACELOG 9 BP'!$F88:$EE88)+SUMIF('SPACELOG 10 BP'!$F$2:$EE$2,AB$4,'SPACELOG 10 BP'!$F88:$EE88)+SUMIF('SPACELOG 11 BP'!$F$2:$EE$2,AB$4,'SPACELOG 11 BP'!$F88:$EE88)+SUMIF('SPACELOG 12 BP'!$F$2:$EE$2,AB$4,'SPACELOG 12 BP'!$F88:$EE88)</f>
        <v>41965.125880398511</v>
      </c>
      <c r="AC88" s="33">
        <f>SUMIF('reporting montigny'!$F$2:$EE$2,AC$4,'reporting montigny'!$F88:$EE88)+SUMIF('reporting boissy'!$F$2:$EE$2,AC$4,'reporting boissy'!$F88:$EE88)+SUMIF('reporting moussy'!$F$2:$EE$2,AC$4,'reporting moussy'!$F88:$EE88)+SUMIF('reporting trappes'!$F$2:$EE$2,AC$4,'reporting trappes'!$F88:$EE88)+SUMIF('SPACELOG 5 BP'!$F$2:$EE$2,AC$4,'SPACELOG 5 BP'!$F88:$EE88)+SUMIF('SPACELOG 6 BP'!$F$2:$EE$2,AC$4,'SPACELOG 6 BP'!$F88:$EE88)+SUMIF('SPACELOG 7 BP'!$F$2:$EE$2,AC$4,'SPACELOG 7 BP'!$F88:$EE88)+SUMIF('SPACELOG 8 BP'!$F$2:$EE$2,AC$4,'SPACELOG 8 BP'!$F88:$EE88)+SUMIF('SPACELOG 9 BP'!$F$2:$EE$2,AC$4,'SPACELOG 9 BP'!$F88:$EE88)+SUMIF('SPACELOG 10 BP'!$F$2:$EE$2,AC$4,'SPACELOG 10 BP'!$F88:$EE88)+SUMIF('SPACELOG 11 BP'!$F$2:$EE$2,AC$4,'SPACELOG 11 BP'!$F88:$EE88)+SUMIF('SPACELOG 12 BP'!$F$2:$EE$2,AC$4,'SPACELOG 12 BP'!$F88:$EE88)</f>
        <v>41965.125880398511</v>
      </c>
      <c r="AD88" s="33">
        <f>SUMIF('reporting montigny'!$F$2:$EE$2,AD$4,'reporting montigny'!$F88:$EE88)+SUMIF('reporting boissy'!$F$2:$EE$2,AD$4,'reporting boissy'!$F88:$EE88)+SUMIF('reporting moussy'!$F$2:$EE$2,AD$4,'reporting moussy'!$F88:$EE88)+SUMIF('reporting trappes'!$F$2:$EE$2,AD$4,'reporting trappes'!$F88:$EE88)+SUMIF('SPACELOG 5 BP'!$F$2:$EE$2,AD$4,'SPACELOG 5 BP'!$F88:$EE88)+SUMIF('SPACELOG 6 BP'!$F$2:$EE$2,AD$4,'SPACELOG 6 BP'!$F88:$EE88)+SUMIF('SPACELOG 7 BP'!$F$2:$EE$2,AD$4,'SPACELOG 7 BP'!$F88:$EE88)+SUMIF('SPACELOG 8 BP'!$F$2:$EE$2,AD$4,'SPACELOG 8 BP'!$F88:$EE88)+SUMIF('SPACELOG 9 BP'!$F$2:$EE$2,AD$4,'SPACELOG 9 BP'!$F88:$EE88)+SUMIF('SPACELOG 10 BP'!$F$2:$EE$2,AD$4,'SPACELOG 10 BP'!$F88:$EE88)+SUMIF('SPACELOG 11 BP'!$F$2:$EE$2,AD$4,'SPACELOG 11 BP'!$F88:$EE88)+SUMIF('SPACELOG 12 BP'!$F$2:$EE$2,AD$4,'SPACELOG 12 BP'!$F88:$EE88)</f>
        <v>41965.125880398511</v>
      </c>
      <c r="AE88" s="393">
        <f t="shared" ref="AE88" si="390">SUM(S88:AD88)</f>
        <v>464051.84576696233</v>
      </c>
      <c r="AF88" s="33">
        <f>SUMIF('reporting montigny'!$F$2:$EE$2,AF$4,'reporting montigny'!$F88:$EE88)+SUMIF('reporting boissy'!$F$2:$EE$2,AF$4,'reporting boissy'!$F88:$EE88)+SUMIF('reporting moussy'!$F$2:$EE$2,AF$4,'reporting moussy'!$F88:$EE88)+SUMIF('reporting trappes'!$F$2:$EE$2,AF$4,'reporting trappes'!$F88:$EE88)+SUMIF('SPACELOG 5 BP'!$F$2:$EE$2,AF$4,'SPACELOG 5 BP'!$F88:$EE88)+SUMIF('SPACELOG 6 BP'!$F$2:$EE$2,AF$4,'SPACELOG 6 BP'!$F88:$EE88)+SUMIF('SPACELOG 7 BP'!$F$2:$EE$2,AF$4,'SPACELOG 7 BP'!$F88:$EE88)+SUMIF('SPACELOG 8 BP'!$F$2:$EE$2,AF$4,'SPACELOG 8 BP'!$F88:$EE88)+SUMIF('SPACELOG 9 BP'!$F$2:$EE$2,AF$4,'SPACELOG 9 BP'!$F88:$EE88)+SUMIF('SPACELOG 10 BP'!$F$2:$EE$2,AF$4,'SPACELOG 10 BP'!$F88:$EE88)+SUMIF('SPACELOG 11 BP'!$F$2:$EE$2,AF$4,'SPACELOG 11 BP'!$F88:$EE88)+SUMIF('SPACELOG 12 BP'!$F$2:$EE$2,AF$4,'SPACELOG 12 BP'!$F88:$EE88)</f>
        <v>41965.125880398511</v>
      </c>
      <c r="AG88" s="33">
        <f>SUMIF('reporting montigny'!$F$2:$EE$2,AG$4,'reporting montigny'!$F88:$EE88)+SUMIF('reporting boissy'!$F$2:$EE$2,AG$4,'reporting boissy'!$F88:$EE88)+SUMIF('reporting moussy'!$F$2:$EE$2,AG$4,'reporting moussy'!$F88:$EE88)+SUMIF('reporting trappes'!$F$2:$EE$2,AG$4,'reporting trappes'!$F88:$EE88)+SUMIF('SPACELOG 5 BP'!$F$2:$EE$2,AG$4,'SPACELOG 5 BP'!$F88:$EE88)+SUMIF('SPACELOG 6 BP'!$F$2:$EE$2,AG$4,'SPACELOG 6 BP'!$F88:$EE88)+SUMIF('SPACELOG 7 BP'!$F$2:$EE$2,AG$4,'SPACELOG 7 BP'!$F88:$EE88)+SUMIF('SPACELOG 8 BP'!$F$2:$EE$2,AG$4,'SPACELOG 8 BP'!$F88:$EE88)+SUMIF('SPACELOG 9 BP'!$F$2:$EE$2,AG$4,'SPACELOG 9 BP'!$F88:$EE88)+SUMIF('SPACELOG 10 BP'!$F$2:$EE$2,AG$4,'SPACELOG 10 BP'!$F88:$EE88)+SUMIF('SPACELOG 11 BP'!$F$2:$EE$2,AG$4,'SPACELOG 11 BP'!$F88:$EE88)+SUMIF('SPACELOG 12 BP'!$F$2:$EE$2,AG$4,'SPACELOG 12 BP'!$F88:$EE88)</f>
        <v>41965.125880398511</v>
      </c>
      <c r="AH88" s="33">
        <f>SUMIF('reporting montigny'!$F$2:$EE$2,AH$4,'reporting montigny'!$F88:$EE88)+SUMIF('reporting boissy'!$F$2:$EE$2,AH$4,'reporting boissy'!$F88:$EE88)+SUMIF('reporting moussy'!$F$2:$EE$2,AH$4,'reporting moussy'!$F88:$EE88)+SUMIF('reporting trappes'!$F$2:$EE$2,AH$4,'reporting trappes'!$F88:$EE88)+SUMIF('SPACELOG 5 BP'!$F$2:$EE$2,AH$4,'SPACELOG 5 BP'!$F88:$EE88)+SUMIF('SPACELOG 6 BP'!$F$2:$EE$2,AH$4,'SPACELOG 6 BP'!$F88:$EE88)+SUMIF('SPACELOG 7 BP'!$F$2:$EE$2,AH$4,'SPACELOG 7 BP'!$F88:$EE88)+SUMIF('SPACELOG 8 BP'!$F$2:$EE$2,AH$4,'SPACELOG 8 BP'!$F88:$EE88)+SUMIF('SPACELOG 9 BP'!$F$2:$EE$2,AH$4,'SPACELOG 9 BP'!$F88:$EE88)+SUMIF('SPACELOG 10 BP'!$F$2:$EE$2,AH$4,'SPACELOG 10 BP'!$F88:$EE88)+SUMIF('SPACELOG 11 BP'!$F$2:$EE$2,AH$4,'SPACELOG 11 BP'!$F88:$EE88)+SUMIF('SPACELOG 12 BP'!$F$2:$EE$2,AH$4,'SPACELOG 12 BP'!$F88:$EE88)</f>
        <v>41965.125880398511</v>
      </c>
      <c r="AI88" s="33">
        <f>SUMIF('reporting montigny'!$F$2:$EE$2,AI$4,'reporting montigny'!$F88:$EE88)+SUMIF('reporting boissy'!$F$2:$EE$2,AI$4,'reporting boissy'!$F88:$EE88)+SUMIF('reporting moussy'!$F$2:$EE$2,AI$4,'reporting moussy'!$F88:$EE88)+SUMIF('reporting trappes'!$F$2:$EE$2,AI$4,'reporting trappes'!$F88:$EE88)+SUMIF('SPACELOG 5 BP'!$F$2:$EE$2,AI$4,'SPACELOG 5 BP'!$F88:$EE88)+SUMIF('SPACELOG 6 BP'!$F$2:$EE$2,AI$4,'SPACELOG 6 BP'!$F88:$EE88)+SUMIF('SPACELOG 7 BP'!$F$2:$EE$2,AI$4,'SPACELOG 7 BP'!$F88:$EE88)+SUMIF('SPACELOG 8 BP'!$F$2:$EE$2,AI$4,'SPACELOG 8 BP'!$F88:$EE88)+SUMIF('SPACELOG 9 BP'!$F$2:$EE$2,AI$4,'SPACELOG 9 BP'!$F88:$EE88)+SUMIF('SPACELOG 10 BP'!$F$2:$EE$2,AI$4,'SPACELOG 10 BP'!$F88:$EE88)+SUMIF('SPACELOG 11 BP'!$F$2:$EE$2,AI$4,'SPACELOG 11 BP'!$F88:$EE88)+SUMIF('SPACELOG 12 BP'!$F$2:$EE$2,AI$4,'SPACELOG 12 BP'!$F88:$EE88)</f>
        <v>41965.125880398511</v>
      </c>
      <c r="AJ88" s="33">
        <f>SUMIF('reporting montigny'!$F$2:$EE$2,AJ$4,'reporting montigny'!$F88:$EE88)+SUMIF('reporting boissy'!$F$2:$EE$2,AJ$4,'reporting boissy'!$F88:$EE88)+SUMIF('reporting moussy'!$F$2:$EE$2,AJ$4,'reporting moussy'!$F88:$EE88)+SUMIF('reporting trappes'!$F$2:$EE$2,AJ$4,'reporting trappes'!$F88:$EE88)+SUMIF('SPACELOG 5 BP'!$F$2:$EE$2,AJ$4,'SPACELOG 5 BP'!$F88:$EE88)+SUMIF('SPACELOG 6 BP'!$F$2:$EE$2,AJ$4,'SPACELOG 6 BP'!$F88:$EE88)+SUMIF('SPACELOG 7 BP'!$F$2:$EE$2,AJ$4,'SPACELOG 7 BP'!$F88:$EE88)+SUMIF('SPACELOG 8 BP'!$F$2:$EE$2,AJ$4,'SPACELOG 8 BP'!$F88:$EE88)+SUMIF('SPACELOG 9 BP'!$F$2:$EE$2,AJ$4,'SPACELOG 9 BP'!$F88:$EE88)+SUMIF('SPACELOG 10 BP'!$F$2:$EE$2,AJ$4,'SPACELOG 10 BP'!$F88:$EE88)+SUMIF('SPACELOG 11 BP'!$F$2:$EE$2,AJ$4,'SPACELOG 11 BP'!$F88:$EE88)+SUMIF('SPACELOG 12 BP'!$F$2:$EE$2,AJ$4,'SPACELOG 12 BP'!$F88:$EE88)</f>
        <v>41965.125880398511</v>
      </c>
      <c r="AK88" s="33">
        <f>SUMIF('reporting montigny'!$F$2:$EE$2,AK$4,'reporting montigny'!$F88:$EE88)+SUMIF('reporting boissy'!$F$2:$EE$2,AK$4,'reporting boissy'!$F88:$EE88)+SUMIF('reporting moussy'!$F$2:$EE$2,AK$4,'reporting moussy'!$F88:$EE88)+SUMIF('reporting trappes'!$F$2:$EE$2,AK$4,'reporting trappes'!$F88:$EE88)+SUMIF('SPACELOG 5 BP'!$F$2:$EE$2,AK$4,'SPACELOG 5 BP'!$F88:$EE88)+SUMIF('SPACELOG 6 BP'!$F$2:$EE$2,AK$4,'SPACELOG 6 BP'!$F88:$EE88)+SUMIF('SPACELOG 7 BP'!$F$2:$EE$2,AK$4,'SPACELOG 7 BP'!$F88:$EE88)+SUMIF('SPACELOG 8 BP'!$F$2:$EE$2,AK$4,'SPACELOG 8 BP'!$F88:$EE88)+SUMIF('SPACELOG 9 BP'!$F$2:$EE$2,AK$4,'SPACELOG 9 BP'!$F88:$EE88)+SUMIF('SPACELOG 10 BP'!$F$2:$EE$2,AK$4,'SPACELOG 10 BP'!$F88:$EE88)+SUMIF('SPACELOG 11 BP'!$F$2:$EE$2,AK$4,'SPACELOG 11 BP'!$F88:$EE88)+SUMIF('SPACELOG 12 BP'!$F$2:$EE$2,AK$4,'SPACELOG 12 BP'!$F88:$EE88)</f>
        <v>41965.125880398511</v>
      </c>
      <c r="AL88" s="33">
        <f>SUMIF('reporting montigny'!$F$2:$EE$2,AL$4,'reporting montigny'!$F88:$EE88)+SUMIF('reporting boissy'!$F$2:$EE$2,AL$4,'reporting boissy'!$F88:$EE88)+SUMIF('reporting moussy'!$F$2:$EE$2,AL$4,'reporting moussy'!$F88:$EE88)+SUMIF('reporting trappes'!$F$2:$EE$2,AL$4,'reporting trappes'!$F88:$EE88)+SUMIF('SPACELOG 5 BP'!$F$2:$EE$2,AL$4,'SPACELOG 5 BP'!$F88:$EE88)+SUMIF('SPACELOG 6 BP'!$F$2:$EE$2,AL$4,'SPACELOG 6 BP'!$F88:$EE88)+SUMIF('SPACELOG 7 BP'!$F$2:$EE$2,AL$4,'SPACELOG 7 BP'!$F88:$EE88)+SUMIF('SPACELOG 8 BP'!$F$2:$EE$2,AL$4,'SPACELOG 8 BP'!$F88:$EE88)+SUMIF('SPACELOG 9 BP'!$F$2:$EE$2,AL$4,'SPACELOG 9 BP'!$F88:$EE88)+SUMIF('SPACELOG 10 BP'!$F$2:$EE$2,AL$4,'SPACELOG 10 BP'!$F88:$EE88)+SUMIF('SPACELOG 11 BP'!$F$2:$EE$2,AL$4,'SPACELOG 11 BP'!$F88:$EE88)+SUMIF('SPACELOG 12 BP'!$F$2:$EE$2,AL$4,'SPACELOG 12 BP'!$F88:$EE88)</f>
        <v>41965.125880398511</v>
      </c>
      <c r="AM88" s="33">
        <f>SUMIF('reporting montigny'!$F$2:$EE$2,AM$4,'reporting montigny'!$F88:$EE88)+SUMIF('reporting boissy'!$F$2:$EE$2,AM$4,'reporting boissy'!$F88:$EE88)+SUMIF('reporting moussy'!$F$2:$EE$2,AM$4,'reporting moussy'!$F88:$EE88)+SUMIF('reporting trappes'!$F$2:$EE$2,AM$4,'reporting trappes'!$F88:$EE88)+SUMIF('SPACELOG 5 BP'!$F$2:$EE$2,AM$4,'SPACELOG 5 BP'!$F88:$EE88)+SUMIF('SPACELOG 6 BP'!$F$2:$EE$2,AM$4,'SPACELOG 6 BP'!$F88:$EE88)+SUMIF('SPACELOG 7 BP'!$F$2:$EE$2,AM$4,'SPACELOG 7 BP'!$F88:$EE88)+SUMIF('SPACELOG 8 BP'!$F$2:$EE$2,AM$4,'SPACELOG 8 BP'!$F88:$EE88)+SUMIF('SPACELOG 9 BP'!$F$2:$EE$2,AM$4,'SPACELOG 9 BP'!$F88:$EE88)+SUMIF('SPACELOG 10 BP'!$F$2:$EE$2,AM$4,'SPACELOG 10 BP'!$F88:$EE88)+SUMIF('SPACELOG 11 BP'!$F$2:$EE$2,AM$4,'SPACELOG 11 BP'!$F88:$EE88)+SUMIF('SPACELOG 12 BP'!$F$2:$EE$2,AM$4,'SPACELOG 12 BP'!$F88:$EE88)</f>
        <v>41965.125880398511</v>
      </c>
      <c r="AN88" s="33">
        <f>SUMIF('reporting montigny'!$F$2:$EE$2,AN$4,'reporting montigny'!$F88:$EE88)+SUMIF('reporting boissy'!$F$2:$EE$2,AN$4,'reporting boissy'!$F88:$EE88)+SUMIF('reporting moussy'!$F$2:$EE$2,AN$4,'reporting moussy'!$F88:$EE88)+SUMIF('reporting trappes'!$F$2:$EE$2,AN$4,'reporting trappes'!$F88:$EE88)+SUMIF('SPACELOG 5 BP'!$F$2:$EE$2,AN$4,'SPACELOG 5 BP'!$F88:$EE88)+SUMIF('SPACELOG 6 BP'!$F$2:$EE$2,AN$4,'SPACELOG 6 BP'!$F88:$EE88)+SUMIF('SPACELOG 7 BP'!$F$2:$EE$2,AN$4,'SPACELOG 7 BP'!$F88:$EE88)+SUMIF('SPACELOG 8 BP'!$F$2:$EE$2,AN$4,'SPACELOG 8 BP'!$F88:$EE88)+SUMIF('SPACELOG 9 BP'!$F$2:$EE$2,AN$4,'SPACELOG 9 BP'!$F88:$EE88)+SUMIF('SPACELOG 10 BP'!$F$2:$EE$2,AN$4,'SPACELOG 10 BP'!$F88:$EE88)+SUMIF('SPACELOG 11 BP'!$F$2:$EE$2,AN$4,'SPACELOG 11 BP'!$F88:$EE88)+SUMIF('SPACELOG 12 BP'!$F$2:$EE$2,AN$4,'SPACELOG 12 BP'!$F88:$EE88)</f>
        <v>41965.125880398511</v>
      </c>
      <c r="AO88" s="33">
        <f>SUMIF('reporting montigny'!$F$2:$EE$2,AO$4,'reporting montigny'!$F88:$EE88)+SUMIF('reporting boissy'!$F$2:$EE$2,AO$4,'reporting boissy'!$F88:$EE88)+SUMIF('reporting moussy'!$F$2:$EE$2,AO$4,'reporting moussy'!$F88:$EE88)+SUMIF('reporting trappes'!$F$2:$EE$2,AO$4,'reporting trappes'!$F88:$EE88)+SUMIF('SPACELOG 5 BP'!$F$2:$EE$2,AO$4,'SPACELOG 5 BP'!$F88:$EE88)+SUMIF('SPACELOG 6 BP'!$F$2:$EE$2,AO$4,'SPACELOG 6 BP'!$F88:$EE88)+SUMIF('SPACELOG 7 BP'!$F$2:$EE$2,AO$4,'SPACELOG 7 BP'!$F88:$EE88)+SUMIF('SPACELOG 8 BP'!$F$2:$EE$2,AO$4,'SPACELOG 8 BP'!$F88:$EE88)+SUMIF('SPACELOG 9 BP'!$F$2:$EE$2,AO$4,'SPACELOG 9 BP'!$F88:$EE88)+SUMIF('SPACELOG 10 BP'!$F$2:$EE$2,AO$4,'SPACELOG 10 BP'!$F88:$EE88)+SUMIF('SPACELOG 11 BP'!$F$2:$EE$2,AO$4,'SPACELOG 11 BP'!$F88:$EE88)+SUMIF('SPACELOG 12 BP'!$F$2:$EE$2,AO$4,'SPACELOG 12 BP'!$F88:$EE88)</f>
        <v>41965.125880398511</v>
      </c>
      <c r="AP88" s="33">
        <f>SUMIF('reporting montigny'!$F$2:$EE$2,AP$4,'reporting montigny'!$F88:$EE88)+SUMIF('reporting boissy'!$F$2:$EE$2,AP$4,'reporting boissy'!$F88:$EE88)+SUMIF('reporting moussy'!$F$2:$EE$2,AP$4,'reporting moussy'!$F88:$EE88)+SUMIF('reporting trappes'!$F$2:$EE$2,AP$4,'reporting trappes'!$F88:$EE88)+SUMIF('SPACELOG 5 BP'!$F$2:$EE$2,AP$4,'SPACELOG 5 BP'!$F88:$EE88)+SUMIF('SPACELOG 6 BP'!$F$2:$EE$2,AP$4,'SPACELOG 6 BP'!$F88:$EE88)+SUMIF('SPACELOG 7 BP'!$F$2:$EE$2,AP$4,'SPACELOG 7 BP'!$F88:$EE88)+SUMIF('SPACELOG 8 BP'!$F$2:$EE$2,AP$4,'SPACELOG 8 BP'!$F88:$EE88)+SUMIF('SPACELOG 9 BP'!$F$2:$EE$2,AP$4,'SPACELOG 9 BP'!$F88:$EE88)+SUMIF('SPACELOG 10 BP'!$F$2:$EE$2,AP$4,'SPACELOG 10 BP'!$F88:$EE88)+SUMIF('SPACELOG 11 BP'!$F$2:$EE$2,AP$4,'SPACELOG 11 BP'!$F88:$EE88)+SUMIF('SPACELOG 12 BP'!$F$2:$EE$2,AP$4,'SPACELOG 12 BP'!$F88:$EE88)</f>
        <v>41965.125880398511</v>
      </c>
      <c r="AQ88" s="33">
        <f>SUMIF('reporting montigny'!$F$2:$EE$2,AQ$4,'reporting montigny'!$F88:$EE88)+SUMIF('reporting boissy'!$F$2:$EE$2,AQ$4,'reporting boissy'!$F88:$EE88)+SUMIF('reporting moussy'!$F$2:$EE$2,AQ$4,'reporting moussy'!$F88:$EE88)+SUMIF('reporting trappes'!$F$2:$EE$2,AQ$4,'reporting trappes'!$F88:$EE88)+SUMIF('SPACELOG 5 BP'!$F$2:$EE$2,AQ$4,'SPACELOG 5 BP'!$F88:$EE88)+SUMIF('SPACELOG 6 BP'!$F$2:$EE$2,AQ$4,'SPACELOG 6 BP'!$F88:$EE88)+SUMIF('SPACELOG 7 BP'!$F$2:$EE$2,AQ$4,'SPACELOG 7 BP'!$F88:$EE88)+SUMIF('SPACELOG 8 BP'!$F$2:$EE$2,AQ$4,'SPACELOG 8 BP'!$F88:$EE88)+SUMIF('SPACELOG 9 BP'!$F$2:$EE$2,AQ$4,'SPACELOG 9 BP'!$F88:$EE88)+SUMIF('SPACELOG 10 BP'!$F$2:$EE$2,AQ$4,'SPACELOG 10 BP'!$F88:$EE88)+SUMIF('SPACELOG 11 BP'!$F$2:$EE$2,AQ$4,'SPACELOG 11 BP'!$F88:$EE88)+SUMIF('SPACELOG 12 BP'!$F$2:$EE$2,AQ$4,'SPACELOG 12 BP'!$F88:$EE88)</f>
        <v>41965.125880398511</v>
      </c>
      <c r="AR88" s="393">
        <f t="shared" ref="AR88" si="391">SUM(AF88:AQ88)</f>
        <v>503581.51056478202</v>
      </c>
      <c r="AS88" s="33">
        <f>SUMIF('reporting montigny'!$F$2:$EE$2,AS$4,'reporting montigny'!$F88:$EE88)+SUMIF('reporting boissy'!$F$2:$EE$2,AS$4,'reporting boissy'!$F88:$EE88)+SUMIF('reporting moussy'!$F$2:$EE$2,AS$4,'reporting moussy'!$F88:$EE88)+SUMIF('reporting trappes'!$F$2:$EE$2,AS$4,'reporting trappes'!$F88:$EE88)+SUMIF('SPACELOG 5 BP'!$F$2:$EE$2,AS$4,'SPACELOG 5 BP'!$F88:$EE88)+SUMIF('SPACELOG 6 BP'!$F$2:$EE$2,AS$4,'SPACELOG 6 BP'!$F88:$EE88)+SUMIF('SPACELOG 7 BP'!$F$2:$EE$2,AS$4,'SPACELOG 7 BP'!$F88:$EE88)+SUMIF('SPACELOG 8 BP'!$F$2:$EE$2,AS$4,'SPACELOG 8 BP'!$F88:$EE88)+SUMIF('SPACELOG 9 BP'!$F$2:$EE$2,AS$4,'SPACELOG 9 BP'!$F88:$EE88)+SUMIF('SPACELOG 10 BP'!$F$2:$EE$2,AS$4,'SPACELOG 10 BP'!$F88:$EE88)+SUMIF('SPACELOG 11 BP'!$F$2:$EE$2,AS$4,'SPACELOG 11 BP'!$F88:$EE88)+SUMIF('SPACELOG 12 BP'!$F$2:$EE$2,AS$4,'SPACELOG 12 BP'!$F88:$EE88)</f>
        <v>41965.125880398511</v>
      </c>
      <c r="AT88" s="33">
        <f>SUMIF('reporting montigny'!$F$2:$EE$2,AT$4,'reporting montigny'!$F88:$EE88)+SUMIF('reporting boissy'!$F$2:$EE$2,AT$4,'reporting boissy'!$F88:$EE88)+SUMIF('reporting moussy'!$F$2:$EE$2,AT$4,'reporting moussy'!$F88:$EE88)+SUMIF('reporting trappes'!$F$2:$EE$2,AT$4,'reporting trappes'!$F88:$EE88)+SUMIF('SPACELOG 5 BP'!$F$2:$EE$2,AT$4,'SPACELOG 5 BP'!$F88:$EE88)+SUMIF('SPACELOG 6 BP'!$F$2:$EE$2,AT$4,'SPACELOG 6 BP'!$F88:$EE88)+SUMIF('SPACELOG 7 BP'!$F$2:$EE$2,AT$4,'SPACELOG 7 BP'!$F88:$EE88)+SUMIF('SPACELOG 8 BP'!$F$2:$EE$2,AT$4,'SPACELOG 8 BP'!$F88:$EE88)+SUMIF('SPACELOG 9 BP'!$F$2:$EE$2,AT$4,'SPACELOG 9 BP'!$F88:$EE88)+SUMIF('SPACELOG 10 BP'!$F$2:$EE$2,AT$4,'SPACELOG 10 BP'!$F88:$EE88)+SUMIF('SPACELOG 11 BP'!$F$2:$EE$2,AT$4,'SPACELOG 11 BP'!$F88:$EE88)+SUMIF('SPACELOG 12 BP'!$F$2:$EE$2,AT$4,'SPACELOG 12 BP'!$F88:$EE88)</f>
        <v>41965.125880398511</v>
      </c>
      <c r="AU88" s="33">
        <f>SUMIF('reporting montigny'!$F$2:$EE$2,AU$4,'reporting montigny'!$F88:$EE88)+SUMIF('reporting boissy'!$F$2:$EE$2,AU$4,'reporting boissy'!$F88:$EE88)+SUMIF('reporting moussy'!$F$2:$EE$2,AU$4,'reporting moussy'!$F88:$EE88)+SUMIF('reporting trappes'!$F$2:$EE$2,AU$4,'reporting trappes'!$F88:$EE88)+SUMIF('SPACELOG 5 BP'!$F$2:$EE$2,AU$4,'SPACELOG 5 BP'!$F88:$EE88)+SUMIF('SPACELOG 6 BP'!$F$2:$EE$2,AU$4,'SPACELOG 6 BP'!$F88:$EE88)+SUMIF('SPACELOG 7 BP'!$F$2:$EE$2,AU$4,'SPACELOG 7 BP'!$F88:$EE88)+SUMIF('SPACELOG 8 BP'!$F$2:$EE$2,AU$4,'SPACELOG 8 BP'!$F88:$EE88)+SUMIF('SPACELOG 9 BP'!$F$2:$EE$2,AU$4,'SPACELOG 9 BP'!$F88:$EE88)+SUMIF('SPACELOG 10 BP'!$F$2:$EE$2,AU$4,'SPACELOG 10 BP'!$F88:$EE88)+SUMIF('SPACELOG 11 BP'!$F$2:$EE$2,AU$4,'SPACELOG 11 BP'!$F88:$EE88)+SUMIF('SPACELOG 12 BP'!$F$2:$EE$2,AU$4,'SPACELOG 12 BP'!$F88:$EE88)</f>
        <v>41965.125880398511</v>
      </c>
      <c r="AV88" s="33">
        <f>SUMIF('reporting montigny'!$F$2:$EE$2,AV$4,'reporting montigny'!$F88:$EE88)+SUMIF('reporting boissy'!$F$2:$EE$2,AV$4,'reporting boissy'!$F88:$EE88)+SUMIF('reporting moussy'!$F$2:$EE$2,AV$4,'reporting moussy'!$F88:$EE88)+SUMIF('reporting trappes'!$F$2:$EE$2,AV$4,'reporting trappes'!$F88:$EE88)+SUMIF('SPACELOG 5 BP'!$F$2:$EE$2,AV$4,'SPACELOG 5 BP'!$F88:$EE88)+SUMIF('SPACELOG 6 BP'!$F$2:$EE$2,AV$4,'SPACELOG 6 BP'!$F88:$EE88)+SUMIF('SPACELOG 7 BP'!$F$2:$EE$2,AV$4,'SPACELOG 7 BP'!$F88:$EE88)+SUMIF('SPACELOG 8 BP'!$F$2:$EE$2,AV$4,'SPACELOG 8 BP'!$F88:$EE88)+SUMIF('SPACELOG 9 BP'!$F$2:$EE$2,AV$4,'SPACELOG 9 BP'!$F88:$EE88)+SUMIF('SPACELOG 10 BP'!$F$2:$EE$2,AV$4,'SPACELOG 10 BP'!$F88:$EE88)+SUMIF('SPACELOG 11 BP'!$F$2:$EE$2,AV$4,'SPACELOG 11 BP'!$F88:$EE88)+SUMIF('SPACELOG 12 BP'!$F$2:$EE$2,AV$4,'SPACELOG 12 BP'!$F88:$EE88)</f>
        <v>41965.125880398511</v>
      </c>
      <c r="AW88" s="33">
        <f>SUMIF('reporting montigny'!$F$2:$EE$2,AW$4,'reporting montigny'!$F88:$EE88)+SUMIF('reporting boissy'!$F$2:$EE$2,AW$4,'reporting boissy'!$F88:$EE88)+SUMIF('reporting moussy'!$F$2:$EE$2,AW$4,'reporting moussy'!$F88:$EE88)+SUMIF('reporting trappes'!$F$2:$EE$2,AW$4,'reporting trappes'!$F88:$EE88)+SUMIF('SPACELOG 5 BP'!$F$2:$EE$2,AW$4,'SPACELOG 5 BP'!$F88:$EE88)+SUMIF('SPACELOG 6 BP'!$F$2:$EE$2,AW$4,'SPACELOG 6 BP'!$F88:$EE88)+SUMIF('SPACELOG 7 BP'!$F$2:$EE$2,AW$4,'SPACELOG 7 BP'!$F88:$EE88)+SUMIF('SPACELOG 8 BP'!$F$2:$EE$2,AW$4,'SPACELOG 8 BP'!$F88:$EE88)+SUMIF('SPACELOG 9 BP'!$F$2:$EE$2,AW$4,'SPACELOG 9 BP'!$F88:$EE88)+SUMIF('SPACELOG 10 BP'!$F$2:$EE$2,AW$4,'SPACELOG 10 BP'!$F88:$EE88)+SUMIF('SPACELOG 11 BP'!$F$2:$EE$2,AW$4,'SPACELOG 11 BP'!$F88:$EE88)+SUMIF('SPACELOG 12 BP'!$F$2:$EE$2,AW$4,'SPACELOG 12 BP'!$F88:$EE88)</f>
        <v>41965.125880398511</v>
      </c>
      <c r="AX88" s="33">
        <f>SUMIF('reporting montigny'!$F$2:$EE$2,AX$4,'reporting montigny'!$F88:$EE88)+SUMIF('reporting boissy'!$F$2:$EE$2,AX$4,'reporting boissy'!$F88:$EE88)+SUMIF('reporting moussy'!$F$2:$EE$2,AX$4,'reporting moussy'!$F88:$EE88)+SUMIF('reporting trappes'!$F$2:$EE$2,AX$4,'reporting trappes'!$F88:$EE88)+SUMIF('SPACELOG 5 BP'!$F$2:$EE$2,AX$4,'SPACELOG 5 BP'!$F88:$EE88)+SUMIF('SPACELOG 6 BP'!$F$2:$EE$2,AX$4,'SPACELOG 6 BP'!$F88:$EE88)+SUMIF('SPACELOG 7 BP'!$F$2:$EE$2,AX$4,'SPACELOG 7 BP'!$F88:$EE88)+SUMIF('SPACELOG 8 BP'!$F$2:$EE$2,AX$4,'SPACELOG 8 BP'!$F88:$EE88)+SUMIF('SPACELOG 9 BP'!$F$2:$EE$2,AX$4,'SPACELOG 9 BP'!$F88:$EE88)+SUMIF('SPACELOG 10 BP'!$F$2:$EE$2,AX$4,'SPACELOG 10 BP'!$F88:$EE88)+SUMIF('SPACELOG 11 BP'!$F$2:$EE$2,AX$4,'SPACELOG 11 BP'!$F88:$EE88)+SUMIF('SPACELOG 12 BP'!$F$2:$EE$2,AX$4,'SPACELOG 12 BP'!$F88:$EE88)</f>
        <v>41965.125880398511</v>
      </c>
      <c r="AY88" s="33">
        <f>SUMIF('reporting montigny'!$F$2:$EE$2,AY$4,'reporting montigny'!$F88:$EE88)+SUMIF('reporting boissy'!$F$2:$EE$2,AY$4,'reporting boissy'!$F88:$EE88)+SUMIF('reporting moussy'!$F$2:$EE$2,AY$4,'reporting moussy'!$F88:$EE88)+SUMIF('reporting trappes'!$F$2:$EE$2,AY$4,'reporting trappes'!$F88:$EE88)+SUMIF('SPACELOG 5 BP'!$F$2:$EE$2,AY$4,'SPACELOG 5 BP'!$F88:$EE88)+SUMIF('SPACELOG 6 BP'!$F$2:$EE$2,AY$4,'SPACELOG 6 BP'!$F88:$EE88)+SUMIF('SPACELOG 7 BP'!$F$2:$EE$2,AY$4,'SPACELOG 7 BP'!$F88:$EE88)+SUMIF('SPACELOG 8 BP'!$F$2:$EE$2,AY$4,'SPACELOG 8 BP'!$F88:$EE88)+SUMIF('SPACELOG 9 BP'!$F$2:$EE$2,AY$4,'SPACELOG 9 BP'!$F88:$EE88)+SUMIF('SPACELOG 10 BP'!$F$2:$EE$2,AY$4,'SPACELOG 10 BP'!$F88:$EE88)+SUMIF('SPACELOG 11 BP'!$F$2:$EE$2,AY$4,'SPACELOG 11 BP'!$F88:$EE88)+SUMIF('SPACELOG 12 BP'!$F$2:$EE$2,AY$4,'SPACELOG 12 BP'!$F88:$EE88)</f>
        <v>41965.125880398511</v>
      </c>
      <c r="AZ88" s="33">
        <f>SUMIF('reporting montigny'!$F$2:$EE$2,AZ$4,'reporting montigny'!$F88:$EE88)+SUMIF('reporting boissy'!$F$2:$EE$2,AZ$4,'reporting boissy'!$F88:$EE88)+SUMIF('reporting moussy'!$F$2:$EE$2,AZ$4,'reporting moussy'!$F88:$EE88)+SUMIF('reporting trappes'!$F$2:$EE$2,AZ$4,'reporting trappes'!$F88:$EE88)+SUMIF('SPACELOG 5 BP'!$F$2:$EE$2,AZ$4,'SPACELOG 5 BP'!$F88:$EE88)+SUMIF('SPACELOG 6 BP'!$F$2:$EE$2,AZ$4,'SPACELOG 6 BP'!$F88:$EE88)+SUMIF('SPACELOG 7 BP'!$F$2:$EE$2,AZ$4,'SPACELOG 7 BP'!$F88:$EE88)+SUMIF('SPACELOG 8 BP'!$F$2:$EE$2,AZ$4,'SPACELOG 8 BP'!$F88:$EE88)+SUMIF('SPACELOG 9 BP'!$F$2:$EE$2,AZ$4,'SPACELOG 9 BP'!$F88:$EE88)+SUMIF('SPACELOG 10 BP'!$F$2:$EE$2,AZ$4,'SPACELOG 10 BP'!$F88:$EE88)+SUMIF('SPACELOG 11 BP'!$F$2:$EE$2,AZ$4,'SPACELOG 11 BP'!$F88:$EE88)+SUMIF('SPACELOG 12 BP'!$F$2:$EE$2,AZ$4,'SPACELOG 12 BP'!$F88:$EE88)</f>
        <v>41965.125880398511</v>
      </c>
      <c r="BA88" s="33">
        <f>SUMIF('reporting montigny'!$F$2:$EE$2,BA$4,'reporting montigny'!$F88:$EE88)+SUMIF('reporting boissy'!$F$2:$EE$2,BA$4,'reporting boissy'!$F88:$EE88)+SUMIF('reporting moussy'!$F$2:$EE$2,BA$4,'reporting moussy'!$F88:$EE88)+SUMIF('reporting trappes'!$F$2:$EE$2,BA$4,'reporting trappes'!$F88:$EE88)+SUMIF('SPACELOG 5 BP'!$F$2:$EE$2,BA$4,'SPACELOG 5 BP'!$F88:$EE88)+SUMIF('SPACELOG 6 BP'!$F$2:$EE$2,BA$4,'SPACELOG 6 BP'!$F88:$EE88)+SUMIF('SPACELOG 7 BP'!$F$2:$EE$2,BA$4,'SPACELOG 7 BP'!$F88:$EE88)+SUMIF('SPACELOG 8 BP'!$F$2:$EE$2,BA$4,'SPACELOG 8 BP'!$F88:$EE88)+SUMIF('SPACELOG 9 BP'!$F$2:$EE$2,BA$4,'SPACELOG 9 BP'!$F88:$EE88)+SUMIF('SPACELOG 10 BP'!$F$2:$EE$2,BA$4,'SPACELOG 10 BP'!$F88:$EE88)+SUMIF('SPACELOG 11 BP'!$F$2:$EE$2,BA$4,'SPACELOG 11 BP'!$F88:$EE88)+SUMIF('SPACELOG 12 BP'!$F$2:$EE$2,BA$4,'SPACELOG 12 BP'!$F88:$EE88)</f>
        <v>41965.125880398511</v>
      </c>
      <c r="BB88" s="33">
        <f>SUMIF('reporting montigny'!$F$2:$EE$2,BB$4,'reporting montigny'!$F88:$EE88)+SUMIF('reporting boissy'!$F$2:$EE$2,BB$4,'reporting boissy'!$F88:$EE88)+SUMIF('reporting moussy'!$F$2:$EE$2,BB$4,'reporting moussy'!$F88:$EE88)+SUMIF('reporting trappes'!$F$2:$EE$2,BB$4,'reporting trappes'!$F88:$EE88)+SUMIF('SPACELOG 5 BP'!$F$2:$EE$2,BB$4,'SPACELOG 5 BP'!$F88:$EE88)+SUMIF('SPACELOG 6 BP'!$F$2:$EE$2,BB$4,'SPACELOG 6 BP'!$F88:$EE88)+SUMIF('SPACELOG 7 BP'!$F$2:$EE$2,BB$4,'SPACELOG 7 BP'!$F88:$EE88)+SUMIF('SPACELOG 8 BP'!$F$2:$EE$2,BB$4,'SPACELOG 8 BP'!$F88:$EE88)+SUMIF('SPACELOG 9 BP'!$F$2:$EE$2,BB$4,'SPACELOG 9 BP'!$F88:$EE88)+SUMIF('SPACELOG 10 BP'!$F$2:$EE$2,BB$4,'SPACELOG 10 BP'!$F88:$EE88)+SUMIF('SPACELOG 11 BP'!$F$2:$EE$2,BB$4,'SPACELOG 11 BP'!$F88:$EE88)+SUMIF('SPACELOG 12 BP'!$F$2:$EE$2,BB$4,'SPACELOG 12 BP'!$F88:$EE88)</f>
        <v>41965.125880398511</v>
      </c>
      <c r="BC88" s="33">
        <f>SUMIF('reporting montigny'!$F$2:$EE$2,BC$4,'reporting montigny'!$F88:$EE88)+SUMIF('reporting boissy'!$F$2:$EE$2,BC$4,'reporting boissy'!$F88:$EE88)+SUMIF('reporting moussy'!$F$2:$EE$2,BC$4,'reporting moussy'!$F88:$EE88)+SUMIF('reporting trappes'!$F$2:$EE$2,BC$4,'reporting trappes'!$F88:$EE88)+SUMIF('SPACELOG 5 BP'!$F$2:$EE$2,BC$4,'SPACELOG 5 BP'!$F88:$EE88)+SUMIF('SPACELOG 6 BP'!$F$2:$EE$2,BC$4,'SPACELOG 6 BP'!$F88:$EE88)+SUMIF('SPACELOG 7 BP'!$F$2:$EE$2,BC$4,'SPACELOG 7 BP'!$F88:$EE88)+SUMIF('SPACELOG 8 BP'!$F$2:$EE$2,BC$4,'SPACELOG 8 BP'!$F88:$EE88)+SUMIF('SPACELOG 9 BP'!$F$2:$EE$2,BC$4,'SPACELOG 9 BP'!$F88:$EE88)+SUMIF('SPACELOG 10 BP'!$F$2:$EE$2,BC$4,'SPACELOG 10 BP'!$F88:$EE88)+SUMIF('SPACELOG 11 BP'!$F$2:$EE$2,BC$4,'SPACELOG 11 BP'!$F88:$EE88)+SUMIF('SPACELOG 12 BP'!$F$2:$EE$2,BC$4,'SPACELOG 12 BP'!$F88:$EE88)</f>
        <v>41965.125880398511</v>
      </c>
      <c r="BD88" s="33">
        <f>SUMIF('reporting montigny'!$F$2:$EE$2,BD$4,'reporting montigny'!$F88:$EE88)+SUMIF('reporting boissy'!$F$2:$EE$2,BD$4,'reporting boissy'!$F88:$EE88)+SUMIF('reporting moussy'!$F$2:$EE$2,BD$4,'reporting moussy'!$F88:$EE88)+SUMIF('reporting trappes'!$F$2:$EE$2,BD$4,'reporting trappes'!$F88:$EE88)+SUMIF('SPACELOG 5 BP'!$F$2:$EE$2,BD$4,'SPACELOG 5 BP'!$F88:$EE88)+SUMIF('SPACELOG 6 BP'!$F$2:$EE$2,BD$4,'SPACELOG 6 BP'!$F88:$EE88)+SUMIF('SPACELOG 7 BP'!$F$2:$EE$2,BD$4,'SPACELOG 7 BP'!$F88:$EE88)+SUMIF('SPACELOG 8 BP'!$F$2:$EE$2,BD$4,'SPACELOG 8 BP'!$F88:$EE88)+SUMIF('SPACELOG 9 BP'!$F$2:$EE$2,BD$4,'SPACELOG 9 BP'!$F88:$EE88)+SUMIF('SPACELOG 10 BP'!$F$2:$EE$2,BD$4,'SPACELOG 10 BP'!$F88:$EE88)+SUMIF('SPACELOG 11 BP'!$F$2:$EE$2,BD$4,'SPACELOG 11 BP'!$F88:$EE88)+SUMIF('SPACELOG 12 BP'!$F$2:$EE$2,BD$4,'SPACELOG 12 BP'!$F88:$EE88)</f>
        <v>41965.125880398511</v>
      </c>
      <c r="BE88" s="393">
        <f t="shared" ref="BE88" si="392">SUM(AS88:BD88)</f>
        <v>503581.51056478202</v>
      </c>
      <c r="BF88" s="33">
        <f>SUMIF('reporting montigny'!$F$2:$EE$2,BF$4,'reporting montigny'!$F88:$EE88)+SUMIF('reporting boissy'!$F$2:$EE$2,BF$4,'reporting boissy'!$F88:$EE88)+SUMIF('reporting moussy'!$F$2:$EE$2,BF$4,'reporting moussy'!$F88:$EE88)+SUMIF('reporting trappes'!$F$2:$EE$2,BF$4,'reporting trappes'!$F88:$EE88)+SUMIF('SPACELOG 5 BP'!$F$2:$EE$2,BF$4,'SPACELOG 5 BP'!$F88:$EE88)+SUMIF('SPACELOG 6 BP'!$F$2:$EE$2,BF$4,'SPACELOG 6 BP'!$F88:$EE88)+SUMIF('SPACELOG 7 BP'!$F$2:$EE$2,BF$4,'SPACELOG 7 BP'!$F88:$EE88)+SUMIF('SPACELOG 8 BP'!$F$2:$EE$2,BF$4,'SPACELOG 8 BP'!$F88:$EE88)+SUMIF('SPACELOG 9 BP'!$F$2:$EE$2,BF$4,'SPACELOG 9 BP'!$F88:$EE88)+SUMIF('SPACELOG 10 BP'!$F$2:$EE$2,BF$4,'SPACELOG 10 BP'!$F88:$EE88)+SUMIF('SPACELOG 11 BP'!$F$2:$EE$2,BF$4,'SPACELOG 11 BP'!$F88:$EE88)+SUMIF('SPACELOG 12 BP'!$F$2:$EE$2,BF$4,'SPACELOG 12 BP'!$F88:$EE88)</f>
        <v>41965.125880398511</v>
      </c>
      <c r="BG88" s="33">
        <f>SUMIF('reporting montigny'!$F$2:$EE$2,BG$4,'reporting montigny'!$F88:$EE88)+SUMIF('reporting boissy'!$F$2:$EE$2,BG$4,'reporting boissy'!$F88:$EE88)+SUMIF('reporting moussy'!$F$2:$EE$2,BG$4,'reporting moussy'!$F88:$EE88)+SUMIF('reporting trappes'!$F$2:$EE$2,BG$4,'reporting trappes'!$F88:$EE88)+SUMIF('SPACELOG 5 BP'!$F$2:$EE$2,BG$4,'SPACELOG 5 BP'!$F88:$EE88)+SUMIF('SPACELOG 6 BP'!$F$2:$EE$2,BG$4,'SPACELOG 6 BP'!$F88:$EE88)+SUMIF('SPACELOG 7 BP'!$F$2:$EE$2,BG$4,'SPACELOG 7 BP'!$F88:$EE88)+SUMIF('SPACELOG 8 BP'!$F$2:$EE$2,BG$4,'SPACELOG 8 BP'!$F88:$EE88)+SUMIF('SPACELOG 9 BP'!$F$2:$EE$2,BG$4,'SPACELOG 9 BP'!$F88:$EE88)+SUMIF('SPACELOG 10 BP'!$F$2:$EE$2,BG$4,'SPACELOG 10 BP'!$F88:$EE88)+SUMIF('SPACELOG 11 BP'!$F$2:$EE$2,BG$4,'SPACELOG 11 BP'!$F88:$EE88)+SUMIF('SPACELOG 12 BP'!$F$2:$EE$2,BG$4,'SPACELOG 12 BP'!$F88:$EE88)</f>
        <v>41965.125880398511</v>
      </c>
      <c r="BH88" s="33">
        <f>SUMIF('reporting montigny'!$F$2:$EE$2,BH$4,'reporting montigny'!$F88:$EE88)+SUMIF('reporting boissy'!$F$2:$EE$2,BH$4,'reporting boissy'!$F88:$EE88)+SUMIF('reporting moussy'!$F$2:$EE$2,BH$4,'reporting moussy'!$F88:$EE88)+SUMIF('reporting trappes'!$F$2:$EE$2,BH$4,'reporting trappes'!$F88:$EE88)+SUMIF('SPACELOG 5 BP'!$F$2:$EE$2,BH$4,'SPACELOG 5 BP'!$F88:$EE88)+SUMIF('SPACELOG 6 BP'!$F$2:$EE$2,BH$4,'SPACELOG 6 BP'!$F88:$EE88)+SUMIF('SPACELOG 7 BP'!$F$2:$EE$2,BH$4,'SPACELOG 7 BP'!$F88:$EE88)+SUMIF('SPACELOG 8 BP'!$F$2:$EE$2,BH$4,'SPACELOG 8 BP'!$F88:$EE88)+SUMIF('SPACELOG 9 BP'!$F$2:$EE$2,BH$4,'SPACELOG 9 BP'!$F88:$EE88)+SUMIF('SPACELOG 10 BP'!$F$2:$EE$2,BH$4,'SPACELOG 10 BP'!$F88:$EE88)+SUMIF('SPACELOG 11 BP'!$F$2:$EE$2,BH$4,'SPACELOG 11 BP'!$F88:$EE88)+SUMIF('SPACELOG 12 BP'!$F$2:$EE$2,BH$4,'SPACELOG 12 BP'!$F88:$EE88)</f>
        <v>41965.125880398511</v>
      </c>
      <c r="BI88" s="33">
        <f>SUMIF('reporting montigny'!$F$2:$EE$2,BI$4,'reporting montigny'!$F88:$EE88)+SUMIF('reporting boissy'!$F$2:$EE$2,BI$4,'reporting boissy'!$F88:$EE88)+SUMIF('reporting moussy'!$F$2:$EE$2,BI$4,'reporting moussy'!$F88:$EE88)+SUMIF('reporting trappes'!$F$2:$EE$2,BI$4,'reporting trappes'!$F88:$EE88)+SUMIF('SPACELOG 5 BP'!$F$2:$EE$2,BI$4,'SPACELOG 5 BP'!$F88:$EE88)+SUMIF('SPACELOG 6 BP'!$F$2:$EE$2,BI$4,'SPACELOG 6 BP'!$F88:$EE88)+SUMIF('SPACELOG 7 BP'!$F$2:$EE$2,BI$4,'SPACELOG 7 BP'!$F88:$EE88)+SUMIF('SPACELOG 8 BP'!$F$2:$EE$2,BI$4,'SPACELOG 8 BP'!$F88:$EE88)+SUMIF('SPACELOG 9 BP'!$F$2:$EE$2,BI$4,'SPACELOG 9 BP'!$F88:$EE88)+SUMIF('SPACELOG 10 BP'!$F$2:$EE$2,BI$4,'SPACELOG 10 BP'!$F88:$EE88)+SUMIF('SPACELOG 11 BP'!$F$2:$EE$2,BI$4,'SPACELOG 11 BP'!$F88:$EE88)+SUMIF('SPACELOG 12 BP'!$F$2:$EE$2,BI$4,'SPACELOG 12 BP'!$F88:$EE88)</f>
        <v>41965.125880398511</v>
      </c>
      <c r="BJ88" s="33">
        <f>SUMIF('reporting montigny'!$F$2:$EE$2,BJ$4,'reporting montigny'!$F88:$EE88)+SUMIF('reporting boissy'!$F$2:$EE$2,BJ$4,'reporting boissy'!$F88:$EE88)+SUMIF('reporting moussy'!$F$2:$EE$2,BJ$4,'reporting moussy'!$F88:$EE88)+SUMIF('reporting trappes'!$F$2:$EE$2,BJ$4,'reporting trappes'!$F88:$EE88)+SUMIF('SPACELOG 5 BP'!$F$2:$EE$2,BJ$4,'SPACELOG 5 BP'!$F88:$EE88)+SUMIF('SPACELOG 6 BP'!$F$2:$EE$2,BJ$4,'SPACELOG 6 BP'!$F88:$EE88)+SUMIF('SPACELOG 7 BP'!$F$2:$EE$2,BJ$4,'SPACELOG 7 BP'!$F88:$EE88)+SUMIF('SPACELOG 8 BP'!$F$2:$EE$2,BJ$4,'SPACELOG 8 BP'!$F88:$EE88)+SUMIF('SPACELOG 9 BP'!$F$2:$EE$2,BJ$4,'SPACELOG 9 BP'!$F88:$EE88)+SUMIF('SPACELOG 10 BP'!$F$2:$EE$2,BJ$4,'SPACELOG 10 BP'!$F88:$EE88)+SUMIF('SPACELOG 11 BP'!$F$2:$EE$2,BJ$4,'SPACELOG 11 BP'!$F88:$EE88)+SUMIF('SPACELOG 12 BP'!$F$2:$EE$2,BJ$4,'SPACELOG 12 BP'!$F88:$EE88)</f>
        <v>41965.125880398511</v>
      </c>
      <c r="BK88" s="33">
        <f>SUMIF('reporting montigny'!$F$2:$EE$2,BK$4,'reporting montigny'!$F88:$EE88)+SUMIF('reporting boissy'!$F$2:$EE$2,BK$4,'reporting boissy'!$F88:$EE88)+SUMIF('reporting moussy'!$F$2:$EE$2,BK$4,'reporting moussy'!$F88:$EE88)+SUMIF('reporting trappes'!$F$2:$EE$2,BK$4,'reporting trappes'!$F88:$EE88)+SUMIF('SPACELOG 5 BP'!$F$2:$EE$2,BK$4,'SPACELOG 5 BP'!$F88:$EE88)+SUMIF('SPACELOG 6 BP'!$F$2:$EE$2,BK$4,'SPACELOG 6 BP'!$F88:$EE88)+SUMIF('SPACELOG 7 BP'!$F$2:$EE$2,BK$4,'SPACELOG 7 BP'!$F88:$EE88)+SUMIF('SPACELOG 8 BP'!$F$2:$EE$2,BK$4,'SPACELOG 8 BP'!$F88:$EE88)+SUMIF('SPACELOG 9 BP'!$F$2:$EE$2,BK$4,'SPACELOG 9 BP'!$F88:$EE88)+SUMIF('SPACELOG 10 BP'!$F$2:$EE$2,BK$4,'SPACELOG 10 BP'!$F88:$EE88)+SUMIF('SPACELOG 11 BP'!$F$2:$EE$2,BK$4,'SPACELOG 11 BP'!$F88:$EE88)+SUMIF('SPACELOG 12 BP'!$F$2:$EE$2,BK$4,'SPACELOG 12 BP'!$F88:$EE88)</f>
        <v>41965.125880398511</v>
      </c>
      <c r="BL88" s="33">
        <f>SUMIF('reporting montigny'!$F$2:$EE$2,BL$4,'reporting montigny'!$F88:$EE88)+SUMIF('reporting boissy'!$F$2:$EE$2,BL$4,'reporting boissy'!$F88:$EE88)+SUMIF('reporting moussy'!$F$2:$EE$2,BL$4,'reporting moussy'!$F88:$EE88)+SUMIF('reporting trappes'!$F$2:$EE$2,BL$4,'reporting trappes'!$F88:$EE88)+SUMIF('SPACELOG 5 BP'!$F$2:$EE$2,BL$4,'SPACELOG 5 BP'!$F88:$EE88)+SUMIF('SPACELOG 6 BP'!$F$2:$EE$2,BL$4,'SPACELOG 6 BP'!$F88:$EE88)+SUMIF('SPACELOG 7 BP'!$F$2:$EE$2,BL$4,'SPACELOG 7 BP'!$F88:$EE88)+SUMIF('SPACELOG 8 BP'!$F$2:$EE$2,BL$4,'SPACELOG 8 BP'!$F88:$EE88)+SUMIF('SPACELOG 9 BP'!$F$2:$EE$2,BL$4,'SPACELOG 9 BP'!$F88:$EE88)+SUMIF('SPACELOG 10 BP'!$F$2:$EE$2,BL$4,'SPACELOG 10 BP'!$F88:$EE88)+SUMIF('SPACELOG 11 BP'!$F$2:$EE$2,BL$4,'SPACELOG 11 BP'!$F88:$EE88)+SUMIF('SPACELOG 12 BP'!$F$2:$EE$2,BL$4,'SPACELOG 12 BP'!$F88:$EE88)</f>
        <v>41965.125880398511</v>
      </c>
      <c r="BM88" s="33">
        <f>SUMIF('reporting montigny'!$F$2:$EE$2,BM$4,'reporting montigny'!$F88:$EE88)+SUMIF('reporting boissy'!$F$2:$EE$2,BM$4,'reporting boissy'!$F88:$EE88)+SUMIF('reporting moussy'!$F$2:$EE$2,BM$4,'reporting moussy'!$F88:$EE88)+SUMIF('reporting trappes'!$F$2:$EE$2,BM$4,'reporting trappes'!$F88:$EE88)+SUMIF('SPACELOG 5 BP'!$F$2:$EE$2,BM$4,'SPACELOG 5 BP'!$F88:$EE88)+SUMIF('SPACELOG 6 BP'!$F$2:$EE$2,BM$4,'SPACELOG 6 BP'!$F88:$EE88)+SUMIF('SPACELOG 7 BP'!$F$2:$EE$2,BM$4,'SPACELOG 7 BP'!$F88:$EE88)+SUMIF('SPACELOG 8 BP'!$F$2:$EE$2,BM$4,'SPACELOG 8 BP'!$F88:$EE88)+SUMIF('SPACELOG 9 BP'!$F$2:$EE$2,BM$4,'SPACELOG 9 BP'!$F88:$EE88)+SUMIF('SPACELOG 10 BP'!$F$2:$EE$2,BM$4,'SPACELOG 10 BP'!$F88:$EE88)+SUMIF('SPACELOG 11 BP'!$F$2:$EE$2,BM$4,'SPACELOG 11 BP'!$F88:$EE88)+SUMIF('SPACELOG 12 BP'!$F$2:$EE$2,BM$4,'SPACELOG 12 BP'!$F88:$EE88)</f>
        <v>41965.125880398511</v>
      </c>
      <c r="BN88" s="33">
        <f>SUMIF('reporting montigny'!$F$2:$EE$2,BN$4,'reporting montigny'!$F88:$EE88)+SUMIF('reporting boissy'!$F$2:$EE$2,BN$4,'reporting boissy'!$F88:$EE88)+SUMIF('reporting moussy'!$F$2:$EE$2,BN$4,'reporting moussy'!$F88:$EE88)+SUMIF('reporting trappes'!$F$2:$EE$2,BN$4,'reporting trappes'!$F88:$EE88)+SUMIF('SPACELOG 5 BP'!$F$2:$EE$2,BN$4,'SPACELOG 5 BP'!$F88:$EE88)+SUMIF('SPACELOG 6 BP'!$F$2:$EE$2,BN$4,'SPACELOG 6 BP'!$F88:$EE88)+SUMIF('SPACELOG 7 BP'!$F$2:$EE$2,BN$4,'SPACELOG 7 BP'!$F88:$EE88)+SUMIF('SPACELOG 8 BP'!$F$2:$EE$2,BN$4,'SPACELOG 8 BP'!$F88:$EE88)+SUMIF('SPACELOG 9 BP'!$F$2:$EE$2,BN$4,'SPACELOG 9 BP'!$F88:$EE88)+SUMIF('SPACELOG 10 BP'!$F$2:$EE$2,BN$4,'SPACELOG 10 BP'!$F88:$EE88)+SUMIF('SPACELOG 11 BP'!$F$2:$EE$2,BN$4,'SPACELOG 11 BP'!$F88:$EE88)+SUMIF('SPACELOG 12 BP'!$F$2:$EE$2,BN$4,'SPACELOG 12 BP'!$F88:$EE88)</f>
        <v>41965.125880398511</v>
      </c>
      <c r="BO88" s="33">
        <f>SUMIF('reporting montigny'!$F$2:$EE$2,BO$4,'reporting montigny'!$F88:$EE88)+SUMIF('reporting boissy'!$F$2:$EE$2,BO$4,'reporting boissy'!$F88:$EE88)+SUMIF('reporting moussy'!$F$2:$EE$2,BO$4,'reporting moussy'!$F88:$EE88)+SUMIF('reporting trappes'!$F$2:$EE$2,BO$4,'reporting trappes'!$F88:$EE88)+SUMIF('SPACELOG 5 BP'!$F$2:$EE$2,BO$4,'SPACELOG 5 BP'!$F88:$EE88)+SUMIF('SPACELOG 6 BP'!$F$2:$EE$2,BO$4,'SPACELOG 6 BP'!$F88:$EE88)+SUMIF('SPACELOG 7 BP'!$F$2:$EE$2,BO$4,'SPACELOG 7 BP'!$F88:$EE88)+SUMIF('SPACELOG 8 BP'!$F$2:$EE$2,BO$4,'SPACELOG 8 BP'!$F88:$EE88)+SUMIF('SPACELOG 9 BP'!$F$2:$EE$2,BO$4,'SPACELOG 9 BP'!$F88:$EE88)+SUMIF('SPACELOG 10 BP'!$F$2:$EE$2,BO$4,'SPACELOG 10 BP'!$F88:$EE88)+SUMIF('SPACELOG 11 BP'!$F$2:$EE$2,BO$4,'SPACELOG 11 BP'!$F88:$EE88)+SUMIF('SPACELOG 12 BP'!$F$2:$EE$2,BO$4,'SPACELOG 12 BP'!$F88:$EE88)</f>
        <v>41965.125880398511</v>
      </c>
      <c r="BP88" s="33">
        <f>SUMIF('reporting montigny'!$F$2:$EE$2,BP$4,'reporting montigny'!$F88:$EE88)+SUMIF('reporting boissy'!$F$2:$EE$2,BP$4,'reporting boissy'!$F88:$EE88)+SUMIF('reporting moussy'!$F$2:$EE$2,BP$4,'reporting moussy'!$F88:$EE88)+SUMIF('reporting trappes'!$F$2:$EE$2,BP$4,'reporting trappes'!$F88:$EE88)+SUMIF('SPACELOG 5 BP'!$F$2:$EE$2,BP$4,'SPACELOG 5 BP'!$F88:$EE88)+SUMIF('SPACELOG 6 BP'!$F$2:$EE$2,BP$4,'SPACELOG 6 BP'!$F88:$EE88)+SUMIF('SPACELOG 7 BP'!$F$2:$EE$2,BP$4,'SPACELOG 7 BP'!$F88:$EE88)+SUMIF('SPACELOG 8 BP'!$F$2:$EE$2,BP$4,'SPACELOG 8 BP'!$F88:$EE88)+SUMIF('SPACELOG 9 BP'!$F$2:$EE$2,BP$4,'SPACELOG 9 BP'!$F88:$EE88)+SUMIF('SPACELOG 10 BP'!$F$2:$EE$2,BP$4,'SPACELOG 10 BP'!$F88:$EE88)+SUMIF('SPACELOG 11 BP'!$F$2:$EE$2,BP$4,'SPACELOG 11 BP'!$F88:$EE88)+SUMIF('SPACELOG 12 BP'!$F$2:$EE$2,BP$4,'SPACELOG 12 BP'!$F88:$EE88)</f>
        <v>41965.125880398511</v>
      </c>
      <c r="BQ88" s="33">
        <f>SUMIF('reporting montigny'!$F$2:$EE$2,BQ$4,'reporting montigny'!$F88:$EE88)+SUMIF('reporting boissy'!$F$2:$EE$2,BQ$4,'reporting boissy'!$F88:$EE88)+SUMIF('reporting moussy'!$F$2:$EE$2,BQ$4,'reporting moussy'!$F88:$EE88)+SUMIF('reporting trappes'!$F$2:$EE$2,BQ$4,'reporting trappes'!$F88:$EE88)+SUMIF('SPACELOG 5 BP'!$F$2:$EE$2,BQ$4,'SPACELOG 5 BP'!$F88:$EE88)+SUMIF('SPACELOG 6 BP'!$F$2:$EE$2,BQ$4,'SPACELOG 6 BP'!$F88:$EE88)+SUMIF('SPACELOG 7 BP'!$F$2:$EE$2,BQ$4,'SPACELOG 7 BP'!$F88:$EE88)+SUMIF('SPACELOG 8 BP'!$F$2:$EE$2,BQ$4,'SPACELOG 8 BP'!$F88:$EE88)+SUMIF('SPACELOG 9 BP'!$F$2:$EE$2,BQ$4,'SPACELOG 9 BP'!$F88:$EE88)+SUMIF('SPACELOG 10 BP'!$F$2:$EE$2,BQ$4,'SPACELOG 10 BP'!$F88:$EE88)+SUMIF('SPACELOG 11 BP'!$F$2:$EE$2,BQ$4,'SPACELOG 11 BP'!$F88:$EE88)+SUMIF('SPACELOG 12 BP'!$F$2:$EE$2,BQ$4,'SPACELOG 12 BP'!$F88:$EE88)</f>
        <v>41965.125880398511</v>
      </c>
      <c r="BR88" s="393">
        <f t="shared" ref="BR88" si="393">SUM(BF88:BQ88)</f>
        <v>503581.51056478202</v>
      </c>
      <c r="BS88" s="33">
        <f>SUMIF('reporting montigny'!$F$2:$EE$2,BS$4,'reporting montigny'!$F88:$EE88)+SUMIF('reporting boissy'!$F$2:$EE$2,BS$4,'reporting boissy'!$F88:$EE88)+SUMIF('reporting moussy'!$F$2:$EE$2,BS$4,'reporting moussy'!$F88:$EE88)+SUMIF('reporting trappes'!$F$2:$EE$2,BS$4,'reporting trappes'!$F88:$EE88)+SUMIF('SPACELOG 5 BP'!$F$2:$EE$2,BS$4,'SPACELOG 5 BP'!$F88:$EE88)+SUMIF('SPACELOG 6 BP'!$F$2:$EE$2,BS$4,'SPACELOG 6 BP'!$F88:$EE88)+SUMIF('SPACELOG 7 BP'!$F$2:$EE$2,BS$4,'SPACELOG 7 BP'!$F88:$EE88)+SUMIF('SPACELOG 8 BP'!$F$2:$EE$2,BS$4,'SPACELOG 8 BP'!$F88:$EE88)+SUMIF('SPACELOG 9 BP'!$F$2:$EE$2,BS$4,'SPACELOG 9 BP'!$F88:$EE88)+SUMIF('SPACELOG 10 BP'!$F$2:$EE$2,BS$4,'SPACELOG 10 BP'!$F88:$EE88)+SUMIF('SPACELOG 11 BP'!$F$2:$EE$2,BS$4,'SPACELOG 11 BP'!$F88:$EE88)+SUMIF('SPACELOG 12 BP'!$F$2:$EE$2,BS$4,'SPACELOG 12 BP'!$F88:$EE88)</f>
        <v>41965.125880398511</v>
      </c>
      <c r="BT88" s="33">
        <f>SUMIF('reporting montigny'!$F$2:$EE$2,BT$4,'reporting montigny'!$F88:$EE88)+SUMIF('reporting boissy'!$F$2:$EE$2,BT$4,'reporting boissy'!$F88:$EE88)+SUMIF('reporting moussy'!$F$2:$EE$2,BT$4,'reporting moussy'!$F88:$EE88)+SUMIF('reporting trappes'!$F$2:$EE$2,BT$4,'reporting trappes'!$F88:$EE88)+SUMIF('SPACELOG 5 BP'!$F$2:$EE$2,BT$4,'SPACELOG 5 BP'!$F88:$EE88)+SUMIF('SPACELOG 6 BP'!$F$2:$EE$2,BT$4,'SPACELOG 6 BP'!$F88:$EE88)+SUMIF('SPACELOG 7 BP'!$F$2:$EE$2,BT$4,'SPACELOG 7 BP'!$F88:$EE88)+SUMIF('SPACELOG 8 BP'!$F$2:$EE$2,BT$4,'SPACELOG 8 BP'!$F88:$EE88)+SUMIF('SPACELOG 9 BP'!$F$2:$EE$2,BT$4,'SPACELOG 9 BP'!$F88:$EE88)+SUMIF('SPACELOG 10 BP'!$F$2:$EE$2,BT$4,'SPACELOG 10 BP'!$F88:$EE88)+SUMIF('SPACELOG 11 BP'!$F$2:$EE$2,BT$4,'SPACELOG 11 BP'!$F88:$EE88)+SUMIF('SPACELOG 12 BP'!$F$2:$EE$2,BT$4,'SPACELOG 12 BP'!$F88:$EE88)</f>
        <v>41965.125880398511</v>
      </c>
      <c r="BU88" s="33">
        <f>SUMIF('reporting montigny'!$F$2:$EE$2,BU$4,'reporting montigny'!$F88:$EE88)+SUMIF('reporting boissy'!$F$2:$EE$2,BU$4,'reporting boissy'!$F88:$EE88)+SUMIF('reporting moussy'!$F$2:$EE$2,BU$4,'reporting moussy'!$F88:$EE88)+SUMIF('reporting trappes'!$F$2:$EE$2,BU$4,'reporting trappes'!$F88:$EE88)+SUMIF('SPACELOG 5 BP'!$F$2:$EE$2,BU$4,'SPACELOG 5 BP'!$F88:$EE88)+SUMIF('SPACELOG 6 BP'!$F$2:$EE$2,BU$4,'SPACELOG 6 BP'!$F88:$EE88)+SUMIF('SPACELOG 7 BP'!$F$2:$EE$2,BU$4,'SPACELOG 7 BP'!$F88:$EE88)+SUMIF('SPACELOG 8 BP'!$F$2:$EE$2,BU$4,'SPACELOG 8 BP'!$F88:$EE88)+SUMIF('SPACELOG 9 BP'!$F$2:$EE$2,BU$4,'SPACELOG 9 BP'!$F88:$EE88)+SUMIF('SPACELOG 10 BP'!$F$2:$EE$2,BU$4,'SPACELOG 10 BP'!$F88:$EE88)+SUMIF('SPACELOG 11 BP'!$F$2:$EE$2,BU$4,'SPACELOG 11 BP'!$F88:$EE88)+SUMIF('SPACELOG 12 BP'!$F$2:$EE$2,BU$4,'SPACELOG 12 BP'!$F88:$EE88)</f>
        <v>41965.125880398511</v>
      </c>
      <c r="BV88" s="33">
        <f>SUMIF('reporting montigny'!$F$2:$EE$2,BV$4,'reporting montigny'!$F88:$EE88)+SUMIF('reporting boissy'!$F$2:$EE$2,BV$4,'reporting boissy'!$F88:$EE88)+SUMIF('reporting moussy'!$F$2:$EE$2,BV$4,'reporting moussy'!$F88:$EE88)+SUMIF('reporting trappes'!$F$2:$EE$2,BV$4,'reporting trappes'!$F88:$EE88)+SUMIF('SPACELOG 5 BP'!$F$2:$EE$2,BV$4,'SPACELOG 5 BP'!$F88:$EE88)+SUMIF('SPACELOG 6 BP'!$F$2:$EE$2,BV$4,'SPACELOG 6 BP'!$F88:$EE88)+SUMIF('SPACELOG 7 BP'!$F$2:$EE$2,BV$4,'SPACELOG 7 BP'!$F88:$EE88)+SUMIF('SPACELOG 8 BP'!$F$2:$EE$2,BV$4,'SPACELOG 8 BP'!$F88:$EE88)+SUMIF('SPACELOG 9 BP'!$F$2:$EE$2,BV$4,'SPACELOG 9 BP'!$F88:$EE88)+SUMIF('SPACELOG 10 BP'!$F$2:$EE$2,BV$4,'SPACELOG 10 BP'!$F88:$EE88)+SUMIF('SPACELOG 11 BP'!$F$2:$EE$2,BV$4,'SPACELOG 11 BP'!$F88:$EE88)+SUMIF('SPACELOG 12 BP'!$F$2:$EE$2,BV$4,'SPACELOG 12 BP'!$F88:$EE88)</f>
        <v>41965.125880398511</v>
      </c>
      <c r="BW88" s="33">
        <f>SUMIF('reporting montigny'!$F$2:$EE$2,BW$4,'reporting montigny'!$F88:$EE88)+SUMIF('reporting boissy'!$F$2:$EE$2,BW$4,'reporting boissy'!$F88:$EE88)+SUMIF('reporting moussy'!$F$2:$EE$2,BW$4,'reporting moussy'!$F88:$EE88)+SUMIF('reporting trappes'!$F$2:$EE$2,BW$4,'reporting trappes'!$F88:$EE88)+SUMIF('SPACELOG 5 BP'!$F$2:$EE$2,BW$4,'SPACELOG 5 BP'!$F88:$EE88)+SUMIF('SPACELOG 6 BP'!$F$2:$EE$2,BW$4,'SPACELOG 6 BP'!$F88:$EE88)+SUMIF('SPACELOG 7 BP'!$F$2:$EE$2,BW$4,'SPACELOG 7 BP'!$F88:$EE88)+SUMIF('SPACELOG 8 BP'!$F$2:$EE$2,BW$4,'SPACELOG 8 BP'!$F88:$EE88)+SUMIF('SPACELOG 9 BP'!$F$2:$EE$2,BW$4,'SPACELOG 9 BP'!$F88:$EE88)+SUMIF('SPACELOG 10 BP'!$F$2:$EE$2,BW$4,'SPACELOG 10 BP'!$F88:$EE88)+SUMIF('SPACELOG 11 BP'!$F$2:$EE$2,BW$4,'SPACELOG 11 BP'!$F88:$EE88)+SUMIF('SPACELOG 12 BP'!$F$2:$EE$2,BW$4,'SPACELOG 12 BP'!$F88:$EE88)</f>
        <v>41965.125880398511</v>
      </c>
      <c r="BX88" s="33">
        <f>SUMIF('reporting montigny'!$F$2:$EE$2,BX$4,'reporting montigny'!$F88:$EE88)+SUMIF('reporting boissy'!$F$2:$EE$2,BX$4,'reporting boissy'!$F88:$EE88)+SUMIF('reporting moussy'!$F$2:$EE$2,BX$4,'reporting moussy'!$F88:$EE88)+SUMIF('reporting trappes'!$F$2:$EE$2,BX$4,'reporting trappes'!$F88:$EE88)+SUMIF('SPACELOG 5 BP'!$F$2:$EE$2,BX$4,'SPACELOG 5 BP'!$F88:$EE88)+SUMIF('SPACELOG 6 BP'!$F$2:$EE$2,BX$4,'SPACELOG 6 BP'!$F88:$EE88)+SUMIF('SPACELOG 7 BP'!$F$2:$EE$2,BX$4,'SPACELOG 7 BP'!$F88:$EE88)+SUMIF('SPACELOG 8 BP'!$F$2:$EE$2,BX$4,'SPACELOG 8 BP'!$F88:$EE88)+SUMIF('SPACELOG 9 BP'!$F$2:$EE$2,BX$4,'SPACELOG 9 BP'!$F88:$EE88)+SUMIF('SPACELOG 10 BP'!$F$2:$EE$2,BX$4,'SPACELOG 10 BP'!$F88:$EE88)+SUMIF('SPACELOG 11 BP'!$F$2:$EE$2,BX$4,'SPACELOG 11 BP'!$F88:$EE88)+SUMIF('SPACELOG 12 BP'!$F$2:$EE$2,BX$4,'SPACELOG 12 BP'!$F88:$EE88)</f>
        <v>41965.125880398511</v>
      </c>
      <c r="BY88" s="33">
        <f>SUMIF('reporting montigny'!$F$2:$EE$2,BY$4,'reporting montigny'!$F88:$EE88)+SUMIF('reporting boissy'!$F$2:$EE$2,BY$4,'reporting boissy'!$F88:$EE88)+SUMIF('reporting moussy'!$F$2:$EE$2,BY$4,'reporting moussy'!$F88:$EE88)+SUMIF('reporting trappes'!$F$2:$EE$2,BY$4,'reporting trappes'!$F88:$EE88)+SUMIF('SPACELOG 5 BP'!$F$2:$EE$2,BY$4,'SPACELOG 5 BP'!$F88:$EE88)+SUMIF('SPACELOG 6 BP'!$F$2:$EE$2,BY$4,'SPACELOG 6 BP'!$F88:$EE88)+SUMIF('SPACELOG 7 BP'!$F$2:$EE$2,BY$4,'SPACELOG 7 BP'!$F88:$EE88)+SUMIF('SPACELOG 8 BP'!$F$2:$EE$2,BY$4,'SPACELOG 8 BP'!$F88:$EE88)+SUMIF('SPACELOG 9 BP'!$F$2:$EE$2,BY$4,'SPACELOG 9 BP'!$F88:$EE88)+SUMIF('SPACELOG 10 BP'!$F$2:$EE$2,BY$4,'SPACELOG 10 BP'!$F88:$EE88)+SUMIF('SPACELOG 11 BP'!$F$2:$EE$2,BY$4,'SPACELOG 11 BP'!$F88:$EE88)+SUMIF('SPACELOG 12 BP'!$F$2:$EE$2,BY$4,'SPACELOG 12 BP'!$F88:$EE88)</f>
        <v>41965.125880398511</v>
      </c>
      <c r="BZ88" s="33">
        <f>SUMIF('reporting montigny'!$F$2:$EE$2,BZ$4,'reporting montigny'!$F88:$EE88)+SUMIF('reporting boissy'!$F$2:$EE$2,BZ$4,'reporting boissy'!$F88:$EE88)+SUMIF('reporting moussy'!$F$2:$EE$2,BZ$4,'reporting moussy'!$F88:$EE88)+SUMIF('reporting trappes'!$F$2:$EE$2,BZ$4,'reporting trappes'!$F88:$EE88)+SUMIF('SPACELOG 5 BP'!$F$2:$EE$2,BZ$4,'SPACELOG 5 BP'!$F88:$EE88)+SUMIF('SPACELOG 6 BP'!$F$2:$EE$2,BZ$4,'SPACELOG 6 BP'!$F88:$EE88)+SUMIF('SPACELOG 7 BP'!$F$2:$EE$2,BZ$4,'SPACELOG 7 BP'!$F88:$EE88)+SUMIF('SPACELOG 8 BP'!$F$2:$EE$2,BZ$4,'SPACELOG 8 BP'!$F88:$EE88)+SUMIF('SPACELOG 9 BP'!$F$2:$EE$2,BZ$4,'SPACELOG 9 BP'!$F88:$EE88)+SUMIF('SPACELOG 10 BP'!$F$2:$EE$2,BZ$4,'SPACELOG 10 BP'!$F88:$EE88)+SUMIF('SPACELOG 11 BP'!$F$2:$EE$2,BZ$4,'SPACELOG 11 BP'!$F88:$EE88)+SUMIF('SPACELOG 12 BP'!$F$2:$EE$2,BZ$4,'SPACELOG 12 BP'!$F88:$EE88)</f>
        <v>41965.125880398511</v>
      </c>
      <c r="CA88" s="33">
        <f>SUMIF('reporting montigny'!$F$2:$EE$2,CA$4,'reporting montigny'!$F88:$EE88)+SUMIF('reporting boissy'!$F$2:$EE$2,CA$4,'reporting boissy'!$F88:$EE88)+SUMIF('reporting moussy'!$F$2:$EE$2,CA$4,'reporting moussy'!$F88:$EE88)+SUMIF('reporting trappes'!$F$2:$EE$2,CA$4,'reporting trappes'!$F88:$EE88)+SUMIF('SPACELOG 5 BP'!$F$2:$EE$2,CA$4,'SPACELOG 5 BP'!$F88:$EE88)+SUMIF('SPACELOG 6 BP'!$F$2:$EE$2,CA$4,'SPACELOG 6 BP'!$F88:$EE88)+SUMIF('SPACELOG 7 BP'!$F$2:$EE$2,CA$4,'SPACELOG 7 BP'!$F88:$EE88)+SUMIF('SPACELOG 8 BP'!$F$2:$EE$2,CA$4,'SPACELOG 8 BP'!$F88:$EE88)+SUMIF('SPACELOG 9 BP'!$F$2:$EE$2,CA$4,'SPACELOG 9 BP'!$F88:$EE88)+SUMIF('SPACELOG 10 BP'!$F$2:$EE$2,CA$4,'SPACELOG 10 BP'!$F88:$EE88)+SUMIF('SPACELOG 11 BP'!$F$2:$EE$2,CA$4,'SPACELOG 11 BP'!$F88:$EE88)+SUMIF('SPACELOG 12 BP'!$F$2:$EE$2,CA$4,'SPACELOG 12 BP'!$F88:$EE88)</f>
        <v>41965.125880398511</v>
      </c>
      <c r="CB88" s="33">
        <f>SUMIF('reporting montigny'!$F$2:$EE$2,CB$4,'reporting montigny'!$F88:$EE88)+SUMIF('reporting boissy'!$F$2:$EE$2,CB$4,'reporting boissy'!$F88:$EE88)+SUMIF('reporting moussy'!$F$2:$EE$2,CB$4,'reporting moussy'!$F88:$EE88)+SUMIF('reporting trappes'!$F$2:$EE$2,CB$4,'reporting trappes'!$F88:$EE88)+SUMIF('SPACELOG 5 BP'!$F$2:$EE$2,CB$4,'SPACELOG 5 BP'!$F88:$EE88)+SUMIF('SPACELOG 6 BP'!$F$2:$EE$2,CB$4,'SPACELOG 6 BP'!$F88:$EE88)+SUMIF('SPACELOG 7 BP'!$F$2:$EE$2,CB$4,'SPACELOG 7 BP'!$F88:$EE88)+SUMIF('SPACELOG 8 BP'!$F$2:$EE$2,CB$4,'SPACELOG 8 BP'!$F88:$EE88)+SUMIF('SPACELOG 9 BP'!$F$2:$EE$2,CB$4,'SPACELOG 9 BP'!$F88:$EE88)+SUMIF('SPACELOG 10 BP'!$F$2:$EE$2,CB$4,'SPACELOG 10 BP'!$F88:$EE88)+SUMIF('SPACELOG 11 BP'!$F$2:$EE$2,CB$4,'SPACELOG 11 BP'!$F88:$EE88)+SUMIF('SPACELOG 12 BP'!$F$2:$EE$2,CB$4,'SPACELOG 12 BP'!$F88:$EE88)</f>
        <v>41965.125880398511</v>
      </c>
      <c r="CC88" s="33">
        <f>SUMIF('reporting montigny'!$F$2:$EE$2,CC$4,'reporting montigny'!$F88:$EE88)+SUMIF('reporting boissy'!$F$2:$EE$2,CC$4,'reporting boissy'!$F88:$EE88)+SUMIF('reporting moussy'!$F$2:$EE$2,CC$4,'reporting moussy'!$F88:$EE88)+SUMIF('reporting trappes'!$F$2:$EE$2,CC$4,'reporting trappes'!$F88:$EE88)+SUMIF('SPACELOG 5 BP'!$F$2:$EE$2,CC$4,'SPACELOG 5 BP'!$F88:$EE88)+SUMIF('SPACELOG 6 BP'!$F$2:$EE$2,CC$4,'SPACELOG 6 BP'!$F88:$EE88)+SUMIF('SPACELOG 7 BP'!$F$2:$EE$2,CC$4,'SPACELOG 7 BP'!$F88:$EE88)+SUMIF('SPACELOG 8 BP'!$F$2:$EE$2,CC$4,'SPACELOG 8 BP'!$F88:$EE88)+SUMIF('SPACELOG 9 BP'!$F$2:$EE$2,CC$4,'SPACELOG 9 BP'!$F88:$EE88)+SUMIF('SPACELOG 10 BP'!$F$2:$EE$2,CC$4,'SPACELOG 10 BP'!$F88:$EE88)+SUMIF('SPACELOG 11 BP'!$F$2:$EE$2,CC$4,'SPACELOG 11 BP'!$F88:$EE88)+SUMIF('SPACELOG 12 BP'!$F$2:$EE$2,CC$4,'SPACELOG 12 BP'!$F88:$EE88)</f>
        <v>41965.125880398511</v>
      </c>
      <c r="CD88" s="33">
        <f>SUMIF('reporting montigny'!$F$2:$EE$2,CD$4,'reporting montigny'!$F88:$EE88)+SUMIF('reporting boissy'!$F$2:$EE$2,CD$4,'reporting boissy'!$F88:$EE88)+SUMIF('reporting moussy'!$F$2:$EE$2,CD$4,'reporting moussy'!$F88:$EE88)+SUMIF('reporting trappes'!$F$2:$EE$2,CD$4,'reporting trappes'!$F88:$EE88)+SUMIF('SPACELOG 5 BP'!$F$2:$EE$2,CD$4,'SPACELOG 5 BP'!$F88:$EE88)+SUMIF('SPACELOG 6 BP'!$F$2:$EE$2,CD$4,'SPACELOG 6 BP'!$F88:$EE88)+SUMIF('SPACELOG 7 BP'!$F$2:$EE$2,CD$4,'SPACELOG 7 BP'!$F88:$EE88)+SUMIF('SPACELOG 8 BP'!$F$2:$EE$2,CD$4,'SPACELOG 8 BP'!$F88:$EE88)+SUMIF('SPACELOG 9 BP'!$F$2:$EE$2,CD$4,'SPACELOG 9 BP'!$F88:$EE88)+SUMIF('SPACELOG 10 BP'!$F$2:$EE$2,CD$4,'SPACELOG 10 BP'!$F88:$EE88)+SUMIF('SPACELOG 11 BP'!$F$2:$EE$2,CD$4,'SPACELOG 11 BP'!$F88:$EE88)+SUMIF('SPACELOG 12 BP'!$F$2:$EE$2,CD$4,'SPACELOG 12 BP'!$F88:$EE88)</f>
        <v>41965.125880398511</v>
      </c>
      <c r="CE88" s="393">
        <f t="shared" ref="CE88" si="394">SUM(BS88:CD88)</f>
        <v>503581.51056478202</v>
      </c>
      <c r="CF88" s="33">
        <f>SUMIF('reporting montigny'!$F$2:$EE$2,CF$4,'reporting montigny'!$F88:$EE88)+SUMIF('reporting boissy'!$F$2:$EE$2,CF$4,'reporting boissy'!$F88:$EE88)+SUMIF('reporting moussy'!$F$2:$EE$2,CF$4,'reporting moussy'!$F88:$EE88)+SUMIF('reporting trappes'!$F$2:$EE$2,CF$4,'reporting trappes'!$F88:$EE88)+SUMIF('SPACELOG 5 BP'!$F$2:$EE$2,CF$4,'SPACELOG 5 BP'!$F88:$EE88)+SUMIF('SPACELOG 6 BP'!$F$2:$EE$2,CF$4,'SPACELOG 6 BP'!$F88:$EE88)+SUMIF('SPACELOG 7 BP'!$F$2:$EE$2,CF$4,'SPACELOG 7 BP'!$F88:$EE88)+SUMIF('SPACELOG 8 BP'!$F$2:$EE$2,CF$4,'SPACELOG 8 BP'!$F88:$EE88)+SUMIF('SPACELOG 9 BP'!$F$2:$EE$2,CF$4,'SPACELOG 9 BP'!$F88:$EE88)+SUMIF('SPACELOG 10 BP'!$F$2:$EE$2,CF$4,'SPACELOG 10 BP'!$F88:$EE88)+SUMIF('SPACELOG 11 BP'!$F$2:$EE$2,CF$4,'SPACELOG 11 BP'!$F88:$EE88)+SUMIF('SPACELOG 12 BP'!$F$2:$EE$2,CF$4,'SPACELOG 12 BP'!$F88:$EE88)</f>
        <v>41965.125880398511</v>
      </c>
      <c r="CG88" s="33">
        <f>SUMIF('reporting montigny'!$F$2:$EE$2,CG$4,'reporting montigny'!$F88:$EE88)+SUMIF('reporting boissy'!$F$2:$EE$2,CG$4,'reporting boissy'!$F88:$EE88)+SUMIF('reporting moussy'!$F$2:$EE$2,CG$4,'reporting moussy'!$F88:$EE88)+SUMIF('reporting trappes'!$F$2:$EE$2,CG$4,'reporting trappes'!$F88:$EE88)+SUMIF('SPACELOG 5 BP'!$F$2:$EE$2,CG$4,'SPACELOG 5 BP'!$F88:$EE88)+SUMIF('SPACELOG 6 BP'!$F$2:$EE$2,CG$4,'SPACELOG 6 BP'!$F88:$EE88)+SUMIF('SPACELOG 7 BP'!$F$2:$EE$2,CG$4,'SPACELOG 7 BP'!$F88:$EE88)+SUMIF('SPACELOG 8 BP'!$F$2:$EE$2,CG$4,'SPACELOG 8 BP'!$F88:$EE88)+SUMIF('SPACELOG 9 BP'!$F$2:$EE$2,CG$4,'SPACELOG 9 BP'!$F88:$EE88)+SUMIF('SPACELOG 10 BP'!$F$2:$EE$2,CG$4,'SPACELOG 10 BP'!$F88:$EE88)+SUMIF('SPACELOG 11 BP'!$F$2:$EE$2,CG$4,'SPACELOG 11 BP'!$F88:$EE88)+SUMIF('SPACELOG 12 BP'!$F$2:$EE$2,CG$4,'SPACELOG 12 BP'!$F88:$EE88)</f>
        <v>41965.125880398511</v>
      </c>
      <c r="CH88" s="33">
        <f>SUMIF('reporting montigny'!$F$2:$EE$2,CH$4,'reporting montigny'!$F88:$EE88)+SUMIF('reporting boissy'!$F$2:$EE$2,CH$4,'reporting boissy'!$F88:$EE88)+SUMIF('reporting moussy'!$F$2:$EE$2,CH$4,'reporting moussy'!$F88:$EE88)+SUMIF('reporting trappes'!$F$2:$EE$2,CH$4,'reporting trappes'!$F88:$EE88)+SUMIF('SPACELOG 5 BP'!$F$2:$EE$2,CH$4,'SPACELOG 5 BP'!$F88:$EE88)+SUMIF('SPACELOG 6 BP'!$F$2:$EE$2,CH$4,'SPACELOG 6 BP'!$F88:$EE88)+SUMIF('SPACELOG 7 BP'!$F$2:$EE$2,CH$4,'SPACELOG 7 BP'!$F88:$EE88)+SUMIF('SPACELOG 8 BP'!$F$2:$EE$2,CH$4,'SPACELOG 8 BP'!$F88:$EE88)+SUMIF('SPACELOG 9 BP'!$F$2:$EE$2,CH$4,'SPACELOG 9 BP'!$F88:$EE88)+SUMIF('SPACELOG 10 BP'!$F$2:$EE$2,CH$4,'SPACELOG 10 BP'!$F88:$EE88)+SUMIF('SPACELOG 11 BP'!$F$2:$EE$2,CH$4,'SPACELOG 11 BP'!$F88:$EE88)+SUMIF('SPACELOG 12 BP'!$F$2:$EE$2,CH$4,'SPACELOG 12 BP'!$F88:$EE88)</f>
        <v>41965.125880398511</v>
      </c>
      <c r="CI88" s="33">
        <f>SUMIF('reporting montigny'!$F$2:$EE$2,CI$4,'reporting montigny'!$F88:$EE88)+SUMIF('reporting boissy'!$F$2:$EE$2,CI$4,'reporting boissy'!$F88:$EE88)+SUMIF('reporting moussy'!$F$2:$EE$2,CI$4,'reporting moussy'!$F88:$EE88)+SUMIF('reporting trappes'!$F$2:$EE$2,CI$4,'reporting trappes'!$F88:$EE88)+SUMIF('SPACELOG 5 BP'!$F$2:$EE$2,CI$4,'SPACELOG 5 BP'!$F88:$EE88)+SUMIF('SPACELOG 6 BP'!$F$2:$EE$2,CI$4,'SPACELOG 6 BP'!$F88:$EE88)+SUMIF('SPACELOG 7 BP'!$F$2:$EE$2,CI$4,'SPACELOG 7 BP'!$F88:$EE88)+SUMIF('SPACELOG 8 BP'!$F$2:$EE$2,CI$4,'SPACELOG 8 BP'!$F88:$EE88)+SUMIF('SPACELOG 9 BP'!$F$2:$EE$2,CI$4,'SPACELOG 9 BP'!$F88:$EE88)+SUMIF('SPACELOG 10 BP'!$F$2:$EE$2,CI$4,'SPACELOG 10 BP'!$F88:$EE88)+SUMIF('SPACELOG 11 BP'!$F$2:$EE$2,CI$4,'SPACELOG 11 BP'!$F88:$EE88)+SUMIF('SPACELOG 12 BP'!$F$2:$EE$2,CI$4,'SPACELOG 12 BP'!$F88:$EE88)</f>
        <v>41965.125880398511</v>
      </c>
      <c r="CJ88" s="33">
        <f>SUMIF('reporting montigny'!$F$2:$EE$2,CJ$4,'reporting montigny'!$F88:$EE88)+SUMIF('reporting boissy'!$F$2:$EE$2,CJ$4,'reporting boissy'!$F88:$EE88)+SUMIF('reporting moussy'!$F$2:$EE$2,CJ$4,'reporting moussy'!$F88:$EE88)+SUMIF('reporting trappes'!$F$2:$EE$2,CJ$4,'reporting trappes'!$F88:$EE88)+SUMIF('SPACELOG 5 BP'!$F$2:$EE$2,CJ$4,'SPACELOG 5 BP'!$F88:$EE88)+SUMIF('SPACELOG 6 BP'!$F$2:$EE$2,CJ$4,'SPACELOG 6 BP'!$F88:$EE88)+SUMIF('SPACELOG 7 BP'!$F$2:$EE$2,CJ$4,'SPACELOG 7 BP'!$F88:$EE88)+SUMIF('SPACELOG 8 BP'!$F$2:$EE$2,CJ$4,'SPACELOG 8 BP'!$F88:$EE88)+SUMIF('SPACELOG 9 BP'!$F$2:$EE$2,CJ$4,'SPACELOG 9 BP'!$F88:$EE88)+SUMIF('SPACELOG 10 BP'!$F$2:$EE$2,CJ$4,'SPACELOG 10 BP'!$F88:$EE88)+SUMIF('SPACELOG 11 BP'!$F$2:$EE$2,CJ$4,'SPACELOG 11 BP'!$F88:$EE88)+SUMIF('SPACELOG 12 BP'!$F$2:$EE$2,CJ$4,'SPACELOG 12 BP'!$F88:$EE88)</f>
        <v>41965.125880398511</v>
      </c>
      <c r="CK88" s="33">
        <f>SUMIF('reporting montigny'!$F$2:$EE$2,CK$4,'reporting montigny'!$F88:$EE88)+SUMIF('reporting boissy'!$F$2:$EE$2,CK$4,'reporting boissy'!$F88:$EE88)+SUMIF('reporting moussy'!$F$2:$EE$2,CK$4,'reporting moussy'!$F88:$EE88)+SUMIF('reporting trappes'!$F$2:$EE$2,CK$4,'reporting trappes'!$F88:$EE88)+SUMIF('SPACELOG 5 BP'!$F$2:$EE$2,CK$4,'SPACELOG 5 BP'!$F88:$EE88)+SUMIF('SPACELOG 6 BP'!$F$2:$EE$2,CK$4,'SPACELOG 6 BP'!$F88:$EE88)+SUMIF('SPACELOG 7 BP'!$F$2:$EE$2,CK$4,'SPACELOG 7 BP'!$F88:$EE88)+SUMIF('SPACELOG 8 BP'!$F$2:$EE$2,CK$4,'SPACELOG 8 BP'!$F88:$EE88)+SUMIF('SPACELOG 9 BP'!$F$2:$EE$2,CK$4,'SPACELOG 9 BP'!$F88:$EE88)+SUMIF('SPACELOG 10 BP'!$F$2:$EE$2,CK$4,'SPACELOG 10 BP'!$F88:$EE88)+SUMIF('SPACELOG 11 BP'!$F$2:$EE$2,CK$4,'SPACELOG 11 BP'!$F88:$EE88)+SUMIF('SPACELOG 12 BP'!$F$2:$EE$2,CK$4,'SPACELOG 12 BP'!$F88:$EE88)</f>
        <v>41965.125880398511</v>
      </c>
      <c r="CL88" s="33">
        <f>SUMIF('reporting montigny'!$F$2:$EE$2,CL$4,'reporting montigny'!$F88:$EE88)+SUMIF('reporting boissy'!$F$2:$EE$2,CL$4,'reporting boissy'!$F88:$EE88)+SUMIF('reporting moussy'!$F$2:$EE$2,CL$4,'reporting moussy'!$F88:$EE88)+SUMIF('reporting trappes'!$F$2:$EE$2,CL$4,'reporting trappes'!$F88:$EE88)+SUMIF('SPACELOG 5 BP'!$F$2:$EE$2,CL$4,'SPACELOG 5 BP'!$F88:$EE88)+SUMIF('SPACELOG 6 BP'!$F$2:$EE$2,CL$4,'SPACELOG 6 BP'!$F88:$EE88)+SUMIF('SPACELOG 7 BP'!$F$2:$EE$2,CL$4,'SPACELOG 7 BP'!$F88:$EE88)+SUMIF('SPACELOG 8 BP'!$F$2:$EE$2,CL$4,'SPACELOG 8 BP'!$F88:$EE88)+SUMIF('SPACELOG 9 BP'!$F$2:$EE$2,CL$4,'SPACELOG 9 BP'!$F88:$EE88)+SUMIF('SPACELOG 10 BP'!$F$2:$EE$2,CL$4,'SPACELOG 10 BP'!$F88:$EE88)+SUMIF('SPACELOG 11 BP'!$F$2:$EE$2,CL$4,'SPACELOG 11 BP'!$F88:$EE88)+SUMIF('SPACELOG 12 BP'!$F$2:$EE$2,CL$4,'SPACELOG 12 BP'!$F88:$EE88)</f>
        <v>41965.125880398511</v>
      </c>
      <c r="CM88" s="33">
        <f>SUMIF('reporting montigny'!$F$2:$EE$2,CM$4,'reporting montigny'!$F88:$EE88)+SUMIF('reporting boissy'!$F$2:$EE$2,CM$4,'reporting boissy'!$F88:$EE88)+SUMIF('reporting moussy'!$F$2:$EE$2,CM$4,'reporting moussy'!$F88:$EE88)+SUMIF('reporting trappes'!$F$2:$EE$2,CM$4,'reporting trappes'!$F88:$EE88)+SUMIF('SPACELOG 5 BP'!$F$2:$EE$2,CM$4,'SPACELOG 5 BP'!$F88:$EE88)+SUMIF('SPACELOG 6 BP'!$F$2:$EE$2,CM$4,'SPACELOG 6 BP'!$F88:$EE88)+SUMIF('SPACELOG 7 BP'!$F$2:$EE$2,CM$4,'SPACELOG 7 BP'!$F88:$EE88)+SUMIF('SPACELOG 8 BP'!$F$2:$EE$2,CM$4,'SPACELOG 8 BP'!$F88:$EE88)+SUMIF('SPACELOG 9 BP'!$F$2:$EE$2,CM$4,'SPACELOG 9 BP'!$F88:$EE88)+SUMIF('SPACELOG 10 BP'!$F$2:$EE$2,CM$4,'SPACELOG 10 BP'!$F88:$EE88)+SUMIF('SPACELOG 11 BP'!$F$2:$EE$2,CM$4,'SPACELOG 11 BP'!$F88:$EE88)+SUMIF('SPACELOG 12 BP'!$F$2:$EE$2,CM$4,'SPACELOG 12 BP'!$F88:$EE88)</f>
        <v>41965.125880398511</v>
      </c>
      <c r="CN88" s="33">
        <f>SUMIF('reporting montigny'!$F$2:$EE$2,CN$4,'reporting montigny'!$F88:$EE88)+SUMIF('reporting boissy'!$F$2:$EE$2,CN$4,'reporting boissy'!$F88:$EE88)+SUMIF('reporting moussy'!$F$2:$EE$2,CN$4,'reporting moussy'!$F88:$EE88)+SUMIF('reporting trappes'!$F$2:$EE$2,CN$4,'reporting trappes'!$F88:$EE88)+SUMIF('SPACELOG 5 BP'!$F$2:$EE$2,CN$4,'SPACELOG 5 BP'!$F88:$EE88)+SUMIF('SPACELOG 6 BP'!$F$2:$EE$2,CN$4,'SPACELOG 6 BP'!$F88:$EE88)+SUMIF('SPACELOG 7 BP'!$F$2:$EE$2,CN$4,'SPACELOG 7 BP'!$F88:$EE88)+SUMIF('SPACELOG 8 BP'!$F$2:$EE$2,CN$4,'SPACELOG 8 BP'!$F88:$EE88)+SUMIF('SPACELOG 9 BP'!$F$2:$EE$2,CN$4,'SPACELOG 9 BP'!$F88:$EE88)+SUMIF('SPACELOG 10 BP'!$F$2:$EE$2,CN$4,'SPACELOG 10 BP'!$F88:$EE88)+SUMIF('SPACELOG 11 BP'!$F$2:$EE$2,CN$4,'SPACELOG 11 BP'!$F88:$EE88)+SUMIF('SPACELOG 12 BP'!$F$2:$EE$2,CN$4,'SPACELOG 12 BP'!$F88:$EE88)</f>
        <v>41965.125880398511</v>
      </c>
      <c r="CO88" s="33">
        <f>SUMIF('reporting montigny'!$F$2:$EE$2,CO$4,'reporting montigny'!$F88:$EE88)+SUMIF('reporting boissy'!$F$2:$EE$2,CO$4,'reporting boissy'!$F88:$EE88)+SUMIF('reporting moussy'!$F$2:$EE$2,CO$4,'reporting moussy'!$F88:$EE88)+SUMIF('reporting trappes'!$F$2:$EE$2,CO$4,'reporting trappes'!$F88:$EE88)+SUMIF('SPACELOG 5 BP'!$F$2:$EE$2,CO$4,'SPACELOG 5 BP'!$F88:$EE88)+SUMIF('SPACELOG 6 BP'!$F$2:$EE$2,CO$4,'SPACELOG 6 BP'!$F88:$EE88)+SUMIF('SPACELOG 7 BP'!$F$2:$EE$2,CO$4,'SPACELOG 7 BP'!$F88:$EE88)+SUMIF('SPACELOG 8 BP'!$F$2:$EE$2,CO$4,'SPACELOG 8 BP'!$F88:$EE88)+SUMIF('SPACELOG 9 BP'!$F$2:$EE$2,CO$4,'SPACELOG 9 BP'!$F88:$EE88)+SUMIF('SPACELOG 10 BP'!$F$2:$EE$2,CO$4,'SPACELOG 10 BP'!$F88:$EE88)+SUMIF('SPACELOG 11 BP'!$F$2:$EE$2,CO$4,'SPACELOG 11 BP'!$F88:$EE88)+SUMIF('SPACELOG 12 BP'!$F$2:$EE$2,CO$4,'SPACELOG 12 BP'!$F88:$EE88)</f>
        <v>41965.125880398511</v>
      </c>
      <c r="CP88" s="33">
        <f>SUMIF('reporting montigny'!$F$2:$EE$2,CP$4,'reporting montigny'!$F88:$EE88)+SUMIF('reporting boissy'!$F$2:$EE$2,CP$4,'reporting boissy'!$F88:$EE88)+SUMIF('reporting moussy'!$F$2:$EE$2,CP$4,'reporting moussy'!$F88:$EE88)+SUMIF('reporting trappes'!$F$2:$EE$2,CP$4,'reporting trappes'!$F88:$EE88)+SUMIF('SPACELOG 5 BP'!$F$2:$EE$2,CP$4,'SPACELOG 5 BP'!$F88:$EE88)+SUMIF('SPACELOG 6 BP'!$F$2:$EE$2,CP$4,'SPACELOG 6 BP'!$F88:$EE88)+SUMIF('SPACELOG 7 BP'!$F$2:$EE$2,CP$4,'SPACELOG 7 BP'!$F88:$EE88)+SUMIF('SPACELOG 8 BP'!$F$2:$EE$2,CP$4,'SPACELOG 8 BP'!$F88:$EE88)+SUMIF('SPACELOG 9 BP'!$F$2:$EE$2,CP$4,'SPACELOG 9 BP'!$F88:$EE88)+SUMIF('SPACELOG 10 BP'!$F$2:$EE$2,CP$4,'SPACELOG 10 BP'!$F88:$EE88)+SUMIF('SPACELOG 11 BP'!$F$2:$EE$2,CP$4,'SPACELOG 11 BP'!$F88:$EE88)+SUMIF('SPACELOG 12 BP'!$F$2:$EE$2,CP$4,'SPACELOG 12 BP'!$F88:$EE88)</f>
        <v>41965.125880398511</v>
      </c>
      <c r="CQ88" s="33">
        <f>SUMIF('reporting montigny'!$F$2:$EE$2,CQ$4,'reporting montigny'!$F88:$EE88)+SUMIF('reporting boissy'!$F$2:$EE$2,CQ$4,'reporting boissy'!$F88:$EE88)+SUMIF('reporting moussy'!$F$2:$EE$2,CQ$4,'reporting moussy'!$F88:$EE88)+SUMIF('reporting trappes'!$F$2:$EE$2,CQ$4,'reporting trappes'!$F88:$EE88)+SUMIF('SPACELOG 5 BP'!$F$2:$EE$2,CQ$4,'SPACELOG 5 BP'!$F88:$EE88)+SUMIF('SPACELOG 6 BP'!$F$2:$EE$2,CQ$4,'SPACELOG 6 BP'!$F88:$EE88)+SUMIF('SPACELOG 7 BP'!$F$2:$EE$2,CQ$4,'SPACELOG 7 BP'!$F88:$EE88)+SUMIF('SPACELOG 8 BP'!$F$2:$EE$2,CQ$4,'SPACELOG 8 BP'!$F88:$EE88)+SUMIF('SPACELOG 9 BP'!$F$2:$EE$2,CQ$4,'SPACELOG 9 BP'!$F88:$EE88)+SUMIF('SPACELOG 10 BP'!$F$2:$EE$2,CQ$4,'SPACELOG 10 BP'!$F88:$EE88)+SUMIF('SPACELOG 11 BP'!$F$2:$EE$2,CQ$4,'SPACELOG 11 BP'!$F88:$EE88)+SUMIF('SPACELOG 12 BP'!$F$2:$EE$2,CQ$4,'SPACELOG 12 BP'!$F88:$EE88)</f>
        <v>41965.125880398511</v>
      </c>
      <c r="CR88" s="393">
        <f t="shared" ref="CR88" si="395">SUM(CF88:CQ88)</f>
        <v>503581.51056478202</v>
      </c>
      <c r="CS88" s="33">
        <f>SUMIF('reporting montigny'!$F$2:$EE$2,CS$4,'reporting montigny'!$F88:$EE88)+SUMIF('reporting boissy'!$F$2:$EE$2,CS$4,'reporting boissy'!$F88:$EE88)+SUMIF('reporting moussy'!$F$2:$EE$2,CS$4,'reporting moussy'!$F88:$EE88)+SUMIF('reporting trappes'!$F$2:$EE$2,CS$4,'reporting trappes'!$F88:$EE88)+SUMIF('SPACELOG 5 BP'!$F$2:$EE$2,CS$4,'SPACELOG 5 BP'!$F88:$EE88)+SUMIF('SPACELOG 6 BP'!$F$2:$EE$2,CS$4,'SPACELOG 6 BP'!$F88:$EE88)+SUMIF('SPACELOG 7 BP'!$F$2:$EE$2,CS$4,'SPACELOG 7 BP'!$F88:$EE88)+SUMIF('SPACELOG 8 BP'!$F$2:$EE$2,CS$4,'SPACELOG 8 BP'!$F88:$EE88)+SUMIF('SPACELOG 9 BP'!$F$2:$EE$2,CS$4,'SPACELOG 9 BP'!$F88:$EE88)+SUMIF('SPACELOG 10 BP'!$F$2:$EE$2,CS$4,'SPACELOG 10 BP'!$F88:$EE88)+SUMIF('SPACELOG 11 BP'!$F$2:$EE$2,CS$4,'SPACELOG 11 BP'!$F88:$EE88)+SUMIF('SPACELOG 12 BP'!$F$2:$EE$2,CS$4,'SPACELOG 12 BP'!$F88:$EE88)</f>
        <v>41965.125880398511</v>
      </c>
      <c r="CT88" s="33">
        <f>SUMIF('reporting montigny'!$F$2:$EE$2,CT$4,'reporting montigny'!$F88:$EE88)+SUMIF('reporting boissy'!$F$2:$EE$2,CT$4,'reporting boissy'!$F88:$EE88)+SUMIF('reporting moussy'!$F$2:$EE$2,CT$4,'reporting moussy'!$F88:$EE88)+SUMIF('reporting trappes'!$F$2:$EE$2,CT$4,'reporting trappes'!$F88:$EE88)+SUMIF('SPACELOG 5 BP'!$F$2:$EE$2,CT$4,'SPACELOG 5 BP'!$F88:$EE88)+SUMIF('SPACELOG 6 BP'!$F$2:$EE$2,CT$4,'SPACELOG 6 BP'!$F88:$EE88)+SUMIF('SPACELOG 7 BP'!$F$2:$EE$2,CT$4,'SPACELOG 7 BP'!$F88:$EE88)+SUMIF('SPACELOG 8 BP'!$F$2:$EE$2,CT$4,'SPACELOG 8 BP'!$F88:$EE88)+SUMIF('SPACELOG 9 BP'!$F$2:$EE$2,CT$4,'SPACELOG 9 BP'!$F88:$EE88)+SUMIF('SPACELOG 10 BP'!$F$2:$EE$2,CT$4,'SPACELOG 10 BP'!$F88:$EE88)+SUMIF('SPACELOG 11 BP'!$F$2:$EE$2,CT$4,'SPACELOG 11 BP'!$F88:$EE88)+SUMIF('SPACELOG 12 BP'!$F$2:$EE$2,CT$4,'SPACELOG 12 BP'!$F88:$EE88)</f>
        <v>41965.125880398511</v>
      </c>
      <c r="CU88" s="33">
        <f>SUMIF('reporting montigny'!$F$2:$EE$2,CU$4,'reporting montigny'!$F88:$EE88)+SUMIF('reporting boissy'!$F$2:$EE$2,CU$4,'reporting boissy'!$F88:$EE88)+SUMIF('reporting moussy'!$F$2:$EE$2,CU$4,'reporting moussy'!$F88:$EE88)+SUMIF('reporting trappes'!$F$2:$EE$2,CU$4,'reporting trappes'!$F88:$EE88)+SUMIF('SPACELOG 5 BP'!$F$2:$EE$2,CU$4,'SPACELOG 5 BP'!$F88:$EE88)+SUMIF('SPACELOG 6 BP'!$F$2:$EE$2,CU$4,'SPACELOG 6 BP'!$F88:$EE88)+SUMIF('SPACELOG 7 BP'!$F$2:$EE$2,CU$4,'SPACELOG 7 BP'!$F88:$EE88)+SUMIF('SPACELOG 8 BP'!$F$2:$EE$2,CU$4,'SPACELOG 8 BP'!$F88:$EE88)+SUMIF('SPACELOG 9 BP'!$F$2:$EE$2,CU$4,'SPACELOG 9 BP'!$F88:$EE88)+SUMIF('SPACELOG 10 BP'!$F$2:$EE$2,CU$4,'SPACELOG 10 BP'!$F88:$EE88)+SUMIF('SPACELOG 11 BP'!$F$2:$EE$2,CU$4,'SPACELOG 11 BP'!$F88:$EE88)+SUMIF('SPACELOG 12 BP'!$F$2:$EE$2,CU$4,'SPACELOG 12 BP'!$F88:$EE88)</f>
        <v>41965.125880398511</v>
      </c>
      <c r="CV88" s="33">
        <f>SUMIF('reporting montigny'!$F$2:$EE$2,CV$4,'reporting montigny'!$F88:$EE88)+SUMIF('reporting boissy'!$F$2:$EE$2,CV$4,'reporting boissy'!$F88:$EE88)+SUMIF('reporting moussy'!$F$2:$EE$2,CV$4,'reporting moussy'!$F88:$EE88)+SUMIF('reporting trappes'!$F$2:$EE$2,CV$4,'reporting trappes'!$F88:$EE88)+SUMIF('SPACELOG 5 BP'!$F$2:$EE$2,CV$4,'SPACELOG 5 BP'!$F88:$EE88)+SUMIF('SPACELOG 6 BP'!$F$2:$EE$2,CV$4,'SPACELOG 6 BP'!$F88:$EE88)+SUMIF('SPACELOG 7 BP'!$F$2:$EE$2,CV$4,'SPACELOG 7 BP'!$F88:$EE88)+SUMIF('SPACELOG 8 BP'!$F$2:$EE$2,CV$4,'SPACELOG 8 BP'!$F88:$EE88)+SUMIF('SPACELOG 9 BP'!$F$2:$EE$2,CV$4,'SPACELOG 9 BP'!$F88:$EE88)+SUMIF('SPACELOG 10 BP'!$F$2:$EE$2,CV$4,'SPACELOG 10 BP'!$F88:$EE88)+SUMIF('SPACELOG 11 BP'!$F$2:$EE$2,CV$4,'SPACELOG 11 BP'!$F88:$EE88)+SUMIF('SPACELOG 12 BP'!$F$2:$EE$2,CV$4,'SPACELOG 12 BP'!$F88:$EE88)</f>
        <v>41965.125880398511</v>
      </c>
      <c r="CW88" s="33">
        <f>SUMIF('reporting montigny'!$F$2:$EE$2,CW$4,'reporting montigny'!$F88:$EE88)+SUMIF('reporting boissy'!$F$2:$EE$2,CW$4,'reporting boissy'!$F88:$EE88)+SUMIF('reporting moussy'!$F$2:$EE$2,CW$4,'reporting moussy'!$F88:$EE88)+SUMIF('reporting trappes'!$F$2:$EE$2,CW$4,'reporting trappes'!$F88:$EE88)+SUMIF('SPACELOG 5 BP'!$F$2:$EE$2,CW$4,'SPACELOG 5 BP'!$F88:$EE88)+SUMIF('SPACELOG 6 BP'!$F$2:$EE$2,CW$4,'SPACELOG 6 BP'!$F88:$EE88)+SUMIF('SPACELOG 7 BP'!$F$2:$EE$2,CW$4,'SPACELOG 7 BP'!$F88:$EE88)+SUMIF('SPACELOG 8 BP'!$F$2:$EE$2,CW$4,'SPACELOG 8 BP'!$F88:$EE88)+SUMIF('SPACELOG 9 BP'!$F$2:$EE$2,CW$4,'SPACELOG 9 BP'!$F88:$EE88)+SUMIF('SPACELOG 10 BP'!$F$2:$EE$2,CW$4,'SPACELOG 10 BP'!$F88:$EE88)+SUMIF('SPACELOG 11 BP'!$F$2:$EE$2,CW$4,'SPACELOG 11 BP'!$F88:$EE88)+SUMIF('SPACELOG 12 BP'!$F$2:$EE$2,CW$4,'SPACELOG 12 BP'!$F88:$EE88)</f>
        <v>41965.125880398511</v>
      </c>
      <c r="CX88" s="33">
        <f>SUMIF('reporting montigny'!$F$2:$EE$2,CX$4,'reporting montigny'!$F88:$EE88)+SUMIF('reporting boissy'!$F$2:$EE$2,CX$4,'reporting boissy'!$F88:$EE88)+SUMIF('reporting moussy'!$F$2:$EE$2,CX$4,'reporting moussy'!$F88:$EE88)+SUMIF('reporting trappes'!$F$2:$EE$2,CX$4,'reporting trappes'!$F88:$EE88)+SUMIF('SPACELOG 5 BP'!$F$2:$EE$2,CX$4,'SPACELOG 5 BP'!$F88:$EE88)+SUMIF('SPACELOG 6 BP'!$F$2:$EE$2,CX$4,'SPACELOG 6 BP'!$F88:$EE88)+SUMIF('SPACELOG 7 BP'!$F$2:$EE$2,CX$4,'SPACELOG 7 BP'!$F88:$EE88)+SUMIF('SPACELOG 8 BP'!$F$2:$EE$2,CX$4,'SPACELOG 8 BP'!$F88:$EE88)+SUMIF('SPACELOG 9 BP'!$F$2:$EE$2,CX$4,'SPACELOG 9 BP'!$F88:$EE88)+SUMIF('SPACELOG 10 BP'!$F$2:$EE$2,CX$4,'SPACELOG 10 BP'!$F88:$EE88)+SUMIF('SPACELOG 11 BP'!$F$2:$EE$2,CX$4,'SPACELOG 11 BP'!$F88:$EE88)+SUMIF('SPACELOG 12 BP'!$F$2:$EE$2,CX$4,'SPACELOG 12 BP'!$F88:$EE88)</f>
        <v>41965.125880398511</v>
      </c>
      <c r="CY88" s="33">
        <f>SUMIF('reporting montigny'!$F$2:$EE$2,CY$4,'reporting montigny'!$F88:$EE88)+SUMIF('reporting boissy'!$F$2:$EE$2,CY$4,'reporting boissy'!$F88:$EE88)+SUMIF('reporting moussy'!$F$2:$EE$2,CY$4,'reporting moussy'!$F88:$EE88)+SUMIF('reporting trappes'!$F$2:$EE$2,CY$4,'reporting trappes'!$F88:$EE88)+SUMIF('SPACELOG 5 BP'!$F$2:$EE$2,CY$4,'SPACELOG 5 BP'!$F88:$EE88)+SUMIF('SPACELOG 6 BP'!$F$2:$EE$2,CY$4,'SPACELOG 6 BP'!$F88:$EE88)+SUMIF('SPACELOG 7 BP'!$F$2:$EE$2,CY$4,'SPACELOG 7 BP'!$F88:$EE88)+SUMIF('SPACELOG 8 BP'!$F$2:$EE$2,CY$4,'SPACELOG 8 BP'!$F88:$EE88)+SUMIF('SPACELOG 9 BP'!$F$2:$EE$2,CY$4,'SPACELOG 9 BP'!$F88:$EE88)+SUMIF('SPACELOG 10 BP'!$F$2:$EE$2,CY$4,'SPACELOG 10 BP'!$F88:$EE88)+SUMIF('SPACELOG 11 BP'!$F$2:$EE$2,CY$4,'SPACELOG 11 BP'!$F88:$EE88)+SUMIF('SPACELOG 12 BP'!$F$2:$EE$2,CY$4,'SPACELOG 12 BP'!$F88:$EE88)</f>
        <v>41965.125880398511</v>
      </c>
      <c r="CZ88" s="33">
        <f>SUMIF('reporting montigny'!$F$2:$EE$2,CZ$4,'reporting montigny'!$F88:$EE88)+SUMIF('reporting boissy'!$F$2:$EE$2,CZ$4,'reporting boissy'!$F88:$EE88)+SUMIF('reporting moussy'!$F$2:$EE$2,CZ$4,'reporting moussy'!$F88:$EE88)+SUMIF('reporting trappes'!$F$2:$EE$2,CZ$4,'reporting trappes'!$F88:$EE88)+SUMIF('SPACELOG 5 BP'!$F$2:$EE$2,CZ$4,'SPACELOG 5 BP'!$F88:$EE88)+SUMIF('SPACELOG 6 BP'!$F$2:$EE$2,CZ$4,'SPACELOG 6 BP'!$F88:$EE88)+SUMIF('SPACELOG 7 BP'!$F$2:$EE$2,CZ$4,'SPACELOG 7 BP'!$F88:$EE88)+SUMIF('SPACELOG 8 BP'!$F$2:$EE$2,CZ$4,'SPACELOG 8 BP'!$F88:$EE88)+SUMIF('SPACELOG 9 BP'!$F$2:$EE$2,CZ$4,'SPACELOG 9 BP'!$F88:$EE88)+SUMIF('SPACELOG 10 BP'!$F$2:$EE$2,CZ$4,'SPACELOG 10 BP'!$F88:$EE88)+SUMIF('SPACELOG 11 BP'!$F$2:$EE$2,CZ$4,'SPACELOG 11 BP'!$F88:$EE88)+SUMIF('SPACELOG 12 BP'!$F$2:$EE$2,CZ$4,'SPACELOG 12 BP'!$F88:$EE88)</f>
        <v>41965.125880398511</v>
      </c>
      <c r="DA88" s="33">
        <f>SUMIF('reporting montigny'!$F$2:$EE$2,DA$4,'reporting montigny'!$F88:$EE88)+SUMIF('reporting boissy'!$F$2:$EE$2,DA$4,'reporting boissy'!$F88:$EE88)+SUMIF('reporting moussy'!$F$2:$EE$2,DA$4,'reporting moussy'!$F88:$EE88)+SUMIF('reporting trappes'!$F$2:$EE$2,DA$4,'reporting trappes'!$F88:$EE88)+SUMIF('SPACELOG 5 BP'!$F$2:$EE$2,DA$4,'SPACELOG 5 BP'!$F88:$EE88)+SUMIF('SPACELOG 6 BP'!$F$2:$EE$2,DA$4,'SPACELOG 6 BP'!$F88:$EE88)+SUMIF('SPACELOG 7 BP'!$F$2:$EE$2,DA$4,'SPACELOG 7 BP'!$F88:$EE88)+SUMIF('SPACELOG 8 BP'!$F$2:$EE$2,DA$4,'SPACELOG 8 BP'!$F88:$EE88)+SUMIF('SPACELOG 9 BP'!$F$2:$EE$2,DA$4,'SPACELOG 9 BP'!$F88:$EE88)+SUMIF('SPACELOG 10 BP'!$F$2:$EE$2,DA$4,'SPACELOG 10 BP'!$F88:$EE88)+SUMIF('SPACELOG 11 BP'!$F$2:$EE$2,DA$4,'SPACELOG 11 BP'!$F88:$EE88)+SUMIF('SPACELOG 12 BP'!$F$2:$EE$2,DA$4,'SPACELOG 12 BP'!$F88:$EE88)</f>
        <v>41965.125880398511</v>
      </c>
      <c r="DB88" s="33">
        <f>SUMIF('reporting montigny'!$F$2:$EE$2,DB$4,'reporting montigny'!$F88:$EE88)+SUMIF('reporting boissy'!$F$2:$EE$2,DB$4,'reporting boissy'!$F88:$EE88)+SUMIF('reporting moussy'!$F$2:$EE$2,DB$4,'reporting moussy'!$F88:$EE88)+SUMIF('reporting trappes'!$F$2:$EE$2,DB$4,'reporting trappes'!$F88:$EE88)+SUMIF('SPACELOG 5 BP'!$F$2:$EE$2,DB$4,'SPACELOG 5 BP'!$F88:$EE88)+SUMIF('SPACELOG 6 BP'!$F$2:$EE$2,DB$4,'SPACELOG 6 BP'!$F88:$EE88)+SUMIF('SPACELOG 7 BP'!$F$2:$EE$2,DB$4,'SPACELOG 7 BP'!$F88:$EE88)+SUMIF('SPACELOG 8 BP'!$F$2:$EE$2,DB$4,'SPACELOG 8 BP'!$F88:$EE88)+SUMIF('SPACELOG 9 BP'!$F$2:$EE$2,DB$4,'SPACELOG 9 BP'!$F88:$EE88)+SUMIF('SPACELOG 10 BP'!$F$2:$EE$2,DB$4,'SPACELOG 10 BP'!$F88:$EE88)+SUMIF('SPACELOG 11 BP'!$F$2:$EE$2,DB$4,'SPACELOG 11 BP'!$F88:$EE88)+SUMIF('SPACELOG 12 BP'!$F$2:$EE$2,DB$4,'SPACELOG 12 BP'!$F88:$EE88)</f>
        <v>41965.125880398511</v>
      </c>
      <c r="DC88" s="33">
        <f>SUMIF('reporting montigny'!$F$2:$EE$2,DC$4,'reporting montigny'!$F88:$EE88)+SUMIF('reporting boissy'!$F$2:$EE$2,DC$4,'reporting boissy'!$F88:$EE88)+SUMIF('reporting moussy'!$F$2:$EE$2,DC$4,'reporting moussy'!$F88:$EE88)+SUMIF('reporting trappes'!$F$2:$EE$2,DC$4,'reporting trappes'!$F88:$EE88)+SUMIF('SPACELOG 5 BP'!$F$2:$EE$2,DC$4,'SPACELOG 5 BP'!$F88:$EE88)+SUMIF('SPACELOG 6 BP'!$F$2:$EE$2,DC$4,'SPACELOG 6 BP'!$F88:$EE88)+SUMIF('SPACELOG 7 BP'!$F$2:$EE$2,DC$4,'SPACELOG 7 BP'!$F88:$EE88)+SUMIF('SPACELOG 8 BP'!$F$2:$EE$2,DC$4,'SPACELOG 8 BP'!$F88:$EE88)+SUMIF('SPACELOG 9 BP'!$F$2:$EE$2,DC$4,'SPACELOG 9 BP'!$F88:$EE88)+SUMIF('SPACELOG 10 BP'!$F$2:$EE$2,DC$4,'SPACELOG 10 BP'!$F88:$EE88)+SUMIF('SPACELOG 11 BP'!$F$2:$EE$2,DC$4,'SPACELOG 11 BP'!$F88:$EE88)+SUMIF('SPACELOG 12 BP'!$F$2:$EE$2,DC$4,'SPACELOG 12 BP'!$F88:$EE88)</f>
        <v>41965.125880398511</v>
      </c>
      <c r="DD88" s="33">
        <f>SUMIF('reporting montigny'!$F$2:$EE$2,DD$4,'reporting montigny'!$F88:$EE88)+SUMIF('reporting boissy'!$F$2:$EE$2,DD$4,'reporting boissy'!$F88:$EE88)+SUMIF('reporting moussy'!$F$2:$EE$2,DD$4,'reporting moussy'!$F88:$EE88)+SUMIF('reporting trappes'!$F$2:$EE$2,DD$4,'reporting trappes'!$F88:$EE88)+SUMIF('SPACELOG 5 BP'!$F$2:$EE$2,DD$4,'SPACELOG 5 BP'!$F88:$EE88)+SUMIF('SPACELOG 6 BP'!$F$2:$EE$2,DD$4,'SPACELOG 6 BP'!$F88:$EE88)+SUMIF('SPACELOG 7 BP'!$F$2:$EE$2,DD$4,'SPACELOG 7 BP'!$F88:$EE88)+SUMIF('SPACELOG 8 BP'!$F$2:$EE$2,DD$4,'SPACELOG 8 BP'!$F88:$EE88)+SUMIF('SPACELOG 9 BP'!$F$2:$EE$2,DD$4,'SPACELOG 9 BP'!$F88:$EE88)+SUMIF('SPACELOG 10 BP'!$F$2:$EE$2,DD$4,'SPACELOG 10 BP'!$F88:$EE88)+SUMIF('SPACELOG 11 BP'!$F$2:$EE$2,DD$4,'SPACELOG 11 BP'!$F88:$EE88)+SUMIF('SPACELOG 12 BP'!$F$2:$EE$2,DD$4,'SPACELOG 12 BP'!$F88:$EE88)</f>
        <v>41965.125880398511</v>
      </c>
      <c r="DE88" s="393">
        <f t="shared" ref="DE88" si="396">SUM(CS88:DD88)</f>
        <v>503581.51056478202</v>
      </c>
      <c r="DF88" s="33">
        <f>SUMIF('reporting montigny'!$F$2:$EE$2,DF$4,'reporting montigny'!$F88:$EE88)+SUMIF('reporting boissy'!$F$2:$EE$2,DF$4,'reporting boissy'!$F88:$EE88)+SUMIF('reporting moussy'!$F$2:$EE$2,DF$4,'reporting moussy'!$F88:$EE88)+SUMIF('reporting trappes'!$F$2:$EE$2,DF$4,'reporting trappes'!$F88:$EE88)+SUMIF('SPACELOG 5 BP'!$F$2:$EE$2,DF$4,'SPACELOG 5 BP'!$F88:$EE88)+SUMIF('SPACELOG 6 BP'!$F$2:$EE$2,DF$4,'SPACELOG 6 BP'!$F88:$EE88)+SUMIF('SPACELOG 7 BP'!$F$2:$EE$2,DF$4,'SPACELOG 7 BP'!$F88:$EE88)+SUMIF('SPACELOG 8 BP'!$F$2:$EE$2,DF$4,'SPACELOG 8 BP'!$F88:$EE88)+SUMIF('SPACELOG 9 BP'!$F$2:$EE$2,DF$4,'SPACELOG 9 BP'!$F88:$EE88)+SUMIF('SPACELOG 10 BP'!$F$2:$EE$2,DF$4,'SPACELOG 10 BP'!$F88:$EE88)+SUMIF('SPACELOG 11 BP'!$F$2:$EE$2,DF$4,'SPACELOG 11 BP'!$F88:$EE88)+SUMIF('SPACELOG 12 BP'!$F$2:$EE$2,DF$4,'SPACELOG 12 BP'!$F88:$EE88)</f>
        <v>41965.125880398511</v>
      </c>
      <c r="DG88" s="33">
        <f>SUMIF('reporting montigny'!$F$2:$EE$2,DG$4,'reporting montigny'!$F88:$EE88)+SUMIF('reporting boissy'!$F$2:$EE$2,DG$4,'reporting boissy'!$F88:$EE88)+SUMIF('reporting moussy'!$F$2:$EE$2,DG$4,'reporting moussy'!$F88:$EE88)+SUMIF('reporting trappes'!$F$2:$EE$2,DG$4,'reporting trappes'!$F88:$EE88)+SUMIF('SPACELOG 5 BP'!$F$2:$EE$2,DG$4,'SPACELOG 5 BP'!$F88:$EE88)+SUMIF('SPACELOG 6 BP'!$F$2:$EE$2,DG$4,'SPACELOG 6 BP'!$F88:$EE88)+SUMIF('SPACELOG 7 BP'!$F$2:$EE$2,DG$4,'SPACELOG 7 BP'!$F88:$EE88)+SUMIF('SPACELOG 8 BP'!$F$2:$EE$2,DG$4,'SPACELOG 8 BP'!$F88:$EE88)+SUMIF('SPACELOG 9 BP'!$F$2:$EE$2,DG$4,'SPACELOG 9 BP'!$F88:$EE88)+SUMIF('SPACELOG 10 BP'!$F$2:$EE$2,DG$4,'SPACELOG 10 BP'!$F88:$EE88)+SUMIF('SPACELOG 11 BP'!$F$2:$EE$2,DG$4,'SPACELOG 11 BP'!$F88:$EE88)+SUMIF('SPACELOG 12 BP'!$F$2:$EE$2,DG$4,'SPACELOG 12 BP'!$F88:$EE88)</f>
        <v>41965.125880398511</v>
      </c>
      <c r="DH88" s="33">
        <f>SUMIF('reporting montigny'!$F$2:$EE$2,DH$4,'reporting montigny'!$F88:$EE88)+SUMIF('reporting boissy'!$F$2:$EE$2,DH$4,'reporting boissy'!$F88:$EE88)+SUMIF('reporting moussy'!$F$2:$EE$2,DH$4,'reporting moussy'!$F88:$EE88)+SUMIF('reporting trappes'!$F$2:$EE$2,DH$4,'reporting trappes'!$F88:$EE88)+SUMIF('SPACELOG 5 BP'!$F$2:$EE$2,DH$4,'SPACELOG 5 BP'!$F88:$EE88)+SUMIF('SPACELOG 6 BP'!$F$2:$EE$2,DH$4,'SPACELOG 6 BP'!$F88:$EE88)+SUMIF('SPACELOG 7 BP'!$F$2:$EE$2,DH$4,'SPACELOG 7 BP'!$F88:$EE88)+SUMIF('SPACELOG 8 BP'!$F$2:$EE$2,DH$4,'SPACELOG 8 BP'!$F88:$EE88)+SUMIF('SPACELOG 9 BP'!$F$2:$EE$2,DH$4,'SPACELOG 9 BP'!$F88:$EE88)+SUMIF('SPACELOG 10 BP'!$F$2:$EE$2,DH$4,'SPACELOG 10 BP'!$F88:$EE88)+SUMIF('SPACELOG 11 BP'!$F$2:$EE$2,DH$4,'SPACELOG 11 BP'!$F88:$EE88)+SUMIF('SPACELOG 12 BP'!$F$2:$EE$2,DH$4,'SPACELOG 12 BP'!$F88:$EE88)</f>
        <v>41965.125880398511</v>
      </c>
      <c r="DI88" s="33">
        <f>SUMIF('reporting montigny'!$F$2:$EE$2,DI$4,'reporting montigny'!$F88:$EE88)+SUMIF('reporting boissy'!$F$2:$EE$2,DI$4,'reporting boissy'!$F88:$EE88)+SUMIF('reporting moussy'!$F$2:$EE$2,DI$4,'reporting moussy'!$F88:$EE88)+SUMIF('reporting trappes'!$F$2:$EE$2,DI$4,'reporting trappes'!$F88:$EE88)+SUMIF('SPACELOG 5 BP'!$F$2:$EE$2,DI$4,'SPACELOG 5 BP'!$F88:$EE88)+SUMIF('SPACELOG 6 BP'!$F$2:$EE$2,DI$4,'SPACELOG 6 BP'!$F88:$EE88)+SUMIF('SPACELOG 7 BP'!$F$2:$EE$2,DI$4,'SPACELOG 7 BP'!$F88:$EE88)+SUMIF('SPACELOG 8 BP'!$F$2:$EE$2,DI$4,'SPACELOG 8 BP'!$F88:$EE88)+SUMIF('SPACELOG 9 BP'!$F$2:$EE$2,DI$4,'SPACELOG 9 BP'!$F88:$EE88)+SUMIF('SPACELOG 10 BP'!$F$2:$EE$2,DI$4,'SPACELOG 10 BP'!$F88:$EE88)+SUMIF('SPACELOG 11 BP'!$F$2:$EE$2,DI$4,'SPACELOG 11 BP'!$F88:$EE88)+SUMIF('SPACELOG 12 BP'!$F$2:$EE$2,DI$4,'SPACELOG 12 BP'!$F88:$EE88)</f>
        <v>41965.125880398511</v>
      </c>
      <c r="DJ88" s="33">
        <f>SUMIF('reporting montigny'!$F$2:$EE$2,DJ$4,'reporting montigny'!$F88:$EE88)+SUMIF('reporting boissy'!$F$2:$EE$2,DJ$4,'reporting boissy'!$F88:$EE88)+SUMIF('reporting moussy'!$F$2:$EE$2,DJ$4,'reporting moussy'!$F88:$EE88)+SUMIF('reporting trappes'!$F$2:$EE$2,DJ$4,'reporting trappes'!$F88:$EE88)+SUMIF('SPACELOG 5 BP'!$F$2:$EE$2,DJ$4,'SPACELOG 5 BP'!$F88:$EE88)+SUMIF('SPACELOG 6 BP'!$F$2:$EE$2,DJ$4,'SPACELOG 6 BP'!$F88:$EE88)+SUMIF('SPACELOG 7 BP'!$F$2:$EE$2,DJ$4,'SPACELOG 7 BP'!$F88:$EE88)+SUMIF('SPACELOG 8 BP'!$F$2:$EE$2,DJ$4,'SPACELOG 8 BP'!$F88:$EE88)+SUMIF('SPACELOG 9 BP'!$F$2:$EE$2,DJ$4,'SPACELOG 9 BP'!$F88:$EE88)+SUMIF('SPACELOG 10 BP'!$F$2:$EE$2,DJ$4,'SPACELOG 10 BP'!$F88:$EE88)+SUMIF('SPACELOG 11 BP'!$F$2:$EE$2,DJ$4,'SPACELOG 11 BP'!$F88:$EE88)+SUMIF('SPACELOG 12 BP'!$F$2:$EE$2,DJ$4,'SPACELOG 12 BP'!$F88:$EE88)</f>
        <v>41965.125880398511</v>
      </c>
      <c r="DK88" s="33">
        <f>SUMIF('reporting montigny'!$F$2:$EE$2,DK$4,'reporting montigny'!$F88:$EE88)+SUMIF('reporting boissy'!$F$2:$EE$2,DK$4,'reporting boissy'!$F88:$EE88)+SUMIF('reporting moussy'!$F$2:$EE$2,DK$4,'reporting moussy'!$F88:$EE88)+SUMIF('reporting trappes'!$F$2:$EE$2,DK$4,'reporting trappes'!$F88:$EE88)+SUMIF('SPACELOG 5 BP'!$F$2:$EE$2,DK$4,'SPACELOG 5 BP'!$F88:$EE88)+SUMIF('SPACELOG 6 BP'!$F$2:$EE$2,DK$4,'SPACELOG 6 BP'!$F88:$EE88)+SUMIF('SPACELOG 7 BP'!$F$2:$EE$2,DK$4,'SPACELOG 7 BP'!$F88:$EE88)+SUMIF('SPACELOG 8 BP'!$F$2:$EE$2,DK$4,'SPACELOG 8 BP'!$F88:$EE88)+SUMIF('SPACELOG 9 BP'!$F$2:$EE$2,DK$4,'SPACELOG 9 BP'!$F88:$EE88)+SUMIF('SPACELOG 10 BP'!$F$2:$EE$2,DK$4,'SPACELOG 10 BP'!$F88:$EE88)+SUMIF('SPACELOG 11 BP'!$F$2:$EE$2,DK$4,'SPACELOG 11 BP'!$F88:$EE88)+SUMIF('SPACELOG 12 BP'!$F$2:$EE$2,DK$4,'SPACELOG 12 BP'!$F88:$EE88)</f>
        <v>41965.125880398511</v>
      </c>
      <c r="DL88" s="33">
        <f>SUMIF('reporting montigny'!$F$2:$EE$2,DL$4,'reporting montigny'!$F88:$EE88)+SUMIF('reporting boissy'!$F$2:$EE$2,DL$4,'reporting boissy'!$F88:$EE88)+SUMIF('reporting moussy'!$F$2:$EE$2,DL$4,'reporting moussy'!$F88:$EE88)+SUMIF('reporting trappes'!$F$2:$EE$2,DL$4,'reporting trappes'!$F88:$EE88)+SUMIF('SPACELOG 5 BP'!$F$2:$EE$2,DL$4,'SPACELOG 5 BP'!$F88:$EE88)+SUMIF('SPACELOG 6 BP'!$F$2:$EE$2,DL$4,'SPACELOG 6 BP'!$F88:$EE88)+SUMIF('SPACELOG 7 BP'!$F$2:$EE$2,DL$4,'SPACELOG 7 BP'!$F88:$EE88)+SUMIF('SPACELOG 8 BP'!$F$2:$EE$2,DL$4,'SPACELOG 8 BP'!$F88:$EE88)+SUMIF('SPACELOG 9 BP'!$F$2:$EE$2,DL$4,'SPACELOG 9 BP'!$F88:$EE88)+SUMIF('SPACELOG 10 BP'!$F$2:$EE$2,DL$4,'SPACELOG 10 BP'!$F88:$EE88)+SUMIF('SPACELOG 11 BP'!$F$2:$EE$2,DL$4,'SPACELOG 11 BP'!$F88:$EE88)+SUMIF('SPACELOG 12 BP'!$F$2:$EE$2,DL$4,'SPACELOG 12 BP'!$F88:$EE88)</f>
        <v>41965.125880398511</v>
      </c>
      <c r="DM88" s="33">
        <f>SUMIF('reporting montigny'!$F$2:$EE$2,DM$4,'reporting montigny'!$F88:$EE88)+SUMIF('reporting boissy'!$F$2:$EE$2,DM$4,'reporting boissy'!$F88:$EE88)+SUMIF('reporting moussy'!$F$2:$EE$2,DM$4,'reporting moussy'!$F88:$EE88)+SUMIF('reporting trappes'!$F$2:$EE$2,DM$4,'reporting trappes'!$F88:$EE88)+SUMIF('SPACELOG 5 BP'!$F$2:$EE$2,DM$4,'SPACELOG 5 BP'!$F88:$EE88)+SUMIF('SPACELOG 6 BP'!$F$2:$EE$2,DM$4,'SPACELOG 6 BP'!$F88:$EE88)+SUMIF('SPACELOG 7 BP'!$F$2:$EE$2,DM$4,'SPACELOG 7 BP'!$F88:$EE88)+SUMIF('SPACELOG 8 BP'!$F$2:$EE$2,DM$4,'SPACELOG 8 BP'!$F88:$EE88)+SUMIF('SPACELOG 9 BP'!$F$2:$EE$2,DM$4,'SPACELOG 9 BP'!$F88:$EE88)+SUMIF('SPACELOG 10 BP'!$F$2:$EE$2,DM$4,'SPACELOG 10 BP'!$F88:$EE88)+SUMIF('SPACELOG 11 BP'!$F$2:$EE$2,DM$4,'SPACELOG 11 BP'!$F88:$EE88)+SUMIF('SPACELOG 12 BP'!$F$2:$EE$2,DM$4,'SPACELOG 12 BP'!$F88:$EE88)</f>
        <v>41965.125880398511</v>
      </c>
      <c r="DN88" s="33">
        <f>SUMIF('reporting montigny'!$F$2:$EE$2,DN$4,'reporting montigny'!$F88:$EE88)+SUMIF('reporting boissy'!$F$2:$EE$2,DN$4,'reporting boissy'!$F88:$EE88)+SUMIF('reporting moussy'!$F$2:$EE$2,DN$4,'reporting moussy'!$F88:$EE88)+SUMIF('reporting trappes'!$F$2:$EE$2,DN$4,'reporting trappes'!$F88:$EE88)+SUMIF('SPACELOG 5 BP'!$F$2:$EE$2,DN$4,'SPACELOG 5 BP'!$F88:$EE88)+SUMIF('SPACELOG 6 BP'!$F$2:$EE$2,DN$4,'SPACELOG 6 BP'!$F88:$EE88)+SUMIF('SPACELOG 7 BP'!$F$2:$EE$2,DN$4,'SPACELOG 7 BP'!$F88:$EE88)+SUMIF('SPACELOG 8 BP'!$F$2:$EE$2,DN$4,'SPACELOG 8 BP'!$F88:$EE88)+SUMIF('SPACELOG 9 BP'!$F$2:$EE$2,DN$4,'SPACELOG 9 BP'!$F88:$EE88)+SUMIF('SPACELOG 10 BP'!$F$2:$EE$2,DN$4,'SPACELOG 10 BP'!$F88:$EE88)+SUMIF('SPACELOG 11 BP'!$F$2:$EE$2,DN$4,'SPACELOG 11 BP'!$F88:$EE88)+SUMIF('SPACELOG 12 BP'!$F$2:$EE$2,DN$4,'SPACELOG 12 BP'!$F88:$EE88)</f>
        <v>41965.125880398511</v>
      </c>
      <c r="DO88" s="33">
        <f>SUMIF('reporting montigny'!$F$2:$EE$2,DO$4,'reporting montigny'!$F88:$EE88)+SUMIF('reporting boissy'!$F$2:$EE$2,DO$4,'reporting boissy'!$F88:$EE88)+SUMIF('reporting moussy'!$F$2:$EE$2,DO$4,'reporting moussy'!$F88:$EE88)+SUMIF('reporting trappes'!$F$2:$EE$2,DO$4,'reporting trappes'!$F88:$EE88)+SUMIF('SPACELOG 5 BP'!$F$2:$EE$2,DO$4,'SPACELOG 5 BP'!$F88:$EE88)+SUMIF('SPACELOG 6 BP'!$F$2:$EE$2,DO$4,'SPACELOG 6 BP'!$F88:$EE88)+SUMIF('SPACELOG 7 BP'!$F$2:$EE$2,DO$4,'SPACELOG 7 BP'!$F88:$EE88)+SUMIF('SPACELOG 8 BP'!$F$2:$EE$2,DO$4,'SPACELOG 8 BP'!$F88:$EE88)+SUMIF('SPACELOG 9 BP'!$F$2:$EE$2,DO$4,'SPACELOG 9 BP'!$F88:$EE88)+SUMIF('SPACELOG 10 BP'!$F$2:$EE$2,DO$4,'SPACELOG 10 BP'!$F88:$EE88)+SUMIF('SPACELOG 11 BP'!$F$2:$EE$2,DO$4,'SPACELOG 11 BP'!$F88:$EE88)+SUMIF('SPACELOG 12 BP'!$F$2:$EE$2,DO$4,'SPACELOG 12 BP'!$F88:$EE88)</f>
        <v>41965.125880398511</v>
      </c>
      <c r="DP88" s="33">
        <f>SUMIF('reporting montigny'!$F$2:$EE$2,DP$4,'reporting montigny'!$F88:$EE88)+SUMIF('reporting boissy'!$F$2:$EE$2,DP$4,'reporting boissy'!$F88:$EE88)+SUMIF('reporting moussy'!$F$2:$EE$2,DP$4,'reporting moussy'!$F88:$EE88)+SUMIF('reporting trappes'!$F$2:$EE$2,DP$4,'reporting trappes'!$F88:$EE88)+SUMIF('SPACELOG 5 BP'!$F$2:$EE$2,DP$4,'SPACELOG 5 BP'!$F88:$EE88)+SUMIF('SPACELOG 6 BP'!$F$2:$EE$2,DP$4,'SPACELOG 6 BP'!$F88:$EE88)+SUMIF('SPACELOG 7 BP'!$F$2:$EE$2,DP$4,'SPACELOG 7 BP'!$F88:$EE88)+SUMIF('SPACELOG 8 BP'!$F$2:$EE$2,DP$4,'SPACELOG 8 BP'!$F88:$EE88)+SUMIF('SPACELOG 9 BP'!$F$2:$EE$2,DP$4,'SPACELOG 9 BP'!$F88:$EE88)+SUMIF('SPACELOG 10 BP'!$F$2:$EE$2,DP$4,'SPACELOG 10 BP'!$F88:$EE88)+SUMIF('SPACELOG 11 BP'!$F$2:$EE$2,DP$4,'SPACELOG 11 BP'!$F88:$EE88)+SUMIF('SPACELOG 12 BP'!$F$2:$EE$2,DP$4,'SPACELOG 12 BP'!$F88:$EE88)</f>
        <v>41965.125880398511</v>
      </c>
      <c r="DQ88" s="33">
        <f>SUMIF('reporting montigny'!$F$2:$EE$2,DQ$4,'reporting montigny'!$F88:$EE88)+SUMIF('reporting boissy'!$F$2:$EE$2,DQ$4,'reporting boissy'!$F88:$EE88)+SUMIF('reporting moussy'!$F$2:$EE$2,DQ$4,'reporting moussy'!$F88:$EE88)+SUMIF('reporting trappes'!$F$2:$EE$2,DQ$4,'reporting trappes'!$F88:$EE88)+SUMIF('SPACELOG 5 BP'!$F$2:$EE$2,DQ$4,'SPACELOG 5 BP'!$F88:$EE88)+SUMIF('SPACELOG 6 BP'!$F$2:$EE$2,DQ$4,'SPACELOG 6 BP'!$F88:$EE88)+SUMIF('SPACELOG 7 BP'!$F$2:$EE$2,DQ$4,'SPACELOG 7 BP'!$F88:$EE88)+SUMIF('SPACELOG 8 BP'!$F$2:$EE$2,DQ$4,'SPACELOG 8 BP'!$F88:$EE88)+SUMIF('SPACELOG 9 BP'!$F$2:$EE$2,DQ$4,'SPACELOG 9 BP'!$F88:$EE88)+SUMIF('SPACELOG 10 BP'!$F$2:$EE$2,DQ$4,'SPACELOG 10 BP'!$F88:$EE88)+SUMIF('SPACELOG 11 BP'!$F$2:$EE$2,DQ$4,'SPACELOG 11 BP'!$F88:$EE88)+SUMIF('SPACELOG 12 BP'!$F$2:$EE$2,DQ$4,'SPACELOG 12 BP'!$F88:$EE88)</f>
        <v>41965.125880398511</v>
      </c>
      <c r="DR88" s="393">
        <f t="shared" ref="DR88" si="397">SUM(DF88:DQ88)</f>
        <v>503581.51056478202</v>
      </c>
    </row>
    <row r="89" spans="2:122" x14ac:dyDescent="0.2">
      <c r="D89" s="327"/>
      <c r="E89" s="1" t="s">
        <v>329</v>
      </c>
      <c r="F89" s="33">
        <f>SUMIF('reporting montigny'!$F$2:$EE$2,F$4,'reporting montigny'!$F89:$EE89)+SUMIF('reporting boissy'!$F$2:$EE$2,F$4,'reporting boissy'!$F89:$EE89)+SUMIF('reporting moussy'!$F$2:$EE$2,F$4,'reporting moussy'!$F89:$EE89)+SUMIF('reporting trappes'!$F$2:$EE$2,F$4,'reporting trappes'!$F89:$EE89)+SUMIF('SPACELOG 5 BP'!$F$2:$EE$2,F$4,'SPACELOG 5 BP'!$F89:$EE89)+SUMIF('SPACELOG 6 BP'!$F$2:$EE$2,F$4,'SPACELOG 6 BP'!$F89:$EE89)+SUMIF('SPACELOG 7 BP'!$F$2:$EE$2,F$4,'SPACELOG 7 BP'!$F89:$EE89)+SUMIF('SPACELOG 8 BP'!$F$2:$EE$2,F$4,'SPACELOG 8 BP'!$F89:$EE89)+SUMIF('SPACELOG 9 BP'!$F$2:$EE$2,F$4,'SPACELOG 9 BP'!$F89:$EE89)+SUMIF('SPACELOG 10 BP'!$F$2:$EE$2,F$4,'SPACELOG 10 BP'!$F89:$EE89)+SUMIF('SPACELOG 11 BP'!$F$2:$EE$2,F$4,'SPACELOG 11 BP'!$F89:$EE89)+SUMIF('SPACELOG 12 BP'!$F$2:$EE$2,F$4,'SPACELOG 12 BP'!$F89:$EE89)</f>
        <v>5977.8180397761407</v>
      </c>
      <c r="G89" s="33">
        <f>SUMIF('reporting montigny'!$F$2:$EE$2,G$4,'reporting montigny'!$F89:$EE89)+SUMIF('reporting boissy'!$F$2:$EE$2,G$4,'reporting boissy'!$F89:$EE89)+SUMIF('reporting moussy'!$F$2:$EE$2,G$4,'reporting moussy'!$F89:$EE89)+SUMIF('reporting trappes'!$F$2:$EE$2,G$4,'reporting trappes'!$F89:$EE89)+SUMIF('SPACELOG 5 BP'!$F$2:$EE$2,G$4,'SPACELOG 5 BP'!$F89:$EE89)+SUMIF('SPACELOG 6 BP'!$F$2:$EE$2,G$4,'SPACELOG 6 BP'!$F89:$EE89)+SUMIF('SPACELOG 7 BP'!$F$2:$EE$2,G$4,'SPACELOG 7 BP'!$F89:$EE89)+SUMIF('SPACELOG 8 BP'!$F$2:$EE$2,G$4,'SPACELOG 8 BP'!$F89:$EE89)+SUMIF('SPACELOG 9 BP'!$F$2:$EE$2,G$4,'SPACELOG 9 BP'!$F89:$EE89)+SUMIF('SPACELOG 10 BP'!$F$2:$EE$2,G$4,'SPACELOG 10 BP'!$F89:$EE89)+SUMIF('SPACELOG 11 BP'!$F$2:$EE$2,G$4,'SPACELOG 11 BP'!$F89:$EE89)+SUMIF('SPACELOG 12 BP'!$F$2:$EE$2,G$4,'SPACELOG 12 BP'!$F89:$EE89)</f>
        <v>5977.8180397761407</v>
      </c>
      <c r="H89" s="33">
        <f>SUMIF('reporting montigny'!$F$2:$EE$2,H$4,'reporting montigny'!$F89:$EE89)+SUMIF('reporting boissy'!$F$2:$EE$2,H$4,'reporting boissy'!$F89:$EE89)+SUMIF('reporting moussy'!$F$2:$EE$2,H$4,'reporting moussy'!$F89:$EE89)+SUMIF('reporting trappes'!$F$2:$EE$2,H$4,'reporting trappes'!$F89:$EE89)+SUMIF('SPACELOG 5 BP'!$F$2:$EE$2,H$4,'SPACELOG 5 BP'!$F89:$EE89)+SUMIF('SPACELOG 6 BP'!$F$2:$EE$2,H$4,'SPACELOG 6 BP'!$F89:$EE89)+SUMIF('SPACELOG 7 BP'!$F$2:$EE$2,H$4,'SPACELOG 7 BP'!$F89:$EE89)+SUMIF('SPACELOG 8 BP'!$F$2:$EE$2,H$4,'SPACELOG 8 BP'!$F89:$EE89)+SUMIF('SPACELOG 9 BP'!$F$2:$EE$2,H$4,'SPACELOG 9 BP'!$F89:$EE89)+SUMIF('SPACELOG 10 BP'!$F$2:$EE$2,H$4,'SPACELOG 10 BP'!$F89:$EE89)+SUMIF('SPACELOG 11 BP'!$F$2:$EE$2,H$4,'SPACELOG 11 BP'!$F89:$EE89)+SUMIF('SPACELOG 12 BP'!$F$2:$EE$2,H$4,'SPACELOG 12 BP'!$F89:$EE89)</f>
        <v>5977.8180397761407</v>
      </c>
      <c r="I89" s="33">
        <f>SUMIF('reporting montigny'!$F$2:$EE$2,I$4,'reporting montigny'!$F89:$EE89)+SUMIF('reporting boissy'!$F$2:$EE$2,I$4,'reporting boissy'!$F89:$EE89)+SUMIF('reporting moussy'!$F$2:$EE$2,I$4,'reporting moussy'!$F89:$EE89)+SUMIF('reporting trappes'!$F$2:$EE$2,I$4,'reporting trappes'!$F89:$EE89)+SUMIF('SPACELOG 5 BP'!$F$2:$EE$2,I$4,'SPACELOG 5 BP'!$F89:$EE89)+SUMIF('SPACELOG 6 BP'!$F$2:$EE$2,I$4,'SPACELOG 6 BP'!$F89:$EE89)+SUMIF('SPACELOG 7 BP'!$F$2:$EE$2,I$4,'SPACELOG 7 BP'!$F89:$EE89)+SUMIF('SPACELOG 8 BP'!$F$2:$EE$2,I$4,'SPACELOG 8 BP'!$F89:$EE89)+SUMIF('SPACELOG 9 BP'!$F$2:$EE$2,I$4,'SPACELOG 9 BP'!$F89:$EE89)+SUMIF('SPACELOG 10 BP'!$F$2:$EE$2,I$4,'SPACELOG 10 BP'!$F89:$EE89)+SUMIF('SPACELOG 11 BP'!$F$2:$EE$2,I$4,'SPACELOG 11 BP'!$F89:$EE89)+SUMIF('SPACELOG 12 BP'!$F$2:$EE$2,I$4,'SPACELOG 12 BP'!$F89:$EE89)</f>
        <v>5977.8180397761407</v>
      </c>
      <c r="J89" s="33">
        <f>SUMIF('reporting montigny'!$F$2:$EE$2,J$4,'reporting montigny'!$F89:$EE89)+SUMIF('reporting boissy'!$F$2:$EE$2,J$4,'reporting boissy'!$F89:$EE89)+SUMIF('reporting moussy'!$F$2:$EE$2,J$4,'reporting moussy'!$F89:$EE89)+SUMIF('reporting trappes'!$F$2:$EE$2,J$4,'reporting trappes'!$F89:$EE89)+SUMIF('SPACELOG 5 BP'!$F$2:$EE$2,J$4,'SPACELOG 5 BP'!$F89:$EE89)+SUMIF('SPACELOG 6 BP'!$F$2:$EE$2,J$4,'SPACELOG 6 BP'!$F89:$EE89)+SUMIF('SPACELOG 7 BP'!$F$2:$EE$2,J$4,'SPACELOG 7 BP'!$F89:$EE89)+SUMIF('SPACELOG 8 BP'!$F$2:$EE$2,J$4,'SPACELOG 8 BP'!$F89:$EE89)+SUMIF('SPACELOG 9 BP'!$F$2:$EE$2,J$4,'SPACELOG 9 BP'!$F89:$EE89)+SUMIF('SPACELOG 10 BP'!$F$2:$EE$2,J$4,'SPACELOG 10 BP'!$F89:$EE89)+SUMIF('SPACELOG 11 BP'!$F$2:$EE$2,J$4,'SPACELOG 11 BP'!$F89:$EE89)+SUMIF('SPACELOG 12 BP'!$F$2:$EE$2,J$4,'SPACELOG 12 BP'!$F89:$EE89)</f>
        <v>5977.8180397761407</v>
      </c>
      <c r="K89" s="33">
        <f>SUMIF('reporting montigny'!$F$2:$EE$2,K$4,'reporting montigny'!$F89:$EE89)+SUMIF('reporting boissy'!$F$2:$EE$2,K$4,'reporting boissy'!$F89:$EE89)+SUMIF('reporting moussy'!$F$2:$EE$2,K$4,'reporting moussy'!$F89:$EE89)+SUMIF('reporting trappes'!$F$2:$EE$2,K$4,'reporting trappes'!$F89:$EE89)+SUMIF('SPACELOG 5 BP'!$F$2:$EE$2,K$4,'SPACELOG 5 BP'!$F89:$EE89)+SUMIF('SPACELOG 6 BP'!$F$2:$EE$2,K$4,'SPACELOG 6 BP'!$F89:$EE89)+SUMIF('SPACELOG 7 BP'!$F$2:$EE$2,K$4,'SPACELOG 7 BP'!$F89:$EE89)+SUMIF('SPACELOG 8 BP'!$F$2:$EE$2,K$4,'SPACELOG 8 BP'!$F89:$EE89)+SUMIF('SPACELOG 9 BP'!$F$2:$EE$2,K$4,'SPACELOG 9 BP'!$F89:$EE89)+SUMIF('SPACELOG 10 BP'!$F$2:$EE$2,K$4,'SPACELOG 10 BP'!$F89:$EE89)+SUMIF('SPACELOG 11 BP'!$F$2:$EE$2,K$4,'SPACELOG 11 BP'!$F89:$EE89)+SUMIF('SPACELOG 12 BP'!$F$2:$EE$2,K$4,'SPACELOG 12 BP'!$F89:$EE89)</f>
        <v>5977.8180397761407</v>
      </c>
      <c r="L89" s="33">
        <f>SUMIF('reporting montigny'!$F$2:$EE$2,L$4,'reporting montigny'!$F89:$EE89)+SUMIF('reporting boissy'!$F$2:$EE$2,L$4,'reporting boissy'!$F89:$EE89)+SUMIF('reporting moussy'!$F$2:$EE$2,L$4,'reporting moussy'!$F89:$EE89)+SUMIF('reporting trappes'!$F$2:$EE$2,L$4,'reporting trappes'!$F89:$EE89)+SUMIF('SPACELOG 5 BP'!$F$2:$EE$2,L$4,'SPACELOG 5 BP'!$F89:$EE89)+SUMIF('SPACELOG 6 BP'!$F$2:$EE$2,L$4,'SPACELOG 6 BP'!$F89:$EE89)+SUMIF('SPACELOG 7 BP'!$F$2:$EE$2,L$4,'SPACELOG 7 BP'!$F89:$EE89)+SUMIF('SPACELOG 8 BP'!$F$2:$EE$2,L$4,'SPACELOG 8 BP'!$F89:$EE89)+SUMIF('SPACELOG 9 BP'!$F$2:$EE$2,L$4,'SPACELOG 9 BP'!$F89:$EE89)+SUMIF('SPACELOG 10 BP'!$F$2:$EE$2,L$4,'SPACELOG 10 BP'!$F89:$EE89)+SUMIF('SPACELOG 11 BP'!$F$2:$EE$2,L$4,'SPACELOG 11 BP'!$F89:$EE89)+SUMIF('SPACELOG 12 BP'!$F$2:$EE$2,L$4,'SPACELOG 12 BP'!$F89:$EE89)</f>
        <v>6692.7555397761407</v>
      </c>
      <c r="M89" s="33">
        <f>SUMIF('reporting montigny'!$F$2:$EE$2,M$4,'reporting montigny'!$F89:$EE89)+SUMIF('reporting boissy'!$F$2:$EE$2,M$4,'reporting boissy'!$F89:$EE89)+SUMIF('reporting moussy'!$F$2:$EE$2,M$4,'reporting moussy'!$F89:$EE89)+SUMIF('reporting trappes'!$F$2:$EE$2,M$4,'reporting trappes'!$F89:$EE89)+SUMIF('SPACELOG 5 BP'!$F$2:$EE$2,M$4,'SPACELOG 5 BP'!$F89:$EE89)+SUMIF('SPACELOG 6 BP'!$F$2:$EE$2,M$4,'SPACELOG 6 BP'!$F89:$EE89)+SUMIF('SPACELOG 7 BP'!$F$2:$EE$2,M$4,'SPACELOG 7 BP'!$F89:$EE89)+SUMIF('SPACELOG 8 BP'!$F$2:$EE$2,M$4,'SPACELOG 8 BP'!$F89:$EE89)+SUMIF('SPACELOG 9 BP'!$F$2:$EE$2,M$4,'SPACELOG 9 BP'!$F89:$EE89)+SUMIF('SPACELOG 10 BP'!$F$2:$EE$2,M$4,'SPACELOG 10 BP'!$F89:$EE89)+SUMIF('SPACELOG 11 BP'!$F$2:$EE$2,M$4,'SPACELOG 11 BP'!$F89:$EE89)+SUMIF('SPACELOG 12 BP'!$F$2:$EE$2,M$4,'SPACELOG 12 BP'!$F89:$EE89)</f>
        <v>6692.7555397761407</v>
      </c>
      <c r="N89" s="33">
        <f>SUMIF('reporting montigny'!$F$2:$EE$2,N$4,'reporting montigny'!$F89:$EE89)+SUMIF('reporting boissy'!$F$2:$EE$2,N$4,'reporting boissy'!$F89:$EE89)+SUMIF('reporting moussy'!$F$2:$EE$2,N$4,'reporting moussy'!$F89:$EE89)+SUMIF('reporting trappes'!$F$2:$EE$2,N$4,'reporting trappes'!$F89:$EE89)+SUMIF('SPACELOG 5 BP'!$F$2:$EE$2,N$4,'SPACELOG 5 BP'!$F89:$EE89)+SUMIF('SPACELOG 6 BP'!$F$2:$EE$2,N$4,'SPACELOG 6 BP'!$F89:$EE89)+SUMIF('SPACELOG 7 BP'!$F$2:$EE$2,N$4,'SPACELOG 7 BP'!$F89:$EE89)+SUMIF('SPACELOG 8 BP'!$F$2:$EE$2,N$4,'SPACELOG 8 BP'!$F89:$EE89)+SUMIF('SPACELOG 9 BP'!$F$2:$EE$2,N$4,'SPACELOG 9 BP'!$F89:$EE89)+SUMIF('SPACELOG 10 BP'!$F$2:$EE$2,N$4,'SPACELOG 10 BP'!$F89:$EE89)+SUMIF('SPACELOG 11 BP'!$F$2:$EE$2,N$4,'SPACELOG 11 BP'!$F89:$EE89)+SUMIF('SPACELOG 12 BP'!$F$2:$EE$2,N$4,'SPACELOG 12 BP'!$F89:$EE89)</f>
        <v>6692.7555397761407</v>
      </c>
      <c r="O89" s="33">
        <f>SUMIF('reporting montigny'!$F$2:$EE$2,O$4,'reporting montigny'!$F89:$EE89)+SUMIF('reporting boissy'!$F$2:$EE$2,O$4,'reporting boissy'!$F89:$EE89)+SUMIF('reporting moussy'!$F$2:$EE$2,O$4,'reporting moussy'!$F89:$EE89)+SUMIF('reporting trappes'!$F$2:$EE$2,O$4,'reporting trappes'!$F89:$EE89)+SUMIF('SPACELOG 5 BP'!$F$2:$EE$2,O$4,'SPACELOG 5 BP'!$F89:$EE89)+SUMIF('SPACELOG 6 BP'!$F$2:$EE$2,O$4,'SPACELOG 6 BP'!$F89:$EE89)+SUMIF('SPACELOG 7 BP'!$F$2:$EE$2,O$4,'SPACELOG 7 BP'!$F89:$EE89)+SUMIF('SPACELOG 8 BP'!$F$2:$EE$2,O$4,'SPACELOG 8 BP'!$F89:$EE89)+SUMIF('SPACELOG 9 BP'!$F$2:$EE$2,O$4,'SPACELOG 9 BP'!$F89:$EE89)+SUMIF('SPACELOG 10 BP'!$F$2:$EE$2,O$4,'SPACELOG 10 BP'!$F89:$EE89)+SUMIF('SPACELOG 11 BP'!$F$2:$EE$2,O$4,'SPACELOG 11 BP'!$F89:$EE89)+SUMIF('SPACELOG 12 BP'!$F$2:$EE$2,O$4,'SPACELOG 12 BP'!$F89:$EE89)</f>
        <v>6692.7555397761407</v>
      </c>
      <c r="P89" s="33">
        <f>SUMIF('reporting montigny'!$F$2:$EE$2,P$4,'reporting montigny'!$F89:$EE89)+SUMIF('reporting boissy'!$F$2:$EE$2,P$4,'reporting boissy'!$F89:$EE89)+SUMIF('reporting moussy'!$F$2:$EE$2,P$4,'reporting moussy'!$F89:$EE89)+SUMIF('reporting trappes'!$F$2:$EE$2,P$4,'reporting trappes'!$F89:$EE89)+SUMIF('SPACELOG 5 BP'!$F$2:$EE$2,P$4,'SPACELOG 5 BP'!$F89:$EE89)+SUMIF('SPACELOG 6 BP'!$F$2:$EE$2,P$4,'SPACELOG 6 BP'!$F89:$EE89)+SUMIF('SPACELOG 7 BP'!$F$2:$EE$2,P$4,'SPACELOG 7 BP'!$F89:$EE89)+SUMIF('SPACELOG 8 BP'!$F$2:$EE$2,P$4,'SPACELOG 8 BP'!$F89:$EE89)+SUMIF('SPACELOG 9 BP'!$F$2:$EE$2,P$4,'SPACELOG 9 BP'!$F89:$EE89)+SUMIF('SPACELOG 10 BP'!$F$2:$EE$2,P$4,'SPACELOG 10 BP'!$F89:$EE89)+SUMIF('SPACELOG 11 BP'!$F$2:$EE$2,P$4,'SPACELOG 11 BP'!$F89:$EE89)+SUMIF('SPACELOG 12 BP'!$F$2:$EE$2,P$4,'SPACELOG 12 BP'!$F89:$EE89)</f>
        <v>6692.7555397761407</v>
      </c>
      <c r="Q89" s="33">
        <f>SUMIF('reporting montigny'!$F$2:$EE$2,Q$4,'reporting montigny'!$F89:$EE89)+SUMIF('reporting boissy'!$F$2:$EE$2,Q$4,'reporting boissy'!$F89:$EE89)+SUMIF('reporting moussy'!$F$2:$EE$2,Q$4,'reporting moussy'!$F89:$EE89)+SUMIF('reporting trappes'!$F$2:$EE$2,Q$4,'reporting trappes'!$F89:$EE89)+SUMIF('SPACELOG 5 BP'!$F$2:$EE$2,Q$4,'SPACELOG 5 BP'!$F89:$EE89)+SUMIF('SPACELOG 6 BP'!$F$2:$EE$2,Q$4,'SPACELOG 6 BP'!$F89:$EE89)+SUMIF('SPACELOG 7 BP'!$F$2:$EE$2,Q$4,'SPACELOG 7 BP'!$F89:$EE89)+SUMIF('SPACELOG 8 BP'!$F$2:$EE$2,Q$4,'SPACELOG 8 BP'!$F89:$EE89)+SUMIF('SPACELOG 9 BP'!$F$2:$EE$2,Q$4,'SPACELOG 9 BP'!$F89:$EE89)+SUMIF('SPACELOG 10 BP'!$F$2:$EE$2,Q$4,'SPACELOG 10 BP'!$F89:$EE89)+SUMIF('SPACELOG 11 BP'!$F$2:$EE$2,Q$4,'SPACELOG 11 BP'!$F89:$EE89)+SUMIF('SPACELOG 12 BP'!$F$2:$EE$2,Q$4,'SPACELOG 12 BP'!$F89:$EE89)</f>
        <v>6692.7555397761407</v>
      </c>
      <c r="R89" s="393">
        <f t="shared" ref="R89:R90" si="398">SUM(F89:Q89)</f>
        <v>76023.441477313681</v>
      </c>
      <c r="S89" s="33">
        <f>SUMIF('reporting montigny'!$F$2:$EE$2,S$4,'reporting montigny'!$F89:$EE89)+SUMIF('reporting boissy'!$F$2:$EE$2,S$4,'reporting boissy'!$F89:$EE89)+SUMIF('reporting moussy'!$F$2:$EE$2,S$4,'reporting moussy'!$F89:$EE89)+SUMIF('reporting trappes'!$F$2:$EE$2,S$4,'reporting trappes'!$F89:$EE89)+SUMIF('SPACELOG 5 BP'!$F$2:$EE$2,S$4,'SPACELOG 5 BP'!$F89:$EE89)+SUMIF('SPACELOG 6 BP'!$F$2:$EE$2,S$4,'SPACELOG 6 BP'!$F89:$EE89)+SUMIF('SPACELOG 7 BP'!$F$2:$EE$2,S$4,'SPACELOG 7 BP'!$F89:$EE89)+SUMIF('SPACELOG 8 BP'!$F$2:$EE$2,S$4,'SPACELOG 8 BP'!$F89:$EE89)+SUMIF('SPACELOG 9 BP'!$F$2:$EE$2,S$4,'SPACELOG 9 BP'!$F89:$EE89)+SUMIF('SPACELOG 10 BP'!$F$2:$EE$2,S$4,'SPACELOG 10 BP'!$F89:$EE89)+SUMIF('SPACELOG 11 BP'!$F$2:$EE$2,S$4,'SPACELOG 11 BP'!$F89:$EE89)+SUMIF('SPACELOG 12 BP'!$F$2:$EE$2,S$4,'SPACELOG 12 BP'!$F89:$EE89)</f>
        <v>7575.0792255609322</v>
      </c>
      <c r="T89" s="33">
        <f>SUMIF('reporting montigny'!$F$2:$EE$2,T$4,'reporting montigny'!$F89:$EE89)+SUMIF('reporting boissy'!$F$2:$EE$2,T$4,'reporting boissy'!$F89:$EE89)+SUMIF('reporting moussy'!$F$2:$EE$2,T$4,'reporting moussy'!$F89:$EE89)+SUMIF('reporting trappes'!$F$2:$EE$2,T$4,'reporting trappes'!$F89:$EE89)+SUMIF('SPACELOG 5 BP'!$F$2:$EE$2,T$4,'SPACELOG 5 BP'!$F89:$EE89)+SUMIF('SPACELOG 6 BP'!$F$2:$EE$2,T$4,'SPACELOG 6 BP'!$F89:$EE89)+SUMIF('SPACELOG 7 BP'!$F$2:$EE$2,T$4,'SPACELOG 7 BP'!$F89:$EE89)+SUMIF('SPACELOG 8 BP'!$F$2:$EE$2,T$4,'SPACELOG 8 BP'!$F89:$EE89)+SUMIF('SPACELOG 9 BP'!$F$2:$EE$2,T$4,'SPACELOG 9 BP'!$F89:$EE89)+SUMIF('SPACELOG 10 BP'!$F$2:$EE$2,T$4,'SPACELOG 10 BP'!$F89:$EE89)+SUMIF('SPACELOG 11 BP'!$F$2:$EE$2,T$4,'SPACELOG 11 BP'!$F89:$EE89)+SUMIF('SPACELOG 12 BP'!$F$2:$EE$2,T$4,'SPACELOG 12 BP'!$F89:$EE89)</f>
        <v>7575.0792255609322</v>
      </c>
      <c r="U89" s="33">
        <f>SUMIF('reporting montigny'!$F$2:$EE$2,U$4,'reporting montigny'!$F89:$EE89)+SUMIF('reporting boissy'!$F$2:$EE$2,U$4,'reporting boissy'!$F89:$EE89)+SUMIF('reporting moussy'!$F$2:$EE$2,U$4,'reporting moussy'!$F89:$EE89)+SUMIF('reporting trappes'!$F$2:$EE$2,U$4,'reporting trappes'!$F89:$EE89)+SUMIF('SPACELOG 5 BP'!$F$2:$EE$2,U$4,'SPACELOG 5 BP'!$F89:$EE89)+SUMIF('SPACELOG 6 BP'!$F$2:$EE$2,U$4,'SPACELOG 6 BP'!$F89:$EE89)+SUMIF('SPACELOG 7 BP'!$F$2:$EE$2,U$4,'SPACELOG 7 BP'!$F89:$EE89)+SUMIF('SPACELOG 8 BP'!$F$2:$EE$2,U$4,'SPACELOG 8 BP'!$F89:$EE89)+SUMIF('SPACELOG 9 BP'!$F$2:$EE$2,U$4,'SPACELOG 9 BP'!$F89:$EE89)+SUMIF('SPACELOG 10 BP'!$F$2:$EE$2,U$4,'SPACELOG 10 BP'!$F89:$EE89)+SUMIF('SPACELOG 11 BP'!$F$2:$EE$2,U$4,'SPACELOG 11 BP'!$F89:$EE89)+SUMIF('SPACELOG 12 BP'!$F$2:$EE$2,U$4,'SPACELOG 12 BP'!$F89:$EE89)</f>
        <v>7575.0792255609322</v>
      </c>
      <c r="V89" s="33">
        <f>SUMIF('reporting montigny'!$F$2:$EE$2,V$4,'reporting montigny'!$F89:$EE89)+SUMIF('reporting boissy'!$F$2:$EE$2,V$4,'reporting boissy'!$F89:$EE89)+SUMIF('reporting moussy'!$F$2:$EE$2,V$4,'reporting moussy'!$F89:$EE89)+SUMIF('reporting trappes'!$F$2:$EE$2,V$4,'reporting trappes'!$F89:$EE89)+SUMIF('SPACELOG 5 BP'!$F$2:$EE$2,V$4,'SPACELOG 5 BP'!$F89:$EE89)+SUMIF('SPACELOG 6 BP'!$F$2:$EE$2,V$4,'SPACELOG 6 BP'!$F89:$EE89)+SUMIF('SPACELOG 7 BP'!$F$2:$EE$2,V$4,'SPACELOG 7 BP'!$F89:$EE89)+SUMIF('SPACELOG 8 BP'!$F$2:$EE$2,V$4,'SPACELOG 8 BP'!$F89:$EE89)+SUMIF('SPACELOG 9 BP'!$F$2:$EE$2,V$4,'SPACELOG 9 BP'!$F89:$EE89)+SUMIF('SPACELOG 10 BP'!$F$2:$EE$2,V$4,'SPACELOG 10 BP'!$F89:$EE89)+SUMIF('SPACELOG 11 BP'!$F$2:$EE$2,V$4,'SPACELOG 11 BP'!$F89:$EE89)+SUMIF('SPACELOG 12 BP'!$F$2:$EE$2,V$4,'SPACELOG 12 BP'!$F89:$EE89)</f>
        <v>7575.0792255609322</v>
      </c>
      <c r="W89" s="33">
        <f>SUMIF('reporting montigny'!$F$2:$EE$2,W$4,'reporting montigny'!$F89:$EE89)+SUMIF('reporting boissy'!$F$2:$EE$2,W$4,'reporting boissy'!$F89:$EE89)+SUMIF('reporting moussy'!$F$2:$EE$2,W$4,'reporting moussy'!$F89:$EE89)+SUMIF('reporting trappes'!$F$2:$EE$2,W$4,'reporting trappes'!$F89:$EE89)+SUMIF('SPACELOG 5 BP'!$F$2:$EE$2,W$4,'SPACELOG 5 BP'!$F89:$EE89)+SUMIF('SPACELOG 6 BP'!$F$2:$EE$2,W$4,'SPACELOG 6 BP'!$F89:$EE89)+SUMIF('SPACELOG 7 BP'!$F$2:$EE$2,W$4,'SPACELOG 7 BP'!$F89:$EE89)+SUMIF('SPACELOG 8 BP'!$F$2:$EE$2,W$4,'SPACELOG 8 BP'!$F89:$EE89)+SUMIF('SPACELOG 9 BP'!$F$2:$EE$2,W$4,'SPACELOG 9 BP'!$F89:$EE89)+SUMIF('SPACELOG 10 BP'!$F$2:$EE$2,W$4,'SPACELOG 10 BP'!$F89:$EE89)+SUMIF('SPACELOG 11 BP'!$F$2:$EE$2,W$4,'SPACELOG 11 BP'!$F89:$EE89)+SUMIF('SPACELOG 12 BP'!$F$2:$EE$2,W$4,'SPACELOG 12 BP'!$F89:$EE89)</f>
        <v>7575.0792255609322</v>
      </c>
      <c r="X89" s="33">
        <f>SUMIF('reporting montigny'!$F$2:$EE$2,X$4,'reporting montigny'!$F89:$EE89)+SUMIF('reporting boissy'!$F$2:$EE$2,X$4,'reporting boissy'!$F89:$EE89)+SUMIF('reporting moussy'!$F$2:$EE$2,X$4,'reporting moussy'!$F89:$EE89)+SUMIF('reporting trappes'!$F$2:$EE$2,X$4,'reporting trappes'!$F89:$EE89)+SUMIF('SPACELOG 5 BP'!$F$2:$EE$2,X$4,'SPACELOG 5 BP'!$F89:$EE89)+SUMIF('SPACELOG 6 BP'!$F$2:$EE$2,X$4,'SPACELOG 6 BP'!$F89:$EE89)+SUMIF('SPACELOG 7 BP'!$F$2:$EE$2,X$4,'SPACELOG 7 BP'!$F89:$EE89)+SUMIF('SPACELOG 8 BP'!$F$2:$EE$2,X$4,'SPACELOG 8 BP'!$F89:$EE89)+SUMIF('SPACELOG 9 BP'!$F$2:$EE$2,X$4,'SPACELOG 9 BP'!$F89:$EE89)+SUMIF('SPACELOG 10 BP'!$F$2:$EE$2,X$4,'SPACELOG 10 BP'!$F89:$EE89)+SUMIF('SPACELOG 11 BP'!$F$2:$EE$2,X$4,'SPACELOG 11 BP'!$F89:$EE89)+SUMIF('SPACELOG 12 BP'!$F$2:$EE$2,X$4,'SPACELOG 12 BP'!$F89:$EE89)</f>
        <v>7575.0792255609322</v>
      </c>
      <c r="Y89" s="33">
        <f>SUMIF('reporting montigny'!$F$2:$EE$2,Y$4,'reporting montigny'!$F89:$EE89)+SUMIF('reporting boissy'!$F$2:$EE$2,Y$4,'reporting boissy'!$F89:$EE89)+SUMIF('reporting moussy'!$F$2:$EE$2,Y$4,'reporting moussy'!$F89:$EE89)+SUMIF('reporting trappes'!$F$2:$EE$2,Y$4,'reporting trappes'!$F89:$EE89)+SUMIF('SPACELOG 5 BP'!$F$2:$EE$2,Y$4,'SPACELOG 5 BP'!$F89:$EE89)+SUMIF('SPACELOG 6 BP'!$F$2:$EE$2,Y$4,'SPACELOG 6 BP'!$F89:$EE89)+SUMIF('SPACELOG 7 BP'!$F$2:$EE$2,Y$4,'SPACELOG 7 BP'!$F89:$EE89)+SUMIF('SPACELOG 8 BP'!$F$2:$EE$2,Y$4,'SPACELOG 8 BP'!$F89:$EE89)+SUMIF('SPACELOG 9 BP'!$F$2:$EE$2,Y$4,'SPACELOG 9 BP'!$F89:$EE89)+SUMIF('SPACELOG 10 BP'!$F$2:$EE$2,Y$4,'SPACELOG 10 BP'!$F89:$EE89)+SUMIF('SPACELOG 11 BP'!$F$2:$EE$2,Y$4,'SPACELOG 11 BP'!$F89:$EE89)+SUMIF('SPACELOG 12 BP'!$F$2:$EE$2,Y$4,'SPACELOG 12 BP'!$F89:$EE89)</f>
        <v>7575.0792255609322</v>
      </c>
      <c r="Z89" s="33">
        <f>SUMIF('reporting montigny'!$F$2:$EE$2,Z$4,'reporting montigny'!$F89:$EE89)+SUMIF('reporting boissy'!$F$2:$EE$2,Z$4,'reporting boissy'!$F89:$EE89)+SUMIF('reporting moussy'!$F$2:$EE$2,Z$4,'reporting moussy'!$F89:$EE89)+SUMIF('reporting trappes'!$F$2:$EE$2,Z$4,'reporting trappes'!$F89:$EE89)+SUMIF('SPACELOG 5 BP'!$F$2:$EE$2,Z$4,'SPACELOG 5 BP'!$F89:$EE89)+SUMIF('SPACELOG 6 BP'!$F$2:$EE$2,Z$4,'SPACELOG 6 BP'!$F89:$EE89)+SUMIF('SPACELOG 7 BP'!$F$2:$EE$2,Z$4,'SPACELOG 7 BP'!$F89:$EE89)+SUMIF('SPACELOG 8 BP'!$F$2:$EE$2,Z$4,'SPACELOG 8 BP'!$F89:$EE89)+SUMIF('SPACELOG 9 BP'!$F$2:$EE$2,Z$4,'SPACELOG 9 BP'!$F89:$EE89)+SUMIF('SPACELOG 10 BP'!$F$2:$EE$2,Z$4,'SPACELOG 10 BP'!$F89:$EE89)+SUMIF('SPACELOG 11 BP'!$F$2:$EE$2,Z$4,'SPACELOG 11 BP'!$F89:$EE89)+SUMIF('SPACELOG 12 BP'!$F$2:$EE$2,Z$4,'SPACELOG 12 BP'!$F89:$EE89)</f>
        <v>7575.0792255609322</v>
      </c>
      <c r="AA89" s="33">
        <f>SUMIF('reporting montigny'!$F$2:$EE$2,AA$4,'reporting montigny'!$F89:$EE89)+SUMIF('reporting boissy'!$F$2:$EE$2,AA$4,'reporting boissy'!$F89:$EE89)+SUMIF('reporting moussy'!$F$2:$EE$2,AA$4,'reporting moussy'!$F89:$EE89)+SUMIF('reporting trappes'!$F$2:$EE$2,AA$4,'reporting trappes'!$F89:$EE89)+SUMIF('SPACELOG 5 BP'!$F$2:$EE$2,AA$4,'SPACELOG 5 BP'!$F89:$EE89)+SUMIF('SPACELOG 6 BP'!$F$2:$EE$2,AA$4,'SPACELOG 6 BP'!$F89:$EE89)+SUMIF('SPACELOG 7 BP'!$F$2:$EE$2,AA$4,'SPACELOG 7 BP'!$F89:$EE89)+SUMIF('SPACELOG 8 BP'!$F$2:$EE$2,AA$4,'SPACELOG 8 BP'!$F89:$EE89)+SUMIF('SPACELOG 9 BP'!$F$2:$EE$2,AA$4,'SPACELOG 9 BP'!$F89:$EE89)+SUMIF('SPACELOG 10 BP'!$F$2:$EE$2,AA$4,'SPACELOG 10 BP'!$F89:$EE89)+SUMIF('SPACELOG 11 BP'!$F$2:$EE$2,AA$4,'SPACELOG 11 BP'!$F89:$EE89)+SUMIF('SPACELOG 12 BP'!$F$2:$EE$2,AA$4,'SPACELOG 12 BP'!$F89:$EE89)</f>
        <v>7575.0792255609322</v>
      </c>
      <c r="AB89" s="33">
        <f>SUMIF('reporting montigny'!$F$2:$EE$2,AB$4,'reporting montigny'!$F89:$EE89)+SUMIF('reporting boissy'!$F$2:$EE$2,AB$4,'reporting boissy'!$F89:$EE89)+SUMIF('reporting moussy'!$F$2:$EE$2,AB$4,'reporting moussy'!$F89:$EE89)+SUMIF('reporting trappes'!$F$2:$EE$2,AB$4,'reporting trappes'!$F89:$EE89)+SUMIF('SPACELOG 5 BP'!$F$2:$EE$2,AB$4,'SPACELOG 5 BP'!$F89:$EE89)+SUMIF('SPACELOG 6 BP'!$F$2:$EE$2,AB$4,'SPACELOG 6 BP'!$F89:$EE89)+SUMIF('SPACELOG 7 BP'!$F$2:$EE$2,AB$4,'SPACELOG 7 BP'!$F89:$EE89)+SUMIF('SPACELOG 8 BP'!$F$2:$EE$2,AB$4,'SPACELOG 8 BP'!$F89:$EE89)+SUMIF('SPACELOG 9 BP'!$F$2:$EE$2,AB$4,'SPACELOG 9 BP'!$F89:$EE89)+SUMIF('SPACELOG 10 BP'!$F$2:$EE$2,AB$4,'SPACELOG 10 BP'!$F89:$EE89)+SUMIF('SPACELOG 11 BP'!$F$2:$EE$2,AB$4,'SPACELOG 11 BP'!$F89:$EE89)+SUMIF('SPACELOG 12 BP'!$F$2:$EE$2,AB$4,'SPACELOG 12 BP'!$F89:$EE89)</f>
        <v>7575.0792255609322</v>
      </c>
      <c r="AC89" s="33">
        <f>SUMIF('reporting montigny'!$F$2:$EE$2,AC$4,'reporting montigny'!$F89:$EE89)+SUMIF('reporting boissy'!$F$2:$EE$2,AC$4,'reporting boissy'!$F89:$EE89)+SUMIF('reporting moussy'!$F$2:$EE$2,AC$4,'reporting moussy'!$F89:$EE89)+SUMIF('reporting trappes'!$F$2:$EE$2,AC$4,'reporting trappes'!$F89:$EE89)+SUMIF('SPACELOG 5 BP'!$F$2:$EE$2,AC$4,'SPACELOG 5 BP'!$F89:$EE89)+SUMIF('SPACELOG 6 BP'!$F$2:$EE$2,AC$4,'SPACELOG 6 BP'!$F89:$EE89)+SUMIF('SPACELOG 7 BP'!$F$2:$EE$2,AC$4,'SPACELOG 7 BP'!$F89:$EE89)+SUMIF('SPACELOG 8 BP'!$F$2:$EE$2,AC$4,'SPACELOG 8 BP'!$F89:$EE89)+SUMIF('SPACELOG 9 BP'!$F$2:$EE$2,AC$4,'SPACELOG 9 BP'!$F89:$EE89)+SUMIF('SPACELOG 10 BP'!$F$2:$EE$2,AC$4,'SPACELOG 10 BP'!$F89:$EE89)+SUMIF('SPACELOG 11 BP'!$F$2:$EE$2,AC$4,'SPACELOG 11 BP'!$F89:$EE89)+SUMIF('SPACELOG 12 BP'!$F$2:$EE$2,AC$4,'SPACELOG 12 BP'!$F89:$EE89)</f>
        <v>7575.0792255609322</v>
      </c>
      <c r="AD89" s="33">
        <f>SUMIF('reporting montigny'!$F$2:$EE$2,AD$4,'reporting montigny'!$F89:$EE89)+SUMIF('reporting boissy'!$F$2:$EE$2,AD$4,'reporting boissy'!$F89:$EE89)+SUMIF('reporting moussy'!$F$2:$EE$2,AD$4,'reporting moussy'!$F89:$EE89)+SUMIF('reporting trappes'!$F$2:$EE$2,AD$4,'reporting trappes'!$F89:$EE89)+SUMIF('SPACELOG 5 BP'!$F$2:$EE$2,AD$4,'SPACELOG 5 BP'!$F89:$EE89)+SUMIF('SPACELOG 6 BP'!$F$2:$EE$2,AD$4,'SPACELOG 6 BP'!$F89:$EE89)+SUMIF('SPACELOG 7 BP'!$F$2:$EE$2,AD$4,'SPACELOG 7 BP'!$F89:$EE89)+SUMIF('SPACELOG 8 BP'!$F$2:$EE$2,AD$4,'SPACELOG 8 BP'!$F89:$EE89)+SUMIF('SPACELOG 9 BP'!$F$2:$EE$2,AD$4,'SPACELOG 9 BP'!$F89:$EE89)+SUMIF('SPACELOG 10 BP'!$F$2:$EE$2,AD$4,'SPACELOG 10 BP'!$F89:$EE89)+SUMIF('SPACELOG 11 BP'!$F$2:$EE$2,AD$4,'SPACELOG 11 BP'!$F89:$EE89)+SUMIF('SPACELOG 12 BP'!$F$2:$EE$2,AD$4,'SPACELOG 12 BP'!$F89:$EE89)</f>
        <v>7575.0792255609322</v>
      </c>
      <c r="AE89" s="393">
        <f t="shared" ref="AE89:AE91" si="399">SUM(S89:AD89)</f>
        <v>90900.950706731179</v>
      </c>
      <c r="AF89" s="33">
        <f>SUMIF('reporting montigny'!$F$2:$EE$2,AF$4,'reporting montigny'!$F89:$EE89)+SUMIF('reporting boissy'!$F$2:$EE$2,AF$4,'reporting boissy'!$F89:$EE89)+SUMIF('reporting moussy'!$F$2:$EE$2,AF$4,'reporting moussy'!$F89:$EE89)+SUMIF('reporting trappes'!$F$2:$EE$2,AF$4,'reporting trappes'!$F89:$EE89)+SUMIF('SPACELOG 5 BP'!$F$2:$EE$2,AF$4,'SPACELOG 5 BP'!$F89:$EE89)+SUMIF('SPACELOG 6 BP'!$F$2:$EE$2,AF$4,'SPACELOG 6 BP'!$F89:$EE89)+SUMIF('SPACELOG 7 BP'!$F$2:$EE$2,AF$4,'SPACELOG 7 BP'!$F89:$EE89)+SUMIF('SPACELOG 8 BP'!$F$2:$EE$2,AF$4,'SPACELOG 8 BP'!$F89:$EE89)+SUMIF('SPACELOG 9 BP'!$F$2:$EE$2,AF$4,'SPACELOG 9 BP'!$F89:$EE89)+SUMIF('SPACELOG 10 BP'!$F$2:$EE$2,AF$4,'SPACELOG 10 BP'!$F89:$EE89)+SUMIF('SPACELOG 11 BP'!$F$2:$EE$2,AF$4,'SPACELOG 11 BP'!$F89:$EE89)+SUMIF('SPACELOG 12 BP'!$F$2:$EE$2,AF$4,'SPACELOG 12 BP'!$F89:$EE89)</f>
        <v>7575.0792255609322</v>
      </c>
      <c r="AG89" s="33">
        <f>SUMIF('reporting montigny'!$F$2:$EE$2,AG$4,'reporting montigny'!$F89:$EE89)+SUMIF('reporting boissy'!$F$2:$EE$2,AG$4,'reporting boissy'!$F89:$EE89)+SUMIF('reporting moussy'!$F$2:$EE$2,AG$4,'reporting moussy'!$F89:$EE89)+SUMIF('reporting trappes'!$F$2:$EE$2,AG$4,'reporting trappes'!$F89:$EE89)+SUMIF('SPACELOG 5 BP'!$F$2:$EE$2,AG$4,'SPACELOG 5 BP'!$F89:$EE89)+SUMIF('SPACELOG 6 BP'!$F$2:$EE$2,AG$4,'SPACELOG 6 BP'!$F89:$EE89)+SUMIF('SPACELOG 7 BP'!$F$2:$EE$2,AG$4,'SPACELOG 7 BP'!$F89:$EE89)+SUMIF('SPACELOG 8 BP'!$F$2:$EE$2,AG$4,'SPACELOG 8 BP'!$F89:$EE89)+SUMIF('SPACELOG 9 BP'!$F$2:$EE$2,AG$4,'SPACELOG 9 BP'!$F89:$EE89)+SUMIF('SPACELOG 10 BP'!$F$2:$EE$2,AG$4,'SPACELOG 10 BP'!$F89:$EE89)+SUMIF('SPACELOG 11 BP'!$F$2:$EE$2,AG$4,'SPACELOG 11 BP'!$F89:$EE89)+SUMIF('SPACELOG 12 BP'!$F$2:$EE$2,AG$4,'SPACELOG 12 BP'!$F89:$EE89)</f>
        <v>7575.0792255609322</v>
      </c>
      <c r="AH89" s="33">
        <f>SUMIF('reporting montigny'!$F$2:$EE$2,AH$4,'reporting montigny'!$F89:$EE89)+SUMIF('reporting boissy'!$F$2:$EE$2,AH$4,'reporting boissy'!$F89:$EE89)+SUMIF('reporting moussy'!$F$2:$EE$2,AH$4,'reporting moussy'!$F89:$EE89)+SUMIF('reporting trappes'!$F$2:$EE$2,AH$4,'reporting trappes'!$F89:$EE89)+SUMIF('SPACELOG 5 BP'!$F$2:$EE$2,AH$4,'SPACELOG 5 BP'!$F89:$EE89)+SUMIF('SPACELOG 6 BP'!$F$2:$EE$2,AH$4,'SPACELOG 6 BP'!$F89:$EE89)+SUMIF('SPACELOG 7 BP'!$F$2:$EE$2,AH$4,'SPACELOG 7 BP'!$F89:$EE89)+SUMIF('SPACELOG 8 BP'!$F$2:$EE$2,AH$4,'SPACELOG 8 BP'!$F89:$EE89)+SUMIF('SPACELOG 9 BP'!$F$2:$EE$2,AH$4,'SPACELOG 9 BP'!$F89:$EE89)+SUMIF('SPACELOG 10 BP'!$F$2:$EE$2,AH$4,'SPACELOG 10 BP'!$F89:$EE89)+SUMIF('SPACELOG 11 BP'!$F$2:$EE$2,AH$4,'SPACELOG 11 BP'!$F89:$EE89)+SUMIF('SPACELOG 12 BP'!$F$2:$EE$2,AH$4,'SPACELOG 12 BP'!$F89:$EE89)</f>
        <v>7575.0792255609322</v>
      </c>
      <c r="AI89" s="33">
        <f>SUMIF('reporting montigny'!$F$2:$EE$2,AI$4,'reporting montigny'!$F89:$EE89)+SUMIF('reporting boissy'!$F$2:$EE$2,AI$4,'reporting boissy'!$F89:$EE89)+SUMIF('reporting moussy'!$F$2:$EE$2,AI$4,'reporting moussy'!$F89:$EE89)+SUMIF('reporting trappes'!$F$2:$EE$2,AI$4,'reporting trappes'!$F89:$EE89)+SUMIF('SPACELOG 5 BP'!$F$2:$EE$2,AI$4,'SPACELOG 5 BP'!$F89:$EE89)+SUMIF('SPACELOG 6 BP'!$F$2:$EE$2,AI$4,'SPACELOG 6 BP'!$F89:$EE89)+SUMIF('SPACELOG 7 BP'!$F$2:$EE$2,AI$4,'SPACELOG 7 BP'!$F89:$EE89)+SUMIF('SPACELOG 8 BP'!$F$2:$EE$2,AI$4,'SPACELOG 8 BP'!$F89:$EE89)+SUMIF('SPACELOG 9 BP'!$F$2:$EE$2,AI$4,'SPACELOG 9 BP'!$F89:$EE89)+SUMIF('SPACELOG 10 BP'!$F$2:$EE$2,AI$4,'SPACELOG 10 BP'!$F89:$EE89)+SUMIF('SPACELOG 11 BP'!$F$2:$EE$2,AI$4,'SPACELOG 11 BP'!$F89:$EE89)+SUMIF('SPACELOG 12 BP'!$F$2:$EE$2,AI$4,'SPACELOG 12 BP'!$F89:$EE89)</f>
        <v>7575.0792255609322</v>
      </c>
      <c r="AJ89" s="33">
        <f>SUMIF('reporting montigny'!$F$2:$EE$2,AJ$4,'reporting montigny'!$F89:$EE89)+SUMIF('reporting boissy'!$F$2:$EE$2,AJ$4,'reporting boissy'!$F89:$EE89)+SUMIF('reporting moussy'!$F$2:$EE$2,AJ$4,'reporting moussy'!$F89:$EE89)+SUMIF('reporting trappes'!$F$2:$EE$2,AJ$4,'reporting trappes'!$F89:$EE89)+SUMIF('SPACELOG 5 BP'!$F$2:$EE$2,AJ$4,'SPACELOG 5 BP'!$F89:$EE89)+SUMIF('SPACELOG 6 BP'!$F$2:$EE$2,AJ$4,'SPACELOG 6 BP'!$F89:$EE89)+SUMIF('SPACELOG 7 BP'!$F$2:$EE$2,AJ$4,'SPACELOG 7 BP'!$F89:$EE89)+SUMIF('SPACELOG 8 BP'!$F$2:$EE$2,AJ$4,'SPACELOG 8 BP'!$F89:$EE89)+SUMIF('SPACELOG 9 BP'!$F$2:$EE$2,AJ$4,'SPACELOG 9 BP'!$F89:$EE89)+SUMIF('SPACELOG 10 BP'!$F$2:$EE$2,AJ$4,'SPACELOG 10 BP'!$F89:$EE89)+SUMIF('SPACELOG 11 BP'!$F$2:$EE$2,AJ$4,'SPACELOG 11 BP'!$F89:$EE89)+SUMIF('SPACELOG 12 BP'!$F$2:$EE$2,AJ$4,'SPACELOG 12 BP'!$F89:$EE89)</f>
        <v>7575.0792255609322</v>
      </c>
      <c r="AK89" s="33">
        <f>SUMIF('reporting montigny'!$F$2:$EE$2,AK$4,'reporting montigny'!$F89:$EE89)+SUMIF('reporting boissy'!$F$2:$EE$2,AK$4,'reporting boissy'!$F89:$EE89)+SUMIF('reporting moussy'!$F$2:$EE$2,AK$4,'reporting moussy'!$F89:$EE89)+SUMIF('reporting trappes'!$F$2:$EE$2,AK$4,'reporting trappes'!$F89:$EE89)+SUMIF('SPACELOG 5 BP'!$F$2:$EE$2,AK$4,'SPACELOG 5 BP'!$F89:$EE89)+SUMIF('SPACELOG 6 BP'!$F$2:$EE$2,AK$4,'SPACELOG 6 BP'!$F89:$EE89)+SUMIF('SPACELOG 7 BP'!$F$2:$EE$2,AK$4,'SPACELOG 7 BP'!$F89:$EE89)+SUMIF('SPACELOG 8 BP'!$F$2:$EE$2,AK$4,'SPACELOG 8 BP'!$F89:$EE89)+SUMIF('SPACELOG 9 BP'!$F$2:$EE$2,AK$4,'SPACELOG 9 BP'!$F89:$EE89)+SUMIF('SPACELOG 10 BP'!$F$2:$EE$2,AK$4,'SPACELOG 10 BP'!$F89:$EE89)+SUMIF('SPACELOG 11 BP'!$F$2:$EE$2,AK$4,'SPACELOG 11 BP'!$F89:$EE89)+SUMIF('SPACELOG 12 BP'!$F$2:$EE$2,AK$4,'SPACELOG 12 BP'!$F89:$EE89)</f>
        <v>7575.0792255609322</v>
      </c>
      <c r="AL89" s="33">
        <f>SUMIF('reporting montigny'!$F$2:$EE$2,AL$4,'reporting montigny'!$F89:$EE89)+SUMIF('reporting boissy'!$F$2:$EE$2,AL$4,'reporting boissy'!$F89:$EE89)+SUMIF('reporting moussy'!$F$2:$EE$2,AL$4,'reporting moussy'!$F89:$EE89)+SUMIF('reporting trappes'!$F$2:$EE$2,AL$4,'reporting trappes'!$F89:$EE89)+SUMIF('SPACELOG 5 BP'!$F$2:$EE$2,AL$4,'SPACELOG 5 BP'!$F89:$EE89)+SUMIF('SPACELOG 6 BP'!$F$2:$EE$2,AL$4,'SPACELOG 6 BP'!$F89:$EE89)+SUMIF('SPACELOG 7 BP'!$F$2:$EE$2,AL$4,'SPACELOG 7 BP'!$F89:$EE89)+SUMIF('SPACELOG 8 BP'!$F$2:$EE$2,AL$4,'SPACELOG 8 BP'!$F89:$EE89)+SUMIF('SPACELOG 9 BP'!$F$2:$EE$2,AL$4,'SPACELOG 9 BP'!$F89:$EE89)+SUMIF('SPACELOG 10 BP'!$F$2:$EE$2,AL$4,'SPACELOG 10 BP'!$F89:$EE89)+SUMIF('SPACELOG 11 BP'!$F$2:$EE$2,AL$4,'SPACELOG 11 BP'!$F89:$EE89)+SUMIF('SPACELOG 12 BP'!$F$2:$EE$2,AL$4,'SPACELOG 12 BP'!$F89:$EE89)</f>
        <v>7575.0792255609322</v>
      </c>
      <c r="AM89" s="33">
        <f>SUMIF('reporting montigny'!$F$2:$EE$2,AM$4,'reporting montigny'!$F89:$EE89)+SUMIF('reporting boissy'!$F$2:$EE$2,AM$4,'reporting boissy'!$F89:$EE89)+SUMIF('reporting moussy'!$F$2:$EE$2,AM$4,'reporting moussy'!$F89:$EE89)+SUMIF('reporting trappes'!$F$2:$EE$2,AM$4,'reporting trappes'!$F89:$EE89)+SUMIF('SPACELOG 5 BP'!$F$2:$EE$2,AM$4,'SPACELOG 5 BP'!$F89:$EE89)+SUMIF('SPACELOG 6 BP'!$F$2:$EE$2,AM$4,'SPACELOG 6 BP'!$F89:$EE89)+SUMIF('SPACELOG 7 BP'!$F$2:$EE$2,AM$4,'SPACELOG 7 BP'!$F89:$EE89)+SUMIF('SPACELOG 8 BP'!$F$2:$EE$2,AM$4,'SPACELOG 8 BP'!$F89:$EE89)+SUMIF('SPACELOG 9 BP'!$F$2:$EE$2,AM$4,'SPACELOG 9 BP'!$F89:$EE89)+SUMIF('SPACELOG 10 BP'!$F$2:$EE$2,AM$4,'SPACELOG 10 BP'!$F89:$EE89)+SUMIF('SPACELOG 11 BP'!$F$2:$EE$2,AM$4,'SPACELOG 11 BP'!$F89:$EE89)+SUMIF('SPACELOG 12 BP'!$F$2:$EE$2,AM$4,'SPACELOG 12 BP'!$F89:$EE89)</f>
        <v>7575.0792255609322</v>
      </c>
      <c r="AN89" s="33">
        <f>SUMIF('reporting montigny'!$F$2:$EE$2,AN$4,'reporting montigny'!$F89:$EE89)+SUMIF('reporting boissy'!$F$2:$EE$2,AN$4,'reporting boissy'!$F89:$EE89)+SUMIF('reporting moussy'!$F$2:$EE$2,AN$4,'reporting moussy'!$F89:$EE89)+SUMIF('reporting trappes'!$F$2:$EE$2,AN$4,'reporting trappes'!$F89:$EE89)+SUMIF('SPACELOG 5 BP'!$F$2:$EE$2,AN$4,'SPACELOG 5 BP'!$F89:$EE89)+SUMIF('SPACELOG 6 BP'!$F$2:$EE$2,AN$4,'SPACELOG 6 BP'!$F89:$EE89)+SUMIF('SPACELOG 7 BP'!$F$2:$EE$2,AN$4,'SPACELOG 7 BP'!$F89:$EE89)+SUMIF('SPACELOG 8 BP'!$F$2:$EE$2,AN$4,'SPACELOG 8 BP'!$F89:$EE89)+SUMIF('SPACELOG 9 BP'!$F$2:$EE$2,AN$4,'SPACELOG 9 BP'!$F89:$EE89)+SUMIF('SPACELOG 10 BP'!$F$2:$EE$2,AN$4,'SPACELOG 10 BP'!$F89:$EE89)+SUMIF('SPACELOG 11 BP'!$F$2:$EE$2,AN$4,'SPACELOG 11 BP'!$F89:$EE89)+SUMIF('SPACELOG 12 BP'!$F$2:$EE$2,AN$4,'SPACELOG 12 BP'!$F89:$EE89)</f>
        <v>7575.0792255609322</v>
      </c>
      <c r="AO89" s="33">
        <f>SUMIF('reporting montigny'!$F$2:$EE$2,AO$4,'reporting montigny'!$F89:$EE89)+SUMIF('reporting boissy'!$F$2:$EE$2,AO$4,'reporting boissy'!$F89:$EE89)+SUMIF('reporting moussy'!$F$2:$EE$2,AO$4,'reporting moussy'!$F89:$EE89)+SUMIF('reporting trappes'!$F$2:$EE$2,AO$4,'reporting trappes'!$F89:$EE89)+SUMIF('SPACELOG 5 BP'!$F$2:$EE$2,AO$4,'SPACELOG 5 BP'!$F89:$EE89)+SUMIF('SPACELOG 6 BP'!$F$2:$EE$2,AO$4,'SPACELOG 6 BP'!$F89:$EE89)+SUMIF('SPACELOG 7 BP'!$F$2:$EE$2,AO$4,'SPACELOG 7 BP'!$F89:$EE89)+SUMIF('SPACELOG 8 BP'!$F$2:$EE$2,AO$4,'SPACELOG 8 BP'!$F89:$EE89)+SUMIF('SPACELOG 9 BP'!$F$2:$EE$2,AO$4,'SPACELOG 9 BP'!$F89:$EE89)+SUMIF('SPACELOG 10 BP'!$F$2:$EE$2,AO$4,'SPACELOG 10 BP'!$F89:$EE89)+SUMIF('SPACELOG 11 BP'!$F$2:$EE$2,AO$4,'SPACELOG 11 BP'!$F89:$EE89)+SUMIF('SPACELOG 12 BP'!$F$2:$EE$2,AO$4,'SPACELOG 12 BP'!$F89:$EE89)</f>
        <v>7575.0792255609322</v>
      </c>
      <c r="AP89" s="33">
        <f>SUMIF('reporting montigny'!$F$2:$EE$2,AP$4,'reporting montigny'!$F89:$EE89)+SUMIF('reporting boissy'!$F$2:$EE$2,AP$4,'reporting boissy'!$F89:$EE89)+SUMIF('reporting moussy'!$F$2:$EE$2,AP$4,'reporting moussy'!$F89:$EE89)+SUMIF('reporting trappes'!$F$2:$EE$2,AP$4,'reporting trappes'!$F89:$EE89)+SUMIF('SPACELOG 5 BP'!$F$2:$EE$2,AP$4,'SPACELOG 5 BP'!$F89:$EE89)+SUMIF('SPACELOG 6 BP'!$F$2:$EE$2,AP$4,'SPACELOG 6 BP'!$F89:$EE89)+SUMIF('SPACELOG 7 BP'!$F$2:$EE$2,AP$4,'SPACELOG 7 BP'!$F89:$EE89)+SUMIF('SPACELOG 8 BP'!$F$2:$EE$2,AP$4,'SPACELOG 8 BP'!$F89:$EE89)+SUMIF('SPACELOG 9 BP'!$F$2:$EE$2,AP$4,'SPACELOG 9 BP'!$F89:$EE89)+SUMIF('SPACELOG 10 BP'!$F$2:$EE$2,AP$4,'SPACELOG 10 BP'!$F89:$EE89)+SUMIF('SPACELOG 11 BP'!$F$2:$EE$2,AP$4,'SPACELOG 11 BP'!$F89:$EE89)+SUMIF('SPACELOG 12 BP'!$F$2:$EE$2,AP$4,'SPACELOG 12 BP'!$F89:$EE89)</f>
        <v>7575.0792255609322</v>
      </c>
      <c r="AQ89" s="33">
        <f>SUMIF('reporting montigny'!$F$2:$EE$2,AQ$4,'reporting montigny'!$F89:$EE89)+SUMIF('reporting boissy'!$F$2:$EE$2,AQ$4,'reporting boissy'!$F89:$EE89)+SUMIF('reporting moussy'!$F$2:$EE$2,AQ$4,'reporting moussy'!$F89:$EE89)+SUMIF('reporting trappes'!$F$2:$EE$2,AQ$4,'reporting trappes'!$F89:$EE89)+SUMIF('SPACELOG 5 BP'!$F$2:$EE$2,AQ$4,'SPACELOG 5 BP'!$F89:$EE89)+SUMIF('SPACELOG 6 BP'!$F$2:$EE$2,AQ$4,'SPACELOG 6 BP'!$F89:$EE89)+SUMIF('SPACELOG 7 BP'!$F$2:$EE$2,AQ$4,'SPACELOG 7 BP'!$F89:$EE89)+SUMIF('SPACELOG 8 BP'!$F$2:$EE$2,AQ$4,'SPACELOG 8 BP'!$F89:$EE89)+SUMIF('SPACELOG 9 BP'!$F$2:$EE$2,AQ$4,'SPACELOG 9 BP'!$F89:$EE89)+SUMIF('SPACELOG 10 BP'!$F$2:$EE$2,AQ$4,'SPACELOG 10 BP'!$F89:$EE89)+SUMIF('SPACELOG 11 BP'!$F$2:$EE$2,AQ$4,'SPACELOG 11 BP'!$F89:$EE89)+SUMIF('SPACELOG 12 BP'!$F$2:$EE$2,AQ$4,'SPACELOG 12 BP'!$F89:$EE89)</f>
        <v>7575.0792255609322</v>
      </c>
      <c r="AR89" s="393">
        <f t="shared" ref="AR89:AR91" si="400">SUM(AF89:AQ89)</f>
        <v>90900.950706731179</v>
      </c>
      <c r="AS89" s="33">
        <f>SUMIF('reporting montigny'!$F$2:$EE$2,AS$4,'reporting montigny'!$F89:$EE89)+SUMIF('reporting boissy'!$F$2:$EE$2,AS$4,'reporting boissy'!$F89:$EE89)+SUMIF('reporting moussy'!$F$2:$EE$2,AS$4,'reporting moussy'!$F89:$EE89)+SUMIF('reporting trappes'!$F$2:$EE$2,AS$4,'reporting trappes'!$F89:$EE89)+SUMIF('SPACELOG 5 BP'!$F$2:$EE$2,AS$4,'SPACELOG 5 BP'!$F89:$EE89)+SUMIF('SPACELOG 6 BP'!$F$2:$EE$2,AS$4,'SPACELOG 6 BP'!$F89:$EE89)+SUMIF('SPACELOG 7 BP'!$F$2:$EE$2,AS$4,'SPACELOG 7 BP'!$F89:$EE89)+SUMIF('SPACELOG 8 BP'!$F$2:$EE$2,AS$4,'SPACELOG 8 BP'!$F89:$EE89)+SUMIF('SPACELOG 9 BP'!$F$2:$EE$2,AS$4,'SPACELOG 9 BP'!$F89:$EE89)+SUMIF('SPACELOG 10 BP'!$F$2:$EE$2,AS$4,'SPACELOG 10 BP'!$F89:$EE89)+SUMIF('SPACELOG 11 BP'!$F$2:$EE$2,AS$4,'SPACELOG 11 BP'!$F89:$EE89)+SUMIF('SPACELOG 12 BP'!$F$2:$EE$2,AS$4,'SPACELOG 12 BP'!$F89:$EE89)</f>
        <v>7575.0792255609322</v>
      </c>
      <c r="AT89" s="33">
        <f>SUMIF('reporting montigny'!$F$2:$EE$2,AT$4,'reporting montigny'!$F89:$EE89)+SUMIF('reporting boissy'!$F$2:$EE$2,AT$4,'reporting boissy'!$F89:$EE89)+SUMIF('reporting moussy'!$F$2:$EE$2,AT$4,'reporting moussy'!$F89:$EE89)+SUMIF('reporting trappes'!$F$2:$EE$2,AT$4,'reporting trappes'!$F89:$EE89)+SUMIF('SPACELOG 5 BP'!$F$2:$EE$2,AT$4,'SPACELOG 5 BP'!$F89:$EE89)+SUMIF('SPACELOG 6 BP'!$F$2:$EE$2,AT$4,'SPACELOG 6 BP'!$F89:$EE89)+SUMIF('SPACELOG 7 BP'!$F$2:$EE$2,AT$4,'SPACELOG 7 BP'!$F89:$EE89)+SUMIF('SPACELOG 8 BP'!$F$2:$EE$2,AT$4,'SPACELOG 8 BP'!$F89:$EE89)+SUMIF('SPACELOG 9 BP'!$F$2:$EE$2,AT$4,'SPACELOG 9 BP'!$F89:$EE89)+SUMIF('SPACELOG 10 BP'!$F$2:$EE$2,AT$4,'SPACELOG 10 BP'!$F89:$EE89)+SUMIF('SPACELOG 11 BP'!$F$2:$EE$2,AT$4,'SPACELOG 11 BP'!$F89:$EE89)+SUMIF('SPACELOG 12 BP'!$F$2:$EE$2,AT$4,'SPACELOG 12 BP'!$F89:$EE89)</f>
        <v>7575.0792255609322</v>
      </c>
      <c r="AU89" s="33">
        <f>SUMIF('reporting montigny'!$F$2:$EE$2,AU$4,'reporting montigny'!$F89:$EE89)+SUMIF('reporting boissy'!$F$2:$EE$2,AU$4,'reporting boissy'!$F89:$EE89)+SUMIF('reporting moussy'!$F$2:$EE$2,AU$4,'reporting moussy'!$F89:$EE89)+SUMIF('reporting trappes'!$F$2:$EE$2,AU$4,'reporting trappes'!$F89:$EE89)+SUMIF('SPACELOG 5 BP'!$F$2:$EE$2,AU$4,'SPACELOG 5 BP'!$F89:$EE89)+SUMIF('SPACELOG 6 BP'!$F$2:$EE$2,AU$4,'SPACELOG 6 BP'!$F89:$EE89)+SUMIF('SPACELOG 7 BP'!$F$2:$EE$2,AU$4,'SPACELOG 7 BP'!$F89:$EE89)+SUMIF('SPACELOG 8 BP'!$F$2:$EE$2,AU$4,'SPACELOG 8 BP'!$F89:$EE89)+SUMIF('SPACELOG 9 BP'!$F$2:$EE$2,AU$4,'SPACELOG 9 BP'!$F89:$EE89)+SUMIF('SPACELOG 10 BP'!$F$2:$EE$2,AU$4,'SPACELOG 10 BP'!$F89:$EE89)+SUMIF('SPACELOG 11 BP'!$F$2:$EE$2,AU$4,'SPACELOG 11 BP'!$F89:$EE89)+SUMIF('SPACELOG 12 BP'!$F$2:$EE$2,AU$4,'SPACELOG 12 BP'!$F89:$EE89)</f>
        <v>7575.0792255609322</v>
      </c>
      <c r="AV89" s="33">
        <f>SUMIF('reporting montigny'!$F$2:$EE$2,AV$4,'reporting montigny'!$F89:$EE89)+SUMIF('reporting boissy'!$F$2:$EE$2,AV$4,'reporting boissy'!$F89:$EE89)+SUMIF('reporting moussy'!$F$2:$EE$2,AV$4,'reporting moussy'!$F89:$EE89)+SUMIF('reporting trappes'!$F$2:$EE$2,AV$4,'reporting trappes'!$F89:$EE89)+SUMIF('SPACELOG 5 BP'!$F$2:$EE$2,AV$4,'SPACELOG 5 BP'!$F89:$EE89)+SUMIF('SPACELOG 6 BP'!$F$2:$EE$2,AV$4,'SPACELOG 6 BP'!$F89:$EE89)+SUMIF('SPACELOG 7 BP'!$F$2:$EE$2,AV$4,'SPACELOG 7 BP'!$F89:$EE89)+SUMIF('SPACELOG 8 BP'!$F$2:$EE$2,AV$4,'SPACELOG 8 BP'!$F89:$EE89)+SUMIF('SPACELOG 9 BP'!$F$2:$EE$2,AV$4,'SPACELOG 9 BP'!$F89:$EE89)+SUMIF('SPACELOG 10 BP'!$F$2:$EE$2,AV$4,'SPACELOG 10 BP'!$F89:$EE89)+SUMIF('SPACELOG 11 BP'!$F$2:$EE$2,AV$4,'SPACELOG 11 BP'!$F89:$EE89)+SUMIF('SPACELOG 12 BP'!$F$2:$EE$2,AV$4,'SPACELOG 12 BP'!$F89:$EE89)</f>
        <v>7575.0792255609322</v>
      </c>
      <c r="AW89" s="33">
        <f>SUMIF('reporting montigny'!$F$2:$EE$2,AW$4,'reporting montigny'!$F89:$EE89)+SUMIF('reporting boissy'!$F$2:$EE$2,AW$4,'reporting boissy'!$F89:$EE89)+SUMIF('reporting moussy'!$F$2:$EE$2,AW$4,'reporting moussy'!$F89:$EE89)+SUMIF('reporting trappes'!$F$2:$EE$2,AW$4,'reporting trappes'!$F89:$EE89)+SUMIF('SPACELOG 5 BP'!$F$2:$EE$2,AW$4,'SPACELOG 5 BP'!$F89:$EE89)+SUMIF('SPACELOG 6 BP'!$F$2:$EE$2,AW$4,'SPACELOG 6 BP'!$F89:$EE89)+SUMIF('SPACELOG 7 BP'!$F$2:$EE$2,AW$4,'SPACELOG 7 BP'!$F89:$EE89)+SUMIF('SPACELOG 8 BP'!$F$2:$EE$2,AW$4,'SPACELOG 8 BP'!$F89:$EE89)+SUMIF('SPACELOG 9 BP'!$F$2:$EE$2,AW$4,'SPACELOG 9 BP'!$F89:$EE89)+SUMIF('SPACELOG 10 BP'!$F$2:$EE$2,AW$4,'SPACELOG 10 BP'!$F89:$EE89)+SUMIF('SPACELOG 11 BP'!$F$2:$EE$2,AW$4,'SPACELOG 11 BP'!$F89:$EE89)+SUMIF('SPACELOG 12 BP'!$F$2:$EE$2,AW$4,'SPACELOG 12 BP'!$F89:$EE89)</f>
        <v>7575.0792255609322</v>
      </c>
      <c r="AX89" s="33">
        <f>SUMIF('reporting montigny'!$F$2:$EE$2,AX$4,'reporting montigny'!$F89:$EE89)+SUMIF('reporting boissy'!$F$2:$EE$2,AX$4,'reporting boissy'!$F89:$EE89)+SUMIF('reporting moussy'!$F$2:$EE$2,AX$4,'reporting moussy'!$F89:$EE89)+SUMIF('reporting trappes'!$F$2:$EE$2,AX$4,'reporting trappes'!$F89:$EE89)+SUMIF('SPACELOG 5 BP'!$F$2:$EE$2,AX$4,'SPACELOG 5 BP'!$F89:$EE89)+SUMIF('SPACELOG 6 BP'!$F$2:$EE$2,AX$4,'SPACELOG 6 BP'!$F89:$EE89)+SUMIF('SPACELOG 7 BP'!$F$2:$EE$2,AX$4,'SPACELOG 7 BP'!$F89:$EE89)+SUMIF('SPACELOG 8 BP'!$F$2:$EE$2,AX$4,'SPACELOG 8 BP'!$F89:$EE89)+SUMIF('SPACELOG 9 BP'!$F$2:$EE$2,AX$4,'SPACELOG 9 BP'!$F89:$EE89)+SUMIF('SPACELOG 10 BP'!$F$2:$EE$2,AX$4,'SPACELOG 10 BP'!$F89:$EE89)+SUMIF('SPACELOG 11 BP'!$F$2:$EE$2,AX$4,'SPACELOG 11 BP'!$F89:$EE89)+SUMIF('SPACELOG 12 BP'!$F$2:$EE$2,AX$4,'SPACELOG 12 BP'!$F89:$EE89)</f>
        <v>7575.0792255609322</v>
      </c>
      <c r="AY89" s="33">
        <f>SUMIF('reporting montigny'!$F$2:$EE$2,AY$4,'reporting montigny'!$F89:$EE89)+SUMIF('reporting boissy'!$F$2:$EE$2,AY$4,'reporting boissy'!$F89:$EE89)+SUMIF('reporting moussy'!$F$2:$EE$2,AY$4,'reporting moussy'!$F89:$EE89)+SUMIF('reporting trappes'!$F$2:$EE$2,AY$4,'reporting trappes'!$F89:$EE89)+SUMIF('SPACELOG 5 BP'!$F$2:$EE$2,AY$4,'SPACELOG 5 BP'!$F89:$EE89)+SUMIF('SPACELOG 6 BP'!$F$2:$EE$2,AY$4,'SPACELOG 6 BP'!$F89:$EE89)+SUMIF('SPACELOG 7 BP'!$F$2:$EE$2,AY$4,'SPACELOG 7 BP'!$F89:$EE89)+SUMIF('SPACELOG 8 BP'!$F$2:$EE$2,AY$4,'SPACELOG 8 BP'!$F89:$EE89)+SUMIF('SPACELOG 9 BP'!$F$2:$EE$2,AY$4,'SPACELOG 9 BP'!$F89:$EE89)+SUMIF('SPACELOG 10 BP'!$F$2:$EE$2,AY$4,'SPACELOG 10 BP'!$F89:$EE89)+SUMIF('SPACELOG 11 BP'!$F$2:$EE$2,AY$4,'SPACELOG 11 BP'!$F89:$EE89)+SUMIF('SPACELOG 12 BP'!$F$2:$EE$2,AY$4,'SPACELOG 12 BP'!$F89:$EE89)</f>
        <v>7575.0792255609322</v>
      </c>
      <c r="AZ89" s="33">
        <f>SUMIF('reporting montigny'!$F$2:$EE$2,AZ$4,'reporting montigny'!$F89:$EE89)+SUMIF('reporting boissy'!$F$2:$EE$2,AZ$4,'reporting boissy'!$F89:$EE89)+SUMIF('reporting moussy'!$F$2:$EE$2,AZ$4,'reporting moussy'!$F89:$EE89)+SUMIF('reporting trappes'!$F$2:$EE$2,AZ$4,'reporting trappes'!$F89:$EE89)+SUMIF('SPACELOG 5 BP'!$F$2:$EE$2,AZ$4,'SPACELOG 5 BP'!$F89:$EE89)+SUMIF('SPACELOG 6 BP'!$F$2:$EE$2,AZ$4,'SPACELOG 6 BP'!$F89:$EE89)+SUMIF('SPACELOG 7 BP'!$F$2:$EE$2,AZ$4,'SPACELOG 7 BP'!$F89:$EE89)+SUMIF('SPACELOG 8 BP'!$F$2:$EE$2,AZ$4,'SPACELOG 8 BP'!$F89:$EE89)+SUMIF('SPACELOG 9 BP'!$F$2:$EE$2,AZ$4,'SPACELOG 9 BP'!$F89:$EE89)+SUMIF('SPACELOG 10 BP'!$F$2:$EE$2,AZ$4,'SPACELOG 10 BP'!$F89:$EE89)+SUMIF('SPACELOG 11 BP'!$F$2:$EE$2,AZ$4,'SPACELOG 11 BP'!$F89:$EE89)+SUMIF('SPACELOG 12 BP'!$F$2:$EE$2,AZ$4,'SPACELOG 12 BP'!$F89:$EE89)</f>
        <v>7575.0792255609322</v>
      </c>
      <c r="BA89" s="33">
        <f>SUMIF('reporting montigny'!$F$2:$EE$2,BA$4,'reporting montigny'!$F89:$EE89)+SUMIF('reporting boissy'!$F$2:$EE$2,BA$4,'reporting boissy'!$F89:$EE89)+SUMIF('reporting moussy'!$F$2:$EE$2,BA$4,'reporting moussy'!$F89:$EE89)+SUMIF('reporting trappes'!$F$2:$EE$2,BA$4,'reporting trappes'!$F89:$EE89)+SUMIF('SPACELOG 5 BP'!$F$2:$EE$2,BA$4,'SPACELOG 5 BP'!$F89:$EE89)+SUMIF('SPACELOG 6 BP'!$F$2:$EE$2,BA$4,'SPACELOG 6 BP'!$F89:$EE89)+SUMIF('SPACELOG 7 BP'!$F$2:$EE$2,BA$4,'SPACELOG 7 BP'!$F89:$EE89)+SUMIF('SPACELOG 8 BP'!$F$2:$EE$2,BA$4,'SPACELOG 8 BP'!$F89:$EE89)+SUMIF('SPACELOG 9 BP'!$F$2:$EE$2,BA$4,'SPACELOG 9 BP'!$F89:$EE89)+SUMIF('SPACELOG 10 BP'!$F$2:$EE$2,BA$4,'SPACELOG 10 BP'!$F89:$EE89)+SUMIF('SPACELOG 11 BP'!$F$2:$EE$2,BA$4,'SPACELOG 11 BP'!$F89:$EE89)+SUMIF('SPACELOG 12 BP'!$F$2:$EE$2,BA$4,'SPACELOG 12 BP'!$F89:$EE89)</f>
        <v>7575.0792255609322</v>
      </c>
      <c r="BB89" s="33">
        <f>SUMIF('reporting montigny'!$F$2:$EE$2,BB$4,'reporting montigny'!$F89:$EE89)+SUMIF('reporting boissy'!$F$2:$EE$2,BB$4,'reporting boissy'!$F89:$EE89)+SUMIF('reporting moussy'!$F$2:$EE$2,BB$4,'reporting moussy'!$F89:$EE89)+SUMIF('reporting trappes'!$F$2:$EE$2,BB$4,'reporting trappes'!$F89:$EE89)+SUMIF('SPACELOG 5 BP'!$F$2:$EE$2,BB$4,'SPACELOG 5 BP'!$F89:$EE89)+SUMIF('SPACELOG 6 BP'!$F$2:$EE$2,BB$4,'SPACELOG 6 BP'!$F89:$EE89)+SUMIF('SPACELOG 7 BP'!$F$2:$EE$2,BB$4,'SPACELOG 7 BP'!$F89:$EE89)+SUMIF('SPACELOG 8 BP'!$F$2:$EE$2,BB$4,'SPACELOG 8 BP'!$F89:$EE89)+SUMIF('SPACELOG 9 BP'!$F$2:$EE$2,BB$4,'SPACELOG 9 BP'!$F89:$EE89)+SUMIF('SPACELOG 10 BP'!$F$2:$EE$2,BB$4,'SPACELOG 10 BP'!$F89:$EE89)+SUMIF('SPACELOG 11 BP'!$F$2:$EE$2,BB$4,'SPACELOG 11 BP'!$F89:$EE89)+SUMIF('SPACELOG 12 BP'!$F$2:$EE$2,BB$4,'SPACELOG 12 BP'!$F89:$EE89)</f>
        <v>7575.0792255609322</v>
      </c>
      <c r="BC89" s="33">
        <f>SUMIF('reporting montigny'!$F$2:$EE$2,BC$4,'reporting montigny'!$F89:$EE89)+SUMIF('reporting boissy'!$F$2:$EE$2,BC$4,'reporting boissy'!$F89:$EE89)+SUMIF('reporting moussy'!$F$2:$EE$2,BC$4,'reporting moussy'!$F89:$EE89)+SUMIF('reporting trappes'!$F$2:$EE$2,BC$4,'reporting trappes'!$F89:$EE89)+SUMIF('SPACELOG 5 BP'!$F$2:$EE$2,BC$4,'SPACELOG 5 BP'!$F89:$EE89)+SUMIF('SPACELOG 6 BP'!$F$2:$EE$2,BC$4,'SPACELOG 6 BP'!$F89:$EE89)+SUMIF('SPACELOG 7 BP'!$F$2:$EE$2,BC$4,'SPACELOG 7 BP'!$F89:$EE89)+SUMIF('SPACELOG 8 BP'!$F$2:$EE$2,BC$4,'SPACELOG 8 BP'!$F89:$EE89)+SUMIF('SPACELOG 9 BP'!$F$2:$EE$2,BC$4,'SPACELOG 9 BP'!$F89:$EE89)+SUMIF('SPACELOG 10 BP'!$F$2:$EE$2,BC$4,'SPACELOG 10 BP'!$F89:$EE89)+SUMIF('SPACELOG 11 BP'!$F$2:$EE$2,BC$4,'SPACELOG 11 BP'!$F89:$EE89)+SUMIF('SPACELOG 12 BP'!$F$2:$EE$2,BC$4,'SPACELOG 12 BP'!$F89:$EE89)</f>
        <v>7575.0792255609322</v>
      </c>
      <c r="BD89" s="33">
        <f>SUMIF('reporting montigny'!$F$2:$EE$2,BD$4,'reporting montigny'!$F89:$EE89)+SUMIF('reporting boissy'!$F$2:$EE$2,BD$4,'reporting boissy'!$F89:$EE89)+SUMIF('reporting moussy'!$F$2:$EE$2,BD$4,'reporting moussy'!$F89:$EE89)+SUMIF('reporting trappes'!$F$2:$EE$2,BD$4,'reporting trappes'!$F89:$EE89)+SUMIF('SPACELOG 5 BP'!$F$2:$EE$2,BD$4,'SPACELOG 5 BP'!$F89:$EE89)+SUMIF('SPACELOG 6 BP'!$F$2:$EE$2,BD$4,'SPACELOG 6 BP'!$F89:$EE89)+SUMIF('SPACELOG 7 BP'!$F$2:$EE$2,BD$4,'SPACELOG 7 BP'!$F89:$EE89)+SUMIF('SPACELOG 8 BP'!$F$2:$EE$2,BD$4,'SPACELOG 8 BP'!$F89:$EE89)+SUMIF('SPACELOG 9 BP'!$F$2:$EE$2,BD$4,'SPACELOG 9 BP'!$F89:$EE89)+SUMIF('SPACELOG 10 BP'!$F$2:$EE$2,BD$4,'SPACELOG 10 BP'!$F89:$EE89)+SUMIF('SPACELOG 11 BP'!$F$2:$EE$2,BD$4,'SPACELOG 11 BP'!$F89:$EE89)+SUMIF('SPACELOG 12 BP'!$F$2:$EE$2,BD$4,'SPACELOG 12 BP'!$F89:$EE89)</f>
        <v>7575.0792255609322</v>
      </c>
      <c r="BE89" s="393">
        <f t="shared" ref="BE89:BE91" si="401">SUM(AS89:BD89)</f>
        <v>90900.950706731179</v>
      </c>
      <c r="BF89" s="33">
        <f>SUMIF('reporting montigny'!$F$2:$EE$2,BF$4,'reporting montigny'!$F89:$EE89)+SUMIF('reporting boissy'!$F$2:$EE$2,BF$4,'reporting boissy'!$F89:$EE89)+SUMIF('reporting moussy'!$F$2:$EE$2,BF$4,'reporting moussy'!$F89:$EE89)+SUMIF('reporting trappes'!$F$2:$EE$2,BF$4,'reporting trappes'!$F89:$EE89)+SUMIF('SPACELOG 5 BP'!$F$2:$EE$2,BF$4,'SPACELOG 5 BP'!$F89:$EE89)+SUMIF('SPACELOG 6 BP'!$F$2:$EE$2,BF$4,'SPACELOG 6 BP'!$F89:$EE89)+SUMIF('SPACELOG 7 BP'!$F$2:$EE$2,BF$4,'SPACELOG 7 BP'!$F89:$EE89)+SUMIF('SPACELOG 8 BP'!$F$2:$EE$2,BF$4,'SPACELOG 8 BP'!$F89:$EE89)+SUMIF('SPACELOG 9 BP'!$F$2:$EE$2,BF$4,'SPACELOG 9 BP'!$F89:$EE89)+SUMIF('SPACELOG 10 BP'!$F$2:$EE$2,BF$4,'SPACELOG 10 BP'!$F89:$EE89)+SUMIF('SPACELOG 11 BP'!$F$2:$EE$2,BF$4,'SPACELOG 11 BP'!$F89:$EE89)+SUMIF('SPACELOG 12 BP'!$F$2:$EE$2,BF$4,'SPACELOG 12 BP'!$F89:$EE89)</f>
        <v>7575.0792255609322</v>
      </c>
      <c r="BG89" s="33">
        <f>SUMIF('reporting montigny'!$F$2:$EE$2,BG$4,'reporting montigny'!$F89:$EE89)+SUMIF('reporting boissy'!$F$2:$EE$2,BG$4,'reporting boissy'!$F89:$EE89)+SUMIF('reporting moussy'!$F$2:$EE$2,BG$4,'reporting moussy'!$F89:$EE89)+SUMIF('reporting trappes'!$F$2:$EE$2,BG$4,'reporting trappes'!$F89:$EE89)+SUMIF('SPACELOG 5 BP'!$F$2:$EE$2,BG$4,'SPACELOG 5 BP'!$F89:$EE89)+SUMIF('SPACELOG 6 BP'!$F$2:$EE$2,BG$4,'SPACELOG 6 BP'!$F89:$EE89)+SUMIF('SPACELOG 7 BP'!$F$2:$EE$2,BG$4,'SPACELOG 7 BP'!$F89:$EE89)+SUMIF('SPACELOG 8 BP'!$F$2:$EE$2,BG$4,'SPACELOG 8 BP'!$F89:$EE89)+SUMIF('SPACELOG 9 BP'!$F$2:$EE$2,BG$4,'SPACELOG 9 BP'!$F89:$EE89)+SUMIF('SPACELOG 10 BP'!$F$2:$EE$2,BG$4,'SPACELOG 10 BP'!$F89:$EE89)+SUMIF('SPACELOG 11 BP'!$F$2:$EE$2,BG$4,'SPACELOG 11 BP'!$F89:$EE89)+SUMIF('SPACELOG 12 BP'!$F$2:$EE$2,BG$4,'SPACELOG 12 BP'!$F89:$EE89)</f>
        <v>7575.0792255609322</v>
      </c>
      <c r="BH89" s="33">
        <f>SUMIF('reporting montigny'!$F$2:$EE$2,BH$4,'reporting montigny'!$F89:$EE89)+SUMIF('reporting boissy'!$F$2:$EE$2,BH$4,'reporting boissy'!$F89:$EE89)+SUMIF('reporting moussy'!$F$2:$EE$2,BH$4,'reporting moussy'!$F89:$EE89)+SUMIF('reporting trappes'!$F$2:$EE$2,BH$4,'reporting trappes'!$F89:$EE89)+SUMIF('SPACELOG 5 BP'!$F$2:$EE$2,BH$4,'SPACELOG 5 BP'!$F89:$EE89)+SUMIF('SPACELOG 6 BP'!$F$2:$EE$2,BH$4,'SPACELOG 6 BP'!$F89:$EE89)+SUMIF('SPACELOG 7 BP'!$F$2:$EE$2,BH$4,'SPACELOG 7 BP'!$F89:$EE89)+SUMIF('SPACELOG 8 BP'!$F$2:$EE$2,BH$4,'SPACELOG 8 BP'!$F89:$EE89)+SUMIF('SPACELOG 9 BP'!$F$2:$EE$2,BH$4,'SPACELOG 9 BP'!$F89:$EE89)+SUMIF('SPACELOG 10 BP'!$F$2:$EE$2,BH$4,'SPACELOG 10 BP'!$F89:$EE89)+SUMIF('SPACELOG 11 BP'!$F$2:$EE$2,BH$4,'SPACELOG 11 BP'!$F89:$EE89)+SUMIF('SPACELOG 12 BP'!$F$2:$EE$2,BH$4,'SPACELOG 12 BP'!$F89:$EE89)</f>
        <v>7575.0792255609322</v>
      </c>
      <c r="BI89" s="33">
        <f>SUMIF('reporting montigny'!$F$2:$EE$2,BI$4,'reporting montigny'!$F89:$EE89)+SUMIF('reporting boissy'!$F$2:$EE$2,BI$4,'reporting boissy'!$F89:$EE89)+SUMIF('reporting moussy'!$F$2:$EE$2,BI$4,'reporting moussy'!$F89:$EE89)+SUMIF('reporting trappes'!$F$2:$EE$2,BI$4,'reporting trappes'!$F89:$EE89)+SUMIF('SPACELOG 5 BP'!$F$2:$EE$2,BI$4,'SPACELOG 5 BP'!$F89:$EE89)+SUMIF('SPACELOG 6 BP'!$F$2:$EE$2,BI$4,'SPACELOG 6 BP'!$F89:$EE89)+SUMIF('SPACELOG 7 BP'!$F$2:$EE$2,BI$4,'SPACELOG 7 BP'!$F89:$EE89)+SUMIF('SPACELOG 8 BP'!$F$2:$EE$2,BI$4,'SPACELOG 8 BP'!$F89:$EE89)+SUMIF('SPACELOG 9 BP'!$F$2:$EE$2,BI$4,'SPACELOG 9 BP'!$F89:$EE89)+SUMIF('SPACELOG 10 BP'!$F$2:$EE$2,BI$4,'SPACELOG 10 BP'!$F89:$EE89)+SUMIF('SPACELOG 11 BP'!$F$2:$EE$2,BI$4,'SPACELOG 11 BP'!$F89:$EE89)+SUMIF('SPACELOG 12 BP'!$F$2:$EE$2,BI$4,'SPACELOG 12 BP'!$F89:$EE89)</f>
        <v>7575.0792255609322</v>
      </c>
      <c r="BJ89" s="33">
        <f>SUMIF('reporting montigny'!$F$2:$EE$2,BJ$4,'reporting montigny'!$F89:$EE89)+SUMIF('reporting boissy'!$F$2:$EE$2,BJ$4,'reporting boissy'!$F89:$EE89)+SUMIF('reporting moussy'!$F$2:$EE$2,BJ$4,'reporting moussy'!$F89:$EE89)+SUMIF('reporting trappes'!$F$2:$EE$2,BJ$4,'reporting trappes'!$F89:$EE89)+SUMIF('SPACELOG 5 BP'!$F$2:$EE$2,BJ$4,'SPACELOG 5 BP'!$F89:$EE89)+SUMIF('SPACELOG 6 BP'!$F$2:$EE$2,BJ$4,'SPACELOG 6 BP'!$F89:$EE89)+SUMIF('SPACELOG 7 BP'!$F$2:$EE$2,BJ$4,'SPACELOG 7 BP'!$F89:$EE89)+SUMIF('SPACELOG 8 BP'!$F$2:$EE$2,BJ$4,'SPACELOG 8 BP'!$F89:$EE89)+SUMIF('SPACELOG 9 BP'!$F$2:$EE$2,BJ$4,'SPACELOG 9 BP'!$F89:$EE89)+SUMIF('SPACELOG 10 BP'!$F$2:$EE$2,BJ$4,'SPACELOG 10 BP'!$F89:$EE89)+SUMIF('SPACELOG 11 BP'!$F$2:$EE$2,BJ$4,'SPACELOG 11 BP'!$F89:$EE89)+SUMIF('SPACELOG 12 BP'!$F$2:$EE$2,BJ$4,'SPACELOG 12 BP'!$F89:$EE89)</f>
        <v>7575.0792255609322</v>
      </c>
      <c r="BK89" s="33">
        <f>SUMIF('reporting montigny'!$F$2:$EE$2,BK$4,'reporting montigny'!$F89:$EE89)+SUMIF('reporting boissy'!$F$2:$EE$2,BK$4,'reporting boissy'!$F89:$EE89)+SUMIF('reporting moussy'!$F$2:$EE$2,BK$4,'reporting moussy'!$F89:$EE89)+SUMIF('reporting trappes'!$F$2:$EE$2,BK$4,'reporting trappes'!$F89:$EE89)+SUMIF('SPACELOG 5 BP'!$F$2:$EE$2,BK$4,'SPACELOG 5 BP'!$F89:$EE89)+SUMIF('SPACELOG 6 BP'!$F$2:$EE$2,BK$4,'SPACELOG 6 BP'!$F89:$EE89)+SUMIF('SPACELOG 7 BP'!$F$2:$EE$2,BK$4,'SPACELOG 7 BP'!$F89:$EE89)+SUMIF('SPACELOG 8 BP'!$F$2:$EE$2,BK$4,'SPACELOG 8 BP'!$F89:$EE89)+SUMIF('SPACELOG 9 BP'!$F$2:$EE$2,BK$4,'SPACELOG 9 BP'!$F89:$EE89)+SUMIF('SPACELOG 10 BP'!$F$2:$EE$2,BK$4,'SPACELOG 10 BP'!$F89:$EE89)+SUMIF('SPACELOG 11 BP'!$F$2:$EE$2,BK$4,'SPACELOG 11 BP'!$F89:$EE89)+SUMIF('SPACELOG 12 BP'!$F$2:$EE$2,BK$4,'SPACELOG 12 BP'!$F89:$EE89)</f>
        <v>7575.0792255609322</v>
      </c>
      <c r="BL89" s="33">
        <f>SUMIF('reporting montigny'!$F$2:$EE$2,BL$4,'reporting montigny'!$F89:$EE89)+SUMIF('reporting boissy'!$F$2:$EE$2,BL$4,'reporting boissy'!$F89:$EE89)+SUMIF('reporting moussy'!$F$2:$EE$2,BL$4,'reporting moussy'!$F89:$EE89)+SUMIF('reporting trappes'!$F$2:$EE$2,BL$4,'reporting trappes'!$F89:$EE89)+SUMIF('SPACELOG 5 BP'!$F$2:$EE$2,BL$4,'SPACELOG 5 BP'!$F89:$EE89)+SUMIF('SPACELOG 6 BP'!$F$2:$EE$2,BL$4,'SPACELOG 6 BP'!$F89:$EE89)+SUMIF('SPACELOG 7 BP'!$F$2:$EE$2,BL$4,'SPACELOG 7 BP'!$F89:$EE89)+SUMIF('SPACELOG 8 BP'!$F$2:$EE$2,BL$4,'SPACELOG 8 BP'!$F89:$EE89)+SUMIF('SPACELOG 9 BP'!$F$2:$EE$2,BL$4,'SPACELOG 9 BP'!$F89:$EE89)+SUMIF('SPACELOG 10 BP'!$F$2:$EE$2,BL$4,'SPACELOG 10 BP'!$F89:$EE89)+SUMIF('SPACELOG 11 BP'!$F$2:$EE$2,BL$4,'SPACELOG 11 BP'!$F89:$EE89)+SUMIF('SPACELOG 12 BP'!$F$2:$EE$2,BL$4,'SPACELOG 12 BP'!$F89:$EE89)</f>
        <v>7575.0792255609322</v>
      </c>
      <c r="BM89" s="33">
        <f>SUMIF('reporting montigny'!$F$2:$EE$2,BM$4,'reporting montigny'!$F89:$EE89)+SUMIF('reporting boissy'!$F$2:$EE$2,BM$4,'reporting boissy'!$F89:$EE89)+SUMIF('reporting moussy'!$F$2:$EE$2,BM$4,'reporting moussy'!$F89:$EE89)+SUMIF('reporting trappes'!$F$2:$EE$2,BM$4,'reporting trappes'!$F89:$EE89)+SUMIF('SPACELOG 5 BP'!$F$2:$EE$2,BM$4,'SPACELOG 5 BP'!$F89:$EE89)+SUMIF('SPACELOG 6 BP'!$F$2:$EE$2,BM$4,'SPACELOG 6 BP'!$F89:$EE89)+SUMIF('SPACELOG 7 BP'!$F$2:$EE$2,BM$4,'SPACELOG 7 BP'!$F89:$EE89)+SUMIF('SPACELOG 8 BP'!$F$2:$EE$2,BM$4,'SPACELOG 8 BP'!$F89:$EE89)+SUMIF('SPACELOG 9 BP'!$F$2:$EE$2,BM$4,'SPACELOG 9 BP'!$F89:$EE89)+SUMIF('SPACELOG 10 BP'!$F$2:$EE$2,BM$4,'SPACELOG 10 BP'!$F89:$EE89)+SUMIF('SPACELOG 11 BP'!$F$2:$EE$2,BM$4,'SPACELOG 11 BP'!$F89:$EE89)+SUMIF('SPACELOG 12 BP'!$F$2:$EE$2,BM$4,'SPACELOG 12 BP'!$F89:$EE89)</f>
        <v>7575.0792255609322</v>
      </c>
      <c r="BN89" s="33">
        <f>SUMIF('reporting montigny'!$F$2:$EE$2,BN$4,'reporting montigny'!$F89:$EE89)+SUMIF('reporting boissy'!$F$2:$EE$2,BN$4,'reporting boissy'!$F89:$EE89)+SUMIF('reporting moussy'!$F$2:$EE$2,BN$4,'reporting moussy'!$F89:$EE89)+SUMIF('reporting trappes'!$F$2:$EE$2,BN$4,'reporting trappes'!$F89:$EE89)+SUMIF('SPACELOG 5 BP'!$F$2:$EE$2,BN$4,'SPACELOG 5 BP'!$F89:$EE89)+SUMIF('SPACELOG 6 BP'!$F$2:$EE$2,BN$4,'SPACELOG 6 BP'!$F89:$EE89)+SUMIF('SPACELOG 7 BP'!$F$2:$EE$2,BN$4,'SPACELOG 7 BP'!$F89:$EE89)+SUMIF('SPACELOG 8 BP'!$F$2:$EE$2,BN$4,'SPACELOG 8 BP'!$F89:$EE89)+SUMIF('SPACELOG 9 BP'!$F$2:$EE$2,BN$4,'SPACELOG 9 BP'!$F89:$EE89)+SUMIF('SPACELOG 10 BP'!$F$2:$EE$2,BN$4,'SPACELOG 10 BP'!$F89:$EE89)+SUMIF('SPACELOG 11 BP'!$F$2:$EE$2,BN$4,'SPACELOG 11 BP'!$F89:$EE89)+SUMIF('SPACELOG 12 BP'!$F$2:$EE$2,BN$4,'SPACELOG 12 BP'!$F89:$EE89)</f>
        <v>7575.0792255609322</v>
      </c>
      <c r="BO89" s="33">
        <f>SUMIF('reporting montigny'!$F$2:$EE$2,BO$4,'reporting montigny'!$F89:$EE89)+SUMIF('reporting boissy'!$F$2:$EE$2,BO$4,'reporting boissy'!$F89:$EE89)+SUMIF('reporting moussy'!$F$2:$EE$2,BO$4,'reporting moussy'!$F89:$EE89)+SUMIF('reporting trappes'!$F$2:$EE$2,BO$4,'reporting trappes'!$F89:$EE89)+SUMIF('SPACELOG 5 BP'!$F$2:$EE$2,BO$4,'SPACELOG 5 BP'!$F89:$EE89)+SUMIF('SPACELOG 6 BP'!$F$2:$EE$2,BO$4,'SPACELOG 6 BP'!$F89:$EE89)+SUMIF('SPACELOG 7 BP'!$F$2:$EE$2,BO$4,'SPACELOG 7 BP'!$F89:$EE89)+SUMIF('SPACELOG 8 BP'!$F$2:$EE$2,BO$4,'SPACELOG 8 BP'!$F89:$EE89)+SUMIF('SPACELOG 9 BP'!$F$2:$EE$2,BO$4,'SPACELOG 9 BP'!$F89:$EE89)+SUMIF('SPACELOG 10 BP'!$F$2:$EE$2,BO$4,'SPACELOG 10 BP'!$F89:$EE89)+SUMIF('SPACELOG 11 BP'!$F$2:$EE$2,BO$4,'SPACELOG 11 BP'!$F89:$EE89)+SUMIF('SPACELOG 12 BP'!$F$2:$EE$2,BO$4,'SPACELOG 12 BP'!$F89:$EE89)</f>
        <v>7575.0792255609322</v>
      </c>
      <c r="BP89" s="33">
        <f>SUMIF('reporting montigny'!$F$2:$EE$2,BP$4,'reporting montigny'!$F89:$EE89)+SUMIF('reporting boissy'!$F$2:$EE$2,BP$4,'reporting boissy'!$F89:$EE89)+SUMIF('reporting moussy'!$F$2:$EE$2,BP$4,'reporting moussy'!$F89:$EE89)+SUMIF('reporting trappes'!$F$2:$EE$2,BP$4,'reporting trappes'!$F89:$EE89)+SUMIF('SPACELOG 5 BP'!$F$2:$EE$2,BP$4,'SPACELOG 5 BP'!$F89:$EE89)+SUMIF('SPACELOG 6 BP'!$F$2:$EE$2,BP$4,'SPACELOG 6 BP'!$F89:$EE89)+SUMIF('SPACELOG 7 BP'!$F$2:$EE$2,BP$4,'SPACELOG 7 BP'!$F89:$EE89)+SUMIF('SPACELOG 8 BP'!$F$2:$EE$2,BP$4,'SPACELOG 8 BP'!$F89:$EE89)+SUMIF('SPACELOG 9 BP'!$F$2:$EE$2,BP$4,'SPACELOG 9 BP'!$F89:$EE89)+SUMIF('SPACELOG 10 BP'!$F$2:$EE$2,BP$4,'SPACELOG 10 BP'!$F89:$EE89)+SUMIF('SPACELOG 11 BP'!$F$2:$EE$2,BP$4,'SPACELOG 11 BP'!$F89:$EE89)+SUMIF('SPACELOG 12 BP'!$F$2:$EE$2,BP$4,'SPACELOG 12 BP'!$F89:$EE89)</f>
        <v>7575.0792255609322</v>
      </c>
      <c r="BQ89" s="33">
        <f>SUMIF('reporting montigny'!$F$2:$EE$2,BQ$4,'reporting montigny'!$F89:$EE89)+SUMIF('reporting boissy'!$F$2:$EE$2,BQ$4,'reporting boissy'!$F89:$EE89)+SUMIF('reporting moussy'!$F$2:$EE$2,BQ$4,'reporting moussy'!$F89:$EE89)+SUMIF('reporting trappes'!$F$2:$EE$2,BQ$4,'reporting trappes'!$F89:$EE89)+SUMIF('SPACELOG 5 BP'!$F$2:$EE$2,BQ$4,'SPACELOG 5 BP'!$F89:$EE89)+SUMIF('SPACELOG 6 BP'!$F$2:$EE$2,BQ$4,'SPACELOG 6 BP'!$F89:$EE89)+SUMIF('SPACELOG 7 BP'!$F$2:$EE$2,BQ$4,'SPACELOG 7 BP'!$F89:$EE89)+SUMIF('SPACELOG 8 BP'!$F$2:$EE$2,BQ$4,'SPACELOG 8 BP'!$F89:$EE89)+SUMIF('SPACELOG 9 BP'!$F$2:$EE$2,BQ$4,'SPACELOG 9 BP'!$F89:$EE89)+SUMIF('SPACELOG 10 BP'!$F$2:$EE$2,BQ$4,'SPACELOG 10 BP'!$F89:$EE89)+SUMIF('SPACELOG 11 BP'!$F$2:$EE$2,BQ$4,'SPACELOG 11 BP'!$F89:$EE89)+SUMIF('SPACELOG 12 BP'!$F$2:$EE$2,BQ$4,'SPACELOG 12 BP'!$F89:$EE89)</f>
        <v>7575.0792255609322</v>
      </c>
      <c r="BR89" s="393">
        <f t="shared" ref="BR89:BR91" si="402">SUM(BF89:BQ89)</f>
        <v>90900.950706731179</v>
      </c>
      <c r="BS89" s="33">
        <f>SUMIF('reporting montigny'!$F$2:$EE$2,BS$4,'reporting montigny'!$F89:$EE89)+SUMIF('reporting boissy'!$F$2:$EE$2,BS$4,'reporting boissy'!$F89:$EE89)+SUMIF('reporting moussy'!$F$2:$EE$2,BS$4,'reporting moussy'!$F89:$EE89)+SUMIF('reporting trappes'!$F$2:$EE$2,BS$4,'reporting trappes'!$F89:$EE89)+SUMIF('SPACELOG 5 BP'!$F$2:$EE$2,BS$4,'SPACELOG 5 BP'!$F89:$EE89)+SUMIF('SPACELOG 6 BP'!$F$2:$EE$2,BS$4,'SPACELOG 6 BP'!$F89:$EE89)+SUMIF('SPACELOG 7 BP'!$F$2:$EE$2,BS$4,'SPACELOG 7 BP'!$F89:$EE89)+SUMIF('SPACELOG 8 BP'!$F$2:$EE$2,BS$4,'SPACELOG 8 BP'!$F89:$EE89)+SUMIF('SPACELOG 9 BP'!$F$2:$EE$2,BS$4,'SPACELOG 9 BP'!$F89:$EE89)+SUMIF('SPACELOG 10 BP'!$F$2:$EE$2,BS$4,'SPACELOG 10 BP'!$F89:$EE89)+SUMIF('SPACELOG 11 BP'!$F$2:$EE$2,BS$4,'SPACELOG 11 BP'!$F89:$EE89)+SUMIF('SPACELOG 12 BP'!$F$2:$EE$2,BS$4,'SPACELOG 12 BP'!$F89:$EE89)</f>
        <v>7575.0792255609322</v>
      </c>
      <c r="BT89" s="33">
        <f>SUMIF('reporting montigny'!$F$2:$EE$2,BT$4,'reporting montigny'!$F89:$EE89)+SUMIF('reporting boissy'!$F$2:$EE$2,BT$4,'reporting boissy'!$F89:$EE89)+SUMIF('reporting moussy'!$F$2:$EE$2,BT$4,'reporting moussy'!$F89:$EE89)+SUMIF('reporting trappes'!$F$2:$EE$2,BT$4,'reporting trappes'!$F89:$EE89)+SUMIF('SPACELOG 5 BP'!$F$2:$EE$2,BT$4,'SPACELOG 5 BP'!$F89:$EE89)+SUMIF('SPACELOG 6 BP'!$F$2:$EE$2,BT$4,'SPACELOG 6 BP'!$F89:$EE89)+SUMIF('SPACELOG 7 BP'!$F$2:$EE$2,BT$4,'SPACELOG 7 BP'!$F89:$EE89)+SUMIF('SPACELOG 8 BP'!$F$2:$EE$2,BT$4,'SPACELOG 8 BP'!$F89:$EE89)+SUMIF('SPACELOG 9 BP'!$F$2:$EE$2,BT$4,'SPACELOG 9 BP'!$F89:$EE89)+SUMIF('SPACELOG 10 BP'!$F$2:$EE$2,BT$4,'SPACELOG 10 BP'!$F89:$EE89)+SUMIF('SPACELOG 11 BP'!$F$2:$EE$2,BT$4,'SPACELOG 11 BP'!$F89:$EE89)+SUMIF('SPACELOG 12 BP'!$F$2:$EE$2,BT$4,'SPACELOG 12 BP'!$F89:$EE89)</f>
        <v>7575.0792255609322</v>
      </c>
      <c r="BU89" s="33">
        <f>SUMIF('reporting montigny'!$F$2:$EE$2,BU$4,'reporting montigny'!$F89:$EE89)+SUMIF('reporting boissy'!$F$2:$EE$2,BU$4,'reporting boissy'!$F89:$EE89)+SUMIF('reporting moussy'!$F$2:$EE$2,BU$4,'reporting moussy'!$F89:$EE89)+SUMIF('reporting trappes'!$F$2:$EE$2,BU$4,'reporting trappes'!$F89:$EE89)+SUMIF('SPACELOG 5 BP'!$F$2:$EE$2,BU$4,'SPACELOG 5 BP'!$F89:$EE89)+SUMIF('SPACELOG 6 BP'!$F$2:$EE$2,BU$4,'SPACELOG 6 BP'!$F89:$EE89)+SUMIF('SPACELOG 7 BP'!$F$2:$EE$2,BU$4,'SPACELOG 7 BP'!$F89:$EE89)+SUMIF('SPACELOG 8 BP'!$F$2:$EE$2,BU$4,'SPACELOG 8 BP'!$F89:$EE89)+SUMIF('SPACELOG 9 BP'!$F$2:$EE$2,BU$4,'SPACELOG 9 BP'!$F89:$EE89)+SUMIF('SPACELOG 10 BP'!$F$2:$EE$2,BU$4,'SPACELOG 10 BP'!$F89:$EE89)+SUMIF('SPACELOG 11 BP'!$F$2:$EE$2,BU$4,'SPACELOG 11 BP'!$F89:$EE89)+SUMIF('SPACELOG 12 BP'!$F$2:$EE$2,BU$4,'SPACELOG 12 BP'!$F89:$EE89)</f>
        <v>7575.0792255609322</v>
      </c>
      <c r="BV89" s="33">
        <f>SUMIF('reporting montigny'!$F$2:$EE$2,BV$4,'reporting montigny'!$F89:$EE89)+SUMIF('reporting boissy'!$F$2:$EE$2,BV$4,'reporting boissy'!$F89:$EE89)+SUMIF('reporting moussy'!$F$2:$EE$2,BV$4,'reporting moussy'!$F89:$EE89)+SUMIF('reporting trappes'!$F$2:$EE$2,BV$4,'reporting trappes'!$F89:$EE89)+SUMIF('SPACELOG 5 BP'!$F$2:$EE$2,BV$4,'SPACELOG 5 BP'!$F89:$EE89)+SUMIF('SPACELOG 6 BP'!$F$2:$EE$2,BV$4,'SPACELOG 6 BP'!$F89:$EE89)+SUMIF('SPACELOG 7 BP'!$F$2:$EE$2,BV$4,'SPACELOG 7 BP'!$F89:$EE89)+SUMIF('SPACELOG 8 BP'!$F$2:$EE$2,BV$4,'SPACELOG 8 BP'!$F89:$EE89)+SUMIF('SPACELOG 9 BP'!$F$2:$EE$2,BV$4,'SPACELOG 9 BP'!$F89:$EE89)+SUMIF('SPACELOG 10 BP'!$F$2:$EE$2,BV$4,'SPACELOG 10 BP'!$F89:$EE89)+SUMIF('SPACELOG 11 BP'!$F$2:$EE$2,BV$4,'SPACELOG 11 BP'!$F89:$EE89)+SUMIF('SPACELOG 12 BP'!$F$2:$EE$2,BV$4,'SPACELOG 12 BP'!$F89:$EE89)</f>
        <v>7575.0792255609322</v>
      </c>
      <c r="BW89" s="33">
        <f>SUMIF('reporting montigny'!$F$2:$EE$2,BW$4,'reporting montigny'!$F89:$EE89)+SUMIF('reporting boissy'!$F$2:$EE$2,BW$4,'reporting boissy'!$F89:$EE89)+SUMIF('reporting moussy'!$F$2:$EE$2,BW$4,'reporting moussy'!$F89:$EE89)+SUMIF('reporting trappes'!$F$2:$EE$2,BW$4,'reporting trappes'!$F89:$EE89)+SUMIF('SPACELOG 5 BP'!$F$2:$EE$2,BW$4,'SPACELOG 5 BP'!$F89:$EE89)+SUMIF('SPACELOG 6 BP'!$F$2:$EE$2,BW$4,'SPACELOG 6 BP'!$F89:$EE89)+SUMIF('SPACELOG 7 BP'!$F$2:$EE$2,BW$4,'SPACELOG 7 BP'!$F89:$EE89)+SUMIF('SPACELOG 8 BP'!$F$2:$EE$2,BW$4,'SPACELOG 8 BP'!$F89:$EE89)+SUMIF('SPACELOG 9 BP'!$F$2:$EE$2,BW$4,'SPACELOG 9 BP'!$F89:$EE89)+SUMIF('SPACELOG 10 BP'!$F$2:$EE$2,BW$4,'SPACELOG 10 BP'!$F89:$EE89)+SUMIF('SPACELOG 11 BP'!$F$2:$EE$2,BW$4,'SPACELOG 11 BP'!$F89:$EE89)+SUMIF('SPACELOG 12 BP'!$F$2:$EE$2,BW$4,'SPACELOG 12 BP'!$F89:$EE89)</f>
        <v>7575.0792255609322</v>
      </c>
      <c r="BX89" s="33">
        <f>SUMIF('reporting montigny'!$F$2:$EE$2,BX$4,'reporting montigny'!$F89:$EE89)+SUMIF('reporting boissy'!$F$2:$EE$2,BX$4,'reporting boissy'!$F89:$EE89)+SUMIF('reporting moussy'!$F$2:$EE$2,BX$4,'reporting moussy'!$F89:$EE89)+SUMIF('reporting trappes'!$F$2:$EE$2,BX$4,'reporting trappes'!$F89:$EE89)+SUMIF('SPACELOG 5 BP'!$F$2:$EE$2,BX$4,'SPACELOG 5 BP'!$F89:$EE89)+SUMIF('SPACELOG 6 BP'!$F$2:$EE$2,BX$4,'SPACELOG 6 BP'!$F89:$EE89)+SUMIF('SPACELOG 7 BP'!$F$2:$EE$2,BX$4,'SPACELOG 7 BP'!$F89:$EE89)+SUMIF('SPACELOG 8 BP'!$F$2:$EE$2,BX$4,'SPACELOG 8 BP'!$F89:$EE89)+SUMIF('SPACELOG 9 BP'!$F$2:$EE$2,BX$4,'SPACELOG 9 BP'!$F89:$EE89)+SUMIF('SPACELOG 10 BP'!$F$2:$EE$2,BX$4,'SPACELOG 10 BP'!$F89:$EE89)+SUMIF('SPACELOG 11 BP'!$F$2:$EE$2,BX$4,'SPACELOG 11 BP'!$F89:$EE89)+SUMIF('SPACELOG 12 BP'!$F$2:$EE$2,BX$4,'SPACELOG 12 BP'!$F89:$EE89)</f>
        <v>7575.0792255609322</v>
      </c>
      <c r="BY89" s="33">
        <f>SUMIF('reporting montigny'!$F$2:$EE$2,BY$4,'reporting montigny'!$F89:$EE89)+SUMIF('reporting boissy'!$F$2:$EE$2,BY$4,'reporting boissy'!$F89:$EE89)+SUMIF('reporting moussy'!$F$2:$EE$2,BY$4,'reporting moussy'!$F89:$EE89)+SUMIF('reporting trappes'!$F$2:$EE$2,BY$4,'reporting trappes'!$F89:$EE89)+SUMIF('SPACELOG 5 BP'!$F$2:$EE$2,BY$4,'SPACELOG 5 BP'!$F89:$EE89)+SUMIF('SPACELOG 6 BP'!$F$2:$EE$2,BY$4,'SPACELOG 6 BP'!$F89:$EE89)+SUMIF('SPACELOG 7 BP'!$F$2:$EE$2,BY$4,'SPACELOG 7 BP'!$F89:$EE89)+SUMIF('SPACELOG 8 BP'!$F$2:$EE$2,BY$4,'SPACELOG 8 BP'!$F89:$EE89)+SUMIF('SPACELOG 9 BP'!$F$2:$EE$2,BY$4,'SPACELOG 9 BP'!$F89:$EE89)+SUMIF('SPACELOG 10 BP'!$F$2:$EE$2,BY$4,'SPACELOG 10 BP'!$F89:$EE89)+SUMIF('SPACELOG 11 BP'!$F$2:$EE$2,BY$4,'SPACELOG 11 BP'!$F89:$EE89)+SUMIF('SPACELOG 12 BP'!$F$2:$EE$2,BY$4,'SPACELOG 12 BP'!$F89:$EE89)</f>
        <v>7575.0792255609322</v>
      </c>
      <c r="BZ89" s="33">
        <f>SUMIF('reporting montigny'!$F$2:$EE$2,BZ$4,'reporting montigny'!$F89:$EE89)+SUMIF('reporting boissy'!$F$2:$EE$2,BZ$4,'reporting boissy'!$F89:$EE89)+SUMIF('reporting moussy'!$F$2:$EE$2,BZ$4,'reporting moussy'!$F89:$EE89)+SUMIF('reporting trappes'!$F$2:$EE$2,BZ$4,'reporting trappes'!$F89:$EE89)+SUMIF('SPACELOG 5 BP'!$F$2:$EE$2,BZ$4,'SPACELOG 5 BP'!$F89:$EE89)+SUMIF('SPACELOG 6 BP'!$F$2:$EE$2,BZ$4,'SPACELOG 6 BP'!$F89:$EE89)+SUMIF('SPACELOG 7 BP'!$F$2:$EE$2,BZ$4,'SPACELOG 7 BP'!$F89:$EE89)+SUMIF('SPACELOG 8 BP'!$F$2:$EE$2,BZ$4,'SPACELOG 8 BP'!$F89:$EE89)+SUMIF('SPACELOG 9 BP'!$F$2:$EE$2,BZ$4,'SPACELOG 9 BP'!$F89:$EE89)+SUMIF('SPACELOG 10 BP'!$F$2:$EE$2,BZ$4,'SPACELOG 10 BP'!$F89:$EE89)+SUMIF('SPACELOG 11 BP'!$F$2:$EE$2,BZ$4,'SPACELOG 11 BP'!$F89:$EE89)+SUMIF('SPACELOG 12 BP'!$F$2:$EE$2,BZ$4,'SPACELOG 12 BP'!$F89:$EE89)</f>
        <v>7575.0792255609322</v>
      </c>
      <c r="CA89" s="33">
        <f>SUMIF('reporting montigny'!$F$2:$EE$2,CA$4,'reporting montigny'!$F89:$EE89)+SUMIF('reporting boissy'!$F$2:$EE$2,CA$4,'reporting boissy'!$F89:$EE89)+SUMIF('reporting moussy'!$F$2:$EE$2,CA$4,'reporting moussy'!$F89:$EE89)+SUMIF('reporting trappes'!$F$2:$EE$2,CA$4,'reporting trappes'!$F89:$EE89)+SUMIF('SPACELOG 5 BP'!$F$2:$EE$2,CA$4,'SPACELOG 5 BP'!$F89:$EE89)+SUMIF('SPACELOG 6 BP'!$F$2:$EE$2,CA$4,'SPACELOG 6 BP'!$F89:$EE89)+SUMIF('SPACELOG 7 BP'!$F$2:$EE$2,CA$4,'SPACELOG 7 BP'!$F89:$EE89)+SUMIF('SPACELOG 8 BP'!$F$2:$EE$2,CA$4,'SPACELOG 8 BP'!$F89:$EE89)+SUMIF('SPACELOG 9 BP'!$F$2:$EE$2,CA$4,'SPACELOG 9 BP'!$F89:$EE89)+SUMIF('SPACELOG 10 BP'!$F$2:$EE$2,CA$4,'SPACELOG 10 BP'!$F89:$EE89)+SUMIF('SPACELOG 11 BP'!$F$2:$EE$2,CA$4,'SPACELOG 11 BP'!$F89:$EE89)+SUMIF('SPACELOG 12 BP'!$F$2:$EE$2,CA$4,'SPACELOG 12 BP'!$F89:$EE89)</f>
        <v>7575.0792255609322</v>
      </c>
      <c r="CB89" s="33">
        <f>SUMIF('reporting montigny'!$F$2:$EE$2,CB$4,'reporting montigny'!$F89:$EE89)+SUMIF('reporting boissy'!$F$2:$EE$2,CB$4,'reporting boissy'!$F89:$EE89)+SUMIF('reporting moussy'!$F$2:$EE$2,CB$4,'reporting moussy'!$F89:$EE89)+SUMIF('reporting trappes'!$F$2:$EE$2,CB$4,'reporting trappes'!$F89:$EE89)+SUMIF('SPACELOG 5 BP'!$F$2:$EE$2,CB$4,'SPACELOG 5 BP'!$F89:$EE89)+SUMIF('SPACELOG 6 BP'!$F$2:$EE$2,CB$4,'SPACELOG 6 BP'!$F89:$EE89)+SUMIF('SPACELOG 7 BP'!$F$2:$EE$2,CB$4,'SPACELOG 7 BP'!$F89:$EE89)+SUMIF('SPACELOG 8 BP'!$F$2:$EE$2,CB$4,'SPACELOG 8 BP'!$F89:$EE89)+SUMIF('SPACELOG 9 BP'!$F$2:$EE$2,CB$4,'SPACELOG 9 BP'!$F89:$EE89)+SUMIF('SPACELOG 10 BP'!$F$2:$EE$2,CB$4,'SPACELOG 10 BP'!$F89:$EE89)+SUMIF('SPACELOG 11 BP'!$F$2:$EE$2,CB$4,'SPACELOG 11 BP'!$F89:$EE89)+SUMIF('SPACELOG 12 BP'!$F$2:$EE$2,CB$4,'SPACELOG 12 BP'!$F89:$EE89)</f>
        <v>7575.0792255609322</v>
      </c>
      <c r="CC89" s="33">
        <f>SUMIF('reporting montigny'!$F$2:$EE$2,CC$4,'reporting montigny'!$F89:$EE89)+SUMIF('reporting boissy'!$F$2:$EE$2,CC$4,'reporting boissy'!$F89:$EE89)+SUMIF('reporting moussy'!$F$2:$EE$2,CC$4,'reporting moussy'!$F89:$EE89)+SUMIF('reporting trappes'!$F$2:$EE$2,CC$4,'reporting trappes'!$F89:$EE89)+SUMIF('SPACELOG 5 BP'!$F$2:$EE$2,CC$4,'SPACELOG 5 BP'!$F89:$EE89)+SUMIF('SPACELOG 6 BP'!$F$2:$EE$2,CC$4,'SPACELOG 6 BP'!$F89:$EE89)+SUMIF('SPACELOG 7 BP'!$F$2:$EE$2,CC$4,'SPACELOG 7 BP'!$F89:$EE89)+SUMIF('SPACELOG 8 BP'!$F$2:$EE$2,CC$4,'SPACELOG 8 BP'!$F89:$EE89)+SUMIF('SPACELOG 9 BP'!$F$2:$EE$2,CC$4,'SPACELOG 9 BP'!$F89:$EE89)+SUMIF('SPACELOG 10 BP'!$F$2:$EE$2,CC$4,'SPACELOG 10 BP'!$F89:$EE89)+SUMIF('SPACELOG 11 BP'!$F$2:$EE$2,CC$4,'SPACELOG 11 BP'!$F89:$EE89)+SUMIF('SPACELOG 12 BP'!$F$2:$EE$2,CC$4,'SPACELOG 12 BP'!$F89:$EE89)</f>
        <v>7575.0792255609322</v>
      </c>
      <c r="CD89" s="33">
        <f>SUMIF('reporting montigny'!$F$2:$EE$2,CD$4,'reporting montigny'!$F89:$EE89)+SUMIF('reporting boissy'!$F$2:$EE$2,CD$4,'reporting boissy'!$F89:$EE89)+SUMIF('reporting moussy'!$F$2:$EE$2,CD$4,'reporting moussy'!$F89:$EE89)+SUMIF('reporting trappes'!$F$2:$EE$2,CD$4,'reporting trappes'!$F89:$EE89)+SUMIF('SPACELOG 5 BP'!$F$2:$EE$2,CD$4,'SPACELOG 5 BP'!$F89:$EE89)+SUMIF('SPACELOG 6 BP'!$F$2:$EE$2,CD$4,'SPACELOG 6 BP'!$F89:$EE89)+SUMIF('SPACELOG 7 BP'!$F$2:$EE$2,CD$4,'SPACELOG 7 BP'!$F89:$EE89)+SUMIF('SPACELOG 8 BP'!$F$2:$EE$2,CD$4,'SPACELOG 8 BP'!$F89:$EE89)+SUMIF('SPACELOG 9 BP'!$F$2:$EE$2,CD$4,'SPACELOG 9 BP'!$F89:$EE89)+SUMIF('SPACELOG 10 BP'!$F$2:$EE$2,CD$4,'SPACELOG 10 BP'!$F89:$EE89)+SUMIF('SPACELOG 11 BP'!$F$2:$EE$2,CD$4,'SPACELOG 11 BP'!$F89:$EE89)+SUMIF('SPACELOG 12 BP'!$F$2:$EE$2,CD$4,'SPACELOG 12 BP'!$F89:$EE89)</f>
        <v>7575.0792255609322</v>
      </c>
      <c r="CE89" s="393">
        <f t="shared" ref="CE89:CE91" si="403">SUM(BS89:CD89)</f>
        <v>90900.950706731179</v>
      </c>
      <c r="CF89" s="33">
        <f>SUMIF('reporting montigny'!$F$2:$EE$2,CF$4,'reporting montigny'!$F89:$EE89)+SUMIF('reporting boissy'!$F$2:$EE$2,CF$4,'reporting boissy'!$F89:$EE89)+SUMIF('reporting moussy'!$F$2:$EE$2,CF$4,'reporting moussy'!$F89:$EE89)+SUMIF('reporting trappes'!$F$2:$EE$2,CF$4,'reporting trappes'!$F89:$EE89)+SUMIF('SPACELOG 5 BP'!$F$2:$EE$2,CF$4,'SPACELOG 5 BP'!$F89:$EE89)+SUMIF('SPACELOG 6 BP'!$F$2:$EE$2,CF$4,'SPACELOG 6 BP'!$F89:$EE89)+SUMIF('SPACELOG 7 BP'!$F$2:$EE$2,CF$4,'SPACELOG 7 BP'!$F89:$EE89)+SUMIF('SPACELOG 8 BP'!$F$2:$EE$2,CF$4,'SPACELOG 8 BP'!$F89:$EE89)+SUMIF('SPACELOG 9 BP'!$F$2:$EE$2,CF$4,'SPACELOG 9 BP'!$F89:$EE89)+SUMIF('SPACELOG 10 BP'!$F$2:$EE$2,CF$4,'SPACELOG 10 BP'!$F89:$EE89)+SUMIF('SPACELOG 11 BP'!$F$2:$EE$2,CF$4,'SPACELOG 11 BP'!$F89:$EE89)+SUMIF('SPACELOG 12 BP'!$F$2:$EE$2,CF$4,'SPACELOG 12 BP'!$F89:$EE89)</f>
        <v>7575.0792255609322</v>
      </c>
      <c r="CG89" s="33">
        <f>SUMIF('reporting montigny'!$F$2:$EE$2,CG$4,'reporting montigny'!$F89:$EE89)+SUMIF('reporting boissy'!$F$2:$EE$2,CG$4,'reporting boissy'!$F89:$EE89)+SUMIF('reporting moussy'!$F$2:$EE$2,CG$4,'reporting moussy'!$F89:$EE89)+SUMIF('reporting trappes'!$F$2:$EE$2,CG$4,'reporting trappes'!$F89:$EE89)+SUMIF('SPACELOG 5 BP'!$F$2:$EE$2,CG$4,'SPACELOG 5 BP'!$F89:$EE89)+SUMIF('SPACELOG 6 BP'!$F$2:$EE$2,CG$4,'SPACELOG 6 BP'!$F89:$EE89)+SUMIF('SPACELOG 7 BP'!$F$2:$EE$2,CG$4,'SPACELOG 7 BP'!$F89:$EE89)+SUMIF('SPACELOG 8 BP'!$F$2:$EE$2,CG$4,'SPACELOG 8 BP'!$F89:$EE89)+SUMIF('SPACELOG 9 BP'!$F$2:$EE$2,CG$4,'SPACELOG 9 BP'!$F89:$EE89)+SUMIF('SPACELOG 10 BP'!$F$2:$EE$2,CG$4,'SPACELOG 10 BP'!$F89:$EE89)+SUMIF('SPACELOG 11 BP'!$F$2:$EE$2,CG$4,'SPACELOG 11 BP'!$F89:$EE89)+SUMIF('SPACELOG 12 BP'!$F$2:$EE$2,CG$4,'SPACELOG 12 BP'!$F89:$EE89)</f>
        <v>7575.0792255609322</v>
      </c>
      <c r="CH89" s="33">
        <f>SUMIF('reporting montigny'!$F$2:$EE$2,CH$4,'reporting montigny'!$F89:$EE89)+SUMIF('reporting boissy'!$F$2:$EE$2,CH$4,'reporting boissy'!$F89:$EE89)+SUMIF('reporting moussy'!$F$2:$EE$2,CH$4,'reporting moussy'!$F89:$EE89)+SUMIF('reporting trappes'!$F$2:$EE$2,CH$4,'reporting trappes'!$F89:$EE89)+SUMIF('SPACELOG 5 BP'!$F$2:$EE$2,CH$4,'SPACELOG 5 BP'!$F89:$EE89)+SUMIF('SPACELOG 6 BP'!$F$2:$EE$2,CH$4,'SPACELOG 6 BP'!$F89:$EE89)+SUMIF('SPACELOG 7 BP'!$F$2:$EE$2,CH$4,'SPACELOG 7 BP'!$F89:$EE89)+SUMIF('SPACELOG 8 BP'!$F$2:$EE$2,CH$4,'SPACELOG 8 BP'!$F89:$EE89)+SUMIF('SPACELOG 9 BP'!$F$2:$EE$2,CH$4,'SPACELOG 9 BP'!$F89:$EE89)+SUMIF('SPACELOG 10 BP'!$F$2:$EE$2,CH$4,'SPACELOG 10 BP'!$F89:$EE89)+SUMIF('SPACELOG 11 BP'!$F$2:$EE$2,CH$4,'SPACELOG 11 BP'!$F89:$EE89)+SUMIF('SPACELOG 12 BP'!$F$2:$EE$2,CH$4,'SPACELOG 12 BP'!$F89:$EE89)</f>
        <v>7575.0792255609322</v>
      </c>
      <c r="CI89" s="33">
        <f>SUMIF('reporting montigny'!$F$2:$EE$2,CI$4,'reporting montigny'!$F89:$EE89)+SUMIF('reporting boissy'!$F$2:$EE$2,CI$4,'reporting boissy'!$F89:$EE89)+SUMIF('reporting moussy'!$F$2:$EE$2,CI$4,'reporting moussy'!$F89:$EE89)+SUMIF('reporting trappes'!$F$2:$EE$2,CI$4,'reporting trappes'!$F89:$EE89)+SUMIF('SPACELOG 5 BP'!$F$2:$EE$2,CI$4,'SPACELOG 5 BP'!$F89:$EE89)+SUMIF('SPACELOG 6 BP'!$F$2:$EE$2,CI$4,'SPACELOG 6 BP'!$F89:$EE89)+SUMIF('SPACELOG 7 BP'!$F$2:$EE$2,CI$4,'SPACELOG 7 BP'!$F89:$EE89)+SUMIF('SPACELOG 8 BP'!$F$2:$EE$2,CI$4,'SPACELOG 8 BP'!$F89:$EE89)+SUMIF('SPACELOG 9 BP'!$F$2:$EE$2,CI$4,'SPACELOG 9 BP'!$F89:$EE89)+SUMIF('SPACELOG 10 BP'!$F$2:$EE$2,CI$4,'SPACELOG 10 BP'!$F89:$EE89)+SUMIF('SPACELOG 11 BP'!$F$2:$EE$2,CI$4,'SPACELOG 11 BP'!$F89:$EE89)+SUMIF('SPACELOG 12 BP'!$F$2:$EE$2,CI$4,'SPACELOG 12 BP'!$F89:$EE89)</f>
        <v>7575.0792255609322</v>
      </c>
      <c r="CJ89" s="33">
        <f>SUMIF('reporting montigny'!$F$2:$EE$2,CJ$4,'reporting montigny'!$F89:$EE89)+SUMIF('reporting boissy'!$F$2:$EE$2,CJ$4,'reporting boissy'!$F89:$EE89)+SUMIF('reporting moussy'!$F$2:$EE$2,CJ$4,'reporting moussy'!$F89:$EE89)+SUMIF('reporting trappes'!$F$2:$EE$2,CJ$4,'reporting trappes'!$F89:$EE89)+SUMIF('SPACELOG 5 BP'!$F$2:$EE$2,CJ$4,'SPACELOG 5 BP'!$F89:$EE89)+SUMIF('SPACELOG 6 BP'!$F$2:$EE$2,CJ$4,'SPACELOG 6 BP'!$F89:$EE89)+SUMIF('SPACELOG 7 BP'!$F$2:$EE$2,CJ$4,'SPACELOG 7 BP'!$F89:$EE89)+SUMIF('SPACELOG 8 BP'!$F$2:$EE$2,CJ$4,'SPACELOG 8 BP'!$F89:$EE89)+SUMIF('SPACELOG 9 BP'!$F$2:$EE$2,CJ$4,'SPACELOG 9 BP'!$F89:$EE89)+SUMIF('SPACELOG 10 BP'!$F$2:$EE$2,CJ$4,'SPACELOG 10 BP'!$F89:$EE89)+SUMIF('SPACELOG 11 BP'!$F$2:$EE$2,CJ$4,'SPACELOG 11 BP'!$F89:$EE89)+SUMIF('SPACELOG 12 BP'!$F$2:$EE$2,CJ$4,'SPACELOG 12 BP'!$F89:$EE89)</f>
        <v>7575.0792255609322</v>
      </c>
      <c r="CK89" s="33">
        <f>SUMIF('reporting montigny'!$F$2:$EE$2,CK$4,'reporting montigny'!$F89:$EE89)+SUMIF('reporting boissy'!$F$2:$EE$2,CK$4,'reporting boissy'!$F89:$EE89)+SUMIF('reporting moussy'!$F$2:$EE$2,CK$4,'reporting moussy'!$F89:$EE89)+SUMIF('reporting trappes'!$F$2:$EE$2,CK$4,'reporting trappes'!$F89:$EE89)+SUMIF('SPACELOG 5 BP'!$F$2:$EE$2,CK$4,'SPACELOG 5 BP'!$F89:$EE89)+SUMIF('SPACELOG 6 BP'!$F$2:$EE$2,CK$4,'SPACELOG 6 BP'!$F89:$EE89)+SUMIF('SPACELOG 7 BP'!$F$2:$EE$2,CK$4,'SPACELOG 7 BP'!$F89:$EE89)+SUMIF('SPACELOG 8 BP'!$F$2:$EE$2,CK$4,'SPACELOG 8 BP'!$F89:$EE89)+SUMIF('SPACELOG 9 BP'!$F$2:$EE$2,CK$4,'SPACELOG 9 BP'!$F89:$EE89)+SUMIF('SPACELOG 10 BP'!$F$2:$EE$2,CK$4,'SPACELOG 10 BP'!$F89:$EE89)+SUMIF('SPACELOG 11 BP'!$F$2:$EE$2,CK$4,'SPACELOG 11 BP'!$F89:$EE89)+SUMIF('SPACELOG 12 BP'!$F$2:$EE$2,CK$4,'SPACELOG 12 BP'!$F89:$EE89)</f>
        <v>7575.0792255609322</v>
      </c>
      <c r="CL89" s="33">
        <f>SUMIF('reporting montigny'!$F$2:$EE$2,CL$4,'reporting montigny'!$F89:$EE89)+SUMIF('reporting boissy'!$F$2:$EE$2,CL$4,'reporting boissy'!$F89:$EE89)+SUMIF('reporting moussy'!$F$2:$EE$2,CL$4,'reporting moussy'!$F89:$EE89)+SUMIF('reporting trappes'!$F$2:$EE$2,CL$4,'reporting trappes'!$F89:$EE89)+SUMIF('SPACELOG 5 BP'!$F$2:$EE$2,CL$4,'SPACELOG 5 BP'!$F89:$EE89)+SUMIF('SPACELOG 6 BP'!$F$2:$EE$2,CL$4,'SPACELOG 6 BP'!$F89:$EE89)+SUMIF('SPACELOG 7 BP'!$F$2:$EE$2,CL$4,'SPACELOG 7 BP'!$F89:$EE89)+SUMIF('SPACELOG 8 BP'!$F$2:$EE$2,CL$4,'SPACELOG 8 BP'!$F89:$EE89)+SUMIF('SPACELOG 9 BP'!$F$2:$EE$2,CL$4,'SPACELOG 9 BP'!$F89:$EE89)+SUMIF('SPACELOG 10 BP'!$F$2:$EE$2,CL$4,'SPACELOG 10 BP'!$F89:$EE89)+SUMIF('SPACELOG 11 BP'!$F$2:$EE$2,CL$4,'SPACELOG 11 BP'!$F89:$EE89)+SUMIF('SPACELOG 12 BP'!$F$2:$EE$2,CL$4,'SPACELOG 12 BP'!$F89:$EE89)</f>
        <v>7575.0792255609322</v>
      </c>
      <c r="CM89" s="33">
        <f>SUMIF('reporting montigny'!$F$2:$EE$2,CM$4,'reporting montigny'!$F89:$EE89)+SUMIF('reporting boissy'!$F$2:$EE$2,CM$4,'reporting boissy'!$F89:$EE89)+SUMIF('reporting moussy'!$F$2:$EE$2,CM$4,'reporting moussy'!$F89:$EE89)+SUMIF('reporting trappes'!$F$2:$EE$2,CM$4,'reporting trappes'!$F89:$EE89)+SUMIF('SPACELOG 5 BP'!$F$2:$EE$2,CM$4,'SPACELOG 5 BP'!$F89:$EE89)+SUMIF('SPACELOG 6 BP'!$F$2:$EE$2,CM$4,'SPACELOG 6 BP'!$F89:$EE89)+SUMIF('SPACELOG 7 BP'!$F$2:$EE$2,CM$4,'SPACELOG 7 BP'!$F89:$EE89)+SUMIF('SPACELOG 8 BP'!$F$2:$EE$2,CM$4,'SPACELOG 8 BP'!$F89:$EE89)+SUMIF('SPACELOG 9 BP'!$F$2:$EE$2,CM$4,'SPACELOG 9 BP'!$F89:$EE89)+SUMIF('SPACELOG 10 BP'!$F$2:$EE$2,CM$4,'SPACELOG 10 BP'!$F89:$EE89)+SUMIF('SPACELOG 11 BP'!$F$2:$EE$2,CM$4,'SPACELOG 11 BP'!$F89:$EE89)+SUMIF('SPACELOG 12 BP'!$F$2:$EE$2,CM$4,'SPACELOG 12 BP'!$F89:$EE89)</f>
        <v>7575.0792255609322</v>
      </c>
      <c r="CN89" s="33">
        <f>SUMIF('reporting montigny'!$F$2:$EE$2,CN$4,'reporting montigny'!$F89:$EE89)+SUMIF('reporting boissy'!$F$2:$EE$2,CN$4,'reporting boissy'!$F89:$EE89)+SUMIF('reporting moussy'!$F$2:$EE$2,CN$4,'reporting moussy'!$F89:$EE89)+SUMIF('reporting trappes'!$F$2:$EE$2,CN$4,'reporting trappes'!$F89:$EE89)+SUMIF('SPACELOG 5 BP'!$F$2:$EE$2,CN$4,'SPACELOG 5 BP'!$F89:$EE89)+SUMIF('SPACELOG 6 BP'!$F$2:$EE$2,CN$4,'SPACELOG 6 BP'!$F89:$EE89)+SUMIF('SPACELOG 7 BP'!$F$2:$EE$2,CN$4,'SPACELOG 7 BP'!$F89:$EE89)+SUMIF('SPACELOG 8 BP'!$F$2:$EE$2,CN$4,'SPACELOG 8 BP'!$F89:$EE89)+SUMIF('SPACELOG 9 BP'!$F$2:$EE$2,CN$4,'SPACELOG 9 BP'!$F89:$EE89)+SUMIF('SPACELOG 10 BP'!$F$2:$EE$2,CN$4,'SPACELOG 10 BP'!$F89:$EE89)+SUMIF('SPACELOG 11 BP'!$F$2:$EE$2,CN$4,'SPACELOG 11 BP'!$F89:$EE89)+SUMIF('SPACELOG 12 BP'!$F$2:$EE$2,CN$4,'SPACELOG 12 BP'!$F89:$EE89)</f>
        <v>7575.0792255609322</v>
      </c>
      <c r="CO89" s="33">
        <f>SUMIF('reporting montigny'!$F$2:$EE$2,CO$4,'reporting montigny'!$F89:$EE89)+SUMIF('reporting boissy'!$F$2:$EE$2,CO$4,'reporting boissy'!$F89:$EE89)+SUMIF('reporting moussy'!$F$2:$EE$2,CO$4,'reporting moussy'!$F89:$EE89)+SUMIF('reporting trappes'!$F$2:$EE$2,CO$4,'reporting trappes'!$F89:$EE89)+SUMIF('SPACELOG 5 BP'!$F$2:$EE$2,CO$4,'SPACELOG 5 BP'!$F89:$EE89)+SUMIF('SPACELOG 6 BP'!$F$2:$EE$2,CO$4,'SPACELOG 6 BP'!$F89:$EE89)+SUMIF('SPACELOG 7 BP'!$F$2:$EE$2,CO$4,'SPACELOG 7 BP'!$F89:$EE89)+SUMIF('SPACELOG 8 BP'!$F$2:$EE$2,CO$4,'SPACELOG 8 BP'!$F89:$EE89)+SUMIF('SPACELOG 9 BP'!$F$2:$EE$2,CO$4,'SPACELOG 9 BP'!$F89:$EE89)+SUMIF('SPACELOG 10 BP'!$F$2:$EE$2,CO$4,'SPACELOG 10 BP'!$F89:$EE89)+SUMIF('SPACELOG 11 BP'!$F$2:$EE$2,CO$4,'SPACELOG 11 BP'!$F89:$EE89)+SUMIF('SPACELOG 12 BP'!$F$2:$EE$2,CO$4,'SPACELOG 12 BP'!$F89:$EE89)</f>
        <v>7575.0792255609322</v>
      </c>
      <c r="CP89" s="33">
        <f>SUMIF('reporting montigny'!$F$2:$EE$2,CP$4,'reporting montigny'!$F89:$EE89)+SUMIF('reporting boissy'!$F$2:$EE$2,CP$4,'reporting boissy'!$F89:$EE89)+SUMIF('reporting moussy'!$F$2:$EE$2,CP$4,'reporting moussy'!$F89:$EE89)+SUMIF('reporting trappes'!$F$2:$EE$2,CP$4,'reporting trappes'!$F89:$EE89)+SUMIF('SPACELOG 5 BP'!$F$2:$EE$2,CP$4,'SPACELOG 5 BP'!$F89:$EE89)+SUMIF('SPACELOG 6 BP'!$F$2:$EE$2,CP$4,'SPACELOG 6 BP'!$F89:$EE89)+SUMIF('SPACELOG 7 BP'!$F$2:$EE$2,CP$4,'SPACELOG 7 BP'!$F89:$EE89)+SUMIF('SPACELOG 8 BP'!$F$2:$EE$2,CP$4,'SPACELOG 8 BP'!$F89:$EE89)+SUMIF('SPACELOG 9 BP'!$F$2:$EE$2,CP$4,'SPACELOG 9 BP'!$F89:$EE89)+SUMIF('SPACELOG 10 BP'!$F$2:$EE$2,CP$4,'SPACELOG 10 BP'!$F89:$EE89)+SUMIF('SPACELOG 11 BP'!$F$2:$EE$2,CP$4,'SPACELOG 11 BP'!$F89:$EE89)+SUMIF('SPACELOG 12 BP'!$F$2:$EE$2,CP$4,'SPACELOG 12 BP'!$F89:$EE89)</f>
        <v>7575.0792255609322</v>
      </c>
      <c r="CQ89" s="33">
        <f>SUMIF('reporting montigny'!$F$2:$EE$2,CQ$4,'reporting montigny'!$F89:$EE89)+SUMIF('reporting boissy'!$F$2:$EE$2,CQ$4,'reporting boissy'!$F89:$EE89)+SUMIF('reporting moussy'!$F$2:$EE$2,CQ$4,'reporting moussy'!$F89:$EE89)+SUMIF('reporting trappes'!$F$2:$EE$2,CQ$4,'reporting trappes'!$F89:$EE89)+SUMIF('SPACELOG 5 BP'!$F$2:$EE$2,CQ$4,'SPACELOG 5 BP'!$F89:$EE89)+SUMIF('SPACELOG 6 BP'!$F$2:$EE$2,CQ$4,'SPACELOG 6 BP'!$F89:$EE89)+SUMIF('SPACELOG 7 BP'!$F$2:$EE$2,CQ$4,'SPACELOG 7 BP'!$F89:$EE89)+SUMIF('SPACELOG 8 BP'!$F$2:$EE$2,CQ$4,'SPACELOG 8 BP'!$F89:$EE89)+SUMIF('SPACELOG 9 BP'!$F$2:$EE$2,CQ$4,'SPACELOG 9 BP'!$F89:$EE89)+SUMIF('SPACELOG 10 BP'!$F$2:$EE$2,CQ$4,'SPACELOG 10 BP'!$F89:$EE89)+SUMIF('SPACELOG 11 BP'!$F$2:$EE$2,CQ$4,'SPACELOG 11 BP'!$F89:$EE89)+SUMIF('SPACELOG 12 BP'!$F$2:$EE$2,CQ$4,'SPACELOG 12 BP'!$F89:$EE89)</f>
        <v>7575.0792255609322</v>
      </c>
      <c r="CR89" s="393">
        <f t="shared" ref="CR89:CR91" si="404">SUM(CF89:CQ89)</f>
        <v>90900.950706731179</v>
      </c>
      <c r="CS89" s="33">
        <f>SUMIF('reporting montigny'!$F$2:$EE$2,CS$4,'reporting montigny'!$F89:$EE89)+SUMIF('reporting boissy'!$F$2:$EE$2,CS$4,'reporting boissy'!$F89:$EE89)+SUMIF('reporting moussy'!$F$2:$EE$2,CS$4,'reporting moussy'!$F89:$EE89)+SUMIF('reporting trappes'!$F$2:$EE$2,CS$4,'reporting trappes'!$F89:$EE89)+SUMIF('SPACELOG 5 BP'!$F$2:$EE$2,CS$4,'SPACELOG 5 BP'!$F89:$EE89)+SUMIF('SPACELOG 6 BP'!$F$2:$EE$2,CS$4,'SPACELOG 6 BP'!$F89:$EE89)+SUMIF('SPACELOG 7 BP'!$F$2:$EE$2,CS$4,'SPACELOG 7 BP'!$F89:$EE89)+SUMIF('SPACELOG 8 BP'!$F$2:$EE$2,CS$4,'SPACELOG 8 BP'!$F89:$EE89)+SUMIF('SPACELOG 9 BP'!$F$2:$EE$2,CS$4,'SPACELOG 9 BP'!$F89:$EE89)+SUMIF('SPACELOG 10 BP'!$F$2:$EE$2,CS$4,'SPACELOG 10 BP'!$F89:$EE89)+SUMIF('SPACELOG 11 BP'!$F$2:$EE$2,CS$4,'SPACELOG 11 BP'!$F89:$EE89)+SUMIF('SPACELOG 12 BP'!$F$2:$EE$2,CS$4,'SPACELOG 12 BP'!$F89:$EE89)</f>
        <v>7575.0792255609322</v>
      </c>
      <c r="CT89" s="33">
        <f>SUMIF('reporting montigny'!$F$2:$EE$2,CT$4,'reporting montigny'!$F89:$EE89)+SUMIF('reporting boissy'!$F$2:$EE$2,CT$4,'reporting boissy'!$F89:$EE89)+SUMIF('reporting moussy'!$F$2:$EE$2,CT$4,'reporting moussy'!$F89:$EE89)+SUMIF('reporting trappes'!$F$2:$EE$2,CT$4,'reporting trappes'!$F89:$EE89)+SUMIF('SPACELOG 5 BP'!$F$2:$EE$2,CT$4,'SPACELOG 5 BP'!$F89:$EE89)+SUMIF('SPACELOG 6 BP'!$F$2:$EE$2,CT$4,'SPACELOG 6 BP'!$F89:$EE89)+SUMIF('SPACELOG 7 BP'!$F$2:$EE$2,CT$4,'SPACELOG 7 BP'!$F89:$EE89)+SUMIF('SPACELOG 8 BP'!$F$2:$EE$2,CT$4,'SPACELOG 8 BP'!$F89:$EE89)+SUMIF('SPACELOG 9 BP'!$F$2:$EE$2,CT$4,'SPACELOG 9 BP'!$F89:$EE89)+SUMIF('SPACELOG 10 BP'!$F$2:$EE$2,CT$4,'SPACELOG 10 BP'!$F89:$EE89)+SUMIF('SPACELOG 11 BP'!$F$2:$EE$2,CT$4,'SPACELOG 11 BP'!$F89:$EE89)+SUMIF('SPACELOG 12 BP'!$F$2:$EE$2,CT$4,'SPACELOG 12 BP'!$F89:$EE89)</f>
        <v>7575.0792255609322</v>
      </c>
      <c r="CU89" s="33">
        <f>SUMIF('reporting montigny'!$F$2:$EE$2,CU$4,'reporting montigny'!$F89:$EE89)+SUMIF('reporting boissy'!$F$2:$EE$2,CU$4,'reporting boissy'!$F89:$EE89)+SUMIF('reporting moussy'!$F$2:$EE$2,CU$4,'reporting moussy'!$F89:$EE89)+SUMIF('reporting trappes'!$F$2:$EE$2,CU$4,'reporting trappes'!$F89:$EE89)+SUMIF('SPACELOG 5 BP'!$F$2:$EE$2,CU$4,'SPACELOG 5 BP'!$F89:$EE89)+SUMIF('SPACELOG 6 BP'!$F$2:$EE$2,CU$4,'SPACELOG 6 BP'!$F89:$EE89)+SUMIF('SPACELOG 7 BP'!$F$2:$EE$2,CU$4,'SPACELOG 7 BP'!$F89:$EE89)+SUMIF('SPACELOG 8 BP'!$F$2:$EE$2,CU$4,'SPACELOG 8 BP'!$F89:$EE89)+SUMIF('SPACELOG 9 BP'!$F$2:$EE$2,CU$4,'SPACELOG 9 BP'!$F89:$EE89)+SUMIF('SPACELOG 10 BP'!$F$2:$EE$2,CU$4,'SPACELOG 10 BP'!$F89:$EE89)+SUMIF('SPACELOG 11 BP'!$F$2:$EE$2,CU$4,'SPACELOG 11 BP'!$F89:$EE89)+SUMIF('SPACELOG 12 BP'!$F$2:$EE$2,CU$4,'SPACELOG 12 BP'!$F89:$EE89)</f>
        <v>7575.0792255609322</v>
      </c>
      <c r="CV89" s="33">
        <f>SUMIF('reporting montigny'!$F$2:$EE$2,CV$4,'reporting montigny'!$F89:$EE89)+SUMIF('reporting boissy'!$F$2:$EE$2,CV$4,'reporting boissy'!$F89:$EE89)+SUMIF('reporting moussy'!$F$2:$EE$2,CV$4,'reporting moussy'!$F89:$EE89)+SUMIF('reporting trappes'!$F$2:$EE$2,CV$4,'reporting trappes'!$F89:$EE89)+SUMIF('SPACELOG 5 BP'!$F$2:$EE$2,CV$4,'SPACELOG 5 BP'!$F89:$EE89)+SUMIF('SPACELOG 6 BP'!$F$2:$EE$2,CV$4,'SPACELOG 6 BP'!$F89:$EE89)+SUMIF('SPACELOG 7 BP'!$F$2:$EE$2,CV$4,'SPACELOG 7 BP'!$F89:$EE89)+SUMIF('SPACELOG 8 BP'!$F$2:$EE$2,CV$4,'SPACELOG 8 BP'!$F89:$EE89)+SUMIF('SPACELOG 9 BP'!$F$2:$EE$2,CV$4,'SPACELOG 9 BP'!$F89:$EE89)+SUMIF('SPACELOG 10 BP'!$F$2:$EE$2,CV$4,'SPACELOG 10 BP'!$F89:$EE89)+SUMIF('SPACELOG 11 BP'!$F$2:$EE$2,CV$4,'SPACELOG 11 BP'!$F89:$EE89)+SUMIF('SPACELOG 12 BP'!$F$2:$EE$2,CV$4,'SPACELOG 12 BP'!$F89:$EE89)</f>
        <v>7575.0792255609322</v>
      </c>
      <c r="CW89" s="33">
        <f>SUMIF('reporting montigny'!$F$2:$EE$2,CW$4,'reporting montigny'!$F89:$EE89)+SUMIF('reporting boissy'!$F$2:$EE$2,CW$4,'reporting boissy'!$F89:$EE89)+SUMIF('reporting moussy'!$F$2:$EE$2,CW$4,'reporting moussy'!$F89:$EE89)+SUMIF('reporting trappes'!$F$2:$EE$2,CW$4,'reporting trappes'!$F89:$EE89)+SUMIF('SPACELOG 5 BP'!$F$2:$EE$2,CW$4,'SPACELOG 5 BP'!$F89:$EE89)+SUMIF('SPACELOG 6 BP'!$F$2:$EE$2,CW$4,'SPACELOG 6 BP'!$F89:$EE89)+SUMIF('SPACELOG 7 BP'!$F$2:$EE$2,CW$4,'SPACELOG 7 BP'!$F89:$EE89)+SUMIF('SPACELOG 8 BP'!$F$2:$EE$2,CW$4,'SPACELOG 8 BP'!$F89:$EE89)+SUMIF('SPACELOG 9 BP'!$F$2:$EE$2,CW$4,'SPACELOG 9 BP'!$F89:$EE89)+SUMIF('SPACELOG 10 BP'!$F$2:$EE$2,CW$4,'SPACELOG 10 BP'!$F89:$EE89)+SUMIF('SPACELOG 11 BP'!$F$2:$EE$2,CW$4,'SPACELOG 11 BP'!$F89:$EE89)+SUMIF('SPACELOG 12 BP'!$F$2:$EE$2,CW$4,'SPACELOG 12 BP'!$F89:$EE89)</f>
        <v>7575.0792255609322</v>
      </c>
      <c r="CX89" s="33">
        <f>SUMIF('reporting montigny'!$F$2:$EE$2,CX$4,'reporting montigny'!$F89:$EE89)+SUMIF('reporting boissy'!$F$2:$EE$2,CX$4,'reporting boissy'!$F89:$EE89)+SUMIF('reporting moussy'!$F$2:$EE$2,CX$4,'reporting moussy'!$F89:$EE89)+SUMIF('reporting trappes'!$F$2:$EE$2,CX$4,'reporting trappes'!$F89:$EE89)+SUMIF('SPACELOG 5 BP'!$F$2:$EE$2,CX$4,'SPACELOG 5 BP'!$F89:$EE89)+SUMIF('SPACELOG 6 BP'!$F$2:$EE$2,CX$4,'SPACELOG 6 BP'!$F89:$EE89)+SUMIF('SPACELOG 7 BP'!$F$2:$EE$2,CX$4,'SPACELOG 7 BP'!$F89:$EE89)+SUMIF('SPACELOG 8 BP'!$F$2:$EE$2,CX$4,'SPACELOG 8 BP'!$F89:$EE89)+SUMIF('SPACELOG 9 BP'!$F$2:$EE$2,CX$4,'SPACELOG 9 BP'!$F89:$EE89)+SUMIF('SPACELOG 10 BP'!$F$2:$EE$2,CX$4,'SPACELOG 10 BP'!$F89:$EE89)+SUMIF('SPACELOG 11 BP'!$F$2:$EE$2,CX$4,'SPACELOG 11 BP'!$F89:$EE89)+SUMIF('SPACELOG 12 BP'!$F$2:$EE$2,CX$4,'SPACELOG 12 BP'!$F89:$EE89)</f>
        <v>7575.0792255609322</v>
      </c>
      <c r="CY89" s="33">
        <f>SUMIF('reporting montigny'!$F$2:$EE$2,CY$4,'reporting montigny'!$F89:$EE89)+SUMIF('reporting boissy'!$F$2:$EE$2,CY$4,'reporting boissy'!$F89:$EE89)+SUMIF('reporting moussy'!$F$2:$EE$2,CY$4,'reporting moussy'!$F89:$EE89)+SUMIF('reporting trappes'!$F$2:$EE$2,CY$4,'reporting trappes'!$F89:$EE89)+SUMIF('SPACELOG 5 BP'!$F$2:$EE$2,CY$4,'SPACELOG 5 BP'!$F89:$EE89)+SUMIF('SPACELOG 6 BP'!$F$2:$EE$2,CY$4,'SPACELOG 6 BP'!$F89:$EE89)+SUMIF('SPACELOG 7 BP'!$F$2:$EE$2,CY$4,'SPACELOG 7 BP'!$F89:$EE89)+SUMIF('SPACELOG 8 BP'!$F$2:$EE$2,CY$4,'SPACELOG 8 BP'!$F89:$EE89)+SUMIF('SPACELOG 9 BP'!$F$2:$EE$2,CY$4,'SPACELOG 9 BP'!$F89:$EE89)+SUMIF('SPACELOG 10 BP'!$F$2:$EE$2,CY$4,'SPACELOG 10 BP'!$F89:$EE89)+SUMIF('SPACELOG 11 BP'!$F$2:$EE$2,CY$4,'SPACELOG 11 BP'!$F89:$EE89)+SUMIF('SPACELOG 12 BP'!$F$2:$EE$2,CY$4,'SPACELOG 12 BP'!$F89:$EE89)</f>
        <v>7575.0792255609322</v>
      </c>
      <c r="CZ89" s="33">
        <f>SUMIF('reporting montigny'!$F$2:$EE$2,CZ$4,'reporting montigny'!$F89:$EE89)+SUMIF('reporting boissy'!$F$2:$EE$2,CZ$4,'reporting boissy'!$F89:$EE89)+SUMIF('reporting moussy'!$F$2:$EE$2,CZ$4,'reporting moussy'!$F89:$EE89)+SUMIF('reporting trappes'!$F$2:$EE$2,CZ$4,'reporting trappes'!$F89:$EE89)+SUMIF('SPACELOG 5 BP'!$F$2:$EE$2,CZ$4,'SPACELOG 5 BP'!$F89:$EE89)+SUMIF('SPACELOG 6 BP'!$F$2:$EE$2,CZ$4,'SPACELOG 6 BP'!$F89:$EE89)+SUMIF('SPACELOG 7 BP'!$F$2:$EE$2,CZ$4,'SPACELOG 7 BP'!$F89:$EE89)+SUMIF('SPACELOG 8 BP'!$F$2:$EE$2,CZ$4,'SPACELOG 8 BP'!$F89:$EE89)+SUMIF('SPACELOG 9 BP'!$F$2:$EE$2,CZ$4,'SPACELOG 9 BP'!$F89:$EE89)+SUMIF('SPACELOG 10 BP'!$F$2:$EE$2,CZ$4,'SPACELOG 10 BP'!$F89:$EE89)+SUMIF('SPACELOG 11 BP'!$F$2:$EE$2,CZ$4,'SPACELOG 11 BP'!$F89:$EE89)+SUMIF('SPACELOG 12 BP'!$F$2:$EE$2,CZ$4,'SPACELOG 12 BP'!$F89:$EE89)</f>
        <v>7575.0792255609322</v>
      </c>
      <c r="DA89" s="33">
        <f>SUMIF('reporting montigny'!$F$2:$EE$2,DA$4,'reporting montigny'!$F89:$EE89)+SUMIF('reporting boissy'!$F$2:$EE$2,DA$4,'reporting boissy'!$F89:$EE89)+SUMIF('reporting moussy'!$F$2:$EE$2,DA$4,'reporting moussy'!$F89:$EE89)+SUMIF('reporting trappes'!$F$2:$EE$2,DA$4,'reporting trappes'!$F89:$EE89)+SUMIF('SPACELOG 5 BP'!$F$2:$EE$2,DA$4,'SPACELOG 5 BP'!$F89:$EE89)+SUMIF('SPACELOG 6 BP'!$F$2:$EE$2,DA$4,'SPACELOG 6 BP'!$F89:$EE89)+SUMIF('SPACELOG 7 BP'!$F$2:$EE$2,DA$4,'SPACELOG 7 BP'!$F89:$EE89)+SUMIF('SPACELOG 8 BP'!$F$2:$EE$2,DA$4,'SPACELOG 8 BP'!$F89:$EE89)+SUMIF('SPACELOG 9 BP'!$F$2:$EE$2,DA$4,'SPACELOG 9 BP'!$F89:$EE89)+SUMIF('SPACELOG 10 BP'!$F$2:$EE$2,DA$4,'SPACELOG 10 BP'!$F89:$EE89)+SUMIF('SPACELOG 11 BP'!$F$2:$EE$2,DA$4,'SPACELOG 11 BP'!$F89:$EE89)+SUMIF('SPACELOG 12 BP'!$F$2:$EE$2,DA$4,'SPACELOG 12 BP'!$F89:$EE89)</f>
        <v>7575.0792255609322</v>
      </c>
      <c r="DB89" s="33">
        <f>SUMIF('reporting montigny'!$F$2:$EE$2,DB$4,'reporting montigny'!$F89:$EE89)+SUMIF('reporting boissy'!$F$2:$EE$2,DB$4,'reporting boissy'!$F89:$EE89)+SUMIF('reporting moussy'!$F$2:$EE$2,DB$4,'reporting moussy'!$F89:$EE89)+SUMIF('reporting trappes'!$F$2:$EE$2,DB$4,'reporting trappes'!$F89:$EE89)+SUMIF('SPACELOG 5 BP'!$F$2:$EE$2,DB$4,'SPACELOG 5 BP'!$F89:$EE89)+SUMIF('SPACELOG 6 BP'!$F$2:$EE$2,DB$4,'SPACELOG 6 BP'!$F89:$EE89)+SUMIF('SPACELOG 7 BP'!$F$2:$EE$2,DB$4,'SPACELOG 7 BP'!$F89:$EE89)+SUMIF('SPACELOG 8 BP'!$F$2:$EE$2,DB$4,'SPACELOG 8 BP'!$F89:$EE89)+SUMIF('SPACELOG 9 BP'!$F$2:$EE$2,DB$4,'SPACELOG 9 BP'!$F89:$EE89)+SUMIF('SPACELOG 10 BP'!$F$2:$EE$2,DB$4,'SPACELOG 10 BP'!$F89:$EE89)+SUMIF('SPACELOG 11 BP'!$F$2:$EE$2,DB$4,'SPACELOG 11 BP'!$F89:$EE89)+SUMIF('SPACELOG 12 BP'!$F$2:$EE$2,DB$4,'SPACELOG 12 BP'!$F89:$EE89)</f>
        <v>7575.0792255609322</v>
      </c>
      <c r="DC89" s="33">
        <f>SUMIF('reporting montigny'!$F$2:$EE$2,DC$4,'reporting montigny'!$F89:$EE89)+SUMIF('reporting boissy'!$F$2:$EE$2,DC$4,'reporting boissy'!$F89:$EE89)+SUMIF('reporting moussy'!$F$2:$EE$2,DC$4,'reporting moussy'!$F89:$EE89)+SUMIF('reporting trappes'!$F$2:$EE$2,DC$4,'reporting trappes'!$F89:$EE89)+SUMIF('SPACELOG 5 BP'!$F$2:$EE$2,DC$4,'SPACELOG 5 BP'!$F89:$EE89)+SUMIF('SPACELOG 6 BP'!$F$2:$EE$2,DC$4,'SPACELOG 6 BP'!$F89:$EE89)+SUMIF('SPACELOG 7 BP'!$F$2:$EE$2,DC$4,'SPACELOG 7 BP'!$F89:$EE89)+SUMIF('SPACELOG 8 BP'!$F$2:$EE$2,DC$4,'SPACELOG 8 BP'!$F89:$EE89)+SUMIF('SPACELOG 9 BP'!$F$2:$EE$2,DC$4,'SPACELOG 9 BP'!$F89:$EE89)+SUMIF('SPACELOG 10 BP'!$F$2:$EE$2,DC$4,'SPACELOG 10 BP'!$F89:$EE89)+SUMIF('SPACELOG 11 BP'!$F$2:$EE$2,DC$4,'SPACELOG 11 BP'!$F89:$EE89)+SUMIF('SPACELOG 12 BP'!$F$2:$EE$2,DC$4,'SPACELOG 12 BP'!$F89:$EE89)</f>
        <v>7575.0792255609322</v>
      </c>
      <c r="DD89" s="33">
        <f>SUMIF('reporting montigny'!$F$2:$EE$2,DD$4,'reporting montigny'!$F89:$EE89)+SUMIF('reporting boissy'!$F$2:$EE$2,DD$4,'reporting boissy'!$F89:$EE89)+SUMIF('reporting moussy'!$F$2:$EE$2,DD$4,'reporting moussy'!$F89:$EE89)+SUMIF('reporting trappes'!$F$2:$EE$2,DD$4,'reporting trappes'!$F89:$EE89)+SUMIF('SPACELOG 5 BP'!$F$2:$EE$2,DD$4,'SPACELOG 5 BP'!$F89:$EE89)+SUMIF('SPACELOG 6 BP'!$F$2:$EE$2,DD$4,'SPACELOG 6 BP'!$F89:$EE89)+SUMIF('SPACELOG 7 BP'!$F$2:$EE$2,DD$4,'SPACELOG 7 BP'!$F89:$EE89)+SUMIF('SPACELOG 8 BP'!$F$2:$EE$2,DD$4,'SPACELOG 8 BP'!$F89:$EE89)+SUMIF('SPACELOG 9 BP'!$F$2:$EE$2,DD$4,'SPACELOG 9 BP'!$F89:$EE89)+SUMIF('SPACELOG 10 BP'!$F$2:$EE$2,DD$4,'SPACELOG 10 BP'!$F89:$EE89)+SUMIF('SPACELOG 11 BP'!$F$2:$EE$2,DD$4,'SPACELOG 11 BP'!$F89:$EE89)+SUMIF('SPACELOG 12 BP'!$F$2:$EE$2,DD$4,'SPACELOG 12 BP'!$F89:$EE89)</f>
        <v>7575.0792255609322</v>
      </c>
      <c r="DE89" s="393">
        <f t="shared" ref="DE89:DE91" si="405">SUM(CS89:DD89)</f>
        <v>90900.950706731179</v>
      </c>
      <c r="DF89" s="33">
        <f>SUMIF('reporting montigny'!$F$2:$EE$2,DF$4,'reporting montigny'!$F89:$EE89)+SUMIF('reporting boissy'!$F$2:$EE$2,DF$4,'reporting boissy'!$F89:$EE89)+SUMIF('reporting moussy'!$F$2:$EE$2,DF$4,'reporting moussy'!$F89:$EE89)+SUMIF('reporting trappes'!$F$2:$EE$2,DF$4,'reporting trappes'!$F89:$EE89)+SUMIF('SPACELOG 5 BP'!$F$2:$EE$2,DF$4,'SPACELOG 5 BP'!$F89:$EE89)+SUMIF('SPACELOG 6 BP'!$F$2:$EE$2,DF$4,'SPACELOG 6 BP'!$F89:$EE89)+SUMIF('SPACELOG 7 BP'!$F$2:$EE$2,DF$4,'SPACELOG 7 BP'!$F89:$EE89)+SUMIF('SPACELOG 8 BP'!$F$2:$EE$2,DF$4,'SPACELOG 8 BP'!$F89:$EE89)+SUMIF('SPACELOG 9 BP'!$F$2:$EE$2,DF$4,'SPACELOG 9 BP'!$F89:$EE89)+SUMIF('SPACELOG 10 BP'!$F$2:$EE$2,DF$4,'SPACELOG 10 BP'!$F89:$EE89)+SUMIF('SPACELOG 11 BP'!$F$2:$EE$2,DF$4,'SPACELOG 11 BP'!$F89:$EE89)+SUMIF('SPACELOG 12 BP'!$F$2:$EE$2,DF$4,'SPACELOG 12 BP'!$F89:$EE89)</f>
        <v>7575.0792255609322</v>
      </c>
      <c r="DG89" s="33">
        <f>SUMIF('reporting montigny'!$F$2:$EE$2,DG$4,'reporting montigny'!$F89:$EE89)+SUMIF('reporting boissy'!$F$2:$EE$2,DG$4,'reporting boissy'!$F89:$EE89)+SUMIF('reporting moussy'!$F$2:$EE$2,DG$4,'reporting moussy'!$F89:$EE89)+SUMIF('reporting trappes'!$F$2:$EE$2,DG$4,'reporting trappes'!$F89:$EE89)+SUMIF('SPACELOG 5 BP'!$F$2:$EE$2,DG$4,'SPACELOG 5 BP'!$F89:$EE89)+SUMIF('SPACELOG 6 BP'!$F$2:$EE$2,DG$4,'SPACELOG 6 BP'!$F89:$EE89)+SUMIF('SPACELOG 7 BP'!$F$2:$EE$2,DG$4,'SPACELOG 7 BP'!$F89:$EE89)+SUMIF('SPACELOG 8 BP'!$F$2:$EE$2,DG$4,'SPACELOG 8 BP'!$F89:$EE89)+SUMIF('SPACELOG 9 BP'!$F$2:$EE$2,DG$4,'SPACELOG 9 BP'!$F89:$EE89)+SUMIF('SPACELOG 10 BP'!$F$2:$EE$2,DG$4,'SPACELOG 10 BP'!$F89:$EE89)+SUMIF('SPACELOG 11 BP'!$F$2:$EE$2,DG$4,'SPACELOG 11 BP'!$F89:$EE89)+SUMIF('SPACELOG 12 BP'!$F$2:$EE$2,DG$4,'SPACELOG 12 BP'!$F89:$EE89)</f>
        <v>7575.0792255609322</v>
      </c>
      <c r="DH89" s="33">
        <f>SUMIF('reporting montigny'!$F$2:$EE$2,DH$4,'reporting montigny'!$F89:$EE89)+SUMIF('reporting boissy'!$F$2:$EE$2,DH$4,'reporting boissy'!$F89:$EE89)+SUMIF('reporting moussy'!$F$2:$EE$2,DH$4,'reporting moussy'!$F89:$EE89)+SUMIF('reporting trappes'!$F$2:$EE$2,DH$4,'reporting trappes'!$F89:$EE89)+SUMIF('SPACELOG 5 BP'!$F$2:$EE$2,DH$4,'SPACELOG 5 BP'!$F89:$EE89)+SUMIF('SPACELOG 6 BP'!$F$2:$EE$2,DH$4,'SPACELOG 6 BP'!$F89:$EE89)+SUMIF('SPACELOG 7 BP'!$F$2:$EE$2,DH$4,'SPACELOG 7 BP'!$F89:$EE89)+SUMIF('SPACELOG 8 BP'!$F$2:$EE$2,DH$4,'SPACELOG 8 BP'!$F89:$EE89)+SUMIF('SPACELOG 9 BP'!$F$2:$EE$2,DH$4,'SPACELOG 9 BP'!$F89:$EE89)+SUMIF('SPACELOG 10 BP'!$F$2:$EE$2,DH$4,'SPACELOG 10 BP'!$F89:$EE89)+SUMIF('SPACELOG 11 BP'!$F$2:$EE$2,DH$4,'SPACELOG 11 BP'!$F89:$EE89)+SUMIF('SPACELOG 12 BP'!$F$2:$EE$2,DH$4,'SPACELOG 12 BP'!$F89:$EE89)</f>
        <v>7575.0792255609322</v>
      </c>
      <c r="DI89" s="33">
        <f>SUMIF('reporting montigny'!$F$2:$EE$2,DI$4,'reporting montigny'!$F89:$EE89)+SUMIF('reporting boissy'!$F$2:$EE$2,DI$4,'reporting boissy'!$F89:$EE89)+SUMIF('reporting moussy'!$F$2:$EE$2,DI$4,'reporting moussy'!$F89:$EE89)+SUMIF('reporting trappes'!$F$2:$EE$2,DI$4,'reporting trappes'!$F89:$EE89)+SUMIF('SPACELOG 5 BP'!$F$2:$EE$2,DI$4,'SPACELOG 5 BP'!$F89:$EE89)+SUMIF('SPACELOG 6 BP'!$F$2:$EE$2,DI$4,'SPACELOG 6 BP'!$F89:$EE89)+SUMIF('SPACELOG 7 BP'!$F$2:$EE$2,DI$4,'SPACELOG 7 BP'!$F89:$EE89)+SUMIF('SPACELOG 8 BP'!$F$2:$EE$2,DI$4,'SPACELOG 8 BP'!$F89:$EE89)+SUMIF('SPACELOG 9 BP'!$F$2:$EE$2,DI$4,'SPACELOG 9 BP'!$F89:$EE89)+SUMIF('SPACELOG 10 BP'!$F$2:$EE$2,DI$4,'SPACELOG 10 BP'!$F89:$EE89)+SUMIF('SPACELOG 11 BP'!$F$2:$EE$2,DI$4,'SPACELOG 11 BP'!$F89:$EE89)+SUMIF('SPACELOG 12 BP'!$F$2:$EE$2,DI$4,'SPACELOG 12 BP'!$F89:$EE89)</f>
        <v>7575.0792255609322</v>
      </c>
      <c r="DJ89" s="33">
        <f>SUMIF('reporting montigny'!$F$2:$EE$2,DJ$4,'reporting montigny'!$F89:$EE89)+SUMIF('reporting boissy'!$F$2:$EE$2,DJ$4,'reporting boissy'!$F89:$EE89)+SUMIF('reporting moussy'!$F$2:$EE$2,DJ$4,'reporting moussy'!$F89:$EE89)+SUMIF('reporting trappes'!$F$2:$EE$2,DJ$4,'reporting trappes'!$F89:$EE89)+SUMIF('SPACELOG 5 BP'!$F$2:$EE$2,DJ$4,'SPACELOG 5 BP'!$F89:$EE89)+SUMIF('SPACELOG 6 BP'!$F$2:$EE$2,DJ$4,'SPACELOG 6 BP'!$F89:$EE89)+SUMIF('SPACELOG 7 BP'!$F$2:$EE$2,DJ$4,'SPACELOG 7 BP'!$F89:$EE89)+SUMIF('SPACELOG 8 BP'!$F$2:$EE$2,DJ$4,'SPACELOG 8 BP'!$F89:$EE89)+SUMIF('SPACELOG 9 BP'!$F$2:$EE$2,DJ$4,'SPACELOG 9 BP'!$F89:$EE89)+SUMIF('SPACELOG 10 BP'!$F$2:$EE$2,DJ$4,'SPACELOG 10 BP'!$F89:$EE89)+SUMIF('SPACELOG 11 BP'!$F$2:$EE$2,DJ$4,'SPACELOG 11 BP'!$F89:$EE89)+SUMIF('SPACELOG 12 BP'!$F$2:$EE$2,DJ$4,'SPACELOG 12 BP'!$F89:$EE89)</f>
        <v>7575.0792255609322</v>
      </c>
      <c r="DK89" s="33">
        <f>SUMIF('reporting montigny'!$F$2:$EE$2,DK$4,'reporting montigny'!$F89:$EE89)+SUMIF('reporting boissy'!$F$2:$EE$2,DK$4,'reporting boissy'!$F89:$EE89)+SUMIF('reporting moussy'!$F$2:$EE$2,DK$4,'reporting moussy'!$F89:$EE89)+SUMIF('reporting trappes'!$F$2:$EE$2,DK$4,'reporting trappes'!$F89:$EE89)+SUMIF('SPACELOG 5 BP'!$F$2:$EE$2,DK$4,'SPACELOG 5 BP'!$F89:$EE89)+SUMIF('SPACELOG 6 BP'!$F$2:$EE$2,DK$4,'SPACELOG 6 BP'!$F89:$EE89)+SUMIF('SPACELOG 7 BP'!$F$2:$EE$2,DK$4,'SPACELOG 7 BP'!$F89:$EE89)+SUMIF('SPACELOG 8 BP'!$F$2:$EE$2,DK$4,'SPACELOG 8 BP'!$F89:$EE89)+SUMIF('SPACELOG 9 BP'!$F$2:$EE$2,DK$4,'SPACELOG 9 BP'!$F89:$EE89)+SUMIF('SPACELOG 10 BP'!$F$2:$EE$2,DK$4,'SPACELOG 10 BP'!$F89:$EE89)+SUMIF('SPACELOG 11 BP'!$F$2:$EE$2,DK$4,'SPACELOG 11 BP'!$F89:$EE89)+SUMIF('SPACELOG 12 BP'!$F$2:$EE$2,DK$4,'SPACELOG 12 BP'!$F89:$EE89)</f>
        <v>7575.0792255609322</v>
      </c>
      <c r="DL89" s="33">
        <f>SUMIF('reporting montigny'!$F$2:$EE$2,DL$4,'reporting montigny'!$F89:$EE89)+SUMIF('reporting boissy'!$F$2:$EE$2,DL$4,'reporting boissy'!$F89:$EE89)+SUMIF('reporting moussy'!$F$2:$EE$2,DL$4,'reporting moussy'!$F89:$EE89)+SUMIF('reporting trappes'!$F$2:$EE$2,DL$4,'reporting trappes'!$F89:$EE89)+SUMIF('SPACELOG 5 BP'!$F$2:$EE$2,DL$4,'SPACELOG 5 BP'!$F89:$EE89)+SUMIF('SPACELOG 6 BP'!$F$2:$EE$2,DL$4,'SPACELOG 6 BP'!$F89:$EE89)+SUMIF('SPACELOG 7 BP'!$F$2:$EE$2,DL$4,'SPACELOG 7 BP'!$F89:$EE89)+SUMIF('SPACELOG 8 BP'!$F$2:$EE$2,DL$4,'SPACELOG 8 BP'!$F89:$EE89)+SUMIF('SPACELOG 9 BP'!$F$2:$EE$2,DL$4,'SPACELOG 9 BP'!$F89:$EE89)+SUMIF('SPACELOG 10 BP'!$F$2:$EE$2,DL$4,'SPACELOG 10 BP'!$F89:$EE89)+SUMIF('SPACELOG 11 BP'!$F$2:$EE$2,DL$4,'SPACELOG 11 BP'!$F89:$EE89)+SUMIF('SPACELOG 12 BP'!$F$2:$EE$2,DL$4,'SPACELOG 12 BP'!$F89:$EE89)</f>
        <v>7575.0792255609322</v>
      </c>
      <c r="DM89" s="33">
        <f>SUMIF('reporting montigny'!$F$2:$EE$2,DM$4,'reporting montigny'!$F89:$EE89)+SUMIF('reporting boissy'!$F$2:$EE$2,DM$4,'reporting boissy'!$F89:$EE89)+SUMIF('reporting moussy'!$F$2:$EE$2,DM$4,'reporting moussy'!$F89:$EE89)+SUMIF('reporting trappes'!$F$2:$EE$2,DM$4,'reporting trappes'!$F89:$EE89)+SUMIF('SPACELOG 5 BP'!$F$2:$EE$2,DM$4,'SPACELOG 5 BP'!$F89:$EE89)+SUMIF('SPACELOG 6 BP'!$F$2:$EE$2,DM$4,'SPACELOG 6 BP'!$F89:$EE89)+SUMIF('SPACELOG 7 BP'!$F$2:$EE$2,DM$4,'SPACELOG 7 BP'!$F89:$EE89)+SUMIF('SPACELOG 8 BP'!$F$2:$EE$2,DM$4,'SPACELOG 8 BP'!$F89:$EE89)+SUMIF('SPACELOG 9 BP'!$F$2:$EE$2,DM$4,'SPACELOG 9 BP'!$F89:$EE89)+SUMIF('SPACELOG 10 BP'!$F$2:$EE$2,DM$4,'SPACELOG 10 BP'!$F89:$EE89)+SUMIF('SPACELOG 11 BP'!$F$2:$EE$2,DM$4,'SPACELOG 11 BP'!$F89:$EE89)+SUMIF('SPACELOG 12 BP'!$F$2:$EE$2,DM$4,'SPACELOG 12 BP'!$F89:$EE89)</f>
        <v>7575.0792255609322</v>
      </c>
      <c r="DN89" s="33">
        <f>SUMIF('reporting montigny'!$F$2:$EE$2,DN$4,'reporting montigny'!$F89:$EE89)+SUMIF('reporting boissy'!$F$2:$EE$2,DN$4,'reporting boissy'!$F89:$EE89)+SUMIF('reporting moussy'!$F$2:$EE$2,DN$4,'reporting moussy'!$F89:$EE89)+SUMIF('reporting trappes'!$F$2:$EE$2,DN$4,'reporting trappes'!$F89:$EE89)+SUMIF('SPACELOG 5 BP'!$F$2:$EE$2,DN$4,'SPACELOG 5 BP'!$F89:$EE89)+SUMIF('SPACELOG 6 BP'!$F$2:$EE$2,DN$4,'SPACELOG 6 BP'!$F89:$EE89)+SUMIF('SPACELOG 7 BP'!$F$2:$EE$2,DN$4,'SPACELOG 7 BP'!$F89:$EE89)+SUMIF('SPACELOG 8 BP'!$F$2:$EE$2,DN$4,'SPACELOG 8 BP'!$F89:$EE89)+SUMIF('SPACELOG 9 BP'!$F$2:$EE$2,DN$4,'SPACELOG 9 BP'!$F89:$EE89)+SUMIF('SPACELOG 10 BP'!$F$2:$EE$2,DN$4,'SPACELOG 10 BP'!$F89:$EE89)+SUMIF('SPACELOG 11 BP'!$F$2:$EE$2,DN$4,'SPACELOG 11 BP'!$F89:$EE89)+SUMIF('SPACELOG 12 BP'!$F$2:$EE$2,DN$4,'SPACELOG 12 BP'!$F89:$EE89)</f>
        <v>7575.0792255609322</v>
      </c>
      <c r="DO89" s="33">
        <f>SUMIF('reporting montigny'!$F$2:$EE$2,DO$4,'reporting montigny'!$F89:$EE89)+SUMIF('reporting boissy'!$F$2:$EE$2,DO$4,'reporting boissy'!$F89:$EE89)+SUMIF('reporting moussy'!$F$2:$EE$2,DO$4,'reporting moussy'!$F89:$EE89)+SUMIF('reporting trappes'!$F$2:$EE$2,DO$4,'reporting trappes'!$F89:$EE89)+SUMIF('SPACELOG 5 BP'!$F$2:$EE$2,DO$4,'SPACELOG 5 BP'!$F89:$EE89)+SUMIF('SPACELOG 6 BP'!$F$2:$EE$2,DO$4,'SPACELOG 6 BP'!$F89:$EE89)+SUMIF('SPACELOG 7 BP'!$F$2:$EE$2,DO$4,'SPACELOG 7 BP'!$F89:$EE89)+SUMIF('SPACELOG 8 BP'!$F$2:$EE$2,DO$4,'SPACELOG 8 BP'!$F89:$EE89)+SUMIF('SPACELOG 9 BP'!$F$2:$EE$2,DO$4,'SPACELOG 9 BP'!$F89:$EE89)+SUMIF('SPACELOG 10 BP'!$F$2:$EE$2,DO$4,'SPACELOG 10 BP'!$F89:$EE89)+SUMIF('SPACELOG 11 BP'!$F$2:$EE$2,DO$4,'SPACELOG 11 BP'!$F89:$EE89)+SUMIF('SPACELOG 12 BP'!$F$2:$EE$2,DO$4,'SPACELOG 12 BP'!$F89:$EE89)</f>
        <v>7575.0792255609322</v>
      </c>
      <c r="DP89" s="33">
        <f>SUMIF('reporting montigny'!$F$2:$EE$2,DP$4,'reporting montigny'!$F89:$EE89)+SUMIF('reporting boissy'!$F$2:$EE$2,DP$4,'reporting boissy'!$F89:$EE89)+SUMIF('reporting moussy'!$F$2:$EE$2,DP$4,'reporting moussy'!$F89:$EE89)+SUMIF('reporting trappes'!$F$2:$EE$2,DP$4,'reporting trappes'!$F89:$EE89)+SUMIF('SPACELOG 5 BP'!$F$2:$EE$2,DP$4,'SPACELOG 5 BP'!$F89:$EE89)+SUMIF('SPACELOG 6 BP'!$F$2:$EE$2,DP$4,'SPACELOG 6 BP'!$F89:$EE89)+SUMIF('SPACELOG 7 BP'!$F$2:$EE$2,DP$4,'SPACELOG 7 BP'!$F89:$EE89)+SUMIF('SPACELOG 8 BP'!$F$2:$EE$2,DP$4,'SPACELOG 8 BP'!$F89:$EE89)+SUMIF('SPACELOG 9 BP'!$F$2:$EE$2,DP$4,'SPACELOG 9 BP'!$F89:$EE89)+SUMIF('SPACELOG 10 BP'!$F$2:$EE$2,DP$4,'SPACELOG 10 BP'!$F89:$EE89)+SUMIF('SPACELOG 11 BP'!$F$2:$EE$2,DP$4,'SPACELOG 11 BP'!$F89:$EE89)+SUMIF('SPACELOG 12 BP'!$F$2:$EE$2,DP$4,'SPACELOG 12 BP'!$F89:$EE89)</f>
        <v>7575.0792255609322</v>
      </c>
      <c r="DQ89" s="33">
        <f>SUMIF('reporting montigny'!$F$2:$EE$2,DQ$4,'reporting montigny'!$F89:$EE89)+SUMIF('reporting boissy'!$F$2:$EE$2,DQ$4,'reporting boissy'!$F89:$EE89)+SUMIF('reporting moussy'!$F$2:$EE$2,DQ$4,'reporting moussy'!$F89:$EE89)+SUMIF('reporting trappes'!$F$2:$EE$2,DQ$4,'reporting trappes'!$F89:$EE89)+SUMIF('SPACELOG 5 BP'!$F$2:$EE$2,DQ$4,'SPACELOG 5 BP'!$F89:$EE89)+SUMIF('SPACELOG 6 BP'!$F$2:$EE$2,DQ$4,'SPACELOG 6 BP'!$F89:$EE89)+SUMIF('SPACELOG 7 BP'!$F$2:$EE$2,DQ$4,'SPACELOG 7 BP'!$F89:$EE89)+SUMIF('SPACELOG 8 BP'!$F$2:$EE$2,DQ$4,'SPACELOG 8 BP'!$F89:$EE89)+SUMIF('SPACELOG 9 BP'!$F$2:$EE$2,DQ$4,'SPACELOG 9 BP'!$F89:$EE89)+SUMIF('SPACELOG 10 BP'!$F$2:$EE$2,DQ$4,'SPACELOG 10 BP'!$F89:$EE89)+SUMIF('SPACELOG 11 BP'!$F$2:$EE$2,DQ$4,'SPACELOG 11 BP'!$F89:$EE89)+SUMIF('SPACELOG 12 BP'!$F$2:$EE$2,DQ$4,'SPACELOG 12 BP'!$F89:$EE89)</f>
        <v>7575.0792255609322</v>
      </c>
      <c r="DR89" s="393">
        <f t="shared" ref="DR89:DR91" si="406">SUM(DF89:DQ89)</f>
        <v>90900.950706731179</v>
      </c>
    </row>
    <row r="90" spans="2:122" x14ac:dyDescent="0.2">
      <c r="D90" s="327"/>
      <c r="E90" s="1" t="s">
        <v>330</v>
      </c>
      <c r="F90" s="33">
        <f>SUMIF('reporting montigny'!$F$2:$EE$2,F$4,'reporting montigny'!$F90:$EE90)+SUMIF('reporting boissy'!$F$2:$EE$2,F$4,'reporting boissy'!$F90:$EE90)+SUMIF('reporting moussy'!$F$2:$EE$2,F$4,'reporting moussy'!$F90:$EE90)+SUMIF('reporting trappes'!$F$2:$EE$2,F$4,'reporting trappes'!$F90:$EE90)+SUMIF('SPACELOG 5 BP'!$F$2:$EE$2,F$4,'SPACELOG 5 BP'!$F90:$EE90)+SUMIF('SPACELOG 6 BP'!$F$2:$EE$2,F$4,'SPACELOG 6 BP'!$F90:$EE90)+SUMIF('SPACELOG 7 BP'!$F$2:$EE$2,F$4,'SPACELOG 7 BP'!$F90:$EE90)+SUMIF('SPACELOG 8 BP'!$F$2:$EE$2,F$4,'SPACELOG 8 BP'!$F90:$EE90)+SUMIF('SPACELOG 9 BP'!$F$2:$EE$2,F$4,'SPACELOG 9 BP'!$F90:$EE90)+SUMIF('SPACELOG 10 BP'!$F$2:$EE$2,F$4,'SPACELOG 10 BP'!$F90:$EE90)+SUMIF('SPACELOG 11 BP'!$F$2:$EE$2,F$4,'SPACELOG 11 BP'!$F90:$EE90)+SUMIF('SPACELOG 12 BP'!$F$2:$EE$2,F$4,'SPACELOG 12 BP'!$F90:$EE90)</f>
        <v>0</v>
      </c>
      <c r="G90" s="33">
        <f>SUMIF('reporting montigny'!$F$2:$EE$2,G$4,'reporting montigny'!$F90:$EE90)+SUMIF('reporting boissy'!$F$2:$EE$2,G$4,'reporting boissy'!$F90:$EE90)+SUMIF('reporting moussy'!$F$2:$EE$2,G$4,'reporting moussy'!$F90:$EE90)+SUMIF('reporting trappes'!$F$2:$EE$2,G$4,'reporting trappes'!$F90:$EE90)+SUMIF('SPACELOG 5 BP'!$F$2:$EE$2,G$4,'SPACELOG 5 BP'!$F90:$EE90)+SUMIF('SPACELOG 6 BP'!$F$2:$EE$2,G$4,'SPACELOG 6 BP'!$F90:$EE90)+SUMIF('SPACELOG 7 BP'!$F$2:$EE$2,G$4,'SPACELOG 7 BP'!$F90:$EE90)+SUMIF('SPACELOG 8 BP'!$F$2:$EE$2,G$4,'SPACELOG 8 BP'!$F90:$EE90)+SUMIF('SPACELOG 9 BP'!$F$2:$EE$2,G$4,'SPACELOG 9 BP'!$F90:$EE90)+SUMIF('SPACELOG 10 BP'!$F$2:$EE$2,G$4,'SPACELOG 10 BP'!$F90:$EE90)+SUMIF('SPACELOG 11 BP'!$F$2:$EE$2,G$4,'SPACELOG 11 BP'!$F90:$EE90)+SUMIF('SPACELOG 12 BP'!$F$2:$EE$2,G$4,'SPACELOG 12 BP'!$F90:$EE90)</f>
        <v>0</v>
      </c>
      <c r="H90" s="33">
        <f>SUMIF('reporting montigny'!$F$2:$EE$2,H$4,'reporting montigny'!$F90:$EE90)+SUMIF('reporting boissy'!$F$2:$EE$2,H$4,'reporting boissy'!$F90:$EE90)+SUMIF('reporting moussy'!$F$2:$EE$2,H$4,'reporting moussy'!$F90:$EE90)+SUMIF('reporting trappes'!$F$2:$EE$2,H$4,'reporting trappes'!$F90:$EE90)+SUMIF('SPACELOG 5 BP'!$F$2:$EE$2,H$4,'SPACELOG 5 BP'!$F90:$EE90)+SUMIF('SPACELOG 6 BP'!$F$2:$EE$2,H$4,'SPACELOG 6 BP'!$F90:$EE90)+SUMIF('SPACELOG 7 BP'!$F$2:$EE$2,H$4,'SPACELOG 7 BP'!$F90:$EE90)+SUMIF('SPACELOG 8 BP'!$F$2:$EE$2,H$4,'SPACELOG 8 BP'!$F90:$EE90)+SUMIF('SPACELOG 9 BP'!$F$2:$EE$2,H$4,'SPACELOG 9 BP'!$F90:$EE90)+SUMIF('SPACELOG 10 BP'!$F$2:$EE$2,H$4,'SPACELOG 10 BP'!$F90:$EE90)+SUMIF('SPACELOG 11 BP'!$F$2:$EE$2,H$4,'SPACELOG 11 BP'!$F90:$EE90)+SUMIF('SPACELOG 12 BP'!$F$2:$EE$2,H$4,'SPACELOG 12 BP'!$F90:$EE90)</f>
        <v>0</v>
      </c>
      <c r="I90" s="33">
        <f>SUMIF('reporting montigny'!$F$2:$EE$2,I$4,'reporting montigny'!$F90:$EE90)+SUMIF('reporting boissy'!$F$2:$EE$2,I$4,'reporting boissy'!$F90:$EE90)+SUMIF('reporting moussy'!$F$2:$EE$2,I$4,'reporting moussy'!$F90:$EE90)+SUMIF('reporting trappes'!$F$2:$EE$2,I$4,'reporting trappes'!$F90:$EE90)+SUMIF('SPACELOG 5 BP'!$F$2:$EE$2,I$4,'SPACELOG 5 BP'!$F90:$EE90)+SUMIF('SPACELOG 6 BP'!$F$2:$EE$2,I$4,'SPACELOG 6 BP'!$F90:$EE90)+SUMIF('SPACELOG 7 BP'!$F$2:$EE$2,I$4,'SPACELOG 7 BP'!$F90:$EE90)+SUMIF('SPACELOG 8 BP'!$F$2:$EE$2,I$4,'SPACELOG 8 BP'!$F90:$EE90)+SUMIF('SPACELOG 9 BP'!$F$2:$EE$2,I$4,'SPACELOG 9 BP'!$F90:$EE90)+SUMIF('SPACELOG 10 BP'!$F$2:$EE$2,I$4,'SPACELOG 10 BP'!$F90:$EE90)+SUMIF('SPACELOG 11 BP'!$F$2:$EE$2,I$4,'SPACELOG 11 BP'!$F90:$EE90)+SUMIF('SPACELOG 12 BP'!$F$2:$EE$2,I$4,'SPACELOG 12 BP'!$F90:$EE90)</f>
        <v>0</v>
      </c>
      <c r="J90" s="33">
        <f>SUMIF('reporting montigny'!$F$2:$EE$2,J$4,'reporting montigny'!$F90:$EE90)+SUMIF('reporting boissy'!$F$2:$EE$2,J$4,'reporting boissy'!$F90:$EE90)+SUMIF('reporting moussy'!$F$2:$EE$2,J$4,'reporting moussy'!$F90:$EE90)+SUMIF('reporting trappes'!$F$2:$EE$2,J$4,'reporting trappes'!$F90:$EE90)+SUMIF('SPACELOG 5 BP'!$F$2:$EE$2,J$4,'SPACELOG 5 BP'!$F90:$EE90)+SUMIF('SPACELOG 6 BP'!$F$2:$EE$2,J$4,'SPACELOG 6 BP'!$F90:$EE90)+SUMIF('SPACELOG 7 BP'!$F$2:$EE$2,J$4,'SPACELOG 7 BP'!$F90:$EE90)+SUMIF('SPACELOG 8 BP'!$F$2:$EE$2,J$4,'SPACELOG 8 BP'!$F90:$EE90)+SUMIF('SPACELOG 9 BP'!$F$2:$EE$2,J$4,'SPACELOG 9 BP'!$F90:$EE90)+SUMIF('SPACELOG 10 BP'!$F$2:$EE$2,J$4,'SPACELOG 10 BP'!$F90:$EE90)+SUMIF('SPACELOG 11 BP'!$F$2:$EE$2,J$4,'SPACELOG 11 BP'!$F90:$EE90)+SUMIF('SPACELOG 12 BP'!$F$2:$EE$2,J$4,'SPACELOG 12 BP'!$F90:$EE90)</f>
        <v>0</v>
      </c>
      <c r="K90" s="33">
        <f>SUMIF('reporting montigny'!$F$2:$EE$2,K$4,'reporting montigny'!$F90:$EE90)+SUMIF('reporting boissy'!$F$2:$EE$2,K$4,'reporting boissy'!$F90:$EE90)+SUMIF('reporting moussy'!$F$2:$EE$2,K$4,'reporting moussy'!$F90:$EE90)+SUMIF('reporting trappes'!$F$2:$EE$2,K$4,'reporting trappes'!$F90:$EE90)+SUMIF('SPACELOG 5 BP'!$F$2:$EE$2,K$4,'SPACELOG 5 BP'!$F90:$EE90)+SUMIF('SPACELOG 6 BP'!$F$2:$EE$2,K$4,'SPACELOG 6 BP'!$F90:$EE90)+SUMIF('SPACELOG 7 BP'!$F$2:$EE$2,K$4,'SPACELOG 7 BP'!$F90:$EE90)+SUMIF('SPACELOG 8 BP'!$F$2:$EE$2,K$4,'SPACELOG 8 BP'!$F90:$EE90)+SUMIF('SPACELOG 9 BP'!$F$2:$EE$2,K$4,'SPACELOG 9 BP'!$F90:$EE90)+SUMIF('SPACELOG 10 BP'!$F$2:$EE$2,K$4,'SPACELOG 10 BP'!$F90:$EE90)+SUMIF('SPACELOG 11 BP'!$F$2:$EE$2,K$4,'SPACELOG 11 BP'!$F90:$EE90)+SUMIF('SPACELOG 12 BP'!$F$2:$EE$2,K$4,'SPACELOG 12 BP'!$F90:$EE90)</f>
        <v>0</v>
      </c>
      <c r="L90" s="33">
        <f>SUMIF('reporting montigny'!$F$2:$EE$2,L$4,'reporting montigny'!$F90:$EE90)+SUMIF('reporting boissy'!$F$2:$EE$2,L$4,'reporting boissy'!$F90:$EE90)+SUMIF('reporting moussy'!$F$2:$EE$2,L$4,'reporting moussy'!$F90:$EE90)+SUMIF('reporting trappes'!$F$2:$EE$2,L$4,'reporting trappes'!$F90:$EE90)+SUMIF('SPACELOG 5 BP'!$F$2:$EE$2,L$4,'SPACELOG 5 BP'!$F90:$EE90)+SUMIF('SPACELOG 6 BP'!$F$2:$EE$2,L$4,'SPACELOG 6 BP'!$F90:$EE90)+SUMIF('SPACELOG 7 BP'!$F$2:$EE$2,L$4,'SPACELOG 7 BP'!$F90:$EE90)+SUMIF('SPACELOG 8 BP'!$F$2:$EE$2,L$4,'SPACELOG 8 BP'!$F90:$EE90)+SUMIF('SPACELOG 9 BP'!$F$2:$EE$2,L$4,'SPACELOG 9 BP'!$F90:$EE90)+SUMIF('SPACELOG 10 BP'!$F$2:$EE$2,L$4,'SPACELOG 10 BP'!$F90:$EE90)+SUMIF('SPACELOG 11 BP'!$F$2:$EE$2,L$4,'SPACELOG 11 BP'!$F90:$EE90)+SUMIF('SPACELOG 12 BP'!$F$2:$EE$2,L$4,'SPACELOG 12 BP'!$F90:$EE90)</f>
        <v>0</v>
      </c>
      <c r="M90" s="33">
        <f>SUMIF('reporting montigny'!$F$2:$EE$2,M$4,'reporting montigny'!$F90:$EE90)+SUMIF('reporting boissy'!$F$2:$EE$2,M$4,'reporting boissy'!$F90:$EE90)+SUMIF('reporting moussy'!$F$2:$EE$2,M$4,'reporting moussy'!$F90:$EE90)+SUMIF('reporting trappes'!$F$2:$EE$2,M$4,'reporting trappes'!$F90:$EE90)+SUMIF('SPACELOG 5 BP'!$F$2:$EE$2,M$4,'SPACELOG 5 BP'!$F90:$EE90)+SUMIF('SPACELOG 6 BP'!$F$2:$EE$2,M$4,'SPACELOG 6 BP'!$F90:$EE90)+SUMIF('SPACELOG 7 BP'!$F$2:$EE$2,M$4,'SPACELOG 7 BP'!$F90:$EE90)+SUMIF('SPACELOG 8 BP'!$F$2:$EE$2,M$4,'SPACELOG 8 BP'!$F90:$EE90)+SUMIF('SPACELOG 9 BP'!$F$2:$EE$2,M$4,'SPACELOG 9 BP'!$F90:$EE90)+SUMIF('SPACELOG 10 BP'!$F$2:$EE$2,M$4,'SPACELOG 10 BP'!$F90:$EE90)+SUMIF('SPACELOG 11 BP'!$F$2:$EE$2,M$4,'SPACELOG 11 BP'!$F90:$EE90)+SUMIF('SPACELOG 12 BP'!$F$2:$EE$2,M$4,'SPACELOG 12 BP'!$F90:$EE90)</f>
        <v>0</v>
      </c>
      <c r="N90" s="33">
        <f>SUMIF('reporting montigny'!$F$2:$EE$2,N$4,'reporting montigny'!$F90:$EE90)+SUMIF('reporting boissy'!$F$2:$EE$2,N$4,'reporting boissy'!$F90:$EE90)+SUMIF('reporting moussy'!$F$2:$EE$2,N$4,'reporting moussy'!$F90:$EE90)+SUMIF('reporting trappes'!$F$2:$EE$2,N$4,'reporting trappes'!$F90:$EE90)+SUMIF('SPACELOG 5 BP'!$F$2:$EE$2,N$4,'SPACELOG 5 BP'!$F90:$EE90)+SUMIF('SPACELOG 6 BP'!$F$2:$EE$2,N$4,'SPACELOG 6 BP'!$F90:$EE90)+SUMIF('SPACELOG 7 BP'!$F$2:$EE$2,N$4,'SPACELOG 7 BP'!$F90:$EE90)+SUMIF('SPACELOG 8 BP'!$F$2:$EE$2,N$4,'SPACELOG 8 BP'!$F90:$EE90)+SUMIF('SPACELOG 9 BP'!$F$2:$EE$2,N$4,'SPACELOG 9 BP'!$F90:$EE90)+SUMIF('SPACELOG 10 BP'!$F$2:$EE$2,N$4,'SPACELOG 10 BP'!$F90:$EE90)+SUMIF('SPACELOG 11 BP'!$F$2:$EE$2,N$4,'SPACELOG 11 BP'!$F90:$EE90)+SUMIF('SPACELOG 12 BP'!$F$2:$EE$2,N$4,'SPACELOG 12 BP'!$F90:$EE90)</f>
        <v>149.99999999999997</v>
      </c>
      <c r="O90" s="33">
        <f>SUMIF('reporting montigny'!$F$2:$EE$2,O$4,'reporting montigny'!$F90:$EE90)+SUMIF('reporting boissy'!$F$2:$EE$2,O$4,'reporting boissy'!$F90:$EE90)+SUMIF('reporting moussy'!$F$2:$EE$2,O$4,'reporting moussy'!$F90:$EE90)+SUMIF('reporting trappes'!$F$2:$EE$2,O$4,'reporting trappes'!$F90:$EE90)+SUMIF('SPACELOG 5 BP'!$F$2:$EE$2,O$4,'SPACELOG 5 BP'!$F90:$EE90)+SUMIF('SPACELOG 6 BP'!$F$2:$EE$2,O$4,'SPACELOG 6 BP'!$F90:$EE90)+SUMIF('SPACELOG 7 BP'!$F$2:$EE$2,O$4,'SPACELOG 7 BP'!$F90:$EE90)+SUMIF('SPACELOG 8 BP'!$F$2:$EE$2,O$4,'SPACELOG 8 BP'!$F90:$EE90)+SUMIF('SPACELOG 9 BP'!$F$2:$EE$2,O$4,'SPACELOG 9 BP'!$F90:$EE90)+SUMIF('SPACELOG 10 BP'!$F$2:$EE$2,O$4,'SPACELOG 10 BP'!$F90:$EE90)+SUMIF('SPACELOG 11 BP'!$F$2:$EE$2,O$4,'SPACELOG 11 BP'!$F90:$EE90)+SUMIF('SPACELOG 12 BP'!$F$2:$EE$2,O$4,'SPACELOG 12 BP'!$F90:$EE90)</f>
        <v>149.99999999999997</v>
      </c>
      <c r="P90" s="33">
        <f>SUMIF('reporting montigny'!$F$2:$EE$2,P$4,'reporting montigny'!$F90:$EE90)+SUMIF('reporting boissy'!$F$2:$EE$2,P$4,'reporting boissy'!$F90:$EE90)+SUMIF('reporting moussy'!$F$2:$EE$2,P$4,'reporting moussy'!$F90:$EE90)+SUMIF('reporting trappes'!$F$2:$EE$2,P$4,'reporting trappes'!$F90:$EE90)+SUMIF('SPACELOG 5 BP'!$F$2:$EE$2,P$4,'SPACELOG 5 BP'!$F90:$EE90)+SUMIF('SPACELOG 6 BP'!$F$2:$EE$2,P$4,'SPACELOG 6 BP'!$F90:$EE90)+SUMIF('SPACELOG 7 BP'!$F$2:$EE$2,P$4,'SPACELOG 7 BP'!$F90:$EE90)+SUMIF('SPACELOG 8 BP'!$F$2:$EE$2,P$4,'SPACELOG 8 BP'!$F90:$EE90)+SUMIF('SPACELOG 9 BP'!$F$2:$EE$2,P$4,'SPACELOG 9 BP'!$F90:$EE90)+SUMIF('SPACELOG 10 BP'!$F$2:$EE$2,P$4,'SPACELOG 10 BP'!$F90:$EE90)+SUMIF('SPACELOG 11 BP'!$F$2:$EE$2,P$4,'SPACELOG 11 BP'!$F90:$EE90)+SUMIF('SPACELOG 12 BP'!$F$2:$EE$2,P$4,'SPACELOG 12 BP'!$F90:$EE90)</f>
        <v>149.99999999999997</v>
      </c>
      <c r="Q90" s="33">
        <f>SUMIF('reporting montigny'!$F$2:$EE$2,Q$4,'reporting montigny'!$F90:$EE90)+SUMIF('reporting boissy'!$F$2:$EE$2,Q$4,'reporting boissy'!$F90:$EE90)+SUMIF('reporting moussy'!$F$2:$EE$2,Q$4,'reporting moussy'!$F90:$EE90)+SUMIF('reporting trappes'!$F$2:$EE$2,Q$4,'reporting trappes'!$F90:$EE90)+SUMIF('SPACELOG 5 BP'!$F$2:$EE$2,Q$4,'SPACELOG 5 BP'!$F90:$EE90)+SUMIF('SPACELOG 6 BP'!$F$2:$EE$2,Q$4,'SPACELOG 6 BP'!$F90:$EE90)+SUMIF('SPACELOG 7 BP'!$F$2:$EE$2,Q$4,'SPACELOG 7 BP'!$F90:$EE90)+SUMIF('SPACELOG 8 BP'!$F$2:$EE$2,Q$4,'SPACELOG 8 BP'!$F90:$EE90)+SUMIF('SPACELOG 9 BP'!$F$2:$EE$2,Q$4,'SPACELOG 9 BP'!$F90:$EE90)+SUMIF('SPACELOG 10 BP'!$F$2:$EE$2,Q$4,'SPACELOG 10 BP'!$F90:$EE90)+SUMIF('SPACELOG 11 BP'!$F$2:$EE$2,Q$4,'SPACELOG 11 BP'!$F90:$EE90)+SUMIF('SPACELOG 12 BP'!$F$2:$EE$2,Q$4,'SPACELOG 12 BP'!$F90:$EE90)</f>
        <v>149.99999999999997</v>
      </c>
      <c r="R90" s="393">
        <f t="shared" si="398"/>
        <v>599.99999999999989</v>
      </c>
      <c r="S90" s="33">
        <f>SUMIF('reporting montigny'!$F$2:$EE$2,S$4,'reporting montigny'!$F90:$EE90)+SUMIF('reporting boissy'!$F$2:$EE$2,S$4,'reporting boissy'!$F90:$EE90)+SUMIF('reporting moussy'!$F$2:$EE$2,S$4,'reporting moussy'!$F90:$EE90)+SUMIF('reporting trappes'!$F$2:$EE$2,S$4,'reporting trappes'!$F90:$EE90)+SUMIF('SPACELOG 5 BP'!$F$2:$EE$2,S$4,'SPACELOG 5 BP'!$F90:$EE90)+SUMIF('SPACELOG 6 BP'!$F$2:$EE$2,S$4,'SPACELOG 6 BP'!$F90:$EE90)+SUMIF('SPACELOG 7 BP'!$F$2:$EE$2,S$4,'SPACELOG 7 BP'!$F90:$EE90)+SUMIF('SPACELOG 8 BP'!$F$2:$EE$2,S$4,'SPACELOG 8 BP'!$F90:$EE90)+SUMIF('SPACELOG 9 BP'!$F$2:$EE$2,S$4,'SPACELOG 9 BP'!$F90:$EE90)+SUMIF('SPACELOG 10 BP'!$F$2:$EE$2,S$4,'SPACELOG 10 BP'!$F90:$EE90)+SUMIF('SPACELOG 11 BP'!$F$2:$EE$2,S$4,'SPACELOG 11 BP'!$F90:$EE90)+SUMIF('SPACELOG 12 BP'!$F$2:$EE$2,S$4,'SPACELOG 12 BP'!$F90:$EE90)</f>
        <v>149.99999999999997</v>
      </c>
      <c r="T90" s="33">
        <f>SUMIF('reporting montigny'!$F$2:$EE$2,T$4,'reporting montigny'!$F90:$EE90)+SUMIF('reporting boissy'!$F$2:$EE$2,T$4,'reporting boissy'!$F90:$EE90)+SUMIF('reporting moussy'!$F$2:$EE$2,T$4,'reporting moussy'!$F90:$EE90)+SUMIF('reporting trappes'!$F$2:$EE$2,T$4,'reporting trappes'!$F90:$EE90)+SUMIF('SPACELOG 5 BP'!$F$2:$EE$2,T$4,'SPACELOG 5 BP'!$F90:$EE90)+SUMIF('SPACELOG 6 BP'!$F$2:$EE$2,T$4,'SPACELOG 6 BP'!$F90:$EE90)+SUMIF('SPACELOG 7 BP'!$F$2:$EE$2,T$4,'SPACELOG 7 BP'!$F90:$EE90)+SUMIF('SPACELOG 8 BP'!$F$2:$EE$2,T$4,'SPACELOG 8 BP'!$F90:$EE90)+SUMIF('SPACELOG 9 BP'!$F$2:$EE$2,T$4,'SPACELOG 9 BP'!$F90:$EE90)+SUMIF('SPACELOG 10 BP'!$F$2:$EE$2,T$4,'SPACELOG 10 BP'!$F90:$EE90)+SUMIF('SPACELOG 11 BP'!$F$2:$EE$2,T$4,'SPACELOG 11 BP'!$F90:$EE90)+SUMIF('SPACELOG 12 BP'!$F$2:$EE$2,T$4,'SPACELOG 12 BP'!$F90:$EE90)</f>
        <v>149.99999999999997</v>
      </c>
      <c r="U90" s="33">
        <f>SUMIF('reporting montigny'!$F$2:$EE$2,U$4,'reporting montigny'!$F90:$EE90)+SUMIF('reporting boissy'!$F$2:$EE$2,U$4,'reporting boissy'!$F90:$EE90)+SUMIF('reporting moussy'!$F$2:$EE$2,U$4,'reporting moussy'!$F90:$EE90)+SUMIF('reporting trappes'!$F$2:$EE$2,U$4,'reporting trappes'!$F90:$EE90)+SUMIF('SPACELOG 5 BP'!$F$2:$EE$2,U$4,'SPACELOG 5 BP'!$F90:$EE90)+SUMIF('SPACELOG 6 BP'!$F$2:$EE$2,U$4,'SPACELOG 6 BP'!$F90:$EE90)+SUMIF('SPACELOG 7 BP'!$F$2:$EE$2,U$4,'SPACELOG 7 BP'!$F90:$EE90)+SUMIF('SPACELOG 8 BP'!$F$2:$EE$2,U$4,'SPACELOG 8 BP'!$F90:$EE90)+SUMIF('SPACELOG 9 BP'!$F$2:$EE$2,U$4,'SPACELOG 9 BP'!$F90:$EE90)+SUMIF('SPACELOG 10 BP'!$F$2:$EE$2,U$4,'SPACELOG 10 BP'!$F90:$EE90)+SUMIF('SPACELOG 11 BP'!$F$2:$EE$2,U$4,'SPACELOG 11 BP'!$F90:$EE90)+SUMIF('SPACELOG 12 BP'!$F$2:$EE$2,U$4,'SPACELOG 12 BP'!$F90:$EE90)</f>
        <v>719.90466675762673</v>
      </c>
      <c r="V90" s="33">
        <f>SUMIF('reporting montigny'!$F$2:$EE$2,V$4,'reporting montigny'!$F90:$EE90)+SUMIF('reporting boissy'!$F$2:$EE$2,V$4,'reporting boissy'!$F90:$EE90)+SUMIF('reporting moussy'!$F$2:$EE$2,V$4,'reporting moussy'!$F90:$EE90)+SUMIF('reporting trappes'!$F$2:$EE$2,V$4,'reporting trappes'!$F90:$EE90)+SUMIF('SPACELOG 5 BP'!$F$2:$EE$2,V$4,'SPACELOG 5 BP'!$F90:$EE90)+SUMIF('SPACELOG 6 BP'!$F$2:$EE$2,V$4,'SPACELOG 6 BP'!$F90:$EE90)+SUMIF('SPACELOG 7 BP'!$F$2:$EE$2,V$4,'SPACELOG 7 BP'!$F90:$EE90)+SUMIF('SPACELOG 8 BP'!$F$2:$EE$2,V$4,'SPACELOG 8 BP'!$F90:$EE90)+SUMIF('SPACELOG 9 BP'!$F$2:$EE$2,V$4,'SPACELOG 9 BP'!$F90:$EE90)+SUMIF('SPACELOG 10 BP'!$F$2:$EE$2,V$4,'SPACELOG 10 BP'!$F90:$EE90)+SUMIF('SPACELOG 11 BP'!$F$2:$EE$2,V$4,'SPACELOG 11 BP'!$F90:$EE90)+SUMIF('SPACELOG 12 BP'!$F$2:$EE$2,V$4,'SPACELOG 12 BP'!$F90:$EE90)</f>
        <v>719.90466675762673</v>
      </c>
      <c r="W90" s="33">
        <f>SUMIF('reporting montigny'!$F$2:$EE$2,W$4,'reporting montigny'!$F90:$EE90)+SUMIF('reporting boissy'!$F$2:$EE$2,W$4,'reporting boissy'!$F90:$EE90)+SUMIF('reporting moussy'!$F$2:$EE$2,W$4,'reporting moussy'!$F90:$EE90)+SUMIF('reporting trappes'!$F$2:$EE$2,W$4,'reporting trappes'!$F90:$EE90)+SUMIF('SPACELOG 5 BP'!$F$2:$EE$2,W$4,'SPACELOG 5 BP'!$F90:$EE90)+SUMIF('SPACELOG 6 BP'!$F$2:$EE$2,W$4,'SPACELOG 6 BP'!$F90:$EE90)+SUMIF('SPACELOG 7 BP'!$F$2:$EE$2,W$4,'SPACELOG 7 BP'!$F90:$EE90)+SUMIF('SPACELOG 8 BP'!$F$2:$EE$2,W$4,'SPACELOG 8 BP'!$F90:$EE90)+SUMIF('SPACELOG 9 BP'!$F$2:$EE$2,W$4,'SPACELOG 9 BP'!$F90:$EE90)+SUMIF('SPACELOG 10 BP'!$F$2:$EE$2,W$4,'SPACELOG 10 BP'!$F90:$EE90)+SUMIF('SPACELOG 11 BP'!$F$2:$EE$2,W$4,'SPACELOG 11 BP'!$F90:$EE90)+SUMIF('SPACELOG 12 BP'!$F$2:$EE$2,W$4,'SPACELOG 12 BP'!$F90:$EE90)</f>
        <v>719.90466675762673</v>
      </c>
      <c r="X90" s="33">
        <f>SUMIF('reporting montigny'!$F$2:$EE$2,X$4,'reporting montigny'!$F90:$EE90)+SUMIF('reporting boissy'!$F$2:$EE$2,X$4,'reporting boissy'!$F90:$EE90)+SUMIF('reporting moussy'!$F$2:$EE$2,X$4,'reporting moussy'!$F90:$EE90)+SUMIF('reporting trappes'!$F$2:$EE$2,X$4,'reporting trappes'!$F90:$EE90)+SUMIF('SPACELOG 5 BP'!$F$2:$EE$2,X$4,'SPACELOG 5 BP'!$F90:$EE90)+SUMIF('SPACELOG 6 BP'!$F$2:$EE$2,X$4,'SPACELOG 6 BP'!$F90:$EE90)+SUMIF('SPACELOG 7 BP'!$F$2:$EE$2,X$4,'SPACELOG 7 BP'!$F90:$EE90)+SUMIF('SPACELOG 8 BP'!$F$2:$EE$2,X$4,'SPACELOG 8 BP'!$F90:$EE90)+SUMIF('SPACELOG 9 BP'!$F$2:$EE$2,X$4,'SPACELOG 9 BP'!$F90:$EE90)+SUMIF('SPACELOG 10 BP'!$F$2:$EE$2,X$4,'SPACELOG 10 BP'!$F90:$EE90)+SUMIF('SPACELOG 11 BP'!$F$2:$EE$2,X$4,'SPACELOG 11 BP'!$F90:$EE90)+SUMIF('SPACELOG 12 BP'!$F$2:$EE$2,X$4,'SPACELOG 12 BP'!$F90:$EE90)</f>
        <v>719.90466675762673</v>
      </c>
      <c r="Y90" s="33">
        <f>SUMIF('reporting montigny'!$F$2:$EE$2,Y$4,'reporting montigny'!$F90:$EE90)+SUMIF('reporting boissy'!$F$2:$EE$2,Y$4,'reporting boissy'!$F90:$EE90)+SUMIF('reporting moussy'!$F$2:$EE$2,Y$4,'reporting moussy'!$F90:$EE90)+SUMIF('reporting trappes'!$F$2:$EE$2,Y$4,'reporting trappes'!$F90:$EE90)+SUMIF('SPACELOG 5 BP'!$F$2:$EE$2,Y$4,'SPACELOG 5 BP'!$F90:$EE90)+SUMIF('SPACELOG 6 BP'!$F$2:$EE$2,Y$4,'SPACELOG 6 BP'!$F90:$EE90)+SUMIF('SPACELOG 7 BP'!$F$2:$EE$2,Y$4,'SPACELOG 7 BP'!$F90:$EE90)+SUMIF('SPACELOG 8 BP'!$F$2:$EE$2,Y$4,'SPACELOG 8 BP'!$F90:$EE90)+SUMIF('SPACELOG 9 BP'!$F$2:$EE$2,Y$4,'SPACELOG 9 BP'!$F90:$EE90)+SUMIF('SPACELOG 10 BP'!$F$2:$EE$2,Y$4,'SPACELOG 10 BP'!$F90:$EE90)+SUMIF('SPACELOG 11 BP'!$F$2:$EE$2,Y$4,'SPACELOG 11 BP'!$F90:$EE90)+SUMIF('SPACELOG 12 BP'!$F$2:$EE$2,Y$4,'SPACELOG 12 BP'!$F90:$EE90)</f>
        <v>719.90466675762673</v>
      </c>
      <c r="Z90" s="33">
        <f>SUMIF('reporting montigny'!$F$2:$EE$2,Z$4,'reporting montigny'!$F90:$EE90)+SUMIF('reporting boissy'!$F$2:$EE$2,Z$4,'reporting boissy'!$F90:$EE90)+SUMIF('reporting moussy'!$F$2:$EE$2,Z$4,'reporting moussy'!$F90:$EE90)+SUMIF('reporting trappes'!$F$2:$EE$2,Z$4,'reporting trappes'!$F90:$EE90)+SUMIF('SPACELOG 5 BP'!$F$2:$EE$2,Z$4,'SPACELOG 5 BP'!$F90:$EE90)+SUMIF('SPACELOG 6 BP'!$F$2:$EE$2,Z$4,'SPACELOG 6 BP'!$F90:$EE90)+SUMIF('SPACELOG 7 BP'!$F$2:$EE$2,Z$4,'SPACELOG 7 BP'!$F90:$EE90)+SUMIF('SPACELOG 8 BP'!$F$2:$EE$2,Z$4,'SPACELOG 8 BP'!$F90:$EE90)+SUMIF('SPACELOG 9 BP'!$F$2:$EE$2,Z$4,'SPACELOG 9 BP'!$F90:$EE90)+SUMIF('SPACELOG 10 BP'!$F$2:$EE$2,Z$4,'SPACELOG 10 BP'!$F90:$EE90)+SUMIF('SPACELOG 11 BP'!$F$2:$EE$2,Z$4,'SPACELOG 11 BP'!$F90:$EE90)+SUMIF('SPACELOG 12 BP'!$F$2:$EE$2,Z$4,'SPACELOG 12 BP'!$F90:$EE90)</f>
        <v>719.90466675762673</v>
      </c>
      <c r="AA90" s="33">
        <f>SUMIF('reporting montigny'!$F$2:$EE$2,AA$4,'reporting montigny'!$F90:$EE90)+SUMIF('reporting boissy'!$F$2:$EE$2,AA$4,'reporting boissy'!$F90:$EE90)+SUMIF('reporting moussy'!$F$2:$EE$2,AA$4,'reporting moussy'!$F90:$EE90)+SUMIF('reporting trappes'!$F$2:$EE$2,AA$4,'reporting trappes'!$F90:$EE90)+SUMIF('SPACELOG 5 BP'!$F$2:$EE$2,AA$4,'SPACELOG 5 BP'!$F90:$EE90)+SUMIF('SPACELOG 6 BP'!$F$2:$EE$2,AA$4,'SPACELOG 6 BP'!$F90:$EE90)+SUMIF('SPACELOG 7 BP'!$F$2:$EE$2,AA$4,'SPACELOG 7 BP'!$F90:$EE90)+SUMIF('SPACELOG 8 BP'!$F$2:$EE$2,AA$4,'SPACELOG 8 BP'!$F90:$EE90)+SUMIF('SPACELOG 9 BP'!$F$2:$EE$2,AA$4,'SPACELOG 9 BP'!$F90:$EE90)+SUMIF('SPACELOG 10 BP'!$F$2:$EE$2,AA$4,'SPACELOG 10 BP'!$F90:$EE90)+SUMIF('SPACELOG 11 BP'!$F$2:$EE$2,AA$4,'SPACELOG 11 BP'!$F90:$EE90)+SUMIF('SPACELOG 12 BP'!$F$2:$EE$2,AA$4,'SPACELOG 12 BP'!$F90:$EE90)</f>
        <v>719.90466675762673</v>
      </c>
      <c r="AB90" s="33">
        <f>SUMIF('reporting montigny'!$F$2:$EE$2,AB$4,'reporting montigny'!$F90:$EE90)+SUMIF('reporting boissy'!$F$2:$EE$2,AB$4,'reporting boissy'!$F90:$EE90)+SUMIF('reporting moussy'!$F$2:$EE$2,AB$4,'reporting moussy'!$F90:$EE90)+SUMIF('reporting trappes'!$F$2:$EE$2,AB$4,'reporting trappes'!$F90:$EE90)+SUMIF('SPACELOG 5 BP'!$F$2:$EE$2,AB$4,'SPACELOG 5 BP'!$F90:$EE90)+SUMIF('SPACELOG 6 BP'!$F$2:$EE$2,AB$4,'SPACELOG 6 BP'!$F90:$EE90)+SUMIF('SPACELOG 7 BP'!$F$2:$EE$2,AB$4,'SPACELOG 7 BP'!$F90:$EE90)+SUMIF('SPACELOG 8 BP'!$F$2:$EE$2,AB$4,'SPACELOG 8 BP'!$F90:$EE90)+SUMIF('SPACELOG 9 BP'!$F$2:$EE$2,AB$4,'SPACELOG 9 BP'!$F90:$EE90)+SUMIF('SPACELOG 10 BP'!$F$2:$EE$2,AB$4,'SPACELOG 10 BP'!$F90:$EE90)+SUMIF('SPACELOG 11 BP'!$F$2:$EE$2,AB$4,'SPACELOG 11 BP'!$F90:$EE90)+SUMIF('SPACELOG 12 BP'!$F$2:$EE$2,AB$4,'SPACELOG 12 BP'!$F90:$EE90)</f>
        <v>719.90466675762673</v>
      </c>
      <c r="AC90" s="33">
        <f>SUMIF('reporting montigny'!$F$2:$EE$2,AC$4,'reporting montigny'!$F90:$EE90)+SUMIF('reporting boissy'!$F$2:$EE$2,AC$4,'reporting boissy'!$F90:$EE90)+SUMIF('reporting moussy'!$F$2:$EE$2,AC$4,'reporting moussy'!$F90:$EE90)+SUMIF('reporting trappes'!$F$2:$EE$2,AC$4,'reporting trappes'!$F90:$EE90)+SUMIF('SPACELOG 5 BP'!$F$2:$EE$2,AC$4,'SPACELOG 5 BP'!$F90:$EE90)+SUMIF('SPACELOG 6 BP'!$F$2:$EE$2,AC$4,'SPACELOG 6 BP'!$F90:$EE90)+SUMIF('SPACELOG 7 BP'!$F$2:$EE$2,AC$4,'SPACELOG 7 BP'!$F90:$EE90)+SUMIF('SPACELOG 8 BP'!$F$2:$EE$2,AC$4,'SPACELOG 8 BP'!$F90:$EE90)+SUMIF('SPACELOG 9 BP'!$F$2:$EE$2,AC$4,'SPACELOG 9 BP'!$F90:$EE90)+SUMIF('SPACELOG 10 BP'!$F$2:$EE$2,AC$4,'SPACELOG 10 BP'!$F90:$EE90)+SUMIF('SPACELOG 11 BP'!$F$2:$EE$2,AC$4,'SPACELOG 11 BP'!$F90:$EE90)+SUMIF('SPACELOG 12 BP'!$F$2:$EE$2,AC$4,'SPACELOG 12 BP'!$F90:$EE90)</f>
        <v>719.90466675762673</v>
      </c>
      <c r="AD90" s="33">
        <f>SUMIF('reporting montigny'!$F$2:$EE$2,AD$4,'reporting montigny'!$F90:$EE90)+SUMIF('reporting boissy'!$F$2:$EE$2,AD$4,'reporting boissy'!$F90:$EE90)+SUMIF('reporting moussy'!$F$2:$EE$2,AD$4,'reporting moussy'!$F90:$EE90)+SUMIF('reporting trappes'!$F$2:$EE$2,AD$4,'reporting trappes'!$F90:$EE90)+SUMIF('SPACELOG 5 BP'!$F$2:$EE$2,AD$4,'SPACELOG 5 BP'!$F90:$EE90)+SUMIF('SPACELOG 6 BP'!$F$2:$EE$2,AD$4,'SPACELOG 6 BP'!$F90:$EE90)+SUMIF('SPACELOG 7 BP'!$F$2:$EE$2,AD$4,'SPACELOG 7 BP'!$F90:$EE90)+SUMIF('SPACELOG 8 BP'!$F$2:$EE$2,AD$4,'SPACELOG 8 BP'!$F90:$EE90)+SUMIF('SPACELOG 9 BP'!$F$2:$EE$2,AD$4,'SPACELOG 9 BP'!$F90:$EE90)+SUMIF('SPACELOG 10 BP'!$F$2:$EE$2,AD$4,'SPACELOG 10 BP'!$F90:$EE90)+SUMIF('SPACELOG 11 BP'!$F$2:$EE$2,AD$4,'SPACELOG 11 BP'!$F90:$EE90)+SUMIF('SPACELOG 12 BP'!$F$2:$EE$2,AD$4,'SPACELOG 12 BP'!$F90:$EE90)</f>
        <v>719.90466675762673</v>
      </c>
      <c r="AE90" s="393">
        <f t="shared" si="399"/>
        <v>7499.0466675762673</v>
      </c>
      <c r="AF90" s="33">
        <f>SUMIF('reporting montigny'!$F$2:$EE$2,AF$4,'reporting montigny'!$F90:$EE90)+SUMIF('reporting boissy'!$F$2:$EE$2,AF$4,'reporting boissy'!$F90:$EE90)+SUMIF('reporting moussy'!$F$2:$EE$2,AF$4,'reporting moussy'!$F90:$EE90)+SUMIF('reporting trappes'!$F$2:$EE$2,AF$4,'reporting trappes'!$F90:$EE90)+SUMIF('SPACELOG 5 BP'!$F$2:$EE$2,AF$4,'SPACELOG 5 BP'!$F90:$EE90)+SUMIF('SPACELOG 6 BP'!$F$2:$EE$2,AF$4,'SPACELOG 6 BP'!$F90:$EE90)+SUMIF('SPACELOG 7 BP'!$F$2:$EE$2,AF$4,'SPACELOG 7 BP'!$F90:$EE90)+SUMIF('SPACELOG 8 BP'!$F$2:$EE$2,AF$4,'SPACELOG 8 BP'!$F90:$EE90)+SUMIF('SPACELOG 9 BP'!$F$2:$EE$2,AF$4,'SPACELOG 9 BP'!$F90:$EE90)+SUMIF('SPACELOG 10 BP'!$F$2:$EE$2,AF$4,'SPACELOG 10 BP'!$F90:$EE90)+SUMIF('SPACELOG 11 BP'!$F$2:$EE$2,AF$4,'SPACELOG 11 BP'!$F90:$EE90)+SUMIF('SPACELOG 12 BP'!$F$2:$EE$2,AF$4,'SPACELOG 12 BP'!$F90:$EE90)</f>
        <v>719.90466675762673</v>
      </c>
      <c r="AG90" s="33">
        <f>SUMIF('reporting montigny'!$F$2:$EE$2,AG$4,'reporting montigny'!$F90:$EE90)+SUMIF('reporting boissy'!$F$2:$EE$2,AG$4,'reporting boissy'!$F90:$EE90)+SUMIF('reporting moussy'!$F$2:$EE$2,AG$4,'reporting moussy'!$F90:$EE90)+SUMIF('reporting trappes'!$F$2:$EE$2,AG$4,'reporting trappes'!$F90:$EE90)+SUMIF('SPACELOG 5 BP'!$F$2:$EE$2,AG$4,'SPACELOG 5 BP'!$F90:$EE90)+SUMIF('SPACELOG 6 BP'!$F$2:$EE$2,AG$4,'SPACELOG 6 BP'!$F90:$EE90)+SUMIF('SPACELOG 7 BP'!$F$2:$EE$2,AG$4,'SPACELOG 7 BP'!$F90:$EE90)+SUMIF('SPACELOG 8 BP'!$F$2:$EE$2,AG$4,'SPACELOG 8 BP'!$F90:$EE90)+SUMIF('SPACELOG 9 BP'!$F$2:$EE$2,AG$4,'SPACELOG 9 BP'!$F90:$EE90)+SUMIF('SPACELOG 10 BP'!$F$2:$EE$2,AG$4,'SPACELOG 10 BP'!$F90:$EE90)+SUMIF('SPACELOG 11 BP'!$F$2:$EE$2,AG$4,'SPACELOG 11 BP'!$F90:$EE90)+SUMIF('SPACELOG 12 BP'!$F$2:$EE$2,AG$4,'SPACELOG 12 BP'!$F90:$EE90)</f>
        <v>719.90466675762673</v>
      </c>
      <c r="AH90" s="33">
        <f>SUMIF('reporting montigny'!$F$2:$EE$2,AH$4,'reporting montigny'!$F90:$EE90)+SUMIF('reporting boissy'!$F$2:$EE$2,AH$4,'reporting boissy'!$F90:$EE90)+SUMIF('reporting moussy'!$F$2:$EE$2,AH$4,'reporting moussy'!$F90:$EE90)+SUMIF('reporting trappes'!$F$2:$EE$2,AH$4,'reporting trappes'!$F90:$EE90)+SUMIF('SPACELOG 5 BP'!$F$2:$EE$2,AH$4,'SPACELOG 5 BP'!$F90:$EE90)+SUMIF('SPACELOG 6 BP'!$F$2:$EE$2,AH$4,'SPACELOG 6 BP'!$F90:$EE90)+SUMIF('SPACELOG 7 BP'!$F$2:$EE$2,AH$4,'SPACELOG 7 BP'!$F90:$EE90)+SUMIF('SPACELOG 8 BP'!$F$2:$EE$2,AH$4,'SPACELOG 8 BP'!$F90:$EE90)+SUMIF('SPACELOG 9 BP'!$F$2:$EE$2,AH$4,'SPACELOG 9 BP'!$F90:$EE90)+SUMIF('SPACELOG 10 BP'!$F$2:$EE$2,AH$4,'SPACELOG 10 BP'!$F90:$EE90)+SUMIF('SPACELOG 11 BP'!$F$2:$EE$2,AH$4,'SPACELOG 11 BP'!$F90:$EE90)+SUMIF('SPACELOG 12 BP'!$F$2:$EE$2,AH$4,'SPACELOG 12 BP'!$F90:$EE90)</f>
        <v>719.90466675762673</v>
      </c>
      <c r="AI90" s="33">
        <f>SUMIF('reporting montigny'!$F$2:$EE$2,AI$4,'reporting montigny'!$F90:$EE90)+SUMIF('reporting boissy'!$F$2:$EE$2,AI$4,'reporting boissy'!$F90:$EE90)+SUMIF('reporting moussy'!$F$2:$EE$2,AI$4,'reporting moussy'!$F90:$EE90)+SUMIF('reporting trappes'!$F$2:$EE$2,AI$4,'reporting trappes'!$F90:$EE90)+SUMIF('SPACELOG 5 BP'!$F$2:$EE$2,AI$4,'SPACELOG 5 BP'!$F90:$EE90)+SUMIF('SPACELOG 6 BP'!$F$2:$EE$2,AI$4,'SPACELOG 6 BP'!$F90:$EE90)+SUMIF('SPACELOG 7 BP'!$F$2:$EE$2,AI$4,'SPACELOG 7 BP'!$F90:$EE90)+SUMIF('SPACELOG 8 BP'!$F$2:$EE$2,AI$4,'SPACELOG 8 BP'!$F90:$EE90)+SUMIF('SPACELOG 9 BP'!$F$2:$EE$2,AI$4,'SPACELOG 9 BP'!$F90:$EE90)+SUMIF('SPACELOG 10 BP'!$F$2:$EE$2,AI$4,'SPACELOG 10 BP'!$F90:$EE90)+SUMIF('SPACELOG 11 BP'!$F$2:$EE$2,AI$4,'SPACELOG 11 BP'!$F90:$EE90)+SUMIF('SPACELOG 12 BP'!$F$2:$EE$2,AI$4,'SPACELOG 12 BP'!$F90:$EE90)</f>
        <v>719.90466675762673</v>
      </c>
      <c r="AJ90" s="33">
        <f>SUMIF('reporting montigny'!$F$2:$EE$2,AJ$4,'reporting montigny'!$F90:$EE90)+SUMIF('reporting boissy'!$F$2:$EE$2,AJ$4,'reporting boissy'!$F90:$EE90)+SUMIF('reporting moussy'!$F$2:$EE$2,AJ$4,'reporting moussy'!$F90:$EE90)+SUMIF('reporting trappes'!$F$2:$EE$2,AJ$4,'reporting trappes'!$F90:$EE90)+SUMIF('SPACELOG 5 BP'!$F$2:$EE$2,AJ$4,'SPACELOG 5 BP'!$F90:$EE90)+SUMIF('SPACELOG 6 BP'!$F$2:$EE$2,AJ$4,'SPACELOG 6 BP'!$F90:$EE90)+SUMIF('SPACELOG 7 BP'!$F$2:$EE$2,AJ$4,'SPACELOG 7 BP'!$F90:$EE90)+SUMIF('SPACELOG 8 BP'!$F$2:$EE$2,AJ$4,'SPACELOG 8 BP'!$F90:$EE90)+SUMIF('SPACELOG 9 BP'!$F$2:$EE$2,AJ$4,'SPACELOG 9 BP'!$F90:$EE90)+SUMIF('SPACELOG 10 BP'!$F$2:$EE$2,AJ$4,'SPACELOG 10 BP'!$F90:$EE90)+SUMIF('SPACELOG 11 BP'!$F$2:$EE$2,AJ$4,'SPACELOG 11 BP'!$F90:$EE90)+SUMIF('SPACELOG 12 BP'!$F$2:$EE$2,AJ$4,'SPACELOG 12 BP'!$F90:$EE90)</f>
        <v>719.90466675762673</v>
      </c>
      <c r="AK90" s="33">
        <f>SUMIF('reporting montigny'!$F$2:$EE$2,AK$4,'reporting montigny'!$F90:$EE90)+SUMIF('reporting boissy'!$F$2:$EE$2,AK$4,'reporting boissy'!$F90:$EE90)+SUMIF('reporting moussy'!$F$2:$EE$2,AK$4,'reporting moussy'!$F90:$EE90)+SUMIF('reporting trappes'!$F$2:$EE$2,AK$4,'reporting trappes'!$F90:$EE90)+SUMIF('SPACELOG 5 BP'!$F$2:$EE$2,AK$4,'SPACELOG 5 BP'!$F90:$EE90)+SUMIF('SPACELOG 6 BP'!$F$2:$EE$2,AK$4,'SPACELOG 6 BP'!$F90:$EE90)+SUMIF('SPACELOG 7 BP'!$F$2:$EE$2,AK$4,'SPACELOG 7 BP'!$F90:$EE90)+SUMIF('SPACELOG 8 BP'!$F$2:$EE$2,AK$4,'SPACELOG 8 BP'!$F90:$EE90)+SUMIF('SPACELOG 9 BP'!$F$2:$EE$2,AK$4,'SPACELOG 9 BP'!$F90:$EE90)+SUMIF('SPACELOG 10 BP'!$F$2:$EE$2,AK$4,'SPACELOG 10 BP'!$F90:$EE90)+SUMIF('SPACELOG 11 BP'!$F$2:$EE$2,AK$4,'SPACELOG 11 BP'!$F90:$EE90)+SUMIF('SPACELOG 12 BP'!$F$2:$EE$2,AK$4,'SPACELOG 12 BP'!$F90:$EE90)</f>
        <v>719.90466675762673</v>
      </c>
      <c r="AL90" s="33">
        <f>SUMIF('reporting montigny'!$F$2:$EE$2,AL$4,'reporting montigny'!$F90:$EE90)+SUMIF('reporting boissy'!$F$2:$EE$2,AL$4,'reporting boissy'!$F90:$EE90)+SUMIF('reporting moussy'!$F$2:$EE$2,AL$4,'reporting moussy'!$F90:$EE90)+SUMIF('reporting trappes'!$F$2:$EE$2,AL$4,'reporting trappes'!$F90:$EE90)+SUMIF('SPACELOG 5 BP'!$F$2:$EE$2,AL$4,'SPACELOG 5 BP'!$F90:$EE90)+SUMIF('SPACELOG 6 BP'!$F$2:$EE$2,AL$4,'SPACELOG 6 BP'!$F90:$EE90)+SUMIF('SPACELOG 7 BP'!$F$2:$EE$2,AL$4,'SPACELOG 7 BP'!$F90:$EE90)+SUMIF('SPACELOG 8 BP'!$F$2:$EE$2,AL$4,'SPACELOG 8 BP'!$F90:$EE90)+SUMIF('SPACELOG 9 BP'!$F$2:$EE$2,AL$4,'SPACELOG 9 BP'!$F90:$EE90)+SUMIF('SPACELOG 10 BP'!$F$2:$EE$2,AL$4,'SPACELOG 10 BP'!$F90:$EE90)+SUMIF('SPACELOG 11 BP'!$F$2:$EE$2,AL$4,'SPACELOG 11 BP'!$F90:$EE90)+SUMIF('SPACELOG 12 BP'!$F$2:$EE$2,AL$4,'SPACELOG 12 BP'!$F90:$EE90)</f>
        <v>719.90466675762673</v>
      </c>
      <c r="AM90" s="33">
        <f>SUMIF('reporting montigny'!$F$2:$EE$2,AM$4,'reporting montigny'!$F90:$EE90)+SUMIF('reporting boissy'!$F$2:$EE$2,AM$4,'reporting boissy'!$F90:$EE90)+SUMIF('reporting moussy'!$F$2:$EE$2,AM$4,'reporting moussy'!$F90:$EE90)+SUMIF('reporting trappes'!$F$2:$EE$2,AM$4,'reporting trappes'!$F90:$EE90)+SUMIF('SPACELOG 5 BP'!$F$2:$EE$2,AM$4,'SPACELOG 5 BP'!$F90:$EE90)+SUMIF('SPACELOG 6 BP'!$F$2:$EE$2,AM$4,'SPACELOG 6 BP'!$F90:$EE90)+SUMIF('SPACELOG 7 BP'!$F$2:$EE$2,AM$4,'SPACELOG 7 BP'!$F90:$EE90)+SUMIF('SPACELOG 8 BP'!$F$2:$EE$2,AM$4,'SPACELOG 8 BP'!$F90:$EE90)+SUMIF('SPACELOG 9 BP'!$F$2:$EE$2,AM$4,'SPACELOG 9 BP'!$F90:$EE90)+SUMIF('SPACELOG 10 BP'!$F$2:$EE$2,AM$4,'SPACELOG 10 BP'!$F90:$EE90)+SUMIF('SPACELOG 11 BP'!$F$2:$EE$2,AM$4,'SPACELOG 11 BP'!$F90:$EE90)+SUMIF('SPACELOG 12 BP'!$F$2:$EE$2,AM$4,'SPACELOG 12 BP'!$F90:$EE90)</f>
        <v>719.90466675762673</v>
      </c>
      <c r="AN90" s="33">
        <f>SUMIF('reporting montigny'!$F$2:$EE$2,AN$4,'reporting montigny'!$F90:$EE90)+SUMIF('reporting boissy'!$F$2:$EE$2,AN$4,'reporting boissy'!$F90:$EE90)+SUMIF('reporting moussy'!$F$2:$EE$2,AN$4,'reporting moussy'!$F90:$EE90)+SUMIF('reporting trappes'!$F$2:$EE$2,AN$4,'reporting trappes'!$F90:$EE90)+SUMIF('SPACELOG 5 BP'!$F$2:$EE$2,AN$4,'SPACELOG 5 BP'!$F90:$EE90)+SUMIF('SPACELOG 6 BP'!$F$2:$EE$2,AN$4,'SPACELOG 6 BP'!$F90:$EE90)+SUMIF('SPACELOG 7 BP'!$F$2:$EE$2,AN$4,'SPACELOG 7 BP'!$F90:$EE90)+SUMIF('SPACELOG 8 BP'!$F$2:$EE$2,AN$4,'SPACELOG 8 BP'!$F90:$EE90)+SUMIF('SPACELOG 9 BP'!$F$2:$EE$2,AN$4,'SPACELOG 9 BP'!$F90:$EE90)+SUMIF('SPACELOG 10 BP'!$F$2:$EE$2,AN$4,'SPACELOG 10 BP'!$F90:$EE90)+SUMIF('SPACELOG 11 BP'!$F$2:$EE$2,AN$4,'SPACELOG 11 BP'!$F90:$EE90)+SUMIF('SPACELOG 12 BP'!$F$2:$EE$2,AN$4,'SPACELOG 12 BP'!$F90:$EE90)</f>
        <v>719.90466675762673</v>
      </c>
      <c r="AO90" s="33">
        <f>SUMIF('reporting montigny'!$F$2:$EE$2,AO$4,'reporting montigny'!$F90:$EE90)+SUMIF('reporting boissy'!$F$2:$EE$2,AO$4,'reporting boissy'!$F90:$EE90)+SUMIF('reporting moussy'!$F$2:$EE$2,AO$4,'reporting moussy'!$F90:$EE90)+SUMIF('reporting trappes'!$F$2:$EE$2,AO$4,'reporting trappes'!$F90:$EE90)+SUMIF('SPACELOG 5 BP'!$F$2:$EE$2,AO$4,'SPACELOG 5 BP'!$F90:$EE90)+SUMIF('SPACELOG 6 BP'!$F$2:$EE$2,AO$4,'SPACELOG 6 BP'!$F90:$EE90)+SUMIF('SPACELOG 7 BP'!$F$2:$EE$2,AO$4,'SPACELOG 7 BP'!$F90:$EE90)+SUMIF('SPACELOG 8 BP'!$F$2:$EE$2,AO$4,'SPACELOG 8 BP'!$F90:$EE90)+SUMIF('SPACELOG 9 BP'!$F$2:$EE$2,AO$4,'SPACELOG 9 BP'!$F90:$EE90)+SUMIF('SPACELOG 10 BP'!$F$2:$EE$2,AO$4,'SPACELOG 10 BP'!$F90:$EE90)+SUMIF('SPACELOG 11 BP'!$F$2:$EE$2,AO$4,'SPACELOG 11 BP'!$F90:$EE90)+SUMIF('SPACELOG 12 BP'!$F$2:$EE$2,AO$4,'SPACELOG 12 BP'!$F90:$EE90)</f>
        <v>719.90466675762673</v>
      </c>
      <c r="AP90" s="33">
        <f>SUMIF('reporting montigny'!$F$2:$EE$2,AP$4,'reporting montigny'!$F90:$EE90)+SUMIF('reporting boissy'!$F$2:$EE$2,AP$4,'reporting boissy'!$F90:$EE90)+SUMIF('reporting moussy'!$F$2:$EE$2,AP$4,'reporting moussy'!$F90:$EE90)+SUMIF('reporting trappes'!$F$2:$EE$2,AP$4,'reporting trappes'!$F90:$EE90)+SUMIF('SPACELOG 5 BP'!$F$2:$EE$2,AP$4,'SPACELOG 5 BP'!$F90:$EE90)+SUMIF('SPACELOG 6 BP'!$F$2:$EE$2,AP$4,'SPACELOG 6 BP'!$F90:$EE90)+SUMIF('SPACELOG 7 BP'!$F$2:$EE$2,AP$4,'SPACELOG 7 BP'!$F90:$EE90)+SUMIF('SPACELOG 8 BP'!$F$2:$EE$2,AP$4,'SPACELOG 8 BP'!$F90:$EE90)+SUMIF('SPACELOG 9 BP'!$F$2:$EE$2,AP$4,'SPACELOG 9 BP'!$F90:$EE90)+SUMIF('SPACELOG 10 BP'!$F$2:$EE$2,AP$4,'SPACELOG 10 BP'!$F90:$EE90)+SUMIF('SPACELOG 11 BP'!$F$2:$EE$2,AP$4,'SPACELOG 11 BP'!$F90:$EE90)+SUMIF('SPACELOG 12 BP'!$F$2:$EE$2,AP$4,'SPACELOG 12 BP'!$F90:$EE90)</f>
        <v>719.90466675762673</v>
      </c>
      <c r="AQ90" s="33">
        <f>SUMIF('reporting montigny'!$F$2:$EE$2,AQ$4,'reporting montigny'!$F90:$EE90)+SUMIF('reporting boissy'!$F$2:$EE$2,AQ$4,'reporting boissy'!$F90:$EE90)+SUMIF('reporting moussy'!$F$2:$EE$2,AQ$4,'reporting moussy'!$F90:$EE90)+SUMIF('reporting trappes'!$F$2:$EE$2,AQ$4,'reporting trappes'!$F90:$EE90)+SUMIF('SPACELOG 5 BP'!$F$2:$EE$2,AQ$4,'SPACELOG 5 BP'!$F90:$EE90)+SUMIF('SPACELOG 6 BP'!$F$2:$EE$2,AQ$4,'SPACELOG 6 BP'!$F90:$EE90)+SUMIF('SPACELOG 7 BP'!$F$2:$EE$2,AQ$4,'SPACELOG 7 BP'!$F90:$EE90)+SUMIF('SPACELOG 8 BP'!$F$2:$EE$2,AQ$4,'SPACELOG 8 BP'!$F90:$EE90)+SUMIF('SPACELOG 9 BP'!$F$2:$EE$2,AQ$4,'SPACELOG 9 BP'!$F90:$EE90)+SUMIF('SPACELOG 10 BP'!$F$2:$EE$2,AQ$4,'SPACELOG 10 BP'!$F90:$EE90)+SUMIF('SPACELOG 11 BP'!$F$2:$EE$2,AQ$4,'SPACELOG 11 BP'!$F90:$EE90)+SUMIF('SPACELOG 12 BP'!$F$2:$EE$2,AQ$4,'SPACELOG 12 BP'!$F90:$EE90)</f>
        <v>719.90466675762673</v>
      </c>
      <c r="AR90" s="393">
        <f t="shared" si="400"/>
        <v>8638.8560010915207</v>
      </c>
      <c r="AS90" s="33">
        <f>SUMIF('reporting montigny'!$F$2:$EE$2,AS$4,'reporting montigny'!$F90:$EE90)+SUMIF('reporting boissy'!$F$2:$EE$2,AS$4,'reporting boissy'!$F90:$EE90)+SUMIF('reporting moussy'!$F$2:$EE$2,AS$4,'reporting moussy'!$F90:$EE90)+SUMIF('reporting trappes'!$F$2:$EE$2,AS$4,'reporting trappes'!$F90:$EE90)+SUMIF('SPACELOG 5 BP'!$F$2:$EE$2,AS$4,'SPACELOG 5 BP'!$F90:$EE90)+SUMIF('SPACELOG 6 BP'!$F$2:$EE$2,AS$4,'SPACELOG 6 BP'!$F90:$EE90)+SUMIF('SPACELOG 7 BP'!$F$2:$EE$2,AS$4,'SPACELOG 7 BP'!$F90:$EE90)+SUMIF('SPACELOG 8 BP'!$F$2:$EE$2,AS$4,'SPACELOG 8 BP'!$F90:$EE90)+SUMIF('SPACELOG 9 BP'!$F$2:$EE$2,AS$4,'SPACELOG 9 BP'!$F90:$EE90)+SUMIF('SPACELOG 10 BP'!$F$2:$EE$2,AS$4,'SPACELOG 10 BP'!$F90:$EE90)+SUMIF('SPACELOG 11 BP'!$F$2:$EE$2,AS$4,'SPACELOG 11 BP'!$F90:$EE90)+SUMIF('SPACELOG 12 BP'!$F$2:$EE$2,AS$4,'SPACELOG 12 BP'!$F90:$EE90)</f>
        <v>719.90466675762673</v>
      </c>
      <c r="AT90" s="33">
        <f>SUMIF('reporting montigny'!$F$2:$EE$2,AT$4,'reporting montigny'!$F90:$EE90)+SUMIF('reporting boissy'!$F$2:$EE$2,AT$4,'reporting boissy'!$F90:$EE90)+SUMIF('reporting moussy'!$F$2:$EE$2,AT$4,'reporting moussy'!$F90:$EE90)+SUMIF('reporting trappes'!$F$2:$EE$2,AT$4,'reporting trappes'!$F90:$EE90)+SUMIF('SPACELOG 5 BP'!$F$2:$EE$2,AT$4,'SPACELOG 5 BP'!$F90:$EE90)+SUMIF('SPACELOG 6 BP'!$F$2:$EE$2,AT$4,'SPACELOG 6 BP'!$F90:$EE90)+SUMIF('SPACELOG 7 BP'!$F$2:$EE$2,AT$4,'SPACELOG 7 BP'!$F90:$EE90)+SUMIF('SPACELOG 8 BP'!$F$2:$EE$2,AT$4,'SPACELOG 8 BP'!$F90:$EE90)+SUMIF('SPACELOG 9 BP'!$F$2:$EE$2,AT$4,'SPACELOG 9 BP'!$F90:$EE90)+SUMIF('SPACELOG 10 BP'!$F$2:$EE$2,AT$4,'SPACELOG 10 BP'!$F90:$EE90)+SUMIF('SPACELOG 11 BP'!$F$2:$EE$2,AT$4,'SPACELOG 11 BP'!$F90:$EE90)+SUMIF('SPACELOG 12 BP'!$F$2:$EE$2,AT$4,'SPACELOG 12 BP'!$F90:$EE90)</f>
        <v>719.90466675762673</v>
      </c>
      <c r="AU90" s="33">
        <f>SUMIF('reporting montigny'!$F$2:$EE$2,AU$4,'reporting montigny'!$F90:$EE90)+SUMIF('reporting boissy'!$F$2:$EE$2,AU$4,'reporting boissy'!$F90:$EE90)+SUMIF('reporting moussy'!$F$2:$EE$2,AU$4,'reporting moussy'!$F90:$EE90)+SUMIF('reporting trappes'!$F$2:$EE$2,AU$4,'reporting trappes'!$F90:$EE90)+SUMIF('SPACELOG 5 BP'!$F$2:$EE$2,AU$4,'SPACELOG 5 BP'!$F90:$EE90)+SUMIF('SPACELOG 6 BP'!$F$2:$EE$2,AU$4,'SPACELOG 6 BP'!$F90:$EE90)+SUMIF('SPACELOG 7 BP'!$F$2:$EE$2,AU$4,'SPACELOG 7 BP'!$F90:$EE90)+SUMIF('SPACELOG 8 BP'!$F$2:$EE$2,AU$4,'SPACELOG 8 BP'!$F90:$EE90)+SUMIF('SPACELOG 9 BP'!$F$2:$EE$2,AU$4,'SPACELOG 9 BP'!$F90:$EE90)+SUMIF('SPACELOG 10 BP'!$F$2:$EE$2,AU$4,'SPACELOG 10 BP'!$F90:$EE90)+SUMIF('SPACELOG 11 BP'!$F$2:$EE$2,AU$4,'SPACELOG 11 BP'!$F90:$EE90)+SUMIF('SPACELOG 12 BP'!$F$2:$EE$2,AU$4,'SPACELOG 12 BP'!$F90:$EE90)</f>
        <v>719.90466675762673</v>
      </c>
      <c r="AV90" s="33">
        <f>SUMIF('reporting montigny'!$F$2:$EE$2,AV$4,'reporting montigny'!$F90:$EE90)+SUMIF('reporting boissy'!$F$2:$EE$2,AV$4,'reporting boissy'!$F90:$EE90)+SUMIF('reporting moussy'!$F$2:$EE$2,AV$4,'reporting moussy'!$F90:$EE90)+SUMIF('reporting trappes'!$F$2:$EE$2,AV$4,'reporting trappes'!$F90:$EE90)+SUMIF('SPACELOG 5 BP'!$F$2:$EE$2,AV$4,'SPACELOG 5 BP'!$F90:$EE90)+SUMIF('SPACELOG 6 BP'!$F$2:$EE$2,AV$4,'SPACELOG 6 BP'!$F90:$EE90)+SUMIF('SPACELOG 7 BP'!$F$2:$EE$2,AV$4,'SPACELOG 7 BP'!$F90:$EE90)+SUMIF('SPACELOG 8 BP'!$F$2:$EE$2,AV$4,'SPACELOG 8 BP'!$F90:$EE90)+SUMIF('SPACELOG 9 BP'!$F$2:$EE$2,AV$4,'SPACELOG 9 BP'!$F90:$EE90)+SUMIF('SPACELOG 10 BP'!$F$2:$EE$2,AV$4,'SPACELOG 10 BP'!$F90:$EE90)+SUMIF('SPACELOG 11 BP'!$F$2:$EE$2,AV$4,'SPACELOG 11 BP'!$F90:$EE90)+SUMIF('SPACELOG 12 BP'!$F$2:$EE$2,AV$4,'SPACELOG 12 BP'!$F90:$EE90)</f>
        <v>719.90466675762673</v>
      </c>
      <c r="AW90" s="33">
        <f>SUMIF('reporting montigny'!$F$2:$EE$2,AW$4,'reporting montigny'!$F90:$EE90)+SUMIF('reporting boissy'!$F$2:$EE$2,AW$4,'reporting boissy'!$F90:$EE90)+SUMIF('reporting moussy'!$F$2:$EE$2,AW$4,'reporting moussy'!$F90:$EE90)+SUMIF('reporting trappes'!$F$2:$EE$2,AW$4,'reporting trappes'!$F90:$EE90)+SUMIF('SPACELOG 5 BP'!$F$2:$EE$2,AW$4,'SPACELOG 5 BP'!$F90:$EE90)+SUMIF('SPACELOG 6 BP'!$F$2:$EE$2,AW$4,'SPACELOG 6 BP'!$F90:$EE90)+SUMIF('SPACELOG 7 BP'!$F$2:$EE$2,AW$4,'SPACELOG 7 BP'!$F90:$EE90)+SUMIF('SPACELOG 8 BP'!$F$2:$EE$2,AW$4,'SPACELOG 8 BP'!$F90:$EE90)+SUMIF('SPACELOG 9 BP'!$F$2:$EE$2,AW$4,'SPACELOG 9 BP'!$F90:$EE90)+SUMIF('SPACELOG 10 BP'!$F$2:$EE$2,AW$4,'SPACELOG 10 BP'!$F90:$EE90)+SUMIF('SPACELOG 11 BP'!$F$2:$EE$2,AW$4,'SPACELOG 11 BP'!$F90:$EE90)+SUMIF('SPACELOG 12 BP'!$F$2:$EE$2,AW$4,'SPACELOG 12 BP'!$F90:$EE90)</f>
        <v>719.90466675762673</v>
      </c>
      <c r="AX90" s="33">
        <f>SUMIF('reporting montigny'!$F$2:$EE$2,AX$4,'reporting montigny'!$F90:$EE90)+SUMIF('reporting boissy'!$F$2:$EE$2,AX$4,'reporting boissy'!$F90:$EE90)+SUMIF('reporting moussy'!$F$2:$EE$2,AX$4,'reporting moussy'!$F90:$EE90)+SUMIF('reporting trappes'!$F$2:$EE$2,AX$4,'reporting trappes'!$F90:$EE90)+SUMIF('SPACELOG 5 BP'!$F$2:$EE$2,AX$4,'SPACELOG 5 BP'!$F90:$EE90)+SUMIF('SPACELOG 6 BP'!$F$2:$EE$2,AX$4,'SPACELOG 6 BP'!$F90:$EE90)+SUMIF('SPACELOG 7 BP'!$F$2:$EE$2,AX$4,'SPACELOG 7 BP'!$F90:$EE90)+SUMIF('SPACELOG 8 BP'!$F$2:$EE$2,AX$4,'SPACELOG 8 BP'!$F90:$EE90)+SUMIF('SPACELOG 9 BP'!$F$2:$EE$2,AX$4,'SPACELOG 9 BP'!$F90:$EE90)+SUMIF('SPACELOG 10 BP'!$F$2:$EE$2,AX$4,'SPACELOG 10 BP'!$F90:$EE90)+SUMIF('SPACELOG 11 BP'!$F$2:$EE$2,AX$4,'SPACELOG 11 BP'!$F90:$EE90)+SUMIF('SPACELOG 12 BP'!$F$2:$EE$2,AX$4,'SPACELOG 12 BP'!$F90:$EE90)</f>
        <v>719.90466675762673</v>
      </c>
      <c r="AY90" s="33">
        <f>SUMIF('reporting montigny'!$F$2:$EE$2,AY$4,'reporting montigny'!$F90:$EE90)+SUMIF('reporting boissy'!$F$2:$EE$2,AY$4,'reporting boissy'!$F90:$EE90)+SUMIF('reporting moussy'!$F$2:$EE$2,AY$4,'reporting moussy'!$F90:$EE90)+SUMIF('reporting trappes'!$F$2:$EE$2,AY$4,'reporting trappes'!$F90:$EE90)+SUMIF('SPACELOG 5 BP'!$F$2:$EE$2,AY$4,'SPACELOG 5 BP'!$F90:$EE90)+SUMIF('SPACELOG 6 BP'!$F$2:$EE$2,AY$4,'SPACELOG 6 BP'!$F90:$EE90)+SUMIF('SPACELOG 7 BP'!$F$2:$EE$2,AY$4,'SPACELOG 7 BP'!$F90:$EE90)+SUMIF('SPACELOG 8 BP'!$F$2:$EE$2,AY$4,'SPACELOG 8 BP'!$F90:$EE90)+SUMIF('SPACELOG 9 BP'!$F$2:$EE$2,AY$4,'SPACELOG 9 BP'!$F90:$EE90)+SUMIF('SPACELOG 10 BP'!$F$2:$EE$2,AY$4,'SPACELOG 10 BP'!$F90:$EE90)+SUMIF('SPACELOG 11 BP'!$F$2:$EE$2,AY$4,'SPACELOG 11 BP'!$F90:$EE90)+SUMIF('SPACELOG 12 BP'!$F$2:$EE$2,AY$4,'SPACELOG 12 BP'!$F90:$EE90)</f>
        <v>719.90466675762673</v>
      </c>
      <c r="AZ90" s="33">
        <f>SUMIF('reporting montigny'!$F$2:$EE$2,AZ$4,'reporting montigny'!$F90:$EE90)+SUMIF('reporting boissy'!$F$2:$EE$2,AZ$4,'reporting boissy'!$F90:$EE90)+SUMIF('reporting moussy'!$F$2:$EE$2,AZ$4,'reporting moussy'!$F90:$EE90)+SUMIF('reporting trappes'!$F$2:$EE$2,AZ$4,'reporting trappes'!$F90:$EE90)+SUMIF('SPACELOG 5 BP'!$F$2:$EE$2,AZ$4,'SPACELOG 5 BP'!$F90:$EE90)+SUMIF('SPACELOG 6 BP'!$F$2:$EE$2,AZ$4,'SPACELOG 6 BP'!$F90:$EE90)+SUMIF('SPACELOG 7 BP'!$F$2:$EE$2,AZ$4,'SPACELOG 7 BP'!$F90:$EE90)+SUMIF('SPACELOG 8 BP'!$F$2:$EE$2,AZ$4,'SPACELOG 8 BP'!$F90:$EE90)+SUMIF('SPACELOG 9 BP'!$F$2:$EE$2,AZ$4,'SPACELOG 9 BP'!$F90:$EE90)+SUMIF('SPACELOG 10 BP'!$F$2:$EE$2,AZ$4,'SPACELOG 10 BP'!$F90:$EE90)+SUMIF('SPACELOG 11 BP'!$F$2:$EE$2,AZ$4,'SPACELOG 11 BP'!$F90:$EE90)+SUMIF('SPACELOG 12 BP'!$F$2:$EE$2,AZ$4,'SPACELOG 12 BP'!$F90:$EE90)</f>
        <v>719.90466675762673</v>
      </c>
      <c r="BA90" s="33">
        <f>SUMIF('reporting montigny'!$F$2:$EE$2,BA$4,'reporting montigny'!$F90:$EE90)+SUMIF('reporting boissy'!$F$2:$EE$2,BA$4,'reporting boissy'!$F90:$EE90)+SUMIF('reporting moussy'!$F$2:$EE$2,BA$4,'reporting moussy'!$F90:$EE90)+SUMIF('reporting trappes'!$F$2:$EE$2,BA$4,'reporting trappes'!$F90:$EE90)+SUMIF('SPACELOG 5 BP'!$F$2:$EE$2,BA$4,'SPACELOG 5 BP'!$F90:$EE90)+SUMIF('SPACELOG 6 BP'!$F$2:$EE$2,BA$4,'SPACELOG 6 BP'!$F90:$EE90)+SUMIF('SPACELOG 7 BP'!$F$2:$EE$2,BA$4,'SPACELOG 7 BP'!$F90:$EE90)+SUMIF('SPACELOG 8 BP'!$F$2:$EE$2,BA$4,'SPACELOG 8 BP'!$F90:$EE90)+SUMIF('SPACELOG 9 BP'!$F$2:$EE$2,BA$4,'SPACELOG 9 BP'!$F90:$EE90)+SUMIF('SPACELOG 10 BP'!$F$2:$EE$2,BA$4,'SPACELOG 10 BP'!$F90:$EE90)+SUMIF('SPACELOG 11 BP'!$F$2:$EE$2,BA$4,'SPACELOG 11 BP'!$F90:$EE90)+SUMIF('SPACELOG 12 BP'!$F$2:$EE$2,BA$4,'SPACELOG 12 BP'!$F90:$EE90)</f>
        <v>719.90466675762673</v>
      </c>
      <c r="BB90" s="33">
        <f>SUMIF('reporting montigny'!$F$2:$EE$2,BB$4,'reporting montigny'!$F90:$EE90)+SUMIF('reporting boissy'!$F$2:$EE$2,BB$4,'reporting boissy'!$F90:$EE90)+SUMIF('reporting moussy'!$F$2:$EE$2,BB$4,'reporting moussy'!$F90:$EE90)+SUMIF('reporting trappes'!$F$2:$EE$2,BB$4,'reporting trappes'!$F90:$EE90)+SUMIF('SPACELOG 5 BP'!$F$2:$EE$2,BB$4,'SPACELOG 5 BP'!$F90:$EE90)+SUMIF('SPACELOG 6 BP'!$F$2:$EE$2,BB$4,'SPACELOG 6 BP'!$F90:$EE90)+SUMIF('SPACELOG 7 BP'!$F$2:$EE$2,BB$4,'SPACELOG 7 BP'!$F90:$EE90)+SUMIF('SPACELOG 8 BP'!$F$2:$EE$2,BB$4,'SPACELOG 8 BP'!$F90:$EE90)+SUMIF('SPACELOG 9 BP'!$F$2:$EE$2,BB$4,'SPACELOG 9 BP'!$F90:$EE90)+SUMIF('SPACELOG 10 BP'!$F$2:$EE$2,BB$4,'SPACELOG 10 BP'!$F90:$EE90)+SUMIF('SPACELOG 11 BP'!$F$2:$EE$2,BB$4,'SPACELOG 11 BP'!$F90:$EE90)+SUMIF('SPACELOG 12 BP'!$F$2:$EE$2,BB$4,'SPACELOG 12 BP'!$F90:$EE90)</f>
        <v>719.90466675762673</v>
      </c>
      <c r="BC90" s="33">
        <f>SUMIF('reporting montigny'!$F$2:$EE$2,BC$4,'reporting montigny'!$F90:$EE90)+SUMIF('reporting boissy'!$F$2:$EE$2,BC$4,'reporting boissy'!$F90:$EE90)+SUMIF('reporting moussy'!$F$2:$EE$2,BC$4,'reporting moussy'!$F90:$EE90)+SUMIF('reporting trappes'!$F$2:$EE$2,BC$4,'reporting trappes'!$F90:$EE90)+SUMIF('SPACELOG 5 BP'!$F$2:$EE$2,BC$4,'SPACELOG 5 BP'!$F90:$EE90)+SUMIF('SPACELOG 6 BP'!$F$2:$EE$2,BC$4,'SPACELOG 6 BP'!$F90:$EE90)+SUMIF('SPACELOG 7 BP'!$F$2:$EE$2,BC$4,'SPACELOG 7 BP'!$F90:$EE90)+SUMIF('SPACELOG 8 BP'!$F$2:$EE$2,BC$4,'SPACELOG 8 BP'!$F90:$EE90)+SUMIF('SPACELOG 9 BP'!$F$2:$EE$2,BC$4,'SPACELOG 9 BP'!$F90:$EE90)+SUMIF('SPACELOG 10 BP'!$F$2:$EE$2,BC$4,'SPACELOG 10 BP'!$F90:$EE90)+SUMIF('SPACELOG 11 BP'!$F$2:$EE$2,BC$4,'SPACELOG 11 BP'!$F90:$EE90)+SUMIF('SPACELOG 12 BP'!$F$2:$EE$2,BC$4,'SPACELOG 12 BP'!$F90:$EE90)</f>
        <v>719.90466675762673</v>
      </c>
      <c r="BD90" s="33">
        <f>SUMIF('reporting montigny'!$F$2:$EE$2,BD$4,'reporting montigny'!$F90:$EE90)+SUMIF('reporting boissy'!$F$2:$EE$2,BD$4,'reporting boissy'!$F90:$EE90)+SUMIF('reporting moussy'!$F$2:$EE$2,BD$4,'reporting moussy'!$F90:$EE90)+SUMIF('reporting trappes'!$F$2:$EE$2,BD$4,'reporting trappes'!$F90:$EE90)+SUMIF('SPACELOG 5 BP'!$F$2:$EE$2,BD$4,'SPACELOG 5 BP'!$F90:$EE90)+SUMIF('SPACELOG 6 BP'!$F$2:$EE$2,BD$4,'SPACELOG 6 BP'!$F90:$EE90)+SUMIF('SPACELOG 7 BP'!$F$2:$EE$2,BD$4,'SPACELOG 7 BP'!$F90:$EE90)+SUMIF('SPACELOG 8 BP'!$F$2:$EE$2,BD$4,'SPACELOG 8 BP'!$F90:$EE90)+SUMIF('SPACELOG 9 BP'!$F$2:$EE$2,BD$4,'SPACELOG 9 BP'!$F90:$EE90)+SUMIF('SPACELOG 10 BP'!$F$2:$EE$2,BD$4,'SPACELOG 10 BP'!$F90:$EE90)+SUMIF('SPACELOG 11 BP'!$F$2:$EE$2,BD$4,'SPACELOG 11 BP'!$F90:$EE90)+SUMIF('SPACELOG 12 BP'!$F$2:$EE$2,BD$4,'SPACELOG 12 BP'!$F90:$EE90)</f>
        <v>719.90466675762673</v>
      </c>
      <c r="BE90" s="393">
        <f t="shared" si="401"/>
        <v>8638.8560010915207</v>
      </c>
      <c r="BF90" s="33">
        <f>SUMIF('reporting montigny'!$F$2:$EE$2,BF$4,'reporting montigny'!$F90:$EE90)+SUMIF('reporting boissy'!$F$2:$EE$2,BF$4,'reporting boissy'!$F90:$EE90)+SUMIF('reporting moussy'!$F$2:$EE$2,BF$4,'reporting moussy'!$F90:$EE90)+SUMIF('reporting trappes'!$F$2:$EE$2,BF$4,'reporting trappes'!$F90:$EE90)+SUMIF('SPACELOG 5 BP'!$F$2:$EE$2,BF$4,'SPACELOG 5 BP'!$F90:$EE90)+SUMIF('SPACELOG 6 BP'!$F$2:$EE$2,BF$4,'SPACELOG 6 BP'!$F90:$EE90)+SUMIF('SPACELOG 7 BP'!$F$2:$EE$2,BF$4,'SPACELOG 7 BP'!$F90:$EE90)+SUMIF('SPACELOG 8 BP'!$F$2:$EE$2,BF$4,'SPACELOG 8 BP'!$F90:$EE90)+SUMIF('SPACELOG 9 BP'!$F$2:$EE$2,BF$4,'SPACELOG 9 BP'!$F90:$EE90)+SUMIF('SPACELOG 10 BP'!$F$2:$EE$2,BF$4,'SPACELOG 10 BP'!$F90:$EE90)+SUMIF('SPACELOG 11 BP'!$F$2:$EE$2,BF$4,'SPACELOG 11 BP'!$F90:$EE90)+SUMIF('SPACELOG 12 BP'!$F$2:$EE$2,BF$4,'SPACELOG 12 BP'!$F90:$EE90)</f>
        <v>719.90466675762673</v>
      </c>
      <c r="BG90" s="33">
        <f>SUMIF('reporting montigny'!$F$2:$EE$2,BG$4,'reporting montigny'!$F90:$EE90)+SUMIF('reporting boissy'!$F$2:$EE$2,BG$4,'reporting boissy'!$F90:$EE90)+SUMIF('reporting moussy'!$F$2:$EE$2,BG$4,'reporting moussy'!$F90:$EE90)+SUMIF('reporting trappes'!$F$2:$EE$2,BG$4,'reporting trappes'!$F90:$EE90)+SUMIF('SPACELOG 5 BP'!$F$2:$EE$2,BG$4,'SPACELOG 5 BP'!$F90:$EE90)+SUMIF('SPACELOG 6 BP'!$F$2:$EE$2,BG$4,'SPACELOG 6 BP'!$F90:$EE90)+SUMIF('SPACELOG 7 BP'!$F$2:$EE$2,BG$4,'SPACELOG 7 BP'!$F90:$EE90)+SUMIF('SPACELOG 8 BP'!$F$2:$EE$2,BG$4,'SPACELOG 8 BP'!$F90:$EE90)+SUMIF('SPACELOG 9 BP'!$F$2:$EE$2,BG$4,'SPACELOG 9 BP'!$F90:$EE90)+SUMIF('SPACELOG 10 BP'!$F$2:$EE$2,BG$4,'SPACELOG 10 BP'!$F90:$EE90)+SUMIF('SPACELOG 11 BP'!$F$2:$EE$2,BG$4,'SPACELOG 11 BP'!$F90:$EE90)+SUMIF('SPACELOG 12 BP'!$F$2:$EE$2,BG$4,'SPACELOG 12 BP'!$F90:$EE90)</f>
        <v>719.90466675762673</v>
      </c>
      <c r="BH90" s="33">
        <f>SUMIF('reporting montigny'!$F$2:$EE$2,BH$4,'reporting montigny'!$F90:$EE90)+SUMIF('reporting boissy'!$F$2:$EE$2,BH$4,'reporting boissy'!$F90:$EE90)+SUMIF('reporting moussy'!$F$2:$EE$2,BH$4,'reporting moussy'!$F90:$EE90)+SUMIF('reporting trappes'!$F$2:$EE$2,BH$4,'reporting trappes'!$F90:$EE90)+SUMIF('SPACELOG 5 BP'!$F$2:$EE$2,BH$4,'SPACELOG 5 BP'!$F90:$EE90)+SUMIF('SPACELOG 6 BP'!$F$2:$EE$2,BH$4,'SPACELOG 6 BP'!$F90:$EE90)+SUMIF('SPACELOG 7 BP'!$F$2:$EE$2,BH$4,'SPACELOG 7 BP'!$F90:$EE90)+SUMIF('SPACELOG 8 BP'!$F$2:$EE$2,BH$4,'SPACELOG 8 BP'!$F90:$EE90)+SUMIF('SPACELOG 9 BP'!$F$2:$EE$2,BH$4,'SPACELOG 9 BP'!$F90:$EE90)+SUMIF('SPACELOG 10 BP'!$F$2:$EE$2,BH$4,'SPACELOG 10 BP'!$F90:$EE90)+SUMIF('SPACELOG 11 BP'!$F$2:$EE$2,BH$4,'SPACELOG 11 BP'!$F90:$EE90)+SUMIF('SPACELOG 12 BP'!$F$2:$EE$2,BH$4,'SPACELOG 12 BP'!$F90:$EE90)</f>
        <v>719.90466675762673</v>
      </c>
      <c r="BI90" s="33">
        <f>SUMIF('reporting montigny'!$F$2:$EE$2,BI$4,'reporting montigny'!$F90:$EE90)+SUMIF('reporting boissy'!$F$2:$EE$2,BI$4,'reporting boissy'!$F90:$EE90)+SUMIF('reporting moussy'!$F$2:$EE$2,BI$4,'reporting moussy'!$F90:$EE90)+SUMIF('reporting trappes'!$F$2:$EE$2,BI$4,'reporting trappes'!$F90:$EE90)+SUMIF('SPACELOG 5 BP'!$F$2:$EE$2,BI$4,'SPACELOG 5 BP'!$F90:$EE90)+SUMIF('SPACELOG 6 BP'!$F$2:$EE$2,BI$4,'SPACELOG 6 BP'!$F90:$EE90)+SUMIF('SPACELOG 7 BP'!$F$2:$EE$2,BI$4,'SPACELOG 7 BP'!$F90:$EE90)+SUMIF('SPACELOG 8 BP'!$F$2:$EE$2,BI$4,'SPACELOG 8 BP'!$F90:$EE90)+SUMIF('SPACELOG 9 BP'!$F$2:$EE$2,BI$4,'SPACELOG 9 BP'!$F90:$EE90)+SUMIF('SPACELOG 10 BP'!$F$2:$EE$2,BI$4,'SPACELOG 10 BP'!$F90:$EE90)+SUMIF('SPACELOG 11 BP'!$F$2:$EE$2,BI$4,'SPACELOG 11 BP'!$F90:$EE90)+SUMIF('SPACELOG 12 BP'!$F$2:$EE$2,BI$4,'SPACELOG 12 BP'!$F90:$EE90)</f>
        <v>719.90466675762673</v>
      </c>
      <c r="BJ90" s="33">
        <f>SUMIF('reporting montigny'!$F$2:$EE$2,BJ$4,'reporting montigny'!$F90:$EE90)+SUMIF('reporting boissy'!$F$2:$EE$2,BJ$4,'reporting boissy'!$F90:$EE90)+SUMIF('reporting moussy'!$F$2:$EE$2,BJ$4,'reporting moussy'!$F90:$EE90)+SUMIF('reporting trappes'!$F$2:$EE$2,BJ$4,'reporting trappes'!$F90:$EE90)+SUMIF('SPACELOG 5 BP'!$F$2:$EE$2,BJ$4,'SPACELOG 5 BP'!$F90:$EE90)+SUMIF('SPACELOG 6 BP'!$F$2:$EE$2,BJ$4,'SPACELOG 6 BP'!$F90:$EE90)+SUMIF('SPACELOG 7 BP'!$F$2:$EE$2,BJ$4,'SPACELOG 7 BP'!$F90:$EE90)+SUMIF('SPACELOG 8 BP'!$F$2:$EE$2,BJ$4,'SPACELOG 8 BP'!$F90:$EE90)+SUMIF('SPACELOG 9 BP'!$F$2:$EE$2,BJ$4,'SPACELOG 9 BP'!$F90:$EE90)+SUMIF('SPACELOG 10 BP'!$F$2:$EE$2,BJ$4,'SPACELOG 10 BP'!$F90:$EE90)+SUMIF('SPACELOG 11 BP'!$F$2:$EE$2,BJ$4,'SPACELOG 11 BP'!$F90:$EE90)+SUMIF('SPACELOG 12 BP'!$F$2:$EE$2,BJ$4,'SPACELOG 12 BP'!$F90:$EE90)</f>
        <v>719.90466675762673</v>
      </c>
      <c r="BK90" s="33">
        <f>SUMIF('reporting montigny'!$F$2:$EE$2,BK$4,'reporting montigny'!$F90:$EE90)+SUMIF('reporting boissy'!$F$2:$EE$2,BK$4,'reporting boissy'!$F90:$EE90)+SUMIF('reporting moussy'!$F$2:$EE$2,BK$4,'reporting moussy'!$F90:$EE90)+SUMIF('reporting trappes'!$F$2:$EE$2,BK$4,'reporting trappes'!$F90:$EE90)+SUMIF('SPACELOG 5 BP'!$F$2:$EE$2,BK$4,'SPACELOG 5 BP'!$F90:$EE90)+SUMIF('SPACELOG 6 BP'!$F$2:$EE$2,BK$4,'SPACELOG 6 BP'!$F90:$EE90)+SUMIF('SPACELOG 7 BP'!$F$2:$EE$2,BK$4,'SPACELOG 7 BP'!$F90:$EE90)+SUMIF('SPACELOG 8 BP'!$F$2:$EE$2,BK$4,'SPACELOG 8 BP'!$F90:$EE90)+SUMIF('SPACELOG 9 BP'!$F$2:$EE$2,BK$4,'SPACELOG 9 BP'!$F90:$EE90)+SUMIF('SPACELOG 10 BP'!$F$2:$EE$2,BK$4,'SPACELOG 10 BP'!$F90:$EE90)+SUMIF('SPACELOG 11 BP'!$F$2:$EE$2,BK$4,'SPACELOG 11 BP'!$F90:$EE90)+SUMIF('SPACELOG 12 BP'!$F$2:$EE$2,BK$4,'SPACELOG 12 BP'!$F90:$EE90)</f>
        <v>719.90466675762673</v>
      </c>
      <c r="BL90" s="33">
        <f>SUMIF('reporting montigny'!$F$2:$EE$2,BL$4,'reporting montigny'!$F90:$EE90)+SUMIF('reporting boissy'!$F$2:$EE$2,BL$4,'reporting boissy'!$F90:$EE90)+SUMIF('reporting moussy'!$F$2:$EE$2,BL$4,'reporting moussy'!$F90:$EE90)+SUMIF('reporting trappes'!$F$2:$EE$2,BL$4,'reporting trappes'!$F90:$EE90)+SUMIF('SPACELOG 5 BP'!$F$2:$EE$2,BL$4,'SPACELOG 5 BP'!$F90:$EE90)+SUMIF('SPACELOG 6 BP'!$F$2:$EE$2,BL$4,'SPACELOG 6 BP'!$F90:$EE90)+SUMIF('SPACELOG 7 BP'!$F$2:$EE$2,BL$4,'SPACELOG 7 BP'!$F90:$EE90)+SUMIF('SPACELOG 8 BP'!$F$2:$EE$2,BL$4,'SPACELOG 8 BP'!$F90:$EE90)+SUMIF('SPACELOG 9 BP'!$F$2:$EE$2,BL$4,'SPACELOG 9 BP'!$F90:$EE90)+SUMIF('SPACELOG 10 BP'!$F$2:$EE$2,BL$4,'SPACELOG 10 BP'!$F90:$EE90)+SUMIF('SPACELOG 11 BP'!$F$2:$EE$2,BL$4,'SPACELOG 11 BP'!$F90:$EE90)+SUMIF('SPACELOG 12 BP'!$F$2:$EE$2,BL$4,'SPACELOG 12 BP'!$F90:$EE90)</f>
        <v>719.90466675762673</v>
      </c>
      <c r="BM90" s="33">
        <f>SUMIF('reporting montigny'!$F$2:$EE$2,BM$4,'reporting montigny'!$F90:$EE90)+SUMIF('reporting boissy'!$F$2:$EE$2,BM$4,'reporting boissy'!$F90:$EE90)+SUMIF('reporting moussy'!$F$2:$EE$2,BM$4,'reporting moussy'!$F90:$EE90)+SUMIF('reporting trappes'!$F$2:$EE$2,BM$4,'reporting trappes'!$F90:$EE90)+SUMIF('SPACELOG 5 BP'!$F$2:$EE$2,BM$4,'SPACELOG 5 BP'!$F90:$EE90)+SUMIF('SPACELOG 6 BP'!$F$2:$EE$2,BM$4,'SPACELOG 6 BP'!$F90:$EE90)+SUMIF('SPACELOG 7 BP'!$F$2:$EE$2,BM$4,'SPACELOG 7 BP'!$F90:$EE90)+SUMIF('SPACELOG 8 BP'!$F$2:$EE$2,BM$4,'SPACELOG 8 BP'!$F90:$EE90)+SUMIF('SPACELOG 9 BP'!$F$2:$EE$2,BM$4,'SPACELOG 9 BP'!$F90:$EE90)+SUMIF('SPACELOG 10 BP'!$F$2:$EE$2,BM$4,'SPACELOG 10 BP'!$F90:$EE90)+SUMIF('SPACELOG 11 BP'!$F$2:$EE$2,BM$4,'SPACELOG 11 BP'!$F90:$EE90)+SUMIF('SPACELOG 12 BP'!$F$2:$EE$2,BM$4,'SPACELOG 12 BP'!$F90:$EE90)</f>
        <v>719.90466675762673</v>
      </c>
      <c r="BN90" s="33">
        <f>SUMIF('reporting montigny'!$F$2:$EE$2,BN$4,'reporting montigny'!$F90:$EE90)+SUMIF('reporting boissy'!$F$2:$EE$2,BN$4,'reporting boissy'!$F90:$EE90)+SUMIF('reporting moussy'!$F$2:$EE$2,BN$4,'reporting moussy'!$F90:$EE90)+SUMIF('reporting trappes'!$F$2:$EE$2,BN$4,'reporting trappes'!$F90:$EE90)+SUMIF('SPACELOG 5 BP'!$F$2:$EE$2,BN$4,'SPACELOG 5 BP'!$F90:$EE90)+SUMIF('SPACELOG 6 BP'!$F$2:$EE$2,BN$4,'SPACELOG 6 BP'!$F90:$EE90)+SUMIF('SPACELOG 7 BP'!$F$2:$EE$2,BN$4,'SPACELOG 7 BP'!$F90:$EE90)+SUMIF('SPACELOG 8 BP'!$F$2:$EE$2,BN$4,'SPACELOG 8 BP'!$F90:$EE90)+SUMIF('SPACELOG 9 BP'!$F$2:$EE$2,BN$4,'SPACELOG 9 BP'!$F90:$EE90)+SUMIF('SPACELOG 10 BP'!$F$2:$EE$2,BN$4,'SPACELOG 10 BP'!$F90:$EE90)+SUMIF('SPACELOG 11 BP'!$F$2:$EE$2,BN$4,'SPACELOG 11 BP'!$F90:$EE90)+SUMIF('SPACELOG 12 BP'!$F$2:$EE$2,BN$4,'SPACELOG 12 BP'!$F90:$EE90)</f>
        <v>719.90466675762673</v>
      </c>
      <c r="BO90" s="33">
        <f>SUMIF('reporting montigny'!$F$2:$EE$2,BO$4,'reporting montigny'!$F90:$EE90)+SUMIF('reporting boissy'!$F$2:$EE$2,BO$4,'reporting boissy'!$F90:$EE90)+SUMIF('reporting moussy'!$F$2:$EE$2,BO$4,'reporting moussy'!$F90:$EE90)+SUMIF('reporting trappes'!$F$2:$EE$2,BO$4,'reporting trappes'!$F90:$EE90)+SUMIF('SPACELOG 5 BP'!$F$2:$EE$2,BO$4,'SPACELOG 5 BP'!$F90:$EE90)+SUMIF('SPACELOG 6 BP'!$F$2:$EE$2,BO$4,'SPACELOG 6 BP'!$F90:$EE90)+SUMIF('SPACELOG 7 BP'!$F$2:$EE$2,BO$4,'SPACELOG 7 BP'!$F90:$EE90)+SUMIF('SPACELOG 8 BP'!$F$2:$EE$2,BO$4,'SPACELOG 8 BP'!$F90:$EE90)+SUMIF('SPACELOG 9 BP'!$F$2:$EE$2,BO$4,'SPACELOG 9 BP'!$F90:$EE90)+SUMIF('SPACELOG 10 BP'!$F$2:$EE$2,BO$4,'SPACELOG 10 BP'!$F90:$EE90)+SUMIF('SPACELOG 11 BP'!$F$2:$EE$2,BO$4,'SPACELOG 11 BP'!$F90:$EE90)+SUMIF('SPACELOG 12 BP'!$F$2:$EE$2,BO$4,'SPACELOG 12 BP'!$F90:$EE90)</f>
        <v>719.90466675762673</v>
      </c>
      <c r="BP90" s="33">
        <f>SUMIF('reporting montigny'!$F$2:$EE$2,BP$4,'reporting montigny'!$F90:$EE90)+SUMIF('reporting boissy'!$F$2:$EE$2,BP$4,'reporting boissy'!$F90:$EE90)+SUMIF('reporting moussy'!$F$2:$EE$2,BP$4,'reporting moussy'!$F90:$EE90)+SUMIF('reporting trappes'!$F$2:$EE$2,BP$4,'reporting trappes'!$F90:$EE90)+SUMIF('SPACELOG 5 BP'!$F$2:$EE$2,BP$4,'SPACELOG 5 BP'!$F90:$EE90)+SUMIF('SPACELOG 6 BP'!$F$2:$EE$2,BP$4,'SPACELOG 6 BP'!$F90:$EE90)+SUMIF('SPACELOG 7 BP'!$F$2:$EE$2,BP$4,'SPACELOG 7 BP'!$F90:$EE90)+SUMIF('SPACELOG 8 BP'!$F$2:$EE$2,BP$4,'SPACELOG 8 BP'!$F90:$EE90)+SUMIF('SPACELOG 9 BP'!$F$2:$EE$2,BP$4,'SPACELOG 9 BP'!$F90:$EE90)+SUMIF('SPACELOG 10 BP'!$F$2:$EE$2,BP$4,'SPACELOG 10 BP'!$F90:$EE90)+SUMIF('SPACELOG 11 BP'!$F$2:$EE$2,BP$4,'SPACELOG 11 BP'!$F90:$EE90)+SUMIF('SPACELOG 12 BP'!$F$2:$EE$2,BP$4,'SPACELOG 12 BP'!$F90:$EE90)</f>
        <v>719.90466675762673</v>
      </c>
      <c r="BQ90" s="33">
        <f>SUMIF('reporting montigny'!$F$2:$EE$2,BQ$4,'reporting montigny'!$F90:$EE90)+SUMIF('reporting boissy'!$F$2:$EE$2,BQ$4,'reporting boissy'!$F90:$EE90)+SUMIF('reporting moussy'!$F$2:$EE$2,BQ$4,'reporting moussy'!$F90:$EE90)+SUMIF('reporting trappes'!$F$2:$EE$2,BQ$4,'reporting trappes'!$F90:$EE90)+SUMIF('SPACELOG 5 BP'!$F$2:$EE$2,BQ$4,'SPACELOG 5 BP'!$F90:$EE90)+SUMIF('SPACELOG 6 BP'!$F$2:$EE$2,BQ$4,'SPACELOG 6 BP'!$F90:$EE90)+SUMIF('SPACELOG 7 BP'!$F$2:$EE$2,BQ$4,'SPACELOG 7 BP'!$F90:$EE90)+SUMIF('SPACELOG 8 BP'!$F$2:$EE$2,BQ$4,'SPACELOG 8 BP'!$F90:$EE90)+SUMIF('SPACELOG 9 BP'!$F$2:$EE$2,BQ$4,'SPACELOG 9 BP'!$F90:$EE90)+SUMIF('SPACELOG 10 BP'!$F$2:$EE$2,BQ$4,'SPACELOG 10 BP'!$F90:$EE90)+SUMIF('SPACELOG 11 BP'!$F$2:$EE$2,BQ$4,'SPACELOG 11 BP'!$F90:$EE90)+SUMIF('SPACELOG 12 BP'!$F$2:$EE$2,BQ$4,'SPACELOG 12 BP'!$F90:$EE90)</f>
        <v>719.90466675762673</v>
      </c>
      <c r="BR90" s="393">
        <f t="shared" si="402"/>
        <v>8638.8560010915207</v>
      </c>
      <c r="BS90" s="33">
        <f>SUMIF('reporting montigny'!$F$2:$EE$2,BS$4,'reporting montigny'!$F90:$EE90)+SUMIF('reporting boissy'!$F$2:$EE$2,BS$4,'reporting boissy'!$F90:$EE90)+SUMIF('reporting moussy'!$F$2:$EE$2,BS$4,'reporting moussy'!$F90:$EE90)+SUMIF('reporting trappes'!$F$2:$EE$2,BS$4,'reporting trappes'!$F90:$EE90)+SUMIF('SPACELOG 5 BP'!$F$2:$EE$2,BS$4,'SPACELOG 5 BP'!$F90:$EE90)+SUMIF('SPACELOG 6 BP'!$F$2:$EE$2,BS$4,'SPACELOG 6 BP'!$F90:$EE90)+SUMIF('SPACELOG 7 BP'!$F$2:$EE$2,BS$4,'SPACELOG 7 BP'!$F90:$EE90)+SUMIF('SPACELOG 8 BP'!$F$2:$EE$2,BS$4,'SPACELOG 8 BP'!$F90:$EE90)+SUMIF('SPACELOG 9 BP'!$F$2:$EE$2,BS$4,'SPACELOG 9 BP'!$F90:$EE90)+SUMIF('SPACELOG 10 BP'!$F$2:$EE$2,BS$4,'SPACELOG 10 BP'!$F90:$EE90)+SUMIF('SPACELOG 11 BP'!$F$2:$EE$2,BS$4,'SPACELOG 11 BP'!$F90:$EE90)+SUMIF('SPACELOG 12 BP'!$F$2:$EE$2,BS$4,'SPACELOG 12 BP'!$F90:$EE90)</f>
        <v>719.90466675762673</v>
      </c>
      <c r="BT90" s="33">
        <f>SUMIF('reporting montigny'!$F$2:$EE$2,BT$4,'reporting montigny'!$F90:$EE90)+SUMIF('reporting boissy'!$F$2:$EE$2,BT$4,'reporting boissy'!$F90:$EE90)+SUMIF('reporting moussy'!$F$2:$EE$2,BT$4,'reporting moussy'!$F90:$EE90)+SUMIF('reporting trappes'!$F$2:$EE$2,BT$4,'reporting trappes'!$F90:$EE90)+SUMIF('SPACELOG 5 BP'!$F$2:$EE$2,BT$4,'SPACELOG 5 BP'!$F90:$EE90)+SUMIF('SPACELOG 6 BP'!$F$2:$EE$2,BT$4,'SPACELOG 6 BP'!$F90:$EE90)+SUMIF('SPACELOG 7 BP'!$F$2:$EE$2,BT$4,'SPACELOG 7 BP'!$F90:$EE90)+SUMIF('SPACELOG 8 BP'!$F$2:$EE$2,BT$4,'SPACELOG 8 BP'!$F90:$EE90)+SUMIF('SPACELOG 9 BP'!$F$2:$EE$2,BT$4,'SPACELOG 9 BP'!$F90:$EE90)+SUMIF('SPACELOG 10 BP'!$F$2:$EE$2,BT$4,'SPACELOG 10 BP'!$F90:$EE90)+SUMIF('SPACELOG 11 BP'!$F$2:$EE$2,BT$4,'SPACELOG 11 BP'!$F90:$EE90)+SUMIF('SPACELOG 12 BP'!$F$2:$EE$2,BT$4,'SPACELOG 12 BP'!$F90:$EE90)</f>
        <v>719.90466675762673</v>
      </c>
      <c r="BU90" s="33">
        <f>SUMIF('reporting montigny'!$F$2:$EE$2,BU$4,'reporting montigny'!$F90:$EE90)+SUMIF('reporting boissy'!$F$2:$EE$2,BU$4,'reporting boissy'!$F90:$EE90)+SUMIF('reporting moussy'!$F$2:$EE$2,BU$4,'reporting moussy'!$F90:$EE90)+SUMIF('reporting trappes'!$F$2:$EE$2,BU$4,'reporting trappes'!$F90:$EE90)+SUMIF('SPACELOG 5 BP'!$F$2:$EE$2,BU$4,'SPACELOG 5 BP'!$F90:$EE90)+SUMIF('SPACELOG 6 BP'!$F$2:$EE$2,BU$4,'SPACELOG 6 BP'!$F90:$EE90)+SUMIF('SPACELOG 7 BP'!$F$2:$EE$2,BU$4,'SPACELOG 7 BP'!$F90:$EE90)+SUMIF('SPACELOG 8 BP'!$F$2:$EE$2,BU$4,'SPACELOG 8 BP'!$F90:$EE90)+SUMIF('SPACELOG 9 BP'!$F$2:$EE$2,BU$4,'SPACELOG 9 BP'!$F90:$EE90)+SUMIF('SPACELOG 10 BP'!$F$2:$EE$2,BU$4,'SPACELOG 10 BP'!$F90:$EE90)+SUMIF('SPACELOG 11 BP'!$F$2:$EE$2,BU$4,'SPACELOG 11 BP'!$F90:$EE90)+SUMIF('SPACELOG 12 BP'!$F$2:$EE$2,BU$4,'SPACELOG 12 BP'!$F90:$EE90)</f>
        <v>719.90466675762673</v>
      </c>
      <c r="BV90" s="33">
        <f>SUMIF('reporting montigny'!$F$2:$EE$2,BV$4,'reporting montigny'!$F90:$EE90)+SUMIF('reporting boissy'!$F$2:$EE$2,BV$4,'reporting boissy'!$F90:$EE90)+SUMIF('reporting moussy'!$F$2:$EE$2,BV$4,'reporting moussy'!$F90:$EE90)+SUMIF('reporting trappes'!$F$2:$EE$2,BV$4,'reporting trappes'!$F90:$EE90)+SUMIF('SPACELOG 5 BP'!$F$2:$EE$2,BV$4,'SPACELOG 5 BP'!$F90:$EE90)+SUMIF('SPACELOG 6 BP'!$F$2:$EE$2,BV$4,'SPACELOG 6 BP'!$F90:$EE90)+SUMIF('SPACELOG 7 BP'!$F$2:$EE$2,BV$4,'SPACELOG 7 BP'!$F90:$EE90)+SUMIF('SPACELOG 8 BP'!$F$2:$EE$2,BV$4,'SPACELOG 8 BP'!$F90:$EE90)+SUMIF('SPACELOG 9 BP'!$F$2:$EE$2,BV$4,'SPACELOG 9 BP'!$F90:$EE90)+SUMIF('SPACELOG 10 BP'!$F$2:$EE$2,BV$4,'SPACELOG 10 BP'!$F90:$EE90)+SUMIF('SPACELOG 11 BP'!$F$2:$EE$2,BV$4,'SPACELOG 11 BP'!$F90:$EE90)+SUMIF('SPACELOG 12 BP'!$F$2:$EE$2,BV$4,'SPACELOG 12 BP'!$F90:$EE90)</f>
        <v>719.90466675762673</v>
      </c>
      <c r="BW90" s="33">
        <f>SUMIF('reporting montigny'!$F$2:$EE$2,BW$4,'reporting montigny'!$F90:$EE90)+SUMIF('reporting boissy'!$F$2:$EE$2,BW$4,'reporting boissy'!$F90:$EE90)+SUMIF('reporting moussy'!$F$2:$EE$2,BW$4,'reporting moussy'!$F90:$EE90)+SUMIF('reporting trappes'!$F$2:$EE$2,BW$4,'reporting trappes'!$F90:$EE90)+SUMIF('SPACELOG 5 BP'!$F$2:$EE$2,BW$4,'SPACELOG 5 BP'!$F90:$EE90)+SUMIF('SPACELOG 6 BP'!$F$2:$EE$2,BW$4,'SPACELOG 6 BP'!$F90:$EE90)+SUMIF('SPACELOG 7 BP'!$F$2:$EE$2,BW$4,'SPACELOG 7 BP'!$F90:$EE90)+SUMIF('SPACELOG 8 BP'!$F$2:$EE$2,BW$4,'SPACELOG 8 BP'!$F90:$EE90)+SUMIF('SPACELOG 9 BP'!$F$2:$EE$2,BW$4,'SPACELOG 9 BP'!$F90:$EE90)+SUMIF('SPACELOG 10 BP'!$F$2:$EE$2,BW$4,'SPACELOG 10 BP'!$F90:$EE90)+SUMIF('SPACELOG 11 BP'!$F$2:$EE$2,BW$4,'SPACELOG 11 BP'!$F90:$EE90)+SUMIF('SPACELOG 12 BP'!$F$2:$EE$2,BW$4,'SPACELOG 12 BP'!$F90:$EE90)</f>
        <v>719.90466675762673</v>
      </c>
      <c r="BX90" s="33">
        <f>SUMIF('reporting montigny'!$F$2:$EE$2,BX$4,'reporting montigny'!$F90:$EE90)+SUMIF('reporting boissy'!$F$2:$EE$2,BX$4,'reporting boissy'!$F90:$EE90)+SUMIF('reporting moussy'!$F$2:$EE$2,BX$4,'reporting moussy'!$F90:$EE90)+SUMIF('reporting trappes'!$F$2:$EE$2,BX$4,'reporting trappes'!$F90:$EE90)+SUMIF('SPACELOG 5 BP'!$F$2:$EE$2,BX$4,'SPACELOG 5 BP'!$F90:$EE90)+SUMIF('SPACELOG 6 BP'!$F$2:$EE$2,BX$4,'SPACELOG 6 BP'!$F90:$EE90)+SUMIF('SPACELOG 7 BP'!$F$2:$EE$2,BX$4,'SPACELOG 7 BP'!$F90:$EE90)+SUMIF('SPACELOG 8 BP'!$F$2:$EE$2,BX$4,'SPACELOG 8 BP'!$F90:$EE90)+SUMIF('SPACELOG 9 BP'!$F$2:$EE$2,BX$4,'SPACELOG 9 BP'!$F90:$EE90)+SUMIF('SPACELOG 10 BP'!$F$2:$EE$2,BX$4,'SPACELOG 10 BP'!$F90:$EE90)+SUMIF('SPACELOG 11 BP'!$F$2:$EE$2,BX$4,'SPACELOG 11 BP'!$F90:$EE90)+SUMIF('SPACELOG 12 BP'!$F$2:$EE$2,BX$4,'SPACELOG 12 BP'!$F90:$EE90)</f>
        <v>719.90466675762673</v>
      </c>
      <c r="BY90" s="33">
        <f>SUMIF('reporting montigny'!$F$2:$EE$2,BY$4,'reporting montigny'!$F90:$EE90)+SUMIF('reporting boissy'!$F$2:$EE$2,BY$4,'reporting boissy'!$F90:$EE90)+SUMIF('reporting moussy'!$F$2:$EE$2,BY$4,'reporting moussy'!$F90:$EE90)+SUMIF('reporting trappes'!$F$2:$EE$2,BY$4,'reporting trappes'!$F90:$EE90)+SUMIF('SPACELOG 5 BP'!$F$2:$EE$2,BY$4,'SPACELOG 5 BP'!$F90:$EE90)+SUMIF('SPACELOG 6 BP'!$F$2:$EE$2,BY$4,'SPACELOG 6 BP'!$F90:$EE90)+SUMIF('SPACELOG 7 BP'!$F$2:$EE$2,BY$4,'SPACELOG 7 BP'!$F90:$EE90)+SUMIF('SPACELOG 8 BP'!$F$2:$EE$2,BY$4,'SPACELOG 8 BP'!$F90:$EE90)+SUMIF('SPACELOG 9 BP'!$F$2:$EE$2,BY$4,'SPACELOG 9 BP'!$F90:$EE90)+SUMIF('SPACELOG 10 BP'!$F$2:$EE$2,BY$4,'SPACELOG 10 BP'!$F90:$EE90)+SUMIF('SPACELOG 11 BP'!$F$2:$EE$2,BY$4,'SPACELOG 11 BP'!$F90:$EE90)+SUMIF('SPACELOG 12 BP'!$F$2:$EE$2,BY$4,'SPACELOG 12 BP'!$F90:$EE90)</f>
        <v>719.90466675762673</v>
      </c>
      <c r="BZ90" s="33">
        <f>SUMIF('reporting montigny'!$F$2:$EE$2,BZ$4,'reporting montigny'!$F90:$EE90)+SUMIF('reporting boissy'!$F$2:$EE$2,BZ$4,'reporting boissy'!$F90:$EE90)+SUMIF('reporting moussy'!$F$2:$EE$2,BZ$4,'reporting moussy'!$F90:$EE90)+SUMIF('reporting trappes'!$F$2:$EE$2,BZ$4,'reporting trappes'!$F90:$EE90)+SUMIF('SPACELOG 5 BP'!$F$2:$EE$2,BZ$4,'SPACELOG 5 BP'!$F90:$EE90)+SUMIF('SPACELOG 6 BP'!$F$2:$EE$2,BZ$4,'SPACELOG 6 BP'!$F90:$EE90)+SUMIF('SPACELOG 7 BP'!$F$2:$EE$2,BZ$4,'SPACELOG 7 BP'!$F90:$EE90)+SUMIF('SPACELOG 8 BP'!$F$2:$EE$2,BZ$4,'SPACELOG 8 BP'!$F90:$EE90)+SUMIF('SPACELOG 9 BP'!$F$2:$EE$2,BZ$4,'SPACELOG 9 BP'!$F90:$EE90)+SUMIF('SPACELOG 10 BP'!$F$2:$EE$2,BZ$4,'SPACELOG 10 BP'!$F90:$EE90)+SUMIF('SPACELOG 11 BP'!$F$2:$EE$2,BZ$4,'SPACELOG 11 BP'!$F90:$EE90)+SUMIF('SPACELOG 12 BP'!$F$2:$EE$2,BZ$4,'SPACELOG 12 BP'!$F90:$EE90)</f>
        <v>719.90466675762673</v>
      </c>
      <c r="CA90" s="33">
        <f>SUMIF('reporting montigny'!$F$2:$EE$2,CA$4,'reporting montigny'!$F90:$EE90)+SUMIF('reporting boissy'!$F$2:$EE$2,CA$4,'reporting boissy'!$F90:$EE90)+SUMIF('reporting moussy'!$F$2:$EE$2,CA$4,'reporting moussy'!$F90:$EE90)+SUMIF('reporting trappes'!$F$2:$EE$2,CA$4,'reporting trappes'!$F90:$EE90)+SUMIF('SPACELOG 5 BP'!$F$2:$EE$2,CA$4,'SPACELOG 5 BP'!$F90:$EE90)+SUMIF('SPACELOG 6 BP'!$F$2:$EE$2,CA$4,'SPACELOG 6 BP'!$F90:$EE90)+SUMIF('SPACELOG 7 BP'!$F$2:$EE$2,CA$4,'SPACELOG 7 BP'!$F90:$EE90)+SUMIF('SPACELOG 8 BP'!$F$2:$EE$2,CA$4,'SPACELOG 8 BP'!$F90:$EE90)+SUMIF('SPACELOG 9 BP'!$F$2:$EE$2,CA$4,'SPACELOG 9 BP'!$F90:$EE90)+SUMIF('SPACELOG 10 BP'!$F$2:$EE$2,CA$4,'SPACELOG 10 BP'!$F90:$EE90)+SUMIF('SPACELOG 11 BP'!$F$2:$EE$2,CA$4,'SPACELOG 11 BP'!$F90:$EE90)+SUMIF('SPACELOG 12 BP'!$F$2:$EE$2,CA$4,'SPACELOG 12 BP'!$F90:$EE90)</f>
        <v>719.90466675762673</v>
      </c>
      <c r="CB90" s="33">
        <f>SUMIF('reporting montigny'!$F$2:$EE$2,CB$4,'reporting montigny'!$F90:$EE90)+SUMIF('reporting boissy'!$F$2:$EE$2,CB$4,'reporting boissy'!$F90:$EE90)+SUMIF('reporting moussy'!$F$2:$EE$2,CB$4,'reporting moussy'!$F90:$EE90)+SUMIF('reporting trappes'!$F$2:$EE$2,CB$4,'reporting trappes'!$F90:$EE90)+SUMIF('SPACELOG 5 BP'!$F$2:$EE$2,CB$4,'SPACELOG 5 BP'!$F90:$EE90)+SUMIF('SPACELOG 6 BP'!$F$2:$EE$2,CB$4,'SPACELOG 6 BP'!$F90:$EE90)+SUMIF('SPACELOG 7 BP'!$F$2:$EE$2,CB$4,'SPACELOG 7 BP'!$F90:$EE90)+SUMIF('SPACELOG 8 BP'!$F$2:$EE$2,CB$4,'SPACELOG 8 BP'!$F90:$EE90)+SUMIF('SPACELOG 9 BP'!$F$2:$EE$2,CB$4,'SPACELOG 9 BP'!$F90:$EE90)+SUMIF('SPACELOG 10 BP'!$F$2:$EE$2,CB$4,'SPACELOG 10 BP'!$F90:$EE90)+SUMIF('SPACELOG 11 BP'!$F$2:$EE$2,CB$4,'SPACELOG 11 BP'!$F90:$EE90)+SUMIF('SPACELOG 12 BP'!$F$2:$EE$2,CB$4,'SPACELOG 12 BP'!$F90:$EE90)</f>
        <v>719.90466675762673</v>
      </c>
      <c r="CC90" s="33">
        <f>SUMIF('reporting montigny'!$F$2:$EE$2,CC$4,'reporting montigny'!$F90:$EE90)+SUMIF('reporting boissy'!$F$2:$EE$2,CC$4,'reporting boissy'!$F90:$EE90)+SUMIF('reporting moussy'!$F$2:$EE$2,CC$4,'reporting moussy'!$F90:$EE90)+SUMIF('reporting trappes'!$F$2:$EE$2,CC$4,'reporting trappes'!$F90:$EE90)+SUMIF('SPACELOG 5 BP'!$F$2:$EE$2,CC$4,'SPACELOG 5 BP'!$F90:$EE90)+SUMIF('SPACELOG 6 BP'!$F$2:$EE$2,CC$4,'SPACELOG 6 BP'!$F90:$EE90)+SUMIF('SPACELOG 7 BP'!$F$2:$EE$2,CC$4,'SPACELOG 7 BP'!$F90:$EE90)+SUMIF('SPACELOG 8 BP'!$F$2:$EE$2,CC$4,'SPACELOG 8 BP'!$F90:$EE90)+SUMIF('SPACELOG 9 BP'!$F$2:$EE$2,CC$4,'SPACELOG 9 BP'!$F90:$EE90)+SUMIF('SPACELOG 10 BP'!$F$2:$EE$2,CC$4,'SPACELOG 10 BP'!$F90:$EE90)+SUMIF('SPACELOG 11 BP'!$F$2:$EE$2,CC$4,'SPACELOG 11 BP'!$F90:$EE90)+SUMIF('SPACELOG 12 BP'!$F$2:$EE$2,CC$4,'SPACELOG 12 BP'!$F90:$EE90)</f>
        <v>719.90466675762673</v>
      </c>
      <c r="CD90" s="33">
        <f>SUMIF('reporting montigny'!$F$2:$EE$2,CD$4,'reporting montigny'!$F90:$EE90)+SUMIF('reporting boissy'!$F$2:$EE$2,CD$4,'reporting boissy'!$F90:$EE90)+SUMIF('reporting moussy'!$F$2:$EE$2,CD$4,'reporting moussy'!$F90:$EE90)+SUMIF('reporting trappes'!$F$2:$EE$2,CD$4,'reporting trappes'!$F90:$EE90)+SUMIF('SPACELOG 5 BP'!$F$2:$EE$2,CD$4,'SPACELOG 5 BP'!$F90:$EE90)+SUMIF('SPACELOG 6 BP'!$F$2:$EE$2,CD$4,'SPACELOG 6 BP'!$F90:$EE90)+SUMIF('SPACELOG 7 BP'!$F$2:$EE$2,CD$4,'SPACELOG 7 BP'!$F90:$EE90)+SUMIF('SPACELOG 8 BP'!$F$2:$EE$2,CD$4,'SPACELOG 8 BP'!$F90:$EE90)+SUMIF('SPACELOG 9 BP'!$F$2:$EE$2,CD$4,'SPACELOG 9 BP'!$F90:$EE90)+SUMIF('SPACELOG 10 BP'!$F$2:$EE$2,CD$4,'SPACELOG 10 BP'!$F90:$EE90)+SUMIF('SPACELOG 11 BP'!$F$2:$EE$2,CD$4,'SPACELOG 11 BP'!$F90:$EE90)+SUMIF('SPACELOG 12 BP'!$F$2:$EE$2,CD$4,'SPACELOG 12 BP'!$F90:$EE90)</f>
        <v>719.90466675762673</v>
      </c>
      <c r="CE90" s="393">
        <f t="shared" si="403"/>
        <v>8638.8560010915207</v>
      </c>
      <c r="CF90" s="33">
        <f>SUMIF('reporting montigny'!$F$2:$EE$2,CF$4,'reporting montigny'!$F90:$EE90)+SUMIF('reporting boissy'!$F$2:$EE$2,CF$4,'reporting boissy'!$F90:$EE90)+SUMIF('reporting moussy'!$F$2:$EE$2,CF$4,'reporting moussy'!$F90:$EE90)+SUMIF('reporting trappes'!$F$2:$EE$2,CF$4,'reporting trappes'!$F90:$EE90)+SUMIF('SPACELOG 5 BP'!$F$2:$EE$2,CF$4,'SPACELOG 5 BP'!$F90:$EE90)+SUMIF('SPACELOG 6 BP'!$F$2:$EE$2,CF$4,'SPACELOG 6 BP'!$F90:$EE90)+SUMIF('SPACELOG 7 BP'!$F$2:$EE$2,CF$4,'SPACELOG 7 BP'!$F90:$EE90)+SUMIF('SPACELOG 8 BP'!$F$2:$EE$2,CF$4,'SPACELOG 8 BP'!$F90:$EE90)+SUMIF('SPACELOG 9 BP'!$F$2:$EE$2,CF$4,'SPACELOG 9 BP'!$F90:$EE90)+SUMIF('SPACELOG 10 BP'!$F$2:$EE$2,CF$4,'SPACELOG 10 BP'!$F90:$EE90)+SUMIF('SPACELOG 11 BP'!$F$2:$EE$2,CF$4,'SPACELOG 11 BP'!$F90:$EE90)+SUMIF('SPACELOG 12 BP'!$F$2:$EE$2,CF$4,'SPACELOG 12 BP'!$F90:$EE90)</f>
        <v>719.90466675762673</v>
      </c>
      <c r="CG90" s="33">
        <f>SUMIF('reporting montigny'!$F$2:$EE$2,CG$4,'reporting montigny'!$F90:$EE90)+SUMIF('reporting boissy'!$F$2:$EE$2,CG$4,'reporting boissy'!$F90:$EE90)+SUMIF('reporting moussy'!$F$2:$EE$2,CG$4,'reporting moussy'!$F90:$EE90)+SUMIF('reporting trappes'!$F$2:$EE$2,CG$4,'reporting trappes'!$F90:$EE90)+SUMIF('SPACELOG 5 BP'!$F$2:$EE$2,CG$4,'SPACELOG 5 BP'!$F90:$EE90)+SUMIF('SPACELOG 6 BP'!$F$2:$EE$2,CG$4,'SPACELOG 6 BP'!$F90:$EE90)+SUMIF('SPACELOG 7 BP'!$F$2:$EE$2,CG$4,'SPACELOG 7 BP'!$F90:$EE90)+SUMIF('SPACELOG 8 BP'!$F$2:$EE$2,CG$4,'SPACELOG 8 BP'!$F90:$EE90)+SUMIF('SPACELOG 9 BP'!$F$2:$EE$2,CG$4,'SPACELOG 9 BP'!$F90:$EE90)+SUMIF('SPACELOG 10 BP'!$F$2:$EE$2,CG$4,'SPACELOG 10 BP'!$F90:$EE90)+SUMIF('SPACELOG 11 BP'!$F$2:$EE$2,CG$4,'SPACELOG 11 BP'!$F90:$EE90)+SUMIF('SPACELOG 12 BP'!$F$2:$EE$2,CG$4,'SPACELOG 12 BP'!$F90:$EE90)</f>
        <v>719.90466675762673</v>
      </c>
      <c r="CH90" s="33">
        <f>SUMIF('reporting montigny'!$F$2:$EE$2,CH$4,'reporting montigny'!$F90:$EE90)+SUMIF('reporting boissy'!$F$2:$EE$2,CH$4,'reporting boissy'!$F90:$EE90)+SUMIF('reporting moussy'!$F$2:$EE$2,CH$4,'reporting moussy'!$F90:$EE90)+SUMIF('reporting trappes'!$F$2:$EE$2,CH$4,'reporting trappes'!$F90:$EE90)+SUMIF('SPACELOG 5 BP'!$F$2:$EE$2,CH$4,'SPACELOG 5 BP'!$F90:$EE90)+SUMIF('SPACELOG 6 BP'!$F$2:$EE$2,CH$4,'SPACELOG 6 BP'!$F90:$EE90)+SUMIF('SPACELOG 7 BP'!$F$2:$EE$2,CH$4,'SPACELOG 7 BP'!$F90:$EE90)+SUMIF('SPACELOG 8 BP'!$F$2:$EE$2,CH$4,'SPACELOG 8 BP'!$F90:$EE90)+SUMIF('SPACELOG 9 BP'!$F$2:$EE$2,CH$4,'SPACELOG 9 BP'!$F90:$EE90)+SUMIF('SPACELOG 10 BP'!$F$2:$EE$2,CH$4,'SPACELOG 10 BP'!$F90:$EE90)+SUMIF('SPACELOG 11 BP'!$F$2:$EE$2,CH$4,'SPACELOG 11 BP'!$F90:$EE90)+SUMIF('SPACELOG 12 BP'!$F$2:$EE$2,CH$4,'SPACELOG 12 BP'!$F90:$EE90)</f>
        <v>719.90466675762673</v>
      </c>
      <c r="CI90" s="33">
        <f>SUMIF('reporting montigny'!$F$2:$EE$2,CI$4,'reporting montigny'!$F90:$EE90)+SUMIF('reporting boissy'!$F$2:$EE$2,CI$4,'reporting boissy'!$F90:$EE90)+SUMIF('reporting moussy'!$F$2:$EE$2,CI$4,'reporting moussy'!$F90:$EE90)+SUMIF('reporting trappes'!$F$2:$EE$2,CI$4,'reporting trappes'!$F90:$EE90)+SUMIF('SPACELOG 5 BP'!$F$2:$EE$2,CI$4,'SPACELOG 5 BP'!$F90:$EE90)+SUMIF('SPACELOG 6 BP'!$F$2:$EE$2,CI$4,'SPACELOG 6 BP'!$F90:$EE90)+SUMIF('SPACELOG 7 BP'!$F$2:$EE$2,CI$4,'SPACELOG 7 BP'!$F90:$EE90)+SUMIF('SPACELOG 8 BP'!$F$2:$EE$2,CI$4,'SPACELOG 8 BP'!$F90:$EE90)+SUMIF('SPACELOG 9 BP'!$F$2:$EE$2,CI$4,'SPACELOG 9 BP'!$F90:$EE90)+SUMIF('SPACELOG 10 BP'!$F$2:$EE$2,CI$4,'SPACELOG 10 BP'!$F90:$EE90)+SUMIF('SPACELOG 11 BP'!$F$2:$EE$2,CI$4,'SPACELOG 11 BP'!$F90:$EE90)+SUMIF('SPACELOG 12 BP'!$F$2:$EE$2,CI$4,'SPACELOG 12 BP'!$F90:$EE90)</f>
        <v>719.90466675762673</v>
      </c>
      <c r="CJ90" s="33">
        <f>SUMIF('reporting montigny'!$F$2:$EE$2,CJ$4,'reporting montigny'!$F90:$EE90)+SUMIF('reporting boissy'!$F$2:$EE$2,CJ$4,'reporting boissy'!$F90:$EE90)+SUMIF('reporting moussy'!$F$2:$EE$2,CJ$4,'reporting moussy'!$F90:$EE90)+SUMIF('reporting trappes'!$F$2:$EE$2,CJ$4,'reporting trappes'!$F90:$EE90)+SUMIF('SPACELOG 5 BP'!$F$2:$EE$2,CJ$4,'SPACELOG 5 BP'!$F90:$EE90)+SUMIF('SPACELOG 6 BP'!$F$2:$EE$2,CJ$4,'SPACELOG 6 BP'!$F90:$EE90)+SUMIF('SPACELOG 7 BP'!$F$2:$EE$2,CJ$4,'SPACELOG 7 BP'!$F90:$EE90)+SUMIF('SPACELOG 8 BP'!$F$2:$EE$2,CJ$4,'SPACELOG 8 BP'!$F90:$EE90)+SUMIF('SPACELOG 9 BP'!$F$2:$EE$2,CJ$4,'SPACELOG 9 BP'!$F90:$EE90)+SUMIF('SPACELOG 10 BP'!$F$2:$EE$2,CJ$4,'SPACELOG 10 BP'!$F90:$EE90)+SUMIF('SPACELOG 11 BP'!$F$2:$EE$2,CJ$4,'SPACELOG 11 BP'!$F90:$EE90)+SUMIF('SPACELOG 12 BP'!$F$2:$EE$2,CJ$4,'SPACELOG 12 BP'!$F90:$EE90)</f>
        <v>719.90466675762673</v>
      </c>
      <c r="CK90" s="33">
        <f>SUMIF('reporting montigny'!$F$2:$EE$2,CK$4,'reporting montigny'!$F90:$EE90)+SUMIF('reporting boissy'!$F$2:$EE$2,CK$4,'reporting boissy'!$F90:$EE90)+SUMIF('reporting moussy'!$F$2:$EE$2,CK$4,'reporting moussy'!$F90:$EE90)+SUMIF('reporting trappes'!$F$2:$EE$2,CK$4,'reporting trappes'!$F90:$EE90)+SUMIF('SPACELOG 5 BP'!$F$2:$EE$2,CK$4,'SPACELOG 5 BP'!$F90:$EE90)+SUMIF('SPACELOG 6 BP'!$F$2:$EE$2,CK$4,'SPACELOG 6 BP'!$F90:$EE90)+SUMIF('SPACELOG 7 BP'!$F$2:$EE$2,CK$4,'SPACELOG 7 BP'!$F90:$EE90)+SUMIF('SPACELOG 8 BP'!$F$2:$EE$2,CK$4,'SPACELOG 8 BP'!$F90:$EE90)+SUMIF('SPACELOG 9 BP'!$F$2:$EE$2,CK$4,'SPACELOG 9 BP'!$F90:$EE90)+SUMIF('SPACELOG 10 BP'!$F$2:$EE$2,CK$4,'SPACELOG 10 BP'!$F90:$EE90)+SUMIF('SPACELOG 11 BP'!$F$2:$EE$2,CK$4,'SPACELOG 11 BP'!$F90:$EE90)+SUMIF('SPACELOG 12 BP'!$F$2:$EE$2,CK$4,'SPACELOG 12 BP'!$F90:$EE90)</f>
        <v>719.90466675762673</v>
      </c>
      <c r="CL90" s="33">
        <f>SUMIF('reporting montigny'!$F$2:$EE$2,CL$4,'reporting montigny'!$F90:$EE90)+SUMIF('reporting boissy'!$F$2:$EE$2,CL$4,'reporting boissy'!$F90:$EE90)+SUMIF('reporting moussy'!$F$2:$EE$2,CL$4,'reporting moussy'!$F90:$EE90)+SUMIF('reporting trappes'!$F$2:$EE$2,CL$4,'reporting trappes'!$F90:$EE90)+SUMIF('SPACELOG 5 BP'!$F$2:$EE$2,CL$4,'SPACELOG 5 BP'!$F90:$EE90)+SUMIF('SPACELOG 6 BP'!$F$2:$EE$2,CL$4,'SPACELOG 6 BP'!$F90:$EE90)+SUMIF('SPACELOG 7 BP'!$F$2:$EE$2,CL$4,'SPACELOG 7 BP'!$F90:$EE90)+SUMIF('SPACELOG 8 BP'!$F$2:$EE$2,CL$4,'SPACELOG 8 BP'!$F90:$EE90)+SUMIF('SPACELOG 9 BP'!$F$2:$EE$2,CL$4,'SPACELOG 9 BP'!$F90:$EE90)+SUMIF('SPACELOG 10 BP'!$F$2:$EE$2,CL$4,'SPACELOG 10 BP'!$F90:$EE90)+SUMIF('SPACELOG 11 BP'!$F$2:$EE$2,CL$4,'SPACELOG 11 BP'!$F90:$EE90)+SUMIF('SPACELOG 12 BP'!$F$2:$EE$2,CL$4,'SPACELOG 12 BP'!$F90:$EE90)</f>
        <v>719.90466675762673</v>
      </c>
      <c r="CM90" s="33">
        <f>SUMIF('reporting montigny'!$F$2:$EE$2,CM$4,'reporting montigny'!$F90:$EE90)+SUMIF('reporting boissy'!$F$2:$EE$2,CM$4,'reporting boissy'!$F90:$EE90)+SUMIF('reporting moussy'!$F$2:$EE$2,CM$4,'reporting moussy'!$F90:$EE90)+SUMIF('reporting trappes'!$F$2:$EE$2,CM$4,'reporting trappes'!$F90:$EE90)+SUMIF('SPACELOG 5 BP'!$F$2:$EE$2,CM$4,'SPACELOG 5 BP'!$F90:$EE90)+SUMIF('SPACELOG 6 BP'!$F$2:$EE$2,CM$4,'SPACELOG 6 BP'!$F90:$EE90)+SUMIF('SPACELOG 7 BP'!$F$2:$EE$2,CM$4,'SPACELOG 7 BP'!$F90:$EE90)+SUMIF('SPACELOG 8 BP'!$F$2:$EE$2,CM$4,'SPACELOG 8 BP'!$F90:$EE90)+SUMIF('SPACELOG 9 BP'!$F$2:$EE$2,CM$4,'SPACELOG 9 BP'!$F90:$EE90)+SUMIF('SPACELOG 10 BP'!$F$2:$EE$2,CM$4,'SPACELOG 10 BP'!$F90:$EE90)+SUMIF('SPACELOG 11 BP'!$F$2:$EE$2,CM$4,'SPACELOG 11 BP'!$F90:$EE90)+SUMIF('SPACELOG 12 BP'!$F$2:$EE$2,CM$4,'SPACELOG 12 BP'!$F90:$EE90)</f>
        <v>719.90466675762673</v>
      </c>
      <c r="CN90" s="33">
        <f>SUMIF('reporting montigny'!$F$2:$EE$2,CN$4,'reporting montigny'!$F90:$EE90)+SUMIF('reporting boissy'!$F$2:$EE$2,CN$4,'reporting boissy'!$F90:$EE90)+SUMIF('reporting moussy'!$F$2:$EE$2,CN$4,'reporting moussy'!$F90:$EE90)+SUMIF('reporting trappes'!$F$2:$EE$2,CN$4,'reporting trappes'!$F90:$EE90)+SUMIF('SPACELOG 5 BP'!$F$2:$EE$2,CN$4,'SPACELOG 5 BP'!$F90:$EE90)+SUMIF('SPACELOG 6 BP'!$F$2:$EE$2,CN$4,'SPACELOG 6 BP'!$F90:$EE90)+SUMIF('SPACELOG 7 BP'!$F$2:$EE$2,CN$4,'SPACELOG 7 BP'!$F90:$EE90)+SUMIF('SPACELOG 8 BP'!$F$2:$EE$2,CN$4,'SPACELOG 8 BP'!$F90:$EE90)+SUMIF('SPACELOG 9 BP'!$F$2:$EE$2,CN$4,'SPACELOG 9 BP'!$F90:$EE90)+SUMIF('SPACELOG 10 BP'!$F$2:$EE$2,CN$4,'SPACELOG 10 BP'!$F90:$EE90)+SUMIF('SPACELOG 11 BP'!$F$2:$EE$2,CN$4,'SPACELOG 11 BP'!$F90:$EE90)+SUMIF('SPACELOG 12 BP'!$F$2:$EE$2,CN$4,'SPACELOG 12 BP'!$F90:$EE90)</f>
        <v>719.90466675762673</v>
      </c>
      <c r="CO90" s="33">
        <f>SUMIF('reporting montigny'!$F$2:$EE$2,CO$4,'reporting montigny'!$F90:$EE90)+SUMIF('reporting boissy'!$F$2:$EE$2,CO$4,'reporting boissy'!$F90:$EE90)+SUMIF('reporting moussy'!$F$2:$EE$2,CO$4,'reporting moussy'!$F90:$EE90)+SUMIF('reporting trappes'!$F$2:$EE$2,CO$4,'reporting trappes'!$F90:$EE90)+SUMIF('SPACELOG 5 BP'!$F$2:$EE$2,CO$4,'SPACELOG 5 BP'!$F90:$EE90)+SUMIF('SPACELOG 6 BP'!$F$2:$EE$2,CO$4,'SPACELOG 6 BP'!$F90:$EE90)+SUMIF('SPACELOG 7 BP'!$F$2:$EE$2,CO$4,'SPACELOG 7 BP'!$F90:$EE90)+SUMIF('SPACELOG 8 BP'!$F$2:$EE$2,CO$4,'SPACELOG 8 BP'!$F90:$EE90)+SUMIF('SPACELOG 9 BP'!$F$2:$EE$2,CO$4,'SPACELOG 9 BP'!$F90:$EE90)+SUMIF('SPACELOG 10 BP'!$F$2:$EE$2,CO$4,'SPACELOG 10 BP'!$F90:$EE90)+SUMIF('SPACELOG 11 BP'!$F$2:$EE$2,CO$4,'SPACELOG 11 BP'!$F90:$EE90)+SUMIF('SPACELOG 12 BP'!$F$2:$EE$2,CO$4,'SPACELOG 12 BP'!$F90:$EE90)</f>
        <v>719.90466675762673</v>
      </c>
      <c r="CP90" s="33">
        <f>SUMIF('reporting montigny'!$F$2:$EE$2,CP$4,'reporting montigny'!$F90:$EE90)+SUMIF('reporting boissy'!$F$2:$EE$2,CP$4,'reporting boissy'!$F90:$EE90)+SUMIF('reporting moussy'!$F$2:$EE$2,CP$4,'reporting moussy'!$F90:$EE90)+SUMIF('reporting trappes'!$F$2:$EE$2,CP$4,'reporting trappes'!$F90:$EE90)+SUMIF('SPACELOG 5 BP'!$F$2:$EE$2,CP$4,'SPACELOG 5 BP'!$F90:$EE90)+SUMIF('SPACELOG 6 BP'!$F$2:$EE$2,CP$4,'SPACELOG 6 BP'!$F90:$EE90)+SUMIF('SPACELOG 7 BP'!$F$2:$EE$2,CP$4,'SPACELOG 7 BP'!$F90:$EE90)+SUMIF('SPACELOG 8 BP'!$F$2:$EE$2,CP$4,'SPACELOG 8 BP'!$F90:$EE90)+SUMIF('SPACELOG 9 BP'!$F$2:$EE$2,CP$4,'SPACELOG 9 BP'!$F90:$EE90)+SUMIF('SPACELOG 10 BP'!$F$2:$EE$2,CP$4,'SPACELOG 10 BP'!$F90:$EE90)+SUMIF('SPACELOG 11 BP'!$F$2:$EE$2,CP$4,'SPACELOG 11 BP'!$F90:$EE90)+SUMIF('SPACELOG 12 BP'!$F$2:$EE$2,CP$4,'SPACELOG 12 BP'!$F90:$EE90)</f>
        <v>719.90466675762673</v>
      </c>
      <c r="CQ90" s="33">
        <f>SUMIF('reporting montigny'!$F$2:$EE$2,CQ$4,'reporting montigny'!$F90:$EE90)+SUMIF('reporting boissy'!$F$2:$EE$2,CQ$4,'reporting boissy'!$F90:$EE90)+SUMIF('reporting moussy'!$F$2:$EE$2,CQ$4,'reporting moussy'!$F90:$EE90)+SUMIF('reporting trappes'!$F$2:$EE$2,CQ$4,'reporting trappes'!$F90:$EE90)+SUMIF('SPACELOG 5 BP'!$F$2:$EE$2,CQ$4,'SPACELOG 5 BP'!$F90:$EE90)+SUMIF('SPACELOG 6 BP'!$F$2:$EE$2,CQ$4,'SPACELOG 6 BP'!$F90:$EE90)+SUMIF('SPACELOG 7 BP'!$F$2:$EE$2,CQ$4,'SPACELOG 7 BP'!$F90:$EE90)+SUMIF('SPACELOG 8 BP'!$F$2:$EE$2,CQ$4,'SPACELOG 8 BP'!$F90:$EE90)+SUMIF('SPACELOG 9 BP'!$F$2:$EE$2,CQ$4,'SPACELOG 9 BP'!$F90:$EE90)+SUMIF('SPACELOG 10 BP'!$F$2:$EE$2,CQ$4,'SPACELOG 10 BP'!$F90:$EE90)+SUMIF('SPACELOG 11 BP'!$F$2:$EE$2,CQ$4,'SPACELOG 11 BP'!$F90:$EE90)+SUMIF('SPACELOG 12 BP'!$F$2:$EE$2,CQ$4,'SPACELOG 12 BP'!$F90:$EE90)</f>
        <v>719.90466675762673</v>
      </c>
      <c r="CR90" s="393">
        <f t="shared" si="404"/>
        <v>8638.8560010915207</v>
      </c>
      <c r="CS90" s="33">
        <f>SUMIF('reporting montigny'!$F$2:$EE$2,CS$4,'reporting montigny'!$F90:$EE90)+SUMIF('reporting boissy'!$F$2:$EE$2,CS$4,'reporting boissy'!$F90:$EE90)+SUMIF('reporting moussy'!$F$2:$EE$2,CS$4,'reporting moussy'!$F90:$EE90)+SUMIF('reporting trappes'!$F$2:$EE$2,CS$4,'reporting trappes'!$F90:$EE90)+SUMIF('SPACELOG 5 BP'!$F$2:$EE$2,CS$4,'SPACELOG 5 BP'!$F90:$EE90)+SUMIF('SPACELOG 6 BP'!$F$2:$EE$2,CS$4,'SPACELOG 6 BP'!$F90:$EE90)+SUMIF('SPACELOG 7 BP'!$F$2:$EE$2,CS$4,'SPACELOG 7 BP'!$F90:$EE90)+SUMIF('SPACELOG 8 BP'!$F$2:$EE$2,CS$4,'SPACELOG 8 BP'!$F90:$EE90)+SUMIF('SPACELOG 9 BP'!$F$2:$EE$2,CS$4,'SPACELOG 9 BP'!$F90:$EE90)+SUMIF('SPACELOG 10 BP'!$F$2:$EE$2,CS$4,'SPACELOG 10 BP'!$F90:$EE90)+SUMIF('SPACELOG 11 BP'!$F$2:$EE$2,CS$4,'SPACELOG 11 BP'!$F90:$EE90)+SUMIF('SPACELOG 12 BP'!$F$2:$EE$2,CS$4,'SPACELOG 12 BP'!$F90:$EE90)</f>
        <v>719.90466675762673</v>
      </c>
      <c r="CT90" s="33">
        <f>SUMIF('reporting montigny'!$F$2:$EE$2,CT$4,'reporting montigny'!$F90:$EE90)+SUMIF('reporting boissy'!$F$2:$EE$2,CT$4,'reporting boissy'!$F90:$EE90)+SUMIF('reporting moussy'!$F$2:$EE$2,CT$4,'reporting moussy'!$F90:$EE90)+SUMIF('reporting trappes'!$F$2:$EE$2,CT$4,'reporting trappes'!$F90:$EE90)+SUMIF('SPACELOG 5 BP'!$F$2:$EE$2,CT$4,'SPACELOG 5 BP'!$F90:$EE90)+SUMIF('SPACELOG 6 BP'!$F$2:$EE$2,CT$4,'SPACELOG 6 BP'!$F90:$EE90)+SUMIF('SPACELOG 7 BP'!$F$2:$EE$2,CT$4,'SPACELOG 7 BP'!$F90:$EE90)+SUMIF('SPACELOG 8 BP'!$F$2:$EE$2,CT$4,'SPACELOG 8 BP'!$F90:$EE90)+SUMIF('SPACELOG 9 BP'!$F$2:$EE$2,CT$4,'SPACELOG 9 BP'!$F90:$EE90)+SUMIF('SPACELOG 10 BP'!$F$2:$EE$2,CT$4,'SPACELOG 10 BP'!$F90:$EE90)+SUMIF('SPACELOG 11 BP'!$F$2:$EE$2,CT$4,'SPACELOG 11 BP'!$F90:$EE90)+SUMIF('SPACELOG 12 BP'!$F$2:$EE$2,CT$4,'SPACELOG 12 BP'!$F90:$EE90)</f>
        <v>719.90466675762673</v>
      </c>
      <c r="CU90" s="33">
        <f>SUMIF('reporting montigny'!$F$2:$EE$2,CU$4,'reporting montigny'!$F90:$EE90)+SUMIF('reporting boissy'!$F$2:$EE$2,CU$4,'reporting boissy'!$F90:$EE90)+SUMIF('reporting moussy'!$F$2:$EE$2,CU$4,'reporting moussy'!$F90:$EE90)+SUMIF('reporting trappes'!$F$2:$EE$2,CU$4,'reporting trappes'!$F90:$EE90)+SUMIF('SPACELOG 5 BP'!$F$2:$EE$2,CU$4,'SPACELOG 5 BP'!$F90:$EE90)+SUMIF('SPACELOG 6 BP'!$F$2:$EE$2,CU$4,'SPACELOG 6 BP'!$F90:$EE90)+SUMIF('SPACELOG 7 BP'!$F$2:$EE$2,CU$4,'SPACELOG 7 BP'!$F90:$EE90)+SUMIF('SPACELOG 8 BP'!$F$2:$EE$2,CU$4,'SPACELOG 8 BP'!$F90:$EE90)+SUMIF('SPACELOG 9 BP'!$F$2:$EE$2,CU$4,'SPACELOG 9 BP'!$F90:$EE90)+SUMIF('SPACELOG 10 BP'!$F$2:$EE$2,CU$4,'SPACELOG 10 BP'!$F90:$EE90)+SUMIF('SPACELOG 11 BP'!$F$2:$EE$2,CU$4,'SPACELOG 11 BP'!$F90:$EE90)+SUMIF('SPACELOG 12 BP'!$F$2:$EE$2,CU$4,'SPACELOG 12 BP'!$F90:$EE90)</f>
        <v>719.90466675762673</v>
      </c>
      <c r="CV90" s="33">
        <f>SUMIF('reporting montigny'!$F$2:$EE$2,CV$4,'reporting montigny'!$F90:$EE90)+SUMIF('reporting boissy'!$F$2:$EE$2,CV$4,'reporting boissy'!$F90:$EE90)+SUMIF('reporting moussy'!$F$2:$EE$2,CV$4,'reporting moussy'!$F90:$EE90)+SUMIF('reporting trappes'!$F$2:$EE$2,CV$4,'reporting trappes'!$F90:$EE90)+SUMIF('SPACELOG 5 BP'!$F$2:$EE$2,CV$4,'SPACELOG 5 BP'!$F90:$EE90)+SUMIF('SPACELOG 6 BP'!$F$2:$EE$2,CV$4,'SPACELOG 6 BP'!$F90:$EE90)+SUMIF('SPACELOG 7 BP'!$F$2:$EE$2,CV$4,'SPACELOG 7 BP'!$F90:$EE90)+SUMIF('SPACELOG 8 BP'!$F$2:$EE$2,CV$4,'SPACELOG 8 BP'!$F90:$EE90)+SUMIF('SPACELOG 9 BP'!$F$2:$EE$2,CV$4,'SPACELOG 9 BP'!$F90:$EE90)+SUMIF('SPACELOG 10 BP'!$F$2:$EE$2,CV$4,'SPACELOG 10 BP'!$F90:$EE90)+SUMIF('SPACELOG 11 BP'!$F$2:$EE$2,CV$4,'SPACELOG 11 BP'!$F90:$EE90)+SUMIF('SPACELOG 12 BP'!$F$2:$EE$2,CV$4,'SPACELOG 12 BP'!$F90:$EE90)</f>
        <v>719.90466675762673</v>
      </c>
      <c r="CW90" s="33">
        <f>SUMIF('reporting montigny'!$F$2:$EE$2,CW$4,'reporting montigny'!$F90:$EE90)+SUMIF('reporting boissy'!$F$2:$EE$2,CW$4,'reporting boissy'!$F90:$EE90)+SUMIF('reporting moussy'!$F$2:$EE$2,CW$4,'reporting moussy'!$F90:$EE90)+SUMIF('reporting trappes'!$F$2:$EE$2,CW$4,'reporting trappes'!$F90:$EE90)+SUMIF('SPACELOG 5 BP'!$F$2:$EE$2,CW$4,'SPACELOG 5 BP'!$F90:$EE90)+SUMIF('SPACELOG 6 BP'!$F$2:$EE$2,CW$4,'SPACELOG 6 BP'!$F90:$EE90)+SUMIF('SPACELOG 7 BP'!$F$2:$EE$2,CW$4,'SPACELOG 7 BP'!$F90:$EE90)+SUMIF('SPACELOG 8 BP'!$F$2:$EE$2,CW$4,'SPACELOG 8 BP'!$F90:$EE90)+SUMIF('SPACELOG 9 BP'!$F$2:$EE$2,CW$4,'SPACELOG 9 BP'!$F90:$EE90)+SUMIF('SPACELOG 10 BP'!$F$2:$EE$2,CW$4,'SPACELOG 10 BP'!$F90:$EE90)+SUMIF('SPACELOG 11 BP'!$F$2:$EE$2,CW$4,'SPACELOG 11 BP'!$F90:$EE90)+SUMIF('SPACELOG 12 BP'!$F$2:$EE$2,CW$4,'SPACELOG 12 BP'!$F90:$EE90)</f>
        <v>719.90466675762673</v>
      </c>
      <c r="CX90" s="33">
        <f>SUMIF('reporting montigny'!$F$2:$EE$2,CX$4,'reporting montigny'!$F90:$EE90)+SUMIF('reporting boissy'!$F$2:$EE$2,CX$4,'reporting boissy'!$F90:$EE90)+SUMIF('reporting moussy'!$F$2:$EE$2,CX$4,'reporting moussy'!$F90:$EE90)+SUMIF('reporting trappes'!$F$2:$EE$2,CX$4,'reporting trappes'!$F90:$EE90)+SUMIF('SPACELOG 5 BP'!$F$2:$EE$2,CX$4,'SPACELOG 5 BP'!$F90:$EE90)+SUMIF('SPACELOG 6 BP'!$F$2:$EE$2,CX$4,'SPACELOG 6 BP'!$F90:$EE90)+SUMIF('SPACELOG 7 BP'!$F$2:$EE$2,CX$4,'SPACELOG 7 BP'!$F90:$EE90)+SUMIF('SPACELOG 8 BP'!$F$2:$EE$2,CX$4,'SPACELOG 8 BP'!$F90:$EE90)+SUMIF('SPACELOG 9 BP'!$F$2:$EE$2,CX$4,'SPACELOG 9 BP'!$F90:$EE90)+SUMIF('SPACELOG 10 BP'!$F$2:$EE$2,CX$4,'SPACELOG 10 BP'!$F90:$EE90)+SUMIF('SPACELOG 11 BP'!$F$2:$EE$2,CX$4,'SPACELOG 11 BP'!$F90:$EE90)+SUMIF('SPACELOG 12 BP'!$F$2:$EE$2,CX$4,'SPACELOG 12 BP'!$F90:$EE90)</f>
        <v>719.90466675762673</v>
      </c>
      <c r="CY90" s="33">
        <f>SUMIF('reporting montigny'!$F$2:$EE$2,CY$4,'reporting montigny'!$F90:$EE90)+SUMIF('reporting boissy'!$F$2:$EE$2,CY$4,'reporting boissy'!$F90:$EE90)+SUMIF('reporting moussy'!$F$2:$EE$2,CY$4,'reporting moussy'!$F90:$EE90)+SUMIF('reporting trappes'!$F$2:$EE$2,CY$4,'reporting trappes'!$F90:$EE90)+SUMIF('SPACELOG 5 BP'!$F$2:$EE$2,CY$4,'SPACELOG 5 BP'!$F90:$EE90)+SUMIF('SPACELOG 6 BP'!$F$2:$EE$2,CY$4,'SPACELOG 6 BP'!$F90:$EE90)+SUMIF('SPACELOG 7 BP'!$F$2:$EE$2,CY$4,'SPACELOG 7 BP'!$F90:$EE90)+SUMIF('SPACELOG 8 BP'!$F$2:$EE$2,CY$4,'SPACELOG 8 BP'!$F90:$EE90)+SUMIF('SPACELOG 9 BP'!$F$2:$EE$2,CY$4,'SPACELOG 9 BP'!$F90:$EE90)+SUMIF('SPACELOG 10 BP'!$F$2:$EE$2,CY$4,'SPACELOG 10 BP'!$F90:$EE90)+SUMIF('SPACELOG 11 BP'!$F$2:$EE$2,CY$4,'SPACELOG 11 BP'!$F90:$EE90)+SUMIF('SPACELOG 12 BP'!$F$2:$EE$2,CY$4,'SPACELOG 12 BP'!$F90:$EE90)</f>
        <v>719.90466675762673</v>
      </c>
      <c r="CZ90" s="33">
        <f>SUMIF('reporting montigny'!$F$2:$EE$2,CZ$4,'reporting montigny'!$F90:$EE90)+SUMIF('reporting boissy'!$F$2:$EE$2,CZ$4,'reporting boissy'!$F90:$EE90)+SUMIF('reporting moussy'!$F$2:$EE$2,CZ$4,'reporting moussy'!$F90:$EE90)+SUMIF('reporting trappes'!$F$2:$EE$2,CZ$4,'reporting trappes'!$F90:$EE90)+SUMIF('SPACELOG 5 BP'!$F$2:$EE$2,CZ$4,'SPACELOG 5 BP'!$F90:$EE90)+SUMIF('SPACELOG 6 BP'!$F$2:$EE$2,CZ$4,'SPACELOG 6 BP'!$F90:$EE90)+SUMIF('SPACELOG 7 BP'!$F$2:$EE$2,CZ$4,'SPACELOG 7 BP'!$F90:$EE90)+SUMIF('SPACELOG 8 BP'!$F$2:$EE$2,CZ$4,'SPACELOG 8 BP'!$F90:$EE90)+SUMIF('SPACELOG 9 BP'!$F$2:$EE$2,CZ$4,'SPACELOG 9 BP'!$F90:$EE90)+SUMIF('SPACELOG 10 BP'!$F$2:$EE$2,CZ$4,'SPACELOG 10 BP'!$F90:$EE90)+SUMIF('SPACELOG 11 BP'!$F$2:$EE$2,CZ$4,'SPACELOG 11 BP'!$F90:$EE90)+SUMIF('SPACELOG 12 BP'!$F$2:$EE$2,CZ$4,'SPACELOG 12 BP'!$F90:$EE90)</f>
        <v>719.90466675762673</v>
      </c>
      <c r="DA90" s="33">
        <f>SUMIF('reporting montigny'!$F$2:$EE$2,DA$4,'reporting montigny'!$F90:$EE90)+SUMIF('reporting boissy'!$F$2:$EE$2,DA$4,'reporting boissy'!$F90:$EE90)+SUMIF('reporting moussy'!$F$2:$EE$2,DA$4,'reporting moussy'!$F90:$EE90)+SUMIF('reporting trappes'!$F$2:$EE$2,DA$4,'reporting trappes'!$F90:$EE90)+SUMIF('SPACELOG 5 BP'!$F$2:$EE$2,DA$4,'SPACELOG 5 BP'!$F90:$EE90)+SUMIF('SPACELOG 6 BP'!$F$2:$EE$2,DA$4,'SPACELOG 6 BP'!$F90:$EE90)+SUMIF('SPACELOG 7 BP'!$F$2:$EE$2,DA$4,'SPACELOG 7 BP'!$F90:$EE90)+SUMIF('SPACELOG 8 BP'!$F$2:$EE$2,DA$4,'SPACELOG 8 BP'!$F90:$EE90)+SUMIF('SPACELOG 9 BP'!$F$2:$EE$2,DA$4,'SPACELOG 9 BP'!$F90:$EE90)+SUMIF('SPACELOG 10 BP'!$F$2:$EE$2,DA$4,'SPACELOG 10 BP'!$F90:$EE90)+SUMIF('SPACELOG 11 BP'!$F$2:$EE$2,DA$4,'SPACELOG 11 BP'!$F90:$EE90)+SUMIF('SPACELOG 12 BP'!$F$2:$EE$2,DA$4,'SPACELOG 12 BP'!$F90:$EE90)</f>
        <v>0</v>
      </c>
      <c r="DB90" s="33">
        <f>SUMIF('reporting montigny'!$F$2:$EE$2,DB$4,'reporting montigny'!$F90:$EE90)+SUMIF('reporting boissy'!$F$2:$EE$2,DB$4,'reporting boissy'!$F90:$EE90)+SUMIF('reporting moussy'!$F$2:$EE$2,DB$4,'reporting moussy'!$F90:$EE90)+SUMIF('reporting trappes'!$F$2:$EE$2,DB$4,'reporting trappes'!$F90:$EE90)+SUMIF('SPACELOG 5 BP'!$F$2:$EE$2,DB$4,'SPACELOG 5 BP'!$F90:$EE90)+SUMIF('SPACELOG 6 BP'!$F$2:$EE$2,DB$4,'SPACELOG 6 BP'!$F90:$EE90)+SUMIF('SPACELOG 7 BP'!$F$2:$EE$2,DB$4,'SPACELOG 7 BP'!$F90:$EE90)+SUMIF('SPACELOG 8 BP'!$F$2:$EE$2,DB$4,'SPACELOG 8 BP'!$F90:$EE90)+SUMIF('SPACELOG 9 BP'!$F$2:$EE$2,DB$4,'SPACELOG 9 BP'!$F90:$EE90)+SUMIF('SPACELOG 10 BP'!$F$2:$EE$2,DB$4,'SPACELOG 10 BP'!$F90:$EE90)+SUMIF('SPACELOG 11 BP'!$F$2:$EE$2,DB$4,'SPACELOG 11 BP'!$F90:$EE90)+SUMIF('SPACELOG 12 BP'!$F$2:$EE$2,DB$4,'SPACELOG 12 BP'!$F90:$EE90)</f>
        <v>0</v>
      </c>
      <c r="DC90" s="33">
        <f>SUMIF('reporting montigny'!$F$2:$EE$2,DC$4,'reporting montigny'!$F90:$EE90)+SUMIF('reporting boissy'!$F$2:$EE$2,DC$4,'reporting boissy'!$F90:$EE90)+SUMIF('reporting moussy'!$F$2:$EE$2,DC$4,'reporting moussy'!$F90:$EE90)+SUMIF('reporting trappes'!$F$2:$EE$2,DC$4,'reporting trappes'!$F90:$EE90)+SUMIF('SPACELOG 5 BP'!$F$2:$EE$2,DC$4,'SPACELOG 5 BP'!$F90:$EE90)+SUMIF('SPACELOG 6 BP'!$F$2:$EE$2,DC$4,'SPACELOG 6 BP'!$F90:$EE90)+SUMIF('SPACELOG 7 BP'!$F$2:$EE$2,DC$4,'SPACELOG 7 BP'!$F90:$EE90)+SUMIF('SPACELOG 8 BP'!$F$2:$EE$2,DC$4,'SPACELOG 8 BP'!$F90:$EE90)+SUMIF('SPACELOG 9 BP'!$F$2:$EE$2,DC$4,'SPACELOG 9 BP'!$F90:$EE90)+SUMIF('SPACELOG 10 BP'!$F$2:$EE$2,DC$4,'SPACELOG 10 BP'!$F90:$EE90)+SUMIF('SPACELOG 11 BP'!$F$2:$EE$2,DC$4,'SPACELOG 11 BP'!$F90:$EE90)+SUMIF('SPACELOG 12 BP'!$F$2:$EE$2,DC$4,'SPACELOG 12 BP'!$F90:$EE90)</f>
        <v>0</v>
      </c>
      <c r="DD90" s="33">
        <f>SUMIF('reporting montigny'!$F$2:$EE$2,DD$4,'reporting montigny'!$F90:$EE90)+SUMIF('reporting boissy'!$F$2:$EE$2,DD$4,'reporting boissy'!$F90:$EE90)+SUMIF('reporting moussy'!$F$2:$EE$2,DD$4,'reporting moussy'!$F90:$EE90)+SUMIF('reporting trappes'!$F$2:$EE$2,DD$4,'reporting trappes'!$F90:$EE90)+SUMIF('SPACELOG 5 BP'!$F$2:$EE$2,DD$4,'SPACELOG 5 BP'!$F90:$EE90)+SUMIF('SPACELOG 6 BP'!$F$2:$EE$2,DD$4,'SPACELOG 6 BP'!$F90:$EE90)+SUMIF('SPACELOG 7 BP'!$F$2:$EE$2,DD$4,'SPACELOG 7 BP'!$F90:$EE90)+SUMIF('SPACELOG 8 BP'!$F$2:$EE$2,DD$4,'SPACELOG 8 BP'!$F90:$EE90)+SUMIF('SPACELOG 9 BP'!$F$2:$EE$2,DD$4,'SPACELOG 9 BP'!$F90:$EE90)+SUMIF('SPACELOG 10 BP'!$F$2:$EE$2,DD$4,'SPACELOG 10 BP'!$F90:$EE90)+SUMIF('SPACELOG 11 BP'!$F$2:$EE$2,DD$4,'SPACELOG 11 BP'!$F90:$EE90)+SUMIF('SPACELOG 12 BP'!$F$2:$EE$2,DD$4,'SPACELOG 12 BP'!$F90:$EE90)</f>
        <v>0</v>
      </c>
      <c r="DE90" s="393">
        <f t="shared" si="405"/>
        <v>5759.2373340610138</v>
      </c>
      <c r="DF90" s="33">
        <f>SUMIF('reporting montigny'!$F$2:$EE$2,DF$4,'reporting montigny'!$F90:$EE90)+SUMIF('reporting boissy'!$F$2:$EE$2,DF$4,'reporting boissy'!$F90:$EE90)+SUMIF('reporting moussy'!$F$2:$EE$2,DF$4,'reporting moussy'!$F90:$EE90)+SUMIF('reporting trappes'!$F$2:$EE$2,DF$4,'reporting trappes'!$F90:$EE90)+SUMIF('SPACELOG 5 BP'!$F$2:$EE$2,DF$4,'SPACELOG 5 BP'!$F90:$EE90)+SUMIF('SPACELOG 6 BP'!$F$2:$EE$2,DF$4,'SPACELOG 6 BP'!$F90:$EE90)+SUMIF('SPACELOG 7 BP'!$F$2:$EE$2,DF$4,'SPACELOG 7 BP'!$F90:$EE90)+SUMIF('SPACELOG 8 BP'!$F$2:$EE$2,DF$4,'SPACELOG 8 BP'!$F90:$EE90)+SUMIF('SPACELOG 9 BP'!$F$2:$EE$2,DF$4,'SPACELOG 9 BP'!$F90:$EE90)+SUMIF('SPACELOG 10 BP'!$F$2:$EE$2,DF$4,'SPACELOG 10 BP'!$F90:$EE90)+SUMIF('SPACELOG 11 BP'!$F$2:$EE$2,DF$4,'SPACELOG 11 BP'!$F90:$EE90)+SUMIF('SPACELOG 12 BP'!$F$2:$EE$2,DF$4,'SPACELOG 12 BP'!$F90:$EE90)</f>
        <v>0</v>
      </c>
      <c r="DG90" s="33">
        <f>SUMIF('reporting montigny'!$F$2:$EE$2,DG$4,'reporting montigny'!$F90:$EE90)+SUMIF('reporting boissy'!$F$2:$EE$2,DG$4,'reporting boissy'!$F90:$EE90)+SUMIF('reporting moussy'!$F$2:$EE$2,DG$4,'reporting moussy'!$F90:$EE90)+SUMIF('reporting trappes'!$F$2:$EE$2,DG$4,'reporting trappes'!$F90:$EE90)+SUMIF('SPACELOG 5 BP'!$F$2:$EE$2,DG$4,'SPACELOG 5 BP'!$F90:$EE90)+SUMIF('SPACELOG 6 BP'!$F$2:$EE$2,DG$4,'SPACELOG 6 BP'!$F90:$EE90)+SUMIF('SPACELOG 7 BP'!$F$2:$EE$2,DG$4,'SPACELOG 7 BP'!$F90:$EE90)+SUMIF('SPACELOG 8 BP'!$F$2:$EE$2,DG$4,'SPACELOG 8 BP'!$F90:$EE90)+SUMIF('SPACELOG 9 BP'!$F$2:$EE$2,DG$4,'SPACELOG 9 BP'!$F90:$EE90)+SUMIF('SPACELOG 10 BP'!$F$2:$EE$2,DG$4,'SPACELOG 10 BP'!$F90:$EE90)+SUMIF('SPACELOG 11 BP'!$F$2:$EE$2,DG$4,'SPACELOG 11 BP'!$F90:$EE90)+SUMIF('SPACELOG 12 BP'!$F$2:$EE$2,DG$4,'SPACELOG 12 BP'!$F90:$EE90)</f>
        <v>0</v>
      </c>
      <c r="DH90" s="33">
        <f>SUMIF('reporting montigny'!$F$2:$EE$2,DH$4,'reporting montigny'!$F90:$EE90)+SUMIF('reporting boissy'!$F$2:$EE$2,DH$4,'reporting boissy'!$F90:$EE90)+SUMIF('reporting moussy'!$F$2:$EE$2,DH$4,'reporting moussy'!$F90:$EE90)+SUMIF('reporting trappes'!$F$2:$EE$2,DH$4,'reporting trappes'!$F90:$EE90)+SUMIF('SPACELOG 5 BP'!$F$2:$EE$2,DH$4,'SPACELOG 5 BP'!$F90:$EE90)+SUMIF('SPACELOG 6 BP'!$F$2:$EE$2,DH$4,'SPACELOG 6 BP'!$F90:$EE90)+SUMIF('SPACELOG 7 BP'!$F$2:$EE$2,DH$4,'SPACELOG 7 BP'!$F90:$EE90)+SUMIF('SPACELOG 8 BP'!$F$2:$EE$2,DH$4,'SPACELOG 8 BP'!$F90:$EE90)+SUMIF('SPACELOG 9 BP'!$F$2:$EE$2,DH$4,'SPACELOG 9 BP'!$F90:$EE90)+SUMIF('SPACELOG 10 BP'!$F$2:$EE$2,DH$4,'SPACELOG 10 BP'!$F90:$EE90)+SUMIF('SPACELOG 11 BP'!$F$2:$EE$2,DH$4,'SPACELOG 11 BP'!$F90:$EE90)+SUMIF('SPACELOG 12 BP'!$F$2:$EE$2,DH$4,'SPACELOG 12 BP'!$F90:$EE90)</f>
        <v>0</v>
      </c>
      <c r="DI90" s="33">
        <f>SUMIF('reporting montigny'!$F$2:$EE$2,DI$4,'reporting montigny'!$F90:$EE90)+SUMIF('reporting boissy'!$F$2:$EE$2,DI$4,'reporting boissy'!$F90:$EE90)+SUMIF('reporting moussy'!$F$2:$EE$2,DI$4,'reporting moussy'!$F90:$EE90)+SUMIF('reporting trappes'!$F$2:$EE$2,DI$4,'reporting trappes'!$F90:$EE90)+SUMIF('SPACELOG 5 BP'!$F$2:$EE$2,DI$4,'SPACELOG 5 BP'!$F90:$EE90)+SUMIF('SPACELOG 6 BP'!$F$2:$EE$2,DI$4,'SPACELOG 6 BP'!$F90:$EE90)+SUMIF('SPACELOG 7 BP'!$F$2:$EE$2,DI$4,'SPACELOG 7 BP'!$F90:$EE90)+SUMIF('SPACELOG 8 BP'!$F$2:$EE$2,DI$4,'SPACELOG 8 BP'!$F90:$EE90)+SUMIF('SPACELOG 9 BP'!$F$2:$EE$2,DI$4,'SPACELOG 9 BP'!$F90:$EE90)+SUMIF('SPACELOG 10 BP'!$F$2:$EE$2,DI$4,'SPACELOG 10 BP'!$F90:$EE90)+SUMIF('SPACELOG 11 BP'!$F$2:$EE$2,DI$4,'SPACELOG 11 BP'!$F90:$EE90)+SUMIF('SPACELOG 12 BP'!$F$2:$EE$2,DI$4,'SPACELOG 12 BP'!$F90:$EE90)</f>
        <v>0</v>
      </c>
      <c r="DJ90" s="33">
        <f>SUMIF('reporting montigny'!$F$2:$EE$2,DJ$4,'reporting montigny'!$F90:$EE90)+SUMIF('reporting boissy'!$F$2:$EE$2,DJ$4,'reporting boissy'!$F90:$EE90)+SUMIF('reporting moussy'!$F$2:$EE$2,DJ$4,'reporting moussy'!$F90:$EE90)+SUMIF('reporting trappes'!$F$2:$EE$2,DJ$4,'reporting trappes'!$F90:$EE90)+SUMIF('SPACELOG 5 BP'!$F$2:$EE$2,DJ$4,'SPACELOG 5 BP'!$F90:$EE90)+SUMIF('SPACELOG 6 BP'!$F$2:$EE$2,DJ$4,'SPACELOG 6 BP'!$F90:$EE90)+SUMIF('SPACELOG 7 BP'!$F$2:$EE$2,DJ$4,'SPACELOG 7 BP'!$F90:$EE90)+SUMIF('SPACELOG 8 BP'!$F$2:$EE$2,DJ$4,'SPACELOG 8 BP'!$F90:$EE90)+SUMIF('SPACELOG 9 BP'!$F$2:$EE$2,DJ$4,'SPACELOG 9 BP'!$F90:$EE90)+SUMIF('SPACELOG 10 BP'!$F$2:$EE$2,DJ$4,'SPACELOG 10 BP'!$F90:$EE90)+SUMIF('SPACELOG 11 BP'!$F$2:$EE$2,DJ$4,'SPACELOG 11 BP'!$F90:$EE90)+SUMIF('SPACELOG 12 BP'!$F$2:$EE$2,DJ$4,'SPACELOG 12 BP'!$F90:$EE90)</f>
        <v>0</v>
      </c>
      <c r="DK90" s="33">
        <f>SUMIF('reporting montigny'!$F$2:$EE$2,DK$4,'reporting montigny'!$F90:$EE90)+SUMIF('reporting boissy'!$F$2:$EE$2,DK$4,'reporting boissy'!$F90:$EE90)+SUMIF('reporting moussy'!$F$2:$EE$2,DK$4,'reporting moussy'!$F90:$EE90)+SUMIF('reporting trappes'!$F$2:$EE$2,DK$4,'reporting trappes'!$F90:$EE90)+SUMIF('SPACELOG 5 BP'!$F$2:$EE$2,DK$4,'SPACELOG 5 BP'!$F90:$EE90)+SUMIF('SPACELOG 6 BP'!$F$2:$EE$2,DK$4,'SPACELOG 6 BP'!$F90:$EE90)+SUMIF('SPACELOG 7 BP'!$F$2:$EE$2,DK$4,'SPACELOG 7 BP'!$F90:$EE90)+SUMIF('SPACELOG 8 BP'!$F$2:$EE$2,DK$4,'SPACELOG 8 BP'!$F90:$EE90)+SUMIF('SPACELOG 9 BP'!$F$2:$EE$2,DK$4,'SPACELOG 9 BP'!$F90:$EE90)+SUMIF('SPACELOG 10 BP'!$F$2:$EE$2,DK$4,'SPACELOG 10 BP'!$F90:$EE90)+SUMIF('SPACELOG 11 BP'!$F$2:$EE$2,DK$4,'SPACELOG 11 BP'!$F90:$EE90)+SUMIF('SPACELOG 12 BP'!$F$2:$EE$2,DK$4,'SPACELOG 12 BP'!$F90:$EE90)</f>
        <v>0</v>
      </c>
      <c r="DL90" s="33">
        <f>SUMIF('reporting montigny'!$F$2:$EE$2,DL$4,'reporting montigny'!$F90:$EE90)+SUMIF('reporting boissy'!$F$2:$EE$2,DL$4,'reporting boissy'!$F90:$EE90)+SUMIF('reporting moussy'!$F$2:$EE$2,DL$4,'reporting moussy'!$F90:$EE90)+SUMIF('reporting trappes'!$F$2:$EE$2,DL$4,'reporting trappes'!$F90:$EE90)+SUMIF('SPACELOG 5 BP'!$F$2:$EE$2,DL$4,'SPACELOG 5 BP'!$F90:$EE90)+SUMIF('SPACELOG 6 BP'!$F$2:$EE$2,DL$4,'SPACELOG 6 BP'!$F90:$EE90)+SUMIF('SPACELOG 7 BP'!$F$2:$EE$2,DL$4,'SPACELOG 7 BP'!$F90:$EE90)+SUMIF('SPACELOG 8 BP'!$F$2:$EE$2,DL$4,'SPACELOG 8 BP'!$F90:$EE90)+SUMIF('SPACELOG 9 BP'!$F$2:$EE$2,DL$4,'SPACELOG 9 BP'!$F90:$EE90)+SUMIF('SPACELOG 10 BP'!$F$2:$EE$2,DL$4,'SPACELOG 10 BP'!$F90:$EE90)+SUMIF('SPACELOG 11 BP'!$F$2:$EE$2,DL$4,'SPACELOG 11 BP'!$F90:$EE90)+SUMIF('SPACELOG 12 BP'!$F$2:$EE$2,DL$4,'SPACELOG 12 BP'!$F90:$EE90)</f>
        <v>0</v>
      </c>
      <c r="DM90" s="33">
        <f>SUMIF('reporting montigny'!$F$2:$EE$2,DM$4,'reporting montigny'!$F90:$EE90)+SUMIF('reporting boissy'!$F$2:$EE$2,DM$4,'reporting boissy'!$F90:$EE90)+SUMIF('reporting moussy'!$F$2:$EE$2,DM$4,'reporting moussy'!$F90:$EE90)+SUMIF('reporting trappes'!$F$2:$EE$2,DM$4,'reporting trappes'!$F90:$EE90)+SUMIF('SPACELOG 5 BP'!$F$2:$EE$2,DM$4,'SPACELOG 5 BP'!$F90:$EE90)+SUMIF('SPACELOG 6 BP'!$F$2:$EE$2,DM$4,'SPACELOG 6 BP'!$F90:$EE90)+SUMIF('SPACELOG 7 BP'!$F$2:$EE$2,DM$4,'SPACELOG 7 BP'!$F90:$EE90)+SUMIF('SPACELOG 8 BP'!$F$2:$EE$2,DM$4,'SPACELOG 8 BP'!$F90:$EE90)+SUMIF('SPACELOG 9 BP'!$F$2:$EE$2,DM$4,'SPACELOG 9 BP'!$F90:$EE90)+SUMIF('SPACELOG 10 BP'!$F$2:$EE$2,DM$4,'SPACELOG 10 BP'!$F90:$EE90)+SUMIF('SPACELOG 11 BP'!$F$2:$EE$2,DM$4,'SPACELOG 11 BP'!$F90:$EE90)+SUMIF('SPACELOG 12 BP'!$F$2:$EE$2,DM$4,'SPACELOG 12 BP'!$F90:$EE90)</f>
        <v>0</v>
      </c>
      <c r="DN90" s="33">
        <f>SUMIF('reporting montigny'!$F$2:$EE$2,DN$4,'reporting montigny'!$F90:$EE90)+SUMIF('reporting boissy'!$F$2:$EE$2,DN$4,'reporting boissy'!$F90:$EE90)+SUMIF('reporting moussy'!$F$2:$EE$2,DN$4,'reporting moussy'!$F90:$EE90)+SUMIF('reporting trappes'!$F$2:$EE$2,DN$4,'reporting trappes'!$F90:$EE90)+SUMIF('SPACELOG 5 BP'!$F$2:$EE$2,DN$4,'SPACELOG 5 BP'!$F90:$EE90)+SUMIF('SPACELOG 6 BP'!$F$2:$EE$2,DN$4,'SPACELOG 6 BP'!$F90:$EE90)+SUMIF('SPACELOG 7 BP'!$F$2:$EE$2,DN$4,'SPACELOG 7 BP'!$F90:$EE90)+SUMIF('SPACELOG 8 BP'!$F$2:$EE$2,DN$4,'SPACELOG 8 BP'!$F90:$EE90)+SUMIF('SPACELOG 9 BP'!$F$2:$EE$2,DN$4,'SPACELOG 9 BP'!$F90:$EE90)+SUMIF('SPACELOG 10 BP'!$F$2:$EE$2,DN$4,'SPACELOG 10 BP'!$F90:$EE90)+SUMIF('SPACELOG 11 BP'!$F$2:$EE$2,DN$4,'SPACELOG 11 BP'!$F90:$EE90)+SUMIF('SPACELOG 12 BP'!$F$2:$EE$2,DN$4,'SPACELOG 12 BP'!$F90:$EE90)</f>
        <v>0</v>
      </c>
      <c r="DO90" s="33">
        <f>SUMIF('reporting montigny'!$F$2:$EE$2,DO$4,'reporting montigny'!$F90:$EE90)+SUMIF('reporting boissy'!$F$2:$EE$2,DO$4,'reporting boissy'!$F90:$EE90)+SUMIF('reporting moussy'!$F$2:$EE$2,DO$4,'reporting moussy'!$F90:$EE90)+SUMIF('reporting trappes'!$F$2:$EE$2,DO$4,'reporting trappes'!$F90:$EE90)+SUMIF('SPACELOG 5 BP'!$F$2:$EE$2,DO$4,'SPACELOG 5 BP'!$F90:$EE90)+SUMIF('SPACELOG 6 BP'!$F$2:$EE$2,DO$4,'SPACELOG 6 BP'!$F90:$EE90)+SUMIF('SPACELOG 7 BP'!$F$2:$EE$2,DO$4,'SPACELOG 7 BP'!$F90:$EE90)+SUMIF('SPACELOG 8 BP'!$F$2:$EE$2,DO$4,'SPACELOG 8 BP'!$F90:$EE90)+SUMIF('SPACELOG 9 BP'!$F$2:$EE$2,DO$4,'SPACELOG 9 BP'!$F90:$EE90)+SUMIF('SPACELOG 10 BP'!$F$2:$EE$2,DO$4,'SPACELOG 10 BP'!$F90:$EE90)+SUMIF('SPACELOG 11 BP'!$F$2:$EE$2,DO$4,'SPACELOG 11 BP'!$F90:$EE90)+SUMIF('SPACELOG 12 BP'!$F$2:$EE$2,DO$4,'SPACELOG 12 BP'!$F90:$EE90)</f>
        <v>0</v>
      </c>
      <c r="DP90" s="33">
        <f>SUMIF('reporting montigny'!$F$2:$EE$2,DP$4,'reporting montigny'!$F90:$EE90)+SUMIF('reporting boissy'!$F$2:$EE$2,DP$4,'reporting boissy'!$F90:$EE90)+SUMIF('reporting moussy'!$F$2:$EE$2,DP$4,'reporting moussy'!$F90:$EE90)+SUMIF('reporting trappes'!$F$2:$EE$2,DP$4,'reporting trappes'!$F90:$EE90)+SUMIF('SPACELOG 5 BP'!$F$2:$EE$2,DP$4,'SPACELOG 5 BP'!$F90:$EE90)+SUMIF('SPACELOG 6 BP'!$F$2:$EE$2,DP$4,'SPACELOG 6 BP'!$F90:$EE90)+SUMIF('SPACELOG 7 BP'!$F$2:$EE$2,DP$4,'SPACELOG 7 BP'!$F90:$EE90)+SUMIF('SPACELOG 8 BP'!$F$2:$EE$2,DP$4,'SPACELOG 8 BP'!$F90:$EE90)+SUMIF('SPACELOG 9 BP'!$F$2:$EE$2,DP$4,'SPACELOG 9 BP'!$F90:$EE90)+SUMIF('SPACELOG 10 BP'!$F$2:$EE$2,DP$4,'SPACELOG 10 BP'!$F90:$EE90)+SUMIF('SPACELOG 11 BP'!$F$2:$EE$2,DP$4,'SPACELOG 11 BP'!$F90:$EE90)+SUMIF('SPACELOG 12 BP'!$F$2:$EE$2,DP$4,'SPACELOG 12 BP'!$F90:$EE90)</f>
        <v>0</v>
      </c>
      <c r="DQ90" s="33">
        <f>SUMIF('reporting montigny'!$F$2:$EE$2,DQ$4,'reporting montigny'!$F90:$EE90)+SUMIF('reporting boissy'!$F$2:$EE$2,DQ$4,'reporting boissy'!$F90:$EE90)+SUMIF('reporting moussy'!$F$2:$EE$2,DQ$4,'reporting moussy'!$F90:$EE90)+SUMIF('reporting trappes'!$F$2:$EE$2,DQ$4,'reporting trappes'!$F90:$EE90)+SUMIF('SPACELOG 5 BP'!$F$2:$EE$2,DQ$4,'SPACELOG 5 BP'!$F90:$EE90)+SUMIF('SPACELOG 6 BP'!$F$2:$EE$2,DQ$4,'SPACELOG 6 BP'!$F90:$EE90)+SUMIF('SPACELOG 7 BP'!$F$2:$EE$2,DQ$4,'SPACELOG 7 BP'!$F90:$EE90)+SUMIF('SPACELOG 8 BP'!$F$2:$EE$2,DQ$4,'SPACELOG 8 BP'!$F90:$EE90)+SUMIF('SPACELOG 9 BP'!$F$2:$EE$2,DQ$4,'SPACELOG 9 BP'!$F90:$EE90)+SUMIF('SPACELOG 10 BP'!$F$2:$EE$2,DQ$4,'SPACELOG 10 BP'!$F90:$EE90)+SUMIF('SPACELOG 11 BP'!$F$2:$EE$2,DQ$4,'SPACELOG 11 BP'!$F90:$EE90)+SUMIF('SPACELOG 12 BP'!$F$2:$EE$2,DQ$4,'SPACELOG 12 BP'!$F90:$EE90)</f>
        <v>0</v>
      </c>
      <c r="DR90" s="393">
        <f t="shared" si="406"/>
        <v>0</v>
      </c>
    </row>
    <row r="91" spans="2:122" s="3" customFormat="1" x14ac:dyDescent="0.2">
      <c r="B91" s="12"/>
      <c r="E91" s="3" t="s">
        <v>64</v>
      </c>
      <c r="F91" s="328">
        <f>SUM(F88:F90)</f>
        <v>33415.990155345695</v>
      </c>
      <c r="G91" s="328">
        <f t="shared" ref="G91:Q91" si="407">SUM(G88:G90)</f>
        <v>33415.990155345695</v>
      </c>
      <c r="H91" s="328">
        <f t="shared" si="407"/>
        <v>33415.990155345695</v>
      </c>
      <c r="I91" s="328">
        <f t="shared" si="407"/>
        <v>33415.990155345695</v>
      </c>
      <c r="J91" s="328">
        <f t="shared" si="407"/>
        <v>33415.990155345695</v>
      </c>
      <c r="K91" s="328">
        <f t="shared" si="407"/>
        <v>33415.990155345695</v>
      </c>
      <c r="L91" s="328">
        <f t="shared" si="407"/>
        <v>35064.22765534569</v>
      </c>
      <c r="M91" s="328">
        <f t="shared" si="407"/>
        <v>35064.22765534569</v>
      </c>
      <c r="N91" s="328">
        <f t="shared" si="407"/>
        <v>35214.22765534569</v>
      </c>
      <c r="O91" s="328">
        <f t="shared" si="407"/>
        <v>35214.22765534569</v>
      </c>
      <c r="P91" s="328">
        <f t="shared" si="407"/>
        <v>35214.22765534569</v>
      </c>
      <c r="Q91" s="328">
        <f t="shared" si="407"/>
        <v>40811.980988679024</v>
      </c>
      <c r="R91" s="394">
        <f t="shared" si="389"/>
        <v>417079.06019748171</v>
      </c>
      <c r="S91" s="328">
        <f>SUM(S88:S90)</f>
        <v>45073.594306322826</v>
      </c>
      <c r="T91" s="328">
        <f t="shared" ref="T91" si="408">SUM(T88:T90)</f>
        <v>42463.594306322826</v>
      </c>
      <c r="U91" s="328">
        <f t="shared" ref="U91" si="409">SUM(U88:U90)</f>
        <v>43338.498973080452</v>
      </c>
      <c r="V91" s="328">
        <f t="shared" ref="V91" si="410">SUM(V88:V90)</f>
        <v>43338.498973080452</v>
      </c>
      <c r="W91" s="328">
        <f t="shared" ref="W91" si="411">SUM(W88:W90)</f>
        <v>43338.498973080452</v>
      </c>
      <c r="X91" s="328">
        <f t="shared" ref="X91" si="412">SUM(X88:X90)</f>
        <v>43338.498973080452</v>
      </c>
      <c r="Y91" s="328">
        <f t="shared" ref="Y91" si="413">SUM(Y88:Y90)</f>
        <v>50260.109772717071</v>
      </c>
      <c r="Z91" s="328">
        <f t="shared" ref="Z91" si="414">SUM(Z88:Z90)</f>
        <v>50260.109772717071</v>
      </c>
      <c r="AA91" s="328">
        <f t="shared" ref="AA91" si="415">SUM(AA88:AA90)</f>
        <v>50260.109772717071</v>
      </c>
      <c r="AB91" s="328">
        <f t="shared" ref="AB91" si="416">SUM(AB88:AB90)</f>
        <v>50260.109772717071</v>
      </c>
      <c r="AC91" s="328">
        <f t="shared" ref="AC91" si="417">SUM(AC88:AC90)</f>
        <v>50260.109772717071</v>
      </c>
      <c r="AD91" s="328">
        <f t="shared" ref="AD91" si="418">SUM(AD88:AD90)</f>
        <v>50260.109772717071</v>
      </c>
      <c r="AE91" s="394">
        <f t="shared" si="399"/>
        <v>562451.84314126987</v>
      </c>
      <c r="AF91" s="328">
        <f>SUM(AF88:AF90)</f>
        <v>50260.109772717071</v>
      </c>
      <c r="AG91" s="328">
        <f t="shared" ref="AG91" si="419">SUM(AG88:AG90)</f>
        <v>50260.109772717071</v>
      </c>
      <c r="AH91" s="328">
        <f t="shared" ref="AH91" si="420">SUM(AH88:AH90)</f>
        <v>50260.109772717071</v>
      </c>
      <c r="AI91" s="328">
        <f t="shared" ref="AI91" si="421">SUM(AI88:AI90)</f>
        <v>50260.109772717071</v>
      </c>
      <c r="AJ91" s="328">
        <f t="shared" ref="AJ91" si="422">SUM(AJ88:AJ90)</f>
        <v>50260.109772717071</v>
      </c>
      <c r="AK91" s="328">
        <f t="shared" ref="AK91" si="423">SUM(AK88:AK90)</f>
        <v>50260.109772717071</v>
      </c>
      <c r="AL91" s="328">
        <f t="shared" ref="AL91" si="424">SUM(AL88:AL90)</f>
        <v>50260.109772717071</v>
      </c>
      <c r="AM91" s="328">
        <f t="shared" ref="AM91" si="425">SUM(AM88:AM90)</f>
        <v>50260.109772717071</v>
      </c>
      <c r="AN91" s="328">
        <f t="shared" ref="AN91" si="426">SUM(AN88:AN90)</f>
        <v>50260.109772717071</v>
      </c>
      <c r="AO91" s="328">
        <f t="shared" ref="AO91" si="427">SUM(AO88:AO90)</f>
        <v>50260.109772717071</v>
      </c>
      <c r="AP91" s="328">
        <f t="shared" ref="AP91" si="428">SUM(AP88:AP90)</f>
        <v>50260.109772717071</v>
      </c>
      <c r="AQ91" s="328">
        <f t="shared" ref="AQ91" si="429">SUM(AQ88:AQ90)</f>
        <v>50260.109772717071</v>
      </c>
      <c r="AR91" s="394">
        <f t="shared" si="400"/>
        <v>603121.31727260479</v>
      </c>
      <c r="AS91" s="328">
        <f>SUM(AS88:AS90)</f>
        <v>50260.109772717071</v>
      </c>
      <c r="AT91" s="328">
        <f t="shared" ref="AT91" si="430">SUM(AT88:AT90)</f>
        <v>50260.109772717071</v>
      </c>
      <c r="AU91" s="328">
        <f t="shared" ref="AU91" si="431">SUM(AU88:AU90)</f>
        <v>50260.109772717071</v>
      </c>
      <c r="AV91" s="328">
        <f t="shared" ref="AV91" si="432">SUM(AV88:AV90)</f>
        <v>50260.109772717071</v>
      </c>
      <c r="AW91" s="328">
        <f t="shared" ref="AW91" si="433">SUM(AW88:AW90)</f>
        <v>50260.109772717071</v>
      </c>
      <c r="AX91" s="328">
        <f t="shared" ref="AX91" si="434">SUM(AX88:AX90)</f>
        <v>50260.109772717071</v>
      </c>
      <c r="AY91" s="328">
        <f t="shared" ref="AY91" si="435">SUM(AY88:AY90)</f>
        <v>50260.109772717071</v>
      </c>
      <c r="AZ91" s="328">
        <f t="shared" ref="AZ91" si="436">SUM(AZ88:AZ90)</f>
        <v>50260.109772717071</v>
      </c>
      <c r="BA91" s="328">
        <f t="shared" ref="BA91" si="437">SUM(BA88:BA90)</f>
        <v>50260.109772717071</v>
      </c>
      <c r="BB91" s="328">
        <f t="shared" ref="BB91" si="438">SUM(BB88:BB90)</f>
        <v>50260.109772717071</v>
      </c>
      <c r="BC91" s="328">
        <f t="shared" ref="BC91" si="439">SUM(BC88:BC90)</f>
        <v>50260.109772717071</v>
      </c>
      <c r="BD91" s="328">
        <f t="shared" ref="BD91" si="440">SUM(BD88:BD90)</f>
        <v>50260.109772717071</v>
      </c>
      <c r="BE91" s="394">
        <f t="shared" si="401"/>
        <v>603121.31727260479</v>
      </c>
      <c r="BF91" s="328">
        <f>SUM(BF88:BF90)</f>
        <v>50260.109772717071</v>
      </c>
      <c r="BG91" s="328">
        <f t="shared" ref="BG91" si="441">SUM(BG88:BG90)</f>
        <v>50260.109772717071</v>
      </c>
      <c r="BH91" s="328">
        <f t="shared" ref="BH91" si="442">SUM(BH88:BH90)</f>
        <v>50260.109772717071</v>
      </c>
      <c r="BI91" s="328">
        <f t="shared" ref="BI91" si="443">SUM(BI88:BI90)</f>
        <v>50260.109772717071</v>
      </c>
      <c r="BJ91" s="328">
        <f t="shared" ref="BJ91" si="444">SUM(BJ88:BJ90)</f>
        <v>50260.109772717071</v>
      </c>
      <c r="BK91" s="328">
        <f t="shared" ref="BK91" si="445">SUM(BK88:BK90)</f>
        <v>50260.109772717071</v>
      </c>
      <c r="BL91" s="328">
        <f t="shared" ref="BL91" si="446">SUM(BL88:BL90)</f>
        <v>50260.109772717071</v>
      </c>
      <c r="BM91" s="328">
        <f t="shared" ref="BM91" si="447">SUM(BM88:BM90)</f>
        <v>50260.109772717071</v>
      </c>
      <c r="BN91" s="328">
        <f t="shared" ref="BN91" si="448">SUM(BN88:BN90)</f>
        <v>50260.109772717071</v>
      </c>
      <c r="BO91" s="328">
        <f t="shared" ref="BO91" si="449">SUM(BO88:BO90)</f>
        <v>50260.109772717071</v>
      </c>
      <c r="BP91" s="328">
        <f t="shared" ref="BP91" si="450">SUM(BP88:BP90)</f>
        <v>50260.109772717071</v>
      </c>
      <c r="BQ91" s="328">
        <f t="shared" ref="BQ91" si="451">SUM(BQ88:BQ90)</f>
        <v>50260.109772717071</v>
      </c>
      <c r="BR91" s="394">
        <f t="shared" si="402"/>
        <v>603121.31727260479</v>
      </c>
      <c r="BS91" s="328">
        <f>SUM(BS88:BS90)</f>
        <v>50260.109772717071</v>
      </c>
      <c r="BT91" s="328">
        <f t="shared" ref="BT91" si="452">SUM(BT88:BT90)</f>
        <v>50260.109772717071</v>
      </c>
      <c r="BU91" s="328">
        <f t="shared" ref="BU91" si="453">SUM(BU88:BU90)</f>
        <v>50260.109772717071</v>
      </c>
      <c r="BV91" s="328">
        <f t="shared" ref="BV91" si="454">SUM(BV88:BV90)</f>
        <v>50260.109772717071</v>
      </c>
      <c r="BW91" s="328">
        <f t="shared" ref="BW91" si="455">SUM(BW88:BW90)</f>
        <v>50260.109772717071</v>
      </c>
      <c r="BX91" s="328">
        <f t="shared" ref="BX91" si="456">SUM(BX88:BX90)</f>
        <v>50260.109772717071</v>
      </c>
      <c r="BY91" s="328">
        <f t="shared" ref="BY91" si="457">SUM(BY88:BY90)</f>
        <v>50260.109772717071</v>
      </c>
      <c r="BZ91" s="328">
        <f t="shared" ref="BZ91" si="458">SUM(BZ88:BZ90)</f>
        <v>50260.109772717071</v>
      </c>
      <c r="CA91" s="328">
        <f t="shared" ref="CA91" si="459">SUM(CA88:CA90)</f>
        <v>50260.109772717071</v>
      </c>
      <c r="CB91" s="328">
        <f t="shared" ref="CB91" si="460">SUM(CB88:CB90)</f>
        <v>50260.109772717071</v>
      </c>
      <c r="CC91" s="328">
        <f t="shared" ref="CC91" si="461">SUM(CC88:CC90)</f>
        <v>50260.109772717071</v>
      </c>
      <c r="CD91" s="328">
        <f t="shared" ref="CD91" si="462">SUM(CD88:CD90)</f>
        <v>50260.109772717071</v>
      </c>
      <c r="CE91" s="394">
        <f t="shared" si="403"/>
        <v>603121.31727260479</v>
      </c>
      <c r="CF91" s="328">
        <f>SUM(CF88:CF90)</f>
        <v>50260.109772717071</v>
      </c>
      <c r="CG91" s="328">
        <f t="shared" ref="CG91" si="463">SUM(CG88:CG90)</f>
        <v>50260.109772717071</v>
      </c>
      <c r="CH91" s="328">
        <f t="shared" ref="CH91" si="464">SUM(CH88:CH90)</f>
        <v>50260.109772717071</v>
      </c>
      <c r="CI91" s="328">
        <f t="shared" ref="CI91" si="465">SUM(CI88:CI90)</f>
        <v>50260.109772717071</v>
      </c>
      <c r="CJ91" s="328">
        <f t="shared" ref="CJ91" si="466">SUM(CJ88:CJ90)</f>
        <v>50260.109772717071</v>
      </c>
      <c r="CK91" s="328">
        <f t="shared" ref="CK91" si="467">SUM(CK88:CK90)</f>
        <v>50260.109772717071</v>
      </c>
      <c r="CL91" s="328">
        <f t="shared" ref="CL91" si="468">SUM(CL88:CL90)</f>
        <v>50260.109772717071</v>
      </c>
      <c r="CM91" s="328">
        <f t="shared" ref="CM91" si="469">SUM(CM88:CM90)</f>
        <v>50260.109772717071</v>
      </c>
      <c r="CN91" s="328">
        <f t="shared" ref="CN91" si="470">SUM(CN88:CN90)</f>
        <v>50260.109772717071</v>
      </c>
      <c r="CO91" s="328">
        <f t="shared" ref="CO91" si="471">SUM(CO88:CO90)</f>
        <v>50260.109772717071</v>
      </c>
      <c r="CP91" s="328">
        <f t="shared" ref="CP91" si="472">SUM(CP88:CP90)</f>
        <v>50260.109772717071</v>
      </c>
      <c r="CQ91" s="328">
        <f t="shared" ref="CQ91" si="473">SUM(CQ88:CQ90)</f>
        <v>50260.109772717071</v>
      </c>
      <c r="CR91" s="394">
        <f t="shared" si="404"/>
        <v>603121.31727260479</v>
      </c>
      <c r="CS91" s="328">
        <f>SUM(CS88:CS90)</f>
        <v>50260.109772717071</v>
      </c>
      <c r="CT91" s="328">
        <f t="shared" ref="CT91" si="474">SUM(CT88:CT90)</f>
        <v>50260.109772717071</v>
      </c>
      <c r="CU91" s="328">
        <f t="shared" ref="CU91" si="475">SUM(CU88:CU90)</f>
        <v>50260.109772717071</v>
      </c>
      <c r="CV91" s="328">
        <f t="shared" ref="CV91" si="476">SUM(CV88:CV90)</f>
        <v>50260.109772717071</v>
      </c>
      <c r="CW91" s="328">
        <f t="shared" ref="CW91" si="477">SUM(CW88:CW90)</f>
        <v>50260.109772717071</v>
      </c>
      <c r="CX91" s="328">
        <f t="shared" ref="CX91" si="478">SUM(CX88:CX90)</f>
        <v>50260.109772717071</v>
      </c>
      <c r="CY91" s="328">
        <f t="shared" ref="CY91" si="479">SUM(CY88:CY90)</f>
        <v>50260.109772717071</v>
      </c>
      <c r="CZ91" s="328">
        <f t="shared" ref="CZ91" si="480">SUM(CZ88:CZ90)</f>
        <v>50260.109772717071</v>
      </c>
      <c r="DA91" s="328">
        <f t="shared" ref="DA91" si="481">SUM(DA88:DA90)</f>
        <v>49540.205105959445</v>
      </c>
      <c r="DB91" s="328">
        <f t="shared" ref="DB91" si="482">SUM(DB88:DB90)</f>
        <v>49540.205105959445</v>
      </c>
      <c r="DC91" s="328">
        <f t="shared" ref="DC91" si="483">SUM(DC88:DC90)</f>
        <v>49540.205105959445</v>
      </c>
      <c r="DD91" s="328">
        <f t="shared" ref="DD91" si="484">SUM(DD88:DD90)</f>
        <v>49540.205105959445</v>
      </c>
      <c r="DE91" s="394">
        <f t="shared" si="405"/>
        <v>600241.69860557432</v>
      </c>
      <c r="DF91" s="328">
        <f>SUM(DF88:DF90)</f>
        <v>49540.205105959445</v>
      </c>
      <c r="DG91" s="328">
        <f t="shared" ref="DG91" si="485">SUM(DG88:DG90)</f>
        <v>49540.205105959445</v>
      </c>
      <c r="DH91" s="328">
        <f t="shared" ref="DH91" si="486">SUM(DH88:DH90)</f>
        <v>49540.205105959445</v>
      </c>
      <c r="DI91" s="328">
        <f t="shared" ref="DI91" si="487">SUM(DI88:DI90)</f>
        <v>49540.205105959445</v>
      </c>
      <c r="DJ91" s="328">
        <f t="shared" ref="DJ91" si="488">SUM(DJ88:DJ90)</f>
        <v>49540.205105959445</v>
      </c>
      <c r="DK91" s="328">
        <f t="shared" ref="DK91" si="489">SUM(DK88:DK90)</f>
        <v>49540.205105959445</v>
      </c>
      <c r="DL91" s="328">
        <f t="shared" ref="DL91" si="490">SUM(DL88:DL90)</f>
        <v>49540.205105959445</v>
      </c>
      <c r="DM91" s="328">
        <f t="shared" ref="DM91" si="491">SUM(DM88:DM90)</f>
        <v>49540.205105959445</v>
      </c>
      <c r="DN91" s="328">
        <f t="shared" ref="DN91" si="492">SUM(DN88:DN90)</f>
        <v>49540.205105959445</v>
      </c>
      <c r="DO91" s="328">
        <f t="shared" ref="DO91" si="493">SUM(DO88:DO90)</f>
        <v>49540.205105959445</v>
      </c>
      <c r="DP91" s="328">
        <f t="shared" ref="DP91" si="494">SUM(DP88:DP90)</f>
        <v>49540.205105959445</v>
      </c>
      <c r="DQ91" s="328">
        <f t="shared" ref="DQ91" si="495">SUM(DQ88:DQ90)</f>
        <v>49540.205105959445</v>
      </c>
      <c r="DR91" s="394">
        <f t="shared" si="406"/>
        <v>594482.46127151337</v>
      </c>
    </row>
    <row r="92" spans="2:122" x14ac:dyDescent="0.2"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9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9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9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9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9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9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9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9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93"/>
    </row>
    <row r="93" spans="2:122" s="3" customFormat="1" x14ac:dyDescent="0.2">
      <c r="B93" s="12"/>
      <c r="E93" s="447" t="s">
        <v>65</v>
      </c>
      <c r="F93" s="448">
        <f>F86-F91</f>
        <v>5778.0098446542979</v>
      </c>
      <c r="G93" s="448">
        <f t="shared" ref="G93:Q93" si="496">G86-G91</f>
        <v>7546.0098446543052</v>
      </c>
      <c r="H93" s="448">
        <f t="shared" si="496"/>
        <v>9446.0098446543052</v>
      </c>
      <c r="I93" s="448">
        <f t="shared" si="496"/>
        <v>15878.009844654298</v>
      </c>
      <c r="J93" s="448">
        <f t="shared" si="496"/>
        <v>17546.009844654305</v>
      </c>
      <c r="K93" s="448">
        <f t="shared" si="496"/>
        <v>17946.009844654305</v>
      </c>
      <c r="L93" s="448">
        <f t="shared" si="496"/>
        <v>11097.77234465431</v>
      </c>
      <c r="M93" s="448">
        <f t="shared" si="496"/>
        <v>14597.77234465431</v>
      </c>
      <c r="N93" s="448">
        <f t="shared" si="496"/>
        <v>15297.77234465431</v>
      </c>
      <c r="O93" s="448">
        <f t="shared" si="496"/>
        <v>16997.77234465431</v>
      </c>
      <c r="P93" s="448">
        <f t="shared" si="496"/>
        <v>15002.77234465431</v>
      </c>
      <c r="Q93" s="448">
        <f t="shared" si="496"/>
        <v>11680.019011320976</v>
      </c>
      <c r="R93" s="394">
        <f t="shared" ref="R93" si="497">SUM(F93:Q93)</f>
        <v>158813.93980251835</v>
      </c>
      <c r="S93" s="448">
        <f>SUMIF('reporting montigny'!$F$2:$EE$2,S$4,'reporting montigny'!$F93:$EE93)+SUMIF('reporting boissy'!$F$2:$EE$2,S$4,'reporting boissy'!$F93:$EE93)+SUMIF('reporting moussy'!$F$2:$EE$2,S$4,'reporting moussy'!$F92:$EE92)+SUMIF('reporting trappes'!$F$2:$EE$2,S$4,'reporting trappes'!$F93:$EE93)+SUMIF('SPACELOG 5 BP'!$F$2:$EE$2,S$4,'SPACELOG 5 BP'!$F93:$EE93)+SUMIF('SPACELOG 6 BP'!$F$2:$EE$2,S$4,'SPACELOG 6 BP'!$F93:$EE93)+SUMIF('SPACELOG 7 BP'!$F$2:$EE$2,S$4,'SPACELOG 7 BP'!$F93:$EE93)+SUMIF('SPACELOG 8 BP'!$F$2:$EE$2,S$4,'SPACELOG 8 BP'!$F93:$EE93)+SUMIF('SPACELOG 9 BP'!$F$2:$EE$2,S$4,'SPACELOG 9 BP'!$F93:$EE93)+SUMIF('SPACELOG 10 BP'!$F$2:$EE$2,S$4,'SPACELOG 10 BP'!$F93:$EE93)+SUMIF('SPACELOG 11 BP'!$F$2:$EE$2,S$4,'SPACELOG 11 BP'!$F93:$EE93)+SUMIF('SPACELOG 12 BP'!$F$2:$EE$2,S$4,'SPACELOG 12 BP'!$F93:$EE93)</f>
        <v>-2804.7434886790288</v>
      </c>
      <c r="T93" s="448">
        <f>SUMIF('reporting montigny'!$F$2:$EE$2,T$4,'reporting montigny'!$F93:$EE93)+SUMIF('reporting boissy'!$F$2:$EE$2,T$4,'reporting boissy'!$F93:$EE93)+SUMIF('reporting moussy'!$F$2:$EE$2,T$4,'reporting moussy'!$F92:$EE92)+SUMIF('reporting trappes'!$F$2:$EE$2,T$4,'reporting trappes'!$F93:$EE93)+SUMIF('SPACELOG 5 BP'!$F$2:$EE$2,T$4,'SPACELOG 5 BP'!$F93:$EE93)+SUMIF('SPACELOG 6 BP'!$F$2:$EE$2,T$4,'SPACELOG 6 BP'!$F93:$EE93)+SUMIF('SPACELOG 7 BP'!$F$2:$EE$2,T$4,'SPACELOG 7 BP'!$F93:$EE93)+SUMIF('SPACELOG 8 BP'!$F$2:$EE$2,T$4,'SPACELOG 8 BP'!$F93:$EE93)+SUMIF('SPACELOG 9 BP'!$F$2:$EE$2,T$4,'SPACELOG 9 BP'!$F93:$EE93)+SUMIF('SPACELOG 10 BP'!$F$2:$EE$2,T$4,'SPACELOG 10 BP'!$F93:$EE93)+SUMIF('SPACELOG 11 BP'!$F$2:$EE$2,T$4,'SPACELOG 11 BP'!$F93:$EE93)+SUMIF('SPACELOG 12 BP'!$F$2:$EE$2,T$4,'SPACELOG 12 BP'!$F93:$EE93)</f>
        <v>8702.2565113209712</v>
      </c>
      <c r="U93" s="448">
        <f>SUMIF('reporting montigny'!$F$2:$EE$2,U$4,'reporting montigny'!$F93:$EE93)+SUMIF('reporting boissy'!$F$2:$EE$2,U$4,'reporting boissy'!$F93:$EE93)+SUMIF('reporting moussy'!$F$2:$EE$2,U$4,'reporting moussy'!$F92:$EE92)+SUMIF('reporting trappes'!$F$2:$EE$2,U$4,'reporting trappes'!$F93:$EE93)+SUMIF('SPACELOG 5 BP'!$F$2:$EE$2,U$4,'SPACELOG 5 BP'!$F93:$EE93)+SUMIF('SPACELOG 6 BP'!$F$2:$EE$2,U$4,'SPACELOG 6 BP'!$F93:$EE93)+SUMIF('SPACELOG 7 BP'!$F$2:$EE$2,U$4,'SPACELOG 7 BP'!$F93:$EE93)+SUMIF('SPACELOG 8 BP'!$F$2:$EE$2,U$4,'SPACELOG 8 BP'!$F93:$EE93)+SUMIF('SPACELOG 9 BP'!$F$2:$EE$2,U$4,'SPACELOG 9 BP'!$F93:$EE93)+SUMIF('SPACELOG 10 BP'!$F$2:$EE$2,U$4,'SPACELOG 10 BP'!$F93:$EE93)+SUMIF('SPACELOG 11 BP'!$F$2:$EE$2,U$4,'SPACELOG 11 BP'!$F93:$EE93)+SUMIF('SPACELOG 12 BP'!$F$2:$EE$2,U$4,'SPACELOG 12 BP'!$F93:$EE93)</f>
        <v>2736.2565113209712</v>
      </c>
      <c r="V93" s="448">
        <f>SUMIF('reporting montigny'!$F$2:$EE$2,V$4,'reporting montigny'!$F93:$EE93)+SUMIF('reporting boissy'!$F$2:$EE$2,V$4,'reporting boissy'!$F93:$EE93)+SUMIF('reporting moussy'!$F$2:$EE$2,V$4,'reporting moussy'!$F92:$EE92)+SUMIF('reporting trappes'!$F$2:$EE$2,V$4,'reporting trappes'!$F93:$EE93)+SUMIF('SPACELOG 5 BP'!$F$2:$EE$2,V$4,'SPACELOG 5 BP'!$F93:$EE93)+SUMIF('SPACELOG 6 BP'!$F$2:$EE$2,V$4,'SPACELOG 6 BP'!$F93:$EE93)+SUMIF('SPACELOG 7 BP'!$F$2:$EE$2,V$4,'SPACELOG 7 BP'!$F93:$EE93)+SUMIF('SPACELOG 8 BP'!$F$2:$EE$2,V$4,'SPACELOG 8 BP'!$F93:$EE93)+SUMIF('SPACELOG 9 BP'!$F$2:$EE$2,V$4,'SPACELOG 9 BP'!$F93:$EE93)+SUMIF('SPACELOG 10 BP'!$F$2:$EE$2,V$4,'SPACELOG 10 BP'!$F93:$EE93)+SUMIF('SPACELOG 11 BP'!$F$2:$EE$2,V$4,'SPACELOG 11 BP'!$F93:$EE93)+SUMIF('SPACELOG 12 BP'!$F$2:$EE$2,V$4,'SPACELOG 12 BP'!$F93:$EE93)</f>
        <v>25122.256511320971</v>
      </c>
      <c r="W93" s="448">
        <f>SUMIF('reporting montigny'!$F$2:$EE$2,W$4,'reporting montigny'!$F93:$EE93)+SUMIF('reporting boissy'!$F$2:$EE$2,W$4,'reporting boissy'!$F93:$EE93)+SUMIF('reporting moussy'!$F$2:$EE$2,W$4,'reporting moussy'!$F92:$EE92)+SUMIF('reporting trappes'!$F$2:$EE$2,W$4,'reporting trappes'!$F93:$EE93)+SUMIF('SPACELOG 5 BP'!$F$2:$EE$2,W$4,'SPACELOG 5 BP'!$F93:$EE93)+SUMIF('SPACELOG 6 BP'!$F$2:$EE$2,W$4,'SPACELOG 6 BP'!$F93:$EE93)+SUMIF('SPACELOG 7 BP'!$F$2:$EE$2,W$4,'SPACELOG 7 BP'!$F93:$EE93)+SUMIF('SPACELOG 8 BP'!$F$2:$EE$2,W$4,'SPACELOG 8 BP'!$F93:$EE93)+SUMIF('SPACELOG 9 BP'!$F$2:$EE$2,W$4,'SPACELOG 9 BP'!$F93:$EE93)+SUMIF('SPACELOG 10 BP'!$F$2:$EE$2,W$4,'SPACELOG 10 BP'!$F93:$EE93)+SUMIF('SPACELOG 11 BP'!$F$2:$EE$2,W$4,'SPACELOG 11 BP'!$F93:$EE93)+SUMIF('SPACELOG 12 BP'!$F$2:$EE$2,W$4,'SPACELOG 12 BP'!$F93:$EE93)</f>
        <v>15457.256511320971</v>
      </c>
      <c r="X93" s="448">
        <f>SUMIF('reporting montigny'!$F$2:$EE$2,X$4,'reporting montigny'!$F93:$EE93)+SUMIF('reporting boissy'!$F$2:$EE$2,X$4,'reporting boissy'!$F93:$EE93)+SUMIF('reporting moussy'!$F$2:$EE$2,X$4,'reporting moussy'!$F92:$EE92)+SUMIF('reporting trappes'!$F$2:$EE$2,X$4,'reporting trappes'!$F93:$EE93)+SUMIF('SPACELOG 5 BP'!$F$2:$EE$2,X$4,'SPACELOG 5 BP'!$F93:$EE93)+SUMIF('SPACELOG 6 BP'!$F$2:$EE$2,X$4,'SPACELOG 6 BP'!$F93:$EE93)+SUMIF('SPACELOG 7 BP'!$F$2:$EE$2,X$4,'SPACELOG 7 BP'!$F93:$EE93)+SUMIF('SPACELOG 8 BP'!$F$2:$EE$2,X$4,'SPACELOG 8 BP'!$F93:$EE93)+SUMIF('SPACELOG 9 BP'!$F$2:$EE$2,X$4,'SPACELOG 9 BP'!$F93:$EE93)+SUMIF('SPACELOG 10 BP'!$F$2:$EE$2,X$4,'SPACELOG 10 BP'!$F93:$EE93)+SUMIF('SPACELOG 11 BP'!$F$2:$EE$2,X$4,'SPACELOG 11 BP'!$F93:$EE93)+SUMIF('SPACELOG 12 BP'!$F$2:$EE$2,X$4,'SPACELOG 12 BP'!$F93:$EE93)</f>
        <v>18282.256511320971</v>
      </c>
      <c r="Y93" s="448">
        <f>SUMIF('reporting montigny'!$F$2:$EE$2,Y$4,'reporting montigny'!$F93:$EE93)+SUMIF('reporting boissy'!$F$2:$EE$2,Y$4,'reporting boissy'!$F93:$EE93)+SUMIF('reporting moussy'!$F$2:$EE$2,Y$4,'reporting moussy'!$F92:$EE92)+SUMIF('reporting trappes'!$F$2:$EE$2,Y$4,'reporting trappes'!$F93:$EE93)+SUMIF('SPACELOG 5 BP'!$F$2:$EE$2,Y$4,'SPACELOG 5 BP'!$F93:$EE93)+SUMIF('SPACELOG 6 BP'!$F$2:$EE$2,Y$4,'SPACELOG 6 BP'!$F93:$EE93)+SUMIF('SPACELOG 7 BP'!$F$2:$EE$2,Y$4,'SPACELOG 7 BP'!$F93:$EE93)+SUMIF('SPACELOG 8 BP'!$F$2:$EE$2,Y$4,'SPACELOG 8 BP'!$F93:$EE93)+SUMIF('SPACELOG 9 BP'!$F$2:$EE$2,Y$4,'SPACELOG 9 BP'!$F93:$EE93)+SUMIF('SPACELOG 10 BP'!$F$2:$EE$2,Y$4,'SPACELOG 10 BP'!$F93:$EE93)+SUMIF('SPACELOG 11 BP'!$F$2:$EE$2,Y$4,'SPACELOG 11 BP'!$F93:$EE93)+SUMIF('SPACELOG 12 BP'!$F$2:$EE$2,Y$4,'SPACELOG 12 BP'!$F93:$EE93)</f>
        <v>13910.645711684356</v>
      </c>
      <c r="Z93" s="448">
        <f>SUMIF('reporting montigny'!$F$2:$EE$2,Z$4,'reporting montigny'!$F93:$EE93)+SUMIF('reporting boissy'!$F$2:$EE$2,Z$4,'reporting boissy'!$F93:$EE93)+SUMIF('reporting moussy'!$F$2:$EE$2,Z$4,'reporting moussy'!$F92:$EE92)+SUMIF('reporting trappes'!$F$2:$EE$2,Z$4,'reporting trappes'!$F93:$EE93)+SUMIF('SPACELOG 5 BP'!$F$2:$EE$2,Z$4,'SPACELOG 5 BP'!$F93:$EE93)+SUMIF('SPACELOG 6 BP'!$F$2:$EE$2,Z$4,'SPACELOG 6 BP'!$F93:$EE93)+SUMIF('SPACELOG 7 BP'!$F$2:$EE$2,Z$4,'SPACELOG 7 BP'!$F93:$EE93)+SUMIF('SPACELOG 8 BP'!$F$2:$EE$2,Z$4,'SPACELOG 8 BP'!$F93:$EE93)+SUMIF('SPACELOG 9 BP'!$F$2:$EE$2,Z$4,'SPACELOG 9 BP'!$F93:$EE93)+SUMIF('SPACELOG 10 BP'!$F$2:$EE$2,Z$4,'SPACELOG 10 BP'!$F93:$EE93)+SUMIF('SPACELOG 11 BP'!$F$2:$EE$2,Z$4,'SPACELOG 11 BP'!$F93:$EE93)+SUMIF('SPACELOG 12 BP'!$F$2:$EE$2,Z$4,'SPACELOG 12 BP'!$F93:$EE93)</f>
        <v>16460.645711684356</v>
      </c>
      <c r="AA93" s="448">
        <f>SUMIF('reporting montigny'!$F$2:$EE$2,AA$4,'reporting montigny'!$F93:$EE93)+SUMIF('reporting boissy'!$F$2:$EE$2,AA$4,'reporting boissy'!$F93:$EE93)+SUMIF('reporting moussy'!$F$2:$EE$2,AA$4,'reporting moussy'!$F92:$EE92)+SUMIF('reporting trappes'!$F$2:$EE$2,AA$4,'reporting trappes'!$F93:$EE93)+SUMIF('SPACELOG 5 BP'!$F$2:$EE$2,AA$4,'SPACELOG 5 BP'!$F93:$EE93)+SUMIF('SPACELOG 6 BP'!$F$2:$EE$2,AA$4,'SPACELOG 6 BP'!$F93:$EE93)+SUMIF('SPACELOG 7 BP'!$F$2:$EE$2,AA$4,'SPACELOG 7 BP'!$F93:$EE93)+SUMIF('SPACELOG 8 BP'!$F$2:$EE$2,AA$4,'SPACELOG 8 BP'!$F93:$EE93)+SUMIF('SPACELOG 9 BP'!$F$2:$EE$2,AA$4,'SPACELOG 9 BP'!$F93:$EE93)+SUMIF('SPACELOG 10 BP'!$F$2:$EE$2,AA$4,'SPACELOG 10 BP'!$F93:$EE93)+SUMIF('SPACELOG 11 BP'!$F$2:$EE$2,AA$4,'SPACELOG 11 BP'!$F93:$EE93)+SUMIF('SPACELOG 12 BP'!$F$2:$EE$2,AA$4,'SPACELOG 12 BP'!$F93:$EE93)</f>
        <v>19010.645711684356</v>
      </c>
      <c r="AB93" s="448">
        <f>SUMIF('reporting montigny'!$F$2:$EE$2,AB$4,'reporting montigny'!$F93:$EE93)+SUMIF('reporting boissy'!$F$2:$EE$2,AB$4,'reporting boissy'!$F93:$EE93)+SUMIF('reporting moussy'!$F$2:$EE$2,AB$4,'reporting moussy'!$F92:$EE92)+SUMIF('reporting trappes'!$F$2:$EE$2,AB$4,'reporting trappes'!$F93:$EE93)+SUMIF('SPACELOG 5 BP'!$F$2:$EE$2,AB$4,'SPACELOG 5 BP'!$F93:$EE93)+SUMIF('SPACELOG 6 BP'!$F$2:$EE$2,AB$4,'SPACELOG 6 BP'!$F93:$EE93)+SUMIF('SPACELOG 7 BP'!$F$2:$EE$2,AB$4,'SPACELOG 7 BP'!$F93:$EE93)+SUMIF('SPACELOG 8 BP'!$F$2:$EE$2,AB$4,'SPACELOG 8 BP'!$F93:$EE93)+SUMIF('SPACELOG 9 BP'!$F$2:$EE$2,AB$4,'SPACELOG 9 BP'!$F93:$EE93)+SUMIF('SPACELOG 10 BP'!$F$2:$EE$2,AB$4,'SPACELOG 10 BP'!$F93:$EE93)+SUMIF('SPACELOG 11 BP'!$F$2:$EE$2,AB$4,'SPACELOG 11 BP'!$F93:$EE93)+SUMIF('SPACELOG 12 BP'!$F$2:$EE$2,AB$4,'SPACELOG 12 BP'!$F93:$EE93)</f>
        <v>9560.6457116843558</v>
      </c>
      <c r="AC93" s="448">
        <f>SUMIF('reporting montigny'!$F$2:$EE$2,AC$4,'reporting montigny'!$F93:$EE93)+SUMIF('reporting boissy'!$F$2:$EE$2,AC$4,'reporting boissy'!$F93:$EE93)+SUMIF('reporting moussy'!$F$2:$EE$2,AC$4,'reporting moussy'!$F92:$EE92)+SUMIF('reporting trappes'!$F$2:$EE$2,AC$4,'reporting trappes'!$F93:$EE93)+SUMIF('SPACELOG 5 BP'!$F$2:$EE$2,AC$4,'SPACELOG 5 BP'!$F93:$EE93)+SUMIF('SPACELOG 6 BP'!$F$2:$EE$2,AC$4,'SPACELOG 6 BP'!$F93:$EE93)+SUMIF('SPACELOG 7 BP'!$F$2:$EE$2,AC$4,'SPACELOG 7 BP'!$F93:$EE93)+SUMIF('SPACELOG 8 BP'!$F$2:$EE$2,AC$4,'SPACELOG 8 BP'!$F93:$EE93)+SUMIF('SPACELOG 9 BP'!$F$2:$EE$2,AC$4,'SPACELOG 9 BP'!$F93:$EE93)+SUMIF('SPACELOG 10 BP'!$F$2:$EE$2,AC$4,'SPACELOG 10 BP'!$F93:$EE93)+SUMIF('SPACELOG 11 BP'!$F$2:$EE$2,AC$4,'SPACELOG 11 BP'!$F93:$EE93)+SUMIF('SPACELOG 12 BP'!$F$2:$EE$2,AC$4,'SPACELOG 12 BP'!$F93:$EE93)</f>
        <v>24110.645711684356</v>
      </c>
      <c r="AD93" s="448">
        <f>SUMIF('reporting montigny'!$F$2:$EE$2,AD$4,'reporting montigny'!$F93:$EE93)+SUMIF('reporting boissy'!$F$2:$EE$2,AD$4,'reporting boissy'!$F93:$EE93)+SUMIF('reporting moussy'!$F$2:$EE$2,AD$4,'reporting moussy'!$F92:$EE92)+SUMIF('reporting trappes'!$F$2:$EE$2,AD$4,'reporting trappes'!$F93:$EE93)+SUMIF('SPACELOG 5 BP'!$F$2:$EE$2,AD$4,'SPACELOG 5 BP'!$F93:$EE93)+SUMIF('SPACELOG 6 BP'!$F$2:$EE$2,AD$4,'SPACELOG 6 BP'!$F93:$EE93)+SUMIF('SPACELOG 7 BP'!$F$2:$EE$2,AD$4,'SPACELOG 7 BP'!$F93:$EE93)+SUMIF('SPACELOG 8 BP'!$F$2:$EE$2,AD$4,'SPACELOG 8 BP'!$F93:$EE93)+SUMIF('SPACELOG 9 BP'!$F$2:$EE$2,AD$4,'SPACELOG 9 BP'!$F93:$EE93)+SUMIF('SPACELOG 10 BP'!$F$2:$EE$2,AD$4,'SPACELOG 10 BP'!$F93:$EE93)+SUMIF('SPACELOG 11 BP'!$F$2:$EE$2,AD$4,'SPACELOG 11 BP'!$F93:$EE93)+SUMIF('SPACELOG 12 BP'!$F$2:$EE$2,AD$4,'SPACELOG 12 BP'!$F93:$EE93)</f>
        <v>26660.645711684356</v>
      </c>
      <c r="AE93" s="394">
        <f t="shared" ref="AE93" si="498">SUM(S93:AD93)</f>
        <v>177209.41333803197</v>
      </c>
      <c r="AF93" s="448">
        <f>SUMIF('reporting montigny'!$F$2:$EE$2,AF$4,'reporting montigny'!$F93:$EE93)+SUMIF('reporting boissy'!$F$2:$EE$2,AF$4,'reporting boissy'!$F93:$EE93)+SUMIF('reporting moussy'!$F$2:$EE$2,AF$4,'reporting moussy'!$F92:$EE92)+SUMIF('reporting trappes'!$F$2:$EE$2,AF$4,'reporting trappes'!$F93:$EE93)+SUMIF('SPACELOG 5 BP'!$F$2:$EE$2,AF$4,'SPACELOG 5 BP'!$F93:$EE93)+SUMIF('SPACELOG 6 BP'!$F$2:$EE$2,AF$4,'SPACELOG 6 BP'!$F93:$EE93)+SUMIF('SPACELOG 7 BP'!$F$2:$EE$2,AF$4,'SPACELOG 7 BP'!$F93:$EE93)+SUMIF('SPACELOG 8 BP'!$F$2:$EE$2,AF$4,'SPACELOG 8 BP'!$F93:$EE93)+SUMIF('SPACELOG 9 BP'!$F$2:$EE$2,AF$4,'SPACELOG 9 BP'!$F93:$EE93)+SUMIF('SPACELOG 10 BP'!$F$2:$EE$2,AF$4,'SPACELOG 10 BP'!$F93:$EE93)+SUMIF('SPACELOG 11 BP'!$F$2:$EE$2,AF$4,'SPACELOG 11 BP'!$F93:$EE93)+SUMIF('SPACELOG 12 BP'!$F$2:$EE$2,AF$4,'SPACELOG 12 BP'!$F93:$EE93)</f>
        <v>25755.645711684356</v>
      </c>
      <c r="AG93" s="448">
        <f>SUMIF('reporting montigny'!$F$2:$EE$2,AG$4,'reporting montigny'!$F93:$EE93)+SUMIF('reporting boissy'!$F$2:$EE$2,AG$4,'reporting boissy'!$F93:$EE93)+SUMIF('reporting moussy'!$F$2:$EE$2,AG$4,'reporting moussy'!$F92:$EE92)+SUMIF('reporting trappes'!$F$2:$EE$2,AG$4,'reporting trappes'!$F93:$EE93)+SUMIF('SPACELOG 5 BP'!$F$2:$EE$2,AG$4,'SPACELOG 5 BP'!$F93:$EE93)+SUMIF('SPACELOG 6 BP'!$F$2:$EE$2,AG$4,'SPACELOG 6 BP'!$F93:$EE93)+SUMIF('SPACELOG 7 BP'!$F$2:$EE$2,AG$4,'SPACELOG 7 BP'!$F93:$EE93)+SUMIF('SPACELOG 8 BP'!$F$2:$EE$2,AG$4,'SPACELOG 8 BP'!$F93:$EE93)+SUMIF('SPACELOG 9 BP'!$F$2:$EE$2,AG$4,'SPACELOG 9 BP'!$F93:$EE93)+SUMIF('SPACELOG 10 BP'!$F$2:$EE$2,AG$4,'SPACELOG 10 BP'!$F93:$EE93)+SUMIF('SPACELOG 11 BP'!$F$2:$EE$2,AG$4,'SPACELOG 11 BP'!$F93:$EE93)+SUMIF('SPACELOG 12 BP'!$F$2:$EE$2,AG$4,'SPACELOG 12 BP'!$F93:$EE93)</f>
        <v>29930.645711684356</v>
      </c>
      <c r="AH93" s="448">
        <f>SUMIF('reporting montigny'!$F$2:$EE$2,AH$4,'reporting montigny'!$F93:$EE93)+SUMIF('reporting boissy'!$F$2:$EE$2,AH$4,'reporting boissy'!$F93:$EE93)+SUMIF('reporting moussy'!$F$2:$EE$2,AH$4,'reporting moussy'!$F92:$EE92)+SUMIF('reporting trappes'!$F$2:$EE$2,AH$4,'reporting trappes'!$F93:$EE93)+SUMIF('SPACELOG 5 BP'!$F$2:$EE$2,AH$4,'SPACELOG 5 BP'!$F93:$EE93)+SUMIF('SPACELOG 6 BP'!$F$2:$EE$2,AH$4,'SPACELOG 6 BP'!$F93:$EE93)+SUMIF('SPACELOG 7 BP'!$F$2:$EE$2,AH$4,'SPACELOG 7 BP'!$F93:$EE93)+SUMIF('SPACELOG 8 BP'!$F$2:$EE$2,AH$4,'SPACELOG 8 BP'!$F93:$EE93)+SUMIF('SPACELOG 9 BP'!$F$2:$EE$2,AH$4,'SPACELOG 9 BP'!$F93:$EE93)+SUMIF('SPACELOG 10 BP'!$F$2:$EE$2,AH$4,'SPACELOG 10 BP'!$F93:$EE93)+SUMIF('SPACELOG 11 BP'!$F$2:$EE$2,AH$4,'SPACELOG 11 BP'!$F93:$EE93)+SUMIF('SPACELOG 12 BP'!$F$2:$EE$2,AH$4,'SPACELOG 12 BP'!$F93:$EE93)</f>
        <v>21539.645711684356</v>
      </c>
      <c r="AI93" s="448">
        <f>SUMIF('reporting montigny'!$F$2:$EE$2,AI$4,'reporting montigny'!$F93:$EE93)+SUMIF('reporting boissy'!$F$2:$EE$2,AI$4,'reporting boissy'!$F93:$EE93)+SUMIF('reporting moussy'!$F$2:$EE$2,AI$4,'reporting moussy'!$F92:$EE92)+SUMIF('reporting trappes'!$F$2:$EE$2,AI$4,'reporting trappes'!$F93:$EE93)+SUMIF('SPACELOG 5 BP'!$F$2:$EE$2,AI$4,'SPACELOG 5 BP'!$F93:$EE93)+SUMIF('SPACELOG 6 BP'!$F$2:$EE$2,AI$4,'SPACELOG 6 BP'!$F93:$EE93)+SUMIF('SPACELOG 7 BP'!$F$2:$EE$2,AI$4,'SPACELOG 7 BP'!$F93:$EE93)+SUMIF('SPACELOG 8 BP'!$F$2:$EE$2,AI$4,'SPACELOG 8 BP'!$F93:$EE93)+SUMIF('SPACELOG 9 BP'!$F$2:$EE$2,AI$4,'SPACELOG 9 BP'!$F93:$EE93)+SUMIF('SPACELOG 10 BP'!$F$2:$EE$2,AI$4,'SPACELOG 10 BP'!$F93:$EE93)+SUMIF('SPACELOG 11 BP'!$F$2:$EE$2,AI$4,'SPACELOG 11 BP'!$F93:$EE93)+SUMIF('SPACELOG 12 BP'!$F$2:$EE$2,AI$4,'SPACELOG 12 BP'!$F93:$EE93)</f>
        <v>34680.645711684352</v>
      </c>
      <c r="AJ93" s="448">
        <f>SUMIF('reporting montigny'!$F$2:$EE$2,AJ$4,'reporting montigny'!$F93:$EE93)+SUMIF('reporting boissy'!$F$2:$EE$2,AJ$4,'reporting boissy'!$F93:$EE93)+SUMIF('reporting moussy'!$F$2:$EE$2,AJ$4,'reporting moussy'!$F92:$EE92)+SUMIF('reporting trappes'!$F$2:$EE$2,AJ$4,'reporting trappes'!$F93:$EE93)+SUMIF('SPACELOG 5 BP'!$F$2:$EE$2,AJ$4,'SPACELOG 5 BP'!$F93:$EE93)+SUMIF('SPACELOG 6 BP'!$F$2:$EE$2,AJ$4,'SPACELOG 6 BP'!$F93:$EE93)+SUMIF('SPACELOG 7 BP'!$F$2:$EE$2,AJ$4,'SPACELOG 7 BP'!$F93:$EE93)+SUMIF('SPACELOG 8 BP'!$F$2:$EE$2,AJ$4,'SPACELOG 8 BP'!$F93:$EE93)+SUMIF('SPACELOG 9 BP'!$F$2:$EE$2,AJ$4,'SPACELOG 9 BP'!$F93:$EE93)+SUMIF('SPACELOG 10 BP'!$F$2:$EE$2,AJ$4,'SPACELOG 10 BP'!$F93:$EE93)+SUMIF('SPACELOG 11 BP'!$F$2:$EE$2,AJ$4,'SPACELOG 11 BP'!$F93:$EE93)+SUMIF('SPACELOG 12 BP'!$F$2:$EE$2,AJ$4,'SPACELOG 12 BP'!$F93:$EE93)</f>
        <v>36480.645711684352</v>
      </c>
      <c r="AK93" s="448">
        <f>SUMIF('reporting montigny'!$F$2:$EE$2,AK$4,'reporting montigny'!$F93:$EE93)+SUMIF('reporting boissy'!$F$2:$EE$2,AK$4,'reporting boissy'!$F93:$EE93)+SUMIF('reporting moussy'!$F$2:$EE$2,AK$4,'reporting moussy'!$F92:$EE92)+SUMIF('reporting trappes'!$F$2:$EE$2,AK$4,'reporting trappes'!$F93:$EE93)+SUMIF('SPACELOG 5 BP'!$F$2:$EE$2,AK$4,'SPACELOG 5 BP'!$F93:$EE93)+SUMIF('SPACELOG 6 BP'!$F$2:$EE$2,AK$4,'SPACELOG 6 BP'!$F93:$EE93)+SUMIF('SPACELOG 7 BP'!$F$2:$EE$2,AK$4,'SPACELOG 7 BP'!$F93:$EE93)+SUMIF('SPACELOG 8 BP'!$F$2:$EE$2,AK$4,'SPACELOG 8 BP'!$F93:$EE93)+SUMIF('SPACELOG 9 BP'!$F$2:$EE$2,AK$4,'SPACELOG 9 BP'!$F93:$EE93)+SUMIF('SPACELOG 10 BP'!$F$2:$EE$2,AK$4,'SPACELOG 10 BP'!$F93:$EE93)+SUMIF('SPACELOG 11 BP'!$F$2:$EE$2,AK$4,'SPACELOG 11 BP'!$F93:$EE93)+SUMIF('SPACELOG 12 BP'!$F$2:$EE$2,AK$4,'SPACELOG 12 BP'!$F93:$EE93)</f>
        <v>38280.645711684352</v>
      </c>
      <c r="AL93" s="448">
        <f>SUMIF('reporting montigny'!$F$2:$EE$2,AL$4,'reporting montigny'!$F93:$EE93)+SUMIF('reporting boissy'!$F$2:$EE$2,AL$4,'reporting boissy'!$F93:$EE93)+SUMIF('reporting moussy'!$F$2:$EE$2,AL$4,'reporting moussy'!$F92:$EE92)+SUMIF('reporting trappes'!$F$2:$EE$2,AL$4,'reporting trappes'!$F93:$EE93)+SUMIF('SPACELOG 5 BP'!$F$2:$EE$2,AL$4,'SPACELOG 5 BP'!$F93:$EE93)+SUMIF('SPACELOG 6 BP'!$F$2:$EE$2,AL$4,'SPACELOG 6 BP'!$F93:$EE93)+SUMIF('SPACELOG 7 BP'!$F$2:$EE$2,AL$4,'SPACELOG 7 BP'!$F93:$EE93)+SUMIF('SPACELOG 8 BP'!$F$2:$EE$2,AL$4,'SPACELOG 8 BP'!$F93:$EE93)+SUMIF('SPACELOG 9 BP'!$F$2:$EE$2,AL$4,'SPACELOG 9 BP'!$F93:$EE93)+SUMIF('SPACELOG 10 BP'!$F$2:$EE$2,AL$4,'SPACELOG 10 BP'!$F93:$EE93)+SUMIF('SPACELOG 11 BP'!$F$2:$EE$2,AL$4,'SPACELOG 11 BP'!$F93:$EE93)+SUMIF('SPACELOG 12 BP'!$F$2:$EE$2,AL$4,'SPACELOG 12 BP'!$F93:$EE93)</f>
        <v>38280.645711684352</v>
      </c>
      <c r="AM93" s="448">
        <f>SUMIF('reporting montigny'!$F$2:$EE$2,AM$4,'reporting montigny'!$F93:$EE93)+SUMIF('reporting boissy'!$F$2:$EE$2,AM$4,'reporting boissy'!$F93:$EE93)+SUMIF('reporting moussy'!$F$2:$EE$2,AM$4,'reporting moussy'!$F92:$EE92)+SUMIF('reporting trappes'!$F$2:$EE$2,AM$4,'reporting trappes'!$F93:$EE93)+SUMIF('SPACELOG 5 BP'!$F$2:$EE$2,AM$4,'SPACELOG 5 BP'!$F93:$EE93)+SUMIF('SPACELOG 6 BP'!$F$2:$EE$2,AM$4,'SPACELOG 6 BP'!$F93:$EE93)+SUMIF('SPACELOG 7 BP'!$F$2:$EE$2,AM$4,'SPACELOG 7 BP'!$F93:$EE93)+SUMIF('SPACELOG 8 BP'!$F$2:$EE$2,AM$4,'SPACELOG 8 BP'!$F93:$EE93)+SUMIF('SPACELOG 9 BP'!$F$2:$EE$2,AM$4,'SPACELOG 9 BP'!$F93:$EE93)+SUMIF('SPACELOG 10 BP'!$F$2:$EE$2,AM$4,'SPACELOG 10 BP'!$F93:$EE93)+SUMIF('SPACELOG 11 BP'!$F$2:$EE$2,AM$4,'SPACELOG 11 BP'!$F93:$EE93)+SUMIF('SPACELOG 12 BP'!$F$2:$EE$2,AM$4,'SPACELOG 12 BP'!$F93:$EE93)</f>
        <v>38280.645711684352</v>
      </c>
      <c r="AN93" s="448">
        <f>SUMIF('reporting montigny'!$F$2:$EE$2,AN$4,'reporting montigny'!$F93:$EE93)+SUMIF('reporting boissy'!$F$2:$EE$2,AN$4,'reporting boissy'!$F93:$EE93)+SUMIF('reporting moussy'!$F$2:$EE$2,AN$4,'reporting moussy'!$F92:$EE92)+SUMIF('reporting trappes'!$F$2:$EE$2,AN$4,'reporting trappes'!$F93:$EE93)+SUMIF('SPACELOG 5 BP'!$F$2:$EE$2,AN$4,'SPACELOG 5 BP'!$F93:$EE93)+SUMIF('SPACELOG 6 BP'!$F$2:$EE$2,AN$4,'SPACELOG 6 BP'!$F93:$EE93)+SUMIF('SPACELOG 7 BP'!$F$2:$EE$2,AN$4,'SPACELOG 7 BP'!$F93:$EE93)+SUMIF('SPACELOG 8 BP'!$F$2:$EE$2,AN$4,'SPACELOG 8 BP'!$F93:$EE93)+SUMIF('SPACELOG 9 BP'!$F$2:$EE$2,AN$4,'SPACELOG 9 BP'!$F93:$EE93)+SUMIF('SPACELOG 10 BP'!$F$2:$EE$2,AN$4,'SPACELOG 10 BP'!$F93:$EE93)+SUMIF('SPACELOG 11 BP'!$F$2:$EE$2,AN$4,'SPACELOG 11 BP'!$F93:$EE93)+SUMIF('SPACELOG 12 BP'!$F$2:$EE$2,AN$4,'SPACELOG 12 BP'!$F93:$EE93)</f>
        <v>38280.645711684352</v>
      </c>
      <c r="AO93" s="448">
        <f>SUMIF('reporting montigny'!$F$2:$EE$2,AO$4,'reporting montigny'!$F93:$EE93)+SUMIF('reporting boissy'!$F$2:$EE$2,AO$4,'reporting boissy'!$F93:$EE93)+SUMIF('reporting moussy'!$F$2:$EE$2,AO$4,'reporting moussy'!$F92:$EE92)+SUMIF('reporting trappes'!$F$2:$EE$2,AO$4,'reporting trappes'!$F93:$EE93)+SUMIF('SPACELOG 5 BP'!$F$2:$EE$2,AO$4,'SPACELOG 5 BP'!$F93:$EE93)+SUMIF('SPACELOG 6 BP'!$F$2:$EE$2,AO$4,'SPACELOG 6 BP'!$F93:$EE93)+SUMIF('SPACELOG 7 BP'!$F$2:$EE$2,AO$4,'SPACELOG 7 BP'!$F93:$EE93)+SUMIF('SPACELOG 8 BP'!$F$2:$EE$2,AO$4,'SPACELOG 8 BP'!$F93:$EE93)+SUMIF('SPACELOG 9 BP'!$F$2:$EE$2,AO$4,'SPACELOG 9 BP'!$F93:$EE93)+SUMIF('SPACELOG 10 BP'!$F$2:$EE$2,AO$4,'SPACELOG 10 BP'!$F93:$EE93)+SUMIF('SPACELOG 11 BP'!$F$2:$EE$2,AO$4,'SPACELOG 11 BP'!$F93:$EE93)+SUMIF('SPACELOG 12 BP'!$F$2:$EE$2,AO$4,'SPACELOG 12 BP'!$F93:$EE93)</f>
        <v>38280.645711684352</v>
      </c>
      <c r="AP93" s="448">
        <f>SUMIF('reporting montigny'!$F$2:$EE$2,AP$4,'reporting montigny'!$F93:$EE93)+SUMIF('reporting boissy'!$F$2:$EE$2,AP$4,'reporting boissy'!$F93:$EE93)+SUMIF('reporting moussy'!$F$2:$EE$2,AP$4,'reporting moussy'!$F92:$EE92)+SUMIF('reporting trappes'!$F$2:$EE$2,AP$4,'reporting trappes'!$F93:$EE93)+SUMIF('SPACELOG 5 BP'!$F$2:$EE$2,AP$4,'SPACELOG 5 BP'!$F93:$EE93)+SUMIF('SPACELOG 6 BP'!$F$2:$EE$2,AP$4,'SPACELOG 6 BP'!$F93:$EE93)+SUMIF('SPACELOG 7 BP'!$F$2:$EE$2,AP$4,'SPACELOG 7 BP'!$F93:$EE93)+SUMIF('SPACELOG 8 BP'!$F$2:$EE$2,AP$4,'SPACELOG 8 BP'!$F93:$EE93)+SUMIF('SPACELOG 9 BP'!$F$2:$EE$2,AP$4,'SPACELOG 9 BP'!$F93:$EE93)+SUMIF('SPACELOG 10 BP'!$F$2:$EE$2,AP$4,'SPACELOG 10 BP'!$F93:$EE93)+SUMIF('SPACELOG 11 BP'!$F$2:$EE$2,AP$4,'SPACELOG 11 BP'!$F93:$EE93)+SUMIF('SPACELOG 12 BP'!$F$2:$EE$2,AP$4,'SPACELOG 12 BP'!$F93:$EE93)</f>
        <v>38280.645711684352</v>
      </c>
      <c r="AQ93" s="448">
        <f>SUMIF('reporting montigny'!$F$2:$EE$2,AQ$4,'reporting montigny'!$F93:$EE93)+SUMIF('reporting boissy'!$F$2:$EE$2,AQ$4,'reporting boissy'!$F93:$EE93)+SUMIF('reporting moussy'!$F$2:$EE$2,AQ$4,'reporting moussy'!$F92:$EE92)+SUMIF('reporting trappes'!$F$2:$EE$2,AQ$4,'reporting trappes'!$F93:$EE93)+SUMIF('SPACELOG 5 BP'!$F$2:$EE$2,AQ$4,'SPACELOG 5 BP'!$F93:$EE93)+SUMIF('SPACELOG 6 BP'!$F$2:$EE$2,AQ$4,'SPACELOG 6 BP'!$F93:$EE93)+SUMIF('SPACELOG 7 BP'!$F$2:$EE$2,AQ$4,'SPACELOG 7 BP'!$F93:$EE93)+SUMIF('SPACELOG 8 BP'!$F$2:$EE$2,AQ$4,'SPACELOG 8 BP'!$F93:$EE93)+SUMIF('SPACELOG 9 BP'!$F$2:$EE$2,AQ$4,'SPACELOG 9 BP'!$F93:$EE93)+SUMIF('SPACELOG 10 BP'!$F$2:$EE$2,AQ$4,'SPACELOG 10 BP'!$F93:$EE93)+SUMIF('SPACELOG 11 BP'!$F$2:$EE$2,AQ$4,'SPACELOG 11 BP'!$F93:$EE93)+SUMIF('SPACELOG 12 BP'!$F$2:$EE$2,AQ$4,'SPACELOG 12 BP'!$F93:$EE93)</f>
        <v>38280.645711684352</v>
      </c>
      <c r="AR93" s="394">
        <f t="shared" ref="AR93" si="499">SUM(AF93:AQ93)</f>
        <v>416351.74854021234</v>
      </c>
      <c r="AS93" s="448">
        <f>SUMIF('reporting montigny'!$F$2:$EE$2,AS$4,'reporting montigny'!$F93:$EE93)+SUMIF('reporting boissy'!$F$2:$EE$2,AS$4,'reporting boissy'!$F93:$EE93)+SUMIF('reporting moussy'!$F$2:$EE$2,AS$4,'reporting moussy'!$F92:$EE92)+SUMIF('reporting trappes'!$F$2:$EE$2,AS$4,'reporting trappes'!$F93:$EE93)+SUMIF('SPACELOG 5 BP'!$F$2:$EE$2,AS$4,'SPACELOG 5 BP'!$F93:$EE93)+SUMIF('SPACELOG 6 BP'!$F$2:$EE$2,AS$4,'SPACELOG 6 BP'!$F93:$EE93)+SUMIF('SPACELOG 7 BP'!$F$2:$EE$2,AS$4,'SPACELOG 7 BP'!$F93:$EE93)+SUMIF('SPACELOG 8 BP'!$F$2:$EE$2,AS$4,'SPACELOG 8 BP'!$F93:$EE93)+SUMIF('SPACELOG 9 BP'!$F$2:$EE$2,AS$4,'SPACELOG 9 BP'!$F93:$EE93)+SUMIF('SPACELOG 10 BP'!$F$2:$EE$2,AS$4,'SPACELOG 10 BP'!$F93:$EE93)+SUMIF('SPACELOG 11 BP'!$F$2:$EE$2,AS$4,'SPACELOG 11 BP'!$F93:$EE93)+SUMIF('SPACELOG 12 BP'!$F$2:$EE$2,AS$4,'SPACELOG 12 BP'!$F93:$EE93)</f>
        <v>40215.645711684352</v>
      </c>
      <c r="AT93" s="448">
        <f>SUMIF('reporting montigny'!$F$2:$EE$2,AT$4,'reporting montigny'!$F93:$EE93)+SUMIF('reporting boissy'!$F$2:$EE$2,AT$4,'reporting boissy'!$F93:$EE93)+SUMIF('reporting moussy'!$F$2:$EE$2,AT$4,'reporting moussy'!$F92:$EE92)+SUMIF('reporting trappes'!$F$2:$EE$2,AT$4,'reporting trappes'!$F93:$EE93)+SUMIF('SPACELOG 5 BP'!$F$2:$EE$2,AT$4,'SPACELOG 5 BP'!$F93:$EE93)+SUMIF('SPACELOG 6 BP'!$F$2:$EE$2,AT$4,'SPACELOG 6 BP'!$F93:$EE93)+SUMIF('SPACELOG 7 BP'!$F$2:$EE$2,AT$4,'SPACELOG 7 BP'!$F93:$EE93)+SUMIF('SPACELOG 8 BP'!$F$2:$EE$2,AT$4,'SPACELOG 8 BP'!$F93:$EE93)+SUMIF('SPACELOG 9 BP'!$F$2:$EE$2,AT$4,'SPACELOG 9 BP'!$F93:$EE93)+SUMIF('SPACELOG 10 BP'!$F$2:$EE$2,AT$4,'SPACELOG 10 BP'!$F93:$EE93)+SUMIF('SPACELOG 11 BP'!$F$2:$EE$2,AT$4,'SPACELOG 11 BP'!$F93:$EE93)+SUMIF('SPACELOG 12 BP'!$F$2:$EE$2,AT$4,'SPACELOG 12 BP'!$F93:$EE93)</f>
        <v>41840.645711684352</v>
      </c>
      <c r="AU93" s="448">
        <f>SUMIF('reporting montigny'!$F$2:$EE$2,AU$4,'reporting montigny'!$F93:$EE93)+SUMIF('reporting boissy'!$F$2:$EE$2,AU$4,'reporting boissy'!$F93:$EE93)+SUMIF('reporting moussy'!$F$2:$EE$2,AU$4,'reporting moussy'!$F92:$EE92)+SUMIF('reporting trappes'!$F$2:$EE$2,AU$4,'reporting trappes'!$F93:$EE93)+SUMIF('SPACELOG 5 BP'!$F$2:$EE$2,AU$4,'SPACELOG 5 BP'!$F93:$EE93)+SUMIF('SPACELOG 6 BP'!$F$2:$EE$2,AU$4,'SPACELOG 6 BP'!$F93:$EE93)+SUMIF('SPACELOG 7 BP'!$F$2:$EE$2,AU$4,'SPACELOG 7 BP'!$F93:$EE93)+SUMIF('SPACELOG 8 BP'!$F$2:$EE$2,AU$4,'SPACELOG 8 BP'!$F93:$EE93)+SUMIF('SPACELOG 9 BP'!$F$2:$EE$2,AU$4,'SPACELOG 9 BP'!$F93:$EE93)+SUMIF('SPACELOG 10 BP'!$F$2:$EE$2,AU$4,'SPACELOG 10 BP'!$F93:$EE93)+SUMIF('SPACELOG 11 BP'!$F$2:$EE$2,AU$4,'SPACELOG 11 BP'!$F93:$EE93)+SUMIF('SPACELOG 12 BP'!$F$2:$EE$2,AU$4,'SPACELOG 12 BP'!$F93:$EE93)</f>
        <v>30899.645711684356</v>
      </c>
      <c r="AV93" s="448">
        <f>SUMIF('reporting montigny'!$F$2:$EE$2,AV$4,'reporting montigny'!$F93:$EE93)+SUMIF('reporting boissy'!$F$2:$EE$2,AV$4,'reporting boissy'!$F93:$EE93)+SUMIF('reporting moussy'!$F$2:$EE$2,AV$4,'reporting moussy'!$F92:$EE92)+SUMIF('reporting trappes'!$F$2:$EE$2,AV$4,'reporting trappes'!$F93:$EE93)+SUMIF('SPACELOG 5 BP'!$F$2:$EE$2,AV$4,'SPACELOG 5 BP'!$F93:$EE93)+SUMIF('SPACELOG 6 BP'!$F$2:$EE$2,AV$4,'SPACELOG 6 BP'!$F93:$EE93)+SUMIF('SPACELOG 7 BP'!$F$2:$EE$2,AV$4,'SPACELOG 7 BP'!$F93:$EE93)+SUMIF('SPACELOG 8 BP'!$F$2:$EE$2,AV$4,'SPACELOG 8 BP'!$F93:$EE93)+SUMIF('SPACELOG 9 BP'!$F$2:$EE$2,AV$4,'SPACELOG 9 BP'!$F93:$EE93)+SUMIF('SPACELOG 10 BP'!$F$2:$EE$2,AV$4,'SPACELOG 10 BP'!$F93:$EE93)+SUMIF('SPACELOG 11 BP'!$F$2:$EE$2,AV$4,'SPACELOG 11 BP'!$F93:$EE93)+SUMIF('SPACELOG 12 BP'!$F$2:$EE$2,AV$4,'SPACELOG 12 BP'!$F93:$EE93)</f>
        <v>42240.645711684352</v>
      </c>
      <c r="AW93" s="448">
        <f>SUMIF('reporting montigny'!$F$2:$EE$2,AW$4,'reporting montigny'!$F93:$EE93)+SUMIF('reporting boissy'!$F$2:$EE$2,AW$4,'reporting boissy'!$F93:$EE93)+SUMIF('reporting moussy'!$F$2:$EE$2,AW$4,'reporting moussy'!$F92:$EE92)+SUMIF('reporting trappes'!$F$2:$EE$2,AW$4,'reporting trappes'!$F93:$EE93)+SUMIF('SPACELOG 5 BP'!$F$2:$EE$2,AW$4,'SPACELOG 5 BP'!$F93:$EE93)+SUMIF('SPACELOG 6 BP'!$F$2:$EE$2,AW$4,'SPACELOG 6 BP'!$F93:$EE93)+SUMIF('SPACELOG 7 BP'!$F$2:$EE$2,AW$4,'SPACELOG 7 BP'!$F93:$EE93)+SUMIF('SPACELOG 8 BP'!$F$2:$EE$2,AW$4,'SPACELOG 8 BP'!$F93:$EE93)+SUMIF('SPACELOG 9 BP'!$F$2:$EE$2,AW$4,'SPACELOG 9 BP'!$F93:$EE93)+SUMIF('SPACELOG 10 BP'!$F$2:$EE$2,AW$4,'SPACELOG 10 BP'!$F93:$EE93)+SUMIF('SPACELOG 11 BP'!$F$2:$EE$2,AW$4,'SPACELOG 11 BP'!$F93:$EE93)+SUMIF('SPACELOG 12 BP'!$F$2:$EE$2,AW$4,'SPACELOG 12 BP'!$F93:$EE93)</f>
        <v>42240.645711684352</v>
      </c>
      <c r="AX93" s="448">
        <f>SUMIF('reporting montigny'!$F$2:$EE$2,AX$4,'reporting montigny'!$F93:$EE93)+SUMIF('reporting boissy'!$F$2:$EE$2,AX$4,'reporting boissy'!$F93:$EE93)+SUMIF('reporting moussy'!$F$2:$EE$2,AX$4,'reporting moussy'!$F92:$EE92)+SUMIF('reporting trappes'!$F$2:$EE$2,AX$4,'reporting trappes'!$F93:$EE93)+SUMIF('SPACELOG 5 BP'!$F$2:$EE$2,AX$4,'SPACELOG 5 BP'!$F93:$EE93)+SUMIF('SPACELOG 6 BP'!$F$2:$EE$2,AX$4,'SPACELOG 6 BP'!$F93:$EE93)+SUMIF('SPACELOG 7 BP'!$F$2:$EE$2,AX$4,'SPACELOG 7 BP'!$F93:$EE93)+SUMIF('SPACELOG 8 BP'!$F$2:$EE$2,AX$4,'SPACELOG 8 BP'!$F93:$EE93)+SUMIF('SPACELOG 9 BP'!$F$2:$EE$2,AX$4,'SPACELOG 9 BP'!$F93:$EE93)+SUMIF('SPACELOG 10 BP'!$F$2:$EE$2,AX$4,'SPACELOG 10 BP'!$F93:$EE93)+SUMIF('SPACELOG 11 BP'!$F$2:$EE$2,AX$4,'SPACELOG 11 BP'!$F93:$EE93)+SUMIF('SPACELOG 12 BP'!$F$2:$EE$2,AX$4,'SPACELOG 12 BP'!$F93:$EE93)</f>
        <v>42240.645711684352</v>
      </c>
      <c r="AY93" s="448">
        <f>SUMIF('reporting montigny'!$F$2:$EE$2,AY$4,'reporting montigny'!$F93:$EE93)+SUMIF('reporting boissy'!$F$2:$EE$2,AY$4,'reporting boissy'!$F93:$EE93)+SUMIF('reporting moussy'!$F$2:$EE$2,AY$4,'reporting moussy'!$F92:$EE92)+SUMIF('reporting trappes'!$F$2:$EE$2,AY$4,'reporting trappes'!$F93:$EE93)+SUMIF('SPACELOG 5 BP'!$F$2:$EE$2,AY$4,'SPACELOG 5 BP'!$F93:$EE93)+SUMIF('SPACELOG 6 BP'!$F$2:$EE$2,AY$4,'SPACELOG 6 BP'!$F93:$EE93)+SUMIF('SPACELOG 7 BP'!$F$2:$EE$2,AY$4,'SPACELOG 7 BP'!$F93:$EE93)+SUMIF('SPACELOG 8 BP'!$F$2:$EE$2,AY$4,'SPACELOG 8 BP'!$F93:$EE93)+SUMIF('SPACELOG 9 BP'!$F$2:$EE$2,AY$4,'SPACELOG 9 BP'!$F93:$EE93)+SUMIF('SPACELOG 10 BP'!$F$2:$EE$2,AY$4,'SPACELOG 10 BP'!$F93:$EE93)+SUMIF('SPACELOG 11 BP'!$F$2:$EE$2,AY$4,'SPACELOG 11 BP'!$F93:$EE93)+SUMIF('SPACELOG 12 BP'!$F$2:$EE$2,AY$4,'SPACELOG 12 BP'!$F93:$EE93)</f>
        <v>42240.645711684352</v>
      </c>
      <c r="AZ93" s="448">
        <f>SUMIF('reporting montigny'!$F$2:$EE$2,AZ$4,'reporting montigny'!$F93:$EE93)+SUMIF('reporting boissy'!$F$2:$EE$2,AZ$4,'reporting boissy'!$F93:$EE93)+SUMIF('reporting moussy'!$F$2:$EE$2,AZ$4,'reporting moussy'!$F92:$EE92)+SUMIF('reporting trappes'!$F$2:$EE$2,AZ$4,'reporting trappes'!$F93:$EE93)+SUMIF('SPACELOG 5 BP'!$F$2:$EE$2,AZ$4,'SPACELOG 5 BP'!$F93:$EE93)+SUMIF('SPACELOG 6 BP'!$F$2:$EE$2,AZ$4,'SPACELOG 6 BP'!$F93:$EE93)+SUMIF('SPACELOG 7 BP'!$F$2:$EE$2,AZ$4,'SPACELOG 7 BP'!$F93:$EE93)+SUMIF('SPACELOG 8 BP'!$F$2:$EE$2,AZ$4,'SPACELOG 8 BP'!$F93:$EE93)+SUMIF('SPACELOG 9 BP'!$F$2:$EE$2,AZ$4,'SPACELOG 9 BP'!$F93:$EE93)+SUMIF('SPACELOG 10 BP'!$F$2:$EE$2,AZ$4,'SPACELOG 10 BP'!$F93:$EE93)+SUMIF('SPACELOG 11 BP'!$F$2:$EE$2,AZ$4,'SPACELOG 11 BP'!$F93:$EE93)+SUMIF('SPACELOG 12 BP'!$F$2:$EE$2,AZ$4,'SPACELOG 12 BP'!$F93:$EE93)</f>
        <v>42240.645711684352</v>
      </c>
      <c r="BA93" s="448">
        <f>SUMIF('reporting montigny'!$F$2:$EE$2,BA$4,'reporting montigny'!$F93:$EE93)+SUMIF('reporting boissy'!$F$2:$EE$2,BA$4,'reporting boissy'!$F93:$EE93)+SUMIF('reporting moussy'!$F$2:$EE$2,BA$4,'reporting moussy'!$F92:$EE92)+SUMIF('reporting trappes'!$F$2:$EE$2,BA$4,'reporting trappes'!$F93:$EE93)+SUMIF('SPACELOG 5 BP'!$F$2:$EE$2,BA$4,'SPACELOG 5 BP'!$F93:$EE93)+SUMIF('SPACELOG 6 BP'!$F$2:$EE$2,BA$4,'SPACELOG 6 BP'!$F93:$EE93)+SUMIF('SPACELOG 7 BP'!$F$2:$EE$2,BA$4,'SPACELOG 7 BP'!$F93:$EE93)+SUMIF('SPACELOG 8 BP'!$F$2:$EE$2,BA$4,'SPACELOG 8 BP'!$F93:$EE93)+SUMIF('SPACELOG 9 BP'!$F$2:$EE$2,BA$4,'SPACELOG 9 BP'!$F93:$EE93)+SUMIF('SPACELOG 10 BP'!$F$2:$EE$2,BA$4,'SPACELOG 10 BP'!$F93:$EE93)+SUMIF('SPACELOG 11 BP'!$F$2:$EE$2,BA$4,'SPACELOG 11 BP'!$F93:$EE93)+SUMIF('SPACELOG 12 BP'!$F$2:$EE$2,BA$4,'SPACELOG 12 BP'!$F93:$EE93)</f>
        <v>42240.645711684352</v>
      </c>
      <c r="BB93" s="448">
        <f>SUMIF('reporting montigny'!$F$2:$EE$2,BB$4,'reporting montigny'!$F93:$EE93)+SUMIF('reporting boissy'!$F$2:$EE$2,BB$4,'reporting boissy'!$F93:$EE93)+SUMIF('reporting moussy'!$F$2:$EE$2,BB$4,'reporting moussy'!$F92:$EE92)+SUMIF('reporting trappes'!$F$2:$EE$2,BB$4,'reporting trappes'!$F93:$EE93)+SUMIF('SPACELOG 5 BP'!$F$2:$EE$2,BB$4,'SPACELOG 5 BP'!$F93:$EE93)+SUMIF('SPACELOG 6 BP'!$F$2:$EE$2,BB$4,'SPACELOG 6 BP'!$F93:$EE93)+SUMIF('SPACELOG 7 BP'!$F$2:$EE$2,BB$4,'SPACELOG 7 BP'!$F93:$EE93)+SUMIF('SPACELOG 8 BP'!$F$2:$EE$2,BB$4,'SPACELOG 8 BP'!$F93:$EE93)+SUMIF('SPACELOG 9 BP'!$F$2:$EE$2,BB$4,'SPACELOG 9 BP'!$F93:$EE93)+SUMIF('SPACELOG 10 BP'!$F$2:$EE$2,BB$4,'SPACELOG 10 BP'!$F93:$EE93)+SUMIF('SPACELOG 11 BP'!$F$2:$EE$2,BB$4,'SPACELOG 11 BP'!$F93:$EE93)+SUMIF('SPACELOG 12 BP'!$F$2:$EE$2,BB$4,'SPACELOG 12 BP'!$F93:$EE93)</f>
        <v>42240.645711684352</v>
      </c>
      <c r="BC93" s="448">
        <f>SUMIF('reporting montigny'!$F$2:$EE$2,BC$4,'reporting montigny'!$F93:$EE93)+SUMIF('reporting boissy'!$F$2:$EE$2,BC$4,'reporting boissy'!$F93:$EE93)+SUMIF('reporting moussy'!$F$2:$EE$2,BC$4,'reporting moussy'!$F92:$EE92)+SUMIF('reporting trappes'!$F$2:$EE$2,BC$4,'reporting trappes'!$F93:$EE93)+SUMIF('SPACELOG 5 BP'!$F$2:$EE$2,BC$4,'SPACELOG 5 BP'!$F93:$EE93)+SUMIF('SPACELOG 6 BP'!$F$2:$EE$2,BC$4,'SPACELOG 6 BP'!$F93:$EE93)+SUMIF('SPACELOG 7 BP'!$F$2:$EE$2,BC$4,'SPACELOG 7 BP'!$F93:$EE93)+SUMIF('SPACELOG 8 BP'!$F$2:$EE$2,BC$4,'SPACELOG 8 BP'!$F93:$EE93)+SUMIF('SPACELOG 9 BP'!$F$2:$EE$2,BC$4,'SPACELOG 9 BP'!$F93:$EE93)+SUMIF('SPACELOG 10 BP'!$F$2:$EE$2,BC$4,'SPACELOG 10 BP'!$F93:$EE93)+SUMIF('SPACELOG 11 BP'!$F$2:$EE$2,BC$4,'SPACELOG 11 BP'!$F93:$EE93)+SUMIF('SPACELOG 12 BP'!$F$2:$EE$2,BC$4,'SPACELOG 12 BP'!$F93:$EE93)</f>
        <v>42240.645711684352</v>
      </c>
      <c r="BD93" s="448">
        <f>SUMIF('reporting montigny'!$F$2:$EE$2,BD$4,'reporting montigny'!$F93:$EE93)+SUMIF('reporting boissy'!$F$2:$EE$2,BD$4,'reporting boissy'!$F93:$EE93)+SUMIF('reporting moussy'!$F$2:$EE$2,BD$4,'reporting moussy'!$F92:$EE92)+SUMIF('reporting trappes'!$F$2:$EE$2,BD$4,'reporting trappes'!$F93:$EE93)+SUMIF('SPACELOG 5 BP'!$F$2:$EE$2,BD$4,'SPACELOG 5 BP'!$F93:$EE93)+SUMIF('SPACELOG 6 BP'!$F$2:$EE$2,BD$4,'SPACELOG 6 BP'!$F93:$EE93)+SUMIF('SPACELOG 7 BP'!$F$2:$EE$2,BD$4,'SPACELOG 7 BP'!$F93:$EE93)+SUMIF('SPACELOG 8 BP'!$F$2:$EE$2,BD$4,'SPACELOG 8 BP'!$F93:$EE93)+SUMIF('SPACELOG 9 BP'!$F$2:$EE$2,BD$4,'SPACELOG 9 BP'!$F93:$EE93)+SUMIF('SPACELOG 10 BP'!$F$2:$EE$2,BD$4,'SPACELOG 10 BP'!$F93:$EE93)+SUMIF('SPACELOG 11 BP'!$F$2:$EE$2,BD$4,'SPACELOG 11 BP'!$F93:$EE93)+SUMIF('SPACELOG 12 BP'!$F$2:$EE$2,BD$4,'SPACELOG 12 BP'!$F93:$EE93)</f>
        <v>42240.645711684352</v>
      </c>
      <c r="BE93" s="394">
        <f t="shared" ref="BE93" si="500">SUM(AS93:BD93)</f>
        <v>493121.74854021234</v>
      </c>
      <c r="BF93" s="448">
        <f>SUMIF('reporting montigny'!$F$2:$EE$2,BF$4,'reporting montigny'!$F93:$EE93)+SUMIF('reporting boissy'!$F$2:$EE$2,BF$4,'reporting boissy'!$F93:$EE93)+SUMIF('reporting moussy'!$F$2:$EE$2,BF$4,'reporting moussy'!$F92:$EE92)+SUMIF('reporting trappes'!$F$2:$EE$2,BF$4,'reporting trappes'!$F93:$EE93)+SUMIF('SPACELOG 5 BP'!$F$2:$EE$2,BF$4,'SPACELOG 5 BP'!$F93:$EE93)+SUMIF('SPACELOG 6 BP'!$F$2:$EE$2,BF$4,'SPACELOG 6 BP'!$F93:$EE93)+SUMIF('SPACELOG 7 BP'!$F$2:$EE$2,BF$4,'SPACELOG 7 BP'!$F93:$EE93)+SUMIF('SPACELOG 8 BP'!$F$2:$EE$2,BF$4,'SPACELOG 8 BP'!$F93:$EE93)+SUMIF('SPACELOG 9 BP'!$F$2:$EE$2,BF$4,'SPACELOG 9 BP'!$F93:$EE93)+SUMIF('SPACELOG 10 BP'!$F$2:$EE$2,BF$4,'SPACELOG 10 BP'!$F93:$EE93)+SUMIF('SPACELOG 11 BP'!$F$2:$EE$2,BF$4,'SPACELOG 11 BP'!$F93:$EE93)+SUMIF('SPACELOG 12 BP'!$F$2:$EE$2,BF$4,'SPACELOG 12 BP'!$F93:$EE93)</f>
        <v>40215.645711684352</v>
      </c>
      <c r="BG93" s="448">
        <f>SUMIF('reporting montigny'!$F$2:$EE$2,BG$4,'reporting montigny'!$F93:$EE93)+SUMIF('reporting boissy'!$F$2:$EE$2,BG$4,'reporting boissy'!$F93:$EE93)+SUMIF('reporting moussy'!$F$2:$EE$2,BG$4,'reporting moussy'!$F92:$EE92)+SUMIF('reporting trappes'!$F$2:$EE$2,BG$4,'reporting trappes'!$F93:$EE93)+SUMIF('SPACELOG 5 BP'!$F$2:$EE$2,BG$4,'SPACELOG 5 BP'!$F93:$EE93)+SUMIF('SPACELOG 6 BP'!$F$2:$EE$2,BG$4,'SPACELOG 6 BP'!$F93:$EE93)+SUMIF('SPACELOG 7 BP'!$F$2:$EE$2,BG$4,'SPACELOG 7 BP'!$F93:$EE93)+SUMIF('SPACELOG 8 BP'!$F$2:$EE$2,BG$4,'SPACELOG 8 BP'!$F93:$EE93)+SUMIF('SPACELOG 9 BP'!$F$2:$EE$2,BG$4,'SPACELOG 9 BP'!$F93:$EE93)+SUMIF('SPACELOG 10 BP'!$F$2:$EE$2,BG$4,'SPACELOG 10 BP'!$F93:$EE93)+SUMIF('SPACELOG 11 BP'!$F$2:$EE$2,BG$4,'SPACELOG 11 BP'!$F93:$EE93)+SUMIF('SPACELOG 12 BP'!$F$2:$EE$2,BG$4,'SPACELOG 12 BP'!$F93:$EE93)</f>
        <v>41840.645711684352</v>
      </c>
      <c r="BH93" s="448">
        <f>SUMIF('reporting montigny'!$F$2:$EE$2,BH$4,'reporting montigny'!$F93:$EE93)+SUMIF('reporting boissy'!$F$2:$EE$2,BH$4,'reporting boissy'!$F93:$EE93)+SUMIF('reporting moussy'!$F$2:$EE$2,BH$4,'reporting moussy'!$F92:$EE92)+SUMIF('reporting trappes'!$F$2:$EE$2,BH$4,'reporting trappes'!$F93:$EE93)+SUMIF('SPACELOG 5 BP'!$F$2:$EE$2,BH$4,'SPACELOG 5 BP'!$F93:$EE93)+SUMIF('SPACELOG 6 BP'!$F$2:$EE$2,BH$4,'SPACELOG 6 BP'!$F93:$EE93)+SUMIF('SPACELOG 7 BP'!$F$2:$EE$2,BH$4,'SPACELOG 7 BP'!$F93:$EE93)+SUMIF('SPACELOG 8 BP'!$F$2:$EE$2,BH$4,'SPACELOG 8 BP'!$F93:$EE93)+SUMIF('SPACELOG 9 BP'!$F$2:$EE$2,BH$4,'SPACELOG 9 BP'!$F93:$EE93)+SUMIF('SPACELOG 10 BP'!$F$2:$EE$2,BH$4,'SPACELOG 10 BP'!$F93:$EE93)+SUMIF('SPACELOG 11 BP'!$F$2:$EE$2,BH$4,'SPACELOG 11 BP'!$F93:$EE93)+SUMIF('SPACELOG 12 BP'!$F$2:$EE$2,BH$4,'SPACELOG 12 BP'!$F93:$EE93)</f>
        <v>30899.645711684356</v>
      </c>
      <c r="BI93" s="448">
        <f>SUMIF('reporting montigny'!$F$2:$EE$2,BI$4,'reporting montigny'!$F93:$EE93)+SUMIF('reporting boissy'!$F$2:$EE$2,BI$4,'reporting boissy'!$F93:$EE93)+SUMIF('reporting moussy'!$F$2:$EE$2,BI$4,'reporting moussy'!$F92:$EE92)+SUMIF('reporting trappes'!$F$2:$EE$2,BI$4,'reporting trappes'!$F93:$EE93)+SUMIF('SPACELOG 5 BP'!$F$2:$EE$2,BI$4,'SPACELOG 5 BP'!$F93:$EE93)+SUMIF('SPACELOG 6 BP'!$F$2:$EE$2,BI$4,'SPACELOG 6 BP'!$F93:$EE93)+SUMIF('SPACELOG 7 BP'!$F$2:$EE$2,BI$4,'SPACELOG 7 BP'!$F93:$EE93)+SUMIF('SPACELOG 8 BP'!$F$2:$EE$2,BI$4,'SPACELOG 8 BP'!$F93:$EE93)+SUMIF('SPACELOG 9 BP'!$F$2:$EE$2,BI$4,'SPACELOG 9 BP'!$F93:$EE93)+SUMIF('SPACELOG 10 BP'!$F$2:$EE$2,BI$4,'SPACELOG 10 BP'!$F93:$EE93)+SUMIF('SPACELOG 11 BP'!$F$2:$EE$2,BI$4,'SPACELOG 11 BP'!$F93:$EE93)+SUMIF('SPACELOG 12 BP'!$F$2:$EE$2,BI$4,'SPACELOG 12 BP'!$F93:$EE93)</f>
        <v>42240.645711684352</v>
      </c>
      <c r="BJ93" s="448">
        <f>SUMIF('reporting montigny'!$F$2:$EE$2,BJ$4,'reporting montigny'!$F93:$EE93)+SUMIF('reporting boissy'!$F$2:$EE$2,BJ$4,'reporting boissy'!$F93:$EE93)+SUMIF('reporting moussy'!$F$2:$EE$2,BJ$4,'reporting moussy'!$F92:$EE92)+SUMIF('reporting trappes'!$F$2:$EE$2,BJ$4,'reporting trappes'!$F93:$EE93)+SUMIF('SPACELOG 5 BP'!$F$2:$EE$2,BJ$4,'SPACELOG 5 BP'!$F93:$EE93)+SUMIF('SPACELOG 6 BP'!$F$2:$EE$2,BJ$4,'SPACELOG 6 BP'!$F93:$EE93)+SUMIF('SPACELOG 7 BP'!$F$2:$EE$2,BJ$4,'SPACELOG 7 BP'!$F93:$EE93)+SUMIF('SPACELOG 8 BP'!$F$2:$EE$2,BJ$4,'SPACELOG 8 BP'!$F93:$EE93)+SUMIF('SPACELOG 9 BP'!$F$2:$EE$2,BJ$4,'SPACELOG 9 BP'!$F93:$EE93)+SUMIF('SPACELOG 10 BP'!$F$2:$EE$2,BJ$4,'SPACELOG 10 BP'!$F93:$EE93)+SUMIF('SPACELOG 11 BP'!$F$2:$EE$2,BJ$4,'SPACELOG 11 BP'!$F93:$EE93)+SUMIF('SPACELOG 12 BP'!$F$2:$EE$2,BJ$4,'SPACELOG 12 BP'!$F93:$EE93)</f>
        <v>42240.645711684352</v>
      </c>
      <c r="BK93" s="448">
        <f>SUMIF('reporting montigny'!$F$2:$EE$2,BK$4,'reporting montigny'!$F93:$EE93)+SUMIF('reporting boissy'!$F$2:$EE$2,BK$4,'reporting boissy'!$F93:$EE93)+SUMIF('reporting moussy'!$F$2:$EE$2,BK$4,'reporting moussy'!$F92:$EE92)+SUMIF('reporting trappes'!$F$2:$EE$2,BK$4,'reporting trappes'!$F93:$EE93)+SUMIF('SPACELOG 5 BP'!$F$2:$EE$2,BK$4,'SPACELOG 5 BP'!$F93:$EE93)+SUMIF('SPACELOG 6 BP'!$F$2:$EE$2,BK$4,'SPACELOG 6 BP'!$F93:$EE93)+SUMIF('SPACELOG 7 BP'!$F$2:$EE$2,BK$4,'SPACELOG 7 BP'!$F93:$EE93)+SUMIF('SPACELOG 8 BP'!$F$2:$EE$2,BK$4,'SPACELOG 8 BP'!$F93:$EE93)+SUMIF('SPACELOG 9 BP'!$F$2:$EE$2,BK$4,'SPACELOG 9 BP'!$F93:$EE93)+SUMIF('SPACELOG 10 BP'!$F$2:$EE$2,BK$4,'SPACELOG 10 BP'!$F93:$EE93)+SUMIF('SPACELOG 11 BP'!$F$2:$EE$2,BK$4,'SPACELOG 11 BP'!$F93:$EE93)+SUMIF('SPACELOG 12 BP'!$F$2:$EE$2,BK$4,'SPACELOG 12 BP'!$F93:$EE93)</f>
        <v>42240.645711684352</v>
      </c>
      <c r="BL93" s="448">
        <f>SUMIF('reporting montigny'!$F$2:$EE$2,BL$4,'reporting montigny'!$F93:$EE93)+SUMIF('reporting boissy'!$F$2:$EE$2,BL$4,'reporting boissy'!$F93:$EE93)+SUMIF('reporting moussy'!$F$2:$EE$2,BL$4,'reporting moussy'!$F92:$EE92)+SUMIF('reporting trappes'!$F$2:$EE$2,BL$4,'reporting trappes'!$F93:$EE93)+SUMIF('SPACELOG 5 BP'!$F$2:$EE$2,BL$4,'SPACELOG 5 BP'!$F93:$EE93)+SUMIF('SPACELOG 6 BP'!$F$2:$EE$2,BL$4,'SPACELOG 6 BP'!$F93:$EE93)+SUMIF('SPACELOG 7 BP'!$F$2:$EE$2,BL$4,'SPACELOG 7 BP'!$F93:$EE93)+SUMIF('SPACELOG 8 BP'!$F$2:$EE$2,BL$4,'SPACELOG 8 BP'!$F93:$EE93)+SUMIF('SPACELOG 9 BP'!$F$2:$EE$2,BL$4,'SPACELOG 9 BP'!$F93:$EE93)+SUMIF('SPACELOG 10 BP'!$F$2:$EE$2,BL$4,'SPACELOG 10 BP'!$F93:$EE93)+SUMIF('SPACELOG 11 BP'!$F$2:$EE$2,BL$4,'SPACELOG 11 BP'!$F93:$EE93)+SUMIF('SPACELOG 12 BP'!$F$2:$EE$2,BL$4,'SPACELOG 12 BP'!$F93:$EE93)</f>
        <v>42240.645711684352</v>
      </c>
      <c r="BM93" s="448">
        <f>SUMIF('reporting montigny'!$F$2:$EE$2,BM$4,'reporting montigny'!$F93:$EE93)+SUMIF('reporting boissy'!$F$2:$EE$2,BM$4,'reporting boissy'!$F93:$EE93)+SUMIF('reporting moussy'!$F$2:$EE$2,BM$4,'reporting moussy'!$F92:$EE92)+SUMIF('reporting trappes'!$F$2:$EE$2,BM$4,'reporting trappes'!$F93:$EE93)+SUMIF('SPACELOG 5 BP'!$F$2:$EE$2,BM$4,'SPACELOG 5 BP'!$F93:$EE93)+SUMIF('SPACELOG 6 BP'!$F$2:$EE$2,BM$4,'SPACELOG 6 BP'!$F93:$EE93)+SUMIF('SPACELOG 7 BP'!$F$2:$EE$2,BM$4,'SPACELOG 7 BP'!$F93:$EE93)+SUMIF('SPACELOG 8 BP'!$F$2:$EE$2,BM$4,'SPACELOG 8 BP'!$F93:$EE93)+SUMIF('SPACELOG 9 BP'!$F$2:$EE$2,BM$4,'SPACELOG 9 BP'!$F93:$EE93)+SUMIF('SPACELOG 10 BP'!$F$2:$EE$2,BM$4,'SPACELOG 10 BP'!$F93:$EE93)+SUMIF('SPACELOG 11 BP'!$F$2:$EE$2,BM$4,'SPACELOG 11 BP'!$F93:$EE93)+SUMIF('SPACELOG 12 BP'!$F$2:$EE$2,BM$4,'SPACELOG 12 BP'!$F93:$EE93)</f>
        <v>42240.645711684352</v>
      </c>
      <c r="BN93" s="448">
        <f>SUMIF('reporting montigny'!$F$2:$EE$2,BN$4,'reporting montigny'!$F93:$EE93)+SUMIF('reporting boissy'!$F$2:$EE$2,BN$4,'reporting boissy'!$F93:$EE93)+SUMIF('reporting moussy'!$F$2:$EE$2,BN$4,'reporting moussy'!$F92:$EE92)+SUMIF('reporting trappes'!$F$2:$EE$2,BN$4,'reporting trappes'!$F93:$EE93)+SUMIF('SPACELOG 5 BP'!$F$2:$EE$2,BN$4,'SPACELOG 5 BP'!$F93:$EE93)+SUMIF('SPACELOG 6 BP'!$F$2:$EE$2,BN$4,'SPACELOG 6 BP'!$F93:$EE93)+SUMIF('SPACELOG 7 BP'!$F$2:$EE$2,BN$4,'SPACELOG 7 BP'!$F93:$EE93)+SUMIF('SPACELOG 8 BP'!$F$2:$EE$2,BN$4,'SPACELOG 8 BP'!$F93:$EE93)+SUMIF('SPACELOG 9 BP'!$F$2:$EE$2,BN$4,'SPACELOG 9 BP'!$F93:$EE93)+SUMIF('SPACELOG 10 BP'!$F$2:$EE$2,BN$4,'SPACELOG 10 BP'!$F93:$EE93)+SUMIF('SPACELOG 11 BP'!$F$2:$EE$2,BN$4,'SPACELOG 11 BP'!$F93:$EE93)+SUMIF('SPACELOG 12 BP'!$F$2:$EE$2,BN$4,'SPACELOG 12 BP'!$F93:$EE93)</f>
        <v>42240.645711684352</v>
      </c>
      <c r="BO93" s="448">
        <f>SUMIF('reporting montigny'!$F$2:$EE$2,BO$4,'reporting montigny'!$F93:$EE93)+SUMIF('reporting boissy'!$F$2:$EE$2,BO$4,'reporting boissy'!$F93:$EE93)+SUMIF('reporting moussy'!$F$2:$EE$2,BO$4,'reporting moussy'!$F92:$EE92)+SUMIF('reporting trappes'!$F$2:$EE$2,BO$4,'reporting trappes'!$F93:$EE93)+SUMIF('SPACELOG 5 BP'!$F$2:$EE$2,BO$4,'SPACELOG 5 BP'!$F93:$EE93)+SUMIF('SPACELOG 6 BP'!$F$2:$EE$2,BO$4,'SPACELOG 6 BP'!$F93:$EE93)+SUMIF('SPACELOG 7 BP'!$F$2:$EE$2,BO$4,'SPACELOG 7 BP'!$F93:$EE93)+SUMIF('SPACELOG 8 BP'!$F$2:$EE$2,BO$4,'SPACELOG 8 BP'!$F93:$EE93)+SUMIF('SPACELOG 9 BP'!$F$2:$EE$2,BO$4,'SPACELOG 9 BP'!$F93:$EE93)+SUMIF('SPACELOG 10 BP'!$F$2:$EE$2,BO$4,'SPACELOG 10 BP'!$F93:$EE93)+SUMIF('SPACELOG 11 BP'!$F$2:$EE$2,BO$4,'SPACELOG 11 BP'!$F93:$EE93)+SUMIF('SPACELOG 12 BP'!$F$2:$EE$2,BO$4,'SPACELOG 12 BP'!$F93:$EE93)</f>
        <v>46400.645711684352</v>
      </c>
      <c r="BP93" s="448">
        <f>SUMIF('reporting montigny'!$F$2:$EE$2,BP$4,'reporting montigny'!$F93:$EE93)+SUMIF('reporting boissy'!$F$2:$EE$2,BP$4,'reporting boissy'!$F93:$EE93)+SUMIF('reporting moussy'!$F$2:$EE$2,BP$4,'reporting moussy'!$F92:$EE92)+SUMIF('reporting trappes'!$F$2:$EE$2,BP$4,'reporting trappes'!$F93:$EE93)+SUMIF('SPACELOG 5 BP'!$F$2:$EE$2,BP$4,'SPACELOG 5 BP'!$F93:$EE93)+SUMIF('SPACELOG 6 BP'!$F$2:$EE$2,BP$4,'SPACELOG 6 BP'!$F93:$EE93)+SUMIF('SPACELOG 7 BP'!$F$2:$EE$2,BP$4,'SPACELOG 7 BP'!$F93:$EE93)+SUMIF('SPACELOG 8 BP'!$F$2:$EE$2,BP$4,'SPACELOG 8 BP'!$F93:$EE93)+SUMIF('SPACELOG 9 BP'!$F$2:$EE$2,BP$4,'SPACELOG 9 BP'!$F93:$EE93)+SUMIF('SPACELOG 10 BP'!$F$2:$EE$2,BP$4,'SPACELOG 10 BP'!$F93:$EE93)+SUMIF('SPACELOG 11 BP'!$F$2:$EE$2,BP$4,'SPACELOG 11 BP'!$F93:$EE93)+SUMIF('SPACELOG 12 BP'!$F$2:$EE$2,BP$4,'SPACELOG 12 BP'!$F93:$EE93)</f>
        <v>46400.645711684352</v>
      </c>
      <c r="BQ93" s="448">
        <f>SUMIF('reporting montigny'!$F$2:$EE$2,BQ$4,'reporting montigny'!$F93:$EE93)+SUMIF('reporting boissy'!$F$2:$EE$2,BQ$4,'reporting boissy'!$F93:$EE93)+SUMIF('reporting moussy'!$F$2:$EE$2,BQ$4,'reporting moussy'!$F92:$EE92)+SUMIF('reporting trappes'!$F$2:$EE$2,BQ$4,'reporting trappes'!$F93:$EE93)+SUMIF('SPACELOG 5 BP'!$F$2:$EE$2,BQ$4,'SPACELOG 5 BP'!$F93:$EE93)+SUMIF('SPACELOG 6 BP'!$F$2:$EE$2,BQ$4,'SPACELOG 6 BP'!$F93:$EE93)+SUMIF('SPACELOG 7 BP'!$F$2:$EE$2,BQ$4,'SPACELOG 7 BP'!$F93:$EE93)+SUMIF('SPACELOG 8 BP'!$F$2:$EE$2,BQ$4,'SPACELOG 8 BP'!$F93:$EE93)+SUMIF('SPACELOG 9 BP'!$F$2:$EE$2,BQ$4,'SPACELOG 9 BP'!$F93:$EE93)+SUMIF('SPACELOG 10 BP'!$F$2:$EE$2,BQ$4,'SPACELOG 10 BP'!$F93:$EE93)+SUMIF('SPACELOG 11 BP'!$F$2:$EE$2,BQ$4,'SPACELOG 11 BP'!$F93:$EE93)+SUMIF('SPACELOG 12 BP'!$F$2:$EE$2,BQ$4,'SPACELOG 12 BP'!$F93:$EE93)</f>
        <v>46400.645711684352</v>
      </c>
      <c r="BR93" s="394">
        <f t="shared" ref="BR93" si="501">SUM(BF93:BQ93)</f>
        <v>505601.74854021234</v>
      </c>
      <c r="BS93" s="448">
        <f>SUMIF('reporting montigny'!$F$2:$EE$2,BS$4,'reporting montigny'!$F93:$EE93)+SUMIF('reporting boissy'!$F$2:$EE$2,BS$4,'reporting boissy'!$F93:$EE93)+SUMIF('reporting moussy'!$F$2:$EE$2,BS$4,'reporting moussy'!$F92:$EE92)+SUMIF('reporting trappes'!$F$2:$EE$2,BS$4,'reporting trappes'!$F93:$EE93)+SUMIF('SPACELOG 5 BP'!$F$2:$EE$2,BS$4,'SPACELOG 5 BP'!$F93:$EE93)+SUMIF('SPACELOG 6 BP'!$F$2:$EE$2,BS$4,'SPACELOG 6 BP'!$F93:$EE93)+SUMIF('SPACELOG 7 BP'!$F$2:$EE$2,BS$4,'SPACELOG 7 BP'!$F93:$EE93)+SUMIF('SPACELOG 8 BP'!$F$2:$EE$2,BS$4,'SPACELOG 8 BP'!$F93:$EE93)+SUMIF('SPACELOG 9 BP'!$F$2:$EE$2,BS$4,'SPACELOG 9 BP'!$F93:$EE93)+SUMIF('SPACELOG 10 BP'!$F$2:$EE$2,BS$4,'SPACELOG 10 BP'!$F93:$EE93)+SUMIF('SPACELOG 11 BP'!$F$2:$EE$2,BS$4,'SPACELOG 11 BP'!$F93:$EE93)+SUMIF('SPACELOG 12 BP'!$F$2:$EE$2,BS$4,'SPACELOG 12 BP'!$F93:$EE93)</f>
        <v>44375.645711684352</v>
      </c>
      <c r="BT93" s="448">
        <f>SUMIF('reporting montigny'!$F$2:$EE$2,BT$4,'reporting montigny'!$F93:$EE93)+SUMIF('reporting boissy'!$F$2:$EE$2,BT$4,'reporting boissy'!$F93:$EE93)+SUMIF('reporting moussy'!$F$2:$EE$2,BT$4,'reporting moussy'!$F92:$EE92)+SUMIF('reporting trappes'!$F$2:$EE$2,BT$4,'reporting trappes'!$F93:$EE93)+SUMIF('SPACELOG 5 BP'!$F$2:$EE$2,BT$4,'SPACELOG 5 BP'!$F93:$EE93)+SUMIF('SPACELOG 6 BP'!$F$2:$EE$2,BT$4,'SPACELOG 6 BP'!$F93:$EE93)+SUMIF('SPACELOG 7 BP'!$F$2:$EE$2,BT$4,'SPACELOG 7 BP'!$F93:$EE93)+SUMIF('SPACELOG 8 BP'!$F$2:$EE$2,BT$4,'SPACELOG 8 BP'!$F93:$EE93)+SUMIF('SPACELOG 9 BP'!$F$2:$EE$2,BT$4,'SPACELOG 9 BP'!$F93:$EE93)+SUMIF('SPACELOG 10 BP'!$F$2:$EE$2,BT$4,'SPACELOG 10 BP'!$F93:$EE93)+SUMIF('SPACELOG 11 BP'!$F$2:$EE$2,BT$4,'SPACELOG 11 BP'!$F93:$EE93)+SUMIF('SPACELOG 12 BP'!$F$2:$EE$2,BT$4,'SPACELOG 12 BP'!$F93:$EE93)</f>
        <v>46000.645711684352</v>
      </c>
      <c r="BU93" s="448">
        <f>SUMIF('reporting montigny'!$F$2:$EE$2,BU$4,'reporting montigny'!$F93:$EE93)+SUMIF('reporting boissy'!$F$2:$EE$2,BU$4,'reporting boissy'!$F93:$EE93)+SUMIF('reporting moussy'!$F$2:$EE$2,BU$4,'reporting moussy'!$F92:$EE92)+SUMIF('reporting trappes'!$F$2:$EE$2,BU$4,'reporting trappes'!$F93:$EE93)+SUMIF('SPACELOG 5 BP'!$F$2:$EE$2,BU$4,'SPACELOG 5 BP'!$F93:$EE93)+SUMIF('SPACELOG 6 BP'!$F$2:$EE$2,BU$4,'SPACELOG 6 BP'!$F93:$EE93)+SUMIF('SPACELOG 7 BP'!$F$2:$EE$2,BU$4,'SPACELOG 7 BP'!$F93:$EE93)+SUMIF('SPACELOG 8 BP'!$F$2:$EE$2,BU$4,'SPACELOG 8 BP'!$F93:$EE93)+SUMIF('SPACELOG 9 BP'!$F$2:$EE$2,BU$4,'SPACELOG 9 BP'!$F93:$EE93)+SUMIF('SPACELOG 10 BP'!$F$2:$EE$2,BU$4,'SPACELOG 10 BP'!$F93:$EE93)+SUMIF('SPACELOG 11 BP'!$F$2:$EE$2,BU$4,'SPACELOG 11 BP'!$F93:$EE93)+SUMIF('SPACELOG 12 BP'!$F$2:$EE$2,BU$4,'SPACELOG 12 BP'!$F93:$EE93)</f>
        <v>35059.645711684352</v>
      </c>
      <c r="BV93" s="448">
        <f>SUMIF('reporting montigny'!$F$2:$EE$2,BV$4,'reporting montigny'!$F93:$EE93)+SUMIF('reporting boissy'!$F$2:$EE$2,BV$4,'reporting boissy'!$F93:$EE93)+SUMIF('reporting moussy'!$F$2:$EE$2,BV$4,'reporting moussy'!$F92:$EE92)+SUMIF('reporting trappes'!$F$2:$EE$2,BV$4,'reporting trappes'!$F93:$EE93)+SUMIF('SPACELOG 5 BP'!$F$2:$EE$2,BV$4,'SPACELOG 5 BP'!$F93:$EE93)+SUMIF('SPACELOG 6 BP'!$F$2:$EE$2,BV$4,'SPACELOG 6 BP'!$F93:$EE93)+SUMIF('SPACELOG 7 BP'!$F$2:$EE$2,BV$4,'SPACELOG 7 BP'!$F93:$EE93)+SUMIF('SPACELOG 8 BP'!$F$2:$EE$2,BV$4,'SPACELOG 8 BP'!$F93:$EE93)+SUMIF('SPACELOG 9 BP'!$F$2:$EE$2,BV$4,'SPACELOG 9 BP'!$F93:$EE93)+SUMIF('SPACELOG 10 BP'!$F$2:$EE$2,BV$4,'SPACELOG 10 BP'!$F93:$EE93)+SUMIF('SPACELOG 11 BP'!$F$2:$EE$2,BV$4,'SPACELOG 11 BP'!$F93:$EE93)+SUMIF('SPACELOG 12 BP'!$F$2:$EE$2,BV$4,'SPACELOG 12 BP'!$F93:$EE93)</f>
        <v>46400.645711684352</v>
      </c>
      <c r="BW93" s="448">
        <f>SUMIF('reporting montigny'!$F$2:$EE$2,BW$4,'reporting montigny'!$F93:$EE93)+SUMIF('reporting boissy'!$F$2:$EE$2,BW$4,'reporting boissy'!$F93:$EE93)+SUMIF('reporting moussy'!$F$2:$EE$2,BW$4,'reporting moussy'!$F92:$EE92)+SUMIF('reporting trappes'!$F$2:$EE$2,BW$4,'reporting trappes'!$F93:$EE93)+SUMIF('SPACELOG 5 BP'!$F$2:$EE$2,BW$4,'SPACELOG 5 BP'!$F93:$EE93)+SUMIF('SPACELOG 6 BP'!$F$2:$EE$2,BW$4,'SPACELOG 6 BP'!$F93:$EE93)+SUMIF('SPACELOG 7 BP'!$F$2:$EE$2,BW$4,'SPACELOG 7 BP'!$F93:$EE93)+SUMIF('SPACELOG 8 BP'!$F$2:$EE$2,BW$4,'SPACELOG 8 BP'!$F93:$EE93)+SUMIF('SPACELOG 9 BP'!$F$2:$EE$2,BW$4,'SPACELOG 9 BP'!$F93:$EE93)+SUMIF('SPACELOG 10 BP'!$F$2:$EE$2,BW$4,'SPACELOG 10 BP'!$F93:$EE93)+SUMIF('SPACELOG 11 BP'!$F$2:$EE$2,BW$4,'SPACELOG 11 BP'!$F93:$EE93)+SUMIF('SPACELOG 12 BP'!$F$2:$EE$2,BW$4,'SPACELOG 12 BP'!$F93:$EE93)</f>
        <v>46400.645711684352</v>
      </c>
      <c r="BX93" s="448">
        <f>SUMIF('reporting montigny'!$F$2:$EE$2,BX$4,'reporting montigny'!$F93:$EE93)+SUMIF('reporting boissy'!$F$2:$EE$2,BX$4,'reporting boissy'!$F93:$EE93)+SUMIF('reporting moussy'!$F$2:$EE$2,BX$4,'reporting moussy'!$F92:$EE92)+SUMIF('reporting trappes'!$F$2:$EE$2,BX$4,'reporting trappes'!$F93:$EE93)+SUMIF('SPACELOG 5 BP'!$F$2:$EE$2,BX$4,'SPACELOG 5 BP'!$F93:$EE93)+SUMIF('SPACELOG 6 BP'!$F$2:$EE$2,BX$4,'SPACELOG 6 BP'!$F93:$EE93)+SUMIF('SPACELOG 7 BP'!$F$2:$EE$2,BX$4,'SPACELOG 7 BP'!$F93:$EE93)+SUMIF('SPACELOG 8 BP'!$F$2:$EE$2,BX$4,'SPACELOG 8 BP'!$F93:$EE93)+SUMIF('SPACELOG 9 BP'!$F$2:$EE$2,BX$4,'SPACELOG 9 BP'!$F93:$EE93)+SUMIF('SPACELOG 10 BP'!$F$2:$EE$2,BX$4,'SPACELOG 10 BP'!$F93:$EE93)+SUMIF('SPACELOG 11 BP'!$F$2:$EE$2,BX$4,'SPACELOG 11 BP'!$F93:$EE93)+SUMIF('SPACELOG 12 BP'!$F$2:$EE$2,BX$4,'SPACELOG 12 BP'!$F93:$EE93)</f>
        <v>46400.645711684352</v>
      </c>
      <c r="BY93" s="448">
        <f>SUMIF('reporting montigny'!$F$2:$EE$2,BY$4,'reporting montigny'!$F93:$EE93)+SUMIF('reporting boissy'!$F$2:$EE$2,BY$4,'reporting boissy'!$F93:$EE93)+SUMIF('reporting moussy'!$F$2:$EE$2,BY$4,'reporting moussy'!$F92:$EE92)+SUMIF('reporting trappes'!$F$2:$EE$2,BY$4,'reporting trappes'!$F93:$EE93)+SUMIF('SPACELOG 5 BP'!$F$2:$EE$2,BY$4,'SPACELOG 5 BP'!$F93:$EE93)+SUMIF('SPACELOG 6 BP'!$F$2:$EE$2,BY$4,'SPACELOG 6 BP'!$F93:$EE93)+SUMIF('SPACELOG 7 BP'!$F$2:$EE$2,BY$4,'SPACELOG 7 BP'!$F93:$EE93)+SUMIF('SPACELOG 8 BP'!$F$2:$EE$2,BY$4,'SPACELOG 8 BP'!$F93:$EE93)+SUMIF('SPACELOG 9 BP'!$F$2:$EE$2,BY$4,'SPACELOG 9 BP'!$F93:$EE93)+SUMIF('SPACELOG 10 BP'!$F$2:$EE$2,BY$4,'SPACELOG 10 BP'!$F93:$EE93)+SUMIF('SPACELOG 11 BP'!$F$2:$EE$2,BY$4,'SPACELOG 11 BP'!$F93:$EE93)+SUMIF('SPACELOG 12 BP'!$F$2:$EE$2,BY$4,'SPACELOG 12 BP'!$F93:$EE93)</f>
        <v>46400.645711684352</v>
      </c>
      <c r="BZ93" s="448">
        <f>SUMIF('reporting montigny'!$F$2:$EE$2,BZ$4,'reporting montigny'!$F93:$EE93)+SUMIF('reporting boissy'!$F$2:$EE$2,BZ$4,'reporting boissy'!$F93:$EE93)+SUMIF('reporting moussy'!$F$2:$EE$2,BZ$4,'reporting moussy'!$F92:$EE92)+SUMIF('reporting trappes'!$F$2:$EE$2,BZ$4,'reporting trappes'!$F93:$EE93)+SUMIF('SPACELOG 5 BP'!$F$2:$EE$2,BZ$4,'SPACELOG 5 BP'!$F93:$EE93)+SUMIF('SPACELOG 6 BP'!$F$2:$EE$2,BZ$4,'SPACELOG 6 BP'!$F93:$EE93)+SUMIF('SPACELOG 7 BP'!$F$2:$EE$2,BZ$4,'SPACELOG 7 BP'!$F93:$EE93)+SUMIF('SPACELOG 8 BP'!$F$2:$EE$2,BZ$4,'SPACELOG 8 BP'!$F93:$EE93)+SUMIF('SPACELOG 9 BP'!$F$2:$EE$2,BZ$4,'SPACELOG 9 BP'!$F93:$EE93)+SUMIF('SPACELOG 10 BP'!$F$2:$EE$2,BZ$4,'SPACELOG 10 BP'!$F93:$EE93)+SUMIF('SPACELOG 11 BP'!$F$2:$EE$2,BZ$4,'SPACELOG 11 BP'!$F93:$EE93)+SUMIF('SPACELOG 12 BP'!$F$2:$EE$2,BZ$4,'SPACELOG 12 BP'!$F93:$EE93)</f>
        <v>46400.645711684352</v>
      </c>
      <c r="CA93" s="448">
        <f>SUMIF('reporting montigny'!$F$2:$EE$2,CA$4,'reporting montigny'!$F93:$EE93)+SUMIF('reporting boissy'!$F$2:$EE$2,CA$4,'reporting boissy'!$F93:$EE93)+SUMIF('reporting moussy'!$F$2:$EE$2,CA$4,'reporting moussy'!$F92:$EE92)+SUMIF('reporting trappes'!$F$2:$EE$2,CA$4,'reporting trappes'!$F93:$EE93)+SUMIF('SPACELOG 5 BP'!$F$2:$EE$2,CA$4,'SPACELOG 5 BP'!$F93:$EE93)+SUMIF('SPACELOG 6 BP'!$F$2:$EE$2,CA$4,'SPACELOG 6 BP'!$F93:$EE93)+SUMIF('SPACELOG 7 BP'!$F$2:$EE$2,CA$4,'SPACELOG 7 BP'!$F93:$EE93)+SUMIF('SPACELOG 8 BP'!$F$2:$EE$2,CA$4,'SPACELOG 8 BP'!$F93:$EE93)+SUMIF('SPACELOG 9 BP'!$F$2:$EE$2,CA$4,'SPACELOG 9 BP'!$F93:$EE93)+SUMIF('SPACELOG 10 BP'!$F$2:$EE$2,CA$4,'SPACELOG 10 BP'!$F93:$EE93)+SUMIF('SPACELOG 11 BP'!$F$2:$EE$2,CA$4,'SPACELOG 11 BP'!$F93:$EE93)+SUMIF('SPACELOG 12 BP'!$F$2:$EE$2,CA$4,'SPACELOG 12 BP'!$F93:$EE93)</f>
        <v>46400.645711684352</v>
      </c>
      <c r="CB93" s="448">
        <f>SUMIF('reporting montigny'!$F$2:$EE$2,CB$4,'reporting montigny'!$F93:$EE93)+SUMIF('reporting boissy'!$F$2:$EE$2,CB$4,'reporting boissy'!$F93:$EE93)+SUMIF('reporting moussy'!$F$2:$EE$2,CB$4,'reporting moussy'!$F92:$EE92)+SUMIF('reporting trappes'!$F$2:$EE$2,CB$4,'reporting trappes'!$F93:$EE93)+SUMIF('SPACELOG 5 BP'!$F$2:$EE$2,CB$4,'SPACELOG 5 BP'!$F93:$EE93)+SUMIF('SPACELOG 6 BP'!$F$2:$EE$2,CB$4,'SPACELOG 6 BP'!$F93:$EE93)+SUMIF('SPACELOG 7 BP'!$F$2:$EE$2,CB$4,'SPACELOG 7 BP'!$F93:$EE93)+SUMIF('SPACELOG 8 BP'!$F$2:$EE$2,CB$4,'SPACELOG 8 BP'!$F93:$EE93)+SUMIF('SPACELOG 9 BP'!$F$2:$EE$2,CB$4,'SPACELOG 9 BP'!$F93:$EE93)+SUMIF('SPACELOG 10 BP'!$F$2:$EE$2,CB$4,'SPACELOG 10 BP'!$F93:$EE93)+SUMIF('SPACELOG 11 BP'!$F$2:$EE$2,CB$4,'SPACELOG 11 BP'!$F93:$EE93)+SUMIF('SPACELOG 12 BP'!$F$2:$EE$2,CB$4,'SPACELOG 12 BP'!$F93:$EE93)</f>
        <v>46400.645711684352</v>
      </c>
      <c r="CC93" s="448">
        <f>SUMIF('reporting montigny'!$F$2:$EE$2,CC$4,'reporting montigny'!$F93:$EE93)+SUMIF('reporting boissy'!$F$2:$EE$2,CC$4,'reporting boissy'!$F93:$EE93)+SUMIF('reporting moussy'!$F$2:$EE$2,CC$4,'reporting moussy'!$F92:$EE92)+SUMIF('reporting trappes'!$F$2:$EE$2,CC$4,'reporting trappes'!$F93:$EE93)+SUMIF('SPACELOG 5 BP'!$F$2:$EE$2,CC$4,'SPACELOG 5 BP'!$F93:$EE93)+SUMIF('SPACELOG 6 BP'!$F$2:$EE$2,CC$4,'SPACELOG 6 BP'!$F93:$EE93)+SUMIF('SPACELOG 7 BP'!$F$2:$EE$2,CC$4,'SPACELOG 7 BP'!$F93:$EE93)+SUMIF('SPACELOG 8 BP'!$F$2:$EE$2,CC$4,'SPACELOG 8 BP'!$F93:$EE93)+SUMIF('SPACELOG 9 BP'!$F$2:$EE$2,CC$4,'SPACELOG 9 BP'!$F93:$EE93)+SUMIF('SPACELOG 10 BP'!$F$2:$EE$2,CC$4,'SPACELOG 10 BP'!$F93:$EE93)+SUMIF('SPACELOG 11 BP'!$F$2:$EE$2,CC$4,'SPACELOG 11 BP'!$F93:$EE93)+SUMIF('SPACELOG 12 BP'!$F$2:$EE$2,CC$4,'SPACELOG 12 BP'!$F93:$EE93)</f>
        <v>46400.645711684352</v>
      </c>
      <c r="CD93" s="448">
        <f>SUMIF('reporting montigny'!$F$2:$EE$2,CD$4,'reporting montigny'!$F93:$EE93)+SUMIF('reporting boissy'!$F$2:$EE$2,CD$4,'reporting boissy'!$F93:$EE93)+SUMIF('reporting moussy'!$F$2:$EE$2,CD$4,'reporting moussy'!$F92:$EE92)+SUMIF('reporting trappes'!$F$2:$EE$2,CD$4,'reporting trappes'!$F93:$EE93)+SUMIF('SPACELOG 5 BP'!$F$2:$EE$2,CD$4,'SPACELOG 5 BP'!$F93:$EE93)+SUMIF('SPACELOG 6 BP'!$F$2:$EE$2,CD$4,'SPACELOG 6 BP'!$F93:$EE93)+SUMIF('SPACELOG 7 BP'!$F$2:$EE$2,CD$4,'SPACELOG 7 BP'!$F93:$EE93)+SUMIF('SPACELOG 8 BP'!$F$2:$EE$2,CD$4,'SPACELOG 8 BP'!$F93:$EE93)+SUMIF('SPACELOG 9 BP'!$F$2:$EE$2,CD$4,'SPACELOG 9 BP'!$F93:$EE93)+SUMIF('SPACELOG 10 BP'!$F$2:$EE$2,CD$4,'SPACELOG 10 BP'!$F93:$EE93)+SUMIF('SPACELOG 11 BP'!$F$2:$EE$2,CD$4,'SPACELOG 11 BP'!$F93:$EE93)+SUMIF('SPACELOG 12 BP'!$F$2:$EE$2,CD$4,'SPACELOG 12 BP'!$F93:$EE93)</f>
        <v>46400.645711684352</v>
      </c>
      <c r="CE93" s="394">
        <f t="shared" ref="CE93" si="502">SUM(BS93:CD93)</f>
        <v>543041.74854021228</v>
      </c>
      <c r="CF93" s="448">
        <f>SUMIF('reporting montigny'!$F$2:$EE$2,CF$4,'reporting montigny'!$F93:$EE93)+SUMIF('reporting boissy'!$F$2:$EE$2,CF$4,'reporting boissy'!$F93:$EE93)+SUMIF('reporting moussy'!$F$2:$EE$2,CF$4,'reporting moussy'!$F92:$EE92)+SUMIF('reporting trappes'!$F$2:$EE$2,CF$4,'reporting trappes'!$F93:$EE93)+SUMIF('SPACELOG 5 BP'!$F$2:$EE$2,CF$4,'SPACELOG 5 BP'!$F93:$EE93)+SUMIF('SPACELOG 6 BP'!$F$2:$EE$2,CF$4,'SPACELOG 6 BP'!$F93:$EE93)+SUMIF('SPACELOG 7 BP'!$F$2:$EE$2,CF$4,'SPACELOG 7 BP'!$F93:$EE93)+SUMIF('SPACELOG 8 BP'!$F$2:$EE$2,CF$4,'SPACELOG 8 BP'!$F93:$EE93)+SUMIF('SPACELOG 9 BP'!$F$2:$EE$2,CF$4,'SPACELOG 9 BP'!$F93:$EE93)+SUMIF('SPACELOG 10 BP'!$F$2:$EE$2,CF$4,'SPACELOG 10 BP'!$F93:$EE93)+SUMIF('SPACELOG 11 BP'!$F$2:$EE$2,CF$4,'SPACELOG 11 BP'!$F93:$EE93)+SUMIF('SPACELOG 12 BP'!$F$2:$EE$2,CF$4,'SPACELOG 12 BP'!$F93:$EE93)</f>
        <v>44375.645711684352</v>
      </c>
      <c r="CG93" s="448">
        <f>SUMIF('reporting montigny'!$F$2:$EE$2,CG$4,'reporting montigny'!$F93:$EE93)+SUMIF('reporting boissy'!$F$2:$EE$2,CG$4,'reporting boissy'!$F93:$EE93)+SUMIF('reporting moussy'!$F$2:$EE$2,CG$4,'reporting moussy'!$F92:$EE92)+SUMIF('reporting trappes'!$F$2:$EE$2,CG$4,'reporting trappes'!$F93:$EE93)+SUMIF('SPACELOG 5 BP'!$F$2:$EE$2,CG$4,'SPACELOG 5 BP'!$F93:$EE93)+SUMIF('SPACELOG 6 BP'!$F$2:$EE$2,CG$4,'SPACELOG 6 BP'!$F93:$EE93)+SUMIF('SPACELOG 7 BP'!$F$2:$EE$2,CG$4,'SPACELOG 7 BP'!$F93:$EE93)+SUMIF('SPACELOG 8 BP'!$F$2:$EE$2,CG$4,'SPACELOG 8 BP'!$F93:$EE93)+SUMIF('SPACELOG 9 BP'!$F$2:$EE$2,CG$4,'SPACELOG 9 BP'!$F93:$EE93)+SUMIF('SPACELOG 10 BP'!$F$2:$EE$2,CG$4,'SPACELOG 10 BP'!$F93:$EE93)+SUMIF('SPACELOG 11 BP'!$F$2:$EE$2,CG$4,'SPACELOG 11 BP'!$F93:$EE93)+SUMIF('SPACELOG 12 BP'!$F$2:$EE$2,CG$4,'SPACELOG 12 BP'!$F93:$EE93)</f>
        <v>46000.645711684352</v>
      </c>
      <c r="CH93" s="448">
        <f>SUMIF('reporting montigny'!$F$2:$EE$2,CH$4,'reporting montigny'!$F93:$EE93)+SUMIF('reporting boissy'!$F$2:$EE$2,CH$4,'reporting boissy'!$F93:$EE93)+SUMIF('reporting moussy'!$F$2:$EE$2,CH$4,'reporting moussy'!$F92:$EE92)+SUMIF('reporting trappes'!$F$2:$EE$2,CH$4,'reporting trappes'!$F93:$EE93)+SUMIF('SPACELOG 5 BP'!$F$2:$EE$2,CH$4,'SPACELOG 5 BP'!$F93:$EE93)+SUMIF('SPACELOG 6 BP'!$F$2:$EE$2,CH$4,'SPACELOG 6 BP'!$F93:$EE93)+SUMIF('SPACELOG 7 BP'!$F$2:$EE$2,CH$4,'SPACELOG 7 BP'!$F93:$EE93)+SUMIF('SPACELOG 8 BP'!$F$2:$EE$2,CH$4,'SPACELOG 8 BP'!$F93:$EE93)+SUMIF('SPACELOG 9 BP'!$F$2:$EE$2,CH$4,'SPACELOG 9 BP'!$F93:$EE93)+SUMIF('SPACELOG 10 BP'!$F$2:$EE$2,CH$4,'SPACELOG 10 BP'!$F93:$EE93)+SUMIF('SPACELOG 11 BP'!$F$2:$EE$2,CH$4,'SPACELOG 11 BP'!$F93:$EE93)+SUMIF('SPACELOG 12 BP'!$F$2:$EE$2,CH$4,'SPACELOG 12 BP'!$F93:$EE93)</f>
        <v>35059.645711684352</v>
      </c>
      <c r="CI93" s="448">
        <f>SUMIF('reporting montigny'!$F$2:$EE$2,CI$4,'reporting montigny'!$F93:$EE93)+SUMIF('reporting boissy'!$F$2:$EE$2,CI$4,'reporting boissy'!$F93:$EE93)+SUMIF('reporting moussy'!$F$2:$EE$2,CI$4,'reporting moussy'!$F92:$EE92)+SUMIF('reporting trappes'!$F$2:$EE$2,CI$4,'reporting trappes'!$F93:$EE93)+SUMIF('SPACELOG 5 BP'!$F$2:$EE$2,CI$4,'SPACELOG 5 BP'!$F93:$EE93)+SUMIF('SPACELOG 6 BP'!$F$2:$EE$2,CI$4,'SPACELOG 6 BP'!$F93:$EE93)+SUMIF('SPACELOG 7 BP'!$F$2:$EE$2,CI$4,'SPACELOG 7 BP'!$F93:$EE93)+SUMIF('SPACELOG 8 BP'!$F$2:$EE$2,CI$4,'SPACELOG 8 BP'!$F93:$EE93)+SUMIF('SPACELOG 9 BP'!$F$2:$EE$2,CI$4,'SPACELOG 9 BP'!$F93:$EE93)+SUMIF('SPACELOG 10 BP'!$F$2:$EE$2,CI$4,'SPACELOG 10 BP'!$F93:$EE93)+SUMIF('SPACELOG 11 BP'!$F$2:$EE$2,CI$4,'SPACELOG 11 BP'!$F93:$EE93)+SUMIF('SPACELOG 12 BP'!$F$2:$EE$2,CI$4,'SPACELOG 12 BP'!$F93:$EE93)</f>
        <v>46400.645711684352</v>
      </c>
      <c r="CJ93" s="448">
        <f>SUMIF('reporting montigny'!$F$2:$EE$2,CJ$4,'reporting montigny'!$F93:$EE93)+SUMIF('reporting boissy'!$F$2:$EE$2,CJ$4,'reporting boissy'!$F93:$EE93)+SUMIF('reporting moussy'!$F$2:$EE$2,CJ$4,'reporting moussy'!$F92:$EE92)+SUMIF('reporting trappes'!$F$2:$EE$2,CJ$4,'reporting trappes'!$F93:$EE93)+SUMIF('SPACELOG 5 BP'!$F$2:$EE$2,CJ$4,'SPACELOG 5 BP'!$F93:$EE93)+SUMIF('SPACELOG 6 BP'!$F$2:$EE$2,CJ$4,'SPACELOG 6 BP'!$F93:$EE93)+SUMIF('SPACELOG 7 BP'!$F$2:$EE$2,CJ$4,'SPACELOG 7 BP'!$F93:$EE93)+SUMIF('SPACELOG 8 BP'!$F$2:$EE$2,CJ$4,'SPACELOG 8 BP'!$F93:$EE93)+SUMIF('SPACELOG 9 BP'!$F$2:$EE$2,CJ$4,'SPACELOG 9 BP'!$F93:$EE93)+SUMIF('SPACELOG 10 BP'!$F$2:$EE$2,CJ$4,'SPACELOG 10 BP'!$F93:$EE93)+SUMIF('SPACELOG 11 BP'!$F$2:$EE$2,CJ$4,'SPACELOG 11 BP'!$F93:$EE93)+SUMIF('SPACELOG 12 BP'!$F$2:$EE$2,CJ$4,'SPACELOG 12 BP'!$F93:$EE93)</f>
        <v>52500.645711684352</v>
      </c>
      <c r="CK93" s="448">
        <f>SUMIF('reporting montigny'!$F$2:$EE$2,CK$4,'reporting montigny'!$F93:$EE93)+SUMIF('reporting boissy'!$F$2:$EE$2,CK$4,'reporting boissy'!$F93:$EE93)+SUMIF('reporting moussy'!$F$2:$EE$2,CK$4,'reporting moussy'!$F92:$EE92)+SUMIF('reporting trappes'!$F$2:$EE$2,CK$4,'reporting trappes'!$F93:$EE93)+SUMIF('SPACELOG 5 BP'!$F$2:$EE$2,CK$4,'SPACELOG 5 BP'!$F93:$EE93)+SUMIF('SPACELOG 6 BP'!$F$2:$EE$2,CK$4,'SPACELOG 6 BP'!$F93:$EE93)+SUMIF('SPACELOG 7 BP'!$F$2:$EE$2,CK$4,'SPACELOG 7 BP'!$F93:$EE93)+SUMIF('SPACELOG 8 BP'!$F$2:$EE$2,CK$4,'SPACELOG 8 BP'!$F93:$EE93)+SUMIF('SPACELOG 9 BP'!$F$2:$EE$2,CK$4,'SPACELOG 9 BP'!$F93:$EE93)+SUMIF('SPACELOG 10 BP'!$F$2:$EE$2,CK$4,'SPACELOG 10 BP'!$F93:$EE93)+SUMIF('SPACELOG 11 BP'!$F$2:$EE$2,CK$4,'SPACELOG 11 BP'!$F93:$EE93)+SUMIF('SPACELOG 12 BP'!$F$2:$EE$2,CK$4,'SPACELOG 12 BP'!$F93:$EE93)</f>
        <v>52500.645711684352</v>
      </c>
      <c r="CL93" s="448">
        <f>SUMIF('reporting montigny'!$F$2:$EE$2,CL$4,'reporting montigny'!$F93:$EE93)+SUMIF('reporting boissy'!$F$2:$EE$2,CL$4,'reporting boissy'!$F93:$EE93)+SUMIF('reporting moussy'!$F$2:$EE$2,CL$4,'reporting moussy'!$F92:$EE92)+SUMIF('reporting trappes'!$F$2:$EE$2,CL$4,'reporting trappes'!$F93:$EE93)+SUMIF('SPACELOG 5 BP'!$F$2:$EE$2,CL$4,'SPACELOG 5 BP'!$F93:$EE93)+SUMIF('SPACELOG 6 BP'!$F$2:$EE$2,CL$4,'SPACELOG 6 BP'!$F93:$EE93)+SUMIF('SPACELOG 7 BP'!$F$2:$EE$2,CL$4,'SPACELOG 7 BP'!$F93:$EE93)+SUMIF('SPACELOG 8 BP'!$F$2:$EE$2,CL$4,'SPACELOG 8 BP'!$F93:$EE93)+SUMIF('SPACELOG 9 BP'!$F$2:$EE$2,CL$4,'SPACELOG 9 BP'!$F93:$EE93)+SUMIF('SPACELOG 10 BP'!$F$2:$EE$2,CL$4,'SPACELOG 10 BP'!$F93:$EE93)+SUMIF('SPACELOG 11 BP'!$F$2:$EE$2,CL$4,'SPACELOG 11 BP'!$F93:$EE93)+SUMIF('SPACELOG 12 BP'!$F$2:$EE$2,CL$4,'SPACELOG 12 BP'!$F93:$EE93)</f>
        <v>52500.645711684352</v>
      </c>
      <c r="CM93" s="448">
        <f>SUMIF('reporting montigny'!$F$2:$EE$2,CM$4,'reporting montigny'!$F93:$EE93)+SUMIF('reporting boissy'!$F$2:$EE$2,CM$4,'reporting boissy'!$F93:$EE93)+SUMIF('reporting moussy'!$F$2:$EE$2,CM$4,'reporting moussy'!$F92:$EE92)+SUMIF('reporting trappes'!$F$2:$EE$2,CM$4,'reporting trappes'!$F93:$EE93)+SUMIF('SPACELOG 5 BP'!$F$2:$EE$2,CM$4,'SPACELOG 5 BP'!$F93:$EE93)+SUMIF('SPACELOG 6 BP'!$F$2:$EE$2,CM$4,'SPACELOG 6 BP'!$F93:$EE93)+SUMIF('SPACELOG 7 BP'!$F$2:$EE$2,CM$4,'SPACELOG 7 BP'!$F93:$EE93)+SUMIF('SPACELOG 8 BP'!$F$2:$EE$2,CM$4,'SPACELOG 8 BP'!$F93:$EE93)+SUMIF('SPACELOG 9 BP'!$F$2:$EE$2,CM$4,'SPACELOG 9 BP'!$F93:$EE93)+SUMIF('SPACELOG 10 BP'!$F$2:$EE$2,CM$4,'SPACELOG 10 BP'!$F93:$EE93)+SUMIF('SPACELOG 11 BP'!$F$2:$EE$2,CM$4,'SPACELOG 11 BP'!$F93:$EE93)+SUMIF('SPACELOG 12 BP'!$F$2:$EE$2,CM$4,'SPACELOG 12 BP'!$F93:$EE93)</f>
        <v>52500.645711684352</v>
      </c>
      <c r="CN93" s="448">
        <f>SUMIF('reporting montigny'!$F$2:$EE$2,CN$4,'reporting montigny'!$F93:$EE93)+SUMIF('reporting boissy'!$F$2:$EE$2,CN$4,'reporting boissy'!$F93:$EE93)+SUMIF('reporting moussy'!$F$2:$EE$2,CN$4,'reporting moussy'!$F92:$EE92)+SUMIF('reporting trappes'!$F$2:$EE$2,CN$4,'reporting trappes'!$F93:$EE93)+SUMIF('SPACELOG 5 BP'!$F$2:$EE$2,CN$4,'SPACELOG 5 BP'!$F93:$EE93)+SUMIF('SPACELOG 6 BP'!$F$2:$EE$2,CN$4,'SPACELOG 6 BP'!$F93:$EE93)+SUMIF('SPACELOG 7 BP'!$F$2:$EE$2,CN$4,'SPACELOG 7 BP'!$F93:$EE93)+SUMIF('SPACELOG 8 BP'!$F$2:$EE$2,CN$4,'SPACELOG 8 BP'!$F93:$EE93)+SUMIF('SPACELOG 9 BP'!$F$2:$EE$2,CN$4,'SPACELOG 9 BP'!$F93:$EE93)+SUMIF('SPACELOG 10 BP'!$F$2:$EE$2,CN$4,'SPACELOG 10 BP'!$F93:$EE93)+SUMIF('SPACELOG 11 BP'!$F$2:$EE$2,CN$4,'SPACELOG 11 BP'!$F93:$EE93)+SUMIF('SPACELOG 12 BP'!$F$2:$EE$2,CN$4,'SPACELOG 12 BP'!$F93:$EE93)</f>
        <v>52500.645711684352</v>
      </c>
      <c r="CO93" s="448">
        <f>SUMIF('reporting montigny'!$F$2:$EE$2,CO$4,'reporting montigny'!$F93:$EE93)+SUMIF('reporting boissy'!$F$2:$EE$2,CO$4,'reporting boissy'!$F93:$EE93)+SUMIF('reporting moussy'!$F$2:$EE$2,CO$4,'reporting moussy'!$F92:$EE92)+SUMIF('reporting trappes'!$F$2:$EE$2,CO$4,'reporting trappes'!$F93:$EE93)+SUMIF('SPACELOG 5 BP'!$F$2:$EE$2,CO$4,'SPACELOG 5 BP'!$F93:$EE93)+SUMIF('SPACELOG 6 BP'!$F$2:$EE$2,CO$4,'SPACELOG 6 BP'!$F93:$EE93)+SUMIF('SPACELOG 7 BP'!$F$2:$EE$2,CO$4,'SPACELOG 7 BP'!$F93:$EE93)+SUMIF('SPACELOG 8 BP'!$F$2:$EE$2,CO$4,'SPACELOG 8 BP'!$F93:$EE93)+SUMIF('SPACELOG 9 BP'!$F$2:$EE$2,CO$4,'SPACELOG 9 BP'!$F93:$EE93)+SUMIF('SPACELOG 10 BP'!$F$2:$EE$2,CO$4,'SPACELOG 10 BP'!$F93:$EE93)+SUMIF('SPACELOG 11 BP'!$F$2:$EE$2,CO$4,'SPACELOG 11 BP'!$F93:$EE93)+SUMIF('SPACELOG 12 BP'!$F$2:$EE$2,CO$4,'SPACELOG 12 BP'!$F93:$EE93)</f>
        <v>52500.645711684352</v>
      </c>
      <c r="CP93" s="448">
        <f>SUMIF('reporting montigny'!$F$2:$EE$2,CP$4,'reporting montigny'!$F93:$EE93)+SUMIF('reporting boissy'!$F$2:$EE$2,CP$4,'reporting boissy'!$F93:$EE93)+SUMIF('reporting moussy'!$F$2:$EE$2,CP$4,'reporting moussy'!$F92:$EE92)+SUMIF('reporting trappes'!$F$2:$EE$2,CP$4,'reporting trappes'!$F93:$EE93)+SUMIF('SPACELOG 5 BP'!$F$2:$EE$2,CP$4,'SPACELOG 5 BP'!$F93:$EE93)+SUMIF('SPACELOG 6 BP'!$F$2:$EE$2,CP$4,'SPACELOG 6 BP'!$F93:$EE93)+SUMIF('SPACELOG 7 BP'!$F$2:$EE$2,CP$4,'SPACELOG 7 BP'!$F93:$EE93)+SUMIF('SPACELOG 8 BP'!$F$2:$EE$2,CP$4,'SPACELOG 8 BP'!$F93:$EE93)+SUMIF('SPACELOG 9 BP'!$F$2:$EE$2,CP$4,'SPACELOG 9 BP'!$F93:$EE93)+SUMIF('SPACELOG 10 BP'!$F$2:$EE$2,CP$4,'SPACELOG 10 BP'!$F93:$EE93)+SUMIF('SPACELOG 11 BP'!$F$2:$EE$2,CP$4,'SPACELOG 11 BP'!$F93:$EE93)+SUMIF('SPACELOG 12 BP'!$F$2:$EE$2,CP$4,'SPACELOG 12 BP'!$F93:$EE93)</f>
        <v>52500.645711684352</v>
      </c>
      <c r="CQ93" s="448">
        <f>SUMIF('reporting montigny'!$F$2:$EE$2,CQ$4,'reporting montigny'!$F93:$EE93)+SUMIF('reporting boissy'!$F$2:$EE$2,CQ$4,'reporting boissy'!$F93:$EE93)+SUMIF('reporting moussy'!$F$2:$EE$2,CQ$4,'reporting moussy'!$F92:$EE92)+SUMIF('reporting trappes'!$F$2:$EE$2,CQ$4,'reporting trappes'!$F93:$EE93)+SUMIF('SPACELOG 5 BP'!$F$2:$EE$2,CQ$4,'SPACELOG 5 BP'!$F93:$EE93)+SUMIF('SPACELOG 6 BP'!$F$2:$EE$2,CQ$4,'SPACELOG 6 BP'!$F93:$EE93)+SUMIF('SPACELOG 7 BP'!$F$2:$EE$2,CQ$4,'SPACELOG 7 BP'!$F93:$EE93)+SUMIF('SPACELOG 8 BP'!$F$2:$EE$2,CQ$4,'SPACELOG 8 BP'!$F93:$EE93)+SUMIF('SPACELOG 9 BP'!$F$2:$EE$2,CQ$4,'SPACELOG 9 BP'!$F93:$EE93)+SUMIF('SPACELOG 10 BP'!$F$2:$EE$2,CQ$4,'SPACELOG 10 BP'!$F93:$EE93)+SUMIF('SPACELOG 11 BP'!$F$2:$EE$2,CQ$4,'SPACELOG 11 BP'!$F93:$EE93)+SUMIF('SPACELOG 12 BP'!$F$2:$EE$2,CQ$4,'SPACELOG 12 BP'!$F93:$EE93)</f>
        <v>52500.645711684352</v>
      </c>
      <c r="CR93" s="394">
        <f t="shared" ref="CR93" si="503">SUM(CF93:CQ93)</f>
        <v>591841.74854021228</v>
      </c>
      <c r="CS93" s="448">
        <f>SUMIF('reporting montigny'!$F$2:$EE$2,CS$4,'reporting montigny'!$F93:$EE93)+SUMIF('reporting boissy'!$F$2:$EE$2,CS$4,'reporting boissy'!$F93:$EE93)+SUMIF('reporting moussy'!$F$2:$EE$2,CS$4,'reporting moussy'!$F92:$EE92)+SUMIF('reporting trappes'!$F$2:$EE$2,CS$4,'reporting trappes'!$F93:$EE93)+SUMIF('SPACELOG 5 BP'!$F$2:$EE$2,CS$4,'SPACELOG 5 BP'!$F93:$EE93)+SUMIF('SPACELOG 6 BP'!$F$2:$EE$2,CS$4,'SPACELOG 6 BP'!$F93:$EE93)+SUMIF('SPACELOG 7 BP'!$F$2:$EE$2,CS$4,'SPACELOG 7 BP'!$F93:$EE93)+SUMIF('SPACELOG 8 BP'!$F$2:$EE$2,CS$4,'SPACELOG 8 BP'!$F93:$EE93)+SUMIF('SPACELOG 9 BP'!$F$2:$EE$2,CS$4,'SPACELOG 9 BP'!$F93:$EE93)+SUMIF('SPACELOG 10 BP'!$F$2:$EE$2,CS$4,'SPACELOG 10 BP'!$F93:$EE93)+SUMIF('SPACELOG 11 BP'!$F$2:$EE$2,CS$4,'SPACELOG 11 BP'!$F93:$EE93)+SUMIF('SPACELOG 12 BP'!$F$2:$EE$2,CS$4,'SPACELOG 12 BP'!$F93:$EE93)</f>
        <v>50475.645711684352</v>
      </c>
      <c r="CT93" s="448">
        <f>SUMIF('reporting montigny'!$F$2:$EE$2,CT$4,'reporting montigny'!$F93:$EE93)+SUMIF('reporting boissy'!$F$2:$EE$2,CT$4,'reporting boissy'!$F93:$EE93)+SUMIF('reporting moussy'!$F$2:$EE$2,CT$4,'reporting moussy'!$F92:$EE92)+SUMIF('reporting trappes'!$F$2:$EE$2,CT$4,'reporting trappes'!$F93:$EE93)+SUMIF('SPACELOG 5 BP'!$F$2:$EE$2,CT$4,'SPACELOG 5 BP'!$F93:$EE93)+SUMIF('SPACELOG 6 BP'!$F$2:$EE$2,CT$4,'SPACELOG 6 BP'!$F93:$EE93)+SUMIF('SPACELOG 7 BP'!$F$2:$EE$2,CT$4,'SPACELOG 7 BP'!$F93:$EE93)+SUMIF('SPACELOG 8 BP'!$F$2:$EE$2,CT$4,'SPACELOG 8 BP'!$F93:$EE93)+SUMIF('SPACELOG 9 BP'!$F$2:$EE$2,CT$4,'SPACELOG 9 BP'!$F93:$EE93)+SUMIF('SPACELOG 10 BP'!$F$2:$EE$2,CT$4,'SPACELOG 10 BP'!$F93:$EE93)+SUMIF('SPACELOG 11 BP'!$F$2:$EE$2,CT$4,'SPACELOG 11 BP'!$F93:$EE93)+SUMIF('SPACELOG 12 BP'!$F$2:$EE$2,CT$4,'SPACELOG 12 BP'!$F93:$EE93)</f>
        <v>52100.645711684352</v>
      </c>
      <c r="CU93" s="448">
        <f>SUMIF('reporting montigny'!$F$2:$EE$2,CU$4,'reporting montigny'!$F93:$EE93)+SUMIF('reporting boissy'!$F$2:$EE$2,CU$4,'reporting boissy'!$F93:$EE93)+SUMIF('reporting moussy'!$F$2:$EE$2,CU$4,'reporting moussy'!$F92:$EE92)+SUMIF('reporting trappes'!$F$2:$EE$2,CU$4,'reporting trappes'!$F93:$EE93)+SUMIF('SPACELOG 5 BP'!$F$2:$EE$2,CU$4,'SPACELOG 5 BP'!$F93:$EE93)+SUMIF('SPACELOG 6 BP'!$F$2:$EE$2,CU$4,'SPACELOG 6 BP'!$F93:$EE93)+SUMIF('SPACELOG 7 BP'!$F$2:$EE$2,CU$4,'SPACELOG 7 BP'!$F93:$EE93)+SUMIF('SPACELOG 8 BP'!$F$2:$EE$2,CU$4,'SPACELOG 8 BP'!$F93:$EE93)+SUMIF('SPACELOG 9 BP'!$F$2:$EE$2,CU$4,'SPACELOG 9 BP'!$F93:$EE93)+SUMIF('SPACELOG 10 BP'!$F$2:$EE$2,CU$4,'SPACELOG 10 BP'!$F93:$EE93)+SUMIF('SPACELOG 11 BP'!$F$2:$EE$2,CU$4,'SPACELOG 11 BP'!$F93:$EE93)+SUMIF('SPACELOG 12 BP'!$F$2:$EE$2,CU$4,'SPACELOG 12 BP'!$F93:$EE93)</f>
        <v>41159.645711684352</v>
      </c>
      <c r="CV93" s="448">
        <f>SUMIF('reporting montigny'!$F$2:$EE$2,CV$4,'reporting montigny'!$F93:$EE93)+SUMIF('reporting boissy'!$F$2:$EE$2,CV$4,'reporting boissy'!$F93:$EE93)+SUMIF('reporting moussy'!$F$2:$EE$2,CV$4,'reporting moussy'!$F92:$EE92)+SUMIF('reporting trappes'!$F$2:$EE$2,CV$4,'reporting trappes'!$F93:$EE93)+SUMIF('SPACELOG 5 BP'!$F$2:$EE$2,CV$4,'SPACELOG 5 BP'!$F93:$EE93)+SUMIF('SPACELOG 6 BP'!$F$2:$EE$2,CV$4,'SPACELOG 6 BP'!$F93:$EE93)+SUMIF('SPACELOG 7 BP'!$F$2:$EE$2,CV$4,'SPACELOG 7 BP'!$F93:$EE93)+SUMIF('SPACELOG 8 BP'!$F$2:$EE$2,CV$4,'SPACELOG 8 BP'!$F93:$EE93)+SUMIF('SPACELOG 9 BP'!$F$2:$EE$2,CV$4,'SPACELOG 9 BP'!$F93:$EE93)+SUMIF('SPACELOG 10 BP'!$F$2:$EE$2,CV$4,'SPACELOG 10 BP'!$F93:$EE93)+SUMIF('SPACELOG 11 BP'!$F$2:$EE$2,CV$4,'SPACELOG 11 BP'!$F93:$EE93)+SUMIF('SPACELOG 12 BP'!$F$2:$EE$2,CV$4,'SPACELOG 12 BP'!$F93:$EE93)</f>
        <v>52500.645711684352</v>
      </c>
      <c r="CW93" s="448">
        <f>SUMIF('reporting montigny'!$F$2:$EE$2,CW$4,'reporting montigny'!$F93:$EE93)+SUMIF('reporting boissy'!$F$2:$EE$2,CW$4,'reporting boissy'!$F93:$EE93)+SUMIF('reporting moussy'!$F$2:$EE$2,CW$4,'reporting moussy'!$F92:$EE92)+SUMIF('reporting trappes'!$F$2:$EE$2,CW$4,'reporting trappes'!$F93:$EE93)+SUMIF('SPACELOG 5 BP'!$F$2:$EE$2,CW$4,'SPACELOG 5 BP'!$F93:$EE93)+SUMIF('SPACELOG 6 BP'!$F$2:$EE$2,CW$4,'SPACELOG 6 BP'!$F93:$EE93)+SUMIF('SPACELOG 7 BP'!$F$2:$EE$2,CW$4,'SPACELOG 7 BP'!$F93:$EE93)+SUMIF('SPACELOG 8 BP'!$F$2:$EE$2,CW$4,'SPACELOG 8 BP'!$F93:$EE93)+SUMIF('SPACELOG 9 BP'!$F$2:$EE$2,CW$4,'SPACELOG 9 BP'!$F93:$EE93)+SUMIF('SPACELOG 10 BP'!$F$2:$EE$2,CW$4,'SPACELOG 10 BP'!$F93:$EE93)+SUMIF('SPACELOG 11 BP'!$F$2:$EE$2,CW$4,'SPACELOG 11 BP'!$F93:$EE93)+SUMIF('SPACELOG 12 BP'!$F$2:$EE$2,CW$4,'SPACELOG 12 BP'!$F93:$EE93)</f>
        <v>52500.645711684352</v>
      </c>
      <c r="CX93" s="448">
        <f>SUMIF('reporting montigny'!$F$2:$EE$2,CX$4,'reporting montigny'!$F93:$EE93)+SUMIF('reporting boissy'!$F$2:$EE$2,CX$4,'reporting boissy'!$F93:$EE93)+SUMIF('reporting moussy'!$F$2:$EE$2,CX$4,'reporting moussy'!$F92:$EE92)+SUMIF('reporting trappes'!$F$2:$EE$2,CX$4,'reporting trappes'!$F93:$EE93)+SUMIF('SPACELOG 5 BP'!$F$2:$EE$2,CX$4,'SPACELOG 5 BP'!$F93:$EE93)+SUMIF('SPACELOG 6 BP'!$F$2:$EE$2,CX$4,'SPACELOG 6 BP'!$F93:$EE93)+SUMIF('SPACELOG 7 BP'!$F$2:$EE$2,CX$4,'SPACELOG 7 BP'!$F93:$EE93)+SUMIF('SPACELOG 8 BP'!$F$2:$EE$2,CX$4,'SPACELOG 8 BP'!$F93:$EE93)+SUMIF('SPACELOG 9 BP'!$F$2:$EE$2,CX$4,'SPACELOG 9 BP'!$F93:$EE93)+SUMIF('SPACELOG 10 BP'!$F$2:$EE$2,CX$4,'SPACELOG 10 BP'!$F93:$EE93)+SUMIF('SPACELOG 11 BP'!$F$2:$EE$2,CX$4,'SPACELOG 11 BP'!$F93:$EE93)+SUMIF('SPACELOG 12 BP'!$F$2:$EE$2,CX$4,'SPACELOG 12 BP'!$F93:$EE93)</f>
        <v>52500.645711684352</v>
      </c>
      <c r="CY93" s="448">
        <f>SUMIF('reporting montigny'!$F$2:$EE$2,CY$4,'reporting montigny'!$F93:$EE93)+SUMIF('reporting boissy'!$F$2:$EE$2,CY$4,'reporting boissy'!$F93:$EE93)+SUMIF('reporting moussy'!$F$2:$EE$2,CY$4,'reporting moussy'!$F92:$EE92)+SUMIF('reporting trappes'!$F$2:$EE$2,CY$4,'reporting trappes'!$F93:$EE93)+SUMIF('SPACELOG 5 BP'!$F$2:$EE$2,CY$4,'SPACELOG 5 BP'!$F93:$EE93)+SUMIF('SPACELOG 6 BP'!$F$2:$EE$2,CY$4,'SPACELOG 6 BP'!$F93:$EE93)+SUMIF('SPACELOG 7 BP'!$F$2:$EE$2,CY$4,'SPACELOG 7 BP'!$F93:$EE93)+SUMIF('SPACELOG 8 BP'!$F$2:$EE$2,CY$4,'SPACELOG 8 BP'!$F93:$EE93)+SUMIF('SPACELOG 9 BP'!$F$2:$EE$2,CY$4,'SPACELOG 9 BP'!$F93:$EE93)+SUMIF('SPACELOG 10 BP'!$F$2:$EE$2,CY$4,'SPACELOG 10 BP'!$F93:$EE93)+SUMIF('SPACELOG 11 BP'!$F$2:$EE$2,CY$4,'SPACELOG 11 BP'!$F93:$EE93)+SUMIF('SPACELOG 12 BP'!$F$2:$EE$2,CY$4,'SPACELOG 12 BP'!$F93:$EE93)</f>
        <v>52500.645711684352</v>
      </c>
      <c r="CZ93" s="448">
        <f>SUMIF('reporting montigny'!$F$2:$EE$2,CZ$4,'reporting montigny'!$F93:$EE93)+SUMIF('reporting boissy'!$F$2:$EE$2,CZ$4,'reporting boissy'!$F93:$EE93)+SUMIF('reporting moussy'!$F$2:$EE$2,CZ$4,'reporting moussy'!$F92:$EE92)+SUMIF('reporting trappes'!$F$2:$EE$2,CZ$4,'reporting trappes'!$F93:$EE93)+SUMIF('SPACELOG 5 BP'!$F$2:$EE$2,CZ$4,'SPACELOG 5 BP'!$F93:$EE93)+SUMIF('SPACELOG 6 BP'!$F$2:$EE$2,CZ$4,'SPACELOG 6 BP'!$F93:$EE93)+SUMIF('SPACELOG 7 BP'!$F$2:$EE$2,CZ$4,'SPACELOG 7 BP'!$F93:$EE93)+SUMIF('SPACELOG 8 BP'!$F$2:$EE$2,CZ$4,'SPACELOG 8 BP'!$F93:$EE93)+SUMIF('SPACELOG 9 BP'!$F$2:$EE$2,CZ$4,'SPACELOG 9 BP'!$F93:$EE93)+SUMIF('SPACELOG 10 BP'!$F$2:$EE$2,CZ$4,'SPACELOG 10 BP'!$F93:$EE93)+SUMIF('SPACELOG 11 BP'!$F$2:$EE$2,CZ$4,'SPACELOG 11 BP'!$F93:$EE93)+SUMIF('SPACELOG 12 BP'!$F$2:$EE$2,CZ$4,'SPACELOG 12 BP'!$F93:$EE93)</f>
        <v>52500.645711684352</v>
      </c>
      <c r="DA93" s="448">
        <f>SUMIF('reporting montigny'!$F$2:$EE$2,DA$4,'reporting montigny'!$F93:$EE93)+SUMIF('reporting boissy'!$F$2:$EE$2,DA$4,'reporting boissy'!$F93:$EE93)+SUMIF('reporting moussy'!$F$2:$EE$2,DA$4,'reporting moussy'!$F92:$EE92)+SUMIF('reporting trappes'!$F$2:$EE$2,DA$4,'reporting trappes'!$F93:$EE93)+SUMIF('SPACELOG 5 BP'!$F$2:$EE$2,DA$4,'SPACELOG 5 BP'!$F93:$EE93)+SUMIF('SPACELOG 6 BP'!$F$2:$EE$2,DA$4,'SPACELOG 6 BP'!$F93:$EE93)+SUMIF('SPACELOG 7 BP'!$F$2:$EE$2,DA$4,'SPACELOG 7 BP'!$F93:$EE93)+SUMIF('SPACELOG 8 BP'!$F$2:$EE$2,DA$4,'SPACELOG 8 BP'!$F93:$EE93)+SUMIF('SPACELOG 9 BP'!$F$2:$EE$2,DA$4,'SPACELOG 9 BP'!$F93:$EE93)+SUMIF('SPACELOG 10 BP'!$F$2:$EE$2,DA$4,'SPACELOG 10 BP'!$F93:$EE93)+SUMIF('SPACELOG 11 BP'!$F$2:$EE$2,DA$4,'SPACELOG 11 BP'!$F93:$EE93)+SUMIF('SPACELOG 12 BP'!$F$2:$EE$2,DA$4,'SPACELOG 12 BP'!$F93:$EE93)</f>
        <v>52500.645711684352</v>
      </c>
      <c r="DB93" s="448">
        <f>SUMIF('reporting montigny'!$F$2:$EE$2,DB$4,'reporting montigny'!$F93:$EE93)+SUMIF('reporting boissy'!$F$2:$EE$2,DB$4,'reporting boissy'!$F93:$EE93)+SUMIF('reporting moussy'!$F$2:$EE$2,DB$4,'reporting moussy'!$F92:$EE92)+SUMIF('reporting trappes'!$F$2:$EE$2,DB$4,'reporting trappes'!$F93:$EE93)+SUMIF('SPACELOG 5 BP'!$F$2:$EE$2,DB$4,'SPACELOG 5 BP'!$F93:$EE93)+SUMIF('SPACELOG 6 BP'!$F$2:$EE$2,DB$4,'SPACELOG 6 BP'!$F93:$EE93)+SUMIF('SPACELOG 7 BP'!$F$2:$EE$2,DB$4,'SPACELOG 7 BP'!$F93:$EE93)+SUMIF('SPACELOG 8 BP'!$F$2:$EE$2,DB$4,'SPACELOG 8 BP'!$F93:$EE93)+SUMIF('SPACELOG 9 BP'!$F$2:$EE$2,DB$4,'SPACELOG 9 BP'!$F93:$EE93)+SUMIF('SPACELOG 10 BP'!$F$2:$EE$2,DB$4,'SPACELOG 10 BP'!$F93:$EE93)+SUMIF('SPACELOG 11 BP'!$F$2:$EE$2,DB$4,'SPACELOG 11 BP'!$F93:$EE93)+SUMIF('SPACELOG 12 BP'!$F$2:$EE$2,DB$4,'SPACELOG 12 BP'!$F93:$EE93)</f>
        <v>52500.645711684352</v>
      </c>
      <c r="DC93" s="448">
        <f>SUMIF('reporting montigny'!$F$2:$EE$2,DC$4,'reporting montigny'!$F93:$EE93)+SUMIF('reporting boissy'!$F$2:$EE$2,DC$4,'reporting boissy'!$F93:$EE93)+SUMIF('reporting moussy'!$F$2:$EE$2,DC$4,'reporting moussy'!$F92:$EE92)+SUMIF('reporting trappes'!$F$2:$EE$2,DC$4,'reporting trappes'!$F93:$EE93)+SUMIF('SPACELOG 5 BP'!$F$2:$EE$2,DC$4,'SPACELOG 5 BP'!$F93:$EE93)+SUMIF('SPACELOG 6 BP'!$F$2:$EE$2,DC$4,'SPACELOG 6 BP'!$F93:$EE93)+SUMIF('SPACELOG 7 BP'!$F$2:$EE$2,DC$4,'SPACELOG 7 BP'!$F93:$EE93)+SUMIF('SPACELOG 8 BP'!$F$2:$EE$2,DC$4,'SPACELOG 8 BP'!$F93:$EE93)+SUMIF('SPACELOG 9 BP'!$F$2:$EE$2,DC$4,'SPACELOG 9 BP'!$F93:$EE93)+SUMIF('SPACELOG 10 BP'!$F$2:$EE$2,DC$4,'SPACELOG 10 BP'!$F93:$EE93)+SUMIF('SPACELOG 11 BP'!$F$2:$EE$2,DC$4,'SPACELOG 11 BP'!$F93:$EE93)+SUMIF('SPACELOG 12 BP'!$F$2:$EE$2,DC$4,'SPACELOG 12 BP'!$F93:$EE93)</f>
        <v>52500.645711684352</v>
      </c>
      <c r="DD93" s="448">
        <f>SUMIF('reporting montigny'!$F$2:$EE$2,DD$4,'reporting montigny'!$F93:$EE93)+SUMIF('reporting boissy'!$F$2:$EE$2,DD$4,'reporting boissy'!$F93:$EE93)+SUMIF('reporting moussy'!$F$2:$EE$2,DD$4,'reporting moussy'!$F92:$EE92)+SUMIF('reporting trappes'!$F$2:$EE$2,DD$4,'reporting trappes'!$F93:$EE93)+SUMIF('SPACELOG 5 BP'!$F$2:$EE$2,DD$4,'SPACELOG 5 BP'!$F93:$EE93)+SUMIF('SPACELOG 6 BP'!$F$2:$EE$2,DD$4,'SPACELOG 6 BP'!$F93:$EE93)+SUMIF('SPACELOG 7 BP'!$F$2:$EE$2,DD$4,'SPACELOG 7 BP'!$F93:$EE93)+SUMIF('SPACELOG 8 BP'!$F$2:$EE$2,DD$4,'SPACELOG 8 BP'!$F93:$EE93)+SUMIF('SPACELOG 9 BP'!$F$2:$EE$2,DD$4,'SPACELOG 9 BP'!$F93:$EE93)+SUMIF('SPACELOG 10 BP'!$F$2:$EE$2,DD$4,'SPACELOG 10 BP'!$F93:$EE93)+SUMIF('SPACELOG 11 BP'!$F$2:$EE$2,DD$4,'SPACELOG 11 BP'!$F93:$EE93)+SUMIF('SPACELOG 12 BP'!$F$2:$EE$2,DD$4,'SPACELOG 12 BP'!$F93:$EE93)</f>
        <v>52500.645711684352</v>
      </c>
      <c r="DE93" s="394">
        <f t="shared" ref="DE93" si="504">SUM(CS93:DD93)</f>
        <v>616241.74854021228</v>
      </c>
      <c r="DF93" s="448">
        <f>SUMIF('reporting montigny'!$F$2:$EE$2,DF$4,'reporting montigny'!$F93:$EE93)+SUMIF('reporting boissy'!$F$2:$EE$2,DF$4,'reporting boissy'!$F93:$EE93)+SUMIF('reporting moussy'!$F$2:$EE$2,DF$4,'reporting moussy'!$F92:$EE92)+SUMIF('reporting trappes'!$F$2:$EE$2,DF$4,'reporting trappes'!$F93:$EE93)+SUMIF('SPACELOG 5 BP'!$F$2:$EE$2,DF$4,'SPACELOG 5 BP'!$F93:$EE93)+SUMIF('SPACELOG 6 BP'!$F$2:$EE$2,DF$4,'SPACELOG 6 BP'!$F93:$EE93)+SUMIF('SPACELOG 7 BP'!$F$2:$EE$2,DF$4,'SPACELOG 7 BP'!$F93:$EE93)+SUMIF('SPACELOG 8 BP'!$F$2:$EE$2,DF$4,'SPACELOG 8 BP'!$F93:$EE93)+SUMIF('SPACELOG 9 BP'!$F$2:$EE$2,DF$4,'SPACELOG 9 BP'!$F93:$EE93)+SUMIF('SPACELOG 10 BP'!$F$2:$EE$2,DF$4,'SPACELOG 10 BP'!$F93:$EE93)+SUMIF('SPACELOG 11 BP'!$F$2:$EE$2,DF$4,'SPACELOG 11 BP'!$F93:$EE93)+SUMIF('SPACELOG 12 BP'!$F$2:$EE$2,DF$4,'SPACELOG 12 BP'!$F93:$EE93)</f>
        <v>50475.645711684352</v>
      </c>
      <c r="DG93" s="448">
        <f>SUMIF('reporting montigny'!$F$2:$EE$2,DG$4,'reporting montigny'!$F93:$EE93)+SUMIF('reporting boissy'!$F$2:$EE$2,DG$4,'reporting boissy'!$F93:$EE93)+SUMIF('reporting moussy'!$F$2:$EE$2,DG$4,'reporting moussy'!$F92:$EE92)+SUMIF('reporting trappes'!$F$2:$EE$2,DG$4,'reporting trappes'!$F93:$EE93)+SUMIF('SPACELOG 5 BP'!$F$2:$EE$2,DG$4,'SPACELOG 5 BP'!$F93:$EE93)+SUMIF('SPACELOG 6 BP'!$F$2:$EE$2,DG$4,'SPACELOG 6 BP'!$F93:$EE93)+SUMIF('SPACELOG 7 BP'!$F$2:$EE$2,DG$4,'SPACELOG 7 BP'!$F93:$EE93)+SUMIF('SPACELOG 8 BP'!$F$2:$EE$2,DG$4,'SPACELOG 8 BP'!$F93:$EE93)+SUMIF('SPACELOG 9 BP'!$F$2:$EE$2,DG$4,'SPACELOG 9 BP'!$F93:$EE93)+SUMIF('SPACELOG 10 BP'!$F$2:$EE$2,DG$4,'SPACELOG 10 BP'!$F93:$EE93)+SUMIF('SPACELOG 11 BP'!$F$2:$EE$2,DG$4,'SPACELOG 11 BP'!$F93:$EE93)+SUMIF('SPACELOG 12 BP'!$F$2:$EE$2,DG$4,'SPACELOG 12 BP'!$F93:$EE93)</f>
        <v>52100.645711684352</v>
      </c>
      <c r="DH93" s="448">
        <f>SUMIF('reporting montigny'!$F$2:$EE$2,DH$4,'reporting montigny'!$F93:$EE93)+SUMIF('reporting boissy'!$F$2:$EE$2,DH$4,'reporting boissy'!$F93:$EE93)+SUMIF('reporting moussy'!$F$2:$EE$2,DH$4,'reporting moussy'!$F92:$EE92)+SUMIF('reporting trappes'!$F$2:$EE$2,DH$4,'reporting trappes'!$F93:$EE93)+SUMIF('SPACELOG 5 BP'!$F$2:$EE$2,DH$4,'SPACELOG 5 BP'!$F93:$EE93)+SUMIF('SPACELOG 6 BP'!$F$2:$EE$2,DH$4,'SPACELOG 6 BP'!$F93:$EE93)+SUMIF('SPACELOG 7 BP'!$F$2:$EE$2,DH$4,'SPACELOG 7 BP'!$F93:$EE93)+SUMIF('SPACELOG 8 BP'!$F$2:$EE$2,DH$4,'SPACELOG 8 BP'!$F93:$EE93)+SUMIF('SPACELOG 9 BP'!$F$2:$EE$2,DH$4,'SPACELOG 9 BP'!$F93:$EE93)+SUMIF('SPACELOG 10 BP'!$F$2:$EE$2,DH$4,'SPACELOG 10 BP'!$F93:$EE93)+SUMIF('SPACELOG 11 BP'!$F$2:$EE$2,DH$4,'SPACELOG 11 BP'!$F93:$EE93)+SUMIF('SPACELOG 12 BP'!$F$2:$EE$2,DH$4,'SPACELOG 12 BP'!$F93:$EE93)</f>
        <v>41159.645711684352</v>
      </c>
      <c r="DI93" s="448">
        <f>SUMIF('reporting montigny'!$F$2:$EE$2,DI$4,'reporting montigny'!$F93:$EE93)+SUMIF('reporting boissy'!$F$2:$EE$2,DI$4,'reporting boissy'!$F93:$EE93)+SUMIF('reporting moussy'!$F$2:$EE$2,DI$4,'reporting moussy'!$F92:$EE92)+SUMIF('reporting trappes'!$F$2:$EE$2,DI$4,'reporting trappes'!$F93:$EE93)+SUMIF('SPACELOG 5 BP'!$F$2:$EE$2,DI$4,'SPACELOG 5 BP'!$F93:$EE93)+SUMIF('SPACELOG 6 BP'!$F$2:$EE$2,DI$4,'SPACELOG 6 BP'!$F93:$EE93)+SUMIF('SPACELOG 7 BP'!$F$2:$EE$2,DI$4,'SPACELOG 7 BP'!$F93:$EE93)+SUMIF('SPACELOG 8 BP'!$F$2:$EE$2,DI$4,'SPACELOG 8 BP'!$F93:$EE93)+SUMIF('SPACELOG 9 BP'!$F$2:$EE$2,DI$4,'SPACELOG 9 BP'!$F93:$EE93)+SUMIF('SPACELOG 10 BP'!$F$2:$EE$2,DI$4,'SPACELOG 10 BP'!$F93:$EE93)+SUMIF('SPACELOG 11 BP'!$F$2:$EE$2,DI$4,'SPACELOG 11 BP'!$F93:$EE93)+SUMIF('SPACELOG 12 BP'!$F$2:$EE$2,DI$4,'SPACELOG 12 BP'!$F93:$EE93)</f>
        <v>52500.645711684352</v>
      </c>
      <c r="DJ93" s="448">
        <f>SUMIF('reporting montigny'!$F$2:$EE$2,DJ$4,'reporting montigny'!$F93:$EE93)+SUMIF('reporting boissy'!$F$2:$EE$2,DJ$4,'reporting boissy'!$F93:$EE93)+SUMIF('reporting moussy'!$F$2:$EE$2,DJ$4,'reporting moussy'!$F92:$EE92)+SUMIF('reporting trappes'!$F$2:$EE$2,DJ$4,'reporting trappes'!$F93:$EE93)+SUMIF('SPACELOG 5 BP'!$F$2:$EE$2,DJ$4,'SPACELOG 5 BP'!$F93:$EE93)+SUMIF('SPACELOG 6 BP'!$F$2:$EE$2,DJ$4,'SPACELOG 6 BP'!$F93:$EE93)+SUMIF('SPACELOG 7 BP'!$F$2:$EE$2,DJ$4,'SPACELOG 7 BP'!$F93:$EE93)+SUMIF('SPACELOG 8 BP'!$F$2:$EE$2,DJ$4,'SPACELOG 8 BP'!$F93:$EE93)+SUMIF('SPACELOG 9 BP'!$F$2:$EE$2,DJ$4,'SPACELOG 9 BP'!$F93:$EE93)+SUMIF('SPACELOG 10 BP'!$F$2:$EE$2,DJ$4,'SPACELOG 10 BP'!$F93:$EE93)+SUMIF('SPACELOG 11 BP'!$F$2:$EE$2,DJ$4,'SPACELOG 11 BP'!$F93:$EE93)+SUMIF('SPACELOG 12 BP'!$F$2:$EE$2,DJ$4,'SPACELOG 12 BP'!$F93:$EE93)</f>
        <v>52500.645711684352</v>
      </c>
      <c r="DK93" s="448">
        <f>SUMIF('reporting montigny'!$F$2:$EE$2,DK$4,'reporting montigny'!$F93:$EE93)+SUMIF('reporting boissy'!$F$2:$EE$2,DK$4,'reporting boissy'!$F93:$EE93)+SUMIF('reporting moussy'!$F$2:$EE$2,DK$4,'reporting moussy'!$F92:$EE92)+SUMIF('reporting trappes'!$F$2:$EE$2,DK$4,'reporting trappes'!$F93:$EE93)+SUMIF('SPACELOG 5 BP'!$F$2:$EE$2,DK$4,'SPACELOG 5 BP'!$F93:$EE93)+SUMIF('SPACELOG 6 BP'!$F$2:$EE$2,DK$4,'SPACELOG 6 BP'!$F93:$EE93)+SUMIF('SPACELOG 7 BP'!$F$2:$EE$2,DK$4,'SPACELOG 7 BP'!$F93:$EE93)+SUMIF('SPACELOG 8 BP'!$F$2:$EE$2,DK$4,'SPACELOG 8 BP'!$F93:$EE93)+SUMIF('SPACELOG 9 BP'!$F$2:$EE$2,DK$4,'SPACELOG 9 BP'!$F93:$EE93)+SUMIF('SPACELOG 10 BP'!$F$2:$EE$2,DK$4,'SPACELOG 10 BP'!$F93:$EE93)+SUMIF('SPACELOG 11 BP'!$F$2:$EE$2,DK$4,'SPACELOG 11 BP'!$F93:$EE93)+SUMIF('SPACELOG 12 BP'!$F$2:$EE$2,DK$4,'SPACELOG 12 BP'!$F93:$EE93)</f>
        <v>52500.645711684352</v>
      </c>
      <c r="DL93" s="448">
        <f>SUMIF('reporting montigny'!$F$2:$EE$2,DL$4,'reporting montigny'!$F93:$EE93)+SUMIF('reporting boissy'!$F$2:$EE$2,DL$4,'reporting boissy'!$F93:$EE93)+SUMIF('reporting moussy'!$F$2:$EE$2,DL$4,'reporting moussy'!$F92:$EE92)+SUMIF('reporting trappes'!$F$2:$EE$2,DL$4,'reporting trappes'!$F93:$EE93)+SUMIF('SPACELOG 5 BP'!$F$2:$EE$2,DL$4,'SPACELOG 5 BP'!$F93:$EE93)+SUMIF('SPACELOG 6 BP'!$F$2:$EE$2,DL$4,'SPACELOG 6 BP'!$F93:$EE93)+SUMIF('SPACELOG 7 BP'!$F$2:$EE$2,DL$4,'SPACELOG 7 BP'!$F93:$EE93)+SUMIF('SPACELOG 8 BP'!$F$2:$EE$2,DL$4,'SPACELOG 8 BP'!$F93:$EE93)+SUMIF('SPACELOG 9 BP'!$F$2:$EE$2,DL$4,'SPACELOG 9 BP'!$F93:$EE93)+SUMIF('SPACELOG 10 BP'!$F$2:$EE$2,DL$4,'SPACELOG 10 BP'!$F93:$EE93)+SUMIF('SPACELOG 11 BP'!$F$2:$EE$2,DL$4,'SPACELOG 11 BP'!$F93:$EE93)+SUMIF('SPACELOG 12 BP'!$F$2:$EE$2,DL$4,'SPACELOG 12 BP'!$F93:$EE93)</f>
        <v>52500.645711684352</v>
      </c>
      <c r="DM93" s="448">
        <f>SUMIF('reporting montigny'!$F$2:$EE$2,DM$4,'reporting montigny'!$F93:$EE93)+SUMIF('reporting boissy'!$F$2:$EE$2,DM$4,'reporting boissy'!$F93:$EE93)+SUMIF('reporting moussy'!$F$2:$EE$2,DM$4,'reporting moussy'!$F92:$EE92)+SUMIF('reporting trappes'!$F$2:$EE$2,DM$4,'reporting trappes'!$F93:$EE93)+SUMIF('SPACELOG 5 BP'!$F$2:$EE$2,DM$4,'SPACELOG 5 BP'!$F93:$EE93)+SUMIF('SPACELOG 6 BP'!$F$2:$EE$2,DM$4,'SPACELOG 6 BP'!$F93:$EE93)+SUMIF('SPACELOG 7 BP'!$F$2:$EE$2,DM$4,'SPACELOG 7 BP'!$F93:$EE93)+SUMIF('SPACELOG 8 BP'!$F$2:$EE$2,DM$4,'SPACELOG 8 BP'!$F93:$EE93)+SUMIF('SPACELOG 9 BP'!$F$2:$EE$2,DM$4,'SPACELOG 9 BP'!$F93:$EE93)+SUMIF('SPACELOG 10 BP'!$F$2:$EE$2,DM$4,'SPACELOG 10 BP'!$F93:$EE93)+SUMIF('SPACELOG 11 BP'!$F$2:$EE$2,DM$4,'SPACELOG 11 BP'!$F93:$EE93)+SUMIF('SPACELOG 12 BP'!$F$2:$EE$2,DM$4,'SPACELOG 12 BP'!$F93:$EE93)</f>
        <v>52500.645711684352</v>
      </c>
      <c r="DN93" s="448">
        <f>SUMIF('reporting montigny'!$F$2:$EE$2,DN$4,'reporting montigny'!$F93:$EE93)+SUMIF('reporting boissy'!$F$2:$EE$2,DN$4,'reporting boissy'!$F93:$EE93)+SUMIF('reporting moussy'!$F$2:$EE$2,DN$4,'reporting moussy'!$F92:$EE92)+SUMIF('reporting trappes'!$F$2:$EE$2,DN$4,'reporting trappes'!$F93:$EE93)+SUMIF('SPACELOG 5 BP'!$F$2:$EE$2,DN$4,'SPACELOG 5 BP'!$F93:$EE93)+SUMIF('SPACELOG 6 BP'!$F$2:$EE$2,DN$4,'SPACELOG 6 BP'!$F93:$EE93)+SUMIF('SPACELOG 7 BP'!$F$2:$EE$2,DN$4,'SPACELOG 7 BP'!$F93:$EE93)+SUMIF('SPACELOG 8 BP'!$F$2:$EE$2,DN$4,'SPACELOG 8 BP'!$F93:$EE93)+SUMIF('SPACELOG 9 BP'!$F$2:$EE$2,DN$4,'SPACELOG 9 BP'!$F93:$EE93)+SUMIF('SPACELOG 10 BP'!$F$2:$EE$2,DN$4,'SPACELOG 10 BP'!$F93:$EE93)+SUMIF('SPACELOG 11 BP'!$F$2:$EE$2,DN$4,'SPACELOG 11 BP'!$F93:$EE93)+SUMIF('SPACELOG 12 BP'!$F$2:$EE$2,DN$4,'SPACELOG 12 BP'!$F93:$EE93)</f>
        <v>52500.645711684352</v>
      </c>
      <c r="DO93" s="448">
        <f>SUMIF('reporting montigny'!$F$2:$EE$2,DO$4,'reporting montigny'!$F93:$EE93)+SUMIF('reporting boissy'!$F$2:$EE$2,DO$4,'reporting boissy'!$F93:$EE93)+SUMIF('reporting moussy'!$F$2:$EE$2,DO$4,'reporting moussy'!$F92:$EE92)+SUMIF('reporting trappes'!$F$2:$EE$2,DO$4,'reporting trappes'!$F93:$EE93)+SUMIF('SPACELOG 5 BP'!$F$2:$EE$2,DO$4,'SPACELOG 5 BP'!$F93:$EE93)+SUMIF('SPACELOG 6 BP'!$F$2:$EE$2,DO$4,'SPACELOG 6 BP'!$F93:$EE93)+SUMIF('SPACELOG 7 BP'!$F$2:$EE$2,DO$4,'SPACELOG 7 BP'!$F93:$EE93)+SUMIF('SPACELOG 8 BP'!$F$2:$EE$2,DO$4,'SPACELOG 8 BP'!$F93:$EE93)+SUMIF('SPACELOG 9 BP'!$F$2:$EE$2,DO$4,'SPACELOG 9 BP'!$F93:$EE93)+SUMIF('SPACELOG 10 BP'!$F$2:$EE$2,DO$4,'SPACELOG 10 BP'!$F93:$EE93)+SUMIF('SPACELOG 11 BP'!$F$2:$EE$2,DO$4,'SPACELOG 11 BP'!$F93:$EE93)+SUMIF('SPACELOG 12 BP'!$F$2:$EE$2,DO$4,'SPACELOG 12 BP'!$F93:$EE93)</f>
        <v>52500.645711684352</v>
      </c>
      <c r="DP93" s="448">
        <f>SUMIF('reporting montigny'!$F$2:$EE$2,DP$4,'reporting montigny'!$F93:$EE93)+SUMIF('reporting boissy'!$F$2:$EE$2,DP$4,'reporting boissy'!$F93:$EE93)+SUMIF('reporting moussy'!$F$2:$EE$2,DP$4,'reporting moussy'!$F92:$EE92)+SUMIF('reporting trappes'!$F$2:$EE$2,DP$4,'reporting trappes'!$F93:$EE93)+SUMIF('SPACELOG 5 BP'!$F$2:$EE$2,DP$4,'SPACELOG 5 BP'!$F93:$EE93)+SUMIF('SPACELOG 6 BP'!$F$2:$EE$2,DP$4,'SPACELOG 6 BP'!$F93:$EE93)+SUMIF('SPACELOG 7 BP'!$F$2:$EE$2,DP$4,'SPACELOG 7 BP'!$F93:$EE93)+SUMIF('SPACELOG 8 BP'!$F$2:$EE$2,DP$4,'SPACELOG 8 BP'!$F93:$EE93)+SUMIF('SPACELOG 9 BP'!$F$2:$EE$2,DP$4,'SPACELOG 9 BP'!$F93:$EE93)+SUMIF('SPACELOG 10 BP'!$F$2:$EE$2,DP$4,'SPACELOG 10 BP'!$F93:$EE93)+SUMIF('SPACELOG 11 BP'!$F$2:$EE$2,DP$4,'SPACELOG 11 BP'!$F93:$EE93)+SUMIF('SPACELOG 12 BP'!$F$2:$EE$2,DP$4,'SPACELOG 12 BP'!$F93:$EE93)</f>
        <v>52500.645711684352</v>
      </c>
      <c r="DQ93" s="448">
        <f>SUMIF('reporting montigny'!$F$2:$EE$2,DQ$4,'reporting montigny'!$F93:$EE93)+SUMIF('reporting boissy'!$F$2:$EE$2,DQ$4,'reporting boissy'!$F93:$EE93)+SUMIF('reporting moussy'!$F$2:$EE$2,DQ$4,'reporting moussy'!$F92:$EE92)+SUMIF('reporting trappes'!$F$2:$EE$2,DQ$4,'reporting trappes'!$F93:$EE93)+SUMIF('SPACELOG 5 BP'!$F$2:$EE$2,DQ$4,'SPACELOG 5 BP'!$F93:$EE93)+SUMIF('SPACELOG 6 BP'!$F$2:$EE$2,DQ$4,'SPACELOG 6 BP'!$F93:$EE93)+SUMIF('SPACELOG 7 BP'!$F$2:$EE$2,DQ$4,'SPACELOG 7 BP'!$F93:$EE93)+SUMIF('SPACELOG 8 BP'!$F$2:$EE$2,DQ$4,'SPACELOG 8 BP'!$F93:$EE93)+SUMIF('SPACELOG 9 BP'!$F$2:$EE$2,DQ$4,'SPACELOG 9 BP'!$F93:$EE93)+SUMIF('SPACELOG 10 BP'!$F$2:$EE$2,DQ$4,'SPACELOG 10 BP'!$F93:$EE93)+SUMIF('SPACELOG 11 BP'!$F$2:$EE$2,DQ$4,'SPACELOG 11 BP'!$F93:$EE93)+SUMIF('SPACELOG 12 BP'!$F$2:$EE$2,DQ$4,'SPACELOG 12 BP'!$F93:$EE93)</f>
        <v>52500.645711684352</v>
      </c>
      <c r="DR93" s="394">
        <f t="shared" ref="DR93" si="505">SUM(DF93:DQ93)</f>
        <v>616241.74854021228</v>
      </c>
    </row>
    <row r="94" spans="2:122" x14ac:dyDescent="0.2"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9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9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9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9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9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9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9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9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93"/>
    </row>
    <row r="95" spans="2:122" x14ac:dyDescent="0.2">
      <c r="E95" s="1" t="s">
        <v>66</v>
      </c>
      <c r="F95" s="33">
        <f>SUMIF('reporting montigny'!$F$2:$EE$2,F$4,'reporting montigny'!$F95:$EE95)+SUMIF('reporting boissy'!$F$2:$EE$2,F$4,'reporting boissy'!$F95:$EE95)+SUMIF('reporting moussy'!$F$2:$EE$2,F$4,'reporting moussy'!$F95:$EE95)+SUMIF('reporting trappes'!$F$2:$EE$2,F$4,'reporting trappes'!$F95:$EE95)+SUMIF('SPACELOG 5 BP'!$F$2:$EE$2,F$4,'SPACELOG 5 BP'!$F95:$EE95)+SUMIF('SPACELOG 6 BP'!$F$2:$EE$2,F$4,'SPACELOG 6 BP'!$F95:$EE95)+SUMIF('SPACELOG 7 BP'!$F$2:$EE$2,F$4,'SPACELOG 7 BP'!$F95:$EE95)+SUMIF('SPACELOG 8 BP'!$F$2:$EE$2,F$4,'SPACELOG 8 BP'!$F95:$EE95)+SUMIF('SPACELOG 9 BP'!$F$2:$EE$2,F$4,'SPACELOG 9 BP'!$F95:$EE95)+SUMIF('SPACELOG 10 BP'!$F$2:$EE$2,F$4,'SPACELOG 10 BP'!$F95:$EE95)+SUMIF('SPACELOG 11 BP'!$F$2:$EE$2,F$4,'SPACELOG 11 BP'!$F95:$EE95)+SUMIF('SPACELOG 12 BP'!$F$2:$EE$2,F$4,'SPACELOG 12 BP'!$F95:$EE95)</f>
        <v>0</v>
      </c>
      <c r="G95" s="33">
        <f>SUMIF('reporting montigny'!$F$2:$EE$2,G$4,'reporting montigny'!$F95:$EE95)+SUMIF('reporting boissy'!$F$2:$EE$2,G$4,'reporting boissy'!$F95:$EE95)+SUMIF('reporting moussy'!$F$2:$EE$2,G$4,'reporting moussy'!$F95:$EE95)+SUMIF('reporting trappes'!$F$2:$EE$2,G$4,'reporting trappes'!$F95:$EE95)+SUMIF('SPACELOG 5 BP'!$F$2:$EE$2,G$4,'SPACELOG 5 BP'!$F95:$EE95)+SUMIF('SPACELOG 6 BP'!$F$2:$EE$2,G$4,'SPACELOG 6 BP'!$F95:$EE95)+SUMIF('SPACELOG 7 BP'!$F$2:$EE$2,G$4,'SPACELOG 7 BP'!$F95:$EE95)+SUMIF('SPACELOG 8 BP'!$F$2:$EE$2,G$4,'SPACELOG 8 BP'!$F95:$EE95)+SUMIF('SPACELOG 9 BP'!$F$2:$EE$2,G$4,'SPACELOG 9 BP'!$F95:$EE95)+SUMIF('SPACELOG 10 BP'!$F$2:$EE$2,G$4,'SPACELOG 10 BP'!$F95:$EE95)+SUMIF('SPACELOG 11 BP'!$F$2:$EE$2,G$4,'SPACELOG 11 BP'!$F95:$EE95)+SUMIF('SPACELOG 12 BP'!$F$2:$EE$2,G$4,'SPACELOG 12 BP'!$F95:$EE95)</f>
        <v>5778.0098446542979</v>
      </c>
      <c r="H95" s="33">
        <f>SUMIF('reporting montigny'!$F$2:$EE$2,H$4,'reporting montigny'!$F95:$EE95)+SUMIF('reporting boissy'!$F$2:$EE$2,H$4,'reporting boissy'!$F95:$EE95)+SUMIF('reporting moussy'!$F$2:$EE$2,H$4,'reporting moussy'!$F95:$EE95)+SUMIF('reporting trappes'!$F$2:$EE$2,H$4,'reporting trappes'!$F95:$EE95)+SUMIF('SPACELOG 5 BP'!$F$2:$EE$2,H$4,'SPACELOG 5 BP'!$F95:$EE95)+SUMIF('SPACELOG 6 BP'!$F$2:$EE$2,H$4,'SPACELOG 6 BP'!$F95:$EE95)+SUMIF('SPACELOG 7 BP'!$F$2:$EE$2,H$4,'SPACELOG 7 BP'!$F95:$EE95)+SUMIF('SPACELOG 8 BP'!$F$2:$EE$2,H$4,'SPACELOG 8 BP'!$F95:$EE95)+SUMIF('SPACELOG 9 BP'!$F$2:$EE$2,H$4,'SPACELOG 9 BP'!$F95:$EE95)+SUMIF('SPACELOG 10 BP'!$F$2:$EE$2,H$4,'SPACELOG 10 BP'!$F95:$EE95)+SUMIF('SPACELOG 11 BP'!$F$2:$EE$2,H$4,'SPACELOG 11 BP'!$F95:$EE95)+SUMIF('SPACELOG 12 BP'!$F$2:$EE$2,H$4,'SPACELOG 12 BP'!$F95:$EE95)</f>
        <v>13324.019689308603</v>
      </c>
      <c r="I95" s="33">
        <f>SUMIF('reporting montigny'!$F$2:$EE$2,I$4,'reporting montigny'!$F95:$EE95)+SUMIF('reporting boissy'!$F$2:$EE$2,I$4,'reporting boissy'!$F95:$EE95)+SUMIF('reporting moussy'!$F$2:$EE$2,I$4,'reporting moussy'!$F95:$EE95)+SUMIF('reporting trappes'!$F$2:$EE$2,I$4,'reporting trappes'!$F95:$EE95)+SUMIF('SPACELOG 5 BP'!$F$2:$EE$2,I$4,'SPACELOG 5 BP'!$F95:$EE95)+SUMIF('SPACELOG 6 BP'!$F$2:$EE$2,I$4,'SPACELOG 6 BP'!$F95:$EE95)+SUMIF('SPACELOG 7 BP'!$F$2:$EE$2,I$4,'SPACELOG 7 BP'!$F95:$EE95)+SUMIF('SPACELOG 8 BP'!$F$2:$EE$2,I$4,'SPACELOG 8 BP'!$F95:$EE95)+SUMIF('SPACELOG 9 BP'!$F$2:$EE$2,I$4,'SPACELOG 9 BP'!$F95:$EE95)+SUMIF('SPACELOG 10 BP'!$F$2:$EE$2,I$4,'SPACELOG 10 BP'!$F95:$EE95)+SUMIF('SPACELOG 11 BP'!$F$2:$EE$2,I$4,'SPACELOG 11 BP'!$F95:$EE95)+SUMIF('SPACELOG 12 BP'!$F$2:$EE$2,I$4,'SPACELOG 12 BP'!$F95:$EE95)</f>
        <v>22770.029533962908</v>
      </c>
      <c r="J95" s="33">
        <f>SUMIF('reporting montigny'!$F$2:$EE$2,J$4,'reporting montigny'!$F95:$EE95)+SUMIF('reporting boissy'!$F$2:$EE$2,J$4,'reporting boissy'!$F95:$EE95)+SUMIF('reporting moussy'!$F$2:$EE$2,J$4,'reporting moussy'!$F95:$EE95)+SUMIF('reporting trappes'!$F$2:$EE$2,J$4,'reporting trappes'!$F95:$EE95)+SUMIF('SPACELOG 5 BP'!$F$2:$EE$2,J$4,'SPACELOG 5 BP'!$F95:$EE95)+SUMIF('SPACELOG 6 BP'!$F$2:$EE$2,J$4,'SPACELOG 6 BP'!$F95:$EE95)+SUMIF('SPACELOG 7 BP'!$F$2:$EE$2,J$4,'SPACELOG 7 BP'!$F95:$EE95)+SUMIF('SPACELOG 8 BP'!$F$2:$EE$2,J$4,'SPACELOG 8 BP'!$F95:$EE95)+SUMIF('SPACELOG 9 BP'!$F$2:$EE$2,J$4,'SPACELOG 9 BP'!$F95:$EE95)+SUMIF('SPACELOG 10 BP'!$F$2:$EE$2,J$4,'SPACELOG 10 BP'!$F95:$EE95)+SUMIF('SPACELOG 11 BP'!$F$2:$EE$2,J$4,'SPACELOG 11 BP'!$F95:$EE95)+SUMIF('SPACELOG 12 BP'!$F$2:$EE$2,J$4,'SPACELOG 12 BP'!$F95:$EE95)</f>
        <v>38648.039378617206</v>
      </c>
      <c r="K95" s="33">
        <f>SUMIF('reporting montigny'!$F$2:$EE$2,K$4,'reporting montigny'!$F95:$EE95)+SUMIF('reporting boissy'!$F$2:$EE$2,K$4,'reporting boissy'!$F95:$EE95)+SUMIF('reporting moussy'!$F$2:$EE$2,K$4,'reporting moussy'!$F95:$EE95)+SUMIF('reporting trappes'!$F$2:$EE$2,K$4,'reporting trappes'!$F95:$EE95)+SUMIF('SPACELOG 5 BP'!$F$2:$EE$2,K$4,'SPACELOG 5 BP'!$F95:$EE95)+SUMIF('SPACELOG 6 BP'!$F$2:$EE$2,K$4,'SPACELOG 6 BP'!$F95:$EE95)+SUMIF('SPACELOG 7 BP'!$F$2:$EE$2,K$4,'SPACELOG 7 BP'!$F95:$EE95)+SUMIF('SPACELOG 8 BP'!$F$2:$EE$2,K$4,'SPACELOG 8 BP'!$F95:$EE95)+SUMIF('SPACELOG 9 BP'!$F$2:$EE$2,K$4,'SPACELOG 9 BP'!$F95:$EE95)+SUMIF('SPACELOG 10 BP'!$F$2:$EE$2,K$4,'SPACELOG 10 BP'!$F95:$EE95)+SUMIF('SPACELOG 11 BP'!$F$2:$EE$2,K$4,'SPACELOG 11 BP'!$F95:$EE95)+SUMIF('SPACELOG 12 BP'!$F$2:$EE$2,K$4,'SPACELOG 12 BP'!$F95:$EE95)</f>
        <v>56194.049223271511</v>
      </c>
      <c r="L95" s="33">
        <f>SUMIF('reporting montigny'!$F$2:$EE$2,L$4,'reporting montigny'!$F95:$EE95)+SUMIF('reporting boissy'!$F$2:$EE$2,L$4,'reporting boissy'!$F95:$EE95)+SUMIF('reporting moussy'!$F$2:$EE$2,L$4,'reporting moussy'!$F95:$EE95)+SUMIF('reporting trappes'!$F$2:$EE$2,L$4,'reporting trappes'!$F95:$EE95)+SUMIF('SPACELOG 5 BP'!$F$2:$EE$2,L$4,'SPACELOG 5 BP'!$F95:$EE95)+SUMIF('SPACELOG 6 BP'!$F$2:$EE$2,L$4,'SPACELOG 6 BP'!$F95:$EE95)+SUMIF('SPACELOG 7 BP'!$F$2:$EE$2,L$4,'SPACELOG 7 BP'!$F95:$EE95)+SUMIF('SPACELOG 8 BP'!$F$2:$EE$2,L$4,'SPACELOG 8 BP'!$F95:$EE95)+SUMIF('SPACELOG 9 BP'!$F$2:$EE$2,L$4,'SPACELOG 9 BP'!$F95:$EE95)+SUMIF('SPACELOG 10 BP'!$F$2:$EE$2,L$4,'SPACELOG 10 BP'!$F95:$EE95)+SUMIF('SPACELOG 11 BP'!$F$2:$EE$2,L$4,'SPACELOG 11 BP'!$F95:$EE95)+SUMIF('SPACELOG 12 BP'!$F$2:$EE$2,L$4,'SPACELOG 12 BP'!$F95:$EE95)</f>
        <v>74140.059067925817</v>
      </c>
      <c r="M95" s="33">
        <f>SUMIF('reporting montigny'!$F$2:$EE$2,M$4,'reporting montigny'!$F95:$EE95)+SUMIF('reporting boissy'!$F$2:$EE$2,M$4,'reporting boissy'!$F95:$EE95)+SUMIF('reporting moussy'!$F$2:$EE$2,M$4,'reporting moussy'!$F95:$EE95)+SUMIF('reporting trappes'!$F$2:$EE$2,M$4,'reporting trappes'!$F95:$EE95)+SUMIF('SPACELOG 5 BP'!$F$2:$EE$2,M$4,'SPACELOG 5 BP'!$F95:$EE95)+SUMIF('SPACELOG 6 BP'!$F$2:$EE$2,M$4,'SPACELOG 6 BP'!$F95:$EE95)+SUMIF('SPACELOG 7 BP'!$F$2:$EE$2,M$4,'SPACELOG 7 BP'!$F95:$EE95)+SUMIF('SPACELOG 8 BP'!$F$2:$EE$2,M$4,'SPACELOG 8 BP'!$F95:$EE95)+SUMIF('SPACELOG 9 BP'!$F$2:$EE$2,M$4,'SPACELOG 9 BP'!$F95:$EE95)+SUMIF('SPACELOG 10 BP'!$F$2:$EE$2,M$4,'SPACELOG 10 BP'!$F95:$EE95)+SUMIF('SPACELOG 11 BP'!$F$2:$EE$2,M$4,'SPACELOG 11 BP'!$F95:$EE95)+SUMIF('SPACELOG 12 BP'!$F$2:$EE$2,M$4,'SPACELOG 12 BP'!$F95:$EE95)</f>
        <v>85237.831412580112</v>
      </c>
      <c r="N95" s="33">
        <f>SUMIF('reporting montigny'!$F$2:$EE$2,N$4,'reporting montigny'!$F95:$EE95)+SUMIF('reporting boissy'!$F$2:$EE$2,N$4,'reporting boissy'!$F95:$EE95)+SUMIF('reporting moussy'!$F$2:$EE$2,N$4,'reporting moussy'!$F95:$EE95)+SUMIF('reporting trappes'!$F$2:$EE$2,N$4,'reporting trappes'!$F95:$EE95)+SUMIF('SPACELOG 5 BP'!$F$2:$EE$2,N$4,'SPACELOG 5 BP'!$F95:$EE95)+SUMIF('SPACELOG 6 BP'!$F$2:$EE$2,N$4,'SPACELOG 6 BP'!$F95:$EE95)+SUMIF('SPACELOG 7 BP'!$F$2:$EE$2,N$4,'SPACELOG 7 BP'!$F95:$EE95)+SUMIF('SPACELOG 8 BP'!$F$2:$EE$2,N$4,'SPACELOG 8 BP'!$F95:$EE95)+SUMIF('SPACELOG 9 BP'!$F$2:$EE$2,N$4,'SPACELOG 9 BP'!$F95:$EE95)+SUMIF('SPACELOG 10 BP'!$F$2:$EE$2,N$4,'SPACELOG 10 BP'!$F95:$EE95)+SUMIF('SPACELOG 11 BP'!$F$2:$EE$2,N$4,'SPACELOG 11 BP'!$F95:$EE95)+SUMIF('SPACELOG 12 BP'!$F$2:$EE$2,N$4,'SPACELOG 12 BP'!$F95:$EE95)</f>
        <v>99835.603757234436</v>
      </c>
      <c r="O95" s="33">
        <f>SUMIF('reporting montigny'!$F$2:$EE$2,O$4,'reporting montigny'!$F95:$EE95)+SUMIF('reporting boissy'!$F$2:$EE$2,O$4,'reporting boissy'!$F95:$EE95)+SUMIF('reporting moussy'!$F$2:$EE$2,O$4,'reporting moussy'!$F95:$EE95)+SUMIF('reporting trappes'!$F$2:$EE$2,O$4,'reporting trappes'!$F95:$EE95)+SUMIF('SPACELOG 5 BP'!$F$2:$EE$2,O$4,'SPACELOG 5 BP'!$F95:$EE95)+SUMIF('SPACELOG 6 BP'!$F$2:$EE$2,O$4,'SPACELOG 6 BP'!$F95:$EE95)+SUMIF('SPACELOG 7 BP'!$F$2:$EE$2,O$4,'SPACELOG 7 BP'!$F95:$EE95)+SUMIF('SPACELOG 8 BP'!$F$2:$EE$2,O$4,'SPACELOG 8 BP'!$F95:$EE95)+SUMIF('SPACELOG 9 BP'!$F$2:$EE$2,O$4,'SPACELOG 9 BP'!$F95:$EE95)+SUMIF('SPACELOG 10 BP'!$F$2:$EE$2,O$4,'SPACELOG 10 BP'!$F95:$EE95)+SUMIF('SPACELOG 11 BP'!$F$2:$EE$2,O$4,'SPACELOG 11 BP'!$F95:$EE95)+SUMIF('SPACELOG 12 BP'!$F$2:$EE$2,O$4,'SPACELOG 12 BP'!$F95:$EE95)</f>
        <v>115133.37610188875</v>
      </c>
      <c r="P95" s="33">
        <f>SUMIF('reporting montigny'!$F$2:$EE$2,P$4,'reporting montigny'!$F95:$EE95)+SUMIF('reporting boissy'!$F$2:$EE$2,P$4,'reporting boissy'!$F95:$EE95)+SUMIF('reporting moussy'!$F$2:$EE$2,P$4,'reporting moussy'!$F95:$EE95)+SUMIF('reporting trappes'!$F$2:$EE$2,P$4,'reporting trappes'!$F95:$EE95)+SUMIF('SPACELOG 5 BP'!$F$2:$EE$2,P$4,'SPACELOG 5 BP'!$F95:$EE95)+SUMIF('SPACELOG 6 BP'!$F$2:$EE$2,P$4,'SPACELOG 6 BP'!$F95:$EE95)+SUMIF('SPACELOG 7 BP'!$F$2:$EE$2,P$4,'SPACELOG 7 BP'!$F95:$EE95)+SUMIF('SPACELOG 8 BP'!$F$2:$EE$2,P$4,'SPACELOG 8 BP'!$F95:$EE95)+SUMIF('SPACELOG 9 BP'!$F$2:$EE$2,P$4,'SPACELOG 9 BP'!$F95:$EE95)+SUMIF('SPACELOG 10 BP'!$F$2:$EE$2,P$4,'SPACELOG 10 BP'!$F95:$EE95)+SUMIF('SPACELOG 11 BP'!$F$2:$EE$2,P$4,'SPACELOG 11 BP'!$F95:$EE95)+SUMIF('SPACELOG 12 BP'!$F$2:$EE$2,P$4,'SPACELOG 12 BP'!$F95:$EE95)</f>
        <v>132131.14844654303</v>
      </c>
      <c r="Q95" s="33">
        <f>SUMIF('reporting montigny'!$F$2:$EE$2,Q$4,'reporting montigny'!$F95:$EE95)+SUMIF('reporting boissy'!$F$2:$EE$2,Q$4,'reporting boissy'!$F95:$EE95)+SUMIF('reporting moussy'!$F$2:$EE$2,Q$4,'reporting moussy'!$F95:$EE95)+SUMIF('reporting trappes'!$F$2:$EE$2,Q$4,'reporting trappes'!$F95:$EE95)+SUMIF('SPACELOG 5 BP'!$F$2:$EE$2,Q$4,'SPACELOG 5 BP'!$F95:$EE95)+SUMIF('SPACELOG 6 BP'!$F$2:$EE$2,Q$4,'SPACELOG 6 BP'!$F95:$EE95)+SUMIF('SPACELOG 7 BP'!$F$2:$EE$2,Q$4,'SPACELOG 7 BP'!$F95:$EE95)+SUMIF('SPACELOG 8 BP'!$F$2:$EE$2,Q$4,'SPACELOG 8 BP'!$F95:$EE95)+SUMIF('SPACELOG 9 BP'!$F$2:$EE$2,Q$4,'SPACELOG 9 BP'!$F95:$EE95)+SUMIF('SPACELOG 10 BP'!$F$2:$EE$2,Q$4,'SPACELOG 10 BP'!$F95:$EE95)+SUMIF('SPACELOG 11 BP'!$F$2:$EE$2,Q$4,'SPACELOG 11 BP'!$F95:$EE95)+SUMIF('SPACELOG 12 BP'!$F$2:$EE$2,Q$4,'SPACELOG 12 BP'!$F95:$EE95)</f>
        <v>147133.92079119736</v>
      </c>
      <c r="R95" s="393">
        <f t="shared" ref="R95:R97" si="506">SUM(F95:Q95)</f>
        <v>790326.08724718401</v>
      </c>
      <c r="S95" s="33">
        <f>SUMIF('reporting montigny'!$F$2:$EE$2,S$4,'reporting montigny'!$F95:$EE95)+SUMIF('reporting boissy'!$F$2:$EE$2,S$4,'reporting boissy'!$F95:$EE95)+SUMIF('reporting moussy'!$F$2:$EE$2,S$4,'reporting moussy'!$F95:$EE95)+SUMIF('reporting trappes'!$F$2:$EE$2,S$4,'reporting trappes'!$F95:$EE95)+SUMIF('SPACELOG 5 BP'!$F$2:$EE$2,S$4,'SPACELOG 5 BP'!$F95:$EE95)+SUMIF('SPACELOG 6 BP'!$F$2:$EE$2,S$4,'SPACELOG 6 BP'!$F95:$EE95)+SUMIF('SPACELOG 7 BP'!$F$2:$EE$2,S$4,'SPACELOG 7 BP'!$F95:$EE95)+SUMIF('SPACELOG 8 BP'!$F$2:$EE$2,S$4,'SPACELOG 8 BP'!$F95:$EE95)+SUMIF('SPACELOG 9 BP'!$F$2:$EE$2,S$4,'SPACELOG 9 BP'!$F95:$EE95)+SUMIF('SPACELOG 10 BP'!$F$2:$EE$2,S$4,'SPACELOG 10 BP'!$F95:$EE95)+SUMIF('SPACELOG 11 BP'!$F$2:$EE$2,S$4,'SPACELOG 11 BP'!$F95:$EE95)+SUMIF('SPACELOG 12 BP'!$F$2:$EE$2,S$4,'SPACELOG 12 BP'!$F95:$EE95)</f>
        <v>158813.93980251835</v>
      </c>
      <c r="T95" s="33">
        <f>SUMIF('reporting montigny'!$F$2:$EE$2,T$4,'reporting montigny'!$F95:$EE95)+SUMIF('reporting boissy'!$F$2:$EE$2,T$4,'reporting boissy'!$F95:$EE95)+SUMIF('reporting moussy'!$F$2:$EE$2,T$4,'reporting moussy'!$F95:$EE95)+SUMIF('reporting trappes'!$F$2:$EE$2,T$4,'reporting trappes'!$F95:$EE95)+SUMIF('SPACELOG 5 BP'!$F$2:$EE$2,T$4,'SPACELOG 5 BP'!$F95:$EE95)+SUMIF('SPACELOG 6 BP'!$F$2:$EE$2,T$4,'SPACELOG 6 BP'!$F95:$EE95)+SUMIF('SPACELOG 7 BP'!$F$2:$EE$2,T$4,'SPACELOG 7 BP'!$F95:$EE95)+SUMIF('SPACELOG 8 BP'!$F$2:$EE$2,T$4,'SPACELOG 8 BP'!$F95:$EE95)+SUMIF('SPACELOG 9 BP'!$F$2:$EE$2,T$4,'SPACELOG 9 BP'!$F95:$EE95)+SUMIF('SPACELOG 10 BP'!$F$2:$EE$2,T$4,'SPACELOG 10 BP'!$F95:$EE95)+SUMIF('SPACELOG 11 BP'!$F$2:$EE$2,T$4,'SPACELOG 11 BP'!$F95:$EE95)+SUMIF('SPACELOG 12 BP'!$F$2:$EE$2,T$4,'SPACELOG 12 BP'!$F95:$EE95)</f>
        <v>152609.34549619548</v>
      </c>
      <c r="U95" s="33">
        <f>SUMIF('reporting montigny'!$F$2:$EE$2,U$4,'reporting montigny'!$F95:$EE95)+SUMIF('reporting boissy'!$F$2:$EE$2,U$4,'reporting boissy'!$F95:$EE95)+SUMIF('reporting moussy'!$F$2:$EE$2,U$4,'reporting moussy'!$F95:$EE95)+SUMIF('reporting trappes'!$F$2:$EE$2,U$4,'reporting trappes'!$F95:$EE95)+SUMIF('SPACELOG 5 BP'!$F$2:$EE$2,U$4,'SPACELOG 5 BP'!$F95:$EE95)+SUMIF('SPACELOG 6 BP'!$F$2:$EE$2,U$4,'SPACELOG 6 BP'!$F95:$EE95)+SUMIF('SPACELOG 7 BP'!$F$2:$EE$2,U$4,'SPACELOG 7 BP'!$F95:$EE95)+SUMIF('SPACELOG 8 BP'!$F$2:$EE$2,U$4,'SPACELOG 8 BP'!$F95:$EE95)+SUMIF('SPACELOG 9 BP'!$F$2:$EE$2,U$4,'SPACELOG 9 BP'!$F95:$EE95)+SUMIF('SPACELOG 10 BP'!$F$2:$EE$2,U$4,'SPACELOG 10 BP'!$F95:$EE95)+SUMIF('SPACELOG 11 BP'!$F$2:$EE$2,U$4,'SPACELOG 11 BP'!$F95:$EE95)+SUMIF('SPACELOG 12 BP'!$F$2:$EE$2,U$4,'SPACELOG 12 BP'!$F95:$EE95)</f>
        <v>156254.75118987268</v>
      </c>
      <c r="V95" s="33">
        <f>SUMIF('reporting montigny'!$F$2:$EE$2,V$4,'reporting montigny'!$F95:$EE95)+SUMIF('reporting boissy'!$F$2:$EE$2,V$4,'reporting boissy'!$F95:$EE95)+SUMIF('reporting moussy'!$F$2:$EE$2,V$4,'reporting moussy'!$F95:$EE95)+SUMIF('reporting trappes'!$F$2:$EE$2,V$4,'reporting trappes'!$F95:$EE95)+SUMIF('SPACELOG 5 BP'!$F$2:$EE$2,V$4,'SPACELOG 5 BP'!$F95:$EE95)+SUMIF('SPACELOG 6 BP'!$F$2:$EE$2,V$4,'SPACELOG 6 BP'!$F95:$EE95)+SUMIF('SPACELOG 7 BP'!$F$2:$EE$2,V$4,'SPACELOG 7 BP'!$F95:$EE95)+SUMIF('SPACELOG 8 BP'!$F$2:$EE$2,V$4,'SPACELOG 8 BP'!$F95:$EE95)+SUMIF('SPACELOG 9 BP'!$F$2:$EE$2,V$4,'SPACELOG 9 BP'!$F95:$EE95)+SUMIF('SPACELOG 10 BP'!$F$2:$EE$2,V$4,'SPACELOG 10 BP'!$F95:$EE95)+SUMIF('SPACELOG 11 BP'!$F$2:$EE$2,V$4,'SPACELOG 11 BP'!$F95:$EE95)+SUMIF('SPACELOG 12 BP'!$F$2:$EE$2,V$4,'SPACELOG 12 BP'!$F95:$EE95)</f>
        <v>156356.25221679223</v>
      </c>
      <c r="W95" s="33">
        <f>SUMIF('reporting montigny'!$F$2:$EE$2,W$4,'reporting montigny'!$F95:$EE95)+SUMIF('reporting boissy'!$F$2:$EE$2,W$4,'reporting boissy'!$F95:$EE95)+SUMIF('reporting moussy'!$F$2:$EE$2,W$4,'reporting moussy'!$F95:$EE95)+SUMIF('reporting trappes'!$F$2:$EE$2,W$4,'reporting trappes'!$F95:$EE95)+SUMIF('SPACELOG 5 BP'!$F$2:$EE$2,W$4,'SPACELOG 5 BP'!$F95:$EE95)+SUMIF('SPACELOG 6 BP'!$F$2:$EE$2,W$4,'SPACELOG 6 BP'!$F95:$EE95)+SUMIF('SPACELOG 7 BP'!$F$2:$EE$2,W$4,'SPACELOG 7 BP'!$F95:$EE95)+SUMIF('SPACELOG 8 BP'!$F$2:$EE$2,W$4,'SPACELOG 8 BP'!$F95:$EE95)+SUMIF('SPACELOG 9 BP'!$F$2:$EE$2,W$4,'SPACELOG 9 BP'!$F95:$EE95)+SUMIF('SPACELOG 10 BP'!$F$2:$EE$2,W$4,'SPACELOG 10 BP'!$F95:$EE95)+SUMIF('SPACELOG 11 BP'!$F$2:$EE$2,W$4,'SPACELOG 11 BP'!$F95:$EE95)+SUMIF('SPACELOG 12 BP'!$F$2:$EE$2,W$4,'SPACELOG 12 BP'!$F95:$EE95)</f>
        <v>180743.75324371178</v>
      </c>
      <c r="X95" s="33">
        <f>SUMIF('reporting montigny'!$F$2:$EE$2,X$4,'reporting montigny'!$F95:$EE95)+SUMIF('reporting boissy'!$F$2:$EE$2,X$4,'reporting boissy'!$F95:$EE95)+SUMIF('reporting moussy'!$F$2:$EE$2,X$4,'reporting moussy'!$F95:$EE95)+SUMIF('reporting trappes'!$F$2:$EE$2,X$4,'reporting trappes'!$F95:$EE95)+SUMIF('SPACELOG 5 BP'!$F$2:$EE$2,X$4,'SPACELOG 5 BP'!$F95:$EE95)+SUMIF('SPACELOG 6 BP'!$F$2:$EE$2,X$4,'SPACELOG 6 BP'!$F95:$EE95)+SUMIF('SPACELOG 7 BP'!$F$2:$EE$2,X$4,'SPACELOG 7 BP'!$F95:$EE95)+SUMIF('SPACELOG 8 BP'!$F$2:$EE$2,X$4,'SPACELOG 8 BP'!$F95:$EE95)+SUMIF('SPACELOG 9 BP'!$F$2:$EE$2,X$4,'SPACELOG 9 BP'!$F95:$EE95)+SUMIF('SPACELOG 10 BP'!$F$2:$EE$2,X$4,'SPACELOG 10 BP'!$F95:$EE95)+SUMIF('SPACELOG 11 BP'!$F$2:$EE$2,X$4,'SPACELOG 11 BP'!$F95:$EE95)+SUMIF('SPACELOG 12 BP'!$F$2:$EE$2,X$4,'SPACELOG 12 BP'!$F95:$EE95)</f>
        <v>197266.25427063138</v>
      </c>
      <c r="Y95" s="33">
        <f>SUMIF('reporting montigny'!$F$2:$EE$2,Y$4,'reporting montigny'!$F95:$EE95)+SUMIF('reporting boissy'!$F$2:$EE$2,Y$4,'reporting boissy'!$F95:$EE95)+SUMIF('reporting moussy'!$F$2:$EE$2,Y$4,'reporting moussy'!$F95:$EE95)+SUMIF('reporting trappes'!$F$2:$EE$2,Y$4,'reporting trappes'!$F95:$EE95)+SUMIF('SPACELOG 5 BP'!$F$2:$EE$2,Y$4,'SPACELOG 5 BP'!$F95:$EE95)+SUMIF('SPACELOG 6 BP'!$F$2:$EE$2,Y$4,'SPACELOG 6 BP'!$F95:$EE95)+SUMIF('SPACELOG 7 BP'!$F$2:$EE$2,Y$4,'SPACELOG 7 BP'!$F95:$EE95)+SUMIF('SPACELOG 8 BP'!$F$2:$EE$2,Y$4,'SPACELOG 8 BP'!$F95:$EE95)+SUMIF('SPACELOG 9 BP'!$F$2:$EE$2,Y$4,'SPACELOG 9 BP'!$F95:$EE95)+SUMIF('SPACELOG 10 BP'!$F$2:$EE$2,Y$4,'SPACELOG 10 BP'!$F95:$EE95)+SUMIF('SPACELOG 11 BP'!$F$2:$EE$2,Y$4,'SPACELOG 11 BP'!$F95:$EE95)+SUMIF('SPACELOG 12 BP'!$F$2:$EE$2,Y$4,'SPACELOG 12 BP'!$F95:$EE95)</f>
        <v>216613.75529755093</v>
      </c>
      <c r="Z95" s="33">
        <f>SUMIF('reporting montigny'!$F$2:$EE$2,Z$4,'reporting montigny'!$F95:$EE95)+SUMIF('reporting boissy'!$F$2:$EE$2,Z$4,'reporting boissy'!$F95:$EE95)+SUMIF('reporting moussy'!$F$2:$EE$2,Z$4,'reporting moussy'!$F95:$EE95)+SUMIF('reporting trappes'!$F$2:$EE$2,Z$4,'reporting trappes'!$F95:$EE95)+SUMIF('SPACELOG 5 BP'!$F$2:$EE$2,Z$4,'SPACELOG 5 BP'!$F95:$EE95)+SUMIF('SPACELOG 6 BP'!$F$2:$EE$2,Z$4,'SPACELOG 6 BP'!$F95:$EE95)+SUMIF('SPACELOG 7 BP'!$F$2:$EE$2,Z$4,'SPACELOG 7 BP'!$F95:$EE95)+SUMIF('SPACELOG 8 BP'!$F$2:$EE$2,Z$4,'SPACELOG 8 BP'!$F95:$EE95)+SUMIF('SPACELOG 9 BP'!$F$2:$EE$2,Z$4,'SPACELOG 9 BP'!$F95:$EE95)+SUMIF('SPACELOG 10 BP'!$F$2:$EE$2,Z$4,'SPACELOG 10 BP'!$F95:$EE95)+SUMIF('SPACELOG 11 BP'!$F$2:$EE$2,Z$4,'SPACELOG 11 BP'!$F95:$EE95)+SUMIF('SPACELOG 12 BP'!$F$2:$EE$2,Z$4,'SPACELOG 12 BP'!$F95:$EE95)</f>
        <v>231589.64552483393</v>
      </c>
      <c r="AA95" s="33">
        <f>SUMIF('reporting montigny'!$F$2:$EE$2,AA$4,'reporting montigny'!$F95:$EE95)+SUMIF('reporting boissy'!$F$2:$EE$2,AA$4,'reporting boissy'!$F95:$EE95)+SUMIF('reporting moussy'!$F$2:$EE$2,AA$4,'reporting moussy'!$F95:$EE95)+SUMIF('reporting trappes'!$F$2:$EE$2,AA$4,'reporting trappes'!$F95:$EE95)+SUMIF('SPACELOG 5 BP'!$F$2:$EE$2,AA$4,'SPACELOG 5 BP'!$F95:$EE95)+SUMIF('SPACELOG 6 BP'!$F$2:$EE$2,AA$4,'SPACELOG 6 BP'!$F95:$EE95)+SUMIF('SPACELOG 7 BP'!$F$2:$EE$2,AA$4,'SPACELOG 7 BP'!$F95:$EE95)+SUMIF('SPACELOG 8 BP'!$F$2:$EE$2,AA$4,'SPACELOG 8 BP'!$F95:$EE95)+SUMIF('SPACELOG 9 BP'!$F$2:$EE$2,AA$4,'SPACELOG 9 BP'!$F95:$EE95)+SUMIF('SPACELOG 10 BP'!$F$2:$EE$2,AA$4,'SPACELOG 10 BP'!$F95:$EE95)+SUMIF('SPACELOG 11 BP'!$F$2:$EE$2,AA$4,'SPACELOG 11 BP'!$F95:$EE95)+SUMIF('SPACELOG 12 BP'!$F$2:$EE$2,AA$4,'SPACELOG 12 BP'!$F95:$EE95)</f>
        <v>249115.53575211685</v>
      </c>
      <c r="AB95" s="33">
        <f>SUMIF('reporting montigny'!$F$2:$EE$2,AB$4,'reporting montigny'!$F95:$EE95)+SUMIF('reporting boissy'!$F$2:$EE$2,AB$4,'reporting boissy'!$F95:$EE95)+SUMIF('reporting moussy'!$F$2:$EE$2,AB$4,'reporting moussy'!$F95:$EE95)+SUMIF('reporting trappes'!$F$2:$EE$2,AB$4,'reporting trappes'!$F95:$EE95)+SUMIF('SPACELOG 5 BP'!$F$2:$EE$2,AB$4,'SPACELOG 5 BP'!$F95:$EE95)+SUMIF('SPACELOG 6 BP'!$F$2:$EE$2,AB$4,'SPACELOG 6 BP'!$F95:$EE95)+SUMIF('SPACELOG 7 BP'!$F$2:$EE$2,AB$4,'SPACELOG 7 BP'!$F95:$EE95)+SUMIF('SPACELOG 8 BP'!$F$2:$EE$2,AB$4,'SPACELOG 8 BP'!$F95:$EE95)+SUMIF('SPACELOG 9 BP'!$F$2:$EE$2,AB$4,'SPACELOG 9 BP'!$F95:$EE95)+SUMIF('SPACELOG 10 BP'!$F$2:$EE$2,AB$4,'SPACELOG 10 BP'!$F95:$EE95)+SUMIF('SPACELOG 11 BP'!$F$2:$EE$2,AB$4,'SPACELOG 11 BP'!$F95:$EE95)+SUMIF('SPACELOG 12 BP'!$F$2:$EE$2,AB$4,'SPACELOG 12 BP'!$F95:$EE95)</f>
        <v>269191.42597939982</v>
      </c>
      <c r="AC95" s="33">
        <f>SUMIF('reporting montigny'!$F$2:$EE$2,AC$4,'reporting montigny'!$F95:$EE95)+SUMIF('reporting boissy'!$F$2:$EE$2,AC$4,'reporting boissy'!$F95:$EE95)+SUMIF('reporting moussy'!$F$2:$EE$2,AC$4,'reporting moussy'!$F95:$EE95)+SUMIF('reporting trappes'!$F$2:$EE$2,AC$4,'reporting trappes'!$F95:$EE95)+SUMIF('SPACELOG 5 BP'!$F$2:$EE$2,AC$4,'SPACELOG 5 BP'!$F95:$EE95)+SUMIF('SPACELOG 6 BP'!$F$2:$EE$2,AC$4,'SPACELOG 6 BP'!$F95:$EE95)+SUMIF('SPACELOG 7 BP'!$F$2:$EE$2,AC$4,'SPACELOG 7 BP'!$F95:$EE95)+SUMIF('SPACELOG 8 BP'!$F$2:$EE$2,AC$4,'SPACELOG 8 BP'!$F95:$EE95)+SUMIF('SPACELOG 9 BP'!$F$2:$EE$2,AC$4,'SPACELOG 9 BP'!$F95:$EE95)+SUMIF('SPACELOG 10 BP'!$F$2:$EE$2,AC$4,'SPACELOG 10 BP'!$F95:$EE95)+SUMIF('SPACELOG 11 BP'!$F$2:$EE$2,AC$4,'SPACELOG 11 BP'!$F95:$EE95)+SUMIF('SPACELOG 12 BP'!$F$2:$EE$2,AC$4,'SPACELOG 12 BP'!$F95:$EE95)</f>
        <v>279817.31620668282</v>
      </c>
      <c r="AD95" s="33">
        <f>SUMIF('reporting montigny'!$F$2:$EE$2,AD$4,'reporting montigny'!$F95:$EE95)+SUMIF('reporting boissy'!$F$2:$EE$2,AD$4,'reporting boissy'!$F95:$EE95)+SUMIF('reporting moussy'!$F$2:$EE$2,AD$4,'reporting moussy'!$F95:$EE95)+SUMIF('reporting trappes'!$F$2:$EE$2,AD$4,'reporting trappes'!$F95:$EE95)+SUMIF('SPACELOG 5 BP'!$F$2:$EE$2,AD$4,'SPACELOG 5 BP'!$F95:$EE95)+SUMIF('SPACELOG 6 BP'!$F$2:$EE$2,AD$4,'SPACELOG 6 BP'!$F95:$EE95)+SUMIF('SPACELOG 7 BP'!$F$2:$EE$2,AD$4,'SPACELOG 7 BP'!$F95:$EE95)+SUMIF('SPACELOG 8 BP'!$F$2:$EE$2,AD$4,'SPACELOG 8 BP'!$F95:$EE95)+SUMIF('SPACELOG 9 BP'!$F$2:$EE$2,AD$4,'SPACELOG 9 BP'!$F95:$EE95)+SUMIF('SPACELOG 10 BP'!$F$2:$EE$2,AD$4,'SPACELOG 10 BP'!$F95:$EE95)+SUMIF('SPACELOG 11 BP'!$F$2:$EE$2,AD$4,'SPACELOG 11 BP'!$F95:$EE95)+SUMIF('SPACELOG 12 BP'!$F$2:$EE$2,AD$4,'SPACELOG 12 BP'!$F95:$EE95)</f>
        <v>304993.20643396571</v>
      </c>
      <c r="AE95" s="393">
        <f t="shared" ref="AE95:AE97" si="507">SUM(S95:AD95)</f>
        <v>2553365.1814142722</v>
      </c>
      <c r="AF95" s="33">
        <f>SUMIF('reporting montigny'!$F$2:$EE$2,AF$4,'reporting montigny'!$F95:$EE95)+SUMIF('reporting boissy'!$F$2:$EE$2,AF$4,'reporting boissy'!$F95:$EE95)+SUMIF('reporting moussy'!$F$2:$EE$2,AF$4,'reporting moussy'!$F95:$EE95)+SUMIF('reporting trappes'!$F$2:$EE$2,AF$4,'reporting trappes'!$F95:$EE95)+SUMIF('SPACELOG 5 BP'!$F$2:$EE$2,AF$4,'SPACELOG 5 BP'!$F95:$EE95)+SUMIF('SPACELOG 6 BP'!$F$2:$EE$2,AF$4,'SPACELOG 6 BP'!$F95:$EE95)+SUMIF('SPACELOG 7 BP'!$F$2:$EE$2,AF$4,'SPACELOG 7 BP'!$F95:$EE95)+SUMIF('SPACELOG 8 BP'!$F$2:$EE$2,AF$4,'SPACELOG 8 BP'!$F95:$EE95)+SUMIF('SPACELOG 9 BP'!$F$2:$EE$2,AF$4,'SPACELOG 9 BP'!$F95:$EE95)+SUMIF('SPACELOG 10 BP'!$F$2:$EE$2,AF$4,'SPACELOG 10 BP'!$F95:$EE95)+SUMIF('SPACELOG 11 BP'!$F$2:$EE$2,AF$4,'SPACELOG 11 BP'!$F95:$EE95)+SUMIF('SPACELOG 12 BP'!$F$2:$EE$2,AF$4,'SPACELOG 12 BP'!$F95:$EE95)</f>
        <v>329414.84018194652</v>
      </c>
      <c r="AG95" s="33">
        <f>SUMIF('reporting montigny'!$F$2:$EE$2,AG$4,'reporting montigny'!$F95:$EE95)+SUMIF('reporting boissy'!$F$2:$EE$2,AG$4,'reporting boissy'!$F95:$EE95)+SUMIF('reporting moussy'!$F$2:$EE$2,AG$4,'reporting moussy'!$F95:$EE95)+SUMIF('reporting trappes'!$F$2:$EE$2,AG$4,'reporting trappes'!$F95:$EE95)+SUMIF('SPACELOG 5 BP'!$F$2:$EE$2,AG$4,'SPACELOG 5 BP'!$F95:$EE95)+SUMIF('SPACELOG 6 BP'!$F$2:$EE$2,AG$4,'SPACELOG 6 BP'!$F95:$EE95)+SUMIF('SPACELOG 7 BP'!$F$2:$EE$2,AG$4,'SPACELOG 7 BP'!$F95:$EE95)+SUMIF('SPACELOG 8 BP'!$F$2:$EE$2,AG$4,'SPACELOG 8 BP'!$F95:$EE95)+SUMIF('SPACELOG 9 BP'!$F$2:$EE$2,AG$4,'SPACELOG 9 BP'!$F95:$EE95)+SUMIF('SPACELOG 10 BP'!$F$2:$EE$2,AG$4,'SPACELOG 10 BP'!$F95:$EE95)+SUMIF('SPACELOG 11 BP'!$F$2:$EE$2,AG$4,'SPACELOG 11 BP'!$F95:$EE95)+SUMIF('SPACELOG 12 BP'!$F$2:$EE$2,AG$4,'SPACELOG 12 BP'!$F95:$EE95)</f>
        <v>356350.73040922952</v>
      </c>
      <c r="AH95" s="33">
        <f>SUMIF('reporting montigny'!$F$2:$EE$2,AH$4,'reporting montigny'!$F95:$EE95)+SUMIF('reporting boissy'!$F$2:$EE$2,AH$4,'reporting boissy'!$F95:$EE95)+SUMIF('reporting moussy'!$F$2:$EE$2,AH$4,'reporting moussy'!$F95:$EE95)+SUMIF('reporting trappes'!$F$2:$EE$2,AH$4,'reporting trappes'!$F95:$EE95)+SUMIF('SPACELOG 5 BP'!$F$2:$EE$2,AH$4,'SPACELOG 5 BP'!$F95:$EE95)+SUMIF('SPACELOG 6 BP'!$F$2:$EE$2,AH$4,'SPACELOG 6 BP'!$F95:$EE95)+SUMIF('SPACELOG 7 BP'!$F$2:$EE$2,AH$4,'SPACELOG 7 BP'!$F95:$EE95)+SUMIF('SPACELOG 8 BP'!$F$2:$EE$2,AH$4,'SPACELOG 8 BP'!$F95:$EE95)+SUMIF('SPACELOG 9 BP'!$F$2:$EE$2,AH$4,'SPACELOG 9 BP'!$F95:$EE95)+SUMIF('SPACELOG 10 BP'!$F$2:$EE$2,AH$4,'SPACELOG 10 BP'!$F95:$EE95)+SUMIF('SPACELOG 11 BP'!$F$2:$EE$2,AH$4,'SPACELOG 11 BP'!$F95:$EE95)+SUMIF('SPACELOG 12 BP'!$F$2:$EE$2,AH$4,'SPACELOG 12 BP'!$F95:$EE95)</f>
        <v>387461.62063651241</v>
      </c>
      <c r="AI95" s="33">
        <f>SUMIF('reporting montigny'!$F$2:$EE$2,AI$4,'reporting montigny'!$F95:$EE95)+SUMIF('reporting boissy'!$F$2:$EE$2,AI$4,'reporting boissy'!$F95:$EE95)+SUMIF('reporting moussy'!$F$2:$EE$2,AI$4,'reporting moussy'!$F95:$EE95)+SUMIF('reporting trappes'!$F$2:$EE$2,AI$4,'reporting trappes'!$F95:$EE95)+SUMIF('SPACELOG 5 BP'!$F$2:$EE$2,AI$4,'SPACELOG 5 BP'!$F95:$EE95)+SUMIF('SPACELOG 6 BP'!$F$2:$EE$2,AI$4,'SPACELOG 6 BP'!$F95:$EE95)+SUMIF('SPACELOG 7 BP'!$F$2:$EE$2,AI$4,'SPACELOG 7 BP'!$F95:$EE95)+SUMIF('SPACELOG 8 BP'!$F$2:$EE$2,AI$4,'SPACELOG 8 BP'!$F95:$EE95)+SUMIF('SPACELOG 9 BP'!$F$2:$EE$2,AI$4,'SPACELOG 9 BP'!$F95:$EE95)+SUMIF('SPACELOG 10 BP'!$F$2:$EE$2,AI$4,'SPACELOG 10 BP'!$F95:$EE95)+SUMIF('SPACELOG 11 BP'!$F$2:$EE$2,AI$4,'SPACELOG 11 BP'!$F95:$EE95)+SUMIF('SPACELOG 12 BP'!$F$2:$EE$2,AI$4,'SPACELOG 12 BP'!$F95:$EE95)</f>
        <v>410181.51086379547</v>
      </c>
      <c r="AJ95" s="33">
        <f>SUMIF('reporting montigny'!$F$2:$EE$2,AJ$4,'reporting montigny'!$F95:$EE95)+SUMIF('reporting boissy'!$F$2:$EE$2,AJ$4,'reporting boissy'!$F95:$EE95)+SUMIF('reporting moussy'!$F$2:$EE$2,AJ$4,'reporting moussy'!$F95:$EE95)+SUMIF('reporting trappes'!$F$2:$EE$2,AJ$4,'reporting trappes'!$F95:$EE95)+SUMIF('SPACELOG 5 BP'!$F$2:$EE$2,AJ$4,'SPACELOG 5 BP'!$F95:$EE95)+SUMIF('SPACELOG 6 BP'!$F$2:$EE$2,AJ$4,'SPACELOG 6 BP'!$F95:$EE95)+SUMIF('SPACELOG 7 BP'!$F$2:$EE$2,AJ$4,'SPACELOG 7 BP'!$F95:$EE95)+SUMIF('SPACELOG 8 BP'!$F$2:$EE$2,AJ$4,'SPACELOG 8 BP'!$F95:$EE95)+SUMIF('SPACELOG 9 BP'!$F$2:$EE$2,AJ$4,'SPACELOG 9 BP'!$F95:$EE95)+SUMIF('SPACELOG 10 BP'!$F$2:$EE$2,AJ$4,'SPACELOG 10 BP'!$F95:$EE95)+SUMIF('SPACELOG 11 BP'!$F$2:$EE$2,AJ$4,'SPACELOG 11 BP'!$F95:$EE95)+SUMIF('SPACELOG 12 BP'!$F$2:$EE$2,AJ$4,'SPACELOG 12 BP'!$F95:$EE95)</f>
        <v>446042.4010910783</v>
      </c>
      <c r="AK95" s="33">
        <f>SUMIF('reporting montigny'!$F$2:$EE$2,AK$4,'reporting montigny'!$F95:$EE95)+SUMIF('reporting boissy'!$F$2:$EE$2,AK$4,'reporting boissy'!$F95:$EE95)+SUMIF('reporting moussy'!$F$2:$EE$2,AK$4,'reporting moussy'!$F95:$EE95)+SUMIF('reporting trappes'!$F$2:$EE$2,AK$4,'reporting trappes'!$F95:$EE95)+SUMIF('SPACELOG 5 BP'!$F$2:$EE$2,AK$4,'SPACELOG 5 BP'!$F95:$EE95)+SUMIF('SPACELOG 6 BP'!$F$2:$EE$2,AK$4,'SPACELOG 6 BP'!$F95:$EE95)+SUMIF('SPACELOG 7 BP'!$F$2:$EE$2,AK$4,'SPACELOG 7 BP'!$F95:$EE95)+SUMIF('SPACELOG 8 BP'!$F$2:$EE$2,AK$4,'SPACELOG 8 BP'!$F95:$EE95)+SUMIF('SPACELOG 9 BP'!$F$2:$EE$2,AK$4,'SPACELOG 9 BP'!$F95:$EE95)+SUMIF('SPACELOG 10 BP'!$F$2:$EE$2,AK$4,'SPACELOG 10 BP'!$F95:$EE95)+SUMIF('SPACELOG 11 BP'!$F$2:$EE$2,AK$4,'SPACELOG 11 BP'!$F95:$EE95)+SUMIF('SPACELOG 12 BP'!$F$2:$EE$2,AK$4,'SPACELOG 12 BP'!$F95:$EE95)</f>
        <v>483703.2913183613</v>
      </c>
      <c r="AL95" s="33">
        <f>SUMIF('reporting montigny'!$F$2:$EE$2,AL$4,'reporting montigny'!$F95:$EE95)+SUMIF('reporting boissy'!$F$2:$EE$2,AL$4,'reporting boissy'!$F95:$EE95)+SUMIF('reporting moussy'!$F$2:$EE$2,AL$4,'reporting moussy'!$F95:$EE95)+SUMIF('reporting trappes'!$F$2:$EE$2,AL$4,'reporting trappes'!$F95:$EE95)+SUMIF('SPACELOG 5 BP'!$F$2:$EE$2,AL$4,'SPACELOG 5 BP'!$F95:$EE95)+SUMIF('SPACELOG 6 BP'!$F$2:$EE$2,AL$4,'SPACELOG 6 BP'!$F95:$EE95)+SUMIF('SPACELOG 7 BP'!$F$2:$EE$2,AL$4,'SPACELOG 7 BP'!$F95:$EE95)+SUMIF('SPACELOG 8 BP'!$F$2:$EE$2,AL$4,'SPACELOG 8 BP'!$F95:$EE95)+SUMIF('SPACELOG 9 BP'!$F$2:$EE$2,AL$4,'SPACELOG 9 BP'!$F95:$EE95)+SUMIF('SPACELOG 10 BP'!$F$2:$EE$2,AL$4,'SPACELOG 10 BP'!$F95:$EE95)+SUMIF('SPACELOG 11 BP'!$F$2:$EE$2,AL$4,'SPACELOG 11 BP'!$F95:$EE95)+SUMIF('SPACELOG 12 BP'!$F$2:$EE$2,AL$4,'SPACELOG 12 BP'!$F95:$EE95)</f>
        <v>523164.18154564418</v>
      </c>
      <c r="AM95" s="33">
        <f>SUMIF('reporting montigny'!$F$2:$EE$2,AM$4,'reporting montigny'!$F95:$EE95)+SUMIF('reporting boissy'!$F$2:$EE$2,AM$4,'reporting boissy'!$F95:$EE95)+SUMIF('reporting moussy'!$F$2:$EE$2,AM$4,'reporting moussy'!$F95:$EE95)+SUMIF('reporting trappes'!$F$2:$EE$2,AM$4,'reporting trappes'!$F95:$EE95)+SUMIF('SPACELOG 5 BP'!$F$2:$EE$2,AM$4,'SPACELOG 5 BP'!$F95:$EE95)+SUMIF('SPACELOG 6 BP'!$F$2:$EE$2,AM$4,'SPACELOG 6 BP'!$F95:$EE95)+SUMIF('SPACELOG 7 BP'!$F$2:$EE$2,AM$4,'SPACELOG 7 BP'!$F95:$EE95)+SUMIF('SPACELOG 8 BP'!$F$2:$EE$2,AM$4,'SPACELOG 8 BP'!$F95:$EE95)+SUMIF('SPACELOG 9 BP'!$F$2:$EE$2,AM$4,'SPACELOG 9 BP'!$F95:$EE95)+SUMIF('SPACELOG 10 BP'!$F$2:$EE$2,AM$4,'SPACELOG 10 BP'!$F95:$EE95)+SUMIF('SPACELOG 11 BP'!$F$2:$EE$2,AM$4,'SPACELOG 11 BP'!$F95:$EE95)+SUMIF('SPACELOG 12 BP'!$F$2:$EE$2,AM$4,'SPACELOG 12 BP'!$F95:$EE95)</f>
        <v>562625.07177292719</v>
      </c>
      <c r="AN95" s="33">
        <f>SUMIF('reporting montigny'!$F$2:$EE$2,AN$4,'reporting montigny'!$F95:$EE95)+SUMIF('reporting boissy'!$F$2:$EE$2,AN$4,'reporting boissy'!$F95:$EE95)+SUMIF('reporting moussy'!$F$2:$EE$2,AN$4,'reporting moussy'!$F95:$EE95)+SUMIF('reporting trappes'!$F$2:$EE$2,AN$4,'reporting trappes'!$F95:$EE95)+SUMIF('SPACELOG 5 BP'!$F$2:$EE$2,AN$4,'SPACELOG 5 BP'!$F95:$EE95)+SUMIF('SPACELOG 6 BP'!$F$2:$EE$2,AN$4,'SPACELOG 6 BP'!$F95:$EE95)+SUMIF('SPACELOG 7 BP'!$F$2:$EE$2,AN$4,'SPACELOG 7 BP'!$F95:$EE95)+SUMIF('SPACELOG 8 BP'!$F$2:$EE$2,AN$4,'SPACELOG 8 BP'!$F95:$EE95)+SUMIF('SPACELOG 9 BP'!$F$2:$EE$2,AN$4,'SPACELOG 9 BP'!$F95:$EE95)+SUMIF('SPACELOG 10 BP'!$F$2:$EE$2,AN$4,'SPACELOG 10 BP'!$F95:$EE95)+SUMIF('SPACELOG 11 BP'!$F$2:$EE$2,AN$4,'SPACELOG 11 BP'!$F95:$EE95)+SUMIF('SPACELOG 12 BP'!$F$2:$EE$2,AN$4,'SPACELOG 12 BP'!$F95:$EE95)</f>
        <v>602085.96200021007</v>
      </c>
      <c r="AO95" s="33">
        <f>SUMIF('reporting montigny'!$F$2:$EE$2,AO$4,'reporting montigny'!$F95:$EE95)+SUMIF('reporting boissy'!$F$2:$EE$2,AO$4,'reporting boissy'!$F95:$EE95)+SUMIF('reporting moussy'!$F$2:$EE$2,AO$4,'reporting moussy'!$F95:$EE95)+SUMIF('reporting trappes'!$F$2:$EE$2,AO$4,'reporting trappes'!$F95:$EE95)+SUMIF('SPACELOG 5 BP'!$F$2:$EE$2,AO$4,'SPACELOG 5 BP'!$F95:$EE95)+SUMIF('SPACELOG 6 BP'!$F$2:$EE$2,AO$4,'SPACELOG 6 BP'!$F95:$EE95)+SUMIF('SPACELOG 7 BP'!$F$2:$EE$2,AO$4,'SPACELOG 7 BP'!$F95:$EE95)+SUMIF('SPACELOG 8 BP'!$F$2:$EE$2,AO$4,'SPACELOG 8 BP'!$F95:$EE95)+SUMIF('SPACELOG 9 BP'!$F$2:$EE$2,AO$4,'SPACELOG 9 BP'!$F95:$EE95)+SUMIF('SPACELOG 10 BP'!$F$2:$EE$2,AO$4,'SPACELOG 10 BP'!$F95:$EE95)+SUMIF('SPACELOG 11 BP'!$F$2:$EE$2,AO$4,'SPACELOG 11 BP'!$F95:$EE95)+SUMIF('SPACELOG 12 BP'!$F$2:$EE$2,AO$4,'SPACELOG 12 BP'!$F95:$EE95)</f>
        <v>641546.85222749307</v>
      </c>
      <c r="AP95" s="33">
        <f>SUMIF('reporting montigny'!$F$2:$EE$2,AP$4,'reporting montigny'!$F95:$EE95)+SUMIF('reporting boissy'!$F$2:$EE$2,AP$4,'reporting boissy'!$F95:$EE95)+SUMIF('reporting moussy'!$F$2:$EE$2,AP$4,'reporting moussy'!$F95:$EE95)+SUMIF('reporting trappes'!$F$2:$EE$2,AP$4,'reporting trappes'!$F95:$EE95)+SUMIF('SPACELOG 5 BP'!$F$2:$EE$2,AP$4,'SPACELOG 5 BP'!$F95:$EE95)+SUMIF('SPACELOG 6 BP'!$F$2:$EE$2,AP$4,'SPACELOG 6 BP'!$F95:$EE95)+SUMIF('SPACELOG 7 BP'!$F$2:$EE$2,AP$4,'SPACELOG 7 BP'!$F95:$EE95)+SUMIF('SPACELOG 8 BP'!$F$2:$EE$2,AP$4,'SPACELOG 8 BP'!$F95:$EE95)+SUMIF('SPACELOG 9 BP'!$F$2:$EE$2,AP$4,'SPACELOG 9 BP'!$F95:$EE95)+SUMIF('SPACELOG 10 BP'!$F$2:$EE$2,AP$4,'SPACELOG 10 BP'!$F95:$EE95)+SUMIF('SPACELOG 11 BP'!$F$2:$EE$2,AP$4,'SPACELOG 11 BP'!$F95:$EE95)+SUMIF('SPACELOG 12 BP'!$F$2:$EE$2,AP$4,'SPACELOG 12 BP'!$F95:$EE95)</f>
        <v>681007.74245477596</v>
      </c>
      <c r="AQ95" s="33">
        <f>SUMIF('reporting montigny'!$F$2:$EE$2,AQ$4,'reporting montigny'!$F95:$EE95)+SUMIF('reporting boissy'!$F$2:$EE$2,AQ$4,'reporting boissy'!$F95:$EE95)+SUMIF('reporting moussy'!$F$2:$EE$2,AQ$4,'reporting moussy'!$F95:$EE95)+SUMIF('reporting trappes'!$F$2:$EE$2,AQ$4,'reporting trappes'!$F95:$EE95)+SUMIF('SPACELOG 5 BP'!$F$2:$EE$2,AQ$4,'SPACELOG 5 BP'!$F95:$EE95)+SUMIF('SPACELOG 6 BP'!$F$2:$EE$2,AQ$4,'SPACELOG 6 BP'!$F95:$EE95)+SUMIF('SPACELOG 7 BP'!$F$2:$EE$2,AQ$4,'SPACELOG 7 BP'!$F95:$EE95)+SUMIF('SPACELOG 8 BP'!$F$2:$EE$2,AQ$4,'SPACELOG 8 BP'!$F95:$EE95)+SUMIF('SPACELOG 9 BP'!$F$2:$EE$2,AQ$4,'SPACELOG 9 BP'!$F95:$EE95)+SUMIF('SPACELOG 10 BP'!$F$2:$EE$2,AQ$4,'SPACELOG 10 BP'!$F95:$EE95)+SUMIF('SPACELOG 11 BP'!$F$2:$EE$2,AQ$4,'SPACELOG 11 BP'!$F95:$EE95)+SUMIF('SPACELOG 12 BP'!$F$2:$EE$2,AQ$4,'SPACELOG 12 BP'!$F95:$EE95)</f>
        <v>720468.63268205896</v>
      </c>
      <c r="AR95" s="393">
        <f t="shared" ref="AR95:AR97" si="508">SUM(AF95:AQ95)</f>
        <v>6144052.8371840324</v>
      </c>
      <c r="AS95" s="33">
        <f>SUMIF('reporting montigny'!$F$2:$EE$2,AS$4,'reporting montigny'!$F95:$EE95)+SUMIF('reporting boissy'!$F$2:$EE$2,AS$4,'reporting boissy'!$F95:$EE95)+SUMIF('reporting moussy'!$F$2:$EE$2,AS$4,'reporting moussy'!$F95:$EE95)+SUMIF('reporting trappes'!$F$2:$EE$2,AS$4,'reporting trappes'!$F95:$EE95)+SUMIF('SPACELOG 5 BP'!$F$2:$EE$2,AS$4,'SPACELOG 5 BP'!$F95:$EE95)+SUMIF('SPACELOG 6 BP'!$F$2:$EE$2,AS$4,'SPACELOG 6 BP'!$F95:$EE95)+SUMIF('SPACELOG 7 BP'!$F$2:$EE$2,AS$4,'SPACELOG 7 BP'!$F95:$EE95)+SUMIF('SPACELOG 8 BP'!$F$2:$EE$2,AS$4,'SPACELOG 8 BP'!$F95:$EE95)+SUMIF('SPACELOG 9 BP'!$F$2:$EE$2,AS$4,'SPACELOG 9 BP'!$F95:$EE95)+SUMIF('SPACELOG 10 BP'!$F$2:$EE$2,AS$4,'SPACELOG 10 BP'!$F95:$EE95)+SUMIF('SPACELOG 11 BP'!$F$2:$EE$2,AS$4,'SPACELOG 11 BP'!$F95:$EE95)+SUMIF('SPACELOG 12 BP'!$F$2:$EE$2,AS$4,'SPACELOG 12 BP'!$F95:$EE95)</f>
        <v>774092.45709652465</v>
      </c>
      <c r="AT95" s="33">
        <f>SUMIF('reporting montigny'!$F$2:$EE$2,AT$4,'reporting montigny'!$F95:$EE95)+SUMIF('reporting boissy'!$F$2:$EE$2,AT$4,'reporting boissy'!$F95:$EE95)+SUMIF('reporting moussy'!$F$2:$EE$2,AT$4,'reporting moussy'!$F95:$EE95)+SUMIF('reporting trappes'!$F$2:$EE$2,AT$4,'reporting trappes'!$F95:$EE95)+SUMIF('SPACELOG 5 BP'!$F$2:$EE$2,AT$4,'SPACELOG 5 BP'!$F95:$EE95)+SUMIF('SPACELOG 6 BP'!$F$2:$EE$2,AT$4,'SPACELOG 6 BP'!$F95:$EE95)+SUMIF('SPACELOG 7 BP'!$F$2:$EE$2,AT$4,'SPACELOG 7 BP'!$F95:$EE95)+SUMIF('SPACELOG 8 BP'!$F$2:$EE$2,AT$4,'SPACELOG 8 BP'!$F95:$EE95)+SUMIF('SPACELOG 9 BP'!$F$2:$EE$2,AT$4,'SPACELOG 9 BP'!$F95:$EE95)+SUMIF('SPACELOG 10 BP'!$F$2:$EE$2,AT$4,'SPACELOG 10 BP'!$F95:$EE95)+SUMIF('SPACELOG 11 BP'!$F$2:$EE$2,AT$4,'SPACELOG 11 BP'!$F95:$EE95)+SUMIF('SPACELOG 12 BP'!$F$2:$EE$2,AT$4,'SPACELOG 12 BP'!$F95:$EE95)</f>
        <v>815488.34732380765</v>
      </c>
      <c r="AU95" s="33">
        <f>SUMIF('reporting montigny'!$F$2:$EE$2,AU$4,'reporting montigny'!$F95:$EE95)+SUMIF('reporting boissy'!$F$2:$EE$2,AU$4,'reporting boissy'!$F95:$EE95)+SUMIF('reporting moussy'!$F$2:$EE$2,AU$4,'reporting moussy'!$F95:$EE95)+SUMIF('reporting trappes'!$F$2:$EE$2,AU$4,'reporting trappes'!$F95:$EE95)+SUMIF('SPACELOG 5 BP'!$F$2:$EE$2,AU$4,'SPACELOG 5 BP'!$F95:$EE95)+SUMIF('SPACELOG 6 BP'!$F$2:$EE$2,AU$4,'SPACELOG 6 BP'!$F95:$EE95)+SUMIF('SPACELOG 7 BP'!$F$2:$EE$2,AU$4,'SPACELOG 7 BP'!$F95:$EE95)+SUMIF('SPACELOG 8 BP'!$F$2:$EE$2,AU$4,'SPACELOG 8 BP'!$F95:$EE95)+SUMIF('SPACELOG 9 BP'!$F$2:$EE$2,AU$4,'SPACELOG 9 BP'!$F95:$EE95)+SUMIF('SPACELOG 10 BP'!$F$2:$EE$2,AU$4,'SPACELOG 10 BP'!$F95:$EE95)+SUMIF('SPACELOG 11 BP'!$F$2:$EE$2,AU$4,'SPACELOG 11 BP'!$F95:$EE95)+SUMIF('SPACELOG 12 BP'!$F$2:$EE$2,AU$4,'SPACELOG 12 BP'!$F95:$EE95)</f>
        <v>858509.23755109054</v>
      </c>
      <c r="AV95" s="33">
        <f>SUMIF('reporting montigny'!$F$2:$EE$2,AV$4,'reporting montigny'!$F95:$EE95)+SUMIF('reporting boissy'!$F$2:$EE$2,AV$4,'reporting boissy'!$F95:$EE95)+SUMIF('reporting moussy'!$F$2:$EE$2,AV$4,'reporting moussy'!$F95:$EE95)+SUMIF('reporting trappes'!$F$2:$EE$2,AV$4,'reporting trappes'!$F95:$EE95)+SUMIF('SPACELOG 5 BP'!$F$2:$EE$2,AV$4,'SPACELOG 5 BP'!$F95:$EE95)+SUMIF('SPACELOG 6 BP'!$F$2:$EE$2,AV$4,'SPACELOG 6 BP'!$F95:$EE95)+SUMIF('SPACELOG 7 BP'!$F$2:$EE$2,AV$4,'SPACELOG 7 BP'!$F95:$EE95)+SUMIF('SPACELOG 8 BP'!$F$2:$EE$2,AV$4,'SPACELOG 8 BP'!$F95:$EE95)+SUMIF('SPACELOG 9 BP'!$F$2:$EE$2,AV$4,'SPACELOG 9 BP'!$F95:$EE95)+SUMIF('SPACELOG 10 BP'!$F$2:$EE$2,AV$4,'SPACELOG 10 BP'!$F95:$EE95)+SUMIF('SPACELOG 11 BP'!$F$2:$EE$2,AV$4,'SPACELOG 11 BP'!$F95:$EE95)+SUMIF('SPACELOG 12 BP'!$F$2:$EE$2,AV$4,'SPACELOG 12 BP'!$F95:$EE95)</f>
        <v>890589.12777837366</v>
      </c>
      <c r="AW95" s="33">
        <f>SUMIF('reporting montigny'!$F$2:$EE$2,AW$4,'reporting montigny'!$F95:$EE95)+SUMIF('reporting boissy'!$F$2:$EE$2,AW$4,'reporting boissy'!$F95:$EE95)+SUMIF('reporting moussy'!$F$2:$EE$2,AW$4,'reporting moussy'!$F95:$EE95)+SUMIF('reporting trappes'!$F$2:$EE$2,AW$4,'reporting trappes'!$F95:$EE95)+SUMIF('SPACELOG 5 BP'!$F$2:$EE$2,AW$4,'SPACELOG 5 BP'!$F95:$EE95)+SUMIF('SPACELOG 6 BP'!$F$2:$EE$2,AW$4,'SPACELOG 6 BP'!$F95:$EE95)+SUMIF('SPACELOG 7 BP'!$F$2:$EE$2,AW$4,'SPACELOG 7 BP'!$F95:$EE95)+SUMIF('SPACELOG 8 BP'!$F$2:$EE$2,AW$4,'SPACELOG 8 BP'!$F95:$EE95)+SUMIF('SPACELOG 9 BP'!$F$2:$EE$2,AW$4,'SPACELOG 9 BP'!$F95:$EE95)+SUMIF('SPACELOG 10 BP'!$F$2:$EE$2,AW$4,'SPACELOG 10 BP'!$F95:$EE95)+SUMIF('SPACELOG 11 BP'!$F$2:$EE$2,AW$4,'SPACELOG 11 BP'!$F95:$EE95)+SUMIF('SPACELOG 12 BP'!$F$2:$EE$2,AW$4,'SPACELOG 12 BP'!$F95:$EE95)</f>
        <v>934010.01800565654</v>
      </c>
      <c r="AX95" s="33">
        <f>SUMIF('reporting montigny'!$F$2:$EE$2,AX$4,'reporting montigny'!$F95:$EE95)+SUMIF('reporting boissy'!$F$2:$EE$2,AX$4,'reporting boissy'!$F95:$EE95)+SUMIF('reporting moussy'!$F$2:$EE$2,AX$4,'reporting moussy'!$F95:$EE95)+SUMIF('reporting trappes'!$F$2:$EE$2,AX$4,'reporting trappes'!$F95:$EE95)+SUMIF('SPACELOG 5 BP'!$F$2:$EE$2,AX$4,'SPACELOG 5 BP'!$F95:$EE95)+SUMIF('SPACELOG 6 BP'!$F$2:$EE$2,AX$4,'SPACELOG 6 BP'!$F95:$EE95)+SUMIF('SPACELOG 7 BP'!$F$2:$EE$2,AX$4,'SPACELOG 7 BP'!$F95:$EE95)+SUMIF('SPACELOG 8 BP'!$F$2:$EE$2,AX$4,'SPACELOG 8 BP'!$F95:$EE95)+SUMIF('SPACELOG 9 BP'!$F$2:$EE$2,AX$4,'SPACELOG 9 BP'!$F95:$EE95)+SUMIF('SPACELOG 10 BP'!$F$2:$EE$2,AX$4,'SPACELOG 10 BP'!$F95:$EE95)+SUMIF('SPACELOG 11 BP'!$F$2:$EE$2,AX$4,'SPACELOG 11 BP'!$F95:$EE95)+SUMIF('SPACELOG 12 BP'!$F$2:$EE$2,AX$4,'SPACELOG 12 BP'!$F95:$EE95)</f>
        <v>977430.90823293943</v>
      </c>
      <c r="AY95" s="33">
        <f>SUMIF('reporting montigny'!$F$2:$EE$2,AY$4,'reporting montigny'!$F95:$EE95)+SUMIF('reporting boissy'!$F$2:$EE$2,AY$4,'reporting boissy'!$F95:$EE95)+SUMIF('reporting moussy'!$F$2:$EE$2,AY$4,'reporting moussy'!$F95:$EE95)+SUMIF('reporting trappes'!$F$2:$EE$2,AY$4,'reporting trappes'!$F95:$EE95)+SUMIF('SPACELOG 5 BP'!$F$2:$EE$2,AY$4,'SPACELOG 5 BP'!$F95:$EE95)+SUMIF('SPACELOG 6 BP'!$F$2:$EE$2,AY$4,'SPACELOG 6 BP'!$F95:$EE95)+SUMIF('SPACELOG 7 BP'!$F$2:$EE$2,AY$4,'SPACELOG 7 BP'!$F95:$EE95)+SUMIF('SPACELOG 8 BP'!$F$2:$EE$2,AY$4,'SPACELOG 8 BP'!$F95:$EE95)+SUMIF('SPACELOG 9 BP'!$F$2:$EE$2,AY$4,'SPACELOG 9 BP'!$F95:$EE95)+SUMIF('SPACELOG 10 BP'!$F$2:$EE$2,AY$4,'SPACELOG 10 BP'!$F95:$EE95)+SUMIF('SPACELOG 11 BP'!$F$2:$EE$2,AY$4,'SPACELOG 11 BP'!$F95:$EE95)+SUMIF('SPACELOG 12 BP'!$F$2:$EE$2,AY$4,'SPACELOG 12 BP'!$F95:$EE95)</f>
        <v>1020851.7984602227</v>
      </c>
      <c r="AZ95" s="33">
        <f>SUMIF('reporting montigny'!$F$2:$EE$2,AZ$4,'reporting montigny'!$F95:$EE95)+SUMIF('reporting boissy'!$F$2:$EE$2,AZ$4,'reporting boissy'!$F95:$EE95)+SUMIF('reporting moussy'!$F$2:$EE$2,AZ$4,'reporting moussy'!$F95:$EE95)+SUMIF('reporting trappes'!$F$2:$EE$2,AZ$4,'reporting trappes'!$F95:$EE95)+SUMIF('SPACELOG 5 BP'!$F$2:$EE$2,AZ$4,'SPACELOG 5 BP'!$F95:$EE95)+SUMIF('SPACELOG 6 BP'!$F$2:$EE$2,AZ$4,'SPACELOG 6 BP'!$F95:$EE95)+SUMIF('SPACELOG 7 BP'!$F$2:$EE$2,AZ$4,'SPACELOG 7 BP'!$F95:$EE95)+SUMIF('SPACELOG 8 BP'!$F$2:$EE$2,AZ$4,'SPACELOG 8 BP'!$F95:$EE95)+SUMIF('SPACELOG 9 BP'!$F$2:$EE$2,AZ$4,'SPACELOG 9 BP'!$F95:$EE95)+SUMIF('SPACELOG 10 BP'!$F$2:$EE$2,AZ$4,'SPACELOG 10 BP'!$F95:$EE95)+SUMIF('SPACELOG 11 BP'!$F$2:$EE$2,AZ$4,'SPACELOG 11 BP'!$F95:$EE95)+SUMIF('SPACELOG 12 BP'!$F$2:$EE$2,AZ$4,'SPACELOG 12 BP'!$F95:$EE95)</f>
        <v>1064272.6886875057</v>
      </c>
      <c r="BA95" s="33">
        <f>SUMIF('reporting montigny'!$F$2:$EE$2,BA$4,'reporting montigny'!$F95:$EE95)+SUMIF('reporting boissy'!$F$2:$EE$2,BA$4,'reporting boissy'!$F95:$EE95)+SUMIF('reporting moussy'!$F$2:$EE$2,BA$4,'reporting moussy'!$F95:$EE95)+SUMIF('reporting trappes'!$F$2:$EE$2,BA$4,'reporting trappes'!$F95:$EE95)+SUMIF('SPACELOG 5 BP'!$F$2:$EE$2,BA$4,'SPACELOG 5 BP'!$F95:$EE95)+SUMIF('SPACELOG 6 BP'!$F$2:$EE$2,BA$4,'SPACELOG 6 BP'!$F95:$EE95)+SUMIF('SPACELOG 7 BP'!$F$2:$EE$2,BA$4,'SPACELOG 7 BP'!$F95:$EE95)+SUMIF('SPACELOG 8 BP'!$F$2:$EE$2,BA$4,'SPACELOG 8 BP'!$F95:$EE95)+SUMIF('SPACELOG 9 BP'!$F$2:$EE$2,BA$4,'SPACELOG 9 BP'!$F95:$EE95)+SUMIF('SPACELOG 10 BP'!$F$2:$EE$2,BA$4,'SPACELOG 10 BP'!$F95:$EE95)+SUMIF('SPACELOG 11 BP'!$F$2:$EE$2,BA$4,'SPACELOG 11 BP'!$F95:$EE95)+SUMIF('SPACELOG 12 BP'!$F$2:$EE$2,BA$4,'SPACELOG 12 BP'!$F95:$EE95)</f>
        <v>1107693.5789147886</v>
      </c>
      <c r="BB95" s="33">
        <f>SUMIF('reporting montigny'!$F$2:$EE$2,BB$4,'reporting montigny'!$F95:$EE95)+SUMIF('reporting boissy'!$F$2:$EE$2,BB$4,'reporting boissy'!$F95:$EE95)+SUMIF('reporting moussy'!$F$2:$EE$2,BB$4,'reporting moussy'!$F95:$EE95)+SUMIF('reporting trappes'!$F$2:$EE$2,BB$4,'reporting trappes'!$F95:$EE95)+SUMIF('SPACELOG 5 BP'!$F$2:$EE$2,BB$4,'SPACELOG 5 BP'!$F95:$EE95)+SUMIF('SPACELOG 6 BP'!$F$2:$EE$2,BB$4,'SPACELOG 6 BP'!$F95:$EE95)+SUMIF('SPACELOG 7 BP'!$F$2:$EE$2,BB$4,'SPACELOG 7 BP'!$F95:$EE95)+SUMIF('SPACELOG 8 BP'!$F$2:$EE$2,BB$4,'SPACELOG 8 BP'!$F95:$EE95)+SUMIF('SPACELOG 9 BP'!$F$2:$EE$2,BB$4,'SPACELOG 9 BP'!$F95:$EE95)+SUMIF('SPACELOG 10 BP'!$F$2:$EE$2,BB$4,'SPACELOG 10 BP'!$F95:$EE95)+SUMIF('SPACELOG 11 BP'!$F$2:$EE$2,BB$4,'SPACELOG 11 BP'!$F95:$EE95)+SUMIF('SPACELOG 12 BP'!$F$2:$EE$2,BB$4,'SPACELOG 12 BP'!$F95:$EE95)</f>
        <v>1151114.4691420714</v>
      </c>
      <c r="BC95" s="33">
        <f>SUMIF('reporting montigny'!$F$2:$EE$2,BC$4,'reporting montigny'!$F95:$EE95)+SUMIF('reporting boissy'!$F$2:$EE$2,BC$4,'reporting boissy'!$F95:$EE95)+SUMIF('reporting moussy'!$F$2:$EE$2,BC$4,'reporting moussy'!$F95:$EE95)+SUMIF('reporting trappes'!$F$2:$EE$2,BC$4,'reporting trappes'!$F95:$EE95)+SUMIF('SPACELOG 5 BP'!$F$2:$EE$2,BC$4,'SPACELOG 5 BP'!$F95:$EE95)+SUMIF('SPACELOG 6 BP'!$F$2:$EE$2,BC$4,'SPACELOG 6 BP'!$F95:$EE95)+SUMIF('SPACELOG 7 BP'!$F$2:$EE$2,BC$4,'SPACELOG 7 BP'!$F95:$EE95)+SUMIF('SPACELOG 8 BP'!$F$2:$EE$2,BC$4,'SPACELOG 8 BP'!$F95:$EE95)+SUMIF('SPACELOG 9 BP'!$F$2:$EE$2,BC$4,'SPACELOG 9 BP'!$F95:$EE95)+SUMIF('SPACELOG 10 BP'!$F$2:$EE$2,BC$4,'SPACELOG 10 BP'!$F95:$EE95)+SUMIF('SPACELOG 11 BP'!$F$2:$EE$2,BC$4,'SPACELOG 11 BP'!$F95:$EE95)+SUMIF('SPACELOG 12 BP'!$F$2:$EE$2,BC$4,'SPACELOG 12 BP'!$F95:$EE95)</f>
        <v>1194535.3593693546</v>
      </c>
      <c r="BD95" s="33">
        <f>SUMIF('reporting montigny'!$F$2:$EE$2,BD$4,'reporting montigny'!$F95:$EE95)+SUMIF('reporting boissy'!$F$2:$EE$2,BD$4,'reporting boissy'!$F95:$EE95)+SUMIF('reporting moussy'!$F$2:$EE$2,BD$4,'reporting moussy'!$F95:$EE95)+SUMIF('reporting trappes'!$F$2:$EE$2,BD$4,'reporting trappes'!$F95:$EE95)+SUMIF('SPACELOG 5 BP'!$F$2:$EE$2,BD$4,'SPACELOG 5 BP'!$F95:$EE95)+SUMIF('SPACELOG 6 BP'!$F$2:$EE$2,BD$4,'SPACELOG 6 BP'!$F95:$EE95)+SUMIF('SPACELOG 7 BP'!$F$2:$EE$2,BD$4,'SPACELOG 7 BP'!$F95:$EE95)+SUMIF('SPACELOG 8 BP'!$F$2:$EE$2,BD$4,'SPACELOG 8 BP'!$F95:$EE95)+SUMIF('SPACELOG 9 BP'!$F$2:$EE$2,BD$4,'SPACELOG 9 BP'!$F95:$EE95)+SUMIF('SPACELOG 10 BP'!$F$2:$EE$2,BD$4,'SPACELOG 10 BP'!$F95:$EE95)+SUMIF('SPACELOG 11 BP'!$F$2:$EE$2,BD$4,'SPACELOG 11 BP'!$F95:$EE95)+SUMIF('SPACELOG 12 BP'!$F$2:$EE$2,BD$4,'SPACELOG 12 BP'!$F95:$EE95)</f>
        <v>1237956.2495966377</v>
      </c>
      <c r="BE95" s="393">
        <f t="shared" ref="BE95:BE97" si="509">SUM(AS95:BD95)</f>
        <v>12026544.240158975</v>
      </c>
      <c r="BF95" s="33">
        <f>SUMIF('reporting montigny'!$F$2:$EE$2,BF$4,'reporting montigny'!$F95:$EE95)+SUMIF('reporting boissy'!$F$2:$EE$2,BF$4,'reporting boissy'!$F95:$EE95)+SUMIF('reporting moussy'!$F$2:$EE$2,BF$4,'reporting moussy'!$F95:$EE95)+SUMIF('reporting trappes'!$F$2:$EE$2,BF$4,'reporting trappes'!$F95:$EE95)+SUMIF('SPACELOG 5 BP'!$F$2:$EE$2,BF$4,'SPACELOG 5 BP'!$F95:$EE95)+SUMIF('SPACELOG 6 BP'!$F$2:$EE$2,BF$4,'SPACELOG 6 BP'!$F95:$EE95)+SUMIF('SPACELOG 7 BP'!$F$2:$EE$2,BF$4,'SPACELOG 7 BP'!$F95:$EE95)+SUMIF('SPACELOG 8 BP'!$F$2:$EE$2,BF$4,'SPACELOG 8 BP'!$F95:$EE95)+SUMIF('SPACELOG 9 BP'!$F$2:$EE$2,BF$4,'SPACELOG 9 BP'!$F95:$EE95)+SUMIF('SPACELOG 10 BP'!$F$2:$EE$2,BF$4,'SPACELOG 10 BP'!$F95:$EE95)+SUMIF('SPACELOG 11 BP'!$F$2:$EE$2,BF$4,'SPACELOG 11 BP'!$F95:$EE95)+SUMIF('SPACELOG 12 BP'!$F$2:$EE$2,BF$4,'SPACELOG 12 BP'!$F95:$EE95)</f>
        <v>1295540.0740111028</v>
      </c>
      <c r="BG95" s="33">
        <f>SUMIF('reporting montigny'!$F$2:$EE$2,BG$4,'reporting montigny'!$F95:$EE95)+SUMIF('reporting boissy'!$F$2:$EE$2,BG$4,'reporting boissy'!$F95:$EE95)+SUMIF('reporting moussy'!$F$2:$EE$2,BG$4,'reporting moussy'!$F95:$EE95)+SUMIF('reporting trappes'!$F$2:$EE$2,BG$4,'reporting trappes'!$F95:$EE95)+SUMIF('SPACELOG 5 BP'!$F$2:$EE$2,BG$4,'SPACELOG 5 BP'!$F95:$EE95)+SUMIF('SPACELOG 6 BP'!$F$2:$EE$2,BG$4,'SPACELOG 6 BP'!$F95:$EE95)+SUMIF('SPACELOG 7 BP'!$F$2:$EE$2,BG$4,'SPACELOG 7 BP'!$F95:$EE95)+SUMIF('SPACELOG 8 BP'!$F$2:$EE$2,BG$4,'SPACELOG 8 BP'!$F95:$EE95)+SUMIF('SPACELOG 9 BP'!$F$2:$EE$2,BG$4,'SPACELOG 9 BP'!$F95:$EE95)+SUMIF('SPACELOG 10 BP'!$F$2:$EE$2,BG$4,'SPACELOG 10 BP'!$F95:$EE95)+SUMIF('SPACELOG 11 BP'!$F$2:$EE$2,BG$4,'SPACELOG 11 BP'!$F95:$EE95)+SUMIF('SPACELOG 12 BP'!$F$2:$EE$2,BG$4,'SPACELOG 12 BP'!$F95:$EE95)</f>
        <v>1336935.9642383857</v>
      </c>
      <c r="BH95" s="33">
        <f>SUMIF('reporting montigny'!$F$2:$EE$2,BH$4,'reporting montigny'!$F95:$EE95)+SUMIF('reporting boissy'!$F$2:$EE$2,BH$4,'reporting boissy'!$F95:$EE95)+SUMIF('reporting moussy'!$F$2:$EE$2,BH$4,'reporting moussy'!$F95:$EE95)+SUMIF('reporting trappes'!$F$2:$EE$2,BH$4,'reporting trappes'!$F95:$EE95)+SUMIF('SPACELOG 5 BP'!$F$2:$EE$2,BH$4,'SPACELOG 5 BP'!$F95:$EE95)+SUMIF('SPACELOG 6 BP'!$F$2:$EE$2,BH$4,'SPACELOG 6 BP'!$F95:$EE95)+SUMIF('SPACELOG 7 BP'!$F$2:$EE$2,BH$4,'SPACELOG 7 BP'!$F95:$EE95)+SUMIF('SPACELOG 8 BP'!$F$2:$EE$2,BH$4,'SPACELOG 8 BP'!$F95:$EE95)+SUMIF('SPACELOG 9 BP'!$F$2:$EE$2,BH$4,'SPACELOG 9 BP'!$F95:$EE95)+SUMIF('SPACELOG 10 BP'!$F$2:$EE$2,BH$4,'SPACELOG 10 BP'!$F95:$EE95)+SUMIF('SPACELOG 11 BP'!$F$2:$EE$2,BH$4,'SPACELOG 11 BP'!$F95:$EE95)+SUMIF('SPACELOG 12 BP'!$F$2:$EE$2,BH$4,'SPACELOG 12 BP'!$F95:$EE95)</f>
        <v>1379956.8544656686</v>
      </c>
      <c r="BI95" s="33">
        <f>SUMIF('reporting montigny'!$F$2:$EE$2,BI$4,'reporting montigny'!$F95:$EE95)+SUMIF('reporting boissy'!$F$2:$EE$2,BI$4,'reporting boissy'!$F95:$EE95)+SUMIF('reporting moussy'!$F$2:$EE$2,BI$4,'reporting moussy'!$F95:$EE95)+SUMIF('reporting trappes'!$F$2:$EE$2,BI$4,'reporting trappes'!$F95:$EE95)+SUMIF('SPACELOG 5 BP'!$F$2:$EE$2,BI$4,'SPACELOG 5 BP'!$F95:$EE95)+SUMIF('SPACELOG 6 BP'!$F$2:$EE$2,BI$4,'SPACELOG 6 BP'!$F95:$EE95)+SUMIF('SPACELOG 7 BP'!$F$2:$EE$2,BI$4,'SPACELOG 7 BP'!$F95:$EE95)+SUMIF('SPACELOG 8 BP'!$F$2:$EE$2,BI$4,'SPACELOG 8 BP'!$F95:$EE95)+SUMIF('SPACELOG 9 BP'!$F$2:$EE$2,BI$4,'SPACELOG 9 BP'!$F95:$EE95)+SUMIF('SPACELOG 10 BP'!$F$2:$EE$2,BI$4,'SPACELOG 10 BP'!$F95:$EE95)+SUMIF('SPACELOG 11 BP'!$F$2:$EE$2,BI$4,'SPACELOG 11 BP'!$F95:$EE95)+SUMIF('SPACELOG 12 BP'!$F$2:$EE$2,BI$4,'SPACELOG 12 BP'!$F95:$EE95)</f>
        <v>1412036.7446929519</v>
      </c>
      <c r="BJ95" s="33">
        <f>SUMIF('reporting montigny'!$F$2:$EE$2,BJ$4,'reporting montigny'!$F95:$EE95)+SUMIF('reporting boissy'!$F$2:$EE$2,BJ$4,'reporting boissy'!$F95:$EE95)+SUMIF('reporting moussy'!$F$2:$EE$2,BJ$4,'reporting moussy'!$F95:$EE95)+SUMIF('reporting trappes'!$F$2:$EE$2,BJ$4,'reporting trappes'!$F95:$EE95)+SUMIF('SPACELOG 5 BP'!$F$2:$EE$2,BJ$4,'SPACELOG 5 BP'!$F95:$EE95)+SUMIF('SPACELOG 6 BP'!$F$2:$EE$2,BJ$4,'SPACELOG 6 BP'!$F95:$EE95)+SUMIF('SPACELOG 7 BP'!$F$2:$EE$2,BJ$4,'SPACELOG 7 BP'!$F95:$EE95)+SUMIF('SPACELOG 8 BP'!$F$2:$EE$2,BJ$4,'SPACELOG 8 BP'!$F95:$EE95)+SUMIF('SPACELOG 9 BP'!$F$2:$EE$2,BJ$4,'SPACELOG 9 BP'!$F95:$EE95)+SUMIF('SPACELOG 10 BP'!$F$2:$EE$2,BJ$4,'SPACELOG 10 BP'!$F95:$EE95)+SUMIF('SPACELOG 11 BP'!$F$2:$EE$2,BJ$4,'SPACELOG 11 BP'!$F95:$EE95)+SUMIF('SPACELOG 12 BP'!$F$2:$EE$2,BJ$4,'SPACELOG 12 BP'!$F95:$EE95)</f>
        <v>1455457.6349202346</v>
      </c>
      <c r="BK95" s="33">
        <f>SUMIF('reporting montigny'!$F$2:$EE$2,BK$4,'reporting montigny'!$F95:$EE95)+SUMIF('reporting boissy'!$F$2:$EE$2,BK$4,'reporting boissy'!$F95:$EE95)+SUMIF('reporting moussy'!$F$2:$EE$2,BK$4,'reporting moussy'!$F95:$EE95)+SUMIF('reporting trappes'!$F$2:$EE$2,BK$4,'reporting trappes'!$F95:$EE95)+SUMIF('SPACELOG 5 BP'!$F$2:$EE$2,BK$4,'SPACELOG 5 BP'!$F95:$EE95)+SUMIF('SPACELOG 6 BP'!$F$2:$EE$2,BK$4,'SPACELOG 6 BP'!$F95:$EE95)+SUMIF('SPACELOG 7 BP'!$F$2:$EE$2,BK$4,'SPACELOG 7 BP'!$F95:$EE95)+SUMIF('SPACELOG 8 BP'!$F$2:$EE$2,BK$4,'SPACELOG 8 BP'!$F95:$EE95)+SUMIF('SPACELOG 9 BP'!$F$2:$EE$2,BK$4,'SPACELOG 9 BP'!$F95:$EE95)+SUMIF('SPACELOG 10 BP'!$F$2:$EE$2,BK$4,'SPACELOG 10 BP'!$F95:$EE95)+SUMIF('SPACELOG 11 BP'!$F$2:$EE$2,BK$4,'SPACELOG 11 BP'!$F95:$EE95)+SUMIF('SPACELOG 12 BP'!$F$2:$EE$2,BK$4,'SPACELOG 12 BP'!$F95:$EE95)</f>
        <v>1498878.5251475177</v>
      </c>
      <c r="BL95" s="33">
        <f>SUMIF('reporting montigny'!$F$2:$EE$2,BL$4,'reporting montigny'!$F95:$EE95)+SUMIF('reporting boissy'!$F$2:$EE$2,BL$4,'reporting boissy'!$F95:$EE95)+SUMIF('reporting moussy'!$F$2:$EE$2,BL$4,'reporting moussy'!$F95:$EE95)+SUMIF('reporting trappes'!$F$2:$EE$2,BL$4,'reporting trappes'!$F95:$EE95)+SUMIF('SPACELOG 5 BP'!$F$2:$EE$2,BL$4,'SPACELOG 5 BP'!$F95:$EE95)+SUMIF('SPACELOG 6 BP'!$F$2:$EE$2,BL$4,'SPACELOG 6 BP'!$F95:$EE95)+SUMIF('SPACELOG 7 BP'!$F$2:$EE$2,BL$4,'SPACELOG 7 BP'!$F95:$EE95)+SUMIF('SPACELOG 8 BP'!$F$2:$EE$2,BL$4,'SPACELOG 8 BP'!$F95:$EE95)+SUMIF('SPACELOG 9 BP'!$F$2:$EE$2,BL$4,'SPACELOG 9 BP'!$F95:$EE95)+SUMIF('SPACELOG 10 BP'!$F$2:$EE$2,BL$4,'SPACELOG 10 BP'!$F95:$EE95)+SUMIF('SPACELOG 11 BP'!$F$2:$EE$2,BL$4,'SPACELOG 11 BP'!$F95:$EE95)+SUMIF('SPACELOG 12 BP'!$F$2:$EE$2,BL$4,'SPACELOG 12 BP'!$F95:$EE95)</f>
        <v>1542299.4153748006</v>
      </c>
      <c r="BM95" s="33">
        <f>SUMIF('reporting montigny'!$F$2:$EE$2,BM$4,'reporting montigny'!$F95:$EE95)+SUMIF('reporting boissy'!$F$2:$EE$2,BM$4,'reporting boissy'!$F95:$EE95)+SUMIF('reporting moussy'!$F$2:$EE$2,BM$4,'reporting moussy'!$F95:$EE95)+SUMIF('reporting trappes'!$F$2:$EE$2,BM$4,'reporting trappes'!$F95:$EE95)+SUMIF('SPACELOG 5 BP'!$F$2:$EE$2,BM$4,'SPACELOG 5 BP'!$F95:$EE95)+SUMIF('SPACELOG 6 BP'!$F$2:$EE$2,BM$4,'SPACELOG 6 BP'!$F95:$EE95)+SUMIF('SPACELOG 7 BP'!$F$2:$EE$2,BM$4,'SPACELOG 7 BP'!$F95:$EE95)+SUMIF('SPACELOG 8 BP'!$F$2:$EE$2,BM$4,'SPACELOG 8 BP'!$F95:$EE95)+SUMIF('SPACELOG 9 BP'!$F$2:$EE$2,BM$4,'SPACELOG 9 BP'!$F95:$EE95)+SUMIF('SPACELOG 10 BP'!$F$2:$EE$2,BM$4,'SPACELOG 10 BP'!$F95:$EE95)+SUMIF('SPACELOG 11 BP'!$F$2:$EE$2,BM$4,'SPACELOG 11 BP'!$F95:$EE95)+SUMIF('SPACELOG 12 BP'!$F$2:$EE$2,BM$4,'SPACELOG 12 BP'!$F95:$EE95)</f>
        <v>1585720.3056020834</v>
      </c>
      <c r="BN95" s="33">
        <f>SUMIF('reporting montigny'!$F$2:$EE$2,BN$4,'reporting montigny'!$F95:$EE95)+SUMIF('reporting boissy'!$F$2:$EE$2,BN$4,'reporting boissy'!$F95:$EE95)+SUMIF('reporting moussy'!$F$2:$EE$2,BN$4,'reporting moussy'!$F95:$EE95)+SUMIF('reporting trappes'!$F$2:$EE$2,BN$4,'reporting trappes'!$F95:$EE95)+SUMIF('SPACELOG 5 BP'!$F$2:$EE$2,BN$4,'SPACELOG 5 BP'!$F95:$EE95)+SUMIF('SPACELOG 6 BP'!$F$2:$EE$2,BN$4,'SPACELOG 6 BP'!$F95:$EE95)+SUMIF('SPACELOG 7 BP'!$F$2:$EE$2,BN$4,'SPACELOG 7 BP'!$F95:$EE95)+SUMIF('SPACELOG 8 BP'!$F$2:$EE$2,BN$4,'SPACELOG 8 BP'!$F95:$EE95)+SUMIF('SPACELOG 9 BP'!$F$2:$EE$2,BN$4,'SPACELOG 9 BP'!$F95:$EE95)+SUMIF('SPACELOG 10 BP'!$F$2:$EE$2,BN$4,'SPACELOG 10 BP'!$F95:$EE95)+SUMIF('SPACELOG 11 BP'!$F$2:$EE$2,BN$4,'SPACELOG 11 BP'!$F95:$EE95)+SUMIF('SPACELOG 12 BP'!$F$2:$EE$2,BN$4,'SPACELOG 12 BP'!$F95:$EE95)</f>
        <v>1629141.1958293666</v>
      </c>
      <c r="BO95" s="33">
        <f>SUMIF('reporting montigny'!$F$2:$EE$2,BO$4,'reporting montigny'!$F95:$EE95)+SUMIF('reporting boissy'!$F$2:$EE$2,BO$4,'reporting boissy'!$F95:$EE95)+SUMIF('reporting moussy'!$F$2:$EE$2,BO$4,'reporting moussy'!$F95:$EE95)+SUMIF('reporting trappes'!$F$2:$EE$2,BO$4,'reporting trappes'!$F95:$EE95)+SUMIF('SPACELOG 5 BP'!$F$2:$EE$2,BO$4,'SPACELOG 5 BP'!$F95:$EE95)+SUMIF('SPACELOG 6 BP'!$F$2:$EE$2,BO$4,'SPACELOG 6 BP'!$F95:$EE95)+SUMIF('SPACELOG 7 BP'!$F$2:$EE$2,BO$4,'SPACELOG 7 BP'!$F95:$EE95)+SUMIF('SPACELOG 8 BP'!$F$2:$EE$2,BO$4,'SPACELOG 8 BP'!$F95:$EE95)+SUMIF('SPACELOG 9 BP'!$F$2:$EE$2,BO$4,'SPACELOG 9 BP'!$F95:$EE95)+SUMIF('SPACELOG 10 BP'!$F$2:$EE$2,BO$4,'SPACELOG 10 BP'!$F95:$EE95)+SUMIF('SPACELOG 11 BP'!$F$2:$EE$2,BO$4,'SPACELOG 11 BP'!$F95:$EE95)+SUMIF('SPACELOG 12 BP'!$F$2:$EE$2,BO$4,'SPACELOG 12 BP'!$F95:$EE95)</f>
        <v>1672562.0860566497</v>
      </c>
      <c r="BP95" s="33">
        <f>SUMIF('reporting montigny'!$F$2:$EE$2,BP$4,'reporting montigny'!$F95:$EE95)+SUMIF('reporting boissy'!$F$2:$EE$2,BP$4,'reporting boissy'!$F95:$EE95)+SUMIF('reporting moussy'!$F$2:$EE$2,BP$4,'reporting moussy'!$F95:$EE95)+SUMIF('reporting trappes'!$F$2:$EE$2,BP$4,'reporting trappes'!$F95:$EE95)+SUMIF('SPACELOG 5 BP'!$F$2:$EE$2,BP$4,'SPACELOG 5 BP'!$F95:$EE95)+SUMIF('SPACELOG 6 BP'!$F$2:$EE$2,BP$4,'SPACELOG 6 BP'!$F95:$EE95)+SUMIF('SPACELOG 7 BP'!$F$2:$EE$2,BP$4,'SPACELOG 7 BP'!$F95:$EE95)+SUMIF('SPACELOG 8 BP'!$F$2:$EE$2,BP$4,'SPACELOG 8 BP'!$F95:$EE95)+SUMIF('SPACELOG 9 BP'!$F$2:$EE$2,BP$4,'SPACELOG 9 BP'!$F95:$EE95)+SUMIF('SPACELOG 10 BP'!$F$2:$EE$2,BP$4,'SPACELOG 10 BP'!$F95:$EE95)+SUMIF('SPACELOG 11 BP'!$F$2:$EE$2,BP$4,'SPACELOG 11 BP'!$F95:$EE95)+SUMIF('SPACELOG 12 BP'!$F$2:$EE$2,BP$4,'SPACELOG 12 BP'!$F95:$EE95)</f>
        <v>1720142.9762839323</v>
      </c>
      <c r="BQ95" s="33">
        <f>SUMIF('reporting montigny'!$F$2:$EE$2,BQ$4,'reporting montigny'!$F95:$EE95)+SUMIF('reporting boissy'!$F$2:$EE$2,BQ$4,'reporting boissy'!$F95:$EE95)+SUMIF('reporting moussy'!$F$2:$EE$2,BQ$4,'reporting moussy'!$F95:$EE95)+SUMIF('reporting trappes'!$F$2:$EE$2,BQ$4,'reporting trappes'!$F95:$EE95)+SUMIF('SPACELOG 5 BP'!$F$2:$EE$2,BQ$4,'SPACELOG 5 BP'!$F95:$EE95)+SUMIF('SPACELOG 6 BP'!$F$2:$EE$2,BQ$4,'SPACELOG 6 BP'!$F95:$EE95)+SUMIF('SPACELOG 7 BP'!$F$2:$EE$2,BQ$4,'SPACELOG 7 BP'!$F95:$EE95)+SUMIF('SPACELOG 8 BP'!$F$2:$EE$2,BQ$4,'SPACELOG 8 BP'!$F95:$EE95)+SUMIF('SPACELOG 9 BP'!$F$2:$EE$2,BQ$4,'SPACELOG 9 BP'!$F95:$EE95)+SUMIF('SPACELOG 10 BP'!$F$2:$EE$2,BQ$4,'SPACELOG 10 BP'!$F95:$EE95)+SUMIF('SPACELOG 11 BP'!$F$2:$EE$2,BQ$4,'SPACELOG 11 BP'!$F95:$EE95)+SUMIF('SPACELOG 12 BP'!$F$2:$EE$2,BQ$4,'SPACELOG 12 BP'!$F95:$EE95)</f>
        <v>1767723.8665112155</v>
      </c>
      <c r="BR95" s="393">
        <f t="shared" ref="BR95:BR97" si="510">SUM(BF95:BQ95)</f>
        <v>18296395.643133909</v>
      </c>
      <c r="BS95" s="33">
        <f>SUMIF('reporting montigny'!$F$2:$EE$2,BS$4,'reporting montigny'!$F95:$EE95)+SUMIF('reporting boissy'!$F$2:$EE$2,BS$4,'reporting boissy'!$F95:$EE95)+SUMIF('reporting moussy'!$F$2:$EE$2,BS$4,'reporting moussy'!$F95:$EE95)+SUMIF('reporting trappes'!$F$2:$EE$2,BS$4,'reporting trappes'!$F95:$EE95)+SUMIF('SPACELOG 5 BP'!$F$2:$EE$2,BS$4,'SPACELOG 5 BP'!$F95:$EE95)+SUMIF('SPACELOG 6 BP'!$F$2:$EE$2,BS$4,'SPACELOG 6 BP'!$F95:$EE95)+SUMIF('SPACELOG 7 BP'!$F$2:$EE$2,BS$4,'SPACELOG 7 BP'!$F95:$EE95)+SUMIF('SPACELOG 8 BP'!$F$2:$EE$2,BS$4,'SPACELOG 8 BP'!$F95:$EE95)+SUMIF('SPACELOG 9 BP'!$F$2:$EE$2,BS$4,'SPACELOG 9 BP'!$F95:$EE95)+SUMIF('SPACELOG 10 BP'!$F$2:$EE$2,BS$4,'SPACELOG 10 BP'!$F95:$EE95)+SUMIF('SPACELOG 11 BP'!$F$2:$EE$2,BS$4,'SPACELOG 11 BP'!$F95:$EE95)+SUMIF('SPACELOG 12 BP'!$F$2:$EE$2,BS$4,'SPACELOG 12 BP'!$F95:$EE95)</f>
        <v>1829467.6909256808</v>
      </c>
      <c r="BT95" s="33">
        <f>SUMIF('reporting montigny'!$F$2:$EE$2,BT$4,'reporting montigny'!$F95:$EE95)+SUMIF('reporting boissy'!$F$2:$EE$2,BT$4,'reporting boissy'!$F95:$EE95)+SUMIF('reporting moussy'!$F$2:$EE$2,BT$4,'reporting moussy'!$F95:$EE95)+SUMIF('reporting trappes'!$F$2:$EE$2,BT$4,'reporting trappes'!$F95:$EE95)+SUMIF('SPACELOG 5 BP'!$F$2:$EE$2,BT$4,'SPACELOG 5 BP'!$F95:$EE95)+SUMIF('SPACELOG 6 BP'!$F$2:$EE$2,BT$4,'SPACELOG 6 BP'!$F95:$EE95)+SUMIF('SPACELOG 7 BP'!$F$2:$EE$2,BT$4,'SPACELOG 7 BP'!$F95:$EE95)+SUMIF('SPACELOG 8 BP'!$F$2:$EE$2,BT$4,'SPACELOG 8 BP'!$F95:$EE95)+SUMIF('SPACELOG 9 BP'!$F$2:$EE$2,BT$4,'SPACELOG 9 BP'!$F95:$EE95)+SUMIF('SPACELOG 10 BP'!$F$2:$EE$2,BT$4,'SPACELOG 10 BP'!$F95:$EE95)+SUMIF('SPACELOG 11 BP'!$F$2:$EE$2,BT$4,'SPACELOG 11 BP'!$F95:$EE95)+SUMIF('SPACELOG 12 BP'!$F$2:$EE$2,BT$4,'SPACELOG 12 BP'!$F95:$EE95)</f>
        <v>1875023.5811529635</v>
      </c>
      <c r="BU95" s="33">
        <f>SUMIF('reporting montigny'!$F$2:$EE$2,BU$4,'reporting montigny'!$F95:$EE95)+SUMIF('reporting boissy'!$F$2:$EE$2,BU$4,'reporting boissy'!$F95:$EE95)+SUMIF('reporting moussy'!$F$2:$EE$2,BU$4,'reporting moussy'!$F95:$EE95)+SUMIF('reporting trappes'!$F$2:$EE$2,BU$4,'reporting trappes'!$F95:$EE95)+SUMIF('SPACELOG 5 BP'!$F$2:$EE$2,BU$4,'SPACELOG 5 BP'!$F95:$EE95)+SUMIF('SPACELOG 6 BP'!$F$2:$EE$2,BU$4,'SPACELOG 6 BP'!$F95:$EE95)+SUMIF('SPACELOG 7 BP'!$F$2:$EE$2,BU$4,'SPACELOG 7 BP'!$F95:$EE95)+SUMIF('SPACELOG 8 BP'!$F$2:$EE$2,BU$4,'SPACELOG 8 BP'!$F95:$EE95)+SUMIF('SPACELOG 9 BP'!$F$2:$EE$2,BU$4,'SPACELOG 9 BP'!$F95:$EE95)+SUMIF('SPACELOG 10 BP'!$F$2:$EE$2,BU$4,'SPACELOG 10 BP'!$F95:$EE95)+SUMIF('SPACELOG 11 BP'!$F$2:$EE$2,BU$4,'SPACELOG 11 BP'!$F95:$EE95)+SUMIF('SPACELOG 12 BP'!$F$2:$EE$2,BU$4,'SPACELOG 12 BP'!$F95:$EE95)</f>
        <v>1922204.4713802466</v>
      </c>
      <c r="BV95" s="33">
        <f>SUMIF('reporting montigny'!$F$2:$EE$2,BV$4,'reporting montigny'!$F95:$EE95)+SUMIF('reporting boissy'!$F$2:$EE$2,BV$4,'reporting boissy'!$F95:$EE95)+SUMIF('reporting moussy'!$F$2:$EE$2,BV$4,'reporting moussy'!$F95:$EE95)+SUMIF('reporting trappes'!$F$2:$EE$2,BV$4,'reporting trappes'!$F95:$EE95)+SUMIF('SPACELOG 5 BP'!$F$2:$EE$2,BV$4,'SPACELOG 5 BP'!$F95:$EE95)+SUMIF('SPACELOG 6 BP'!$F$2:$EE$2,BV$4,'SPACELOG 6 BP'!$F95:$EE95)+SUMIF('SPACELOG 7 BP'!$F$2:$EE$2,BV$4,'SPACELOG 7 BP'!$F95:$EE95)+SUMIF('SPACELOG 8 BP'!$F$2:$EE$2,BV$4,'SPACELOG 8 BP'!$F95:$EE95)+SUMIF('SPACELOG 9 BP'!$F$2:$EE$2,BV$4,'SPACELOG 9 BP'!$F95:$EE95)+SUMIF('SPACELOG 10 BP'!$F$2:$EE$2,BV$4,'SPACELOG 10 BP'!$F95:$EE95)+SUMIF('SPACELOG 11 BP'!$F$2:$EE$2,BV$4,'SPACELOG 11 BP'!$F95:$EE95)+SUMIF('SPACELOG 12 BP'!$F$2:$EE$2,BV$4,'SPACELOG 12 BP'!$F95:$EE95)</f>
        <v>1958444.3616075299</v>
      </c>
      <c r="BW95" s="33">
        <f>SUMIF('reporting montigny'!$F$2:$EE$2,BW$4,'reporting montigny'!$F95:$EE95)+SUMIF('reporting boissy'!$F$2:$EE$2,BW$4,'reporting boissy'!$F95:$EE95)+SUMIF('reporting moussy'!$F$2:$EE$2,BW$4,'reporting moussy'!$F95:$EE95)+SUMIF('reporting trappes'!$F$2:$EE$2,BW$4,'reporting trappes'!$F95:$EE95)+SUMIF('SPACELOG 5 BP'!$F$2:$EE$2,BW$4,'SPACELOG 5 BP'!$F95:$EE95)+SUMIF('SPACELOG 6 BP'!$F$2:$EE$2,BW$4,'SPACELOG 6 BP'!$F95:$EE95)+SUMIF('SPACELOG 7 BP'!$F$2:$EE$2,BW$4,'SPACELOG 7 BP'!$F95:$EE95)+SUMIF('SPACELOG 8 BP'!$F$2:$EE$2,BW$4,'SPACELOG 8 BP'!$F95:$EE95)+SUMIF('SPACELOG 9 BP'!$F$2:$EE$2,BW$4,'SPACELOG 9 BP'!$F95:$EE95)+SUMIF('SPACELOG 10 BP'!$F$2:$EE$2,BW$4,'SPACELOG 10 BP'!$F95:$EE95)+SUMIF('SPACELOG 11 BP'!$F$2:$EE$2,BW$4,'SPACELOG 11 BP'!$F95:$EE95)+SUMIF('SPACELOG 12 BP'!$F$2:$EE$2,BW$4,'SPACELOG 12 BP'!$F95:$EE95)</f>
        <v>2006025.2518348126</v>
      </c>
      <c r="BX95" s="33">
        <f>SUMIF('reporting montigny'!$F$2:$EE$2,BX$4,'reporting montigny'!$F95:$EE95)+SUMIF('reporting boissy'!$F$2:$EE$2,BX$4,'reporting boissy'!$F95:$EE95)+SUMIF('reporting moussy'!$F$2:$EE$2,BX$4,'reporting moussy'!$F95:$EE95)+SUMIF('reporting trappes'!$F$2:$EE$2,BX$4,'reporting trappes'!$F95:$EE95)+SUMIF('SPACELOG 5 BP'!$F$2:$EE$2,BX$4,'SPACELOG 5 BP'!$F95:$EE95)+SUMIF('SPACELOG 6 BP'!$F$2:$EE$2,BX$4,'SPACELOG 6 BP'!$F95:$EE95)+SUMIF('SPACELOG 7 BP'!$F$2:$EE$2,BX$4,'SPACELOG 7 BP'!$F95:$EE95)+SUMIF('SPACELOG 8 BP'!$F$2:$EE$2,BX$4,'SPACELOG 8 BP'!$F95:$EE95)+SUMIF('SPACELOG 9 BP'!$F$2:$EE$2,BX$4,'SPACELOG 9 BP'!$F95:$EE95)+SUMIF('SPACELOG 10 BP'!$F$2:$EE$2,BX$4,'SPACELOG 10 BP'!$F95:$EE95)+SUMIF('SPACELOG 11 BP'!$F$2:$EE$2,BX$4,'SPACELOG 11 BP'!$F95:$EE95)+SUMIF('SPACELOG 12 BP'!$F$2:$EE$2,BX$4,'SPACELOG 12 BP'!$F95:$EE95)</f>
        <v>2053606.1420620955</v>
      </c>
      <c r="BY95" s="33">
        <f>SUMIF('reporting montigny'!$F$2:$EE$2,BY$4,'reporting montigny'!$F95:$EE95)+SUMIF('reporting boissy'!$F$2:$EE$2,BY$4,'reporting boissy'!$F95:$EE95)+SUMIF('reporting moussy'!$F$2:$EE$2,BY$4,'reporting moussy'!$F95:$EE95)+SUMIF('reporting trappes'!$F$2:$EE$2,BY$4,'reporting trappes'!$F95:$EE95)+SUMIF('SPACELOG 5 BP'!$F$2:$EE$2,BY$4,'SPACELOG 5 BP'!$F95:$EE95)+SUMIF('SPACELOG 6 BP'!$F$2:$EE$2,BY$4,'SPACELOG 6 BP'!$F95:$EE95)+SUMIF('SPACELOG 7 BP'!$F$2:$EE$2,BY$4,'SPACELOG 7 BP'!$F95:$EE95)+SUMIF('SPACELOG 8 BP'!$F$2:$EE$2,BY$4,'SPACELOG 8 BP'!$F95:$EE95)+SUMIF('SPACELOG 9 BP'!$F$2:$EE$2,BY$4,'SPACELOG 9 BP'!$F95:$EE95)+SUMIF('SPACELOG 10 BP'!$F$2:$EE$2,BY$4,'SPACELOG 10 BP'!$F95:$EE95)+SUMIF('SPACELOG 11 BP'!$F$2:$EE$2,BY$4,'SPACELOG 11 BP'!$F95:$EE95)+SUMIF('SPACELOG 12 BP'!$F$2:$EE$2,BY$4,'SPACELOG 12 BP'!$F95:$EE95)</f>
        <v>2101187.0322893783</v>
      </c>
      <c r="BZ95" s="33">
        <f>SUMIF('reporting montigny'!$F$2:$EE$2,BZ$4,'reporting montigny'!$F95:$EE95)+SUMIF('reporting boissy'!$F$2:$EE$2,BZ$4,'reporting boissy'!$F95:$EE95)+SUMIF('reporting moussy'!$F$2:$EE$2,BZ$4,'reporting moussy'!$F95:$EE95)+SUMIF('reporting trappes'!$F$2:$EE$2,BZ$4,'reporting trappes'!$F95:$EE95)+SUMIF('SPACELOG 5 BP'!$F$2:$EE$2,BZ$4,'SPACELOG 5 BP'!$F95:$EE95)+SUMIF('SPACELOG 6 BP'!$F$2:$EE$2,BZ$4,'SPACELOG 6 BP'!$F95:$EE95)+SUMIF('SPACELOG 7 BP'!$F$2:$EE$2,BZ$4,'SPACELOG 7 BP'!$F95:$EE95)+SUMIF('SPACELOG 8 BP'!$F$2:$EE$2,BZ$4,'SPACELOG 8 BP'!$F95:$EE95)+SUMIF('SPACELOG 9 BP'!$F$2:$EE$2,BZ$4,'SPACELOG 9 BP'!$F95:$EE95)+SUMIF('SPACELOG 10 BP'!$F$2:$EE$2,BZ$4,'SPACELOG 10 BP'!$F95:$EE95)+SUMIF('SPACELOG 11 BP'!$F$2:$EE$2,BZ$4,'SPACELOG 11 BP'!$F95:$EE95)+SUMIF('SPACELOG 12 BP'!$F$2:$EE$2,BZ$4,'SPACELOG 12 BP'!$F95:$EE95)</f>
        <v>2148767.9225166617</v>
      </c>
      <c r="CA95" s="33">
        <f>SUMIF('reporting montigny'!$F$2:$EE$2,CA$4,'reporting montigny'!$F95:$EE95)+SUMIF('reporting boissy'!$F$2:$EE$2,CA$4,'reporting boissy'!$F95:$EE95)+SUMIF('reporting moussy'!$F$2:$EE$2,CA$4,'reporting moussy'!$F95:$EE95)+SUMIF('reporting trappes'!$F$2:$EE$2,CA$4,'reporting trappes'!$F95:$EE95)+SUMIF('SPACELOG 5 BP'!$F$2:$EE$2,CA$4,'SPACELOG 5 BP'!$F95:$EE95)+SUMIF('SPACELOG 6 BP'!$F$2:$EE$2,CA$4,'SPACELOG 6 BP'!$F95:$EE95)+SUMIF('SPACELOG 7 BP'!$F$2:$EE$2,CA$4,'SPACELOG 7 BP'!$F95:$EE95)+SUMIF('SPACELOG 8 BP'!$F$2:$EE$2,CA$4,'SPACELOG 8 BP'!$F95:$EE95)+SUMIF('SPACELOG 9 BP'!$F$2:$EE$2,CA$4,'SPACELOG 9 BP'!$F95:$EE95)+SUMIF('SPACELOG 10 BP'!$F$2:$EE$2,CA$4,'SPACELOG 10 BP'!$F95:$EE95)+SUMIF('SPACELOG 11 BP'!$F$2:$EE$2,CA$4,'SPACELOG 11 BP'!$F95:$EE95)+SUMIF('SPACELOG 12 BP'!$F$2:$EE$2,CA$4,'SPACELOG 12 BP'!$F95:$EE95)</f>
        <v>2196348.8127439446</v>
      </c>
      <c r="CB95" s="33">
        <f>SUMIF('reporting montigny'!$F$2:$EE$2,CB$4,'reporting montigny'!$F95:$EE95)+SUMIF('reporting boissy'!$F$2:$EE$2,CB$4,'reporting boissy'!$F95:$EE95)+SUMIF('reporting moussy'!$F$2:$EE$2,CB$4,'reporting moussy'!$F95:$EE95)+SUMIF('reporting trappes'!$F$2:$EE$2,CB$4,'reporting trappes'!$F95:$EE95)+SUMIF('SPACELOG 5 BP'!$F$2:$EE$2,CB$4,'SPACELOG 5 BP'!$F95:$EE95)+SUMIF('SPACELOG 6 BP'!$F$2:$EE$2,CB$4,'SPACELOG 6 BP'!$F95:$EE95)+SUMIF('SPACELOG 7 BP'!$F$2:$EE$2,CB$4,'SPACELOG 7 BP'!$F95:$EE95)+SUMIF('SPACELOG 8 BP'!$F$2:$EE$2,CB$4,'SPACELOG 8 BP'!$F95:$EE95)+SUMIF('SPACELOG 9 BP'!$F$2:$EE$2,CB$4,'SPACELOG 9 BP'!$F95:$EE95)+SUMIF('SPACELOG 10 BP'!$F$2:$EE$2,CB$4,'SPACELOG 10 BP'!$F95:$EE95)+SUMIF('SPACELOG 11 BP'!$F$2:$EE$2,CB$4,'SPACELOG 11 BP'!$F95:$EE95)+SUMIF('SPACELOG 12 BP'!$F$2:$EE$2,CB$4,'SPACELOG 12 BP'!$F95:$EE95)</f>
        <v>2243929.7029712275</v>
      </c>
      <c r="CC95" s="33">
        <f>SUMIF('reporting montigny'!$F$2:$EE$2,CC$4,'reporting montigny'!$F95:$EE95)+SUMIF('reporting boissy'!$F$2:$EE$2,CC$4,'reporting boissy'!$F95:$EE95)+SUMIF('reporting moussy'!$F$2:$EE$2,CC$4,'reporting moussy'!$F95:$EE95)+SUMIF('reporting trappes'!$F$2:$EE$2,CC$4,'reporting trappes'!$F95:$EE95)+SUMIF('SPACELOG 5 BP'!$F$2:$EE$2,CC$4,'SPACELOG 5 BP'!$F95:$EE95)+SUMIF('SPACELOG 6 BP'!$F$2:$EE$2,CC$4,'SPACELOG 6 BP'!$F95:$EE95)+SUMIF('SPACELOG 7 BP'!$F$2:$EE$2,CC$4,'SPACELOG 7 BP'!$F95:$EE95)+SUMIF('SPACELOG 8 BP'!$F$2:$EE$2,CC$4,'SPACELOG 8 BP'!$F95:$EE95)+SUMIF('SPACELOG 9 BP'!$F$2:$EE$2,CC$4,'SPACELOG 9 BP'!$F95:$EE95)+SUMIF('SPACELOG 10 BP'!$F$2:$EE$2,CC$4,'SPACELOG 10 BP'!$F95:$EE95)+SUMIF('SPACELOG 11 BP'!$F$2:$EE$2,CC$4,'SPACELOG 11 BP'!$F95:$EE95)+SUMIF('SPACELOG 12 BP'!$F$2:$EE$2,CC$4,'SPACELOG 12 BP'!$F95:$EE95)</f>
        <v>2291510.5931985104</v>
      </c>
      <c r="CD95" s="33">
        <f>SUMIF('reporting montigny'!$F$2:$EE$2,CD$4,'reporting montigny'!$F95:$EE95)+SUMIF('reporting boissy'!$F$2:$EE$2,CD$4,'reporting boissy'!$F95:$EE95)+SUMIF('reporting moussy'!$F$2:$EE$2,CD$4,'reporting moussy'!$F95:$EE95)+SUMIF('reporting trappes'!$F$2:$EE$2,CD$4,'reporting trappes'!$F95:$EE95)+SUMIF('SPACELOG 5 BP'!$F$2:$EE$2,CD$4,'SPACELOG 5 BP'!$F95:$EE95)+SUMIF('SPACELOG 6 BP'!$F$2:$EE$2,CD$4,'SPACELOG 6 BP'!$F95:$EE95)+SUMIF('SPACELOG 7 BP'!$F$2:$EE$2,CD$4,'SPACELOG 7 BP'!$F95:$EE95)+SUMIF('SPACELOG 8 BP'!$F$2:$EE$2,CD$4,'SPACELOG 8 BP'!$F95:$EE95)+SUMIF('SPACELOG 9 BP'!$F$2:$EE$2,CD$4,'SPACELOG 9 BP'!$F95:$EE95)+SUMIF('SPACELOG 10 BP'!$F$2:$EE$2,CD$4,'SPACELOG 10 BP'!$F95:$EE95)+SUMIF('SPACELOG 11 BP'!$F$2:$EE$2,CD$4,'SPACELOG 11 BP'!$F95:$EE95)+SUMIF('SPACELOG 12 BP'!$F$2:$EE$2,CD$4,'SPACELOG 12 BP'!$F95:$EE95)</f>
        <v>2340016.4834257937</v>
      </c>
      <c r="CE95" s="393">
        <f t="shared" ref="CE95:CE97" si="511">SUM(BS95:CD95)</f>
        <v>24966532.046108846</v>
      </c>
      <c r="CF95" s="33">
        <f>SUMIF('reporting montigny'!$F$2:$EE$2,CF$4,'reporting montigny'!$F95:$EE95)+SUMIF('reporting boissy'!$F$2:$EE$2,CF$4,'reporting boissy'!$F95:$EE95)+SUMIF('reporting moussy'!$F$2:$EE$2,CF$4,'reporting moussy'!$F95:$EE95)+SUMIF('reporting trappes'!$F$2:$EE$2,CF$4,'reporting trappes'!$F95:$EE95)+SUMIF('SPACELOG 5 BP'!$F$2:$EE$2,CF$4,'SPACELOG 5 BP'!$F95:$EE95)+SUMIF('SPACELOG 6 BP'!$F$2:$EE$2,CF$4,'SPACELOG 6 BP'!$F95:$EE95)+SUMIF('SPACELOG 7 BP'!$F$2:$EE$2,CF$4,'SPACELOG 7 BP'!$F95:$EE95)+SUMIF('SPACELOG 8 BP'!$F$2:$EE$2,CF$4,'SPACELOG 8 BP'!$F95:$EE95)+SUMIF('SPACELOG 9 BP'!$F$2:$EE$2,CF$4,'SPACELOG 9 BP'!$F95:$EE95)+SUMIF('SPACELOG 10 BP'!$F$2:$EE$2,CF$4,'SPACELOG 10 BP'!$F95:$EE95)+SUMIF('SPACELOG 11 BP'!$F$2:$EE$2,CF$4,'SPACELOG 11 BP'!$F95:$EE95)+SUMIF('SPACELOG 12 BP'!$F$2:$EE$2,CF$4,'SPACELOG 12 BP'!$F95:$EE95)</f>
        <v>2404535.3078402583</v>
      </c>
      <c r="CG95" s="33">
        <f>SUMIF('reporting montigny'!$F$2:$EE$2,CG$4,'reporting montigny'!$F95:$EE95)+SUMIF('reporting boissy'!$F$2:$EE$2,CG$4,'reporting boissy'!$F95:$EE95)+SUMIF('reporting moussy'!$F$2:$EE$2,CG$4,'reporting moussy'!$F95:$EE95)+SUMIF('reporting trappes'!$F$2:$EE$2,CG$4,'reporting trappes'!$F95:$EE95)+SUMIF('SPACELOG 5 BP'!$F$2:$EE$2,CG$4,'SPACELOG 5 BP'!$F95:$EE95)+SUMIF('SPACELOG 6 BP'!$F$2:$EE$2,CG$4,'SPACELOG 6 BP'!$F95:$EE95)+SUMIF('SPACELOG 7 BP'!$F$2:$EE$2,CG$4,'SPACELOG 7 BP'!$F95:$EE95)+SUMIF('SPACELOG 8 BP'!$F$2:$EE$2,CG$4,'SPACELOG 8 BP'!$F95:$EE95)+SUMIF('SPACELOG 9 BP'!$F$2:$EE$2,CG$4,'SPACELOG 9 BP'!$F95:$EE95)+SUMIF('SPACELOG 10 BP'!$F$2:$EE$2,CG$4,'SPACELOG 10 BP'!$F95:$EE95)+SUMIF('SPACELOG 11 BP'!$F$2:$EE$2,CG$4,'SPACELOG 11 BP'!$F95:$EE95)+SUMIF('SPACELOG 12 BP'!$F$2:$EE$2,CG$4,'SPACELOG 12 BP'!$F95:$EE95)</f>
        <v>2451016.1980675422</v>
      </c>
      <c r="CH95" s="33">
        <f>SUMIF('reporting montigny'!$F$2:$EE$2,CH$4,'reporting montigny'!$F95:$EE95)+SUMIF('reporting boissy'!$F$2:$EE$2,CH$4,'reporting boissy'!$F95:$EE95)+SUMIF('reporting moussy'!$F$2:$EE$2,CH$4,'reporting moussy'!$F95:$EE95)+SUMIF('reporting trappes'!$F$2:$EE$2,CH$4,'reporting trappes'!$F95:$EE95)+SUMIF('SPACELOG 5 BP'!$F$2:$EE$2,CH$4,'SPACELOG 5 BP'!$F95:$EE95)+SUMIF('SPACELOG 6 BP'!$F$2:$EE$2,CH$4,'SPACELOG 6 BP'!$F95:$EE95)+SUMIF('SPACELOG 7 BP'!$F$2:$EE$2,CH$4,'SPACELOG 7 BP'!$F95:$EE95)+SUMIF('SPACELOG 8 BP'!$F$2:$EE$2,CH$4,'SPACELOG 8 BP'!$F95:$EE95)+SUMIF('SPACELOG 9 BP'!$F$2:$EE$2,CH$4,'SPACELOG 9 BP'!$F95:$EE95)+SUMIF('SPACELOG 10 BP'!$F$2:$EE$2,CH$4,'SPACELOG 10 BP'!$F95:$EE95)+SUMIF('SPACELOG 11 BP'!$F$2:$EE$2,CH$4,'SPACELOG 11 BP'!$F95:$EE95)+SUMIF('SPACELOG 12 BP'!$F$2:$EE$2,CH$4,'SPACELOG 12 BP'!$F95:$EE95)</f>
        <v>2499122.0882948246</v>
      </c>
      <c r="CI95" s="33">
        <f>SUMIF('reporting montigny'!$F$2:$EE$2,CI$4,'reporting montigny'!$F95:$EE95)+SUMIF('reporting boissy'!$F$2:$EE$2,CI$4,'reporting boissy'!$F95:$EE95)+SUMIF('reporting moussy'!$F$2:$EE$2,CI$4,'reporting moussy'!$F95:$EE95)+SUMIF('reporting trappes'!$F$2:$EE$2,CI$4,'reporting trappes'!$F95:$EE95)+SUMIF('SPACELOG 5 BP'!$F$2:$EE$2,CI$4,'SPACELOG 5 BP'!$F95:$EE95)+SUMIF('SPACELOG 6 BP'!$F$2:$EE$2,CI$4,'SPACELOG 6 BP'!$F95:$EE95)+SUMIF('SPACELOG 7 BP'!$F$2:$EE$2,CI$4,'SPACELOG 7 BP'!$F95:$EE95)+SUMIF('SPACELOG 8 BP'!$F$2:$EE$2,CI$4,'SPACELOG 8 BP'!$F95:$EE95)+SUMIF('SPACELOG 9 BP'!$F$2:$EE$2,CI$4,'SPACELOG 9 BP'!$F95:$EE95)+SUMIF('SPACELOG 10 BP'!$F$2:$EE$2,CI$4,'SPACELOG 10 BP'!$F95:$EE95)+SUMIF('SPACELOG 11 BP'!$F$2:$EE$2,CI$4,'SPACELOG 11 BP'!$F95:$EE95)+SUMIF('SPACELOG 12 BP'!$F$2:$EE$2,CI$4,'SPACELOG 12 BP'!$F95:$EE95)</f>
        <v>2536286.9785221075</v>
      </c>
      <c r="CJ95" s="33">
        <f>SUMIF('reporting montigny'!$F$2:$EE$2,CJ$4,'reporting montigny'!$F95:$EE95)+SUMIF('reporting boissy'!$F$2:$EE$2,CJ$4,'reporting boissy'!$F95:$EE95)+SUMIF('reporting moussy'!$F$2:$EE$2,CJ$4,'reporting moussy'!$F95:$EE95)+SUMIF('reporting trappes'!$F$2:$EE$2,CJ$4,'reporting trappes'!$F95:$EE95)+SUMIF('SPACELOG 5 BP'!$F$2:$EE$2,CJ$4,'SPACELOG 5 BP'!$F95:$EE95)+SUMIF('SPACELOG 6 BP'!$F$2:$EE$2,CJ$4,'SPACELOG 6 BP'!$F95:$EE95)+SUMIF('SPACELOG 7 BP'!$F$2:$EE$2,CJ$4,'SPACELOG 7 BP'!$F95:$EE95)+SUMIF('SPACELOG 8 BP'!$F$2:$EE$2,CJ$4,'SPACELOG 8 BP'!$F95:$EE95)+SUMIF('SPACELOG 9 BP'!$F$2:$EE$2,CJ$4,'SPACELOG 9 BP'!$F95:$EE95)+SUMIF('SPACELOG 10 BP'!$F$2:$EE$2,CJ$4,'SPACELOG 10 BP'!$F95:$EE95)+SUMIF('SPACELOG 11 BP'!$F$2:$EE$2,CJ$4,'SPACELOG 11 BP'!$F95:$EE95)+SUMIF('SPACELOG 12 BP'!$F$2:$EE$2,CJ$4,'SPACELOG 12 BP'!$F95:$EE95)</f>
        <v>2584792.8687493904</v>
      </c>
      <c r="CK95" s="33">
        <f>SUMIF('reporting montigny'!$F$2:$EE$2,CK$4,'reporting montigny'!$F95:$EE95)+SUMIF('reporting boissy'!$F$2:$EE$2,CK$4,'reporting boissy'!$F95:$EE95)+SUMIF('reporting moussy'!$F$2:$EE$2,CK$4,'reporting moussy'!$F95:$EE95)+SUMIF('reporting trappes'!$F$2:$EE$2,CK$4,'reporting trappes'!$F95:$EE95)+SUMIF('SPACELOG 5 BP'!$F$2:$EE$2,CK$4,'SPACELOG 5 BP'!$F95:$EE95)+SUMIF('SPACELOG 6 BP'!$F$2:$EE$2,CK$4,'SPACELOG 6 BP'!$F95:$EE95)+SUMIF('SPACELOG 7 BP'!$F$2:$EE$2,CK$4,'SPACELOG 7 BP'!$F95:$EE95)+SUMIF('SPACELOG 8 BP'!$F$2:$EE$2,CK$4,'SPACELOG 8 BP'!$F95:$EE95)+SUMIF('SPACELOG 9 BP'!$F$2:$EE$2,CK$4,'SPACELOG 9 BP'!$F95:$EE95)+SUMIF('SPACELOG 10 BP'!$F$2:$EE$2,CK$4,'SPACELOG 10 BP'!$F95:$EE95)+SUMIF('SPACELOG 11 BP'!$F$2:$EE$2,CK$4,'SPACELOG 11 BP'!$F95:$EE95)+SUMIF('SPACELOG 12 BP'!$F$2:$EE$2,CK$4,'SPACELOG 12 BP'!$F95:$EE95)</f>
        <v>2639398.7589766732</v>
      </c>
      <c r="CL95" s="33">
        <f>SUMIF('reporting montigny'!$F$2:$EE$2,CL$4,'reporting montigny'!$F95:$EE95)+SUMIF('reporting boissy'!$F$2:$EE$2,CL$4,'reporting boissy'!$F95:$EE95)+SUMIF('reporting moussy'!$F$2:$EE$2,CL$4,'reporting moussy'!$F95:$EE95)+SUMIF('reporting trappes'!$F$2:$EE$2,CL$4,'reporting trappes'!$F95:$EE95)+SUMIF('SPACELOG 5 BP'!$F$2:$EE$2,CL$4,'SPACELOG 5 BP'!$F95:$EE95)+SUMIF('SPACELOG 6 BP'!$F$2:$EE$2,CL$4,'SPACELOG 6 BP'!$F95:$EE95)+SUMIF('SPACELOG 7 BP'!$F$2:$EE$2,CL$4,'SPACELOG 7 BP'!$F95:$EE95)+SUMIF('SPACELOG 8 BP'!$F$2:$EE$2,CL$4,'SPACELOG 8 BP'!$F95:$EE95)+SUMIF('SPACELOG 9 BP'!$F$2:$EE$2,CL$4,'SPACELOG 9 BP'!$F95:$EE95)+SUMIF('SPACELOG 10 BP'!$F$2:$EE$2,CL$4,'SPACELOG 10 BP'!$F95:$EE95)+SUMIF('SPACELOG 11 BP'!$F$2:$EE$2,CL$4,'SPACELOG 11 BP'!$F95:$EE95)+SUMIF('SPACELOG 12 BP'!$F$2:$EE$2,CL$4,'SPACELOG 12 BP'!$F95:$EE95)</f>
        <v>2694004.6492039571</v>
      </c>
      <c r="CM95" s="33">
        <f>SUMIF('reporting montigny'!$F$2:$EE$2,CM$4,'reporting montigny'!$F95:$EE95)+SUMIF('reporting boissy'!$F$2:$EE$2,CM$4,'reporting boissy'!$F95:$EE95)+SUMIF('reporting moussy'!$F$2:$EE$2,CM$4,'reporting moussy'!$F95:$EE95)+SUMIF('reporting trappes'!$F$2:$EE$2,CM$4,'reporting trappes'!$F95:$EE95)+SUMIF('SPACELOG 5 BP'!$F$2:$EE$2,CM$4,'SPACELOG 5 BP'!$F95:$EE95)+SUMIF('SPACELOG 6 BP'!$F$2:$EE$2,CM$4,'SPACELOG 6 BP'!$F95:$EE95)+SUMIF('SPACELOG 7 BP'!$F$2:$EE$2,CM$4,'SPACELOG 7 BP'!$F95:$EE95)+SUMIF('SPACELOG 8 BP'!$F$2:$EE$2,CM$4,'SPACELOG 8 BP'!$F95:$EE95)+SUMIF('SPACELOG 9 BP'!$F$2:$EE$2,CM$4,'SPACELOG 9 BP'!$F95:$EE95)+SUMIF('SPACELOG 10 BP'!$F$2:$EE$2,CM$4,'SPACELOG 10 BP'!$F95:$EE95)+SUMIF('SPACELOG 11 BP'!$F$2:$EE$2,CM$4,'SPACELOG 11 BP'!$F95:$EE95)+SUMIF('SPACELOG 12 BP'!$F$2:$EE$2,CM$4,'SPACELOG 12 BP'!$F95:$EE95)</f>
        <v>2748610.5394312395</v>
      </c>
      <c r="CN95" s="33">
        <f>SUMIF('reporting montigny'!$F$2:$EE$2,CN$4,'reporting montigny'!$F95:$EE95)+SUMIF('reporting boissy'!$F$2:$EE$2,CN$4,'reporting boissy'!$F95:$EE95)+SUMIF('reporting moussy'!$F$2:$EE$2,CN$4,'reporting moussy'!$F95:$EE95)+SUMIF('reporting trappes'!$F$2:$EE$2,CN$4,'reporting trappes'!$F95:$EE95)+SUMIF('SPACELOG 5 BP'!$F$2:$EE$2,CN$4,'SPACELOG 5 BP'!$F95:$EE95)+SUMIF('SPACELOG 6 BP'!$F$2:$EE$2,CN$4,'SPACELOG 6 BP'!$F95:$EE95)+SUMIF('SPACELOG 7 BP'!$F$2:$EE$2,CN$4,'SPACELOG 7 BP'!$F95:$EE95)+SUMIF('SPACELOG 8 BP'!$F$2:$EE$2,CN$4,'SPACELOG 8 BP'!$F95:$EE95)+SUMIF('SPACELOG 9 BP'!$F$2:$EE$2,CN$4,'SPACELOG 9 BP'!$F95:$EE95)+SUMIF('SPACELOG 10 BP'!$F$2:$EE$2,CN$4,'SPACELOG 10 BP'!$F95:$EE95)+SUMIF('SPACELOG 11 BP'!$F$2:$EE$2,CN$4,'SPACELOG 11 BP'!$F95:$EE95)+SUMIF('SPACELOG 12 BP'!$F$2:$EE$2,CN$4,'SPACELOG 12 BP'!$F95:$EE95)</f>
        <v>2803216.4296585224</v>
      </c>
      <c r="CO95" s="33">
        <f>SUMIF('reporting montigny'!$F$2:$EE$2,CO$4,'reporting montigny'!$F95:$EE95)+SUMIF('reporting boissy'!$F$2:$EE$2,CO$4,'reporting boissy'!$F95:$EE95)+SUMIF('reporting moussy'!$F$2:$EE$2,CO$4,'reporting moussy'!$F95:$EE95)+SUMIF('reporting trappes'!$F$2:$EE$2,CO$4,'reporting trappes'!$F95:$EE95)+SUMIF('SPACELOG 5 BP'!$F$2:$EE$2,CO$4,'SPACELOG 5 BP'!$F95:$EE95)+SUMIF('SPACELOG 6 BP'!$F$2:$EE$2,CO$4,'SPACELOG 6 BP'!$F95:$EE95)+SUMIF('SPACELOG 7 BP'!$F$2:$EE$2,CO$4,'SPACELOG 7 BP'!$F95:$EE95)+SUMIF('SPACELOG 8 BP'!$F$2:$EE$2,CO$4,'SPACELOG 8 BP'!$F95:$EE95)+SUMIF('SPACELOG 9 BP'!$F$2:$EE$2,CO$4,'SPACELOG 9 BP'!$F95:$EE95)+SUMIF('SPACELOG 10 BP'!$F$2:$EE$2,CO$4,'SPACELOG 10 BP'!$F95:$EE95)+SUMIF('SPACELOG 11 BP'!$F$2:$EE$2,CO$4,'SPACELOG 11 BP'!$F95:$EE95)+SUMIF('SPACELOG 12 BP'!$F$2:$EE$2,CO$4,'SPACELOG 12 BP'!$F95:$EE95)</f>
        <v>2857822.3198858052</v>
      </c>
      <c r="CP95" s="33">
        <f>SUMIF('reporting montigny'!$F$2:$EE$2,CP$4,'reporting montigny'!$F95:$EE95)+SUMIF('reporting boissy'!$F$2:$EE$2,CP$4,'reporting boissy'!$F95:$EE95)+SUMIF('reporting moussy'!$F$2:$EE$2,CP$4,'reporting moussy'!$F95:$EE95)+SUMIF('reporting trappes'!$F$2:$EE$2,CP$4,'reporting trappes'!$F95:$EE95)+SUMIF('SPACELOG 5 BP'!$F$2:$EE$2,CP$4,'SPACELOG 5 BP'!$F95:$EE95)+SUMIF('SPACELOG 6 BP'!$F$2:$EE$2,CP$4,'SPACELOG 6 BP'!$F95:$EE95)+SUMIF('SPACELOG 7 BP'!$F$2:$EE$2,CP$4,'SPACELOG 7 BP'!$F95:$EE95)+SUMIF('SPACELOG 8 BP'!$F$2:$EE$2,CP$4,'SPACELOG 8 BP'!$F95:$EE95)+SUMIF('SPACELOG 9 BP'!$F$2:$EE$2,CP$4,'SPACELOG 9 BP'!$F95:$EE95)+SUMIF('SPACELOG 10 BP'!$F$2:$EE$2,CP$4,'SPACELOG 10 BP'!$F95:$EE95)+SUMIF('SPACELOG 11 BP'!$F$2:$EE$2,CP$4,'SPACELOG 11 BP'!$F95:$EE95)+SUMIF('SPACELOG 12 BP'!$F$2:$EE$2,CP$4,'SPACELOG 12 BP'!$F95:$EE95)</f>
        <v>2912428.2101130886</v>
      </c>
      <c r="CQ95" s="33">
        <f>SUMIF('reporting montigny'!$F$2:$EE$2,CQ$4,'reporting montigny'!$F95:$EE95)+SUMIF('reporting boissy'!$F$2:$EE$2,CQ$4,'reporting boissy'!$F95:$EE95)+SUMIF('reporting moussy'!$F$2:$EE$2,CQ$4,'reporting moussy'!$F95:$EE95)+SUMIF('reporting trappes'!$F$2:$EE$2,CQ$4,'reporting trappes'!$F95:$EE95)+SUMIF('SPACELOG 5 BP'!$F$2:$EE$2,CQ$4,'SPACELOG 5 BP'!$F95:$EE95)+SUMIF('SPACELOG 6 BP'!$F$2:$EE$2,CQ$4,'SPACELOG 6 BP'!$F95:$EE95)+SUMIF('SPACELOG 7 BP'!$F$2:$EE$2,CQ$4,'SPACELOG 7 BP'!$F95:$EE95)+SUMIF('SPACELOG 8 BP'!$F$2:$EE$2,CQ$4,'SPACELOG 8 BP'!$F95:$EE95)+SUMIF('SPACELOG 9 BP'!$F$2:$EE$2,CQ$4,'SPACELOG 9 BP'!$F95:$EE95)+SUMIF('SPACELOG 10 BP'!$F$2:$EE$2,CQ$4,'SPACELOG 10 BP'!$F95:$EE95)+SUMIF('SPACELOG 11 BP'!$F$2:$EE$2,CQ$4,'SPACELOG 11 BP'!$F95:$EE95)+SUMIF('SPACELOG 12 BP'!$F$2:$EE$2,CQ$4,'SPACELOG 12 BP'!$F95:$EE95)</f>
        <v>2967034.1003403715</v>
      </c>
      <c r="CR95" s="393">
        <f t="shared" ref="CR95:CR97" si="512">SUM(CF95:CQ95)</f>
        <v>32098268.449083779</v>
      </c>
      <c r="CS95" s="33">
        <f>SUMIF('reporting montigny'!$F$2:$EE$2,CS$4,'reporting montigny'!$F95:$EE95)+SUMIF('reporting boissy'!$F$2:$EE$2,CS$4,'reporting boissy'!$F95:$EE95)+SUMIF('reporting moussy'!$F$2:$EE$2,CS$4,'reporting moussy'!$F95:$EE95)+SUMIF('reporting trappes'!$F$2:$EE$2,CS$4,'reporting trappes'!$F95:$EE95)+SUMIF('SPACELOG 5 BP'!$F$2:$EE$2,CS$4,'SPACELOG 5 BP'!$F95:$EE95)+SUMIF('SPACELOG 6 BP'!$F$2:$EE$2,CS$4,'SPACELOG 6 BP'!$F95:$EE95)+SUMIF('SPACELOG 7 BP'!$F$2:$EE$2,CS$4,'SPACELOG 7 BP'!$F95:$EE95)+SUMIF('SPACELOG 8 BP'!$F$2:$EE$2,CS$4,'SPACELOG 8 BP'!$F95:$EE95)+SUMIF('SPACELOG 9 BP'!$F$2:$EE$2,CS$4,'SPACELOG 9 BP'!$F95:$EE95)+SUMIF('SPACELOG 10 BP'!$F$2:$EE$2,CS$4,'SPACELOG 10 BP'!$F95:$EE95)+SUMIF('SPACELOG 11 BP'!$F$2:$EE$2,CS$4,'SPACELOG 11 BP'!$F95:$EE95)+SUMIF('SPACELOG 12 BP'!$F$2:$EE$2,CS$4,'SPACELOG 12 BP'!$F95:$EE95)</f>
        <v>3046902.9247548366</v>
      </c>
      <c r="CT95" s="33">
        <f>SUMIF('reporting montigny'!$F$2:$EE$2,CT$4,'reporting montigny'!$F95:$EE95)+SUMIF('reporting boissy'!$F$2:$EE$2,CT$4,'reporting boissy'!$F95:$EE95)+SUMIF('reporting moussy'!$F$2:$EE$2,CT$4,'reporting moussy'!$F95:$EE95)+SUMIF('reporting trappes'!$F$2:$EE$2,CT$4,'reporting trappes'!$F95:$EE95)+SUMIF('SPACELOG 5 BP'!$F$2:$EE$2,CT$4,'SPACELOG 5 BP'!$F95:$EE95)+SUMIF('SPACELOG 6 BP'!$F$2:$EE$2,CT$4,'SPACELOG 6 BP'!$F95:$EE95)+SUMIF('SPACELOG 7 BP'!$F$2:$EE$2,CT$4,'SPACELOG 7 BP'!$F95:$EE95)+SUMIF('SPACELOG 8 BP'!$F$2:$EE$2,CT$4,'SPACELOG 8 BP'!$F95:$EE95)+SUMIF('SPACELOG 9 BP'!$F$2:$EE$2,CT$4,'SPACELOG 9 BP'!$F95:$EE95)+SUMIF('SPACELOG 10 BP'!$F$2:$EE$2,CT$4,'SPACELOG 10 BP'!$F95:$EE95)+SUMIF('SPACELOG 11 BP'!$F$2:$EE$2,CT$4,'SPACELOG 11 BP'!$F95:$EE95)+SUMIF('SPACELOG 12 BP'!$F$2:$EE$2,CT$4,'SPACELOG 12 BP'!$F95:$EE95)</f>
        <v>3099483.8149821199</v>
      </c>
      <c r="CU95" s="33">
        <f>SUMIF('reporting montigny'!$F$2:$EE$2,CU$4,'reporting montigny'!$F95:$EE95)+SUMIF('reporting boissy'!$F$2:$EE$2,CU$4,'reporting boissy'!$F95:$EE95)+SUMIF('reporting moussy'!$F$2:$EE$2,CU$4,'reporting moussy'!$F95:$EE95)+SUMIF('reporting trappes'!$F$2:$EE$2,CU$4,'reporting trappes'!$F95:$EE95)+SUMIF('SPACELOG 5 BP'!$F$2:$EE$2,CU$4,'SPACELOG 5 BP'!$F95:$EE95)+SUMIF('SPACELOG 6 BP'!$F$2:$EE$2,CU$4,'SPACELOG 6 BP'!$F95:$EE95)+SUMIF('SPACELOG 7 BP'!$F$2:$EE$2,CU$4,'SPACELOG 7 BP'!$F95:$EE95)+SUMIF('SPACELOG 8 BP'!$F$2:$EE$2,CU$4,'SPACELOG 8 BP'!$F95:$EE95)+SUMIF('SPACELOG 9 BP'!$F$2:$EE$2,CU$4,'SPACELOG 9 BP'!$F95:$EE95)+SUMIF('SPACELOG 10 BP'!$F$2:$EE$2,CU$4,'SPACELOG 10 BP'!$F95:$EE95)+SUMIF('SPACELOG 11 BP'!$F$2:$EE$2,CU$4,'SPACELOG 11 BP'!$F95:$EE95)+SUMIF('SPACELOG 12 BP'!$F$2:$EE$2,CU$4,'SPACELOG 12 BP'!$F95:$EE95)</f>
        <v>3153689.7052094024</v>
      </c>
      <c r="CV95" s="33">
        <f>SUMIF('reporting montigny'!$F$2:$EE$2,CV$4,'reporting montigny'!$F95:$EE95)+SUMIF('reporting boissy'!$F$2:$EE$2,CV$4,'reporting boissy'!$F95:$EE95)+SUMIF('reporting moussy'!$F$2:$EE$2,CV$4,'reporting moussy'!$F95:$EE95)+SUMIF('reporting trappes'!$F$2:$EE$2,CV$4,'reporting trappes'!$F95:$EE95)+SUMIF('SPACELOG 5 BP'!$F$2:$EE$2,CV$4,'SPACELOG 5 BP'!$F95:$EE95)+SUMIF('SPACELOG 6 BP'!$F$2:$EE$2,CV$4,'SPACELOG 6 BP'!$F95:$EE95)+SUMIF('SPACELOG 7 BP'!$F$2:$EE$2,CV$4,'SPACELOG 7 BP'!$F95:$EE95)+SUMIF('SPACELOG 8 BP'!$F$2:$EE$2,CV$4,'SPACELOG 8 BP'!$F95:$EE95)+SUMIF('SPACELOG 9 BP'!$F$2:$EE$2,CV$4,'SPACELOG 9 BP'!$F95:$EE95)+SUMIF('SPACELOG 10 BP'!$F$2:$EE$2,CV$4,'SPACELOG 10 BP'!$F95:$EE95)+SUMIF('SPACELOG 11 BP'!$F$2:$EE$2,CV$4,'SPACELOG 11 BP'!$F95:$EE95)+SUMIF('SPACELOG 12 BP'!$F$2:$EE$2,CV$4,'SPACELOG 12 BP'!$F95:$EE95)</f>
        <v>3196954.5954366853</v>
      </c>
      <c r="CW95" s="33">
        <f>SUMIF('reporting montigny'!$F$2:$EE$2,CW$4,'reporting montigny'!$F95:$EE95)+SUMIF('reporting boissy'!$F$2:$EE$2,CW$4,'reporting boissy'!$F95:$EE95)+SUMIF('reporting moussy'!$F$2:$EE$2,CW$4,'reporting moussy'!$F95:$EE95)+SUMIF('reporting trappes'!$F$2:$EE$2,CW$4,'reporting trappes'!$F95:$EE95)+SUMIF('SPACELOG 5 BP'!$F$2:$EE$2,CW$4,'SPACELOG 5 BP'!$F95:$EE95)+SUMIF('SPACELOG 6 BP'!$F$2:$EE$2,CW$4,'SPACELOG 6 BP'!$F95:$EE95)+SUMIF('SPACELOG 7 BP'!$F$2:$EE$2,CW$4,'SPACELOG 7 BP'!$F95:$EE95)+SUMIF('SPACELOG 8 BP'!$F$2:$EE$2,CW$4,'SPACELOG 8 BP'!$F95:$EE95)+SUMIF('SPACELOG 9 BP'!$F$2:$EE$2,CW$4,'SPACELOG 9 BP'!$F95:$EE95)+SUMIF('SPACELOG 10 BP'!$F$2:$EE$2,CW$4,'SPACELOG 10 BP'!$F95:$EE95)+SUMIF('SPACELOG 11 BP'!$F$2:$EE$2,CW$4,'SPACELOG 11 BP'!$F95:$EE95)+SUMIF('SPACELOG 12 BP'!$F$2:$EE$2,CW$4,'SPACELOG 12 BP'!$F95:$EE95)</f>
        <v>3251560.4856639681</v>
      </c>
      <c r="CX95" s="33">
        <f>SUMIF('reporting montigny'!$F$2:$EE$2,CX$4,'reporting montigny'!$F95:$EE95)+SUMIF('reporting boissy'!$F$2:$EE$2,CX$4,'reporting boissy'!$F95:$EE95)+SUMIF('reporting moussy'!$F$2:$EE$2,CX$4,'reporting moussy'!$F95:$EE95)+SUMIF('reporting trappes'!$F$2:$EE$2,CX$4,'reporting trappes'!$F95:$EE95)+SUMIF('SPACELOG 5 BP'!$F$2:$EE$2,CX$4,'SPACELOG 5 BP'!$F95:$EE95)+SUMIF('SPACELOG 6 BP'!$F$2:$EE$2,CX$4,'SPACELOG 6 BP'!$F95:$EE95)+SUMIF('SPACELOG 7 BP'!$F$2:$EE$2,CX$4,'SPACELOG 7 BP'!$F95:$EE95)+SUMIF('SPACELOG 8 BP'!$F$2:$EE$2,CX$4,'SPACELOG 8 BP'!$F95:$EE95)+SUMIF('SPACELOG 9 BP'!$F$2:$EE$2,CX$4,'SPACELOG 9 BP'!$F95:$EE95)+SUMIF('SPACELOG 10 BP'!$F$2:$EE$2,CX$4,'SPACELOG 10 BP'!$F95:$EE95)+SUMIF('SPACELOG 11 BP'!$F$2:$EE$2,CX$4,'SPACELOG 11 BP'!$F95:$EE95)+SUMIF('SPACELOG 12 BP'!$F$2:$EE$2,CX$4,'SPACELOG 12 BP'!$F95:$EE95)</f>
        <v>3306166.375891251</v>
      </c>
      <c r="CY95" s="33">
        <f>SUMIF('reporting montigny'!$F$2:$EE$2,CY$4,'reporting montigny'!$F95:$EE95)+SUMIF('reporting boissy'!$F$2:$EE$2,CY$4,'reporting boissy'!$F95:$EE95)+SUMIF('reporting moussy'!$F$2:$EE$2,CY$4,'reporting moussy'!$F95:$EE95)+SUMIF('reporting trappes'!$F$2:$EE$2,CY$4,'reporting trappes'!$F95:$EE95)+SUMIF('SPACELOG 5 BP'!$F$2:$EE$2,CY$4,'SPACELOG 5 BP'!$F95:$EE95)+SUMIF('SPACELOG 6 BP'!$F$2:$EE$2,CY$4,'SPACELOG 6 BP'!$F95:$EE95)+SUMIF('SPACELOG 7 BP'!$F$2:$EE$2,CY$4,'SPACELOG 7 BP'!$F95:$EE95)+SUMIF('SPACELOG 8 BP'!$F$2:$EE$2,CY$4,'SPACELOG 8 BP'!$F95:$EE95)+SUMIF('SPACELOG 9 BP'!$F$2:$EE$2,CY$4,'SPACELOG 9 BP'!$F95:$EE95)+SUMIF('SPACELOG 10 BP'!$F$2:$EE$2,CY$4,'SPACELOG 10 BP'!$F95:$EE95)+SUMIF('SPACELOG 11 BP'!$F$2:$EE$2,CY$4,'SPACELOG 11 BP'!$F95:$EE95)+SUMIF('SPACELOG 12 BP'!$F$2:$EE$2,CY$4,'SPACELOG 12 BP'!$F95:$EE95)</f>
        <v>3360772.2661185339</v>
      </c>
      <c r="CZ95" s="33">
        <f>SUMIF('reporting montigny'!$F$2:$EE$2,CZ$4,'reporting montigny'!$F95:$EE95)+SUMIF('reporting boissy'!$F$2:$EE$2,CZ$4,'reporting boissy'!$F95:$EE95)+SUMIF('reporting moussy'!$F$2:$EE$2,CZ$4,'reporting moussy'!$F95:$EE95)+SUMIF('reporting trappes'!$F$2:$EE$2,CZ$4,'reporting trappes'!$F95:$EE95)+SUMIF('SPACELOG 5 BP'!$F$2:$EE$2,CZ$4,'SPACELOG 5 BP'!$F95:$EE95)+SUMIF('SPACELOG 6 BP'!$F$2:$EE$2,CZ$4,'SPACELOG 6 BP'!$F95:$EE95)+SUMIF('SPACELOG 7 BP'!$F$2:$EE$2,CZ$4,'SPACELOG 7 BP'!$F95:$EE95)+SUMIF('SPACELOG 8 BP'!$F$2:$EE$2,CZ$4,'SPACELOG 8 BP'!$F95:$EE95)+SUMIF('SPACELOG 9 BP'!$F$2:$EE$2,CZ$4,'SPACELOG 9 BP'!$F95:$EE95)+SUMIF('SPACELOG 10 BP'!$F$2:$EE$2,CZ$4,'SPACELOG 10 BP'!$F95:$EE95)+SUMIF('SPACELOG 11 BP'!$F$2:$EE$2,CZ$4,'SPACELOG 11 BP'!$F95:$EE95)+SUMIF('SPACELOG 12 BP'!$F$2:$EE$2,CZ$4,'SPACELOG 12 BP'!$F95:$EE95)</f>
        <v>3415378.1563458168</v>
      </c>
      <c r="DA95" s="33">
        <f>SUMIF('reporting montigny'!$F$2:$EE$2,DA$4,'reporting montigny'!$F95:$EE95)+SUMIF('reporting boissy'!$F$2:$EE$2,DA$4,'reporting boissy'!$F95:$EE95)+SUMIF('reporting moussy'!$F$2:$EE$2,DA$4,'reporting moussy'!$F95:$EE95)+SUMIF('reporting trappes'!$F$2:$EE$2,DA$4,'reporting trappes'!$F95:$EE95)+SUMIF('SPACELOG 5 BP'!$F$2:$EE$2,DA$4,'SPACELOG 5 BP'!$F95:$EE95)+SUMIF('SPACELOG 6 BP'!$F$2:$EE$2,DA$4,'SPACELOG 6 BP'!$F95:$EE95)+SUMIF('SPACELOG 7 BP'!$F$2:$EE$2,DA$4,'SPACELOG 7 BP'!$F95:$EE95)+SUMIF('SPACELOG 8 BP'!$F$2:$EE$2,DA$4,'SPACELOG 8 BP'!$F95:$EE95)+SUMIF('SPACELOG 9 BP'!$F$2:$EE$2,DA$4,'SPACELOG 9 BP'!$F95:$EE95)+SUMIF('SPACELOG 10 BP'!$F$2:$EE$2,DA$4,'SPACELOG 10 BP'!$F95:$EE95)+SUMIF('SPACELOG 11 BP'!$F$2:$EE$2,DA$4,'SPACELOG 11 BP'!$F95:$EE95)+SUMIF('SPACELOG 12 BP'!$F$2:$EE$2,DA$4,'SPACELOG 12 BP'!$F95:$EE95)</f>
        <v>3469984.0465730997</v>
      </c>
      <c r="DB95" s="33">
        <f>SUMIF('reporting montigny'!$F$2:$EE$2,DB$4,'reporting montigny'!$F95:$EE95)+SUMIF('reporting boissy'!$F$2:$EE$2,DB$4,'reporting boissy'!$F95:$EE95)+SUMIF('reporting moussy'!$F$2:$EE$2,DB$4,'reporting moussy'!$F95:$EE95)+SUMIF('reporting trappes'!$F$2:$EE$2,DB$4,'reporting trappes'!$F95:$EE95)+SUMIF('SPACELOG 5 BP'!$F$2:$EE$2,DB$4,'SPACELOG 5 BP'!$F95:$EE95)+SUMIF('SPACELOG 6 BP'!$F$2:$EE$2,DB$4,'SPACELOG 6 BP'!$F95:$EE95)+SUMIF('SPACELOG 7 BP'!$F$2:$EE$2,DB$4,'SPACELOG 7 BP'!$F95:$EE95)+SUMIF('SPACELOG 8 BP'!$F$2:$EE$2,DB$4,'SPACELOG 8 BP'!$F95:$EE95)+SUMIF('SPACELOG 9 BP'!$F$2:$EE$2,DB$4,'SPACELOG 9 BP'!$F95:$EE95)+SUMIF('SPACELOG 10 BP'!$F$2:$EE$2,DB$4,'SPACELOG 10 BP'!$F95:$EE95)+SUMIF('SPACELOG 11 BP'!$F$2:$EE$2,DB$4,'SPACELOG 11 BP'!$F95:$EE95)+SUMIF('SPACELOG 12 BP'!$F$2:$EE$2,DB$4,'SPACELOG 12 BP'!$F95:$EE95)</f>
        <v>3525309.8414671402</v>
      </c>
      <c r="DC95" s="33">
        <f>SUMIF('reporting montigny'!$F$2:$EE$2,DC$4,'reporting montigny'!$F95:$EE95)+SUMIF('reporting boissy'!$F$2:$EE$2,DC$4,'reporting boissy'!$F95:$EE95)+SUMIF('reporting moussy'!$F$2:$EE$2,DC$4,'reporting moussy'!$F95:$EE95)+SUMIF('reporting trappes'!$F$2:$EE$2,DC$4,'reporting trappes'!$F95:$EE95)+SUMIF('SPACELOG 5 BP'!$F$2:$EE$2,DC$4,'SPACELOG 5 BP'!$F95:$EE95)+SUMIF('SPACELOG 6 BP'!$F$2:$EE$2,DC$4,'SPACELOG 6 BP'!$F95:$EE95)+SUMIF('SPACELOG 7 BP'!$F$2:$EE$2,DC$4,'SPACELOG 7 BP'!$F95:$EE95)+SUMIF('SPACELOG 8 BP'!$F$2:$EE$2,DC$4,'SPACELOG 8 BP'!$F95:$EE95)+SUMIF('SPACELOG 9 BP'!$F$2:$EE$2,DC$4,'SPACELOG 9 BP'!$F95:$EE95)+SUMIF('SPACELOG 10 BP'!$F$2:$EE$2,DC$4,'SPACELOG 10 BP'!$F95:$EE95)+SUMIF('SPACELOG 11 BP'!$F$2:$EE$2,DC$4,'SPACELOG 11 BP'!$F95:$EE95)+SUMIF('SPACELOG 12 BP'!$F$2:$EE$2,DC$4,'SPACELOG 12 BP'!$F95:$EE95)</f>
        <v>3580635.6363611808</v>
      </c>
      <c r="DD95" s="33">
        <f>SUMIF('reporting montigny'!$F$2:$EE$2,DD$4,'reporting montigny'!$F95:$EE95)+SUMIF('reporting boissy'!$F$2:$EE$2,DD$4,'reporting boissy'!$F95:$EE95)+SUMIF('reporting moussy'!$F$2:$EE$2,DD$4,'reporting moussy'!$F95:$EE95)+SUMIF('reporting trappes'!$F$2:$EE$2,DD$4,'reporting trappes'!$F95:$EE95)+SUMIF('SPACELOG 5 BP'!$F$2:$EE$2,DD$4,'SPACELOG 5 BP'!$F95:$EE95)+SUMIF('SPACELOG 6 BP'!$F$2:$EE$2,DD$4,'SPACELOG 6 BP'!$F95:$EE95)+SUMIF('SPACELOG 7 BP'!$F$2:$EE$2,DD$4,'SPACELOG 7 BP'!$F95:$EE95)+SUMIF('SPACELOG 8 BP'!$F$2:$EE$2,DD$4,'SPACELOG 8 BP'!$F95:$EE95)+SUMIF('SPACELOG 9 BP'!$F$2:$EE$2,DD$4,'SPACELOG 9 BP'!$F95:$EE95)+SUMIF('SPACELOG 10 BP'!$F$2:$EE$2,DD$4,'SPACELOG 10 BP'!$F95:$EE95)+SUMIF('SPACELOG 11 BP'!$F$2:$EE$2,DD$4,'SPACELOG 11 BP'!$F95:$EE95)+SUMIF('SPACELOG 12 BP'!$F$2:$EE$2,DD$4,'SPACELOG 12 BP'!$F95:$EE95)</f>
        <v>3635961.4312552209</v>
      </c>
      <c r="DE95" s="393">
        <f t="shared" ref="DE95:DE97" si="513">SUM(CS95:DD95)</f>
        <v>40042799.280059256</v>
      </c>
      <c r="DF95" s="33">
        <f>SUMIF('reporting montigny'!$F$2:$EE$2,DF$4,'reporting montigny'!$F95:$EE95)+SUMIF('reporting boissy'!$F$2:$EE$2,DF$4,'reporting boissy'!$F95:$EE95)+SUMIF('reporting moussy'!$F$2:$EE$2,DF$4,'reporting moussy'!$F95:$EE95)+SUMIF('reporting trappes'!$F$2:$EE$2,DF$4,'reporting trappes'!$F95:$EE95)+SUMIF('SPACELOG 5 BP'!$F$2:$EE$2,DF$4,'SPACELOG 5 BP'!$F95:$EE95)+SUMIF('SPACELOG 6 BP'!$F$2:$EE$2,DF$4,'SPACELOG 6 BP'!$F95:$EE95)+SUMIF('SPACELOG 7 BP'!$F$2:$EE$2,DF$4,'SPACELOG 7 BP'!$F95:$EE95)+SUMIF('SPACELOG 8 BP'!$F$2:$EE$2,DF$4,'SPACELOG 8 BP'!$F95:$EE95)+SUMIF('SPACELOG 9 BP'!$F$2:$EE$2,DF$4,'SPACELOG 9 BP'!$F95:$EE95)+SUMIF('SPACELOG 10 BP'!$F$2:$EE$2,DF$4,'SPACELOG 10 BP'!$F95:$EE95)+SUMIF('SPACELOG 11 BP'!$F$2:$EE$2,DF$4,'SPACELOG 11 BP'!$F95:$EE95)+SUMIF('SPACELOG 12 BP'!$F$2:$EE$2,DF$4,'SPACELOG 12 BP'!$F95:$EE95)</f>
        <v>3719429.7790034758</v>
      </c>
      <c r="DG95" s="33">
        <f>SUMIF('reporting montigny'!$F$2:$EE$2,DG$4,'reporting montigny'!$F95:$EE95)+SUMIF('reporting boissy'!$F$2:$EE$2,DG$4,'reporting boissy'!$F95:$EE95)+SUMIF('reporting moussy'!$F$2:$EE$2,DG$4,'reporting moussy'!$F95:$EE95)+SUMIF('reporting trappes'!$F$2:$EE$2,DG$4,'reporting trappes'!$F95:$EE95)+SUMIF('SPACELOG 5 BP'!$F$2:$EE$2,DG$4,'SPACELOG 5 BP'!$F95:$EE95)+SUMIF('SPACELOG 6 BP'!$F$2:$EE$2,DG$4,'SPACELOG 6 BP'!$F95:$EE95)+SUMIF('SPACELOG 7 BP'!$F$2:$EE$2,DG$4,'SPACELOG 7 BP'!$F95:$EE95)+SUMIF('SPACELOG 8 BP'!$F$2:$EE$2,DG$4,'SPACELOG 8 BP'!$F95:$EE95)+SUMIF('SPACELOG 9 BP'!$F$2:$EE$2,DG$4,'SPACELOG 9 BP'!$F95:$EE95)+SUMIF('SPACELOG 10 BP'!$F$2:$EE$2,DG$4,'SPACELOG 10 BP'!$F95:$EE95)+SUMIF('SPACELOG 11 BP'!$F$2:$EE$2,DG$4,'SPACELOG 11 BP'!$F95:$EE95)+SUMIF('SPACELOG 12 BP'!$F$2:$EE$2,DG$4,'SPACELOG 12 BP'!$F95:$EE95)</f>
        <v>3772730.5738975159</v>
      </c>
      <c r="DH95" s="33">
        <f>SUMIF('reporting montigny'!$F$2:$EE$2,DH$4,'reporting montigny'!$F95:$EE95)+SUMIF('reporting boissy'!$F$2:$EE$2,DH$4,'reporting boissy'!$F95:$EE95)+SUMIF('reporting moussy'!$F$2:$EE$2,DH$4,'reporting moussy'!$F95:$EE95)+SUMIF('reporting trappes'!$F$2:$EE$2,DH$4,'reporting trappes'!$F95:$EE95)+SUMIF('SPACELOG 5 BP'!$F$2:$EE$2,DH$4,'SPACELOG 5 BP'!$F95:$EE95)+SUMIF('SPACELOG 6 BP'!$F$2:$EE$2,DH$4,'SPACELOG 6 BP'!$F95:$EE95)+SUMIF('SPACELOG 7 BP'!$F$2:$EE$2,DH$4,'SPACELOG 7 BP'!$F95:$EE95)+SUMIF('SPACELOG 8 BP'!$F$2:$EE$2,DH$4,'SPACELOG 8 BP'!$F95:$EE95)+SUMIF('SPACELOG 9 BP'!$F$2:$EE$2,DH$4,'SPACELOG 9 BP'!$F95:$EE95)+SUMIF('SPACELOG 10 BP'!$F$2:$EE$2,DH$4,'SPACELOG 10 BP'!$F95:$EE95)+SUMIF('SPACELOG 11 BP'!$F$2:$EE$2,DH$4,'SPACELOG 11 BP'!$F95:$EE95)+SUMIF('SPACELOG 12 BP'!$F$2:$EE$2,DH$4,'SPACELOG 12 BP'!$F95:$EE95)</f>
        <v>3827656.3687915565</v>
      </c>
      <c r="DI95" s="33">
        <f>SUMIF('reporting montigny'!$F$2:$EE$2,DI$4,'reporting montigny'!$F95:$EE95)+SUMIF('reporting boissy'!$F$2:$EE$2,DI$4,'reporting boissy'!$F95:$EE95)+SUMIF('reporting moussy'!$F$2:$EE$2,DI$4,'reporting moussy'!$F95:$EE95)+SUMIF('reporting trappes'!$F$2:$EE$2,DI$4,'reporting trappes'!$F95:$EE95)+SUMIF('SPACELOG 5 BP'!$F$2:$EE$2,DI$4,'SPACELOG 5 BP'!$F95:$EE95)+SUMIF('SPACELOG 6 BP'!$F$2:$EE$2,DI$4,'SPACELOG 6 BP'!$F95:$EE95)+SUMIF('SPACELOG 7 BP'!$F$2:$EE$2,DI$4,'SPACELOG 7 BP'!$F95:$EE95)+SUMIF('SPACELOG 8 BP'!$F$2:$EE$2,DI$4,'SPACELOG 8 BP'!$F95:$EE95)+SUMIF('SPACELOG 9 BP'!$F$2:$EE$2,DI$4,'SPACELOG 9 BP'!$F95:$EE95)+SUMIF('SPACELOG 10 BP'!$F$2:$EE$2,DI$4,'SPACELOG 10 BP'!$F95:$EE95)+SUMIF('SPACELOG 11 BP'!$F$2:$EE$2,DI$4,'SPACELOG 11 BP'!$F95:$EE95)+SUMIF('SPACELOG 12 BP'!$F$2:$EE$2,DI$4,'SPACELOG 12 BP'!$F95:$EE95)</f>
        <v>3871641.163685597</v>
      </c>
      <c r="DJ95" s="33">
        <f>SUMIF('reporting montigny'!$F$2:$EE$2,DJ$4,'reporting montigny'!$F95:$EE95)+SUMIF('reporting boissy'!$F$2:$EE$2,DJ$4,'reporting boissy'!$F95:$EE95)+SUMIF('reporting moussy'!$F$2:$EE$2,DJ$4,'reporting moussy'!$F95:$EE95)+SUMIF('reporting trappes'!$F$2:$EE$2,DJ$4,'reporting trappes'!$F95:$EE95)+SUMIF('SPACELOG 5 BP'!$F$2:$EE$2,DJ$4,'SPACELOG 5 BP'!$F95:$EE95)+SUMIF('SPACELOG 6 BP'!$F$2:$EE$2,DJ$4,'SPACELOG 6 BP'!$F95:$EE95)+SUMIF('SPACELOG 7 BP'!$F$2:$EE$2,DJ$4,'SPACELOG 7 BP'!$F95:$EE95)+SUMIF('SPACELOG 8 BP'!$F$2:$EE$2,DJ$4,'SPACELOG 8 BP'!$F95:$EE95)+SUMIF('SPACELOG 9 BP'!$F$2:$EE$2,DJ$4,'SPACELOG 9 BP'!$F95:$EE95)+SUMIF('SPACELOG 10 BP'!$F$2:$EE$2,DJ$4,'SPACELOG 10 BP'!$F95:$EE95)+SUMIF('SPACELOG 11 BP'!$F$2:$EE$2,DJ$4,'SPACELOG 11 BP'!$F95:$EE95)+SUMIF('SPACELOG 12 BP'!$F$2:$EE$2,DJ$4,'SPACELOG 12 BP'!$F95:$EE95)</f>
        <v>3926966.9585796376</v>
      </c>
      <c r="DK95" s="33">
        <f>SUMIF('reporting montigny'!$F$2:$EE$2,DK$4,'reporting montigny'!$F95:$EE95)+SUMIF('reporting boissy'!$F$2:$EE$2,DK$4,'reporting boissy'!$F95:$EE95)+SUMIF('reporting moussy'!$F$2:$EE$2,DK$4,'reporting moussy'!$F95:$EE95)+SUMIF('reporting trappes'!$F$2:$EE$2,DK$4,'reporting trappes'!$F95:$EE95)+SUMIF('SPACELOG 5 BP'!$F$2:$EE$2,DK$4,'SPACELOG 5 BP'!$F95:$EE95)+SUMIF('SPACELOG 6 BP'!$F$2:$EE$2,DK$4,'SPACELOG 6 BP'!$F95:$EE95)+SUMIF('SPACELOG 7 BP'!$F$2:$EE$2,DK$4,'SPACELOG 7 BP'!$F95:$EE95)+SUMIF('SPACELOG 8 BP'!$F$2:$EE$2,DK$4,'SPACELOG 8 BP'!$F95:$EE95)+SUMIF('SPACELOG 9 BP'!$F$2:$EE$2,DK$4,'SPACELOG 9 BP'!$F95:$EE95)+SUMIF('SPACELOG 10 BP'!$F$2:$EE$2,DK$4,'SPACELOG 10 BP'!$F95:$EE95)+SUMIF('SPACELOG 11 BP'!$F$2:$EE$2,DK$4,'SPACELOG 11 BP'!$F95:$EE95)+SUMIF('SPACELOG 12 BP'!$F$2:$EE$2,DK$4,'SPACELOG 12 BP'!$F95:$EE95)</f>
        <v>3982292.7534736777</v>
      </c>
      <c r="DL95" s="33">
        <f>SUMIF('reporting montigny'!$F$2:$EE$2,DL$4,'reporting montigny'!$F95:$EE95)+SUMIF('reporting boissy'!$F$2:$EE$2,DL$4,'reporting boissy'!$F95:$EE95)+SUMIF('reporting moussy'!$F$2:$EE$2,DL$4,'reporting moussy'!$F95:$EE95)+SUMIF('reporting trappes'!$F$2:$EE$2,DL$4,'reporting trappes'!$F95:$EE95)+SUMIF('SPACELOG 5 BP'!$F$2:$EE$2,DL$4,'SPACELOG 5 BP'!$F95:$EE95)+SUMIF('SPACELOG 6 BP'!$F$2:$EE$2,DL$4,'SPACELOG 6 BP'!$F95:$EE95)+SUMIF('SPACELOG 7 BP'!$F$2:$EE$2,DL$4,'SPACELOG 7 BP'!$F95:$EE95)+SUMIF('SPACELOG 8 BP'!$F$2:$EE$2,DL$4,'SPACELOG 8 BP'!$F95:$EE95)+SUMIF('SPACELOG 9 BP'!$F$2:$EE$2,DL$4,'SPACELOG 9 BP'!$F95:$EE95)+SUMIF('SPACELOG 10 BP'!$F$2:$EE$2,DL$4,'SPACELOG 10 BP'!$F95:$EE95)+SUMIF('SPACELOG 11 BP'!$F$2:$EE$2,DL$4,'SPACELOG 11 BP'!$F95:$EE95)+SUMIF('SPACELOG 12 BP'!$F$2:$EE$2,DL$4,'SPACELOG 12 BP'!$F95:$EE95)</f>
        <v>4037618.5483677187</v>
      </c>
      <c r="DM95" s="33">
        <f>SUMIF('reporting montigny'!$F$2:$EE$2,DM$4,'reporting montigny'!$F95:$EE95)+SUMIF('reporting boissy'!$F$2:$EE$2,DM$4,'reporting boissy'!$F95:$EE95)+SUMIF('reporting moussy'!$F$2:$EE$2,DM$4,'reporting moussy'!$F95:$EE95)+SUMIF('reporting trappes'!$F$2:$EE$2,DM$4,'reporting trappes'!$F95:$EE95)+SUMIF('SPACELOG 5 BP'!$F$2:$EE$2,DM$4,'SPACELOG 5 BP'!$F95:$EE95)+SUMIF('SPACELOG 6 BP'!$F$2:$EE$2,DM$4,'SPACELOG 6 BP'!$F95:$EE95)+SUMIF('SPACELOG 7 BP'!$F$2:$EE$2,DM$4,'SPACELOG 7 BP'!$F95:$EE95)+SUMIF('SPACELOG 8 BP'!$F$2:$EE$2,DM$4,'SPACELOG 8 BP'!$F95:$EE95)+SUMIF('SPACELOG 9 BP'!$F$2:$EE$2,DM$4,'SPACELOG 9 BP'!$F95:$EE95)+SUMIF('SPACELOG 10 BP'!$F$2:$EE$2,DM$4,'SPACELOG 10 BP'!$F95:$EE95)+SUMIF('SPACELOG 11 BP'!$F$2:$EE$2,DM$4,'SPACELOG 11 BP'!$F95:$EE95)+SUMIF('SPACELOG 12 BP'!$F$2:$EE$2,DM$4,'SPACELOG 12 BP'!$F95:$EE95)</f>
        <v>4092944.3432617588</v>
      </c>
      <c r="DN95" s="33">
        <f>SUMIF('reporting montigny'!$F$2:$EE$2,DN$4,'reporting montigny'!$F95:$EE95)+SUMIF('reporting boissy'!$F$2:$EE$2,DN$4,'reporting boissy'!$F95:$EE95)+SUMIF('reporting moussy'!$F$2:$EE$2,DN$4,'reporting moussy'!$F95:$EE95)+SUMIF('reporting trappes'!$F$2:$EE$2,DN$4,'reporting trappes'!$F95:$EE95)+SUMIF('SPACELOG 5 BP'!$F$2:$EE$2,DN$4,'SPACELOG 5 BP'!$F95:$EE95)+SUMIF('SPACELOG 6 BP'!$F$2:$EE$2,DN$4,'SPACELOG 6 BP'!$F95:$EE95)+SUMIF('SPACELOG 7 BP'!$F$2:$EE$2,DN$4,'SPACELOG 7 BP'!$F95:$EE95)+SUMIF('SPACELOG 8 BP'!$F$2:$EE$2,DN$4,'SPACELOG 8 BP'!$F95:$EE95)+SUMIF('SPACELOG 9 BP'!$F$2:$EE$2,DN$4,'SPACELOG 9 BP'!$F95:$EE95)+SUMIF('SPACELOG 10 BP'!$F$2:$EE$2,DN$4,'SPACELOG 10 BP'!$F95:$EE95)+SUMIF('SPACELOG 11 BP'!$F$2:$EE$2,DN$4,'SPACELOG 11 BP'!$F95:$EE95)+SUMIF('SPACELOG 12 BP'!$F$2:$EE$2,DN$4,'SPACELOG 12 BP'!$F95:$EE95)</f>
        <v>4148270.1381557994</v>
      </c>
      <c r="DO95" s="33">
        <f>SUMIF('reporting montigny'!$F$2:$EE$2,DO$4,'reporting montigny'!$F95:$EE95)+SUMIF('reporting boissy'!$F$2:$EE$2,DO$4,'reporting boissy'!$F95:$EE95)+SUMIF('reporting moussy'!$F$2:$EE$2,DO$4,'reporting moussy'!$F95:$EE95)+SUMIF('reporting trappes'!$F$2:$EE$2,DO$4,'reporting trappes'!$F95:$EE95)+SUMIF('SPACELOG 5 BP'!$F$2:$EE$2,DO$4,'SPACELOG 5 BP'!$F95:$EE95)+SUMIF('SPACELOG 6 BP'!$F$2:$EE$2,DO$4,'SPACELOG 6 BP'!$F95:$EE95)+SUMIF('SPACELOG 7 BP'!$F$2:$EE$2,DO$4,'SPACELOG 7 BP'!$F95:$EE95)+SUMIF('SPACELOG 8 BP'!$F$2:$EE$2,DO$4,'SPACELOG 8 BP'!$F95:$EE95)+SUMIF('SPACELOG 9 BP'!$F$2:$EE$2,DO$4,'SPACELOG 9 BP'!$F95:$EE95)+SUMIF('SPACELOG 10 BP'!$F$2:$EE$2,DO$4,'SPACELOG 10 BP'!$F95:$EE95)+SUMIF('SPACELOG 11 BP'!$F$2:$EE$2,DO$4,'SPACELOG 11 BP'!$F95:$EE95)+SUMIF('SPACELOG 12 BP'!$F$2:$EE$2,DO$4,'SPACELOG 12 BP'!$F95:$EE95)</f>
        <v>4203595.933049839</v>
      </c>
      <c r="DP95" s="33">
        <f>SUMIF('reporting montigny'!$F$2:$EE$2,DP$4,'reporting montigny'!$F95:$EE95)+SUMIF('reporting boissy'!$F$2:$EE$2,DP$4,'reporting boissy'!$F95:$EE95)+SUMIF('reporting moussy'!$F$2:$EE$2,DP$4,'reporting moussy'!$F95:$EE95)+SUMIF('reporting trappes'!$F$2:$EE$2,DP$4,'reporting trappes'!$F95:$EE95)+SUMIF('SPACELOG 5 BP'!$F$2:$EE$2,DP$4,'SPACELOG 5 BP'!$F95:$EE95)+SUMIF('SPACELOG 6 BP'!$F$2:$EE$2,DP$4,'SPACELOG 6 BP'!$F95:$EE95)+SUMIF('SPACELOG 7 BP'!$F$2:$EE$2,DP$4,'SPACELOG 7 BP'!$F95:$EE95)+SUMIF('SPACELOG 8 BP'!$F$2:$EE$2,DP$4,'SPACELOG 8 BP'!$F95:$EE95)+SUMIF('SPACELOG 9 BP'!$F$2:$EE$2,DP$4,'SPACELOG 9 BP'!$F95:$EE95)+SUMIF('SPACELOG 10 BP'!$F$2:$EE$2,DP$4,'SPACELOG 10 BP'!$F95:$EE95)+SUMIF('SPACELOG 11 BP'!$F$2:$EE$2,DP$4,'SPACELOG 11 BP'!$F95:$EE95)+SUMIF('SPACELOG 12 BP'!$F$2:$EE$2,DP$4,'SPACELOG 12 BP'!$F95:$EE95)</f>
        <v>4258921.7279438796</v>
      </c>
      <c r="DQ95" s="33">
        <f>SUMIF('reporting montigny'!$F$2:$EE$2,DQ$4,'reporting montigny'!$F95:$EE95)+SUMIF('reporting boissy'!$F$2:$EE$2,DQ$4,'reporting boissy'!$F95:$EE95)+SUMIF('reporting moussy'!$F$2:$EE$2,DQ$4,'reporting moussy'!$F95:$EE95)+SUMIF('reporting trappes'!$F$2:$EE$2,DQ$4,'reporting trappes'!$F95:$EE95)+SUMIF('SPACELOG 5 BP'!$F$2:$EE$2,DQ$4,'SPACELOG 5 BP'!$F95:$EE95)+SUMIF('SPACELOG 6 BP'!$F$2:$EE$2,DQ$4,'SPACELOG 6 BP'!$F95:$EE95)+SUMIF('SPACELOG 7 BP'!$F$2:$EE$2,DQ$4,'SPACELOG 7 BP'!$F95:$EE95)+SUMIF('SPACELOG 8 BP'!$F$2:$EE$2,DQ$4,'SPACELOG 8 BP'!$F95:$EE95)+SUMIF('SPACELOG 9 BP'!$F$2:$EE$2,DQ$4,'SPACELOG 9 BP'!$F95:$EE95)+SUMIF('SPACELOG 10 BP'!$F$2:$EE$2,DQ$4,'SPACELOG 10 BP'!$F95:$EE95)+SUMIF('SPACELOG 11 BP'!$F$2:$EE$2,DQ$4,'SPACELOG 11 BP'!$F95:$EE95)+SUMIF('SPACELOG 12 BP'!$F$2:$EE$2,DQ$4,'SPACELOG 12 BP'!$F95:$EE95)</f>
        <v>4314247.5228379201</v>
      </c>
      <c r="DR95" s="393">
        <f t="shared" ref="DR95:DR97" si="514">SUM(DF95:DQ95)</f>
        <v>48156315.811048388</v>
      </c>
    </row>
    <row r="96" spans="2:122" x14ac:dyDescent="0.2">
      <c r="E96" s="1" t="s">
        <v>67</v>
      </c>
      <c r="F96" s="33">
        <f>SUMIF('reporting montigny'!$F$2:$EE$2,F$4,'reporting montigny'!$F96:$EE96)+SUMIF('reporting boissy'!$F$2:$EE$2,F$4,'reporting boissy'!$F96:$EE96)+SUMIF('reporting moussy'!$F$2:$EE$2,F$4,'reporting moussy'!$F96:$EE96)+SUMIF('reporting trappes'!$F$2:$EE$2,F$4,'reporting trappes'!$F96:$EE96)+SUMIF('SPACELOG 5 BP'!$F$2:$EE$2,F$4,'SPACELOG 5 BP'!$F96:$EE96)+SUMIF('SPACELOG 6 BP'!$F$2:$EE$2,F$4,'SPACELOG 6 BP'!$F96:$EE96)+SUMIF('SPACELOG 7 BP'!$F$2:$EE$2,F$4,'SPACELOG 7 BP'!$F96:$EE96)+SUMIF('SPACELOG 8 BP'!$F$2:$EE$2,F$4,'SPACELOG 8 BP'!$F96:$EE96)+SUMIF('SPACELOG 9 BP'!$F$2:$EE$2,F$4,'SPACELOG 9 BP'!$F96:$EE96)+SUMIF('SPACELOG 10 BP'!$F$2:$EE$2,F$4,'SPACELOG 10 BP'!$F96:$EE96)+SUMIF('SPACELOG 11 BP'!$F$2:$EE$2,F$4,'SPACELOG 11 BP'!$F96:$EE96)+SUMIF('SPACELOG 12 BP'!$F$2:$EE$2,F$4,'SPACELOG 12 BP'!$F96:$EE96)</f>
        <v>5778.0098446542979</v>
      </c>
      <c r="G96" s="33">
        <f>SUMIF('reporting montigny'!$F$2:$EE$2,G$4,'reporting montigny'!$F96:$EE96)+SUMIF('reporting boissy'!$F$2:$EE$2,G$4,'reporting boissy'!$F96:$EE96)+SUMIF('reporting moussy'!$F$2:$EE$2,G$4,'reporting moussy'!$F96:$EE96)+SUMIF('reporting trappes'!$F$2:$EE$2,G$4,'reporting trappes'!$F96:$EE96)+SUMIF('SPACELOG 5 BP'!$F$2:$EE$2,G$4,'SPACELOG 5 BP'!$F96:$EE96)+SUMIF('SPACELOG 6 BP'!$F$2:$EE$2,G$4,'SPACELOG 6 BP'!$F96:$EE96)+SUMIF('SPACELOG 7 BP'!$F$2:$EE$2,G$4,'SPACELOG 7 BP'!$F96:$EE96)+SUMIF('SPACELOG 8 BP'!$F$2:$EE$2,G$4,'SPACELOG 8 BP'!$F96:$EE96)+SUMIF('SPACELOG 9 BP'!$F$2:$EE$2,G$4,'SPACELOG 9 BP'!$F96:$EE96)+SUMIF('SPACELOG 10 BP'!$F$2:$EE$2,G$4,'SPACELOG 10 BP'!$F96:$EE96)+SUMIF('SPACELOG 11 BP'!$F$2:$EE$2,G$4,'SPACELOG 11 BP'!$F96:$EE96)+SUMIF('SPACELOG 12 BP'!$F$2:$EE$2,G$4,'SPACELOG 12 BP'!$F96:$EE96)</f>
        <v>7546.0098446543052</v>
      </c>
      <c r="H96" s="33">
        <f>SUMIF('reporting montigny'!$F$2:$EE$2,H$4,'reporting montigny'!$F96:$EE96)+SUMIF('reporting boissy'!$F$2:$EE$2,H$4,'reporting boissy'!$F96:$EE96)+SUMIF('reporting moussy'!$F$2:$EE$2,H$4,'reporting moussy'!$F96:$EE96)+SUMIF('reporting trappes'!$F$2:$EE$2,H$4,'reporting trappes'!$F96:$EE96)+SUMIF('SPACELOG 5 BP'!$F$2:$EE$2,H$4,'SPACELOG 5 BP'!$F96:$EE96)+SUMIF('SPACELOG 6 BP'!$F$2:$EE$2,H$4,'SPACELOG 6 BP'!$F96:$EE96)+SUMIF('SPACELOG 7 BP'!$F$2:$EE$2,H$4,'SPACELOG 7 BP'!$F96:$EE96)+SUMIF('SPACELOG 8 BP'!$F$2:$EE$2,H$4,'SPACELOG 8 BP'!$F96:$EE96)+SUMIF('SPACELOG 9 BP'!$F$2:$EE$2,H$4,'SPACELOG 9 BP'!$F96:$EE96)+SUMIF('SPACELOG 10 BP'!$F$2:$EE$2,H$4,'SPACELOG 10 BP'!$F96:$EE96)+SUMIF('SPACELOG 11 BP'!$F$2:$EE$2,H$4,'SPACELOG 11 BP'!$F96:$EE96)+SUMIF('SPACELOG 12 BP'!$F$2:$EE$2,H$4,'SPACELOG 12 BP'!$F96:$EE96)</f>
        <v>9446.0098446543052</v>
      </c>
      <c r="I96" s="33">
        <f>SUMIF('reporting montigny'!$F$2:$EE$2,I$4,'reporting montigny'!$F96:$EE96)+SUMIF('reporting boissy'!$F$2:$EE$2,I$4,'reporting boissy'!$F96:$EE96)+SUMIF('reporting moussy'!$F$2:$EE$2,I$4,'reporting moussy'!$F96:$EE96)+SUMIF('reporting trappes'!$F$2:$EE$2,I$4,'reporting trappes'!$F96:$EE96)+SUMIF('SPACELOG 5 BP'!$F$2:$EE$2,I$4,'SPACELOG 5 BP'!$F96:$EE96)+SUMIF('SPACELOG 6 BP'!$F$2:$EE$2,I$4,'SPACELOG 6 BP'!$F96:$EE96)+SUMIF('SPACELOG 7 BP'!$F$2:$EE$2,I$4,'SPACELOG 7 BP'!$F96:$EE96)+SUMIF('SPACELOG 8 BP'!$F$2:$EE$2,I$4,'SPACELOG 8 BP'!$F96:$EE96)+SUMIF('SPACELOG 9 BP'!$F$2:$EE$2,I$4,'SPACELOG 9 BP'!$F96:$EE96)+SUMIF('SPACELOG 10 BP'!$F$2:$EE$2,I$4,'SPACELOG 10 BP'!$F96:$EE96)+SUMIF('SPACELOG 11 BP'!$F$2:$EE$2,I$4,'SPACELOG 11 BP'!$F96:$EE96)+SUMIF('SPACELOG 12 BP'!$F$2:$EE$2,I$4,'SPACELOG 12 BP'!$F96:$EE96)</f>
        <v>15878.009844654298</v>
      </c>
      <c r="J96" s="33">
        <f>SUMIF('reporting montigny'!$F$2:$EE$2,J$4,'reporting montigny'!$F96:$EE96)+SUMIF('reporting boissy'!$F$2:$EE$2,J$4,'reporting boissy'!$F96:$EE96)+SUMIF('reporting moussy'!$F$2:$EE$2,J$4,'reporting moussy'!$F96:$EE96)+SUMIF('reporting trappes'!$F$2:$EE$2,J$4,'reporting trappes'!$F96:$EE96)+SUMIF('SPACELOG 5 BP'!$F$2:$EE$2,J$4,'SPACELOG 5 BP'!$F96:$EE96)+SUMIF('SPACELOG 6 BP'!$F$2:$EE$2,J$4,'SPACELOG 6 BP'!$F96:$EE96)+SUMIF('SPACELOG 7 BP'!$F$2:$EE$2,J$4,'SPACELOG 7 BP'!$F96:$EE96)+SUMIF('SPACELOG 8 BP'!$F$2:$EE$2,J$4,'SPACELOG 8 BP'!$F96:$EE96)+SUMIF('SPACELOG 9 BP'!$F$2:$EE$2,J$4,'SPACELOG 9 BP'!$F96:$EE96)+SUMIF('SPACELOG 10 BP'!$F$2:$EE$2,J$4,'SPACELOG 10 BP'!$F96:$EE96)+SUMIF('SPACELOG 11 BP'!$F$2:$EE$2,J$4,'SPACELOG 11 BP'!$F96:$EE96)+SUMIF('SPACELOG 12 BP'!$F$2:$EE$2,J$4,'SPACELOG 12 BP'!$F96:$EE96)</f>
        <v>17546.009844654305</v>
      </c>
      <c r="K96" s="33">
        <f>SUMIF('reporting montigny'!$F$2:$EE$2,K$4,'reporting montigny'!$F96:$EE96)+SUMIF('reporting boissy'!$F$2:$EE$2,K$4,'reporting boissy'!$F96:$EE96)+SUMIF('reporting moussy'!$F$2:$EE$2,K$4,'reporting moussy'!$F96:$EE96)+SUMIF('reporting trappes'!$F$2:$EE$2,K$4,'reporting trappes'!$F96:$EE96)+SUMIF('SPACELOG 5 BP'!$F$2:$EE$2,K$4,'SPACELOG 5 BP'!$F96:$EE96)+SUMIF('SPACELOG 6 BP'!$F$2:$EE$2,K$4,'SPACELOG 6 BP'!$F96:$EE96)+SUMIF('SPACELOG 7 BP'!$F$2:$EE$2,K$4,'SPACELOG 7 BP'!$F96:$EE96)+SUMIF('SPACELOG 8 BP'!$F$2:$EE$2,K$4,'SPACELOG 8 BP'!$F96:$EE96)+SUMIF('SPACELOG 9 BP'!$F$2:$EE$2,K$4,'SPACELOG 9 BP'!$F96:$EE96)+SUMIF('SPACELOG 10 BP'!$F$2:$EE$2,K$4,'SPACELOG 10 BP'!$F96:$EE96)+SUMIF('SPACELOG 11 BP'!$F$2:$EE$2,K$4,'SPACELOG 11 BP'!$F96:$EE96)+SUMIF('SPACELOG 12 BP'!$F$2:$EE$2,K$4,'SPACELOG 12 BP'!$F96:$EE96)</f>
        <v>17946.009844654305</v>
      </c>
      <c r="L96" s="33">
        <f>SUMIF('reporting montigny'!$F$2:$EE$2,L$4,'reporting montigny'!$F96:$EE96)+SUMIF('reporting boissy'!$F$2:$EE$2,L$4,'reporting boissy'!$F96:$EE96)+SUMIF('reporting moussy'!$F$2:$EE$2,L$4,'reporting moussy'!$F96:$EE96)+SUMIF('reporting trappes'!$F$2:$EE$2,L$4,'reporting trappes'!$F96:$EE96)+SUMIF('SPACELOG 5 BP'!$F$2:$EE$2,L$4,'SPACELOG 5 BP'!$F96:$EE96)+SUMIF('SPACELOG 6 BP'!$F$2:$EE$2,L$4,'SPACELOG 6 BP'!$F96:$EE96)+SUMIF('SPACELOG 7 BP'!$F$2:$EE$2,L$4,'SPACELOG 7 BP'!$F96:$EE96)+SUMIF('SPACELOG 8 BP'!$F$2:$EE$2,L$4,'SPACELOG 8 BP'!$F96:$EE96)+SUMIF('SPACELOG 9 BP'!$F$2:$EE$2,L$4,'SPACELOG 9 BP'!$F96:$EE96)+SUMIF('SPACELOG 10 BP'!$F$2:$EE$2,L$4,'SPACELOG 10 BP'!$F96:$EE96)+SUMIF('SPACELOG 11 BP'!$F$2:$EE$2,L$4,'SPACELOG 11 BP'!$F96:$EE96)+SUMIF('SPACELOG 12 BP'!$F$2:$EE$2,L$4,'SPACELOG 12 BP'!$F96:$EE96)</f>
        <v>11097.772344654306</v>
      </c>
      <c r="M96" s="33">
        <f>SUMIF('reporting montigny'!$F$2:$EE$2,M$4,'reporting montigny'!$F96:$EE96)+SUMIF('reporting boissy'!$F$2:$EE$2,M$4,'reporting boissy'!$F96:$EE96)+SUMIF('reporting moussy'!$F$2:$EE$2,M$4,'reporting moussy'!$F96:$EE96)+SUMIF('reporting trappes'!$F$2:$EE$2,M$4,'reporting trappes'!$F96:$EE96)+SUMIF('SPACELOG 5 BP'!$F$2:$EE$2,M$4,'SPACELOG 5 BP'!$F96:$EE96)+SUMIF('SPACELOG 6 BP'!$F$2:$EE$2,M$4,'SPACELOG 6 BP'!$F96:$EE96)+SUMIF('SPACELOG 7 BP'!$F$2:$EE$2,M$4,'SPACELOG 7 BP'!$F96:$EE96)+SUMIF('SPACELOG 8 BP'!$F$2:$EE$2,M$4,'SPACELOG 8 BP'!$F96:$EE96)+SUMIF('SPACELOG 9 BP'!$F$2:$EE$2,M$4,'SPACELOG 9 BP'!$F96:$EE96)+SUMIF('SPACELOG 10 BP'!$F$2:$EE$2,M$4,'SPACELOG 10 BP'!$F96:$EE96)+SUMIF('SPACELOG 11 BP'!$F$2:$EE$2,M$4,'SPACELOG 11 BP'!$F96:$EE96)+SUMIF('SPACELOG 12 BP'!$F$2:$EE$2,M$4,'SPACELOG 12 BP'!$F96:$EE96)</f>
        <v>14597.772344654306</v>
      </c>
      <c r="N96" s="33">
        <f>SUMIF('reporting montigny'!$F$2:$EE$2,N$4,'reporting montigny'!$F96:$EE96)+SUMIF('reporting boissy'!$F$2:$EE$2,N$4,'reporting boissy'!$F96:$EE96)+SUMIF('reporting moussy'!$F$2:$EE$2,N$4,'reporting moussy'!$F96:$EE96)+SUMIF('reporting trappes'!$F$2:$EE$2,N$4,'reporting trappes'!$F96:$EE96)+SUMIF('SPACELOG 5 BP'!$F$2:$EE$2,N$4,'SPACELOG 5 BP'!$F96:$EE96)+SUMIF('SPACELOG 6 BP'!$F$2:$EE$2,N$4,'SPACELOG 6 BP'!$F96:$EE96)+SUMIF('SPACELOG 7 BP'!$F$2:$EE$2,N$4,'SPACELOG 7 BP'!$F96:$EE96)+SUMIF('SPACELOG 8 BP'!$F$2:$EE$2,N$4,'SPACELOG 8 BP'!$F96:$EE96)+SUMIF('SPACELOG 9 BP'!$F$2:$EE$2,N$4,'SPACELOG 9 BP'!$F96:$EE96)+SUMIF('SPACELOG 10 BP'!$F$2:$EE$2,N$4,'SPACELOG 10 BP'!$F96:$EE96)+SUMIF('SPACELOG 11 BP'!$F$2:$EE$2,N$4,'SPACELOG 11 BP'!$F96:$EE96)+SUMIF('SPACELOG 12 BP'!$F$2:$EE$2,N$4,'SPACELOG 12 BP'!$F96:$EE96)</f>
        <v>15297.772344654306</v>
      </c>
      <c r="O96" s="33">
        <f>SUMIF('reporting montigny'!$F$2:$EE$2,O$4,'reporting montigny'!$F96:$EE96)+SUMIF('reporting boissy'!$F$2:$EE$2,O$4,'reporting boissy'!$F96:$EE96)+SUMIF('reporting moussy'!$F$2:$EE$2,O$4,'reporting moussy'!$F96:$EE96)+SUMIF('reporting trappes'!$F$2:$EE$2,O$4,'reporting trappes'!$F96:$EE96)+SUMIF('SPACELOG 5 BP'!$F$2:$EE$2,O$4,'SPACELOG 5 BP'!$F96:$EE96)+SUMIF('SPACELOG 6 BP'!$F$2:$EE$2,O$4,'SPACELOG 6 BP'!$F96:$EE96)+SUMIF('SPACELOG 7 BP'!$F$2:$EE$2,O$4,'SPACELOG 7 BP'!$F96:$EE96)+SUMIF('SPACELOG 8 BP'!$F$2:$EE$2,O$4,'SPACELOG 8 BP'!$F96:$EE96)+SUMIF('SPACELOG 9 BP'!$F$2:$EE$2,O$4,'SPACELOG 9 BP'!$F96:$EE96)+SUMIF('SPACELOG 10 BP'!$F$2:$EE$2,O$4,'SPACELOG 10 BP'!$F96:$EE96)+SUMIF('SPACELOG 11 BP'!$F$2:$EE$2,O$4,'SPACELOG 11 BP'!$F96:$EE96)+SUMIF('SPACELOG 12 BP'!$F$2:$EE$2,O$4,'SPACELOG 12 BP'!$F96:$EE96)</f>
        <v>16997.772344654306</v>
      </c>
      <c r="P96" s="33">
        <f>SUMIF('reporting montigny'!$F$2:$EE$2,P$4,'reporting montigny'!$F96:$EE96)+SUMIF('reporting boissy'!$F$2:$EE$2,P$4,'reporting boissy'!$F96:$EE96)+SUMIF('reporting moussy'!$F$2:$EE$2,P$4,'reporting moussy'!$F96:$EE96)+SUMIF('reporting trappes'!$F$2:$EE$2,P$4,'reporting trappes'!$F96:$EE96)+SUMIF('SPACELOG 5 BP'!$F$2:$EE$2,P$4,'SPACELOG 5 BP'!$F96:$EE96)+SUMIF('SPACELOG 6 BP'!$F$2:$EE$2,P$4,'SPACELOG 6 BP'!$F96:$EE96)+SUMIF('SPACELOG 7 BP'!$F$2:$EE$2,P$4,'SPACELOG 7 BP'!$F96:$EE96)+SUMIF('SPACELOG 8 BP'!$F$2:$EE$2,P$4,'SPACELOG 8 BP'!$F96:$EE96)+SUMIF('SPACELOG 9 BP'!$F$2:$EE$2,P$4,'SPACELOG 9 BP'!$F96:$EE96)+SUMIF('SPACELOG 10 BP'!$F$2:$EE$2,P$4,'SPACELOG 10 BP'!$F96:$EE96)+SUMIF('SPACELOG 11 BP'!$F$2:$EE$2,P$4,'SPACELOG 11 BP'!$F96:$EE96)+SUMIF('SPACELOG 12 BP'!$F$2:$EE$2,P$4,'SPACELOG 12 BP'!$F96:$EE96)</f>
        <v>15002.772344654306</v>
      </c>
      <c r="Q96" s="33">
        <f>SUMIF('reporting montigny'!$F$2:$EE$2,Q$4,'reporting montigny'!$F96:$EE96)+SUMIF('reporting boissy'!$F$2:$EE$2,Q$4,'reporting boissy'!$F96:$EE96)+SUMIF('reporting moussy'!$F$2:$EE$2,Q$4,'reporting moussy'!$F96:$EE96)+SUMIF('reporting trappes'!$F$2:$EE$2,Q$4,'reporting trappes'!$F96:$EE96)+SUMIF('SPACELOG 5 BP'!$F$2:$EE$2,Q$4,'SPACELOG 5 BP'!$F96:$EE96)+SUMIF('SPACELOG 6 BP'!$F$2:$EE$2,Q$4,'SPACELOG 6 BP'!$F96:$EE96)+SUMIF('SPACELOG 7 BP'!$F$2:$EE$2,Q$4,'SPACELOG 7 BP'!$F96:$EE96)+SUMIF('SPACELOG 8 BP'!$F$2:$EE$2,Q$4,'SPACELOG 8 BP'!$F96:$EE96)+SUMIF('SPACELOG 9 BP'!$F$2:$EE$2,Q$4,'SPACELOG 9 BP'!$F96:$EE96)+SUMIF('SPACELOG 10 BP'!$F$2:$EE$2,Q$4,'SPACELOG 10 BP'!$F96:$EE96)+SUMIF('SPACELOG 11 BP'!$F$2:$EE$2,Q$4,'SPACELOG 11 BP'!$F96:$EE96)+SUMIF('SPACELOG 12 BP'!$F$2:$EE$2,Q$4,'SPACELOG 12 BP'!$F96:$EE96)</f>
        <v>11680.019011320972</v>
      </c>
      <c r="R96" s="393">
        <f t="shared" si="506"/>
        <v>158813.93980251835</v>
      </c>
      <c r="S96" s="33">
        <f>SUMIF('reporting montigny'!$F$2:$EE$2,S$4,'reporting montigny'!$F96:$EE96)+SUMIF('reporting boissy'!$F$2:$EE$2,S$4,'reporting boissy'!$F96:$EE96)+SUMIF('reporting moussy'!$F$2:$EE$2,S$4,'reporting moussy'!$F96:$EE96)+SUMIF('reporting trappes'!$F$2:$EE$2,S$4,'reporting trappes'!$F96:$EE96)+SUMIF('SPACELOG 5 BP'!$F$2:$EE$2,S$4,'SPACELOG 5 BP'!$F96:$EE96)+SUMIF('SPACELOG 6 BP'!$F$2:$EE$2,S$4,'SPACELOG 6 BP'!$F96:$EE96)+SUMIF('SPACELOG 7 BP'!$F$2:$EE$2,S$4,'SPACELOG 7 BP'!$F96:$EE96)+SUMIF('SPACELOG 8 BP'!$F$2:$EE$2,S$4,'SPACELOG 8 BP'!$F96:$EE96)+SUMIF('SPACELOG 9 BP'!$F$2:$EE$2,S$4,'SPACELOG 9 BP'!$F96:$EE96)+SUMIF('SPACELOG 10 BP'!$F$2:$EE$2,S$4,'SPACELOG 10 BP'!$F96:$EE96)+SUMIF('SPACELOG 11 BP'!$F$2:$EE$2,S$4,'SPACELOG 11 BP'!$F96:$EE96)+SUMIF('SPACELOG 12 BP'!$F$2:$EE$2,S$4,'SPACELOG 12 BP'!$F96:$EE96)</f>
        <v>-6204.594306322826</v>
      </c>
      <c r="T96" s="33">
        <f>SUMIF('reporting montigny'!$F$2:$EE$2,T$4,'reporting montigny'!$F96:$EE96)+SUMIF('reporting boissy'!$F$2:$EE$2,T$4,'reporting boissy'!$F96:$EE96)+SUMIF('reporting moussy'!$F$2:$EE$2,T$4,'reporting moussy'!$F96:$EE96)+SUMIF('reporting trappes'!$F$2:$EE$2,T$4,'reporting trappes'!$F96:$EE96)+SUMIF('SPACELOG 5 BP'!$F$2:$EE$2,T$4,'SPACELOG 5 BP'!$F96:$EE96)+SUMIF('SPACELOG 6 BP'!$F$2:$EE$2,T$4,'SPACELOG 6 BP'!$F96:$EE96)+SUMIF('SPACELOG 7 BP'!$F$2:$EE$2,T$4,'SPACELOG 7 BP'!$F96:$EE96)+SUMIF('SPACELOG 8 BP'!$F$2:$EE$2,T$4,'SPACELOG 8 BP'!$F96:$EE96)+SUMIF('SPACELOG 9 BP'!$F$2:$EE$2,T$4,'SPACELOG 9 BP'!$F96:$EE96)+SUMIF('SPACELOG 10 BP'!$F$2:$EE$2,T$4,'SPACELOG 10 BP'!$F96:$EE96)+SUMIF('SPACELOG 11 BP'!$F$2:$EE$2,T$4,'SPACELOG 11 BP'!$F96:$EE96)+SUMIF('SPACELOG 12 BP'!$F$2:$EE$2,T$4,'SPACELOG 12 BP'!$F96:$EE96)</f>
        <v>3645.405693677174</v>
      </c>
      <c r="U96" s="33">
        <f>SUMIF('reporting montigny'!$F$2:$EE$2,U$4,'reporting montigny'!$F96:$EE96)+SUMIF('reporting boissy'!$F$2:$EE$2,U$4,'reporting boissy'!$F96:$EE96)+SUMIF('reporting moussy'!$F$2:$EE$2,U$4,'reporting moussy'!$F96:$EE96)+SUMIF('reporting trappes'!$F$2:$EE$2,U$4,'reporting trappes'!$F96:$EE96)+SUMIF('SPACELOG 5 BP'!$F$2:$EE$2,U$4,'SPACELOG 5 BP'!$F96:$EE96)+SUMIF('SPACELOG 6 BP'!$F$2:$EE$2,U$4,'SPACELOG 6 BP'!$F96:$EE96)+SUMIF('SPACELOG 7 BP'!$F$2:$EE$2,U$4,'SPACELOG 7 BP'!$F96:$EE96)+SUMIF('SPACELOG 8 BP'!$F$2:$EE$2,U$4,'SPACELOG 8 BP'!$F96:$EE96)+SUMIF('SPACELOG 9 BP'!$F$2:$EE$2,U$4,'SPACELOG 9 BP'!$F96:$EE96)+SUMIF('SPACELOG 10 BP'!$F$2:$EE$2,U$4,'SPACELOG 10 BP'!$F96:$EE96)+SUMIF('SPACELOG 11 BP'!$F$2:$EE$2,U$4,'SPACELOG 11 BP'!$F96:$EE96)+SUMIF('SPACELOG 12 BP'!$F$2:$EE$2,U$4,'SPACELOG 12 BP'!$F96:$EE96)</f>
        <v>101.50102691954635</v>
      </c>
      <c r="V96" s="33">
        <f>SUMIF('reporting montigny'!$F$2:$EE$2,V$4,'reporting montigny'!$F96:$EE96)+SUMIF('reporting boissy'!$F$2:$EE$2,V$4,'reporting boissy'!$F96:$EE96)+SUMIF('reporting moussy'!$F$2:$EE$2,V$4,'reporting moussy'!$F96:$EE96)+SUMIF('reporting trappes'!$F$2:$EE$2,V$4,'reporting trappes'!$F96:$EE96)+SUMIF('SPACELOG 5 BP'!$F$2:$EE$2,V$4,'SPACELOG 5 BP'!$F96:$EE96)+SUMIF('SPACELOG 6 BP'!$F$2:$EE$2,V$4,'SPACELOG 6 BP'!$F96:$EE96)+SUMIF('SPACELOG 7 BP'!$F$2:$EE$2,V$4,'SPACELOG 7 BP'!$F96:$EE96)+SUMIF('SPACELOG 8 BP'!$F$2:$EE$2,V$4,'SPACELOG 8 BP'!$F96:$EE96)+SUMIF('SPACELOG 9 BP'!$F$2:$EE$2,V$4,'SPACELOG 9 BP'!$F96:$EE96)+SUMIF('SPACELOG 10 BP'!$F$2:$EE$2,V$4,'SPACELOG 10 BP'!$F96:$EE96)+SUMIF('SPACELOG 11 BP'!$F$2:$EE$2,V$4,'SPACELOG 11 BP'!$F96:$EE96)+SUMIF('SPACELOG 12 BP'!$F$2:$EE$2,V$4,'SPACELOG 12 BP'!$F96:$EE96)</f>
        <v>24387.501026919548</v>
      </c>
      <c r="W96" s="33">
        <f>SUMIF('reporting montigny'!$F$2:$EE$2,W$4,'reporting montigny'!$F96:$EE96)+SUMIF('reporting boissy'!$F$2:$EE$2,W$4,'reporting boissy'!$F96:$EE96)+SUMIF('reporting moussy'!$F$2:$EE$2,W$4,'reporting moussy'!$F96:$EE96)+SUMIF('reporting trappes'!$F$2:$EE$2,W$4,'reporting trappes'!$F96:$EE96)+SUMIF('SPACELOG 5 BP'!$F$2:$EE$2,W$4,'SPACELOG 5 BP'!$F96:$EE96)+SUMIF('SPACELOG 6 BP'!$F$2:$EE$2,W$4,'SPACELOG 6 BP'!$F96:$EE96)+SUMIF('SPACELOG 7 BP'!$F$2:$EE$2,W$4,'SPACELOG 7 BP'!$F96:$EE96)+SUMIF('SPACELOG 8 BP'!$F$2:$EE$2,W$4,'SPACELOG 8 BP'!$F96:$EE96)+SUMIF('SPACELOG 9 BP'!$F$2:$EE$2,W$4,'SPACELOG 9 BP'!$F96:$EE96)+SUMIF('SPACELOG 10 BP'!$F$2:$EE$2,W$4,'SPACELOG 10 BP'!$F96:$EE96)+SUMIF('SPACELOG 11 BP'!$F$2:$EE$2,W$4,'SPACELOG 11 BP'!$F96:$EE96)+SUMIF('SPACELOG 12 BP'!$F$2:$EE$2,W$4,'SPACELOG 12 BP'!$F96:$EE96)</f>
        <v>16522.501026919548</v>
      </c>
      <c r="X96" s="33">
        <f>SUMIF('reporting montigny'!$F$2:$EE$2,X$4,'reporting montigny'!$F96:$EE96)+SUMIF('reporting boissy'!$F$2:$EE$2,X$4,'reporting boissy'!$F96:$EE96)+SUMIF('reporting moussy'!$F$2:$EE$2,X$4,'reporting moussy'!$F96:$EE96)+SUMIF('reporting trappes'!$F$2:$EE$2,X$4,'reporting trappes'!$F96:$EE96)+SUMIF('SPACELOG 5 BP'!$F$2:$EE$2,X$4,'SPACELOG 5 BP'!$F96:$EE96)+SUMIF('SPACELOG 6 BP'!$F$2:$EE$2,X$4,'SPACELOG 6 BP'!$F96:$EE96)+SUMIF('SPACELOG 7 BP'!$F$2:$EE$2,X$4,'SPACELOG 7 BP'!$F96:$EE96)+SUMIF('SPACELOG 8 BP'!$F$2:$EE$2,X$4,'SPACELOG 8 BP'!$F96:$EE96)+SUMIF('SPACELOG 9 BP'!$F$2:$EE$2,X$4,'SPACELOG 9 BP'!$F96:$EE96)+SUMIF('SPACELOG 10 BP'!$F$2:$EE$2,X$4,'SPACELOG 10 BP'!$F96:$EE96)+SUMIF('SPACELOG 11 BP'!$F$2:$EE$2,X$4,'SPACELOG 11 BP'!$F96:$EE96)+SUMIF('SPACELOG 12 BP'!$F$2:$EE$2,X$4,'SPACELOG 12 BP'!$F96:$EE96)</f>
        <v>19347.501026919548</v>
      </c>
      <c r="Y96" s="33">
        <f>SUMIF('reporting montigny'!$F$2:$EE$2,Y$4,'reporting montigny'!$F96:$EE96)+SUMIF('reporting boissy'!$F$2:$EE$2,Y$4,'reporting boissy'!$F96:$EE96)+SUMIF('reporting moussy'!$F$2:$EE$2,Y$4,'reporting moussy'!$F96:$EE96)+SUMIF('reporting trappes'!$F$2:$EE$2,Y$4,'reporting trappes'!$F96:$EE96)+SUMIF('SPACELOG 5 BP'!$F$2:$EE$2,Y$4,'SPACELOG 5 BP'!$F96:$EE96)+SUMIF('SPACELOG 6 BP'!$F$2:$EE$2,Y$4,'SPACELOG 6 BP'!$F96:$EE96)+SUMIF('SPACELOG 7 BP'!$F$2:$EE$2,Y$4,'SPACELOG 7 BP'!$F96:$EE96)+SUMIF('SPACELOG 8 BP'!$F$2:$EE$2,Y$4,'SPACELOG 8 BP'!$F96:$EE96)+SUMIF('SPACELOG 9 BP'!$F$2:$EE$2,Y$4,'SPACELOG 9 BP'!$F96:$EE96)+SUMIF('SPACELOG 10 BP'!$F$2:$EE$2,Y$4,'SPACELOG 10 BP'!$F96:$EE96)+SUMIF('SPACELOG 11 BP'!$F$2:$EE$2,Y$4,'SPACELOG 11 BP'!$F96:$EE96)+SUMIF('SPACELOG 12 BP'!$F$2:$EE$2,Y$4,'SPACELOG 12 BP'!$F96:$EE96)</f>
        <v>14975.890227282933</v>
      </c>
      <c r="Z96" s="33">
        <f>SUMIF('reporting montigny'!$F$2:$EE$2,Z$4,'reporting montigny'!$F96:$EE96)+SUMIF('reporting boissy'!$F$2:$EE$2,Z$4,'reporting boissy'!$F96:$EE96)+SUMIF('reporting moussy'!$F$2:$EE$2,Z$4,'reporting moussy'!$F96:$EE96)+SUMIF('reporting trappes'!$F$2:$EE$2,Z$4,'reporting trappes'!$F96:$EE96)+SUMIF('SPACELOG 5 BP'!$F$2:$EE$2,Z$4,'SPACELOG 5 BP'!$F96:$EE96)+SUMIF('SPACELOG 6 BP'!$F$2:$EE$2,Z$4,'SPACELOG 6 BP'!$F96:$EE96)+SUMIF('SPACELOG 7 BP'!$F$2:$EE$2,Z$4,'SPACELOG 7 BP'!$F96:$EE96)+SUMIF('SPACELOG 8 BP'!$F$2:$EE$2,Z$4,'SPACELOG 8 BP'!$F96:$EE96)+SUMIF('SPACELOG 9 BP'!$F$2:$EE$2,Z$4,'SPACELOG 9 BP'!$F96:$EE96)+SUMIF('SPACELOG 10 BP'!$F$2:$EE$2,Z$4,'SPACELOG 10 BP'!$F96:$EE96)+SUMIF('SPACELOG 11 BP'!$F$2:$EE$2,Z$4,'SPACELOG 11 BP'!$F96:$EE96)+SUMIF('SPACELOG 12 BP'!$F$2:$EE$2,Z$4,'SPACELOG 12 BP'!$F96:$EE96)</f>
        <v>17525.890227282933</v>
      </c>
      <c r="AA96" s="33">
        <f>SUMIF('reporting montigny'!$F$2:$EE$2,AA$4,'reporting montigny'!$F96:$EE96)+SUMIF('reporting boissy'!$F$2:$EE$2,AA$4,'reporting boissy'!$F96:$EE96)+SUMIF('reporting moussy'!$F$2:$EE$2,AA$4,'reporting moussy'!$F96:$EE96)+SUMIF('reporting trappes'!$F$2:$EE$2,AA$4,'reporting trappes'!$F96:$EE96)+SUMIF('SPACELOG 5 BP'!$F$2:$EE$2,AA$4,'SPACELOG 5 BP'!$F96:$EE96)+SUMIF('SPACELOG 6 BP'!$F$2:$EE$2,AA$4,'SPACELOG 6 BP'!$F96:$EE96)+SUMIF('SPACELOG 7 BP'!$F$2:$EE$2,AA$4,'SPACELOG 7 BP'!$F96:$EE96)+SUMIF('SPACELOG 8 BP'!$F$2:$EE$2,AA$4,'SPACELOG 8 BP'!$F96:$EE96)+SUMIF('SPACELOG 9 BP'!$F$2:$EE$2,AA$4,'SPACELOG 9 BP'!$F96:$EE96)+SUMIF('SPACELOG 10 BP'!$F$2:$EE$2,AA$4,'SPACELOG 10 BP'!$F96:$EE96)+SUMIF('SPACELOG 11 BP'!$F$2:$EE$2,AA$4,'SPACELOG 11 BP'!$F96:$EE96)+SUMIF('SPACELOG 12 BP'!$F$2:$EE$2,AA$4,'SPACELOG 12 BP'!$F96:$EE96)</f>
        <v>20075.890227282933</v>
      </c>
      <c r="AB96" s="33">
        <f>SUMIF('reporting montigny'!$F$2:$EE$2,AB$4,'reporting montigny'!$F96:$EE96)+SUMIF('reporting boissy'!$F$2:$EE$2,AB$4,'reporting boissy'!$F96:$EE96)+SUMIF('reporting moussy'!$F$2:$EE$2,AB$4,'reporting moussy'!$F96:$EE96)+SUMIF('reporting trappes'!$F$2:$EE$2,AB$4,'reporting trappes'!$F96:$EE96)+SUMIF('SPACELOG 5 BP'!$F$2:$EE$2,AB$4,'SPACELOG 5 BP'!$F96:$EE96)+SUMIF('SPACELOG 6 BP'!$F$2:$EE$2,AB$4,'SPACELOG 6 BP'!$F96:$EE96)+SUMIF('SPACELOG 7 BP'!$F$2:$EE$2,AB$4,'SPACELOG 7 BP'!$F96:$EE96)+SUMIF('SPACELOG 8 BP'!$F$2:$EE$2,AB$4,'SPACELOG 8 BP'!$F96:$EE96)+SUMIF('SPACELOG 9 BP'!$F$2:$EE$2,AB$4,'SPACELOG 9 BP'!$F96:$EE96)+SUMIF('SPACELOG 10 BP'!$F$2:$EE$2,AB$4,'SPACELOG 10 BP'!$F96:$EE96)+SUMIF('SPACELOG 11 BP'!$F$2:$EE$2,AB$4,'SPACELOG 11 BP'!$F96:$EE96)+SUMIF('SPACELOG 12 BP'!$F$2:$EE$2,AB$4,'SPACELOG 12 BP'!$F96:$EE96)</f>
        <v>10625.890227282933</v>
      </c>
      <c r="AC96" s="33">
        <f>SUMIF('reporting montigny'!$F$2:$EE$2,AC$4,'reporting montigny'!$F96:$EE96)+SUMIF('reporting boissy'!$F$2:$EE$2,AC$4,'reporting boissy'!$F96:$EE96)+SUMIF('reporting moussy'!$F$2:$EE$2,AC$4,'reporting moussy'!$F96:$EE96)+SUMIF('reporting trappes'!$F$2:$EE$2,AC$4,'reporting trappes'!$F96:$EE96)+SUMIF('SPACELOG 5 BP'!$F$2:$EE$2,AC$4,'SPACELOG 5 BP'!$F96:$EE96)+SUMIF('SPACELOG 6 BP'!$F$2:$EE$2,AC$4,'SPACELOG 6 BP'!$F96:$EE96)+SUMIF('SPACELOG 7 BP'!$F$2:$EE$2,AC$4,'SPACELOG 7 BP'!$F96:$EE96)+SUMIF('SPACELOG 8 BP'!$F$2:$EE$2,AC$4,'SPACELOG 8 BP'!$F96:$EE96)+SUMIF('SPACELOG 9 BP'!$F$2:$EE$2,AC$4,'SPACELOG 9 BP'!$F96:$EE96)+SUMIF('SPACELOG 10 BP'!$F$2:$EE$2,AC$4,'SPACELOG 10 BP'!$F96:$EE96)+SUMIF('SPACELOG 11 BP'!$F$2:$EE$2,AC$4,'SPACELOG 11 BP'!$F96:$EE96)+SUMIF('SPACELOG 12 BP'!$F$2:$EE$2,AC$4,'SPACELOG 12 BP'!$F96:$EE96)</f>
        <v>25175.890227282933</v>
      </c>
      <c r="AD96" s="33">
        <f>SUMIF('reporting montigny'!$F$2:$EE$2,AD$4,'reporting montigny'!$F96:$EE96)+SUMIF('reporting boissy'!$F$2:$EE$2,AD$4,'reporting boissy'!$F96:$EE96)+SUMIF('reporting moussy'!$F$2:$EE$2,AD$4,'reporting moussy'!$F96:$EE96)+SUMIF('reporting trappes'!$F$2:$EE$2,AD$4,'reporting trappes'!$F96:$EE96)+SUMIF('SPACELOG 5 BP'!$F$2:$EE$2,AD$4,'SPACELOG 5 BP'!$F96:$EE96)+SUMIF('SPACELOG 6 BP'!$F$2:$EE$2,AD$4,'SPACELOG 6 BP'!$F96:$EE96)+SUMIF('SPACELOG 7 BP'!$F$2:$EE$2,AD$4,'SPACELOG 7 BP'!$F96:$EE96)+SUMIF('SPACELOG 8 BP'!$F$2:$EE$2,AD$4,'SPACELOG 8 BP'!$F96:$EE96)+SUMIF('SPACELOG 9 BP'!$F$2:$EE$2,AD$4,'SPACELOG 9 BP'!$F96:$EE96)+SUMIF('SPACELOG 10 BP'!$F$2:$EE$2,AD$4,'SPACELOG 10 BP'!$F96:$EE96)+SUMIF('SPACELOG 11 BP'!$F$2:$EE$2,AD$4,'SPACELOG 11 BP'!$F96:$EE96)+SUMIF('SPACELOG 12 BP'!$F$2:$EE$2,AD$4,'SPACELOG 12 BP'!$F96:$EE96)</f>
        <v>27725.890227282933</v>
      </c>
      <c r="AE96" s="393">
        <f t="shared" si="507"/>
        <v>173905.15685873013</v>
      </c>
      <c r="AF96" s="33">
        <f>SUMIF('reporting montigny'!$F$2:$EE$2,AF$4,'reporting montigny'!$F96:$EE96)+SUMIF('reporting boissy'!$F$2:$EE$2,AF$4,'reporting boissy'!$F96:$EE96)+SUMIF('reporting moussy'!$F$2:$EE$2,AF$4,'reporting moussy'!$F96:$EE96)+SUMIF('reporting trappes'!$F$2:$EE$2,AF$4,'reporting trappes'!$F96:$EE96)+SUMIF('SPACELOG 5 BP'!$F$2:$EE$2,AF$4,'SPACELOG 5 BP'!$F96:$EE96)+SUMIF('SPACELOG 6 BP'!$F$2:$EE$2,AF$4,'SPACELOG 6 BP'!$F96:$EE96)+SUMIF('SPACELOG 7 BP'!$F$2:$EE$2,AF$4,'SPACELOG 7 BP'!$F96:$EE96)+SUMIF('SPACELOG 8 BP'!$F$2:$EE$2,AF$4,'SPACELOG 8 BP'!$F96:$EE96)+SUMIF('SPACELOG 9 BP'!$F$2:$EE$2,AF$4,'SPACELOG 9 BP'!$F96:$EE96)+SUMIF('SPACELOG 10 BP'!$F$2:$EE$2,AF$4,'SPACELOG 10 BP'!$F96:$EE96)+SUMIF('SPACELOG 11 BP'!$F$2:$EE$2,AF$4,'SPACELOG 11 BP'!$F96:$EE96)+SUMIF('SPACELOG 12 BP'!$F$2:$EE$2,AF$4,'SPACELOG 12 BP'!$F96:$EE96)</f>
        <v>26935.890227282933</v>
      </c>
      <c r="AG96" s="33">
        <f>SUMIF('reporting montigny'!$F$2:$EE$2,AG$4,'reporting montigny'!$F96:$EE96)+SUMIF('reporting boissy'!$F$2:$EE$2,AG$4,'reporting boissy'!$F96:$EE96)+SUMIF('reporting moussy'!$F$2:$EE$2,AG$4,'reporting moussy'!$F96:$EE96)+SUMIF('reporting trappes'!$F$2:$EE$2,AG$4,'reporting trappes'!$F96:$EE96)+SUMIF('SPACELOG 5 BP'!$F$2:$EE$2,AG$4,'SPACELOG 5 BP'!$F96:$EE96)+SUMIF('SPACELOG 6 BP'!$F$2:$EE$2,AG$4,'SPACELOG 6 BP'!$F96:$EE96)+SUMIF('SPACELOG 7 BP'!$F$2:$EE$2,AG$4,'SPACELOG 7 BP'!$F96:$EE96)+SUMIF('SPACELOG 8 BP'!$F$2:$EE$2,AG$4,'SPACELOG 8 BP'!$F96:$EE96)+SUMIF('SPACELOG 9 BP'!$F$2:$EE$2,AG$4,'SPACELOG 9 BP'!$F96:$EE96)+SUMIF('SPACELOG 10 BP'!$F$2:$EE$2,AG$4,'SPACELOG 10 BP'!$F96:$EE96)+SUMIF('SPACELOG 11 BP'!$F$2:$EE$2,AG$4,'SPACELOG 11 BP'!$F96:$EE96)+SUMIF('SPACELOG 12 BP'!$F$2:$EE$2,AG$4,'SPACELOG 12 BP'!$F96:$EE96)</f>
        <v>31110.890227282933</v>
      </c>
      <c r="AH96" s="33">
        <f>SUMIF('reporting montigny'!$F$2:$EE$2,AH$4,'reporting montigny'!$F96:$EE96)+SUMIF('reporting boissy'!$F$2:$EE$2,AH$4,'reporting boissy'!$F96:$EE96)+SUMIF('reporting moussy'!$F$2:$EE$2,AH$4,'reporting moussy'!$F96:$EE96)+SUMIF('reporting trappes'!$F$2:$EE$2,AH$4,'reporting trappes'!$F96:$EE96)+SUMIF('SPACELOG 5 BP'!$F$2:$EE$2,AH$4,'SPACELOG 5 BP'!$F96:$EE96)+SUMIF('SPACELOG 6 BP'!$F$2:$EE$2,AH$4,'SPACELOG 6 BP'!$F96:$EE96)+SUMIF('SPACELOG 7 BP'!$F$2:$EE$2,AH$4,'SPACELOG 7 BP'!$F96:$EE96)+SUMIF('SPACELOG 8 BP'!$F$2:$EE$2,AH$4,'SPACELOG 8 BP'!$F96:$EE96)+SUMIF('SPACELOG 9 BP'!$F$2:$EE$2,AH$4,'SPACELOG 9 BP'!$F96:$EE96)+SUMIF('SPACELOG 10 BP'!$F$2:$EE$2,AH$4,'SPACELOG 10 BP'!$F96:$EE96)+SUMIF('SPACELOG 11 BP'!$F$2:$EE$2,AH$4,'SPACELOG 11 BP'!$F96:$EE96)+SUMIF('SPACELOG 12 BP'!$F$2:$EE$2,AH$4,'SPACELOG 12 BP'!$F96:$EE96)</f>
        <v>22719.890227282933</v>
      </c>
      <c r="AI96" s="33">
        <f>SUMIF('reporting montigny'!$F$2:$EE$2,AI$4,'reporting montigny'!$F96:$EE96)+SUMIF('reporting boissy'!$F$2:$EE$2,AI$4,'reporting boissy'!$F96:$EE96)+SUMIF('reporting moussy'!$F$2:$EE$2,AI$4,'reporting moussy'!$F96:$EE96)+SUMIF('reporting trappes'!$F$2:$EE$2,AI$4,'reporting trappes'!$F96:$EE96)+SUMIF('SPACELOG 5 BP'!$F$2:$EE$2,AI$4,'SPACELOG 5 BP'!$F96:$EE96)+SUMIF('SPACELOG 6 BP'!$F$2:$EE$2,AI$4,'SPACELOG 6 BP'!$F96:$EE96)+SUMIF('SPACELOG 7 BP'!$F$2:$EE$2,AI$4,'SPACELOG 7 BP'!$F96:$EE96)+SUMIF('SPACELOG 8 BP'!$F$2:$EE$2,AI$4,'SPACELOG 8 BP'!$F96:$EE96)+SUMIF('SPACELOG 9 BP'!$F$2:$EE$2,AI$4,'SPACELOG 9 BP'!$F96:$EE96)+SUMIF('SPACELOG 10 BP'!$F$2:$EE$2,AI$4,'SPACELOG 10 BP'!$F96:$EE96)+SUMIF('SPACELOG 11 BP'!$F$2:$EE$2,AI$4,'SPACELOG 11 BP'!$F96:$EE96)+SUMIF('SPACELOG 12 BP'!$F$2:$EE$2,AI$4,'SPACELOG 12 BP'!$F96:$EE96)</f>
        <v>35860.890227282929</v>
      </c>
      <c r="AJ96" s="33">
        <f>SUMIF('reporting montigny'!$F$2:$EE$2,AJ$4,'reporting montigny'!$F96:$EE96)+SUMIF('reporting boissy'!$F$2:$EE$2,AJ$4,'reporting boissy'!$F96:$EE96)+SUMIF('reporting moussy'!$F$2:$EE$2,AJ$4,'reporting moussy'!$F96:$EE96)+SUMIF('reporting trappes'!$F$2:$EE$2,AJ$4,'reporting trappes'!$F96:$EE96)+SUMIF('SPACELOG 5 BP'!$F$2:$EE$2,AJ$4,'SPACELOG 5 BP'!$F96:$EE96)+SUMIF('SPACELOG 6 BP'!$F$2:$EE$2,AJ$4,'SPACELOG 6 BP'!$F96:$EE96)+SUMIF('SPACELOG 7 BP'!$F$2:$EE$2,AJ$4,'SPACELOG 7 BP'!$F96:$EE96)+SUMIF('SPACELOG 8 BP'!$F$2:$EE$2,AJ$4,'SPACELOG 8 BP'!$F96:$EE96)+SUMIF('SPACELOG 9 BP'!$F$2:$EE$2,AJ$4,'SPACELOG 9 BP'!$F96:$EE96)+SUMIF('SPACELOG 10 BP'!$F$2:$EE$2,AJ$4,'SPACELOG 10 BP'!$F96:$EE96)+SUMIF('SPACELOG 11 BP'!$F$2:$EE$2,AJ$4,'SPACELOG 11 BP'!$F96:$EE96)+SUMIF('SPACELOG 12 BP'!$F$2:$EE$2,AJ$4,'SPACELOG 12 BP'!$F96:$EE96)</f>
        <v>37660.890227282929</v>
      </c>
      <c r="AK96" s="33">
        <f>SUMIF('reporting montigny'!$F$2:$EE$2,AK$4,'reporting montigny'!$F96:$EE96)+SUMIF('reporting boissy'!$F$2:$EE$2,AK$4,'reporting boissy'!$F96:$EE96)+SUMIF('reporting moussy'!$F$2:$EE$2,AK$4,'reporting moussy'!$F96:$EE96)+SUMIF('reporting trappes'!$F$2:$EE$2,AK$4,'reporting trappes'!$F96:$EE96)+SUMIF('SPACELOG 5 BP'!$F$2:$EE$2,AK$4,'SPACELOG 5 BP'!$F96:$EE96)+SUMIF('SPACELOG 6 BP'!$F$2:$EE$2,AK$4,'SPACELOG 6 BP'!$F96:$EE96)+SUMIF('SPACELOG 7 BP'!$F$2:$EE$2,AK$4,'SPACELOG 7 BP'!$F96:$EE96)+SUMIF('SPACELOG 8 BP'!$F$2:$EE$2,AK$4,'SPACELOG 8 BP'!$F96:$EE96)+SUMIF('SPACELOG 9 BP'!$F$2:$EE$2,AK$4,'SPACELOG 9 BP'!$F96:$EE96)+SUMIF('SPACELOG 10 BP'!$F$2:$EE$2,AK$4,'SPACELOG 10 BP'!$F96:$EE96)+SUMIF('SPACELOG 11 BP'!$F$2:$EE$2,AK$4,'SPACELOG 11 BP'!$F96:$EE96)+SUMIF('SPACELOG 12 BP'!$F$2:$EE$2,AK$4,'SPACELOG 12 BP'!$F96:$EE96)</f>
        <v>39460.890227282929</v>
      </c>
      <c r="AL96" s="33">
        <f>SUMIF('reporting montigny'!$F$2:$EE$2,AL$4,'reporting montigny'!$F96:$EE96)+SUMIF('reporting boissy'!$F$2:$EE$2,AL$4,'reporting boissy'!$F96:$EE96)+SUMIF('reporting moussy'!$F$2:$EE$2,AL$4,'reporting moussy'!$F96:$EE96)+SUMIF('reporting trappes'!$F$2:$EE$2,AL$4,'reporting trappes'!$F96:$EE96)+SUMIF('SPACELOG 5 BP'!$F$2:$EE$2,AL$4,'SPACELOG 5 BP'!$F96:$EE96)+SUMIF('SPACELOG 6 BP'!$F$2:$EE$2,AL$4,'SPACELOG 6 BP'!$F96:$EE96)+SUMIF('SPACELOG 7 BP'!$F$2:$EE$2,AL$4,'SPACELOG 7 BP'!$F96:$EE96)+SUMIF('SPACELOG 8 BP'!$F$2:$EE$2,AL$4,'SPACELOG 8 BP'!$F96:$EE96)+SUMIF('SPACELOG 9 BP'!$F$2:$EE$2,AL$4,'SPACELOG 9 BP'!$F96:$EE96)+SUMIF('SPACELOG 10 BP'!$F$2:$EE$2,AL$4,'SPACELOG 10 BP'!$F96:$EE96)+SUMIF('SPACELOG 11 BP'!$F$2:$EE$2,AL$4,'SPACELOG 11 BP'!$F96:$EE96)+SUMIF('SPACELOG 12 BP'!$F$2:$EE$2,AL$4,'SPACELOG 12 BP'!$F96:$EE96)</f>
        <v>39460.890227282929</v>
      </c>
      <c r="AM96" s="33">
        <f>SUMIF('reporting montigny'!$F$2:$EE$2,AM$4,'reporting montigny'!$F96:$EE96)+SUMIF('reporting boissy'!$F$2:$EE$2,AM$4,'reporting boissy'!$F96:$EE96)+SUMIF('reporting moussy'!$F$2:$EE$2,AM$4,'reporting moussy'!$F96:$EE96)+SUMIF('reporting trappes'!$F$2:$EE$2,AM$4,'reporting trappes'!$F96:$EE96)+SUMIF('SPACELOG 5 BP'!$F$2:$EE$2,AM$4,'SPACELOG 5 BP'!$F96:$EE96)+SUMIF('SPACELOG 6 BP'!$F$2:$EE$2,AM$4,'SPACELOG 6 BP'!$F96:$EE96)+SUMIF('SPACELOG 7 BP'!$F$2:$EE$2,AM$4,'SPACELOG 7 BP'!$F96:$EE96)+SUMIF('SPACELOG 8 BP'!$F$2:$EE$2,AM$4,'SPACELOG 8 BP'!$F96:$EE96)+SUMIF('SPACELOG 9 BP'!$F$2:$EE$2,AM$4,'SPACELOG 9 BP'!$F96:$EE96)+SUMIF('SPACELOG 10 BP'!$F$2:$EE$2,AM$4,'SPACELOG 10 BP'!$F96:$EE96)+SUMIF('SPACELOG 11 BP'!$F$2:$EE$2,AM$4,'SPACELOG 11 BP'!$F96:$EE96)+SUMIF('SPACELOG 12 BP'!$F$2:$EE$2,AM$4,'SPACELOG 12 BP'!$F96:$EE96)</f>
        <v>39460.890227282929</v>
      </c>
      <c r="AN96" s="33">
        <f>SUMIF('reporting montigny'!$F$2:$EE$2,AN$4,'reporting montigny'!$F96:$EE96)+SUMIF('reporting boissy'!$F$2:$EE$2,AN$4,'reporting boissy'!$F96:$EE96)+SUMIF('reporting moussy'!$F$2:$EE$2,AN$4,'reporting moussy'!$F96:$EE96)+SUMIF('reporting trappes'!$F$2:$EE$2,AN$4,'reporting trappes'!$F96:$EE96)+SUMIF('SPACELOG 5 BP'!$F$2:$EE$2,AN$4,'SPACELOG 5 BP'!$F96:$EE96)+SUMIF('SPACELOG 6 BP'!$F$2:$EE$2,AN$4,'SPACELOG 6 BP'!$F96:$EE96)+SUMIF('SPACELOG 7 BP'!$F$2:$EE$2,AN$4,'SPACELOG 7 BP'!$F96:$EE96)+SUMIF('SPACELOG 8 BP'!$F$2:$EE$2,AN$4,'SPACELOG 8 BP'!$F96:$EE96)+SUMIF('SPACELOG 9 BP'!$F$2:$EE$2,AN$4,'SPACELOG 9 BP'!$F96:$EE96)+SUMIF('SPACELOG 10 BP'!$F$2:$EE$2,AN$4,'SPACELOG 10 BP'!$F96:$EE96)+SUMIF('SPACELOG 11 BP'!$F$2:$EE$2,AN$4,'SPACELOG 11 BP'!$F96:$EE96)+SUMIF('SPACELOG 12 BP'!$F$2:$EE$2,AN$4,'SPACELOG 12 BP'!$F96:$EE96)</f>
        <v>39460.890227282929</v>
      </c>
      <c r="AO96" s="33">
        <f>SUMIF('reporting montigny'!$F$2:$EE$2,AO$4,'reporting montigny'!$F96:$EE96)+SUMIF('reporting boissy'!$F$2:$EE$2,AO$4,'reporting boissy'!$F96:$EE96)+SUMIF('reporting moussy'!$F$2:$EE$2,AO$4,'reporting moussy'!$F96:$EE96)+SUMIF('reporting trappes'!$F$2:$EE$2,AO$4,'reporting trappes'!$F96:$EE96)+SUMIF('SPACELOG 5 BP'!$F$2:$EE$2,AO$4,'SPACELOG 5 BP'!$F96:$EE96)+SUMIF('SPACELOG 6 BP'!$F$2:$EE$2,AO$4,'SPACELOG 6 BP'!$F96:$EE96)+SUMIF('SPACELOG 7 BP'!$F$2:$EE$2,AO$4,'SPACELOG 7 BP'!$F96:$EE96)+SUMIF('SPACELOG 8 BP'!$F$2:$EE$2,AO$4,'SPACELOG 8 BP'!$F96:$EE96)+SUMIF('SPACELOG 9 BP'!$F$2:$EE$2,AO$4,'SPACELOG 9 BP'!$F96:$EE96)+SUMIF('SPACELOG 10 BP'!$F$2:$EE$2,AO$4,'SPACELOG 10 BP'!$F96:$EE96)+SUMIF('SPACELOG 11 BP'!$F$2:$EE$2,AO$4,'SPACELOG 11 BP'!$F96:$EE96)+SUMIF('SPACELOG 12 BP'!$F$2:$EE$2,AO$4,'SPACELOG 12 BP'!$F96:$EE96)</f>
        <v>39460.890227282929</v>
      </c>
      <c r="AP96" s="33">
        <f>SUMIF('reporting montigny'!$F$2:$EE$2,AP$4,'reporting montigny'!$F96:$EE96)+SUMIF('reporting boissy'!$F$2:$EE$2,AP$4,'reporting boissy'!$F96:$EE96)+SUMIF('reporting moussy'!$F$2:$EE$2,AP$4,'reporting moussy'!$F96:$EE96)+SUMIF('reporting trappes'!$F$2:$EE$2,AP$4,'reporting trappes'!$F96:$EE96)+SUMIF('SPACELOG 5 BP'!$F$2:$EE$2,AP$4,'SPACELOG 5 BP'!$F96:$EE96)+SUMIF('SPACELOG 6 BP'!$F$2:$EE$2,AP$4,'SPACELOG 6 BP'!$F96:$EE96)+SUMIF('SPACELOG 7 BP'!$F$2:$EE$2,AP$4,'SPACELOG 7 BP'!$F96:$EE96)+SUMIF('SPACELOG 8 BP'!$F$2:$EE$2,AP$4,'SPACELOG 8 BP'!$F96:$EE96)+SUMIF('SPACELOG 9 BP'!$F$2:$EE$2,AP$4,'SPACELOG 9 BP'!$F96:$EE96)+SUMIF('SPACELOG 10 BP'!$F$2:$EE$2,AP$4,'SPACELOG 10 BP'!$F96:$EE96)+SUMIF('SPACELOG 11 BP'!$F$2:$EE$2,AP$4,'SPACELOG 11 BP'!$F96:$EE96)+SUMIF('SPACELOG 12 BP'!$F$2:$EE$2,AP$4,'SPACELOG 12 BP'!$F96:$EE96)</f>
        <v>39460.890227282929</v>
      </c>
      <c r="AQ96" s="33">
        <f>SUMIF('reporting montigny'!$F$2:$EE$2,AQ$4,'reporting montigny'!$F96:$EE96)+SUMIF('reporting boissy'!$F$2:$EE$2,AQ$4,'reporting boissy'!$F96:$EE96)+SUMIF('reporting moussy'!$F$2:$EE$2,AQ$4,'reporting moussy'!$F96:$EE96)+SUMIF('reporting trappes'!$F$2:$EE$2,AQ$4,'reporting trappes'!$F96:$EE96)+SUMIF('SPACELOG 5 BP'!$F$2:$EE$2,AQ$4,'SPACELOG 5 BP'!$F96:$EE96)+SUMIF('SPACELOG 6 BP'!$F$2:$EE$2,AQ$4,'SPACELOG 6 BP'!$F96:$EE96)+SUMIF('SPACELOG 7 BP'!$F$2:$EE$2,AQ$4,'SPACELOG 7 BP'!$F96:$EE96)+SUMIF('SPACELOG 8 BP'!$F$2:$EE$2,AQ$4,'SPACELOG 8 BP'!$F96:$EE96)+SUMIF('SPACELOG 9 BP'!$F$2:$EE$2,AQ$4,'SPACELOG 9 BP'!$F96:$EE96)+SUMIF('SPACELOG 10 BP'!$F$2:$EE$2,AQ$4,'SPACELOG 10 BP'!$F96:$EE96)+SUMIF('SPACELOG 11 BP'!$F$2:$EE$2,AQ$4,'SPACELOG 11 BP'!$F96:$EE96)+SUMIF('SPACELOG 12 BP'!$F$2:$EE$2,AQ$4,'SPACELOG 12 BP'!$F96:$EE96)</f>
        <v>39460.890227282929</v>
      </c>
      <c r="AR96" s="393">
        <f t="shared" si="508"/>
        <v>430514.68272739527</v>
      </c>
      <c r="AS96" s="33">
        <f>SUMIF('reporting montigny'!$F$2:$EE$2,AS$4,'reporting montigny'!$F96:$EE96)+SUMIF('reporting boissy'!$F$2:$EE$2,AS$4,'reporting boissy'!$F96:$EE96)+SUMIF('reporting moussy'!$F$2:$EE$2,AS$4,'reporting moussy'!$F96:$EE96)+SUMIF('reporting trappes'!$F$2:$EE$2,AS$4,'reporting trappes'!$F96:$EE96)+SUMIF('SPACELOG 5 BP'!$F$2:$EE$2,AS$4,'SPACELOG 5 BP'!$F96:$EE96)+SUMIF('SPACELOG 6 BP'!$F$2:$EE$2,AS$4,'SPACELOG 6 BP'!$F96:$EE96)+SUMIF('SPACELOG 7 BP'!$F$2:$EE$2,AS$4,'SPACELOG 7 BP'!$F96:$EE96)+SUMIF('SPACELOG 8 BP'!$F$2:$EE$2,AS$4,'SPACELOG 8 BP'!$F96:$EE96)+SUMIF('SPACELOG 9 BP'!$F$2:$EE$2,AS$4,'SPACELOG 9 BP'!$F96:$EE96)+SUMIF('SPACELOG 10 BP'!$F$2:$EE$2,AS$4,'SPACELOG 10 BP'!$F96:$EE96)+SUMIF('SPACELOG 11 BP'!$F$2:$EE$2,AS$4,'SPACELOG 11 BP'!$F96:$EE96)+SUMIF('SPACELOG 12 BP'!$F$2:$EE$2,AS$4,'SPACELOG 12 BP'!$F96:$EE96)</f>
        <v>41395.890227282929</v>
      </c>
      <c r="AT96" s="33">
        <f>SUMIF('reporting montigny'!$F$2:$EE$2,AT$4,'reporting montigny'!$F96:$EE96)+SUMIF('reporting boissy'!$F$2:$EE$2,AT$4,'reporting boissy'!$F96:$EE96)+SUMIF('reporting moussy'!$F$2:$EE$2,AT$4,'reporting moussy'!$F96:$EE96)+SUMIF('reporting trappes'!$F$2:$EE$2,AT$4,'reporting trappes'!$F96:$EE96)+SUMIF('SPACELOG 5 BP'!$F$2:$EE$2,AT$4,'SPACELOG 5 BP'!$F96:$EE96)+SUMIF('SPACELOG 6 BP'!$F$2:$EE$2,AT$4,'SPACELOG 6 BP'!$F96:$EE96)+SUMIF('SPACELOG 7 BP'!$F$2:$EE$2,AT$4,'SPACELOG 7 BP'!$F96:$EE96)+SUMIF('SPACELOG 8 BP'!$F$2:$EE$2,AT$4,'SPACELOG 8 BP'!$F96:$EE96)+SUMIF('SPACELOG 9 BP'!$F$2:$EE$2,AT$4,'SPACELOG 9 BP'!$F96:$EE96)+SUMIF('SPACELOG 10 BP'!$F$2:$EE$2,AT$4,'SPACELOG 10 BP'!$F96:$EE96)+SUMIF('SPACELOG 11 BP'!$F$2:$EE$2,AT$4,'SPACELOG 11 BP'!$F96:$EE96)+SUMIF('SPACELOG 12 BP'!$F$2:$EE$2,AT$4,'SPACELOG 12 BP'!$F96:$EE96)</f>
        <v>43020.890227282929</v>
      </c>
      <c r="AU96" s="33">
        <f>SUMIF('reporting montigny'!$F$2:$EE$2,AU$4,'reporting montigny'!$F96:$EE96)+SUMIF('reporting boissy'!$F$2:$EE$2,AU$4,'reporting boissy'!$F96:$EE96)+SUMIF('reporting moussy'!$F$2:$EE$2,AU$4,'reporting moussy'!$F96:$EE96)+SUMIF('reporting trappes'!$F$2:$EE$2,AU$4,'reporting trappes'!$F96:$EE96)+SUMIF('SPACELOG 5 BP'!$F$2:$EE$2,AU$4,'SPACELOG 5 BP'!$F96:$EE96)+SUMIF('SPACELOG 6 BP'!$F$2:$EE$2,AU$4,'SPACELOG 6 BP'!$F96:$EE96)+SUMIF('SPACELOG 7 BP'!$F$2:$EE$2,AU$4,'SPACELOG 7 BP'!$F96:$EE96)+SUMIF('SPACELOG 8 BP'!$F$2:$EE$2,AU$4,'SPACELOG 8 BP'!$F96:$EE96)+SUMIF('SPACELOG 9 BP'!$F$2:$EE$2,AU$4,'SPACELOG 9 BP'!$F96:$EE96)+SUMIF('SPACELOG 10 BP'!$F$2:$EE$2,AU$4,'SPACELOG 10 BP'!$F96:$EE96)+SUMIF('SPACELOG 11 BP'!$F$2:$EE$2,AU$4,'SPACELOG 11 BP'!$F96:$EE96)+SUMIF('SPACELOG 12 BP'!$F$2:$EE$2,AU$4,'SPACELOG 12 BP'!$F96:$EE96)</f>
        <v>32079.890227282933</v>
      </c>
      <c r="AV96" s="33">
        <f>SUMIF('reporting montigny'!$F$2:$EE$2,AV$4,'reporting montigny'!$F96:$EE96)+SUMIF('reporting boissy'!$F$2:$EE$2,AV$4,'reporting boissy'!$F96:$EE96)+SUMIF('reporting moussy'!$F$2:$EE$2,AV$4,'reporting moussy'!$F96:$EE96)+SUMIF('reporting trappes'!$F$2:$EE$2,AV$4,'reporting trappes'!$F96:$EE96)+SUMIF('SPACELOG 5 BP'!$F$2:$EE$2,AV$4,'SPACELOG 5 BP'!$F96:$EE96)+SUMIF('SPACELOG 6 BP'!$F$2:$EE$2,AV$4,'SPACELOG 6 BP'!$F96:$EE96)+SUMIF('SPACELOG 7 BP'!$F$2:$EE$2,AV$4,'SPACELOG 7 BP'!$F96:$EE96)+SUMIF('SPACELOG 8 BP'!$F$2:$EE$2,AV$4,'SPACELOG 8 BP'!$F96:$EE96)+SUMIF('SPACELOG 9 BP'!$F$2:$EE$2,AV$4,'SPACELOG 9 BP'!$F96:$EE96)+SUMIF('SPACELOG 10 BP'!$F$2:$EE$2,AV$4,'SPACELOG 10 BP'!$F96:$EE96)+SUMIF('SPACELOG 11 BP'!$F$2:$EE$2,AV$4,'SPACELOG 11 BP'!$F96:$EE96)+SUMIF('SPACELOG 12 BP'!$F$2:$EE$2,AV$4,'SPACELOG 12 BP'!$F96:$EE96)</f>
        <v>43420.890227282929</v>
      </c>
      <c r="AW96" s="33">
        <f>SUMIF('reporting montigny'!$F$2:$EE$2,AW$4,'reporting montigny'!$F96:$EE96)+SUMIF('reporting boissy'!$F$2:$EE$2,AW$4,'reporting boissy'!$F96:$EE96)+SUMIF('reporting moussy'!$F$2:$EE$2,AW$4,'reporting moussy'!$F96:$EE96)+SUMIF('reporting trappes'!$F$2:$EE$2,AW$4,'reporting trappes'!$F96:$EE96)+SUMIF('SPACELOG 5 BP'!$F$2:$EE$2,AW$4,'SPACELOG 5 BP'!$F96:$EE96)+SUMIF('SPACELOG 6 BP'!$F$2:$EE$2,AW$4,'SPACELOG 6 BP'!$F96:$EE96)+SUMIF('SPACELOG 7 BP'!$F$2:$EE$2,AW$4,'SPACELOG 7 BP'!$F96:$EE96)+SUMIF('SPACELOG 8 BP'!$F$2:$EE$2,AW$4,'SPACELOG 8 BP'!$F96:$EE96)+SUMIF('SPACELOG 9 BP'!$F$2:$EE$2,AW$4,'SPACELOG 9 BP'!$F96:$EE96)+SUMIF('SPACELOG 10 BP'!$F$2:$EE$2,AW$4,'SPACELOG 10 BP'!$F96:$EE96)+SUMIF('SPACELOG 11 BP'!$F$2:$EE$2,AW$4,'SPACELOG 11 BP'!$F96:$EE96)+SUMIF('SPACELOG 12 BP'!$F$2:$EE$2,AW$4,'SPACELOG 12 BP'!$F96:$EE96)</f>
        <v>43420.890227282929</v>
      </c>
      <c r="AX96" s="33">
        <f>SUMIF('reporting montigny'!$F$2:$EE$2,AX$4,'reporting montigny'!$F96:$EE96)+SUMIF('reporting boissy'!$F$2:$EE$2,AX$4,'reporting boissy'!$F96:$EE96)+SUMIF('reporting moussy'!$F$2:$EE$2,AX$4,'reporting moussy'!$F96:$EE96)+SUMIF('reporting trappes'!$F$2:$EE$2,AX$4,'reporting trappes'!$F96:$EE96)+SUMIF('SPACELOG 5 BP'!$F$2:$EE$2,AX$4,'SPACELOG 5 BP'!$F96:$EE96)+SUMIF('SPACELOG 6 BP'!$F$2:$EE$2,AX$4,'SPACELOG 6 BP'!$F96:$EE96)+SUMIF('SPACELOG 7 BP'!$F$2:$EE$2,AX$4,'SPACELOG 7 BP'!$F96:$EE96)+SUMIF('SPACELOG 8 BP'!$F$2:$EE$2,AX$4,'SPACELOG 8 BP'!$F96:$EE96)+SUMIF('SPACELOG 9 BP'!$F$2:$EE$2,AX$4,'SPACELOG 9 BP'!$F96:$EE96)+SUMIF('SPACELOG 10 BP'!$F$2:$EE$2,AX$4,'SPACELOG 10 BP'!$F96:$EE96)+SUMIF('SPACELOG 11 BP'!$F$2:$EE$2,AX$4,'SPACELOG 11 BP'!$F96:$EE96)+SUMIF('SPACELOG 12 BP'!$F$2:$EE$2,AX$4,'SPACELOG 12 BP'!$F96:$EE96)</f>
        <v>43420.890227282929</v>
      </c>
      <c r="AY96" s="33">
        <f>SUMIF('reporting montigny'!$F$2:$EE$2,AY$4,'reporting montigny'!$F96:$EE96)+SUMIF('reporting boissy'!$F$2:$EE$2,AY$4,'reporting boissy'!$F96:$EE96)+SUMIF('reporting moussy'!$F$2:$EE$2,AY$4,'reporting moussy'!$F96:$EE96)+SUMIF('reporting trappes'!$F$2:$EE$2,AY$4,'reporting trappes'!$F96:$EE96)+SUMIF('SPACELOG 5 BP'!$F$2:$EE$2,AY$4,'SPACELOG 5 BP'!$F96:$EE96)+SUMIF('SPACELOG 6 BP'!$F$2:$EE$2,AY$4,'SPACELOG 6 BP'!$F96:$EE96)+SUMIF('SPACELOG 7 BP'!$F$2:$EE$2,AY$4,'SPACELOG 7 BP'!$F96:$EE96)+SUMIF('SPACELOG 8 BP'!$F$2:$EE$2,AY$4,'SPACELOG 8 BP'!$F96:$EE96)+SUMIF('SPACELOG 9 BP'!$F$2:$EE$2,AY$4,'SPACELOG 9 BP'!$F96:$EE96)+SUMIF('SPACELOG 10 BP'!$F$2:$EE$2,AY$4,'SPACELOG 10 BP'!$F96:$EE96)+SUMIF('SPACELOG 11 BP'!$F$2:$EE$2,AY$4,'SPACELOG 11 BP'!$F96:$EE96)+SUMIF('SPACELOG 12 BP'!$F$2:$EE$2,AY$4,'SPACELOG 12 BP'!$F96:$EE96)</f>
        <v>43420.890227282929</v>
      </c>
      <c r="AZ96" s="33">
        <f>SUMIF('reporting montigny'!$F$2:$EE$2,AZ$4,'reporting montigny'!$F96:$EE96)+SUMIF('reporting boissy'!$F$2:$EE$2,AZ$4,'reporting boissy'!$F96:$EE96)+SUMIF('reporting moussy'!$F$2:$EE$2,AZ$4,'reporting moussy'!$F96:$EE96)+SUMIF('reporting trappes'!$F$2:$EE$2,AZ$4,'reporting trappes'!$F96:$EE96)+SUMIF('SPACELOG 5 BP'!$F$2:$EE$2,AZ$4,'SPACELOG 5 BP'!$F96:$EE96)+SUMIF('SPACELOG 6 BP'!$F$2:$EE$2,AZ$4,'SPACELOG 6 BP'!$F96:$EE96)+SUMIF('SPACELOG 7 BP'!$F$2:$EE$2,AZ$4,'SPACELOG 7 BP'!$F96:$EE96)+SUMIF('SPACELOG 8 BP'!$F$2:$EE$2,AZ$4,'SPACELOG 8 BP'!$F96:$EE96)+SUMIF('SPACELOG 9 BP'!$F$2:$EE$2,AZ$4,'SPACELOG 9 BP'!$F96:$EE96)+SUMIF('SPACELOG 10 BP'!$F$2:$EE$2,AZ$4,'SPACELOG 10 BP'!$F96:$EE96)+SUMIF('SPACELOG 11 BP'!$F$2:$EE$2,AZ$4,'SPACELOG 11 BP'!$F96:$EE96)+SUMIF('SPACELOG 12 BP'!$F$2:$EE$2,AZ$4,'SPACELOG 12 BP'!$F96:$EE96)</f>
        <v>43420.890227282929</v>
      </c>
      <c r="BA96" s="33">
        <f>SUMIF('reporting montigny'!$F$2:$EE$2,BA$4,'reporting montigny'!$F96:$EE96)+SUMIF('reporting boissy'!$F$2:$EE$2,BA$4,'reporting boissy'!$F96:$EE96)+SUMIF('reporting moussy'!$F$2:$EE$2,BA$4,'reporting moussy'!$F96:$EE96)+SUMIF('reporting trappes'!$F$2:$EE$2,BA$4,'reporting trappes'!$F96:$EE96)+SUMIF('SPACELOG 5 BP'!$F$2:$EE$2,BA$4,'SPACELOG 5 BP'!$F96:$EE96)+SUMIF('SPACELOG 6 BP'!$F$2:$EE$2,BA$4,'SPACELOG 6 BP'!$F96:$EE96)+SUMIF('SPACELOG 7 BP'!$F$2:$EE$2,BA$4,'SPACELOG 7 BP'!$F96:$EE96)+SUMIF('SPACELOG 8 BP'!$F$2:$EE$2,BA$4,'SPACELOG 8 BP'!$F96:$EE96)+SUMIF('SPACELOG 9 BP'!$F$2:$EE$2,BA$4,'SPACELOG 9 BP'!$F96:$EE96)+SUMIF('SPACELOG 10 BP'!$F$2:$EE$2,BA$4,'SPACELOG 10 BP'!$F96:$EE96)+SUMIF('SPACELOG 11 BP'!$F$2:$EE$2,BA$4,'SPACELOG 11 BP'!$F96:$EE96)+SUMIF('SPACELOG 12 BP'!$F$2:$EE$2,BA$4,'SPACELOG 12 BP'!$F96:$EE96)</f>
        <v>43420.890227282929</v>
      </c>
      <c r="BB96" s="33">
        <f>SUMIF('reporting montigny'!$F$2:$EE$2,BB$4,'reporting montigny'!$F96:$EE96)+SUMIF('reporting boissy'!$F$2:$EE$2,BB$4,'reporting boissy'!$F96:$EE96)+SUMIF('reporting moussy'!$F$2:$EE$2,BB$4,'reporting moussy'!$F96:$EE96)+SUMIF('reporting trappes'!$F$2:$EE$2,BB$4,'reporting trappes'!$F96:$EE96)+SUMIF('SPACELOG 5 BP'!$F$2:$EE$2,BB$4,'SPACELOG 5 BP'!$F96:$EE96)+SUMIF('SPACELOG 6 BP'!$F$2:$EE$2,BB$4,'SPACELOG 6 BP'!$F96:$EE96)+SUMIF('SPACELOG 7 BP'!$F$2:$EE$2,BB$4,'SPACELOG 7 BP'!$F96:$EE96)+SUMIF('SPACELOG 8 BP'!$F$2:$EE$2,BB$4,'SPACELOG 8 BP'!$F96:$EE96)+SUMIF('SPACELOG 9 BP'!$F$2:$EE$2,BB$4,'SPACELOG 9 BP'!$F96:$EE96)+SUMIF('SPACELOG 10 BP'!$F$2:$EE$2,BB$4,'SPACELOG 10 BP'!$F96:$EE96)+SUMIF('SPACELOG 11 BP'!$F$2:$EE$2,BB$4,'SPACELOG 11 BP'!$F96:$EE96)+SUMIF('SPACELOG 12 BP'!$F$2:$EE$2,BB$4,'SPACELOG 12 BP'!$F96:$EE96)</f>
        <v>43420.890227282929</v>
      </c>
      <c r="BC96" s="33">
        <f>SUMIF('reporting montigny'!$F$2:$EE$2,BC$4,'reporting montigny'!$F96:$EE96)+SUMIF('reporting boissy'!$F$2:$EE$2,BC$4,'reporting boissy'!$F96:$EE96)+SUMIF('reporting moussy'!$F$2:$EE$2,BC$4,'reporting moussy'!$F96:$EE96)+SUMIF('reporting trappes'!$F$2:$EE$2,BC$4,'reporting trappes'!$F96:$EE96)+SUMIF('SPACELOG 5 BP'!$F$2:$EE$2,BC$4,'SPACELOG 5 BP'!$F96:$EE96)+SUMIF('SPACELOG 6 BP'!$F$2:$EE$2,BC$4,'SPACELOG 6 BP'!$F96:$EE96)+SUMIF('SPACELOG 7 BP'!$F$2:$EE$2,BC$4,'SPACELOG 7 BP'!$F96:$EE96)+SUMIF('SPACELOG 8 BP'!$F$2:$EE$2,BC$4,'SPACELOG 8 BP'!$F96:$EE96)+SUMIF('SPACELOG 9 BP'!$F$2:$EE$2,BC$4,'SPACELOG 9 BP'!$F96:$EE96)+SUMIF('SPACELOG 10 BP'!$F$2:$EE$2,BC$4,'SPACELOG 10 BP'!$F96:$EE96)+SUMIF('SPACELOG 11 BP'!$F$2:$EE$2,BC$4,'SPACELOG 11 BP'!$F96:$EE96)+SUMIF('SPACELOG 12 BP'!$F$2:$EE$2,BC$4,'SPACELOG 12 BP'!$F96:$EE96)</f>
        <v>43420.890227282929</v>
      </c>
      <c r="BD96" s="33">
        <f>SUMIF('reporting montigny'!$F$2:$EE$2,BD$4,'reporting montigny'!$F96:$EE96)+SUMIF('reporting boissy'!$F$2:$EE$2,BD$4,'reporting boissy'!$F96:$EE96)+SUMIF('reporting moussy'!$F$2:$EE$2,BD$4,'reporting moussy'!$F96:$EE96)+SUMIF('reporting trappes'!$F$2:$EE$2,BD$4,'reporting trappes'!$F96:$EE96)+SUMIF('SPACELOG 5 BP'!$F$2:$EE$2,BD$4,'SPACELOG 5 BP'!$F96:$EE96)+SUMIF('SPACELOG 6 BP'!$F$2:$EE$2,BD$4,'SPACELOG 6 BP'!$F96:$EE96)+SUMIF('SPACELOG 7 BP'!$F$2:$EE$2,BD$4,'SPACELOG 7 BP'!$F96:$EE96)+SUMIF('SPACELOG 8 BP'!$F$2:$EE$2,BD$4,'SPACELOG 8 BP'!$F96:$EE96)+SUMIF('SPACELOG 9 BP'!$F$2:$EE$2,BD$4,'SPACELOG 9 BP'!$F96:$EE96)+SUMIF('SPACELOG 10 BP'!$F$2:$EE$2,BD$4,'SPACELOG 10 BP'!$F96:$EE96)+SUMIF('SPACELOG 11 BP'!$F$2:$EE$2,BD$4,'SPACELOG 11 BP'!$F96:$EE96)+SUMIF('SPACELOG 12 BP'!$F$2:$EE$2,BD$4,'SPACELOG 12 BP'!$F96:$EE96)</f>
        <v>43420.890227282929</v>
      </c>
      <c r="BE96" s="393">
        <f t="shared" si="509"/>
        <v>507284.68272739527</v>
      </c>
      <c r="BF96" s="33">
        <f>SUMIF('reporting montigny'!$F$2:$EE$2,BF$4,'reporting montigny'!$F96:$EE96)+SUMIF('reporting boissy'!$F$2:$EE$2,BF$4,'reporting boissy'!$F96:$EE96)+SUMIF('reporting moussy'!$F$2:$EE$2,BF$4,'reporting moussy'!$F96:$EE96)+SUMIF('reporting trappes'!$F$2:$EE$2,BF$4,'reporting trappes'!$F96:$EE96)+SUMIF('SPACELOG 5 BP'!$F$2:$EE$2,BF$4,'SPACELOG 5 BP'!$F96:$EE96)+SUMIF('SPACELOG 6 BP'!$F$2:$EE$2,BF$4,'SPACELOG 6 BP'!$F96:$EE96)+SUMIF('SPACELOG 7 BP'!$F$2:$EE$2,BF$4,'SPACELOG 7 BP'!$F96:$EE96)+SUMIF('SPACELOG 8 BP'!$F$2:$EE$2,BF$4,'SPACELOG 8 BP'!$F96:$EE96)+SUMIF('SPACELOG 9 BP'!$F$2:$EE$2,BF$4,'SPACELOG 9 BP'!$F96:$EE96)+SUMIF('SPACELOG 10 BP'!$F$2:$EE$2,BF$4,'SPACELOG 10 BP'!$F96:$EE96)+SUMIF('SPACELOG 11 BP'!$F$2:$EE$2,BF$4,'SPACELOG 11 BP'!$F96:$EE96)+SUMIF('SPACELOG 12 BP'!$F$2:$EE$2,BF$4,'SPACELOG 12 BP'!$F96:$EE96)</f>
        <v>41395.890227282929</v>
      </c>
      <c r="BG96" s="33">
        <f>SUMIF('reporting montigny'!$F$2:$EE$2,BG$4,'reporting montigny'!$F96:$EE96)+SUMIF('reporting boissy'!$F$2:$EE$2,BG$4,'reporting boissy'!$F96:$EE96)+SUMIF('reporting moussy'!$F$2:$EE$2,BG$4,'reporting moussy'!$F96:$EE96)+SUMIF('reporting trappes'!$F$2:$EE$2,BG$4,'reporting trappes'!$F96:$EE96)+SUMIF('SPACELOG 5 BP'!$F$2:$EE$2,BG$4,'SPACELOG 5 BP'!$F96:$EE96)+SUMIF('SPACELOG 6 BP'!$F$2:$EE$2,BG$4,'SPACELOG 6 BP'!$F96:$EE96)+SUMIF('SPACELOG 7 BP'!$F$2:$EE$2,BG$4,'SPACELOG 7 BP'!$F96:$EE96)+SUMIF('SPACELOG 8 BP'!$F$2:$EE$2,BG$4,'SPACELOG 8 BP'!$F96:$EE96)+SUMIF('SPACELOG 9 BP'!$F$2:$EE$2,BG$4,'SPACELOG 9 BP'!$F96:$EE96)+SUMIF('SPACELOG 10 BP'!$F$2:$EE$2,BG$4,'SPACELOG 10 BP'!$F96:$EE96)+SUMIF('SPACELOG 11 BP'!$F$2:$EE$2,BG$4,'SPACELOG 11 BP'!$F96:$EE96)+SUMIF('SPACELOG 12 BP'!$F$2:$EE$2,BG$4,'SPACELOG 12 BP'!$F96:$EE96)</f>
        <v>43020.890227282929</v>
      </c>
      <c r="BH96" s="33">
        <f>SUMIF('reporting montigny'!$F$2:$EE$2,BH$4,'reporting montigny'!$F96:$EE96)+SUMIF('reporting boissy'!$F$2:$EE$2,BH$4,'reporting boissy'!$F96:$EE96)+SUMIF('reporting moussy'!$F$2:$EE$2,BH$4,'reporting moussy'!$F96:$EE96)+SUMIF('reporting trappes'!$F$2:$EE$2,BH$4,'reporting trappes'!$F96:$EE96)+SUMIF('SPACELOG 5 BP'!$F$2:$EE$2,BH$4,'SPACELOG 5 BP'!$F96:$EE96)+SUMIF('SPACELOG 6 BP'!$F$2:$EE$2,BH$4,'SPACELOG 6 BP'!$F96:$EE96)+SUMIF('SPACELOG 7 BP'!$F$2:$EE$2,BH$4,'SPACELOG 7 BP'!$F96:$EE96)+SUMIF('SPACELOG 8 BP'!$F$2:$EE$2,BH$4,'SPACELOG 8 BP'!$F96:$EE96)+SUMIF('SPACELOG 9 BP'!$F$2:$EE$2,BH$4,'SPACELOG 9 BP'!$F96:$EE96)+SUMIF('SPACELOG 10 BP'!$F$2:$EE$2,BH$4,'SPACELOG 10 BP'!$F96:$EE96)+SUMIF('SPACELOG 11 BP'!$F$2:$EE$2,BH$4,'SPACELOG 11 BP'!$F96:$EE96)+SUMIF('SPACELOG 12 BP'!$F$2:$EE$2,BH$4,'SPACELOG 12 BP'!$F96:$EE96)</f>
        <v>32079.890227282933</v>
      </c>
      <c r="BI96" s="33">
        <f>SUMIF('reporting montigny'!$F$2:$EE$2,BI$4,'reporting montigny'!$F96:$EE96)+SUMIF('reporting boissy'!$F$2:$EE$2,BI$4,'reporting boissy'!$F96:$EE96)+SUMIF('reporting moussy'!$F$2:$EE$2,BI$4,'reporting moussy'!$F96:$EE96)+SUMIF('reporting trappes'!$F$2:$EE$2,BI$4,'reporting trappes'!$F96:$EE96)+SUMIF('SPACELOG 5 BP'!$F$2:$EE$2,BI$4,'SPACELOG 5 BP'!$F96:$EE96)+SUMIF('SPACELOG 6 BP'!$F$2:$EE$2,BI$4,'SPACELOG 6 BP'!$F96:$EE96)+SUMIF('SPACELOG 7 BP'!$F$2:$EE$2,BI$4,'SPACELOG 7 BP'!$F96:$EE96)+SUMIF('SPACELOG 8 BP'!$F$2:$EE$2,BI$4,'SPACELOG 8 BP'!$F96:$EE96)+SUMIF('SPACELOG 9 BP'!$F$2:$EE$2,BI$4,'SPACELOG 9 BP'!$F96:$EE96)+SUMIF('SPACELOG 10 BP'!$F$2:$EE$2,BI$4,'SPACELOG 10 BP'!$F96:$EE96)+SUMIF('SPACELOG 11 BP'!$F$2:$EE$2,BI$4,'SPACELOG 11 BP'!$F96:$EE96)+SUMIF('SPACELOG 12 BP'!$F$2:$EE$2,BI$4,'SPACELOG 12 BP'!$F96:$EE96)</f>
        <v>43420.890227282929</v>
      </c>
      <c r="BJ96" s="33">
        <f>SUMIF('reporting montigny'!$F$2:$EE$2,BJ$4,'reporting montigny'!$F96:$EE96)+SUMIF('reporting boissy'!$F$2:$EE$2,BJ$4,'reporting boissy'!$F96:$EE96)+SUMIF('reporting moussy'!$F$2:$EE$2,BJ$4,'reporting moussy'!$F96:$EE96)+SUMIF('reporting trappes'!$F$2:$EE$2,BJ$4,'reporting trappes'!$F96:$EE96)+SUMIF('SPACELOG 5 BP'!$F$2:$EE$2,BJ$4,'SPACELOG 5 BP'!$F96:$EE96)+SUMIF('SPACELOG 6 BP'!$F$2:$EE$2,BJ$4,'SPACELOG 6 BP'!$F96:$EE96)+SUMIF('SPACELOG 7 BP'!$F$2:$EE$2,BJ$4,'SPACELOG 7 BP'!$F96:$EE96)+SUMIF('SPACELOG 8 BP'!$F$2:$EE$2,BJ$4,'SPACELOG 8 BP'!$F96:$EE96)+SUMIF('SPACELOG 9 BP'!$F$2:$EE$2,BJ$4,'SPACELOG 9 BP'!$F96:$EE96)+SUMIF('SPACELOG 10 BP'!$F$2:$EE$2,BJ$4,'SPACELOG 10 BP'!$F96:$EE96)+SUMIF('SPACELOG 11 BP'!$F$2:$EE$2,BJ$4,'SPACELOG 11 BP'!$F96:$EE96)+SUMIF('SPACELOG 12 BP'!$F$2:$EE$2,BJ$4,'SPACELOG 12 BP'!$F96:$EE96)</f>
        <v>43420.890227282929</v>
      </c>
      <c r="BK96" s="33">
        <f>SUMIF('reporting montigny'!$F$2:$EE$2,BK$4,'reporting montigny'!$F96:$EE96)+SUMIF('reporting boissy'!$F$2:$EE$2,BK$4,'reporting boissy'!$F96:$EE96)+SUMIF('reporting moussy'!$F$2:$EE$2,BK$4,'reporting moussy'!$F96:$EE96)+SUMIF('reporting trappes'!$F$2:$EE$2,BK$4,'reporting trappes'!$F96:$EE96)+SUMIF('SPACELOG 5 BP'!$F$2:$EE$2,BK$4,'SPACELOG 5 BP'!$F96:$EE96)+SUMIF('SPACELOG 6 BP'!$F$2:$EE$2,BK$4,'SPACELOG 6 BP'!$F96:$EE96)+SUMIF('SPACELOG 7 BP'!$F$2:$EE$2,BK$4,'SPACELOG 7 BP'!$F96:$EE96)+SUMIF('SPACELOG 8 BP'!$F$2:$EE$2,BK$4,'SPACELOG 8 BP'!$F96:$EE96)+SUMIF('SPACELOG 9 BP'!$F$2:$EE$2,BK$4,'SPACELOG 9 BP'!$F96:$EE96)+SUMIF('SPACELOG 10 BP'!$F$2:$EE$2,BK$4,'SPACELOG 10 BP'!$F96:$EE96)+SUMIF('SPACELOG 11 BP'!$F$2:$EE$2,BK$4,'SPACELOG 11 BP'!$F96:$EE96)+SUMIF('SPACELOG 12 BP'!$F$2:$EE$2,BK$4,'SPACELOG 12 BP'!$F96:$EE96)</f>
        <v>43420.890227282929</v>
      </c>
      <c r="BL96" s="33">
        <f>SUMIF('reporting montigny'!$F$2:$EE$2,BL$4,'reporting montigny'!$F96:$EE96)+SUMIF('reporting boissy'!$F$2:$EE$2,BL$4,'reporting boissy'!$F96:$EE96)+SUMIF('reporting moussy'!$F$2:$EE$2,BL$4,'reporting moussy'!$F96:$EE96)+SUMIF('reporting trappes'!$F$2:$EE$2,BL$4,'reporting trappes'!$F96:$EE96)+SUMIF('SPACELOG 5 BP'!$F$2:$EE$2,BL$4,'SPACELOG 5 BP'!$F96:$EE96)+SUMIF('SPACELOG 6 BP'!$F$2:$EE$2,BL$4,'SPACELOG 6 BP'!$F96:$EE96)+SUMIF('SPACELOG 7 BP'!$F$2:$EE$2,BL$4,'SPACELOG 7 BP'!$F96:$EE96)+SUMIF('SPACELOG 8 BP'!$F$2:$EE$2,BL$4,'SPACELOG 8 BP'!$F96:$EE96)+SUMIF('SPACELOG 9 BP'!$F$2:$EE$2,BL$4,'SPACELOG 9 BP'!$F96:$EE96)+SUMIF('SPACELOG 10 BP'!$F$2:$EE$2,BL$4,'SPACELOG 10 BP'!$F96:$EE96)+SUMIF('SPACELOG 11 BP'!$F$2:$EE$2,BL$4,'SPACELOG 11 BP'!$F96:$EE96)+SUMIF('SPACELOG 12 BP'!$F$2:$EE$2,BL$4,'SPACELOG 12 BP'!$F96:$EE96)</f>
        <v>43420.890227282929</v>
      </c>
      <c r="BM96" s="33">
        <f>SUMIF('reporting montigny'!$F$2:$EE$2,BM$4,'reporting montigny'!$F96:$EE96)+SUMIF('reporting boissy'!$F$2:$EE$2,BM$4,'reporting boissy'!$F96:$EE96)+SUMIF('reporting moussy'!$F$2:$EE$2,BM$4,'reporting moussy'!$F96:$EE96)+SUMIF('reporting trappes'!$F$2:$EE$2,BM$4,'reporting trappes'!$F96:$EE96)+SUMIF('SPACELOG 5 BP'!$F$2:$EE$2,BM$4,'SPACELOG 5 BP'!$F96:$EE96)+SUMIF('SPACELOG 6 BP'!$F$2:$EE$2,BM$4,'SPACELOG 6 BP'!$F96:$EE96)+SUMIF('SPACELOG 7 BP'!$F$2:$EE$2,BM$4,'SPACELOG 7 BP'!$F96:$EE96)+SUMIF('SPACELOG 8 BP'!$F$2:$EE$2,BM$4,'SPACELOG 8 BP'!$F96:$EE96)+SUMIF('SPACELOG 9 BP'!$F$2:$EE$2,BM$4,'SPACELOG 9 BP'!$F96:$EE96)+SUMIF('SPACELOG 10 BP'!$F$2:$EE$2,BM$4,'SPACELOG 10 BP'!$F96:$EE96)+SUMIF('SPACELOG 11 BP'!$F$2:$EE$2,BM$4,'SPACELOG 11 BP'!$F96:$EE96)+SUMIF('SPACELOG 12 BP'!$F$2:$EE$2,BM$4,'SPACELOG 12 BP'!$F96:$EE96)</f>
        <v>43420.890227282929</v>
      </c>
      <c r="BN96" s="33">
        <f>SUMIF('reporting montigny'!$F$2:$EE$2,BN$4,'reporting montigny'!$F96:$EE96)+SUMIF('reporting boissy'!$F$2:$EE$2,BN$4,'reporting boissy'!$F96:$EE96)+SUMIF('reporting moussy'!$F$2:$EE$2,BN$4,'reporting moussy'!$F96:$EE96)+SUMIF('reporting trappes'!$F$2:$EE$2,BN$4,'reporting trappes'!$F96:$EE96)+SUMIF('SPACELOG 5 BP'!$F$2:$EE$2,BN$4,'SPACELOG 5 BP'!$F96:$EE96)+SUMIF('SPACELOG 6 BP'!$F$2:$EE$2,BN$4,'SPACELOG 6 BP'!$F96:$EE96)+SUMIF('SPACELOG 7 BP'!$F$2:$EE$2,BN$4,'SPACELOG 7 BP'!$F96:$EE96)+SUMIF('SPACELOG 8 BP'!$F$2:$EE$2,BN$4,'SPACELOG 8 BP'!$F96:$EE96)+SUMIF('SPACELOG 9 BP'!$F$2:$EE$2,BN$4,'SPACELOG 9 BP'!$F96:$EE96)+SUMIF('SPACELOG 10 BP'!$F$2:$EE$2,BN$4,'SPACELOG 10 BP'!$F96:$EE96)+SUMIF('SPACELOG 11 BP'!$F$2:$EE$2,BN$4,'SPACELOG 11 BP'!$F96:$EE96)+SUMIF('SPACELOG 12 BP'!$F$2:$EE$2,BN$4,'SPACELOG 12 BP'!$F96:$EE96)</f>
        <v>43420.890227282929</v>
      </c>
      <c r="BO96" s="33">
        <f>SUMIF('reporting montigny'!$F$2:$EE$2,BO$4,'reporting montigny'!$F96:$EE96)+SUMIF('reporting boissy'!$F$2:$EE$2,BO$4,'reporting boissy'!$F96:$EE96)+SUMIF('reporting moussy'!$F$2:$EE$2,BO$4,'reporting moussy'!$F96:$EE96)+SUMIF('reporting trappes'!$F$2:$EE$2,BO$4,'reporting trappes'!$F96:$EE96)+SUMIF('SPACELOG 5 BP'!$F$2:$EE$2,BO$4,'SPACELOG 5 BP'!$F96:$EE96)+SUMIF('SPACELOG 6 BP'!$F$2:$EE$2,BO$4,'SPACELOG 6 BP'!$F96:$EE96)+SUMIF('SPACELOG 7 BP'!$F$2:$EE$2,BO$4,'SPACELOG 7 BP'!$F96:$EE96)+SUMIF('SPACELOG 8 BP'!$F$2:$EE$2,BO$4,'SPACELOG 8 BP'!$F96:$EE96)+SUMIF('SPACELOG 9 BP'!$F$2:$EE$2,BO$4,'SPACELOG 9 BP'!$F96:$EE96)+SUMIF('SPACELOG 10 BP'!$F$2:$EE$2,BO$4,'SPACELOG 10 BP'!$F96:$EE96)+SUMIF('SPACELOG 11 BP'!$F$2:$EE$2,BO$4,'SPACELOG 11 BP'!$F96:$EE96)+SUMIF('SPACELOG 12 BP'!$F$2:$EE$2,BO$4,'SPACELOG 12 BP'!$F96:$EE96)</f>
        <v>47580.890227282929</v>
      </c>
      <c r="BP96" s="33">
        <f>SUMIF('reporting montigny'!$F$2:$EE$2,BP$4,'reporting montigny'!$F96:$EE96)+SUMIF('reporting boissy'!$F$2:$EE$2,BP$4,'reporting boissy'!$F96:$EE96)+SUMIF('reporting moussy'!$F$2:$EE$2,BP$4,'reporting moussy'!$F96:$EE96)+SUMIF('reporting trappes'!$F$2:$EE$2,BP$4,'reporting trappes'!$F96:$EE96)+SUMIF('SPACELOG 5 BP'!$F$2:$EE$2,BP$4,'SPACELOG 5 BP'!$F96:$EE96)+SUMIF('SPACELOG 6 BP'!$F$2:$EE$2,BP$4,'SPACELOG 6 BP'!$F96:$EE96)+SUMIF('SPACELOG 7 BP'!$F$2:$EE$2,BP$4,'SPACELOG 7 BP'!$F96:$EE96)+SUMIF('SPACELOG 8 BP'!$F$2:$EE$2,BP$4,'SPACELOG 8 BP'!$F96:$EE96)+SUMIF('SPACELOG 9 BP'!$F$2:$EE$2,BP$4,'SPACELOG 9 BP'!$F96:$EE96)+SUMIF('SPACELOG 10 BP'!$F$2:$EE$2,BP$4,'SPACELOG 10 BP'!$F96:$EE96)+SUMIF('SPACELOG 11 BP'!$F$2:$EE$2,BP$4,'SPACELOG 11 BP'!$F96:$EE96)+SUMIF('SPACELOG 12 BP'!$F$2:$EE$2,BP$4,'SPACELOG 12 BP'!$F96:$EE96)</f>
        <v>47580.890227282929</v>
      </c>
      <c r="BQ96" s="33">
        <f>SUMIF('reporting montigny'!$F$2:$EE$2,BQ$4,'reporting montigny'!$F96:$EE96)+SUMIF('reporting boissy'!$F$2:$EE$2,BQ$4,'reporting boissy'!$F96:$EE96)+SUMIF('reporting moussy'!$F$2:$EE$2,BQ$4,'reporting moussy'!$F96:$EE96)+SUMIF('reporting trappes'!$F$2:$EE$2,BQ$4,'reporting trappes'!$F96:$EE96)+SUMIF('SPACELOG 5 BP'!$F$2:$EE$2,BQ$4,'SPACELOG 5 BP'!$F96:$EE96)+SUMIF('SPACELOG 6 BP'!$F$2:$EE$2,BQ$4,'SPACELOG 6 BP'!$F96:$EE96)+SUMIF('SPACELOG 7 BP'!$F$2:$EE$2,BQ$4,'SPACELOG 7 BP'!$F96:$EE96)+SUMIF('SPACELOG 8 BP'!$F$2:$EE$2,BQ$4,'SPACELOG 8 BP'!$F96:$EE96)+SUMIF('SPACELOG 9 BP'!$F$2:$EE$2,BQ$4,'SPACELOG 9 BP'!$F96:$EE96)+SUMIF('SPACELOG 10 BP'!$F$2:$EE$2,BQ$4,'SPACELOG 10 BP'!$F96:$EE96)+SUMIF('SPACELOG 11 BP'!$F$2:$EE$2,BQ$4,'SPACELOG 11 BP'!$F96:$EE96)+SUMIF('SPACELOG 12 BP'!$F$2:$EE$2,BQ$4,'SPACELOG 12 BP'!$F96:$EE96)</f>
        <v>47580.890227282929</v>
      </c>
      <c r="BR96" s="393">
        <f t="shared" si="510"/>
        <v>519764.68272739527</v>
      </c>
      <c r="BS96" s="33">
        <f>SUMIF('reporting montigny'!$F$2:$EE$2,BS$4,'reporting montigny'!$F96:$EE96)+SUMIF('reporting boissy'!$F$2:$EE$2,BS$4,'reporting boissy'!$F96:$EE96)+SUMIF('reporting moussy'!$F$2:$EE$2,BS$4,'reporting moussy'!$F96:$EE96)+SUMIF('reporting trappes'!$F$2:$EE$2,BS$4,'reporting trappes'!$F96:$EE96)+SUMIF('SPACELOG 5 BP'!$F$2:$EE$2,BS$4,'SPACELOG 5 BP'!$F96:$EE96)+SUMIF('SPACELOG 6 BP'!$F$2:$EE$2,BS$4,'SPACELOG 6 BP'!$F96:$EE96)+SUMIF('SPACELOG 7 BP'!$F$2:$EE$2,BS$4,'SPACELOG 7 BP'!$F96:$EE96)+SUMIF('SPACELOG 8 BP'!$F$2:$EE$2,BS$4,'SPACELOG 8 BP'!$F96:$EE96)+SUMIF('SPACELOG 9 BP'!$F$2:$EE$2,BS$4,'SPACELOG 9 BP'!$F96:$EE96)+SUMIF('SPACELOG 10 BP'!$F$2:$EE$2,BS$4,'SPACELOG 10 BP'!$F96:$EE96)+SUMIF('SPACELOG 11 BP'!$F$2:$EE$2,BS$4,'SPACELOG 11 BP'!$F96:$EE96)+SUMIF('SPACELOG 12 BP'!$F$2:$EE$2,BS$4,'SPACELOG 12 BP'!$F96:$EE96)</f>
        <v>45555.890227282929</v>
      </c>
      <c r="BT96" s="33">
        <f>SUMIF('reporting montigny'!$F$2:$EE$2,BT$4,'reporting montigny'!$F96:$EE96)+SUMIF('reporting boissy'!$F$2:$EE$2,BT$4,'reporting boissy'!$F96:$EE96)+SUMIF('reporting moussy'!$F$2:$EE$2,BT$4,'reporting moussy'!$F96:$EE96)+SUMIF('reporting trappes'!$F$2:$EE$2,BT$4,'reporting trappes'!$F96:$EE96)+SUMIF('SPACELOG 5 BP'!$F$2:$EE$2,BT$4,'SPACELOG 5 BP'!$F96:$EE96)+SUMIF('SPACELOG 6 BP'!$F$2:$EE$2,BT$4,'SPACELOG 6 BP'!$F96:$EE96)+SUMIF('SPACELOG 7 BP'!$F$2:$EE$2,BT$4,'SPACELOG 7 BP'!$F96:$EE96)+SUMIF('SPACELOG 8 BP'!$F$2:$EE$2,BT$4,'SPACELOG 8 BP'!$F96:$EE96)+SUMIF('SPACELOG 9 BP'!$F$2:$EE$2,BT$4,'SPACELOG 9 BP'!$F96:$EE96)+SUMIF('SPACELOG 10 BP'!$F$2:$EE$2,BT$4,'SPACELOG 10 BP'!$F96:$EE96)+SUMIF('SPACELOG 11 BP'!$F$2:$EE$2,BT$4,'SPACELOG 11 BP'!$F96:$EE96)+SUMIF('SPACELOG 12 BP'!$F$2:$EE$2,BT$4,'SPACELOG 12 BP'!$F96:$EE96)</f>
        <v>47180.890227282929</v>
      </c>
      <c r="BU96" s="33">
        <f>SUMIF('reporting montigny'!$F$2:$EE$2,BU$4,'reporting montigny'!$F96:$EE96)+SUMIF('reporting boissy'!$F$2:$EE$2,BU$4,'reporting boissy'!$F96:$EE96)+SUMIF('reporting moussy'!$F$2:$EE$2,BU$4,'reporting moussy'!$F96:$EE96)+SUMIF('reporting trappes'!$F$2:$EE$2,BU$4,'reporting trappes'!$F96:$EE96)+SUMIF('SPACELOG 5 BP'!$F$2:$EE$2,BU$4,'SPACELOG 5 BP'!$F96:$EE96)+SUMIF('SPACELOG 6 BP'!$F$2:$EE$2,BU$4,'SPACELOG 6 BP'!$F96:$EE96)+SUMIF('SPACELOG 7 BP'!$F$2:$EE$2,BU$4,'SPACELOG 7 BP'!$F96:$EE96)+SUMIF('SPACELOG 8 BP'!$F$2:$EE$2,BU$4,'SPACELOG 8 BP'!$F96:$EE96)+SUMIF('SPACELOG 9 BP'!$F$2:$EE$2,BU$4,'SPACELOG 9 BP'!$F96:$EE96)+SUMIF('SPACELOG 10 BP'!$F$2:$EE$2,BU$4,'SPACELOG 10 BP'!$F96:$EE96)+SUMIF('SPACELOG 11 BP'!$F$2:$EE$2,BU$4,'SPACELOG 11 BP'!$F96:$EE96)+SUMIF('SPACELOG 12 BP'!$F$2:$EE$2,BU$4,'SPACELOG 12 BP'!$F96:$EE96)</f>
        <v>36239.890227282929</v>
      </c>
      <c r="BV96" s="33">
        <f>SUMIF('reporting montigny'!$F$2:$EE$2,BV$4,'reporting montigny'!$F96:$EE96)+SUMIF('reporting boissy'!$F$2:$EE$2,BV$4,'reporting boissy'!$F96:$EE96)+SUMIF('reporting moussy'!$F$2:$EE$2,BV$4,'reporting moussy'!$F96:$EE96)+SUMIF('reporting trappes'!$F$2:$EE$2,BV$4,'reporting trappes'!$F96:$EE96)+SUMIF('SPACELOG 5 BP'!$F$2:$EE$2,BV$4,'SPACELOG 5 BP'!$F96:$EE96)+SUMIF('SPACELOG 6 BP'!$F$2:$EE$2,BV$4,'SPACELOG 6 BP'!$F96:$EE96)+SUMIF('SPACELOG 7 BP'!$F$2:$EE$2,BV$4,'SPACELOG 7 BP'!$F96:$EE96)+SUMIF('SPACELOG 8 BP'!$F$2:$EE$2,BV$4,'SPACELOG 8 BP'!$F96:$EE96)+SUMIF('SPACELOG 9 BP'!$F$2:$EE$2,BV$4,'SPACELOG 9 BP'!$F96:$EE96)+SUMIF('SPACELOG 10 BP'!$F$2:$EE$2,BV$4,'SPACELOG 10 BP'!$F96:$EE96)+SUMIF('SPACELOG 11 BP'!$F$2:$EE$2,BV$4,'SPACELOG 11 BP'!$F96:$EE96)+SUMIF('SPACELOG 12 BP'!$F$2:$EE$2,BV$4,'SPACELOG 12 BP'!$F96:$EE96)</f>
        <v>47580.890227282929</v>
      </c>
      <c r="BW96" s="33">
        <f>SUMIF('reporting montigny'!$F$2:$EE$2,BW$4,'reporting montigny'!$F96:$EE96)+SUMIF('reporting boissy'!$F$2:$EE$2,BW$4,'reporting boissy'!$F96:$EE96)+SUMIF('reporting moussy'!$F$2:$EE$2,BW$4,'reporting moussy'!$F96:$EE96)+SUMIF('reporting trappes'!$F$2:$EE$2,BW$4,'reporting trappes'!$F96:$EE96)+SUMIF('SPACELOG 5 BP'!$F$2:$EE$2,BW$4,'SPACELOG 5 BP'!$F96:$EE96)+SUMIF('SPACELOG 6 BP'!$F$2:$EE$2,BW$4,'SPACELOG 6 BP'!$F96:$EE96)+SUMIF('SPACELOG 7 BP'!$F$2:$EE$2,BW$4,'SPACELOG 7 BP'!$F96:$EE96)+SUMIF('SPACELOG 8 BP'!$F$2:$EE$2,BW$4,'SPACELOG 8 BP'!$F96:$EE96)+SUMIF('SPACELOG 9 BP'!$F$2:$EE$2,BW$4,'SPACELOG 9 BP'!$F96:$EE96)+SUMIF('SPACELOG 10 BP'!$F$2:$EE$2,BW$4,'SPACELOG 10 BP'!$F96:$EE96)+SUMIF('SPACELOG 11 BP'!$F$2:$EE$2,BW$4,'SPACELOG 11 BP'!$F96:$EE96)+SUMIF('SPACELOG 12 BP'!$F$2:$EE$2,BW$4,'SPACELOG 12 BP'!$F96:$EE96)</f>
        <v>47580.890227282929</v>
      </c>
      <c r="BX96" s="33">
        <f>SUMIF('reporting montigny'!$F$2:$EE$2,BX$4,'reporting montigny'!$F96:$EE96)+SUMIF('reporting boissy'!$F$2:$EE$2,BX$4,'reporting boissy'!$F96:$EE96)+SUMIF('reporting moussy'!$F$2:$EE$2,BX$4,'reporting moussy'!$F96:$EE96)+SUMIF('reporting trappes'!$F$2:$EE$2,BX$4,'reporting trappes'!$F96:$EE96)+SUMIF('SPACELOG 5 BP'!$F$2:$EE$2,BX$4,'SPACELOG 5 BP'!$F96:$EE96)+SUMIF('SPACELOG 6 BP'!$F$2:$EE$2,BX$4,'SPACELOG 6 BP'!$F96:$EE96)+SUMIF('SPACELOG 7 BP'!$F$2:$EE$2,BX$4,'SPACELOG 7 BP'!$F96:$EE96)+SUMIF('SPACELOG 8 BP'!$F$2:$EE$2,BX$4,'SPACELOG 8 BP'!$F96:$EE96)+SUMIF('SPACELOG 9 BP'!$F$2:$EE$2,BX$4,'SPACELOG 9 BP'!$F96:$EE96)+SUMIF('SPACELOG 10 BP'!$F$2:$EE$2,BX$4,'SPACELOG 10 BP'!$F96:$EE96)+SUMIF('SPACELOG 11 BP'!$F$2:$EE$2,BX$4,'SPACELOG 11 BP'!$F96:$EE96)+SUMIF('SPACELOG 12 BP'!$F$2:$EE$2,BX$4,'SPACELOG 12 BP'!$F96:$EE96)</f>
        <v>47580.890227282929</v>
      </c>
      <c r="BY96" s="33">
        <f>SUMIF('reporting montigny'!$F$2:$EE$2,BY$4,'reporting montigny'!$F96:$EE96)+SUMIF('reporting boissy'!$F$2:$EE$2,BY$4,'reporting boissy'!$F96:$EE96)+SUMIF('reporting moussy'!$F$2:$EE$2,BY$4,'reporting moussy'!$F96:$EE96)+SUMIF('reporting trappes'!$F$2:$EE$2,BY$4,'reporting trappes'!$F96:$EE96)+SUMIF('SPACELOG 5 BP'!$F$2:$EE$2,BY$4,'SPACELOG 5 BP'!$F96:$EE96)+SUMIF('SPACELOG 6 BP'!$F$2:$EE$2,BY$4,'SPACELOG 6 BP'!$F96:$EE96)+SUMIF('SPACELOG 7 BP'!$F$2:$EE$2,BY$4,'SPACELOG 7 BP'!$F96:$EE96)+SUMIF('SPACELOG 8 BP'!$F$2:$EE$2,BY$4,'SPACELOG 8 BP'!$F96:$EE96)+SUMIF('SPACELOG 9 BP'!$F$2:$EE$2,BY$4,'SPACELOG 9 BP'!$F96:$EE96)+SUMIF('SPACELOG 10 BP'!$F$2:$EE$2,BY$4,'SPACELOG 10 BP'!$F96:$EE96)+SUMIF('SPACELOG 11 BP'!$F$2:$EE$2,BY$4,'SPACELOG 11 BP'!$F96:$EE96)+SUMIF('SPACELOG 12 BP'!$F$2:$EE$2,BY$4,'SPACELOG 12 BP'!$F96:$EE96)</f>
        <v>47580.890227282929</v>
      </c>
      <c r="BZ96" s="33">
        <f>SUMIF('reporting montigny'!$F$2:$EE$2,BZ$4,'reporting montigny'!$F96:$EE96)+SUMIF('reporting boissy'!$F$2:$EE$2,BZ$4,'reporting boissy'!$F96:$EE96)+SUMIF('reporting moussy'!$F$2:$EE$2,BZ$4,'reporting moussy'!$F96:$EE96)+SUMIF('reporting trappes'!$F$2:$EE$2,BZ$4,'reporting trappes'!$F96:$EE96)+SUMIF('SPACELOG 5 BP'!$F$2:$EE$2,BZ$4,'SPACELOG 5 BP'!$F96:$EE96)+SUMIF('SPACELOG 6 BP'!$F$2:$EE$2,BZ$4,'SPACELOG 6 BP'!$F96:$EE96)+SUMIF('SPACELOG 7 BP'!$F$2:$EE$2,BZ$4,'SPACELOG 7 BP'!$F96:$EE96)+SUMIF('SPACELOG 8 BP'!$F$2:$EE$2,BZ$4,'SPACELOG 8 BP'!$F96:$EE96)+SUMIF('SPACELOG 9 BP'!$F$2:$EE$2,BZ$4,'SPACELOG 9 BP'!$F96:$EE96)+SUMIF('SPACELOG 10 BP'!$F$2:$EE$2,BZ$4,'SPACELOG 10 BP'!$F96:$EE96)+SUMIF('SPACELOG 11 BP'!$F$2:$EE$2,BZ$4,'SPACELOG 11 BP'!$F96:$EE96)+SUMIF('SPACELOG 12 BP'!$F$2:$EE$2,BZ$4,'SPACELOG 12 BP'!$F96:$EE96)</f>
        <v>47580.890227282929</v>
      </c>
      <c r="CA96" s="33">
        <f>SUMIF('reporting montigny'!$F$2:$EE$2,CA$4,'reporting montigny'!$F96:$EE96)+SUMIF('reporting boissy'!$F$2:$EE$2,CA$4,'reporting boissy'!$F96:$EE96)+SUMIF('reporting moussy'!$F$2:$EE$2,CA$4,'reporting moussy'!$F96:$EE96)+SUMIF('reporting trappes'!$F$2:$EE$2,CA$4,'reporting trappes'!$F96:$EE96)+SUMIF('SPACELOG 5 BP'!$F$2:$EE$2,CA$4,'SPACELOG 5 BP'!$F96:$EE96)+SUMIF('SPACELOG 6 BP'!$F$2:$EE$2,CA$4,'SPACELOG 6 BP'!$F96:$EE96)+SUMIF('SPACELOG 7 BP'!$F$2:$EE$2,CA$4,'SPACELOG 7 BP'!$F96:$EE96)+SUMIF('SPACELOG 8 BP'!$F$2:$EE$2,CA$4,'SPACELOG 8 BP'!$F96:$EE96)+SUMIF('SPACELOG 9 BP'!$F$2:$EE$2,CA$4,'SPACELOG 9 BP'!$F96:$EE96)+SUMIF('SPACELOG 10 BP'!$F$2:$EE$2,CA$4,'SPACELOG 10 BP'!$F96:$EE96)+SUMIF('SPACELOG 11 BP'!$F$2:$EE$2,CA$4,'SPACELOG 11 BP'!$F96:$EE96)+SUMIF('SPACELOG 12 BP'!$F$2:$EE$2,CA$4,'SPACELOG 12 BP'!$F96:$EE96)</f>
        <v>47580.890227282929</v>
      </c>
      <c r="CB96" s="33">
        <f>SUMIF('reporting montigny'!$F$2:$EE$2,CB$4,'reporting montigny'!$F96:$EE96)+SUMIF('reporting boissy'!$F$2:$EE$2,CB$4,'reporting boissy'!$F96:$EE96)+SUMIF('reporting moussy'!$F$2:$EE$2,CB$4,'reporting moussy'!$F96:$EE96)+SUMIF('reporting trappes'!$F$2:$EE$2,CB$4,'reporting trappes'!$F96:$EE96)+SUMIF('SPACELOG 5 BP'!$F$2:$EE$2,CB$4,'SPACELOG 5 BP'!$F96:$EE96)+SUMIF('SPACELOG 6 BP'!$F$2:$EE$2,CB$4,'SPACELOG 6 BP'!$F96:$EE96)+SUMIF('SPACELOG 7 BP'!$F$2:$EE$2,CB$4,'SPACELOG 7 BP'!$F96:$EE96)+SUMIF('SPACELOG 8 BP'!$F$2:$EE$2,CB$4,'SPACELOG 8 BP'!$F96:$EE96)+SUMIF('SPACELOG 9 BP'!$F$2:$EE$2,CB$4,'SPACELOG 9 BP'!$F96:$EE96)+SUMIF('SPACELOG 10 BP'!$F$2:$EE$2,CB$4,'SPACELOG 10 BP'!$F96:$EE96)+SUMIF('SPACELOG 11 BP'!$F$2:$EE$2,CB$4,'SPACELOG 11 BP'!$F96:$EE96)+SUMIF('SPACELOG 12 BP'!$F$2:$EE$2,CB$4,'SPACELOG 12 BP'!$F96:$EE96)</f>
        <v>47580.890227282929</v>
      </c>
      <c r="CC96" s="33">
        <f>SUMIF('reporting montigny'!$F$2:$EE$2,CC$4,'reporting montigny'!$F96:$EE96)+SUMIF('reporting boissy'!$F$2:$EE$2,CC$4,'reporting boissy'!$F96:$EE96)+SUMIF('reporting moussy'!$F$2:$EE$2,CC$4,'reporting moussy'!$F96:$EE96)+SUMIF('reporting trappes'!$F$2:$EE$2,CC$4,'reporting trappes'!$F96:$EE96)+SUMIF('SPACELOG 5 BP'!$F$2:$EE$2,CC$4,'SPACELOG 5 BP'!$F96:$EE96)+SUMIF('SPACELOG 6 BP'!$F$2:$EE$2,CC$4,'SPACELOG 6 BP'!$F96:$EE96)+SUMIF('SPACELOG 7 BP'!$F$2:$EE$2,CC$4,'SPACELOG 7 BP'!$F96:$EE96)+SUMIF('SPACELOG 8 BP'!$F$2:$EE$2,CC$4,'SPACELOG 8 BP'!$F96:$EE96)+SUMIF('SPACELOG 9 BP'!$F$2:$EE$2,CC$4,'SPACELOG 9 BP'!$F96:$EE96)+SUMIF('SPACELOG 10 BP'!$F$2:$EE$2,CC$4,'SPACELOG 10 BP'!$F96:$EE96)+SUMIF('SPACELOG 11 BP'!$F$2:$EE$2,CC$4,'SPACELOG 11 BP'!$F96:$EE96)+SUMIF('SPACELOG 12 BP'!$F$2:$EE$2,CC$4,'SPACELOG 12 BP'!$F96:$EE96)</f>
        <v>48505.890227282929</v>
      </c>
      <c r="CD96" s="33">
        <f>SUMIF('reporting montigny'!$F$2:$EE$2,CD$4,'reporting montigny'!$F96:$EE96)+SUMIF('reporting boissy'!$F$2:$EE$2,CD$4,'reporting boissy'!$F96:$EE96)+SUMIF('reporting moussy'!$F$2:$EE$2,CD$4,'reporting moussy'!$F96:$EE96)+SUMIF('reporting trappes'!$F$2:$EE$2,CD$4,'reporting trappes'!$F96:$EE96)+SUMIF('SPACELOG 5 BP'!$F$2:$EE$2,CD$4,'SPACELOG 5 BP'!$F96:$EE96)+SUMIF('SPACELOG 6 BP'!$F$2:$EE$2,CD$4,'SPACELOG 6 BP'!$F96:$EE96)+SUMIF('SPACELOG 7 BP'!$F$2:$EE$2,CD$4,'SPACELOG 7 BP'!$F96:$EE96)+SUMIF('SPACELOG 8 BP'!$F$2:$EE$2,CD$4,'SPACELOG 8 BP'!$F96:$EE96)+SUMIF('SPACELOG 9 BP'!$F$2:$EE$2,CD$4,'SPACELOG 9 BP'!$F96:$EE96)+SUMIF('SPACELOG 10 BP'!$F$2:$EE$2,CD$4,'SPACELOG 10 BP'!$F96:$EE96)+SUMIF('SPACELOG 11 BP'!$F$2:$EE$2,CD$4,'SPACELOG 11 BP'!$F96:$EE96)+SUMIF('SPACELOG 12 BP'!$F$2:$EE$2,CD$4,'SPACELOG 12 BP'!$F96:$EE96)</f>
        <v>48505.890227282929</v>
      </c>
      <c r="CE96" s="393">
        <f t="shared" si="511"/>
        <v>559054.68272739521</v>
      </c>
      <c r="CF96" s="33">
        <f>SUMIF('reporting montigny'!$F$2:$EE$2,CF$4,'reporting montigny'!$F96:$EE96)+SUMIF('reporting boissy'!$F$2:$EE$2,CF$4,'reporting boissy'!$F96:$EE96)+SUMIF('reporting moussy'!$F$2:$EE$2,CF$4,'reporting moussy'!$F96:$EE96)+SUMIF('reporting trappes'!$F$2:$EE$2,CF$4,'reporting trappes'!$F96:$EE96)+SUMIF('SPACELOG 5 BP'!$F$2:$EE$2,CF$4,'SPACELOG 5 BP'!$F96:$EE96)+SUMIF('SPACELOG 6 BP'!$F$2:$EE$2,CF$4,'SPACELOG 6 BP'!$F96:$EE96)+SUMIF('SPACELOG 7 BP'!$F$2:$EE$2,CF$4,'SPACELOG 7 BP'!$F96:$EE96)+SUMIF('SPACELOG 8 BP'!$F$2:$EE$2,CF$4,'SPACELOG 8 BP'!$F96:$EE96)+SUMIF('SPACELOG 9 BP'!$F$2:$EE$2,CF$4,'SPACELOG 9 BP'!$F96:$EE96)+SUMIF('SPACELOG 10 BP'!$F$2:$EE$2,CF$4,'SPACELOG 10 BP'!$F96:$EE96)+SUMIF('SPACELOG 11 BP'!$F$2:$EE$2,CF$4,'SPACELOG 11 BP'!$F96:$EE96)+SUMIF('SPACELOG 12 BP'!$F$2:$EE$2,CF$4,'SPACELOG 12 BP'!$F96:$EE96)</f>
        <v>46480.890227282929</v>
      </c>
      <c r="CG96" s="33">
        <f>SUMIF('reporting montigny'!$F$2:$EE$2,CG$4,'reporting montigny'!$F96:$EE96)+SUMIF('reporting boissy'!$F$2:$EE$2,CG$4,'reporting boissy'!$F96:$EE96)+SUMIF('reporting moussy'!$F$2:$EE$2,CG$4,'reporting moussy'!$F96:$EE96)+SUMIF('reporting trappes'!$F$2:$EE$2,CG$4,'reporting trappes'!$F96:$EE96)+SUMIF('SPACELOG 5 BP'!$F$2:$EE$2,CG$4,'SPACELOG 5 BP'!$F96:$EE96)+SUMIF('SPACELOG 6 BP'!$F$2:$EE$2,CG$4,'SPACELOG 6 BP'!$F96:$EE96)+SUMIF('SPACELOG 7 BP'!$F$2:$EE$2,CG$4,'SPACELOG 7 BP'!$F96:$EE96)+SUMIF('SPACELOG 8 BP'!$F$2:$EE$2,CG$4,'SPACELOG 8 BP'!$F96:$EE96)+SUMIF('SPACELOG 9 BP'!$F$2:$EE$2,CG$4,'SPACELOG 9 BP'!$F96:$EE96)+SUMIF('SPACELOG 10 BP'!$F$2:$EE$2,CG$4,'SPACELOG 10 BP'!$F96:$EE96)+SUMIF('SPACELOG 11 BP'!$F$2:$EE$2,CG$4,'SPACELOG 11 BP'!$F96:$EE96)+SUMIF('SPACELOG 12 BP'!$F$2:$EE$2,CG$4,'SPACELOG 12 BP'!$F96:$EE96)</f>
        <v>48105.890227282929</v>
      </c>
      <c r="CH96" s="33">
        <f>SUMIF('reporting montigny'!$F$2:$EE$2,CH$4,'reporting montigny'!$F96:$EE96)+SUMIF('reporting boissy'!$F$2:$EE$2,CH$4,'reporting boissy'!$F96:$EE96)+SUMIF('reporting moussy'!$F$2:$EE$2,CH$4,'reporting moussy'!$F96:$EE96)+SUMIF('reporting trappes'!$F$2:$EE$2,CH$4,'reporting trappes'!$F96:$EE96)+SUMIF('SPACELOG 5 BP'!$F$2:$EE$2,CH$4,'SPACELOG 5 BP'!$F96:$EE96)+SUMIF('SPACELOG 6 BP'!$F$2:$EE$2,CH$4,'SPACELOG 6 BP'!$F96:$EE96)+SUMIF('SPACELOG 7 BP'!$F$2:$EE$2,CH$4,'SPACELOG 7 BP'!$F96:$EE96)+SUMIF('SPACELOG 8 BP'!$F$2:$EE$2,CH$4,'SPACELOG 8 BP'!$F96:$EE96)+SUMIF('SPACELOG 9 BP'!$F$2:$EE$2,CH$4,'SPACELOG 9 BP'!$F96:$EE96)+SUMIF('SPACELOG 10 BP'!$F$2:$EE$2,CH$4,'SPACELOG 10 BP'!$F96:$EE96)+SUMIF('SPACELOG 11 BP'!$F$2:$EE$2,CH$4,'SPACELOG 11 BP'!$F96:$EE96)+SUMIF('SPACELOG 12 BP'!$F$2:$EE$2,CH$4,'SPACELOG 12 BP'!$F96:$EE96)</f>
        <v>37164.890227282929</v>
      </c>
      <c r="CI96" s="33">
        <f>SUMIF('reporting montigny'!$F$2:$EE$2,CI$4,'reporting montigny'!$F96:$EE96)+SUMIF('reporting boissy'!$F$2:$EE$2,CI$4,'reporting boissy'!$F96:$EE96)+SUMIF('reporting moussy'!$F$2:$EE$2,CI$4,'reporting moussy'!$F96:$EE96)+SUMIF('reporting trappes'!$F$2:$EE$2,CI$4,'reporting trappes'!$F96:$EE96)+SUMIF('SPACELOG 5 BP'!$F$2:$EE$2,CI$4,'SPACELOG 5 BP'!$F96:$EE96)+SUMIF('SPACELOG 6 BP'!$F$2:$EE$2,CI$4,'SPACELOG 6 BP'!$F96:$EE96)+SUMIF('SPACELOG 7 BP'!$F$2:$EE$2,CI$4,'SPACELOG 7 BP'!$F96:$EE96)+SUMIF('SPACELOG 8 BP'!$F$2:$EE$2,CI$4,'SPACELOG 8 BP'!$F96:$EE96)+SUMIF('SPACELOG 9 BP'!$F$2:$EE$2,CI$4,'SPACELOG 9 BP'!$F96:$EE96)+SUMIF('SPACELOG 10 BP'!$F$2:$EE$2,CI$4,'SPACELOG 10 BP'!$F96:$EE96)+SUMIF('SPACELOG 11 BP'!$F$2:$EE$2,CI$4,'SPACELOG 11 BP'!$F96:$EE96)+SUMIF('SPACELOG 12 BP'!$F$2:$EE$2,CI$4,'SPACELOG 12 BP'!$F96:$EE96)</f>
        <v>48505.890227282929</v>
      </c>
      <c r="CJ96" s="33">
        <f>SUMIF('reporting montigny'!$F$2:$EE$2,CJ$4,'reporting montigny'!$F96:$EE96)+SUMIF('reporting boissy'!$F$2:$EE$2,CJ$4,'reporting boissy'!$F96:$EE96)+SUMIF('reporting moussy'!$F$2:$EE$2,CJ$4,'reporting moussy'!$F96:$EE96)+SUMIF('reporting trappes'!$F$2:$EE$2,CJ$4,'reporting trappes'!$F96:$EE96)+SUMIF('SPACELOG 5 BP'!$F$2:$EE$2,CJ$4,'SPACELOG 5 BP'!$F96:$EE96)+SUMIF('SPACELOG 6 BP'!$F$2:$EE$2,CJ$4,'SPACELOG 6 BP'!$F96:$EE96)+SUMIF('SPACELOG 7 BP'!$F$2:$EE$2,CJ$4,'SPACELOG 7 BP'!$F96:$EE96)+SUMIF('SPACELOG 8 BP'!$F$2:$EE$2,CJ$4,'SPACELOG 8 BP'!$F96:$EE96)+SUMIF('SPACELOG 9 BP'!$F$2:$EE$2,CJ$4,'SPACELOG 9 BP'!$F96:$EE96)+SUMIF('SPACELOG 10 BP'!$F$2:$EE$2,CJ$4,'SPACELOG 10 BP'!$F96:$EE96)+SUMIF('SPACELOG 11 BP'!$F$2:$EE$2,CJ$4,'SPACELOG 11 BP'!$F96:$EE96)+SUMIF('SPACELOG 12 BP'!$F$2:$EE$2,CJ$4,'SPACELOG 12 BP'!$F96:$EE96)</f>
        <v>54605.890227282929</v>
      </c>
      <c r="CK96" s="33">
        <f>SUMIF('reporting montigny'!$F$2:$EE$2,CK$4,'reporting montigny'!$F96:$EE96)+SUMIF('reporting boissy'!$F$2:$EE$2,CK$4,'reporting boissy'!$F96:$EE96)+SUMIF('reporting moussy'!$F$2:$EE$2,CK$4,'reporting moussy'!$F96:$EE96)+SUMIF('reporting trappes'!$F$2:$EE$2,CK$4,'reporting trappes'!$F96:$EE96)+SUMIF('SPACELOG 5 BP'!$F$2:$EE$2,CK$4,'SPACELOG 5 BP'!$F96:$EE96)+SUMIF('SPACELOG 6 BP'!$F$2:$EE$2,CK$4,'SPACELOG 6 BP'!$F96:$EE96)+SUMIF('SPACELOG 7 BP'!$F$2:$EE$2,CK$4,'SPACELOG 7 BP'!$F96:$EE96)+SUMIF('SPACELOG 8 BP'!$F$2:$EE$2,CK$4,'SPACELOG 8 BP'!$F96:$EE96)+SUMIF('SPACELOG 9 BP'!$F$2:$EE$2,CK$4,'SPACELOG 9 BP'!$F96:$EE96)+SUMIF('SPACELOG 10 BP'!$F$2:$EE$2,CK$4,'SPACELOG 10 BP'!$F96:$EE96)+SUMIF('SPACELOG 11 BP'!$F$2:$EE$2,CK$4,'SPACELOG 11 BP'!$F96:$EE96)+SUMIF('SPACELOG 12 BP'!$F$2:$EE$2,CK$4,'SPACELOG 12 BP'!$F96:$EE96)</f>
        <v>54605.890227282929</v>
      </c>
      <c r="CL96" s="33">
        <f>SUMIF('reporting montigny'!$F$2:$EE$2,CL$4,'reporting montigny'!$F96:$EE96)+SUMIF('reporting boissy'!$F$2:$EE$2,CL$4,'reporting boissy'!$F96:$EE96)+SUMIF('reporting moussy'!$F$2:$EE$2,CL$4,'reporting moussy'!$F96:$EE96)+SUMIF('reporting trappes'!$F$2:$EE$2,CL$4,'reporting trappes'!$F96:$EE96)+SUMIF('SPACELOG 5 BP'!$F$2:$EE$2,CL$4,'SPACELOG 5 BP'!$F96:$EE96)+SUMIF('SPACELOG 6 BP'!$F$2:$EE$2,CL$4,'SPACELOG 6 BP'!$F96:$EE96)+SUMIF('SPACELOG 7 BP'!$F$2:$EE$2,CL$4,'SPACELOG 7 BP'!$F96:$EE96)+SUMIF('SPACELOG 8 BP'!$F$2:$EE$2,CL$4,'SPACELOG 8 BP'!$F96:$EE96)+SUMIF('SPACELOG 9 BP'!$F$2:$EE$2,CL$4,'SPACELOG 9 BP'!$F96:$EE96)+SUMIF('SPACELOG 10 BP'!$F$2:$EE$2,CL$4,'SPACELOG 10 BP'!$F96:$EE96)+SUMIF('SPACELOG 11 BP'!$F$2:$EE$2,CL$4,'SPACELOG 11 BP'!$F96:$EE96)+SUMIF('SPACELOG 12 BP'!$F$2:$EE$2,CL$4,'SPACELOG 12 BP'!$F96:$EE96)</f>
        <v>54605.890227282929</v>
      </c>
      <c r="CM96" s="33">
        <f>SUMIF('reporting montigny'!$F$2:$EE$2,CM$4,'reporting montigny'!$F96:$EE96)+SUMIF('reporting boissy'!$F$2:$EE$2,CM$4,'reporting boissy'!$F96:$EE96)+SUMIF('reporting moussy'!$F$2:$EE$2,CM$4,'reporting moussy'!$F96:$EE96)+SUMIF('reporting trappes'!$F$2:$EE$2,CM$4,'reporting trappes'!$F96:$EE96)+SUMIF('SPACELOG 5 BP'!$F$2:$EE$2,CM$4,'SPACELOG 5 BP'!$F96:$EE96)+SUMIF('SPACELOG 6 BP'!$F$2:$EE$2,CM$4,'SPACELOG 6 BP'!$F96:$EE96)+SUMIF('SPACELOG 7 BP'!$F$2:$EE$2,CM$4,'SPACELOG 7 BP'!$F96:$EE96)+SUMIF('SPACELOG 8 BP'!$F$2:$EE$2,CM$4,'SPACELOG 8 BP'!$F96:$EE96)+SUMIF('SPACELOG 9 BP'!$F$2:$EE$2,CM$4,'SPACELOG 9 BP'!$F96:$EE96)+SUMIF('SPACELOG 10 BP'!$F$2:$EE$2,CM$4,'SPACELOG 10 BP'!$F96:$EE96)+SUMIF('SPACELOG 11 BP'!$F$2:$EE$2,CM$4,'SPACELOG 11 BP'!$F96:$EE96)+SUMIF('SPACELOG 12 BP'!$F$2:$EE$2,CM$4,'SPACELOG 12 BP'!$F96:$EE96)</f>
        <v>54605.890227282929</v>
      </c>
      <c r="CN96" s="33">
        <f>SUMIF('reporting montigny'!$F$2:$EE$2,CN$4,'reporting montigny'!$F96:$EE96)+SUMIF('reporting boissy'!$F$2:$EE$2,CN$4,'reporting boissy'!$F96:$EE96)+SUMIF('reporting moussy'!$F$2:$EE$2,CN$4,'reporting moussy'!$F96:$EE96)+SUMIF('reporting trappes'!$F$2:$EE$2,CN$4,'reporting trappes'!$F96:$EE96)+SUMIF('SPACELOG 5 BP'!$F$2:$EE$2,CN$4,'SPACELOG 5 BP'!$F96:$EE96)+SUMIF('SPACELOG 6 BP'!$F$2:$EE$2,CN$4,'SPACELOG 6 BP'!$F96:$EE96)+SUMIF('SPACELOG 7 BP'!$F$2:$EE$2,CN$4,'SPACELOG 7 BP'!$F96:$EE96)+SUMIF('SPACELOG 8 BP'!$F$2:$EE$2,CN$4,'SPACELOG 8 BP'!$F96:$EE96)+SUMIF('SPACELOG 9 BP'!$F$2:$EE$2,CN$4,'SPACELOG 9 BP'!$F96:$EE96)+SUMIF('SPACELOG 10 BP'!$F$2:$EE$2,CN$4,'SPACELOG 10 BP'!$F96:$EE96)+SUMIF('SPACELOG 11 BP'!$F$2:$EE$2,CN$4,'SPACELOG 11 BP'!$F96:$EE96)+SUMIF('SPACELOG 12 BP'!$F$2:$EE$2,CN$4,'SPACELOG 12 BP'!$F96:$EE96)</f>
        <v>54605.890227282929</v>
      </c>
      <c r="CO96" s="33">
        <f>SUMIF('reporting montigny'!$F$2:$EE$2,CO$4,'reporting montigny'!$F96:$EE96)+SUMIF('reporting boissy'!$F$2:$EE$2,CO$4,'reporting boissy'!$F96:$EE96)+SUMIF('reporting moussy'!$F$2:$EE$2,CO$4,'reporting moussy'!$F96:$EE96)+SUMIF('reporting trappes'!$F$2:$EE$2,CO$4,'reporting trappes'!$F96:$EE96)+SUMIF('SPACELOG 5 BP'!$F$2:$EE$2,CO$4,'SPACELOG 5 BP'!$F96:$EE96)+SUMIF('SPACELOG 6 BP'!$F$2:$EE$2,CO$4,'SPACELOG 6 BP'!$F96:$EE96)+SUMIF('SPACELOG 7 BP'!$F$2:$EE$2,CO$4,'SPACELOG 7 BP'!$F96:$EE96)+SUMIF('SPACELOG 8 BP'!$F$2:$EE$2,CO$4,'SPACELOG 8 BP'!$F96:$EE96)+SUMIF('SPACELOG 9 BP'!$F$2:$EE$2,CO$4,'SPACELOG 9 BP'!$F96:$EE96)+SUMIF('SPACELOG 10 BP'!$F$2:$EE$2,CO$4,'SPACELOG 10 BP'!$F96:$EE96)+SUMIF('SPACELOG 11 BP'!$F$2:$EE$2,CO$4,'SPACELOG 11 BP'!$F96:$EE96)+SUMIF('SPACELOG 12 BP'!$F$2:$EE$2,CO$4,'SPACELOG 12 BP'!$F96:$EE96)</f>
        <v>54605.890227282929</v>
      </c>
      <c r="CP96" s="33">
        <f>SUMIF('reporting montigny'!$F$2:$EE$2,CP$4,'reporting montigny'!$F96:$EE96)+SUMIF('reporting boissy'!$F$2:$EE$2,CP$4,'reporting boissy'!$F96:$EE96)+SUMIF('reporting moussy'!$F$2:$EE$2,CP$4,'reporting moussy'!$F96:$EE96)+SUMIF('reporting trappes'!$F$2:$EE$2,CP$4,'reporting trappes'!$F96:$EE96)+SUMIF('SPACELOG 5 BP'!$F$2:$EE$2,CP$4,'SPACELOG 5 BP'!$F96:$EE96)+SUMIF('SPACELOG 6 BP'!$F$2:$EE$2,CP$4,'SPACELOG 6 BP'!$F96:$EE96)+SUMIF('SPACELOG 7 BP'!$F$2:$EE$2,CP$4,'SPACELOG 7 BP'!$F96:$EE96)+SUMIF('SPACELOG 8 BP'!$F$2:$EE$2,CP$4,'SPACELOG 8 BP'!$F96:$EE96)+SUMIF('SPACELOG 9 BP'!$F$2:$EE$2,CP$4,'SPACELOG 9 BP'!$F96:$EE96)+SUMIF('SPACELOG 10 BP'!$F$2:$EE$2,CP$4,'SPACELOG 10 BP'!$F96:$EE96)+SUMIF('SPACELOG 11 BP'!$F$2:$EE$2,CP$4,'SPACELOG 11 BP'!$F96:$EE96)+SUMIF('SPACELOG 12 BP'!$F$2:$EE$2,CP$4,'SPACELOG 12 BP'!$F96:$EE96)</f>
        <v>54605.890227282929</v>
      </c>
      <c r="CQ96" s="33">
        <f>SUMIF('reporting montigny'!$F$2:$EE$2,CQ$4,'reporting montigny'!$F96:$EE96)+SUMIF('reporting boissy'!$F$2:$EE$2,CQ$4,'reporting boissy'!$F96:$EE96)+SUMIF('reporting moussy'!$F$2:$EE$2,CQ$4,'reporting moussy'!$F96:$EE96)+SUMIF('reporting trappes'!$F$2:$EE$2,CQ$4,'reporting trappes'!$F96:$EE96)+SUMIF('SPACELOG 5 BP'!$F$2:$EE$2,CQ$4,'SPACELOG 5 BP'!$F96:$EE96)+SUMIF('SPACELOG 6 BP'!$F$2:$EE$2,CQ$4,'SPACELOG 6 BP'!$F96:$EE96)+SUMIF('SPACELOG 7 BP'!$F$2:$EE$2,CQ$4,'SPACELOG 7 BP'!$F96:$EE96)+SUMIF('SPACELOG 8 BP'!$F$2:$EE$2,CQ$4,'SPACELOG 8 BP'!$F96:$EE96)+SUMIF('SPACELOG 9 BP'!$F$2:$EE$2,CQ$4,'SPACELOG 9 BP'!$F96:$EE96)+SUMIF('SPACELOG 10 BP'!$F$2:$EE$2,CQ$4,'SPACELOG 10 BP'!$F96:$EE96)+SUMIF('SPACELOG 11 BP'!$F$2:$EE$2,CQ$4,'SPACELOG 11 BP'!$F96:$EE96)+SUMIF('SPACELOG 12 BP'!$F$2:$EE$2,CQ$4,'SPACELOG 12 BP'!$F96:$EE96)</f>
        <v>54605.890227282929</v>
      </c>
      <c r="CR96" s="393">
        <f t="shared" si="512"/>
        <v>617104.68272739521</v>
      </c>
      <c r="CS96" s="33">
        <f>SUMIF('reporting montigny'!$F$2:$EE$2,CS$4,'reporting montigny'!$F96:$EE96)+SUMIF('reporting boissy'!$F$2:$EE$2,CS$4,'reporting boissy'!$F96:$EE96)+SUMIF('reporting moussy'!$F$2:$EE$2,CS$4,'reporting moussy'!$F96:$EE96)+SUMIF('reporting trappes'!$F$2:$EE$2,CS$4,'reporting trappes'!$F96:$EE96)+SUMIF('SPACELOG 5 BP'!$F$2:$EE$2,CS$4,'SPACELOG 5 BP'!$F96:$EE96)+SUMIF('SPACELOG 6 BP'!$F$2:$EE$2,CS$4,'SPACELOG 6 BP'!$F96:$EE96)+SUMIF('SPACELOG 7 BP'!$F$2:$EE$2,CS$4,'SPACELOG 7 BP'!$F96:$EE96)+SUMIF('SPACELOG 8 BP'!$F$2:$EE$2,CS$4,'SPACELOG 8 BP'!$F96:$EE96)+SUMIF('SPACELOG 9 BP'!$F$2:$EE$2,CS$4,'SPACELOG 9 BP'!$F96:$EE96)+SUMIF('SPACELOG 10 BP'!$F$2:$EE$2,CS$4,'SPACELOG 10 BP'!$F96:$EE96)+SUMIF('SPACELOG 11 BP'!$F$2:$EE$2,CS$4,'SPACELOG 11 BP'!$F96:$EE96)+SUMIF('SPACELOG 12 BP'!$F$2:$EE$2,CS$4,'SPACELOG 12 BP'!$F96:$EE96)</f>
        <v>52580.890227282929</v>
      </c>
      <c r="CT96" s="33">
        <f>SUMIF('reporting montigny'!$F$2:$EE$2,CT$4,'reporting montigny'!$F96:$EE96)+SUMIF('reporting boissy'!$F$2:$EE$2,CT$4,'reporting boissy'!$F96:$EE96)+SUMIF('reporting moussy'!$F$2:$EE$2,CT$4,'reporting moussy'!$F96:$EE96)+SUMIF('reporting trappes'!$F$2:$EE$2,CT$4,'reporting trappes'!$F96:$EE96)+SUMIF('SPACELOG 5 BP'!$F$2:$EE$2,CT$4,'SPACELOG 5 BP'!$F96:$EE96)+SUMIF('SPACELOG 6 BP'!$F$2:$EE$2,CT$4,'SPACELOG 6 BP'!$F96:$EE96)+SUMIF('SPACELOG 7 BP'!$F$2:$EE$2,CT$4,'SPACELOG 7 BP'!$F96:$EE96)+SUMIF('SPACELOG 8 BP'!$F$2:$EE$2,CT$4,'SPACELOG 8 BP'!$F96:$EE96)+SUMIF('SPACELOG 9 BP'!$F$2:$EE$2,CT$4,'SPACELOG 9 BP'!$F96:$EE96)+SUMIF('SPACELOG 10 BP'!$F$2:$EE$2,CT$4,'SPACELOG 10 BP'!$F96:$EE96)+SUMIF('SPACELOG 11 BP'!$F$2:$EE$2,CT$4,'SPACELOG 11 BP'!$F96:$EE96)+SUMIF('SPACELOG 12 BP'!$F$2:$EE$2,CT$4,'SPACELOG 12 BP'!$F96:$EE96)</f>
        <v>54205.890227282929</v>
      </c>
      <c r="CU96" s="33">
        <f>SUMIF('reporting montigny'!$F$2:$EE$2,CU$4,'reporting montigny'!$F96:$EE96)+SUMIF('reporting boissy'!$F$2:$EE$2,CU$4,'reporting boissy'!$F96:$EE96)+SUMIF('reporting moussy'!$F$2:$EE$2,CU$4,'reporting moussy'!$F96:$EE96)+SUMIF('reporting trappes'!$F$2:$EE$2,CU$4,'reporting trappes'!$F96:$EE96)+SUMIF('SPACELOG 5 BP'!$F$2:$EE$2,CU$4,'SPACELOG 5 BP'!$F96:$EE96)+SUMIF('SPACELOG 6 BP'!$F$2:$EE$2,CU$4,'SPACELOG 6 BP'!$F96:$EE96)+SUMIF('SPACELOG 7 BP'!$F$2:$EE$2,CU$4,'SPACELOG 7 BP'!$F96:$EE96)+SUMIF('SPACELOG 8 BP'!$F$2:$EE$2,CU$4,'SPACELOG 8 BP'!$F96:$EE96)+SUMIF('SPACELOG 9 BP'!$F$2:$EE$2,CU$4,'SPACELOG 9 BP'!$F96:$EE96)+SUMIF('SPACELOG 10 BP'!$F$2:$EE$2,CU$4,'SPACELOG 10 BP'!$F96:$EE96)+SUMIF('SPACELOG 11 BP'!$F$2:$EE$2,CU$4,'SPACELOG 11 BP'!$F96:$EE96)+SUMIF('SPACELOG 12 BP'!$F$2:$EE$2,CU$4,'SPACELOG 12 BP'!$F96:$EE96)</f>
        <v>43264.890227282929</v>
      </c>
      <c r="CV96" s="33">
        <f>SUMIF('reporting montigny'!$F$2:$EE$2,CV$4,'reporting montigny'!$F96:$EE96)+SUMIF('reporting boissy'!$F$2:$EE$2,CV$4,'reporting boissy'!$F96:$EE96)+SUMIF('reporting moussy'!$F$2:$EE$2,CV$4,'reporting moussy'!$F96:$EE96)+SUMIF('reporting trappes'!$F$2:$EE$2,CV$4,'reporting trappes'!$F96:$EE96)+SUMIF('SPACELOG 5 BP'!$F$2:$EE$2,CV$4,'SPACELOG 5 BP'!$F96:$EE96)+SUMIF('SPACELOG 6 BP'!$F$2:$EE$2,CV$4,'SPACELOG 6 BP'!$F96:$EE96)+SUMIF('SPACELOG 7 BP'!$F$2:$EE$2,CV$4,'SPACELOG 7 BP'!$F96:$EE96)+SUMIF('SPACELOG 8 BP'!$F$2:$EE$2,CV$4,'SPACELOG 8 BP'!$F96:$EE96)+SUMIF('SPACELOG 9 BP'!$F$2:$EE$2,CV$4,'SPACELOG 9 BP'!$F96:$EE96)+SUMIF('SPACELOG 10 BP'!$F$2:$EE$2,CV$4,'SPACELOG 10 BP'!$F96:$EE96)+SUMIF('SPACELOG 11 BP'!$F$2:$EE$2,CV$4,'SPACELOG 11 BP'!$F96:$EE96)+SUMIF('SPACELOG 12 BP'!$F$2:$EE$2,CV$4,'SPACELOG 12 BP'!$F96:$EE96)</f>
        <v>54605.890227282929</v>
      </c>
      <c r="CW96" s="33">
        <f>SUMIF('reporting montigny'!$F$2:$EE$2,CW$4,'reporting montigny'!$F96:$EE96)+SUMIF('reporting boissy'!$F$2:$EE$2,CW$4,'reporting boissy'!$F96:$EE96)+SUMIF('reporting moussy'!$F$2:$EE$2,CW$4,'reporting moussy'!$F96:$EE96)+SUMIF('reporting trappes'!$F$2:$EE$2,CW$4,'reporting trappes'!$F96:$EE96)+SUMIF('SPACELOG 5 BP'!$F$2:$EE$2,CW$4,'SPACELOG 5 BP'!$F96:$EE96)+SUMIF('SPACELOG 6 BP'!$F$2:$EE$2,CW$4,'SPACELOG 6 BP'!$F96:$EE96)+SUMIF('SPACELOG 7 BP'!$F$2:$EE$2,CW$4,'SPACELOG 7 BP'!$F96:$EE96)+SUMIF('SPACELOG 8 BP'!$F$2:$EE$2,CW$4,'SPACELOG 8 BP'!$F96:$EE96)+SUMIF('SPACELOG 9 BP'!$F$2:$EE$2,CW$4,'SPACELOG 9 BP'!$F96:$EE96)+SUMIF('SPACELOG 10 BP'!$F$2:$EE$2,CW$4,'SPACELOG 10 BP'!$F96:$EE96)+SUMIF('SPACELOG 11 BP'!$F$2:$EE$2,CW$4,'SPACELOG 11 BP'!$F96:$EE96)+SUMIF('SPACELOG 12 BP'!$F$2:$EE$2,CW$4,'SPACELOG 12 BP'!$F96:$EE96)</f>
        <v>54605.890227282929</v>
      </c>
      <c r="CX96" s="33">
        <f>SUMIF('reporting montigny'!$F$2:$EE$2,CX$4,'reporting montigny'!$F96:$EE96)+SUMIF('reporting boissy'!$F$2:$EE$2,CX$4,'reporting boissy'!$F96:$EE96)+SUMIF('reporting moussy'!$F$2:$EE$2,CX$4,'reporting moussy'!$F96:$EE96)+SUMIF('reporting trappes'!$F$2:$EE$2,CX$4,'reporting trappes'!$F96:$EE96)+SUMIF('SPACELOG 5 BP'!$F$2:$EE$2,CX$4,'SPACELOG 5 BP'!$F96:$EE96)+SUMIF('SPACELOG 6 BP'!$F$2:$EE$2,CX$4,'SPACELOG 6 BP'!$F96:$EE96)+SUMIF('SPACELOG 7 BP'!$F$2:$EE$2,CX$4,'SPACELOG 7 BP'!$F96:$EE96)+SUMIF('SPACELOG 8 BP'!$F$2:$EE$2,CX$4,'SPACELOG 8 BP'!$F96:$EE96)+SUMIF('SPACELOG 9 BP'!$F$2:$EE$2,CX$4,'SPACELOG 9 BP'!$F96:$EE96)+SUMIF('SPACELOG 10 BP'!$F$2:$EE$2,CX$4,'SPACELOG 10 BP'!$F96:$EE96)+SUMIF('SPACELOG 11 BP'!$F$2:$EE$2,CX$4,'SPACELOG 11 BP'!$F96:$EE96)+SUMIF('SPACELOG 12 BP'!$F$2:$EE$2,CX$4,'SPACELOG 12 BP'!$F96:$EE96)</f>
        <v>54605.890227282929</v>
      </c>
      <c r="CY96" s="33">
        <f>SUMIF('reporting montigny'!$F$2:$EE$2,CY$4,'reporting montigny'!$F96:$EE96)+SUMIF('reporting boissy'!$F$2:$EE$2,CY$4,'reporting boissy'!$F96:$EE96)+SUMIF('reporting moussy'!$F$2:$EE$2,CY$4,'reporting moussy'!$F96:$EE96)+SUMIF('reporting trappes'!$F$2:$EE$2,CY$4,'reporting trappes'!$F96:$EE96)+SUMIF('SPACELOG 5 BP'!$F$2:$EE$2,CY$4,'SPACELOG 5 BP'!$F96:$EE96)+SUMIF('SPACELOG 6 BP'!$F$2:$EE$2,CY$4,'SPACELOG 6 BP'!$F96:$EE96)+SUMIF('SPACELOG 7 BP'!$F$2:$EE$2,CY$4,'SPACELOG 7 BP'!$F96:$EE96)+SUMIF('SPACELOG 8 BP'!$F$2:$EE$2,CY$4,'SPACELOG 8 BP'!$F96:$EE96)+SUMIF('SPACELOG 9 BP'!$F$2:$EE$2,CY$4,'SPACELOG 9 BP'!$F96:$EE96)+SUMIF('SPACELOG 10 BP'!$F$2:$EE$2,CY$4,'SPACELOG 10 BP'!$F96:$EE96)+SUMIF('SPACELOG 11 BP'!$F$2:$EE$2,CY$4,'SPACELOG 11 BP'!$F96:$EE96)+SUMIF('SPACELOG 12 BP'!$F$2:$EE$2,CY$4,'SPACELOG 12 BP'!$F96:$EE96)</f>
        <v>54605.890227282929</v>
      </c>
      <c r="CZ96" s="33">
        <f>SUMIF('reporting montigny'!$F$2:$EE$2,CZ$4,'reporting montigny'!$F96:$EE96)+SUMIF('reporting boissy'!$F$2:$EE$2,CZ$4,'reporting boissy'!$F96:$EE96)+SUMIF('reporting moussy'!$F$2:$EE$2,CZ$4,'reporting moussy'!$F96:$EE96)+SUMIF('reporting trappes'!$F$2:$EE$2,CZ$4,'reporting trappes'!$F96:$EE96)+SUMIF('SPACELOG 5 BP'!$F$2:$EE$2,CZ$4,'SPACELOG 5 BP'!$F96:$EE96)+SUMIF('SPACELOG 6 BP'!$F$2:$EE$2,CZ$4,'SPACELOG 6 BP'!$F96:$EE96)+SUMIF('SPACELOG 7 BP'!$F$2:$EE$2,CZ$4,'SPACELOG 7 BP'!$F96:$EE96)+SUMIF('SPACELOG 8 BP'!$F$2:$EE$2,CZ$4,'SPACELOG 8 BP'!$F96:$EE96)+SUMIF('SPACELOG 9 BP'!$F$2:$EE$2,CZ$4,'SPACELOG 9 BP'!$F96:$EE96)+SUMIF('SPACELOG 10 BP'!$F$2:$EE$2,CZ$4,'SPACELOG 10 BP'!$F96:$EE96)+SUMIF('SPACELOG 11 BP'!$F$2:$EE$2,CZ$4,'SPACELOG 11 BP'!$F96:$EE96)+SUMIF('SPACELOG 12 BP'!$F$2:$EE$2,CZ$4,'SPACELOG 12 BP'!$F96:$EE96)</f>
        <v>54605.890227282929</v>
      </c>
      <c r="DA96" s="33">
        <f>SUMIF('reporting montigny'!$F$2:$EE$2,DA$4,'reporting montigny'!$F96:$EE96)+SUMIF('reporting boissy'!$F$2:$EE$2,DA$4,'reporting boissy'!$F96:$EE96)+SUMIF('reporting moussy'!$F$2:$EE$2,DA$4,'reporting moussy'!$F96:$EE96)+SUMIF('reporting trappes'!$F$2:$EE$2,DA$4,'reporting trappes'!$F96:$EE96)+SUMIF('SPACELOG 5 BP'!$F$2:$EE$2,DA$4,'SPACELOG 5 BP'!$F96:$EE96)+SUMIF('SPACELOG 6 BP'!$F$2:$EE$2,DA$4,'SPACELOG 6 BP'!$F96:$EE96)+SUMIF('SPACELOG 7 BP'!$F$2:$EE$2,DA$4,'SPACELOG 7 BP'!$F96:$EE96)+SUMIF('SPACELOG 8 BP'!$F$2:$EE$2,DA$4,'SPACELOG 8 BP'!$F96:$EE96)+SUMIF('SPACELOG 9 BP'!$F$2:$EE$2,DA$4,'SPACELOG 9 BP'!$F96:$EE96)+SUMIF('SPACELOG 10 BP'!$F$2:$EE$2,DA$4,'SPACELOG 10 BP'!$F96:$EE96)+SUMIF('SPACELOG 11 BP'!$F$2:$EE$2,DA$4,'SPACELOG 11 BP'!$F96:$EE96)+SUMIF('SPACELOG 12 BP'!$F$2:$EE$2,DA$4,'SPACELOG 12 BP'!$F96:$EE96)</f>
        <v>55325.794894040562</v>
      </c>
      <c r="DB96" s="33">
        <f>SUMIF('reporting montigny'!$F$2:$EE$2,DB$4,'reporting montigny'!$F96:$EE96)+SUMIF('reporting boissy'!$F$2:$EE$2,DB$4,'reporting boissy'!$F96:$EE96)+SUMIF('reporting moussy'!$F$2:$EE$2,DB$4,'reporting moussy'!$F96:$EE96)+SUMIF('reporting trappes'!$F$2:$EE$2,DB$4,'reporting trappes'!$F96:$EE96)+SUMIF('SPACELOG 5 BP'!$F$2:$EE$2,DB$4,'SPACELOG 5 BP'!$F96:$EE96)+SUMIF('SPACELOG 6 BP'!$F$2:$EE$2,DB$4,'SPACELOG 6 BP'!$F96:$EE96)+SUMIF('SPACELOG 7 BP'!$F$2:$EE$2,DB$4,'SPACELOG 7 BP'!$F96:$EE96)+SUMIF('SPACELOG 8 BP'!$F$2:$EE$2,DB$4,'SPACELOG 8 BP'!$F96:$EE96)+SUMIF('SPACELOG 9 BP'!$F$2:$EE$2,DB$4,'SPACELOG 9 BP'!$F96:$EE96)+SUMIF('SPACELOG 10 BP'!$F$2:$EE$2,DB$4,'SPACELOG 10 BP'!$F96:$EE96)+SUMIF('SPACELOG 11 BP'!$F$2:$EE$2,DB$4,'SPACELOG 11 BP'!$F96:$EE96)+SUMIF('SPACELOG 12 BP'!$F$2:$EE$2,DB$4,'SPACELOG 12 BP'!$F96:$EE96)</f>
        <v>55325.794894040562</v>
      </c>
      <c r="DC96" s="33">
        <f>SUMIF('reporting montigny'!$F$2:$EE$2,DC$4,'reporting montigny'!$F96:$EE96)+SUMIF('reporting boissy'!$F$2:$EE$2,DC$4,'reporting boissy'!$F96:$EE96)+SUMIF('reporting moussy'!$F$2:$EE$2,DC$4,'reporting moussy'!$F96:$EE96)+SUMIF('reporting trappes'!$F$2:$EE$2,DC$4,'reporting trappes'!$F96:$EE96)+SUMIF('SPACELOG 5 BP'!$F$2:$EE$2,DC$4,'SPACELOG 5 BP'!$F96:$EE96)+SUMIF('SPACELOG 6 BP'!$F$2:$EE$2,DC$4,'SPACELOG 6 BP'!$F96:$EE96)+SUMIF('SPACELOG 7 BP'!$F$2:$EE$2,DC$4,'SPACELOG 7 BP'!$F96:$EE96)+SUMIF('SPACELOG 8 BP'!$F$2:$EE$2,DC$4,'SPACELOG 8 BP'!$F96:$EE96)+SUMIF('SPACELOG 9 BP'!$F$2:$EE$2,DC$4,'SPACELOG 9 BP'!$F96:$EE96)+SUMIF('SPACELOG 10 BP'!$F$2:$EE$2,DC$4,'SPACELOG 10 BP'!$F96:$EE96)+SUMIF('SPACELOG 11 BP'!$F$2:$EE$2,DC$4,'SPACELOG 11 BP'!$F96:$EE96)+SUMIF('SPACELOG 12 BP'!$F$2:$EE$2,DC$4,'SPACELOG 12 BP'!$F96:$EE96)</f>
        <v>55325.794894040562</v>
      </c>
      <c r="DD96" s="33">
        <f>SUMIF('reporting montigny'!$F$2:$EE$2,DD$4,'reporting montigny'!$F96:$EE96)+SUMIF('reporting boissy'!$F$2:$EE$2,DD$4,'reporting boissy'!$F96:$EE96)+SUMIF('reporting moussy'!$F$2:$EE$2,DD$4,'reporting moussy'!$F96:$EE96)+SUMIF('reporting trappes'!$F$2:$EE$2,DD$4,'reporting trappes'!$F96:$EE96)+SUMIF('SPACELOG 5 BP'!$F$2:$EE$2,DD$4,'SPACELOG 5 BP'!$F96:$EE96)+SUMIF('SPACELOG 6 BP'!$F$2:$EE$2,DD$4,'SPACELOG 6 BP'!$F96:$EE96)+SUMIF('SPACELOG 7 BP'!$F$2:$EE$2,DD$4,'SPACELOG 7 BP'!$F96:$EE96)+SUMIF('SPACELOG 8 BP'!$F$2:$EE$2,DD$4,'SPACELOG 8 BP'!$F96:$EE96)+SUMIF('SPACELOG 9 BP'!$F$2:$EE$2,DD$4,'SPACELOG 9 BP'!$F96:$EE96)+SUMIF('SPACELOG 10 BP'!$F$2:$EE$2,DD$4,'SPACELOG 10 BP'!$F96:$EE96)+SUMIF('SPACELOG 11 BP'!$F$2:$EE$2,DD$4,'SPACELOG 11 BP'!$F96:$EE96)+SUMIF('SPACELOG 12 BP'!$F$2:$EE$2,DD$4,'SPACELOG 12 BP'!$F96:$EE96)</f>
        <v>55325.794894040562</v>
      </c>
      <c r="DE96" s="393">
        <f t="shared" si="513"/>
        <v>644384.3013944258</v>
      </c>
      <c r="DF96" s="33">
        <f>SUMIF('reporting montigny'!$F$2:$EE$2,DF$4,'reporting montigny'!$F96:$EE96)+SUMIF('reporting boissy'!$F$2:$EE$2,DF$4,'reporting boissy'!$F96:$EE96)+SUMIF('reporting moussy'!$F$2:$EE$2,DF$4,'reporting moussy'!$F96:$EE96)+SUMIF('reporting trappes'!$F$2:$EE$2,DF$4,'reporting trappes'!$F96:$EE96)+SUMIF('SPACELOG 5 BP'!$F$2:$EE$2,DF$4,'SPACELOG 5 BP'!$F96:$EE96)+SUMIF('SPACELOG 6 BP'!$F$2:$EE$2,DF$4,'SPACELOG 6 BP'!$F96:$EE96)+SUMIF('SPACELOG 7 BP'!$F$2:$EE$2,DF$4,'SPACELOG 7 BP'!$F96:$EE96)+SUMIF('SPACELOG 8 BP'!$F$2:$EE$2,DF$4,'SPACELOG 8 BP'!$F96:$EE96)+SUMIF('SPACELOG 9 BP'!$F$2:$EE$2,DF$4,'SPACELOG 9 BP'!$F96:$EE96)+SUMIF('SPACELOG 10 BP'!$F$2:$EE$2,DF$4,'SPACELOG 10 BP'!$F96:$EE96)+SUMIF('SPACELOG 11 BP'!$F$2:$EE$2,DF$4,'SPACELOG 11 BP'!$F96:$EE96)+SUMIF('SPACELOG 12 BP'!$F$2:$EE$2,DF$4,'SPACELOG 12 BP'!$F96:$EE96)</f>
        <v>53300.794894040562</v>
      </c>
      <c r="DG96" s="33">
        <f>SUMIF('reporting montigny'!$F$2:$EE$2,DG$4,'reporting montigny'!$F96:$EE96)+SUMIF('reporting boissy'!$F$2:$EE$2,DG$4,'reporting boissy'!$F96:$EE96)+SUMIF('reporting moussy'!$F$2:$EE$2,DG$4,'reporting moussy'!$F96:$EE96)+SUMIF('reporting trappes'!$F$2:$EE$2,DG$4,'reporting trappes'!$F96:$EE96)+SUMIF('SPACELOG 5 BP'!$F$2:$EE$2,DG$4,'SPACELOG 5 BP'!$F96:$EE96)+SUMIF('SPACELOG 6 BP'!$F$2:$EE$2,DG$4,'SPACELOG 6 BP'!$F96:$EE96)+SUMIF('SPACELOG 7 BP'!$F$2:$EE$2,DG$4,'SPACELOG 7 BP'!$F96:$EE96)+SUMIF('SPACELOG 8 BP'!$F$2:$EE$2,DG$4,'SPACELOG 8 BP'!$F96:$EE96)+SUMIF('SPACELOG 9 BP'!$F$2:$EE$2,DG$4,'SPACELOG 9 BP'!$F96:$EE96)+SUMIF('SPACELOG 10 BP'!$F$2:$EE$2,DG$4,'SPACELOG 10 BP'!$F96:$EE96)+SUMIF('SPACELOG 11 BP'!$F$2:$EE$2,DG$4,'SPACELOG 11 BP'!$F96:$EE96)+SUMIF('SPACELOG 12 BP'!$F$2:$EE$2,DG$4,'SPACELOG 12 BP'!$F96:$EE96)</f>
        <v>54925.794894040562</v>
      </c>
      <c r="DH96" s="33">
        <f>SUMIF('reporting montigny'!$F$2:$EE$2,DH$4,'reporting montigny'!$F96:$EE96)+SUMIF('reporting boissy'!$F$2:$EE$2,DH$4,'reporting boissy'!$F96:$EE96)+SUMIF('reporting moussy'!$F$2:$EE$2,DH$4,'reporting moussy'!$F96:$EE96)+SUMIF('reporting trappes'!$F$2:$EE$2,DH$4,'reporting trappes'!$F96:$EE96)+SUMIF('SPACELOG 5 BP'!$F$2:$EE$2,DH$4,'SPACELOG 5 BP'!$F96:$EE96)+SUMIF('SPACELOG 6 BP'!$F$2:$EE$2,DH$4,'SPACELOG 6 BP'!$F96:$EE96)+SUMIF('SPACELOG 7 BP'!$F$2:$EE$2,DH$4,'SPACELOG 7 BP'!$F96:$EE96)+SUMIF('SPACELOG 8 BP'!$F$2:$EE$2,DH$4,'SPACELOG 8 BP'!$F96:$EE96)+SUMIF('SPACELOG 9 BP'!$F$2:$EE$2,DH$4,'SPACELOG 9 BP'!$F96:$EE96)+SUMIF('SPACELOG 10 BP'!$F$2:$EE$2,DH$4,'SPACELOG 10 BP'!$F96:$EE96)+SUMIF('SPACELOG 11 BP'!$F$2:$EE$2,DH$4,'SPACELOG 11 BP'!$F96:$EE96)+SUMIF('SPACELOG 12 BP'!$F$2:$EE$2,DH$4,'SPACELOG 12 BP'!$F96:$EE96)</f>
        <v>43984.794894040562</v>
      </c>
      <c r="DI96" s="33">
        <f>SUMIF('reporting montigny'!$F$2:$EE$2,DI$4,'reporting montigny'!$F96:$EE96)+SUMIF('reporting boissy'!$F$2:$EE$2,DI$4,'reporting boissy'!$F96:$EE96)+SUMIF('reporting moussy'!$F$2:$EE$2,DI$4,'reporting moussy'!$F96:$EE96)+SUMIF('reporting trappes'!$F$2:$EE$2,DI$4,'reporting trappes'!$F96:$EE96)+SUMIF('SPACELOG 5 BP'!$F$2:$EE$2,DI$4,'SPACELOG 5 BP'!$F96:$EE96)+SUMIF('SPACELOG 6 BP'!$F$2:$EE$2,DI$4,'SPACELOG 6 BP'!$F96:$EE96)+SUMIF('SPACELOG 7 BP'!$F$2:$EE$2,DI$4,'SPACELOG 7 BP'!$F96:$EE96)+SUMIF('SPACELOG 8 BP'!$F$2:$EE$2,DI$4,'SPACELOG 8 BP'!$F96:$EE96)+SUMIF('SPACELOG 9 BP'!$F$2:$EE$2,DI$4,'SPACELOG 9 BP'!$F96:$EE96)+SUMIF('SPACELOG 10 BP'!$F$2:$EE$2,DI$4,'SPACELOG 10 BP'!$F96:$EE96)+SUMIF('SPACELOG 11 BP'!$F$2:$EE$2,DI$4,'SPACELOG 11 BP'!$F96:$EE96)+SUMIF('SPACELOG 12 BP'!$F$2:$EE$2,DI$4,'SPACELOG 12 BP'!$F96:$EE96)</f>
        <v>55325.794894040562</v>
      </c>
      <c r="DJ96" s="33">
        <f>SUMIF('reporting montigny'!$F$2:$EE$2,DJ$4,'reporting montigny'!$F96:$EE96)+SUMIF('reporting boissy'!$F$2:$EE$2,DJ$4,'reporting boissy'!$F96:$EE96)+SUMIF('reporting moussy'!$F$2:$EE$2,DJ$4,'reporting moussy'!$F96:$EE96)+SUMIF('reporting trappes'!$F$2:$EE$2,DJ$4,'reporting trappes'!$F96:$EE96)+SUMIF('SPACELOG 5 BP'!$F$2:$EE$2,DJ$4,'SPACELOG 5 BP'!$F96:$EE96)+SUMIF('SPACELOG 6 BP'!$F$2:$EE$2,DJ$4,'SPACELOG 6 BP'!$F96:$EE96)+SUMIF('SPACELOG 7 BP'!$F$2:$EE$2,DJ$4,'SPACELOG 7 BP'!$F96:$EE96)+SUMIF('SPACELOG 8 BP'!$F$2:$EE$2,DJ$4,'SPACELOG 8 BP'!$F96:$EE96)+SUMIF('SPACELOG 9 BP'!$F$2:$EE$2,DJ$4,'SPACELOG 9 BP'!$F96:$EE96)+SUMIF('SPACELOG 10 BP'!$F$2:$EE$2,DJ$4,'SPACELOG 10 BP'!$F96:$EE96)+SUMIF('SPACELOG 11 BP'!$F$2:$EE$2,DJ$4,'SPACELOG 11 BP'!$F96:$EE96)+SUMIF('SPACELOG 12 BP'!$F$2:$EE$2,DJ$4,'SPACELOG 12 BP'!$F96:$EE96)</f>
        <v>55325.794894040562</v>
      </c>
      <c r="DK96" s="33">
        <f>SUMIF('reporting montigny'!$F$2:$EE$2,DK$4,'reporting montigny'!$F96:$EE96)+SUMIF('reporting boissy'!$F$2:$EE$2,DK$4,'reporting boissy'!$F96:$EE96)+SUMIF('reporting moussy'!$F$2:$EE$2,DK$4,'reporting moussy'!$F96:$EE96)+SUMIF('reporting trappes'!$F$2:$EE$2,DK$4,'reporting trappes'!$F96:$EE96)+SUMIF('SPACELOG 5 BP'!$F$2:$EE$2,DK$4,'SPACELOG 5 BP'!$F96:$EE96)+SUMIF('SPACELOG 6 BP'!$F$2:$EE$2,DK$4,'SPACELOG 6 BP'!$F96:$EE96)+SUMIF('SPACELOG 7 BP'!$F$2:$EE$2,DK$4,'SPACELOG 7 BP'!$F96:$EE96)+SUMIF('SPACELOG 8 BP'!$F$2:$EE$2,DK$4,'SPACELOG 8 BP'!$F96:$EE96)+SUMIF('SPACELOG 9 BP'!$F$2:$EE$2,DK$4,'SPACELOG 9 BP'!$F96:$EE96)+SUMIF('SPACELOG 10 BP'!$F$2:$EE$2,DK$4,'SPACELOG 10 BP'!$F96:$EE96)+SUMIF('SPACELOG 11 BP'!$F$2:$EE$2,DK$4,'SPACELOG 11 BP'!$F96:$EE96)+SUMIF('SPACELOG 12 BP'!$F$2:$EE$2,DK$4,'SPACELOG 12 BP'!$F96:$EE96)</f>
        <v>55325.794894040562</v>
      </c>
      <c r="DL96" s="33">
        <f>SUMIF('reporting montigny'!$F$2:$EE$2,DL$4,'reporting montigny'!$F96:$EE96)+SUMIF('reporting boissy'!$F$2:$EE$2,DL$4,'reporting boissy'!$F96:$EE96)+SUMIF('reporting moussy'!$F$2:$EE$2,DL$4,'reporting moussy'!$F96:$EE96)+SUMIF('reporting trappes'!$F$2:$EE$2,DL$4,'reporting trappes'!$F96:$EE96)+SUMIF('SPACELOG 5 BP'!$F$2:$EE$2,DL$4,'SPACELOG 5 BP'!$F96:$EE96)+SUMIF('SPACELOG 6 BP'!$F$2:$EE$2,DL$4,'SPACELOG 6 BP'!$F96:$EE96)+SUMIF('SPACELOG 7 BP'!$F$2:$EE$2,DL$4,'SPACELOG 7 BP'!$F96:$EE96)+SUMIF('SPACELOG 8 BP'!$F$2:$EE$2,DL$4,'SPACELOG 8 BP'!$F96:$EE96)+SUMIF('SPACELOG 9 BP'!$F$2:$EE$2,DL$4,'SPACELOG 9 BP'!$F96:$EE96)+SUMIF('SPACELOG 10 BP'!$F$2:$EE$2,DL$4,'SPACELOG 10 BP'!$F96:$EE96)+SUMIF('SPACELOG 11 BP'!$F$2:$EE$2,DL$4,'SPACELOG 11 BP'!$F96:$EE96)+SUMIF('SPACELOG 12 BP'!$F$2:$EE$2,DL$4,'SPACELOG 12 BP'!$F96:$EE96)</f>
        <v>55325.794894040562</v>
      </c>
      <c r="DM96" s="33">
        <f>SUMIF('reporting montigny'!$F$2:$EE$2,DM$4,'reporting montigny'!$F96:$EE96)+SUMIF('reporting boissy'!$F$2:$EE$2,DM$4,'reporting boissy'!$F96:$EE96)+SUMIF('reporting moussy'!$F$2:$EE$2,DM$4,'reporting moussy'!$F96:$EE96)+SUMIF('reporting trappes'!$F$2:$EE$2,DM$4,'reporting trappes'!$F96:$EE96)+SUMIF('SPACELOG 5 BP'!$F$2:$EE$2,DM$4,'SPACELOG 5 BP'!$F96:$EE96)+SUMIF('SPACELOG 6 BP'!$F$2:$EE$2,DM$4,'SPACELOG 6 BP'!$F96:$EE96)+SUMIF('SPACELOG 7 BP'!$F$2:$EE$2,DM$4,'SPACELOG 7 BP'!$F96:$EE96)+SUMIF('SPACELOG 8 BP'!$F$2:$EE$2,DM$4,'SPACELOG 8 BP'!$F96:$EE96)+SUMIF('SPACELOG 9 BP'!$F$2:$EE$2,DM$4,'SPACELOG 9 BP'!$F96:$EE96)+SUMIF('SPACELOG 10 BP'!$F$2:$EE$2,DM$4,'SPACELOG 10 BP'!$F96:$EE96)+SUMIF('SPACELOG 11 BP'!$F$2:$EE$2,DM$4,'SPACELOG 11 BP'!$F96:$EE96)+SUMIF('SPACELOG 12 BP'!$F$2:$EE$2,DM$4,'SPACELOG 12 BP'!$F96:$EE96)</f>
        <v>55325.794894040562</v>
      </c>
      <c r="DN96" s="33">
        <f>SUMIF('reporting montigny'!$F$2:$EE$2,DN$4,'reporting montigny'!$F96:$EE96)+SUMIF('reporting boissy'!$F$2:$EE$2,DN$4,'reporting boissy'!$F96:$EE96)+SUMIF('reporting moussy'!$F$2:$EE$2,DN$4,'reporting moussy'!$F96:$EE96)+SUMIF('reporting trappes'!$F$2:$EE$2,DN$4,'reporting trappes'!$F96:$EE96)+SUMIF('SPACELOG 5 BP'!$F$2:$EE$2,DN$4,'SPACELOG 5 BP'!$F96:$EE96)+SUMIF('SPACELOG 6 BP'!$F$2:$EE$2,DN$4,'SPACELOG 6 BP'!$F96:$EE96)+SUMIF('SPACELOG 7 BP'!$F$2:$EE$2,DN$4,'SPACELOG 7 BP'!$F96:$EE96)+SUMIF('SPACELOG 8 BP'!$F$2:$EE$2,DN$4,'SPACELOG 8 BP'!$F96:$EE96)+SUMIF('SPACELOG 9 BP'!$F$2:$EE$2,DN$4,'SPACELOG 9 BP'!$F96:$EE96)+SUMIF('SPACELOG 10 BP'!$F$2:$EE$2,DN$4,'SPACELOG 10 BP'!$F96:$EE96)+SUMIF('SPACELOG 11 BP'!$F$2:$EE$2,DN$4,'SPACELOG 11 BP'!$F96:$EE96)+SUMIF('SPACELOG 12 BP'!$F$2:$EE$2,DN$4,'SPACELOG 12 BP'!$F96:$EE96)</f>
        <v>55325.794894040562</v>
      </c>
      <c r="DO96" s="33">
        <f>SUMIF('reporting montigny'!$F$2:$EE$2,DO$4,'reporting montigny'!$F96:$EE96)+SUMIF('reporting boissy'!$F$2:$EE$2,DO$4,'reporting boissy'!$F96:$EE96)+SUMIF('reporting moussy'!$F$2:$EE$2,DO$4,'reporting moussy'!$F96:$EE96)+SUMIF('reporting trappes'!$F$2:$EE$2,DO$4,'reporting trappes'!$F96:$EE96)+SUMIF('SPACELOG 5 BP'!$F$2:$EE$2,DO$4,'SPACELOG 5 BP'!$F96:$EE96)+SUMIF('SPACELOG 6 BP'!$F$2:$EE$2,DO$4,'SPACELOG 6 BP'!$F96:$EE96)+SUMIF('SPACELOG 7 BP'!$F$2:$EE$2,DO$4,'SPACELOG 7 BP'!$F96:$EE96)+SUMIF('SPACELOG 8 BP'!$F$2:$EE$2,DO$4,'SPACELOG 8 BP'!$F96:$EE96)+SUMIF('SPACELOG 9 BP'!$F$2:$EE$2,DO$4,'SPACELOG 9 BP'!$F96:$EE96)+SUMIF('SPACELOG 10 BP'!$F$2:$EE$2,DO$4,'SPACELOG 10 BP'!$F96:$EE96)+SUMIF('SPACELOG 11 BP'!$F$2:$EE$2,DO$4,'SPACELOG 11 BP'!$F96:$EE96)+SUMIF('SPACELOG 12 BP'!$F$2:$EE$2,DO$4,'SPACELOG 12 BP'!$F96:$EE96)</f>
        <v>55325.794894040562</v>
      </c>
      <c r="DP96" s="33">
        <f>SUMIF('reporting montigny'!$F$2:$EE$2,DP$4,'reporting montigny'!$F96:$EE96)+SUMIF('reporting boissy'!$F$2:$EE$2,DP$4,'reporting boissy'!$F96:$EE96)+SUMIF('reporting moussy'!$F$2:$EE$2,DP$4,'reporting moussy'!$F96:$EE96)+SUMIF('reporting trappes'!$F$2:$EE$2,DP$4,'reporting trappes'!$F96:$EE96)+SUMIF('SPACELOG 5 BP'!$F$2:$EE$2,DP$4,'SPACELOG 5 BP'!$F96:$EE96)+SUMIF('SPACELOG 6 BP'!$F$2:$EE$2,DP$4,'SPACELOG 6 BP'!$F96:$EE96)+SUMIF('SPACELOG 7 BP'!$F$2:$EE$2,DP$4,'SPACELOG 7 BP'!$F96:$EE96)+SUMIF('SPACELOG 8 BP'!$F$2:$EE$2,DP$4,'SPACELOG 8 BP'!$F96:$EE96)+SUMIF('SPACELOG 9 BP'!$F$2:$EE$2,DP$4,'SPACELOG 9 BP'!$F96:$EE96)+SUMIF('SPACELOG 10 BP'!$F$2:$EE$2,DP$4,'SPACELOG 10 BP'!$F96:$EE96)+SUMIF('SPACELOG 11 BP'!$F$2:$EE$2,DP$4,'SPACELOG 11 BP'!$F96:$EE96)+SUMIF('SPACELOG 12 BP'!$F$2:$EE$2,DP$4,'SPACELOG 12 BP'!$F96:$EE96)</f>
        <v>55325.794894040562</v>
      </c>
      <c r="DQ96" s="33">
        <f>SUMIF('reporting montigny'!$F$2:$EE$2,DQ$4,'reporting montigny'!$F96:$EE96)+SUMIF('reporting boissy'!$F$2:$EE$2,DQ$4,'reporting boissy'!$F96:$EE96)+SUMIF('reporting moussy'!$F$2:$EE$2,DQ$4,'reporting moussy'!$F96:$EE96)+SUMIF('reporting trappes'!$F$2:$EE$2,DQ$4,'reporting trappes'!$F96:$EE96)+SUMIF('SPACELOG 5 BP'!$F$2:$EE$2,DQ$4,'SPACELOG 5 BP'!$F96:$EE96)+SUMIF('SPACELOG 6 BP'!$F$2:$EE$2,DQ$4,'SPACELOG 6 BP'!$F96:$EE96)+SUMIF('SPACELOG 7 BP'!$F$2:$EE$2,DQ$4,'SPACELOG 7 BP'!$F96:$EE96)+SUMIF('SPACELOG 8 BP'!$F$2:$EE$2,DQ$4,'SPACELOG 8 BP'!$F96:$EE96)+SUMIF('SPACELOG 9 BP'!$F$2:$EE$2,DQ$4,'SPACELOG 9 BP'!$F96:$EE96)+SUMIF('SPACELOG 10 BP'!$F$2:$EE$2,DQ$4,'SPACELOG 10 BP'!$F96:$EE96)+SUMIF('SPACELOG 11 BP'!$F$2:$EE$2,DQ$4,'SPACELOG 11 BP'!$F96:$EE96)+SUMIF('SPACELOG 12 BP'!$F$2:$EE$2,DQ$4,'SPACELOG 12 BP'!$F96:$EE96)</f>
        <v>55325.794894040562</v>
      </c>
      <c r="DR96" s="393">
        <f t="shared" si="514"/>
        <v>650143.53872848675</v>
      </c>
    </row>
    <row r="97" spans="5:122" x14ac:dyDescent="0.2">
      <c r="E97" s="1" t="s">
        <v>68</v>
      </c>
      <c r="F97" s="33">
        <f>SUM(F95:F96)</f>
        <v>5778.0098446542979</v>
      </c>
      <c r="G97" s="33">
        <f t="shared" ref="G97:Q97" si="515">SUM(G95:G96)</f>
        <v>13324.019689308603</v>
      </c>
      <c r="H97" s="33">
        <f t="shared" si="515"/>
        <v>22770.029533962908</v>
      </c>
      <c r="I97" s="33">
        <f t="shared" si="515"/>
        <v>38648.039378617206</v>
      </c>
      <c r="J97" s="33">
        <f t="shared" si="515"/>
        <v>56194.049223271511</v>
      </c>
      <c r="K97" s="33">
        <f t="shared" si="515"/>
        <v>74140.059067925817</v>
      </c>
      <c r="L97" s="33">
        <f t="shared" si="515"/>
        <v>85237.831412580126</v>
      </c>
      <c r="M97" s="33">
        <f t="shared" si="515"/>
        <v>99835.603757234421</v>
      </c>
      <c r="N97" s="33">
        <f t="shared" si="515"/>
        <v>115133.37610188875</v>
      </c>
      <c r="O97" s="33">
        <f t="shared" si="515"/>
        <v>132131.14844654305</v>
      </c>
      <c r="P97" s="33">
        <f t="shared" si="515"/>
        <v>147133.92079119734</v>
      </c>
      <c r="Q97" s="33">
        <f t="shared" si="515"/>
        <v>158813.93980251835</v>
      </c>
      <c r="R97" s="393">
        <f t="shared" si="506"/>
        <v>949140.02704970236</v>
      </c>
      <c r="S97" s="33">
        <f>SUM(S95:S96)</f>
        <v>152609.34549619551</v>
      </c>
      <c r="T97" s="33">
        <f t="shared" ref="T97" si="516">SUM(T95:T96)</f>
        <v>156254.75118987265</v>
      </c>
      <c r="U97" s="33">
        <f t="shared" ref="U97" si="517">SUM(U95:U96)</f>
        <v>156356.25221679223</v>
      </c>
      <c r="V97" s="33">
        <f t="shared" ref="V97" si="518">SUM(V95:V96)</f>
        <v>180743.75324371178</v>
      </c>
      <c r="W97" s="33">
        <f t="shared" ref="W97" si="519">SUM(W95:W96)</f>
        <v>197266.25427063133</v>
      </c>
      <c r="X97" s="33">
        <f t="shared" ref="X97" si="520">SUM(X95:X96)</f>
        <v>216613.75529755093</v>
      </c>
      <c r="Y97" s="33">
        <f t="shared" ref="Y97" si="521">SUM(Y95:Y96)</f>
        <v>231589.64552483388</v>
      </c>
      <c r="Z97" s="33">
        <f t="shared" ref="Z97" si="522">SUM(Z95:Z96)</f>
        <v>249115.53575211688</v>
      </c>
      <c r="AA97" s="33">
        <f t="shared" ref="AA97" si="523">SUM(AA95:AA96)</f>
        <v>269191.42597939976</v>
      </c>
      <c r="AB97" s="33">
        <f t="shared" ref="AB97" si="524">SUM(AB95:AB96)</f>
        <v>279817.31620668276</v>
      </c>
      <c r="AC97" s="33">
        <f t="shared" ref="AC97" si="525">SUM(AC95:AC96)</f>
        <v>304993.20643396577</v>
      </c>
      <c r="AD97" s="33">
        <f t="shared" ref="AD97" si="526">SUM(AD95:AD96)</f>
        <v>332719.09666124865</v>
      </c>
      <c r="AE97" s="393">
        <f t="shared" si="507"/>
        <v>2727270.3382730023</v>
      </c>
      <c r="AF97" s="33">
        <f>SUM(AF95:AF96)</f>
        <v>356350.73040922947</v>
      </c>
      <c r="AG97" s="33">
        <f t="shared" ref="AG97" si="527">SUM(AG95:AG96)</f>
        <v>387461.62063651247</v>
      </c>
      <c r="AH97" s="33">
        <f t="shared" ref="AH97" si="528">SUM(AH95:AH96)</f>
        <v>410181.51086379535</v>
      </c>
      <c r="AI97" s="33">
        <f t="shared" ref="AI97" si="529">SUM(AI95:AI96)</f>
        <v>446042.40109107841</v>
      </c>
      <c r="AJ97" s="33">
        <f t="shared" ref="AJ97" si="530">SUM(AJ95:AJ96)</f>
        <v>483703.29131836124</v>
      </c>
      <c r="AK97" s="33">
        <f t="shared" ref="AK97" si="531">SUM(AK95:AK96)</f>
        <v>523164.18154564424</v>
      </c>
      <c r="AL97" s="33">
        <f t="shared" ref="AL97" si="532">SUM(AL95:AL96)</f>
        <v>562625.07177292707</v>
      </c>
      <c r="AM97" s="33">
        <f t="shared" ref="AM97" si="533">SUM(AM95:AM96)</f>
        <v>602085.96200021007</v>
      </c>
      <c r="AN97" s="33">
        <f t="shared" ref="AN97" si="534">SUM(AN95:AN96)</f>
        <v>641546.85222749296</v>
      </c>
      <c r="AO97" s="33">
        <f t="shared" ref="AO97" si="535">SUM(AO95:AO96)</f>
        <v>681007.74245477596</v>
      </c>
      <c r="AP97" s="33">
        <f t="shared" ref="AP97" si="536">SUM(AP95:AP96)</f>
        <v>720468.63268205884</v>
      </c>
      <c r="AQ97" s="33">
        <f t="shared" ref="AQ97" si="537">SUM(AQ95:AQ96)</f>
        <v>759929.52290934185</v>
      </c>
      <c r="AR97" s="393">
        <f t="shared" si="508"/>
        <v>6574567.5199114271</v>
      </c>
      <c r="AS97" s="33">
        <f>SUM(AS95:AS96)</f>
        <v>815488.34732380754</v>
      </c>
      <c r="AT97" s="33">
        <f t="shared" ref="AT97" si="538">SUM(AT95:AT96)</f>
        <v>858509.23755109054</v>
      </c>
      <c r="AU97" s="33">
        <f t="shared" ref="AU97" si="539">SUM(AU95:AU96)</f>
        <v>890589.12777837343</v>
      </c>
      <c r="AV97" s="33">
        <f t="shared" ref="AV97" si="540">SUM(AV95:AV96)</f>
        <v>934010.01800565654</v>
      </c>
      <c r="AW97" s="33">
        <f t="shared" ref="AW97" si="541">SUM(AW95:AW96)</f>
        <v>977430.90823293943</v>
      </c>
      <c r="AX97" s="33">
        <f t="shared" ref="AX97" si="542">SUM(AX95:AX96)</f>
        <v>1020851.7984602223</v>
      </c>
      <c r="AY97" s="33">
        <f t="shared" ref="AY97" si="543">SUM(AY95:AY96)</f>
        <v>1064272.6886875057</v>
      </c>
      <c r="AZ97" s="33">
        <f t="shared" ref="AZ97" si="544">SUM(AZ95:AZ96)</f>
        <v>1107693.5789147886</v>
      </c>
      <c r="BA97" s="33">
        <f t="shared" ref="BA97" si="545">SUM(BA95:BA96)</f>
        <v>1151114.4691420714</v>
      </c>
      <c r="BB97" s="33">
        <f t="shared" ref="BB97" si="546">SUM(BB95:BB96)</f>
        <v>1194535.3593693543</v>
      </c>
      <c r="BC97" s="33">
        <f t="shared" ref="BC97" si="547">SUM(BC95:BC96)</f>
        <v>1237956.2495966374</v>
      </c>
      <c r="BD97" s="33">
        <f t="shared" ref="BD97" si="548">SUM(BD95:BD96)</f>
        <v>1281377.1398239206</v>
      </c>
      <c r="BE97" s="393">
        <f t="shared" si="509"/>
        <v>12533828.922886368</v>
      </c>
      <c r="BF97" s="33">
        <f>SUM(BF95:BF96)</f>
        <v>1336935.9642383857</v>
      </c>
      <c r="BG97" s="33">
        <f t="shared" ref="BG97" si="549">SUM(BG95:BG96)</f>
        <v>1379956.8544656686</v>
      </c>
      <c r="BH97" s="33">
        <f t="shared" ref="BH97" si="550">SUM(BH95:BH96)</f>
        <v>1412036.7446929514</v>
      </c>
      <c r="BI97" s="33">
        <f t="shared" ref="BI97" si="551">SUM(BI95:BI96)</f>
        <v>1455457.6349202348</v>
      </c>
      <c r="BJ97" s="33">
        <f t="shared" ref="BJ97" si="552">SUM(BJ95:BJ96)</f>
        <v>1498878.5251475174</v>
      </c>
      <c r="BK97" s="33">
        <f t="shared" ref="BK97" si="553">SUM(BK95:BK96)</f>
        <v>1542299.4153748006</v>
      </c>
      <c r="BL97" s="33">
        <f t="shared" ref="BL97" si="554">SUM(BL95:BL96)</f>
        <v>1585720.3056020834</v>
      </c>
      <c r="BM97" s="33">
        <f t="shared" ref="BM97" si="555">SUM(BM95:BM96)</f>
        <v>1629141.1958293663</v>
      </c>
      <c r="BN97" s="33">
        <f t="shared" ref="BN97" si="556">SUM(BN95:BN96)</f>
        <v>1672562.0860566495</v>
      </c>
      <c r="BO97" s="33">
        <f t="shared" ref="BO97" si="557">SUM(BO95:BO96)</f>
        <v>1720142.9762839326</v>
      </c>
      <c r="BP97" s="33">
        <f t="shared" ref="BP97" si="558">SUM(BP95:BP96)</f>
        <v>1767723.8665112152</v>
      </c>
      <c r="BQ97" s="33">
        <f t="shared" ref="BQ97" si="559">SUM(BQ95:BQ96)</f>
        <v>1815304.7567384983</v>
      </c>
      <c r="BR97" s="393">
        <f t="shared" si="510"/>
        <v>18816160.325861305</v>
      </c>
      <c r="BS97" s="33">
        <f>SUM(BS95:BS96)</f>
        <v>1875023.5811529637</v>
      </c>
      <c r="BT97" s="33">
        <f t="shared" ref="BT97" si="560">SUM(BT95:BT96)</f>
        <v>1922204.4713802463</v>
      </c>
      <c r="BU97" s="33">
        <f t="shared" ref="BU97" si="561">SUM(BU95:BU96)</f>
        <v>1958444.3616075295</v>
      </c>
      <c r="BV97" s="33">
        <f t="shared" ref="BV97" si="562">SUM(BV95:BV96)</f>
        <v>2006025.2518348128</v>
      </c>
      <c r="BW97" s="33">
        <f t="shared" ref="BW97" si="563">SUM(BW95:BW96)</f>
        <v>2053606.1420620955</v>
      </c>
      <c r="BX97" s="33">
        <f t="shared" ref="BX97" si="564">SUM(BX95:BX96)</f>
        <v>2101187.0322893783</v>
      </c>
      <c r="BY97" s="33">
        <f t="shared" ref="BY97" si="565">SUM(BY95:BY96)</f>
        <v>2148767.9225166612</v>
      </c>
      <c r="BZ97" s="33">
        <f t="shared" ref="BZ97" si="566">SUM(BZ95:BZ96)</f>
        <v>2196348.8127439446</v>
      </c>
      <c r="CA97" s="33">
        <f t="shared" ref="CA97" si="567">SUM(CA95:CA96)</f>
        <v>2243929.7029712275</v>
      </c>
      <c r="CB97" s="33">
        <f t="shared" ref="CB97" si="568">SUM(CB95:CB96)</f>
        <v>2291510.5931985104</v>
      </c>
      <c r="CC97" s="33">
        <f t="shared" ref="CC97" si="569">SUM(CC95:CC96)</f>
        <v>2340016.4834257932</v>
      </c>
      <c r="CD97" s="33">
        <f t="shared" ref="CD97" si="570">SUM(CD95:CD96)</f>
        <v>2388522.3736530766</v>
      </c>
      <c r="CE97" s="393">
        <f t="shared" si="511"/>
        <v>25525586.728836238</v>
      </c>
      <c r="CF97" s="33">
        <f>SUM(CF95:CF96)</f>
        <v>2451016.1980675412</v>
      </c>
      <c r="CG97" s="33">
        <f t="shared" ref="CG97" si="571">SUM(CG95:CG96)</f>
        <v>2499122.0882948251</v>
      </c>
      <c r="CH97" s="33">
        <f t="shared" ref="CH97" si="572">SUM(CH95:CH96)</f>
        <v>2536286.9785221075</v>
      </c>
      <c r="CI97" s="33">
        <f t="shared" ref="CI97" si="573">SUM(CI95:CI96)</f>
        <v>2584792.8687493904</v>
      </c>
      <c r="CJ97" s="33">
        <f t="shared" ref="CJ97" si="574">SUM(CJ95:CJ96)</f>
        <v>2639398.7589766732</v>
      </c>
      <c r="CK97" s="33">
        <f t="shared" ref="CK97" si="575">SUM(CK95:CK96)</f>
        <v>2694004.6492039561</v>
      </c>
      <c r="CL97" s="33">
        <f t="shared" ref="CL97" si="576">SUM(CL95:CL96)</f>
        <v>2748610.5394312399</v>
      </c>
      <c r="CM97" s="33">
        <f t="shared" ref="CM97" si="577">SUM(CM95:CM96)</f>
        <v>2803216.4296585224</v>
      </c>
      <c r="CN97" s="33">
        <f t="shared" ref="CN97" si="578">SUM(CN95:CN96)</f>
        <v>2857822.3198858052</v>
      </c>
      <c r="CO97" s="33">
        <f t="shared" ref="CO97" si="579">SUM(CO95:CO96)</f>
        <v>2912428.2101130881</v>
      </c>
      <c r="CP97" s="33">
        <f t="shared" ref="CP97" si="580">SUM(CP95:CP96)</f>
        <v>2967034.1003403715</v>
      </c>
      <c r="CQ97" s="33">
        <f t="shared" ref="CQ97" si="581">SUM(CQ95:CQ96)</f>
        <v>3021639.9905676544</v>
      </c>
      <c r="CR97" s="393">
        <f t="shared" si="512"/>
        <v>32715373.131811172</v>
      </c>
      <c r="CS97" s="33">
        <f>SUM(CS95:CS96)</f>
        <v>3099483.8149821195</v>
      </c>
      <c r="CT97" s="33">
        <f t="shared" ref="CT97" si="582">SUM(CT95:CT96)</f>
        <v>3153689.7052094028</v>
      </c>
      <c r="CU97" s="33">
        <f t="shared" ref="CU97" si="583">SUM(CU95:CU96)</f>
        <v>3196954.5954366853</v>
      </c>
      <c r="CV97" s="33">
        <f t="shared" ref="CV97" si="584">SUM(CV95:CV96)</f>
        <v>3251560.4856639681</v>
      </c>
      <c r="CW97" s="33">
        <f t="shared" ref="CW97" si="585">SUM(CW95:CW96)</f>
        <v>3306166.375891251</v>
      </c>
      <c r="CX97" s="33">
        <f t="shared" ref="CX97" si="586">SUM(CX95:CX96)</f>
        <v>3360772.2661185339</v>
      </c>
      <c r="CY97" s="33">
        <f t="shared" ref="CY97" si="587">SUM(CY95:CY96)</f>
        <v>3415378.1563458168</v>
      </c>
      <c r="CZ97" s="33">
        <f t="shared" ref="CZ97" si="588">SUM(CZ95:CZ96)</f>
        <v>3469984.0465730997</v>
      </c>
      <c r="DA97" s="33">
        <f t="shared" ref="DA97" si="589">SUM(DA95:DA96)</f>
        <v>3525309.8414671402</v>
      </c>
      <c r="DB97" s="33">
        <f t="shared" ref="DB97" si="590">SUM(DB95:DB96)</f>
        <v>3580635.6363611808</v>
      </c>
      <c r="DC97" s="33">
        <f t="shared" ref="DC97" si="591">SUM(DC95:DC96)</f>
        <v>3635961.4312552214</v>
      </c>
      <c r="DD97" s="33">
        <f t="shared" ref="DD97" si="592">SUM(DD95:DD96)</f>
        <v>3691287.2261492615</v>
      </c>
      <c r="DE97" s="393">
        <f t="shared" si="513"/>
        <v>40687183.581453681</v>
      </c>
      <c r="DF97" s="33">
        <f>SUM(DF95:DF96)</f>
        <v>3772730.5738975164</v>
      </c>
      <c r="DG97" s="33">
        <f t="shared" ref="DG97" si="593">SUM(DG95:DG96)</f>
        <v>3827656.3687915565</v>
      </c>
      <c r="DH97" s="33">
        <f t="shared" ref="DH97" si="594">SUM(DH95:DH96)</f>
        <v>3871641.163685597</v>
      </c>
      <c r="DI97" s="33">
        <f t="shared" ref="DI97" si="595">SUM(DI95:DI96)</f>
        <v>3926966.9585796376</v>
      </c>
      <c r="DJ97" s="33">
        <f t="shared" ref="DJ97" si="596">SUM(DJ95:DJ96)</f>
        <v>3982292.7534736781</v>
      </c>
      <c r="DK97" s="33">
        <f t="shared" ref="DK97" si="597">SUM(DK95:DK96)</f>
        <v>4037618.5483677182</v>
      </c>
      <c r="DL97" s="33">
        <f t="shared" ref="DL97" si="598">SUM(DL95:DL96)</f>
        <v>4092944.3432617593</v>
      </c>
      <c r="DM97" s="33">
        <f t="shared" ref="DM97" si="599">SUM(DM95:DM96)</f>
        <v>4148270.1381557994</v>
      </c>
      <c r="DN97" s="33">
        <f t="shared" ref="DN97" si="600">SUM(DN95:DN96)</f>
        <v>4203595.9330498399</v>
      </c>
      <c r="DO97" s="33">
        <f t="shared" ref="DO97" si="601">SUM(DO95:DO96)</f>
        <v>4258921.7279438796</v>
      </c>
      <c r="DP97" s="33">
        <f t="shared" ref="DP97" si="602">SUM(DP95:DP96)</f>
        <v>4314247.5228379201</v>
      </c>
      <c r="DQ97" s="33">
        <f t="shared" ref="DQ97" si="603">SUM(DQ95:DQ96)</f>
        <v>4369573.3177319607</v>
      </c>
      <c r="DR97" s="393">
        <f t="shared" si="514"/>
        <v>48806459.349776872</v>
      </c>
    </row>
  </sheetData>
  <pageMargins left="0.7" right="0.7" top="0.75" bottom="0.75" header="0.3" footer="0.3"/>
  <ignoredErrors>
    <ignoredError sqref="R6:R7 AE6:AE7 AR6:AR7 BE6:BE7 BR6:BR7 CE6:CE7 CR6:CR7 DE6:DE7 R9:R19 AE9:AE19 AR9:AR19 BE9:BE19 BR9:BR19 CE9:CE19 CR9:CR19 DE9:DE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3621-3F3F-4A4F-BF09-CC48319DBC89}">
  <sheetPr codeName="Sheet1"/>
  <dimension ref="B1:EC56"/>
  <sheetViews>
    <sheetView topLeftCell="A25" zoomScale="88" workbookViewId="0">
      <selection activeCell="A47" sqref="A47:XFD47"/>
    </sheetView>
  </sheetViews>
  <sheetFormatPr baseColWidth="10" defaultColWidth="11.42578125" defaultRowHeight="12" outlineLevelCol="1" x14ac:dyDescent="0.2"/>
  <cols>
    <col min="1" max="1" width="11.42578125" style="365"/>
    <col min="2" max="2" width="30.28515625" style="365" bestFit="1" customWidth="1"/>
    <col min="3" max="3" width="41.85546875" style="365" bestFit="1" customWidth="1"/>
    <col min="4" max="4" width="10.85546875" style="365" hidden="1" customWidth="1" outlineLevel="1"/>
    <col min="5" max="5" width="10.42578125" style="365" hidden="1" customWidth="1" outlineLevel="1"/>
    <col min="6" max="6" width="11.5703125" style="365" hidden="1" customWidth="1" outlineLevel="1"/>
    <col min="7" max="7" width="9.7109375" style="365" hidden="1" customWidth="1" outlineLevel="1"/>
    <col min="8" max="8" width="10.140625" style="365" hidden="1" customWidth="1" outlineLevel="1"/>
    <col min="9" max="9" width="10.5703125" style="365" hidden="1" customWidth="1" outlineLevel="1"/>
    <col min="10" max="10" width="9.85546875" style="365" hidden="1" customWidth="1" outlineLevel="1"/>
    <col min="11" max="11" width="10.5703125" style="365" hidden="1" customWidth="1" outlineLevel="1"/>
    <col min="12" max="12" width="10.85546875" style="365" hidden="1" customWidth="1" outlineLevel="1"/>
    <col min="13" max="13" width="9.5703125" style="365" hidden="1" customWidth="1" outlineLevel="1"/>
    <col min="14" max="14" width="10.140625" style="365" hidden="1" customWidth="1" outlineLevel="1"/>
    <col min="15" max="15" width="11.140625" style="365" bestFit="1" customWidth="1" outlineLevel="1"/>
    <col min="16" max="16" width="10" style="365" bestFit="1" customWidth="1"/>
    <col min="17" max="17" width="10.85546875" style="365" bestFit="1" customWidth="1" outlineLevel="1"/>
    <col min="18" max="18" width="10.42578125" style="365" bestFit="1" customWidth="1" outlineLevel="1"/>
    <col min="19" max="19" width="11.5703125" style="365" bestFit="1" customWidth="1" outlineLevel="1"/>
    <col min="20" max="21" width="10.42578125" style="365" bestFit="1" customWidth="1" outlineLevel="1"/>
    <col min="22" max="22" width="10.5703125" style="365" bestFit="1" customWidth="1" outlineLevel="1"/>
    <col min="23" max="23" width="11.140625" style="365" bestFit="1" customWidth="1" outlineLevel="1"/>
    <col min="24" max="24" width="11.5703125" style="365" bestFit="1" customWidth="1" outlineLevel="1"/>
    <col min="25" max="26" width="11.85546875" style="365" bestFit="1" customWidth="1" outlineLevel="1"/>
    <col min="27" max="28" width="12.140625" style="365" bestFit="1" customWidth="1" outlineLevel="1"/>
    <col min="29" max="29" width="10.5703125" style="365" bestFit="1" customWidth="1"/>
    <col min="30" max="30" width="11.5703125" style="365" bestFit="1" customWidth="1" outlineLevel="1"/>
    <col min="31" max="33" width="12.140625" style="365" bestFit="1" customWidth="1" outlineLevel="1"/>
    <col min="34" max="34" width="11.85546875" style="365" bestFit="1" customWidth="1" outlineLevel="1"/>
    <col min="35" max="37" width="12.140625" style="365" bestFit="1" customWidth="1" outlineLevel="1"/>
    <col min="38" max="38" width="11.85546875" style="365" bestFit="1" customWidth="1" outlineLevel="1"/>
    <col min="39" max="41" width="12.140625" style="365" bestFit="1" customWidth="1" outlineLevel="1"/>
    <col min="42" max="42" width="10.140625" style="365" bestFit="1" customWidth="1"/>
    <col min="43" max="45" width="12.140625" style="365" bestFit="1" customWidth="1" outlineLevel="1"/>
    <col min="46" max="46" width="11.85546875" style="365" bestFit="1" customWidth="1" outlineLevel="1"/>
    <col min="47" max="47" width="11.5703125" style="365" bestFit="1" customWidth="1" outlineLevel="1"/>
    <col min="48" max="49" width="11.85546875" style="365" bestFit="1" customWidth="1" outlineLevel="1"/>
    <col min="50" max="53" width="12.140625" style="365" bestFit="1" customWidth="1" outlineLevel="1"/>
    <col min="54" max="54" width="11.5703125" style="365" bestFit="1" customWidth="1" outlineLevel="1"/>
    <col min="55" max="55" width="10" style="365" bestFit="1" customWidth="1"/>
    <col min="56" max="57" width="12.140625" style="365" bestFit="1" customWidth="1" outlineLevel="1"/>
    <col min="58" max="58" width="11.85546875" style="365" bestFit="1" customWidth="1" outlineLevel="1"/>
    <col min="59" max="59" width="12.140625" style="365" bestFit="1" customWidth="1" outlineLevel="1"/>
    <col min="60" max="61" width="11.85546875" style="365" bestFit="1" customWidth="1" outlineLevel="1"/>
    <col min="62" max="62" width="12.140625" style="365" bestFit="1" customWidth="1" outlineLevel="1"/>
    <col min="63" max="63" width="11.85546875" style="365" bestFit="1" customWidth="1" outlineLevel="1"/>
    <col min="64" max="65" width="12.140625" style="365" bestFit="1" customWidth="1" outlineLevel="1"/>
    <col min="66" max="67" width="11.85546875" style="365" bestFit="1" customWidth="1" outlineLevel="1"/>
    <col min="68" max="68" width="11" style="365" bestFit="1" customWidth="1"/>
    <col min="69" max="69" width="12.140625" style="365" bestFit="1" customWidth="1" outlineLevel="1"/>
    <col min="70" max="70" width="11.5703125" style="365" bestFit="1" customWidth="1" outlineLevel="1"/>
    <col min="71" max="71" width="11.85546875" style="365" bestFit="1" customWidth="1" outlineLevel="1"/>
    <col min="72" max="72" width="12.140625" style="365" bestFit="1" customWidth="1" outlineLevel="1"/>
    <col min="73" max="76" width="11.85546875" style="365" bestFit="1" customWidth="1" outlineLevel="1"/>
    <col min="77" max="78" width="11.5703125" style="365" bestFit="1" customWidth="1" outlineLevel="1"/>
    <col min="79" max="80" width="11.85546875" style="365" bestFit="1" customWidth="1" outlineLevel="1"/>
    <col min="81" max="81" width="11.28515625" style="365" bestFit="1" customWidth="1"/>
    <col min="82" max="83" width="11.5703125" style="365" bestFit="1" customWidth="1" outlineLevel="1"/>
    <col min="84" max="85" width="11.28515625" style="365" bestFit="1" customWidth="1" outlineLevel="1"/>
    <col min="86" max="86" width="10.7109375" style="365" bestFit="1" customWidth="1" outlineLevel="1"/>
    <col min="87" max="89" width="11.28515625" style="365" bestFit="1" customWidth="1" outlineLevel="1"/>
    <col min="90" max="92" width="11" style="365" bestFit="1" customWidth="1" outlineLevel="1"/>
    <col min="93" max="93" width="11.28515625" style="365" bestFit="1" customWidth="1" outlineLevel="1"/>
    <col min="94" max="94" width="11" style="365" bestFit="1" customWidth="1"/>
    <col min="95" max="95" width="10.85546875" style="365" bestFit="1" customWidth="1" outlineLevel="1"/>
    <col min="96" max="96" width="11" style="365" bestFit="1" customWidth="1" outlineLevel="1"/>
    <col min="97" max="97" width="11.5703125" style="365" bestFit="1" customWidth="1" outlineLevel="1"/>
    <col min="98" max="98" width="11.28515625" style="365" bestFit="1" customWidth="1" outlineLevel="1"/>
    <col min="99" max="99" width="11" style="365" bestFit="1" customWidth="1" outlineLevel="1"/>
    <col min="100" max="100" width="11.28515625" style="365" bestFit="1" customWidth="1" outlineLevel="1"/>
    <col min="101" max="101" width="11" style="365" bestFit="1" customWidth="1" outlineLevel="1"/>
    <col min="102" max="102" width="11.28515625" style="365" bestFit="1" customWidth="1" outlineLevel="1"/>
    <col min="103" max="103" width="10.85546875" style="365" bestFit="1" customWidth="1" outlineLevel="1"/>
    <col min="104" max="105" width="11.28515625" style="365" bestFit="1" customWidth="1" outlineLevel="1"/>
    <col min="106" max="106" width="11" style="365" bestFit="1" customWidth="1" outlineLevel="1"/>
    <col min="107" max="107" width="11.28515625" style="365" bestFit="1" customWidth="1"/>
    <col min="108" max="108" width="11.28515625" style="365" bestFit="1" customWidth="1" outlineLevel="1"/>
    <col min="109" max="109" width="10.7109375" style="365" bestFit="1" customWidth="1" outlineLevel="1"/>
    <col min="110" max="110" width="11.5703125" style="365" bestFit="1" customWidth="1" outlineLevel="1"/>
    <col min="111" max="112" width="11.28515625" style="365" bestFit="1" customWidth="1" outlineLevel="1"/>
    <col min="113" max="113" width="11" style="365" bestFit="1" customWidth="1" outlineLevel="1"/>
    <col min="114" max="116" width="11.28515625" style="365" bestFit="1" customWidth="1" outlineLevel="1"/>
    <col min="117" max="117" width="11" style="365" bestFit="1" customWidth="1" outlineLevel="1"/>
    <col min="118" max="118" width="11.28515625" style="365" bestFit="1" customWidth="1" outlineLevel="1"/>
    <col min="119" max="119" width="11" style="365" bestFit="1" customWidth="1" outlineLevel="1"/>
    <col min="120" max="120" width="11.28515625" style="365" bestFit="1" customWidth="1"/>
    <col min="121" max="122" width="11.28515625" style="365" bestFit="1" customWidth="1" outlineLevel="1"/>
    <col min="123" max="123" width="11.5703125" style="365" bestFit="1" customWidth="1" outlineLevel="1"/>
    <col min="124" max="124" width="10.7109375" style="365" bestFit="1" customWidth="1" outlineLevel="1"/>
    <col min="125" max="132" width="11.28515625" style="365" bestFit="1" customWidth="1" outlineLevel="1"/>
    <col min="133" max="133" width="11.28515625" style="365" bestFit="1" customWidth="1"/>
    <col min="134" max="16384" width="11.42578125" style="365"/>
  </cols>
  <sheetData>
    <row r="1" spans="3:133" x14ac:dyDescent="0.2">
      <c r="D1" s="475" t="s">
        <v>215</v>
      </c>
      <c r="E1" s="475"/>
      <c r="F1" s="475"/>
      <c r="G1" s="475"/>
      <c r="H1" s="475"/>
      <c r="I1" s="475"/>
      <c r="J1" s="475"/>
      <c r="K1" s="475"/>
      <c r="L1" s="475"/>
      <c r="M1" s="475"/>
      <c r="N1" s="475"/>
      <c r="O1" s="475"/>
    </row>
    <row r="2" spans="3:133" s="387" customFormat="1" x14ac:dyDescent="0.2">
      <c r="D2" s="387">
        <v>2025</v>
      </c>
      <c r="E2" s="387">
        <v>2025</v>
      </c>
      <c r="F2" s="387">
        <v>2025</v>
      </c>
      <c r="G2" s="387">
        <v>2025</v>
      </c>
      <c r="H2" s="387">
        <v>2025</v>
      </c>
      <c r="I2" s="387">
        <v>2025</v>
      </c>
      <c r="J2" s="387">
        <v>2025</v>
      </c>
      <c r="K2" s="387">
        <v>2025</v>
      </c>
      <c r="L2" s="387">
        <v>2025</v>
      </c>
      <c r="M2" s="387">
        <v>2025</v>
      </c>
      <c r="N2" s="387">
        <v>2025</v>
      </c>
      <c r="O2" s="387">
        <v>2025</v>
      </c>
      <c r="P2" s="388">
        <v>2025</v>
      </c>
      <c r="Q2" s="387">
        <v>2026</v>
      </c>
      <c r="R2" s="387">
        <v>2026</v>
      </c>
      <c r="S2" s="387">
        <v>2026</v>
      </c>
      <c r="T2" s="387">
        <v>2026</v>
      </c>
      <c r="U2" s="387">
        <v>2026</v>
      </c>
      <c r="V2" s="387">
        <v>2026</v>
      </c>
      <c r="W2" s="387">
        <v>2026</v>
      </c>
      <c r="X2" s="387">
        <v>2026</v>
      </c>
      <c r="Y2" s="387">
        <v>2026</v>
      </c>
      <c r="Z2" s="387">
        <v>2026</v>
      </c>
      <c r="AA2" s="387">
        <v>2026</v>
      </c>
      <c r="AB2" s="387">
        <v>2026</v>
      </c>
      <c r="AC2" s="388">
        <v>2026</v>
      </c>
      <c r="AD2" s="387">
        <v>2027</v>
      </c>
      <c r="AE2" s="387">
        <v>2027</v>
      </c>
      <c r="AF2" s="387">
        <v>2027</v>
      </c>
      <c r="AG2" s="387">
        <v>2027</v>
      </c>
      <c r="AH2" s="387">
        <v>2027</v>
      </c>
      <c r="AI2" s="387">
        <v>2027</v>
      </c>
      <c r="AJ2" s="387">
        <v>2027</v>
      </c>
      <c r="AK2" s="387">
        <v>2027</v>
      </c>
      <c r="AL2" s="387">
        <v>2027</v>
      </c>
      <c r="AM2" s="387">
        <v>2027</v>
      </c>
      <c r="AN2" s="387">
        <v>2027</v>
      </c>
      <c r="AO2" s="387">
        <v>2027</v>
      </c>
      <c r="AP2" s="388">
        <v>2027</v>
      </c>
      <c r="AQ2" s="387">
        <v>2028</v>
      </c>
      <c r="AR2" s="387">
        <v>2028</v>
      </c>
      <c r="AS2" s="387">
        <v>2028</v>
      </c>
      <c r="AT2" s="387">
        <v>2028</v>
      </c>
      <c r="AU2" s="387">
        <v>2028</v>
      </c>
      <c r="AV2" s="387">
        <v>2028</v>
      </c>
      <c r="AW2" s="387">
        <v>2028</v>
      </c>
      <c r="AX2" s="387">
        <v>2028</v>
      </c>
      <c r="AY2" s="387">
        <v>2028</v>
      </c>
      <c r="AZ2" s="387">
        <v>2028</v>
      </c>
      <c r="BA2" s="387">
        <v>2028</v>
      </c>
      <c r="BB2" s="387">
        <v>2028</v>
      </c>
      <c r="BC2" s="388">
        <v>2028</v>
      </c>
      <c r="BD2" s="387">
        <v>2029</v>
      </c>
      <c r="BE2" s="387">
        <v>2029</v>
      </c>
      <c r="BF2" s="387">
        <v>2029</v>
      </c>
      <c r="BG2" s="387">
        <v>2029</v>
      </c>
      <c r="BH2" s="387">
        <v>2029</v>
      </c>
      <c r="BI2" s="387">
        <v>2029</v>
      </c>
      <c r="BJ2" s="387">
        <v>2029</v>
      </c>
      <c r="BK2" s="387">
        <v>2029</v>
      </c>
      <c r="BL2" s="387">
        <v>2029</v>
      </c>
      <c r="BM2" s="387">
        <v>2029</v>
      </c>
      <c r="BN2" s="387">
        <v>2029</v>
      </c>
      <c r="BO2" s="387">
        <v>2029</v>
      </c>
      <c r="BP2" s="388">
        <v>2029</v>
      </c>
      <c r="BQ2" s="387">
        <v>2030</v>
      </c>
      <c r="BR2" s="387">
        <v>2030</v>
      </c>
      <c r="BS2" s="387">
        <v>2030</v>
      </c>
      <c r="BT2" s="387">
        <v>2030</v>
      </c>
      <c r="BU2" s="387">
        <v>2030</v>
      </c>
      <c r="BV2" s="387">
        <v>2030</v>
      </c>
      <c r="BW2" s="387">
        <v>2030</v>
      </c>
      <c r="BX2" s="387">
        <v>2030</v>
      </c>
      <c r="BY2" s="387">
        <v>2030</v>
      </c>
      <c r="BZ2" s="387">
        <v>2030</v>
      </c>
      <c r="CA2" s="387">
        <v>2030</v>
      </c>
      <c r="CB2" s="387">
        <v>2030</v>
      </c>
      <c r="CC2" s="388">
        <v>2030</v>
      </c>
      <c r="CD2" s="387">
        <v>2031</v>
      </c>
      <c r="CE2" s="387">
        <v>2031</v>
      </c>
      <c r="CF2" s="387">
        <v>2031</v>
      </c>
      <c r="CG2" s="387">
        <v>2031</v>
      </c>
      <c r="CH2" s="387">
        <v>2031</v>
      </c>
      <c r="CI2" s="387">
        <v>2031</v>
      </c>
      <c r="CJ2" s="387">
        <v>2031</v>
      </c>
      <c r="CK2" s="387">
        <v>2031</v>
      </c>
      <c r="CL2" s="387">
        <v>2031</v>
      </c>
      <c r="CM2" s="387">
        <v>2031</v>
      </c>
      <c r="CN2" s="387">
        <v>2031</v>
      </c>
      <c r="CO2" s="387">
        <v>2031</v>
      </c>
      <c r="CP2" s="388">
        <v>2031</v>
      </c>
      <c r="CQ2" s="387">
        <v>2032</v>
      </c>
      <c r="CR2" s="387">
        <v>2032</v>
      </c>
      <c r="CS2" s="387">
        <v>2032</v>
      </c>
      <c r="CT2" s="387">
        <v>2032</v>
      </c>
      <c r="CU2" s="387">
        <v>2032</v>
      </c>
      <c r="CV2" s="387">
        <v>2032</v>
      </c>
      <c r="CW2" s="387">
        <v>2032</v>
      </c>
      <c r="CX2" s="387">
        <v>2032</v>
      </c>
      <c r="CY2" s="387">
        <v>2032</v>
      </c>
      <c r="CZ2" s="387">
        <v>2032</v>
      </c>
      <c r="DA2" s="387">
        <v>2032</v>
      </c>
      <c r="DB2" s="387">
        <v>2032</v>
      </c>
      <c r="DC2" s="388">
        <v>2032</v>
      </c>
      <c r="DD2" s="387">
        <v>2033</v>
      </c>
      <c r="DE2" s="387">
        <v>2033</v>
      </c>
      <c r="DF2" s="387">
        <v>2033</v>
      </c>
      <c r="DG2" s="387">
        <v>2033</v>
      </c>
      <c r="DH2" s="387">
        <v>2033</v>
      </c>
      <c r="DI2" s="387">
        <v>2033</v>
      </c>
      <c r="DJ2" s="387">
        <v>2033</v>
      </c>
      <c r="DK2" s="387">
        <v>2033</v>
      </c>
      <c r="DL2" s="387">
        <v>2033</v>
      </c>
      <c r="DM2" s="387">
        <v>2033</v>
      </c>
      <c r="DN2" s="387">
        <v>2033</v>
      </c>
      <c r="DO2" s="387">
        <v>2033</v>
      </c>
      <c r="DP2" s="388">
        <v>2033</v>
      </c>
      <c r="DQ2" s="387">
        <v>2034</v>
      </c>
      <c r="DR2" s="387">
        <v>2034</v>
      </c>
      <c r="DS2" s="387">
        <v>2034</v>
      </c>
      <c r="DT2" s="387">
        <v>2034</v>
      </c>
      <c r="DU2" s="387">
        <v>2034</v>
      </c>
      <c r="DV2" s="387">
        <v>2034</v>
      </c>
      <c r="DW2" s="387">
        <v>2034</v>
      </c>
      <c r="DX2" s="387">
        <v>2034</v>
      </c>
      <c r="DY2" s="387">
        <v>2034</v>
      </c>
      <c r="DZ2" s="387">
        <v>2034</v>
      </c>
      <c r="EA2" s="387">
        <v>2034</v>
      </c>
      <c r="EB2" s="387">
        <v>2034</v>
      </c>
      <c r="EC2" s="388">
        <v>2034</v>
      </c>
    </row>
    <row r="3" spans="3:133" s="366" customFormat="1" x14ac:dyDescent="0.2">
      <c r="D3" s="366">
        <v>1</v>
      </c>
      <c r="E3" s="366">
        <v>2</v>
      </c>
      <c r="F3" s="366">
        <v>3</v>
      </c>
      <c r="G3" s="366">
        <v>4</v>
      </c>
      <c r="H3" s="366">
        <v>5</v>
      </c>
      <c r="I3" s="366">
        <v>6</v>
      </c>
      <c r="J3" s="366">
        <v>7</v>
      </c>
      <c r="K3" s="366">
        <v>8</v>
      </c>
      <c r="L3" s="366">
        <v>9</v>
      </c>
      <c r="M3" s="366">
        <v>10</v>
      </c>
      <c r="N3" s="366">
        <v>11</v>
      </c>
      <c r="O3" s="366">
        <v>12</v>
      </c>
      <c r="P3" s="367" t="s">
        <v>232</v>
      </c>
      <c r="Q3" s="366">
        <v>1</v>
      </c>
      <c r="R3" s="366">
        <v>2</v>
      </c>
      <c r="S3" s="366">
        <v>3</v>
      </c>
      <c r="T3" s="366">
        <v>4</v>
      </c>
      <c r="U3" s="366">
        <v>5</v>
      </c>
      <c r="V3" s="366">
        <v>6</v>
      </c>
      <c r="W3" s="366">
        <v>7</v>
      </c>
      <c r="X3" s="366">
        <v>8</v>
      </c>
      <c r="Y3" s="366">
        <v>9</v>
      </c>
      <c r="Z3" s="366">
        <v>10</v>
      </c>
      <c r="AA3" s="366">
        <v>11</v>
      </c>
      <c r="AB3" s="366">
        <v>12</v>
      </c>
      <c r="AC3" s="367" t="s">
        <v>232</v>
      </c>
      <c r="AD3" s="366">
        <v>1</v>
      </c>
      <c r="AE3" s="366">
        <v>2</v>
      </c>
      <c r="AF3" s="366">
        <v>3</v>
      </c>
      <c r="AG3" s="366">
        <v>4</v>
      </c>
      <c r="AH3" s="366">
        <v>5</v>
      </c>
      <c r="AI3" s="366">
        <v>6</v>
      </c>
      <c r="AJ3" s="366">
        <v>7</v>
      </c>
      <c r="AK3" s="366">
        <v>8</v>
      </c>
      <c r="AL3" s="366">
        <v>9</v>
      </c>
      <c r="AM3" s="366">
        <v>10</v>
      </c>
      <c r="AN3" s="366">
        <v>11</v>
      </c>
      <c r="AO3" s="366">
        <v>12</v>
      </c>
      <c r="AP3" s="367" t="s">
        <v>232</v>
      </c>
      <c r="AQ3" s="366">
        <v>1</v>
      </c>
      <c r="AR3" s="366">
        <v>2</v>
      </c>
      <c r="AS3" s="366">
        <v>3</v>
      </c>
      <c r="AT3" s="366">
        <v>4</v>
      </c>
      <c r="AU3" s="366">
        <v>5</v>
      </c>
      <c r="AV3" s="366">
        <v>6</v>
      </c>
      <c r="AW3" s="366">
        <v>7</v>
      </c>
      <c r="AX3" s="366">
        <v>8</v>
      </c>
      <c r="AY3" s="366">
        <v>9</v>
      </c>
      <c r="AZ3" s="366">
        <v>10</v>
      </c>
      <c r="BA3" s="366">
        <v>11</v>
      </c>
      <c r="BB3" s="366">
        <v>12</v>
      </c>
      <c r="BC3" s="367" t="s">
        <v>232</v>
      </c>
      <c r="BD3" s="366">
        <v>1</v>
      </c>
      <c r="BE3" s="366">
        <v>2</v>
      </c>
      <c r="BF3" s="366">
        <v>3</v>
      </c>
      <c r="BG3" s="366">
        <v>4</v>
      </c>
      <c r="BH3" s="366">
        <v>5</v>
      </c>
      <c r="BI3" s="366">
        <v>6</v>
      </c>
      <c r="BJ3" s="366">
        <v>7</v>
      </c>
      <c r="BK3" s="366">
        <v>8</v>
      </c>
      <c r="BL3" s="366">
        <v>9</v>
      </c>
      <c r="BM3" s="366">
        <v>10</v>
      </c>
      <c r="BN3" s="366">
        <v>11</v>
      </c>
      <c r="BO3" s="366">
        <v>12</v>
      </c>
      <c r="BP3" s="367" t="s">
        <v>232</v>
      </c>
      <c r="BQ3" s="366">
        <v>1</v>
      </c>
      <c r="BR3" s="366">
        <v>2</v>
      </c>
      <c r="BS3" s="366">
        <v>3</v>
      </c>
      <c r="BT3" s="366">
        <v>4</v>
      </c>
      <c r="BU3" s="366">
        <v>5</v>
      </c>
      <c r="BV3" s="366">
        <v>6</v>
      </c>
      <c r="BW3" s="366">
        <v>7</v>
      </c>
      <c r="BX3" s="366">
        <v>8</v>
      </c>
      <c r="BY3" s="366">
        <v>9</v>
      </c>
      <c r="BZ3" s="366">
        <v>10</v>
      </c>
      <c r="CA3" s="366">
        <v>11</v>
      </c>
      <c r="CB3" s="366">
        <v>12</v>
      </c>
      <c r="CC3" s="367" t="s">
        <v>232</v>
      </c>
      <c r="CD3" s="366">
        <v>1</v>
      </c>
      <c r="CE3" s="366">
        <v>2</v>
      </c>
      <c r="CF3" s="366">
        <v>3</v>
      </c>
      <c r="CG3" s="366">
        <v>4</v>
      </c>
      <c r="CH3" s="366">
        <v>5</v>
      </c>
      <c r="CI3" s="366">
        <v>6</v>
      </c>
      <c r="CJ3" s="366">
        <v>7</v>
      </c>
      <c r="CK3" s="366">
        <v>8</v>
      </c>
      <c r="CL3" s="366">
        <v>9</v>
      </c>
      <c r="CM3" s="366">
        <v>10</v>
      </c>
      <c r="CN3" s="366">
        <v>11</v>
      </c>
      <c r="CO3" s="366">
        <v>12</v>
      </c>
      <c r="CP3" s="367" t="s">
        <v>232</v>
      </c>
      <c r="CQ3" s="366">
        <v>1</v>
      </c>
      <c r="CR3" s="366">
        <v>2</v>
      </c>
      <c r="CS3" s="366">
        <v>3</v>
      </c>
      <c r="CT3" s="366">
        <v>4</v>
      </c>
      <c r="CU3" s="366">
        <v>5</v>
      </c>
      <c r="CV3" s="366">
        <v>6</v>
      </c>
      <c r="CW3" s="366">
        <v>7</v>
      </c>
      <c r="CX3" s="366">
        <v>8</v>
      </c>
      <c r="CY3" s="366">
        <v>9</v>
      </c>
      <c r="CZ3" s="366">
        <v>10</v>
      </c>
      <c r="DA3" s="366">
        <v>11</v>
      </c>
      <c r="DB3" s="366">
        <v>12</v>
      </c>
      <c r="DC3" s="367" t="s">
        <v>232</v>
      </c>
      <c r="DD3" s="366">
        <v>1</v>
      </c>
      <c r="DE3" s="366">
        <v>2</v>
      </c>
      <c r="DF3" s="366">
        <v>3</v>
      </c>
      <c r="DG3" s="366">
        <v>4</v>
      </c>
      <c r="DH3" s="366">
        <v>5</v>
      </c>
      <c r="DI3" s="366">
        <v>6</v>
      </c>
      <c r="DJ3" s="366">
        <v>7</v>
      </c>
      <c r="DK3" s="366">
        <v>8</v>
      </c>
      <c r="DL3" s="366">
        <v>9</v>
      </c>
      <c r="DM3" s="366">
        <v>10</v>
      </c>
      <c r="DN3" s="366">
        <v>11</v>
      </c>
      <c r="DO3" s="366">
        <v>12</v>
      </c>
      <c r="DP3" s="367" t="s">
        <v>232</v>
      </c>
      <c r="DQ3" s="366">
        <v>1</v>
      </c>
      <c r="DR3" s="366">
        <v>2</v>
      </c>
      <c r="DS3" s="366">
        <v>3</v>
      </c>
      <c r="DT3" s="366">
        <v>4</v>
      </c>
      <c r="DU3" s="366">
        <v>5</v>
      </c>
      <c r="DV3" s="366">
        <v>6</v>
      </c>
      <c r="DW3" s="366">
        <v>7</v>
      </c>
      <c r="DX3" s="366">
        <v>8</v>
      </c>
      <c r="DY3" s="366">
        <v>9</v>
      </c>
      <c r="DZ3" s="366">
        <v>10</v>
      </c>
      <c r="EA3" s="366">
        <v>11</v>
      </c>
      <c r="EB3" s="366">
        <v>12</v>
      </c>
      <c r="EC3" s="367" t="s">
        <v>232</v>
      </c>
    </row>
    <row r="4" spans="3:133" s="368" customFormat="1" x14ac:dyDescent="0.2">
      <c r="D4" s="368">
        <f t="shared" ref="D4:AI4" si="0">DATE(D2,D3,1)</f>
        <v>45658</v>
      </c>
      <c r="E4" s="368">
        <f t="shared" si="0"/>
        <v>45689</v>
      </c>
      <c r="F4" s="368">
        <f t="shared" si="0"/>
        <v>45717</v>
      </c>
      <c r="G4" s="368">
        <f t="shared" si="0"/>
        <v>45748</v>
      </c>
      <c r="H4" s="368">
        <f t="shared" si="0"/>
        <v>45778</v>
      </c>
      <c r="I4" s="368">
        <f t="shared" si="0"/>
        <v>45809</v>
      </c>
      <c r="J4" s="368">
        <f t="shared" si="0"/>
        <v>45839</v>
      </c>
      <c r="K4" s="368">
        <f t="shared" si="0"/>
        <v>45870</v>
      </c>
      <c r="L4" s="368">
        <f t="shared" si="0"/>
        <v>45901</v>
      </c>
      <c r="M4" s="368">
        <f t="shared" si="0"/>
        <v>45931</v>
      </c>
      <c r="N4" s="368">
        <f t="shared" si="0"/>
        <v>45962</v>
      </c>
      <c r="O4" s="368">
        <f t="shared" si="0"/>
        <v>45992</v>
      </c>
      <c r="P4" s="369">
        <f>DATE(P2,12,31)</f>
        <v>46022</v>
      </c>
      <c r="Q4" s="368">
        <f t="shared" si="0"/>
        <v>46023</v>
      </c>
      <c r="R4" s="368">
        <f t="shared" si="0"/>
        <v>46054</v>
      </c>
      <c r="S4" s="368">
        <f t="shared" si="0"/>
        <v>46082</v>
      </c>
      <c r="T4" s="368">
        <f t="shared" si="0"/>
        <v>46113</v>
      </c>
      <c r="U4" s="368">
        <f t="shared" si="0"/>
        <v>46143</v>
      </c>
      <c r="V4" s="368">
        <f t="shared" si="0"/>
        <v>46174</v>
      </c>
      <c r="W4" s="368">
        <f t="shared" si="0"/>
        <v>46204</v>
      </c>
      <c r="X4" s="368">
        <f t="shared" si="0"/>
        <v>46235</v>
      </c>
      <c r="Y4" s="368">
        <f t="shared" si="0"/>
        <v>46266</v>
      </c>
      <c r="Z4" s="368">
        <f t="shared" si="0"/>
        <v>46296</v>
      </c>
      <c r="AA4" s="368">
        <f t="shared" si="0"/>
        <v>46327</v>
      </c>
      <c r="AB4" s="368">
        <f t="shared" si="0"/>
        <v>46357</v>
      </c>
      <c r="AC4" s="369">
        <f>DATE(AC2,12,31)</f>
        <v>46387</v>
      </c>
      <c r="AD4" s="368">
        <f t="shared" si="0"/>
        <v>46388</v>
      </c>
      <c r="AE4" s="368">
        <f t="shared" si="0"/>
        <v>46419</v>
      </c>
      <c r="AF4" s="368">
        <f t="shared" si="0"/>
        <v>46447</v>
      </c>
      <c r="AG4" s="368">
        <f t="shared" si="0"/>
        <v>46478</v>
      </c>
      <c r="AH4" s="368">
        <f t="shared" si="0"/>
        <v>46508</v>
      </c>
      <c r="AI4" s="368">
        <f t="shared" si="0"/>
        <v>46539</v>
      </c>
      <c r="AJ4" s="368">
        <f t="shared" ref="AJ4:BO4" si="1">DATE(AJ2,AJ3,1)</f>
        <v>46569</v>
      </c>
      <c r="AK4" s="368">
        <f t="shared" si="1"/>
        <v>46600</v>
      </c>
      <c r="AL4" s="368">
        <f t="shared" si="1"/>
        <v>46631</v>
      </c>
      <c r="AM4" s="368">
        <f t="shared" si="1"/>
        <v>46661</v>
      </c>
      <c r="AN4" s="368">
        <f t="shared" si="1"/>
        <v>46692</v>
      </c>
      <c r="AO4" s="368">
        <f t="shared" si="1"/>
        <v>46722</v>
      </c>
      <c r="AP4" s="369">
        <f>DATE(AP2,12,31)</f>
        <v>46752</v>
      </c>
      <c r="AQ4" s="368">
        <f t="shared" si="1"/>
        <v>46753</v>
      </c>
      <c r="AR4" s="368">
        <f t="shared" si="1"/>
        <v>46784</v>
      </c>
      <c r="AS4" s="368">
        <f t="shared" si="1"/>
        <v>46813</v>
      </c>
      <c r="AT4" s="368">
        <f t="shared" si="1"/>
        <v>46844</v>
      </c>
      <c r="AU4" s="368">
        <f t="shared" si="1"/>
        <v>46874</v>
      </c>
      <c r="AV4" s="368">
        <f t="shared" si="1"/>
        <v>46905</v>
      </c>
      <c r="AW4" s="368">
        <f t="shared" si="1"/>
        <v>46935</v>
      </c>
      <c r="AX4" s="368">
        <f t="shared" si="1"/>
        <v>46966</v>
      </c>
      <c r="AY4" s="368">
        <f t="shared" si="1"/>
        <v>46997</v>
      </c>
      <c r="AZ4" s="368">
        <f t="shared" si="1"/>
        <v>47027</v>
      </c>
      <c r="BA4" s="368">
        <f t="shared" si="1"/>
        <v>47058</v>
      </c>
      <c r="BB4" s="368">
        <f t="shared" si="1"/>
        <v>47088</v>
      </c>
      <c r="BC4" s="369">
        <f>DATE(BC2,12,31)</f>
        <v>47118</v>
      </c>
      <c r="BD4" s="368">
        <f t="shared" si="1"/>
        <v>47119</v>
      </c>
      <c r="BE4" s="368">
        <f t="shared" si="1"/>
        <v>47150</v>
      </c>
      <c r="BF4" s="368">
        <f t="shared" si="1"/>
        <v>47178</v>
      </c>
      <c r="BG4" s="368">
        <f t="shared" si="1"/>
        <v>47209</v>
      </c>
      <c r="BH4" s="368">
        <f t="shared" si="1"/>
        <v>47239</v>
      </c>
      <c r="BI4" s="368">
        <f t="shared" si="1"/>
        <v>47270</v>
      </c>
      <c r="BJ4" s="368">
        <f t="shared" si="1"/>
        <v>47300</v>
      </c>
      <c r="BK4" s="368">
        <f t="shared" si="1"/>
        <v>47331</v>
      </c>
      <c r="BL4" s="368">
        <f t="shared" si="1"/>
        <v>47362</v>
      </c>
      <c r="BM4" s="368">
        <f t="shared" si="1"/>
        <v>47392</v>
      </c>
      <c r="BN4" s="368">
        <f t="shared" si="1"/>
        <v>47423</v>
      </c>
      <c r="BO4" s="368">
        <f t="shared" si="1"/>
        <v>47453</v>
      </c>
      <c r="BP4" s="369">
        <f>DATE(BP2,12,31)</f>
        <v>47483</v>
      </c>
      <c r="BQ4" s="368">
        <f t="shared" ref="BQ4:CU4" si="2">DATE(BQ2,BQ3,1)</f>
        <v>47484</v>
      </c>
      <c r="BR4" s="368">
        <f t="shared" si="2"/>
        <v>47515</v>
      </c>
      <c r="BS4" s="368">
        <f t="shared" si="2"/>
        <v>47543</v>
      </c>
      <c r="BT4" s="368">
        <f t="shared" si="2"/>
        <v>47574</v>
      </c>
      <c r="BU4" s="368">
        <f t="shared" si="2"/>
        <v>47604</v>
      </c>
      <c r="BV4" s="368">
        <f t="shared" si="2"/>
        <v>47635</v>
      </c>
      <c r="BW4" s="368">
        <f t="shared" si="2"/>
        <v>47665</v>
      </c>
      <c r="BX4" s="368">
        <f t="shared" si="2"/>
        <v>47696</v>
      </c>
      <c r="BY4" s="368">
        <f t="shared" si="2"/>
        <v>47727</v>
      </c>
      <c r="BZ4" s="368">
        <f t="shared" si="2"/>
        <v>47757</v>
      </c>
      <c r="CA4" s="368">
        <f t="shared" si="2"/>
        <v>47788</v>
      </c>
      <c r="CB4" s="368">
        <f t="shared" si="2"/>
        <v>47818</v>
      </c>
      <c r="CC4" s="369">
        <f>DATE(CC2,12,31)</f>
        <v>47848</v>
      </c>
      <c r="CD4" s="368">
        <f t="shared" si="2"/>
        <v>47849</v>
      </c>
      <c r="CE4" s="368">
        <f t="shared" si="2"/>
        <v>47880</v>
      </c>
      <c r="CF4" s="368">
        <f t="shared" si="2"/>
        <v>47908</v>
      </c>
      <c r="CG4" s="368">
        <f t="shared" si="2"/>
        <v>47939</v>
      </c>
      <c r="CH4" s="368">
        <f t="shared" si="2"/>
        <v>47969</v>
      </c>
      <c r="CI4" s="368">
        <f t="shared" si="2"/>
        <v>48000</v>
      </c>
      <c r="CJ4" s="368">
        <f t="shared" si="2"/>
        <v>48030</v>
      </c>
      <c r="CK4" s="368">
        <f t="shared" si="2"/>
        <v>48061</v>
      </c>
      <c r="CL4" s="368">
        <f t="shared" si="2"/>
        <v>48092</v>
      </c>
      <c r="CM4" s="368">
        <f t="shared" si="2"/>
        <v>48122</v>
      </c>
      <c r="CN4" s="368">
        <f t="shared" si="2"/>
        <v>48153</v>
      </c>
      <c r="CO4" s="368">
        <f t="shared" si="2"/>
        <v>48183</v>
      </c>
      <c r="CP4" s="369">
        <f>DATE(CP2,12,31)</f>
        <v>48213</v>
      </c>
      <c r="CQ4" s="368">
        <f t="shared" si="2"/>
        <v>48214</v>
      </c>
      <c r="CR4" s="368">
        <f t="shared" si="2"/>
        <v>48245</v>
      </c>
      <c r="CS4" s="368">
        <f t="shared" si="2"/>
        <v>48274</v>
      </c>
      <c r="CT4" s="368">
        <f t="shared" si="2"/>
        <v>48305</v>
      </c>
      <c r="CU4" s="368">
        <f t="shared" si="2"/>
        <v>48335</v>
      </c>
      <c r="CV4" s="368">
        <f t="shared" ref="CV4:EA4" si="3">DATE(CV2,CV3,1)</f>
        <v>48366</v>
      </c>
      <c r="CW4" s="368">
        <f t="shared" si="3"/>
        <v>48396</v>
      </c>
      <c r="CX4" s="368">
        <f t="shared" si="3"/>
        <v>48427</v>
      </c>
      <c r="CY4" s="368">
        <f t="shared" si="3"/>
        <v>48458</v>
      </c>
      <c r="CZ4" s="368">
        <f t="shared" si="3"/>
        <v>48488</v>
      </c>
      <c r="DA4" s="368">
        <f t="shared" si="3"/>
        <v>48519</v>
      </c>
      <c r="DB4" s="368">
        <f t="shared" si="3"/>
        <v>48549</v>
      </c>
      <c r="DC4" s="369">
        <f>DATE(DC2,12,31)</f>
        <v>48579</v>
      </c>
      <c r="DD4" s="368">
        <f t="shared" si="3"/>
        <v>48580</v>
      </c>
      <c r="DE4" s="368">
        <f t="shared" si="3"/>
        <v>48611</v>
      </c>
      <c r="DF4" s="368">
        <f t="shared" si="3"/>
        <v>48639</v>
      </c>
      <c r="DG4" s="368">
        <f t="shared" si="3"/>
        <v>48670</v>
      </c>
      <c r="DH4" s="368">
        <f t="shared" si="3"/>
        <v>48700</v>
      </c>
      <c r="DI4" s="368">
        <f t="shared" si="3"/>
        <v>48731</v>
      </c>
      <c r="DJ4" s="368">
        <f t="shared" si="3"/>
        <v>48761</v>
      </c>
      <c r="DK4" s="368">
        <f t="shared" si="3"/>
        <v>48792</v>
      </c>
      <c r="DL4" s="368">
        <f t="shared" si="3"/>
        <v>48823</v>
      </c>
      <c r="DM4" s="368">
        <f t="shared" si="3"/>
        <v>48853</v>
      </c>
      <c r="DN4" s="368">
        <f t="shared" si="3"/>
        <v>48884</v>
      </c>
      <c r="DO4" s="368">
        <f t="shared" si="3"/>
        <v>48914</v>
      </c>
      <c r="DP4" s="369">
        <f>DATE(DP2,12,31)</f>
        <v>48944</v>
      </c>
      <c r="DQ4" s="368">
        <f t="shared" si="3"/>
        <v>48945</v>
      </c>
      <c r="DR4" s="368">
        <f t="shared" si="3"/>
        <v>48976</v>
      </c>
      <c r="DS4" s="368">
        <f t="shared" si="3"/>
        <v>49004</v>
      </c>
      <c r="DT4" s="368">
        <f t="shared" si="3"/>
        <v>49035</v>
      </c>
      <c r="DU4" s="368">
        <f t="shared" si="3"/>
        <v>49065</v>
      </c>
      <c r="DV4" s="368">
        <f t="shared" si="3"/>
        <v>49096</v>
      </c>
      <c r="DW4" s="368">
        <f t="shared" si="3"/>
        <v>49126</v>
      </c>
      <c r="DX4" s="368">
        <f t="shared" si="3"/>
        <v>49157</v>
      </c>
      <c r="DY4" s="368">
        <f t="shared" si="3"/>
        <v>49188</v>
      </c>
      <c r="DZ4" s="368">
        <f t="shared" si="3"/>
        <v>49218</v>
      </c>
      <c r="EA4" s="368">
        <f t="shared" si="3"/>
        <v>49249</v>
      </c>
      <c r="EB4" s="368">
        <f t="shared" ref="EB4" si="4">DATE(EB2,EB3,1)</f>
        <v>49279</v>
      </c>
      <c r="EC4" s="369">
        <f>DATE(EC2,12,31)</f>
        <v>49309</v>
      </c>
    </row>
    <row r="5" spans="3:133" x14ac:dyDescent="0.2">
      <c r="P5" s="370"/>
      <c r="AC5" s="370"/>
      <c r="AP5" s="370"/>
      <c r="BC5" s="370"/>
      <c r="BP5" s="370"/>
      <c r="CC5" s="370"/>
      <c r="CP5" s="370"/>
      <c r="DC5" s="370"/>
      <c r="DP5" s="370"/>
      <c r="EC5" s="370"/>
    </row>
    <row r="6" spans="3:133" x14ac:dyDescent="0.2">
      <c r="C6" s="371" t="s">
        <v>77</v>
      </c>
      <c r="D6" s="372">
        <f>'reporting montigny'!F97</f>
        <v>18161.501108340184</v>
      </c>
      <c r="E6" s="372">
        <f>'reporting montigny'!G97</f>
        <v>34591.002216680376</v>
      </c>
      <c r="F6" s="372">
        <f>'reporting montigny'!H97</f>
        <v>49520.503325020567</v>
      </c>
      <c r="G6" s="372">
        <f>'reporting montigny'!I97</f>
        <v>70182.004433360751</v>
      </c>
      <c r="H6" s="372">
        <f>'reporting montigny'!J97</f>
        <v>89111.505541700943</v>
      </c>
      <c r="I6" s="372">
        <f>'reporting montigny'!K97</f>
        <v>104741.00665004113</v>
      </c>
      <c r="J6" s="372">
        <f>'reporting montigny'!L97</f>
        <v>120370.50775838133</v>
      </c>
      <c r="K6" s="372">
        <f>'reporting montigny'!M97</f>
        <v>136000.00886672153</v>
      </c>
      <c r="L6" s="372">
        <f>'reporting montigny'!N97</f>
        <v>151929.50997506172</v>
      </c>
      <c r="M6" s="372">
        <f>'reporting montigny'!O97</f>
        <v>165959.01108340191</v>
      </c>
      <c r="N6" s="372">
        <f>'reporting montigny'!P97</f>
        <v>182188.51219174211</v>
      </c>
      <c r="O6" s="372">
        <f>'reporting montigny'!Q97</f>
        <v>198418.0133000823</v>
      </c>
      <c r="P6" s="373">
        <f>'reporting montigny'!R97</f>
        <v>198418.0133000823</v>
      </c>
      <c r="Q6" s="372">
        <f>'reporting montigny'!S97</f>
        <v>210535.51440842249</v>
      </c>
      <c r="R6" s="372">
        <f>'reporting montigny'!T97</f>
        <v>228103.01551676268</v>
      </c>
      <c r="S6" s="372">
        <f>'reporting montigny'!U97</f>
        <v>238244.51662510287</v>
      </c>
      <c r="T6" s="372">
        <f>'reporting montigny'!V97</f>
        <v>257792.01773344306</v>
      </c>
      <c r="U6" s="372">
        <f>'reporting montigny'!W97</f>
        <v>277339.51884178328</v>
      </c>
      <c r="V6" s="372">
        <f>'reporting montigny'!X97</f>
        <v>296887.0199501235</v>
      </c>
      <c r="W6" s="372">
        <f>'reporting montigny'!Y97</f>
        <v>316434.52105846372</v>
      </c>
      <c r="X6" s="372">
        <f>'reporting montigny'!Z97</f>
        <v>335982.02216680394</v>
      </c>
      <c r="Y6" s="372">
        <f>'reporting montigny'!AA97</f>
        <v>355529.52327514417</v>
      </c>
      <c r="Z6" s="372">
        <f>'reporting montigny'!AB97</f>
        <v>375077.02438348439</v>
      </c>
      <c r="AA6" s="372">
        <f>'reporting montigny'!AC97</f>
        <v>394624.52549182461</v>
      </c>
      <c r="AB6" s="372">
        <f>'reporting montigny'!AD97</f>
        <v>414172.02660016483</v>
      </c>
      <c r="AC6" s="373">
        <f>'reporting montigny'!AE97</f>
        <v>414172.02660016459</v>
      </c>
      <c r="AD6" s="372">
        <f>'reporting montigny'!AF97</f>
        <v>431159.52770850481</v>
      </c>
      <c r="AE6" s="372">
        <f>'reporting montigny'!AG97</f>
        <v>449772.02881684504</v>
      </c>
      <c r="AF6" s="372">
        <f>'reporting montigny'!AH97</f>
        <v>460958.52992518526</v>
      </c>
      <c r="AG6" s="372">
        <f>'reporting montigny'!AI97</f>
        <v>479971.03103352548</v>
      </c>
      <c r="AH6" s="372">
        <f>'reporting montigny'!AJ97</f>
        <v>498983.5321418657</v>
      </c>
      <c r="AI6" s="372">
        <f>'reporting montigny'!AK97</f>
        <v>517996.03325020592</v>
      </c>
      <c r="AJ6" s="372">
        <f>'reporting montigny'!AL97</f>
        <v>537008.53435854614</v>
      </c>
      <c r="AK6" s="372">
        <f>'reporting montigny'!AM97</f>
        <v>556021.03546688636</v>
      </c>
      <c r="AL6" s="372">
        <f>'reporting montigny'!AN97</f>
        <v>575033.53657522658</v>
      </c>
      <c r="AM6" s="372">
        <f>'reporting montigny'!AO97</f>
        <v>594046.0376835668</v>
      </c>
      <c r="AN6" s="372">
        <f>'reporting montigny'!AP97</f>
        <v>613058.53879190702</v>
      </c>
      <c r="AO6" s="372">
        <f>'reporting montigny'!AQ97</f>
        <v>632071.03990024724</v>
      </c>
      <c r="AP6" s="373">
        <f>'reporting montigny'!AR97</f>
        <v>632071.03990024689</v>
      </c>
      <c r="AQ6" s="372">
        <f>'reporting montigny'!AS97</f>
        <v>653018.54100858711</v>
      </c>
      <c r="AR6" s="372">
        <f>'reporting montigny'!AT97</f>
        <v>675591.04211692733</v>
      </c>
      <c r="AS6" s="372">
        <f>'reporting montigny'!AU97</f>
        <v>690737.54322526755</v>
      </c>
      <c r="AT6" s="372">
        <f>'reporting montigny'!AV97</f>
        <v>713710.04433360777</v>
      </c>
      <c r="AU6" s="372">
        <f>'reporting montigny'!AW97</f>
        <v>736682.54544194799</v>
      </c>
      <c r="AV6" s="372">
        <f>'reporting montigny'!AX97</f>
        <v>759655.04655028821</v>
      </c>
      <c r="AW6" s="372">
        <f>'reporting montigny'!AY97</f>
        <v>782627.54765862843</v>
      </c>
      <c r="AX6" s="372">
        <f>'reporting montigny'!AZ97</f>
        <v>805600.04876696866</v>
      </c>
      <c r="AY6" s="372">
        <f>'reporting montigny'!BA97</f>
        <v>828572.54987530888</v>
      </c>
      <c r="AZ6" s="372">
        <f>'reporting montigny'!BB97</f>
        <v>851545.0509836491</v>
      </c>
      <c r="BA6" s="372">
        <f>'reporting montigny'!BC97</f>
        <v>874517.55209198932</v>
      </c>
      <c r="BB6" s="372">
        <f>'reporting montigny'!BD97</f>
        <v>897490.05320032954</v>
      </c>
      <c r="BC6" s="373">
        <f>'reporting montigny'!BE97</f>
        <v>897490.05320032919</v>
      </c>
      <c r="BD6" s="372">
        <f>'reporting montigny'!BF97</f>
        <v>918437.55430866941</v>
      </c>
      <c r="BE6" s="372">
        <f>'reporting montigny'!BG97</f>
        <v>941010.05541700963</v>
      </c>
      <c r="BF6" s="372">
        <f>'reporting montigny'!BH97</f>
        <v>956156.55652534985</v>
      </c>
      <c r="BG6" s="372">
        <f>'reporting montigny'!BI97</f>
        <v>979129.05763369007</v>
      </c>
      <c r="BH6" s="372">
        <f>'reporting montigny'!BJ97</f>
        <v>1002101.5587420303</v>
      </c>
      <c r="BI6" s="372">
        <f>'reporting montigny'!BK97</f>
        <v>1025074.0598503705</v>
      </c>
      <c r="BJ6" s="372">
        <f>'reporting montigny'!BL97</f>
        <v>1048046.5609587107</v>
      </c>
      <c r="BK6" s="372">
        <f>'reporting montigny'!BM97</f>
        <v>1071019.062067051</v>
      </c>
      <c r="BL6" s="372">
        <f>'reporting montigny'!BN97</f>
        <v>1093991.5631753912</v>
      </c>
      <c r="BM6" s="372">
        <f>'reporting montigny'!BO97</f>
        <v>1116964.0642837314</v>
      </c>
      <c r="BN6" s="372">
        <f>'reporting montigny'!BP97</f>
        <v>1139936.5653920716</v>
      </c>
      <c r="BO6" s="372">
        <f>'reporting montigny'!BQ97</f>
        <v>1162909.0665004118</v>
      </c>
      <c r="BP6" s="373">
        <f>'reporting montigny'!BR97</f>
        <v>1162909.0665004114</v>
      </c>
      <c r="BQ6" s="372">
        <f>'reporting montigny'!BS97</f>
        <v>1183856.5676087516</v>
      </c>
      <c r="BR6" s="372">
        <f>'reporting montigny'!BT97</f>
        <v>1206429.0687170918</v>
      </c>
      <c r="BS6" s="372">
        <f>'reporting montigny'!BU97</f>
        <v>1221575.569825432</v>
      </c>
      <c r="BT6" s="372">
        <f>'reporting montigny'!BV97</f>
        <v>1244548.0709337723</v>
      </c>
      <c r="BU6" s="372">
        <f>'reporting montigny'!BW97</f>
        <v>1267520.5720421125</v>
      </c>
      <c r="BV6" s="372">
        <f>'reporting montigny'!BX97</f>
        <v>1290493.0731504527</v>
      </c>
      <c r="BW6" s="372">
        <f>'reporting montigny'!BY97</f>
        <v>1313465.5742587929</v>
      </c>
      <c r="BX6" s="372">
        <f>'reporting montigny'!BZ97</f>
        <v>1336438.0753671331</v>
      </c>
      <c r="BY6" s="372">
        <f>'reporting montigny'!CA97</f>
        <v>1359410.5764754734</v>
      </c>
      <c r="BZ6" s="372">
        <f>'reporting montigny'!CB97</f>
        <v>1382383.0775838136</v>
      </c>
      <c r="CA6" s="372">
        <f>'reporting montigny'!CC97</f>
        <v>1405355.5786921538</v>
      </c>
      <c r="CB6" s="372">
        <f>'reporting montigny'!CD97</f>
        <v>1428328.079800494</v>
      </c>
      <c r="CC6" s="373">
        <f>'reporting montigny'!CE97</f>
        <v>1428328.0798004935</v>
      </c>
      <c r="CD6" s="372">
        <f>'reporting montigny'!CF97</f>
        <v>1449275.5809088338</v>
      </c>
      <c r="CE6" s="372">
        <f>'reporting montigny'!CG97</f>
        <v>1471848.082017174</v>
      </c>
      <c r="CF6" s="372">
        <f>'reporting montigny'!CH97</f>
        <v>1486994.5831255142</v>
      </c>
      <c r="CG6" s="372">
        <f>'reporting montigny'!CI97</f>
        <v>1509967.0842338544</v>
      </c>
      <c r="CH6" s="372">
        <f>'reporting montigny'!CJ97</f>
        <v>1532939.5853421947</v>
      </c>
      <c r="CI6" s="372">
        <f>'reporting montigny'!CK97</f>
        <v>1555912.0864505349</v>
      </c>
      <c r="CJ6" s="372">
        <f>'reporting montigny'!CL97</f>
        <v>1578884.5875588751</v>
      </c>
      <c r="CK6" s="372">
        <f>'reporting montigny'!CM97</f>
        <v>1601857.0886672153</v>
      </c>
      <c r="CL6" s="372">
        <f>'reporting montigny'!CN97</f>
        <v>1624829.5897755555</v>
      </c>
      <c r="CM6" s="372">
        <f>'reporting montigny'!CO97</f>
        <v>1647802.0908838958</v>
      </c>
      <c r="CN6" s="372">
        <f>'reporting montigny'!CP97</f>
        <v>1670774.591992236</v>
      </c>
      <c r="CO6" s="372">
        <f>'reporting montigny'!CQ97</f>
        <v>1693747.0931005762</v>
      </c>
      <c r="CP6" s="373">
        <f>'reporting montigny'!CR97</f>
        <v>1693747.0931005757</v>
      </c>
      <c r="CQ6" s="372">
        <f>'reporting montigny'!CS97</f>
        <v>1714694.594208916</v>
      </c>
      <c r="CR6" s="372">
        <f>'reporting montigny'!CT97</f>
        <v>1737267.0953172562</v>
      </c>
      <c r="CS6" s="372">
        <f>'reporting montigny'!CU97</f>
        <v>1752413.5964255964</v>
      </c>
      <c r="CT6" s="372">
        <f>'reporting montigny'!CV97</f>
        <v>1775386.0975339366</v>
      </c>
      <c r="CU6" s="372">
        <f>'reporting montigny'!CW97</f>
        <v>1798358.5986422768</v>
      </c>
      <c r="CV6" s="372">
        <f>'reporting montigny'!CX97</f>
        <v>1821331.0997506171</v>
      </c>
      <c r="CW6" s="372">
        <f>'reporting montigny'!CY97</f>
        <v>1844303.6008589573</v>
      </c>
      <c r="CX6" s="372">
        <f>'reporting montigny'!CZ97</f>
        <v>1867276.1019672975</v>
      </c>
      <c r="CY6" s="372">
        <f>'reporting montigny'!DA97</f>
        <v>1890248.6030756377</v>
      </c>
      <c r="CZ6" s="372">
        <f>'reporting montigny'!DB97</f>
        <v>1913221.1041839779</v>
      </c>
      <c r="DA6" s="372">
        <f>'reporting montigny'!DC97</f>
        <v>1936193.6052923182</v>
      </c>
      <c r="DB6" s="372">
        <f>'reporting montigny'!DD97</f>
        <v>1959166.1064006584</v>
      </c>
      <c r="DC6" s="373">
        <f>'reporting montigny'!DE97</f>
        <v>1959166.1064006579</v>
      </c>
      <c r="DD6" s="372">
        <f>'reporting montigny'!DF97</f>
        <v>1980113.6075089981</v>
      </c>
      <c r="DE6" s="372">
        <f>'reporting montigny'!DG97</f>
        <v>2002686.1086173384</v>
      </c>
      <c r="DF6" s="372">
        <f>'reporting montigny'!DH97</f>
        <v>2017832.6097256786</v>
      </c>
      <c r="DG6" s="372">
        <f>'reporting montigny'!DI97</f>
        <v>2040805.1108340188</v>
      </c>
      <c r="DH6" s="372">
        <f>'reporting montigny'!DJ97</f>
        <v>2063777.611942359</v>
      </c>
      <c r="DI6" s="372">
        <f>'reporting montigny'!DK97</f>
        <v>2086750.1130506992</v>
      </c>
      <c r="DJ6" s="372">
        <f>'reporting montigny'!DL97</f>
        <v>2109722.6141590392</v>
      </c>
      <c r="DK6" s="372">
        <f>'reporting montigny'!DM97</f>
        <v>2132695.1152673792</v>
      </c>
      <c r="DL6" s="372">
        <f>'reporting montigny'!DN97</f>
        <v>2155667.6163757192</v>
      </c>
      <c r="DM6" s="372">
        <f>'reporting montigny'!DO97</f>
        <v>2178640.1174840592</v>
      </c>
      <c r="DN6" s="372">
        <f>'reporting montigny'!DP97</f>
        <v>2201612.6185923992</v>
      </c>
      <c r="DO6" s="372">
        <f>'reporting montigny'!DQ97</f>
        <v>2224585.1197007392</v>
      </c>
      <c r="DP6" s="373">
        <f>'reporting montigny'!DR97</f>
        <v>2224585.1197007401</v>
      </c>
      <c r="DQ6" s="372">
        <f>'reporting montigny'!DS97</f>
        <v>2245532.6208090801</v>
      </c>
      <c r="DR6" s="372">
        <f>'reporting montigny'!DT97</f>
        <v>2268105.1219174201</v>
      </c>
      <c r="DS6" s="372">
        <f>'reporting montigny'!DU97</f>
        <v>2283251.6230257601</v>
      </c>
      <c r="DT6" s="372">
        <f>'reporting montigny'!DV97</f>
        <v>2306224.1241341</v>
      </c>
      <c r="DU6" s="372">
        <f>'reporting montigny'!DW97</f>
        <v>2329196.62524244</v>
      </c>
      <c r="DV6" s="372">
        <f>'reporting montigny'!DX97</f>
        <v>2352169.12635078</v>
      </c>
      <c r="DW6" s="372">
        <f>'reporting montigny'!DY97</f>
        <v>2375141.62745912</v>
      </c>
      <c r="DX6" s="372">
        <f>'reporting montigny'!DZ97</f>
        <v>2398114.12856746</v>
      </c>
      <c r="DY6" s="372">
        <f>'reporting montigny'!EA97</f>
        <v>2421086.6296758</v>
      </c>
      <c r="DZ6" s="372">
        <f>'reporting montigny'!EB97</f>
        <v>2444059.13078414</v>
      </c>
      <c r="EA6" s="372">
        <f>'reporting montigny'!EC97</f>
        <v>2467031.63189248</v>
      </c>
      <c r="EB6" s="372">
        <f>'reporting montigny'!ED97</f>
        <v>2490004.1330008199</v>
      </c>
      <c r="EC6" s="373">
        <f>'reporting montigny'!EE97</f>
        <v>2490004.1330008223</v>
      </c>
    </row>
    <row r="7" spans="3:133" x14ac:dyDescent="0.2">
      <c r="C7" s="371" t="s">
        <v>78</v>
      </c>
      <c r="D7" s="372">
        <f>'reporting boissy'!F97</f>
        <v>-12383.491263685886</v>
      </c>
      <c r="E7" s="372">
        <f>'reporting boissy'!G97</f>
        <v>-21266.982527371772</v>
      </c>
      <c r="F7" s="372">
        <f>'reporting boissy'!H97</f>
        <v>-26750.473791057659</v>
      </c>
      <c r="G7" s="372">
        <f>'reporting boissy'!I97</f>
        <v>-31533.965054743545</v>
      </c>
      <c r="H7" s="372">
        <f>'reporting boissy'!J97</f>
        <v>-32917.456318429431</v>
      </c>
      <c r="I7" s="372">
        <f>'reporting boissy'!K97</f>
        <v>-30600.947582115317</v>
      </c>
      <c r="J7" s="372">
        <f>'reporting boissy'!L97</f>
        <v>-29984.438845801204</v>
      </c>
      <c r="K7" s="372">
        <f>'reporting boissy'!M97</f>
        <v>-29367.93010948709</v>
      </c>
      <c r="L7" s="372">
        <f>'reporting boissy'!N97</f>
        <v>-28201.421373172976</v>
      </c>
      <c r="M7" s="372">
        <f>'reporting boissy'!O97</f>
        <v>-23434.912636858862</v>
      </c>
      <c r="N7" s="372">
        <f>'reporting boissy'!P97</f>
        <v>-16968.403900544748</v>
      </c>
      <c r="O7" s="372">
        <f>'reporting boissy'!Q97</f>
        <v>-6601.8951642306347</v>
      </c>
      <c r="P7" s="373">
        <f>'reporting boissy'!R97</f>
        <v>-6601.8951642306347</v>
      </c>
      <c r="Q7" s="372">
        <f>'reporting boissy'!S97</f>
        <v>1345.6135720834791</v>
      </c>
      <c r="R7" s="372">
        <f>'reporting boissy'!T97</f>
        <v>10108.122308397593</v>
      </c>
      <c r="S7" s="372">
        <f>'reporting boissy'!U97</f>
        <v>16835.631044711707</v>
      </c>
      <c r="T7" s="372">
        <f>'reporting boissy'!V97</f>
        <v>29543.13978102582</v>
      </c>
      <c r="U7" s="372">
        <f>'reporting boissy'!W97</f>
        <v>42250.648517339934</v>
      </c>
      <c r="V7" s="372">
        <f>'reporting boissy'!X97</f>
        <v>54958.157253654048</v>
      </c>
      <c r="W7" s="372">
        <f>'reporting boissy'!Y97</f>
        <v>67665.665989968169</v>
      </c>
      <c r="X7" s="372">
        <f>'reporting boissy'!Z97</f>
        <v>80373.174726282276</v>
      </c>
      <c r="Y7" s="372">
        <f>'reporting boissy'!AA97</f>
        <v>93080.683462596382</v>
      </c>
      <c r="Z7" s="372">
        <f>'reporting boissy'!AB97</f>
        <v>105788.19219891049</v>
      </c>
      <c r="AA7" s="372">
        <f>'reporting boissy'!AC97</f>
        <v>118495.7009352246</v>
      </c>
      <c r="AB7" s="372">
        <f>'reporting boissy'!AD97</f>
        <v>131203.2096715387</v>
      </c>
      <c r="AC7" s="373">
        <f>'reporting boissy'!AE97</f>
        <v>131203.2096715387</v>
      </c>
      <c r="AD7" s="372">
        <f>'reporting boissy'!AF97</f>
        <v>144315.71840785281</v>
      </c>
      <c r="AE7" s="372">
        <f>'reporting boissy'!AG97</f>
        <v>157428.22714416691</v>
      </c>
      <c r="AF7" s="372">
        <f>'reporting boissy'!AH97</f>
        <v>167025.73588048102</v>
      </c>
      <c r="AG7" s="372">
        <f>'reporting boissy'!AI97</f>
        <v>180138.24461679513</v>
      </c>
      <c r="AH7" s="372">
        <f>'reporting boissy'!AJ97</f>
        <v>193250.75335310923</v>
      </c>
      <c r="AI7" s="372">
        <f>'reporting boissy'!AK97</f>
        <v>206363.26208942334</v>
      </c>
      <c r="AJ7" s="372">
        <f>'reporting boissy'!AL97</f>
        <v>219475.77082573745</v>
      </c>
      <c r="AK7" s="372">
        <f>'reporting boissy'!AM97</f>
        <v>232588.27956205155</v>
      </c>
      <c r="AL7" s="372">
        <f>'reporting boissy'!AN97</f>
        <v>245700.78829836566</v>
      </c>
      <c r="AM7" s="372">
        <f>'reporting boissy'!AO97</f>
        <v>258813.29703467977</v>
      </c>
      <c r="AN7" s="372">
        <f>'reporting boissy'!AP97</f>
        <v>271925.80577099387</v>
      </c>
      <c r="AO7" s="372">
        <f>'reporting boissy'!AQ97</f>
        <v>285038.31450730801</v>
      </c>
      <c r="AP7" s="373">
        <f>'reporting boissy'!AR97</f>
        <v>285038.31450730807</v>
      </c>
      <c r="AQ7" s="372">
        <f>'reporting boissy'!AS97</f>
        <v>298150.8232436222</v>
      </c>
      <c r="AR7" s="372">
        <f>'reporting boissy'!AT97</f>
        <v>311263.33197993634</v>
      </c>
      <c r="AS7" s="372">
        <f>'reporting boissy'!AU97</f>
        <v>320860.84071625047</v>
      </c>
      <c r="AT7" s="372">
        <f>'reporting boissy'!AV97</f>
        <v>333973.34945256461</v>
      </c>
      <c r="AU7" s="372">
        <f>'reporting boissy'!AW97</f>
        <v>347085.85818887874</v>
      </c>
      <c r="AV7" s="372">
        <f>'reporting boissy'!AX97</f>
        <v>360198.36692519288</v>
      </c>
      <c r="AW7" s="372">
        <f>'reporting boissy'!AY97</f>
        <v>373310.87566150702</v>
      </c>
      <c r="AX7" s="372">
        <f>'reporting boissy'!AZ97</f>
        <v>386423.38439782115</v>
      </c>
      <c r="AY7" s="372">
        <f>'reporting boissy'!BA97</f>
        <v>399535.89313413529</v>
      </c>
      <c r="AZ7" s="372">
        <f>'reporting boissy'!BB97</f>
        <v>412648.40187044942</v>
      </c>
      <c r="BA7" s="372">
        <f>'reporting boissy'!BC97</f>
        <v>425760.91060676356</v>
      </c>
      <c r="BB7" s="372">
        <f>'reporting boissy'!BD97</f>
        <v>438873.41934307769</v>
      </c>
      <c r="BC7" s="373">
        <f>'reporting boissy'!BE97</f>
        <v>438873.4193430774</v>
      </c>
      <c r="BD7" s="372">
        <f>'reporting boissy'!BF97</f>
        <v>451985.92807939154</v>
      </c>
      <c r="BE7" s="372">
        <f>'reporting boissy'!BG97</f>
        <v>465098.43681570567</v>
      </c>
      <c r="BF7" s="372">
        <f>'reporting boissy'!BH97</f>
        <v>474695.94555201981</v>
      </c>
      <c r="BG7" s="372">
        <f>'reporting boissy'!BI97</f>
        <v>487808.45428833395</v>
      </c>
      <c r="BH7" s="372">
        <f>'reporting boissy'!BJ97</f>
        <v>500920.96302464808</v>
      </c>
      <c r="BI7" s="372">
        <f>'reporting boissy'!BK97</f>
        <v>514033.47176096222</v>
      </c>
      <c r="BJ7" s="372">
        <f>'reporting boissy'!BL97</f>
        <v>527145.98049727629</v>
      </c>
      <c r="BK7" s="372">
        <f>'reporting boissy'!BM97</f>
        <v>540258.48923359043</v>
      </c>
      <c r="BL7" s="372">
        <f>'reporting boissy'!BN97</f>
        <v>553370.99796990457</v>
      </c>
      <c r="BM7" s="372">
        <f>'reporting boissy'!BO97</f>
        <v>570643.5067062187</v>
      </c>
      <c r="BN7" s="372">
        <f>'reporting boissy'!BP97</f>
        <v>587916.01544253284</v>
      </c>
      <c r="BO7" s="372">
        <f>'reporting boissy'!BQ97</f>
        <v>605188.52417884697</v>
      </c>
      <c r="BP7" s="373">
        <f>'reporting boissy'!BR97</f>
        <v>605188.52417884674</v>
      </c>
      <c r="BQ7" s="372">
        <f>'reporting boissy'!BS97</f>
        <v>622461.03291516087</v>
      </c>
      <c r="BR7" s="372">
        <f>'reporting boissy'!BT97</f>
        <v>639733.54165147501</v>
      </c>
      <c r="BS7" s="372">
        <f>'reporting boissy'!BU97</f>
        <v>653491.05038778915</v>
      </c>
      <c r="BT7" s="372">
        <f>'reporting boissy'!BV97</f>
        <v>670763.55912410328</v>
      </c>
      <c r="BU7" s="372">
        <f>'reporting boissy'!BW97</f>
        <v>688036.06786041742</v>
      </c>
      <c r="BV7" s="372">
        <f>'reporting boissy'!BX97</f>
        <v>705308.57659673155</v>
      </c>
      <c r="BW7" s="372">
        <f>'reporting boissy'!BY97</f>
        <v>722581.08533304569</v>
      </c>
      <c r="BX7" s="372">
        <f>'reporting boissy'!BZ97</f>
        <v>739853.59406935982</v>
      </c>
      <c r="BY7" s="372">
        <f>'reporting boissy'!CA97</f>
        <v>757126.10280567396</v>
      </c>
      <c r="BZ7" s="372">
        <f>'reporting boissy'!CB97</f>
        <v>774398.6115419881</v>
      </c>
      <c r="CA7" s="372">
        <f>'reporting boissy'!CC97</f>
        <v>791671.12027830223</v>
      </c>
      <c r="CB7" s="372">
        <f>'reporting boissy'!CD97</f>
        <v>808943.62901461637</v>
      </c>
      <c r="CC7" s="373">
        <f>'reporting boissy'!CE97</f>
        <v>808943.62901461602</v>
      </c>
      <c r="CD7" s="372">
        <f>'reporting boissy'!CF97</f>
        <v>826216.13775093015</v>
      </c>
      <c r="CE7" s="372">
        <f>'reporting boissy'!CG97</f>
        <v>843488.64648724429</v>
      </c>
      <c r="CF7" s="372">
        <f>'reporting boissy'!CH97</f>
        <v>857246.15522355842</v>
      </c>
      <c r="CG7" s="372">
        <f>'reporting boissy'!CI97</f>
        <v>874518.66395987256</v>
      </c>
      <c r="CH7" s="372">
        <f>'reporting boissy'!CJ97</f>
        <v>891791.1726961867</v>
      </c>
      <c r="CI7" s="372">
        <f>'reporting boissy'!CK97</f>
        <v>909063.68143250083</v>
      </c>
      <c r="CJ7" s="372">
        <f>'reporting boissy'!CL97</f>
        <v>926336.19016881497</v>
      </c>
      <c r="CK7" s="372">
        <f>'reporting boissy'!CM97</f>
        <v>943608.6989051291</v>
      </c>
      <c r="CL7" s="372">
        <f>'reporting boissy'!CN97</f>
        <v>960881.20764144324</v>
      </c>
      <c r="CM7" s="372">
        <f>'reporting boissy'!CO97</f>
        <v>978153.71637775737</v>
      </c>
      <c r="CN7" s="372">
        <f>'reporting boissy'!CP97</f>
        <v>995426.22511407151</v>
      </c>
      <c r="CO7" s="372">
        <f>'reporting boissy'!CQ97</f>
        <v>1012698.7338503856</v>
      </c>
      <c r="CP7" s="373">
        <f>'reporting boissy'!CR97</f>
        <v>1012698.7338503853</v>
      </c>
      <c r="CQ7" s="372">
        <f>'reporting boissy'!CS97</f>
        <v>1029971.2425866994</v>
      </c>
      <c r="CR7" s="372">
        <f>'reporting boissy'!CT97</f>
        <v>1047243.7513230136</v>
      </c>
      <c r="CS7" s="372">
        <f>'reporting boissy'!CU97</f>
        <v>1061001.2600593276</v>
      </c>
      <c r="CT7" s="372">
        <f>'reporting boissy'!CV97</f>
        <v>1078273.7687956416</v>
      </c>
      <c r="CU7" s="372">
        <f>'reporting boissy'!CW97</f>
        <v>1095546.2775319556</v>
      </c>
      <c r="CV7" s="372">
        <f>'reporting boissy'!CX97</f>
        <v>1112818.7862682696</v>
      </c>
      <c r="CW7" s="372">
        <f>'reporting boissy'!CY97</f>
        <v>1130091.2950045837</v>
      </c>
      <c r="CX7" s="372">
        <f>'reporting boissy'!CZ97</f>
        <v>1147363.8037408977</v>
      </c>
      <c r="CY7" s="372">
        <f>'reporting boissy'!DA97</f>
        <v>1164636.3124772117</v>
      </c>
      <c r="CZ7" s="372">
        <f>'reporting boissy'!DB97</f>
        <v>1181908.8212135257</v>
      </c>
      <c r="DA7" s="372">
        <f>'reporting boissy'!DC97</f>
        <v>1199181.3299498397</v>
      </c>
      <c r="DB7" s="372">
        <f>'reporting boissy'!DD97</f>
        <v>1216453.8386861538</v>
      </c>
      <c r="DC7" s="373">
        <f>'reporting boissy'!DE97</f>
        <v>1216453.8386861547</v>
      </c>
      <c r="DD7" s="372">
        <f>'reporting boissy'!DF97</f>
        <v>1233726.3474224687</v>
      </c>
      <c r="DE7" s="372">
        <f>'reporting boissy'!DG97</f>
        <v>1250998.8561587827</v>
      </c>
      <c r="DF7" s="372">
        <f>'reporting boissy'!DH97</f>
        <v>1264756.3648950967</v>
      </c>
      <c r="DG7" s="372">
        <f>'reporting boissy'!DI97</f>
        <v>1282028.8736314108</v>
      </c>
      <c r="DH7" s="372">
        <f>'reporting boissy'!DJ97</f>
        <v>1299301.3823677248</v>
      </c>
      <c r="DI7" s="372">
        <f>'reporting boissy'!DK97</f>
        <v>1316573.8911040388</v>
      </c>
      <c r="DJ7" s="372">
        <f>'reporting boissy'!DL97</f>
        <v>1333846.3998403528</v>
      </c>
      <c r="DK7" s="372">
        <f>'reporting boissy'!DM97</f>
        <v>1351118.9085766668</v>
      </c>
      <c r="DL7" s="372">
        <f>'reporting boissy'!DN97</f>
        <v>1368391.4173129809</v>
      </c>
      <c r="DM7" s="372">
        <f>'reporting boissy'!DO97</f>
        <v>1385663.9260492949</v>
      </c>
      <c r="DN7" s="372">
        <f>'reporting boissy'!DP97</f>
        <v>1402936.4347856089</v>
      </c>
      <c r="DO7" s="372">
        <f>'reporting boissy'!DQ97</f>
        <v>1420208.9435219229</v>
      </c>
      <c r="DP7" s="373">
        <f>'reporting boissy'!DR97</f>
        <v>1420208.9435219241</v>
      </c>
      <c r="DQ7" s="372">
        <f>'reporting boissy'!DS97</f>
        <v>1437481.4522582381</v>
      </c>
      <c r="DR7" s="372">
        <f>'reporting boissy'!DT97</f>
        <v>1454753.9609945521</v>
      </c>
      <c r="DS7" s="372">
        <f>'reporting boissy'!DU97</f>
        <v>1468511.4697308661</v>
      </c>
      <c r="DT7" s="372">
        <f>'reporting boissy'!DV97</f>
        <v>1485783.9784671802</v>
      </c>
      <c r="DU7" s="372">
        <f>'reporting boissy'!DW97</f>
        <v>1503056.4872034942</v>
      </c>
      <c r="DV7" s="372">
        <f>'reporting boissy'!DX97</f>
        <v>1520328.9959398082</v>
      </c>
      <c r="DW7" s="372">
        <f>'reporting boissy'!DY97</f>
        <v>1537601.5046761222</v>
      </c>
      <c r="DX7" s="372">
        <f>'reporting boissy'!DZ97</f>
        <v>1554874.0134124362</v>
      </c>
      <c r="DY7" s="372">
        <f>'reporting boissy'!EA97</f>
        <v>1572146.5221487503</v>
      </c>
      <c r="DZ7" s="372">
        <f>'reporting boissy'!EB97</f>
        <v>1589419.0308850643</v>
      </c>
      <c r="EA7" s="372">
        <f>'reporting boissy'!EC97</f>
        <v>1606691.5396213783</v>
      </c>
      <c r="EB7" s="372">
        <f>'reporting boissy'!ED97</f>
        <v>1623964.0483576923</v>
      </c>
      <c r="EC7" s="373">
        <f>'reporting boissy'!EE97</f>
        <v>1623964.0483576935</v>
      </c>
    </row>
    <row r="8" spans="3:133" x14ac:dyDescent="0.2">
      <c r="C8" s="371" t="s">
        <v>79</v>
      </c>
      <c r="D8" s="372">
        <f>'reporting moussy'!F97</f>
        <v>0</v>
      </c>
      <c r="E8" s="372">
        <f>'reporting moussy'!G97</f>
        <v>0</v>
      </c>
      <c r="F8" s="372">
        <f>'reporting moussy'!H97</f>
        <v>0</v>
      </c>
      <c r="G8" s="372">
        <f>'reporting moussy'!I97</f>
        <v>0</v>
      </c>
      <c r="H8" s="372">
        <f>'reporting moussy'!J97</f>
        <v>0</v>
      </c>
      <c r="I8" s="372">
        <f>'reporting moussy'!K97</f>
        <v>0</v>
      </c>
      <c r="J8" s="372">
        <f>'reporting moussy'!L97</f>
        <v>-5148.2375000000002</v>
      </c>
      <c r="K8" s="372">
        <f>'reporting moussy'!M97</f>
        <v>-6796.4750000000004</v>
      </c>
      <c r="L8" s="372">
        <f>'reporting moussy'!N97</f>
        <v>-8594.7125000000015</v>
      </c>
      <c r="M8" s="372">
        <f>'reporting moussy'!O97</f>
        <v>-10392.950000000001</v>
      </c>
      <c r="N8" s="372">
        <f>'reporting moussy'!P97</f>
        <v>-17286.1875</v>
      </c>
      <c r="O8" s="372">
        <f>'reporting moussy'!Q97</f>
        <v>-20879.424999999999</v>
      </c>
      <c r="P8" s="373">
        <f>'reporting moussy'!R97</f>
        <v>-20879.424999999999</v>
      </c>
      <c r="Q8" s="372">
        <f>'reporting moussy'!S97</f>
        <v>-24279.275817643796</v>
      </c>
      <c r="R8" s="372">
        <f>'reporting moussy'!T97</f>
        <v>-29336.126635287594</v>
      </c>
      <c r="S8" s="372">
        <f>'reporting moussy'!U97</f>
        <v>-31970.88211968902</v>
      </c>
      <c r="T8" s="372">
        <f>'reporting moussy'!V97</f>
        <v>-32705.637604090443</v>
      </c>
      <c r="U8" s="372">
        <f>'reporting moussy'!W97</f>
        <v>-31640.393088491866</v>
      </c>
      <c r="V8" s="372">
        <f>'reporting moussy'!X97</f>
        <v>-30575.148572893289</v>
      </c>
      <c r="W8" s="372">
        <f>'reporting moussy'!Y97</f>
        <v>-29509.904057294712</v>
      </c>
      <c r="X8" s="372">
        <f>'reporting moussy'!Z97</f>
        <v>-28444.659541696135</v>
      </c>
      <c r="Y8" s="372">
        <f>'reporting moussy'!AA97</f>
        <v>-27379.415026097558</v>
      </c>
      <c r="Z8" s="372">
        <f>'reporting moussy'!AB97</f>
        <v>-26314.170510498981</v>
      </c>
      <c r="AA8" s="372">
        <f>'reporting moussy'!AC97</f>
        <v>-25248.925994900404</v>
      </c>
      <c r="AB8" s="372">
        <f>'reporting moussy'!AD97</f>
        <v>-24183.681479301827</v>
      </c>
      <c r="AC8" s="373">
        <f>'reporting moussy'!AE97</f>
        <v>-27487.93795860367</v>
      </c>
      <c r="AD8" s="372">
        <f>'reporting moussy'!AF97</f>
        <v>-26307.693443005097</v>
      </c>
      <c r="AE8" s="372">
        <f>'reporting moussy'!AG97</f>
        <v>-25127.44892740652</v>
      </c>
      <c r="AF8" s="372">
        <f>'reporting moussy'!AH97</f>
        <v>-23947.204411807943</v>
      </c>
      <c r="AG8" s="372">
        <f>'reporting moussy'!AI97</f>
        <v>-22766.959896209366</v>
      </c>
      <c r="AH8" s="372">
        <f>'reporting moussy'!AJ97</f>
        <v>-21586.715380610789</v>
      </c>
      <c r="AI8" s="372">
        <f>'reporting moussy'!AK97</f>
        <v>-20406.470865012212</v>
      </c>
      <c r="AJ8" s="372">
        <f>'reporting moussy'!AL97</f>
        <v>-19226.226349413635</v>
      </c>
      <c r="AK8" s="372">
        <f>'reporting moussy'!AM97</f>
        <v>-18045.981833815058</v>
      </c>
      <c r="AL8" s="372">
        <f>'reporting moussy'!AN97</f>
        <v>-16865.737318216481</v>
      </c>
      <c r="AM8" s="372">
        <f>'reporting moussy'!AO97</f>
        <v>-15685.492802617906</v>
      </c>
      <c r="AN8" s="372">
        <f>'reporting moussy'!AP97</f>
        <v>-14505.248287019331</v>
      </c>
      <c r="AO8" s="372">
        <f>'reporting moussy'!AQ97</f>
        <v>-13325.003771420756</v>
      </c>
      <c r="AP8" s="373">
        <f>'reporting moussy'!AR97</f>
        <v>837.93041576214637</v>
      </c>
      <c r="AQ8" s="372">
        <f>'reporting moussy'!AS97</f>
        <v>2018.1749313607215</v>
      </c>
      <c r="AR8" s="372">
        <f>'reporting moussy'!AT97</f>
        <v>3198.4194469592967</v>
      </c>
      <c r="AS8" s="372">
        <f>'reporting moussy'!AU97</f>
        <v>4378.6639625578719</v>
      </c>
      <c r="AT8" s="372">
        <f>'reporting moussy'!AV97</f>
        <v>5558.908478156447</v>
      </c>
      <c r="AU8" s="372">
        <f>'reporting moussy'!AW97</f>
        <v>6739.1529937550222</v>
      </c>
      <c r="AV8" s="372">
        <f>'reporting moussy'!AX97</f>
        <v>7919.3975093535973</v>
      </c>
      <c r="AW8" s="372">
        <f>'reporting moussy'!AY97</f>
        <v>9099.6420249521725</v>
      </c>
      <c r="AX8" s="372">
        <f>'reporting moussy'!AZ97</f>
        <v>10279.886540550748</v>
      </c>
      <c r="AY8" s="372">
        <f>'reporting moussy'!BA97</f>
        <v>11460.131056149323</v>
      </c>
      <c r="AZ8" s="372">
        <f>'reporting moussy'!BB97</f>
        <v>12640.375571747898</v>
      </c>
      <c r="BA8" s="372">
        <f>'reporting moussy'!BC97</f>
        <v>13820.620087346473</v>
      </c>
      <c r="BB8" s="372">
        <f>'reporting moussy'!BD97</f>
        <v>15000.864602945048</v>
      </c>
      <c r="BC8" s="373">
        <f>'reporting moussy'!BE97</f>
        <v>29163.798790127948</v>
      </c>
      <c r="BD8" s="372">
        <f>'reporting moussy'!BF97</f>
        <v>30344.043305726525</v>
      </c>
      <c r="BE8" s="372">
        <f>'reporting moussy'!BG97</f>
        <v>31524.287821325102</v>
      </c>
      <c r="BF8" s="372">
        <f>'reporting moussy'!BH97</f>
        <v>32704.532336923679</v>
      </c>
      <c r="BG8" s="372">
        <f>'reporting moussy'!BI97</f>
        <v>33884.776852522256</v>
      </c>
      <c r="BH8" s="372">
        <f>'reporting moussy'!BJ97</f>
        <v>35065.021368120833</v>
      </c>
      <c r="BI8" s="372">
        <f>'reporting moussy'!BK97</f>
        <v>36245.26588371941</v>
      </c>
      <c r="BJ8" s="372">
        <f>'reporting moussy'!BL97</f>
        <v>37425.510399317987</v>
      </c>
      <c r="BK8" s="372">
        <f>'reporting moussy'!BM97</f>
        <v>38605.754914916564</v>
      </c>
      <c r="BL8" s="372">
        <f>'reporting moussy'!BN97</f>
        <v>39785.999430515141</v>
      </c>
      <c r="BM8" s="372">
        <f>'reporting moussy'!BO97</f>
        <v>40966.243946113718</v>
      </c>
      <c r="BN8" s="372">
        <f>'reporting moussy'!BP97</f>
        <v>42146.488461712295</v>
      </c>
      <c r="BO8" s="372">
        <f>'reporting moussy'!BQ97</f>
        <v>43326.732977310872</v>
      </c>
      <c r="BP8" s="373">
        <f>'reporting moussy'!BR97</f>
        <v>57489.667164493774</v>
      </c>
      <c r="BQ8" s="372">
        <f>'reporting moussy'!BS97</f>
        <v>58669.911680092351</v>
      </c>
      <c r="BR8" s="372">
        <f>'reporting moussy'!BT97</f>
        <v>59850.156195690928</v>
      </c>
      <c r="BS8" s="372">
        <f>'reporting moussy'!BU97</f>
        <v>61030.400711289505</v>
      </c>
      <c r="BT8" s="372">
        <f>'reporting moussy'!BV97</f>
        <v>62210.645226888082</v>
      </c>
      <c r="BU8" s="372">
        <f>'reporting moussy'!BW97</f>
        <v>63390.889742486659</v>
      </c>
      <c r="BV8" s="372">
        <f>'reporting moussy'!BX97</f>
        <v>64571.134258085236</v>
      </c>
      <c r="BW8" s="372">
        <f>'reporting moussy'!BY97</f>
        <v>65751.378773683813</v>
      </c>
      <c r="BX8" s="372">
        <f>'reporting moussy'!BZ97</f>
        <v>66931.62328928239</v>
      </c>
      <c r="BY8" s="372">
        <f>'reporting moussy'!CA97</f>
        <v>68111.867804880967</v>
      </c>
      <c r="BZ8" s="372">
        <f>'reporting moussy'!CB97</f>
        <v>69292.112320479544</v>
      </c>
      <c r="CA8" s="372">
        <f>'reporting moussy'!CC97</f>
        <v>71397.356836078121</v>
      </c>
      <c r="CB8" s="372">
        <f>'reporting moussy'!CD97</f>
        <v>73502.601351676698</v>
      </c>
      <c r="CC8" s="373">
        <f>'reporting moussy'!CE97</f>
        <v>89515.535538859607</v>
      </c>
      <c r="CD8" s="372">
        <f>'reporting moussy'!CF97</f>
        <v>91620.780054458184</v>
      </c>
      <c r="CE8" s="372">
        <f>'reporting moussy'!CG97</f>
        <v>93726.024570056761</v>
      </c>
      <c r="CF8" s="372">
        <f>'reporting moussy'!CH97</f>
        <v>95831.269085655338</v>
      </c>
      <c r="CG8" s="372">
        <f>'reporting moussy'!CI97</f>
        <v>97936.513601253915</v>
      </c>
      <c r="CH8" s="372">
        <f>'reporting moussy'!CJ97</f>
        <v>100041.75811685249</v>
      </c>
      <c r="CI8" s="372">
        <f>'reporting moussy'!CK97</f>
        <v>102147.00263245107</v>
      </c>
      <c r="CJ8" s="372">
        <f>'reporting moussy'!CL97</f>
        <v>104252.24714804965</v>
      </c>
      <c r="CK8" s="372">
        <f>'reporting moussy'!CM97</f>
        <v>106357.49166364822</v>
      </c>
      <c r="CL8" s="372">
        <f>'reporting moussy'!CN97</f>
        <v>108462.7361792468</v>
      </c>
      <c r="CM8" s="372">
        <f>'reporting moussy'!CO97</f>
        <v>110567.98069484538</v>
      </c>
      <c r="CN8" s="372">
        <f>'reporting moussy'!CP97</f>
        <v>112673.22521044395</v>
      </c>
      <c r="CO8" s="372">
        <f>'reporting moussy'!CQ97</f>
        <v>114778.46972604253</v>
      </c>
      <c r="CP8" s="373">
        <f>'reporting moussy'!CR97</f>
        <v>140041.40391322545</v>
      </c>
      <c r="CQ8" s="372">
        <f>'reporting moussy'!CS97</f>
        <v>142146.64842882403</v>
      </c>
      <c r="CR8" s="372">
        <f>'reporting moussy'!CT97</f>
        <v>144251.89294442261</v>
      </c>
      <c r="CS8" s="372">
        <f>'reporting moussy'!CU97</f>
        <v>146357.13746002119</v>
      </c>
      <c r="CT8" s="372">
        <f>'reporting moussy'!CV97</f>
        <v>148462.38197561976</v>
      </c>
      <c r="CU8" s="372">
        <f>'reporting moussy'!CW97</f>
        <v>150567.62649121834</v>
      </c>
      <c r="CV8" s="372">
        <f>'reporting moussy'!CX97</f>
        <v>152672.87100681692</v>
      </c>
      <c r="CW8" s="372">
        <f>'reporting moussy'!CY97</f>
        <v>154778.11552241549</v>
      </c>
      <c r="CX8" s="372">
        <f>'reporting moussy'!CZ97</f>
        <v>156883.36003801407</v>
      </c>
      <c r="CY8" s="372">
        <f>'reporting moussy'!DA97</f>
        <v>159708.50922037027</v>
      </c>
      <c r="CZ8" s="372">
        <f>'reporting moussy'!DB97</f>
        <v>162533.65840272646</v>
      </c>
      <c r="DA8" s="372">
        <f>'reporting moussy'!DC97</f>
        <v>165358.80758508266</v>
      </c>
      <c r="DB8" s="372">
        <f>'reporting moussy'!DD97</f>
        <v>168183.95676743885</v>
      </c>
      <c r="DC8" s="373">
        <f>'reporting moussy'!DE97</f>
        <v>196326.50962165225</v>
      </c>
      <c r="DD8" s="372">
        <f>'reporting moussy'!DF97</f>
        <v>199151.65880400845</v>
      </c>
      <c r="DE8" s="372">
        <f>'reporting moussy'!DG97</f>
        <v>201976.80798636464</v>
      </c>
      <c r="DF8" s="372">
        <f>'reporting moussy'!DH97</f>
        <v>204801.95716872084</v>
      </c>
      <c r="DG8" s="372">
        <f>'reporting moussy'!DI97</f>
        <v>207627.10635107703</v>
      </c>
      <c r="DH8" s="372">
        <f>'reporting moussy'!DJ97</f>
        <v>210452.25553343323</v>
      </c>
      <c r="DI8" s="372">
        <f>'reporting moussy'!DK97</f>
        <v>213277.40471578942</v>
      </c>
      <c r="DJ8" s="372">
        <f>'reporting moussy'!DL97</f>
        <v>216102.55389814562</v>
      </c>
      <c r="DK8" s="372">
        <f>'reporting moussy'!DM97</f>
        <v>218927.70308050181</v>
      </c>
      <c r="DL8" s="372">
        <f>'reporting moussy'!DN97</f>
        <v>221752.85226285801</v>
      </c>
      <c r="DM8" s="372">
        <f>'reporting moussy'!DO97</f>
        <v>224578.00144521421</v>
      </c>
      <c r="DN8" s="372">
        <f>'reporting moussy'!DP97</f>
        <v>227403.1506275704</v>
      </c>
      <c r="DO8" s="372">
        <f>'reporting moussy'!DQ97</f>
        <v>230228.2998099266</v>
      </c>
      <c r="DP8" s="373">
        <f>'reporting moussy'!DR97</f>
        <v>264130.089998201</v>
      </c>
      <c r="DQ8" s="372">
        <f>'reporting moussy'!DS97</f>
        <v>266955.2391805572</v>
      </c>
      <c r="DR8" s="372">
        <f>'reporting moussy'!DT97</f>
        <v>269780.38836291339</v>
      </c>
      <c r="DS8" s="372">
        <f>'reporting moussy'!DU97</f>
        <v>272605.53754526959</v>
      </c>
      <c r="DT8" s="372">
        <f>'reporting moussy'!DV97</f>
        <v>275430.68672762578</v>
      </c>
      <c r="DU8" s="372">
        <f>'reporting moussy'!DW97</f>
        <v>278255.83590998198</v>
      </c>
      <c r="DV8" s="372">
        <f>'reporting moussy'!DX97</f>
        <v>281080.98509233817</v>
      </c>
      <c r="DW8" s="372">
        <f>'reporting moussy'!DY97</f>
        <v>283906.13427469437</v>
      </c>
      <c r="DX8" s="372">
        <f>'reporting moussy'!DZ97</f>
        <v>286731.28345705057</v>
      </c>
      <c r="DY8" s="372">
        <f>'reporting moussy'!EA97</f>
        <v>289556.43263940676</v>
      </c>
      <c r="DZ8" s="372">
        <f>'reporting moussy'!EB97</f>
        <v>292381.58182176296</v>
      </c>
      <c r="EA8" s="372">
        <f>'reporting moussy'!EC97</f>
        <v>295206.73100411915</v>
      </c>
      <c r="EB8" s="372">
        <f>'reporting moussy'!ED97</f>
        <v>298031.88018647535</v>
      </c>
      <c r="EC8" s="373">
        <f>'reporting moussy'!EE97</f>
        <v>331933.67037474975</v>
      </c>
    </row>
    <row r="9" spans="3:133" x14ac:dyDescent="0.2">
      <c r="C9" s="371" t="s">
        <v>184</v>
      </c>
      <c r="D9" s="372">
        <f>'reporting trappes'!F97</f>
        <v>0</v>
      </c>
      <c r="E9" s="372">
        <f>'reporting trappes'!G97</f>
        <v>0</v>
      </c>
      <c r="F9" s="372">
        <f>'reporting trappes'!H97</f>
        <v>0</v>
      </c>
      <c r="G9" s="372">
        <f>'reporting trappes'!I97</f>
        <v>0</v>
      </c>
      <c r="H9" s="372">
        <f>'reporting trappes'!J97</f>
        <v>0</v>
      </c>
      <c r="I9" s="372">
        <f>'reporting trappes'!K97</f>
        <v>0</v>
      </c>
      <c r="J9" s="372">
        <f>'reporting trappes'!L97</f>
        <v>0</v>
      </c>
      <c r="K9" s="372">
        <f>'reporting trappes'!M97</f>
        <v>0</v>
      </c>
      <c r="L9" s="372">
        <f>'reporting trappes'!N97</f>
        <v>0</v>
      </c>
      <c r="M9" s="372">
        <f>'reporting trappes'!O97</f>
        <v>0</v>
      </c>
      <c r="N9" s="372">
        <f>'reporting trappes'!P97</f>
        <v>-800</v>
      </c>
      <c r="O9" s="372">
        <f>'reporting trappes'!Q97</f>
        <v>-12122.753333333334</v>
      </c>
      <c r="P9" s="373">
        <f>'reporting trappes'!R97</f>
        <v>-12122.753333333334</v>
      </c>
      <c r="Q9" s="372">
        <f>'reporting trappes'!S97</f>
        <v>-34992.506666666668</v>
      </c>
      <c r="R9" s="372">
        <f>'reporting trappes'!T97</f>
        <v>-52620.26</v>
      </c>
      <c r="S9" s="372">
        <f>'reporting trappes'!U97</f>
        <v>-66753.013333333336</v>
      </c>
      <c r="T9" s="372">
        <f>'reporting trappes'!V97</f>
        <v>-73885.766666666663</v>
      </c>
      <c r="U9" s="372">
        <f>'reporting trappes'!W97</f>
        <v>-90683.51999999999</v>
      </c>
      <c r="V9" s="372">
        <f>'reporting trappes'!X97</f>
        <v>-104656.27333333332</v>
      </c>
      <c r="W9" s="372">
        <f>'reporting trappes'!Y97</f>
        <v>-123000.63746630326</v>
      </c>
      <c r="X9" s="372">
        <f>'reporting trappes'!Z97</f>
        <v>-138795.00159927321</v>
      </c>
      <c r="Y9" s="372">
        <f>'reporting trappes'!AA97</f>
        <v>-152039.36573224317</v>
      </c>
      <c r="Z9" s="372">
        <f>'reporting trappes'!AB97</f>
        <v>-174733.72986521313</v>
      </c>
      <c r="AA9" s="372">
        <f>'reporting trappes'!AC97</f>
        <v>-182878.09399818309</v>
      </c>
      <c r="AB9" s="372">
        <f>'reporting trappes'!AD97</f>
        <v>-188472.45813115305</v>
      </c>
      <c r="AC9" s="373">
        <f>'reporting trappes'!AE97</f>
        <v>-188472.45813115305</v>
      </c>
      <c r="AD9" s="372">
        <f>'reporting trappes'!AF97</f>
        <v>-192816.82226412301</v>
      </c>
      <c r="AE9" s="372">
        <f>'reporting trappes'!AG97</f>
        <v>-194611.18639709297</v>
      </c>
      <c r="AF9" s="372">
        <f>'reporting trappes'!AH97</f>
        <v>-193855.55053006293</v>
      </c>
      <c r="AG9" s="372">
        <f>'reporting trappes'!AI97</f>
        <v>-191299.91466303289</v>
      </c>
      <c r="AH9" s="372">
        <f>'reporting trappes'!AJ97</f>
        <v>-186944.27879600285</v>
      </c>
      <c r="AI9" s="372">
        <f>'reporting trappes'!AK97</f>
        <v>-180788.64292897281</v>
      </c>
      <c r="AJ9" s="372">
        <f>'reporting trappes'!AL97</f>
        <v>-174633.00706194277</v>
      </c>
      <c r="AK9" s="372">
        <f>'reporting trappes'!AM97</f>
        <v>-168477.37119491273</v>
      </c>
      <c r="AL9" s="372">
        <f>'reporting trappes'!AN97</f>
        <v>-162321.73532788269</v>
      </c>
      <c r="AM9" s="372">
        <f>'reporting trappes'!AO97</f>
        <v>-156166.09946085265</v>
      </c>
      <c r="AN9" s="372">
        <f>'reporting trappes'!AP97</f>
        <v>-150010.46359382261</v>
      </c>
      <c r="AO9" s="372">
        <f>'reporting trappes'!AQ97</f>
        <v>-143854.82772679257</v>
      </c>
      <c r="AP9" s="373">
        <f>'reporting trappes'!AR97</f>
        <v>-143854.82772679243</v>
      </c>
      <c r="AQ9" s="372">
        <f>'reporting trappes'!AS97</f>
        <v>-137699.19185976239</v>
      </c>
      <c r="AR9" s="372">
        <f>'reporting trappes'!AT97</f>
        <v>-131543.55599273235</v>
      </c>
      <c r="AS9" s="372">
        <f>'reporting trappes'!AU97</f>
        <v>-125387.92012570229</v>
      </c>
      <c r="AT9" s="372">
        <f>'reporting trappes'!AV97</f>
        <v>-119232.28425867224</v>
      </c>
      <c r="AU9" s="372">
        <f>'reporting trappes'!AW97</f>
        <v>-113076.64839164219</v>
      </c>
      <c r="AV9" s="372">
        <f>'reporting trappes'!AX97</f>
        <v>-106921.01252461213</v>
      </c>
      <c r="AW9" s="372">
        <f>'reporting trappes'!AY97</f>
        <v>-100765.37665758208</v>
      </c>
      <c r="AX9" s="372">
        <f>'reporting trappes'!AZ97</f>
        <v>-94609.740790552023</v>
      </c>
      <c r="AY9" s="372">
        <f>'reporting trappes'!BA97</f>
        <v>-88454.104923521969</v>
      </c>
      <c r="AZ9" s="372">
        <f>'reporting trappes'!BB97</f>
        <v>-82298.469056491915</v>
      </c>
      <c r="BA9" s="372">
        <f>'reporting trappes'!BC97</f>
        <v>-76142.83318946186</v>
      </c>
      <c r="BB9" s="372">
        <f>'reporting trappes'!BD97</f>
        <v>-69987.197322431806</v>
      </c>
      <c r="BC9" s="373">
        <f>'reporting trappes'!BE97</f>
        <v>-69987.197322431806</v>
      </c>
      <c r="BD9" s="372">
        <f>'reporting trappes'!BF97</f>
        <v>-63831.561455401752</v>
      </c>
      <c r="BE9" s="372">
        <f>'reporting trappes'!BG97</f>
        <v>-57675.925588371698</v>
      </c>
      <c r="BF9" s="372">
        <f>'reporting trappes'!BH97</f>
        <v>-51520.289721341644</v>
      </c>
      <c r="BG9" s="372">
        <f>'reporting trappes'!BI97</f>
        <v>-45364.653854311589</v>
      </c>
      <c r="BH9" s="372">
        <f>'reporting trappes'!BJ97</f>
        <v>-39209.017987281535</v>
      </c>
      <c r="BI9" s="372">
        <f>'reporting trappes'!BK97</f>
        <v>-33053.382120251481</v>
      </c>
      <c r="BJ9" s="372">
        <f>'reporting trappes'!BL97</f>
        <v>-26897.74625322143</v>
      </c>
      <c r="BK9" s="372">
        <f>'reporting trappes'!BM97</f>
        <v>-20742.11038619138</v>
      </c>
      <c r="BL9" s="372">
        <f>'reporting trappes'!BN97</f>
        <v>-14586.474519161329</v>
      </c>
      <c r="BM9" s="372">
        <f>'reporting trappes'!BO97</f>
        <v>-8430.8386521312786</v>
      </c>
      <c r="BN9" s="372">
        <f>'reporting trappes'!BP97</f>
        <v>-2275.2027851012281</v>
      </c>
      <c r="BO9" s="372">
        <f>'reporting trappes'!BQ97</f>
        <v>3880.4330819288225</v>
      </c>
      <c r="BP9" s="373">
        <f>'reporting trappes'!BR97</f>
        <v>3880.4330819288152</v>
      </c>
      <c r="BQ9" s="372">
        <f>'reporting trappes'!BS97</f>
        <v>10036.068948958866</v>
      </c>
      <c r="BR9" s="372">
        <f>'reporting trappes'!BT97</f>
        <v>16191.704815988916</v>
      </c>
      <c r="BS9" s="372">
        <f>'reporting trappes'!BU97</f>
        <v>22347.340683018967</v>
      </c>
      <c r="BT9" s="372">
        <f>'reporting trappes'!BV97</f>
        <v>28502.976550049018</v>
      </c>
      <c r="BU9" s="372">
        <f>'reporting trappes'!BW97</f>
        <v>34658.612417079072</v>
      </c>
      <c r="BV9" s="372">
        <f>'reporting trappes'!BX97</f>
        <v>40814.248284109126</v>
      </c>
      <c r="BW9" s="372">
        <f>'reporting trappes'!BY97</f>
        <v>46969.88415113918</v>
      </c>
      <c r="BX9" s="372">
        <f>'reporting trappes'!BZ97</f>
        <v>53125.520018169234</v>
      </c>
      <c r="BY9" s="372">
        <f>'reporting trappes'!CA97</f>
        <v>59281.155885199289</v>
      </c>
      <c r="BZ9" s="372">
        <f>'reporting trappes'!CB97</f>
        <v>65436.791752229343</v>
      </c>
      <c r="CA9" s="372">
        <f>'reporting trappes'!CC97</f>
        <v>71592.427619259397</v>
      </c>
      <c r="CB9" s="372">
        <f>'reporting trappes'!CD97</f>
        <v>77748.063486289451</v>
      </c>
      <c r="CC9" s="373">
        <f>'reporting trappes'!CE97</f>
        <v>77748.063486289437</v>
      </c>
      <c r="CD9" s="372">
        <f>'reporting trappes'!CF97</f>
        <v>83903.699353319491</v>
      </c>
      <c r="CE9" s="372">
        <f>'reporting trappes'!CG97</f>
        <v>90059.335220349545</v>
      </c>
      <c r="CF9" s="372">
        <f>'reporting trappes'!CH97</f>
        <v>96214.971087379599</v>
      </c>
      <c r="CG9" s="372">
        <f>'reporting trappes'!CI97</f>
        <v>102370.60695440965</v>
      </c>
      <c r="CH9" s="372">
        <f>'reporting trappes'!CJ97</f>
        <v>114626.24282143971</v>
      </c>
      <c r="CI9" s="372">
        <f>'reporting trappes'!CK97</f>
        <v>126881.87868846976</v>
      </c>
      <c r="CJ9" s="372">
        <f>'reporting trappes'!CL97</f>
        <v>139137.5145554998</v>
      </c>
      <c r="CK9" s="372">
        <f>'reporting trappes'!CM97</f>
        <v>151393.15042252984</v>
      </c>
      <c r="CL9" s="372">
        <f>'reporting trappes'!CN97</f>
        <v>163648.78628955988</v>
      </c>
      <c r="CM9" s="372">
        <f>'reporting trappes'!CO97</f>
        <v>175904.42215658992</v>
      </c>
      <c r="CN9" s="372">
        <f>'reporting trappes'!CP97</f>
        <v>188160.05802361996</v>
      </c>
      <c r="CO9" s="372">
        <f>'reporting trappes'!CQ97</f>
        <v>200415.69389065</v>
      </c>
      <c r="CP9" s="373">
        <f>'reporting trappes'!CR97</f>
        <v>200415.69389065006</v>
      </c>
      <c r="CQ9" s="372">
        <f>'reporting trappes'!CS97</f>
        <v>212671.3297576801</v>
      </c>
      <c r="CR9" s="372">
        <f>'reporting trappes'!CT97</f>
        <v>224926.96562471014</v>
      </c>
      <c r="CS9" s="372">
        <f>'reporting trappes'!CU97</f>
        <v>237182.60149174018</v>
      </c>
      <c r="CT9" s="372">
        <f>'reporting trappes'!CV97</f>
        <v>249438.23735877022</v>
      </c>
      <c r="CU9" s="372">
        <f>'reporting trappes'!CW97</f>
        <v>261693.87322580026</v>
      </c>
      <c r="CV9" s="372">
        <f>'reporting trappes'!CX97</f>
        <v>273949.5090928303</v>
      </c>
      <c r="CW9" s="372">
        <f>'reporting trappes'!CY97</f>
        <v>286205.14495986036</v>
      </c>
      <c r="CX9" s="372">
        <f>'reporting trappes'!CZ97</f>
        <v>298460.78082689043</v>
      </c>
      <c r="CY9" s="372">
        <f>'reporting trappes'!DA97</f>
        <v>310716.4166939205</v>
      </c>
      <c r="CZ9" s="372">
        <f>'reporting trappes'!DB97</f>
        <v>322972.05256095057</v>
      </c>
      <c r="DA9" s="372">
        <f>'reporting trappes'!DC97</f>
        <v>335227.68842798064</v>
      </c>
      <c r="DB9" s="372">
        <f>'reporting trappes'!DD97</f>
        <v>347483.32429501071</v>
      </c>
      <c r="DC9" s="373">
        <f>'reporting trappes'!DE97</f>
        <v>347483.32429501065</v>
      </c>
      <c r="DD9" s="372">
        <f>'reporting trappes'!DF97</f>
        <v>359738.96016204072</v>
      </c>
      <c r="DE9" s="372">
        <f>'reporting trappes'!DG97</f>
        <v>371994.59602907079</v>
      </c>
      <c r="DF9" s="372">
        <f>'reporting trappes'!DH97</f>
        <v>384250.23189610086</v>
      </c>
      <c r="DG9" s="372">
        <f>'reporting trappes'!DI97</f>
        <v>396505.86776313093</v>
      </c>
      <c r="DH9" s="372">
        <f>'reporting trappes'!DJ97</f>
        <v>408761.50363016099</v>
      </c>
      <c r="DI9" s="372">
        <f>'reporting trappes'!DK97</f>
        <v>421017.13949719106</v>
      </c>
      <c r="DJ9" s="372">
        <f>'reporting trappes'!DL97</f>
        <v>433272.77536422113</v>
      </c>
      <c r="DK9" s="372">
        <f>'reporting trappes'!DM97</f>
        <v>445528.4112312512</v>
      </c>
      <c r="DL9" s="372">
        <f>'reporting trappes'!DN97</f>
        <v>457784.04709828127</v>
      </c>
      <c r="DM9" s="372">
        <f>'reporting trappes'!DO97</f>
        <v>470039.68296531134</v>
      </c>
      <c r="DN9" s="372">
        <f>'reporting trappes'!DP97</f>
        <v>482295.31883234141</v>
      </c>
      <c r="DO9" s="372">
        <f>'reporting trappes'!DQ97</f>
        <v>494550.95469937148</v>
      </c>
      <c r="DP9" s="373">
        <f>'reporting trappes'!DR97</f>
        <v>494550.95469937124</v>
      </c>
      <c r="DQ9" s="372">
        <f>'reporting trappes'!DS97</f>
        <v>506806.59056640131</v>
      </c>
      <c r="DR9" s="372">
        <f>'reporting trappes'!DT97</f>
        <v>519062.22643343138</v>
      </c>
      <c r="DS9" s="372">
        <f>'reporting trappes'!DU97</f>
        <v>531317.86230046139</v>
      </c>
      <c r="DT9" s="372">
        <f>'reporting trappes'!DV97</f>
        <v>543573.4981674914</v>
      </c>
      <c r="DU9" s="372">
        <f>'reporting trappes'!DW97</f>
        <v>555829.13403452141</v>
      </c>
      <c r="DV9" s="372">
        <f>'reporting trappes'!DX97</f>
        <v>568084.76990155142</v>
      </c>
      <c r="DW9" s="372">
        <f>'reporting trappes'!DY97</f>
        <v>580340.40576858143</v>
      </c>
      <c r="DX9" s="372">
        <f>'reporting trappes'!DZ97</f>
        <v>592596.04163561144</v>
      </c>
      <c r="DY9" s="372">
        <f>'reporting trappes'!EA97</f>
        <v>604851.67750264145</v>
      </c>
      <c r="DZ9" s="372">
        <f>'reporting trappes'!EB97</f>
        <v>617107.31336967146</v>
      </c>
      <c r="EA9" s="372">
        <f>'reporting trappes'!EC97</f>
        <v>629362.94923670148</v>
      </c>
      <c r="EB9" s="372">
        <f>'reporting trappes'!ED97</f>
        <v>641618.58510373149</v>
      </c>
      <c r="EC9" s="373">
        <f>'reporting trappes'!EE97</f>
        <v>641618.58510373184</v>
      </c>
    </row>
    <row r="10" spans="3:133" x14ac:dyDescent="0.2">
      <c r="C10" s="371" t="s">
        <v>187</v>
      </c>
      <c r="D10" s="372">
        <f>+'SPACELOG 5 BP'!F97</f>
        <v>0</v>
      </c>
      <c r="E10" s="372">
        <f>+'SPACELOG 5 BP'!G97</f>
        <v>0</v>
      </c>
      <c r="F10" s="372">
        <f>+'SPACELOG 5 BP'!H97</f>
        <v>0</v>
      </c>
      <c r="G10" s="372">
        <f>+'SPACELOG 5 BP'!I97</f>
        <v>0</v>
      </c>
      <c r="H10" s="372">
        <f>+'SPACELOG 5 BP'!J97</f>
        <v>0</v>
      </c>
      <c r="I10" s="372">
        <f>+'SPACELOG 5 BP'!K97</f>
        <v>0</v>
      </c>
      <c r="J10" s="372">
        <f>+'SPACELOG 5 BP'!L97</f>
        <v>0</v>
      </c>
      <c r="K10" s="372">
        <f>+'SPACELOG 5 BP'!M97</f>
        <v>0</v>
      </c>
      <c r="L10" s="372">
        <f>+'SPACELOG 5 BP'!N97</f>
        <v>0</v>
      </c>
      <c r="M10" s="372">
        <f>+'SPACELOG 5 BP'!O97</f>
        <v>0</v>
      </c>
      <c r="N10" s="372">
        <f>+'SPACELOG 5 BP'!P97</f>
        <v>0</v>
      </c>
      <c r="O10" s="372">
        <f>+'SPACELOG 5 BP'!Q97</f>
        <v>0</v>
      </c>
      <c r="P10" s="373">
        <f>+'SPACELOG 5 BP'!R97</f>
        <v>0</v>
      </c>
      <c r="Q10" s="372">
        <f>+'SPACELOG 5 BP'!S97</f>
        <v>0</v>
      </c>
      <c r="R10" s="372">
        <f>+'SPACELOG 5 BP'!T97</f>
        <v>0</v>
      </c>
      <c r="S10" s="372">
        <f>+'SPACELOG 5 BP'!U97</f>
        <v>0</v>
      </c>
      <c r="T10" s="372">
        <f>+'SPACELOG 5 BP'!V97</f>
        <v>0</v>
      </c>
      <c r="U10" s="372">
        <f>+'SPACELOG 5 BP'!W97</f>
        <v>0</v>
      </c>
      <c r="V10" s="372">
        <f>+'SPACELOG 5 BP'!X97</f>
        <v>0</v>
      </c>
      <c r="W10" s="372">
        <f>+'SPACELOG 5 BP'!Y97</f>
        <v>0</v>
      </c>
      <c r="X10" s="372">
        <f>+'SPACELOG 5 BP'!Z97</f>
        <v>0</v>
      </c>
      <c r="Y10" s="372">
        <f>+'SPACELOG 5 BP'!AA97</f>
        <v>0</v>
      </c>
      <c r="Z10" s="372">
        <f>+'SPACELOG 5 BP'!AB97</f>
        <v>0</v>
      </c>
      <c r="AA10" s="372">
        <f>+'SPACELOG 5 BP'!AC97</f>
        <v>0</v>
      </c>
      <c r="AB10" s="372">
        <f>+'SPACELOG 5 BP'!AD97</f>
        <v>0</v>
      </c>
      <c r="AC10" s="373">
        <f>+'SPACELOG 5 BP'!AE97</f>
        <v>0</v>
      </c>
      <c r="AD10" s="372">
        <f>+'SPACELOG 5 BP'!AF97</f>
        <v>0</v>
      </c>
      <c r="AE10" s="372">
        <f>+'SPACELOG 5 BP'!AG97</f>
        <v>0</v>
      </c>
      <c r="AF10" s="372">
        <f>+'SPACELOG 5 BP'!AH97</f>
        <v>0</v>
      </c>
      <c r="AG10" s="372">
        <f>+'SPACELOG 5 BP'!AI97</f>
        <v>0</v>
      </c>
      <c r="AH10" s="372">
        <f>+'SPACELOG 5 BP'!AJ97</f>
        <v>0</v>
      </c>
      <c r="AI10" s="372">
        <f>+'SPACELOG 5 BP'!AK97</f>
        <v>0</v>
      </c>
      <c r="AJ10" s="372">
        <f>+'SPACELOG 5 BP'!AL97</f>
        <v>0</v>
      </c>
      <c r="AK10" s="372">
        <f>+'SPACELOG 5 BP'!AM97</f>
        <v>0</v>
      </c>
      <c r="AL10" s="372">
        <f>+'SPACELOG 5 BP'!AN97</f>
        <v>0</v>
      </c>
      <c r="AM10" s="372">
        <f>+'SPACELOG 5 BP'!AO97</f>
        <v>0</v>
      </c>
      <c r="AN10" s="372">
        <f>+'SPACELOG 5 BP'!AP97</f>
        <v>0</v>
      </c>
      <c r="AO10" s="372">
        <f>+'SPACELOG 5 BP'!AQ97</f>
        <v>0</v>
      </c>
      <c r="AP10" s="373">
        <f>+'SPACELOG 5 BP'!AR97</f>
        <v>0</v>
      </c>
      <c r="AQ10" s="372">
        <f>+'SPACELOG 5 BP'!AS97</f>
        <v>0</v>
      </c>
      <c r="AR10" s="372">
        <f>+'SPACELOG 5 BP'!AT97</f>
        <v>0</v>
      </c>
      <c r="AS10" s="372">
        <f>+'SPACELOG 5 BP'!AU97</f>
        <v>0</v>
      </c>
      <c r="AT10" s="372">
        <f>+'SPACELOG 5 BP'!AV97</f>
        <v>0</v>
      </c>
      <c r="AU10" s="372">
        <f>+'SPACELOG 5 BP'!AW97</f>
        <v>0</v>
      </c>
      <c r="AV10" s="372">
        <f>+'SPACELOG 5 BP'!AX97</f>
        <v>0</v>
      </c>
      <c r="AW10" s="372">
        <f>+'SPACELOG 5 BP'!AY97</f>
        <v>0</v>
      </c>
      <c r="AX10" s="372">
        <f>+'SPACELOG 5 BP'!AZ97</f>
        <v>0</v>
      </c>
      <c r="AY10" s="372">
        <f>+'SPACELOG 5 BP'!BA97</f>
        <v>0</v>
      </c>
      <c r="AZ10" s="372">
        <f>+'SPACELOG 5 BP'!BB97</f>
        <v>0</v>
      </c>
      <c r="BA10" s="372">
        <f>+'SPACELOG 5 BP'!BC97</f>
        <v>0</v>
      </c>
      <c r="BB10" s="372">
        <f>+'SPACELOG 5 BP'!BD97</f>
        <v>0</v>
      </c>
      <c r="BC10" s="373">
        <f>+'SPACELOG 5 BP'!BE97</f>
        <v>0</v>
      </c>
      <c r="BD10" s="372">
        <f>+'SPACELOG 5 BP'!BF97</f>
        <v>0</v>
      </c>
      <c r="BE10" s="372">
        <f>+'SPACELOG 5 BP'!BG97</f>
        <v>0</v>
      </c>
      <c r="BF10" s="372">
        <f>+'SPACELOG 5 BP'!BH97</f>
        <v>0</v>
      </c>
      <c r="BG10" s="372">
        <f>+'SPACELOG 5 BP'!BI97</f>
        <v>0</v>
      </c>
      <c r="BH10" s="372">
        <f>+'SPACELOG 5 BP'!BJ97</f>
        <v>0</v>
      </c>
      <c r="BI10" s="372">
        <f>+'SPACELOG 5 BP'!BK97</f>
        <v>0</v>
      </c>
      <c r="BJ10" s="372">
        <f>+'SPACELOG 5 BP'!BL97</f>
        <v>0</v>
      </c>
      <c r="BK10" s="372">
        <f>+'SPACELOG 5 BP'!BM97</f>
        <v>0</v>
      </c>
      <c r="BL10" s="372">
        <f>+'SPACELOG 5 BP'!BN97</f>
        <v>0</v>
      </c>
      <c r="BM10" s="372">
        <f>+'SPACELOG 5 BP'!BO97</f>
        <v>0</v>
      </c>
      <c r="BN10" s="372">
        <f>+'SPACELOG 5 BP'!BP97</f>
        <v>0</v>
      </c>
      <c r="BO10" s="372">
        <f>+'SPACELOG 5 BP'!BQ97</f>
        <v>0</v>
      </c>
      <c r="BP10" s="373">
        <f>+'SPACELOG 5 BP'!BR97</f>
        <v>0</v>
      </c>
      <c r="BQ10" s="372">
        <f>+'SPACELOG 5 BP'!BS97</f>
        <v>0</v>
      </c>
      <c r="BR10" s="372">
        <f>+'SPACELOG 5 BP'!BT97</f>
        <v>0</v>
      </c>
      <c r="BS10" s="372">
        <f>+'SPACELOG 5 BP'!BU97</f>
        <v>0</v>
      </c>
      <c r="BT10" s="372">
        <f>+'SPACELOG 5 BP'!BV97</f>
        <v>0</v>
      </c>
      <c r="BU10" s="372">
        <f>+'SPACELOG 5 BP'!BW97</f>
        <v>0</v>
      </c>
      <c r="BV10" s="372">
        <f>+'SPACELOG 5 BP'!BX97</f>
        <v>0</v>
      </c>
      <c r="BW10" s="372">
        <f>+'SPACELOG 5 BP'!BY97</f>
        <v>0</v>
      </c>
      <c r="BX10" s="372">
        <f>+'SPACELOG 5 BP'!BZ97</f>
        <v>0</v>
      </c>
      <c r="BY10" s="372">
        <f>+'SPACELOG 5 BP'!CA97</f>
        <v>0</v>
      </c>
      <c r="BZ10" s="372">
        <f>+'SPACELOG 5 BP'!CB97</f>
        <v>0</v>
      </c>
      <c r="CA10" s="372">
        <f>+'SPACELOG 5 BP'!CC97</f>
        <v>0</v>
      </c>
      <c r="CB10" s="372">
        <f>+'SPACELOG 5 BP'!CD97</f>
        <v>0</v>
      </c>
      <c r="CC10" s="373">
        <f>+'SPACELOG 5 BP'!CE97</f>
        <v>0</v>
      </c>
      <c r="CD10" s="372">
        <f>+'SPACELOG 5 BP'!CF97</f>
        <v>0</v>
      </c>
      <c r="CE10" s="372">
        <f>+'SPACELOG 5 BP'!CG97</f>
        <v>0</v>
      </c>
      <c r="CF10" s="372">
        <f>+'SPACELOG 5 BP'!CH97</f>
        <v>0</v>
      </c>
      <c r="CG10" s="372">
        <f>+'SPACELOG 5 BP'!CI97</f>
        <v>0</v>
      </c>
      <c r="CH10" s="372">
        <f>+'SPACELOG 5 BP'!CJ97</f>
        <v>0</v>
      </c>
      <c r="CI10" s="372">
        <f>+'SPACELOG 5 BP'!CK97</f>
        <v>0</v>
      </c>
      <c r="CJ10" s="372">
        <f>+'SPACELOG 5 BP'!CL97</f>
        <v>0</v>
      </c>
      <c r="CK10" s="372">
        <f>+'SPACELOG 5 BP'!CM97</f>
        <v>0</v>
      </c>
      <c r="CL10" s="372">
        <f>+'SPACELOG 5 BP'!CN97</f>
        <v>0</v>
      </c>
      <c r="CM10" s="372">
        <f>+'SPACELOG 5 BP'!CO97</f>
        <v>0</v>
      </c>
      <c r="CN10" s="372">
        <f>+'SPACELOG 5 BP'!CP97</f>
        <v>0</v>
      </c>
      <c r="CO10" s="372">
        <f>+'SPACELOG 5 BP'!CQ97</f>
        <v>0</v>
      </c>
      <c r="CP10" s="373">
        <f>+'SPACELOG 5 BP'!CR97</f>
        <v>0</v>
      </c>
      <c r="CQ10" s="372">
        <f>+'SPACELOG 5 BP'!CS97</f>
        <v>0</v>
      </c>
      <c r="CR10" s="372">
        <f>+'SPACELOG 5 BP'!CT97</f>
        <v>0</v>
      </c>
      <c r="CS10" s="372">
        <f>+'SPACELOG 5 BP'!CU97</f>
        <v>0</v>
      </c>
      <c r="CT10" s="372">
        <f>+'SPACELOG 5 BP'!CV97</f>
        <v>0</v>
      </c>
      <c r="CU10" s="372">
        <f>+'SPACELOG 5 BP'!CW97</f>
        <v>0</v>
      </c>
      <c r="CV10" s="372">
        <f>+'SPACELOG 5 BP'!CX97</f>
        <v>0</v>
      </c>
      <c r="CW10" s="372">
        <f>+'SPACELOG 5 BP'!CY97</f>
        <v>0</v>
      </c>
      <c r="CX10" s="372">
        <f>+'SPACELOG 5 BP'!CZ97</f>
        <v>0</v>
      </c>
      <c r="CY10" s="372">
        <f>+'SPACELOG 5 BP'!DA97</f>
        <v>0</v>
      </c>
      <c r="CZ10" s="372">
        <f>+'SPACELOG 5 BP'!DB97</f>
        <v>0</v>
      </c>
      <c r="DA10" s="372">
        <f>+'SPACELOG 5 BP'!DC97</f>
        <v>0</v>
      </c>
      <c r="DB10" s="372">
        <f>+'SPACELOG 5 BP'!DD97</f>
        <v>0</v>
      </c>
      <c r="DC10" s="373">
        <f>+'SPACELOG 5 BP'!DE97</f>
        <v>0</v>
      </c>
      <c r="DD10" s="372">
        <f>+'SPACELOG 5 BP'!DF97</f>
        <v>0</v>
      </c>
      <c r="DE10" s="372">
        <f>+'SPACELOG 5 BP'!DG97</f>
        <v>0</v>
      </c>
      <c r="DF10" s="372">
        <f>+'SPACELOG 5 BP'!DH97</f>
        <v>0</v>
      </c>
      <c r="DG10" s="372">
        <f>+'SPACELOG 5 BP'!DI97</f>
        <v>0</v>
      </c>
      <c r="DH10" s="372">
        <f>+'SPACELOG 5 BP'!DJ97</f>
        <v>0</v>
      </c>
      <c r="DI10" s="372">
        <f>+'SPACELOG 5 BP'!DK97</f>
        <v>0</v>
      </c>
      <c r="DJ10" s="372">
        <f>+'SPACELOG 5 BP'!DL97</f>
        <v>0</v>
      </c>
      <c r="DK10" s="372">
        <f>+'SPACELOG 5 BP'!DM97</f>
        <v>0</v>
      </c>
      <c r="DL10" s="372">
        <f>+'SPACELOG 5 BP'!DN97</f>
        <v>0</v>
      </c>
      <c r="DM10" s="372">
        <f>+'SPACELOG 5 BP'!DO97</f>
        <v>0</v>
      </c>
      <c r="DN10" s="372">
        <f>+'SPACELOG 5 BP'!DP97</f>
        <v>0</v>
      </c>
      <c r="DO10" s="372">
        <f>+'SPACELOG 5 BP'!DQ97</f>
        <v>0</v>
      </c>
      <c r="DP10" s="373">
        <f>+'SPACELOG 5 BP'!DR97</f>
        <v>0</v>
      </c>
      <c r="DQ10" s="372">
        <f>+'SPACELOG 5 BP'!DS97</f>
        <v>0</v>
      </c>
      <c r="DR10" s="372">
        <f>+'SPACELOG 5 BP'!DT97</f>
        <v>0</v>
      </c>
      <c r="DS10" s="372">
        <f>+'SPACELOG 5 BP'!DU97</f>
        <v>0</v>
      </c>
      <c r="DT10" s="372">
        <f>+'SPACELOG 5 BP'!DV97</f>
        <v>0</v>
      </c>
      <c r="DU10" s="372">
        <f>+'SPACELOG 5 BP'!DW97</f>
        <v>0</v>
      </c>
      <c r="DV10" s="372">
        <f>+'SPACELOG 5 BP'!DX97</f>
        <v>0</v>
      </c>
      <c r="DW10" s="372">
        <f>+'SPACELOG 5 BP'!DY97</f>
        <v>0</v>
      </c>
      <c r="DX10" s="372">
        <f>+'SPACELOG 5 BP'!DZ97</f>
        <v>0</v>
      </c>
      <c r="DY10" s="372">
        <f>+'SPACELOG 5 BP'!EA97</f>
        <v>0</v>
      </c>
      <c r="DZ10" s="372">
        <f>+'SPACELOG 5 BP'!EB97</f>
        <v>0</v>
      </c>
      <c r="EA10" s="372">
        <f>+'SPACELOG 5 BP'!EC97</f>
        <v>0</v>
      </c>
      <c r="EB10" s="372">
        <f>+'SPACELOG 5 BP'!ED97</f>
        <v>0</v>
      </c>
      <c r="EC10" s="373">
        <f>+'SPACELOG 5 BP'!EE97</f>
        <v>0</v>
      </c>
    </row>
    <row r="11" spans="3:133" x14ac:dyDescent="0.2">
      <c r="C11" s="371" t="s">
        <v>190</v>
      </c>
      <c r="D11" s="372">
        <f>'SPACELOG 6 BP'!F97</f>
        <v>0</v>
      </c>
      <c r="E11" s="372">
        <f>'SPACELOG 6 BP'!G97</f>
        <v>0</v>
      </c>
      <c r="F11" s="372">
        <f>'SPACELOG 6 BP'!H97</f>
        <v>0</v>
      </c>
      <c r="G11" s="372">
        <f>'SPACELOG 6 BP'!I97</f>
        <v>0</v>
      </c>
      <c r="H11" s="372">
        <f>'SPACELOG 6 BP'!J97</f>
        <v>0</v>
      </c>
      <c r="I11" s="372">
        <f>'SPACELOG 6 BP'!K97</f>
        <v>0</v>
      </c>
      <c r="J11" s="372">
        <f>'SPACELOG 6 BP'!L97</f>
        <v>0</v>
      </c>
      <c r="K11" s="372">
        <f>'SPACELOG 6 BP'!M97</f>
        <v>0</v>
      </c>
      <c r="L11" s="372">
        <f>'SPACELOG 6 BP'!N97</f>
        <v>0</v>
      </c>
      <c r="M11" s="372">
        <f>'SPACELOG 6 BP'!O97</f>
        <v>0</v>
      </c>
      <c r="N11" s="372">
        <f>'SPACELOG 6 BP'!P97</f>
        <v>0</v>
      </c>
      <c r="O11" s="372">
        <f>'SPACELOG 6 BP'!Q97</f>
        <v>0</v>
      </c>
      <c r="P11" s="373">
        <f>'SPACELOG 6 BP'!R97</f>
        <v>0</v>
      </c>
      <c r="Q11" s="372">
        <f>'SPACELOG 6 BP'!S97</f>
        <v>0</v>
      </c>
      <c r="R11" s="372">
        <f>'SPACELOG 6 BP'!T97</f>
        <v>0</v>
      </c>
      <c r="S11" s="372">
        <f>'SPACELOG 6 BP'!U97</f>
        <v>0</v>
      </c>
      <c r="T11" s="372">
        <f>'SPACELOG 6 BP'!V97</f>
        <v>0</v>
      </c>
      <c r="U11" s="372">
        <f>'SPACELOG 6 BP'!W97</f>
        <v>0</v>
      </c>
      <c r="V11" s="372">
        <f>'SPACELOG 6 BP'!X97</f>
        <v>0</v>
      </c>
      <c r="W11" s="372">
        <f>'SPACELOG 6 BP'!Y97</f>
        <v>0</v>
      </c>
      <c r="X11" s="372">
        <f>'SPACELOG 6 BP'!Z97</f>
        <v>0</v>
      </c>
      <c r="Y11" s="372">
        <f>'SPACELOG 6 BP'!AA97</f>
        <v>0</v>
      </c>
      <c r="Z11" s="372">
        <f>'SPACELOG 6 BP'!AB97</f>
        <v>0</v>
      </c>
      <c r="AA11" s="372">
        <f>'SPACELOG 6 BP'!AC97</f>
        <v>0</v>
      </c>
      <c r="AB11" s="372">
        <f>'SPACELOG 6 BP'!AD97</f>
        <v>0</v>
      </c>
      <c r="AC11" s="373">
        <f>'SPACELOG 6 BP'!AE97</f>
        <v>0</v>
      </c>
      <c r="AD11" s="372">
        <f>'SPACELOG 6 BP'!AF97</f>
        <v>0</v>
      </c>
      <c r="AE11" s="372">
        <f>'SPACELOG 6 BP'!AG97</f>
        <v>0</v>
      </c>
      <c r="AF11" s="372">
        <f>'SPACELOG 6 BP'!AH97</f>
        <v>0</v>
      </c>
      <c r="AG11" s="372">
        <f>'SPACELOG 6 BP'!AI97</f>
        <v>0</v>
      </c>
      <c r="AH11" s="372">
        <f>'SPACELOG 6 BP'!AJ97</f>
        <v>0</v>
      </c>
      <c r="AI11" s="372">
        <f>'SPACELOG 6 BP'!AK97</f>
        <v>0</v>
      </c>
      <c r="AJ11" s="372">
        <f>'SPACELOG 6 BP'!AL97</f>
        <v>0</v>
      </c>
      <c r="AK11" s="372">
        <f>'SPACELOG 6 BP'!AM97</f>
        <v>0</v>
      </c>
      <c r="AL11" s="372">
        <f>'SPACELOG 6 BP'!AN97</f>
        <v>0</v>
      </c>
      <c r="AM11" s="372">
        <f>'SPACELOG 6 BP'!AO97</f>
        <v>0</v>
      </c>
      <c r="AN11" s="372">
        <f>'SPACELOG 6 BP'!AP97</f>
        <v>0</v>
      </c>
      <c r="AO11" s="372">
        <f>'SPACELOG 6 BP'!AQ97</f>
        <v>0</v>
      </c>
      <c r="AP11" s="373">
        <f>'SPACELOG 6 BP'!AR97</f>
        <v>0</v>
      </c>
      <c r="AQ11" s="372">
        <f>'SPACELOG 6 BP'!AS97</f>
        <v>0</v>
      </c>
      <c r="AR11" s="372">
        <f>'SPACELOG 6 BP'!AT97</f>
        <v>0</v>
      </c>
      <c r="AS11" s="372">
        <f>'SPACELOG 6 BP'!AU97</f>
        <v>0</v>
      </c>
      <c r="AT11" s="372">
        <f>'SPACELOG 6 BP'!AV97</f>
        <v>0</v>
      </c>
      <c r="AU11" s="372">
        <f>'SPACELOG 6 BP'!AW97</f>
        <v>0</v>
      </c>
      <c r="AV11" s="372">
        <f>'SPACELOG 6 BP'!AX97</f>
        <v>0</v>
      </c>
      <c r="AW11" s="372">
        <f>'SPACELOG 6 BP'!AY97</f>
        <v>0</v>
      </c>
      <c r="AX11" s="372">
        <f>'SPACELOG 6 BP'!AZ97</f>
        <v>0</v>
      </c>
      <c r="AY11" s="372">
        <f>'SPACELOG 6 BP'!BA97</f>
        <v>0</v>
      </c>
      <c r="AZ11" s="372">
        <f>'SPACELOG 6 BP'!BB97</f>
        <v>0</v>
      </c>
      <c r="BA11" s="372">
        <f>'SPACELOG 6 BP'!BC97</f>
        <v>0</v>
      </c>
      <c r="BB11" s="372">
        <f>'SPACELOG 6 BP'!BD97</f>
        <v>0</v>
      </c>
      <c r="BC11" s="373">
        <f>'SPACELOG 6 BP'!BE97</f>
        <v>0</v>
      </c>
      <c r="BD11" s="372">
        <f>'SPACELOG 6 BP'!BF97</f>
        <v>0</v>
      </c>
      <c r="BE11" s="372">
        <f>'SPACELOG 6 BP'!BG97</f>
        <v>0</v>
      </c>
      <c r="BF11" s="372">
        <f>'SPACELOG 6 BP'!BH97</f>
        <v>0</v>
      </c>
      <c r="BG11" s="372">
        <f>'SPACELOG 6 BP'!BI97</f>
        <v>0</v>
      </c>
      <c r="BH11" s="372">
        <f>'SPACELOG 6 BP'!BJ97</f>
        <v>0</v>
      </c>
      <c r="BI11" s="372">
        <f>'SPACELOG 6 BP'!BK97</f>
        <v>0</v>
      </c>
      <c r="BJ11" s="372">
        <f>'SPACELOG 6 BP'!BL97</f>
        <v>0</v>
      </c>
      <c r="BK11" s="372">
        <f>'SPACELOG 6 BP'!BM97</f>
        <v>0</v>
      </c>
      <c r="BL11" s="372">
        <f>'SPACELOG 6 BP'!BN97</f>
        <v>0</v>
      </c>
      <c r="BM11" s="372">
        <f>'SPACELOG 6 BP'!BO97</f>
        <v>0</v>
      </c>
      <c r="BN11" s="372">
        <f>'SPACELOG 6 BP'!BP97</f>
        <v>0</v>
      </c>
      <c r="BO11" s="372">
        <f>'SPACELOG 6 BP'!BQ97</f>
        <v>0</v>
      </c>
      <c r="BP11" s="373">
        <f>'SPACELOG 6 BP'!BR97</f>
        <v>0</v>
      </c>
      <c r="BQ11" s="372">
        <f>'SPACELOG 6 BP'!BS97</f>
        <v>0</v>
      </c>
      <c r="BR11" s="372">
        <f>'SPACELOG 6 BP'!BT97</f>
        <v>0</v>
      </c>
      <c r="BS11" s="372">
        <f>'SPACELOG 6 BP'!BU97</f>
        <v>0</v>
      </c>
      <c r="BT11" s="372">
        <f>'SPACELOG 6 BP'!BV97</f>
        <v>0</v>
      </c>
      <c r="BU11" s="372">
        <f>'SPACELOG 6 BP'!BW97</f>
        <v>0</v>
      </c>
      <c r="BV11" s="372">
        <f>'SPACELOG 6 BP'!BX97</f>
        <v>0</v>
      </c>
      <c r="BW11" s="372">
        <f>'SPACELOG 6 BP'!BY97</f>
        <v>0</v>
      </c>
      <c r="BX11" s="372">
        <f>'SPACELOG 6 BP'!BZ97</f>
        <v>0</v>
      </c>
      <c r="BY11" s="372">
        <f>'SPACELOG 6 BP'!CA97</f>
        <v>0</v>
      </c>
      <c r="BZ11" s="372">
        <f>'SPACELOG 6 BP'!CB97</f>
        <v>0</v>
      </c>
      <c r="CA11" s="372">
        <f>'SPACELOG 6 BP'!CC97</f>
        <v>0</v>
      </c>
      <c r="CB11" s="372">
        <f>'SPACELOG 6 BP'!CD97</f>
        <v>0</v>
      </c>
      <c r="CC11" s="373">
        <f>'SPACELOG 6 BP'!CE97</f>
        <v>0</v>
      </c>
      <c r="CD11" s="372">
        <f>'SPACELOG 6 BP'!CF97</f>
        <v>0</v>
      </c>
      <c r="CE11" s="372">
        <f>'SPACELOG 6 BP'!CG97</f>
        <v>0</v>
      </c>
      <c r="CF11" s="372">
        <f>'SPACELOG 6 BP'!CH97</f>
        <v>0</v>
      </c>
      <c r="CG11" s="372">
        <f>'SPACELOG 6 BP'!CI97</f>
        <v>0</v>
      </c>
      <c r="CH11" s="372">
        <f>'SPACELOG 6 BP'!CJ97</f>
        <v>0</v>
      </c>
      <c r="CI11" s="372">
        <f>'SPACELOG 6 BP'!CK97</f>
        <v>0</v>
      </c>
      <c r="CJ11" s="372">
        <f>'SPACELOG 6 BP'!CL97</f>
        <v>0</v>
      </c>
      <c r="CK11" s="372">
        <f>'SPACELOG 6 BP'!CM97</f>
        <v>0</v>
      </c>
      <c r="CL11" s="372">
        <f>'SPACELOG 6 BP'!CN97</f>
        <v>0</v>
      </c>
      <c r="CM11" s="372">
        <f>'SPACELOG 6 BP'!CO97</f>
        <v>0</v>
      </c>
      <c r="CN11" s="372">
        <f>'SPACELOG 6 BP'!CP97</f>
        <v>0</v>
      </c>
      <c r="CO11" s="372">
        <f>'SPACELOG 6 BP'!CQ97</f>
        <v>0</v>
      </c>
      <c r="CP11" s="373">
        <f>'SPACELOG 6 BP'!CR97</f>
        <v>0</v>
      </c>
      <c r="CQ11" s="372">
        <f>'SPACELOG 6 BP'!CS97</f>
        <v>0</v>
      </c>
      <c r="CR11" s="372">
        <f>'SPACELOG 6 BP'!CT97</f>
        <v>0</v>
      </c>
      <c r="CS11" s="372">
        <f>'SPACELOG 6 BP'!CU97</f>
        <v>0</v>
      </c>
      <c r="CT11" s="372">
        <f>'SPACELOG 6 BP'!CV97</f>
        <v>0</v>
      </c>
      <c r="CU11" s="372">
        <f>'SPACELOG 6 BP'!CW97</f>
        <v>0</v>
      </c>
      <c r="CV11" s="372">
        <f>'SPACELOG 6 BP'!CX97</f>
        <v>0</v>
      </c>
      <c r="CW11" s="372">
        <f>'SPACELOG 6 BP'!CY97</f>
        <v>0</v>
      </c>
      <c r="CX11" s="372">
        <f>'SPACELOG 6 BP'!CZ97</f>
        <v>0</v>
      </c>
      <c r="CY11" s="372">
        <f>'SPACELOG 6 BP'!DA97</f>
        <v>0</v>
      </c>
      <c r="CZ11" s="372">
        <f>'SPACELOG 6 BP'!DB97</f>
        <v>0</v>
      </c>
      <c r="DA11" s="372">
        <f>'SPACELOG 6 BP'!DC97</f>
        <v>0</v>
      </c>
      <c r="DB11" s="372">
        <f>'SPACELOG 6 BP'!DD97</f>
        <v>0</v>
      </c>
      <c r="DC11" s="373">
        <f>'SPACELOG 6 BP'!DE97</f>
        <v>0</v>
      </c>
      <c r="DD11" s="372">
        <f>'SPACELOG 6 BP'!DF97</f>
        <v>0</v>
      </c>
      <c r="DE11" s="372">
        <f>'SPACELOG 6 BP'!DG97</f>
        <v>0</v>
      </c>
      <c r="DF11" s="372">
        <f>'SPACELOG 6 BP'!DH97</f>
        <v>0</v>
      </c>
      <c r="DG11" s="372">
        <f>'SPACELOG 6 BP'!DI97</f>
        <v>0</v>
      </c>
      <c r="DH11" s="372">
        <f>'SPACELOG 6 BP'!DJ97</f>
        <v>0</v>
      </c>
      <c r="DI11" s="372">
        <f>'SPACELOG 6 BP'!DK97</f>
        <v>0</v>
      </c>
      <c r="DJ11" s="372">
        <f>'SPACELOG 6 BP'!DL97</f>
        <v>0</v>
      </c>
      <c r="DK11" s="372">
        <f>'SPACELOG 6 BP'!DM97</f>
        <v>0</v>
      </c>
      <c r="DL11" s="372">
        <f>'SPACELOG 6 BP'!DN97</f>
        <v>0</v>
      </c>
      <c r="DM11" s="372">
        <f>'SPACELOG 6 BP'!DO97</f>
        <v>0</v>
      </c>
      <c r="DN11" s="372">
        <f>'SPACELOG 6 BP'!DP97</f>
        <v>0</v>
      </c>
      <c r="DO11" s="372">
        <f>'SPACELOG 6 BP'!DQ97</f>
        <v>0</v>
      </c>
      <c r="DP11" s="373">
        <f>'SPACELOG 6 BP'!DR97</f>
        <v>0</v>
      </c>
      <c r="DQ11" s="372">
        <f>'SPACELOG 6 BP'!DS97</f>
        <v>0</v>
      </c>
      <c r="DR11" s="372">
        <f>'SPACELOG 6 BP'!DT97</f>
        <v>0</v>
      </c>
      <c r="DS11" s="372">
        <f>'SPACELOG 6 BP'!DU97</f>
        <v>0</v>
      </c>
      <c r="DT11" s="372">
        <f>'SPACELOG 6 BP'!DV97</f>
        <v>0</v>
      </c>
      <c r="DU11" s="372">
        <f>'SPACELOG 6 BP'!DW97</f>
        <v>0</v>
      </c>
      <c r="DV11" s="372">
        <f>'SPACELOG 6 BP'!DX97</f>
        <v>0</v>
      </c>
      <c r="DW11" s="372">
        <f>'SPACELOG 6 BP'!DY97</f>
        <v>0</v>
      </c>
      <c r="DX11" s="372">
        <f>'SPACELOG 6 BP'!DZ97</f>
        <v>0</v>
      </c>
      <c r="DY11" s="372">
        <f>'SPACELOG 6 BP'!EA97</f>
        <v>0</v>
      </c>
      <c r="DZ11" s="372">
        <f>'SPACELOG 6 BP'!EB97</f>
        <v>0</v>
      </c>
      <c r="EA11" s="372">
        <f>'SPACELOG 6 BP'!EC97</f>
        <v>0</v>
      </c>
      <c r="EB11" s="372">
        <f>'SPACELOG 6 BP'!ED97</f>
        <v>0</v>
      </c>
      <c r="EC11" s="373">
        <f>'SPACELOG 6 BP'!EE97</f>
        <v>0</v>
      </c>
    </row>
    <row r="12" spans="3:133" x14ac:dyDescent="0.2">
      <c r="C12" s="371" t="s">
        <v>193</v>
      </c>
      <c r="D12" s="372">
        <f>'SPACELOG 7 BP'!F97</f>
        <v>0</v>
      </c>
      <c r="E12" s="372">
        <f>'SPACELOG 7 BP'!G97</f>
        <v>0</v>
      </c>
      <c r="F12" s="372">
        <f>'SPACELOG 7 BP'!H97</f>
        <v>0</v>
      </c>
      <c r="G12" s="372">
        <f>'SPACELOG 7 BP'!I97</f>
        <v>0</v>
      </c>
      <c r="H12" s="372">
        <f>'SPACELOG 7 BP'!J97</f>
        <v>0</v>
      </c>
      <c r="I12" s="372">
        <f>'SPACELOG 7 BP'!K97</f>
        <v>0</v>
      </c>
      <c r="J12" s="372">
        <f>'SPACELOG 7 BP'!L97</f>
        <v>0</v>
      </c>
      <c r="K12" s="372">
        <f>'SPACELOG 7 BP'!M97</f>
        <v>0</v>
      </c>
      <c r="L12" s="372">
        <f>'SPACELOG 7 BP'!N97</f>
        <v>0</v>
      </c>
      <c r="M12" s="372">
        <f>'SPACELOG 7 BP'!O97</f>
        <v>0</v>
      </c>
      <c r="N12" s="372">
        <f>'SPACELOG 7 BP'!P97</f>
        <v>0</v>
      </c>
      <c r="O12" s="372">
        <f>'SPACELOG 7 BP'!Q97</f>
        <v>0</v>
      </c>
      <c r="P12" s="373">
        <f>'SPACELOG 7 BP'!R97</f>
        <v>0</v>
      </c>
      <c r="Q12" s="372">
        <f>'SPACELOG 7 BP'!S97</f>
        <v>0</v>
      </c>
      <c r="R12" s="372">
        <f>'SPACELOG 7 BP'!T97</f>
        <v>0</v>
      </c>
      <c r="S12" s="372">
        <f>'SPACELOG 7 BP'!U97</f>
        <v>0</v>
      </c>
      <c r="T12" s="372">
        <f>'SPACELOG 7 BP'!V97</f>
        <v>0</v>
      </c>
      <c r="U12" s="372">
        <f>'SPACELOG 7 BP'!W97</f>
        <v>0</v>
      </c>
      <c r="V12" s="372">
        <f>'SPACELOG 7 BP'!X97</f>
        <v>0</v>
      </c>
      <c r="W12" s="372">
        <f>'SPACELOG 7 BP'!Y97</f>
        <v>0</v>
      </c>
      <c r="X12" s="372">
        <f>'SPACELOG 7 BP'!Z97</f>
        <v>0</v>
      </c>
      <c r="Y12" s="372">
        <f>'SPACELOG 7 BP'!AA97</f>
        <v>0</v>
      </c>
      <c r="Z12" s="372">
        <f>'SPACELOG 7 BP'!AB97</f>
        <v>0</v>
      </c>
      <c r="AA12" s="372">
        <f>'SPACELOG 7 BP'!AC97</f>
        <v>0</v>
      </c>
      <c r="AB12" s="372">
        <f>'SPACELOG 7 BP'!AD97</f>
        <v>0</v>
      </c>
      <c r="AC12" s="373">
        <f>'SPACELOG 7 BP'!AE97</f>
        <v>0</v>
      </c>
      <c r="AD12" s="372">
        <f>'SPACELOG 7 BP'!AF97</f>
        <v>0</v>
      </c>
      <c r="AE12" s="372">
        <f>'SPACELOG 7 BP'!AG97</f>
        <v>0</v>
      </c>
      <c r="AF12" s="372">
        <f>'SPACELOG 7 BP'!AH97</f>
        <v>0</v>
      </c>
      <c r="AG12" s="372">
        <f>'SPACELOG 7 BP'!AI97</f>
        <v>0</v>
      </c>
      <c r="AH12" s="372">
        <f>'SPACELOG 7 BP'!AJ97</f>
        <v>0</v>
      </c>
      <c r="AI12" s="372">
        <f>'SPACELOG 7 BP'!AK97</f>
        <v>0</v>
      </c>
      <c r="AJ12" s="372">
        <f>'SPACELOG 7 BP'!AL97</f>
        <v>0</v>
      </c>
      <c r="AK12" s="372">
        <f>'SPACELOG 7 BP'!AM97</f>
        <v>0</v>
      </c>
      <c r="AL12" s="372">
        <f>'SPACELOG 7 BP'!AN97</f>
        <v>0</v>
      </c>
      <c r="AM12" s="372">
        <f>'SPACELOG 7 BP'!AO97</f>
        <v>0</v>
      </c>
      <c r="AN12" s="372">
        <f>'SPACELOG 7 BP'!AP97</f>
        <v>0</v>
      </c>
      <c r="AO12" s="372">
        <f>'SPACELOG 7 BP'!AQ97</f>
        <v>0</v>
      </c>
      <c r="AP12" s="373">
        <f>'SPACELOG 7 BP'!AR97</f>
        <v>0</v>
      </c>
      <c r="AQ12" s="372">
        <f>'SPACELOG 7 BP'!AS97</f>
        <v>0</v>
      </c>
      <c r="AR12" s="372">
        <f>'SPACELOG 7 BP'!AT97</f>
        <v>0</v>
      </c>
      <c r="AS12" s="372">
        <f>'SPACELOG 7 BP'!AU97</f>
        <v>0</v>
      </c>
      <c r="AT12" s="372">
        <f>'SPACELOG 7 BP'!AV97</f>
        <v>0</v>
      </c>
      <c r="AU12" s="372">
        <f>'SPACELOG 7 BP'!AW97</f>
        <v>0</v>
      </c>
      <c r="AV12" s="372">
        <f>'SPACELOG 7 BP'!AX97</f>
        <v>0</v>
      </c>
      <c r="AW12" s="372">
        <f>'SPACELOG 7 BP'!AY97</f>
        <v>0</v>
      </c>
      <c r="AX12" s="372">
        <f>'SPACELOG 7 BP'!AZ97</f>
        <v>0</v>
      </c>
      <c r="AY12" s="372">
        <f>'SPACELOG 7 BP'!BA97</f>
        <v>0</v>
      </c>
      <c r="AZ12" s="372">
        <f>'SPACELOG 7 BP'!BB97</f>
        <v>0</v>
      </c>
      <c r="BA12" s="372">
        <f>'SPACELOG 7 BP'!BC97</f>
        <v>0</v>
      </c>
      <c r="BB12" s="372">
        <f>'SPACELOG 7 BP'!BD97</f>
        <v>0</v>
      </c>
      <c r="BC12" s="373">
        <f>'SPACELOG 7 BP'!BE97</f>
        <v>0</v>
      </c>
      <c r="BD12" s="372">
        <f>'SPACELOG 7 BP'!BF97</f>
        <v>0</v>
      </c>
      <c r="BE12" s="372">
        <f>'SPACELOG 7 BP'!BG97</f>
        <v>0</v>
      </c>
      <c r="BF12" s="372">
        <f>'SPACELOG 7 BP'!BH97</f>
        <v>0</v>
      </c>
      <c r="BG12" s="372">
        <f>'SPACELOG 7 BP'!BI97</f>
        <v>0</v>
      </c>
      <c r="BH12" s="372">
        <f>'SPACELOG 7 BP'!BJ97</f>
        <v>0</v>
      </c>
      <c r="BI12" s="372">
        <f>'SPACELOG 7 BP'!BK97</f>
        <v>0</v>
      </c>
      <c r="BJ12" s="372">
        <f>'SPACELOG 7 BP'!BL97</f>
        <v>0</v>
      </c>
      <c r="BK12" s="372">
        <f>'SPACELOG 7 BP'!BM97</f>
        <v>0</v>
      </c>
      <c r="BL12" s="372">
        <f>'SPACELOG 7 BP'!BN97</f>
        <v>0</v>
      </c>
      <c r="BM12" s="372">
        <f>'SPACELOG 7 BP'!BO97</f>
        <v>0</v>
      </c>
      <c r="BN12" s="372">
        <f>'SPACELOG 7 BP'!BP97</f>
        <v>0</v>
      </c>
      <c r="BO12" s="372">
        <f>'SPACELOG 7 BP'!BQ97</f>
        <v>0</v>
      </c>
      <c r="BP12" s="373">
        <f>'SPACELOG 7 BP'!BR97</f>
        <v>0</v>
      </c>
      <c r="BQ12" s="372">
        <f>'SPACELOG 7 BP'!BS97</f>
        <v>0</v>
      </c>
      <c r="BR12" s="372">
        <f>'SPACELOG 7 BP'!BT97</f>
        <v>0</v>
      </c>
      <c r="BS12" s="372">
        <f>'SPACELOG 7 BP'!BU97</f>
        <v>0</v>
      </c>
      <c r="BT12" s="372">
        <f>'SPACELOG 7 BP'!BV97</f>
        <v>0</v>
      </c>
      <c r="BU12" s="372">
        <f>'SPACELOG 7 BP'!BW97</f>
        <v>0</v>
      </c>
      <c r="BV12" s="372">
        <f>'SPACELOG 7 BP'!BX97</f>
        <v>0</v>
      </c>
      <c r="BW12" s="372">
        <f>'SPACELOG 7 BP'!BY97</f>
        <v>0</v>
      </c>
      <c r="BX12" s="372">
        <f>'SPACELOG 7 BP'!BZ97</f>
        <v>0</v>
      </c>
      <c r="BY12" s="372">
        <f>'SPACELOG 7 BP'!CA97</f>
        <v>0</v>
      </c>
      <c r="BZ12" s="372">
        <f>'SPACELOG 7 BP'!CB97</f>
        <v>0</v>
      </c>
      <c r="CA12" s="372">
        <f>'SPACELOG 7 BP'!CC97</f>
        <v>0</v>
      </c>
      <c r="CB12" s="372">
        <f>'SPACELOG 7 BP'!CD97</f>
        <v>0</v>
      </c>
      <c r="CC12" s="373">
        <f>'SPACELOG 7 BP'!CE97</f>
        <v>0</v>
      </c>
      <c r="CD12" s="372">
        <f>'SPACELOG 7 BP'!CF97</f>
        <v>0</v>
      </c>
      <c r="CE12" s="372">
        <f>'SPACELOG 7 BP'!CG97</f>
        <v>0</v>
      </c>
      <c r="CF12" s="372">
        <f>'SPACELOG 7 BP'!CH97</f>
        <v>0</v>
      </c>
      <c r="CG12" s="372">
        <f>'SPACELOG 7 BP'!CI97</f>
        <v>0</v>
      </c>
      <c r="CH12" s="372">
        <f>'SPACELOG 7 BP'!CJ97</f>
        <v>0</v>
      </c>
      <c r="CI12" s="372">
        <f>'SPACELOG 7 BP'!CK97</f>
        <v>0</v>
      </c>
      <c r="CJ12" s="372">
        <f>'SPACELOG 7 BP'!CL97</f>
        <v>0</v>
      </c>
      <c r="CK12" s="372">
        <f>'SPACELOG 7 BP'!CM97</f>
        <v>0</v>
      </c>
      <c r="CL12" s="372">
        <f>'SPACELOG 7 BP'!CN97</f>
        <v>0</v>
      </c>
      <c r="CM12" s="372">
        <f>'SPACELOG 7 BP'!CO97</f>
        <v>0</v>
      </c>
      <c r="CN12" s="372">
        <f>'SPACELOG 7 BP'!CP97</f>
        <v>0</v>
      </c>
      <c r="CO12" s="372">
        <f>'SPACELOG 7 BP'!CQ97</f>
        <v>0</v>
      </c>
      <c r="CP12" s="373">
        <f>'SPACELOG 7 BP'!CR97</f>
        <v>0</v>
      </c>
      <c r="CQ12" s="372">
        <f>'SPACELOG 7 BP'!CS97</f>
        <v>0</v>
      </c>
      <c r="CR12" s="372">
        <f>'SPACELOG 7 BP'!CT97</f>
        <v>0</v>
      </c>
      <c r="CS12" s="372">
        <f>'SPACELOG 7 BP'!CU97</f>
        <v>0</v>
      </c>
      <c r="CT12" s="372">
        <f>'SPACELOG 7 BP'!CV97</f>
        <v>0</v>
      </c>
      <c r="CU12" s="372">
        <f>'SPACELOG 7 BP'!CW97</f>
        <v>0</v>
      </c>
      <c r="CV12" s="372">
        <f>'SPACELOG 7 BP'!CX97</f>
        <v>0</v>
      </c>
      <c r="CW12" s="372">
        <f>'SPACELOG 7 BP'!CY97</f>
        <v>0</v>
      </c>
      <c r="CX12" s="372">
        <f>'SPACELOG 7 BP'!CZ97</f>
        <v>0</v>
      </c>
      <c r="CY12" s="372">
        <f>'SPACELOG 7 BP'!DA97</f>
        <v>0</v>
      </c>
      <c r="CZ12" s="372">
        <f>'SPACELOG 7 BP'!DB97</f>
        <v>0</v>
      </c>
      <c r="DA12" s="372">
        <f>'SPACELOG 7 BP'!DC97</f>
        <v>0</v>
      </c>
      <c r="DB12" s="372">
        <f>'SPACELOG 7 BP'!DD97</f>
        <v>0</v>
      </c>
      <c r="DC12" s="373">
        <f>'SPACELOG 7 BP'!DE97</f>
        <v>0</v>
      </c>
      <c r="DD12" s="372">
        <f>'SPACELOG 7 BP'!DF97</f>
        <v>0</v>
      </c>
      <c r="DE12" s="372">
        <f>'SPACELOG 7 BP'!DG97</f>
        <v>0</v>
      </c>
      <c r="DF12" s="372">
        <f>'SPACELOG 7 BP'!DH97</f>
        <v>0</v>
      </c>
      <c r="DG12" s="372">
        <f>'SPACELOG 7 BP'!DI97</f>
        <v>0</v>
      </c>
      <c r="DH12" s="372">
        <f>'SPACELOG 7 BP'!DJ97</f>
        <v>0</v>
      </c>
      <c r="DI12" s="372">
        <f>'SPACELOG 7 BP'!DK97</f>
        <v>0</v>
      </c>
      <c r="DJ12" s="372">
        <f>'SPACELOG 7 BP'!DL97</f>
        <v>0</v>
      </c>
      <c r="DK12" s="372">
        <f>'SPACELOG 7 BP'!DM97</f>
        <v>0</v>
      </c>
      <c r="DL12" s="372">
        <f>'SPACELOG 7 BP'!DN97</f>
        <v>0</v>
      </c>
      <c r="DM12" s="372">
        <f>'SPACELOG 7 BP'!DO97</f>
        <v>0</v>
      </c>
      <c r="DN12" s="372">
        <f>'SPACELOG 7 BP'!DP97</f>
        <v>0</v>
      </c>
      <c r="DO12" s="372">
        <f>'SPACELOG 7 BP'!DQ97</f>
        <v>0</v>
      </c>
      <c r="DP12" s="373">
        <f>'SPACELOG 7 BP'!DR97</f>
        <v>0</v>
      </c>
      <c r="DQ12" s="372">
        <f>'SPACELOG 7 BP'!DS97</f>
        <v>0</v>
      </c>
      <c r="DR12" s="372">
        <f>'SPACELOG 7 BP'!DT97</f>
        <v>0</v>
      </c>
      <c r="DS12" s="372">
        <f>'SPACELOG 7 BP'!DU97</f>
        <v>0</v>
      </c>
      <c r="DT12" s="372">
        <f>'SPACELOG 7 BP'!DV97</f>
        <v>0</v>
      </c>
      <c r="DU12" s="372">
        <f>'SPACELOG 7 BP'!DW97</f>
        <v>0</v>
      </c>
      <c r="DV12" s="372">
        <f>'SPACELOG 7 BP'!DX97</f>
        <v>0</v>
      </c>
      <c r="DW12" s="372">
        <f>'SPACELOG 7 BP'!DY97</f>
        <v>0</v>
      </c>
      <c r="DX12" s="372">
        <f>'SPACELOG 7 BP'!DZ97</f>
        <v>0</v>
      </c>
      <c r="DY12" s="372">
        <f>'SPACELOG 7 BP'!EA97</f>
        <v>0</v>
      </c>
      <c r="DZ12" s="372">
        <f>'SPACELOG 7 BP'!EB97</f>
        <v>0</v>
      </c>
      <c r="EA12" s="372">
        <f>'SPACELOG 7 BP'!EC97</f>
        <v>0</v>
      </c>
      <c r="EB12" s="372">
        <f>'SPACELOG 7 BP'!ED97</f>
        <v>0</v>
      </c>
      <c r="EC12" s="373">
        <f>'SPACELOG 7 BP'!EE97</f>
        <v>0</v>
      </c>
    </row>
    <row r="13" spans="3:133" x14ac:dyDescent="0.2">
      <c r="C13" s="371" t="s">
        <v>196</v>
      </c>
      <c r="D13" s="372">
        <f>'SPACELOG 8 BP'!F97</f>
        <v>0</v>
      </c>
      <c r="E13" s="372">
        <f>'SPACELOG 8 BP'!G97</f>
        <v>0</v>
      </c>
      <c r="F13" s="372">
        <f>'SPACELOG 8 BP'!H97</f>
        <v>0</v>
      </c>
      <c r="G13" s="372">
        <f>'SPACELOG 8 BP'!I97</f>
        <v>0</v>
      </c>
      <c r="H13" s="372">
        <f>'SPACELOG 8 BP'!J97</f>
        <v>0</v>
      </c>
      <c r="I13" s="372">
        <f>'SPACELOG 8 BP'!K97</f>
        <v>0</v>
      </c>
      <c r="J13" s="372">
        <f>'SPACELOG 8 BP'!L97</f>
        <v>0</v>
      </c>
      <c r="K13" s="372">
        <f>'SPACELOG 8 BP'!M97</f>
        <v>0</v>
      </c>
      <c r="L13" s="372">
        <f>'SPACELOG 8 BP'!N97</f>
        <v>0</v>
      </c>
      <c r="M13" s="372">
        <f>'SPACELOG 8 BP'!O97</f>
        <v>0</v>
      </c>
      <c r="N13" s="372">
        <f>'SPACELOG 8 BP'!P97</f>
        <v>0</v>
      </c>
      <c r="O13" s="372">
        <f>'SPACELOG 8 BP'!Q97</f>
        <v>0</v>
      </c>
      <c r="P13" s="373">
        <f>'SPACELOG 8 BP'!R97</f>
        <v>0</v>
      </c>
      <c r="Q13" s="372">
        <f>'SPACELOG 8 BP'!S97</f>
        <v>0</v>
      </c>
      <c r="R13" s="372">
        <f>'SPACELOG 8 BP'!T97</f>
        <v>0</v>
      </c>
      <c r="S13" s="372">
        <f>'SPACELOG 8 BP'!U97</f>
        <v>0</v>
      </c>
      <c r="T13" s="372">
        <f>'SPACELOG 8 BP'!V97</f>
        <v>0</v>
      </c>
      <c r="U13" s="372">
        <f>'SPACELOG 8 BP'!W97</f>
        <v>0</v>
      </c>
      <c r="V13" s="372">
        <f>'SPACELOG 8 BP'!X97</f>
        <v>0</v>
      </c>
      <c r="W13" s="372">
        <f>'SPACELOG 8 BP'!Y97</f>
        <v>0</v>
      </c>
      <c r="X13" s="372">
        <f>'SPACELOG 8 BP'!Z97</f>
        <v>0</v>
      </c>
      <c r="Y13" s="372">
        <f>'SPACELOG 8 BP'!AA97</f>
        <v>0</v>
      </c>
      <c r="Z13" s="372">
        <f>'SPACELOG 8 BP'!AB97</f>
        <v>0</v>
      </c>
      <c r="AA13" s="372">
        <f>'SPACELOG 8 BP'!AC97</f>
        <v>0</v>
      </c>
      <c r="AB13" s="372">
        <f>'SPACELOG 8 BP'!AD97</f>
        <v>0</v>
      </c>
      <c r="AC13" s="373">
        <f>'SPACELOG 8 BP'!AE97</f>
        <v>0</v>
      </c>
      <c r="AD13" s="372">
        <f>'SPACELOG 8 BP'!AF97</f>
        <v>0</v>
      </c>
      <c r="AE13" s="372">
        <f>'SPACELOG 8 BP'!AG97</f>
        <v>0</v>
      </c>
      <c r="AF13" s="372">
        <f>'SPACELOG 8 BP'!AH97</f>
        <v>0</v>
      </c>
      <c r="AG13" s="372">
        <f>'SPACELOG 8 BP'!AI97</f>
        <v>0</v>
      </c>
      <c r="AH13" s="372">
        <f>'SPACELOG 8 BP'!AJ97</f>
        <v>0</v>
      </c>
      <c r="AI13" s="372">
        <f>'SPACELOG 8 BP'!AK97</f>
        <v>0</v>
      </c>
      <c r="AJ13" s="372">
        <f>'SPACELOG 8 BP'!AL97</f>
        <v>0</v>
      </c>
      <c r="AK13" s="372">
        <f>'SPACELOG 8 BP'!AM97</f>
        <v>0</v>
      </c>
      <c r="AL13" s="372">
        <f>'SPACELOG 8 BP'!AN97</f>
        <v>0</v>
      </c>
      <c r="AM13" s="372">
        <f>'SPACELOG 8 BP'!AO97</f>
        <v>0</v>
      </c>
      <c r="AN13" s="372">
        <f>'SPACELOG 8 BP'!AP97</f>
        <v>0</v>
      </c>
      <c r="AO13" s="372">
        <f>'SPACELOG 8 BP'!AQ97</f>
        <v>0</v>
      </c>
      <c r="AP13" s="373">
        <f>'SPACELOG 8 BP'!AR97</f>
        <v>0</v>
      </c>
      <c r="AQ13" s="372">
        <f>'SPACELOG 8 BP'!AS97</f>
        <v>0</v>
      </c>
      <c r="AR13" s="372">
        <f>'SPACELOG 8 BP'!AT97</f>
        <v>0</v>
      </c>
      <c r="AS13" s="372">
        <f>'SPACELOG 8 BP'!AU97</f>
        <v>0</v>
      </c>
      <c r="AT13" s="372">
        <f>'SPACELOG 8 BP'!AV97</f>
        <v>0</v>
      </c>
      <c r="AU13" s="372">
        <f>'SPACELOG 8 BP'!AW97</f>
        <v>0</v>
      </c>
      <c r="AV13" s="372">
        <f>'SPACELOG 8 BP'!AX97</f>
        <v>0</v>
      </c>
      <c r="AW13" s="372">
        <f>'SPACELOG 8 BP'!AY97</f>
        <v>0</v>
      </c>
      <c r="AX13" s="372">
        <f>'SPACELOG 8 BP'!AZ97</f>
        <v>0</v>
      </c>
      <c r="AY13" s="372">
        <f>'SPACELOG 8 BP'!BA97</f>
        <v>0</v>
      </c>
      <c r="AZ13" s="372">
        <f>'SPACELOG 8 BP'!BB97</f>
        <v>0</v>
      </c>
      <c r="BA13" s="372">
        <f>'SPACELOG 8 BP'!BC97</f>
        <v>0</v>
      </c>
      <c r="BB13" s="372">
        <f>'SPACELOG 8 BP'!BD97</f>
        <v>0</v>
      </c>
      <c r="BC13" s="373">
        <f>'SPACELOG 8 BP'!BE97</f>
        <v>0</v>
      </c>
      <c r="BD13" s="372">
        <f>'SPACELOG 8 BP'!BF97</f>
        <v>0</v>
      </c>
      <c r="BE13" s="372">
        <f>'SPACELOG 8 BP'!BG97</f>
        <v>0</v>
      </c>
      <c r="BF13" s="372">
        <f>'SPACELOG 8 BP'!BH97</f>
        <v>0</v>
      </c>
      <c r="BG13" s="372">
        <f>'SPACELOG 8 BP'!BI97</f>
        <v>0</v>
      </c>
      <c r="BH13" s="372">
        <f>'SPACELOG 8 BP'!BJ97</f>
        <v>0</v>
      </c>
      <c r="BI13" s="372">
        <f>'SPACELOG 8 BP'!BK97</f>
        <v>0</v>
      </c>
      <c r="BJ13" s="372">
        <f>'SPACELOG 8 BP'!BL97</f>
        <v>0</v>
      </c>
      <c r="BK13" s="372">
        <f>'SPACELOG 8 BP'!BM97</f>
        <v>0</v>
      </c>
      <c r="BL13" s="372">
        <f>'SPACELOG 8 BP'!BN97</f>
        <v>0</v>
      </c>
      <c r="BM13" s="372">
        <f>'SPACELOG 8 BP'!BO97</f>
        <v>0</v>
      </c>
      <c r="BN13" s="372">
        <f>'SPACELOG 8 BP'!BP97</f>
        <v>0</v>
      </c>
      <c r="BO13" s="372">
        <f>'SPACELOG 8 BP'!BQ97</f>
        <v>0</v>
      </c>
      <c r="BP13" s="373">
        <f>'SPACELOG 8 BP'!BR97</f>
        <v>0</v>
      </c>
      <c r="BQ13" s="372">
        <f>'SPACELOG 8 BP'!BS97</f>
        <v>0</v>
      </c>
      <c r="BR13" s="372">
        <f>'SPACELOG 8 BP'!BT97</f>
        <v>0</v>
      </c>
      <c r="BS13" s="372">
        <f>'SPACELOG 8 BP'!BU97</f>
        <v>0</v>
      </c>
      <c r="BT13" s="372">
        <f>'SPACELOG 8 BP'!BV97</f>
        <v>0</v>
      </c>
      <c r="BU13" s="372">
        <f>'SPACELOG 8 BP'!BW97</f>
        <v>0</v>
      </c>
      <c r="BV13" s="372">
        <f>'SPACELOG 8 BP'!BX97</f>
        <v>0</v>
      </c>
      <c r="BW13" s="372">
        <f>'SPACELOG 8 BP'!BY97</f>
        <v>0</v>
      </c>
      <c r="BX13" s="372">
        <f>'SPACELOG 8 BP'!BZ97</f>
        <v>0</v>
      </c>
      <c r="BY13" s="372">
        <f>'SPACELOG 8 BP'!CA97</f>
        <v>0</v>
      </c>
      <c r="BZ13" s="372">
        <f>'SPACELOG 8 BP'!CB97</f>
        <v>0</v>
      </c>
      <c r="CA13" s="372">
        <f>'SPACELOG 8 BP'!CC97</f>
        <v>0</v>
      </c>
      <c r="CB13" s="372">
        <f>'SPACELOG 8 BP'!CD97</f>
        <v>0</v>
      </c>
      <c r="CC13" s="373">
        <f>'SPACELOG 8 BP'!CE97</f>
        <v>0</v>
      </c>
      <c r="CD13" s="372">
        <f>'SPACELOG 8 BP'!CF97</f>
        <v>0</v>
      </c>
      <c r="CE13" s="372">
        <f>'SPACELOG 8 BP'!CG97</f>
        <v>0</v>
      </c>
      <c r="CF13" s="372">
        <f>'SPACELOG 8 BP'!CH97</f>
        <v>0</v>
      </c>
      <c r="CG13" s="372">
        <f>'SPACELOG 8 BP'!CI97</f>
        <v>0</v>
      </c>
      <c r="CH13" s="372">
        <f>'SPACELOG 8 BP'!CJ97</f>
        <v>0</v>
      </c>
      <c r="CI13" s="372">
        <f>'SPACELOG 8 BP'!CK97</f>
        <v>0</v>
      </c>
      <c r="CJ13" s="372">
        <f>'SPACELOG 8 BP'!CL97</f>
        <v>0</v>
      </c>
      <c r="CK13" s="372">
        <f>'SPACELOG 8 BP'!CM97</f>
        <v>0</v>
      </c>
      <c r="CL13" s="372">
        <f>'SPACELOG 8 BP'!CN97</f>
        <v>0</v>
      </c>
      <c r="CM13" s="372">
        <f>'SPACELOG 8 BP'!CO97</f>
        <v>0</v>
      </c>
      <c r="CN13" s="372">
        <f>'SPACELOG 8 BP'!CP97</f>
        <v>0</v>
      </c>
      <c r="CO13" s="372">
        <f>'SPACELOG 8 BP'!CQ97</f>
        <v>0</v>
      </c>
      <c r="CP13" s="373">
        <f>'SPACELOG 8 BP'!CR97</f>
        <v>0</v>
      </c>
      <c r="CQ13" s="372">
        <f>'SPACELOG 8 BP'!CS97</f>
        <v>0</v>
      </c>
      <c r="CR13" s="372">
        <f>'SPACELOG 8 BP'!CT97</f>
        <v>0</v>
      </c>
      <c r="CS13" s="372">
        <f>'SPACELOG 8 BP'!CU97</f>
        <v>0</v>
      </c>
      <c r="CT13" s="372">
        <f>'SPACELOG 8 BP'!CV97</f>
        <v>0</v>
      </c>
      <c r="CU13" s="372">
        <f>'SPACELOG 8 BP'!CW97</f>
        <v>0</v>
      </c>
      <c r="CV13" s="372">
        <f>'SPACELOG 8 BP'!CX97</f>
        <v>0</v>
      </c>
      <c r="CW13" s="372">
        <f>'SPACELOG 8 BP'!CY97</f>
        <v>0</v>
      </c>
      <c r="CX13" s="372">
        <f>'SPACELOG 8 BP'!CZ97</f>
        <v>0</v>
      </c>
      <c r="CY13" s="372">
        <f>'SPACELOG 8 BP'!DA97</f>
        <v>0</v>
      </c>
      <c r="CZ13" s="372">
        <f>'SPACELOG 8 BP'!DB97</f>
        <v>0</v>
      </c>
      <c r="DA13" s="372">
        <f>'SPACELOG 8 BP'!DC97</f>
        <v>0</v>
      </c>
      <c r="DB13" s="372">
        <f>'SPACELOG 8 BP'!DD97</f>
        <v>0</v>
      </c>
      <c r="DC13" s="373">
        <f>'SPACELOG 8 BP'!DE97</f>
        <v>0</v>
      </c>
      <c r="DD13" s="372">
        <f>'SPACELOG 8 BP'!DF97</f>
        <v>0</v>
      </c>
      <c r="DE13" s="372">
        <f>'SPACELOG 8 BP'!DG97</f>
        <v>0</v>
      </c>
      <c r="DF13" s="372">
        <f>'SPACELOG 8 BP'!DH97</f>
        <v>0</v>
      </c>
      <c r="DG13" s="372">
        <f>'SPACELOG 8 BP'!DI97</f>
        <v>0</v>
      </c>
      <c r="DH13" s="372">
        <f>'SPACELOG 8 BP'!DJ97</f>
        <v>0</v>
      </c>
      <c r="DI13" s="372">
        <f>'SPACELOG 8 BP'!DK97</f>
        <v>0</v>
      </c>
      <c r="DJ13" s="372">
        <f>'SPACELOG 8 BP'!DL97</f>
        <v>0</v>
      </c>
      <c r="DK13" s="372">
        <f>'SPACELOG 8 BP'!DM97</f>
        <v>0</v>
      </c>
      <c r="DL13" s="372">
        <f>'SPACELOG 8 BP'!DN97</f>
        <v>0</v>
      </c>
      <c r="DM13" s="372">
        <f>'SPACELOG 8 BP'!DO97</f>
        <v>0</v>
      </c>
      <c r="DN13" s="372">
        <f>'SPACELOG 8 BP'!DP97</f>
        <v>0</v>
      </c>
      <c r="DO13" s="372">
        <f>'SPACELOG 8 BP'!DQ97</f>
        <v>0</v>
      </c>
      <c r="DP13" s="373">
        <f>'SPACELOG 8 BP'!DR97</f>
        <v>0</v>
      </c>
      <c r="DQ13" s="372">
        <f>'SPACELOG 8 BP'!DS97</f>
        <v>0</v>
      </c>
      <c r="DR13" s="372">
        <f>'SPACELOG 8 BP'!DT97</f>
        <v>0</v>
      </c>
      <c r="DS13" s="372">
        <f>'SPACELOG 8 BP'!DU97</f>
        <v>0</v>
      </c>
      <c r="DT13" s="372">
        <f>'SPACELOG 8 BP'!DV97</f>
        <v>0</v>
      </c>
      <c r="DU13" s="372">
        <f>'SPACELOG 8 BP'!DW97</f>
        <v>0</v>
      </c>
      <c r="DV13" s="372">
        <f>'SPACELOG 8 BP'!DX97</f>
        <v>0</v>
      </c>
      <c r="DW13" s="372">
        <f>'SPACELOG 8 BP'!DY97</f>
        <v>0</v>
      </c>
      <c r="DX13" s="372">
        <f>'SPACELOG 8 BP'!DZ97</f>
        <v>0</v>
      </c>
      <c r="DY13" s="372">
        <f>'SPACELOG 8 BP'!EA97</f>
        <v>0</v>
      </c>
      <c r="DZ13" s="372">
        <f>'SPACELOG 8 BP'!EB97</f>
        <v>0</v>
      </c>
      <c r="EA13" s="372">
        <f>'SPACELOG 8 BP'!EC97</f>
        <v>0</v>
      </c>
      <c r="EB13" s="372">
        <f>'SPACELOG 8 BP'!ED97</f>
        <v>0</v>
      </c>
      <c r="EC13" s="373">
        <f>'SPACELOG 8 BP'!EE97</f>
        <v>0</v>
      </c>
    </row>
    <row r="14" spans="3:133" x14ac:dyDescent="0.2">
      <c r="C14" s="371" t="s">
        <v>199</v>
      </c>
      <c r="D14" s="372">
        <f>'SPACELOG 9 BP'!F97</f>
        <v>0</v>
      </c>
      <c r="E14" s="372">
        <f>'SPACELOG 9 BP'!G97</f>
        <v>0</v>
      </c>
      <c r="F14" s="372">
        <f>'SPACELOG 9 BP'!H97</f>
        <v>0</v>
      </c>
      <c r="G14" s="372">
        <f>'SPACELOG 9 BP'!I97</f>
        <v>0</v>
      </c>
      <c r="H14" s="372">
        <f>'SPACELOG 9 BP'!J97</f>
        <v>0</v>
      </c>
      <c r="I14" s="372">
        <f>'SPACELOG 9 BP'!K97</f>
        <v>0</v>
      </c>
      <c r="J14" s="372">
        <f>'SPACELOG 9 BP'!L97</f>
        <v>0</v>
      </c>
      <c r="K14" s="372">
        <f>'SPACELOG 9 BP'!M97</f>
        <v>0</v>
      </c>
      <c r="L14" s="372">
        <f>'SPACELOG 9 BP'!N97</f>
        <v>0</v>
      </c>
      <c r="M14" s="372">
        <f>'SPACELOG 9 BP'!O97</f>
        <v>0</v>
      </c>
      <c r="N14" s="372">
        <f>'SPACELOG 9 BP'!P97</f>
        <v>0</v>
      </c>
      <c r="O14" s="372">
        <f>'SPACELOG 9 BP'!Q97</f>
        <v>0</v>
      </c>
      <c r="P14" s="373">
        <f>'SPACELOG 9 BP'!R97</f>
        <v>0</v>
      </c>
      <c r="Q14" s="372">
        <f>'SPACELOG 9 BP'!S97</f>
        <v>0</v>
      </c>
      <c r="R14" s="372">
        <f>'SPACELOG 9 BP'!T97</f>
        <v>0</v>
      </c>
      <c r="S14" s="372">
        <f>'SPACELOG 9 BP'!U97</f>
        <v>0</v>
      </c>
      <c r="T14" s="372">
        <f>'SPACELOG 9 BP'!V97</f>
        <v>0</v>
      </c>
      <c r="U14" s="372">
        <f>'SPACELOG 9 BP'!W97</f>
        <v>0</v>
      </c>
      <c r="V14" s="372">
        <f>'SPACELOG 9 BP'!X97</f>
        <v>0</v>
      </c>
      <c r="W14" s="372">
        <f>'SPACELOG 9 BP'!Y97</f>
        <v>0</v>
      </c>
      <c r="X14" s="372">
        <f>'SPACELOG 9 BP'!Z97</f>
        <v>0</v>
      </c>
      <c r="Y14" s="372">
        <f>'SPACELOG 9 BP'!AA97</f>
        <v>0</v>
      </c>
      <c r="Z14" s="372">
        <f>'SPACELOG 9 BP'!AB97</f>
        <v>0</v>
      </c>
      <c r="AA14" s="372">
        <f>'SPACELOG 9 BP'!AC97</f>
        <v>0</v>
      </c>
      <c r="AB14" s="372">
        <f>'SPACELOG 9 BP'!AD97</f>
        <v>0</v>
      </c>
      <c r="AC14" s="373">
        <f>'SPACELOG 9 BP'!AE97</f>
        <v>0</v>
      </c>
      <c r="AD14" s="372">
        <f>'SPACELOG 9 BP'!AF97</f>
        <v>0</v>
      </c>
      <c r="AE14" s="372">
        <f>'SPACELOG 9 BP'!AG97</f>
        <v>0</v>
      </c>
      <c r="AF14" s="372">
        <f>'SPACELOG 9 BP'!AH97</f>
        <v>0</v>
      </c>
      <c r="AG14" s="372">
        <f>'SPACELOG 9 BP'!AI97</f>
        <v>0</v>
      </c>
      <c r="AH14" s="372">
        <f>'SPACELOG 9 BP'!AJ97</f>
        <v>0</v>
      </c>
      <c r="AI14" s="372">
        <f>'SPACELOG 9 BP'!AK97</f>
        <v>0</v>
      </c>
      <c r="AJ14" s="372">
        <f>'SPACELOG 9 BP'!AL97</f>
        <v>0</v>
      </c>
      <c r="AK14" s="372">
        <f>'SPACELOG 9 BP'!AM97</f>
        <v>0</v>
      </c>
      <c r="AL14" s="372">
        <f>'SPACELOG 9 BP'!AN97</f>
        <v>0</v>
      </c>
      <c r="AM14" s="372">
        <f>'SPACELOG 9 BP'!AO97</f>
        <v>0</v>
      </c>
      <c r="AN14" s="372">
        <f>'SPACELOG 9 BP'!AP97</f>
        <v>0</v>
      </c>
      <c r="AO14" s="372">
        <f>'SPACELOG 9 BP'!AQ97</f>
        <v>0</v>
      </c>
      <c r="AP14" s="373">
        <f>'SPACELOG 9 BP'!AR97</f>
        <v>0</v>
      </c>
      <c r="AQ14" s="372">
        <f>'SPACELOG 9 BP'!AS97</f>
        <v>0</v>
      </c>
      <c r="AR14" s="372">
        <f>'SPACELOG 9 BP'!AT97</f>
        <v>0</v>
      </c>
      <c r="AS14" s="372">
        <f>'SPACELOG 9 BP'!AU97</f>
        <v>0</v>
      </c>
      <c r="AT14" s="372">
        <f>'SPACELOG 9 BP'!AV97</f>
        <v>0</v>
      </c>
      <c r="AU14" s="372">
        <f>'SPACELOG 9 BP'!AW97</f>
        <v>0</v>
      </c>
      <c r="AV14" s="372">
        <f>'SPACELOG 9 BP'!AX97</f>
        <v>0</v>
      </c>
      <c r="AW14" s="372">
        <f>'SPACELOG 9 BP'!AY97</f>
        <v>0</v>
      </c>
      <c r="AX14" s="372">
        <f>'SPACELOG 9 BP'!AZ97</f>
        <v>0</v>
      </c>
      <c r="AY14" s="372">
        <f>'SPACELOG 9 BP'!BA97</f>
        <v>0</v>
      </c>
      <c r="AZ14" s="372">
        <f>'SPACELOG 9 BP'!BB97</f>
        <v>0</v>
      </c>
      <c r="BA14" s="372">
        <f>'SPACELOG 9 BP'!BC97</f>
        <v>0</v>
      </c>
      <c r="BB14" s="372">
        <f>'SPACELOG 9 BP'!BD97</f>
        <v>0</v>
      </c>
      <c r="BC14" s="373">
        <f>'SPACELOG 9 BP'!BE97</f>
        <v>0</v>
      </c>
      <c r="BD14" s="372">
        <f>'SPACELOG 9 BP'!BF97</f>
        <v>0</v>
      </c>
      <c r="BE14" s="372">
        <f>'SPACELOG 9 BP'!BG97</f>
        <v>0</v>
      </c>
      <c r="BF14" s="372">
        <f>'SPACELOG 9 BP'!BH97</f>
        <v>0</v>
      </c>
      <c r="BG14" s="372">
        <f>'SPACELOG 9 BP'!BI97</f>
        <v>0</v>
      </c>
      <c r="BH14" s="372">
        <f>'SPACELOG 9 BP'!BJ97</f>
        <v>0</v>
      </c>
      <c r="BI14" s="372">
        <f>'SPACELOG 9 BP'!BK97</f>
        <v>0</v>
      </c>
      <c r="BJ14" s="372">
        <f>'SPACELOG 9 BP'!BL97</f>
        <v>0</v>
      </c>
      <c r="BK14" s="372">
        <f>'SPACELOG 9 BP'!BM97</f>
        <v>0</v>
      </c>
      <c r="BL14" s="372">
        <f>'SPACELOG 9 BP'!BN97</f>
        <v>0</v>
      </c>
      <c r="BM14" s="372">
        <f>'SPACELOG 9 BP'!BO97</f>
        <v>0</v>
      </c>
      <c r="BN14" s="372">
        <f>'SPACELOG 9 BP'!BP97</f>
        <v>0</v>
      </c>
      <c r="BO14" s="372">
        <f>'SPACELOG 9 BP'!BQ97</f>
        <v>0</v>
      </c>
      <c r="BP14" s="373">
        <f>'SPACELOG 9 BP'!BR97</f>
        <v>0</v>
      </c>
      <c r="BQ14" s="372">
        <f>'SPACELOG 9 BP'!BS97</f>
        <v>0</v>
      </c>
      <c r="BR14" s="372">
        <f>'SPACELOG 9 BP'!BT97</f>
        <v>0</v>
      </c>
      <c r="BS14" s="372">
        <f>'SPACELOG 9 BP'!BU97</f>
        <v>0</v>
      </c>
      <c r="BT14" s="372">
        <f>'SPACELOG 9 BP'!BV97</f>
        <v>0</v>
      </c>
      <c r="BU14" s="372">
        <f>'SPACELOG 9 BP'!BW97</f>
        <v>0</v>
      </c>
      <c r="BV14" s="372">
        <f>'SPACELOG 9 BP'!BX97</f>
        <v>0</v>
      </c>
      <c r="BW14" s="372">
        <f>'SPACELOG 9 BP'!BY97</f>
        <v>0</v>
      </c>
      <c r="BX14" s="372">
        <f>'SPACELOG 9 BP'!BZ97</f>
        <v>0</v>
      </c>
      <c r="BY14" s="372">
        <f>'SPACELOG 9 BP'!CA97</f>
        <v>0</v>
      </c>
      <c r="BZ14" s="372">
        <f>'SPACELOG 9 BP'!CB97</f>
        <v>0</v>
      </c>
      <c r="CA14" s="372">
        <f>'SPACELOG 9 BP'!CC97</f>
        <v>0</v>
      </c>
      <c r="CB14" s="372">
        <f>'SPACELOG 9 BP'!CD97</f>
        <v>0</v>
      </c>
      <c r="CC14" s="373">
        <f>'SPACELOG 9 BP'!CE97</f>
        <v>0</v>
      </c>
      <c r="CD14" s="372">
        <f>'SPACELOG 9 BP'!CF97</f>
        <v>0</v>
      </c>
      <c r="CE14" s="372">
        <f>'SPACELOG 9 BP'!CG97</f>
        <v>0</v>
      </c>
      <c r="CF14" s="372">
        <f>'SPACELOG 9 BP'!CH97</f>
        <v>0</v>
      </c>
      <c r="CG14" s="372">
        <f>'SPACELOG 9 BP'!CI97</f>
        <v>0</v>
      </c>
      <c r="CH14" s="372">
        <f>'SPACELOG 9 BP'!CJ97</f>
        <v>0</v>
      </c>
      <c r="CI14" s="372">
        <f>'SPACELOG 9 BP'!CK97</f>
        <v>0</v>
      </c>
      <c r="CJ14" s="372">
        <f>'SPACELOG 9 BP'!CL97</f>
        <v>0</v>
      </c>
      <c r="CK14" s="372">
        <f>'SPACELOG 9 BP'!CM97</f>
        <v>0</v>
      </c>
      <c r="CL14" s="372">
        <f>'SPACELOG 9 BP'!CN97</f>
        <v>0</v>
      </c>
      <c r="CM14" s="372">
        <f>'SPACELOG 9 BP'!CO97</f>
        <v>0</v>
      </c>
      <c r="CN14" s="372">
        <f>'SPACELOG 9 BP'!CP97</f>
        <v>0</v>
      </c>
      <c r="CO14" s="372">
        <f>'SPACELOG 9 BP'!CQ97</f>
        <v>0</v>
      </c>
      <c r="CP14" s="373">
        <f>'SPACELOG 9 BP'!CR97</f>
        <v>0</v>
      </c>
      <c r="CQ14" s="372">
        <f>'SPACELOG 9 BP'!CS97</f>
        <v>0</v>
      </c>
      <c r="CR14" s="372">
        <f>'SPACELOG 9 BP'!CT97</f>
        <v>0</v>
      </c>
      <c r="CS14" s="372">
        <f>'SPACELOG 9 BP'!CU97</f>
        <v>0</v>
      </c>
      <c r="CT14" s="372">
        <f>'SPACELOG 9 BP'!CV97</f>
        <v>0</v>
      </c>
      <c r="CU14" s="372">
        <f>'SPACELOG 9 BP'!CW97</f>
        <v>0</v>
      </c>
      <c r="CV14" s="372">
        <f>'SPACELOG 9 BP'!CX97</f>
        <v>0</v>
      </c>
      <c r="CW14" s="372">
        <f>'SPACELOG 9 BP'!CY97</f>
        <v>0</v>
      </c>
      <c r="CX14" s="372">
        <f>'SPACELOG 9 BP'!CZ97</f>
        <v>0</v>
      </c>
      <c r="CY14" s="372">
        <f>'SPACELOG 9 BP'!DA97</f>
        <v>0</v>
      </c>
      <c r="CZ14" s="372">
        <f>'SPACELOG 9 BP'!DB97</f>
        <v>0</v>
      </c>
      <c r="DA14" s="372">
        <f>'SPACELOG 9 BP'!DC97</f>
        <v>0</v>
      </c>
      <c r="DB14" s="372">
        <f>'SPACELOG 9 BP'!DD97</f>
        <v>0</v>
      </c>
      <c r="DC14" s="373">
        <f>'SPACELOG 9 BP'!DE97</f>
        <v>0</v>
      </c>
      <c r="DD14" s="372">
        <f>'SPACELOG 9 BP'!DF97</f>
        <v>0</v>
      </c>
      <c r="DE14" s="372">
        <f>'SPACELOG 9 BP'!DG97</f>
        <v>0</v>
      </c>
      <c r="DF14" s="372">
        <f>'SPACELOG 9 BP'!DH97</f>
        <v>0</v>
      </c>
      <c r="DG14" s="372">
        <f>'SPACELOG 9 BP'!DI97</f>
        <v>0</v>
      </c>
      <c r="DH14" s="372">
        <f>'SPACELOG 9 BP'!DJ97</f>
        <v>0</v>
      </c>
      <c r="DI14" s="372">
        <f>'SPACELOG 9 BP'!DK97</f>
        <v>0</v>
      </c>
      <c r="DJ14" s="372">
        <f>'SPACELOG 9 BP'!DL97</f>
        <v>0</v>
      </c>
      <c r="DK14" s="372">
        <f>'SPACELOG 9 BP'!DM97</f>
        <v>0</v>
      </c>
      <c r="DL14" s="372">
        <f>'SPACELOG 9 BP'!DN97</f>
        <v>0</v>
      </c>
      <c r="DM14" s="372">
        <f>'SPACELOG 9 BP'!DO97</f>
        <v>0</v>
      </c>
      <c r="DN14" s="372">
        <f>'SPACELOG 9 BP'!DP97</f>
        <v>0</v>
      </c>
      <c r="DO14" s="372">
        <f>'SPACELOG 9 BP'!DQ97</f>
        <v>0</v>
      </c>
      <c r="DP14" s="373">
        <f>'SPACELOG 9 BP'!DR97</f>
        <v>0</v>
      </c>
      <c r="DQ14" s="372">
        <f>'SPACELOG 9 BP'!DS97</f>
        <v>0</v>
      </c>
      <c r="DR14" s="372">
        <f>'SPACELOG 9 BP'!DT97</f>
        <v>0</v>
      </c>
      <c r="DS14" s="372">
        <f>'SPACELOG 9 BP'!DU97</f>
        <v>0</v>
      </c>
      <c r="DT14" s="372">
        <f>'SPACELOG 9 BP'!DV97</f>
        <v>0</v>
      </c>
      <c r="DU14" s="372">
        <f>'SPACELOG 9 BP'!DW97</f>
        <v>0</v>
      </c>
      <c r="DV14" s="372">
        <f>'SPACELOG 9 BP'!DX97</f>
        <v>0</v>
      </c>
      <c r="DW14" s="372">
        <f>'SPACELOG 9 BP'!DY97</f>
        <v>0</v>
      </c>
      <c r="DX14" s="372">
        <f>'SPACELOG 9 BP'!DZ97</f>
        <v>0</v>
      </c>
      <c r="DY14" s="372">
        <f>'SPACELOG 9 BP'!EA97</f>
        <v>0</v>
      </c>
      <c r="DZ14" s="372">
        <f>'SPACELOG 9 BP'!EB97</f>
        <v>0</v>
      </c>
      <c r="EA14" s="372">
        <f>'SPACELOG 9 BP'!EC97</f>
        <v>0</v>
      </c>
      <c r="EB14" s="372">
        <f>'SPACELOG 9 BP'!ED97</f>
        <v>0</v>
      </c>
      <c r="EC14" s="373">
        <f>'SPACELOG 9 BP'!EE97</f>
        <v>0</v>
      </c>
    </row>
    <row r="15" spans="3:133" x14ac:dyDescent="0.2">
      <c r="C15" s="371" t="s">
        <v>202</v>
      </c>
      <c r="D15" s="372">
        <f>'SPACELOG 10 BP'!F97</f>
        <v>0</v>
      </c>
      <c r="E15" s="372">
        <f>'SPACELOG 10 BP'!G97</f>
        <v>0</v>
      </c>
      <c r="F15" s="372">
        <f>'SPACELOG 10 BP'!H97</f>
        <v>0</v>
      </c>
      <c r="G15" s="372">
        <f>'SPACELOG 10 BP'!I97</f>
        <v>0</v>
      </c>
      <c r="H15" s="372">
        <f>'SPACELOG 10 BP'!J97</f>
        <v>0</v>
      </c>
      <c r="I15" s="372">
        <f>'SPACELOG 10 BP'!K97</f>
        <v>0</v>
      </c>
      <c r="J15" s="372">
        <f>'SPACELOG 10 BP'!L97</f>
        <v>0</v>
      </c>
      <c r="K15" s="372">
        <f>'SPACELOG 10 BP'!M97</f>
        <v>0</v>
      </c>
      <c r="L15" s="372">
        <f>'SPACELOG 10 BP'!N97</f>
        <v>0</v>
      </c>
      <c r="M15" s="372">
        <f>'SPACELOG 10 BP'!O97</f>
        <v>0</v>
      </c>
      <c r="N15" s="372">
        <f>'SPACELOG 10 BP'!P97</f>
        <v>0</v>
      </c>
      <c r="O15" s="372">
        <f>'SPACELOG 10 BP'!Q97</f>
        <v>0</v>
      </c>
      <c r="P15" s="373">
        <f>'SPACELOG 10 BP'!R97</f>
        <v>0</v>
      </c>
      <c r="Q15" s="372">
        <f>'SPACELOG 10 BP'!S97</f>
        <v>0</v>
      </c>
      <c r="R15" s="372">
        <f>'SPACELOG 10 BP'!T97</f>
        <v>0</v>
      </c>
      <c r="S15" s="372">
        <f>'SPACELOG 10 BP'!U97</f>
        <v>0</v>
      </c>
      <c r="T15" s="372">
        <f>'SPACELOG 10 BP'!V97</f>
        <v>0</v>
      </c>
      <c r="U15" s="372">
        <f>'SPACELOG 10 BP'!W97</f>
        <v>0</v>
      </c>
      <c r="V15" s="372">
        <f>'SPACELOG 10 BP'!X97</f>
        <v>0</v>
      </c>
      <c r="W15" s="372">
        <f>'SPACELOG 10 BP'!Y97</f>
        <v>0</v>
      </c>
      <c r="X15" s="372">
        <f>'SPACELOG 10 BP'!Z97</f>
        <v>0</v>
      </c>
      <c r="Y15" s="372">
        <f>'SPACELOG 10 BP'!AA97</f>
        <v>0</v>
      </c>
      <c r="Z15" s="372">
        <f>'SPACELOG 10 BP'!AB97</f>
        <v>0</v>
      </c>
      <c r="AA15" s="372">
        <f>'SPACELOG 10 BP'!AC97</f>
        <v>0</v>
      </c>
      <c r="AB15" s="372">
        <f>'SPACELOG 10 BP'!AD97</f>
        <v>0</v>
      </c>
      <c r="AC15" s="373">
        <f>'SPACELOG 10 BP'!AE97</f>
        <v>0</v>
      </c>
      <c r="AD15" s="372">
        <f>'SPACELOG 10 BP'!AF97</f>
        <v>0</v>
      </c>
      <c r="AE15" s="372">
        <f>'SPACELOG 10 BP'!AG97</f>
        <v>0</v>
      </c>
      <c r="AF15" s="372">
        <f>'SPACELOG 10 BP'!AH97</f>
        <v>0</v>
      </c>
      <c r="AG15" s="372">
        <f>'SPACELOG 10 BP'!AI97</f>
        <v>0</v>
      </c>
      <c r="AH15" s="372">
        <f>'SPACELOG 10 BP'!AJ97</f>
        <v>0</v>
      </c>
      <c r="AI15" s="372">
        <f>'SPACELOG 10 BP'!AK97</f>
        <v>0</v>
      </c>
      <c r="AJ15" s="372">
        <f>'SPACELOG 10 BP'!AL97</f>
        <v>0</v>
      </c>
      <c r="AK15" s="372">
        <f>'SPACELOG 10 BP'!AM97</f>
        <v>0</v>
      </c>
      <c r="AL15" s="372">
        <f>'SPACELOG 10 BP'!AN97</f>
        <v>0</v>
      </c>
      <c r="AM15" s="372">
        <f>'SPACELOG 10 BP'!AO97</f>
        <v>0</v>
      </c>
      <c r="AN15" s="372">
        <f>'SPACELOG 10 BP'!AP97</f>
        <v>0</v>
      </c>
      <c r="AO15" s="372">
        <f>'SPACELOG 10 BP'!AQ97</f>
        <v>0</v>
      </c>
      <c r="AP15" s="373">
        <f>'SPACELOG 10 BP'!AR97</f>
        <v>0</v>
      </c>
      <c r="AQ15" s="372">
        <f>'SPACELOG 10 BP'!AS97</f>
        <v>0</v>
      </c>
      <c r="AR15" s="372">
        <f>'SPACELOG 10 BP'!AT97</f>
        <v>0</v>
      </c>
      <c r="AS15" s="372">
        <f>'SPACELOG 10 BP'!AU97</f>
        <v>0</v>
      </c>
      <c r="AT15" s="372">
        <f>'SPACELOG 10 BP'!AV97</f>
        <v>0</v>
      </c>
      <c r="AU15" s="372">
        <f>'SPACELOG 10 BP'!AW97</f>
        <v>0</v>
      </c>
      <c r="AV15" s="372">
        <f>'SPACELOG 10 BP'!AX97</f>
        <v>0</v>
      </c>
      <c r="AW15" s="372">
        <f>'SPACELOG 10 BP'!AY97</f>
        <v>0</v>
      </c>
      <c r="AX15" s="372">
        <f>'SPACELOG 10 BP'!AZ97</f>
        <v>0</v>
      </c>
      <c r="AY15" s="372">
        <f>'SPACELOG 10 BP'!BA97</f>
        <v>0</v>
      </c>
      <c r="AZ15" s="372">
        <f>'SPACELOG 10 BP'!BB97</f>
        <v>0</v>
      </c>
      <c r="BA15" s="372">
        <f>'SPACELOG 10 BP'!BC97</f>
        <v>0</v>
      </c>
      <c r="BB15" s="372">
        <f>'SPACELOG 10 BP'!BD97</f>
        <v>0</v>
      </c>
      <c r="BC15" s="373">
        <f>'SPACELOG 10 BP'!BE97</f>
        <v>0</v>
      </c>
      <c r="BD15" s="372">
        <f>'SPACELOG 10 BP'!BF97</f>
        <v>0</v>
      </c>
      <c r="BE15" s="372">
        <f>'SPACELOG 10 BP'!BG97</f>
        <v>0</v>
      </c>
      <c r="BF15" s="372">
        <f>'SPACELOG 10 BP'!BH97</f>
        <v>0</v>
      </c>
      <c r="BG15" s="372">
        <f>'SPACELOG 10 BP'!BI97</f>
        <v>0</v>
      </c>
      <c r="BH15" s="372">
        <f>'SPACELOG 10 BP'!BJ97</f>
        <v>0</v>
      </c>
      <c r="BI15" s="372">
        <f>'SPACELOG 10 BP'!BK97</f>
        <v>0</v>
      </c>
      <c r="BJ15" s="372">
        <f>'SPACELOG 10 BP'!BL97</f>
        <v>0</v>
      </c>
      <c r="BK15" s="372">
        <f>'SPACELOG 10 BP'!BM97</f>
        <v>0</v>
      </c>
      <c r="BL15" s="372">
        <f>'SPACELOG 10 BP'!BN97</f>
        <v>0</v>
      </c>
      <c r="BM15" s="372">
        <f>'SPACELOG 10 BP'!BO97</f>
        <v>0</v>
      </c>
      <c r="BN15" s="372">
        <f>'SPACELOG 10 BP'!BP97</f>
        <v>0</v>
      </c>
      <c r="BO15" s="372">
        <f>'SPACELOG 10 BP'!BQ97</f>
        <v>0</v>
      </c>
      <c r="BP15" s="373">
        <f>'SPACELOG 10 BP'!BR97</f>
        <v>0</v>
      </c>
      <c r="BQ15" s="372">
        <f>'SPACELOG 10 BP'!BS97</f>
        <v>0</v>
      </c>
      <c r="BR15" s="372">
        <f>'SPACELOG 10 BP'!BT97</f>
        <v>0</v>
      </c>
      <c r="BS15" s="372">
        <f>'SPACELOG 10 BP'!BU97</f>
        <v>0</v>
      </c>
      <c r="BT15" s="372">
        <f>'SPACELOG 10 BP'!BV97</f>
        <v>0</v>
      </c>
      <c r="BU15" s="372">
        <f>'SPACELOG 10 BP'!BW97</f>
        <v>0</v>
      </c>
      <c r="BV15" s="372">
        <f>'SPACELOG 10 BP'!BX97</f>
        <v>0</v>
      </c>
      <c r="BW15" s="372">
        <f>'SPACELOG 10 BP'!BY97</f>
        <v>0</v>
      </c>
      <c r="BX15" s="372">
        <f>'SPACELOG 10 BP'!BZ97</f>
        <v>0</v>
      </c>
      <c r="BY15" s="372">
        <f>'SPACELOG 10 BP'!CA97</f>
        <v>0</v>
      </c>
      <c r="BZ15" s="372">
        <f>'SPACELOG 10 BP'!CB97</f>
        <v>0</v>
      </c>
      <c r="CA15" s="372">
        <f>'SPACELOG 10 BP'!CC97</f>
        <v>0</v>
      </c>
      <c r="CB15" s="372">
        <f>'SPACELOG 10 BP'!CD97</f>
        <v>0</v>
      </c>
      <c r="CC15" s="373">
        <f>'SPACELOG 10 BP'!CE97</f>
        <v>0</v>
      </c>
      <c r="CD15" s="372">
        <f>'SPACELOG 10 BP'!CF97</f>
        <v>0</v>
      </c>
      <c r="CE15" s="372">
        <f>'SPACELOG 10 BP'!CG97</f>
        <v>0</v>
      </c>
      <c r="CF15" s="372">
        <f>'SPACELOG 10 BP'!CH97</f>
        <v>0</v>
      </c>
      <c r="CG15" s="372">
        <f>'SPACELOG 10 BP'!CI97</f>
        <v>0</v>
      </c>
      <c r="CH15" s="372">
        <f>'SPACELOG 10 BP'!CJ97</f>
        <v>0</v>
      </c>
      <c r="CI15" s="372">
        <f>'SPACELOG 10 BP'!CK97</f>
        <v>0</v>
      </c>
      <c r="CJ15" s="372">
        <f>'SPACELOG 10 BP'!CL97</f>
        <v>0</v>
      </c>
      <c r="CK15" s="372">
        <f>'SPACELOG 10 BP'!CM97</f>
        <v>0</v>
      </c>
      <c r="CL15" s="372">
        <f>'SPACELOG 10 BP'!CN97</f>
        <v>0</v>
      </c>
      <c r="CM15" s="372">
        <f>'SPACELOG 10 BP'!CO97</f>
        <v>0</v>
      </c>
      <c r="CN15" s="372">
        <f>'SPACELOG 10 BP'!CP97</f>
        <v>0</v>
      </c>
      <c r="CO15" s="372">
        <f>'SPACELOG 10 BP'!CQ97</f>
        <v>0</v>
      </c>
      <c r="CP15" s="373">
        <f>'SPACELOG 10 BP'!CR97</f>
        <v>0</v>
      </c>
      <c r="CQ15" s="372">
        <f>'SPACELOG 10 BP'!CS97</f>
        <v>0</v>
      </c>
      <c r="CR15" s="372">
        <f>'SPACELOG 10 BP'!CT97</f>
        <v>0</v>
      </c>
      <c r="CS15" s="372">
        <f>'SPACELOG 10 BP'!CU97</f>
        <v>0</v>
      </c>
      <c r="CT15" s="372">
        <f>'SPACELOG 10 BP'!CV97</f>
        <v>0</v>
      </c>
      <c r="CU15" s="372">
        <f>'SPACELOG 10 BP'!CW97</f>
        <v>0</v>
      </c>
      <c r="CV15" s="372">
        <f>'SPACELOG 10 BP'!CX97</f>
        <v>0</v>
      </c>
      <c r="CW15" s="372">
        <f>'SPACELOG 10 BP'!CY97</f>
        <v>0</v>
      </c>
      <c r="CX15" s="372">
        <f>'SPACELOG 10 BP'!CZ97</f>
        <v>0</v>
      </c>
      <c r="CY15" s="372">
        <f>'SPACELOG 10 BP'!DA97</f>
        <v>0</v>
      </c>
      <c r="CZ15" s="372">
        <f>'SPACELOG 10 BP'!DB97</f>
        <v>0</v>
      </c>
      <c r="DA15" s="372">
        <f>'SPACELOG 10 BP'!DC97</f>
        <v>0</v>
      </c>
      <c r="DB15" s="372">
        <f>'SPACELOG 10 BP'!DD97</f>
        <v>0</v>
      </c>
      <c r="DC15" s="373">
        <f>'SPACELOG 10 BP'!DE97</f>
        <v>0</v>
      </c>
      <c r="DD15" s="372">
        <f>'SPACELOG 10 BP'!DF97</f>
        <v>0</v>
      </c>
      <c r="DE15" s="372">
        <f>'SPACELOG 10 BP'!DG97</f>
        <v>0</v>
      </c>
      <c r="DF15" s="372">
        <f>'SPACELOG 10 BP'!DH97</f>
        <v>0</v>
      </c>
      <c r="DG15" s="372">
        <f>'SPACELOG 10 BP'!DI97</f>
        <v>0</v>
      </c>
      <c r="DH15" s="372">
        <f>'SPACELOG 10 BP'!DJ97</f>
        <v>0</v>
      </c>
      <c r="DI15" s="372">
        <f>'SPACELOG 10 BP'!DK97</f>
        <v>0</v>
      </c>
      <c r="DJ15" s="372">
        <f>'SPACELOG 10 BP'!DL97</f>
        <v>0</v>
      </c>
      <c r="DK15" s="372">
        <f>'SPACELOG 10 BP'!DM97</f>
        <v>0</v>
      </c>
      <c r="DL15" s="372">
        <f>'SPACELOG 10 BP'!DN97</f>
        <v>0</v>
      </c>
      <c r="DM15" s="372">
        <f>'SPACELOG 10 BP'!DO97</f>
        <v>0</v>
      </c>
      <c r="DN15" s="372">
        <f>'SPACELOG 10 BP'!DP97</f>
        <v>0</v>
      </c>
      <c r="DO15" s="372">
        <f>'SPACELOG 10 BP'!DQ97</f>
        <v>0</v>
      </c>
      <c r="DP15" s="373">
        <f>'SPACELOG 10 BP'!DR97</f>
        <v>0</v>
      </c>
      <c r="DQ15" s="372">
        <f>'SPACELOG 10 BP'!DS97</f>
        <v>0</v>
      </c>
      <c r="DR15" s="372">
        <f>'SPACELOG 10 BP'!DT97</f>
        <v>0</v>
      </c>
      <c r="DS15" s="372">
        <f>'SPACELOG 10 BP'!DU97</f>
        <v>0</v>
      </c>
      <c r="DT15" s="372">
        <f>'SPACELOG 10 BP'!DV97</f>
        <v>0</v>
      </c>
      <c r="DU15" s="372">
        <f>'SPACELOG 10 BP'!DW97</f>
        <v>0</v>
      </c>
      <c r="DV15" s="372">
        <f>'SPACELOG 10 BP'!DX97</f>
        <v>0</v>
      </c>
      <c r="DW15" s="372">
        <f>'SPACELOG 10 BP'!DY97</f>
        <v>0</v>
      </c>
      <c r="DX15" s="372">
        <f>'SPACELOG 10 BP'!DZ97</f>
        <v>0</v>
      </c>
      <c r="DY15" s="372">
        <f>'SPACELOG 10 BP'!EA97</f>
        <v>0</v>
      </c>
      <c r="DZ15" s="372">
        <f>'SPACELOG 10 BP'!EB97</f>
        <v>0</v>
      </c>
      <c r="EA15" s="372">
        <f>'SPACELOG 10 BP'!EC97</f>
        <v>0</v>
      </c>
      <c r="EB15" s="372">
        <f>'SPACELOG 10 BP'!ED97</f>
        <v>0</v>
      </c>
      <c r="EC15" s="373">
        <f>'SPACELOG 10 BP'!EE97</f>
        <v>0</v>
      </c>
    </row>
    <row r="16" spans="3:133" x14ac:dyDescent="0.2">
      <c r="C16" s="371" t="s">
        <v>205</v>
      </c>
      <c r="D16" s="372">
        <f>'SPACELOG 11 BP'!F97</f>
        <v>0</v>
      </c>
      <c r="E16" s="372">
        <f>'SPACELOG 11 BP'!G97</f>
        <v>0</v>
      </c>
      <c r="F16" s="372">
        <f>'SPACELOG 11 BP'!H97</f>
        <v>0</v>
      </c>
      <c r="G16" s="372">
        <f>'SPACELOG 11 BP'!I97</f>
        <v>0</v>
      </c>
      <c r="H16" s="372">
        <f>'SPACELOG 11 BP'!J97</f>
        <v>0</v>
      </c>
      <c r="I16" s="372">
        <f>'SPACELOG 11 BP'!K97</f>
        <v>0</v>
      </c>
      <c r="J16" s="372">
        <f>'SPACELOG 11 BP'!L97</f>
        <v>0</v>
      </c>
      <c r="K16" s="372">
        <f>'SPACELOG 11 BP'!M97</f>
        <v>0</v>
      </c>
      <c r="L16" s="372">
        <f>'SPACELOG 11 BP'!N97</f>
        <v>0</v>
      </c>
      <c r="M16" s="372">
        <f>'SPACELOG 11 BP'!O97</f>
        <v>0</v>
      </c>
      <c r="N16" s="372">
        <f>'SPACELOG 11 BP'!P97</f>
        <v>0</v>
      </c>
      <c r="O16" s="372">
        <f>'SPACELOG 11 BP'!Q97</f>
        <v>0</v>
      </c>
      <c r="P16" s="373">
        <f>'SPACELOG 11 BP'!R97</f>
        <v>0</v>
      </c>
      <c r="Q16" s="372">
        <f>'SPACELOG 11 BP'!S97</f>
        <v>0</v>
      </c>
      <c r="R16" s="372">
        <f>'SPACELOG 11 BP'!T97</f>
        <v>0</v>
      </c>
      <c r="S16" s="372">
        <f>'SPACELOG 11 BP'!U97</f>
        <v>0</v>
      </c>
      <c r="T16" s="372">
        <f>'SPACELOG 11 BP'!V97</f>
        <v>0</v>
      </c>
      <c r="U16" s="372">
        <f>'SPACELOG 11 BP'!W97</f>
        <v>0</v>
      </c>
      <c r="V16" s="372">
        <f>'SPACELOG 11 BP'!X97</f>
        <v>0</v>
      </c>
      <c r="W16" s="372">
        <f>'SPACELOG 11 BP'!Y97</f>
        <v>0</v>
      </c>
      <c r="X16" s="372">
        <f>'SPACELOG 11 BP'!Z97</f>
        <v>0</v>
      </c>
      <c r="Y16" s="372">
        <f>'SPACELOG 11 BP'!AA97</f>
        <v>0</v>
      </c>
      <c r="Z16" s="372">
        <f>'SPACELOG 11 BP'!AB97</f>
        <v>0</v>
      </c>
      <c r="AA16" s="372">
        <f>'SPACELOG 11 BP'!AC97</f>
        <v>0</v>
      </c>
      <c r="AB16" s="372">
        <f>'SPACELOG 11 BP'!AD97</f>
        <v>0</v>
      </c>
      <c r="AC16" s="373">
        <f>'SPACELOG 11 BP'!AE97</f>
        <v>0</v>
      </c>
      <c r="AD16" s="372">
        <f>'SPACELOG 11 BP'!AF97</f>
        <v>0</v>
      </c>
      <c r="AE16" s="372">
        <f>'SPACELOG 11 BP'!AG97</f>
        <v>0</v>
      </c>
      <c r="AF16" s="372">
        <f>'SPACELOG 11 BP'!AH97</f>
        <v>0</v>
      </c>
      <c r="AG16" s="372">
        <f>'SPACELOG 11 BP'!AI97</f>
        <v>0</v>
      </c>
      <c r="AH16" s="372">
        <f>'SPACELOG 11 BP'!AJ97</f>
        <v>0</v>
      </c>
      <c r="AI16" s="372">
        <f>'SPACELOG 11 BP'!AK97</f>
        <v>0</v>
      </c>
      <c r="AJ16" s="372">
        <f>'SPACELOG 11 BP'!AL97</f>
        <v>0</v>
      </c>
      <c r="AK16" s="372">
        <f>'SPACELOG 11 BP'!AM97</f>
        <v>0</v>
      </c>
      <c r="AL16" s="372">
        <f>'SPACELOG 11 BP'!AN97</f>
        <v>0</v>
      </c>
      <c r="AM16" s="372">
        <f>'SPACELOG 11 BP'!AO97</f>
        <v>0</v>
      </c>
      <c r="AN16" s="372">
        <f>'SPACELOG 11 BP'!AP97</f>
        <v>0</v>
      </c>
      <c r="AO16" s="372">
        <f>'SPACELOG 11 BP'!AQ97</f>
        <v>0</v>
      </c>
      <c r="AP16" s="373">
        <f>'SPACELOG 11 BP'!AR97</f>
        <v>0</v>
      </c>
      <c r="AQ16" s="372">
        <f>'SPACELOG 11 BP'!AS97</f>
        <v>0</v>
      </c>
      <c r="AR16" s="372">
        <f>'SPACELOG 11 BP'!AT97</f>
        <v>0</v>
      </c>
      <c r="AS16" s="372">
        <f>'SPACELOG 11 BP'!AU97</f>
        <v>0</v>
      </c>
      <c r="AT16" s="372">
        <f>'SPACELOG 11 BP'!AV97</f>
        <v>0</v>
      </c>
      <c r="AU16" s="372">
        <f>'SPACELOG 11 BP'!AW97</f>
        <v>0</v>
      </c>
      <c r="AV16" s="372">
        <f>'SPACELOG 11 BP'!AX97</f>
        <v>0</v>
      </c>
      <c r="AW16" s="372">
        <f>'SPACELOG 11 BP'!AY97</f>
        <v>0</v>
      </c>
      <c r="AX16" s="372">
        <f>'SPACELOG 11 BP'!AZ97</f>
        <v>0</v>
      </c>
      <c r="AY16" s="372">
        <f>'SPACELOG 11 BP'!BA97</f>
        <v>0</v>
      </c>
      <c r="AZ16" s="372">
        <f>'SPACELOG 11 BP'!BB97</f>
        <v>0</v>
      </c>
      <c r="BA16" s="372">
        <f>'SPACELOG 11 BP'!BC97</f>
        <v>0</v>
      </c>
      <c r="BB16" s="372">
        <f>'SPACELOG 11 BP'!BD97</f>
        <v>0</v>
      </c>
      <c r="BC16" s="373">
        <f>'SPACELOG 11 BP'!BE97</f>
        <v>0</v>
      </c>
      <c r="BD16" s="372">
        <f>'SPACELOG 11 BP'!BF97</f>
        <v>0</v>
      </c>
      <c r="BE16" s="372">
        <f>'SPACELOG 11 BP'!BG97</f>
        <v>0</v>
      </c>
      <c r="BF16" s="372">
        <f>'SPACELOG 11 BP'!BH97</f>
        <v>0</v>
      </c>
      <c r="BG16" s="372">
        <f>'SPACELOG 11 BP'!BI97</f>
        <v>0</v>
      </c>
      <c r="BH16" s="372">
        <f>'SPACELOG 11 BP'!BJ97</f>
        <v>0</v>
      </c>
      <c r="BI16" s="372">
        <f>'SPACELOG 11 BP'!BK97</f>
        <v>0</v>
      </c>
      <c r="BJ16" s="372">
        <f>'SPACELOG 11 BP'!BL97</f>
        <v>0</v>
      </c>
      <c r="BK16" s="372">
        <f>'SPACELOG 11 BP'!BM97</f>
        <v>0</v>
      </c>
      <c r="BL16" s="372">
        <f>'SPACELOG 11 BP'!BN97</f>
        <v>0</v>
      </c>
      <c r="BM16" s="372">
        <f>'SPACELOG 11 BP'!BO97</f>
        <v>0</v>
      </c>
      <c r="BN16" s="372">
        <f>'SPACELOG 11 BP'!BP97</f>
        <v>0</v>
      </c>
      <c r="BO16" s="372">
        <f>'SPACELOG 11 BP'!BQ97</f>
        <v>0</v>
      </c>
      <c r="BP16" s="373">
        <f>'SPACELOG 11 BP'!BR97</f>
        <v>0</v>
      </c>
      <c r="BQ16" s="372">
        <f>'SPACELOG 11 BP'!BS97</f>
        <v>0</v>
      </c>
      <c r="BR16" s="372">
        <f>'SPACELOG 11 BP'!BT97</f>
        <v>0</v>
      </c>
      <c r="BS16" s="372">
        <f>'SPACELOG 11 BP'!BU97</f>
        <v>0</v>
      </c>
      <c r="BT16" s="372">
        <f>'SPACELOG 11 BP'!BV97</f>
        <v>0</v>
      </c>
      <c r="BU16" s="372">
        <f>'SPACELOG 11 BP'!BW97</f>
        <v>0</v>
      </c>
      <c r="BV16" s="372">
        <f>'SPACELOG 11 BP'!BX97</f>
        <v>0</v>
      </c>
      <c r="BW16" s="372">
        <f>'SPACELOG 11 BP'!BY97</f>
        <v>0</v>
      </c>
      <c r="BX16" s="372">
        <f>'SPACELOG 11 BP'!BZ97</f>
        <v>0</v>
      </c>
      <c r="BY16" s="372">
        <f>'SPACELOG 11 BP'!CA97</f>
        <v>0</v>
      </c>
      <c r="BZ16" s="372">
        <f>'SPACELOG 11 BP'!CB97</f>
        <v>0</v>
      </c>
      <c r="CA16" s="372">
        <f>'SPACELOG 11 BP'!CC97</f>
        <v>0</v>
      </c>
      <c r="CB16" s="372">
        <f>'SPACELOG 11 BP'!CD97</f>
        <v>0</v>
      </c>
      <c r="CC16" s="373">
        <f>'SPACELOG 11 BP'!CE97</f>
        <v>0</v>
      </c>
      <c r="CD16" s="372">
        <f>'SPACELOG 11 BP'!CF97</f>
        <v>0</v>
      </c>
      <c r="CE16" s="372">
        <f>'SPACELOG 11 BP'!CG97</f>
        <v>0</v>
      </c>
      <c r="CF16" s="372">
        <f>'SPACELOG 11 BP'!CH97</f>
        <v>0</v>
      </c>
      <c r="CG16" s="372">
        <f>'SPACELOG 11 BP'!CI97</f>
        <v>0</v>
      </c>
      <c r="CH16" s="372">
        <f>'SPACELOG 11 BP'!CJ97</f>
        <v>0</v>
      </c>
      <c r="CI16" s="372">
        <f>'SPACELOG 11 BP'!CK97</f>
        <v>0</v>
      </c>
      <c r="CJ16" s="372">
        <f>'SPACELOG 11 BP'!CL97</f>
        <v>0</v>
      </c>
      <c r="CK16" s="372">
        <f>'SPACELOG 11 BP'!CM97</f>
        <v>0</v>
      </c>
      <c r="CL16" s="372">
        <f>'SPACELOG 11 BP'!CN97</f>
        <v>0</v>
      </c>
      <c r="CM16" s="372">
        <f>'SPACELOG 11 BP'!CO97</f>
        <v>0</v>
      </c>
      <c r="CN16" s="372">
        <f>'SPACELOG 11 BP'!CP97</f>
        <v>0</v>
      </c>
      <c r="CO16" s="372">
        <f>'SPACELOG 11 BP'!CQ97</f>
        <v>0</v>
      </c>
      <c r="CP16" s="373">
        <f>'SPACELOG 11 BP'!CR97</f>
        <v>0</v>
      </c>
      <c r="CQ16" s="372">
        <f>'SPACELOG 11 BP'!CS97</f>
        <v>0</v>
      </c>
      <c r="CR16" s="372">
        <f>'SPACELOG 11 BP'!CT97</f>
        <v>0</v>
      </c>
      <c r="CS16" s="372">
        <f>'SPACELOG 11 BP'!CU97</f>
        <v>0</v>
      </c>
      <c r="CT16" s="372">
        <f>'SPACELOG 11 BP'!CV97</f>
        <v>0</v>
      </c>
      <c r="CU16" s="372">
        <f>'SPACELOG 11 BP'!CW97</f>
        <v>0</v>
      </c>
      <c r="CV16" s="372">
        <f>'SPACELOG 11 BP'!CX97</f>
        <v>0</v>
      </c>
      <c r="CW16" s="372">
        <f>'SPACELOG 11 BP'!CY97</f>
        <v>0</v>
      </c>
      <c r="CX16" s="372">
        <f>'SPACELOG 11 BP'!CZ97</f>
        <v>0</v>
      </c>
      <c r="CY16" s="372">
        <f>'SPACELOG 11 BP'!DA97</f>
        <v>0</v>
      </c>
      <c r="CZ16" s="372">
        <f>'SPACELOG 11 BP'!DB97</f>
        <v>0</v>
      </c>
      <c r="DA16" s="372">
        <f>'SPACELOG 11 BP'!DC97</f>
        <v>0</v>
      </c>
      <c r="DB16" s="372">
        <f>'SPACELOG 11 BP'!DD97</f>
        <v>0</v>
      </c>
      <c r="DC16" s="373">
        <f>'SPACELOG 11 BP'!DE97</f>
        <v>0</v>
      </c>
      <c r="DD16" s="372">
        <f>'SPACELOG 11 BP'!DF97</f>
        <v>0</v>
      </c>
      <c r="DE16" s="372">
        <f>'SPACELOG 11 BP'!DG97</f>
        <v>0</v>
      </c>
      <c r="DF16" s="372">
        <f>'SPACELOG 11 BP'!DH97</f>
        <v>0</v>
      </c>
      <c r="DG16" s="372">
        <f>'SPACELOG 11 BP'!DI97</f>
        <v>0</v>
      </c>
      <c r="DH16" s="372">
        <f>'SPACELOG 11 BP'!DJ97</f>
        <v>0</v>
      </c>
      <c r="DI16" s="372">
        <f>'SPACELOG 11 BP'!DK97</f>
        <v>0</v>
      </c>
      <c r="DJ16" s="372">
        <f>'SPACELOG 11 BP'!DL97</f>
        <v>0</v>
      </c>
      <c r="DK16" s="372">
        <f>'SPACELOG 11 BP'!DM97</f>
        <v>0</v>
      </c>
      <c r="DL16" s="372">
        <f>'SPACELOG 11 BP'!DN97</f>
        <v>0</v>
      </c>
      <c r="DM16" s="372">
        <f>'SPACELOG 11 BP'!DO97</f>
        <v>0</v>
      </c>
      <c r="DN16" s="372">
        <f>'SPACELOG 11 BP'!DP97</f>
        <v>0</v>
      </c>
      <c r="DO16" s="372">
        <f>'SPACELOG 11 BP'!DQ97</f>
        <v>0</v>
      </c>
      <c r="DP16" s="373">
        <f>'SPACELOG 11 BP'!DR97</f>
        <v>0</v>
      </c>
      <c r="DQ16" s="372">
        <f>'SPACELOG 11 BP'!DS97</f>
        <v>0</v>
      </c>
      <c r="DR16" s="372">
        <f>'SPACELOG 11 BP'!DT97</f>
        <v>0</v>
      </c>
      <c r="DS16" s="372">
        <f>'SPACELOG 11 BP'!DU97</f>
        <v>0</v>
      </c>
      <c r="DT16" s="372">
        <f>'SPACELOG 11 BP'!DV97</f>
        <v>0</v>
      </c>
      <c r="DU16" s="372">
        <f>'SPACELOG 11 BP'!DW97</f>
        <v>0</v>
      </c>
      <c r="DV16" s="372">
        <f>'SPACELOG 11 BP'!DX97</f>
        <v>0</v>
      </c>
      <c r="DW16" s="372">
        <f>'SPACELOG 11 BP'!DY97</f>
        <v>0</v>
      </c>
      <c r="DX16" s="372">
        <f>'SPACELOG 11 BP'!DZ97</f>
        <v>0</v>
      </c>
      <c r="DY16" s="372">
        <f>'SPACELOG 11 BP'!EA97</f>
        <v>0</v>
      </c>
      <c r="DZ16" s="372">
        <f>'SPACELOG 11 BP'!EB97</f>
        <v>0</v>
      </c>
      <c r="EA16" s="372">
        <f>'SPACELOG 11 BP'!EC97</f>
        <v>0</v>
      </c>
      <c r="EB16" s="372">
        <f>'SPACELOG 11 BP'!ED97</f>
        <v>0</v>
      </c>
      <c r="EC16" s="373">
        <f>'SPACELOG 11 BP'!EE97</f>
        <v>0</v>
      </c>
    </row>
    <row r="17" spans="2:133" x14ac:dyDescent="0.2">
      <c r="C17" s="371" t="s">
        <v>212</v>
      </c>
      <c r="D17" s="372">
        <f>'SPACELOG 12 BP'!F97</f>
        <v>0</v>
      </c>
      <c r="E17" s="372">
        <f>'SPACELOG 12 BP'!G97</f>
        <v>0</v>
      </c>
      <c r="F17" s="372">
        <f>'SPACELOG 12 BP'!H97</f>
        <v>0</v>
      </c>
      <c r="G17" s="372">
        <f>'SPACELOG 12 BP'!I97</f>
        <v>0</v>
      </c>
      <c r="H17" s="372">
        <f>'SPACELOG 12 BP'!J97</f>
        <v>0</v>
      </c>
      <c r="I17" s="372">
        <f>'SPACELOG 12 BP'!K97</f>
        <v>0</v>
      </c>
      <c r="J17" s="372">
        <f>'SPACELOG 12 BP'!L97</f>
        <v>0</v>
      </c>
      <c r="K17" s="372">
        <f>'SPACELOG 12 BP'!M97</f>
        <v>0</v>
      </c>
      <c r="L17" s="372">
        <f>'SPACELOG 12 BP'!N97</f>
        <v>0</v>
      </c>
      <c r="M17" s="372">
        <f>'SPACELOG 12 BP'!O97</f>
        <v>0</v>
      </c>
      <c r="N17" s="372">
        <f>'SPACELOG 12 BP'!P97</f>
        <v>0</v>
      </c>
      <c r="O17" s="372">
        <f>'SPACELOG 12 BP'!Q97</f>
        <v>0</v>
      </c>
      <c r="P17" s="373">
        <f>'SPACELOG 12 BP'!R97</f>
        <v>0</v>
      </c>
      <c r="Q17" s="372">
        <f>'SPACELOG 12 BP'!S97</f>
        <v>0</v>
      </c>
      <c r="R17" s="372">
        <f>'SPACELOG 12 BP'!T97</f>
        <v>0</v>
      </c>
      <c r="S17" s="372">
        <f>'SPACELOG 12 BP'!U97</f>
        <v>0</v>
      </c>
      <c r="T17" s="372">
        <f>'SPACELOG 12 BP'!V97</f>
        <v>0</v>
      </c>
      <c r="U17" s="372">
        <f>'SPACELOG 12 BP'!W97</f>
        <v>0</v>
      </c>
      <c r="V17" s="372">
        <f>'SPACELOG 12 BP'!X97</f>
        <v>0</v>
      </c>
      <c r="W17" s="372">
        <f>'SPACELOG 12 BP'!Y97</f>
        <v>0</v>
      </c>
      <c r="X17" s="372">
        <f>'SPACELOG 12 BP'!Z97</f>
        <v>0</v>
      </c>
      <c r="Y17" s="372">
        <f>'SPACELOG 12 BP'!AA97</f>
        <v>0</v>
      </c>
      <c r="Z17" s="372">
        <f>'SPACELOG 12 BP'!AB97</f>
        <v>0</v>
      </c>
      <c r="AA17" s="372">
        <f>'SPACELOG 12 BP'!AC97</f>
        <v>0</v>
      </c>
      <c r="AB17" s="372">
        <f>'SPACELOG 12 BP'!AD97</f>
        <v>0</v>
      </c>
      <c r="AC17" s="373">
        <f>'SPACELOG 12 BP'!AE97</f>
        <v>0</v>
      </c>
      <c r="AD17" s="372">
        <f>'SPACELOG 12 BP'!AF97</f>
        <v>0</v>
      </c>
      <c r="AE17" s="372">
        <f>'SPACELOG 12 BP'!AG97</f>
        <v>0</v>
      </c>
      <c r="AF17" s="372">
        <f>'SPACELOG 12 BP'!AH97</f>
        <v>0</v>
      </c>
      <c r="AG17" s="372">
        <f>'SPACELOG 12 BP'!AI97</f>
        <v>0</v>
      </c>
      <c r="AH17" s="372">
        <f>'SPACELOG 12 BP'!AJ97</f>
        <v>0</v>
      </c>
      <c r="AI17" s="372">
        <f>'SPACELOG 12 BP'!AK97</f>
        <v>0</v>
      </c>
      <c r="AJ17" s="372">
        <f>'SPACELOG 12 BP'!AL97</f>
        <v>0</v>
      </c>
      <c r="AK17" s="372">
        <f>'SPACELOG 12 BP'!AM97</f>
        <v>0</v>
      </c>
      <c r="AL17" s="372">
        <f>'SPACELOG 12 BP'!AN97</f>
        <v>0</v>
      </c>
      <c r="AM17" s="372">
        <f>'SPACELOG 12 BP'!AO97</f>
        <v>0</v>
      </c>
      <c r="AN17" s="372">
        <f>'SPACELOG 12 BP'!AP97</f>
        <v>0</v>
      </c>
      <c r="AO17" s="372">
        <f>'SPACELOG 12 BP'!AQ97</f>
        <v>0</v>
      </c>
      <c r="AP17" s="373">
        <f>'SPACELOG 12 BP'!AR97</f>
        <v>0</v>
      </c>
      <c r="AQ17" s="372">
        <f>'SPACELOG 12 BP'!AS97</f>
        <v>0</v>
      </c>
      <c r="AR17" s="372">
        <f>'SPACELOG 12 BP'!AT97</f>
        <v>0</v>
      </c>
      <c r="AS17" s="372">
        <f>'SPACELOG 12 BP'!AU97</f>
        <v>0</v>
      </c>
      <c r="AT17" s="372">
        <f>'SPACELOG 12 BP'!AV97</f>
        <v>0</v>
      </c>
      <c r="AU17" s="372">
        <f>'SPACELOG 12 BP'!AW97</f>
        <v>0</v>
      </c>
      <c r="AV17" s="372">
        <f>'SPACELOG 12 BP'!AX97</f>
        <v>0</v>
      </c>
      <c r="AW17" s="372">
        <f>'SPACELOG 12 BP'!AY97</f>
        <v>0</v>
      </c>
      <c r="AX17" s="372">
        <f>'SPACELOG 12 BP'!AZ97</f>
        <v>0</v>
      </c>
      <c r="AY17" s="372">
        <f>'SPACELOG 12 BP'!BA97</f>
        <v>0</v>
      </c>
      <c r="AZ17" s="372">
        <f>'SPACELOG 12 BP'!BB97</f>
        <v>0</v>
      </c>
      <c r="BA17" s="372">
        <f>'SPACELOG 12 BP'!BC97</f>
        <v>0</v>
      </c>
      <c r="BB17" s="372">
        <f>'SPACELOG 12 BP'!BD97</f>
        <v>0</v>
      </c>
      <c r="BC17" s="373">
        <f>'SPACELOG 12 BP'!BE97</f>
        <v>0</v>
      </c>
      <c r="BD17" s="372">
        <f>'SPACELOG 12 BP'!BF97</f>
        <v>0</v>
      </c>
      <c r="BE17" s="372">
        <f>'SPACELOG 12 BP'!BG97</f>
        <v>0</v>
      </c>
      <c r="BF17" s="372">
        <f>'SPACELOG 12 BP'!BH97</f>
        <v>0</v>
      </c>
      <c r="BG17" s="372">
        <f>'SPACELOG 12 BP'!BI97</f>
        <v>0</v>
      </c>
      <c r="BH17" s="372">
        <f>'SPACELOG 12 BP'!BJ97</f>
        <v>0</v>
      </c>
      <c r="BI17" s="372">
        <f>'SPACELOG 12 BP'!BK97</f>
        <v>0</v>
      </c>
      <c r="BJ17" s="372">
        <f>'SPACELOG 12 BP'!BL97</f>
        <v>0</v>
      </c>
      <c r="BK17" s="372">
        <f>'SPACELOG 12 BP'!BM97</f>
        <v>0</v>
      </c>
      <c r="BL17" s="372">
        <f>'SPACELOG 12 BP'!BN97</f>
        <v>0</v>
      </c>
      <c r="BM17" s="372">
        <f>'SPACELOG 12 BP'!BO97</f>
        <v>0</v>
      </c>
      <c r="BN17" s="372">
        <f>'SPACELOG 12 BP'!BP97</f>
        <v>0</v>
      </c>
      <c r="BO17" s="372">
        <f>'SPACELOG 12 BP'!BQ97</f>
        <v>0</v>
      </c>
      <c r="BP17" s="373">
        <f>'SPACELOG 12 BP'!BR97</f>
        <v>0</v>
      </c>
      <c r="BQ17" s="372">
        <f>'SPACELOG 12 BP'!BS97</f>
        <v>0</v>
      </c>
      <c r="BR17" s="372">
        <f>'SPACELOG 12 BP'!BT97</f>
        <v>0</v>
      </c>
      <c r="BS17" s="372">
        <f>'SPACELOG 12 BP'!BU97</f>
        <v>0</v>
      </c>
      <c r="BT17" s="372">
        <f>'SPACELOG 12 BP'!BV97</f>
        <v>0</v>
      </c>
      <c r="BU17" s="372">
        <f>'SPACELOG 12 BP'!BW97</f>
        <v>0</v>
      </c>
      <c r="BV17" s="372">
        <f>'SPACELOG 12 BP'!BX97</f>
        <v>0</v>
      </c>
      <c r="BW17" s="372">
        <f>'SPACELOG 12 BP'!BY97</f>
        <v>0</v>
      </c>
      <c r="BX17" s="372">
        <f>'SPACELOG 12 BP'!BZ97</f>
        <v>0</v>
      </c>
      <c r="BY17" s="372">
        <f>'SPACELOG 12 BP'!CA97</f>
        <v>0</v>
      </c>
      <c r="BZ17" s="372">
        <f>'SPACELOG 12 BP'!CB97</f>
        <v>0</v>
      </c>
      <c r="CA17" s="372">
        <f>'SPACELOG 12 BP'!CC97</f>
        <v>0</v>
      </c>
      <c r="CB17" s="372">
        <f>'SPACELOG 12 BP'!CD97</f>
        <v>0</v>
      </c>
      <c r="CC17" s="373">
        <f>'SPACELOG 12 BP'!CE97</f>
        <v>0</v>
      </c>
      <c r="CD17" s="372">
        <f>'SPACELOG 12 BP'!CF97</f>
        <v>0</v>
      </c>
      <c r="CE17" s="372">
        <f>'SPACELOG 12 BP'!CG97</f>
        <v>0</v>
      </c>
      <c r="CF17" s="372">
        <f>'SPACELOG 12 BP'!CH97</f>
        <v>0</v>
      </c>
      <c r="CG17" s="372">
        <f>'SPACELOG 12 BP'!CI97</f>
        <v>0</v>
      </c>
      <c r="CH17" s="372">
        <f>'SPACELOG 12 BP'!CJ97</f>
        <v>0</v>
      </c>
      <c r="CI17" s="372">
        <f>'SPACELOG 12 BP'!CK97</f>
        <v>0</v>
      </c>
      <c r="CJ17" s="372">
        <f>'SPACELOG 12 BP'!CL97</f>
        <v>0</v>
      </c>
      <c r="CK17" s="372">
        <f>'SPACELOG 12 BP'!CM97</f>
        <v>0</v>
      </c>
      <c r="CL17" s="372">
        <f>'SPACELOG 12 BP'!CN97</f>
        <v>0</v>
      </c>
      <c r="CM17" s="372">
        <f>'SPACELOG 12 BP'!CO97</f>
        <v>0</v>
      </c>
      <c r="CN17" s="372">
        <f>'SPACELOG 12 BP'!CP97</f>
        <v>0</v>
      </c>
      <c r="CO17" s="372">
        <f>'SPACELOG 12 BP'!CQ97</f>
        <v>0</v>
      </c>
      <c r="CP17" s="373">
        <f>'SPACELOG 12 BP'!CR97</f>
        <v>0</v>
      </c>
      <c r="CQ17" s="372">
        <f>'SPACELOG 12 BP'!CS97</f>
        <v>0</v>
      </c>
      <c r="CR17" s="372">
        <f>'SPACELOG 12 BP'!CT97</f>
        <v>0</v>
      </c>
      <c r="CS17" s="372">
        <f>'SPACELOG 12 BP'!CU97</f>
        <v>0</v>
      </c>
      <c r="CT17" s="372">
        <f>'SPACELOG 12 BP'!CV97</f>
        <v>0</v>
      </c>
      <c r="CU17" s="372">
        <f>'SPACELOG 12 BP'!CW97</f>
        <v>0</v>
      </c>
      <c r="CV17" s="372">
        <f>'SPACELOG 12 BP'!CX97</f>
        <v>0</v>
      </c>
      <c r="CW17" s="372">
        <f>'SPACELOG 12 BP'!CY97</f>
        <v>0</v>
      </c>
      <c r="CX17" s="372">
        <f>'SPACELOG 12 BP'!CZ97</f>
        <v>0</v>
      </c>
      <c r="CY17" s="372">
        <f>'SPACELOG 12 BP'!DA97</f>
        <v>0</v>
      </c>
      <c r="CZ17" s="372">
        <f>'SPACELOG 12 BP'!DB97</f>
        <v>0</v>
      </c>
      <c r="DA17" s="372">
        <f>'SPACELOG 12 BP'!DC97</f>
        <v>0</v>
      </c>
      <c r="DB17" s="372">
        <f>'SPACELOG 12 BP'!DD97</f>
        <v>0</v>
      </c>
      <c r="DC17" s="373">
        <f>'SPACELOG 12 BP'!DE97</f>
        <v>0</v>
      </c>
      <c r="DD17" s="372">
        <f>'SPACELOG 12 BP'!DF97</f>
        <v>0</v>
      </c>
      <c r="DE17" s="372">
        <f>'SPACELOG 12 BP'!DG97</f>
        <v>0</v>
      </c>
      <c r="DF17" s="372">
        <f>'SPACELOG 12 BP'!DH97</f>
        <v>0</v>
      </c>
      <c r="DG17" s="372">
        <f>'SPACELOG 12 BP'!DI97</f>
        <v>0</v>
      </c>
      <c r="DH17" s="372">
        <f>'SPACELOG 12 BP'!DJ97</f>
        <v>0</v>
      </c>
      <c r="DI17" s="372">
        <f>'SPACELOG 12 BP'!DK97</f>
        <v>0</v>
      </c>
      <c r="DJ17" s="372">
        <f>'SPACELOG 12 BP'!DL97</f>
        <v>0</v>
      </c>
      <c r="DK17" s="372">
        <f>'SPACELOG 12 BP'!DM97</f>
        <v>0</v>
      </c>
      <c r="DL17" s="372">
        <f>'SPACELOG 12 BP'!DN97</f>
        <v>0</v>
      </c>
      <c r="DM17" s="372">
        <f>'SPACELOG 12 BP'!DO97</f>
        <v>0</v>
      </c>
      <c r="DN17" s="372">
        <f>'SPACELOG 12 BP'!DP97</f>
        <v>0</v>
      </c>
      <c r="DO17" s="372">
        <f>'SPACELOG 12 BP'!DQ97</f>
        <v>0</v>
      </c>
      <c r="DP17" s="373">
        <f>'SPACELOG 12 BP'!DR97</f>
        <v>0</v>
      </c>
      <c r="DQ17" s="372">
        <f>'SPACELOG 12 BP'!DS97</f>
        <v>0</v>
      </c>
      <c r="DR17" s="372">
        <f>'SPACELOG 12 BP'!DT97</f>
        <v>0</v>
      </c>
      <c r="DS17" s="372">
        <f>'SPACELOG 12 BP'!DU97</f>
        <v>0</v>
      </c>
      <c r="DT17" s="372">
        <f>'SPACELOG 12 BP'!DV97</f>
        <v>0</v>
      </c>
      <c r="DU17" s="372">
        <f>'SPACELOG 12 BP'!DW97</f>
        <v>0</v>
      </c>
      <c r="DV17" s="372">
        <f>'SPACELOG 12 BP'!DX97</f>
        <v>0</v>
      </c>
      <c r="DW17" s="372">
        <f>'SPACELOG 12 BP'!DY97</f>
        <v>0</v>
      </c>
      <c r="DX17" s="372">
        <f>'SPACELOG 12 BP'!DZ97</f>
        <v>0</v>
      </c>
      <c r="DY17" s="372">
        <f>'SPACELOG 12 BP'!EA97</f>
        <v>0</v>
      </c>
      <c r="DZ17" s="372">
        <f>'SPACELOG 12 BP'!EB97</f>
        <v>0</v>
      </c>
      <c r="EA17" s="372">
        <f>'SPACELOG 12 BP'!EC97</f>
        <v>0</v>
      </c>
      <c r="EB17" s="372">
        <f>'SPACELOG 12 BP'!ED97</f>
        <v>0</v>
      </c>
      <c r="EC17" s="373">
        <f>'SPACELOG 12 BP'!EE97</f>
        <v>0</v>
      </c>
    </row>
    <row r="18" spans="2:133" x14ac:dyDescent="0.2">
      <c r="D18" s="372"/>
      <c r="E18" s="372"/>
      <c r="F18" s="372"/>
      <c r="G18" s="372"/>
      <c r="H18" s="372"/>
      <c r="I18" s="372"/>
      <c r="J18" s="372"/>
      <c r="K18" s="372"/>
      <c r="L18" s="372"/>
      <c r="M18" s="372"/>
      <c r="N18" s="372"/>
      <c r="O18" s="372"/>
      <c r="P18" s="370"/>
      <c r="AC18" s="370"/>
      <c r="AP18" s="370"/>
      <c r="BC18" s="370"/>
      <c r="BP18" s="370"/>
      <c r="CC18" s="370"/>
      <c r="CP18" s="370"/>
      <c r="DC18" s="370"/>
      <c r="DP18" s="370"/>
      <c r="EC18" s="370"/>
    </row>
    <row r="19" spans="2:133" x14ac:dyDescent="0.2">
      <c r="C19" s="371" t="s">
        <v>235</v>
      </c>
      <c r="D19" s="374">
        <f t="shared" ref="D19:AI19" si="5">SUM(D6:D17)</f>
        <v>5778.0098446542979</v>
      </c>
      <c r="E19" s="374">
        <f t="shared" si="5"/>
        <v>13324.019689308603</v>
      </c>
      <c r="F19" s="374">
        <f t="shared" si="5"/>
        <v>22770.029533962908</v>
      </c>
      <c r="G19" s="374">
        <f t="shared" si="5"/>
        <v>38648.039378617206</v>
      </c>
      <c r="H19" s="374">
        <f t="shared" si="5"/>
        <v>56194.049223271511</v>
      </c>
      <c r="I19" s="374">
        <f t="shared" si="5"/>
        <v>74140.059067925817</v>
      </c>
      <c r="J19" s="374">
        <f t="shared" si="5"/>
        <v>85237.831412580112</v>
      </c>
      <c r="K19" s="374">
        <f t="shared" si="5"/>
        <v>99835.603757234436</v>
      </c>
      <c r="L19" s="374">
        <f t="shared" si="5"/>
        <v>115133.37610188875</v>
      </c>
      <c r="M19" s="374">
        <f t="shared" si="5"/>
        <v>132131.14844654303</v>
      </c>
      <c r="N19" s="374">
        <f t="shared" si="5"/>
        <v>147133.92079119736</v>
      </c>
      <c r="O19" s="374">
        <f t="shared" si="5"/>
        <v>158813.93980251835</v>
      </c>
      <c r="P19" s="375">
        <f t="shared" si="5"/>
        <v>158813.93980251835</v>
      </c>
      <c r="Q19" s="376">
        <f t="shared" si="5"/>
        <v>152609.34549619548</v>
      </c>
      <c r="R19" s="376">
        <f t="shared" si="5"/>
        <v>156254.75118987268</v>
      </c>
      <c r="S19" s="376">
        <f t="shared" si="5"/>
        <v>156356.25221679223</v>
      </c>
      <c r="T19" s="376">
        <f t="shared" si="5"/>
        <v>180743.75324371178</v>
      </c>
      <c r="U19" s="376">
        <f t="shared" si="5"/>
        <v>197266.25427063138</v>
      </c>
      <c r="V19" s="376">
        <f t="shared" si="5"/>
        <v>216613.75529755093</v>
      </c>
      <c r="W19" s="376">
        <f t="shared" si="5"/>
        <v>231589.64552483393</v>
      </c>
      <c r="X19" s="376">
        <f t="shared" si="5"/>
        <v>249115.53575211685</v>
      </c>
      <c r="Y19" s="376">
        <f t="shared" si="5"/>
        <v>269191.42597939982</v>
      </c>
      <c r="Z19" s="376">
        <f t="shared" si="5"/>
        <v>279817.31620668282</v>
      </c>
      <c r="AA19" s="376">
        <f t="shared" si="5"/>
        <v>304993.20643396571</v>
      </c>
      <c r="AB19" s="376">
        <f t="shared" si="5"/>
        <v>332719.09666124859</v>
      </c>
      <c r="AC19" s="375">
        <f t="shared" si="5"/>
        <v>329414.84018194652</v>
      </c>
      <c r="AD19" s="376">
        <f t="shared" si="5"/>
        <v>356350.73040922952</v>
      </c>
      <c r="AE19" s="376">
        <f t="shared" si="5"/>
        <v>387461.62063651241</v>
      </c>
      <c r="AF19" s="376">
        <f t="shared" si="5"/>
        <v>410181.51086379547</v>
      </c>
      <c r="AG19" s="376">
        <f t="shared" si="5"/>
        <v>446042.4010910783</v>
      </c>
      <c r="AH19" s="376">
        <f t="shared" si="5"/>
        <v>483703.2913183613</v>
      </c>
      <c r="AI19" s="376">
        <f t="shared" si="5"/>
        <v>523164.18154564418</v>
      </c>
      <c r="AJ19" s="376">
        <f t="shared" ref="AJ19:BO19" si="6">SUM(AJ6:AJ17)</f>
        <v>562625.07177292719</v>
      </c>
      <c r="AK19" s="376">
        <f t="shared" si="6"/>
        <v>602085.96200021007</v>
      </c>
      <c r="AL19" s="376">
        <f t="shared" si="6"/>
        <v>641546.85222749307</v>
      </c>
      <c r="AM19" s="376">
        <f t="shared" si="6"/>
        <v>681007.74245477596</v>
      </c>
      <c r="AN19" s="376">
        <f t="shared" si="6"/>
        <v>720468.63268205896</v>
      </c>
      <c r="AO19" s="376">
        <f t="shared" si="6"/>
        <v>759929.52290934185</v>
      </c>
      <c r="AP19" s="375">
        <f t="shared" si="6"/>
        <v>774092.45709652465</v>
      </c>
      <c r="AQ19" s="376">
        <f t="shared" si="6"/>
        <v>815488.34732380765</v>
      </c>
      <c r="AR19" s="376">
        <f t="shared" si="6"/>
        <v>858509.23755109054</v>
      </c>
      <c r="AS19" s="376">
        <f t="shared" si="6"/>
        <v>890589.12777837366</v>
      </c>
      <c r="AT19" s="376">
        <f t="shared" si="6"/>
        <v>934010.01800565654</v>
      </c>
      <c r="AU19" s="376">
        <f t="shared" si="6"/>
        <v>977430.90823293943</v>
      </c>
      <c r="AV19" s="376">
        <f t="shared" si="6"/>
        <v>1020851.7984602227</v>
      </c>
      <c r="AW19" s="376">
        <f t="shared" si="6"/>
        <v>1064272.6886875057</v>
      </c>
      <c r="AX19" s="376">
        <f t="shared" si="6"/>
        <v>1107693.5789147886</v>
      </c>
      <c r="AY19" s="376">
        <f t="shared" si="6"/>
        <v>1151114.4691420714</v>
      </c>
      <c r="AZ19" s="376">
        <f t="shared" si="6"/>
        <v>1194535.3593693546</v>
      </c>
      <c r="BA19" s="376">
        <f t="shared" si="6"/>
        <v>1237956.2495966377</v>
      </c>
      <c r="BB19" s="376">
        <f t="shared" si="6"/>
        <v>1281377.1398239206</v>
      </c>
      <c r="BC19" s="375">
        <f t="shared" si="6"/>
        <v>1295540.0740111028</v>
      </c>
      <c r="BD19" s="376">
        <f t="shared" si="6"/>
        <v>1336935.9642383857</v>
      </c>
      <c r="BE19" s="376">
        <f t="shared" si="6"/>
        <v>1379956.8544656686</v>
      </c>
      <c r="BF19" s="376">
        <f t="shared" si="6"/>
        <v>1412036.7446929519</v>
      </c>
      <c r="BG19" s="376">
        <f t="shared" si="6"/>
        <v>1455457.6349202346</v>
      </c>
      <c r="BH19" s="376">
        <f t="shared" si="6"/>
        <v>1498878.5251475177</v>
      </c>
      <c r="BI19" s="376">
        <f t="shared" si="6"/>
        <v>1542299.4153748006</v>
      </c>
      <c r="BJ19" s="376">
        <f t="shared" si="6"/>
        <v>1585720.3056020834</v>
      </c>
      <c r="BK19" s="376">
        <f t="shared" si="6"/>
        <v>1629141.1958293666</v>
      </c>
      <c r="BL19" s="376">
        <f t="shared" si="6"/>
        <v>1672562.0860566497</v>
      </c>
      <c r="BM19" s="376">
        <f t="shared" si="6"/>
        <v>1720142.9762839323</v>
      </c>
      <c r="BN19" s="376">
        <f t="shared" si="6"/>
        <v>1767723.8665112155</v>
      </c>
      <c r="BO19" s="376">
        <f t="shared" si="6"/>
        <v>1815304.7567384986</v>
      </c>
      <c r="BP19" s="375">
        <f t="shared" ref="BP19:CU19" si="7">SUM(BP6:BP17)</f>
        <v>1829467.6909256808</v>
      </c>
      <c r="BQ19" s="376">
        <f t="shared" si="7"/>
        <v>1875023.5811529635</v>
      </c>
      <c r="BR19" s="376">
        <f t="shared" si="7"/>
        <v>1922204.4713802466</v>
      </c>
      <c r="BS19" s="376">
        <f t="shared" si="7"/>
        <v>1958444.3616075299</v>
      </c>
      <c r="BT19" s="376">
        <f t="shared" si="7"/>
        <v>2006025.2518348126</v>
      </c>
      <c r="BU19" s="376">
        <f t="shared" si="7"/>
        <v>2053606.1420620955</v>
      </c>
      <c r="BV19" s="376">
        <f t="shared" si="7"/>
        <v>2101187.0322893783</v>
      </c>
      <c r="BW19" s="376">
        <f t="shared" si="7"/>
        <v>2148767.9225166617</v>
      </c>
      <c r="BX19" s="376">
        <f t="shared" si="7"/>
        <v>2196348.8127439446</v>
      </c>
      <c r="BY19" s="376">
        <f t="shared" si="7"/>
        <v>2243929.7029712275</v>
      </c>
      <c r="BZ19" s="376">
        <f t="shared" si="7"/>
        <v>2291510.5931985104</v>
      </c>
      <c r="CA19" s="376">
        <f t="shared" si="7"/>
        <v>2340016.4834257937</v>
      </c>
      <c r="CB19" s="376">
        <f t="shared" si="7"/>
        <v>2388522.3736530761</v>
      </c>
      <c r="CC19" s="375">
        <f t="shared" si="7"/>
        <v>2404535.3078402583</v>
      </c>
      <c r="CD19" s="376">
        <f t="shared" si="7"/>
        <v>2451016.1980675422</v>
      </c>
      <c r="CE19" s="376">
        <f t="shared" si="7"/>
        <v>2499122.0882948246</v>
      </c>
      <c r="CF19" s="376">
        <f t="shared" si="7"/>
        <v>2536286.9785221075</v>
      </c>
      <c r="CG19" s="376">
        <f t="shared" si="7"/>
        <v>2584792.8687493904</v>
      </c>
      <c r="CH19" s="376">
        <f t="shared" si="7"/>
        <v>2639398.7589766732</v>
      </c>
      <c r="CI19" s="376">
        <f t="shared" si="7"/>
        <v>2694004.6492039571</v>
      </c>
      <c r="CJ19" s="376">
        <f t="shared" si="7"/>
        <v>2748610.5394312395</v>
      </c>
      <c r="CK19" s="376">
        <f t="shared" si="7"/>
        <v>2803216.4296585224</v>
      </c>
      <c r="CL19" s="376">
        <f t="shared" si="7"/>
        <v>2857822.3198858052</v>
      </c>
      <c r="CM19" s="376">
        <f t="shared" si="7"/>
        <v>2912428.2101130886</v>
      </c>
      <c r="CN19" s="376">
        <f t="shared" si="7"/>
        <v>2967034.1003403715</v>
      </c>
      <c r="CO19" s="376">
        <f t="shared" si="7"/>
        <v>3021639.9905676539</v>
      </c>
      <c r="CP19" s="375">
        <f t="shared" si="7"/>
        <v>3046902.9247548366</v>
      </c>
      <c r="CQ19" s="376">
        <f t="shared" si="7"/>
        <v>3099483.8149821199</v>
      </c>
      <c r="CR19" s="376">
        <f t="shared" si="7"/>
        <v>3153689.7052094024</v>
      </c>
      <c r="CS19" s="376">
        <f t="shared" si="7"/>
        <v>3196954.5954366853</v>
      </c>
      <c r="CT19" s="376">
        <f t="shared" si="7"/>
        <v>3251560.4856639681</v>
      </c>
      <c r="CU19" s="376">
        <f t="shared" si="7"/>
        <v>3306166.375891251</v>
      </c>
      <c r="CV19" s="376">
        <f t="shared" ref="CV19:EA19" si="8">SUM(CV6:CV17)</f>
        <v>3360772.2661185339</v>
      </c>
      <c r="CW19" s="376">
        <f t="shared" si="8"/>
        <v>3415378.1563458168</v>
      </c>
      <c r="CX19" s="376">
        <f t="shared" si="8"/>
        <v>3469984.0465730997</v>
      </c>
      <c r="CY19" s="376">
        <f t="shared" si="8"/>
        <v>3525309.8414671402</v>
      </c>
      <c r="CZ19" s="376">
        <f t="shared" si="8"/>
        <v>3580635.6363611808</v>
      </c>
      <c r="DA19" s="376">
        <f t="shared" si="8"/>
        <v>3635961.4312552209</v>
      </c>
      <c r="DB19" s="376">
        <f t="shared" si="8"/>
        <v>3691287.2261492619</v>
      </c>
      <c r="DC19" s="375">
        <f t="shared" si="8"/>
        <v>3719429.7790034758</v>
      </c>
      <c r="DD19" s="376">
        <f t="shared" si="8"/>
        <v>3772730.5738975159</v>
      </c>
      <c r="DE19" s="376">
        <f t="shared" si="8"/>
        <v>3827656.3687915565</v>
      </c>
      <c r="DF19" s="376">
        <f t="shared" si="8"/>
        <v>3871641.163685597</v>
      </c>
      <c r="DG19" s="376">
        <f t="shared" si="8"/>
        <v>3926966.9585796376</v>
      </c>
      <c r="DH19" s="376">
        <f t="shared" si="8"/>
        <v>3982292.7534736777</v>
      </c>
      <c r="DI19" s="376">
        <f t="shared" si="8"/>
        <v>4037618.5483677187</v>
      </c>
      <c r="DJ19" s="376">
        <f t="shared" si="8"/>
        <v>4092944.3432617588</v>
      </c>
      <c r="DK19" s="376">
        <f t="shared" si="8"/>
        <v>4148270.1381557994</v>
      </c>
      <c r="DL19" s="376">
        <f t="shared" si="8"/>
        <v>4203595.933049839</v>
      </c>
      <c r="DM19" s="376">
        <f t="shared" si="8"/>
        <v>4258921.7279438796</v>
      </c>
      <c r="DN19" s="376">
        <f t="shared" si="8"/>
        <v>4314247.5228379201</v>
      </c>
      <c r="DO19" s="376">
        <f t="shared" si="8"/>
        <v>4369573.3177319597</v>
      </c>
      <c r="DP19" s="375">
        <f t="shared" si="8"/>
        <v>4403475.1079202369</v>
      </c>
      <c r="DQ19" s="376">
        <f t="shared" si="8"/>
        <v>4456775.9028142765</v>
      </c>
      <c r="DR19" s="376">
        <f t="shared" si="8"/>
        <v>4511701.6977083171</v>
      </c>
      <c r="DS19" s="376">
        <f t="shared" si="8"/>
        <v>4555686.4926023567</v>
      </c>
      <c r="DT19" s="376">
        <f t="shared" si="8"/>
        <v>4611012.2874963973</v>
      </c>
      <c r="DU19" s="376">
        <f t="shared" si="8"/>
        <v>4666338.0823904369</v>
      </c>
      <c r="DV19" s="376">
        <f t="shared" si="8"/>
        <v>4721663.8772844775</v>
      </c>
      <c r="DW19" s="376">
        <f t="shared" si="8"/>
        <v>4776989.672178518</v>
      </c>
      <c r="DX19" s="376">
        <f t="shared" si="8"/>
        <v>4832315.4670725586</v>
      </c>
      <c r="DY19" s="376">
        <f t="shared" si="8"/>
        <v>4887641.2619665982</v>
      </c>
      <c r="DZ19" s="376">
        <f t="shared" si="8"/>
        <v>4942967.0568606388</v>
      </c>
      <c r="EA19" s="376">
        <f t="shared" si="8"/>
        <v>4998292.8517546784</v>
      </c>
      <c r="EB19" s="376">
        <f t="shared" ref="EB19:EC19" si="9">SUM(EB6:EB17)</f>
        <v>5053618.6466487199</v>
      </c>
      <c r="EC19" s="375">
        <f t="shared" si="9"/>
        <v>5087520.436836997</v>
      </c>
    </row>
    <row r="20" spans="2:133" x14ac:dyDescent="0.2">
      <c r="C20" s="371"/>
      <c r="D20" s="374"/>
      <c r="E20" s="374"/>
      <c r="F20" s="374"/>
      <c r="G20" s="374"/>
      <c r="H20" s="374"/>
      <c r="I20" s="374"/>
      <c r="J20" s="374"/>
      <c r="K20" s="374"/>
      <c r="L20" s="374"/>
      <c r="M20" s="374"/>
      <c r="N20" s="374"/>
      <c r="O20" s="374"/>
      <c r="P20" s="375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5"/>
      <c r="AD20" s="376"/>
      <c r="AE20" s="376"/>
      <c r="AF20" s="376"/>
      <c r="AG20" s="376"/>
      <c r="AH20" s="376"/>
      <c r="AI20" s="376"/>
      <c r="AJ20" s="376"/>
      <c r="AK20" s="376"/>
      <c r="AL20" s="376"/>
      <c r="AM20" s="376"/>
      <c r="AN20" s="376"/>
      <c r="AO20" s="376"/>
      <c r="AP20" s="375"/>
      <c r="AQ20" s="376"/>
      <c r="AR20" s="376"/>
      <c r="AS20" s="376"/>
      <c r="AT20" s="376"/>
      <c r="AU20" s="376"/>
      <c r="AV20" s="376"/>
      <c r="AW20" s="376"/>
      <c r="AX20" s="376"/>
      <c r="AY20" s="376"/>
      <c r="AZ20" s="376"/>
      <c r="BA20" s="376"/>
      <c r="BB20" s="376"/>
      <c r="BC20" s="375"/>
      <c r="BD20" s="376"/>
      <c r="BE20" s="376"/>
      <c r="BF20" s="376"/>
      <c r="BG20" s="376"/>
      <c r="BH20" s="376"/>
      <c r="BI20" s="376"/>
      <c r="BJ20" s="376"/>
      <c r="BK20" s="376"/>
      <c r="BL20" s="376"/>
      <c r="BM20" s="376"/>
      <c r="BN20" s="376"/>
      <c r="BO20" s="376"/>
      <c r="BP20" s="375"/>
      <c r="BQ20" s="376"/>
      <c r="BR20" s="376"/>
      <c r="BS20" s="376"/>
      <c r="BT20" s="376"/>
      <c r="BU20" s="376"/>
      <c r="BV20" s="376"/>
      <c r="BW20" s="376"/>
      <c r="BX20" s="376"/>
      <c r="BY20" s="376"/>
      <c r="BZ20" s="376"/>
      <c r="CA20" s="376"/>
      <c r="CB20" s="376"/>
      <c r="CC20" s="375"/>
      <c r="CD20" s="376"/>
      <c r="CE20" s="376"/>
      <c r="CF20" s="376"/>
      <c r="CG20" s="376"/>
      <c r="CH20" s="376"/>
      <c r="CI20" s="376"/>
      <c r="CJ20" s="376"/>
      <c r="CK20" s="376"/>
      <c r="CL20" s="376"/>
      <c r="CM20" s="376"/>
      <c r="CN20" s="376"/>
      <c r="CO20" s="376"/>
      <c r="CP20" s="375"/>
      <c r="CQ20" s="376"/>
      <c r="CR20" s="376"/>
      <c r="CS20" s="376"/>
      <c r="CT20" s="376"/>
      <c r="CU20" s="376"/>
      <c r="CV20" s="376"/>
      <c r="CW20" s="376"/>
      <c r="CX20" s="376"/>
      <c r="CY20" s="376"/>
      <c r="CZ20" s="376"/>
      <c r="DA20" s="376"/>
      <c r="DB20" s="376"/>
      <c r="DC20" s="375"/>
      <c r="DD20" s="376"/>
      <c r="DE20" s="376"/>
      <c r="DF20" s="376"/>
      <c r="DG20" s="376"/>
      <c r="DH20" s="376"/>
      <c r="DI20" s="376"/>
      <c r="DJ20" s="376"/>
      <c r="DK20" s="376"/>
      <c r="DL20" s="376"/>
      <c r="DM20" s="376"/>
      <c r="DN20" s="376"/>
      <c r="DO20" s="376"/>
      <c r="DP20" s="375"/>
      <c r="DQ20" s="376"/>
      <c r="DR20" s="376"/>
      <c r="DS20" s="376"/>
      <c r="DT20" s="376"/>
      <c r="DU20" s="376"/>
      <c r="DV20" s="376"/>
      <c r="DW20" s="376"/>
      <c r="DX20" s="376"/>
      <c r="DY20" s="376"/>
      <c r="DZ20" s="376"/>
      <c r="EA20" s="376"/>
      <c r="EB20" s="376"/>
      <c r="EC20" s="375"/>
    </row>
    <row r="21" spans="2:133" s="378" customFormat="1" x14ac:dyDescent="0.2">
      <c r="B21" s="365"/>
      <c r="C21" s="377" t="s">
        <v>242</v>
      </c>
      <c r="E21" s="378">
        <f>-D37</f>
        <v>0</v>
      </c>
      <c r="F21" s="378">
        <f t="shared" ref="F21:O21" si="10">-E37</f>
        <v>0</v>
      </c>
      <c r="G21" s="378">
        <f t="shared" si="10"/>
        <v>0</v>
      </c>
      <c r="H21" s="378">
        <f t="shared" si="10"/>
        <v>0</v>
      </c>
      <c r="I21" s="378">
        <f t="shared" si="10"/>
        <v>0</v>
      </c>
      <c r="J21" s="378">
        <f t="shared" si="10"/>
        <v>0</v>
      </c>
      <c r="K21" s="378">
        <f t="shared" si="10"/>
        <v>0</v>
      </c>
      <c r="L21" s="378">
        <f t="shared" si="10"/>
        <v>0</v>
      </c>
      <c r="M21" s="378">
        <f t="shared" si="10"/>
        <v>0</v>
      </c>
      <c r="N21" s="378">
        <f t="shared" si="10"/>
        <v>4200</v>
      </c>
      <c r="O21" s="378">
        <f t="shared" si="10"/>
        <v>4200</v>
      </c>
      <c r="P21" s="379"/>
      <c r="Q21" s="378">
        <f>-O37</f>
        <v>44200</v>
      </c>
      <c r="R21" s="378">
        <f>-Q37</f>
        <v>0</v>
      </c>
      <c r="S21" s="378">
        <f t="shared" ref="S21:AA21" si="11">-R37</f>
        <v>24053</v>
      </c>
      <c r="T21" s="378">
        <f t="shared" si="11"/>
        <v>26200</v>
      </c>
      <c r="U21" s="378">
        <f t="shared" si="11"/>
        <v>0</v>
      </c>
      <c r="V21" s="378">
        <f t="shared" si="11"/>
        <v>0</v>
      </c>
      <c r="W21" s="378">
        <f t="shared" si="11"/>
        <v>0</v>
      </c>
      <c r="X21" s="378">
        <f t="shared" si="11"/>
        <v>0</v>
      </c>
      <c r="Y21" s="378">
        <f t="shared" si="11"/>
        <v>0</v>
      </c>
      <c r="Z21" s="378">
        <f t="shared" si="11"/>
        <v>0</v>
      </c>
      <c r="AA21" s="378">
        <f t="shared" si="11"/>
        <v>0</v>
      </c>
      <c r="AB21" s="378">
        <f>-AA37</f>
        <v>0</v>
      </c>
      <c r="AC21" s="379"/>
      <c r="AD21" s="378">
        <f>-AB37</f>
        <v>0</v>
      </c>
      <c r="AE21" s="378">
        <f>-AD37</f>
        <v>0</v>
      </c>
      <c r="AF21" s="378">
        <f t="shared" ref="AF21:AO21" si="12">-AE37</f>
        <v>0</v>
      </c>
      <c r="AG21" s="378">
        <f t="shared" si="12"/>
        <v>0</v>
      </c>
      <c r="AH21" s="378">
        <f t="shared" si="12"/>
        <v>0</v>
      </c>
      <c r="AI21" s="378">
        <f t="shared" si="12"/>
        <v>0</v>
      </c>
      <c r="AJ21" s="378">
        <f>-AI37</f>
        <v>0</v>
      </c>
      <c r="AK21" s="378">
        <f t="shared" si="12"/>
        <v>0</v>
      </c>
      <c r="AL21" s="378">
        <f t="shared" si="12"/>
        <v>0</v>
      </c>
      <c r="AM21" s="378">
        <f t="shared" si="12"/>
        <v>0</v>
      </c>
      <c r="AN21" s="378">
        <f t="shared" si="12"/>
        <v>0</v>
      </c>
      <c r="AO21" s="378">
        <f t="shared" si="12"/>
        <v>0</v>
      </c>
      <c r="AP21" s="379"/>
      <c r="AQ21" s="378">
        <f>-AO37</f>
        <v>0</v>
      </c>
      <c r="AR21" s="378">
        <f>-AQ37</f>
        <v>0</v>
      </c>
      <c r="AS21" s="378">
        <f t="shared" ref="AS21:BB21" si="13">-AR37</f>
        <v>0</v>
      </c>
      <c r="AT21" s="378">
        <f t="shared" si="13"/>
        <v>0</v>
      </c>
      <c r="AU21" s="378">
        <f t="shared" si="13"/>
        <v>0</v>
      </c>
      <c r="AV21" s="378">
        <f t="shared" si="13"/>
        <v>0</v>
      </c>
      <c r="AW21" s="378">
        <f t="shared" si="13"/>
        <v>0</v>
      </c>
      <c r="AX21" s="378">
        <f>-AW37</f>
        <v>0</v>
      </c>
      <c r="AY21" s="378">
        <f t="shared" si="13"/>
        <v>0</v>
      </c>
      <c r="AZ21" s="378">
        <f t="shared" si="13"/>
        <v>0</v>
      </c>
      <c r="BA21" s="378">
        <f t="shared" si="13"/>
        <v>0</v>
      </c>
      <c r="BB21" s="378">
        <f t="shared" si="13"/>
        <v>0</v>
      </c>
      <c r="BC21" s="379"/>
      <c r="BD21" s="378">
        <f>-BB37</f>
        <v>0</v>
      </c>
      <c r="BE21" s="378">
        <f>-BD37</f>
        <v>0</v>
      </c>
      <c r="BF21" s="378">
        <f t="shared" ref="BF21:BO21" si="14">-BE37</f>
        <v>0</v>
      </c>
      <c r="BG21" s="378">
        <f t="shared" si="14"/>
        <v>0</v>
      </c>
      <c r="BH21" s="378">
        <f t="shared" si="14"/>
        <v>0</v>
      </c>
      <c r="BI21" s="378">
        <f t="shared" si="14"/>
        <v>0</v>
      </c>
      <c r="BJ21" s="378">
        <f t="shared" si="14"/>
        <v>0</v>
      </c>
      <c r="BK21" s="378">
        <f t="shared" si="14"/>
        <v>0</v>
      </c>
      <c r="BL21" s="378">
        <f t="shared" si="14"/>
        <v>0</v>
      </c>
      <c r="BM21" s="378">
        <f t="shared" si="14"/>
        <v>0</v>
      </c>
      <c r="BN21" s="378">
        <f t="shared" si="14"/>
        <v>0</v>
      </c>
      <c r="BO21" s="378">
        <f t="shared" si="14"/>
        <v>0</v>
      </c>
      <c r="BP21" s="379"/>
      <c r="BQ21" s="378">
        <f>-BO37</f>
        <v>0</v>
      </c>
      <c r="BR21" s="378">
        <f>-BQ37</f>
        <v>0</v>
      </c>
      <c r="BS21" s="378">
        <f t="shared" ref="BS21:CB21" si="15">-BR37</f>
        <v>0</v>
      </c>
      <c r="BT21" s="378">
        <f t="shared" si="15"/>
        <v>0</v>
      </c>
      <c r="BU21" s="378">
        <f t="shared" si="15"/>
        <v>0</v>
      </c>
      <c r="BV21" s="378">
        <f t="shared" si="15"/>
        <v>0</v>
      </c>
      <c r="BW21" s="378">
        <f t="shared" si="15"/>
        <v>0</v>
      </c>
      <c r="BX21" s="378">
        <f t="shared" si="15"/>
        <v>0</v>
      </c>
      <c r="BY21" s="378">
        <f t="shared" si="15"/>
        <v>0</v>
      </c>
      <c r="BZ21" s="378">
        <f t="shared" si="15"/>
        <v>0</v>
      </c>
      <c r="CA21" s="378">
        <f t="shared" si="15"/>
        <v>0</v>
      </c>
      <c r="CB21" s="378">
        <f t="shared" si="15"/>
        <v>0</v>
      </c>
      <c r="CC21" s="379"/>
      <c r="CD21" s="378">
        <f>-CB37</f>
        <v>0</v>
      </c>
      <c r="CE21" s="378">
        <f>-CD37</f>
        <v>0</v>
      </c>
      <c r="CF21" s="378">
        <f t="shared" ref="CF21:CO21" si="16">-CE37</f>
        <v>0</v>
      </c>
      <c r="CG21" s="378">
        <f t="shared" si="16"/>
        <v>0</v>
      </c>
      <c r="CH21" s="378">
        <f t="shared" si="16"/>
        <v>0</v>
      </c>
      <c r="CI21" s="378">
        <f t="shared" si="16"/>
        <v>0</v>
      </c>
      <c r="CJ21" s="378">
        <f t="shared" si="16"/>
        <v>0</v>
      </c>
      <c r="CK21" s="378">
        <f t="shared" si="16"/>
        <v>0</v>
      </c>
      <c r="CL21" s="378">
        <f t="shared" si="16"/>
        <v>0</v>
      </c>
      <c r="CM21" s="378">
        <f t="shared" si="16"/>
        <v>0</v>
      </c>
      <c r="CN21" s="378">
        <f t="shared" si="16"/>
        <v>0</v>
      </c>
      <c r="CO21" s="378">
        <f t="shared" si="16"/>
        <v>0</v>
      </c>
      <c r="CP21" s="379"/>
      <c r="DC21" s="379"/>
      <c r="DP21" s="379"/>
      <c r="EC21" s="379"/>
    </row>
    <row r="22" spans="2:133" x14ac:dyDescent="0.2">
      <c r="C22" s="371"/>
      <c r="D22" s="374"/>
      <c r="E22" s="374"/>
      <c r="F22" s="374"/>
      <c r="G22" s="374"/>
      <c r="H22" s="374"/>
      <c r="I22" s="374"/>
      <c r="J22" s="374"/>
      <c r="K22" s="374"/>
      <c r="L22" s="374"/>
      <c r="M22" s="374"/>
      <c r="N22" s="374"/>
      <c r="O22" s="374"/>
      <c r="P22" s="375"/>
      <c r="Q22" s="376"/>
      <c r="R22" s="376"/>
      <c r="S22" s="376"/>
      <c r="T22" s="376"/>
      <c r="U22" s="376"/>
      <c r="V22" s="376"/>
      <c r="W22" s="376"/>
      <c r="X22" s="376"/>
      <c r="Y22" s="376"/>
      <c r="Z22" s="376"/>
      <c r="AA22" s="376"/>
      <c r="AB22" s="376"/>
      <c r="AC22" s="375"/>
      <c r="AD22" s="376"/>
      <c r="AE22" s="376"/>
      <c r="AF22" s="376"/>
      <c r="AG22" s="376"/>
      <c r="AH22" s="376"/>
      <c r="AI22" s="376"/>
      <c r="AJ22" s="376"/>
      <c r="AK22" s="376"/>
      <c r="AL22" s="376"/>
      <c r="AM22" s="376"/>
      <c r="AN22" s="376"/>
      <c r="AO22" s="376"/>
      <c r="AP22" s="375"/>
      <c r="AQ22" s="376"/>
      <c r="AR22" s="376"/>
      <c r="AS22" s="376"/>
      <c r="AT22" s="376"/>
      <c r="AU22" s="376"/>
      <c r="AV22" s="376"/>
      <c r="AW22" s="376"/>
      <c r="AX22" s="376"/>
      <c r="AY22" s="376"/>
      <c r="AZ22" s="376"/>
      <c r="BA22" s="376"/>
      <c r="BB22" s="376"/>
      <c r="BC22" s="375"/>
      <c r="BD22" s="376"/>
      <c r="BE22" s="376"/>
      <c r="BF22" s="376"/>
      <c r="BG22" s="376"/>
      <c r="BH22" s="376"/>
      <c r="BI22" s="376"/>
      <c r="BJ22" s="376"/>
      <c r="BK22" s="376"/>
      <c r="BL22" s="376"/>
      <c r="BM22" s="376"/>
      <c r="BN22" s="376"/>
      <c r="BO22" s="376"/>
      <c r="BP22" s="375"/>
      <c r="BQ22" s="376"/>
      <c r="BR22" s="376"/>
      <c r="BS22" s="376"/>
      <c r="BT22" s="376"/>
      <c r="BU22" s="376"/>
      <c r="BV22" s="376"/>
      <c r="BW22" s="376"/>
      <c r="BX22" s="376"/>
      <c r="BY22" s="376"/>
      <c r="BZ22" s="376"/>
      <c r="CA22" s="376"/>
      <c r="CB22" s="376"/>
      <c r="CC22" s="375"/>
      <c r="CD22" s="376"/>
      <c r="CE22" s="376"/>
      <c r="CF22" s="376"/>
      <c r="CG22" s="376"/>
      <c r="CH22" s="376"/>
      <c r="CI22" s="376"/>
      <c r="CJ22" s="376"/>
      <c r="CK22" s="376"/>
      <c r="CL22" s="376"/>
      <c r="CM22" s="376"/>
      <c r="CN22" s="376"/>
      <c r="CO22" s="376"/>
      <c r="CP22" s="375"/>
      <c r="CQ22" s="376"/>
      <c r="CR22" s="376"/>
      <c r="CS22" s="376"/>
      <c r="CT22" s="376"/>
      <c r="CU22" s="376"/>
      <c r="CV22" s="376"/>
      <c r="CW22" s="376"/>
      <c r="CX22" s="376"/>
      <c r="CY22" s="376"/>
      <c r="CZ22" s="376"/>
      <c r="DA22" s="376"/>
      <c r="DB22" s="376"/>
      <c r="DC22" s="375"/>
      <c r="DD22" s="376"/>
      <c r="DE22" s="376"/>
      <c r="DF22" s="376"/>
      <c r="DG22" s="376"/>
      <c r="DH22" s="376"/>
      <c r="DI22" s="376"/>
      <c r="DJ22" s="376"/>
      <c r="DK22" s="376"/>
      <c r="DL22" s="376"/>
      <c r="DM22" s="376"/>
      <c r="DN22" s="376"/>
      <c r="DO22" s="376"/>
      <c r="DP22" s="375"/>
      <c r="DQ22" s="376"/>
      <c r="DR22" s="376"/>
      <c r="DS22" s="376"/>
      <c r="DT22" s="376"/>
      <c r="DU22" s="376"/>
      <c r="DV22" s="376"/>
      <c r="DW22" s="376"/>
      <c r="DX22" s="376"/>
      <c r="DY22" s="376"/>
      <c r="DZ22" s="376"/>
      <c r="EA22" s="376"/>
      <c r="EB22" s="376"/>
      <c r="EC22" s="375"/>
    </row>
    <row r="23" spans="2:133" x14ac:dyDescent="0.2">
      <c r="C23" s="371" t="s">
        <v>243</v>
      </c>
      <c r="D23" s="374">
        <f>+D19+D21</f>
        <v>5778.0098446542979</v>
      </c>
      <c r="E23" s="374">
        <f>+E19+E21</f>
        <v>13324.019689308603</v>
      </c>
      <c r="F23" s="374">
        <f t="shared" ref="F23:N23" si="17">+F19+F21</f>
        <v>22770.029533962908</v>
      </c>
      <c r="G23" s="374">
        <f t="shared" si="17"/>
        <v>38648.039378617206</v>
      </c>
      <c r="H23" s="374">
        <f t="shared" si="17"/>
        <v>56194.049223271511</v>
      </c>
      <c r="I23" s="374">
        <f t="shared" si="17"/>
        <v>74140.059067925817</v>
      </c>
      <c r="J23" s="374">
        <f t="shared" si="17"/>
        <v>85237.831412580112</v>
      </c>
      <c r="K23" s="374">
        <f t="shared" si="17"/>
        <v>99835.603757234436</v>
      </c>
      <c r="L23" s="374">
        <f t="shared" si="17"/>
        <v>115133.37610188875</v>
      </c>
      <c r="M23" s="374">
        <f t="shared" si="17"/>
        <v>132131.14844654303</v>
      </c>
      <c r="N23" s="374">
        <f t="shared" si="17"/>
        <v>151333.92079119736</v>
      </c>
      <c r="O23" s="374">
        <f>+O19+O21</f>
        <v>163013.93980251835</v>
      </c>
      <c r="P23" s="380">
        <f t="shared" ref="P23:BP23" si="18">+P19+P21</f>
        <v>158813.93980251835</v>
      </c>
      <c r="Q23" s="374">
        <f>+Q19+Q21</f>
        <v>196809.34549619548</v>
      </c>
      <c r="R23" s="374">
        <f t="shared" si="18"/>
        <v>156254.75118987268</v>
      </c>
      <c r="S23" s="374">
        <f t="shared" si="18"/>
        <v>180409.25221679223</v>
      </c>
      <c r="T23" s="374">
        <f t="shared" si="18"/>
        <v>206943.75324371178</v>
      </c>
      <c r="U23" s="374">
        <f t="shared" si="18"/>
        <v>197266.25427063138</v>
      </c>
      <c r="V23" s="374">
        <f t="shared" si="18"/>
        <v>216613.75529755093</v>
      </c>
      <c r="W23" s="374">
        <f t="shared" si="18"/>
        <v>231589.64552483393</v>
      </c>
      <c r="X23" s="374">
        <f t="shared" si="18"/>
        <v>249115.53575211685</v>
      </c>
      <c r="Y23" s="374">
        <f t="shared" si="18"/>
        <v>269191.42597939982</v>
      </c>
      <c r="Z23" s="374">
        <f t="shared" si="18"/>
        <v>279817.31620668282</v>
      </c>
      <c r="AA23" s="374">
        <f t="shared" si="18"/>
        <v>304993.20643396571</v>
      </c>
      <c r="AB23" s="374">
        <f>+AB19+AB21</f>
        <v>332719.09666124859</v>
      </c>
      <c r="AC23" s="380">
        <f>+AC19+AC21</f>
        <v>329414.84018194652</v>
      </c>
      <c r="AD23" s="374">
        <f t="shared" si="18"/>
        <v>356350.73040922952</v>
      </c>
      <c r="AE23" s="374">
        <f t="shared" si="18"/>
        <v>387461.62063651241</v>
      </c>
      <c r="AF23" s="374">
        <f t="shared" si="18"/>
        <v>410181.51086379547</v>
      </c>
      <c r="AG23" s="374">
        <f t="shared" si="18"/>
        <v>446042.4010910783</v>
      </c>
      <c r="AH23" s="374">
        <f t="shared" si="18"/>
        <v>483703.2913183613</v>
      </c>
      <c r="AI23" s="374">
        <f t="shared" si="18"/>
        <v>523164.18154564418</v>
      </c>
      <c r="AJ23" s="374">
        <f t="shared" si="18"/>
        <v>562625.07177292719</v>
      </c>
      <c r="AK23" s="374">
        <f t="shared" si="18"/>
        <v>602085.96200021007</v>
      </c>
      <c r="AL23" s="374">
        <f t="shared" si="18"/>
        <v>641546.85222749307</v>
      </c>
      <c r="AM23" s="374">
        <f t="shared" si="18"/>
        <v>681007.74245477596</v>
      </c>
      <c r="AN23" s="374">
        <f t="shared" si="18"/>
        <v>720468.63268205896</v>
      </c>
      <c r="AO23" s="374">
        <f t="shared" si="18"/>
        <v>759929.52290934185</v>
      </c>
      <c r="AP23" s="380">
        <f t="shared" si="18"/>
        <v>774092.45709652465</v>
      </c>
      <c r="AQ23" s="374">
        <f t="shared" si="18"/>
        <v>815488.34732380765</v>
      </c>
      <c r="AR23" s="374">
        <f t="shared" si="18"/>
        <v>858509.23755109054</v>
      </c>
      <c r="AS23" s="374">
        <f t="shared" si="18"/>
        <v>890589.12777837366</v>
      </c>
      <c r="AT23" s="374">
        <f t="shared" si="18"/>
        <v>934010.01800565654</v>
      </c>
      <c r="AU23" s="374">
        <f t="shared" si="18"/>
        <v>977430.90823293943</v>
      </c>
      <c r="AV23" s="374">
        <f t="shared" si="18"/>
        <v>1020851.7984602227</v>
      </c>
      <c r="AW23" s="374">
        <f t="shared" si="18"/>
        <v>1064272.6886875057</v>
      </c>
      <c r="AX23" s="374">
        <f t="shared" si="18"/>
        <v>1107693.5789147886</v>
      </c>
      <c r="AY23" s="374">
        <f t="shared" si="18"/>
        <v>1151114.4691420714</v>
      </c>
      <c r="AZ23" s="374">
        <f t="shared" si="18"/>
        <v>1194535.3593693546</v>
      </c>
      <c r="BA23" s="374">
        <f t="shared" si="18"/>
        <v>1237956.2495966377</v>
      </c>
      <c r="BB23" s="374">
        <f t="shared" si="18"/>
        <v>1281377.1398239206</v>
      </c>
      <c r="BC23" s="380">
        <f t="shared" si="18"/>
        <v>1295540.0740111028</v>
      </c>
      <c r="BD23" s="374">
        <f t="shared" si="18"/>
        <v>1336935.9642383857</v>
      </c>
      <c r="BE23" s="374">
        <f t="shared" si="18"/>
        <v>1379956.8544656686</v>
      </c>
      <c r="BF23" s="374">
        <f t="shared" si="18"/>
        <v>1412036.7446929519</v>
      </c>
      <c r="BG23" s="374">
        <f t="shared" si="18"/>
        <v>1455457.6349202346</v>
      </c>
      <c r="BH23" s="374">
        <f t="shared" si="18"/>
        <v>1498878.5251475177</v>
      </c>
      <c r="BI23" s="374">
        <f t="shared" si="18"/>
        <v>1542299.4153748006</v>
      </c>
      <c r="BJ23" s="374">
        <f t="shared" si="18"/>
        <v>1585720.3056020834</v>
      </c>
      <c r="BK23" s="374">
        <f t="shared" si="18"/>
        <v>1629141.1958293666</v>
      </c>
      <c r="BL23" s="374">
        <f t="shared" si="18"/>
        <v>1672562.0860566497</v>
      </c>
      <c r="BM23" s="374">
        <f t="shared" si="18"/>
        <v>1720142.9762839323</v>
      </c>
      <c r="BN23" s="374">
        <f t="shared" si="18"/>
        <v>1767723.8665112155</v>
      </c>
      <c r="BO23" s="374">
        <f t="shared" si="18"/>
        <v>1815304.7567384986</v>
      </c>
      <c r="BP23" s="380">
        <f t="shared" si="18"/>
        <v>1829467.6909256808</v>
      </c>
      <c r="BQ23" s="374">
        <f t="shared" ref="BQ23:EB23" si="19">+BQ19+BQ21</f>
        <v>1875023.5811529635</v>
      </c>
      <c r="BR23" s="374">
        <f t="shared" si="19"/>
        <v>1922204.4713802466</v>
      </c>
      <c r="BS23" s="374">
        <f t="shared" si="19"/>
        <v>1958444.3616075299</v>
      </c>
      <c r="BT23" s="374">
        <f t="shared" si="19"/>
        <v>2006025.2518348126</v>
      </c>
      <c r="BU23" s="374">
        <f t="shared" si="19"/>
        <v>2053606.1420620955</v>
      </c>
      <c r="BV23" s="374">
        <f t="shared" si="19"/>
        <v>2101187.0322893783</v>
      </c>
      <c r="BW23" s="374">
        <f t="shared" si="19"/>
        <v>2148767.9225166617</v>
      </c>
      <c r="BX23" s="374">
        <f t="shared" si="19"/>
        <v>2196348.8127439446</v>
      </c>
      <c r="BY23" s="374">
        <f t="shared" si="19"/>
        <v>2243929.7029712275</v>
      </c>
      <c r="BZ23" s="374">
        <f t="shared" si="19"/>
        <v>2291510.5931985104</v>
      </c>
      <c r="CA23" s="374">
        <f t="shared" si="19"/>
        <v>2340016.4834257937</v>
      </c>
      <c r="CB23" s="374">
        <f t="shared" si="19"/>
        <v>2388522.3736530761</v>
      </c>
      <c r="CC23" s="380">
        <f t="shared" si="19"/>
        <v>2404535.3078402583</v>
      </c>
      <c r="CD23" s="374">
        <f t="shared" si="19"/>
        <v>2451016.1980675422</v>
      </c>
      <c r="CE23" s="374">
        <f t="shared" si="19"/>
        <v>2499122.0882948246</v>
      </c>
      <c r="CF23" s="374">
        <f t="shared" si="19"/>
        <v>2536286.9785221075</v>
      </c>
      <c r="CG23" s="374">
        <f t="shared" si="19"/>
        <v>2584792.8687493904</v>
      </c>
      <c r="CH23" s="374">
        <f t="shared" si="19"/>
        <v>2639398.7589766732</v>
      </c>
      <c r="CI23" s="374">
        <f t="shared" si="19"/>
        <v>2694004.6492039571</v>
      </c>
      <c r="CJ23" s="374">
        <f t="shared" si="19"/>
        <v>2748610.5394312395</v>
      </c>
      <c r="CK23" s="374">
        <f t="shared" si="19"/>
        <v>2803216.4296585224</v>
      </c>
      <c r="CL23" s="374">
        <f t="shared" si="19"/>
        <v>2857822.3198858052</v>
      </c>
      <c r="CM23" s="374">
        <f t="shared" si="19"/>
        <v>2912428.2101130886</v>
      </c>
      <c r="CN23" s="374">
        <f t="shared" si="19"/>
        <v>2967034.1003403715</v>
      </c>
      <c r="CO23" s="374">
        <f t="shared" si="19"/>
        <v>3021639.9905676539</v>
      </c>
      <c r="CP23" s="380">
        <f t="shared" si="19"/>
        <v>3046902.9247548366</v>
      </c>
      <c r="CQ23" s="374">
        <f t="shared" si="19"/>
        <v>3099483.8149821199</v>
      </c>
      <c r="CR23" s="374">
        <f t="shared" si="19"/>
        <v>3153689.7052094024</v>
      </c>
      <c r="CS23" s="374">
        <f t="shared" si="19"/>
        <v>3196954.5954366853</v>
      </c>
      <c r="CT23" s="374">
        <f t="shared" si="19"/>
        <v>3251560.4856639681</v>
      </c>
      <c r="CU23" s="374">
        <f t="shared" si="19"/>
        <v>3306166.375891251</v>
      </c>
      <c r="CV23" s="374">
        <f t="shared" si="19"/>
        <v>3360772.2661185339</v>
      </c>
      <c r="CW23" s="374">
        <f t="shared" si="19"/>
        <v>3415378.1563458168</v>
      </c>
      <c r="CX23" s="374">
        <f t="shared" si="19"/>
        <v>3469984.0465730997</v>
      </c>
      <c r="CY23" s="374">
        <f t="shared" si="19"/>
        <v>3525309.8414671402</v>
      </c>
      <c r="CZ23" s="374">
        <f t="shared" si="19"/>
        <v>3580635.6363611808</v>
      </c>
      <c r="DA23" s="374">
        <f t="shared" si="19"/>
        <v>3635961.4312552209</v>
      </c>
      <c r="DB23" s="374">
        <f t="shared" si="19"/>
        <v>3691287.2261492619</v>
      </c>
      <c r="DC23" s="380">
        <f t="shared" si="19"/>
        <v>3719429.7790034758</v>
      </c>
      <c r="DD23" s="374">
        <f t="shared" si="19"/>
        <v>3772730.5738975159</v>
      </c>
      <c r="DE23" s="374">
        <f t="shared" si="19"/>
        <v>3827656.3687915565</v>
      </c>
      <c r="DF23" s="374">
        <f t="shared" si="19"/>
        <v>3871641.163685597</v>
      </c>
      <c r="DG23" s="374">
        <f t="shared" si="19"/>
        <v>3926966.9585796376</v>
      </c>
      <c r="DH23" s="374">
        <f t="shared" si="19"/>
        <v>3982292.7534736777</v>
      </c>
      <c r="DI23" s="374">
        <f t="shared" si="19"/>
        <v>4037618.5483677187</v>
      </c>
      <c r="DJ23" s="374">
        <f t="shared" si="19"/>
        <v>4092944.3432617588</v>
      </c>
      <c r="DK23" s="374">
        <f t="shared" si="19"/>
        <v>4148270.1381557994</v>
      </c>
      <c r="DL23" s="374">
        <f t="shared" si="19"/>
        <v>4203595.933049839</v>
      </c>
      <c r="DM23" s="374">
        <f t="shared" si="19"/>
        <v>4258921.7279438796</v>
      </c>
      <c r="DN23" s="374">
        <f t="shared" si="19"/>
        <v>4314247.5228379201</v>
      </c>
      <c r="DO23" s="374">
        <f t="shared" si="19"/>
        <v>4369573.3177319597</v>
      </c>
      <c r="DP23" s="380">
        <f t="shared" si="19"/>
        <v>4403475.1079202369</v>
      </c>
      <c r="DQ23" s="374">
        <f t="shared" si="19"/>
        <v>4456775.9028142765</v>
      </c>
      <c r="DR23" s="374">
        <f t="shared" si="19"/>
        <v>4511701.6977083171</v>
      </c>
      <c r="DS23" s="374">
        <f t="shared" si="19"/>
        <v>4555686.4926023567</v>
      </c>
      <c r="DT23" s="374">
        <f t="shared" si="19"/>
        <v>4611012.2874963973</v>
      </c>
      <c r="DU23" s="374">
        <f t="shared" si="19"/>
        <v>4666338.0823904369</v>
      </c>
      <c r="DV23" s="374">
        <f t="shared" si="19"/>
        <v>4721663.8772844775</v>
      </c>
      <c r="DW23" s="374">
        <f t="shared" si="19"/>
        <v>4776989.672178518</v>
      </c>
      <c r="DX23" s="374">
        <f t="shared" si="19"/>
        <v>4832315.4670725586</v>
      </c>
      <c r="DY23" s="374">
        <f t="shared" si="19"/>
        <v>4887641.2619665982</v>
      </c>
      <c r="DZ23" s="374">
        <f t="shared" si="19"/>
        <v>4942967.0568606388</v>
      </c>
      <c r="EA23" s="374">
        <f t="shared" si="19"/>
        <v>4998292.8517546784</v>
      </c>
      <c r="EB23" s="374">
        <f t="shared" si="19"/>
        <v>5053618.6466487199</v>
      </c>
      <c r="EC23" s="380">
        <f t="shared" ref="EC23" si="20">+EC19+EC21</f>
        <v>5087520.436836997</v>
      </c>
    </row>
    <row r="24" spans="2:133" x14ac:dyDescent="0.2">
      <c r="C24" s="371" t="s">
        <v>246</v>
      </c>
      <c r="D24" s="374"/>
      <c r="E24" s="374">
        <f>E23-D23</f>
        <v>7546.0098446543052</v>
      </c>
      <c r="F24" s="374">
        <f>F23-E23</f>
        <v>9446.0098446543052</v>
      </c>
      <c r="G24" s="374">
        <f>G23-F23</f>
        <v>15878.009844654298</v>
      </c>
      <c r="H24" s="374">
        <f t="shared" ref="H24:BP24" si="21">H23-G23</f>
        <v>17546.009844654305</v>
      </c>
      <c r="I24" s="374">
        <f t="shared" si="21"/>
        <v>17946.009844654305</v>
      </c>
      <c r="J24" s="374">
        <f t="shared" si="21"/>
        <v>11097.772344654295</v>
      </c>
      <c r="K24" s="374">
        <f t="shared" si="21"/>
        <v>14597.772344654324</v>
      </c>
      <c r="L24" s="374">
        <f t="shared" si="21"/>
        <v>15297.77234465431</v>
      </c>
      <c r="M24" s="374">
        <f t="shared" si="21"/>
        <v>16997.77234465428</v>
      </c>
      <c r="N24" s="374">
        <f t="shared" si="21"/>
        <v>19202.772344654339</v>
      </c>
      <c r="O24" s="374">
        <f>O23-N23</f>
        <v>11680.019011320983</v>
      </c>
      <c r="P24" s="374"/>
      <c r="Q24" s="374">
        <f>Q23-O23</f>
        <v>33795.405693677138</v>
      </c>
      <c r="R24" s="374">
        <f>R23-Q23</f>
        <v>-40554.594306322804</v>
      </c>
      <c r="S24" s="374">
        <f>S23-R23</f>
        <v>24154.501026919548</v>
      </c>
      <c r="T24" s="374">
        <f t="shared" ref="T24:AB24" si="22">T23-S23</f>
        <v>26534.501026919548</v>
      </c>
      <c r="U24" s="374">
        <f t="shared" si="22"/>
        <v>-9677.4989730803936</v>
      </c>
      <c r="V24" s="374">
        <f t="shared" si="22"/>
        <v>19347.501026919548</v>
      </c>
      <c r="W24" s="374">
        <f t="shared" si="22"/>
        <v>14975.890227283002</v>
      </c>
      <c r="X24" s="374">
        <f t="shared" si="22"/>
        <v>17525.890227282915</v>
      </c>
      <c r="Y24" s="374">
        <f t="shared" si="22"/>
        <v>20075.890227282973</v>
      </c>
      <c r="Z24" s="374">
        <f t="shared" si="22"/>
        <v>10625.890227283002</v>
      </c>
      <c r="AA24" s="374">
        <f t="shared" si="22"/>
        <v>25175.890227282885</v>
      </c>
      <c r="AB24" s="374">
        <f t="shared" si="22"/>
        <v>27725.890227282885</v>
      </c>
      <c r="AC24" s="374"/>
      <c r="AD24" s="374">
        <f>AD23-AB23</f>
        <v>23631.63374798093</v>
      </c>
      <c r="AE24" s="374">
        <f>AE23-AD23</f>
        <v>31110.890227282885</v>
      </c>
      <c r="AF24" s="374">
        <f>AF23-AE23</f>
        <v>22719.89022728306</v>
      </c>
      <c r="AG24" s="374">
        <f>AG23-AF23</f>
        <v>35860.890227282827</v>
      </c>
      <c r="AH24" s="374">
        <f t="shared" si="21"/>
        <v>37660.890227283002</v>
      </c>
      <c r="AI24" s="374">
        <f>AI23-AH23</f>
        <v>39460.890227282885</v>
      </c>
      <c r="AJ24" s="374">
        <f t="shared" si="21"/>
        <v>39460.890227283002</v>
      </c>
      <c r="AK24" s="374">
        <f t="shared" si="21"/>
        <v>39460.890227282885</v>
      </c>
      <c r="AL24" s="374">
        <f t="shared" si="21"/>
        <v>39460.890227283002</v>
      </c>
      <c r="AM24" s="374">
        <f t="shared" si="21"/>
        <v>39460.890227282885</v>
      </c>
      <c r="AN24" s="374">
        <f t="shared" si="21"/>
        <v>39460.890227283002</v>
      </c>
      <c r="AO24" s="374">
        <f>AO23-AN23</f>
        <v>39460.890227282885</v>
      </c>
      <c r="AP24" s="380">
        <f t="shared" si="21"/>
        <v>14162.934187182807</v>
      </c>
      <c r="AQ24" s="374">
        <f>AQ23-AO23</f>
        <v>55558.824414465809</v>
      </c>
      <c r="AR24" s="374">
        <f>AR23-AQ23</f>
        <v>43020.890227282885</v>
      </c>
      <c r="AS24" s="374">
        <f t="shared" si="21"/>
        <v>32079.890227283118</v>
      </c>
      <c r="AT24" s="374">
        <f t="shared" si="21"/>
        <v>43420.890227282885</v>
      </c>
      <c r="AU24" s="374">
        <f t="shared" si="21"/>
        <v>43420.890227282885</v>
      </c>
      <c r="AV24" s="374">
        <f t="shared" si="21"/>
        <v>43420.890227283235</v>
      </c>
      <c r="AW24" s="374">
        <f t="shared" si="21"/>
        <v>43420.890227283002</v>
      </c>
      <c r="AX24" s="374">
        <f t="shared" si="21"/>
        <v>43420.890227282885</v>
      </c>
      <c r="AY24" s="374">
        <f t="shared" si="21"/>
        <v>43420.890227282885</v>
      </c>
      <c r="AZ24" s="374">
        <f t="shared" si="21"/>
        <v>43420.890227283118</v>
      </c>
      <c r="BA24" s="374">
        <f t="shared" si="21"/>
        <v>43420.890227283118</v>
      </c>
      <c r="BB24" s="374">
        <f t="shared" si="21"/>
        <v>43420.890227282885</v>
      </c>
      <c r="BC24" s="380">
        <f t="shared" si="21"/>
        <v>14162.934187182225</v>
      </c>
      <c r="BD24" s="374">
        <f>BD23-BB23</f>
        <v>55558.824414465111</v>
      </c>
      <c r="BE24" s="374">
        <f>BE23-BD23</f>
        <v>43020.890227282885</v>
      </c>
      <c r="BF24" s="374">
        <f>BF23-BE23</f>
        <v>32079.890227283351</v>
      </c>
      <c r="BG24" s="374">
        <f>BG23-BF23</f>
        <v>43420.890227282653</v>
      </c>
      <c r="BH24" s="374">
        <f t="shared" si="21"/>
        <v>43420.890227283118</v>
      </c>
      <c r="BI24" s="374">
        <f t="shared" si="21"/>
        <v>43420.890227282885</v>
      </c>
      <c r="BJ24" s="374">
        <f t="shared" si="21"/>
        <v>43420.890227282885</v>
      </c>
      <c r="BK24" s="374">
        <f t="shared" si="21"/>
        <v>43420.890227283118</v>
      </c>
      <c r="BL24" s="374">
        <f t="shared" si="21"/>
        <v>43420.890227283118</v>
      </c>
      <c r="BM24" s="374">
        <f t="shared" si="21"/>
        <v>47580.890227282653</v>
      </c>
      <c r="BN24" s="374">
        <f t="shared" si="21"/>
        <v>47580.890227283118</v>
      </c>
      <c r="BO24" s="374">
        <f t="shared" si="21"/>
        <v>47580.890227283118</v>
      </c>
      <c r="BP24" s="380">
        <f t="shared" si="21"/>
        <v>14162.934187182225</v>
      </c>
      <c r="BQ24" s="374">
        <f>BQ23-BO23</f>
        <v>59718.824414464878</v>
      </c>
      <c r="BR24" s="374">
        <f>BR23-BQ23</f>
        <v>47180.890227283118</v>
      </c>
      <c r="BS24" s="374">
        <f t="shared" ref="BS24:EC24" si="23">BS23-BR23</f>
        <v>36239.890227283351</v>
      </c>
      <c r="BT24" s="374">
        <f t="shared" si="23"/>
        <v>47580.890227282653</v>
      </c>
      <c r="BU24" s="374">
        <f t="shared" si="23"/>
        <v>47580.890227282885</v>
      </c>
      <c r="BV24" s="374">
        <f t="shared" si="23"/>
        <v>47580.890227282885</v>
      </c>
      <c r="BW24" s="374">
        <f t="shared" si="23"/>
        <v>47580.890227283351</v>
      </c>
      <c r="BX24" s="374">
        <f t="shared" si="23"/>
        <v>47580.890227282885</v>
      </c>
      <c r="BY24" s="374">
        <f t="shared" si="23"/>
        <v>47580.890227282885</v>
      </c>
      <c r="BZ24" s="374">
        <f t="shared" si="23"/>
        <v>47580.890227282885</v>
      </c>
      <c r="CA24" s="374">
        <f t="shared" si="23"/>
        <v>48505.890227283351</v>
      </c>
      <c r="CB24" s="374">
        <f t="shared" si="23"/>
        <v>48505.89022728242</v>
      </c>
      <c r="CC24" s="380">
        <f>CC23-CB23</f>
        <v>16012.934187182225</v>
      </c>
      <c r="CD24" s="374">
        <f>CD23-CB23</f>
        <v>62493.824414466042</v>
      </c>
      <c r="CE24" s="374">
        <f>CE23-CD23</f>
        <v>48105.89022728242</v>
      </c>
      <c r="CF24" s="374">
        <f t="shared" si="23"/>
        <v>37164.890227282885</v>
      </c>
      <c r="CG24" s="374">
        <f t="shared" si="23"/>
        <v>48505.890227282885</v>
      </c>
      <c r="CH24" s="374">
        <f t="shared" si="23"/>
        <v>54605.890227282885</v>
      </c>
      <c r="CI24" s="374">
        <f t="shared" si="23"/>
        <v>54605.890227283817</v>
      </c>
      <c r="CJ24" s="374">
        <f t="shared" si="23"/>
        <v>54605.89022728242</v>
      </c>
      <c r="CK24" s="374">
        <f t="shared" si="23"/>
        <v>54605.890227282885</v>
      </c>
      <c r="CL24" s="374">
        <f t="shared" si="23"/>
        <v>54605.890227282885</v>
      </c>
      <c r="CM24" s="374">
        <f t="shared" si="23"/>
        <v>54605.890227283351</v>
      </c>
      <c r="CN24" s="374">
        <f t="shared" si="23"/>
        <v>54605.890227282885</v>
      </c>
      <c r="CO24" s="374">
        <f t="shared" si="23"/>
        <v>54605.89022728242</v>
      </c>
      <c r="CP24" s="380">
        <f t="shared" si="23"/>
        <v>25262.934187182691</v>
      </c>
      <c r="CQ24" s="374">
        <f>CQ23-CO23</f>
        <v>77843.824414466042</v>
      </c>
      <c r="CR24" s="374">
        <f>CR23-CQ23</f>
        <v>54205.89022728242</v>
      </c>
      <c r="CS24" s="374">
        <f t="shared" si="23"/>
        <v>43264.890227282885</v>
      </c>
      <c r="CT24" s="374">
        <f t="shared" si="23"/>
        <v>54605.890227282885</v>
      </c>
      <c r="CU24" s="374">
        <f t="shared" si="23"/>
        <v>54605.890227282885</v>
      </c>
      <c r="CV24" s="374">
        <f t="shared" si="23"/>
        <v>54605.890227282885</v>
      </c>
      <c r="CW24" s="374">
        <f t="shared" si="23"/>
        <v>54605.890227282885</v>
      </c>
      <c r="CX24" s="374">
        <f t="shared" si="23"/>
        <v>54605.890227282885</v>
      </c>
      <c r="CY24" s="374">
        <f t="shared" si="23"/>
        <v>55325.794894040562</v>
      </c>
      <c r="CZ24" s="374">
        <f t="shared" si="23"/>
        <v>55325.794894040562</v>
      </c>
      <c r="DA24" s="374">
        <f t="shared" si="23"/>
        <v>55325.794894040097</v>
      </c>
      <c r="DB24" s="374">
        <f t="shared" si="23"/>
        <v>55325.794894041028</v>
      </c>
      <c r="DC24" s="380">
        <f t="shared" si="23"/>
        <v>28142.552854213864</v>
      </c>
      <c r="DD24" s="374">
        <f>DD23-DB23</f>
        <v>81443.34774825396</v>
      </c>
      <c r="DE24" s="374">
        <f t="shared" si="23"/>
        <v>54925.794894040562</v>
      </c>
      <c r="DF24" s="374">
        <f t="shared" si="23"/>
        <v>43984.794894040562</v>
      </c>
      <c r="DG24" s="374">
        <f t="shared" si="23"/>
        <v>55325.794894040562</v>
      </c>
      <c r="DH24" s="374">
        <f t="shared" si="23"/>
        <v>55325.794894040097</v>
      </c>
      <c r="DI24" s="374">
        <f t="shared" si="23"/>
        <v>55325.794894041028</v>
      </c>
      <c r="DJ24" s="374">
        <f t="shared" si="23"/>
        <v>55325.794894040097</v>
      </c>
      <c r="DK24" s="374">
        <f t="shared" si="23"/>
        <v>55325.794894040562</v>
      </c>
      <c r="DL24" s="374">
        <f t="shared" si="23"/>
        <v>55325.794894039631</v>
      </c>
      <c r="DM24" s="374">
        <f t="shared" si="23"/>
        <v>55325.794894040562</v>
      </c>
      <c r="DN24" s="374">
        <f t="shared" si="23"/>
        <v>55325.794894040562</v>
      </c>
      <c r="DO24" s="374">
        <f t="shared" si="23"/>
        <v>55325.794894039631</v>
      </c>
      <c r="DP24" s="380">
        <f t="shared" si="23"/>
        <v>33901.79018827714</v>
      </c>
      <c r="DQ24" s="374">
        <f>DQ23-DO23</f>
        <v>87202.585082316771</v>
      </c>
      <c r="DR24" s="374">
        <f t="shared" si="23"/>
        <v>54925.794894040562</v>
      </c>
      <c r="DS24" s="374">
        <f t="shared" si="23"/>
        <v>43984.794894039631</v>
      </c>
      <c r="DT24" s="374">
        <f t="shared" si="23"/>
        <v>55325.794894040562</v>
      </c>
      <c r="DU24" s="374">
        <f t="shared" si="23"/>
        <v>55325.794894039631</v>
      </c>
      <c r="DV24" s="374">
        <f t="shared" si="23"/>
        <v>55325.794894040562</v>
      </c>
      <c r="DW24" s="374">
        <f t="shared" si="23"/>
        <v>55325.794894040562</v>
      </c>
      <c r="DX24" s="374">
        <f t="shared" si="23"/>
        <v>55325.794894040562</v>
      </c>
      <c r="DY24" s="374">
        <f t="shared" si="23"/>
        <v>55325.794894039631</v>
      </c>
      <c r="DZ24" s="374">
        <f t="shared" si="23"/>
        <v>55325.794894040562</v>
      </c>
      <c r="EA24" s="374">
        <f t="shared" si="23"/>
        <v>55325.794894039631</v>
      </c>
      <c r="EB24" s="374">
        <f t="shared" si="23"/>
        <v>55325.794894041494</v>
      </c>
      <c r="EC24" s="380">
        <f t="shared" si="23"/>
        <v>33901.79018827714</v>
      </c>
    </row>
    <row r="25" spans="2:133" x14ac:dyDescent="0.2">
      <c r="D25" s="381"/>
      <c r="E25" s="381"/>
      <c r="F25" s="381"/>
      <c r="G25" s="381"/>
      <c r="H25" s="381"/>
      <c r="I25" s="381"/>
      <c r="J25" s="381"/>
      <c r="K25" s="381"/>
      <c r="L25" s="381"/>
      <c r="M25" s="381"/>
      <c r="N25" s="381"/>
      <c r="O25" s="381"/>
      <c r="P25" s="382"/>
      <c r="Q25" s="381"/>
      <c r="R25" s="381"/>
      <c r="AC25" s="370"/>
      <c r="AP25" s="370"/>
      <c r="BC25" s="370"/>
      <c r="BP25" s="370"/>
      <c r="CC25" s="370"/>
      <c r="CP25" s="370"/>
      <c r="DC25" s="370"/>
      <c r="DP25" s="370"/>
      <c r="EC25" s="370"/>
    </row>
    <row r="26" spans="2:133" x14ac:dyDescent="0.2">
      <c r="C26" s="365" t="s">
        <v>231</v>
      </c>
      <c r="D26" s="381"/>
      <c r="E26" s="381"/>
      <c r="F26" s="381"/>
      <c r="G26" s="381"/>
      <c r="H26" s="381"/>
      <c r="I26" s="381"/>
      <c r="J26" s="381"/>
      <c r="K26" s="381"/>
      <c r="L26" s="381">
        <v>50000</v>
      </c>
      <c r="M26" s="381"/>
      <c r="N26" s="381"/>
      <c r="O26" s="381">
        <v>1350000</v>
      </c>
      <c r="P26" s="382">
        <f t="shared" ref="P26:P31" si="24">SUM(D26:O26)</f>
        <v>1400000</v>
      </c>
      <c r="Q26" s="381"/>
      <c r="R26" s="381"/>
      <c r="S26" s="383"/>
      <c r="T26" s="383"/>
      <c r="U26" s="383"/>
      <c r="V26" s="383"/>
      <c r="W26" s="381"/>
      <c r="X26" s="381"/>
      <c r="Y26" s="383"/>
      <c r="Z26" s="381"/>
      <c r="AA26" s="383"/>
      <c r="AB26" s="381"/>
      <c r="AC26" s="382">
        <f>SUM(Q26:AB26)</f>
        <v>0</v>
      </c>
      <c r="AD26" s="383"/>
      <c r="AE26" s="381"/>
      <c r="AF26" s="383"/>
      <c r="AG26" s="381"/>
      <c r="AH26" s="381"/>
      <c r="AI26" s="383"/>
      <c r="AJ26" s="381"/>
      <c r="AK26" s="381"/>
      <c r="AL26" s="381"/>
      <c r="AM26" s="381"/>
      <c r="AN26" s="381"/>
      <c r="AO26" s="381"/>
      <c r="AP26" s="382">
        <f>SUM(AD26:AO26)</f>
        <v>0</v>
      </c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82">
        <f t="shared" ref="BC26:BC32" si="25">SUM(AQ26:BB26)</f>
        <v>0</v>
      </c>
      <c r="BD26" s="381"/>
      <c r="BE26" s="381"/>
      <c r="BF26" s="381"/>
      <c r="BG26" s="381"/>
      <c r="BH26" s="381"/>
      <c r="BI26" s="381"/>
      <c r="BJ26" s="381"/>
      <c r="BK26" s="381"/>
      <c r="BL26" s="381"/>
      <c r="BM26" s="381"/>
      <c r="BN26" s="381"/>
      <c r="BO26" s="381"/>
      <c r="BP26" s="382">
        <f t="shared" ref="BP26:BP31" si="26">SUM(BD26:BO26)</f>
        <v>0</v>
      </c>
      <c r="BQ26" s="381"/>
      <c r="BR26" s="381"/>
      <c r="BS26" s="381"/>
      <c r="BT26" s="381"/>
      <c r="BU26" s="381"/>
      <c r="BV26" s="381"/>
      <c r="BW26" s="381"/>
      <c r="BX26" s="381"/>
      <c r="BY26" s="381"/>
      <c r="BZ26" s="381"/>
      <c r="CA26" s="381"/>
      <c r="CB26" s="381"/>
      <c r="CC26" s="382">
        <f t="shared" ref="CC26:CC31" si="27">SUM(BQ26:CB26)</f>
        <v>0</v>
      </c>
      <c r="CD26" s="381"/>
      <c r="CE26" s="381"/>
      <c r="CF26" s="381"/>
      <c r="CG26" s="381"/>
      <c r="CH26" s="381"/>
      <c r="CI26" s="381"/>
      <c r="CJ26" s="381"/>
      <c r="CK26" s="381"/>
      <c r="CL26" s="381"/>
      <c r="CM26" s="381"/>
      <c r="CN26" s="381"/>
      <c r="CO26" s="381"/>
      <c r="CP26" s="382">
        <f t="shared" ref="CP26:CP31" si="28">SUM(CD26:CO26)</f>
        <v>0</v>
      </c>
      <c r="CQ26" s="381"/>
      <c r="CR26" s="381"/>
      <c r="CS26" s="381"/>
      <c r="CT26" s="381"/>
      <c r="CU26" s="381"/>
      <c r="CV26" s="381"/>
      <c r="CW26" s="381"/>
      <c r="CX26" s="381"/>
      <c r="CY26" s="381"/>
      <c r="CZ26" s="381"/>
      <c r="DA26" s="381"/>
      <c r="DB26" s="381"/>
      <c r="DC26" s="382">
        <f t="shared" ref="DC26:DC31" si="29">SUM(CQ26:DB26)</f>
        <v>0</v>
      </c>
      <c r="DD26" s="381"/>
      <c r="DE26" s="381"/>
      <c r="DF26" s="381"/>
      <c r="DG26" s="381"/>
      <c r="DH26" s="381"/>
      <c r="DI26" s="381"/>
      <c r="DJ26" s="381"/>
      <c r="DK26" s="381"/>
      <c r="DL26" s="381"/>
      <c r="DM26" s="381"/>
      <c r="DN26" s="381"/>
      <c r="DO26" s="381">
        <f t="shared" ref="DO26:DO31" si="30">SUM(DC26:DN26)</f>
        <v>0</v>
      </c>
      <c r="DP26" s="382"/>
      <c r="DQ26" s="381"/>
      <c r="DR26" s="381"/>
      <c r="DS26" s="381"/>
      <c r="DT26" s="381"/>
      <c r="DU26" s="381"/>
      <c r="DV26" s="381"/>
      <c r="DW26" s="381"/>
      <c r="DX26" s="381"/>
      <c r="DY26" s="381"/>
      <c r="DZ26" s="381"/>
      <c r="EA26" s="381"/>
      <c r="EB26" s="381"/>
      <c r="EC26" s="382">
        <f t="shared" ref="EC26:EC31" si="31">SUM(DQ26:EB26)</f>
        <v>0</v>
      </c>
    </row>
    <row r="27" spans="2:133" x14ac:dyDescent="0.2">
      <c r="C27" s="365" t="s">
        <v>31</v>
      </c>
      <c r="D27" s="381"/>
      <c r="E27" s="381"/>
      <c r="F27" s="381"/>
      <c r="G27" s="381"/>
      <c r="H27" s="381"/>
      <c r="I27" s="381"/>
      <c r="J27" s="381"/>
      <c r="K27" s="381"/>
      <c r="L27" s="381"/>
      <c r="M27" s="381"/>
      <c r="N27" s="381"/>
      <c r="O27" s="381">
        <v>31770</v>
      </c>
      <c r="P27" s="382">
        <f t="shared" si="24"/>
        <v>31770</v>
      </c>
      <c r="Q27" s="381"/>
      <c r="R27" s="381"/>
      <c r="S27" s="383"/>
      <c r="T27" s="383"/>
      <c r="U27" s="383"/>
      <c r="V27" s="383"/>
      <c r="W27" s="381"/>
      <c r="X27" s="381"/>
      <c r="Y27" s="383"/>
      <c r="Z27" s="381"/>
      <c r="AA27" s="383"/>
      <c r="AB27" s="381"/>
      <c r="AC27" s="382">
        <f t="shared" ref="AC27:AC31" si="32">SUM(Q27:AB27)</f>
        <v>0</v>
      </c>
      <c r="AD27" s="383"/>
      <c r="AE27" s="381"/>
      <c r="AF27" s="383"/>
      <c r="AG27" s="381"/>
      <c r="AH27" s="381"/>
      <c r="AI27" s="383"/>
      <c r="AJ27" s="381"/>
      <c r="AK27" s="381"/>
      <c r="AL27" s="381"/>
      <c r="AM27" s="381"/>
      <c r="AN27" s="381"/>
      <c r="AO27" s="381"/>
      <c r="AP27" s="382">
        <f t="shared" ref="AP27:AP37" si="33">SUM(AD27:AO27)</f>
        <v>0</v>
      </c>
      <c r="AQ27" s="381"/>
      <c r="AR27" s="381"/>
      <c r="AS27" s="381"/>
      <c r="AT27" s="381"/>
      <c r="AU27" s="381"/>
      <c r="AV27" s="381"/>
      <c r="AW27" s="381"/>
      <c r="AX27" s="381"/>
      <c r="AY27" s="381"/>
      <c r="AZ27" s="381"/>
      <c r="BA27" s="381"/>
      <c r="BB27" s="381"/>
      <c r="BC27" s="382">
        <f t="shared" si="25"/>
        <v>0</v>
      </c>
      <c r="BD27" s="381"/>
      <c r="BE27" s="381"/>
      <c r="BF27" s="381"/>
      <c r="BG27" s="381"/>
      <c r="BH27" s="381"/>
      <c r="BI27" s="381"/>
      <c r="BJ27" s="381"/>
      <c r="BK27" s="381"/>
      <c r="BL27" s="381"/>
      <c r="BM27" s="381"/>
      <c r="BN27" s="381"/>
      <c r="BO27" s="381"/>
      <c r="BP27" s="382">
        <f t="shared" si="26"/>
        <v>0</v>
      </c>
      <c r="BQ27" s="381"/>
      <c r="BR27" s="381"/>
      <c r="BS27" s="381"/>
      <c r="BT27" s="381"/>
      <c r="BU27" s="381"/>
      <c r="BV27" s="381"/>
      <c r="BW27" s="381"/>
      <c r="BX27" s="381"/>
      <c r="BY27" s="381"/>
      <c r="BZ27" s="381"/>
      <c r="CA27" s="381"/>
      <c r="CB27" s="381"/>
      <c r="CC27" s="382">
        <f t="shared" si="27"/>
        <v>0</v>
      </c>
      <c r="CD27" s="381"/>
      <c r="CE27" s="381"/>
      <c r="CF27" s="381"/>
      <c r="CG27" s="381"/>
      <c r="CH27" s="381"/>
      <c r="CI27" s="381"/>
      <c r="CJ27" s="381"/>
      <c r="CK27" s="381"/>
      <c r="CL27" s="381"/>
      <c r="CM27" s="381"/>
      <c r="CN27" s="381"/>
      <c r="CO27" s="381"/>
      <c r="CP27" s="382">
        <f t="shared" si="28"/>
        <v>0</v>
      </c>
      <c r="CQ27" s="381"/>
      <c r="CR27" s="381"/>
      <c r="CS27" s="381"/>
      <c r="CT27" s="381"/>
      <c r="CU27" s="381"/>
      <c r="CV27" s="381"/>
      <c r="CW27" s="381"/>
      <c r="CX27" s="381"/>
      <c r="CY27" s="381"/>
      <c r="CZ27" s="381"/>
      <c r="DA27" s="381"/>
      <c r="DB27" s="381"/>
      <c r="DC27" s="382">
        <f t="shared" si="29"/>
        <v>0</v>
      </c>
      <c r="DD27" s="381"/>
      <c r="DE27" s="381"/>
      <c r="DF27" s="381"/>
      <c r="DG27" s="381"/>
      <c r="DH27" s="381"/>
      <c r="DI27" s="381"/>
      <c r="DJ27" s="381"/>
      <c r="DK27" s="381"/>
      <c r="DL27" s="381"/>
      <c r="DM27" s="381"/>
      <c r="DN27" s="381"/>
      <c r="DO27" s="381">
        <f t="shared" si="30"/>
        <v>0</v>
      </c>
      <c r="DP27" s="382"/>
      <c r="DQ27" s="381"/>
      <c r="DR27" s="381"/>
      <c r="DS27" s="381"/>
      <c r="DT27" s="381"/>
      <c r="DU27" s="381"/>
      <c r="DV27" s="381"/>
      <c r="DW27" s="381"/>
      <c r="DX27" s="381"/>
      <c r="DY27" s="381"/>
      <c r="DZ27" s="381"/>
      <c r="EA27" s="381"/>
      <c r="EB27" s="381"/>
      <c r="EC27" s="382">
        <f t="shared" si="31"/>
        <v>0</v>
      </c>
    </row>
    <row r="28" spans="2:133" x14ac:dyDescent="0.2">
      <c r="C28" s="365" t="s">
        <v>238</v>
      </c>
      <c r="D28" s="381"/>
      <c r="E28" s="381"/>
      <c r="F28" s="381"/>
      <c r="G28" s="381"/>
      <c r="H28" s="381"/>
      <c r="I28" s="381"/>
      <c r="J28" s="381"/>
      <c r="K28" s="381"/>
      <c r="L28" s="381"/>
      <c r="M28" s="381"/>
      <c r="N28" s="381"/>
      <c r="O28" s="381">
        <v>65000</v>
      </c>
      <c r="P28" s="382">
        <f t="shared" si="24"/>
        <v>65000</v>
      </c>
      <c r="Q28" s="381"/>
      <c r="R28" s="381"/>
      <c r="S28" s="383"/>
      <c r="T28" s="383"/>
      <c r="U28" s="383"/>
      <c r="V28" s="383"/>
      <c r="W28" s="381"/>
      <c r="X28" s="381"/>
      <c r="Y28" s="383"/>
      <c r="Z28" s="381"/>
      <c r="AA28" s="383"/>
      <c r="AB28" s="381"/>
      <c r="AC28" s="382">
        <f t="shared" si="32"/>
        <v>0</v>
      </c>
      <c r="AD28" s="383"/>
      <c r="AE28" s="381"/>
      <c r="AF28" s="383"/>
      <c r="AG28" s="381"/>
      <c r="AH28" s="381"/>
      <c r="AI28" s="383"/>
      <c r="AJ28" s="381"/>
      <c r="AK28" s="381"/>
      <c r="AL28" s="381"/>
      <c r="AM28" s="381"/>
      <c r="AN28" s="381"/>
      <c r="AO28" s="381"/>
      <c r="AP28" s="382">
        <f t="shared" si="33"/>
        <v>0</v>
      </c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2">
        <f t="shared" si="25"/>
        <v>0</v>
      </c>
      <c r="BD28" s="381"/>
      <c r="BE28" s="381"/>
      <c r="BF28" s="381"/>
      <c r="BG28" s="381"/>
      <c r="BH28" s="381"/>
      <c r="BI28" s="381"/>
      <c r="BJ28" s="381"/>
      <c r="BK28" s="381"/>
      <c r="BL28" s="381"/>
      <c r="BM28" s="381"/>
      <c r="BN28" s="381"/>
      <c r="BO28" s="381"/>
      <c r="BP28" s="382">
        <f t="shared" si="26"/>
        <v>0</v>
      </c>
      <c r="BQ28" s="381"/>
      <c r="BR28" s="381"/>
      <c r="BS28" s="381"/>
      <c r="BT28" s="381"/>
      <c r="BU28" s="381"/>
      <c r="BV28" s="381"/>
      <c r="BW28" s="381"/>
      <c r="BX28" s="381"/>
      <c r="BY28" s="381"/>
      <c r="BZ28" s="381"/>
      <c r="CA28" s="381"/>
      <c r="CB28" s="381"/>
      <c r="CC28" s="382">
        <f t="shared" si="27"/>
        <v>0</v>
      </c>
      <c r="CD28" s="381"/>
      <c r="CE28" s="381"/>
      <c r="CF28" s="381"/>
      <c r="CG28" s="381"/>
      <c r="CH28" s="381"/>
      <c r="CI28" s="381"/>
      <c r="CJ28" s="381"/>
      <c r="CK28" s="381"/>
      <c r="CL28" s="381"/>
      <c r="CM28" s="381"/>
      <c r="CN28" s="381"/>
      <c r="CO28" s="381"/>
      <c r="CP28" s="382">
        <f t="shared" si="28"/>
        <v>0</v>
      </c>
      <c r="CQ28" s="381"/>
      <c r="CR28" s="381"/>
      <c r="CS28" s="381"/>
      <c r="CT28" s="381"/>
      <c r="CU28" s="381"/>
      <c r="CV28" s="381"/>
      <c r="CW28" s="381"/>
      <c r="CX28" s="381"/>
      <c r="CY28" s="381"/>
      <c r="CZ28" s="381"/>
      <c r="DA28" s="381"/>
      <c r="DB28" s="381"/>
      <c r="DC28" s="382">
        <f t="shared" si="29"/>
        <v>0</v>
      </c>
      <c r="DD28" s="381"/>
      <c r="DE28" s="381"/>
      <c r="DF28" s="381"/>
      <c r="DG28" s="381"/>
      <c r="DH28" s="381"/>
      <c r="DI28" s="381"/>
      <c r="DJ28" s="381"/>
      <c r="DK28" s="381"/>
      <c r="DL28" s="381"/>
      <c r="DM28" s="381"/>
      <c r="DN28" s="381"/>
      <c r="DO28" s="381">
        <f t="shared" si="30"/>
        <v>0</v>
      </c>
      <c r="DP28" s="382"/>
      <c r="DQ28" s="381"/>
      <c r="DR28" s="381"/>
      <c r="DS28" s="381"/>
      <c r="DT28" s="381"/>
      <c r="DU28" s="381"/>
      <c r="DV28" s="381"/>
      <c r="DW28" s="381"/>
      <c r="DX28" s="381"/>
      <c r="DY28" s="381"/>
      <c r="DZ28" s="381"/>
      <c r="EA28" s="381"/>
      <c r="EB28" s="381"/>
      <c r="EC28" s="382">
        <f t="shared" si="31"/>
        <v>0</v>
      </c>
    </row>
    <row r="29" spans="2:133" s="381" customFormat="1" x14ac:dyDescent="0.2">
      <c r="B29" s="365"/>
      <c r="C29" s="381" t="s">
        <v>240</v>
      </c>
      <c r="D29" s="381">
        <f>+D28*0.2</f>
        <v>0</v>
      </c>
      <c r="E29" s="381">
        <f t="shared" ref="E29:N29" si="34">+E28*0.2</f>
        <v>0</v>
      </c>
      <c r="F29" s="381">
        <f t="shared" si="34"/>
        <v>0</v>
      </c>
      <c r="G29" s="381">
        <f t="shared" si="34"/>
        <v>0</v>
      </c>
      <c r="H29" s="381">
        <f t="shared" si="34"/>
        <v>0</v>
      </c>
      <c r="I29" s="381">
        <f t="shared" si="34"/>
        <v>0</v>
      </c>
      <c r="J29" s="381">
        <f t="shared" si="34"/>
        <v>0</v>
      </c>
      <c r="K29" s="381">
        <f t="shared" si="34"/>
        <v>0</v>
      </c>
      <c r="L29" s="381">
        <f t="shared" si="34"/>
        <v>0</v>
      </c>
      <c r="M29" s="381">
        <f t="shared" si="34"/>
        <v>0</v>
      </c>
      <c r="N29" s="381">
        <f t="shared" si="34"/>
        <v>0</v>
      </c>
      <c r="O29" s="381">
        <f>O28*20/100</f>
        <v>13000</v>
      </c>
      <c r="P29" s="382"/>
      <c r="Q29" s="381">
        <f>+Q28*20/100</f>
        <v>0</v>
      </c>
      <c r="R29" s="381">
        <f t="shared" ref="R29:AD29" si="35">+R28*20/100</f>
        <v>0</v>
      </c>
      <c r="S29" s="383">
        <f t="shared" si="35"/>
        <v>0</v>
      </c>
      <c r="T29" s="381">
        <f t="shared" si="35"/>
        <v>0</v>
      </c>
      <c r="U29" s="381">
        <f t="shared" si="35"/>
        <v>0</v>
      </c>
      <c r="V29" s="383">
        <f t="shared" si="35"/>
        <v>0</v>
      </c>
      <c r="W29" s="381">
        <f t="shared" si="35"/>
        <v>0</v>
      </c>
      <c r="X29" s="381">
        <f t="shared" si="35"/>
        <v>0</v>
      </c>
      <c r="Y29" s="383">
        <f t="shared" si="35"/>
        <v>0</v>
      </c>
      <c r="Z29" s="381">
        <f t="shared" si="35"/>
        <v>0</v>
      </c>
      <c r="AA29" s="383">
        <f t="shared" si="35"/>
        <v>0</v>
      </c>
      <c r="AB29" s="381">
        <f t="shared" si="35"/>
        <v>0</v>
      </c>
      <c r="AC29" s="382">
        <f t="shared" si="32"/>
        <v>0</v>
      </c>
      <c r="AD29" s="383">
        <f t="shared" si="35"/>
        <v>0</v>
      </c>
      <c r="AE29" s="381">
        <f t="shared" ref="AE29" si="36">+AE28*20/100</f>
        <v>0</v>
      </c>
      <c r="AF29" s="383">
        <f t="shared" ref="AF29" si="37">+AF28*20/100</f>
        <v>0</v>
      </c>
      <c r="AG29" s="381">
        <f t="shared" ref="AG29" si="38">+AG28*20/100</f>
        <v>0</v>
      </c>
      <c r="AH29" s="381">
        <f t="shared" ref="AH29" si="39">+AH28*20/100</f>
        <v>0</v>
      </c>
      <c r="AI29" s="383">
        <f t="shared" ref="AI29" si="40">+AI28*20/100</f>
        <v>0</v>
      </c>
      <c r="AJ29" s="381">
        <f t="shared" ref="AJ29" si="41">+AJ28*20/100</f>
        <v>0</v>
      </c>
      <c r="AK29" s="381">
        <f t="shared" ref="AK29" si="42">+AK28*20/100</f>
        <v>0</v>
      </c>
      <c r="AL29" s="381">
        <f t="shared" ref="AL29" si="43">+AL28*20/100</f>
        <v>0</v>
      </c>
      <c r="AM29" s="381">
        <f t="shared" ref="AM29" si="44">+AM28*20/100</f>
        <v>0</v>
      </c>
      <c r="AN29" s="381">
        <f t="shared" ref="AN29" si="45">+AN28*20/100</f>
        <v>0</v>
      </c>
      <c r="AO29" s="381">
        <f>+AO28*20/100</f>
        <v>0</v>
      </c>
      <c r="AP29" s="382">
        <f t="shared" si="33"/>
        <v>0</v>
      </c>
      <c r="AQ29" s="381">
        <f>+AQ28*20/100</f>
        <v>0</v>
      </c>
      <c r="AR29" s="381">
        <f t="shared" ref="AR29:BD29" si="46">+AR28*20/100</f>
        <v>0</v>
      </c>
      <c r="AS29" s="381">
        <f t="shared" si="46"/>
        <v>0</v>
      </c>
      <c r="AT29" s="381">
        <f t="shared" si="46"/>
        <v>0</v>
      </c>
      <c r="AU29" s="381">
        <f t="shared" si="46"/>
        <v>0</v>
      </c>
      <c r="AV29" s="381">
        <f t="shared" si="46"/>
        <v>0</v>
      </c>
      <c r="AW29" s="381">
        <f t="shared" si="46"/>
        <v>0</v>
      </c>
      <c r="AX29" s="381">
        <f t="shared" si="46"/>
        <v>0</v>
      </c>
      <c r="AY29" s="381">
        <f t="shared" si="46"/>
        <v>0</v>
      </c>
      <c r="AZ29" s="381">
        <f t="shared" si="46"/>
        <v>0</v>
      </c>
      <c r="BA29" s="381">
        <f t="shared" si="46"/>
        <v>0</v>
      </c>
      <c r="BB29" s="381">
        <f t="shared" si="46"/>
        <v>0</v>
      </c>
      <c r="BC29" s="382">
        <f t="shared" si="25"/>
        <v>0</v>
      </c>
      <c r="BD29" s="381">
        <f t="shared" si="46"/>
        <v>0</v>
      </c>
      <c r="BE29" s="381">
        <f t="shared" ref="BE29" si="47">+BE28*20/100</f>
        <v>0</v>
      </c>
      <c r="BF29" s="381">
        <f t="shared" ref="BF29" si="48">+BF28*20/100</f>
        <v>0</v>
      </c>
      <c r="BG29" s="381">
        <f t="shared" ref="BG29" si="49">+BG28*20/100</f>
        <v>0</v>
      </c>
      <c r="BH29" s="381">
        <f t="shared" ref="BH29" si="50">+BH28*20/100</f>
        <v>0</v>
      </c>
      <c r="BI29" s="381">
        <f t="shared" ref="BI29" si="51">+BI28*20/100</f>
        <v>0</v>
      </c>
      <c r="BJ29" s="381">
        <f t="shared" ref="BJ29" si="52">+BJ28*20/100</f>
        <v>0</v>
      </c>
      <c r="BK29" s="381">
        <f t="shared" ref="BK29" si="53">+BK28*20/100</f>
        <v>0</v>
      </c>
      <c r="BL29" s="381">
        <f t="shared" ref="BL29" si="54">+BL28*20/100</f>
        <v>0</v>
      </c>
      <c r="BM29" s="381">
        <f t="shared" ref="BM29" si="55">+BM28*20/100</f>
        <v>0</v>
      </c>
      <c r="BN29" s="381">
        <f t="shared" ref="BN29" si="56">+BN28*20/100</f>
        <v>0</v>
      </c>
      <c r="BO29" s="381">
        <f t="shared" ref="BO29:BQ29" si="57">+BO28*20/100</f>
        <v>0</v>
      </c>
      <c r="BP29" s="382"/>
      <c r="BQ29" s="381">
        <f t="shared" si="57"/>
        <v>0</v>
      </c>
      <c r="BR29" s="381">
        <f t="shared" ref="BR29" si="58">+BR28*20/100</f>
        <v>0</v>
      </c>
      <c r="BS29" s="381">
        <f t="shared" ref="BS29" si="59">+BS28*20/100</f>
        <v>0</v>
      </c>
      <c r="BT29" s="381">
        <f t="shared" ref="BT29" si="60">+BT28*20/100</f>
        <v>0</v>
      </c>
      <c r="BU29" s="381">
        <f t="shared" ref="BU29" si="61">+BU28*20/100</f>
        <v>0</v>
      </c>
      <c r="BV29" s="381">
        <f t="shared" ref="BV29" si="62">+BV28*20/100</f>
        <v>0</v>
      </c>
      <c r="BW29" s="381">
        <f t="shared" ref="BW29" si="63">+BW28*20/100</f>
        <v>0</v>
      </c>
      <c r="BX29" s="381">
        <f t="shared" ref="BX29" si="64">+BX28*20/100</f>
        <v>0</v>
      </c>
      <c r="BY29" s="381">
        <f t="shared" ref="BY29" si="65">+BY28*20/100</f>
        <v>0</v>
      </c>
      <c r="BZ29" s="381">
        <f t="shared" ref="BZ29" si="66">+BZ28*20/100</f>
        <v>0</v>
      </c>
      <c r="CA29" s="381">
        <f t="shared" ref="CA29" si="67">+CA28*20/100</f>
        <v>0</v>
      </c>
      <c r="CB29" s="381">
        <f t="shared" ref="CB29:CD29" si="68">+CB28*20/100</f>
        <v>0</v>
      </c>
      <c r="CC29" s="382">
        <f t="shared" si="27"/>
        <v>0</v>
      </c>
      <c r="CD29" s="381">
        <f t="shared" si="68"/>
        <v>0</v>
      </c>
      <c r="CE29" s="381">
        <f t="shared" ref="CE29" si="69">+CE28*20/100</f>
        <v>0</v>
      </c>
      <c r="CF29" s="381">
        <f t="shared" ref="CF29" si="70">+CF28*20/100</f>
        <v>0</v>
      </c>
      <c r="CG29" s="381">
        <f t="shared" ref="CG29" si="71">+CG28*20/100</f>
        <v>0</v>
      </c>
      <c r="CH29" s="381">
        <f t="shared" ref="CH29" si="72">+CH28*20/100</f>
        <v>0</v>
      </c>
      <c r="CI29" s="381">
        <f t="shared" ref="CI29" si="73">+CI28*20/100</f>
        <v>0</v>
      </c>
      <c r="CJ29" s="381">
        <f t="shared" ref="CJ29" si="74">+CJ28*20/100</f>
        <v>0</v>
      </c>
      <c r="CK29" s="381">
        <f t="shared" ref="CK29" si="75">+CK28*20/100</f>
        <v>0</v>
      </c>
      <c r="CL29" s="381">
        <f t="shared" ref="CL29" si="76">+CL28*20/100</f>
        <v>0</v>
      </c>
      <c r="CM29" s="381">
        <f t="shared" ref="CM29" si="77">+CM28*20/100</f>
        <v>0</v>
      </c>
      <c r="CN29" s="381">
        <f t="shared" ref="CN29" si="78">+CN28*20/100</f>
        <v>0</v>
      </c>
      <c r="CO29" s="381">
        <f t="shared" ref="CO29:CQ29" si="79">+CO28*20/100</f>
        <v>0</v>
      </c>
      <c r="CP29" s="382"/>
      <c r="CQ29" s="381">
        <f t="shared" si="79"/>
        <v>0</v>
      </c>
      <c r="CR29" s="381">
        <f t="shared" ref="CR29" si="80">+CR28*20/100</f>
        <v>0</v>
      </c>
      <c r="CS29" s="381">
        <f t="shared" ref="CS29" si="81">+CS28*20/100</f>
        <v>0</v>
      </c>
      <c r="CT29" s="381">
        <f t="shared" ref="CT29" si="82">+CT28*20/100</f>
        <v>0</v>
      </c>
      <c r="CU29" s="381">
        <f t="shared" ref="CU29" si="83">+CU28*20/100</f>
        <v>0</v>
      </c>
      <c r="CV29" s="381">
        <f t="shared" ref="CV29" si="84">+CV28*20/100</f>
        <v>0</v>
      </c>
      <c r="CW29" s="381">
        <f t="shared" ref="CW29" si="85">+CW28*20/100</f>
        <v>0</v>
      </c>
      <c r="CX29" s="381">
        <f t="shared" ref="CX29" si="86">+CX28*20/100</f>
        <v>0</v>
      </c>
      <c r="CY29" s="381">
        <f t="shared" ref="CY29" si="87">+CY28*20/100</f>
        <v>0</v>
      </c>
      <c r="CZ29" s="381">
        <f t="shared" ref="CZ29" si="88">+CZ28*20/100</f>
        <v>0</v>
      </c>
      <c r="DA29" s="381">
        <f t="shared" ref="DA29" si="89">+DA28*20/100</f>
        <v>0</v>
      </c>
      <c r="DB29" s="381">
        <f t="shared" ref="DB29:DD29" si="90">+DB28*20/100</f>
        <v>0</v>
      </c>
      <c r="DC29" s="382"/>
      <c r="DD29" s="381">
        <f t="shared" si="90"/>
        <v>0</v>
      </c>
      <c r="DE29" s="381">
        <f t="shared" ref="DE29" si="91">+DE28*20/100</f>
        <v>0</v>
      </c>
      <c r="DF29" s="381">
        <f t="shared" ref="DF29" si="92">+DF28*20/100</f>
        <v>0</v>
      </c>
      <c r="DG29" s="381">
        <f t="shared" ref="DG29" si="93">+DG28*20/100</f>
        <v>0</v>
      </c>
      <c r="DH29" s="381">
        <f t="shared" ref="DH29" si="94">+DH28*20/100</f>
        <v>0</v>
      </c>
      <c r="DI29" s="381">
        <f t="shared" ref="DI29" si="95">+DI28*20/100</f>
        <v>0</v>
      </c>
      <c r="DJ29" s="381">
        <f t="shared" ref="DJ29" si="96">+DJ28*20/100</f>
        <v>0</v>
      </c>
      <c r="DK29" s="381">
        <f t="shared" ref="DK29" si="97">+DK28*20/100</f>
        <v>0</v>
      </c>
      <c r="DL29" s="381">
        <f t="shared" ref="DL29" si="98">+DL28*20/100</f>
        <v>0</v>
      </c>
      <c r="DM29" s="381">
        <f t="shared" ref="DM29" si="99">+DM28*20/100</f>
        <v>0</v>
      </c>
      <c r="DN29" s="381">
        <f t="shared" ref="DN29:DQ29" si="100">+DN28*20/100</f>
        <v>0</v>
      </c>
      <c r="DO29" s="381">
        <f t="shared" si="100"/>
        <v>0</v>
      </c>
      <c r="DP29" s="382"/>
      <c r="DQ29" s="381">
        <f t="shared" si="100"/>
        <v>0</v>
      </c>
      <c r="DR29" s="381">
        <f t="shared" ref="DR29" si="101">+DR28*20/100</f>
        <v>0</v>
      </c>
      <c r="DS29" s="381">
        <f t="shared" ref="DS29" si="102">+DS28*20/100</f>
        <v>0</v>
      </c>
      <c r="DT29" s="381">
        <f t="shared" ref="DT29" si="103">+DT28*20/100</f>
        <v>0</v>
      </c>
      <c r="DU29" s="381">
        <f t="shared" ref="DU29" si="104">+DU28*20/100</f>
        <v>0</v>
      </c>
      <c r="DV29" s="381">
        <f t="shared" ref="DV29" si="105">+DV28*20/100</f>
        <v>0</v>
      </c>
      <c r="DW29" s="381">
        <f t="shared" ref="DW29" si="106">+DW28*20/100</f>
        <v>0</v>
      </c>
      <c r="DX29" s="381">
        <f t="shared" ref="DX29" si="107">+DX28*20/100</f>
        <v>0</v>
      </c>
      <c r="DY29" s="381">
        <f t="shared" ref="DY29" si="108">+DY28*20/100</f>
        <v>0</v>
      </c>
      <c r="DZ29" s="381">
        <f t="shared" ref="DZ29" si="109">+DZ28*20/100</f>
        <v>0</v>
      </c>
      <c r="EA29" s="381">
        <f t="shared" ref="EA29" si="110">+EA28*20/100</f>
        <v>0</v>
      </c>
      <c r="EB29" s="381">
        <f t="shared" ref="EB29" si="111">+EB28*20/100</f>
        <v>0</v>
      </c>
      <c r="EC29" s="382"/>
    </row>
    <row r="30" spans="2:133" x14ac:dyDescent="0.2">
      <c r="C30" s="365" t="s">
        <v>83</v>
      </c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1"/>
      <c r="O30" s="381">
        <v>5000</v>
      </c>
      <c r="P30" s="382">
        <f t="shared" si="24"/>
        <v>5000</v>
      </c>
      <c r="Q30" s="381"/>
      <c r="R30" s="381"/>
      <c r="S30" s="383"/>
      <c r="T30" s="383"/>
      <c r="U30" s="383"/>
      <c r="V30" s="383"/>
      <c r="W30" s="381"/>
      <c r="X30" s="381"/>
      <c r="Y30" s="383"/>
      <c r="Z30" s="381"/>
      <c r="AA30" s="383"/>
      <c r="AB30" s="381"/>
      <c r="AC30" s="382">
        <f t="shared" si="32"/>
        <v>0</v>
      </c>
      <c r="AD30" s="383"/>
      <c r="AE30" s="381"/>
      <c r="AF30" s="383"/>
      <c r="AG30" s="381"/>
      <c r="AH30" s="381"/>
      <c r="AI30" s="383"/>
      <c r="AJ30" s="381"/>
      <c r="AK30" s="381"/>
      <c r="AL30" s="381"/>
      <c r="AM30" s="381"/>
      <c r="AN30" s="381"/>
      <c r="AO30" s="381"/>
      <c r="AP30" s="382">
        <f t="shared" si="33"/>
        <v>0</v>
      </c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2">
        <f t="shared" si="25"/>
        <v>0</v>
      </c>
      <c r="BD30" s="381"/>
      <c r="BE30" s="381"/>
      <c r="BF30" s="381"/>
      <c r="BG30" s="381"/>
      <c r="BH30" s="381"/>
      <c r="BI30" s="381"/>
      <c r="BJ30" s="381"/>
      <c r="BK30" s="381"/>
      <c r="BL30" s="381"/>
      <c r="BM30" s="381"/>
      <c r="BN30" s="381"/>
      <c r="BO30" s="381"/>
      <c r="BP30" s="382">
        <f t="shared" si="26"/>
        <v>0</v>
      </c>
      <c r="BQ30" s="381"/>
      <c r="BR30" s="381"/>
      <c r="BS30" s="381"/>
      <c r="BT30" s="381"/>
      <c r="BU30" s="381"/>
      <c r="BV30" s="381"/>
      <c r="BW30" s="381"/>
      <c r="BX30" s="381"/>
      <c r="BY30" s="381"/>
      <c r="BZ30" s="381"/>
      <c r="CA30" s="381"/>
      <c r="CB30" s="381"/>
      <c r="CC30" s="382">
        <f t="shared" si="27"/>
        <v>0</v>
      </c>
      <c r="CD30" s="381"/>
      <c r="CE30" s="381"/>
      <c r="CF30" s="381"/>
      <c r="CG30" s="381"/>
      <c r="CH30" s="381"/>
      <c r="CI30" s="381"/>
      <c r="CJ30" s="381"/>
      <c r="CK30" s="381"/>
      <c r="CL30" s="381"/>
      <c r="CM30" s="381"/>
      <c r="CN30" s="381"/>
      <c r="CO30" s="381"/>
      <c r="CP30" s="382">
        <f t="shared" si="28"/>
        <v>0</v>
      </c>
      <c r="CQ30" s="381"/>
      <c r="CR30" s="381"/>
      <c r="CS30" s="381"/>
      <c r="CT30" s="381"/>
      <c r="CU30" s="381"/>
      <c r="CV30" s="381"/>
      <c r="CW30" s="381"/>
      <c r="CX30" s="381"/>
      <c r="CY30" s="381"/>
      <c r="CZ30" s="381"/>
      <c r="DA30" s="381"/>
      <c r="DB30" s="381"/>
      <c r="DC30" s="382">
        <f t="shared" si="29"/>
        <v>0</v>
      </c>
      <c r="DD30" s="381"/>
      <c r="DE30" s="381"/>
      <c r="DF30" s="381"/>
      <c r="DG30" s="381"/>
      <c r="DH30" s="381"/>
      <c r="DI30" s="381"/>
      <c r="DJ30" s="381"/>
      <c r="DK30" s="381"/>
      <c r="DL30" s="381"/>
      <c r="DM30" s="381"/>
      <c r="DN30" s="381"/>
      <c r="DO30" s="381">
        <f t="shared" si="30"/>
        <v>0</v>
      </c>
      <c r="DP30" s="382"/>
      <c r="DQ30" s="381"/>
      <c r="DR30" s="381"/>
      <c r="DS30" s="381"/>
      <c r="DT30" s="381"/>
      <c r="DU30" s="381"/>
      <c r="DV30" s="381"/>
      <c r="DW30" s="381"/>
      <c r="DX30" s="381"/>
      <c r="DY30" s="381"/>
      <c r="DZ30" s="381"/>
      <c r="EA30" s="381"/>
      <c r="EB30" s="381"/>
      <c r="EC30" s="382">
        <f t="shared" si="31"/>
        <v>0</v>
      </c>
    </row>
    <row r="31" spans="2:133" x14ac:dyDescent="0.2">
      <c r="C31" s="365" t="s">
        <v>239</v>
      </c>
      <c r="D31" s="381"/>
      <c r="E31" s="381"/>
      <c r="F31" s="381"/>
      <c r="G31" s="381"/>
      <c r="H31" s="381"/>
      <c r="I31" s="381"/>
      <c r="J31" s="381"/>
      <c r="K31" s="381"/>
      <c r="L31" s="381"/>
      <c r="M31" s="381">
        <v>21000</v>
      </c>
      <c r="N31" s="381">
        <v>21000</v>
      </c>
      <c r="O31" s="381">
        <v>156000</v>
      </c>
      <c r="P31" s="382">
        <f t="shared" si="24"/>
        <v>198000</v>
      </c>
      <c r="Q31" s="381">
        <v>0</v>
      </c>
      <c r="R31" s="381">
        <v>120265</v>
      </c>
      <c r="S31" s="383">
        <v>131000</v>
      </c>
      <c r="T31" s="383"/>
      <c r="U31" s="383"/>
      <c r="V31" s="383"/>
      <c r="W31" s="381"/>
      <c r="X31" s="381"/>
      <c r="Y31" s="383"/>
      <c r="Z31" s="381"/>
      <c r="AA31" s="383"/>
      <c r="AB31" s="381"/>
      <c r="AC31" s="382">
        <f t="shared" si="32"/>
        <v>251265</v>
      </c>
      <c r="AD31" s="383"/>
      <c r="AE31" s="381"/>
      <c r="AF31" s="383"/>
      <c r="AG31" s="381"/>
      <c r="AH31" s="381"/>
      <c r="AI31" s="383"/>
      <c r="AJ31" s="381"/>
      <c r="AK31" s="381"/>
      <c r="AL31" s="381"/>
      <c r="AM31" s="381"/>
      <c r="AN31" s="381"/>
      <c r="AO31" s="381"/>
      <c r="AP31" s="382">
        <f t="shared" si="33"/>
        <v>0</v>
      </c>
      <c r="AQ31" s="381"/>
      <c r="AR31" s="381"/>
      <c r="AS31" s="381"/>
      <c r="AT31" s="381"/>
      <c r="AU31" s="381"/>
      <c r="AV31" s="381"/>
      <c r="AW31" s="381"/>
      <c r="AX31" s="381"/>
      <c r="AY31" s="381"/>
      <c r="AZ31" s="381"/>
      <c r="BA31" s="381"/>
      <c r="BB31" s="381"/>
      <c r="BC31" s="382">
        <f t="shared" si="25"/>
        <v>0</v>
      </c>
      <c r="BD31" s="381"/>
      <c r="BE31" s="381"/>
      <c r="BF31" s="381"/>
      <c r="BG31" s="381"/>
      <c r="BH31" s="381"/>
      <c r="BI31" s="381"/>
      <c r="BJ31" s="381"/>
      <c r="BK31" s="381"/>
      <c r="BL31" s="381"/>
      <c r="BM31" s="381"/>
      <c r="BN31" s="381"/>
      <c r="BO31" s="381"/>
      <c r="BP31" s="382">
        <f t="shared" si="26"/>
        <v>0</v>
      </c>
      <c r="BQ31" s="381"/>
      <c r="BR31" s="381"/>
      <c r="BS31" s="381"/>
      <c r="BT31" s="381"/>
      <c r="BU31" s="381"/>
      <c r="BV31" s="381"/>
      <c r="BW31" s="381"/>
      <c r="BX31" s="381"/>
      <c r="BY31" s="381"/>
      <c r="BZ31" s="381"/>
      <c r="CA31" s="381"/>
      <c r="CB31" s="381"/>
      <c r="CC31" s="382">
        <f t="shared" si="27"/>
        <v>0</v>
      </c>
      <c r="CD31" s="381"/>
      <c r="CE31" s="381"/>
      <c r="CF31" s="381"/>
      <c r="CG31" s="381"/>
      <c r="CH31" s="381"/>
      <c r="CI31" s="381"/>
      <c r="CJ31" s="381"/>
      <c r="CK31" s="381"/>
      <c r="CL31" s="381"/>
      <c r="CM31" s="381"/>
      <c r="CN31" s="381"/>
      <c r="CO31" s="381"/>
      <c r="CP31" s="382">
        <f t="shared" si="28"/>
        <v>0</v>
      </c>
      <c r="CQ31" s="381"/>
      <c r="CR31" s="381"/>
      <c r="CS31" s="381"/>
      <c r="CT31" s="381"/>
      <c r="CU31" s="381"/>
      <c r="CV31" s="381"/>
      <c r="CW31" s="381"/>
      <c r="CX31" s="381"/>
      <c r="CY31" s="381"/>
      <c r="CZ31" s="381"/>
      <c r="DA31" s="381"/>
      <c r="DB31" s="381"/>
      <c r="DC31" s="382">
        <f t="shared" si="29"/>
        <v>0</v>
      </c>
      <c r="DD31" s="381"/>
      <c r="DE31" s="381"/>
      <c r="DF31" s="381"/>
      <c r="DG31" s="381"/>
      <c r="DH31" s="381"/>
      <c r="DI31" s="381"/>
      <c r="DJ31" s="381"/>
      <c r="DK31" s="381"/>
      <c r="DL31" s="381"/>
      <c r="DM31" s="381"/>
      <c r="DN31" s="381"/>
      <c r="DO31" s="381">
        <f t="shared" si="30"/>
        <v>0</v>
      </c>
      <c r="DP31" s="382"/>
      <c r="DQ31" s="381"/>
      <c r="DR31" s="381"/>
      <c r="DS31" s="381"/>
      <c r="DT31" s="381"/>
      <c r="DU31" s="381"/>
      <c r="DV31" s="381"/>
      <c r="DW31" s="381"/>
      <c r="DX31" s="381"/>
      <c r="DY31" s="381"/>
      <c r="DZ31" s="381"/>
      <c r="EA31" s="381"/>
      <c r="EB31" s="381"/>
      <c r="EC31" s="382">
        <f t="shared" si="31"/>
        <v>0</v>
      </c>
    </row>
    <row r="32" spans="2:133" x14ac:dyDescent="0.2">
      <c r="C32" s="365" t="s">
        <v>244</v>
      </c>
      <c r="D32" s="381">
        <f>D31*20/100</f>
        <v>0</v>
      </c>
      <c r="E32" s="381">
        <f t="shared" ref="E32:O32" si="112">E31*20/100</f>
        <v>0</v>
      </c>
      <c r="F32" s="381">
        <f t="shared" si="112"/>
        <v>0</v>
      </c>
      <c r="G32" s="381">
        <f t="shared" si="112"/>
        <v>0</v>
      </c>
      <c r="H32" s="381">
        <f t="shared" si="112"/>
        <v>0</v>
      </c>
      <c r="I32" s="381">
        <f t="shared" si="112"/>
        <v>0</v>
      </c>
      <c r="J32" s="381">
        <f t="shared" si="112"/>
        <v>0</v>
      </c>
      <c r="K32" s="381">
        <f t="shared" si="112"/>
        <v>0</v>
      </c>
      <c r="L32" s="381">
        <f t="shared" si="112"/>
        <v>0</v>
      </c>
      <c r="M32" s="381">
        <f t="shared" si="112"/>
        <v>4200</v>
      </c>
      <c r="N32" s="381">
        <f t="shared" si="112"/>
        <v>4200</v>
      </c>
      <c r="O32" s="381">
        <f t="shared" si="112"/>
        <v>31200</v>
      </c>
      <c r="P32" s="382"/>
      <c r="Q32" s="381">
        <f>+Q31*20/100</f>
        <v>0</v>
      </c>
      <c r="R32" s="381">
        <f t="shared" ref="R32:AB32" si="113">+R31*20/100</f>
        <v>24053</v>
      </c>
      <c r="S32" s="383">
        <f t="shared" si="113"/>
        <v>26200</v>
      </c>
      <c r="T32" s="381">
        <f t="shared" si="113"/>
        <v>0</v>
      </c>
      <c r="U32" s="381">
        <f t="shared" si="113"/>
        <v>0</v>
      </c>
      <c r="V32" s="383">
        <f t="shared" si="113"/>
        <v>0</v>
      </c>
      <c r="W32" s="381">
        <f t="shared" si="113"/>
        <v>0</v>
      </c>
      <c r="X32" s="381">
        <f t="shared" si="113"/>
        <v>0</v>
      </c>
      <c r="Y32" s="383">
        <f t="shared" si="113"/>
        <v>0</v>
      </c>
      <c r="Z32" s="381">
        <f t="shared" si="113"/>
        <v>0</v>
      </c>
      <c r="AA32" s="383">
        <f t="shared" si="113"/>
        <v>0</v>
      </c>
      <c r="AB32" s="381">
        <f t="shared" si="113"/>
        <v>0</v>
      </c>
      <c r="AC32" s="382">
        <f>SUM(Q32:AB32)</f>
        <v>50253</v>
      </c>
      <c r="AD32" s="383">
        <f t="shared" ref="AD32" si="114">+AD31*20/100</f>
        <v>0</v>
      </c>
      <c r="AE32" s="381">
        <f t="shared" ref="AE32" si="115">+AE31*20/100</f>
        <v>0</v>
      </c>
      <c r="AF32" s="383">
        <f t="shared" ref="AF32" si="116">+AF31*20/100</f>
        <v>0</v>
      </c>
      <c r="AG32" s="381">
        <f t="shared" ref="AG32" si="117">+AG31*20/100</f>
        <v>0</v>
      </c>
      <c r="AH32" s="381">
        <f t="shared" ref="AH32" si="118">+AH31*20/100</f>
        <v>0</v>
      </c>
      <c r="AI32" s="383">
        <f t="shared" ref="AI32" si="119">+AI31*20/100</f>
        <v>0</v>
      </c>
      <c r="AJ32" s="381">
        <f t="shared" ref="AJ32" si="120">+AJ31*20/100</f>
        <v>0</v>
      </c>
      <c r="AK32" s="381">
        <f t="shared" ref="AK32" si="121">+AK31*20/100</f>
        <v>0</v>
      </c>
      <c r="AL32" s="381">
        <f t="shared" ref="AL32" si="122">+AL31*20/100</f>
        <v>0</v>
      </c>
      <c r="AM32" s="381">
        <f t="shared" ref="AM32" si="123">+AM31*20/100</f>
        <v>0</v>
      </c>
      <c r="AN32" s="381">
        <f t="shared" ref="AN32" si="124">+AN31*20/100</f>
        <v>0</v>
      </c>
      <c r="AO32" s="381">
        <f t="shared" ref="AO32" si="125">+AO31*20/100</f>
        <v>0</v>
      </c>
      <c r="AP32" s="382">
        <f t="shared" si="33"/>
        <v>0</v>
      </c>
      <c r="AQ32" s="381">
        <f>+AQ31*20/100</f>
        <v>0</v>
      </c>
      <c r="AR32" s="381">
        <f t="shared" ref="AR32" si="126">+AR31*20/100</f>
        <v>0</v>
      </c>
      <c r="AS32" s="381">
        <f t="shared" ref="AS32" si="127">+AS31*20/100</f>
        <v>0</v>
      </c>
      <c r="AT32" s="381">
        <f t="shared" ref="AT32" si="128">+AT31*20/100</f>
        <v>0</v>
      </c>
      <c r="AU32" s="381">
        <f t="shared" ref="AU32" si="129">+AU31*20/100</f>
        <v>0</v>
      </c>
      <c r="AV32" s="381">
        <f t="shared" ref="AV32" si="130">+AV31*20/100</f>
        <v>0</v>
      </c>
      <c r="AW32" s="381">
        <f t="shared" ref="AW32" si="131">+AW31*20/100</f>
        <v>0</v>
      </c>
      <c r="AX32" s="381">
        <f t="shared" ref="AX32" si="132">+AX31*20/100</f>
        <v>0</v>
      </c>
      <c r="AY32" s="381">
        <f t="shared" ref="AY32" si="133">+AY31*20/100</f>
        <v>0</v>
      </c>
      <c r="AZ32" s="381">
        <f t="shared" ref="AZ32" si="134">+AZ31*20/100</f>
        <v>0</v>
      </c>
      <c r="BA32" s="381">
        <f t="shared" ref="BA32" si="135">+BA31*20/100</f>
        <v>0</v>
      </c>
      <c r="BB32" s="381">
        <f t="shared" ref="BB32:BD32" si="136">+BB31*20/100</f>
        <v>0</v>
      </c>
      <c r="BC32" s="382">
        <f t="shared" si="25"/>
        <v>0</v>
      </c>
      <c r="BD32" s="381">
        <f t="shared" si="136"/>
        <v>0</v>
      </c>
      <c r="BE32" s="381">
        <f t="shared" ref="BE32" si="137">+BE31*20/100</f>
        <v>0</v>
      </c>
      <c r="BF32" s="381">
        <f t="shared" ref="BF32" si="138">+BF31*20/100</f>
        <v>0</v>
      </c>
      <c r="BG32" s="381">
        <f t="shared" ref="BG32" si="139">+BG31*20/100</f>
        <v>0</v>
      </c>
      <c r="BH32" s="381">
        <f t="shared" ref="BH32" si="140">+BH31*20/100</f>
        <v>0</v>
      </c>
      <c r="BI32" s="381">
        <f t="shared" ref="BI32" si="141">+BI31*20/100</f>
        <v>0</v>
      </c>
      <c r="BJ32" s="381">
        <f t="shared" ref="BJ32" si="142">+BJ31*20/100</f>
        <v>0</v>
      </c>
      <c r="BK32" s="381">
        <f t="shared" ref="BK32" si="143">+BK31*20/100</f>
        <v>0</v>
      </c>
      <c r="BL32" s="381">
        <f t="shared" ref="BL32" si="144">+BL31*20/100</f>
        <v>0</v>
      </c>
      <c r="BM32" s="381">
        <f t="shared" ref="BM32" si="145">+BM31*20/100</f>
        <v>0</v>
      </c>
      <c r="BN32" s="381">
        <f t="shared" ref="BN32" si="146">+BN31*20/100</f>
        <v>0</v>
      </c>
      <c r="BO32" s="381">
        <f t="shared" ref="BO32:BQ32" si="147">+BO31*20/100</f>
        <v>0</v>
      </c>
      <c r="BP32" s="382"/>
      <c r="BQ32" s="381">
        <f t="shared" si="147"/>
        <v>0</v>
      </c>
      <c r="BR32" s="381">
        <f t="shared" ref="BR32" si="148">+BR31*20/100</f>
        <v>0</v>
      </c>
      <c r="BS32" s="381">
        <f t="shared" ref="BS32" si="149">+BS31*20/100</f>
        <v>0</v>
      </c>
      <c r="BT32" s="381">
        <f t="shared" ref="BT32" si="150">+BT31*20/100</f>
        <v>0</v>
      </c>
      <c r="BU32" s="381">
        <f t="shared" ref="BU32" si="151">+BU31*20/100</f>
        <v>0</v>
      </c>
      <c r="BV32" s="381">
        <f t="shared" ref="BV32" si="152">+BV31*20/100</f>
        <v>0</v>
      </c>
      <c r="BW32" s="381">
        <f t="shared" ref="BW32" si="153">+BW31*20/100</f>
        <v>0</v>
      </c>
      <c r="BX32" s="381">
        <f t="shared" ref="BX32" si="154">+BX31*20/100</f>
        <v>0</v>
      </c>
      <c r="BY32" s="381">
        <f t="shared" ref="BY32" si="155">+BY31*20/100</f>
        <v>0</v>
      </c>
      <c r="BZ32" s="381">
        <f t="shared" ref="BZ32" si="156">+BZ31*20/100</f>
        <v>0</v>
      </c>
      <c r="CA32" s="381">
        <f t="shared" ref="CA32" si="157">+CA31*20/100</f>
        <v>0</v>
      </c>
      <c r="CB32" s="381">
        <f t="shared" ref="CB32:CD32" si="158">+CB31*20/100</f>
        <v>0</v>
      </c>
      <c r="CC32" s="382"/>
      <c r="CD32" s="381">
        <f t="shared" si="158"/>
        <v>0</v>
      </c>
      <c r="CE32" s="381">
        <f t="shared" ref="CE32" si="159">+CE31*20/100</f>
        <v>0</v>
      </c>
      <c r="CF32" s="381">
        <f t="shared" ref="CF32" si="160">+CF31*20/100</f>
        <v>0</v>
      </c>
      <c r="CG32" s="381">
        <f t="shared" ref="CG32" si="161">+CG31*20/100</f>
        <v>0</v>
      </c>
      <c r="CH32" s="381">
        <f t="shared" ref="CH32" si="162">+CH31*20/100</f>
        <v>0</v>
      </c>
      <c r="CI32" s="381">
        <f t="shared" ref="CI32" si="163">+CI31*20/100</f>
        <v>0</v>
      </c>
      <c r="CJ32" s="381">
        <f t="shared" ref="CJ32" si="164">+CJ31*20/100</f>
        <v>0</v>
      </c>
      <c r="CK32" s="381">
        <f t="shared" ref="CK32" si="165">+CK31*20/100</f>
        <v>0</v>
      </c>
      <c r="CL32" s="381">
        <f t="shared" ref="CL32" si="166">+CL31*20/100</f>
        <v>0</v>
      </c>
      <c r="CM32" s="381">
        <f t="shared" ref="CM32" si="167">+CM31*20/100</f>
        <v>0</v>
      </c>
      <c r="CN32" s="381">
        <f t="shared" ref="CN32" si="168">+CN31*20/100</f>
        <v>0</v>
      </c>
      <c r="CO32" s="381">
        <f t="shared" ref="CO32:CQ32" si="169">+CO31*20/100</f>
        <v>0</v>
      </c>
      <c r="CP32" s="382"/>
      <c r="CQ32" s="381">
        <f t="shared" si="169"/>
        <v>0</v>
      </c>
      <c r="CR32" s="381">
        <f t="shared" ref="CR32" si="170">+CR31*20/100</f>
        <v>0</v>
      </c>
      <c r="CS32" s="381">
        <f t="shared" ref="CS32" si="171">+CS31*20/100</f>
        <v>0</v>
      </c>
      <c r="CT32" s="381">
        <f t="shared" ref="CT32" si="172">+CT31*20/100</f>
        <v>0</v>
      </c>
      <c r="CU32" s="381">
        <f t="shared" ref="CU32" si="173">+CU31*20/100</f>
        <v>0</v>
      </c>
      <c r="CV32" s="381">
        <f t="shared" ref="CV32" si="174">+CV31*20/100</f>
        <v>0</v>
      </c>
      <c r="CW32" s="381">
        <f t="shared" ref="CW32" si="175">+CW31*20/100</f>
        <v>0</v>
      </c>
      <c r="CX32" s="381">
        <f t="shared" ref="CX32" si="176">+CX31*20/100</f>
        <v>0</v>
      </c>
      <c r="CY32" s="381">
        <f t="shared" ref="CY32" si="177">+CY31*20/100</f>
        <v>0</v>
      </c>
      <c r="CZ32" s="381">
        <f t="shared" ref="CZ32" si="178">+CZ31*20/100</f>
        <v>0</v>
      </c>
      <c r="DA32" s="381">
        <f t="shared" ref="DA32" si="179">+DA31*20/100</f>
        <v>0</v>
      </c>
      <c r="DB32" s="381">
        <f t="shared" ref="DB32:DD32" si="180">+DB31*20/100</f>
        <v>0</v>
      </c>
      <c r="DC32" s="382"/>
      <c r="DD32" s="381">
        <f t="shared" si="180"/>
        <v>0</v>
      </c>
      <c r="DE32" s="381">
        <f t="shared" ref="DE32" si="181">+DE31*20/100</f>
        <v>0</v>
      </c>
      <c r="DF32" s="381">
        <f t="shared" ref="DF32" si="182">+DF31*20/100</f>
        <v>0</v>
      </c>
      <c r="DG32" s="381">
        <f t="shared" ref="DG32" si="183">+DG31*20/100</f>
        <v>0</v>
      </c>
      <c r="DH32" s="381">
        <f t="shared" ref="DH32" si="184">+DH31*20/100</f>
        <v>0</v>
      </c>
      <c r="DI32" s="381">
        <f t="shared" ref="DI32" si="185">+DI31*20/100</f>
        <v>0</v>
      </c>
      <c r="DJ32" s="381">
        <f t="shared" ref="DJ32" si="186">+DJ31*20/100</f>
        <v>0</v>
      </c>
      <c r="DK32" s="381">
        <f t="shared" ref="DK32" si="187">+DK31*20/100</f>
        <v>0</v>
      </c>
      <c r="DL32" s="381">
        <f t="shared" ref="DL32" si="188">+DL31*20/100</f>
        <v>0</v>
      </c>
      <c r="DM32" s="381">
        <f t="shared" ref="DM32" si="189">+DM31*20/100</f>
        <v>0</v>
      </c>
      <c r="DN32" s="381">
        <f t="shared" ref="DN32" si="190">+DN31*20/100</f>
        <v>0</v>
      </c>
      <c r="DO32" s="381">
        <f t="shared" ref="DO32:DQ32" si="191">+DO31*20/100</f>
        <v>0</v>
      </c>
      <c r="DP32" s="382"/>
      <c r="DQ32" s="381">
        <f t="shared" si="191"/>
        <v>0</v>
      </c>
      <c r="DR32" s="381">
        <f t="shared" ref="DR32" si="192">+DR31*20/100</f>
        <v>0</v>
      </c>
      <c r="DS32" s="381">
        <f t="shared" ref="DS32" si="193">+DS31*20/100</f>
        <v>0</v>
      </c>
      <c r="DT32" s="381">
        <f t="shared" ref="DT32" si="194">+DT31*20/100</f>
        <v>0</v>
      </c>
      <c r="DU32" s="381">
        <f t="shared" ref="DU32" si="195">+DU31*20/100</f>
        <v>0</v>
      </c>
      <c r="DV32" s="381">
        <f t="shared" ref="DV32" si="196">+DV31*20/100</f>
        <v>0</v>
      </c>
      <c r="DW32" s="381">
        <f t="shared" ref="DW32" si="197">+DW31*20/100</f>
        <v>0</v>
      </c>
      <c r="DX32" s="381">
        <f t="shared" ref="DX32" si="198">+DX31*20/100</f>
        <v>0</v>
      </c>
      <c r="DY32" s="381">
        <f t="shared" ref="DY32" si="199">+DY31*20/100</f>
        <v>0</v>
      </c>
      <c r="DZ32" s="381">
        <f t="shared" ref="DZ32" si="200">+DZ31*20/100</f>
        <v>0</v>
      </c>
      <c r="EA32" s="381">
        <f t="shared" ref="EA32" si="201">+EA31*20/100</f>
        <v>0</v>
      </c>
      <c r="EB32" s="381">
        <f t="shared" ref="EB32" si="202">+EB31*20/100</f>
        <v>0</v>
      </c>
      <c r="EC32" s="382"/>
    </row>
    <row r="33" spans="2:133" x14ac:dyDescent="0.2">
      <c r="C33" s="365" t="s">
        <v>344</v>
      </c>
      <c r="D33" s="381"/>
      <c r="E33" s="381"/>
      <c r="F33" s="381"/>
      <c r="G33" s="381"/>
      <c r="H33" s="381"/>
      <c r="I33" s="381"/>
      <c r="J33" s="381"/>
      <c r="K33" s="381"/>
      <c r="L33" s="381"/>
      <c r="M33" s="381"/>
      <c r="N33" s="381"/>
      <c r="O33" s="381"/>
      <c r="P33" s="382"/>
      <c r="Q33" s="381"/>
      <c r="R33" s="381">
        <v>9000</v>
      </c>
      <c r="S33" s="383"/>
      <c r="T33" s="381"/>
      <c r="U33" s="381"/>
      <c r="V33" s="383"/>
      <c r="W33" s="381"/>
      <c r="X33" s="381"/>
      <c r="Y33" s="383"/>
      <c r="Z33" s="381"/>
      <c r="AA33" s="383"/>
      <c r="AB33" s="381"/>
      <c r="AC33" s="382"/>
      <c r="AD33" s="383"/>
      <c r="AE33" s="381"/>
      <c r="AF33" s="383"/>
      <c r="AG33" s="381"/>
      <c r="AH33" s="381"/>
      <c r="AI33" s="383"/>
      <c r="AJ33" s="381"/>
      <c r="AK33" s="381"/>
      <c r="AL33" s="381"/>
      <c r="AM33" s="381"/>
      <c r="AN33" s="381"/>
      <c r="AO33" s="381"/>
      <c r="AP33" s="382"/>
      <c r="AQ33" s="381"/>
      <c r="AR33" s="381"/>
      <c r="AS33" s="381"/>
      <c r="AT33" s="381"/>
      <c r="AU33" s="381"/>
      <c r="AV33" s="381"/>
      <c r="AW33" s="381"/>
      <c r="AX33" s="381"/>
      <c r="AY33" s="381"/>
      <c r="AZ33" s="381"/>
      <c r="BA33" s="381"/>
      <c r="BB33" s="381"/>
      <c r="BC33" s="382"/>
      <c r="BD33" s="381"/>
      <c r="BE33" s="381"/>
      <c r="BF33" s="381"/>
      <c r="BG33" s="381"/>
      <c r="BH33" s="381"/>
      <c r="BI33" s="381"/>
      <c r="BJ33" s="381"/>
      <c r="BK33" s="381"/>
      <c r="BL33" s="381"/>
      <c r="BM33" s="381"/>
      <c r="BN33" s="381"/>
      <c r="BO33" s="381"/>
      <c r="BP33" s="382"/>
      <c r="BQ33" s="381"/>
      <c r="BR33" s="381"/>
      <c r="BS33" s="381"/>
      <c r="BT33" s="381"/>
      <c r="BU33" s="381"/>
      <c r="BV33" s="381"/>
      <c r="BW33" s="381"/>
      <c r="BX33" s="381"/>
      <c r="BY33" s="381"/>
      <c r="BZ33" s="381"/>
      <c r="CA33" s="381"/>
      <c r="CB33" s="381"/>
      <c r="CC33" s="382"/>
      <c r="CD33" s="381"/>
      <c r="CE33" s="381"/>
      <c r="CF33" s="381"/>
      <c r="CG33" s="381"/>
      <c r="CH33" s="381"/>
      <c r="CI33" s="381"/>
      <c r="CJ33" s="381"/>
      <c r="CK33" s="381"/>
      <c r="CL33" s="381"/>
      <c r="CM33" s="381"/>
      <c r="CN33" s="381"/>
      <c r="CO33" s="381"/>
      <c r="CP33" s="382"/>
      <c r="CQ33" s="381"/>
      <c r="CR33" s="381"/>
      <c r="CS33" s="381"/>
      <c r="CT33" s="381"/>
      <c r="CU33" s="381"/>
      <c r="CV33" s="381"/>
      <c r="CW33" s="381"/>
      <c r="CX33" s="381"/>
      <c r="CY33" s="381"/>
      <c r="CZ33" s="381"/>
      <c r="DA33" s="381"/>
      <c r="DB33" s="381"/>
      <c r="DC33" s="382"/>
      <c r="DD33" s="381"/>
      <c r="DE33" s="381"/>
      <c r="DF33" s="381"/>
      <c r="DG33" s="381"/>
      <c r="DH33" s="381"/>
      <c r="DI33" s="381"/>
      <c r="DJ33" s="381"/>
      <c r="DK33" s="381"/>
      <c r="DL33" s="381"/>
      <c r="DM33" s="381"/>
      <c r="DN33" s="381"/>
      <c r="DO33" s="381"/>
      <c r="DP33" s="382"/>
      <c r="DQ33" s="381"/>
      <c r="DR33" s="381"/>
      <c r="DS33" s="381"/>
      <c r="DT33" s="381"/>
      <c r="DU33" s="381"/>
      <c r="DV33" s="381"/>
      <c r="DW33" s="381"/>
      <c r="DX33" s="381"/>
      <c r="DY33" s="381"/>
      <c r="DZ33" s="381"/>
      <c r="EA33" s="381"/>
      <c r="EB33" s="381"/>
      <c r="EC33" s="382"/>
    </row>
    <row r="34" spans="2:133" x14ac:dyDescent="0.2">
      <c r="C34" s="365" t="s">
        <v>338</v>
      </c>
      <c r="D34" s="381"/>
      <c r="E34" s="381"/>
      <c r="F34" s="381"/>
      <c r="G34" s="381"/>
      <c r="H34" s="381"/>
      <c r="I34" s="381"/>
      <c r="J34" s="381"/>
      <c r="K34" s="381"/>
      <c r="L34" s="381"/>
      <c r="M34" s="381"/>
      <c r="N34" s="381"/>
      <c r="O34" s="381"/>
      <c r="P34" s="382"/>
      <c r="R34" s="381">
        <v>12000</v>
      </c>
      <c r="S34" s="381">
        <v>12000</v>
      </c>
      <c r="T34" s="381"/>
      <c r="U34" s="381"/>
      <c r="V34" s="383"/>
      <c r="W34" s="381"/>
      <c r="X34" s="381"/>
      <c r="Y34" s="383"/>
      <c r="Z34" s="381"/>
      <c r="AA34" s="383"/>
      <c r="AB34" s="381"/>
      <c r="AC34" s="382"/>
      <c r="AD34" s="383"/>
      <c r="AE34" s="381"/>
      <c r="AF34" s="383"/>
      <c r="AG34" s="381"/>
      <c r="AH34" s="381"/>
      <c r="AI34" s="383"/>
      <c r="AJ34" s="381"/>
      <c r="AK34" s="381"/>
      <c r="AL34" s="381"/>
      <c r="AM34" s="381"/>
      <c r="AN34" s="381"/>
      <c r="AO34" s="381"/>
      <c r="AP34" s="382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2"/>
      <c r="BD34" s="381"/>
      <c r="BE34" s="381"/>
      <c r="BF34" s="381"/>
      <c r="BG34" s="381"/>
      <c r="BH34" s="381"/>
      <c r="BI34" s="381"/>
      <c r="BJ34" s="381"/>
      <c r="BK34" s="381"/>
      <c r="BL34" s="381"/>
      <c r="BM34" s="381"/>
      <c r="BN34" s="381"/>
      <c r="BO34" s="381"/>
      <c r="BP34" s="382"/>
      <c r="BQ34" s="381"/>
      <c r="BR34" s="381"/>
      <c r="BS34" s="381"/>
      <c r="BT34" s="381"/>
      <c r="BU34" s="381"/>
      <c r="BV34" s="381"/>
      <c r="BW34" s="381"/>
      <c r="BX34" s="381"/>
      <c r="BY34" s="381"/>
      <c r="BZ34" s="381"/>
      <c r="CA34" s="381"/>
      <c r="CB34" s="381"/>
      <c r="CC34" s="382"/>
      <c r="CD34" s="381"/>
      <c r="CE34" s="381"/>
      <c r="CF34" s="381"/>
      <c r="CG34" s="381"/>
      <c r="CH34" s="381"/>
      <c r="CI34" s="381"/>
      <c r="CJ34" s="381"/>
      <c r="CK34" s="381"/>
      <c r="CL34" s="381"/>
      <c r="CM34" s="381"/>
      <c r="CN34" s="381"/>
      <c r="CO34" s="381"/>
      <c r="CP34" s="382"/>
      <c r="CQ34" s="381"/>
      <c r="CR34" s="381"/>
      <c r="CS34" s="381"/>
      <c r="CT34" s="381"/>
      <c r="CU34" s="381"/>
      <c r="CV34" s="381"/>
      <c r="CW34" s="381"/>
      <c r="CX34" s="381"/>
      <c r="CY34" s="381"/>
      <c r="CZ34" s="381"/>
      <c r="DA34" s="381"/>
      <c r="DB34" s="381"/>
      <c r="DC34" s="382"/>
      <c r="DD34" s="381"/>
      <c r="DE34" s="381"/>
      <c r="DF34" s="381"/>
      <c r="DG34" s="381"/>
      <c r="DH34" s="381"/>
      <c r="DI34" s="381"/>
      <c r="DJ34" s="381"/>
      <c r="DK34" s="381"/>
      <c r="DL34" s="381"/>
      <c r="DM34" s="381"/>
      <c r="DN34" s="381"/>
      <c r="DO34" s="381"/>
      <c r="DP34" s="382"/>
      <c r="DQ34" s="381"/>
      <c r="DR34" s="381"/>
      <c r="DS34" s="381"/>
      <c r="DT34" s="381"/>
      <c r="DU34" s="381"/>
      <c r="DV34" s="381"/>
      <c r="DW34" s="381"/>
      <c r="DX34" s="381"/>
      <c r="DY34" s="381"/>
      <c r="DZ34" s="381"/>
      <c r="EA34" s="381"/>
      <c r="EB34" s="381"/>
      <c r="EC34" s="382"/>
    </row>
    <row r="35" spans="2:133" x14ac:dyDescent="0.2">
      <c r="D35" s="381"/>
      <c r="E35" s="381"/>
      <c r="F35" s="381"/>
      <c r="G35" s="381"/>
      <c r="H35" s="381"/>
      <c r="I35" s="381"/>
      <c r="J35" s="381"/>
      <c r="K35" s="381"/>
      <c r="L35" s="381"/>
      <c r="M35" s="381"/>
      <c r="N35" s="381"/>
      <c r="O35" s="381"/>
      <c r="P35" s="382"/>
      <c r="Q35" s="381"/>
      <c r="R35" s="381"/>
      <c r="S35" s="383"/>
      <c r="T35" s="383"/>
      <c r="U35" s="383"/>
      <c r="V35" s="383"/>
      <c r="W35" s="381"/>
      <c r="X35" s="381"/>
      <c r="Y35" s="383"/>
      <c r="Z35" s="381"/>
      <c r="AA35" s="383"/>
      <c r="AB35" s="381"/>
      <c r="AC35" s="382"/>
      <c r="AD35" s="383"/>
      <c r="AE35" s="381"/>
      <c r="AF35" s="383"/>
      <c r="AG35" s="381"/>
      <c r="AH35" s="381"/>
      <c r="AI35" s="383"/>
      <c r="AJ35" s="381"/>
      <c r="AK35" s="381"/>
      <c r="AL35" s="381"/>
      <c r="AM35" s="381"/>
      <c r="AN35" s="381"/>
      <c r="AO35" s="381"/>
      <c r="AP35" s="382">
        <f t="shared" si="33"/>
        <v>0</v>
      </c>
      <c r="AQ35" s="381"/>
      <c r="AR35" s="381"/>
      <c r="AS35" s="381"/>
      <c r="AT35" s="381"/>
      <c r="AU35" s="381"/>
      <c r="AV35" s="381"/>
      <c r="AW35" s="381"/>
      <c r="AX35" s="381"/>
      <c r="AY35" s="381"/>
      <c r="AZ35" s="381"/>
      <c r="BA35" s="381"/>
      <c r="BB35" s="381"/>
      <c r="BC35" s="382"/>
      <c r="BD35" s="381"/>
      <c r="BE35" s="381"/>
      <c r="BF35" s="381"/>
      <c r="BG35" s="381"/>
      <c r="BH35" s="381"/>
      <c r="BI35" s="381"/>
      <c r="BJ35" s="381"/>
      <c r="BK35" s="381"/>
      <c r="BL35" s="381"/>
      <c r="BM35" s="381"/>
      <c r="BN35" s="381"/>
      <c r="BO35" s="381"/>
      <c r="BP35" s="382"/>
      <c r="BQ35" s="381"/>
      <c r="BR35" s="381"/>
      <c r="BS35" s="381"/>
      <c r="BT35" s="381"/>
      <c r="BU35" s="381"/>
      <c r="BV35" s="381"/>
      <c r="BW35" s="381"/>
      <c r="BX35" s="381"/>
      <c r="BY35" s="381"/>
      <c r="BZ35" s="381"/>
      <c r="CA35" s="381"/>
      <c r="CB35" s="381"/>
      <c r="CC35" s="382"/>
      <c r="CD35" s="381"/>
      <c r="CE35" s="381"/>
      <c r="CF35" s="381"/>
      <c r="CG35" s="381"/>
      <c r="CH35" s="381"/>
      <c r="CI35" s="381"/>
      <c r="CJ35" s="381"/>
      <c r="CK35" s="381"/>
      <c r="CL35" s="381"/>
      <c r="CM35" s="381"/>
      <c r="CN35" s="381"/>
      <c r="CO35" s="381"/>
      <c r="CP35" s="382"/>
      <c r="CQ35" s="381"/>
      <c r="CR35" s="381"/>
      <c r="CS35" s="381"/>
      <c r="CT35" s="381"/>
      <c r="CU35" s="381"/>
      <c r="CV35" s="381"/>
      <c r="CW35" s="381"/>
      <c r="CX35" s="381"/>
      <c r="CY35" s="381"/>
      <c r="CZ35" s="381"/>
      <c r="DA35" s="381"/>
      <c r="DB35" s="381"/>
      <c r="DC35" s="382"/>
      <c r="DD35" s="381"/>
      <c r="DE35" s="381"/>
      <c r="DF35" s="381"/>
      <c r="DG35" s="381"/>
      <c r="DH35" s="381"/>
      <c r="DI35" s="381"/>
      <c r="DJ35" s="381"/>
      <c r="DK35" s="381"/>
      <c r="DL35" s="381"/>
      <c r="DM35" s="381"/>
      <c r="DN35" s="381"/>
      <c r="DO35" s="381"/>
      <c r="DP35" s="382"/>
      <c r="DQ35" s="381"/>
      <c r="DR35" s="381"/>
      <c r="DS35" s="381"/>
      <c r="DT35" s="381"/>
      <c r="DU35" s="381"/>
      <c r="DV35" s="381"/>
      <c r="DW35" s="381"/>
      <c r="DX35" s="381"/>
      <c r="DY35" s="381"/>
      <c r="DZ35" s="381"/>
      <c r="EA35" s="381"/>
      <c r="EB35" s="381"/>
      <c r="EC35" s="382"/>
    </row>
    <row r="36" spans="2:133" x14ac:dyDescent="0.2">
      <c r="C36" s="371" t="s">
        <v>228</v>
      </c>
      <c r="D36" s="381">
        <f t="shared" ref="D36:O36" si="203">SUM(D26:D32)</f>
        <v>0</v>
      </c>
      <c r="E36" s="381">
        <f t="shared" si="203"/>
        <v>0</v>
      </c>
      <c r="F36" s="381">
        <f t="shared" si="203"/>
        <v>0</v>
      </c>
      <c r="G36" s="381">
        <f t="shared" si="203"/>
        <v>0</v>
      </c>
      <c r="H36" s="381">
        <f t="shared" si="203"/>
        <v>0</v>
      </c>
      <c r="I36" s="381">
        <f t="shared" si="203"/>
        <v>0</v>
      </c>
      <c r="J36" s="381">
        <f t="shared" si="203"/>
        <v>0</v>
      </c>
      <c r="K36" s="381">
        <f t="shared" si="203"/>
        <v>0</v>
      </c>
      <c r="L36" s="381">
        <f t="shared" si="203"/>
        <v>50000</v>
      </c>
      <c r="M36" s="381">
        <f t="shared" si="203"/>
        <v>25200</v>
      </c>
      <c r="N36" s="381">
        <f t="shared" si="203"/>
        <v>25200</v>
      </c>
      <c r="O36" s="381">
        <f t="shared" si="203"/>
        <v>1651970</v>
      </c>
      <c r="P36" s="382">
        <f>SUM(D36:O36)</f>
        <v>1752370</v>
      </c>
      <c r="Q36" s="381">
        <f t="shared" ref="Q36:AB36" si="204">SUM(Q26:Q34)</f>
        <v>0</v>
      </c>
      <c r="R36" s="381">
        <f>SUM(R26:R34)</f>
        <v>165318</v>
      </c>
      <c r="S36" s="381">
        <f>SUM(S26:S34)</f>
        <v>169200</v>
      </c>
      <c r="T36" s="381">
        <f t="shared" si="204"/>
        <v>0</v>
      </c>
      <c r="U36" s="381">
        <f t="shared" si="204"/>
        <v>0</v>
      </c>
      <c r="V36" s="381">
        <f t="shared" si="204"/>
        <v>0</v>
      </c>
      <c r="W36" s="381">
        <f t="shared" si="204"/>
        <v>0</v>
      </c>
      <c r="X36" s="381">
        <f t="shared" si="204"/>
        <v>0</v>
      </c>
      <c r="Y36" s="381">
        <f t="shared" si="204"/>
        <v>0</v>
      </c>
      <c r="Z36" s="381">
        <f t="shared" si="204"/>
        <v>0</v>
      </c>
      <c r="AA36" s="381">
        <f t="shared" si="204"/>
        <v>0</v>
      </c>
      <c r="AB36" s="381">
        <f t="shared" si="204"/>
        <v>0</v>
      </c>
      <c r="AC36" s="382">
        <f>SUM(Q36:AB36)</f>
        <v>334518</v>
      </c>
      <c r="AD36" s="381">
        <f t="shared" ref="AD36:AO36" si="205">SUM(AD26:AD34)</f>
        <v>0</v>
      </c>
      <c r="AE36" s="381">
        <f t="shared" si="205"/>
        <v>0</v>
      </c>
      <c r="AF36" s="381">
        <f t="shared" si="205"/>
        <v>0</v>
      </c>
      <c r="AG36" s="381">
        <f t="shared" si="205"/>
        <v>0</v>
      </c>
      <c r="AH36" s="381">
        <f t="shared" si="205"/>
        <v>0</v>
      </c>
      <c r="AI36" s="381">
        <f t="shared" si="205"/>
        <v>0</v>
      </c>
      <c r="AJ36" s="381">
        <f t="shared" si="205"/>
        <v>0</v>
      </c>
      <c r="AK36" s="381">
        <f t="shared" si="205"/>
        <v>0</v>
      </c>
      <c r="AL36" s="381">
        <f t="shared" si="205"/>
        <v>0</v>
      </c>
      <c r="AM36" s="381">
        <f t="shared" si="205"/>
        <v>0</v>
      </c>
      <c r="AN36" s="381">
        <f t="shared" si="205"/>
        <v>0</v>
      </c>
      <c r="AO36" s="381">
        <f t="shared" si="205"/>
        <v>0</v>
      </c>
      <c r="AP36" s="382">
        <f t="shared" si="33"/>
        <v>0</v>
      </c>
      <c r="AQ36" s="381">
        <f t="shared" ref="AQ36:BB36" si="206">SUM(AQ26:AQ34)</f>
        <v>0</v>
      </c>
      <c r="AR36" s="381">
        <f t="shared" si="206"/>
        <v>0</v>
      </c>
      <c r="AS36" s="381">
        <f t="shared" si="206"/>
        <v>0</v>
      </c>
      <c r="AT36" s="381">
        <f t="shared" si="206"/>
        <v>0</v>
      </c>
      <c r="AU36" s="381">
        <f t="shared" si="206"/>
        <v>0</v>
      </c>
      <c r="AV36" s="381">
        <f t="shared" si="206"/>
        <v>0</v>
      </c>
      <c r="AW36" s="381">
        <f t="shared" si="206"/>
        <v>0</v>
      </c>
      <c r="AX36" s="381">
        <f t="shared" si="206"/>
        <v>0</v>
      </c>
      <c r="AY36" s="381">
        <f t="shared" si="206"/>
        <v>0</v>
      </c>
      <c r="AZ36" s="381">
        <f t="shared" si="206"/>
        <v>0</v>
      </c>
      <c r="BA36" s="381">
        <f t="shared" si="206"/>
        <v>0</v>
      </c>
      <c r="BB36" s="381">
        <f t="shared" si="206"/>
        <v>0</v>
      </c>
      <c r="BC36" s="382">
        <f>SUM(AQ36:BB36)</f>
        <v>0</v>
      </c>
      <c r="BD36" s="381">
        <f t="shared" ref="BD36:BO36" si="207">SUM(BD26:BD32)</f>
        <v>0</v>
      </c>
      <c r="BE36" s="381">
        <f t="shared" si="207"/>
        <v>0</v>
      </c>
      <c r="BF36" s="381">
        <f t="shared" si="207"/>
        <v>0</v>
      </c>
      <c r="BG36" s="381">
        <f t="shared" si="207"/>
        <v>0</v>
      </c>
      <c r="BH36" s="381">
        <f t="shared" si="207"/>
        <v>0</v>
      </c>
      <c r="BI36" s="381">
        <f t="shared" si="207"/>
        <v>0</v>
      </c>
      <c r="BJ36" s="381">
        <f t="shared" si="207"/>
        <v>0</v>
      </c>
      <c r="BK36" s="381">
        <f t="shared" si="207"/>
        <v>0</v>
      </c>
      <c r="BL36" s="381">
        <f t="shared" si="207"/>
        <v>0</v>
      </c>
      <c r="BM36" s="381">
        <f t="shared" si="207"/>
        <v>0</v>
      </c>
      <c r="BN36" s="381">
        <f t="shared" si="207"/>
        <v>0</v>
      </c>
      <c r="BO36" s="381">
        <f t="shared" si="207"/>
        <v>0</v>
      </c>
      <c r="BP36" s="382">
        <f>SUM(BD36:BO36)</f>
        <v>0</v>
      </c>
      <c r="BQ36" s="381">
        <f t="shared" ref="BQ36:CB36" si="208">SUM(BQ26:BQ31)</f>
        <v>0</v>
      </c>
      <c r="BR36" s="381">
        <f t="shared" si="208"/>
        <v>0</v>
      </c>
      <c r="BS36" s="381">
        <f t="shared" si="208"/>
        <v>0</v>
      </c>
      <c r="BT36" s="381">
        <f t="shared" si="208"/>
        <v>0</v>
      </c>
      <c r="BU36" s="381">
        <f t="shared" si="208"/>
        <v>0</v>
      </c>
      <c r="BV36" s="381">
        <f t="shared" si="208"/>
        <v>0</v>
      </c>
      <c r="BW36" s="381">
        <f t="shared" si="208"/>
        <v>0</v>
      </c>
      <c r="BX36" s="381">
        <f t="shared" si="208"/>
        <v>0</v>
      </c>
      <c r="BY36" s="381">
        <f t="shared" si="208"/>
        <v>0</v>
      </c>
      <c r="BZ36" s="381">
        <f t="shared" si="208"/>
        <v>0</v>
      </c>
      <c r="CA36" s="381">
        <f t="shared" si="208"/>
        <v>0</v>
      </c>
      <c r="CB36" s="381">
        <f t="shared" si="208"/>
        <v>0</v>
      </c>
      <c r="CC36" s="382">
        <f>SUM(BQ36:CB36)</f>
        <v>0</v>
      </c>
      <c r="CD36" s="381">
        <f t="shared" ref="CD36:CO36" si="209">SUM(CD26:CD31)</f>
        <v>0</v>
      </c>
      <c r="CE36" s="381">
        <f t="shared" si="209"/>
        <v>0</v>
      </c>
      <c r="CF36" s="381">
        <f t="shared" si="209"/>
        <v>0</v>
      </c>
      <c r="CG36" s="381">
        <f t="shared" si="209"/>
        <v>0</v>
      </c>
      <c r="CH36" s="381">
        <f t="shared" si="209"/>
        <v>0</v>
      </c>
      <c r="CI36" s="381">
        <f t="shared" si="209"/>
        <v>0</v>
      </c>
      <c r="CJ36" s="381">
        <f t="shared" si="209"/>
        <v>0</v>
      </c>
      <c r="CK36" s="381">
        <f t="shared" si="209"/>
        <v>0</v>
      </c>
      <c r="CL36" s="381">
        <f t="shared" si="209"/>
        <v>0</v>
      </c>
      <c r="CM36" s="381">
        <f t="shared" si="209"/>
        <v>0</v>
      </c>
      <c r="CN36" s="381">
        <f t="shared" si="209"/>
        <v>0</v>
      </c>
      <c r="CO36" s="381">
        <f t="shared" si="209"/>
        <v>0</v>
      </c>
      <c r="CP36" s="382">
        <f>SUM(CD36:CO36)</f>
        <v>0</v>
      </c>
      <c r="CQ36" s="381">
        <f t="shared" ref="CQ36:DB36" si="210">SUM(CQ26:CQ31)</f>
        <v>0</v>
      </c>
      <c r="CR36" s="381">
        <f t="shared" si="210"/>
        <v>0</v>
      </c>
      <c r="CS36" s="381">
        <f t="shared" si="210"/>
        <v>0</v>
      </c>
      <c r="CT36" s="381">
        <f t="shared" si="210"/>
        <v>0</v>
      </c>
      <c r="CU36" s="381">
        <f t="shared" si="210"/>
        <v>0</v>
      </c>
      <c r="CV36" s="381">
        <f t="shared" si="210"/>
        <v>0</v>
      </c>
      <c r="CW36" s="381">
        <f t="shared" si="210"/>
        <v>0</v>
      </c>
      <c r="CX36" s="381">
        <f t="shared" si="210"/>
        <v>0</v>
      </c>
      <c r="CY36" s="381">
        <f t="shared" si="210"/>
        <v>0</v>
      </c>
      <c r="CZ36" s="381">
        <f t="shared" si="210"/>
        <v>0</v>
      </c>
      <c r="DA36" s="381">
        <f t="shared" si="210"/>
        <v>0</v>
      </c>
      <c r="DB36" s="381">
        <f t="shared" si="210"/>
        <v>0</v>
      </c>
      <c r="DC36" s="382">
        <f>SUM(CQ36:DB36)</f>
        <v>0</v>
      </c>
      <c r="DD36" s="381">
        <f t="shared" ref="DD36:DN36" si="211">SUM(DD26:DD31)</f>
        <v>0</v>
      </c>
      <c r="DE36" s="381">
        <f t="shared" si="211"/>
        <v>0</v>
      </c>
      <c r="DF36" s="381">
        <f t="shared" si="211"/>
        <v>0</v>
      </c>
      <c r="DG36" s="381">
        <f t="shared" si="211"/>
        <v>0</v>
      </c>
      <c r="DH36" s="381">
        <f t="shared" si="211"/>
        <v>0</v>
      </c>
      <c r="DI36" s="381">
        <f t="shared" si="211"/>
        <v>0</v>
      </c>
      <c r="DJ36" s="381">
        <f t="shared" si="211"/>
        <v>0</v>
      </c>
      <c r="DK36" s="381">
        <f t="shared" si="211"/>
        <v>0</v>
      </c>
      <c r="DL36" s="381">
        <f t="shared" si="211"/>
        <v>0</v>
      </c>
      <c r="DM36" s="381">
        <f t="shared" si="211"/>
        <v>0</v>
      </c>
      <c r="DN36" s="381">
        <f t="shared" si="211"/>
        <v>0</v>
      </c>
      <c r="DO36" s="381">
        <f>SUM(DC36:DN36)</f>
        <v>0</v>
      </c>
      <c r="DP36" s="382">
        <f t="shared" ref="DP36:EB36" si="212">SUM(DP26:DP31)</f>
        <v>0</v>
      </c>
      <c r="DQ36" s="381">
        <f t="shared" si="212"/>
        <v>0</v>
      </c>
      <c r="DR36" s="381">
        <f t="shared" si="212"/>
        <v>0</v>
      </c>
      <c r="DS36" s="381">
        <f t="shared" si="212"/>
        <v>0</v>
      </c>
      <c r="DT36" s="381">
        <f t="shared" si="212"/>
        <v>0</v>
      </c>
      <c r="DU36" s="381">
        <f t="shared" si="212"/>
        <v>0</v>
      </c>
      <c r="DV36" s="381">
        <f t="shared" si="212"/>
        <v>0</v>
      </c>
      <c r="DW36" s="381">
        <f t="shared" si="212"/>
        <v>0</v>
      </c>
      <c r="DX36" s="381">
        <f t="shared" si="212"/>
        <v>0</v>
      </c>
      <c r="DY36" s="381">
        <f t="shared" si="212"/>
        <v>0</v>
      </c>
      <c r="DZ36" s="381">
        <f t="shared" si="212"/>
        <v>0</v>
      </c>
      <c r="EA36" s="381">
        <f t="shared" si="212"/>
        <v>0</v>
      </c>
      <c r="EB36" s="381">
        <f t="shared" si="212"/>
        <v>0</v>
      </c>
      <c r="EC36" s="382">
        <f>SUM(DQ36:EB36)</f>
        <v>0</v>
      </c>
    </row>
    <row r="37" spans="2:133" s="466" customFormat="1" x14ac:dyDescent="0.2">
      <c r="C37" s="466" t="s">
        <v>241</v>
      </c>
      <c r="D37" s="378">
        <f t="shared" ref="D37:O37" si="213">-D29-D32</f>
        <v>0</v>
      </c>
      <c r="E37" s="378">
        <f t="shared" si="213"/>
        <v>0</v>
      </c>
      <c r="F37" s="378">
        <f t="shared" si="213"/>
        <v>0</v>
      </c>
      <c r="G37" s="378">
        <f t="shared" si="213"/>
        <v>0</v>
      </c>
      <c r="H37" s="378">
        <f t="shared" si="213"/>
        <v>0</v>
      </c>
      <c r="I37" s="378">
        <f t="shared" si="213"/>
        <v>0</v>
      </c>
      <c r="J37" s="378">
        <f t="shared" si="213"/>
        <v>0</v>
      </c>
      <c r="K37" s="378">
        <f t="shared" si="213"/>
        <v>0</v>
      </c>
      <c r="L37" s="378">
        <f t="shared" si="213"/>
        <v>0</v>
      </c>
      <c r="M37" s="378">
        <f t="shared" si="213"/>
        <v>-4200</v>
      </c>
      <c r="N37" s="378">
        <f t="shared" si="213"/>
        <v>-4200</v>
      </c>
      <c r="O37" s="378">
        <f t="shared" si="213"/>
        <v>-44200</v>
      </c>
      <c r="P37" s="379"/>
      <c r="Q37" s="378">
        <f t="shared" ref="Q37:AO37" si="214">-Q29-Q32</f>
        <v>0</v>
      </c>
      <c r="R37" s="378">
        <f t="shared" si="214"/>
        <v>-24053</v>
      </c>
      <c r="S37" s="467">
        <f t="shared" si="214"/>
        <v>-26200</v>
      </c>
      <c r="T37" s="378">
        <f t="shared" si="214"/>
        <v>0</v>
      </c>
      <c r="U37" s="378">
        <f t="shared" si="214"/>
        <v>0</v>
      </c>
      <c r="V37" s="467">
        <f t="shared" si="214"/>
        <v>0</v>
      </c>
      <c r="W37" s="378">
        <f t="shared" si="214"/>
        <v>0</v>
      </c>
      <c r="X37" s="378">
        <f t="shared" si="214"/>
        <v>0</v>
      </c>
      <c r="Y37" s="467">
        <f t="shared" si="214"/>
        <v>0</v>
      </c>
      <c r="Z37" s="378">
        <f t="shared" si="214"/>
        <v>0</v>
      </c>
      <c r="AA37" s="467">
        <f t="shared" si="214"/>
        <v>0</v>
      </c>
      <c r="AB37" s="378">
        <f t="shared" si="214"/>
        <v>0</v>
      </c>
      <c r="AC37" s="379">
        <f t="shared" si="214"/>
        <v>-50253</v>
      </c>
      <c r="AD37" s="467">
        <f t="shared" si="214"/>
        <v>0</v>
      </c>
      <c r="AE37" s="378">
        <f t="shared" si="214"/>
        <v>0</v>
      </c>
      <c r="AF37" s="467">
        <f t="shared" si="214"/>
        <v>0</v>
      </c>
      <c r="AG37" s="378">
        <f t="shared" si="214"/>
        <v>0</v>
      </c>
      <c r="AH37" s="378">
        <f t="shared" si="214"/>
        <v>0</v>
      </c>
      <c r="AI37" s="467">
        <f t="shared" si="214"/>
        <v>0</v>
      </c>
      <c r="AJ37" s="378">
        <f t="shared" si="214"/>
        <v>0</v>
      </c>
      <c r="AK37" s="378">
        <f t="shared" si="214"/>
        <v>0</v>
      </c>
      <c r="AL37" s="378">
        <f t="shared" si="214"/>
        <v>0</v>
      </c>
      <c r="AM37" s="378">
        <f t="shared" si="214"/>
        <v>0</v>
      </c>
      <c r="AN37" s="378">
        <f t="shared" si="214"/>
        <v>0</v>
      </c>
      <c r="AO37" s="378">
        <f t="shared" si="214"/>
        <v>0</v>
      </c>
      <c r="AP37" s="379">
        <f t="shared" si="33"/>
        <v>0</v>
      </c>
      <c r="AQ37" s="378">
        <f t="shared" ref="AQ37:BV37" si="215">-AQ29-AQ32</f>
        <v>0</v>
      </c>
      <c r="AR37" s="378">
        <f t="shared" si="215"/>
        <v>0</v>
      </c>
      <c r="AS37" s="378">
        <f t="shared" si="215"/>
        <v>0</v>
      </c>
      <c r="AT37" s="378">
        <f t="shared" si="215"/>
        <v>0</v>
      </c>
      <c r="AU37" s="378">
        <f t="shared" si="215"/>
        <v>0</v>
      </c>
      <c r="AV37" s="378">
        <f t="shared" si="215"/>
        <v>0</v>
      </c>
      <c r="AW37" s="378">
        <f t="shared" si="215"/>
        <v>0</v>
      </c>
      <c r="AX37" s="378">
        <f t="shared" si="215"/>
        <v>0</v>
      </c>
      <c r="AY37" s="378">
        <f t="shared" si="215"/>
        <v>0</v>
      </c>
      <c r="AZ37" s="378">
        <f t="shared" si="215"/>
        <v>0</v>
      </c>
      <c r="BA37" s="378">
        <f t="shared" si="215"/>
        <v>0</v>
      </c>
      <c r="BB37" s="378">
        <f t="shared" si="215"/>
        <v>0</v>
      </c>
      <c r="BC37" s="379">
        <f t="shared" si="215"/>
        <v>0</v>
      </c>
      <c r="BD37" s="378">
        <f t="shared" si="215"/>
        <v>0</v>
      </c>
      <c r="BE37" s="378">
        <f t="shared" si="215"/>
        <v>0</v>
      </c>
      <c r="BF37" s="378">
        <f t="shared" si="215"/>
        <v>0</v>
      </c>
      <c r="BG37" s="378">
        <f t="shared" si="215"/>
        <v>0</v>
      </c>
      <c r="BH37" s="378">
        <f t="shared" si="215"/>
        <v>0</v>
      </c>
      <c r="BI37" s="378">
        <f t="shared" si="215"/>
        <v>0</v>
      </c>
      <c r="BJ37" s="378">
        <f t="shared" si="215"/>
        <v>0</v>
      </c>
      <c r="BK37" s="378">
        <f t="shared" si="215"/>
        <v>0</v>
      </c>
      <c r="BL37" s="378">
        <f t="shared" si="215"/>
        <v>0</v>
      </c>
      <c r="BM37" s="378">
        <f t="shared" si="215"/>
        <v>0</v>
      </c>
      <c r="BN37" s="378">
        <f t="shared" si="215"/>
        <v>0</v>
      </c>
      <c r="BO37" s="378">
        <f t="shared" si="215"/>
        <v>0</v>
      </c>
      <c r="BP37" s="379">
        <f t="shared" si="215"/>
        <v>0</v>
      </c>
      <c r="BQ37" s="378">
        <f t="shared" si="215"/>
        <v>0</v>
      </c>
      <c r="BR37" s="378">
        <f t="shared" si="215"/>
        <v>0</v>
      </c>
      <c r="BS37" s="378">
        <f t="shared" si="215"/>
        <v>0</v>
      </c>
      <c r="BT37" s="378">
        <f t="shared" si="215"/>
        <v>0</v>
      </c>
      <c r="BU37" s="378">
        <f t="shared" si="215"/>
        <v>0</v>
      </c>
      <c r="BV37" s="378">
        <f t="shared" si="215"/>
        <v>0</v>
      </c>
      <c r="BW37" s="378">
        <f t="shared" ref="BW37:DB37" si="216">-BW29-BW32</f>
        <v>0</v>
      </c>
      <c r="BX37" s="378">
        <f t="shared" si="216"/>
        <v>0</v>
      </c>
      <c r="BY37" s="378">
        <f t="shared" si="216"/>
        <v>0</v>
      </c>
      <c r="BZ37" s="378">
        <f t="shared" si="216"/>
        <v>0</v>
      </c>
      <c r="CA37" s="378">
        <f t="shared" si="216"/>
        <v>0</v>
      </c>
      <c r="CB37" s="378">
        <f t="shared" si="216"/>
        <v>0</v>
      </c>
      <c r="CC37" s="379">
        <f t="shared" si="216"/>
        <v>0</v>
      </c>
      <c r="CD37" s="378">
        <f t="shared" si="216"/>
        <v>0</v>
      </c>
      <c r="CE37" s="378">
        <f t="shared" si="216"/>
        <v>0</v>
      </c>
      <c r="CF37" s="378">
        <f t="shared" si="216"/>
        <v>0</v>
      </c>
      <c r="CG37" s="378">
        <f t="shared" si="216"/>
        <v>0</v>
      </c>
      <c r="CH37" s="378">
        <f t="shared" si="216"/>
        <v>0</v>
      </c>
      <c r="CI37" s="378">
        <f t="shared" si="216"/>
        <v>0</v>
      </c>
      <c r="CJ37" s="378">
        <f t="shared" si="216"/>
        <v>0</v>
      </c>
      <c r="CK37" s="378">
        <f t="shared" si="216"/>
        <v>0</v>
      </c>
      <c r="CL37" s="378">
        <f t="shared" si="216"/>
        <v>0</v>
      </c>
      <c r="CM37" s="378">
        <f t="shared" si="216"/>
        <v>0</v>
      </c>
      <c r="CN37" s="378">
        <f t="shared" si="216"/>
        <v>0</v>
      </c>
      <c r="CO37" s="378">
        <f t="shared" si="216"/>
        <v>0</v>
      </c>
      <c r="CP37" s="379">
        <f t="shared" si="216"/>
        <v>0</v>
      </c>
      <c r="CQ37" s="378">
        <f t="shared" si="216"/>
        <v>0</v>
      </c>
      <c r="CR37" s="378">
        <f t="shared" si="216"/>
        <v>0</v>
      </c>
      <c r="CS37" s="378">
        <f t="shared" si="216"/>
        <v>0</v>
      </c>
      <c r="CT37" s="378">
        <f t="shared" si="216"/>
        <v>0</v>
      </c>
      <c r="CU37" s="378">
        <f t="shared" si="216"/>
        <v>0</v>
      </c>
      <c r="CV37" s="378">
        <f t="shared" si="216"/>
        <v>0</v>
      </c>
      <c r="CW37" s="378">
        <f t="shared" si="216"/>
        <v>0</v>
      </c>
      <c r="CX37" s="378">
        <f t="shared" si="216"/>
        <v>0</v>
      </c>
      <c r="CY37" s="378">
        <f t="shared" si="216"/>
        <v>0</v>
      </c>
      <c r="CZ37" s="378">
        <f t="shared" si="216"/>
        <v>0</v>
      </c>
      <c r="DA37" s="378">
        <f t="shared" si="216"/>
        <v>0</v>
      </c>
      <c r="DB37" s="378">
        <f t="shared" si="216"/>
        <v>0</v>
      </c>
      <c r="DC37" s="379">
        <f t="shared" ref="DC37:EC37" si="217">-DC29-DC32</f>
        <v>0</v>
      </c>
      <c r="DD37" s="378">
        <f t="shared" si="217"/>
        <v>0</v>
      </c>
      <c r="DE37" s="378">
        <f t="shared" si="217"/>
        <v>0</v>
      </c>
      <c r="DF37" s="378">
        <f t="shared" si="217"/>
        <v>0</v>
      </c>
      <c r="DG37" s="378">
        <f t="shared" si="217"/>
        <v>0</v>
      </c>
      <c r="DH37" s="378">
        <f t="shared" si="217"/>
        <v>0</v>
      </c>
      <c r="DI37" s="378">
        <f t="shared" si="217"/>
        <v>0</v>
      </c>
      <c r="DJ37" s="378">
        <f t="shared" si="217"/>
        <v>0</v>
      </c>
      <c r="DK37" s="378">
        <f t="shared" si="217"/>
        <v>0</v>
      </c>
      <c r="DL37" s="378">
        <f t="shared" si="217"/>
        <v>0</v>
      </c>
      <c r="DM37" s="378">
        <f t="shared" si="217"/>
        <v>0</v>
      </c>
      <c r="DN37" s="378">
        <f t="shared" si="217"/>
        <v>0</v>
      </c>
      <c r="DO37" s="378">
        <f t="shared" si="217"/>
        <v>0</v>
      </c>
      <c r="DP37" s="379">
        <f t="shared" si="217"/>
        <v>0</v>
      </c>
      <c r="DQ37" s="378">
        <f t="shared" si="217"/>
        <v>0</v>
      </c>
      <c r="DR37" s="378">
        <f t="shared" si="217"/>
        <v>0</v>
      </c>
      <c r="DS37" s="378">
        <f t="shared" si="217"/>
        <v>0</v>
      </c>
      <c r="DT37" s="378">
        <f t="shared" si="217"/>
        <v>0</v>
      </c>
      <c r="DU37" s="378">
        <f t="shared" si="217"/>
        <v>0</v>
      </c>
      <c r="DV37" s="378">
        <f t="shared" si="217"/>
        <v>0</v>
      </c>
      <c r="DW37" s="378">
        <f t="shared" si="217"/>
        <v>0</v>
      </c>
      <c r="DX37" s="378">
        <f t="shared" si="217"/>
        <v>0</v>
      </c>
      <c r="DY37" s="378">
        <f t="shared" si="217"/>
        <v>0</v>
      </c>
      <c r="DZ37" s="378">
        <f t="shared" si="217"/>
        <v>0</v>
      </c>
      <c r="EA37" s="378">
        <f t="shared" si="217"/>
        <v>0</v>
      </c>
      <c r="EB37" s="378">
        <f t="shared" si="217"/>
        <v>0</v>
      </c>
      <c r="EC37" s="379">
        <f t="shared" si="217"/>
        <v>0</v>
      </c>
    </row>
    <row r="38" spans="2:133" x14ac:dyDescent="0.2">
      <c r="D38" s="381"/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70"/>
      <c r="Q38" s="381"/>
      <c r="R38" s="381"/>
      <c r="S38" s="383"/>
      <c r="T38" s="383"/>
      <c r="U38" s="383"/>
      <c r="V38" s="383"/>
      <c r="W38" s="381"/>
      <c r="X38" s="381"/>
      <c r="Y38" s="383"/>
      <c r="Z38" s="381"/>
      <c r="AA38" s="383"/>
      <c r="AB38" s="381"/>
      <c r="AC38" s="382"/>
      <c r="AD38" s="383"/>
      <c r="AE38" s="381"/>
      <c r="AF38" s="383"/>
      <c r="AG38" s="381"/>
      <c r="AH38" s="381"/>
      <c r="AI38" s="383"/>
      <c r="AJ38" s="381"/>
      <c r="AK38" s="381"/>
      <c r="AL38" s="381"/>
      <c r="AM38" s="381"/>
      <c r="AN38" s="381"/>
      <c r="AO38" s="381"/>
      <c r="AP38" s="382"/>
      <c r="AQ38" s="381"/>
      <c r="AR38" s="381"/>
      <c r="AS38" s="381"/>
      <c r="AT38" s="381"/>
      <c r="AU38" s="381"/>
      <c r="AV38" s="381"/>
      <c r="AW38" s="381"/>
      <c r="AX38" s="381"/>
      <c r="AY38" s="381"/>
      <c r="AZ38" s="381"/>
      <c r="BA38" s="381"/>
      <c r="BB38" s="381"/>
      <c r="BC38" s="382"/>
      <c r="BD38" s="381"/>
      <c r="BE38" s="381"/>
      <c r="BF38" s="381"/>
      <c r="BG38" s="381"/>
      <c r="BH38" s="381"/>
      <c r="BI38" s="381"/>
      <c r="BJ38" s="381"/>
      <c r="BK38" s="381"/>
      <c r="BL38" s="381"/>
      <c r="BM38" s="381"/>
      <c r="BN38" s="381"/>
      <c r="BO38" s="381"/>
      <c r="BP38" s="382"/>
      <c r="BQ38" s="381"/>
      <c r="BR38" s="381"/>
      <c r="BS38" s="381"/>
      <c r="BT38" s="381"/>
      <c r="BU38" s="381"/>
      <c r="BV38" s="381"/>
      <c r="BW38" s="381"/>
      <c r="BX38" s="381"/>
      <c r="BY38" s="381"/>
      <c r="BZ38" s="381"/>
      <c r="CA38" s="381"/>
      <c r="CB38" s="381"/>
      <c r="CC38" s="382"/>
      <c r="CD38" s="381"/>
      <c r="CE38" s="381"/>
      <c r="CF38" s="381"/>
      <c r="CG38" s="381"/>
      <c r="CH38" s="381"/>
      <c r="CI38" s="381"/>
      <c r="CJ38" s="381"/>
      <c r="CK38" s="381"/>
      <c r="CL38" s="381"/>
      <c r="CM38" s="381"/>
      <c r="CN38" s="381"/>
      <c r="CO38" s="381"/>
      <c r="CP38" s="382"/>
      <c r="CQ38" s="381"/>
      <c r="CR38" s="381"/>
      <c r="CS38" s="381"/>
      <c r="CT38" s="381"/>
      <c r="CU38" s="381"/>
      <c r="CV38" s="381"/>
      <c r="CW38" s="381"/>
      <c r="CX38" s="381"/>
      <c r="CY38" s="381"/>
      <c r="CZ38" s="381"/>
      <c r="DA38" s="381"/>
      <c r="DB38" s="381"/>
      <c r="DC38" s="382"/>
      <c r="DD38" s="381"/>
      <c r="DE38" s="381"/>
      <c r="DF38" s="381"/>
      <c r="DG38" s="381"/>
      <c r="DH38" s="381"/>
      <c r="DI38" s="381"/>
      <c r="DJ38" s="381"/>
      <c r="DK38" s="381"/>
      <c r="DL38" s="381"/>
      <c r="DM38" s="381"/>
      <c r="DN38" s="381"/>
      <c r="DO38" s="381"/>
      <c r="DP38" s="382"/>
      <c r="DQ38" s="381"/>
      <c r="DR38" s="381"/>
      <c r="DS38" s="381"/>
      <c r="DT38" s="381"/>
      <c r="DU38" s="381"/>
      <c r="DV38" s="381"/>
      <c r="DW38" s="381"/>
      <c r="DX38" s="381"/>
      <c r="DY38" s="381"/>
      <c r="DZ38" s="381"/>
      <c r="EA38" s="381"/>
      <c r="EB38" s="381"/>
      <c r="EC38" s="382"/>
    </row>
    <row r="39" spans="2:133" x14ac:dyDescent="0.2">
      <c r="C39" s="365" t="s">
        <v>227</v>
      </c>
      <c r="D39" s="381"/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>
        <v>1120000</v>
      </c>
      <c r="P39" s="384">
        <f>SUM(D39:O39)</f>
        <v>1120000</v>
      </c>
      <c r="Q39" s="381"/>
      <c r="R39" s="381"/>
      <c r="S39" s="383"/>
      <c r="T39" s="383"/>
      <c r="U39" s="383"/>
      <c r="V39" s="383"/>
      <c r="W39" s="381"/>
      <c r="X39" s="381"/>
      <c r="Y39" s="383"/>
      <c r="Z39" s="381"/>
      <c r="AA39" s="383"/>
      <c r="AB39" s="381"/>
      <c r="AC39" s="382">
        <f>SUM(Q39:AB39)</f>
        <v>0</v>
      </c>
      <c r="AD39" s="383"/>
      <c r="AE39" s="381"/>
      <c r="AF39" s="383"/>
      <c r="AG39" s="381"/>
      <c r="AH39" s="381"/>
      <c r="AI39" s="383"/>
      <c r="AJ39" s="381"/>
      <c r="AK39" s="381"/>
      <c r="AL39" s="381"/>
      <c r="AM39" s="381"/>
      <c r="AN39" s="381"/>
      <c r="AO39" s="381"/>
      <c r="AP39" s="382">
        <f>SUM(AD39:AO39)</f>
        <v>0</v>
      </c>
      <c r="AQ39" s="381"/>
      <c r="AR39" s="381"/>
      <c r="AS39" s="381"/>
      <c r="AT39" s="381"/>
      <c r="AU39" s="381"/>
      <c r="AV39" s="381"/>
      <c r="AW39" s="381"/>
      <c r="AX39" s="381"/>
      <c r="AY39" s="381"/>
      <c r="AZ39" s="381"/>
      <c r="BA39" s="381"/>
      <c r="BB39" s="381"/>
      <c r="BC39" s="382">
        <f>SUM(AQ39:BB39)</f>
        <v>0</v>
      </c>
      <c r="BD39" s="381"/>
      <c r="BE39" s="381"/>
      <c r="BF39" s="381"/>
      <c r="BG39" s="381"/>
      <c r="BH39" s="381"/>
      <c r="BI39" s="381"/>
      <c r="BJ39" s="381"/>
      <c r="BK39" s="381"/>
      <c r="BL39" s="381"/>
      <c r="BM39" s="381"/>
      <c r="BN39" s="381"/>
      <c r="BO39" s="381"/>
      <c r="BP39" s="382">
        <f>SUM(BD39:BO39)</f>
        <v>0</v>
      </c>
      <c r="BQ39" s="381"/>
      <c r="BR39" s="381"/>
      <c r="BS39" s="381"/>
      <c r="BT39" s="381"/>
      <c r="BU39" s="381"/>
      <c r="BV39" s="381"/>
      <c r="BW39" s="381"/>
      <c r="BX39" s="381"/>
      <c r="BY39" s="381"/>
      <c r="BZ39" s="381"/>
      <c r="CA39" s="381"/>
      <c r="CB39" s="381"/>
      <c r="CC39" s="382">
        <f>SUM(BQ39:CB39)</f>
        <v>0</v>
      </c>
      <c r="CD39" s="381"/>
      <c r="CE39" s="381"/>
      <c r="CF39" s="381"/>
      <c r="CG39" s="381"/>
      <c r="CH39" s="381"/>
      <c r="CI39" s="381"/>
      <c r="CJ39" s="381"/>
      <c r="CK39" s="381"/>
      <c r="CL39" s="381"/>
      <c r="CM39" s="381"/>
      <c r="CN39" s="381"/>
      <c r="CO39" s="381"/>
      <c r="CP39" s="382">
        <f>SUM(CD39:CO39)</f>
        <v>0</v>
      </c>
      <c r="CQ39" s="381"/>
      <c r="CR39" s="381"/>
      <c r="CS39" s="381"/>
      <c r="CT39" s="381"/>
      <c r="CU39" s="381"/>
      <c r="CV39" s="381"/>
      <c r="CW39" s="381"/>
      <c r="CX39" s="381"/>
      <c r="CY39" s="381"/>
      <c r="CZ39" s="381"/>
      <c r="DA39" s="381"/>
      <c r="DB39" s="381"/>
      <c r="DC39" s="382">
        <f>SUM(CQ39:DB39)</f>
        <v>0</v>
      </c>
      <c r="DD39" s="381"/>
      <c r="DE39" s="381"/>
      <c r="DF39" s="381"/>
      <c r="DG39" s="381"/>
      <c r="DH39" s="381"/>
      <c r="DI39" s="381"/>
      <c r="DJ39" s="381"/>
      <c r="DK39" s="381"/>
      <c r="DL39" s="381"/>
      <c r="DM39" s="381"/>
      <c r="DN39" s="381"/>
      <c r="DO39" s="381">
        <f>SUM(DC39:DN39)</f>
        <v>0</v>
      </c>
      <c r="DP39" s="382"/>
      <c r="DQ39" s="381"/>
      <c r="DR39" s="381"/>
      <c r="DS39" s="381"/>
      <c r="DT39" s="381"/>
      <c r="DU39" s="381"/>
      <c r="DV39" s="381"/>
      <c r="DW39" s="381"/>
      <c r="DX39" s="381"/>
      <c r="DY39" s="381"/>
      <c r="DZ39" s="381"/>
      <c r="EA39" s="381"/>
      <c r="EB39" s="381"/>
      <c r="EC39" s="382">
        <f>SUM(DQ39:EB39)</f>
        <v>0</v>
      </c>
    </row>
    <row r="40" spans="2:133" x14ac:dyDescent="0.2">
      <c r="C40" s="365" t="s">
        <v>229</v>
      </c>
      <c r="D40" s="381"/>
      <c r="E40" s="381"/>
      <c r="F40" s="381"/>
      <c r="G40" s="381"/>
      <c r="H40" s="381"/>
      <c r="I40" s="381"/>
      <c r="J40" s="381"/>
      <c r="K40" s="381"/>
      <c r="L40" s="381"/>
      <c r="M40" s="381">
        <v>50000</v>
      </c>
      <c r="N40" s="381"/>
      <c r="O40" s="381">
        <v>187200</v>
      </c>
      <c r="P40" s="384">
        <f>SUM(D40:O40)</f>
        <v>237200</v>
      </c>
      <c r="Q40" s="381"/>
      <c r="R40" s="381">
        <v>144320</v>
      </c>
      <c r="S40" s="381">
        <v>157200</v>
      </c>
      <c r="T40" s="383"/>
      <c r="U40" s="383"/>
      <c r="V40" s="383"/>
      <c r="W40" s="381"/>
      <c r="X40" s="381"/>
      <c r="Y40" s="383"/>
      <c r="Z40" s="381"/>
      <c r="AA40" s="383"/>
      <c r="AB40" s="381"/>
      <c r="AC40" s="382">
        <f>SUM(R40:AB40)</f>
        <v>301520</v>
      </c>
      <c r="AD40" s="383"/>
      <c r="AE40" s="381"/>
      <c r="AF40" s="383"/>
      <c r="AG40" s="381"/>
      <c r="AH40" s="381"/>
      <c r="AI40" s="383"/>
      <c r="AJ40" s="381"/>
      <c r="AK40" s="381"/>
      <c r="AL40" s="381"/>
      <c r="AM40" s="381"/>
      <c r="AN40" s="381"/>
      <c r="AO40" s="381"/>
      <c r="AP40" s="382">
        <f>SUM(AD40:AO40)</f>
        <v>0</v>
      </c>
      <c r="AQ40" s="381"/>
      <c r="AR40" s="381"/>
      <c r="AS40" s="381"/>
      <c r="AT40" s="381"/>
      <c r="AU40" s="381"/>
      <c r="AV40" s="381"/>
      <c r="AW40" s="381"/>
      <c r="AX40" s="381"/>
      <c r="AY40" s="381"/>
      <c r="AZ40" s="381"/>
      <c r="BA40" s="381"/>
      <c r="BB40" s="381"/>
      <c r="BC40" s="382">
        <f>SUM(AQ40:BB40)</f>
        <v>0</v>
      </c>
      <c r="BD40" s="381"/>
      <c r="BE40" s="381"/>
      <c r="BF40" s="381"/>
      <c r="BG40" s="381"/>
      <c r="BH40" s="381"/>
      <c r="BI40" s="381"/>
      <c r="BJ40" s="381"/>
      <c r="BK40" s="381"/>
      <c r="BL40" s="381"/>
      <c r="BM40" s="381"/>
      <c r="BN40" s="381"/>
      <c r="BO40" s="381"/>
      <c r="BP40" s="382">
        <f>SUM(BD40:BO40)</f>
        <v>0</v>
      </c>
      <c r="BQ40" s="381"/>
      <c r="BR40" s="381"/>
      <c r="BS40" s="381"/>
      <c r="BT40" s="381"/>
      <c r="BU40" s="381"/>
      <c r="BV40" s="381"/>
      <c r="BW40" s="381"/>
      <c r="BX40" s="381"/>
      <c r="BY40" s="381"/>
      <c r="BZ40" s="381"/>
      <c r="CA40" s="381"/>
      <c r="CB40" s="381"/>
      <c r="CC40" s="382">
        <f>SUM(BQ40:CB40)</f>
        <v>0</v>
      </c>
      <c r="CD40" s="381"/>
      <c r="CE40" s="381"/>
      <c r="CF40" s="381"/>
      <c r="CG40" s="381"/>
      <c r="CH40" s="381"/>
      <c r="CI40" s="381"/>
      <c r="CJ40" s="381"/>
      <c r="CK40" s="381"/>
      <c r="CL40" s="381"/>
      <c r="CM40" s="381"/>
      <c r="CN40" s="381"/>
      <c r="CO40" s="381"/>
      <c r="CP40" s="382">
        <f>SUM(CD40:CO40)</f>
        <v>0</v>
      </c>
      <c r="CQ40" s="381"/>
      <c r="CR40" s="381"/>
      <c r="CS40" s="381"/>
      <c r="CT40" s="381"/>
      <c r="CU40" s="381"/>
      <c r="CV40" s="381"/>
      <c r="CW40" s="381"/>
      <c r="CX40" s="381"/>
      <c r="CY40" s="381"/>
      <c r="CZ40" s="381"/>
      <c r="DA40" s="381"/>
      <c r="DB40" s="381"/>
      <c r="DC40" s="382">
        <f>SUM(CQ40:DB40)</f>
        <v>0</v>
      </c>
      <c r="DD40" s="381"/>
      <c r="DE40" s="381"/>
      <c r="DF40" s="381"/>
      <c r="DG40" s="381"/>
      <c r="DH40" s="381"/>
      <c r="DI40" s="381"/>
      <c r="DJ40" s="381"/>
      <c r="DK40" s="381"/>
      <c r="DL40" s="381"/>
      <c r="DM40" s="381"/>
      <c r="DN40" s="381"/>
      <c r="DO40" s="381">
        <f>SUM(DC40:DN40)</f>
        <v>0</v>
      </c>
      <c r="DP40" s="382"/>
      <c r="DQ40" s="381"/>
      <c r="DR40" s="381"/>
      <c r="DS40" s="381"/>
      <c r="DT40" s="381"/>
      <c r="DU40" s="381"/>
      <c r="DV40" s="381"/>
      <c r="DW40" s="381"/>
      <c r="DX40" s="381"/>
      <c r="DY40" s="381"/>
      <c r="DZ40" s="381"/>
      <c r="EA40" s="381"/>
      <c r="EB40" s="381"/>
      <c r="EC40" s="382">
        <f>SUM(DQ40:EB40)</f>
        <v>0</v>
      </c>
    </row>
    <row r="41" spans="2:133" x14ac:dyDescent="0.2">
      <c r="C41" s="365" t="s">
        <v>237</v>
      </c>
      <c r="D41" s="381"/>
      <c r="E41" s="381"/>
      <c r="F41" s="381"/>
      <c r="G41" s="381"/>
      <c r="H41" s="381"/>
      <c r="I41" s="381"/>
      <c r="J41" s="381"/>
      <c r="K41" s="381"/>
      <c r="L41" s="381"/>
      <c r="M41" s="381"/>
      <c r="N41" s="381"/>
      <c r="O41" s="381">
        <v>250000</v>
      </c>
      <c r="P41" s="384"/>
      <c r="Q41" s="381"/>
      <c r="R41" s="381"/>
      <c r="S41" s="383"/>
      <c r="T41" s="383"/>
      <c r="U41" s="383"/>
      <c r="V41" s="383"/>
      <c r="W41" s="381"/>
      <c r="X41" s="381"/>
      <c r="Y41" s="383"/>
      <c r="Z41" s="381"/>
      <c r="AA41" s="383"/>
      <c r="AB41" s="381"/>
      <c r="AC41" s="382"/>
      <c r="AD41" s="383"/>
      <c r="AE41" s="381"/>
      <c r="AF41" s="383"/>
      <c r="AG41" s="381"/>
      <c r="AH41" s="381"/>
      <c r="AI41" s="383"/>
      <c r="AJ41" s="381"/>
      <c r="AK41" s="381"/>
      <c r="AL41" s="381"/>
      <c r="AM41" s="381"/>
      <c r="AN41" s="381"/>
      <c r="AO41" s="381"/>
      <c r="AP41" s="382"/>
      <c r="AQ41" s="381"/>
      <c r="AR41" s="381"/>
      <c r="AS41" s="381"/>
      <c r="AT41" s="381"/>
      <c r="AU41" s="381"/>
      <c r="AV41" s="381"/>
      <c r="AW41" s="381"/>
      <c r="AX41" s="381"/>
      <c r="AY41" s="381"/>
      <c r="AZ41" s="381"/>
      <c r="BA41" s="381"/>
      <c r="BB41" s="381"/>
      <c r="BC41" s="382"/>
      <c r="BD41" s="381"/>
      <c r="BE41" s="381"/>
      <c r="BF41" s="381"/>
      <c r="BG41" s="381"/>
      <c r="BH41" s="381"/>
      <c r="BI41" s="381"/>
      <c r="BJ41" s="381"/>
      <c r="BK41" s="381"/>
      <c r="BL41" s="381"/>
      <c r="BM41" s="381"/>
      <c r="BN41" s="381"/>
      <c r="BO41" s="381"/>
      <c r="BP41" s="382"/>
      <c r="BQ41" s="381"/>
      <c r="BR41" s="381"/>
      <c r="BS41" s="381"/>
      <c r="BT41" s="381"/>
      <c r="BU41" s="381"/>
      <c r="BV41" s="381"/>
      <c r="BW41" s="381"/>
      <c r="BX41" s="381"/>
      <c r="BY41" s="381"/>
      <c r="BZ41" s="381"/>
      <c r="CA41" s="381"/>
      <c r="CB41" s="381"/>
      <c r="CC41" s="382"/>
      <c r="CD41" s="381"/>
      <c r="CE41" s="381"/>
      <c r="CF41" s="381"/>
      <c r="CG41" s="381"/>
      <c r="CH41" s="381"/>
      <c r="CI41" s="381"/>
      <c r="CJ41" s="381"/>
      <c r="CK41" s="381"/>
      <c r="CL41" s="381"/>
      <c r="CM41" s="381"/>
      <c r="CN41" s="381"/>
      <c r="CO41" s="381"/>
      <c r="CP41" s="382"/>
      <c r="CQ41" s="381"/>
      <c r="CR41" s="381"/>
      <c r="CS41" s="381"/>
      <c r="CT41" s="381"/>
      <c r="CU41" s="381"/>
      <c r="CV41" s="381"/>
      <c r="CW41" s="381"/>
      <c r="CX41" s="381"/>
      <c r="CY41" s="381"/>
      <c r="CZ41" s="381"/>
      <c r="DA41" s="381"/>
      <c r="DB41" s="381"/>
      <c r="DC41" s="382"/>
      <c r="DD41" s="381"/>
      <c r="DE41" s="381"/>
      <c r="DF41" s="381"/>
      <c r="DG41" s="381"/>
      <c r="DH41" s="381"/>
      <c r="DI41" s="381"/>
      <c r="DJ41" s="381"/>
      <c r="DK41" s="381"/>
      <c r="DL41" s="381"/>
      <c r="DM41" s="381"/>
      <c r="DN41" s="381"/>
      <c r="DO41" s="381"/>
      <c r="DP41" s="382"/>
      <c r="DQ41" s="381"/>
      <c r="DR41" s="381"/>
      <c r="DS41" s="381"/>
      <c r="DT41" s="381"/>
      <c r="DU41" s="381"/>
      <c r="DV41" s="381"/>
      <c r="DW41" s="381"/>
      <c r="DX41" s="381"/>
      <c r="DY41" s="381"/>
      <c r="DZ41" s="381"/>
      <c r="EA41" s="381"/>
      <c r="EB41" s="381"/>
      <c r="EC41" s="382"/>
    </row>
    <row r="42" spans="2:133" x14ac:dyDescent="0.2">
      <c r="D42" s="381"/>
      <c r="E42" s="381"/>
      <c r="F42" s="381"/>
      <c r="G42" s="381"/>
      <c r="H42" s="381"/>
      <c r="I42" s="381"/>
      <c r="J42" s="381"/>
      <c r="K42" s="381"/>
      <c r="L42" s="381"/>
      <c r="M42" s="381"/>
      <c r="N42" s="381"/>
      <c r="O42" s="381"/>
      <c r="P42" s="370"/>
      <c r="Q42" s="381"/>
      <c r="R42" s="381"/>
      <c r="S42" s="383"/>
      <c r="T42" s="383"/>
      <c r="U42" s="383"/>
      <c r="V42" s="383"/>
      <c r="W42" s="381"/>
      <c r="X42" s="381"/>
      <c r="Y42" s="381"/>
      <c r="Z42" s="381"/>
      <c r="AA42" s="381"/>
      <c r="AB42" s="381"/>
      <c r="AC42" s="382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2"/>
      <c r="AQ42" s="381"/>
      <c r="AR42" s="381"/>
      <c r="AS42" s="381"/>
      <c r="AT42" s="381"/>
      <c r="AU42" s="381"/>
      <c r="AV42" s="381"/>
      <c r="AW42" s="381"/>
      <c r="AX42" s="381"/>
      <c r="AY42" s="381"/>
      <c r="AZ42" s="381"/>
      <c r="BA42" s="381"/>
      <c r="BB42" s="381"/>
      <c r="BC42" s="382"/>
      <c r="BD42" s="381"/>
      <c r="BE42" s="381"/>
      <c r="BF42" s="381"/>
      <c r="BG42" s="381"/>
      <c r="BH42" s="381"/>
      <c r="BI42" s="381"/>
      <c r="BJ42" s="381"/>
      <c r="BK42" s="381"/>
      <c r="BL42" s="381"/>
      <c r="BM42" s="381"/>
      <c r="BN42" s="381"/>
      <c r="BO42" s="381"/>
      <c r="BP42" s="382"/>
      <c r="BQ42" s="381"/>
      <c r="BR42" s="381"/>
      <c r="BS42" s="381"/>
      <c r="BT42" s="381"/>
      <c r="BU42" s="381"/>
      <c r="BV42" s="381"/>
      <c r="BW42" s="381"/>
      <c r="BX42" s="381"/>
      <c r="BY42" s="381"/>
      <c r="BZ42" s="381"/>
      <c r="CA42" s="381"/>
      <c r="CB42" s="381"/>
      <c r="CC42" s="382"/>
      <c r="CD42" s="381"/>
      <c r="CE42" s="381"/>
      <c r="CF42" s="381"/>
      <c r="CG42" s="381"/>
      <c r="CH42" s="381"/>
      <c r="CI42" s="381"/>
      <c r="CJ42" s="381"/>
      <c r="CK42" s="381"/>
      <c r="CL42" s="381"/>
      <c r="CM42" s="381"/>
      <c r="CN42" s="381"/>
      <c r="CO42" s="381"/>
      <c r="CP42" s="382"/>
      <c r="CQ42" s="381"/>
      <c r="CR42" s="381"/>
      <c r="CS42" s="381"/>
      <c r="CT42" s="381"/>
      <c r="CU42" s="381"/>
      <c r="CV42" s="381"/>
      <c r="CW42" s="381"/>
      <c r="CX42" s="381"/>
      <c r="CY42" s="381"/>
      <c r="CZ42" s="381"/>
      <c r="DA42" s="381"/>
      <c r="DB42" s="381"/>
      <c r="DC42" s="382"/>
      <c r="DD42" s="381"/>
      <c r="DE42" s="381"/>
      <c r="DF42" s="381"/>
      <c r="DG42" s="381"/>
      <c r="DH42" s="381"/>
      <c r="DI42" s="381"/>
      <c r="DJ42" s="381"/>
      <c r="DK42" s="381"/>
      <c r="DL42" s="381"/>
      <c r="DM42" s="381"/>
      <c r="DN42" s="381"/>
      <c r="DO42" s="381"/>
      <c r="DP42" s="382"/>
      <c r="DQ42" s="381"/>
      <c r="DR42" s="381"/>
      <c r="DS42" s="381"/>
      <c r="DT42" s="381"/>
      <c r="DU42" s="381"/>
      <c r="DV42" s="381"/>
      <c r="DW42" s="381"/>
      <c r="DX42" s="381"/>
      <c r="DY42" s="381"/>
      <c r="DZ42" s="381"/>
      <c r="EA42" s="381"/>
      <c r="EB42" s="381"/>
      <c r="EC42" s="382"/>
    </row>
    <row r="43" spans="2:133" s="381" customFormat="1" x14ac:dyDescent="0.2">
      <c r="B43" s="365"/>
      <c r="C43" s="385" t="s">
        <v>230</v>
      </c>
      <c r="D43" s="381">
        <f>SUM(D39:D41)</f>
        <v>0</v>
      </c>
      <c r="E43" s="381">
        <f t="shared" ref="E43:N43" si="218">SUM(E39:E41)</f>
        <v>0</v>
      </c>
      <c r="F43" s="381">
        <f t="shared" si="218"/>
        <v>0</v>
      </c>
      <c r="G43" s="381">
        <f t="shared" si="218"/>
        <v>0</v>
      </c>
      <c r="H43" s="381">
        <f t="shared" si="218"/>
        <v>0</v>
      </c>
      <c r="I43" s="381">
        <f t="shared" si="218"/>
        <v>0</v>
      </c>
      <c r="J43" s="381">
        <f t="shared" si="218"/>
        <v>0</v>
      </c>
      <c r="K43" s="381">
        <f t="shared" si="218"/>
        <v>0</v>
      </c>
      <c r="L43" s="381">
        <f t="shared" si="218"/>
        <v>0</v>
      </c>
      <c r="M43" s="381">
        <f t="shared" si="218"/>
        <v>50000</v>
      </c>
      <c r="N43" s="381">
        <f t="shared" si="218"/>
        <v>0</v>
      </c>
      <c r="O43" s="381">
        <f>SUM(O39:O41)</f>
        <v>1557200</v>
      </c>
      <c r="P43" s="382">
        <f>SUM(D43:O43)</f>
        <v>1607200</v>
      </c>
      <c r="Q43" s="381">
        <f>SUM(Q39:Q41)</f>
        <v>0</v>
      </c>
      <c r="R43" s="381">
        <f t="shared" ref="R43:AB43" si="219">SUM(R39:R41)</f>
        <v>144320</v>
      </c>
      <c r="S43" s="381">
        <f t="shared" si="219"/>
        <v>157200</v>
      </c>
      <c r="T43" s="381">
        <f t="shared" si="219"/>
        <v>0</v>
      </c>
      <c r="U43" s="381">
        <f t="shared" si="219"/>
        <v>0</v>
      </c>
      <c r="V43" s="381">
        <f t="shared" si="219"/>
        <v>0</v>
      </c>
      <c r="W43" s="381">
        <f t="shared" si="219"/>
        <v>0</v>
      </c>
      <c r="X43" s="381">
        <f t="shared" si="219"/>
        <v>0</v>
      </c>
      <c r="Y43" s="381">
        <f t="shared" si="219"/>
        <v>0</v>
      </c>
      <c r="Z43" s="381">
        <f t="shared" si="219"/>
        <v>0</v>
      </c>
      <c r="AA43" s="381">
        <f>SUM(AA39:AA41)</f>
        <v>0</v>
      </c>
      <c r="AB43" s="381">
        <f t="shared" si="219"/>
        <v>0</v>
      </c>
      <c r="AC43" s="382">
        <f>SUM(Q43:AB43)</f>
        <v>301520</v>
      </c>
      <c r="AD43" s="381">
        <f>SUM(AD39:AD41)</f>
        <v>0</v>
      </c>
      <c r="AE43" s="381">
        <f t="shared" ref="AE43:AO43" si="220">SUM(AE39:AE41)</f>
        <v>0</v>
      </c>
      <c r="AF43" s="381">
        <f t="shared" si="220"/>
        <v>0</v>
      </c>
      <c r="AG43" s="381">
        <f t="shared" si="220"/>
        <v>0</v>
      </c>
      <c r="AH43" s="381">
        <f t="shared" si="220"/>
        <v>0</v>
      </c>
      <c r="AI43" s="381">
        <f t="shared" si="220"/>
        <v>0</v>
      </c>
      <c r="AJ43" s="381">
        <f t="shared" si="220"/>
        <v>0</v>
      </c>
      <c r="AK43" s="381">
        <f t="shared" si="220"/>
        <v>0</v>
      </c>
      <c r="AL43" s="381">
        <f t="shared" si="220"/>
        <v>0</v>
      </c>
      <c r="AM43" s="381">
        <f t="shared" si="220"/>
        <v>0</v>
      </c>
      <c r="AN43" s="381">
        <f t="shared" si="220"/>
        <v>0</v>
      </c>
      <c r="AO43" s="381">
        <f t="shared" si="220"/>
        <v>0</v>
      </c>
      <c r="AP43" s="382">
        <f>SUM(AD43:AO43)</f>
        <v>0</v>
      </c>
      <c r="AQ43" s="381">
        <f>SUM(AQ39:AQ41)</f>
        <v>0</v>
      </c>
      <c r="AR43" s="381">
        <f t="shared" ref="AR43:BB43" si="221">SUM(AR39:AR41)</f>
        <v>0</v>
      </c>
      <c r="AS43" s="381">
        <f t="shared" si="221"/>
        <v>0</v>
      </c>
      <c r="AT43" s="381">
        <f t="shared" si="221"/>
        <v>0</v>
      </c>
      <c r="AU43" s="381">
        <f t="shared" si="221"/>
        <v>0</v>
      </c>
      <c r="AV43" s="381">
        <f t="shared" si="221"/>
        <v>0</v>
      </c>
      <c r="AW43" s="381">
        <f t="shared" si="221"/>
        <v>0</v>
      </c>
      <c r="AX43" s="381">
        <f t="shared" si="221"/>
        <v>0</v>
      </c>
      <c r="AY43" s="381">
        <f t="shared" si="221"/>
        <v>0</v>
      </c>
      <c r="AZ43" s="381">
        <f t="shared" si="221"/>
        <v>0</v>
      </c>
      <c r="BA43" s="381">
        <f t="shared" si="221"/>
        <v>0</v>
      </c>
      <c r="BB43" s="381">
        <f t="shared" si="221"/>
        <v>0</v>
      </c>
      <c r="BC43" s="382">
        <f>SUM(AQ43:BB43)</f>
        <v>0</v>
      </c>
      <c r="BD43" s="381">
        <f>+BD39+BD40+BD41</f>
        <v>0</v>
      </c>
      <c r="BE43" s="381">
        <f t="shared" ref="BE43:BO43" si="222">+BE39+BE40+BE41</f>
        <v>0</v>
      </c>
      <c r="BF43" s="381">
        <f t="shared" si="222"/>
        <v>0</v>
      </c>
      <c r="BG43" s="381">
        <f t="shared" si="222"/>
        <v>0</v>
      </c>
      <c r="BH43" s="381">
        <f t="shared" si="222"/>
        <v>0</v>
      </c>
      <c r="BI43" s="381">
        <f t="shared" si="222"/>
        <v>0</v>
      </c>
      <c r="BJ43" s="381">
        <f t="shared" si="222"/>
        <v>0</v>
      </c>
      <c r="BK43" s="381">
        <f t="shared" si="222"/>
        <v>0</v>
      </c>
      <c r="BL43" s="381">
        <f t="shared" si="222"/>
        <v>0</v>
      </c>
      <c r="BM43" s="381">
        <f t="shared" si="222"/>
        <v>0</v>
      </c>
      <c r="BN43" s="381">
        <f t="shared" si="222"/>
        <v>0</v>
      </c>
      <c r="BO43" s="381">
        <f t="shared" si="222"/>
        <v>0</v>
      </c>
      <c r="BP43" s="382">
        <f>SUM(BD43:BO43)</f>
        <v>0</v>
      </c>
      <c r="BQ43" s="381">
        <f>SUM(BQ39:BQ41)</f>
        <v>0</v>
      </c>
      <c r="BR43" s="381">
        <f t="shared" ref="BR43:CB43" si="223">SUM(BR39:BR41)</f>
        <v>0</v>
      </c>
      <c r="BS43" s="381">
        <f t="shared" si="223"/>
        <v>0</v>
      </c>
      <c r="BT43" s="381">
        <f t="shared" si="223"/>
        <v>0</v>
      </c>
      <c r="BU43" s="381">
        <f t="shared" si="223"/>
        <v>0</v>
      </c>
      <c r="BV43" s="381">
        <f t="shared" si="223"/>
        <v>0</v>
      </c>
      <c r="BW43" s="381">
        <f t="shared" si="223"/>
        <v>0</v>
      </c>
      <c r="BX43" s="381">
        <f t="shared" si="223"/>
        <v>0</v>
      </c>
      <c r="BY43" s="381">
        <f t="shared" si="223"/>
        <v>0</v>
      </c>
      <c r="BZ43" s="381">
        <f t="shared" si="223"/>
        <v>0</v>
      </c>
      <c r="CA43" s="381">
        <f t="shared" si="223"/>
        <v>0</v>
      </c>
      <c r="CB43" s="381">
        <f t="shared" si="223"/>
        <v>0</v>
      </c>
      <c r="CC43" s="382">
        <f>SUM(BQ43:CB43)</f>
        <v>0</v>
      </c>
      <c r="CD43" s="381">
        <f>SUM(CD39:CD41)</f>
        <v>0</v>
      </c>
      <c r="CE43" s="381">
        <f t="shared" ref="CE43:CO43" si="224">SUM(CE39:CE41)</f>
        <v>0</v>
      </c>
      <c r="CF43" s="381">
        <f t="shared" si="224"/>
        <v>0</v>
      </c>
      <c r="CG43" s="381">
        <f t="shared" si="224"/>
        <v>0</v>
      </c>
      <c r="CH43" s="381">
        <f t="shared" si="224"/>
        <v>0</v>
      </c>
      <c r="CI43" s="381">
        <f t="shared" si="224"/>
        <v>0</v>
      </c>
      <c r="CJ43" s="381">
        <f t="shared" si="224"/>
        <v>0</v>
      </c>
      <c r="CK43" s="381">
        <f t="shared" si="224"/>
        <v>0</v>
      </c>
      <c r="CL43" s="381">
        <f t="shared" si="224"/>
        <v>0</v>
      </c>
      <c r="CM43" s="381">
        <f t="shared" si="224"/>
        <v>0</v>
      </c>
      <c r="CN43" s="381">
        <f t="shared" si="224"/>
        <v>0</v>
      </c>
      <c r="CO43" s="381">
        <f t="shared" si="224"/>
        <v>0</v>
      </c>
      <c r="CP43" s="382">
        <f>SUM(CD43:CO43)</f>
        <v>0</v>
      </c>
      <c r="CQ43" s="381">
        <f>SUM(CQ39:CQ41)</f>
        <v>0</v>
      </c>
      <c r="CR43" s="381">
        <f t="shared" ref="CR43:DB43" si="225">SUM(CR39:CR41)</f>
        <v>0</v>
      </c>
      <c r="CS43" s="381">
        <f t="shared" si="225"/>
        <v>0</v>
      </c>
      <c r="CT43" s="381">
        <f t="shared" si="225"/>
        <v>0</v>
      </c>
      <c r="CU43" s="381">
        <f t="shared" si="225"/>
        <v>0</v>
      </c>
      <c r="CV43" s="381">
        <f t="shared" si="225"/>
        <v>0</v>
      </c>
      <c r="CW43" s="381">
        <f t="shared" si="225"/>
        <v>0</v>
      </c>
      <c r="CX43" s="381">
        <f t="shared" si="225"/>
        <v>0</v>
      </c>
      <c r="CY43" s="381">
        <f t="shared" si="225"/>
        <v>0</v>
      </c>
      <c r="CZ43" s="381">
        <f t="shared" si="225"/>
        <v>0</v>
      </c>
      <c r="DA43" s="381">
        <f t="shared" si="225"/>
        <v>0</v>
      </c>
      <c r="DB43" s="381">
        <f t="shared" si="225"/>
        <v>0</v>
      </c>
      <c r="DC43" s="382">
        <f>SUM(CQ43:DB43)</f>
        <v>0</v>
      </c>
      <c r="DD43" s="381">
        <f>SUM(DD39:DD41)</f>
        <v>0</v>
      </c>
      <c r="DE43" s="381">
        <f t="shared" ref="DE43:DN43" si="226">SUM(DE39:DE41)</f>
        <v>0</v>
      </c>
      <c r="DF43" s="381">
        <f t="shared" si="226"/>
        <v>0</v>
      </c>
      <c r="DG43" s="381">
        <f t="shared" si="226"/>
        <v>0</v>
      </c>
      <c r="DH43" s="381">
        <f t="shared" si="226"/>
        <v>0</v>
      </c>
      <c r="DI43" s="381">
        <f t="shared" si="226"/>
        <v>0</v>
      </c>
      <c r="DJ43" s="381">
        <f t="shared" si="226"/>
        <v>0</v>
      </c>
      <c r="DK43" s="381">
        <f t="shared" si="226"/>
        <v>0</v>
      </c>
      <c r="DL43" s="381">
        <f t="shared" si="226"/>
        <v>0</v>
      </c>
      <c r="DM43" s="381">
        <f t="shared" si="226"/>
        <v>0</v>
      </c>
      <c r="DN43" s="381">
        <f t="shared" si="226"/>
        <v>0</v>
      </c>
      <c r="DO43" s="381">
        <f>SUM(DC43:DN43)</f>
        <v>0</v>
      </c>
      <c r="DP43" s="382">
        <f>SUM(DP39:DP41)</f>
        <v>0</v>
      </c>
      <c r="DQ43" s="381">
        <f t="shared" ref="DQ43:EB43" si="227">SUM(DQ39:DQ41)</f>
        <v>0</v>
      </c>
      <c r="DR43" s="381">
        <f t="shared" si="227"/>
        <v>0</v>
      </c>
      <c r="DS43" s="381">
        <f t="shared" si="227"/>
        <v>0</v>
      </c>
      <c r="DT43" s="381">
        <f t="shared" si="227"/>
        <v>0</v>
      </c>
      <c r="DU43" s="381">
        <f t="shared" si="227"/>
        <v>0</v>
      </c>
      <c r="DV43" s="381">
        <f t="shared" si="227"/>
        <v>0</v>
      </c>
      <c r="DW43" s="381">
        <f t="shared" si="227"/>
        <v>0</v>
      </c>
      <c r="DX43" s="381">
        <f t="shared" si="227"/>
        <v>0</v>
      </c>
      <c r="DY43" s="381">
        <f t="shared" si="227"/>
        <v>0</v>
      </c>
      <c r="DZ43" s="381">
        <f t="shared" si="227"/>
        <v>0</v>
      </c>
      <c r="EA43" s="381">
        <f t="shared" si="227"/>
        <v>0</v>
      </c>
      <c r="EB43" s="381">
        <f t="shared" si="227"/>
        <v>0</v>
      </c>
      <c r="EC43" s="382">
        <f>SUM(DQ43:EB43)</f>
        <v>0</v>
      </c>
    </row>
    <row r="44" spans="2:133" x14ac:dyDescent="0.2">
      <c r="D44" s="383"/>
      <c r="E44" s="383"/>
      <c r="F44" s="383"/>
      <c r="G44" s="383"/>
      <c r="H44" s="383"/>
      <c r="I44" s="383"/>
      <c r="J44" s="383"/>
      <c r="K44" s="383"/>
      <c r="L44" s="383"/>
      <c r="M44" s="383"/>
      <c r="N44" s="383"/>
      <c r="O44" s="383"/>
    </row>
    <row r="45" spans="2:133" s="371" customFormat="1" x14ac:dyDescent="0.2">
      <c r="B45" s="365"/>
      <c r="C45" s="371" t="s">
        <v>236</v>
      </c>
      <c r="D45" s="386">
        <f>+D19-D36+D43</f>
        <v>5778.0098446542979</v>
      </c>
      <c r="E45" s="386">
        <f t="shared" ref="E45:O45" si="228">D45+E24-E36+E43</f>
        <v>13324.019689308603</v>
      </c>
      <c r="F45" s="386">
        <f t="shared" si="228"/>
        <v>22770.029533962908</v>
      </c>
      <c r="G45" s="386">
        <f t="shared" si="228"/>
        <v>38648.039378617206</v>
      </c>
      <c r="H45" s="386">
        <f t="shared" si="228"/>
        <v>56194.049223271511</v>
      </c>
      <c r="I45" s="386">
        <f t="shared" si="228"/>
        <v>74140.059067925817</v>
      </c>
      <c r="J45" s="386">
        <f t="shared" si="228"/>
        <v>85237.831412580112</v>
      </c>
      <c r="K45" s="386">
        <f t="shared" si="228"/>
        <v>99835.603757234436</v>
      </c>
      <c r="L45" s="386">
        <f t="shared" si="228"/>
        <v>65133.376101888745</v>
      </c>
      <c r="M45" s="386">
        <f t="shared" si="228"/>
        <v>106931.14844654303</v>
      </c>
      <c r="N45" s="386">
        <f t="shared" si="228"/>
        <v>100933.92079119736</v>
      </c>
      <c r="O45" s="386">
        <f t="shared" si="228"/>
        <v>17843.939802518347</v>
      </c>
      <c r="P45" s="386"/>
      <c r="Q45" s="386">
        <f>O45+Q24-Q36+Q43</f>
        <v>51639.345496195485</v>
      </c>
      <c r="R45" s="386">
        <f t="shared" ref="R45:AB45" si="229">Q45+R24-R36+R43</f>
        <v>-9913.2488101273193</v>
      </c>
      <c r="S45" s="386">
        <f t="shared" si="229"/>
        <v>2241.2522167922289</v>
      </c>
      <c r="T45" s="386">
        <f t="shared" si="229"/>
        <v>28775.753243711777</v>
      </c>
      <c r="U45" s="386">
        <f t="shared" si="229"/>
        <v>19098.254270631383</v>
      </c>
      <c r="V45" s="386">
        <f t="shared" si="229"/>
        <v>38445.755297550932</v>
      </c>
      <c r="W45" s="386">
        <f t="shared" si="229"/>
        <v>53421.645524833933</v>
      </c>
      <c r="X45" s="386">
        <f t="shared" si="229"/>
        <v>70947.535752116848</v>
      </c>
      <c r="Y45" s="386">
        <f t="shared" si="229"/>
        <v>91023.425979399821</v>
      </c>
      <c r="Z45" s="386">
        <f t="shared" si="229"/>
        <v>101649.31620668282</v>
      </c>
      <c r="AA45" s="386">
        <f t="shared" si="229"/>
        <v>126825.20643396571</v>
      </c>
      <c r="AB45" s="386">
        <f t="shared" si="229"/>
        <v>154551.09666124859</v>
      </c>
      <c r="AC45" s="386"/>
      <c r="AD45" s="386">
        <f>AB45+AD24-AD36+AD43</f>
        <v>178182.73040922952</v>
      </c>
      <c r="AE45" s="386">
        <f t="shared" ref="AE45:AO45" si="230">AD45+AE24-AE36+AE43</f>
        <v>209293.62063651241</v>
      </c>
      <c r="AF45" s="386">
        <f t="shared" si="230"/>
        <v>232013.51086379547</v>
      </c>
      <c r="AG45" s="386">
        <f t="shared" si="230"/>
        <v>267874.4010910783</v>
      </c>
      <c r="AH45" s="386">
        <f t="shared" si="230"/>
        <v>305535.2913183613</v>
      </c>
      <c r="AI45" s="386">
        <f t="shared" si="230"/>
        <v>344996.18154564418</v>
      </c>
      <c r="AJ45" s="386">
        <f t="shared" si="230"/>
        <v>384457.07177292719</v>
      </c>
      <c r="AK45" s="386">
        <f t="shared" si="230"/>
        <v>423917.96200021007</v>
      </c>
      <c r="AL45" s="386">
        <f t="shared" si="230"/>
        <v>463378.85222749307</v>
      </c>
      <c r="AM45" s="386">
        <f t="shared" si="230"/>
        <v>502839.74245477596</v>
      </c>
      <c r="AN45" s="386">
        <f t="shared" si="230"/>
        <v>542300.63268205896</v>
      </c>
      <c r="AO45" s="386">
        <f t="shared" si="230"/>
        <v>581761.52290934185</v>
      </c>
      <c r="AP45" s="386"/>
      <c r="AQ45" s="386">
        <f>AO45+AQ24-AQ36+AQ43</f>
        <v>637320.34732380765</v>
      </c>
      <c r="AR45" s="386">
        <f t="shared" ref="AR45:BB45" si="231">AQ45+AR24-AR36+AR43</f>
        <v>680341.23755109054</v>
      </c>
      <c r="AS45" s="386">
        <f t="shared" si="231"/>
        <v>712421.12777837366</v>
      </c>
      <c r="AT45" s="386">
        <f t="shared" si="231"/>
        <v>755842.01800565654</v>
      </c>
      <c r="AU45" s="386">
        <f t="shared" si="231"/>
        <v>799262.90823293943</v>
      </c>
      <c r="AV45" s="386">
        <f t="shared" si="231"/>
        <v>842683.79846022266</v>
      </c>
      <c r="AW45" s="386">
        <f t="shared" si="231"/>
        <v>886104.68868750567</v>
      </c>
      <c r="AX45" s="386">
        <f t="shared" si="231"/>
        <v>929525.57891478855</v>
      </c>
      <c r="AY45" s="386">
        <f t="shared" si="231"/>
        <v>972946.46914207144</v>
      </c>
      <c r="AZ45" s="386">
        <f t="shared" si="231"/>
        <v>1016367.3593693546</v>
      </c>
      <c r="BA45" s="386">
        <f t="shared" si="231"/>
        <v>1059788.2495966377</v>
      </c>
      <c r="BB45" s="386">
        <f t="shared" si="231"/>
        <v>1103209.1398239206</v>
      </c>
      <c r="BC45" s="386"/>
      <c r="BD45" s="386">
        <f>BB45+BD24-BD36+BD43</f>
        <v>1158767.9642383857</v>
      </c>
      <c r="BE45" s="386">
        <f t="shared" ref="BE45:BO45" si="232">BD45+BE24-BE36+BE43</f>
        <v>1201788.8544656686</v>
      </c>
      <c r="BF45" s="386">
        <f t="shared" si="232"/>
        <v>1233868.7446929519</v>
      </c>
      <c r="BG45" s="386">
        <f t="shared" si="232"/>
        <v>1277289.6349202346</v>
      </c>
      <c r="BH45" s="386">
        <f t="shared" si="232"/>
        <v>1320710.5251475177</v>
      </c>
      <c r="BI45" s="386">
        <f t="shared" si="232"/>
        <v>1364131.4153748006</v>
      </c>
      <c r="BJ45" s="386">
        <f t="shared" si="232"/>
        <v>1407552.3056020834</v>
      </c>
      <c r="BK45" s="386">
        <f t="shared" si="232"/>
        <v>1450973.1958293666</v>
      </c>
      <c r="BL45" s="386">
        <f t="shared" si="232"/>
        <v>1494394.0860566497</v>
      </c>
      <c r="BM45" s="386">
        <f t="shared" si="232"/>
        <v>1541974.9762839323</v>
      </c>
      <c r="BN45" s="386">
        <f t="shared" si="232"/>
        <v>1589555.8665112155</v>
      </c>
      <c r="BO45" s="386">
        <f t="shared" si="232"/>
        <v>1637136.7567384986</v>
      </c>
      <c r="BP45" s="386"/>
      <c r="BQ45" s="386">
        <f>BO45+BQ24-BQ36+BQ43</f>
        <v>1696855.5811529635</v>
      </c>
      <c r="BR45" s="386">
        <f t="shared" ref="BR45:CB45" si="233">BQ45+BR24-BR36+BR43</f>
        <v>1744036.4713802466</v>
      </c>
      <c r="BS45" s="386">
        <f t="shared" si="233"/>
        <v>1780276.3616075299</v>
      </c>
      <c r="BT45" s="386">
        <f t="shared" si="233"/>
        <v>1827857.2518348126</v>
      </c>
      <c r="BU45" s="386">
        <f t="shared" si="233"/>
        <v>1875438.1420620955</v>
      </c>
      <c r="BV45" s="386">
        <f t="shared" si="233"/>
        <v>1923019.0322893783</v>
      </c>
      <c r="BW45" s="386">
        <f t="shared" si="233"/>
        <v>1970599.9225166617</v>
      </c>
      <c r="BX45" s="386">
        <f t="shared" si="233"/>
        <v>2018180.8127439446</v>
      </c>
      <c r="BY45" s="386">
        <f t="shared" si="233"/>
        <v>2065761.7029712275</v>
      </c>
      <c r="BZ45" s="386">
        <f t="shared" si="233"/>
        <v>2113342.5931985104</v>
      </c>
      <c r="CA45" s="386">
        <f t="shared" si="233"/>
        <v>2161848.4834257937</v>
      </c>
      <c r="CB45" s="386">
        <f t="shared" si="233"/>
        <v>2210354.3736530761</v>
      </c>
      <c r="CC45" s="386"/>
      <c r="CD45" s="386">
        <f>CB45+CD24-CD36+CD43</f>
        <v>2272848.1980675422</v>
      </c>
      <c r="CE45" s="386">
        <f t="shared" ref="CE45:CO45" si="234">CD45+CE24-CE36+CE43</f>
        <v>2320954.0882948246</v>
      </c>
      <c r="CF45" s="386">
        <f t="shared" si="234"/>
        <v>2358118.9785221075</v>
      </c>
      <c r="CG45" s="386">
        <f t="shared" si="234"/>
        <v>2406624.8687493904</v>
      </c>
      <c r="CH45" s="386">
        <f t="shared" si="234"/>
        <v>2461230.7589766732</v>
      </c>
      <c r="CI45" s="386">
        <f t="shared" si="234"/>
        <v>2515836.6492039571</v>
      </c>
      <c r="CJ45" s="386">
        <f t="shared" si="234"/>
        <v>2570442.5394312395</v>
      </c>
      <c r="CK45" s="386">
        <f t="shared" si="234"/>
        <v>2625048.4296585224</v>
      </c>
      <c r="CL45" s="386">
        <f t="shared" si="234"/>
        <v>2679654.3198858052</v>
      </c>
      <c r="CM45" s="386">
        <f t="shared" si="234"/>
        <v>2734260.2101130886</v>
      </c>
      <c r="CN45" s="386">
        <f t="shared" si="234"/>
        <v>2788866.1003403715</v>
      </c>
      <c r="CO45" s="386">
        <f t="shared" si="234"/>
        <v>2843471.9905676539</v>
      </c>
      <c r="CP45" s="386"/>
      <c r="CQ45" s="386">
        <f>CO45+CQ24-CQ36+CQ43</f>
        <v>2921315.8149821199</v>
      </c>
      <c r="CR45" s="386">
        <f t="shared" ref="CR45:DB45" si="235">CQ45+CR24-CR36+CR43</f>
        <v>2975521.7052094024</v>
      </c>
      <c r="CS45" s="386">
        <f t="shared" si="235"/>
        <v>3018786.5954366853</v>
      </c>
      <c r="CT45" s="386">
        <f t="shared" si="235"/>
        <v>3073392.4856639681</v>
      </c>
      <c r="CU45" s="386">
        <f t="shared" si="235"/>
        <v>3127998.375891251</v>
      </c>
      <c r="CV45" s="386">
        <f t="shared" si="235"/>
        <v>3182604.2661185339</v>
      </c>
      <c r="CW45" s="386">
        <f t="shared" si="235"/>
        <v>3237210.1563458168</v>
      </c>
      <c r="CX45" s="386">
        <f t="shared" si="235"/>
        <v>3291816.0465730997</v>
      </c>
      <c r="CY45" s="386">
        <f t="shared" si="235"/>
        <v>3347141.8414671402</v>
      </c>
      <c r="CZ45" s="386">
        <f t="shared" si="235"/>
        <v>3402467.6363611808</v>
      </c>
      <c r="DA45" s="386">
        <f t="shared" si="235"/>
        <v>3457793.4312552209</v>
      </c>
      <c r="DB45" s="386">
        <f t="shared" si="235"/>
        <v>3513119.2261492619</v>
      </c>
      <c r="DC45" s="386"/>
      <c r="DD45" s="386">
        <f>DB45+DD24-DD36+DD43</f>
        <v>3594562.5738975159</v>
      </c>
      <c r="DE45" s="386">
        <f t="shared" ref="DE45:DO45" si="236">DD45+DE24-DE36+DE43</f>
        <v>3649488.3687915565</v>
      </c>
      <c r="DF45" s="386">
        <f t="shared" si="236"/>
        <v>3693473.163685597</v>
      </c>
      <c r="DG45" s="386">
        <f t="shared" si="236"/>
        <v>3748798.9585796376</v>
      </c>
      <c r="DH45" s="386">
        <f t="shared" si="236"/>
        <v>3804124.7534736777</v>
      </c>
      <c r="DI45" s="386">
        <f t="shared" si="236"/>
        <v>3859450.5483677187</v>
      </c>
      <c r="DJ45" s="386">
        <f t="shared" si="236"/>
        <v>3914776.3432617588</v>
      </c>
      <c r="DK45" s="386">
        <f t="shared" si="236"/>
        <v>3970102.1381557994</v>
      </c>
      <c r="DL45" s="386">
        <f t="shared" si="236"/>
        <v>4025427.933049839</v>
      </c>
      <c r="DM45" s="386">
        <f t="shared" si="236"/>
        <v>4080753.7279438796</v>
      </c>
      <c r="DN45" s="386">
        <f t="shared" si="236"/>
        <v>4136079.5228379201</v>
      </c>
      <c r="DO45" s="386">
        <f t="shared" si="236"/>
        <v>4191405.3177319597</v>
      </c>
      <c r="DP45" s="386"/>
      <c r="DQ45" s="386">
        <f>DO45+DQ24-DQ36+DQ43</f>
        <v>4278607.9028142765</v>
      </c>
      <c r="DR45" s="386">
        <f t="shared" ref="DR45:EB45" si="237">DQ45+DR24-DR36+DR43</f>
        <v>4333533.6977083171</v>
      </c>
      <c r="DS45" s="386">
        <f t="shared" si="237"/>
        <v>4377518.4926023567</v>
      </c>
      <c r="DT45" s="386">
        <f t="shared" si="237"/>
        <v>4432844.2874963973</v>
      </c>
      <c r="DU45" s="386">
        <f t="shared" si="237"/>
        <v>4488170.0823904369</v>
      </c>
      <c r="DV45" s="386">
        <f t="shared" si="237"/>
        <v>4543495.8772844775</v>
      </c>
      <c r="DW45" s="386">
        <f t="shared" si="237"/>
        <v>4598821.672178518</v>
      </c>
      <c r="DX45" s="386">
        <f t="shared" si="237"/>
        <v>4654147.4670725586</v>
      </c>
      <c r="DY45" s="386">
        <f t="shared" si="237"/>
        <v>4709473.2619665982</v>
      </c>
      <c r="DZ45" s="386">
        <f t="shared" si="237"/>
        <v>4764799.0568606388</v>
      </c>
      <c r="EA45" s="386">
        <f t="shared" si="237"/>
        <v>4820124.8517546784</v>
      </c>
      <c r="EB45" s="386">
        <f t="shared" si="237"/>
        <v>4875450.6466487199</v>
      </c>
      <c r="EC45" s="386"/>
    </row>
    <row r="46" spans="2:133" s="371" customFormat="1" x14ac:dyDescent="0.2">
      <c r="B46" s="365"/>
      <c r="D46" s="386"/>
      <c r="E46" s="386"/>
      <c r="F46" s="386"/>
      <c r="G46" s="386"/>
      <c r="H46" s="386"/>
      <c r="I46" s="386"/>
      <c r="J46" s="386"/>
      <c r="K46" s="386"/>
      <c r="L46" s="386"/>
      <c r="M46" s="386"/>
      <c r="N46" s="386"/>
      <c r="O46" s="386"/>
      <c r="P46" s="386"/>
      <c r="Q46" s="386"/>
      <c r="R46" s="386"/>
      <c r="S46" s="386"/>
      <c r="T46" s="386"/>
      <c r="U46" s="386"/>
      <c r="V46" s="386"/>
      <c r="W46" s="386"/>
      <c r="X46" s="386"/>
      <c r="Y46" s="386"/>
      <c r="Z46" s="386"/>
      <c r="AA46" s="386"/>
      <c r="AB46" s="386"/>
      <c r="AC46" s="386"/>
      <c r="AD46" s="386"/>
      <c r="AE46" s="386"/>
      <c r="AF46" s="386"/>
      <c r="AG46" s="386"/>
      <c r="AH46" s="386"/>
      <c r="AI46" s="386"/>
      <c r="AJ46" s="386"/>
      <c r="AK46" s="386"/>
      <c r="AL46" s="386"/>
      <c r="AM46" s="386"/>
      <c r="AN46" s="386"/>
      <c r="AO46" s="386"/>
      <c r="AP46" s="386"/>
      <c r="AQ46" s="386"/>
      <c r="AR46" s="386"/>
      <c r="AS46" s="386"/>
      <c r="AT46" s="386"/>
      <c r="AU46" s="386"/>
      <c r="AV46" s="386"/>
      <c r="AW46" s="386"/>
      <c r="AX46" s="386"/>
      <c r="AY46" s="386"/>
      <c r="AZ46" s="386"/>
      <c r="BA46" s="386"/>
      <c r="BB46" s="386"/>
      <c r="BC46" s="386"/>
      <c r="BD46" s="386"/>
      <c r="BE46" s="386"/>
      <c r="BF46" s="386"/>
      <c r="BG46" s="386"/>
      <c r="BH46" s="386"/>
      <c r="BI46" s="386"/>
      <c r="BJ46" s="386"/>
      <c r="BK46" s="386"/>
      <c r="BL46" s="386"/>
      <c r="BM46" s="386"/>
      <c r="BN46" s="386"/>
      <c r="BO46" s="386"/>
      <c r="BP46" s="386"/>
      <c r="BQ46" s="386"/>
      <c r="BR46" s="386"/>
      <c r="BS46" s="386"/>
      <c r="BT46" s="386"/>
      <c r="BU46" s="386"/>
      <c r="BV46" s="386"/>
      <c r="BW46" s="386"/>
      <c r="BX46" s="386"/>
      <c r="BY46" s="386"/>
      <c r="BZ46" s="386"/>
      <c r="CA46" s="386"/>
      <c r="CB46" s="386"/>
      <c r="CC46" s="386"/>
      <c r="CD46" s="386"/>
      <c r="CE46" s="386"/>
      <c r="CF46" s="386"/>
      <c r="CG46" s="386"/>
      <c r="CH46" s="386"/>
      <c r="CI46" s="386"/>
      <c r="CJ46" s="386"/>
      <c r="CK46" s="386"/>
      <c r="CL46" s="386"/>
      <c r="CM46" s="386"/>
      <c r="CN46" s="386"/>
      <c r="CO46" s="386"/>
      <c r="CP46" s="386"/>
      <c r="CQ46" s="386"/>
      <c r="CR46" s="386"/>
      <c r="CS46" s="386"/>
      <c r="CT46" s="386"/>
      <c r="CU46" s="386"/>
      <c r="CV46" s="386"/>
      <c r="CW46" s="386"/>
      <c r="CX46" s="386"/>
      <c r="CY46" s="386"/>
      <c r="CZ46" s="386"/>
      <c r="DA46" s="386"/>
      <c r="DB46" s="386"/>
      <c r="DC46" s="386"/>
      <c r="DD46" s="386"/>
      <c r="DE46" s="386"/>
      <c r="DF46" s="386"/>
      <c r="DG46" s="386"/>
      <c r="DH46" s="386"/>
      <c r="DI46" s="386"/>
      <c r="DJ46" s="386"/>
      <c r="DK46" s="386"/>
      <c r="DL46" s="386"/>
      <c r="DM46" s="386"/>
      <c r="DN46" s="386"/>
      <c r="DO46" s="386"/>
      <c r="DP46" s="386"/>
      <c r="DQ46" s="386"/>
      <c r="DR46" s="386"/>
      <c r="DS46" s="386"/>
      <c r="DT46" s="386"/>
      <c r="DU46" s="386"/>
      <c r="DV46" s="386"/>
      <c r="DW46" s="386"/>
      <c r="DX46" s="386"/>
      <c r="DY46" s="386"/>
      <c r="DZ46" s="386"/>
      <c r="EA46" s="386"/>
      <c r="EB46" s="386"/>
      <c r="EC46" s="386"/>
    </row>
    <row r="47" spans="2:133" s="371" customFormat="1" x14ac:dyDescent="0.2">
      <c r="B47" s="365"/>
      <c r="C47" s="371" t="s">
        <v>346</v>
      </c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6">
        <v>23309</v>
      </c>
      <c r="P47" s="386"/>
      <c r="Q47" s="386">
        <v>34585</v>
      </c>
      <c r="R47" s="386">
        <v>48155</v>
      </c>
      <c r="S47" s="386"/>
      <c r="T47" s="386"/>
      <c r="U47" s="386"/>
      <c r="V47" s="386"/>
      <c r="W47" s="386"/>
      <c r="X47" s="386"/>
      <c r="Y47" s="386"/>
      <c r="Z47" s="386"/>
      <c r="AA47" s="386"/>
      <c r="AB47" s="386"/>
      <c r="AC47" s="386"/>
      <c r="AD47" s="386"/>
      <c r="AE47" s="386"/>
      <c r="AF47" s="386"/>
      <c r="AG47" s="386"/>
      <c r="AH47" s="386"/>
      <c r="AI47" s="386"/>
      <c r="AJ47" s="386"/>
      <c r="AK47" s="386"/>
      <c r="AL47" s="386"/>
      <c r="AM47" s="386"/>
      <c r="AN47" s="386"/>
      <c r="AO47" s="386"/>
      <c r="AP47" s="386"/>
      <c r="AQ47" s="386"/>
      <c r="AR47" s="386"/>
      <c r="AS47" s="386"/>
      <c r="AT47" s="386"/>
      <c r="AU47" s="386"/>
      <c r="AV47" s="386"/>
      <c r="AW47" s="386"/>
      <c r="AX47" s="386"/>
      <c r="AY47" s="386"/>
      <c r="AZ47" s="386"/>
      <c r="BA47" s="386"/>
      <c r="BB47" s="386"/>
      <c r="BC47" s="386"/>
      <c r="BD47" s="386"/>
      <c r="BE47" s="386"/>
      <c r="BF47" s="386"/>
      <c r="BG47" s="386"/>
      <c r="BH47" s="386"/>
      <c r="BI47" s="386"/>
      <c r="BJ47" s="386"/>
      <c r="BK47" s="386"/>
      <c r="BL47" s="386"/>
      <c r="BM47" s="386"/>
      <c r="BN47" s="386"/>
      <c r="BO47" s="386"/>
      <c r="BP47" s="386"/>
      <c r="BQ47" s="386"/>
      <c r="BR47" s="386"/>
      <c r="BS47" s="386"/>
      <c r="BT47" s="386"/>
      <c r="BU47" s="386"/>
      <c r="BV47" s="386"/>
      <c r="BW47" s="386"/>
      <c r="BX47" s="386"/>
      <c r="BY47" s="386"/>
      <c r="BZ47" s="386"/>
      <c r="CA47" s="386"/>
      <c r="CB47" s="386"/>
      <c r="CC47" s="386"/>
      <c r="CD47" s="386"/>
      <c r="CE47" s="386"/>
      <c r="CF47" s="386"/>
      <c r="CG47" s="386"/>
      <c r="CH47" s="386"/>
      <c r="CI47" s="386"/>
      <c r="CJ47" s="386"/>
      <c r="CK47" s="386"/>
      <c r="CL47" s="386"/>
      <c r="CM47" s="386"/>
      <c r="CN47" s="386"/>
      <c r="CO47" s="386"/>
      <c r="CP47" s="386"/>
      <c r="CQ47" s="386"/>
      <c r="CR47" s="386"/>
      <c r="CS47" s="386"/>
      <c r="CT47" s="386"/>
      <c r="CU47" s="386"/>
      <c r="CV47" s="386"/>
      <c r="CW47" s="386"/>
      <c r="CX47" s="386"/>
      <c r="CY47" s="386"/>
      <c r="CZ47" s="386"/>
      <c r="DA47" s="386"/>
      <c r="DB47" s="386"/>
      <c r="DC47" s="386"/>
      <c r="DD47" s="386"/>
      <c r="DE47" s="386"/>
      <c r="DF47" s="386"/>
      <c r="DG47" s="386"/>
      <c r="DH47" s="386"/>
      <c r="DI47" s="386"/>
      <c r="DJ47" s="386"/>
      <c r="DK47" s="386"/>
      <c r="DL47" s="386"/>
      <c r="DM47" s="386"/>
      <c r="DN47" s="386"/>
      <c r="DO47" s="386"/>
      <c r="DP47" s="386"/>
      <c r="DQ47" s="386"/>
      <c r="DR47" s="386"/>
      <c r="DS47" s="386"/>
      <c r="DT47" s="386"/>
      <c r="DU47" s="386"/>
      <c r="DV47" s="386"/>
      <c r="DW47" s="386"/>
      <c r="DX47" s="386"/>
      <c r="DY47" s="386"/>
      <c r="DZ47" s="386"/>
      <c r="EA47" s="386"/>
      <c r="EB47" s="386"/>
      <c r="EC47" s="386"/>
    </row>
    <row r="48" spans="2:133" s="371" customFormat="1" x14ac:dyDescent="0.2">
      <c r="B48" s="365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6"/>
      <c r="O48" s="386"/>
      <c r="P48" s="386"/>
      <c r="Q48" s="386"/>
      <c r="R48" s="386"/>
      <c r="S48" s="386"/>
      <c r="T48" s="386"/>
      <c r="U48" s="386"/>
      <c r="V48" s="386"/>
      <c r="W48" s="386"/>
      <c r="X48" s="386"/>
      <c r="Y48" s="386"/>
      <c r="Z48" s="386"/>
      <c r="AA48" s="386"/>
      <c r="AB48" s="386"/>
      <c r="AC48" s="386"/>
      <c r="AD48" s="386"/>
      <c r="AE48" s="386"/>
      <c r="AF48" s="386"/>
      <c r="AG48" s="386"/>
      <c r="AH48" s="386"/>
      <c r="AI48" s="386"/>
      <c r="AJ48" s="386"/>
      <c r="AK48" s="386"/>
      <c r="AL48" s="386"/>
      <c r="AM48" s="386"/>
      <c r="AN48" s="386"/>
      <c r="AO48" s="386"/>
      <c r="AP48" s="386"/>
      <c r="AQ48" s="386"/>
      <c r="AR48" s="386"/>
      <c r="AS48" s="386"/>
      <c r="AT48" s="386"/>
      <c r="AU48" s="386"/>
      <c r="AV48" s="386"/>
      <c r="AW48" s="386"/>
      <c r="AX48" s="386"/>
      <c r="AY48" s="386"/>
      <c r="AZ48" s="386"/>
      <c r="BA48" s="386"/>
      <c r="BB48" s="386"/>
      <c r="BC48" s="386"/>
      <c r="BD48" s="386"/>
      <c r="BE48" s="386"/>
      <c r="BF48" s="386"/>
      <c r="BG48" s="386"/>
      <c r="BH48" s="386"/>
      <c r="BI48" s="386"/>
      <c r="BJ48" s="386"/>
      <c r="BK48" s="386"/>
      <c r="BL48" s="386"/>
      <c r="BM48" s="386"/>
      <c r="BN48" s="386"/>
      <c r="BO48" s="386"/>
      <c r="BP48" s="386"/>
      <c r="BQ48" s="386"/>
      <c r="BR48" s="386"/>
      <c r="BS48" s="386"/>
      <c r="BT48" s="386"/>
      <c r="BU48" s="386"/>
      <c r="BV48" s="386"/>
      <c r="BW48" s="386"/>
      <c r="BX48" s="386"/>
      <c r="BY48" s="386"/>
      <c r="BZ48" s="386"/>
      <c r="CA48" s="386"/>
      <c r="CB48" s="386"/>
      <c r="CC48" s="386"/>
      <c r="CD48" s="386"/>
      <c r="CE48" s="386"/>
      <c r="CF48" s="386"/>
      <c r="CG48" s="386"/>
      <c r="CH48" s="386"/>
      <c r="CI48" s="386"/>
      <c r="CJ48" s="386"/>
      <c r="CK48" s="386"/>
      <c r="CL48" s="386"/>
      <c r="CM48" s="386"/>
      <c r="CN48" s="386"/>
      <c r="CO48" s="386"/>
      <c r="CP48" s="386"/>
      <c r="CQ48" s="386"/>
      <c r="CR48" s="386"/>
      <c r="CS48" s="386"/>
      <c r="CT48" s="386"/>
      <c r="CU48" s="386"/>
      <c r="CV48" s="386"/>
      <c r="CW48" s="386"/>
      <c r="CX48" s="386"/>
      <c r="CY48" s="386"/>
      <c r="CZ48" s="386"/>
      <c r="DA48" s="386"/>
      <c r="DB48" s="386"/>
      <c r="DC48" s="386"/>
      <c r="DD48" s="386"/>
      <c r="DE48" s="386"/>
      <c r="DF48" s="386"/>
      <c r="DG48" s="386"/>
      <c r="DH48" s="386"/>
      <c r="DI48" s="386"/>
      <c r="DJ48" s="386"/>
      <c r="DK48" s="386"/>
      <c r="DL48" s="386"/>
      <c r="DM48" s="386"/>
      <c r="DN48" s="386"/>
      <c r="DO48" s="386"/>
      <c r="DP48" s="386"/>
      <c r="DQ48" s="386"/>
      <c r="DR48" s="386"/>
      <c r="DS48" s="386"/>
      <c r="DT48" s="386"/>
      <c r="DU48" s="386"/>
      <c r="DV48" s="386"/>
      <c r="DW48" s="386"/>
      <c r="DX48" s="386"/>
      <c r="DY48" s="386"/>
      <c r="DZ48" s="386"/>
      <c r="EA48" s="386"/>
      <c r="EB48" s="386"/>
      <c r="EC48" s="386"/>
    </row>
    <row r="49" spans="2:133" s="371" customFormat="1" x14ac:dyDescent="0.2">
      <c r="B49" s="365"/>
      <c r="D49" s="386"/>
      <c r="E49" s="386"/>
      <c r="F49" s="386"/>
      <c r="G49" s="386"/>
      <c r="H49" s="386"/>
      <c r="I49" s="386"/>
      <c r="J49" s="386"/>
      <c r="K49" s="386"/>
      <c r="L49" s="386"/>
      <c r="M49" s="386"/>
      <c r="N49" s="386"/>
      <c r="O49" s="386">
        <f>O47-O45</f>
        <v>5465.0601974816527</v>
      </c>
      <c r="P49" s="386">
        <f t="shared" ref="P49:R49" si="238">P47-P45</f>
        <v>0</v>
      </c>
      <c r="Q49" s="386">
        <f t="shared" si="238"/>
        <v>-17054.345496195485</v>
      </c>
      <c r="R49" s="386">
        <f t="shared" si="238"/>
        <v>58068.248810127319</v>
      </c>
      <c r="S49" s="386"/>
      <c r="T49" s="386"/>
      <c r="U49" s="386"/>
      <c r="V49" s="386"/>
      <c r="W49" s="386"/>
      <c r="X49" s="386"/>
      <c r="Y49" s="386"/>
      <c r="Z49" s="386"/>
      <c r="AA49" s="386"/>
      <c r="AB49" s="386"/>
      <c r="AC49" s="386"/>
      <c r="AD49" s="386"/>
      <c r="AE49" s="386"/>
      <c r="AF49" s="386"/>
      <c r="AG49" s="386"/>
      <c r="AH49" s="386"/>
      <c r="AI49" s="386"/>
      <c r="AJ49" s="386"/>
      <c r="AK49" s="386"/>
      <c r="AL49" s="386"/>
      <c r="AM49" s="386"/>
      <c r="AN49" s="386"/>
      <c r="AO49" s="386"/>
      <c r="AP49" s="386"/>
      <c r="AQ49" s="386"/>
      <c r="AR49" s="386"/>
      <c r="AS49" s="386"/>
      <c r="AT49" s="386"/>
      <c r="AU49" s="386"/>
      <c r="AV49" s="386"/>
      <c r="AW49" s="386"/>
      <c r="AX49" s="386"/>
      <c r="AY49" s="386"/>
      <c r="AZ49" s="386"/>
      <c r="BA49" s="386"/>
      <c r="BB49" s="386"/>
      <c r="BC49" s="386"/>
      <c r="BD49" s="386"/>
      <c r="BE49" s="386"/>
      <c r="BF49" s="386"/>
      <c r="BG49" s="386"/>
      <c r="BH49" s="386"/>
      <c r="BI49" s="386"/>
      <c r="BJ49" s="386"/>
      <c r="BK49" s="386"/>
      <c r="BL49" s="386"/>
      <c r="BM49" s="386"/>
      <c r="BN49" s="386"/>
      <c r="BO49" s="386"/>
      <c r="BP49" s="386"/>
      <c r="BQ49" s="386"/>
      <c r="BR49" s="386"/>
      <c r="BS49" s="386"/>
      <c r="BT49" s="386"/>
      <c r="BU49" s="386"/>
      <c r="BV49" s="386"/>
      <c r="BW49" s="386"/>
      <c r="BX49" s="386"/>
      <c r="BY49" s="386"/>
      <c r="BZ49" s="386"/>
      <c r="CA49" s="386"/>
      <c r="CB49" s="386"/>
      <c r="CC49" s="386"/>
      <c r="CD49" s="386"/>
      <c r="CE49" s="386"/>
      <c r="CF49" s="386"/>
      <c r="CG49" s="386"/>
      <c r="CH49" s="386"/>
      <c r="CI49" s="386"/>
      <c r="CJ49" s="386"/>
      <c r="CK49" s="386"/>
      <c r="CL49" s="386"/>
      <c r="CM49" s="386"/>
      <c r="CN49" s="386"/>
      <c r="CO49" s="386"/>
      <c r="CP49" s="386"/>
      <c r="CQ49" s="386"/>
      <c r="CR49" s="386"/>
      <c r="CS49" s="386"/>
      <c r="CT49" s="386"/>
      <c r="CU49" s="386"/>
      <c r="CV49" s="386"/>
      <c r="CW49" s="386"/>
      <c r="CX49" s="386"/>
      <c r="CY49" s="386"/>
      <c r="CZ49" s="386"/>
      <c r="DA49" s="386"/>
      <c r="DB49" s="386"/>
      <c r="DC49" s="386"/>
      <c r="DD49" s="386"/>
      <c r="DE49" s="386"/>
      <c r="DF49" s="386"/>
      <c r="DG49" s="386"/>
      <c r="DH49" s="386"/>
      <c r="DI49" s="386"/>
      <c r="DJ49" s="386"/>
      <c r="DK49" s="386"/>
      <c r="DL49" s="386"/>
      <c r="DM49" s="386"/>
      <c r="DN49" s="386"/>
      <c r="DO49" s="386"/>
      <c r="DP49" s="386"/>
      <c r="DQ49" s="386"/>
      <c r="DR49" s="386"/>
      <c r="DS49" s="386"/>
      <c r="DT49" s="386"/>
      <c r="DU49" s="386"/>
      <c r="DV49" s="386"/>
      <c r="DW49" s="386"/>
      <c r="DX49" s="386"/>
      <c r="DY49" s="386"/>
      <c r="DZ49" s="386"/>
      <c r="EA49" s="386"/>
      <c r="EB49" s="386"/>
      <c r="EC49" s="386"/>
    </row>
    <row r="51" spans="2:133" x14ac:dyDescent="0.2">
      <c r="C51" s="365" t="s">
        <v>348</v>
      </c>
      <c r="D51" s="450"/>
      <c r="E51" s="450"/>
      <c r="F51" s="450"/>
      <c r="G51" s="450"/>
      <c r="H51" s="450"/>
      <c r="I51" s="450"/>
      <c r="J51" s="450"/>
      <c r="K51" s="450"/>
      <c r="L51" s="450"/>
      <c r="M51" s="450"/>
      <c r="N51" s="450"/>
      <c r="O51" s="450">
        <v>0</v>
      </c>
      <c r="Q51" s="365">
        <v>3566</v>
      </c>
      <c r="R51" s="365">
        <v>11259</v>
      </c>
    </row>
    <row r="52" spans="2:133" x14ac:dyDescent="0.2">
      <c r="C52" s="365" t="s">
        <v>349</v>
      </c>
      <c r="O52" s="365">
        <v>46431</v>
      </c>
      <c r="Q52" s="365">
        <v>29093</v>
      </c>
      <c r="R52" s="365">
        <v>44507</v>
      </c>
    </row>
    <row r="54" spans="2:133" x14ac:dyDescent="0.2">
      <c r="C54" s="365" t="s">
        <v>350</v>
      </c>
      <c r="O54" s="473">
        <f>SUM(O51:O53)</f>
        <v>46431</v>
      </c>
      <c r="Q54" s="376">
        <f>SUM(Q51:Q53)</f>
        <v>32659</v>
      </c>
      <c r="R54" s="376">
        <f>SUM(R51:R53)</f>
        <v>55766</v>
      </c>
    </row>
    <row r="55" spans="2:133" x14ac:dyDescent="0.2">
      <c r="O55" s="365">
        <v>-51639</v>
      </c>
    </row>
    <row r="56" spans="2:133" x14ac:dyDescent="0.2">
      <c r="O56" s="474">
        <f>O54+O55</f>
        <v>-5208</v>
      </c>
    </row>
  </sheetData>
  <mergeCells count="1">
    <mergeCell ref="D1:O1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449D-F648-4592-B826-DA427E255E2A}">
  <sheetPr codeName="Feuil1">
    <tabColor rgb="FFFFC000"/>
  </sheetPr>
  <dimension ref="A1:ES100"/>
  <sheetViews>
    <sheetView tabSelected="1" zoomScaleNormal="100" workbookViewId="0">
      <selection activeCell="T95" sqref="T95"/>
    </sheetView>
  </sheetViews>
  <sheetFormatPr baseColWidth="10" defaultColWidth="11.42578125" defaultRowHeight="11.25" outlineLevelCol="1" x14ac:dyDescent="0.2"/>
  <cols>
    <col min="1" max="1" width="22" style="9" bestFit="1" customWidth="1"/>
    <col min="2" max="2" width="9.28515625" style="1" bestFit="1" customWidth="1"/>
    <col min="3" max="3" width="8.5703125" style="1" customWidth="1"/>
    <col min="4" max="4" width="27.85546875" style="1" bestFit="1" customWidth="1"/>
    <col min="5" max="5" width="6.140625" style="17" customWidth="1"/>
    <col min="6" max="17" width="9" style="1" hidden="1" customWidth="1" outlineLevel="1"/>
    <col min="18" max="18" width="8.140625" style="1" bestFit="1" customWidth="1" collapsed="1"/>
    <col min="19" max="19" width="9.140625" style="1" customWidth="1" outlineLevel="1"/>
    <col min="20" max="30" width="9" style="1" bestFit="1" customWidth="1" outlineLevel="1"/>
    <col min="31" max="31" width="8.140625" style="1" bestFit="1" customWidth="1"/>
    <col min="32" max="43" width="9" style="1" bestFit="1" customWidth="1" outlineLevel="1"/>
    <col min="44" max="44" width="8.140625" style="1" bestFit="1" customWidth="1"/>
    <col min="45" max="56" width="9" style="1" bestFit="1" customWidth="1" outlineLevel="1"/>
    <col min="57" max="57" width="8.140625" style="1" bestFit="1" customWidth="1"/>
    <col min="58" max="69" width="9" style="1" bestFit="1" customWidth="1" outlineLevel="1"/>
    <col min="70" max="70" width="8.140625" style="1" bestFit="1" customWidth="1"/>
    <col min="71" max="82" width="9" style="1" customWidth="1" outlineLevel="1"/>
    <col min="83" max="83" width="8.140625" style="1" bestFit="1" customWidth="1"/>
    <col min="84" max="95" width="9" style="1" bestFit="1" customWidth="1" outlineLevel="1"/>
    <col min="96" max="96" width="8.140625" style="1" bestFit="1" customWidth="1"/>
    <col min="97" max="108" width="9" style="1" bestFit="1" customWidth="1" outlineLevel="1"/>
    <col min="109" max="109" width="8.140625" style="1" bestFit="1" customWidth="1"/>
    <col min="110" max="121" width="9" style="1" bestFit="1" customWidth="1" outlineLevel="1"/>
    <col min="122" max="122" width="8.140625" style="1" bestFit="1" customWidth="1"/>
    <col min="123" max="134" width="9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1" customFormat="1" x14ac:dyDescent="0.2">
      <c r="D3" s="11" t="s">
        <v>75</v>
      </c>
      <c r="E3" s="23"/>
      <c r="F3" s="11">
        <f>R4</f>
        <v>2025</v>
      </c>
      <c r="G3" s="11">
        <f t="shared" ref="G3:BT3" si="100">F3</f>
        <v>2025</v>
      </c>
      <c r="H3" s="11">
        <f t="shared" si="100"/>
        <v>2025</v>
      </c>
      <c r="I3" s="11">
        <f t="shared" si="100"/>
        <v>2025</v>
      </c>
      <c r="J3" s="11">
        <f t="shared" si="100"/>
        <v>2025</v>
      </c>
      <c r="K3" s="11">
        <f t="shared" si="100"/>
        <v>2025</v>
      </c>
      <c r="L3" s="11">
        <f t="shared" si="100"/>
        <v>2025</v>
      </c>
      <c r="M3" s="11">
        <f t="shared" si="100"/>
        <v>2025</v>
      </c>
      <c r="N3" s="11">
        <f t="shared" si="100"/>
        <v>2025</v>
      </c>
      <c r="O3" s="11">
        <f t="shared" si="100"/>
        <v>2025</v>
      </c>
      <c r="P3" s="11">
        <f t="shared" si="100"/>
        <v>2025</v>
      </c>
      <c r="Q3" s="11">
        <f t="shared" si="100"/>
        <v>2025</v>
      </c>
      <c r="R3" s="316">
        <f t="shared" si="100"/>
        <v>2025</v>
      </c>
      <c r="S3" s="11">
        <f>AE4</f>
        <v>2026</v>
      </c>
      <c r="T3" s="11">
        <f t="shared" si="100"/>
        <v>2026</v>
      </c>
      <c r="U3" s="11">
        <f t="shared" si="100"/>
        <v>2026</v>
      </c>
      <c r="V3" s="11">
        <f t="shared" si="100"/>
        <v>2026</v>
      </c>
      <c r="W3" s="11">
        <f t="shared" si="100"/>
        <v>2026</v>
      </c>
      <c r="X3" s="11">
        <f t="shared" si="100"/>
        <v>2026</v>
      </c>
      <c r="Y3" s="11">
        <f t="shared" si="100"/>
        <v>2026</v>
      </c>
      <c r="Z3" s="11">
        <f t="shared" si="100"/>
        <v>2026</v>
      </c>
      <c r="AA3" s="11">
        <f t="shared" si="100"/>
        <v>2026</v>
      </c>
      <c r="AB3" s="11">
        <f t="shared" si="100"/>
        <v>2026</v>
      </c>
      <c r="AC3" s="11">
        <f t="shared" si="100"/>
        <v>2026</v>
      </c>
      <c r="AD3" s="11">
        <f t="shared" si="100"/>
        <v>2026</v>
      </c>
      <c r="AE3" s="316">
        <f t="shared" si="100"/>
        <v>2026</v>
      </c>
      <c r="AF3" s="11">
        <f>AR4</f>
        <v>2027</v>
      </c>
      <c r="AG3" s="11">
        <f t="shared" si="100"/>
        <v>2027</v>
      </c>
      <c r="AH3" s="11">
        <f t="shared" si="100"/>
        <v>2027</v>
      </c>
      <c r="AI3" s="11">
        <f t="shared" si="100"/>
        <v>2027</v>
      </c>
      <c r="AJ3" s="11">
        <f t="shared" si="100"/>
        <v>2027</v>
      </c>
      <c r="AK3" s="11">
        <f t="shared" si="100"/>
        <v>2027</v>
      </c>
      <c r="AL3" s="11">
        <f t="shared" si="100"/>
        <v>2027</v>
      </c>
      <c r="AM3" s="11">
        <f t="shared" si="100"/>
        <v>2027</v>
      </c>
      <c r="AN3" s="11">
        <f t="shared" si="100"/>
        <v>2027</v>
      </c>
      <c r="AO3" s="11">
        <f t="shared" si="100"/>
        <v>2027</v>
      </c>
      <c r="AP3" s="11">
        <f t="shared" si="100"/>
        <v>2027</v>
      </c>
      <c r="AQ3" s="11">
        <f t="shared" si="100"/>
        <v>2027</v>
      </c>
      <c r="AR3" s="316">
        <f t="shared" si="100"/>
        <v>2027</v>
      </c>
      <c r="AS3" s="11">
        <f>BE4</f>
        <v>2028</v>
      </c>
      <c r="AT3" s="11">
        <f t="shared" si="100"/>
        <v>2028</v>
      </c>
      <c r="AU3" s="11">
        <f t="shared" si="100"/>
        <v>2028</v>
      </c>
      <c r="AV3" s="11">
        <f t="shared" si="100"/>
        <v>2028</v>
      </c>
      <c r="AW3" s="11">
        <f t="shared" si="100"/>
        <v>2028</v>
      </c>
      <c r="AX3" s="11">
        <f t="shared" si="100"/>
        <v>2028</v>
      </c>
      <c r="AY3" s="11">
        <f t="shared" si="100"/>
        <v>2028</v>
      </c>
      <c r="AZ3" s="11">
        <f t="shared" si="100"/>
        <v>2028</v>
      </c>
      <c r="BA3" s="11">
        <f t="shared" si="100"/>
        <v>2028</v>
      </c>
      <c r="BB3" s="11">
        <f t="shared" si="100"/>
        <v>2028</v>
      </c>
      <c r="BC3" s="11">
        <f t="shared" si="100"/>
        <v>2028</v>
      </c>
      <c r="BD3" s="11">
        <f t="shared" si="100"/>
        <v>2028</v>
      </c>
      <c r="BE3" s="316">
        <f t="shared" si="100"/>
        <v>2028</v>
      </c>
      <c r="BF3" s="11">
        <f>BR4</f>
        <v>2029</v>
      </c>
      <c r="BG3" s="11">
        <f t="shared" si="100"/>
        <v>2029</v>
      </c>
      <c r="BH3" s="11">
        <f t="shared" si="100"/>
        <v>2029</v>
      </c>
      <c r="BI3" s="11">
        <f t="shared" si="100"/>
        <v>2029</v>
      </c>
      <c r="BJ3" s="11">
        <f t="shared" si="100"/>
        <v>2029</v>
      </c>
      <c r="BK3" s="11">
        <f t="shared" si="100"/>
        <v>2029</v>
      </c>
      <c r="BL3" s="11">
        <f t="shared" si="100"/>
        <v>2029</v>
      </c>
      <c r="BM3" s="11">
        <f t="shared" si="100"/>
        <v>2029</v>
      </c>
      <c r="BN3" s="11">
        <f t="shared" si="100"/>
        <v>2029</v>
      </c>
      <c r="BO3" s="11">
        <f t="shared" si="100"/>
        <v>2029</v>
      </c>
      <c r="BP3" s="11">
        <f t="shared" si="100"/>
        <v>2029</v>
      </c>
      <c r="BQ3" s="11">
        <f t="shared" si="100"/>
        <v>2029</v>
      </c>
      <c r="BR3" s="316">
        <f t="shared" si="100"/>
        <v>2029</v>
      </c>
      <c r="BS3" s="11">
        <f>CE4</f>
        <v>2030</v>
      </c>
      <c r="BT3" s="11">
        <f t="shared" si="100"/>
        <v>2030</v>
      </c>
      <c r="BU3" s="11">
        <f t="shared" ref="BU3:CE3" si="101">BT3</f>
        <v>2030</v>
      </c>
      <c r="BV3" s="11">
        <f t="shared" si="101"/>
        <v>2030</v>
      </c>
      <c r="BW3" s="11">
        <f t="shared" si="101"/>
        <v>2030</v>
      </c>
      <c r="BX3" s="11">
        <f t="shared" si="101"/>
        <v>2030</v>
      </c>
      <c r="BY3" s="11">
        <f t="shared" si="101"/>
        <v>2030</v>
      </c>
      <c r="BZ3" s="11">
        <f t="shared" si="101"/>
        <v>2030</v>
      </c>
      <c r="CA3" s="11">
        <f t="shared" si="101"/>
        <v>2030</v>
      </c>
      <c r="CB3" s="11">
        <f t="shared" si="101"/>
        <v>2030</v>
      </c>
      <c r="CC3" s="11">
        <f t="shared" si="101"/>
        <v>2030</v>
      </c>
      <c r="CD3" s="11">
        <f t="shared" si="101"/>
        <v>2030</v>
      </c>
      <c r="CE3" s="316">
        <f t="shared" si="101"/>
        <v>2030</v>
      </c>
      <c r="CF3" s="11">
        <f>CR4</f>
        <v>2031</v>
      </c>
      <c r="CG3" s="11">
        <f t="shared" ref="CG3:CR3" si="102">CF3</f>
        <v>2031</v>
      </c>
      <c r="CH3" s="11">
        <f t="shared" si="102"/>
        <v>2031</v>
      </c>
      <c r="CI3" s="11">
        <f t="shared" si="102"/>
        <v>2031</v>
      </c>
      <c r="CJ3" s="11">
        <f t="shared" si="102"/>
        <v>2031</v>
      </c>
      <c r="CK3" s="11">
        <f t="shared" si="102"/>
        <v>2031</v>
      </c>
      <c r="CL3" s="11">
        <f t="shared" si="102"/>
        <v>2031</v>
      </c>
      <c r="CM3" s="11">
        <f t="shared" si="102"/>
        <v>2031</v>
      </c>
      <c r="CN3" s="11">
        <f t="shared" si="102"/>
        <v>2031</v>
      </c>
      <c r="CO3" s="11">
        <f t="shared" si="102"/>
        <v>2031</v>
      </c>
      <c r="CP3" s="11">
        <f t="shared" si="102"/>
        <v>2031</v>
      </c>
      <c r="CQ3" s="11">
        <f t="shared" si="102"/>
        <v>2031</v>
      </c>
      <c r="CR3" s="316">
        <f t="shared" si="102"/>
        <v>2031</v>
      </c>
      <c r="CS3" s="11">
        <f>DE4</f>
        <v>2032</v>
      </c>
      <c r="CT3" s="11">
        <f t="shared" ref="CT3:DE3" si="103">CS3</f>
        <v>2032</v>
      </c>
      <c r="CU3" s="11">
        <f t="shared" si="103"/>
        <v>2032</v>
      </c>
      <c r="CV3" s="11">
        <f t="shared" si="103"/>
        <v>2032</v>
      </c>
      <c r="CW3" s="11">
        <f t="shared" si="103"/>
        <v>2032</v>
      </c>
      <c r="CX3" s="11">
        <f t="shared" si="103"/>
        <v>2032</v>
      </c>
      <c r="CY3" s="11">
        <f t="shared" si="103"/>
        <v>2032</v>
      </c>
      <c r="CZ3" s="11">
        <f t="shared" si="103"/>
        <v>2032</v>
      </c>
      <c r="DA3" s="11">
        <f t="shared" si="103"/>
        <v>2032</v>
      </c>
      <c r="DB3" s="11">
        <f t="shared" si="103"/>
        <v>2032</v>
      </c>
      <c r="DC3" s="11">
        <f t="shared" si="103"/>
        <v>2032</v>
      </c>
      <c r="DD3" s="11">
        <f t="shared" si="103"/>
        <v>2032</v>
      </c>
      <c r="DE3" s="316">
        <f t="shared" si="103"/>
        <v>2032</v>
      </c>
      <c r="DF3" s="11">
        <f>DR4</f>
        <v>2033</v>
      </c>
      <c r="DG3" s="11">
        <f t="shared" ref="DG3:DR3" si="104">DF3</f>
        <v>2033</v>
      </c>
      <c r="DH3" s="11">
        <f t="shared" si="104"/>
        <v>2033</v>
      </c>
      <c r="DI3" s="11">
        <f t="shared" si="104"/>
        <v>2033</v>
      </c>
      <c r="DJ3" s="11">
        <f t="shared" si="104"/>
        <v>2033</v>
      </c>
      <c r="DK3" s="11">
        <f t="shared" si="104"/>
        <v>2033</v>
      </c>
      <c r="DL3" s="11">
        <f t="shared" si="104"/>
        <v>2033</v>
      </c>
      <c r="DM3" s="11">
        <f t="shared" si="104"/>
        <v>2033</v>
      </c>
      <c r="DN3" s="11">
        <f t="shared" si="104"/>
        <v>2033</v>
      </c>
      <c r="DO3" s="11">
        <f t="shared" si="104"/>
        <v>2033</v>
      </c>
      <c r="DP3" s="11">
        <f t="shared" si="104"/>
        <v>2033</v>
      </c>
      <c r="DQ3" s="11">
        <f t="shared" si="104"/>
        <v>2033</v>
      </c>
      <c r="DR3" s="316">
        <f t="shared" si="104"/>
        <v>2033</v>
      </c>
      <c r="DS3" s="11">
        <f>EE4</f>
        <v>2034</v>
      </c>
      <c r="DT3" s="11">
        <f t="shared" ref="DT3:EE3" si="105">DS3</f>
        <v>2034</v>
      </c>
      <c r="DU3" s="11">
        <f t="shared" si="105"/>
        <v>2034</v>
      </c>
      <c r="DV3" s="11">
        <f t="shared" si="105"/>
        <v>2034</v>
      </c>
      <c r="DW3" s="11">
        <f t="shared" si="105"/>
        <v>2034</v>
      </c>
      <c r="DX3" s="11">
        <f t="shared" si="105"/>
        <v>2034</v>
      </c>
      <c r="DY3" s="11">
        <f t="shared" si="105"/>
        <v>2034</v>
      </c>
      <c r="DZ3" s="11">
        <f t="shared" si="105"/>
        <v>2034</v>
      </c>
      <c r="EA3" s="11">
        <f t="shared" si="105"/>
        <v>2034</v>
      </c>
      <c r="EB3" s="11">
        <f t="shared" si="105"/>
        <v>2034</v>
      </c>
      <c r="EC3" s="11">
        <f t="shared" si="105"/>
        <v>2034</v>
      </c>
      <c r="ED3" s="11">
        <f t="shared" si="105"/>
        <v>2034</v>
      </c>
      <c r="EE3" s="392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1" customFormat="1" x14ac:dyDescent="0.2">
      <c r="A4" s="11" t="s">
        <v>28</v>
      </c>
      <c r="D4" s="11" t="s">
        <v>76</v>
      </c>
      <c r="E4" s="23"/>
      <c r="F4" s="11">
        <v>1</v>
      </c>
      <c r="G4" s="11">
        <f>+F4+1</f>
        <v>2</v>
      </c>
      <c r="H4" s="11">
        <f t="shared" ref="H4:Q4" si="106">+G4+1</f>
        <v>3</v>
      </c>
      <c r="I4" s="11">
        <f t="shared" si="106"/>
        <v>4</v>
      </c>
      <c r="J4" s="11">
        <f t="shared" si="106"/>
        <v>5</v>
      </c>
      <c r="K4" s="11">
        <f t="shared" si="106"/>
        <v>6</v>
      </c>
      <c r="L4" s="11">
        <f t="shared" si="106"/>
        <v>7</v>
      </c>
      <c r="M4" s="11">
        <f t="shared" si="106"/>
        <v>8</v>
      </c>
      <c r="N4" s="11">
        <f t="shared" si="106"/>
        <v>9</v>
      </c>
      <c r="O4" s="11">
        <f t="shared" si="106"/>
        <v>10</v>
      </c>
      <c r="P4" s="11">
        <f t="shared" si="106"/>
        <v>11</v>
      </c>
      <c r="Q4" s="11">
        <f t="shared" si="106"/>
        <v>12</v>
      </c>
      <c r="R4" s="317">
        <v>2025</v>
      </c>
      <c r="S4" s="11">
        <f>F4</f>
        <v>1</v>
      </c>
      <c r="T4" s="11">
        <f t="shared" ref="T4:AD4" si="107">G4</f>
        <v>2</v>
      </c>
      <c r="U4" s="11">
        <f t="shared" si="107"/>
        <v>3</v>
      </c>
      <c r="V4" s="11">
        <f t="shared" si="107"/>
        <v>4</v>
      </c>
      <c r="W4" s="11">
        <f t="shared" si="107"/>
        <v>5</v>
      </c>
      <c r="X4" s="11">
        <f t="shared" si="107"/>
        <v>6</v>
      </c>
      <c r="Y4" s="11">
        <f t="shared" si="107"/>
        <v>7</v>
      </c>
      <c r="Z4" s="11">
        <f t="shared" si="107"/>
        <v>8</v>
      </c>
      <c r="AA4" s="11">
        <f t="shared" si="107"/>
        <v>9</v>
      </c>
      <c r="AB4" s="11">
        <f t="shared" si="107"/>
        <v>10</v>
      </c>
      <c r="AC4" s="11">
        <f t="shared" si="107"/>
        <v>11</v>
      </c>
      <c r="AD4" s="11">
        <f t="shared" si="107"/>
        <v>12</v>
      </c>
      <c r="AE4" s="317">
        <f>R4+1</f>
        <v>2026</v>
      </c>
      <c r="AF4" s="11">
        <f>S4</f>
        <v>1</v>
      </c>
      <c r="AG4" s="11">
        <f t="shared" ref="AG4" si="108">T4</f>
        <v>2</v>
      </c>
      <c r="AH4" s="11">
        <f t="shared" ref="AH4" si="109">U4</f>
        <v>3</v>
      </c>
      <c r="AI4" s="11">
        <f t="shared" ref="AI4" si="110">V4</f>
        <v>4</v>
      </c>
      <c r="AJ4" s="11">
        <f t="shared" ref="AJ4" si="111">W4</f>
        <v>5</v>
      </c>
      <c r="AK4" s="11">
        <f t="shared" ref="AK4" si="112">X4</f>
        <v>6</v>
      </c>
      <c r="AL4" s="11">
        <f t="shared" ref="AL4" si="113">Y4</f>
        <v>7</v>
      </c>
      <c r="AM4" s="11">
        <f t="shared" ref="AM4" si="114">Z4</f>
        <v>8</v>
      </c>
      <c r="AN4" s="11">
        <f t="shared" ref="AN4" si="115">AA4</f>
        <v>9</v>
      </c>
      <c r="AO4" s="11">
        <f t="shared" ref="AO4" si="116">AB4</f>
        <v>10</v>
      </c>
      <c r="AP4" s="11">
        <f t="shared" ref="AP4" si="117">AC4</f>
        <v>11</v>
      </c>
      <c r="AQ4" s="11">
        <f t="shared" ref="AQ4" si="118">AD4</f>
        <v>12</v>
      </c>
      <c r="AR4" s="317">
        <f>AE4+1</f>
        <v>2027</v>
      </c>
      <c r="AS4" s="11">
        <f>AF4</f>
        <v>1</v>
      </c>
      <c r="AT4" s="11">
        <f t="shared" ref="AT4" si="119">AG4</f>
        <v>2</v>
      </c>
      <c r="AU4" s="11">
        <f t="shared" ref="AU4" si="120">AH4</f>
        <v>3</v>
      </c>
      <c r="AV4" s="11">
        <f t="shared" ref="AV4" si="121">AI4</f>
        <v>4</v>
      </c>
      <c r="AW4" s="11">
        <f t="shared" ref="AW4" si="122">AJ4</f>
        <v>5</v>
      </c>
      <c r="AX4" s="11">
        <f t="shared" ref="AX4" si="123">AK4</f>
        <v>6</v>
      </c>
      <c r="AY4" s="11">
        <f t="shared" ref="AY4" si="124">AL4</f>
        <v>7</v>
      </c>
      <c r="AZ4" s="11">
        <f t="shared" ref="AZ4" si="125">AM4</f>
        <v>8</v>
      </c>
      <c r="BA4" s="11">
        <f t="shared" ref="BA4" si="126">AN4</f>
        <v>9</v>
      </c>
      <c r="BB4" s="11">
        <f t="shared" ref="BB4" si="127">AO4</f>
        <v>10</v>
      </c>
      <c r="BC4" s="11">
        <f t="shared" ref="BC4" si="128">AP4</f>
        <v>11</v>
      </c>
      <c r="BD4" s="11">
        <f t="shared" ref="BD4" si="129">AQ4</f>
        <v>12</v>
      </c>
      <c r="BE4" s="317">
        <f>AR4+1</f>
        <v>2028</v>
      </c>
      <c r="BF4" s="11">
        <f>AS4</f>
        <v>1</v>
      </c>
      <c r="BG4" s="11">
        <f t="shared" ref="BG4" si="130">AT4</f>
        <v>2</v>
      </c>
      <c r="BH4" s="11">
        <f t="shared" ref="BH4" si="131">AU4</f>
        <v>3</v>
      </c>
      <c r="BI4" s="11">
        <f t="shared" ref="BI4" si="132">AV4</f>
        <v>4</v>
      </c>
      <c r="BJ4" s="11">
        <f t="shared" ref="BJ4" si="133">AW4</f>
        <v>5</v>
      </c>
      <c r="BK4" s="11">
        <f t="shared" ref="BK4" si="134">AX4</f>
        <v>6</v>
      </c>
      <c r="BL4" s="11">
        <f t="shared" ref="BL4" si="135">AY4</f>
        <v>7</v>
      </c>
      <c r="BM4" s="11">
        <f t="shared" ref="BM4" si="136">AZ4</f>
        <v>8</v>
      </c>
      <c r="BN4" s="11">
        <f t="shared" ref="BN4" si="137">BA4</f>
        <v>9</v>
      </c>
      <c r="BO4" s="11">
        <f t="shared" ref="BO4" si="138">BB4</f>
        <v>10</v>
      </c>
      <c r="BP4" s="11">
        <f t="shared" ref="BP4" si="139">BC4</f>
        <v>11</v>
      </c>
      <c r="BQ4" s="11">
        <f t="shared" ref="BQ4" si="140">BD4</f>
        <v>12</v>
      </c>
      <c r="BR4" s="317">
        <f>BE4+1</f>
        <v>2029</v>
      </c>
      <c r="BS4" s="11">
        <f>BF4</f>
        <v>1</v>
      </c>
      <c r="BT4" s="11">
        <f t="shared" ref="BT4" si="141">BG4</f>
        <v>2</v>
      </c>
      <c r="BU4" s="11">
        <f t="shared" ref="BU4" si="142">BH4</f>
        <v>3</v>
      </c>
      <c r="BV4" s="11">
        <f t="shared" ref="BV4" si="143">BI4</f>
        <v>4</v>
      </c>
      <c r="BW4" s="11">
        <f t="shared" ref="BW4" si="144">BJ4</f>
        <v>5</v>
      </c>
      <c r="BX4" s="11">
        <f t="shared" ref="BX4" si="145">BK4</f>
        <v>6</v>
      </c>
      <c r="BY4" s="11">
        <f t="shared" ref="BY4" si="146">BL4</f>
        <v>7</v>
      </c>
      <c r="BZ4" s="11">
        <f t="shared" ref="BZ4" si="147">BM4</f>
        <v>8</v>
      </c>
      <c r="CA4" s="11">
        <f t="shared" ref="CA4" si="148">BN4</f>
        <v>9</v>
      </c>
      <c r="CB4" s="11">
        <f t="shared" ref="CB4" si="149">BO4</f>
        <v>10</v>
      </c>
      <c r="CC4" s="11">
        <f t="shared" ref="CC4" si="150">BP4</f>
        <v>11</v>
      </c>
      <c r="CD4" s="11">
        <f t="shared" ref="CD4" si="151">BQ4</f>
        <v>12</v>
      </c>
      <c r="CE4" s="317">
        <f>BR4+1</f>
        <v>2030</v>
      </c>
      <c r="CF4" s="11">
        <f>BS4</f>
        <v>1</v>
      </c>
      <c r="CG4" s="11">
        <f t="shared" ref="CG4" si="152">BT4</f>
        <v>2</v>
      </c>
      <c r="CH4" s="11">
        <f t="shared" ref="CH4" si="153">BU4</f>
        <v>3</v>
      </c>
      <c r="CI4" s="11">
        <f t="shared" ref="CI4" si="154">BV4</f>
        <v>4</v>
      </c>
      <c r="CJ4" s="11">
        <f t="shared" ref="CJ4" si="155">BW4</f>
        <v>5</v>
      </c>
      <c r="CK4" s="11">
        <f t="shared" ref="CK4" si="156">BX4</f>
        <v>6</v>
      </c>
      <c r="CL4" s="11">
        <f t="shared" ref="CL4" si="157">BY4</f>
        <v>7</v>
      </c>
      <c r="CM4" s="11">
        <f t="shared" ref="CM4" si="158">BZ4</f>
        <v>8</v>
      </c>
      <c r="CN4" s="11">
        <f t="shared" ref="CN4" si="159">CA4</f>
        <v>9</v>
      </c>
      <c r="CO4" s="11">
        <f t="shared" ref="CO4" si="160">CB4</f>
        <v>10</v>
      </c>
      <c r="CP4" s="11">
        <f t="shared" ref="CP4" si="161">CC4</f>
        <v>11</v>
      </c>
      <c r="CQ4" s="11">
        <f t="shared" ref="CQ4" si="162">CD4</f>
        <v>12</v>
      </c>
      <c r="CR4" s="317">
        <f>CE4+1</f>
        <v>2031</v>
      </c>
      <c r="CS4" s="11">
        <f>CF4</f>
        <v>1</v>
      </c>
      <c r="CT4" s="11">
        <f t="shared" ref="CT4" si="163">CG4</f>
        <v>2</v>
      </c>
      <c r="CU4" s="11">
        <f t="shared" ref="CU4" si="164">CH4</f>
        <v>3</v>
      </c>
      <c r="CV4" s="11">
        <f t="shared" ref="CV4" si="165">CI4</f>
        <v>4</v>
      </c>
      <c r="CW4" s="11">
        <f t="shared" ref="CW4" si="166">CJ4</f>
        <v>5</v>
      </c>
      <c r="CX4" s="11">
        <f t="shared" ref="CX4" si="167">CK4</f>
        <v>6</v>
      </c>
      <c r="CY4" s="11">
        <f t="shared" ref="CY4" si="168">CL4</f>
        <v>7</v>
      </c>
      <c r="CZ4" s="11">
        <f t="shared" ref="CZ4" si="169">CM4</f>
        <v>8</v>
      </c>
      <c r="DA4" s="11">
        <f t="shared" ref="DA4" si="170">CN4</f>
        <v>9</v>
      </c>
      <c r="DB4" s="11">
        <f t="shared" ref="DB4" si="171">CO4</f>
        <v>10</v>
      </c>
      <c r="DC4" s="11">
        <f t="shared" ref="DC4" si="172">CP4</f>
        <v>11</v>
      </c>
      <c r="DD4" s="11">
        <f t="shared" ref="DD4" si="173">CQ4</f>
        <v>12</v>
      </c>
      <c r="DE4" s="317">
        <f>CR4+1</f>
        <v>2032</v>
      </c>
      <c r="DF4" s="11">
        <f>CS4</f>
        <v>1</v>
      </c>
      <c r="DG4" s="11">
        <f t="shared" ref="DG4" si="174">CT4</f>
        <v>2</v>
      </c>
      <c r="DH4" s="11">
        <f t="shared" ref="DH4" si="175">CU4</f>
        <v>3</v>
      </c>
      <c r="DI4" s="11">
        <f t="shared" ref="DI4" si="176">CV4</f>
        <v>4</v>
      </c>
      <c r="DJ4" s="11">
        <f t="shared" ref="DJ4" si="177">CW4</f>
        <v>5</v>
      </c>
      <c r="DK4" s="11">
        <f t="shared" ref="DK4" si="178">CX4</f>
        <v>6</v>
      </c>
      <c r="DL4" s="11">
        <f t="shared" ref="DL4" si="179">CY4</f>
        <v>7</v>
      </c>
      <c r="DM4" s="11">
        <f t="shared" ref="DM4" si="180">CZ4</f>
        <v>8</v>
      </c>
      <c r="DN4" s="11">
        <f t="shared" ref="DN4" si="181">DA4</f>
        <v>9</v>
      </c>
      <c r="DO4" s="11">
        <f t="shared" ref="DO4" si="182">DB4</f>
        <v>10</v>
      </c>
      <c r="DP4" s="11">
        <f t="shared" ref="DP4" si="183">DC4</f>
        <v>11</v>
      </c>
      <c r="DQ4" s="11">
        <f t="shared" ref="DQ4" si="184">DD4</f>
        <v>12</v>
      </c>
      <c r="DR4" s="317">
        <f>DE4+1</f>
        <v>2033</v>
      </c>
      <c r="DS4" s="11">
        <f>DF4</f>
        <v>1</v>
      </c>
      <c r="DT4" s="11">
        <f t="shared" ref="DT4" si="185">DG4</f>
        <v>2</v>
      </c>
      <c r="DU4" s="11">
        <f t="shared" ref="DU4" si="186">DH4</f>
        <v>3</v>
      </c>
      <c r="DV4" s="11">
        <f t="shared" ref="DV4" si="187">DI4</f>
        <v>4</v>
      </c>
      <c r="DW4" s="11">
        <f t="shared" ref="DW4" si="188">DJ4</f>
        <v>5</v>
      </c>
      <c r="DX4" s="11">
        <f t="shared" ref="DX4" si="189">DK4</f>
        <v>6</v>
      </c>
      <c r="DY4" s="11">
        <f t="shared" ref="DY4" si="190">DL4</f>
        <v>7</v>
      </c>
      <c r="DZ4" s="11">
        <f t="shared" ref="DZ4" si="191">DM4</f>
        <v>8</v>
      </c>
      <c r="EA4" s="11">
        <f t="shared" ref="EA4" si="192">DN4</f>
        <v>9</v>
      </c>
      <c r="EB4" s="11">
        <f t="shared" ref="EB4" si="193">DO4</f>
        <v>10</v>
      </c>
      <c r="EC4" s="11">
        <f t="shared" ref="EC4" si="194">DP4</f>
        <v>11</v>
      </c>
      <c r="ED4" s="11">
        <f t="shared" ref="ED4" si="195">DQ4</f>
        <v>12</v>
      </c>
      <c r="EE4" s="392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1" t="s">
        <v>77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/>
      <c r="C6" s="1" t="s">
        <v>12</v>
      </c>
      <c r="D6" s="9" t="s">
        <v>13</v>
      </c>
      <c r="F6" s="17">
        <f>'MONTIGNY CLIENTS'!H24</f>
        <v>56692</v>
      </c>
      <c r="G6" s="17">
        <f>'MONTIGNY CLIENTS'!I24</f>
        <v>54960</v>
      </c>
      <c r="H6" s="17">
        <f>'MONTIGNY CLIENTS'!J24</f>
        <v>53460</v>
      </c>
      <c r="I6" s="17">
        <f>'MONTIGNY CLIENTS'!K24</f>
        <v>59192</v>
      </c>
      <c r="J6" s="17">
        <f>'MONTIGNY CLIENTS'!L24</f>
        <v>57460</v>
      </c>
      <c r="K6" s="17">
        <f>'MONTIGNY CLIENTS'!M24</f>
        <v>54160</v>
      </c>
      <c r="L6" s="17">
        <f>'MONTIGNY CLIENTS'!N24</f>
        <v>54160</v>
      </c>
      <c r="M6" s="17">
        <f>'MONTIGNY CLIENTS'!O24</f>
        <v>54160</v>
      </c>
      <c r="N6" s="17">
        <f>'MONTIGNY CLIENTS'!P24</f>
        <v>54460</v>
      </c>
      <c r="O6" s="17">
        <f>'MONTIGNY CLIENTS'!Q24</f>
        <v>52560</v>
      </c>
      <c r="P6" s="17">
        <f>'MONTIGNY CLIENTS'!R24</f>
        <v>54760</v>
      </c>
      <c r="Q6" s="17">
        <f>'MONTIGNY CLIENTS'!S24</f>
        <v>54760</v>
      </c>
      <c r="R6" s="319">
        <f>SUM(F6:Q6)</f>
        <v>660784</v>
      </c>
      <c r="S6" s="17">
        <f>'MONTIGNY CLIENTS'!T24</f>
        <v>52560</v>
      </c>
      <c r="T6" s="17">
        <f>'MONTIGNY CLIENTS'!U24</f>
        <v>54185</v>
      </c>
      <c r="U6" s="17">
        <f>'MONTIGNY CLIENTS'!V24</f>
        <v>54585</v>
      </c>
      <c r="V6" s="17">
        <f>'MONTIGNY CLIENTS'!W24</f>
        <v>54585</v>
      </c>
      <c r="W6" s="17">
        <f>'MONTIGNY CLIENTS'!X24</f>
        <v>54585</v>
      </c>
      <c r="X6" s="17">
        <f>'MONTIGNY CLIENTS'!Y24</f>
        <v>54585</v>
      </c>
      <c r="Y6" s="17">
        <f>'MONTIGNY CLIENTS'!Z24</f>
        <v>54585</v>
      </c>
      <c r="Z6" s="17">
        <f>'MONTIGNY CLIENTS'!AA24</f>
        <v>54585</v>
      </c>
      <c r="AA6" s="17">
        <f>'MONTIGNY CLIENTS'!AB24</f>
        <v>54585</v>
      </c>
      <c r="AB6" s="17">
        <f>'MONTIGNY CLIENTS'!AC24</f>
        <v>54585</v>
      </c>
      <c r="AC6" s="17">
        <f>'MONTIGNY CLIENTS'!AD24</f>
        <v>54585</v>
      </c>
      <c r="AD6" s="17">
        <f>'MONTIGNY CLIENTS'!AE24</f>
        <v>54585</v>
      </c>
      <c r="AE6" s="319">
        <f>SUM(S6:AD6)</f>
        <v>652595</v>
      </c>
      <c r="AF6" s="17">
        <f>'MONTIGNY CLIENTS'!AF24</f>
        <v>54585</v>
      </c>
      <c r="AG6" s="17">
        <f>'MONTIGNY CLIENTS'!AG24</f>
        <v>54585</v>
      </c>
      <c r="AH6" s="17">
        <f>'MONTIGNY CLIENTS'!AH24</f>
        <v>54585</v>
      </c>
      <c r="AI6" s="17">
        <f>'MONTIGNY CLIENTS'!AI24</f>
        <v>54585</v>
      </c>
      <c r="AJ6" s="17">
        <f>'MONTIGNY CLIENTS'!AJ24</f>
        <v>54585</v>
      </c>
      <c r="AK6" s="17">
        <f>'MONTIGNY CLIENTS'!AK24</f>
        <v>54585</v>
      </c>
      <c r="AL6" s="17">
        <f>'MONTIGNY CLIENTS'!AL24</f>
        <v>54585</v>
      </c>
      <c r="AM6" s="17">
        <f>'MONTIGNY CLIENTS'!AM24</f>
        <v>54585</v>
      </c>
      <c r="AN6" s="17">
        <f>'MONTIGNY CLIENTS'!AN24</f>
        <v>54585</v>
      </c>
      <c r="AO6" s="17">
        <f>'MONTIGNY CLIENTS'!AO24</f>
        <v>54585</v>
      </c>
      <c r="AP6" s="17">
        <f>'MONTIGNY CLIENTS'!AP24</f>
        <v>54585</v>
      </c>
      <c r="AQ6" s="17">
        <f>'MONTIGNY CLIENTS'!AQ24</f>
        <v>54585</v>
      </c>
      <c r="AR6" s="319">
        <f>SUM(AF6:AQ6)</f>
        <v>655020</v>
      </c>
      <c r="AS6" s="17">
        <f>'MONTIGNY CLIENTS'!AR24</f>
        <v>54585</v>
      </c>
      <c r="AT6" s="17">
        <f>'MONTIGNY CLIENTS'!AS24</f>
        <v>54585</v>
      </c>
      <c r="AU6" s="17">
        <f>'MONTIGNY CLIENTS'!AT24</f>
        <v>54585</v>
      </c>
      <c r="AV6" s="17">
        <f>'MONTIGNY CLIENTS'!AU24</f>
        <v>54585</v>
      </c>
      <c r="AW6" s="17">
        <f>'MONTIGNY CLIENTS'!AV24</f>
        <v>54585</v>
      </c>
      <c r="AX6" s="17">
        <f>'MONTIGNY CLIENTS'!AW24</f>
        <v>54585</v>
      </c>
      <c r="AY6" s="17">
        <f>'MONTIGNY CLIENTS'!AX24</f>
        <v>54585</v>
      </c>
      <c r="AZ6" s="17">
        <f>'MONTIGNY CLIENTS'!AY24</f>
        <v>54585</v>
      </c>
      <c r="BA6" s="17">
        <f>'MONTIGNY CLIENTS'!AZ24</f>
        <v>54585</v>
      </c>
      <c r="BB6" s="17">
        <f>'MONTIGNY CLIENTS'!BA24</f>
        <v>54585</v>
      </c>
      <c r="BC6" s="17">
        <f>'MONTIGNY CLIENTS'!BB24</f>
        <v>54585</v>
      </c>
      <c r="BD6" s="17">
        <f>'MONTIGNY CLIENTS'!BC24</f>
        <v>54585</v>
      </c>
      <c r="BE6" s="319">
        <f>SUM(AS6:BD6)</f>
        <v>655020</v>
      </c>
      <c r="BF6" s="17">
        <f>'MONTIGNY CLIENTS'!BD24</f>
        <v>54585</v>
      </c>
      <c r="BG6" s="17">
        <f>'MONTIGNY CLIENTS'!BE24</f>
        <v>54585</v>
      </c>
      <c r="BH6" s="17">
        <f>'MONTIGNY CLIENTS'!BF24</f>
        <v>54585</v>
      </c>
      <c r="BI6" s="17">
        <f>'MONTIGNY CLIENTS'!BG24</f>
        <v>54585</v>
      </c>
      <c r="BJ6" s="17">
        <f>'MONTIGNY CLIENTS'!BH24</f>
        <v>54585</v>
      </c>
      <c r="BK6" s="17">
        <f>'MONTIGNY CLIENTS'!BI24</f>
        <v>54585</v>
      </c>
      <c r="BL6" s="17">
        <f>'MONTIGNY CLIENTS'!BJ24</f>
        <v>54585</v>
      </c>
      <c r="BM6" s="17">
        <f>'MONTIGNY CLIENTS'!BK24</f>
        <v>54585</v>
      </c>
      <c r="BN6" s="17">
        <f>'MONTIGNY CLIENTS'!BL24</f>
        <v>54585</v>
      </c>
      <c r="BO6" s="17">
        <f>'MONTIGNY CLIENTS'!BM24</f>
        <v>54585</v>
      </c>
      <c r="BP6" s="17">
        <f>'MONTIGNY CLIENTS'!BN24</f>
        <v>54585</v>
      </c>
      <c r="BQ6" s="17">
        <f>'MONTIGNY CLIENTS'!BO24</f>
        <v>54585</v>
      </c>
      <c r="BR6" s="319">
        <f>SUM(BF6:BQ6)</f>
        <v>655020</v>
      </c>
      <c r="BS6" s="17">
        <f>'MONTIGNY CLIENTS'!BP24</f>
        <v>54585</v>
      </c>
      <c r="BT6" s="17">
        <f>'MONTIGNY CLIENTS'!BQ24</f>
        <v>54585</v>
      </c>
      <c r="BU6" s="17">
        <f>'MONTIGNY CLIENTS'!BR24</f>
        <v>54585</v>
      </c>
      <c r="BV6" s="17">
        <f>'MONTIGNY CLIENTS'!BS24</f>
        <v>54585</v>
      </c>
      <c r="BW6" s="17">
        <f>'MONTIGNY CLIENTS'!BT24</f>
        <v>54585</v>
      </c>
      <c r="BX6" s="17">
        <f>'MONTIGNY CLIENTS'!BU24</f>
        <v>54585</v>
      </c>
      <c r="BY6" s="17">
        <f>'MONTIGNY CLIENTS'!BV24</f>
        <v>54585</v>
      </c>
      <c r="BZ6" s="17">
        <f>'MONTIGNY CLIENTS'!BW24</f>
        <v>54585</v>
      </c>
      <c r="CA6" s="17">
        <f>'MONTIGNY CLIENTS'!BX24</f>
        <v>54585</v>
      </c>
      <c r="CB6" s="17">
        <f>'MONTIGNY CLIENTS'!BY24</f>
        <v>54585</v>
      </c>
      <c r="CC6" s="17">
        <f>'MONTIGNY CLIENTS'!BZ24</f>
        <v>54585</v>
      </c>
      <c r="CD6" s="17">
        <f>'MONTIGNY CLIENTS'!CA24</f>
        <v>54585</v>
      </c>
      <c r="CE6" s="319">
        <f>SUM(BS6:CD6)</f>
        <v>655020</v>
      </c>
      <c r="CF6" s="17">
        <f>'MONTIGNY CLIENTS'!CB24</f>
        <v>54585</v>
      </c>
      <c r="CG6" s="17">
        <f>'MONTIGNY CLIENTS'!CC24</f>
        <v>54585</v>
      </c>
      <c r="CH6" s="17">
        <f>'MONTIGNY CLIENTS'!CD24</f>
        <v>54585</v>
      </c>
      <c r="CI6" s="17">
        <f>'MONTIGNY CLIENTS'!CE24</f>
        <v>54585</v>
      </c>
      <c r="CJ6" s="17">
        <f>'MONTIGNY CLIENTS'!CF24</f>
        <v>54585</v>
      </c>
      <c r="CK6" s="17">
        <f>'MONTIGNY CLIENTS'!CG24</f>
        <v>54585</v>
      </c>
      <c r="CL6" s="17">
        <f>'MONTIGNY CLIENTS'!CH24</f>
        <v>54585</v>
      </c>
      <c r="CM6" s="17">
        <f>'MONTIGNY CLIENTS'!CI24</f>
        <v>54585</v>
      </c>
      <c r="CN6" s="17">
        <f>'MONTIGNY CLIENTS'!CJ24</f>
        <v>54585</v>
      </c>
      <c r="CO6" s="17">
        <f>'MONTIGNY CLIENTS'!CK24</f>
        <v>54585</v>
      </c>
      <c r="CP6" s="17">
        <f>'MONTIGNY CLIENTS'!CL24</f>
        <v>54585</v>
      </c>
      <c r="CQ6" s="17">
        <f>'MONTIGNY CLIENTS'!CM24</f>
        <v>54585</v>
      </c>
      <c r="CR6" s="319">
        <f>SUM(CF6:CQ6)</f>
        <v>655020</v>
      </c>
      <c r="CS6" s="17">
        <f>'MONTIGNY CLIENTS'!CN24</f>
        <v>54585</v>
      </c>
      <c r="CT6" s="17">
        <f>'MONTIGNY CLIENTS'!CO24</f>
        <v>54585</v>
      </c>
      <c r="CU6" s="17">
        <f>'MONTIGNY CLIENTS'!CP24</f>
        <v>54585</v>
      </c>
      <c r="CV6" s="17">
        <f>'MONTIGNY CLIENTS'!CQ24</f>
        <v>54585</v>
      </c>
      <c r="CW6" s="17">
        <f>'MONTIGNY CLIENTS'!CR24</f>
        <v>54585</v>
      </c>
      <c r="CX6" s="17">
        <f>'MONTIGNY CLIENTS'!CS24</f>
        <v>54585</v>
      </c>
      <c r="CY6" s="17">
        <f>'MONTIGNY CLIENTS'!CT24</f>
        <v>54585</v>
      </c>
      <c r="CZ6" s="17">
        <f>'MONTIGNY CLIENTS'!CU24</f>
        <v>54585</v>
      </c>
      <c r="DA6" s="17">
        <f>'MONTIGNY CLIENTS'!CV24</f>
        <v>54585</v>
      </c>
      <c r="DB6" s="17">
        <f>'MONTIGNY CLIENTS'!CW24</f>
        <v>54585</v>
      </c>
      <c r="DC6" s="17">
        <f>'MONTIGNY CLIENTS'!CX24</f>
        <v>54585</v>
      </c>
      <c r="DD6" s="17">
        <f>'MONTIGNY CLIENTS'!CY24</f>
        <v>54585</v>
      </c>
      <c r="DE6" s="319">
        <f>SUM(CS6:DD6)</f>
        <v>655020</v>
      </c>
      <c r="DF6" s="17">
        <f>'MONTIGNY CLIENTS'!CZ24</f>
        <v>54585</v>
      </c>
      <c r="DG6" s="17">
        <f>'MONTIGNY CLIENTS'!DA24</f>
        <v>54585</v>
      </c>
      <c r="DH6" s="17">
        <f>'MONTIGNY CLIENTS'!DB24</f>
        <v>54585</v>
      </c>
      <c r="DI6" s="17">
        <f>'MONTIGNY CLIENTS'!DC24</f>
        <v>54585</v>
      </c>
      <c r="DJ6" s="17">
        <f>'MONTIGNY CLIENTS'!DD24</f>
        <v>54585</v>
      </c>
      <c r="DK6" s="17">
        <f>'MONTIGNY CLIENTS'!DE24</f>
        <v>54585</v>
      </c>
      <c r="DL6" s="17">
        <f>'MONTIGNY CLIENTS'!DF24</f>
        <v>54585</v>
      </c>
      <c r="DM6" s="17">
        <f>'MONTIGNY CLIENTS'!DG24</f>
        <v>54585</v>
      </c>
      <c r="DN6" s="17">
        <f>'MONTIGNY CLIENTS'!DH24</f>
        <v>54585</v>
      </c>
      <c r="DO6" s="17">
        <f>'MONTIGNY CLIENTS'!DI24</f>
        <v>54585</v>
      </c>
      <c r="DP6" s="17">
        <f>'MONTIGNY CLIENTS'!DJ24</f>
        <v>54585</v>
      </c>
      <c r="DQ6" s="17">
        <f>'MONTIGNY CLIENTS'!DK24</f>
        <v>54585</v>
      </c>
      <c r="DR6" s="319">
        <f>SUM(DF6:DQ6)</f>
        <v>655020</v>
      </c>
      <c r="DS6" s="17">
        <f>'MONTIGNY CLIENTS'!DL24</f>
        <v>54585</v>
      </c>
      <c r="DT6" s="17">
        <f>'MONTIGNY CLIENTS'!DM24</f>
        <v>54585</v>
      </c>
      <c r="DU6" s="17">
        <f>'MONTIGNY CLIENTS'!DN24</f>
        <v>54585</v>
      </c>
      <c r="DV6" s="17">
        <f>'MONTIGNY CLIENTS'!DO24</f>
        <v>54585</v>
      </c>
      <c r="DW6" s="17">
        <f>'MONTIGNY CLIENTS'!DP24</f>
        <v>54585</v>
      </c>
      <c r="DX6" s="17">
        <f>'MONTIGNY CLIENTS'!DQ24</f>
        <v>54585</v>
      </c>
      <c r="DY6" s="17">
        <f>'MONTIGNY CLIENTS'!DR24</f>
        <v>54585</v>
      </c>
      <c r="DZ6" s="17">
        <f>'MONTIGNY CLIENTS'!DS24</f>
        <v>54585</v>
      </c>
      <c r="EA6" s="17">
        <f>'MONTIGNY CLIENTS'!DT24</f>
        <v>54585</v>
      </c>
      <c r="EB6" s="17">
        <f>'MONTIGNY CLIENTS'!DU24</f>
        <v>54585</v>
      </c>
      <c r="EC6" s="17">
        <f>'MONTIGNY CLIENTS'!DV24</f>
        <v>54585</v>
      </c>
      <c r="ED6" s="17">
        <f>'MONTIGNY CLIENTS'!DW24</f>
        <v>54585</v>
      </c>
      <c r="EE6" s="391">
        <f>SUM(DS6:ED6)</f>
        <v>655020</v>
      </c>
    </row>
    <row r="7" spans="1:149" x14ac:dyDescent="0.2">
      <c r="A7" s="1" t="s">
        <v>35</v>
      </c>
      <c r="B7" s="15">
        <v>44805</v>
      </c>
      <c r="D7" s="9" t="s">
        <v>14</v>
      </c>
      <c r="F7" s="17">
        <f t="shared" ref="F7:Q7" si="196">F6</f>
        <v>56692</v>
      </c>
      <c r="G7" s="23">
        <f t="shared" si="196"/>
        <v>54960</v>
      </c>
      <c r="H7" s="17">
        <f t="shared" si="196"/>
        <v>53460</v>
      </c>
      <c r="I7" s="17">
        <f t="shared" si="196"/>
        <v>59192</v>
      </c>
      <c r="J7" s="17">
        <f t="shared" si="196"/>
        <v>57460</v>
      </c>
      <c r="K7" s="17">
        <f t="shared" si="196"/>
        <v>54160</v>
      </c>
      <c r="L7" s="17">
        <f t="shared" si="196"/>
        <v>54160</v>
      </c>
      <c r="M7" s="17">
        <f t="shared" si="196"/>
        <v>54160</v>
      </c>
      <c r="N7" s="17">
        <f t="shared" si="196"/>
        <v>54460</v>
      </c>
      <c r="O7" s="17">
        <f t="shared" si="196"/>
        <v>52560</v>
      </c>
      <c r="P7" s="17">
        <f t="shared" si="196"/>
        <v>54760</v>
      </c>
      <c r="Q7" s="17">
        <f t="shared" si="196"/>
        <v>54760</v>
      </c>
      <c r="R7" s="319">
        <f>SUM(F7:Q7)</f>
        <v>660784</v>
      </c>
      <c r="S7" s="17">
        <f t="shared" ref="S7" si="197">S6</f>
        <v>52560</v>
      </c>
      <c r="T7" s="23">
        <f t="shared" ref="T7" si="198">T6</f>
        <v>54185</v>
      </c>
      <c r="U7" s="17">
        <f t="shared" ref="U7" si="199">U6</f>
        <v>54585</v>
      </c>
      <c r="V7" s="17">
        <f t="shared" ref="V7" si="200">V6</f>
        <v>54585</v>
      </c>
      <c r="W7" s="17">
        <f t="shared" ref="W7" si="201">W6</f>
        <v>54585</v>
      </c>
      <c r="X7" s="17">
        <f t="shared" ref="X7" si="202">X6</f>
        <v>54585</v>
      </c>
      <c r="Y7" s="17">
        <f t="shared" ref="Y7" si="203">Y6</f>
        <v>54585</v>
      </c>
      <c r="Z7" s="17">
        <f t="shared" ref="Z7" si="204">Z6</f>
        <v>54585</v>
      </c>
      <c r="AA7" s="17">
        <f t="shared" ref="AA7" si="205">AA6</f>
        <v>54585</v>
      </c>
      <c r="AB7" s="17">
        <f t="shared" ref="AB7" si="206">AB6</f>
        <v>54585</v>
      </c>
      <c r="AC7" s="17">
        <f t="shared" ref="AC7" si="207">AC6</f>
        <v>54585</v>
      </c>
      <c r="AD7" s="17">
        <f t="shared" ref="AD7" si="208">AD6</f>
        <v>54585</v>
      </c>
      <c r="AE7" s="319">
        <f>SUM(S7:AD7)</f>
        <v>652595</v>
      </c>
      <c r="AF7" s="17">
        <f t="shared" ref="AF7" si="209">AF6</f>
        <v>54585</v>
      </c>
      <c r="AG7" s="23">
        <f t="shared" ref="AG7" si="210">AG6</f>
        <v>54585</v>
      </c>
      <c r="AH7" s="17">
        <f t="shared" ref="AH7" si="211">AH6</f>
        <v>54585</v>
      </c>
      <c r="AI7" s="17">
        <f t="shared" ref="AI7" si="212">AI6</f>
        <v>54585</v>
      </c>
      <c r="AJ7" s="17">
        <f t="shared" ref="AJ7" si="213">AJ6</f>
        <v>54585</v>
      </c>
      <c r="AK7" s="17">
        <f t="shared" ref="AK7" si="214">AK6</f>
        <v>54585</v>
      </c>
      <c r="AL7" s="17">
        <f t="shared" ref="AL7" si="215">AL6</f>
        <v>54585</v>
      </c>
      <c r="AM7" s="17">
        <f t="shared" ref="AM7" si="216">AM6</f>
        <v>54585</v>
      </c>
      <c r="AN7" s="17">
        <f t="shared" ref="AN7" si="217">AN6</f>
        <v>54585</v>
      </c>
      <c r="AO7" s="17">
        <f t="shared" ref="AO7" si="218">AO6</f>
        <v>54585</v>
      </c>
      <c r="AP7" s="17">
        <f t="shared" ref="AP7" si="219">AP6</f>
        <v>54585</v>
      </c>
      <c r="AQ7" s="17">
        <f t="shared" ref="AQ7" si="220">AQ6</f>
        <v>54585</v>
      </c>
      <c r="AR7" s="319">
        <f>SUM(AF7:AQ7)</f>
        <v>655020</v>
      </c>
      <c r="AS7" s="17">
        <f t="shared" ref="AS7" si="221">AS6</f>
        <v>54585</v>
      </c>
      <c r="AT7" s="23">
        <f t="shared" ref="AT7" si="222">AT6</f>
        <v>54585</v>
      </c>
      <c r="AU7" s="17">
        <f t="shared" ref="AU7" si="223">AU6</f>
        <v>54585</v>
      </c>
      <c r="AV7" s="17">
        <f t="shared" ref="AV7" si="224">AV6</f>
        <v>54585</v>
      </c>
      <c r="AW7" s="17">
        <f t="shared" ref="AW7" si="225">AW6</f>
        <v>54585</v>
      </c>
      <c r="AX7" s="17">
        <f t="shared" ref="AX7" si="226">AX6</f>
        <v>54585</v>
      </c>
      <c r="AY7" s="17">
        <f t="shared" ref="AY7" si="227">AY6</f>
        <v>54585</v>
      </c>
      <c r="AZ7" s="17">
        <f t="shared" ref="AZ7" si="228">AZ6</f>
        <v>54585</v>
      </c>
      <c r="BA7" s="17">
        <f t="shared" ref="BA7" si="229">BA6</f>
        <v>54585</v>
      </c>
      <c r="BB7" s="17">
        <f t="shared" ref="BB7" si="230">BB6</f>
        <v>54585</v>
      </c>
      <c r="BC7" s="17">
        <f t="shared" ref="BC7" si="231">BC6</f>
        <v>54585</v>
      </c>
      <c r="BD7" s="17">
        <f t="shared" ref="BD7" si="232">BD6</f>
        <v>54585</v>
      </c>
      <c r="BE7" s="319">
        <f>SUM(AS7:BD7)</f>
        <v>655020</v>
      </c>
      <c r="BF7" s="17">
        <f t="shared" ref="BF7" si="233">BF6</f>
        <v>54585</v>
      </c>
      <c r="BG7" s="23">
        <f t="shared" ref="BG7" si="234">BG6</f>
        <v>54585</v>
      </c>
      <c r="BH7" s="17">
        <f t="shared" ref="BH7" si="235">BH6</f>
        <v>54585</v>
      </c>
      <c r="BI7" s="17">
        <f t="shared" ref="BI7" si="236">BI6</f>
        <v>54585</v>
      </c>
      <c r="BJ7" s="17">
        <f t="shared" ref="BJ7" si="237">BJ6</f>
        <v>54585</v>
      </c>
      <c r="BK7" s="17">
        <f t="shared" ref="BK7" si="238">BK6</f>
        <v>54585</v>
      </c>
      <c r="BL7" s="17">
        <f t="shared" ref="BL7" si="239">BL6</f>
        <v>54585</v>
      </c>
      <c r="BM7" s="17">
        <f t="shared" ref="BM7" si="240">BM6</f>
        <v>54585</v>
      </c>
      <c r="BN7" s="17">
        <f t="shared" ref="BN7" si="241">BN6</f>
        <v>54585</v>
      </c>
      <c r="BO7" s="17">
        <f t="shared" ref="BO7" si="242">BO6</f>
        <v>54585</v>
      </c>
      <c r="BP7" s="17">
        <f t="shared" ref="BP7" si="243">BP6</f>
        <v>54585</v>
      </c>
      <c r="BQ7" s="17">
        <f t="shared" ref="BQ7" si="244">BQ6</f>
        <v>54585</v>
      </c>
      <c r="BR7" s="319">
        <f>SUM(BF7:BQ7)</f>
        <v>655020</v>
      </c>
      <c r="BS7" s="17">
        <f t="shared" ref="BS7" si="245">BS6</f>
        <v>54585</v>
      </c>
      <c r="BT7" s="23">
        <f t="shared" ref="BT7" si="246">BT6</f>
        <v>54585</v>
      </c>
      <c r="BU7" s="17">
        <f t="shared" ref="BU7" si="247">BU6</f>
        <v>54585</v>
      </c>
      <c r="BV7" s="17">
        <f t="shared" ref="BV7" si="248">BV6</f>
        <v>54585</v>
      </c>
      <c r="BW7" s="17">
        <f t="shared" ref="BW7" si="249">BW6</f>
        <v>54585</v>
      </c>
      <c r="BX7" s="17">
        <f t="shared" ref="BX7" si="250">BX6</f>
        <v>54585</v>
      </c>
      <c r="BY7" s="17">
        <f t="shared" ref="BY7" si="251">BY6</f>
        <v>54585</v>
      </c>
      <c r="BZ7" s="17">
        <f t="shared" ref="BZ7" si="252">BZ6</f>
        <v>54585</v>
      </c>
      <c r="CA7" s="17">
        <f t="shared" ref="CA7" si="253">CA6</f>
        <v>54585</v>
      </c>
      <c r="CB7" s="17">
        <f t="shared" ref="CB7" si="254">CB6</f>
        <v>54585</v>
      </c>
      <c r="CC7" s="17">
        <f t="shared" ref="CC7" si="255">CC6</f>
        <v>54585</v>
      </c>
      <c r="CD7" s="17">
        <f t="shared" ref="CD7" si="256">CD6</f>
        <v>54585</v>
      </c>
      <c r="CE7" s="319">
        <f>SUM(BS7:CD7)</f>
        <v>655020</v>
      </c>
      <c r="CF7" s="17">
        <f t="shared" ref="CF7" si="257">CF6</f>
        <v>54585</v>
      </c>
      <c r="CG7" s="23">
        <f t="shared" ref="CG7" si="258">CG6</f>
        <v>54585</v>
      </c>
      <c r="CH7" s="17">
        <f t="shared" ref="CH7" si="259">CH6</f>
        <v>54585</v>
      </c>
      <c r="CI7" s="17">
        <f t="shared" ref="CI7" si="260">CI6</f>
        <v>54585</v>
      </c>
      <c r="CJ7" s="17">
        <f t="shared" ref="CJ7" si="261">CJ6</f>
        <v>54585</v>
      </c>
      <c r="CK7" s="17">
        <f t="shared" ref="CK7" si="262">CK6</f>
        <v>54585</v>
      </c>
      <c r="CL7" s="17">
        <f t="shared" ref="CL7" si="263">CL6</f>
        <v>54585</v>
      </c>
      <c r="CM7" s="17">
        <f t="shared" ref="CM7" si="264">CM6</f>
        <v>54585</v>
      </c>
      <c r="CN7" s="17">
        <f t="shared" ref="CN7" si="265">CN6</f>
        <v>54585</v>
      </c>
      <c r="CO7" s="17">
        <f t="shared" ref="CO7" si="266">CO6</f>
        <v>54585</v>
      </c>
      <c r="CP7" s="17">
        <f t="shared" ref="CP7" si="267">CP6</f>
        <v>54585</v>
      </c>
      <c r="CQ7" s="17">
        <f t="shared" ref="CQ7" si="268">CQ6</f>
        <v>54585</v>
      </c>
      <c r="CR7" s="319">
        <f>SUM(CF7:CQ7)</f>
        <v>655020</v>
      </c>
      <c r="CS7" s="17">
        <f t="shared" ref="CS7" si="269">CS6</f>
        <v>54585</v>
      </c>
      <c r="CT7" s="23">
        <f t="shared" ref="CT7" si="270">CT6</f>
        <v>54585</v>
      </c>
      <c r="CU7" s="17">
        <f t="shared" ref="CU7" si="271">CU6</f>
        <v>54585</v>
      </c>
      <c r="CV7" s="17">
        <f t="shared" ref="CV7" si="272">CV6</f>
        <v>54585</v>
      </c>
      <c r="CW7" s="17">
        <f t="shared" ref="CW7" si="273">CW6</f>
        <v>54585</v>
      </c>
      <c r="CX7" s="17">
        <f t="shared" ref="CX7" si="274">CX6</f>
        <v>54585</v>
      </c>
      <c r="CY7" s="17">
        <f t="shared" ref="CY7" si="275">CY6</f>
        <v>54585</v>
      </c>
      <c r="CZ7" s="17">
        <f t="shared" ref="CZ7" si="276">CZ6</f>
        <v>54585</v>
      </c>
      <c r="DA7" s="17">
        <f t="shared" ref="DA7" si="277">DA6</f>
        <v>54585</v>
      </c>
      <c r="DB7" s="17">
        <f t="shared" ref="DB7" si="278">DB6</f>
        <v>54585</v>
      </c>
      <c r="DC7" s="17">
        <f t="shared" ref="DC7" si="279">DC6</f>
        <v>54585</v>
      </c>
      <c r="DD7" s="17">
        <f t="shared" ref="DD7" si="280">DD6</f>
        <v>54585</v>
      </c>
      <c r="DE7" s="319">
        <f>SUM(CS7:DD7)</f>
        <v>655020</v>
      </c>
      <c r="DF7" s="17">
        <f t="shared" ref="DF7" si="281">DF6</f>
        <v>54585</v>
      </c>
      <c r="DG7" s="23">
        <f t="shared" ref="DG7" si="282">DG6</f>
        <v>54585</v>
      </c>
      <c r="DH7" s="17">
        <f t="shared" ref="DH7" si="283">DH6</f>
        <v>54585</v>
      </c>
      <c r="DI7" s="17">
        <f t="shared" ref="DI7" si="284">DI6</f>
        <v>54585</v>
      </c>
      <c r="DJ7" s="17">
        <f t="shared" ref="DJ7" si="285">DJ6</f>
        <v>54585</v>
      </c>
      <c r="DK7" s="17">
        <f t="shared" ref="DK7" si="286">DK6</f>
        <v>54585</v>
      </c>
      <c r="DL7" s="17">
        <f t="shared" ref="DL7" si="287">DL6</f>
        <v>54585</v>
      </c>
      <c r="DM7" s="17">
        <f t="shared" ref="DM7" si="288">DM6</f>
        <v>54585</v>
      </c>
      <c r="DN7" s="17">
        <f t="shared" ref="DN7" si="289">DN6</f>
        <v>54585</v>
      </c>
      <c r="DO7" s="17">
        <f t="shared" ref="DO7" si="290">DO6</f>
        <v>54585</v>
      </c>
      <c r="DP7" s="17">
        <f t="shared" ref="DP7" si="291">DP6</f>
        <v>54585</v>
      </c>
      <c r="DQ7" s="17">
        <f t="shared" ref="DQ7" si="292">DQ6</f>
        <v>54585</v>
      </c>
      <c r="DR7" s="319">
        <f>SUM(DF7:DQ7)</f>
        <v>655020</v>
      </c>
      <c r="DS7" s="17">
        <f t="shared" ref="DS7" si="293">DS6</f>
        <v>54585</v>
      </c>
      <c r="DT7" s="23">
        <f t="shared" ref="DT7" si="294">DT6</f>
        <v>54585</v>
      </c>
      <c r="DU7" s="17">
        <f t="shared" ref="DU7" si="295">DU6</f>
        <v>54585</v>
      </c>
      <c r="DV7" s="17">
        <f t="shared" ref="DV7" si="296">DV6</f>
        <v>54585</v>
      </c>
      <c r="DW7" s="17">
        <f t="shared" ref="DW7" si="297">DW6</f>
        <v>54585</v>
      </c>
      <c r="DX7" s="17">
        <f t="shared" ref="DX7" si="298">DX6</f>
        <v>54585</v>
      </c>
      <c r="DY7" s="17">
        <f t="shared" ref="DY7" si="299">DY6</f>
        <v>54585</v>
      </c>
      <c r="DZ7" s="17">
        <f t="shared" ref="DZ7" si="300">DZ6</f>
        <v>54585</v>
      </c>
      <c r="EA7" s="17">
        <f t="shared" ref="EA7" si="301">EA6</f>
        <v>54585</v>
      </c>
      <c r="EB7" s="17">
        <f t="shared" ref="EB7" si="302">EB6</f>
        <v>54585</v>
      </c>
      <c r="EC7" s="17">
        <f t="shared" ref="EC7" si="303">EC6</f>
        <v>54585</v>
      </c>
      <c r="ED7" s="17">
        <f t="shared" ref="ED7" si="304">ED6</f>
        <v>54585</v>
      </c>
      <c r="EE7" s="391">
        <f>SUM(DS7:ED7)</f>
        <v>655020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319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17">
        <v>3500000</v>
      </c>
      <c r="C9" s="1" t="s">
        <v>15</v>
      </c>
      <c r="D9" s="9" t="s">
        <v>17</v>
      </c>
      <c r="E9" s="17">
        <v>90</v>
      </c>
      <c r="F9" s="17">
        <f t="shared" ref="F9:Q18" si="305">IF(F$2&gt;=$B$18,$E9,0)</f>
        <v>90</v>
      </c>
      <c r="G9" s="17">
        <f t="shared" si="305"/>
        <v>90</v>
      </c>
      <c r="H9" s="17">
        <f t="shared" si="305"/>
        <v>90</v>
      </c>
      <c r="I9" s="17">
        <f t="shared" si="305"/>
        <v>90</v>
      </c>
      <c r="J9" s="17">
        <f t="shared" si="305"/>
        <v>90</v>
      </c>
      <c r="K9" s="17">
        <f t="shared" si="305"/>
        <v>90</v>
      </c>
      <c r="L9" s="17">
        <f t="shared" si="305"/>
        <v>90</v>
      </c>
      <c r="M9" s="17">
        <f t="shared" si="305"/>
        <v>90</v>
      </c>
      <c r="N9" s="17">
        <f t="shared" si="305"/>
        <v>90</v>
      </c>
      <c r="O9" s="17">
        <f t="shared" si="305"/>
        <v>90</v>
      </c>
      <c r="P9" s="17">
        <f t="shared" si="305"/>
        <v>90</v>
      </c>
      <c r="Q9" s="17">
        <f t="shared" si="305"/>
        <v>90</v>
      </c>
      <c r="R9" s="319">
        <f t="shared" ref="R9:R33" si="306">SUM(F9:Q9)</f>
        <v>1080</v>
      </c>
      <c r="S9" s="17">
        <f t="shared" ref="S9:AD12" si="307">IF(S$2&gt;=$B$18,$E9,0)</f>
        <v>90</v>
      </c>
      <c r="T9" s="17">
        <f t="shared" si="307"/>
        <v>90</v>
      </c>
      <c r="U9" s="17">
        <f t="shared" si="307"/>
        <v>90</v>
      </c>
      <c r="V9" s="17">
        <f t="shared" si="307"/>
        <v>90</v>
      </c>
      <c r="W9" s="17">
        <f t="shared" si="307"/>
        <v>90</v>
      </c>
      <c r="X9" s="17">
        <f t="shared" si="307"/>
        <v>90</v>
      </c>
      <c r="Y9" s="17">
        <f t="shared" si="307"/>
        <v>90</v>
      </c>
      <c r="Z9" s="17">
        <f t="shared" si="307"/>
        <v>90</v>
      </c>
      <c r="AA9" s="17">
        <f t="shared" si="307"/>
        <v>90</v>
      </c>
      <c r="AB9" s="17">
        <f t="shared" si="307"/>
        <v>90</v>
      </c>
      <c r="AC9" s="17">
        <f t="shared" si="307"/>
        <v>90</v>
      </c>
      <c r="AD9" s="17">
        <f t="shared" si="307"/>
        <v>90</v>
      </c>
      <c r="AE9" s="319">
        <f t="shared" ref="AE9:AE33" si="308">SUM(S9:AD9)</f>
        <v>1080</v>
      </c>
      <c r="AF9" s="17">
        <f t="shared" ref="AF9:AQ12" si="309">IF(AF$2&gt;=$B$18,$E9,0)</f>
        <v>90</v>
      </c>
      <c r="AG9" s="17">
        <f t="shared" si="309"/>
        <v>90</v>
      </c>
      <c r="AH9" s="17">
        <f t="shared" si="309"/>
        <v>90</v>
      </c>
      <c r="AI9" s="17">
        <f t="shared" si="309"/>
        <v>90</v>
      </c>
      <c r="AJ9" s="17">
        <f t="shared" si="309"/>
        <v>90</v>
      </c>
      <c r="AK9" s="17">
        <f t="shared" si="309"/>
        <v>90</v>
      </c>
      <c r="AL9" s="17">
        <f t="shared" si="309"/>
        <v>90</v>
      </c>
      <c r="AM9" s="17">
        <f t="shared" si="309"/>
        <v>90</v>
      </c>
      <c r="AN9" s="17">
        <f t="shared" si="309"/>
        <v>90</v>
      </c>
      <c r="AO9" s="17">
        <f t="shared" si="309"/>
        <v>90</v>
      </c>
      <c r="AP9" s="17">
        <f t="shared" si="309"/>
        <v>90</v>
      </c>
      <c r="AQ9" s="17">
        <f t="shared" si="309"/>
        <v>90</v>
      </c>
      <c r="AR9" s="319">
        <f t="shared" ref="AR9:AR33" si="310">SUM(AF9:AQ9)</f>
        <v>1080</v>
      </c>
      <c r="AS9" s="17">
        <f t="shared" ref="AS9:BD12" si="311">IF(AS$2&gt;=$B$18,$E9,0)</f>
        <v>90</v>
      </c>
      <c r="AT9" s="17">
        <f t="shared" si="311"/>
        <v>90</v>
      </c>
      <c r="AU9" s="17">
        <f t="shared" si="311"/>
        <v>90</v>
      </c>
      <c r="AV9" s="17">
        <f t="shared" si="311"/>
        <v>90</v>
      </c>
      <c r="AW9" s="17">
        <f t="shared" si="311"/>
        <v>90</v>
      </c>
      <c r="AX9" s="17">
        <f t="shared" si="311"/>
        <v>90</v>
      </c>
      <c r="AY9" s="17">
        <f t="shared" si="311"/>
        <v>90</v>
      </c>
      <c r="AZ9" s="17">
        <f t="shared" si="311"/>
        <v>90</v>
      </c>
      <c r="BA9" s="17">
        <f t="shared" si="311"/>
        <v>90</v>
      </c>
      <c r="BB9" s="17">
        <f t="shared" si="311"/>
        <v>90</v>
      </c>
      <c r="BC9" s="17">
        <f t="shared" si="311"/>
        <v>90</v>
      </c>
      <c r="BD9" s="17">
        <f t="shared" si="311"/>
        <v>90</v>
      </c>
      <c r="BE9" s="319">
        <f t="shared" ref="BE9:BE33" si="312">SUM(AS9:BD9)</f>
        <v>1080</v>
      </c>
      <c r="BF9" s="17">
        <f t="shared" ref="BF9:BQ12" si="313">IF(BF$2&gt;=$B$18,$E9,0)</f>
        <v>90</v>
      </c>
      <c r="BG9" s="17">
        <f t="shared" si="313"/>
        <v>90</v>
      </c>
      <c r="BH9" s="17">
        <f t="shared" si="313"/>
        <v>90</v>
      </c>
      <c r="BI9" s="17">
        <f t="shared" si="313"/>
        <v>90</v>
      </c>
      <c r="BJ9" s="17">
        <f t="shared" si="313"/>
        <v>90</v>
      </c>
      <c r="BK9" s="17">
        <f t="shared" si="313"/>
        <v>90</v>
      </c>
      <c r="BL9" s="17">
        <f t="shared" si="313"/>
        <v>90</v>
      </c>
      <c r="BM9" s="17">
        <f t="shared" si="313"/>
        <v>90</v>
      </c>
      <c r="BN9" s="17">
        <f t="shared" si="313"/>
        <v>90</v>
      </c>
      <c r="BO9" s="17">
        <f t="shared" si="313"/>
        <v>90</v>
      </c>
      <c r="BP9" s="17">
        <f t="shared" si="313"/>
        <v>90</v>
      </c>
      <c r="BQ9" s="17">
        <f t="shared" si="313"/>
        <v>90</v>
      </c>
      <c r="BR9" s="319">
        <f t="shared" ref="BR9:BR33" si="314">SUM(BF9:BQ9)</f>
        <v>1080</v>
      </c>
      <c r="BS9" s="17">
        <f t="shared" ref="BS9:CD12" si="315">IF(BS$2&gt;=$B$18,$E9,0)</f>
        <v>90</v>
      </c>
      <c r="BT9" s="17">
        <f t="shared" si="315"/>
        <v>90</v>
      </c>
      <c r="BU9" s="17">
        <f t="shared" si="315"/>
        <v>90</v>
      </c>
      <c r="BV9" s="17">
        <f t="shared" si="315"/>
        <v>90</v>
      </c>
      <c r="BW9" s="17">
        <f t="shared" si="315"/>
        <v>90</v>
      </c>
      <c r="BX9" s="17">
        <f t="shared" si="315"/>
        <v>90</v>
      </c>
      <c r="BY9" s="17">
        <f t="shared" si="315"/>
        <v>90</v>
      </c>
      <c r="BZ9" s="17">
        <f t="shared" si="315"/>
        <v>90</v>
      </c>
      <c r="CA9" s="17">
        <f t="shared" si="315"/>
        <v>90</v>
      </c>
      <c r="CB9" s="17">
        <f t="shared" si="315"/>
        <v>90</v>
      </c>
      <c r="CC9" s="17">
        <f t="shared" si="315"/>
        <v>90</v>
      </c>
      <c r="CD9" s="17">
        <f t="shared" si="315"/>
        <v>90</v>
      </c>
      <c r="CE9" s="319">
        <f t="shared" ref="CE9:CE33" si="316">SUM(BS9:CD9)</f>
        <v>1080</v>
      </c>
      <c r="CF9" s="17">
        <f t="shared" ref="CF9:CQ12" si="317">IF(CF$2&gt;=$B$18,$E9,0)</f>
        <v>90</v>
      </c>
      <c r="CG9" s="17">
        <f t="shared" si="317"/>
        <v>90</v>
      </c>
      <c r="CH9" s="17">
        <f t="shared" si="317"/>
        <v>90</v>
      </c>
      <c r="CI9" s="17">
        <f t="shared" si="317"/>
        <v>90</v>
      </c>
      <c r="CJ9" s="17">
        <f t="shared" si="317"/>
        <v>90</v>
      </c>
      <c r="CK9" s="17">
        <f t="shared" si="317"/>
        <v>90</v>
      </c>
      <c r="CL9" s="17">
        <f t="shared" si="317"/>
        <v>90</v>
      </c>
      <c r="CM9" s="17">
        <f t="shared" si="317"/>
        <v>90</v>
      </c>
      <c r="CN9" s="17">
        <f t="shared" si="317"/>
        <v>90</v>
      </c>
      <c r="CO9" s="17">
        <f t="shared" si="317"/>
        <v>90</v>
      </c>
      <c r="CP9" s="17">
        <f t="shared" si="317"/>
        <v>90</v>
      </c>
      <c r="CQ9" s="17">
        <f t="shared" si="317"/>
        <v>90</v>
      </c>
      <c r="CR9" s="319">
        <f t="shared" ref="CR9:CR33" si="318">SUM(CF9:CQ9)</f>
        <v>1080</v>
      </c>
      <c r="CS9" s="17">
        <f t="shared" ref="CS9:DD12" si="319">IF(CS$2&gt;=$B$18,$E9,0)</f>
        <v>90</v>
      </c>
      <c r="CT9" s="17">
        <f t="shared" si="319"/>
        <v>90</v>
      </c>
      <c r="CU9" s="17">
        <f t="shared" si="319"/>
        <v>90</v>
      </c>
      <c r="CV9" s="17">
        <f t="shared" si="319"/>
        <v>90</v>
      </c>
      <c r="CW9" s="17">
        <f t="shared" si="319"/>
        <v>90</v>
      </c>
      <c r="CX9" s="17">
        <f t="shared" si="319"/>
        <v>90</v>
      </c>
      <c r="CY9" s="17">
        <f t="shared" si="319"/>
        <v>90</v>
      </c>
      <c r="CZ9" s="17">
        <f t="shared" si="319"/>
        <v>90</v>
      </c>
      <c r="DA9" s="17">
        <f t="shared" si="319"/>
        <v>90</v>
      </c>
      <c r="DB9" s="17">
        <f t="shared" si="319"/>
        <v>90</v>
      </c>
      <c r="DC9" s="17">
        <f t="shared" si="319"/>
        <v>90</v>
      </c>
      <c r="DD9" s="17">
        <f t="shared" si="319"/>
        <v>90</v>
      </c>
      <c r="DE9" s="319">
        <f t="shared" ref="DE9:DE33" si="320">SUM(CS9:DD9)</f>
        <v>1080</v>
      </c>
      <c r="DF9" s="17">
        <f t="shared" ref="DF9:DQ12" si="321">IF(DF$2&gt;=$B$18,$E9,0)</f>
        <v>90</v>
      </c>
      <c r="DG9" s="17">
        <f t="shared" si="321"/>
        <v>90</v>
      </c>
      <c r="DH9" s="17">
        <f t="shared" si="321"/>
        <v>90</v>
      </c>
      <c r="DI9" s="17">
        <f t="shared" si="321"/>
        <v>90</v>
      </c>
      <c r="DJ9" s="17">
        <f t="shared" si="321"/>
        <v>90</v>
      </c>
      <c r="DK9" s="17">
        <f t="shared" si="321"/>
        <v>90</v>
      </c>
      <c r="DL9" s="17">
        <f t="shared" si="321"/>
        <v>90</v>
      </c>
      <c r="DM9" s="17">
        <f t="shared" si="321"/>
        <v>90</v>
      </c>
      <c r="DN9" s="17">
        <f t="shared" si="321"/>
        <v>90</v>
      </c>
      <c r="DO9" s="17">
        <f t="shared" si="321"/>
        <v>90</v>
      </c>
      <c r="DP9" s="17">
        <f t="shared" si="321"/>
        <v>90</v>
      </c>
      <c r="DQ9" s="17">
        <f t="shared" si="321"/>
        <v>90</v>
      </c>
      <c r="DR9" s="319">
        <f t="shared" ref="DR9:DR33" si="322">SUM(DF9:DQ9)</f>
        <v>1080</v>
      </c>
      <c r="DS9" s="17">
        <f t="shared" ref="DS9:ED12" si="323">IF(DS$2&gt;=$B$18,$E9,0)</f>
        <v>90</v>
      </c>
      <c r="DT9" s="17">
        <f t="shared" si="323"/>
        <v>90</v>
      </c>
      <c r="DU9" s="17">
        <f t="shared" si="323"/>
        <v>90</v>
      </c>
      <c r="DV9" s="17">
        <f t="shared" si="323"/>
        <v>90</v>
      </c>
      <c r="DW9" s="17">
        <f t="shared" si="323"/>
        <v>90</v>
      </c>
      <c r="DX9" s="17">
        <f t="shared" si="323"/>
        <v>90</v>
      </c>
      <c r="DY9" s="17">
        <f t="shared" si="323"/>
        <v>90</v>
      </c>
      <c r="DZ9" s="17">
        <f t="shared" si="323"/>
        <v>90</v>
      </c>
      <c r="EA9" s="17">
        <f t="shared" si="323"/>
        <v>90</v>
      </c>
      <c r="EB9" s="17">
        <f t="shared" si="323"/>
        <v>90</v>
      </c>
      <c r="EC9" s="17">
        <f t="shared" si="323"/>
        <v>90</v>
      </c>
      <c r="ED9" s="17">
        <f t="shared" si="323"/>
        <v>90</v>
      </c>
      <c r="EE9" s="391">
        <f t="shared" ref="EE9:EE33" si="324">SUM(DS9:ED9)</f>
        <v>1080</v>
      </c>
    </row>
    <row r="10" spans="1:149" x14ac:dyDescent="0.2">
      <c r="A10" s="12" t="s">
        <v>31</v>
      </c>
      <c r="B10" s="17">
        <v>34000</v>
      </c>
      <c r="D10" s="9" t="s">
        <v>18</v>
      </c>
      <c r="E10" s="17">
        <v>2300</v>
      </c>
      <c r="F10" s="17">
        <f t="shared" si="305"/>
        <v>2300</v>
      </c>
      <c r="G10" s="17">
        <f t="shared" si="305"/>
        <v>2300</v>
      </c>
      <c r="H10" s="17">
        <f t="shared" si="305"/>
        <v>2300</v>
      </c>
      <c r="I10" s="17">
        <f t="shared" si="305"/>
        <v>2300</v>
      </c>
      <c r="J10" s="17">
        <f t="shared" si="305"/>
        <v>2300</v>
      </c>
      <c r="K10" s="17">
        <f t="shared" si="305"/>
        <v>2300</v>
      </c>
      <c r="L10" s="17">
        <f t="shared" si="305"/>
        <v>2300</v>
      </c>
      <c r="M10" s="17">
        <f t="shared" si="305"/>
        <v>2300</v>
      </c>
      <c r="N10" s="17">
        <f t="shared" si="305"/>
        <v>2300</v>
      </c>
      <c r="O10" s="17">
        <f t="shared" si="305"/>
        <v>2300</v>
      </c>
      <c r="P10" s="17">
        <f t="shared" si="305"/>
        <v>2300</v>
      </c>
      <c r="Q10" s="17">
        <f t="shared" si="305"/>
        <v>2300</v>
      </c>
      <c r="R10" s="319">
        <f t="shared" si="306"/>
        <v>27600</v>
      </c>
      <c r="S10" s="17">
        <v>3130</v>
      </c>
      <c r="T10" s="17">
        <v>2165</v>
      </c>
      <c r="U10" s="17">
        <v>2165</v>
      </c>
      <c r="V10" s="17">
        <v>2165</v>
      </c>
      <c r="W10" s="17">
        <v>2165</v>
      </c>
      <c r="X10" s="17">
        <v>2165</v>
      </c>
      <c r="Y10" s="17">
        <v>2165</v>
      </c>
      <c r="Z10" s="17">
        <v>2165</v>
      </c>
      <c r="AA10" s="17">
        <v>2165</v>
      </c>
      <c r="AB10" s="17">
        <v>2165</v>
      </c>
      <c r="AC10" s="17">
        <v>2165</v>
      </c>
      <c r="AD10" s="17">
        <v>2165</v>
      </c>
      <c r="AE10" s="319">
        <f t="shared" si="308"/>
        <v>26945</v>
      </c>
      <c r="AF10" s="17">
        <f t="shared" si="309"/>
        <v>2300</v>
      </c>
      <c r="AG10" s="17">
        <f t="shared" si="309"/>
        <v>2300</v>
      </c>
      <c r="AH10" s="17">
        <f t="shared" si="309"/>
        <v>2300</v>
      </c>
      <c r="AI10" s="17">
        <f t="shared" si="309"/>
        <v>2300</v>
      </c>
      <c r="AJ10" s="17">
        <f t="shared" si="309"/>
        <v>2300</v>
      </c>
      <c r="AK10" s="17">
        <f t="shared" si="309"/>
        <v>2300</v>
      </c>
      <c r="AL10" s="17">
        <f t="shared" si="309"/>
        <v>2300</v>
      </c>
      <c r="AM10" s="17">
        <f t="shared" si="309"/>
        <v>2300</v>
      </c>
      <c r="AN10" s="17">
        <f t="shared" si="309"/>
        <v>2300</v>
      </c>
      <c r="AO10" s="17">
        <f t="shared" si="309"/>
        <v>2300</v>
      </c>
      <c r="AP10" s="17">
        <f t="shared" si="309"/>
        <v>2300</v>
      </c>
      <c r="AQ10" s="17">
        <f t="shared" si="309"/>
        <v>2300</v>
      </c>
      <c r="AR10" s="319">
        <f t="shared" si="310"/>
        <v>27600</v>
      </c>
      <c r="AS10" s="17">
        <f t="shared" si="311"/>
        <v>2300</v>
      </c>
      <c r="AT10" s="17">
        <f t="shared" si="311"/>
        <v>2300</v>
      </c>
      <c r="AU10" s="17">
        <f t="shared" si="311"/>
        <v>2300</v>
      </c>
      <c r="AV10" s="17">
        <f t="shared" si="311"/>
        <v>2300</v>
      </c>
      <c r="AW10" s="17">
        <f t="shared" si="311"/>
        <v>2300</v>
      </c>
      <c r="AX10" s="17">
        <f t="shared" si="311"/>
        <v>2300</v>
      </c>
      <c r="AY10" s="17">
        <f t="shared" si="311"/>
        <v>2300</v>
      </c>
      <c r="AZ10" s="17">
        <f t="shared" si="311"/>
        <v>2300</v>
      </c>
      <c r="BA10" s="17">
        <f t="shared" si="311"/>
        <v>2300</v>
      </c>
      <c r="BB10" s="17">
        <f t="shared" si="311"/>
        <v>2300</v>
      </c>
      <c r="BC10" s="17">
        <f t="shared" si="311"/>
        <v>2300</v>
      </c>
      <c r="BD10" s="17">
        <f t="shared" si="311"/>
        <v>2300</v>
      </c>
      <c r="BE10" s="319">
        <f t="shared" si="312"/>
        <v>27600</v>
      </c>
      <c r="BF10" s="17">
        <f t="shared" si="313"/>
        <v>2300</v>
      </c>
      <c r="BG10" s="17">
        <f t="shared" si="313"/>
        <v>2300</v>
      </c>
      <c r="BH10" s="17">
        <f t="shared" si="313"/>
        <v>2300</v>
      </c>
      <c r="BI10" s="17">
        <f t="shared" si="313"/>
        <v>2300</v>
      </c>
      <c r="BJ10" s="17">
        <f t="shared" si="313"/>
        <v>2300</v>
      </c>
      <c r="BK10" s="17">
        <f t="shared" si="313"/>
        <v>2300</v>
      </c>
      <c r="BL10" s="17">
        <f t="shared" si="313"/>
        <v>2300</v>
      </c>
      <c r="BM10" s="17">
        <f t="shared" si="313"/>
        <v>2300</v>
      </c>
      <c r="BN10" s="17">
        <f t="shared" si="313"/>
        <v>2300</v>
      </c>
      <c r="BO10" s="17">
        <f t="shared" si="313"/>
        <v>2300</v>
      </c>
      <c r="BP10" s="17">
        <f t="shared" si="313"/>
        <v>2300</v>
      </c>
      <c r="BQ10" s="17">
        <f t="shared" si="313"/>
        <v>2300</v>
      </c>
      <c r="BR10" s="319">
        <f t="shared" si="314"/>
        <v>27600</v>
      </c>
      <c r="BS10" s="17">
        <f t="shared" si="315"/>
        <v>2300</v>
      </c>
      <c r="BT10" s="17">
        <f t="shared" si="315"/>
        <v>2300</v>
      </c>
      <c r="BU10" s="17">
        <f t="shared" si="315"/>
        <v>2300</v>
      </c>
      <c r="BV10" s="17">
        <f t="shared" si="315"/>
        <v>2300</v>
      </c>
      <c r="BW10" s="17">
        <f t="shared" si="315"/>
        <v>2300</v>
      </c>
      <c r="BX10" s="17">
        <f t="shared" si="315"/>
        <v>2300</v>
      </c>
      <c r="BY10" s="17">
        <f t="shared" si="315"/>
        <v>2300</v>
      </c>
      <c r="BZ10" s="17">
        <f t="shared" si="315"/>
        <v>2300</v>
      </c>
      <c r="CA10" s="17">
        <f t="shared" si="315"/>
        <v>2300</v>
      </c>
      <c r="CB10" s="17">
        <f t="shared" si="315"/>
        <v>2300</v>
      </c>
      <c r="CC10" s="17">
        <f t="shared" si="315"/>
        <v>2300</v>
      </c>
      <c r="CD10" s="17">
        <f t="shared" si="315"/>
        <v>2300</v>
      </c>
      <c r="CE10" s="319">
        <f t="shared" si="316"/>
        <v>27600</v>
      </c>
      <c r="CF10" s="17">
        <f t="shared" si="317"/>
        <v>2300</v>
      </c>
      <c r="CG10" s="17">
        <f t="shared" si="317"/>
        <v>2300</v>
      </c>
      <c r="CH10" s="17">
        <f t="shared" si="317"/>
        <v>2300</v>
      </c>
      <c r="CI10" s="17">
        <f t="shared" si="317"/>
        <v>2300</v>
      </c>
      <c r="CJ10" s="17">
        <f t="shared" si="317"/>
        <v>2300</v>
      </c>
      <c r="CK10" s="17">
        <f t="shared" si="317"/>
        <v>2300</v>
      </c>
      <c r="CL10" s="17">
        <f t="shared" si="317"/>
        <v>2300</v>
      </c>
      <c r="CM10" s="17">
        <f t="shared" si="317"/>
        <v>2300</v>
      </c>
      <c r="CN10" s="17">
        <f t="shared" si="317"/>
        <v>2300</v>
      </c>
      <c r="CO10" s="17">
        <f t="shared" si="317"/>
        <v>2300</v>
      </c>
      <c r="CP10" s="17">
        <f t="shared" si="317"/>
        <v>2300</v>
      </c>
      <c r="CQ10" s="17">
        <f t="shared" si="317"/>
        <v>2300</v>
      </c>
      <c r="CR10" s="319">
        <f t="shared" si="318"/>
        <v>27600</v>
      </c>
      <c r="CS10" s="17">
        <f t="shared" si="319"/>
        <v>2300</v>
      </c>
      <c r="CT10" s="17">
        <f t="shared" si="319"/>
        <v>2300</v>
      </c>
      <c r="CU10" s="17">
        <f t="shared" si="319"/>
        <v>2300</v>
      </c>
      <c r="CV10" s="17">
        <f t="shared" si="319"/>
        <v>2300</v>
      </c>
      <c r="CW10" s="17">
        <f t="shared" si="319"/>
        <v>2300</v>
      </c>
      <c r="CX10" s="17">
        <f t="shared" si="319"/>
        <v>2300</v>
      </c>
      <c r="CY10" s="17">
        <f t="shared" si="319"/>
        <v>2300</v>
      </c>
      <c r="CZ10" s="17">
        <f t="shared" si="319"/>
        <v>2300</v>
      </c>
      <c r="DA10" s="17">
        <f t="shared" si="319"/>
        <v>2300</v>
      </c>
      <c r="DB10" s="17">
        <f t="shared" si="319"/>
        <v>2300</v>
      </c>
      <c r="DC10" s="17">
        <f t="shared" si="319"/>
        <v>2300</v>
      </c>
      <c r="DD10" s="17">
        <f t="shared" si="319"/>
        <v>2300</v>
      </c>
      <c r="DE10" s="319">
        <f t="shared" si="320"/>
        <v>27600</v>
      </c>
      <c r="DF10" s="17">
        <f t="shared" si="321"/>
        <v>2300</v>
      </c>
      <c r="DG10" s="17">
        <f t="shared" si="321"/>
        <v>2300</v>
      </c>
      <c r="DH10" s="17">
        <f t="shared" si="321"/>
        <v>2300</v>
      </c>
      <c r="DI10" s="17">
        <f t="shared" si="321"/>
        <v>2300</v>
      </c>
      <c r="DJ10" s="17">
        <f t="shared" si="321"/>
        <v>2300</v>
      </c>
      <c r="DK10" s="17">
        <f t="shared" si="321"/>
        <v>2300</v>
      </c>
      <c r="DL10" s="17">
        <f t="shared" si="321"/>
        <v>2300</v>
      </c>
      <c r="DM10" s="17">
        <f t="shared" si="321"/>
        <v>2300</v>
      </c>
      <c r="DN10" s="17">
        <f t="shared" si="321"/>
        <v>2300</v>
      </c>
      <c r="DO10" s="17">
        <f t="shared" si="321"/>
        <v>2300</v>
      </c>
      <c r="DP10" s="17">
        <f t="shared" si="321"/>
        <v>2300</v>
      </c>
      <c r="DQ10" s="17">
        <f t="shared" si="321"/>
        <v>2300</v>
      </c>
      <c r="DR10" s="319">
        <f t="shared" si="322"/>
        <v>27600</v>
      </c>
      <c r="DS10" s="17">
        <f t="shared" si="323"/>
        <v>2300</v>
      </c>
      <c r="DT10" s="17">
        <f t="shared" si="323"/>
        <v>2300</v>
      </c>
      <c r="DU10" s="17">
        <f t="shared" si="323"/>
        <v>2300</v>
      </c>
      <c r="DV10" s="17">
        <f t="shared" si="323"/>
        <v>2300</v>
      </c>
      <c r="DW10" s="17">
        <f t="shared" si="323"/>
        <v>2300</v>
      </c>
      <c r="DX10" s="17">
        <f t="shared" si="323"/>
        <v>2300</v>
      </c>
      <c r="DY10" s="17">
        <f t="shared" si="323"/>
        <v>2300</v>
      </c>
      <c r="DZ10" s="17">
        <f t="shared" si="323"/>
        <v>2300</v>
      </c>
      <c r="EA10" s="17">
        <f t="shared" si="323"/>
        <v>2300</v>
      </c>
      <c r="EB10" s="17">
        <f t="shared" si="323"/>
        <v>2300</v>
      </c>
      <c r="EC10" s="17">
        <f t="shared" si="323"/>
        <v>2300</v>
      </c>
      <c r="ED10" s="17">
        <f t="shared" si="323"/>
        <v>2300</v>
      </c>
      <c r="EE10" s="391">
        <f t="shared" si="324"/>
        <v>27600</v>
      </c>
    </row>
    <row r="11" spans="1:149" x14ac:dyDescent="0.2">
      <c r="A11" s="12" t="s">
        <v>32</v>
      </c>
      <c r="B11" s="17">
        <v>125000</v>
      </c>
      <c r="D11" s="9" t="s">
        <v>20</v>
      </c>
      <c r="E11" s="17">
        <v>890</v>
      </c>
      <c r="F11" s="17">
        <f t="shared" si="305"/>
        <v>890</v>
      </c>
      <c r="G11" s="17">
        <f t="shared" si="305"/>
        <v>890</v>
      </c>
      <c r="H11" s="17">
        <f t="shared" si="305"/>
        <v>890</v>
      </c>
      <c r="I11" s="17">
        <f t="shared" si="305"/>
        <v>890</v>
      </c>
      <c r="J11" s="17">
        <f t="shared" si="305"/>
        <v>890</v>
      </c>
      <c r="K11" s="17">
        <f t="shared" si="305"/>
        <v>890</v>
      </c>
      <c r="L11" s="17">
        <f t="shared" si="305"/>
        <v>890</v>
      </c>
      <c r="M11" s="17">
        <f t="shared" si="305"/>
        <v>890</v>
      </c>
      <c r="N11" s="17">
        <f t="shared" si="305"/>
        <v>890</v>
      </c>
      <c r="O11" s="17">
        <f t="shared" si="305"/>
        <v>890</v>
      </c>
      <c r="P11" s="17">
        <f t="shared" si="305"/>
        <v>890</v>
      </c>
      <c r="Q11" s="17">
        <f t="shared" si="305"/>
        <v>890</v>
      </c>
      <c r="R11" s="319">
        <f t="shared" si="306"/>
        <v>10680</v>
      </c>
      <c r="S11" s="17">
        <f t="shared" si="307"/>
        <v>890</v>
      </c>
      <c r="T11" s="17">
        <f t="shared" si="307"/>
        <v>890</v>
      </c>
      <c r="U11" s="17">
        <f t="shared" si="307"/>
        <v>890</v>
      </c>
      <c r="V11" s="17">
        <f t="shared" si="307"/>
        <v>890</v>
      </c>
      <c r="W11" s="17">
        <f t="shared" si="307"/>
        <v>890</v>
      </c>
      <c r="X11" s="17">
        <f t="shared" si="307"/>
        <v>890</v>
      </c>
      <c r="Y11" s="17">
        <f t="shared" si="307"/>
        <v>890</v>
      </c>
      <c r="Z11" s="17">
        <f t="shared" si="307"/>
        <v>890</v>
      </c>
      <c r="AA11" s="17">
        <f t="shared" si="307"/>
        <v>890</v>
      </c>
      <c r="AB11" s="17">
        <f t="shared" si="307"/>
        <v>890</v>
      </c>
      <c r="AC11" s="17">
        <f t="shared" si="307"/>
        <v>890</v>
      </c>
      <c r="AD11" s="17">
        <f t="shared" si="307"/>
        <v>890</v>
      </c>
      <c r="AE11" s="319">
        <f t="shared" si="308"/>
        <v>10680</v>
      </c>
      <c r="AF11" s="17">
        <f t="shared" si="309"/>
        <v>890</v>
      </c>
      <c r="AG11" s="17">
        <f t="shared" si="309"/>
        <v>890</v>
      </c>
      <c r="AH11" s="17">
        <f t="shared" si="309"/>
        <v>890</v>
      </c>
      <c r="AI11" s="17">
        <f t="shared" si="309"/>
        <v>890</v>
      </c>
      <c r="AJ11" s="17">
        <f t="shared" si="309"/>
        <v>890</v>
      </c>
      <c r="AK11" s="17">
        <f t="shared" si="309"/>
        <v>890</v>
      </c>
      <c r="AL11" s="17">
        <f t="shared" si="309"/>
        <v>890</v>
      </c>
      <c r="AM11" s="17">
        <f t="shared" si="309"/>
        <v>890</v>
      </c>
      <c r="AN11" s="17">
        <f t="shared" si="309"/>
        <v>890</v>
      </c>
      <c r="AO11" s="17">
        <f t="shared" si="309"/>
        <v>890</v>
      </c>
      <c r="AP11" s="17">
        <f t="shared" si="309"/>
        <v>890</v>
      </c>
      <c r="AQ11" s="17">
        <f t="shared" si="309"/>
        <v>890</v>
      </c>
      <c r="AR11" s="319">
        <f t="shared" si="310"/>
        <v>10680</v>
      </c>
      <c r="AS11" s="17">
        <f t="shared" si="311"/>
        <v>890</v>
      </c>
      <c r="AT11" s="17">
        <f t="shared" si="311"/>
        <v>890</v>
      </c>
      <c r="AU11" s="17">
        <f t="shared" si="311"/>
        <v>890</v>
      </c>
      <c r="AV11" s="17">
        <f t="shared" si="311"/>
        <v>890</v>
      </c>
      <c r="AW11" s="17">
        <f t="shared" si="311"/>
        <v>890</v>
      </c>
      <c r="AX11" s="17">
        <f t="shared" si="311"/>
        <v>890</v>
      </c>
      <c r="AY11" s="17">
        <f t="shared" si="311"/>
        <v>890</v>
      </c>
      <c r="AZ11" s="17">
        <f t="shared" si="311"/>
        <v>890</v>
      </c>
      <c r="BA11" s="17">
        <f t="shared" si="311"/>
        <v>890</v>
      </c>
      <c r="BB11" s="17">
        <f t="shared" si="311"/>
        <v>890</v>
      </c>
      <c r="BC11" s="17">
        <f t="shared" si="311"/>
        <v>890</v>
      </c>
      <c r="BD11" s="17">
        <f t="shared" si="311"/>
        <v>890</v>
      </c>
      <c r="BE11" s="319">
        <f t="shared" si="312"/>
        <v>10680</v>
      </c>
      <c r="BF11" s="17">
        <f t="shared" si="313"/>
        <v>890</v>
      </c>
      <c r="BG11" s="17">
        <f t="shared" si="313"/>
        <v>890</v>
      </c>
      <c r="BH11" s="17">
        <f t="shared" si="313"/>
        <v>890</v>
      </c>
      <c r="BI11" s="17">
        <f t="shared" si="313"/>
        <v>890</v>
      </c>
      <c r="BJ11" s="17">
        <f t="shared" si="313"/>
        <v>890</v>
      </c>
      <c r="BK11" s="17">
        <f t="shared" si="313"/>
        <v>890</v>
      </c>
      <c r="BL11" s="17">
        <f t="shared" si="313"/>
        <v>890</v>
      </c>
      <c r="BM11" s="17">
        <f t="shared" si="313"/>
        <v>890</v>
      </c>
      <c r="BN11" s="17">
        <f t="shared" si="313"/>
        <v>890</v>
      </c>
      <c r="BO11" s="17">
        <f t="shared" si="313"/>
        <v>890</v>
      </c>
      <c r="BP11" s="17">
        <f t="shared" si="313"/>
        <v>890</v>
      </c>
      <c r="BQ11" s="17">
        <f t="shared" si="313"/>
        <v>890</v>
      </c>
      <c r="BR11" s="319">
        <f t="shared" si="314"/>
        <v>10680</v>
      </c>
      <c r="BS11" s="17">
        <f t="shared" si="315"/>
        <v>890</v>
      </c>
      <c r="BT11" s="17">
        <f t="shared" si="315"/>
        <v>890</v>
      </c>
      <c r="BU11" s="17">
        <f t="shared" si="315"/>
        <v>890</v>
      </c>
      <c r="BV11" s="17">
        <f t="shared" si="315"/>
        <v>890</v>
      </c>
      <c r="BW11" s="17">
        <f t="shared" si="315"/>
        <v>890</v>
      </c>
      <c r="BX11" s="17">
        <f t="shared" si="315"/>
        <v>890</v>
      </c>
      <c r="BY11" s="17">
        <f t="shared" si="315"/>
        <v>890</v>
      </c>
      <c r="BZ11" s="17">
        <f t="shared" si="315"/>
        <v>890</v>
      </c>
      <c r="CA11" s="17">
        <f t="shared" si="315"/>
        <v>890</v>
      </c>
      <c r="CB11" s="17">
        <f t="shared" si="315"/>
        <v>890</v>
      </c>
      <c r="CC11" s="17">
        <f t="shared" si="315"/>
        <v>890</v>
      </c>
      <c r="CD11" s="17">
        <f t="shared" si="315"/>
        <v>890</v>
      </c>
      <c r="CE11" s="319">
        <f t="shared" si="316"/>
        <v>10680</v>
      </c>
      <c r="CF11" s="17">
        <f t="shared" si="317"/>
        <v>890</v>
      </c>
      <c r="CG11" s="17">
        <f t="shared" si="317"/>
        <v>890</v>
      </c>
      <c r="CH11" s="17">
        <f t="shared" si="317"/>
        <v>890</v>
      </c>
      <c r="CI11" s="17">
        <f t="shared" si="317"/>
        <v>890</v>
      </c>
      <c r="CJ11" s="17">
        <f t="shared" si="317"/>
        <v>890</v>
      </c>
      <c r="CK11" s="17">
        <f t="shared" si="317"/>
        <v>890</v>
      </c>
      <c r="CL11" s="17">
        <f t="shared" si="317"/>
        <v>890</v>
      </c>
      <c r="CM11" s="17">
        <f t="shared" si="317"/>
        <v>890</v>
      </c>
      <c r="CN11" s="17">
        <f t="shared" si="317"/>
        <v>890</v>
      </c>
      <c r="CO11" s="17">
        <f t="shared" si="317"/>
        <v>890</v>
      </c>
      <c r="CP11" s="17">
        <f t="shared" si="317"/>
        <v>890</v>
      </c>
      <c r="CQ11" s="17">
        <f t="shared" si="317"/>
        <v>890</v>
      </c>
      <c r="CR11" s="319">
        <f t="shared" si="318"/>
        <v>10680</v>
      </c>
      <c r="CS11" s="17">
        <f t="shared" si="319"/>
        <v>890</v>
      </c>
      <c r="CT11" s="17">
        <f t="shared" si="319"/>
        <v>890</v>
      </c>
      <c r="CU11" s="17">
        <f t="shared" si="319"/>
        <v>890</v>
      </c>
      <c r="CV11" s="17">
        <f t="shared" si="319"/>
        <v>890</v>
      </c>
      <c r="CW11" s="17">
        <f t="shared" si="319"/>
        <v>890</v>
      </c>
      <c r="CX11" s="17">
        <f t="shared" si="319"/>
        <v>890</v>
      </c>
      <c r="CY11" s="17">
        <f t="shared" si="319"/>
        <v>890</v>
      </c>
      <c r="CZ11" s="17">
        <f t="shared" si="319"/>
        <v>890</v>
      </c>
      <c r="DA11" s="17">
        <f t="shared" si="319"/>
        <v>890</v>
      </c>
      <c r="DB11" s="17">
        <f t="shared" si="319"/>
        <v>890</v>
      </c>
      <c r="DC11" s="17">
        <f t="shared" si="319"/>
        <v>890</v>
      </c>
      <c r="DD11" s="17">
        <f t="shared" si="319"/>
        <v>890</v>
      </c>
      <c r="DE11" s="319">
        <f t="shared" si="320"/>
        <v>10680</v>
      </c>
      <c r="DF11" s="17">
        <f t="shared" si="321"/>
        <v>890</v>
      </c>
      <c r="DG11" s="17">
        <f t="shared" si="321"/>
        <v>890</v>
      </c>
      <c r="DH11" s="17">
        <f t="shared" si="321"/>
        <v>890</v>
      </c>
      <c r="DI11" s="17">
        <f t="shared" si="321"/>
        <v>890</v>
      </c>
      <c r="DJ11" s="17">
        <f t="shared" si="321"/>
        <v>890</v>
      </c>
      <c r="DK11" s="17">
        <f t="shared" si="321"/>
        <v>890</v>
      </c>
      <c r="DL11" s="17">
        <f t="shared" si="321"/>
        <v>890</v>
      </c>
      <c r="DM11" s="17">
        <f t="shared" si="321"/>
        <v>890</v>
      </c>
      <c r="DN11" s="17">
        <f t="shared" si="321"/>
        <v>890</v>
      </c>
      <c r="DO11" s="17">
        <f t="shared" si="321"/>
        <v>890</v>
      </c>
      <c r="DP11" s="17">
        <f t="shared" si="321"/>
        <v>890</v>
      </c>
      <c r="DQ11" s="17">
        <f t="shared" si="321"/>
        <v>890</v>
      </c>
      <c r="DR11" s="319">
        <f t="shared" si="322"/>
        <v>10680</v>
      </c>
      <c r="DS11" s="17">
        <f t="shared" si="323"/>
        <v>890</v>
      </c>
      <c r="DT11" s="17">
        <f t="shared" si="323"/>
        <v>890</v>
      </c>
      <c r="DU11" s="17">
        <f t="shared" si="323"/>
        <v>890</v>
      </c>
      <c r="DV11" s="17">
        <f t="shared" si="323"/>
        <v>890</v>
      </c>
      <c r="DW11" s="17">
        <f t="shared" si="323"/>
        <v>890</v>
      </c>
      <c r="DX11" s="17">
        <f t="shared" si="323"/>
        <v>890</v>
      </c>
      <c r="DY11" s="17">
        <f t="shared" si="323"/>
        <v>890</v>
      </c>
      <c r="DZ11" s="17">
        <f t="shared" si="323"/>
        <v>890</v>
      </c>
      <c r="EA11" s="17">
        <f t="shared" si="323"/>
        <v>890</v>
      </c>
      <c r="EB11" s="17">
        <f t="shared" si="323"/>
        <v>890</v>
      </c>
      <c r="EC11" s="17">
        <f t="shared" si="323"/>
        <v>890</v>
      </c>
      <c r="ED11" s="17">
        <f t="shared" si="323"/>
        <v>890</v>
      </c>
      <c r="EE11" s="391">
        <f t="shared" si="324"/>
        <v>10680</v>
      </c>
    </row>
    <row r="12" spans="1:149" x14ac:dyDescent="0.2">
      <c r="A12" s="12" t="s">
        <v>11</v>
      </c>
      <c r="B12" s="17">
        <v>700000</v>
      </c>
      <c r="D12" s="9" t="s">
        <v>84</v>
      </c>
      <c r="E12" s="17">
        <v>50</v>
      </c>
      <c r="F12" s="17">
        <f t="shared" si="305"/>
        <v>50</v>
      </c>
      <c r="G12" s="17">
        <f t="shared" si="305"/>
        <v>50</v>
      </c>
      <c r="H12" s="17">
        <f t="shared" si="305"/>
        <v>50</v>
      </c>
      <c r="I12" s="17">
        <f t="shared" si="305"/>
        <v>50</v>
      </c>
      <c r="J12" s="17">
        <f t="shared" si="305"/>
        <v>50</v>
      </c>
      <c r="K12" s="17">
        <f t="shared" si="305"/>
        <v>50</v>
      </c>
      <c r="L12" s="17">
        <f t="shared" si="305"/>
        <v>50</v>
      </c>
      <c r="M12" s="17">
        <f t="shared" si="305"/>
        <v>50</v>
      </c>
      <c r="N12" s="17">
        <f t="shared" si="305"/>
        <v>50</v>
      </c>
      <c r="O12" s="17">
        <f t="shared" si="305"/>
        <v>50</v>
      </c>
      <c r="P12" s="17">
        <f t="shared" si="305"/>
        <v>50</v>
      </c>
      <c r="Q12" s="17">
        <f t="shared" si="305"/>
        <v>50</v>
      </c>
      <c r="R12" s="319">
        <f t="shared" si="306"/>
        <v>600</v>
      </c>
      <c r="S12" s="17">
        <f t="shared" si="307"/>
        <v>50</v>
      </c>
      <c r="T12" s="17">
        <f t="shared" si="307"/>
        <v>50</v>
      </c>
      <c r="U12" s="17">
        <f t="shared" si="307"/>
        <v>50</v>
      </c>
      <c r="V12" s="17">
        <f t="shared" si="307"/>
        <v>50</v>
      </c>
      <c r="W12" s="17">
        <f t="shared" si="307"/>
        <v>50</v>
      </c>
      <c r="X12" s="17">
        <f t="shared" si="307"/>
        <v>50</v>
      </c>
      <c r="Y12" s="17">
        <f t="shared" si="307"/>
        <v>50</v>
      </c>
      <c r="Z12" s="17">
        <f t="shared" si="307"/>
        <v>50</v>
      </c>
      <c r="AA12" s="17">
        <f t="shared" si="307"/>
        <v>50</v>
      </c>
      <c r="AB12" s="17">
        <f t="shared" si="307"/>
        <v>50</v>
      </c>
      <c r="AC12" s="17">
        <f t="shared" si="307"/>
        <v>50</v>
      </c>
      <c r="AD12" s="17">
        <f t="shared" si="307"/>
        <v>50</v>
      </c>
      <c r="AE12" s="319">
        <f t="shared" si="308"/>
        <v>600</v>
      </c>
      <c r="AF12" s="17">
        <f t="shared" si="309"/>
        <v>50</v>
      </c>
      <c r="AG12" s="17">
        <f t="shared" si="309"/>
        <v>50</v>
      </c>
      <c r="AH12" s="17">
        <f t="shared" si="309"/>
        <v>50</v>
      </c>
      <c r="AI12" s="17">
        <f t="shared" si="309"/>
        <v>50</v>
      </c>
      <c r="AJ12" s="17">
        <f t="shared" si="309"/>
        <v>50</v>
      </c>
      <c r="AK12" s="17">
        <f t="shared" si="309"/>
        <v>50</v>
      </c>
      <c r="AL12" s="17">
        <f t="shared" si="309"/>
        <v>50</v>
      </c>
      <c r="AM12" s="17">
        <f t="shared" si="309"/>
        <v>50</v>
      </c>
      <c r="AN12" s="17">
        <f t="shared" si="309"/>
        <v>50</v>
      </c>
      <c r="AO12" s="17">
        <f t="shared" si="309"/>
        <v>50</v>
      </c>
      <c r="AP12" s="17">
        <f t="shared" si="309"/>
        <v>50</v>
      </c>
      <c r="AQ12" s="17">
        <f t="shared" si="309"/>
        <v>50</v>
      </c>
      <c r="AR12" s="319">
        <f t="shared" si="310"/>
        <v>600</v>
      </c>
      <c r="AS12" s="17">
        <f t="shared" si="311"/>
        <v>50</v>
      </c>
      <c r="AT12" s="17">
        <f t="shared" si="311"/>
        <v>50</v>
      </c>
      <c r="AU12" s="17">
        <f t="shared" si="311"/>
        <v>50</v>
      </c>
      <c r="AV12" s="17">
        <f t="shared" si="311"/>
        <v>50</v>
      </c>
      <c r="AW12" s="17">
        <f t="shared" si="311"/>
        <v>50</v>
      </c>
      <c r="AX12" s="17">
        <f t="shared" si="311"/>
        <v>50</v>
      </c>
      <c r="AY12" s="17">
        <f t="shared" si="311"/>
        <v>50</v>
      </c>
      <c r="AZ12" s="17">
        <f t="shared" si="311"/>
        <v>50</v>
      </c>
      <c r="BA12" s="17">
        <f t="shared" si="311"/>
        <v>50</v>
      </c>
      <c r="BB12" s="17">
        <f t="shared" si="311"/>
        <v>50</v>
      </c>
      <c r="BC12" s="17">
        <f t="shared" si="311"/>
        <v>50</v>
      </c>
      <c r="BD12" s="17">
        <f t="shared" si="311"/>
        <v>50</v>
      </c>
      <c r="BE12" s="319">
        <f t="shared" si="312"/>
        <v>600</v>
      </c>
      <c r="BF12" s="17">
        <f t="shared" si="313"/>
        <v>50</v>
      </c>
      <c r="BG12" s="17">
        <f t="shared" si="313"/>
        <v>50</v>
      </c>
      <c r="BH12" s="17">
        <f t="shared" si="313"/>
        <v>50</v>
      </c>
      <c r="BI12" s="17">
        <f t="shared" si="313"/>
        <v>50</v>
      </c>
      <c r="BJ12" s="17">
        <f t="shared" si="313"/>
        <v>50</v>
      </c>
      <c r="BK12" s="17">
        <f t="shared" si="313"/>
        <v>50</v>
      </c>
      <c r="BL12" s="17">
        <f t="shared" si="313"/>
        <v>50</v>
      </c>
      <c r="BM12" s="17">
        <f t="shared" si="313"/>
        <v>50</v>
      </c>
      <c r="BN12" s="17">
        <f t="shared" si="313"/>
        <v>50</v>
      </c>
      <c r="BO12" s="17">
        <f t="shared" si="313"/>
        <v>50</v>
      </c>
      <c r="BP12" s="17">
        <f t="shared" si="313"/>
        <v>50</v>
      </c>
      <c r="BQ12" s="17">
        <f t="shared" si="313"/>
        <v>50</v>
      </c>
      <c r="BR12" s="319">
        <f t="shared" si="314"/>
        <v>600</v>
      </c>
      <c r="BS12" s="17">
        <f t="shared" si="315"/>
        <v>50</v>
      </c>
      <c r="BT12" s="17">
        <f t="shared" si="315"/>
        <v>50</v>
      </c>
      <c r="BU12" s="17">
        <f t="shared" si="315"/>
        <v>50</v>
      </c>
      <c r="BV12" s="17">
        <f t="shared" si="315"/>
        <v>50</v>
      </c>
      <c r="BW12" s="17">
        <f t="shared" si="315"/>
        <v>50</v>
      </c>
      <c r="BX12" s="17">
        <f t="shared" si="315"/>
        <v>50</v>
      </c>
      <c r="BY12" s="17">
        <f t="shared" si="315"/>
        <v>50</v>
      </c>
      <c r="BZ12" s="17">
        <f t="shared" si="315"/>
        <v>50</v>
      </c>
      <c r="CA12" s="17">
        <f t="shared" si="315"/>
        <v>50</v>
      </c>
      <c r="CB12" s="17">
        <f t="shared" si="315"/>
        <v>50</v>
      </c>
      <c r="CC12" s="17">
        <f t="shared" si="315"/>
        <v>50</v>
      </c>
      <c r="CD12" s="17">
        <f t="shared" si="315"/>
        <v>50</v>
      </c>
      <c r="CE12" s="319">
        <f t="shared" si="316"/>
        <v>600</v>
      </c>
      <c r="CF12" s="17">
        <f t="shared" si="317"/>
        <v>50</v>
      </c>
      <c r="CG12" s="17">
        <f t="shared" si="317"/>
        <v>50</v>
      </c>
      <c r="CH12" s="17">
        <f t="shared" si="317"/>
        <v>50</v>
      </c>
      <c r="CI12" s="17">
        <f t="shared" si="317"/>
        <v>50</v>
      </c>
      <c r="CJ12" s="17">
        <f t="shared" si="317"/>
        <v>50</v>
      </c>
      <c r="CK12" s="17">
        <f t="shared" si="317"/>
        <v>50</v>
      </c>
      <c r="CL12" s="17">
        <f t="shared" si="317"/>
        <v>50</v>
      </c>
      <c r="CM12" s="17">
        <f t="shared" si="317"/>
        <v>50</v>
      </c>
      <c r="CN12" s="17">
        <f t="shared" si="317"/>
        <v>50</v>
      </c>
      <c r="CO12" s="17">
        <f t="shared" si="317"/>
        <v>50</v>
      </c>
      <c r="CP12" s="17">
        <f t="shared" si="317"/>
        <v>50</v>
      </c>
      <c r="CQ12" s="17">
        <f t="shared" si="317"/>
        <v>50</v>
      </c>
      <c r="CR12" s="319">
        <f t="shared" si="318"/>
        <v>600</v>
      </c>
      <c r="CS12" s="17">
        <f t="shared" si="319"/>
        <v>50</v>
      </c>
      <c r="CT12" s="17">
        <f t="shared" si="319"/>
        <v>50</v>
      </c>
      <c r="CU12" s="17">
        <f t="shared" si="319"/>
        <v>50</v>
      </c>
      <c r="CV12" s="17">
        <f t="shared" si="319"/>
        <v>50</v>
      </c>
      <c r="CW12" s="17">
        <f t="shared" si="319"/>
        <v>50</v>
      </c>
      <c r="CX12" s="17">
        <f t="shared" si="319"/>
        <v>50</v>
      </c>
      <c r="CY12" s="17">
        <f t="shared" si="319"/>
        <v>50</v>
      </c>
      <c r="CZ12" s="17">
        <f t="shared" si="319"/>
        <v>50</v>
      </c>
      <c r="DA12" s="17">
        <f t="shared" si="319"/>
        <v>50</v>
      </c>
      <c r="DB12" s="17">
        <f t="shared" si="319"/>
        <v>50</v>
      </c>
      <c r="DC12" s="17">
        <f t="shared" si="319"/>
        <v>50</v>
      </c>
      <c r="DD12" s="17">
        <f t="shared" si="319"/>
        <v>50</v>
      </c>
      <c r="DE12" s="319">
        <f t="shared" si="320"/>
        <v>600</v>
      </c>
      <c r="DF12" s="17">
        <f t="shared" si="321"/>
        <v>50</v>
      </c>
      <c r="DG12" s="17">
        <f t="shared" si="321"/>
        <v>50</v>
      </c>
      <c r="DH12" s="17">
        <f t="shared" si="321"/>
        <v>50</v>
      </c>
      <c r="DI12" s="17">
        <f t="shared" si="321"/>
        <v>50</v>
      </c>
      <c r="DJ12" s="17">
        <f t="shared" si="321"/>
        <v>50</v>
      </c>
      <c r="DK12" s="17">
        <f t="shared" si="321"/>
        <v>50</v>
      </c>
      <c r="DL12" s="17">
        <f t="shared" si="321"/>
        <v>50</v>
      </c>
      <c r="DM12" s="17">
        <f t="shared" si="321"/>
        <v>50</v>
      </c>
      <c r="DN12" s="17">
        <f t="shared" si="321"/>
        <v>50</v>
      </c>
      <c r="DO12" s="17">
        <f t="shared" si="321"/>
        <v>50</v>
      </c>
      <c r="DP12" s="17">
        <f t="shared" si="321"/>
        <v>50</v>
      </c>
      <c r="DQ12" s="17">
        <f t="shared" si="321"/>
        <v>50</v>
      </c>
      <c r="DR12" s="319">
        <f t="shared" si="322"/>
        <v>600</v>
      </c>
      <c r="DS12" s="17">
        <f t="shared" si="323"/>
        <v>50</v>
      </c>
      <c r="DT12" s="17">
        <f t="shared" si="323"/>
        <v>50</v>
      </c>
      <c r="DU12" s="17">
        <f t="shared" si="323"/>
        <v>50</v>
      </c>
      <c r="DV12" s="17">
        <f t="shared" si="323"/>
        <v>50</v>
      </c>
      <c r="DW12" s="17">
        <f t="shared" si="323"/>
        <v>50</v>
      </c>
      <c r="DX12" s="17">
        <f t="shared" si="323"/>
        <v>50</v>
      </c>
      <c r="DY12" s="17">
        <f t="shared" si="323"/>
        <v>50</v>
      </c>
      <c r="DZ12" s="17">
        <f t="shared" si="323"/>
        <v>50</v>
      </c>
      <c r="EA12" s="17">
        <f t="shared" si="323"/>
        <v>50</v>
      </c>
      <c r="EB12" s="17">
        <f t="shared" si="323"/>
        <v>50</v>
      </c>
      <c r="EC12" s="17">
        <f t="shared" si="323"/>
        <v>50</v>
      </c>
      <c r="ED12" s="17">
        <f t="shared" si="323"/>
        <v>50</v>
      </c>
      <c r="EE12" s="391">
        <f t="shared" si="324"/>
        <v>600</v>
      </c>
    </row>
    <row r="13" spans="1:149" x14ac:dyDescent="0.2">
      <c r="A13" s="1"/>
      <c r="D13" s="9" t="s">
        <v>21</v>
      </c>
      <c r="E13" s="17">
        <v>1580</v>
      </c>
      <c r="F13" s="17">
        <f t="shared" si="305"/>
        <v>1580</v>
      </c>
      <c r="G13" s="17">
        <f t="shared" si="305"/>
        <v>1580</v>
      </c>
      <c r="H13" s="17">
        <f t="shared" si="305"/>
        <v>1580</v>
      </c>
      <c r="I13" s="17">
        <f t="shared" si="305"/>
        <v>1580</v>
      </c>
      <c r="J13" s="17">
        <f t="shared" si="305"/>
        <v>1580</v>
      </c>
      <c r="K13" s="17">
        <f t="shared" si="305"/>
        <v>1580</v>
      </c>
      <c r="L13" s="17">
        <f t="shared" si="305"/>
        <v>1580</v>
      </c>
      <c r="M13" s="17">
        <f t="shared" si="305"/>
        <v>1580</v>
      </c>
      <c r="N13" s="17">
        <f t="shared" si="305"/>
        <v>1580</v>
      </c>
      <c r="O13" s="17">
        <f t="shared" si="305"/>
        <v>1580</v>
      </c>
      <c r="P13" s="17">
        <f t="shared" si="305"/>
        <v>1580</v>
      </c>
      <c r="Q13" s="17">
        <f t="shared" si="305"/>
        <v>1580</v>
      </c>
      <c r="R13" s="319">
        <f t="shared" si="306"/>
        <v>18960</v>
      </c>
      <c r="S13" s="17">
        <f t="shared" ref="S13:U33" si="325">IF(S$2&gt;=$B$18,$E13,0)</f>
        <v>1580</v>
      </c>
      <c r="T13" s="17">
        <f t="shared" si="325"/>
        <v>1580</v>
      </c>
      <c r="U13" s="17">
        <f t="shared" si="325"/>
        <v>1580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319">
        <f t="shared" si="308"/>
        <v>4740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319">
        <f t="shared" si="310"/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319">
        <f t="shared" si="312"/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319">
        <f t="shared" si="314"/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319">
        <f t="shared" si="316"/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319">
        <f t="shared" si="318"/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319">
        <f t="shared" si="320"/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319">
        <f t="shared" si="322"/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391">
        <f t="shared" si="324"/>
        <v>0</v>
      </c>
    </row>
    <row r="14" spans="1:149" x14ac:dyDescent="0.2">
      <c r="A14" s="1"/>
      <c r="D14" s="9" t="s">
        <v>85</v>
      </c>
      <c r="E14" s="17">
        <v>1000</v>
      </c>
      <c r="F14" s="17">
        <f t="shared" si="305"/>
        <v>1000</v>
      </c>
      <c r="G14" s="17">
        <f t="shared" si="305"/>
        <v>1000</v>
      </c>
      <c r="H14" s="17">
        <f t="shared" si="305"/>
        <v>1000</v>
      </c>
      <c r="I14" s="17">
        <f t="shared" si="305"/>
        <v>1000</v>
      </c>
      <c r="J14" s="17">
        <f t="shared" si="305"/>
        <v>1000</v>
      </c>
      <c r="K14" s="17">
        <f t="shared" si="305"/>
        <v>1000</v>
      </c>
      <c r="L14" s="17">
        <f t="shared" si="305"/>
        <v>1000</v>
      </c>
      <c r="M14" s="17">
        <f t="shared" si="305"/>
        <v>1000</v>
      </c>
      <c r="N14" s="17">
        <f t="shared" si="305"/>
        <v>1000</v>
      </c>
      <c r="O14" s="17">
        <f t="shared" si="305"/>
        <v>1000</v>
      </c>
      <c r="P14" s="17">
        <f t="shared" si="305"/>
        <v>1000</v>
      </c>
      <c r="Q14" s="17">
        <f t="shared" si="305"/>
        <v>1000</v>
      </c>
      <c r="R14" s="319">
        <f t="shared" si="306"/>
        <v>12000</v>
      </c>
      <c r="S14" s="17">
        <f t="shared" si="325"/>
        <v>1000</v>
      </c>
      <c r="T14" s="17">
        <f t="shared" si="325"/>
        <v>1000</v>
      </c>
      <c r="U14" s="17">
        <f t="shared" si="325"/>
        <v>1000</v>
      </c>
      <c r="V14" s="17">
        <f t="shared" ref="V14:AD23" si="326">IF(V$2&gt;=$B$18,$E14,0)</f>
        <v>1000</v>
      </c>
      <c r="W14" s="17">
        <f t="shared" si="326"/>
        <v>1000</v>
      </c>
      <c r="X14" s="17">
        <f t="shared" si="326"/>
        <v>1000</v>
      </c>
      <c r="Y14" s="17">
        <f t="shared" si="326"/>
        <v>1000</v>
      </c>
      <c r="Z14" s="17">
        <f t="shared" si="326"/>
        <v>1000</v>
      </c>
      <c r="AA14" s="17">
        <f t="shared" si="326"/>
        <v>1000</v>
      </c>
      <c r="AB14" s="17">
        <f t="shared" si="326"/>
        <v>1000</v>
      </c>
      <c r="AC14" s="17">
        <f t="shared" si="326"/>
        <v>1000</v>
      </c>
      <c r="AD14" s="17">
        <f t="shared" si="326"/>
        <v>1000</v>
      </c>
      <c r="AE14" s="319">
        <f t="shared" si="308"/>
        <v>12000</v>
      </c>
      <c r="AF14" s="17">
        <f t="shared" ref="AF14:AQ23" si="327">IF(AF$2&gt;=$B$18,$E14,0)</f>
        <v>1000</v>
      </c>
      <c r="AG14" s="17">
        <f t="shared" si="327"/>
        <v>1000</v>
      </c>
      <c r="AH14" s="17">
        <f t="shared" si="327"/>
        <v>1000</v>
      </c>
      <c r="AI14" s="17">
        <f t="shared" si="327"/>
        <v>1000</v>
      </c>
      <c r="AJ14" s="17">
        <f t="shared" si="327"/>
        <v>1000</v>
      </c>
      <c r="AK14" s="17">
        <f t="shared" si="327"/>
        <v>1000</v>
      </c>
      <c r="AL14" s="17">
        <f t="shared" si="327"/>
        <v>1000</v>
      </c>
      <c r="AM14" s="17">
        <f t="shared" si="327"/>
        <v>1000</v>
      </c>
      <c r="AN14" s="17">
        <f t="shared" si="327"/>
        <v>1000</v>
      </c>
      <c r="AO14" s="17">
        <f t="shared" si="327"/>
        <v>1000</v>
      </c>
      <c r="AP14" s="17">
        <f t="shared" si="327"/>
        <v>1000</v>
      </c>
      <c r="AQ14" s="17">
        <f t="shared" si="327"/>
        <v>1000</v>
      </c>
      <c r="AR14" s="319">
        <f t="shared" si="310"/>
        <v>12000</v>
      </c>
      <c r="AS14" s="17">
        <f t="shared" ref="AS14:BD23" si="328">IF(AS$2&gt;=$B$18,$E14,0)</f>
        <v>1000</v>
      </c>
      <c r="AT14" s="17">
        <f t="shared" si="328"/>
        <v>1000</v>
      </c>
      <c r="AU14" s="17">
        <f t="shared" si="328"/>
        <v>1000</v>
      </c>
      <c r="AV14" s="17">
        <f t="shared" si="328"/>
        <v>1000</v>
      </c>
      <c r="AW14" s="17">
        <f t="shared" si="328"/>
        <v>1000</v>
      </c>
      <c r="AX14" s="17">
        <f t="shared" si="328"/>
        <v>1000</v>
      </c>
      <c r="AY14" s="17">
        <f t="shared" si="328"/>
        <v>1000</v>
      </c>
      <c r="AZ14" s="17">
        <f t="shared" si="328"/>
        <v>1000</v>
      </c>
      <c r="BA14" s="17">
        <f t="shared" si="328"/>
        <v>1000</v>
      </c>
      <c r="BB14" s="17">
        <f t="shared" si="328"/>
        <v>1000</v>
      </c>
      <c r="BC14" s="17">
        <f t="shared" si="328"/>
        <v>1000</v>
      </c>
      <c r="BD14" s="17">
        <f t="shared" si="328"/>
        <v>1000</v>
      </c>
      <c r="BE14" s="319">
        <f t="shared" si="312"/>
        <v>12000</v>
      </c>
      <c r="BF14" s="17">
        <f t="shared" ref="BF14:BQ23" si="329">IF(BF$2&gt;=$B$18,$E14,0)</f>
        <v>1000</v>
      </c>
      <c r="BG14" s="17">
        <f t="shared" si="329"/>
        <v>1000</v>
      </c>
      <c r="BH14" s="17">
        <f t="shared" si="329"/>
        <v>1000</v>
      </c>
      <c r="BI14" s="17">
        <f t="shared" si="329"/>
        <v>1000</v>
      </c>
      <c r="BJ14" s="17">
        <f t="shared" si="329"/>
        <v>1000</v>
      </c>
      <c r="BK14" s="17">
        <f t="shared" si="329"/>
        <v>1000</v>
      </c>
      <c r="BL14" s="17">
        <f t="shared" si="329"/>
        <v>1000</v>
      </c>
      <c r="BM14" s="17">
        <f t="shared" si="329"/>
        <v>1000</v>
      </c>
      <c r="BN14" s="17">
        <f t="shared" si="329"/>
        <v>1000</v>
      </c>
      <c r="BO14" s="17">
        <f t="shared" si="329"/>
        <v>1000</v>
      </c>
      <c r="BP14" s="17">
        <f t="shared" si="329"/>
        <v>1000</v>
      </c>
      <c r="BQ14" s="17">
        <f t="shared" si="329"/>
        <v>1000</v>
      </c>
      <c r="BR14" s="319">
        <f t="shared" si="314"/>
        <v>12000</v>
      </c>
      <c r="BS14" s="17">
        <f t="shared" ref="BS14:CD23" si="330">IF(BS$2&gt;=$B$18,$E14,0)</f>
        <v>1000</v>
      </c>
      <c r="BT14" s="17">
        <f t="shared" si="330"/>
        <v>1000</v>
      </c>
      <c r="BU14" s="17">
        <f t="shared" si="330"/>
        <v>1000</v>
      </c>
      <c r="BV14" s="17">
        <f t="shared" si="330"/>
        <v>1000</v>
      </c>
      <c r="BW14" s="17">
        <f t="shared" si="330"/>
        <v>1000</v>
      </c>
      <c r="BX14" s="17">
        <f t="shared" si="330"/>
        <v>1000</v>
      </c>
      <c r="BY14" s="17">
        <f t="shared" si="330"/>
        <v>1000</v>
      </c>
      <c r="BZ14" s="17">
        <f t="shared" si="330"/>
        <v>1000</v>
      </c>
      <c r="CA14" s="17">
        <f t="shared" si="330"/>
        <v>1000</v>
      </c>
      <c r="CB14" s="17">
        <f t="shared" si="330"/>
        <v>1000</v>
      </c>
      <c r="CC14" s="17">
        <f t="shared" si="330"/>
        <v>1000</v>
      </c>
      <c r="CD14" s="17">
        <f t="shared" si="330"/>
        <v>1000</v>
      </c>
      <c r="CE14" s="319">
        <f t="shared" si="316"/>
        <v>12000</v>
      </c>
      <c r="CF14" s="17">
        <f t="shared" ref="CF14:CQ23" si="331">IF(CF$2&gt;=$B$18,$E14,0)</f>
        <v>1000</v>
      </c>
      <c r="CG14" s="17">
        <f t="shared" si="331"/>
        <v>1000</v>
      </c>
      <c r="CH14" s="17">
        <f t="shared" si="331"/>
        <v>1000</v>
      </c>
      <c r="CI14" s="17">
        <f t="shared" si="331"/>
        <v>1000</v>
      </c>
      <c r="CJ14" s="17">
        <f t="shared" si="331"/>
        <v>1000</v>
      </c>
      <c r="CK14" s="17">
        <f t="shared" si="331"/>
        <v>1000</v>
      </c>
      <c r="CL14" s="17">
        <f t="shared" si="331"/>
        <v>1000</v>
      </c>
      <c r="CM14" s="17">
        <f t="shared" si="331"/>
        <v>1000</v>
      </c>
      <c r="CN14" s="17">
        <f t="shared" si="331"/>
        <v>1000</v>
      </c>
      <c r="CO14" s="17">
        <f t="shared" si="331"/>
        <v>1000</v>
      </c>
      <c r="CP14" s="17">
        <f t="shared" si="331"/>
        <v>1000</v>
      </c>
      <c r="CQ14" s="17">
        <f t="shared" si="331"/>
        <v>1000</v>
      </c>
      <c r="CR14" s="319">
        <f t="shared" si="318"/>
        <v>12000</v>
      </c>
      <c r="CS14" s="17">
        <f t="shared" ref="CS14:DD23" si="332">IF(CS$2&gt;=$B$18,$E14,0)</f>
        <v>1000</v>
      </c>
      <c r="CT14" s="17">
        <f t="shared" si="332"/>
        <v>1000</v>
      </c>
      <c r="CU14" s="17">
        <f t="shared" si="332"/>
        <v>1000</v>
      </c>
      <c r="CV14" s="17">
        <f t="shared" si="332"/>
        <v>1000</v>
      </c>
      <c r="CW14" s="17">
        <f t="shared" si="332"/>
        <v>1000</v>
      </c>
      <c r="CX14" s="17">
        <f t="shared" si="332"/>
        <v>1000</v>
      </c>
      <c r="CY14" s="17">
        <f t="shared" si="332"/>
        <v>1000</v>
      </c>
      <c r="CZ14" s="17">
        <f t="shared" si="332"/>
        <v>1000</v>
      </c>
      <c r="DA14" s="17">
        <f t="shared" si="332"/>
        <v>1000</v>
      </c>
      <c r="DB14" s="17">
        <f t="shared" si="332"/>
        <v>1000</v>
      </c>
      <c r="DC14" s="17">
        <f t="shared" si="332"/>
        <v>1000</v>
      </c>
      <c r="DD14" s="17">
        <f t="shared" si="332"/>
        <v>1000</v>
      </c>
      <c r="DE14" s="319">
        <f t="shared" si="320"/>
        <v>12000</v>
      </c>
      <c r="DF14" s="17">
        <f t="shared" ref="DF14:DQ23" si="333">IF(DF$2&gt;=$B$18,$E14,0)</f>
        <v>1000</v>
      </c>
      <c r="DG14" s="17">
        <f t="shared" si="333"/>
        <v>1000</v>
      </c>
      <c r="DH14" s="17">
        <f t="shared" si="333"/>
        <v>1000</v>
      </c>
      <c r="DI14" s="17">
        <f t="shared" si="333"/>
        <v>1000</v>
      </c>
      <c r="DJ14" s="17">
        <f t="shared" si="333"/>
        <v>1000</v>
      </c>
      <c r="DK14" s="17">
        <f t="shared" si="333"/>
        <v>1000</v>
      </c>
      <c r="DL14" s="17">
        <f t="shared" si="333"/>
        <v>1000</v>
      </c>
      <c r="DM14" s="17">
        <f t="shared" si="333"/>
        <v>1000</v>
      </c>
      <c r="DN14" s="17">
        <f t="shared" si="333"/>
        <v>1000</v>
      </c>
      <c r="DO14" s="17">
        <f t="shared" si="333"/>
        <v>1000</v>
      </c>
      <c r="DP14" s="17">
        <f t="shared" si="333"/>
        <v>1000</v>
      </c>
      <c r="DQ14" s="17">
        <f t="shared" si="333"/>
        <v>1000</v>
      </c>
      <c r="DR14" s="319">
        <f t="shared" si="322"/>
        <v>12000</v>
      </c>
      <c r="DS14" s="17">
        <f t="shared" ref="DS14:ED23" si="334">IF(DS$2&gt;=$B$18,$E14,0)</f>
        <v>1000</v>
      </c>
      <c r="DT14" s="17">
        <f t="shared" si="334"/>
        <v>1000</v>
      </c>
      <c r="DU14" s="17">
        <f t="shared" si="334"/>
        <v>1000</v>
      </c>
      <c r="DV14" s="17">
        <f t="shared" si="334"/>
        <v>1000</v>
      </c>
      <c r="DW14" s="17">
        <f t="shared" si="334"/>
        <v>1000</v>
      </c>
      <c r="DX14" s="17">
        <f t="shared" si="334"/>
        <v>1000</v>
      </c>
      <c r="DY14" s="17">
        <f t="shared" si="334"/>
        <v>1000</v>
      </c>
      <c r="DZ14" s="17">
        <f t="shared" si="334"/>
        <v>1000</v>
      </c>
      <c r="EA14" s="17">
        <f t="shared" si="334"/>
        <v>1000</v>
      </c>
      <c r="EB14" s="17">
        <f t="shared" si="334"/>
        <v>1000</v>
      </c>
      <c r="EC14" s="17">
        <f t="shared" si="334"/>
        <v>1000</v>
      </c>
      <c r="ED14" s="17">
        <f t="shared" si="334"/>
        <v>1000</v>
      </c>
      <c r="EE14" s="391">
        <f t="shared" si="324"/>
        <v>12000</v>
      </c>
    </row>
    <row r="15" spans="1:149" x14ac:dyDescent="0.2">
      <c r="A15" s="1" t="s">
        <v>36</v>
      </c>
      <c r="B15" s="17">
        <f>SUM(B9:B13)</f>
        <v>4359000</v>
      </c>
      <c r="D15" s="9" t="s">
        <v>86</v>
      </c>
      <c r="E15" s="17">
        <v>600</v>
      </c>
      <c r="F15" s="17">
        <f t="shared" si="305"/>
        <v>600</v>
      </c>
      <c r="G15" s="17">
        <f t="shared" si="305"/>
        <v>600</v>
      </c>
      <c r="H15" s="17">
        <f t="shared" si="305"/>
        <v>600</v>
      </c>
      <c r="I15" s="17">
        <f t="shared" si="305"/>
        <v>600</v>
      </c>
      <c r="J15" s="17">
        <f t="shared" si="305"/>
        <v>600</v>
      </c>
      <c r="K15" s="17">
        <f t="shared" si="305"/>
        <v>600</v>
      </c>
      <c r="L15" s="17">
        <f t="shared" si="305"/>
        <v>600</v>
      </c>
      <c r="M15" s="17">
        <f t="shared" si="305"/>
        <v>600</v>
      </c>
      <c r="N15" s="17">
        <f t="shared" si="305"/>
        <v>600</v>
      </c>
      <c r="O15" s="17">
        <f t="shared" si="305"/>
        <v>600</v>
      </c>
      <c r="P15" s="17">
        <f t="shared" si="305"/>
        <v>600</v>
      </c>
      <c r="Q15" s="17">
        <f t="shared" si="305"/>
        <v>600</v>
      </c>
      <c r="R15" s="319">
        <f t="shared" si="306"/>
        <v>7200</v>
      </c>
      <c r="S15" s="17">
        <f t="shared" si="325"/>
        <v>600</v>
      </c>
      <c r="T15" s="17">
        <f t="shared" si="325"/>
        <v>600</v>
      </c>
      <c r="U15" s="17">
        <f t="shared" si="325"/>
        <v>600</v>
      </c>
      <c r="V15" s="17">
        <f t="shared" si="326"/>
        <v>600</v>
      </c>
      <c r="W15" s="17">
        <f t="shared" si="326"/>
        <v>600</v>
      </c>
      <c r="X15" s="17">
        <f t="shared" si="326"/>
        <v>600</v>
      </c>
      <c r="Y15" s="17">
        <f t="shared" si="326"/>
        <v>600</v>
      </c>
      <c r="Z15" s="17">
        <f t="shared" si="326"/>
        <v>600</v>
      </c>
      <c r="AA15" s="17">
        <f t="shared" si="326"/>
        <v>600</v>
      </c>
      <c r="AB15" s="17">
        <f t="shared" si="326"/>
        <v>600</v>
      </c>
      <c r="AC15" s="17">
        <f t="shared" si="326"/>
        <v>600</v>
      </c>
      <c r="AD15" s="17">
        <f t="shared" si="326"/>
        <v>600</v>
      </c>
      <c r="AE15" s="319">
        <f t="shared" si="308"/>
        <v>7200</v>
      </c>
      <c r="AF15" s="17">
        <f t="shared" si="327"/>
        <v>600</v>
      </c>
      <c r="AG15" s="17">
        <f t="shared" si="327"/>
        <v>600</v>
      </c>
      <c r="AH15" s="17">
        <f t="shared" si="327"/>
        <v>600</v>
      </c>
      <c r="AI15" s="17">
        <f t="shared" si="327"/>
        <v>600</v>
      </c>
      <c r="AJ15" s="17">
        <f t="shared" si="327"/>
        <v>600</v>
      </c>
      <c r="AK15" s="17">
        <f t="shared" si="327"/>
        <v>600</v>
      </c>
      <c r="AL15" s="17">
        <f t="shared" si="327"/>
        <v>600</v>
      </c>
      <c r="AM15" s="17">
        <f t="shared" si="327"/>
        <v>600</v>
      </c>
      <c r="AN15" s="17">
        <f t="shared" si="327"/>
        <v>600</v>
      </c>
      <c r="AO15" s="17">
        <f t="shared" si="327"/>
        <v>600</v>
      </c>
      <c r="AP15" s="17">
        <f t="shared" si="327"/>
        <v>600</v>
      </c>
      <c r="AQ15" s="17">
        <f t="shared" si="327"/>
        <v>600</v>
      </c>
      <c r="AR15" s="319">
        <f t="shared" si="310"/>
        <v>7200</v>
      </c>
      <c r="AS15" s="17">
        <f t="shared" si="328"/>
        <v>600</v>
      </c>
      <c r="AT15" s="17">
        <f t="shared" si="328"/>
        <v>600</v>
      </c>
      <c r="AU15" s="17">
        <f t="shared" si="328"/>
        <v>600</v>
      </c>
      <c r="AV15" s="17">
        <f t="shared" si="328"/>
        <v>600</v>
      </c>
      <c r="AW15" s="17">
        <f t="shared" si="328"/>
        <v>600</v>
      </c>
      <c r="AX15" s="17">
        <f t="shared" si="328"/>
        <v>600</v>
      </c>
      <c r="AY15" s="17">
        <f t="shared" si="328"/>
        <v>600</v>
      </c>
      <c r="AZ15" s="17">
        <f t="shared" si="328"/>
        <v>600</v>
      </c>
      <c r="BA15" s="17">
        <f t="shared" si="328"/>
        <v>600</v>
      </c>
      <c r="BB15" s="17">
        <f t="shared" si="328"/>
        <v>600</v>
      </c>
      <c r="BC15" s="17">
        <f t="shared" si="328"/>
        <v>600</v>
      </c>
      <c r="BD15" s="17">
        <f t="shared" si="328"/>
        <v>600</v>
      </c>
      <c r="BE15" s="319">
        <f t="shared" si="312"/>
        <v>7200</v>
      </c>
      <c r="BF15" s="17">
        <f t="shared" si="329"/>
        <v>600</v>
      </c>
      <c r="BG15" s="17">
        <f t="shared" si="329"/>
        <v>600</v>
      </c>
      <c r="BH15" s="17">
        <f t="shared" si="329"/>
        <v>600</v>
      </c>
      <c r="BI15" s="17">
        <f t="shared" si="329"/>
        <v>600</v>
      </c>
      <c r="BJ15" s="17">
        <f t="shared" si="329"/>
        <v>600</v>
      </c>
      <c r="BK15" s="17">
        <f t="shared" si="329"/>
        <v>600</v>
      </c>
      <c r="BL15" s="17">
        <f t="shared" si="329"/>
        <v>600</v>
      </c>
      <c r="BM15" s="17">
        <f t="shared" si="329"/>
        <v>600</v>
      </c>
      <c r="BN15" s="17">
        <f t="shared" si="329"/>
        <v>600</v>
      </c>
      <c r="BO15" s="17">
        <f t="shared" si="329"/>
        <v>600</v>
      </c>
      <c r="BP15" s="17">
        <f t="shared" si="329"/>
        <v>600</v>
      </c>
      <c r="BQ15" s="17">
        <f t="shared" si="329"/>
        <v>600</v>
      </c>
      <c r="BR15" s="319">
        <f t="shared" si="314"/>
        <v>7200</v>
      </c>
      <c r="BS15" s="17">
        <f t="shared" si="330"/>
        <v>600</v>
      </c>
      <c r="BT15" s="17">
        <f t="shared" si="330"/>
        <v>600</v>
      </c>
      <c r="BU15" s="17">
        <f t="shared" si="330"/>
        <v>600</v>
      </c>
      <c r="BV15" s="17">
        <f t="shared" si="330"/>
        <v>600</v>
      </c>
      <c r="BW15" s="17">
        <f t="shared" si="330"/>
        <v>600</v>
      </c>
      <c r="BX15" s="17">
        <f t="shared" si="330"/>
        <v>600</v>
      </c>
      <c r="BY15" s="17">
        <f t="shared" si="330"/>
        <v>600</v>
      </c>
      <c r="BZ15" s="17">
        <f t="shared" si="330"/>
        <v>600</v>
      </c>
      <c r="CA15" s="17">
        <f t="shared" si="330"/>
        <v>600</v>
      </c>
      <c r="CB15" s="17">
        <f t="shared" si="330"/>
        <v>600</v>
      </c>
      <c r="CC15" s="17">
        <f t="shared" si="330"/>
        <v>600</v>
      </c>
      <c r="CD15" s="17">
        <f t="shared" si="330"/>
        <v>600</v>
      </c>
      <c r="CE15" s="319">
        <f t="shared" si="316"/>
        <v>7200</v>
      </c>
      <c r="CF15" s="17">
        <f t="shared" si="331"/>
        <v>600</v>
      </c>
      <c r="CG15" s="17">
        <f t="shared" si="331"/>
        <v>600</v>
      </c>
      <c r="CH15" s="17">
        <f t="shared" si="331"/>
        <v>600</v>
      </c>
      <c r="CI15" s="17">
        <f t="shared" si="331"/>
        <v>600</v>
      </c>
      <c r="CJ15" s="17">
        <f t="shared" si="331"/>
        <v>600</v>
      </c>
      <c r="CK15" s="17">
        <f t="shared" si="331"/>
        <v>600</v>
      </c>
      <c r="CL15" s="17">
        <f t="shared" si="331"/>
        <v>600</v>
      </c>
      <c r="CM15" s="17">
        <f t="shared" si="331"/>
        <v>600</v>
      </c>
      <c r="CN15" s="17">
        <f t="shared" si="331"/>
        <v>600</v>
      </c>
      <c r="CO15" s="17">
        <f t="shared" si="331"/>
        <v>600</v>
      </c>
      <c r="CP15" s="17">
        <f t="shared" si="331"/>
        <v>600</v>
      </c>
      <c r="CQ15" s="17">
        <f t="shared" si="331"/>
        <v>600</v>
      </c>
      <c r="CR15" s="319">
        <f t="shared" si="318"/>
        <v>7200</v>
      </c>
      <c r="CS15" s="17">
        <f t="shared" si="332"/>
        <v>600</v>
      </c>
      <c r="CT15" s="17">
        <f t="shared" si="332"/>
        <v>600</v>
      </c>
      <c r="CU15" s="17">
        <f t="shared" si="332"/>
        <v>600</v>
      </c>
      <c r="CV15" s="17">
        <f t="shared" si="332"/>
        <v>600</v>
      </c>
      <c r="CW15" s="17">
        <f t="shared" si="332"/>
        <v>600</v>
      </c>
      <c r="CX15" s="17">
        <f t="shared" si="332"/>
        <v>600</v>
      </c>
      <c r="CY15" s="17">
        <f t="shared" si="332"/>
        <v>600</v>
      </c>
      <c r="CZ15" s="17">
        <f t="shared" si="332"/>
        <v>600</v>
      </c>
      <c r="DA15" s="17">
        <f t="shared" si="332"/>
        <v>600</v>
      </c>
      <c r="DB15" s="17">
        <f t="shared" si="332"/>
        <v>600</v>
      </c>
      <c r="DC15" s="17">
        <f t="shared" si="332"/>
        <v>600</v>
      </c>
      <c r="DD15" s="17">
        <f t="shared" si="332"/>
        <v>600</v>
      </c>
      <c r="DE15" s="319">
        <f t="shared" si="320"/>
        <v>7200</v>
      </c>
      <c r="DF15" s="17">
        <f t="shared" si="333"/>
        <v>600</v>
      </c>
      <c r="DG15" s="17">
        <f t="shared" si="333"/>
        <v>600</v>
      </c>
      <c r="DH15" s="17">
        <f t="shared" si="333"/>
        <v>600</v>
      </c>
      <c r="DI15" s="17">
        <f t="shared" si="333"/>
        <v>600</v>
      </c>
      <c r="DJ15" s="17">
        <f t="shared" si="333"/>
        <v>600</v>
      </c>
      <c r="DK15" s="17">
        <f t="shared" si="333"/>
        <v>600</v>
      </c>
      <c r="DL15" s="17">
        <f t="shared" si="333"/>
        <v>600</v>
      </c>
      <c r="DM15" s="17">
        <f t="shared" si="333"/>
        <v>600</v>
      </c>
      <c r="DN15" s="17">
        <f t="shared" si="333"/>
        <v>600</v>
      </c>
      <c r="DO15" s="17">
        <f t="shared" si="333"/>
        <v>600</v>
      </c>
      <c r="DP15" s="17">
        <f t="shared" si="333"/>
        <v>600</v>
      </c>
      <c r="DQ15" s="17">
        <f t="shared" si="333"/>
        <v>600</v>
      </c>
      <c r="DR15" s="319">
        <f t="shared" si="322"/>
        <v>7200</v>
      </c>
      <c r="DS15" s="17">
        <f t="shared" si="334"/>
        <v>600</v>
      </c>
      <c r="DT15" s="17">
        <f t="shared" si="334"/>
        <v>600</v>
      </c>
      <c r="DU15" s="17">
        <f t="shared" si="334"/>
        <v>600</v>
      </c>
      <c r="DV15" s="17">
        <f t="shared" si="334"/>
        <v>600</v>
      </c>
      <c r="DW15" s="17">
        <f t="shared" si="334"/>
        <v>600</v>
      </c>
      <c r="DX15" s="17">
        <f t="shared" si="334"/>
        <v>600</v>
      </c>
      <c r="DY15" s="17">
        <f t="shared" si="334"/>
        <v>600</v>
      </c>
      <c r="DZ15" s="17">
        <f t="shared" si="334"/>
        <v>600</v>
      </c>
      <c r="EA15" s="17">
        <f t="shared" si="334"/>
        <v>600</v>
      </c>
      <c r="EB15" s="17">
        <f t="shared" si="334"/>
        <v>600</v>
      </c>
      <c r="EC15" s="17">
        <f t="shared" si="334"/>
        <v>600</v>
      </c>
      <c r="ED15" s="17">
        <f t="shared" si="334"/>
        <v>600</v>
      </c>
      <c r="EE15" s="391">
        <f t="shared" si="324"/>
        <v>7200</v>
      </c>
    </row>
    <row r="16" spans="1:149" x14ac:dyDescent="0.2">
      <c r="A16" s="1" t="s">
        <v>37</v>
      </c>
      <c r="B16" s="17">
        <f>+B15*20/100</f>
        <v>871800</v>
      </c>
      <c r="D16" s="9" t="s">
        <v>87</v>
      </c>
      <c r="E16" s="17">
        <v>85</v>
      </c>
      <c r="F16" s="17">
        <f t="shared" si="305"/>
        <v>85</v>
      </c>
      <c r="G16" s="17">
        <f t="shared" si="305"/>
        <v>85</v>
      </c>
      <c r="H16" s="17">
        <f t="shared" si="305"/>
        <v>85</v>
      </c>
      <c r="I16" s="17">
        <f t="shared" si="305"/>
        <v>85</v>
      </c>
      <c r="J16" s="17">
        <f t="shared" si="305"/>
        <v>85</v>
      </c>
      <c r="K16" s="17">
        <f t="shared" si="305"/>
        <v>85</v>
      </c>
      <c r="L16" s="17">
        <f t="shared" si="305"/>
        <v>85</v>
      </c>
      <c r="M16" s="17">
        <f t="shared" si="305"/>
        <v>85</v>
      </c>
      <c r="N16" s="17">
        <f t="shared" si="305"/>
        <v>85</v>
      </c>
      <c r="O16" s="17">
        <f t="shared" si="305"/>
        <v>85</v>
      </c>
      <c r="P16" s="17">
        <f t="shared" si="305"/>
        <v>85</v>
      </c>
      <c r="Q16" s="17">
        <f t="shared" si="305"/>
        <v>85</v>
      </c>
      <c r="R16" s="319">
        <f t="shared" si="306"/>
        <v>1020</v>
      </c>
      <c r="S16" s="17">
        <f t="shared" si="325"/>
        <v>85</v>
      </c>
      <c r="T16" s="17">
        <f t="shared" si="325"/>
        <v>85</v>
      </c>
      <c r="U16" s="17">
        <f t="shared" si="325"/>
        <v>85</v>
      </c>
      <c r="V16" s="17">
        <f t="shared" si="326"/>
        <v>85</v>
      </c>
      <c r="W16" s="17">
        <f t="shared" si="326"/>
        <v>85</v>
      </c>
      <c r="X16" s="17">
        <f t="shared" si="326"/>
        <v>85</v>
      </c>
      <c r="Y16" s="17">
        <f t="shared" si="326"/>
        <v>85</v>
      </c>
      <c r="Z16" s="17">
        <f t="shared" si="326"/>
        <v>85</v>
      </c>
      <c r="AA16" s="17">
        <f t="shared" si="326"/>
        <v>85</v>
      </c>
      <c r="AB16" s="17">
        <f t="shared" si="326"/>
        <v>85</v>
      </c>
      <c r="AC16" s="17">
        <f t="shared" si="326"/>
        <v>85</v>
      </c>
      <c r="AD16" s="17">
        <f t="shared" si="326"/>
        <v>85</v>
      </c>
      <c r="AE16" s="319">
        <f t="shared" si="308"/>
        <v>1020</v>
      </c>
      <c r="AF16" s="17">
        <f t="shared" si="327"/>
        <v>85</v>
      </c>
      <c r="AG16" s="17">
        <f t="shared" si="327"/>
        <v>85</v>
      </c>
      <c r="AH16" s="17">
        <f t="shared" si="327"/>
        <v>85</v>
      </c>
      <c r="AI16" s="17">
        <f t="shared" si="327"/>
        <v>85</v>
      </c>
      <c r="AJ16" s="17">
        <f t="shared" si="327"/>
        <v>85</v>
      </c>
      <c r="AK16" s="17">
        <f t="shared" si="327"/>
        <v>85</v>
      </c>
      <c r="AL16" s="17">
        <f t="shared" si="327"/>
        <v>85</v>
      </c>
      <c r="AM16" s="17">
        <f t="shared" si="327"/>
        <v>85</v>
      </c>
      <c r="AN16" s="17">
        <f t="shared" si="327"/>
        <v>85</v>
      </c>
      <c r="AO16" s="17">
        <f t="shared" si="327"/>
        <v>85</v>
      </c>
      <c r="AP16" s="17">
        <f t="shared" si="327"/>
        <v>85</v>
      </c>
      <c r="AQ16" s="17">
        <f t="shared" si="327"/>
        <v>85</v>
      </c>
      <c r="AR16" s="319">
        <f t="shared" si="310"/>
        <v>1020</v>
      </c>
      <c r="AS16" s="17">
        <f t="shared" si="328"/>
        <v>85</v>
      </c>
      <c r="AT16" s="17">
        <f t="shared" si="328"/>
        <v>85</v>
      </c>
      <c r="AU16" s="17">
        <f t="shared" si="328"/>
        <v>85</v>
      </c>
      <c r="AV16" s="17">
        <f t="shared" si="328"/>
        <v>85</v>
      </c>
      <c r="AW16" s="17">
        <f t="shared" si="328"/>
        <v>85</v>
      </c>
      <c r="AX16" s="17">
        <f t="shared" si="328"/>
        <v>85</v>
      </c>
      <c r="AY16" s="17">
        <f t="shared" si="328"/>
        <v>85</v>
      </c>
      <c r="AZ16" s="17">
        <f t="shared" si="328"/>
        <v>85</v>
      </c>
      <c r="BA16" s="17">
        <f t="shared" si="328"/>
        <v>85</v>
      </c>
      <c r="BB16" s="17">
        <f t="shared" si="328"/>
        <v>85</v>
      </c>
      <c r="BC16" s="17">
        <f t="shared" si="328"/>
        <v>85</v>
      </c>
      <c r="BD16" s="17">
        <f t="shared" si="328"/>
        <v>85</v>
      </c>
      <c r="BE16" s="319">
        <f t="shared" si="312"/>
        <v>1020</v>
      </c>
      <c r="BF16" s="17">
        <f t="shared" si="329"/>
        <v>85</v>
      </c>
      <c r="BG16" s="17">
        <f t="shared" si="329"/>
        <v>85</v>
      </c>
      <c r="BH16" s="17">
        <f t="shared" si="329"/>
        <v>85</v>
      </c>
      <c r="BI16" s="17">
        <f t="shared" si="329"/>
        <v>85</v>
      </c>
      <c r="BJ16" s="17">
        <f t="shared" si="329"/>
        <v>85</v>
      </c>
      <c r="BK16" s="17">
        <f t="shared" si="329"/>
        <v>85</v>
      </c>
      <c r="BL16" s="17">
        <f t="shared" si="329"/>
        <v>85</v>
      </c>
      <c r="BM16" s="17">
        <f t="shared" si="329"/>
        <v>85</v>
      </c>
      <c r="BN16" s="17">
        <f t="shared" si="329"/>
        <v>85</v>
      </c>
      <c r="BO16" s="17">
        <f t="shared" si="329"/>
        <v>85</v>
      </c>
      <c r="BP16" s="17">
        <f t="shared" si="329"/>
        <v>85</v>
      </c>
      <c r="BQ16" s="17">
        <f t="shared" si="329"/>
        <v>85</v>
      </c>
      <c r="BR16" s="319">
        <f t="shared" si="314"/>
        <v>1020</v>
      </c>
      <c r="BS16" s="17">
        <f t="shared" si="330"/>
        <v>85</v>
      </c>
      <c r="BT16" s="17">
        <f t="shared" si="330"/>
        <v>85</v>
      </c>
      <c r="BU16" s="17">
        <f t="shared" si="330"/>
        <v>85</v>
      </c>
      <c r="BV16" s="17">
        <f t="shared" si="330"/>
        <v>85</v>
      </c>
      <c r="BW16" s="17">
        <f t="shared" si="330"/>
        <v>85</v>
      </c>
      <c r="BX16" s="17">
        <f t="shared" si="330"/>
        <v>85</v>
      </c>
      <c r="BY16" s="17">
        <f t="shared" si="330"/>
        <v>85</v>
      </c>
      <c r="BZ16" s="17">
        <f t="shared" si="330"/>
        <v>85</v>
      </c>
      <c r="CA16" s="17">
        <f t="shared" si="330"/>
        <v>85</v>
      </c>
      <c r="CB16" s="17">
        <f t="shared" si="330"/>
        <v>85</v>
      </c>
      <c r="CC16" s="17">
        <f t="shared" si="330"/>
        <v>85</v>
      </c>
      <c r="CD16" s="17">
        <f t="shared" si="330"/>
        <v>85</v>
      </c>
      <c r="CE16" s="319">
        <f t="shared" si="316"/>
        <v>1020</v>
      </c>
      <c r="CF16" s="17">
        <f t="shared" si="331"/>
        <v>85</v>
      </c>
      <c r="CG16" s="17">
        <f t="shared" si="331"/>
        <v>85</v>
      </c>
      <c r="CH16" s="17">
        <f t="shared" si="331"/>
        <v>85</v>
      </c>
      <c r="CI16" s="17">
        <f t="shared" si="331"/>
        <v>85</v>
      </c>
      <c r="CJ16" s="17">
        <f t="shared" si="331"/>
        <v>85</v>
      </c>
      <c r="CK16" s="17">
        <f t="shared" si="331"/>
        <v>85</v>
      </c>
      <c r="CL16" s="17">
        <f t="shared" si="331"/>
        <v>85</v>
      </c>
      <c r="CM16" s="17">
        <f t="shared" si="331"/>
        <v>85</v>
      </c>
      <c r="CN16" s="17">
        <f t="shared" si="331"/>
        <v>85</v>
      </c>
      <c r="CO16" s="17">
        <f t="shared" si="331"/>
        <v>85</v>
      </c>
      <c r="CP16" s="17">
        <f t="shared" si="331"/>
        <v>85</v>
      </c>
      <c r="CQ16" s="17">
        <f t="shared" si="331"/>
        <v>85</v>
      </c>
      <c r="CR16" s="319">
        <f t="shared" si="318"/>
        <v>1020</v>
      </c>
      <c r="CS16" s="17">
        <f t="shared" si="332"/>
        <v>85</v>
      </c>
      <c r="CT16" s="17">
        <f t="shared" si="332"/>
        <v>85</v>
      </c>
      <c r="CU16" s="17">
        <f t="shared" si="332"/>
        <v>85</v>
      </c>
      <c r="CV16" s="17">
        <f t="shared" si="332"/>
        <v>85</v>
      </c>
      <c r="CW16" s="17">
        <f t="shared" si="332"/>
        <v>85</v>
      </c>
      <c r="CX16" s="17">
        <f t="shared" si="332"/>
        <v>85</v>
      </c>
      <c r="CY16" s="17">
        <f t="shared" si="332"/>
        <v>85</v>
      </c>
      <c r="CZ16" s="17">
        <f t="shared" si="332"/>
        <v>85</v>
      </c>
      <c r="DA16" s="17">
        <f t="shared" si="332"/>
        <v>85</v>
      </c>
      <c r="DB16" s="17">
        <f t="shared" si="332"/>
        <v>85</v>
      </c>
      <c r="DC16" s="17">
        <f t="shared" si="332"/>
        <v>85</v>
      </c>
      <c r="DD16" s="17">
        <f t="shared" si="332"/>
        <v>85</v>
      </c>
      <c r="DE16" s="319">
        <f t="shared" si="320"/>
        <v>1020</v>
      </c>
      <c r="DF16" s="17">
        <f t="shared" si="333"/>
        <v>85</v>
      </c>
      <c r="DG16" s="17">
        <f t="shared" si="333"/>
        <v>85</v>
      </c>
      <c r="DH16" s="17">
        <f t="shared" si="333"/>
        <v>85</v>
      </c>
      <c r="DI16" s="17">
        <f t="shared" si="333"/>
        <v>85</v>
      </c>
      <c r="DJ16" s="17">
        <f t="shared" si="333"/>
        <v>85</v>
      </c>
      <c r="DK16" s="17">
        <f t="shared" si="333"/>
        <v>85</v>
      </c>
      <c r="DL16" s="17">
        <f t="shared" si="333"/>
        <v>85</v>
      </c>
      <c r="DM16" s="17">
        <f t="shared" si="333"/>
        <v>85</v>
      </c>
      <c r="DN16" s="17">
        <f t="shared" si="333"/>
        <v>85</v>
      </c>
      <c r="DO16" s="17">
        <f t="shared" si="333"/>
        <v>85</v>
      </c>
      <c r="DP16" s="17">
        <f t="shared" si="333"/>
        <v>85</v>
      </c>
      <c r="DQ16" s="17">
        <f t="shared" si="333"/>
        <v>85</v>
      </c>
      <c r="DR16" s="319">
        <f t="shared" si="322"/>
        <v>1020</v>
      </c>
      <c r="DS16" s="17">
        <f t="shared" si="334"/>
        <v>85</v>
      </c>
      <c r="DT16" s="17">
        <f t="shared" si="334"/>
        <v>85</v>
      </c>
      <c r="DU16" s="17">
        <f t="shared" si="334"/>
        <v>85</v>
      </c>
      <c r="DV16" s="17">
        <f t="shared" si="334"/>
        <v>85</v>
      </c>
      <c r="DW16" s="17">
        <f t="shared" si="334"/>
        <v>85</v>
      </c>
      <c r="DX16" s="17">
        <f t="shared" si="334"/>
        <v>85</v>
      </c>
      <c r="DY16" s="17">
        <f t="shared" si="334"/>
        <v>85</v>
      </c>
      <c r="DZ16" s="17">
        <f t="shared" si="334"/>
        <v>85</v>
      </c>
      <c r="EA16" s="17">
        <f t="shared" si="334"/>
        <v>85</v>
      </c>
      <c r="EB16" s="17">
        <f t="shared" si="334"/>
        <v>85</v>
      </c>
      <c r="EC16" s="17">
        <f t="shared" si="334"/>
        <v>85</v>
      </c>
      <c r="ED16" s="17">
        <f t="shared" si="334"/>
        <v>85</v>
      </c>
      <c r="EE16" s="391">
        <f t="shared" si="324"/>
        <v>1020</v>
      </c>
    </row>
    <row r="17" spans="1:135" x14ac:dyDescent="0.2">
      <c r="A17" s="1"/>
      <c r="D17" s="9" t="s">
        <v>23</v>
      </c>
      <c r="E17" s="17">
        <v>150</v>
      </c>
      <c r="F17" s="17">
        <f t="shared" si="305"/>
        <v>150</v>
      </c>
      <c r="G17" s="17">
        <f t="shared" si="305"/>
        <v>150</v>
      </c>
      <c r="H17" s="17">
        <f t="shared" si="305"/>
        <v>150</v>
      </c>
      <c r="I17" s="17">
        <f t="shared" si="305"/>
        <v>150</v>
      </c>
      <c r="J17" s="17">
        <f t="shared" si="305"/>
        <v>150</v>
      </c>
      <c r="K17" s="17">
        <f t="shared" si="305"/>
        <v>150</v>
      </c>
      <c r="L17" s="17">
        <f t="shared" si="305"/>
        <v>150</v>
      </c>
      <c r="M17" s="17">
        <f t="shared" si="305"/>
        <v>150</v>
      </c>
      <c r="N17" s="17">
        <f t="shared" si="305"/>
        <v>150</v>
      </c>
      <c r="O17" s="17">
        <f t="shared" si="305"/>
        <v>150</v>
      </c>
      <c r="P17" s="17">
        <f t="shared" si="305"/>
        <v>150</v>
      </c>
      <c r="Q17" s="17">
        <f t="shared" si="305"/>
        <v>150</v>
      </c>
      <c r="R17" s="319">
        <f t="shared" si="306"/>
        <v>1800</v>
      </c>
      <c r="S17" s="17">
        <f t="shared" si="325"/>
        <v>150</v>
      </c>
      <c r="T17" s="17">
        <f t="shared" si="325"/>
        <v>150</v>
      </c>
      <c r="U17" s="17">
        <f t="shared" si="325"/>
        <v>150</v>
      </c>
      <c r="V17" s="17">
        <f t="shared" si="326"/>
        <v>150</v>
      </c>
      <c r="W17" s="17">
        <f t="shared" si="326"/>
        <v>150</v>
      </c>
      <c r="X17" s="17">
        <f t="shared" si="326"/>
        <v>150</v>
      </c>
      <c r="Y17" s="17">
        <f t="shared" si="326"/>
        <v>150</v>
      </c>
      <c r="Z17" s="17">
        <f t="shared" si="326"/>
        <v>150</v>
      </c>
      <c r="AA17" s="17">
        <f t="shared" si="326"/>
        <v>150</v>
      </c>
      <c r="AB17" s="17">
        <f t="shared" si="326"/>
        <v>150</v>
      </c>
      <c r="AC17" s="17">
        <f t="shared" si="326"/>
        <v>150</v>
      </c>
      <c r="AD17" s="17">
        <f t="shared" si="326"/>
        <v>150</v>
      </c>
      <c r="AE17" s="319">
        <f t="shared" si="308"/>
        <v>1800</v>
      </c>
      <c r="AF17" s="17">
        <f t="shared" si="327"/>
        <v>150</v>
      </c>
      <c r="AG17" s="17">
        <f t="shared" si="327"/>
        <v>150</v>
      </c>
      <c r="AH17" s="17">
        <f t="shared" si="327"/>
        <v>150</v>
      </c>
      <c r="AI17" s="17">
        <f t="shared" si="327"/>
        <v>150</v>
      </c>
      <c r="AJ17" s="17">
        <f t="shared" si="327"/>
        <v>150</v>
      </c>
      <c r="AK17" s="17">
        <f t="shared" si="327"/>
        <v>150</v>
      </c>
      <c r="AL17" s="17">
        <f t="shared" si="327"/>
        <v>150</v>
      </c>
      <c r="AM17" s="17">
        <f t="shared" si="327"/>
        <v>150</v>
      </c>
      <c r="AN17" s="17">
        <f t="shared" si="327"/>
        <v>150</v>
      </c>
      <c r="AO17" s="17">
        <f t="shared" si="327"/>
        <v>150</v>
      </c>
      <c r="AP17" s="17">
        <f t="shared" si="327"/>
        <v>150</v>
      </c>
      <c r="AQ17" s="17">
        <f t="shared" si="327"/>
        <v>150</v>
      </c>
      <c r="AR17" s="319">
        <f t="shared" si="310"/>
        <v>1800</v>
      </c>
      <c r="AS17" s="17">
        <f t="shared" si="328"/>
        <v>150</v>
      </c>
      <c r="AT17" s="17">
        <f t="shared" si="328"/>
        <v>150</v>
      </c>
      <c r="AU17" s="17">
        <f t="shared" si="328"/>
        <v>150</v>
      </c>
      <c r="AV17" s="17">
        <f t="shared" si="328"/>
        <v>150</v>
      </c>
      <c r="AW17" s="17">
        <f t="shared" si="328"/>
        <v>150</v>
      </c>
      <c r="AX17" s="17">
        <f t="shared" si="328"/>
        <v>150</v>
      </c>
      <c r="AY17" s="17">
        <f t="shared" si="328"/>
        <v>150</v>
      </c>
      <c r="AZ17" s="17">
        <f t="shared" si="328"/>
        <v>150</v>
      </c>
      <c r="BA17" s="17">
        <f t="shared" si="328"/>
        <v>150</v>
      </c>
      <c r="BB17" s="17">
        <f t="shared" si="328"/>
        <v>150</v>
      </c>
      <c r="BC17" s="17">
        <f t="shared" si="328"/>
        <v>150</v>
      </c>
      <c r="BD17" s="17">
        <f t="shared" si="328"/>
        <v>150</v>
      </c>
      <c r="BE17" s="319">
        <f t="shared" si="312"/>
        <v>1800</v>
      </c>
      <c r="BF17" s="17">
        <f t="shared" si="329"/>
        <v>150</v>
      </c>
      <c r="BG17" s="17">
        <f t="shared" si="329"/>
        <v>150</v>
      </c>
      <c r="BH17" s="17">
        <f t="shared" si="329"/>
        <v>150</v>
      </c>
      <c r="BI17" s="17">
        <f t="shared" si="329"/>
        <v>150</v>
      </c>
      <c r="BJ17" s="17">
        <f t="shared" si="329"/>
        <v>150</v>
      </c>
      <c r="BK17" s="17">
        <f t="shared" si="329"/>
        <v>150</v>
      </c>
      <c r="BL17" s="17">
        <f t="shared" si="329"/>
        <v>150</v>
      </c>
      <c r="BM17" s="17">
        <f t="shared" si="329"/>
        <v>150</v>
      </c>
      <c r="BN17" s="17">
        <f t="shared" si="329"/>
        <v>150</v>
      </c>
      <c r="BO17" s="17">
        <f t="shared" si="329"/>
        <v>150</v>
      </c>
      <c r="BP17" s="17">
        <f t="shared" si="329"/>
        <v>150</v>
      </c>
      <c r="BQ17" s="17">
        <f t="shared" si="329"/>
        <v>150</v>
      </c>
      <c r="BR17" s="319">
        <f t="shared" si="314"/>
        <v>1800</v>
      </c>
      <c r="BS17" s="17">
        <f t="shared" si="330"/>
        <v>150</v>
      </c>
      <c r="BT17" s="17">
        <f t="shared" si="330"/>
        <v>150</v>
      </c>
      <c r="BU17" s="17">
        <f t="shared" si="330"/>
        <v>150</v>
      </c>
      <c r="BV17" s="17">
        <f t="shared" si="330"/>
        <v>150</v>
      </c>
      <c r="BW17" s="17">
        <f t="shared" si="330"/>
        <v>150</v>
      </c>
      <c r="BX17" s="17">
        <f t="shared" si="330"/>
        <v>150</v>
      </c>
      <c r="BY17" s="17">
        <f t="shared" si="330"/>
        <v>150</v>
      </c>
      <c r="BZ17" s="17">
        <f t="shared" si="330"/>
        <v>150</v>
      </c>
      <c r="CA17" s="17">
        <f t="shared" si="330"/>
        <v>150</v>
      </c>
      <c r="CB17" s="17">
        <f t="shared" si="330"/>
        <v>150</v>
      </c>
      <c r="CC17" s="17">
        <f t="shared" si="330"/>
        <v>150</v>
      </c>
      <c r="CD17" s="17">
        <f t="shared" si="330"/>
        <v>150</v>
      </c>
      <c r="CE17" s="319">
        <f t="shared" si="316"/>
        <v>1800</v>
      </c>
      <c r="CF17" s="17">
        <f t="shared" si="331"/>
        <v>150</v>
      </c>
      <c r="CG17" s="17">
        <f t="shared" si="331"/>
        <v>150</v>
      </c>
      <c r="CH17" s="17">
        <f t="shared" si="331"/>
        <v>150</v>
      </c>
      <c r="CI17" s="17">
        <f t="shared" si="331"/>
        <v>150</v>
      </c>
      <c r="CJ17" s="17">
        <f t="shared" si="331"/>
        <v>150</v>
      </c>
      <c r="CK17" s="17">
        <f t="shared" si="331"/>
        <v>150</v>
      </c>
      <c r="CL17" s="17">
        <f t="shared" si="331"/>
        <v>150</v>
      </c>
      <c r="CM17" s="17">
        <f t="shared" si="331"/>
        <v>150</v>
      </c>
      <c r="CN17" s="17">
        <f t="shared" si="331"/>
        <v>150</v>
      </c>
      <c r="CO17" s="17">
        <f t="shared" si="331"/>
        <v>150</v>
      </c>
      <c r="CP17" s="17">
        <f t="shared" si="331"/>
        <v>150</v>
      </c>
      <c r="CQ17" s="17">
        <f t="shared" si="331"/>
        <v>150</v>
      </c>
      <c r="CR17" s="319">
        <f t="shared" si="318"/>
        <v>1800</v>
      </c>
      <c r="CS17" s="17">
        <f t="shared" si="332"/>
        <v>150</v>
      </c>
      <c r="CT17" s="17">
        <f t="shared" si="332"/>
        <v>150</v>
      </c>
      <c r="CU17" s="17">
        <f t="shared" si="332"/>
        <v>150</v>
      </c>
      <c r="CV17" s="17">
        <f t="shared" si="332"/>
        <v>150</v>
      </c>
      <c r="CW17" s="17">
        <f t="shared" si="332"/>
        <v>150</v>
      </c>
      <c r="CX17" s="17">
        <f t="shared" si="332"/>
        <v>150</v>
      </c>
      <c r="CY17" s="17">
        <f t="shared" si="332"/>
        <v>150</v>
      </c>
      <c r="CZ17" s="17">
        <f t="shared" si="332"/>
        <v>150</v>
      </c>
      <c r="DA17" s="17">
        <f t="shared" si="332"/>
        <v>150</v>
      </c>
      <c r="DB17" s="17">
        <f t="shared" si="332"/>
        <v>150</v>
      </c>
      <c r="DC17" s="17">
        <f t="shared" si="332"/>
        <v>150</v>
      </c>
      <c r="DD17" s="17">
        <f t="shared" si="332"/>
        <v>150</v>
      </c>
      <c r="DE17" s="319">
        <f t="shared" si="320"/>
        <v>1800</v>
      </c>
      <c r="DF17" s="17">
        <f t="shared" si="333"/>
        <v>150</v>
      </c>
      <c r="DG17" s="17">
        <f t="shared" si="333"/>
        <v>150</v>
      </c>
      <c r="DH17" s="17">
        <f t="shared" si="333"/>
        <v>150</v>
      </c>
      <c r="DI17" s="17">
        <f t="shared" si="333"/>
        <v>150</v>
      </c>
      <c r="DJ17" s="17">
        <f t="shared" si="333"/>
        <v>150</v>
      </c>
      <c r="DK17" s="17">
        <f t="shared" si="333"/>
        <v>150</v>
      </c>
      <c r="DL17" s="17">
        <f t="shared" si="333"/>
        <v>150</v>
      </c>
      <c r="DM17" s="17">
        <f t="shared" si="333"/>
        <v>150</v>
      </c>
      <c r="DN17" s="17">
        <f t="shared" si="333"/>
        <v>150</v>
      </c>
      <c r="DO17" s="17">
        <f t="shared" si="333"/>
        <v>150</v>
      </c>
      <c r="DP17" s="17">
        <f t="shared" si="333"/>
        <v>150</v>
      </c>
      <c r="DQ17" s="17">
        <f t="shared" si="333"/>
        <v>150</v>
      </c>
      <c r="DR17" s="319">
        <f t="shared" si="322"/>
        <v>1800</v>
      </c>
      <c r="DS17" s="17">
        <f t="shared" si="334"/>
        <v>150</v>
      </c>
      <c r="DT17" s="17">
        <f t="shared" si="334"/>
        <v>150</v>
      </c>
      <c r="DU17" s="17">
        <f t="shared" si="334"/>
        <v>150</v>
      </c>
      <c r="DV17" s="17">
        <f t="shared" si="334"/>
        <v>150</v>
      </c>
      <c r="DW17" s="17">
        <f t="shared" si="334"/>
        <v>150</v>
      </c>
      <c r="DX17" s="17">
        <f t="shared" si="334"/>
        <v>150</v>
      </c>
      <c r="DY17" s="17">
        <f t="shared" si="334"/>
        <v>150</v>
      </c>
      <c r="DZ17" s="17">
        <f t="shared" si="334"/>
        <v>150</v>
      </c>
      <c r="EA17" s="17">
        <f t="shared" si="334"/>
        <v>150</v>
      </c>
      <c r="EB17" s="17">
        <f t="shared" si="334"/>
        <v>150</v>
      </c>
      <c r="EC17" s="17">
        <f t="shared" si="334"/>
        <v>150</v>
      </c>
      <c r="ED17" s="17">
        <f t="shared" si="334"/>
        <v>150</v>
      </c>
      <c r="EE17" s="391">
        <f t="shared" si="324"/>
        <v>1800</v>
      </c>
    </row>
    <row r="18" spans="1:135" x14ac:dyDescent="0.2">
      <c r="A18" s="9" t="s">
        <v>1</v>
      </c>
      <c r="B18" s="15">
        <f>EDATE(B7, 4)</f>
        <v>44927</v>
      </c>
      <c r="D18" s="9" t="s">
        <v>88</v>
      </c>
      <c r="E18" s="17">
        <v>780</v>
      </c>
      <c r="F18" s="17">
        <f t="shared" si="305"/>
        <v>780</v>
      </c>
      <c r="G18" s="17">
        <f t="shared" si="305"/>
        <v>780</v>
      </c>
      <c r="H18" s="17">
        <f t="shared" si="305"/>
        <v>780</v>
      </c>
      <c r="I18" s="17">
        <f t="shared" si="305"/>
        <v>780</v>
      </c>
      <c r="J18" s="17">
        <f t="shared" si="305"/>
        <v>780</v>
      </c>
      <c r="K18" s="17">
        <f t="shared" si="305"/>
        <v>780</v>
      </c>
      <c r="L18" s="17">
        <f t="shared" si="305"/>
        <v>780</v>
      </c>
      <c r="M18" s="17">
        <f t="shared" si="305"/>
        <v>780</v>
      </c>
      <c r="N18" s="17">
        <f t="shared" si="305"/>
        <v>780</v>
      </c>
      <c r="O18" s="17">
        <f t="shared" si="305"/>
        <v>780</v>
      </c>
      <c r="P18" s="17">
        <f t="shared" si="305"/>
        <v>780</v>
      </c>
      <c r="Q18" s="17">
        <f t="shared" si="305"/>
        <v>780</v>
      </c>
      <c r="R18" s="319">
        <f t="shared" si="306"/>
        <v>9360</v>
      </c>
      <c r="S18" s="17">
        <f t="shared" si="325"/>
        <v>780</v>
      </c>
      <c r="T18" s="17">
        <f t="shared" si="325"/>
        <v>780</v>
      </c>
      <c r="U18" s="17">
        <f t="shared" si="325"/>
        <v>780</v>
      </c>
      <c r="V18" s="17">
        <f t="shared" si="326"/>
        <v>780</v>
      </c>
      <c r="W18" s="17">
        <f t="shared" si="326"/>
        <v>780</v>
      </c>
      <c r="X18" s="17">
        <f t="shared" si="326"/>
        <v>780</v>
      </c>
      <c r="Y18" s="17">
        <f t="shared" si="326"/>
        <v>780</v>
      </c>
      <c r="Z18" s="17">
        <f t="shared" si="326"/>
        <v>780</v>
      </c>
      <c r="AA18" s="17">
        <f t="shared" si="326"/>
        <v>780</v>
      </c>
      <c r="AB18" s="17">
        <f t="shared" si="326"/>
        <v>780</v>
      </c>
      <c r="AC18" s="17">
        <f t="shared" si="326"/>
        <v>780</v>
      </c>
      <c r="AD18" s="17">
        <f t="shared" si="326"/>
        <v>780</v>
      </c>
      <c r="AE18" s="319">
        <f t="shared" si="308"/>
        <v>9360</v>
      </c>
      <c r="AF18" s="17">
        <f t="shared" si="327"/>
        <v>780</v>
      </c>
      <c r="AG18" s="17">
        <f t="shared" si="327"/>
        <v>780</v>
      </c>
      <c r="AH18" s="17">
        <f t="shared" si="327"/>
        <v>780</v>
      </c>
      <c r="AI18" s="17">
        <f t="shared" si="327"/>
        <v>780</v>
      </c>
      <c r="AJ18" s="17">
        <f t="shared" si="327"/>
        <v>780</v>
      </c>
      <c r="AK18" s="17">
        <f t="shared" si="327"/>
        <v>780</v>
      </c>
      <c r="AL18" s="17">
        <f t="shared" si="327"/>
        <v>780</v>
      </c>
      <c r="AM18" s="17">
        <f t="shared" si="327"/>
        <v>780</v>
      </c>
      <c r="AN18" s="17">
        <f t="shared" si="327"/>
        <v>780</v>
      </c>
      <c r="AO18" s="17">
        <f t="shared" si="327"/>
        <v>780</v>
      </c>
      <c r="AP18" s="17">
        <f t="shared" si="327"/>
        <v>780</v>
      </c>
      <c r="AQ18" s="17">
        <f t="shared" si="327"/>
        <v>780</v>
      </c>
      <c r="AR18" s="319">
        <f t="shared" si="310"/>
        <v>9360</v>
      </c>
      <c r="AS18" s="17">
        <f t="shared" si="328"/>
        <v>780</v>
      </c>
      <c r="AT18" s="17">
        <f t="shared" si="328"/>
        <v>780</v>
      </c>
      <c r="AU18" s="17">
        <f t="shared" si="328"/>
        <v>780</v>
      </c>
      <c r="AV18" s="17">
        <f t="shared" si="328"/>
        <v>780</v>
      </c>
      <c r="AW18" s="17">
        <f t="shared" si="328"/>
        <v>780</v>
      </c>
      <c r="AX18" s="17">
        <f t="shared" si="328"/>
        <v>780</v>
      </c>
      <c r="AY18" s="17">
        <f t="shared" si="328"/>
        <v>780</v>
      </c>
      <c r="AZ18" s="17">
        <f t="shared" si="328"/>
        <v>780</v>
      </c>
      <c r="BA18" s="17">
        <f t="shared" si="328"/>
        <v>780</v>
      </c>
      <c r="BB18" s="17">
        <f t="shared" si="328"/>
        <v>780</v>
      </c>
      <c r="BC18" s="17">
        <f t="shared" si="328"/>
        <v>780</v>
      </c>
      <c r="BD18" s="17">
        <f t="shared" si="328"/>
        <v>780</v>
      </c>
      <c r="BE18" s="319">
        <f t="shared" si="312"/>
        <v>9360</v>
      </c>
      <c r="BF18" s="17">
        <f t="shared" si="329"/>
        <v>780</v>
      </c>
      <c r="BG18" s="17">
        <f t="shared" si="329"/>
        <v>780</v>
      </c>
      <c r="BH18" s="17">
        <f t="shared" si="329"/>
        <v>780</v>
      </c>
      <c r="BI18" s="17">
        <f t="shared" si="329"/>
        <v>780</v>
      </c>
      <c r="BJ18" s="17">
        <f t="shared" si="329"/>
        <v>780</v>
      </c>
      <c r="BK18" s="17">
        <f t="shared" si="329"/>
        <v>780</v>
      </c>
      <c r="BL18" s="17">
        <f t="shared" si="329"/>
        <v>780</v>
      </c>
      <c r="BM18" s="17">
        <f t="shared" si="329"/>
        <v>780</v>
      </c>
      <c r="BN18" s="17">
        <f t="shared" si="329"/>
        <v>780</v>
      </c>
      <c r="BO18" s="17">
        <f t="shared" si="329"/>
        <v>780</v>
      </c>
      <c r="BP18" s="17">
        <f t="shared" si="329"/>
        <v>780</v>
      </c>
      <c r="BQ18" s="17">
        <f t="shared" si="329"/>
        <v>780</v>
      </c>
      <c r="BR18" s="319">
        <f t="shared" si="314"/>
        <v>9360</v>
      </c>
      <c r="BS18" s="17">
        <f t="shared" si="330"/>
        <v>780</v>
      </c>
      <c r="BT18" s="17">
        <f t="shared" si="330"/>
        <v>780</v>
      </c>
      <c r="BU18" s="17">
        <f t="shared" si="330"/>
        <v>780</v>
      </c>
      <c r="BV18" s="17">
        <f t="shared" si="330"/>
        <v>780</v>
      </c>
      <c r="BW18" s="17">
        <f t="shared" si="330"/>
        <v>780</v>
      </c>
      <c r="BX18" s="17">
        <f t="shared" si="330"/>
        <v>780</v>
      </c>
      <c r="BY18" s="17">
        <f t="shared" si="330"/>
        <v>780</v>
      </c>
      <c r="BZ18" s="17">
        <f t="shared" si="330"/>
        <v>780</v>
      </c>
      <c r="CA18" s="17">
        <f t="shared" si="330"/>
        <v>780</v>
      </c>
      <c r="CB18" s="17">
        <f t="shared" si="330"/>
        <v>780</v>
      </c>
      <c r="CC18" s="17">
        <f t="shared" si="330"/>
        <v>780</v>
      </c>
      <c r="CD18" s="17">
        <f t="shared" si="330"/>
        <v>780</v>
      </c>
      <c r="CE18" s="319">
        <f t="shared" si="316"/>
        <v>9360</v>
      </c>
      <c r="CF18" s="17">
        <f t="shared" si="331"/>
        <v>780</v>
      </c>
      <c r="CG18" s="17">
        <f t="shared" si="331"/>
        <v>780</v>
      </c>
      <c r="CH18" s="17">
        <f t="shared" si="331"/>
        <v>780</v>
      </c>
      <c r="CI18" s="17">
        <f t="shared" si="331"/>
        <v>780</v>
      </c>
      <c r="CJ18" s="17">
        <f t="shared" si="331"/>
        <v>780</v>
      </c>
      <c r="CK18" s="17">
        <f t="shared" si="331"/>
        <v>780</v>
      </c>
      <c r="CL18" s="17">
        <f t="shared" si="331"/>
        <v>780</v>
      </c>
      <c r="CM18" s="17">
        <f t="shared" si="331"/>
        <v>780</v>
      </c>
      <c r="CN18" s="17">
        <f t="shared" si="331"/>
        <v>780</v>
      </c>
      <c r="CO18" s="17">
        <f t="shared" si="331"/>
        <v>780</v>
      </c>
      <c r="CP18" s="17">
        <f t="shared" si="331"/>
        <v>780</v>
      </c>
      <c r="CQ18" s="17">
        <f t="shared" si="331"/>
        <v>780</v>
      </c>
      <c r="CR18" s="319">
        <f t="shared" si="318"/>
        <v>9360</v>
      </c>
      <c r="CS18" s="17">
        <f t="shared" si="332"/>
        <v>780</v>
      </c>
      <c r="CT18" s="17">
        <f t="shared" si="332"/>
        <v>780</v>
      </c>
      <c r="CU18" s="17">
        <f t="shared" si="332"/>
        <v>780</v>
      </c>
      <c r="CV18" s="17">
        <f t="shared" si="332"/>
        <v>780</v>
      </c>
      <c r="CW18" s="17">
        <f t="shared" si="332"/>
        <v>780</v>
      </c>
      <c r="CX18" s="17">
        <f t="shared" si="332"/>
        <v>780</v>
      </c>
      <c r="CY18" s="17">
        <f t="shared" si="332"/>
        <v>780</v>
      </c>
      <c r="CZ18" s="17">
        <f t="shared" si="332"/>
        <v>780</v>
      </c>
      <c r="DA18" s="17">
        <f t="shared" si="332"/>
        <v>780</v>
      </c>
      <c r="DB18" s="17">
        <f t="shared" si="332"/>
        <v>780</v>
      </c>
      <c r="DC18" s="17">
        <f t="shared" si="332"/>
        <v>780</v>
      </c>
      <c r="DD18" s="17">
        <f t="shared" si="332"/>
        <v>780</v>
      </c>
      <c r="DE18" s="319">
        <f t="shared" si="320"/>
        <v>9360</v>
      </c>
      <c r="DF18" s="17">
        <f t="shared" si="333"/>
        <v>780</v>
      </c>
      <c r="DG18" s="17">
        <f t="shared" si="333"/>
        <v>780</v>
      </c>
      <c r="DH18" s="17">
        <f t="shared" si="333"/>
        <v>780</v>
      </c>
      <c r="DI18" s="17">
        <f t="shared" si="333"/>
        <v>780</v>
      </c>
      <c r="DJ18" s="17">
        <f t="shared" si="333"/>
        <v>780</v>
      </c>
      <c r="DK18" s="17">
        <f t="shared" si="333"/>
        <v>780</v>
      </c>
      <c r="DL18" s="17">
        <f t="shared" si="333"/>
        <v>780</v>
      </c>
      <c r="DM18" s="17">
        <f t="shared" si="333"/>
        <v>780</v>
      </c>
      <c r="DN18" s="17">
        <f t="shared" si="333"/>
        <v>780</v>
      </c>
      <c r="DO18" s="17">
        <f t="shared" si="333"/>
        <v>780</v>
      </c>
      <c r="DP18" s="17">
        <f t="shared" si="333"/>
        <v>780</v>
      </c>
      <c r="DQ18" s="17">
        <f t="shared" si="333"/>
        <v>780</v>
      </c>
      <c r="DR18" s="319">
        <f t="shared" si="322"/>
        <v>9360</v>
      </c>
      <c r="DS18" s="17">
        <f t="shared" si="334"/>
        <v>780</v>
      </c>
      <c r="DT18" s="17">
        <f t="shared" si="334"/>
        <v>780</v>
      </c>
      <c r="DU18" s="17">
        <f t="shared" si="334"/>
        <v>780</v>
      </c>
      <c r="DV18" s="17">
        <f t="shared" si="334"/>
        <v>780</v>
      </c>
      <c r="DW18" s="17">
        <f t="shared" si="334"/>
        <v>780</v>
      </c>
      <c r="DX18" s="17">
        <f t="shared" si="334"/>
        <v>780</v>
      </c>
      <c r="DY18" s="17">
        <f t="shared" si="334"/>
        <v>780</v>
      </c>
      <c r="DZ18" s="17">
        <f t="shared" si="334"/>
        <v>780</v>
      </c>
      <c r="EA18" s="17">
        <f t="shared" si="334"/>
        <v>780</v>
      </c>
      <c r="EB18" s="17">
        <f t="shared" si="334"/>
        <v>780</v>
      </c>
      <c r="EC18" s="17">
        <f t="shared" si="334"/>
        <v>780</v>
      </c>
      <c r="ED18" s="17">
        <f t="shared" si="334"/>
        <v>780</v>
      </c>
      <c r="EE18" s="391">
        <f t="shared" si="324"/>
        <v>9360</v>
      </c>
    </row>
    <row r="19" spans="1:135" x14ac:dyDescent="0.2">
      <c r="A19" s="12" t="s">
        <v>38</v>
      </c>
      <c r="B19" s="16">
        <f>EDATE(B18, 8)</f>
        <v>45170</v>
      </c>
      <c r="D19" s="9" t="s">
        <v>89</v>
      </c>
      <c r="E19" s="17">
        <v>220</v>
      </c>
      <c r="F19" s="17">
        <f t="shared" ref="F19:Q33" si="335">IF(F$2&gt;=$B$18,$E19,0)</f>
        <v>220</v>
      </c>
      <c r="G19" s="17">
        <f t="shared" si="335"/>
        <v>220</v>
      </c>
      <c r="H19" s="17">
        <f t="shared" si="335"/>
        <v>220</v>
      </c>
      <c r="I19" s="17">
        <f t="shared" si="335"/>
        <v>220</v>
      </c>
      <c r="J19" s="17">
        <f t="shared" si="335"/>
        <v>220</v>
      </c>
      <c r="K19" s="17">
        <f t="shared" si="335"/>
        <v>220</v>
      </c>
      <c r="L19" s="17">
        <f t="shared" si="335"/>
        <v>220</v>
      </c>
      <c r="M19" s="17">
        <f t="shared" si="335"/>
        <v>220</v>
      </c>
      <c r="N19" s="17">
        <f t="shared" si="335"/>
        <v>220</v>
      </c>
      <c r="O19" s="17">
        <f t="shared" si="335"/>
        <v>220</v>
      </c>
      <c r="P19" s="17">
        <f t="shared" si="335"/>
        <v>220</v>
      </c>
      <c r="Q19" s="17">
        <f t="shared" si="335"/>
        <v>220</v>
      </c>
      <c r="R19" s="319">
        <f t="shared" si="306"/>
        <v>2640</v>
      </c>
      <c r="S19" s="17">
        <f t="shared" si="325"/>
        <v>220</v>
      </c>
      <c r="T19" s="17">
        <f t="shared" si="325"/>
        <v>220</v>
      </c>
      <c r="U19" s="17">
        <f t="shared" si="325"/>
        <v>220</v>
      </c>
      <c r="V19" s="17">
        <f t="shared" si="326"/>
        <v>220</v>
      </c>
      <c r="W19" s="17">
        <f t="shared" si="326"/>
        <v>220</v>
      </c>
      <c r="X19" s="17">
        <f t="shared" si="326"/>
        <v>220</v>
      </c>
      <c r="Y19" s="17">
        <f t="shared" si="326"/>
        <v>220</v>
      </c>
      <c r="Z19" s="17">
        <f t="shared" si="326"/>
        <v>220</v>
      </c>
      <c r="AA19" s="17">
        <f t="shared" si="326"/>
        <v>220</v>
      </c>
      <c r="AB19" s="17">
        <f t="shared" si="326"/>
        <v>220</v>
      </c>
      <c r="AC19" s="17">
        <f t="shared" si="326"/>
        <v>220</v>
      </c>
      <c r="AD19" s="17">
        <f t="shared" si="326"/>
        <v>220</v>
      </c>
      <c r="AE19" s="319">
        <f t="shared" si="308"/>
        <v>2640</v>
      </c>
      <c r="AF19" s="17">
        <f t="shared" si="327"/>
        <v>220</v>
      </c>
      <c r="AG19" s="17">
        <f t="shared" si="327"/>
        <v>220</v>
      </c>
      <c r="AH19" s="17">
        <f t="shared" si="327"/>
        <v>220</v>
      </c>
      <c r="AI19" s="17">
        <f t="shared" si="327"/>
        <v>220</v>
      </c>
      <c r="AJ19" s="17">
        <f t="shared" si="327"/>
        <v>220</v>
      </c>
      <c r="AK19" s="17">
        <f t="shared" si="327"/>
        <v>220</v>
      </c>
      <c r="AL19" s="17">
        <f t="shared" si="327"/>
        <v>220</v>
      </c>
      <c r="AM19" s="17">
        <f t="shared" si="327"/>
        <v>220</v>
      </c>
      <c r="AN19" s="17">
        <f t="shared" si="327"/>
        <v>220</v>
      </c>
      <c r="AO19" s="17">
        <f t="shared" si="327"/>
        <v>220</v>
      </c>
      <c r="AP19" s="17">
        <f t="shared" si="327"/>
        <v>220</v>
      </c>
      <c r="AQ19" s="17">
        <f t="shared" si="327"/>
        <v>220</v>
      </c>
      <c r="AR19" s="319">
        <f t="shared" si="310"/>
        <v>2640</v>
      </c>
      <c r="AS19" s="17">
        <f t="shared" si="328"/>
        <v>220</v>
      </c>
      <c r="AT19" s="17">
        <f t="shared" si="328"/>
        <v>220</v>
      </c>
      <c r="AU19" s="17">
        <f t="shared" si="328"/>
        <v>220</v>
      </c>
      <c r="AV19" s="17">
        <f t="shared" si="328"/>
        <v>220</v>
      </c>
      <c r="AW19" s="17">
        <f t="shared" si="328"/>
        <v>220</v>
      </c>
      <c r="AX19" s="17">
        <f t="shared" si="328"/>
        <v>220</v>
      </c>
      <c r="AY19" s="17">
        <f t="shared" si="328"/>
        <v>220</v>
      </c>
      <c r="AZ19" s="17">
        <f t="shared" si="328"/>
        <v>220</v>
      </c>
      <c r="BA19" s="17">
        <f t="shared" si="328"/>
        <v>220</v>
      </c>
      <c r="BB19" s="17">
        <f t="shared" si="328"/>
        <v>220</v>
      </c>
      <c r="BC19" s="17">
        <f t="shared" si="328"/>
        <v>220</v>
      </c>
      <c r="BD19" s="17">
        <f t="shared" si="328"/>
        <v>220</v>
      </c>
      <c r="BE19" s="319">
        <f t="shared" si="312"/>
        <v>2640</v>
      </c>
      <c r="BF19" s="17">
        <f t="shared" si="329"/>
        <v>220</v>
      </c>
      <c r="BG19" s="17">
        <f t="shared" si="329"/>
        <v>220</v>
      </c>
      <c r="BH19" s="17">
        <f t="shared" si="329"/>
        <v>220</v>
      </c>
      <c r="BI19" s="17">
        <f t="shared" si="329"/>
        <v>220</v>
      </c>
      <c r="BJ19" s="17">
        <f t="shared" si="329"/>
        <v>220</v>
      </c>
      <c r="BK19" s="17">
        <f t="shared" si="329"/>
        <v>220</v>
      </c>
      <c r="BL19" s="17">
        <f t="shared" si="329"/>
        <v>220</v>
      </c>
      <c r="BM19" s="17">
        <f t="shared" si="329"/>
        <v>220</v>
      </c>
      <c r="BN19" s="17">
        <f t="shared" si="329"/>
        <v>220</v>
      </c>
      <c r="BO19" s="17">
        <f t="shared" si="329"/>
        <v>220</v>
      </c>
      <c r="BP19" s="17">
        <f t="shared" si="329"/>
        <v>220</v>
      </c>
      <c r="BQ19" s="17">
        <f t="shared" si="329"/>
        <v>220</v>
      </c>
      <c r="BR19" s="319">
        <f t="shared" si="314"/>
        <v>2640</v>
      </c>
      <c r="BS19" s="17">
        <f t="shared" si="330"/>
        <v>220</v>
      </c>
      <c r="BT19" s="17">
        <f t="shared" si="330"/>
        <v>220</v>
      </c>
      <c r="BU19" s="17">
        <f t="shared" si="330"/>
        <v>220</v>
      </c>
      <c r="BV19" s="17">
        <f t="shared" si="330"/>
        <v>220</v>
      </c>
      <c r="BW19" s="17">
        <f t="shared" si="330"/>
        <v>220</v>
      </c>
      <c r="BX19" s="17">
        <f t="shared" si="330"/>
        <v>220</v>
      </c>
      <c r="BY19" s="17">
        <f t="shared" si="330"/>
        <v>220</v>
      </c>
      <c r="BZ19" s="17">
        <f t="shared" si="330"/>
        <v>220</v>
      </c>
      <c r="CA19" s="17">
        <f t="shared" si="330"/>
        <v>220</v>
      </c>
      <c r="CB19" s="17">
        <f t="shared" si="330"/>
        <v>220</v>
      </c>
      <c r="CC19" s="17">
        <f t="shared" si="330"/>
        <v>220</v>
      </c>
      <c r="CD19" s="17">
        <f t="shared" si="330"/>
        <v>220</v>
      </c>
      <c r="CE19" s="319">
        <f t="shared" si="316"/>
        <v>2640</v>
      </c>
      <c r="CF19" s="17">
        <f t="shared" si="331"/>
        <v>220</v>
      </c>
      <c r="CG19" s="17">
        <f t="shared" si="331"/>
        <v>220</v>
      </c>
      <c r="CH19" s="17">
        <f t="shared" si="331"/>
        <v>220</v>
      </c>
      <c r="CI19" s="17">
        <f t="shared" si="331"/>
        <v>220</v>
      </c>
      <c r="CJ19" s="17">
        <f t="shared" si="331"/>
        <v>220</v>
      </c>
      <c r="CK19" s="17">
        <f t="shared" si="331"/>
        <v>220</v>
      </c>
      <c r="CL19" s="17">
        <f t="shared" si="331"/>
        <v>220</v>
      </c>
      <c r="CM19" s="17">
        <f t="shared" si="331"/>
        <v>220</v>
      </c>
      <c r="CN19" s="17">
        <f t="shared" si="331"/>
        <v>220</v>
      </c>
      <c r="CO19" s="17">
        <f t="shared" si="331"/>
        <v>220</v>
      </c>
      <c r="CP19" s="17">
        <f t="shared" si="331"/>
        <v>220</v>
      </c>
      <c r="CQ19" s="17">
        <f t="shared" si="331"/>
        <v>220</v>
      </c>
      <c r="CR19" s="319">
        <f t="shared" si="318"/>
        <v>2640</v>
      </c>
      <c r="CS19" s="17">
        <f t="shared" si="332"/>
        <v>220</v>
      </c>
      <c r="CT19" s="17">
        <f t="shared" si="332"/>
        <v>220</v>
      </c>
      <c r="CU19" s="17">
        <f t="shared" si="332"/>
        <v>220</v>
      </c>
      <c r="CV19" s="17">
        <f t="shared" si="332"/>
        <v>220</v>
      </c>
      <c r="CW19" s="17">
        <f t="shared" si="332"/>
        <v>220</v>
      </c>
      <c r="CX19" s="17">
        <f t="shared" si="332"/>
        <v>220</v>
      </c>
      <c r="CY19" s="17">
        <f t="shared" si="332"/>
        <v>220</v>
      </c>
      <c r="CZ19" s="17">
        <f t="shared" si="332"/>
        <v>220</v>
      </c>
      <c r="DA19" s="17">
        <f t="shared" si="332"/>
        <v>220</v>
      </c>
      <c r="DB19" s="17">
        <f t="shared" si="332"/>
        <v>220</v>
      </c>
      <c r="DC19" s="17">
        <f t="shared" si="332"/>
        <v>220</v>
      </c>
      <c r="DD19" s="17">
        <f t="shared" si="332"/>
        <v>220</v>
      </c>
      <c r="DE19" s="319">
        <f t="shared" si="320"/>
        <v>2640</v>
      </c>
      <c r="DF19" s="17">
        <f t="shared" si="333"/>
        <v>220</v>
      </c>
      <c r="DG19" s="17">
        <f t="shared" si="333"/>
        <v>220</v>
      </c>
      <c r="DH19" s="17">
        <f t="shared" si="333"/>
        <v>220</v>
      </c>
      <c r="DI19" s="17">
        <f t="shared" si="333"/>
        <v>220</v>
      </c>
      <c r="DJ19" s="17">
        <f t="shared" si="333"/>
        <v>220</v>
      </c>
      <c r="DK19" s="17">
        <f t="shared" si="333"/>
        <v>220</v>
      </c>
      <c r="DL19" s="17">
        <f t="shared" si="333"/>
        <v>220</v>
      </c>
      <c r="DM19" s="17">
        <f t="shared" si="333"/>
        <v>220</v>
      </c>
      <c r="DN19" s="17">
        <f t="shared" si="333"/>
        <v>220</v>
      </c>
      <c r="DO19" s="17">
        <f t="shared" si="333"/>
        <v>220</v>
      </c>
      <c r="DP19" s="17">
        <f t="shared" si="333"/>
        <v>220</v>
      </c>
      <c r="DQ19" s="17">
        <f t="shared" si="333"/>
        <v>220</v>
      </c>
      <c r="DR19" s="319">
        <f t="shared" si="322"/>
        <v>2640</v>
      </c>
      <c r="DS19" s="17">
        <f t="shared" si="334"/>
        <v>220</v>
      </c>
      <c r="DT19" s="17">
        <f t="shared" si="334"/>
        <v>220</v>
      </c>
      <c r="DU19" s="17">
        <f t="shared" si="334"/>
        <v>220</v>
      </c>
      <c r="DV19" s="17">
        <f t="shared" si="334"/>
        <v>220</v>
      </c>
      <c r="DW19" s="17">
        <f t="shared" si="334"/>
        <v>220</v>
      </c>
      <c r="DX19" s="17">
        <f t="shared" si="334"/>
        <v>220</v>
      </c>
      <c r="DY19" s="17">
        <f t="shared" si="334"/>
        <v>220</v>
      </c>
      <c r="DZ19" s="17">
        <f t="shared" si="334"/>
        <v>220</v>
      </c>
      <c r="EA19" s="17">
        <f t="shared" si="334"/>
        <v>220</v>
      </c>
      <c r="EB19" s="17">
        <f t="shared" si="334"/>
        <v>220</v>
      </c>
      <c r="EC19" s="17">
        <f t="shared" si="334"/>
        <v>220</v>
      </c>
      <c r="ED19" s="17">
        <f t="shared" si="334"/>
        <v>220</v>
      </c>
      <c r="EE19" s="391">
        <f t="shared" si="324"/>
        <v>2640</v>
      </c>
    </row>
    <row r="20" spans="1:135" x14ac:dyDescent="0.2">
      <c r="A20" s="12" t="s">
        <v>33</v>
      </c>
      <c r="B20" s="1">
        <v>15</v>
      </c>
      <c r="D20" s="1" t="s">
        <v>42</v>
      </c>
      <c r="E20" s="17">
        <v>0</v>
      </c>
      <c r="F20" s="17">
        <f t="shared" si="335"/>
        <v>0</v>
      </c>
      <c r="G20" s="17">
        <f t="shared" si="335"/>
        <v>0</v>
      </c>
      <c r="H20" s="17">
        <f t="shared" si="335"/>
        <v>0</v>
      </c>
      <c r="I20" s="17">
        <f t="shared" si="335"/>
        <v>0</v>
      </c>
      <c r="J20" s="17">
        <f t="shared" si="335"/>
        <v>0</v>
      </c>
      <c r="K20" s="17">
        <f t="shared" si="335"/>
        <v>0</v>
      </c>
      <c r="L20" s="17">
        <f t="shared" si="335"/>
        <v>0</v>
      </c>
      <c r="M20" s="17">
        <f t="shared" si="335"/>
        <v>0</v>
      </c>
      <c r="N20" s="17">
        <f t="shared" si="335"/>
        <v>0</v>
      </c>
      <c r="O20" s="17">
        <f t="shared" si="335"/>
        <v>0</v>
      </c>
      <c r="P20" s="17">
        <f t="shared" si="335"/>
        <v>0</v>
      </c>
      <c r="Q20" s="17">
        <f t="shared" si="335"/>
        <v>0</v>
      </c>
      <c r="R20" s="319">
        <f t="shared" si="306"/>
        <v>0</v>
      </c>
      <c r="S20" s="17">
        <f t="shared" si="325"/>
        <v>0</v>
      </c>
      <c r="T20" s="17">
        <f t="shared" si="325"/>
        <v>0</v>
      </c>
      <c r="U20" s="17">
        <f t="shared" si="325"/>
        <v>0</v>
      </c>
      <c r="V20" s="17">
        <f t="shared" si="326"/>
        <v>0</v>
      </c>
      <c r="W20" s="17">
        <f t="shared" si="326"/>
        <v>0</v>
      </c>
      <c r="X20" s="17">
        <f t="shared" si="326"/>
        <v>0</v>
      </c>
      <c r="Y20" s="17">
        <f t="shared" si="326"/>
        <v>0</v>
      </c>
      <c r="Z20" s="17">
        <f t="shared" si="326"/>
        <v>0</v>
      </c>
      <c r="AA20" s="17">
        <f t="shared" si="326"/>
        <v>0</v>
      </c>
      <c r="AB20" s="17">
        <f t="shared" si="326"/>
        <v>0</v>
      </c>
      <c r="AC20" s="17">
        <f t="shared" si="326"/>
        <v>0</v>
      </c>
      <c r="AD20" s="17">
        <f t="shared" si="326"/>
        <v>0</v>
      </c>
      <c r="AE20" s="319">
        <f t="shared" si="308"/>
        <v>0</v>
      </c>
      <c r="AF20" s="17">
        <f t="shared" si="327"/>
        <v>0</v>
      </c>
      <c r="AG20" s="17">
        <f t="shared" si="327"/>
        <v>0</v>
      </c>
      <c r="AH20" s="17">
        <f t="shared" si="327"/>
        <v>0</v>
      </c>
      <c r="AI20" s="17">
        <f t="shared" si="327"/>
        <v>0</v>
      </c>
      <c r="AJ20" s="17">
        <f t="shared" si="327"/>
        <v>0</v>
      </c>
      <c r="AK20" s="17">
        <f t="shared" si="327"/>
        <v>0</v>
      </c>
      <c r="AL20" s="17">
        <f t="shared" si="327"/>
        <v>0</v>
      </c>
      <c r="AM20" s="17">
        <f t="shared" si="327"/>
        <v>0</v>
      </c>
      <c r="AN20" s="17">
        <f t="shared" si="327"/>
        <v>0</v>
      </c>
      <c r="AO20" s="17">
        <f t="shared" si="327"/>
        <v>0</v>
      </c>
      <c r="AP20" s="17">
        <f t="shared" si="327"/>
        <v>0</v>
      </c>
      <c r="AQ20" s="17">
        <f t="shared" si="327"/>
        <v>0</v>
      </c>
      <c r="AR20" s="319">
        <f t="shared" si="310"/>
        <v>0</v>
      </c>
      <c r="AS20" s="17">
        <f t="shared" si="328"/>
        <v>0</v>
      </c>
      <c r="AT20" s="17">
        <f t="shared" si="328"/>
        <v>0</v>
      </c>
      <c r="AU20" s="17">
        <f t="shared" si="328"/>
        <v>0</v>
      </c>
      <c r="AV20" s="17">
        <f t="shared" si="328"/>
        <v>0</v>
      </c>
      <c r="AW20" s="17">
        <f t="shared" si="328"/>
        <v>0</v>
      </c>
      <c r="AX20" s="17">
        <f t="shared" si="328"/>
        <v>0</v>
      </c>
      <c r="AY20" s="17">
        <f t="shared" si="328"/>
        <v>0</v>
      </c>
      <c r="AZ20" s="17">
        <f t="shared" si="328"/>
        <v>0</v>
      </c>
      <c r="BA20" s="17">
        <f t="shared" si="328"/>
        <v>0</v>
      </c>
      <c r="BB20" s="17">
        <f t="shared" si="328"/>
        <v>0</v>
      </c>
      <c r="BC20" s="17">
        <f t="shared" si="328"/>
        <v>0</v>
      </c>
      <c r="BD20" s="17">
        <f t="shared" si="328"/>
        <v>0</v>
      </c>
      <c r="BE20" s="319">
        <f t="shared" si="312"/>
        <v>0</v>
      </c>
      <c r="BF20" s="17">
        <f t="shared" si="329"/>
        <v>0</v>
      </c>
      <c r="BG20" s="17">
        <f t="shared" si="329"/>
        <v>0</v>
      </c>
      <c r="BH20" s="17">
        <f t="shared" si="329"/>
        <v>0</v>
      </c>
      <c r="BI20" s="17">
        <f t="shared" si="329"/>
        <v>0</v>
      </c>
      <c r="BJ20" s="17">
        <f t="shared" si="329"/>
        <v>0</v>
      </c>
      <c r="BK20" s="17">
        <f t="shared" si="329"/>
        <v>0</v>
      </c>
      <c r="BL20" s="17">
        <f t="shared" si="329"/>
        <v>0</v>
      </c>
      <c r="BM20" s="17">
        <f t="shared" si="329"/>
        <v>0</v>
      </c>
      <c r="BN20" s="17">
        <f t="shared" si="329"/>
        <v>0</v>
      </c>
      <c r="BO20" s="17">
        <f t="shared" si="329"/>
        <v>0</v>
      </c>
      <c r="BP20" s="17">
        <f t="shared" si="329"/>
        <v>0</v>
      </c>
      <c r="BQ20" s="17">
        <f t="shared" si="329"/>
        <v>0</v>
      </c>
      <c r="BR20" s="319">
        <f t="shared" si="314"/>
        <v>0</v>
      </c>
      <c r="BS20" s="17">
        <f t="shared" si="330"/>
        <v>0</v>
      </c>
      <c r="BT20" s="17">
        <f t="shared" si="330"/>
        <v>0</v>
      </c>
      <c r="BU20" s="17">
        <f t="shared" si="330"/>
        <v>0</v>
      </c>
      <c r="BV20" s="17">
        <f t="shared" si="330"/>
        <v>0</v>
      </c>
      <c r="BW20" s="17">
        <f t="shared" si="330"/>
        <v>0</v>
      </c>
      <c r="BX20" s="17">
        <f t="shared" si="330"/>
        <v>0</v>
      </c>
      <c r="BY20" s="17">
        <f t="shared" si="330"/>
        <v>0</v>
      </c>
      <c r="BZ20" s="17">
        <f t="shared" si="330"/>
        <v>0</v>
      </c>
      <c r="CA20" s="17">
        <f t="shared" si="330"/>
        <v>0</v>
      </c>
      <c r="CB20" s="17">
        <f t="shared" si="330"/>
        <v>0</v>
      </c>
      <c r="CC20" s="17">
        <f t="shared" si="330"/>
        <v>0</v>
      </c>
      <c r="CD20" s="17">
        <f t="shared" si="330"/>
        <v>0</v>
      </c>
      <c r="CE20" s="319">
        <f t="shared" si="316"/>
        <v>0</v>
      </c>
      <c r="CF20" s="17">
        <f t="shared" si="331"/>
        <v>0</v>
      </c>
      <c r="CG20" s="17">
        <f t="shared" si="331"/>
        <v>0</v>
      </c>
      <c r="CH20" s="17">
        <f t="shared" si="331"/>
        <v>0</v>
      </c>
      <c r="CI20" s="17">
        <f t="shared" si="331"/>
        <v>0</v>
      </c>
      <c r="CJ20" s="17">
        <f t="shared" si="331"/>
        <v>0</v>
      </c>
      <c r="CK20" s="17">
        <f t="shared" si="331"/>
        <v>0</v>
      </c>
      <c r="CL20" s="17">
        <f t="shared" si="331"/>
        <v>0</v>
      </c>
      <c r="CM20" s="17">
        <f t="shared" si="331"/>
        <v>0</v>
      </c>
      <c r="CN20" s="17">
        <f t="shared" si="331"/>
        <v>0</v>
      </c>
      <c r="CO20" s="17">
        <f t="shared" si="331"/>
        <v>0</v>
      </c>
      <c r="CP20" s="17">
        <f t="shared" si="331"/>
        <v>0</v>
      </c>
      <c r="CQ20" s="17">
        <f t="shared" si="331"/>
        <v>0</v>
      </c>
      <c r="CR20" s="319">
        <f t="shared" si="318"/>
        <v>0</v>
      </c>
      <c r="CS20" s="17">
        <f t="shared" si="332"/>
        <v>0</v>
      </c>
      <c r="CT20" s="17">
        <f t="shared" si="332"/>
        <v>0</v>
      </c>
      <c r="CU20" s="17">
        <f t="shared" si="332"/>
        <v>0</v>
      </c>
      <c r="CV20" s="17">
        <f t="shared" si="332"/>
        <v>0</v>
      </c>
      <c r="CW20" s="17">
        <f t="shared" si="332"/>
        <v>0</v>
      </c>
      <c r="CX20" s="17">
        <f t="shared" si="332"/>
        <v>0</v>
      </c>
      <c r="CY20" s="17">
        <f t="shared" si="332"/>
        <v>0</v>
      </c>
      <c r="CZ20" s="17">
        <f t="shared" si="332"/>
        <v>0</v>
      </c>
      <c r="DA20" s="17">
        <f t="shared" si="332"/>
        <v>0</v>
      </c>
      <c r="DB20" s="17">
        <f t="shared" si="332"/>
        <v>0</v>
      </c>
      <c r="DC20" s="17">
        <f t="shared" si="332"/>
        <v>0</v>
      </c>
      <c r="DD20" s="17">
        <f t="shared" si="332"/>
        <v>0</v>
      </c>
      <c r="DE20" s="319">
        <f t="shared" si="320"/>
        <v>0</v>
      </c>
      <c r="DF20" s="17">
        <f t="shared" si="333"/>
        <v>0</v>
      </c>
      <c r="DG20" s="17">
        <f t="shared" si="333"/>
        <v>0</v>
      </c>
      <c r="DH20" s="17">
        <f t="shared" si="333"/>
        <v>0</v>
      </c>
      <c r="DI20" s="17">
        <f t="shared" si="333"/>
        <v>0</v>
      </c>
      <c r="DJ20" s="17">
        <f t="shared" si="333"/>
        <v>0</v>
      </c>
      <c r="DK20" s="17">
        <f t="shared" si="333"/>
        <v>0</v>
      </c>
      <c r="DL20" s="17">
        <f t="shared" si="333"/>
        <v>0</v>
      </c>
      <c r="DM20" s="17">
        <f t="shared" si="333"/>
        <v>0</v>
      </c>
      <c r="DN20" s="17">
        <f t="shared" si="333"/>
        <v>0</v>
      </c>
      <c r="DO20" s="17">
        <f t="shared" si="333"/>
        <v>0</v>
      </c>
      <c r="DP20" s="17">
        <f t="shared" si="333"/>
        <v>0</v>
      </c>
      <c r="DQ20" s="17">
        <f t="shared" si="333"/>
        <v>0</v>
      </c>
      <c r="DR20" s="319">
        <f t="shared" si="322"/>
        <v>0</v>
      </c>
      <c r="DS20" s="17">
        <f t="shared" si="334"/>
        <v>0</v>
      </c>
      <c r="DT20" s="17">
        <f t="shared" si="334"/>
        <v>0</v>
      </c>
      <c r="DU20" s="17">
        <f t="shared" si="334"/>
        <v>0</v>
      </c>
      <c r="DV20" s="17">
        <f t="shared" si="334"/>
        <v>0</v>
      </c>
      <c r="DW20" s="17">
        <f t="shared" si="334"/>
        <v>0</v>
      </c>
      <c r="DX20" s="17">
        <f t="shared" si="334"/>
        <v>0</v>
      </c>
      <c r="DY20" s="17">
        <f t="shared" si="334"/>
        <v>0</v>
      </c>
      <c r="DZ20" s="17">
        <f t="shared" si="334"/>
        <v>0</v>
      </c>
      <c r="EA20" s="17">
        <f t="shared" si="334"/>
        <v>0</v>
      </c>
      <c r="EB20" s="17">
        <f t="shared" si="334"/>
        <v>0</v>
      </c>
      <c r="EC20" s="17">
        <f t="shared" si="334"/>
        <v>0</v>
      </c>
      <c r="ED20" s="17">
        <f t="shared" si="334"/>
        <v>0</v>
      </c>
      <c r="EE20" s="391">
        <f t="shared" si="324"/>
        <v>0</v>
      </c>
    </row>
    <row r="21" spans="1:135" x14ac:dyDescent="0.2">
      <c r="A21" s="12" t="s">
        <v>34</v>
      </c>
      <c r="B21" s="17">
        <v>1800</v>
      </c>
      <c r="D21" s="1" t="s">
        <v>43</v>
      </c>
      <c r="E21" s="17">
        <v>0</v>
      </c>
      <c r="F21" s="17">
        <f t="shared" si="335"/>
        <v>0</v>
      </c>
      <c r="G21" s="17">
        <f t="shared" si="335"/>
        <v>0</v>
      </c>
      <c r="H21" s="17">
        <f t="shared" si="335"/>
        <v>0</v>
      </c>
      <c r="I21" s="17">
        <f t="shared" si="335"/>
        <v>0</v>
      </c>
      <c r="J21" s="17">
        <f t="shared" si="335"/>
        <v>0</v>
      </c>
      <c r="K21" s="17">
        <f t="shared" si="335"/>
        <v>0</v>
      </c>
      <c r="L21" s="17">
        <f t="shared" si="335"/>
        <v>0</v>
      </c>
      <c r="M21" s="17">
        <f t="shared" si="335"/>
        <v>0</v>
      </c>
      <c r="N21" s="17">
        <f t="shared" si="335"/>
        <v>0</v>
      </c>
      <c r="O21" s="17">
        <f t="shared" si="335"/>
        <v>0</v>
      </c>
      <c r="P21" s="17">
        <f t="shared" si="335"/>
        <v>0</v>
      </c>
      <c r="Q21" s="17">
        <f t="shared" si="335"/>
        <v>0</v>
      </c>
      <c r="R21" s="319">
        <f t="shared" si="306"/>
        <v>0</v>
      </c>
      <c r="S21" s="17">
        <f t="shared" si="325"/>
        <v>0</v>
      </c>
      <c r="T21" s="17">
        <f t="shared" si="325"/>
        <v>0</v>
      </c>
      <c r="U21" s="17">
        <f t="shared" si="325"/>
        <v>0</v>
      </c>
      <c r="V21" s="17">
        <f t="shared" si="326"/>
        <v>0</v>
      </c>
      <c r="W21" s="17">
        <f t="shared" si="326"/>
        <v>0</v>
      </c>
      <c r="X21" s="17">
        <f t="shared" si="326"/>
        <v>0</v>
      </c>
      <c r="Y21" s="17">
        <f t="shared" si="326"/>
        <v>0</v>
      </c>
      <c r="Z21" s="17">
        <f t="shared" si="326"/>
        <v>0</v>
      </c>
      <c r="AA21" s="17">
        <f t="shared" si="326"/>
        <v>0</v>
      </c>
      <c r="AB21" s="17">
        <f t="shared" si="326"/>
        <v>0</v>
      </c>
      <c r="AC21" s="17">
        <f t="shared" si="326"/>
        <v>0</v>
      </c>
      <c r="AD21" s="17">
        <f t="shared" si="326"/>
        <v>0</v>
      </c>
      <c r="AE21" s="319">
        <f t="shared" si="308"/>
        <v>0</v>
      </c>
      <c r="AF21" s="17">
        <f t="shared" si="327"/>
        <v>0</v>
      </c>
      <c r="AG21" s="17">
        <f t="shared" si="327"/>
        <v>0</v>
      </c>
      <c r="AH21" s="17">
        <f t="shared" si="327"/>
        <v>0</v>
      </c>
      <c r="AI21" s="17">
        <f t="shared" si="327"/>
        <v>0</v>
      </c>
      <c r="AJ21" s="17">
        <f t="shared" si="327"/>
        <v>0</v>
      </c>
      <c r="AK21" s="17">
        <f t="shared" si="327"/>
        <v>0</v>
      </c>
      <c r="AL21" s="17">
        <f t="shared" si="327"/>
        <v>0</v>
      </c>
      <c r="AM21" s="17">
        <f t="shared" si="327"/>
        <v>0</v>
      </c>
      <c r="AN21" s="17">
        <f t="shared" si="327"/>
        <v>0</v>
      </c>
      <c r="AO21" s="17">
        <f t="shared" si="327"/>
        <v>0</v>
      </c>
      <c r="AP21" s="17">
        <f t="shared" si="327"/>
        <v>0</v>
      </c>
      <c r="AQ21" s="17">
        <f t="shared" si="327"/>
        <v>0</v>
      </c>
      <c r="AR21" s="319">
        <f t="shared" si="310"/>
        <v>0</v>
      </c>
      <c r="AS21" s="17">
        <f t="shared" si="328"/>
        <v>0</v>
      </c>
      <c r="AT21" s="17">
        <f t="shared" si="328"/>
        <v>0</v>
      </c>
      <c r="AU21" s="17">
        <f t="shared" si="328"/>
        <v>0</v>
      </c>
      <c r="AV21" s="17">
        <f t="shared" si="328"/>
        <v>0</v>
      </c>
      <c r="AW21" s="17">
        <f t="shared" si="328"/>
        <v>0</v>
      </c>
      <c r="AX21" s="17">
        <f t="shared" si="328"/>
        <v>0</v>
      </c>
      <c r="AY21" s="17">
        <f t="shared" si="328"/>
        <v>0</v>
      </c>
      <c r="AZ21" s="17">
        <f t="shared" si="328"/>
        <v>0</v>
      </c>
      <c r="BA21" s="17">
        <f t="shared" si="328"/>
        <v>0</v>
      </c>
      <c r="BB21" s="17">
        <f t="shared" si="328"/>
        <v>0</v>
      </c>
      <c r="BC21" s="17">
        <f t="shared" si="328"/>
        <v>0</v>
      </c>
      <c r="BD21" s="17">
        <f t="shared" si="328"/>
        <v>0</v>
      </c>
      <c r="BE21" s="319">
        <f t="shared" si="312"/>
        <v>0</v>
      </c>
      <c r="BF21" s="17">
        <f t="shared" si="329"/>
        <v>0</v>
      </c>
      <c r="BG21" s="17">
        <f t="shared" si="329"/>
        <v>0</v>
      </c>
      <c r="BH21" s="17">
        <f t="shared" si="329"/>
        <v>0</v>
      </c>
      <c r="BI21" s="17">
        <f t="shared" si="329"/>
        <v>0</v>
      </c>
      <c r="BJ21" s="17">
        <f t="shared" si="329"/>
        <v>0</v>
      </c>
      <c r="BK21" s="17">
        <f t="shared" si="329"/>
        <v>0</v>
      </c>
      <c r="BL21" s="17">
        <f t="shared" si="329"/>
        <v>0</v>
      </c>
      <c r="BM21" s="17">
        <f t="shared" si="329"/>
        <v>0</v>
      </c>
      <c r="BN21" s="17">
        <f t="shared" si="329"/>
        <v>0</v>
      </c>
      <c r="BO21" s="17">
        <f t="shared" si="329"/>
        <v>0</v>
      </c>
      <c r="BP21" s="17">
        <f t="shared" si="329"/>
        <v>0</v>
      </c>
      <c r="BQ21" s="17">
        <f t="shared" si="329"/>
        <v>0</v>
      </c>
      <c r="BR21" s="319">
        <f t="shared" si="314"/>
        <v>0</v>
      </c>
      <c r="BS21" s="17">
        <f t="shared" si="330"/>
        <v>0</v>
      </c>
      <c r="BT21" s="17">
        <f t="shared" si="330"/>
        <v>0</v>
      </c>
      <c r="BU21" s="17">
        <f t="shared" si="330"/>
        <v>0</v>
      </c>
      <c r="BV21" s="17">
        <f t="shared" si="330"/>
        <v>0</v>
      </c>
      <c r="BW21" s="17">
        <f t="shared" si="330"/>
        <v>0</v>
      </c>
      <c r="BX21" s="17">
        <f t="shared" si="330"/>
        <v>0</v>
      </c>
      <c r="BY21" s="17">
        <f t="shared" si="330"/>
        <v>0</v>
      </c>
      <c r="BZ21" s="17">
        <f t="shared" si="330"/>
        <v>0</v>
      </c>
      <c r="CA21" s="17">
        <f t="shared" si="330"/>
        <v>0</v>
      </c>
      <c r="CB21" s="17">
        <f t="shared" si="330"/>
        <v>0</v>
      </c>
      <c r="CC21" s="17">
        <f t="shared" si="330"/>
        <v>0</v>
      </c>
      <c r="CD21" s="17">
        <f t="shared" si="330"/>
        <v>0</v>
      </c>
      <c r="CE21" s="319">
        <f t="shared" si="316"/>
        <v>0</v>
      </c>
      <c r="CF21" s="17">
        <f t="shared" si="331"/>
        <v>0</v>
      </c>
      <c r="CG21" s="17">
        <f t="shared" si="331"/>
        <v>0</v>
      </c>
      <c r="CH21" s="17">
        <f t="shared" si="331"/>
        <v>0</v>
      </c>
      <c r="CI21" s="17">
        <f t="shared" si="331"/>
        <v>0</v>
      </c>
      <c r="CJ21" s="17">
        <f t="shared" si="331"/>
        <v>0</v>
      </c>
      <c r="CK21" s="17">
        <f t="shared" si="331"/>
        <v>0</v>
      </c>
      <c r="CL21" s="17">
        <f t="shared" si="331"/>
        <v>0</v>
      </c>
      <c r="CM21" s="17">
        <f t="shared" si="331"/>
        <v>0</v>
      </c>
      <c r="CN21" s="17">
        <f t="shared" si="331"/>
        <v>0</v>
      </c>
      <c r="CO21" s="17">
        <f t="shared" si="331"/>
        <v>0</v>
      </c>
      <c r="CP21" s="17">
        <f t="shared" si="331"/>
        <v>0</v>
      </c>
      <c r="CQ21" s="17">
        <f t="shared" si="331"/>
        <v>0</v>
      </c>
      <c r="CR21" s="319">
        <f t="shared" si="318"/>
        <v>0</v>
      </c>
      <c r="CS21" s="17">
        <f t="shared" si="332"/>
        <v>0</v>
      </c>
      <c r="CT21" s="17">
        <f t="shared" si="332"/>
        <v>0</v>
      </c>
      <c r="CU21" s="17">
        <f t="shared" si="332"/>
        <v>0</v>
      </c>
      <c r="CV21" s="17">
        <f t="shared" si="332"/>
        <v>0</v>
      </c>
      <c r="CW21" s="17">
        <f t="shared" si="332"/>
        <v>0</v>
      </c>
      <c r="CX21" s="17">
        <f t="shared" si="332"/>
        <v>0</v>
      </c>
      <c r="CY21" s="17">
        <f t="shared" si="332"/>
        <v>0</v>
      </c>
      <c r="CZ21" s="17">
        <f t="shared" si="332"/>
        <v>0</v>
      </c>
      <c r="DA21" s="17">
        <f t="shared" si="332"/>
        <v>0</v>
      </c>
      <c r="DB21" s="17">
        <f t="shared" si="332"/>
        <v>0</v>
      </c>
      <c r="DC21" s="17">
        <f t="shared" si="332"/>
        <v>0</v>
      </c>
      <c r="DD21" s="17">
        <f t="shared" si="332"/>
        <v>0</v>
      </c>
      <c r="DE21" s="319">
        <f t="shared" si="320"/>
        <v>0</v>
      </c>
      <c r="DF21" s="17">
        <f t="shared" si="333"/>
        <v>0</v>
      </c>
      <c r="DG21" s="17">
        <f t="shared" si="333"/>
        <v>0</v>
      </c>
      <c r="DH21" s="17">
        <f t="shared" si="333"/>
        <v>0</v>
      </c>
      <c r="DI21" s="17">
        <f t="shared" si="333"/>
        <v>0</v>
      </c>
      <c r="DJ21" s="17">
        <f t="shared" si="333"/>
        <v>0</v>
      </c>
      <c r="DK21" s="17">
        <f t="shared" si="333"/>
        <v>0</v>
      </c>
      <c r="DL21" s="17">
        <f t="shared" si="333"/>
        <v>0</v>
      </c>
      <c r="DM21" s="17">
        <f t="shared" si="333"/>
        <v>0</v>
      </c>
      <c r="DN21" s="17">
        <f t="shared" si="333"/>
        <v>0</v>
      </c>
      <c r="DO21" s="17">
        <f t="shared" si="333"/>
        <v>0</v>
      </c>
      <c r="DP21" s="17">
        <f t="shared" si="333"/>
        <v>0</v>
      </c>
      <c r="DQ21" s="17">
        <f t="shared" si="333"/>
        <v>0</v>
      </c>
      <c r="DR21" s="319">
        <f t="shared" si="322"/>
        <v>0</v>
      </c>
      <c r="DS21" s="17">
        <f t="shared" si="334"/>
        <v>0</v>
      </c>
      <c r="DT21" s="17">
        <f t="shared" si="334"/>
        <v>0</v>
      </c>
      <c r="DU21" s="17">
        <f t="shared" si="334"/>
        <v>0</v>
      </c>
      <c r="DV21" s="17">
        <f t="shared" si="334"/>
        <v>0</v>
      </c>
      <c r="DW21" s="17">
        <f t="shared" si="334"/>
        <v>0</v>
      </c>
      <c r="DX21" s="17">
        <f t="shared" si="334"/>
        <v>0</v>
      </c>
      <c r="DY21" s="17">
        <f t="shared" si="334"/>
        <v>0</v>
      </c>
      <c r="DZ21" s="17">
        <f t="shared" si="334"/>
        <v>0</v>
      </c>
      <c r="EA21" s="17">
        <f t="shared" si="334"/>
        <v>0</v>
      </c>
      <c r="EB21" s="17">
        <f t="shared" si="334"/>
        <v>0</v>
      </c>
      <c r="EC21" s="17">
        <f t="shared" si="334"/>
        <v>0</v>
      </c>
      <c r="ED21" s="17">
        <f t="shared" si="334"/>
        <v>0</v>
      </c>
      <c r="EE21" s="391">
        <f t="shared" si="324"/>
        <v>0</v>
      </c>
    </row>
    <row r="22" spans="1:135" x14ac:dyDescent="0.2">
      <c r="D22" s="1" t="s">
        <v>90</v>
      </c>
      <c r="E22" s="17">
        <v>0</v>
      </c>
      <c r="F22" s="17">
        <f t="shared" si="335"/>
        <v>0</v>
      </c>
      <c r="G22" s="17">
        <f t="shared" si="335"/>
        <v>0</v>
      </c>
      <c r="H22" s="17">
        <f t="shared" si="335"/>
        <v>0</v>
      </c>
      <c r="I22" s="17">
        <f t="shared" si="335"/>
        <v>0</v>
      </c>
      <c r="J22" s="17">
        <f t="shared" si="335"/>
        <v>0</v>
      </c>
      <c r="K22" s="17">
        <f t="shared" si="335"/>
        <v>0</v>
      </c>
      <c r="L22" s="17">
        <f t="shared" si="335"/>
        <v>0</v>
      </c>
      <c r="M22" s="17">
        <f t="shared" si="335"/>
        <v>0</v>
      </c>
      <c r="N22" s="17">
        <f t="shared" si="335"/>
        <v>0</v>
      </c>
      <c r="O22" s="17">
        <f t="shared" si="335"/>
        <v>0</v>
      </c>
      <c r="P22" s="17">
        <f t="shared" si="335"/>
        <v>0</v>
      </c>
      <c r="Q22" s="17">
        <f t="shared" si="335"/>
        <v>0</v>
      </c>
      <c r="R22" s="319">
        <f t="shared" si="306"/>
        <v>0</v>
      </c>
      <c r="S22" s="17">
        <f t="shared" si="325"/>
        <v>0</v>
      </c>
      <c r="T22" s="17">
        <f t="shared" si="325"/>
        <v>0</v>
      </c>
      <c r="U22" s="17">
        <f t="shared" si="325"/>
        <v>0</v>
      </c>
      <c r="V22" s="17">
        <f t="shared" si="326"/>
        <v>0</v>
      </c>
      <c r="W22" s="17">
        <f t="shared" si="326"/>
        <v>0</v>
      </c>
      <c r="X22" s="17">
        <f t="shared" si="326"/>
        <v>0</v>
      </c>
      <c r="Y22" s="17">
        <f t="shared" si="326"/>
        <v>0</v>
      </c>
      <c r="Z22" s="17">
        <f t="shared" si="326"/>
        <v>0</v>
      </c>
      <c r="AA22" s="17">
        <f t="shared" si="326"/>
        <v>0</v>
      </c>
      <c r="AB22" s="17">
        <f t="shared" si="326"/>
        <v>0</v>
      </c>
      <c r="AC22" s="17">
        <f t="shared" si="326"/>
        <v>0</v>
      </c>
      <c r="AD22" s="17">
        <f t="shared" si="326"/>
        <v>0</v>
      </c>
      <c r="AE22" s="319">
        <f t="shared" si="308"/>
        <v>0</v>
      </c>
      <c r="AF22" s="17">
        <f t="shared" si="327"/>
        <v>0</v>
      </c>
      <c r="AG22" s="17">
        <f t="shared" si="327"/>
        <v>0</v>
      </c>
      <c r="AH22" s="17">
        <f t="shared" si="327"/>
        <v>0</v>
      </c>
      <c r="AI22" s="17">
        <f t="shared" si="327"/>
        <v>0</v>
      </c>
      <c r="AJ22" s="17">
        <f t="shared" si="327"/>
        <v>0</v>
      </c>
      <c r="AK22" s="17">
        <f t="shared" si="327"/>
        <v>0</v>
      </c>
      <c r="AL22" s="17">
        <f t="shared" si="327"/>
        <v>0</v>
      </c>
      <c r="AM22" s="17">
        <f t="shared" si="327"/>
        <v>0</v>
      </c>
      <c r="AN22" s="17">
        <f t="shared" si="327"/>
        <v>0</v>
      </c>
      <c r="AO22" s="17">
        <f t="shared" si="327"/>
        <v>0</v>
      </c>
      <c r="AP22" s="17">
        <f t="shared" si="327"/>
        <v>0</v>
      </c>
      <c r="AQ22" s="17">
        <f t="shared" si="327"/>
        <v>0</v>
      </c>
      <c r="AR22" s="319">
        <f t="shared" si="310"/>
        <v>0</v>
      </c>
      <c r="AS22" s="17">
        <f t="shared" si="328"/>
        <v>0</v>
      </c>
      <c r="AT22" s="17">
        <f t="shared" si="328"/>
        <v>0</v>
      </c>
      <c r="AU22" s="17">
        <f t="shared" si="328"/>
        <v>0</v>
      </c>
      <c r="AV22" s="17">
        <f t="shared" si="328"/>
        <v>0</v>
      </c>
      <c r="AW22" s="17">
        <f t="shared" si="328"/>
        <v>0</v>
      </c>
      <c r="AX22" s="17">
        <f t="shared" si="328"/>
        <v>0</v>
      </c>
      <c r="AY22" s="17">
        <f t="shared" si="328"/>
        <v>0</v>
      </c>
      <c r="AZ22" s="17">
        <f t="shared" si="328"/>
        <v>0</v>
      </c>
      <c r="BA22" s="17">
        <f t="shared" si="328"/>
        <v>0</v>
      </c>
      <c r="BB22" s="17">
        <f t="shared" si="328"/>
        <v>0</v>
      </c>
      <c r="BC22" s="17">
        <f t="shared" si="328"/>
        <v>0</v>
      </c>
      <c r="BD22" s="17">
        <f t="shared" si="328"/>
        <v>0</v>
      </c>
      <c r="BE22" s="319">
        <f t="shared" si="312"/>
        <v>0</v>
      </c>
      <c r="BF22" s="17">
        <f t="shared" si="329"/>
        <v>0</v>
      </c>
      <c r="BG22" s="17">
        <f t="shared" si="329"/>
        <v>0</v>
      </c>
      <c r="BH22" s="17">
        <f t="shared" si="329"/>
        <v>0</v>
      </c>
      <c r="BI22" s="17">
        <f t="shared" si="329"/>
        <v>0</v>
      </c>
      <c r="BJ22" s="17">
        <f t="shared" si="329"/>
        <v>0</v>
      </c>
      <c r="BK22" s="17">
        <f t="shared" si="329"/>
        <v>0</v>
      </c>
      <c r="BL22" s="17">
        <f t="shared" si="329"/>
        <v>0</v>
      </c>
      <c r="BM22" s="17">
        <f t="shared" si="329"/>
        <v>0</v>
      </c>
      <c r="BN22" s="17">
        <f t="shared" si="329"/>
        <v>0</v>
      </c>
      <c r="BO22" s="17">
        <f t="shared" si="329"/>
        <v>0</v>
      </c>
      <c r="BP22" s="17">
        <f t="shared" si="329"/>
        <v>0</v>
      </c>
      <c r="BQ22" s="17">
        <f t="shared" si="329"/>
        <v>0</v>
      </c>
      <c r="BR22" s="319">
        <f t="shared" si="314"/>
        <v>0</v>
      </c>
      <c r="BS22" s="17">
        <f t="shared" si="330"/>
        <v>0</v>
      </c>
      <c r="BT22" s="17">
        <f t="shared" si="330"/>
        <v>0</v>
      </c>
      <c r="BU22" s="17">
        <f t="shared" si="330"/>
        <v>0</v>
      </c>
      <c r="BV22" s="17">
        <f t="shared" si="330"/>
        <v>0</v>
      </c>
      <c r="BW22" s="17">
        <f t="shared" si="330"/>
        <v>0</v>
      </c>
      <c r="BX22" s="17">
        <f t="shared" si="330"/>
        <v>0</v>
      </c>
      <c r="BY22" s="17">
        <f t="shared" si="330"/>
        <v>0</v>
      </c>
      <c r="BZ22" s="17">
        <f t="shared" si="330"/>
        <v>0</v>
      </c>
      <c r="CA22" s="17">
        <f t="shared" si="330"/>
        <v>0</v>
      </c>
      <c r="CB22" s="17">
        <f t="shared" si="330"/>
        <v>0</v>
      </c>
      <c r="CC22" s="17">
        <f t="shared" si="330"/>
        <v>0</v>
      </c>
      <c r="CD22" s="17">
        <f t="shared" si="330"/>
        <v>0</v>
      </c>
      <c r="CE22" s="319">
        <f t="shared" si="316"/>
        <v>0</v>
      </c>
      <c r="CF22" s="17">
        <f t="shared" si="331"/>
        <v>0</v>
      </c>
      <c r="CG22" s="17">
        <f t="shared" si="331"/>
        <v>0</v>
      </c>
      <c r="CH22" s="17">
        <f t="shared" si="331"/>
        <v>0</v>
      </c>
      <c r="CI22" s="17">
        <f t="shared" si="331"/>
        <v>0</v>
      </c>
      <c r="CJ22" s="17">
        <f t="shared" si="331"/>
        <v>0</v>
      </c>
      <c r="CK22" s="17">
        <f t="shared" si="331"/>
        <v>0</v>
      </c>
      <c r="CL22" s="17">
        <f t="shared" si="331"/>
        <v>0</v>
      </c>
      <c r="CM22" s="17">
        <f t="shared" si="331"/>
        <v>0</v>
      </c>
      <c r="CN22" s="17">
        <f t="shared" si="331"/>
        <v>0</v>
      </c>
      <c r="CO22" s="17">
        <f t="shared" si="331"/>
        <v>0</v>
      </c>
      <c r="CP22" s="17">
        <f t="shared" si="331"/>
        <v>0</v>
      </c>
      <c r="CQ22" s="17">
        <f t="shared" si="331"/>
        <v>0</v>
      </c>
      <c r="CR22" s="319">
        <f t="shared" si="318"/>
        <v>0</v>
      </c>
      <c r="CS22" s="17">
        <f t="shared" si="332"/>
        <v>0</v>
      </c>
      <c r="CT22" s="17">
        <f t="shared" si="332"/>
        <v>0</v>
      </c>
      <c r="CU22" s="17">
        <f t="shared" si="332"/>
        <v>0</v>
      </c>
      <c r="CV22" s="17">
        <f t="shared" si="332"/>
        <v>0</v>
      </c>
      <c r="CW22" s="17">
        <f t="shared" si="332"/>
        <v>0</v>
      </c>
      <c r="CX22" s="17">
        <f t="shared" si="332"/>
        <v>0</v>
      </c>
      <c r="CY22" s="17">
        <f t="shared" si="332"/>
        <v>0</v>
      </c>
      <c r="CZ22" s="17">
        <f t="shared" si="332"/>
        <v>0</v>
      </c>
      <c r="DA22" s="17">
        <f t="shared" si="332"/>
        <v>0</v>
      </c>
      <c r="DB22" s="17">
        <f t="shared" si="332"/>
        <v>0</v>
      </c>
      <c r="DC22" s="17">
        <f t="shared" si="332"/>
        <v>0</v>
      </c>
      <c r="DD22" s="17">
        <f t="shared" si="332"/>
        <v>0</v>
      </c>
      <c r="DE22" s="319">
        <f t="shared" si="320"/>
        <v>0</v>
      </c>
      <c r="DF22" s="17">
        <f t="shared" si="333"/>
        <v>0</v>
      </c>
      <c r="DG22" s="17">
        <f t="shared" si="333"/>
        <v>0</v>
      </c>
      <c r="DH22" s="17">
        <f t="shared" si="333"/>
        <v>0</v>
      </c>
      <c r="DI22" s="17">
        <f t="shared" si="333"/>
        <v>0</v>
      </c>
      <c r="DJ22" s="17">
        <f t="shared" si="333"/>
        <v>0</v>
      </c>
      <c r="DK22" s="17">
        <f t="shared" si="333"/>
        <v>0</v>
      </c>
      <c r="DL22" s="17">
        <f t="shared" si="333"/>
        <v>0</v>
      </c>
      <c r="DM22" s="17">
        <f t="shared" si="333"/>
        <v>0</v>
      </c>
      <c r="DN22" s="17">
        <f t="shared" si="333"/>
        <v>0</v>
      </c>
      <c r="DO22" s="17">
        <f t="shared" si="333"/>
        <v>0</v>
      </c>
      <c r="DP22" s="17">
        <f t="shared" si="333"/>
        <v>0</v>
      </c>
      <c r="DQ22" s="17">
        <f t="shared" si="333"/>
        <v>0</v>
      </c>
      <c r="DR22" s="319">
        <f t="shared" si="322"/>
        <v>0</v>
      </c>
      <c r="DS22" s="17">
        <f t="shared" si="334"/>
        <v>0</v>
      </c>
      <c r="DT22" s="17">
        <f t="shared" si="334"/>
        <v>0</v>
      </c>
      <c r="DU22" s="17">
        <f t="shared" si="334"/>
        <v>0</v>
      </c>
      <c r="DV22" s="17">
        <f t="shared" si="334"/>
        <v>0</v>
      </c>
      <c r="DW22" s="17">
        <f t="shared" si="334"/>
        <v>0</v>
      </c>
      <c r="DX22" s="17">
        <f t="shared" si="334"/>
        <v>0</v>
      </c>
      <c r="DY22" s="17">
        <f t="shared" si="334"/>
        <v>0</v>
      </c>
      <c r="DZ22" s="17">
        <f t="shared" si="334"/>
        <v>0</v>
      </c>
      <c r="EA22" s="17">
        <f t="shared" si="334"/>
        <v>0</v>
      </c>
      <c r="EB22" s="17">
        <f t="shared" si="334"/>
        <v>0</v>
      </c>
      <c r="EC22" s="17">
        <f t="shared" si="334"/>
        <v>0</v>
      </c>
      <c r="ED22" s="17">
        <f t="shared" si="334"/>
        <v>0</v>
      </c>
      <c r="EE22" s="391">
        <f t="shared" si="324"/>
        <v>0</v>
      </c>
    </row>
    <row r="23" spans="1:135" x14ac:dyDescent="0.2">
      <c r="D23" s="1" t="s">
        <v>91</v>
      </c>
      <c r="E23" s="17">
        <v>0</v>
      </c>
      <c r="F23" s="17">
        <f t="shared" si="335"/>
        <v>0</v>
      </c>
      <c r="G23" s="17">
        <f t="shared" si="335"/>
        <v>0</v>
      </c>
      <c r="H23" s="17">
        <f t="shared" si="335"/>
        <v>0</v>
      </c>
      <c r="I23" s="17">
        <f t="shared" si="335"/>
        <v>0</v>
      </c>
      <c r="J23" s="17">
        <f t="shared" si="335"/>
        <v>0</v>
      </c>
      <c r="K23" s="17">
        <f t="shared" si="335"/>
        <v>0</v>
      </c>
      <c r="L23" s="17">
        <f t="shared" si="335"/>
        <v>0</v>
      </c>
      <c r="M23" s="17">
        <f t="shared" si="335"/>
        <v>0</v>
      </c>
      <c r="N23" s="17">
        <f t="shared" si="335"/>
        <v>0</v>
      </c>
      <c r="O23" s="17">
        <f t="shared" si="335"/>
        <v>0</v>
      </c>
      <c r="P23" s="17">
        <f t="shared" si="335"/>
        <v>0</v>
      </c>
      <c r="Q23" s="17">
        <f t="shared" si="335"/>
        <v>0</v>
      </c>
      <c r="R23" s="319">
        <f t="shared" si="306"/>
        <v>0</v>
      </c>
      <c r="S23" s="17">
        <f t="shared" si="325"/>
        <v>0</v>
      </c>
      <c r="T23" s="17">
        <f t="shared" si="325"/>
        <v>0</v>
      </c>
      <c r="U23" s="17">
        <f t="shared" si="325"/>
        <v>0</v>
      </c>
      <c r="V23" s="17">
        <f t="shared" si="326"/>
        <v>0</v>
      </c>
      <c r="W23" s="17">
        <f t="shared" si="326"/>
        <v>0</v>
      </c>
      <c r="X23" s="17">
        <f t="shared" si="326"/>
        <v>0</v>
      </c>
      <c r="Y23" s="17">
        <f t="shared" si="326"/>
        <v>0</v>
      </c>
      <c r="Z23" s="17">
        <f t="shared" si="326"/>
        <v>0</v>
      </c>
      <c r="AA23" s="17">
        <f t="shared" si="326"/>
        <v>0</v>
      </c>
      <c r="AB23" s="17">
        <f t="shared" si="326"/>
        <v>0</v>
      </c>
      <c r="AC23" s="17">
        <f t="shared" si="326"/>
        <v>0</v>
      </c>
      <c r="AD23" s="17">
        <f t="shared" si="326"/>
        <v>0</v>
      </c>
      <c r="AE23" s="319">
        <f t="shared" si="308"/>
        <v>0</v>
      </c>
      <c r="AF23" s="17">
        <f t="shared" si="327"/>
        <v>0</v>
      </c>
      <c r="AG23" s="17">
        <f t="shared" si="327"/>
        <v>0</v>
      </c>
      <c r="AH23" s="17">
        <f t="shared" si="327"/>
        <v>0</v>
      </c>
      <c r="AI23" s="17">
        <f t="shared" si="327"/>
        <v>0</v>
      </c>
      <c r="AJ23" s="17">
        <f t="shared" si="327"/>
        <v>0</v>
      </c>
      <c r="AK23" s="17">
        <f t="shared" si="327"/>
        <v>0</v>
      </c>
      <c r="AL23" s="17">
        <f t="shared" si="327"/>
        <v>0</v>
      </c>
      <c r="AM23" s="17">
        <f t="shared" si="327"/>
        <v>0</v>
      </c>
      <c r="AN23" s="17">
        <f t="shared" si="327"/>
        <v>0</v>
      </c>
      <c r="AO23" s="17">
        <f t="shared" si="327"/>
        <v>0</v>
      </c>
      <c r="AP23" s="17">
        <f t="shared" si="327"/>
        <v>0</v>
      </c>
      <c r="AQ23" s="17">
        <f t="shared" si="327"/>
        <v>0</v>
      </c>
      <c r="AR23" s="319">
        <f t="shared" si="310"/>
        <v>0</v>
      </c>
      <c r="AS23" s="17">
        <f t="shared" si="328"/>
        <v>0</v>
      </c>
      <c r="AT23" s="17">
        <f t="shared" si="328"/>
        <v>0</v>
      </c>
      <c r="AU23" s="17">
        <f t="shared" si="328"/>
        <v>0</v>
      </c>
      <c r="AV23" s="17">
        <f t="shared" si="328"/>
        <v>0</v>
      </c>
      <c r="AW23" s="17">
        <f t="shared" si="328"/>
        <v>0</v>
      </c>
      <c r="AX23" s="17">
        <f t="shared" si="328"/>
        <v>0</v>
      </c>
      <c r="AY23" s="17">
        <f t="shared" si="328"/>
        <v>0</v>
      </c>
      <c r="AZ23" s="17">
        <f t="shared" si="328"/>
        <v>0</v>
      </c>
      <c r="BA23" s="17">
        <f t="shared" si="328"/>
        <v>0</v>
      </c>
      <c r="BB23" s="17">
        <f t="shared" si="328"/>
        <v>0</v>
      </c>
      <c r="BC23" s="17">
        <f t="shared" si="328"/>
        <v>0</v>
      </c>
      <c r="BD23" s="17">
        <f t="shared" si="328"/>
        <v>0</v>
      </c>
      <c r="BE23" s="319">
        <f t="shared" si="312"/>
        <v>0</v>
      </c>
      <c r="BF23" s="17">
        <f t="shared" si="329"/>
        <v>0</v>
      </c>
      <c r="BG23" s="17">
        <f t="shared" si="329"/>
        <v>0</v>
      </c>
      <c r="BH23" s="17">
        <f t="shared" si="329"/>
        <v>0</v>
      </c>
      <c r="BI23" s="17">
        <f t="shared" si="329"/>
        <v>0</v>
      </c>
      <c r="BJ23" s="17">
        <f t="shared" si="329"/>
        <v>0</v>
      </c>
      <c r="BK23" s="17">
        <f t="shared" si="329"/>
        <v>0</v>
      </c>
      <c r="BL23" s="17">
        <f t="shared" si="329"/>
        <v>0</v>
      </c>
      <c r="BM23" s="17">
        <f t="shared" si="329"/>
        <v>0</v>
      </c>
      <c r="BN23" s="17">
        <f t="shared" si="329"/>
        <v>0</v>
      </c>
      <c r="BO23" s="17">
        <f t="shared" si="329"/>
        <v>0</v>
      </c>
      <c r="BP23" s="17">
        <f t="shared" si="329"/>
        <v>0</v>
      </c>
      <c r="BQ23" s="17">
        <f t="shared" si="329"/>
        <v>0</v>
      </c>
      <c r="BR23" s="319">
        <f t="shared" si="314"/>
        <v>0</v>
      </c>
      <c r="BS23" s="17">
        <f t="shared" si="330"/>
        <v>0</v>
      </c>
      <c r="BT23" s="17">
        <f t="shared" si="330"/>
        <v>0</v>
      </c>
      <c r="BU23" s="17">
        <f t="shared" si="330"/>
        <v>0</v>
      </c>
      <c r="BV23" s="17">
        <f t="shared" si="330"/>
        <v>0</v>
      </c>
      <c r="BW23" s="17">
        <f t="shared" si="330"/>
        <v>0</v>
      </c>
      <c r="BX23" s="17">
        <f t="shared" si="330"/>
        <v>0</v>
      </c>
      <c r="BY23" s="17">
        <f t="shared" si="330"/>
        <v>0</v>
      </c>
      <c r="BZ23" s="17">
        <f t="shared" si="330"/>
        <v>0</v>
      </c>
      <c r="CA23" s="17">
        <f t="shared" si="330"/>
        <v>0</v>
      </c>
      <c r="CB23" s="17">
        <f t="shared" si="330"/>
        <v>0</v>
      </c>
      <c r="CC23" s="17">
        <f t="shared" si="330"/>
        <v>0</v>
      </c>
      <c r="CD23" s="17">
        <f t="shared" si="330"/>
        <v>0</v>
      </c>
      <c r="CE23" s="319">
        <f t="shared" si="316"/>
        <v>0</v>
      </c>
      <c r="CF23" s="17">
        <f t="shared" si="331"/>
        <v>0</v>
      </c>
      <c r="CG23" s="17">
        <f t="shared" si="331"/>
        <v>0</v>
      </c>
      <c r="CH23" s="17">
        <f t="shared" si="331"/>
        <v>0</v>
      </c>
      <c r="CI23" s="17">
        <f t="shared" si="331"/>
        <v>0</v>
      </c>
      <c r="CJ23" s="17">
        <f t="shared" si="331"/>
        <v>0</v>
      </c>
      <c r="CK23" s="17">
        <f t="shared" si="331"/>
        <v>0</v>
      </c>
      <c r="CL23" s="17">
        <f t="shared" si="331"/>
        <v>0</v>
      </c>
      <c r="CM23" s="17">
        <f t="shared" si="331"/>
        <v>0</v>
      </c>
      <c r="CN23" s="17">
        <f t="shared" si="331"/>
        <v>0</v>
      </c>
      <c r="CO23" s="17">
        <f t="shared" si="331"/>
        <v>0</v>
      </c>
      <c r="CP23" s="17">
        <f t="shared" si="331"/>
        <v>0</v>
      </c>
      <c r="CQ23" s="17">
        <f t="shared" si="331"/>
        <v>0</v>
      </c>
      <c r="CR23" s="319">
        <f t="shared" si="318"/>
        <v>0</v>
      </c>
      <c r="CS23" s="17">
        <f t="shared" si="332"/>
        <v>0</v>
      </c>
      <c r="CT23" s="17">
        <f t="shared" si="332"/>
        <v>0</v>
      </c>
      <c r="CU23" s="17">
        <f t="shared" si="332"/>
        <v>0</v>
      </c>
      <c r="CV23" s="17">
        <f t="shared" si="332"/>
        <v>0</v>
      </c>
      <c r="CW23" s="17">
        <f t="shared" si="332"/>
        <v>0</v>
      </c>
      <c r="CX23" s="17">
        <f t="shared" si="332"/>
        <v>0</v>
      </c>
      <c r="CY23" s="17">
        <f t="shared" si="332"/>
        <v>0</v>
      </c>
      <c r="CZ23" s="17">
        <f t="shared" si="332"/>
        <v>0</v>
      </c>
      <c r="DA23" s="17">
        <f t="shared" si="332"/>
        <v>0</v>
      </c>
      <c r="DB23" s="17">
        <f t="shared" si="332"/>
        <v>0</v>
      </c>
      <c r="DC23" s="17">
        <f t="shared" si="332"/>
        <v>0</v>
      </c>
      <c r="DD23" s="17">
        <f t="shared" si="332"/>
        <v>0</v>
      </c>
      <c r="DE23" s="319">
        <f t="shared" si="320"/>
        <v>0</v>
      </c>
      <c r="DF23" s="17">
        <f t="shared" si="333"/>
        <v>0</v>
      </c>
      <c r="DG23" s="17">
        <f t="shared" si="333"/>
        <v>0</v>
      </c>
      <c r="DH23" s="17">
        <f t="shared" si="333"/>
        <v>0</v>
      </c>
      <c r="DI23" s="17">
        <f t="shared" si="333"/>
        <v>0</v>
      </c>
      <c r="DJ23" s="17">
        <f t="shared" si="333"/>
        <v>0</v>
      </c>
      <c r="DK23" s="17">
        <f t="shared" si="333"/>
        <v>0</v>
      </c>
      <c r="DL23" s="17">
        <f t="shared" si="333"/>
        <v>0</v>
      </c>
      <c r="DM23" s="17">
        <f t="shared" si="333"/>
        <v>0</v>
      </c>
      <c r="DN23" s="17">
        <f t="shared" si="333"/>
        <v>0</v>
      </c>
      <c r="DO23" s="17">
        <f t="shared" si="333"/>
        <v>0</v>
      </c>
      <c r="DP23" s="17">
        <f t="shared" si="333"/>
        <v>0</v>
      </c>
      <c r="DQ23" s="17">
        <f t="shared" si="333"/>
        <v>0</v>
      </c>
      <c r="DR23" s="319">
        <f t="shared" si="322"/>
        <v>0</v>
      </c>
      <c r="DS23" s="17">
        <f t="shared" si="334"/>
        <v>0</v>
      </c>
      <c r="DT23" s="17">
        <f t="shared" si="334"/>
        <v>0</v>
      </c>
      <c r="DU23" s="17">
        <f t="shared" si="334"/>
        <v>0</v>
      </c>
      <c r="DV23" s="17">
        <f t="shared" si="334"/>
        <v>0</v>
      </c>
      <c r="DW23" s="17">
        <f t="shared" si="334"/>
        <v>0</v>
      </c>
      <c r="DX23" s="17">
        <f t="shared" si="334"/>
        <v>0</v>
      </c>
      <c r="DY23" s="17">
        <f t="shared" si="334"/>
        <v>0</v>
      </c>
      <c r="DZ23" s="17">
        <f t="shared" si="334"/>
        <v>0</v>
      </c>
      <c r="EA23" s="17">
        <f t="shared" si="334"/>
        <v>0</v>
      </c>
      <c r="EB23" s="17">
        <f t="shared" si="334"/>
        <v>0</v>
      </c>
      <c r="EC23" s="17">
        <f t="shared" si="334"/>
        <v>0</v>
      </c>
      <c r="ED23" s="17">
        <f t="shared" si="334"/>
        <v>0</v>
      </c>
      <c r="EE23" s="391">
        <f t="shared" si="324"/>
        <v>0</v>
      </c>
    </row>
    <row r="24" spans="1:135" x14ac:dyDescent="0.2">
      <c r="A24" s="1"/>
      <c r="D24" s="1" t="s">
        <v>92</v>
      </c>
      <c r="E24" s="17">
        <v>0</v>
      </c>
      <c r="F24" s="17">
        <f t="shared" si="335"/>
        <v>0</v>
      </c>
      <c r="G24" s="17">
        <f t="shared" si="335"/>
        <v>0</v>
      </c>
      <c r="H24" s="17">
        <f t="shared" si="335"/>
        <v>0</v>
      </c>
      <c r="I24" s="17">
        <f t="shared" si="335"/>
        <v>0</v>
      </c>
      <c r="J24" s="17">
        <f t="shared" si="335"/>
        <v>0</v>
      </c>
      <c r="K24" s="17">
        <f t="shared" si="335"/>
        <v>0</v>
      </c>
      <c r="L24" s="17">
        <f t="shared" si="335"/>
        <v>0</v>
      </c>
      <c r="M24" s="17">
        <f t="shared" si="335"/>
        <v>0</v>
      </c>
      <c r="N24" s="17">
        <f t="shared" si="335"/>
        <v>0</v>
      </c>
      <c r="O24" s="17">
        <f t="shared" si="335"/>
        <v>0</v>
      </c>
      <c r="P24" s="17">
        <f t="shared" si="335"/>
        <v>0</v>
      </c>
      <c r="Q24" s="17">
        <f t="shared" si="335"/>
        <v>0</v>
      </c>
      <c r="R24" s="319">
        <f t="shared" si="306"/>
        <v>0</v>
      </c>
      <c r="S24" s="17">
        <f t="shared" si="325"/>
        <v>0</v>
      </c>
      <c r="T24" s="17">
        <f t="shared" si="325"/>
        <v>0</v>
      </c>
      <c r="U24" s="17">
        <f t="shared" si="325"/>
        <v>0</v>
      </c>
      <c r="V24" s="17">
        <f t="shared" ref="V24:AD33" si="336">IF(V$2&gt;=$B$18,$E24,0)</f>
        <v>0</v>
      </c>
      <c r="W24" s="17">
        <f t="shared" si="336"/>
        <v>0</v>
      </c>
      <c r="X24" s="17">
        <f t="shared" si="336"/>
        <v>0</v>
      </c>
      <c r="Y24" s="17">
        <f t="shared" si="336"/>
        <v>0</v>
      </c>
      <c r="Z24" s="17">
        <f t="shared" si="336"/>
        <v>0</v>
      </c>
      <c r="AA24" s="17">
        <f t="shared" si="336"/>
        <v>0</v>
      </c>
      <c r="AB24" s="17">
        <f t="shared" si="336"/>
        <v>0</v>
      </c>
      <c r="AC24" s="17">
        <f t="shared" si="336"/>
        <v>0</v>
      </c>
      <c r="AD24" s="17">
        <f t="shared" si="336"/>
        <v>0</v>
      </c>
      <c r="AE24" s="319">
        <f t="shared" si="308"/>
        <v>0</v>
      </c>
      <c r="AF24" s="17">
        <f t="shared" ref="AF24:AQ33" si="337">IF(AF$2&gt;=$B$18,$E24,0)</f>
        <v>0</v>
      </c>
      <c r="AG24" s="17">
        <f t="shared" si="337"/>
        <v>0</v>
      </c>
      <c r="AH24" s="17">
        <f t="shared" si="337"/>
        <v>0</v>
      </c>
      <c r="AI24" s="17">
        <f t="shared" si="337"/>
        <v>0</v>
      </c>
      <c r="AJ24" s="17">
        <f t="shared" si="337"/>
        <v>0</v>
      </c>
      <c r="AK24" s="17">
        <f t="shared" si="337"/>
        <v>0</v>
      </c>
      <c r="AL24" s="17">
        <f t="shared" si="337"/>
        <v>0</v>
      </c>
      <c r="AM24" s="17">
        <f t="shared" si="337"/>
        <v>0</v>
      </c>
      <c r="AN24" s="17">
        <f t="shared" si="337"/>
        <v>0</v>
      </c>
      <c r="AO24" s="17">
        <f t="shared" si="337"/>
        <v>0</v>
      </c>
      <c r="AP24" s="17">
        <f t="shared" si="337"/>
        <v>0</v>
      </c>
      <c r="AQ24" s="17">
        <f t="shared" si="337"/>
        <v>0</v>
      </c>
      <c r="AR24" s="319">
        <f t="shared" si="310"/>
        <v>0</v>
      </c>
      <c r="AS24" s="17">
        <f t="shared" ref="AS24:BD33" si="338">IF(AS$2&gt;=$B$18,$E24,0)</f>
        <v>0</v>
      </c>
      <c r="AT24" s="17">
        <f t="shared" si="338"/>
        <v>0</v>
      </c>
      <c r="AU24" s="17">
        <f t="shared" si="338"/>
        <v>0</v>
      </c>
      <c r="AV24" s="17">
        <f t="shared" si="338"/>
        <v>0</v>
      </c>
      <c r="AW24" s="17">
        <f t="shared" si="338"/>
        <v>0</v>
      </c>
      <c r="AX24" s="17">
        <f t="shared" si="338"/>
        <v>0</v>
      </c>
      <c r="AY24" s="17">
        <f t="shared" si="338"/>
        <v>0</v>
      </c>
      <c r="AZ24" s="17">
        <f t="shared" si="338"/>
        <v>0</v>
      </c>
      <c r="BA24" s="17">
        <f t="shared" si="338"/>
        <v>0</v>
      </c>
      <c r="BB24" s="17">
        <f t="shared" si="338"/>
        <v>0</v>
      </c>
      <c r="BC24" s="17">
        <f t="shared" si="338"/>
        <v>0</v>
      </c>
      <c r="BD24" s="17">
        <f t="shared" si="338"/>
        <v>0</v>
      </c>
      <c r="BE24" s="319">
        <f t="shared" si="312"/>
        <v>0</v>
      </c>
      <c r="BF24" s="17">
        <f t="shared" ref="BF24:BQ33" si="339">IF(BF$2&gt;=$B$18,$E24,0)</f>
        <v>0</v>
      </c>
      <c r="BG24" s="17">
        <f t="shared" si="339"/>
        <v>0</v>
      </c>
      <c r="BH24" s="17">
        <f t="shared" si="339"/>
        <v>0</v>
      </c>
      <c r="BI24" s="17">
        <f t="shared" si="339"/>
        <v>0</v>
      </c>
      <c r="BJ24" s="17">
        <f t="shared" si="339"/>
        <v>0</v>
      </c>
      <c r="BK24" s="17">
        <f t="shared" si="339"/>
        <v>0</v>
      </c>
      <c r="BL24" s="17">
        <f t="shared" si="339"/>
        <v>0</v>
      </c>
      <c r="BM24" s="17">
        <f t="shared" si="339"/>
        <v>0</v>
      </c>
      <c r="BN24" s="17">
        <f t="shared" si="339"/>
        <v>0</v>
      </c>
      <c r="BO24" s="17">
        <f t="shared" si="339"/>
        <v>0</v>
      </c>
      <c r="BP24" s="17">
        <f t="shared" si="339"/>
        <v>0</v>
      </c>
      <c r="BQ24" s="17">
        <f t="shared" si="339"/>
        <v>0</v>
      </c>
      <c r="BR24" s="319">
        <f t="shared" si="314"/>
        <v>0</v>
      </c>
      <c r="BS24" s="17">
        <f t="shared" ref="BS24:CD33" si="340">IF(BS$2&gt;=$B$18,$E24,0)</f>
        <v>0</v>
      </c>
      <c r="BT24" s="17">
        <f t="shared" si="340"/>
        <v>0</v>
      </c>
      <c r="BU24" s="17">
        <f t="shared" si="340"/>
        <v>0</v>
      </c>
      <c r="BV24" s="17">
        <f t="shared" si="340"/>
        <v>0</v>
      </c>
      <c r="BW24" s="17">
        <f t="shared" si="340"/>
        <v>0</v>
      </c>
      <c r="BX24" s="17">
        <f t="shared" si="340"/>
        <v>0</v>
      </c>
      <c r="BY24" s="17">
        <f t="shared" si="340"/>
        <v>0</v>
      </c>
      <c r="BZ24" s="17">
        <f t="shared" si="340"/>
        <v>0</v>
      </c>
      <c r="CA24" s="17">
        <f t="shared" si="340"/>
        <v>0</v>
      </c>
      <c r="CB24" s="17">
        <f t="shared" si="340"/>
        <v>0</v>
      </c>
      <c r="CC24" s="17">
        <f t="shared" si="340"/>
        <v>0</v>
      </c>
      <c r="CD24" s="17">
        <f t="shared" si="340"/>
        <v>0</v>
      </c>
      <c r="CE24" s="319">
        <f t="shared" si="316"/>
        <v>0</v>
      </c>
      <c r="CF24" s="17">
        <f t="shared" ref="CF24:CQ33" si="341">IF(CF$2&gt;=$B$18,$E24,0)</f>
        <v>0</v>
      </c>
      <c r="CG24" s="17">
        <f t="shared" si="341"/>
        <v>0</v>
      </c>
      <c r="CH24" s="17">
        <f t="shared" si="341"/>
        <v>0</v>
      </c>
      <c r="CI24" s="17">
        <f t="shared" si="341"/>
        <v>0</v>
      </c>
      <c r="CJ24" s="17">
        <f t="shared" si="341"/>
        <v>0</v>
      </c>
      <c r="CK24" s="17">
        <f t="shared" si="341"/>
        <v>0</v>
      </c>
      <c r="CL24" s="17">
        <f t="shared" si="341"/>
        <v>0</v>
      </c>
      <c r="CM24" s="17">
        <f t="shared" si="341"/>
        <v>0</v>
      </c>
      <c r="CN24" s="17">
        <f t="shared" si="341"/>
        <v>0</v>
      </c>
      <c r="CO24" s="17">
        <f t="shared" si="341"/>
        <v>0</v>
      </c>
      <c r="CP24" s="17">
        <f t="shared" si="341"/>
        <v>0</v>
      </c>
      <c r="CQ24" s="17">
        <f t="shared" si="341"/>
        <v>0</v>
      </c>
      <c r="CR24" s="319">
        <f t="shared" si="318"/>
        <v>0</v>
      </c>
      <c r="CS24" s="17">
        <f t="shared" ref="CS24:DD33" si="342">IF(CS$2&gt;=$B$18,$E24,0)</f>
        <v>0</v>
      </c>
      <c r="CT24" s="17">
        <f t="shared" si="342"/>
        <v>0</v>
      </c>
      <c r="CU24" s="17">
        <f t="shared" si="342"/>
        <v>0</v>
      </c>
      <c r="CV24" s="17">
        <f t="shared" si="342"/>
        <v>0</v>
      </c>
      <c r="CW24" s="17">
        <f t="shared" si="342"/>
        <v>0</v>
      </c>
      <c r="CX24" s="17">
        <f t="shared" si="342"/>
        <v>0</v>
      </c>
      <c r="CY24" s="17">
        <f t="shared" si="342"/>
        <v>0</v>
      </c>
      <c r="CZ24" s="17">
        <f t="shared" si="342"/>
        <v>0</v>
      </c>
      <c r="DA24" s="17">
        <f t="shared" si="342"/>
        <v>0</v>
      </c>
      <c r="DB24" s="17">
        <f t="shared" si="342"/>
        <v>0</v>
      </c>
      <c r="DC24" s="17">
        <f t="shared" si="342"/>
        <v>0</v>
      </c>
      <c r="DD24" s="17">
        <f t="shared" si="342"/>
        <v>0</v>
      </c>
      <c r="DE24" s="319">
        <f t="shared" si="320"/>
        <v>0</v>
      </c>
      <c r="DF24" s="17">
        <f t="shared" ref="DF24:DQ33" si="343">IF(DF$2&gt;=$B$18,$E24,0)</f>
        <v>0</v>
      </c>
      <c r="DG24" s="17">
        <f t="shared" si="343"/>
        <v>0</v>
      </c>
      <c r="DH24" s="17">
        <f t="shared" si="343"/>
        <v>0</v>
      </c>
      <c r="DI24" s="17">
        <f t="shared" si="343"/>
        <v>0</v>
      </c>
      <c r="DJ24" s="17">
        <f t="shared" si="343"/>
        <v>0</v>
      </c>
      <c r="DK24" s="17">
        <f t="shared" si="343"/>
        <v>0</v>
      </c>
      <c r="DL24" s="17">
        <f t="shared" si="343"/>
        <v>0</v>
      </c>
      <c r="DM24" s="17">
        <f t="shared" si="343"/>
        <v>0</v>
      </c>
      <c r="DN24" s="17">
        <f t="shared" si="343"/>
        <v>0</v>
      </c>
      <c r="DO24" s="17">
        <f t="shared" si="343"/>
        <v>0</v>
      </c>
      <c r="DP24" s="17">
        <f t="shared" si="343"/>
        <v>0</v>
      </c>
      <c r="DQ24" s="17">
        <f t="shared" si="343"/>
        <v>0</v>
      </c>
      <c r="DR24" s="319">
        <f t="shared" si="322"/>
        <v>0</v>
      </c>
      <c r="DS24" s="17">
        <f t="shared" ref="DS24:ED33" si="344">IF(DS$2&gt;=$B$18,$E24,0)</f>
        <v>0</v>
      </c>
      <c r="DT24" s="17">
        <f t="shared" si="344"/>
        <v>0</v>
      </c>
      <c r="DU24" s="17">
        <f t="shared" si="344"/>
        <v>0</v>
      </c>
      <c r="DV24" s="17">
        <f t="shared" si="344"/>
        <v>0</v>
      </c>
      <c r="DW24" s="17">
        <f t="shared" si="344"/>
        <v>0</v>
      </c>
      <c r="DX24" s="17">
        <f t="shared" si="344"/>
        <v>0</v>
      </c>
      <c r="DY24" s="17">
        <f t="shared" si="344"/>
        <v>0</v>
      </c>
      <c r="DZ24" s="17">
        <f t="shared" si="344"/>
        <v>0</v>
      </c>
      <c r="EA24" s="17">
        <f t="shared" si="344"/>
        <v>0</v>
      </c>
      <c r="EB24" s="17">
        <f t="shared" si="344"/>
        <v>0</v>
      </c>
      <c r="EC24" s="17">
        <f t="shared" si="344"/>
        <v>0</v>
      </c>
      <c r="ED24" s="17">
        <f t="shared" si="344"/>
        <v>0</v>
      </c>
      <c r="EE24" s="391">
        <f t="shared" si="324"/>
        <v>0</v>
      </c>
    </row>
    <row r="25" spans="1:135" x14ac:dyDescent="0.2">
      <c r="A25" s="1"/>
      <c r="D25" s="1" t="s">
        <v>93</v>
      </c>
      <c r="E25" s="17">
        <v>0</v>
      </c>
      <c r="F25" s="17">
        <f t="shared" si="335"/>
        <v>0</v>
      </c>
      <c r="G25" s="17">
        <f t="shared" si="335"/>
        <v>0</v>
      </c>
      <c r="H25" s="17">
        <f t="shared" si="335"/>
        <v>0</v>
      </c>
      <c r="I25" s="17">
        <f t="shared" si="335"/>
        <v>0</v>
      </c>
      <c r="J25" s="17">
        <f t="shared" si="335"/>
        <v>0</v>
      </c>
      <c r="K25" s="17">
        <f t="shared" si="335"/>
        <v>0</v>
      </c>
      <c r="L25" s="17">
        <f t="shared" si="335"/>
        <v>0</v>
      </c>
      <c r="M25" s="17">
        <f t="shared" si="335"/>
        <v>0</v>
      </c>
      <c r="N25" s="17">
        <f t="shared" si="335"/>
        <v>0</v>
      </c>
      <c r="O25" s="17">
        <f t="shared" si="335"/>
        <v>0</v>
      </c>
      <c r="P25" s="17">
        <f t="shared" si="335"/>
        <v>0</v>
      </c>
      <c r="Q25" s="17">
        <f t="shared" si="335"/>
        <v>0</v>
      </c>
      <c r="R25" s="319">
        <f t="shared" si="306"/>
        <v>0</v>
      </c>
      <c r="S25" s="17">
        <f t="shared" si="325"/>
        <v>0</v>
      </c>
      <c r="T25" s="17">
        <f t="shared" si="325"/>
        <v>0</v>
      </c>
      <c r="U25" s="17">
        <f t="shared" si="325"/>
        <v>0</v>
      </c>
      <c r="V25" s="17">
        <f t="shared" si="336"/>
        <v>0</v>
      </c>
      <c r="W25" s="17">
        <f t="shared" si="336"/>
        <v>0</v>
      </c>
      <c r="X25" s="17">
        <f t="shared" si="336"/>
        <v>0</v>
      </c>
      <c r="Y25" s="17">
        <f t="shared" si="336"/>
        <v>0</v>
      </c>
      <c r="Z25" s="17">
        <f t="shared" si="336"/>
        <v>0</v>
      </c>
      <c r="AA25" s="17">
        <f t="shared" si="336"/>
        <v>0</v>
      </c>
      <c r="AB25" s="17">
        <f t="shared" si="336"/>
        <v>0</v>
      </c>
      <c r="AC25" s="17">
        <f t="shared" si="336"/>
        <v>0</v>
      </c>
      <c r="AD25" s="17">
        <f t="shared" si="336"/>
        <v>0</v>
      </c>
      <c r="AE25" s="319">
        <f t="shared" si="308"/>
        <v>0</v>
      </c>
      <c r="AF25" s="17">
        <f t="shared" si="337"/>
        <v>0</v>
      </c>
      <c r="AG25" s="17">
        <f t="shared" si="337"/>
        <v>0</v>
      </c>
      <c r="AH25" s="17">
        <f t="shared" si="337"/>
        <v>0</v>
      </c>
      <c r="AI25" s="17">
        <f t="shared" si="337"/>
        <v>0</v>
      </c>
      <c r="AJ25" s="17">
        <f t="shared" si="337"/>
        <v>0</v>
      </c>
      <c r="AK25" s="17">
        <f t="shared" si="337"/>
        <v>0</v>
      </c>
      <c r="AL25" s="17">
        <f t="shared" si="337"/>
        <v>0</v>
      </c>
      <c r="AM25" s="17">
        <f t="shared" si="337"/>
        <v>0</v>
      </c>
      <c r="AN25" s="17">
        <f t="shared" si="337"/>
        <v>0</v>
      </c>
      <c r="AO25" s="17">
        <f t="shared" si="337"/>
        <v>0</v>
      </c>
      <c r="AP25" s="17">
        <f t="shared" si="337"/>
        <v>0</v>
      </c>
      <c r="AQ25" s="17">
        <f t="shared" si="337"/>
        <v>0</v>
      </c>
      <c r="AR25" s="319">
        <f t="shared" si="310"/>
        <v>0</v>
      </c>
      <c r="AS25" s="17">
        <f t="shared" si="338"/>
        <v>0</v>
      </c>
      <c r="AT25" s="17">
        <f t="shared" si="338"/>
        <v>0</v>
      </c>
      <c r="AU25" s="17">
        <f t="shared" si="338"/>
        <v>0</v>
      </c>
      <c r="AV25" s="17">
        <f t="shared" si="338"/>
        <v>0</v>
      </c>
      <c r="AW25" s="17">
        <f t="shared" si="338"/>
        <v>0</v>
      </c>
      <c r="AX25" s="17">
        <f t="shared" si="338"/>
        <v>0</v>
      </c>
      <c r="AY25" s="17">
        <f t="shared" si="338"/>
        <v>0</v>
      </c>
      <c r="AZ25" s="17">
        <f t="shared" si="338"/>
        <v>0</v>
      </c>
      <c r="BA25" s="17">
        <f t="shared" si="338"/>
        <v>0</v>
      </c>
      <c r="BB25" s="17">
        <f t="shared" si="338"/>
        <v>0</v>
      </c>
      <c r="BC25" s="17">
        <f t="shared" si="338"/>
        <v>0</v>
      </c>
      <c r="BD25" s="17">
        <f t="shared" si="338"/>
        <v>0</v>
      </c>
      <c r="BE25" s="319">
        <f t="shared" si="312"/>
        <v>0</v>
      </c>
      <c r="BF25" s="17">
        <f t="shared" si="339"/>
        <v>0</v>
      </c>
      <c r="BG25" s="17">
        <f t="shared" si="339"/>
        <v>0</v>
      </c>
      <c r="BH25" s="17">
        <f t="shared" si="339"/>
        <v>0</v>
      </c>
      <c r="BI25" s="17">
        <f t="shared" si="339"/>
        <v>0</v>
      </c>
      <c r="BJ25" s="17">
        <f t="shared" si="339"/>
        <v>0</v>
      </c>
      <c r="BK25" s="17">
        <f t="shared" si="339"/>
        <v>0</v>
      </c>
      <c r="BL25" s="17">
        <f t="shared" si="339"/>
        <v>0</v>
      </c>
      <c r="BM25" s="17">
        <f t="shared" si="339"/>
        <v>0</v>
      </c>
      <c r="BN25" s="17">
        <f t="shared" si="339"/>
        <v>0</v>
      </c>
      <c r="BO25" s="17">
        <f t="shared" si="339"/>
        <v>0</v>
      </c>
      <c r="BP25" s="17">
        <f t="shared" si="339"/>
        <v>0</v>
      </c>
      <c r="BQ25" s="17">
        <f t="shared" si="339"/>
        <v>0</v>
      </c>
      <c r="BR25" s="319">
        <f t="shared" si="314"/>
        <v>0</v>
      </c>
      <c r="BS25" s="17">
        <f t="shared" si="340"/>
        <v>0</v>
      </c>
      <c r="BT25" s="17">
        <f t="shared" si="340"/>
        <v>0</v>
      </c>
      <c r="BU25" s="17">
        <f t="shared" si="340"/>
        <v>0</v>
      </c>
      <c r="BV25" s="17">
        <f t="shared" si="340"/>
        <v>0</v>
      </c>
      <c r="BW25" s="17">
        <f t="shared" si="340"/>
        <v>0</v>
      </c>
      <c r="BX25" s="17">
        <f t="shared" si="340"/>
        <v>0</v>
      </c>
      <c r="BY25" s="17">
        <f t="shared" si="340"/>
        <v>0</v>
      </c>
      <c r="BZ25" s="17">
        <f t="shared" si="340"/>
        <v>0</v>
      </c>
      <c r="CA25" s="17">
        <f t="shared" si="340"/>
        <v>0</v>
      </c>
      <c r="CB25" s="17">
        <f t="shared" si="340"/>
        <v>0</v>
      </c>
      <c r="CC25" s="17">
        <f t="shared" si="340"/>
        <v>0</v>
      </c>
      <c r="CD25" s="17">
        <f t="shared" si="340"/>
        <v>0</v>
      </c>
      <c r="CE25" s="319">
        <f t="shared" si="316"/>
        <v>0</v>
      </c>
      <c r="CF25" s="17">
        <f t="shared" si="341"/>
        <v>0</v>
      </c>
      <c r="CG25" s="17">
        <f t="shared" si="341"/>
        <v>0</v>
      </c>
      <c r="CH25" s="17">
        <f t="shared" si="341"/>
        <v>0</v>
      </c>
      <c r="CI25" s="17">
        <f t="shared" si="341"/>
        <v>0</v>
      </c>
      <c r="CJ25" s="17">
        <f t="shared" si="341"/>
        <v>0</v>
      </c>
      <c r="CK25" s="17">
        <f t="shared" si="341"/>
        <v>0</v>
      </c>
      <c r="CL25" s="17">
        <f t="shared" si="341"/>
        <v>0</v>
      </c>
      <c r="CM25" s="17">
        <f t="shared" si="341"/>
        <v>0</v>
      </c>
      <c r="CN25" s="17">
        <f t="shared" si="341"/>
        <v>0</v>
      </c>
      <c r="CO25" s="17">
        <f t="shared" si="341"/>
        <v>0</v>
      </c>
      <c r="CP25" s="17">
        <f t="shared" si="341"/>
        <v>0</v>
      </c>
      <c r="CQ25" s="17">
        <f t="shared" si="341"/>
        <v>0</v>
      </c>
      <c r="CR25" s="319">
        <f t="shared" si="318"/>
        <v>0</v>
      </c>
      <c r="CS25" s="17">
        <f t="shared" si="342"/>
        <v>0</v>
      </c>
      <c r="CT25" s="17">
        <f t="shared" si="342"/>
        <v>0</v>
      </c>
      <c r="CU25" s="17">
        <f t="shared" si="342"/>
        <v>0</v>
      </c>
      <c r="CV25" s="17">
        <f t="shared" si="342"/>
        <v>0</v>
      </c>
      <c r="CW25" s="17">
        <f t="shared" si="342"/>
        <v>0</v>
      </c>
      <c r="CX25" s="17">
        <f t="shared" si="342"/>
        <v>0</v>
      </c>
      <c r="CY25" s="17">
        <f t="shared" si="342"/>
        <v>0</v>
      </c>
      <c r="CZ25" s="17">
        <f t="shared" si="342"/>
        <v>0</v>
      </c>
      <c r="DA25" s="17">
        <f t="shared" si="342"/>
        <v>0</v>
      </c>
      <c r="DB25" s="17">
        <f t="shared" si="342"/>
        <v>0</v>
      </c>
      <c r="DC25" s="17">
        <f t="shared" si="342"/>
        <v>0</v>
      </c>
      <c r="DD25" s="17">
        <f t="shared" si="342"/>
        <v>0</v>
      </c>
      <c r="DE25" s="319">
        <f t="shared" si="320"/>
        <v>0</v>
      </c>
      <c r="DF25" s="17">
        <f t="shared" si="343"/>
        <v>0</v>
      </c>
      <c r="DG25" s="17">
        <f t="shared" si="343"/>
        <v>0</v>
      </c>
      <c r="DH25" s="17">
        <f t="shared" si="343"/>
        <v>0</v>
      </c>
      <c r="DI25" s="17">
        <f t="shared" si="343"/>
        <v>0</v>
      </c>
      <c r="DJ25" s="17">
        <f t="shared" si="343"/>
        <v>0</v>
      </c>
      <c r="DK25" s="17">
        <f t="shared" si="343"/>
        <v>0</v>
      </c>
      <c r="DL25" s="17">
        <f t="shared" si="343"/>
        <v>0</v>
      </c>
      <c r="DM25" s="17">
        <f t="shared" si="343"/>
        <v>0</v>
      </c>
      <c r="DN25" s="17">
        <f t="shared" si="343"/>
        <v>0</v>
      </c>
      <c r="DO25" s="17">
        <f t="shared" si="343"/>
        <v>0</v>
      </c>
      <c r="DP25" s="17">
        <f t="shared" si="343"/>
        <v>0</v>
      </c>
      <c r="DQ25" s="17">
        <f t="shared" si="343"/>
        <v>0</v>
      </c>
      <c r="DR25" s="319">
        <f t="shared" si="322"/>
        <v>0</v>
      </c>
      <c r="DS25" s="17">
        <f t="shared" si="344"/>
        <v>0</v>
      </c>
      <c r="DT25" s="17">
        <f t="shared" si="344"/>
        <v>0</v>
      </c>
      <c r="DU25" s="17">
        <f t="shared" si="344"/>
        <v>0</v>
      </c>
      <c r="DV25" s="17">
        <f t="shared" si="344"/>
        <v>0</v>
      </c>
      <c r="DW25" s="17">
        <f t="shared" si="344"/>
        <v>0</v>
      </c>
      <c r="DX25" s="17">
        <f t="shared" si="344"/>
        <v>0</v>
      </c>
      <c r="DY25" s="17">
        <f t="shared" si="344"/>
        <v>0</v>
      </c>
      <c r="DZ25" s="17">
        <f t="shared" si="344"/>
        <v>0</v>
      </c>
      <c r="EA25" s="17">
        <f t="shared" si="344"/>
        <v>0</v>
      </c>
      <c r="EB25" s="17">
        <f t="shared" si="344"/>
        <v>0</v>
      </c>
      <c r="EC25" s="17">
        <f t="shared" si="344"/>
        <v>0</v>
      </c>
      <c r="ED25" s="17">
        <f t="shared" si="344"/>
        <v>0</v>
      </c>
      <c r="EE25" s="391">
        <f t="shared" si="324"/>
        <v>0</v>
      </c>
    </row>
    <row r="26" spans="1:135" x14ac:dyDescent="0.2">
      <c r="A26" s="1"/>
      <c r="D26" s="1" t="s">
        <v>94</v>
      </c>
      <c r="E26" s="17">
        <v>0</v>
      </c>
      <c r="F26" s="17">
        <f t="shared" si="335"/>
        <v>0</v>
      </c>
      <c r="G26" s="17">
        <f t="shared" si="335"/>
        <v>0</v>
      </c>
      <c r="H26" s="17">
        <f t="shared" si="335"/>
        <v>0</v>
      </c>
      <c r="I26" s="17">
        <f t="shared" si="335"/>
        <v>0</v>
      </c>
      <c r="J26" s="17">
        <f t="shared" si="335"/>
        <v>0</v>
      </c>
      <c r="K26" s="17">
        <f t="shared" si="335"/>
        <v>0</v>
      </c>
      <c r="L26" s="17">
        <f t="shared" si="335"/>
        <v>0</v>
      </c>
      <c r="M26" s="17">
        <f t="shared" si="335"/>
        <v>0</v>
      </c>
      <c r="N26" s="17">
        <f t="shared" si="335"/>
        <v>0</v>
      </c>
      <c r="O26" s="17">
        <f t="shared" si="335"/>
        <v>0</v>
      </c>
      <c r="P26" s="17">
        <f t="shared" si="335"/>
        <v>0</v>
      </c>
      <c r="Q26" s="17">
        <f t="shared" si="335"/>
        <v>0</v>
      </c>
      <c r="R26" s="319">
        <f t="shared" si="306"/>
        <v>0</v>
      </c>
      <c r="S26" s="17">
        <f t="shared" si="325"/>
        <v>0</v>
      </c>
      <c r="T26" s="17">
        <f t="shared" si="325"/>
        <v>0</v>
      </c>
      <c r="U26" s="17">
        <f t="shared" si="325"/>
        <v>0</v>
      </c>
      <c r="V26" s="17">
        <f t="shared" si="336"/>
        <v>0</v>
      </c>
      <c r="W26" s="17">
        <f t="shared" si="336"/>
        <v>0</v>
      </c>
      <c r="X26" s="17">
        <f t="shared" si="336"/>
        <v>0</v>
      </c>
      <c r="Y26" s="17">
        <f t="shared" si="336"/>
        <v>0</v>
      </c>
      <c r="Z26" s="17">
        <f t="shared" si="336"/>
        <v>0</v>
      </c>
      <c r="AA26" s="17">
        <f t="shared" si="336"/>
        <v>0</v>
      </c>
      <c r="AB26" s="17">
        <f t="shared" si="336"/>
        <v>0</v>
      </c>
      <c r="AC26" s="17">
        <f t="shared" si="336"/>
        <v>0</v>
      </c>
      <c r="AD26" s="17">
        <f t="shared" si="336"/>
        <v>0</v>
      </c>
      <c r="AE26" s="319">
        <f t="shared" si="308"/>
        <v>0</v>
      </c>
      <c r="AF26" s="17">
        <f t="shared" si="337"/>
        <v>0</v>
      </c>
      <c r="AG26" s="17">
        <f t="shared" si="337"/>
        <v>0</v>
      </c>
      <c r="AH26" s="17">
        <f t="shared" si="337"/>
        <v>0</v>
      </c>
      <c r="AI26" s="17">
        <f t="shared" si="337"/>
        <v>0</v>
      </c>
      <c r="AJ26" s="17">
        <f t="shared" si="337"/>
        <v>0</v>
      </c>
      <c r="AK26" s="17">
        <f t="shared" si="337"/>
        <v>0</v>
      </c>
      <c r="AL26" s="17">
        <f t="shared" si="337"/>
        <v>0</v>
      </c>
      <c r="AM26" s="17">
        <f t="shared" si="337"/>
        <v>0</v>
      </c>
      <c r="AN26" s="17">
        <f t="shared" si="337"/>
        <v>0</v>
      </c>
      <c r="AO26" s="17">
        <f t="shared" si="337"/>
        <v>0</v>
      </c>
      <c r="AP26" s="17">
        <f t="shared" si="337"/>
        <v>0</v>
      </c>
      <c r="AQ26" s="17">
        <f t="shared" si="337"/>
        <v>0</v>
      </c>
      <c r="AR26" s="319">
        <f t="shared" si="310"/>
        <v>0</v>
      </c>
      <c r="AS26" s="17">
        <f t="shared" si="338"/>
        <v>0</v>
      </c>
      <c r="AT26" s="17">
        <f t="shared" si="338"/>
        <v>0</v>
      </c>
      <c r="AU26" s="17">
        <f t="shared" si="338"/>
        <v>0</v>
      </c>
      <c r="AV26" s="17">
        <f t="shared" si="338"/>
        <v>0</v>
      </c>
      <c r="AW26" s="17">
        <f t="shared" si="338"/>
        <v>0</v>
      </c>
      <c r="AX26" s="17">
        <f t="shared" si="338"/>
        <v>0</v>
      </c>
      <c r="AY26" s="17">
        <f t="shared" si="338"/>
        <v>0</v>
      </c>
      <c r="AZ26" s="17">
        <f t="shared" si="338"/>
        <v>0</v>
      </c>
      <c r="BA26" s="17">
        <f t="shared" si="338"/>
        <v>0</v>
      </c>
      <c r="BB26" s="17">
        <f t="shared" si="338"/>
        <v>0</v>
      </c>
      <c r="BC26" s="17">
        <f t="shared" si="338"/>
        <v>0</v>
      </c>
      <c r="BD26" s="17">
        <f t="shared" si="338"/>
        <v>0</v>
      </c>
      <c r="BE26" s="319">
        <f t="shared" si="312"/>
        <v>0</v>
      </c>
      <c r="BF26" s="17">
        <f t="shared" si="339"/>
        <v>0</v>
      </c>
      <c r="BG26" s="17">
        <f t="shared" si="339"/>
        <v>0</v>
      </c>
      <c r="BH26" s="17">
        <f t="shared" si="339"/>
        <v>0</v>
      </c>
      <c r="BI26" s="17">
        <f t="shared" si="339"/>
        <v>0</v>
      </c>
      <c r="BJ26" s="17">
        <f t="shared" si="339"/>
        <v>0</v>
      </c>
      <c r="BK26" s="17">
        <f t="shared" si="339"/>
        <v>0</v>
      </c>
      <c r="BL26" s="17">
        <f t="shared" si="339"/>
        <v>0</v>
      </c>
      <c r="BM26" s="17">
        <f t="shared" si="339"/>
        <v>0</v>
      </c>
      <c r="BN26" s="17">
        <f t="shared" si="339"/>
        <v>0</v>
      </c>
      <c r="BO26" s="17">
        <f t="shared" si="339"/>
        <v>0</v>
      </c>
      <c r="BP26" s="17">
        <f t="shared" si="339"/>
        <v>0</v>
      </c>
      <c r="BQ26" s="17">
        <f t="shared" si="339"/>
        <v>0</v>
      </c>
      <c r="BR26" s="319">
        <f t="shared" si="314"/>
        <v>0</v>
      </c>
      <c r="BS26" s="17">
        <f t="shared" si="340"/>
        <v>0</v>
      </c>
      <c r="BT26" s="17">
        <f t="shared" si="340"/>
        <v>0</v>
      </c>
      <c r="BU26" s="17">
        <f t="shared" si="340"/>
        <v>0</v>
      </c>
      <c r="BV26" s="17">
        <f t="shared" si="340"/>
        <v>0</v>
      </c>
      <c r="BW26" s="17">
        <f t="shared" si="340"/>
        <v>0</v>
      </c>
      <c r="BX26" s="17">
        <f t="shared" si="340"/>
        <v>0</v>
      </c>
      <c r="BY26" s="17">
        <f t="shared" si="340"/>
        <v>0</v>
      </c>
      <c r="BZ26" s="17">
        <f t="shared" si="340"/>
        <v>0</v>
      </c>
      <c r="CA26" s="17">
        <f t="shared" si="340"/>
        <v>0</v>
      </c>
      <c r="CB26" s="17">
        <f t="shared" si="340"/>
        <v>0</v>
      </c>
      <c r="CC26" s="17">
        <f t="shared" si="340"/>
        <v>0</v>
      </c>
      <c r="CD26" s="17">
        <f t="shared" si="340"/>
        <v>0</v>
      </c>
      <c r="CE26" s="319">
        <f t="shared" si="316"/>
        <v>0</v>
      </c>
      <c r="CF26" s="17">
        <f t="shared" si="341"/>
        <v>0</v>
      </c>
      <c r="CG26" s="17">
        <f t="shared" si="341"/>
        <v>0</v>
      </c>
      <c r="CH26" s="17">
        <f t="shared" si="341"/>
        <v>0</v>
      </c>
      <c r="CI26" s="17">
        <f t="shared" si="341"/>
        <v>0</v>
      </c>
      <c r="CJ26" s="17">
        <f t="shared" si="341"/>
        <v>0</v>
      </c>
      <c r="CK26" s="17">
        <f t="shared" si="341"/>
        <v>0</v>
      </c>
      <c r="CL26" s="17">
        <f t="shared" si="341"/>
        <v>0</v>
      </c>
      <c r="CM26" s="17">
        <f t="shared" si="341"/>
        <v>0</v>
      </c>
      <c r="CN26" s="17">
        <f t="shared" si="341"/>
        <v>0</v>
      </c>
      <c r="CO26" s="17">
        <f t="shared" si="341"/>
        <v>0</v>
      </c>
      <c r="CP26" s="17">
        <f t="shared" si="341"/>
        <v>0</v>
      </c>
      <c r="CQ26" s="17">
        <f t="shared" si="341"/>
        <v>0</v>
      </c>
      <c r="CR26" s="319">
        <f t="shared" si="318"/>
        <v>0</v>
      </c>
      <c r="CS26" s="17">
        <f t="shared" si="342"/>
        <v>0</v>
      </c>
      <c r="CT26" s="17">
        <f t="shared" si="342"/>
        <v>0</v>
      </c>
      <c r="CU26" s="17">
        <f t="shared" si="342"/>
        <v>0</v>
      </c>
      <c r="CV26" s="17">
        <f t="shared" si="342"/>
        <v>0</v>
      </c>
      <c r="CW26" s="17">
        <f t="shared" si="342"/>
        <v>0</v>
      </c>
      <c r="CX26" s="17">
        <f t="shared" si="342"/>
        <v>0</v>
      </c>
      <c r="CY26" s="17">
        <f t="shared" si="342"/>
        <v>0</v>
      </c>
      <c r="CZ26" s="17">
        <f t="shared" si="342"/>
        <v>0</v>
      </c>
      <c r="DA26" s="17">
        <f t="shared" si="342"/>
        <v>0</v>
      </c>
      <c r="DB26" s="17">
        <f t="shared" si="342"/>
        <v>0</v>
      </c>
      <c r="DC26" s="17">
        <f t="shared" si="342"/>
        <v>0</v>
      </c>
      <c r="DD26" s="17">
        <f t="shared" si="342"/>
        <v>0</v>
      </c>
      <c r="DE26" s="319">
        <f t="shared" si="320"/>
        <v>0</v>
      </c>
      <c r="DF26" s="17">
        <f t="shared" si="343"/>
        <v>0</v>
      </c>
      <c r="DG26" s="17">
        <f t="shared" si="343"/>
        <v>0</v>
      </c>
      <c r="DH26" s="17">
        <f t="shared" si="343"/>
        <v>0</v>
      </c>
      <c r="DI26" s="17">
        <f t="shared" si="343"/>
        <v>0</v>
      </c>
      <c r="DJ26" s="17">
        <f t="shared" si="343"/>
        <v>0</v>
      </c>
      <c r="DK26" s="17">
        <f t="shared" si="343"/>
        <v>0</v>
      </c>
      <c r="DL26" s="17">
        <f t="shared" si="343"/>
        <v>0</v>
      </c>
      <c r="DM26" s="17">
        <f t="shared" si="343"/>
        <v>0</v>
      </c>
      <c r="DN26" s="17">
        <f t="shared" si="343"/>
        <v>0</v>
      </c>
      <c r="DO26" s="17">
        <f t="shared" si="343"/>
        <v>0</v>
      </c>
      <c r="DP26" s="17">
        <f t="shared" si="343"/>
        <v>0</v>
      </c>
      <c r="DQ26" s="17">
        <f t="shared" si="343"/>
        <v>0</v>
      </c>
      <c r="DR26" s="319">
        <f t="shared" si="322"/>
        <v>0</v>
      </c>
      <c r="DS26" s="17">
        <f t="shared" si="344"/>
        <v>0</v>
      </c>
      <c r="DT26" s="17">
        <f t="shared" si="344"/>
        <v>0</v>
      </c>
      <c r="DU26" s="17">
        <f t="shared" si="344"/>
        <v>0</v>
      </c>
      <c r="DV26" s="17">
        <f t="shared" si="344"/>
        <v>0</v>
      </c>
      <c r="DW26" s="17">
        <f t="shared" si="344"/>
        <v>0</v>
      </c>
      <c r="DX26" s="17">
        <f t="shared" si="344"/>
        <v>0</v>
      </c>
      <c r="DY26" s="17">
        <f t="shared" si="344"/>
        <v>0</v>
      </c>
      <c r="DZ26" s="17">
        <f t="shared" si="344"/>
        <v>0</v>
      </c>
      <c r="EA26" s="17">
        <f t="shared" si="344"/>
        <v>0</v>
      </c>
      <c r="EB26" s="17">
        <f t="shared" si="344"/>
        <v>0</v>
      </c>
      <c r="EC26" s="17">
        <f t="shared" si="344"/>
        <v>0</v>
      </c>
      <c r="ED26" s="17">
        <f t="shared" si="344"/>
        <v>0</v>
      </c>
      <c r="EE26" s="391">
        <f t="shared" si="324"/>
        <v>0</v>
      </c>
    </row>
    <row r="27" spans="1:135" x14ac:dyDescent="0.2">
      <c r="A27" s="1"/>
      <c r="D27" s="1" t="s">
        <v>95</v>
      </c>
      <c r="E27" s="17">
        <v>200</v>
      </c>
      <c r="F27" s="17">
        <f t="shared" si="335"/>
        <v>200</v>
      </c>
      <c r="G27" s="17">
        <f t="shared" si="335"/>
        <v>200</v>
      </c>
      <c r="H27" s="17">
        <f t="shared" si="335"/>
        <v>200</v>
      </c>
      <c r="I27" s="17">
        <f t="shared" si="335"/>
        <v>200</v>
      </c>
      <c r="J27" s="17">
        <f t="shared" si="335"/>
        <v>200</v>
      </c>
      <c r="K27" s="17">
        <f t="shared" si="335"/>
        <v>200</v>
      </c>
      <c r="L27" s="17">
        <f t="shared" si="335"/>
        <v>200</v>
      </c>
      <c r="M27" s="17">
        <f t="shared" si="335"/>
        <v>200</v>
      </c>
      <c r="N27" s="17">
        <f t="shared" si="335"/>
        <v>200</v>
      </c>
      <c r="O27" s="17">
        <f t="shared" si="335"/>
        <v>200</v>
      </c>
      <c r="P27" s="17">
        <f t="shared" si="335"/>
        <v>200</v>
      </c>
      <c r="Q27" s="17">
        <f t="shared" si="335"/>
        <v>200</v>
      </c>
      <c r="R27" s="319">
        <f t="shared" si="306"/>
        <v>2400</v>
      </c>
      <c r="S27" s="17">
        <f t="shared" si="325"/>
        <v>200</v>
      </c>
      <c r="T27" s="17">
        <f t="shared" si="325"/>
        <v>200</v>
      </c>
      <c r="U27" s="17">
        <f t="shared" si="325"/>
        <v>200</v>
      </c>
      <c r="V27" s="17">
        <f t="shared" si="336"/>
        <v>200</v>
      </c>
      <c r="W27" s="17">
        <f t="shared" si="336"/>
        <v>200</v>
      </c>
      <c r="X27" s="17">
        <f t="shared" si="336"/>
        <v>200</v>
      </c>
      <c r="Y27" s="17">
        <f t="shared" si="336"/>
        <v>200</v>
      </c>
      <c r="Z27" s="17">
        <f t="shared" si="336"/>
        <v>200</v>
      </c>
      <c r="AA27" s="17">
        <f t="shared" si="336"/>
        <v>200</v>
      </c>
      <c r="AB27" s="17">
        <f t="shared" si="336"/>
        <v>200</v>
      </c>
      <c r="AC27" s="17">
        <f t="shared" si="336"/>
        <v>200</v>
      </c>
      <c r="AD27" s="17">
        <f t="shared" si="336"/>
        <v>200</v>
      </c>
      <c r="AE27" s="319">
        <f t="shared" si="308"/>
        <v>2400</v>
      </c>
      <c r="AF27" s="17">
        <f t="shared" si="337"/>
        <v>200</v>
      </c>
      <c r="AG27" s="17">
        <f t="shared" si="337"/>
        <v>200</v>
      </c>
      <c r="AH27" s="17">
        <f t="shared" si="337"/>
        <v>200</v>
      </c>
      <c r="AI27" s="17">
        <f t="shared" si="337"/>
        <v>200</v>
      </c>
      <c r="AJ27" s="17">
        <f t="shared" si="337"/>
        <v>200</v>
      </c>
      <c r="AK27" s="17">
        <f t="shared" si="337"/>
        <v>200</v>
      </c>
      <c r="AL27" s="17">
        <f t="shared" si="337"/>
        <v>200</v>
      </c>
      <c r="AM27" s="17">
        <f t="shared" si="337"/>
        <v>200</v>
      </c>
      <c r="AN27" s="17">
        <f t="shared" si="337"/>
        <v>200</v>
      </c>
      <c r="AO27" s="17">
        <f t="shared" si="337"/>
        <v>200</v>
      </c>
      <c r="AP27" s="17">
        <f t="shared" si="337"/>
        <v>200</v>
      </c>
      <c r="AQ27" s="17">
        <f t="shared" si="337"/>
        <v>200</v>
      </c>
      <c r="AR27" s="319">
        <f t="shared" si="310"/>
        <v>2400</v>
      </c>
      <c r="AS27" s="17">
        <f t="shared" si="338"/>
        <v>200</v>
      </c>
      <c r="AT27" s="17">
        <f t="shared" si="338"/>
        <v>200</v>
      </c>
      <c r="AU27" s="17">
        <f t="shared" si="338"/>
        <v>200</v>
      </c>
      <c r="AV27" s="17">
        <f t="shared" si="338"/>
        <v>200</v>
      </c>
      <c r="AW27" s="17">
        <f t="shared" si="338"/>
        <v>200</v>
      </c>
      <c r="AX27" s="17">
        <f t="shared" si="338"/>
        <v>200</v>
      </c>
      <c r="AY27" s="17">
        <f t="shared" si="338"/>
        <v>200</v>
      </c>
      <c r="AZ27" s="17">
        <f t="shared" si="338"/>
        <v>200</v>
      </c>
      <c r="BA27" s="17">
        <f t="shared" si="338"/>
        <v>200</v>
      </c>
      <c r="BB27" s="17">
        <f t="shared" si="338"/>
        <v>200</v>
      </c>
      <c r="BC27" s="17">
        <f t="shared" si="338"/>
        <v>200</v>
      </c>
      <c r="BD27" s="17">
        <f t="shared" si="338"/>
        <v>200</v>
      </c>
      <c r="BE27" s="319">
        <f t="shared" si="312"/>
        <v>2400</v>
      </c>
      <c r="BF27" s="17">
        <f t="shared" si="339"/>
        <v>200</v>
      </c>
      <c r="BG27" s="17">
        <f t="shared" si="339"/>
        <v>200</v>
      </c>
      <c r="BH27" s="17">
        <f t="shared" si="339"/>
        <v>200</v>
      </c>
      <c r="BI27" s="17">
        <f t="shared" si="339"/>
        <v>200</v>
      </c>
      <c r="BJ27" s="17">
        <f t="shared" si="339"/>
        <v>200</v>
      </c>
      <c r="BK27" s="17">
        <f t="shared" si="339"/>
        <v>200</v>
      </c>
      <c r="BL27" s="17">
        <f t="shared" si="339"/>
        <v>200</v>
      </c>
      <c r="BM27" s="17">
        <f t="shared" si="339"/>
        <v>200</v>
      </c>
      <c r="BN27" s="17">
        <f t="shared" si="339"/>
        <v>200</v>
      </c>
      <c r="BO27" s="17">
        <f t="shared" si="339"/>
        <v>200</v>
      </c>
      <c r="BP27" s="17">
        <f t="shared" si="339"/>
        <v>200</v>
      </c>
      <c r="BQ27" s="17">
        <f t="shared" si="339"/>
        <v>200</v>
      </c>
      <c r="BR27" s="319">
        <f t="shared" si="314"/>
        <v>2400</v>
      </c>
      <c r="BS27" s="17">
        <f t="shared" si="340"/>
        <v>200</v>
      </c>
      <c r="BT27" s="17">
        <f t="shared" si="340"/>
        <v>200</v>
      </c>
      <c r="BU27" s="17">
        <f t="shared" si="340"/>
        <v>200</v>
      </c>
      <c r="BV27" s="17">
        <f t="shared" si="340"/>
        <v>200</v>
      </c>
      <c r="BW27" s="17">
        <f t="shared" si="340"/>
        <v>200</v>
      </c>
      <c r="BX27" s="17">
        <f t="shared" si="340"/>
        <v>200</v>
      </c>
      <c r="BY27" s="17">
        <f t="shared" si="340"/>
        <v>200</v>
      </c>
      <c r="BZ27" s="17">
        <f t="shared" si="340"/>
        <v>200</v>
      </c>
      <c r="CA27" s="17">
        <f t="shared" si="340"/>
        <v>200</v>
      </c>
      <c r="CB27" s="17">
        <f t="shared" si="340"/>
        <v>200</v>
      </c>
      <c r="CC27" s="17">
        <f t="shared" si="340"/>
        <v>200</v>
      </c>
      <c r="CD27" s="17">
        <f t="shared" si="340"/>
        <v>200</v>
      </c>
      <c r="CE27" s="319">
        <f t="shared" si="316"/>
        <v>2400</v>
      </c>
      <c r="CF27" s="17">
        <f t="shared" si="341"/>
        <v>200</v>
      </c>
      <c r="CG27" s="17">
        <f t="shared" si="341"/>
        <v>200</v>
      </c>
      <c r="CH27" s="17">
        <f t="shared" si="341"/>
        <v>200</v>
      </c>
      <c r="CI27" s="17">
        <f t="shared" si="341"/>
        <v>200</v>
      </c>
      <c r="CJ27" s="17">
        <f t="shared" si="341"/>
        <v>200</v>
      </c>
      <c r="CK27" s="17">
        <f t="shared" si="341"/>
        <v>200</v>
      </c>
      <c r="CL27" s="17">
        <f t="shared" si="341"/>
        <v>200</v>
      </c>
      <c r="CM27" s="17">
        <f t="shared" si="341"/>
        <v>200</v>
      </c>
      <c r="CN27" s="17">
        <f t="shared" si="341"/>
        <v>200</v>
      </c>
      <c r="CO27" s="17">
        <f t="shared" si="341"/>
        <v>200</v>
      </c>
      <c r="CP27" s="17">
        <f t="shared" si="341"/>
        <v>200</v>
      </c>
      <c r="CQ27" s="17">
        <f t="shared" si="341"/>
        <v>200</v>
      </c>
      <c r="CR27" s="319">
        <f t="shared" si="318"/>
        <v>2400</v>
      </c>
      <c r="CS27" s="17">
        <f t="shared" si="342"/>
        <v>200</v>
      </c>
      <c r="CT27" s="17">
        <f t="shared" si="342"/>
        <v>200</v>
      </c>
      <c r="CU27" s="17">
        <f t="shared" si="342"/>
        <v>200</v>
      </c>
      <c r="CV27" s="17">
        <f t="shared" si="342"/>
        <v>200</v>
      </c>
      <c r="CW27" s="17">
        <f t="shared" si="342"/>
        <v>200</v>
      </c>
      <c r="CX27" s="17">
        <f t="shared" si="342"/>
        <v>200</v>
      </c>
      <c r="CY27" s="17">
        <f t="shared" si="342"/>
        <v>200</v>
      </c>
      <c r="CZ27" s="17">
        <f t="shared" si="342"/>
        <v>200</v>
      </c>
      <c r="DA27" s="17">
        <f t="shared" si="342"/>
        <v>200</v>
      </c>
      <c r="DB27" s="17">
        <f t="shared" si="342"/>
        <v>200</v>
      </c>
      <c r="DC27" s="17">
        <f t="shared" si="342"/>
        <v>200</v>
      </c>
      <c r="DD27" s="17">
        <f t="shared" si="342"/>
        <v>200</v>
      </c>
      <c r="DE27" s="319">
        <f t="shared" si="320"/>
        <v>2400</v>
      </c>
      <c r="DF27" s="17">
        <f t="shared" si="343"/>
        <v>200</v>
      </c>
      <c r="DG27" s="17">
        <f t="shared" si="343"/>
        <v>200</v>
      </c>
      <c r="DH27" s="17">
        <f t="shared" si="343"/>
        <v>200</v>
      </c>
      <c r="DI27" s="17">
        <f t="shared" si="343"/>
        <v>200</v>
      </c>
      <c r="DJ27" s="17">
        <f t="shared" si="343"/>
        <v>200</v>
      </c>
      <c r="DK27" s="17">
        <f t="shared" si="343"/>
        <v>200</v>
      </c>
      <c r="DL27" s="17">
        <f t="shared" si="343"/>
        <v>200</v>
      </c>
      <c r="DM27" s="17">
        <f t="shared" si="343"/>
        <v>200</v>
      </c>
      <c r="DN27" s="17">
        <f t="shared" si="343"/>
        <v>200</v>
      </c>
      <c r="DO27" s="17">
        <f t="shared" si="343"/>
        <v>200</v>
      </c>
      <c r="DP27" s="17">
        <f t="shared" si="343"/>
        <v>200</v>
      </c>
      <c r="DQ27" s="17">
        <f t="shared" si="343"/>
        <v>200</v>
      </c>
      <c r="DR27" s="319">
        <f t="shared" si="322"/>
        <v>2400</v>
      </c>
      <c r="DS27" s="17">
        <f t="shared" si="344"/>
        <v>200</v>
      </c>
      <c r="DT27" s="17">
        <f t="shared" si="344"/>
        <v>200</v>
      </c>
      <c r="DU27" s="17">
        <f t="shared" si="344"/>
        <v>200</v>
      </c>
      <c r="DV27" s="17">
        <f t="shared" si="344"/>
        <v>200</v>
      </c>
      <c r="DW27" s="17">
        <f t="shared" si="344"/>
        <v>200</v>
      </c>
      <c r="DX27" s="17">
        <f t="shared" si="344"/>
        <v>200</v>
      </c>
      <c r="DY27" s="17">
        <f t="shared" si="344"/>
        <v>200</v>
      </c>
      <c r="DZ27" s="17">
        <f t="shared" si="344"/>
        <v>200</v>
      </c>
      <c r="EA27" s="17">
        <f t="shared" si="344"/>
        <v>200</v>
      </c>
      <c r="EB27" s="17">
        <f t="shared" si="344"/>
        <v>200</v>
      </c>
      <c r="EC27" s="17">
        <f t="shared" si="344"/>
        <v>200</v>
      </c>
      <c r="ED27" s="17">
        <f t="shared" si="344"/>
        <v>200</v>
      </c>
      <c r="EE27" s="391">
        <f t="shared" si="324"/>
        <v>2400</v>
      </c>
    </row>
    <row r="28" spans="1:135" x14ac:dyDescent="0.2">
      <c r="A28" s="1"/>
      <c r="D28" s="1" t="s">
        <v>213</v>
      </c>
      <c r="F28" s="17">
        <f t="shared" si="335"/>
        <v>0</v>
      </c>
      <c r="G28" s="17">
        <f t="shared" si="335"/>
        <v>0</v>
      </c>
      <c r="H28" s="17">
        <f t="shared" si="335"/>
        <v>0</v>
      </c>
      <c r="I28" s="17">
        <f t="shared" si="335"/>
        <v>0</v>
      </c>
      <c r="J28" s="17">
        <f t="shared" si="335"/>
        <v>0</v>
      </c>
      <c r="K28" s="17">
        <f t="shared" si="335"/>
        <v>0</v>
      </c>
      <c r="L28" s="17">
        <f t="shared" si="335"/>
        <v>0</v>
      </c>
      <c r="M28" s="17">
        <f t="shared" si="335"/>
        <v>0</v>
      </c>
      <c r="N28" s="17">
        <f t="shared" si="335"/>
        <v>0</v>
      </c>
      <c r="O28" s="17">
        <f t="shared" si="335"/>
        <v>0</v>
      </c>
      <c r="P28" s="17">
        <f t="shared" si="335"/>
        <v>0</v>
      </c>
      <c r="Q28" s="17">
        <f t="shared" si="335"/>
        <v>0</v>
      </c>
      <c r="R28" s="319">
        <f t="shared" si="306"/>
        <v>0</v>
      </c>
      <c r="S28" s="17">
        <f t="shared" si="325"/>
        <v>0</v>
      </c>
      <c r="T28" s="17">
        <f t="shared" si="325"/>
        <v>0</v>
      </c>
      <c r="U28" s="17">
        <f t="shared" si="325"/>
        <v>0</v>
      </c>
      <c r="V28" s="17">
        <f t="shared" si="336"/>
        <v>0</v>
      </c>
      <c r="W28" s="17">
        <f t="shared" si="336"/>
        <v>0</v>
      </c>
      <c r="X28" s="17">
        <f t="shared" si="336"/>
        <v>0</v>
      </c>
      <c r="Y28" s="17">
        <f t="shared" si="336"/>
        <v>0</v>
      </c>
      <c r="Z28" s="17">
        <f t="shared" si="336"/>
        <v>0</v>
      </c>
      <c r="AA28" s="17">
        <f t="shared" si="336"/>
        <v>0</v>
      </c>
      <c r="AB28" s="17">
        <f t="shared" si="336"/>
        <v>0</v>
      </c>
      <c r="AC28" s="17">
        <f t="shared" si="336"/>
        <v>0</v>
      </c>
      <c r="AD28" s="17">
        <f t="shared" si="336"/>
        <v>0</v>
      </c>
      <c r="AE28" s="319">
        <f t="shared" si="308"/>
        <v>0</v>
      </c>
      <c r="AF28" s="17">
        <f t="shared" si="337"/>
        <v>0</v>
      </c>
      <c r="AG28" s="17">
        <f t="shared" si="337"/>
        <v>0</v>
      </c>
      <c r="AH28" s="17">
        <f t="shared" si="337"/>
        <v>0</v>
      </c>
      <c r="AI28" s="17">
        <f t="shared" si="337"/>
        <v>0</v>
      </c>
      <c r="AJ28" s="17">
        <f t="shared" si="337"/>
        <v>0</v>
      </c>
      <c r="AK28" s="17">
        <f t="shared" si="337"/>
        <v>0</v>
      </c>
      <c r="AL28" s="17">
        <f t="shared" si="337"/>
        <v>0</v>
      </c>
      <c r="AM28" s="17">
        <f t="shared" si="337"/>
        <v>0</v>
      </c>
      <c r="AN28" s="17">
        <f t="shared" si="337"/>
        <v>0</v>
      </c>
      <c r="AO28" s="17">
        <f t="shared" si="337"/>
        <v>0</v>
      </c>
      <c r="AP28" s="17">
        <f t="shared" si="337"/>
        <v>0</v>
      </c>
      <c r="AQ28" s="17">
        <f t="shared" si="337"/>
        <v>0</v>
      </c>
      <c r="AR28" s="319">
        <f t="shared" si="310"/>
        <v>0</v>
      </c>
      <c r="AS28" s="17">
        <f t="shared" si="338"/>
        <v>0</v>
      </c>
      <c r="AT28" s="17">
        <f t="shared" si="338"/>
        <v>0</v>
      </c>
      <c r="AU28" s="17">
        <f t="shared" si="338"/>
        <v>0</v>
      </c>
      <c r="AV28" s="17">
        <f t="shared" si="338"/>
        <v>0</v>
      </c>
      <c r="AW28" s="17">
        <f t="shared" si="338"/>
        <v>0</v>
      </c>
      <c r="AX28" s="17">
        <f t="shared" si="338"/>
        <v>0</v>
      </c>
      <c r="AY28" s="17">
        <f t="shared" si="338"/>
        <v>0</v>
      </c>
      <c r="AZ28" s="17">
        <f t="shared" si="338"/>
        <v>0</v>
      </c>
      <c r="BA28" s="17">
        <f t="shared" si="338"/>
        <v>0</v>
      </c>
      <c r="BB28" s="17">
        <f t="shared" si="338"/>
        <v>0</v>
      </c>
      <c r="BC28" s="17">
        <f t="shared" si="338"/>
        <v>0</v>
      </c>
      <c r="BD28" s="17">
        <f t="shared" si="338"/>
        <v>0</v>
      </c>
      <c r="BE28" s="319">
        <f t="shared" si="312"/>
        <v>0</v>
      </c>
      <c r="BF28" s="17">
        <f t="shared" si="339"/>
        <v>0</v>
      </c>
      <c r="BG28" s="17">
        <f t="shared" si="339"/>
        <v>0</v>
      </c>
      <c r="BH28" s="17">
        <f t="shared" si="339"/>
        <v>0</v>
      </c>
      <c r="BI28" s="17">
        <f t="shared" si="339"/>
        <v>0</v>
      </c>
      <c r="BJ28" s="17">
        <f t="shared" si="339"/>
        <v>0</v>
      </c>
      <c r="BK28" s="17">
        <f t="shared" si="339"/>
        <v>0</v>
      </c>
      <c r="BL28" s="17">
        <f t="shared" si="339"/>
        <v>0</v>
      </c>
      <c r="BM28" s="17">
        <f t="shared" si="339"/>
        <v>0</v>
      </c>
      <c r="BN28" s="17">
        <f t="shared" si="339"/>
        <v>0</v>
      </c>
      <c r="BO28" s="17">
        <f t="shared" si="339"/>
        <v>0</v>
      </c>
      <c r="BP28" s="17">
        <f t="shared" si="339"/>
        <v>0</v>
      </c>
      <c r="BQ28" s="17">
        <f t="shared" si="339"/>
        <v>0</v>
      </c>
      <c r="BR28" s="319">
        <f t="shared" si="314"/>
        <v>0</v>
      </c>
      <c r="BS28" s="17">
        <f t="shared" si="340"/>
        <v>0</v>
      </c>
      <c r="BT28" s="17">
        <f t="shared" si="340"/>
        <v>0</v>
      </c>
      <c r="BU28" s="17">
        <f t="shared" si="340"/>
        <v>0</v>
      </c>
      <c r="BV28" s="17">
        <f t="shared" si="340"/>
        <v>0</v>
      </c>
      <c r="BW28" s="17">
        <f t="shared" si="340"/>
        <v>0</v>
      </c>
      <c r="BX28" s="17">
        <f t="shared" si="340"/>
        <v>0</v>
      </c>
      <c r="BY28" s="17">
        <f t="shared" si="340"/>
        <v>0</v>
      </c>
      <c r="BZ28" s="17">
        <f t="shared" si="340"/>
        <v>0</v>
      </c>
      <c r="CA28" s="17">
        <f t="shared" si="340"/>
        <v>0</v>
      </c>
      <c r="CB28" s="17">
        <f t="shared" si="340"/>
        <v>0</v>
      </c>
      <c r="CC28" s="17">
        <f t="shared" si="340"/>
        <v>0</v>
      </c>
      <c r="CD28" s="17">
        <f t="shared" si="340"/>
        <v>0</v>
      </c>
      <c r="CE28" s="319">
        <f t="shared" si="316"/>
        <v>0</v>
      </c>
      <c r="CF28" s="17">
        <f t="shared" si="341"/>
        <v>0</v>
      </c>
      <c r="CG28" s="17">
        <f t="shared" si="341"/>
        <v>0</v>
      </c>
      <c r="CH28" s="17">
        <f t="shared" si="341"/>
        <v>0</v>
      </c>
      <c r="CI28" s="17">
        <f t="shared" si="341"/>
        <v>0</v>
      </c>
      <c r="CJ28" s="17">
        <f t="shared" si="341"/>
        <v>0</v>
      </c>
      <c r="CK28" s="17">
        <f t="shared" si="341"/>
        <v>0</v>
      </c>
      <c r="CL28" s="17">
        <f t="shared" si="341"/>
        <v>0</v>
      </c>
      <c r="CM28" s="17">
        <f t="shared" si="341"/>
        <v>0</v>
      </c>
      <c r="CN28" s="17">
        <f t="shared" si="341"/>
        <v>0</v>
      </c>
      <c r="CO28" s="17">
        <f t="shared" si="341"/>
        <v>0</v>
      </c>
      <c r="CP28" s="17">
        <f t="shared" si="341"/>
        <v>0</v>
      </c>
      <c r="CQ28" s="17">
        <f t="shared" si="341"/>
        <v>0</v>
      </c>
      <c r="CR28" s="319">
        <f t="shared" si="318"/>
        <v>0</v>
      </c>
      <c r="CS28" s="17">
        <f t="shared" si="342"/>
        <v>0</v>
      </c>
      <c r="CT28" s="17">
        <f t="shared" si="342"/>
        <v>0</v>
      </c>
      <c r="CU28" s="17">
        <f t="shared" si="342"/>
        <v>0</v>
      </c>
      <c r="CV28" s="17">
        <f t="shared" si="342"/>
        <v>0</v>
      </c>
      <c r="CW28" s="17">
        <f t="shared" si="342"/>
        <v>0</v>
      </c>
      <c r="CX28" s="17">
        <f t="shared" si="342"/>
        <v>0</v>
      </c>
      <c r="CY28" s="17">
        <f t="shared" si="342"/>
        <v>0</v>
      </c>
      <c r="CZ28" s="17">
        <f t="shared" si="342"/>
        <v>0</v>
      </c>
      <c r="DA28" s="17">
        <f t="shared" si="342"/>
        <v>0</v>
      </c>
      <c r="DB28" s="17">
        <f t="shared" si="342"/>
        <v>0</v>
      </c>
      <c r="DC28" s="17">
        <f t="shared" si="342"/>
        <v>0</v>
      </c>
      <c r="DD28" s="17">
        <f t="shared" si="342"/>
        <v>0</v>
      </c>
      <c r="DE28" s="319">
        <f t="shared" si="320"/>
        <v>0</v>
      </c>
      <c r="DF28" s="17">
        <f t="shared" si="343"/>
        <v>0</v>
      </c>
      <c r="DG28" s="17">
        <f t="shared" si="343"/>
        <v>0</v>
      </c>
      <c r="DH28" s="17">
        <f t="shared" si="343"/>
        <v>0</v>
      </c>
      <c r="DI28" s="17">
        <f t="shared" si="343"/>
        <v>0</v>
      </c>
      <c r="DJ28" s="17">
        <f t="shared" si="343"/>
        <v>0</v>
      </c>
      <c r="DK28" s="17">
        <f t="shared" si="343"/>
        <v>0</v>
      </c>
      <c r="DL28" s="17">
        <f t="shared" si="343"/>
        <v>0</v>
      </c>
      <c r="DM28" s="17">
        <f t="shared" si="343"/>
        <v>0</v>
      </c>
      <c r="DN28" s="17">
        <f t="shared" si="343"/>
        <v>0</v>
      </c>
      <c r="DO28" s="17">
        <f t="shared" si="343"/>
        <v>0</v>
      </c>
      <c r="DP28" s="17">
        <f t="shared" si="343"/>
        <v>0</v>
      </c>
      <c r="DQ28" s="17">
        <f t="shared" si="343"/>
        <v>0</v>
      </c>
      <c r="DR28" s="319">
        <f t="shared" si="322"/>
        <v>0</v>
      </c>
      <c r="DS28" s="17">
        <f t="shared" si="344"/>
        <v>0</v>
      </c>
      <c r="DT28" s="17">
        <f t="shared" si="344"/>
        <v>0</v>
      </c>
      <c r="DU28" s="17">
        <f t="shared" si="344"/>
        <v>0</v>
      </c>
      <c r="DV28" s="17">
        <f t="shared" si="344"/>
        <v>0</v>
      </c>
      <c r="DW28" s="17">
        <f t="shared" si="344"/>
        <v>0</v>
      </c>
      <c r="DX28" s="17">
        <f t="shared" si="344"/>
        <v>0</v>
      </c>
      <c r="DY28" s="17">
        <f t="shared" si="344"/>
        <v>0</v>
      </c>
      <c r="DZ28" s="17">
        <f t="shared" si="344"/>
        <v>0</v>
      </c>
      <c r="EA28" s="17">
        <f t="shared" si="344"/>
        <v>0</v>
      </c>
      <c r="EB28" s="17">
        <f t="shared" si="344"/>
        <v>0</v>
      </c>
      <c r="EC28" s="17">
        <f t="shared" si="344"/>
        <v>0</v>
      </c>
      <c r="ED28" s="17">
        <f t="shared" si="344"/>
        <v>0</v>
      </c>
      <c r="EE28" s="391">
        <f t="shared" si="324"/>
        <v>0</v>
      </c>
    </row>
    <row r="29" spans="1:135" x14ac:dyDescent="0.2">
      <c r="A29" s="1"/>
      <c r="D29" s="35" t="s">
        <v>233</v>
      </c>
      <c r="E29" s="37"/>
      <c r="F29" s="17">
        <f t="shared" si="335"/>
        <v>0</v>
      </c>
      <c r="G29" s="17">
        <f t="shared" si="335"/>
        <v>0</v>
      </c>
      <c r="H29" s="17">
        <f t="shared" si="335"/>
        <v>0</v>
      </c>
      <c r="I29" s="17">
        <f t="shared" si="335"/>
        <v>0</v>
      </c>
      <c r="J29" s="17">
        <f t="shared" si="335"/>
        <v>0</v>
      </c>
      <c r="K29" s="17">
        <f t="shared" si="335"/>
        <v>0</v>
      </c>
      <c r="L29" s="17">
        <f t="shared" si="335"/>
        <v>0</v>
      </c>
      <c r="M29" s="17">
        <f t="shared" si="335"/>
        <v>0</v>
      </c>
      <c r="N29" s="17">
        <f t="shared" si="335"/>
        <v>0</v>
      </c>
      <c r="O29" s="17">
        <f t="shared" si="335"/>
        <v>0</v>
      </c>
      <c r="P29" s="17">
        <f t="shared" si="335"/>
        <v>0</v>
      </c>
      <c r="Q29" s="17">
        <f t="shared" si="335"/>
        <v>0</v>
      </c>
      <c r="R29" s="319">
        <f t="shared" ref="R29" si="345">SUM(F29:Q29)</f>
        <v>0</v>
      </c>
      <c r="S29" s="17">
        <f t="shared" si="325"/>
        <v>0</v>
      </c>
      <c r="T29" s="17">
        <f t="shared" si="325"/>
        <v>0</v>
      </c>
      <c r="U29" s="17">
        <f t="shared" si="325"/>
        <v>0</v>
      </c>
      <c r="V29" s="17">
        <f t="shared" si="336"/>
        <v>0</v>
      </c>
      <c r="W29" s="17">
        <f t="shared" si="336"/>
        <v>0</v>
      </c>
      <c r="X29" s="17">
        <f t="shared" si="336"/>
        <v>0</v>
      </c>
      <c r="Y29" s="17">
        <f t="shared" si="336"/>
        <v>0</v>
      </c>
      <c r="Z29" s="17">
        <f t="shared" si="336"/>
        <v>0</v>
      </c>
      <c r="AA29" s="17">
        <f t="shared" si="336"/>
        <v>0</v>
      </c>
      <c r="AB29" s="17">
        <f t="shared" si="336"/>
        <v>0</v>
      </c>
      <c r="AC29" s="17">
        <f t="shared" si="336"/>
        <v>0</v>
      </c>
      <c r="AD29" s="17">
        <f t="shared" si="336"/>
        <v>0</v>
      </c>
      <c r="AE29" s="319">
        <f t="shared" ref="AE29" si="346">SUM(S29:AD29)</f>
        <v>0</v>
      </c>
      <c r="AF29" s="17">
        <f t="shared" si="337"/>
        <v>0</v>
      </c>
      <c r="AG29" s="17">
        <f t="shared" si="337"/>
        <v>0</v>
      </c>
      <c r="AH29" s="17">
        <f t="shared" si="337"/>
        <v>0</v>
      </c>
      <c r="AI29" s="17">
        <f t="shared" si="337"/>
        <v>0</v>
      </c>
      <c r="AJ29" s="17">
        <f t="shared" si="337"/>
        <v>0</v>
      </c>
      <c r="AK29" s="17">
        <f t="shared" si="337"/>
        <v>0</v>
      </c>
      <c r="AL29" s="17">
        <f t="shared" si="337"/>
        <v>0</v>
      </c>
      <c r="AM29" s="17">
        <f t="shared" si="337"/>
        <v>0</v>
      </c>
      <c r="AN29" s="17">
        <f t="shared" si="337"/>
        <v>0</v>
      </c>
      <c r="AO29" s="17">
        <f t="shared" si="337"/>
        <v>0</v>
      </c>
      <c r="AP29" s="17">
        <f t="shared" si="337"/>
        <v>0</v>
      </c>
      <c r="AQ29" s="17">
        <f t="shared" si="337"/>
        <v>0</v>
      </c>
      <c r="AR29" s="319">
        <f t="shared" ref="AR29" si="347">SUM(AF29:AQ29)</f>
        <v>0</v>
      </c>
      <c r="AS29" s="17">
        <f t="shared" si="338"/>
        <v>0</v>
      </c>
      <c r="AT29" s="17">
        <f t="shared" si="338"/>
        <v>0</v>
      </c>
      <c r="AU29" s="17">
        <f t="shared" si="338"/>
        <v>0</v>
      </c>
      <c r="AV29" s="17">
        <f t="shared" si="338"/>
        <v>0</v>
      </c>
      <c r="AW29" s="17">
        <f t="shared" si="338"/>
        <v>0</v>
      </c>
      <c r="AX29" s="17">
        <f t="shared" si="338"/>
        <v>0</v>
      </c>
      <c r="AY29" s="17">
        <f t="shared" si="338"/>
        <v>0</v>
      </c>
      <c r="AZ29" s="17">
        <f t="shared" si="338"/>
        <v>0</v>
      </c>
      <c r="BA29" s="17">
        <f t="shared" si="338"/>
        <v>0</v>
      </c>
      <c r="BB29" s="17">
        <f t="shared" si="338"/>
        <v>0</v>
      </c>
      <c r="BC29" s="17">
        <f t="shared" si="338"/>
        <v>0</v>
      </c>
      <c r="BD29" s="17">
        <f t="shared" si="338"/>
        <v>0</v>
      </c>
      <c r="BE29" s="319">
        <f t="shared" ref="BE29" si="348">SUM(AS29:BD29)</f>
        <v>0</v>
      </c>
      <c r="BF29" s="17">
        <f t="shared" si="339"/>
        <v>0</v>
      </c>
      <c r="BG29" s="17">
        <f t="shared" si="339"/>
        <v>0</v>
      </c>
      <c r="BH29" s="17">
        <f t="shared" si="339"/>
        <v>0</v>
      </c>
      <c r="BI29" s="17">
        <f t="shared" si="339"/>
        <v>0</v>
      </c>
      <c r="BJ29" s="17">
        <f t="shared" si="339"/>
        <v>0</v>
      </c>
      <c r="BK29" s="17">
        <f t="shared" si="339"/>
        <v>0</v>
      </c>
      <c r="BL29" s="17">
        <f t="shared" si="339"/>
        <v>0</v>
      </c>
      <c r="BM29" s="17">
        <f t="shared" si="339"/>
        <v>0</v>
      </c>
      <c r="BN29" s="17">
        <f t="shared" si="339"/>
        <v>0</v>
      </c>
      <c r="BO29" s="17">
        <f t="shared" si="339"/>
        <v>0</v>
      </c>
      <c r="BP29" s="17">
        <f t="shared" si="339"/>
        <v>0</v>
      </c>
      <c r="BQ29" s="17">
        <f t="shared" si="339"/>
        <v>0</v>
      </c>
      <c r="BR29" s="319">
        <f t="shared" ref="BR29" si="349">SUM(BF29:BQ29)</f>
        <v>0</v>
      </c>
      <c r="BS29" s="17">
        <f t="shared" si="340"/>
        <v>0</v>
      </c>
      <c r="BT29" s="17">
        <f t="shared" si="340"/>
        <v>0</v>
      </c>
      <c r="BU29" s="17">
        <f t="shared" si="340"/>
        <v>0</v>
      </c>
      <c r="BV29" s="17">
        <f t="shared" si="340"/>
        <v>0</v>
      </c>
      <c r="BW29" s="17">
        <f t="shared" si="340"/>
        <v>0</v>
      </c>
      <c r="BX29" s="17">
        <f t="shared" si="340"/>
        <v>0</v>
      </c>
      <c r="BY29" s="17">
        <f t="shared" si="340"/>
        <v>0</v>
      </c>
      <c r="BZ29" s="17">
        <f t="shared" si="340"/>
        <v>0</v>
      </c>
      <c r="CA29" s="17">
        <f t="shared" si="340"/>
        <v>0</v>
      </c>
      <c r="CB29" s="17">
        <f t="shared" si="340"/>
        <v>0</v>
      </c>
      <c r="CC29" s="17">
        <f t="shared" si="340"/>
        <v>0</v>
      </c>
      <c r="CD29" s="17">
        <f t="shared" si="340"/>
        <v>0</v>
      </c>
      <c r="CE29" s="319">
        <f t="shared" ref="CE29" si="350">SUM(BS29:CD29)</f>
        <v>0</v>
      </c>
      <c r="CF29" s="17">
        <f t="shared" si="341"/>
        <v>0</v>
      </c>
      <c r="CG29" s="17">
        <f t="shared" si="341"/>
        <v>0</v>
      </c>
      <c r="CH29" s="17">
        <f t="shared" si="341"/>
        <v>0</v>
      </c>
      <c r="CI29" s="17">
        <f t="shared" si="341"/>
        <v>0</v>
      </c>
      <c r="CJ29" s="17">
        <f t="shared" si="341"/>
        <v>0</v>
      </c>
      <c r="CK29" s="17">
        <f t="shared" si="341"/>
        <v>0</v>
      </c>
      <c r="CL29" s="17">
        <f t="shared" si="341"/>
        <v>0</v>
      </c>
      <c r="CM29" s="17">
        <f t="shared" si="341"/>
        <v>0</v>
      </c>
      <c r="CN29" s="17">
        <f t="shared" si="341"/>
        <v>0</v>
      </c>
      <c r="CO29" s="17">
        <f t="shared" si="341"/>
        <v>0</v>
      </c>
      <c r="CP29" s="17">
        <f t="shared" si="341"/>
        <v>0</v>
      </c>
      <c r="CQ29" s="17">
        <f t="shared" si="341"/>
        <v>0</v>
      </c>
      <c r="CR29" s="319">
        <f t="shared" ref="CR29" si="351">SUM(CF29:CQ29)</f>
        <v>0</v>
      </c>
      <c r="CS29" s="17">
        <f t="shared" si="342"/>
        <v>0</v>
      </c>
      <c r="CT29" s="17">
        <f t="shared" si="342"/>
        <v>0</v>
      </c>
      <c r="CU29" s="17">
        <f t="shared" si="342"/>
        <v>0</v>
      </c>
      <c r="CV29" s="17">
        <f t="shared" si="342"/>
        <v>0</v>
      </c>
      <c r="CW29" s="17">
        <f t="shared" si="342"/>
        <v>0</v>
      </c>
      <c r="CX29" s="17">
        <f t="shared" si="342"/>
        <v>0</v>
      </c>
      <c r="CY29" s="17">
        <f t="shared" si="342"/>
        <v>0</v>
      </c>
      <c r="CZ29" s="17">
        <f t="shared" si="342"/>
        <v>0</v>
      </c>
      <c r="DA29" s="17">
        <f t="shared" si="342"/>
        <v>0</v>
      </c>
      <c r="DB29" s="17">
        <f t="shared" si="342"/>
        <v>0</v>
      </c>
      <c r="DC29" s="17">
        <f t="shared" si="342"/>
        <v>0</v>
      </c>
      <c r="DD29" s="17">
        <f t="shared" si="342"/>
        <v>0</v>
      </c>
      <c r="DE29" s="319">
        <f t="shared" ref="DE29" si="352">SUM(CS29:DD29)</f>
        <v>0</v>
      </c>
      <c r="DF29" s="17">
        <f t="shared" si="343"/>
        <v>0</v>
      </c>
      <c r="DG29" s="17">
        <f t="shared" si="343"/>
        <v>0</v>
      </c>
      <c r="DH29" s="17">
        <f t="shared" si="343"/>
        <v>0</v>
      </c>
      <c r="DI29" s="17">
        <f t="shared" si="343"/>
        <v>0</v>
      </c>
      <c r="DJ29" s="17">
        <f t="shared" si="343"/>
        <v>0</v>
      </c>
      <c r="DK29" s="17">
        <f t="shared" si="343"/>
        <v>0</v>
      </c>
      <c r="DL29" s="17">
        <f t="shared" si="343"/>
        <v>0</v>
      </c>
      <c r="DM29" s="17">
        <f t="shared" si="343"/>
        <v>0</v>
      </c>
      <c r="DN29" s="17">
        <f t="shared" si="343"/>
        <v>0</v>
      </c>
      <c r="DO29" s="17">
        <f t="shared" si="343"/>
        <v>0</v>
      </c>
      <c r="DP29" s="17">
        <f t="shared" si="343"/>
        <v>0</v>
      </c>
      <c r="DQ29" s="17">
        <f t="shared" si="343"/>
        <v>0</v>
      </c>
      <c r="DR29" s="319">
        <f t="shared" ref="DR29" si="353">SUM(DF29:DQ29)</f>
        <v>0</v>
      </c>
      <c r="DS29" s="17">
        <f t="shared" si="344"/>
        <v>0</v>
      </c>
      <c r="DT29" s="17">
        <f t="shared" si="344"/>
        <v>0</v>
      </c>
      <c r="DU29" s="17">
        <f t="shared" si="344"/>
        <v>0</v>
      </c>
      <c r="DV29" s="17">
        <f t="shared" si="344"/>
        <v>0</v>
      </c>
      <c r="DW29" s="17">
        <f t="shared" si="344"/>
        <v>0</v>
      </c>
      <c r="DX29" s="17">
        <f t="shared" si="344"/>
        <v>0</v>
      </c>
      <c r="DY29" s="17">
        <f t="shared" si="344"/>
        <v>0</v>
      </c>
      <c r="DZ29" s="17">
        <f t="shared" si="344"/>
        <v>0</v>
      </c>
      <c r="EA29" s="17">
        <f t="shared" si="344"/>
        <v>0</v>
      </c>
      <c r="EB29" s="17">
        <f t="shared" si="344"/>
        <v>0</v>
      </c>
      <c r="EC29" s="17">
        <f t="shared" si="344"/>
        <v>0</v>
      </c>
      <c r="ED29" s="17">
        <f t="shared" si="344"/>
        <v>0</v>
      </c>
      <c r="EE29" s="391">
        <f t="shared" ref="EE29" si="354">SUM(DS29:ED29)</f>
        <v>0</v>
      </c>
    </row>
    <row r="30" spans="1:135" x14ac:dyDescent="0.2">
      <c r="A30" s="1"/>
      <c r="D30" s="35" t="s">
        <v>234</v>
      </c>
      <c r="E30" s="37"/>
      <c r="F30" s="17">
        <f t="shared" si="335"/>
        <v>0</v>
      </c>
      <c r="G30" s="17">
        <f t="shared" si="335"/>
        <v>0</v>
      </c>
      <c r="H30" s="17">
        <f t="shared" si="335"/>
        <v>0</v>
      </c>
      <c r="I30" s="17">
        <f t="shared" si="335"/>
        <v>0</v>
      </c>
      <c r="J30" s="17">
        <f t="shared" si="335"/>
        <v>0</v>
      </c>
      <c r="K30" s="17">
        <f t="shared" si="335"/>
        <v>0</v>
      </c>
      <c r="L30" s="17">
        <f t="shared" si="335"/>
        <v>0</v>
      </c>
      <c r="M30" s="17">
        <f t="shared" si="335"/>
        <v>0</v>
      </c>
      <c r="N30" s="17">
        <f t="shared" si="335"/>
        <v>0</v>
      </c>
      <c r="O30" s="17">
        <f t="shared" si="335"/>
        <v>0</v>
      </c>
      <c r="P30" s="17">
        <f t="shared" si="335"/>
        <v>0</v>
      </c>
      <c r="Q30" s="17">
        <f t="shared" si="335"/>
        <v>0</v>
      </c>
      <c r="R30" s="319">
        <f t="shared" si="306"/>
        <v>0</v>
      </c>
      <c r="S30" s="17">
        <f t="shared" si="325"/>
        <v>0</v>
      </c>
      <c r="T30" s="17">
        <f t="shared" si="325"/>
        <v>0</v>
      </c>
      <c r="U30" s="17">
        <f t="shared" si="325"/>
        <v>0</v>
      </c>
      <c r="V30" s="17">
        <f t="shared" si="336"/>
        <v>0</v>
      </c>
      <c r="W30" s="17">
        <f t="shared" si="336"/>
        <v>0</v>
      </c>
      <c r="X30" s="17">
        <f t="shared" si="336"/>
        <v>0</v>
      </c>
      <c r="Y30" s="17">
        <f t="shared" si="336"/>
        <v>0</v>
      </c>
      <c r="Z30" s="17">
        <f t="shared" si="336"/>
        <v>0</v>
      </c>
      <c r="AA30" s="17">
        <f t="shared" si="336"/>
        <v>0</v>
      </c>
      <c r="AB30" s="17">
        <f t="shared" si="336"/>
        <v>0</v>
      </c>
      <c r="AC30" s="17">
        <f t="shared" si="336"/>
        <v>0</v>
      </c>
      <c r="AD30" s="17">
        <f t="shared" si="336"/>
        <v>0</v>
      </c>
      <c r="AE30" s="319">
        <f t="shared" si="308"/>
        <v>0</v>
      </c>
      <c r="AF30" s="17">
        <f t="shared" si="337"/>
        <v>0</v>
      </c>
      <c r="AG30" s="17">
        <f t="shared" si="337"/>
        <v>0</v>
      </c>
      <c r="AH30" s="17">
        <f t="shared" si="337"/>
        <v>0</v>
      </c>
      <c r="AI30" s="17">
        <f t="shared" si="337"/>
        <v>0</v>
      </c>
      <c r="AJ30" s="17">
        <f t="shared" si="337"/>
        <v>0</v>
      </c>
      <c r="AK30" s="17">
        <f t="shared" si="337"/>
        <v>0</v>
      </c>
      <c r="AL30" s="17">
        <f t="shared" si="337"/>
        <v>0</v>
      </c>
      <c r="AM30" s="17">
        <f t="shared" si="337"/>
        <v>0</v>
      </c>
      <c r="AN30" s="17">
        <f t="shared" si="337"/>
        <v>0</v>
      </c>
      <c r="AO30" s="17">
        <f t="shared" si="337"/>
        <v>0</v>
      </c>
      <c r="AP30" s="17">
        <f t="shared" si="337"/>
        <v>0</v>
      </c>
      <c r="AQ30" s="17">
        <f t="shared" si="337"/>
        <v>0</v>
      </c>
      <c r="AR30" s="319">
        <f t="shared" si="310"/>
        <v>0</v>
      </c>
      <c r="AS30" s="17">
        <f t="shared" si="338"/>
        <v>0</v>
      </c>
      <c r="AT30" s="17">
        <f t="shared" si="338"/>
        <v>0</v>
      </c>
      <c r="AU30" s="17">
        <f t="shared" si="338"/>
        <v>0</v>
      </c>
      <c r="AV30" s="17">
        <f t="shared" si="338"/>
        <v>0</v>
      </c>
      <c r="AW30" s="17">
        <f t="shared" si="338"/>
        <v>0</v>
      </c>
      <c r="AX30" s="17">
        <f t="shared" si="338"/>
        <v>0</v>
      </c>
      <c r="AY30" s="17">
        <f t="shared" si="338"/>
        <v>0</v>
      </c>
      <c r="AZ30" s="17">
        <f t="shared" si="338"/>
        <v>0</v>
      </c>
      <c r="BA30" s="17">
        <f t="shared" si="338"/>
        <v>0</v>
      </c>
      <c r="BB30" s="17">
        <f t="shared" si="338"/>
        <v>0</v>
      </c>
      <c r="BC30" s="17">
        <f t="shared" si="338"/>
        <v>0</v>
      </c>
      <c r="BD30" s="17">
        <f t="shared" si="338"/>
        <v>0</v>
      </c>
      <c r="BE30" s="319">
        <f t="shared" si="312"/>
        <v>0</v>
      </c>
      <c r="BF30" s="17">
        <f t="shared" si="339"/>
        <v>0</v>
      </c>
      <c r="BG30" s="17">
        <f t="shared" si="339"/>
        <v>0</v>
      </c>
      <c r="BH30" s="17">
        <f t="shared" si="339"/>
        <v>0</v>
      </c>
      <c r="BI30" s="17">
        <f t="shared" si="339"/>
        <v>0</v>
      </c>
      <c r="BJ30" s="17">
        <f t="shared" si="339"/>
        <v>0</v>
      </c>
      <c r="BK30" s="17">
        <f t="shared" si="339"/>
        <v>0</v>
      </c>
      <c r="BL30" s="17">
        <f t="shared" si="339"/>
        <v>0</v>
      </c>
      <c r="BM30" s="17">
        <f t="shared" si="339"/>
        <v>0</v>
      </c>
      <c r="BN30" s="17">
        <f t="shared" si="339"/>
        <v>0</v>
      </c>
      <c r="BO30" s="17">
        <f t="shared" si="339"/>
        <v>0</v>
      </c>
      <c r="BP30" s="17">
        <f t="shared" si="339"/>
        <v>0</v>
      </c>
      <c r="BQ30" s="17">
        <f t="shared" si="339"/>
        <v>0</v>
      </c>
      <c r="BR30" s="319">
        <f t="shared" si="314"/>
        <v>0</v>
      </c>
      <c r="BS30" s="17">
        <f t="shared" si="340"/>
        <v>0</v>
      </c>
      <c r="BT30" s="17">
        <f t="shared" si="340"/>
        <v>0</v>
      </c>
      <c r="BU30" s="17">
        <f t="shared" si="340"/>
        <v>0</v>
      </c>
      <c r="BV30" s="17">
        <f t="shared" si="340"/>
        <v>0</v>
      </c>
      <c r="BW30" s="17">
        <f t="shared" si="340"/>
        <v>0</v>
      </c>
      <c r="BX30" s="17">
        <f t="shared" si="340"/>
        <v>0</v>
      </c>
      <c r="BY30" s="17">
        <f t="shared" si="340"/>
        <v>0</v>
      </c>
      <c r="BZ30" s="17">
        <f t="shared" si="340"/>
        <v>0</v>
      </c>
      <c r="CA30" s="17">
        <f t="shared" si="340"/>
        <v>0</v>
      </c>
      <c r="CB30" s="17">
        <f t="shared" si="340"/>
        <v>0</v>
      </c>
      <c r="CC30" s="17">
        <f t="shared" si="340"/>
        <v>0</v>
      </c>
      <c r="CD30" s="17">
        <f t="shared" si="340"/>
        <v>0</v>
      </c>
      <c r="CE30" s="319">
        <f t="shared" si="316"/>
        <v>0</v>
      </c>
      <c r="CF30" s="17">
        <f t="shared" si="341"/>
        <v>0</v>
      </c>
      <c r="CG30" s="17">
        <f t="shared" si="341"/>
        <v>0</v>
      </c>
      <c r="CH30" s="17">
        <f t="shared" si="341"/>
        <v>0</v>
      </c>
      <c r="CI30" s="17">
        <f t="shared" si="341"/>
        <v>0</v>
      </c>
      <c r="CJ30" s="17">
        <f t="shared" si="341"/>
        <v>0</v>
      </c>
      <c r="CK30" s="17">
        <f t="shared" si="341"/>
        <v>0</v>
      </c>
      <c r="CL30" s="17">
        <f t="shared" si="341"/>
        <v>0</v>
      </c>
      <c r="CM30" s="17">
        <f t="shared" si="341"/>
        <v>0</v>
      </c>
      <c r="CN30" s="17">
        <f t="shared" si="341"/>
        <v>0</v>
      </c>
      <c r="CO30" s="17">
        <f t="shared" si="341"/>
        <v>0</v>
      </c>
      <c r="CP30" s="17">
        <f t="shared" si="341"/>
        <v>0</v>
      </c>
      <c r="CQ30" s="17">
        <f t="shared" si="341"/>
        <v>0</v>
      </c>
      <c r="CR30" s="319">
        <f t="shared" si="318"/>
        <v>0</v>
      </c>
      <c r="CS30" s="17">
        <f t="shared" si="342"/>
        <v>0</v>
      </c>
      <c r="CT30" s="17">
        <f t="shared" si="342"/>
        <v>0</v>
      </c>
      <c r="CU30" s="17">
        <f t="shared" si="342"/>
        <v>0</v>
      </c>
      <c r="CV30" s="17">
        <f t="shared" si="342"/>
        <v>0</v>
      </c>
      <c r="CW30" s="17">
        <f t="shared" si="342"/>
        <v>0</v>
      </c>
      <c r="CX30" s="17">
        <f t="shared" si="342"/>
        <v>0</v>
      </c>
      <c r="CY30" s="17">
        <f t="shared" si="342"/>
        <v>0</v>
      </c>
      <c r="CZ30" s="17">
        <f t="shared" si="342"/>
        <v>0</v>
      </c>
      <c r="DA30" s="17">
        <f t="shared" si="342"/>
        <v>0</v>
      </c>
      <c r="DB30" s="17">
        <f t="shared" si="342"/>
        <v>0</v>
      </c>
      <c r="DC30" s="17">
        <f t="shared" si="342"/>
        <v>0</v>
      </c>
      <c r="DD30" s="17">
        <f t="shared" si="342"/>
        <v>0</v>
      </c>
      <c r="DE30" s="319">
        <f t="shared" si="320"/>
        <v>0</v>
      </c>
      <c r="DF30" s="17">
        <f t="shared" si="343"/>
        <v>0</v>
      </c>
      <c r="DG30" s="17">
        <f t="shared" si="343"/>
        <v>0</v>
      </c>
      <c r="DH30" s="17">
        <f t="shared" si="343"/>
        <v>0</v>
      </c>
      <c r="DI30" s="17">
        <f t="shared" si="343"/>
        <v>0</v>
      </c>
      <c r="DJ30" s="17">
        <f t="shared" si="343"/>
        <v>0</v>
      </c>
      <c r="DK30" s="17">
        <f t="shared" si="343"/>
        <v>0</v>
      </c>
      <c r="DL30" s="17">
        <f t="shared" si="343"/>
        <v>0</v>
      </c>
      <c r="DM30" s="17">
        <f t="shared" si="343"/>
        <v>0</v>
      </c>
      <c r="DN30" s="17">
        <f t="shared" si="343"/>
        <v>0</v>
      </c>
      <c r="DO30" s="17">
        <f t="shared" si="343"/>
        <v>0</v>
      </c>
      <c r="DP30" s="17">
        <f t="shared" si="343"/>
        <v>0</v>
      </c>
      <c r="DQ30" s="17">
        <f t="shared" si="343"/>
        <v>0</v>
      </c>
      <c r="DR30" s="319">
        <f t="shared" si="322"/>
        <v>0</v>
      </c>
      <c r="DS30" s="17">
        <f t="shared" si="344"/>
        <v>0</v>
      </c>
      <c r="DT30" s="17">
        <f t="shared" si="344"/>
        <v>0</v>
      </c>
      <c r="DU30" s="17">
        <f t="shared" si="344"/>
        <v>0</v>
      </c>
      <c r="DV30" s="17">
        <f t="shared" si="344"/>
        <v>0</v>
      </c>
      <c r="DW30" s="17">
        <f t="shared" si="344"/>
        <v>0</v>
      </c>
      <c r="DX30" s="17">
        <f t="shared" si="344"/>
        <v>0</v>
      </c>
      <c r="DY30" s="17">
        <f t="shared" si="344"/>
        <v>0</v>
      </c>
      <c r="DZ30" s="17">
        <f t="shared" si="344"/>
        <v>0</v>
      </c>
      <c r="EA30" s="17">
        <f t="shared" si="344"/>
        <v>0</v>
      </c>
      <c r="EB30" s="17">
        <f t="shared" si="344"/>
        <v>0</v>
      </c>
      <c r="EC30" s="17">
        <f t="shared" si="344"/>
        <v>0</v>
      </c>
      <c r="ED30" s="17">
        <f t="shared" si="344"/>
        <v>0</v>
      </c>
      <c r="EE30" s="391">
        <f t="shared" si="324"/>
        <v>0</v>
      </c>
    </row>
    <row r="31" spans="1:135" x14ac:dyDescent="0.2">
      <c r="A31" s="1"/>
      <c r="D31" s="35" t="s">
        <v>249</v>
      </c>
      <c r="E31" s="37"/>
      <c r="F31" s="17">
        <f t="shared" si="335"/>
        <v>0</v>
      </c>
      <c r="G31" s="17">
        <f t="shared" si="335"/>
        <v>0</v>
      </c>
      <c r="H31" s="17">
        <f t="shared" si="335"/>
        <v>0</v>
      </c>
      <c r="I31" s="17">
        <f t="shared" si="335"/>
        <v>0</v>
      </c>
      <c r="J31" s="17">
        <f t="shared" si="335"/>
        <v>0</v>
      </c>
      <c r="K31" s="17">
        <f t="shared" si="335"/>
        <v>0</v>
      </c>
      <c r="L31" s="17">
        <f t="shared" si="335"/>
        <v>0</v>
      </c>
      <c r="M31" s="17">
        <f t="shared" si="335"/>
        <v>0</v>
      </c>
      <c r="N31" s="17">
        <f t="shared" si="335"/>
        <v>0</v>
      </c>
      <c r="O31" s="17">
        <f t="shared" si="335"/>
        <v>0</v>
      </c>
      <c r="P31" s="17">
        <f t="shared" si="335"/>
        <v>0</v>
      </c>
      <c r="Q31" s="17">
        <f t="shared" si="335"/>
        <v>0</v>
      </c>
      <c r="R31" s="319">
        <f t="shared" si="306"/>
        <v>0</v>
      </c>
      <c r="S31" s="17">
        <f t="shared" si="325"/>
        <v>0</v>
      </c>
      <c r="T31" s="17">
        <f t="shared" si="325"/>
        <v>0</v>
      </c>
      <c r="U31" s="17">
        <f t="shared" si="325"/>
        <v>0</v>
      </c>
      <c r="V31" s="17">
        <f t="shared" si="336"/>
        <v>0</v>
      </c>
      <c r="W31" s="17">
        <f t="shared" si="336"/>
        <v>0</v>
      </c>
      <c r="X31" s="17">
        <f t="shared" si="336"/>
        <v>0</v>
      </c>
      <c r="Y31" s="17">
        <f t="shared" si="336"/>
        <v>0</v>
      </c>
      <c r="Z31" s="17">
        <f t="shared" si="336"/>
        <v>0</v>
      </c>
      <c r="AA31" s="17">
        <f t="shared" si="336"/>
        <v>0</v>
      </c>
      <c r="AB31" s="17">
        <f t="shared" si="336"/>
        <v>0</v>
      </c>
      <c r="AC31" s="17">
        <f t="shared" si="336"/>
        <v>0</v>
      </c>
      <c r="AD31" s="17">
        <f t="shared" si="336"/>
        <v>0</v>
      </c>
      <c r="AE31" s="319">
        <f t="shared" si="308"/>
        <v>0</v>
      </c>
      <c r="AF31" s="17">
        <f t="shared" si="337"/>
        <v>0</v>
      </c>
      <c r="AG31" s="17">
        <f t="shared" si="337"/>
        <v>0</v>
      </c>
      <c r="AH31" s="17">
        <f t="shared" si="337"/>
        <v>0</v>
      </c>
      <c r="AI31" s="17">
        <f t="shared" si="337"/>
        <v>0</v>
      </c>
      <c r="AJ31" s="17">
        <f t="shared" si="337"/>
        <v>0</v>
      </c>
      <c r="AK31" s="17">
        <f t="shared" si="337"/>
        <v>0</v>
      </c>
      <c r="AL31" s="17">
        <f t="shared" si="337"/>
        <v>0</v>
      </c>
      <c r="AM31" s="17">
        <f t="shared" si="337"/>
        <v>0</v>
      </c>
      <c r="AN31" s="17">
        <f t="shared" si="337"/>
        <v>0</v>
      </c>
      <c r="AO31" s="17">
        <f t="shared" si="337"/>
        <v>0</v>
      </c>
      <c r="AP31" s="17">
        <f t="shared" si="337"/>
        <v>0</v>
      </c>
      <c r="AQ31" s="17">
        <f t="shared" si="337"/>
        <v>0</v>
      </c>
      <c r="AR31" s="319">
        <f t="shared" si="310"/>
        <v>0</v>
      </c>
      <c r="AS31" s="17">
        <f t="shared" si="338"/>
        <v>0</v>
      </c>
      <c r="AT31" s="17">
        <f t="shared" si="338"/>
        <v>0</v>
      </c>
      <c r="AU31" s="17">
        <f t="shared" si="338"/>
        <v>0</v>
      </c>
      <c r="AV31" s="17">
        <f t="shared" si="338"/>
        <v>0</v>
      </c>
      <c r="AW31" s="17">
        <f t="shared" si="338"/>
        <v>0</v>
      </c>
      <c r="AX31" s="17">
        <f t="shared" si="338"/>
        <v>0</v>
      </c>
      <c r="AY31" s="17">
        <f t="shared" si="338"/>
        <v>0</v>
      </c>
      <c r="AZ31" s="17">
        <f t="shared" si="338"/>
        <v>0</v>
      </c>
      <c r="BA31" s="17">
        <f t="shared" si="338"/>
        <v>0</v>
      </c>
      <c r="BB31" s="17">
        <f t="shared" si="338"/>
        <v>0</v>
      </c>
      <c r="BC31" s="17">
        <f t="shared" si="338"/>
        <v>0</v>
      </c>
      <c r="BD31" s="17">
        <f t="shared" si="338"/>
        <v>0</v>
      </c>
      <c r="BE31" s="319">
        <f t="shared" si="312"/>
        <v>0</v>
      </c>
      <c r="BF31" s="17">
        <f t="shared" si="339"/>
        <v>0</v>
      </c>
      <c r="BG31" s="17">
        <f t="shared" si="339"/>
        <v>0</v>
      </c>
      <c r="BH31" s="17">
        <f t="shared" si="339"/>
        <v>0</v>
      </c>
      <c r="BI31" s="17">
        <f t="shared" si="339"/>
        <v>0</v>
      </c>
      <c r="BJ31" s="17">
        <f t="shared" si="339"/>
        <v>0</v>
      </c>
      <c r="BK31" s="17">
        <f t="shared" si="339"/>
        <v>0</v>
      </c>
      <c r="BL31" s="17">
        <f t="shared" si="339"/>
        <v>0</v>
      </c>
      <c r="BM31" s="17">
        <f t="shared" si="339"/>
        <v>0</v>
      </c>
      <c r="BN31" s="17">
        <f t="shared" si="339"/>
        <v>0</v>
      </c>
      <c r="BO31" s="17">
        <f t="shared" si="339"/>
        <v>0</v>
      </c>
      <c r="BP31" s="17">
        <f t="shared" si="339"/>
        <v>0</v>
      </c>
      <c r="BQ31" s="17">
        <f t="shared" si="339"/>
        <v>0</v>
      </c>
      <c r="BR31" s="319">
        <f t="shared" si="314"/>
        <v>0</v>
      </c>
      <c r="BS31" s="17">
        <f t="shared" si="340"/>
        <v>0</v>
      </c>
      <c r="BT31" s="17">
        <f t="shared" si="340"/>
        <v>0</v>
      </c>
      <c r="BU31" s="17">
        <f t="shared" si="340"/>
        <v>0</v>
      </c>
      <c r="BV31" s="17">
        <f t="shared" si="340"/>
        <v>0</v>
      </c>
      <c r="BW31" s="17">
        <f t="shared" si="340"/>
        <v>0</v>
      </c>
      <c r="BX31" s="17">
        <f t="shared" si="340"/>
        <v>0</v>
      </c>
      <c r="BY31" s="17">
        <f t="shared" si="340"/>
        <v>0</v>
      </c>
      <c r="BZ31" s="17">
        <f t="shared" si="340"/>
        <v>0</v>
      </c>
      <c r="CA31" s="17">
        <f t="shared" si="340"/>
        <v>0</v>
      </c>
      <c r="CB31" s="17">
        <f t="shared" si="340"/>
        <v>0</v>
      </c>
      <c r="CC31" s="17">
        <f t="shared" si="340"/>
        <v>0</v>
      </c>
      <c r="CD31" s="17">
        <f t="shared" si="340"/>
        <v>0</v>
      </c>
      <c r="CE31" s="319">
        <f t="shared" si="316"/>
        <v>0</v>
      </c>
      <c r="CF31" s="17">
        <f t="shared" si="341"/>
        <v>0</v>
      </c>
      <c r="CG31" s="17">
        <f t="shared" si="341"/>
        <v>0</v>
      </c>
      <c r="CH31" s="17">
        <f t="shared" si="341"/>
        <v>0</v>
      </c>
      <c r="CI31" s="17">
        <f t="shared" si="341"/>
        <v>0</v>
      </c>
      <c r="CJ31" s="17">
        <f t="shared" si="341"/>
        <v>0</v>
      </c>
      <c r="CK31" s="17">
        <f t="shared" si="341"/>
        <v>0</v>
      </c>
      <c r="CL31" s="17">
        <f t="shared" si="341"/>
        <v>0</v>
      </c>
      <c r="CM31" s="17">
        <f t="shared" si="341"/>
        <v>0</v>
      </c>
      <c r="CN31" s="17">
        <f t="shared" si="341"/>
        <v>0</v>
      </c>
      <c r="CO31" s="17">
        <f t="shared" si="341"/>
        <v>0</v>
      </c>
      <c r="CP31" s="17">
        <f t="shared" si="341"/>
        <v>0</v>
      </c>
      <c r="CQ31" s="17">
        <f t="shared" si="341"/>
        <v>0</v>
      </c>
      <c r="CR31" s="319">
        <f t="shared" si="318"/>
        <v>0</v>
      </c>
      <c r="CS31" s="17">
        <f t="shared" si="342"/>
        <v>0</v>
      </c>
      <c r="CT31" s="17">
        <f t="shared" si="342"/>
        <v>0</v>
      </c>
      <c r="CU31" s="17">
        <f t="shared" si="342"/>
        <v>0</v>
      </c>
      <c r="CV31" s="17">
        <f t="shared" si="342"/>
        <v>0</v>
      </c>
      <c r="CW31" s="17">
        <f t="shared" si="342"/>
        <v>0</v>
      </c>
      <c r="CX31" s="17">
        <f t="shared" si="342"/>
        <v>0</v>
      </c>
      <c r="CY31" s="17">
        <f t="shared" si="342"/>
        <v>0</v>
      </c>
      <c r="CZ31" s="17">
        <f t="shared" si="342"/>
        <v>0</v>
      </c>
      <c r="DA31" s="17">
        <f t="shared" si="342"/>
        <v>0</v>
      </c>
      <c r="DB31" s="17">
        <f t="shared" si="342"/>
        <v>0</v>
      </c>
      <c r="DC31" s="17">
        <f t="shared" si="342"/>
        <v>0</v>
      </c>
      <c r="DD31" s="17">
        <f t="shared" si="342"/>
        <v>0</v>
      </c>
      <c r="DE31" s="319">
        <f t="shared" si="320"/>
        <v>0</v>
      </c>
      <c r="DF31" s="17">
        <f t="shared" si="343"/>
        <v>0</v>
      </c>
      <c r="DG31" s="17">
        <f t="shared" si="343"/>
        <v>0</v>
      </c>
      <c r="DH31" s="17">
        <f t="shared" si="343"/>
        <v>0</v>
      </c>
      <c r="DI31" s="17">
        <f t="shared" si="343"/>
        <v>0</v>
      </c>
      <c r="DJ31" s="17">
        <f t="shared" si="343"/>
        <v>0</v>
      </c>
      <c r="DK31" s="17">
        <f t="shared" si="343"/>
        <v>0</v>
      </c>
      <c r="DL31" s="17">
        <f t="shared" si="343"/>
        <v>0</v>
      </c>
      <c r="DM31" s="17">
        <f t="shared" si="343"/>
        <v>0</v>
      </c>
      <c r="DN31" s="17">
        <f t="shared" si="343"/>
        <v>0</v>
      </c>
      <c r="DO31" s="17">
        <f t="shared" si="343"/>
        <v>0</v>
      </c>
      <c r="DP31" s="17">
        <f t="shared" si="343"/>
        <v>0</v>
      </c>
      <c r="DQ31" s="17">
        <f t="shared" si="343"/>
        <v>0</v>
      </c>
      <c r="DR31" s="319">
        <f t="shared" si="322"/>
        <v>0</v>
      </c>
      <c r="DS31" s="17">
        <f t="shared" si="344"/>
        <v>0</v>
      </c>
      <c r="DT31" s="17">
        <f t="shared" si="344"/>
        <v>0</v>
      </c>
      <c r="DU31" s="17">
        <f t="shared" si="344"/>
        <v>0</v>
      </c>
      <c r="DV31" s="17">
        <f t="shared" si="344"/>
        <v>0</v>
      </c>
      <c r="DW31" s="17">
        <f t="shared" si="344"/>
        <v>0</v>
      </c>
      <c r="DX31" s="17">
        <f t="shared" si="344"/>
        <v>0</v>
      </c>
      <c r="DY31" s="17">
        <f t="shared" si="344"/>
        <v>0</v>
      </c>
      <c r="DZ31" s="17">
        <f t="shared" si="344"/>
        <v>0</v>
      </c>
      <c r="EA31" s="17">
        <f t="shared" si="344"/>
        <v>0</v>
      </c>
      <c r="EB31" s="17">
        <f t="shared" si="344"/>
        <v>0</v>
      </c>
      <c r="EC31" s="17">
        <f t="shared" si="344"/>
        <v>0</v>
      </c>
      <c r="ED31" s="17">
        <f t="shared" si="344"/>
        <v>0</v>
      </c>
      <c r="EE31" s="391">
        <f t="shared" si="324"/>
        <v>0</v>
      </c>
    </row>
    <row r="32" spans="1:135" x14ac:dyDescent="0.2">
      <c r="A32" s="1"/>
      <c r="D32" s="35" t="s">
        <v>44</v>
      </c>
      <c r="E32" s="37"/>
      <c r="F32" s="17">
        <f t="shared" si="335"/>
        <v>0</v>
      </c>
      <c r="G32" s="17">
        <f t="shared" si="335"/>
        <v>0</v>
      </c>
      <c r="H32" s="17">
        <f t="shared" si="335"/>
        <v>0</v>
      </c>
      <c r="I32" s="17">
        <f t="shared" si="335"/>
        <v>0</v>
      </c>
      <c r="J32" s="17">
        <f t="shared" si="335"/>
        <v>0</v>
      </c>
      <c r="K32" s="17">
        <f t="shared" si="335"/>
        <v>0</v>
      </c>
      <c r="L32" s="17">
        <f t="shared" si="335"/>
        <v>0</v>
      </c>
      <c r="M32" s="17">
        <f t="shared" si="335"/>
        <v>0</v>
      </c>
      <c r="N32" s="17">
        <f t="shared" si="335"/>
        <v>0</v>
      </c>
      <c r="O32" s="17">
        <f t="shared" si="335"/>
        <v>0</v>
      </c>
      <c r="P32" s="17">
        <f t="shared" si="335"/>
        <v>0</v>
      </c>
      <c r="Q32" s="17">
        <f t="shared" si="335"/>
        <v>0</v>
      </c>
      <c r="R32" s="319">
        <f t="shared" si="306"/>
        <v>0</v>
      </c>
      <c r="S32" s="17">
        <v>830</v>
      </c>
      <c r="T32" s="17">
        <f t="shared" si="325"/>
        <v>0</v>
      </c>
      <c r="U32" s="17">
        <f t="shared" si="325"/>
        <v>0</v>
      </c>
      <c r="V32" s="17">
        <f t="shared" si="336"/>
        <v>0</v>
      </c>
      <c r="W32" s="17">
        <f t="shared" si="336"/>
        <v>0</v>
      </c>
      <c r="X32" s="17">
        <f t="shared" si="336"/>
        <v>0</v>
      </c>
      <c r="Y32" s="17">
        <f t="shared" si="336"/>
        <v>0</v>
      </c>
      <c r="Z32" s="17">
        <f t="shared" si="336"/>
        <v>0</v>
      </c>
      <c r="AA32" s="17">
        <f t="shared" si="336"/>
        <v>0</v>
      </c>
      <c r="AB32" s="17">
        <f t="shared" si="336"/>
        <v>0</v>
      </c>
      <c r="AC32" s="17">
        <f t="shared" si="336"/>
        <v>0</v>
      </c>
      <c r="AD32" s="17">
        <f t="shared" si="336"/>
        <v>0</v>
      </c>
      <c r="AE32" s="319">
        <f t="shared" si="308"/>
        <v>830</v>
      </c>
      <c r="AF32" s="17">
        <f t="shared" si="337"/>
        <v>0</v>
      </c>
      <c r="AG32" s="17">
        <f t="shared" si="337"/>
        <v>0</v>
      </c>
      <c r="AH32" s="17">
        <f t="shared" si="337"/>
        <v>0</v>
      </c>
      <c r="AI32" s="17">
        <f t="shared" si="337"/>
        <v>0</v>
      </c>
      <c r="AJ32" s="17">
        <f t="shared" si="337"/>
        <v>0</v>
      </c>
      <c r="AK32" s="17">
        <f t="shared" si="337"/>
        <v>0</v>
      </c>
      <c r="AL32" s="17">
        <f t="shared" si="337"/>
        <v>0</v>
      </c>
      <c r="AM32" s="17">
        <f t="shared" si="337"/>
        <v>0</v>
      </c>
      <c r="AN32" s="17">
        <f t="shared" si="337"/>
        <v>0</v>
      </c>
      <c r="AO32" s="17">
        <f t="shared" si="337"/>
        <v>0</v>
      </c>
      <c r="AP32" s="17">
        <f t="shared" si="337"/>
        <v>0</v>
      </c>
      <c r="AQ32" s="17">
        <f t="shared" si="337"/>
        <v>0</v>
      </c>
      <c r="AR32" s="319">
        <f t="shared" si="310"/>
        <v>0</v>
      </c>
      <c r="AS32" s="17">
        <f t="shared" si="338"/>
        <v>0</v>
      </c>
      <c r="AT32" s="17">
        <f t="shared" si="338"/>
        <v>0</v>
      </c>
      <c r="AU32" s="17">
        <f t="shared" si="338"/>
        <v>0</v>
      </c>
      <c r="AV32" s="17">
        <f t="shared" si="338"/>
        <v>0</v>
      </c>
      <c r="AW32" s="17">
        <f t="shared" si="338"/>
        <v>0</v>
      </c>
      <c r="AX32" s="17">
        <f t="shared" si="338"/>
        <v>0</v>
      </c>
      <c r="AY32" s="17">
        <f t="shared" si="338"/>
        <v>0</v>
      </c>
      <c r="AZ32" s="17">
        <f t="shared" si="338"/>
        <v>0</v>
      </c>
      <c r="BA32" s="17">
        <f t="shared" si="338"/>
        <v>0</v>
      </c>
      <c r="BB32" s="17">
        <f t="shared" si="338"/>
        <v>0</v>
      </c>
      <c r="BC32" s="17">
        <f t="shared" si="338"/>
        <v>0</v>
      </c>
      <c r="BD32" s="17">
        <f t="shared" si="338"/>
        <v>0</v>
      </c>
      <c r="BE32" s="319">
        <f t="shared" si="312"/>
        <v>0</v>
      </c>
      <c r="BF32" s="17">
        <f t="shared" si="339"/>
        <v>0</v>
      </c>
      <c r="BG32" s="17">
        <f t="shared" si="339"/>
        <v>0</v>
      </c>
      <c r="BH32" s="17">
        <f t="shared" si="339"/>
        <v>0</v>
      </c>
      <c r="BI32" s="17">
        <f t="shared" si="339"/>
        <v>0</v>
      </c>
      <c r="BJ32" s="17">
        <f t="shared" si="339"/>
        <v>0</v>
      </c>
      <c r="BK32" s="17">
        <f t="shared" si="339"/>
        <v>0</v>
      </c>
      <c r="BL32" s="17">
        <f t="shared" si="339"/>
        <v>0</v>
      </c>
      <c r="BM32" s="17">
        <f t="shared" si="339"/>
        <v>0</v>
      </c>
      <c r="BN32" s="17">
        <f t="shared" si="339"/>
        <v>0</v>
      </c>
      <c r="BO32" s="17">
        <f t="shared" si="339"/>
        <v>0</v>
      </c>
      <c r="BP32" s="17">
        <f t="shared" si="339"/>
        <v>0</v>
      </c>
      <c r="BQ32" s="17">
        <f t="shared" si="339"/>
        <v>0</v>
      </c>
      <c r="BR32" s="319">
        <f t="shared" si="314"/>
        <v>0</v>
      </c>
      <c r="BS32" s="17">
        <f t="shared" si="340"/>
        <v>0</v>
      </c>
      <c r="BT32" s="17">
        <f t="shared" si="340"/>
        <v>0</v>
      </c>
      <c r="BU32" s="17">
        <f t="shared" si="340"/>
        <v>0</v>
      </c>
      <c r="BV32" s="17">
        <f t="shared" si="340"/>
        <v>0</v>
      </c>
      <c r="BW32" s="17">
        <f t="shared" si="340"/>
        <v>0</v>
      </c>
      <c r="BX32" s="17">
        <f t="shared" si="340"/>
        <v>0</v>
      </c>
      <c r="BY32" s="17">
        <f t="shared" si="340"/>
        <v>0</v>
      </c>
      <c r="BZ32" s="17">
        <f t="shared" si="340"/>
        <v>0</v>
      </c>
      <c r="CA32" s="17">
        <f t="shared" si="340"/>
        <v>0</v>
      </c>
      <c r="CB32" s="17">
        <f t="shared" si="340"/>
        <v>0</v>
      </c>
      <c r="CC32" s="17">
        <f t="shared" si="340"/>
        <v>0</v>
      </c>
      <c r="CD32" s="17">
        <f t="shared" si="340"/>
        <v>0</v>
      </c>
      <c r="CE32" s="319">
        <f t="shared" si="316"/>
        <v>0</v>
      </c>
      <c r="CF32" s="17">
        <f t="shared" si="341"/>
        <v>0</v>
      </c>
      <c r="CG32" s="17">
        <f t="shared" si="341"/>
        <v>0</v>
      </c>
      <c r="CH32" s="17">
        <f t="shared" si="341"/>
        <v>0</v>
      </c>
      <c r="CI32" s="17">
        <f t="shared" si="341"/>
        <v>0</v>
      </c>
      <c r="CJ32" s="17">
        <f t="shared" si="341"/>
        <v>0</v>
      </c>
      <c r="CK32" s="17">
        <f t="shared" si="341"/>
        <v>0</v>
      </c>
      <c r="CL32" s="17">
        <f t="shared" si="341"/>
        <v>0</v>
      </c>
      <c r="CM32" s="17">
        <f t="shared" si="341"/>
        <v>0</v>
      </c>
      <c r="CN32" s="17">
        <f t="shared" si="341"/>
        <v>0</v>
      </c>
      <c r="CO32" s="17">
        <f t="shared" si="341"/>
        <v>0</v>
      </c>
      <c r="CP32" s="17">
        <f t="shared" si="341"/>
        <v>0</v>
      </c>
      <c r="CQ32" s="17">
        <f t="shared" si="341"/>
        <v>0</v>
      </c>
      <c r="CR32" s="319">
        <f t="shared" si="318"/>
        <v>0</v>
      </c>
      <c r="CS32" s="17">
        <f t="shared" si="342"/>
        <v>0</v>
      </c>
      <c r="CT32" s="17">
        <f t="shared" si="342"/>
        <v>0</v>
      </c>
      <c r="CU32" s="17">
        <f t="shared" si="342"/>
        <v>0</v>
      </c>
      <c r="CV32" s="17">
        <f t="shared" si="342"/>
        <v>0</v>
      </c>
      <c r="CW32" s="17">
        <f t="shared" si="342"/>
        <v>0</v>
      </c>
      <c r="CX32" s="17">
        <f t="shared" si="342"/>
        <v>0</v>
      </c>
      <c r="CY32" s="17">
        <f t="shared" si="342"/>
        <v>0</v>
      </c>
      <c r="CZ32" s="17">
        <f t="shared" si="342"/>
        <v>0</v>
      </c>
      <c r="DA32" s="17">
        <f t="shared" si="342"/>
        <v>0</v>
      </c>
      <c r="DB32" s="17">
        <f t="shared" si="342"/>
        <v>0</v>
      </c>
      <c r="DC32" s="17">
        <f t="shared" si="342"/>
        <v>0</v>
      </c>
      <c r="DD32" s="17">
        <f t="shared" si="342"/>
        <v>0</v>
      </c>
      <c r="DE32" s="319">
        <f t="shared" si="320"/>
        <v>0</v>
      </c>
      <c r="DF32" s="17">
        <f t="shared" si="343"/>
        <v>0</v>
      </c>
      <c r="DG32" s="17">
        <f t="shared" si="343"/>
        <v>0</v>
      </c>
      <c r="DH32" s="17">
        <f t="shared" si="343"/>
        <v>0</v>
      </c>
      <c r="DI32" s="17">
        <f t="shared" si="343"/>
        <v>0</v>
      </c>
      <c r="DJ32" s="17">
        <f t="shared" si="343"/>
        <v>0</v>
      </c>
      <c r="DK32" s="17">
        <f t="shared" si="343"/>
        <v>0</v>
      </c>
      <c r="DL32" s="17">
        <f t="shared" si="343"/>
        <v>0</v>
      </c>
      <c r="DM32" s="17">
        <f t="shared" si="343"/>
        <v>0</v>
      </c>
      <c r="DN32" s="17">
        <f t="shared" si="343"/>
        <v>0</v>
      </c>
      <c r="DO32" s="17">
        <f t="shared" si="343"/>
        <v>0</v>
      </c>
      <c r="DP32" s="17">
        <f t="shared" si="343"/>
        <v>0</v>
      </c>
      <c r="DQ32" s="17">
        <f t="shared" si="343"/>
        <v>0</v>
      </c>
      <c r="DR32" s="319">
        <f t="shared" si="322"/>
        <v>0</v>
      </c>
      <c r="DS32" s="17">
        <f t="shared" si="344"/>
        <v>0</v>
      </c>
      <c r="DT32" s="17">
        <f t="shared" si="344"/>
        <v>0</v>
      </c>
      <c r="DU32" s="17">
        <f t="shared" si="344"/>
        <v>0</v>
      </c>
      <c r="DV32" s="17">
        <f t="shared" si="344"/>
        <v>0</v>
      </c>
      <c r="DW32" s="17">
        <f t="shared" si="344"/>
        <v>0</v>
      </c>
      <c r="DX32" s="17">
        <f t="shared" si="344"/>
        <v>0</v>
      </c>
      <c r="DY32" s="17">
        <f t="shared" si="344"/>
        <v>0</v>
      </c>
      <c r="DZ32" s="17">
        <f t="shared" si="344"/>
        <v>0</v>
      </c>
      <c r="EA32" s="17">
        <f t="shared" si="344"/>
        <v>0</v>
      </c>
      <c r="EB32" s="17">
        <f t="shared" si="344"/>
        <v>0</v>
      </c>
      <c r="EC32" s="17">
        <f t="shared" si="344"/>
        <v>0</v>
      </c>
      <c r="ED32" s="17">
        <f t="shared" si="344"/>
        <v>0</v>
      </c>
      <c r="EE32" s="391">
        <f t="shared" si="324"/>
        <v>0</v>
      </c>
    </row>
    <row r="33" spans="1:135" x14ac:dyDescent="0.2">
      <c r="A33" s="1"/>
      <c r="D33" s="35" t="s">
        <v>44</v>
      </c>
      <c r="E33" s="37"/>
      <c r="F33" s="17">
        <f t="shared" si="335"/>
        <v>0</v>
      </c>
      <c r="G33" s="17">
        <f t="shared" si="335"/>
        <v>0</v>
      </c>
      <c r="H33" s="17">
        <f t="shared" si="335"/>
        <v>0</v>
      </c>
      <c r="I33" s="17">
        <f t="shared" si="335"/>
        <v>0</v>
      </c>
      <c r="J33" s="17">
        <f t="shared" si="335"/>
        <v>0</v>
      </c>
      <c r="K33" s="17">
        <f t="shared" si="335"/>
        <v>0</v>
      </c>
      <c r="L33" s="17">
        <f t="shared" si="335"/>
        <v>0</v>
      </c>
      <c r="M33" s="17">
        <f t="shared" si="335"/>
        <v>0</v>
      </c>
      <c r="N33" s="17">
        <f t="shared" si="335"/>
        <v>0</v>
      </c>
      <c r="O33" s="17">
        <f t="shared" si="335"/>
        <v>0</v>
      </c>
      <c r="P33" s="17">
        <f t="shared" si="335"/>
        <v>0</v>
      </c>
      <c r="Q33" s="17">
        <f t="shared" si="335"/>
        <v>0</v>
      </c>
      <c r="R33" s="319">
        <f t="shared" si="306"/>
        <v>0</v>
      </c>
      <c r="S33" s="17">
        <v>2030</v>
      </c>
      <c r="T33" s="17">
        <f t="shared" si="325"/>
        <v>0</v>
      </c>
      <c r="U33" s="17">
        <f t="shared" si="325"/>
        <v>0</v>
      </c>
      <c r="V33" s="17">
        <f t="shared" si="336"/>
        <v>0</v>
      </c>
      <c r="W33" s="17">
        <f t="shared" si="336"/>
        <v>0</v>
      </c>
      <c r="X33" s="17">
        <f t="shared" si="336"/>
        <v>0</v>
      </c>
      <c r="Y33" s="17">
        <f t="shared" si="336"/>
        <v>0</v>
      </c>
      <c r="Z33" s="17">
        <f t="shared" si="336"/>
        <v>0</v>
      </c>
      <c r="AA33" s="17">
        <f t="shared" si="336"/>
        <v>0</v>
      </c>
      <c r="AB33" s="17">
        <f t="shared" si="336"/>
        <v>0</v>
      </c>
      <c r="AC33" s="17">
        <f t="shared" si="336"/>
        <v>0</v>
      </c>
      <c r="AD33" s="17">
        <f t="shared" si="336"/>
        <v>0</v>
      </c>
      <c r="AE33" s="319">
        <f t="shared" si="308"/>
        <v>2030</v>
      </c>
      <c r="AF33" s="17">
        <f t="shared" si="337"/>
        <v>0</v>
      </c>
      <c r="AG33" s="17">
        <f t="shared" si="337"/>
        <v>0</v>
      </c>
      <c r="AH33" s="17">
        <f t="shared" si="337"/>
        <v>0</v>
      </c>
      <c r="AI33" s="17">
        <f t="shared" si="337"/>
        <v>0</v>
      </c>
      <c r="AJ33" s="17">
        <f t="shared" si="337"/>
        <v>0</v>
      </c>
      <c r="AK33" s="17">
        <f t="shared" si="337"/>
        <v>0</v>
      </c>
      <c r="AL33" s="17">
        <f t="shared" si="337"/>
        <v>0</v>
      </c>
      <c r="AM33" s="17">
        <f t="shared" si="337"/>
        <v>0</v>
      </c>
      <c r="AN33" s="17">
        <f t="shared" si="337"/>
        <v>0</v>
      </c>
      <c r="AO33" s="17">
        <f t="shared" si="337"/>
        <v>0</v>
      </c>
      <c r="AP33" s="17">
        <f t="shared" si="337"/>
        <v>0</v>
      </c>
      <c r="AQ33" s="17">
        <f t="shared" si="337"/>
        <v>0</v>
      </c>
      <c r="AR33" s="319">
        <f t="shared" si="310"/>
        <v>0</v>
      </c>
      <c r="AS33" s="17">
        <f t="shared" si="338"/>
        <v>0</v>
      </c>
      <c r="AT33" s="17">
        <f t="shared" si="338"/>
        <v>0</v>
      </c>
      <c r="AU33" s="17">
        <f t="shared" si="338"/>
        <v>0</v>
      </c>
      <c r="AV33" s="17">
        <f t="shared" si="338"/>
        <v>0</v>
      </c>
      <c r="AW33" s="17">
        <f t="shared" si="338"/>
        <v>0</v>
      </c>
      <c r="AX33" s="17">
        <f t="shared" si="338"/>
        <v>0</v>
      </c>
      <c r="AY33" s="17">
        <f t="shared" si="338"/>
        <v>0</v>
      </c>
      <c r="AZ33" s="17">
        <f t="shared" si="338"/>
        <v>0</v>
      </c>
      <c r="BA33" s="17">
        <f t="shared" si="338"/>
        <v>0</v>
      </c>
      <c r="BB33" s="17">
        <f t="shared" si="338"/>
        <v>0</v>
      </c>
      <c r="BC33" s="17">
        <f t="shared" si="338"/>
        <v>0</v>
      </c>
      <c r="BD33" s="17">
        <f t="shared" si="338"/>
        <v>0</v>
      </c>
      <c r="BE33" s="319">
        <f t="shared" si="312"/>
        <v>0</v>
      </c>
      <c r="BF33" s="17">
        <f t="shared" si="339"/>
        <v>0</v>
      </c>
      <c r="BG33" s="17">
        <f t="shared" si="339"/>
        <v>0</v>
      </c>
      <c r="BH33" s="17">
        <f t="shared" si="339"/>
        <v>0</v>
      </c>
      <c r="BI33" s="17">
        <f t="shared" si="339"/>
        <v>0</v>
      </c>
      <c r="BJ33" s="17">
        <f t="shared" si="339"/>
        <v>0</v>
      </c>
      <c r="BK33" s="17">
        <f t="shared" si="339"/>
        <v>0</v>
      </c>
      <c r="BL33" s="17">
        <f t="shared" si="339"/>
        <v>0</v>
      </c>
      <c r="BM33" s="17">
        <f t="shared" si="339"/>
        <v>0</v>
      </c>
      <c r="BN33" s="17">
        <f t="shared" si="339"/>
        <v>0</v>
      </c>
      <c r="BO33" s="17">
        <f t="shared" si="339"/>
        <v>0</v>
      </c>
      <c r="BP33" s="17">
        <f t="shared" si="339"/>
        <v>0</v>
      </c>
      <c r="BQ33" s="17">
        <f t="shared" si="339"/>
        <v>0</v>
      </c>
      <c r="BR33" s="319">
        <f t="shared" si="314"/>
        <v>0</v>
      </c>
      <c r="BS33" s="17">
        <f t="shared" si="340"/>
        <v>0</v>
      </c>
      <c r="BT33" s="17">
        <f t="shared" si="340"/>
        <v>0</v>
      </c>
      <c r="BU33" s="17">
        <f t="shared" si="340"/>
        <v>0</v>
      </c>
      <c r="BV33" s="17">
        <f t="shared" si="340"/>
        <v>0</v>
      </c>
      <c r="BW33" s="17">
        <f t="shared" si="340"/>
        <v>0</v>
      </c>
      <c r="BX33" s="17">
        <f t="shared" si="340"/>
        <v>0</v>
      </c>
      <c r="BY33" s="17">
        <f t="shared" si="340"/>
        <v>0</v>
      </c>
      <c r="BZ33" s="17">
        <f t="shared" si="340"/>
        <v>0</v>
      </c>
      <c r="CA33" s="17">
        <f t="shared" si="340"/>
        <v>0</v>
      </c>
      <c r="CB33" s="17">
        <f t="shared" si="340"/>
        <v>0</v>
      </c>
      <c r="CC33" s="17">
        <f t="shared" si="340"/>
        <v>0</v>
      </c>
      <c r="CD33" s="17">
        <f t="shared" si="340"/>
        <v>0</v>
      </c>
      <c r="CE33" s="319">
        <f t="shared" si="316"/>
        <v>0</v>
      </c>
      <c r="CF33" s="17">
        <f t="shared" si="341"/>
        <v>0</v>
      </c>
      <c r="CG33" s="17">
        <f t="shared" si="341"/>
        <v>0</v>
      </c>
      <c r="CH33" s="17">
        <f t="shared" si="341"/>
        <v>0</v>
      </c>
      <c r="CI33" s="17">
        <f t="shared" si="341"/>
        <v>0</v>
      </c>
      <c r="CJ33" s="17">
        <f t="shared" si="341"/>
        <v>0</v>
      </c>
      <c r="CK33" s="17">
        <f t="shared" si="341"/>
        <v>0</v>
      </c>
      <c r="CL33" s="17">
        <f t="shared" si="341"/>
        <v>0</v>
      </c>
      <c r="CM33" s="17">
        <f t="shared" si="341"/>
        <v>0</v>
      </c>
      <c r="CN33" s="17">
        <f t="shared" si="341"/>
        <v>0</v>
      </c>
      <c r="CO33" s="17">
        <f t="shared" si="341"/>
        <v>0</v>
      </c>
      <c r="CP33" s="17">
        <f t="shared" si="341"/>
        <v>0</v>
      </c>
      <c r="CQ33" s="17">
        <f t="shared" si="341"/>
        <v>0</v>
      </c>
      <c r="CR33" s="319">
        <f t="shared" si="318"/>
        <v>0</v>
      </c>
      <c r="CS33" s="17">
        <f t="shared" si="342"/>
        <v>0</v>
      </c>
      <c r="CT33" s="17">
        <f t="shared" si="342"/>
        <v>0</v>
      </c>
      <c r="CU33" s="17">
        <f t="shared" si="342"/>
        <v>0</v>
      </c>
      <c r="CV33" s="17">
        <f t="shared" si="342"/>
        <v>0</v>
      </c>
      <c r="CW33" s="17">
        <f t="shared" si="342"/>
        <v>0</v>
      </c>
      <c r="CX33" s="17">
        <f t="shared" si="342"/>
        <v>0</v>
      </c>
      <c r="CY33" s="17">
        <f t="shared" si="342"/>
        <v>0</v>
      </c>
      <c r="CZ33" s="17">
        <f t="shared" si="342"/>
        <v>0</v>
      </c>
      <c r="DA33" s="17">
        <f t="shared" si="342"/>
        <v>0</v>
      </c>
      <c r="DB33" s="17">
        <f t="shared" si="342"/>
        <v>0</v>
      </c>
      <c r="DC33" s="17">
        <f t="shared" si="342"/>
        <v>0</v>
      </c>
      <c r="DD33" s="17">
        <f t="shared" si="342"/>
        <v>0</v>
      </c>
      <c r="DE33" s="319">
        <f t="shared" si="320"/>
        <v>0</v>
      </c>
      <c r="DF33" s="17">
        <f t="shared" si="343"/>
        <v>0</v>
      </c>
      <c r="DG33" s="17">
        <f t="shared" si="343"/>
        <v>0</v>
      </c>
      <c r="DH33" s="17">
        <f t="shared" si="343"/>
        <v>0</v>
      </c>
      <c r="DI33" s="17">
        <f t="shared" si="343"/>
        <v>0</v>
      </c>
      <c r="DJ33" s="17">
        <f t="shared" si="343"/>
        <v>0</v>
      </c>
      <c r="DK33" s="17">
        <f t="shared" si="343"/>
        <v>0</v>
      </c>
      <c r="DL33" s="17">
        <f t="shared" si="343"/>
        <v>0</v>
      </c>
      <c r="DM33" s="17">
        <f t="shared" si="343"/>
        <v>0</v>
      </c>
      <c r="DN33" s="17">
        <f t="shared" si="343"/>
        <v>0</v>
      </c>
      <c r="DO33" s="17">
        <f t="shared" si="343"/>
        <v>0</v>
      </c>
      <c r="DP33" s="17">
        <f t="shared" si="343"/>
        <v>0</v>
      </c>
      <c r="DQ33" s="17">
        <f t="shared" si="343"/>
        <v>0</v>
      </c>
      <c r="DR33" s="319">
        <f t="shared" si="322"/>
        <v>0</v>
      </c>
      <c r="DS33" s="17">
        <f t="shared" si="344"/>
        <v>0</v>
      </c>
      <c r="DT33" s="17">
        <f t="shared" si="344"/>
        <v>0</v>
      </c>
      <c r="DU33" s="17">
        <f t="shared" si="344"/>
        <v>0</v>
      </c>
      <c r="DV33" s="17">
        <f t="shared" si="344"/>
        <v>0</v>
      </c>
      <c r="DW33" s="17">
        <f t="shared" si="344"/>
        <v>0</v>
      </c>
      <c r="DX33" s="17">
        <f t="shared" si="344"/>
        <v>0</v>
      </c>
      <c r="DY33" s="17">
        <f t="shared" si="344"/>
        <v>0</v>
      </c>
      <c r="DZ33" s="17">
        <f t="shared" si="344"/>
        <v>0</v>
      </c>
      <c r="EA33" s="17">
        <f t="shared" si="344"/>
        <v>0</v>
      </c>
      <c r="EB33" s="17">
        <f t="shared" si="344"/>
        <v>0</v>
      </c>
      <c r="EC33" s="17">
        <f t="shared" si="344"/>
        <v>0</v>
      </c>
      <c r="ED33" s="17">
        <f t="shared" si="344"/>
        <v>0</v>
      </c>
      <c r="EE33" s="391">
        <f t="shared" si="324"/>
        <v>0</v>
      </c>
    </row>
    <row r="34" spans="1:135" x14ac:dyDescent="0.2">
      <c r="A34" s="1"/>
      <c r="D34" s="2" t="s">
        <v>41</v>
      </c>
      <c r="E34" s="41"/>
      <c r="F34" s="17">
        <f t="shared" ref="F34:Q34" si="355">SUM(F9:F33)</f>
        <v>7945</v>
      </c>
      <c r="G34" s="17">
        <f t="shared" si="355"/>
        <v>7945</v>
      </c>
      <c r="H34" s="17">
        <f t="shared" si="355"/>
        <v>7945</v>
      </c>
      <c r="I34" s="17">
        <f t="shared" si="355"/>
        <v>7945</v>
      </c>
      <c r="J34" s="17">
        <f t="shared" si="355"/>
        <v>7945</v>
      </c>
      <c r="K34" s="17">
        <f t="shared" si="355"/>
        <v>7945</v>
      </c>
      <c r="L34" s="17">
        <f t="shared" si="355"/>
        <v>7945</v>
      </c>
      <c r="M34" s="17">
        <f t="shared" si="355"/>
        <v>7945</v>
      </c>
      <c r="N34" s="17">
        <f t="shared" si="355"/>
        <v>7945</v>
      </c>
      <c r="O34" s="17">
        <f t="shared" si="355"/>
        <v>7945</v>
      </c>
      <c r="P34" s="17">
        <f t="shared" si="355"/>
        <v>7945</v>
      </c>
      <c r="Q34" s="17">
        <f t="shared" si="355"/>
        <v>7945</v>
      </c>
      <c r="R34" s="319">
        <f t="shared" ref="R34:R36" si="356">SUM(F34:Q34)</f>
        <v>95340</v>
      </c>
      <c r="S34" s="17">
        <f t="shared" ref="S34:AD34" si="357">SUM(S9:S33)</f>
        <v>11635</v>
      </c>
      <c r="T34" s="17">
        <f t="shared" si="357"/>
        <v>7810</v>
      </c>
      <c r="U34" s="17">
        <f t="shared" si="357"/>
        <v>7810</v>
      </c>
      <c r="V34" s="17">
        <f t="shared" si="357"/>
        <v>6230</v>
      </c>
      <c r="W34" s="17">
        <f t="shared" si="357"/>
        <v>6230</v>
      </c>
      <c r="X34" s="17">
        <f t="shared" si="357"/>
        <v>6230</v>
      </c>
      <c r="Y34" s="17">
        <f t="shared" si="357"/>
        <v>6230</v>
      </c>
      <c r="Z34" s="17">
        <f t="shared" si="357"/>
        <v>6230</v>
      </c>
      <c r="AA34" s="17">
        <f t="shared" si="357"/>
        <v>6230</v>
      </c>
      <c r="AB34" s="17">
        <f t="shared" si="357"/>
        <v>6230</v>
      </c>
      <c r="AC34" s="17">
        <f t="shared" si="357"/>
        <v>6230</v>
      </c>
      <c r="AD34" s="17">
        <f t="shared" si="357"/>
        <v>6230</v>
      </c>
      <c r="AE34" s="319">
        <f t="shared" ref="AE34:AE36" si="358">SUM(S34:AD34)</f>
        <v>83325</v>
      </c>
      <c r="AF34" s="17">
        <f t="shared" ref="AF34:AQ34" si="359">SUM(AF9:AF33)</f>
        <v>6365</v>
      </c>
      <c r="AG34" s="17">
        <f t="shared" si="359"/>
        <v>6365</v>
      </c>
      <c r="AH34" s="17">
        <f t="shared" si="359"/>
        <v>6365</v>
      </c>
      <c r="AI34" s="17">
        <f t="shared" si="359"/>
        <v>6365</v>
      </c>
      <c r="AJ34" s="17">
        <f t="shared" si="359"/>
        <v>6365</v>
      </c>
      <c r="AK34" s="17">
        <f t="shared" si="359"/>
        <v>6365</v>
      </c>
      <c r="AL34" s="17">
        <f t="shared" si="359"/>
        <v>6365</v>
      </c>
      <c r="AM34" s="17">
        <f t="shared" si="359"/>
        <v>6365</v>
      </c>
      <c r="AN34" s="17">
        <f t="shared" si="359"/>
        <v>6365</v>
      </c>
      <c r="AO34" s="17">
        <f t="shared" si="359"/>
        <v>6365</v>
      </c>
      <c r="AP34" s="17">
        <f t="shared" si="359"/>
        <v>6365</v>
      </c>
      <c r="AQ34" s="17">
        <f t="shared" si="359"/>
        <v>6365</v>
      </c>
      <c r="AR34" s="319">
        <f t="shared" ref="AR34" si="360">SUM(AF34:AQ34)</f>
        <v>76380</v>
      </c>
      <c r="AS34" s="17">
        <f t="shared" ref="AS34:BD34" si="361">SUM(AS9:AS33)</f>
        <v>6365</v>
      </c>
      <c r="AT34" s="17">
        <f t="shared" si="361"/>
        <v>6365</v>
      </c>
      <c r="AU34" s="17">
        <f t="shared" si="361"/>
        <v>6365</v>
      </c>
      <c r="AV34" s="17">
        <f t="shared" si="361"/>
        <v>6365</v>
      </c>
      <c r="AW34" s="17">
        <f t="shared" si="361"/>
        <v>6365</v>
      </c>
      <c r="AX34" s="17">
        <f t="shared" si="361"/>
        <v>6365</v>
      </c>
      <c r="AY34" s="17">
        <f t="shared" si="361"/>
        <v>6365</v>
      </c>
      <c r="AZ34" s="17">
        <f t="shared" si="361"/>
        <v>6365</v>
      </c>
      <c r="BA34" s="17">
        <f t="shared" si="361"/>
        <v>6365</v>
      </c>
      <c r="BB34" s="17">
        <f t="shared" si="361"/>
        <v>6365</v>
      </c>
      <c r="BC34" s="17">
        <f t="shared" si="361"/>
        <v>6365</v>
      </c>
      <c r="BD34" s="17">
        <f t="shared" si="361"/>
        <v>6365</v>
      </c>
      <c r="BE34" s="319">
        <f t="shared" ref="BE34" si="362">SUM(AS34:BD34)</f>
        <v>76380</v>
      </c>
      <c r="BF34" s="17">
        <f t="shared" ref="BF34:BQ34" si="363">SUM(BF9:BF33)</f>
        <v>6365</v>
      </c>
      <c r="BG34" s="17">
        <f t="shared" si="363"/>
        <v>6365</v>
      </c>
      <c r="BH34" s="17">
        <f t="shared" si="363"/>
        <v>6365</v>
      </c>
      <c r="BI34" s="17">
        <f t="shared" si="363"/>
        <v>6365</v>
      </c>
      <c r="BJ34" s="17">
        <f t="shared" si="363"/>
        <v>6365</v>
      </c>
      <c r="BK34" s="17">
        <f t="shared" si="363"/>
        <v>6365</v>
      </c>
      <c r="BL34" s="17">
        <f t="shared" si="363"/>
        <v>6365</v>
      </c>
      <c r="BM34" s="17">
        <f t="shared" si="363"/>
        <v>6365</v>
      </c>
      <c r="BN34" s="17">
        <f t="shared" si="363"/>
        <v>6365</v>
      </c>
      <c r="BO34" s="17">
        <f t="shared" si="363"/>
        <v>6365</v>
      </c>
      <c r="BP34" s="17">
        <f t="shared" si="363"/>
        <v>6365</v>
      </c>
      <c r="BQ34" s="17">
        <f t="shared" si="363"/>
        <v>6365</v>
      </c>
      <c r="BR34" s="319">
        <f t="shared" ref="BR34" si="364">SUM(BF34:BQ34)</f>
        <v>76380</v>
      </c>
      <c r="BS34" s="17">
        <f t="shared" ref="BS34:CD34" si="365">SUM(BS9:BS33)</f>
        <v>6365</v>
      </c>
      <c r="BT34" s="17">
        <f t="shared" si="365"/>
        <v>6365</v>
      </c>
      <c r="BU34" s="17">
        <f t="shared" si="365"/>
        <v>6365</v>
      </c>
      <c r="BV34" s="17">
        <f t="shared" si="365"/>
        <v>6365</v>
      </c>
      <c r="BW34" s="17">
        <f t="shared" si="365"/>
        <v>6365</v>
      </c>
      <c r="BX34" s="17">
        <f t="shared" si="365"/>
        <v>6365</v>
      </c>
      <c r="BY34" s="17">
        <f t="shared" si="365"/>
        <v>6365</v>
      </c>
      <c r="BZ34" s="17">
        <f t="shared" si="365"/>
        <v>6365</v>
      </c>
      <c r="CA34" s="17">
        <f t="shared" si="365"/>
        <v>6365</v>
      </c>
      <c r="CB34" s="17">
        <f t="shared" si="365"/>
        <v>6365</v>
      </c>
      <c r="CC34" s="17">
        <f t="shared" si="365"/>
        <v>6365</v>
      </c>
      <c r="CD34" s="17">
        <f t="shared" si="365"/>
        <v>6365</v>
      </c>
      <c r="CE34" s="319">
        <f t="shared" ref="CE34" si="366">SUM(BS34:CD34)</f>
        <v>76380</v>
      </c>
      <c r="CF34" s="17">
        <f t="shared" ref="CF34:CQ34" si="367">SUM(CF9:CF33)</f>
        <v>6365</v>
      </c>
      <c r="CG34" s="17">
        <f t="shared" si="367"/>
        <v>6365</v>
      </c>
      <c r="CH34" s="17">
        <f t="shared" si="367"/>
        <v>6365</v>
      </c>
      <c r="CI34" s="17">
        <f t="shared" si="367"/>
        <v>6365</v>
      </c>
      <c r="CJ34" s="17">
        <f t="shared" si="367"/>
        <v>6365</v>
      </c>
      <c r="CK34" s="17">
        <f t="shared" si="367"/>
        <v>6365</v>
      </c>
      <c r="CL34" s="17">
        <f t="shared" si="367"/>
        <v>6365</v>
      </c>
      <c r="CM34" s="17">
        <f t="shared" si="367"/>
        <v>6365</v>
      </c>
      <c r="CN34" s="17">
        <f t="shared" si="367"/>
        <v>6365</v>
      </c>
      <c r="CO34" s="17">
        <f t="shared" si="367"/>
        <v>6365</v>
      </c>
      <c r="CP34" s="17">
        <f t="shared" si="367"/>
        <v>6365</v>
      </c>
      <c r="CQ34" s="17">
        <f t="shared" si="367"/>
        <v>6365</v>
      </c>
      <c r="CR34" s="319">
        <f t="shared" ref="CR34" si="368">SUM(CF34:CQ34)</f>
        <v>76380</v>
      </c>
      <c r="CS34" s="17">
        <f t="shared" ref="CS34:DD34" si="369">SUM(CS9:CS33)</f>
        <v>6365</v>
      </c>
      <c r="CT34" s="17">
        <f t="shared" si="369"/>
        <v>6365</v>
      </c>
      <c r="CU34" s="17">
        <f t="shared" si="369"/>
        <v>6365</v>
      </c>
      <c r="CV34" s="17">
        <f t="shared" si="369"/>
        <v>6365</v>
      </c>
      <c r="CW34" s="17">
        <f t="shared" si="369"/>
        <v>6365</v>
      </c>
      <c r="CX34" s="17">
        <f t="shared" si="369"/>
        <v>6365</v>
      </c>
      <c r="CY34" s="17">
        <f t="shared" si="369"/>
        <v>6365</v>
      </c>
      <c r="CZ34" s="17">
        <f t="shared" si="369"/>
        <v>6365</v>
      </c>
      <c r="DA34" s="17">
        <f t="shared" si="369"/>
        <v>6365</v>
      </c>
      <c r="DB34" s="17">
        <f t="shared" si="369"/>
        <v>6365</v>
      </c>
      <c r="DC34" s="17">
        <f t="shared" si="369"/>
        <v>6365</v>
      </c>
      <c r="DD34" s="17">
        <f t="shared" si="369"/>
        <v>6365</v>
      </c>
      <c r="DE34" s="319">
        <f t="shared" ref="DE34" si="370">SUM(CS34:DD34)</f>
        <v>76380</v>
      </c>
      <c r="DF34" s="17">
        <f t="shared" ref="DF34:DQ34" si="371">SUM(DF9:DF33)</f>
        <v>6365</v>
      </c>
      <c r="DG34" s="17">
        <f t="shared" si="371"/>
        <v>6365</v>
      </c>
      <c r="DH34" s="17">
        <f t="shared" si="371"/>
        <v>6365</v>
      </c>
      <c r="DI34" s="17">
        <f t="shared" si="371"/>
        <v>6365</v>
      </c>
      <c r="DJ34" s="17">
        <f t="shared" si="371"/>
        <v>6365</v>
      </c>
      <c r="DK34" s="17">
        <f t="shared" si="371"/>
        <v>6365</v>
      </c>
      <c r="DL34" s="17">
        <f t="shared" si="371"/>
        <v>6365</v>
      </c>
      <c r="DM34" s="17">
        <f t="shared" si="371"/>
        <v>6365</v>
      </c>
      <c r="DN34" s="17">
        <f t="shared" si="371"/>
        <v>6365</v>
      </c>
      <c r="DO34" s="17">
        <f t="shared" si="371"/>
        <v>6365</v>
      </c>
      <c r="DP34" s="17">
        <f t="shared" si="371"/>
        <v>6365</v>
      </c>
      <c r="DQ34" s="17">
        <f t="shared" si="371"/>
        <v>6365</v>
      </c>
      <c r="DR34" s="319">
        <f t="shared" ref="DR34" si="372">SUM(DF34:DQ34)</f>
        <v>76380</v>
      </c>
      <c r="DS34" s="17">
        <f t="shared" ref="DS34:ED34" si="373">SUM(DS9:DS33)</f>
        <v>6365</v>
      </c>
      <c r="DT34" s="17">
        <f t="shared" si="373"/>
        <v>6365</v>
      </c>
      <c r="DU34" s="17">
        <f t="shared" si="373"/>
        <v>6365</v>
      </c>
      <c r="DV34" s="17">
        <f t="shared" si="373"/>
        <v>6365</v>
      </c>
      <c r="DW34" s="17">
        <f t="shared" si="373"/>
        <v>6365</v>
      </c>
      <c r="DX34" s="17">
        <f t="shared" si="373"/>
        <v>6365</v>
      </c>
      <c r="DY34" s="17">
        <f t="shared" si="373"/>
        <v>6365</v>
      </c>
      <c r="DZ34" s="17">
        <f t="shared" si="373"/>
        <v>6365</v>
      </c>
      <c r="EA34" s="17">
        <f t="shared" si="373"/>
        <v>6365</v>
      </c>
      <c r="EB34" s="17">
        <f t="shared" si="373"/>
        <v>6365</v>
      </c>
      <c r="EC34" s="17">
        <f t="shared" si="373"/>
        <v>6365</v>
      </c>
      <c r="ED34" s="17">
        <f t="shared" si="373"/>
        <v>6365</v>
      </c>
      <c r="EE34" s="391">
        <f t="shared" ref="EE34" si="374">SUM(DS34:ED34)</f>
        <v>76380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375">F6-F34</f>
        <v>48747</v>
      </c>
      <c r="G36" s="17">
        <f t="shared" si="375"/>
        <v>47015</v>
      </c>
      <c r="H36" s="17">
        <f t="shared" si="375"/>
        <v>45515</v>
      </c>
      <c r="I36" s="17">
        <f t="shared" si="375"/>
        <v>51247</v>
      </c>
      <c r="J36" s="17">
        <f t="shared" si="375"/>
        <v>49515</v>
      </c>
      <c r="K36" s="17">
        <f t="shared" si="375"/>
        <v>46215</v>
      </c>
      <c r="L36" s="17">
        <f t="shared" si="375"/>
        <v>46215</v>
      </c>
      <c r="M36" s="17">
        <f t="shared" si="375"/>
        <v>46215</v>
      </c>
      <c r="N36" s="17">
        <f t="shared" si="375"/>
        <v>46515</v>
      </c>
      <c r="O36" s="17">
        <f t="shared" si="375"/>
        <v>44615</v>
      </c>
      <c r="P36" s="17">
        <f t="shared" si="375"/>
        <v>46815</v>
      </c>
      <c r="Q36" s="17">
        <f t="shared" si="375"/>
        <v>46815</v>
      </c>
      <c r="R36" s="319">
        <f t="shared" si="356"/>
        <v>565444</v>
      </c>
      <c r="S36" s="17">
        <f t="shared" ref="S36:AD36" si="376">S6-S34</f>
        <v>40925</v>
      </c>
      <c r="T36" s="17">
        <f t="shared" si="376"/>
        <v>46375</v>
      </c>
      <c r="U36" s="17">
        <f t="shared" si="376"/>
        <v>46775</v>
      </c>
      <c r="V36" s="17">
        <f t="shared" si="376"/>
        <v>48355</v>
      </c>
      <c r="W36" s="17">
        <f t="shared" si="376"/>
        <v>48355</v>
      </c>
      <c r="X36" s="17">
        <f t="shared" si="376"/>
        <v>48355</v>
      </c>
      <c r="Y36" s="17">
        <f t="shared" si="376"/>
        <v>48355</v>
      </c>
      <c r="Z36" s="17">
        <f t="shared" si="376"/>
        <v>48355</v>
      </c>
      <c r="AA36" s="17">
        <f t="shared" si="376"/>
        <v>48355</v>
      </c>
      <c r="AB36" s="17">
        <f t="shared" si="376"/>
        <v>48355</v>
      </c>
      <c r="AC36" s="17">
        <f t="shared" si="376"/>
        <v>48355</v>
      </c>
      <c r="AD36" s="17">
        <f t="shared" si="376"/>
        <v>48355</v>
      </c>
      <c r="AE36" s="319">
        <f t="shared" si="358"/>
        <v>569270</v>
      </c>
      <c r="AF36" s="17">
        <f t="shared" ref="AF36:AQ36" si="377">AF6-AF34</f>
        <v>48220</v>
      </c>
      <c r="AG36" s="17">
        <f t="shared" si="377"/>
        <v>48220</v>
      </c>
      <c r="AH36" s="17">
        <f t="shared" si="377"/>
        <v>48220</v>
      </c>
      <c r="AI36" s="17">
        <f t="shared" si="377"/>
        <v>48220</v>
      </c>
      <c r="AJ36" s="17">
        <f t="shared" si="377"/>
        <v>48220</v>
      </c>
      <c r="AK36" s="17">
        <f t="shared" si="377"/>
        <v>48220</v>
      </c>
      <c r="AL36" s="17">
        <f t="shared" si="377"/>
        <v>48220</v>
      </c>
      <c r="AM36" s="17">
        <f t="shared" si="377"/>
        <v>48220</v>
      </c>
      <c r="AN36" s="17">
        <f t="shared" si="377"/>
        <v>48220</v>
      </c>
      <c r="AO36" s="17">
        <f t="shared" si="377"/>
        <v>48220</v>
      </c>
      <c r="AP36" s="17">
        <f t="shared" si="377"/>
        <v>48220</v>
      </c>
      <c r="AQ36" s="17">
        <f t="shared" si="377"/>
        <v>48220</v>
      </c>
      <c r="AR36" s="319">
        <f t="shared" ref="AR36" si="378">SUM(AF36:AQ36)</f>
        <v>578640</v>
      </c>
      <c r="AS36" s="17">
        <f t="shared" ref="AS36:BD36" si="379">AS6-AS34</f>
        <v>48220</v>
      </c>
      <c r="AT36" s="17">
        <f t="shared" si="379"/>
        <v>48220</v>
      </c>
      <c r="AU36" s="17">
        <f t="shared" si="379"/>
        <v>48220</v>
      </c>
      <c r="AV36" s="17">
        <f t="shared" si="379"/>
        <v>48220</v>
      </c>
      <c r="AW36" s="17">
        <f t="shared" si="379"/>
        <v>48220</v>
      </c>
      <c r="AX36" s="17">
        <f t="shared" si="379"/>
        <v>48220</v>
      </c>
      <c r="AY36" s="17">
        <f t="shared" si="379"/>
        <v>48220</v>
      </c>
      <c r="AZ36" s="17">
        <f t="shared" si="379"/>
        <v>48220</v>
      </c>
      <c r="BA36" s="17">
        <f t="shared" si="379"/>
        <v>48220</v>
      </c>
      <c r="BB36" s="17">
        <f t="shared" si="379"/>
        <v>48220</v>
      </c>
      <c r="BC36" s="17">
        <f t="shared" si="379"/>
        <v>48220</v>
      </c>
      <c r="BD36" s="17">
        <f t="shared" si="379"/>
        <v>48220</v>
      </c>
      <c r="BE36" s="319">
        <f t="shared" ref="BE36" si="380">SUM(AS36:BD36)</f>
        <v>578640</v>
      </c>
      <c r="BF36" s="17">
        <f t="shared" ref="BF36:BQ36" si="381">BF6-BF34</f>
        <v>48220</v>
      </c>
      <c r="BG36" s="17">
        <f t="shared" si="381"/>
        <v>48220</v>
      </c>
      <c r="BH36" s="17">
        <f t="shared" si="381"/>
        <v>48220</v>
      </c>
      <c r="BI36" s="17">
        <f t="shared" si="381"/>
        <v>48220</v>
      </c>
      <c r="BJ36" s="17">
        <f t="shared" si="381"/>
        <v>48220</v>
      </c>
      <c r="BK36" s="17">
        <f t="shared" si="381"/>
        <v>48220</v>
      </c>
      <c r="BL36" s="17">
        <f t="shared" si="381"/>
        <v>48220</v>
      </c>
      <c r="BM36" s="17">
        <f t="shared" si="381"/>
        <v>48220</v>
      </c>
      <c r="BN36" s="17">
        <f t="shared" si="381"/>
        <v>48220</v>
      </c>
      <c r="BO36" s="17">
        <f t="shared" si="381"/>
        <v>48220</v>
      </c>
      <c r="BP36" s="17">
        <f t="shared" si="381"/>
        <v>48220</v>
      </c>
      <c r="BQ36" s="17">
        <f t="shared" si="381"/>
        <v>48220</v>
      </c>
      <c r="BR36" s="319">
        <f t="shared" ref="BR36" si="382">SUM(BF36:BQ36)</f>
        <v>578640</v>
      </c>
      <c r="BS36" s="17">
        <f t="shared" ref="BS36:CD36" si="383">BS6-BS34</f>
        <v>48220</v>
      </c>
      <c r="BT36" s="17">
        <f t="shared" si="383"/>
        <v>48220</v>
      </c>
      <c r="BU36" s="17">
        <f t="shared" si="383"/>
        <v>48220</v>
      </c>
      <c r="BV36" s="17">
        <f t="shared" si="383"/>
        <v>48220</v>
      </c>
      <c r="BW36" s="17">
        <f t="shared" si="383"/>
        <v>48220</v>
      </c>
      <c r="BX36" s="17">
        <f t="shared" si="383"/>
        <v>48220</v>
      </c>
      <c r="BY36" s="17">
        <f t="shared" si="383"/>
        <v>48220</v>
      </c>
      <c r="BZ36" s="17">
        <f t="shared" si="383"/>
        <v>48220</v>
      </c>
      <c r="CA36" s="17">
        <f t="shared" si="383"/>
        <v>48220</v>
      </c>
      <c r="CB36" s="17">
        <f t="shared" si="383"/>
        <v>48220</v>
      </c>
      <c r="CC36" s="17">
        <f t="shared" si="383"/>
        <v>48220</v>
      </c>
      <c r="CD36" s="17">
        <f t="shared" si="383"/>
        <v>48220</v>
      </c>
      <c r="CE36" s="319">
        <f t="shared" ref="CE36" si="384">SUM(BS36:CD36)</f>
        <v>578640</v>
      </c>
      <c r="CF36" s="17">
        <f t="shared" ref="CF36:CQ36" si="385">CF6-CF34</f>
        <v>48220</v>
      </c>
      <c r="CG36" s="17">
        <f t="shared" si="385"/>
        <v>48220</v>
      </c>
      <c r="CH36" s="17">
        <f t="shared" si="385"/>
        <v>48220</v>
      </c>
      <c r="CI36" s="17">
        <f t="shared" si="385"/>
        <v>48220</v>
      </c>
      <c r="CJ36" s="17">
        <f t="shared" si="385"/>
        <v>48220</v>
      </c>
      <c r="CK36" s="17">
        <f t="shared" si="385"/>
        <v>48220</v>
      </c>
      <c r="CL36" s="17">
        <f t="shared" si="385"/>
        <v>48220</v>
      </c>
      <c r="CM36" s="17">
        <f t="shared" si="385"/>
        <v>48220</v>
      </c>
      <c r="CN36" s="17">
        <f t="shared" si="385"/>
        <v>48220</v>
      </c>
      <c r="CO36" s="17">
        <f t="shared" si="385"/>
        <v>48220</v>
      </c>
      <c r="CP36" s="17">
        <f t="shared" si="385"/>
        <v>48220</v>
      </c>
      <c r="CQ36" s="17">
        <f t="shared" si="385"/>
        <v>48220</v>
      </c>
      <c r="CR36" s="319">
        <f t="shared" ref="CR36" si="386">SUM(CF36:CQ36)</f>
        <v>578640</v>
      </c>
      <c r="CS36" s="17">
        <f t="shared" ref="CS36:DD36" si="387">CS6-CS34</f>
        <v>48220</v>
      </c>
      <c r="CT36" s="17">
        <f t="shared" si="387"/>
        <v>48220</v>
      </c>
      <c r="CU36" s="17">
        <f t="shared" si="387"/>
        <v>48220</v>
      </c>
      <c r="CV36" s="17">
        <f t="shared" si="387"/>
        <v>48220</v>
      </c>
      <c r="CW36" s="17">
        <f t="shared" si="387"/>
        <v>48220</v>
      </c>
      <c r="CX36" s="17">
        <f t="shared" si="387"/>
        <v>48220</v>
      </c>
      <c r="CY36" s="17">
        <f t="shared" si="387"/>
        <v>48220</v>
      </c>
      <c r="CZ36" s="17">
        <f t="shared" si="387"/>
        <v>48220</v>
      </c>
      <c r="DA36" s="17">
        <f t="shared" si="387"/>
        <v>48220</v>
      </c>
      <c r="DB36" s="17">
        <f t="shared" si="387"/>
        <v>48220</v>
      </c>
      <c r="DC36" s="17">
        <f t="shared" si="387"/>
        <v>48220</v>
      </c>
      <c r="DD36" s="17">
        <f t="shared" si="387"/>
        <v>48220</v>
      </c>
      <c r="DE36" s="319">
        <f t="shared" ref="DE36" si="388">SUM(CS36:DD36)</f>
        <v>578640</v>
      </c>
      <c r="DF36" s="17">
        <f t="shared" ref="DF36:DQ36" si="389">DF6-DF34</f>
        <v>48220</v>
      </c>
      <c r="DG36" s="17">
        <f t="shared" si="389"/>
        <v>48220</v>
      </c>
      <c r="DH36" s="17">
        <f t="shared" si="389"/>
        <v>48220</v>
      </c>
      <c r="DI36" s="17">
        <f t="shared" si="389"/>
        <v>48220</v>
      </c>
      <c r="DJ36" s="17">
        <f t="shared" si="389"/>
        <v>48220</v>
      </c>
      <c r="DK36" s="17">
        <f t="shared" si="389"/>
        <v>48220</v>
      </c>
      <c r="DL36" s="17">
        <f t="shared" si="389"/>
        <v>48220</v>
      </c>
      <c r="DM36" s="17">
        <f t="shared" si="389"/>
        <v>48220</v>
      </c>
      <c r="DN36" s="17">
        <f t="shared" si="389"/>
        <v>48220</v>
      </c>
      <c r="DO36" s="17">
        <f t="shared" si="389"/>
        <v>48220</v>
      </c>
      <c r="DP36" s="17">
        <f t="shared" si="389"/>
        <v>48220</v>
      </c>
      <c r="DQ36" s="17">
        <f t="shared" si="389"/>
        <v>48220</v>
      </c>
      <c r="DR36" s="319">
        <f t="shared" ref="DR36" si="390">SUM(DF36:DQ36)</f>
        <v>578640</v>
      </c>
      <c r="DS36" s="17">
        <f t="shared" ref="DS36:ED36" si="391">DS6-DS34</f>
        <v>48220</v>
      </c>
      <c r="DT36" s="17">
        <f t="shared" si="391"/>
        <v>48220</v>
      </c>
      <c r="DU36" s="17">
        <f t="shared" si="391"/>
        <v>48220</v>
      </c>
      <c r="DV36" s="17">
        <f t="shared" si="391"/>
        <v>48220</v>
      </c>
      <c r="DW36" s="17">
        <f t="shared" si="391"/>
        <v>48220</v>
      </c>
      <c r="DX36" s="17">
        <f t="shared" si="391"/>
        <v>48220</v>
      </c>
      <c r="DY36" s="17">
        <f t="shared" si="391"/>
        <v>48220</v>
      </c>
      <c r="DZ36" s="17">
        <f t="shared" si="391"/>
        <v>48220</v>
      </c>
      <c r="EA36" s="17">
        <f t="shared" si="391"/>
        <v>48220</v>
      </c>
      <c r="EB36" s="17">
        <f t="shared" si="391"/>
        <v>48220</v>
      </c>
      <c r="EC36" s="17">
        <f t="shared" si="391"/>
        <v>48220</v>
      </c>
      <c r="ED36" s="17">
        <f t="shared" si="391"/>
        <v>48220</v>
      </c>
      <c r="EE36" s="391">
        <f t="shared" ref="EE36" si="392">SUM(DS36:ED36)</f>
        <v>578640</v>
      </c>
    </row>
    <row r="37" spans="1:135" x14ac:dyDescent="0.2"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31" t="s">
        <v>2</v>
      </c>
      <c r="D38" s="9" t="s">
        <v>24</v>
      </c>
      <c r="F38" s="17">
        <v>1350</v>
      </c>
      <c r="G38" s="17">
        <f t="shared" ref="G38:Q38" si="393">F38</f>
        <v>1350</v>
      </c>
      <c r="H38" s="17">
        <f t="shared" si="393"/>
        <v>1350</v>
      </c>
      <c r="I38" s="17">
        <f t="shared" si="393"/>
        <v>1350</v>
      </c>
      <c r="J38" s="17">
        <f t="shared" si="393"/>
        <v>1350</v>
      </c>
      <c r="K38" s="17">
        <f t="shared" si="393"/>
        <v>1350</v>
      </c>
      <c r="L38" s="17">
        <f t="shared" si="393"/>
        <v>1350</v>
      </c>
      <c r="M38" s="17">
        <f t="shared" si="393"/>
        <v>1350</v>
      </c>
      <c r="N38" s="17">
        <f t="shared" si="393"/>
        <v>1350</v>
      </c>
      <c r="O38" s="17">
        <f t="shared" si="393"/>
        <v>1350</v>
      </c>
      <c r="P38" s="17">
        <f t="shared" si="393"/>
        <v>1350</v>
      </c>
      <c r="Q38" s="17">
        <f t="shared" si="393"/>
        <v>1350</v>
      </c>
      <c r="R38" s="319">
        <f t="shared" ref="R38:R39" si="394">SUM(F38:Q38)</f>
        <v>16200</v>
      </c>
      <c r="S38" s="17">
        <v>0</v>
      </c>
      <c r="T38" s="17">
        <v>0</v>
      </c>
      <c r="U38" s="17">
        <f>2635+2671+2520</f>
        <v>7826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319">
        <f t="shared" ref="AE38:AE39" si="395">SUM(S38:AD38)</f>
        <v>7826</v>
      </c>
      <c r="AF38" s="17">
        <f t="shared" ref="AF38:AF39" si="396">S38</f>
        <v>0</v>
      </c>
      <c r="AG38" s="17">
        <f t="shared" ref="AG38:AG39" si="397">T38</f>
        <v>0</v>
      </c>
      <c r="AH38" s="17">
        <f t="shared" ref="AH38:AH39" si="398">U38</f>
        <v>7826</v>
      </c>
      <c r="AI38" s="17">
        <f t="shared" ref="AI38:AI39" si="399">V38</f>
        <v>0</v>
      </c>
      <c r="AJ38" s="17">
        <f t="shared" ref="AJ38:AJ39" si="400">W38</f>
        <v>0</v>
      </c>
      <c r="AK38" s="17">
        <f t="shared" ref="AK38:AK39" si="401">X38</f>
        <v>0</v>
      </c>
      <c r="AL38" s="17">
        <f t="shared" ref="AL38:AL39" si="402">Y38</f>
        <v>0</v>
      </c>
      <c r="AM38" s="17">
        <f t="shared" ref="AM38:AM39" si="403">Z38</f>
        <v>0</v>
      </c>
      <c r="AN38" s="17">
        <f t="shared" ref="AN38:AN39" si="404">AA38</f>
        <v>0</v>
      </c>
      <c r="AO38" s="17">
        <f t="shared" ref="AO38:AO39" si="405">AB38</f>
        <v>0</v>
      </c>
      <c r="AP38" s="17">
        <f t="shared" ref="AP38:AP39" si="406">AC38</f>
        <v>0</v>
      </c>
      <c r="AQ38" s="17">
        <f t="shared" ref="AQ38:AQ39" si="407">AD38</f>
        <v>0</v>
      </c>
      <c r="AR38" s="319">
        <f t="shared" ref="AR38:AR39" si="408">SUM(AF38:AQ38)</f>
        <v>7826</v>
      </c>
      <c r="AS38" s="17">
        <f t="shared" ref="AS38:AS39" si="409">AF38</f>
        <v>0</v>
      </c>
      <c r="AT38" s="17">
        <f t="shared" ref="AT38:AT39" si="410">AG38</f>
        <v>0</v>
      </c>
      <c r="AU38" s="17">
        <f t="shared" ref="AU38:AU39" si="411">AH38</f>
        <v>7826</v>
      </c>
      <c r="AV38" s="17">
        <f t="shared" ref="AV38:AV39" si="412">AI38</f>
        <v>0</v>
      </c>
      <c r="AW38" s="17">
        <f t="shared" ref="AW38:AW39" si="413">AJ38</f>
        <v>0</v>
      </c>
      <c r="AX38" s="17">
        <f t="shared" ref="AX38:AX39" si="414">AK38</f>
        <v>0</v>
      </c>
      <c r="AY38" s="17">
        <f t="shared" ref="AY38:AY39" si="415">AL38</f>
        <v>0</v>
      </c>
      <c r="AZ38" s="17">
        <f t="shared" ref="AZ38:AZ39" si="416">AM38</f>
        <v>0</v>
      </c>
      <c r="BA38" s="17">
        <f t="shared" ref="BA38:BA39" si="417">AN38</f>
        <v>0</v>
      </c>
      <c r="BB38" s="17">
        <f t="shared" ref="BB38:BB39" si="418">AO38</f>
        <v>0</v>
      </c>
      <c r="BC38" s="17">
        <f t="shared" ref="BC38:BC39" si="419">AP38</f>
        <v>0</v>
      </c>
      <c r="BD38" s="17">
        <f t="shared" ref="BD38:BD39" si="420">AQ38</f>
        <v>0</v>
      </c>
      <c r="BE38" s="319">
        <f t="shared" ref="BE38:BE39" si="421">SUM(AS38:BD38)</f>
        <v>7826</v>
      </c>
      <c r="BF38" s="17">
        <f t="shared" ref="BF38:BF39" si="422">AS38</f>
        <v>0</v>
      </c>
      <c r="BG38" s="17">
        <f t="shared" ref="BG38:BG39" si="423">AT38</f>
        <v>0</v>
      </c>
      <c r="BH38" s="17">
        <f t="shared" ref="BH38:BH39" si="424">AU38</f>
        <v>7826</v>
      </c>
      <c r="BI38" s="17">
        <f t="shared" ref="BI38:BI39" si="425">AV38</f>
        <v>0</v>
      </c>
      <c r="BJ38" s="17">
        <f t="shared" ref="BJ38:BJ39" si="426">AW38</f>
        <v>0</v>
      </c>
      <c r="BK38" s="17">
        <f t="shared" ref="BK38:BK39" si="427">AX38</f>
        <v>0</v>
      </c>
      <c r="BL38" s="17">
        <f t="shared" ref="BL38:BL39" si="428">AY38</f>
        <v>0</v>
      </c>
      <c r="BM38" s="17">
        <f t="shared" ref="BM38:BM39" si="429">AZ38</f>
        <v>0</v>
      </c>
      <c r="BN38" s="17">
        <f t="shared" ref="BN38:BN39" si="430">BA38</f>
        <v>0</v>
      </c>
      <c r="BO38" s="17">
        <f t="shared" ref="BO38:BO39" si="431">BB38</f>
        <v>0</v>
      </c>
      <c r="BP38" s="17">
        <f t="shared" ref="BP38:BP39" si="432">BC38</f>
        <v>0</v>
      </c>
      <c r="BQ38" s="17">
        <f t="shared" ref="BQ38:BQ39" si="433">BD38</f>
        <v>0</v>
      </c>
      <c r="BR38" s="319">
        <f t="shared" ref="BR38:BR39" si="434">SUM(BF38:BQ38)</f>
        <v>7826</v>
      </c>
      <c r="BS38" s="17">
        <f t="shared" ref="BS38:BS39" si="435">BF38</f>
        <v>0</v>
      </c>
      <c r="BT38" s="17">
        <f t="shared" ref="BT38:BT39" si="436">BG38</f>
        <v>0</v>
      </c>
      <c r="BU38" s="17">
        <f t="shared" ref="BU38:BU39" si="437">BH38</f>
        <v>7826</v>
      </c>
      <c r="BV38" s="17">
        <f t="shared" ref="BV38:BV39" si="438">BI38</f>
        <v>0</v>
      </c>
      <c r="BW38" s="17">
        <f t="shared" ref="BW38:BW39" si="439">BJ38</f>
        <v>0</v>
      </c>
      <c r="BX38" s="17">
        <f t="shared" ref="BX38:BX39" si="440">BK38</f>
        <v>0</v>
      </c>
      <c r="BY38" s="17">
        <f t="shared" ref="BY38:BY39" si="441">BL38</f>
        <v>0</v>
      </c>
      <c r="BZ38" s="17">
        <f t="shared" ref="BZ38:BZ39" si="442">BM38</f>
        <v>0</v>
      </c>
      <c r="CA38" s="17">
        <f t="shared" ref="CA38:CA39" si="443">BN38</f>
        <v>0</v>
      </c>
      <c r="CB38" s="17">
        <f t="shared" ref="CB38:CB39" si="444">BO38</f>
        <v>0</v>
      </c>
      <c r="CC38" s="17">
        <f t="shared" ref="CC38:CC39" si="445">BP38</f>
        <v>0</v>
      </c>
      <c r="CD38" s="17">
        <f t="shared" ref="CD38:CD39" si="446">BQ38</f>
        <v>0</v>
      </c>
      <c r="CE38" s="319">
        <f t="shared" ref="CE38:CE39" si="447">SUM(BS38:CD38)</f>
        <v>7826</v>
      </c>
      <c r="CF38" s="17">
        <f t="shared" ref="CF38:CF39" si="448">BS38</f>
        <v>0</v>
      </c>
      <c r="CG38" s="17">
        <f t="shared" ref="CG38:CG39" si="449">BT38</f>
        <v>0</v>
      </c>
      <c r="CH38" s="17">
        <f t="shared" ref="CH38:CH39" si="450">BU38</f>
        <v>7826</v>
      </c>
      <c r="CI38" s="17">
        <f t="shared" ref="CI38:CI39" si="451">BV38</f>
        <v>0</v>
      </c>
      <c r="CJ38" s="17">
        <f t="shared" ref="CJ38:CJ39" si="452">BW38</f>
        <v>0</v>
      </c>
      <c r="CK38" s="17">
        <f t="shared" ref="CK38:CK39" si="453">BX38</f>
        <v>0</v>
      </c>
      <c r="CL38" s="17">
        <f t="shared" ref="CL38:CL39" si="454">BY38</f>
        <v>0</v>
      </c>
      <c r="CM38" s="17">
        <f t="shared" ref="CM38:CM39" si="455">BZ38</f>
        <v>0</v>
      </c>
      <c r="CN38" s="17">
        <f t="shared" ref="CN38:CN39" si="456">CA38</f>
        <v>0</v>
      </c>
      <c r="CO38" s="17">
        <f t="shared" ref="CO38:CO39" si="457">CB38</f>
        <v>0</v>
      </c>
      <c r="CP38" s="17">
        <f t="shared" ref="CP38:CP39" si="458">CC38</f>
        <v>0</v>
      </c>
      <c r="CQ38" s="17">
        <f t="shared" ref="CQ38:CQ39" si="459">CD38</f>
        <v>0</v>
      </c>
      <c r="CR38" s="319">
        <f t="shared" ref="CR38:CR39" si="460">SUM(CF38:CQ38)</f>
        <v>7826</v>
      </c>
      <c r="CS38" s="17">
        <f t="shared" ref="CS38:CS39" si="461">CF38</f>
        <v>0</v>
      </c>
      <c r="CT38" s="17">
        <f t="shared" ref="CT38:CT39" si="462">CG38</f>
        <v>0</v>
      </c>
      <c r="CU38" s="17">
        <f t="shared" ref="CU38:CU39" si="463">CH38</f>
        <v>7826</v>
      </c>
      <c r="CV38" s="17">
        <f t="shared" ref="CV38:CV39" si="464">CI38</f>
        <v>0</v>
      </c>
      <c r="CW38" s="17">
        <f t="shared" ref="CW38:CW39" si="465">CJ38</f>
        <v>0</v>
      </c>
      <c r="CX38" s="17">
        <f t="shared" ref="CX38:CX39" si="466">CK38</f>
        <v>0</v>
      </c>
      <c r="CY38" s="17">
        <f t="shared" ref="CY38:CY39" si="467">CL38</f>
        <v>0</v>
      </c>
      <c r="CZ38" s="17">
        <f t="shared" ref="CZ38:CZ39" si="468">CM38</f>
        <v>0</v>
      </c>
      <c r="DA38" s="17">
        <f t="shared" ref="DA38:DA39" si="469">CN38</f>
        <v>0</v>
      </c>
      <c r="DB38" s="17">
        <f t="shared" ref="DB38:DB39" si="470">CO38</f>
        <v>0</v>
      </c>
      <c r="DC38" s="17">
        <f t="shared" ref="DC38:DC39" si="471">CP38</f>
        <v>0</v>
      </c>
      <c r="DD38" s="17">
        <f t="shared" ref="DD38:DD39" si="472">CQ38</f>
        <v>0</v>
      </c>
      <c r="DE38" s="319">
        <f t="shared" ref="DE38:DE39" si="473">SUM(CS38:DD38)</f>
        <v>7826</v>
      </c>
      <c r="DF38" s="17">
        <f t="shared" ref="DF38:DF39" si="474">CS38</f>
        <v>0</v>
      </c>
      <c r="DG38" s="17">
        <f t="shared" ref="DG38:DG39" si="475">CT38</f>
        <v>0</v>
      </c>
      <c r="DH38" s="17">
        <f t="shared" ref="DH38:DH39" si="476">CU38</f>
        <v>7826</v>
      </c>
      <c r="DI38" s="17">
        <f t="shared" ref="DI38:DI39" si="477">CV38</f>
        <v>0</v>
      </c>
      <c r="DJ38" s="17">
        <f t="shared" ref="DJ38:DJ39" si="478">CW38</f>
        <v>0</v>
      </c>
      <c r="DK38" s="17">
        <f t="shared" ref="DK38:DK39" si="479">CX38</f>
        <v>0</v>
      </c>
      <c r="DL38" s="17">
        <f t="shared" ref="DL38:DL39" si="480">CY38</f>
        <v>0</v>
      </c>
      <c r="DM38" s="17">
        <f t="shared" ref="DM38:DM39" si="481">CZ38</f>
        <v>0</v>
      </c>
      <c r="DN38" s="17">
        <f t="shared" ref="DN38:DN39" si="482">DA38</f>
        <v>0</v>
      </c>
      <c r="DO38" s="17">
        <f t="shared" ref="DO38:DO39" si="483">DB38</f>
        <v>0</v>
      </c>
      <c r="DP38" s="17">
        <f t="shared" ref="DP38:DP39" si="484">DC38</f>
        <v>0</v>
      </c>
      <c r="DQ38" s="17">
        <f t="shared" ref="DQ38:DQ39" si="485">DD38</f>
        <v>0</v>
      </c>
      <c r="DR38" s="319">
        <f t="shared" ref="DR38:DR39" si="486">SUM(DF38:DQ38)</f>
        <v>7826</v>
      </c>
      <c r="DS38" s="17">
        <f t="shared" ref="DS38:DS39" si="487">DF38</f>
        <v>0</v>
      </c>
      <c r="DT38" s="17">
        <f t="shared" ref="DT38:DT39" si="488">DG38</f>
        <v>0</v>
      </c>
      <c r="DU38" s="17">
        <f t="shared" ref="DU38:DU39" si="489">DH38</f>
        <v>7826</v>
      </c>
      <c r="DV38" s="17">
        <f t="shared" ref="DV38:DV39" si="490">DI38</f>
        <v>0</v>
      </c>
      <c r="DW38" s="17">
        <f t="shared" ref="DW38:DW39" si="491">DJ38</f>
        <v>0</v>
      </c>
      <c r="DX38" s="17">
        <f t="shared" ref="DX38:DX39" si="492">DK38</f>
        <v>0</v>
      </c>
      <c r="DY38" s="17">
        <f t="shared" ref="DY38:DY39" si="493">DL38</f>
        <v>0</v>
      </c>
      <c r="DZ38" s="17">
        <f t="shared" ref="DZ38:DZ39" si="494">DM38</f>
        <v>0</v>
      </c>
      <c r="EA38" s="17">
        <f t="shared" ref="EA38:EA39" si="495">DN38</f>
        <v>0</v>
      </c>
      <c r="EB38" s="17">
        <f t="shared" ref="EB38:EB39" si="496">DO38</f>
        <v>0</v>
      </c>
      <c r="EC38" s="17">
        <f t="shared" ref="EC38:EC39" si="497">DP38</f>
        <v>0</v>
      </c>
      <c r="ED38" s="17">
        <f t="shared" ref="ED38:ED39" si="498">DQ38</f>
        <v>0</v>
      </c>
      <c r="EE38" s="391">
        <f t="shared" ref="EE38:EE39" si="499">SUM(DS38:ED38)</f>
        <v>7826</v>
      </c>
    </row>
    <row r="39" spans="1:135" x14ac:dyDescent="0.2">
      <c r="A39" s="12" t="s">
        <v>3</v>
      </c>
      <c r="B39" s="23">
        <f>'MONTIGNY EMPRUNT'!E5</f>
        <v>3350000</v>
      </c>
      <c r="D39" s="9" t="s">
        <v>25</v>
      </c>
      <c r="F39" s="17">
        <v>3795</v>
      </c>
      <c r="G39" s="17">
        <f t="shared" ref="G39:Q39" si="500">F39</f>
        <v>3795</v>
      </c>
      <c r="H39" s="17">
        <f t="shared" si="500"/>
        <v>3795</v>
      </c>
      <c r="I39" s="17">
        <f t="shared" si="500"/>
        <v>3795</v>
      </c>
      <c r="J39" s="17">
        <f t="shared" si="500"/>
        <v>3795</v>
      </c>
      <c r="K39" s="17">
        <f t="shared" si="500"/>
        <v>3795</v>
      </c>
      <c r="L39" s="17">
        <f t="shared" si="500"/>
        <v>3795</v>
      </c>
      <c r="M39" s="17">
        <f t="shared" si="500"/>
        <v>3795</v>
      </c>
      <c r="N39" s="17">
        <f t="shared" si="500"/>
        <v>3795</v>
      </c>
      <c r="O39" s="17">
        <f t="shared" si="500"/>
        <v>3795</v>
      </c>
      <c r="P39" s="17">
        <f t="shared" si="500"/>
        <v>3795</v>
      </c>
      <c r="Q39" s="17">
        <f t="shared" si="500"/>
        <v>3795</v>
      </c>
      <c r="R39" s="319">
        <f t="shared" si="394"/>
        <v>45540</v>
      </c>
      <c r="S39" s="17">
        <v>3767</v>
      </c>
      <c r="T39" s="17">
        <v>3767</v>
      </c>
      <c r="U39" s="17">
        <v>3767</v>
      </c>
      <c r="V39" s="17">
        <v>3767</v>
      </c>
      <c r="W39" s="17">
        <v>3767</v>
      </c>
      <c r="X39" s="17">
        <v>3767</v>
      </c>
      <c r="Y39" s="17">
        <v>3767</v>
      </c>
      <c r="Z39" s="17">
        <v>3767</v>
      </c>
      <c r="AA39" s="17">
        <v>3767</v>
      </c>
      <c r="AB39" s="17">
        <v>3767</v>
      </c>
      <c r="AC39" s="17">
        <v>3767</v>
      </c>
      <c r="AD39" s="17">
        <v>3767</v>
      </c>
      <c r="AE39" s="319">
        <f t="shared" si="395"/>
        <v>45204</v>
      </c>
      <c r="AF39" s="17">
        <f t="shared" si="396"/>
        <v>3767</v>
      </c>
      <c r="AG39" s="17">
        <f t="shared" si="397"/>
        <v>3767</v>
      </c>
      <c r="AH39" s="17">
        <f t="shared" si="398"/>
        <v>3767</v>
      </c>
      <c r="AI39" s="17">
        <f t="shared" si="399"/>
        <v>3767</v>
      </c>
      <c r="AJ39" s="17">
        <f t="shared" si="400"/>
        <v>3767</v>
      </c>
      <c r="AK39" s="17">
        <f t="shared" si="401"/>
        <v>3767</v>
      </c>
      <c r="AL39" s="17">
        <f t="shared" si="402"/>
        <v>3767</v>
      </c>
      <c r="AM39" s="17">
        <f t="shared" si="403"/>
        <v>3767</v>
      </c>
      <c r="AN39" s="17">
        <f t="shared" si="404"/>
        <v>3767</v>
      </c>
      <c r="AO39" s="17">
        <f t="shared" si="405"/>
        <v>3767</v>
      </c>
      <c r="AP39" s="17">
        <f t="shared" si="406"/>
        <v>3767</v>
      </c>
      <c r="AQ39" s="17">
        <f t="shared" si="407"/>
        <v>3767</v>
      </c>
      <c r="AR39" s="319">
        <f t="shared" si="408"/>
        <v>45204</v>
      </c>
      <c r="AS39" s="17">
        <f t="shared" si="409"/>
        <v>3767</v>
      </c>
      <c r="AT39" s="17">
        <f t="shared" si="410"/>
        <v>3767</v>
      </c>
      <c r="AU39" s="17">
        <f t="shared" si="411"/>
        <v>3767</v>
      </c>
      <c r="AV39" s="17">
        <f t="shared" si="412"/>
        <v>3767</v>
      </c>
      <c r="AW39" s="17">
        <f t="shared" si="413"/>
        <v>3767</v>
      </c>
      <c r="AX39" s="17">
        <f t="shared" si="414"/>
        <v>3767</v>
      </c>
      <c r="AY39" s="17">
        <f t="shared" si="415"/>
        <v>3767</v>
      </c>
      <c r="AZ39" s="17">
        <f t="shared" si="416"/>
        <v>3767</v>
      </c>
      <c r="BA39" s="17">
        <f t="shared" si="417"/>
        <v>3767</v>
      </c>
      <c r="BB39" s="17">
        <f t="shared" si="418"/>
        <v>3767</v>
      </c>
      <c r="BC39" s="17">
        <f t="shared" si="419"/>
        <v>3767</v>
      </c>
      <c r="BD39" s="17">
        <f t="shared" si="420"/>
        <v>3767</v>
      </c>
      <c r="BE39" s="319">
        <f t="shared" si="421"/>
        <v>45204</v>
      </c>
      <c r="BF39" s="17">
        <f t="shared" si="422"/>
        <v>3767</v>
      </c>
      <c r="BG39" s="17">
        <f t="shared" si="423"/>
        <v>3767</v>
      </c>
      <c r="BH39" s="17">
        <f t="shared" si="424"/>
        <v>3767</v>
      </c>
      <c r="BI39" s="17">
        <f t="shared" si="425"/>
        <v>3767</v>
      </c>
      <c r="BJ39" s="17">
        <f t="shared" si="426"/>
        <v>3767</v>
      </c>
      <c r="BK39" s="17">
        <f t="shared" si="427"/>
        <v>3767</v>
      </c>
      <c r="BL39" s="17">
        <f t="shared" si="428"/>
        <v>3767</v>
      </c>
      <c r="BM39" s="17">
        <f t="shared" si="429"/>
        <v>3767</v>
      </c>
      <c r="BN39" s="17">
        <f t="shared" si="430"/>
        <v>3767</v>
      </c>
      <c r="BO39" s="17">
        <f t="shared" si="431"/>
        <v>3767</v>
      </c>
      <c r="BP39" s="17">
        <f t="shared" si="432"/>
        <v>3767</v>
      </c>
      <c r="BQ39" s="17">
        <f t="shared" si="433"/>
        <v>3767</v>
      </c>
      <c r="BR39" s="319">
        <f t="shared" si="434"/>
        <v>45204</v>
      </c>
      <c r="BS39" s="17">
        <f t="shared" si="435"/>
        <v>3767</v>
      </c>
      <c r="BT39" s="17">
        <f t="shared" si="436"/>
        <v>3767</v>
      </c>
      <c r="BU39" s="17">
        <f t="shared" si="437"/>
        <v>3767</v>
      </c>
      <c r="BV39" s="17">
        <f t="shared" si="438"/>
        <v>3767</v>
      </c>
      <c r="BW39" s="17">
        <f t="shared" si="439"/>
        <v>3767</v>
      </c>
      <c r="BX39" s="17">
        <f t="shared" si="440"/>
        <v>3767</v>
      </c>
      <c r="BY39" s="17">
        <f t="shared" si="441"/>
        <v>3767</v>
      </c>
      <c r="BZ39" s="17">
        <f t="shared" si="442"/>
        <v>3767</v>
      </c>
      <c r="CA39" s="17">
        <f t="shared" si="443"/>
        <v>3767</v>
      </c>
      <c r="CB39" s="17">
        <f t="shared" si="444"/>
        <v>3767</v>
      </c>
      <c r="CC39" s="17">
        <f t="shared" si="445"/>
        <v>3767</v>
      </c>
      <c r="CD39" s="17">
        <f t="shared" si="446"/>
        <v>3767</v>
      </c>
      <c r="CE39" s="319">
        <f t="shared" si="447"/>
        <v>45204</v>
      </c>
      <c r="CF39" s="17">
        <f t="shared" si="448"/>
        <v>3767</v>
      </c>
      <c r="CG39" s="17">
        <f t="shared" si="449"/>
        <v>3767</v>
      </c>
      <c r="CH39" s="17">
        <f t="shared" si="450"/>
        <v>3767</v>
      </c>
      <c r="CI39" s="17">
        <f t="shared" si="451"/>
        <v>3767</v>
      </c>
      <c r="CJ39" s="17">
        <f t="shared" si="452"/>
        <v>3767</v>
      </c>
      <c r="CK39" s="17">
        <f t="shared" si="453"/>
        <v>3767</v>
      </c>
      <c r="CL39" s="17">
        <f t="shared" si="454"/>
        <v>3767</v>
      </c>
      <c r="CM39" s="17">
        <f t="shared" si="455"/>
        <v>3767</v>
      </c>
      <c r="CN39" s="17">
        <f t="shared" si="456"/>
        <v>3767</v>
      </c>
      <c r="CO39" s="17">
        <f t="shared" si="457"/>
        <v>3767</v>
      </c>
      <c r="CP39" s="17">
        <f t="shared" si="458"/>
        <v>3767</v>
      </c>
      <c r="CQ39" s="17">
        <f t="shared" si="459"/>
        <v>3767</v>
      </c>
      <c r="CR39" s="319">
        <f t="shared" si="460"/>
        <v>45204</v>
      </c>
      <c r="CS39" s="17">
        <f t="shared" si="461"/>
        <v>3767</v>
      </c>
      <c r="CT39" s="17">
        <f t="shared" si="462"/>
        <v>3767</v>
      </c>
      <c r="CU39" s="17">
        <f t="shared" si="463"/>
        <v>3767</v>
      </c>
      <c r="CV39" s="17">
        <f t="shared" si="464"/>
        <v>3767</v>
      </c>
      <c r="CW39" s="17">
        <f t="shared" si="465"/>
        <v>3767</v>
      </c>
      <c r="CX39" s="17">
        <f t="shared" si="466"/>
        <v>3767</v>
      </c>
      <c r="CY39" s="17">
        <f t="shared" si="467"/>
        <v>3767</v>
      </c>
      <c r="CZ39" s="17">
        <f t="shared" si="468"/>
        <v>3767</v>
      </c>
      <c r="DA39" s="17">
        <f t="shared" si="469"/>
        <v>3767</v>
      </c>
      <c r="DB39" s="17">
        <f t="shared" si="470"/>
        <v>3767</v>
      </c>
      <c r="DC39" s="17">
        <f t="shared" si="471"/>
        <v>3767</v>
      </c>
      <c r="DD39" s="17">
        <f t="shared" si="472"/>
        <v>3767</v>
      </c>
      <c r="DE39" s="319">
        <f t="shared" si="473"/>
        <v>45204</v>
      </c>
      <c r="DF39" s="17">
        <f t="shared" si="474"/>
        <v>3767</v>
      </c>
      <c r="DG39" s="17">
        <f t="shared" si="475"/>
        <v>3767</v>
      </c>
      <c r="DH39" s="17">
        <f t="shared" si="476"/>
        <v>3767</v>
      </c>
      <c r="DI39" s="17">
        <f t="shared" si="477"/>
        <v>3767</v>
      </c>
      <c r="DJ39" s="17">
        <f t="shared" si="478"/>
        <v>3767</v>
      </c>
      <c r="DK39" s="17">
        <f t="shared" si="479"/>
        <v>3767</v>
      </c>
      <c r="DL39" s="17">
        <f t="shared" si="480"/>
        <v>3767</v>
      </c>
      <c r="DM39" s="17">
        <f t="shared" si="481"/>
        <v>3767</v>
      </c>
      <c r="DN39" s="17">
        <f t="shared" si="482"/>
        <v>3767</v>
      </c>
      <c r="DO39" s="17">
        <f t="shared" si="483"/>
        <v>3767</v>
      </c>
      <c r="DP39" s="17">
        <f t="shared" si="484"/>
        <v>3767</v>
      </c>
      <c r="DQ39" s="17">
        <f t="shared" si="485"/>
        <v>3767</v>
      </c>
      <c r="DR39" s="319">
        <f t="shared" si="486"/>
        <v>45204</v>
      </c>
      <c r="DS39" s="17">
        <f t="shared" si="487"/>
        <v>3767</v>
      </c>
      <c r="DT39" s="17">
        <f t="shared" si="488"/>
        <v>3767</v>
      </c>
      <c r="DU39" s="17">
        <f t="shared" si="489"/>
        <v>3767</v>
      </c>
      <c r="DV39" s="17">
        <f t="shared" si="490"/>
        <v>3767</v>
      </c>
      <c r="DW39" s="17">
        <f t="shared" si="491"/>
        <v>3767</v>
      </c>
      <c r="DX39" s="17">
        <f t="shared" si="492"/>
        <v>3767</v>
      </c>
      <c r="DY39" s="17">
        <f t="shared" si="493"/>
        <v>3767</v>
      </c>
      <c r="DZ39" s="17">
        <f t="shared" si="494"/>
        <v>3767</v>
      </c>
      <c r="EA39" s="17">
        <f t="shared" si="495"/>
        <v>3767</v>
      </c>
      <c r="EB39" s="17">
        <f t="shared" si="496"/>
        <v>3767</v>
      </c>
      <c r="EC39" s="17">
        <f t="shared" si="497"/>
        <v>3767</v>
      </c>
      <c r="ED39" s="17">
        <f t="shared" si="498"/>
        <v>3767</v>
      </c>
      <c r="EE39" s="391">
        <f t="shared" si="499"/>
        <v>45204</v>
      </c>
    </row>
    <row r="40" spans="1:135" x14ac:dyDescent="0.2">
      <c r="A40" s="12" t="s">
        <v>4</v>
      </c>
      <c r="B40" s="435">
        <f>'MONTIGNY EMPRUNT'!E7</f>
        <v>15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12" t="s">
        <v>5</v>
      </c>
      <c r="B41" s="435">
        <f>'MONTIGNY EMPRUNT'!I6</f>
        <v>180</v>
      </c>
      <c r="D41" s="21" t="s">
        <v>46</v>
      </c>
      <c r="E41" s="42"/>
      <c r="F41" s="17">
        <f>F39+F38</f>
        <v>5145</v>
      </c>
      <c r="G41" s="17">
        <f t="shared" ref="G41:AD41" si="501">G39+G38</f>
        <v>5145</v>
      </c>
      <c r="H41" s="17">
        <f t="shared" si="501"/>
        <v>5145</v>
      </c>
      <c r="I41" s="17">
        <f t="shared" si="501"/>
        <v>5145</v>
      </c>
      <c r="J41" s="17">
        <f t="shared" si="501"/>
        <v>5145</v>
      </c>
      <c r="K41" s="17">
        <f t="shared" si="501"/>
        <v>5145</v>
      </c>
      <c r="L41" s="17">
        <f t="shared" si="501"/>
        <v>5145</v>
      </c>
      <c r="M41" s="17">
        <f t="shared" si="501"/>
        <v>5145</v>
      </c>
      <c r="N41" s="17">
        <f t="shared" si="501"/>
        <v>5145</v>
      </c>
      <c r="O41" s="17">
        <f t="shared" si="501"/>
        <v>5145</v>
      </c>
      <c r="P41" s="17">
        <f t="shared" si="501"/>
        <v>5145</v>
      </c>
      <c r="Q41" s="17">
        <f t="shared" si="501"/>
        <v>5145</v>
      </c>
      <c r="R41" s="319">
        <f t="shared" ref="R41" si="502">SUM(F41:Q41)</f>
        <v>61740</v>
      </c>
      <c r="S41" s="17">
        <f t="shared" si="501"/>
        <v>3767</v>
      </c>
      <c r="T41" s="17">
        <f t="shared" si="501"/>
        <v>3767</v>
      </c>
      <c r="U41" s="17">
        <f t="shared" si="501"/>
        <v>11593</v>
      </c>
      <c r="V41" s="17">
        <f t="shared" si="501"/>
        <v>3767</v>
      </c>
      <c r="W41" s="17">
        <f t="shared" si="501"/>
        <v>3767</v>
      </c>
      <c r="X41" s="17">
        <f t="shared" si="501"/>
        <v>3767</v>
      </c>
      <c r="Y41" s="17">
        <f t="shared" si="501"/>
        <v>3767</v>
      </c>
      <c r="Z41" s="17">
        <f t="shared" si="501"/>
        <v>3767</v>
      </c>
      <c r="AA41" s="17">
        <f t="shared" si="501"/>
        <v>3767</v>
      </c>
      <c r="AB41" s="17">
        <f t="shared" si="501"/>
        <v>3767</v>
      </c>
      <c r="AC41" s="17">
        <f t="shared" si="501"/>
        <v>3767</v>
      </c>
      <c r="AD41" s="17">
        <f t="shared" si="501"/>
        <v>3767</v>
      </c>
      <c r="AE41" s="319">
        <f t="shared" ref="AE41" si="503">SUM(S41:AD41)</f>
        <v>53030</v>
      </c>
      <c r="AF41" s="17">
        <f t="shared" ref="AF41:AQ41" si="504">AF39+AF38</f>
        <v>3767</v>
      </c>
      <c r="AG41" s="17">
        <f t="shared" si="504"/>
        <v>3767</v>
      </c>
      <c r="AH41" s="17">
        <f t="shared" si="504"/>
        <v>11593</v>
      </c>
      <c r="AI41" s="17">
        <f t="shared" si="504"/>
        <v>3767</v>
      </c>
      <c r="AJ41" s="17">
        <f t="shared" si="504"/>
        <v>3767</v>
      </c>
      <c r="AK41" s="17">
        <f t="shared" si="504"/>
        <v>3767</v>
      </c>
      <c r="AL41" s="17">
        <f t="shared" si="504"/>
        <v>3767</v>
      </c>
      <c r="AM41" s="17">
        <f t="shared" si="504"/>
        <v>3767</v>
      </c>
      <c r="AN41" s="17">
        <f t="shared" si="504"/>
        <v>3767</v>
      </c>
      <c r="AO41" s="17">
        <f t="shared" si="504"/>
        <v>3767</v>
      </c>
      <c r="AP41" s="17">
        <f t="shared" si="504"/>
        <v>3767</v>
      </c>
      <c r="AQ41" s="17">
        <f t="shared" si="504"/>
        <v>3767</v>
      </c>
      <c r="AR41" s="319">
        <f t="shared" ref="AR41" si="505">SUM(AF41:AQ41)</f>
        <v>53030</v>
      </c>
      <c r="AS41" s="17">
        <f t="shared" ref="AS41:BD41" si="506">AS39+AS38</f>
        <v>3767</v>
      </c>
      <c r="AT41" s="17">
        <f t="shared" si="506"/>
        <v>3767</v>
      </c>
      <c r="AU41" s="17">
        <f t="shared" si="506"/>
        <v>11593</v>
      </c>
      <c r="AV41" s="17">
        <f t="shared" si="506"/>
        <v>3767</v>
      </c>
      <c r="AW41" s="17">
        <f t="shared" si="506"/>
        <v>3767</v>
      </c>
      <c r="AX41" s="17">
        <f t="shared" si="506"/>
        <v>3767</v>
      </c>
      <c r="AY41" s="17">
        <f t="shared" si="506"/>
        <v>3767</v>
      </c>
      <c r="AZ41" s="17">
        <f t="shared" si="506"/>
        <v>3767</v>
      </c>
      <c r="BA41" s="17">
        <f t="shared" si="506"/>
        <v>3767</v>
      </c>
      <c r="BB41" s="17">
        <f t="shared" si="506"/>
        <v>3767</v>
      </c>
      <c r="BC41" s="17">
        <f t="shared" si="506"/>
        <v>3767</v>
      </c>
      <c r="BD41" s="17">
        <f t="shared" si="506"/>
        <v>3767</v>
      </c>
      <c r="BE41" s="319">
        <f t="shared" ref="BE41" si="507">SUM(AS41:BD41)</f>
        <v>53030</v>
      </c>
      <c r="BF41" s="17">
        <f t="shared" ref="BF41:BQ41" si="508">BF39+BF38</f>
        <v>3767</v>
      </c>
      <c r="BG41" s="17">
        <f t="shared" si="508"/>
        <v>3767</v>
      </c>
      <c r="BH41" s="17">
        <f t="shared" si="508"/>
        <v>11593</v>
      </c>
      <c r="BI41" s="17">
        <f t="shared" si="508"/>
        <v>3767</v>
      </c>
      <c r="BJ41" s="17">
        <f t="shared" si="508"/>
        <v>3767</v>
      </c>
      <c r="BK41" s="17">
        <f t="shared" si="508"/>
        <v>3767</v>
      </c>
      <c r="BL41" s="17">
        <f t="shared" si="508"/>
        <v>3767</v>
      </c>
      <c r="BM41" s="17">
        <f t="shared" si="508"/>
        <v>3767</v>
      </c>
      <c r="BN41" s="17">
        <f t="shared" si="508"/>
        <v>3767</v>
      </c>
      <c r="BO41" s="17">
        <f t="shared" si="508"/>
        <v>3767</v>
      </c>
      <c r="BP41" s="17">
        <f t="shared" si="508"/>
        <v>3767</v>
      </c>
      <c r="BQ41" s="17">
        <f t="shared" si="508"/>
        <v>3767</v>
      </c>
      <c r="BR41" s="319">
        <f t="shared" ref="BR41" si="509">SUM(BF41:BQ41)</f>
        <v>53030</v>
      </c>
      <c r="BS41" s="17">
        <f t="shared" ref="BS41:CD41" si="510">BS39+BS38</f>
        <v>3767</v>
      </c>
      <c r="BT41" s="17">
        <f t="shared" si="510"/>
        <v>3767</v>
      </c>
      <c r="BU41" s="17">
        <f t="shared" si="510"/>
        <v>11593</v>
      </c>
      <c r="BV41" s="17">
        <f t="shared" si="510"/>
        <v>3767</v>
      </c>
      <c r="BW41" s="17">
        <f t="shared" si="510"/>
        <v>3767</v>
      </c>
      <c r="BX41" s="17">
        <f t="shared" si="510"/>
        <v>3767</v>
      </c>
      <c r="BY41" s="17">
        <f t="shared" si="510"/>
        <v>3767</v>
      </c>
      <c r="BZ41" s="17">
        <f t="shared" si="510"/>
        <v>3767</v>
      </c>
      <c r="CA41" s="17">
        <f t="shared" si="510"/>
        <v>3767</v>
      </c>
      <c r="CB41" s="17">
        <f t="shared" si="510"/>
        <v>3767</v>
      </c>
      <c r="CC41" s="17">
        <f t="shared" si="510"/>
        <v>3767</v>
      </c>
      <c r="CD41" s="17">
        <f t="shared" si="510"/>
        <v>3767</v>
      </c>
      <c r="CE41" s="319">
        <f t="shared" ref="CE41" si="511">SUM(BS41:CD41)</f>
        <v>53030</v>
      </c>
      <c r="CF41" s="17">
        <f t="shared" ref="CF41:CQ41" si="512">CF39+CF38</f>
        <v>3767</v>
      </c>
      <c r="CG41" s="17">
        <f t="shared" si="512"/>
        <v>3767</v>
      </c>
      <c r="CH41" s="17">
        <f t="shared" si="512"/>
        <v>11593</v>
      </c>
      <c r="CI41" s="17">
        <f t="shared" si="512"/>
        <v>3767</v>
      </c>
      <c r="CJ41" s="17">
        <f t="shared" si="512"/>
        <v>3767</v>
      </c>
      <c r="CK41" s="17">
        <f t="shared" si="512"/>
        <v>3767</v>
      </c>
      <c r="CL41" s="17">
        <f t="shared" si="512"/>
        <v>3767</v>
      </c>
      <c r="CM41" s="17">
        <f t="shared" si="512"/>
        <v>3767</v>
      </c>
      <c r="CN41" s="17">
        <f t="shared" si="512"/>
        <v>3767</v>
      </c>
      <c r="CO41" s="17">
        <f t="shared" si="512"/>
        <v>3767</v>
      </c>
      <c r="CP41" s="17">
        <f t="shared" si="512"/>
        <v>3767</v>
      </c>
      <c r="CQ41" s="17">
        <f t="shared" si="512"/>
        <v>3767</v>
      </c>
      <c r="CR41" s="319">
        <f t="shared" ref="CR41" si="513">SUM(CF41:CQ41)</f>
        <v>53030</v>
      </c>
      <c r="CS41" s="17">
        <f t="shared" ref="CS41:DD41" si="514">CS39+CS38</f>
        <v>3767</v>
      </c>
      <c r="CT41" s="17">
        <f t="shared" si="514"/>
        <v>3767</v>
      </c>
      <c r="CU41" s="17">
        <f t="shared" si="514"/>
        <v>11593</v>
      </c>
      <c r="CV41" s="17">
        <f t="shared" si="514"/>
        <v>3767</v>
      </c>
      <c r="CW41" s="17">
        <f t="shared" si="514"/>
        <v>3767</v>
      </c>
      <c r="CX41" s="17">
        <f t="shared" si="514"/>
        <v>3767</v>
      </c>
      <c r="CY41" s="17">
        <f t="shared" si="514"/>
        <v>3767</v>
      </c>
      <c r="CZ41" s="17">
        <f t="shared" si="514"/>
        <v>3767</v>
      </c>
      <c r="DA41" s="17">
        <f t="shared" si="514"/>
        <v>3767</v>
      </c>
      <c r="DB41" s="17">
        <f t="shared" si="514"/>
        <v>3767</v>
      </c>
      <c r="DC41" s="17">
        <f t="shared" si="514"/>
        <v>3767</v>
      </c>
      <c r="DD41" s="17">
        <f t="shared" si="514"/>
        <v>3767</v>
      </c>
      <c r="DE41" s="319">
        <f t="shared" ref="DE41" si="515">SUM(CS41:DD41)</f>
        <v>53030</v>
      </c>
      <c r="DF41" s="17">
        <f t="shared" ref="DF41:DQ41" si="516">DF39+DF38</f>
        <v>3767</v>
      </c>
      <c r="DG41" s="17">
        <f t="shared" si="516"/>
        <v>3767</v>
      </c>
      <c r="DH41" s="17">
        <f t="shared" si="516"/>
        <v>11593</v>
      </c>
      <c r="DI41" s="17">
        <f t="shared" si="516"/>
        <v>3767</v>
      </c>
      <c r="DJ41" s="17">
        <f t="shared" si="516"/>
        <v>3767</v>
      </c>
      <c r="DK41" s="17">
        <f t="shared" si="516"/>
        <v>3767</v>
      </c>
      <c r="DL41" s="17">
        <f t="shared" si="516"/>
        <v>3767</v>
      </c>
      <c r="DM41" s="17">
        <f t="shared" si="516"/>
        <v>3767</v>
      </c>
      <c r="DN41" s="17">
        <f t="shared" si="516"/>
        <v>3767</v>
      </c>
      <c r="DO41" s="17">
        <f t="shared" si="516"/>
        <v>3767</v>
      </c>
      <c r="DP41" s="17">
        <f t="shared" si="516"/>
        <v>3767</v>
      </c>
      <c r="DQ41" s="17">
        <f t="shared" si="516"/>
        <v>3767</v>
      </c>
      <c r="DR41" s="319">
        <f t="shared" ref="DR41" si="517">SUM(DF41:DQ41)</f>
        <v>53030</v>
      </c>
      <c r="DS41" s="17">
        <f t="shared" ref="DS41:ED41" si="518">DS39+DS38</f>
        <v>3767</v>
      </c>
      <c r="DT41" s="17">
        <f t="shared" si="518"/>
        <v>3767</v>
      </c>
      <c r="DU41" s="17">
        <f t="shared" si="518"/>
        <v>11593</v>
      </c>
      <c r="DV41" s="17">
        <f t="shared" si="518"/>
        <v>3767</v>
      </c>
      <c r="DW41" s="17">
        <f t="shared" si="518"/>
        <v>3767</v>
      </c>
      <c r="DX41" s="17">
        <f t="shared" si="518"/>
        <v>3767</v>
      </c>
      <c r="DY41" s="17">
        <f t="shared" si="518"/>
        <v>3767</v>
      </c>
      <c r="DZ41" s="17">
        <f t="shared" si="518"/>
        <v>3767</v>
      </c>
      <c r="EA41" s="17">
        <f t="shared" si="518"/>
        <v>3767</v>
      </c>
      <c r="EB41" s="17">
        <f t="shared" si="518"/>
        <v>3767</v>
      </c>
      <c r="EC41" s="17">
        <f t="shared" si="518"/>
        <v>3767</v>
      </c>
      <c r="ED41" s="17">
        <f t="shared" si="518"/>
        <v>3767</v>
      </c>
      <c r="EE41" s="391">
        <f t="shared" ref="EE41" si="519">SUM(DS41:ED41)</f>
        <v>53030</v>
      </c>
    </row>
    <row r="42" spans="1:135" x14ac:dyDescent="0.2">
      <c r="A42" s="29" t="s">
        <v>6</v>
      </c>
      <c r="B42" s="26">
        <f>'MONTIGNY EMPRUNT'!E6</f>
        <v>1.95E-2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13" t="s">
        <v>7</v>
      </c>
      <c r="B43" s="17">
        <f>'MONTIGNY EMPRUNT'!I5</f>
        <v>21480.498891659809</v>
      </c>
      <c r="D43" s="9" t="s">
        <v>26</v>
      </c>
      <c r="F43" s="17">
        <f t="shared" ref="F43:Q43" si="520">IFERROR(IF(EOMONTH(F$2,0)&gt;=EOMONTH($B$44,0),ROUND($B$47/12,0),0),0)</f>
        <v>18611</v>
      </c>
      <c r="G43" s="17">
        <f t="shared" si="520"/>
        <v>18611</v>
      </c>
      <c r="H43" s="17">
        <f t="shared" si="520"/>
        <v>18611</v>
      </c>
      <c r="I43" s="17">
        <f t="shared" si="520"/>
        <v>18611</v>
      </c>
      <c r="J43" s="17">
        <f t="shared" si="520"/>
        <v>18611</v>
      </c>
      <c r="K43" s="17">
        <f t="shared" si="520"/>
        <v>18611</v>
      </c>
      <c r="L43" s="17">
        <f t="shared" si="520"/>
        <v>18611</v>
      </c>
      <c r="M43" s="17">
        <f t="shared" si="520"/>
        <v>18611</v>
      </c>
      <c r="N43" s="17">
        <f t="shared" si="520"/>
        <v>18611</v>
      </c>
      <c r="O43" s="17">
        <f t="shared" si="520"/>
        <v>18611</v>
      </c>
      <c r="P43" s="17">
        <f t="shared" si="520"/>
        <v>18611</v>
      </c>
      <c r="Q43" s="17">
        <f t="shared" si="520"/>
        <v>18611</v>
      </c>
      <c r="R43" s="319">
        <f t="shared" ref="R43:R44" si="521">SUM(F43:Q43)</f>
        <v>223332</v>
      </c>
      <c r="S43" s="17">
        <f t="shared" ref="S43:AD43" si="522">IFERROR(IF(EOMONTH(S$2,0)&gt;=EOMONTH($B$44,0),ROUND($B$47/12,0),0),0)</f>
        <v>18611</v>
      </c>
      <c r="T43" s="17">
        <f t="shared" si="522"/>
        <v>18611</v>
      </c>
      <c r="U43" s="17">
        <f t="shared" si="522"/>
        <v>18611</v>
      </c>
      <c r="V43" s="17">
        <f t="shared" si="522"/>
        <v>18611</v>
      </c>
      <c r="W43" s="17">
        <f t="shared" si="522"/>
        <v>18611</v>
      </c>
      <c r="X43" s="17">
        <f t="shared" si="522"/>
        <v>18611</v>
      </c>
      <c r="Y43" s="17">
        <f t="shared" si="522"/>
        <v>18611</v>
      </c>
      <c r="Z43" s="17">
        <f t="shared" si="522"/>
        <v>18611</v>
      </c>
      <c r="AA43" s="17">
        <f t="shared" si="522"/>
        <v>18611</v>
      </c>
      <c r="AB43" s="17">
        <f t="shared" si="522"/>
        <v>18611</v>
      </c>
      <c r="AC43" s="17">
        <f t="shared" si="522"/>
        <v>18611</v>
      </c>
      <c r="AD43" s="17">
        <f t="shared" si="522"/>
        <v>18611</v>
      </c>
      <c r="AE43" s="319">
        <f t="shared" ref="AE43:AE44" si="523">SUM(S43:AD43)</f>
        <v>223332</v>
      </c>
      <c r="AF43" s="17">
        <f t="shared" ref="AF43:AQ43" si="524">IFERROR(IF(EOMONTH(AF$2,0)&gt;=EOMONTH($B$44,0),ROUND($B$47/12,0),0),0)</f>
        <v>18611</v>
      </c>
      <c r="AG43" s="17">
        <f t="shared" si="524"/>
        <v>18611</v>
      </c>
      <c r="AH43" s="17">
        <f t="shared" si="524"/>
        <v>18611</v>
      </c>
      <c r="AI43" s="17">
        <f t="shared" si="524"/>
        <v>18611</v>
      </c>
      <c r="AJ43" s="17">
        <f t="shared" si="524"/>
        <v>18611</v>
      </c>
      <c r="AK43" s="17">
        <f t="shared" si="524"/>
        <v>18611</v>
      </c>
      <c r="AL43" s="17">
        <f t="shared" si="524"/>
        <v>18611</v>
      </c>
      <c r="AM43" s="17">
        <f t="shared" si="524"/>
        <v>18611</v>
      </c>
      <c r="AN43" s="17">
        <f t="shared" si="524"/>
        <v>18611</v>
      </c>
      <c r="AO43" s="17">
        <f t="shared" si="524"/>
        <v>18611</v>
      </c>
      <c r="AP43" s="17">
        <f t="shared" si="524"/>
        <v>18611</v>
      </c>
      <c r="AQ43" s="17">
        <f t="shared" si="524"/>
        <v>18611</v>
      </c>
      <c r="AR43" s="319">
        <f t="shared" ref="AR43:AR44" si="525">SUM(AF43:AQ43)</f>
        <v>223332</v>
      </c>
      <c r="AS43" s="17">
        <f t="shared" ref="AS43:BD43" si="526">IFERROR(IF(EOMONTH(AS$2,0)&gt;=EOMONTH($B$44,0),ROUND($B$47/12,0),0),0)</f>
        <v>18611</v>
      </c>
      <c r="AT43" s="17">
        <f t="shared" si="526"/>
        <v>18611</v>
      </c>
      <c r="AU43" s="17">
        <f t="shared" si="526"/>
        <v>18611</v>
      </c>
      <c r="AV43" s="17">
        <f t="shared" si="526"/>
        <v>18611</v>
      </c>
      <c r="AW43" s="17">
        <f t="shared" si="526"/>
        <v>18611</v>
      </c>
      <c r="AX43" s="17">
        <f t="shared" si="526"/>
        <v>18611</v>
      </c>
      <c r="AY43" s="17">
        <f t="shared" si="526"/>
        <v>18611</v>
      </c>
      <c r="AZ43" s="17">
        <f t="shared" si="526"/>
        <v>18611</v>
      </c>
      <c r="BA43" s="17">
        <f t="shared" si="526"/>
        <v>18611</v>
      </c>
      <c r="BB43" s="17">
        <f t="shared" si="526"/>
        <v>18611</v>
      </c>
      <c r="BC43" s="17">
        <f t="shared" si="526"/>
        <v>18611</v>
      </c>
      <c r="BD43" s="17">
        <f t="shared" si="526"/>
        <v>18611</v>
      </c>
      <c r="BE43" s="319">
        <f t="shared" ref="BE43:BE44" si="527">SUM(AS43:BD43)</f>
        <v>223332</v>
      </c>
      <c r="BF43" s="17">
        <f t="shared" ref="BF43:BQ43" si="528">IFERROR(IF(EOMONTH(BF$2,0)&gt;=EOMONTH($B$44,0),ROUND($B$47/12,0),0),0)</f>
        <v>18611</v>
      </c>
      <c r="BG43" s="17">
        <f t="shared" si="528"/>
        <v>18611</v>
      </c>
      <c r="BH43" s="17">
        <f t="shared" si="528"/>
        <v>18611</v>
      </c>
      <c r="BI43" s="17">
        <f t="shared" si="528"/>
        <v>18611</v>
      </c>
      <c r="BJ43" s="17">
        <f t="shared" si="528"/>
        <v>18611</v>
      </c>
      <c r="BK43" s="17">
        <f t="shared" si="528"/>
        <v>18611</v>
      </c>
      <c r="BL43" s="17">
        <f t="shared" si="528"/>
        <v>18611</v>
      </c>
      <c r="BM43" s="17">
        <f t="shared" si="528"/>
        <v>18611</v>
      </c>
      <c r="BN43" s="17">
        <f t="shared" si="528"/>
        <v>18611</v>
      </c>
      <c r="BO43" s="17">
        <f t="shared" si="528"/>
        <v>18611</v>
      </c>
      <c r="BP43" s="17">
        <f t="shared" si="528"/>
        <v>18611</v>
      </c>
      <c r="BQ43" s="17">
        <f t="shared" si="528"/>
        <v>18611</v>
      </c>
      <c r="BR43" s="319">
        <f t="shared" ref="BR43:BR44" si="529">SUM(BF43:BQ43)</f>
        <v>223332</v>
      </c>
      <c r="BS43" s="17">
        <f t="shared" ref="BS43:CD43" si="530">IFERROR(IF(EOMONTH(BS$2,0)&gt;=EOMONTH($B$44,0),ROUND($B$47/12,0),0),0)</f>
        <v>18611</v>
      </c>
      <c r="BT43" s="17">
        <f t="shared" si="530"/>
        <v>18611</v>
      </c>
      <c r="BU43" s="17">
        <f t="shared" si="530"/>
        <v>18611</v>
      </c>
      <c r="BV43" s="17">
        <f t="shared" si="530"/>
        <v>18611</v>
      </c>
      <c r="BW43" s="17">
        <f t="shared" si="530"/>
        <v>18611</v>
      </c>
      <c r="BX43" s="17">
        <f t="shared" si="530"/>
        <v>18611</v>
      </c>
      <c r="BY43" s="17">
        <f t="shared" si="530"/>
        <v>18611</v>
      </c>
      <c r="BZ43" s="17">
        <f t="shared" si="530"/>
        <v>18611</v>
      </c>
      <c r="CA43" s="17">
        <f t="shared" si="530"/>
        <v>18611</v>
      </c>
      <c r="CB43" s="17">
        <f t="shared" si="530"/>
        <v>18611</v>
      </c>
      <c r="CC43" s="17">
        <f t="shared" si="530"/>
        <v>18611</v>
      </c>
      <c r="CD43" s="17">
        <f t="shared" si="530"/>
        <v>18611</v>
      </c>
      <c r="CE43" s="319">
        <f t="shared" ref="CE43:CE44" si="531">SUM(BS43:CD43)</f>
        <v>223332</v>
      </c>
      <c r="CF43" s="17">
        <f t="shared" ref="CF43:CQ43" si="532">IFERROR(IF(EOMONTH(CF$2,0)&gt;=EOMONTH($B$44,0),ROUND($B$47/12,0),0),0)</f>
        <v>18611</v>
      </c>
      <c r="CG43" s="17">
        <f t="shared" si="532"/>
        <v>18611</v>
      </c>
      <c r="CH43" s="17">
        <f t="shared" si="532"/>
        <v>18611</v>
      </c>
      <c r="CI43" s="17">
        <f t="shared" si="532"/>
        <v>18611</v>
      </c>
      <c r="CJ43" s="17">
        <f t="shared" si="532"/>
        <v>18611</v>
      </c>
      <c r="CK43" s="17">
        <f t="shared" si="532"/>
        <v>18611</v>
      </c>
      <c r="CL43" s="17">
        <f t="shared" si="532"/>
        <v>18611</v>
      </c>
      <c r="CM43" s="17">
        <f t="shared" si="532"/>
        <v>18611</v>
      </c>
      <c r="CN43" s="17">
        <f t="shared" si="532"/>
        <v>18611</v>
      </c>
      <c r="CO43" s="17">
        <f t="shared" si="532"/>
        <v>18611</v>
      </c>
      <c r="CP43" s="17">
        <f t="shared" si="532"/>
        <v>18611</v>
      </c>
      <c r="CQ43" s="17">
        <f t="shared" si="532"/>
        <v>18611</v>
      </c>
      <c r="CR43" s="319">
        <f t="shared" ref="CR43:CR44" si="533">SUM(CF43:CQ43)</f>
        <v>223332</v>
      </c>
      <c r="CS43" s="17">
        <f t="shared" ref="CS43:DD43" si="534">IFERROR(IF(EOMONTH(CS$2,0)&gt;=EOMONTH($B$44,0),ROUND($B$47/12,0),0),0)</f>
        <v>18611</v>
      </c>
      <c r="CT43" s="17">
        <f t="shared" si="534"/>
        <v>18611</v>
      </c>
      <c r="CU43" s="17">
        <f t="shared" si="534"/>
        <v>18611</v>
      </c>
      <c r="CV43" s="17">
        <f t="shared" si="534"/>
        <v>18611</v>
      </c>
      <c r="CW43" s="17">
        <f t="shared" si="534"/>
        <v>18611</v>
      </c>
      <c r="CX43" s="17">
        <f t="shared" si="534"/>
        <v>18611</v>
      </c>
      <c r="CY43" s="17">
        <f t="shared" si="534"/>
        <v>18611</v>
      </c>
      <c r="CZ43" s="17">
        <f t="shared" si="534"/>
        <v>18611</v>
      </c>
      <c r="DA43" s="17">
        <f t="shared" si="534"/>
        <v>18611</v>
      </c>
      <c r="DB43" s="17">
        <f t="shared" si="534"/>
        <v>18611</v>
      </c>
      <c r="DC43" s="17">
        <f t="shared" si="534"/>
        <v>18611</v>
      </c>
      <c r="DD43" s="17">
        <f t="shared" si="534"/>
        <v>18611</v>
      </c>
      <c r="DE43" s="319">
        <f t="shared" ref="DE43:DE44" si="535">SUM(CS43:DD43)</f>
        <v>223332</v>
      </c>
      <c r="DF43" s="17">
        <f t="shared" ref="DF43:DQ43" si="536">IFERROR(IF(EOMONTH(DF$2,0)&gt;=EOMONTH($B$44,0),ROUND($B$47/12,0),0),0)</f>
        <v>18611</v>
      </c>
      <c r="DG43" s="17">
        <f t="shared" si="536"/>
        <v>18611</v>
      </c>
      <c r="DH43" s="17">
        <f t="shared" si="536"/>
        <v>18611</v>
      </c>
      <c r="DI43" s="17">
        <f t="shared" si="536"/>
        <v>18611</v>
      </c>
      <c r="DJ43" s="17">
        <f t="shared" si="536"/>
        <v>18611</v>
      </c>
      <c r="DK43" s="17">
        <f t="shared" si="536"/>
        <v>18611</v>
      </c>
      <c r="DL43" s="17">
        <f t="shared" si="536"/>
        <v>18611</v>
      </c>
      <c r="DM43" s="17">
        <f t="shared" si="536"/>
        <v>18611</v>
      </c>
      <c r="DN43" s="17">
        <f t="shared" si="536"/>
        <v>18611</v>
      </c>
      <c r="DO43" s="17">
        <f t="shared" si="536"/>
        <v>18611</v>
      </c>
      <c r="DP43" s="17">
        <f t="shared" si="536"/>
        <v>18611</v>
      </c>
      <c r="DQ43" s="17">
        <f t="shared" si="536"/>
        <v>18611</v>
      </c>
      <c r="DR43" s="319">
        <f t="shared" ref="DR43:DR44" si="537">SUM(DF43:DQ43)</f>
        <v>223332</v>
      </c>
      <c r="DS43" s="17">
        <f t="shared" ref="DS43:ED43" si="538">IFERROR(IF(EOMONTH(DS$2,0)&gt;=EOMONTH($B$44,0),ROUND($B$47/12,0),0),0)</f>
        <v>18611</v>
      </c>
      <c r="DT43" s="17">
        <f t="shared" si="538"/>
        <v>18611</v>
      </c>
      <c r="DU43" s="17">
        <f t="shared" si="538"/>
        <v>18611</v>
      </c>
      <c r="DV43" s="17">
        <f t="shared" si="538"/>
        <v>18611</v>
      </c>
      <c r="DW43" s="17">
        <f t="shared" si="538"/>
        <v>18611</v>
      </c>
      <c r="DX43" s="17">
        <f t="shared" si="538"/>
        <v>18611</v>
      </c>
      <c r="DY43" s="17">
        <f t="shared" si="538"/>
        <v>18611</v>
      </c>
      <c r="DZ43" s="17">
        <f t="shared" si="538"/>
        <v>18611</v>
      </c>
      <c r="EA43" s="17">
        <f t="shared" si="538"/>
        <v>18611</v>
      </c>
      <c r="EB43" s="17">
        <f t="shared" si="538"/>
        <v>18611</v>
      </c>
      <c r="EC43" s="17">
        <f t="shared" si="538"/>
        <v>18611</v>
      </c>
      <c r="ED43" s="17">
        <f t="shared" si="538"/>
        <v>18611</v>
      </c>
      <c r="EE43" s="319">
        <f t="shared" ref="EE43:EE44" si="539">SUM(DS43:ED43)</f>
        <v>223332</v>
      </c>
    </row>
    <row r="44" spans="1:135" x14ac:dyDescent="0.2">
      <c r="A44" s="29" t="s">
        <v>72</v>
      </c>
      <c r="B44" s="27">
        <f>'MONTIGNY EMPRUNT'!E9</f>
        <v>44880</v>
      </c>
      <c r="D44" s="9" t="s">
        <v>27</v>
      </c>
      <c r="F44" s="17">
        <f t="shared" ref="F44:Q44" si="540">IFERROR(IF(EOMONTH(F$2,0)&gt;=EOMONTH($B$55,0),ROUND($B$58/12,0),0),0)</f>
        <v>0</v>
      </c>
      <c r="G44" s="17">
        <f t="shared" si="540"/>
        <v>0</v>
      </c>
      <c r="H44" s="17">
        <f t="shared" si="540"/>
        <v>0</v>
      </c>
      <c r="I44" s="17">
        <f t="shared" si="540"/>
        <v>0</v>
      </c>
      <c r="J44" s="17">
        <f t="shared" si="540"/>
        <v>0</v>
      </c>
      <c r="K44" s="17">
        <f t="shared" si="540"/>
        <v>0</v>
      </c>
      <c r="L44" s="17">
        <f t="shared" si="540"/>
        <v>0</v>
      </c>
      <c r="M44" s="17">
        <f t="shared" si="540"/>
        <v>0</v>
      </c>
      <c r="N44" s="17">
        <f t="shared" si="540"/>
        <v>0</v>
      </c>
      <c r="O44" s="17">
        <f t="shared" si="540"/>
        <v>0</v>
      </c>
      <c r="P44" s="17">
        <f t="shared" si="540"/>
        <v>0</v>
      </c>
      <c r="Q44" s="17">
        <f t="shared" si="540"/>
        <v>0</v>
      </c>
      <c r="R44" s="319">
        <f t="shared" si="521"/>
        <v>0</v>
      </c>
      <c r="S44" s="17">
        <f t="shared" ref="S44:AD44" si="541">IFERROR(IF(EOMONTH(S$2,0)&gt;=EOMONTH($B$55,0),ROUND($B$58/12,0),0),0)</f>
        <v>0</v>
      </c>
      <c r="T44" s="17">
        <f t="shared" si="541"/>
        <v>0</v>
      </c>
      <c r="U44" s="17">
        <f t="shared" si="541"/>
        <v>0</v>
      </c>
      <c r="V44" s="17">
        <f t="shared" si="541"/>
        <v>0</v>
      </c>
      <c r="W44" s="17">
        <f t="shared" si="541"/>
        <v>0</v>
      </c>
      <c r="X44" s="17">
        <f t="shared" si="541"/>
        <v>0</v>
      </c>
      <c r="Y44" s="17">
        <f t="shared" si="541"/>
        <v>0</v>
      </c>
      <c r="Z44" s="17">
        <f t="shared" si="541"/>
        <v>0</v>
      </c>
      <c r="AA44" s="17">
        <f t="shared" si="541"/>
        <v>0</v>
      </c>
      <c r="AB44" s="17">
        <f t="shared" si="541"/>
        <v>0</v>
      </c>
      <c r="AC44" s="17">
        <f t="shared" si="541"/>
        <v>0</v>
      </c>
      <c r="AD44" s="17">
        <f t="shared" si="541"/>
        <v>0</v>
      </c>
      <c r="AE44" s="319">
        <f t="shared" si="523"/>
        <v>0</v>
      </c>
      <c r="AF44" s="17">
        <f t="shared" ref="AF44:AQ44" si="542">IFERROR(IF(EOMONTH(AF$2,0)&gt;=EOMONTH($B$55,0),ROUND($B$58/12,0),0),0)</f>
        <v>0</v>
      </c>
      <c r="AG44" s="17">
        <f t="shared" si="542"/>
        <v>0</v>
      </c>
      <c r="AH44" s="17">
        <f t="shared" si="542"/>
        <v>0</v>
      </c>
      <c r="AI44" s="17">
        <f t="shared" si="542"/>
        <v>0</v>
      </c>
      <c r="AJ44" s="17">
        <f t="shared" si="542"/>
        <v>0</v>
      </c>
      <c r="AK44" s="17">
        <f t="shared" si="542"/>
        <v>0</v>
      </c>
      <c r="AL44" s="17">
        <f t="shared" si="542"/>
        <v>0</v>
      </c>
      <c r="AM44" s="17">
        <f t="shared" si="542"/>
        <v>0</v>
      </c>
      <c r="AN44" s="17">
        <f t="shared" si="542"/>
        <v>0</v>
      </c>
      <c r="AO44" s="17">
        <f t="shared" si="542"/>
        <v>0</v>
      </c>
      <c r="AP44" s="17">
        <f t="shared" si="542"/>
        <v>0</v>
      </c>
      <c r="AQ44" s="17">
        <f t="shared" si="542"/>
        <v>0</v>
      </c>
      <c r="AR44" s="319">
        <f t="shared" si="525"/>
        <v>0</v>
      </c>
      <c r="AS44" s="17">
        <f t="shared" ref="AS44:BD44" si="543">IFERROR(IF(EOMONTH(AS$2,0)&gt;=EOMONTH($B$55,0),ROUND($B$58/12,0),0),0)</f>
        <v>0</v>
      </c>
      <c r="AT44" s="17">
        <f t="shared" si="543"/>
        <v>0</v>
      </c>
      <c r="AU44" s="17">
        <f t="shared" si="543"/>
        <v>0</v>
      </c>
      <c r="AV44" s="17">
        <f t="shared" si="543"/>
        <v>0</v>
      </c>
      <c r="AW44" s="17">
        <f t="shared" si="543"/>
        <v>0</v>
      </c>
      <c r="AX44" s="17">
        <f t="shared" si="543"/>
        <v>0</v>
      </c>
      <c r="AY44" s="17">
        <f t="shared" si="543"/>
        <v>0</v>
      </c>
      <c r="AZ44" s="17">
        <f t="shared" si="543"/>
        <v>0</v>
      </c>
      <c r="BA44" s="17">
        <f t="shared" si="543"/>
        <v>0</v>
      </c>
      <c r="BB44" s="17">
        <f t="shared" si="543"/>
        <v>0</v>
      </c>
      <c r="BC44" s="17">
        <f t="shared" si="543"/>
        <v>0</v>
      </c>
      <c r="BD44" s="17">
        <f t="shared" si="543"/>
        <v>0</v>
      </c>
      <c r="BE44" s="319">
        <f t="shared" si="527"/>
        <v>0</v>
      </c>
      <c r="BF44" s="17">
        <f t="shared" ref="BF44:BQ44" si="544">IFERROR(IF(EOMONTH(BF$2,0)&gt;=EOMONTH($B$55,0),ROUND($B$58/12,0),0),0)</f>
        <v>0</v>
      </c>
      <c r="BG44" s="17">
        <f t="shared" si="544"/>
        <v>0</v>
      </c>
      <c r="BH44" s="17">
        <f t="shared" si="544"/>
        <v>0</v>
      </c>
      <c r="BI44" s="17">
        <f t="shared" si="544"/>
        <v>0</v>
      </c>
      <c r="BJ44" s="17">
        <f t="shared" si="544"/>
        <v>0</v>
      </c>
      <c r="BK44" s="17">
        <f t="shared" si="544"/>
        <v>0</v>
      </c>
      <c r="BL44" s="17">
        <f t="shared" si="544"/>
        <v>0</v>
      </c>
      <c r="BM44" s="17">
        <f t="shared" si="544"/>
        <v>0</v>
      </c>
      <c r="BN44" s="17">
        <f t="shared" si="544"/>
        <v>0</v>
      </c>
      <c r="BO44" s="17">
        <f t="shared" si="544"/>
        <v>0</v>
      </c>
      <c r="BP44" s="17">
        <f t="shared" si="544"/>
        <v>0</v>
      </c>
      <c r="BQ44" s="17">
        <f t="shared" si="544"/>
        <v>0</v>
      </c>
      <c r="BR44" s="319">
        <f t="shared" si="529"/>
        <v>0</v>
      </c>
      <c r="BS44" s="17">
        <f t="shared" ref="BS44:CD44" si="545">IFERROR(IF(EOMONTH(BS$2,0)&gt;=EOMONTH($B$55,0),ROUND($B$58/12,0),0),0)</f>
        <v>0</v>
      </c>
      <c r="BT44" s="17">
        <f t="shared" si="545"/>
        <v>0</v>
      </c>
      <c r="BU44" s="17">
        <f t="shared" si="545"/>
        <v>0</v>
      </c>
      <c r="BV44" s="17">
        <f t="shared" si="545"/>
        <v>0</v>
      </c>
      <c r="BW44" s="17">
        <f t="shared" si="545"/>
        <v>0</v>
      </c>
      <c r="BX44" s="17">
        <f t="shared" si="545"/>
        <v>0</v>
      </c>
      <c r="BY44" s="17">
        <f t="shared" si="545"/>
        <v>0</v>
      </c>
      <c r="BZ44" s="17">
        <f t="shared" si="545"/>
        <v>0</v>
      </c>
      <c r="CA44" s="17">
        <f t="shared" si="545"/>
        <v>0</v>
      </c>
      <c r="CB44" s="17">
        <f t="shared" si="545"/>
        <v>0</v>
      </c>
      <c r="CC44" s="17">
        <f t="shared" si="545"/>
        <v>0</v>
      </c>
      <c r="CD44" s="17">
        <f t="shared" si="545"/>
        <v>0</v>
      </c>
      <c r="CE44" s="319">
        <f t="shared" si="531"/>
        <v>0</v>
      </c>
      <c r="CF44" s="17">
        <f t="shared" ref="CF44:CQ44" si="546">IFERROR(IF(EOMONTH(CF$2,0)&gt;=EOMONTH($B$55,0),ROUND($B$58/12,0),0),0)</f>
        <v>0</v>
      </c>
      <c r="CG44" s="17">
        <f t="shared" si="546"/>
        <v>0</v>
      </c>
      <c r="CH44" s="17">
        <f t="shared" si="546"/>
        <v>0</v>
      </c>
      <c r="CI44" s="17">
        <f t="shared" si="546"/>
        <v>0</v>
      </c>
      <c r="CJ44" s="17">
        <f t="shared" si="546"/>
        <v>0</v>
      </c>
      <c r="CK44" s="17">
        <f t="shared" si="546"/>
        <v>0</v>
      </c>
      <c r="CL44" s="17">
        <f t="shared" si="546"/>
        <v>0</v>
      </c>
      <c r="CM44" s="17">
        <f t="shared" si="546"/>
        <v>0</v>
      </c>
      <c r="CN44" s="17">
        <f t="shared" si="546"/>
        <v>0</v>
      </c>
      <c r="CO44" s="17">
        <f t="shared" si="546"/>
        <v>0</v>
      </c>
      <c r="CP44" s="17">
        <f t="shared" si="546"/>
        <v>0</v>
      </c>
      <c r="CQ44" s="17">
        <f t="shared" si="546"/>
        <v>0</v>
      </c>
      <c r="CR44" s="319">
        <f t="shared" si="533"/>
        <v>0</v>
      </c>
      <c r="CS44" s="17">
        <f t="shared" ref="CS44:DD44" si="547">IFERROR(IF(EOMONTH(CS$2,0)&gt;=EOMONTH($B$55,0),ROUND($B$58/12,0),0),0)</f>
        <v>0</v>
      </c>
      <c r="CT44" s="17">
        <f t="shared" si="547"/>
        <v>0</v>
      </c>
      <c r="CU44" s="17">
        <f t="shared" si="547"/>
        <v>0</v>
      </c>
      <c r="CV44" s="17">
        <f t="shared" si="547"/>
        <v>0</v>
      </c>
      <c r="CW44" s="17">
        <f t="shared" si="547"/>
        <v>0</v>
      </c>
      <c r="CX44" s="17">
        <f t="shared" si="547"/>
        <v>0</v>
      </c>
      <c r="CY44" s="17">
        <f t="shared" si="547"/>
        <v>0</v>
      </c>
      <c r="CZ44" s="17">
        <f t="shared" si="547"/>
        <v>0</v>
      </c>
      <c r="DA44" s="17">
        <f t="shared" si="547"/>
        <v>0</v>
      </c>
      <c r="DB44" s="17">
        <f t="shared" si="547"/>
        <v>0</v>
      </c>
      <c r="DC44" s="17">
        <f t="shared" si="547"/>
        <v>0</v>
      </c>
      <c r="DD44" s="17">
        <f t="shared" si="547"/>
        <v>0</v>
      </c>
      <c r="DE44" s="319">
        <f t="shared" si="535"/>
        <v>0</v>
      </c>
      <c r="DF44" s="17">
        <f t="shared" ref="DF44:DQ44" si="548">IFERROR(IF(EOMONTH(DF$2,0)&gt;=EOMONTH($B$55,0),ROUND($B$58/12,0),0),0)</f>
        <v>0</v>
      </c>
      <c r="DG44" s="17">
        <f t="shared" si="548"/>
        <v>0</v>
      </c>
      <c r="DH44" s="17">
        <f t="shared" si="548"/>
        <v>0</v>
      </c>
      <c r="DI44" s="17">
        <f t="shared" si="548"/>
        <v>0</v>
      </c>
      <c r="DJ44" s="17">
        <f t="shared" si="548"/>
        <v>0</v>
      </c>
      <c r="DK44" s="17">
        <f t="shared" si="548"/>
        <v>0</v>
      </c>
      <c r="DL44" s="17">
        <f t="shared" si="548"/>
        <v>0</v>
      </c>
      <c r="DM44" s="17">
        <f t="shared" si="548"/>
        <v>0</v>
      </c>
      <c r="DN44" s="17">
        <f t="shared" si="548"/>
        <v>0</v>
      </c>
      <c r="DO44" s="17">
        <f t="shared" si="548"/>
        <v>0</v>
      </c>
      <c r="DP44" s="17">
        <f t="shared" si="548"/>
        <v>0</v>
      </c>
      <c r="DQ44" s="17">
        <f t="shared" si="548"/>
        <v>0</v>
      </c>
      <c r="DR44" s="319">
        <f t="shared" si="537"/>
        <v>0</v>
      </c>
      <c r="DS44" s="17">
        <f t="shared" ref="DS44:ED44" si="549">IFERROR(IF(EOMONTH(DS$2,0)&gt;=EOMONTH($B$55,0),ROUND($B$58/12,0),0),0)</f>
        <v>0</v>
      </c>
      <c r="DT44" s="17">
        <f t="shared" si="549"/>
        <v>0</v>
      </c>
      <c r="DU44" s="17">
        <f t="shared" si="549"/>
        <v>0</v>
      </c>
      <c r="DV44" s="17">
        <f t="shared" si="549"/>
        <v>0</v>
      </c>
      <c r="DW44" s="17">
        <f t="shared" si="549"/>
        <v>0</v>
      </c>
      <c r="DX44" s="17">
        <f t="shared" si="549"/>
        <v>0</v>
      </c>
      <c r="DY44" s="17">
        <f t="shared" si="549"/>
        <v>0</v>
      </c>
      <c r="DZ44" s="17">
        <f t="shared" si="549"/>
        <v>0</v>
      </c>
      <c r="EA44" s="17">
        <f t="shared" si="549"/>
        <v>0</v>
      </c>
      <c r="EB44" s="17">
        <f t="shared" si="549"/>
        <v>0</v>
      </c>
      <c r="EC44" s="17">
        <f t="shared" si="549"/>
        <v>0</v>
      </c>
      <c r="ED44" s="17">
        <f t="shared" si="549"/>
        <v>0</v>
      </c>
      <c r="EE44" s="319">
        <f t="shared" si="539"/>
        <v>0</v>
      </c>
    </row>
    <row r="45" spans="1:135" x14ac:dyDescent="0.2">
      <c r="A45" s="13" t="s">
        <v>73</v>
      </c>
      <c r="B45" s="14">
        <f>EDATE(B44, 6)</f>
        <v>45061</v>
      </c>
      <c r="F45" s="17"/>
      <c r="G45" s="24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319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319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319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319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319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319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319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319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319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391"/>
    </row>
    <row r="46" spans="1:135" x14ac:dyDescent="0.2">
      <c r="A46" s="12" t="s">
        <v>8</v>
      </c>
      <c r="B46" s="435">
        <f>B40</f>
        <v>15</v>
      </c>
      <c r="D46" s="4" t="s">
        <v>47</v>
      </c>
      <c r="E46" s="43"/>
      <c r="F46" s="17">
        <f t="shared" ref="F46:AD46" si="550">F44+F43</f>
        <v>18611</v>
      </c>
      <c r="G46" s="24">
        <f t="shared" si="550"/>
        <v>18611</v>
      </c>
      <c r="H46" s="17">
        <f t="shared" si="550"/>
        <v>18611</v>
      </c>
      <c r="I46" s="17">
        <f t="shared" si="550"/>
        <v>18611</v>
      </c>
      <c r="J46" s="17">
        <f t="shared" si="550"/>
        <v>18611</v>
      </c>
      <c r="K46" s="17">
        <f t="shared" si="550"/>
        <v>18611</v>
      </c>
      <c r="L46" s="17">
        <f t="shared" si="550"/>
        <v>18611</v>
      </c>
      <c r="M46" s="17">
        <f t="shared" si="550"/>
        <v>18611</v>
      </c>
      <c r="N46" s="17">
        <f t="shared" si="550"/>
        <v>18611</v>
      </c>
      <c r="O46" s="17">
        <f t="shared" si="550"/>
        <v>18611</v>
      </c>
      <c r="P46" s="17">
        <f t="shared" si="550"/>
        <v>18611</v>
      </c>
      <c r="Q46" s="17">
        <f t="shared" si="550"/>
        <v>18611</v>
      </c>
      <c r="R46" s="319">
        <f t="shared" ref="R46" si="551">SUM(F46:Q46)</f>
        <v>223332</v>
      </c>
      <c r="S46" s="17">
        <f t="shared" si="550"/>
        <v>18611</v>
      </c>
      <c r="T46" s="17">
        <f t="shared" si="550"/>
        <v>18611</v>
      </c>
      <c r="U46" s="17">
        <f t="shared" si="550"/>
        <v>18611</v>
      </c>
      <c r="V46" s="17">
        <f t="shared" si="550"/>
        <v>18611</v>
      </c>
      <c r="W46" s="17">
        <f t="shared" si="550"/>
        <v>18611</v>
      </c>
      <c r="X46" s="17">
        <f t="shared" si="550"/>
        <v>18611</v>
      </c>
      <c r="Y46" s="17">
        <f t="shared" si="550"/>
        <v>18611</v>
      </c>
      <c r="Z46" s="17">
        <f t="shared" si="550"/>
        <v>18611</v>
      </c>
      <c r="AA46" s="17">
        <f t="shared" si="550"/>
        <v>18611</v>
      </c>
      <c r="AB46" s="17">
        <f t="shared" si="550"/>
        <v>18611</v>
      </c>
      <c r="AC46" s="17">
        <f t="shared" si="550"/>
        <v>18611</v>
      </c>
      <c r="AD46" s="17">
        <f t="shared" si="550"/>
        <v>18611</v>
      </c>
      <c r="AE46" s="319">
        <f t="shared" ref="AE46" si="552">SUM(S46:AD46)</f>
        <v>223332</v>
      </c>
      <c r="AF46" s="17">
        <f t="shared" ref="AF46:AQ46" si="553">AF44+AF43</f>
        <v>18611</v>
      </c>
      <c r="AG46" s="17">
        <f t="shared" si="553"/>
        <v>18611</v>
      </c>
      <c r="AH46" s="17">
        <f t="shared" si="553"/>
        <v>18611</v>
      </c>
      <c r="AI46" s="17">
        <f t="shared" si="553"/>
        <v>18611</v>
      </c>
      <c r="AJ46" s="17">
        <f t="shared" si="553"/>
        <v>18611</v>
      </c>
      <c r="AK46" s="17">
        <f t="shared" si="553"/>
        <v>18611</v>
      </c>
      <c r="AL46" s="17">
        <f t="shared" si="553"/>
        <v>18611</v>
      </c>
      <c r="AM46" s="17">
        <f t="shared" si="553"/>
        <v>18611</v>
      </c>
      <c r="AN46" s="17">
        <f t="shared" si="553"/>
        <v>18611</v>
      </c>
      <c r="AO46" s="17">
        <f t="shared" si="553"/>
        <v>18611</v>
      </c>
      <c r="AP46" s="17">
        <f t="shared" si="553"/>
        <v>18611</v>
      </c>
      <c r="AQ46" s="17">
        <f t="shared" si="553"/>
        <v>18611</v>
      </c>
      <c r="AR46" s="319">
        <f t="shared" ref="AR46" si="554">SUM(AF46:AQ46)</f>
        <v>223332</v>
      </c>
      <c r="AS46" s="17">
        <f t="shared" ref="AS46:BD46" si="555">AS44+AS43</f>
        <v>18611</v>
      </c>
      <c r="AT46" s="17">
        <f t="shared" si="555"/>
        <v>18611</v>
      </c>
      <c r="AU46" s="17">
        <f t="shared" si="555"/>
        <v>18611</v>
      </c>
      <c r="AV46" s="17">
        <f t="shared" si="555"/>
        <v>18611</v>
      </c>
      <c r="AW46" s="17">
        <f t="shared" si="555"/>
        <v>18611</v>
      </c>
      <c r="AX46" s="17">
        <f t="shared" si="555"/>
        <v>18611</v>
      </c>
      <c r="AY46" s="17">
        <f t="shared" si="555"/>
        <v>18611</v>
      </c>
      <c r="AZ46" s="17">
        <f t="shared" si="555"/>
        <v>18611</v>
      </c>
      <c r="BA46" s="17">
        <f t="shared" si="555"/>
        <v>18611</v>
      </c>
      <c r="BB46" s="17">
        <f t="shared" si="555"/>
        <v>18611</v>
      </c>
      <c r="BC46" s="17">
        <f t="shared" si="555"/>
        <v>18611</v>
      </c>
      <c r="BD46" s="17">
        <f t="shared" si="555"/>
        <v>18611</v>
      </c>
      <c r="BE46" s="319">
        <f t="shared" ref="BE46" si="556">SUM(AS46:BD46)</f>
        <v>223332</v>
      </c>
      <c r="BF46" s="17">
        <f t="shared" ref="BF46:BQ46" si="557">BF44+BF43</f>
        <v>18611</v>
      </c>
      <c r="BG46" s="17">
        <f t="shared" si="557"/>
        <v>18611</v>
      </c>
      <c r="BH46" s="17">
        <f t="shared" si="557"/>
        <v>18611</v>
      </c>
      <c r="BI46" s="17">
        <f t="shared" si="557"/>
        <v>18611</v>
      </c>
      <c r="BJ46" s="17">
        <f t="shared" si="557"/>
        <v>18611</v>
      </c>
      <c r="BK46" s="17">
        <f t="shared" si="557"/>
        <v>18611</v>
      </c>
      <c r="BL46" s="17">
        <f t="shared" si="557"/>
        <v>18611</v>
      </c>
      <c r="BM46" s="17">
        <f t="shared" si="557"/>
        <v>18611</v>
      </c>
      <c r="BN46" s="17">
        <f t="shared" si="557"/>
        <v>18611</v>
      </c>
      <c r="BO46" s="17">
        <f t="shared" si="557"/>
        <v>18611</v>
      </c>
      <c r="BP46" s="17">
        <f t="shared" si="557"/>
        <v>18611</v>
      </c>
      <c r="BQ46" s="17">
        <f t="shared" si="557"/>
        <v>18611</v>
      </c>
      <c r="BR46" s="319">
        <f t="shared" ref="BR46" si="558">SUM(BF46:BQ46)</f>
        <v>223332</v>
      </c>
      <c r="BS46" s="17">
        <f t="shared" ref="BS46:CD46" si="559">BS44+BS43</f>
        <v>18611</v>
      </c>
      <c r="BT46" s="17">
        <f t="shared" si="559"/>
        <v>18611</v>
      </c>
      <c r="BU46" s="17">
        <f t="shared" si="559"/>
        <v>18611</v>
      </c>
      <c r="BV46" s="17">
        <f t="shared" si="559"/>
        <v>18611</v>
      </c>
      <c r="BW46" s="17">
        <f t="shared" si="559"/>
        <v>18611</v>
      </c>
      <c r="BX46" s="17">
        <f t="shared" si="559"/>
        <v>18611</v>
      </c>
      <c r="BY46" s="17">
        <f t="shared" si="559"/>
        <v>18611</v>
      </c>
      <c r="BZ46" s="17">
        <f t="shared" si="559"/>
        <v>18611</v>
      </c>
      <c r="CA46" s="17">
        <f t="shared" si="559"/>
        <v>18611</v>
      </c>
      <c r="CB46" s="17">
        <f t="shared" si="559"/>
        <v>18611</v>
      </c>
      <c r="CC46" s="17">
        <f t="shared" si="559"/>
        <v>18611</v>
      </c>
      <c r="CD46" s="17">
        <f t="shared" si="559"/>
        <v>18611</v>
      </c>
      <c r="CE46" s="319">
        <f t="shared" ref="CE46" si="560">SUM(BS46:CD46)</f>
        <v>223332</v>
      </c>
      <c r="CF46" s="17">
        <f t="shared" ref="CF46:CQ46" si="561">CF44+CF43</f>
        <v>18611</v>
      </c>
      <c r="CG46" s="17">
        <f t="shared" si="561"/>
        <v>18611</v>
      </c>
      <c r="CH46" s="17">
        <f t="shared" si="561"/>
        <v>18611</v>
      </c>
      <c r="CI46" s="17">
        <f t="shared" si="561"/>
        <v>18611</v>
      </c>
      <c r="CJ46" s="17">
        <f t="shared" si="561"/>
        <v>18611</v>
      </c>
      <c r="CK46" s="17">
        <f t="shared" si="561"/>
        <v>18611</v>
      </c>
      <c r="CL46" s="17">
        <f t="shared" si="561"/>
        <v>18611</v>
      </c>
      <c r="CM46" s="17">
        <f t="shared" si="561"/>
        <v>18611</v>
      </c>
      <c r="CN46" s="17">
        <f t="shared" si="561"/>
        <v>18611</v>
      </c>
      <c r="CO46" s="17">
        <f t="shared" si="561"/>
        <v>18611</v>
      </c>
      <c r="CP46" s="17">
        <f t="shared" si="561"/>
        <v>18611</v>
      </c>
      <c r="CQ46" s="17">
        <f t="shared" si="561"/>
        <v>18611</v>
      </c>
      <c r="CR46" s="319">
        <f t="shared" ref="CR46" si="562">SUM(CF46:CQ46)</f>
        <v>223332</v>
      </c>
      <c r="CS46" s="17">
        <f t="shared" ref="CS46:DD46" si="563">CS44+CS43</f>
        <v>18611</v>
      </c>
      <c r="CT46" s="17">
        <f t="shared" si="563"/>
        <v>18611</v>
      </c>
      <c r="CU46" s="17">
        <f t="shared" si="563"/>
        <v>18611</v>
      </c>
      <c r="CV46" s="17">
        <f t="shared" si="563"/>
        <v>18611</v>
      </c>
      <c r="CW46" s="17">
        <f t="shared" si="563"/>
        <v>18611</v>
      </c>
      <c r="CX46" s="17">
        <f t="shared" si="563"/>
        <v>18611</v>
      </c>
      <c r="CY46" s="17">
        <f t="shared" si="563"/>
        <v>18611</v>
      </c>
      <c r="CZ46" s="17">
        <f t="shared" si="563"/>
        <v>18611</v>
      </c>
      <c r="DA46" s="17">
        <f t="shared" si="563"/>
        <v>18611</v>
      </c>
      <c r="DB46" s="17">
        <f t="shared" si="563"/>
        <v>18611</v>
      </c>
      <c r="DC46" s="17">
        <f t="shared" si="563"/>
        <v>18611</v>
      </c>
      <c r="DD46" s="17">
        <f t="shared" si="563"/>
        <v>18611</v>
      </c>
      <c r="DE46" s="319">
        <f t="shared" ref="DE46" si="564">SUM(CS46:DD46)</f>
        <v>223332</v>
      </c>
      <c r="DF46" s="17">
        <f t="shared" ref="DF46:DQ46" si="565">DF44+DF43</f>
        <v>18611</v>
      </c>
      <c r="DG46" s="17">
        <f t="shared" si="565"/>
        <v>18611</v>
      </c>
      <c r="DH46" s="17">
        <f t="shared" si="565"/>
        <v>18611</v>
      </c>
      <c r="DI46" s="17">
        <f t="shared" si="565"/>
        <v>18611</v>
      </c>
      <c r="DJ46" s="17">
        <f t="shared" si="565"/>
        <v>18611</v>
      </c>
      <c r="DK46" s="17">
        <f t="shared" si="565"/>
        <v>18611</v>
      </c>
      <c r="DL46" s="17">
        <f t="shared" si="565"/>
        <v>18611</v>
      </c>
      <c r="DM46" s="17">
        <f t="shared" si="565"/>
        <v>18611</v>
      </c>
      <c r="DN46" s="17">
        <f t="shared" si="565"/>
        <v>18611</v>
      </c>
      <c r="DO46" s="17">
        <f t="shared" si="565"/>
        <v>18611</v>
      </c>
      <c r="DP46" s="17">
        <f t="shared" si="565"/>
        <v>18611</v>
      </c>
      <c r="DQ46" s="17">
        <f t="shared" si="565"/>
        <v>18611</v>
      </c>
      <c r="DR46" s="319">
        <f t="shared" ref="DR46" si="566">SUM(DF46:DQ46)</f>
        <v>223332</v>
      </c>
      <c r="DS46" s="17">
        <f t="shared" ref="DS46:ED46" si="567">DS44+DS43</f>
        <v>18611</v>
      </c>
      <c r="DT46" s="17">
        <f t="shared" si="567"/>
        <v>18611</v>
      </c>
      <c r="DU46" s="17">
        <f t="shared" si="567"/>
        <v>18611</v>
      </c>
      <c r="DV46" s="17">
        <f t="shared" si="567"/>
        <v>18611</v>
      </c>
      <c r="DW46" s="17">
        <f t="shared" si="567"/>
        <v>18611</v>
      </c>
      <c r="DX46" s="17">
        <f t="shared" si="567"/>
        <v>18611</v>
      </c>
      <c r="DY46" s="17">
        <f t="shared" si="567"/>
        <v>18611</v>
      </c>
      <c r="DZ46" s="17">
        <f t="shared" si="567"/>
        <v>18611</v>
      </c>
      <c r="EA46" s="17">
        <f t="shared" si="567"/>
        <v>18611</v>
      </c>
      <c r="EB46" s="17">
        <f t="shared" si="567"/>
        <v>18611</v>
      </c>
      <c r="EC46" s="17">
        <f t="shared" si="567"/>
        <v>18611</v>
      </c>
      <c r="ED46" s="17">
        <f t="shared" si="567"/>
        <v>18611</v>
      </c>
      <c r="EE46" s="391">
        <f t="shared" ref="EE46" si="568">SUM(DS46:ED46)</f>
        <v>223332</v>
      </c>
    </row>
    <row r="47" spans="1:135" x14ac:dyDescent="0.2">
      <c r="A47" s="9" t="s">
        <v>9</v>
      </c>
      <c r="B47" s="17">
        <f>ROUND(B39/B46,0)</f>
        <v>223333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9" t="s">
        <v>97</v>
      </c>
      <c r="B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31" t="s">
        <v>10</v>
      </c>
      <c r="B49" s="17"/>
      <c r="D49" s="1" t="s">
        <v>16</v>
      </c>
      <c r="E49" s="17">
        <v>2000</v>
      </c>
      <c r="F49" s="17">
        <f>IF(AND(F$2&gt;=EOMONTH(EDATE($B$18,0),0),F$2&lt;=EOMONTH(EDATE($B$18,59),0)),$E49,0)</f>
        <v>2000</v>
      </c>
      <c r="G49" s="17">
        <f t="shared" ref="G49:Q49" si="569">IF(AND(G$2&gt;=EOMONTH(EDATE($B$18,0),0),G$2&lt;=EOMONTH(EDATE($B$18,59),0)),$E49,0)</f>
        <v>2000</v>
      </c>
      <c r="H49" s="17">
        <f t="shared" si="569"/>
        <v>2000</v>
      </c>
      <c r="I49" s="17">
        <f t="shared" si="569"/>
        <v>2000</v>
      </c>
      <c r="J49" s="17">
        <f t="shared" si="569"/>
        <v>2000</v>
      </c>
      <c r="K49" s="17">
        <f t="shared" si="569"/>
        <v>2000</v>
      </c>
      <c r="L49" s="17">
        <f t="shared" si="569"/>
        <v>2000</v>
      </c>
      <c r="M49" s="17">
        <f t="shared" si="569"/>
        <v>2000</v>
      </c>
      <c r="N49" s="17">
        <f t="shared" si="569"/>
        <v>2000</v>
      </c>
      <c r="O49" s="17">
        <f t="shared" si="569"/>
        <v>2000</v>
      </c>
      <c r="P49" s="17">
        <f t="shared" si="569"/>
        <v>2000</v>
      </c>
      <c r="Q49" s="17">
        <f t="shared" si="569"/>
        <v>2000</v>
      </c>
      <c r="R49" s="319">
        <f>SUM(F49:Q49)</f>
        <v>24000</v>
      </c>
      <c r="S49" s="17">
        <v>1600</v>
      </c>
      <c r="T49" s="17">
        <v>1600</v>
      </c>
      <c r="U49" s="17">
        <v>1600</v>
      </c>
      <c r="V49" s="17">
        <v>1600</v>
      </c>
      <c r="W49" s="17">
        <v>1600</v>
      </c>
      <c r="X49" s="17">
        <v>1600</v>
      </c>
      <c r="Y49" s="17">
        <v>1600</v>
      </c>
      <c r="Z49" s="17">
        <v>1600</v>
      </c>
      <c r="AA49" s="17">
        <v>1600</v>
      </c>
      <c r="AB49" s="17">
        <v>1600</v>
      </c>
      <c r="AC49" s="17">
        <v>1600</v>
      </c>
      <c r="AD49" s="17">
        <v>1600</v>
      </c>
      <c r="AE49" s="319">
        <f t="shared" ref="AE49:AE51" si="570">SUM(S49:AD49)</f>
        <v>19200</v>
      </c>
      <c r="AF49" s="17">
        <f t="shared" ref="AF49" si="571">IF(AND(AF$2&gt;=EOMONTH(EDATE($B$18,0),0),AF$2&lt;=EOMONTH(EDATE($B$18,59),0)),$E49,0)</f>
        <v>2000</v>
      </c>
      <c r="AG49" s="17">
        <f t="shared" ref="V49:CD50" si="572">IF(AND(AG$2&gt;=EOMONTH(EDATE($B$18,0),0),AG$2&lt;=EOMONTH(EDATE($B$18,59),0)),$E49,0)</f>
        <v>2000</v>
      </c>
      <c r="AH49" s="17">
        <f t="shared" si="572"/>
        <v>2000</v>
      </c>
      <c r="AI49" s="17">
        <f t="shared" si="572"/>
        <v>2000</v>
      </c>
      <c r="AJ49" s="17">
        <f t="shared" si="572"/>
        <v>2000</v>
      </c>
      <c r="AK49" s="17">
        <f t="shared" si="572"/>
        <v>2000</v>
      </c>
      <c r="AL49" s="17">
        <f t="shared" si="572"/>
        <v>2000</v>
      </c>
      <c r="AM49" s="17">
        <f t="shared" si="572"/>
        <v>2000</v>
      </c>
      <c r="AN49" s="17">
        <f t="shared" si="572"/>
        <v>2000</v>
      </c>
      <c r="AO49" s="17">
        <f t="shared" si="572"/>
        <v>2000</v>
      </c>
      <c r="AP49" s="17">
        <f t="shared" si="572"/>
        <v>2000</v>
      </c>
      <c r="AQ49" s="17">
        <f t="shared" si="572"/>
        <v>2000</v>
      </c>
      <c r="AR49" s="319">
        <f t="shared" ref="AR49:AR51" si="573">SUM(AF49:AQ49)</f>
        <v>24000</v>
      </c>
      <c r="AS49" s="17">
        <f t="shared" ref="AS49" si="574">IF(AND(AS$2&gt;=EOMONTH(EDATE($B$18,0),0),AS$2&lt;=EOMONTH(EDATE($B$18,59),0)),$E49,0)</f>
        <v>0</v>
      </c>
      <c r="AT49" s="17">
        <f t="shared" si="572"/>
        <v>0</v>
      </c>
      <c r="AU49" s="17">
        <f t="shared" si="572"/>
        <v>0</v>
      </c>
      <c r="AV49" s="17">
        <f t="shared" si="572"/>
        <v>0</v>
      </c>
      <c r="AW49" s="17">
        <f t="shared" si="572"/>
        <v>0</v>
      </c>
      <c r="AX49" s="17">
        <f t="shared" si="572"/>
        <v>0</v>
      </c>
      <c r="AY49" s="17">
        <f t="shared" si="572"/>
        <v>0</v>
      </c>
      <c r="AZ49" s="17">
        <f t="shared" si="572"/>
        <v>0</v>
      </c>
      <c r="BA49" s="17">
        <f t="shared" si="572"/>
        <v>0</v>
      </c>
      <c r="BB49" s="17">
        <f t="shared" si="572"/>
        <v>0</v>
      </c>
      <c r="BC49" s="17">
        <f t="shared" si="572"/>
        <v>0</v>
      </c>
      <c r="BD49" s="17">
        <f t="shared" si="572"/>
        <v>0</v>
      </c>
      <c r="BE49" s="319">
        <f t="shared" ref="BE49:BE51" si="575">SUM(AS49:BD49)</f>
        <v>0</v>
      </c>
      <c r="BF49" s="17">
        <f t="shared" ref="BF49" si="576">IF(AND(BF$2&gt;=EOMONTH(EDATE($B$18,0),0),BF$2&lt;=EOMONTH(EDATE($B$18,59),0)),$E49,0)</f>
        <v>0</v>
      </c>
      <c r="BG49" s="17">
        <f t="shared" si="572"/>
        <v>0</v>
      </c>
      <c r="BH49" s="17">
        <f t="shared" si="572"/>
        <v>0</v>
      </c>
      <c r="BI49" s="17">
        <f t="shared" si="572"/>
        <v>0</v>
      </c>
      <c r="BJ49" s="17">
        <f t="shared" si="572"/>
        <v>0</v>
      </c>
      <c r="BK49" s="17">
        <f t="shared" si="572"/>
        <v>0</v>
      </c>
      <c r="BL49" s="17">
        <f t="shared" si="572"/>
        <v>0</v>
      </c>
      <c r="BM49" s="17">
        <f t="shared" si="572"/>
        <v>0</v>
      </c>
      <c r="BN49" s="17">
        <f t="shared" si="572"/>
        <v>0</v>
      </c>
      <c r="BO49" s="17">
        <f t="shared" si="572"/>
        <v>0</v>
      </c>
      <c r="BP49" s="17">
        <f t="shared" si="572"/>
        <v>0</v>
      </c>
      <c r="BQ49" s="17">
        <f t="shared" si="572"/>
        <v>0</v>
      </c>
      <c r="BR49" s="319">
        <f t="shared" ref="BR49:BR51" si="577">SUM(BF49:BQ49)</f>
        <v>0</v>
      </c>
      <c r="BS49" s="17">
        <f t="shared" ref="BS49" si="578">IF(AND(BS$2&gt;=EOMONTH(EDATE($B$18,0),0),BS$2&lt;=EOMONTH(EDATE($B$18,59),0)),$E49,0)</f>
        <v>0</v>
      </c>
      <c r="BT49" s="17">
        <f t="shared" si="572"/>
        <v>0</v>
      </c>
      <c r="BU49" s="17">
        <f t="shared" si="572"/>
        <v>0</v>
      </c>
      <c r="BV49" s="17">
        <f t="shared" si="572"/>
        <v>0</v>
      </c>
      <c r="BW49" s="17">
        <f t="shared" si="572"/>
        <v>0</v>
      </c>
      <c r="BX49" s="17">
        <f t="shared" si="572"/>
        <v>0</v>
      </c>
      <c r="BY49" s="17">
        <f t="shared" si="572"/>
        <v>0</v>
      </c>
      <c r="BZ49" s="17">
        <f t="shared" si="572"/>
        <v>0</v>
      </c>
      <c r="CA49" s="17">
        <f t="shared" si="572"/>
        <v>0</v>
      </c>
      <c r="CB49" s="17">
        <f t="shared" si="572"/>
        <v>0</v>
      </c>
      <c r="CC49" s="17">
        <f t="shared" si="572"/>
        <v>0</v>
      </c>
      <c r="CD49" s="17">
        <f t="shared" si="572"/>
        <v>0</v>
      </c>
      <c r="CE49" s="319">
        <f t="shared" ref="CE49:CE51" si="579">SUM(BS49:CD49)</f>
        <v>0</v>
      </c>
      <c r="CF49" s="17">
        <f t="shared" ref="CF49:ED51" si="580">IF(AND(CF$2&gt;=EOMONTH(EDATE($B$18,0),0),CF$2&lt;=EOMONTH(EDATE($B$18,59),0)),$E49,0)</f>
        <v>0</v>
      </c>
      <c r="CG49" s="17">
        <f t="shared" si="580"/>
        <v>0</v>
      </c>
      <c r="CH49" s="17">
        <f t="shared" si="580"/>
        <v>0</v>
      </c>
      <c r="CI49" s="17">
        <f t="shared" si="580"/>
        <v>0</v>
      </c>
      <c r="CJ49" s="17">
        <f t="shared" si="580"/>
        <v>0</v>
      </c>
      <c r="CK49" s="17">
        <f t="shared" si="580"/>
        <v>0</v>
      </c>
      <c r="CL49" s="17">
        <f t="shared" si="580"/>
        <v>0</v>
      </c>
      <c r="CM49" s="17">
        <f t="shared" si="580"/>
        <v>0</v>
      </c>
      <c r="CN49" s="17">
        <f t="shared" si="580"/>
        <v>0</v>
      </c>
      <c r="CO49" s="17">
        <f t="shared" si="580"/>
        <v>0</v>
      </c>
      <c r="CP49" s="17">
        <f t="shared" si="580"/>
        <v>0</v>
      </c>
      <c r="CQ49" s="17">
        <f t="shared" si="580"/>
        <v>0</v>
      </c>
      <c r="CR49" s="319">
        <f t="shared" ref="CR49:CR51" si="581">SUM(CF49:CQ49)</f>
        <v>0</v>
      </c>
      <c r="CS49" s="17">
        <f t="shared" ref="CS49" si="582">IF(AND(CS$2&gt;=EOMONTH(EDATE($B$18,0),0),CS$2&lt;=EOMONTH(EDATE($B$18,59),0)),$E49,0)</f>
        <v>0</v>
      </c>
      <c r="CT49" s="17">
        <f t="shared" si="580"/>
        <v>0</v>
      </c>
      <c r="CU49" s="17">
        <f t="shared" si="580"/>
        <v>0</v>
      </c>
      <c r="CV49" s="17">
        <f t="shared" si="580"/>
        <v>0</v>
      </c>
      <c r="CW49" s="17">
        <f t="shared" si="580"/>
        <v>0</v>
      </c>
      <c r="CX49" s="17">
        <f t="shared" si="580"/>
        <v>0</v>
      </c>
      <c r="CY49" s="17">
        <f t="shared" si="580"/>
        <v>0</v>
      </c>
      <c r="CZ49" s="17">
        <f t="shared" si="580"/>
        <v>0</v>
      </c>
      <c r="DA49" s="17">
        <f t="shared" si="580"/>
        <v>0</v>
      </c>
      <c r="DB49" s="17">
        <f t="shared" si="580"/>
        <v>0</v>
      </c>
      <c r="DC49" s="17">
        <f t="shared" si="580"/>
        <v>0</v>
      </c>
      <c r="DD49" s="17">
        <f t="shared" si="580"/>
        <v>0</v>
      </c>
      <c r="DE49" s="319">
        <f t="shared" ref="DE49:DE51" si="583">SUM(CS49:DD49)</f>
        <v>0</v>
      </c>
      <c r="DF49" s="17">
        <f t="shared" ref="DF49" si="584">IF(AND(DF$2&gt;=EOMONTH(EDATE($B$18,0),0),DF$2&lt;=EOMONTH(EDATE($B$18,59),0)),$E49,0)</f>
        <v>0</v>
      </c>
      <c r="DG49" s="17">
        <f t="shared" si="580"/>
        <v>0</v>
      </c>
      <c r="DH49" s="17">
        <f t="shared" si="580"/>
        <v>0</v>
      </c>
      <c r="DI49" s="17">
        <f t="shared" si="580"/>
        <v>0</v>
      </c>
      <c r="DJ49" s="17">
        <f t="shared" si="580"/>
        <v>0</v>
      </c>
      <c r="DK49" s="17">
        <f t="shared" si="580"/>
        <v>0</v>
      </c>
      <c r="DL49" s="17">
        <f t="shared" si="580"/>
        <v>0</v>
      </c>
      <c r="DM49" s="17">
        <f t="shared" si="580"/>
        <v>0</v>
      </c>
      <c r="DN49" s="17">
        <f t="shared" si="580"/>
        <v>0</v>
      </c>
      <c r="DO49" s="17">
        <f t="shared" si="580"/>
        <v>0</v>
      </c>
      <c r="DP49" s="17">
        <f t="shared" si="580"/>
        <v>0</v>
      </c>
      <c r="DQ49" s="17">
        <f t="shared" si="580"/>
        <v>0</v>
      </c>
      <c r="DR49" s="319">
        <f t="shared" ref="DR49:DR51" si="585">SUM(DF49:DQ49)</f>
        <v>0</v>
      </c>
      <c r="DS49" s="17">
        <f t="shared" ref="DS49" si="586">IF(AND(DS$2&gt;=EOMONTH(EDATE($B$18,0),0),DS$2&lt;=EOMONTH(EDATE($B$18,59),0)),$E49,0)</f>
        <v>0</v>
      </c>
      <c r="DT49" s="17">
        <f t="shared" si="580"/>
        <v>0</v>
      </c>
      <c r="DU49" s="17">
        <f t="shared" si="580"/>
        <v>0</v>
      </c>
      <c r="DV49" s="17">
        <f t="shared" si="580"/>
        <v>0</v>
      </c>
      <c r="DW49" s="17">
        <f t="shared" si="580"/>
        <v>0</v>
      </c>
      <c r="DX49" s="17">
        <f t="shared" si="580"/>
        <v>0</v>
      </c>
      <c r="DY49" s="17">
        <f t="shared" si="580"/>
        <v>0</v>
      </c>
      <c r="DZ49" s="17">
        <f t="shared" si="580"/>
        <v>0</v>
      </c>
      <c r="EA49" s="17">
        <f t="shared" si="580"/>
        <v>0</v>
      </c>
      <c r="EB49" s="17">
        <f t="shared" si="580"/>
        <v>0</v>
      </c>
      <c r="EC49" s="17">
        <f t="shared" si="580"/>
        <v>0</v>
      </c>
      <c r="ED49" s="17">
        <f t="shared" si="580"/>
        <v>0</v>
      </c>
      <c r="EE49" s="319">
        <f t="shared" ref="EE49:EE51" si="587">SUM(DS49:ED49)</f>
        <v>0</v>
      </c>
    </row>
    <row r="50" spans="1:135" x14ac:dyDescent="0.2">
      <c r="A50" s="436" t="s">
        <v>11</v>
      </c>
      <c r="B50" s="437">
        <v>0</v>
      </c>
      <c r="D50" s="1" t="s">
        <v>19</v>
      </c>
      <c r="E50" s="17">
        <v>0</v>
      </c>
      <c r="F50" s="17">
        <f t="shared" ref="F50:U51" si="588">IF(AND(F$2&gt;=EOMONTH(EDATE($B$18,0),0),F$2&lt;=EOMONTH(EDATE($B$18,59),0)),$E50,0)</f>
        <v>0</v>
      </c>
      <c r="G50" s="17">
        <f t="shared" si="588"/>
        <v>0</v>
      </c>
      <c r="H50" s="17">
        <f t="shared" si="588"/>
        <v>0</v>
      </c>
      <c r="I50" s="17">
        <f t="shared" si="588"/>
        <v>0</v>
      </c>
      <c r="J50" s="17">
        <f t="shared" si="588"/>
        <v>0</v>
      </c>
      <c r="K50" s="17">
        <f t="shared" si="588"/>
        <v>0</v>
      </c>
      <c r="L50" s="17">
        <f t="shared" si="588"/>
        <v>0</v>
      </c>
      <c r="M50" s="17">
        <f t="shared" si="588"/>
        <v>0</v>
      </c>
      <c r="N50" s="17">
        <f t="shared" si="588"/>
        <v>0</v>
      </c>
      <c r="O50" s="17">
        <f t="shared" si="588"/>
        <v>0</v>
      </c>
      <c r="P50" s="17">
        <f t="shared" si="588"/>
        <v>0</v>
      </c>
      <c r="Q50" s="17">
        <f t="shared" si="588"/>
        <v>0</v>
      </c>
      <c r="R50" s="319">
        <f>SUM(F50:Q50)</f>
        <v>0</v>
      </c>
      <c r="S50" s="17">
        <f t="shared" si="588"/>
        <v>0</v>
      </c>
      <c r="T50" s="17">
        <f t="shared" si="588"/>
        <v>0</v>
      </c>
      <c r="U50" s="17">
        <f t="shared" si="588"/>
        <v>0</v>
      </c>
      <c r="V50" s="17">
        <f t="shared" si="572"/>
        <v>0</v>
      </c>
      <c r="W50" s="17">
        <f t="shared" si="572"/>
        <v>0</v>
      </c>
      <c r="X50" s="17">
        <f t="shared" si="572"/>
        <v>0</v>
      </c>
      <c r="Y50" s="17">
        <f t="shared" si="572"/>
        <v>0</v>
      </c>
      <c r="Z50" s="17">
        <f t="shared" si="572"/>
        <v>0</v>
      </c>
      <c r="AA50" s="17">
        <f t="shared" si="572"/>
        <v>0</v>
      </c>
      <c r="AB50" s="17">
        <f t="shared" si="572"/>
        <v>0</v>
      </c>
      <c r="AC50" s="17">
        <f t="shared" si="572"/>
        <v>0</v>
      </c>
      <c r="AD50" s="17">
        <f t="shared" si="572"/>
        <v>0</v>
      </c>
      <c r="AE50" s="319">
        <f t="shared" si="570"/>
        <v>0</v>
      </c>
      <c r="AF50" s="17">
        <f t="shared" si="572"/>
        <v>0</v>
      </c>
      <c r="AG50" s="17">
        <f t="shared" si="572"/>
        <v>0</v>
      </c>
      <c r="AH50" s="17">
        <f t="shared" si="572"/>
        <v>0</v>
      </c>
      <c r="AI50" s="17">
        <f t="shared" si="572"/>
        <v>0</v>
      </c>
      <c r="AJ50" s="17">
        <f t="shared" si="572"/>
        <v>0</v>
      </c>
      <c r="AK50" s="17">
        <f t="shared" si="572"/>
        <v>0</v>
      </c>
      <c r="AL50" s="17">
        <f t="shared" si="572"/>
        <v>0</v>
      </c>
      <c r="AM50" s="17">
        <f t="shared" si="572"/>
        <v>0</v>
      </c>
      <c r="AN50" s="17">
        <f t="shared" si="572"/>
        <v>0</v>
      </c>
      <c r="AO50" s="17">
        <f t="shared" si="572"/>
        <v>0</v>
      </c>
      <c r="AP50" s="17">
        <f t="shared" si="572"/>
        <v>0</v>
      </c>
      <c r="AQ50" s="17">
        <f t="shared" si="572"/>
        <v>0</v>
      </c>
      <c r="AR50" s="319">
        <f t="shared" si="573"/>
        <v>0</v>
      </c>
      <c r="AS50" s="17">
        <f t="shared" si="572"/>
        <v>0</v>
      </c>
      <c r="AT50" s="17">
        <f t="shared" si="572"/>
        <v>0</v>
      </c>
      <c r="AU50" s="17">
        <f t="shared" si="572"/>
        <v>0</v>
      </c>
      <c r="AV50" s="17">
        <f t="shared" si="572"/>
        <v>0</v>
      </c>
      <c r="AW50" s="17">
        <f t="shared" si="572"/>
        <v>0</v>
      </c>
      <c r="AX50" s="17">
        <f t="shared" si="572"/>
        <v>0</v>
      </c>
      <c r="AY50" s="17">
        <f t="shared" si="572"/>
        <v>0</v>
      </c>
      <c r="AZ50" s="17">
        <f t="shared" si="572"/>
        <v>0</v>
      </c>
      <c r="BA50" s="17">
        <f t="shared" si="572"/>
        <v>0</v>
      </c>
      <c r="BB50" s="17">
        <f t="shared" si="572"/>
        <v>0</v>
      </c>
      <c r="BC50" s="17">
        <f t="shared" si="572"/>
        <v>0</v>
      </c>
      <c r="BD50" s="17">
        <f t="shared" si="572"/>
        <v>0</v>
      </c>
      <c r="BE50" s="319">
        <f t="shared" si="575"/>
        <v>0</v>
      </c>
      <c r="BF50" s="17">
        <f t="shared" si="572"/>
        <v>0</v>
      </c>
      <c r="BG50" s="17">
        <f t="shared" si="572"/>
        <v>0</v>
      </c>
      <c r="BH50" s="17">
        <f t="shared" si="572"/>
        <v>0</v>
      </c>
      <c r="BI50" s="17">
        <f t="shared" si="572"/>
        <v>0</v>
      </c>
      <c r="BJ50" s="17">
        <f t="shared" si="572"/>
        <v>0</v>
      </c>
      <c r="BK50" s="17">
        <f t="shared" si="572"/>
        <v>0</v>
      </c>
      <c r="BL50" s="17">
        <f t="shared" si="572"/>
        <v>0</v>
      </c>
      <c r="BM50" s="17">
        <f t="shared" si="572"/>
        <v>0</v>
      </c>
      <c r="BN50" s="17">
        <f t="shared" si="572"/>
        <v>0</v>
      </c>
      <c r="BO50" s="17">
        <f t="shared" si="572"/>
        <v>0</v>
      </c>
      <c r="BP50" s="17">
        <f t="shared" si="572"/>
        <v>0</v>
      </c>
      <c r="BQ50" s="17">
        <f t="shared" si="572"/>
        <v>0</v>
      </c>
      <c r="BR50" s="319">
        <f t="shared" si="577"/>
        <v>0</v>
      </c>
      <c r="BS50" s="17">
        <f t="shared" si="572"/>
        <v>0</v>
      </c>
      <c r="BT50" s="17">
        <f t="shared" si="572"/>
        <v>0</v>
      </c>
      <c r="BU50" s="17">
        <f t="shared" si="572"/>
        <v>0</v>
      </c>
      <c r="BV50" s="17">
        <f t="shared" si="572"/>
        <v>0</v>
      </c>
      <c r="BW50" s="17">
        <f t="shared" si="572"/>
        <v>0</v>
      </c>
      <c r="BX50" s="17">
        <f t="shared" si="572"/>
        <v>0</v>
      </c>
      <c r="BY50" s="17">
        <f t="shared" si="572"/>
        <v>0</v>
      </c>
      <c r="BZ50" s="17">
        <f t="shared" si="572"/>
        <v>0</v>
      </c>
      <c r="CA50" s="17">
        <f t="shared" si="572"/>
        <v>0</v>
      </c>
      <c r="CB50" s="17">
        <f t="shared" si="572"/>
        <v>0</v>
      </c>
      <c r="CC50" s="17">
        <f t="shared" si="572"/>
        <v>0</v>
      </c>
      <c r="CD50" s="17">
        <f t="shared" si="572"/>
        <v>0</v>
      </c>
      <c r="CE50" s="319">
        <f t="shared" si="579"/>
        <v>0</v>
      </c>
      <c r="CF50" s="17">
        <f t="shared" si="580"/>
        <v>0</v>
      </c>
      <c r="CG50" s="17">
        <f t="shared" si="580"/>
        <v>0</v>
      </c>
      <c r="CH50" s="17">
        <f t="shared" si="580"/>
        <v>0</v>
      </c>
      <c r="CI50" s="17">
        <f t="shared" si="580"/>
        <v>0</v>
      </c>
      <c r="CJ50" s="17">
        <f t="shared" si="580"/>
        <v>0</v>
      </c>
      <c r="CK50" s="17">
        <f t="shared" si="580"/>
        <v>0</v>
      </c>
      <c r="CL50" s="17">
        <f t="shared" si="580"/>
        <v>0</v>
      </c>
      <c r="CM50" s="17">
        <f t="shared" si="580"/>
        <v>0</v>
      </c>
      <c r="CN50" s="17">
        <f t="shared" si="580"/>
        <v>0</v>
      </c>
      <c r="CO50" s="17">
        <f t="shared" si="580"/>
        <v>0</v>
      </c>
      <c r="CP50" s="17">
        <f t="shared" si="580"/>
        <v>0</v>
      </c>
      <c r="CQ50" s="17">
        <f t="shared" si="580"/>
        <v>0</v>
      </c>
      <c r="CR50" s="319">
        <f t="shared" si="581"/>
        <v>0</v>
      </c>
      <c r="CS50" s="17">
        <f t="shared" si="580"/>
        <v>0</v>
      </c>
      <c r="CT50" s="17">
        <f t="shared" si="580"/>
        <v>0</v>
      </c>
      <c r="CU50" s="17">
        <f t="shared" si="580"/>
        <v>0</v>
      </c>
      <c r="CV50" s="17">
        <f t="shared" si="580"/>
        <v>0</v>
      </c>
      <c r="CW50" s="17">
        <f t="shared" si="580"/>
        <v>0</v>
      </c>
      <c r="CX50" s="17">
        <f t="shared" si="580"/>
        <v>0</v>
      </c>
      <c r="CY50" s="17">
        <f t="shared" si="580"/>
        <v>0</v>
      </c>
      <c r="CZ50" s="17">
        <f t="shared" si="580"/>
        <v>0</v>
      </c>
      <c r="DA50" s="17">
        <f t="shared" si="580"/>
        <v>0</v>
      </c>
      <c r="DB50" s="17">
        <f t="shared" si="580"/>
        <v>0</v>
      </c>
      <c r="DC50" s="17">
        <f t="shared" si="580"/>
        <v>0</v>
      </c>
      <c r="DD50" s="17">
        <f t="shared" si="580"/>
        <v>0</v>
      </c>
      <c r="DE50" s="319">
        <f t="shared" si="583"/>
        <v>0</v>
      </c>
      <c r="DF50" s="17">
        <f t="shared" si="580"/>
        <v>0</v>
      </c>
      <c r="DG50" s="17">
        <f t="shared" si="580"/>
        <v>0</v>
      </c>
      <c r="DH50" s="17">
        <f t="shared" si="580"/>
        <v>0</v>
      </c>
      <c r="DI50" s="17">
        <f t="shared" si="580"/>
        <v>0</v>
      </c>
      <c r="DJ50" s="17">
        <f t="shared" si="580"/>
        <v>0</v>
      </c>
      <c r="DK50" s="17">
        <f t="shared" si="580"/>
        <v>0</v>
      </c>
      <c r="DL50" s="17">
        <f t="shared" si="580"/>
        <v>0</v>
      </c>
      <c r="DM50" s="17">
        <f t="shared" si="580"/>
        <v>0</v>
      </c>
      <c r="DN50" s="17">
        <f t="shared" si="580"/>
        <v>0</v>
      </c>
      <c r="DO50" s="17">
        <f t="shared" si="580"/>
        <v>0</v>
      </c>
      <c r="DP50" s="17">
        <f t="shared" si="580"/>
        <v>0</v>
      </c>
      <c r="DQ50" s="17">
        <f t="shared" si="580"/>
        <v>0</v>
      </c>
      <c r="DR50" s="319">
        <f t="shared" si="585"/>
        <v>0</v>
      </c>
      <c r="DS50" s="17">
        <f t="shared" si="580"/>
        <v>0</v>
      </c>
      <c r="DT50" s="17">
        <f t="shared" si="580"/>
        <v>0</v>
      </c>
      <c r="DU50" s="17">
        <f t="shared" si="580"/>
        <v>0</v>
      </c>
      <c r="DV50" s="17">
        <f t="shared" si="580"/>
        <v>0</v>
      </c>
      <c r="DW50" s="17">
        <f t="shared" si="580"/>
        <v>0</v>
      </c>
      <c r="DX50" s="17">
        <f t="shared" si="580"/>
        <v>0</v>
      </c>
      <c r="DY50" s="17">
        <f t="shared" si="580"/>
        <v>0</v>
      </c>
      <c r="DZ50" s="17">
        <f t="shared" si="580"/>
        <v>0</v>
      </c>
      <c r="EA50" s="17">
        <f t="shared" si="580"/>
        <v>0</v>
      </c>
      <c r="EB50" s="17">
        <f t="shared" si="580"/>
        <v>0</v>
      </c>
      <c r="EC50" s="17">
        <f t="shared" si="580"/>
        <v>0</v>
      </c>
      <c r="ED50" s="17">
        <f t="shared" si="580"/>
        <v>0</v>
      </c>
      <c r="EE50" s="319">
        <f t="shared" si="587"/>
        <v>0</v>
      </c>
    </row>
    <row r="51" spans="1:135" x14ac:dyDescent="0.2">
      <c r="A51" s="436" t="str">
        <f t="shared" ref="A51:A56" si="589">A40</f>
        <v>Durée remboursement</v>
      </c>
      <c r="B51" s="438">
        <v>15</v>
      </c>
      <c r="D51" s="1" t="s">
        <v>22</v>
      </c>
      <c r="E51" s="17">
        <v>1960</v>
      </c>
      <c r="F51" s="17">
        <f t="shared" si="588"/>
        <v>1960</v>
      </c>
      <c r="G51" s="17">
        <f t="shared" si="588"/>
        <v>1960</v>
      </c>
      <c r="H51" s="17">
        <f t="shared" si="588"/>
        <v>1960</v>
      </c>
      <c r="I51" s="17">
        <f t="shared" si="588"/>
        <v>1960</v>
      </c>
      <c r="J51" s="17">
        <f t="shared" si="588"/>
        <v>1960</v>
      </c>
      <c r="K51" s="17">
        <f t="shared" si="588"/>
        <v>1960</v>
      </c>
      <c r="L51" s="17">
        <f t="shared" si="588"/>
        <v>1960</v>
      </c>
      <c r="M51" s="17">
        <f t="shared" si="588"/>
        <v>1960</v>
      </c>
      <c r="N51" s="17">
        <f t="shared" si="588"/>
        <v>1960</v>
      </c>
      <c r="O51" s="17">
        <f t="shared" si="588"/>
        <v>1960</v>
      </c>
      <c r="P51" s="17">
        <f t="shared" si="588"/>
        <v>1960</v>
      </c>
      <c r="Q51" s="17">
        <f t="shared" si="588"/>
        <v>1960</v>
      </c>
      <c r="R51" s="319">
        <f>SUM(F51:Q51)</f>
        <v>23520</v>
      </c>
      <c r="S51" s="17">
        <f t="shared" ref="S51:CD51" si="590">IF(AND(S$2&gt;=EOMONTH(EDATE($B$18,0),0),S$2&lt;=EOMONTH(EDATE($B$18,59),0)),$E51,0)</f>
        <v>1960</v>
      </c>
      <c r="T51" s="17">
        <f t="shared" si="590"/>
        <v>1960</v>
      </c>
      <c r="U51" s="17">
        <f t="shared" si="590"/>
        <v>1960</v>
      </c>
      <c r="V51" s="17">
        <f t="shared" si="590"/>
        <v>1960</v>
      </c>
      <c r="W51" s="17">
        <f t="shared" si="590"/>
        <v>1960</v>
      </c>
      <c r="X51" s="17">
        <f t="shared" si="590"/>
        <v>1960</v>
      </c>
      <c r="Y51" s="17">
        <f t="shared" si="590"/>
        <v>1960</v>
      </c>
      <c r="Z51" s="17">
        <f t="shared" si="590"/>
        <v>1960</v>
      </c>
      <c r="AA51" s="17">
        <f t="shared" si="590"/>
        <v>1960</v>
      </c>
      <c r="AB51" s="17">
        <f t="shared" si="590"/>
        <v>1960</v>
      </c>
      <c r="AC51" s="17">
        <f t="shared" si="590"/>
        <v>1960</v>
      </c>
      <c r="AD51" s="17">
        <f t="shared" si="590"/>
        <v>1960</v>
      </c>
      <c r="AE51" s="319">
        <f t="shared" si="570"/>
        <v>23520</v>
      </c>
      <c r="AF51" s="17">
        <f t="shared" si="590"/>
        <v>1960</v>
      </c>
      <c r="AG51" s="17">
        <f t="shared" si="590"/>
        <v>1960</v>
      </c>
      <c r="AH51" s="17">
        <f t="shared" si="590"/>
        <v>1960</v>
      </c>
      <c r="AI51" s="17">
        <f t="shared" si="590"/>
        <v>1960</v>
      </c>
      <c r="AJ51" s="17">
        <f t="shared" si="590"/>
        <v>1960</v>
      </c>
      <c r="AK51" s="17">
        <f t="shared" si="590"/>
        <v>1960</v>
      </c>
      <c r="AL51" s="17">
        <f t="shared" si="590"/>
        <v>1960</v>
      </c>
      <c r="AM51" s="17">
        <f t="shared" si="590"/>
        <v>1960</v>
      </c>
      <c r="AN51" s="17">
        <f t="shared" si="590"/>
        <v>1960</v>
      </c>
      <c r="AO51" s="17">
        <f t="shared" si="590"/>
        <v>1960</v>
      </c>
      <c r="AP51" s="17">
        <f t="shared" si="590"/>
        <v>1960</v>
      </c>
      <c r="AQ51" s="17">
        <f t="shared" si="590"/>
        <v>1960</v>
      </c>
      <c r="AR51" s="319">
        <f t="shared" si="573"/>
        <v>23520</v>
      </c>
      <c r="AS51" s="17">
        <f t="shared" si="590"/>
        <v>0</v>
      </c>
      <c r="AT51" s="17">
        <f t="shared" si="590"/>
        <v>0</v>
      </c>
      <c r="AU51" s="17">
        <f t="shared" si="590"/>
        <v>0</v>
      </c>
      <c r="AV51" s="17">
        <f t="shared" si="590"/>
        <v>0</v>
      </c>
      <c r="AW51" s="17">
        <f t="shared" si="590"/>
        <v>0</v>
      </c>
      <c r="AX51" s="17">
        <f t="shared" si="590"/>
        <v>0</v>
      </c>
      <c r="AY51" s="17">
        <f t="shared" si="590"/>
        <v>0</v>
      </c>
      <c r="AZ51" s="17">
        <f t="shared" si="590"/>
        <v>0</v>
      </c>
      <c r="BA51" s="17">
        <f t="shared" si="590"/>
        <v>0</v>
      </c>
      <c r="BB51" s="17">
        <f t="shared" si="590"/>
        <v>0</v>
      </c>
      <c r="BC51" s="17">
        <f t="shared" si="590"/>
        <v>0</v>
      </c>
      <c r="BD51" s="17">
        <f t="shared" si="590"/>
        <v>0</v>
      </c>
      <c r="BE51" s="319">
        <f t="shared" si="575"/>
        <v>0</v>
      </c>
      <c r="BF51" s="17">
        <f t="shared" si="590"/>
        <v>0</v>
      </c>
      <c r="BG51" s="17">
        <f t="shared" si="590"/>
        <v>0</v>
      </c>
      <c r="BH51" s="17">
        <f t="shared" si="590"/>
        <v>0</v>
      </c>
      <c r="BI51" s="17">
        <f t="shared" si="590"/>
        <v>0</v>
      </c>
      <c r="BJ51" s="17">
        <f t="shared" si="590"/>
        <v>0</v>
      </c>
      <c r="BK51" s="17">
        <f t="shared" si="590"/>
        <v>0</v>
      </c>
      <c r="BL51" s="17">
        <f t="shared" si="590"/>
        <v>0</v>
      </c>
      <c r="BM51" s="17">
        <f t="shared" si="590"/>
        <v>0</v>
      </c>
      <c r="BN51" s="17">
        <f t="shared" si="590"/>
        <v>0</v>
      </c>
      <c r="BO51" s="17">
        <f t="shared" si="590"/>
        <v>0</v>
      </c>
      <c r="BP51" s="17">
        <f t="shared" si="590"/>
        <v>0</v>
      </c>
      <c r="BQ51" s="17">
        <f t="shared" si="590"/>
        <v>0</v>
      </c>
      <c r="BR51" s="319">
        <f t="shared" si="577"/>
        <v>0</v>
      </c>
      <c r="BS51" s="17">
        <f t="shared" si="590"/>
        <v>0</v>
      </c>
      <c r="BT51" s="17">
        <f t="shared" si="590"/>
        <v>0</v>
      </c>
      <c r="BU51" s="17">
        <f t="shared" si="590"/>
        <v>0</v>
      </c>
      <c r="BV51" s="17">
        <f t="shared" si="590"/>
        <v>0</v>
      </c>
      <c r="BW51" s="17">
        <f t="shared" si="590"/>
        <v>0</v>
      </c>
      <c r="BX51" s="17">
        <f t="shared" si="590"/>
        <v>0</v>
      </c>
      <c r="BY51" s="17">
        <f t="shared" si="590"/>
        <v>0</v>
      </c>
      <c r="BZ51" s="17">
        <f t="shared" si="590"/>
        <v>0</v>
      </c>
      <c r="CA51" s="17">
        <f t="shared" si="590"/>
        <v>0</v>
      </c>
      <c r="CB51" s="17">
        <f t="shared" si="590"/>
        <v>0</v>
      </c>
      <c r="CC51" s="17">
        <f t="shared" si="590"/>
        <v>0</v>
      </c>
      <c r="CD51" s="17">
        <f t="shared" si="590"/>
        <v>0</v>
      </c>
      <c r="CE51" s="319">
        <f t="shared" si="579"/>
        <v>0</v>
      </c>
      <c r="CF51" s="17">
        <f t="shared" si="580"/>
        <v>0</v>
      </c>
      <c r="CG51" s="17">
        <f t="shared" si="580"/>
        <v>0</v>
      </c>
      <c r="CH51" s="17">
        <f t="shared" si="580"/>
        <v>0</v>
      </c>
      <c r="CI51" s="17">
        <f t="shared" si="580"/>
        <v>0</v>
      </c>
      <c r="CJ51" s="17">
        <f t="shared" si="580"/>
        <v>0</v>
      </c>
      <c r="CK51" s="17">
        <f t="shared" si="580"/>
        <v>0</v>
      </c>
      <c r="CL51" s="17">
        <f t="shared" si="580"/>
        <v>0</v>
      </c>
      <c r="CM51" s="17">
        <f t="shared" si="580"/>
        <v>0</v>
      </c>
      <c r="CN51" s="17">
        <f t="shared" si="580"/>
        <v>0</v>
      </c>
      <c r="CO51" s="17">
        <f t="shared" si="580"/>
        <v>0</v>
      </c>
      <c r="CP51" s="17">
        <f t="shared" si="580"/>
        <v>0</v>
      </c>
      <c r="CQ51" s="17">
        <f t="shared" si="580"/>
        <v>0</v>
      </c>
      <c r="CR51" s="319">
        <f t="shared" si="581"/>
        <v>0</v>
      </c>
      <c r="CS51" s="17">
        <f t="shared" si="580"/>
        <v>0</v>
      </c>
      <c r="CT51" s="17">
        <f t="shared" si="580"/>
        <v>0</v>
      </c>
      <c r="CU51" s="17">
        <f t="shared" si="580"/>
        <v>0</v>
      </c>
      <c r="CV51" s="17">
        <f t="shared" si="580"/>
        <v>0</v>
      </c>
      <c r="CW51" s="17">
        <f t="shared" si="580"/>
        <v>0</v>
      </c>
      <c r="CX51" s="17">
        <f t="shared" si="580"/>
        <v>0</v>
      </c>
      <c r="CY51" s="17">
        <f t="shared" si="580"/>
        <v>0</v>
      </c>
      <c r="CZ51" s="17">
        <f t="shared" si="580"/>
        <v>0</v>
      </c>
      <c r="DA51" s="17">
        <f t="shared" si="580"/>
        <v>0</v>
      </c>
      <c r="DB51" s="17">
        <f t="shared" si="580"/>
        <v>0</v>
      </c>
      <c r="DC51" s="17">
        <f t="shared" si="580"/>
        <v>0</v>
      </c>
      <c r="DD51" s="17">
        <f t="shared" si="580"/>
        <v>0</v>
      </c>
      <c r="DE51" s="319">
        <f t="shared" si="583"/>
        <v>0</v>
      </c>
      <c r="DF51" s="17">
        <f t="shared" si="580"/>
        <v>0</v>
      </c>
      <c r="DG51" s="17">
        <f t="shared" si="580"/>
        <v>0</v>
      </c>
      <c r="DH51" s="17">
        <f t="shared" si="580"/>
        <v>0</v>
      </c>
      <c r="DI51" s="17">
        <f t="shared" si="580"/>
        <v>0</v>
      </c>
      <c r="DJ51" s="17">
        <f t="shared" si="580"/>
        <v>0</v>
      </c>
      <c r="DK51" s="17">
        <f t="shared" si="580"/>
        <v>0</v>
      </c>
      <c r="DL51" s="17">
        <f t="shared" si="580"/>
        <v>0</v>
      </c>
      <c r="DM51" s="17">
        <f t="shared" si="580"/>
        <v>0</v>
      </c>
      <c r="DN51" s="17">
        <f t="shared" si="580"/>
        <v>0</v>
      </c>
      <c r="DO51" s="17">
        <f t="shared" si="580"/>
        <v>0</v>
      </c>
      <c r="DP51" s="17">
        <f t="shared" si="580"/>
        <v>0</v>
      </c>
      <c r="DQ51" s="17">
        <f t="shared" si="580"/>
        <v>0</v>
      </c>
      <c r="DR51" s="319">
        <f t="shared" si="585"/>
        <v>0</v>
      </c>
      <c r="DS51" s="17">
        <f t="shared" si="580"/>
        <v>0</v>
      </c>
      <c r="DT51" s="17">
        <f t="shared" si="580"/>
        <v>0</v>
      </c>
      <c r="DU51" s="17">
        <f t="shared" si="580"/>
        <v>0</v>
      </c>
      <c r="DV51" s="17">
        <f t="shared" si="580"/>
        <v>0</v>
      </c>
      <c r="DW51" s="17">
        <f t="shared" si="580"/>
        <v>0</v>
      </c>
      <c r="DX51" s="17">
        <f t="shared" si="580"/>
        <v>0</v>
      </c>
      <c r="DY51" s="17">
        <f t="shared" si="580"/>
        <v>0</v>
      </c>
      <c r="DZ51" s="17">
        <f t="shared" si="580"/>
        <v>0</v>
      </c>
      <c r="EA51" s="17">
        <f t="shared" si="580"/>
        <v>0</v>
      </c>
      <c r="EB51" s="17">
        <f t="shared" si="580"/>
        <v>0</v>
      </c>
      <c r="EC51" s="17">
        <f t="shared" si="580"/>
        <v>0</v>
      </c>
      <c r="ED51" s="17">
        <f t="shared" si="580"/>
        <v>0</v>
      </c>
      <c r="EE51" s="319">
        <f t="shared" si="587"/>
        <v>0</v>
      </c>
    </row>
    <row r="52" spans="1:135" x14ac:dyDescent="0.2">
      <c r="A52" s="436" t="str">
        <f t="shared" si="589"/>
        <v>Durée en mois</v>
      </c>
      <c r="B52" s="438">
        <f>B51*12</f>
        <v>180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436" t="str">
        <f t="shared" si="589"/>
        <v>Taux intérêt</v>
      </c>
      <c r="B53" s="439"/>
      <c r="D53" s="4" t="s">
        <v>282</v>
      </c>
      <c r="E53" s="43">
        <f t="shared" ref="E53:Q53" si="591">SUM(E49:E51)</f>
        <v>3960</v>
      </c>
      <c r="F53" s="17">
        <f t="shared" si="591"/>
        <v>3960</v>
      </c>
      <c r="G53" s="17">
        <f t="shared" si="591"/>
        <v>3960</v>
      </c>
      <c r="H53" s="17">
        <f t="shared" si="591"/>
        <v>3960</v>
      </c>
      <c r="I53" s="17">
        <f t="shared" si="591"/>
        <v>3960</v>
      </c>
      <c r="J53" s="17">
        <f t="shared" si="591"/>
        <v>3960</v>
      </c>
      <c r="K53" s="17">
        <f t="shared" si="591"/>
        <v>3960</v>
      </c>
      <c r="L53" s="17">
        <f t="shared" si="591"/>
        <v>3960</v>
      </c>
      <c r="M53" s="17">
        <f t="shared" si="591"/>
        <v>3960</v>
      </c>
      <c r="N53" s="17">
        <f t="shared" si="591"/>
        <v>3960</v>
      </c>
      <c r="O53" s="17">
        <f t="shared" si="591"/>
        <v>3960</v>
      </c>
      <c r="P53" s="17">
        <f t="shared" si="591"/>
        <v>3960</v>
      </c>
      <c r="Q53" s="17">
        <f t="shared" si="591"/>
        <v>3960</v>
      </c>
      <c r="R53" s="319">
        <f>SUM(F53:Q53)</f>
        <v>47520</v>
      </c>
      <c r="S53" s="17">
        <f t="shared" ref="S53:AD53" si="592">SUM(S49:S51)</f>
        <v>3560</v>
      </c>
      <c r="T53" s="17">
        <f t="shared" si="592"/>
        <v>3560</v>
      </c>
      <c r="U53" s="17">
        <f t="shared" si="592"/>
        <v>3560</v>
      </c>
      <c r="V53" s="17">
        <f t="shared" si="592"/>
        <v>3560</v>
      </c>
      <c r="W53" s="17">
        <f t="shared" si="592"/>
        <v>3560</v>
      </c>
      <c r="X53" s="17">
        <f t="shared" si="592"/>
        <v>3560</v>
      </c>
      <c r="Y53" s="17">
        <f t="shared" si="592"/>
        <v>3560</v>
      </c>
      <c r="Z53" s="17">
        <f t="shared" si="592"/>
        <v>3560</v>
      </c>
      <c r="AA53" s="17">
        <f t="shared" si="592"/>
        <v>3560</v>
      </c>
      <c r="AB53" s="17">
        <f t="shared" si="592"/>
        <v>3560</v>
      </c>
      <c r="AC53" s="17">
        <f t="shared" si="592"/>
        <v>3560</v>
      </c>
      <c r="AD53" s="17">
        <f t="shared" si="592"/>
        <v>3560</v>
      </c>
      <c r="AE53" s="319">
        <f>SUM(S53:AD53)</f>
        <v>42720</v>
      </c>
      <c r="AF53" s="17">
        <f t="shared" ref="AF53:AQ53" si="593">SUM(AF49:AF51)</f>
        <v>3960</v>
      </c>
      <c r="AG53" s="17">
        <f t="shared" si="593"/>
        <v>3960</v>
      </c>
      <c r="AH53" s="17">
        <f t="shared" si="593"/>
        <v>3960</v>
      </c>
      <c r="AI53" s="17">
        <f t="shared" si="593"/>
        <v>3960</v>
      </c>
      <c r="AJ53" s="17">
        <f t="shared" si="593"/>
        <v>3960</v>
      </c>
      <c r="AK53" s="17">
        <f t="shared" si="593"/>
        <v>3960</v>
      </c>
      <c r="AL53" s="17">
        <f t="shared" si="593"/>
        <v>3960</v>
      </c>
      <c r="AM53" s="17">
        <f t="shared" si="593"/>
        <v>3960</v>
      </c>
      <c r="AN53" s="17">
        <f t="shared" si="593"/>
        <v>3960</v>
      </c>
      <c r="AO53" s="17">
        <f t="shared" si="593"/>
        <v>3960</v>
      </c>
      <c r="AP53" s="17">
        <f t="shared" si="593"/>
        <v>3960</v>
      </c>
      <c r="AQ53" s="17">
        <f t="shared" si="593"/>
        <v>3960</v>
      </c>
      <c r="AR53" s="319">
        <f>SUM(AF53:AQ53)</f>
        <v>47520</v>
      </c>
      <c r="AS53" s="17">
        <f t="shared" ref="AS53:BD53" si="594">SUM(AS49:AS51)</f>
        <v>0</v>
      </c>
      <c r="AT53" s="17">
        <f t="shared" si="594"/>
        <v>0</v>
      </c>
      <c r="AU53" s="17">
        <f t="shared" si="594"/>
        <v>0</v>
      </c>
      <c r="AV53" s="17">
        <f t="shared" si="594"/>
        <v>0</v>
      </c>
      <c r="AW53" s="17">
        <f t="shared" si="594"/>
        <v>0</v>
      </c>
      <c r="AX53" s="17">
        <f t="shared" si="594"/>
        <v>0</v>
      </c>
      <c r="AY53" s="17">
        <f t="shared" si="594"/>
        <v>0</v>
      </c>
      <c r="AZ53" s="17">
        <f t="shared" si="594"/>
        <v>0</v>
      </c>
      <c r="BA53" s="17">
        <f t="shared" si="594"/>
        <v>0</v>
      </c>
      <c r="BB53" s="17">
        <f t="shared" si="594"/>
        <v>0</v>
      </c>
      <c r="BC53" s="17">
        <f t="shared" si="594"/>
        <v>0</v>
      </c>
      <c r="BD53" s="17">
        <f t="shared" si="594"/>
        <v>0</v>
      </c>
      <c r="BE53" s="319">
        <f>SUM(AS53:BD53)</f>
        <v>0</v>
      </c>
      <c r="BF53" s="17">
        <f t="shared" ref="BF53:BQ53" si="595">SUM(BF49:BF51)</f>
        <v>0</v>
      </c>
      <c r="BG53" s="17">
        <f t="shared" si="595"/>
        <v>0</v>
      </c>
      <c r="BH53" s="17">
        <f t="shared" si="595"/>
        <v>0</v>
      </c>
      <c r="BI53" s="17">
        <f t="shared" si="595"/>
        <v>0</v>
      </c>
      <c r="BJ53" s="17">
        <f t="shared" si="595"/>
        <v>0</v>
      </c>
      <c r="BK53" s="17">
        <f t="shared" si="595"/>
        <v>0</v>
      </c>
      <c r="BL53" s="17">
        <f t="shared" si="595"/>
        <v>0</v>
      </c>
      <c r="BM53" s="17">
        <f t="shared" si="595"/>
        <v>0</v>
      </c>
      <c r="BN53" s="17">
        <f t="shared" si="595"/>
        <v>0</v>
      </c>
      <c r="BO53" s="17">
        <f t="shared" si="595"/>
        <v>0</v>
      </c>
      <c r="BP53" s="17">
        <f t="shared" si="595"/>
        <v>0</v>
      </c>
      <c r="BQ53" s="17">
        <f t="shared" si="595"/>
        <v>0</v>
      </c>
      <c r="BR53" s="319">
        <f>SUM(BF53:BQ53)</f>
        <v>0</v>
      </c>
      <c r="BS53" s="17">
        <f t="shared" ref="BS53:CD53" si="596">SUM(BS49:BS51)</f>
        <v>0</v>
      </c>
      <c r="BT53" s="17">
        <f t="shared" si="596"/>
        <v>0</v>
      </c>
      <c r="BU53" s="17">
        <f t="shared" si="596"/>
        <v>0</v>
      </c>
      <c r="BV53" s="17">
        <f t="shared" si="596"/>
        <v>0</v>
      </c>
      <c r="BW53" s="17">
        <f t="shared" si="596"/>
        <v>0</v>
      </c>
      <c r="BX53" s="17">
        <f t="shared" si="596"/>
        <v>0</v>
      </c>
      <c r="BY53" s="17">
        <f t="shared" si="596"/>
        <v>0</v>
      </c>
      <c r="BZ53" s="17">
        <f t="shared" si="596"/>
        <v>0</v>
      </c>
      <c r="CA53" s="17">
        <f t="shared" si="596"/>
        <v>0</v>
      </c>
      <c r="CB53" s="17">
        <f t="shared" si="596"/>
        <v>0</v>
      </c>
      <c r="CC53" s="17">
        <f t="shared" si="596"/>
        <v>0</v>
      </c>
      <c r="CD53" s="17">
        <f t="shared" si="596"/>
        <v>0</v>
      </c>
      <c r="CE53" s="319">
        <f>SUM(BS53:CD53)</f>
        <v>0</v>
      </c>
      <c r="CF53" s="17">
        <f t="shared" ref="CF53:CQ53" si="597">SUM(CF49:CF51)</f>
        <v>0</v>
      </c>
      <c r="CG53" s="17">
        <f t="shared" si="597"/>
        <v>0</v>
      </c>
      <c r="CH53" s="17">
        <f t="shared" si="597"/>
        <v>0</v>
      </c>
      <c r="CI53" s="17">
        <f t="shared" si="597"/>
        <v>0</v>
      </c>
      <c r="CJ53" s="17">
        <f t="shared" si="597"/>
        <v>0</v>
      </c>
      <c r="CK53" s="17">
        <f t="shared" si="597"/>
        <v>0</v>
      </c>
      <c r="CL53" s="17">
        <f t="shared" si="597"/>
        <v>0</v>
      </c>
      <c r="CM53" s="17">
        <f t="shared" si="597"/>
        <v>0</v>
      </c>
      <c r="CN53" s="17">
        <f t="shared" si="597"/>
        <v>0</v>
      </c>
      <c r="CO53" s="17">
        <f t="shared" si="597"/>
        <v>0</v>
      </c>
      <c r="CP53" s="17">
        <f t="shared" si="597"/>
        <v>0</v>
      </c>
      <c r="CQ53" s="17">
        <f t="shared" si="597"/>
        <v>0</v>
      </c>
      <c r="CR53" s="319">
        <f>SUM(CF53:CQ53)</f>
        <v>0</v>
      </c>
      <c r="CS53" s="17">
        <f t="shared" ref="CS53:DD53" si="598">SUM(CS49:CS51)</f>
        <v>0</v>
      </c>
      <c r="CT53" s="17">
        <f t="shared" si="598"/>
        <v>0</v>
      </c>
      <c r="CU53" s="17">
        <f t="shared" si="598"/>
        <v>0</v>
      </c>
      <c r="CV53" s="17">
        <f t="shared" si="598"/>
        <v>0</v>
      </c>
      <c r="CW53" s="17">
        <f t="shared" si="598"/>
        <v>0</v>
      </c>
      <c r="CX53" s="17">
        <f t="shared" si="598"/>
        <v>0</v>
      </c>
      <c r="CY53" s="17">
        <f t="shared" si="598"/>
        <v>0</v>
      </c>
      <c r="CZ53" s="17">
        <f t="shared" si="598"/>
        <v>0</v>
      </c>
      <c r="DA53" s="17">
        <f t="shared" si="598"/>
        <v>0</v>
      </c>
      <c r="DB53" s="17">
        <f t="shared" si="598"/>
        <v>0</v>
      </c>
      <c r="DC53" s="17">
        <f t="shared" si="598"/>
        <v>0</v>
      </c>
      <c r="DD53" s="17">
        <f t="shared" si="598"/>
        <v>0</v>
      </c>
      <c r="DE53" s="319">
        <f>SUM(CS53:DD53)</f>
        <v>0</v>
      </c>
      <c r="DF53" s="17">
        <f t="shared" ref="DF53:DQ53" si="599">SUM(DF49:DF51)</f>
        <v>0</v>
      </c>
      <c r="DG53" s="17">
        <f t="shared" si="599"/>
        <v>0</v>
      </c>
      <c r="DH53" s="17">
        <f t="shared" si="599"/>
        <v>0</v>
      </c>
      <c r="DI53" s="17">
        <f t="shared" si="599"/>
        <v>0</v>
      </c>
      <c r="DJ53" s="17">
        <f t="shared" si="599"/>
        <v>0</v>
      </c>
      <c r="DK53" s="17">
        <f t="shared" si="599"/>
        <v>0</v>
      </c>
      <c r="DL53" s="17">
        <f t="shared" si="599"/>
        <v>0</v>
      </c>
      <c r="DM53" s="17">
        <f t="shared" si="599"/>
        <v>0</v>
      </c>
      <c r="DN53" s="17">
        <f t="shared" si="599"/>
        <v>0</v>
      </c>
      <c r="DO53" s="17">
        <f t="shared" si="599"/>
        <v>0</v>
      </c>
      <c r="DP53" s="17">
        <f t="shared" si="599"/>
        <v>0</v>
      </c>
      <c r="DQ53" s="17">
        <f t="shared" si="599"/>
        <v>0</v>
      </c>
      <c r="DR53" s="319">
        <f>SUM(DF53:DQ53)</f>
        <v>0</v>
      </c>
      <c r="DS53" s="17">
        <f t="shared" ref="DS53:ED53" si="600">SUM(DS49:DS51)</f>
        <v>0</v>
      </c>
      <c r="DT53" s="17">
        <f t="shared" si="600"/>
        <v>0</v>
      </c>
      <c r="DU53" s="17">
        <f t="shared" si="600"/>
        <v>0</v>
      </c>
      <c r="DV53" s="17">
        <f t="shared" si="600"/>
        <v>0</v>
      </c>
      <c r="DW53" s="17">
        <f t="shared" si="600"/>
        <v>0</v>
      </c>
      <c r="DX53" s="17">
        <f t="shared" si="600"/>
        <v>0</v>
      </c>
      <c r="DY53" s="17">
        <f t="shared" si="600"/>
        <v>0</v>
      </c>
      <c r="DZ53" s="17">
        <f t="shared" si="600"/>
        <v>0</v>
      </c>
      <c r="EA53" s="17">
        <f t="shared" si="600"/>
        <v>0</v>
      </c>
      <c r="EB53" s="17">
        <f t="shared" si="600"/>
        <v>0</v>
      </c>
      <c r="EC53" s="17">
        <f t="shared" si="600"/>
        <v>0</v>
      </c>
      <c r="ED53" s="17">
        <f t="shared" si="600"/>
        <v>0</v>
      </c>
      <c r="EE53" s="319">
        <f>SUM(DS53:ED53)</f>
        <v>0</v>
      </c>
    </row>
    <row r="54" spans="1:135" x14ac:dyDescent="0.2">
      <c r="A54" s="440" t="str">
        <f t="shared" si="589"/>
        <v>Remboursement mensuel</v>
      </c>
      <c r="B54" s="441">
        <f>ABS(ROUND(PMT(B53/12,B52,B50,0,0),2))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440" t="str">
        <f t="shared" si="589"/>
        <v>Date obtention prêt</v>
      </c>
      <c r="B55" s="442">
        <f>B44</f>
        <v>44880</v>
      </c>
      <c r="D55" s="2" t="s">
        <v>48</v>
      </c>
      <c r="E55" s="41"/>
      <c r="F55" s="17">
        <f>F36-F41-F46-F53</f>
        <v>21031</v>
      </c>
      <c r="G55" s="17">
        <f t="shared" ref="G55:BS55" si="601">G36-G41-G46-G53</f>
        <v>19299</v>
      </c>
      <c r="H55" s="17">
        <f t="shared" si="601"/>
        <v>17799</v>
      </c>
      <c r="I55" s="17">
        <f t="shared" si="601"/>
        <v>23531</v>
      </c>
      <c r="J55" s="17">
        <f t="shared" si="601"/>
        <v>21799</v>
      </c>
      <c r="K55" s="17">
        <f t="shared" si="601"/>
        <v>18499</v>
      </c>
      <c r="L55" s="17">
        <f t="shared" si="601"/>
        <v>18499</v>
      </c>
      <c r="M55" s="17">
        <f t="shared" si="601"/>
        <v>18499</v>
      </c>
      <c r="N55" s="17">
        <f t="shared" si="601"/>
        <v>18799</v>
      </c>
      <c r="O55" s="17">
        <f t="shared" si="601"/>
        <v>16899</v>
      </c>
      <c r="P55" s="17">
        <f t="shared" si="601"/>
        <v>19099</v>
      </c>
      <c r="Q55" s="17">
        <f t="shared" si="601"/>
        <v>19099</v>
      </c>
      <c r="R55" s="319">
        <f t="shared" ref="R55" si="602">SUM(F55:Q55)</f>
        <v>232852</v>
      </c>
      <c r="S55" s="17">
        <f t="shared" si="601"/>
        <v>14987</v>
      </c>
      <c r="T55" s="17">
        <f t="shared" si="601"/>
        <v>20437</v>
      </c>
      <c r="U55" s="17">
        <f t="shared" si="601"/>
        <v>13011</v>
      </c>
      <c r="V55" s="17">
        <f t="shared" si="601"/>
        <v>22417</v>
      </c>
      <c r="W55" s="17">
        <f t="shared" si="601"/>
        <v>22417</v>
      </c>
      <c r="X55" s="17">
        <f t="shared" si="601"/>
        <v>22417</v>
      </c>
      <c r="Y55" s="17">
        <f t="shared" si="601"/>
        <v>22417</v>
      </c>
      <c r="Z55" s="17">
        <f t="shared" si="601"/>
        <v>22417</v>
      </c>
      <c r="AA55" s="17">
        <f t="shared" si="601"/>
        <v>22417</v>
      </c>
      <c r="AB55" s="17">
        <f t="shared" si="601"/>
        <v>22417</v>
      </c>
      <c r="AC55" s="17">
        <f t="shared" si="601"/>
        <v>22417</v>
      </c>
      <c r="AD55" s="17">
        <f t="shared" si="601"/>
        <v>22417</v>
      </c>
      <c r="AE55" s="319">
        <f t="shared" ref="AE55" si="603">SUM(S55:AD55)</f>
        <v>250188</v>
      </c>
      <c r="AF55" s="17">
        <f t="shared" si="601"/>
        <v>21882</v>
      </c>
      <c r="AG55" s="17">
        <f t="shared" si="601"/>
        <v>21882</v>
      </c>
      <c r="AH55" s="17">
        <f t="shared" si="601"/>
        <v>14056</v>
      </c>
      <c r="AI55" s="17">
        <f t="shared" si="601"/>
        <v>21882</v>
      </c>
      <c r="AJ55" s="17">
        <f t="shared" si="601"/>
        <v>21882</v>
      </c>
      <c r="AK55" s="17">
        <f t="shared" si="601"/>
        <v>21882</v>
      </c>
      <c r="AL55" s="17">
        <f t="shared" si="601"/>
        <v>21882</v>
      </c>
      <c r="AM55" s="17">
        <f t="shared" si="601"/>
        <v>21882</v>
      </c>
      <c r="AN55" s="17">
        <f t="shared" si="601"/>
        <v>21882</v>
      </c>
      <c r="AO55" s="17">
        <f t="shared" si="601"/>
        <v>21882</v>
      </c>
      <c r="AP55" s="17">
        <f t="shared" si="601"/>
        <v>21882</v>
      </c>
      <c r="AQ55" s="17">
        <f t="shared" si="601"/>
        <v>21882</v>
      </c>
      <c r="AR55" s="319">
        <f t="shared" ref="AR55" si="604">SUM(AF55:AQ55)</f>
        <v>254758</v>
      </c>
      <c r="AS55" s="17">
        <f t="shared" si="601"/>
        <v>25842</v>
      </c>
      <c r="AT55" s="17">
        <f t="shared" si="601"/>
        <v>25842</v>
      </c>
      <c r="AU55" s="17">
        <f t="shared" si="601"/>
        <v>18016</v>
      </c>
      <c r="AV55" s="17">
        <f t="shared" si="601"/>
        <v>25842</v>
      </c>
      <c r="AW55" s="17">
        <f t="shared" si="601"/>
        <v>25842</v>
      </c>
      <c r="AX55" s="17">
        <f t="shared" si="601"/>
        <v>25842</v>
      </c>
      <c r="AY55" s="17">
        <f t="shared" si="601"/>
        <v>25842</v>
      </c>
      <c r="AZ55" s="17">
        <f t="shared" si="601"/>
        <v>25842</v>
      </c>
      <c r="BA55" s="17">
        <f t="shared" si="601"/>
        <v>25842</v>
      </c>
      <c r="BB55" s="17">
        <f t="shared" si="601"/>
        <v>25842</v>
      </c>
      <c r="BC55" s="17">
        <f t="shared" si="601"/>
        <v>25842</v>
      </c>
      <c r="BD55" s="17">
        <f t="shared" si="601"/>
        <v>25842</v>
      </c>
      <c r="BE55" s="319">
        <f t="shared" ref="BE55" si="605">SUM(AS55:BD55)</f>
        <v>302278</v>
      </c>
      <c r="BF55" s="17">
        <f t="shared" si="601"/>
        <v>25842</v>
      </c>
      <c r="BG55" s="17">
        <f t="shared" si="601"/>
        <v>25842</v>
      </c>
      <c r="BH55" s="17">
        <f t="shared" si="601"/>
        <v>18016</v>
      </c>
      <c r="BI55" s="17">
        <f t="shared" si="601"/>
        <v>25842</v>
      </c>
      <c r="BJ55" s="17">
        <f t="shared" si="601"/>
        <v>25842</v>
      </c>
      <c r="BK55" s="17">
        <f t="shared" si="601"/>
        <v>25842</v>
      </c>
      <c r="BL55" s="17">
        <f t="shared" si="601"/>
        <v>25842</v>
      </c>
      <c r="BM55" s="17">
        <f t="shared" si="601"/>
        <v>25842</v>
      </c>
      <c r="BN55" s="17">
        <f t="shared" si="601"/>
        <v>25842</v>
      </c>
      <c r="BO55" s="17">
        <f t="shared" si="601"/>
        <v>25842</v>
      </c>
      <c r="BP55" s="17">
        <f t="shared" si="601"/>
        <v>25842</v>
      </c>
      <c r="BQ55" s="17">
        <f t="shared" si="601"/>
        <v>25842</v>
      </c>
      <c r="BR55" s="319">
        <f t="shared" ref="BR55" si="606">SUM(BF55:BQ55)</f>
        <v>302278</v>
      </c>
      <c r="BS55" s="17">
        <f t="shared" si="601"/>
        <v>25842</v>
      </c>
      <c r="BT55" s="17">
        <f t="shared" ref="BT55:CD55" si="607">BT36-BT41-BT46-BT53</f>
        <v>25842</v>
      </c>
      <c r="BU55" s="17">
        <f t="shared" si="607"/>
        <v>18016</v>
      </c>
      <c r="BV55" s="17">
        <f t="shared" si="607"/>
        <v>25842</v>
      </c>
      <c r="BW55" s="17">
        <f t="shared" si="607"/>
        <v>25842</v>
      </c>
      <c r="BX55" s="17">
        <f t="shared" si="607"/>
        <v>25842</v>
      </c>
      <c r="BY55" s="17">
        <f t="shared" si="607"/>
        <v>25842</v>
      </c>
      <c r="BZ55" s="17">
        <f t="shared" si="607"/>
        <v>25842</v>
      </c>
      <c r="CA55" s="17">
        <f t="shared" si="607"/>
        <v>25842</v>
      </c>
      <c r="CB55" s="17">
        <f t="shared" si="607"/>
        <v>25842</v>
      </c>
      <c r="CC55" s="17">
        <f t="shared" si="607"/>
        <v>25842</v>
      </c>
      <c r="CD55" s="17">
        <f t="shared" si="607"/>
        <v>25842</v>
      </c>
      <c r="CE55" s="319">
        <f t="shared" ref="CE55" si="608">SUM(BS55:CD55)</f>
        <v>302278</v>
      </c>
      <c r="CF55" s="17">
        <f t="shared" ref="CF55:CQ55" si="609">CF36-CF41-CF46-CF53</f>
        <v>25842</v>
      </c>
      <c r="CG55" s="17">
        <f t="shared" si="609"/>
        <v>25842</v>
      </c>
      <c r="CH55" s="17">
        <f t="shared" si="609"/>
        <v>18016</v>
      </c>
      <c r="CI55" s="17">
        <f t="shared" si="609"/>
        <v>25842</v>
      </c>
      <c r="CJ55" s="17">
        <f t="shared" si="609"/>
        <v>25842</v>
      </c>
      <c r="CK55" s="17">
        <f t="shared" si="609"/>
        <v>25842</v>
      </c>
      <c r="CL55" s="17">
        <f t="shared" si="609"/>
        <v>25842</v>
      </c>
      <c r="CM55" s="17">
        <f t="shared" si="609"/>
        <v>25842</v>
      </c>
      <c r="CN55" s="17">
        <f t="shared" si="609"/>
        <v>25842</v>
      </c>
      <c r="CO55" s="17">
        <f t="shared" si="609"/>
        <v>25842</v>
      </c>
      <c r="CP55" s="17">
        <f t="shared" si="609"/>
        <v>25842</v>
      </c>
      <c r="CQ55" s="17">
        <f t="shared" si="609"/>
        <v>25842</v>
      </c>
      <c r="CR55" s="319">
        <f t="shared" ref="CR55" si="610">SUM(CF55:CQ55)</f>
        <v>302278</v>
      </c>
      <c r="CS55" s="17">
        <f t="shared" ref="CS55:DD55" si="611">CS36-CS41-CS46-CS53</f>
        <v>25842</v>
      </c>
      <c r="CT55" s="17">
        <f t="shared" si="611"/>
        <v>25842</v>
      </c>
      <c r="CU55" s="17">
        <f t="shared" si="611"/>
        <v>18016</v>
      </c>
      <c r="CV55" s="17">
        <f t="shared" si="611"/>
        <v>25842</v>
      </c>
      <c r="CW55" s="17">
        <f t="shared" si="611"/>
        <v>25842</v>
      </c>
      <c r="CX55" s="17">
        <f t="shared" si="611"/>
        <v>25842</v>
      </c>
      <c r="CY55" s="17">
        <f t="shared" si="611"/>
        <v>25842</v>
      </c>
      <c r="CZ55" s="17">
        <f t="shared" si="611"/>
        <v>25842</v>
      </c>
      <c r="DA55" s="17">
        <f t="shared" si="611"/>
        <v>25842</v>
      </c>
      <c r="DB55" s="17">
        <f t="shared" si="611"/>
        <v>25842</v>
      </c>
      <c r="DC55" s="17">
        <f t="shared" si="611"/>
        <v>25842</v>
      </c>
      <c r="DD55" s="17">
        <f t="shared" si="611"/>
        <v>25842</v>
      </c>
      <c r="DE55" s="319">
        <f t="shared" ref="DE55" si="612">SUM(CS55:DD55)</f>
        <v>302278</v>
      </c>
      <c r="DF55" s="17">
        <f t="shared" ref="DF55:DQ55" si="613">DF36-DF41-DF46-DF53</f>
        <v>25842</v>
      </c>
      <c r="DG55" s="17">
        <f t="shared" si="613"/>
        <v>25842</v>
      </c>
      <c r="DH55" s="17">
        <f t="shared" si="613"/>
        <v>18016</v>
      </c>
      <c r="DI55" s="17">
        <f t="shared" si="613"/>
        <v>25842</v>
      </c>
      <c r="DJ55" s="17">
        <f t="shared" si="613"/>
        <v>25842</v>
      </c>
      <c r="DK55" s="17">
        <f t="shared" si="613"/>
        <v>25842</v>
      </c>
      <c r="DL55" s="17">
        <f t="shared" si="613"/>
        <v>25842</v>
      </c>
      <c r="DM55" s="17">
        <f t="shared" si="613"/>
        <v>25842</v>
      </c>
      <c r="DN55" s="17">
        <f t="shared" si="613"/>
        <v>25842</v>
      </c>
      <c r="DO55" s="17">
        <f t="shared" si="613"/>
        <v>25842</v>
      </c>
      <c r="DP55" s="17">
        <f t="shared" si="613"/>
        <v>25842</v>
      </c>
      <c r="DQ55" s="17">
        <f t="shared" si="613"/>
        <v>25842</v>
      </c>
      <c r="DR55" s="319">
        <f t="shared" ref="DR55" si="614">SUM(DF55:DQ55)</f>
        <v>302278</v>
      </c>
      <c r="DS55" s="17">
        <f t="shared" ref="DS55:ED55" si="615">DS36-DS41-DS46-DS53</f>
        <v>25842</v>
      </c>
      <c r="DT55" s="17">
        <f t="shared" si="615"/>
        <v>25842</v>
      </c>
      <c r="DU55" s="17">
        <f t="shared" si="615"/>
        <v>18016</v>
      </c>
      <c r="DV55" s="17">
        <f t="shared" si="615"/>
        <v>25842</v>
      </c>
      <c r="DW55" s="17">
        <f t="shared" si="615"/>
        <v>25842</v>
      </c>
      <c r="DX55" s="17">
        <f t="shared" si="615"/>
        <v>25842</v>
      </c>
      <c r="DY55" s="17">
        <f t="shared" si="615"/>
        <v>25842</v>
      </c>
      <c r="DZ55" s="17">
        <f t="shared" si="615"/>
        <v>25842</v>
      </c>
      <c r="EA55" s="17">
        <f t="shared" si="615"/>
        <v>25842</v>
      </c>
      <c r="EB55" s="17">
        <f t="shared" si="615"/>
        <v>25842</v>
      </c>
      <c r="EC55" s="17">
        <f t="shared" si="615"/>
        <v>25842</v>
      </c>
      <c r="ED55" s="17">
        <f t="shared" si="615"/>
        <v>25842</v>
      </c>
      <c r="EE55" s="391">
        <f t="shared" ref="EE55" si="616">SUM(DS55:ED55)</f>
        <v>302278</v>
      </c>
    </row>
    <row r="56" spans="1:135" x14ac:dyDescent="0.2">
      <c r="A56" s="440" t="str">
        <f t="shared" si="589"/>
        <v>Début remboursement</v>
      </c>
      <c r="B56" s="442">
        <f>B45</f>
        <v>45061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436" t="s">
        <v>8</v>
      </c>
      <c r="B57" s="438">
        <v>10</v>
      </c>
      <c r="D57" s="1" t="s">
        <v>49</v>
      </c>
      <c r="F57" s="17">
        <f>IFERROR(INDEX('MONTIGNY EMPRUNT'!$I$14:$I$2000,MATCH('reporting montigny'!F$2,'MONTIGNY EMPRUNT'!$Z$14:$Z$2000,0)),0)</f>
        <v>4752.25</v>
      </c>
      <c r="G57" s="17">
        <f>IFERROR(INDEX('MONTIGNY EMPRUNT'!$I$14:$I$2000,MATCH('reporting montigny'!G$2,'MONTIGNY EMPRUNT'!$Z$14:$Z$2000,0)),0)</f>
        <v>4725.07</v>
      </c>
      <c r="H57" s="17">
        <f>IFERROR(INDEX('MONTIGNY EMPRUNT'!$I$14:$I$2000,MATCH('reporting montigny'!H$2,'MONTIGNY EMPRUNT'!$Z$14:$Z$2000,0)),0)</f>
        <v>4697.84</v>
      </c>
      <c r="I57" s="17">
        <f>IFERROR(INDEX('MONTIGNY EMPRUNT'!$I$14:$I$2000,MATCH('reporting montigny'!I$2,'MONTIGNY EMPRUNT'!$Z$14:$Z$2000,0)),0)</f>
        <v>4670.57</v>
      </c>
      <c r="J57" s="17">
        <f>IFERROR(INDEX('MONTIGNY EMPRUNT'!$I$14:$I$2000,MATCH('reporting montigny'!J$2,'MONTIGNY EMPRUNT'!$Z$14:$Z$2000,0)),0)</f>
        <v>4643.26</v>
      </c>
      <c r="K57" s="17">
        <f>IFERROR(INDEX('MONTIGNY EMPRUNT'!$I$14:$I$2000,MATCH('reporting montigny'!K$2,'MONTIGNY EMPRUNT'!$Z$14:$Z$2000,0)),0)</f>
        <v>4615.8900000000003</v>
      </c>
      <c r="L57" s="17">
        <f>IFERROR(INDEX('MONTIGNY EMPRUNT'!$I$14:$I$2000,MATCH('reporting montigny'!L$2,'MONTIGNY EMPRUNT'!$Z$14:$Z$2000,0)),0)</f>
        <v>4588.49</v>
      </c>
      <c r="M57" s="17">
        <f>IFERROR(INDEX('MONTIGNY EMPRUNT'!$I$14:$I$2000,MATCH('reporting montigny'!M$2,'MONTIGNY EMPRUNT'!$Z$14:$Z$2000,0)),0)</f>
        <v>4561.04</v>
      </c>
      <c r="N57" s="17">
        <f>IFERROR(INDEX('MONTIGNY EMPRUNT'!$I$14:$I$2000,MATCH('reporting montigny'!N$2,'MONTIGNY EMPRUNT'!$Z$14:$Z$2000,0)),0)</f>
        <v>4533.55</v>
      </c>
      <c r="O57" s="17">
        <f>IFERROR(INDEX('MONTIGNY EMPRUNT'!$I$14:$I$2000,MATCH('reporting montigny'!O$2,'MONTIGNY EMPRUNT'!$Z$14:$Z$2000,0)),0)</f>
        <v>4506.01</v>
      </c>
      <c r="P57" s="17">
        <f>IFERROR(INDEX('MONTIGNY EMPRUNT'!$I$14:$I$2000,MATCH('reporting montigny'!P$2,'MONTIGNY EMPRUNT'!$Z$14:$Z$2000,0)),0)</f>
        <v>4478.42</v>
      </c>
      <c r="Q57" s="17">
        <f>IFERROR(INDEX('MONTIGNY EMPRUNT'!$I$14:$I$2000,MATCH('reporting montigny'!Q$2,'MONTIGNY EMPRUNT'!$Z$14:$Z$2000,0)),0)</f>
        <v>4450.8</v>
      </c>
      <c r="R57" s="319">
        <f t="shared" ref="R57" si="617">SUM(F57:Q57)</f>
        <v>55223.19</v>
      </c>
      <c r="S57" s="17">
        <f>IFERROR(INDEX('MONTIGNY EMPRUNT'!$I$14:$I$2000,MATCH('reporting montigny'!S$2,'MONTIGNY EMPRUNT'!$Z$14:$Z$2000,0)),0)</f>
        <v>4423.12</v>
      </c>
      <c r="T57" s="17">
        <f>IFERROR(INDEX('MONTIGNY EMPRUNT'!$I$14:$I$2000,MATCH('reporting montigny'!T$2,'MONTIGNY EMPRUNT'!$Z$14:$Z$2000,0)),0)</f>
        <v>4395.3999999999996</v>
      </c>
      <c r="U57" s="17">
        <f>IFERROR(INDEX('MONTIGNY EMPRUNT'!$I$14:$I$2000,MATCH('reporting montigny'!U$2,'MONTIGNY EMPRUNT'!$Z$14:$Z$2000,0)),0)</f>
        <v>4367.6400000000003</v>
      </c>
      <c r="V57" s="17">
        <f>IFERROR(INDEX('MONTIGNY EMPRUNT'!$I$14:$I$2000,MATCH('reporting montigny'!V$2,'MONTIGNY EMPRUNT'!$Z$14:$Z$2000,0)),0)</f>
        <v>4339.83</v>
      </c>
      <c r="W57" s="17">
        <f>IFERROR(INDEX('MONTIGNY EMPRUNT'!$I$14:$I$2000,MATCH('reporting montigny'!W$2,'MONTIGNY EMPRUNT'!$Z$14:$Z$2000,0)),0)</f>
        <v>4311.9799999999996</v>
      </c>
      <c r="X57" s="17">
        <f>IFERROR(INDEX('MONTIGNY EMPRUNT'!$I$14:$I$2000,MATCH('reporting montigny'!X$2,'MONTIGNY EMPRUNT'!$Z$14:$Z$2000,0)),0)</f>
        <v>4284.08</v>
      </c>
      <c r="Y57" s="17">
        <f>IFERROR(INDEX('MONTIGNY EMPRUNT'!$I$14:$I$2000,MATCH('reporting montigny'!Y$2,'MONTIGNY EMPRUNT'!$Z$14:$Z$2000,0)),0)</f>
        <v>4256.1400000000003</v>
      </c>
      <c r="Z57" s="17">
        <f>IFERROR(INDEX('MONTIGNY EMPRUNT'!$I$14:$I$2000,MATCH('reporting montigny'!Z$2,'MONTIGNY EMPRUNT'!$Z$14:$Z$2000,0)),0)</f>
        <v>4228.1499999999996</v>
      </c>
      <c r="AA57" s="17">
        <f>IFERROR(INDEX('MONTIGNY EMPRUNT'!$I$14:$I$2000,MATCH('reporting montigny'!AA$2,'MONTIGNY EMPRUNT'!$Z$14:$Z$2000,0)),0)</f>
        <v>4200.1099999999997</v>
      </c>
      <c r="AB57" s="17">
        <f>IFERROR(INDEX('MONTIGNY EMPRUNT'!$I$14:$I$2000,MATCH('reporting montigny'!AB$2,'MONTIGNY EMPRUNT'!$Z$14:$Z$2000,0)),0)</f>
        <v>4172.03</v>
      </c>
      <c r="AC57" s="17">
        <f>IFERROR(INDEX('MONTIGNY EMPRUNT'!$I$14:$I$2000,MATCH('reporting montigny'!AC$2,'MONTIGNY EMPRUNT'!$Z$14:$Z$2000,0)),0)</f>
        <v>4143.8999999999996</v>
      </c>
      <c r="AD57" s="17">
        <f>IFERROR(INDEX('MONTIGNY EMPRUNT'!$I$14:$I$2000,MATCH('reporting montigny'!AD$2,'MONTIGNY EMPRUNT'!$Z$14:$Z$2000,0)),0)</f>
        <v>4115.7299999999996</v>
      </c>
      <c r="AE57" s="319">
        <f t="shared" ref="AE57" si="618">SUM(S57:AD57)</f>
        <v>51238.11</v>
      </c>
      <c r="AF57" s="17">
        <f>IFERROR(INDEX('MONTIGNY EMPRUNT'!$I$14:$I$2000,MATCH('reporting montigny'!AF$2,'MONTIGNY EMPRUNT'!$Z$14:$Z$2000,0)),0)</f>
        <v>4087.51</v>
      </c>
      <c r="AG57" s="17">
        <f>IFERROR(INDEX('MONTIGNY EMPRUNT'!$I$14:$I$2000,MATCH('reporting montigny'!AG$2,'MONTIGNY EMPRUNT'!$Z$14:$Z$2000,0)),0)</f>
        <v>4059.25</v>
      </c>
      <c r="AH57" s="17">
        <f>IFERROR(INDEX('MONTIGNY EMPRUNT'!$I$14:$I$2000,MATCH('reporting montigny'!AH$2,'MONTIGNY EMPRUNT'!$Z$14:$Z$2000,0)),0)</f>
        <v>4030.94</v>
      </c>
      <c r="AI57" s="17">
        <f>IFERROR(INDEX('MONTIGNY EMPRUNT'!$I$14:$I$2000,MATCH('reporting montigny'!AI$2,'MONTIGNY EMPRUNT'!$Z$14:$Z$2000,0)),0)</f>
        <v>4002.59</v>
      </c>
      <c r="AJ57" s="17">
        <f>IFERROR(INDEX('MONTIGNY EMPRUNT'!$I$14:$I$2000,MATCH('reporting montigny'!AJ$2,'MONTIGNY EMPRUNT'!$Z$14:$Z$2000,0)),0)</f>
        <v>3974.18</v>
      </c>
      <c r="AK57" s="17">
        <f>IFERROR(INDEX('MONTIGNY EMPRUNT'!$I$14:$I$2000,MATCH('reporting montigny'!AK$2,'MONTIGNY EMPRUNT'!$Z$14:$Z$2000,0)),0)</f>
        <v>3945.74</v>
      </c>
      <c r="AL57" s="17">
        <f>IFERROR(INDEX('MONTIGNY EMPRUNT'!$I$14:$I$2000,MATCH('reporting montigny'!AL$2,'MONTIGNY EMPRUNT'!$Z$14:$Z$2000,0)),0)</f>
        <v>3917.24</v>
      </c>
      <c r="AM57" s="17">
        <f>IFERROR(INDEX('MONTIGNY EMPRUNT'!$I$14:$I$2000,MATCH('reporting montigny'!AM$2,'MONTIGNY EMPRUNT'!$Z$14:$Z$2000,0)),0)</f>
        <v>3888.7</v>
      </c>
      <c r="AN57" s="17">
        <f>IFERROR(INDEX('MONTIGNY EMPRUNT'!$I$14:$I$2000,MATCH('reporting montigny'!AN$2,'MONTIGNY EMPRUNT'!$Z$14:$Z$2000,0)),0)</f>
        <v>3860.12</v>
      </c>
      <c r="AO57" s="17">
        <f>IFERROR(INDEX('MONTIGNY EMPRUNT'!$I$14:$I$2000,MATCH('reporting montigny'!AO$2,'MONTIGNY EMPRUNT'!$Z$14:$Z$2000,0)),0)</f>
        <v>3831.48</v>
      </c>
      <c r="AP57" s="17">
        <f>IFERROR(INDEX('MONTIGNY EMPRUNT'!$I$14:$I$2000,MATCH('reporting montigny'!AP$2,'MONTIGNY EMPRUNT'!$Z$14:$Z$2000,0)),0)</f>
        <v>3802.8</v>
      </c>
      <c r="AQ57" s="17">
        <f>IFERROR(INDEX('MONTIGNY EMPRUNT'!$I$14:$I$2000,MATCH('reporting montigny'!AQ$2,'MONTIGNY EMPRUNT'!$Z$14:$Z$2000,0)),0)</f>
        <v>3774.08</v>
      </c>
      <c r="AR57" s="319">
        <f t="shared" ref="AR57" si="619">SUM(AF57:AQ57)</f>
        <v>47174.630000000005</v>
      </c>
      <c r="AS57" s="17">
        <f>IFERROR(INDEX('MONTIGNY EMPRUNT'!$I$14:$I$2000,MATCH('reporting montigny'!AS$2,'MONTIGNY EMPRUNT'!$Z$14:$Z$2000,0)),0)</f>
        <v>3745.3</v>
      </c>
      <c r="AT57" s="17">
        <f>IFERROR(INDEX('MONTIGNY EMPRUNT'!$I$14:$I$2000,MATCH('reporting montigny'!AT$2,'MONTIGNY EMPRUNT'!$Z$14:$Z$2000,0)),0)</f>
        <v>3716.48</v>
      </c>
      <c r="AU57" s="17">
        <f>IFERROR(INDEX('MONTIGNY EMPRUNT'!$I$14:$I$2000,MATCH('reporting montigny'!AU$2,'MONTIGNY EMPRUNT'!$Z$14:$Z$2000,0)),0)</f>
        <v>3687.62</v>
      </c>
      <c r="AV57" s="17">
        <f>IFERROR(INDEX('MONTIGNY EMPRUNT'!$I$14:$I$2000,MATCH('reporting montigny'!AV$2,'MONTIGNY EMPRUNT'!$Z$14:$Z$2000,0)),0)</f>
        <v>3658.7</v>
      </c>
      <c r="AW57" s="17">
        <f>IFERROR(INDEX('MONTIGNY EMPRUNT'!$I$14:$I$2000,MATCH('reporting montigny'!AW$2,'MONTIGNY EMPRUNT'!$Z$14:$Z$2000,0)),0)</f>
        <v>3629.74</v>
      </c>
      <c r="AX57" s="17">
        <f>IFERROR(INDEX('MONTIGNY EMPRUNT'!$I$14:$I$2000,MATCH('reporting montigny'!AX$2,'MONTIGNY EMPRUNT'!$Z$14:$Z$2000,0)),0)</f>
        <v>3600.74</v>
      </c>
      <c r="AY57" s="17">
        <f>IFERROR(INDEX('MONTIGNY EMPRUNT'!$I$14:$I$2000,MATCH('reporting montigny'!AY$2,'MONTIGNY EMPRUNT'!$Z$14:$Z$2000,0)),0)</f>
        <v>3571.68</v>
      </c>
      <c r="AZ57" s="17">
        <f>IFERROR(INDEX('MONTIGNY EMPRUNT'!$I$14:$I$2000,MATCH('reporting montigny'!AZ$2,'MONTIGNY EMPRUNT'!$Z$14:$Z$2000,0)),0)</f>
        <v>3542.58</v>
      </c>
      <c r="BA57" s="17">
        <f>IFERROR(INDEX('MONTIGNY EMPRUNT'!$I$14:$I$2000,MATCH('reporting montigny'!BA$2,'MONTIGNY EMPRUNT'!$Z$14:$Z$2000,0)),0)</f>
        <v>3513.43</v>
      </c>
      <c r="BB57" s="17">
        <f>IFERROR(INDEX('MONTIGNY EMPRUNT'!$I$14:$I$2000,MATCH('reporting montigny'!BB$2,'MONTIGNY EMPRUNT'!$Z$14:$Z$2000,0)),0)</f>
        <v>3484.23</v>
      </c>
      <c r="BC57" s="17">
        <f>IFERROR(INDEX('MONTIGNY EMPRUNT'!$I$14:$I$2000,MATCH('reporting montigny'!BC$2,'MONTIGNY EMPRUNT'!$Z$14:$Z$2000,0)),0)</f>
        <v>3454.99</v>
      </c>
      <c r="BD57" s="17">
        <f>IFERROR(INDEX('MONTIGNY EMPRUNT'!$I$14:$I$2000,MATCH('reporting montigny'!BD$2,'MONTIGNY EMPRUNT'!$Z$14:$Z$2000,0)),0)</f>
        <v>3425.7</v>
      </c>
      <c r="BE57" s="319">
        <f t="shared" ref="BE57" si="620">SUM(AS57:BD57)</f>
        <v>43031.19</v>
      </c>
      <c r="BF57" s="17">
        <f>IFERROR(INDEX('MONTIGNY EMPRUNT'!$I$14:$I$2000,MATCH('reporting montigny'!BF$2,'MONTIGNY EMPRUNT'!$Z$14:$Z$2000,0)),0)</f>
        <v>3396.36</v>
      </c>
      <c r="BG57" s="17">
        <f>IFERROR(INDEX('MONTIGNY EMPRUNT'!$I$14:$I$2000,MATCH('reporting montigny'!BG$2,'MONTIGNY EMPRUNT'!$Z$14:$Z$2000,0)),0)</f>
        <v>3366.97</v>
      </c>
      <c r="BH57" s="17">
        <f>IFERROR(INDEX('MONTIGNY EMPRUNT'!$I$14:$I$2000,MATCH('reporting montigny'!BH$2,'MONTIGNY EMPRUNT'!$Z$14:$Z$2000,0)),0)</f>
        <v>3337.54</v>
      </c>
      <c r="BI57" s="17">
        <f>IFERROR(INDEX('MONTIGNY EMPRUNT'!$I$14:$I$2000,MATCH('reporting montigny'!BI$2,'MONTIGNY EMPRUNT'!$Z$14:$Z$2000,0)),0)</f>
        <v>3308.06</v>
      </c>
      <c r="BJ57" s="17">
        <f>IFERROR(INDEX('MONTIGNY EMPRUNT'!$I$14:$I$2000,MATCH('reporting montigny'!BJ$2,'MONTIGNY EMPRUNT'!$Z$14:$Z$2000,0)),0)</f>
        <v>3278.53</v>
      </c>
      <c r="BK57" s="17">
        <f>IFERROR(INDEX('MONTIGNY EMPRUNT'!$I$14:$I$2000,MATCH('reporting montigny'!BK$2,'MONTIGNY EMPRUNT'!$Z$14:$Z$2000,0)),0)</f>
        <v>3248.95</v>
      </c>
      <c r="BL57" s="17">
        <f>IFERROR(INDEX('MONTIGNY EMPRUNT'!$I$14:$I$2000,MATCH('reporting montigny'!BL$2,'MONTIGNY EMPRUNT'!$Z$14:$Z$2000,0)),0)</f>
        <v>3219.32</v>
      </c>
      <c r="BM57" s="17">
        <f>IFERROR(INDEX('MONTIGNY EMPRUNT'!$I$14:$I$2000,MATCH('reporting montigny'!BM$2,'MONTIGNY EMPRUNT'!$Z$14:$Z$2000,0)),0)</f>
        <v>3189.65</v>
      </c>
      <c r="BN57" s="17">
        <f>IFERROR(INDEX('MONTIGNY EMPRUNT'!$I$14:$I$2000,MATCH('reporting montigny'!BN$2,'MONTIGNY EMPRUNT'!$Z$14:$Z$2000,0)),0)</f>
        <v>3159.92</v>
      </c>
      <c r="BO57" s="17">
        <f>IFERROR(INDEX('MONTIGNY EMPRUNT'!$I$14:$I$2000,MATCH('reporting montigny'!BO$2,'MONTIGNY EMPRUNT'!$Z$14:$Z$2000,0)),0)</f>
        <v>3130.15</v>
      </c>
      <c r="BP57" s="17">
        <f>IFERROR(INDEX('MONTIGNY EMPRUNT'!$I$14:$I$2000,MATCH('reporting montigny'!BP$2,'MONTIGNY EMPRUNT'!$Z$14:$Z$2000,0)),0)</f>
        <v>3100.33</v>
      </c>
      <c r="BQ57" s="17">
        <f>IFERROR(INDEX('MONTIGNY EMPRUNT'!$I$14:$I$2000,MATCH('reporting montigny'!BQ$2,'MONTIGNY EMPRUNT'!$Z$14:$Z$2000,0)),0)</f>
        <v>3070.47</v>
      </c>
      <c r="BR57" s="319">
        <f t="shared" ref="BR57" si="621">SUM(BF57:BQ57)</f>
        <v>38806.250000000007</v>
      </c>
      <c r="BS57" s="17">
        <f>IFERROR(INDEX('MONTIGNY EMPRUNT'!$I$14:$I$2000,MATCH('reporting montigny'!BS$2,'MONTIGNY EMPRUNT'!$Z$14:$Z$2000,0)),0)</f>
        <v>3040.55</v>
      </c>
      <c r="BT57" s="17">
        <f>IFERROR(INDEX('MONTIGNY EMPRUNT'!$I$14:$I$2000,MATCH('reporting montigny'!BT$2,'MONTIGNY EMPRUNT'!$Z$14:$Z$2000,0)),0)</f>
        <v>3010.58</v>
      </c>
      <c r="BU57" s="17">
        <f>IFERROR(INDEX('MONTIGNY EMPRUNT'!$I$14:$I$2000,MATCH('reporting montigny'!BU$2,'MONTIGNY EMPRUNT'!$Z$14:$Z$2000,0)),0)</f>
        <v>2980.57</v>
      </c>
      <c r="BV57" s="17">
        <f>IFERROR(INDEX('MONTIGNY EMPRUNT'!$I$14:$I$2000,MATCH('reporting montigny'!BV$2,'MONTIGNY EMPRUNT'!$Z$14:$Z$2000,0)),0)</f>
        <v>2950.51</v>
      </c>
      <c r="BW57" s="17">
        <f>IFERROR(INDEX('MONTIGNY EMPRUNT'!$I$14:$I$2000,MATCH('reporting montigny'!BW$2,'MONTIGNY EMPRUNT'!$Z$14:$Z$2000,0)),0)</f>
        <v>2920.4</v>
      </c>
      <c r="BX57" s="17">
        <f>IFERROR(INDEX('MONTIGNY EMPRUNT'!$I$14:$I$2000,MATCH('reporting montigny'!BX$2,'MONTIGNY EMPRUNT'!$Z$14:$Z$2000,0)),0)</f>
        <v>2890.24</v>
      </c>
      <c r="BY57" s="17">
        <f>IFERROR(INDEX('MONTIGNY EMPRUNT'!$I$14:$I$2000,MATCH('reporting montigny'!BY$2,'MONTIGNY EMPRUNT'!$Z$14:$Z$2000,0)),0)</f>
        <v>2860.03</v>
      </c>
      <c r="BZ57" s="17">
        <f>IFERROR(INDEX('MONTIGNY EMPRUNT'!$I$14:$I$2000,MATCH('reporting montigny'!BZ$2,'MONTIGNY EMPRUNT'!$Z$14:$Z$2000,0)),0)</f>
        <v>2829.77</v>
      </c>
      <c r="CA57" s="17">
        <f>IFERROR(INDEX('MONTIGNY EMPRUNT'!$I$14:$I$2000,MATCH('reporting montigny'!CA$2,'MONTIGNY EMPRUNT'!$Z$14:$Z$2000,0)),0)</f>
        <v>2799.46</v>
      </c>
      <c r="CB57" s="17">
        <f>IFERROR(INDEX('MONTIGNY EMPRUNT'!$I$14:$I$2000,MATCH('reporting montigny'!CB$2,'MONTIGNY EMPRUNT'!$Z$14:$Z$2000,0)),0)</f>
        <v>2769.11</v>
      </c>
      <c r="CC57" s="17">
        <f>IFERROR(INDEX('MONTIGNY EMPRUNT'!$I$14:$I$2000,MATCH('reporting montigny'!CC$2,'MONTIGNY EMPRUNT'!$Z$14:$Z$2000,0)),0)</f>
        <v>2738.7</v>
      </c>
      <c r="CD57" s="17">
        <f>IFERROR(INDEX('MONTIGNY EMPRUNT'!$I$14:$I$2000,MATCH('reporting montigny'!CD$2,'MONTIGNY EMPRUNT'!$Z$14:$Z$2000,0)),0)</f>
        <v>2708.24</v>
      </c>
      <c r="CE57" s="319">
        <f t="shared" ref="CE57" si="622">SUM(BS57:CD57)</f>
        <v>34498.159999999996</v>
      </c>
      <c r="CF57" s="17">
        <f>IFERROR(INDEX('MONTIGNY EMPRUNT'!$I$14:$I$2000,MATCH('reporting montigny'!CF$2,'MONTIGNY EMPRUNT'!$Z$14:$Z$2000,0)),0)</f>
        <v>2677.74</v>
      </c>
      <c r="CG57" s="17">
        <f>IFERROR(INDEX('MONTIGNY EMPRUNT'!$I$14:$I$2000,MATCH('reporting montigny'!CG$2,'MONTIGNY EMPRUNT'!$Z$14:$Z$2000,0)),0)</f>
        <v>2647.18</v>
      </c>
      <c r="CH57" s="17">
        <f>IFERROR(INDEX('MONTIGNY EMPRUNT'!$I$14:$I$2000,MATCH('reporting montigny'!CH$2,'MONTIGNY EMPRUNT'!$Z$14:$Z$2000,0)),0)</f>
        <v>2616.58</v>
      </c>
      <c r="CI57" s="17">
        <f>IFERROR(INDEX('MONTIGNY EMPRUNT'!$I$14:$I$2000,MATCH('reporting montigny'!CI$2,'MONTIGNY EMPRUNT'!$Z$14:$Z$2000,0)),0)</f>
        <v>2585.9299999999998</v>
      </c>
      <c r="CJ57" s="17">
        <f>IFERROR(INDEX('MONTIGNY EMPRUNT'!$I$14:$I$2000,MATCH('reporting montigny'!CJ$2,'MONTIGNY EMPRUNT'!$Z$14:$Z$2000,0)),0)</f>
        <v>2555.2199999999998</v>
      </c>
      <c r="CK57" s="17">
        <f>IFERROR(INDEX('MONTIGNY EMPRUNT'!$I$14:$I$2000,MATCH('reporting montigny'!CK$2,'MONTIGNY EMPRUNT'!$Z$14:$Z$2000,0)),0)</f>
        <v>2524.4699999999998</v>
      </c>
      <c r="CL57" s="17">
        <f>IFERROR(INDEX('MONTIGNY EMPRUNT'!$I$14:$I$2000,MATCH('reporting montigny'!CL$2,'MONTIGNY EMPRUNT'!$Z$14:$Z$2000,0)),0)</f>
        <v>2493.67</v>
      </c>
      <c r="CM57" s="17">
        <f>IFERROR(INDEX('MONTIGNY EMPRUNT'!$I$14:$I$2000,MATCH('reporting montigny'!CM$2,'MONTIGNY EMPRUNT'!$Z$14:$Z$2000,0)),0)</f>
        <v>2462.81</v>
      </c>
      <c r="CN57" s="17">
        <f>IFERROR(INDEX('MONTIGNY EMPRUNT'!$I$14:$I$2000,MATCH('reporting montigny'!CN$2,'MONTIGNY EMPRUNT'!$Z$14:$Z$2000,0)),0)</f>
        <v>2431.91</v>
      </c>
      <c r="CO57" s="17">
        <f>IFERROR(INDEX('MONTIGNY EMPRUNT'!$I$14:$I$2000,MATCH('reporting montigny'!CO$2,'MONTIGNY EMPRUNT'!$Z$14:$Z$2000,0)),0)</f>
        <v>2400.9499999999998</v>
      </c>
      <c r="CP57" s="17">
        <f>IFERROR(INDEX('MONTIGNY EMPRUNT'!$I$14:$I$2000,MATCH('reporting montigny'!CP$2,'MONTIGNY EMPRUNT'!$Z$14:$Z$2000,0)),0)</f>
        <v>2369.9499999999998</v>
      </c>
      <c r="CQ57" s="17">
        <f>IFERROR(INDEX('MONTIGNY EMPRUNT'!$I$14:$I$2000,MATCH('reporting montigny'!CQ$2,'MONTIGNY EMPRUNT'!$Z$14:$Z$2000,0)),0)</f>
        <v>2338.9</v>
      </c>
      <c r="CR57" s="319">
        <f t="shared" ref="CR57" si="623">SUM(CF57:CQ57)</f>
        <v>30105.310000000005</v>
      </c>
      <c r="CS57" s="17">
        <f>IFERROR(INDEX('MONTIGNY EMPRUNT'!$I$14:$I$2000,MATCH('reporting montigny'!CS$2,'MONTIGNY EMPRUNT'!$Z$14:$Z$2000,0)),0)</f>
        <v>2307.79</v>
      </c>
      <c r="CT57" s="17">
        <f>IFERROR(INDEX('MONTIGNY EMPRUNT'!$I$14:$I$2000,MATCH('reporting montigny'!CT$2,'MONTIGNY EMPRUNT'!$Z$14:$Z$2000,0)),0)</f>
        <v>2276.64</v>
      </c>
      <c r="CU57" s="17">
        <f>IFERROR(INDEX('MONTIGNY EMPRUNT'!$I$14:$I$2000,MATCH('reporting montigny'!CU$2,'MONTIGNY EMPRUNT'!$Z$14:$Z$2000,0)),0)</f>
        <v>2245.4299999999998</v>
      </c>
      <c r="CV57" s="17">
        <f>IFERROR(INDEX('MONTIGNY EMPRUNT'!$I$14:$I$2000,MATCH('reporting montigny'!CV$2,'MONTIGNY EMPRUNT'!$Z$14:$Z$2000,0)),0)</f>
        <v>2214.17</v>
      </c>
      <c r="CW57" s="17">
        <f>IFERROR(INDEX('MONTIGNY EMPRUNT'!$I$14:$I$2000,MATCH('reporting montigny'!CW$2,'MONTIGNY EMPRUNT'!$Z$14:$Z$2000,0)),0)</f>
        <v>2182.86</v>
      </c>
      <c r="CX57" s="17">
        <f>IFERROR(INDEX('MONTIGNY EMPRUNT'!$I$14:$I$2000,MATCH('reporting montigny'!CX$2,'MONTIGNY EMPRUNT'!$Z$14:$Z$2000,0)),0)</f>
        <v>2151.5100000000002</v>
      </c>
      <c r="CY57" s="17">
        <f>IFERROR(INDEX('MONTIGNY EMPRUNT'!$I$14:$I$2000,MATCH('reporting montigny'!CY$2,'MONTIGNY EMPRUNT'!$Z$14:$Z$2000,0)),0)</f>
        <v>2120.1</v>
      </c>
      <c r="CZ57" s="17">
        <f>IFERROR(INDEX('MONTIGNY EMPRUNT'!$I$14:$I$2000,MATCH('reporting montigny'!CZ$2,'MONTIGNY EMPRUNT'!$Z$14:$Z$2000,0)),0)</f>
        <v>2088.64</v>
      </c>
      <c r="DA57" s="17">
        <f>IFERROR(INDEX('MONTIGNY EMPRUNT'!$I$14:$I$2000,MATCH('reporting montigny'!DA$2,'MONTIGNY EMPRUNT'!$Z$14:$Z$2000,0)),0)</f>
        <v>2057.12</v>
      </c>
      <c r="DB57" s="17">
        <f>IFERROR(INDEX('MONTIGNY EMPRUNT'!$I$14:$I$2000,MATCH('reporting montigny'!DB$2,'MONTIGNY EMPRUNT'!$Z$14:$Z$2000,0)),0)</f>
        <v>2025.56</v>
      </c>
      <c r="DC57" s="17">
        <f>IFERROR(INDEX('MONTIGNY EMPRUNT'!$I$14:$I$2000,MATCH('reporting montigny'!DC$2,'MONTIGNY EMPRUNT'!$Z$14:$Z$2000,0)),0)</f>
        <v>1993.95</v>
      </c>
      <c r="DD57" s="17">
        <f>IFERROR(INDEX('MONTIGNY EMPRUNT'!$I$14:$I$2000,MATCH('reporting montigny'!DD$2,'MONTIGNY EMPRUNT'!$Z$14:$Z$2000,0)),0)</f>
        <v>1962.28</v>
      </c>
      <c r="DE57" s="319">
        <f t="shared" ref="DE57" si="624">SUM(CS57:DD57)</f>
        <v>25626.050000000003</v>
      </c>
      <c r="DF57" s="17">
        <f>IFERROR(INDEX('MONTIGNY EMPRUNT'!$I$14:$I$2000,MATCH('reporting montigny'!DF$2,'MONTIGNY EMPRUNT'!$Z$14:$Z$2000,0)),0)</f>
        <v>1930.56</v>
      </c>
      <c r="DG57" s="17">
        <f>IFERROR(INDEX('MONTIGNY EMPRUNT'!$I$14:$I$2000,MATCH('reporting montigny'!DG$2,'MONTIGNY EMPRUNT'!$Z$14:$Z$2000,0)),0)</f>
        <v>1898.79</v>
      </c>
      <c r="DH57" s="17">
        <f>IFERROR(INDEX('MONTIGNY EMPRUNT'!$I$14:$I$2000,MATCH('reporting montigny'!DH$2,'MONTIGNY EMPRUNT'!$Z$14:$Z$2000,0)),0)</f>
        <v>1866.97</v>
      </c>
      <c r="DI57" s="17">
        <f>IFERROR(INDEX('MONTIGNY EMPRUNT'!$I$14:$I$2000,MATCH('reporting montigny'!DI$2,'MONTIGNY EMPRUNT'!$Z$14:$Z$2000,0)),0)</f>
        <v>1835.1</v>
      </c>
      <c r="DJ57" s="17">
        <f>IFERROR(INDEX('MONTIGNY EMPRUNT'!$I$14:$I$2000,MATCH('reporting montigny'!DJ$2,'MONTIGNY EMPRUNT'!$Z$14:$Z$2000,0)),0)</f>
        <v>1803.18</v>
      </c>
      <c r="DK57" s="17">
        <f>IFERROR(INDEX('MONTIGNY EMPRUNT'!$I$14:$I$2000,MATCH('reporting montigny'!DK$2,'MONTIGNY EMPRUNT'!$Z$14:$Z$2000,0)),0)</f>
        <v>1771.2</v>
      </c>
      <c r="DL57" s="17">
        <f>IFERROR(INDEX('MONTIGNY EMPRUNT'!$I$14:$I$2000,MATCH('reporting montigny'!DL$2,'MONTIGNY EMPRUNT'!$Z$14:$Z$2000,0)),0)</f>
        <v>1739.18</v>
      </c>
      <c r="DM57" s="17">
        <f>IFERROR(INDEX('MONTIGNY EMPRUNT'!$I$14:$I$2000,MATCH('reporting montigny'!DM$2,'MONTIGNY EMPRUNT'!$Z$14:$Z$2000,0)),0)</f>
        <v>1707.1</v>
      </c>
      <c r="DN57" s="17">
        <f>IFERROR(INDEX('MONTIGNY EMPRUNT'!$I$14:$I$2000,MATCH('reporting montigny'!DN$2,'MONTIGNY EMPRUNT'!$Z$14:$Z$2000,0)),0)</f>
        <v>1674.96</v>
      </c>
      <c r="DO57" s="17">
        <f>IFERROR(INDEX('MONTIGNY EMPRUNT'!$I$14:$I$2000,MATCH('reporting montigny'!DO$2,'MONTIGNY EMPRUNT'!$Z$14:$Z$2000,0)),0)</f>
        <v>1642.78</v>
      </c>
      <c r="DP57" s="17">
        <f>IFERROR(INDEX('MONTIGNY EMPRUNT'!$I$14:$I$2000,MATCH('reporting montigny'!DP$2,'MONTIGNY EMPRUNT'!$Z$14:$Z$2000,0)),0)</f>
        <v>1610.54</v>
      </c>
      <c r="DQ57" s="17">
        <f>IFERROR(INDEX('MONTIGNY EMPRUNT'!$I$14:$I$2000,MATCH('reporting montigny'!DQ$2,'MONTIGNY EMPRUNT'!$Z$14:$Z$2000,0)),0)</f>
        <v>1578.26</v>
      </c>
      <c r="DR57" s="319">
        <f t="shared" ref="DR57" si="625">SUM(DF57:DQ57)</f>
        <v>21058.62</v>
      </c>
      <c r="DS57" s="17">
        <f>IFERROR(INDEX('MONTIGNY EMPRUNT'!$I$14:$I$2000,MATCH('reporting montigny'!DS$2,'MONTIGNY EMPRUNT'!$Z$14:$Z$2000,0)),0)</f>
        <v>1545.91</v>
      </c>
      <c r="DT57" s="17">
        <f>IFERROR(INDEX('MONTIGNY EMPRUNT'!$I$14:$I$2000,MATCH('reporting montigny'!DT$2,'MONTIGNY EMPRUNT'!$Z$14:$Z$2000,0)),0)</f>
        <v>1513.52</v>
      </c>
      <c r="DU57" s="17">
        <f>IFERROR(INDEX('MONTIGNY EMPRUNT'!$I$14:$I$2000,MATCH('reporting montigny'!DU$2,'MONTIGNY EMPRUNT'!$Z$14:$Z$2000,0)),0)</f>
        <v>1481.07</v>
      </c>
      <c r="DV57" s="17">
        <f>IFERROR(INDEX('MONTIGNY EMPRUNT'!$I$14:$I$2000,MATCH('reporting montigny'!DV$2,'MONTIGNY EMPRUNT'!$Z$14:$Z$2000,0)),0)</f>
        <v>1448.57</v>
      </c>
      <c r="DW57" s="17">
        <f>IFERROR(INDEX('MONTIGNY EMPRUNT'!$I$14:$I$2000,MATCH('reporting montigny'!DW$2,'MONTIGNY EMPRUNT'!$Z$14:$Z$2000,0)),0)</f>
        <v>1416.02</v>
      </c>
      <c r="DX57" s="17">
        <f>IFERROR(INDEX('MONTIGNY EMPRUNT'!$I$14:$I$2000,MATCH('reporting montigny'!DX$2,'MONTIGNY EMPRUNT'!$Z$14:$Z$2000,0)),0)</f>
        <v>1383.42</v>
      </c>
      <c r="DY57" s="17">
        <f>IFERROR(INDEX('MONTIGNY EMPRUNT'!$I$14:$I$2000,MATCH('reporting montigny'!DY$2,'MONTIGNY EMPRUNT'!$Z$14:$Z$2000,0)),0)</f>
        <v>1350.76</v>
      </c>
      <c r="DZ57" s="17">
        <f>IFERROR(INDEX('MONTIGNY EMPRUNT'!$I$14:$I$2000,MATCH('reporting montigny'!DZ$2,'MONTIGNY EMPRUNT'!$Z$14:$Z$2000,0)),0)</f>
        <v>1318.05</v>
      </c>
      <c r="EA57" s="17">
        <f>IFERROR(INDEX('MONTIGNY EMPRUNT'!$I$14:$I$2000,MATCH('reporting montigny'!EA$2,'MONTIGNY EMPRUNT'!$Z$14:$Z$2000,0)),0)</f>
        <v>1285.29</v>
      </c>
      <c r="EB57" s="17">
        <f>IFERROR(INDEX('MONTIGNY EMPRUNT'!$I$14:$I$2000,MATCH('reporting montigny'!EB$2,'MONTIGNY EMPRUNT'!$Z$14:$Z$2000,0)),0)</f>
        <v>1252.47</v>
      </c>
      <c r="EC57" s="17">
        <f>IFERROR(INDEX('MONTIGNY EMPRUNT'!$I$14:$I$2000,MATCH('reporting montigny'!EC$2,'MONTIGNY EMPRUNT'!$Z$14:$Z$2000,0)),0)</f>
        <v>1219.5999999999999</v>
      </c>
      <c r="ED57" s="17">
        <f>IFERROR(INDEX('MONTIGNY EMPRUNT'!$I$14:$I$2000,MATCH('reporting montigny'!ED$2,'MONTIGNY EMPRUNT'!$Z$14:$Z$2000,0)),0)</f>
        <v>1186.67</v>
      </c>
      <c r="EE57" s="391">
        <f t="shared" ref="EE57" si="626">SUM(DS57:ED57)</f>
        <v>16401.349999999999</v>
      </c>
    </row>
    <row r="58" spans="1:135" x14ac:dyDescent="0.2">
      <c r="A58" s="440" t="s">
        <v>9</v>
      </c>
      <c r="B58" s="441">
        <f>B50/B57</f>
        <v>0</v>
      </c>
      <c r="D58" s="1" t="s">
        <v>50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319">
        <f t="shared" ref="R58" si="627">SUM(F58:Q58)</f>
        <v>0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319">
        <f t="shared" ref="AE58" si="628">SUM(S58:AD58)</f>
        <v>0</v>
      </c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319">
        <f t="shared" ref="AR58" si="629">SUM(AF58:AQ58)</f>
        <v>0</v>
      </c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319">
        <f t="shared" ref="BE58" si="630">SUM(AS58:BD58)</f>
        <v>0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319">
        <f t="shared" ref="BR58" si="631">SUM(BF58:BQ58)</f>
        <v>0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319">
        <f t="shared" ref="CE58" si="632">SUM(BS58:CD58)</f>
        <v>0</v>
      </c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319">
        <f t="shared" ref="CR58" si="633">SUM(CF58:CQ58)</f>
        <v>0</v>
      </c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319">
        <f t="shared" ref="DE58" si="634">SUM(CS58:DD58)</f>
        <v>0</v>
      </c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319">
        <f t="shared" ref="DR58" si="635">SUM(DF58:DQ58)</f>
        <v>0</v>
      </c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391">
        <f t="shared" ref="EE58" si="636">SUM(DS58:ED58)</f>
        <v>0</v>
      </c>
    </row>
    <row r="59" spans="1:135" x14ac:dyDescent="0.2">
      <c r="A59" s="50" t="s">
        <v>97</v>
      </c>
      <c r="B59" s="51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319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319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319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319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319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319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319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319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319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391"/>
    </row>
    <row r="60" spans="1:135" x14ac:dyDescent="0.2">
      <c r="D60" s="2" t="s">
        <v>51</v>
      </c>
      <c r="E60" s="41"/>
      <c r="F60" s="17">
        <f t="shared" ref="F60:Q60" si="637">F55-F57-F58</f>
        <v>16278.75</v>
      </c>
      <c r="G60" s="17">
        <f t="shared" si="637"/>
        <v>14573.93</v>
      </c>
      <c r="H60" s="17">
        <f t="shared" si="637"/>
        <v>13101.16</v>
      </c>
      <c r="I60" s="17">
        <f t="shared" si="637"/>
        <v>18860.43</v>
      </c>
      <c r="J60" s="17">
        <f t="shared" si="637"/>
        <v>17155.739999999998</v>
      </c>
      <c r="K60" s="17">
        <f t="shared" si="637"/>
        <v>13883.11</v>
      </c>
      <c r="L60" s="17">
        <f t="shared" si="637"/>
        <v>13910.51</v>
      </c>
      <c r="M60" s="17">
        <f t="shared" si="637"/>
        <v>13937.96</v>
      </c>
      <c r="N60" s="17">
        <f t="shared" si="637"/>
        <v>14265.45</v>
      </c>
      <c r="O60" s="17">
        <f t="shared" si="637"/>
        <v>12392.99</v>
      </c>
      <c r="P60" s="17">
        <f t="shared" si="637"/>
        <v>14620.58</v>
      </c>
      <c r="Q60" s="17">
        <f t="shared" si="637"/>
        <v>14648.2</v>
      </c>
      <c r="R60" s="319">
        <f>SUM(F60:Q60)</f>
        <v>177628.81</v>
      </c>
      <c r="S60" s="17">
        <f t="shared" ref="S60:AD60" si="638">S55-S57-S58</f>
        <v>10563.880000000001</v>
      </c>
      <c r="T60" s="17">
        <f t="shared" si="638"/>
        <v>16041.6</v>
      </c>
      <c r="U60" s="17">
        <f t="shared" si="638"/>
        <v>8643.36</v>
      </c>
      <c r="V60" s="17">
        <f t="shared" si="638"/>
        <v>18077.169999999998</v>
      </c>
      <c r="W60" s="17">
        <f t="shared" si="638"/>
        <v>18105.02</v>
      </c>
      <c r="X60" s="17">
        <f t="shared" si="638"/>
        <v>18132.919999999998</v>
      </c>
      <c r="Y60" s="17">
        <f t="shared" si="638"/>
        <v>18160.86</v>
      </c>
      <c r="Z60" s="17">
        <f t="shared" si="638"/>
        <v>18188.849999999999</v>
      </c>
      <c r="AA60" s="17">
        <f t="shared" si="638"/>
        <v>18216.89</v>
      </c>
      <c r="AB60" s="17">
        <f t="shared" si="638"/>
        <v>18244.97</v>
      </c>
      <c r="AC60" s="17">
        <f t="shared" si="638"/>
        <v>18273.099999999999</v>
      </c>
      <c r="AD60" s="17">
        <f t="shared" si="638"/>
        <v>18301.27</v>
      </c>
      <c r="AE60" s="319">
        <f>SUM(S60:AD60)</f>
        <v>198949.88999999998</v>
      </c>
      <c r="AF60" s="17">
        <f t="shared" ref="AF60:AQ60" si="639">AF55-AF57-AF58</f>
        <v>17794.489999999998</v>
      </c>
      <c r="AG60" s="17">
        <f t="shared" si="639"/>
        <v>17822.75</v>
      </c>
      <c r="AH60" s="17">
        <f t="shared" si="639"/>
        <v>10025.06</v>
      </c>
      <c r="AI60" s="17">
        <f t="shared" si="639"/>
        <v>17879.41</v>
      </c>
      <c r="AJ60" s="17">
        <f t="shared" si="639"/>
        <v>17907.82</v>
      </c>
      <c r="AK60" s="17">
        <f t="shared" si="639"/>
        <v>17936.260000000002</v>
      </c>
      <c r="AL60" s="17">
        <f t="shared" si="639"/>
        <v>17964.760000000002</v>
      </c>
      <c r="AM60" s="17">
        <f t="shared" si="639"/>
        <v>17993.3</v>
      </c>
      <c r="AN60" s="17">
        <f t="shared" si="639"/>
        <v>18021.88</v>
      </c>
      <c r="AO60" s="17">
        <f t="shared" si="639"/>
        <v>18050.52</v>
      </c>
      <c r="AP60" s="17">
        <f t="shared" si="639"/>
        <v>18079.2</v>
      </c>
      <c r="AQ60" s="17">
        <f t="shared" si="639"/>
        <v>18107.919999999998</v>
      </c>
      <c r="AR60" s="319">
        <f>SUM(AF60:AQ60)</f>
        <v>207583.37</v>
      </c>
      <c r="AS60" s="17">
        <f t="shared" ref="AS60:BD60" si="640">AS55-AS57-AS58</f>
        <v>22096.7</v>
      </c>
      <c r="AT60" s="17">
        <f t="shared" si="640"/>
        <v>22125.52</v>
      </c>
      <c r="AU60" s="17">
        <f t="shared" si="640"/>
        <v>14328.380000000001</v>
      </c>
      <c r="AV60" s="17">
        <f t="shared" si="640"/>
        <v>22183.3</v>
      </c>
      <c r="AW60" s="17">
        <f t="shared" si="640"/>
        <v>22212.260000000002</v>
      </c>
      <c r="AX60" s="17">
        <f t="shared" si="640"/>
        <v>22241.260000000002</v>
      </c>
      <c r="AY60" s="17">
        <f t="shared" si="640"/>
        <v>22270.32</v>
      </c>
      <c r="AZ60" s="17">
        <f t="shared" si="640"/>
        <v>22299.42</v>
      </c>
      <c r="BA60" s="17">
        <f t="shared" si="640"/>
        <v>22328.57</v>
      </c>
      <c r="BB60" s="17">
        <f t="shared" si="640"/>
        <v>22357.77</v>
      </c>
      <c r="BC60" s="17">
        <f t="shared" si="640"/>
        <v>22387.010000000002</v>
      </c>
      <c r="BD60" s="17">
        <f t="shared" si="640"/>
        <v>22416.3</v>
      </c>
      <c r="BE60" s="319">
        <f>SUM(AS60:BD60)</f>
        <v>259246.81000000003</v>
      </c>
      <c r="BF60" s="17">
        <f t="shared" ref="BF60:BQ60" si="641">BF55-BF57-BF58</f>
        <v>22445.64</v>
      </c>
      <c r="BG60" s="17">
        <f t="shared" si="641"/>
        <v>22475.03</v>
      </c>
      <c r="BH60" s="17">
        <f t="shared" si="641"/>
        <v>14678.46</v>
      </c>
      <c r="BI60" s="17">
        <f t="shared" si="641"/>
        <v>22533.94</v>
      </c>
      <c r="BJ60" s="17">
        <f t="shared" si="641"/>
        <v>22563.47</v>
      </c>
      <c r="BK60" s="17">
        <f t="shared" si="641"/>
        <v>22593.05</v>
      </c>
      <c r="BL60" s="17">
        <f t="shared" si="641"/>
        <v>22622.68</v>
      </c>
      <c r="BM60" s="17">
        <f t="shared" si="641"/>
        <v>22652.35</v>
      </c>
      <c r="BN60" s="17">
        <f t="shared" si="641"/>
        <v>22682.080000000002</v>
      </c>
      <c r="BO60" s="17">
        <f t="shared" si="641"/>
        <v>22711.85</v>
      </c>
      <c r="BP60" s="17">
        <f t="shared" si="641"/>
        <v>22741.67</v>
      </c>
      <c r="BQ60" s="17">
        <f t="shared" si="641"/>
        <v>22771.53</v>
      </c>
      <c r="BR60" s="319">
        <f>SUM(BF60:BQ60)</f>
        <v>263471.75</v>
      </c>
      <c r="BS60" s="17">
        <f t="shared" ref="BS60:CD60" si="642">BS55-BS57-BS58</f>
        <v>22801.45</v>
      </c>
      <c r="BT60" s="17">
        <f t="shared" si="642"/>
        <v>22831.42</v>
      </c>
      <c r="BU60" s="17">
        <f t="shared" si="642"/>
        <v>15035.43</v>
      </c>
      <c r="BV60" s="17">
        <f t="shared" si="642"/>
        <v>22891.489999999998</v>
      </c>
      <c r="BW60" s="17">
        <f t="shared" si="642"/>
        <v>22921.599999999999</v>
      </c>
      <c r="BX60" s="17">
        <f t="shared" si="642"/>
        <v>22951.760000000002</v>
      </c>
      <c r="BY60" s="17">
        <f t="shared" si="642"/>
        <v>22981.97</v>
      </c>
      <c r="BZ60" s="17">
        <f t="shared" si="642"/>
        <v>23012.23</v>
      </c>
      <c r="CA60" s="17">
        <f t="shared" si="642"/>
        <v>23042.54</v>
      </c>
      <c r="CB60" s="17">
        <f t="shared" si="642"/>
        <v>23072.89</v>
      </c>
      <c r="CC60" s="17">
        <f t="shared" si="642"/>
        <v>23103.3</v>
      </c>
      <c r="CD60" s="17">
        <f t="shared" si="642"/>
        <v>23133.760000000002</v>
      </c>
      <c r="CE60" s="319">
        <f>SUM(BS60:CD60)</f>
        <v>267779.84000000003</v>
      </c>
      <c r="CF60" s="17">
        <f t="shared" ref="CF60:CQ60" si="643">CF55-CF57-CF58</f>
        <v>23164.260000000002</v>
      </c>
      <c r="CG60" s="17">
        <f t="shared" si="643"/>
        <v>23194.82</v>
      </c>
      <c r="CH60" s="17">
        <f t="shared" si="643"/>
        <v>15399.42</v>
      </c>
      <c r="CI60" s="17">
        <f t="shared" si="643"/>
        <v>23256.07</v>
      </c>
      <c r="CJ60" s="17">
        <f t="shared" si="643"/>
        <v>23286.78</v>
      </c>
      <c r="CK60" s="17">
        <f t="shared" si="643"/>
        <v>23317.53</v>
      </c>
      <c r="CL60" s="17">
        <f t="shared" si="643"/>
        <v>23348.33</v>
      </c>
      <c r="CM60" s="17">
        <f t="shared" si="643"/>
        <v>23379.19</v>
      </c>
      <c r="CN60" s="17">
        <f t="shared" si="643"/>
        <v>23410.09</v>
      </c>
      <c r="CO60" s="17">
        <f t="shared" si="643"/>
        <v>23441.05</v>
      </c>
      <c r="CP60" s="17">
        <f t="shared" si="643"/>
        <v>23472.05</v>
      </c>
      <c r="CQ60" s="17">
        <f t="shared" si="643"/>
        <v>23503.1</v>
      </c>
      <c r="CR60" s="319">
        <f>SUM(CF60:CQ60)</f>
        <v>272172.69</v>
      </c>
      <c r="CS60" s="17">
        <f t="shared" ref="CS60:DD60" si="644">CS55-CS57-CS58</f>
        <v>23534.21</v>
      </c>
      <c r="CT60" s="17">
        <f t="shared" si="644"/>
        <v>23565.360000000001</v>
      </c>
      <c r="CU60" s="17">
        <f t="shared" si="644"/>
        <v>15770.57</v>
      </c>
      <c r="CV60" s="17">
        <f t="shared" si="644"/>
        <v>23627.83</v>
      </c>
      <c r="CW60" s="17">
        <f t="shared" si="644"/>
        <v>23659.14</v>
      </c>
      <c r="CX60" s="17">
        <f t="shared" si="644"/>
        <v>23690.489999999998</v>
      </c>
      <c r="CY60" s="17">
        <f t="shared" si="644"/>
        <v>23721.9</v>
      </c>
      <c r="CZ60" s="17">
        <f t="shared" si="644"/>
        <v>23753.360000000001</v>
      </c>
      <c r="DA60" s="17">
        <f t="shared" si="644"/>
        <v>23784.880000000001</v>
      </c>
      <c r="DB60" s="17">
        <f t="shared" si="644"/>
        <v>23816.44</v>
      </c>
      <c r="DC60" s="17">
        <f t="shared" si="644"/>
        <v>23848.05</v>
      </c>
      <c r="DD60" s="17">
        <f t="shared" si="644"/>
        <v>23879.72</v>
      </c>
      <c r="DE60" s="319">
        <f>SUM(CS60:DD60)</f>
        <v>276651.94999999995</v>
      </c>
      <c r="DF60" s="17">
        <f t="shared" ref="DF60:DQ60" si="645">DF55-DF57-DF58</f>
        <v>23911.439999999999</v>
      </c>
      <c r="DG60" s="17">
        <f t="shared" si="645"/>
        <v>23943.21</v>
      </c>
      <c r="DH60" s="17">
        <f t="shared" si="645"/>
        <v>16149.03</v>
      </c>
      <c r="DI60" s="17">
        <f t="shared" si="645"/>
        <v>24006.9</v>
      </c>
      <c r="DJ60" s="17">
        <f t="shared" si="645"/>
        <v>24038.82</v>
      </c>
      <c r="DK60" s="17">
        <f t="shared" si="645"/>
        <v>24070.799999999999</v>
      </c>
      <c r="DL60" s="17">
        <f t="shared" si="645"/>
        <v>24102.82</v>
      </c>
      <c r="DM60" s="17">
        <f t="shared" si="645"/>
        <v>24134.9</v>
      </c>
      <c r="DN60" s="17">
        <f t="shared" si="645"/>
        <v>24167.040000000001</v>
      </c>
      <c r="DO60" s="17">
        <f t="shared" si="645"/>
        <v>24199.22</v>
      </c>
      <c r="DP60" s="17">
        <f t="shared" si="645"/>
        <v>24231.46</v>
      </c>
      <c r="DQ60" s="17">
        <f t="shared" si="645"/>
        <v>24263.74</v>
      </c>
      <c r="DR60" s="319">
        <f>SUM(DF60:DQ60)</f>
        <v>281219.38</v>
      </c>
      <c r="DS60" s="17">
        <f t="shared" ref="DS60:ED60" si="646">DS55-DS57-DS58</f>
        <v>24296.09</v>
      </c>
      <c r="DT60" s="17">
        <f t="shared" si="646"/>
        <v>24328.48</v>
      </c>
      <c r="DU60" s="17">
        <f t="shared" si="646"/>
        <v>16534.93</v>
      </c>
      <c r="DV60" s="17">
        <f t="shared" si="646"/>
        <v>24393.43</v>
      </c>
      <c r="DW60" s="17">
        <f t="shared" si="646"/>
        <v>24425.98</v>
      </c>
      <c r="DX60" s="17">
        <f t="shared" si="646"/>
        <v>24458.58</v>
      </c>
      <c r="DY60" s="17">
        <f t="shared" si="646"/>
        <v>24491.24</v>
      </c>
      <c r="DZ60" s="17">
        <f t="shared" si="646"/>
        <v>24523.95</v>
      </c>
      <c r="EA60" s="17">
        <f t="shared" si="646"/>
        <v>24556.71</v>
      </c>
      <c r="EB60" s="17">
        <f t="shared" si="646"/>
        <v>24589.53</v>
      </c>
      <c r="EC60" s="17">
        <f t="shared" si="646"/>
        <v>24622.400000000001</v>
      </c>
      <c r="ED60" s="17">
        <f t="shared" si="646"/>
        <v>24655.33</v>
      </c>
      <c r="EE60" s="391">
        <f>SUM(DS60:ED60)</f>
        <v>285876.64999999997</v>
      </c>
    </row>
    <row r="61" spans="1:135" x14ac:dyDescent="0.2"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D62" s="1" t="s">
        <v>52</v>
      </c>
      <c r="F62" s="17">
        <f>IF(F60&gt;0,F60*$C$65,0)</f>
        <v>4069.6875</v>
      </c>
      <c r="G62" s="17">
        <f t="shared" ref="G62:AD62" si="647">IF(G60&gt;0,G60*$C$65,0)</f>
        <v>3643.4825000000001</v>
      </c>
      <c r="H62" s="17">
        <f t="shared" si="647"/>
        <v>3275.29</v>
      </c>
      <c r="I62" s="17">
        <f t="shared" si="647"/>
        <v>4715.1075000000001</v>
      </c>
      <c r="J62" s="17">
        <f t="shared" si="647"/>
        <v>4288.9349999999995</v>
      </c>
      <c r="K62" s="17">
        <f t="shared" si="647"/>
        <v>3470.7775000000001</v>
      </c>
      <c r="L62" s="17">
        <f t="shared" si="647"/>
        <v>3477.6275000000001</v>
      </c>
      <c r="M62" s="17">
        <f t="shared" si="647"/>
        <v>3484.49</v>
      </c>
      <c r="N62" s="17">
        <f t="shared" si="647"/>
        <v>3566.3625000000002</v>
      </c>
      <c r="O62" s="17">
        <f t="shared" si="647"/>
        <v>3098.2474999999999</v>
      </c>
      <c r="P62" s="17">
        <f t="shared" si="647"/>
        <v>3655.145</v>
      </c>
      <c r="Q62" s="17">
        <f t="shared" si="647"/>
        <v>3662.05</v>
      </c>
      <c r="R62" s="319">
        <f t="shared" ref="R62" si="648">SUM(F62:Q62)</f>
        <v>44407.202499999999</v>
      </c>
      <c r="S62" s="17">
        <f t="shared" si="647"/>
        <v>2640.9700000000003</v>
      </c>
      <c r="T62" s="17">
        <f t="shared" si="647"/>
        <v>4010.4</v>
      </c>
      <c r="U62" s="17">
        <f t="shared" si="647"/>
        <v>2160.84</v>
      </c>
      <c r="V62" s="17">
        <f t="shared" si="647"/>
        <v>4519.2924999999996</v>
      </c>
      <c r="W62" s="17">
        <f t="shared" si="647"/>
        <v>4526.2550000000001</v>
      </c>
      <c r="X62" s="17">
        <f t="shared" si="647"/>
        <v>4533.2299999999996</v>
      </c>
      <c r="Y62" s="17">
        <f t="shared" si="647"/>
        <v>4540.2150000000001</v>
      </c>
      <c r="Z62" s="17">
        <f t="shared" si="647"/>
        <v>4547.2124999999996</v>
      </c>
      <c r="AA62" s="17">
        <f t="shared" si="647"/>
        <v>4554.2224999999999</v>
      </c>
      <c r="AB62" s="17">
        <f t="shared" si="647"/>
        <v>4561.2425000000003</v>
      </c>
      <c r="AC62" s="17">
        <f t="shared" si="647"/>
        <v>4568.2749999999996</v>
      </c>
      <c r="AD62" s="17">
        <f t="shared" si="647"/>
        <v>4575.3175000000001</v>
      </c>
      <c r="AE62" s="319">
        <f t="shared" ref="AE62" si="649">SUM(S62:AD62)</f>
        <v>49737.472499999996</v>
      </c>
      <c r="AF62" s="17">
        <f t="shared" ref="AF62:AQ62" si="650">IF(AF60&gt;0,AF60*$C$65,0)</f>
        <v>4448.6224999999995</v>
      </c>
      <c r="AG62" s="17">
        <f t="shared" si="650"/>
        <v>4455.6875</v>
      </c>
      <c r="AH62" s="17">
        <f t="shared" si="650"/>
        <v>2506.2649999999999</v>
      </c>
      <c r="AI62" s="17">
        <f t="shared" si="650"/>
        <v>4469.8525</v>
      </c>
      <c r="AJ62" s="17">
        <f t="shared" si="650"/>
        <v>4476.9549999999999</v>
      </c>
      <c r="AK62" s="17">
        <f t="shared" si="650"/>
        <v>4484.0650000000005</v>
      </c>
      <c r="AL62" s="17">
        <f t="shared" si="650"/>
        <v>4491.1900000000005</v>
      </c>
      <c r="AM62" s="17">
        <f t="shared" si="650"/>
        <v>4498.3249999999998</v>
      </c>
      <c r="AN62" s="17">
        <f t="shared" si="650"/>
        <v>4505.47</v>
      </c>
      <c r="AO62" s="17">
        <f t="shared" si="650"/>
        <v>4512.63</v>
      </c>
      <c r="AP62" s="17">
        <f t="shared" si="650"/>
        <v>4519.8</v>
      </c>
      <c r="AQ62" s="17">
        <f t="shared" si="650"/>
        <v>4526.9799999999996</v>
      </c>
      <c r="AR62" s="319">
        <f t="shared" ref="AR62" si="651">SUM(AF62:AQ62)</f>
        <v>51895.842499999999</v>
      </c>
      <c r="AS62" s="17">
        <f t="shared" ref="AS62:BD62" si="652">IF(AS60&gt;0,AS60*$C$65,0)</f>
        <v>5524.1750000000002</v>
      </c>
      <c r="AT62" s="17">
        <f t="shared" si="652"/>
        <v>5531.38</v>
      </c>
      <c r="AU62" s="17">
        <f t="shared" si="652"/>
        <v>3582.0950000000003</v>
      </c>
      <c r="AV62" s="17">
        <f t="shared" si="652"/>
        <v>5545.8249999999998</v>
      </c>
      <c r="AW62" s="17">
        <f t="shared" si="652"/>
        <v>5553.0650000000005</v>
      </c>
      <c r="AX62" s="17">
        <f t="shared" si="652"/>
        <v>5560.3150000000005</v>
      </c>
      <c r="AY62" s="17">
        <f t="shared" si="652"/>
        <v>5567.58</v>
      </c>
      <c r="AZ62" s="17">
        <f t="shared" si="652"/>
        <v>5574.8549999999996</v>
      </c>
      <c r="BA62" s="17">
        <f t="shared" si="652"/>
        <v>5582.1424999999999</v>
      </c>
      <c r="BB62" s="17">
        <f t="shared" si="652"/>
        <v>5589.4425000000001</v>
      </c>
      <c r="BC62" s="17">
        <f t="shared" si="652"/>
        <v>5596.7525000000005</v>
      </c>
      <c r="BD62" s="17">
        <f t="shared" si="652"/>
        <v>5604.0749999999998</v>
      </c>
      <c r="BE62" s="319">
        <f t="shared" ref="BE62" si="653">SUM(AS62:BD62)</f>
        <v>64811.702500000007</v>
      </c>
      <c r="BF62" s="17">
        <f t="shared" ref="BF62:BQ62" si="654">IF(BF60&gt;0,BF60*$C$65,0)</f>
        <v>5611.41</v>
      </c>
      <c r="BG62" s="17">
        <f t="shared" si="654"/>
        <v>5618.7574999999997</v>
      </c>
      <c r="BH62" s="17">
        <f t="shared" si="654"/>
        <v>3669.6149999999998</v>
      </c>
      <c r="BI62" s="17">
        <f t="shared" si="654"/>
        <v>5633.4849999999997</v>
      </c>
      <c r="BJ62" s="17">
        <f t="shared" si="654"/>
        <v>5640.8675000000003</v>
      </c>
      <c r="BK62" s="17">
        <f t="shared" si="654"/>
        <v>5648.2624999999998</v>
      </c>
      <c r="BL62" s="17">
        <f t="shared" si="654"/>
        <v>5655.67</v>
      </c>
      <c r="BM62" s="17">
        <f t="shared" si="654"/>
        <v>5663.0874999999996</v>
      </c>
      <c r="BN62" s="17">
        <f t="shared" si="654"/>
        <v>5670.52</v>
      </c>
      <c r="BO62" s="17">
        <f t="shared" si="654"/>
        <v>5677.9624999999996</v>
      </c>
      <c r="BP62" s="17">
        <f t="shared" si="654"/>
        <v>5685.4174999999996</v>
      </c>
      <c r="BQ62" s="17">
        <f t="shared" si="654"/>
        <v>5692.8824999999997</v>
      </c>
      <c r="BR62" s="319">
        <f t="shared" ref="BR62" si="655">SUM(BF62:BQ62)</f>
        <v>65867.9375</v>
      </c>
      <c r="BS62" s="17">
        <f t="shared" ref="BS62:CD62" si="656">IF(BS60&gt;0,BS60*$C$65,0)</f>
        <v>5700.3625000000002</v>
      </c>
      <c r="BT62" s="17">
        <f t="shared" si="656"/>
        <v>5707.8549999999996</v>
      </c>
      <c r="BU62" s="17">
        <f t="shared" si="656"/>
        <v>3758.8575000000001</v>
      </c>
      <c r="BV62" s="17">
        <f t="shared" si="656"/>
        <v>5722.8724999999995</v>
      </c>
      <c r="BW62" s="17">
        <f t="shared" si="656"/>
        <v>5730.4</v>
      </c>
      <c r="BX62" s="17">
        <f t="shared" si="656"/>
        <v>5737.9400000000005</v>
      </c>
      <c r="BY62" s="17">
        <f t="shared" si="656"/>
        <v>5745.4925000000003</v>
      </c>
      <c r="BZ62" s="17">
        <f t="shared" si="656"/>
        <v>5753.0574999999999</v>
      </c>
      <c r="CA62" s="17">
        <f t="shared" si="656"/>
        <v>5760.6350000000002</v>
      </c>
      <c r="CB62" s="17">
        <f t="shared" si="656"/>
        <v>5768.2224999999999</v>
      </c>
      <c r="CC62" s="17">
        <f t="shared" si="656"/>
        <v>5775.8249999999998</v>
      </c>
      <c r="CD62" s="17">
        <f t="shared" si="656"/>
        <v>5783.4400000000005</v>
      </c>
      <c r="CE62" s="319">
        <f t="shared" ref="CE62" si="657">SUM(BS62:CD62)</f>
        <v>66944.960000000006</v>
      </c>
      <c r="CF62" s="17">
        <f t="shared" ref="CF62:CQ62" si="658">IF(CF60&gt;0,CF60*$C$65,0)</f>
        <v>5791.0650000000005</v>
      </c>
      <c r="CG62" s="17">
        <f t="shared" si="658"/>
        <v>5798.7049999999999</v>
      </c>
      <c r="CH62" s="17">
        <f t="shared" si="658"/>
        <v>3849.855</v>
      </c>
      <c r="CI62" s="17">
        <f t="shared" si="658"/>
        <v>5814.0174999999999</v>
      </c>
      <c r="CJ62" s="17">
        <f t="shared" si="658"/>
        <v>5821.6949999999997</v>
      </c>
      <c r="CK62" s="17">
        <f t="shared" si="658"/>
        <v>5829.3824999999997</v>
      </c>
      <c r="CL62" s="17">
        <f t="shared" si="658"/>
        <v>5837.0825000000004</v>
      </c>
      <c r="CM62" s="17">
        <f t="shared" si="658"/>
        <v>5844.7974999999997</v>
      </c>
      <c r="CN62" s="17">
        <f t="shared" si="658"/>
        <v>5852.5225</v>
      </c>
      <c r="CO62" s="17">
        <f t="shared" si="658"/>
        <v>5860.2624999999998</v>
      </c>
      <c r="CP62" s="17">
        <f t="shared" si="658"/>
        <v>5868.0124999999998</v>
      </c>
      <c r="CQ62" s="17">
        <f t="shared" si="658"/>
        <v>5875.7749999999996</v>
      </c>
      <c r="CR62" s="319">
        <f t="shared" ref="CR62" si="659">SUM(CF62:CQ62)</f>
        <v>68043.172500000001</v>
      </c>
      <c r="CS62" s="17">
        <f t="shared" ref="CS62:DD62" si="660">IF(CS60&gt;0,CS60*$C$65,0)</f>
        <v>5883.5524999999998</v>
      </c>
      <c r="CT62" s="17">
        <f t="shared" si="660"/>
        <v>5891.34</v>
      </c>
      <c r="CU62" s="17">
        <f t="shared" si="660"/>
        <v>3942.6424999999999</v>
      </c>
      <c r="CV62" s="17">
        <f t="shared" si="660"/>
        <v>5906.9575000000004</v>
      </c>
      <c r="CW62" s="17">
        <f t="shared" si="660"/>
        <v>5914.7849999999999</v>
      </c>
      <c r="CX62" s="17">
        <f t="shared" si="660"/>
        <v>5922.6224999999995</v>
      </c>
      <c r="CY62" s="17">
        <f t="shared" si="660"/>
        <v>5930.4750000000004</v>
      </c>
      <c r="CZ62" s="17">
        <f t="shared" si="660"/>
        <v>5938.34</v>
      </c>
      <c r="DA62" s="17">
        <f t="shared" si="660"/>
        <v>5946.22</v>
      </c>
      <c r="DB62" s="17">
        <f t="shared" si="660"/>
        <v>5954.11</v>
      </c>
      <c r="DC62" s="17">
        <f t="shared" si="660"/>
        <v>5962.0124999999998</v>
      </c>
      <c r="DD62" s="17">
        <f t="shared" si="660"/>
        <v>5969.93</v>
      </c>
      <c r="DE62" s="319">
        <f t="shared" ref="DE62" si="661">SUM(CS62:DD62)</f>
        <v>69162.987499999988</v>
      </c>
      <c r="DF62" s="17">
        <f t="shared" ref="DF62:DQ62" si="662">IF(DF60&gt;0,DF60*$C$65,0)</f>
        <v>5977.86</v>
      </c>
      <c r="DG62" s="17">
        <f t="shared" si="662"/>
        <v>5985.8024999999998</v>
      </c>
      <c r="DH62" s="17">
        <f t="shared" si="662"/>
        <v>4037.2575000000002</v>
      </c>
      <c r="DI62" s="17">
        <f t="shared" si="662"/>
        <v>6001.7250000000004</v>
      </c>
      <c r="DJ62" s="17">
        <f t="shared" si="662"/>
        <v>6009.7049999999999</v>
      </c>
      <c r="DK62" s="17">
        <f t="shared" si="662"/>
        <v>6017.7</v>
      </c>
      <c r="DL62" s="17">
        <f t="shared" si="662"/>
        <v>6025.7049999999999</v>
      </c>
      <c r="DM62" s="17">
        <f t="shared" si="662"/>
        <v>6033.7250000000004</v>
      </c>
      <c r="DN62" s="17">
        <f t="shared" si="662"/>
        <v>6041.76</v>
      </c>
      <c r="DO62" s="17">
        <f t="shared" si="662"/>
        <v>6049.8050000000003</v>
      </c>
      <c r="DP62" s="17">
        <f t="shared" si="662"/>
        <v>6057.8649999999998</v>
      </c>
      <c r="DQ62" s="17">
        <f t="shared" si="662"/>
        <v>6065.9350000000004</v>
      </c>
      <c r="DR62" s="319">
        <f t="shared" ref="DR62" si="663">SUM(DF62:DQ62)</f>
        <v>70304.845000000001</v>
      </c>
      <c r="DS62" s="17">
        <f t="shared" ref="DS62:ED62" si="664">IF(DS60&gt;0,DS60*$C$65,0)</f>
        <v>6074.0225</v>
      </c>
      <c r="DT62" s="17">
        <f t="shared" si="664"/>
        <v>6082.12</v>
      </c>
      <c r="DU62" s="17">
        <f t="shared" si="664"/>
        <v>4133.7325000000001</v>
      </c>
      <c r="DV62" s="17">
        <f t="shared" si="664"/>
        <v>6098.3575000000001</v>
      </c>
      <c r="DW62" s="17">
        <f t="shared" si="664"/>
        <v>6106.4949999999999</v>
      </c>
      <c r="DX62" s="17">
        <f t="shared" si="664"/>
        <v>6114.6450000000004</v>
      </c>
      <c r="DY62" s="17">
        <f t="shared" si="664"/>
        <v>6122.81</v>
      </c>
      <c r="DZ62" s="17">
        <f t="shared" si="664"/>
        <v>6130.9875000000002</v>
      </c>
      <c r="EA62" s="17">
        <f t="shared" si="664"/>
        <v>6139.1774999999998</v>
      </c>
      <c r="EB62" s="17">
        <f t="shared" si="664"/>
        <v>6147.3824999999997</v>
      </c>
      <c r="EC62" s="17">
        <f t="shared" si="664"/>
        <v>6155.6</v>
      </c>
      <c r="ED62" s="17">
        <f t="shared" si="664"/>
        <v>6163.8325000000004</v>
      </c>
      <c r="EE62" s="391">
        <f t="shared" ref="EE62" si="665">SUM(DS62:ED62)</f>
        <v>71469.162499999991</v>
      </c>
    </row>
    <row r="63" spans="1:135" x14ac:dyDescent="0.2"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AD64" si="666">F60-F62</f>
        <v>12209.0625</v>
      </c>
      <c r="G64" s="17">
        <f t="shared" si="666"/>
        <v>10930.4475</v>
      </c>
      <c r="H64" s="17">
        <f t="shared" si="666"/>
        <v>9825.869999999999</v>
      </c>
      <c r="I64" s="17">
        <f t="shared" si="666"/>
        <v>14145.3225</v>
      </c>
      <c r="J64" s="17">
        <f t="shared" si="666"/>
        <v>12866.804999999998</v>
      </c>
      <c r="K64" s="17">
        <f t="shared" si="666"/>
        <v>10412.3325</v>
      </c>
      <c r="L64" s="17">
        <f t="shared" si="666"/>
        <v>10432.8825</v>
      </c>
      <c r="M64" s="17">
        <f t="shared" si="666"/>
        <v>10453.469999999999</v>
      </c>
      <c r="N64" s="17">
        <f t="shared" si="666"/>
        <v>10699.087500000001</v>
      </c>
      <c r="O64" s="17">
        <f t="shared" si="666"/>
        <v>9294.7425000000003</v>
      </c>
      <c r="P64" s="17">
        <f t="shared" si="666"/>
        <v>10965.434999999999</v>
      </c>
      <c r="Q64" s="17">
        <f t="shared" si="666"/>
        <v>10986.150000000001</v>
      </c>
      <c r="R64" s="319">
        <f t="shared" ref="R64" si="667">SUM(F64:Q64)</f>
        <v>133221.60749999998</v>
      </c>
      <c r="S64" s="17">
        <f t="shared" si="666"/>
        <v>7922.9100000000008</v>
      </c>
      <c r="T64" s="17">
        <f t="shared" si="666"/>
        <v>12031.2</v>
      </c>
      <c r="U64" s="17">
        <f t="shared" si="666"/>
        <v>6482.52</v>
      </c>
      <c r="V64" s="17">
        <f t="shared" si="666"/>
        <v>13557.877499999999</v>
      </c>
      <c r="W64" s="17">
        <f t="shared" si="666"/>
        <v>13578.764999999999</v>
      </c>
      <c r="X64" s="17">
        <f t="shared" si="666"/>
        <v>13599.689999999999</v>
      </c>
      <c r="Y64" s="17">
        <f t="shared" si="666"/>
        <v>13620.645</v>
      </c>
      <c r="Z64" s="17">
        <f t="shared" si="666"/>
        <v>13641.637499999999</v>
      </c>
      <c r="AA64" s="17">
        <f t="shared" si="666"/>
        <v>13662.6675</v>
      </c>
      <c r="AB64" s="17">
        <f t="shared" si="666"/>
        <v>13683.727500000001</v>
      </c>
      <c r="AC64" s="17">
        <f t="shared" si="666"/>
        <v>13704.824999999999</v>
      </c>
      <c r="AD64" s="17">
        <f t="shared" si="666"/>
        <v>13725.952499999999</v>
      </c>
      <c r="AE64" s="319">
        <f t="shared" ref="AE64" si="668">SUM(S64:AD64)</f>
        <v>149212.41749999998</v>
      </c>
      <c r="AF64" s="17">
        <f t="shared" ref="AF64:AQ64" si="669">AF60-AF62</f>
        <v>13345.867499999998</v>
      </c>
      <c r="AG64" s="17">
        <f t="shared" si="669"/>
        <v>13367.0625</v>
      </c>
      <c r="AH64" s="17">
        <f t="shared" si="669"/>
        <v>7518.7950000000001</v>
      </c>
      <c r="AI64" s="17">
        <f t="shared" si="669"/>
        <v>13409.557499999999</v>
      </c>
      <c r="AJ64" s="17">
        <f t="shared" si="669"/>
        <v>13430.865</v>
      </c>
      <c r="AK64" s="17">
        <f t="shared" si="669"/>
        <v>13452.195000000002</v>
      </c>
      <c r="AL64" s="17">
        <f t="shared" si="669"/>
        <v>13473.570000000002</v>
      </c>
      <c r="AM64" s="17">
        <f t="shared" si="669"/>
        <v>13494.974999999999</v>
      </c>
      <c r="AN64" s="17">
        <f t="shared" si="669"/>
        <v>13516.41</v>
      </c>
      <c r="AO64" s="17">
        <f t="shared" si="669"/>
        <v>13537.89</v>
      </c>
      <c r="AP64" s="17">
        <f t="shared" si="669"/>
        <v>13559.400000000001</v>
      </c>
      <c r="AQ64" s="17">
        <f t="shared" si="669"/>
        <v>13580.939999999999</v>
      </c>
      <c r="AR64" s="319">
        <f t="shared" ref="AR64" si="670">SUM(AF64:AQ64)</f>
        <v>155687.52750000003</v>
      </c>
      <c r="AS64" s="17">
        <f t="shared" ref="AS64:BD64" si="671">AS60-AS62</f>
        <v>16572.525000000001</v>
      </c>
      <c r="AT64" s="17">
        <f t="shared" si="671"/>
        <v>16594.14</v>
      </c>
      <c r="AU64" s="17">
        <f t="shared" si="671"/>
        <v>10746.285</v>
      </c>
      <c r="AV64" s="17">
        <f t="shared" si="671"/>
        <v>16637.474999999999</v>
      </c>
      <c r="AW64" s="17">
        <f t="shared" si="671"/>
        <v>16659.195</v>
      </c>
      <c r="AX64" s="17">
        <f t="shared" si="671"/>
        <v>16680.945</v>
      </c>
      <c r="AY64" s="17">
        <f t="shared" si="671"/>
        <v>16702.739999999998</v>
      </c>
      <c r="AZ64" s="17">
        <f t="shared" si="671"/>
        <v>16724.564999999999</v>
      </c>
      <c r="BA64" s="17">
        <f t="shared" si="671"/>
        <v>16746.427499999998</v>
      </c>
      <c r="BB64" s="17">
        <f t="shared" si="671"/>
        <v>16768.327499999999</v>
      </c>
      <c r="BC64" s="17">
        <f t="shared" si="671"/>
        <v>16790.2575</v>
      </c>
      <c r="BD64" s="17">
        <f t="shared" si="671"/>
        <v>16812.224999999999</v>
      </c>
      <c r="BE64" s="319">
        <f t="shared" ref="BE64" si="672">SUM(AS64:BD64)</f>
        <v>194435.10750000001</v>
      </c>
      <c r="BF64" s="17">
        <f t="shared" ref="BF64:BQ64" si="673">BF60-BF62</f>
        <v>16834.23</v>
      </c>
      <c r="BG64" s="17">
        <f t="shared" si="673"/>
        <v>16856.272499999999</v>
      </c>
      <c r="BH64" s="17">
        <f t="shared" si="673"/>
        <v>11008.844999999999</v>
      </c>
      <c r="BI64" s="17">
        <f t="shared" si="673"/>
        <v>16900.454999999998</v>
      </c>
      <c r="BJ64" s="17">
        <f t="shared" si="673"/>
        <v>16922.602500000001</v>
      </c>
      <c r="BK64" s="17">
        <f t="shared" si="673"/>
        <v>16944.787499999999</v>
      </c>
      <c r="BL64" s="17">
        <f t="shared" si="673"/>
        <v>16967.010000000002</v>
      </c>
      <c r="BM64" s="17">
        <f t="shared" si="673"/>
        <v>16989.262499999997</v>
      </c>
      <c r="BN64" s="17">
        <f t="shared" si="673"/>
        <v>17011.560000000001</v>
      </c>
      <c r="BO64" s="17">
        <f t="shared" si="673"/>
        <v>17033.887499999997</v>
      </c>
      <c r="BP64" s="17">
        <f t="shared" si="673"/>
        <v>17056.252499999999</v>
      </c>
      <c r="BQ64" s="17">
        <f t="shared" si="673"/>
        <v>17078.647499999999</v>
      </c>
      <c r="BR64" s="319">
        <f t="shared" ref="BR64" si="674">SUM(BF64:BQ64)</f>
        <v>197603.81250000003</v>
      </c>
      <c r="BS64" s="17">
        <f t="shared" ref="BS64:CD64" si="675">BS60-BS62</f>
        <v>17101.087500000001</v>
      </c>
      <c r="BT64" s="17">
        <f t="shared" si="675"/>
        <v>17123.564999999999</v>
      </c>
      <c r="BU64" s="17">
        <f t="shared" si="675"/>
        <v>11276.5725</v>
      </c>
      <c r="BV64" s="17">
        <f t="shared" si="675"/>
        <v>17168.6175</v>
      </c>
      <c r="BW64" s="17">
        <f t="shared" si="675"/>
        <v>17191.199999999997</v>
      </c>
      <c r="BX64" s="17">
        <f t="shared" si="675"/>
        <v>17213.82</v>
      </c>
      <c r="BY64" s="17">
        <f t="shared" si="675"/>
        <v>17236.477500000001</v>
      </c>
      <c r="BZ64" s="17">
        <f t="shared" si="675"/>
        <v>17259.172500000001</v>
      </c>
      <c r="CA64" s="17">
        <f t="shared" si="675"/>
        <v>17281.904999999999</v>
      </c>
      <c r="CB64" s="17">
        <f t="shared" si="675"/>
        <v>17304.6675</v>
      </c>
      <c r="CC64" s="17">
        <f t="shared" si="675"/>
        <v>17327.474999999999</v>
      </c>
      <c r="CD64" s="17">
        <f t="shared" si="675"/>
        <v>17350.32</v>
      </c>
      <c r="CE64" s="319">
        <f t="shared" ref="CE64" si="676">SUM(BS64:CD64)</f>
        <v>200834.88000000003</v>
      </c>
      <c r="CF64" s="17">
        <f t="shared" ref="CF64:CQ64" si="677">CF60-CF62</f>
        <v>17373.195</v>
      </c>
      <c r="CG64" s="17">
        <f t="shared" si="677"/>
        <v>17396.114999999998</v>
      </c>
      <c r="CH64" s="17">
        <f t="shared" si="677"/>
        <v>11549.565000000001</v>
      </c>
      <c r="CI64" s="17">
        <f t="shared" si="677"/>
        <v>17442.052499999998</v>
      </c>
      <c r="CJ64" s="17">
        <f t="shared" si="677"/>
        <v>17465.084999999999</v>
      </c>
      <c r="CK64" s="17">
        <f t="shared" si="677"/>
        <v>17488.147499999999</v>
      </c>
      <c r="CL64" s="17">
        <f t="shared" si="677"/>
        <v>17511.247500000001</v>
      </c>
      <c r="CM64" s="17">
        <f t="shared" si="677"/>
        <v>17534.392499999998</v>
      </c>
      <c r="CN64" s="17">
        <f t="shared" si="677"/>
        <v>17557.567500000001</v>
      </c>
      <c r="CO64" s="17">
        <f t="shared" si="677"/>
        <v>17580.787499999999</v>
      </c>
      <c r="CP64" s="17">
        <f t="shared" si="677"/>
        <v>17604.037499999999</v>
      </c>
      <c r="CQ64" s="17">
        <f t="shared" si="677"/>
        <v>17627.324999999997</v>
      </c>
      <c r="CR64" s="319">
        <f t="shared" ref="CR64" si="678">SUM(CF64:CQ64)</f>
        <v>204129.51750000002</v>
      </c>
      <c r="CS64" s="17">
        <f t="shared" ref="CS64:DD64" si="679">CS60-CS62</f>
        <v>17650.657500000001</v>
      </c>
      <c r="CT64" s="17">
        <f t="shared" si="679"/>
        <v>17674.02</v>
      </c>
      <c r="CU64" s="17">
        <f t="shared" si="679"/>
        <v>11827.9275</v>
      </c>
      <c r="CV64" s="17">
        <f t="shared" si="679"/>
        <v>17720.872500000001</v>
      </c>
      <c r="CW64" s="17">
        <f t="shared" si="679"/>
        <v>17744.355</v>
      </c>
      <c r="CX64" s="17">
        <f t="shared" si="679"/>
        <v>17767.8675</v>
      </c>
      <c r="CY64" s="17">
        <f t="shared" si="679"/>
        <v>17791.425000000003</v>
      </c>
      <c r="CZ64" s="17">
        <f t="shared" si="679"/>
        <v>17815.02</v>
      </c>
      <c r="DA64" s="17">
        <f t="shared" si="679"/>
        <v>17838.66</v>
      </c>
      <c r="DB64" s="17">
        <f t="shared" si="679"/>
        <v>17862.329999999998</v>
      </c>
      <c r="DC64" s="17">
        <f t="shared" si="679"/>
        <v>17886.037499999999</v>
      </c>
      <c r="DD64" s="17">
        <f t="shared" si="679"/>
        <v>17909.79</v>
      </c>
      <c r="DE64" s="319">
        <f t="shared" ref="DE64" si="680">SUM(CS64:DD64)</f>
        <v>207488.96250000002</v>
      </c>
      <c r="DF64" s="17">
        <f t="shared" ref="DF64:DQ64" si="681">DF60-DF62</f>
        <v>17933.579999999998</v>
      </c>
      <c r="DG64" s="17">
        <f t="shared" si="681"/>
        <v>17957.407500000001</v>
      </c>
      <c r="DH64" s="17">
        <f t="shared" si="681"/>
        <v>12111.772500000001</v>
      </c>
      <c r="DI64" s="17">
        <f t="shared" si="681"/>
        <v>18005.175000000003</v>
      </c>
      <c r="DJ64" s="17">
        <f t="shared" si="681"/>
        <v>18029.114999999998</v>
      </c>
      <c r="DK64" s="17">
        <f t="shared" si="681"/>
        <v>18053.099999999999</v>
      </c>
      <c r="DL64" s="17">
        <f t="shared" si="681"/>
        <v>18077.114999999998</v>
      </c>
      <c r="DM64" s="17">
        <f t="shared" si="681"/>
        <v>18101.175000000003</v>
      </c>
      <c r="DN64" s="17">
        <f t="shared" si="681"/>
        <v>18125.28</v>
      </c>
      <c r="DO64" s="17">
        <f t="shared" si="681"/>
        <v>18149.415000000001</v>
      </c>
      <c r="DP64" s="17">
        <f t="shared" si="681"/>
        <v>18173.595000000001</v>
      </c>
      <c r="DQ64" s="17">
        <f t="shared" si="681"/>
        <v>18197.805</v>
      </c>
      <c r="DR64" s="319">
        <f t="shared" ref="DR64" si="682">SUM(DF64:DQ64)</f>
        <v>210914.535</v>
      </c>
      <c r="DS64" s="17">
        <f t="shared" ref="DS64:ED64" si="683">DS60-DS62</f>
        <v>18222.067500000001</v>
      </c>
      <c r="DT64" s="17">
        <f t="shared" si="683"/>
        <v>18246.36</v>
      </c>
      <c r="DU64" s="17">
        <f t="shared" si="683"/>
        <v>12401.1975</v>
      </c>
      <c r="DV64" s="17">
        <f t="shared" si="683"/>
        <v>18295.072500000002</v>
      </c>
      <c r="DW64" s="17">
        <f t="shared" si="683"/>
        <v>18319.485000000001</v>
      </c>
      <c r="DX64" s="17">
        <f t="shared" si="683"/>
        <v>18343.935000000001</v>
      </c>
      <c r="DY64" s="17">
        <f t="shared" si="683"/>
        <v>18368.43</v>
      </c>
      <c r="DZ64" s="17">
        <f t="shared" si="683"/>
        <v>18392.962500000001</v>
      </c>
      <c r="EA64" s="17">
        <f t="shared" si="683"/>
        <v>18417.532500000001</v>
      </c>
      <c r="EB64" s="17">
        <f t="shared" si="683"/>
        <v>18442.147499999999</v>
      </c>
      <c r="EC64" s="17">
        <f t="shared" si="683"/>
        <v>18466.800000000003</v>
      </c>
      <c r="ED64" s="17">
        <f t="shared" si="683"/>
        <v>18491.497500000001</v>
      </c>
      <c r="EE64" s="391">
        <f t="shared" ref="EE64" si="684">SUM(DS64:ED64)</f>
        <v>214407.48749999999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/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/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685">F7</f>
        <v>56692</v>
      </c>
      <c r="G71" s="17">
        <f t="shared" si="685"/>
        <v>54960</v>
      </c>
      <c r="H71" s="17">
        <f t="shared" si="685"/>
        <v>53460</v>
      </c>
      <c r="I71" s="17">
        <f t="shared" si="685"/>
        <v>59192</v>
      </c>
      <c r="J71" s="17">
        <f t="shared" si="685"/>
        <v>57460</v>
      </c>
      <c r="K71" s="17">
        <f t="shared" si="685"/>
        <v>54160</v>
      </c>
      <c r="L71" s="17">
        <f t="shared" si="685"/>
        <v>54160</v>
      </c>
      <c r="M71" s="17">
        <f t="shared" si="685"/>
        <v>54160</v>
      </c>
      <c r="N71" s="17">
        <f t="shared" si="685"/>
        <v>54460</v>
      </c>
      <c r="O71" s="17">
        <f t="shared" si="685"/>
        <v>52560</v>
      </c>
      <c r="P71" s="17">
        <f t="shared" si="685"/>
        <v>54760</v>
      </c>
      <c r="Q71" s="17">
        <f t="shared" si="685"/>
        <v>54760</v>
      </c>
      <c r="R71" s="319">
        <f t="shared" ref="R71:R72" si="686">SUM(F71:Q71)</f>
        <v>660784</v>
      </c>
      <c r="S71" s="17">
        <f t="shared" ref="S71:AD71" si="687">S7</f>
        <v>52560</v>
      </c>
      <c r="T71" s="17">
        <f t="shared" si="687"/>
        <v>54185</v>
      </c>
      <c r="U71" s="17">
        <f t="shared" si="687"/>
        <v>54585</v>
      </c>
      <c r="V71" s="17">
        <f t="shared" si="687"/>
        <v>54585</v>
      </c>
      <c r="W71" s="17">
        <f t="shared" si="687"/>
        <v>54585</v>
      </c>
      <c r="X71" s="17">
        <f t="shared" si="687"/>
        <v>54585</v>
      </c>
      <c r="Y71" s="17">
        <f t="shared" si="687"/>
        <v>54585</v>
      </c>
      <c r="Z71" s="17">
        <f t="shared" si="687"/>
        <v>54585</v>
      </c>
      <c r="AA71" s="17">
        <f t="shared" si="687"/>
        <v>54585</v>
      </c>
      <c r="AB71" s="17">
        <f t="shared" si="687"/>
        <v>54585</v>
      </c>
      <c r="AC71" s="17">
        <f t="shared" si="687"/>
        <v>54585</v>
      </c>
      <c r="AD71" s="17">
        <f t="shared" si="687"/>
        <v>54585</v>
      </c>
      <c r="AE71" s="319">
        <f t="shared" ref="AE71:AE72" si="688">SUM(S71:AD71)</f>
        <v>652595</v>
      </c>
      <c r="AF71" s="17">
        <f t="shared" ref="AF71" si="689">S71</f>
        <v>52560</v>
      </c>
      <c r="AG71" s="17">
        <f t="shared" ref="AG71" si="690">T71</f>
        <v>54185</v>
      </c>
      <c r="AH71" s="17">
        <f t="shared" ref="AH71" si="691">U71</f>
        <v>54585</v>
      </c>
      <c r="AI71" s="17">
        <f t="shared" ref="AI71" si="692">V71</f>
        <v>54585</v>
      </c>
      <c r="AJ71" s="17">
        <f t="shared" ref="AJ71" si="693">W71</f>
        <v>54585</v>
      </c>
      <c r="AK71" s="17">
        <f t="shared" ref="AK71" si="694">X71</f>
        <v>54585</v>
      </c>
      <c r="AL71" s="17">
        <f t="shared" ref="AL71" si="695">Y71</f>
        <v>54585</v>
      </c>
      <c r="AM71" s="17">
        <f t="shared" ref="AM71" si="696">Z71</f>
        <v>54585</v>
      </c>
      <c r="AN71" s="17">
        <f t="shared" ref="AN71" si="697">AA71</f>
        <v>54585</v>
      </c>
      <c r="AO71" s="17">
        <f t="shared" ref="AO71" si="698">AB71</f>
        <v>54585</v>
      </c>
      <c r="AP71" s="17">
        <f t="shared" ref="AP71" si="699">AC71</f>
        <v>54585</v>
      </c>
      <c r="AQ71" s="17">
        <f t="shared" ref="AQ71" si="700">AD71</f>
        <v>54585</v>
      </c>
      <c r="AR71" s="319">
        <f t="shared" ref="AR71:AR72" si="701">SUM(AF71:AQ71)</f>
        <v>652595</v>
      </c>
      <c r="AS71" s="17">
        <f t="shared" ref="AS71" si="702">AF71</f>
        <v>52560</v>
      </c>
      <c r="AT71" s="17">
        <f t="shared" ref="AT71" si="703">AG71</f>
        <v>54185</v>
      </c>
      <c r="AU71" s="17">
        <f t="shared" ref="AU71" si="704">AH71</f>
        <v>54585</v>
      </c>
      <c r="AV71" s="17">
        <f t="shared" ref="AV71" si="705">AI71</f>
        <v>54585</v>
      </c>
      <c r="AW71" s="17">
        <f t="shared" ref="AW71" si="706">AJ71</f>
        <v>54585</v>
      </c>
      <c r="AX71" s="17">
        <f t="shared" ref="AX71" si="707">AK71</f>
        <v>54585</v>
      </c>
      <c r="AY71" s="17">
        <f t="shared" ref="AY71" si="708">AL71</f>
        <v>54585</v>
      </c>
      <c r="AZ71" s="17">
        <f t="shared" ref="AZ71" si="709">AM71</f>
        <v>54585</v>
      </c>
      <c r="BA71" s="17">
        <f t="shared" ref="BA71" si="710">AN71</f>
        <v>54585</v>
      </c>
      <c r="BB71" s="17">
        <f t="shared" ref="BB71" si="711">AO71</f>
        <v>54585</v>
      </c>
      <c r="BC71" s="17">
        <f t="shared" ref="BC71" si="712">AP71</f>
        <v>54585</v>
      </c>
      <c r="BD71" s="17">
        <f t="shared" ref="BD71" si="713">AQ71</f>
        <v>54585</v>
      </c>
      <c r="BE71" s="319">
        <f t="shared" ref="BE71:BE72" si="714">SUM(AS71:BD71)</f>
        <v>652595</v>
      </c>
      <c r="BF71" s="17">
        <f t="shared" ref="BF71" si="715">AS71</f>
        <v>52560</v>
      </c>
      <c r="BG71" s="17">
        <f t="shared" ref="BG71" si="716">AT71</f>
        <v>54185</v>
      </c>
      <c r="BH71" s="17">
        <f t="shared" ref="BH71" si="717">AU71</f>
        <v>54585</v>
      </c>
      <c r="BI71" s="17">
        <f t="shared" ref="BI71" si="718">AV71</f>
        <v>54585</v>
      </c>
      <c r="BJ71" s="17">
        <f t="shared" ref="BJ71" si="719">AW71</f>
        <v>54585</v>
      </c>
      <c r="BK71" s="17">
        <f t="shared" ref="BK71" si="720">AX71</f>
        <v>54585</v>
      </c>
      <c r="BL71" s="17">
        <f t="shared" ref="BL71" si="721">AY71</f>
        <v>54585</v>
      </c>
      <c r="BM71" s="17">
        <f t="shared" ref="BM71" si="722">AZ71</f>
        <v>54585</v>
      </c>
      <c r="BN71" s="17">
        <f t="shared" ref="BN71" si="723">BA71</f>
        <v>54585</v>
      </c>
      <c r="BO71" s="17">
        <f t="shared" ref="BO71" si="724">BB71</f>
        <v>54585</v>
      </c>
      <c r="BP71" s="17">
        <f t="shared" ref="BP71" si="725">BC71</f>
        <v>54585</v>
      </c>
      <c r="BQ71" s="17">
        <f t="shared" ref="BQ71" si="726">BD71</f>
        <v>54585</v>
      </c>
      <c r="BR71" s="319">
        <f t="shared" ref="BR71:BR72" si="727">SUM(BF71:BQ71)</f>
        <v>652595</v>
      </c>
      <c r="BS71" s="17">
        <f t="shared" ref="BS71" si="728">BF71</f>
        <v>52560</v>
      </c>
      <c r="BT71" s="17">
        <f t="shared" ref="BT71" si="729">BG71</f>
        <v>54185</v>
      </c>
      <c r="BU71" s="17">
        <f t="shared" ref="BU71" si="730">BH71</f>
        <v>54585</v>
      </c>
      <c r="BV71" s="17">
        <f t="shared" ref="BV71" si="731">BI71</f>
        <v>54585</v>
      </c>
      <c r="BW71" s="17">
        <f t="shared" ref="BW71" si="732">BJ71</f>
        <v>54585</v>
      </c>
      <c r="BX71" s="17">
        <f t="shared" ref="BX71" si="733">BK71</f>
        <v>54585</v>
      </c>
      <c r="BY71" s="17">
        <f t="shared" ref="BY71" si="734">BL71</f>
        <v>54585</v>
      </c>
      <c r="BZ71" s="17">
        <f t="shared" ref="BZ71" si="735">BM71</f>
        <v>54585</v>
      </c>
      <c r="CA71" s="17">
        <f t="shared" ref="CA71" si="736">BN71</f>
        <v>54585</v>
      </c>
      <c r="CB71" s="17">
        <f t="shared" ref="CB71" si="737">BO71</f>
        <v>54585</v>
      </c>
      <c r="CC71" s="17">
        <f t="shared" ref="CC71" si="738">BP71</f>
        <v>54585</v>
      </c>
      <c r="CD71" s="17">
        <f t="shared" ref="CD71" si="739">BQ71</f>
        <v>54585</v>
      </c>
      <c r="CE71" s="319">
        <f t="shared" ref="CE71:CE72" si="740">SUM(BS71:CD71)</f>
        <v>652595</v>
      </c>
      <c r="CF71" s="17">
        <f t="shared" ref="CF71:CF72" si="741">BS71</f>
        <v>52560</v>
      </c>
      <c r="CG71" s="17">
        <f t="shared" ref="CG71:CG72" si="742">BT71</f>
        <v>54185</v>
      </c>
      <c r="CH71" s="17">
        <f t="shared" ref="CH71:CH72" si="743">BU71</f>
        <v>54585</v>
      </c>
      <c r="CI71" s="17">
        <f t="shared" ref="CI71:CI72" si="744">BV71</f>
        <v>54585</v>
      </c>
      <c r="CJ71" s="17">
        <f t="shared" ref="CJ71:CJ72" si="745">BW71</f>
        <v>54585</v>
      </c>
      <c r="CK71" s="17">
        <f t="shared" ref="CK71:CK72" si="746">BX71</f>
        <v>54585</v>
      </c>
      <c r="CL71" s="17">
        <f t="shared" ref="CL71:CL72" si="747">BY71</f>
        <v>54585</v>
      </c>
      <c r="CM71" s="17">
        <f t="shared" ref="CM71:CM72" si="748">BZ71</f>
        <v>54585</v>
      </c>
      <c r="CN71" s="17">
        <f t="shared" ref="CN71:CN72" si="749">CA71</f>
        <v>54585</v>
      </c>
      <c r="CO71" s="17">
        <f t="shared" ref="CO71:CO72" si="750">CB71</f>
        <v>54585</v>
      </c>
      <c r="CP71" s="17">
        <f t="shared" ref="CP71:CP72" si="751">CC71</f>
        <v>54585</v>
      </c>
      <c r="CQ71" s="17">
        <f t="shared" ref="CQ71:CS72" si="752">CD71</f>
        <v>54585</v>
      </c>
      <c r="CR71" s="319">
        <f t="shared" ref="CR71:CR72" si="753">SUM(CF71:CQ71)</f>
        <v>652595</v>
      </c>
      <c r="CS71" s="17">
        <f t="shared" ref="CS71" si="754">CF71</f>
        <v>52560</v>
      </c>
      <c r="CT71" s="17">
        <f t="shared" ref="CT71:CT72" si="755">CG71</f>
        <v>54185</v>
      </c>
      <c r="CU71" s="17">
        <f t="shared" ref="CU71:CU72" si="756">CH71</f>
        <v>54585</v>
      </c>
      <c r="CV71" s="17">
        <f t="shared" ref="CV71:CV72" si="757">CI71</f>
        <v>54585</v>
      </c>
      <c r="CW71" s="17">
        <f t="shared" ref="CW71:CW72" si="758">CJ71</f>
        <v>54585</v>
      </c>
      <c r="CX71" s="17">
        <f t="shared" ref="CX71:CX72" si="759">CK71</f>
        <v>54585</v>
      </c>
      <c r="CY71" s="17">
        <f t="shared" ref="CY71:CY72" si="760">CL71</f>
        <v>54585</v>
      </c>
      <c r="CZ71" s="17">
        <f t="shared" ref="CZ71:CZ72" si="761">CM71</f>
        <v>54585</v>
      </c>
      <c r="DA71" s="17">
        <f t="shared" ref="DA71:DA72" si="762">CN71</f>
        <v>54585</v>
      </c>
      <c r="DB71" s="17">
        <f t="shared" ref="DB71:DB72" si="763">CO71</f>
        <v>54585</v>
      </c>
      <c r="DC71" s="17">
        <f t="shared" ref="DC71:DC72" si="764">CP71</f>
        <v>54585</v>
      </c>
      <c r="DD71" s="17">
        <f t="shared" ref="DD71:DF72" si="765">CQ71</f>
        <v>54585</v>
      </c>
      <c r="DE71" s="319">
        <f t="shared" ref="DE71:DE72" si="766">SUM(CS71:DD71)</f>
        <v>652595</v>
      </c>
      <c r="DF71" s="17">
        <f t="shared" ref="DF71" si="767">CS71</f>
        <v>52560</v>
      </c>
      <c r="DG71" s="17">
        <f t="shared" ref="DG71:DG72" si="768">CT71</f>
        <v>54185</v>
      </c>
      <c r="DH71" s="17">
        <f t="shared" ref="DH71:DH72" si="769">CU71</f>
        <v>54585</v>
      </c>
      <c r="DI71" s="17">
        <f t="shared" ref="DI71:DI72" si="770">CV71</f>
        <v>54585</v>
      </c>
      <c r="DJ71" s="17">
        <f t="shared" ref="DJ71:DJ72" si="771">CW71</f>
        <v>54585</v>
      </c>
      <c r="DK71" s="17">
        <f t="shared" ref="DK71:DK72" si="772">CX71</f>
        <v>54585</v>
      </c>
      <c r="DL71" s="17">
        <f t="shared" ref="DL71:DL72" si="773">CY71</f>
        <v>54585</v>
      </c>
      <c r="DM71" s="17">
        <f t="shared" ref="DM71:DM72" si="774">CZ71</f>
        <v>54585</v>
      </c>
      <c r="DN71" s="17">
        <f t="shared" ref="DN71:DN72" si="775">DA71</f>
        <v>54585</v>
      </c>
      <c r="DO71" s="17">
        <f t="shared" ref="DO71:DO72" si="776">DB71</f>
        <v>54585</v>
      </c>
      <c r="DP71" s="17">
        <f t="shared" ref="DP71:DP72" si="777">DC71</f>
        <v>54585</v>
      </c>
      <c r="DQ71" s="17">
        <f t="shared" ref="DQ71:DS72" si="778">DD71</f>
        <v>54585</v>
      </c>
      <c r="DR71" s="319">
        <f t="shared" ref="DR71:DR72" si="779">SUM(DF71:DQ71)</f>
        <v>652595</v>
      </c>
      <c r="DS71" s="17">
        <f t="shared" ref="DS71" si="780">DF71</f>
        <v>52560</v>
      </c>
      <c r="DT71" s="17">
        <f t="shared" ref="DT71:DT72" si="781">DG71</f>
        <v>54185</v>
      </c>
      <c r="DU71" s="17">
        <f t="shared" ref="DU71:DU72" si="782">DH71</f>
        <v>54585</v>
      </c>
      <c r="DV71" s="17">
        <f t="shared" ref="DV71:DV72" si="783">DI71</f>
        <v>54585</v>
      </c>
      <c r="DW71" s="17">
        <f t="shared" ref="DW71:DW72" si="784">DJ71</f>
        <v>54585</v>
      </c>
      <c r="DX71" s="17">
        <f t="shared" ref="DX71:DX72" si="785">DK71</f>
        <v>54585</v>
      </c>
      <c r="DY71" s="17">
        <f t="shared" ref="DY71:DY72" si="786">DL71</f>
        <v>54585</v>
      </c>
      <c r="DZ71" s="17">
        <f t="shared" ref="DZ71:DZ72" si="787">DM71</f>
        <v>54585</v>
      </c>
      <c r="EA71" s="17">
        <f t="shared" ref="EA71:EA72" si="788">DN71</f>
        <v>54585</v>
      </c>
      <c r="EB71" s="17">
        <f t="shared" ref="EB71:EB72" si="789">DO71</f>
        <v>54585</v>
      </c>
      <c r="EC71" s="17">
        <f t="shared" ref="EC71:EC72" si="790">DP71</f>
        <v>54585</v>
      </c>
      <c r="ED71" s="17">
        <f t="shared" ref="ED71:ED72" si="791">DQ71</f>
        <v>54585</v>
      </c>
      <c r="EE71" s="391">
        <f t="shared" ref="EE71:EE72" si="792">SUM(DS71:ED71)</f>
        <v>652595</v>
      </c>
    </row>
    <row r="72" spans="3:135" x14ac:dyDescent="0.2">
      <c r="D72" s="5" t="s">
        <v>56</v>
      </c>
      <c r="F72" s="17">
        <f>F71*$C$75</f>
        <v>11338.400000000001</v>
      </c>
      <c r="G72" s="17">
        <f t="shared" ref="G72:P72" si="793">G71*$C$75</f>
        <v>10992</v>
      </c>
      <c r="H72" s="17">
        <f t="shared" si="793"/>
        <v>10692</v>
      </c>
      <c r="I72" s="17">
        <f t="shared" si="793"/>
        <v>11838.400000000001</v>
      </c>
      <c r="J72" s="17">
        <f t="shared" si="793"/>
        <v>11492</v>
      </c>
      <c r="K72" s="17">
        <f t="shared" si="793"/>
        <v>10832</v>
      </c>
      <c r="L72" s="17">
        <f t="shared" si="793"/>
        <v>10832</v>
      </c>
      <c r="M72" s="17">
        <f t="shared" si="793"/>
        <v>10832</v>
      </c>
      <c r="N72" s="17">
        <f t="shared" si="793"/>
        <v>10892</v>
      </c>
      <c r="O72" s="17">
        <f t="shared" si="793"/>
        <v>10512</v>
      </c>
      <c r="P72" s="17">
        <f t="shared" si="793"/>
        <v>10952</v>
      </c>
      <c r="Q72" s="17">
        <f>Q71*$C$75</f>
        <v>10952</v>
      </c>
      <c r="R72" s="319">
        <f t="shared" si="686"/>
        <v>132156.79999999999</v>
      </c>
      <c r="S72" s="17">
        <f>+S71*$C$75</f>
        <v>10512</v>
      </c>
      <c r="T72" s="17">
        <f t="shared" ref="T72:AD72" si="794">+T71*$C$75</f>
        <v>10837</v>
      </c>
      <c r="U72" s="17">
        <f t="shared" si="794"/>
        <v>10917</v>
      </c>
      <c r="V72" s="17">
        <f t="shared" si="794"/>
        <v>10917</v>
      </c>
      <c r="W72" s="17">
        <f t="shared" si="794"/>
        <v>10917</v>
      </c>
      <c r="X72" s="17">
        <f t="shared" si="794"/>
        <v>10917</v>
      </c>
      <c r="Y72" s="17">
        <f t="shared" si="794"/>
        <v>10917</v>
      </c>
      <c r="Z72" s="17">
        <f t="shared" si="794"/>
        <v>10917</v>
      </c>
      <c r="AA72" s="17">
        <f t="shared" si="794"/>
        <v>10917</v>
      </c>
      <c r="AB72" s="17">
        <f t="shared" si="794"/>
        <v>10917</v>
      </c>
      <c r="AC72" s="17">
        <f t="shared" si="794"/>
        <v>10917</v>
      </c>
      <c r="AD72" s="17">
        <f t="shared" si="794"/>
        <v>10917</v>
      </c>
      <c r="AE72" s="319">
        <f t="shared" si="688"/>
        <v>130519</v>
      </c>
      <c r="AF72" s="17">
        <f>AF71*$C$75</f>
        <v>10512</v>
      </c>
      <c r="AG72" s="17">
        <f t="shared" ref="AG72:AQ72" si="795">AG71*$C$75</f>
        <v>10837</v>
      </c>
      <c r="AH72" s="17">
        <f t="shared" si="795"/>
        <v>10917</v>
      </c>
      <c r="AI72" s="17">
        <f t="shared" si="795"/>
        <v>10917</v>
      </c>
      <c r="AJ72" s="17">
        <f t="shared" si="795"/>
        <v>10917</v>
      </c>
      <c r="AK72" s="17">
        <f t="shared" si="795"/>
        <v>10917</v>
      </c>
      <c r="AL72" s="17">
        <f t="shared" si="795"/>
        <v>10917</v>
      </c>
      <c r="AM72" s="17">
        <f t="shared" si="795"/>
        <v>10917</v>
      </c>
      <c r="AN72" s="17">
        <f t="shared" si="795"/>
        <v>10917</v>
      </c>
      <c r="AO72" s="17">
        <f t="shared" si="795"/>
        <v>10917</v>
      </c>
      <c r="AP72" s="17">
        <f t="shared" si="795"/>
        <v>10917</v>
      </c>
      <c r="AQ72" s="17">
        <f t="shared" si="795"/>
        <v>10917</v>
      </c>
      <c r="AR72" s="319">
        <f t="shared" si="701"/>
        <v>130519</v>
      </c>
      <c r="AS72" s="17">
        <f>AS71*$C$75</f>
        <v>10512</v>
      </c>
      <c r="AT72" s="17">
        <f t="shared" ref="AT72:BD72" si="796">AT71*$C$75</f>
        <v>10837</v>
      </c>
      <c r="AU72" s="17">
        <f t="shared" si="796"/>
        <v>10917</v>
      </c>
      <c r="AV72" s="17">
        <f t="shared" si="796"/>
        <v>10917</v>
      </c>
      <c r="AW72" s="17">
        <f t="shared" si="796"/>
        <v>10917</v>
      </c>
      <c r="AX72" s="17">
        <f t="shared" si="796"/>
        <v>10917</v>
      </c>
      <c r="AY72" s="17">
        <f t="shared" si="796"/>
        <v>10917</v>
      </c>
      <c r="AZ72" s="17">
        <f t="shared" si="796"/>
        <v>10917</v>
      </c>
      <c r="BA72" s="17">
        <f t="shared" si="796"/>
        <v>10917</v>
      </c>
      <c r="BB72" s="17">
        <f t="shared" si="796"/>
        <v>10917</v>
      </c>
      <c r="BC72" s="17">
        <f t="shared" si="796"/>
        <v>10917</v>
      </c>
      <c r="BD72" s="17">
        <f t="shared" si="796"/>
        <v>10917</v>
      </c>
      <c r="BE72" s="319">
        <f t="shared" si="714"/>
        <v>130519</v>
      </c>
      <c r="BF72" s="17">
        <f t="shared" ref="BF72" si="797">BF71*$C$75</f>
        <v>10512</v>
      </c>
      <c r="BG72" s="17">
        <f t="shared" ref="BG72" si="798">BG71*$C$75</f>
        <v>10837</v>
      </c>
      <c r="BH72" s="17">
        <f t="shared" ref="BH72" si="799">BH71*$C$75</f>
        <v>10917</v>
      </c>
      <c r="BI72" s="17">
        <f t="shared" ref="BI72" si="800">BI71*$C$75</f>
        <v>10917</v>
      </c>
      <c r="BJ72" s="17">
        <f t="shared" ref="BJ72" si="801">BJ71*$C$75</f>
        <v>10917</v>
      </c>
      <c r="BK72" s="17">
        <f t="shared" ref="BK72" si="802">BK71*$C$75</f>
        <v>10917</v>
      </c>
      <c r="BL72" s="17">
        <f t="shared" ref="BL72" si="803">BL71*$C$75</f>
        <v>10917</v>
      </c>
      <c r="BM72" s="17">
        <f t="shared" ref="BM72" si="804">BM71*$C$75</f>
        <v>10917</v>
      </c>
      <c r="BN72" s="17">
        <f t="shared" ref="BN72" si="805">BN71*$C$75</f>
        <v>10917</v>
      </c>
      <c r="BO72" s="17">
        <f t="shared" ref="BO72" si="806">BO71*$C$75</f>
        <v>10917</v>
      </c>
      <c r="BP72" s="17">
        <f t="shared" ref="BP72" si="807">BP71*$C$75</f>
        <v>10917</v>
      </c>
      <c r="BQ72" s="17">
        <f>BQ71*$C$75</f>
        <v>10917</v>
      </c>
      <c r="BR72" s="319">
        <f t="shared" si="727"/>
        <v>130519</v>
      </c>
      <c r="BS72" s="17">
        <f>BS71*$C$75</f>
        <v>10512</v>
      </c>
      <c r="BT72" s="17">
        <f t="shared" ref="BT72:CD72" si="808">BT71*$C$75</f>
        <v>10837</v>
      </c>
      <c r="BU72" s="17">
        <f t="shared" si="808"/>
        <v>10917</v>
      </c>
      <c r="BV72" s="17">
        <f t="shared" si="808"/>
        <v>10917</v>
      </c>
      <c r="BW72" s="17">
        <f t="shared" si="808"/>
        <v>10917</v>
      </c>
      <c r="BX72" s="17">
        <f t="shared" si="808"/>
        <v>10917</v>
      </c>
      <c r="BY72" s="17">
        <f t="shared" si="808"/>
        <v>10917</v>
      </c>
      <c r="BZ72" s="17">
        <f t="shared" si="808"/>
        <v>10917</v>
      </c>
      <c r="CA72" s="17">
        <f t="shared" si="808"/>
        <v>10917</v>
      </c>
      <c r="CB72" s="17">
        <f t="shared" si="808"/>
        <v>10917</v>
      </c>
      <c r="CC72" s="17">
        <f t="shared" si="808"/>
        <v>10917</v>
      </c>
      <c r="CD72" s="17">
        <f t="shared" si="808"/>
        <v>10917</v>
      </c>
      <c r="CE72" s="319">
        <f t="shared" si="740"/>
        <v>130519</v>
      </c>
      <c r="CF72" s="17">
        <f t="shared" si="741"/>
        <v>10512</v>
      </c>
      <c r="CG72" s="17">
        <f t="shared" si="742"/>
        <v>10837</v>
      </c>
      <c r="CH72" s="17">
        <f t="shared" si="743"/>
        <v>10917</v>
      </c>
      <c r="CI72" s="17">
        <f t="shared" si="744"/>
        <v>10917</v>
      </c>
      <c r="CJ72" s="17">
        <f t="shared" si="745"/>
        <v>10917</v>
      </c>
      <c r="CK72" s="17">
        <f t="shared" si="746"/>
        <v>10917</v>
      </c>
      <c r="CL72" s="17">
        <f t="shared" si="747"/>
        <v>10917</v>
      </c>
      <c r="CM72" s="17">
        <f t="shared" si="748"/>
        <v>10917</v>
      </c>
      <c r="CN72" s="17">
        <f t="shared" si="749"/>
        <v>10917</v>
      </c>
      <c r="CO72" s="17">
        <f t="shared" si="750"/>
        <v>10917</v>
      </c>
      <c r="CP72" s="17">
        <f t="shared" si="751"/>
        <v>10917</v>
      </c>
      <c r="CQ72" s="17">
        <f t="shared" si="752"/>
        <v>10917</v>
      </c>
      <c r="CR72" s="319">
        <f t="shared" si="753"/>
        <v>130519</v>
      </c>
      <c r="CS72" s="17">
        <f t="shared" si="752"/>
        <v>10512</v>
      </c>
      <c r="CT72" s="17">
        <f t="shared" si="755"/>
        <v>10837</v>
      </c>
      <c r="CU72" s="17">
        <f t="shared" si="756"/>
        <v>10917</v>
      </c>
      <c r="CV72" s="17">
        <f t="shared" si="757"/>
        <v>10917</v>
      </c>
      <c r="CW72" s="17">
        <f t="shared" si="758"/>
        <v>10917</v>
      </c>
      <c r="CX72" s="17">
        <f t="shared" si="759"/>
        <v>10917</v>
      </c>
      <c r="CY72" s="17">
        <f t="shared" si="760"/>
        <v>10917</v>
      </c>
      <c r="CZ72" s="17">
        <f t="shared" si="761"/>
        <v>10917</v>
      </c>
      <c r="DA72" s="17">
        <f t="shared" si="762"/>
        <v>10917</v>
      </c>
      <c r="DB72" s="17">
        <f t="shared" si="763"/>
        <v>10917</v>
      </c>
      <c r="DC72" s="17">
        <f t="shared" si="764"/>
        <v>10917</v>
      </c>
      <c r="DD72" s="17">
        <f t="shared" si="765"/>
        <v>10917</v>
      </c>
      <c r="DE72" s="319">
        <f t="shared" si="766"/>
        <v>130519</v>
      </c>
      <c r="DF72" s="17">
        <f t="shared" si="765"/>
        <v>10512</v>
      </c>
      <c r="DG72" s="17">
        <f t="shared" si="768"/>
        <v>10837</v>
      </c>
      <c r="DH72" s="17">
        <f t="shared" si="769"/>
        <v>10917</v>
      </c>
      <c r="DI72" s="17">
        <f t="shared" si="770"/>
        <v>10917</v>
      </c>
      <c r="DJ72" s="17">
        <f t="shared" si="771"/>
        <v>10917</v>
      </c>
      <c r="DK72" s="17">
        <f t="shared" si="772"/>
        <v>10917</v>
      </c>
      <c r="DL72" s="17">
        <f t="shared" si="773"/>
        <v>10917</v>
      </c>
      <c r="DM72" s="17">
        <f t="shared" si="774"/>
        <v>10917</v>
      </c>
      <c r="DN72" s="17">
        <f t="shared" si="775"/>
        <v>10917</v>
      </c>
      <c r="DO72" s="17">
        <f t="shared" si="776"/>
        <v>10917</v>
      </c>
      <c r="DP72" s="17">
        <f t="shared" si="777"/>
        <v>10917</v>
      </c>
      <c r="DQ72" s="17">
        <f t="shared" si="778"/>
        <v>10917</v>
      </c>
      <c r="DR72" s="319">
        <f t="shared" si="779"/>
        <v>130519</v>
      </c>
      <c r="DS72" s="17">
        <f t="shared" si="778"/>
        <v>10512</v>
      </c>
      <c r="DT72" s="17">
        <f t="shared" si="781"/>
        <v>10837</v>
      </c>
      <c r="DU72" s="17">
        <f t="shared" si="782"/>
        <v>10917</v>
      </c>
      <c r="DV72" s="17">
        <f t="shared" si="783"/>
        <v>10917</v>
      </c>
      <c r="DW72" s="17">
        <f t="shared" si="784"/>
        <v>10917</v>
      </c>
      <c r="DX72" s="17">
        <f t="shared" si="785"/>
        <v>10917</v>
      </c>
      <c r="DY72" s="17">
        <f t="shared" si="786"/>
        <v>10917</v>
      </c>
      <c r="DZ72" s="17">
        <f t="shared" si="787"/>
        <v>10917</v>
      </c>
      <c r="EA72" s="17">
        <f t="shared" si="788"/>
        <v>10917</v>
      </c>
      <c r="EB72" s="17">
        <f t="shared" si="789"/>
        <v>10917</v>
      </c>
      <c r="EC72" s="17">
        <f t="shared" si="790"/>
        <v>10917</v>
      </c>
      <c r="ED72" s="17">
        <f t="shared" si="791"/>
        <v>10917</v>
      </c>
      <c r="EE72" s="391">
        <f t="shared" si="792"/>
        <v>130519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ht="12" x14ac:dyDescent="0.2">
      <c r="C74" s="365"/>
      <c r="D74" s="3" t="s">
        <v>57</v>
      </c>
      <c r="E74" s="23"/>
      <c r="F74" s="49">
        <f>SUM(F71:F72)</f>
        <v>68030.399999999994</v>
      </c>
      <c r="G74" s="17">
        <f t="shared" ref="G74:BS74" si="809">SUM(G71:G72)</f>
        <v>65952</v>
      </c>
      <c r="H74" s="17">
        <f t="shared" si="809"/>
        <v>64152</v>
      </c>
      <c r="I74" s="17">
        <f>SUM(I71:I72)</f>
        <v>71030.399999999994</v>
      </c>
      <c r="J74" s="17">
        <f t="shared" si="809"/>
        <v>68952</v>
      </c>
      <c r="K74" s="17">
        <f t="shared" si="809"/>
        <v>64992</v>
      </c>
      <c r="L74" s="17">
        <f t="shared" si="809"/>
        <v>64992</v>
      </c>
      <c r="M74" s="17">
        <f t="shared" si="809"/>
        <v>64992</v>
      </c>
      <c r="N74" s="17">
        <f t="shared" si="809"/>
        <v>65352</v>
      </c>
      <c r="O74" s="17">
        <f t="shared" si="809"/>
        <v>63072</v>
      </c>
      <c r="P74" s="17">
        <f t="shared" si="809"/>
        <v>65712</v>
      </c>
      <c r="Q74" s="17">
        <f t="shared" si="809"/>
        <v>65712</v>
      </c>
      <c r="R74" s="319">
        <f>SUM(F74:Q74)</f>
        <v>792940.8</v>
      </c>
      <c r="S74" s="49">
        <f t="shared" si="809"/>
        <v>63072</v>
      </c>
      <c r="T74" s="17">
        <f t="shared" si="809"/>
        <v>65022</v>
      </c>
      <c r="U74" s="17">
        <f t="shared" si="809"/>
        <v>65502</v>
      </c>
      <c r="V74" s="17">
        <f t="shared" si="809"/>
        <v>65502</v>
      </c>
      <c r="W74" s="17">
        <f t="shared" si="809"/>
        <v>65502</v>
      </c>
      <c r="X74" s="17">
        <f t="shared" si="809"/>
        <v>65502</v>
      </c>
      <c r="Y74" s="17">
        <f t="shared" si="809"/>
        <v>65502</v>
      </c>
      <c r="Z74" s="17">
        <f t="shared" si="809"/>
        <v>65502</v>
      </c>
      <c r="AA74" s="17">
        <f t="shared" si="809"/>
        <v>65502</v>
      </c>
      <c r="AB74" s="17">
        <f t="shared" si="809"/>
        <v>65502</v>
      </c>
      <c r="AC74" s="17">
        <f t="shared" si="809"/>
        <v>65502</v>
      </c>
      <c r="AD74" s="17">
        <f t="shared" si="809"/>
        <v>65502</v>
      </c>
      <c r="AE74" s="319">
        <f>SUM(S74:AD74)</f>
        <v>783114</v>
      </c>
      <c r="AF74" s="49">
        <f t="shared" si="809"/>
        <v>63072</v>
      </c>
      <c r="AG74" s="17">
        <f t="shared" si="809"/>
        <v>65022</v>
      </c>
      <c r="AH74" s="17">
        <f t="shared" si="809"/>
        <v>65502</v>
      </c>
      <c r="AI74" s="17">
        <f t="shared" si="809"/>
        <v>65502</v>
      </c>
      <c r="AJ74" s="17">
        <f t="shared" si="809"/>
        <v>65502</v>
      </c>
      <c r="AK74" s="17">
        <f t="shared" si="809"/>
        <v>65502</v>
      </c>
      <c r="AL74" s="17">
        <f t="shared" si="809"/>
        <v>65502</v>
      </c>
      <c r="AM74" s="17">
        <f t="shared" si="809"/>
        <v>65502</v>
      </c>
      <c r="AN74" s="17">
        <f t="shared" si="809"/>
        <v>65502</v>
      </c>
      <c r="AO74" s="17">
        <f t="shared" si="809"/>
        <v>65502</v>
      </c>
      <c r="AP74" s="17">
        <f t="shared" si="809"/>
        <v>65502</v>
      </c>
      <c r="AQ74" s="17">
        <f t="shared" si="809"/>
        <v>65502</v>
      </c>
      <c r="AR74" s="319">
        <f>SUM(AF74:AQ74)</f>
        <v>783114</v>
      </c>
      <c r="AS74" s="49">
        <f t="shared" si="809"/>
        <v>63072</v>
      </c>
      <c r="AT74" s="17">
        <f t="shared" si="809"/>
        <v>65022</v>
      </c>
      <c r="AU74" s="17">
        <f t="shared" si="809"/>
        <v>65502</v>
      </c>
      <c r="AV74" s="17">
        <f t="shared" si="809"/>
        <v>65502</v>
      </c>
      <c r="AW74" s="17">
        <f t="shared" si="809"/>
        <v>65502</v>
      </c>
      <c r="AX74" s="17">
        <f t="shared" si="809"/>
        <v>65502</v>
      </c>
      <c r="AY74" s="17">
        <f t="shared" si="809"/>
        <v>65502</v>
      </c>
      <c r="AZ74" s="17">
        <f t="shared" si="809"/>
        <v>65502</v>
      </c>
      <c r="BA74" s="17">
        <f t="shared" si="809"/>
        <v>65502</v>
      </c>
      <c r="BB74" s="17">
        <f t="shared" si="809"/>
        <v>65502</v>
      </c>
      <c r="BC74" s="17">
        <f t="shared" si="809"/>
        <v>65502</v>
      </c>
      <c r="BD74" s="17">
        <f t="shared" si="809"/>
        <v>65502</v>
      </c>
      <c r="BE74" s="319">
        <f>SUM(AS74:BD74)</f>
        <v>783114</v>
      </c>
      <c r="BF74" s="49">
        <f t="shared" si="809"/>
        <v>63072</v>
      </c>
      <c r="BG74" s="17">
        <f t="shared" si="809"/>
        <v>65022</v>
      </c>
      <c r="BH74" s="17">
        <f t="shared" si="809"/>
        <v>65502</v>
      </c>
      <c r="BI74" s="17">
        <f t="shared" si="809"/>
        <v>65502</v>
      </c>
      <c r="BJ74" s="17">
        <f t="shared" si="809"/>
        <v>65502</v>
      </c>
      <c r="BK74" s="17">
        <f t="shared" si="809"/>
        <v>65502</v>
      </c>
      <c r="BL74" s="17">
        <f t="shared" si="809"/>
        <v>65502</v>
      </c>
      <c r="BM74" s="17">
        <f t="shared" si="809"/>
        <v>65502</v>
      </c>
      <c r="BN74" s="17">
        <f t="shared" si="809"/>
        <v>65502</v>
      </c>
      <c r="BO74" s="17">
        <f t="shared" si="809"/>
        <v>65502</v>
      </c>
      <c r="BP74" s="17">
        <f t="shared" si="809"/>
        <v>65502</v>
      </c>
      <c r="BQ74" s="17">
        <f t="shared" si="809"/>
        <v>65502</v>
      </c>
      <c r="BR74" s="319">
        <f>SUM(BF74:BQ74)</f>
        <v>783114</v>
      </c>
      <c r="BS74" s="49">
        <f t="shared" si="809"/>
        <v>63072</v>
      </c>
      <c r="BT74" s="17">
        <f t="shared" ref="BT74:CD74" si="810">SUM(BT71:BT72)</f>
        <v>65022</v>
      </c>
      <c r="BU74" s="17">
        <f t="shared" si="810"/>
        <v>65502</v>
      </c>
      <c r="BV74" s="17">
        <f t="shared" si="810"/>
        <v>65502</v>
      </c>
      <c r="BW74" s="17">
        <f t="shared" si="810"/>
        <v>65502</v>
      </c>
      <c r="BX74" s="17">
        <f t="shared" si="810"/>
        <v>65502</v>
      </c>
      <c r="BY74" s="17">
        <f t="shared" si="810"/>
        <v>65502</v>
      </c>
      <c r="BZ74" s="17">
        <f t="shared" si="810"/>
        <v>65502</v>
      </c>
      <c r="CA74" s="17">
        <f t="shared" si="810"/>
        <v>65502</v>
      </c>
      <c r="CB74" s="17">
        <f t="shared" si="810"/>
        <v>65502</v>
      </c>
      <c r="CC74" s="17">
        <f t="shared" si="810"/>
        <v>65502</v>
      </c>
      <c r="CD74" s="17">
        <f t="shared" si="810"/>
        <v>65502</v>
      </c>
      <c r="CE74" s="319">
        <f>SUM(BS74:CD74)</f>
        <v>783114</v>
      </c>
      <c r="CF74" s="49">
        <f t="shared" ref="CF74:CQ74" si="811">SUM(CF71:CF72)</f>
        <v>63072</v>
      </c>
      <c r="CG74" s="17">
        <f t="shared" si="811"/>
        <v>65022</v>
      </c>
      <c r="CH74" s="17">
        <f t="shared" si="811"/>
        <v>65502</v>
      </c>
      <c r="CI74" s="17">
        <f t="shared" si="811"/>
        <v>65502</v>
      </c>
      <c r="CJ74" s="17">
        <f t="shared" si="811"/>
        <v>65502</v>
      </c>
      <c r="CK74" s="17">
        <f t="shared" si="811"/>
        <v>65502</v>
      </c>
      <c r="CL74" s="17">
        <f t="shared" si="811"/>
        <v>65502</v>
      </c>
      <c r="CM74" s="17">
        <f t="shared" si="811"/>
        <v>65502</v>
      </c>
      <c r="CN74" s="17">
        <f t="shared" si="811"/>
        <v>65502</v>
      </c>
      <c r="CO74" s="17">
        <f t="shared" si="811"/>
        <v>65502</v>
      </c>
      <c r="CP74" s="17">
        <f t="shared" si="811"/>
        <v>65502</v>
      </c>
      <c r="CQ74" s="17">
        <f t="shared" si="811"/>
        <v>65502</v>
      </c>
      <c r="CR74" s="319">
        <f>SUM(CF74:CQ74)</f>
        <v>783114</v>
      </c>
      <c r="CS74" s="49">
        <f t="shared" ref="CS74:DD74" si="812">SUM(CS71:CS72)</f>
        <v>63072</v>
      </c>
      <c r="CT74" s="17">
        <f t="shared" si="812"/>
        <v>65022</v>
      </c>
      <c r="CU74" s="17">
        <f t="shared" si="812"/>
        <v>65502</v>
      </c>
      <c r="CV74" s="17">
        <f t="shared" si="812"/>
        <v>65502</v>
      </c>
      <c r="CW74" s="17">
        <f t="shared" si="812"/>
        <v>65502</v>
      </c>
      <c r="CX74" s="17">
        <f t="shared" si="812"/>
        <v>65502</v>
      </c>
      <c r="CY74" s="17">
        <f t="shared" si="812"/>
        <v>65502</v>
      </c>
      <c r="CZ74" s="17">
        <f t="shared" si="812"/>
        <v>65502</v>
      </c>
      <c r="DA74" s="17">
        <f t="shared" si="812"/>
        <v>65502</v>
      </c>
      <c r="DB74" s="17">
        <f t="shared" si="812"/>
        <v>65502</v>
      </c>
      <c r="DC74" s="17">
        <f t="shared" si="812"/>
        <v>65502</v>
      </c>
      <c r="DD74" s="17">
        <f t="shared" si="812"/>
        <v>65502</v>
      </c>
      <c r="DE74" s="319">
        <f>SUM(CS74:DD74)</f>
        <v>783114</v>
      </c>
      <c r="DF74" s="49">
        <f t="shared" ref="DF74:DQ74" si="813">SUM(DF71:DF72)</f>
        <v>63072</v>
      </c>
      <c r="DG74" s="17">
        <f t="shared" si="813"/>
        <v>65022</v>
      </c>
      <c r="DH74" s="17">
        <f t="shared" si="813"/>
        <v>65502</v>
      </c>
      <c r="DI74" s="17">
        <f t="shared" si="813"/>
        <v>65502</v>
      </c>
      <c r="DJ74" s="17">
        <f t="shared" si="813"/>
        <v>65502</v>
      </c>
      <c r="DK74" s="17">
        <f t="shared" si="813"/>
        <v>65502</v>
      </c>
      <c r="DL74" s="17">
        <f t="shared" si="813"/>
        <v>65502</v>
      </c>
      <c r="DM74" s="17">
        <f t="shared" si="813"/>
        <v>65502</v>
      </c>
      <c r="DN74" s="17">
        <f t="shared" si="813"/>
        <v>65502</v>
      </c>
      <c r="DO74" s="17">
        <f t="shared" si="813"/>
        <v>65502</v>
      </c>
      <c r="DP74" s="17">
        <f t="shared" si="813"/>
        <v>65502</v>
      </c>
      <c r="DQ74" s="17">
        <f t="shared" si="813"/>
        <v>65502</v>
      </c>
      <c r="DR74" s="319">
        <f>SUM(DF74:DQ74)</f>
        <v>783114</v>
      </c>
      <c r="DS74" s="49">
        <f t="shared" ref="DS74:ED74" si="814">SUM(DS71:DS72)</f>
        <v>63072</v>
      </c>
      <c r="DT74" s="17">
        <f t="shared" si="814"/>
        <v>65022</v>
      </c>
      <c r="DU74" s="17">
        <f t="shared" si="814"/>
        <v>65502</v>
      </c>
      <c r="DV74" s="17">
        <f t="shared" si="814"/>
        <v>65502</v>
      </c>
      <c r="DW74" s="17">
        <f t="shared" si="814"/>
        <v>65502</v>
      </c>
      <c r="DX74" s="17">
        <f t="shared" si="814"/>
        <v>65502</v>
      </c>
      <c r="DY74" s="17">
        <f t="shared" si="814"/>
        <v>65502</v>
      </c>
      <c r="DZ74" s="17">
        <f t="shared" si="814"/>
        <v>65502</v>
      </c>
      <c r="EA74" s="17">
        <f t="shared" si="814"/>
        <v>65502</v>
      </c>
      <c r="EB74" s="17">
        <f t="shared" si="814"/>
        <v>65502</v>
      </c>
      <c r="EC74" s="17">
        <f t="shared" si="814"/>
        <v>65502</v>
      </c>
      <c r="ED74" s="17">
        <f t="shared" si="814"/>
        <v>65502</v>
      </c>
      <c r="EE74" s="391">
        <f>SUM(DS74:ED74)</f>
        <v>783114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ht="12" x14ac:dyDescent="0.2">
      <c r="C76" s="365"/>
      <c r="D76" s="5" t="s">
        <v>58</v>
      </c>
      <c r="F76" s="17">
        <f t="shared" ref="F76:Q76" si="815">F34</f>
        <v>7945</v>
      </c>
      <c r="G76" s="17">
        <f t="shared" si="815"/>
        <v>7945</v>
      </c>
      <c r="H76" s="17">
        <f t="shared" si="815"/>
        <v>7945</v>
      </c>
      <c r="I76" s="17">
        <f t="shared" si="815"/>
        <v>7945</v>
      </c>
      <c r="J76" s="17">
        <f t="shared" si="815"/>
        <v>7945</v>
      </c>
      <c r="K76" s="17">
        <f t="shared" si="815"/>
        <v>7945</v>
      </c>
      <c r="L76" s="17">
        <f t="shared" si="815"/>
        <v>7945</v>
      </c>
      <c r="M76" s="17">
        <f t="shared" si="815"/>
        <v>7945</v>
      </c>
      <c r="N76" s="17">
        <f t="shared" si="815"/>
        <v>7945</v>
      </c>
      <c r="O76" s="17">
        <f t="shared" si="815"/>
        <v>7945</v>
      </c>
      <c r="P76" s="17">
        <f t="shared" si="815"/>
        <v>7945</v>
      </c>
      <c r="Q76" s="17">
        <f t="shared" si="815"/>
        <v>7945</v>
      </c>
      <c r="R76" s="319">
        <f t="shared" ref="R76:R80" si="816">SUM(F76:Q76)</f>
        <v>95340</v>
      </c>
      <c r="S76" s="17">
        <f t="shared" ref="S76:AD76" si="817">S34</f>
        <v>11635</v>
      </c>
      <c r="T76" s="17">
        <f t="shared" si="817"/>
        <v>7810</v>
      </c>
      <c r="U76" s="17">
        <f t="shared" si="817"/>
        <v>7810</v>
      </c>
      <c r="V76" s="17">
        <f t="shared" si="817"/>
        <v>6230</v>
      </c>
      <c r="W76" s="17">
        <f t="shared" si="817"/>
        <v>6230</v>
      </c>
      <c r="X76" s="17">
        <f t="shared" si="817"/>
        <v>6230</v>
      </c>
      <c r="Y76" s="17">
        <f t="shared" si="817"/>
        <v>6230</v>
      </c>
      <c r="Z76" s="17">
        <f t="shared" si="817"/>
        <v>6230</v>
      </c>
      <c r="AA76" s="17">
        <f t="shared" si="817"/>
        <v>6230</v>
      </c>
      <c r="AB76" s="17">
        <f t="shared" si="817"/>
        <v>6230</v>
      </c>
      <c r="AC76" s="17">
        <f t="shared" si="817"/>
        <v>6230</v>
      </c>
      <c r="AD76" s="17">
        <f t="shared" si="817"/>
        <v>6230</v>
      </c>
      <c r="AE76" s="319">
        <f t="shared" ref="AE76:AE80" si="818">SUM(S76:AD76)</f>
        <v>83325</v>
      </c>
      <c r="AF76" s="17">
        <f t="shared" ref="AF76:AQ76" si="819">AF34</f>
        <v>6365</v>
      </c>
      <c r="AG76" s="17">
        <f t="shared" si="819"/>
        <v>6365</v>
      </c>
      <c r="AH76" s="17">
        <f t="shared" si="819"/>
        <v>6365</v>
      </c>
      <c r="AI76" s="17">
        <f t="shared" si="819"/>
        <v>6365</v>
      </c>
      <c r="AJ76" s="17">
        <f t="shared" si="819"/>
        <v>6365</v>
      </c>
      <c r="AK76" s="17">
        <f t="shared" si="819"/>
        <v>6365</v>
      </c>
      <c r="AL76" s="17">
        <f t="shared" si="819"/>
        <v>6365</v>
      </c>
      <c r="AM76" s="17">
        <f t="shared" si="819"/>
        <v>6365</v>
      </c>
      <c r="AN76" s="17">
        <f t="shared" si="819"/>
        <v>6365</v>
      </c>
      <c r="AO76" s="17">
        <f t="shared" si="819"/>
        <v>6365</v>
      </c>
      <c r="AP76" s="17">
        <f t="shared" si="819"/>
        <v>6365</v>
      </c>
      <c r="AQ76" s="17">
        <f t="shared" si="819"/>
        <v>6365</v>
      </c>
      <c r="AR76" s="319">
        <f t="shared" ref="AR76:AR80" si="820">SUM(AF76:AQ76)</f>
        <v>76380</v>
      </c>
      <c r="AS76" s="17">
        <f t="shared" ref="AS76:BD76" si="821">AS34</f>
        <v>6365</v>
      </c>
      <c r="AT76" s="17">
        <f t="shared" si="821"/>
        <v>6365</v>
      </c>
      <c r="AU76" s="17">
        <f t="shared" si="821"/>
        <v>6365</v>
      </c>
      <c r="AV76" s="17">
        <f t="shared" si="821"/>
        <v>6365</v>
      </c>
      <c r="AW76" s="17">
        <f t="shared" si="821"/>
        <v>6365</v>
      </c>
      <c r="AX76" s="17">
        <f t="shared" si="821"/>
        <v>6365</v>
      </c>
      <c r="AY76" s="17">
        <f t="shared" si="821"/>
        <v>6365</v>
      </c>
      <c r="AZ76" s="17">
        <f t="shared" si="821"/>
        <v>6365</v>
      </c>
      <c r="BA76" s="17">
        <f t="shared" si="821"/>
        <v>6365</v>
      </c>
      <c r="BB76" s="17">
        <f t="shared" si="821"/>
        <v>6365</v>
      </c>
      <c r="BC76" s="17">
        <f t="shared" si="821"/>
        <v>6365</v>
      </c>
      <c r="BD76" s="17">
        <f t="shared" si="821"/>
        <v>6365</v>
      </c>
      <c r="BE76" s="319">
        <f t="shared" ref="BE76:BE80" si="822">SUM(AS76:BD76)</f>
        <v>76380</v>
      </c>
      <c r="BF76" s="17">
        <f t="shared" ref="BF76:BQ76" si="823">BF34</f>
        <v>6365</v>
      </c>
      <c r="BG76" s="17">
        <f t="shared" si="823"/>
        <v>6365</v>
      </c>
      <c r="BH76" s="17">
        <f t="shared" si="823"/>
        <v>6365</v>
      </c>
      <c r="BI76" s="17">
        <f t="shared" si="823"/>
        <v>6365</v>
      </c>
      <c r="BJ76" s="17">
        <f t="shared" si="823"/>
        <v>6365</v>
      </c>
      <c r="BK76" s="17">
        <f t="shared" si="823"/>
        <v>6365</v>
      </c>
      <c r="BL76" s="17">
        <f t="shared" si="823"/>
        <v>6365</v>
      </c>
      <c r="BM76" s="17">
        <f t="shared" si="823"/>
        <v>6365</v>
      </c>
      <c r="BN76" s="17">
        <f t="shared" si="823"/>
        <v>6365</v>
      </c>
      <c r="BO76" s="17">
        <f t="shared" si="823"/>
        <v>6365</v>
      </c>
      <c r="BP76" s="17">
        <f t="shared" si="823"/>
        <v>6365</v>
      </c>
      <c r="BQ76" s="17">
        <f t="shared" si="823"/>
        <v>6365</v>
      </c>
      <c r="BR76" s="319">
        <f t="shared" ref="BR76:BR80" si="824">SUM(BF76:BQ76)</f>
        <v>76380</v>
      </c>
      <c r="BS76" s="17">
        <f t="shared" ref="BS76:CD76" si="825">BS34</f>
        <v>6365</v>
      </c>
      <c r="BT76" s="17">
        <f t="shared" si="825"/>
        <v>6365</v>
      </c>
      <c r="BU76" s="17">
        <f t="shared" si="825"/>
        <v>6365</v>
      </c>
      <c r="BV76" s="17">
        <f t="shared" si="825"/>
        <v>6365</v>
      </c>
      <c r="BW76" s="17">
        <f t="shared" si="825"/>
        <v>6365</v>
      </c>
      <c r="BX76" s="17">
        <f t="shared" si="825"/>
        <v>6365</v>
      </c>
      <c r="BY76" s="17">
        <f t="shared" si="825"/>
        <v>6365</v>
      </c>
      <c r="BZ76" s="17">
        <f t="shared" si="825"/>
        <v>6365</v>
      </c>
      <c r="CA76" s="17">
        <f t="shared" si="825"/>
        <v>6365</v>
      </c>
      <c r="CB76" s="17">
        <f t="shared" si="825"/>
        <v>6365</v>
      </c>
      <c r="CC76" s="17">
        <f t="shared" si="825"/>
        <v>6365</v>
      </c>
      <c r="CD76" s="17">
        <f t="shared" si="825"/>
        <v>6365</v>
      </c>
      <c r="CE76" s="319">
        <f t="shared" ref="CE76:CE80" si="826">SUM(BS76:CD76)</f>
        <v>76380</v>
      </c>
      <c r="CF76" s="17">
        <f t="shared" ref="CF76:CQ76" si="827">CF34</f>
        <v>6365</v>
      </c>
      <c r="CG76" s="17">
        <f t="shared" si="827"/>
        <v>6365</v>
      </c>
      <c r="CH76" s="17">
        <f t="shared" si="827"/>
        <v>6365</v>
      </c>
      <c r="CI76" s="17">
        <f t="shared" si="827"/>
        <v>6365</v>
      </c>
      <c r="CJ76" s="17">
        <f t="shared" si="827"/>
        <v>6365</v>
      </c>
      <c r="CK76" s="17">
        <f t="shared" si="827"/>
        <v>6365</v>
      </c>
      <c r="CL76" s="17">
        <f t="shared" si="827"/>
        <v>6365</v>
      </c>
      <c r="CM76" s="17">
        <f t="shared" si="827"/>
        <v>6365</v>
      </c>
      <c r="CN76" s="17">
        <f t="shared" si="827"/>
        <v>6365</v>
      </c>
      <c r="CO76" s="17">
        <f t="shared" si="827"/>
        <v>6365</v>
      </c>
      <c r="CP76" s="17">
        <f t="shared" si="827"/>
        <v>6365</v>
      </c>
      <c r="CQ76" s="17">
        <f t="shared" si="827"/>
        <v>6365</v>
      </c>
      <c r="CR76" s="319">
        <f t="shared" ref="CR76:CR80" si="828">SUM(CF76:CQ76)</f>
        <v>76380</v>
      </c>
      <c r="CS76" s="17">
        <f t="shared" ref="CS76:DD76" si="829">CS34</f>
        <v>6365</v>
      </c>
      <c r="CT76" s="17">
        <f t="shared" si="829"/>
        <v>6365</v>
      </c>
      <c r="CU76" s="17">
        <f t="shared" si="829"/>
        <v>6365</v>
      </c>
      <c r="CV76" s="17">
        <f t="shared" si="829"/>
        <v>6365</v>
      </c>
      <c r="CW76" s="17">
        <f t="shared" si="829"/>
        <v>6365</v>
      </c>
      <c r="CX76" s="17">
        <f t="shared" si="829"/>
        <v>6365</v>
      </c>
      <c r="CY76" s="17">
        <f t="shared" si="829"/>
        <v>6365</v>
      </c>
      <c r="CZ76" s="17">
        <f t="shared" si="829"/>
        <v>6365</v>
      </c>
      <c r="DA76" s="17">
        <f t="shared" si="829"/>
        <v>6365</v>
      </c>
      <c r="DB76" s="17">
        <f t="shared" si="829"/>
        <v>6365</v>
      </c>
      <c r="DC76" s="17">
        <f t="shared" si="829"/>
        <v>6365</v>
      </c>
      <c r="DD76" s="17">
        <f t="shared" si="829"/>
        <v>6365</v>
      </c>
      <c r="DE76" s="319">
        <f t="shared" ref="DE76:DE80" si="830">SUM(CS76:DD76)</f>
        <v>76380</v>
      </c>
      <c r="DF76" s="17">
        <f t="shared" ref="DF76:DQ76" si="831">DF34</f>
        <v>6365</v>
      </c>
      <c r="DG76" s="17">
        <f t="shared" si="831"/>
        <v>6365</v>
      </c>
      <c r="DH76" s="17">
        <f t="shared" si="831"/>
        <v>6365</v>
      </c>
      <c r="DI76" s="17">
        <f t="shared" si="831"/>
        <v>6365</v>
      </c>
      <c r="DJ76" s="17">
        <f t="shared" si="831"/>
        <v>6365</v>
      </c>
      <c r="DK76" s="17">
        <f t="shared" si="831"/>
        <v>6365</v>
      </c>
      <c r="DL76" s="17">
        <f t="shared" si="831"/>
        <v>6365</v>
      </c>
      <c r="DM76" s="17">
        <f t="shared" si="831"/>
        <v>6365</v>
      </c>
      <c r="DN76" s="17">
        <f t="shared" si="831"/>
        <v>6365</v>
      </c>
      <c r="DO76" s="17">
        <f t="shared" si="831"/>
        <v>6365</v>
      </c>
      <c r="DP76" s="17">
        <f t="shared" si="831"/>
        <v>6365</v>
      </c>
      <c r="DQ76" s="17">
        <f t="shared" si="831"/>
        <v>6365</v>
      </c>
      <c r="DR76" s="319">
        <f t="shared" ref="DR76:DR80" si="832">SUM(DF76:DQ76)</f>
        <v>76380</v>
      </c>
      <c r="DS76" s="17">
        <f t="shared" ref="DS76:ED76" si="833">DS34</f>
        <v>6365</v>
      </c>
      <c r="DT76" s="17">
        <f t="shared" si="833"/>
        <v>6365</v>
      </c>
      <c r="DU76" s="17">
        <f t="shared" si="833"/>
        <v>6365</v>
      </c>
      <c r="DV76" s="17">
        <f t="shared" si="833"/>
        <v>6365</v>
      </c>
      <c r="DW76" s="17">
        <f t="shared" si="833"/>
        <v>6365</v>
      </c>
      <c r="DX76" s="17">
        <f t="shared" si="833"/>
        <v>6365</v>
      </c>
      <c r="DY76" s="17">
        <f t="shared" si="833"/>
        <v>6365</v>
      </c>
      <c r="DZ76" s="17">
        <f t="shared" si="833"/>
        <v>6365</v>
      </c>
      <c r="EA76" s="17">
        <f t="shared" si="833"/>
        <v>6365</v>
      </c>
      <c r="EB76" s="17">
        <f t="shared" si="833"/>
        <v>6365</v>
      </c>
      <c r="EC76" s="17">
        <f t="shared" si="833"/>
        <v>6365</v>
      </c>
      <c r="ED76" s="17">
        <f t="shared" si="833"/>
        <v>6365</v>
      </c>
      <c r="EE76" s="391">
        <f t="shared" ref="EE76:EE80" si="834">SUM(DS76:ED76)</f>
        <v>76380</v>
      </c>
    </row>
    <row r="77" spans="3:135" ht="12" x14ac:dyDescent="0.2">
      <c r="C77" s="365"/>
      <c r="D77" s="5" t="s">
        <v>46</v>
      </c>
      <c r="F77" s="17">
        <f t="shared" ref="F77:Q77" si="835">F41</f>
        <v>5145</v>
      </c>
      <c r="G77" s="17">
        <f t="shared" si="835"/>
        <v>5145</v>
      </c>
      <c r="H77" s="17">
        <f t="shared" si="835"/>
        <v>5145</v>
      </c>
      <c r="I77" s="17">
        <f t="shared" si="835"/>
        <v>5145</v>
      </c>
      <c r="J77" s="17">
        <f t="shared" si="835"/>
        <v>5145</v>
      </c>
      <c r="K77" s="17">
        <f t="shared" si="835"/>
        <v>5145</v>
      </c>
      <c r="L77" s="17">
        <f t="shared" si="835"/>
        <v>5145</v>
      </c>
      <c r="M77" s="17">
        <f t="shared" si="835"/>
        <v>5145</v>
      </c>
      <c r="N77" s="17">
        <f t="shared" si="835"/>
        <v>5145</v>
      </c>
      <c r="O77" s="17">
        <f t="shared" si="835"/>
        <v>5145</v>
      </c>
      <c r="P77" s="17">
        <f t="shared" si="835"/>
        <v>5145</v>
      </c>
      <c r="Q77" s="17">
        <f t="shared" si="835"/>
        <v>5145</v>
      </c>
      <c r="R77" s="319">
        <f t="shared" si="816"/>
        <v>61740</v>
      </c>
      <c r="S77" s="17">
        <f t="shared" ref="S77:AD77" si="836">S41</f>
        <v>3767</v>
      </c>
      <c r="T77" s="17">
        <f t="shared" si="836"/>
        <v>3767</v>
      </c>
      <c r="U77" s="17">
        <f t="shared" si="836"/>
        <v>11593</v>
      </c>
      <c r="V77" s="17">
        <f t="shared" si="836"/>
        <v>3767</v>
      </c>
      <c r="W77" s="17">
        <f t="shared" si="836"/>
        <v>3767</v>
      </c>
      <c r="X77" s="17">
        <f t="shared" si="836"/>
        <v>3767</v>
      </c>
      <c r="Y77" s="17">
        <f t="shared" si="836"/>
        <v>3767</v>
      </c>
      <c r="Z77" s="17">
        <f t="shared" si="836"/>
        <v>3767</v>
      </c>
      <c r="AA77" s="17">
        <f t="shared" si="836"/>
        <v>3767</v>
      </c>
      <c r="AB77" s="17">
        <f t="shared" si="836"/>
        <v>3767</v>
      </c>
      <c r="AC77" s="17">
        <f t="shared" si="836"/>
        <v>3767</v>
      </c>
      <c r="AD77" s="17">
        <f t="shared" si="836"/>
        <v>3767</v>
      </c>
      <c r="AE77" s="319">
        <f t="shared" si="818"/>
        <v>53030</v>
      </c>
      <c r="AF77" s="17">
        <f t="shared" ref="AF77:AQ77" si="837">AF41</f>
        <v>3767</v>
      </c>
      <c r="AG77" s="17">
        <f t="shared" si="837"/>
        <v>3767</v>
      </c>
      <c r="AH77" s="17">
        <f t="shared" si="837"/>
        <v>11593</v>
      </c>
      <c r="AI77" s="17">
        <f t="shared" si="837"/>
        <v>3767</v>
      </c>
      <c r="AJ77" s="17">
        <f t="shared" si="837"/>
        <v>3767</v>
      </c>
      <c r="AK77" s="17">
        <f t="shared" si="837"/>
        <v>3767</v>
      </c>
      <c r="AL77" s="17">
        <f t="shared" si="837"/>
        <v>3767</v>
      </c>
      <c r="AM77" s="17">
        <f t="shared" si="837"/>
        <v>3767</v>
      </c>
      <c r="AN77" s="17">
        <f t="shared" si="837"/>
        <v>3767</v>
      </c>
      <c r="AO77" s="17">
        <f t="shared" si="837"/>
        <v>3767</v>
      </c>
      <c r="AP77" s="17">
        <f t="shared" si="837"/>
        <v>3767</v>
      </c>
      <c r="AQ77" s="17">
        <f t="shared" si="837"/>
        <v>3767</v>
      </c>
      <c r="AR77" s="319">
        <f t="shared" si="820"/>
        <v>53030</v>
      </c>
      <c r="AS77" s="17">
        <f t="shared" ref="AS77:BD77" si="838">AS41</f>
        <v>3767</v>
      </c>
      <c r="AT77" s="17">
        <f t="shared" si="838"/>
        <v>3767</v>
      </c>
      <c r="AU77" s="17">
        <f t="shared" si="838"/>
        <v>11593</v>
      </c>
      <c r="AV77" s="17">
        <f t="shared" si="838"/>
        <v>3767</v>
      </c>
      <c r="AW77" s="17">
        <f t="shared" si="838"/>
        <v>3767</v>
      </c>
      <c r="AX77" s="17">
        <f t="shared" si="838"/>
        <v>3767</v>
      </c>
      <c r="AY77" s="17">
        <f t="shared" si="838"/>
        <v>3767</v>
      </c>
      <c r="AZ77" s="17">
        <f t="shared" si="838"/>
        <v>3767</v>
      </c>
      <c r="BA77" s="17">
        <f t="shared" si="838"/>
        <v>3767</v>
      </c>
      <c r="BB77" s="17">
        <f t="shared" si="838"/>
        <v>3767</v>
      </c>
      <c r="BC77" s="17">
        <f t="shared" si="838"/>
        <v>3767</v>
      </c>
      <c r="BD77" s="17">
        <f t="shared" si="838"/>
        <v>3767</v>
      </c>
      <c r="BE77" s="319">
        <f t="shared" si="822"/>
        <v>53030</v>
      </c>
      <c r="BF77" s="17">
        <f t="shared" ref="BF77:BQ77" si="839">BF41</f>
        <v>3767</v>
      </c>
      <c r="BG77" s="17">
        <f t="shared" si="839"/>
        <v>3767</v>
      </c>
      <c r="BH77" s="17">
        <f t="shared" si="839"/>
        <v>11593</v>
      </c>
      <c r="BI77" s="17">
        <f t="shared" si="839"/>
        <v>3767</v>
      </c>
      <c r="BJ77" s="17">
        <f t="shared" si="839"/>
        <v>3767</v>
      </c>
      <c r="BK77" s="17">
        <f t="shared" si="839"/>
        <v>3767</v>
      </c>
      <c r="BL77" s="17">
        <f t="shared" si="839"/>
        <v>3767</v>
      </c>
      <c r="BM77" s="17">
        <f t="shared" si="839"/>
        <v>3767</v>
      </c>
      <c r="BN77" s="17">
        <f t="shared" si="839"/>
        <v>3767</v>
      </c>
      <c r="BO77" s="17">
        <f t="shared" si="839"/>
        <v>3767</v>
      </c>
      <c r="BP77" s="17">
        <f t="shared" si="839"/>
        <v>3767</v>
      </c>
      <c r="BQ77" s="17">
        <f t="shared" si="839"/>
        <v>3767</v>
      </c>
      <c r="BR77" s="319">
        <f t="shared" si="824"/>
        <v>53030</v>
      </c>
      <c r="BS77" s="17">
        <f t="shared" ref="BS77:CD77" si="840">BS41</f>
        <v>3767</v>
      </c>
      <c r="BT77" s="17">
        <f t="shared" si="840"/>
        <v>3767</v>
      </c>
      <c r="BU77" s="17">
        <f t="shared" si="840"/>
        <v>11593</v>
      </c>
      <c r="BV77" s="17">
        <f t="shared" si="840"/>
        <v>3767</v>
      </c>
      <c r="BW77" s="17">
        <f t="shared" si="840"/>
        <v>3767</v>
      </c>
      <c r="BX77" s="17">
        <f t="shared" si="840"/>
        <v>3767</v>
      </c>
      <c r="BY77" s="17">
        <f t="shared" si="840"/>
        <v>3767</v>
      </c>
      <c r="BZ77" s="17">
        <f t="shared" si="840"/>
        <v>3767</v>
      </c>
      <c r="CA77" s="17">
        <f t="shared" si="840"/>
        <v>3767</v>
      </c>
      <c r="CB77" s="17">
        <f t="shared" si="840"/>
        <v>3767</v>
      </c>
      <c r="CC77" s="17">
        <f t="shared" si="840"/>
        <v>3767</v>
      </c>
      <c r="CD77" s="17">
        <f t="shared" si="840"/>
        <v>3767</v>
      </c>
      <c r="CE77" s="319">
        <f t="shared" si="826"/>
        <v>53030</v>
      </c>
      <c r="CF77" s="17">
        <f t="shared" ref="CF77:CQ77" si="841">CF41</f>
        <v>3767</v>
      </c>
      <c r="CG77" s="17">
        <f t="shared" si="841"/>
        <v>3767</v>
      </c>
      <c r="CH77" s="17">
        <f t="shared" si="841"/>
        <v>11593</v>
      </c>
      <c r="CI77" s="17">
        <f t="shared" si="841"/>
        <v>3767</v>
      </c>
      <c r="CJ77" s="17">
        <f t="shared" si="841"/>
        <v>3767</v>
      </c>
      <c r="CK77" s="17">
        <f t="shared" si="841"/>
        <v>3767</v>
      </c>
      <c r="CL77" s="17">
        <f t="shared" si="841"/>
        <v>3767</v>
      </c>
      <c r="CM77" s="17">
        <f t="shared" si="841"/>
        <v>3767</v>
      </c>
      <c r="CN77" s="17">
        <f t="shared" si="841"/>
        <v>3767</v>
      </c>
      <c r="CO77" s="17">
        <f t="shared" si="841"/>
        <v>3767</v>
      </c>
      <c r="CP77" s="17">
        <f t="shared" si="841"/>
        <v>3767</v>
      </c>
      <c r="CQ77" s="17">
        <f t="shared" si="841"/>
        <v>3767</v>
      </c>
      <c r="CR77" s="319">
        <f t="shared" si="828"/>
        <v>53030</v>
      </c>
      <c r="CS77" s="17">
        <f t="shared" ref="CS77:DD77" si="842">CS41</f>
        <v>3767</v>
      </c>
      <c r="CT77" s="17">
        <f t="shared" si="842"/>
        <v>3767</v>
      </c>
      <c r="CU77" s="17">
        <f t="shared" si="842"/>
        <v>11593</v>
      </c>
      <c r="CV77" s="17">
        <f t="shared" si="842"/>
        <v>3767</v>
      </c>
      <c r="CW77" s="17">
        <f t="shared" si="842"/>
        <v>3767</v>
      </c>
      <c r="CX77" s="17">
        <f t="shared" si="842"/>
        <v>3767</v>
      </c>
      <c r="CY77" s="17">
        <f t="shared" si="842"/>
        <v>3767</v>
      </c>
      <c r="CZ77" s="17">
        <f t="shared" si="842"/>
        <v>3767</v>
      </c>
      <c r="DA77" s="17">
        <f t="shared" si="842"/>
        <v>3767</v>
      </c>
      <c r="DB77" s="17">
        <f t="shared" si="842"/>
        <v>3767</v>
      </c>
      <c r="DC77" s="17">
        <f t="shared" si="842"/>
        <v>3767</v>
      </c>
      <c r="DD77" s="17">
        <f t="shared" si="842"/>
        <v>3767</v>
      </c>
      <c r="DE77" s="319">
        <f t="shared" si="830"/>
        <v>53030</v>
      </c>
      <c r="DF77" s="17">
        <f t="shared" ref="DF77:DQ77" si="843">DF41</f>
        <v>3767</v>
      </c>
      <c r="DG77" s="17">
        <f t="shared" si="843"/>
        <v>3767</v>
      </c>
      <c r="DH77" s="17">
        <f t="shared" si="843"/>
        <v>11593</v>
      </c>
      <c r="DI77" s="17">
        <f t="shared" si="843"/>
        <v>3767</v>
      </c>
      <c r="DJ77" s="17">
        <f t="shared" si="843"/>
        <v>3767</v>
      </c>
      <c r="DK77" s="17">
        <f t="shared" si="843"/>
        <v>3767</v>
      </c>
      <c r="DL77" s="17">
        <f t="shared" si="843"/>
        <v>3767</v>
      </c>
      <c r="DM77" s="17">
        <f t="shared" si="843"/>
        <v>3767</v>
      </c>
      <c r="DN77" s="17">
        <f t="shared" si="843"/>
        <v>3767</v>
      </c>
      <c r="DO77" s="17">
        <f t="shared" si="843"/>
        <v>3767</v>
      </c>
      <c r="DP77" s="17">
        <f t="shared" si="843"/>
        <v>3767</v>
      </c>
      <c r="DQ77" s="17">
        <f t="shared" si="843"/>
        <v>3767</v>
      </c>
      <c r="DR77" s="319">
        <f t="shared" si="832"/>
        <v>53030</v>
      </c>
      <c r="DS77" s="17">
        <f t="shared" ref="DS77:ED77" si="844">DS41</f>
        <v>3767</v>
      </c>
      <c r="DT77" s="17">
        <f t="shared" si="844"/>
        <v>3767</v>
      </c>
      <c r="DU77" s="17">
        <f t="shared" si="844"/>
        <v>11593</v>
      </c>
      <c r="DV77" s="17">
        <f t="shared" si="844"/>
        <v>3767</v>
      </c>
      <c r="DW77" s="17">
        <f t="shared" si="844"/>
        <v>3767</v>
      </c>
      <c r="DX77" s="17">
        <f t="shared" si="844"/>
        <v>3767</v>
      </c>
      <c r="DY77" s="17">
        <f t="shared" si="844"/>
        <v>3767</v>
      </c>
      <c r="DZ77" s="17">
        <f t="shared" si="844"/>
        <v>3767</v>
      </c>
      <c r="EA77" s="17">
        <f t="shared" si="844"/>
        <v>3767</v>
      </c>
      <c r="EB77" s="17">
        <f t="shared" si="844"/>
        <v>3767</v>
      </c>
      <c r="EC77" s="17">
        <f t="shared" si="844"/>
        <v>3767</v>
      </c>
      <c r="ED77" s="17">
        <f t="shared" si="844"/>
        <v>3767</v>
      </c>
      <c r="EE77" s="391">
        <f t="shared" si="834"/>
        <v>53030</v>
      </c>
    </row>
    <row r="78" spans="3:135" ht="12" x14ac:dyDescent="0.2">
      <c r="C78" s="365"/>
      <c r="D78" s="5" t="s">
        <v>283</v>
      </c>
      <c r="F78" s="17">
        <f t="shared" ref="F78:Q78" si="845">F53</f>
        <v>3960</v>
      </c>
      <c r="G78" s="17">
        <f t="shared" si="845"/>
        <v>3960</v>
      </c>
      <c r="H78" s="17">
        <f t="shared" si="845"/>
        <v>3960</v>
      </c>
      <c r="I78" s="17">
        <f t="shared" si="845"/>
        <v>3960</v>
      </c>
      <c r="J78" s="17">
        <f t="shared" si="845"/>
        <v>3960</v>
      </c>
      <c r="K78" s="17">
        <f t="shared" si="845"/>
        <v>3960</v>
      </c>
      <c r="L78" s="17">
        <f t="shared" si="845"/>
        <v>3960</v>
      </c>
      <c r="M78" s="17">
        <f t="shared" si="845"/>
        <v>3960</v>
      </c>
      <c r="N78" s="17">
        <f t="shared" si="845"/>
        <v>3960</v>
      </c>
      <c r="O78" s="17">
        <f t="shared" si="845"/>
        <v>3960</v>
      </c>
      <c r="P78" s="17">
        <f t="shared" si="845"/>
        <v>3960</v>
      </c>
      <c r="Q78" s="17">
        <f t="shared" si="845"/>
        <v>3960</v>
      </c>
      <c r="R78" s="319">
        <f t="shared" ref="R78" si="846">SUM(F78:Q78)</f>
        <v>47520</v>
      </c>
      <c r="S78" s="17">
        <f t="shared" ref="S78:AD78" si="847">S53</f>
        <v>3560</v>
      </c>
      <c r="T78" s="17">
        <f t="shared" si="847"/>
        <v>3560</v>
      </c>
      <c r="U78" s="17">
        <f t="shared" si="847"/>
        <v>3560</v>
      </c>
      <c r="V78" s="17">
        <f t="shared" si="847"/>
        <v>3560</v>
      </c>
      <c r="W78" s="17">
        <f t="shared" si="847"/>
        <v>3560</v>
      </c>
      <c r="X78" s="17">
        <f t="shared" si="847"/>
        <v>3560</v>
      </c>
      <c r="Y78" s="17">
        <f t="shared" si="847"/>
        <v>3560</v>
      </c>
      <c r="Z78" s="17">
        <f t="shared" si="847"/>
        <v>3560</v>
      </c>
      <c r="AA78" s="17">
        <f t="shared" si="847"/>
        <v>3560</v>
      </c>
      <c r="AB78" s="17">
        <f t="shared" si="847"/>
        <v>3560</v>
      </c>
      <c r="AC78" s="17">
        <f t="shared" si="847"/>
        <v>3560</v>
      </c>
      <c r="AD78" s="17">
        <f t="shared" si="847"/>
        <v>3560</v>
      </c>
      <c r="AE78" s="319">
        <f t="shared" ref="AE78" si="848">SUM(S78:AD78)</f>
        <v>42720</v>
      </c>
      <c r="AF78" s="17">
        <f t="shared" ref="AF78:AQ78" si="849">AF53</f>
        <v>3960</v>
      </c>
      <c r="AG78" s="17">
        <f t="shared" si="849"/>
        <v>3960</v>
      </c>
      <c r="AH78" s="17">
        <f t="shared" si="849"/>
        <v>3960</v>
      </c>
      <c r="AI78" s="17">
        <f t="shared" si="849"/>
        <v>3960</v>
      </c>
      <c r="AJ78" s="17">
        <f t="shared" si="849"/>
        <v>3960</v>
      </c>
      <c r="AK78" s="17">
        <f t="shared" si="849"/>
        <v>3960</v>
      </c>
      <c r="AL78" s="17">
        <f t="shared" si="849"/>
        <v>3960</v>
      </c>
      <c r="AM78" s="17">
        <f t="shared" si="849"/>
        <v>3960</v>
      </c>
      <c r="AN78" s="17">
        <f t="shared" si="849"/>
        <v>3960</v>
      </c>
      <c r="AO78" s="17">
        <f t="shared" si="849"/>
        <v>3960</v>
      </c>
      <c r="AP78" s="17">
        <f t="shared" si="849"/>
        <v>3960</v>
      </c>
      <c r="AQ78" s="17">
        <f t="shared" si="849"/>
        <v>3960</v>
      </c>
      <c r="AR78" s="319">
        <f t="shared" ref="AR78" si="850">SUM(AF78:AQ78)</f>
        <v>47520</v>
      </c>
      <c r="AS78" s="17">
        <f t="shared" ref="AS78:BD78" si="851">AS53</f>
        <v>0</v>
      </c>
      <c r="AT78" s="17">
        <f t="shared" si="851"/>
        <v>0</v>
      </c>
      <c r="AU78" s="17">
        <f t="shared" si="851"/>
        <v>0</v>
      </c>
      <c r="AV78" s="17">
        <f t="shared" si="851"/>
        <v>0</v>
      </c>
      <c r="AW78" s="17">
        <f t="shared" si="851"/>
        <v>0</v>
      </c>
      <c r="AX78" s="17">
        <f t="shared" si="851"/>
        <v>0</v>
      </c>
      <c r="AY78" s="17">
        <f t="shared" si="851"/>
        <v>0</v>
      </c>
      <c r="AZ78" s="17">
        <f t="shared" si="851"/>
        <v>0</v>
      </c>
      <c r="BA78" s="17">
        <f t="shared" si="851"/>
        <v>0</v>
      </c>
      <c r="BB78" s="17">
        <f t="shared" si="851"/>
        <v>0</v>
      </c>
      <c r="BC78" s="17">
        <f t="shared" si="851"/>
        <v>0</v>
      </c>
      <c r="BD78" s="17">
        <f t="shared" si="851"/>
        <v>0</v>
      </c>
      <c r="BE78" s="319">
        <f t="shared" ref="BE78" si="852">SUM(AS78:BD78)</f>
        <v>0</v>
      </c>
      <c r="BF78" s="17">
        <f t="shared" ref="BF78:BQ78" si="853">BF53</f>
        <v>0</v>
      </c>
      <c r="BG78" s="17">
        <f t="shared" si="853"/>
        <v>0</v>
      </c>
      <c r="BH78" s="17">
        <f t="shared" si="853"/>
        <v>0</v>
      </c>
      <c r="BI78" s="17">
        <f t="shared" si="853"/>
        <v>0</v>
      </c>
      <c r="BJ78" s="17">
        <f t="shared" si="853"/>
        <v>0</v>
      </c>
      <c r="BK78" s="17">
        <f t="shared" si="853"/>
        <v>0</v>
      </c>
      <c r="BL78" s="17">
        <f t="shared" si="853"/>
        <v>0</v>
      </c>
      <c r="BM78" s="17">
        <f t="shared" si="853"/>
        <v>0</v>
      </c>
      <c r="BN78" s="17">
        <f t="shared" si="853"/>
        <v>0</v>
      </c>
      <c r="BO78" s="17">
        <f t="shared" si="853"/>
        <v>0</v>
      </c>
      <c r="BP78" s="17">
        <f t="shared" si="853"/>
        <v>0</v>
      </c>
      <c r="BQ78" s="17">
        <f t="shared" si="853"/>
        <v>0</v>
      </c>
      <c r="BR78" s="319">
        <f t="shared" ref="BR78" si="854">SUM(BF78:BQ78)</f>
        <v>0</v>
      </c>
      <c r="BS78" s="17">
        <f t="shared" ref="BS78:CD78" si="855">BS53</f>
        <v>0</v>
      </c>
      <c r="BT78" s="17">
        <f t="shared" si="855"/>
        <v>0</v>
      </c>
      <c r="BU78" s="17">
        <f t="shared" si="855"/>
        <v>0</v>
      </c>
      <c r="BV78" s="17">
        <f t="shared" si="855"/>
        <v>0</v>
      </c>
      <c r="BW78" s="17">
        <f t="shared" si="855"/>
        <v>0</v>
      </c>
      <c r="BX78" s="17">
        <f t="shared" si="855"/>
        <v>0</v>
      </c>
      <c r="BY78" s="17">
        <f t="shared" si="855"/>
        <v>0</v>
      </c>
      <c r="BZ78" s="17">
        <f t="shared" si="855"/>
        <v>0</v>
      </c>
      <c r="CA78" s="17">
        <f t="shared" si="855"/>
        <v>0</v>
      </c>
      <c r="CB78" s="17">
        <f t="shared" si="855"/>
        <v>0</v>
      </c>
      <c r="CC78" s="17">
        <f t="shared" si="855"/>
        <v>0</v>
      </c>
      <c r="CD78" s="17">
        <f t="shared" si="855"/>
        <v>0</v>
      </c>
      <c r="CE78" s="319">
        <f t="shared" ref="CE78" si="856">SUM(BS78:CD78)</f>
        <v>0</v>
      </c>
      <c r="CF78" s="17">
        <f t="shared" ref="CF78:CQ78" si="857">CF53</f>
        <v>0</v>
      </c>
      <c r="CG78" s="17">
        <f t="shared" si="857"/>
        <v>0</v>
      </c>
      <c r="CH78" s="17">
        <f t="shared" si="857"/>
        <v>0</v>
      </c>
      <c r="CI78" s="17">
        <f t="shared" si="857"/>
        <v>0</v>
      </c>
      <c r="CJ78" s="17">
        <f t="shared" si="857"/>
        <v>0</v>
      </c>
      <c r="CK78" s="17">
        <f t="shared" si="857"/>
        <v>0</v>
      </c>
      <c r="CL78" s="17">
        <f t="shared" si="857"/>
        <v>0</v>
      </c>
      <c r="CM78" s="17">
        <f t="shared" si="857"/>
        <v>0</v>
      </c>
      <c r="CN78" s="17">
        <f t="shared" si="857"/>
        <v>0</v>
      </c>
      <c r="CO78" s="17">
        <f t="shared" si="857"/>
        <v>0</v>
      </c>
      <c r="CP78" s="17">
        <f t="shared" si="857"/>
        <v>0</v>
      </c>
      <c r="CQ78" s="17">
        <f t="shared" si="857"/>
        <v>0</v>
      </c>
      <c r="CR78" s="319">
        <f t="shared" ref="CR78" si="858">SUM(CF78:CQ78)</f>
        <v>0</v>
      </c>
      <c r="CS78" s="17">
        <f t="shared" ref="CS78:DD78" si="859">CS53</f>
        <v>0</v>
      </c>
      <c r="CT78" s="17">
        <f t="shared" si="859"/>
        <v>0</v>
      </c>
      <c r="CU78" s="17">
        <f t="shared" si="859"/>
        <v>0</v>
      </c>
      <c r="CV78" s="17">
        <f t="shared" si="859"/>
        <v>0</v>
      </c>
      <c r="CW78" s="17">
        <f t="shared" si="859"/>
        <v>0</v>
      </c>
      <c r="CX78" s="17">
        <f t="shared" si="859"/>
        <v>0</v>
      </c>
      <c r="CY78" s="17">
        <f t="shared" si="859"/>
        <v>0</v>
      </c>
      <c r="CZ78" s="17">
        <f t="shared" si="859"/>
        <v>0</v>
      </c>
      <c r="DA78" s="17">
        <f t="shared" si="859"/>
        <v>0</v>
      </c>
      <c r="DB78" s="17">
        <f t="shared" si="859"/>
        <v>0</v>
      </c>
      <c r="DC78" s="17">
        <f t="shared" si="859"/>
        <v>0</v>
      </c>
      <c r="DD78" s="17">
        <f t="shared" si="859"/>
        <v>0</v>
      </c>
      <c r="DE78" s="319">
        <f t="shared" ref="DE78" si="860">SUM(CS78:DD78)</f>
        <v>0</v>
      </c>
      <c r="DF78" s="17">
        <f t="shared" ref="DF78:DQ78" si="861">DF53</f>
        <v>0</v>
      </c>
      <c r="DG78" s="17">
        <f t="shared" si="861"/>
        <v>0</v>
      </c>
      <c r="DH78" s="17">
        <f t="shared" si="861"/>
        <v>0</v>
      </c>
      <c r="DI78" s="17">
        <f t="shared" si="861"/>
        <v>0</v>
      </c>
      <c r="DJ78" s="17">
        <f t="shared" si="861"/>
        <v>0</v>
      </c>
      <c r="DK78" s="17">
        <f t="shared" si="861"/>
        <v>0</v>
      </c>
      <c r="DL78" s="17">
        <f t="shared" si="861"/>
        <v>0</v>
      </c>
      <c r="DM78" s="17">
        <f t="shared" si="861"/>
        <v>0</v>
      </c>
      <c r="DN78" s="17">
        <f t="shared" si="861"/>
        <v>0</v>
      </c>
      <c r="DO78" s="17">
        <f t="shared" si="861"/>
        <v>0</v>
      </c>
      <c r="DP78" s="17">
        <f t="shared" si="861"/>
        <v>0</v>
      </c>
      <c r="DQ78" s="17">
        <f t="shared" si="861"/>
        <v>0</v>
      </c>
      <c r="DR78" s="319">
        <f t="shared" ref="DR78" si="862">SUM(DF78:DQ78)</f>
        <v>0</v>
      </c>
      <c r="DS78" s="17">
        <f t="shared" ref="DS78:ED78" si="863">DS53</f>
        <v>0</v>
      </c>
      <c r="DT78" s="17">
        <f t="shared" si="863"/>
        <v>0</v>
      </c>
      <c r="DU78" s="17">
        <f t="shared" si="863"/>
        <v>0</v>
      </c>
      <c r="DV78" s="17">
        <f t="shared" si="863"/>
        <v>0</v>
      </c>
      <c r="DW78" s="17">
        <f t="shared" si="863"/>
        <v>0</v>
      </c>
      <c r="DX78" s="17">
        <f t="shared" si="863"/>
        <v>0</v>
      </c>
      <c r="DY78" s="17">
        <f t="shared" si="863"/>
        <v>0</v>
      </c>
      <c r="DZ78" s="17">
        <f t="shared" si="863"/>
        <v>0</v>
      </c>
      <c r="EA78" s="17">
        <f t="shared" si="863"/>
        <v>0</v>
      </c>
      <c r="EB78" s="17">
        <f t="shared" si="863"/>
        <v>0</v>
      </c>
      <c r="EC78" s="17">
        <f t="shared" si="863"/>
        <v>0</v>
      </c>
      <c r="ED78" s="17">
        <f t="shared" si="863"/>
        <v>0</v>
      </c>
      <c r="EE78" s="391">
        <f t="shared" ref="EE78" si="864">SUM(DS78:ED78)</f>
        <v>0</v>
      </c>
    </row>
    <row r="79" spans="3:135" ht="12" x14ac:dyDescent="0.2">
      <c r="C79" s="365"/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816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818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820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822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824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826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828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830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832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834"/>
        <v>0</v>
      </c>
    </row>
    <row r="80" spans="3:135" ht="12" x14ac:dyDescent="0.2">
      <c r="C80" s="365"/>
      <c r="D80" s="5" t="s">
        <v>60</v>
      </c>
      <c r="F80" s="17">
        <f>(F76+F78+F79)*$C$83</f>
        <v>2381</v>
      </c>
      <c r="G80" s="17">
        <f t="shared" ref="G80:Q80" si="865">(G76+G78+G79)*$C$83</f>
        <v>2381</v>
      </c>
      <c r="H80" s="17">
        <f t="shared" si="865"/>
        <v>2381</v>
      </c>
      <c r="I80" s="17">
        <f t="shared" si="865"/>
        <v>2381</v>
      </c>
      <c r="J80" s="17">
        <f t="shared" si="865"/>
        <v>2381</v>
      </c>
      <c r="K80" s="17">
        <f t="shared" si="865"/>
        <v>2381</v>
      </c>
      <c r="L80" s="17">
        <f t="shared" si="865"/>
        <v>2381</v>
      </c>
      <c r="M80" s="17">
        <f t="shared" si="865"/>
        <v>2381</v>
      </c>
      <c r="N80" s="17">
        <f t="shared" si="865"/>
        <v>2381</v>
      </c>
      <c r="O80" s="17">
        <f t="shared" si="865"/>
        <v>2381</v>
      </c>
      <c r="P80" s="17">
        <f t="shared" si="865"/>
        <v>2381</v>
      </c>
      <c r="Q80" s="17">
        <f t="shared" si="865"/>
        <v>2381</v>
      </c>
      <c r="R80" s="319">
        <f t="shared" si="816"/>
        <v>28572</v>
      </c>
      <c r="S80" s="17">
        <f>(S76+S78+S79)*$C$83</f>
        <v>3039</v>
      </c>
      <c r="T80" s="17">
        <f t="shared" ref="T80" si="866">(T76+T78+T79)*$C$83</f>
        <v>2274</v>
      </c>
      <c r="U80" s="17">
        <f t="shared" ref="U80" si="867">(U76+U78+U79)*$C$83</f>
        <v>2274</v>
      </c>
      <c r="V80" s="17">
        <f t="shared" ref="V80" si="868">(V76+V78+V79)*$C$83</f>
        <v>1958</v>
      </c>
      <c r="W80" s="17">
        <f t="shared" ref="W80" si="869">(W76+W78+W79)*$C$83</f>
        <v>1958</v>
      </c>
      <c r="X80" s="17">
        <f t="shared" ref="X80" si="870">(X76+X78+X79)*$C$83</f>
        <v>1958</v>
      </c>
      <c r="Y80" s="17">
        <f t="shared" ref="Y80" si="871">(Y76+Y78+Y79)*$C$83</f>
        <v>1958</v>
      </c>
      <c r="Z80" s="17">
        <f t="shared" ref="Z80" si="872">(Z76+Z78+Z79)*$C$83</f>
        <v>1958</v>
      </c>
      <c r="AA80" s="17">
        <f t="shared" ref="AA80" si="873">(AA76+AA78+AA79)*$C$83</f>
        <v>1958</v>
      </c>
      <c r="AB80" s="17">
        <f t="shared" ref="AB80" si="874">(AB76+AB78+AB79)*$C$83</f>
        <v>1958</v>
      </c>
      <c r="AC80" s="17">
        <f t="shared" ref="AC80" si="875">(AC76+AC78+AC79)*$C$83</f>
        <v>1958</v>
      </c>
      <c r="AD80" s="17">
        <f t="shared" ref="AD80" si="876">(AD76+AD78+AD79)*$C$83</f>
        <v>1958</v>
      </c>
      <c r="AE80" s="319">
        <f t="shared" si="818"/>
        <v>25209</v>
      </c>
      <c r="AF80" s="17">
        <f>(AF76+AF78+AF79)*$C$83</f>
        <v>2065</v>
      </c>
      <c r="AG80" s="17">
        <f t="shared" ref="AG80" si="877">(AG76+AG78+AG79)*$C$83</f>
        <v>2065</v>
      </c>
      <c r="AH80" s="17">
        <f t="shared" ref="AH80" si="878">(AH76+AH78+AH79)*$C$83</f>
        <v>2065</v>
      </c>
      <c r="AI80" s="17">
        <f t="shared" ref="AI80" si="879">(AI76+AI78+AI79)*$C$83</f>
        <v>2065</v>
      </c>
      <c r="AJ80" s="17">
        <f t="shared" ref="AJ80" si="880">(AJ76+AJ78+AJ79)*$C$83</f>
        <v>2065</v>
      </c>
      <c r="AK80" s="17">
        <f>(AK76+AK78+AK79)*$C$83</f>
        <v>2065</v>
      </c>
      <c r="AL80" s="17">
        <f t="shared" ref="AL80" si="881">(AL76+AL78+AL79)*$C$83</f>
        <v>2065</v>
      </c>
      <c r="AM80" s="17">
        <f t="shared" ref="AM80" si="882">(AM76+AM78+AM79)*$C$83</f>
        <v>2065</v>
      </c>
      <c r="AN80" s="17">
        <f t="shared" ref="AN80" si="883">(AN76+AN78+AN79)*$C$83</f>
        <v>2065</v>
      </c>
      <c r="AO80" s="17">
        <f t="shared" ref="AO80" si="884">(AO76+AO78+AO79)*$C$83</f>
        <v>2065</v>
      </c>
      <c r="AP80" s="17">
        <f t="shared" ref="AP80" si="885">(AP76+AP78+AP79)*$C$83</f>
        <v>2065</v>
      </c>
      <c r="AQ80" s="17">
        <f t="shared" ref="AQ80" si="886">(AQ76+AQ78+AQ79)*$C$83</f>
        <v>2065</v>
      </c>
      <c r="AR80" s="319">
        <f t="shared" si="820"/>
        <v>24780</v>
      </c>
      <c r="AS80" s="17">
        <f>(AS76+AS78+AS79)*$C$83</f>
        <v>1273</v>
      </c>
      <c r="AT80" s="17">
        <f t="shared" ref="AT80" si="887">(AT76+AT78+AT79)*$C$83</f>
        <v>1273</v>
      </c>
      <c r="AU80" s="17">
        <f t="shared" ref="AU80" si="888">(AU76+AU78+AU79)*$C$83</f>
        <v>1273</v>
      </c>
      <c r="AV80" s="17">
        <f t="shared" ref="AV80" si="889">(AV76+AV78+AV79)*$C$83</f>
        <v>1273</v>
      </c>
      <c r="AW80" s="17">
        <f t="shared" ref="AW80" si="890">(AW76+AW78+AW79)*$C$83</f>
        <v>1273</v>
      </c>
      <c r="AX80" s="17">
        <f t="shared" ref="AX80" si="891">(AX76+AX78+AX79)*$C$83</f>
        <v>1273</v>
      </c>
      <c r="AY80" s="17">
        <f t="shared" ref="AY80" si="892">(AY76+AY78+AY79)*$C$83</f>
        <v>1273</v>
      </c>
      <c r="AZ80" s="17">
        <f t="shared" ref="AZ80" si="893">(AZ76+AZ78+AZ79)*$C$83</f>
        <v>1273</v>
      </c>
      <c r="BA80" s="17">
        <f t="shared" ref="BA80" si="894">(BA76+BA78+BA79)*$C$83</f>
        <v>1273</v>
      </c>
      <c r="BB80" s="17">
        <f t="shared" ref="BB80" si="895">(BB76+BB78+BB79)*$C$83</f>
        <v>1273</v>
      </c>
      <c r="BC80" s="17">
        <f t="shared" ref="BC80" si="896">(BC76+BC78+BC79)*$C$83</f>
        <v>1273</v>
      </c>
      <c r="BD80" s="17">
        <f t="shared" ref="BD80" si="897">(BD76+BD78+BD79)*$C$83</f>
        <v>1273</v>
      </c>
      <c r="BE80" s="319">
        <f t="shared" si="822"/>
        <v>15276</v>
      </c>
      <c r="BF80" s="17">
        <f>(BF76+BF78+BF79)*$C$83</f>
        <v>1273</v>
      </c>
      <c r="BG80" s="17">
        <f t="shared" ref="BG80" si="898">(BG76+BG78+BG79)*$C$83</f>
        <v>1273</v>
      </c>
      <c r="BH80" s="17">
        <f t="shared" ref="BH80" si="899">(BH76+BH78+BH79)*$C$83</f>
        <v>1273</v>
      </c>
      <c r="BI80" s="17">
        <f t="shared" ref="BI80" si="900">(BI76+BI78+BI79)*$C$83</f>
        <v>1273</v>
      </c>
      <c r="BJ80" s="17">
        <f t="shared" ref="BJ80" si="901">(BJ76+BJ78+BJ79)*$C$83</f>
        <v>1273</v>
      </c>
      <c r="BK80" s="17">
        <f t="shared" ref="BK80" si="902">(BK76+BK78+BK79)*$C$83</f>
        <v>1273</v>
      </c>
      <c r="BL80" s="17">
        <f t="shared" ref="BL80" si="903">(BL76+BL78+BL79)*$C$83</f>
        <v>1273</v>
      </c>
      <c r="BM80" s="17">
        <f t="shared" ref="BM80" si="904">(BM76+BM78+BM79)*$C$83</f>
        <v>1273</v>
      </c>
      <c r="BN80" s="17">
        <f t="shared" ref="BN80" si="905">(BN76+BN78+BN79)*$C$83</f>
        <v>1273</v>
      </c>
      <c r="BO80" s="17">
        <f t="shared" ref="BO80" si="906">(BO76+BO78+BO79)*$C$83</f>
        <v>1273</v>
      </c>
      <c r="BP80" s="17">
        <f t="shared" ref="BP80" si="907">(BP76+BP78+BP79)*$C$83</f>
        <v>1273</v>
      </c>
      <c r="BQ80" s="17">
        <f t="shared" ref="BQ80" si="908">(BQ76+BQ78+BQ79)*$C$83</f>
        <v>1273</v>
      </c>
      <c r="BR80" s="319">
        <f t="shared" si="824"/>
        <v>15276</v>
      </c>
      <c r="BS80" s="17">
        <f>(BS76+BS78+BS79)*$C$83</f>
        <v>1273</v>
      </c>
      <c r="BT80" s="17">
        <f t="shared" ref="BT80" si="909">(BT76+BT78+BT79)*$C$83</f>
        <v>1273</v>
      </c>
      <c r="BU80" s="17">
        <f t="shared" ref="BU80" si="910">(BU76+BU78+BU79)*$C$83</f>
        <v>1273</v>
      </c>
      <c r="BV80" s="17">
        <f t="shared" ref="BV80" si="911">(BV76+BV78+BV79)*$C$83</f>
        <v>1273</v>
      </c>
      <c r="BW80" s="17">
        <f t="shared" ref="BW80" si="912">(BW76+BW78+BW79)*$C$83</f>
        <v>1273</v>
      </c>
      <c r="BX80" s="17">
        <f t="shared" ref="BX80" si="913">(BX76+BX78+BX79)*$C$83</f>
        <v>1273</v>
      </c>
      <c r="BY80" s="17">
        <f t="shared" ref="BY80" si="914">(BY76+BY78+BY79)*$C$83</f>
        <v>1273</v>
      </c>
      <c r="BZ80" s="17">
        <f t="shared" ref="BZ80" si="915">(BZ76+BZ78+BZ79)*$C$83</f>
        <v>1273</v>
      </c>
      <c r="CA80" s="17">
        <f t="shared" ref="CA80" si="916">(CA76+CA78+CA79)*$C$83</f>
        <v>1273</v>
      </c>
      <c r="CB80" s="17">
        <f t="shared" ref="CB80" si="917">(CB76+CB78+CB79)*$C$83</f>
        <v>1273</v>
      </c>
      <c r="CC80" s="17">
        <f t="shared" ref="CC80" si="918">(CC76+CC78+CC79)*$C$83</f>
        <v>1273</v>
      </c>
      <c r="CD80" s="17">
        <f t="shared" ref="CD80" si="919">(CD76+CD78+CD79)*$C$83</f>
        <v>1273</v>
      </c>
      <c r="CE80" s="319">
        <f t="shared" si="826"/>
        <v>15276</v>
      </c>
      <c r="CF80" s="17">
        <f>(CF76+CF78+CF79)*$C$83</f>
        <v>1273</v>
      </c>
      <c r="CG80" s="17">
        <f t="shared" ref="CG80" si="920">(CG76+CG78+CG79)*$C$83</f>
        <v>1273</v>
      </c>
      <c r="CH80" s="17">
        <f t="shared" ref="CH80" si="921">(CH76+CH78+CH79)*$C$83</f>
        <v>1273</v>
      </c>
      <c r="CI80" s="17">
        <f t="shared" ref="CI80" si="922">(CI76+CI78+CI79)*$C$83</f>
        <v>1273</v>
      </c>
      <c r="CJ80" s="17">
        <f t="shared" ref="CJ80" si="923">(CJ76+CJ78+CJ79)*$C$83</f>
        <v>1273</v>
      </c>
      <c r="CK80" s="17">
        <f t="shared" ref="CK80" si="924">(CK76+CK78+CK79)*$C$83</f>
        <v>1273</v>
      </c>
      <c r="CL80" s="17">
        <f t="shared" ref="CL80" si="925">(CL76+CL78+CL79)*$C$83</f>
        <v>1273</v>
      </c>
      <c r="CM80" s="17">
        <f t="shared" ref="CM80" si="926">(CM76+CM78+CM79)*$C$83</f>
        <v>1273</v>
      </c>
      <c r="CN80" s="17">
        <f t="shared" ref="CN80" si="927">(CN76+CN78+CN79)*$C$83</f>
        <v>1273</v>
      </c>
      <c r="CO80" s="17">
        <f t="shared" ref="CO80" si="928">(CO76+CO78+CO79)*$C$83</f>
        <v>1273</v>
      </c>
      <c r="CP80" s="17">
        <f t="shared" ref="CP80" si="929">(CP76+CP78+CP79)*$C$83</f>
        <v>1273</v>
      </c>
      <c r="CQ80" s="17">
        <f t="shared" ref="CQ80" si="930">(CQ76+CQ78+CQ79)*$C$83</f>
        <v>1273</v>
      </c>
      <c r="CR80" s="319">
        <f t="shared" si="828"/>
        <v>15276</v>
      </c>
      <c r="CS80" s="17">
        <f>(CS76+CS78+CS79)*$C$83</f>
        <v>1273</v>
      </c>
      <c r="CT80" s="17">
        <f t="shared" ref="CT80" si="931">(CT76+CT78+CT79)*$C$83</f>
        <v>1273</v>
      </c>
      <c r="CU80" s="17">
        <f t="shared" ref="CU80" si="932">(CU76+CU78+CU79)*$C$83</f>
        <v>1273</v>
      </c>
      <c r="CV80" s="17">
        <f t="shared" ref="CV80" si="933">(CV76+CV78+CV79)*$C$83</f>
        <v>1273</v>
      </c>
      <c r="CW80" s="17">
        <f t="shared" ref="CW80" si="934">(CW76+CW78+CW79)*$C$83</f>
        <v>1273</v>
      </c>
      <c r="CX80" s="17">
        <f t="shared" ref="CX80" si="935">(CX76+CX78+CX79)*$C$83</f>
        <v>1273</v>
      </c>
      <c r="CY80" s="17">
        <f t="shared" ref="CY80" si="936">(CY76+CY78+CY79)*$C$83</f>
        <v>1273</v>
      </c>
      <c r="CZ80" s="17">
        <f t="shared" ref="CZ80" si="937">(CZ76+CZ78+CZ79)*$C$83</f>
        <v>1273</v>
      </c>
      <c r="DA80" s="17">
        <f t="shared" ref="DA80" si="938">(DA76+DA78+DA79)*$C$83</f>
        <v>1273</v>
      </c>
      <c r="DB80" s="17">
        <f t="shared" ref="DB80" si="939">(DB76+DB78+DB79)*$C$83</f>
        <v>1273</v>
      </c>
      <c r="DC80" s="17">
        <f t="shared" ref="DC80" si="940">(DC76+DC78+DC79)*$C$83</f>
        <v>1273</v>
      </c>
      <c r="DD80" s="17">
        <f t="shared" ref="DD80" si="941">(DD76+DD78+DD79)*$C$83</f>
        <v>1273</v>
      </c>
      <c r="DE80" s="319">
        <f t="shared" si="830"/>
        <v>15276</v>
      </c>
      <c r="DF80" s="17">
        <f>(DF76+DF78+DF79)*$C$83</f>
        <v>1273</v>
      </c>
      <c r="DG80" s="17">
        <f t="shared" ref="DG80" si="942">(DG76+DG78+DG79)*$C$83</f>
        <v>1273</v>
      </c>
      <c r="DH80" s="17">
        <f t="shared" ref="DH80" si="943">(DH76+DH78+DH79)*$C$83</f>
        <v>1273</v>
      </c>
      <c r="DI80" s="17">
        <f t="shared" ref="DI80" si="944">(DI76+DI78+DI79)*$C$83</f>
        <v>1273</v>
      </c>
      <c r="DJ80" s="17">
        <f t="shared" ref="DJ80" si="945">(DJ76+DJ78+DJ79)*$C$83</f>
        <v>1273</v>
      </c>
      <c r="DK80" s="17">
        <f t="shared" ref="DK80" si="946">(DK76+DK78+DK79)*$C$83</f>
        <v>1273</v>
      </c>
      <c r="DL80" s="17">
        <f t="shared" ref="DL80" si="947">(DL76+DL78+DL79)*$C$83</f>
        <v>1273</v>
      </c>
      <c r="DM80" s="17">
        <f t="shared" ref="DM80" si="948">(DM76+DM78+DM79)*$C$83</f>
        <v>1273</v>
      </c>
      <c r="DN80" s="17">
        <f t="shared" ref="DN80" si="949">(DN76+DN78+DN79)*$C$83</f>
        <v>1273</v>
      </c>
      <c r="DO80" s="17">
        <f t="shared" ref="DO80" si="950">(DO76+DO78+DO79)*$C$83</f>
        <v>1273</v>
      </c>
      <c r="DP80" s="17">
        <f t="shared" ref="DP80" si="951">(DP76+DP78+DP79)*$C$83</f>
        <v>1273</v>
      </c>
      <c r="DQ80" s="17">
        <f t="shared" ref="DQ80" si="952">(DQ76+DQ78+DQ79)*$C$83</f>
        <v>1273</v>
      </c>
      <c r="DR80" s="319">
        <f t="shared" si="832"/>
        <v>15276</v>
      </c>
      <c r="DS80" s="17">
        <f>(DS76+DS78+DS79)*$C$83</f>
        <v>1273</v>
      </c>
      <c r="DT80" s="17">
        <f t="shared" ref="DT80" si="953">(DT76+DT78+DT79)*$C$83</f>
        <v>1273</v>
      </c>
      <c r="DU80" s="17">
        <f t="shared" ref="DU80" si="954">(DU76+DU78+DU79)*$C$83</f>
        <v>1273</v>
      </c>
      <c r="DV80" s="17">
        <f t="shared" ref="DV80" si="955">(DV76+DV78+DV79)*$C$83</f>
        <v>1273</v>
      </c>
      <c r="DW80" s="17">
        <f t="shared" ref="DW80" si="956">(DW76+DW78+DW79)*$C$83</f>
        <v>1273</v>
      </c>
      <c r="DX80" s="17">
        <f t="shared" ref="DX80" si="957">(DX76+DX78+DX79)*$C$83</f>
        <v>1273</v>
      </c>
      <c r="DY80" s="17">
        <f t="shared" ref="DY80" si="958">(DY76+DY78+DY79)*$C$83</f>
        <v>1273</v>
      </c>
      <c r="DZ80" s="17">
        <f t="shared" ref="DZ80" si="959">(DZ76+DZ78+DZ79)*$C$83</f>
        <v>1273</v>
      </c>
      <c r="EA80" s="17">
        <f t="shared" ref="EA80" si="960">(EA76+EA78+EA79)*$C$83</f>
        <v>1273</v>
      </c>
      <c r="EB80" s="17">
        <f t="shared" ref="EB80" si="961">(EB76+EB78+EB79)*$C$83</f>
        <v>1273</v>
      </c>
      <c r="EC80" s="17">
        <f t="shared" ref="EC80" si="962">(EC76+EC78+EC79)*$C$83</f>
        <v>1273</v>
      </c>
      <c r="ED80" s="17">
        <f t="shared" ref="ED80" si="963">(ED76+ED78+ED79)*$C$83</f>
        <v>1273</v>
      </c>
      <c r="EE80" s="391">
        <f t="shared" si="834"/>
        <v>15276</v>
      </c>
    </row>
    <row r="81" spans="1:148" ht="12" x14ac:dyDescent="0.2">
      <c r="C81" s="365" t="str">
        <f t="shared" ref="C81:C85" si="964">_xlfn.TRANSLATE(D81,"fr","en")</f>
        <v/>
      </c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1:148" ht="12" x14ac:dyDescent="0.2">
      <c r="C82" s="365"/>
      <c r="D82" s="8" t="s">
        <v>61</v>
      </c>
      <c r="E82" s="23"/>
      <c r="F82" s="17">
        <f t="shared" ref="F82:Q82" si="965">F72-F80</f>
        <v>8957.4000000000015</v>
      </c>
      <c r="G82" s="17">
        <f t="shared" si="965"/>
        <v>8611</v>
      </c>
      <c r="H82" s="17">
        <f t="shared" si="965"/>
        <v>8311</v>
      </c>
      <c r="I82" s="17">
        <f t="shared" si="965"/>
        <v>9457.4000000000015</v>
      </c>
      <c r="J82" s="17">
        <f t="shared" si="965"/>
        <v>9111</v>
      </c>
      <c r="K82" s="17">
        <f t="shared" si="965"/>
        <v>8451</v>
      </c>
      <c r="L82" s="17">
        <f t="shared" si="965"/>
        <v>8451</v>
      </c>
      <c r="M82" s="17">
        <f t="shared" si="965"/>
        <v>8451</v>
      </c>
      <c r="N82" s="17">
        <f t="shared" si="965"/>
        <v>8511</v>
      </c>
      <c r="O82" s="17">
        <f t="shared" si="965"/>
        <v>8131</v>
      </c>
      <c r="P82" s="17">
        <f t="shared" si="965"/>
        <v>8571</v>
      </c>
      <c r="Q82" s="17">
        <f t="shared" si="965"/>
        <v>8571</v>
      </c>
      <c r="R82" s="319">
        <f t="shared" ref="R82" si="966">SUM(F82:Q82)</f>
        <v>103584.8</v>
      </c>
      <c r="S82" s="17">
        <f t="shared" ref="S82:AD82" si="967">S72-S80</f>
        <v>7473</v>
      </c>
      <c r="T82" s="17">
        <f t="shared" si="967"/>
        <v>8563</v>
      </c>
      <c r="U82" s="17">
        <f t="shared" si="967"/>
        <v>8643</v>
      </c>
      <c r="V82" s="17">
        <f t="shared" si="967"/>
        <v>8959</v>
      </c>
      <c r="W82" s="17">
        <f t="shared" si="967"/>
        <v>8959</v>
      </c>
      <c r="X82" s="17">
        <f t="shared" si="967"/>
        <v>8959</v>
      </c>
      <c r="Y82" s="17">
        <f t="shared" si="967"/>
        <v>8959</v>
      </c>
      <c r="Z82" s="17">
        <f t="shared" si="967"/>
        <v>8959</v>
      </c>
      <c r="AA82" s="17">
        <f t="shared" si="967"/>
        <v>8959</v>
      </c>
      <c r="AB82" s="17">
        <f t="shared" si="967"/>
        <v>8959</v>
      </c>
      <c r="AC82" s="17">
        <f t="shared" si="967"/>
        <v>8959</v>
      </c>
      <c r="AD82" s="17">
        <f t="shared" si="967"/>
        <v>8959</v>
      </c>
      <c r="AE82" s="319">
        <f t="shared" ref="AE82" si="968">SUM(S82:AD82)</f>
        <v>105310</v>
      </c>
      <c r="AF82" s="17">
        <f t="shared" ref="AF82:AQ82" si="969">AF72-AF80</f>
        <v>8447</v>
      </c>
      <c r="AG82" s="17">
        <f t="shared" si="969"/>
        <v>8772</v>
      </c>
      <c r="AH82" s="17">
        <f t="shared" si="969"/>
        <v>8852</v>
      </c>
      <c r="AI82" s="17">
        <f t="shared" si="969"/>
        <v>8852</v>
      </c>
      <c r="AJ82" s="17">
        <f t="shared" si="969"/>
        <v>8852</v>
      </c>
      <c r="AK82" s="17">
        <f t="shared" si="969"/>
        <v>8852</v>
      </c>
      <c r="AL82" s="17">
        <f t="shared" si="969"/>
        <v>8852</v>
      </c>
      <c r="AM82" s="17">
        <f t="shared" si="969"/>
        <v>8852</v>
      </c>
      <c r="AN82" s="17">
        <f t="shared" si="969"/>
        <v>8852</v>
      </c>
      <c r="AO82" s="17">
        <f t="shared" si="969"/>
        <v>8852</v>
      </c>
      <c r="AP82" s="17">
        <f t="shared" si="969"/>
        <v>8852</v>
      </c>
      <c r="AQ82" s="17">
        <f t="shared" si="969"/>
        <v>8852</v>
      </c>
      <c r="AR82" s="319">
        <f t="shared" ref="AR82" si="970">SUM(AF82:AQ82)</f>
        <v>105739</v>
      </c>
      <c r="AS82" s="17">
        <f t="shared" ref="AS82:BD82" si="971">AS72-AS80</f>
        <v>9239</v>
      </c>
      <c r="AT82" s="17">
        <f t="shared" si="971"/>
        <v>9564</v>
      </c>
      <c r="AU82" s="17">
        <f t="shared" si="971"/>
        <v>9644</v>
      </c>
      <c r="AV82" s="17">
        <f t="shared" si="971"/>
        <v>9644</v>
      </c>
      <c r="AW82" s="17">
        <f t="shared" si="971"/>
        <v>9644</v>
      </c>
      <c r="AX82" s="17">
        <f t="shared" si="971"/>
        <v>9644</v>
      </c>
      <c r="AY82" s="17">
        <f t="shared" si="971"/>
        <v>9644</v>
      </c>
      <c r="AZ82" s="17">
        <f t="shared" si="971"/>
        <v>9644</v>
      </c>
      <c r="BA82" s="17">
        <f t="shared" si="971"/>
        <v>9644</v>
      </c>
      <c r="BB82" s="17">
        <f t="shared" si="971"/>
        <v>9644</v>
      </c>
      <c r="BC82" s="17">
        <f t="shared" si="971"/>
        <v>9644</v>
      </c>
      <c r="BD82" s="17">
        <f t="shared" si="971"/>
        <v>9644</v>
      </c>
      <c r="BE82" s="319">
        <f t="shared" ref="BE82" si="972">SUM(AS82:BD82)</f>
        <v>115243</v>
      </c>
      <c r="BF82" s="17">
        <f t="shared" ref="BF82:BQ82" si="973">BF72-BF80</f>
        <v>9239</v>
      </c>
      <c r="BG82" s="17">
        <f t="shared" si="973"/>
        <v>9564</v>
      </c>
      <c r="BH82" s="17">
        <f t="shared" si="973"/>
        <v>9644</v>
      </c>
      <c r="BI82" s="17">
        <f t="shared" si="973"/>
        <v>9644</v>
      </c>
      <c r="BJ82" s="17">
        <f t="shared" si="973"/>
        <v>9644</v>
      </c>
      <c r="BK82" s="17">
        <f t="shared" si="973"/>
        <v>9644</v>
      </c>
      <c r="BL82" s="17">
        <f t="shared" si="973"/>
        <v>9644</v>
      </c>
      <c r="BM82" s="17">
        <f t="shared" si="973"/>
        <v>9644</v>
      </c>
      <c r="BN82" s="17">
        <f t="shared" si="973"/>
        <v>9644</v>
      </c>
      <c r="BO82" s="17">
        <f t="shared" si="973"/>
        <v>9644</v>
      </c>
      <c r="BP82" s="17">
        <f t="shared" si="973"/>
        <v>9644</v>
      </c>
      <c r="BQ82" s="17">
        <f t="shared" si="973"/>
        <v>9644</v>
      </c>
      <c r="BR82" s="319">
        <f t="shared" ref="BR82" si="974">SUM(BF82:BQ82)</f>
        <v>115243</v>
      </c>
      <c r="BS82" s="17">
        <f t="shared" ref="BS82:CD82" si="975">BS72-BS80</f>
        <v>9239</v>
      </c>
      <c r="BT82" s="17">
        <f t="shared" si="975"/>
        <v>9564</v>
      </c>
      <c r="BU82" s="17">
        <f t="shared" si="975"/>
        <v>9644</v>
      </c>
      <c r="BV82" s="17">
        <f t="shared" si="975"/>
        <v>9644</v>
      </c>
      <c r="BW82" s="17">
        <f t="shared" si="975"/>
        <v>9644</v>
      </c>
      <c r="BX82" s="17">
        <f t="shared" si="975"/>
        <v>9644</v>
      </c>
      <c r="BY82" s="17">
        <f t="shared" si="975"/>
        <v>9644</v>
      </c>
      <c r="BZ82" s="17">
        <f t="shared" si="975"/>
        <v>9644</v>
      </c>
      <c r="CA82" s="17">
        <f t="shared" si="975"/>
        <v>9644</v>
      </c>
      <c r="CB82" s="17">
        <f t="shared" si="975"/>
        <v>9644</v>
      </c>
      <c r="CC82" s="17">
        <f t="shared" si="975"/>
        <v>9644</v>
      </c>
      <c r="CD82" s="17">
        <f t="shared" si="975"/>
        <v>9644</v>
      </c>
      <c r="CE82" s="319">
        <f t="shared" ref="CE82" si="976">SUM(BS82:CD82)</f>
        <v>115243</v>
      </c>
      <c r="CF82" s="17">
        <f t="shared" ref="CF82:CQ82" si="977">CF72-CF80</f>
        <v>9239</v>
      </c>
      <c r="CG82" s="17">
        <f t="shared" si="977"/>
        <v>9564</v>
      </c>
      <c r="CH82" s="17">
        <f t="shared" si="977"/>
        <v>9644</v>
      </c>
      <c r="CI82" s="17">
        <f t="shared" si="977"/>
        <v>9644</v>
      </c>
      <c r="CJ82" s="17">
        <f t="shared" si="977"/>
        <v>9644</v>
      </c>
      <c r="CK82" s="17">
        <f t="shared" si="977"/>
        <v>9644</v>
      </c>
      <c r="CL82" s="17">
        <f t="shared" si="977"/>
        <v>9644</v>
      </c>
      <c r="CM82" s="17">
        <f t="shared" si="977"/>
        <v>9644</v>
      </c>
      <c r="CN82" s="17">
        <f t="shared" si="977"/>
        <v>9644</v>
      </c>
      <c r="CO82" s="17">
        <f t="shared" si="977"/>
        <v>9644</v>
      </c>
      <c r="CP82" s="17">
        <f t="shared" si="977"/>
        <v>9644</v>
      </c>
      <c r="CQ82" s="17">
        <f t="shared" si="977"/>
        <v>9644</v>
      </c>
      <c r="CR82" s="319">
        <f t="shared" ref="CR82" si="978">SUM(CF82:CQ82)</f>
        <v>115243</v>
      </c>
      <c r="CS82" s="17">
        <f t="shared" ref="CS82:DD82" si="979">CS72-CS80</f>
        <v>9239</v>
      </c>
      <c r="CT82" s="17">
        <f t="shared" si="979"/>
        <v>9564</v>
      </c>
      <c r="CU82" s="17">
        <f t="shared" si="979"/>
        <v>9644</v>
      </c>
      <c r="CV82" s="17">
        <f t="shared" si="979"/>
        <v>9644</v>
      </c>
      <c r="CW82" s="17">
        <f t="shared" si="979"/>
        <v>9644</v>
      </c>
      <c r="CX82" s="17">
        <f t="shared" si="979"/>
        <v>9644</v>
      </c>
      <c r="CY82" s="17">
        <f t="shared" si="979"/>
        <v>9644</v>
      </c>
      <c r="CZ82" s="17">
        <f t="shared" si="979"/>
        <v>9644</v>
      </c>
      <c r="DA82" s="17">
        <f t="shared" si="979"/>
        <v>9644</v>
      </c>
      <c r="DB82" s="17">
        <f t="shared" si="979"/>
        <v>9644</v>
      </c>
      <c r="DC82" s="17">
        <f t="shared" si="979"/>
        <v>9644</v>
      </c>
      <c r="DD82" s="17">
        <f t="shared" si="979"/>
        <v>9644</v>
      </c>
      <c r="DE82" s="319">
        <f t="shared" ref="DE82" si="980">SUM(CS82:DD82)</f>
        <v>115243</v>
      </c>
      <c r="DF82" s="17">
        <f t="shared" ref="DF82:DQ82" si="981">DF72-DF80</f>
        <v>9239</v>
      </c>
      <c r="DG82" s="17">
        <f t="shared" si="981"/>
        <v>9564</v>
      </c>
      <c r="DH82" s="17">
        <f t="shared" si="981"/>
        <v>9644</v>
      </c>
      <c r="DI82" s="17">
        <f t="shared" si="981"/>
        <v>9644</v>
      </c>
      <c r="DJ82" s="17">
        <f t="shared" si="981"/>
        <v>9644</v>
      </c>
      <c r="DK82" s="17">
        <f t="shared" si="981"/>
        <v>9644</v>
      </c>
      <c r="DL82" s="17">
        <f t="shared" si="981"/>
        <v>9644</v>
      </c>
      <c r="DM82" s="17">
        <f t="shared" si="981"/>
        <v>9644</v>
      </c>
      <c r="DN82" s="17">
        <f t="shared" si="981"/>
        <v>9644</v>
      </c>
      <c r="DO82" s="17">
        <f t="shared" si="981"/>
        <v>9644</v>
      </c>
      <c r="DP82" s="17">
        <f t="shared" si="981"/>
        <v>9644</v>
      </c>
      <c r="DQ82" s="17">
        <f t="shared" si="981"/>
        <v>9644</v>
      </c>
      <c r="DR82" s="319">
        <f t="shared" ref="DR82" si="982">SUM(DF82:DQ82)</f>
        <v>115243</v>
      </c>
      <c r="DS82" s="17">
        <f t="shared" ref="DS82:ED82" si="983">DS72-DS80</f>
        <v>9239</v>
      </c>
      <c r="DT82" s="17">
        <f t="shared" si="983"/>
        <v>9564</v>
      </c>
      <c r="DU82" s="17">
        <f t="shared" si="983"/>
        <v>9644</v>
      </c>
      <c r="DV82" s="17">
        <f t="shared" si="983"/>
        <v>9644</v>
      </c>
      <c r="DW82" s="17">
        <f t="shared" si="983"/>
        <v>9644</v>
      </c>
      <c r="DX82" s="17">
        <f t="shared" si="983"/>
        <v>9644</v>
      </c>
      <c r="DY82" s="17">
        <f t="shared" si="983"/>
        <v>9644</v>
      </c>
      <c r="DZ82" s="17">
        <f t="shared" si="983"/>
        <v>9644</v>
      </c>
      <c r="EA82" s="17">
        <f t="shared" si="983"/>
        <v>9644</v>
      </c>
      <c r="EB82" s="17">
        <f t="shared" si="983"/>
        <v>9644</v>
      </c>
      <c r="EC82" s="17">
        <f t="shared" si="983"/>
        <v>9644</v>
      </c>
      <c r="ED82" s="17">
        <f t="shared" si="983"/>
        <v>9644</v>
      </c>
      <c r="EE82" s="391">
        <f t="shared" ref="EE82" si="984">SUM(DS82:ED82)</f>
        <v>115243</v>
      </c>
    </row>
    <row r="83" spans="1:148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1:148" ht="12" x14ac:dyDescent="0.2">
      <c r="C84" s="365"/>
      <c r="D84" s="3" t="s">
        <v>62</v>
      </c>
      <c r="E84" s="23"/>
      <c r="F84" s="49">
        <f t="shared" ref="F84:Q84" si="985">SUM(F76:F82)</f>
        <v>28388.400000000001</v>
      </c>
      <c r="G84" s="17">
        <f t="shared" si="985"/>
        <v>28042</v>
      </c>
      <c r="H84" s="17">
        <f t="shared" si="985"/>
        <v>27742</v>
      </c>
      <c r="I84" s="17">
        <f t="shared" si="985"/>
        <v>28888.400000000001</v>
      </c>
      <c r="J84" s="17">
        <f t="shared" si="985"/>
        <v>28542</v>
      </c>
      <c r="K84" s="17">
        <f t="shared" si="985"/>
        <v>27882</v>
      </c>
      <c r="L84" s="17">
        <f t="shared" si="985"/>
        <v>27882</v>
      </c>
      <c r="M84" s="17">
        <f t="shared" si="985"/>
        <v>27882</v>
      </c>
      <c r="N84" s="17">
        <f t="shared" si="985"/>
        <v>27942</v>
      </c>
      <c r="O84" s="17">
        <f t="shared" si="985"/>
        <v>27562</v>
      </c>
      <c r="P84" s="17">
        <f t="shared" si="985"/>
        <v>28002</v>
      </c>
      <c r="Q84" s="17">
        <f t="shared" si="985"/>
        <v>28002</v>
      </c>
      <c r="R84" s="319">
        <f>SUM(F84:Q84)</f>
        <v>336756.8</v>
      </c>
      <c r="S84" s="17">
        <f t="shared" ref="S84:AD84" si="986">SUM(S76:S82)</f>
        <v>29474</v>
      </c>
      <c r="T84" s="17">
        <f t="shared" si="986"/>
        <v>25974</v>
      </c>
      <c r="U84" s="17">
        <f t="shared" si="986"/>
        <v>33880</v>
      </c>
      <c r="V84" s="17">
        <f t="shared" si="986"/>
        <v>24474</v>
      </c>
      <c r="W84" s="17">
        <f t="shared" si="986"/>
        <v>24474</v>
      </c>
      <c r="X84" s="17">
        <f t="shared" si="986"/>
        <v>24474</v>
      </c>
      <c r="Y84" s="17">
        <f t="shared" si="986"/>
        <v>24474</v>
      </c>
      <c r="Z84" s="17">
        <f t="shared" si="986"/>
        <v>24474</v>
      </c>
      <c r="AA84" s="17">
        <f t="shared" si="986"/>
        <v>24474</v>
      </c>
      <c r="AB84" s="17">
        <f t="shared" si="986"/>
        <v>24474</v>
      </c>
      <c r="AC84" s="17">
        <f t="shared" si="986"/>
        <v>24474</v>
      </c>
      <c r="AD84" s="17">
        <f t="shared" si="986"/>
        <v>24474</v>
      </c>
      <c r="AE84" s="319">
        <f t="shared" ref="AE84" si="987">SUM(S84:AD84)</f>
        <v>309594</v>
      </c>
      <c r="AF84" s="17">
        <f t="shared" ref="AF84:AQ84" si="988">SUM(AF76:AF82)</f>
        <v>24604</v>
      </c>
      <c r="AG84" s="17">
        <f t="shared" si="988"/>
        <v>24929</v>
      </c>
      <c r="AH84" s="17">
        <f t="shared" si="988"/>
        <v>32835</v>
      </c>
      <c r="AI84" s="17">
        <f t="shared" si="988"/>
        <v>25009</v>
      </c>
      <c r="AJ84" s="17">
        <f t="shared" si="988"/>
        <v>25009</v>
      </c>
      <c r="AK84" s="17">
        <f t="shared" si="988"/>
        <v>25009</v>
      </c>
      <c r="AL84" s="17">
        <f t="shared" si="988"/>
        <v>25009</v>
      </c>
      <c r="AM84" s="17">
        <f t="shared" si="988"/>
        <v>25009</v>
      </c>
      <c r="AN84" s="17">
        <f t="shared" si="988"/>
        <v>25009</v>
      </c>
      <c r="AO84" s="17">
        <f t="shared" si="988"/>
        <v>25009</v>
      </c>
      <c r="AP84" s="17">
        <f t="shared" si="988"/>
        <v>25009</v>
      </c>
      <c r="AQ84" s="17">
        <f t="shared" si="988"/>
        <v>25009</v>
      </c>
      <c r="AR84" s="319">
        <f t="shared" ref="AR84" si="989">SUM(AF84:AQ84)</f>
        <v>307449</v>
      </c>
      <c r="AS84" s="17">
        <f t="shared" ref="AS84:BD84" si="990">SUM(AS76:AS82)</f>
        <v>20644</v>
      </c>
      <c r="AT84" s="17">
        <f t="shared" si="990"/>
        <v>20969</v>
      </c>
      <c r="AU84" s="17">
        <f t="shared" si="990"/>
        <v>28875</v>
      </c>
      <c r="AV84" s="17">
        <f t="shared" si="990"/>
        <v>21049</v>
      </c>
      <c r="AW84" s="17">
        <f t="shared" si="990"/>
        <v>21049</v>
      </c>
      <c r="AX84" s="17">
        <f t="shared" si="990"/>
        <v>21049</v>
      </c>
      <c r="AY84" s="17">
        <f t="shared" si="990"/>
        <v>21049</v>
      </c>
      <c r="AZ84" s="17">
        <f t="shared" si="990"/>
        <v>21049</v>
      </c>
      <c r="BA84" s="17">
        <f t="shared" si="990"/>
        <v>21049</v>
      </c>
      <c r="BB84" s="17">
        <f t="shared" si="990"/>
        <v>21049</v>
      </c>
      <c r="BC84" s="17">
        <f t="shared" si="990"/>
        <v>21049</v>
      </c>
      <c r="BD84" s="17">
        <f t="shared" si="990"/>
        <v>21049</v>
      </c>
      <c r="BE84" s="319">
        <f t="shared" ref="BE84" si="991">SUM(AS84:BD84)</f>
        <v>259929</v>
      </c>
      <c r="BF84" s="17">
        <f t="shared" ref="BF84:BQ84" si="992">SUM(BF76:BF82)</f>
        <v>20644</v>
      </c>
      <c r="BG84" s="17">
        <f t="shared" si="992"/>
        <v>20969</v>
      </c>
      <c r="BH84" s="17">
        <f t="shared" si="992"/>
        <v>28875</v>
      </c>
      <c r="BI84" s="17">
        <f t="shared" si="992"/>
        <v>21049</v>
      </c>
      <c r="BJ84" s="17">
        <f t="shared" si="992"/>
        <v>21049</v>
      </c>
      <c r="BK84" s="17">
        <f t="shared" si="992"/>
        <v>21049</v>
      </c>
      <c r="BL84" s="17">
        <f t="shared" si="992"/>
        <v>21049</v>
      </c>
      <c r="BM84" s="17">
        <f t="shared" si="992"/>
        <v>21049</v>
      </c>
      <c r="BN84" s="17">
        <f t="shared" si="992"/>
        <v>21049</v>
      </c>
      <c r="BO84" s="17">
        <f t="shared" si="992"/>
        <v>21049</v>
      </c>
      <c r="BP84" s="17">
        <f t="shared" si="992"/>
        <v>21049</v>
      </c>
      <c r="BQ84" s="17">
        <f t="shared" si="992"/>
        <v>21049</v>
      </c>
      <c r="BR84" s="319">
        <f t="shared" ref="BR84" si="993">SUM(BF84:BQ84)</f>
        <v>259929</v>
      </c>
      <c r="BS84" s="17">
        <f t="shared" ref="BS84:CD84" si="994">SUM(BS76:BS82)</f>
        <v>20644</v>
      </c>
      <c r="BT84" s="17">
        <f t="shared" si="994"/>
        <v>20969</v>
      </c>
      <c r="BU84" s="17">
        <f t="shared" si="994"/>
        <v>28875</v>
      </c>
      <c r="BV84" s="17">
        <f t="shared" si="994"/>
        <v>21049</v>
      </c>
      <c r="BW84" s="17">
        <f t="shared" si="994"/>
        <v>21049</v>
      </c>
      <c r="BX84" s="17">
        <f t="shared" si="994"/>
        <v>21049</v>
      </c>
      <c r="BY84" s="17">
        <f t="shared" si="994"/>
        <v>21049</v>
      </c>
      <c r="BZ84" s="17">
        <f t="shared" si="994"/>
        <v>21049</v>
      </c>
      <c r="CA84" s="17">
        <f t="shared" si="994"/>
        <v>21049</v>
      </c>
      <c r="CB84" s="17">
        <f t="shared" si="994"/>
        <v>21049</v>
      </c>
      <c r="CC84" s="17">
        <f t="shared" si="994"/>
        <v>21049</v>
      </c>
      <c r="CD84" s="17">
        <f t="shared" si="994"/>
        <v>21049</v>
      </c>
      <c r="CE84" s="319">
        <f t="shared" ref="CE84" si="995">SUM(BS84:CD84)</f>
        <v>259929</v>
      </c>
      <c r="CF84" s="17">
        <f t="shared" ref="CF84:CQ84" si="996">SUM(CF76:CF82)</f>
        <v>20644</v>
      </c>
      <c r="CG84" s="17">
        <f t="shared" si="996"/>
        <v>20969</v>
      </c>
      <c r="CH84" s="17">
        <f t="shared" si="996"/>
        <v>28875</v>
      </c>
      <c r="CI84" s="17">
        <f t="shared" si="996"/>
        <v>21049</v>
      </c>
      <c r="CJ84" s="17">
        <f t="shared" si="996"/>
        <v>21049</v>
      </c>
      <c r="CK84" s="17">
        <f t="shared" si="996"/>
        <v>21049</v>
      </c>
      <c r="CL84" s="17">
        <f t="shared" si="996"/>
        <v>21049</v>
      </c>
      <c r="CM84" s="17">
        <f t="shared" si="996"/>
        <v>21049</v>
      </c>
      <c r="CN84" s="17">
        <f t="shared" si="996"/>
        <v>21049</v>
      </c>
      <c r="CO84" s="17">
        <f t="shared" si="996"/>
        <v>21049</v>
      </c>
      <c r="CP84" s="17">
        <f t="shared" si="996"/>
        <v>21049</v>
      </c>
      <c r="CQ84" s="17">
        <f t="shared" si="996"/>
        <v>21049</v>
      </c>
      <c r="CR84" s="319">
        <f t="shared" ref="CR84" si="997">SUM(CF84:CQ84)</f>
        <v>259929</v>
      </c>
      <c r="CS84" s="17">
        <f t="shared" ref="CS84:DD84" si="998">SUM(CS76:CS82)</f>
        <v>20644</v>
      </c>
      <c r="CT84" s="17">
        <f t="shared" si="998"/>
        <v>20969</v>
      </c>
      <c r="CU84" s="17">
        <f t="shared" si="998"/>
        <v>28875</v>
      </c>
      <c r="CV84" s="17">
        <f t="shared" si="998"/>
        <v>21049</v>
      </c>
      <c r="CW84" s="17">
        <f t="shared" si="998"/>
        <v>21049</v>
      </c>
      <c r="CX84" s="17">
        <f t="shared" si="998"/>
        <v>21049</v>
      </c>
      <c r="CY84" s="17">
        <f t="shared" si="998"/>
        <v>21049</v>
      </c>
      <c r="CZ84" s="17">
        <f t="shared" si="998"/>
        <v>21049</v>
      </c>
      <c r="DA84" s="17">
        <f t="shared" si="998"/>
        <v>21049</v>
      </c>
      <c r="DB84" s="17">
        <f t="shared" si="998"/>
        <v>21049</v>
      </c>
      <c r="DC84" s="17">
        <f t="shared" si="998"/>
        <v>21049</v>
      </c>
      <c r="DD84" s="17">
        <f t="shared" si="998"/>
        <v>21049</v>
      </c>
      <c r="DE84" s="319">
        <f t="shared" ref="DE84" si="999">SUM(CS84:DD84)</f>
        <v>259929</v>
      </c>
      <c r="DF84" s="17">
        <f t="shared" ref="DF84:DQ84" si="1000">SUM(DF76:DF82)</f>
        <v>20644</v>
      </c>
      <c r="DG84" s="17">
        <f t="shared" si="1000"/>
        <v>20969</v>
      </c>
      <c r="DH84" s="17">
        <f t="shared" si="1000"/>
        <v>28875</v>
      </c>
      <c r="DI84" s="17">
        <f t="shared" si="1000"/>
        <v>21049</v>
      </c>
      <c r="DJ84" s="17">
        <f t="shared" si="1000"/>
        <v>21049</v>
      </c>
      <c r="DK84" s="17">
        <f t="shared" si="1000"/>
        <v>21049</v>
      </c>
      <c r="DL84" s="17">
        <f t="shared" si="1000"/>
        <v>21049</v>
      </c>
      <c r="DM84" s="17">
        <f t="shared" si="1000"/>
        <v>21049</v>
      </c>
      <c r="DN84" s="17">
        <f t="shared" si="1000"/>
        <v>21049</v>
      </c>
      <c r="DO84" s="17">
        <f t="shared" si="1000"/>
        <v>21049</v>
      </c>
      <c r="DP84" s="17">
        <f t="shared" si="1000"/>
        <v>21049</v>
      </c>
      <c r="DQ84" s="17">
        <f t="shared" si="1000"/>
        <v>21049</v>
      </c>
      <c r="DR84" s="319">
        <f t="shared" ref="DR84" si="1001">SUM(DF84:DQ84)</f>
        <v>259929</v>
      </c>
      <c r="DS84" s="17">
        <f t="shared" ref="DS84:ED84" si="1002">SUM(DS76:DS82)</f>
        <v>20644</v>
      </c>
      <c r="DT84" s="17">
        <f t="shared" si="1002"/>
        <v>20969</v>
      </c>
      <c r="DU84" s="17">
        <f t="shared" si="1002"/>
        <v>28875</v>
      </c>
      <c r="DV84" s="17">
        <f t="shared" si="1002"/>
        <v>21049</v>
      </c>
      <c r="DW84" s="17">
        <f t="shared" si="1002"/>
        <v>21049</v>
      </c>
      <c r="DX84" s="17">
        <f t="shared" si="1002"/>
        <v>21049</v>
      </c>
      <c r="DY84" s="17">
        <f t="shared" si="1002"/>
        <v>21049</v>
      </c>
      <c r="DZ84" s="17">
        <f t="shared" si="1002"/>
        <v>21049</v>
      </c>
      <c r="EA84" s="17">
        <f t="shared" si="1002"/>
        <v>21049</v>
      </c>
      <c r="EB84" s="17">
        <f t="shared" si="1002"/>
        <v>21049</v>
      </c>
      <c r="EC84" s="17">
        <f t="shared" si="1002"/>
        <v>21049</v>
      </c>
      <c r="ED84" s="17">
        <f t="shared" si="1002"/>
        <v>21049</v>
      </c>
      <c r="EE84" s="391">
        <f t="shared" ref="EE84" si="1003">SUM(DS84:ED84)</f>
        <v>259929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</row>
    <row r="85" spans="1:148" ht="12" x14ac:dyDescent="0.2">
      <c r="C85" s="365" t="str">
        <f t="shared" si="964"/>
        <v/>
      </c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</row>
    <row r="86" spans="1:148" ht="12" x14ac:dyDescent="0.2">
      <c r="C86" s="365"/>
      <c r="D86" s="3" t="s">
        <v>63</v>
      </c>
      <c r="E86" s="23"/>
      <c r="F86" s="17">
        <f t="shared" ref="F86:Q86" si="1004">SUM(F71:F72)-F84</f>
        <v>39641.999999999993</v>
      </c>
      <c r="G86" s="17">
        <f t="shared" si="1004"/>
        <v>37910</v>
      </c>
      <c r="H86" s="17">
        <f t="shared" si="1004"/>
        <v>36410</v>
      </c>
      <c r="I86" s="17">
        <f t="shared" si="1004"/>
        <v>42141.999999999993</v>
      </c>
      <c r="J86" s="17">
        <f t="shared" si="1004"/>
        <v>40410</v>
      </c>
      <c r="K86" s="17">
        <f t="shared" si="1004"/>
        <v>37110</v>
      </c>
      <c r="L86" s="17">
        <f t="shared" si="1004"/>
        <v>37110</v>
      </c>
      <c r="M86" s="17">
        <f t="shared" si="1004"/>
        <v>37110</v>
      </c>
      <c r="N86" s="17">
        <f t="shared" si="1004"/>
        <v>37410</v>
      </c>
      <c r="O86" s="17">
        <f t="shared" si="1004"/>
        <v>35510</v>
      </c>
      <c r="P86" s="17">
        <f t="shared" si="1004"/>
        <v>37710</v>
      </c>
      <c r="Q86" s="17">
        <f t="shared" si="1004"/>
        <v>37710</v>
      </c>
      <c r="R86" s="319">
        <f t="shared" ref="R86" si="1005">SUM(F86:Q86)</f>
        <v>456184</v>
      </c>
      <c r="S86" s="17">
        <f t="shared" ref="S86:AD86" si="1006">SUM(S71:S72)-S84</f>
        <v>33598</v>
      </c>
      <c r="T86" s="17">
        <f t="shared" si="1006"/>
        <v>39048</v>
      </c>
      <c r="U86" s="17">
        <f t="shared" si="1006"/>
        <v>31622</v>
      </c>
      <c r="V86" s="17">
        <f t="shared" si="1006"/>
        <v>41028</v>
      </c>
      <c r="W86" s="17">
        <f t="shared" si="1006"/>
        <v>41028</v>
      </c>
      <c r="X86" s="17">
        <f t="shared" si="1006"/>
        <v>41028</v>
      </c>
      <c r="Y86" s="17">
        <f t="shared" si="1006"/>
        <v>41028</v>
      </c>
      <c r="Z86" s="17">
        <f t="shared" si="1006"/>
        <v>41028</v>
      </c>
      <c r="AA86" s="17">
        <f t="shared" si="1006"/>
        <v>41028</v>
      </c>
      <c r="AB86" s="17">
        <f t="shared" si="1006"/>
        <v>41028</v>
      </c>
      <c r="AC86" s="17">
        <f t="shared" si="1006"/>
        <v>41028</v>
      </c>
      <c r="AD86" s="17">
        <f t="shared" si="1006"/>
        <v>41028</v>
      </c>
      <c r="AE86" s="319">
        <f t="shared" ref="AE86" si="1007">SUM(S86:AD86)</f>
        <v>473520</v>
      </c>
      <c r="AF86" s="17">
        <f t="shared" ref="AF86:AQ86" si="1008">SUM(AF71:AF72)-AF84</f>
        <v>38468</v>
      </c>
      <c r="AG86" s="17">
        <f t="shared" si="1008"/>
        <v>40093</v>
      </c>
      <c r="AH86" s="17">
        <f t="shared" si="1008"/>
        <v>32667</v>
      </c>
      <c r="AI86" s="17">
        <f t="shared" si="1008"/>
        <v>40493</v>
      </c>
      <c r="AJ86" s="17">
        <f t="shared" si="1008"/>
        <v>40493</v>
      </c>
      <c r="AK86" s="17">
        <f t="shared" si="1008"/>
        <v>40493</v>
      </c>
      <c r="AL86" s="17">
        <f t="shared" si="1008"/>
        <v>40493</v>
      </c>
      <c r="AM86" s="17">
        <f t="shared" si="1008"/>
        <v>40493</v>
      </c>
      <c r="AN86" s="17">
        <f t="shared" si="1008"/>
        <v>40493</v>
      </c>
      <c r="AO86" s="17">
        <f t="shared" si="1008"/>
        <v>40493</v>
      </c>
      <c r="AP86" s="17">
        <f t="shared" si="1008"/>
        <v>40493</v>
      </c>
      <c r="AQ86" s="17">
        <f t="shared" si="1008"/>
        <v>40493</v>
      </c>
      <c r="AR86" s="319">
        <f t="shared" ref="AR86" si="1009">SUM(AF86:AQ86)</f>
        <v>475665</v>
      </c>
      <c r="AS86" s="17">
        <f t="shared" ref="AS86:BD86" si="1010">SUM(AS71:AS72)-AS84</f>
        <v>42428</v>
      </c>
      <c r="AT86" s="17">
        <f t="shared" si="1010"/>
        <v>44053</v>
      </c>
      <c r="AU86" s="17">
        <f t="shared" si="1010"/>
        <v>36627</v>
      </c>
      <c r="AV86" s="17">
        <f t="shared" si="1010"/>
        <v>44453</v>
      </c>
      <c r="AW86" s="17">
        <f t="shared" si="1010"/>
        <v>44453</v>
      </c>
      <c r="AX86" s="17">
        <f t="shared" si="1010"/>
        <v>44453</v>
      </c>
      <c r="AY86" s="17">
        <f t="shared" si="1010"/>
        <v>44453</v>
      </c>
      <c r="AZ86" s="17">
        <f t="shared" si="1010"/>
        <v>44453</v>
      </c>
      <c r="BA86" s="17">
        <f t="shared" si="1010"/>
        <v>44453</v>
      </c>
      <c r="BB86" s="17">
        <f t="shared" si="1010"/>
        <v>44453</v>
      </c>
      <c r="BC86" s="17">
        <f t="shared" si="1010"/>
        <v>44453</v>
      </c>
      <c r="BD86" s="17">
        <f t="shared" si="1010"/>
        <v>44453</v>
      </c>
      <c r="BE86" s="319">
        <f t="shared" ref="BE86" si="1011">SUM(AS86:BD86)</f>
        <v>523185</v>
      </c>
      <c r="BF86" s="17">
        <f t="shared" ref="BF86:BQ86" si="1012">SUM(BF71:BF72)-BF84</f>
        <v>42428</v>
      </c>
      <c r="BG86" s="17">
        <f t="shared" si="1012"/>
        <v>44053</v>
      </c>
      <c r="BH86" s="17">
        <f t="shared" si="1012"/>
        <v>36627</v>
      </c>
      <c r="BI86" s="17">
        <f t="shared" si="1012"/>
        <v>44453</v>
      </c>
      <c r="BJ86" s="17">
        <f t="shared" si="1012"/>
        <v>44453</v>
      </c>
      <c r="BK86" s="17">
        <f t="shared" si="1012"/>
        <v>44453</v>
      </c>
      <c r="BL86" s="17">
        <f t="shared" si="1012"/>
        <v>44453</v>
      </c>
      <c r="BM86" s="17">
        <f t="shared" si="1012"/>
        <v>44453</v>
      </c>
      <c r="BN86" s="17">
        <f t="shared" si="1012"/>
        <v>44453</v>
      </c>
      <c r="BO86" s="17">
        <f t="shared" si="1012"/>
        <v>44453</v>
      </c>
      <c r="BP86" s="17">
        <f t="shared" si="1012"/>
        <v>44453</v>
      </c>
      <c r="BQ86" s="17">
        <f t="shared" si="1012"/>
        <v>44453</v>
      </c>
      <c r="BR86" s="319">
        <f t="shared" ref="BR86" si="1013">SUM(BF86:BQ86)</f>
        <v>523185</v>
      </c>
      <c r="BS86" s="17">
        <f t="shared" ref="BS86:CD86" si="1014">SUM(BS71:BS72)-BS84</f>
        <v>42428</v>
      </c>
      <c r="BT86" s="17">
        <f t="shared" si="1014"/>
        <v>44053</v>
      </c>
      <c r="BU86" s="17">
        <f t="shared" si="1014"/>
        <v>36627</v>
      </c>
      <c r="BV86" s="17">
        <f t="shared" si="1014"/>
        <v>44453</v>
      </c>
      <c r="BW86" s="17">
        <f t="shared" si="1014"/>
        <v>44453</v>
      </c>
      <c r="BX86" s="17">
        <f t="shared" si="1014"/>
        <v>44453</v>
      </c>
      <c r="BY86" s="17">
        <f t="shared" si="1014"/>
        <v>44453</v>
      </c>
      <c r="BZ86" s="17">
        <f t="shared" si="1014"/>
        <v>44453</v>
      </c>
      <c r="CA86" s="17">
        <f t="shared" si="1014"/>
        <v>44453</v>
      </c>
      <c r="CB86" s="17">
        <f t="shared" si="1014"/>
        <v>44453</v>
      </c>
      <c r="CC86" s="17">
        <f t="shared" si="1014"/>
        <v>44453</v>
      </c>
      <c r="CD86" s="17">
        <f t="shared" si="1014"/>
        <v>44453</v>
      </c>
      <c r="CE86" s="319">
        <f t="shared" ref="CE86" si="1015">SUM(BS86:CD86)</f>
        <v>523185</v>
      </c>
      <c r="CF86" s="17">
        <f t="shared" ref="CF86:CQ86" si="1016">SUM(CF71:CF72)-CF84</f>
        <v>42428</v>
      </c>
      <c r="CG86" s="17">
        <f t="shared" si="1016"/>
        <v>44053</v>
      </c>
      <c r="CH86" s="17">
        <f t="shared" si="1016"/>
        <v>36627</v>
      </c>
      <c r="CI86" s="17">
        <f t="shared" si="1016"/>
        <v>44453</v>
      </c>
      <c r="CJ86" s="17">
        <f t="shared" si="1016"/>
        <v>44453</v>
      </c>
      <c r="CK86" s="17">
        <f t="shared" si="1016"/>
        <v>44453</v>
      </c>
      <c r="CL86" s="17">
        <f t="shared" si="1016"/>
        <v>44453</v>
      </c>
      <c r="CM86" s="17">
        <f t="shared" si="1016"/>
        <v>44453</v>
      </c>
      <c r="CN86" s="17">
        <f t="shared" si="1016"/>
        <v>44453</v>
      </c>
      <c r="CO86" s="17">
        <f t="shared" si="1016"/>
        <v>44453</v>
      </c>
      <c r="CP86" s="17">
        <f t="shared" si="1016"/>
        <v>44453</v>
      </c>
      <c r="CQ86" s="17">
        <f t="shared" si="1016"/>
        <v>44453</v>
      </c>
      <c r="CR86" s="319">
        <f t="shared" ref="CR86" si="1017">SUM(CF86:CQ86)</f>
        <v>523185</v>
      </c>
      <c r="CS86" s="17">
        <f t="shared" ref="CS86:DD86" si="1018">SUM(CS71:CS72)-CS84</f>
        <v>42428</v>
      </c>
      <c r="CT86" s="17">
        <f t="shared" si="1018"/>
        <v>44053</v>
      </c>
      <c r="CU86" s="17">
        <f t="shared" si="1018"/>
        <v>36627</v>
      </c>
      <c r="CV86" s="17">
        <f t="shared" si="1018"/>
        <v>44453</v>
      </c>
      <c r="CW86" s="17">
        <f t="shared" si="1018"/>
        <v>44453</v>
      </c>
      <c r="CX86" s="17">
        <f t="shared" si="1018"/>
        <v>44453</v>
      </c>
      <c r="CY86" s="17">
        <f t="shared" si="1018"/>
        <v>44453</v>
      </c>
      <c r="CZ86" s="17">
        <f t="shared" si="1018"/>
        <v>44453</v>
      </c>
      <c r="DA86" s="17">
        <f t="shared" si="1018"/>
        <v>44453</v>
      </c>
      <c r="DB86" s="17">
        <f t="shared" si="1018"/>
        <v>44453</v>
      </c>
      <c r="DC86" s="17">
        <f t="shared" si="1018"/>
        <v>44453</v>
      </c>
      <c r="DD86" s="17">
        <f t="shared" si="1018"/>
        <v>44453</v>
      </c>
      <c r="DE86" s="319">
        <f t="shared" ref="DE86" si="1019">SUM(CS86:DD86)</f>
        <v>523185</v>
      </c>
      <c r="DF86" s="17">
        <f t="shared" ref="DF86:DQ86" si="1020">SUM(DF71:DF72)-DF84</f>
        <v>42428</v>
      </c>
      <c r="DG86" s="17">
        <f t="shared" si="1020"/>
        <v>44053</v>
      </c>
      <c r="DH86" s="17">
        <f t="shared" si="1020"/>
        <v>36627</v>
      </c>
      <c r="DI86" s="17">
        <f t="shared" si="1020"/>
        <v>44453</v>
      </c>
      <c r="DJ86" s="17">
        <f t="shared" si="1020"/>
        <v>44453</v>
      </c>
      <c r="DK86" s="17">
        <f t="shared" si="1020"/>
        <v>44453</v>
      </c>
      <c r="DL86" s="17">
        <f t="shared" si="1020"/>
        <v>44453</v>
      </c>
      <c r="DM86" s="17">
        <f t="shared" si="1020"/>
        <v>44453</v>
      </c>
      <c r="DN86" s="17">
        <f t="shared" si="1020"/>
        <v>44453</v>
      </c>
      <c r="DO86" s="17">
        <f t="shared" si="1020"/>
        <v>44453</v>
      </c>
      <c r="DP86" s="17">
        <f t="shared" si="1020"/>
        <v>44453</v>
      </c>
      <c r="DQ86" s="17">
        <f t="shared" si="1020"/>
        <v>44453</v>
      </c>
      <c r="DR86" s="319">
        <f t="shared" ref="DR86" si="1021">SUM(DF86:DQ86)</f>
        <v>523185</v>
      </c>
      <c r="DS86" s="17">
        <f t="shared" ref="DS86:ED86" si="1022">SUM(DS71:DS72)-DS84</f>
        <v>42428</v>
      </c>
      <c r="DT86" s="17">
        <f t="shared" si="1022"/>
        <v>44053</v>
      </c>
      <c r="DU86" s="17">
        <f t="shared" si="1022"/>
        <v>36627</v>
      </c>
      <c r="DV86" s="17">
        <f t="shared" si="1022"/>
        <v>44453</v>
      </c>
      <c r="DW86" s="17">
        <f t="shared" si="1022"/>
        <v>44453</v>
      </c>
      <c r="DX86" s="17">
        <f t="shared" si="1022"/>
        <v>44453</v>
      </c>
      <c r="DY86" s="17">
        <f t="shared" si="1022"/>
        <v>44453</v>
      </c>
      <c r="DZ86" s="17">
        <f t="shared" si="1022"/>
        <v>44453</v>
      </c>
      <c r="EA86" s="17">
        <f t="shared" si="1022"/>
        <v>44453</v>
      </c>
      <c r="EB86" s="17">
        <f t="shared" si="1022"/>
        <v>44453</v>
      </c>
      <c r="EC86" s="17">
        <f t="shared" si="1022"/>
        <v>44453</v>
      </c>
      <c r="ED86" s="17">
        <f t="shared" si="1022"/>
        <v>44453</v>
      </c>
      <c r="EE86" s="391">
        <f t="shared" ref="EE86" si="1023">SUM(DS86:ED86)</f>
        <v>523185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</row>
    <row r="87" spans="1:148" ht="12" x14ac:dyDescent="0.2">
      <c r="C87" s="365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</row>
    <row r="88" spans="1:148" ht="12" x14ac:dyDescent="0.2">
      <c r="C88" s="365"/>
      <c r="D88" s="1" t="s">
        <v>328</v>
      </c>
      <c r="F88" s="17">
        <f>IFERROR(INDEX('MONTIGNY EMPRUNT'!$G$14:$G$2000,MATCH('reporting montigny'!F$2,'MONTIGNY EMPRUNT'!$Z$14:$Z$2000,0)),0)</f>
        <v>21480.498891659809</v>
      </c>
      <c r="G88" s="17">
        <f>IFERROR(INDEX('MONTIGNY EMPRUNT'!$G$14:$G$2000,MATCH('reporting montigny'!G$2,'MONTIGNY EMPRUNT'!$Z$14:$Z$2000,0)),0)</f>
        <v>21480.498891659809</v>
      </c>
      <c r="H88" s="17">
        <f>IFERROR(INDEX('MONTIGNY EMPRUNT'!$G$14:$G$2000,MATCH('reporting montigny'!H$2,'MONTIGNY EMPRUNT'!$Z$14:$Z$2000,0)),0)</f>
        <v>21480.498891659809</v>
      </c>
      <c r="I88" s="17">
        <f>IFERROR(INDEX('MONTIGNY EMPRUNT'!$G$14:$G$2000,MATCH('reporting montigny'!I$2,'MONTIGNY EMPRUNT'!$Z$14:$Z$2000,0)),0)</f>
        <v>21480.498891659809</v>
      </c>
      <c r="J88" s="17">
        <f>IFERROR(INDEX('MONTIGNY EMPRUNT'!$G$14:$G$2000,MATCH('reporting montigny'!J$2,'MONTIGNY EMPRUNT'!$Z$14:$Z$2000,0)),0)</f>
        <v>21480.498891659809</v>
      </c>
      <c r="K88" s="17">
        <f>IFERROR(INDEX('MONTIGNY EMPRUNT'!$G$14:$G$2000,MATCH('reporting montigny'!K$2,'MONTIGNY EMPRUNT'!$Z$14:$Z$2000,0)),0)</f>
        <v>21480.498891659809</v>
      </c>
      <c r="L88" s="17">
        <f>IFERROR(INDEX('MONTIGNY EMPRUNT'!$G$14:$G$2000,MATCH('reporting montigny'!L$2,'MONTIGNY EMPRUNT'!$Z$14:$Z$2000,0)),0)</f>
        <v>21480.498891659809</v>
      </c>
      <c r="M88" s="17">
        <f>IFERROR(INDEX('MONTIGNY EMPRUNT'!$G$14:$G$2000,MATCH('reporting montigny'!M$2,'MONTIGNY EMPRUNT'!$Z$14:$Z$2000,0)),0)</f>
        <v>21480.498891659809</v>
      </c>
      <c r="N88" s="17">
        <f>IFERROR(INDEX('MONTIGNY EMPRUNT'!$G$14:$G$2000,MATCH('reporting montigny'!N$2,'MONTIGNY EMPRUNT'!$Z$14:$Z$2000,0)),0)</f>
        <v>21480.498891659809</v>
      </c>
      <c r="O88" s="17">
        <f>IFERROR(INDEX('MONTIGNY EMPRUNT'!$G$14:$G$2000,MATCH('reporting montigny'!O$2,'MONTIGNY EMPRUNT'!$Z$14:$Z$2000,0)),0)</f>
        <v>21480.498891659809</v>
      </c>
      <c r="P88" s="17">
        <f>IFERROR(INDEX('MONTIGNY EMPRUNT'!$G$14:$G$2000,MATCH('reporting montigny'!P$2,'MONTIGNY EMPRUNT'!$Z$14:$Z$2000,0)),0)</f>
        <v>21480.498891659809</v>
      </c>
      <c r="Q88" s="17">
        <f>IFERROR(INDEX('MONTIGNY EMPRUNT'!$G$14:$G$2000,MATCH('reporting montigny'!Q$2,'MONTIGNY EMPRUNT'!$Z$14:$Z$2000,0)),0)</f>
        <v>21480.498891659809</v>
      </c>
      <c r="R88" s="319">
        <f>SUM(F88:Q88)</f>
        <v>257765.9866999177</v>
      </c>
      <c r="S88" s="17">
        <f>IFERROR(INDEX('MONTIGNY EMPRUNT'!$G$14:$G$2000,MATCH('reporting montigny'!S$2,'MONTIGNY EMPRUNT'!$Z$14:$Z$2000,0)),0)</f>
        <v>21480.498891659809</v>
      </c>
      <c r="T88" s="17">
        <f>IFERROR(INDEX('MONTIGNY EMPRUNT'!$G$14:$G$2000,MATCH('reporting montigny'!T$2,'MONTIGNY EMPRUNT'!$Z$14:$Z$2000,0)),0)</f>
        <v>21480.498891659809</v>
      </c>
      <c r="U88" s="17">
        <f>IFERROR(INDEX('MONTIGNY EMPRUNT'!$G$14:$G$2000,MATCH('reporting montigny'!U$2,'MONTIGNY EMPRUNT'!$Z$14:$Z$2000,0)),0)</f>
        <v>21480.498891659809</v>
      </c>
      <c r="V88" s="17">
        <f>IFERROR(INDEX('MONTIGNY EMPRUNT'!$G$14:$G$2000,MATCH('reporting montigny'!V$2,'MONTIGNY EMPRUNT'!$Z$14:$Z$2000,0)),0)</f>
        <v>21480.498891659809</v>
      </c>
      <c r="W88" s="17">
        <f>IFERROR(INDEX('MONTIGNY EMPRUNT'!$G$14:$G$2000,MATCH('reporting montigny'!W$2,'MONTIGNY EMPRUNT'!$Z$14:$Z$2000,0)),0)</f>
        <v>21480.498891659809</v>
      </c>
      <c r="X88" s="17">
        <f>IFERROR(INDEX('MONTIGNY EMPRUNT'!$G$14:$G$2000,MATCH('reporting montigny'!X$2,'MONTIGNY EMPRUNT'!$Z$14:$Z$2000,0)),0)</f>
        <v>21480.498891659809</v>
      </c>
      <c r="Y88" s="17">
        <f>IFERROR(INDEX('MONTIGNY EMPRUNT'!$G$14:$G$2000,MATCH('reporting montigny'!Y$2,'MONTIGNY EMPRUNT'!$Z$14:$Z$2000,0)),0)</f>
        <v>21480.498891659809</v>
      </c>
      <c r="Z88" s="17">
        <f>IFERROR(INDEX('MONTIGNY EMPRUNT'!$G$14:$G$2000,MATCH('reporting montigny'!Z$2,'MONTIGNY EMPRUNT'!$Z$14:$Z$2000,0)),0)</f>
        <v>21480.498891659809</v>
      </c>
      <c r="AA88" s="17">
        <f>IFERROR(INDEX('MONTIGNY EMPRUNT'!$G$14:$G$2000,MATCH('reporting montigny'!AA$2,'MONTIGNY EMPRUNT'!$Z$14:$Z$2000,0)),0)</f>
        <v>21480.498891659809</v>
      </c>
      <c r="AB88" s="17">
        <f>IFERROR(INDEX('MONTIGNY EMPRUNT'!$G$14:$G$2000,MATCH('reporting montigny'!AB$2,'MONTIGNY EMPRUNT'!$Z$14:$Z$2000,0)),0)</f>
        <v>21480.498891659809</v>
      </c>
      <c r="AC88" s="17">
        <f>IFERROR(INDEX('MONTIGNY EMPRUNT'!$G$14:$G$2000,MATCH('reporting montigny'!AC$2,'MONTIGNY EMPRUNT'!$Z$14:$Z$2000,0)),0)</f>
        <v>21480.498891659809</v>
      </c>
      <c r="AD88" s="17">
        <f>IFERROR(INDEX('MONTIGNY EMPRUNT'!$G$14:$G$2000,MATCH('reporting montigny'!AD$2,'MONTIGNY EMPRUNT'!$Z$14:$Z$2000,0)),0)</f>
        <v>21480.498891659809</v>
      </c>
      <c r="AE88" s="319">
        <f t="shared" ref="AE88" si="1024">SUM(S88:AD88)</f>
        <v>257765.9866999177</v>
      </c>
      <c r="AF88" s="17">
        <f>IFERROR(INDEX('MONTIGNY EMPRUNT'!$G$14:$G$2000,MATCH('reporting montigny'!AF$2,'MONTIGNY EMPRUNT'!$Z$14:$Z$2000,0)),0)</f>
        <v>21480.498891659809</v>
      </c>
      <c r="AG88" s="17">
        <f>IFERROR(INDEX('MONTIGNY EMPRUNT'!$G$14:$G$2000,MATCH('reporting montigny'!AG$2,'MONTIGNY EMPRUNT'!$Z$14:$Z$2000,0)),0)</f>
        <v>21480.498891659809</v>
      </c>
      <c r="AH88" s="17">
        <f>IFERROR(INDEX('MONTIGNY EMPRUNT'!$G$14:$G$2000,MATCH('reporting montigny'!AH$2,'MONTIGNY EMPRUNT'!$Z$14:$Z$2000,0)),0)</f>
        <v>21480.498891659809</v>
      </c>
      <c r="AI88" s="17">
        <f>IFERROR(INDEX('MONTIGNY EMPRUNT'!$G$14:$G$2000,MATCH('reporting montigny'!AI$2,'MONTIGNY EMPRUNT'!$Z$14:$Z$2000,0)),0)</f>
        <v>21480.498891659809</v>
      </c>
      <c r="AJ88" s="17">
        <f>IFERROR(INDEX('MONTIGNY EMPRUNT'!$G$14:$G$2000,MATCH('reporting montigny'!AJ$2,'MONTIGNY EMPRUNT'!$Z$14:$Z$2000,0)),0)</f>
        <v>21480.498891659809</v>
      </c>
      <c r="AK88" s="17">
        <f>IFERROR(INDEX('MONTIGNY EMPRUNT'!$G$14:$G$2000,MATCH('reporting montigny'!AK$2,'MONTIGNY EMPRUNT'!$Z$14:$Z$2000,0)),0)</f>
        <v>21480.498891659809</v>
      </c>
      <c r="AL88" s="17">
        <f>IFERROR(INDEX('MONTIGNY EMPRUNT'!$G$14:$G$2000,MATCH('reporting montigny'!AL$2,'MONTIGNY EMPRUNT'!$Z$14:$Z$2000,0)),0)</f>
        <v>21480.498891659809</v>
      </c>
      <c r="AM88" s="17">
        <f>IFERROR(INDEX('MONTIGNY EMPRUNT'!$G$14:$G$2000,MATCH('reporting montigny'!AM$2,'MONTIGNY EMPRUNT'!$Z$14:$Z$2000,0)),0)</f>
        <v>21480.498891659809</v>
      </c>
      <c r="AN88" s="17">
        <f>IFERROR(INDEX('MONTIGNY EMPRUNT'!$G$14:$G$2000,MATCH('reporting montigny'!AN$2,'MONTIGNY EMPRUNT'!$Z$14:$Z$2000,0)),0)</f>
        <v>21480.498891659809</v>
      </c>
      <c r="AO88" s="17">
        <f>IFERROR(INDEX('MONTIGNY EMPRUNT'!$G$14:$G$2000,MATCH('reporting montigny'!AO$2,'MONTIGNY EMPRUNT'!$Z$14:$Z$2000,0)),0)</f>
        <v>21480.498891659809</v>
      </c>
      <c r="AP88" s="17">
        <f>IFERROR(INDEX('MONTIGNY EMPRUNT'!$G$14:$G$2000,MATCH('reporting montigny'!AP$2,'MONTIGNY EMPRUNT'!$Z$14:$Z$2000,0)),0)</f>
        <v>21480.498891659809</v>
      </c>
      <c r="AQ88" s="17">
        <f>IFERROR(INDEX('MONTIGNY EMPRUNT'!$G$14:$G$2000,MATCH('reporting montigny'!AQ$2,'MONTIGNY EMPRUNT'!$Z$14:$Z$2000,0)),0)</f>
        <v>21480.498891659809</v>
      </c>
      <c r="AR88" s="319">
        <f t="shared" ref="AR88" si="1025">SUM(AF88:AQ88)</f>
        <v>257765.9866999177</v>
      </c>
      <c r="AS88" s="17">
        <f>IFERROR(INDEX('MONTIGNY EMPRUNT'!$G$14:$G$2000,MATCH('reporting montigny'!AS$2,'MONTIGNY EMPRUNT'!$Z$14:$Z$2000,0)),0)</f>
        <v>21480.498891659809</v>
      </c>
      <c r="AT88" s="17">
        <f>IFERROR(INDEX('MONTIGNY EMPRUNT'!$G$14:$G$2000,MATCH('reporting montigny'!AT$2,'MONTIGNY EMPRUNT'!$Z$14:$Z$2000,0)),0)</f>
        <v>21480.498891659809</v>
      </c>
      <c r="AU88" s="17">
        <f>IFERROR(INDEX('MONTIGNY EMPRUNT'!$G$14:$G$2000,MATCH('reporting montigny'!AU$2,'MONTIGNY EMPRUNT'!$Z$14:$Z$2000,0)),0)</f>
        <v>21480.498891659809</v>
      </c>
      <c r="AV88" s="17">
        <f>IFERROR(INDEX('MONTIGNY EMPRUNT'!$G$14:$G$2000,MATCH('reporting montigny'!AV$2,'MONTIGNY EMPRUNT'!$Z$14:$Z$2000,0)),0)</f>
        <v>21480.498891659809</v>
      </c>
      <c r="AW88" s="17">
        <f>IFERROR(INDEX('MONTIGNY EMPRUNT'!$G$14:$G$2000,MATCH('reporting montigny'!AW$2,'MONTIGNY EMPRUNT'!$Z$14:$Z$2000,0)),0)</f>
        <v>21480.498891659809</v>
      </c>
      <c r="AX88" s="17">
        <f>IFERROR(INDEX('MONTIGNY EMPRUNT'!$G$14:$G$2000,MATCH('reporting montigny'!AX$2,'MONTIGNY EMPRUNT'!$Z$14:$Z$2000,0)),0)</f>
        <v>21480.498891659809</v>
      </c>
      <c r="AY88" s="17">
        <f>IFERROR(INDEX('MONTIGNY EMPRUNT'!$G$14:$G$2000,MATCH('reporting montigny'!AY$2,'MONTIGNY EMPRUNT'!$Z$14:$Z$2000,0)),0)</f>
        <v>21480.498891659809</v>
      </c>
      <c r="AZ88" s="17">
        <f>IFERROR(INDEX('MONTIGNY EMPRUNT'!$G$14:$G$2000,MATCH('reporting montigny'!AZ$2,'MONTIGNY EMPRUNT'!$Z$14:$Z$2000,0)),0)</f>
        <v>21480.498891659809</v>
      </c>
      <c r="BA88" s="17">
        <f>IFERROR(INDEX('MONTIGNY EMPRUNT'!$G$14:$G$2000,MATCH('reporting montigny'!BA$2,'MONTIGNY EMPRUNT'!$Z$14:$Z$2000,0)),0)</f>
        <v>21480.498891659809</v>
      </c>
      <c r="BB88" s="17">
        <f>IFERROR(INDEX('MONTIGNY EMPRUNT'!$G$14:$G$2000,MATCH('reporting montigny'!BB$2,'MONTIGNY EMPRUNT'!$Z$14:$Z$2000,0)),0)</f>
        <v>21480.498891659809</v>
      </c>
      <c r="BC88" s="17">
        <f>IFERROR(INDEX('MONTIGNY EMPRUNT'!$G$14:$G$2000,MATCH('reporting montigny'!BC$2,'MONTIGNY EMPRUNT'!$Z$14:$Z$2000,0)),0)</f>
        <v>21480.498891659809</v>
      </c>
      <c r="BD88" s="17">
        <f>IFERROR(INDEX('MONTIGNY EMPRUNT'!$G$14:$G$2000,MATCH('reporting montigny'!BD$2,'MONTIGNY EMPRUNT'!$Z$14:$Z$2000,0)),0)</f>
        <v>21480.498891659809</v>
      </c>
      <c r="BE88" s="319">
        <f t="shared" ref="BE88" si="1026">SUM(AS88:BD88)</f>
        <v>257765.9866999177</v>
      </c>
      <c r="BF88" s="17">
        <f>IFERROR(INDEX('MONTIGNY EMPRUNT'!$G$14:$G$2000,MATCH('reporting montigny'!BF$2,'MONTIGNY EMPRUNT'!$Z$14:$Z$2000,0)),0)</f>
        <v>21480.498891659809</v>
      </c>
      <c r="BG88" s="17">
        <f>IFERROR(INDEX('MONTIGNY EMPRUNT'!$G$14:$G$2000,MATCH('reporting montigny'!BG$2,'MONTIGNY EMPRUNT'!$Z$14:$Z$2000,0)),0)</f>
        <v>21480.498891659809</v>
      </c>
      <c r="BH88" s="17">
        <f>IFERROR(INDEX('MONTIGNY EMPRUNT'!$G$14:$G$2000,MATCH('reporting montigny'!BH$2,'MONTIGNY EMPRUNT'!$Z$14:$Z$2000,0)),0)</f>
        <v>21480.498891659809</v>
      </c>
      <c r="BI88" s="17">
        <f>IFERROR(INDEX('MONTIGNY EMPRUNT'!$G$14:$G$2000,MATCH('reporting montigny'!BI$2,'MONTIGNY EMPRUNT'!$Z$14:$Z$2000,0)),0)</f>
        <v>21480.498891659809</v>
      </c>
      <c r="BJ88" s="17">
        <f>IFERROR(INDEX('MONTIGNY EMPRUNT'!$G$14:$G$2000,MATCH('reporting montigny'!BJ$2,'MONTIGNY EMPRUNT'!$Z$14:$Z$2000,0)),0)</f>
        <v>21480.498891659809</v>
      </c>
      <c r="BK88" s="17">
        <f>IFERROR(INDEX('MONTIGNY EMPRUNT'!$G$14:$G$2000,MATCH('reporting montigny'!BK$2,'MONTIGNY EMPRUNT'!$Z$14:$Z$2000,0)),0)</f>
        <v>21480.498891659809</v>
      </c>
      <c r="BL88" s="17">
        <f>IFERROR(INDEX('MONTIGNY EMPRUNT'!$G$14:$G$2000,MATCH('reporting montigny'!BL$2,'MONTIGNY EMPRUNT'!$Z$14:$Z$2000,0)),0)</f>
        <v>21480.498891659809</v>
      </c>
      <c r="BM88" s="17">
        <f>IFERROR(INDEX('MONTIGNY EMPRUNT'!$G$14:$G$2000,MATCH('reporting montigny'!BM$2,'MONTIGNY EMPRUNT'!$Z$14:$Z$2000,0)),0)</f>
        <v>21480.498891659809</v>
      </c>
      <c r="BN88" s="17">
        <f>IFERROR(INDEX('MONTIGNY EMPRUNT'!$G$14:$G$2000,MATCH('reporting montigny'!BN$2,'MONTIGNY EMPRUNT'!$Z$14:$Z$2000,0)),0)</f>
        <v>21480.498891659809</v>
      </c>
      <c r="BO88" s="17">
        <f>IFERROR(INDEX('MONTIGNY EMPRUNT'!$G$14:$G$2000,MATCH('reporting montigny'!BO$2,'MONTIGNY EMPRUNT'!$Z$14:$Z$2000,0)),0)</f>
        <v>21480.498891659809</v>
      </c>
      <c r="BP88" s="17">
        <f>IFERROR(INDEX('MONTIGNY EMPRUNT'!$G$14:$G$2000,MATCH('reporting montigny'!BP$2,'MONTIGNY EMPRUNT'!$Z$14:$Z$2000,0)),0)</f>
        <v>21480.498891659809</v>
      </c>
      <c r="BQ88" s="17">
        <f>IFERROR(INDEX('MONTIGNY EMPRUNT'!$G$14:$G$2000,MATCH('reporting montigny'!BQ$2,'MONTIGNY EMPRUNT'!$Z$14:$Z$2000,0)),0)</f>
        <v>21480.498891659809</v>
      </c>
      <c r="BR88" s="319">
        <f t="shared" ref="BR88" si="1027">SUM(BF88:BQ88)</f>
        <v>257765.9866999177</v>
      </c>
      <c r="BS88" s="17">
        <f>IFERROR(INDEX('MONTIGNY EMPRUNT'!$G$14:$G$2000,MATCH('reporting montigny'!BS$2,'MONTIGNY EMPRUNT'!$Z$14:$Z$2000,0)),0)</f>
        <v>21480.498891659809</v>
      </c>
      <c r="BT88" s="17">
        <f>IFERROR(INDEX('MONTIGNY EMPRUNT'!$G$14:$G$2000,MATCH('reporting montigny'!BT$2,'MONTIGNY EMPRUNT'!$Z$14:$Z$2000,0)),0)</f>
        <v>21480.498891659809</v>
      </c>
      <c r="BU88" s="17">
        <f>IFERROR(INDEX('MONTIGNY EMPRUNT'!$G$14:$G$2000,MATCH('reporting montigny'!BU$2,'MONTIGNY EMPRUNT'!$Z$14:$Z$2000,0)),0)</f>
        <v>21480.498891659809</v>
      </c>
      <c r="BV88" s="17">
        <f>IFERROR(INDEX('MONTIGNY EMPRUNT'!$G$14:$G$2000,MATCH('reporting montigny'!BV$2,'MONTIGNY EMPRUNT'!$Z$14:$Z$2000,0)),0)</f>
        <v>21480.498891659809</v>
      </c>
      <c r="BW88" s="17">
        <f>IFERROR(INDEX('MONTIGNY EMPRUNT'!$G$14:$G$2000,MATCH('reporting montigny'!BW$2,'MONTIGNY EMPRUNT'!$Z$14:$Z$2000,0)),0)</f>
        <v>21480.498891659809</v>
      </c>
      <c r="BX88" s="17">
        <f>IFERROR(INDEX('MONTIGNY EMPRUNT'!$G$14:$G$2000,MATCH('reporting montigny'!BX$2,'MONTIGNY EMPRUNT'!$Z$14:$Z$2000,0)),0)</f>
        <v>21480.498891659809</v>
      </c>
      <c r="BY88" s="17">
        <f>IFERROR(INDEX('MONTIGNY EMPRUNT'!$G$14:$G$2000,MATCH('reporting montigny'!BY$2,'MONTIGNY EMPRUNT'!$Z$14:$Z$2000,0)),0)</f>
        <v>21480.498891659809</v>
      </c>
      <c r="BZ88" s="17">
        <f>IFERROR(INDEX('MONTIGNY EMPRUNT'!$G$14:$G$2000,MATCH('reporting montigny'!BZ$2,'MONTIGNY EMPRUNT'!$Z$14:$Z$2000,0)),0)</f>
        <v>21480.498891659809</v>
      </c>
      <c r="CA88" s="17">
        <f>IFERROR(INDEX('MONTIGNY EMPRUNT'!$G$14:$G$2000,MATCH('reporting montigny'!CA$2,'MONTIGNY EMPRUNT'!$Z$14:$Z$2000,0)),0)</f>
        <v>21480.498891659809</v>
      </c>
      <c r="CB88" s="17">
        <f>IFERROR(INDEX('MONTIGNY EMPRUNT'!$G$14:$G$2000,MATCH('reporting montigny'!CB$2,'MONTIGNY EMPRUNT'!$Z$14:$Z$2000,0)),0)</f>
        <v>21480.498891659809</v>
      </c>
      <c r="CC88" s="17">
        <f>IFERROR(INDEX('MONTIGNY EMPRUNT'!$G$14:$G$2000,MATCH('reporting montigny'!CC$2,'MONTIGNY EMPRUNT'!$Z$14:$Z$2000,0)),0)</f>
        <v>21480.498891659809</v>
      </c>
      <c r="CD88" s="17">
        <f>IFERROR(INDEX('MONTIGNY EMPRUNT'!$G$14:$G$2000,MATCH('reporting montigny'!CD$2,'MONTIGNY EMPRUNT'!$Z$14:$Z$2000,0)),0)</f>
        <v>21480.498891659809</v>
      </c>
      <c r="CE88" s="319">
        <f t="shared" ref="CE88" si="1028">SUM(BS88:CD88)</f>
        <v>257765.9866999177</v>
      </c>
      <c r="CF88" s="17">
        <f>IFERROR(INDEX('MONTIGNY EMPRUNT'!$G$14:$G$2000,MATCH('reporting montigny'!CF$2,'MONTIGNY EMPRUNT'!$Z$14:$Z$2000,0)),0)</f>
        <v>21480.498891659809</v>
      </c>
      <c r="CG88" s="17">
        <f>IFERROR(INDEX('MONTIGNY EMPRUNT'!$G$14:$G$2000,MATCH('reporting montigny'!CG$2,'MONTIGNY EMPRUNT'!$Z$14:$Z$2000,0)),0)</f>
        <v>21480.498891659809</v>
      </c>
      <c r="CH88" s="17">
        <f>IFERROR(INDEX('MONTIGNY EMPRUNT'!$G$14:$G$2000,MATCH('reporting montigny'!CH$2,'MONTIGNY EMPRUNT'!$Z$14:$Z$2000,0)),0)</f>
        <v>21480.498891659809</v>
      </c>
      <c r="CI88" s="17">
        <f>IFERROR(INDEX('MONTIGNY EMPRUNT'!$G$14:$G$2000,MATCH('reporting montigny'!CI$2,'MONTIGNY EMPRUNT'!$Z$14:$Z$2000,0)),0)</f>
        <v>21480.498891659809</v>
      </c>
      <c r="CJ88" s="17">
        <f>IFERROR(INDEX('MONTIGNY EMPRUNT'!$G$14:$G$2000,MATCH('reporting montigny'!CJ$2,'MONTIGNY EMPRUNT'!$Z$14:$Z$2000,0)),0)</f>
        <v>21480.498891659809</v>
      </c>
      <c r="CK88" s="17">
        <f>IFERROR(INDEX('MONTIGNY EMPRUNT'!$G$14:$G$2000,MATCH('reporting montigny'!CK$2,'MONTIGNY EMPRUNT'!$Z$14:$Z$2000,0)),0)</f>
        <v>21480.498891659809</v>
      </c>
      <c r="CL88" s="17">
        <f>IFERROR(INDEX('MONTIGNY EMPRUNT'!$G$14:$G$2000,MATCH('reporting montigny'!CL$2,'MONTIGNY EMPRUNT'!$Z$14:$Z$2000,0)),0)</f>
        <v>21480.498891659809</v>
      </c>
      <c r="CM88" s="17">
        <f>IFERROR(INDEX('MONTIGNY EMPRUNT'!$G$14:$G$2000,MATCH('reporting montigny'!CM$2,'MONTIGNY EMPRUNT'!$Z$14:$Z$2000,0)),0)</f>
        <v>21480.498891659809</v>
      </c>
      <c r="CN88" s="17">
        <f>IFERROR(INDEX('MONTIGNY EMPRUNT'!$G$14:$G$2000,MATCH('reporting montigny'!CN$2,'MONTIGNY EMPRUNT'!$Z$14:$Z$2000,0)),0)</f>
        <v>21480.498891659809</v>
      </c>
      <c r="CO88" s="17">
        <f>IFERROR(INDEX('MONTIGNY EMPRUNT'!$G$14:$G$2000,MATCH('reporting montigny'!CO$2,'MONTIGNY EMPRUNT'!$Z$14:$Z$2000,0)),0)</f>
        <v>21480.498891659809</v>
      </c>
      <c r="CP88" s="17">
        <f>IFERROR(INDEX('MONTIGNY EMPRUNT'!$G$14:$G$2000,MATCH('reporting montigny'!CP$2,'MONTIGNY EMPRUNT'!$Z$14:$Z$2000,0)),0)</f>
        <v>21480.498891659809</v>
      </c>
      <c r="CQ88" s="17">
        <f>IFERROR(INDEX('MONTIGNY EMPRUNT'!$G$14:$G$2000,MATCH('reporting montigny'!CQ$2,'MONTIGNY EMPRUNT'!$Z$14:$Z$2000,0)),0)</f>
        <v>21480.498891659809</v>
      </c>
      <c r="CR88" s="319">
        <f t="shared" ref="CR88" si="1029">SUM(CF88:CQ88)</f>
        <v>257765.9866999177</v>
      </c>
      <c r="CS88" s="17">
        <f>IFERROR(INDEX('MONTIGNY EMPRUNT'!$G$14:$G$2000,MATCH('reporting montigny'!CS$2,'MONTIGNY EMPRUNT'!$Z$14:$Z$2000,0)),0)</f>
        <v>21480.498891659809</v>
      </c>
      <c r="CT88" s="17">
        <f>IFERROR(INDEX('MONTIGNY EMPRUNT'!$G$14:$G$2000,MATCH('reporting montigny'!CT$2,'MONTIGNY EMPRUNT'!$Z$14:$Z$2000,0)),0)</f>
        <v>21480.498891659809</v>
      </c>
      <c r="CU88" s="17">
        <f>IFERROR(INDEX('MONTIGNY EMPRUNT'!$G$14:$G$2000,MATCH('reporting montigny'!CU$2,'MONTIGNY EMPRUNT'!$Z$14:$Z$2000,0)),0)</f>
        <v>21480.498891659809</v>
      </c>
      <c r="CV88" s="17">
        <f>IFERROR(INDEX('MONTIGNY EMPRUNT'!$G$14:$G$2000,MATCH('reporting montigny'!CV$2,'MONTIGNY EMPRUNT'!$Z$14:$Z$2000,0)),0)</f>
        <v>21480.498891659809</v>
      </c>
      <c r="CW88" s="17">
        <f>IFERROR(INDEX('MONTIGNY EMPRUNT'!$G$14:$G$2000,MATCH('reporting montigny'!CW$2,'MONTIGNY EMPRUNT'!$Z$14:$Z$2000,0)),0)</f>
        <v>21480.498891659809</v>
      </c>
      <c r="CX88" s="17">
        <f>IFERROR(INDEX('MONTIGNY EMPRUNT'!$G$14:$G$2000,MATCH('reporting montigny'!CX$2,'MONTIGNY EMPRUNT'!$Z$14:$Z$2000,0)),0)</f>
        <v>21480.498891659809</v>
      </c>
      <c r="CY88" s="17">
        <f>IFERROR(INDEX('MONTIGNY EMPRUNT'!$G$14:$G$2000,MATCH('reporting montigny'!CY$2,'MONTIGNY EMPRUNT'!$Z$14:$Z$2000,0)),0)</f>
        <v>21480.498891659809</v>
      </c>
      <c r="CZ88" s="17">
        <f>IFERROR(INDEX('MONTIGNY EMPRUNT'!$G$14:$G$2000,MATCH('reporting montigny'!CZ$2,'MONTIGNY EMPRUNT'!$Z$14:$Z$2000,0)),0)</f>
        <v>21480.498891659809</v>
      </c>
      <c r="DA88" s="17">
        <f>IFERROR(INDEX('MONTIGNY EMPRUNT'!$G$14:$G$2000,MATCH('reporting montigny'!DA$2,'MONTIGNY EMPRUNT'!$Z$14:$Z$2000,0)),0)</f>
        <v>21480.498891659809</v>
      </c>
      <c r="DB88" s="17">
        <f>IFERROR(INDEX('MONTIGNY EMPRUNT'!$G$14:$G$2000,MATCH('reporting montigny'!DB$2,'MONTIGNY EMPRUNT'!$Z$14:$Z$2000,0)),0)</f>
        <v>21480.498891659809</v>
      </c>
      <c r="DC88" s="17">
        <f>IFERROR(INDEX('MONTIGNY EMPRUNT'!$G$14:$G$2000,MATCH('reporting montigny'!DC$2,'MONTIGNY EMPRUNT'!$Z$14:$Z$2000,0)),0)</f>
        <v>21480.498891659809</v>
      </c>
      <c r="DD88" s="17">
        <f>IFERROR(INDEX('MONTIGNY EMPRUNT'!$G$14:$G$2000,MATCH('reporting montigny'!DD$2,'MONTIGNY EMPRUNT'!$Z$14:$Z$2000,0)),0)</f>
        <v>21480.498891659809</v>
      </c>
      <c r="DE88" s="319">
        <f t="shared" ref="DE88" si="1030">SUM(CS88:DD88)</f>
        <v>257765.9866999177</v>
      </c>
      <c r="DF88" s="17">
        <f>IFERROR(INDEX('MONTIGNY EMPRUNT'!$G$14:$G$2000,MATCH('reporting montigny'!DF$2,'MONTIGNY EMPRUNT'!$Z$14:$Z$2000,0)),0)</f>
        <v>21480.498891659809</v>
      </c>
      <c r="DG88" s="17">
        <f>IFERROR(INDEX('MONTIGNY EMPRUNT'!$G$14:$G$2000,MATCH('reporting montigny'!DG$2,'MONTIGNY EMPRUNT'!$Z$14:$Z$2000,0)),0)</f>
        <v>21480.498891659809</v>
      </c>
      <c r="DH88" s="17">
        <f>IFERROR(INDEX('MONTIGNY EMPRUNT'!$G$14:$G$2000,MATCH('reporting montigny'!DH$2,'MONTIGNY EMPRUNT'!$Z$14:$Z$2000,0)),0)</f>
        <v>21480.498891659809</v>
      </c>
      <c r="DI88" s="17">
        <f>IFERROR(INDEX('MONTIGNY EMPRUNT'!$G$14:$G$2000,MATCH('reporting montigny'!DI$2,'MONTIGNY EMPRUNT'!$Z$14:$Z$2000,0)),0)</f>
        <v>21480.498891659809</v>
      </c>
      <c r="DJ88" s="17">
        <f>IFERROR(INDEX('MONTIGNY EMPRUNT'!$G$14:$G$2000,MATCH('reporting montigny'!DJ$2,'MONTIGNY EMPRUNT'!$Z$14:$Z$2000,0)),0)</f>
        <v>21480.498891659809</v>
      </c>
      <c r="DK88" s="17">
        <f>IFERROR(INDEX('MONTIGNY EMPRUNT'!$G$14:$G$2000,MATCH('reporting montigny'!DK$2,'MONTIGNY EMPRUNT'!$Z$14:$Z$2000,0)),0)</f>
        <v>21480.498891659809</v>
      </c>
      <c r="DL88" s="17">
        <f>IFERROR(INDEX('MONTIGNY EMPRUNT'!$G$14:$G$2000,MATCH('reporting montigny'!DL$2,'MONTIGNY EMPRUNT'!$Z$14:$Z$2000,0)),0)</f>
        <v>21480.498891659809</v>
      </c>
      <c r="DM88" s="17">
        <f>IFERROR(INDEX('MONTIGNY EMPRUNT'!$G$14:$G$2000,MATCH('reporting montigny'!DM$2,'MONTIGNY EMPRUNT'!$Z$14:$Z$2000,0)),0)</f>
        <v>21480.498891659809</v>
      </c>
      <c r="DN88" s="17">
        <f>IFERROR(INDEX('MONTIGNY EMPRUNT'!$G$14:$G$2000,MATCH('reporting montigny'!DN$2,'MONTIGNY EMPRUNT'!$Z$14:$Z$2000,0)),0)</f>
        <v>21480.498891659809</v>
      </c>
      <c r="DO88" s="17">
        <f>IFERROR(INDEX('MONTIGNY EMPRUNT'!$G$14:$G$2000,MATCH('reporting montigny'!DO$2,'MONTIGNY EMPRUNT'!$Z$14:$Z$2000,0)),0)</f>
        <v>21480.498891659809</v>
      </c>
      <c r="DP88" s="17">
        <f>IFERROR(INDEX('MONTIGNY EMPRUNT'!$G$14:$G$2000,MATCH('reporting montigny'!DP$2,'MONTIGNY EMPRUNT'!$Z$14:$Z$2000,0)),0)</f>
        <v>21480.498891659809</v>
      </c>
      <c r="DQ88" s="17">
        <f>IFERROR(INDEX('MONTIGNY EMPRUNT'!$G$14:$G$2000,MATCH('reporting montigny'!DQ$2,'MONTIGNY EMPRUNT'!$Z$14:$Z$2000,0)),0)</f>
        <v>21480.498891659809</v>
      </c>
      <c r="DR88" s="319">
        <f t="shared" ref="DR88" si="1031">SUM(DF88:DQ88)</f>
        <v>257765.9866999177</v>
      </c>
      <c r="DS88" s="17">
        <f>IFERROR(INDEX('MONTIGNY EMPRUNT'!$G$14:$G$2000,MATCH('reporting montigny'!DS$2,'MONTIGNY EMPRUNT'!$Z$14:$Z$2000,0)),0)</f>
        <v>21480.498891659809</v>
      </c>
      <c r="DT88" s="17">
        <f>IFERROR(INDEX('MONTIGNY EMPRUNT'!$G$14:$G$2000,MATCH('reporting montigny'!DT$2,'MONTIGNY EMPRUNT'!$Z$14:$Z$2000,0)),0)</f>
        <v>21480.498891659809</v>
      </c>
      <c r="DU88" s="17">
        <f>IFERROR(INDEX('MONTIGNY EMPRUNT'!$G$14:$G$2000,MATCH('reporting montigny'!DU$2,'MONTIGNY EMPRUNT'!$Z$14:$Z$2000,0)),0)</f>
        <v>21480.498891659809</v>
      </c>
      <c r="DV88" s="17">
        <f>IFERROR(INDEX('MONTIGNY EMPRUNT'!$G$14:$G$2000,MATCH('reporting montigny'!DV$2,'MONTIGNY EMPRUNT'!$Z$14:$Z$2000,0)),0)</f>
        <v>21480.498891659809</v>
      </c>
      <c r="DW88" s="17">
        <f>IFERROR(INDEX('MONTIGNY EMPRUNT'!$G$14:$G$2000,MATCH('reporting montigny'!DW$2,'MONTIGNY EMPRUNT'!$Z$14:$Z$2000,0)),0)</f>
        <v>21480.498891659809</v>
      </c>
      <c r="DX88" s="17">
        <f>IFERROR(INDEX('MONTIGNY EMPRUNT'!$G$14:$G$2000,MATCH('reporting montigny'!DX$2,'MONTIGNY EMPRUNT'!$Z$14:$Z$2000,0)),0)</f>
        <v>21480.498891659809</v>
      </c>
      <c r="DY88" s="17">
        <f>IFERROR(INDEX('MONTIGNY EMPRUNT'!$G$14:$G$2000,MATCH('reporting montigny'!DY$2,'MONTIGNY EMPRUNT'!$Z$14:$Z$2000,0)),0)</f>
        <v>21480.498891659809</v>
      </c>
      <c r="DZ88" s="17">
        <f>IFERROR(INDEX('MONTIGNY EMPRUNT'!$G$14:$G$2000,MATCH('reporting montigny'!DZ$2,'MONTIGNY EMPRUNT'!$Z$14:$Z$2000,0)),0)</f>
        <v>21480.498891659809</v>
      </c>
      <c r="EA88" s="17">
        <f>IFERROR(INDEX('MONTIGNY EMPRUNT'!$G$14:$G$2000,MATCH('reporting montigny'!EA$2,'MONTIGNY EMPRUNT'!$Z$14:$Z$2000,0)),0)</f>
        <v>21480.498891659809</v>
      </c>
      <c r="EB88" s="17">
        <f>IFERROR(INDEX('MONTIGNY EMPRUNT'!$G$14:$G$2000,MATCH('reporting montigny'!EB$2,'MONTIGNY EMPRUNT'!$Z$14:$Z$2000,0)),0)</f>
        <v>21480.498891659809</v>
      </c>
      <c r="EC88" s="17">
        <f>IFERROR(INDEX('MONTIGNY EMPRUNT'!$G$14:$G$2000,MATCH('reporting montigny'!EC$2,'MONTIGNY EMPRUNT'!$Z$14:$Z$2000,0)),0)</f>
        <v>21480.498891659809</v>
      </c>
      <c r="ED88" s="17">
        <f>IFERROR(INDEX('MONTIGNY EMPRUNT'!$G$14:$G$2000,MATCH('reporting montigny'!ED$2,'MONTIGNY EMPRUNT'!$Z$14:$Z$2000,0)),0)</f>
        <v>21480.498891659809</v>
      </c>
      <c r="EE88" s="391">
        <f t="shared" ref="EE88" si="1032">SUM(DS88:ED88)</f>
        <v>257765.9866999177</v>
      </c>
    </row>
    <row r="89" spans="1:148" ht="12" x14ac:dyDescent="0.2">
      <c r="C89" s="365"/>
      <c r="D89" s="1" t="s">
        <v>329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319">
        <f>SUM(F89:Q89)</f>
        <v>0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319">
        <f>SUM(S89:AD89)</f>
        <v>0</v>
      </c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319">
        <f>SUM(AF89:AQ89)</f>
        <v>0</v>
      </c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319">
        <f>SUM(AS89:BD89)</f>
        <v>0</v>
      </c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319">
        <f>SUM(BF89:BQ89)</f>
        <v>0</v>
      </c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319">
        <f>SUM(BS89:CD89)</f>
        <v>0</v>
      </c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319">
        <f>SUM(CF89:CQ89)</f>
        <v>0</v>
      </c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319">
        <f>SUM(CS89:DD89)</f>
        <v>0</v>
      </c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319">
        <f>SUM(DF89:DQ89)</f>
        <v>0</v>
      </c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319">
        <f>SUM(DS89:ED89)</f>
        <v>0</v>
      </c>
    </row>
    <row r="90" spans="1:148" ht="12" x14ac:dyDescent="0.2">
      <c r="C90" s="365"/>
      <c r="D90" s="1" t="s">
        <v>330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319">
        <f>SUM(F90:Q90)</f>
        <v>0</v>
      </c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319">
        <f>SUM(S90:AD90)</f>
        <v>0</v>
      </c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319">
        <f>SUM(AF90:AQ90)</f>
        <v>0</v>
      </c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319">
        <f>SUM(AS90:BD90)</f>
        <v>0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319">
        <f>SUM(BF90:BQ90)</f>
        <v>0</v>
      </c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319">
        <f>SUM(BS90:CD90)</f>
        <v>0</v>
      </c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319">
        <f>SUM(CF90:CQ90)</f>
        <v>0</v>
      </c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319">
        <f>SUM(CS90:DD90)</f>
        <v>0</v>
      </c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319">
        <f>SUM(DF90:DQ90)</f>
        <v>0</v>
      </c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319">
        <f>SUM(DS90:ED90)</f>
        <v>0</v>
      </c>
    </row>
    <row r="91" spans="1:148" ht="22.5" x14ac:dyDescent="0.2">
      <c r="C91" s="365"/>
      <c r="D91" s="434" t="s">
        <v>299</v>
      </c>
      <c r="E91" s="23"/>
      <c r="F91" s="17">
        <f>SUM(F88:F90)</f>
        <v>21480.498891659809</v>
      </c>
      <c r="G91" s="17">
        <f t="shared" ref="G91:Q91" si="1033">SUM(G88:G90)</f>
        <v>21480.498891659809</v>
      </c>
      <c r="H91" s="17">
        <f t="shared" si="1033"/>
        <v>21480.498891659809</v>
      </c>
      <c r="I91" s="17">
        <f t="shared" si="1033"/>
        <v>21480.498891659809</v>
      </c>
      <c r="J91" s="17">
        <f t="shared" si="1033"/>
        <v>21480.498891659809</v>
      </c>
      <c r="K91" s="17">
        <f t="shared" si="1033"/>
        <v>21480.498891659809</v>
      </c>
      <c r="L91" s="17">
        <f t="shared" si="1033"/>
        <v>21480.498891659809</v>
      </c>
      <c r="M91" s="17">
        <f t="shared" si="1033"/>
        <v>21480.498891659809</v>
      </c>
      <c r="N91" s="17">
        <f t="shared" si="1033"/>
        <v>21480.498891659809</v>
      </c>
      <c r="O91" s="17">
        <f t="shared" si="1033"/>
        <v>21480.498891659809</v>
      </c>
      <c r="P91" s="17">
        <f t="shared" si="1033"/>
        <v>21480.498891659809</v>
      </c>
      <c r="Q91" s="17">
        <f t="shared" si="1033"/>
        <v>21480.498891659809</v>
      </c>
      <c r="R91" s="319">
        <f>SUM(F91:Q91)</f>
        <v>257765.9866999177</v>
      </c>
      <c r="S91" s="17">
        <f>SUM(S88:S90)</f>
        <v>21480.498891659809</v>
      </c>
      <c r="T91" s="17">
        <f t="shared" ref="T91" si="1034">SUM(T88:T90)</f>
        <v>21480.498891659809</v>
      </c>
      <c r="U91" s="17">
        <f t="shared" ref="U91" si="1035">SUM(U88:U90)</f>
        <v>21480.498891659809</v>
      </c>
      <c r="V91" s="17">
        <f t="shared" ref="V91" si="1036">SUM(V88:V90)</f>
        <v>21480.498891659809</v>
      </c>
      <c r="W91" s="17">
        <f t="shared" ref="W91" si="1037">SUM(W88:W90)</f>
        <v>21480.498891659809</v>
      </c>
      <c r="X91" s="17">
        <f t="shared" ref="X91" si="1038">SUM(X88:X90)</f>
        <v>21480.498891659809</v>
      </c>
      <c r="Y91" s="17">
        <f t="shared" ref="Y91" si="1039">SUM(Y88:Y90)</f>
        <v>21480.498891659809</v>
      </c>
      <c r="Z91" s="17">
        <f t="shared" ref="Z91" si="1040">SUM(Z88:Z90)</f>
        <v>21480.498891659809</v>
      </c>
      <c r="AA91" s="17">
        <f t="shared" ref="AA91" si="1041">SUM(AA88:AA90)</f>
        <v>21480.498891659809</v>
      </c>
      <c r="AB91" s="17">
        <f t="shared" ref="AB91" si="1042">SUM(AB88:AB90)</f>
        <v>21480.498891659809</v>
      </c>
      <c r="AC91" s="17">
        <f t="shared" ref="AC91" si="1043">SUM(AC88:AC90)</f>
        <v>21480.498891659809</v>
      </c>
      <c r="AD91" s="17">
        <f t="shared" ref="AD91" si="1044">SUM(AD88:AD90)</f>
        <v>21480.498891659809</v>
      </c>
      <c r="AE91" s="319">
        <f>SUM(S91:AD91)</f>
        <v>257765.9866999177</v>
      </c>
      <c r="AF91" s="17">
        <f>SUM(AF88:AF90)</f>
        <v>21480.498891659809</v>
      </c>
      <c r="AG91" s="17">
        <f t="shared" ref="AG91" si="1045">SUM(AG88:AG90)</f>
        <v>21480.498891659809</v>
      </c>
      <c r="AH91" s="17">
        <f t="shared" ref="AH91" si="1046">SUM(AH88:AH90)</f>
        <v>21480.498891659809</v>
      </c>
      <c r="AI91" s="17">
        <f t="shared" ref="AI91" si="1047">SUM(AI88:AI90)</f>
        <v>21480.498891659809</v>
      </c>
      <c r="AJ91" s="17">
        <f t="shared" ref="AJ91" si="1048">SUM(AJ88:AJ90)</f>
        <v>21480.498891659809</v>
      </c>
      <c r="AK91" s="17">
        <f t="shared" ref="AK91" si="1049">SUM(AK88:AK90)</f>
        <v>21480.498891659809</v>
      </c>
      <c r="AL91" s="17">
        <f t="shared" ref="AL91" si="1050">SUM(AL88:AL90)</f>
        <v>21480.498891659809</v>
      </c>
      <c r="AM91" s="17">
        <f t="shared" ref="AM91" si="1051">SUM(AM88:AM90)</f>
        <v>21480.498891659809</v>
      </c>
      <c r="AN91" s="17">
        <f t="shared" ref="AN91" si="1052">SUM(AN88:AN90)</f>
        <v>21480.498891659809</v>
      </c>
      <c r="AO91" s="17">
        <f t="shared" ref="AO91" si="1053">SUM(AO88:AO90)</f>
        <v>21480.498891659809</v>
      </c>
      <c r="AP91" s="17">
        <f t="shared" ref="AP91" si="1054">SUM(AP88:AP90)</f>
        <v>21480.498891659809</v>
      </c>
      <c r="AQ91" s="17">
        <f t="shared" ref="AQ91" si="1055">SUM(AQ88:AQ90)</f>
        <v>21480.498891659809</v>
      </c>
      <c r="AR91" s="319">
        <f>SUM(AF91:AQ91)</f>
        <v>257765.9866999177</v>
      </c>
      <c r="AS91" s="17">
        <f>SUM(AS88:AS90)</f>
        <v>21480.498891659809</v>
      </c>
      <c r="AT91" s="17">
        <f t="shared" ref="AT91" si="1056">SUM(AT88:AT90)</f>
        <v>21480.498891659809</v>
      </c>
      <c r="AU91" s="17">
        <f t="shared" ref="AU91" si="1057">SUM(AU88:AU90)</f>
        <v>21480.498891659809</v>
      </c>
      <c r="AV91" s="17">
        <f t="shared" ref="AV91" si="1058">SUM(AV88:AV90)</f>
        <v>21480.498891659809</v>
      </c>
      <c r="AW91" s="17">
        <f t="shared" ref="AW91" si="1059">SUM(AW88:AW90)</f>
        <v>21480.498891659809</v>
      </c>
      <c r="AX91" s="17">
        <f t="shared" ref="AX91" si="1060">SUM(AX88:AX90)</f>
        <v>21480.498891659809</v>
      </c>
      <c r="AY91" s="17">
        <f t="shared" ref="AY91" si="1061">SUM(AY88:AY90)</f>
        <v>21480.498891659809</v>
      </c>
      <c r="AZ91" s="17">
        <f t="shared" ref="AZ91" si="1062">SUM(AZ88:AZ90)</f>
        <v>21480.498891659809</v>
      </c>
      <c r="BA91" s="17">
        <f t="shared" ref="BA91" si="1063">SUM(BA88:BA90)</f>
        <v>21480.498891659809</v>
      </c>
      <c r="BB91" s="17">
        <f t="shared" ref="BB91" si="1064">SUM(BB88:BB90)</f>
        <v>21480.498891659809</v>
      </c>
      <c r="BC91" s="17">
        <f t="shared" ref="BC91" si="1065">SUM(BC88:BC90)</f>
        <v>21480.498891659809</v>
      </c>
      <c r="BD91" s="17">
        <f t="shared" ref="BD91" si="1066">SUM(BD88:BD90)</f>
        <v>21480.498891659809</v>
      </c>
      <c r="BE91" s="319">
        <f>SUM(AS91:BD91)</f>
        <v>257765.9866999177</v>
      </c>
      <c r="BF91" s="17">
        <f>SUM(BF88:BF90)</f>
        <v>21480.498891659809</v>
      </c>
      <c r="BG91" s="17">
        <f t="shared" ref="BG91" si="1067">SUM(BG88:BG90)</f>
        <v>21480.498891659809</v>
      </c>
      <c r="BH91" s="17">
        <f t="shared" ref="BH91" si="1068">SUM(BH88:BH90)</f>
        <v>21480.498891659809</v>
      </c>
      <c r="BI91" s="17">
        <f t="shared" ref="BI91" si="1069">SUM(BI88:BI90)</f>
        <v>21480.498891659809</v>
      </c>
      <c r="BJ91" s="17">
        <f t="shared" ref="BJ91" si="1070">SUM(BJ88:BJ90)</f>
        <v>21480.498891659809</v>
      </c>
      <c r="BK91" s="17">
        <f t="shared" ref="BK91" si="1071">SUM(BK88:BK90)</f>
        <v>21480.498891659809</v>
      </c>
      <c r="BL91" s="17">
        <f t="shared" ref="BL91" si="1072">SUM(BL88:BL90)</f>
        <v>21480.498891659809</v>
      </c>
      <c r="BM91" s="17">
        <f t="shared" ref="BM91" si="1073">SUM(BM88:BM90)</f>
        <v>21480.498891659809</v>
      </c>
      <c r="BN91" s="17">
        <f t="shared" ref="BN91" si="1074">SUM(BN88:BN90)</f>
        <v>21480.498891659809</v>
      </c>
      <c r="BO91" s="17">
        <f t="shared" ref="BO91" si="1075">SUM(BO88:BO90)</f>
        <v>21480.498891659809</v>
      </c>
      <c r="BP91" s="17">
        <f t="shared" ref="BP91" si="1076">SUM(BP88:BP90)</f>
        <v>21480.498891659809</v>
      </c>
      <c r="BQ91" s="17">
        <f t="shared" ref="BQ91" si="1077">SUM(BQ88:BQ90)</f>
        <v>21480.498891659809</v>
      </c>
      <c r="BR91" s="319">
        <f>SUM(BF91:BQ91)</f>
        <v>257765.9866999177</v>
      </c>
      <c r="BS91" s="17">
        <f>SUM(BS88:BS90)</f>
        <v>21480.498891659809</v>
      </c>
      <c r="BT91" s="17">
        <f t="shared" ref="BT91" si="1078">SUM(BT88:BT90)</f>
        <v>21480.498891659809</v>
      </c>
      <c r="BU91" s="17">
        <f t="shared" ref="BU91" si="1079">SUM(BU88:BU90)</f>
        <v>21480.498891659809</v>
      </c>
      <c r="BV91" s="17">
        <f t="shared" ref="BV91" si="1080">SUM(BV88:BV90)</f>
        <v>21480.498891659809</v>
      </c>
      <c r="BW91" s="17">
        <f t="shared" ref="BW91" si="1081">SUM(BW88:BW90)</f>
        <v>21480.498891659809</v>
      </c>
      <c r="BX91" s="17">
        <f t="shared" ref="BX91" si="1082">SUM(BX88:BX90)</f>
        <v>21480.498891659809</v>
      </c>
      <c r="BY91" s="17">
        <f t="shared" ref="BY91" si="1083">SUM(BY88:BY90)</f>
        <v>21480.498891659809</v>
      </c>
      <c r="BZ91" s="17">
        <f t="shared" ref="BZ91" si="1084">SUM(BZ88:BZ90)</f>
        <v>21480.498891659809</v>
      </c>
      <c r="CA91" s="17">
        <f t="shared" ref="CA91" si="1085">SUM(CA88:CA90)</f>
        <v>21480.498891659809</v>
      </c>
      <c r="CB91" s="17">
        <f t="shared" ref="CB91" si="1086">SUM(CB88:CB90)</f>
        <v>21480.498891659809</v>
      </c>
      <c r="CC91" s="17">
        <f t="shared" ref="CC91" si="1087">SUM(CC88:CC90)</f>
        <v>21480.498891659809</v>
      </c>
      <c r="CD91" s="17">
        <f t="shared" ref="CD91" si="1088">SUM(CD88:CD90)</f>
        <v>21480.498891659809</v>
      </c>
      <c r="CE91" s="319">
        <f>SUM(BS91:CD91)</f>
        <v>257765.9866999177</v>
      </c>
      <c r="CF91" s="17">
        <f>SUM(CF88:CF90)</f>
        <v>21480.498891659809</v>
      </c>
      <c r="CG91" s="17">
        <f t="shared" ref="CG91" si="1089">SUM(CG88:CG90)</f>
        <v>21480.498891659809</v>
      </c>
      <c r="CH91" s="17">
        <f t="shared" ref="CH91" si="1090">SUM(CH88:CH90)</f>
        <v>21480.498891659809</v>
      </c>
      <c r="CI91" s="17">
        <f t="shared" ref="CI91" si="1091">SUM(CI88:CI90)</f>
        <v>21480.498891659809</v>
      </c>
      <c r="CJ91" s="17">
        <f t="shared" ref="CJ91" si="1092">SUM(CJ88:CJ90)</f>
        <v>21480.498891659809</v>
      </c>
      <c r="CK91" s="17">
        <f t="shared" ref="CK91" si="1093">SUM(CK88:CK90)</f>
        <v>21480.498891659809</v>
      </c>
      <c r="CL91" s="17">
        <f t="shared" ref="CL91" si="1094">SUM(CL88:CL90)</f>
        <v>21480.498891659809</v>
      </c>
      <c r="CM91" s="17">
        <f t="shared" ref="CM91" si="1095">SUM(CM88:CM90)</f>
        <v>21480.498891659809</v>
      </c>
      <c r="CN91" s="17">
        <f t="shared" ref="CN91" si="1096">SUM(CN88:CN90)</f>
        <v>21480.498891659809</v>
      </c>
      <c r="CO91" s="17">
        <f t="shared" ref="CO91" si="1097">SUM(CO88:CO90)</f>
        <v>21480.498891659809</v>
      </c>
      <c r="CP91" s="17">
        <f t="shared" ref="CP91" si="1098">SUM(CP88:CP90)</f>
        <v>21480.498891659809</v>
      </c>
      <c r="CQ91" s="17">
        <f t="shared" ref="CQ91" si="1099">SUM(CQ88:CQ90)</f>
        <v>21480.498891659809</v>
      </c>
      <c r="CR91" s="319">
        <f>SUM(CF91:CQ91)</f>
        <v>257765.9866999177</v>
      </c>
      <c r="CS91" s="17">
        <f>SUM(CS88:CS90)</f>
        <v>21480.498891659809</v>
      </c>
      <c r="CT91" s="17">
        <f t="shared" ref="CT91" si="1100">SUM(CT88:CT90)</f>
        <v>21480.498891659809</v>
      </c>
      <c r="CU91" s="17">
        <f t="shared" ref="CU91" si="1101">SUM(CU88:CU90)</f>
        <v>21480.498891659809</v>
      </c>
      <c r="CV91" s="17">
        <f t="shared" ref="CV91" si="1102">SUM(CV88:CV90)</f>
        <v>21480.498891659809</v>
      </c>
      <c r="CW91" s="17">
        <f t="shared" ref="CW91" si="1103">SUM(CW88:CW90)</f>
        <v>21480.498891659809</v>
      </c>
      <c r="CX91" s="17">
        <f t="shared" ref="CX91" si="1104">SUM(CX88:CX90)</f>
        <v>21480.498891659809</v>
      </c>
      <c r="CY91" s="17">
        <f t="shared" ref="CY91" si="1105">SUM(CY88:CY90)</f>
        <v>21480.498891659809</v>
      </c>
      <c r="CZ91" s="17">
        <f t="shared" ref="CZ91" si="1106">SUM(CZ88:CZ90)</f>
        <v>21480.498891659809</v>
      </c>
      <c r="DA91" s="17">
        <f t="shared" ref="DA91" si="1107">SUM(DA88:DA90)</f>
        <v>21480.498891659809</v>
      </c>
      <c r="DB91" s="17">
        <f t="shared" ref="DB91" si="1108">SUM(DB88:DB90)</f>
        <v>21480.498891659809</v>
      </c>
      <c r="DC91" s="17">
        <f t="shared" ref="DC91" si="1109">SUM(DC88:DC90)</f>
        <v>21480.498891659809</v>
      </c>
      <c r="DD91" s="17">
        <f t="shared" ref="DD91" si="1110">SUM(DD88:DD90)</f>
        <v>21480.498891659809</v>
      </c>
      <c r="DE91" s="319">
        <f>SUM(CS91:DD91)</f>
        <v>257765.9866999177</v>
      </c>
      <c r="DF91" s="17">
        <f>SUM(DF88:DF90)</f>
        <v>21480.498891659809</v>
      </c>
      <c r="DG91" s="17">
        <f t="shared" ref="DG91" si="1111">SUM(DG88:DG90)</f>
        <v>21480.498891659809</v>
      </c>
      <c r="DH91" s="17">
        <f t="shared" ref="DH91" si="1112">SUM(DH88:DH90)</f>
        <v>21480.498891659809</v>
      </c>
      <c r="DI91" s="17">
        <f t="shared" ref="DI91" si="1113">SUM(DI88:DI90)</f>
        <v>21480.498891659809</v>
      </c>
      <c r="DJ91" s="17">
        <f t="shared" ref="DJ91" si="1114">SUM(DJ88:DJ90)</f>
        <v>21480.498891659809</v>
      </c>
      <c r="DK91" s="17">
        <f t="shared" ref="DK91" si="1115">SUM(DK88:DK90)</f>
        <v>21480.498891659809</v>
      </c>
      <c r="DL91" s="17">
        <f t="shared" ref="DL91" si="1116">SUM(DL88:DL90)</f>
        <v>21480.498891659809</v>
      </c>
      <c r="DM91" s="17">
        <f t="shared" ref="DM91" si="1117">SUM(DM88:DM90)</f>
        <v>21480.498891659809</v>
      </c>
      <c r="DN91" s="17">
        <f t="shared" ref="DN91" si="1118">SUM(DN88:DN90)</f>
        <v>21480.498891659809</v>
      </c>
      <c r="DO91" s="17">
        <f t="shared" ref="DO91" si="1119">SUM(DO88:DO90)</f>
        <v>21480.498891659809</v>
      </c>
      <c r="DP91" s="17">
        <f t="shared" ref="DP91" si="1120">SUM(DP88:DP90)</f>
        <v>21480.498891659809</v>
      </c>
      <c r="DQ91" s="17">
        <f t="shared" ref="DQ91" si="1121">SUM(DQ88:DQ90)</f>
        <v>21480.498891659809</v>
      </c>
      <c r="DR91" s="319">
        <f>SUM(DF91:DQ91)</f>
        <v>257765.9866999177</v>
      </c>
      <c r="DS91" s="17">
        <f>SUM(DS88:DS90)</f>
        <v>21480.498891659809</v>
      </c>
      <c r="DT91" s="17">
        <f t="shared" ref="DT91" si="1122">SUM(DT88:DT90)</f>
        <v>21480.498891659809</v>
      </c>
      <c r="DU91" s="17">
        <f t="shared" ref="DU91" si="1123">SUM(DU88:DU90)</f>
        <v>21480.498891659809</v>
      </c>
      <c r="DV91" s="17">
        <f t="shared" ref="DV91" si="1124">SUM(DV88:DV90)</f>
        <v>21480.498891659809</v>
      </c>
      <c r="DW91" s="17">
        <f t="shared" ref="DW91" si="1125">SUM(DW88:DW90)</f>
        <v>21480.498891659809</v>
      </c>
      <c r="DX91" s="17">
        <f t="shared" ref="DX91" si="1126">SUM(DX88:DX90)</f>
        <v>21480.498891659809</v>
      </c>
      <c r="DY91" s="17">
        <f t="shared" ref="DY91" si="1127">SUM(DY88:DY90)</f>
        <v>21480.498891659809</v>
      </c>
      <c r="DZ91" s="17">
        <f t="shared" ref="DZ91" si="1128">SUM(DZ88:DZ90)</f>
        <v>21480.498891659809</v>
      </c>
      <c r="EA91" s="17">
        <f t="shared" ref="EA91" si="1129">SUM(EA88:EA90)</f>
        <v>21480.498891659809</v>
      </c>
      <c r="EB91" s="17">
        <f t="shared" ref="EB91" si="1130">SUM(EB88:EB90)</f>
        <v>21480.498891659809</v>
      </c>
      <c r="EC91" s="17">
        <f t="shared" ref="EC91" si="1131">SUM(EC88:EC90)</f>
        <v>21480.498891659809</v>
      </c>
      <c r="ED91" s="17">
        <f t="shared" ref="ED91" si="1132">SUM(ED88:ED90)</f>
        <v>21480.498891659809</v>
      </c>
      <c r="EE91" s="391">
        <f>SUM(DS91:ED91)</f>
        <v>257765.9866999177</v>
      </c>
    </row>
    <row r="92" spans="1:148" ht="12" x14ac:dyDescent="0.2">
      <c r="C92" s="365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1:148" customFormat="1" ht="15" x14ac:dyDescent="0.25">
      <c r="A93" s="9"/>
      <c r="B93" s="1"/>
      <c r="C93" s="365"/>
      <c r="D93" s="51" t="s">
        <v>65</v>
      </c>
      <c r="E93" s="49"/>
      <c r="F93" s="49">
        <f t="shared" ref="F93:AK93" si="1133">F74-F84-F91</f>
        <v>18161.501108340184</v>
      </c>
      <c r="G93" s="49">
        <f t="shared" si="1133"/>
        <v>16429.501108340191</v>
      </c>
      <c r="H93" s="49">
        <f t="shared" si="1133"/>
        <v>14929.501108340191</v>
      </c>
      <c r="I93" s="49">
        <f t="shared" si="1133"/>
        <v>20661.501108340184</v>
      </c>
      <c r="J93" s="49">
        <f t="shared" si="1133"/>
        <v>18929.501108340191</v>
      </c>
      <c r="K93" s="49">
        <f t="shared" si="1133"/>
        <v>15629.501108340191</v>
      </c>
      <c r="L93" s="49">
        <f t="shared" si="1133"/>
        <v>15629.501108340191</v>
      </c>
      <c r="M93" s="49">
        <f t="shared" si="1133"/>
        <v>15629.501108340191</v>
      </c>
      <c r="N93" s="49">
        <f t="shared" si="1133"/>
        <v>15929.501108340191</v>
      </c>
      <c r="O93" s="49">
        <f t="shared" si="1133"/>
        <v>14029.501108340191</v>
      </c>
      <c r="P93" s="49">
        <f t="shared" si="1133"/>
        <v>16229.501108340191</v>
      </c>
      <c r="Q93" s="49">
        <f t="shared" si="1133"/>
        <v>16229.501108340191</v>
      </c>
      <c r="R93" s="319">
        <f t="shared" si="1133"/>
        <v>198418.01330008236</v>
      </c>
      <c r="S93" s="49">
        <f>S74-S84-S91</f>
        <v>12117.501108340191</v>
      </c>
      <c r="T93" s="49">
        <f t="shared" si="1133"/>
        <v>17567.501108340191</v>
      </c>
      <c r="U93" s="49">
        <f t="shared" si="1133"/>
        <v>10141.501108340191</v>
      </c>
      <c r="V93" s="49">
        <f t="shared" si="1133"/>
        <v>19547.501108340191</v>
      </c>
      <c r="W93" s="49">
        <f t="shared" si="1133"/>
        <v>19547.501108340191</v>
      </c>
      <c r="X93" s="49">
        <f t="shared" si="1133"/>
        <v>19547.501108340191</v>
      </c>
      <c r="Y93" s="49">
        <f t="shared" si="1133"/>
        <v>19547.501108340191</v>
      </c>
      <c r="Z93" s="49">
        <f t="shared" si="1133"/>
        <v>19547.501108340191</v>
      </c>
      <c r="AA93" s="49">
        <f t="shared" si="1133"/>
        <v>19547.501108340191</v>
      </c>
      <c r="AB93" s="49">
        <f t="shared" si="1133"/>
        <v>19547.501108340191</v>
      </c>
      <c r="AC93" s="49">
        <f t="shared" si="1133"/>
        <v>19547.501108340191</v>
      </c>
      <c r="AD93" s="49">
        <f t="shared" si="1133"/>
        <v>19547.501108340191</v>
      </c>
      <c r="AE93" s="319">
        <f t="shared" si="1133"/>
        <v>215754.0133000823</v>
      </c>
      <c r="AF93" s="49">
        <f t="shared" si="1133"/>
        <v>16987.501108340191</v>
      </c>
      <c r="AG93" s="49">
        <f t="shared" si="1133"/>
        <v>18612.501108340191</v>
      </c>
      <c r="AH93" s="49">
        <f t="shared" si="1133"/>
        <v>11186.501108340191</v>
      </c>
      <c r="AI93" s="49">
        <f t="shared" si="1133"/>
        <v>19012.501108340191</v>
      </c>
      <c r="AJ93" s="49">
        <f t="shared" si="1133"/>
        <v>19012.501108340191</v>
      </c>
      <c r="AK93" s="49">
        <f t="shared" si="1133"/>
        <v>19012.501108340191</v>
      </c>
      <c r="AL93" s="49">
        <f t="shared" ref="AL93:BQ93" si="1134">AL74-AL84-AL91</f>
        <v>19012.501108340191</v>
      </c>
      <c r="AM93" s="49">
        <f t="shared" si="1134"/>
        <v>19012.501108340191</v>
      </c>
      <c r="AN93" s="49">
        <f t="shared" si="1134"/>
        <v>19012.501108340191</v>
      </c>
      <c r="AO93" s="49">
        <f t="shared" si="1134"/>
        <v>19012.501108340191</v>
      </c>
      <c r="AP93" s="49">
        <f t="shared" si="1134"/>
        <v>19012.501108340191</v>
      </c>
      <c r="AQ93" s="49">
        <f t="shared" si="1134"/>
        <v>19012.501108340191</v>
      </c>
      <c r="AR93" s="319">
        <f t="shared" si="1134"/>
        <v>217899.0133000823</v>
      </c>
      <c r="AS93" s="49">
        <f t="shared" si="1134"/>
        <v>20947.501108340191</v>
      </c>
      <c r="AT93" s="49">
        <f t="shared" si="1134"/>
        <v>22572.501108340191</v>
      </c>
      <c r="AU93" s="49">
        <f t="shared" si="1134"/>
        <v>15146.501108340191</v>
      </c>
      <c r="AV93" s="49">
        <f t="shared" si="1134"/>
        <v>22972.501108340191</v>
      </c>
      <c r="AW93" s="49">
        <f t="shared" si="1134"/>
        <v>22972.501108340191</v>
      </c>
      <c r="AX93" s="49">
        <f t="shared" si="1134"/>
        <v>22972.501108340191</v>
      </c>
      <c r="AY93" s="49">
        <f t="shared" si="1134"/>
        <v>22972.501108340191</v>
      </c>
      <c r="AZ93" s="49">
        <f t="shared" si="1134"/>
        <v>22972.501108340191</v>
      </c>
      <c r="BA93" s="49">
        <f t="shared" si="1134"/>
        <v>22972.501108340191</v>
      </c>
      <c r="BB93" s="49">
        <f t="shared" si="1134"/>
        <v>22972.501108340191</v>
      </c>
      <c r="BC93" s="49">
        <f t="shared" si="1134"/>
        <v>22972.501108340191</v>
      </c>
      <c r="BD93" s="49">
        <f t="shared" si="1134"/>
        <v>22972.501108340191</v>
      </c>
      <c r="BE93" s="319">
        <f t="shared" si="1134"/>
        <v>265419.0133000823</v>
      </c>
      <c r="BF93" s="49">
        <f t="shared" si="1134"/>
        <v>20947.501108340191</v>
      </c>
      <c r="BG93" s="49">
        <f t="shared" si="1134"/>
        <v>22572.501108340191</v>
      </c>
      <c r="BH93" s="49">
        <f t="shared" si="1134"/>
        <v>15146.501108340191</v>
      </c>
      <c r="BI93" s="49">
        <f t="shared" si="1134"/>
        <v>22972.501108340191</v>
      </c>
      <c r="BJ93" s="49">
        <f t="shared" si="1134"/>
        <v>22972.501108340191</v>
      </c>
      <c r="BK93" s="49">
        <f t="shared" si="1134"/>
        <v>22972.501108340191</v>
      </c>
      <c r="BL93" s="49">
        <f t="shared" si="1134"/>
        <v>22972.501108340191</v>
      </c>
      <c r="BM93" s="49">
        <f t="shared" si="1134"/>
        <v>22972.501108340191</v>
      </c>
      <c r="BN93" s="49">
        <f t="shared" si="1134"/>
        <v>22972.501108340191</v>
      </c>
      <c r="BO93" s="49">
        <f t="shared" si="1134"/>
        <v>22972.501108340191</v>
      </c>
      <c r="BP93" s="49">
        <f t="shared" si="1134"/>
        <v>22972.501108340191</v>
      </c>
      <c r="BQ93" s="49">
        <f t="shared" si="1134"/>
        <v>22972.501108340191</v>
      </c>
      <c r="BR93" s="319">
        <f t="shared" ref="BR93:CW93" si="1135">BR74-BR84-BR91</f>
        <v>265419.0133000823</v>
      </c>
      <c r="BS93" s="49">
        <f t="shared" si="1135"/>
        <v>20947.501108340191</v>
      </c>
      <c r="BT93" s="49">
        <f t="shared" si="1135"/>
        <v>22572.501108340191</v>
      </c>
      <c r="BU93" s="49">
        <f t="shared" si="1135"/>
        <v>15146.501108340191</v>
      </c>
      <c r="BV93" s="49">
        <f t="shared" si="1135"/>
        <v>22972.501108340191</v>
      </c>
      <c r="BW93" s="49">
        <f t="shared" si="1135"/>
        <v>22972.501108340191</v>
      </c>
      <c r="BX93" s="49">
        <f t="shared" si="1135"/>
        <v>22972.501108340191</v>
      </c>
      <c r="BY93" s="49">
        <f t="shared" si="1135"/>
        <v>22972.501108340191</v>
      </c>
      <c r="BZ93" s="49">
        <f t="shared" si="1135"/>
        <v>22972.501108340191</v>
      </c>
      <c r="CA93" s="49">
        <f t="shared" si="1135"/>
        <v>22972.501108340191</v>
      </c>
      <c r="CB93" s="49">
        <f t="shared" si="1135"/>
        <v>22972.501108340191</v>
      </c>
      <c r="CC93" s="49">
        <f t="shared" si="1135"/>
        <v>22972.501108340191</v>
      </c>
      <c r="CD93" s="49">
        <f t="shared" si="1135"/>
        <v>22972.501108340191</v>
      </c>
      <c r="CE93" s="319">
        <f t="shared" si="1135"/>
        <v>265419.0133000823</v>
      </c>
      <c r="CF93" s="49">
        <f t="shared" si="1135"/>
        <v>20947.501108340191</v>
      </c>
      <c r="CG93" s="49">
        <f t="shared" si="1135"/>
        <v>22572.501108340191</v>
      </c>
      <c r="CH93" s="49">
        <f t="shared" si="1135"/>
        <v>15146.501108340191</v>
      </c>
      <c r="CI93" s="49">
        <f t="shared" si="1135"/>
        <v>22972.501108340191</v>
      </c>
      <c r="CJ93" s="49">
        <f t="shared" si="1135"/>
        <v>22972.501108340191</v>
      </c>
      <c r="CK93" s="49">
        <f t="shared" si="1135"/>
        <v>22972.501108340191</v>
      </c>
      <c r="CL93" s="49">
        <f t="shared" si="1135"/>
        <v>22972.501108340191</v>
      </c>
      <c r="CM93" s="49">
        <f t="shared" si="1135"/>
        <v>22972.501108340191</v>
      </c>
      <c r="CN93" s="49">
        <f t="shared" si="1135"/>
        <v>22972.501108340191</v>
      </c>
      <c r="CO93" s="49">
        <f t="shared" si="1135"/>
        <v>22972.501108340191</v>
      </c>
      <c r="CP93" s="49">
        <f t="shared" si="1135"/>
        <v>22972.501108340191</v>
      </c>
      <c r="CQ93" s="49">
        <f t="shared" si="1135"/>
        <v>22972.501108340191</v>
      </c>
      <c r="CR93" s="319">
        <f t="shared" si="1135"/>
        <v>265419.0133000823</v>
      </c>
      <c r="CS93" s="49">
        <f t="shared" si="1135"/>
        <v>20947.501108340191</v>
      </c>
      <c r="CT93" s="49">
        <f t="shared" si="1135"/>
        <v>22572.501108340191</v>
      </c>
      <c r="CU93" s="49">
        <f t="shared" si="1135"/>
        <v>15146.501108340191</v>
      </c>
      <c r="CV93" s="49">
        <f t="shared" si="1135"/>
        <v>22972.501108340191</v>
      </c>
      <c r="CW93" s="49">
        <f t="shared" si="1135"/>
        <v>22972.501108340191</v>
      </c>
      <c r="CX93" s="49">
        <f t="shared" ref="CX93:EE93" si="1136">CX74-CX84-CX91</f>
        <v>22972.501108340191</v>
      </c>
      <c r="CY93" s="49">
        <f t="shared" si="1136"/>
        <v>22972.501108340191</v>
      </c>
      <c r="CZ93" s="49">
        <f t="shared" si="1136"/>
        <v>22972.501108340191</v>
      </c>
      <c r="DA93" s="49">
        <f t="shared" si="1136"/>
        <v>22972.501108340191</v>
      </c>
      <c r="DB93" s="49">
        <f t="shared" si="1136"/>
        <v>22972.501108340191</v>
      </c>
      <c r="DC93" s="49">
        <f t="shared" si="1136"/>
        <v>22972.501108340191</v>
      </c>
      <c r="DD93" s="49">
        <f t="shared" si="1136"/>
        <v>22972.501108340191</v>
      </c>
      <c r="DE93" s="319">
        <f t="shared" si="1136"/>
        <v>265419.0133000823</v>
      </c>
      <c r="DF93" s="49">
        <f t="shared" si="1136"/>
        <v>20947.501108340191</v>
      </c>
      <c r="DG93" s="49">
        <f t="shared" si="1136"/>
        <v>22572.501108340191</v>
      </c>
      <c r="DH93" s="49">
        <f t="shared" si="1136"/>
        <v>15146.501108340191</v>
      </c>
      <c r="DI93" s="49">
        <f t="shared" si="1136"/>
        <v>22972.501108340191</v>
      </c>
      <c r="DJ93" s="49">
        <f t="shared" si="1136"/>
        <v>22972.501108340191</v>
      </c>
      <c r="DK93" s="49">
        <f t="shared" si="1136"/>
        <v>22972.501108340191</v>
      </c>
      <c r="DL93" s="49">
        <f t="shared" si="1136"/>
        <v>22972.501108340191</v>
      </c>
      <c r="DM93" s="49">
        <f t="shared" si="1136"/>
        <v>22972.501108340191</v>
      </c>
      <c r="DN93" s="49">
        <f t="shared" si="1136"/>
        <v>22972.501108340191</v>
      </c>
      <c r="DO93" s="49">
        <f t="shared" si="1136"/>
        <v>22972.501108340191</v>
      </c>
      <c r="DP93" s="49">
        <f t="shared" si="1136"/>
        <v>22972.501108340191</v>
      </c>
      <c r="DQ93" s="49">
        <f t="shared" si="1136"/>
        <v>22972.501108340191</v>
      </c>
      <c r="DR93" s="319">
        <f t="shared" si="1136"/>
        <v>265419.0133000823</v>
      </c>
      <c r="DS93" s="49">
        <f t="shared" si="1136"/>
        <v>20947.501108340191</v>
      </c>
      <c r="DT93" s="49">
        <f t="shared" si="1136"/>
        <v>22572.501108340191</v>
      </c>
      <c r="DU93" s="49">
        <f t="shared" si="1136"/>
        <v>15146.501108340191</v>
      </c>
      <c r="DV93" s="49">
        <f t="shared" si="1136"/>
        <v>22972.501108340191</v>
      </c>
      <c r="DW93" s="49">
        <f t="shared" si="1136"/>
        <v>22972.501108340191</v>
      </c>
      <c r="DX93" s="49">
        <f t="shared" si="1136"/>
        <v>22972.501108340191</v>
      </c>
      <c r="DY93" s="49">
        <f t="shared" si="1136"/>
        <v>22972.501108340191</v>
      </c>
      <c r="DZ93" s="49">
        <f t="shared" si="1136"/>
        <v>22972.501108340191</v>
      </c>
      <c r="EA93" s="49">
        <f t="shared" si="1136"/>
        <v>22972.501108340191</v>
      </c>
      <c r="EB93" s="49">
        <f t="shared" si="1136"/>
        <v>22972.501108340191</v>
      </c>
      <c r="EC93" s="49">
        <f t="shared" si="1136"/>
        <v>22972.501108340191</v>
      </c>
      <c r="ED93" s="49">
        <f t="shared" si="1136"/>
        <v>22972.501108340191</v>
      </c>
      <c r="EE93" s="391">
        <f t="shared" si="1136"/>
        <v>265419.0133000823</v>
      </c>
    </row>
    <row r="94" spans="1:148" customFormat="1" ht="15" x14ac:dyDescent="0.25">
      <c r="A94" s="9"/>
      <c r="B94" s="1"/>
      <c r="C94" s="365"/>
      <c r="D94" s="1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1:148" customFormat="1" ht="15" x14ac:dyDescent="0.25">
      <c r="A95" s="9"/>
      <c r="B95" s="1"/>
      <c r="C95" s="365"/>
      <c r="D95" s="51" t="s">
        <v>66</v>
      </c>
      <c r="E95" s="49"/>
      <c r="F95" s="49">
        <f t="shared" ref="F95:Q95" si="1137">E97</f>
        <v>0</v>
      </c>
      <c r="G95" s="49">
        <f t="shared" si="1137"/>
        <v>18161.501108340184</v>
      </c>
      <c r="H95" s="49">
        <f t="shared" si="1137"/>
        <v>34591.002216680376</v>
      </c>
      <c r="I95" s="49">
        <f t="shared" si="1137"/>
        <v>49520.503325020567</v>
      </c>
      <c r="J95" s="49">
        <f t="shared" si="1137"/>
        <v>70182.004433360751</v>
      </c>
      <c r="K95" s="49">
        <f t="shared" si="1137"/>
        <v>89111.505541700943</v>
      </c>
      <c r="L95" s="49">
        <f t="shared" si="1137"/>
        <v>104741.00665004113</v>
      </c>
      <c r="M95" s="49">
        <f t="shared" si="1137"/>
        <v>120370.50775838133</v>
      </c>
      <c r="N95" s="49">
        <f t="shared" si="1137"/>
        <v>136000.00886672153</v>
      </c>
      <c r="O95" s="49">
        <f t="shared" si="1137"/>
        <v>151929.50997506172</v>
      </c>
      <c r="P95" s="49">
        <f t="shared" si="1137"/>
        <v>165959.01108340191</v>
      </c>
      <c r="Q95" s="49">
        <f t="shared" si="1137"/>
        <v>182188.51219174211</v>
      </c>
      <c r="R95" s="319">
        <f>F95</f>
        <v>0</v>
      </c>
      <c r="S95" s="49">
        <f t="shared" ref="S95:AD95" si="1138">R97</f>
        <v>198418.0133000823</v>
      </c>
      <c r="T95" s="49">
        <f t="shared" si="1138"/>
        <v>210535.51440842249</v>
      </c>
      <c r="U95" s="49">
        <f t="shared" si="1138"/>
        <v>228103.01551676268</v>
      </c>
      <c r="V95" s="49">
        <f t="shared" si="1138"/>
        <v>238244.51662510287</v>
      </c>
      <c r="W95" s="49">
        <f t="shared" si="1138"/>
        <v>257792.01773344306</v>
      </c>
      <c r="X95" s="49">
        <f t="shared" si="1138"/>
        <v>277339.51884178328</v>
      </c>
      <c r="Y95" s="49">
        <f t="shared" si="1138"/>
        <v>296887.0199501235</v>
      </c>
      <c r="Z95" s="49">
        <f t="shared" si="1138"/>
        <v>316434.52105846372</v>
      </c>
      <c r="AA95" s="49">
        <f t="shared" si="1138"/>
        <v>335982.02216680394</v>
      </c>
      <c r="AB95" s="49">
        <f t="shared" si="1138"/>
        <v>355529.52327514417</v>
      </c>
      <c r="AC95" s="49">
        <f t="shared" si="1138"/>
        <v>375077.02438348439</v>
      </c>
      <c r="AD95" s="49">
        <f t="shared" si="1138"/>
        <v>394624.52549182461</v>
      </c>
      <c r="AE95" s="319">
        <f>S95</f>
        <v>198418.0133000823</v>
      </c>
      <c r="AF95" s="49">
        <f t="shared" ref="AF95:AQ95" si="1139">AE97</f>
        <v>414172.02660016459</v>
      </c>
      <c r="AG95" s="49">
        <f t="shared" si="1139"/>
        <v>431159.52770850481</v>
      </c>
      <c r="AH95" s="49">
        <f t="shared" si="1139"/>
        <v>449772.02881684504</v>
      </c>
      <c r="AI95" s="49">
        <f t="shared" si="1139"/>
        <v>460958.52992518526</v>
      </c>
      <c r="AJ95" s="49">
        <f t="shared" si="1139"/>
        <v>479971.03103352548</v>
      </c>
      <c r="AK95" s="49">
        <f t="shared" si="1139"/>
        <v>498983.5321418657</v>
      </c>
      <c r="AL95" s="49">
        <f t="shared" si="1139"/>
        <v>517996.03325020592</v>
      </c>
      <c r="AM95" s="49">
        <f t="shared" si="1139"/>
        <v>537008.53435854614</v>
      </c>
      <c r="AN95" s="49">
        <f t="shared" si="1139"/>
        <v>556021.03546688636</v>
      </c>
      <c r="AO95" s="49">
        <f t="shared" si="1139"/>
        <v>575033.53657522658</v>
      </c>
      <c r="AP95" s="49">
        <f t="shared" si="1139"/>
        <v>594046.0376835668</v>
      </c>
      <c r="AQ95" s="49">
        <f t="shared" si="1139"/>
        <v>613058.53879190702</v>
      </c>
      <c r="AR95" s="319">
        <f>AF95</f>
        <v>414172.02660016459</v>
      </c>
      <c r="AS95" s="49">
        <f t="shared" ref="AS95:BD95" si="1140">AR97</f>
        <v>632071.03990024689</v>
      </c>
      <c r="AT95" s="49">
        <f t="shared" si="1140"/>
        <v>653018.54100858711</v>
      </c>
      <c r="AU95" s="49">
        <f t="shared" si="1140"/>
        <v>675591.04211692733</v>
      </c>
      <c r="AV95" s="49">
        <f t="shared" si="1140"/>
        <v>690737.54322526755</v>
      </c>
      <c r="AW95" s="49">
        <f t="shared" si="1140"/>
        <v>713710.04433360777</v>
      </c>
      <c r="AX95" s="49">
        <f t="shared" si="1140"/>
        <v>736682.54544194799</v>
      </c>
      <c r="AY95" s="49">
        <f t="shared" si="1140"/>
        <v>759655.04655028821</v>
      </c>
      <c r="AZ95" s="49">
        <f t="shared" si="1140"/>
        <v>782627.54765862843</v>
      </c>
      <c r="BA95" s="49">
        <f t="shared" si="1140"/>
        <v>805600.04876696866</v>
      </c>
      <c r="BB95" s="49">
        <f t="shared" si="1140"/>
        <v>828572.54987530888</v>
      </c>
      <c r="BC95" s="49">
        <f t="shared" si="1140"/>
        <v>851545.0509836491</v>
      </c>
      <c r="BD95" s="49">
        <f t="shared" si="1140"/>
        <v>874517.55209198932</v>
      </c>
      <c r="BE95" s="319">
        <f>AS95</f>
        <v>632071.03990024689</v>
      </c>
      <c r="BF95" s="49">
        <f t="shared" ref="BF95:BQ95" si="1141">BE97</f>
        <v>897490.05320032919</v>
      </c>
      <c r="BG95" s="49">
        <f t="shared" si="1141"/>
        <v>918437.55430866941</v>
      </c>
      <c r="BH95" s="49">
        <f t="shared" si="1141"/>
        <v>941010.05541700963</v>
      </c>
      <c r="BI95" s="49">
        <f t="shared" si="1141"/>
        <v>956156.55652534985</v>
      </c>
      <c r="BJ95" s="49">
        <f t="shared" si="1141"/>
        <v>979129.05763369007</v>
      </c>
      <c r="BK95" s="49">
        <f t="shared" si="1141"/>
        <v>1002101.5587420303</v>
      </c>
      <c r="BL95" s="49">
        <f t="shared" si="1141"/>
        <v>1025074.0598503705</v>
      </c>
      <c r="BM95" s="49">
        <f t="shared" si="1141"/>
        <v>1048046.5609587107</v>
      </c>
      <c r="BN95" s="49">
        <f t="shared" si="1141"/>
        <v>1071019.062067051</v>
      </c>
      <c r="BO95" s="49">
        <f t="shared" si="1141"/>
        <v>1093991.5631753912</v>
      </c>
      <c r="BP95" s="49">
        <f t="shared" si="1141"/>
        <v>1116964.0642837314</v>
      </c>
      <c r="BQ95" s="49">
        <f t="shared" si="1141"/>
        <v>1139936.5653920716</v>
      </c>
      <c r="BR95" s="319">
        <f>BF95</f>
        <v>897490.05320032919</v>
      </c>
      <c r="BS95" s="49">
        <f t="shared" ref="BS95:CD95" si="1142">BR97</f>
        <v>1162909.0665004114</v>
      </c>
      <c r="BT95" s="49">
        <f t="shared" si="1142"/>
        <v>1183856.5676087516</v>
      </c>
      <c r="BU95" s="49">
        <f t="shared" si="1142"/>
        <v>1206429.0687170918</v>
      </c>
      <c r="BV95" s="49">
        <f t="shared" si="1142"/>
        <v>1221575.569825432</v>
      </c>
      <c r="BW95" s="49">
        <f t="shared" si="1142"/>
        <v>1244548.0709337723</v>
      </c>
      <c r="BX95" s="49">
        <f t="shared" si="1142"/>
        <v>1267520.5720421125</v>
      </c>
      <c r="BY95" s="49">
        <f t="shared" si="1142"/>
        <v>1290493.0731504527</v>
      </c>
      <c r="BZ95" s="49">
        <f t="shared" si="1142"/>
        <v>1313465.5742587929</v>
      </c>
      <c r="CA95" s="49">
        <f t="shared" si="1142"/>
        <v>1336438.0753671331</v>
      </c>
      <c r="CB95" s="49">
        <f t="shared" si="1142"/>
        <v>1359410.5764754734</v>
      </c>
      <c r="CC95" s="49">
        <f t="shared" si="1142"/>
        <v>1382383.0775838136</v>
      </c>
      <c r="CD95" s="49">
        <f t="shared" si="1142"/>
        <v>1405355.5786921538</v>
      </c>
      <c r="CE95" s="319">
        <f>BS95</f>
        <v>1162909.0665004114</v>
      </c>
      <c r="CF95" s="49">
        <f t="shared" ref="CF95:CQ95" si="1143">CE97</f>
        <v>1428328.0798004935</v>
      </c>
      <c r="CG95" s="49">
        <f t="shared" si="1143"/>
        <v>1449275.5809088338</v>
      </c>
      <c r="CH95" s="49">
        <f t="shared" si="1143"/>
        <v>1471848.082017174</v>
      </c>
      <c r="CI95" s="49">
        <f t="shared" si="1143"/>
        <v>1486994.5831255142</v>
      </c>
      <c r="CJ95" s="49">
        <f t="shared" si="1143"/>
        <v>1509967.0842338544</v>
      </c>
      <c r="CK95" s="49">
        <f t="shared" si="1143"/>
        <v>1532939.5853421947</v>
      </c>
      <c r="CL95" s="49">
        <f t="shared" si="1143"/>
        <v>1555912.0864505349</v>
      </c>
      <c r="CM95" s="49">
        <f t="shared" si="1143"/>
        <v>1578884.5875588751</v>
      </c>
      <c r="CN95" s="49">
        <f t="shared" si="1143"/>
        <v>1601857.0886672153</v>
      </c>
      <c r="CO95" s="49">
        <f t="shared" si="1143"/>
        <v>1624829.5897755555</v>
      </c>
      <c r="CP95" s="49">
        <f t="shared" si="1143"/>
        <v>1647802.0908838958</v>
      </c>
      <c r="CQ95" s="49">
        <f t="shared" si="1143"/>
        <v>1670774.591992236</v>
      </c>
      <c r="CR95" s="319">
        <f>CF95</f>
        <v>1428328.0798004935</v>
      </c>
      <c r="CS95" s="49">
        <f t="shared" ref="CS95:DD95" si="1144">CR97</f>
        <v>1693747.0931005757</v>
      </c>
      <c r="CT95" s="49">
        <f t="shared" si="1144"/>
        <v>1714694.594208916</v>
      </c>
      <c r="CU95" s="49">
        <f t="shared" si="1144"/>
        <v>1737267.0953172562</v>
      </c>
      <c r="CV95" s="49">
        <f t="shared" si="1144"/>
        <v>1752413.5964255964</v>
      </c>
      <c r="CW95" s="49">
        <f t="shared" si="1144"/>
        <v>1775386.0975339366</v>
      </c>
      <c r="CX95" s="49">
        <f t="shared" si="1144"/>
        <v>1798358.5986422768</v>
      </c>
      <c r="CY95" s="49">
        <f t="shared" si="1144"/>
        <v>1821331.0997506171</v>
      </c>
      <c r="CZ95" s="49">
        <f t="shared" si="1144"/>
        <v>1844303.6008589573</v>
      </c>
      <c r="DA95" s="49">
        <f t="shared" si="1144"/>
        <v>1867276.1019672975</v>
      </c>
      <c r="DB95" s="49">
        <f t="shared" si="1144"/>
        <v>1890248.6030756377</v>
      </c>
      <c r="DC95" s="49">
        <f t="shared" si="1144"/>
        <v>1913221.1041839779</v>
      </c>
      <c r="DD95" s="49">
        <f t="shared" si="1144"/>
        <v>1936193.6052923182</v>
      </c>
      <c r="DE95" s="319">
        <f>CS95</f>
        <v>1693747.0931005757</v>
      </c>
      <c r="DF95" s="49">
        <f t="shared" ref="DF95:DQ95" si="1145">DE97</f>
        <v>1959166.1064006579</v>
      </c>
      <c r="DG95" s="49">
        <f t="shared" si="1145"/>
        <v>1980113.6075089981</v>
      </c>
      <c r="DH95" s="49">
        <f t="shared" si="1145"/>
        <v>2002686.1086173384</v>
      </c>
      <c r="DI95" s="49">
        <f t="shared" si="1145"/>
        <v>2017832.6097256786</v>
      </c>
      <c r="DJ95" s="49">
        <f t="shared" si="1145"/>
        <v>2040805.1108340188</v>
      </c>
      <c r="DK95" s="49">
        <f t="shared" si="1145"/>
        <v>2063777.611942359</v>
      </c>
      <c r="DL95" s="49">
        <f t="shared" si="1145"/>
        <v>2086750.1130506992</v>
      </c>
      <c r="DM95" s="49">
        <f t="shared" si="1145"/>
        <v>2109722.6141590392</v>
      </c>
      <c r="DN95" s="49">
        <f t="shared" si="1145"/>
        <v>2132695.1152673792</v>
      </c>
      <c r="DO95" s="49">
        <f t="shared" si="1145"/>
        <v>2155667.6163757192</v>
      </c>
      <c r="DP95" s="49">
        <f t="shared" si="1145"/>
        <v>2178640.1174840592</v>
      </c>
      <c r="DQ95" s="49">
        <f t="shared" si="1145"/>
        <v>2201612.6185923992</v>
      </c>
      <c r="DR95" s="319">
        <f>DF95</f>
        <v>1959166.1064006579</v>
      </c>
      <c r="DS95" s="49">
        <f t="shared" ref="DS95:ED95" si="1146">DR97</f>
        <v>2224585.1197007401</v>
      </c>
      <c r="DT95" s="49">
        <f t="shared" si="1146"/>
        <v>2245532.6208090801</v>
      </c>
      <c r="DU95" s="49">
        <f t="shared" si="1146"/>
        <v>2268105.1219174201</v>
      </c>
      <c r="DV95" s="49">
        <f t="shared" si="1146"/>
        <v>2283251.6230257601</v>
      </c>
      <c r="DW95" s="49">
        <f t="shared" si="1146"/>
        <v>2306224.1241341</v>
      </c>
      <c r="DX95" s="49">
        <f t="shared" si="1146"/>
        <v>2329196.62524244</v>
      </c>
      <c r="DY95" s="49">
        <f t="shared" si="1146"/>
        <v>2352169.12635078</v>
      </c>
      <c r="DZ95" s="49">
        <f t="shared" si="1146"/>
        <v>2375141.62745912</v>
      </c>
      <c r="EA95" s="49">
        <f t="shared" si="1146"/>
        <v>2398114.12856746</v>
      </c>
      <c r="EB95" s="49">
        <f t="shared" si="1146"/>
        <v>2421086.6296758</v>
      </c>
      <c r="EC95" s="49">
        <f t="shared" si="1146"/>
        <v>2444059.13078414</v>
      </c>
      <c r="ED95" s="49">
        <f t="shared" si="1146"/>
        <v>2467031.63189248</v>
      </c>
      <c r="EE95" s="391">
        <f>DS95</f>
        <v>2224585.1197007401</v>
      </c>
    </row>
    <row r="96" spans="1:148" customFormat="1" ht="15" x14ac:dyDescent="0.25">
      <c r="D96" s="51" t="s">
        <v>67</v>
      </c>
      <c r="E96" s="49"/>
      <c r="F96" s="49">
        <f t="shared" ref="F96:Q96" si="1147">F93</f>
        <v>18161.501108340184</v>
      </c>
      <c r="G96" s="49">
        <f t="shared" si="1147"/>
        <v>16429.501108340191</v>
      </c>
      <c r="H96" s="49">
        <f t="shared" si="1147"/>
        <v>14929.501108340191</v>
      </c>
      <c r="I96" s="49">
        <f t="shared" si="1147"/>
        <v>20661.501108340184</v>
      </c>
      <c r="J96" s="49">
        <f t="shared" si="1147"/>
        <v>18929.501108340191</v>
      </c>
      <c r="K96" s="49">
        <f t="shared" si="1147"/>
        <v>15629.501108340191</v>
      </c>
      <c r="L96" s="49">
        <f t="shared" si="1147"/>
        <v>15629.501108340191</v>
      </c>
      <c r="M96" s="49">
        <f t="shared" si="1147"/>
        <v>15629.501108340191</v>
      </c>
      <c r="N96" s="49">
        <f t="shared" si="1147"/>
        <v>15929.501108340191</v>
      </c>
      <c r="O96" s="49">
        <f t="shared" si="1147"/>
        <v>14029.501108340191</v>
      </c>
      <c r="P96" s="49">
        <f t="shared" si="1147"/>
        <v>16229.501108340191</v>
      </c>
      <c r="Q96" s="49">
        <f t="shared" si="1147"/>
        <v>16229.501108340191</v>
      </c>
      <c r="R96" s="319">
        <f>SUM(F96:Q96)</f>
        <v>198418.0133000823</v>
      </c>
      <c r="S96" s="49">
        <f>S93</f>
        <v>12117.501108340191</v>
      </c>
      <c r="T96" s="49">
        <f t="shared" ref="T96:AD96" si="1148">T93</f>
        <v>17567.501108340191</v>
      </c>
      <c r="U96" s="49">
        <f t="shared" si="1148"/>
        <v>10141.501108340191</v>
      </c>
      <c r="V96" s="49">
        <f t="shared" si="1148"/>
        <v>19547.501108340191</v>
      </c>
      <c r="W96" s="49">
        <f t="shared" si="1148"/>
        <v>19547.501108340191</v>
      </c>
      <c r="X96" s="49">
        <f t="shared" si="1148"/>
        <v>19547.501108340191</v>
      </c>
      <c r="Y96" s="49">
        <f t="shared" si="1148"/>
        <v>19547.501108340191</v>
      </c>
      <c r="Z96" s="49">
        <f t="shared" si="1148"/>
        <v>19547.501108340191</v>
      </c>
      <c r="AA96" s="49">
        <f t="shared" si="1148"/>
        <v>19547.501108340191</v>
      </c>
      <c r="AB96" s="49">
        <f t="shared" si="1148"/>
        <v>19547.501108340191</v>
      </c>
      <c r="AC96" s="49">
        <f t="shared" si="1148"/>
        <v>19547.501108340191</v>
      </c>
      <c r="AD96" s="49">
        <f t="shared" si="1148"/>
        <v>19547.501108340191</v>
      </c>
      <c r="AE96" s="319">
        <f>SUM(S96:AD96)</f>
        <v>215754.0133000823</v>
      </c>
      <c r="AF96" s="49">
        <f t="shared" ref="AF96:AQ96" si="1149">AF93</f>
        <v>16987.501108340191</v>
      </c>
      <c r="AG96" s="49">
        <f t="shared" si="1149"/>
        <v>18612.501108340191</v>
      </c>
      <c r="AH96" s="49">
        <f t="shared" si="1149"/>
        <v>11186.501108340191</v>
      </c>
      <c r="AI96" s="49">
        <f t="shared" si="1149"/>
        <v>19012.501108340191</v>
      </c>
      <c r="AJ96" s="49">
        <f t="shared" si="1149"/>
        <v>19012.501108340191</v>
      </c>
      <c r="AK96" s="49">
        <f t="shared" si="1149"/>
        <v>19012.501108340191</v>
      </c>
      <c r="AL96" s="49">
        <f t="shared" si="1149"/>
        <v>19012.501108340191</v>
      </c>
      <c r="AM96" s="49">
        <f t="shared" si="1149"/>
        <v>19012.501108340191</v>
      </c>
      <c r="AN96" s="49">
        <f t="shared" si="1149"/>
        <v>19012.501108340191</v>
      </c>
      <c r="AO96" s="49">
        <f t="shared" si="1149"/>
        <v>19012.501108340191</v>
      </c>
      <c r="AP96" s="49">
        <f t="shared" si="1149"/>
        <v>19012.501108340191</v>
      </c>
      <c r="AQ96" s="49">
        <f t="shared" si="1149"/>
        <v>19012.501108340191</v>
      </c>
      <c r="AR96" s="319">
        <f>SUM(AF96:AQ96)</f>
        <v>217899.0133000823</v>
      </c>
      <c r="AS96" s="49">
        <f t="shared" ref="AS96:BD96" si="1150">AS93</f>
        <v>20947.501108340191</v>
      </c>
      <c r="AT96" s="49">
        <f t="shared" si="1150"/>
        <v>22572.501108340191</v>
      </c>
      <c r="AU96" s="49">
        <f t="shared" si="1150"/>
        <v>15146.501108340191</v>
      </c>
      <c r="AV96" s="49">
        <f t="shared" si="1150"/>
        <v>22972.501108340191</v>
      </c>
      <c r="AW96" s="49">
        <f t="shared" si="1150"/>
        <v>22972.501108340191</v>
      </c>
      <c r="AX96" s="49">
        <f t="shared" si="1150"/>
        <v>22972.501108340191</v>
      </c>
      <c r="AY96" s="49">
        <f t="shared" si="1150"/>
        <v>22972.501108340191</v>
      </c>
      <c r="AZ96" s="49">
        <f t="shared" si="1150"/>
        <v>22972.501108340191</v>
      </c>
      <c r="BA96" s="49">
        <f t="shared" si="1150"/>
        <v>22972.501108340191</v>
      </c>
      <c r="BB96" s="49">
        <f t="shared" si="1150"/>
        <v>22972.501108340191</v>
      </c>
      <c r="BC96" s="49">
        <f t="shared" si="1150"/>
        <v>22972.501108340191</v>
      </c>
      <c r="BD96" s="49">
        <f t="shared" si="1150"/>
        <v>22972.501108340191</v>
      </c>
      <c r="BE96" s="319">
        <f>SUM(AS96:BD96)</f>
        <v>265419.0133000823</v>
      </c>
      <c r="BF96" s="49">
        <f t="shared" ref="BF96:BQ96" si="1151">BF93</f>
        <v>20947.501108340191</v>
      </c>
      <c r="BG96" s="49">
        <f t="shared" si="1151"/>
        <v>22572.501108340191</v>
      </c>
      <c r="BH96" s="49">
        <f t="shared" si="1151"/>
        <v>15146.501108340191</v>
      </c>
      <c r="BI96" s="49">
        <f t="shared" si="1151"/>
        <v>22972.501108340191</v>
      </c>
      <c r="BJ96" s="49">
        <f t="shared" si="1151"/>
        <v>22972.501108340191</v>
      </c>
      <c r="BK96" s="49">
        <f t="shared" si="1151"/>
        <v>22972.501108340191</v>
      </c>
      <c r="BL96" s="49">
        <f t="shared" si="1151"/>
        <v>22972.501108340191</v>
      </c>
      <c r="BM96" s="49">
        <f t="shared" si="1151"/>
        <v>22972.501108340191</v>
      </c>
      <c r="BN96" s="49">
        <f t="shared" si="1151"/>
        <v>22972.501108340191</v>
      </c>
      <c r="BO96" s="49">
        <f t="shared" si="1151"/>
        <v>22972.501108340191</v>
      </c>
      <c r="BP96" s="49">
        <f t="shared" si="1151"/>
        <v>22972.501108340191</v>
      </c>
      <c r="BQ96" s="49">
        <f t="shared" si="1151"/>
        <v>22972.501108340191</v>
      </c>
      <c r="BR96" s="319">
        <f>SUM(BF96:BQ96)</f>
        <v>265419.0133000823</v>
      </c>
      <c r="BS96" s="49">
        <f t="shared" ref="BS96:CD96" si="1152">BS93</f>
        <v>20947.501108340191</v>
      </c>
      <c r="BT96" s="49">
        <f t="shared" si="1152"/>
        <v>22572.501108340191</v>
      </c>
      <c r="BU96" s="49">
        <f t="shared" si="1152"/>
        <v>15146.501108340191</v>
      </c>
      <c r="BV96" s="49">
        <f t="shared" si="1152"/>
        <v>22972.501108340191</v>
      </c>
      <c r="BW96" s="49">
        <f t="shared" si="1152"/>
        <v>22972.501108340191</v>
      </c>
      <c r="BX96" s="49">
        <f t="shared" si="1152"/>
        <v>22972.501108340191</v>
      </c>
      <c r="BY96" s="49">
        <f t="shared" si="1152"/>
        <v>22972.501108340191</v>
      </c>
      <c r="BZ96" s="49">
        <f t="shared" si="1152"/>
        <v>22972.501108340191</v>
      </c>
      <c r="CA96" s="49">
        <f t="shared" si="1152"/>
        <v>22972.501108340191</v>
      </c>
      <c r="CB96" s="49">
        <f t="shared" si="1152"/>
        <v>22972.501108340191</v>
      </c>
      <c r="CC96" s="49">
        <f t="shared" si="1152"/>
        <v>22972.501108340191</v>
      </c>
      <c r="CD96" s="49">
        <f t="shared" si="1152"/>
        <v>22972.501108340191</v>
      </c>
      <c r="CE96" s="319">
        <f>SUM(BS96:CD96)</f>
        <v>265419.0133000823</v>
      </c>
      <c r="CF96" s="49">
        <f t="shared" ref="CF96:CQ96" si="1153">CF93</f>
        <v>20947.501108340191</v>
      </c>
      <c r="CG96" s="49">
        <f t="shared" si="1153"/>
        <v>22572.501108340191</v>
      </c>
      <c r="CH96" s="49">
        <f t="shared" si="1153"/>
        <v>15146.501108340191</v>
      </c>
      <c r="CI96" s="49">
        <f t="shared" si="1153"/>
        <v>22972.501108340191</v>
      </c>
      <c r="CJ96" s="49">
        <f t="shared" si="1153"/>
        <v>22972.501108340191</v>
      </c>
      <c r="CK96" s="49">
        <f t="shared" si="1153"/>
        <v>22972.501108340191</v>
      </c>
      <c r="CL96" s="49">
        <f t="shared" si="1153"/>
        <v>22972.501108340191</v>
      </c>
      <c r="CM96" s="49">
        <f t="shared" si="1153"/>
        <v>22972.501108340191</v>
      </c>
      <c r="CN96" s="49">
        <f t="shared" si="1153"/>
        <v>22972.501108340191</v>
      </c>
      <c r="CO96" s="49">
        <f t="shared" si="1153"/>
        <v>22972.501108340191</v>
      </c>
      <c r="CP96" s="49">
        <f t="shared" si="1153"/>
        <v>22972.501108340191</v>
      </c>
      <c r="CQ96" s="49">
        <f t="shared" si="1153"/>
        <v>22972.501108340191</v>
      </c>
      <c r="CR96" s="319">
        <f>SUM(CF96:CQ96)</f>
        <v>265419.0133000823</v>
      </c>
      <c r="CS96" s="49">
        <f t="shared" ref="CS96:DD96" si="1154">CS93</f>
        <v>20947.501108340191</v>
      </c>
      <c r="CT96" s="49">
        <f t="shared" si="1154"/>
        <v>22572.501108340191</v>
      </c>
      <c r="CU96" s="49">
        <f t="shared" si="1154"/>
        <v>15146.501108340191</v>
      </c>
      <c r="CV96" s="49">
        <f t="shared" si="1154"/>
        <v>22972.501108340191</v>
      </c>
      <c r="CW96" s="49">
        <f t="shared" si="1154"/>
        <v>22972.501108340191</v>
      </c>
      <c r="CX96" s="49">
        <f t="shared" si="1154"/>
        <v>22972.501108340191</v>
      </c>
      <c r="CY96" s="49">
        <f t="shared" si="1154"/>
        <v>22972.501108340191</v>
      </c>
      <c r="CZ96" s="49">
        <f t="shared" si="1154"/>
        <v>22972.501108340191</v>
      </c>
      <c r="DA96" s="49">
        <f t="shared" si="1154"/>
        <v>22972.501108340191</v>
      </c>
      <c r="DB96" s="49">
        <f t="shared" si="1154"/>
        <v>22972.501108340191</v>
      </c>
      <c r="DC96" s="49">
        <f t="shared" si="1154"/>
        <v>22972.501108340191</v>
      </c>
      <c r="DD96" s="49">
        <f t="shared" si="1154"/>
        <v>22972.501108340191</v>
      </c>
      <c r="DE96" s="319">
        <f>SUM(CS96:DD96)</f>
        <v>265419.0133000823</v>
      </c>
      <c r="DF96" s="49">
        <f t="shared" ref="DF96:DQ96" si="1155">DF93</f>
        <v>20947.501108340191</v>
      </c>
      <c r="DG96" s="49">
        <f t="shared" si="1155"/>
        <v>22572.501108340191</v>
      </c>
      <c r="DH96" s="49">
        <f t="shared" si="1155"/>
        <v>15146.501108340191</v>
      </c>
      <c r="DI96" s="49">
        <f t="shared" si="1155"/>
        <v>22972.501108340191</v>
      </c>
      <c r="DJ96" s="49">
        <f t="shared" si="1155"/>
        <v>22972.501108340191</v>
      </c>
      <c r="DK96" s="49">
        <f t="shared" si="1155"/>
        <v>22972.501108340191</v>
      </c>
      <c r="DL96" s="49">
        <f t="shared" si="1155"/>
        <v>22972.501108340191</v>
      </c>
      <c r="DM96" s="49">
        <f t="shared" si="1155"/>
        <v>22972.501108340191</v>
      </c>
      <c r="DN96" s="49">
        <f t="shared" si="1155"/>
        <v>22972.501108340191</v>
      </c>
      <c r="DO96" s="49">
        <f t="shared" si="1155"/>
        <v>22972.501108340191</v>
      </c>
      <c r="DP96" s="49">
        <f t="shared" si="1155"/>
        <v>22972.501108340191</v>
      </c>
      <c r="DQ96" s="49">
        <f t="shared" si="1155"/>
        <v>22972.501108340191</v>
      </c>
      <c r="DR96" s="319">
        <f>SUM(DF96:DQ96)</f>
        <v>265419.0133000823</v>
      </c>
      <c r="DS96" s="49">
        <f t="shared" ref="DS96:ED96" si="1156">DS93</f>
        <v>20947.501108340191</v>
      </c>
      <c r="DT96" s="49">
        <f t="shared" si="1156"/>
        <v>22572.501108340191</v>
      </c>
      <c r="DU96" s="49">
        <f t="shared" si="1156"/>
        <v>15146.501108340191</v>
      </c>
      <c r="DV96" s="49">
        <f t="shared" si="1156"/>
        <v>22972.501108340191</v>
      </c>
      <c r="DW96" s="49">
        <f t="shared" si="1156"/>
        <v>22972.501108340191</v>
      </c>
      <c r="DX96" s="49">
        <f t="shared" si="1156"/>
        <v>22972.501108340191</v>
      </c>
      <c r="DY96" s="49">
        <f t="shared" si="1156"/>
        <v>22972.501108340191</v>
      </c>
      <c r="DZ96" s="49">
        <f t="shared" si="1156"/>
        <v>22972.501108340191</v>
      </c>
      <c r="EA96" s="49">
        <f t="shared" si="1156"/>
        <v>22972.501108340191</v>
      </c>
      <c r="EB96" s="49">
        <f t="shared" si="1156"/>
        <v>22972.501108340191</v>
      </c>
      <c r="EC96" s="49">
        <f t="shared" si="1156"/>
        <v>22972.501108340191</v>
      </c>
      <c r="ED96" s="49">
        <f t="shared" si="1156"/>
        <v>22972.501108340191</v>
      </c>
      <c r="EE96" s="391">
        <f>SUM(DS96:ED96)</f>
        <v>265419.0133000823</v>
      </c>
    </row>
    <row r="97" spans="1:135" customFormat="1" ht="15.75" thickBot="1" x14ac:dyDescent="0.3">
      <c r="D97" s="51" t="s">
        <v>68</v>
      </c>
      <c r="E97" s="49"/>
      <c r="F97" s="49">
        <f t="shared" ref="F97:R97" si="1157">F95+F96</f>
        <v>18161.501108340184</v>
      </c>
      <c r="G97" s="49">
        <f t="shared" si="1157"/>
        <v>34591.002216680376</v>
      </c>
      <c r="H97" s="49">
        <f t="shared" si="1157"/>
        <v>49520.503325020567</v>
      </c>
      <c r="I97" s="49">
        <f t="shared" si="1157"/>
        <v>70182.004433360751</v>
      </c>
      <c r="J97" s="49">
        <f t="shared" si="1157"/>
        <v>89111.505541700943</v>
      </c>
      <c r="K97" s="49">
        <f t="shared" si="1157"/>
        <v>104741.00665004113</v>
      </c>
      <c r="L97" s="49">
        <f t="shared" si="1157"/>
        <v>120370.50775838133</v>
      </c>
      <c r="M97" s="49">
        <f t="shared" si="1157"/>
        <v>136000.00886672153</v>
      </c>
      <c r="N97" s="49">
        <f t="shared" si="1157"/>
        <v>151929.50997506172</v>
      </c>
      <c r="O97" s="49">
        <f t="shared" si="1157"/>
        <v>165959.01108340191</v>
      </c>
      <c r="P97" s="49">
        <f t="shared" si="1157"/>
        <v>182188.51219174211</v>
      </c>
      <c r="Q97" s="49">
        <f t="shared" si="1157"/>
        <v>198418.0133000823</v>
      </c>
      <c r="R97" s="320">
        <f t="shared" si="1157"/>
        <v>198418.0133000823</v>
      </c>
      <c r="S97" s="49">
        <f t="shared" ref="S97" si="1158">S95+S96</f>
        <v>210535.51440842249</v>
      </c>
      <c r="T97" s="49">
        <f t="shared" ref="T97" si="1159">T95+T96</f>
        <v>228103.01551676268</v>
      </c>
      <c r="U97" s="49">
        <f t="shared" ref="U97" si="1160">U95+U96</f>
        <v>238244.51662510287</v>
      </c>
      <c r="V97" s="49">
        <f t="shared" ref="V97" si="1161">V95+V96</f>
        <v>257792.01773344306</v>
      </c>
      <c r="W97" s="49">
        <f t="shared" ref="W97" si="1162">W95+W96</f>
        <v>277339.51884178328</v>
      </c>
      <c r="X97" s="49">
        <f t="shared" ref="X97" si="1163">X95+X96</f>
        <v>296887.0199501235</v>
      </c>
      <c r="Y97" s="49">
        <f t="shared" ref="Y97" si="1164">Y95+Y96</f>
        <v>316434.52105846372</v>
      </c>
      <c r="Z97" s="49">
        <f t="shared" ref="Z97" si="1165">Z95+Z96</f>
        <v>335982.02216680394</v>
      </c>
      <c r="AA97" s="49">
        <f t="shared" ref="AA97" si="1166">AA95+AA96</f>
        <v>355529.52327514417</v>
      </c>
      <c r="AB97" s="49">
        <f t="shared" ref="AB97" si="1167">AB95+AB96</f>
        <v>375077.02438348439</v>
      </c>
      <c r="AC97" s="49">
        <f t="shared" ref="AC97" si="1168">AC95+AC96</f>
        <v>394624.52549182461</v>
      </c>
      <c r="AD97" s="49">
        <f t="shared" ref="AD97" si="1169">AD95+AD96</f>
        <v>414172.02660016483</v>
      </c>
      <c r="AE97" s="320">
        <f t="shared" ref="AE97" si="1170">AE95+AE96</f>
        <v>414172.02660016459</v>
      </c>
      <c r="AF97" s="49">
        <f t="shared" ref="AF97" si="1171">AF95+AF96</f>
        <v>431159.52770850481</v>
      </c>
      <c r="AG97" s="49">
        <f t="shared" ref="AG97" si="1172">AG95+AG96</f>
        <v>449772.02881684504</v>
      </c>
      <c r="AH97" s="49">
        <f t="shared" ref="AH97" si="1173">AH95+AH96</f>
        <v>460958.52992518526</v>
      </c>
      <c r="AI97" s="49">
        <f t="shared" ref="AI97" si="1174">AI95+AI96</f>
        <v>479971.03103352548</v>
      </c>
      <c r="AJ97" s="49">
        <f t="shared" ref="AJ97" si="1175">AJ95+AJ96</f>
        <v>498983.5321418657</v>
      </c>
      <c r="AK97" s="49">
        <f t="shared" ref="AK97" si="1176">AK95+AK96</f>
        <v>517996.03325020592</v>
      </c>
      <c r="AL97" s="49">
        <f t="shared" ref="AL97" si="1177">AL95+AL96</f>
        <v>537008.53435854614</v>
      </c>
      <c r="AM97" s="49">
        <f t="shared" ref="AM97" si="1178">AM95+AM96</f>
        <v>556021.03546688636</v>
      </c>
      <c r="AN97" s="49">
        <f t="shared" ref="AN97" si="1179">AN95+AN96</f>
        <v>575033.53657522658</v>
      </c>
      <c r="AO97" s="49">
        <f t="shared" ref="AO97" si="1180">AO95+AO96</f>
        <v>594046.0376835668</v>
      </c>
      <c r="AP97" s="49">
        <f t="shared" ref="AP97" si="1181">AP95+AP96</f>
        <v>613058.53879190702</v>
      </c>
      <c r="AQ97" s="49">
        <f t="shared" ref="AQ97" si="1182">AQ95+AQ96</f>
        <v>632071.03990024724</v>
      </c>
      <c r="AR97" s="320">
        <f t="shared" ref="AR97" si="1183">AR95+AR96</f>
        <v>632071.03990024689</v>
      </c>
      <c r="AS97" s="49">
        <f t="shared" ref="AS97" si="1184">AS95+AS96</f>
        <v>653018.54100858711</v>
      </c>
      <c r="AT97" s="49">
        <f t="shared" ref="AT97" si="1185">AT95+AT96</f>
        <v>675591.04211692733</v>
      </c>
      <c r="AU97" s="49">
        <f t="shared" ref="AU97" si="1186">AU95+AU96</f>
        <v>690737.54322526755</v>
      </c>
      <c r="AV97" s="49">
        <f t="shared" ref="AV97" si="1187">AV95+AV96</f>
        <v>713710.04433360777</v>
      </c>
      <c r="AW97" s="49">
        <f t="shared" ref="AW97" si="1188">AW95+AW96</f>
        <v>736682.54544194799</v>
      </c>
      <c r="AX97" s="49">
        <f t="shared" ref="AX97" si="1189">AX95+AX96</f>
        <v>759655.04655028821</v>
      </c>
      <c r="AY97" s="49">
        <f t="shared" ref="AY97" si="1190">AY95+AY96</f>
        <v>782627.54765862843</v>
      </c>
      <c r="AZ97" s="49">
        <f t="shared" ref="AZ97" si="1191">AZ95+AZ96</f>
        <v>805600.04876696866</v>
      </c>
      <c r="BA97" s="49">
        <f t="shared" ref="BA97" si="1192">BA95+BA96</f>
        <v>828572.54987530888</v>
      </c>
      <c r="BB97" s="49">
        <f t="shared" ref="BB97" si="1193">BB95+BB96</f>
        <v>851545.0509836491</v>
      </c>
      <c r="BC97" s="49">
        <f t="shared" ref="BC97" si="1194">BC95+BC96</f>
        <v>874517.55209198932</v>
      </c>
      <c r="BD97" s="49">
        <f t="shared" ref="BD97" si="1195">BD95+BD96</f>
        <v>897490.05320032954</v>
      </c>
      <c r="BE97" s="320">
        <f t="shared" ref="BE97" si="1196">BE95+BE96</f>
        <v>897490.05320032919</v>
      </c>
      <c r="BF97" s="49">
        <f t="shared" ref="BF97" si="1197">BF95+BF96</f>
        <v>918437.55430866941</v>
      </c>
      <c r="BG97" s="49">
        <f t="shared" ref="BG97" si="1198">BG95+BG96</f>
        <v>941010.05541700963</v>
      </c>
      <c r="BH97" s="49">
        <f t="shared" ref="BH97" si="1199">BH95+BH96</f>
        <v>956156.55652534985</v>
      </c>
      <c r="BI97" s="49">
        <f t="shared" ref="BI97" si="1200">BI95+BI96</f>
        <v>979129.05763369007</v>
      </c>
      <c r="BJ97" s="49">
        <f t="shared" ref="BJ97" si="1201">BJ95+BJ96</f>
        <v>1002101.5587420303</v>
      </c>
      <c r="BK97" s="49">
        <f t="shared" ref="BK97" si="1202">BK95+BK96</f>
        <v>1025074.0598503705</v>
      </c>
      <c r="BL97" s="49">
        <f t="shared" ref="BL97" si="1203">BL95+BL96</f>
        <v>1048046.5609587107</v>
      </c>
      <c r="BM97" s="49">
        <f t="shared" ref="BM97" si="1204">BM95+BM96</f>
        <v>1071019.062067051</v>
      </c>
      <c r="BN97" s="49">
        <f t="shared" ref="BN97" si="1205">BN95+BN96</f>
        <v>1093991.5631753912</v>
      </c>
      <c r="BO97" s="49">
        <f t="shared" ref="BO97" si="1206">BO95+BO96</f>
        <v>1116964.0642837314</v>
      </c>
      <c r="BP97" s="49">
        <f t="shared" ref="BP97" si="1207">BP95+BP96</f>
        <v>1139936.5653920716</v>
      </c>
      <c r="BQ97" s="49">
        <f t="shared" ref="BQ97" si="1208">BQ95+BQ96</f>
        <v>1162909.0665004118</v>
      </c>
      <c r="BR97" s="320">
        <f t="shared" ref="BR97" si="1209">BR95+BR96</f>
        <v>1162909.0665004114</v>
      </c>
      <c r="BS97" s="49">
        <f t="shared" ref="BS97" si="1210">BS95+BS96</f>
        <v>1183856.5676087516</v>
      </c>
      <c r="BT97" s="49">
        <f t="shared" ref="BT97" si="1211">BT95+BT96</f>
        <v>1206429.0687170918</v>
      </c>
      <c r="BU97" s="49">
        <f t="shared" ref="BU97" si="1212">BU95+BU96</f>
        <v>1221575.569825432</v>
      </c>
      <c r="BV97" s="49">
        <f t="shared" ref="BV97" si="1213">BV95+BV96</f>
        <v>1244548.0709337723</v>
      </c>
      <c r="BW97" s="49">
        <f t="shared" ref="BW97" si="1214">BW95+BW96</f>
        <v>1267520.5720421125</v>
      </c>
      <c r="BX97" s="49">
        <f t="shared" ref="BX97" si="1215">BX95+BX96</f>
        <v>1290493.0731504527</v>
      </c>
      <c r="BY97" s="49">
        <f t="shared" ref="BY97" si="1216">BY95+BY96</f>
        <v>1313465.5742587929</v>
      </c>
      <c r="BZ97" s="49">
        <f t="shared" ref="BZ97" si="1217">BZ95+BZ96</f>
        <v>1336438.0753671331</v>
      </c>
      <c r="CA97" s="49">
        <f t="shared" ref="CA97" si="1218">CA95+CA96</f>
        <v>1359410.5764754734</v>
      </c>
      <c r="CB97" s="49">
        <f t="shared" ref="CB97" si="1219">CB95+CB96</f>
        <v>1382383.0775838136</v>
      </c>
      <c r="CC97" s="49">
        <f t="shared" ref="CC97" si="1220">CC95+CC96</f>
        <v>1405355.5786921538</v>
      </c>
      <c r="CD97" s="49">
        <f t="shared" ref="CD97" si="1221">CD95+CD96</f>
        <v>1428328.079800494</v>
      </c>
      <c r="CE97" s="320">
        <f t="shared" ref="CE97" si="1222">CE95+CE96</f>
        <v>1428328.0798004935</v>
      </c>
      <c r="CF97" s="49">
        <f t="shared" ref="CF97" si="1223">CF95+CF96</f>
        <v>1449275.5809088338</v>
      </c>
      <c r="CG97" s="49">
        <f t="shared" ref="CG97" si="1224">CG95+CG96</f>
        <v>1471848.082017174</v>
      </c>
      <c r="CH97" s="49">
        <f t="shared" ref="CH97" si="1225">CH95+CH96</f>
        <v>1486994.5831255142</v>
      </c>
      <c r="CI97" s="49">
        <f t="shared" ref="CI97" si="1226">CI95+CI96</f>
        <v>1509967.0842338544</v>
      </c>
      <c r="CJ97" s="49">
        <f t="shared" ref="CJ97" si="1227">CJ95+CJ96</f>
        <v>1532939.5853421947</v>
      </c>
      <c r="CK97" s="49">
        <f t="shared" ref="CK97" si="1228">CK95+CK96</f>
        <v>1555912.0864505349</v>
      </c>
      <c r="CL97" s="49">
        <f t="shared" ref="CL97" si="1229">CL95+CL96</f>
        <v>1578884.5875588751</v>
      </c>
      <c r="CM97" s="49">
        <f t="shared" ref="CM97" si="1230">CM95+CM96</f>
        <v>1601857.0886672153</v>
      </c>
      <c r="CN97" s="49">
        <f t="shared" ref="CN97" si="1231">CN95+CN96</f>
        <v>1624829.5897755555</v>
      </c>
      <c r="CO97" s="49">
        <f t="shared" ref="CO97" si="1232">CO95+CO96</f>
        <v>1647802.0908838958</v>
      </c>
      <c r="CP97" s="49">
        <f t="shared" ref="CP97" si="1233">CP95+CP96</f>
        <v>1670774.591992236</v>
      </c>
      <c r="CQ97" s="49">
        <f t="shared" ref="CQ97" si="1234">CQ95+CQ96</f>
        <v>1693747.0931005762</v>
      </c>
      <c r="CR97" s="320">
        <f t="shared" ref="CR97" si="1235">CR95+CR96</f>
        <v>1693747.0931005757</v>
      </c>
      <c r="CS97" s="49">
        <f t="shared" ref="CS97" si="1236">CS95+CS96</f>
        <v>1714694.594208916</v>
      </c>
      <c r="CT97" s="49">
        <f t="shared" ref="CT97" si="1237">CT95+CT96</f>
        <v>1737267.0953172562</v>
      </c>
      <c r="CU97" s="49">
        <f t="shared" ref="CU97" si="1238">CU95+CU96</f>
        <v>1752413.5964255964</v>
      </c>
      <c r="CV97" s="49">
        <f t="shared" ref="CV97" si="1239">CV95+CV96</f>
        <v>1775386.0975339366</v>
      </c>
      <c r="CW97" s="49">
        <f t="shared" ref="CW97" si="1240">CW95+CW96</f>
        <v>1798358.5986422768</v>
      </c>
      <c r="CX97" s="49">
        <f t="shared" ref="CX97" si="1241">CX95+CX96</f>
        <v>1821331.0997506171</v>
      </c>
      <c r="CY97" s="49">
        <f t="shared" ref="CY97" si="1242">CY95+CY96</f>
        <v>1844303.6008589573</v>
      </c>
      <c r="CZ97" s="49">
        <f t="shared" ref="CZ97" si="1243">CZ95+CZ96</f>
        <v>1867276.1019672975</v>
      </c>
      <c r="DA97" s="49">
        <f t="shared" ref="DA97" si="1244">DA95+DA96</f>
        <v>1890248.6030756377</v>
      </c>
      <c r="DB97" s="49">
        <f t="shared" ref="DB97" si="1245">DB95+DB96</f>
        <v>1913221.1041839779</v>
      </c>
      <c r="DC97" s="49">
        <f t="shared" ref="DC97" si="1246">DC95+DC96</f>
        <v>1936193.6052923182</v>
      </c>
      <c r="DD97" s="49">
        <f t="shared" ref="DD97" si="1247">DD95+DD96</f>
        <v>1959166.1064006584</v>
      </c>
      <c r="DE97" s="320">
        <f t="shared" ref="DE97" si="1248">DE95+DE96</f>
        <v>1959166.1064006579</v>
      </c>
      <c r="DF97" s="49">
        <f t="shared" ref="DF97" si="1249">DF95+DF96</f>
        <v>1980113.6075089981</v>
      </c>
      <c r="DG97" s="49">
        <f t="shared" ref="DG97" si="1250">DG95+DG96</f>
        <v>2002686.1086173384</v>
      </c>
      <c r="DH97" s="49">
        <f t="shared" ref="DH97" si="1251">DH95+DH96</f>
        <v>2017832.6097256786</v>
      </c>
      <c r="DI97" s="49">
        <f t="shared" ref="DI97" si="1252">DI95+DI96</f>
        <v>2040805.1108340188</v>
      </c>
      <c r="DJ97" s="49">
        <f t="shared" ref="DJ97" si="1253">DJ95+DJ96</f>
        <v>2063777.611942359</v>
      </c>
      <c r="DK97" s="49">
        <f t="shared" ref="DK97" si="1254">DK95+DK96</f>
        <v>2086750.1130506992</v>
      </c>
      <c r="DL97" s="49">
        <f t="shared" ref="DL97" si="1255">DL95+DL96</f>
        <v>2109722.6141590392</v>
      </c>
      <c r="DM97" s="49">
        <f t="shared" ref="DM97" si="1256">DM95+DM96</f>
        <v>2132695.1152673792</v>
      </c>
      <c r="DN97" s="49">
        <f t="shared" ref="DN97" si="1257">DN95+DN96</f>
        <v>2155667.6163757192</v>
      </c>
      <c r="DO97" s="49">
        <f t="shared" ref="DO97" si="1258">DO95+DO96</f>
        <v>2178640.1174840592</v>
      </c>
      <c r="DP97" s="49">
        <f t="shared" ref="DP97" si="1259">DP95+DP96</f>
        <v>2201612.6185923992</v>
      </c>
      <c r="DQ97" s="49">
        <f t="shared" ref="DQ97" si="1260">DQ95+DQ96</f>
        <v>2224585.1197007392</v>
      </c>
      <c r="DR97" s="320">
        <f t="shared" ref="DR97" si="1261">DR95+DR96</f>
        <v>2224585.1197007401</v>
      </c>
      <c r="DS97" s="49">
        <f t="shared" ref="DS97" si="1262">DS95+DS96</f>
        <v>2245532.6208090801</v>
      </c>
      <c r="DT97" s="49">
        <f t="shared" ref="DT97" si="1263">DT95+DT96</f>
        <v>2268105.1219174201</v>
      </c>
      <c r="DU97" s="49">
        <f t="shared" ref="DU97" si="1264">DU95+DU96</f>
        <v>2283251.6230257601</v>
      </c>
      <c r="DV97" s="49">
        <f t="shared" ref="DV97" si="1265">DV95+DV96</f>
        <v>2306224.1241341</v>
      </c>
      <c r="DW97" s="49">
        <f t="shared" ref="DW97" si="1266">DW95+DW96</f>
        <v>2329196.62524244</v>
      </c>
      <c r="DX97" s="49">
        <f t="shared" ref="DX97" si="1267">DX95+DX96</f>
        <v>2352169.12635078</v>
      </c>
      <c r="DY97" s="49">
        <f t="shared" ref="DY97" si="1268">DY95+DY96</f>
        <v>2375141.62745912</v>
      </c>
      <c r="DZ97" s="49">
        <f t="shared" ref="DZ97" si="1269">DZ95+DZ96</f>
        <v>2398114.12856746</v>
      </c>
      <c r="EA97" s="49">
        <f t="shared" ref="EA97" si="1270">EA95+EA96</f>
        <v>2421086.6296758</v>
      </c>
      <c r="EB97" s="49">
        <f t="shared" ref="EB97" si="1271">EB95+EB96</f>
        <v>2444059.13078414</v>
      </c>
      <c r="EC97" s="49">
        <f t="shared" ref="EC97" si="1272">EC95+EC96</f>
        <v>2467031.63189248</v>
      </c>
      <c r="ED97" s="49">
        <f t="shared" ref="ED97" si="1273">ED95+ED96</f>
        <v>2490004.1330008199</v>
      </c>
      <c r="EE97" s="391">
        <f t="shared" ref="EE97" si="1274">EE95+EE96</f>
        <v>2490004.1330008223</v>
      </c>
    </row>
    <row r="98" spans="1:135" customFormat="1" ht="15" x14ac:dyDescent="0.25">
      <c r="D98" s="1"/>
      <c r="E98" s="1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</row>
    <row r="99" spans="1:135" ht="15" x14ac:dyDescent="0.25">
      <c r="A99"/>
      <c r="B99"/>
      <c r="C99"/>
    </row>
    <row r="100" spans="1:135" ht="15" x14ac:dyDescent="0.25">
      <c r="A100"/>
      <c r="B100"/>
      <c r="C100"/>
    </row>
  </sheetData>
  <mergeCells count="1">
    <mergeCell ref="F1:Q1"/>
  </mergeCells>
  <phoneticPr fontId="1" type="noConversion"/>
  <pageMargins left="0.7" right="0.7" top="0.75" bottom="0.75" header="0.3" footer="0.3"/>
  <ignoredErrors>
    <ignoredError sqref="AE38 AR38 R50 R5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F4D9-21B6-D749-BE61-A1489C288AD9}">
  <sheetPr codeName="Sheet3">
    <tabColor rgb="FFFFC000"/>
  </sheetPr>
  <dimension ref="A1:DW1001"/>
  <sheetViews>
    <sheetView workbookViewId="0">
      <selection activeCell="E36" sqref="E36"/>
    </sheetView>
  </sheetViews>
  <sheetFormatPr baseColWidth="10" defaultColWidth="14.42578125" defaultRowHeight="15" customHeight="1" x14ac:dyDescent="0.2"/>
  <cols>
    <col min="1" max="1" width="8" style="330" bestFit="1" customWidth="1"/>
    <col min="2" max="2" width="6.7109375" style="330" bestFit="1" customWidth="1"/>
    <col min="3" max="3" width="19" style="330" bestFit="1" customWidth="1"/>
    <col min="4" max="4" width="7.7109375" style="330" bestFit="1" customWidth="1"/>
    <col min="5" max="5" width="17.42578125" style="330" bestFit="1" customWidth="1"/>
    <col min="6" max="6" width="5.42578125" style="330" bestFit="1" customWidth="1"/>
    <col min="7" max="7" width="11.85546875" style="330" hidden="1" customWidth="1"/>
    <col min="8" max="19" width="10.42578125" style="330" hidden="1" customWidth="1"/>
    <col min="20" max="127" width="10.42578125" style="330" bestFit="1" customWidth="1"/>
    <col min="128" max="16384" width="14.42578125" style="330"/>
  </cols>
  <sheetData>
    <row r="1" spans="1:127" ht="12" customHeight="1" thickBot="1" x14ac:dyDescent="0.25">
      <c r="A1" s="477" t="s">
        <v>150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9"/>
      <c r="Q1" s="329"/>
      <c r="R1" s="329"/>
      <c r="S1" s="329"/>
    </row>
    <row r="2" spans="1:127" s="331" customFormat="1" ht="12" customHeight="1" x14ac:dyDescent="0.2">
      <c r="H2" s="331">
        <v>2025</v>
      </c>
      <c r="I2" s="331">
        <v>2025</v>
      </c>
      <c r="J2" s="331">
        <v>2025</v>
      </c>
      <c r="K2" s="331">
        <v>2025</v>
      </c>
      <c r="L2" s="331">
        <v>2025</v>
      </c>
      <c r="M2" s="331">
        <v>2025</v>
      </c>
      <c r="N2" s="331">
        <v>2025</v>
      </c>
      <c r="O2" s="331">
        <v>2025</v>
      </c>
      <c r="P2" s="331">
        <v>2025</v>
      </c>
      <c r="Q2" s="331">
        <v>2025</v>
      </c>
      <c r="R2" s="331">
        <v>2025</v>
      </c>
      <c r="S2" s="331">
        <v>2025</v>
      </c>
      <c r="T2" s="331">
        <v>2026</v>
      </c>
      <c r="U2" s="331">
        <v>2026</v>
      </c>
      <c r="V2" s="331">
        <v>2026</v>
      </c>
      <c r="W2" s="331">
        <v>2026</v>
      </c>
      <c r="X2" s="331">
        <v>2026</v>
      </c>
      <c r="Y2" s="331">
        <v>2026</v>
      </c>
      <c r="Z2" s="331">
        <v>2026</v>
      </c>
      <c r="AA2" s="331">
        <v>2026</v>
      </c>
      <c r="AB2" s="331">
        <v>2026</v>
      </c>
      <c r="AC2" s="331">
        <v>2026</v>
      </c>
      <c r="AD2" s="331">
        <v>2026</v>
      </c>
      <c r="AE2" s="331">
        <v>2026</v>
      </c>
      <c r="AF2" s="332">
        <v>2027</v>
      </c>
      <c r="AG2" s="332">
        <v>2027</v>
      </c>
      <c r="AH2" s="332">
        <v>2027</v>
      </c>
      <c r="AI2" s="332">
        <v>2027</v>
      </c>
      <c r="AJ2" s="332">
        <v>2027</v>
      </c>
      <c r="AK2" s="332">
        <v>2027</v>
      </c>
      <c r="AL2" s="332">
        <v>2027</v>
      </c>
      <c r="AM2" s="332">
        <v>2027</v>
      </c>
      <c r="AN2" s="332">
        <v>2027</v>
      </c>
      <c r="AO2" s="332">
        <v>2027</v>
      </c>
      <c r="AP2" s="332">
        <v>2027</v>
      </c>
      <c r="AQ2" s="332">
        <v>2027</v>
      </c>
      <c r="AR2" s="332">
        <v>2028</v>
      </c>
      <c r="AS2" s="332">
        <v>2028</v>
      </c>
      <c r="AT2" s="332">
        <v>2028</v>
      </c>
      <c r="AU2" s="332">
        <v>2028</v>
      </c>
      <c r="AV2" s="332">
        <v>2028</v>
      </c>
      <c r="AW2" s="332">
        <v>2028</v>
      </c>
      <c r="AX2" s="332">
        <v>2028</v>
      </c>
      <c r="AY2" s="332">
        <v>2028</v>
      </c>
      <c r="AZ2" s="332">
        <v>2028</v>
      </c>
      <c r="BA2" s="332">
        <v>2028</v>
      </c>
      <c r="BB2" s="332">
        <v>2028</v>
      </c>
      <c r="BC2" s="332">
        <v>2028</v>
      </c>
      <c r="BD2" s="332">
        <v>2029</v>
      </c>
      <c r="BE2" s="332">
        <v>2029</v>
      </c>
      <c r="BF2" s="332">
        <v>2029</v>
      </c>
      <c r="BG2" s="332">
        <v>2029</v>
      </c>
      <c r="BH2" s="332">
        <v>2029</v>
      </c>
      <c r="BI2" s="332">
        <v>2029</v>
      </c>
      <c r="BJ2" s="332">
        <v>2029</v>
      </c>
      <c r="BK2" s="332">
        <v>2029</v>
      </c>
      <c r="BL2" s="332">
        <v>2029</v>
      </c>
      <c r="BM2" s="332">
        <v>2029</v>
      </c>
      <c r="BN2" s="332">
        <v>2029</v>
      </c>
      <c r="BO2" s="332">
        <v>2029</v>
      </c>
      <c r="BP2" s="332">
        <v>2030</v>
      </c>
      <c r="BQ2" s="332">
        <v>2030</v>
      </c>
      <c r="BR2" s="332">
        <v>2030</v>
      </c>
      <c r="BS2" s="332">
        <v>2030</v>
      </c>
      <c r="BT2" s="332">
        <v>2030</v>
      </c>
      <c r="BU2" s="332">
        <v>2030</v>
      </c>
      <c r="BV2" s="332">
        <v>2030</v>
      </c>
      <c r="BW2" s="332">
        <v>2030</v>
      </c>
      <c r="BX2" s="332">
        <v>2030</v>
      </c>
      <c r="BY2" s="332">
        <v>2030</v>
      </c>
      <c r="BZ2" s="332">
        <v>2030</v>
      </c>
      <c r="CA2" s="332">
        <v>2030</v>
      </c>
      <c r="CB2" s="332">
        <v>2031</v>
      </c>
      <c r="CC2" s="332">
        <v>2031</v>
      </c>
      <c r="CD2" s="332">
        <v>2031</v>
      </c>
      <c r="CE2" s="332">
        <v>2031</v>
      </c>
      <c r="CF2" s="332">
        <v>2031</v>
      </c>
      <c r="CG2" s="332">
        <v>2031</v>
      </c>
      <c r="CH2" s="332">
        <v>2031</v>
      </c>
      <c r="CI2" s="332">
        <v>2031</v>
      </c>
      <c r="CJ2" s="332">
        <v>2031</v>
      </c>
      <c r="CK2" s="332">
        <v>2031</v>
      </c>
      <c r="CL2" s="332">
        <v>2031</v>
      </c>
      <c r="CM2" s="332">
        <v>2031</v>
      </c>
      <c r="CN2" s="332">
        <v>2032</v>
      </c>
      <c r="CO2" s="332">
        <v>2032</v>
      </c>
      <c r="CP2" s="332">
        <v>2032</v>
      </c>
      <c r="CQ2" s="332">
        <v>2032</v>
      </c>
      <c r="CR2" s="332">
        <v>2032</v>
      </c>
      <c r="CS2" s="332">
        <v>2032</v>
      </c>
      <c r="CT2" s="332">
        <v>2032</v>
      </c>
      <c r="CU2" s="332">
        <v>2032</v>
      </c>
      <c r="CV2" s="332">
        <v>2032</v>
      </c>
      <c r="CW2" s="332">
        <v>2032</v>
      </c>
      <c r="CX2" s="332">
        <v>2032</v>
      </c>
      <c r="CY2" s="332">
        <v>2032</v>
      </c>
      <c r="CZ2" s="331">
        <v>2033</v>
      </c>
      <c r="DA2" s="331">
        <v>2033</v>
      </c>
      <c r="DB2" s="331">
        <v>2033</v>
      </c>
      <c r="DC2" s="331">
        <v>2033</v>
      </c>
      <c r="DD2" s="331">
        <v>2033</v>
      </c>
      <c r="DE2" s="331">
        <v>2033</v>
      </c>
      <c r="DF2" s="331">
        <v>2033</v>
      </c>
      <c r="DG2" s="331">
        <v>2033</v>
      </c>
      <c r="DH2" s="331">
        <v>2033</v>
      </c>
      <c r="DI2" s="331">
        <v>2033</v>
      </c>
      <c r="DJ2" s="331">
        <v>2033</v>
      </c>
      <c r="DK2" s="331">
        <v>2033</v>
      </c>
      <c r="DL2" s="331">
        <v>2034</v>
      </c>
      <c r="DM2" s="331">
        <v>2034</v>
      </c>
      <c r="DN2" s="331">
        <v>2034</v>
      </c>
      <c r="DO2" s="331">
        <v>2034</v>
      </c>
      <c r="DP2" s="331">
        <v>2034</v>
      </c>
      <c r="DQ2" s="331">
        <v>2034</v>
      </c>
      <c r="DR2" s="331">
        <v>2034</v>
      </c>
      <c r="DS2" s="331">
        <v>2034</v>
      </c>
      <c r="DT2" s="331">
        <v>2034</v>
      </c>
      <c r="DU2" s="331">
        <v>2034</v>
      </c>
      <c r="DV2" s="331">
        <v>2034</v>
      </c>
      <c r="DW2" s="331">
        <v>2034</v>
      </c>
    </row>
    <row r="3" spans="1:127" ht="12" customHeight="1" x14ac:dyDescent="0.2">
      <c r="A3" s="333"/>
      <c r="B3" s="333" t="s">
        <v>0</v>
      </c>
      <c r="C3" s="333" t="s">
        <v>149</v>
      </c>
      <c r="D3" s="333" t="s">
        <v>148</v>
      </c>
      <c r="E3" s="333" t="s">
        <v>147</v>
      </c>
      <c r="F3" s="333" t="s">
        <v>146</v>
      </c>
      <c r="G3" s="333" t="s">
        <v>145</v>
      </c>
      <c r="H3" s="333" t="s">
        <v>144</v>
      </c>
      <c r="I3" s="333" t="s">
        <v>143</v>
      </c>
      <c r="J3" s="333" t="s">
        <v>142</v>
      </c>
      <c r="K3" s="333" t="s">
        <v>141</v>
      </c>
      <c r="L3" s="333" t="s">
        <v>140</v>
      </c>
      <c r="M3" s="333" t="s">
        <v>139</v>
      </c>
      <c r="N3" s="333" t="s">
        <v>138</v>
      </c>
      <c r="O3" s="333" t="s">
        <v>137</v>
      </c>
      <c r="P3" s="333" t="s">
        <v>136</v>
      </c>
      <c r="Q3" s="333" t="s">
        <v>135</v>
      </c>
      <c r="R3" s="333" t="s">
        <v>134</v>
      </c>
      <c r="S3" s="333" t="s">
        <v>133</v>
      </c>
      <c r="T3" s="333" t="s">
        <v>144</v>
      </c>
      <c r="U3" s="333" t="s">
        <v>143</v>
      </c>
      <c r="V3" s="333" t="s">
        <v>142</v>
      </c>
      <c r="W3" s="333" t="s">
        <v>141</v>
      </c>
      <c r="X3" s="333" t="s">
        <v>140</v>
      </c>
      <c r="Y3" s="333" t="s">
        <v>139</v>
      </c>
      <c r="Z3" s="333" t="s">
        <v>138</v>
      </c>
      <c r="AA3" s="333" t="s">
        <v>137</v>
      </c>
      <c r="AB3" s="333" t="s">
        <v>136</v>
      </c>
      <c r="AC3" s="333" t="s">
        <v>135</v>
      </c>
      <c r="AD3" s="333" t="s">
        <v>134</v>
      </c>
      <c r="AE3" s="333" t="s">
        <v>133</v>
      </c>
      <c r="AF3" s="334" t="s">
        <v>144</v>
      </c>
      <c r="AG3" s="334" t="s">
        <v>143</v>
      </c>
      <c r="AH3" s="334" t="s">
        <v>142</v>
      </c>
      <c r="AI3" s="334" t="s">
        <v>141</v>
      </c>
      <c r="AJ3" s="334" t="s">
        <v>140</v>
      </c>
      <c r="AK3" s="334" t="s">
        <v>139</v>
      </c>
      <c r="AL3" s="334" t="s">
        <v>138</v>
      </c>
      <c r="AM3" s="334" t="s">
        <v>137</v>
      </c>
      <c r="AN3" s="334" t="s">
        <v>136</v>
      </c>
      <c r="AO3" s="334" t="s">
        <v>135</v>
      </c>
      <c r="AP3" s="334" t="s">
        <v>134</v>
      </c>
      <c r="AQ3" s="334" t="s">
        <v>133</v>
      </c>
      <c r="AR3" s="334" t="s">
        <v>144</v>
      </c>
      <c r="AS3" s="334" t="s">
        <v>143</v>
      </c>
      <c r="AT3" s="334" t="s">
        <v>142</v>
      </c>
      <c r="AU3" s="334" t="s">
        <v>141</v>
      </c>
      <c r="AV3" s="334" t="s">
        <v>140</v>
      </c>
      <c r="AW3" s="334" t="s">
        <v>139</v>
      </c>
      <c r="AX3" s="334" t="s">
        <v>138</v>
      </c>
      <c r="AY3" s="334" t="s">
        <v>137</v>
      </c>
      <c r="AZ3" s="334" t="s">
        <v>136</v>
      </c>
      <c r="BA3" s="334" t="s">
        <v>135</v>
      </c>
      <c r="BB3" s="334" t="s">
        <v>134</v>
      </c>
      <c r="BC3" s="334" t="s">
        <v>133</v>
      </c>
      <c r="BD3" s="334" t="s">
        <v>144</v>
      </c>
      <c r="BE3" s="334" t="s">
        <v>143</v>
      </c>
      <c r="BF3" s="334" t="s">
        <v>142</v>
      </c>
      <c r="BG3" s="334" t="s">
        <v>141</v>
      </c>
      <c r="BH3" s="334" t="s">
        <v>140</v>
      </c>
      <c r="BI3" s="334" t="s">
        <v>139</v>
      </c>
      <c r="BJ3" s="334" t="s">
        <v>138</v>
      </c>
      <c r="BK3" s="334" t="s">
        <v>137</v>
      </c>
      <c r="BL3" s="334" t="s">
        <v>136</v>
      </c>
      <c r="BM3" s="334" t="s">
        <v>135</v>
      </c>
      <c r="BN3" s="334" t="s">
        <v>134</v>
      </c>
      <c r="BO3" s="334" t="s">
        <v>133</v>
      </c>
      <c r="BP3" s="334" t="s">
        <v>144</v>
      </c>
      <c r="BQ3" s="334" t="s">
        <v>143</v>
      </c>
      <c r="BR3" s="334" t="s">
        <v>142</v>
      </c>
      <c r="BS3" s="334" t="s">
        <v>141</v>
      </c>
      <c r="BT3" s="334" t="s">
        <v>140</v>
      </c>
      <c r="BU3" s="334" t="s">
        <v>139</v>
      </c>
      <c r="BV3" s="334" t="s">
        <v>138</v>
      </c>
      <c r="BW3" s="334" t="s">
        <v>137</v>
      </c>
      <c r="BX3" s="334" t="s">
        <v>136</v>
      </c>
      <c r="BY3" s="334" t="s">
        <v>135</v>
      </c>
      <c r="BZ3" s="334" t="s">
        <v>134</v>
      </c>
      <c r="CA3" s="334" t="s">
        <v>133</v>
      </c>
      <c r="CB3" s="334" t="s">
        <v>144</v>
      </c>
      <c r="CC3" s="334" t="s">
        <v>143</v>
      </c>
      <c r="CD3" s="334" t="s">
        <v>142</v>
      </c>
      <c r="CE3" s="334" t="s">
        <v>141</v>
      </c>
      <c r="CF3" s="334" t="s">
        <v>140</v>
      </c>
      <c r="CG3" s="334" t="s">
        <v>139</v>
      </c>
      <c r="CH3" s="334" t="s">
        <v>138</v>
      </c>
      <c r="CI3" s="334" t="s">
        <v>137</v>
      </c>
      <c r="CJ3" s="334" t="s">
        <v>136</v>
      </c>
      <c r="CK3" s="334" t="s">
        <v>135</v>
      </c>
      <c r="CL3" s="334" t="s">
        <v>134</v>
      </c>
      <c r="CM3" s="334" t="s">
        <v>133</v>
      </c>
      <c r="CN3" s="334" t="s">
        <v>144</v>
      </c>
      <c r="CO3" s="334" t="s">
        <v>143</v>
      </c>
      <c r="CP3" s="334" t="s">
        <v>142</v>
      </c>
      <c r="CQ3" s="334" t="s">
        <v>141</v>
      </c>
      <c r="CR3" s="334" t="s">
        <v>140</v>
      </c>
      <c r="CS3" s="334" t="s">
        <v>139</v>
      </c>
      <c r="CT3" s="334" t="s">
        <v>138</v>
      </c>
      <c r="CU3" s="334" t="s">
        <v>137</v>
      </c>
      <c r="CV3" s="334" t="s">
        <v>136</v>
      </c>
      <c r="CW3" s="334" t="s">
        <v>135</v>
      </c>
      <c r="CX3" s="334" t="s">
        <v>134</v>
      </c>
      <c r="CY3" s="334" t="s">
        <v>133</v>
      </c>
      <c r="CZ3" s="334" t="s">
        <v>144</v>
      </c>
      <c r="DA3" s="334" t="s">
        <v>143</v>
      </c>
      <c r="DB3" s="334" t="s">
        <v>142</v>
      </c>
      <c r="DC3" s="334" t="s">
        <v>141</v>
      </c>
      <c r="DD3" s="334" t="s">
        <v>140</v>
      </c>
      <c r="DE3" s="334" t="s">
        <v>139</v>
      </c>
      <c r="DF3" s="334" t="s">
        <v>138</v>
      </c>
      <c r="DG3" s="334" t="s">
        <v>137</v>
      </c>
      <c r="DH3" s="334" t="s">
        <v>136</v>
      </c>
      <c r="DI3" s="334" t="s">
        <v>135</v>
      </c>
      <c r="DJ3" s="334" t="s">
        <v>134</v>
      </c>
      <c r="DK3" s="334" t="s">
        <v>133</v>
      </c>
      <c r="DL3" s="334" t="s">
        <v>144</v>
      </c>
      <c r="DM3" s="334" t="s">
        <v>143</v>
      </c>
      <c r="DN3" s="334" t="s">
        <v>142</v>
      </c>
      <c r="DO3" s="334" t="s">
        <v>141</v>
      </c>
      <c r="DP3" s="334" t="s">
        <v>140</v>
      </c>
      <c r="DQ3" s="334" t="s">
        <v>139</v>
      </c>
      <c r="DR3" s="334" t="s">
        <v>138</v>
      </c>
      <c r="DS3" s="334" t="s">
        <v>137</v>
      </c>
      <c r="DT3" s="334" t="s">
        <v>136</v>
      </c>
      <c r="DU3" s="334" t="s">
        <v>135</v>
      </c>
      <c r="DV3" s="334" t="s">
        <v>134</v>
      </c>
      <c r="DW3" s="334" t="s">
        <v>133</v>
      </c>
    </row>
    <row r="4" spans="1:127" ht="12" customHeight="1" x14ac:dyDescent="0.2">
      <c r="F4" s="331"/>
    </row>
    <row r="5" spans="1:127" ht="12" customHeight="1" x14ac:dyDescent="0.2">
      <c r="A5" s="335" t="s">
        <v>132</v>
      </c>
      <c r="B5" s="331">
        <v>184</v>
      </c>
      <c r="C5" s="336" t="s">
        <v>245</v>
      </c>
      <c r="D5" s="337" t="s">
        <v>102</v>
      </c>
      <c r="E5" s="338" t="s">
        <v>110</v>
      </c>
      <c r="F5" s="339">
        <v>6</v>
      </c>
      <c r="G5" s="340">
        <v>5000</v>
      </c>
      <c r="H5" s="341">
        <v>2300</v>
      </c>
      <c r="I5" s="341">
        <v>2300</v>
      </c>
      <c r="J5" s="341">
        <v>2300</v>
      </c>
      <c r="K5" s="341">
        <v>2300</v>
      </c>
      <c r="L5" s="341">
        <v>2300</v>
      </c>
      <c r="M5" s="341">
        <v>2300</v>
      </c>
      <c r="N5" s="341">
        <v>2300</v>
      </c>
      <c r="O5" s="341">
        <v>2300</v>
      </c>
      <c r="P5" s="341">
        <v>2300</v>
      </c>
      <c r="Q5" s="341">
        <v>2500</v>
      </c>
      <c r="R5" s="341">
        <v>2500</v>
      </c>
      <c r="S5" s="341">
        <v>2500</v>
      </c>
      <c r="T5" s="341">
        <v>2500</v>
      </c>
      <c r="U5" s="341">
        <v>2500</v>
      </c>
      <c r="V5" s="341">
        <v>2500</v>
      </c>
      <c r="W5" s="341">
        <v>2500</v>
      </c>
      <c r="X5" s="341">
        <v>2500</v>
      </c>
      <c r="Y5" s="341">
        <v>2500</v>
      </c>
      <c r="Z5" s="341">
        <v>2500</v>
      </c>
      <c r="AA5" s="341">
        <v>2500</v>
      </c>
      <c r="AB5" s="341">
        <v>2500</v>
      </c>
      <c r="AC5" s="341">
        <v>2500</v>
      </c>
      <c r="AD5" s="341">
        <v>2500</v>
      </c>
      <c r="AE5" s="341">
        <v>2500</v>
      </c>
      <c r="AF5" s="341">
        <v>2500</v>
      </c>
      <c r="AG5" s="341">
        <v>2500</v>
      </c>
      <c r="AH5" s="341">
        <v>2500</v>
      </c>
      <c r="AI5" s="341">
        <v>2500</v>
      </c>
      <c r="AJ5" s="341">
        <v>2500</v>
      </c>
      <c r="AK5" s="341">
        <v>2500</v>
      </c>
      <c r="AL5" s="341">
        <v>2500</v>
      </c>
      <c r="AM5" s="341">
        <v>2500</v>
      </c>
      <c r="AN5" s="341">
        <v>2500</v>
      </c>
      <c r="AO5" s="341">
        <v>2500</v>
      </c>
      <c r="AP5" s="341">
        <v>2500</v>
      </c>
      <c r="AQ5" s="341">
        <v>2500</v>
      </c>
      <c r="AR5" s="341">
        <v>2500</v>
      </c>
      <c r="AS5" s="341">
        <v>2500</v>
      </c>
      <c r="AT5" s="341">
        <v>2500</v>
      </c>
      <c r="AU5" s="341">
        <v>2500</v>
      </c>
      <c r="AV5" s="341">
        <v>2500</v>
      </c>
      <c r="AW5" s="341">
        <v>2500</v>
      </c>
      <c r="AX5" s="341">
        <v>2500</v>
      </c>
      <c r="AY5" s="341">
        <v>2500</v>
      </c>
      <c r="AZ5" s="341">
        <v>2500</v>
      </c>
      <c r="BA5" s="341">
        <v>2500</v>
      </c>
      <c r="BB5" s="341">
        <v>2500</v>
      </c>
      <c r="BC5" s="341">
        <v>2500</v>
      </c>
      <c r="BD5" s="341">
        <v>2500</v>
      </c>
      <c r="BE5" s="341">
        <v>2500</v>
      </c>
      <c r="BF5" s="341">
        <v>2500</v>
      </c>
      <c r="BG5" s="341">
        <v>2500</v>
      </c>
      <c r="BH5" s="341">
        <v>2500</v>
      </c>
      <c r="BI5" s="341">
        <v>2500</v>
      </c>
      <c r="BJ5" s="341">
        <v>2500</v>
      </c>
      <c r="BK5" s="341">
        <v>2500</v>
      </c>
      <c r="BL5" s="341">
        <v>2500</v>
      </c>
      <c r="BM5" s="341">
        <v>2500</v>
      </c>
      <c r="BN5" s="341">
        <v>2500</v>
      </c>
      <c r="BO5" s="341">
        <v>2500</v>
      </c>
      <c r="BP5" s="341">
        <v>2500</v>
      </c>
      <c r="BQ5" s="341">
        <v>2500</v>
      </c>
      <c r="BR5" s="341">
        <v>2500</v>
      </c>
      <c r="BS5" s="341">
        <v>2500</v>
      </c>
      <c r="BT5" s="341">
        <v>2500</v>
      </c>
      <c r="BU5" s="341">
        <v>2500</v>
      </c>
      <c r="BV5" s="341">
        <v>2500</v>
      </c>
      <c r="BW5" s="341">
        <v>2500</v>
      </c>
      <c r="BX5" s="341">
        <v>2500</v>
      </c>
      <c r="BY5" s="341">
        <v>2500</v>
      </c>
      <c r="BZ5" s="341">
        <v>2500</v>
      </c>
      <c r="CA5" s="341">
        <v>2500</v>
      </c>
      <c r="CB5" s="341">
        <v>2500</v>
      </c>
      <c r="CC5" s="341">
        <v>2500</v>
      </c>
      <c r="CD5" s="341">
        <v>2500</v>
      </c>
      <c r="CE5" s="341">
        <v>2500</v>
      </c>
      <c r="CF5" s="341">
        <v>2500</v>
      </c>
      <c r="CG5" s="341">
        <v>2500</v>
      </c>
      <c r="CH5" s="341">
        <v>2500</v>
      </c>
      <c r="CI5" s="341">
        <v>2500</v>
      </c>
      <c r="CJ5" s="341">
        <v>2500</v>
      </c>
      <c r="CK5" s="341">
        <v>2500</v>
      </c>
      <c r="CL5" s="341">
        <v>2500</v>
      </c>
      <c r="CM5" s="341">
        <v>2500</v>
      </c>
      <c r="CN5" s="341">
        <v>2500</v>
      </c>
      <c r="CO5" s="341">
        <v>2500</v>
      </c>
      <c r="CP5" s="341">
        <v>2500</v>
      </c>
      <c r="CQ5" s="341">
        <v>2500</v>
      </c>
      <c r="CR5" s="341">
        <v>2500</v>
      </c>
      <c r="CS5" s="341">
        <v>2500</v>
      </c>
      <c r="CT5" s="341">
        <v>2500</v>
      </c>
      <c r="CU5" s="341">
        <v>2500</v>
      </c>
      <c r="CV5" s="341">
        <v>2500</v>
      </c>
      <c r="CW5" s="341">
        <v>2500</v>
      </c>
      <c r="CX5" s="341">
        <v>2500</v>
      </c>
      <c r="CY5" s="341">
        <v>2500</v>
      </c>
      <c r="CZ5" s="341">
        <v>2500</v>
      </c>
      <c r="DA5" s="341">
        <v>2500</v>
      </c>
      <c r="DB5" s="341">
        <v>2500</v>
      </c>
      <c r="DC5" s="341">
        <v>2500</v>
      </c>
      <c r="DD5" s="341">
        <v>2500</v>
      </c>
      <c r="DE5" s="341">
        <v>2500</v>
      </c>
      <c r="DF5" s="341">
        <v>2500</v>
      </c>
      <c r="DG5" s="341">
        <v>2500</v>
      </c>
      <c r="DH5" s="341">
        <v>2500</v>
      </c>
      <c r="DI5" s="341">
        <v>2500</v>
      </c>
      <c r="DJ5" s="341">
        <v>2500</v>
      </c>
      <c r="DK5" s="341">
        <v>2500</v>
      </c>
      <c r="DL5" s="341">
        <v>2500</v>
      </c>
      <c r="DM5" s="341">
        <v>2500</v>
      </c>
      <c r="DN5" s="341">
        <v>2500</v>
      </c>
      <c r="DO5" s="341">
        <v>2500</v>
      </c>
      <c r="DP5" s="341">
        <v>2500</v>
      </c>
      <c r="DQ5" s="341">
        <v>2500</v>
      </c>
      <c r="DR5" s="341">
        <v>2500</v>
      </c>
      <c r="DS5" s="341">
        <v>2500</v>
      </c>
      <c r="DT5" s="341">
        <v>2500</v>
      </c>
      <c r="DU5" s="341">
        <v>2500</v>
      </c>
      <c r="DV5" s="341">
        <v>2500</v>
      </c>
      <c r="DW5" s="341">
        <v>2500</v>
      </c>
    </row>
    <row r="6" spans="1:127" ht="12" customHeight="1" x14ac:dyDescent="0.2">
      <c r="A6" s="335" t="s">
        <v>130</v>
      </c>
      <c r="B6" s="331">
        <v>185</v>
      </c>
      <c r="C6" s="336" t="s">
        <v>119</v>
      </c>
      <c r="D6" s="337" t="s">
        <v>102</v>
      </c>
      <c r="E6" s="338">
        <v>45778</v>
      </c>
      <c r="F6" s="339">
        <v>24</v>
      </c>
      <c r="G6" s="340">
        <v>5800</v>
      </c>
      <c r="H6" s="341">
        <v>2900</v>
      </c>
      <c r="I6" s="341">
        <v>2900</v>
      </c>
      <c r="J6" s="341">
        <v>1400</v>
      </c>
      <c r="K6" s="341">
        <v>2900</v>
      </c>
      <c r="L6" s="341">
        <v>2900</v>
      </c>
      <c r="M6" s="341">
        <v>0</v>
      </c>
      <c r="N6" s="341">
        <v>0</v>
      </c>
      <c r="O6" s="341">
        <v>0</v>
      </c>
      <c r="P6" s="341">
        <v>0</v>
      </c>
      <c r="Q6" s="341">
        <v>2500</v>
      </c>
      <c r="R6" s="341">
        <v>2500</v>
      </c>
      <c r="S6" s="341">
        <v>2500</v>
      </c>
      <c r="T6" s="341">
        <v>2500</v>
      </c>
      <c r="U6" s="341">
        <v>2500</v>
      </c>
      <c r="V6" s="341">
        <v>2500</v>
      </c>
      <c r="W6" s="341">
        <v>2500</v>
      </c>
      <c r="X6" s="341">
        <v>2500</v>
      </c>
      <c r="Y6" s="341">
        <v>2500</v>
      </c>
      <c r="Z6" s="341">
        <v>2500</v>
      </c>
      <c r="AA6" s="341">
        <v>2500</v>
      </c>
      <c r="AB6" s="341">
        <v>2500</v>
      </c>
      <c r="AC6" s="341">
        <v>2500</v>
      </c>
      <c r="AD6" s="341">
        <v>2500</v>
      </c>
      <c r="AE6" s="341">
        <v>2500</v>
      </c>
      <c r="AF6" s="341">
        <v>2500</v>
      </c>
      <c r="AG6" s="341">
        <v>2500</v>
      </c>
      <c r="AH6" s="341">
        <v>2500</v>
      </c>
      <c r="AI6" s="341">
        <v>2500</v>
      </c>
      <c r="AJ6" s="341">
        <v>2500</v>
      </c>
      <c r="AK6" s="341">
        <v>2500</v>
      </c>
      <c r="AL6" s="341">
        <v>2500</v>
      </c>
      <c r="AM6" s="341">
        <v>2500</v>
      </c>
      <c r="AN6" s="341">
        <v>2500</v>
      </c>
      <c r="AO6" s="341">
        <v>2500</v>
      </c>
      <c r="AP6" s="341">
        <v>2500</v>
      </c>
      <c r="AQ6" s="341">
        <v>2500</v>
      </c>
      <c r="AR6" s="341">
        <v>2500</v>
      </c>
      <c r="AS6" s="341">
        <v>2500</v>
      </c>
      <c r="AT6" s="341">
        <v>2500</v>
      </c>
      <c r="AU6" s="341">
        <v>2500</v>
      </c>
      <c r="AV6" s="341">
        <v>2500</v>
      </c>
      <c r="AW6" s="341">
        <v>2500</v>
      </c>
      <c r="AX6" s="341">
        <v>2500</v>
      </c>
      <c r="AY6" s="341">
        <v>2500</v>
      </c>
      <c r="AZ6" s="341">
        <v>2500</v>
      </c>
      <c r="BA6" s="341">
        <v>2500</v>
      </c>
      <c r="BB6" s="341">
        <v>2500</v>
      </c>
      <c r="BC6" s="341">
        <v>2500</v>
      </c>
      <c r="BD6" s="341">
        <v>2500</v>
      </c>
      <c r="BE6" s="341">
        <v>2500</v>
      </c>
      <c r="BF6" s="341">
        <v>2500</v>
      </c>
      <c r="BG6" s="341">
        <v>2500</v>
      </c>
      <c r="BH6" s="341">
        <v>2500</v>
      </c>
      <c r="BI6" s="341">
        <v>2500</v>
      </c>
      <c r="BJ6" s="341">
        <v>2500</v>
      </c>
      <c r="BK6" s="341">
        <v>2500</v>
      </c>
      <c r="BL6" s="341">
        <v>2500</v>
      </c>
      <c r="BM6" s="341">
        <v>2500</v>
      </c>
      <c r="BN6" s="341">
        <v>2500</v>
      </c>
      <c r="BO6" s="341">
        <v>2500</v>
      </c>
      <c r="BP6" s="341">
        <v>2500</v>
      </c>
      <c r="BQ6" s="341">
        <v>2500</v>
      </c>
      <c r="BR6" s="341">
        <v>2500</v>
      </c>
      <c r="BS6" s="341">
        <v>2500</v>
      </c>
      <c r="BT6" s="341">
        <v>2500</v>
      </c>
      <c r="BU6" s="341">
        <v>2500</v>
      </c>
      <c r="BV6" s="341">
        <v>2500</v>
      </c>
      <c r="BW6" s="341">
        <v>2500</v>
      </c>
      <c r="BX6" s="341">
        <v>2500</v>
      </c>
      <c r="BY6" s="341">
        <v>2500</v>
      </c>
      <c r="BZ6" s="341">
        <v>2500</v>
      </c>
      <c r="CA6" s="341">
        <v>2500</v>
      </c>
      <c r="CB6" s="341">
        <v>2500</v>
      </c>
      <c r="CC6" s="341">
        <v>2500</v>
      </c>
      <c r="CD6" s="341">
        <v>2500</v>
      </c>
      <c r="CE6" s="341">
        <v>2500</v>
      </c>
      <c r="CF6" s="341">
        <v>2500</v>
      </c>
      <c r="CG6" s="341">
        <v>2500</v>
      </c>
      <c r="CH6" s="341">
        <v>2500</v>
      </c>
      <c r="CI6" s="341">
        <v>2500</v>
      </c>
      <c r="CJ6" s="341">
        <v>2500</v>
      </c>
      <c r="CK6" s="341">
        <v>2500</v>
      </c>
      <c r="CL6" s="341">
        <v>2500</v>
      </c>
      <c r="CM6" s="341">
        <v>2500</v>
      </c>
      <c r="CN6" s="341">
        <v>2500</v>
      </c>
      <c r="CO6" s="341">
        <v>2500</v>
      </c>
      <c r="CP6" s="341">
        <v>2500</v>
      </c>
      <c r="CQ6" s="341">
        <v>2500</v>
      </c>
      <c r="CR6" s="341">
        <v>2500</v>
      </c>
      <c r="CS6" s="341">
        <v>2500</v>
      </c>
      <c r="CT6" s="341">
        <v>2500</v>
      </c>
      <c r="CU6" s="341">
        <v>2500</v>
      </c>
      <c r="CV6" s="341">
        <v>2500</v>
      </c>
      <c r="CW6" s="341">
        <v>2500</v>
      </c>
      <c r="CX6" s="341">
        <v>2500</v>
      </c>
      <c r="CY6" s="341">
        <v>2500</v>
      </c>
      <c r="CZ6" s="341">
        <v>2500</v>
      </c>
      <c r="DA6" s="341">
        <v>2500</v>
      </c>
      <c r="DB6" s="341">
        <v>2500</v>
      </c>
      <c r="DC6" s="341">
        <v>2500</v>
      </c>
      <c r="DD6" s="341">
        <v>2500</v>
      </c>
      <c r="DE6" s="341">
        <v>2500</v>
      </c>
      <c r="DF6" s="341">
        <v>2500</v>
      </c>
      <c r="DG6" s="341">
        <v>2500</v>
      </c>
      <c r="DH6" s="341">
        <v>2500</v>
      </c>
      <c r="DI6" s="341">
        <v>2500</v>
      </c>
      <c r="DJ6" s="341">
        <v>2500</v>
      </c>
      <c r="DK6" s="341">
        <v>2500</v>
      </c>
      <c r="DL6" s="341">
        <v>2500</v>
      </c>
      <c r="DM6" s="341">
        <v>2500</v>
      </c>
      <c r="DN6" s="341">
        <v>2500</v>
      </c>
      <c r="DO6" s="341">
        <v>2500</v>
      </c>
      <c r="DP6" s="341">
        <v>2500</v>
      </c>
      <c r="DQ6" s="341">
        <v>2500</v>
      </c>
      <c r="DR6" s="341">
        <v>2500</v>
      </c>
      <c r="DS6" s="341">
        <v>2500</v>
      </c>
      <c r="DT6" s="341">
        <v>2500</v>
      </c>
      <c r="DU6" s="341">
        <v>2500</v>
      </c>
      <c r="DV6" s="341">
        <v>2500</v>
      </c>
      <c r="DW6" s="341">
        <v>2500</v>
      </c>
    </row>
    <row r="7" spans="1:127" ht="12" customHeight="1" x14ac:dyDescent="0.2">
      <c r="A7" s="335" t="s">
        <v>129</v>
      </c>
      <c r="B7" s="331">
        <v>158</v>
      </c>
      <c r="C7" s="336" t="s">
        <v>128</v>
      </c>
      <c r="D7" s="337" t="s">
        <v>102</v>
      </c>
      <c r="E7" s="338">
        <v>45961</v>
      </c>
      <c r="F7" s="339">
        <v>12</v>
      </c>
      <c r="G7" s="340">
        <v>4200</v>
      </c>
      <c r="H7" s="341">
        <v>2100</v>
      </c>
      <c r="I7" s="341">
        <v>2100</v>
      </c>
      <c r="J7" s="341">
        <v>2100</v>
      </c>
      <c r="K7" s="341">
        <v>2100</v>
      </c>
      <c r="L7" s="341">
        <v>2100</v>
      </c>
      <c r="M7" s="341">
        <v>2100</v>
      </c>
      <c r="N7" s="341">
        <v>2100</v>
      </c>
      <c r="O7" s="341">
        <v>2100</v>
      </c>
      <c r="P7" s="341">
        <v>2100</v>
      </c>
      <c r="Q7" s="341">
        <v>2100</v>
      </c>
      <c r="R7" s="341">
        <v>2100</v>
      </c>
      <c r="S7" s="341">
        <v>2100</v>
      </c>
      <c r="T7" s="341">
        <v>2100</v>
      </c>
      <c r="U7" s="341">
        <v>2100</v>
      </c>
      <c r="V7" s="341">
        <v>2100</v>
      </c>
      <c r="W7" s="341">
        <v>2100</v>
      </c>
      <c r="X7" s="341">
        <v>2100</v>
      </c>
      <c r="Y7" s="341">
        <v>2100</v>
      </c>
      <c r="Z7" s="341">
        <v>2100</v>
      </c>
      <c r="AA7" s="341">
        <v>2100</v>
      </c>
      <c r="AB7" s="341">
        <v>2100</v>
      </c>
      <c r="AC7" s="341">
        <v>2100</v>
      </c>
      <c r="AD7" s="341">
        <v>2100</v>
      </c>
      <c r="AE7" s="341">
        <v>2100</v>
      </c>
      <c r="AF7" s="341">
        <v>2100</v>
      </c>
      <c r="AG7" s="341">
        <v>2100</v>
      </c>
      <c r="AH7" s="341">
        <v>2100</v>
      </c>
      <c r="AI7" s="341">
        <v>2100</v>
      </c>
      <c r="AJ7" s="341">
        <v>2100</v>
      </c>
      <c r="AK7" s="341">
        <v>2100</v>
      </c>
      <c r="AL7" s="341">
        <v>2100</v>
      </c>
      <c r="AM7" s="341">
        <v>2100</v>
      </c>
      <c r="AN7" s="341">
        <v>2100</v>
      </c>
      <c r="AO7" s="341">
        <v>2100</v>
      </c>
      <c r="AP7" s="341">
        <v>2100</v>
      </c>
      <c r="AQ7" s="341">
        <v>2100</v>
      </c>
      <c r="AR7" s="341">
        <v>2100</v>
      </c>
      <c r="AS7" s="341">
        <v>2100</v>
      </c>
      <c r="AT7" s="341">
        <v>2100</v>
      </c>
      <c r="AU7" s="341">
        <v>2100</v>
      </c>
      <c r="AV7" s="341">
        <v>2100</v>
      </c>
      <c r="AW7" s="341">
        <v>2100</v>
      </c>
      <c r="AX7" s="341">
        <v>2100</v>
      </c>
      <c r="AY7" s="341">
        <v>2100</v>
      </c>
      <c r="AZ7" s="341">
        <v>2100</v>
      </c>
      <c r="BA7" s="341">
        <v>2100</v>
      </c>
      <c r="BB7" s="341">
        <v>2100</v>
      </c>
      <c r="BC7" s="341">
        <v>2100</v>
      </c>
      <c r="BD7" s="341">
        <v>2100</v>
      </c>
      <c r="BE7" s="341">
        <v>2100</v>
      </c>
      <c r="BF7" s="341">
        <v>2100</v>
      </c>
      <c r="BG7" s="341">
        <v>2100</v>
      </c>
      <c r="BH7" s="341">
        <v>2100</v>
      </c>
      <c r="BI7" s="341">
        <v>2100</v>
      </c>
      <c r="BJ7" s="341">
        <v>2100</v>
      </c>
      <c r="BK7" s="341">
        <v>2100</v>
      </c>
      <c r="BL7" s="341">
        <v>2100</v>
      </c>
      <c r="BM7" s="341">
        <v>2100</v>
      </c>
      <c r="BN7" s="341">
        <v>2100</v>
      </c>
      <c r="BO7" s="341">
        <v>2100</v>
      </c>
      <c r="BP7" s="341">
        <v>2100</v>
      </c>
      <c r="BQ7" s="341">
        <v>2100</v>
      </c>
      <c r="BR7" s="341">
        <v>2100</v>
      </c>
      <c r="BS7" s="341">
        <v>2100</v>
      </c>
      <c r="BT7" s="341">
        <v>2100</v>
      </c>
      <c r="BU7" s="341">
        <v>2100</v>
      </c>
      <c r="BV7" s="341">
        <v>2100</v>
      </c>
      <c r="BW7" s="341">
        <v>2100</v>
      </c>
      <c r="BX7" s="341">
        <v>2100</v>
      </c>
      <c r="BY7" s="341">
        <v>2100</v>
      </c>
      <c r="BZ7" s="341">
        <v>2100</v>
      </c>
      <c r="CA7" s="341">
        <v>2100</v>
      </c>
      <c r="CB7" s="341">
        <v>2100</v>
      </c>
      <c r="CC7" s="341">
        <v>2100</v>
      </c>
      <c r="CD7" s="341">
        <v>2100</v>
      </c>
      <c r="CE7" s="341">
        <v>2100</v>
      </c>
      <c r="CF7" s="341">
        <v>2100</v>
      </c>
      <c r="CG7" s="341">
        <v>2100</v>
      </c>
      <c r="CH7" s="341">
        <v>2100</v>
      </c>
      <c r="CI7" s="341">
        <v>2100</v>
      </c>
      <c r="CJ7" s="341">
        <v>2100</v>
      </c>
      <c r="CK7" s="341">
        <v>2100</v>
      </c>
      <c r="CL7" s="341">
        <v>2100</v>
      </c>
      <c r="CM7" s="341">
        <v>2100</v>
      </c>
      <c r="CN7" s="341">
        <v>2100</v>
      </c>
      <c r="CO7" s="341">
        <v>2100</v>
      </c>
      <c r="CP7" s="341">
        <v>2100</v>
      </c>
      <c r="CQ7" s="341">
        <v>2100</v>
      </c>
      <c r="CR7" s="341">
        <v>2100</v>
      </c>
      <c r="CS7" s="341">
        <v>2100</v>
      </c>
      <c r="CT7" s="341">
        <v>2100</v>
      </c>
      <c r="CU7" s="341">
        <v>2100</v>
      </c>
      <c r="CV7" s="341">
        <v>2100</v>
      </c>
      <c r="CW7" s="341">
        <v>2100</v>
      </c>
      <c r="CX7" s="341">
        <v>2100</v>
      </c>
      <c r="CY7" s="341">
        <v>2100</v>
      </c>
      <c r="CZ7" s="341">
        <v>2100</v>
      </c>
      <c r="DA7" s="341">
        <v>2100</v>
      </c>
      <c r="DB7" s="341">
        <v>2100</v>
      </c>
      <c r="DC7" s="341">
        <v>2100</v>
      </c>
      <c r="DD7" s="341">
        <v>2100</v>
      </c>
      <c r="DE7" s="341">
        <v>2100</v>
      </c>
      <c r="DF7" s="341">
        <v>2100</v>
      </c>
      <c r="DG7" s="341">
        <v>2100</v>
      </c>
      <c r="DH7" s="341">
        <v>2100</v>
      </c>
      <c r="DI7" s="341">
        <v>2100</v>
      </c>
      <c r="DJ7" s="341">
        <v>2100</v>
      </c>
      <c r="DK7" s="341">
        <v>2100</v>
      </c>
      <c r="DL7" s="341">
        <v>2100</v>
      </c>
      <c r="DM7" s="341">
        <v>2100</v>
      </c>
      <c r="DN7" s="341">
        <v>2100</v>
      </c>
      <c r="DO7" s="341">
        <v>2100</v>
      </c>
      <c r="DP7" s="341">
        <v>2100</v>
      </c>
      <c r="DQ7" s="341">
        <v>2100</v>
      </c>
      <c r="DR7" s="341">
        <v>2100</v>
      </c>
      <c r="DS7" s="341">
        <v>2100</v>
      </c>
      <c r="DT7" s="341">
        <v>2100</v>
      </c>
      <c r="DU7" s="341">
        <v>2100</v>
      </c>
      <c r="DV7" s="341">
        <v>2100</v>
      </c>
      <c r="DW7" s="341">
        <v>2100</v>
      </c>
    </row>
    <row r="8" spans="1:127" ht="12" customHeight="1" x14ac:dyDescent="0.2">
      <c r="A8" s="335" t="s">
        <v>127</v>
      </c>
      <c r="B8" s="331">
        <v>157</v>
      </c>
      <c r="C8" s="336" t="s">
        <v>339</v>
      </c>
      <c r="D8" s="337" t="s">
        <v>102</v>
      </c>
      <c r="E8" s="338">
        <v>45787</v>
      </c>
      <c r="F8" s="339">
        <v>12</v>
      </c>
      <c r="G8" s="340">
        <v>4400</v>
      </c>
      <c r="H8" s="341">
        <v>2200</v>
      </c>
      <c r="I8" s="341">
        <v>2200</v>
      </c>
      <c r="J8" s="341">
        <v>2200</v>
      </c>
      <c r="K8" s="341">
        <v>2200</v>
      </c>
      <c r="L8" s="341">
        <v>2200</v>
      </c>
      <c r="M8" s="341">
        <v>2200</v>
      </c>
      <c r="N8" s="341">
        <v>2200</v>
      </c>
      <c r="O8" s="341">
        <v>2200</v>
      </c>
      <c r="P8" s="341">
        <v>2200</v>
      </c>
      <c r="Q8" s="341">
        <v>0</v>
      </c>
      <c r="R8" s="341">
        <v>2200</v>
      </c>
      <c r="S8" s="341">
        <v>2200</v>
      </c>
      <c r="T8" s="341">
        <v>0</v>
      </c>
      <c r="U8" s="341">
        <v>1800</v>
      </c>
      <c r="V8" s="341">
        <v>2200</v>
      </c>
      <c r="W8" s="341">
        <v>2200</v>
      </c>
      <c r="X8" s="341">
        <v>2200</v>
      </c>
      <c r="Y8" s="341">
        <v>2200</v>
      </c>
      <c r="Z8" s="341">
        <v>2200</v>
      </c>
      <c r="AA8" s="341">
        <v>2200</v>
      </c>
      <c r="AB8" s="341">
        <v>2200</v>
      </c>
      <c r="AC8" s="341">
        <v>2200</v>
      </c>
      <c r="AD8" s="341">
        <v>2200</v>
      </c>
      <c r="AE8" s="341">
        <v>2200</v>
      </c>
      <c r="AF8" s="341">
        <v>2200</v>
      </c>
      <c r="AG8" s="341">
        <v>2200</v>
      </c>
      <c r="AH8" s="341">
        <v>2200</v>
      </c>
      <c r="AI8" s="341">
        <v>2200</v>
      </c>
      <c r="AJ8" s="341">
        <v>2200</v>
      </c>
      <c r="AK8" s="341">
        <v>2200</v>
      </c>
      <c r="AL8" s="341">
        <v>2200</v>
      </c>
      <c r="AM8" s="341">
        <v>2200</v>
      </c>
      <c r="AN8" s="341">
        <v>2200</v>
      </c>
      <c r="AO8" s="341">
        <v>2200</v>
      </c>
      <c r="AP8" s="341">
        <v>2200</v>
      </c>
      <c r="AQ8" s="341">
        <v>2200</v>
      </c>
      <c r="AR8" s="341">
        <v>2200</v>
      </c>
      <c r="AS8" s="341">
        <v>2200</v>
      </c>
      <c r="AT8" s="341">
        <v>2200</v>
      </c>
      <c r="AU8" s="341">
        <v>2200</v>
      </c>
      <c r="AV8" s="341">
        <v>2200</v>
      </c>
      <c r="AW8" s="341">
        <v>2200</v>
      </c>
      <c r="AX8" s="341">
        <v>2200</v>
      </c>
      <c r="AY8" s="341">
        <v>2200</v>
      </c>
      <c r="AZ8" s="341">
        <v>2200</v>
      </c>
      <c r="BA8" s="341">
        <v>2200</v>
      </c>
      <c r="BB8" s="341">
        <v>2200</v>
      </c>
      <c r="BC8" s="341">
        <v>2200</v>
      </c>
      <c r="BD8" s="341">
        <v>2200</v>
      </c>
      <c r="BE8" s="341">
        <v>2200</v>
      </c>
      <c r="BF8" s="341">
        <v>2200</v>
      </c>
      <c r="BG8" s="341">
        <v>2200</v>
      </c>
      <c r="BH8" s="341">
        <v>2200</v>
      </c>
      <c r="BI8" s="341">
        <v>2200</v>
      </c>
      <c r="BJ8" s="341">
        <v>2200</v>
      </c>
      <c r="BK8" s="341">
        <v>2200</v>
      </c>
      <c r="BL8" s="341">
        <v>2200</v>
      </c>
      <c r="BM8" s="341">
        <v>2200</v>
      </c>
      <c r="BN8" s="341">
        <v>2200</v>
      </c>
      <c r="BO8" s="341">
        <v>2200</v>
      </c>
      <c r="BP8" s="341">
        <v>2200</v>
      </c>
      <c r="BQ8" s="341">
        <v>2200</v>
      </c>
      <c r="BR8" s="341">
        <v>2200</v>
      </c>
      <c r="BS8" s="341">
        <v>2200</v>
      </c>
      <c r="BT8" s="341">
        <v>2200</v>
      </c>
      <c r="BU8" s="341">
        <v>2200</v>
      </c>
      <c r="BV8" s="341">
        <v>2200</v>
      </c>
      <c r="BW8" s="341">
        <v>2200</v>
      </c>
      <c r="BX8" s="341">
        <v>2200</v>
      </c>
      <c r="BY8" s="341">
        <v>2200</v>
      </c>
      <c r="BZ8" s="341">
        <v>2200</v>
      </c>
      <c r="CA8" s="341">
        <v>2200</v>
      </c>
      <c r="CB8" s="341">
        <v>2200</v>
      </c>
      <c r="CC8" s="341">
        <v>2200</v>
      </c>
      <c r="CD8" s="341">
        <v>2200</v>
      </c>
      <c r="CE8" s="341">
        <v>2200</v>
      </c>
      <c r="CF8" s="341">
        <v>2200</v>
      </c>
      <c r="CG8" s="341">
        <v>2200</v>
      </c>
      <c r="CH8" s="341">
        <v>2200</v>
      </c>
      <c r="CI8" s="341">
        <v>2200</v>
      </c>
      <c r="CJ8" s="341">
        <v>2200</v>
      </c>
      <c r="CK8" s="341">
        <v>2200</v>
      </c>
      <c r="CL8" s="341">
        <v>2200</v>
      </c>
      <c r="CM8" s="341">
        <v>2200</v>
      </c>
      <c r="CN8" s="341">
        <v>2200</v>
      </c>
      <c r="CO8" s="341">
        <v>2200</v>
      </c>
      <c r="CP8" s="341">
        <v>2200</v>
      </c>
      <c r="CQ8" s="341">
        <v>2200</v>
      </c>
      <c r="CR8" s="341">
        <v>2200</v>
      </c>
      <c r="CS8" s="341">
        <v>2200</v>
      </c>
      <c r="CT8" s="341">
        <v>2200</v>
      </c>
      <c r="CU8" s="341">
        <v>2200</v>
      </c>
      <c r="CV8" s="341">
        <v>2200</v>
      </c>
      <c r="CW8" s="341">
        <v>2200</v>
      </c>
      <c r="CX8" s="341">
        <v>2200</v>
      </c>
      <c r="CY8" s="341">
        <v>2200</v>
      </c>
      <c r="CZ8" s="341">
        <v>2200</v>
      </c>
      <c r="DA8" s="341">
        <v>2200</v>
      </c>
      <c r="DB8" s="341">
        <v>2200</v>
      </c>
      <c r="DC8" s="341">
        <v>2200</v>
      </c>
      <c r="DD8" s="341">
        <v>2200</v>
      </c>
      <c r="DE8" s="341">
        <v>2200</v>
      </c>
      <c r="DF8" s="341">
        <v>2200</v>
      </c>
      <c r="DG8" s="341">
        <v>2200</v>
      </c>
      <c r="DH8" s="341">
        <v>2200</v>
      </c>
      <c r="DI8" s="341">
        <v>2200</v>
      </c>
      <c r="DJ8" s="341">
        <v>2200</v>
      </c>
      <c r="DK8" s="341">
        <v>2200</v>
      </c>
      <c r="DL8" s="341">
        <v>2200</v>
      </c>
      <c r="DM8" s="341">
        <v>2200</v>
      </c>
      <c r="DN8" s="341">
        <v>2200</v>
      </c>
      <c r="DO8" s="341">
        <v>2200</v>
      </c>
      <c r="DP8" s="341">
        <v>2200</v>
      </c>
      <c r="DQ8" s="341">
        <v>2200</v>
      </c>
      <c r="DR8" s="341">
        <v>2200</v>
      </c>
      <c r="DS8" s="341">
        <v>2200</v>
      </c>
      <c r="DT8" s="341">
        <v>2200</v>
      </c>
      <c r="DU8" s="341">
        <v>2200</v>
      </c>
      <c r="DV8" s="341">
        <v>2200</v>
      </c>
      <c r="DW8" s="341">
        <v>2200</v>
      </c>
    </row>
    <row r="9" spans="1:127" ht="12" customHeight="1" x14ac:dyDescent="0.2">
      <c r="A9" s="335" t="s">
        <v>126</v>
      </c>
      <c r="B9" s="331">
        <v>157</v>
      </c>
      <c r="C9" s="336" t="s">
        <v>125</v>
      </c>
      <c r="D9" s="337" t="s">
        <v>102</v>
      </c>
      <c r="E9" s="338">
        <v>45616</v>
      </c>
      <c r="F9" s="339">
        <v>6</v>
      </c>
      <c r="G9" s="340">
        <v>4680</v>
      </c>
      <c r="H9" s="341">
        <v>2140</v>
      </c>
      <c r="I9" s="341">
        <v>2140</v>
      </c>
      <c r="J9" s="341">
        <v>2140</v>
      </c>
      <c r="K9" s="341">
        <v>2140</v>
      </c>
      <c r="L9" s="341">
        <v>2140</v>
      </c>
      <c r="M9" s="341">
        <v>2140</v>
      </c>
      <c r="N9" s="341">
        <v>2140</v>
      </c>
      <c r="O9" s="341">
        <v>2140</v>
      </c>
      <c r="P9" s="341">
        <v>2140</v>
      </c>
      <c r="Q9" s="341">
        <v>2140</v>
      </c>
      <c r="R9" s="341">
        <v>2140</v>
      </c>
      <c r="S9" s="341">
        <v>2140</v>
      </c>
      <c r="T9" s="341">
        <v>2140</v>
      </c>
      <c r="U9" s="341">
        <v>2140</v>
      </c>
      <c r="V9" s="341">
        <v>2140</v>
      </c>
      <c r="W9" s="341">
        <v>2140</v>
      </c>
      <c r="X9" s="341">
        <v>2140</v>
      </c>
      <c r="Y9" s="341">
        <v>2140</v>
      </c>
      <c r="Z9" s="341">
        <v>2140</v>
      </c>
      <c r="AA9" s="341">
        <v>2140</v>
      </c>
      <c r="AB9" s="341">
        <v>2140</v>
      </c>
      <c r="AC9" s="341">
        <v>2140</v>
      </c>
      <c r="AD9" s="341">
        <v>2140</v>
      </c>
      <c r="AE9" s="341">
        <v>2140</v>
      </c>
      <c r="AF9" s="341">
        <v>2140</v>
      </c>
      <c r="AG9" s="341">
        <v>2140</v>
      </c>
      <c r="AH9" s="341">
        <v>2140</v>
      </c>
      <c r="AI9" s="341">
        <v>2140</v>
      </c>
      <c r="AJ9" s="341">
        <v>2140</v>
      </c>
      <c r="AK9" s="341">
        <v>2140</v>
      </c>
      <c r="AL9" s="341">
        <v>2140</v>
      </c>
      <c r="AM9" s="341">
        <v>2140</v>
      </c>
      <c r="AN9" s="341">
        <v>2140</v>
      </c>
      <c r="AO9" s="341">
        <v>2140</v>
      </c>
      <c r="AP9" s="341">
        <v>2140</v>
      </c>
      <c r="AQ9" s="341">
        <v>2140</v>
      </c>
      <c r="AR9" s="341">
        <v>2140</v>
      </c>
      <c r="AS9" s="341">
        <v>2140</v>
      </c>
      <c r="AT9" s="341">
        <v>2140</v>
      </c>
      <c r="AU9" s="341">
        <v>2140</v>
      </c>
      <c r="AV9" s="341">
        <v>2140</v>
      </c>
      <c r="AW9" s="341">
        <v>2140</v>
      </c>
      <c r="AX9" s="341">
        <v>2140</v>
      </c>
      <c r="AY9" s="341">
        <v>2140</v>
      </c>
      <c r="AZ9" s="341">
        <v>2140</v>
      </c>
      <c r="BA9" s="341">
        <v>2140</v>
      </c>
      <c r="BB9" s="341">
        <v>2140</v>
      </c>
      <c r="BC9" s="341">
        <v>2140</v>
      </c>
      <c r="BD9" s="341">
        <v>2140</v>
      </c>
      <c r="BE9" s="341">
        <v>2140</v>
      </c>
      <c r="BF9" s="341">
        <v>2140</v>
      </c>
      <c r="BG9" s="341">
        <v>2140</v>
      </c>
      <c r="BH9" s="341">
        <v>2140</v>
      </c>
      <c r="BI9" s="341">
        <v>2140</v>
      </c>
      <c r="BJ9" s="341">
        <v>2140</v>
      </c>
      <c r="BK9" s="341">
        <v>2140</v>
      </c>
      <c r="BL9" s="341">
        <v>2140</v>
      </c>
      <c r="BM9" s="341">
        <v>2140</v>
      </c>
      <c r="BN9" s="341">
        <v>2140</v>
      </c>
      <c r="BO9" s="341">
        <v>2140</v>
      </c>
      <c r="BP9" s="341">
        <v>2140</v>
      </c>
      <c r="BQ9" s="341">
        <v>2140</v>
      </c>
      <c r="BR9" s="341">
        <v>2140</v>
      </c>
      <c r="BS9" s="341">
        <v>2140</v>
      </c>
      <c r="BT9" s="341">
        <v>2140</v>
      </c>
      <c r="BU9" s="341">
        <v>2140</v>
      </c>
      <c r="BV9" s="341">
        <v>2140</v>
      </c>
      <c r="BW9" s="341">
        <v>2140</v>
      </c>
      <c r="BX9" s="341">
        <v>2140</v>
      </c>
      <c r="BY9" s="341">
        <v>2140</v>
      </c>
      <c r="BZ9" s="341">
        <v>2140</v>
      </c>
      <c r="CA9" s="341">
        <v>2140</v>
      </c>
      <c r="CB9" s="341">
        <v>2140</v>
      </c>
      <c r="CC9" s="341">
        <v>2140</v>
      </c>
      <c r="CD9" s="341">
        <v>2140</v>
      </c>
      <c r="CE9" s="341">
        <v>2140</v>
      </c>
      <c r="CF9" s="341">
        <v>2140</v>
      </c>
      <c r="CG9" s="341">
        <v>2140</v>
      </c>
      <c r="CH9" s="341">
        <v>2140</v>
      </c>
      <c r="CI9" s="341">
        <v>2140</v>
      </c>
      <c r="CJ9" s="341">
        <v>2140</v>
      </c>
      <c r="CK9" s="341">
        <v>2140</v>
      </c>
      <c r="CL9" s="341">
        <v>2140</v>
      </c>
      <c r="CM9" s="341">
        <v>2140</v>
      </c>
      <c r="CN9" s="341">
        <v>2140</v>
      </c>
      <c r="CO9" s="341">
        <v>2140</v>
      </c>
      <c r="CP9" s="341">
        <v>2140</v>
      </c>
      <c r="CQ9" s="341">
        <v>2140</v>
      </c>
      <c r="CR9" s="341">
        <v>2140</v>
      </c>
      <c r="CS9" s="341">
        <v>2140</v>
      </c>
      <c r="CT9" s="341">
        <v>2140</v>
      </c>
      <c r="CU9" s="341">
        <v>2140</v>
      </c>
      <c r="CV9" s="341">
        <v>2140</v>
      </c>
      <c r="CW9" s="341">
        <v>2140</v>
      </c>
      <c r="CX9" s="341">
        <v>2140</v>
      </c>
      <c r="CY9" s="341">
        <v>2140</v>
      </c>
      <c r="CZ9" s="341">
        <v>2140</v>
      </c>
      <c r="DA9" s="341">
        <v>2140</v>
      </c>
      <c r="DB9" s="341">
        <v>2140</v>
      </c>
      <c r="DC9" s="341">
        <v>2140</v>
      </c>
      <c r="DD9" s="341">
        <v>2140</v>
      </c>
      <c r="DE9" s="341">
        <v>2140</v>
      </c>
      <c r="DF9" s="341">
        <v>2140</v>
      </c>
      <c r="DG9" s="341">
        <v>2140</v>
      </c>
      <c r="DH9" s="341">
        <v>2140</v>
      </c>
      <c r="DI9" s="341">
        <v>2140</v>
      </c>
      <c r="DJ9" s="341">
        <v>2140</v>
      </c>
      <c r="DK9" s="341">
        <v>2140</v>
      </c>
      <c r="DL9" s="341">
        <v>2140</v>
      </c>
      <c r="DM9" s="341">
        <v>2140</v>
      </c>
      <c r="DN9" s="341">
        <v>2140</v>
      </c>
      <c r="DO9" s="341">
        <v>2140</v>
      </c>
      <c r="DP9" s="341">
        <v>2140</v>
      </c>
      <c r="DQ9" s="341">
        <v>2140</v>
      </c>
      <c r="DR9" s="341">
        <v>2140</v>
      </c>
      <c r="DS9" s="341">
        <v>2140</v>
      </c>
      <c r="DT9" s="341">
        <v>2140</v>
      </c>
      <c r="DU9" s="341">
        <v>2140</v>
      </c>
      <c r="DV9" s="341">
        <v>2140</v>
      </c>
      <c r="DW9" s="341">
        <v>2140</v>
      </c>
    </row>
    <row r="10" spans="1:127" ht="12" customHeight="1" x14ac:dyDescent="0.2">
      <c r="A10" s="335" t="s">
        <v>124</v>
      </c>
      <c r="B10" s="331">
        <v>158</v>
      </c>
      <c r="C10" s="336" t="s">
        <v>123</v>
      </c>
      <c r="D10" s="342"/>
      <c r="E10" s="338">
        <v>45563</v>
      </c>
      <c r="F10" s="339">
        <v>12</v>
      </c>
      <c r="G10" s="340">
        <v>4200</v>
      </c>
      <c r="H10" s="341">
        <v>2100</v>
      </c>
      <c r="I10" s="341">
        <v>2100</v>
      </c>
      <c r="J10" s="341">
        <v>2100</v>
      </c>
      <c r="K10" s="341">
        <v>2100</v>
      </c>
      <c r="L10" s="341">
        <v>2100</v>
      </c>
      <c r="M10" s="341">
        <v>2100</v>
      </c>
      <c r="N10" s="341">
        <v>2100</v>
      </c>
      <c r="O10" s="341">
        <v>2100</v>
      </c>
      <c r="P10" s="341">
        <v>2100</v>
      </c>
      <c r="Q10" s="341">
        <v>2100</v>
      </c>
      <c r="R10" s="341">
        <v>2100</v>
      </c>
      <c r="S10" s="341">
        <v>2100</v>
      </c>
      <c r="T10" s="341">
        <v>2100</v>
      </c>
      <c r="U10" s="341">
        <v>1925</v>
      </c>
      <c r="V10" s="341">
        <v>1925</v>
      </c>
      <c r="W10" s="341">
        <v>1925</v>
      </c>
      <c r="X10" s="341">
        <v>1925</v>
      </c>
      <c r="Y10" s="341">
        <v>1925</v>
      </c>
      <c r="Z10" s="341">
        <v>1925</v>
      </c>
      <c r="AA10" s="341">
        <v>1925</v>
      </c>
      <c r="AB10" s="341">
        <v>1925</v>
      </c>
      <c r="AC10" s="341">
        <v>1925</v>
      </c>
      <c r="AD10" s="341">
        <v>1925</v>
      </c>
      <c r="AE10" s="341">
        <v>1925</v>
      </c>
      <c r="AF10" s="341">
        <v>1925</v>
      </c>
      <c r="AG10" s="341">
        <v>1925</v>
      </c>
      <c r="AH10" s="341">
        <v>1925</v>
      </c>
      <c r="AI10" s="341">
        <v>1925</v>
      </c>
      <c r="AJ10" s="341">
        <v>1925</v>
      </c>
      <c r="AK10" s="341">
        <v>1925</v>
      </c>
      <c r="AL10" s="341">
        <v>1925</v>
      </c>
      <c r="AM10" s="341">
        <v>1925</v>
      </c>
      <c r="AN10" s="341">
        <v>1925</v>
      </c>
      <c r="AO10" s="341">
        <v>1925</v>
      </c>
      <c r="AP10" s="341">
        <v>1925</v>
      </c>
      <c r="AQ10" s="341">
        <v>1925</v>
      </c>
      <c r="AR10" s="341">
        <v>1925</v>
      </c>
      <c r="AS10" s="341">
        <v>1925</v>
      </c>
      <c r="AT10" s="341">
        <v>1925</v>
      </c>
      <c r="AU10" s="341">
        <v>1925</v>
      </c>
      <c r="AV10" s="341">
        <v>1925</v>
      </c>
      <c r="AW10" s="341">
        <v>1925</v>
      </c>
      <c r="AX10" s="341">
        <v>1925</v>
      </c>
      <c r="AY10" s="341">
        <v>1925</v>
      </c>
      <c r="AZ10" s="341">
        <v>1925</v>
      </c>
      <c r="BA10" s="341">
        <v>1925</v>
      </c>
      <c r="BB10" s="341">
        <v>1925</v>
      </c>
      <c r="BC10" s="341">
        <v>1925</v>
      </c>
      <c r="BD10" s="341">
        <v>1925</v>
      </c>
      <c r="BE10" s="341">
        <v>1925</v>
      </c>
      <c r="BF10" s="341">
        <v>1925</v>
      </c>
      <c r="BG10" s="341">
        <v>1925</v>
      </c>
      <c r="BH10" s="341">
        <v>1925</v>
      </c>
      <c r="BI10" s="341">
        <v>1925</v>
      </c>
      <c r="BJ10" s="341">
        <v>1925</v>
      </c>
      <c r="BK10" s="341">
        <v>1925</v>
      </c>
      <c r="BL10" s="341">
        <v>1925</v>
      </c>
      <c r="BM10" s="341">
        <v>1925</v>
      </c>
      <c r="BN10" s="341">
        <v>1925</v>
      </c>
      <c r="BO10" s="341">
        <v>1925</v>
      </c>
      <c r="BP10" s="341">
        <v>1925</v>
      </c>
      <c r="BQ10" s="341">
        <v>1925</v>
      </c>
      <c r="BR10" s="341">
        <v>1925</v>
      </c>
      <c r="BS10" s="341">
        <v>1925</v>
      </c>
      <c r="BT10" s="341">
        <v>1925</v>
      </c>
      <c r="BU10" s="341">
        <v>1925</v>
      </c>
      <c r="BV10" s="341">
        <v>1925</v>
      </c>
      <c r="BW10" s="341">
        <v>1925</v>
      </c>
      <c r="BX10" s="341">
        <v>1925</v>
      </c>
      <c r="BY10" s="341">
        <v>1925</v>
      </c>
      <c r="BZ10" s="341">
        <v>1925</v>
      </c>
      <c r="CA10" s="341">
        <v>1925</v>
      </c>
      <c r="CB10" s="341">
        <v>1925</v>
      </c>
      <c r="CC10" s="341">
        <v>1925</v>
      </c>
      <c r="CD10" s="341">
        <v>1925</v>
      </c>
      <c r="CE10" s="341">
        <v>1925</v>
      </c>
      <c r="CF10" s="341">
        <v>1925</v>
      </c>
      <c r="CG10" s="341">
        <v>1925</v>
      </c>
      <c r="CH10" s="341">
        <v>1925</v>
      </c>
      <c r="CI10" s="341">
        <v>1925</v>
      </c>
      <c r="CJ10" s="341">
        <v>1925</v>
      </c>
      <c r="CK10" s="341">
        <v>1925</v>
      </c>
      <c r="CL10" s="341">
        <v>1925</v>
      </c>
      <c r="CM10" s="341">
        <v>1925</v>
      </c>
      <c r="CN10" s="341">
        <v>1925</v>
      </c>
      <c r="CO10" s="341">
        <v>1925</v>
      </c>
      <c r="CP10" s="341">
        <v>1925</v>
      </c>
      <c r="CQ10" s="341">
        <v>1925</v>
      </c>
      <c r="CR10" s="341">
        <v>1925</v>
      </c>
      <c r="CS10" s="341">
        <v>1925</v>
      </c>
      <c r="CT10" s="341">
        <v>1925</v>
      </c>
      <c r="CU10" s="341">
        <v>1925</v>
      </c>
      <c r="CV10" s="341">
        <v>1925</v>
      </c>
      <c r="CW10" s="341">
        <v>1925</v>
      </c>
      <c r="CX10" s="341">
        <v>1925</v>
      </c>
      <c r="CY10" s="341">
        <v>1925</v>
      </c>
      <c r="CZ10" s="341">
        <v>1925</v>
      </c>
      <c r="DA10" s="341">
        <v>1925</v>
      </c>
      <c r="DB10" s="341">
        <v>1925</v>
      </c>
      <c r="DC10" s="341">
        <v>1925</v>
      </c>
      <c r="DD10" s="341">
        <v>1925</v>
      </c>
      <c r="DE10" s="341">
        <v>1925</v>
      </c>
      <c r="DF10" s="341">
        <v>1925</v>
      </c>
      <c r="DG10" s="341">
        <v>1925</v>
      </c>
      <c r="DH10" s="341">
        <v>1925</v>
      </c>
      <c r="DI10" s="341">
        <v>1925</v>
      </c>
      <c r="DJ10" s="341">
        <v>1925</v>
      </c>
      <c r="DK10" s="341">
        <v>1925</v>
      </c>
      <c r="DL10" s="341">
        <v>1925</v>
      </c>
      <c r="DM10" s="341">
        <v>1925</v>
      </c>
      <c r="DN10" s="341">
        <v>1925</v>
      </c>
      <c r="DO10" s="341">
        <v>1925</v>
      </c>
      <c r="DP10" s="341">
        <v>1925</v>
      </c>
      <c r="DQ10" s="341">
        <v>1925</v>
      </c>
      <c r="DR10" s="341">
        <v>1925</v>
      </c>
      <c r="DS10" s="341">
        <v>1925</v>
      </c>
      <c r="DT10" s="341">
        <v>1925</v>
      </c>
      <c r="DU10" s="341">
        <v>1925</v>
      </c>
      <c r="DV10" s="341">
        <v>1925</v>
      </c>
      <c r="DW10" s="341">
        <v>1925</v>
      </c>
    </row>
    <row r="11" spans="1:127" ht="12" customHeight="1" x14ac:dyDescent="0.2">
      <c r="A11" s="335" t="s">
        <v>122</v>
      </c>
      <c r="B11" s="331">
        <v>236</v>
      </c>
      <c r="C11" s="336" t="s">
        <v>131</v>
      </c>
      <c r="D11" s="337" t="s">
        <v>102</v>
      </c>
      <c r="E11" s="338"/>
      <c r="F11" s="339"/>
      <c r="G11" s="340">
        <v>0</v>
      </c>
      <c r="H11" s="341">
        <v>4300</v>
      </c>
      <c r="I11" s="341">
        <v>4300</v>
      </c>
      <c r="J11" s="341">
        <v>4300</v>
      </c>
      <c r="K11" s="341">
        <v>4300</v>
      </c>
      <c r="L11" s="341">
        <v>4300</v>
      </c>
      <c r="M11" s="341">
        <v>4300</v>
      </c>
      <c r="N11" s="341">
        <v>4300</v>
      </c>
      <c r="O11" s="341">
        <v>4300</v>
      </c>
      <c r="P11" s="341">
        <v>4300</v>
      </c>
      <c r="Q11" s="341">
        <v>2300</v>
      </c>
      <c r="R11" s="341">
        <v>2300</v>
      </c>
      <c r="S11" s="341">
        <v>2300</v>
      </c>
      <c r="T11" s="341">
        <v>2300</v>
      </c>
      <c r="U11" s="341">
        <v>2300</v>
      </c>
      <c r="V11" s="341">
        <v>2300</v>
      </c>
      <c r="W11" s="341">
        <v>2300</v>
      </c>
      <c r="X11" s="341">
        <v>2300</v>
      </c>
      <c r="Y11" s="341">
        <v>2300</v>
      </c>
      <c r="Z11" s="341">
        <v>2300</v>
      </c>
      <c r="AA11" s="341">
        <v>2300</v>
      </c>
      <c r="AB11" s="341">
        <v>2300</v>
      </c>
      <c r="AC11" s="341">
        <v>2300</v>
      </c>
      <c r="AD11" s="341">
        <v>2300</v>
      </c>
      <c r="AE11" s="341">
        <v>2300</v>
      </c>
      <c r="AF11" s="341">
        <v>2300</v>
      </c>
      <c r="AG11" s="341">
        <v>2300</v>
      </c>
      <c r="AH11" s="341">
        <v>2300</v>
      </c>
      <c r="AI11" s="341">
        <v>2300</v>
      </c>
      <c r="AJ11" s="341">
        <v>2300</v>
      </c>
      <c r="AK11" s="341">
        <v>2300</v>
      </c>
      <c r="AL11" s="341">
        <v>2300</v>
      </c>
      <c r="AM11" s="341">
        <v>2300</v>
      </c>
      <c r="AN11" s="341">
        <v>2300</v>
      </c>
      <c r="AO11" s="341">
        <v>2300</v>
      </c>
      <c r="AP11" s="341">
        <v>2300</v>
      </c>
      <c r="AQ11" s="341">
        <v>2300</v>
      </c>
      <c r="AR11" s="341">
        <v>2300</v>
      </c>
      <c r="AS11" s="341">
        <v>2300</v>
      </c>
      <c r="AT11" s="341">
        <v>2300</v>
      </c>
      <c r="AU11" s="341">
        <v>2300</v>
      </c>
      <c r="AV11" s="341">
        <v>2300</v>
      </c>
      <c r="AW11" s="341">
        <v>2300</v>
      </c>
      <c r="AX11" s="341">
        <v>2300</v>
      </c>
      <c r="AY11" s="341">
        <v>2300</v>
      </c>
      <c r="AZ11" s="341">
        <v>2300</v>
      </c>
      <c r="BA11" s="341">
        <v>2300</v>
      </c>
      <c r="BB11" s="341">
        <v>2300</v>
      </c>
      <c r="BC11" s="341">
        <v>2300</v>
      </c>
      <c r="BD11" s="341">
        <v>2300</v>
      </c>
      <c r="BE11" s="341">
        <v>2300</v>
      </c>
      <c r="BF11" s="341">
        <v>2300</v>
      </c>
      <c r="BG11" s="341">
        <v>2300</v>
      </c>
      <c r="BH11" s="341">
        <v>2300</v>
      </c>
      <c r="BI11" s="341">
        <v>2300</v>
      </c>
      <c r="BJ11" s="341">
        <v>2300</v>
      </c>
      <c r="BK11" s="341">
        <v>2300</v>
      </c>
      <c r="BL11" s="341">
        <v>2300</v>
      </c>
      <c r="BM11" s="341">
        <v>2300</v>
      </c>
      <c r="BN11" s="341">
        <v>2300</v>
      </c>
      <c r="BO11" s="341">
        <v>2300</v>
      </c>
      <c r="BP11" s="341">
        <v>2300</v>
      </c>
      <c r="BQ11" s="341">
        <v>2300</v>
      </c>
      <c r="BR11" s="341">
        <v>2300</v>
      </c>
      <c r="BS11" s="341">
        <v>2300</v>
      </c>
      <c r="BT11" s="341">
        <v>2300</v>
      </c>
      <c r="BU11" s="341">
        <v>2300</v>
      </c>
      <c r="BV11" s="341">
        <v>2300</v>
      </c>
      <c r="BW11" s="341">
        <v>2300</v>
      </c>
      <c r="BX11" s="341">
        <v>2300</v>
      </c>
      <c r="BY11" s="341">
        <v>2300</v>
      </c>
      <c r="BZ11" s="341">
        <v>2300</v>
      </c>
      <c r="CA11" s="341">
        <v>2300</v>
      </c>
      <c r="CB11" s="341">
        <v>2300</v>
      </c>
      <c r="CC11" s="341">
        <v>2300</v>
      </c>
      <c r="CD11" s="341">
        <v>2300</v>
      </c>
      <c r="CE11" s="341">
        <v>2300</v>
      </c>
      <c r="CF11" s="341">
        <v>2300</v>
      </c>
      <c r="CG11" s="341">
        <v>2300</v>
      </c>
      <c r="CH11" s="341">
        <v>2300</v>
      </c>
      <c r="CI11" s="341">
        <v>2300</v>
      </c>
      <c r="CJ11" s="341">
        <v>2300</v>
      </c>
      <c r="CK11" s="341">
        <v>2300</v>
      </c>
      <c r="CL11" s="341">
        <v>2300</v>
      </c>
      <c r="CM11" s="341">
        <v>2300</v>
      </c>
      <c r="CN11" s="341">
        <v>2300</v>
      </c>
      <c r="CO11" s="341">
        <v>2300</v>
      </c>
      <c r="CP11" s="341">
        <v>2300</v>
      </c>
      <c r="CQ11" s="341">
        <v>2300</v>
      </c>
      <c r="CR11" s="341">
        <v>2300</v>
      </c>
      <c r="CS11" s="341">
        <v>2300</v>
      </c>
      <c r="CT11" s="341">
        <v>2300</v>
      </c>
      <c r="CU11" s="341">
        <v>2300</v>
      </c>
      <c r="CV11" s="341">
        <v>2300</v>
      </c>
      <c r="CW11" s="341">
        <v>2300</v>
      </c>
      <c r="CX11" s="341">
        <v>2300</v>
      </c>
      <c r="CY11" s="341">
        <v>2300</v>
      </c>
      <c r="CZ11" s="341">
        <v>2300</v>
      </c>
      <c r="DA11" s="341">
        <v>2300</v>
      </c>
      <c r="DB11" s="341">
        <v>2300</v>
      </c>
      <c r="DC11" s="341">
        <v>2300</v>
      </c>
      <c r="DD11" s="341">
        <v>2300</v>
      </c>
      <c r="DE11" s="341">
        <v>2300</v>
      </c>
      <c r="DF11" s="341">
        <v>2300</v>
      </c>
      <c r="DG11" s="341">
        <v>2300</v>
      </c>
      <c r="DH11" s="341">
        <v>2300</v>
      </c>
      <c r="DI11" s="341">
        <v>2300</v>
      </c>
      <c r="DJ11" s="341">
        <v>2300</v>
      </c>
      <c r="DK11" s="341">
        <v>2300</v>
      </c>
      <c r="DL11" s="341">
        <v>2300</v>
      </c>
      <c r="DM11" s="341">
        <v>2300</v>
      </c>
      <c r="DN11" s="341">
        <v>2300</v>
      </c>
      <c r="DO11" s="341">
        <v>2300</v>
      </c>
      <c r="DP11" s="341">
        <v>2300</v>
      </c>
      <c r="DQ11" s="341">
        <v>2300</v>
      </c>
      <c r="DR11" s="341">
        <v>2300</v>
      </c>
      <c r="DS11" s="341">
        <v>2300</v>
      </c>
      <c r="DT11" s="341">
        <v>2300</v>
      </c>
      <c r="DU11" s="341">
        <v>2300</v>
      </c>
      <c r="DV11" s="341">
        <v>2300</v>
      </c>
      <c r="DW11" s="341">
        <v>2300</v>
      </c>
    </row>
    <row r="12" spans="1:127" ht="12" customHeight="1" x14ac:dyDescent="0.2">
      <c r="A12" s="335" t="s">
        <v>121</v>
      </c>
      <c r="B12" s="331">
        <v>162</v>
      </c>
      <c r="C12" s="336" t="s">
        <v>103</v>
      </c>
      <c r="D12" s="337" t="s">
        <v>102</v>
      </c>
      <c r="E12" s="338">
        <v>45473</v>
      </c>
      <c r="F12" s="339">
        <v>12</v>
      </c>
      <c r="G12" s="340">
        <v>5200</v>
      </c>
      <c r="H12" s="341">
        <f>2600+1732</f>
        <v>4332</v>
      </c>
      <c r="I12" s="341">
        <v>2600</v>
      </c>
      <c r="J12" s="341">
        <v>2600</v>
      </c>
      <c r="K12" s="341">
        <f>2600+1732</f>
        <v>4332</v>
      </c>
      <c r="L12" s="341">
        <v>2600</v>
      </c>
      <c r="M12" s="341">
        <v>2600</v>
      </c>
      <c r="N12" s="341">
        <v>2600</v>
      </c>
      <c r="O12" s="341">
        <v>2600</v>
      </c>
      <c r="P12" s="341">
        <v>2600</v>
      </c>
      <c r="Q12" s="341">
        <v>2600</v>
      </c>
      <c r="R12" s="341">
        <v>2600</v>
      </c>
      <c r="S12" s="341">
        <v>2600</v>
      </c>
      <c r="T12" s="341">
        <v>2600</v>
      </c>
      <c r="U12" s="341">
        <v>2600</v>
      </c>
      <c r="V12" s="341">
        <v>2600</v>
      </c>
      <c r="W12" s="341">
        <v>2600</v>
      </c>
      <c r="X12" s="341">
        <v>2600</v>
      </c>
      <c r="Y12" s="341">
        <v>2600</v>
      </c>
      <c r="Z12" s="341">
        <v>2600</v>
      </c>
      <c r="AA12" s="341">
        <v>2600</v>
      </c>
      <c r="AB12" s="341">
        <v>2600</v>
      </c>
      <c r="AC12" s="341">
        <v>2600</v>
      </c>
      <c r="AD12" s="341">
        <v>2600</v>
      </c>
      <c r="AE12" s="341">
        <v>2600</v>
      </c>
      <c r="AF12" s="341">
        <v>2600</v>
      </c>
      <c r="AG12" s="341">
        <v>2600</v>
      </c>
      <c r="AH12" s="341">
        <v>2600</v>
      </c>
      <c r="AI12" s="341">
        <v>2600</v>
      </c>
      <c r="AJ12" s="341">
        <v>2600</v>
      </c>
      <c r="AK12" s="341">
        <v>2600</v>
      </c>
      <c r="AL12" s="341">
        <v>2600</v>
      </c>
      <c r="AM12" s="341">
        <v>2600</v>
      </c>
      <c r="AN12" s="341">
        <v>2600</v>
      </c>
      <c r="AO12" s="341">
        <v>2600</v>
      </c>
      <c r="AP12" s="341">
        <v>2600</v>
      </c>
      <c r="AQ12" s="341">
        <v>2600</v>
      </c>
      <c r="AR12" s="341">
        <v>2600</v>
      </c>
      <c r="AS12" s="341">
        <v>2600</v>
      </c>
      <c r="AT12" s="341">
        <v>2600</v>
      </c>
      <c r="AU12" s="341">
        <v>2600</v>
      </c>
      <c r="AV12" s="341">
        <v>2600</v>
      </c>
      <c r="AW12" s="341">
        <v>2600</v>
      </c>
      <c r="AX12" s="341">
        <v>2600</v>
      </c>
      <c r="AY12" s="341">
        <v>2600</v>
      </c>
      <c r="AZ12" s="341">
        <v>2600</v>
      </c>
      <c r="BA12" s="341">
        <v>2600</v>
      </c>
      <c r="BB12" s="341">
        <v>2600</v>
      </c>
      <c r="BC12" s="341">
        <v>2600</v>
      </c>
      <c r="BD12" s="341">
        <v>2600</v>
      </c>
      <c r="BE12" s="341">
        <v>2600</v>
      </c>
      <c r="BF12" s="341">
        <v>2600</v>
      </c>
      <c r="BG12" s="341">
        <v>2600</v>
      </c>
      <c r="BH12" s="341">
        <v>2600</v>
      </c>
      <c r="BI12" s="341">
        <v>2600</v>
      </c>
      <c r="BJ12" s="341">
        <v>2600</v>
      </c>
      <c r="BK12" s="341">
        <v>2600</v>
      </c>
      <c r="BL12" s="341">
        <v>2600</v>
      </c>
      <c r="BM12" s="341">
        <v>2600</v>
      </c>
      <c r="BN12" s="341">
        <v>2600</v>
      </c>
      <c r="BO12" s="341">
        <v>2600</v>
      </c>
      <c r="BP12" s="341">
        <v>2600</v>
      </c>
      <c r="BQ12" s="341">
        <v>2600</v>
      </c>
      <c r="BR12" s="341">
        <v>2600</v>
      </c>
      <c r="BS12" s="341">
        <v>2600</v>
      </c>
      <c r="BT12" s="341">
        <v>2600</v>
      </c>
      <c r="BU12" s="341">
        <v>2600</v>
      </c>
      <c r="BV12" s="341">
        <v>2600</v>
      </c>
      <c r="BW12" s="341">
        <v>2600</v>
      </c>
      <c r="BX12" s="341">
        <v>2600</v>
      </c>
      <c r="BY12" s="341">
        <v>2600</v>
      </c>
      <c r="BZ12" s="341">
        <v>2600</v>
      </c>
      <c r="CA12" s="341">
        <v>2600</v>
      </c>
      <c r="CB12" s="341">
        <v>2600</v>
      </c>
      <c r="CC12" s="341">
        <v>2600</v>
      </c>
      <c r="CD12" s="341">
        <v>2600</v>
      </c>
      <c r="CE12" s="341">
        <v>2600</v>
      </c>
      <c r="CF12" s="341">
        <v>2600</v>
      </c>
      <c r="CG12" s="341">
        <v>2600</v>
      </c>
      <c r="CH12" s="341">
        <v>2600</v>
      </c>
      <c r="CI12" s="341">
        <v>2600</v>
      </c>
      <c r="CJ12" s="341">
        <v>2600</v>
      </c>
      <c r="CK12" s="341">
        <v>2600</v>
      </c>
      <c r="CL12" s="341">
        <v>2600</v>
      </c>
      <c r="CM12" s="341">
        <v>2600</v>
      </c>
      <c r="CN12" s="341">
        <v>2600</v>
      </c>
      <c r="CO12" s="341">
        <v>2600</v>
      </c>
      <c r="CP12" s="341">
        <v>2600</v>
      </c>
      <c r="CQ12" s="341">
        <v>2600</v>
      </c>
      <c r="CR12" s="341">
        <v>2600</v>
      </c>
      <c r="CS12" s="341">
        <v>2600</v>
      </c>
      <c r="CT12" s="341">
        <v>2600</v>
      </c>
      <c r="CU12" s="341">
        <v>2600</v>
      </c>
      <c r="CV12" s="341">
        <v>2600</v>
      </c>
      <c r="CW12" s="341">
        <v>2600</v>
      </c>
      <c r="CX12" s="341">
        <v>2600</v>
      </c>
      <c r="CY12" s="341">
        <v>2600</v>
      </c>
      <c r="CZ12" s="341">
        <v>2600</v>
      </c>
      <c r="DA12" s="341">
        <v>2600</v>
      </c>
      <c r="DB12" s="341">
        <v>2600</v>
      </c>
      <c r="DC12" s="341">
        <v>2600</v>
      </c>
      <c r="DD12" s="341">
        <v>2600</v>
      </c>
      <c r="DE12" s="341">
        <v>2600</v>
      </c>
      <c r="DF12" s="341">
        <v>2600</v>
      </c>
      <c r="DG12" s="341">
        <v>2600</v>
      </c>
      <c r="DH12" s="341">
        <v>2600</v>
      </c>
      <c r="DI12" s="341">
        <v>2600</v>
      </c>
      <c r="DJ12" s="341">
        <v>2600</v>
      </c>
      <c r="DK12" s="341">
        <v>2600</v>
      </c>
      <c r="DL12" s="341">
        <v>2600</v>
      </c>
      <c r="DM12" s="341">
        <v>2600</v>
      </c>
      <c r="DN12" s="341">
        <v>2600</v>
      </c>
      <c r="DO12" s="341">
        <v>2600</v>
      </c>
      <c r="DP12" s="341">
        <v>2600</v>
      </c>
      <c r="DQ12" s="341">
        <v>2600</v>
      </c>
      <c r="DR12" s="341">
        <v>2600</v>
      </c>
      <c r="DS12" s="341">
        <v>2600</v>
      </c>
      <c r="DT12" s="341">
        <v>2600</v>
      </c>
      <c r="DU12" s="341">
        <v>2600</v>
      </c>
      <c r="DV12" s="341">
        <v>2600</v>
      </c>
      <c r="DW12" s="341">
        <v>2600</v>
      </c>
    </row>
    <row r="13" spans="1:127" ht="12" customHeight="1" x14ac:dyDescent="0.2">
      <c r="A13" s="335" t="s">
        <v>120</v>
      </c>
      <c r="B13" s="331">
        <v>126</v>
      </c>
      <c r="C13" s="336" t="s">
        <v>245</v>
      </c>
      <c r="D13" s="337" t="s">
        <v>102</v>
      </c>
      <c r="E13" s="338">
        <v>45657</v>
      </c>
      <c r="F13" s="339">
        <v>6</v>
      </c>
      <c r="G13" s="340">
        <v>4400</v>
      </c>
      <c r="H13" s="341">
        <v>2200</v>
      </c>
      <c r="I13" s="341">
        <v>2200</v>
      </c>
      <c r="J13" s="341">
        <v>2200</v>
      </c>
      <c r="K13" s="341">
        <v>2200</v>
      </c>
      <c r="L13" s="341">
        <v>2200</v>
      </c>
      <c r="M13" s="341">
        <v>2200</v>
      </c>
      <c r="N13" s="341">
        <v>2200</v>
      </c>
      <c r="O13" s="341">
        <v>2200</v>
      </c>
      <c r="P13" s="341">
        <v>2500</v>
      </c>
      <c r="Q13" s="341">
        <v>2100</v>
      </c>
      <c r="R13" s="341">
        <v>2100</v>
      </c>
      <c r="S13" s="341">
        <v>2100</v>
      </c>
      <c r="T13" s="341">
        <v>2100</v>
      </c>
      <c r="U13" s="341">
        <v>2100</v>
      </c>
      <c r="V13" s="341">
        <v>2100</v>
      </c>
      <c r="W13" s="341">
        <v>2100</v>
      </c>
      <c r="X13" s="341">
        <v>2100</v>
      </c>
      <c r="Y13" s="341">
        <v>2100</v>
      </c>
      <c r="Z13" s="341">
        <v>2100</v>
      </c>
      <c r="AA13" s="341">
        <v>2100</v>
      </c>
      <c r="AB13" s="341">
        <v>2100</v>
      </c>
      <c r="AC13" s="341">
        <v>2100</v>
      </c>
      <c r="AD13" s="341">
        <v>2100</v>
      </c>
      <c r="AE13" s="341">
        <v>2100</v>
      </c>
      <c r="AF13" s="341">
        <v>2100</v>
      </c>
      <c r="AG13" s="341">
        <v>2100</v>
      </c>
      <c r="AH13" s="341">
        <v>2100</v>
      </c>
      <c r="AI13" s="341">
        <v>2100</v>
      </c>
      <c r="AJ13" s="341">
        <v>2100</v>
      </c>
      <c r="AK13" s="341">
        <v>2100</v>
      </c>
      <c r="AL13" s="341">
        <v>2100</v>
      </c>
      <c r="AM13" s="341">
        <v>2100</v>
      </c>
      <c r="AN13" s="341">
        <v>2100</v>
      </c>
      <c r="AO13" s="341">
        <v>2100</v>
      </c>
      <c r="AP13" s="341">
        <v>2100</v>
      </c>
      <c r="AQ13" s="341">
        <v>2100</v>
      </c>
      <c r="AR13" s="341">
        <v>2100</v>
      </c>
      <c r="AS13" s="341">
        <v>2100</v>
      </c>
      <c r="AT13" s="341">
        <v>2100</v>
      </c>
      <c r="AU13" s="341">
        <v>2100</v>
      </c>
      <c r="AV13" s="341">
        <v>2100</v>
      </c>
      <c r="AW13" s="341">
        <v>2100</v>
      </c>
      <c r="AX13" s="341">
        <v>2100</v>
      </c>
      <c r="AY13" s="341">
        <v>2100</v>
      </c>
      <c r="AZ13" s="341">
        <v>2100</v>
      </c>
      <c r="BA13" s="341">
        <v>2100</v>
      </c>
      <c r="BB13" s="341">
        <v>2100</v>
      </c>
      <c r="BC13" s="341">
        <v>2100</v>
      </c>
      <c r="BD13" s="341">
        <v>2100</v>
      </c>
      <c r="BE13" s="341">
        <v>2100</v>
      </c>
      <c r="BF13" s="341">
        <v>2100</v>
      </c>
      <c r="BG13" s="341">
        <v>2100</v>
      </c>
      <c r="BH13" s="341">
        <v>2100</v>
      </c>
      <c r="BI13" s="341">
        <v>2100</v>
      </c>
      <c r="BJ13" s="341">
        <v>2100</v>
      </c>
      <c r="BK13" s="341">
        <v>2100</v>
      </c>
      <c r="BL13" s="341">
        <v>2100</v>
      </c>
      <c r="BM13" s="341">
        <v>2100</v>
      </c>
      <c r="BN13" s="341">
        <v>2100</v>
      </c>
      <c r="BO13" s="341">
        <v>2100</v>
      </c>
      <c r="BP13" s="341">
        <v>2100</v>
      </c>
      <c r="BQ13" s="341">
        <v>2100</v>
      </c>
      <c r="BR13" s="341">
        <v>2100</v>
      </c>
      <c r="BS13" s="341">
        <v>2100</v>
      </c>
      <c r="BT13" s="341">
        <v>2100</v>
      </c>
      <c r="BU13" s="341">
        <v>2100</v>
      </c>
      <c r="BV13" s="341">
        <v>2100</v>
      </c>
      <c r="BW13" s="341">
        <v>2100</v>
      </c>
      <c r="BX13" s="341">
        <v>2100</v>
      </c>
      <c r="BY13" s="341">
        <v>2100</v>
      </c>
      <c r="BZ13" s="341">
        <v>2100</v>
      </c>
      <c r="CA13" s="341">
        <v>2100</v>
      </c>
      <c r="CB13" s="341">
        <v>2100</v>
      </c>
      <c r="CC13" s="341">
        <v>2100</v>
      </c>
      <c r="CD13" s="341">
        <v>2100</v>
      </c>
      <c r="CE13" s="341">
        <v>2100</v>
      </c>
      <c r="CF13" s="341">
        <v>2100</v>
      </c>
      <c r="CG13" s="341">
        <v>2100</v>
      </c>
      <c r="CH13" s="341">
        <v>2100</v>
      </c>
      <c r="CI13" s="341">
        <v>2100</v>
      </c>
      <c r="CJ13" s="341">
        <v>2100</v>
      </c>
      <c r="CK13" s="341">
        <v>2100</v>
      </c>
      <c r="CL13" s="341">
        <v>2100</v>
      </c>
      <c r="CM13" s="341">
        <v>2100</v>
      </c>
      <c r="CN13" s="341">
        <v>2100</v>
      </c>
      <c r="CO13" s="341">
        <v>2100</v>
      </c>
      <c r="CP13" s="341">
        <v>2100</v>
      </c>
      <c r="CQ13" s="341">
        <v>2100</v>
      </c>
      <c r="CR13" s="341">
        <v>2100</v>
      </c>
      <c r="CS13" s="341">
        <v>2100</v>
      </c>
      <c r="CT13" s="341">
        <v>2100</v>
      </c>
      <c r="CU13" s="341">
        <v>2100</v>
      </c>
      <c r="CV13" s="341">
        <v>2100</v>
      </c>
      <c r="CW13" s="341">
        <v>2100</v>
      </c>
      <c r="CX13" s="341">
        <v>2100</v>
      </c>
      <c r="CY13" s="341">
        <v>2100</v>
      </c>
      <c r="CZ13" s="341">
        <v>2100</v>
      </c>
      <c r="DA13" s="341">
        <v>2100</v>
      </c>
      <c r="DB13" s="341">
        <v>2100</v>
      </c>
      <c r="DC13" s="341">
        <v>2100</v>
      </c>
      <c r="DD13" s="341">
        <v>2100</v>
      </c>
      <c r="DE13" s="341">
        <v>2100</v>
      </c>
      <c r="DF13" s="341">
        <v>2100</v>
      </c>
      <c r="DG13" s="341">
        <v>2100</v>
      </c>
      <c r="DH13" s="341">
        <v>2100</v>
      </c>
      <c r="DI13" s="341">
        <v>2100</v>
      </c>
      <c r="DJ13" s="341">
        <v>2100</v>
      </c>
      <c r="DK13" s="341">
        <v>2100</v>
      </c>
      <c r="DL13" s="341">
        <v>2100</v>
      </c>
      <c r="DM13" s="341">
        <v>2100</v>
      </c>
      <c r="DN13" s="341">
        <v>2100</v>
      </c>
      <c r="DO13" s="341">
        <v>2100</v>
      </c>
      <c r="DP13" s="341">
        <v>2100</v>
      </c>
      <c r="DQ13" s="341">
        <v>2100</v>
      </c>
      <c r="DR13" s="341">
        <v>2100</v>
      </c>
      <c r="DS13" s="341">
        <v>2100</v>
      </c>
      <c r="DT13" s="341">
        <v>2100</v>
      </c>
      <c r="DU13" s="341">
        <v>2100</v>
      </c>
      <c r="DV13" s="341">
        <v>2100</v>
      </c>
      <c r="DW13" s="341">
        <v>2100</v>
      </c>
    </row>
    <row r="14" spans="1:127" ht="12" customHeight="1" x14ac:dyDescent="0.2">
      <c r="A14" s="335" t="s">
        <v>118</v>
      </c>
      <c r="B14" s="331">
        <v>156</v>
      </c>
      <c r="C14" s="336" t="s">
        <v>117</v>
      </c>
      <c r="D14" s="342"/>
      <c r="E14" s="338">
        <v>46134</v>
      </c>
      <c r="F14" s="339">
        <v>12</v>
      </c>
      <c r="G14" s="340">
        <v>4200</v>
      </c>
      <c r="H14" s="341">
        <v>0</v>
      </c>
      <c r="I14" s="341">
        <v>0</v>
      </c>
      <c r="J14" s="341">
        <v>0</v>
      </c>
      <c r="K14" s="341">
        <v>2500</v>
      </c>
      <c r="L14" s="341">
        <v>2500</v>
      </c>
      <c r="M14" s="341">
        <v>2100</v>
      </c>
      <c r="N14" s="341">
        <v>2100</v>
      </c>
      <c r="O14" s="341">
        <v>2100</v>
      </c>
      <c r="P14" s="341">
        <v>2100</v>
      </c>
      <c r="Q14" s="341">
        <v>2100</v>
      </c>
      <c r="R14" s="341">
        <v>2100</v>
      </c>
      <c r="S14" s="341">
        <v>2100</v>
      </c>
      <c r="T14" s="341">
        <v>2100</v>
      </c>
      <c r="U14" s="341">
        <v>2100</v>
      </c>
      <c r="V14" s="341">
        <v>2100</v>
      </c>
      <c r="W14" s="341">
        <v>2100</v>
      </c>
      <c r="X14" s="341">
        <v>2100</v>
      </c>
      <c r="Y14" s="341">
        <v>2100</v>
      </c>
      <c r="Z14" s="341">
        <v>2100</v>
      </c>
      <c r="AA14" s="341">
        <v>2100</v>
      </c>
      <c r="AB14" s="341">
        <v>2100</v>
      </c>
      <c r="AC14" s="341">
        <v>2100</v>
      </c>
      <c r="AD14" s="341">
        <v>2100</v>
      </c>
      <c r="AE14" s="341">
        <v>2100</v>
      </c>
      <c r="AF14" s="341">
        <v>2100</v>
      </c>
      <c r="AG14" s="341">
        <v>2100</v>
      </c>
      <c r="AH14" s="341">
        <v>2100</v>
      </c>
      <c r="AI14" s="341">
        <v>2100</v>
      </c>
      <c r="AJ14" s="341">
        <v>2100</v>
      </c>
      <c r="AK14" s="341">
        <v>2100</v>
      </c>
      <c r="AL14" s="341">
        <v>2100</v>
      </c>
      <c r="AM14" s="341">
        <v>2100</v>
      </c>
      <c r="AN14" s="341">
        <v>2100</v>
      </c>
      <c r="AO14" s="341">
        <v>2100</v>
      </c>
      <c r="AP14" s="341">
        <v>2100</v>
      </c>
      <c r="AQ14" s="341">
        <v>2100</v>
      </c>
      <c r="AR14" s="341">
        <v>2100</v>
      </c>
      <c r="AS14" s="341">
        <v>2100</v>
      </c>
      <c r="AT14" s="341">
        <v>2100</v>
      </c>
      <c r="AU14" s="341">
        <v>2100</v>
      </c>
      <c r="AV14" s="341">
        <v>2100</v>
      </c>
      <c r="AW14" s="341">
        <v>2100</v>
      </c>
      <c r="AX14" s="341">
        <v>2100</v>
      </c>
      <c r="AY14" s="341">
        <v>2100</v>
      </c>
      <c r="AZ14" s="341">
        <v>2100</v>
      </c>
      <c r="BA14" s="341">
        <v>2100</v>
      </c>
      <c r="BB14" s="341">
        <v>2100</v>
      </c>
      <c r="BC14" s="341">
        <v>2100</v>
      </c>
      <c r="BD14" s="341">
        <v>2100</v>
      </c>
      <c r="BE14" s="341">
        <v>2100</v>
      </c>
      <c r="BF14" s="341">
        <v>2100</v>
      </c>
      <c r="BG14" s="341">
        <v>2100</v>
      </c>
      <c r="BH14" s="341">
        <v>2100</v>
      </c>
      <c r="BI14" s="341">
        <v>2100</v>
      </c>
      <c r="BJ14" s="341">
        <v>2100</v>
      </c>
      <c r="BK14" s="341">
        <v>2100</v>
      </c>
      <c r="BL14" s="341">
        <v>2100</v>
      </c>
      <c r="BM14" s="341">
        <v>2100</v>
      </c>
      <c r="BN14" s="341">
        <v>2100</v>
      </c>
      <c r="BO14" s="341">
        <v>2100</v>
      </c>
      <c r="BP14" s="341">
        <v>2100</v>
      </c>
      <c r="BQ14" s="341">
        <v>2100</v>
      </c>
      <c r="BR14" s="341">
        <v>2100</v>
      </c>
      <c r="BS14" s="341">
        <v>2100</v>
      </c>
      <c r="BT14" s="341">
        <v>2100</v>
      </c>
      <c r="BU14" s="341">
        <v>2100</v>
      </c>
      <c r="BV14" s="341">
        <v>2100</v>
      </c>
      <c r="BW14" s="341">
        <v>2100</v>
      </c>
      <c r="BX14" s="341">
        <v>2100</v>
      </c>
      <c r="BY14" s="341">
        <v>2100</v>
      </c>
      <c r="BZ14" s="341">
        <v>2100</v>
      </c>
      <c r="CA14" s="341">
        <v>2100</v>
      </c>
      <c r="CB14" s="341">
        <v>2100</v>
      </c>
      <c r="CC14" s="341">
        <v>2100</v>
      </c>
      <c r="CD14" s="341">
        <v>2100</v>
      </c>
      <c r="CE14" s="341">
        <v>2100</v>
      </c>
      <c r="CF14" s="341">
        <v>2100</v>
      </c>
      <c r="CG14" s="341">
        <v>2100</v>
      </c>
      <c r="CH14" s="341">
        <v>2100</v>
      </c>
      <c r="CI14" s="341">
        <v>2100</v>
      </c>
      <c r="CJ14" s="341">
        <v>2100</v>
      </c>
      <c r="CK14" s="341">
        <v>2100</v>
      </c>
      <c r="CL14" s="341">
        <v>2100</v>
      </c>
      <c r="CM14" s="341">
        <v>2100</v>
      </c>
      <c r="CN14" s="341">
        <v>2100</v>
      </c>
      <c r="CO14" s="341">
        <v>2100</v>
      </c>
      <c r="CP14" s="341">
        <v>2100</v>
      </c>
      <c r="CQ14" s="341">
        <v>2100</v>
      </c>
      <c r="CR14" s="341">
        <v>2100</v>
      </c>
      <c r="CS14" s="341">
        <v>2100</v>
      </c>
      <c r="CT14" s="341">
        <v>2100</v>
      </c>
      <c r="CU14" s="341">
        <v>2100</v>
      </c>
      <c r="CV14" s="341">
        <v>2100</v>
      </c>
      <c r="CW14" s="341">
        <v>2100</v>
      </c>
      <c r="CX14" s="341">
        <v>2100</v>
      </c>
      <c r="CY14" s="341">
        <v>2100</v>
      </c>
      <c r="CZ14" s="341">
        <v>2100</v>
      </c>
      <c r="DA14" s="341">
        <v>2100</v>
      </c>
      <c r="DB14" s="341">
        <v>2100</v>
      </c>
      <c r="DC14" s="341">
        <v>2100</v>
      </c>
      <c r="DD14" s="341">
        <v>2100</v>
      </c>
      <c r="DE14" s="341">
        <v>2100</v>
      </c>
      <c r="DF14" s="341">
        <v>2100</v>
      </c>
      <c r="DG14" s="341">
        <v>2100</v>
      </c>
      <c r="DH14" s="341">
        <v>2100</v>
      </c>
      <c r="DI14" s="341">
        <v>2100</v>
      </c>
      <c r="DJ14" s="341">
        <v>2100</v>
      </c>
      <c r="DK14" s="341">
        <v>2100</v>
      </c>
      <c r="DL14" s="341">
        <v>2100</v>
      </c>
      <c r="DM14" s="341">
        <v>2100</v>
      </c>
      <c r="DN14" s="341">
        <v>2100</v>
      </c>
      <c r="DO14" s="341">
        <v>2100</v>
      </c>
      <c r="DP14" s="341">
        <v>2100</v>
      </c>
      <c r="DQ14" s="341">
        <v>2100</v>
      </c>
      <c r="DR14" s="341">
        <v>2100</v>
      </c>
      <c r="DS14" s="341">
        <v>2100</v>
      </c>
      <c r="DT14" s="341">
        <v>2100</v>
      </c>
      <c r="DU14" s="341">
        <v>2100</v>
      </c>
      <c r="DV14" s="341">
        <v>2100</v>
      </c>
      <c r="DW14" s="341">
        <v>2100</v>
      </c>
    </row>
    <row r="15" spans="1:127" ht="12" customHeight="1" x14ac:dyDescent="0.2">
      <c r="A15" s="335" t="s">
        <v>116</v>
      </c>
      <c r="B15" s="331">
        <v>133</v>
      </c>
      <c r="C15" s="336" t="s">
        <v>115</v>
      </c>
      <c r="D15" s="337" t="s">
        <v>102</v>
      </c>
      <c r="E15" s="338">
        <v>45657</v>
      </c>
      <c r="F15" s="339">
        <v>12</v>
      </c>
      <c r="G15" s="340">
        <f>2070*2</f>
        <v>4140</v>
      </c>
      <c r="H15" s="341">
        <v>2070</v>
      </c>
      <c r="I15" s="341">
        <v>2070</v>
      </c>
      <c r="J15" s="341">
        <v>2070</v>
      </c>
      <c r="K15" s="341">
        <v>2070</v>
      </c>
      <c r="L15" s="341">
        <v>2070</v>
      </c>
      <c r="M15" s="341">
        <v>2070</v>
      </c>
      <c r="N15" s="341">
        <v>2070</v>
      </c>
      <c r="O15" s="341">
        <v>2070</v>
      </c>
      <c r="P15" s="341">
        <v>2070</v>
      </c>
      <c r="Q15" s="341">
        <v>2070</v>
      </c>
      <c r="R15" s="341">
        <v>2070</v>
      </c>
      <c r="S15" s="341">
        <v>2070</v>
      </c>
      <c r="T15" s="341">
        <v>2070</v>
      </c>
      <c r="U15" s="341">
        <v>2070</v>
      </c>
      <c r="V15" s="341">
        <v>2070</v>
      </c>
      <c r="W15" s="341">
        <v>2070</v>
      </c>
      <c r="X15" s="341">
        <v>2070</v>
      </c>
      <c r="Y15" s="341">
        <v>2070</v>
      </c>
      <c r="Z15" s="341">
        <v>2070</v>
      </c>
      <c r="AA15" s="341">
        <v>2070</v>
      </c>
      <c r="AB15" s="341">
        <v>2070</v>
      </c>
      <c r="AC15" s="341">
        <v>2070</v>
      </c>
      <c r="AD15" s="341">
        <v>2070</v>
      </c>
      <c r="AE15" s="341">
        <v>2070</v>
      </c>
      <c r="AF15" s="341">
        <v>2070</v>
      </c>
      <c r="AG15" s="341">
        <v>2070</v>
      </c>
      <c r="AH15" s="341">
        <v>2070</v>
      </c>
      <c r="AI15" s="341">
        <v>2070</v>
      </c>
      <c r="AJ15" s="341">
        <v>2070</v>
      </c>
      <c r="AK15" s="341">
        <v>2070</v>
      </c>
      <c r="AL15" s="341">
        <v>2070</v>
      </c>
      <c r="AM15" s="341">
        <v>2070</v>
      </c>
      <c r="AN15" s="341">
        <v>2070</v>
      </c>
      <c r="AO15" s="341">
        <v>2070</v>
      </c>
      <c r="AP15" s="341">
        <v>2070</v>
      </c>
      <c r="AQ15" s="341">
        <v>2070</v>
      </c>
      <c r="AR15" s="341">
        <v>2070</v>
      </c>
      <c r="AS15" s="341">
        <v>2070</v>
      </c>
      <c r="AT15" s="341">
        <v>2070</v>
      </c>
      <c r="AU15" s="341">
        <v>2070</v>
      </c>
      <c r="AV15" s="341">
        <v>2070</v>
      </c>
      <c r="AW15" s="341">
        <v>2070</v>
      </c>
      <c r="AX15" s="341">
        <v>2070</v>
      </c>
      <c r="AY15" s="341">
        <v>2070</v>
      </c>
      <c r="AZ15" s="341">
        <v>2070</v>
      </c>
      <c r="BA15" s="341">
        <v>2070</v>
      </c>
      <c r="BB15" s="341">
        <v>2070</v>
      </c>
      <c r="BC15" s="341">
        <v>2070</v>
      </c>
      <c r="BD15" s="341">
        <v>2070</v>
      </c>
      <c r="BE15" s="341">
        <v>2070</v>
      </c>
      <c r="BF15" s="341">
        <v>2070</v>
      </c>
      <c r="BG15" s="341">
        <v>2070</v>
      </c>
      <c r="BH15" s="341">
        <v>2070</v>
      </c>
      <c r="BI15" s="341">
        <v>2070</v>
      </c>
      <c r="BJ15" s="341">
        <v>2070</v>
      </c>
      <c r="BK15" s="341">
        <v>2070</v>
      </c>
      <c r="BL15" s="341">
        <v>2070</v>
      </c>
      <c r="BM15" s="341">
        <v>2070</v>
      </c>
      <c r="BN15" s="341">
        <v>2070</v>
      </c>
      <c r="BO15" s="341">
        <v>2070</v>
      </c>
      <c r="BP15" s="341">
        <v>2070</v>
      </c>
      <c r="BQ15" s="341">
        <v>2070</v>
      </c>
      <c r="BR15" s="341">
        <v>2070</v>
      </c>
      <c r="BS15" s="341">
        <v>2070</v>
      </c>
      <c r="BT15" s="341">
        <v>2070</v>
      </c>
      <c r="BU15" s="341">
        <v>2070</v>
      </c>
      <c r="BV15" s="341">
        <v>2070</v>
      </c>
      <c r="BW15" s="341">
        <v>2070</v>
      </c>
      <c r="BX15" s="341">
        <v>2070</v>
      </c>
      <c r="BY15" s="341">
        <v>2070</v>
      </c>
      <c r="BZ15" s="341">
        <v>2070</v>
      </c>
      <c r="CA15" s="341">
        <v>2070</v>
      </c>
      <c r="CB15" s="341">
        <v>2070</v>
      </c>
      <c r="CC15" s="341">
        <v>2070</v>
      </c>
      <c r="CD15" s="341">
        <v>2070</v>
      </c>
      <c r="CE15" s="341">
        <v>2070</v>
      </c>
      <c r="CF15" s="341">
        <v>2070</v>
      </c>
      <c r="CG15" s="341">
        <v>2070</v>
      </c>
      <c r="CH15" s="341">
        <v>2070</v>
      </c>
      <c r="CI15" s="341">
        <v>2070</v>
      </c>
      <c r="CJ15" s="341">
        <v>2070</v>
      </c>
      <c r="CK15" s="341">
        <v>2070</v>
      </c>
      <c r="CL15" s="341">
        <v>2070</v>
      </c>
      <c r="CM15" s="341">
        <v>2070</v>
      </c>
      <c r="CN15" s="341">
        <v>2070</v>
      </c>
      <c r="CO15" s="341">
        <v>2070</v>
      </c>
      <c r="CP15" s="341">
        <v>2070</v>
      </c>
      <c r="CQ15" s="341">
        <v>2070</v>
      </c>
      <c r="CR15" s="341">
        <v>2070</v>
      </c>
      <c r="CS15" s="341">
        <v>2070</v>
      </c>
      <c r="CT15" s="341">
        <v>2070</v>
      </c>
      <c r="CU15" s="341">
        <v>2070</v>
      </c>
      <c r="CV15" s="341">
        <v>2070</v>
      </c>
      <c r="CW15" s="341">
        <v>2070</v>
      </c>
      <c r="CX15" s="341">
        <v>2070</v>
      </c>
      <c r="CY15" s="341">
        <v>2070</v>
      </c>
      <c r="CZ15" s="341">
        <v>2070</v>
      </c>
      <c r="DA15" s="341">
        <v>2070</v>
      </c>
      <c r="DB15" s="341">
        <v>2070</v>
      </c>
      <c r="DC15" s="341">
        <v>2070</v>
      </c>
      <c r="DD15" s="341">
        <v>2070</v>
      </c>
      <c r="DE15" s="341">
        <v>2070</v>
      </c>
      <c r="DF15" s="341">
        <v>2070</v>
      </c>
      <c r="DG15" s="341">
        <v>2070</v>
      </c>
      <c r="DH15" s="341">
        <v>2070</v>
      </c>
      <c r="DI15" s="341">
        <v>2070</v>
      </c>
      <c r="DJ15" s="341">
        <v>2070</v>
      </c>
      <c r="DK15" s="341">
        <v>2070</v>
      </c>
      <c r="DL15" s="341">
        <v>2070</v>
      </c>
      <c r="DM15" s="341">
        <v>2070</v>
      </c>
      <c r="DN15" s="341">
        <v>2070</v>
      </c>
      <c r="DO15" s="341">
        <v>2070</v>
      </c>
      <c r="DP15" s="341">
        <v>2070</v>
      </c>
      <c r="DQ15" s="341">
        <v>2070</v>
      </c>
      <c r="DR15" s="341">
        <v>2070</v>
      </c>
      <c r="DS15" s="341">
        <v>2070</v>
      </c>
      <c r="DT15" s="341">
        <v>2070</v>
      </c>
      <c r="DU15" s="341">
        <v>2070</v>
      </c>
      <c r="DV15" s="341">
        <v>2070</v>
      </c>
      <c r="DW15" s="341">
        <v>2070</v>
      </c>
    </row>
    <row r="16" spans="1:127" ht="12" customHeight="1" x14ac:dyDescent="0.2">
      <c r="A16" s="335" t="s">
        <v>114</v>
      </c>
      <c r="B16" s="331">
        <v>161</v>
      </c>
      <c r="C16" s="336" t="s">
        <v>113</v>
      </c>
      <c r="D16" s="337" t="s">
        <v>102</v>
      </c>
      <c r="E16" s="338">
        <v>45777</v>
      </c>
      <c r="F16" s="339">
        <v>13</v>
      </c>
      <c r="G16" s="340">
        <f>2210*2</f>
        <v>4420</v>
      </c>
      <c r="H16" s="341">
        <v>2210</v>
      </c>
      <c r="I16" s="341">
        <v>2210</v>
      </c>
      <c r="J16" s="341">
        <v>2210</v>
      </c>
      <c r="K16" s="341">
        <v>2210</v>
      </c>
      <c r="L16" s="341">
        <v>2210</v>
      </c>
      <c r="M16" s="341">
        <v>2210</v>
      </c>
      <c r="N16" s="341">
        <v>2210</v>
      </c>
      <c r="O16" s="341">
        <v>2210</v>
      </c>
      <c r="P16" s="341">
        <v>2210</v>
      </c>
      <c r="Q16" s="341">
        <v>2210</v>
      </c>
      <c r="R16" s="341">
        <v>2210</v>
      </c>
      <c r="S16" s="341">
        <v>2210</v>
      </c>
      <c r="T16" s="341">
        <v>2210</v>
      </c>
      <c r="U16" s="341">
        <v>2210</v>
      </c>
      <c r="V16" s="341">
        <v>2210</v>
      </c>
      <c r="W16" s="341">
        <v>2210</v>
      </c>
      <c r="X16" s="341">
        <v>2210</v>
      </c>
      <c r="Y16" s="341">
        <v>2210</v>
      </c>
      <c r="Z16" s="341">
        <v>2210</v>
      </c>
      <c r="AA16" s="341">
        <v>2210</v>
      </c>
      <c r="AB16" s="341">
        <v>2210</v>
      </c>
      <c r="AC16" s="341">
        <v>2210</v>
      </c>
      <c r="AD16" s="341">
        <v>2210</v>
      </c>
      <c r="AE16" s="341">
        <v>2210</v>
      </c>
      <c r="AF16" s="341">
        <v>2210</v>
      </c>
      <c r="AG16" s="341">
        <v>2210</v>
      </c>
      <c r="AH16" s="341">
        <v>2210</v>
      </c>
      <c r="AI16" s="341">
        <v>2210</v>
      </c>
      <c r="AJ16" s="341">
        <v>2210</v>
      </c>
      <c r="AK16" s="341">
        <v>2210</v>
      </c>
      <c r="AL16" s="341">
        <v>2210</v>
      </c>
      <c r="AM16" s="341">
        <v>2210</v>
      </c>
      <c r="AN16" s="341">
        <v>2210</v>
      </c>
      <c r="AO16" s="341">
        <v>2210</v>
      </c>
      <c r="AP16" s="341">
        <v>2210</v>
      </c>
      <c r="AQ16" s="341">
        <v>2210</v>
      </c>
      <c r="AR16" s="341">
        <v>2210</v>
      </c>
      <c r="AS16" s="341">
        <v>2210</v>
      </c>
      <c r="AT16" s="341">
        <v>2210</v>
      </c>
      <c r="AU16" s="341">
        <v>2210</v>
      </c>
      <c r="AV16" s="341">
        <v>2210</v>
      </c>
      <c r="AW16" s="341">
        <v>2210</v>
      </c>
      <c r="AX16" s="341">
        <v>2210</v>
      </c>
      <c r="AY16" s="341">
        <v>2210</v>
      </c>
      <c r="AZ16" s="341">
        <v>2210</v>
      </c>
      <c r="BA16" s="341">
        <v>2210</v>
      </c>
      <c r="BB16" s="341">
        <v>2210</v>
      </c>
      <c r="BC16" s="341">
        <v>2210</v>
      </c>
      <c r="BD16" s="341">
        <v>2210</v>
      </c>
      <c r="BE16" s="341">
        <v>2210</v>
      </c>
      <c r="BF16" s="341">
        <v>2210</v>
      </c>
      <c r="BG16" s="341">
        <v>2210</v>
      </c>
      <c r="BH16" s="341">
        <v>2210</v>
      </c>
      <c r="BI16" s="341">
        <v>2210</v>
      </c>
      <c r="BJ16" s="341">
        <v>2210</v>
      </c>
      <c r="BK16" s="341">
        <v>2210</v>
      </c>
      <c r="BL16" s="341">
        <v>2210</v>
      </c>
      <c r="BM16" s="341">
        <v>2210</v>
      </c>
      <c r="BN16" s="341">
        <v>2210</v>
      </c>
      <c r="BO16" s="341">
        <v>2210</v>
      </c>
      <c r="BP16" s="341">
        <v>2210</v>
      </c>
      <c r="BQ16" s="341">
        <v>2210</v>
      </c>
      <c r="BR16" s="341">
        <v>2210</v>
      </c>
      <c r="BS16" s="341">
        <v>2210</v>
      </c>
      <c r="BT16" s="341">
        <v>2210</v>
      </c>
      <c r="BU16" s="341">
        <v>2210</v>
      </c>
      <c r="BV16" s="341">
        <v>2210</v>
      </c>
      <c r="BW16" s="341">
        <v>2210</v>
      </c>
      <c r="BX16" s="341">
        <v>2210</v>
      </c>
      <c r="BY16" s="341">
        <v>2210</v>
      </c>
      <c r="BZ16" s="341">
        <v>2210</v>
      </c>
      <c r="CA16" s="341">
        <v>2210</v>
      </c>
      <c r="CB16" s="341">
        <v>2210</v>
      </c>
      <c r="CC16" s="341">
        <v>2210</v>
      </c>
      <c r="CD16" s="341">
        <v>2210</v>
      </c>
      <c r="CE16" s="341">
        <v>2210</v>
      </c>
      <c r="CF16" s="341">
        <v>2210</v>
      </c>
      <c r="CG16" s="341">
        <v>2210</v>
      </c>
      <c r="CH16" s="341">
        <v>2210</v>
      </c>
      <c r="CI16" s="341">
        <v>2210</v>
      </c>
      <c r="CJ16" s="341">
        <v>2210</v>
      </c>
      <c r="CK16" s="341">
        <v>2210</v>
      </c>
      <c r="CL16" s="341">
        <v>2210</v>
      </c>
      <c r="CM16" s="341">
        <v>2210</v>
      </c>
      <c r="CN16" s="341">
        <v>2210</v>
      </c>
      <c r="CO16" s="341">
        <v>2210</v>
      </c>
      <c r="CP16" s="341">
        <v>2210</v>
      </c>
      <c r="CQ16" s="341">
        <v>2210</v>
      </c>
      <c r="CR16" s="341">
        <v>2210</v>
      </c>
      <c r="CS16" s="341">
        <v>2210</v>
      </c>
      <c r="CT16" s="341">
        <v>2210</v>
      </c>
      <c r="CU16" s="341">
        <v>2210</v>
      </c>
      <c r="CV16" s="341">
        <v>2210</v>
      </c>
      <c r="CW16" s="341">
        <v>2210</v>
      </c>
      <c r="CX16" s="341">
        <v>2210</v>
      </c>
      <c r="CY16" s="341">
        <v>2210</v>
      </c>
      <c r="CZ16" s="341">
        <v>2210</v>
      </c>
      <c r="DA16" s="341">
        <v>2210</v>
      </c>
      <c r="DB16" s="341">
        <v>2210</v>
      </c>
      <c r="DC16" s="341">
        <v>2210</v>
      </c>
      <c r="DD16" s="341">
        <v>2210</v>
      </c>
      <c r="DE16" s="341">
        <v>2210</v>
      </c>
      <c r="DF16" s="341">
        <v>2210</v>
      </c>
      <c r="DG16" s="341">
        <v>2210</v>
      </c>
      <c r="DH16" s="341">
        <v>2210</v>
      </c>
      <c r="DI16" s="341">
        <v>2210</v>
      </c>
      <c r="DJ16" s="341">
        <v>2210</v>
      </c>
      <c r="DK16" s="341">
        <v>2210</v>
      </c>
      <c r="DL16" s="341">
        <v>2210</v>
      </c>
      <c r="DM16" s="341">
        <v>2210</v>
      </c>
      <c r="DN16" s="341">
        <v>2210</v>
      </c>
      <c r="DO16" s="341">
        <v>2210</v>
      </c>
      <c r="DP16" s="341">
        <v>2210</v>
      </c>
      <c r="DQ16" s="341">
        <v>2210</v>
      </c>
      <c r="DR16" s="341">
        <v>2210</v>
      </c>
      <c r="DS16" s="341">
        <v>2210</v>
      </c>
      <c r="DT16" s="341">
        <v>2210</v>
      </c>
      <c r="DU16" s="341">
        <v>2210</v>
      </c>
      <c r="DV16" s="341">
        <v>2210</v>
      </c>
      <c r="DW16" s="341">
        <v>2210</v>
      </c>
    </row>
    <row r="17" spans="1:127" ht="12" customHeight="1" x14ac:dyDescent="0.2">
      <c r="A17" s="335" t="s">
        <v>112</v>
      </c>
      <c r="B17" s="331">
        <v>132</v>
      </c>
      <c r="C17" s="336" t="s">
        <v>111</v>
      </c>
      <c r="D17" s="337" t="s">
        <v>102</v>
      </c>
      <c r="E17" s="338" t="s">
        <v>110</v>
      </c>
      <c r="F17" s="339">
        <v>6</v>
      </c>
      <c r="G17" s="340">
        <v>4600</v>
      </c>
      <c r="H17" s="341">
        <v>2100</v>
      </c>
      <c r="I17" s="341">
        <v>2100</v>
      </c>
      <c r="J17" s="341">
        <v>2100</v>
      </c>
      <c r="K17" s="341">
        <v>2100</v>
      </c>
      <c r="L17" s="341">
        <v>2100</v>
      </c>
      <c r="M17" s="341">
        <v>2100</v>
      </c>
      <c r="N17" s="341">
        <v>2100</v>
      </c>
      <c r="O17" s="341">
        <v>2100</v>
      </c>
      <c r="P17" s="341">
        <v>2100</v>
      </c>
      <c r="Q17" s="341">
        <v>2100</v>
      </c>
      <c r="R17" s="341">
        <v>2100</v>
      </c>
      <c r="S17" s="341">
        <v>2100</v>
      </c>
      <c r="T17" s="341">
        <v>2100</v>
      </c>
      <c r="U17" s="341">
        <v>2100</v>
      </c>
      <c r="V17" s="341">
        <v>2100</v>
      </c>
      <c r="W17" s="341">
        <v>2100</v>
      </c>
      <c r="X17" s="341">
        <v>2100</v>
      </c>
      <c r="Y17" s="341">
        <v>2100</v>
      </c>
      <c r="Z17" s="341">
        <v>2100</v>
      </c>
      <c r="AA17" s="341">
        <v>2100</v>
      </c>
      <c r="AB17" s="341">
        <v>2100</v>
      </c>
      <c r="AC17" s="341">
        <v>2100</v>
      </c>
      <c r="AD17" s="341">
        <v>2100</v>
      </c>
      <c r="AE17" s="341">
        <v>2100</v>
      </c>
      <c r="AF17" s="341">
        <v>2100</v>
      </c>
      <c r="AG17" s="341">
        <v>2100</v>
      </c>
      <c r="AH17" s="341">
        <v>2100</v>
      </c>
      <c r="AI17" s="341">
        <v>2100</v>
      </c>
      <c r="AJ17" s="341">
        <v>2100</v>
      </c>
      <c r="AK17" s="341">
        <v>2100</v>
      </c>
      <c r="AL17" s="341">
        <v>2100</v>
      </c>
      <c r="AM17" s="341">
        <v>2100</v>
      </c>
      <c r="AN17" s="341">
        <v>2100</v>
      </c>
      <c r="AO17" s="341">
        <v>2100</v>
      </c>
      <c r="AP17" s="341">
        <v>2100</v>
      </c>
      <c r="AQ17" s="341">
        <v>2100</v>
      </c>
      <c r="AR17" s="341">
        <v>2100</v>
      </c>
      <c r="AS17" s="341">
        <v>2100</v>
      </c>
      <c r="AT17" s="341">
        <v>2100</v>
      </c>
      <c r="AU17" s="341">
        <v>2100</v>
      </c>
      <c r="AV17" s="341">
        <v>2100</v>
      </c>
      <c r="AW17" s="341">
        <v>2100</v>
      </c>
      <c r="AX17" s="341">
        <v>2100</v>
      </c>
      <c r="AY17" s="341">
        <v>2100</v>
      </c>
      <c r="AZ17" s="341">
        <v>2100</v>
      </c>
      <c r="BA17" s="341">
        <v>2100</v>
      </c>
      <c r="BB17" s="341">
        <v>2100</v>
      </c>
      <c r="BC17" s="341">
        <v>2100</v>
      </c>
      <c r="BD17" s="341">
        <v>2100</v>
      </c>
      <c r="BE17" s="341">
        <v>2100</v>
      </c>
      <c r="BF17" s="341">
        <v>2100</v>
      </c>
      <c r="BG17" s="341">
        <v>2100</v>
      </c>
      <c r="BH17" s="341">
        <v>2100</v>
      </c>
      <c r="BI17" s="341">
        <v>2100</v>
      </c>
      <c r="BJ17" s="341">
        <v>2100</v>
      </c>
      <c r="BK17" s="341">
        <v>2100</v>
      </c>
      <c r="BL17" s="341">
        <v>2100</v>
      </c>
      <c r="BM17" s="341">
        <v>2100</v>
      </c>
      <c r="BN17" s="341">
        <v>2100</v>
      </c>
      <c r="BO17" s="341">
        <v>2100</v>
      </c>
      <c r="BP17" s="341">
        <v>2100</v>
      </c>
      <c r="BQ17" s="341">
        <v>2100</v>
      </c>
      <c r="BR17" s="341">
        <v>2100</v>
      </c>
      <c r="BS17" s="341">
        <v>2100</v>
      </c>
      <c r="BT17" s="341">
        <v>2100</v>
      </c>
      <c r="BU17" s="341">
        <v>2100</v>
      </c>
      <c r="BV17" s="341">
        <v>2100</v>
      </c>
      <c r="BW17" s="341">
        <v>2100</v>
      </c>
      <c r="BX17" s="341">
        <v>2100</v>
      </c>
      <c r="BY17" s="341">
        <v>2100</v>
      </c>
      <c r="BZ17" s="341">
        <v>2100</v>
      </c>
      <c r="CA17" s="341">
        <v>2100</v>
      </c>
      <c r="CB17" s="341">
        <v>2100</v>
      </c>
      <c r="CC17" s="341">
        <v>2100</v>
      </c>
      <c r="CD17" s="341">
        <v>2100</v>
      </c>
      <c r="CE17" s="341">
        <v>2100</v>
      </c>
      <c r="CF17" s="341">
        <v>2100</v>
      </c>
      <c r="CG17" s="341">
        <v>2100</v>
      </c>
      <c r="CH17" s="341">
        <v>2100</v>
      </c>
      <c r="CI17" s="341">
        <v>2100</v>
      </c>
      <c r="CJ17" s="341">
        <v>2100</v>
      </c>
      <c r="CK17" s="341">
        <v>2100</v>
      </c>
      <c r="CL17" s="341">
        <v>2100</v>
      </c>
      <c r="CM17" s="341">
        <v>2100</v>
      </c>
      <c r="CN17" s="341">
        <v>2100</v>
      </c>
      <c r="CO17" s="341">
        <v>2100</v>
      </c>
      <c r="CP17" s="341">
        <v>2100</v>
      </c>
      <c r="CQ17" s="341">
        <v>2100</v>
      </c>
      <c r="CR17" s="341">
        <v>2100</v>
      </c>
      <c r="CS17" s="341">
        <v>2100</v>
      </c>
      <c r="CT17" s="341">
        <v>2100</v>
      </c>
      <c r="CU17" s="341">
        <v>2100</v>
      </c>
      <c r="CV17" s="341">
        <v>2100</v>
      </c>
      <c r="CW17" s="341">
        <v>2100</v>
      </c>
      <c r="CX17" s="341">
        <v>2100</v>
      </c>
      <c r="CY17" s="341">
        <v>2100</v>
      </c>
      <c r="CZ17" s="341">
        <v>2100</v>
      </c>
      <c r="DA17" s="341">
        <v>2100</v>
      </c>
      <c r="DB17" s="341">
        <v>2100</v>
      </c>
      <c r="DC17" s="341">
        <v>2100</v>
      </c>
      <c r="DD17" s="341">
        <v>2100</v>
      </c>
      <c r="DE17" s="341">
        <v>2100</v>
      </c>
      <c r="DF17" s="341">
        <v>2100</v>
      </c>
      <c r="DG17" s="341">
        <v>2100</v>
      </c>
      <c r="DH17" s="341">
        <v>2100</v>
      </c>
      <c r="DI17" s="341">
        <v>2100</v>
      </c>
      <c r="DJ17" s="341">
        <v>2100</v>
      </c>
      <c r="DK17" s="341">
        <v>2100</v>
      </c>
      <c r="DL17" s="341">
        <v>2100</v>
      </c>
      <c r="DM17" s="341">
        <v>2100</v>
      </c>
      <c r="DN17" s="341">
        <v>2100</v>
      </c>
      <c r="DO17" s="341">
        <v>2100</v>
      </c>
      <c r="DP17" s="341">
        <v>2100</v>
      </c>
      <c r="DQ17" s="341">
        <v>2100</v>
      </c>
      <c r="DR17" s="341">
        <v>2100</v>
      </c>
      <c r="DS17" s="341">
        <v>2100</v>
      </c>
      <c r="DT17" s="341">
        <v>2100</v>
      </c>
      <c r="DU17" s="341">
        <v>2100</v>
      </c>
      <c r="DV17" s="341">
        <v>2100</v>
      </c>
      <c r="DW17" s="341">
        <v>2100</v>
      </c>
    </row>
    <row r="18" spans="1:127" ht="12" customHeight="1" x14ac:dyDescent="0.2">
      <c r="A18" s="335" t="s">
        <v>109</v>
      </c>
      <c r="B18" s="331">
        <v>139</v>
      </c>
      <c r="C18" s="336" t="s">
        <v>108</v>
      </c>
      <c r="D18" s="337" t="s">
        <v>102</v>
      </c>
      <c r="E18" s="338">
        <v>45747</v>
      </c>
      <c r="F18" s="339">
        <v>12</v>
      </c>
      <c r="G18" s="340">
        <v>4800</v>
      </c>
      <c r="H18" s="341">
        <v>2040</v>
      </c>
      <c r="I18" s="341">
        <v>2040</v>
      </c>
      <c r="J18" s="341">
        <v>2040</v>
      </c>
      <c r="K18" s="341">
        <v>2040</v>
      </c>
      <c r="L18" s="341">
        <v>2040</v>
      </c>
      <c r="M18" s="341">
        <v>2040</v>
      </c>
      <c r="N18" s="341">
        <v>2040</v>
      </c>
      <c r="O18" s="341">
        <v>2040</v>
      </c>
      <c r="P18" s="341">
        <v>2040</v>
      </c>
      <c r="Q18" s="341">
        <v>2040</v>
      </c>
      <c r="R18" s="341">
        <v>2040</v>
      </c>
      <c r="S18" s="341">
        <v>2040</v>
      </c>
      <c r="T18" s="341">
        <v>2040</v>
      </c>
      <c r="U18" s="341">
        <v>2040</v>
      </c>
      <c r="V18" s="341">
        <v>2040</v>
      </c>
      <c r="W18" s="341">
        <v>2040</v>
      </c>
      <c r="X18" s="341">
        <v>2040</v>
      </c>
      <c r="Y18" s="341">
        <v>2040</v>
      </c>
      <c r="Z18" s="341">
        <v>2040</v>
      </c>
      <c r="AA18" s="341">
        <v>2040</v>
      </c>
      <c r="AB18" s="341">
        <v>2040</v>
      </c>
      <c r="AC18" s="341">
        <v>2040</v>
      </c>
      <c r="AD18" s="341">
        <v>2040</v>
      </c>
      <c r="AE18" s="341">
        <v>2040</v>
      </c>
      <c r="AF18" s="341">
        <v>2040</v>
      </c>
      <c r="AG18" s="341">
        <v>2040</v>
      </c>
      <c r="AH18" s="341">
        <v>2040</v>
      </c>
      <c r="AI18" s="341">
        <v>2040</v>
      </c>
      <c r="AJ18" s="341">
        <v>2040</v>
      </c>
      <c r="AK18" s="341">
        <v>2040</v>
      </c>
      <c r="AL18" s="341">
        <v>2040</v>
      </c>
      <c r="AM18" s="341">
        <v>2040</v>
      </c>
      <c r="AN18" s="341">
        <v>2040</v>
      </c>
      <c r="AO18" s="341">
        <v>2040</v>
      </c>
      <c r="AP18" s="341">
        <v>2040</v>
      </c>
      <c r="AQ18" s="341">
        <v>2040</v>
      </c>
      <c r="AR18" s="341">
        <v>2040</v>
      </c>
      <c r="AS18" s="341">
        <v>2040</v>
      </c>
      <c r="AT18" s="341">
        <v>2040</v>
      </c>
      <c r="AU18" s="341">
        <v>2040</v>
      </c>
      <c r="AV18" s="341">
        <v>2040</v>
      </c>
      <c r="AW18" s="341">
        <v>2040</v>
      </c>
      <c r="AX18" s="341">
        <v>2040</v>
      </c>
      <c r="AY18" s="341">
        <v>2040</v>
      </c>
      <c r="AZ18" s="341">
        <v>2040</v>
      </c>
      <c r="BA18" s="341">
        <v>2040</v>
      </c>
      <c r="BB18" s="341">
        <v>2040</v>
      </c>
      <c r="BC18" s="341">
        <v>2040</v>
      </c>
      <c r="BD18" s="341">
        <v>2040</v>
      </c>
      <c r="BE18" s="341">
        <v>2040</v>
      </c>
      <c r="BF18" s="341">
        <v>2040</v>
      </c>
      <c r="BG18" s="341">
        <v>2040</v>
      </c>
      <c r="BH18" s="341">
        <v>2040</v>
      </c>
      <c r="BI18" s="341">
        <v>2040</v>
      </c>
      <c r="BJ18" s="341">
        <v>2040</v>
      </c>
      <c r="BK18" s="341">
        <v>2040</v>
      </c>
      <c r="BL18" s="341">
        <v>2040</v>
      </c>
      <c r="BM18" s="341">
        <v>2040</v>
      </c>
      <c r="BN18" s="341">
        <v>2040</v>
      </c>
      <c r="BO18" s="341">
        <v>2040</v>
      </c>
      <c r="BP18" s="341">
        <v>2040</v>
      </c>
      <c r="BQ18" s="341">
        <v>2040</v>
      </c>
      <c r="BR18" s="341">
        <v>2040</v>
      </c>
      <c r="BS18" s="341">
        <v>2040</v>
      </c>
      <c r="BT18" s="341">
        <v>2040</v>
      </c>
      <c r="BU18" s="341">
        <v>2040</v>
      </c>
      <c r="BV18" s="341">
        <v>2040</v>
      </c>
      <c r="BW18" s="341">
        <v>2040</v>
      </c>
      <c r="BX18" s="341">
        <v>2040</v>
      </c>
      <c r="BY18" s="341">
        <v>2040</v>
      </c>
      <c r="BZ18" s="341">
        <v>2040</v>
      </c>
      <c r="CA18" s="341">
        <v>2040</v>
      </c>
      <c r="CB18" s="341">
        <v>2040</v>
      </c>
      <c r="CC18" s="341">
        <v>2040</v>
      </c>
      <c r="CD18" s="341">
        <v>2040</v>
      </c>
      <c r="CE18" s="341">
        <v>2040</v>
      </c>
      <c r="CF18" s="341">
        <v>2040</v>
      </c>
      <c r="CG18" s="341">
        <v>2040</v>
      </c>
      <c r="CH18" s="341">
        <v>2040</v>
      </c>
      <c r="CI18" s="341">
        <v>2040</v>
      </c>
      <c r="CJ18" s="341">
        <v>2040</v>
      </c>
      <c r="CK18" s="341">
        <v>2040</v>
      </c>
      <c r="CL18" s="341">
        <v>2040</v>
      </c>
      <c r="CM18" s="341">
        <v>2040</v>
      </c>
      <c r="CN18" s="341">
        <v>2040</v>
      </c>
      <c r="CO18" s="341">
        <v>2040</v>
      </c>
      <c r="CP18" s="341">
        <v>2040</v>
      </c>
      <c r="CQ18" s="341">
        <v>2040</v>
      </c>
      <c r="CR18" s="341">
        <v>2040</v>
      </c>
      <c r="CS18" s="341">
        <v>2040</v>
      </c>
      <c r="CT18" s="341">
        <v>2040</v>
      </c>
      <c r="CU18" s="341">
        <v>2040</v>
      </c>
      <c r="CV18" s="341">
        <v>2040</v>
      </c>
      <c r="CW18" s="341">
        <v>2040</v>
      </c>
      <c r="CX18" s="341">
        <v>2040</v>
      </c>
      <c r="CY18" s="341">
        <v>2040</v>
      </c>
      <c r="CZ18" s="341">
        <v>2040</v>
      </c>
      <c r="DA18" s="341">
        <v>2040</v>
      </c>
      <c r="DB18" s="341">
        <v>2040</v>
      </c>
      <c r="DC18" s="341">
        <v>2040</v>
      </c>
      <c r="DD18" s="341">
        <v>2040</v>
      </c>
      <c r="DE18" s="341">
        <v>2040</v>
      </c>
      <c r="DF18" s="341">
        <v>2040</v>
      </c>
      <c r="DG18" s="341">
        <v>2040</v>
      </c>
      <c r="DH18" s="341">
        <v>2040</v>
      </c>
      <c r="DI18" s="341">
        <v>2040</v>
      </c>
      <c r="DJ18" s="341">
        <v>2040</v>
      </c>
      <c r="DK18" s="341">
        <v>2040</v>
      </c>
      <c r="DL18" s="341">
        <v>2040</v>
      </c>
      <c r="DM18" s="341">
        <v>2040</v>
      </c>
      <c r="DN18" s="341">
        <v>2040</v>
      </c>
      <c r="DO18" s="341">
        <v>2040</v>
      </c>
      <c r="DP18" s="341">
        <v>2040</v>
      </c>
      <c r="DQ18" s="341">
        <v>2040</v>
      </c>
      <c r="DR18" s="341">
        <v>2040</v>
      </c>
      <c r="DS18" s="341">
        <v>2040</v>
      </c>
      <c r="DT18" s="341">
        <v>2040</v>
      </c>
      <c r="DU18" s="341">
        <v>2040</v>
      </c>
      <c r="DV18" s="341">
        <v>2040</v>
      </c>
      <c r="DW18" s="341">
        <v>2040</v>
      </c>
    </row>
    <row r="19" spans="1:127" ht="12" customHeight="1" x14ac:dyDescent="0.2">
      <c r="A19" s="335" t="s">
        <v>107</v>
      </c>
      <c r="B19" s="331">
        <v>132</v>
      </c>
      <c r="C19" s="336" t="s">
        <v>106</v>
      </c>
      <c r="D19" s="342"/>
      <c r="E19" s="338">
        <v>45535</v>
      </c>
      <c r="F19" s="339">
        <v>6</v>
      </c>
      <c r="G19" s="340">
        <v>4400</v>
      </c>
      <c r="H19" s="341">
        <v>2200</v>
      </c>
      <c r="I19" s="341">
        <v>2200</v>
      </c>
      <c r="J19" s="341">
        <v>2200</v>
      </c>
      <c r="K19" s="341">
        <v>2200</v>
      </c>
      <c r="L19" s="341">
        <v>2200</v>
      </c>
      <c r="M19" s="341">
        <v>2200</v>
      </c>
      <c r="N19" s="341">
        <v>2200</v>
      </c>
      <c r="O19" s="341">
        <v>2200</v>
      </c>
      <c r="P19" s="341">
        <v>2200</v>
      </c>
      <c r="Q19" s="341">
        <v>2200</v>
      </c>
      <c r="R19" s="341">
        <v>2200</v>
      </c>
      <c r="S19" s="341">
        <v>2200</v>
      </c>
      <c r="T19" s="341">
        <v>2200</v>
      </c>
      <c r="U19" s="341">
        <v>2200</v>
      </c>
      <c r="V19" s="341">
        <v>2200</v>
      </c>
      <c r="W19" s="341">
        <v>2200</v>
      </c>
      <c r="X19" s="341">
        <v>2200</v>
      </c>
      <c r="Y19" s="341">
        <v>2200</v>
      </c>
      <c r="Z19" s="341">
        <v>2200</v>
      </c>
      <c r="AA19" s="341">
        <v>2200</v>
      </c>
      <c r="AB19" s="341">
        <v>2200</v>
      </c>
      <c r="AC19" s="341">
        <v>2200</v>
      </c>
      <c r="AD19" s="341">
        <v>2200</v>
      </c>
      <c r="AE19" s="341">
        <v>2200</v>
      </c>
      <c r="AF19" s="341">
        <v>2200</v>
      </c>
      <c r="AG19" s="341">
        <v>2200</v>
      </c>
      <c r="AH19" s="341">
        <v>2200</v>
      </c>
      <c r="AI19" s="341">
        <v>2200</v>
      </c>
      <c r="AJ19" s="341">
        <v>2200</v>
      </c>
      <c r="AK19" s="341">
        <v>2200</v>
      </c>
      <c r="AL19" s="341">
        <v>2200</v>
      </c>
      <c r="AM19" s="341">
        <v>2200</v>
      </c>
      <c r="AN19" s="341">
        <v>2200</v>
      </c>
      <c r="AO19" s="341">
        <v>2200</v>
      </c>
      <c r="AP19" s="341">
        <v>2200</v>
      </c>
      <c r="AQ19" s="341">
        <v>2200</v>
      </c>
      <c r="AR19" s="341">
        <v>2200</v>
      </c>
      <c r="AS19" s="341">
        <v>2200</v>
      </c>
      <c r="AT19" s="341">
        <v>2200</v>
      </c>
      <c r="AU19" s="341">
        <v>2200</v>
      </c>
      <c r="AV19" s="341">
        <v>2200</v>
      </c>
      <c r="AW19" s="341">
        <v>2200</v>
      </c>
      <c r="AX19" s="341">
        <v>2200</v>
      </c>
      <c r="AY19" s="341">
        <v>2200</v>
      </c>
      <c r="AZ19" s="341">
        <v>2200</v>
      </c>
      <c r="BA19" s="341">
        <v>2200</v>
      </c>
      <c r="BB19" s="341">
        <v>2200</v>
      </c>
      <c r="BC19" s="341">
        <v>2200</v>
      </c>
      <c r="BD19" s="341">
        <v>2200</v>
      </c>
      <c r="BE19" s="341">
        <v>2200</v>
      </c>
      <c r="BF19" s="341">
        <v>2200</v>
      </c>
      <c r="BG19" s="341">
        <v>2200</v>
      </c>
      <c r="BH19" s="341">
        <v>2200</v>
      </c>
      <c r="BI19" s="341">
        <v>2200</v>
      </c>
      <c r="BJ19" s="341">
        <v>2200</v>
      </c>
      <c r="BK19" s="341">
        <v>2200</v>
      </c>
      <c r="BL19" s="341">
        <v>2200</v>
      </c>
      <c r="BM19" s="341">
        <v>2200</v>
      </c>
      <c r="BN19" s="341">
        <v>2200</v>
      </c>
      <c r="BO19" s="341">
        <v>2200</v>
      </c>
      <c r="BP19" s="341">
        <v>2200</v>
      </c>
      <c r="BQ19" s="341">
        <v>2200</v>
      </c>
      <c r="BR19" s="341">
        <v>2200</v>
      </c>
      <c r="BS19" s="341">
        <v>2200</v>
      </c>
      <c r="BT19" s="341">
        <v>2200</v>
      </c>
      <c r="BU19" s="341">
        <v>2200</v>
      </c>
      <c r="BV19" s="341">
        <v>2200</v>
      </c>
      <c r="BW19" s="341">
        <v>2200</v>
      </c>
      <c r="BX19" s="341">
        <v>2200</v>
      </c>
      <c r="BY19" s="341">
        <v>2200</v>
      </c>
      <c r="BZ19" s="341">
        <v>2200</v>
      </c>
      <c r="CA19" s="341">
        <v>2200</v>
      </c>
      <c r="CB19" s="341">
        <v>2200</v>
      </c>
      <c r="CC19" s="341">
        <v>2200</v>
      </c>
      <c r="CD19" s="341">
        <v>2200</v>
      </c>
      <c r="CE19" s="341">
        <v>2200</v>
      </c>
      <c r="CF19" s="341">
        <v>2200</v>
      </c>
      <c r="CG19" s="341">
        <v>2200</v>
      </c>
      <c r="CH19" s="341">
        <v>2200</v>
      </c>
      <c r="CI19" s="341">
        <v>2200</v>
      </c>
      <c r="CJ19" s="341">
        <v>2200</v>
      </c>
      <c r="CK19" s="341">
        <v>2200</v>
      </c>
      <c r="CL19" s="341">
        <v>2200</v>
      </c>
      <c r="CM19" s="341">
        <v>2200</v>
      </c>
      <c r="CN19" s="341">
        <v>2200</v>
      </c>
      <c r="CO19" s="341">
        <v>2200</v>
      </c>
      <c r="CP19" s="341">
        <v>2200</v>
      </c>
      <c r="CQ19" s="341">
        <v>2200</v>
      </c>
      <c r="CR19" s="341">
        <v>2200</v>
      </c>
      <c r="CS19" s="341">
        <v>2200</v>
      </c>
      <c r="CT19" s="341">
        <v>2200</v>
      </c>
      <c r="CU19" s="341">
        <v>2200</v>
      </c>
      <c r="CV19" s="341">
        <v>2200</v>
      </c>
      <c r="CW19" s="341">
        <v>2200</v>
      </c>
      <c r="CX19" s="341">
        <v>2200</v>
      </c>
      <c r="CY19" s="341">
        <v>2200</v>
      </c>
      <c r="CZ19" s="341">
        <v>2200</v>
      </c>
      <c r="DA19" s="341">
        <v>2200</v>
      </c>
      <c r="DB19" s="341">
        <v>2200</v>
      </c>
      <c r="DC19" s="341">
        <v>2200</v>
      </c>
      <c r="DD19" s="341">
        <v>2200</v>
      </c>
      <c r="DE19" s="341">
        <v>2200</v>
      </c>
      <c r="DF19" s="341">
        <v>2200</v>
      </c>
      <c r="DG19" s="341">
        <v>2200</v>
      </c>
      <c r="DH19" s="341">
        <v>2200</v>
      </c>
      <c r="DI19" s="341">
        <v>2200</v>
      </c>
      <c r="DJ19" s="341">
        <v>2200</v>
      </c>
      <c r="DK19" s="341">
        <v>2200</v>
      </c>
      <c r="DL19" s="341">
        <v>2200</v>
      </c>
      <c r="DM19" s="341">
        <v>2200</v>
      </c>
      <c r="DN19" s="341">
        <v>2200</v>
      </c>
      <c r="DO19" s="341">
        <v>2200</v>
      </c>
      <c r="DP19" s="341">
        <v>2200</v>
      </c>
      <c r="DQ19" s="341">
        <v>2200</v>
      </c>
      <c r="DR19" s="341">
        <v>2200</v>
      </c>
      <c r="DS19" s="341">
        <v>2200</v>
      </c>
      <c r="DT19" s="341">
        <v>2200</v>
      </c>
      <c r="DU19" s="341">
        <v>2200</v>
      </c>
      <c r="DV19" s="341">
        <v>2200</v>
      </c>
      <c r="DW19" s="341">
        <v>2200</v>
      </c>
    </row>
    <row r="20" spans="1:127" ht="12" customHeight="1" x14ac:dyDescent="0.2">
      <c r="A20" s="335"/>
      <c r="B20" s="331"/>
      <c r="C20" s="336" t="s">
        <v>105</v>
      </c>
      <c r="D20" s="342"/>
      <c r="E20" s="338"/>
      <c r="F20" s="339"/>
      <c r="G20" s="340"/>
      <c r="H20" s="341">
        <v>21250</v>
      </c>
      <c r="I20" s="341">
        <v>21250</v>
      </c>
      <c r="J20" s="341">
        <v>21250</v>
      </c>
      <c r="K20" s="341">
        <v>21250</v>
      </c>
      <c r="L20" s="341">
        <v>21250</v>
      </c>
      <c r="M20" s="341">
        <v>21250</v>
      </c>
      <c r="N20" s="341">
        <v>21250</v>
      </c>
      <c r="O20" s="341">
        <v>21250</v>
      </c>
      <c r="P20" s="341">
        <v>21250</v>
      </c>
      <c r="Q20" s="341">
        <v>21250</v>
      </c>
      <c r="R20" s="341">
        <v>21250</v>
      </c>
      <c r="S20" s="341">
        <v>21250</v>
      </c>
      <c r="T20" s="341">
        <v>21250</v>
      </c>
      <c r="U20" s="341">
        <v>21250</v>
      </c>
      <c r="V20" s="341">
        <v>21250</v>
      </c>
      <c r="W20" s="341">
        <v>21250</v>
      </c>
      <c r="X20" s="341">
        <v>21250</v>
      </c>
      <c r="Y20" s="341">
        <v>21250</v>
      </c>
      <c r="Z20" s="341">
        <v>21250</v>
      </c>
      <c r="AA20" s="341">
        <v>21250</v>
      </c>
      <c r="AB20" s="341">
        <v>21250</v>
      </c>
      <c r="AC20" s="341">
        <v>21250</v>
      </c>
      <c r="AD20" s="341">
        <v>21250</v>
      </c>
      <c r="AE20" s="341">
        <v>21250</v>
      </c>
      <c r="AF20" s="341">
        <v>21250</v>
      </c>
      <c r="AG20" s="341">
        <v>21250</v>
      </c>
      <c r="AH20" s="341">
        <v>21250</v>
      </c>
      <c r="AI20" s="341">
        <v>21250</v>
      </c>
      <c r="AJ20" s="341">
        <v>21250</v>
      </c>
      <c r="AK20" s="341">
        <v>21250</v>
      </c>
      <c r="AL20" s="341">
        <v>21250</v>
      </c>
      <c r="AM20" s="341">
        <v>21250</v>
      </c>
      <c r="AN20" s="341">
        <v>21250</v>
      </c>
      <c r="AO20" s="341">
        <v>21250</v>
      </c>
      <c r="AP20" s="341">
        <v>21250</v>
      </c>
      <c r="AQ20" s="341">
        <v>21250</v>
      </c>
      <c r="AR20" s="341">
        <v>21250</v>
      </c>
      <c r="AS20" s="341">
        <v>21250</v>
      </c>
      <c r="AT20" s="341">
        <v>21250</v>
      </c>
      <c r="AU20" s="341">
        <v>21250</v>
      </c>
      <c r="AV20" s="341">
        <v>21250</v>
      </c>
      <c r="AW20" s="341">
        <v>21250</v>
      </c>
      <c r="AX20" s="341">
        <v>21250</v>
      </c>
      <c r="AY20" s="341">
        <v>21250</v>
      </c>
      <c r="AZ20" s="341">
        <v>21250</v>
      </c>
      <c r="BA20" s="341">
        <v>21250</v>
      </c>
      <c r="BB20" s="341">
        <v>21250</v>
      </c>
      <c r="BC20" s="341">
        <v>21250</v>
      </c>
      <c r="BD20" s="341">
        <v>21250</v>
      </c>
      <c r="BE20" s="341">
        <v>21250</v>
      </c>
      <c r="BF20" s="341">
        <v>21250</v>
      </c>
      <c r="BG20" s="341">
        <v>21250</v>
      </c>
      <c r="BH20" s="341">
        <v>21250</v>
      </c>
      <c r="BI20" s="341">
        <v>21250</v>
      </c>
      <c r="BJ20" s="341">
        <v>21250</v>
      </c>
      <c r="BK20" s="341">
        <v>21250</v>
      </c>
      <c r="BL20" s="341">
        <v>21250</v>
      </c>
      <c r="BM20" s="341">
        <v>21250</v>
      </c>
      <c r="BN20" s="341">
        <v>21250</v>
      </c>
      <c r="BO20" s="341">
        <v>21250</v>
      </c>
      <c r="BP20" s="341">
        <v>21250</v>
      </c>
      <c r="BQ20" s="341">
        <v>21250</v>
      </c>
      <c r="BR20" s="341">
        <v>21250</v>
      </c>
      <c r="BS20" s="341">
        <v>21250</v>
      </c>
      <c r="BT20" s="341">
        <v>21250</v>
      </c>
      <c r="BU20" s="341">
        <v>21250</v>
      </c>
      <c r="BV20" s="341">
        <v>21250</v>
      </c>
      <c r="BW20" s="341">
        <v>21250</v>
      </c>
      <c r="BX20" s="341">
        <v>21250</v>
      </c>
      <c r="BY20" s="341">
        <v>21250</v>
      </c>
      <c r="BZ20" s="341">
        <v>21250</v>
      </c>
      <c r="CA20" s="341">
        <v>21250</v>
      </c>
      <c r="CB20" s="341">
        <v>21250</v>
      </c>
      <c r="CC20" s="341">
        <v>21250</v>
      </c>
      <c r="CD20" s="341">
        <v>21250</v>
      </c>
      <c r="CE20" s="341">
        <v>21250</v>
      </c>
      <c r="CF20" s="341">
        <v>21250</v>
      </c>
      <c r="CG20" s="341">
        <v>21250</v>
      </c>
      <c r="CH20" s="341">
        <v>21250</v>
      </c>
      <c r="CI20" s="341">
        <v>21250</v>
      </c>
      <c r="CJ20" s="341">
        <v>21250</v>
      </c>
      <c r="CK20" s="341">
        <v>21250</v>
      </c>
      <c r="CL20" s="341">
        <v>21250</v>
      </c>
      <c r="CM20" s="341">
        <v>21250</v>
      </c>
      <c r="CN20" s="341">
        <v>21250</v>
      </c>
      <c r="CO20" s="341">
        <v>21250</v>
      </c>
      <c r="CP20" s="341">
        <v>21250</v>
      </c>
      <c r="CQ20" s="341">
        <v>21250</v>
      </c>
      <c r="CR20" s="341">
        <v>21250</v>
      </c>
      <c r="CS20" s="341">
        <v>21250</v>
      </c>
      <c r="CT20" s="341">
        <v>21250</v>
      </c>
      <c r="CU20" s="341">
        <v>21250</v>
      </c>
      <c r="CV20" s="341">
        <v>21250</v>
      </c>
      <c r="CW20" s="341">
        <v>21250</v>
      </c>
      <c r="CX20" s="341">
        <v>21250</v>
      </c>
      <c r="CY20" s="341">
        <v>21250</v>
      </c>
      <c r="CZ20" s="341">
        <v>21250</v>
      </c>
      <c r="DA20" s="341">
        <v>21250</v>
      </c>
      <c r="DB20" s="341">
        <v>21250</v>
      </c>
      <c r="DC20" s="341">
        <v>21250</v>
      </c>
      <c r="DD20" s="341">
        <v>21250</v>
      </c>
      <c r="DE20" s="341">
        <v>21250</v>
      </c>
      <c r="DF20" s="341">
        <v>21250</v>
      </c>
      <c r="DG20" s="341">
        <v>21250</v>
      </c>
      <c r="DH20" s="341">
        <v>21250</v>
      </c>
      <c r="DI20" s="341">
        <v>21250</v>
      </c>
      <c r="DJ20" s="341">
        <v>21250</v>
      </c>
      <c r="DK20" s="341">
        <v>21250</v>
      </c>
      <c r="DL20" s="341">
        <v>21250</v>
      </c>
      <c r="DM20" s="341">
        <v>21250</v>
      </c>
      <c r="DN20" s="341">
        <v>21250</v>
      </c>
      <c r="DO20" s="341">
        <v>21250</v>
      </c>
      <c r="DP20" s="341">
        <v>21250</v>
      </c>
      <c r="DQ20" s="341">
        <v>21250</v>
      </c>
      <c r="DR20" s="341">
        <v>21250</v>
      </c>
      <c r="DS20" s="341">
        <v>21250</v>
      </c>
      <c r="DT20" s="341">
        <v>21250</v>
      </c>
      <c r="DU20" s="341">
        <v>21250</v>
      </c>
      <c r="DV20" s="341">
        <v>21250</v>
      </c>
      <c r="DW20" s="341">
        <v>21250</v>
      </c>
    </row>
    <row r="21" spans="1:127" ht="12" customHeight="1" x14ac:dyDescent="0.2">
      <c r="A21" s="335"/>
      <c r="B21" s="331"/>
      <c r="C21" s="336"/>
      <c r="D21" s="337"/>
      <c r="E21" s="343"/>
      <c r="F21" s="339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</row>
    <row r="22" spans="1:127" ht="12" customHeight="1" x14ac:dyDescent="0.2">
      <c r="A22" s="335" t="s">
        <v>104</v>
      </c>
      <c r="B22" s="331">
        <v>12</v>
      </c>
      <c r="C22" s="336" t="s">
        <v>103</v>
      </c>
      <c r="D22" s="337" t="s">
        <v>102</v>
      </c>
      <c r="E22" s="338">
        <v>45473</v>
      </c>
      <c r="F22" s="339">
        <v>12</v>
      </c>
      <c r="G22" s="340">
        <v>500</v>
      </c>
      <c r="H22" s="341">
        <v>250</v>
      </c>
      <c r="I22" s="341">
        <v>250</v>
      </c>
      <c r="J22" s="341">
        <v>250</v>
      </c>
      <c r="K22" s="341">
        <v>250</v>
      </c>
      <c r="L22" s="341">
        <v>250</v>
      </c>
      <c r="M22" s="341">
        <v>250</v>
      </c>
      <c r="N22" s="341">
        <v>250</v>
      </c>
      <c r="O22" s="341">
        <v>250</v>
      </c>
      <c r="P22" s="341">
        <v>250</v>
      </c>
      <c r="Q22" s="341">
        <v>250</v>
      </c>
      <c r="R22" s="341">
        <v>250</v>
      </c>
      <c r="S22" s="341">
        <v>250</v>
      </c>
      <c r="T22" s="341">
        <v>250</v>
      </c>
      <c r="U22" s="341">
        <v>250</v>
      </c>
      <c r="V22" s="341">
        <v>250</v>
      </c>
      <c r="W22" s="341">
        <v>250</v>
      </c>
      <c r="X22" s="341">
        <v>250</v>
      </c>
      <c r="Y22" s="341">
        <v>250</v>
      </c>
      <c r="Z22" s="341">
        <v>250</v>
      </c>
      <c r="AA22" s="341">
        <v>250</v>
      </c>
      <c r="AB22" s="341">
        <v>250</v>
      </c>
      <c r="AC22" s="341">
        <v>250</v>
      </c>
      <c r="AD22" s="341">
        <v>250</v>
      </c>
      <c r="AE22" s="341">
        <v>250</v>
      </c>
      <c r="AF22" s="341">
        <v>250</v>
      </c>
      <c r="AG22" s="341">
        <v>250</v>
      </c>
      <c r="AH22" s="341">
        <v>250</v>
      </c>
      <c r="AI22" s="341">
        <v>250</v>
      </c>
      <c r="AJ22" s="341">
        <v>250</v>
      </c>
      <c r="AK22" s="341">
        <v>250</v>
      </c>
      <c r="AL22" s="341">
        <v>250</v>
      </c>
      <c r="AM22" s="341">
        <v>250</v>
      </c>
      <c r="AN22" s="341">
        <v>250</v>
      </c>
      <c r="AO22" s="341">
        <v>250</v>
      </c>
      <c r="AP22" s="341">
        <v>250</v>
      </c>
      <c r="AQ22" s="341">
        <v>250</v>
      </c>
      <c r="AR22" s="341">
        <v>250</v>
      </c>
      <c r="AS22" s="341">
        <v>250</v>
      </c>
      <c r="AT22" s="341">
        <v>250</v>
      </c>
      <c r="AU22" s="341">
        <v>250</v>
      </c>
      <c r="AV22" s="341">
        <v>250</v>
      </c>
      <c r="AW22" s="341">
        <v>250</v>
      </c>
      <c r="AX22" s="341">
        <v>250</v>
      </c>
      <c r="AY22" s="341">
        <v>250</v>
      </c>
      <c r="AZ22" s="341">
        <v>250</v>
      </c>
      <c r="BA22" s="341">
        <v>250</v>
      </c>
      <c r="BB22" s="341">
        <v>250</v>
      </c>
      <c r="BC22" s="341">
        <v>250</v>
      </c>
      <c r="BD22" s="341">
        <v>250</v>
      </c>
      <c r="BE22" s="341">
        <v>250</v>
      </c>
      <c r="BF22" s="341">
        <v>250</v>
      </c>
      <c r="BG22" s="341">
        <v>250</v>
      </c>
      <c r="BH22" s="341">
        <v>250</v>
      </c>
      <c r="BI22" s="341">
        <v>250</v>
      </c>
      <c r="BJ22" s="341">
        <v>250</v>
      </c>
      <c r="BK22" s="341">
        <v>250</v>
      </c>
      <c r="BL22" s="341">
        <v>250</v>
      </c>
      <c r="BM22" s="341">
        <v>250</v>
      </c>
      <c r="BN22" s="341">
        <v>250</v>
      </c>
      <c r="BO22" s="341">
        <v>250</v>
      </c>
      <c r="BP22" s="341">
        <v>250</v>
      </c>
      <c r="BQ22" s="341">
        <v>250</v>
      </c>
      <c r="BR22" s="341">
        <v>250</v>
      </c>
      <c r="BS22" s="341">
        <v>250</v>
      </c>
      <c r="BT22" s="341">
        <v>250</v>
      </c>
      <c r="BU22" s="341">
        <v>250</v>
      </c>
      <c r="BV22" s="341">
        <v>250</v>
      </c>
      <c r="BW22" s="341">
        <v>250</v>
      </c>
      <c r="BX22" s="341">
        <v>250</v>
      </c>
      <c r="BY22" s="341">
        <v>250</v>
      </c>
      <c r="BZ22" s="341">
        <v>250</v>
      </c>
      <c r="CA22" s="341">
        <v>250</v>
      </c>
      <c r="CB22" s="341">
        <v>250</v>
      </c>
      <c r="CC22" s="341">
        <v>250</v>
      </c>
      <c r="CD22" s="341">
        <v>250</v>
      </c>
      <c r="CE22" s="341">
        <v>250</v>
      </c>
      <c r="CF22" s="341">
        <v>250</v>
      </c>
      <c r="CG22" s="341">
        <v>250</v>
      </c>
      <c r="CH22" s="341">
        <v>250</v>
      </c>
      <c r="CI22" s="341">
        <v>250</v>
      </c>
      <c r="CJ22" s="341">
        <v>250</v>
      </c>
      <c r="CK22" s="341">
        <v>250</v>
      </c>
      <c r="CL22" s="341">
        <v>250</v>
      </c>
      <c r="CM22" s="341">
        <v>250</v>
      </c>
      <c r="CN22" s="341">
        <v>250</v>
      </c>
      <c r="CO22" s="341">
        <v>250</v>
      </c>
      <c r="CP22" s="341">
        <v>250</v>
      </c>
      <c r="CQ22" s="341">
        <v>250</v>
      </c>
      <c r="CR22" s="341">
        <v>250</v>
      </c>
      <c r="CS22" s="341">
        <v>250</v>
      </c>
      <c r="CT22" s="341">
        <v>250</v>
      </c>
      <c r="CU22" s="341">
        <v>250</v>
      </c>
      <c r="CV22" s="341">
        <v>250</v>
      </c>
      <c r="CW22" s="341">
        <v>250</v>
      </c>
      <c r="CX22" s="341">
        <v>250</v>
      </c>
      <c r="CY22" s="341">
        <v>250</v>
      </c>
      <c r="CZ22" s="341">
        <v>250</v>
      </c>
      <c r="DA22" s="341">
        <v>250</v>
      </c>
      <c r="DB22" s="341">
        <v>250</v>
      </c>
      <c r="DC22" s="341">
        <v>250</v>
      </c>
      <c r="DD22" s="341">
        <v>250</v>
      </c>
      <c r="DE22" s="341">
        <v>250</v>
      </c>
      <c r="DF22" s="341">
        <v>250</v>
      </c>
      <c r="DG22" s="341">
        <v>250</v>
      </c>
      <c r="DH22" s="341">
        <v>250</v>
      </c>
      <c r="DI22" s="341">
        <v>250</v>
      </c>
      <c r="DJ22" s="341">
        <v>250</v>
      </c>
      <c r="DK22" s="341">
        <v>250</v>
      </c>
      <c r="DL22" s="341">
        <v>250</v>
      </c>
      <c r="DM22" s="341">
        <v>250</v>
      </c>
      <c r="DN22" s="341">
        <v>250</v>
      </c>
      <c r="DO22" s="341">
        <v>250</v>
      </c>
      <c r="DP22" s="341">
        <v>250</v>
      </c>
      <c r="DQ22" s="341">
        <v>250</v>
      </c>
      <c r="DR22" s="341">
        <v>250</v>
      </c>
      <c r="DS22" s="341">
        <v>250</v>
      </c>
      <c r="DT22" s="341">
        <v>250</v>
      </c>
      <c r="DU22" s="341">
        <v>250</v>
      </c>
      <c r="DV22" s="341">
        <v>250</v>
      </c>
      <c r="DW22" s="341">
        <v>250</v>
      </c>
    </row>
    <row r="23" spans="1:127" ht="12" customHeight="1" x14ac:dyDescent="0.2">
      <c r="F23" s="331"/>
      <c r="G23" s="341"/>
      <c r="H23" s="341"/>
      <c r="I23" s="341"/>
      <c r="J23" s="341"/>
      <c r="K23" s="341"/>
      <c r="L23" s="341"/>
      <c r="M23" s="341"/>
      <c r="N23" s="341"/>
      <c r="O23" s="341"/>
      <c r="P23" s="341"/>
    </row>
    <row r="24" spans="1:127" ht="12" customHeight="1" x14ac:dyDescent="0.2">
      <c r="E24" s="344" t="s">
        <v>101</v>
      </c>
      <c r="F24" s="331"/>
      <c r="G24" s="345">
        <f>SUM(G5:G23)</f>
        <v>64940</v>
      </c>
      <c r="H24" s="345">
        <f t="shared" ref="H24:AM24" si="0">SUM(H5:H22)</f>
        <v>56692</v>
      </c>
      <c r="I24" s="345">
        <f t="shared" si="0"/>
        <v>54960</v>
      </c>
      <c r="J24" s="345">
        <f t="shared" si="0"/>
        <v>53460</v>
      </c>
      <c r="K24" s="345">
        <f t="shared" si="0"/>
        <v>59192</v>
      </c>
      <c r="L24" s="345">
        <f t="shared" si="0"/>
        <v>57460</v>
      </c>
      <c r="M24" s="345">
        <f t="shared" si="0"/>
        <v>54160</v>
      </c>
      <c r="N24" s="345">
        <f t="shared" si="0"/>
        <v>54160</v>
      </c>
      <c r="O24" s="345">
        <f t="shared" si="0"/>
        <v>54160</v>
      </c>
      <c r="P24" s="345">
        <f t="shared" si="0"/>
        <v>54460</v>
      </c>
      <c r="Q24" s="345">
        <f t="shared" si="0"/>
        <v>52560</v>
      </c>
      <c r="R24" s="345">
        <f t="shared" si="0"/>
        <v>54760</v>
      </c>
      <c r="S24" s="345">
        <f t="shared" si="0"/>
        <v>54760</v>
      </c>
      <c r="T24" s="345">
        <f t="shared" si="0"/>
        <v>52560</v>
      </c>
      <c r="U24" s="345">
        <f t="shared" si="0"/>
        <v>54185</v>
      </c>
      <c r="V24" s="345">
        <f t="shared" si="0"/>
        <v>54585</v>
      </c>
      <c r="W24" s="345">
        <f t="shared" si="0"/>
        <v>54585</v>
      </c>
      <c r="X24" s="345">
        <f t="shared" si="0"/>
        <v>54585</v>
      </c>
      <c r="Y24" s="345">
        <f t="shared" si="0"/>
        <v>54585</v>
      </c>
      <c r="Z24" s="345">
        <f t="shared" si="0"/>
        <v>54585</v>
      </c>
      <c r="AA24" s="345">
        <f t="shared" si="0"/>
        <v>54585</v>
      </c>
      <c r="AB24" s="345">
        <f t="shared" si="0"/>
        <v>54585</v>
      </c>
      <c r="AC24" s="345">
        <f t="shared" si="0"/>
        <v>54585</v>
      </c>
      <c r="AD24" s="345">
        <f t="shared" si="0"/>
        <v>54585</v>
      </c>
      <c r="AE24" s="345">
        <f t="shared" si="0"/>
        <v>54585</v>
      </c>
      <c r="AF24" s="345">
        <f t="shared" si="0"/>
        <v>54585</v>
      </c>
      <c r="AG24" s="345">
        <f t="shared" si="0"/>
        <v>54585</v>
      </c>
      <c r="AH24" s="345">
        <f t="shared" si="0"/>
        <v>54585</v>
      </c>
      <c r="AI24" s="345">
        <f t="shared" si="0"/>
        <v>54585</v>
      </c>
      <c r="AJ24" s="345">
        <f t="shared" si="0"/>
        <v>54585</v>
      </c>
      <c r="AK24" s="345">
        <f t="shared" si="0"/>
        <v>54585</v>
      </c>
      <c r="AL24" s="345">
        <f t="shared" si="0"/>
        <v>54585</v>
      </c>
      <c r="AM24" s="345">
        <f t="shared" si="0"/>
        <v>54585</v>
      </c>
      <c r="AN24" s="345">
        <f t="shared" ref="AN24:BS24" si="1">SUM(AN5:AN22)</f>
        <v>54585</v>
      </c>
      <c r="AO24" s="345">
        <f t="shared" si="1"/>
        <v>54585</v>
      </c>
      <c r="AP24" s="345">
        <f t="shared" si="1"/>
        <v>54585</v>
      </c>
      <c r="AQ24" s="345">
        <f t="shared" si="1"/>
        <v>54585</v>
      </c>
      <c r="AR24" s="345">
        <f t="shared" si="1"/>
        <v>54585</v>
      </c>
      <c r="AS24" s="345">
        <f t="shared" si="1"/>
        <v>54585</v>
      </c>
      <c r="AT24" s="345">
        <f t="shared" si="1"/>
        <v>54585</v>
      </c>
      <c r="AU24" s="345">
        <f t="shared" si="1"/>
        <v>54585</v>
      </c>
      <c r="AV24" s="345">
        <f t="shared" si="1"/>
        <v>54585</v>
      </c>
      <c r="AW24" s="345">
        <f t="shared" si="1"/>
        <v>54585</v>
      </c>
      <c r="AX24" s="345">
        <f t="shared" si="1"/>
        <v>54585</v>
      </c>
      <c r="AY24" s="345">
        <f t="shared" si="1"/>
        <v>54585</v>
      </c>
      <c r="AZ24" s="345">
        <f t="shared" si="1"/>
        <v>54585</v>
      </c>
      <c r="BA24" s="345">
        <f t="shared" si="1"/>
        <v>54585</v>
      </c>
      <c r="BB24" s="345">
        <f t="shared" si="1"/>
        <v>54585</v>
      </c>
      <c r="BC24" s="345">
        <f t="shared" si="1"/>
        <v>54585</v>
      </c>
      <c r="BD24" s="345">
        <f t="shared" si="1"/>
        <v>54585</v>
      </c>
      <c r="BE24" s="345">
        <f t="shared" si="1"/>
        <v>54585</v>
      </c>
      <c r="BF24" s="345">
        <f t="shared" si="1"/>
        <v>54585</v>
      </c>
      <c r="BG24" s="345">
        <f t="shared" si="1"/>
        <v>54585</v>
      </c>
      <c r="BH24" s="345">
        <f t="shared" si="1"/>
        <v>54585</v>
      </c>
      <c r="BI24" s="345">
        <f t="shared" si="1"/>
        <v>54585</v>
      </c>
      <c r="BJ24" s="345">
        <f t="shared" si="1"/>
        <v>54585</v>
      </c>
      <c r="BK24" s="345">
        <f t="shared" si="1"/>
        <v>54585</v>
      </c>
      <c r="BL24" s="345">
        <f t="shared" si="1"/>
        <v>54585</v>
      </c>
      <c r="BM24" s="345">
        <f t="shared" si="1"/>
        <v>54585</v>
      </c>
      <c r="BN24" s="345">
        <f t="shared" si="1"/>
        <v>54585</v>
      </c>
      <c r="BO24" s="345">
        <f t="shared" si="1"/>
        <v>54585</v>
      </c>
      <c r="BP24" s="345">
        <f t="shared" si="1"/>
        <v>54585</v>
      </c>
      <c r="BQ24" s="345">
        <f t="shared" si="1"/>
        <v>54585</v>
      </c>
      <c r="BR24" s="345">
        <f t="shared" si="1"/>
        <v>54585</v>
      </c>
      <c r="BS24" s="345">
        <f t="shared" si="1"/>
        <v>54585</v>
      </c>
      <c r="BT24" s="345">
        <f t="shared" ref="BT24:DW24" si="2">SUM(BT5:BT22)</f>
        <v>54585</v>
      </c>
      <c r="BU24" s="345">
        <f t="shared" si="2"/>
        <v>54585</v>
      </c>
      <c r="BV24" s="345">
        <f t="shared" si="2"/>
        <v>54585</v>
      </c>
      <c r="BW24" s="345">
        <f t="shared" si="2"/>
        <v>54585</v>
      </c>
      <c r="BX24" s="345">
        <f t="shared" si="2"/>
        <v>54585</v>
      </c>
      <c r="BY24" s="345">
        <f t="shared" si="2"/>
        <v>54585</v>
      </c>
      <c r="BZ24" s="345">
        <f t="shared" si="2"/>
        <v>54585</v>
      </c>
      <c r="CA24" s="345">
        <f t="shared" si="2"/>
        <v>54585</v>
      </c>
      <c r="CB24" s="345">
        <f t="shared" si="2"/>
        <v>54585</v>
      </c>
      <c r="CC24" s="345">
        <f t="shared" si="2"/>
        <v>54585</v>
      </c>
      <c r="CD24" s="345">
        <f t="shared" si="2"/>
        <v>54585</v>
      </c>
      <c r="CE24" s="345">
        <f t="shared" si="2"/>
        <v>54585</v>
      </c>
      <c r="CF24" s="345">
        <f t="shared" si="2"/>
        <v>54585</v>
      </c>
      <c r="CG24" s="345">
        <f t="shared" si="2"/>
        <v>54585</v>
      </c>
      <c r="CH24" s="345">
        <f t="shared" si="2"/>
        <v>54585</v>
      </c>
      <c r="CI24" s="345">
        <f t="shared" si="2"/>
        <v>54585</v>
      </c>
      <c r="CJ24" s="345">
        <f t="shared" si="2"/>
        <v>54585</v>
      </c>
      <c r="CK24" s="345">
        <f t="shared" si="2"/>
        <v>54585</v>
      </c>
      <c r="CL24" s="345">
        <f t="shared" si="2"/>
        <v>54585</v>
      </c>
      <c r="CM24" s="345">
        <f t="shared" si="2"/>
        <v>54585</v>
      </c>
      <c r="CN24" s="345">
        <f t="shared" si="2"/>
        <v>54585</v>
      </c>
      <c r="CO24" s="345">
        <f t="shared" si="2"/>
        <v>54585</v>
      </c>
      <c r="CP24" s="345">
        <f t="shared" si="2"/>
        <v>54585</v>
      </c>
      <c r="CQ24" s="345">
        <f t="shared" si="2"/>
        <v>54585</v>
      </c>
      <c r="CR24" s="345">
        <f t="shared" si="2"/>
        <v>54585</v>
      </c>
      <c r="CS24" s="345">
        <f t="shared" si="2"/>
        <v>54585</v>
      </c>
      <c r="CT24" s="345">
        <f t="shared" si="2"/>
        <v>54585</v>
      </c>
      <c r="CU24" s="345">
        <f t="shared" si="2"/>
        <v>54585</v>
      </c>
      <c r="CV24" s="345">
        <f t="shared" si="2"/>
        <v>54585</v>
      </c>
      <c r="CW24" s="345">
        <f t="shared" si="2"/>
        <v>54585</v>
      </c>
      <c r="CX24" s="345">
        <f t="shared" si="2"/>
        <v>54585</v>
      </c>
      <c r="CY24" s="345">
        <f t="shared" si="2"/>
        <v>54585</v>
      </c>
      <c r="CZ24" s="345">
        <f t="shared" si="2"/>
        <v>54585</v>
      </c>
      <c r="DA24" s="345">
        <f t="shared" si="2"/>
        <v>54585</v>
      </c>
      <c r="DB24" s="345">
        <f t="shared" si="2"/>
        <v>54585</v>
      </c>
      <c r="DC24" s="345">
        <f t="shared" si="2"/>
        <v>54585</v>
      </c>
      <c r="DD24" s="345">
        <f t="shared" si="2"/>
        <v>54585</v>
      </c>
      <c r="DE24" s="345">
        <f t="shared" si="2"/>
        <v>54585</v>
      </c>
      <c r="DF24" s="345">
        <f t="shared" si="2"/>
        <v>54585</v>
      </c>
      <c r="DG24" s="345">
        <f t="shared" si="2"/>
        <v>54585</v>
      </c>
      <c r="DH24" s="345">
        <f t="shared" si="2"/>
        <v>54585</v>
      </c>
      <c r="DI24" s="345">
        <f t="shared" si="2"/>
        <v>54585</v>
      </c>
      <c r="DJ24" s="345">
        <f t="shared" si="2"/>
        <v>54585</v>
      </c>
      <c r="DK24" s="345">
        <f t="shared" si="2"/>
        <v>54585</v>
      </c>
      <c r="DL24" s="345">
        <f t="shared" si="2"/>
        <v>54585</v>
      </c>
      <c r="DM24" s="345">
        <f t="shared" si="2"/>
        <v>54585</v>
      </c>
      <c r="DN24" s="345">
        <f t="shared" si="2"/>
        <v>54585</v>
      </c>
      <c r="DO24" s="345">
        <f t="shared" si="2"/>
        <v>54585</v>
      </c>
      <c r="DP24" s="345">
        <f t="shared" si="2"/>
        <v>54585</v>
      </c>
      <c r="DQ24" s="345">
        <f t="shared" si="2"/>
        <v>54585</v>
      </c>
      <c r="DR24" s="345">
        <f t="shared" si="2"/>
        <v>54585</v>
      </c>
      <c r="DS24" s="345">
        <f t="shared" si="2"/>
        <v>54585</v>
      </c>
      <c r="DT24" s="345">
        <f t="shared" si="2"/>
        <v>54585</v>
      </c>
      <c r="DU24" s="345">
        <f t="shared" si="2"/>
        <v>54585</v>
      </c>
      <c r="DV24" s="345">
        <f t="shared" si="2"/>
        <v>54585</v>
      </c>
      <c r="DW24" s="345">
        <f t="shared" si="2"/>
        <v>54585</v>
      </c>
    </row>
    <row r="25" spans="1:127" ht="12" customHeight="1" x14ac:dyDescent="0.2">
      <c r="E25" s="335"/>
      <c r="F25" s="331"/>
      <c r="G25" s="340"/>
      <c r="H25" s="340"/>
      <c r="I25" s="340"/>
      <c r="J25" s="340"/>
      <c r="K25" s="340"/>
      <c r="L25" s="340"/>
      <c r="M25" s="340"/>
      <c r="N25" s="340"/>
      <c r="O25" s="340"/>
      <c r="P25" s="340"/>
    </row>
    <row r="26" spans="1:127" ht="12" customHeight="1" x14ac:dyDescent="0.2">
      <c r="E26" s="344" t="s">
        <v>100</v>
      </c>
      <c r="F26" s="331"/>
      <c r="G26" s="346"/>
      <c r="H26" s="346">
        <f t="shared" ref="H26:AM26" si="3">H24*1.2</f>
        <v>68030.399999999994</v>
      </c>
      <c r="I26" s="346">
        <f t="shared" si="3"/>
        <v>65952</v>
      </c>
      <c r="J26" s="346">
        <f t="shared" si="3"/>
        <v>64152</v>
      </c>
      <c r="K26" s="346">
        <f t="shared" si="3"/>
        <v>71030.399999999994</v>
      </c>
      <c r="L26" s="346">
        <f t="shared" si="3"/>
        <v>68952</v>
      </c>
      <c r="M26" s="346">
        <f t="shared" si="3"/>
        <v>64992</v>
      </c>
      <c r="N26" s="346">
        <f t="shared" si="3"/>
        <v>64992</v>
      </c>
      <c r="O26" s="346">
        <f t="shared" si="3"/>
        <v>64992</v>
      </c>
      <c r="P26" s="346">
        <f t="shared" si="3"/>
        <v>65352</v>
      </c>
      <c r="Q26" s="346">
        <f t="shared" si="3"/>
        <v>63072</v>
      </c>
      <c r="R26" s="346">
        <f t="shared" si="3"/>
        <v>65712</v>
      </c>
      <c r="S26" s="346">
        <f t="shared" si="3"/>
        <v>65712</v>
      </c>
      <c r="T26" s="346">
        <f t="shared" si="3"/>
        <v>63072</v>
      </c>
      <c r="U26" s="346">
        <f t="shared" si="3"/>
        <v>65022</v>
      </c>
      <c r="V26" s="346">
        <f t="shared" si="3"/>
        <v>65502</v>
      </c>
      <c r="W26" s="346">
        <f t="shared" si="3"/>
        <v>65502</v>
      </c>
      <c r="X26" s="346">
        <f t="shared" si="3"/>
        <v>65502</v>
      </c>
      <c r="Y26" s="346">
        <f t="shared" si="3"/>
        <v>65502</v>
      </c>
      <c r="Z26" s="346">
        <f t="shared" si="3"/>
        <v>65502</v>
      </c>
      <c r="AA26" s="346">
        <f t="shared" si="3"/>
        <v>65502</v>
      </c>
      <c r="AB26" s="346">
        <f t="shared" si="3"/>
        <v>65502</v>
      </c>
      <c r="AC26" s="346">
        <f t="shared" si="3"/>
        <v>65502</v>
      </c>
      <c r="AD26" s="346">
        <f t="shared" si="3"/>
        <v>65502</v>
      </c>
      <c r="AE26" s="346">
        <f t="shared" si="3"/>
        <v>65502</v>
      </c>
      <c r="AF26" s="346">
        <f t="shared" si="3"/>
        <v>65502</v>
      </c>
      <c r="AG26" s="346">
        <f t="shared" si="3"/>
        <v>65502</v>
      </c>
      <c r="AH26" s="346">
        <f t="shared" si="3"/>
        <v>65502</v>
      </c>
      <c r="AI26" s="346">
        <f t="shared" si="3"/>
        <v>65502</v>
      </c>
      <c r="AJ26" s="346">
        <f t="shared" si="3"/>
        <v>65502</v>
      </c>
      <c r="AK26" s="346">
        <f t="shared" si="3"/>
        <v>65502</v>
      </c>
      <c r="AL26" s="346">
        <f t="shared" si="3"/>
        <v>65502</v>
      </c>
      <c r="AM26" s="346">
        <f t="shared" si="3"/>
        <v>65502</v>
      </c>
      <c r="AN26" s="346">
        <f t="shared" ref="AN26:BS26" si="4">AN24*1.2</f>
        <v>65502</v>
      </c>
      <c r="AO26" s="346">
        <f t="shared" si="4"/>
        <v>65502</v>
      </c>
      <c r="AP26" s="346">
        <f t="shared" si="4"/>
        <v>65502</v>
      </c>
      <c r="AQ26" s="346">
        <f t="shared" si="4"/>
        <v>65502</v>
      </c>
      <c r="AR26" s="346">
        <f t="shared" si="4"/>
        <v>65502</v>
      </c>
      <c r="AS26" s="346">
        <f t="shared" si="4"/>
        <v>65502</v>
      </c>
      <c r="AT26" s="346">
        <f t="shared" si="4"/>
        <v>65502</v>
      </c>
      <c r="AU26" s="346">
        <f t="shared" si="4"/>
        <v>65502</v>
      </c>
      <c r="AV26" s="346">
        <f t="shared" si="4"/>
        <v>65502</v>
      </c>
      <c r="AW26" s="346">
        <f t="shared" si="4"/>
        <v>65502</v>
      </c>
      <c r="AX26" s="346">
        <f t="shared" si="4"/>
        <v>65502</v>
      </c>
      <c r="AY26" s="346">
        <f t="shared" si="4"/>
        <v>65502</v>
      </c>
      <c r="AZ26" s="346">
        <f t="shared" si="4"/>
        <v>65502</v>
      </c>
      <c r="BA26" s="346">
        <f t="shared" si="4"/>
        <v>65502</v>
      </c>
      <c r="BB26" s="346">
        <f t="shared" si="4"/>
        <v>65502</v>
      </c>
      <c r="BC26" s="346">
        <f t="shared" si="4"/>
        <v>65502</v>
      </c>
      <c r="BD26" s="346">
        <f t="shared" si="4"/>
        <v>65502</v>
      </c>
      <c r="BE26" s="346">
        <f t="shared" si="4"/>
        <v>65502</v>
      </c>
      <c r="BF26" s="346">
        <f t="shared" si="4"/>
        <v>65502</v>
      </c>
      <c r="BG26" s="346">
        <f t="shared" si="4"/>
        <v>65502</v>
      </c>
      <c r="BH26" s="346">
        <f t="shared" si="4"/>
        <v>65502</v>
      </c>
      <c r="BI26" s="346">
        <f t="shared" si="4"/>
        <v>65502</v>
      </c>
      <c r="BJ26" s="346">
        <f t="shared" si="4"/>
        <v>65502</v>
      </c>
      <c r="BK26" s="346">
        <f t="shared" si="4"/>
        <v>65502</v>
      </c>
      <c r="BL26" s="346">
        <f t="shared" si="4"/>
        <v>65502</v>
      </c>
      <c r="BM26" s="346">
        <f t="shared" si="4"/>
        <v>65502</v>
      </c>
      <c r="BN26" s="346">
        <f t="shared" si="4"/>
        <v>65502</v>
      </c>
      <c r="BO26" s="346">
        <f t="shared" si="4"/>
        <v>65502</v>
      </c>
      <c r="BP26" s="346">
        <f t="shared" si="4"/>
        <v>65502</v>
      </c>
      <c r="BQ26" s="346">
        <f t="shared" si="4"/>
        <v>65502</v>
      </c>
      <c r="BR26" s="346">
        <f t="shared" si="4"/>
        <v>65502</v>
      </c>
      <c r="BS26" s="346">
        <f t="shared" si="4"/>
        <v>65502</v>
      </c>
      <c r="BT26" s="346">
        <f t="shared" ref="BT26:DW26" si="5">BT24*1.2</f>
        <v>65502</v>
      </c>
      <c r="BU26" s="346">
        <f t="shared" si="5"/>
        <v>65502</v>
      </c>
      <c r="BV26" s="346">
        <f t="shared" si="5"/>
        <v>65502</v>
      </c>
      <c r="BW26" s="346">
        <f t="shared" si="5"/>
        <v>65502</v>
      </c>
      <c r="BX26" s="346">
        <f t="shared" si="5"/>
        <v>65502</v>
      </c>
      <c r="BY26" s="346">
        <f t="shared" si="5"/>
        <v>65502</v>
      </c>
      <c r="BZ26" s="346">
        <f t="shared" si="5"/>
        <v>65502</v>
      </c>
      <c r="CA26" s="346">
        <f t="shared" si="5"/>
        <v>65502</v>
      </c>
      <c r="CB26" s="346">
        <f t="shared" si="5"/>
        <v>65502</v>
      </c>
      <c r="CC26" s="346">
        <f t="shared" si="5"/>
        <v>65502</v>
      </c>
      <c r="CD26" s="346">
        <f t="shared" si="5"/>
        <v>65502</v>
      </c>
      <c r="CE26" s="346">
        <f t="shared" si="5"/>
        <v>65502</v>
      </c>
      <c r="CF26" s="346">
        <f t="shared" si="5"/>
        <v>65502</v>
      </c>
      <c r="CG26" s="346">
        <f t="shared" si="5"/>
        <v>65502</v>
      </c>
      <c r="CH26" s="346">
        <f t="shared" si="5"/>
        <v>65502</v>
      </c>
      <c r="CI26" s="346">
        <f t="shared" si="5"/>
        <v>65502</v>
      </c>
      <c r="CJ26" s="346">
        <f t="shared" si="5"/>
        <v>65502</v>
      </c>
      <c r="CK26" s="346">
        <f t="shared" si="5"/>
        <v>65502</v>
      </c>
      <c r="CL26" s="346">
        <f t="shared" si="5"/>
        <v>65502</v>
      </c>
      <c r="CM26" s="346">
        <f t="shared" si="5"/>
        <v>65502</v>
      </c>
      <c r="CN26" s="346">
        <f t="shared" si="5"/>
        <v>65502</v>
      </c>
      <c r="CO26" s="346">
        <f t="shared" si="5"/>
        <v>65502</v>
      </c>
      <c r="CP26" s="346">
        <f t="shared" si="5"/>
        <v>65502</v>
      </c>
      <c r="CQ26" s="346">
        <f t="shared" si="5"/>
        <v>65502</v>
      </c>
      <c r="CR26" s="346">
        <f t="shared" si="5"/>
        <v>65502</v>
      </c>
      <c r="CS26" s="346">
        <f t="shared" si="5"/>
        <v>65502</v>
      </c>
      <c r="CT26" s="346">
        <f t="shared" si="5"/>
        <v>65502</v>
      </c>
      <c r="CU26" s="346">
        <f t="shared" si="5"/>
        <v>65502</v>
      </c>
      <c r="CV26" s="346">
        <f t="shared" si="5"/>
        <v>65502</v>
      </c>
      <c r="CW26" s="346">
        <f t="shared" si="5"/>
        <v>65502</v>
      </c>
      <c r="CX26" s="346">
        <f t="shared" si="5"/>
        <v>65502</v>
      </c>
      <c r="CY26" s="346">
        <f t="shared" si="5"/>
        <v>65502</v>
      </c>
      <c r="CZ26" s="346">
        <f t="shared" si="5"/>
        <v>65502</v>
      </c>
      <c r="DA26" s="346">
        <f t="shared" si="5"/>
        <v>65502</v>
      </c>
      <c r="DB26" s="346">
        <f t="shared" si="5"/>
        <v>65502</v>
      </c>
      <c r="DC26" s="346">
        <f t="shared" si="5"/>
        <v>65502</v>
      </c>
      <c r="DD26" s="346">
        <f t="shared" si="5"/>
        <v>65502</v>
      </c>
      <c r="DE26" s="346">
        <f t="shared" si="5"/>
        <v>65502</v>
      </c>
      <c r="DF26" s="346">
        <f t="shared" si="5"/>
        <v>65502</v>
      </c>
      <c r="DG26" s="346">
        <f t="shared" si="5"/>
        <v>65502</v>
      </c>
      <c r="DH26" s="346">
        <f t="shared" si="5"/>
        <v>65502</v>
      </c>
      <c r="DI26" s="346">
        <f t="shared" si="5"/>
        <v>65502</v>
      </c>
      <c r="DJ26" s="346">
        <f t="shared" si="5"/>
        <v>65502</v>
      </c>
      <c r="DK26" s="346">
        <f t="shared" si="5"/>
        <v>65502</v>
      </c>
      <c r="DL26" s="346">
        <f t="shared" si="5"/>
        <v>65502</v>
      </c>
      <c r="DM26" s="346">
        <f t="shared" si="5"/>
        <v>65502</v>
      </c>
      <c r="DN26" s="346">
        <f t="shared" si="5"/>
        <v>65502</v>
      </c>
      <c r="DO26" s="346">
        <f t="shared" si="5"/>
        <v>65502</v>
      </c>
      <c r="DP26" s="346">
        <f t="shared" si="5"/>
        <v>65502</v>
      </c>
      <c r="DQ26" s="346">
        <f t="shared" si="5"/>
        <v>65502</v>
      </c>
      <c r="DR26" s="346">
        <f t="shared" si="5"/>
        <v>65502</v>
      </c>
      <c r="DS26" s="346">
        <f t="shared" si="5"/>
        <v>65502</v>
      </c>
      <c r="DT26" s="346">
        <f t="shared" si="5"/>
        <v>65502</v>
      </c>
      <c r="DU26" s="346">
        <f t="shared" si="5"/>
        <v>65502</v>
      </c>
      <c r="DV26" s="346">
        <f t="shared" si="5"/>
        <v>65502</v>
      </c>
      <c r="DW26" s="346">
        <f t="shared" si="5"/>
        <v>65502</v>
      </c>
    </row>
    <row r="27" spans="1:127" ht="12" customHeight="1" x14ac:dyDescent="0.2">
      <c r="F27" s="331"/>
    </row>
    <row r="28" spans="1:127" ht="12" customHeight="1" x14ac:dyDescent="0.2">
      <c r="F28" s="331"/>
    </row>
    <row r="29" spans="1:127" ht="12" customHeight="1" x14ac:dyDescent="0.2">
      <c r="F29" s="331"/>
    </row>
    <row r="30" spans="1:127" ht="12" customHeight="1" x14ac:dyDescent="0.2">
      <c r="F30" s="331"/>
    </row>
    <row r="31" spans="1:127" ht="12" customHeight="1" x14ac:dyDescent="0.2">
      <c r="F31" s="331"/>
    </row>
    <row r="32" spans="1:127" ht="12" customHeight="1" x14ac:dyDescent="0.2">
      <c r="F32" s="331"/>
    </row>
    <row r="33" spans="6:6" ht="12" customHeight="1" x14ac:dyDescent="0.2">
      <c r="F33" s="331"/>
    </row>
    <row r="34" spans="6:6" ht="12" customHeight="1" x14ac:dyDescent="0.2">
      <c r="F34" s="331"/>
    </row>
    <row r="35" spans="6:6" ht="12" customHeight="1" x14ac:dyDescent="0.2">
      <c r="F35" s="331"/>
    </row>
    <row r="36" spans="6:6" ht="12" customHeight="1" x14ac:dyDescent="0.2">
      <c r="F36" s="331"/>
    </row>
    <row r="37" spans="6:6" ht="12" customHeight="1" x14ac:dyDescent="0.2">
      <c r="F37" s="331"/>
    </row>
    <row r="38" spans="6:6" ht="12" customHeight="1" x14ac:dyDescent="0.2">
      <c r="F38" s="331"/>
    </row>
    <row r="39" spans="6:6" ht="12" customHeight="1" x14ac:dyDescent="0.2">
      <c r="F39" s="331"/>
    </row>
    <row r="40" spans="6:6" ht="12" customHeight="1" x14ac:dyDescent="0.2">
      <c r="F40" s="331"/>
    </row>
    <row r="41" spans="6:6" ht="12" customHeight="1" x14ac:dyDescent="0.2">
      <c r="F41" s="331"/>
    </row>
    <row r="42" spans="6:6" ht="12" customHeight="1" x14ac:dyDescent="0.2">
      <c r="F42" s="331"/>
    </row>
    <row r="43" spans="6:6" ht="12" customHeight="1" x14ac:dyDescent="0.2">
      <c r="F43" s="331"/>
    </row>
    <row r="44" spans="6:6" ht="12" customHeight="1" x14ac:dyDescent="0.2">
      <c r="F44" s="331"/>
    </row>
    <row r="45" spans="6:6" ht="12" customHeight="1" x14ac:dyDescent="0.2">
      <c r="F45" s="331"/>
    </row>
    <row r="46" spans="6:6" ht="12" customHeight="1" x14ac:dyDescent="0.2">
      <c r="F46" s="331"/>
    </row>
    <row r="47" spans="6:6" ht="12" customHeight="1" x14ac:dyDescent="0.2">
      <c r="F47" s="331"/>
    </row>
    <row r="48" spans="6:6" ht="12" customHeight="1" x14ac:dyDescent="0.2">
      <c r="F48" s="331"/>
    </row>
    <row r="49" spans="6:6" ht="12" customHeight="1" x14ac:dyDescent="0.2">
      <c r="F49" s="331"/>
    </row>
    <row r="50" spans="6:6" ht="12" customHeight="1" x14ac:dyDescent="0.2">
      <c r="F50" s="331"/>
    </row>
    <row r="51" spans="6:6" ht="12" customHeight="1" x14ac:dyDescent="0.2">
      <c r="F51" s="331"/>
    </row>
    <row r="52" spans="6:6" ht="12" customHeight="1" x14ac:dyDescent="0.2">
      <c r="F52" s="331"/>
    </row>
    <row r="53" spans="6:6" ht="12" customHeight="1" x14ac:dyDescent="0.2">
      <c r="F53" s="331"/>
    </row>
    <row r="54" spans="6:6" ht="12" customHeight="1" x14ac:dyDescent="0.2">
      <c r="F54" s="331"/>
    </row>
    <row r="55" spans="6:6" ht="12" customHeight="1" x14ac:dyDescent="0.2">
      <c r="F55" s="331"/>
    </row>
    <row r="56" spans="6:6" ht="12" customHeight="1" x14ac:dyDescent="0.2">
      <c r="F56" s="331"/>
    </row>
    <row r="57" spans="6:6" ht="12" customHeight="1" x14ac:dyDescent="0.2">
      <c r="F57" s="331"/>
    </row>
    <row r="58" spans="6:6" ht="12" customHeight="1" x14ac:dyDescent="0.2">
      <c r="F58" s="331"/>
    </row>
    <row r="59" spans="6:6" ht="12" customHeight="1" x14ac:dyDescent="0.2">
      <c r="F59" s="331"/>
    </row>
    <row r="60" spans="6:6" ht="12" customHeight="1" x14ac:dyDescent="0.2">
      <c r="F60" s="331"/>
    </row>
    <row r="61" spans="6:6" ht="12" customHeight="1" x14ac:dyDescent="0.2">
      <c r="F61" s="331"/>
    </row>
    <row r="62" spans="6:6" ht="12" customHeight="1" x14ac:dyDescent="0.2">
      <c r="F62" s="331"/>
    </row>
    <row r="63" spans="6:6" ht="12" customHeight="1" x14ac:dyDescent="0.2">
      <c r="F63" s="331"/>
    </row>
    <row r="64" spans="6:6" ht="12" customHeight="1" x14ac:dyDescent="0.2">
      <c r="F64" s="331"/>
    </row>
    <row r="65" spans="6:6" ht="12" customHeight="1" x14ac:dyDescent="0.2">
      <c r="F65" s="331"/>
    </row>
    <row r="66" spans="6:6" ht="12" customHeight="1" x14ac:dyDescent="0.2">
      <c r="F66" s="331"/>
    </row>
    <row r="67" spans="6:6" ht="12" customHeight="1" x14ac:dyDescent="0.2">
      <c r="F67" s="331"/>
    </row>
    <row r="68" spans="6:6" ht="12" customHeight="1" x14ac:dyDescent="0.2">
      <c r="F68" s="331"/>
    </row>
    <row r="69" spans="6:6" ht="12" customHeight="1" x14ac:dyDescent="0.2">
      <c r="F69" s="331"/>
    </row>
    <row r="70" spans="6:6" ht="12" customHeight="1" x14ac:dyDescent="0.2">
      <c r="F70" s="331"/>
    </row>
    <row r="71" spans="6:6" ht="12" customHeight="1" x14ac:dyDescent="0.2">
      <c r="F71" s="331"/>
    </row>
    <row r="72" spans="6:6" ht="12" customHeight="1" x14ac:dyDescent="0.2">
      <c r="F72" s="331"/>
    </row>
    <row r="73" spans="6:6" ht="12" customHeight="1" x14ac:dyDescent="0.2">
      <c r="F73" s="331"/>
    </row>
    <row r="74" spans="6:6" ht="12" customHeight="1" x14ac:dyDescent="0.2">
      <c r="F74" s="331"/>
    </row>
    <row r="75" spans="6:6" ht="12" customHeight="1" x14ac:dyDescent="0.2">
      <c r="F75" s="331"/>
    </row>
    <row r="76" spans="6:6" ht="12" customHeight="1" x14ac:dyDescent="0.2">
      <c r="F76" s="331"/>
    </row>
    <row r="77" spans="6:6" ht="12" customHeight="1" x14ac:dyDescent="0.2">
      <c r="F77" s="331"/>
    </row>
    <row r="78" spans="6:6" ht="12" customHeight="1" x14ac:dyDescent="0.2">
      <c r="F78" s="331"/>
    </row>
    <row r="79" spans="6:6" ht="12" customHeight="1" x14ac:dyDescent="0.2">
      <c r="F79" s="331"/>
    </row>
    <row r="80" spans="6:6" ht="12" customHeight="1" x14ac:dyDescent="0.2">
      <c r="F80" s="331"/>
    </row>
    <row r="81" spans="6:6" ht="12" customHeight="1" x14ac:dyDescent="0.2">
      <c r="F81" s="331"/>
    </row>
    <row r="82" spans="6:6" ht="12" customHeight="1" x14ac:dyDescent="0.2">
      <c r="F82" s="331"/>
    </row>
    <row r="83" spans="6:6" ht="12" customHeight="1" x14ac:dyDescent="0.2">
      <c r="F83" s="331"/>
    </row>
    <row r="84" spans="6:6" ht="12" customHeight="1" x14ac:dyDescent="0.2">
      <c r="F84" s="331"/>
    </row>
    <row r="85" spans="6:6" ht="12" customHeight="1" x14ac:dyDescent="0.2">
      <c r="F85" s="331"/>
    </row>
    <row r="86" spans="6:6" ht="12" customHeight="1" x14ac:dyDescent="0.2">
      <c r="F86" s="331"/>
    </row>
    <row r="87" spans="6:6" ht="12" customHeight="1" x14ac:dyDescent="0.2">
      <c r="F87" s="331"/>
    </row>
    <row r="88" spans="6:6" ht="12" customHeight="1" x14ac:dyDescent="0.2">
      <c r="F88" s="331"/>
    </row>
    <row r="89" spans="6:6" ht="12" customHeight="1" x14ac:dyDescent="0.2">
      <c r="F89" s="331"/>
    </row>
    <row r="90" spans="6:6" ht="12" customHeight="1" x14ac:dyDescent="0.2">
      <c r="F90" s="331"/>
    </row>
    <row r="91" spans="6:6" ht="12" customHeight="1" x14ac:dyDescent="0.2">
      <c r="F91" s="331"/>
    </row>
    <row r="92" spans="6:6" ht="12" customHeight="1" x14ac:dyDescent="0.2">
      <c r="F92" s="331"/>
    </row>
    <row r="93" spans="6:6" ht="12" customHeight="1" x14ac:dyDescent="0.2">
      <c r="F93" s="331"/>
    </row>
    <row r="94" spans="6:6" ht="12" customHeight="1" x14ac:dyDescent="0.2">
      <c r="F94" s="331"/>
    </row>
    <row r="95" spans="6:6" ht="12" customHeight="1" x14ac:dyDescent="0.2">
      <c r="F95" s="331"/>
    </row>
    <row r="96" spans="6:6" ht="12" customHeight="1" x14ac:dyDescent="0.2">
      <c r="F96" s="331"/>
    </row>
    <row r="97" spans="6:6" ht="12" customHeight="1" x14ac:dyDescent="0.2">
      <c r="F97" s="331"/>
    </row>
    <row r="98" spans="6:6" ht="12" customHeight="1" x14ac:dyDescent="0.2">
      <c r="F98" s="331"/>
    </row>
    <row r="99" spans="6:6" ht="12" customHeight="1" x14ac:dyDescent="0.2">
      <c r="F99" s="331"/>
    </row>
    <row r="100" spans="6:6" ht="12" customHeight="1" x14ac:dyDescent="0.2">
      <c r="F100" s="331"/>
    </row>
    <row r="101" spans="6:6" ht="12" customHeight="1" x14ac:dyDescent="0.2">
      <c r="F101" s="331"/>
    </row>
    <row r="102" spans="6:6" ht="12" customHeight="1" x14ac:dyDescent="0.2">
      <c r="F102" s="331"/>
    </row>
    <row r="103" spans="6:6" ht="12" customHeight="1" x14ac:dyDescent="0.2">
      <c r="F103" s="331"/>
    </row>
    <row r="104" spans="6:6" ht="12" customHeight="1" x14ac:dyDescent="0.2">
      <c r="F104" s="331"/>
    </row>
    <row r="105" spans="6:6" ht="12" customHeight="1" x14ac:dyDescent="0.2">
      <c r="F105" s="331"/>
    </row>
    <row r="106" spans="6:6" ht="12" customHeight="1" x14ac:dyDescent="0.2">
      <c r="F106" s="331"/>
    </row>
    <row r="107" spans="6:6" ht="12" customHeight="1" x14ac:dyDescent="0.2">
      <c r="F107" s="331"/>
    </row>
    <row r="108" spans="6:6" ht="12" customHeight="1" x14ac:dyDescent="0.2">
      <c r="F108" s="331"/>
    </row>
    <row r="109" spans="6:6" ht="12" customHeight="1" x14ac:dyDescent="0.2">
      <c r="F109" s="331"/>
    </row>
    <row r="110" spans="6:6" ht="12" customHeight="1" x14ac:dyDescent="0.2">
      <c r="F110" s="331"/>
    </row>
    <row r="111" spans="6:6" ht="12" customHeight="1" x14ac:dyDescent="0.2">
      <c r="F111" s="331"/>
    </row>
    <row r="112" spans="6:6" ht="12" customHeight="1" x14ac:dyDescent="0.2">
      <c r="F112" s="331"/>
    </row>
    <row r="113" spans="6:6" ht="12" customHeight="1" x14ac:dyDescent="0.2">
      <c r="F113" s="331"/>
    </row>
    <row r="114" spans="6:6" ht="12" customHeight="1" x14ac:dyDescent="0.2">
      <c r="F114" s="331"/>
    </row>
    <row r="115" spans="6:6" ht="12" customHeight="1" x14ac:dyDescent="0.2">
      <c r="F115" s="331"/>
    </row>
    <row r="116" spans="6:6" ht="12" customHeight="1" x14ac:dyDescent="0.2">
      <c r="F116" s="331"/>
    </row>
    <row r="117" spans="6:6" ht="12" customHeight="1" x14ac:dyDescent="0.2">
      <c r="F117" s="331"/>
    </row>
    <row r="118" spans="6:6" ht="12" customHeight="1" x14ac:dyDescent="0.2">
      <c r="F118" s="331"/>
    </row>
    <row r="119" spans="6:6" ht="12" customHeight="1" x14ac:dyDescent="0.2">
      <c r="F119" s="331"/>
    </row>
    <row r="120" spans="6:6" ht="12" customHeight="1" x14ac:dyDescent="0.2">
      <c r="F120" s="331"/>
    </row>
    <row r="121" spans="6:6" ht="12" customHeight="1" x14ac:dyDescent="0.2">
      <c r="F121" s="331"/>
    </row>
    <row r="122" spans="6:6" ht="12" customHeight="1" x14ac:dyDescent="0.2">
      <c r="F122" s="331"/>
    </row>
    <row r="123" spans="6:6" ht="12" customHeight="1" x14ac:dyDescent="0.2">
      <c r="F123" s="331"/>
    </row>
    <row r="124" spans="6:6" ht="12" customHeight="1" x14ac:dyDescent="0.2">
      <c r="F124" s="331"/>
    </row>
    <row r="125" spans="6:6" ht="12" customHeight="1" x14ac:dyDescent="0.2">
      <c r="F125" s="331"/>
    </row>
    <row r="126" spans="6:6" ht="12" customHeight="1" x14ac:dyDescent="0.2">
      <c r="F126" s="331"/>
    </row>
    <row r="127" spans="6:6" ht="12" customHeight="1" x14ac:dyDescent="0.2">
      <c r="F127" s="331"/>
    </row>
    <row r="128" spans="6:6" ht="12" customHeight="1" x14ac:dyDescent="0.2">
      <c r="F128" s="331"/>
    </row>
    <row r="129" spans="6:6" ht="12" customHeight="1" x14ac:dyDescent="0.2">
      <c r="F129" s="331"/>
    </row>
    <row r="130" spans="6:6" ht="12" customHeight="1" x14ac:dyDescent="0.2">
      <c r="F130" s="331"/>
    </row>
    <row r="131" spans="6:6" ht="12" customHeight="1" x14ac:dyDescent="0.2">
      <c r="F131" s="331"/>
    </row>
    <row r="132" spans="6:6" ht="12" customHeight="1" x14ac:dyDescent="0.2">
      <c r="F132" s="331"/>
    </row>
    <row r="133" spans="6:6" ht="12" customHeight="1" x14ac:dyDescent="0.2">
      <c r="F133" s="331"/>
    </row>
    <row r="134" spans="6:6" ht="12" customHeight="1" x14ac:dyDescent="0.2">
      <c r="F134" s="331"/>
    </row>
    <row r="135" spans="6:6" ht="12" customHeight="1" x14ac:dyDescent="0.2">
      <c r="F135" s="331"/>
    </row>
    <row r="136" spans="6:6" ht="12" customHeight="1" x14ac:dyDescent="0.2">
      <c r="F136" s="331"/>
    </row>
    <row r="137" spans="6:6" ht="12" customHeight="1" x14ac:dyDescent="0.2">
      <c r="F137" s="331"/>
    </row>
    <row r="138" spans="6:6" ht="12" customHeight="1" x14ac:dyDescent="0.2">
      <c r="F138" s="331"/>
    </row>
    <row r="139" spans="6:6" ht="12" customHeight="1" x14ac:dyDescent="0.2">
      <c r="F139" s="331"/>
    </row>
    <row r="140" spans="6:6" ht="12" customHeight="1" x14ac:dyDescent="0.2">
      <c r="F140" s="331"/>
    </row>
    <row r="141" spans="6:6" ht="12" customHeight="1" x14ac:dyDescent="0.2">
      <c r="F141" s="331"/>
    </row>
    <row r="142" spans="6:6" ht="12" customHeight="1" x14ac:dyDescent="0.2">
      <c r="F142" s="331"/>
    </row>
    <row r="143" spans="6:6" ht="12" customHeight="1" x14ac:dyDescent="0.2">
      <c r="F143" s="331"/>
    </row>
    <row r="144" spans="6:6" ht="12" customHeight="1" x14ac:dyDescent="0.2">
      <c r="F144" s="331"/>
    </row>
    <row r="145" spans="6:6" ht="12" customHeight="1" x14ac:dyDescent="0.2">
      <c r="F145" s="331"/>
    </row>
    <row r="146" spans="6:6" ht="12" customHeight="1" x14ac:dyDescent="0.2">
      <c r="F146" s="331"/>
    </row>
    <row r="147" spans="6:6" ht="12" customHeight="1" x14ac:dyDescent="0.2">
      <c r="F147" s="331"/>
    </row>
    <row r="148" spans="6:6" ht="12" customHeight="1" x14ac:dyDescent="0.2">
      <c r="F148" s="331"/>
    </row>
    <row r="149" spans="6:6" ht="12" customHeight="1" x14ac:dyDescent="0.2">
      <c r="F149" s="331"/>
    </row>
    <row r="150" spans="6:6" ht="12" customHeight="1" x14ac:dyDescent="0.2">
      <c r="F150" s="331"/>
    </row>
    <row r="151" spans="6:6" ht="12" customHeight="1" x14ac:dyDescent="0.2">
      <c r="F151" s="331"/>
    </row>
    <row r="152" spans="6:6" ht="12" customHeight="1" x14ac:dyDescent="0.2">
      <c r="F152" s="331"/>
    </row>
    <row r="153" spans="6:6" ht="12" customHeight="1" x14ac:dyDescent="0.2">
      <c r="F153" s="331"/>
    </row>
    <row r="154" spans="6:6" ht="12" customHeight="1" x14ac:dyDescent="0.2">
      <c r="F154" s="331"/>
    </row>
    <row r="155" spans="6:6" ht="12" customHeight="1" x14ac:dyDescent="0.2">
      <c r="F155" s="331"/>
    </row>
    <row r="156" spans="6:6" ht="12" customHeight="1" x14ac:dyDescent="0.2">
      <c r="F156" s="331"/>
    </row>
    <row r="157" spans="6:6" ht="12" customHeight="1" x14ac:dyDescent="0.2">
      <c r="F157" s="331"/>
    </row>
    <row r="158" spans="6:6" ht="12" customHeight="1" x14ac:dyDescent="0.2">
      <c r="F158" s="331"/>
    </row>
    <row r="159" spans="6:6" ht="12" customHeight="1" x14ac:dyDescent="0.2">
      <c r="F159" s="331"/>
    </row>
    <row r="160" spans="6:6" ht="12" customHeight="1" x14ac:dyDescent="0.2">
      <c r="F160" s="331"/>
    </row>
    <row r="161" spans="6:6" ht="12" customHeight="1" x14ac:dyDescent="0.2">
      <c r="F161" s="331"/>
    </row>
    <row r="162" spans="6:6" ht="12" customHeight="1" x14ac:dyDescent="0.2">
      <c r="F162" s="331"/>
    </row>
    <row r="163" spans="6:6" ht="12" customHeight="1" x14ac:dyDescent="0.2">
      <c r="F163" s="331"/>
    </row>
    <row r="164" spans="6:6" ht="12" customHeight="1" x14ac:dyDescent="0.2">
      <c r="F164" s="331"/>
    </row>
    <row r="165" spans="6:6" ht="12" customHeight="1" x14ac:dyDescent="0.2">
      <c r="F165" s="331"/>
    </row>
    <row r="166" spans="6:6" ht="12" customHeight="1" x14ac:dyDescent="0.2">
      <c r="F166" s="331"/>
    </row>
    <row r="167" spans="6:6" ht="12" customHeight="1" x14ac:dyDescent="0.2">
      <c r="F167" s="331"/>
    </row>
    <row r="168" spans="6:6" ht="12" customHeight="1" x14ac:dyDescent="0.2">
      <c r="F168" s="331"/>
    </row>
    <row r="169" spans="6:6" ht="12" customHeight="1" x14ac:dyDescent="0.2">
      <c r="F169" s="331"/>
    </row>
    <row r="170" spans="6:6" ht="12" customHeight="1" x14ac:dyDescent="0.2">
      <c r="F170" s="331"/>
    </row>
    <row r="171" spans="6:6" ht="12" customHeight="1" x14ac:dyDescent="0.2">
      <c r="F171" s="331"/>
    </row>
    <row r="172" spans="6:6" ht="12" customHeight="1" x14ac:dyDescent="0.2">
      <c r="F172" s="331"/>
    </row>
    <row r="173" spans="6:6" ht="12" customHeight="1" x14ac:dyDescent="0.2">
      <c r="F173" s="331"/>
    </row>
    <row r="174" spans="6:6" ht="12" customHeight="1" x14ac:dyDescent="0.2">
      <c r="F174" s="331"/>
    </row>
    <row r="175" spans="6:6" ht="12" customHeight="1" x14ac:dyDescent="0.2">
      <c r="F175" s="331"/>
    </row>
    <row r="176" spans="6:6" ht="12" customHeight="1" x14ac:dyDescent="0.2">
      <c r="F176" s="331"/>
    </row>
    <row r="177" spans="6:6" ht="12" customHeight="1" x14ac:dyDescent="0.2">
      <c r="F177" s="331"/>
    </row>
    <row r="178" spans="6:6" ht="12" customHeight="1" x14ac:dyDescent="0.2">
      <c r="F178" s="331"/>
    </row>
    <row r="179" spans="6:6" ht="12" customHeight="1" x14ac:dyDescent="0.2">
      <c r="F179" s="331"/>
    </row>
    <row r="180" spans="6:6" ht="12" customHeight="1" x14ac:dyDescent="0.2">
      <c r="F180" s="331"/>
    </row>
    <row r="181" spans="6:6" ht="12" customHeight="1" x14ac:dyDescent="0.2">
      <c r="F181" s="331"/>
    </row>
    <row r="182" spans="6:6" ht="12" customHeight="1" x14ac:dyDescent="0.2">
      <c r="F182" s="331"/>
    </row>
    <row r="183" spans="6:6" ht="12" customHeight="1" x14ac:dyDescent="0.2">
      <c r="F183" s="331"/>
    </row>
    <row r="184" spans="6:6" ht="12" customHeight="1" x14ac:dyDescent="0.2">
      <c r="F184" s="331"/>
    </row>
    <row r="185" spans="6:6" ht="12" customHeight="1" x14ac:dyDescent="0.2">
      <c r="F185" s="331"/>
    </row>
    <row r="186" spans="6:6" ht="12" customHeight="1" x14ac:dyDescent="0.2">
      <c r="F186" s="331"/>
    </row>
    <row r="187" spans="6:6" ht="12" customHeight="1" x14ac:dyDescent="0.2">
      <c r="F187" s="331"/>
    </row>
    <row r="188" spans="6:6" ht="12" customHeight="1" x14ac:dyDescent="0.2">
      <c r="F188" s="331"/>
    </row>
    <row r="189" spans="6:6" ht="12" customHeight="1" x14ac:dyDescent="0.2">
      <c r="F189" s="331"/>
    </row>
    <row r="190" spans="6:6" ht="12" customHeight="1" x14ac:dyDescent="0.2">
      <c r="F190" s="331"/>
    </row>
    <row r="191" spans="6:6" ht="12" customHeight="1" x14ac:dyDescent="0.2">
      <c r="F191" s="331"/>
    </row>
    <row r="192" spans="6:6" ht="12" customHeight="1" x14ac:dyDescent="0.2">
      <c r="F192" s="331"/>
    </row>
    <row r="193" spans="6:6" ht="12" customHeight="1" x14ac:dyDescent="0.2">
      <c r="F193" s="331"/>
    </row>
    <row r="194" spans="6:6" ht="12" customHeight="1" x14ac:dyDescent="0.2">
      <c r="F194" s="331"/>
    </row>
    <row r="195" spans="6:6" ht="12" customHeight="1" x14ac:dyDescent="0.2">
      <c r="F195" s="331"/>
    </row>
    <row r="196" spans="6:6" ht="12" customHeight="1" x14ac:dyDescent="0.2">
      <c r="F196" s="331"/>
    </row>
    <row r="197" spans="6:6" ht="12" customHeight="1" x14ac:dyDescent="0.2">
      <c r="F197" s="331"/>
    </row>
    <row r="198" spans="6:6" ht="12" customHeight="1" x14ac:dyDescent="0.2">
      <c r="F198" s="331"/>
    </row>
    <row r="199" spans="6:6" ht="12" customHeight="1" x14ac:dyDescent="0.2">
      <c r="F199" s="331"/>
    </row>
    <row r="200" spans="6:6" ht="12" customHeight="1" x14ac:dyDescent="0.2">
      <c r="F200" s="331"/>
    </row>
    <row r="201" spans="6:6" ht="12" customHeight="1" x14ac:dyDescent="0.2">
      <c r="F201" s="331"/>
    </row>
    <row r="202" spans="6:6" ht="12" customHeight="1" x14ac:dyDescent="0.2">
      <c r="F202" s="331"/>
    </row>
    <row r="203" spans="6:6" ht="12" customHeight="1" x14ac:dyDescent="0.2">
      <c r="F203" s="331"/>
    </row>
    <row r="204" spans="6:6" ht="12" customHeight="1" x14ac:dyDescent="0.2">
      <c r="F204" s="331"/>
    </row>
    <row r="205" spans="6:6" ht="12" customHeight="1" x14ac:dyDescent="0.2">
      <c r="F205" s="331"/>
    </row>
    <row r="206" spans="6:6" ht="12" customHeight="1" x14ac:dyDescent="0.2">
      <c r="F206" s="331"/>
    </row>
    <row r="207" spans="6:6" ht="12" customHeight="1" x14ac:dyDescent="0.2">
      <c r="F207" s="331"/>
    </row>
    <row r="208" spans="6:6" ht="12" customHeight="1" x14ac:dyDescent="0.2">
      <c r="F208" s="331"/>
    </row>
    <row r="209" spans="6:6" ht="12" customHeight="1" x14ac:dyDescent="0.2">
      <c r="F209" s="331"/>
    </row>
    <row r="210" spans="6:6" ht="12" customHeight="1" x14ac:dyDescent="0.2">
      <c r="F210" s="331"/>
    </row>
    <row r="211" spans="6:6" ht="12" customHeight="1" x14ac:dyDescent="0.2">
      <c r="F211" s="331"/>
    </row>
    <row r="212" spans="6:6" ht="12" customHeight="1" x14ac:dyDescent="0.2">
      <c r="F212" s="331"/>
    </row>
    <row r="213" spans="6:6" ht="12" customHeight="1" x14ac:dyDescent="0.2">
      <c r="F213" s="331"/>
    </row>
    <row r="214" spans="6:6" ht="12" customHeight="1" x14ac:dyDescent="0.2">
      <c r="F214" s="331"/>
    </row>
    <row r="215" spans="6:6" ht="12" customHeight="1" x14ac:dyDescent="0.2">
      <c r="F215" s="331"/>
    </row>
    <row r="216" spans="6:6" ht="12" customHeight="1" x14ac:dyDescent="0.2">
      <c r="F216" s="331"/>
    </row>
    <row r="217" spans="6:6" ht="12" customHeight="1" x14ac:dyDescent="0.2">
      <c r="F217" s="331"/>
    </row>
    <row r="218" spans="6:6" ht="12" customHeight="1" x14ac:dyDescent="0.2">
      <c r="F218" s="331"/>
    </row>
    <row r="219" spans="6:6" ht="12" customHeight="1" x14ac:dyDescent="0.2">
      <c r="F219" s="331"/>
    </row>
    <row r="220" spans="6:6" ht="12" customHeight="1" x14ac:dyDescent="0.2">
      <c r="F220" s="331"/>
    </row>
    <row r="221" spans="6:6" ht="12" customHeight="1" x14ac:dyDescent="0.2">
      <c r="F221" s="331"/>
    </row>
    <row r="222" spans="6:6" ht="12" customHeight="1" x14ac:dyDescent="0.2">
      <c r="F222" s="331"/>
    </row>
    <row r="223" spans="6:6" ht="12" customHeight="1" x14ac:dyDescent="0.2">
      <c r="F223" s="331"/>
    </row>
    <row r="224" spans="6:6" ht="12" customHeight="1" x14ac:dyDescent="0.2">
      <c r="F224" s="331"/>
    </row>
    <row r="225" spans="6:6" ht="12" customHeight="1" x14ac:dyDescent="0.2">
      <c r="F225" s="331"/>
    </row>
    <row r="226" spans="6:6" ht="12" customHeight="1" x14ac:dyDescent="0.2">
      <c r="F226" s="331"/>
    </row>
    <row r="227" spans="6:6" ht="12" customHeight="1" x14ac:dyDescent="0.2">
      <c r="F227" s="331"/>
    </row>
    <row r="228" spans="6:6" ht="12" customHeight="1" x14ac:dyDescent="0.2">
      <c r="F228" s="331"/>
    </row>
    <row r="229" spans="6:6" ht="12" customHeight="1" x14ac:dyDescent="0.2">
      <c r="F229" s="331"/>
    </row>
    <row r="230" spans="6:6" ht="12" customHeight="1" x14ac:dyDescent="0.2">
      <c r="F230" s="331"/>
    </row>
    <row r="231" spans="6:6" ht="12" customHeight="1" x14ac:dyDescent="0.2">
      <c r="F231" s="331"/>
    </row>
    <row r="232" spans="6:6" ht="12" customHeight="1" x14ac:dyDescent="0.2">
      <c r="F232" s="331"/>
    </row>
    <row r="233" spans="6:6" ht="12" customHeight="1" x14ac:dyDescent="0.2">
      <c r="F233" s="331"/>
    </row>
    <row r="234" spans="6:6" ht="12" customHeight="1" x14ac:dyDescent="0.2">
      <c r="F234" s="331"/>
    </row>
    <row r="235" spans="6:6" ht="12" customHeight="1" x14ac:dyDescent="0.2">
      <c r="F235" s="331"/>
    </row>
    <row r="236" spans="6:6" ht="12" customHeight="1" x14ac:dyDescent="0.2">
      <c r="F236" s="331"/>
    </row>
    <row r="237" spans="6:6" ht="12" customHeight="1" x14ac:dyDescent="0.2">
      <c r="F237" s="331"/>
    </row>
    <row r="238" spans="6:6" ht="12" customHeight="1" x14ac:dyDescent="0.2">
      <c r="F238" s="331"/>
    </row>
    <row r="239" spans="6:6" ht="12" customHeight="1" x14ac:dyDescent="0.2">
      <c r="F239" s="331"/>
    </row>
    <row r="240" spans="6:6" ht="12" customHeight="1" x14ac:dyDescent="0.2">
      <c r="F240" s="331"/>
    </row>
    <row r="241" spans="6:6" ht="12" customHeight="1" x14ac:dyDescent="0.2">
      <c r="F241" s="331"/>
    </row>
    <row r="242" spans="6:6" ht="12" customHeight="1" x14ac:dyDescent="0.2">
      <c r="F242" s="331"/>
    </row>
    <row r="243" spans="6:6" ht="12" customHeight="1" x14ac:dyDescent="0.2">
      <c r="F243" s="331"/>
    </row>
    <row r="244" spans="6:6" ht="12" customHeight="1" x14ac:dyDescent="0.2">
      <c r="F244" s="331"/>
    </row>
    <row r="245" spans="6:6" ht="12" customHeight="1" x14ac:dyDescent="0.2">
      <c r="F245" s="331"/>
    </row>
    <row r="246" spans="6:6" ht="12" customHeight="1" x14ac:dyDescent="0.2">
      <c r="F246" s="331"/>
    </row>
    <row r="247" spans="6:6" ht="12" customHeight="1" x14ac:dyDescent="0.2">
      <c r="F247" s="331"/>
    </row>
    <row r="248" spans="6:6" ht="12" customHeight="1" x14ac:dyDescent="0.2">
      <c r="F248" s="331"/>
    </row>
    <row r="249" spans="6:6" ht="12" customHeight="1" x14ac:dyDescent="0.2">
      <c r="F249" s="331"/>
    </row>
    <row r="250" spans="6:6" ht="12" customHeight="1" x14ac:dyDescent="0.2">
      <c r="F250" s="331"/>
    </row>
    <row r="251" spans="6:6" ht="12" customHeight="1" x14ac:dyDescent="0.2">
      <c r="F251" s="331"/>
    </row>
    <row r="252" spans="6:6" ht="12" customHeight="1" x14ac:dyDescent="0.2">
      <c r="F252" s="331"/>
    </row>
    <row r="253" spans="6:6" ht="12" customHeight="1" x14ac:dyDescent="0.2">
      <c r="F253" s="331"/>
    </row>
    <row r="254" spans="6:6" ht="12" customHeight="1" x14ac:dyDescent="0.2">
      <c r="F254" s="331"/>
    </row>
    <row r="255" spans="6:6" ht="12" customHeight="1" x14ac:dyDescent="0.2">
      <c r="F255" s="331"/>
    </row>
    <row r="256" spans="6:6" ht="12" customHeight="1" x14ac:dyDescent="0.2">
      <c r="F256" s="331"/>
    </row>
    <row r="257" spans="6:6" ht="12" customHeight="1" x14ac:dyDescent="0.2">
      <c r="F257" s="331"/>
    </row>
    <row r="258" spans="6:6" ht="12" customHeight="1" x14ac:dyDescent="0.2">
      <c r="F258" s="331"/>
    </row>
    <row r="259" spans="6:6" ht="12" customHeight="1" x14ac:dyDescent="0.2">
      <c r="F259" s="331"/>
    </row>
    <row r="260" spans="6:6" ht="12" customHeight="1" x14ac:dyDescent="0.2">
      <c r="F260" s="331"/>
    </row>
    <row r="261" spans="6:6" ht="12" customHeight="1" x14ac:dyDescent="0.2">
      <c r="F261" s="331"/>
    </row>
    <row r="262" spans="6:6" ht="12" customHeight="1" x14ac:dyDescent="0.2">
      <c r="F262" s="331"/>
    </row>
    <row r="263" spans="6:6" ht="12" customHeight="1" x14ac:dyDescent="0.2">
      <c r="F263" s="331"/>
    </row>
    <row r="264" spans="6:6" ht="12" customHeight="1" x14ac:dyDescent="0.2">
      <c r="F264" s="331"/>
    </row>
    <row r="265" spans="6:6" ht="12" customHeight="1" x14ac:dyDescent="0.2">
      <c r="F265" s="331"/>
    </row>
    <row r="266" spans="6:6" ht="12" customHeight="1" x14ac:dyDescent="0.2">
      <c r="F266" s="331"/>
    </row>
    <row r="267" spans="6:6" ht="12" customHeight="1" x14ac:dyDescent="0.2">
      <c r="F267" s="331"/>
    </row>
    <row r="268" spans="6:6" ht="12" customHeight="1" x14ac:dyDescent="0.2">
      <c r="F268" s="331"/>
    </row>
    <row r="269" spans="6:6" ht="12" customHeight="1" x14ac:dyDescent="0.2">
      <c r="F269" s="331"/>
    </row>
    <row r="270" spans="6:6" ht="12" customHeight="1" x14ac:dyDescent="0.2">
      <c r="F270" s="331"/>
    </row>
    <row r="271" spans="6:6" ht="12" customHeight="1" x14ac:dyDescent="0.2">
      <c r="F271" s="331"/>
    </row>
    <row r="272" spans="6:6" ht="12" customHeight="1" x14ac:dyDescent="0.2">
      <c r="F272" s="331"/>
    </row>
    <row r="273" spans="6:6" ht="12" customHeight="1" x14ac:dyDescent="0.2">
      <c r="F273" s="331"/>
    </row>
    <row r="274" spans="6:6" ht="12" customHeight="1" x14ac:dyDescent="0.2">
      <c r="F274" s="331"/>
    </row>
    <row r="275" spans="6:6" ht="12" customHeight="1" x14ac:dyDescent="0.2">
      <c r="F275" s="331"/>
    </row>
    <row r="276" spans="6:6" ht="12" customHeight="1" x14ac:dyDescent="0.2">
      <c r="F276" s="331"/>
    </row>
    <row r="277" spans="6:6" ht="12" customHeight="1" x14ac:dyDescent="0.2">
      <c r="F277" s="331"/>
    </row>
    <row r="278" spans="6:6" ht="12" customHeight="1" x14ac:dyDescent="0.2">
      <c r="F278" s="331"/>
    </row>
    <row r="279" spans="6:6" ht="12" customHeight="1" x14ac:dyDescent="0.2">
      <c r="F279" s="331"/>
    </row>
    <row r="280" spans="6:6" ht="12" customHeight="1" x14ac:dyDescent="0.2">
      <c r="F280" s="331"/>
    </row>
    <row r="281" spans="6:6" ht="12" customHeight="1" x14ac:dyDescent="0.2">
      <c r="F281" s="331"/>
    </row>
    <row r="282" spans="6:6" ht="12" customHeight="1" x14ac:dyDescent="0.2">
      <c r="F282" s="331"/>
    </row>
    <row r="283" spans="6:6" ht="12" customHeight="1" x14ac:dyDescent="0.2">
      <c r="F283" s="331"/>
    </row>
    <row r="284" spans="6:6" ht="12" customHeight="1" x14ac:dyDescent="0.2">
      <c r="F284" s="331"/>
    </row>
    <row r="285" spans="6:6" ht="12" customHeight="1" x14ac:dyDescent="0.2">
      <c r="F285" s="331"/>
    </row>
    <row r="286" spans="6:6" ht="12" customHeight="1" x14ac:dyDescent="0.2">
      <c r="F286" s="331"/>
    </row>
    <row r="287" spans="6:6" ht="12" customHeight="1" x14ac:dyDescent="0.2">
      <c r="F287" s="331"/>
    </row>
    <row r="288" spans="6:6" ht="12" customHeight="1" x14ac:dyDescent="0.2">
      <c r="F288" s="331"/>
    </row>
    <row r="289" spans="6:6" ht="12" customHeight="1" x14ac:dyDescent="0.2">
      <c r="F289" s="331"/>
    </row>
    <row r="290" spans="6:6" ht="12" customHeight="1" x14ac:dyDescent="0.2">
      <c r="F290" s="331"/>
    </row>
    <row r="291" spans="6:6" ht="12" customHeight="1" x14ac:dyDescent="0.2">
      <c r="F291" s="331"/>
    </row>
    <row r="292" spans="6:6" ht="12" customHeight="1" x14ac:dyDescent="0.2">
      <c r="F292" s="331"/>
    </row>
    <row r="293" spans="6:6" ht="12" customHeight="1" x14ac:dyDescent="0.2">
      <c r="F293" s="331"/>
    </row>
    <row r="294" spans="6:6" ht="12" customHeight="1" x14ac:dyDescent="0.2">
      <c r="F294" s="331"/>
    </row>
    <row r="295" spans="6:6" ht="12" customHeight="1" x14ac:dyDescent="0.2">
      <c r="F295" s="331"/>
    </row>
    <row r="296" spans="6:6" ht="12" customHeight="1" x14ac:dyDescent="0.2">
      <c r="F296" s="331"/>
    </row>
    <row r="297" spans="6:6" ht="12" customHeight="1" x14ac:dyDescent="0.2">
      <c r="F297" s="331"/>
    </row>
    <row r="298" spans="6:6" ht="12" customHeight="1" x14ac:dyDescent="0.2">
      <c r="F298" s="331"/>
    </row>
    <row r="299" spans="6:6" ht="12" customHeight="1" x14ac:dyDescent="0.2">
      <c r="F299" s="331"/>
    </row>
    <row r="300" spans="6:6" ht="12" customHeight="1" x14ac:dyDescent="0.2">
      <c r="F300" s="331"/>
    </row>
    <row r="301" spans="6:6" ht="12" customHeight="1" x14ac:dyDescent="0.2">
      <c r="F301" s="331"/>
    </row>
    <row r="302" spans="6:6" ht="12" customHeight="1" x14ac:dyDescent="0.2">
      <c r="F302" s="331"/>
    </row>
    <row r="303" spans="6:6" ht="12" customHeight="1" x14ac:dyDescent="0.2">
      <c r="F303" s="331"/>
    </row>
    <row r="304" spans="6:6" ht="12" customHeight="1" x14ac:dyDescent="0.2">
      <c r="F304" s="331"/>
    </row>
    <row r="305" spans="6:6" ht="12" customHeight="1" x14ac:dyDescent="0.2">
      <c r="F305" s="331"/>
    </row>
    <row r="306" spans="6:6" ht="12" customHeight="1" x14ac:dyDescent="0.2">
      <c r="F306" s="331"/>
    </row>
    <row r="307" spans="6:6" ht="12" customHeight="1" x14ac:dyDescent="0.2">
      <c r="F307" s="331"/>
    </row>
    <row r="308" spans="6:6" ht="12" customHeight="1" x14ac:dyDescent="0.2">
      <c r="F308" s="331"/>
    </row>
    <row r="309" spans="6:6" ht="12" customHeight="1" x14ac:dyDescent="0.2">
      <c r="F309" s="331"/>
    </row>
    <row r="310" spans="6:6" ht="12" customHeight="1" x14ac:dyDescent="0.2">
      <c r="F310" s="331"/>
    </row>
    <row r="311" spans="6:6" ht="12" customHeight="1" x14ac:dyDescent="0.2">
      <c r="F311" s="331"/>
    </row>
    <row r="312" spans="6:6" ht="12" customHeight="1" x14ac:dyDescent="0.2">
      <c r="F312" s="331"/>
    </row>
    <row r="313" spans="6:6" ht="12" customHeight="1" x14ac:dyDescent="0.2">
      <c r="F313" s="331"/>
    </row>
    <row r="314" spans="6:6" ht="12" customHeight="1" x14ac:dyDescent="0.2">
      <c r="F314" s="331"/>
    </row>
    <row r="315" spans="6:6" ht="12" customHeight="1" x14ac:dyDescent="0.2">
      <c r="F315" s="331"/>
    </row>
    <row r="316" spans="6:6" ht="12" customHeight="1" x14ac:dyDescent="0.2">
      <c r="F316" s="331"/>
    </row>
    <row r="317" spans="6:6" ht="12" customHeight="1" x14ac:dyDescent="0.2">
      <c r="F317" s="331"/>
    </row>
    <row r="318" spans="6:6" ht="12" customHeight="1" x14ac:dyDescent="0.2">
      <c r="F318" s="331"/>
    </row>
    <row r="319" spans="6:6" ht="12" customHeight="1" x14ac:dyDescent="0.2">
      <c r="F319" s="331"/>
    </row>
    <row r="320" spans="6:6" ht="12" customHeight="1" x14ac:dyDescent="0.2">
      <c r="F320" s="331"/>
    </row>
    <row r="321" spans="6:6" ht="12" customHeight="1" x14ac:dyDescent="0.2">
      <c r="F321" s="331"/>
    </row>
    <row r="322" spans="6:6" ht="12" customHeight="1" x14ac:dyDescent="0.2">
      <c r="F322" s="331"/>
    </row>
    <row r="323" spans="6:6" ht="12" customHeight="1" x14ac:dyDescent="0.2">
      <c r="F323" s="331"/>
    </row>
    <row r="324" spans="6:6" ht="12" customHeight="1" x14ac:dyDescent="0.2">
      <c r="F324" s="331"/>
    </row>
    <row r="325" spans="6:6" ht="12" customHeight="1" x14ac:dyDescent="0.2">
      <c r="F325" s="331"/>
    </row>
    <row r="326" spans="6:6" ht="12" customHeight="1" x14ac:dyDescent="0.2">
      <c r="F326" s="331"/>
    </row>
    <row r="327" spans="6:6" ht="12" customHeight="1" x14ac:dyDescent="0.2">
      <c r="F327" s="331"/>
    </row>
    <row r="328" spans="6:6" ht="12" customHeight="1" x14ac:dyDescent="0.2">
      <c r="F328" s="331"/>
    </row>
    <row r="329" spans="6:6" ht="12" customHeight="1" x14ac:dyDescent="0.2">
      <c r="F329" s="331"/>
    </row>
    <row r="330" spans="6:6" ht="12" customHeight="1" x14ac:dyDescent="0.2">
      <c r="F330" s="331"/>
    </row>
    <row r="331" spans="6:6" ht="12" customHeight="1" x14ac:dyDescent="0.2">
      <c r="F331" s="331"/>
    </row>
    <row r="332" spans="6:6" ht="12" customHeight="1" x14ac:dyDescent="0.2">
      <c r="F332" s="331"/>
    </row>
    <row r="333" spans="6:6" ht="12" customHeight="1" x14ac:dyDescent="0.2">
      <c r="F333" s="331"/>
    </row>
    <row r="334" spans="6:6" ht="12" customHeight="1" x14ac:dyDescent="0.2">
      <c r="F334" s="331"/>
    </row>
    <row r="335" spans="6:6" ht="12" customHeight="1" x14ac:dyDescent="0.2">
      <c r="F335" s="331"/>
    </row>
    <row r="336" spans="6:6" ht="12" customHeight="1" x14ac:dyDescent="0.2">
      <c r="F336" s="331"/>
    </row>
    <row r="337" spans="6:6" ht="12" customHeight="1" x14ac:dyDescent="0.2">
      <c r="F337" s="331"/>
    </row>
    <row r="338" spans="6:6" ht="12" customHeight="1" x14ac:dyDescent="0.2">
      <c r="F338" s="331"/>
    </row>
    <row r="339" spans="6:6" ht="12" customHeight="1" x14ac:dyDescent="0.2">
      <c r="F339" s="331"/>
    </row>
    <row r="340" spans="6:6" ht="12" customHeight="1" x14ac:dyDescent="0.2">
      <c r="F340" s="331"/>
    </row>
    <row r="341" spans="6:6" ht="12" customHeight="1" x14ac:dyDescent="0.2">
      <c r="F341" s="331"/>
    </row>
    <row r="342" spans="6:6" ht="12" customHeight="1" x14ac:dyDescent="0.2">
      <c r="F342" s="331"/>
    </row>
    <row r="343" spans="6:6" ht="12" customHeight="1" x14ac:dyDescent="0.2">
      <c r="F343" s="331"/>
    </row>
    <row r="344" spans="6:6" ht="12" customHeight="1" x14ac:dyDescent="0.2">
      <c r="F344" s="331"/>
    </row>
    <row r="345" spans="6:6" ht="12" customHeight="1" x14ac:dyDescent="0.2">
      <c r="F345" s="331"/>
    </row>
    <row r="346" spans="6:6" ht="12" customHeight="1" x14ac:dyDescent="0.2">
      <c r="F346" s="331"/>
    </row>
    <row r="347" spans="6:6" ht="12" customHeight="1" x14ac:dyDescent="0.2">
      <c r="F347" s="331"/>
    </row>
    <row r="348" spans="6:6" ht="12" customHeight="1" x14ac:dyDescent="0.2">
      <c r="F348" s="331"/>
    </row>
    <row r="349" spans="6:6" ht="12" customHeight="1" x14ac:dyDescent="0.2">
      <c r="F349" s="331"/>
    </row>
    <row r="350" spans="6:6" ht="12" customHeight="1" x14ac:dyDescent="0.2">
      <c r="F350" s="331"/>
    </row>
    <row r="351" spans="6:6" ht="12" customHeight="1" x14ac:dyDescent="0.2">
      <c r="F351" s="331"/>
    </row>
    <row r="352" spans="6:6" ht="12" customHeight="1" x14ac:dyDescent="0.2">
      <c r="F352" s="331"/>
    </row>
    <row r="353" spans="6:6" ht="12" customHeight="1" x14ac:dyDescent="0.2">
      <c r="F353" s="331"/>
    </row>
    <row r="354" spans="6:6" ht="12" customHeight="1" x14ac:dyDescent="0.2">
      <c r="F354" s="331"/>
    </row>
    <row r="355" spans="6:6" ht="12" customHeight="1" x14ac:dyDescent="0.2">
      <c r="F355" s="331"/>
    </row>
    <row r="356" spans="6:6" ht="12" customHeight="1" x14ac:dyDescent="0.2">
      <c r="F356" s="331"/>
    </row>
    <row r="357" spans="6:6" ht="12" customHeight="1" x14ac:dyDescent="0.2">
      <c r="F357" s="331"/>
    </row>
    <row r="358" spans="6:6" ht="12" customHeight="1" x14ac:dyDescent="0.2">
      <c r="F358" s="331"/>
    </row>
    <row r="359" spans="6:6" ht="12" customHeight="1" x14ac:dyDescent="0.2">
      <c r="F359" s="331"/>
    </row>
    <row r="360" spans="6:6" ht="12" customHeight="1" x14ac:dyDescent="0.2">
      <c r="F360" s="331"/>
    </row>
    <row r="361" spans="6:6" ht="12" customHeight="1" x14ac:dyDescent="0.2">
      <c r="F361" s="331"/>
    </row>
    <row r="362" spans="6:6" ht="12" customHeight="1" x14ac:dyDescent="0.2">
      <c r="F362" s="331"/>
    </row>
    <row r="363" spans="6:6" ht="12" customHeight="1" x14ac:dyDescent="0.2">
      <c r="F363" s="331"/>
    </row>
    <row r="364" spans="6:6" ht="12" customHeight="1" x14ac:dyDescent="0.2">
      <c r="F364" s="331"/>
    </row>
    <row r="365" spans="6:6" ht="12" customHeight="1" x14ac:dyDescent="0.2">
      <c r="F365" s="331"/>
    </row>
    <row r="366" spans="6:6" ht="12" customHeight="1" x14ac:dyDescent="0.2">
      <c r="F366" s="331"/>
    </row>
    <row r="367" spans="6:6" ht="12" customHeight="1" x14ac:dyDescent="0.2">
      <c r="F367" s="331"/>
    </row>
    <row r="368" spans="6:6" ht="12" customHeight="1" x14ac:dyDescent="0.2">
      <c r="F368" s="331"/>
    </row>
    <row r="369" spans="6:6" ht="12" customHeight="1" x14ac:dyDescent="0.2">
      <c r="F369" s="331"/>
    </row>
    <row r="370" spans="6:6" ht="12" customHeight="1" x14ac:dyDescent="0.2">
      <c r="F370" s="331"/>
    </row>
    <row r="371" spans="6:6" ht="12" customHeight="1" x14ac:dyDescent="0.2">
      <c r="F371" s="331"/>
    </row>
    <row r="372" spans="6:6" ht="12" customHeight="1" x14ac:dyDescent="0.2">
      <c r="F372" s="331"/>
    </row>
    <row r="373" spans="6:6" ht="12" customHeight="1" x14ac:dyDescent="0.2">
      <c r="F373" s="331"/>
    </row>
    <row r="374" spans="6:6" ht="12" customHeight="1" x14ac:dyDescent="0.2">
      <c r="F374" s="331"/>
    </row>
    <row r="375" spans="6:6" ht="12" customHeight="1" x14ac:dyDescent="0.2">
      <c r="F375" s="331"/>
    </row>
    <row r="376" spans="6:6" ht="12" customHeight="1" x14ac:dyDescent="0.2">
      <c r="F376" s="331"/>
    </row>
    <row r="377" spans="6:6" ht="12" customHeight="1" x14ac:dyDescent="0.2">
      <c r="F377" s="331"/>
    </row>
    <row r="378" spans="6:6" ht="12" customHeight="1" x14ac:dyDescent="0.2">
      <c r="F378" s="331"/>
    </row>
    <row r="379" spans="6:6" ht="12" customHeight="1" x14ac:dyDescent="0.2">
      <c r="F379" s="331"/>
    </row>
    <row r="380" spans="6:6" ht="12" customHeight="1" x14ac:dyDescent="0.2">
      <c r="F380" s="331"/>
    </row>
    <row r="381" spans="6:6" ht="12" customHeight="1" x14ac:dyDescent="0.2">
      <c r="F381" s="331"/>
    </row>
    <row r="382" spans="6:6" ht="12" customHeight="1" x14ac:dyDescent="0.2">
      <c r="F382" s="331"/>
    </row>
    <row r="383" spans="6:6" ht="12" customHeight="1" x14ac:dyDescent="0.2">
      <c r="F383" s="331"/>
    </row>
    <row r="384" spans="6:6" ht="12" customHeight="1" x14ac:dyDescent="0.2">
      <c r="F384" s="331"/>
    </row>
    <row r="385" spans="6:6" ht="12" customHeight="1" x14ac:dyDescent="0.2">
      <c r="F385" s="331"/>
    </row>
    <row r="386" spans="6:6" ht="12" customHeight="1" x14ac:dyDescent="0.2">
      <c r="F386" s="331"/>
    </row>
    <row r="387" spans="6:6" ht="12" customHeight="1" x14ac:dyDescent="0.2">
      <c r="F387" s="331"/>
    </row>
    <row r="388" spans="6:6" ht="12" customHeight="1" x14ac:dyDescent="0.2">
      <c r="F388" s="331"/>
    </row>
    <row r="389" spans="6:6" ht="12" customHeight="1" x14ac:dyDescent="0.2">
      <c r="F389" s="331"/>
    </row>
    <row r="390" spans="6:6" ht="12" customHeight="1" x14ac:dyDescent="0.2">
      <c r="F390" s="331"/>
    </row>
    <row r="391" spans="6:6" ht="12" customHeight="1" x14ac:dyDescent="0.2">
      <c r="F391" s="331"/>
    </row>
    <row r="392" spans="6:6" ht="12" customHeight="1" x14ac:dyDescent="0.2">
      <c r="F392" s="331"/>
    </row>
    <row r="393" spans="6:6" ht="12" customHeight="1" x14ac:dyDescent="0.2">
      <c r="F393" s="331"/>
    </row>
    <row r="394" spans="6:6" ht="12" customHeight="1" x14ac:dyDescent="0.2">
      <c r="F394" s="331"/>
    </row>
    <row r="395" spans="6:6" ht="12" customHeight="1" x14ac:dyDescent="0.2">
      <c r="F395" s="331"/>
    </row>
    <row r="396" spans="6:6" ht="12" customHeight="1" x14ac:dyDescent="0.2">
      <c r="F396" s="331"/>
    </row>
    <row r="397" spans="6:6" ht="12" customHeight="1" x14ac:dyDescent="0.2">
      <c r="F397" s="331"/>
    </row>
    <row r="398" spans="6:6" ht="12" customHeight="1" x14ac:dyDescent="0.2">
      <c r="F398" s="331"/>
    </row>
    <row r="399" spans="6:6" ht="12" customHeight="1" x14ac:dyDescent="0.2">
      <c r="F399" s="331"/>
    </row>
    <row r="400" spans="6:6" ht="12" customHeight="1" x14ac:dyDescent="0.2">
      <c r="F400" s="331"/>
    </row>
    <row r="401" spans="6:6" ht="12" customHeight="1" x14ac:dyDescent="0.2">
      <c r="F401" s="331"/>
    </row>
    <row r="402" spans="6:6" ht="12" customHeight="1" x14ac:dyDescent="0.2">
      <c r="F402" s="331"/>
    </row>
    <row r="403" spans="6:6" ht="12" customHeight="1" x14ac:dyDescent="0.2">
      <c r="F403" s="331"/>
    </row>
    <row r="404" spans="6:6" ht="12" customHeight="1" x14ac:dyDescent="0.2">
      <c r="F404" s="331"/>
    </row>
    <row r="405" spans="6:6" ht="12" customHeight="1" x14ac:dyDescent="0.2">
      <c r="F405" s="331"/>
    </row>
    <row r="406" spans="6:6" ht="12" customHeight="1" x14ac:dyDescent="0.2">
      <c r="F406" s="331"/>
    </row>
    <row r="407" spans="6:6" ht="12" customHeight="1" x14ac:dyDescent="0.2">
      <c r="F407" s="331"/>
    </row>
    <row r="408" spans="6:6" ht="12" customHeight="1" x14ac:dyDescent="0.2">
      <c r="F408" s="331"/>
    </row>
    <row r="409" spans="6:6" ht="12" customHeight="1" x14ac:dyDescent="0.2">
      <c r="F409" s="331"/>
    </row>
    <row r="410" spans="6:6" ht="12" customHeight="1" x14ac:dyDescent="0.2">
      <c r="F410" s="331"/>
    </row>
    <row r="411" spans="6:6" ht="12" customHeight="1" x14ac:dyDescent="0.2">
      <c r="F411" s="331"/>
    </row>
    <row r="412" spans="6:6" ht="12" customHeight="1" x14ac:dyDescent="0.2">
      <c r="F412" s="331"/>
    </row>
    <row r="413" spans="6:6" ht="12" customHeight="1" x14ac:dyDescent="0.2">
      <c r="F413" s="331"/>
    </row>
    <row r="414" spans="6:6" ht="12" customHeight="1" x14ac:dyDescent="0.2">
      <c r="F414" s="331"/>
    </row>
    <row r="415" spans="6:6" ht="12" customHeight="1" x14ac:dyDescent="0.2">
      <c r="F415" s="331"/>
    </row>
    <row r="416" spans="6:6" ht="12" customHeight="1" x14ac:dyDescent="0.2">
      <c r="F416" s="331"/>
    </row>
    <row r="417" spans="6:6" ht="12" customHeight="1" x14ac:dyDescent="0.2">
      <c r="F417" s="331"/>
    </row>
    <row r="418" spans="6:6" ht="12" customHeight="1" x14ac:dyDescent="0.2">
      <c r="F418" s="331"/>
    </row>
    <row r="419" spans="6:6" ht="12" customHeight="1" x14ac:dyDescent="0.2">
      <c r="F419" s="331"/>
    </row>
    <row r="420" spans="6:6" ht="12" customHeight="1" x14ac:dyDescent="0.2">
      <c r="F420" s="331"/>
    </row>
    <row r="421" spans="6:6" ht="12" customHeight="1" x14ac:dyDescent="0.2">
      <c r="F421" s="331"/>
    </row>
    <row r="422" spans="6:6" ht="12" customHeight="1" x14ac:dyDescent="0.2">
      <c r="F422" s="331"/>
    </row>
    <row r="423" spans="6:6" ht="12" customHeight="1" x14ac:dyDescent="0.2">
      <c r="F423" s="331"/>
    </row>
    <row r="424" spans="6:6" ht="12" customHeight="1" x14ac:dyDescent="0.2">
      <c r="F424" s="331"/>
    </row>
    <row r="425" spans="6:6" ht="12" customHeight="1" x14ac:dyDescent="0.2">
      <c r="F425" s="331"/>
    </row>
    <row r="426" spans="6:6" ht="12" customHeight="1" x14ac:dyDescent="0.2">
      <c r="F426" s="331"/>
    </row>
    <row r="427" spans="6:6" ht="12" customHeight="1" x14ac:dyDescent="0.2">
      <c r="F427" s="331"/>
    </row>
    <row r="428" spans="6:6" ht="12" customHeight="1" x14ac:dyDescent="0.2">
      <c r="F428" s="331"/>
    </row>
    <row r="429" spans="6:6" ht="12" customHeight="1" x14ac:dyDescent="0.2">
      <c r="F429" s="331"/>
    </row>
    <row r="430" spans="6:6" ht="12" customHeight="1" x14ac:dyDescent="0.2">
      <c r="F430" s="331"/>
    </row>
    <row r="431" spans="6:6" ht="12" customHeight="1" x14ac:dyDescent="0.2">
      <c r="F431" s="331"/>
    </row>
    <row r="432" spans="6:6" ht="12" customHeight="1" x14ac:dyDescent="0.2">
      <c r="F432" s="331"/>
    </row>
    <row r="433" spans="6:6" ht="12" customHeight="1" x14ac:dyDescent="0.2">
      <c r="F433" s="331"/>
    </row>
    <row r="434" spans="6:6" ht="12" customHeight="1" x14ac:dyDescent="0.2">
      <c r="F434" s="331"/>
    </row>
    <row r="435" spans="6:6" ht="12" customHeight="1" x14ac:dyDescent="0.2">
      <c r="F435" s="331"/>
    </row>
    <row r="436" spans="6:6" ht="12" customHeight="1" x14ac:dyDescent="0.2">
      <c r="F436" s="331"/>
    </row>
    <row r="437" spans="6:6" ht="12" customHeight="1" x14ac:dyDescent="0.2">
      <c r="F437" s="331"/>
    </row>
    <row r="438" spans="6:6" ht="12" customHeight="1" x14ac:dyDescent="0.2">
      <c r="F438" s="331"/>
    </row>
    <row r="439" spans="6:6" ht="12" customHeight="1" x14ac:dyDescent="0.2">
      <c r="F439" s="331"/>
    </row>
    <row r="440" spans="6:6" ht="12" customHeight="1" x14ac:dyDescent="0.2">
      <c r="F440" s="331"/>
    </row>
    <row r="441" spans="6:6" ht="12" customHeight="1" x14ac:dyDescent="0.2">
      <c r="F441" s="331"/>
    </row>
    <row r="442" spans="6:6" ht="12" customHeight="1" x14ac:dyDescent="0.2">
      <c r="F442" s="331"/>
    </row>
    <row r="443" spans="6:6" ht="12" customHeight="1" x14ac:dyDescent="0.2">
      <c r="F443" s="331"/>
    </row>
    <row r="444" spans="6:6" ht="12" customHeight="1" x14ac:dyDescent="0.2">
      <c r="F444" s="331"/>
    </row>
    <row r="445" spans="6:6" ht="12" customHeight="1" x14ac:dyDescent="0.2">
      <c r="F445" s="331"/>
    </row>
    <row r="446" spans="6:6" ht="12" customHeight="1" x14ac:dyDescent="0.2">
      <c r="F446" s="331"/>
    </row>
    <row r="447" spans="6:6" ht="12" customHeight="1" x14ac:dyDescent="0.2">
      <c r="F447" s="331"/>
    </row>
    <row r="448" spans="6:6" ht="12" customHeight="1" x14ac:dyDescent="0.2">
      <c r="F448" s="331"/>
    </row>
    <row r="449" spans="6:6" ht="12" customHeight="1" x14ac:dyDescent="0.2">
      <c r="F449" s="331"/>
    </row>
    <row r="450" spans="6:6" ht="12" customHeight="1" x14ac:dyDescent="0.2">
      <c r="F450" s="331"/>
    </row>
    <row r="451" spans="6:6" ht="12" customHeight="1" x14ac:dyDescent="0.2">
      <c r="F451" s="331"/>
    </row>
    <row r="452" spans="6:6" ht="12" customHeight="1" x14ac:dyDescent="0.2">
      <c r="F452" s="331"/>
    </row>
    <row r="453" spans="6:6" ht="12" customHeight="1" x14ac:dyDescent="0.2">
      <c r="F453" s="331"/>
    </row>
    <row r="454" spans="6:6" ht="12" customHeight="1" x14ac:dyDescent="0.2">
      <c r="F454" s="331"/>
    </row>
    <row r="455" spans="6:6" ht="12" customHeight="1" x14ac:dyDescent="0.2">
      <c r="F455" s="331"/>
    </row>
    <row r="456" spans="6:6" ht="12" customHeight="1" x14ac:dyDescent="0.2">
      <c r="F456" s="331"/>
    </row>
    <row r="457" spans="6:6" ht="12" customHeight="1" x14ac:dyDescent="0.2">
      <c r="F457" s="331"/>
    </row>
    <row r="458" spans="6:6" ht="12" customHeight="1" x14ac:dyDescent="0.2">
      <c r="F458" s="331"/>
    </row>
    <row r="459" spans="6:6" ht="12" customHeight="1" x14ac:dyDescent="0.2">
      <c r="F459" s="331"/>
    </row>
    <row r="460" spans="6:6" ht="12" customHeight="1" x14ac:dyDescent="0.2">
      <c r="F460" s="331"/>
    </row>
    <row r="461" spans="6:6" ht="12" customHeight="1" x14ac:dyDescent="0.2">
      <c r="F461" s="331"/>
    </row>
    <row r="462" spans="6:6" ht="12" customHeight="1" x14ac:dyDescent="0.2">
      <c r="F462" s="331"/>
    </row>
    <row r="463" spans="6:6" ht="12" customHeight="1" x14ac:dyDescent="0.2">
      <c r="F463" s="331"/>
    </row>
    <row r="464" spans="6:6" ht="12" customHeight="1" x14ac:dyDescent="0.2">
      <c r="F464" s="331"/>
    </row>
    <row r="465" spans="6:6" ht="12" customHeight="1" x14ac:dyDescent="0.2">
      <c r="F465" s="331"/>
    </row>
    <row r="466" spans="6:6" ht="12" customHeight="1" x14ac:dyDescent="0.2">
      <c r="F466" s="331"/>
    </row>
    <row r="467" spans="6:6" ht="12" customHeight="1" x14ac:dyDescent="0.2">
      <c r="F467" s="331"/>
    </row>
    <row r="468" spans="6:6" ht="12" customHeight="1" x14ac:dyDescent="0.2">
      <c r="F468" s="331"/>
    </row>
    <row r="469" spans="6:6" ht="12" customHeight="1" x14ac:dyDescent="0.2">
      <c r="F469" s="331"/>
    </row>
    <row r="470" spans="6:6" ht="12" customHeight="1" x14ac:dyDescent="0.2">
      <c r="F470" s="331"/>
    </row>
    <row r="471" spans="6:6" ht="12" customHeight="1" x14ac:dyDescent="0.2">
      <c r="F471" s="331"/>
    </row>
    <row r="472" spans="6:6" ht="12" customHeight="1" x14ac:dyDescent="0.2">
      <c r="F472" s="331"/>
    </row>
    <row r="473" spans="6:6" ht="12" customHeight="1" x14ac:dyDescent="0.2">
      <c r="F473" s="331"/>
    </row>
    <row r="474" spans="6:6" ht="12" customHeight="1" x14ac:dyDescent="0.2">
      <c r="F474" s="331"/>
    </row>
    <row r="475" spans="6:6" ht="12" customHeight="1" x14ac:dyDescent="0.2">
      <c r="F475" s="331"/>
    </row>
    <row r="476" spans="6:6" ht="12" customHeight="1" x14ac:dyDescent="0.2">
      <c r="F476" s="331"/>
    </row>
    <row r="477" spans="6:6" ht="12" customHeight="1" x14ac:dyDescent="0.2">
      <c r="F477" s="331"/>
    </row>
    <row r="478" spans="6:6" ht="12" customHeight="1" x14ac:dyDescent="0.2">
      <c r="F478" s="331"/>
    </row>
    <row r="479" spans="6:6" ht="12" customHeight="1" x14ac:dyDescent="0.2">
      <c r="F479" s="331"/>
    </row>
    <row r="480" spans="6:6" ht="12" customHeight="1" x14ac:dyDescent="0.2">
      <c r="F480" s="331"/>
    </row>
    <row r="481" spans="6:6" ht="12" customHeight="1" x14ac:dyDescent="0.2">
      <c r="F481" s="331"/>
    </row>
    <row r="482" spans="6:6" ht="12" customHeight="1" x14ac:dyDescent="0.2">
      <c r="F482" s="331"/>
    </row>
    <row r="483" spans="6:6" ht="12" customHeight="1" x14ac:dyDescent="0.2">
      <c r="F483" s="331"/>
    </row>
    <row r="484" spans="6:6" ht="12" customHeight="1" x14ac:dyDescent="0.2">
      <c r="F484" s="331"/>
    </row>
    <row r="485" spans="6:6" ht="12" customHeight="1" x14ac:dyDescent="0.2">
      <c r="F485" s="331"/>
    </row>
    <row r="486" spans="6:6" ht="12" customHeight="1" x14ac:dyDescent="0.2">
      <c r="F486" s="331"/>
    </row>
    <row r="487" spans="6:6" ht="12" customHeight="1" x14ac:dyDescent="0.2">
      <c r="F487" s="331"/>
    </row>
    <row r="488" spans="6:6" ht="12" customHeight="1" x14ac:dyDescent="0.2">
      <c r="F488" s="331"/>
    </row>
    <row r="489" spans="6:6" ht="12" customHeight="1" x14ac:dyDescent="0.2">
      <c r="F489" s="331"/>
    </row>
    <row r="490" spans="6:6" ht="12" customHeight="1" x14ac:dyDescent="0.2">
      <c r="F490" s="331"/>
    </row>
    <row r="491" spans="6:6" ht="12" customHeight="1" x14ac:dyDescent="0.2">
      <c r="F491" s="331"/>
    </row>
    <row r="492" spans="6:6" ht="12" customHeight="1" x14ac:dyDescent="0.2">
      <c r="F492" s="331"/>
    </row>
    <row r="493" spans="6:6" ht="12" customHeight="1" x14ac:dyDescent="0.2">
      <c r="F493" s="331"/>
    </row>
    <row r="494" spans="6:6" ht="12" customHeight="1" x14ac:dyDescent="0.2">
      <c r="F494" s="331"/>
    </row>
    <row r="495" spans="6:6" ht="12" customHeight="1" x14ac:dyDescent="0.2">
      <c r="F495" s="331"/>
    </row>
    <row r="496" spans="6:6" ht="12" customHeight="1" x14ac:dyDescent="0.2">
      <c r="F496" s="331"/>
    </row>
    <row r="497" spans="6:6" ht="12" customHeight="1" x14ac:dyDescent="0.2">
      <c r="F497" s="331"/>
    </row>
    <row r="498" spans="6:6" ht="12" customHeight="1" x14ac:dyDescent="0.2">
      <c r="F498" s="331"/>
    </row>
    <row r="499" spans="6:6" ht="12" customHeight="1" x14ac:dyDescent="0.2">
      <c r="F499" s="331"/>
    </row>
    <row r="500" spans="6:6" ht="12" customHeight="1" x14ac:dyDescent="0.2">
      <c r="F500" s="331"/>
    </row>
    <row r="501" spans="6:6" ht="12" customHeight="1" x14ac:dyDescent="0.2">
      <c r="F501" s="331"/>
    </row>
    <row r="502" spans="6:6" ht="12" customHeight="1" x14ac:dyDescent="0.2">
      <c r="F502" s="331"/>
    </row>
    <row r="503" spans="6:6" ht="12" customHeight="1" x14ac:dyDescent="0.2">
      <c r="F503" s="331"/>
    </row>
    <row r="504" spans="6:6" ht="12" customHeight="1" x14ac:dyDescent="0.2">
      <c r="F504" s="331"/>
    </row>
    <row r="505" spans="6:6" ht="12" customHeight="1" x14ac:dyDescent="0.2">
      <c r="F505" s="331"/>
    </row>
    <row r="506" spans="6:6" ht="12" customHeight="1" x14ac:dyDescent="0.2">
      <c r="F506" s="331"/>
    </row>
    <row r="507" spans="6:6" ht="12" customHeight="1" x14ac:dyDescent="0.2">
      <c r="F507" s="331"/>
    </row>
    <row r="508" spans="6:6" ht="12" customHeight="1" x14ac:dyDescent="0.2">
      <c r="F508" s="331"/>
    </row>
    <row r="509" spans="6:6" ht="12" customHeight="1" x14ac:dyDescent="0.2">
      <c r="F509" s="331"/>
    </row>
    <row r="510" spans="6:6" ht="12" customHeight="1" x14ac:dyDescent="0.2">
      <c r="F510" s="331"/>
    </row>
    <row r="511" spans="6:6" ht="12" customHeight="1" x14ac:dyDescent="0.2">
      <c r="F511" s="331"/>
    </row>
    <row r="512" spans="6:6" ht="12" customHeight="1" x14ac:dyDescent="0.2">
      <c r="F512" s="331"/>
    </row>
    <row r="513" spans="6:6" ht="12" customHeight="1" x14ac:dyDescent="0.2">
      <c r="F513" s="331"/>
    </row>
    <row r="514" spans="6:6" ht="12" customHeight="1" x14ac:dyDescent="0.2">
      <c r="F514" s="331"/>
    </row>
    <row r="515" spans="6:6" ht="12" customHeight="1" x14ac:dyDescent="0.2">
      <c r="F515" s="331"/>
    </row>
    <row r="516" spans="6:6" ht="12" customHeight="1" x14ac:dyDescent="0.2">
      <c r="F516" s="331"/>
    </row>
    <row r="517" spans="6:6" ht="12" customHeight="1" x14ac:dyDescent="0.2">
      <c r="F517" s="331"/>
    </row>
    <row r="518" spans="6:6" ht="12" customHeight="1" x14ac:dyDescent="0.2">
      <c r="F518" s="331"/>
    </row>
    <row r="519" spans="6:6" ht="12" customHeight="1" x14ac:dyDescent="0.2">
      <c r="F519" s="331"/>
    </row>
    <row r="520" spans="6:6" ht="12" customHeight="1" x14ac:dyDescent="0.2">
      <c r="F520" s="331"/>
    </row>
    <row r="521" spans="6:6" ht="12" customHeight="1" x14ac:dyDescent="0.2">
      <c r="F521" s="331"/>
    </row>
    <row r="522" spans="6:6" ht="12" customHeight="1" x14ac:dyDescent="0.2">
      <c r="F522" s="331"/>
    </row>
    <row r="523" spans="6:6" ht="12" customHeight="1" x14ac:dyDescent="0.2">
      <c r="F523" s="331"/>
    </row>
    <row r="524" spans="6:6" ht="12" customHeight="1" x14ac:dyDescent="0.2">
      <c r="F524" s="331"/>
    </row>
    <row r="525" spans="6:6" ht="12" customHeight="1" x14ac:dyDescent="0.2">
      <c r="F525" s="331"/>
    </row>
    <row r="526" spans="6:6" ht="12" customHeight="1" x14ac:dyDescent="0.2">
      <c r="F526" s="331"/>
    </row>
    <row r="527" spans="6:6" ht="12" customHeight="1" x14ac:dyDescent="0.2">
      <c r="F527" s="331"/>
    </row>
    <row r="528" spans="6:6" ht="12" customHeight="1" x14ac:dyDescent="0.2">
      <c r="F528" s="331"/>
    </row>
    <row r="529" spans="6:6" ht="12" customHeight="1" x14ac:dyDescent="0.2">
      <c r="F529" s="331"/>
    </row>
    <row r="530" spans="6:6" ht="12" customHeight="1" x14ac:dyDescent="0.2">
      <c r="F530" s="331"/>
    </row>
    <row r="531" spans="6:6" ht="12" customHeight="1" x14ac:dyDescent="0.2">
      <c r="F531" s="331"/>
    </row>
    <row r="532" spans="6:6" ht="12" customHeight="1" x14ac:dyDescent="0.2">
      <c r="F532" s="331"/>
    </row>
    <row r="533" spans="6:6" ht="12" customHeight="1" x14ac:dyDescent="0.2">
      <c r="F533" s="331"/>
    </row>
    <row r="534" spans="6:6" ht="12" customHeight="1" x14ac:dyDescent="0.2">
      <c r="F534" s="331"/>
    </row>
    <row r="535" spans="6:6" ht="12" customHeight="1" x14ac:dyDescent="0.2">
      <c r="F535" s="331"/>
    </row>
    <row r="536" spans="6:6" ht="12" customHeight="1" x14ac:dyDescent="0.2">
      <c r="F536" s="331"/>
    </row>
    <row r="537" spans="6:6" ht="12" customHeight="1" x14ac:dyDescent="0.2">
      <c r="F537" s="331"/>
    </row>
    <row r="538" spans="6:6" ht="12" customHeight="1" x14ac:dyDescent="0.2">
      <c r="F538" s="331"/>
    </row>
    <row r="539" spans="6:6" ht="12" customHeight="1" x14ac:dyDescent="0.2">
      <c r="F539" s="331"/>
    </row>
    <row r="540" spans="6:6" ht="12" customHeight="1" x14ac:dyDescent="0.2">
      <c r="F540" s="331"/>
    </row>
    <row r="541" spans="6:6" ht="12" customHeight="1" x14ac:dyDescent="0.2">
      <c r="F541" s="331"/>
    </row>
    <row r="542" spans="6:6" ht="12" customHeight="1" x14ac:dyDescent="0.2">
      <c r="F542" s="331"/>
    </row>
    <row r="543" spans="6:6" ht="12" customHeight="1" x14ac:dyDescent="0.2">
      <c r="F543" s="331"/>
    </row>
    <row r="544" spans="6:6" ht="12" customHeight="1" x14ac:dyDescent="0.2">
      <c r="F544" s="331"/>
    </row>
    <row r="545" spans="6:6" ht="12" customHeight="1" x14ac:dyDescent="0.2">
      <c r="F545" s="331"/>
    </row>
    <row r="546" spans="6:6" ht="12" customHeight="1" x14ac:dyDescent="0.2">
      <c r="F546" s="331"/>
    </row>
    <row r="547" spans="6:6" ht="12" customHeight="1" x14ac:dyDescent="0.2">
      <c r="F547" s="331"/>
    </row>
    <row r="548" spans="6:6" ht="12" customHeight="1" x14ac:dyDescent="0.2">
      <c r="F548" s="331"/>
    </row>
    <row r="549" spans="6:6" ht="12" customHeight="1" x14ac:dyDescent="0.2">
      <c r="F549" s="331"/>
    </row>
    <row r="550" spans="6:6" ht="12" customHeight="1" x14ac:dyDescent="0.2">
      <c r="F550" s="331"/>
    </row>
    <row r="551" spans="6:6" ht="12" customHeight="1" x14ac:dyDescent="0.2">
      <c r="F551" s="331"/>
    </row>
    <row r="552" spans="6:6" ht="12" customHeight="1" x14ac:dyDescent="0.2">
      <c r="F552" s="331"/>
    </row>
    <row r="553" spans="6:6" ht="12" customHeight="1" x14ac:dyDescent="0.2">
      <c r="F553" s="331"/>
    </row>
    <row r="554" spans="6:6" ht="12" customHeight="1" x14ac:dyDescent="0.2">
      <c r="F554" s="331"/>
    </row>
    <row r="555" spans="6:6" ht="12" customHeight="1" x14ac:dyDescent="0.2">
      <c r="F555" s="331"/>
    </row>
    <row r="556" spans="6:6" ht="12" customHeight="1" x14ac:dyDescent="0.2">
      <c r="F556" s="331"/>
    </row>
    <row r="557" spans="6:6" ht="12" customHeight="1" x14ac:dyDescent="0.2">
      <c r="F557" s="331"/>
    </row>
    <row r="558" spans="6:6" ht="12" customHeight="1" x14ac:dyDescent="0.2">
      <c r="F558" s="331"/>
    </row>
    <row r="559" spans="6:6" ht="12" customHeight="1" x14ac:dyDescent="0.2">
      <c r="F559" s="331"/>
    </row>
    <row r="560" spans="6:6" ht="12" customHeight="1" x14ac:dyDescent="0.2">
      <c r="F560" s="331"/>
    </row>
    <row r="561" spans="6:6" ht="12" customHeight="1" x14ac:dyDescent="0.2">
      <c r="F561" s="331"/>
    </row>
    <row r="562" spans="6:6" ht="12" customHeight="1" x14ac:dyDescent="0.2">
      <c r="F562" s="331"/>
    </row>
    <row r="563" spans="6:6" ht="12" customHeight="1" x14ac:dyDescent="0.2">
      <c r="F563" s="331"/>
    </row>
    <row r="564" spans="6:6" ht="12" customHeight="1" x14ac:dyDescent="0.2">
      <c r="F564" s="331"/>
    </row>
    <row r="565" spans="6:6" ht="12" customHeight="1" x14ac:dyDescent="0.2">
      <c r="F565" s="331"/>
    </row>
    <row r="566" spans="6:6" ht="12" customHeight="1" x14ac:dyDescent="0.2">
      <c r="F566" s="331"/>
    </row>
    <row r="567" spans="6:6" ht="12" customHeight="1" x14ac:dyDescent="0.2">
      <c r="F567" s="331"/>
    </row>
    <row r="568" spans="6:6" ht="12" customHeight="1" x14ac:dyDescent="0.2">
      <c r="F568" s="331"/>
    </row>
    <row r="569" spans="6:6" ht="12" customHeight="1" x14ac:dyDescent="0.2">
      <c r="F569" s="331"/>
    </row>
    <row r="570" spans="6:6" ht="12" customHeight="1" x14ac:dyDescent="0.2">
      <c r="F570" s="331"/>
    </row>
    <row r="571" spans="6:6" ht="12" customHeight="1" x14ac:dyDescent="0.2">
      <c r="F571" s="331"/>
    </row>
    <row r="572" spans="6:6" ht="12" customHeight="1" x14ac:dyDescent="0.2">
      <c r="F572" s="331"/>
    </row>
    <row r="573" spans="6:6" ht="12" customHeight="1" x14ac:dyDescent="0.2">
      <c r="F573" s="331"/>
    </row>
    <row r="574" spans="6:6" ht="12" customHeight="1" x14ac:dyDescent="0.2">
      <c r="F574" s="331"/>
    </row>
    <row r="575" spans="6:6" ht="12" customHeight="1" x14ac:dyDescent="0.2">
      <c r="F575" s="331"/>
    </row>
    <row r="576" spans="6:6" ht="12" customHeight="1" x14ac:dyDescent="0.2">
      <c r="F576" s="331"/>
    </row>
    <row r="577" spans="6:6" ht="12" customHeight="1" x14ac:dyDescent="0.2">
      <c r="F577" s="331"/>
    </row>
    <row r="578" spans="6:6" ht="12" customHeight="1" x14ac:dyDescent="0.2">
      <c r="F578" s="331"/>
    </row>
    <row r="579" spans="6:6" ht="12" customHeight="1" x14ac:dyDescent="0.2">
      <c r="F579" s="331"/>
    </row>
    <row r="580" spans="6:6" ht="12" customHeight="1" x14ac:dyDescent="0.2">
      <c r="F580" s="331"/>
    </row>
    <row r="581" spans="6:6" ht="12" customHeight="1" x14ac:dyDescent="0.2">
      <c r="F581" s="331"/>
    </row>
    <row r="582" spans="6:6" ht="12" customHeight="1" x14ac:dyDescent="0.2">
      <c r="F582" s="331"/>
    </row>
    <row r="583" spans="6:6" ht="12" customHeight="1" x14ac:dyDescent="0.2">
      <c r="F583" s="331"/>
    </row>
    <row r="584" spans="6:6" ht="12" customHeight="1" x14ac:dyDescent="0.2">
      <c r="F584" s="331"/>
    </row>
    <row r="585" spans="6:6" ht="12" customHeight="1" x14ac:dyDescent="0.2">
      <c r="F585" s="331"/>
    </row>
    <row r="586" spans="6:6" ht="12" customHeight="1" x14ac:dyDescent="0.2">
      <c r="F586" s="331"/>
    </row>
    <row r="587" spans="6:6" ht="12" customHeight="1" x14ac:dyDescent="0.2">
      <c r="F587" s="331"/>
    </row>
    <row r="588" spans="6:6" ht="12" customHeight="1" x14ac:dyDescent="0.2">
      <c r="F588" s="331"/>
    </row>
    <row r="589" spans="6:6" ht="12" customHeight="1" x14ac:dyDescent="0.2">
      <c r="F589" s="331"/>
    </row>
    <row r="590" spans="6:6" ht="12" customHeight="1" x14ac:dyDescent="0.2">
      <c r="F590" s="331"/>
    </row>
    <row r="591" spans="6:6" ht="12" customHeight="1" x14ac:dyDescent="0.2">
      <c r="F591" s="331"/>
    </row>
    <row r="592" spans="6:6" ht="12" customHeight="1" x14ac:dyDescent="0.2">
      <c r="F592" s="331"/>
    </row>
    <row r="593" spans="6:6" ht="12" customHeight="1" x14ac:dyDescent="0.2">
      <c r="F593" s="331"/>
    </row>
    <row r="594" spans="6:6" ht="12" customHeight="1" x14ac:dyDescent="0.2">
      <c r="F594" s="331"/>
    </row>
    <row r="595" spans="6:6" ht="12" customHeight="1" x14ac:dyDescent="0.2">
      <c r="F595" s="331"/>
    </row>
    <row r="596" spans="6:6" ht="12" customHeight="1" x14ac:dyDescent="0.2">
      <c r="F596" s="331"/>
    </row>
    <row r="597" spans="6:6" ht="12" customHeight="1" x14ac:dyDescent="0.2">
      <c r="F597" s="331"/>
    </row>
    <row r="598" spans="6:6" ht="12" customHeight="1" x14ac:dyDescent="0.2">
      <c r="F598" s="331"/>
    </row>
    <row r="599" spans="6:6" ht="12" customHeight="1" x14ac:dyDescent="0.2">
      <c r="F599" s="331"/>
    </row>
    <row r="600" spans="6:6" ht="12" customHeight="1" x14ac:dyDescent="0.2">
      <c r="F600" s="331"/>
    </row>
    <row r="601" spans="6:6" ht="12" customHeight="1" x14ac:dyDescent="0.2">
      <c r="F601" s="331"/>
    </row>
    <row r="602" spans="6:6" ht="12" customHeight="1" x14ac:dyDescent="0.2">
      <c r="F602" s="331"/>
    </row>
    <row r="603" spans="6:6" ht="12" customHeight="1" x14ac:dyDescent="0.2">
      <c r="F603" s="331"/>
    </row>
    <row r="604" spans="6:6" ht="12" customHeight="1" x14ac:dyDescent="0.2">
      <c r="F604" s="331"/>
    </row>
    <row r="605" spans="6:6" ht="12" customHeight="1" x14ac:dyDescent="0.2">
      <c r="F605" s="331"/>
    </row>
    <row r="606" spans="6:6" ht="12" customHeight="1" x14ac:dyDescent="0.2">
      <c r="F606" s="331"/>
    </row>
    <row r="607" spans="6:6" ht="12" customHeight="1" x14ac:dyDescent="0.2">
      <c r="F607" s="331"/>
    </row>
    <row r="608" spans="6:6" ht="12" customHeight="1" x14ac:dyDescent="0.2">
      <c r="F608" s="331"/>
    </row>
    <row r="609" spans="6:6" ht="12" customHeight="1" x14ac:dyDescent="0.2">
      <c r="F609" s="331"/>
    </row>
    <row r="610" spans="6:6" ht="12" customHeight="1" x14ac:dyDescent="0.2">
      <c r="F610" s="331"/>
    </row>
    <row r="611" spans="6:6" ht="12" customHeight="1" x14ac:dyDescent="0.2">
      <c r="F611" s="331"/>
    </row>
    <row r="612" spans="6:6" ht="12" customHeight="1" x14ac:dyDescent="0.2">
      <c r="F612" s="331"/>
    </row>
    <row r="613" spans="6:6" ht="12" customHeight="1" x14ac:dyDescent="0.2">
      <c r="F613" s="331"/>
    </row>
    <row r="614" spans="6:6" ht="12" customHeight="1" x14ac:dyDescent="0.2">
      <c r="F614" s="331"/>
    </row>
    <row r="615" spans="6:6" ht="12" customHeight="1" x14ac:dyDescent="0.2">
      <c r="F615" s="331"/>
    </row>
    <row r="616" spans="6:6" ht="12" customHeight="1" x14ac:dyDescent="0.2">
      <c r="F616" s="331"/>
    </row>
    <row r="617" spans="6:6" ht="12" customHeight="1" x14ac:dyDescent="0.2">
      <c r="F617" s="331"/>
    </row>
    <row r="618" spans="6:6" ht="12" customHeight="1" x14ac:dyDescent="0.2">
      <c r="F618" s="331"/>
    </row>
    <row r="619" spans="6:6" ht="12" customHeight="1" x14ac:dyDescent="0.2">
      <c r="F619" s="331"/>
    </row>
    <row r="620" spans="6:6" ht="12" customHeight="1" x14ac:dyDescent="0.2">
      <c r="F620" s="331"/>
    </row>
    <row r="621" spans="6:6" ht="12" customHeight="1" x14ac:dyDescent="0.2">
      <c r="F621" s="331"/>
    </row>
    <row r="622" spans="6:6" ht="12" customHeight="1" x14ac:dyDescent="0.2">
      <c r="F622" s="331"/>
    </row>
    <row r="623" spans="6:6" ht="12" customHeight="1" x14ac:dyDescent="0.2">
      <c r="F623" s="331"/>
    </row>
    <row r="624" spans="6:6" ht="12" customHeight="1" x14ac:dyDescent="0.2">
      <c r="F624" s="331"/>
    </row>
    <row r="625" spans="6:6" ht="12" customHeight="1" x14ac:dyDescent="0.2">
      <c r="F625" s="331"/>
    </row>
    <row r="626" spans="6:6" ht="12" customHeight="1" x14ac:dyDescent="0.2">
      <c r="F626" s="331"/>
    </row>
    <row r="627" spans="6:6" ht="12" customHeight="1" x14ac:dyDescent="0.2">
      <c r="F627" s="331"/>
    </row>
    <row r="628" spans="6:6" ht="12" customHeight="1" x14ac:dyDescent="0.2">
      <c r="F628" s="331"/>
    </row>
    <row r="629" spans="6:6" ht="12" customHeight="1" x14ac:dyDescent="0.2">
      <c r="F629" s="331"/>
    </row>
    <row r="630" spans="6:6" ht="12" customHeight="1" x14ac:dyDescent="0.2">
      <c r="F630" s="331"/>
    </row>
    <row r="631" spans="6:6" ht="12" customHeight="1" x14ac:dyDescent="0.2">
      <c r="F631" s="331"/>
    </row>
    <row r="632" spans="6:6" ht="12" customHeight="1" x14ac:dyDescent="0.2">
      <c r="F632" s="331"/>
    </row>
    <row r="633" spans="6:6" ht="12" customHeight="1" x14ac:dyDescent="0.2">
      <c r="F633" s="331"/>
    </row>
    <row r="634" spans="6:6" ht="12" customHeight="1" x14ac:dyDescent="0.2">
      <c r="F634" s="331"/>
    </row>
    <row r="635" spans="6:6" ht="12" customHeight="1" x14ac:dyDescent="0.2">
      <c r="F635" s="331"/>
    </row>
    <row r="636" spans="6:6" ht="12" customHeight="1" x14ac:dyDescent="0.2">
      <c r="F636" s="331"/>
    </row>
    <row r="637" spans="6:6" ht="12" customHeight="1" x14ac:dyDescent="0.2">
      <c r="F637" s="331"/>
    </row>
    <row r="638" spans="6:6" ht="12" customHeight="1" x14ac:dyDescent="0.2">
      <c r="F638" s="331"/>
    </row>
    <row r="639" spans="6:6" ht="12" customHeight="1" x14ac:dyDescent="0.2">
      <c r="F639" s="331"/>
    </row>
    <row r="640" spans="6:6" ht="12" customHeight="1" x14ac:dyDescent="0.2">
      <c r="F640" s="331"/>
    </row>
    <row r="641" spans="6:6" ht="12" customHeight="1" x14ac:dyDescent="0.2">
      <c r="F641" s="331"/>
    </row>
    <row r="642" spans="6:6" ht="12" customHeight="1" x14ac:dyDescent="0.2">
      <c r="F642" s="331"/>
    </row>
    <row r="643" spans="6:6" ht="12" customHeight="1" x14ac:dyDescent="0.2">
      <c r="F643" s="331"/>
    </row>
    <row r="644" spans="6:6" ht="12" customHeight="1" x14ac:dyDescent="0.2">
      <c r="F644" s="331"/>
    </row>
    <row r="645" spans="6:6" ht="12" customHeight="1" x14ac:dyDescent="0.2">
      <c r="F645" s="331"/>
    </row>
    <row r="646" spans="6:6" ht="12" customHeight="1" x14ac:dyDescent="0.2">
      <c r="F646" s="331"/>
    </row>
    <row r="647" spans="6:6" ht="12" customHeight="1" x14ac:dyDescent="0.2">
      <c r="F647" s="331"/>
    </row>
    <row r="648" spans="6:6" ht="12" customHeight="1" x14ac:dyDescent="0.2">
      <c r="F648" s="331"/>
    </row>
    <row r="649" spans="6:6" ht="12" customHeight="1" x14ac:dyDescent="0.2">
      <c r="F649" s="331"/>
    </row>
    <row r="650" spans="6:6" ht="12" customHeight="1" x14ac:dyDescent="0.2">
      <c r="F650" s="331"/>
    </row>
    <row r="651" spans="6:6" ht="12" customHeight="1" x14ac:dyDescent="0.2">
      <c r="F651" s="331"/>
    </row>
    <row r="652" spans="6:6" ht="12" customHeight="1" x14ac:dyDescent="0.2">
      <c r="F652" s="331"/>
    </row>
    <row r="653" spans="6:6" ht="12" customHeight="1" x14ac:dyDescent="0.2">
      <c r="F653" s="331"/>
    </row>
    <row r="654" spans="6:6" ht="12" customHeight="1" x14ac:dyDescent="0.2">
      <c r="F654" s="331"/>
    </row>
    <row r="655" spans="6:6" ht="12" customHeight="1" x14ac:dyDescent="0.2">
      <c r="F655" s="331"/>
    </row>
    <row r="656" spans="6:6" ht="12" customHeight="1" x14ac:dyDescent="0.2">
      <c r="F656" s="331"/>
    </row>
    <row r="657" spans="6:6" ht="12" customHeight="1" x14ac:dyDescent="0.2">
      <c r="F657" s="331"/>
    </row>
    <row r="658" spans="6:6" ht="12" customHeight="1" x14ac:dyDescent="0.2">
      <c r="F658" s="331"/>
    </row>
    <row r="659" spans="6:6" ht="12" customHeight="1" x14ac:dyDescent="0.2">
      <c r="F659" s="331"/>
    </row>
    <row r="660" spans="6:6" ht="12" customHeight="1" x14ac:dyDescent="0.2">
      <c r="F660" s="331"/>
    </row>
    <row r="661" spans="6:6" ht="12" customHeight="1" x14ac:dyDescent="0.2">
      <c r="F661" s="331"/>
    </row>
    <row r="662" spans="6:6" ht="12" customHeight="1" x14ac:dyDescent="0.2">
      <c r="F662" s="331"/>
    </row>
    <row r="663" spans="6:6" ht="12" customHeight="1" x14ac:dyDescent="0.2">
      <c r="F663" s="331"/>
    </row>
    <row r="664" spans="6:6" ht="12" customHeight="1" x14ac:dyDescent="0.2">
      <c r="F664" s="331"/>
    </row>
    <row r="665" spans="6:6" ht="12" customHeight="1" x14ac:dyDescent="0.2">
      <c r="F665" s="331"/>
    </row>
    <row r="666" spans="6:6" ht="12" customHeight="1" x14ac:dyDescent="0.2">
      <c r="F666" s="331"/>
    </row>
    <row r="667" spans="6:6" ht="12" customHeight="1" x14ac:dyDescent="0.2">
      <c r="F667" s="331"/>
    </row>
    <row r="668" spans="6:6" ht="12" customHeight="1" x14ac:dyDescent="0.2">
      <c r="F668" s="331"/>
    </row>
    <row r="669" spans="6:6" ht="12" customHeight="1" x14ac:dyDescent="0.2">
      <c r="F669" s="331"/>
    </row>
    <row r="670" spans="6:6" ht="12" customHeight="1" x14ac:dyDescent="0.2">
      <c r="F670" s="331"/>
    </row>
    <row r="671" spans="6:6" ht="12" customHeight="1" x14ac:dyDescent="0.2">
      <c r="F671" s="331"/>
    </row>
    <row r="672" spans="6:6" ht="12" customHeight="1" x14ac:dyDescent="0.2">
      <c r="F672" s="331"/>
    </row>
    <row r="673" spans="6:6" ht="12" customHeight="1" x14ac:dyDescent="0.2">
      <c r="F673" s="331"/>
    </row>
    <row r="674" spans="6:6" ht="12" customHeight="1" x14ac:dyDescent="0.2">
      <c r="F674" s="331"/>
    </row>
    <row r="675" spans="6:6" ht="12" customHeight="1" x14ac:dyDescent="0.2">
      <c r="F675" s="331"/>
    </row>
    <row r="676" spans="6:6" ht="12" customHeight="1" x14ac:dyDescent="0.2">
      <c r="F676" s="331"/>
    </row>
    <row r="677" spans="6:6" ht="12" customHeight="1" x14ac:dyDescent="0.2">
      <c r="F677" s="331"/>
    </row>
    <row r="678" spans="6:6" ht="12" customHeight="1" x14ac:dyDescent="0.2">
      <c r="F678" s="331"/>
    </row>
    <row r="679" spans="6:6" ht="12" customHeight="1" x14ac:dyDescent="0.2">
      <c r="F679" s="331"/>
    </row>
    <row r="680" spans="6:6" ht="12" customHeight="1" x14ac:dyDescent="0.2">
      <c r="F680" s="331"/>
    </row>
    <row r="681" spans="6:6" ht="12" customHeight="1" x14ac:dyDescent="0.2">
      <c r="F681" s="331"/>
    </row>
    <row r="682" spans="6:6" ht="12" customHeight="1" x14ac:dyDescent="0.2">
      <c r="F682" s="331"/>
    </row>
    <row r="683" spans="6:6" ht="12" customHeight="1" x14ac:dyDescent="0.2">
      <c r="F683" s="331"/>
    </row>
    <row r="684" spans="6:6" ht="12" customHeight="1" x14ac:dyDescent="0.2">
      <c r="F684" s="331"/>
    </row>
    <row r="685" spans="6:6" ht="12" customHeight="1" x14ac:dyDescent="0.2">
      <c r="F685" s="331"/>
    </row>
    <row r="686" spans="6:6" ht="12" customHeight="1" x14ac:dyDescent="0.2">
      <c r="F686" s="331"/>
    </row>
    <row r="687" spans="6:6" ht="12" customHeight="1" x14ac:dyDescent="0.2">
      <c r="F687" s="331"/>
    </row>
    <row r="688" spans="6:6" ht="12" customHeight="1" x14ac:dyDescent="0.2">
      <c r="F688" s="331"/>
    </row>
    <row r="689" spans="6:6" ht="12" customHeight="1" x14ac:dyDescent="0.2">
      <c r="F689" s="331"/>
    </row>
    <row r="690" spans="6:6" ht="12" customHeight="1" x14ac:dyDescent="0.2">
      <c r="F690" s="331"/>
    </row>
    <row r="691" spans="6:6" ht="12" customHeight="1" x14ac:dyDescent="0.2">
      <c r="F691" s="331"/>
    </row>
    <row r="692" spans="6:6" ht="12" customHeight="1" x14ac:dyDescent="0.2">
      <c r="F692" s="331"/>
    </row>
    <row r="693" spans="6:6" ht="12" customHeight="1" x14ac:dyDescent="0.2">
      <c r="F693" s="331"/>
    </row>
    <row r="694" spans="6:6" ht="12" customHeight="1" x14ac:dyDescent="0.2">
      <c r="F694" s="331"/>
    </row>
    <row r="695" spans="6:6" ht="12" customHeight="1" x14ac:dyDescent="0.2">
      <c r="F695" s="331"/>
    </row>
    <row r="696" spans="6:6" ht="12" customHeight="1" x14ac:dyDescent="0.2">
      <c r="F696" s="331"/>
    </row>
    <row r="697" spans="6:6" ht="12" customHeight="1" x14ac:dyDescent="0.2">
      <c r="F697" s="331"/>
    </row>
    <row r="698" spans="6:6" ht="12" customHeight="1" x14ac:dyDescent="0.2">
      <c r="F698" s="331"/>
    </row>
    <row r="699" spans="6:6" ht="12" customHeight="1" x14ac:dyDescent="0.2">
      <c r="F699" s="331"/>
    </row>
    <row r="700" spans="6:6" ht="12" customHeight="1" x14ac:dyDescent="0.2">
      <c r="F700" s="331"/>
    </row>
    <row r="701" spans="6:6" ht="12" customHeight="1" x14ac:dyDescent="0.2">
      <c r="F701" s="331"/>
    </row>
    <row r="702" spans="6:6" ht="12" customHeight="1" x14ac:dyDescent="0.2">
      <c r="F702" s="331"/>
    </row>
    <row r="703" spans="6:6" ht="12" customHeight="1" x14ac:dyDescent="0.2">
      <c r="F703" s="331"/>
    </row>
    <row r="704" spans="6:6" ht="12" customHeight="1" x14ac:dyDescent="0.2">
      <c r="F704" s="331"/>
    </row>
    <row r="705" spans="6:6" ht="12" customHeight="1" x14ac:dyDescent="0.2">
      <c r="F705" s="331"/>
    </row>
    <row r="706" spans="6:6" ht="12" customHeight="1" x14ac:dyDescent="0.2">
      <c r="F706" s="331"/>
    </row>
    <row r="707" spans="6:6" ht="12" customHeight="1" x14ac:dyDescent="0.2">
      <c r="F707" s="331"/>
    </row>
    <row r="708" spans="6:6" ht="12" customHeight="1" x14ac:dyDescent="0.2">
      <c r="F708" s="331"/>
    </row>
    <row r="709" spans="6:6" ht="12" customHeight="1" x14ac:dyDescent="0.2">
      <c r="F709" s="331"/>
    </row>
    <row r="710" spans="6:6" ht="12" customHeight="1" x14ac:dyDescent="0.2">
      <c r="F710" s="331"/>
    </row>
    <row r="711" spans="6:6" ht="12" customHeight="1" x14ac:dyDescent="0.2">
      <c r="F711" s="331"/>
    </row>
    <row r="712" spans="6:6" ht="12" customHeight="1" x14ac:dyDescent="0.2">
      <c r="F712" s="331"/>
    </row>
    <row r="713" spans="6:6" ht="12" customHeight="1" x14ac:dyDescent="0.2">
      <c r="F713" s="331"/>
    </row>
    <row r="714" spans="6:6" ht="12" customHeight="1" x14ac:dyDescent="0.2">
      <c r="F714" s="331"/>
    </row>
    <row r="715" spans="6:6" ht="12" customHeight="1" x14ac:dyDescent="0.2">
      <c r="F715" s="331"/>
    </row>
    <row r="716" spans="6:6" ht="12" customHeight="1" x14ac:dyDescent="0.2">
      <c r="F716" s="331"/>
    </row>
    <row r="717" spans="6:6" ht="12" customHeight="1" x14ac:dyDescent="0.2">
      <c r="F717" s="331"/>
    </row>
    <row r="718" spans="6:6" ht="12" customHeight="1" x14ac:dyDescent="0.2">
      <c r="F718" s="331"/>
    </row>
    <row r="719" spans="6:6" ht="12" customHeight="1" x14ac:dyDescent="0.2">
      <c r="F719" s="331"/>
    </row>
    <row r="720" spans="6:6" ht="12" customHeight="1" x14ac:dyDescent="0.2">
      <c r="F720" s="331"/>
    </row>
    <row r="721" spans="6:6" ht="12" customHeight="1" x14ac:dyDescent="0.2">
      <c r="F721" s="331"/>
    </row>
    <row r="722" spans="6:6" ht="12" customHeight="1" x14ac:dyDescent="0.2">
      <c r="F722" s="331"/>
    </row>
    <row r="723" spans="6:6" ht="12" customHeight="1" x14ac:dyDescent="0.2">
      <c r="F723" s="331"/>
    </row>
    <row r="724" spans="6:6" ht="12" customHeight="1" x14ac:dyDescent="0.2">
      <c r="F724" s="331"/>
    </row>
    <row r="725" spans="6:6" ht="12" customHeight="1" x14ac:dyDescent="0.2">
      <c r="F725" s="331"/>
    </row>
    <row r="726" spans="6:6" ht="12" customHeight="1" x14ac:dyDescent="0.2">
      <c r="F726" s="331"/>
    </row>
    <row r="727" spans="6:6" ht="12" customHeight="1" x14ac:dyDescent="0.2">
      <c r="F727" s="331"/>
    </row>
    <row r="728" spans="6:6" ht="12" customHeight="1" x14ac:dyDescent="0.2">
      <c r="F728" s="331"/>
    </row>
    <row r="729" spans="6:6" ht="12" customHeight="1" x14ac:dyDescent="0.2">
      <c r="F729" s="331"/>
    </row>
    <row r="730" spans="6:6" ht="12" customHeight="1" x14ac:dyDescent="0.2">
      <c r="F730" s="331"/>
    </row>
    <row r="731" spans="6:6" ht="12" customHeight="1" x14ac:dyDescent="0.2">
      <c r="F731" s="331"/>
    </row>
    <row r="732" spans="6:6" ht="12" customHeight="1" x14ac:dyDescent="0.2">
      <c r="F732" s="331"/>
    </row>
    <row r="733" spans="6:6" ht="12" customHeight="1" x14ac:dyDescent="0.2">
      <c r="F733" s="331"/>
    </row>
    <row r="734" spans="6:6" ht="12" customHeight="1" x14ac:dyDescent="0.2">
      <c r="F734" s="331"/>
    </row>
    <row r="735" spans="6:6" ht="12" customHeight="1" x14ac:dyDescent="0.2">
      <c r="F735" s="331"/>
    </row>
    <row r="736" spans="6:6" ht="12" customHeight="1" x14ac:dyDescent="0.2">
      <c r="F736" s="331"/>
    </row>
    <row r="737" spans="6:6" ht="12" customHeight="1" x14ac:dyDescent="0.2">
      <c r="F737" s="331"/>
    </row>
    <row r="738" spans="6:6" ht="12" customHeight="1" x14ac:dyDescent="0.2">
      <c r="F738" s="331"/>
    </row>
    <row r="739" spans="6:6" ht="12" customHeight="1" x14ac:dyDescent="0.2">
      <c r="F739" s="331"/>
    </row>
    <row r="740" spans="6:6" ht="12" customHeight="1" x14ac:dyDescent="0.2">
      <c r="F740" s="331"/>
    </row>
    <row r="741" spans="6:6" ht="12" customHeight="1" x14ac:dyDescent="0.2">
      <c r="F741" s="331"/>
    </row>
    <row r="742" spans="6:6" ht="12" customHeight="1" x14ac:dyDescent="0.2">
      <c r="F742" s="331"/>
    </row>
    <row r="743" spans="6:6" ht="12" customHeight="1" x14ac:dyDescent="0.2">
      <c r="F743" s="331"/>
    </row>
    <row r="744" spans="6:6" ht="12" customHeight="1" x14ac:dyDescent="0.2">
      <c r="F744" s="331"/>
    </row>
    <row r="745" spans="6:6" ht="12" customHeight="1" x14ac:dyDescent="0.2">
      <c r="F745" s="331"/>
    </row>
    <row r="746" spans="6:6" ht="12" customHeight="1" x14ac:dyDescent="0.2">
      <c r="F746" s="331"/>
    </row>
    <row r="747" spans="6:6" ht="12" customHeight="1" x14ac:dyDescent="0.2">
      <c r="F747" s="331"/>
    </row>
    <row r="748" spans="6:6" ht="12" customHeight="1" x14ac:dyDescent="0.2">
      <c r="F748" s="331"/>
    </row>
    <row r="749" spans="6:6" ht="12" customHeight="1" x14ac:dyDescent="0.2">
      <c r="F749" s="331"/>
    </row>
    <row r="750" spans="6:6" ht="12" customHeight="1" x14ac:dyDescent="0.2">
      <c r="F750" s="331"/>
    </row>
    <row r="751" spans="6:6" ht="12" customHeight="1" x14ac:dyDescent="0.2">
      <c r="F751" s="331"/>
    </row>
    <row r="752" spans="6:6" ht="12" customHeight="1" x14ac:dyDescent="0.2">
      <c r="F752" s="331"/>
    </row>
    <row r="753" spans="6:6" ht="12" customHeight="1" x14ac:dyDescent="0.2">
      <c r="F753" s="331"/>
    </row>
    <row r="754" spans="6:6" ht="12" customHeight="1" x14ac:dyDescent="0.2">
      <c r="F754" s="331"/>
    </row>
    <row r="755" spans="6:6" ht="12" customHeight="1" x14ac:dyDescent="0.2">
      <c r="F755" s="331"/>
    </row>
    <row r="756" spans="6:6" ht="12" customHeight="1" x14ac:dyDescent="0.2">
      <c r="F756" s="331"/>
    </row>
    <row r="757" spans="6:6" ht="12" customHeight="1" x14ac:dyDescent="0.2">
      <c r="F757" s="331"/>
    </row>
    <row r="758" spans="6:6" ht="12" customHeight="1" x14ac:dyDescent="0.2">
      <c r="F758" s="331"/>
    </row>
    <row r="759" spans="6:6" ht="12" customHeight="1" x14ac:dyDescent="0.2">
      <c r="F759" s="331"/>
    </row>
    <row r="760" spans="6:6" ht="12" customHeight="1" x14ac:dyDescent="0.2">
      <c r="F760" s="331"/>
    </row>
    <row r="761" spans="6:6" ht="12" customHeight="1" x14ac:dyDescent="0.2">
      <c r="F761" s="331"/>
    </row>
    <row r="762" spans="6:6" ht="12" customHeight="1" x14ac:dyDescent="0.2">
      <c r="F762" s="331"/>
    </row>
    <row r="763" spans="6:6" ht="12" customHeight="1" x14ac:dyDescent="0.2">
      <c r="F763" s="331"/>
    </row>
    <row r="764" spans="6:6" ht="12" customHeight="1" x14ac:dyDescent="0.2">
      <c r="F764" s="331"/>
    </row>
    <row r="765" spans="6:6" ht="12" customHeight="1" x14ac:dyDescent="0.2">
      <c r="F765" s="331"/>
    </row>
    <row r="766" spans="6:6" ht="12" customHeight="1" x14ac:dyDescent="0.2">
      <c r="F766" s="331"/>
    </row>
    <row r="767" spans="6:6" ht="12" customHeight="1" x14ac:dyDescent="0.2">
      <c r="F767" s="331"/>
    </row>
    <row r="768" spans="6:6" ht="12" customHeight="1" x14ac:dyDescent="0.2">
      <c r="F768" s="331"/>
    </row>
    <row r="769" spans="6:6" ht="12" customHeight="1" x14ac:dyDescent="0.2">
      <c r="F769" s="331"/>
    </row>
    <row r="770" spans="6:6" ht="12" customHeight="1" x14ac:dyDescent="0.2">
      <c r="F770" s="331"/>
    </row>
    <row r="771" spans="6:6" ht="12" customHeight="1" x14ac:dyDescent="0.2">
      <c r="F771" s="331"/>
    </row>
    <row r="772" spans="6:6" ht="12" customHeight="1" x14ac:dyDescent="0.2">
      <c r="F772" s="331"/>
    </row>
    <row r="773" spans="6:6" ht="12" customHeight="1" x14ac:dyDescent="0.2">
      <c r="F773" s="331"/>
    </row>
    <row r="774" spans="6:6" ht="12" customHeight="1" x14ac:dyDescent="0.2">
      <c r="F774" s="331"/>
    </row>
    <row r="775" spans="6:6" ht="12" customHeight="1" x14ac:dyDescent="0.2">
      <c r="F775" s="331"/>
    </row>
    <row r="776" spans="6:6" ht="12" customHeight="1" x14ac:dyDescent="0.2">
      <c r="F776" s="331"/>
    </row>
    <row r="777" spans="6:6" ht="12" customHeight="1" x14ac:dyDescent="0.2">
      <c r="F777" s="331"/>
    </row>
    <row r="778" spans="6:6" ht="12" customHeight="1" x14ac:dyDescent="0.2">
      <c r="F778" s="331"/>
    </row>
    <row r="779" spans="6:6" ht="12" customHeight="1" x14ac:dyDescent="0.2">
      <c r="F779" s="331"/>
    </row>
    <row r="780" spans="6:6" ht="12" customHeight="1" x14ac:dyDescent="0.2">
      <c r="F780" s="331"/>
    </row>
    <row r="781" spans="6:6" ht="12" customHeight="1" x14ac:dyDescent="0.2">
      <c r="F781" s="331"/>
    </row>
    <row r="782" spans="6:6" ht="12" customHeight="1" x14ac:dyDescent="0.2">
      <c r="F782" s="331"/>
    </row>
    <row r="783" spans="6:6" ht="12" customHeight="1" x14ac:dyDescent="0.2">
      <c r="F783" s="331"/>
    </row>
    <row r="784" spans="6:6" ht="12" customHeight="1" x14ac:dyDescent="0.2">
      <c r="F784" s="331"/>
    </row>
    <row r="785" spans="6:6" ht="12" customHeight="1" x14ac:dyDescent="0.2">
      <c r="F785" s="331"/>
    </row>
    <row r="786" spans="6:6" ht="12" customHeight="1" x14ac:dyDescent="0.2">
      <c r="F786" s="331"/>
    </row>
    <row r="787" spans="6:6" ht="12" customHeight="1" x14ac:dyDescent="0.2">
      <c r="F787" s="331"/>
    </row>
    <row r="788" spans="6:6" ht="12" customHeight="1" x14ac:dyDescent="0.2">
      <c r="F788" s="331"/>
    </row>
    <row r="789" spans="6:6" ht="12" customHeight="1" x14ac:dyDescent="0.2">
      <c r="F789" s="331"/>
    </row>
    <row r="790" spans="6:6" ht="12" customHeight="1" x14ac:dyDescent="0.2">
      <c r="F790" s="331"/>
    </row>
    <row r="791" spans="6:6" ht="12" customHeight="1" x14ac:dyDescent="0.2">
      <c r="F791" s="331"/>
    </row>
    <row r="792" spans="6:6" ht="12" customHeight="1" x14ac:dyDescent="0.2">
      <c r="F792" s="331"/>
    </row>
    <row r="793" spans="6:6" ht="12" customHeight="1" x14ac:dyDescent="0.2">
      <c r="F793" s="331"/>
    </row>
    <row r="794" spans="6:6" ht="12" customHeight="1" x14ac:dyDescent="0.2">
      <c r="F794" s="331"/>
    </row>
    <row r="795" spans="6:6" ht="12" customHeight="1" x14ac:dyDescent="0.2">
      <c r="F795" s="331"/>
    </row>
    <row r="796" spans="6:6" ht="12" customHeight="1" x14ac:dyDescent="0.2">
      <c r="F796" s="331"/>
    </row>
    <row r="797" spans="6:6" ht="12" customHeight="1" x14ac:dyDescent="0.2">
      <c r="F797" s="331"/>
    </row>
    <row r="798" spans="6:6" ht="12" customHeight="1" x14ac:dyDescent="0.2">
      <c r="F798" s="331"/>
    </row>
    <row r="799" spans="6:6" ht="12" customHeight="1" x14ac:dyDescent="0.2">
      <c r="F799" s="331"/>
    </row>
    <row r="800" spans="6:6" ht="12" customHeight="1" x14ac:dyDescent="0.2">
      <c r="F800" s="331"/>
    </row>
    <row r="801" spans="6:6" ht="12" customHeight="1" x14ac:dyDescent="0.2">
      <c r="F801" s="331"/>
    </row>
    <row r="802" spans="6:6" ht="12" customHeight="1" x14ac:dyDescent="0.2">
      <c r="F802" s="331"/>
    </row>
    <row r="803" spans="6:6" ht="12" customHeight="1" x14ac:dyDescent="0.2">
      <c r="F803" s="331"/>
    </row>
    <row r="804" spans="6:6" ht="12" customHeight="1" x14ac:dyDescent="0.2">
      <c r="F804" s="331"/>
    </row>
    <row r="805" spans="6:6" ht="12" customHeight="1" x14ac:dyDescent="0.2">
      <c r="F805" s="331"/>
    </row>
    <row r="806" spans="6:6" ht="12" customHeight="1" x14ac:dyDescent="0.2">
      <c r="F806" s="331"/>
    </row>
    <row r="807" spans="6:6" ht="12" customHeight="1" x14ac:dyDescent="0.2">
      <c r="F807" s="331"/>
    </row>
    <row r="808" spans="6:6" ht="12" customHeight="1" x14ac:dyDescent="0.2">
      <c r="F808" s="331"/>
    </row>
    <row r="809" spans="6:6" ht="12" customHeight="1" x14ac:dyDescent="0.2">
      <c r="F809" s="331"/>
    </row>
    <row r="810" spans="6:6" ht="12" customHeight="1" x14ac:dyDescent="0.2">
      <c r="F810" s="331"/>
    </row>
    <row r="811" spans="6:6" ht="12" customHeight="1" x14ac:dyDescent="0.2">
      <c r="F811" s="331"/>
    </row>
    <row r="812" spans="6:6" ht="12" customHeight="1" x14ac:dyDescent="0.2">
      <c r="F812" s="331"/>
    </row>
    <row r="813" spans="6:6" ht="12" customHeight="1" x14ac:dyDescent="0.2">
      <c r="F813" s="331"/>
    </row>
    <row r="814" spans="6:6" ht="12" customHeight="1" x14ac:dyDescent="0.2">
      <c r="F814" s="331"/>
    </row>
    <row r="815" spans="6:6" ht="12" customHeight="1" x14ac:dyDescent="0.2">
      <c r="F815" s="331"/>
    </row>
    <row r="816" spans="6:6" ht="12" customHeight="1" x14ac:dyDescent="0.2">
      <c r="F816" s="331"/>
    </row>
    <row r="817" spans="6:6" ht="12" customHeight="1" x14ac:dyDescent="0.2">
      <c r="F817" s="331"/>
    </row>
    <row r="818" spans="6:6" ht="12" customHeight="1" x14ac:dyDescent="0.2">
      <c r="F818" s="331"/>
    </row>
    <row r="819" spans="6:6" ht="12" customHeight="1" x14ac:dyDescent="0.2">
      <c r="F819" s="331"/>
    </row>
    <row r="820" spans="6:6" ht="12" customHeight="1" x14ac:dyDescent="0.2">
      <c r="F820" s="331"/>
    </row>
    <row r="821" spans="6:6" ht="12" customHeight="1" x14ac:dyDescent="0.2">
      <c r="F821" s="331"/>
    </row>
    <row r="822" spans="6:6" ht="12" customHeight="1" x14ac:dyDescent="0.2">
      <c r="F822" s="331"/>
    </row>
    <row r="823" spans="6:6" ht="12" customHeight="1" x14ac:dyDescent="0.2">
      <c r="F823" s="331"/>
    </row>
    <row r="824" spans="6:6" ht="12" customHeight="1" x14ac:dyDescent="0.2">
      <c r="F824" s="331"/>
    </row>
    <row r="825" spans="6:6" ht="12" customHeight="1" x14ac:dyDescent="0.2">
      <c r="F825" s="331"/>
    </row>
    <row r="826" spans="6:6" ht="12" customHeight="1" x14ac:dyDescent="0.2">
      <c r="F826" s="331"/>
    </row>
    <row r="827" spans="6:6" ht="12" customHeight="1" x14ac:dyDescent="0.2">
      <c r="F827" s="331"/>
    </row>
    <row r="828" spans="6:6" ht="12" customHeight="1" x14ac:dyDescent="0.2">
      <c r="F828" s="331"/>
    </row>
    <row r="829" spans="6:6" ht="12" customHeight="1" x14ac:dyDescent="0.2">
      <c r="F829" s="331"/>
    </row>
    <row r="830" spans="6:6" ht="12" customHeight="1" x14ac:dyDescent="0.2">
      <c r="F830" s="331"/>
    </row>
    <row r="831" spans="6:6" ht="12" customHeight="1" x14ac:dyDescent="0.2">
      <c r="F831" s="331"/>
    </row>
    <row r="832" spans="6:6" ht="12" customHeight="1" x14ac:dyDescent="0.2">
      <c r="F832" s="331"/>
    </row>
    <row r="833" spans="6:6" ht="12" customHeight="1" x14ac:dyDescent="0.2">
      <c r="F833" s="331"/>
    </row>
    <row r="834" spans="6:6" ht="12" customHeight="1" x14ac:dyDescent="0.2">
      <c r="F834" s="331"/>
    </row>
    <row r="835" spans="6:6" ht="12" customHeight="1" x14ac:dyDescent="0.2">
      <c r="F835" s="331"/>
    </row>
    <row r="836" spans="6:6" ht="12" customHeight="1" x14ac:dyDescent="0.2">
      <c r="F836" s="331"/>
    </row>
    <row r="837" spans="6:6" ht="12" customHeight="1" x14ac:dyDescent="0.2">
      <c r="F837" s="331"/>
    </row>
    <row r="838" spans="6:6" ht="12" customHeight="1" x14ac:dyDescent="0.2">
      <c r="F838" s="331"/>
    </row>
    <row r="839" spans="6:6" ht="12" customHeight="1" x14ac:dyDescent="0.2">
      <c r="F839" s="331"/>
    </row>
    <row r="840" spans="6:6" ht="12" customHeight="1" x14ac:dyDescent="0.2">
      <c r="F840" s="331"/>
    </row>
    <row r="841" spans="6:6" ht="12" customHeight="1" x14ac:dyDescent="0.2">
      <c r="F841" s="331"/>
    </row>
    <row r="842" spans="6:6" ht="12" customHeight="1" x14ac:dyDescent="0.2">
      <c r="F842" s="331"/>
    </row>
    <row r="843" spans="6:6" ht="12" customHeight="1" x14ac:dyDescent="0.2">
      <c r="F843" s="331"/>
    </row>
    <row r="844" spans="6:6" ht="12" customHeight="1" x14ac:dyDescent="0.2">
      <c r="F844" s="331"/>
    </row>
    <row r="845" spans="6:6" ht="12" customHeight="1" x14ac:dyDescent="0.2">
      <c r="F845" s="331"/>
    </row>
    <row r="846" spans="6:6" ht="12" customHeight="1" x14ac:dyDescent="0.2">
      <c r="F846" s="331"/>
    </row>
    <row r="847" spans="6:6" ht="12" customHeight="1" x14ac:dyDescent="0.2">
      <c r="F847" s="331"/>
    </row>
    <row r="848" spans="6:6" ht="12" customHeight="1" x14ac:dyDescent="0.2">
      <c r="F848" s="331"/>
    </row>
    <row r="849" spans="6:6" ht="12" customHeight="1" x14ac:dyDescent="0.2">
      <c r="F849" s="331"/>
    </row>
    <row r="850" spans="6:6" ht="12" customHeight="1" x14ac:dyDescent="0.2">
      <c r="F850" s="331"/>
    </row>
    <row r="851" spans="6:6" ht="12" customHeight="1" x14ac:dyDescent="0.2">
      <c r="F851" s="331"/>
    </row>
    <row r="852" spans="6:6" ht="12" customHeight="1" x14ac:dyDescent="0.2">
      <c r="F852" s="331"/>
    </row>
    <row r="853" spans="6:6" ht="12" customHeight="1" x14ac:dyDescent="0.2">
      <c r="F853" s="331"/>
    </row>
    <row r="854" spans="6:6" ht="12" customHeight="1" x14ac:dyDescent="0.2">
      <c r="F854" s="331"/>
    </row>
    <row r="855" spans="6:6" ht="12" customHeight="1" x14ac:dyDescent="0.2">
      <c r="F855" s="331"/>
    </row>
    <row r="856" spans="6:6" ht="12" customHeight="1" x14ac:dyDescent="0.2">
      <c r="F856" s="331"/>
    </row>
    <row r="857" spans="6:6" ht="12" customHeight="1" x14ac:dyDescent="0.2">
      <c r="F857" s="331"/>
    </row>
    <row r="858" spans="6:6" ht="12" customHeight="1" x14ac:dyDescent="0.2">
      <c r="F858" s="331"/>
    </row>
    <row r="859" spans="6:6" ht="12" customHeight="1" x14ac:dyDescent="0.2">
      <c r="F859" s="331"/>
    </row>
    <row r="860" spans="6:6" ht="12" customHeight="1" x14ac:dyDescent="0.2">
      <c r="F860" s="331"/>
    </row>
    <row r="861" spans="6:6" ht="12" customHeight="1" x14ac:dyDescent="0.2">
      <c r="F861" s="331"/>
    </row>
    <row r="862" spans="6:6" ht="12" customHeight="1" x14ac:dyDescent="0.2">
      <c r="F862" s="331"/>
    </row>
    <row r="863" spans="6:6" ht="12" customHeight="1" x14ac:dyDescent="0.2">
      <c r="F863" s="331"/>
    </row>
    <row r="864" spans="6:6" ht="12" customHeight="1" x14ac:dyDescent="0.2">
      <c r="F864" s="331"/>
    </row>
    <row r="865" spans="6:6" ht="12" customHeight="1" x14ac:dyDescent="0.2">
      <c r="F865" s="331"/>
    </row>
    <row r="866" spans="6:6" ht="12" customHeight="1" x14ac:dyDescent="0.2">
      <c r="F866" s="331"/>
    </row>
    <row r="867" spans="6:6" ht="12" customHeight="1" x14ac:dyDescent="0.2">
      <c r="F867" s="331"/>
    </row>
    <row r="868" spans="6:6" ht="12" customHeight="1" x14ac:dyDescent="0.2">
      <c r="F868" s="331"/>
    </row>
    <row r="869" spans="6:6" ht="12" customHeight="1" x14ac:dyDescent="0.2">
      <c r="F869" s="331"/>
    </row>
    <row r="870" spans="6:6" ht="12" customHeight="1" x14ac:dyDescent="0.2">
      <c r="F870" s="331"/>
    </row>
    <row r="871" spans="6:6" ht="12" customHeight="1" x14ac:dyDescent="0.2">
      <c r="F871" s="331"/>
    </row>
    <row r="872" spans="6:6" ht="12" customHeight="1" x14ac:dyDescent="0.2">
      <c r="F872" s="331"/>
    </row>
    <row r="873" spans="6:6" ht="12" customHeight="1" x14ac:dyDescent="0.2">
      <c r="F873" s="331"/>
    </row>
    <row r="874" spans="6:6" ht="12" customHeight="1" x14ac:dyDescent="0.2">
      <c r="F874" s="331"/>
    </row>
    <row r="875" spans="6:6" ht="12" customHeight="1" x14ac:dyDescent="0.2">
      <c r="F875" s="331"/>
    </row>
    <row r="876" spans="6:6" ht="12" customHeight="1" x14ac:dyDescent="0.2">
      <c r="F876" s="331"/>
    </row>
    <row r="877" spans="6:6" ht="12" customHeight="1" x14ac:dyDescent="0.2">
      <c r="F877" s="331"/>
    </row>
    <row r="878" spans="6:6" ht="12" customHeight="1" x14ac:dyDescent="0.2">
      <c r="F878" s="331"/>
    </row>
    <row r="879" spans="6:6" ht="12" customHeight="1" x14ac:dyDescent="0.2">
      <c r="F879" s="331"/>
    </row>
    <row r="880" spans="6:6" ht="12" customHeight="1" x14ac:dyDescent="0.2">
      <c r="F880" s="331"/>
    </row>
    <row r="881" spans="6:6" ht="12" customHeight="1" x14ac:dyDescent="0.2">
      <c r="F881" s="331"/>
    </row>
    <row r="882" spans="6:6" ht="12" customHeight="1" x14ac:dyDescent="0.2">
      <c r="F882" s="331"/>
    </row>
    <row r="883" spans="6:6" ht="12" customHeight="1" x14ac:dyDescent="0.2">
      <c r="F883" s="331"/>
    </row>
    <row r="884" spans="6:6" ht="12" customHeight="1" x14ac:dyDescent="0.2">
      <c r="F884" s="331"/>
    </row>
    <row r="885" spans="6:6" ht="12" customHeight="1" x14ac:dyDescent="0.2">
      <c r="F885" s="331"/>
    </row>
    <row r="886" spans="6:6" ht="12" customHeight="1" x14ac:dyDescent="0.2">
      <c r="F886" s="331"/>
    </row>
    <row r="887" spans="6:6" ht="12" customHeight="1" x14ac:dyDescent="0.2">
      <c r="F887" s="331"/>
    </row>
    <row r="888" spans="6:6" ht="12" customHeight="1" x14ac:dyDescent="0.2">
      <c r="F888" s="331"/>
    </row>
    <row r="889" spans="6:6" ht="12" customHeight="1" x14ac:dyDescent="0.2">
      <c r="F889" s="331"/>
    </row>
    <row r="890" spans="6:6" ht="12" customHeight="1" x14ac:dyDescent="0.2">
      <c r="F890" s="331"/>
    </row>
    <row r="891" spans="6:6" ht="12" customHeight="1" x14ac:dyDescent="0.2">
      <c r="F891" s="331"/>
    </row>
    <row r="892" spans="6:6" ht="12" customHeight="1" x14ac:dyDescent="0.2">
      <c r="F892" s="331"/>
    </row>
    <row r="893" spans="6:6" ht="12" customHeight="1" x14ac:dyDescent="0.2">
      <c r="F893" s="331"/>
    </row>
    <row r="894" spans="6:6" ht="12" customHeight="1" x14ac:dyDescent="0.2">
      <c r="F894" s="331"/>
    </row>
    <row r="895" spans="6:6" ht="12" customHeight="1" x14ac:dyDescent="0.2">
      <c r="F895" s="331"/>
    </row>
    <row r="896" spans="6:6" ht="12" customHeight="1" x14ac:dyDescent="0.2">
      <c r="F896" s="331"/>
    </row>
    <row r="897" spans="6:6" ht="12" customHeight="1" x14ac:dyDescent="0.2">
      <c r="F897" s="331"/>
    </row>
    <row r="898" spans="6:6" ht="12" customHeight="1" x14ac:dyDescent="0.2">
      <c r="F898" s="331"/>
    </row>
    <row r="899" spans="6:6" ht="12" customHeight="1" x14ac:dyDescent="0.2">
      <c r="F899" s="331"/>
    </row>
    <row r="900" spans="6:6" ht="12" customHeight="1" x14ac:dyDescent="0.2">
      <c r="F900" s="331"/>
    </row>
    <row r="901" spans="6:6" ht="12" customHeight="1" x14ac:dyDescent="0.2">
      <c r="F901" s="331"/>
    </row>
    <row r="902" spans="6:6" ht="12" customHeight="1" x14ac:dyDescent="0.2">
      <c r="F902" s="331"/>
    </row>
    <row r="903" spans="6:6" ht="12" customHeight="1" x14ac:dyDescent="0.2">
      <c r="F903" s="331"/>
    </row>
    <row r="904" spans="6:6" ht="12" customHeight="1" x14ac:dyDescent="0.2">
      <c r="F904" s="331"/>
    </row>
    <row r="905" spans="6:6" ht="12" customHeight="1" x14ac:dyDescent="0.2">
      <c r="F905" s="331"/>
    </row>
    <row r="906" spans="6:6" ht="12" customHeight="1" x14ac:dyDescent="0.2">
      <c r="F906" s="331"/>
    </row>
    <row r="907" spans="6:6" ht="12" customHeight="1" x14ac:dyDescent="0.2">
      <c r="F907" s="331"/>
    </row>
    <row r="908" spans="6:6" ht="12" customHeight="1" x14ac:dyDescent="0.2">
      <c r="F908" s="331"/>
    </row>
    <row r="909" spans="6:6" ht="12" customHeight="1" x14ac:dyDescent="0.2">
      <c r="F909" s="331"/>
    </row>
    <row r="910" spans="6:6" ht="12" customHeight="1" x14ac:dyDescent="0.2">
      <c r="F910" s="331"/>
    </row>
    <row r="911" spans="6:6" ht="12" customHeight="1" x14ac:dyDescent="0.2">
      <c r="F911" s="331"/>
    </row>
    <row r="912" spans="6:6" ht="12" customHeight="1" x14ac:dyDescent="0.2">
      <c r="F912" s="331"/>
    </row>
    <row r="913" spans="6:6" ht="12" customHeight="1" x14ac:dyDescent="0.2">
      <c r="F913" s="331"/>
    </row>
    <row r="914" spans="6:6" ht="12" customHeight="1" x14ac:dyDescent="0.2">
      <c r="F914" s="331"/>
    </row>
    <row r="915" spans="6:6" ht="12" customHeight="1" x14ac:dyDescent="0.2">
      <c r="F915" s="331"/>
    </row>
    <row r="916" spans="6:6" ht="12" customHeight="1" x14ac:dyDescent="0.2">
      <c r="F916" s="331"/>
    </row>
    <row r="917" spans="6:6" ht="12" customHeight="1" x14ac:dyDescent="0.2">
      <c r="F917" s="331"/>
    </row>
    <row r="918" spans="6:6" ht="12" customHeight="1" x14ac:dyDescent="0.2">
      <c r="F918" s="331"/>
    </row>
    <row r="919" spans="6:6" ht="12" customHeight="1" x14ac:dyDescent="0.2">
      <c r="F919" s="331"/>
    </row>
    <row r="920" spans="6:6" ht="12" customHeight="1" x14ac:dyDescent="0.2">
      <c r="F920" s="331"/>
    </row>
    <row r="921" spans="6:6" ht="12" customHeight="1" x14ac:dyDescent="0.2">
      <c r="F921" s="331"/>
    </row>
    <row r="922" spans="6:6" ht="12" customHeight="1" x14ac:dyDescent="0.2">
      <c r="F922" s="331"/>
    </row>
    <row r="923" spans="6:6" ht="12" customHeight="1" x14ac:dyDescent="0.2">
      <c r="F923" s="331"/>
    </row>
    <row r="924" spans="6:6" ht="12" customHeight="1" x14ac:dyDescent="0.2">
      <c r="F924" s="331"/>
    </row>
    <row r="925" spans="6:6" ht="12" customHeight="1" x14ac:dyDescent="0.2">
      <c r="F925" s="331"/>
    </row>
    <row r="926" spans="6:6" ht="12" customHeight="1" x14ac:dyDescent="0.2">
      <c r="F926" s="331"/>
    </row>
    <row r="927" spans="6:6" ht="12" customHeight="1" x14ac:dyDescent="0.2">
      <c r="F927" s="331"/>
    </row>
    <row r="928" spans="6:6" ht="12" customHeight="1" x14ac:dyDescent="0.2">
      <c r="F928" s="331"/>
    </row>
    <row r="929" spans="6:6" ht="12" customHeight="1" x14ac:dyDescent="0.2">
      <c r="F929" s="331"/>
    </row>
    <row r="930" spans="6:6" ht="12" customHeight="1" x14ac:dyDescent="0.2">
      <c r="F930" s="331"/>
    </row>
    <row r="931" spans="6:6" ht="12" customHeight="1" x14ac:dyDescent="0.2">
      <c r="F931" s="331"/>
    </row>
    <row r="932" spans="6:6" ht="12" customHeight="1" x14ac:dyDescent="0.2">
      <c r="F932" s="331"/>
    </row>
    <row r="933" spans="6:6" ht="12" customHeight="1" x14ac:dyDescent="0.2">
      <c r="F933" s="331"/>
    </row>
    <row r="934" spans="6:6" ht="12" customHeight="1" x14ac:dyDescent="0.2">
      <c r="F934" s="331"/>
    </row>
    <row r="935" spans="6:6" ht="12" customHeight="1" x14ac:dyDescent="0.2">
      <c r="F935" s="331"/>
    </row>
    <row r="936" spans="6:6" ht="12" customHeight="1" x14ac:dyDescent="0.2">
      <c r="F936" s="331"/>
    </row>
    <row r="937" spans="6:6" ht="12" customHeight="1" x14ac:dyDescent="0.2">
      <c r="F937" s="331"/>
    </row>
    <row r="938" spans="6:6" ht="12" customHeight="1" x14ac:dyDescent="0.2">
      <c r="F938" s="331"/>
    </row>
    <row r="939" spans="6:6" ht="12" customHeight="1" x14ac:dyDescent="0.2">
      <c r="F939" s="331"/>
    </row>
    <row r="940" spans="6:6" ht="12" customHeight="1" x14ac:dyDescent="0.2">
      <c r="F940" s="331"/>
    </row>
    <row r="941" spans="6:6" ht="12" customHeight="1" x14ac:dyDescent="0.2">
      <c r="F941" s="331"/>
    </row>
    <row r="942" spans="6:6" ht="12" customHeight="1" x14ac:dyDescent="0.2">
      <c r="F942" s="331"/>
    </row>
    <row r="943" spans="6:6" ht="12" customHeight="1" x14ac:dyDescent="0.2">
      <c r="F943" s="331"/>
    </row>
    <row r="944" spans="6:6" ht="12" customHeight="1" x14ac:dyDescent="0.2">
      <c r="F944" s="331"/>
    </row>
    <row r="945" spans="6:6" ht="12" customHeight="1" x14ac:dyDescent="0.2">
      <c r="F945" s="331"/>
    </row>
    <row r="946" spans="6:6" ht="12" customHeight="1" x14ac:dyDescent="0.2">
      <c r="F946" s="331"/>
    </row>
    <row r="947" spans="6:6" ht="12" customHeight="1" x14ac:dyDescent="0.2">
      <c r="F947" s="331"/>
    </row>
    <row r="948" spans="6:6" ht="12" customHeight="1" x14ac:dyDescent="0.2">
      <c r="F948" s="331"/>
    </row>
    <row r="949" spans="6:6" ht="12" customHeight="1" x14ac:dyDescent="0.2">
      <c r="F949" s="331"/>
    </row>
    <row r="950" spans="6:6" ht="12" customHeight="1" x14ac:dyDescent="0.2">
      <c r="F950" s="331"/>
    </row>
    <row r="951" spans="6:6" ht="12" customHeight="1" x14ac:dyDescent="0.2">
      <c r="F951" s="331"/>
    </row>
    <row r="952" spans="6:6" ht="12" customHeight="1" x14ac:dyDescent="0.2">
      <c r="F952" s="331"/>
    </row>
    <row r="953" spans="6:6" ht="12" customHeight="1" x14ac:dyDescent="0.2">
      <c r="F953" s="331"/>
    </row>
    <row r="954" spans="6:6" ht="12" customHeight="1" x14ac:dyDescent="0.2">
      <c r="F954" s="331"/>
    </row>
    <row r="955" spans="6:6" ht="12" customHeight="1" x14ac:dyDescent="0.2">
      <c r="F955" s="331"/>
    </row>
    <row r="956" spans="6:6" ht="12" customHeight="1" x14ac:dyDescent="0.2">
      <c r="F956" s="331"/>
    </row>
    <row r="957" spans="6:6" ht="12" customHeight="1" x14ac:dyDescent="0.2">
      <c r="F957" s="331"/>
    </row>
    <row r="958" spans="6:6" ht="12" customHeight="1" x14ac:dyDescent="0.2">
      <c r="F958" s="331"/>
    </row>
    <row r="959" spans="6:6" ht="12" customHeight="1" x14ac:dyDescent="0.2">
      <c r="F959" s="331"/>
    </row>
    <row r="960" spans="6:6" ht="12" customHeight="1" x14ac:dyDescent="0.2">
      <c r="F960" s="331"/>
    </row>
    <row r="961" spans="6:6" ht="12" customHeight="1" x14ac:dyDescent="0.2">
      <c r="F961" s="331"/>
    </row>
    <row r="962" spans="6:6" ht="12" customHeight="1" x14ac:dyDescent="0.2">
      <c r="F962" s="331"/>
    </row>
    <row r="963" spans="6:6" ht="12" customHeight="1" x14ac:dyDescent="0.2">
      <c r="F963" s="331"/>
    </row>
    <row r="964" spans="6:6" ht="12" customHeight="1" x14ac:dyDescent="0.2">
      <c r="F964" s="331"/>
    </row>
    <row r="965" spans="6:6" ht="12" customHeight="1" x14ac:dyDescent="0.2">
      <c r="F965" s="331"/>
    </row>
    <row r="966" spans="6:6" ht="12" customHeight="1" x14ac:dyDescent="0.2">
      <c r="F966" s="331"/>
    </row>
    <row r="967" spans="6:6" ht="12" customHeight="1" x14ac:dyDescent="0.2">
      <c r="F967" s="331"/>
    </row>
    <row r="968" spans="6:6" ht="12" customHeight="1" x14ac:dyDescent="0.2">
      <c r="F968" s="331"/>
    </row>
    <row r="969" spans="6:6" ht="12" customHeight="1" x14ac:dyDescent="0.2">
      <c r="F969" s="331"/>
    </row>
    <row r="970" spans="6:6" ht="12" customHeight="1" x14ac:dyDescent="0.2">
      <c r="F970" s="331"/>
    </row>
    <row r="971" spans="6:6" ht="12" customHeight="1" x14ac:dyDescent="0.2">
      <c r="F971" s="331"/>
    </row>
    <row r="972" spans="6:6" ht="12" customHeight="1" x14ac:dyDescent="0.2">
      <c r="F972" s="331"/>
    </row>
    <row r="973" spans="6:6" ht="12" customHeight="1" x14ac:dyDescent="0.2">
      <c r="F973" s="331"/>
    </row>
    <row r="974" spans="6:6" ht="12" customHeight="1" x14ac:dyDescent="0.2">
      <c r="F974" s="331"/>
    </row>
    <row r="975" spans="6:6" ht="12" customHeight="1" x14ac:dyDescent="0.2">
      <c r="F975" s="331"/>
    </row>
    <row r="976" spans="6:6" ht="12" customHeight="1" x14ac:dyDescent="0.2">
      <c r="F976" s="331"/>
    </row>
    <row r="977" spans="6:6" ht="12" customHeight="1" x14ac:dyDescent="0.2">
      <c r="F977" s="331"/>
    </row>
    <row r="978" spans="6:6" ht="12" customHeight="1" x14ac:dyDescent="0.2">
      <c r="F978" s="331"/>
    </row>
    <row r="979" spans="6:6" ht="12" customHeight="1" x14ac:dyDescent="0.2">
      <c r="F979" s="331"/>
    </row>
    <row r="980" spans="6:6" ht="12" customHeight="1" x14ac:dyDescent="0.2">
      <c r="F980" s="331"/>
    </row>
    <row r="981" spans="6:6" ht="12" customHeight="1" x14ac:dyDescent="0.2">
      <c r="F981" s="331"/>
    </row>
    <row r="982" spans="6:6" ht="12" customHeight="1" x14ac:dyDescent="0.2">
      <c r="F982" s="331"/>
    </row>
    <row r="983" spans="6:6" ht="12" customHeight="1" x14ac:dyDescent="0.2">
      <c r="F983" s="331"/>
    </row>
    <row r="984" spans="6:6" ht="12" customHeight="1" x14ac:dyDescent="0.2">
      <c r="F984" s="331"/>
    </row>
    <row r="985" spans="6:6" ht="12" customHeight="1" x14ac:dyDescent="0.2">
      <c r="F985" s="331"/>
    </row>
    <row r="986" spans="6:6" ht="12" customHeight="1" x14ac:dyDescent="0.2">
      <c r="F986" s="331"/>
    </row>
    <row r="987" spans="6:6" ht="12" customHeight="1" x14ac:dyDescent="0.2">
      <c r="F987" s="331"/>
    </row>
    <row r="988" spans="6:6" ht="12" customHeight="1" x14ac:dyDescent="0.2">
      <c r="F988" s="331"/>
    </row>
    <row r="989" spans="6:6" ht="12" customHeight="1" x14ac:dyDescent="0.2">
      <c r="F989" s="331"/>
    </row>
    <row r="990" spans="6:6" ht="12" customHeight="1" x14ac:dyDescent="0.2">
      <c r="F990" s="331"/>
    </row>
    <row r="991" spans="6:6" ht="12" customHeight="1" x14ac:dyDescent="0.2">
      <c r="F991" s="331"/>
    </row>
    <row r="992" spans="6:6" ht="12" customHeight="1" x14ac:dyDescent="0.2">
      <c r="F992" s="331"/>
    </row>
    <row r="993" spans="6:6" ht="12" customHeight="1" x14ac:dyDescent="0.2">
      <c r="F993" s="331"/>
    </row>
    <row r="994" spans="6:6" ht="12" customHeight="1" x14ac:dyDescent="0.2">
      <c r="F994" s="331"/>
    </row>
    <row r="995" spans="6:6" ht="12" customHeight="1" x14ac:dyDescent="0.2">
      <c r="F995" s="331"/>
    </row>
    <row r="996" spans="6:6" ht="12" customHeight="1" x14ac:dyDescent="0.2">
      <c r="F996" s="331"/>
    </row>
    <row r="997" spans="6:6" ht="12" customHeight="1" x14ac:dyDescent="0.2">
      <c r="F997" s="331"/>
    </row>
    <row r="998" spans="6:6" ht="12" customHeight="1" x14ac:dyDescent="0.2">
      <c r="F998" s="331"/>
    </row>
    <row r="999" spans="6:6" ht="12" customHeight="1" x14ac:dyDescent="0.2">
      <c r="F999" s="331"/>
    </row>
    <row r="1000" spans="6:6" ht="12" customHeight="1" x14ac:dyDescent="0.2">
      <c r="F1000" s="331"/>
    </row>
    <row r="1001" spans="6:6" ht="12" customHeight="1" x14ac:dyDescent="0.2">
      <c r="F1001" s="331"/>
    </row>
  </sheetData>
  <mergeCells count="1">
    <mergeCell ref="A1:P1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9B791-EE24-4013-AE9D-8EC454857C3B}">
  <sheetPr codeName="Sheet4">
    <tabColor rgb="FFFFC000"/>
    <pageSetUpPr autoPageBreaks="0" fitToPage="1"/>
  </sheetPr>
  <dimension ref="A1:Z498"/>
  <sheetViews>
    <sheetView showGridLines="0" topLeftCell="B1" zoomScale="70" zoomScaleNormal="70" workbookViewId="0">
      <selection activeCell="D15" sqref="D15"/>
    </sheetView>
  </sheetViews>
  <sheetFormatPr baseColWidth="10" defaultColWidth="8.85546875" defaultRowHeight="18" customHeight="1" x14ac:dyDescent="0.25"/>
  <cols>
    <col min="1" max="1" width="3.5703125" style="395" customWidth="1"/>
    <col min="2" max="2" width="13.28515625" style="431" customWidth="1"/>
    <col min="3" max="3" width="14.7109375" style="451" customWidth="1"/>
    <col min="4" max="4" width="18.7109375" style="432" bestFit="1" customWidth="1"/>
    <col min="5" max="5" width="16.7109375" style="432" bestFit="1" customWidth="1"/>
    <col min="6" max="6" width="18.28515625" style="432" customWidth="1"/>
    <col min="7" max="7" width="12.28515625" style="432" customWidth="1"/>
    <col min="8" max="8" width="18.28515625" style="432" customWidth="1"/>
    <col min="9" max="9" width="12.140625" style="432" customWidth="1"/>
    <col min="10" max="10" width="13.5703125" style="432" customWidth="1"/>
    <col min="11" max="11" width="14.5703125" style="432" customWidth="1"/>
    <col min="12" max="12" width="14.85546875" style="423" customWidth="1"/>
    <col min="17" max="17" width="12.42578125" bestFit="1" customWidth="1"/>
    <col min="26" max="26" width="19.42578125" style="451" bestFit="1" customWidth="1"/>
  </cols>
  <sheetData>
    <row r="1" spans="1:26" ht="21" customHeight="1" x14ac:dyDescent="0.25">
      <c r="A1" s="410"/>
      <c r="B1" s="411"/>
      <c r="C1" s="411"/>
      <c r="D1" s="411"/>
      <c r="E1" s="411"/>
      <c r="F1" s="411"/>
      <c r="G1" s="411"/>
      <c r="H1" s="411"/>
      <c r="I1" s="411"/>
      <c r="J1" s="411"/>
      <c r="K1" s="411"/>
      <c r="L1" s="410"/>
      <c r="Z1" s="456"/>
    </row>
    <row r="2" spans="1:26" ht="67.900000000000006" customHeight="1" x14ac:dyDescent="0.25">
      <c r="A2" s="410"/>
      <c r="B2" s="411"/>
      <c r="C2" s="488" t="s">
        <v>275</v>
      </c>
      <c r="D2" s="488"/>
      <c r="E2" s="488"/>
      <c r="F2" s="488"/>
      <c r="G2" s="488"/>
      <c r="H2" s="488"/>
      <c r="I2" s="488"/>
      <c r="J2" s="488"/>
      <c r="K2" s="488"/>
      <c r="L2" s="410"/>
      <c r="Z2" s="456"/>
    </row>
    <row r="3" spans="1:26" ht="24" customHeight="1" x14ac:dyDescent="0.25">
      <c r="A3" s="410"/>
      <c r="B3" s="411"/>
      <c r="C3" s="411"/>
      <c r="D3" s="411"/>
      <c r="E3" s="411"/>
      <c r="F3" s="411"/>
      <c r="G3" s="411"/>
      <c r="H3" s="411"/>
      <c r="I3" s="411"/>
      <c r="J3" s="411"/>
      <c r="K3" s="411"/>
      <c r="L3" s="410"/>
      <c r="Z3" s="456"/>
    </row>
    <row r="4" spans="1:26" ht="37.9" customHeight="1" x14ac:dyDescent="0.25">
      <c r="B4" s="409" t="s">
        <v>274</v>
      </c>
      <c r="C4" s="408"/>
      <c r="D4" s="407"/>
      <c r="E4" s="405"/>
      <c r="F4" s="395"/>
      <c r="G4" s="406" t="s">
        <v>273</v>
      </c>
      <c r="H4" s="405"/>
      <c r="I4" s="405"/>
      <c r="J4" s="404"/>
      <c r="K4" s="395"/>
      <c r="L4" s="395"/>
      <c r="Z4" s="457"/>
    </row>
    <row r="5" spans="1:26" ht="24" customHeight="1" x14ac:dyDescent="0.25">
      <c r="B5" s="489" t="s">
        <v>285</v>
      </c>
      <c r="C5" s="489"/>
      <c r="D5" s="490"/>
      <c r="E5" s="425">
        <v>3350000</v>
      </c>
      <c r="F5" s="395"/>
      <c r="G5" s="480" t="s">
        <v>291</v>
      </c>
      <c r="H5" s="481"/>
      <c r="I5" s="482">
        <f>IF(OR(E5&lt;=0,E6&lt;=0,E7&lt;=0,E8&lt;=0),"", -PMT(E6/E8, (E7*E8)-E11, E5))</f>
        <v>21480.498891659809</v>
      </c>
      <c r="J5" s="483"/>
      <c r="K5" s="483"/>
      <c r="L5" s="419"/>
      <c r="Z5" s="457"/>
    </row>
    <row r="6" spans="1:26" ht="24" customHeight="1" x14ac:dyDescent="0.25">
      <c r="B6" s="491" t="s">
        <v>286</v>
      </c>
      <c r="C6" s="491"/>
      <c r="D6" s="492"/>
      <c r="E6" s="403">
        <v>1.95E-2</v>
      </c>
      <c r="F6" s="395"/>
      <c r="G6" s="484" t="s">
        <v>292</v>
      </c>
      <c r="H6" s="485"/>
      <c r="I6" s="486">
        <f>ROUND(IF(AND(E7&gt;0,E8&gt;0),E7*E8,""),0)</f>
        <v>180</v>
      </c>
      <c r="J6" s="487"/>
      <c r="K6" s="487"/>
      <c r="L6" s="395"/>
      <c r="Z6" s="457"/>
    </row>
    <row r="7" spans="1:26" ht="24" customHeight="1" x14ac:dyDescent="0.25">
      <c r="B7" s="491" t="s">
        <v>287</v>
      </c>
      <c r="C7" s="491"/>
      <c r="D7" s="492"/>
      <c r="E7" s="402">
        <v>15</v>
      </c>
      <c r="F7" s="395"/>
      <c r="G7" s="484" t="s">
        <v>294</v>
      </c>
      <c r="H7" s="485"/>
      <c r="I7" s="486">
        <f>I6</f>
        <v>180</v>
      </c>
      <c r="J7" s="487"/>
      <c r="K7" s="487"/>
      <c r="L7" s="395"/>
      <c r="Z7" s="457"/>
    </row>
    <row r="8" spans="1:26" ht="24" customHeight="1" x14ac:dyDescent="0.25">
      <c r="B8" s="491" t="s">
        <v>288</v>
      </c>
      <c r="C8" s="491"/>
      <c r="D8" s="492"/>
      <c r="E8" s="402">
        <v>12</v>
      </c>
      <c r="F8" s="395"/>
      <c r="G8" s="484" t="s">
        <v>295</v>
      </c>
      <c r="H8" s="485"/>
      <c r="I8" s="486">
        <f>IF(I7="", "", I7*E12)</f>
        <v>0</v>
      </c>
      <c r="J8" s="487"/>
      <c r="K8" s="487"/>
      <c r="L8" s="395"/>
      <c r="Z8" s="457"/>
    </row>
    <row r="9" spans="1:26" ht="24" customHeight="1" x14ac:dyDescent="0.25">
      <c r="B9" s="491" t="s">
        <v>289</v>
      </c>
      <c r="C9" s="491"/>
      <c r="D9" s="401"/>
      <c r="E9" s="400">
        <v>44880</v>
      </c>
      <c r="F9" s="395"/>
      <c r="G9" s="484" t="s">
        <v>296</v>
      </c>
      <c r="H9" s="485"/>
      <c r="I9" s="493">
        <f>IF(I7="","",SUM(_xlfn.ANCHORARRAY(I15)))</f>
        <v>516489.80999999982</v>
      </c>
      <c r="J9" s="494"/>
      <c r="K9" s="494"/>
      <c r="L9"/>
      <c r="Z9" s="457"/>
    </row>
    <row r="10" spans="1:26" ht="24" customHeight="1" x14ac:dyDescent="0.25">
      <c r="B10"/>
      <c r="C10" s="422"/>
      <c r="D10" s="423"/>
      <c r="E10" s="423"/>
      <c r="F10" s="396"/>
      <c r="G10" s="500" t="s">
        <v>293</v>
      </c>
      <c r="H10" s="501"/>
      <c r="I10" s="498">
        <f>IF(I7="","",SUM(_xlfn.ANCHORARRAY(G15)))</f>
        <v>3866489.8004987799</v>
      </c>
      <c r="J10" s="499"/>
      <c r="K10" s="499"/>
      <c r="L10" s="395"/>
      <c r="Z10" s="457"/>
    </row>
    <row r="11" spans="1:26" ht="24" customHeight="1" x14ac:dyDescent="0.25">
      <c r="B11" s="497" t="s">
        <v>297</v>
      </c>
      <c r="C11" s="497"/>
      <c r="D11" s="497"/>
      <c r="E11" s="420">
        <v>0</v>
      </c>
      <c r="F11" s="396"/>
      <c r="G11"/>
      <c r="H11"/>
      <c r="I11"/>
      <c r="J11"/>
      <c r="K11"/>
      <c r="L11" s="395"/>
      <c r="Z11" s="457"/>
    </row>
    <row r="12" spans="1:26" ht="20.65" customHeight="1" x14ac:dyDescent="0.25">
      <c r="B12" s="497" t="s">
        <v>290</v>
      </c>
      <c r="C12" s="497"/>
      <c r="D12" s="497"/>
      <c r="E12" s="397">
        <v>0</v>
      </c>
      <c r="F12" s="396"/>
      <c r="G12" s="495" t="s">
        <v>262</v>
      </c>
      <c r="H12" s="495"/>
      <c r="I12" s="496" t="s">
        <v>261</v>
      </c>
      <c r="J12" s="496"/>
      <c r="K12" s="496"/>
      <c r="L12" s="395"/>
      <c r="Z12" s="457"/>
    </row>
    <row r="13" spans="1:26" ht="20.65" customHeight="1" x14ac:dyDescent="0.25">
      <c r="B13" s="416"/>
      <c r="C13" s="416"/>
      <c r="D13" s="416"/>
      <c r="E13" s="397"/>
      <c r="F13" s="396"/>
      <c r="G13" s="417"/>
      <c r="H13" s="417"/>
      <c r="I13" s="418"/>
      <c r="J13" s="418"/>
      <c r="K13" s="418"/>
      <c r="L13" s="395"/>
    </row>
    <row r="14" spans="1:26" s="424" customFormat="1" ht="56.25" x14ac:dyDescent="0.25">
      <c r="A14" s="430"/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1:26" ht="18" customHeight="1" x14ac:dyDescent="0.25">
      <c r="B15" s="431" cm="1">
        <f t="array" ref="B15:B194">IF(I7="","",_xlfn.SEQUENCE(I7))</f>
        <v>1</v>
      </c>
      <c r="C15" s="451" cm="1">
        <f t="array" ref="C15:C194">IF(I7="","",EDATE($E$9,(_xlfn.SEQUENCE(I7)-1)*(12/$E$8)))</f>
        <v>44880</v>
      </c>
      <c r="D15" s="432" cm="1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3350000</v>
      </c>
      <c r="E15" s="432" cm="1">
        <f t="array" ref="E15:E194">IF(I7="","",IF(_xlfn.SEQUENCE(I7)&lt;=$E$11,_xlfn.ANCHORARRAY(D15)*($E$6/$E$8), -PMT($E$6/$E$8,($E$7*$E$8)-$E$11,$E$5)))</f>
        <v>21480.498891659809</v>
      </c>
      <c r="F15" s="432" cm="1">
        <f t="array" ref="F15:F194">IF(I7="","",_xlfn.SEQUENCE(I7,1,1,1)*0 + $E$12)</f>
        <v>0</v>
      </c>
      <c r="G15" s="432" cm="1">
        <f t="array" ref="G15:G194">IF(I7="","",_xlfn.ANCHORARRAY(E15)+_xlfn.ANCHORARRAY(F15))</f>
        <v>21480.498891659809</v>
      </c>
      <c r="H15" s="432" cm="1">
        <f t="array" ref="H15:H194">IF(I7="","",ROUND(IF(_xlfn.SEQUENCE(I7)&lt;=$E$11,0,_xlfn.ANCHORARRAY( E15) -_xlfn.ANCHORARRAY( I15)),2))</f>
        <v>16036.75</v>
      </c>
      <c r="I15" s="432" cm="1">
        <f t="array" ref="I15:I194">IF(I7="","",ROUND(_xlfn.ANCHORARRAY(D15)*($E$6/$E$8),2))</f>
        <v>5443.75</v>
      </c>
      <c r="J15" s="432" cm="1">
        <f t="array" ref="J15:J194">IF(I7="","",ROUND(IF(_xlfn.SEQUENCE(I7)&lt;=$E$11,$E$5, $E$5*(1+($E$6/$E$8))^(_xlfn.SEQUENCE(I7)-$E$11) - (-PMT($E$6/$E$8,($E$7*$E$8)-$E$11,$E$5))*(((1+($E$6/$E$8))^(_xlfn.SEQUENCE(I7)-$E$11)-1)/($E$6/$E$8)) ),2))</f>
        <v>3333963.25</v>
      </c>
      <c r="K15" s="432" cm="1">
        <f t="array" ref="K15:K194">IF(I7="","",_xlfn.SCAN(0,_xlfn.TAKE(_xlfn.ANCHORARRAY(I15),I7),_xlfn.LAMBDA(_xlpm.a,_xlpm.v,_xlpm.a+_xlpm.v)))</f>
        <v>5443.75</v>
      </c>
      <c r="L15"/>
      <c r="Z15" s="451" cm="1">
        <f t="array" ref="Z15:Z194">IFERROR(IF(I7="","",EOMONTH(EDATE($E$9,(_xlfn.SEQUENCE(I7)-1)*(12/$E$8)),0)),"")</f>
        <v>44895</v>
      </c>
    </row>
    <row r="16" spans="1:26" ht="18" customHeight="1" x14ac:dyDescent="0.25">
      <c r="B16" s="431">
        <v>2</v>
      </c>
      <c r="C16" s="451">
        <v>44910</v>
      </c>
      <c r="D16" s="432">
        <v>3333963.25</v>
      </c>
      <c r="E16" s="432">
        <v>21480.498891659809</v>
      </c>
      <c r="F16" s="432">
        <v>0</v>
      </c>
      <c r="G16" s="432">
        <v>21480.498891659809</v>
      </c>
      <c r="H16" s="432">
        <v>16062.81</v>
      </c>
      <c r="I16" s="432">
        <v>5417.69</v>
      </c>
      <c r="J16" s="432">
        <v>3317900.44</v>
      </c>
      <c r="K16" s="432">
        <v>10861.439999999999</v>
      </c>
      <c r="L16"/>
      <c r="Z16" s="451">
        <v>44926</v>
      </c>
    </row>
    <row r="17" spans="2:26" ht="18" customHeight="1" x14ac:dyDescent="0.25">
      <c r="B17" s="431">
        <v>3</v>
      </c>
      <c r="C17" s="451">
        <v>44941</v>
      </c>
      <c r="D17" s="432">
        <v>3317900.44</v>
      </c>
      <c r="E17" s="432">
        <v>21480.498891659809</v>
      </c>
      <c r="F17" s="432">
        <v>0</v>
      </c>
      <c r="G17" s="432">
        <v>21480.498891659809</v>
      </c>
      <c r="H17" s="432">
        <v>16088.91</v>
      </c>
      <c r="I17" s="432">
        <v>5391.59</v>
      </c>
      <c r="J17" s="432">
        <v>3301811.53</v>
      </c>
      <c r="K17" s="432">
        <v>16253.029999999999</v>
      </c>
      <c r="L17"/>
      <c r="Z17" s="451">
        <v>44957</v>
      </c>
    </row>
    <row r="18" spans="2:26" ht="18" customHeight="1" x14ac:dyDescent="0.25">
      <c r="B18" s="431">
        <v>4</v>
      </c>
      <c r="C18" s="451">
        <v>44972</v>
      </c>
      <c r="D18" s="432">
        <v>3301811.53</v>
      </c>
      <c r="E18" s="432">
        <v>21480.498891659809</v>
      </c>
      <c r="F18" s="432">
        <v>0</v>
      </c>
      <c r="G18" s="432">
        <v>21480.498891659809</v>
      </c>
      <c r="H18" s="432">
        <v>16115.06</v>
      </c>
      <c r="I18" s="432">
        <v>5365.44</v>
      </c>
      <c r="J18" s="432">
        <v>3285696.48</v>
      </c>
      <c r="K18" s="432">
        <v>21618.469999999998</v>
      </c>
      <c r="L18"/>
      <c r="Z18" s="451">
        <v>44985</v>
      </c>
    </row>
    <row r="19" spans="2:26" ht="18" customHeight="1" x14ac:dyDescent="0.25">
      <c r="B19" s="431">
        <v>5</v>
      </c>
      <c r="C19" s="451">
        <v>45000</v>
      </c>
      <c r="D19" s="432">
        <v>3285696.48</v>
      </c>
      <c r="E19" s="432">
        <v>21480.498891659809</v>
      </c>
      <c r="F19" s="432">
        <v>0</v>
      </c>
      <c r="G19" s="432">
        <v>21480.498891659809</v>
      </c>
      <c r="H19" s="432">
        <v>16141.24</v>
      </c>
      <c r="I19" s="432">
        <v>5339.26</v>
      </c>
      <c r="J19" s="432">
        <v>3269555.23</v>
      </c>
      <c r="K19" s="432">
        <v>26957.729999999996</v>
      </c>
      <c r="L19"/>
      <c r="Z19" s="451">
        <v>45016</v>
      </c>
    </row>
    <row r="20" spans="2:26" ht="18" customHeight="1" x14ac:dyDescent="0.25">
      <c r="B20" s="431">
        <v>6</v>
      </c>
      <c r="C20" s="451">
        <v>45031</v>
      </c>
      <c r="D20" s="432">
        <v>3269555.23</v>
      </c>
      <c r="E20" s="432">
        <v>21480.498891659809</v>
      </c>
      <c r="F20" s="432">
        <v>0</v>
      </c>
      <c r="G20" s="432">
        <v>21480.498891659809</v>
      </c>
      <c r="H20" s="432">
        <v>16167.47</v>
      </c>
      <c r="I20" s="432">
        <v>5313.03</v>
      </c>
      <c r="J20" s="432">
        <v>3253387.76</v>
      </c>
      <c r="K20" s="432">
        <v>32270.759999999995</v>
      </c>
      <c r="L20"/>
      <c r="Z20" s="451">
        <v>45046</v>
      </c>
    </row>
    <row r="21" spans="2:26" ht="18" customHeight="1" x14ac:dyDescent="0.25">
      <c r="B21" s="431">
        <v>7</v>
      </c>
      <c r="C21" s="451">
        <v>45061</v>
      </c>
      <c r="D21" s="432">
        <v>3253387.76</v>
      </c>
      <c r="E21" s="432">
        <v>21480.498891659809</v>
      </c>
      <c r="F21" s="432">
        <v>0</v>
      </c>
      <c r="G21" s="432">
        <v>21480.498891659809</v>
      </c>
      <c r="H21" s="432">
        <v>16193.74</v>
      </c>
      <c r="I21" s="432">
        <v>5286.76</v>
      </c>
      <c r="J21" s="432">
        <v>3237194.02</v>
      </c>
      <c r="K21" s="432">
        <v>37557.519999999997</v>
      </c>
      <c r="L21"/>
      <c r="Z21" s="451">
        <v>45077</v>
      </c>
    </row>
    <row r="22" spans="2:26" ht="18" customHeight="1" x14ac:dyDescent="0.25">
      <c r="B22" s="431">
        <v>8</v>
      </c>
      <c r="C22" s="451">
        <v>45092</v>
      </c>
      <c r="D22" s="432">
        <v>3237194.02</v>
      </c>
      <c r="E22" s="432">
        <v>21480.498891659809</v>
      </c>
      <c r="F22" s="432">
        <v>0</v>
      </c>
      <c r="G22" s="432">
        <v>21480.498891659809</v>
      </c>
      <c r="H22" s="432">
        <v>16220.06</v>
      </c>
      <c r="I22" s="432">
        <v>5260.44</v>
      </c>
      <c r="J22" s="432">
        <v>3220973.96</v>
      </c>
      <c r="K22" s="432">
        <v>42817.96</v>
      </c>
      <c r="L22"/>
      <c r="Z22" s="451">
        <v>45107</v>
      </c>
    </row>
    <row r="23" spans="2:26" ht="18" customHeight="1" x14ac:dyDescent="0.25">
      <c r="B23" s="431">
        <v>9</v>
      </c>
      <c r="C23" s="451">
        <v>45122</v>
      </c>
      <c r="D23" s="432">
        <v>3220973.96</v>
      </c>
      <c r="E23" s="432">
        <v>21480.498891659809</v>
      </c>
      <c r="F23" s="432">
        <v>0</v>
      </c>
      <c r="G23" s="432">
        <v>21480.498891659809</v>
      </c>
      <c r="H23" s="432">
        <v>16246.42</v>
      </c>
      <c r="I23" s="432">
        <v>5234.08</v>
      </c>
      <c r="J23" s="432">
        <v>3204727.54</v>
      </c>
      <c r="K23" s="432">
        <v>48052.04</v>
      </c>
      <c r="L23"/>
      <c r="Z23" s="451">
        <v>45138</v>
      </c>
    </row>
    <row r="24" spans="2:26" ht="18" customHeight="1" x14ac:dyDescent="0.25">
      <c r="B24" s="431">
        <v>10</v>
      </c>
      <c r="C24" s="451">
        <v>45153</v>
      </c>
      <c r="D24" s="432">
        <v>3204727.54</v>
      </c>
      <c r="E24" s="432">
        <v>21480.498891659809</v>
      </c>
      <c r="F24" s="432">
        <v>0</v>
      </c>
      <c r="G24" s="432">
        <v>21480.498891659809</v>
      </c>
      <c r="H24" s="432">
        <v>16272.82</v>
      </c>
      <c r="I24" s="432">
        <v>5207.68</v>
      </c>
      <c r="J24" s="432">
        <v>3188454.73</v>
      </c>
      <c r="K24" s="432">
        <v>53259.72</v>
      </c>
      <c r="L24"/>
      <c r="Z24" s="451">
        <v>45169</v>
      </c>
    </row>
    <row r="25" spans="2:26" ht="18" customHeight="1" x14ac:dyDescent="0.25">
      <c r="B25" s="431">
        <v>11</v>
      </c>
      <c r="C25" s="451">
        <v>45184</v>
      </c>
      <c r="D25" s="432">
        <v>3188454.73</v>
      </c>
      <c r="E25" s="432">
        <v>21480.498891659809</v>
      </c>
      <c r="F25" s="432">
        <v>0</v>
      </c>
      <c r="G25" s="432">
        <v>21480.498891659809</v>
      </c>
      <c r="H25" s="432">
        <v>16299.26</v>
      </c>
      <c r="I25" s="432">
        <v>5181.24</v>
      </c>
      <c r="J25" s="432">
        <v>3172155.47</v>
      </c>
      <c r="K25" s="432">
        <v>58440.959999999999</v>
      </c>
      <c r="L25"/>
      <c r="Z25" s="451">
        <v>45199</v>
      </c>
    </row>
    <row r="26" spans="2:26" ht="18" customHeight="1" x14ac:dyDescent="0.25">
      <c r="B26" s="431">
        <v>12</v>
      </c>
      <c r="C26" s="451">
        <v>45214</v>
      </c>
      <c r="D26" s="432">
        <v>3172155.47</v>
      </c>
      <c r="E26" s="432">
        <v>21480.498891659809</v>
      </c>
      <c r="F26" s="432">
        <v>0</v>
      </c>
      <c r="G26" s="432">
        <v>21480.498891659809</v>
      </c>
      <c r="H26" s="432">
        <v>16325.75</v>
      </c>
      <c r="I26" s="432">
        <v>5154.75</v>
      </c>
      <c r="J26" s="432">
        <v>3155829.72</v>
      </c>
      <c r="K26" s="432">
        <v>63595.71</v>
      </c>
      <c r="L26"/>
      <c r="Z26" s="451">
        <v>45230</v>
      </c>
    </row>
    <row r="27" spans="2:26" ht="18" customHeight="1" x14ac:dyDescent="0.25">
      <c r="B27" s="431">
        <v>13</v>
      </c>
      <c r="C27" s="451">
        <v>45245</v>
      </c>
      <c r="D27" s="432">
        <v>3155829.72</v>
      </c>
      <c r="E27" s="432">
        <v>21480.498891659809</v>
      </c>
      <c r="F27" s="432">
        <v>0</v>
      </c>
      <c r="G27" s="432">
        <v>21480.498891659809</v>
      </c>
      <c r="H27" s="432">
        <v>16352.28</v>
      </c>
      <c r="I27" s="432">
        <v>5128.22</v>
      </c>
      <c r="J27" s="432">
        <v>3139477.45</v>
      </c>
      <c r="K27" s="432">
        <v>68723.929999999993</v>
      </c>
      <c r="L27"/>
      <c r="Z27" s="451">
        <v>45260</v>
      </c>
    </row>
    <row r="28" spans="2:26" ht="18" customHeight="1" x14ac:dyDescent="0.25">
      <c r="B28" s="431">
        <v>14</v>
      </c>
      <c r="C28" s="451">
        <v>45275</v>
      </c>
      <c r="D28" s="432">
        <v>3139477.45</v>
      </c>
      <c r="E28" s="432">
        <v>21480.498891659809</v>
      </c>
      <c r="F28" s="432">
        <v>0</v>
      </c>
      <c r="G28" s="432">
        <v>21480.498891659809</v>
      </c>
      <c r="H28" s="432">
        <v>16378.85</v>
      </c>
      <c r="I28" s="432">
        <v>5101.6499999999996</v>
      </c>
      <c r="J28" s="432">
        <v>3123098.6</v>
      </c>
      <c r="K28" s="432">
        <v>73825.579999999987</v>
      </c>
      <c r="L28"/>
      <c r="Z28" s="451">
        <v>45291</v>
      </c>
    </row>
    <row r="29" spans="2:26" ht="18" customHeight="1" x14ac:dyDescent="0.25">
      <c r="B29" s="431">
        <v>15</v>
      </c>
      <c r="C29" s="451">
        <v>45306</v>
      </c>
      <c r="D29" s="432">
        <v>3123098.6</v>
      </c>
      <c r="E29" s="432">
        <v>21480.498891659809</v>
      </c>
      <c r="F29" s="432">
        <v>0</v>
      </c>
      <c r="G29" s="432">
        <v>21480.498891659809</v>
      </c>
      <c r="H29" s="432">
        <v>16405.46</v>
      </c>
      <c r="I29" s="432">
        <v>5075.04</v>
      </c>
      <c r="J29" s="432">
        <v>3106693.13</v>
      </c>
      <c r="K29" s="432">
        <v>78900.619999999981</v>
      </c>
      <c r="L29"/>
      <c r="Z29" s="451">
        <v>45322</v>
      </c>
    </row>
    <row r="30" spans="2:26" ht="18" customHeight="1" x14ac:dyDescent="0.25">
      <c r="B30" s="431">
        <v>16</v>
      </c>
      <c r="C30" s="451">
        <v>45337</v>
      </c>
      <c r="D30" s="432">
        <v>3106693.13</v>
      </c>
      <c r="E30" s="432">
        <v>21480.498891659809</v>
      </c>
      <c r="F30" s="432">
        <v>0</v>
      </c>
      <c r="G30" s="432">
        <v>21480.498891659809</v>
      </c>
      <c r="H30" s="432">
        <v>16432.12</v>
      </c>
      <c r="I30" s="432">
        <v>5048.38</v>
      </c>
      <c r="J30" s="432">
        <v>3090261.01</v>
      </c>
      <c r="K30" s="432">
        <v>83948.999999999985</v>
      </c>
      <c r="L30"/>
      <c r="Z30" s="451">
        <v>45351</v>
      </c>
    </row>
    <row r="31" spans="2:26" ht="18" customHeight="1" x14ac:dyDescent="0.25">
      <c r="B31" s="431">
        <v>17</v>
      </c>
      <c r="C31" s="451">
        <v>45366</v>
      </c>
      <c r="D31" s="432">
        <v>3090261.01</v>
      </c>
      <c r="E31" s="432">
        <v>21480.498891659809</v>
      </c>
      <c r="F31" s="432">
        <v>0</v>
      </c>
      <c r="G31" s="432">
        <v>21480.498891659809</v>
      </c>
      <c r="H31" s="432">
        <v>16458.830000000002</v>
      </c>
      <c r="I31" s="432">
        <v>5021.67</v>
      </c>
      <c r="J31" s="432">
        <v>3073802.19</v>
      </c>
      <c r="K31" s="432">
        <v>88970.669999999984</v>
      </c>
      <c r="L31"/>
      <c r="Z31" s="451">
        <v>45382</v>
      </c>
    </row>
    <row r="32" spans="2:26" ht="18" customHeight="1" x14ac:dyDescent="0.25">
      <c r="B32" s="431">
        <v>18</v>
      </c>
      <c r="C32" s="451">
        <v>45397</v>
      </c>
      <c r="D32" s="432">
        <v>3073802.19</v>
      </c>
      <c r="E32" s="432">
        <v>21480.498891659809</v>
      </c>
      <c r="F32" s="432">
        <v>0</v>
      </c>
      <c r="G32" s="432">
        <v>21480.498891659809</v>
      </c>
      <c r="H32" s="432">
        <v>16485.57</v>
      </c>
      <c r="I32" s="432">
        <v>4994.93</v>
      </c>
      <c r="J32" s="432">
        <v>3057316.62</v>
      </c>
      <c r="K32" s="432">
        <v>93965.599999999977</v>
      </c>
      <c r="L32"/>
      <c r="Z32" s="451">
        <v>45412</v>
      </c>
    </row>
    <row r="33" spans="2:26" ht="18" customHeight="1" x14ac:dyDescent="0.25">
      <c r="B33" s="431">
        <v>19</v>
      </c>
      <c r="C33" s="451">
        <v>45427</v>
      </c>
      <c r="D33" s="432">
        <v>3057316.62</v>
      </c>
      <c r="E33" s="432">
        <v>21480.498891659809</v>
      </c>
      <c r="F33" s="432">
        <v>0</v>
      </c>
      <c r="G33" s="432">
        <v>21480.498891659809</v>
      </c>
      <c r="H33" s="432">
        <v>16512.36</v>
      </c>
      <c r="I33" s="432">
        <v>4968.1400000000003</v>
      </c>
      <c r="J33" s="432">
        <v>3040804.26</v>
      </c>
      <c r="K33" s="432">
        <v>98933.739999999976</v>
      </c>
      <c r="L33"/>
      <c r="Z33" s="451">
        <v>45443</v>
      </c>
    </row>
    <row r="34" spans="2:26" ht="18" customHeight="1" x14ac:dyDescent="0.25">
      <c r="B34" s="431">
        <v>20</v>
      </c>
      <c r="C34" s="451">
        <v>45458</v>
      </c>
      <c r="D34" s="432">
        <v>3040804.26</v>
      </c>
      <c r="E34" s="432">
        <v>21480.498891659809</v>
      </c>
      <c r="F34" s="432">
        <v>0</v>
      </c>
      <c r="G34" s="432">
        <v>21480.498891659809</v>
      </c>
      <c r="H34" s="432">
        <v>16539.189999999999</v>
      </c>
      <c r="I34" s="432">
        <v>4941.3100000000004</v>
      </c>
      <c r="J34" s="432">
        <v>3024265.07</v>
      </c>
      <c r="K34" s="432">
        <v>103875.04999999997</v>
      </c>
      <c r="L34"/>
      <c r="Z34" s="451">
        <v>45473</v>
      </c>
    </row>
    <row r="35" spans="2:26" ht="18" customHeight="1" x14ac:dyDescent="0.25">
      <c r="B35" s="431">
        <v>21</v>
      </c>
      <c r="C35" s="451">
        <v>45488</v>
      </c>
      <c r="D35" s="432">
        <v>3024265.07</v>
      </c>
      <c r="E35" s="432">
        <v>21480.498891659809</v>
      </c>
      <c r="F35" s="432">
        <v>0</v>
      </c>
      <c r="G35" s="432">
        <v>21480.498891659809</v>
      </c>
      <c r="H35" s="432">
        <v>16566.07</v>
      </c>
      <c r="I35" s="432">
        <v>4914.43</v>
      </c>
      <c r="J35" s="432">
        <v>3007699</v>
      </c>
      <c r="K35" s="432">
        <v>108789.47999999998</v>
      </c>
      <c r="L35"/>
      <c r="Z35" s="451">
        <v>45504</v>
      </c>
    </row>
    <row r="36" spans="2:26" ht="18" customHeight="1" x14ac:dyDescent="0.25">
      <c r="B36" s="431">
        <v>22</v>
      </c>
      <c r="C36" s="451">
        <v>45519</v>
      </c>
      <c r="D36" s="432">
        <v>3007699</v>
      </c>
      <c r="E36" s="432">
        <v>21480.498891659809</v>
      </c>
      <c r="F36" s="432">
        <v>0</v>
      </c>
      <c r="G36" s="432">
        <v>21480.498891659809</v>
      </c>
      <c r="H36" s="432">
        <v>16592.990000000002</v>
      </c>
      <c r="I36" s="432">
        <v>4887.51</v>
      </c>
      <c r="J36" s="432">
        <v>2991106.01</v>
      </c>
      <c r="K36" s="432">
        <v>113676.98999999998</v>
      </c>
      <c r="L36"/>
      <c r="Z36" s="451">
        <v>45535</v>
      </c>
    </row>
    <row r="37" spans="2:26" ht="18" customHeight="1" x14ac:dyDescent="0.25">
      <c r="B37" s="431">
        <v>23</v>
      </c>
      <c r="C37" s="451">
        <v>45550</v>
      </c>
      <c r="D37" s="432">
        <v>2991106.01</v>
      </c>
      <c r="E37" s="432">
        <v>21480.498891659809</v>
      </c>
      <c r="F37" s="432">
        <v>0</v>
      </c>
      <c r="G37" s="432">
        <v>21480.498891659809</v>
      </c>
      <c r="H37" s="432">
        <v>16619.95</v>
      </c>
      <c r="I37" s="432">
        <v>4860.55</v>
      </c>
      <c r="J37" s="432">
        <v>2974486.06</v>
      </c>
      <c r="K37" s="432">
        <v>118537.53999999998</v>
      </c>
      <c r="L37"/>
      <c r="Z37" s="451">
        <v>45565</v>
      </c>
    </row>
    <row r="38" spans="2:26" ht="18" customHeight="1" x14ac:dyDescent="0.25">
      <c r="B38" s="431">
        <v>24</v>
      </c>
      <c r="C38" s="451">
        <v>45580</v>
      </c>
      <c r="D38" s="432">
        <v>2974486.06</v>
      </c>
      <c r="E38" s="432">
        <v>21480.498891659809</v>
      </c>
      <c r="F38" s="432">
        <v>0</v>
      </c>
      <c r="G38" s="432">
        <v>21480.498891659809</v>
      </c>
      <c r="H38" s="432">
        <v>16646.96</v>
      </c>
      <c r="I38" s="432">
        <v>4833.54</v>
      </c>
      <c r="J38" s="432">
        <v>2957839.1</v>
      </c>
      <c r="K38" s="432">
        <v>123371.07999999997</v>
      </c>
      <c r="L38"/>
      <c r="Z38" s="451">
        <v>45596</v>
      </c>
    </row>
    <row r="39" spans="2:26" ht="18" customHeight="1" x14ac:dyDescent="0.25">
      <c r="B39" s="431">
        <v>25</v>
      </c>
      <c r="C39" s="451">
        <v>45611</v>
      </c>
      <c r="D39" s="432">
        <v>2957839.1</v>
      </c>
      <c r="E39" s="432">
        <v>21480.498891659809</v>
      </c>
      <c r="F39" s="432">
        <v>0</v>
      </c>
      <c r="G39" s="432">
        <v>21480.498891659809</v>
      </c>
      <c r="H39" s="432">
        <v>16674.009999999998</v>
      </c>
      <c r="I39" s="432">
        <v>4806.49</v>
      </c>
      <c r="J39" s="432">
        <v>2941165.09</v>
      </c>
      <c r="K39" s="432">
        <v>128177.56999999998</v>
      </c>
      <c r="L39"/>
      <c r="Z39" s="451">
        <v>45626</v>
      </c>
    </row>
    <row r="40" spans="2:26" ht="18" customHeight="1" x14ac:dyDescent="0.25">
      <c r="B40" s="431">
        <v>26</v>
      </c>
      <c r="C40" s="451">
        <v>45641</v>
      </c>
      <c r="D40" s="432">
        <v>2941165.09</v>
      </c>
      <c r="E40" s="432">
        <v>21480.498891659809</v>
      </c>
      <c r="F40" s="432">
        <v>0</v>
      </c>
      <c r="G40" s="432">
        <v>21480.498891659809</v>
      </c>
      <c r="H40" s="432">
        <v>16701.11</v>
      </c>
      <c r="I40" s="432">
        <v>4779.3900000000003</v>
      </c>
      <c r="J40" s="432">
        <v>2924463.98</v>
      </c>
      <c r="K40" s="432">
        <v>132956.96</v>
      </c>
      <c r="L40"/>
      <c r="Z40" s="451">
        <v>45657</v>
      </c>
    </row>
    <row r="41" spans="2:26" ht="18" customHeight="1" x14ac:dyDescent="0.25">
      <c r="B41" s="431">
        <v>27</v>
      </c>
      <c r="C41" s="451">
        <v>45672</v>
      </c>
      <c r="D41" s="432">
        <v>2924463.98</v>
      </c>
      <c r="E41" s="432">
        <v>21480.498891659809</v>
      </c>
      <c r="F41" s="432">
        <v>0</v>
      </c>
      <c r="G41" s="432">
        <v>21480.498891659809</v>
      </c>
      <c r="H41" s="432">
        <v>16728.25</v>
      </c>
      <c r="I41" s="432">
        <v>4752.25</v>
      </c>
      <c r="J41" s="432">
        <v>2907735.74</v>
      </c>
      <c r="K41" s="432">
        <v>137709.21</v>
      </c>
      <c r="L41"/>
      <c r="Z41" s="451">
        <v>45688</v>
      </c>
    </row>
    <row r="42" spans="2:26" ht="18" customHeight="1" x14ac:dyDescent="0.25">
      <c r="B42" s="431">
        <v>28</v>
      </c>
      <c r="C42" s="451">
        <v>45703</v>
      </c>
      <c r="D42" s="432">
        <v>2907735.74</v>
      </c>
      <c r="E42" s="432">
        <v>21480.498891659809</v>
      </c>
      <c r="F42" s="432">
        <v>0</v>
      </c>
      <c r="G42" s="432">
        <v>21480.498891659809</v>
      </c>
      <c r="H42" s="432">
        <v>16755.43</v>
      </c>
      <c r="I42" s="432">
        <v>4725.07</v>
      </c>
      <c r="J42" s="432">
        <v>2890980.31</v>
      </c>
      <c r="K42" s="432">
        <v>142434.28</v>
      </c>
      <c r="L42"/>
      <c r="Z42" s="451">
        <v>45716</v>
      </c>
    </row>
    <row r="43" spans="2:26" ht="18" customHeight="1" x14ac:dyDescent="0.25">
      <c r="B43" s="431">
        <v>29</v>
      </c>
      <c r="C43" s="451">
        <v>45731</v>
      </c>
      <c r="D43" s="432">
        <v>2890980.31</v>
      </c>
      <c r="E43" s="432">
        <v>21480.498891659809</v>
      </c>
      <c r="F43" s="432">
        <v>0</v>
      </c>
      <c r="G43" s="432">
        <v>21480.498891659809</v>
      </c>
      <c r="H43" s="432">
        <v>16782.66</v>
      </c>
      <c r="I43" s="432">
        <v>4697.84</v>
      </c>
      <c r="J43" s="432">
        <v>2874197.65</v>
      </c>
      <c r="K43" s="432">
        <v>147132.12</v>
      </c>
      <c r="L43"/>
      <c r="Z43" s="451">
        <v>45747</v>
      </c>
    </row>
    <row r="44" spans="2:26" ht="18" customHeight="1" x14ac:dyDescent="0.25">
      <c r="B44" s="431">
        <v>30</v>
      </c>
      <c r="C44" s="451">
        <v>45762</v>
      </c>
      <c r="D44" s="432">
        <v>2874197.65</v>
      </c>
      <c r="E44" s="432">
        <v>21480.498891659809</v>
      </c>
      <c r="F44" s="432">
        <v>0</v>
      </c>
      <c r="G44" s="432">
        <v>21480.498891659809</v>
      </c>
      <c r="H44" s="432">
        <v>16809.93</v>
      </c>
      <c r="I44" s="432">
        <v>4670.57</v>
      </c>
      <c r="J44" s="432">
        <v>2857387.73</v>
      </c>
      <c r="K44" s="432">
        <v>151802.69</v>
      </c>
      <c r="L44"/>
      <c r="Z44" s="451">
        <v>45777</v>
      </c>
    </row>
    <row r="45" spans="2:26" ht="18" customHeight="1" x14ac:dyDescent="0.25">
      <c r="B45" s="431">
        <v>31</v>
      </c>
      <c r="C45" s="451">
        <v>45792</v>
      </c>
      <c r="D45" s="432">
        <v>2857387.73</v>
      </c>
      <c r="E45" s="432">
        <v>21480.498891659809</v>
      </c>
      <c r="F45" s="432">
        <v>0</v>
      </c>
      <c r="G45" s="432">
        <v>21480.498891659809</v>
      </c>
      <c r="H45" s="432">
        <v>16837.240000000002</v>
      </c>
      <c r="I45" s="432">
        <v>4643.26</v>
      </c>
      <c r="J45" s="432">
        <v>2840550.48</v>
      </c>
      <c r="K45" s="432">
        <v>156445.95000000001</v>
      </c>
      <c r="L45"/>
      <c r="Z45" s="451">
        <v>45808</v>
      </c>
    </row>
    <row r="46" spans="2:26" ht="18" customHeight="1" x14ac:dyDescent="0.25">
      <c r="B46" s="431">
        <v>32</v>
      </c>
      <c r="C46" s="451">
        <v>45823</v>
      </c>
      <c r="D46" s="432">
        <v>2840550.48</v>
      </c>
      <c r="E46" s="432">
        <v>21480.498891659809</v>
      </c>
      <c r="F46" s="432">
        <v>0</v>
      </c>
      <c r="G46" s="432">
        <v>21480.498891659809</v>
      </c>
      <c r="H46" s="432">
        <v>16864.61</v>
      </c>
      <c r="I46" s="432">
        <v>4615.8900000000003</v>
      </c>
      <c r="J46" s="432">
        <v>2823685.88</v>
      </c>
      <c r="K46" s="432">
        <v>161061.84000000003</v>
      </c>
      <c r="L46"/>
      <c r="Z46" s="451">
        <v>45838</v>
      </c>
    </row>
    <row r="47" spans="2:26" ht="18" customHeight="1" x14ac:dyDescent="0.25">
      <c r="B47" s="431">
        <v>33</v>
      </c>
      <c r="C47" s="451">
        <v>45853</v>
      </c>
      <c r="D47" s="432">
        <v>2823685.88</v>
      </c>
      <c r="E47" s="432">
        <v>21480.498891659809</v>
      </c>
      <c r="F47" s="432">
        <v>0</v>
      </c>
      <c r="G47" s="432">
        <v>21480.498891659809</v>
      </c>
      <c r="H47" s="432">
        <v>16892.009999999998</v>
      </c>
      <c r="I47" s="432">
        <v>4588.49</v>
      </c>
      <c r="J47" s="432">
        <v>2806793.87</v>
      </c>
      <c r="K47" s="432">
        <v>165650.33000000002</v>
      </c>
      <c r="L47"/>
      <c r="Z47" s="451">
        <v>45869</v>
      </c>
    </row>
    <row r="48" spans="2:26" ht="18" customHeight="1" x14ac:dyDescent="0.25">
      <c r="B48" s="431">
        <v>34</v>
      </c>
      <c r="C48" s="451">
        <v>45884</v>
      </c>
      <c r="D48" s="432">
        <v>2806793.87</v>
      </c>
      <c r="E48" s="432">
        <v>21480.498891659809</v>
      </c>
      <c r="F48" s="432">
        <v>0</v>
      </c>
      <c r="G48" s="432">
        <v>21480.498891659809</v>
      </c>
      <c r="H48" s="432">
        <v>16919.46</v>
      </c>
      <c r="I48" s="432">
        <v>4561.04</v>
      </c>
      <c r="J48" s="432">
        <v>2789874.41</v>
      </c>
      <c r="K48" s="432">
        <v>170211.37000000002</v>
      </c>
      <c r="L48"/>
      <c r="Z48" s="451">
        <v>45900</v>
      </c>
    </row>
    <row r="49" spans="2:26" ht="18" customHeight="1" x14ac:dyDescent="0.25">
      <c r="B49" s="431">
        <v>35</v>
      </c>
      <c r="C49" s="451">
        <v>45915</v>
      </c>
      <c r="D49" s="432">
        <v>2789874.41</v>
      </c>
      <c r="E49" s="432">
        <v>21480.498891659809</v>
      </c>
      <c r="F49" s="432">
        <v>0</v>
      </c>
      <c r="G49" s="432">
        <v>21480.498891659809</v>
      </c>
      <c r="H49" s="432">
        <v>16946.95</v>
      </c>
      <c r="I49" s="432">
        <v>4533.55</v>
      </c>
      <c r="J49" s="432">
        <v>2772927.46</v>
      </c>
      <c r="K49" s="432">
        <v>174744.92</v>
      </c>
      <c r="L49"/>
      <c r="Z49" s="451">
        <v>45930</v>
      </c>
    </row>
    <row r="50" spans="2:26" ht="18" customHeight="1" x14ac:dyDescent="0.25">
      <c r="B50" s="431">
        <v>36</v>
      </c>
      <c r="C50" s="451">
        <v>45945</v>
      </c>
      <c r="D50" s="432">
        <v>2772927.46</v>
      </c>
      <c r="E50" s="432">
        <v>21480.498891659809</v>
      </c>
      <c r="F50" s="432">
        <v>0</v>
      </c>
      <c r="G50" s="432">
        <v>21480.498891659809</v>
      </c>
      <c r="H50" s="432">
        <v>16974.490000000002</v>
      </c>
      <c r="I50" s="432">
        <v>4506.01</v>
      </c>
      <c r="J50" s="432">
        <v>2755952.96</v>
      </c>
      <c r="K50" s="432">
        <v>179250.93000000002</v>
      </c>
      <c r="L50"/>
      <c r="Z50" s="451">
        <v>45961</v>
      </c>
    </row>
    <row r="51" spans="2:26" ht="18" customHeight="1" x14ac:dyDescent="0.25">
      <c r="B51" s="431">
        <v>37</v>
      </c>
      <c r="C51" s="451">
        <v>45976</v>
      </c>
      <c r="D51" s="432">
        <v>2755952.96</v>
      </c>
      <c r="E51" s="432">
        <v>21480.498891659809</v>
      </c>
      <c r="F51" s="432">
        <v>0</v>
      </c>
      <c r="G51" s="432">
        <v>21480.498891659809</v>
      </c>
      <c r="H51" s="432">
        <v>17002.080000000002</v>
      </c>
      <c r="I51" s="432">
        <v>4478.42</v>
      </c>
      <c r="J51" s="432">
        <v>2738950.89</v>
      </c>
      <c r="K51" s="432">
        <v>183729.35000000003</v>
      </c>
      <c r="L51"/>
      <c r="Z51" s="451">
        <v>45991</v>
      </c>
    </row>
    <row r="52" spans="2:26" ht="18" customHeight="1" x14ac:dyDescent="0.25">
      <c r="B52" s="431">
        <v>38</v>
      </c>
      <c r="C52" s="451">
        <v>46006</v>
      </c>
      <c r="D52" s="432">
        <v>2738950.89</v>
      </c>
      <c r="E52" s="432">
        <v>21480.498891659809</v>
      </c>
      <c r="F52" s="432">
        <v>0</v>
      </c>
      <c r="G52" s="432">
        <v>21480.498891659809</v>
      </c>
      <c r="H52" s="432">
        <v>17029.7</v>
      </c>
      <c r="I52" s="432">
        <v>4450.8</v>
      </c>
      <c r="J52" s="432">
        <v>2721921.19</v>
      </c>
      <c r="K52" s="432">
        <v>188180.15000000002</v>
      </c>
      <c r="L52"/>
      <c r="Z52" s="451">
        <v>46022</v>
      </c>
    </row>
    <row r="53" spans="2:26" ht="18" customHeight="1" x14ac:dyDescent="0.25">
      <c r="B53" s="431">
        <v>39</v>
      </c>
      <c r="C53" s="451">
        <v>46037</v>
      </c>
      <c r="D53" s="432">
        <v>2721921.19</v>
      </c>
      <c r="E53" s="432">
        <v>21480.498891659809</v>
      </c>
      <c r="F53" s="432">
        <v>0</v>
      </c>
      <c r="G53" s="432">
        <v>21480.498891659809</v>
      </c>
      <c r="H53" s="432">
        <v>17057.38</v>
      </c>
      <c r="I53" s="432">
        <v>4423.12</v>
      </c>
      <c r="J53" s="432">
        <v>2704863.81</v>
      </c>
      <c r="K53" s="432">
        <v>192603.27000000002</v>
      </c>
      <c r="L53"/>
      <c r="Z53" s="451">
        <v>46053</v>
      </c>
    </row>
    <row r="54" spans="2:26" ht="18" customHeight="1" x14ac:dyDescent="0.25">
      <c r="B54" s="431">
        <v>40</v>
      </c>
      <c r="C54" s="451">
        <v>46068</v>
      </c>
      <c r="D54" s="432">
        <v>2704863.81</v>
      </c>
      <c r="E54" s="432">
        <v>21480.498891659809</v>
      </c>
      <c r="F54" s="432">
        <v>0</v>
      </c>
      <c r="G54" s="432">
        <v>21480.498891659809</v>
      </c>
      <c r="H54" s="432">
        <v>17085.099999999999</v>
      </c>
      <c r="I54" s="432">
        <v>4395.3999999999996</v>
      </c>
      <c r="J54" s="432">
        <v>2687778.71</v>
      </c>
      <c r="K54" s="432">
        <v>196998.67</v>
      </c>
      <c r="L54"/>
      <c r="Z54" s="451">
        <v>46081</v>
      </c>
    </row>
    <row r="55" spans="2:26" ht="18" customHeight="1" x14ac:dyDescent="0.25">
      <c r="B55" s="431">
        <v>41</v>
      </c>
      <c r="C55" s="451">
        <v>46096</v>
      </c>
      <c r="D55" s="432">
        <v>2687778.71</v>
      </c>
      <c r="E55" s="432">
        <v>21480.498891659809</v>
      </c>
      <c r="F55" s="432">
        <v>0</v>
      </c>
      <c r="G55" s="432">
        <v>21480.498891659809</v>
      </c>
      <c r="H55" s="432">
        <v>17112.86</v>
      </c>
      <c r="I55" s="432">
        <v>4367.6400000000003</v>
      </c>
      <c r="J55" s="432">
        <v>2670665.85</v>
      </c>
      <c r="K55" s="432">
        <v>201366.31000000003</v>
      </c>
      <c r="L55"/>
      <c r="Z55" s="451">
        <v>46112</v>
      </c>
    </row>
    <row r="56" spans="2:26" ht="18" customHeight="1" x14ac:dyDescent="0.25">
      <c r="B56" s="431">
        <v>42</v>
      </c>
      <c r="C56" s="451">
        <v>46127</v>
      </c>
      <c r="D56" s="432">
        <v>2670665.85</v>
      </c>
      <c r="E56" s="432">
        <v>21480.498891659809</v>
      </c>
      <c r="F56" s="432">
        <v>0</v>
      </c>
      <c r="G56" s="432">
        <v>21480.498891659809</v>
      </c>
      <c r="H56" s="432">
        <v>17140.669999999998</v>
      </c>
      <c r="I56" s="432">
        <v>4339.83</v>
      </c>
      <c r="J56" s="432">
        <v>2653525.19</v>
      </c>
      <c r="K56" s="432">
        <v>205706.14</v>
      </c>
      <c r="L56"/>
      <c r="Z56" s="451">
        <v>46142</v>
      </c>
    </row>
    <row r="57" spans="2:26" ht="18" customHeight="1" x14ac:dyDescent="0.25">
      <c r="B57" s="431">
        <v>43</v>
      </c>
      <c r="C57" s="451">
        <v>46157</v>
      </c>
      <c r="D57" s="432">
        <v>2653525.19</v>
      </c>
      <c r="E57" s="432">
        <v>21480.498891659809</v>
      </c>
      <c r="F57" s="432">
        <v>0</v>
      </c>
      <c r="G57" s="432">
        <v>21480.498891659809</v>
      </c>
      <c r="H57" s="432">
        <v>17168.52</v>
      </c>
      <c r="I57" s="432">
        <v>4311.9799999999996</v>
      </c>
      <c r="J57" s="432">
        <v>2636356.67</v>
      </c>
      <c r="K57" s="432">
        <v>210018.12000000002</v>
      </c>
      <c r="L57"/>
      <c r="Z57" s="451">
        <v>46173</v>
      </c>
    </row>
    <row r="58" spans="2:26" ht="18" customHeight="1" x14ac:dyDescent="0.25">
      <c r="B58" s="431">
        <v>44</v>
      </c>
      <c r="C58" s="451">
        <v>46188</v>
      </c>
      <c r="D58" s="432">
        <v>2636356.67</v>
      </c>
      <c r="E58" s="432">
        <v>21480.498891659809</v>
      </c>
      <c r="F58" s="432">
        <v>0</v>
      </c>
      <c r="G58" s="432">
        <v>21480.498891659809</v>
      </c>
      <c r="H58" s="432">
        <v>17196.419999999998</v>
      </c>
      <c r="I58" s="432">
        <v>4284.08</v>
      </c>
      <c r="J58" s="432">
        <v>2619160.25</v>
      </c>
      <c r="K58" s="432">
        <v>214302.2</v>
      </c>
      <c r="L58"/>
      <c r="Z58" s="451">
        <v>46203</v>
      </c>
    </row>
    <row r="59" spans="2:26" ht="18" customHeight="1" x14ac:dyDescent="0.25">
      <c r="B59" s="431">
        <v>45</v>
      </c>
      <c r="C59" s="451">
        <v>46218</v>
      </c>
      <c r="D59" s="432">
        <v>2619160.25</v>
      </c>
      <c r="E59" s="432">
        <v>21480.498891659809</v>
      </c>
      <c r="F59" s="432">
        <v>0</v>
      </c>
      <c r="G59" s="432">
        <v>21480.498891659809</v>
      </c>
      <c r="H59" s="432">
        <v>17224.36</v>
      </c>
      <c r="I59" s="432">
        <v>4256.1400000000003</v>
      </c>
      <c r="J59" s="432">
        <v>2601935.88</v>
      </c>
      <c r="K59" s="432">
        <v>218558.34000000003</v>
      </c>
      <c r="L59"/>
      <c r="Z59" s="451">
        <v>46234</v>
      </c>
    </row>
    <row r="60" spans="2:26" ht="18" customHeight="1" x14ac:dyDescent="0.25">
      <c r="B60" s="431">
        <v>46</v>
      </c>
      <c r="C60" s="451">
        <v>46249</v>
      </c>
      <c r="D60" s="432">
        <v>2601935.88</v>
      </c>
      <c r="E60" s="432">
        <v>21480.498891659809</v>
      </c>
      <c r="F60" s="432">
        <v>0</v>
      </c>
      <c r="G60" s="432">
        <v>21480.498891659809</v>
      </c>
      <c r="H60" s="432">
        <v>17252.349999999999</v>
      </c>
      <c r="I60" s="432">
        <v>4228.1499999999996</v>
      </c>
      <c r="J60" s="432">
        <v>2584683.5299999998</v>
      </c>
      <c r="K60" s="432">
        <v>222786.49000000002</v>
      </c>
      <c r="L60"/>
      <c r="Z60" s="451">
        <v>46265</v>
      </c>
    </row>
    <row r="61" spans="2:26" ht="18" customHeight="1" x14ac:dyDescent="0.25">
      <c r="B61" s="431">
        <v>47</v>
      </c>
      <c r="C61" s="451">
        <v>46280</v>
      </c>
      <c r="D61" s="432">
        <v>2584683.5299999998</v>
      </c>
      <c r="E61" s="432">
        <v>21480.498891659809</v>
      </c>
      <c r="F61" s="432">
        <v>0</v>
      </c>
      <c r="G61" s="432">
        <v>21480.498891659809</v>
      </c>
      <c r="H61" s="432">
        <v>17280.39</v>
      </c>
      <c r="I61" s="432">
        <v>4200.1099999999997</v>
      </c>
      <c r="J61" s="432">
        <v>2567403.14</v>
      </c>
      <c r="K61" s="432">
        <v>226986.6</v>
      </c>
      <c r="L61"/>
      <c r="Z61" s="451">
        <v>46295</v>
      </c>
    </row>
    <row r="62" spans="2:26" ht="18" customHeight="1" x14ac:dyDescent="0.25">
      <c r="B62" s="431">
        <v>48</v>
      </c>
      <c r="C62" s="451">
        <v>46310</v>
      </c>
      <c r="D62" s="432">
        <v>2567403.14</v>
      </c>
      <c r="E62" s="432">
        <v>21480.498891659809</v>
      </c>
      <c r="F62" s="432">
        <v>0</v>
      </c>
      <c r="G62" s="432">
        <v>21480.498891659809</v>
      </c>
      <c r="H62" s="432">
        <v>17308.47</v>
      </c>
      <c r="I62" s="432">
        <v>4172.03</v>
      </c>
      <c r="J62" s="432">
        <v>2550094.67</v>
      </c>
      <c r="K62" s="432">
        <v>231158.63</v>
      </c>
      <c r="L62"/>
      <c r="Z62" s="451">
        <v>46326</v>
      </c>
    </row>
    <row r="63" spans="2:26" ht="18" customHeight="1" x14ac:dyDescent="0.25">
      <c r="B63" s="431">
        <v>49</v>
      </c>
      <c r="C63" s="451">
        <v>46341</v>
      </c>
      <c r="D63" s="432">
        <v>2550094.67</v>
      </c>
      <c r="E63" s="432">
        <v>21480.498891659809</v>
      </c>
      <c r="F63" s="432">
        <v>0</v>
      </c>
      <c r="G63" s="432">
        <v>21480.498891659809</v>
      </c>
      <c r="H63" s="432">
        <v>17336.599999999999</v>
      </c>
      <c r="I63" s="432">
        <v>4143.8999999999996</v>
      </c>
      <c r="J63" s="432">
        <v>2532758.08</v>
      </c>
      <c r="K63" s="432">
        <v>235302.53</v>
      </c>
      <c r="L63"/>
      <c r="Z63" s="451">
        <v>46356</v>
      </c>
    </row>
    <row r="64" spans="2:26" ht="18" customHeight="1" x14ac:dyDescent="0.25">
      <c r="B64" s="431">
        <v>50</v>
      </c>
      <c r="C64" s="451">
        <v>46371</v>
      </c>
      <c r="D64" s="432">
        <v>2532758.08</v>
      </c>
      <c r="E64" s="432">
        <v>21480.498891659809</v>
      </c>
      <c r="F64" s="432">
        <v>0</v>
      </c>
      <c r="G64" s="432">
        <v>21480.498891659809</v>
      </c>
      <c r="H64" s="432">
        <v>17364.77</v>
      </c>
      <c r="I64" s="432">
        <v>4115.7299999999996</v>
      </c>
      <c r="J64" s="432">
        <v>2515393.31</v>
      </c>
      <c r="K64" s="432">
        <v>239418.26</v>
      </c>
      <c r="L64"/>
      <c r="Z64" s="451">
        <v>46387</v>
      </c>
    </row>
    <row r="65" spans="2:26" ht="18" customHeight="1" x14ac:dyDescent="0.25">
      <c r="B65" s="431">
        <v>51</v>
      </c>
      <c r="C65" s="451">
        <v>46402</v>
      </c>
      <c r="D65" s="432">
        <v>2515393.31</v>
      </c>
      <c r="E65" s="432">
        <v>21480.498891659809</v>
      </c>
      <c r="F65" s="432">
        <v>0</v>
      </c>
      <c r="G65" s="432">
        <v>21480.498891659809</v>
      </c>
      <c r="H65" s="432">
        <v>17392.990000000002</v>
      </c>
      <c r="I65" s="432">
        <v>4087.51</v>
      </c>
      <c r="J65" s="432">
        <v>2498000.33</v>
      </c>
      <c r="K65" s="432">
        <v>243505.77000000002</v>
      </c>
      <c r="L65"/>
      <c r="Z65" s="451">
        <v>46418</v>
      </c>
    </row>
    <row r="66" spans="2:26" ht="18" customHeight="1" x14ac:dyDescent="0.25">
      <c r="B66" s="431">
        <v>52</v>
      </c>
      <c r="C66" s="451">
        <v>46433</v>
      </c>
      <c r="D66" s="432">
        <v>2498000.33</v>
      </c>
      <c r="E66" s="432">
        <v>21480.498891659809</v>
      </c>
      <c r="F66" s="432">
        <v>0</v>
      </c>
      <c r="G66" s="432">
        <v>21480.498891659809</v>
      </c>
      <c r="H66" s="432">
        <v>17421.25</v>
      </c>
      <c r="I66" s="432">
        <v>4059.25</v>
      </c>
      <c r="J66" s="432">
        <v>2480579.08</v>
      </c>
      <c r="K66" s="432">
        <v>247565.02000000002</v>
      </c>
      <c r="L66"/>
      <c r="Z66" s="451">
        <v>46446</v>
      </c>
    </row>
    <row r="67" spans="2:26" ht="18" customHeight="1" x14ac:dyDescent="0.25">
      <c r="B67" s="431">
        <v>53</v>
      </c>
      <c r="C67" s="451">
        <v>46461</v>
      </c>
      <c r="D67" s="432">
        <v>2480579.08</v>
      </c>
      <c r="E67" s="432">
        <v>21480.498891659809</v>
      </c>
      <c r="F67" s="432">
        <v>0</v>
      </c>
      <c r="G67" s="432">
        <v>21480.498891659809</v>
      </c>
      <c r="H67" s="432">
        <v>17449.560000000001</v>
      </c>
      <c r="I67" s="432">
        <v>4030.94</v>
      </c>
      <c r="J67" s="432">
        <v>2463129.52</v>
      </c>
      <c r="K67" s="432">
        <v>251595.96000000002</v>
      </c>
      <c r="L67"/>
      <c r="Z67" s="451">
        <v>46477</v>
      </c>
    </row>
    <row r="68" spans="2:26" ht="18" customHeight="1" x14ac:dyDescent="0.25">
      <c r="B68" s="431">
        <v>54</v>
      </c>
      <c r="C68" s="451">
        <v>46492</v>
      </c>
      <c r="D68" s="432">
        <v>2463129.52</v>
      </c>
      <c r="E68" s="432">
        <v>21480.498891659809</v>
      </c>
      <c r="F68" s="432">
        <v>0</v>
      </c>
      <c r="G68" s="432">
        <v>21480.498891659809</v>
      </c>
      <c r="H68" s="432">
        <v>17477.91</v>
      </c>
      <c r="I68" s="432">
        <v>4002.59</v>
      </c>
      <c r="J68" s="432">
        <v>2445651.61</v>
      </c>
      <c r="K68" s="432">
        <v>255598.55000000002</v>
      </c>
      <c r="L68"/>
      <c r="Z68" s="451">
        <v>46507</v>
      </c>
    </row>
    <row r="69" spans="2:26" ht="18" customHeight="1" x14ac:dyDescent="0.25">
      <c r="B69" s="431">
        <v>55</v>
      </c>
      <c r="C69" s="451">
        <v>46522</v>
      </c>
      <c r="D69" s="432">
        <v>2445651.61</v>
      </c>
      <c r="E69" s="432">
        <v>21480.498891659809</v>
      </c>
      <c r="F69" s="432">
        <v>0</v>
      </c>
      <c r="G69" s="432">
        <v>21480.498891659809</v>
      </c>
      <c r="H69" s="432">
        <v>17506.32</v>
      </c>
      <c r="I69" s="432">
        <v>3974.18</v>
      </c>
      <c r="J69" s="432">
        <v>2428145.29</v>
      </c>
      <c r="K69" s="432">
        <v>259572.73</v>
      </c>
      <c r="L69"/>
      <c r="Z69" s="451">
        <v>46538</v>
      </c>
    </row>
    <row r="70" spans="2:26" ht="18" customHeight="1" x14ac:dyDescent="0.25">
      <c r="B70" s="431">
        <v>56</v>
      </c>
      <c r="C70" s="451">
        <v>46553</v>
      </c>
      <c r="D70" s="432">
        <v>2428145.29</v>
      </c>
      <c r="E70" s="432">
        <v>21480.498891659809</v>
      </c>
      <c r="F70" s="432">
        <v>0</v>
      </c>
      <c r="G70" s="432">
        <v>21480.498891659809</v>
      </c>
      <c r="H70" s="432">
        <v>17534.759999999998</v>
      </c>
      <c r="I70" s="432">
        <v>3945.74</v>
      </c>
      <c r="J70" s="432">
        <v>2410610.5299999998</v>
      </c>
      <c r="K70" s="432">
        <v>263518.47000000003</v>
      </c>
      <c r="L70"/>
      <c r="Z70" s="451">
        <v>46568</v>
      </c>
    </row>
    <row r="71" spans="2:26" ht="18" customHeight="1" x14ac:dyDescent="0.25">
      <c r="B71" s="431">
        <v>57</v>
      </c>
      <c r="C71" s="451">
        <v>46583</v>
      </c>
      <c r="D71" s="432">
        <v>2410610.5299999998</v>
      </c>
      <c r="E71" s="432">
        <v>21480.498891659809</v>
      </c>
      <c r="F71" s="432">
        <v>0</v>
      </c>
      <c r="G71" s="432">
        <v>21480.498891659809</v>
      </c>
      <c r="H71" s="432">
        <v>17563.259999999998</v>
      </c>
      <c r="I71" s="432">
        <v>3917.24</v>
      </c>
      <c r="J71" s="432">
        <v>2393047.27</v>
      </c>
      <c r="K71" s="432">
        <v>267435.71000000002</v>
      </c>
      <c r="L71"/>
      <c r="Z71" s="451">
        <v>46599</v>
      </c>
    </row>
    <row r="72" spans="2:26" ht="18" customHeight="1" x14ac:dyDescent="0.25">
      <c r="B72" s="431">
        <v>58</v>
      </c>
      <c r="C72" s="451">
        <v>46614</v>
      </c>
      <c r="D72" s="432">
        <v>2393047.27</v>
      </c>
      <c r="E72" s="432">
        <v>21480.498891659809</v>
      </c>
      <c r="F72" s="432">
        <v>0</v>
      </c>
      <c r="G72" s="432">
        <v>21480.498891659809</v>
      </c>
      <c r="H72" s="432">
        <v>17591.8</v>
      </c>
      <c r="I72" s="432">
        <v>3888.7</v>
      </c>
      <c r="J72" s="432">
        <v>2375455.48</v>
      </c>
      <c r="K72" s="432">
        <v>271324.41000000003</v>
      </c>
      <c r="L72"/>
      <c r="Z72" s="451">
        <v>46630</v>
      </c>
    </row>
    <row r="73" spans="2:26" ht="18" customHeight="1" x14ac:dyDescent="0.25">
      <c r="B73" s="431">
        <v>59</v>
      </c>
      <c r="C73" s="451">
        <v>46645</v>
      </c>
      <c r="D73" s="432">
        <v>2375455.48</v>
      </c>
      <c r="E73" s="432">
        <v>21480.498891659809</v>
      </c>
      <c r="F73" s="432">
        <v>0</v>
      </c>
      <c r="G73" s="432">
        <v>21480.498891659809</v>
      </c>
      <c r="H73" s="432">
        <v>17620.38</v>
      </c>
      <c r="I73" s="432">
        <v>3860.12</v>
      </c>
      <c r="J73" s="432">
        <v>2357835.09</v>
      </c>
      <c r="K73" s="432">
        <v>275184.53000000003</v>
      </c>
      <c r="L73"/>
      <c r="Z73" s="451">
        <v>46660</v>
      </c>
    </row>
    <row r="74" spans="2:26" ht="18" customHeight="1" x14ac:dyDescent="0.25">
      <c r="B74" s="431">
        <v>60</v>
      </c>
      <c r="C74" s="451">
        <v>46675</v>
      </c>
      <c r="D74" s="432">
        <v>2357835.09</v>
      </c>
      <c r="E74" s="432">
        <v>21480.498891659809</v>
      </c>
      <c r="F74" s="432">
        <v>0</v>
      </c>
      <c r="G74" s="432">
        <v>21480.498891659809</v>
      </c>
      <c r="H74" s="432">
        <v>17649.02</v>
      </c>
      <c r="I74" s="432">
        <v>3831.48</v>
      </c>
      <c r="J74" s="432">
        <v>2340186.08</v>
      </c>
      <c r="K74" s="432">
        <v>279016.01</v>
      </c>
      <c r="L74"/>
      <c r="Z74" s="451">
        <v>46691</v>
      </c>
    </row>
    <row r="75" spans="2:26" ht="18" customHeight="1" x14ac:dyDescent="0.25">
      <c r="B75" s="431">
        <v>61</v>
      </c>
      <c r="C75" s="451">
        <v>46706</v>
      </c>
      <c r="D75" s="432">
        <v>2340186.08</v>
      </c>
      <c r="E75" s="432">
        <v>21480.498891659809</v>
      </c>
      <c r="F75" s="432">
        <v>0</v>
      </c>
      <c r="G75" s="432">
        <v>21480.498891659809</v>
      </c>
      <c r="H75" s="432">
        <v>17677.7</v>
      </c>
      <c r="I75" s="432">
        <v>3802.8</v>
      </c>
      <c r="J75" s="432">
        <v>2322508.38</v>
      </c>
      <c r="K75" s="432">
        <v>282818.81</v>
      </c>
      <c r="L75"/>
      <c r="Z75" s="451">
        <v>46721</v>
      </c>
    </row>
    <row r="76" spans="2:26" ht="18" customHeight="1" x14ac:dyDescent="0.25">
      <c r="B76" s="431">
        <v>62</v>
      </c>
      <c r="C76" s="451">
        <v>46736</v>
      </c>
      <c r="D76" s="432">
        <v>2322508.38</v>
      </c>
      <c r="E76" s="432">
        <v>21480.498891659809</v>
      </c>
      <c r="F76" s="432">
        <v>0</v>
      </c>
      <c r="G76" s="432">
        <v>21480.498891659809</v>
      </c>
      <c r="H76" s="432">
        <v>17706.419999999998</v>
      </c>
      <c r="I76" s="432">
        <v>3774.08</v>
      </c>
      <c r="J76" s="432">
        <v>2304801.96</v>
      </c>
      <c r="K76" s="432">
        <v>286592.89</v>
      </c>
      <c r="L76"/>
      <c r="Z76" s="451">
        <v>46752</v>
      </c>
    </row>
    <row r="77" spans="2:26" ht="18" customHeight="1" x14ac:dyDescent="0.25">
      <c r="B77" s="431">
        <v>63</v>
      </c>
      <c r="C77" s="451">
        <v>46767</v>
      </c>
      <c r="D77" s="432">
        <v>2304801.96</v>
      </c>
      <c r="E77" s="432">
        <v>21480.498891659809</v>
      </c>
      <c r="F77" s="432">
        <v>0</v>
      </c>
      <c r="G77" s="432">
        <v>21480.498891659809</v>
      </c>
      <c r="H77" s="432">
        <v>17735.2</v>
      </c>
      <c r="I77" s="432">
        <v>3745.3</v>
      </c>
      <c r="J77" s="432">
        <v>2287066.7599999998</v>
      </c>
      <c r="K77" s="432">
        <v>290338.19</v>
      </c>
      <c r="L77"/>
      <c r="Z77" s="451">
        <v>46783</v>
      </c>
    </row>
    <row r="78" spans="2:26" ht="18" customHeight="1" x14ac:dyDescent="0.25">
      <c r="B78" s="431">
        <v>64</v>
      </c>
      <c r="C78" s="451">
        <v>46798</v>
      </c>
      <c r="D78" s="432">
        <v>2287066.7599999998</v>
      </c>
      <c r="E78" s="432">
        <v>21480.498891659809</v>
      </c>
      <c r="F78" s="432">
        <v>0</v>
      </c>
      <c r="G78" s="432">
        <v>21480.498891659809</v>
      </c>
      <c r="H78" s="432">
        <v>17764.02</v>
      </c>
      <c r="I78" s="432">
        <v>3716.48</v>
      </c>
      <c r="J78" s="432">
        <v>2269302.75</v>
      </c>
      <c r="K78" s="432">
        <v>294054.67</v>
      </c>
      <c r="L78"/>
      <c r="Z78" s="451">
        <v>46812</v>
      </c>
    </row>
    <row r="79" spans="2:26" ht="18" customHeight="1" x14ac:dyDescent="0.25">
      <c r="B79" s="431">
        <v>65</v>
      </c>
      <c r="C79" s="451">
        <v>46827</v>
      </c>
      <c r="D79" s="432">
        <v>2269302.75</v>
      </c>
      <c r="E79" s="432">
        <v>21480.498891659809</v>
      </c>
      <c r="F79" s="432">
        <v>0</v>
      </c>
      <c r="G79" s="432">
        <v>21480.498891659809</v>
      </c>
      <c r="H79" s="432">
        <v>17792.88</v>
      </c>
      <c r="I79" s="432">
        <v>3687.62</v>
      </c>
      <c r="J79" s="432">
        <v>2251509.86</v>
      </c>
      <c r="K79" s="432">
        <v>297742.28999999998</v>
      </c>
      <c r="L79"/>
      <c r="Z79" s="451">
        <v>46843</v>
      </c>
    </row>
    <row r="80" spans="2:26" ht="18" customHeight="1" x14ac:dyDescent="0.25">
      <c r="B80" s="431">
        <v>66</v>
      </c>
      <c r="C80" s="451">
        <v>46858</v>
      </c>
      <c r="D80" s="432">
        <v>2251509.86</v>
      </c>
      <c r="E80" s="432">
        <v>21480.498891659809</v>
      </c>
      <c r="F80" s="432">
        <v>0</v>
      </c>
      <c r="G80" s="432">
        <v>21480.498891659809</v>
      </c>
      <c r="H80" s="432">
        <v>17821.8</v>
      </c>
      <c r="I80" s="432">
        <v>3658.7</v>
      </c>
      <c r="J80" s="432">
        <v>2233688.0699999998</v>
      </c>
      <c r="K80" s="432">
        <v>301400.99</v>
      </c>
      <c r="L80"/>
      <c r="Z80" s="451">
        <v>46873</v>
      </c>
    </row>
    <row r="81" spans="2:26" ht="18" customHeight="1" x14ac:dyDescent="0.25">
      <c r="B81" s="431">
        <v>67</v>
      </c>
      <c r="C81" s="451">
        <v>46888</v>
      </c>
      <c r="D81" s="432">
        <v>2233688.0699999998</v>
      </c>
      <c r="E81" s="432">
        <v>21480.498891659809</v>
      </c>
      <c r="F81" s="432">
        <v>0</v>
      </c>
      <c r="G81" s="432">
        <v>21480.498891659809</v>
      </c>
      <c r="H81" s="432">
        <v>17850.759999999998</v>
      </c>
      <c r="I81" s="432">
        <v>3629.74</v>
      </c>
      <c r="J81" s="432">
        <v>2215837.31</v>
      </c>
      <c r="K81" s="432">
        <v>305030.73</v>
      </c>
      <c r="L81"/>
      <c r="Z81" s="451">
        <v>46904</v>
      </c>
    </row>
    <row r="82" spans="2:26" ht="18" customHeight="1" x14ac:dyDescent="0.25">
      <c r="B82" s="431">
        <v>68</v>
      </c>
      <c r="C82" s="451">
        <v>46919</v>
      </c>
      <c r="D82" s="432">
        <v>2215837.31</v>
      </c>
      <c r="E82" s="432">
        <v>21480.498891659809</v>
      </c>
      <c r="F82" s="432">
        <v>0</v>
      </c>
      <c r="G82" s="432">
        <v>21480.498891659809</v>
      </c>
      <c r="H82" s="432">
        <v>17879.759999999998</v>
      </c>
      <c r="I82" s="432">
        <v>3600.74</v>
      </c>
      <c r="J82" s="432">
        <v>2197957.5499999998</v>
      </c>
      <c r="K82" s="432">
        <v>308631.46999999997</v>
      </c>
      <c r="L82"/>
      <c r="Z82" s="451">
        <v>46934</v>
      </c>
    </row>
    <row r="83" spans="2:26" ht="18" customHeight="1" x14ac:dyDescent="0.25">
      <c r="B83" s="431">
        <v>69</v>
      </c>
      <c r="C83" s="451">
        <v>46949</v>
      </c>
      <c r="D83" s="432">
        <v>2197957.5499999998</v>
      </c>
      <c r="E83" s="432">
        <v>21480.498891659809</v>
      </c>
      <c r="F83" s="432">
        <v>0</v>
      </c>
      <c r="G83" s="432">
        <v>21480.498891659809</v>
      </c>
      <c r="H83" s="432">
        <v>17908.82</v>
      </c>
      <c r="I83" s="432">
        <v>3571.68</v>
      </c>
      <c r="J83" s="432">
        <v>2180048.73</v>
      </c>
      <c r="K83" s="432">
        <v>312203.14999999997</v>
      </c>
      <c r="L83"/>
      <c r="Z83" s="451">
        <v>46965</v>
      </c>
    </row>
    <row r="84" spans="2:26" ht="18" customHeight="1" x14ac:dyDescent="0.25">
      <c r="B84" s="431">
        <v>70</v>
      </c>
      <c r="C84" s="451">
        <v>46980</v>
      </c>
      <c r="D84" s="432">
        <v>2180048.73</v>
      </c>
      <c r="E84" s="432">
        <v>21480.498891659809</v>
      </c>
      <c r="F84" s="432">
        <v>0</v>
      </c>
      <c r="G84" s="432">
        <v>21480.498891659809</v>
      </c>
      <c r="H84" s="432">
        <v>17937.919999999998</v>
      </c>
      <c r="I84" s="432">
        <v>3542.58</v>
      </c>
      <c r="J84" s="432">
        <v>2162110.81</v>
      </c>
      <c r="K84" s="432">
        <v>315745.73</v>
      </c>
      <c r="L84"/>
      <c r="Z84" s="451">
        <v>46996</v>
      </c>
    </row>
    <row r="85" spans="2:26" ht="18" customHeight="1" x14ac:dyDescent="0.25">
      <c r="B85" s="431">
        <v>71</v>
      </c>
      <c r="C85" s="451">
        <v>47011</v>
      </c>
      <c r="D85" s="432">
        <v>2162110.81</v>
      </c>
      <c r="E85" s="432">
        <v>21480.498891659809</v>
      </c>
      <c r="F85" s="432">
        <v>0</v>
      </c>
      <c r="G85" s="432">
        <v>21480.498891659809</v>
      </c>
      <c r="H85" s="432">
        <v>17967.07</v>
      </c>
      <c r="I85" s="432">
        <v>3513.43</v>
      </c>
      <c r="J85" s="432">
        <v>2144143.7400000002</v>
      </c>
      <c r="K85" s="432">
        <v>319259.15999999997</v>
      </c>
      <c r="L85"/>
      <c r="Z85" s="451">
        <v>47026</v>
      </c>
    </row>
    <row r="86" spans="2:26" ht="18" customHeight="1" x14ac:dyDescent="0.25">
      <c r="B86" s="431">
        <v>72</v>
      </c>
      <c r="C86" s="451">
        <v>47041</v>
      </c>
      <c r="D86" s="432">
        <v>2144143.7400000002</v>
      </c>
      <c r="E86" s="432">
        <v>21480.498891659809</v>
      </c>
      <c r="F86" s="432">
        <v>0</v>
      </c>
      <c r="G86" s="432">
        <v>21480.498891659809</v>
      </c>
      <c r="H86" s="432">
        <v>17996.27</v>
      </c>
      <c r="I86" s="432">
        <v>3484.23</v>
      </c>
      <c r="J86" s="432">
        <v>2126147.48</v>
      </c>
      <c r="K86" s="432">
        <v>322743.38999999996</v>
      </c>
      <c r="L86"/>
      <c r="Z86" s="451">
        <v>47057</v>
      </c>
    </row>
    <row r="87" spans="2:26" ht="18" customHeight="1" x14ac:dyDescent="0.25">
      <c r="B87" s="431">
        <v>73</v>
      </c>
      <c r="C87" s="451">
        <v>47072</v>
      </c>
      <c r="D87" s="432">
        <v>2126147.48</v>
      </c>
      <c r="E87" s="432">
        <v>21480.498891659809</v>
      </c>
      <c r="F87" s="432">
        <v>0</v>
      </c>
      <c r="G87" s="432">
        <v>21480.498891659809</v>
      </c>
      <c r="H87" s="432">
        <v>18025.509999999998</v>
      </c>
      <c r="I87" s="432">
        <v>3454.99</v>
      </c>
      <c r="J87" s="432">
        <v>2108121.9700000002</v>
      </c>
      <c r="K87" s="432">
        <v>326198.37999999995</v>
      </c>
      <c r="L87"/>
      <c r="Z87" s="451">
        <v>47087</v>
      </c>
    </row>
    <row r="88" spans="2:26" ht="18" customHeight="1" x14ac:dyDescent="0.25">
      <c r="B88" s="431">
        <v>74</v>
      </c>
      <c r="C88" s="451">
        <v>47102</v>
      </c>
      <c r="D88" s="432">
        <v>2108121.9700000002</v>
      </c>
      <c r="E88" s="432">
        <v>21480.498891659809</v>
      </c>
      <c r="F88" s="432">
        <v>0</v>
      </c>
      <c r="G88" s="432">
        <v>21480.498891659809</v>
      </c>
      <c r="H88" s="432">
        <v>18054.8</v>
      </c>
      <c r="I88" s="432">
        <v>3425.7</v>
      </c>
      <c r="J88" s="432">
        <v>2090067.17</v>
      </c>
      <c r="K88" s="432">
        <v>329624.07999999996</v>
      </c>
      <c r="L88"/>
      <c r="Z88" s="451">
        <v>47118</v>
      </c>
    </row>
    <row r="89" spans="2:26" ht="18" customHeight="1" x14ac:dyDescent="0.25">
      <c r="B89" s="431">
        <v>75</v>
      </c>
      <c r="C89" s="451">
        <v>47133</v>
      </c>
      <c r="D89" s="432">
        <v>2090067.17</v>
      </c>
      <c r="E89" s="432">
        <v>21480.498891659809</v>
      </c>
      <c r="F89" s="432">
        <v>0</v>
      </c>
      <c r="G89" s="432">
        <v>21480.498891659809</v>
      </c>
      <c r="H89" s="432">
        <v>18084.14</v>
      </c>
      <c r="I89" s="432">
        <v>3396.36</v>
      </c>
      <c r="J89" s="432">
        <v>2071983.03</v>
      </c>
      <c r="K89" s="432">
        <v>333020.43999999994</v>
      </c>
      <c r="L89"/>
      <c r="Z89" s="451">
        <v>47149</v>
      </c>
    </row>
    <row r="90" spans="2:26" ht="18" customHeight="1" x14ac:dyDescent="0.25">
      <c r="B90" s="431">
        <v>76</v>
      </c>
      <c r="C90" s="451">
        <v>47164</v>
      </c>
      <c r="D90" s="432">
        <v>2071983.03</v>
      </c>
      <c r="E90" s="432">
        <v>21480.498891659809</v>
      </c>
      <c r="F90" s="432">
        <v>0</v>
      </c>
      <c r="G90" s="432">
        <v>21480.498891659809</v>
      </c>
      <c r="H90" s="432">
        <v>18113.53</v>
      </c>
      <c r="I90" s="432">
        <v>3366.97</v>
      </c>
      <c r="J90" s="432">
        <v>2053869.5</v>
      </c>
      <c r="K90" s="432">
        <v>336387.40999999992</v>
      </c>
      <c r="L90"/>
      <c r="Z90" s="451">
        <v>47177</v>
      </c>
    </row>
    <row r="91" spans="2:26" ht="18" customHeight="1" x14ac:dyDescent="0.25">
      <c r="B91" s="431">
        <v>77</v>
      </c>
      <c r="C91" s="451">
        <v>47192</v>
      </c>
      <c r="D91" s="432">
        <v>2053869.5</v>
      </c>
      <c r="E91" s="432">
        <v>21480.498891659809</v>
      </c>
      <c r="F91" s="432">
        <v>0</v>
      </c>
      <c r="G91" s="432">
        <v>21480.498891659809</v>
      </c>
      <c r="H91" s="432">
        <v>18142.96</v>
      </c>
      <c r="I91" s="432">
        <v>3337.54</v>
      </c>
      <c r="J91" s="432">
        <v>2035726.54</v>
      </c>
      <c r="K91" s="432">
        <v>339724.9499999999</v>
      </c>
      <c r="L91"/>
      <c r="Z91" s="451">
        <v>47208</v>
      </c>
    </row>
    <row r="92" spans="2:26" ht="18" customHeight="1" x14ac:dyDescent="0.25">
      <c r="B92" s="431">
        <v>78</v>
      </c>
      <c r="C92" s="451">
        <v>47223</v>
      </c>
      <c r="D92" s="432">
        <v>2035726.54</v>
      </c>
      <c r="E92" s="432">
        <v>21480.498891659809</v>
      </c>
      <c r="F92" s="432">
        <v>0</v>
      </c>
      <c r="G92" s="432">
        <v>21480.498891659809</v>
      </c>
      <c r="H92" s="432">
        <v>18172.439999999999</v>
      </c>
      <c r="I92" s="432">
        <v>3308.06</v>
      </c>
      <c r="J92" s="432">
        <v>2017554.1</v>
      </c>
      <c r="K92" s="432">
        <v>343033.00999999989</v>
      </c>
      <c r="L92"/>
      <c r="Z92" s="451">
        <v>47238</v>
      </c>
    </row>
    <row r="93" spans="2:26" ht="18" customHeight="1" x14ac:dyDescent="0.25">
      <c r="B93" s="431">
        <v>79</v>
      </c>
      <c r="C93" s="451">
        <v>47253</v>
      </c>
      <c r="D93" s="432">
        <v>2017554.1</v>
      </c>
      <c r="E93" s="432">
        <v>21480.498891659809</v>
      </c>
      <c r="F93" s="432">
        <v>0</v>
      </c>
      <c r="G93" s="432">
        <v>21480.498891659809</v>
      </c>
      <c r="H93" s="432">
        <v>18201.97</v>
      </c>
      <c r="I93" s="432">
        <v>3278.53</v>
      </c>
      <c r="J93" s="432">
        <v>1999352.12</v>
      </c>
      <c r="K93" s="432">
        <v>346311.53999999992</v>
      </c>
      <c r="L93"/>
      <c r="Z93" s="451">
        <v>47269</v>
      </c>
    </row>
    <row r="94" spans="2:26" ht="18" customHeight="1" x14ac:dyDescent="0.25">
      <c r="B94" s="431">
        <v>80</v>
      </c>
      <c r="C94" s="451">
        <v>47284</v>
      </c>
      <c r="D94" s="432">
        <v>1999352.12</v>
      </c>
      <c r="E94" s="432">
        <v>21480.498891659809</v>
      </c>
      <c r="F94" s="432">
        <v>0</v>
      </c>
      <c r="G94" s="432">
        <v>21480.498891659809</v>
      </c>
      <c r="H94" s="432">
        <v>18231.55</v>
      </c>
      <c r="I94" s="432">
        <v>3248.95</v>
      </c>
      <c r="J94" s="432">
        <v>1981120.57</v>
      </c>
      <c r="K94" s="432">
        <v>349560.48999999993</v>
      </c>
      <c r="L94"/>
      <c r="Z94" s="451">
        <v>47299</v>
      </c>
    </row>
    <row r="95" spans="2:26" ht="18" customHeight="1" x14ac:dyDescent="0.25">
      <c r="B95" s="431">
        <v>81</v>
      </c>
      <c r="C95" s="451">
        <v>47314</v>
      </c>
      <c r="D95" s="432">
        <v>1981120.57</v>
      </c>
      <c r="E95" s="432">
        <v>21480.498891659809</v>
      </c>
      <c r="F95" s="432">
        <v>0</v>
      </c>
      <c r="G95" s="432">
        <v>21480.498891659809</v>
      </c>
      <c r="H95" s="432">
        <v>18261.18</v>
      </c>
      <c r="I95" s="432">
        <v>3219.32</v>
      </c>
      <c r="J95" s="432">
        <v>1962859.39</v>
      </c>
      <c r="K95" s="432">
        <v>352779.80999999994</v>
      </c>
      <c r="L95"/>
      <c r="Z95" s="451">
        <v>47330</v>
      </c>
    </row>
    <row r="96" spans="2:26" ht="18" customHeight="1" x14ac:dyDescent="0.25">
      <c r="B96" s="431">
        <v>82</v>
      </c>
      <c r="C96" s="451">
        <v>47345</v>
      </c>
      <c r="D96" s="432">
        <v>1962859.39</v>
      </c>
      <c r="E96" s="432">
        <v>21480.498891659809</v>
      </c>
      <c r="F96" s="432">
        <v>0</v>
      </c>
      <c r="G96" s="432">
        <v>21480.498891659809</v>
      </c>
      <c r="H96" s="432">
        <v>18290.849999999999</v>
      </c>
      <c r="I96" s="432">
        <v>3189.65</v>
      </c>
      <c r="J96" s="432">
        <v>1944568.54</v>
      </c>
      <c r="K96" s="432">
        <v>355969.45999999996</v>
      </c>
      <c r="L96"/>
      <c r="Z96" s="451">
        <v>47361</v>
      </c>
    </row>
    <row r="97" spans="2:26" ht="18" customHeight="1" x14ac:dyDescent="0.25">
      <c r="B97" s="431">
        <v>83</v>
      </c>
      <c r="C97" s="451">
        <v>47376</v>
      </c>
      <c r="D97" s="432">
        <v>1944568.54</v>
      </c>
      <c r="E97" s="432">
        <v>21480.498891659809</v>
      </c>
      <c r="F97" s="432">
        <v>0</v>
      </c>
      <c r="G97" s="432">
        <v>21480.498891659809</v>
      </c>
      <c r="H97" s="432">
        <v>18320.580000000002</v>
      </c>
      <c r="I97" s="432">
        <v>3159.92</v>
      </c>
      <c r="J97" s="432">
        <v>1926247.97</v>
      </c>
      <c r="K97" s="432">
        <v>359129.37999999995</v>
      </c>
      <c r="L97"/>
      <c r="Z97" s="451">
        <v>47391</v>
      </c>
    </row>
    <row r="98" spans="2:26" ht="18" customHeight="1" x14ac:dyDescent="0.25">
      <c r="B98" s="431">
        <v>84</v>
      </c>
      <c r="C98" s="451">
        <v>47406</v>
      </c>
      <c r="D98" s="432">
        <v>1926247.97</v>
      </c>
      <c r="E98" s="432">
        <v>21480.498891659809</v>
      </c>
      <c r="F98" s="432">
        <v>0</v>
      </c>
      <c r="G98" s="432">
        <v>21480.498891659809</v>
      </c>
      <c r="H98" s="432">
        <v>18350.349999999999</v>
      </c>
      <c r="I98" s="432">
        <v>3130.15</v>
      </c>
      <c r="J98" s="432">
        <v>1907897.62</v>
      </c>
      <c r="K98" s="432">
        <v>362259.52999999997</v>
      </c>
      <c r="L98"/>
      <c r="Z98" s="451">
        <v>47422</v>
      </c>
    </row>
    <row r="99" spans="2:26" ht="18" customHeight="1" x14ac:dyDescent="0.25">
      <c r="B99" s="431">
        <v>85</v>
      </c>
      <c r="C99" s="451">
        <v>47437</v>
      </c>
      <c r="D99" s="432">
        <v>1907897.62</v>
      </c>
      <c r="E99" s="432">
        <v>21480.498891659809</v>
      </c>
      <c r="F99" s="432">
        <v>0</v>
      </c>
      <c r="G99" s="432">
        <v>21480.498891659809</v>
      </c>
      <c r="H99" s="432">
        <v>18380.169999999998</v>
      </c>
      <c r="I99" s="432">
        <v>3100.33</v>
      </c>
      <c r="J99" s="432">
        <v>1889517.46</v>
      </c>
      <c r="K99" s="432">
        <v>365359.86</v>
      </c>
      <c r="L99"/>
      <c r="Z99" s="451">
        <v>47452</v>
      </c>
    </row>
    <row r="100" spans="2:26" ht="18" customHeight="1" x14ac:dyDescent="0.25">
      <c r="B100" s="431">
        <v>86</v>
      </c>
      <c r="C100" s="451">
        <v>47467</v>
      </c>
      <c r="D100" s="432">
        <v>1889517.46</v>
      </c>
      <c r="E100" s="432">
        <v>21480.498891659809</v>
      </c>
      <c r="F100" s="432">
        <v>0</v>
      </c>
      <c r="G100" s="432">
        <v>21480.498891659809</v>
      </c>
      <c r="H100" s="432">
        <v>18410.03</v>
      </c>
      <c r="I100" s="432">
        <v>3070.47</v>
      </c>
      <c r="J100" s="432">
        <v>1871107.42</v>
      </c>
      <c r="K100" s="432">
        <v>368430.32999999996</v>
      </c>
      <c r="L100"/>
      <c r="Z100" s="451">
        <v>47483</v>
      </c>
    </row>
    <row r="101" spans="2:26" ht="18" customHeight="1" x14ac:dyDescent="0.25">
      <c r="B101" s="431">
        <v>87</v>
      </c>
      <c r="C101" s="451">
        <v>47498</v>
      </c>
      <c r="D101" s="432">
        <v>1871107.42</v>
      </c>
      <c r="E101" s="432">
        <v>21480.498891659809</v>
      </c>
      <c r="F101" s="432">
        <v>0</v>
      </c>
      <c r="G101" s="432">
        <v>21480.498891659809</v>
      </c>
      <c r="H101" s="432">
        <v>18439.95</v>
      </c>
      <c r="I101" s="432">
        <v>3040.55</v>
      </c>
      <c r="J101" s="432">
        <v>1852667.47</v>
      </c>
      <c r="K101" s="432">
        <v>371470.87999999995</v>
      </c>
      <c r="L101"/>
      <c r="Z101" s="451">
        <v>47514</v>
      </c>
    </row>
    <row r="102" spans="2:26" ht="18" customHeight="1" x14ac:dyDescent="0.25">
      <c r="B102" s="431">
        <v>88</v>
      </c>
      <c r="C102" s="451">
        <v>47529</v>
      </c>
      <c r="D102" s="432">
        <v>1852667.47</v>
      </c>
      <c r="E102" s="432">
        <v>21480.498891659809</v>
      </c>
      <c r="F102" s="432">
        <v>0</v>
      </c>
      <c r="G102" s="432">
        <v>21480.498891659809</v>
      </c>
      <c r="H102" s="432">
        <v>18469.919999999998</v>
      </c>
      <c r="I102" s="432">
        <v>3010.58</v>
      </c>
      <c r="J102" s="432">
        <v>1834197.56</v>
      </c>
      <c r="K102" s="432">
        <v>374481.45999999996</v>
      </c>
      <c r="L102"/>
      <c r="Z102" s="451">
        <v>47542</v>
      </c>
    </row>
    <row r="103" spans="2:26" ht="18" customHeight="1" x14ac:dyDescent="0.25">
      <c r="B103" s="431">
        <v>89</v>
      </c>
      <c r="C103" s="451">
        <v>47557</v>
      </c>
      <c r="D103" s="432">
        <v>1834197.56</v>
      </c>
      <c r="E103" s="432">
        <v>21480.498891659809</v>
      </c>
      <c r="F103" s="432">
        <v>0</v>
      </c>
      <c r="G103" s="432">
        <v>21480.498891659809</v>
      </c>
      <c r="H103" s="432">
        <v>18499.93</v>
      </c>
      <c r="I103" s="432">
        <v>2980.57</v>
      </c>
      <c r="J103" s="432">
        <v>1815697.63</v>
      </c>
      <c r="K103" s="432">
        <v>377462.02999999997</v>
      </c>
      <c r="L103"/>
      <c r="Z103" s="451">
        <v>47573</v>
      </c>
    </row>
    <row r="104" spans="2:26" ht="18" customHeight="1" x14ac:dyDescent="0.25">
      <c r="B104" s="431">
        <v>90</v>
      </c>
      <c r="C104" s="451">
        <v>47588</v>
      </c>
      <c r="D104" s="432">
        <v>1815697.63</v>
      </c>
      <c r="E104" s="432">
        <v>21480.498891659809</v>
      </c>
      <c r="F104" s="432">
        <v>0</v>
      </c>
      <c r="G104" s="432">
        <v>21480.498891659809</v>
      </c>
      <c r="H104" s="432">
        <v>18529.990000000002</v>
      </c>
      <c r="I104" s="432">
        <v>2950.51</v>
      </c>
      <c r="J104" s="432">
        <v>1797167.64</v>
      </c>
      <c r="K104" s="432">
        <v>380412.54</v>
      </c>
      <c r="L104"/>
      <c r="Z104" s="451">
        <v>47603</v>
      </c>
    </row>
    <row r="105" spans="2:26" ht="18" customHeight="1" x14ac:dyDescent="0.25">
      <c r="B105" s="431">
        <v>91</v>
      </c>
      <c r="C105" s="451">
        <v>47618</v>
      </c>
      <c r="D105" s="432">
        <v>1797167.64</v>
      </c>
      <c r="E105" s="432">
        <v>21480.498891659809</v>
      </c>
      <c r="F105" s="432">
        <v>0</v>
      </c>
      <c r="G105" s="432">
        <v>21480.498891659809</v>
      </c>
      <c r="H105" s="432">
        <v>18560.099999999999</v>
      </c>
      <c r="I105" s="432">
        <v>2920.4</v>
      </c>
      <c r="J105" s="432">
        <v>1778607.54</v>
      </c>
      <c r="K105" s="432">
        <v>383332.94</v>
      </c>
      <c r="L105"/>
      <c r="Z105" s="451">
        <v>47634</v>
      </c>
    </row>
    <row r="106" spans="2:26" ht="18" customHeight="1" x14ac:dyDescent="0.25">
      <c r="B106" s="431">
        <v>92</v>
      </c>
      <c r="C106" s="451">
        <v>47649</v>
      </c>
      <c r="D106" s="432">
        <v>1778607.54</v>
      </c>
      <c r="E106" s="432">
        <v>21480.498891659809</v>
      </c>
      <c r="F106" s="432">
        <v>0</v>
      </c>
      <c r="G106" s="432">
        <v>21480.498891659809</v>
      </c>
      <c r="H106" s="432">
        <v>18590.259999999998</v>
      </c>
      <c r="I106" s="432">
        <v>2890.24</v>
      </c>
      <c r="J106" s="432">
        <v>1760017.28</v>
      </c>
      <c r="K106" s="432">
        <v>386223.18</v>
      </c>
      <c r="L106"/>
      <c r="Z106" s="451">
        <v>47664</v>
      </c>
    </row>
    <row r="107" spans="2:26" ht="18" customHeight="1" x14ac:dyDescent="0.25">
      <c r="B107" s="431">
        <v>93</v>
      </c>
      <c r="C107" s="451">
        <v>47679</v>
      </c>
      <c r="D107" s="432">
        <v>1760017.28</v>
      </c>
      <c r="E107" s="432">
        <v>21480.498891659809</v>
      </c>
      <c r="F107" s="432">
        <v>0</v>
      </c>
      <c r="G107" s="432">
        <v>21480.498891659809</v>
      </c>
      <c r="H107" s="432">
        <v>18620.47</v>
      </c>
      <c r="I107" s="432">
        <v>2860.03</v>
      </c>
      <c r="J107" s="432">
        <v>1741396.81</v>
      </c>
      <c r="K107" s="432">
        <v>389083.21</v>
      </c>
      <c r="L107"/>
      <c r="Z107" s="451">
        <v>47695</v>
      </c>
    </row>
    <row r="108" spans="2:26" ht="18" customHeight="1" x14ac:dyDescent="0.25">
      <c r="B108" s="431">
        <v>94</v>
      </c>
      <c r="C108" s="451">
        <v>47710</v>
      </c>
      <c r="D108" s="432">
        <v>1741396.81</v>
      </c>
      <c r="E108" s="432">
        <v>21480.498891659809</v>
      </c>
      <c r="F108" s="432">
        <v>0</v>
      </c>
      <c r="G108" s="432">
        <v>21480.498891659809</v>
      </c>
      <c r="H108" s="432">
        <v>18650.73</v>
      </c>
      <c r="I108" s="432">
        <v>2829.77</v>
      </c>
      <c r="J108" s="432">
        <v>1722746.08</v>
      </c>
      <c r="K108" s="432">
        <v>391912.98000000004</v>
      </c>
      <c r="L108"/>
      <c r="Z108" s="451">
        <v>47726</v>
      </c>
    </row>
    <row r="109" spans="2:26" ht="18" customHeight="1" x14ac:dyDescent="0.25">
      <c r="B109" s="431">
        <v>95</v>
      </c>
      <c r="C109" s="451">
        <v>47741</v>
      </c>
      <c r="D109" s="432">
        <v>1722746.08</v>
      </c>
      <c r="E109" s="432">
        <v>21480.498891659809</v>
      </c>
      <c r="F109" s="432">
        <v>0</v>
      </c>
      <c r="G109" s="432">
        <v>21480.498891659809</v>
      </c>
      <c r="H109" s="432">
        <v>18681.04</v>
      </c>
      <c r="I109" s="432">
        <v>2799.46</v>
      </c>
      <c r="J109" s="432">
        <v>1704065.04</v>
      </c>
      <c r="K109" s="432">
        <v>394712.44000000006</v>
      </c>
      <c r="L109"/>
      <c r="Z109" s="451">
        <v>47756</v>
      </c>
    </row>
    <row r="110" spans="2:26" ht="18" customHeight="1" x14ac:dyDescent="0.25">
      <c r="B110" s="431">
        <v>96</v>
      </c>
      <c r="C110" s="451">
        <v>47771</v>
      </c>
      <c r="D110" s="432">
        <v>1704065.04</v>
      </c>
      <c r="E110" s="432">
        <v>21480.498891659809</v>
      </c>
      <c r="F110" s="432">
        <v>0</v>
      </c>
      <c r="G110" s="432">
        <v>21480.498891659809</v>
      </c>
      <c r="H110" s="432">
        <v>18711.39</v>
      </c>
      <c r="I110" s="432">
        <v>2769.11</v>
      </c>
      <c r="J110" s="432">
        <v>1685353.65</v>
      </c>
      <c r="K110" s="432">
        <v>397481.55000000005</v>
      </c>
      <c r="L110"/>
      <c r="Z110" s="451">
        <v>47787</v>
      </c>
    </row>
    <row r="111" spans="2:26" ht="18" customHeight="1" x14ac:dyDescent="0.25">
      <c r="B111" s="431">
        <v>97</v>
      </c>
      <c r="C111" s="451">
        <v>47802</v>
      </c>
      <c r="D111" s="432">
        <v>1685353.65</v>
      </c>
      <c r="E111" s="432">
        <v>21480.498891659809</v>
      </c>
      <c r="F111" s="432">
        <v>0</v>
      </c>
      <c r="G111" s="432">
        <v>21480.498891659809</v>
      </c>
      <c r="H111" s="432">
        <v>18741.8</v>
      </c>
      <c r="I111" s="432">
        <v>2738.7</v>
      </c>
      <c r="J111" s="432">
        <v>1666611.85</v>
      </c>
      <c r="K111" s="432">
        <v>400220.25000000006</v>
      </c>
      <c r="L111"/>
      <c r="Z111" s="451">
        <v>47817</v>
      </c>
    </row>
    <row r="112" spans="2:26" ht="18" customHeight="1" x14ac:dyDescent="0.25">
      <c r="B112" s="431">
        <v>98</v>
      </c>
      <c r="C112" s="451">
        <v>47832</v>
      </c>
      <c r="D112" s="432">
        <v>1666611.85</v>
      </c>
      <c r="E112" s="432">
        <v>21480.498891659809</v>
      </c>
      <c r="F112" s="432">
        <v>0</v>
      </c>
      <c r="G112" s="432">
        <v>21480.498891659809</v>
      </c>
      <c r="H112" s="432">
        <v>18772.259999999998</v>
      </c>
      <c r="I112" s="432">
        <v>2708.24</v>
      </c>
      <c r="J112" s="432">
        <v>1647839.59</v>
      </c>
      <c r="K112" s="432">
        <v>402928.49000000005</v>
      </c>
      <c r="L112"/>
      <c r="Z112" s="451">
        <v>47848</v>
      </c>
    </row>
    <row r="113" spans="2:26" ht="18" customHeight="1" x14ac:dyDescent="0.25">
      <c r="B113" s="431">
        <v>99</v>
      </c>
      <c r="C113" s="451">
        <v>47863</v>
      </c>
      <c r="D113" s="432">
        <v>1647839.59</v>
      </c>
      <c r="E113" s="432">
        <v>21480.498891659809</v>
      </c>
      <c r="F113" s="432">
        <v>0</v>
      </c>
      <c r="G113" s="432">
        <v>21480.498891659809</v>
      </c>
      <c r="H113" s="432">
        <v>18802.759999999998</v>
      </c>
      <c r="I113" s="432">
        <v>2677.74</v>
      </c>
      <c r="J113" s="432">
        <v>1629036.83</v>
      </c>
      <c r="K113" s="432">
        <v>405606.23000000004</v>
      </c>
      <c r="L113"/>
      <c r="Z113" s="451">
        <v>47879</v>
      </c>
    </row>
    <row r="114" spans="2:26" ht="18" customHeight="1" x14ac:dyDescent="0.25">
      <c r="B114" s="431">
        <v>100</v>
      </c>
      <c r="C114" s="451">
        <v>47894</v>
      </c>
      <c r="D114" s="432">
        <v>1629036.83</v>
      </c>
      <c r="E114" s="432">
        <v>21480.498891659809</v>
      </c>
      <c r="F114" s="432">
        <v>0</v>
      </c>
      <c r="G114" s="432">
        <v>21480.498891659809</v>
      </c>
      <c r="H114" s="432">
        <v>18833.32</v>
      </c>
      <c r="I114" s="432">
        <v>2647.18</v>
      </c>
      <c r="J114" s="432">
        <v>1610203.52</v>
      </c>
      <c r="K114" s="432">
        <v>408253.41000000003</v>
      </c>
      <c r="L114"/>
      <c r="Z114" s="451">
        <v>47907</v>
      </c>
    </row>
    <row r="115" spans="2:26" ht="18" customHeight="1" x14ac:dyDescent="0.25">
      <c r="B115" s="431">
        <v>101</v>
      </c>
      <c r="C115" s="451">
        <v>47922</v>
      </c>
      <c r="D115" s="432">
        <v>1610203.52</v>
      </c>
      <c r="E115" s="432">
        <v>21480.498891659809</v>
      </c>
      <c r="F115" s="432">
        <v>0</v>
      </c>
      <c r="G115" s="432">
        <v>21480.498891659809</v>
      </c>
      <c r="H115" s="432">
        <v>18863.919999999998</v>
      </c>
      <c r="I115" s="432">
        <v>2616.58</v>
      </c>
      <c r="J115" s="432">
        <v>1591339.6</v>
      </c>
      <c r="K115" s="432">
        <v>410869.99000000005</v>
      </c>
      <c r="L115"/>
      <c r="Z115" s="451">
        <v>47938</v>
      </c>
    </row>
    <row r="116" spans="2:26" ht="18" customHeight="1" x14ac:dyDescent="0.25">
      <c r="B116" s="431">
        <v>102</v>
      </c>
      <c r="C116" s="451">
        <v>47953</v>
      </c>
      <c r="D116" s="432">
        <v>1591339.6</v>
      </c>
      <c r="E116" s="432">
        <v>21480.498891659809</v>
      </c>
      <c r="F116" s="432">
        <v>0</v>
      </c>
      <c r="G116" s="432">
        <v>21480.498891659809</v>
      </c>
      <c r="H116" s="432">
        <v>18894.57</v>
      </c>
      <c r="I116" s="432">
        <v>2585.9299999999998</v>
      </c>
      <c r="J116" s="432">
        <v>1572445.03</v>
      </c>
      <c r="K116" s="432">
        <v>413455.92000000004</v>
      </c>
      <c r="L116"/>
      <c r="Z116" s="451">
        <v>47968</v>
      </c>
    </row>
    <row r="117" spans="2:26" ht="18" customHeight="1" x14ac:dyDescent="0.25">
      <c r="B117" s="431">
        <v>103</v>
      </c>
      <c r="C117" s="451">
        <v>47983</v>
      </c>
      <c r="D117" s="432">
        <v>1572445.03</v>
      </c>
      <c r="E117" s="432">
        <v>21480.498891659809</v>
      </c>
      <c r="F117" s="432">
        <v>0</v>
      </c>
      <c r="G117" s="432">
        <v>21480.498891659809</v>
      </c>
      <c r="H117" s="432">
        <v>18925.28</v>
      </c>
      <c r="I117" s="432">
        <v>2555.2199999999998</v>
      </c>
      <c r="J117" s="432">
        <v>1553519.75</v>
      </c>
      <c r="K117" s="432">
        <v>416011.14</v>
      </c>
      <c r="L117"/>
      <c r="Z117" s="451">
        <v>47999</v>
      </c>
    </row>
    <row r="118" spans="2:26" ht="18" customHeight="1" x14ac:dyDescent="0.25">
      <c r="B118" s="431">
        <v>104</v>
      </c>
      <c r="C118" s="451">
        <v>48014</v>
      </c>
      <c r="D118" s="432">
        <v>1553519.75</v>
      </c>
      <c r="E118" s="432">
        <v>21480.498891659809</v>
      </c>
      <c r="F118" s="432">
        <v>0</v>
      </c>
      <c r="G118" s="432">
        <v>21480.498891659809</v>
      </c>
      <c r="H118" s="432">
        <v>18956.03</v>
      </c>
      <c r="I118" s="432">
        <v>2524.4699999999998</v>
      </c>
      <c r="J118" s="432">
        <v>1534563.73</v>
      </c>
      <c r="K118" s="432">
        <v>418535.61</v>
      </c>
      <c r="L118"/>
      <c r="Z118" s="451">
        <v>48029</v>
      </c>
    </row>
    <row r="119" spans="2:26" ht="18" customHeight="1" x14ac:dyDescent="0.25">
      <c r="B119" s="431">
        <v>105</v>
      </c>
      <c r="C119" s="451">
        <v>48044</v>
      </c>
      <c r="D119" s="432">
        <v>1534563.73</v>
      </c>
      <c r="E119" s="432">
        <v>21480.498891659809</v>
      </c>
      <c r="F119" s="432">
        <v>0</v>
      </c>
      <c r="G119" s="432">
        <v>21480.498891659809</v>
      </c>
      <c r="H119" s="432">
        <v>18986.830000000002</v>
      </c>
      <c r="I119" s="432">
        <v>2493.67</v>
      </c>
      <c r="J119" s="432">
        <v>1515576.89</v>
      </c>
      <c r="K119" s="432">
        <v>421029.27999999997</v>
      </c>
      <c r="L119"/>
      <c r="Z119" s="451">
        <v>48060</v>
      </c>
    </row>
    <row r="120" spans="2:26" ht="18" customHeight="1" x14ac:dyDescent="0.25">
      <c r="B120" s="431">
        <v>106</v>
      </c>
      <c r="C120" s="451">
        <v>48075</v>
      </c>
      <c r="D120" s="432">
        <v>1515576.89</v>
      </c>
      <c r="E120" s="432">
        <v>21480.498891659809</v>
      </c>
      <c r="F120" s="432">
        <v>0</v>
      </c>
      <c r="G120" s="432">
        <v>21480.498891659809</v>
      </c>
      <c r="H120" s="432">
        <v>19017.689999999999</v>
      </c>
      <c r="I120" s="432">
        <v>2462.81</v>
      </c>
      <c r="J120" s="432">
        <v>1496559.21</v>
      </c>
      <c r="K120" s="432">
        <v>423492.08999999997</v>
      </c>
      <c r="L120"/>
      <c r="Z120" s="451">
        <v>48091</v>
      </c>
    </row>
    <row r="121" spans="2:26" ht="18" customHeight="1" x14ac:dyDescent="0.25">
      <c r="B121" s="431">
        <v>107</v>
      </c>
      <c r="C121" s="451">
        <v>48106</v>
      </c>
      <c r="D121" s="432">
        <v>1496559.21</v>
      </c>
      <c r="E121" s="432">
        <v>21480.498891659809</v>
      </c>
      <c r="F121" s="432">
        <v>0</v>
      </c>
      <c r="G121" s="432">
        <v>21480.498891659809</v>
      </c>
      <c r="H121" s="432">
        <v>19048.59</v>
      </c>
      <c r="I121" s="432">
        <v>2431.91</v>
      </c>
      <c r="J121" s="432">
        <v>1477510.62</v>
      </c>
      <c r="K121" s="432">
        <v>425923.99999999994</v>
      </c>
      <c r="L121"/>
      <c r="Z121" s="451">
        <v>48121</v>
      </c>
    </row>
    <row r="122" spans="2:26" ht="18" customHeight="1" x14ac:dyDescent="0.25">
      <c r="B122" s="431">
        <v>108</v>
      </c>
      <c r="C122" s="451">
        <v>48136</v>
      </c>
      <c r="D122" s="432">
        <v>1477510.62</v>
      </c>
      <c r="E122" s="432">
        <v>21480.498891659809</v>
      </c>
      <c r="F122" s="432">
        <v>0</v>
      </c>
      <c r="G122" s="432">
        <v>21480.498891659809</v>
      </c>
      <c r="H122" s="432">
        <v>19079.55</v>
      </c>
      <c r="I122" s="432">
        <v>2400.9499999999998</v>
      </c>
      <c r="J122" s="432">
        <v>1458431.07</v>
      </c>
      <c r="K122" s="432">
        <v>428324.94999999995</v>
      </c>
      <c r="L122"/>
      <c r="Z122" s="451">
        <v>48152</v>
      </c>
    </row>
    <row r="123" spans="2:26" ht="18" customHeight="1" x14ac:dyDescent="0.25">
      <c r="B123" s="431">
        <v>109</v>
      </c>
      <c r="C123" s="451">
        <v>48167</v>
      </c>
      <c r="D123" s="432">
        <v>1458431.07</v>
      </c>
      <c r="E123" s="432">
        <v>21480.498891659809</v>
      </c>
      <c r="F123" s="432">
        <v>0</v>
      </c>
      <c r="G123" s="432">
        <v>21480.498891659809</v>
      </c>
      <c r="H123" s="432">
        <v>19110.55</v>
      </c>
      <c r="I123" s="432">
        <v>2369.9499999999998</v>
      </c>
      <c r="J123" s="432">
        <v>1439320.52</v>
      </c>
      <c r="K123" s="432">
        <v>430694.89999999997</v>
      </c>
      <c r="L123"/>
      <c r="Z123" s="451">
        <v>48182</v>
      </c>
    </row>
    <row r="124" spans="2:26" ht="18" customHeight="1" x14ac:dyDescent="0.25">
      <c r="B124" s="431">
        <v>110</v>
      </c>
      <c r="C124" s="451">
        <v>48197</v>
      </c>
      <c r="D124" s="432">
        <v>1439320.52</v>
      </c>
      <c r="E124" s="432">
        <v>21480.498891659809</v>
      </c>
      <c r="F124" s="432">
        <v>0</v>
      </c>
      <c r="G124" s="432">
        <v>21480.498891659809</v>
      </c>
      <c r="H124" s="432">
        <v>19141.599999999999</v>
      </c>
      <c r="I124" s="432">
        <v>2338.9</v>
      </c>
      <c r="J124" s="432">
        <v>1420178.92</v>
      </c>
      <c r="K124" s="432">
        <v>433033.8</v>
      </c>
      <c r="L124"/>
      <c r="Z124" s="451">
        <v>48213</v>
      </c>
    </row>
    <row r="125" spans="2:26" ht="18" customHeight="1" x14ac:dyDescent="0.25">
      <c r="B125" s="431">
        <v>111</v>
      </c>
      <c r="C125" s="451">
        <v>48228</v>
      </c>
      <c r="D125" s="432">
        <v>1420178.92</v>
      </c>
      <c r="E125" s="432">
        <v>21480.498891659809</v>
      </c>
      <c r="F125" s="432">
        <v>0</v>
      </c>
      <c r="G125" s="432">
        <v>21480.498891659809</v>
      </c>
      <c r="H125" s="432">
        <v>19172.71</v>
      </c>
      <c r="I125" s="432">
        <v>2307.79</v>
      </c>
      <c r="J125" s="432">
        <v>1401006.21</v>
      </c>
      <c r="K125" s="432">
        <v>435341.58999999997</v>
      </c>
      <c r="L125"/>
      <c r="Z125" s="451">
        <v>48244</v>
      </c>
    </row>
    <row r="126" spans="2:26" ht="18" customHeight="1" x14ac:dyDescent="0.25">
      <c r="B126" s="431">
        <v>112</v>
      </c>
      <c r="C126" s="451">
        <v>48259</v>
      </c>
      <c r="D126" s="432">
        <v>1401006.21</v>
      </c>
      <c r="E126" s="432">
        <v>21480.498891659809</v>
      </c>
      <c r="F126" s="432">
        <v>0</v>
      </c>
      <c r="G126" s="432">
        <v>21480.498891659809</v>
      </c>
      <c r="H126" s="432">
        <v>19203.86</v>
      </c>
      <c r="I126" s="432">
        <v>2276.64</v>
      </c>
      <c r="J126" s="432">
        <v>1381802.35</v>
      </c>
      <c r="K126" s="432">
        <v>437618.23</v>
      </c>
      <c r="L126"/>
      <c r="Z126" s="451">
        <v>48273</v>
      </c>
    </row>
    <row r="127" spans="2:26" ht="18" customHeight="1" x14ac:dyDescent="0.25">
      <c r="B127" s="431">
        <v>113</v>
      </c>
      <c r="C127" s="451">
        <v>48288</v>
      </c>
      <c r="D127" s="432">
        <v>1381802.35</v>
      </c>
      <c r="E127" s="432">
        <v>21480.498891659809</v>
      </c>
      <c r="F127" s="432">
        <v>0</v>
      </c>
      <c r="G127" s="432">
        <v>21480.498891659809</v>
      </c>
      <c r="H127" s="432">
        <v>19235.07</v>
      </c>
      <c r="I127" s="432">
        <v>2245.4299999999998</v>
      </c>
      <c r="J127" s="432">
        <v>1362567.28</v>
      </c>
      <c r="K127" s="432">
        <v>439863.66</v>
      </c>
      <c r="L127"/>
      <c r="Z127" s="451">
        <v>48304</v>
      </c>
    </row>
    <row r="128" spans="2:26" ht="18" customHeight="1" x14ac:dyDescent="0.25">
      <c r="B128" s="431">
        <v>114</v>
      </c>
      <c r="C128" s="451">
        <v>48319</v>
      </c>
      <c r="D128" s="432">
        <v>1362567.28</v>
      </c>
      <c r="E128" s="432">
        <v>21480.498891659809</v>
      </c>
      <c r="F128" s="432">
        <v>0</v>
      </c>
      <c r="G128" s="432">
        <v>21480.498891659809</v>
      </c>
      <c r="H128" s="432">
        <v>19266.330000000002</v>
      </c>
      <c r="I128" s="432">
        <v>2214.17</v>
      </c>
      <c r="J128" s="432">
        <v>1343300.95</v>
      </c>
      <c r="K128" s="432">
        <v>442077.82999999996</v>
      </c>
      <c r="L128"/>
      <c r="Z128" s="451">
        <v>48334</v>
      </c>
    </row>
    <row r="129" spans="2:26" ht="18" customHeight="1" x14ac:dyDescent="0.25">
      <c r="B129" s="431">
        <v>115</v>
      </c>
      <c r="C129" s="451">
        <v>48349</v>
      </c>
      <c r="D129" s="432">
        <v>1343300.95</v>
      </c>
      <c r="E129" s="432">
        <v>21480.498891659809</v>
      </c>
      <c r="F129" s="432">
        <v>0</v>
      </c>
      <c r="G129" s="432">
        <v>21480.498891659809</v>
      </c>
      <c r="H129" s="432">
        <v>19297.64</v>
      </c>
      <c r="I129" s="432">
        <v>2182.86</v>
      </c>
      <c r="J129" s="432">
        <v>1324003.32</v>
      </c>
      <c r="K129" s="432">
        <v>444260.68999999994</v>
      </c>
      <c r="L129"/>
      <c r="Z129" s="451">
        <v>48365</v>
      </c>
    </row>
    <row r="130" spans="2:26" ht="18" customHeight="1" x14ac:dyDescent="0.25">
      <c r="B130" s="431">
        <v>116</v>
      </c>
      <c r="C130" s="451">
        <v>48380</v>
      </c>
      <c r="D130" s="432">
        <v>1324003.32</v>
      </c>
      <c r="E130" s="432">
        <v>21480.498891659809</v>
      </c>
      <c r="F130" s="432">
        <v>0</v>
      </c>
      <c r="G130" s="432">
        <v>21480.498891659809</v>
      </c>
      <c r="H130" s="432">
        <v>19328.990000000002</v>
      </c>
      <c r="I130" s="432">
        <v>2151.5100000000002</v>
      </c>
      <c r="J130" s="432">
        <v>1304674.32</v>
      </c>
      <c r="K130" s="432">
        <v>446412.19999999995</v>
      </c>
      <c r="L130"/>
      <c r="Z130" s="451">
        <v>48395</v>
      </c>
    </row>
    <row r="131" spans="2:26" ht="18" customHeight="1" x14ac:dyDescent="0.25">
      <c r="B131" s="431">
        <v>117</v>
      </c>
      <c r="C131" s="451">
        <v>48410</v>
      </c>
      <c r="D131" s="432">
        <v>1304674.32</v>
      </c>
      <c r="E131" s="432">
        <v>21480.498891659809</v>
      </c>
      <c r="F131" s="432">
        <v>0</v>
      </c>
      <c r="G131" s="432">
        <v>21480.498891659809</v>
      </c>
      <c r="H131" s="432">
        <v>19360.400000000001</v>
      </c>
      <c r="I131" s="432">
        <v>2120.1</v>
      </c>
      <c r="J131" s="432">
        <v>1285313.92</v>
      </c>
      <c r="K131" s="432">
        <v>448532.29999999993</v>
      </c>
      <c r="L131"/>
      <c r="Z131" s="451">
        <v>48426</v>
      </c>
    </row>
    <row r="132" spans="2:26" ht="18" customHeight="1" x14ac:dyDescent="0.25">
      <c r="B132" s="431">
        <v>118</v>
      </c>
      <c r="C132" s="451">
        <v>48441</v>
      </c>
      <c r="D132" s="432">
        <v>1285313.92</v>
      </c>
      <c r="E132" s="432">
        <v>21480.498891659809</v>
      </c>
      <c r="F132" s="432">
        <v>0</v>
      </c>
      <c r="G132" s="432">
        <v>21480.498891659809</v>
      </c>
      <c r="H132" s="432">
        <v>19391.86</v>
      </c>
      <c r="I132" s="432">
        <v>2088.64</v>
      </c>
      <c r="J132" s="432">
        <v>1265922.06</v>
      </c>
      <c r="K132" s="432">
        <v>450620.93999999994</v>
      </c>
      <c r="L132"/>
      <c r="Z132" s="451">
        <v>48457</v>
      </c>
    </row>
    <row r="133" spans="2:26" ht="18" customHeight="1" x14ac:dyDescent="0.25">
      <c r="B133" s="431">
        <v>119</v>
      </c>
      <c r="C133" s="451">
        <v>48472</v>
      </c>
      <c r="D133" s="432">
        <v>1265922.06</v>
      </c>
      <c r="E133" s="432">
        <v>21480.498891659809</v>
      </c>
      <c r="F133" s="432">
        <v>0</v>
      </c>
      <c r="G133" s="432">
        <v>21480.498891659809</v>
      </c>
      <c r="H133" s="432">
        <v>19423.38</v>
      </c>
      <c r="I133" s="432">
        <v>2057.12</v>
      </c>
      <c r="J133" s="432">
        <v>1246498.68</v>
      </c>
      <c r="K133" s="432">
        <v>452678.05999999994</v>
      </c>
      <c r="L133"/>
      <c r="Z133" s="451">
        <v>48487</v>
      </c>
    </row>
    <row r="134" spans="2:26" ht="18" customHeight="1" x14ac:dyDescent="0.25">
      <c r="B134" s="431">
        <v>120</v>
      </c>
      <c r="C134" s="451">
        <v>48502</v>
      </c>
      <c r="D134" s="432">
        <v>1246498.68</v>
      </c>
      <c r="E134" s="432">
        <v>21480.498891659809</v>
      </c>
      <c r="F134" s="432">
        <v>0</v>
      </c>
      <c r="G134" s="432">
        <v>21480.498891659809</v>
      </c>
      <c r="H134" s="432">
        <v>19454.939999999999</v>
      </c>
      <c r="I134" s="432">
        <v>2025.56</v>
      </c>
      <c r="J134" s="432">
        <v>1227043.74</v>
      </c>
      <c r="K134" s="432">
        <v>454703.61999999994</v>
      </c>
      <c r="L134"/>
      <c r="Z134" s="451">
        <v>48518</v>
      </c>
    </row>
    <row r="135" spans="2:26" ht="18" customHeight="1" x14ac:dyDescent="0.25">
      <c r="B135" s="431">
        <v>121</v>
      </c>
      <c r="C135" s="451">
        <v>48533</v>
      </c>
      <c r="D135" s="432">
        <v>1227043.74</v>
      </c>
      <c r="E135" s="432">
        <v>21480.498891659809</v>
      </c>
      <c r="F135" s="432">
        <v>0</v>
      </c>
      <c r="G135" s="432">
        <v>21480.498891659809</v>
      </c>
      <c r="H135" s="432">
        <v>19486.55</v>
      </c>
      <c r="I135" s="432">
        <v>1993.95</v>
      </c>
      <c r="J135" s="432">
        <v>1207557.19</v>
      </c>
      <c r="K135" s="432">
        <v>456697.56999999995</v>
      </c>
      <c r="L135"/>
      <c r="Z135" s="451">
        <v>48548</v>
      </c>
    </row>
    <row r="136" spans="2:26" ht="18" customHeight="1" x14ac:dyDescent="0.25">
      <c r="B136" s="431">
        <v>122</v>
      </c>
      <c r="C136" s="451">
        <v>48563</v>
      </c>
      <c r="D136" s="432">
        <v>1207557.19</v>
      </c>
      <c r="E136" s="432">
        <v>21480.498891659809</v>
      </c>
      <c r="F136" s="432">
        <v>0</v>
      </c>
      <c r="G136" s="432">
        <v>21480.498891659809</v>
      </c>
      <c r="H136" s="432">
        <v>19518.22</v>
      </c>
      <c r="I136" s="432">
        <v>1962.28</v>
      </c>
      <c r="J136" s="432">
        <v>1188038.97</v>
      </c>
      <c r="K136" s="432">
        <v>458659.85</v>
      </c>
      <c r="L136"/>
      <c r="Z136" s="451">
        <v>48579</v>
      </c>
    </row>
    <row r="137" spans="2:26" ht="18" customHeight="1" x14ac:dyDescent="0.25">
      <c r="B137" s="431">
        <v>123</v>
      </c>
      <c r="C137" s="451">
        <v>48594</v>
      </c>
      <c r="D137" s="432">
        <v>1188038.97</v>
      </c>
      <c r="E137" s="432">
        <v>21480.498891659809</v>
      </c>
      <c r="F137" s="432">
        <v>0</v>
      </c>
      <c r="G137" s="432">
        <v>21480.498891659809</v>
      </c>
      <c r="H137" s="432">
        <v>19549.939999999999</v>
      </c>
      <c r="I137" s="432">
        <v>1930.56</v>
      </c>
      <c r="J137" s="432">
        <v>1168489.03</v>
      </c>
      <c r="K137" s="432">
        <v>460590.41</v>
      </c>
      <c r="L137"/>
      <c r="Z137" s="451">
        <v>48610</v>
      </c>
    </row>
    <row r="138" spans="2:26" ht="18" customHeight="1" x14ac:dyDescent="0.25">
      <c r="B138" s="431">
        <v>124</v>
      </c>
      <c r="C138" s="451">
        <v>48625</v>
      </c>
      <c r="D138" s="432">
        <v>1168489.03</v>
      </c>
      <c r="E138" s="432">
        <v>21480.498891659809</v>
      </c>
      <c r="F138" s="432">
        <v>0</v>
      </c>
      <c r="G138" s="432">
        <v>21480.498891659809</v>
      </c>
      <c r="H138" s="432">
        <v>19581.71</v>
      </c>
      <c r="I138" s="432">
        <v>1898.79</v>
      </c>
      <c r="J138" s="432">
        <v>1148907.33</v>
      </c>
      <c r="K138" s="432">
        <v>462489.19999999995</v>
      </c>
      <c r="L138"/>
      <c r="Z138" s="451">
        <v>48638</v>
      </c>
    </row>
    <row r="139" spans="2:26" ht="18" customHeight="1" x14ac:dyDescent="0.25">
      <c r="B139" s="431">
        <v>125</v>
      </c>
      <c r="C139" s="451">
        <v>48653</v>
      </c>
      <c r="D139" s="432">
        <v>1148907.33</v>
      </c>
      <c r="E139" s="432">
        <v>21480.498891659809</v>
      </c>
      <c r="F139" s="432">
        <v>0</v>
      </c>
      <c r="G139" s="432">
        <v>21480.498891659809</v>
      </c>
      <c r="H139" s="432">
        <v>19613.53</v>
      </c>
      <c r="I139" s="432">
        <v>1866.97</v>
      </c>
      <c r="J139" s="432">
        <v>1129293.81</v>
      </c>
      <c r="K139" s="432">
        <v>464356.16999999993</v>
      </c>
      <c r="L139"/>
      <c r="Z139" s="451">
        <v>48669</v>
      </c>
    </row>
    <row r="140" spans="2:26" ht="18" customHeight="1" x14ac:dyDescent="0.25">
      <c r="B140" s="431">
        <v>126</v>
      </c>
      <c r="C140" s="451">
        <v>48684</v>
      </c>
      <c r="D140" s="432">
        <v>1129293.81</v>
      </c>
      <c r="E140" s="432">
        <v>21480.498891659809</v>
      </c>
      <c r="F140" s="432">
        <v>0</v>
      </c>
      <c r="G140" s="432">
        <v>21480.498891659809</v>
      </c>
      <c r="H140" s="432">
        <v>19645.400000000001</v>
      </c>
      <c r="I140" s="432">
        <v>1835.1</v>
      </c>
      <c r="J140" s="432">
        <v>1109648.4099999999</v>
      </c>
      <c r="K140" s="432">
        <v>466191.2699999999</v>
      </c>
      <c r="L140"/>
      <c r="Z140" s="451">
        <v>48699</v>
      </c>
    </row>
    <row r="141" spans="2:26" ht="18" customHeight="1" x14ac:dyDescent="0.25">
      <c r="B141" s="431">
        <v>127</v>
      </c>
      <c r="C141" s="451">
        <v>48714</v>
      </c>
      <c r="D141" s="432">
        <v>1109648.4099999999</v>
      </c>
      <c r="E141" s="432">
        <v>21480.498891659809</v>
      </c>
      <c r="F141" s="432">
        <v>0</v>
      </c>
      <c r="G141" s="432">
        <v>21480.498891659809</v>
      </c>
      <c r="H141" s="432">
        <v>19677.32</v>
      </c>
      <c r="I141" s="432">
        <v>1803.18</v>
      </c>
      <c r="J141" s="432">
        <v>1089971.0900000001</v>
      </c>
      <c r="K141" s="432">
        <v>467994.4499999999</v>
      </c>
      <c r="L141"/>
      <c r="Z141" s="451">
        <v>48730</v>
      </c>
    </row>
    <row r="142" spans="2:26" ht="18" customHeight="1" x14ac:dyDescent="0.25">
      <c r="B142" s="431">
        <v>128</v>
      </c>
      <c r="C142" s="451">
        <v>48745</v>
      </c>
      <c r="D142" s="432">
        <v>1089971.0900000001</v>
      </c>
      <c r="E142" s="432">
        <v>21480.498891659809</v>
      </c>
      <c r="F142" s="432">
        <v>0</v>
      </c>
      <c r="G142" s="432">
        <v>21480.498891659809</v>
      </c>
      <c r="H142" s="432">
        <v>19709.3</v>
      </c>
      <c r="I142" s="432">
        <v>1771.2</v>
      </c>
      <c r="J142" s="432">
        <v>1070261.79</v>
      </c>
      <c r="K142" s="432">
        <v>469765.64999999991</v>
      </c>
      <c r="L142"/>
      <c r="Z142" s="451">
        <v>48760</v>
      </c>
    </row>
    <row r="143" spans="2:26" ht="18" customHeight="1" x14ac:dyDescent="0.25">
      <c r="B143" s="431">
        <v>129</v>
      </c>
      <c r="C143" s="451">
        <v>48775</v>
      </c>
      <c r="D143" s="432">
        <v>1070261.79</v>
      </c>
      <c r="E143" s="432">
        <v>21480.498891659809</v>
      </c>
      <c r="F143" s="432">
        <v>0</v>
      </c>
      <c r="G143" s="432">
        <v>21480.498891659809</v>
      </c>
      <c r="H143" s="432">
        <v>19741.32</v>
      </c>
      <c r="I143" s="432">
        <v>1739.18</v>
      </c>
      <c r="J143" s="432">
        <v>1050520.47</v>
      </c>
      <c r="K143" s="432">
        <v>471504.8299999999</v>
      </c>
      <c r="L143"/>
      <c r="Z143" s="451">
        <v>48791</v>
      </c>
    </row>
    <row r="144" spans="2:26" ht="18" customHeight="1" x14ac:dyDescent="0.25">
      <c r="B144" s="431">
        <v>130</v>
      </c>
      <c r="C144" s="451">
        <v>48806</v>
      </c>
      <c r="D144" s="432">
        <v>1050520.47</v>
      </c>
      <c r="E144" s="432">
        <v>21480.498891659809</v>
      </c>
      <c r="F144" s="432">
        <v>0</v>
      </c>
      <c r="G144" s="432">
        <v>21480.498891659809</v>
      </c>
      <c r="H144" s="432">
        <v>19773.400000000001</v>
      </c>
      <c r="I144" s="432">
        <v>1707.1</v>
      </c>
      <c r="J144" s="432">
        <v>1030747.07</v>
      </c>
      <c r="K144" s="432">
        <v>473211.92999999988</v>
      </c>
      <c r="L144"/>
      <c r="Z144" s="451">
        <v>48822</v>
      </c>
    </row>
    <row r="145" spans="2:26" ht="18" customHeight="1" x14ac:dyDescent="0.25">
      <c r="B145" s="431">
        <v>131</v>
      </c>
      <c r="C145" s="451">
        <v>48837</v>
      </c>
      <c r="D145" s="432">
        <v>1030747.07</v>
      </c>
      <c r="E145" s="432">
        <v>21480.498891659809</v>
      </c>
      <c r="F145" s="432">
        <v>0</v>
      </c>
      <c r="G145" s="432">
        <v>21480.498891659809</v>
      </c>
      <c r="H145" s="432">
        <v>19805.54</v>
      </c>
      <c r="I145" s="432">
        <v>1674.96</v>
      </c>
      <c r="J145" s="432">
        <v>1010941.53</v>
      </c>
      <c r="K145" s="432">
        <v>474886.8899999999</v>
      </c>
      <c r="L145"/>
      <c r="Z145" s="451">
        <v>48852</v>
      </c>
    </row>
    <row r="146" spans="2:26" ht="18" customHeight="1" x14ac:dyDescent="0.25">
      <c r="B146" s="431">
        <v>132</v>
      </c>
      <c r="C146" s="451">
        <v>48867</v>
      </c>
      <c r="D146" s="432">
        <v>1010941.53</v>
      </c>
      <c r="E146" s="432">
        <v>21480.498891659809</v>
      </c>
      <c r="F146" s="432">
        <v>0</v>
      </c>
      <c r="G146" s="432">
        <v>21480.498891659809</v>
      </c>
      <c r="H146" s="432">
        <v>19837.72</v>
      </c>
      <c r="I146" s="432">
        <v>1642.78</v>
      </c>
      <c r="J146" s="432">
        <v>991103.81</v>
      </c>
      <c r="K146" s="432">
        <v>476529.66999999993</v>
      </c>
      <c r="L146"/>
      <c r="Z146" s="451">
        <v>48883</v>
      </c>
    </row>
    <row r="147" spans="2:26" ht="18" customHeight="1" x14ac:dyDescent="0.25">
      <c r="B147" s="431">
        <v>133</v>
      </c>
      <c r="C147" s="451">
        <v>48898</v>
      </c>
      <c r="D147" s="432">
        <v>991103.81</v>
      </c>
      <c r="E147" s="432">
        <v>21480.498891659809</v>
      </c>
      <c r="F147" s="432">
        <v>0</v>
      </c>
      <c r="G147" s="432">
        <v>21480.498891659809</v>
      </c>
      <c r="H147" s="432">
        <v>19869.96</v>
      </c>
      <c r="I147" s="432">
        <v>1610.54</v>
      </c>
      <c r="J147" s="432">
        <v>971233.86</v>
      </c>
      <c r="K147" s="432">
        <v>478140.2099999999</v>
      </c>
      <c r="L147"/>
      <c r="Z147" s="451">
        <v>48913</v>
      </c>
    </row>
    <row r="148" spans="2:26" ht="18" customHeight="1" x14ac:dyDescent="0.25">
      <c r="B148" s="431">
        <v>134</v>
      </c>
      <c r="C148" s="451">
        <v>48928</v>
      </c>
      <c r="D148" s="432">
        <v>971233.86</v>
      </c>
      <c r="E148" s="432">
        <v>21480.498891659809</v>
      </c>
      <c r="F148" s="432">
        <v>0</v>
      </c>
      <c r="G148" s="432">
        <v>21480.498891659809</v>
      </c>
      <c r="H148" s="432">
        <v>19902.240000000002</v>
      </c>
      <c r="I148" s="432">
        <v>1578.26</v>
      </c>
      <c r="J148" s="432">
        <v>951331.61</v>
      </c>
      <c r="K148" s="432">
        <v>479718.46999999991</v>
      </c>
      <c r="L148"/>
      <c r="Z148" s="451">
        <v>48944</v>
      </c>
    </row>
    <row r="149" spans="2:26" ht="18" customHeight="1" x14ac:dyDescent="0.25">
      <c r="B149" s="431">
        <v>135</v>
      </c>
      <c r="C149" s="451">
        <v>48959</v>
      </c>
      <c r="D149" s="432">
        <v>951331.61</v>
      </c>
      <c r="E149" s="432">
        <v>21480.498891659809</v>
      </c>
      <c r="F149" s="432">
        <v>0</v>
      </c>
      <c r="G149" s="432">
        <v>21480.498891659809</v>
      </c>
      <c r="H149" s="432">
        <v>19934.59</v>
      </c>
      <c r="I149" s="432">
        <v>1545.91</v>
      </c>
      <c r="J149" s="432">
        <v>931397.03</v>
      </c>
      <c r="K149" s="432">
        <v>481264.37999999989</v>
      </c>
      <c r="L149"/>
      <c r="Z149" s="451">
        <v>48975</v>
      </c>
    </row>
    <row r="150" spans="2:26" ht="18" customHeight="1" x14ac:dyDescent="0.25">
      <c r="B150" s="431">
        <v>136</v>
      </c>
      <c r="C150" s="451">
        <v>48990</v>
      </c>
      <c r="D150" s="432">
        <v>931397.03</v>
      </c>
      <c r="E150" s="432">
        <v>21480.498891659809</v>
      </c>
      <c r="F150" s="432">
        <v>0</v>
      </c>
      <c r="G150" s="432">
        <v>21480.498891659809</v>
      </c>
      <c r="H150" s="432">
        <v>19966.98</v>
      </c>
      <c r="I150" s="432">
        <v>1513.52</v>
      </c>
      <c r="J150" s="432">
        <v>911430.05</v>
      </c>
      <c r="K150" s="432">
        <v>482777.89999999991</v>
      </c>
      <c r="L150"/>
      <c r="Z150" s="451">
        <v>49003</v>
      </c>
    </row>
    <row r="151" spans="2:26" ht="18" customHeight="1" x14ac:dyDescent="0.25">
      <c r="B151" s="431">
        <v>137</v>
      </c>
      <c r="C151" s="451">
        <v>49018</v>
      </c>
      <c r="D151" s="432">
        <v>911430.05</v>
      </c>
      <c r="E151" s="432">
        <v>21480.498891659809</v>
      </c>
      <c r="F151" s="432">
        <v>0</v>
      </c>
      <c r="G151" s="432">
        <v>21480.498891659809</v>
      </c>
      <c r="H151" s="432">
        <v>19999.43</v>
      </c>
      <c r="I151" s="432">
        <v>1481.07</v>
      </c>
      <c r="J151" s="432">
        <v>891430.63</v>
      </c>
      <c r="K151" s="432">
        <v>484258.96999999991</v>
      </c>
      <c r="L151"/>
      <c r="Z151" s="451">
        <v>49034</v>
      </c>
    </row>
    <row r="152" spans="2:26" ht="18" customHeight="1" x14ac:dyDescent="0.25">
      <c r="B152" s="431">
        <v>138</v>
      </c>
      <c r="C152" s="451">
        <v>49049</v>
      </c>
      <c r="D152" s="432">
        <v>891430.63</v>
      </c>
      <c r="E152" s="432">
        <v>21480.498891659809</v>
      </c>
      <c r="F152" s="432">
        <v>0</v>
      </c>
      <c r="G152" s="432">
        <v>21480.498891659809</v>
      </c>
      <c r="H152" s="432">
        <v>20031.93</v>
      </c>
      <c r="I152" s="432">
        <v>1448.57</v>
      </c>
      <c r="J152" s="432">
        <v>871398.7</v>
      </c>
      <c r="K152" s="432">
        <v>485707.53999999992</v>
      </c>
      <c r="L152"/>
      <c r="Z152" s="451">
        <v>49064</v>
      </c>
    </row>
    <row r="153" spans="2:26" ht="18" customHeight="1" x14ac:dyDescent="0.25">
      <c r="B153" s="431">
        <v>139</v>
      </c>
      <c r="C153" s="451">
        <v>49079</v>
      </c>
      <c r="D153" s="432">
        <v>871398.7</v>
      </c>
      <c r="E153" s="432">
        <v>21480.498891659809</v>
      </c>
      <c r="F153" s="432">
        <v>0</v>
      </c>
      <c r="G153" s="432">
        <v>21480.498891659809</v>
      </c>
      <c r="H153" s="432">
        <v>20064.48</v>
      </c>
      <c r="I153" s="432">
        <v>1416.02</v>
      </c>
      <c r="J153" s="432">
        <v>851334.23</v>
      </c>
      <c r="K153" s="432">
        <v>487123.55999999994</v>
      </c>
      <c r="L153"/>
      <c r="Z153" s="451">
        <v>49095</v>
      </c>
    </row>
    <row r="154" spans="2:26" ht="18" customHeight="1" x14ac:dyDescent="0.25">
      <c r="B154" s="431">
        <v>140</v>
      </c>
      <c r="C154" s="451">
        <v>49110</v>
      </c>
      <c r="D154" s="432">
        <v>851334.23</v>
      </c>
      <c r="E154" s="432">
        <v>21480.498891659809</v>
      </c>
      <c r="F154" s="432">
        <v>0</v>
      </c>
      <c r="G154" s="432">
        <v>21480.498891659809</v>
      </c>
      <c r="H154" s="432">
        <v>20097.080000000002</v>
      </c>
      <c r="I154" s="432">
        <v>1383.42</v>
      </c>
      <c r="J154" s="432">
        <v>831237.14</v>
      </c>
      <c r="K154" s="432">
        <v>488506.97999999992</v>
      </c>
      <c r="L154"/>
      <c r="Z154" s="451">
        <v>49125</v>
      </c>
    </row>
    <row r="155" spans="2:26" ht="18" customHeight="1" x14ac:dyDescent="0.25">
      <c r="B155" s="431">
        <v>141</v>
      </c>
      <c r="C155" s="451">
        <v>49140</v>
      </c>
      <c r="D155" s="432">
        <v>831237.14</v>
      </c>
      <c r="E155" s="432">
        <v>21480.498891659809</v>
      </c>
      <c r="F155" s="432">
        <v>0</v>
      </c>
      <c r="G155" s="432">
        <v>21480.498891659809</v>
      </c>
      <c r="H155" s="432">
        <v>20129.740000000002</v>
      </c>
      <c r="I155" s="432">
        <v>1350.76</v>
      </c>
      <c r="J155" s="432">
        <v>811107.41</v>
      </c>
      <c r="K155" s="432">
        <v>489857.73999999993</v>
      </c>
      <c r="L155"/>
      <c r="Z155" s="451">
        <v>49156</v>
      </c>
    </row>
    <row r="156" spans="2:26" ht="18" customHeight="1" x14ac:dyDescent="0.25">
      <c r="B156" s="431">
        <v>142</v>
      </c>
      <c r="C156" s="451">
        <v>49171</v>
      </c>
      <c r="D156" s="432">
        <v>811107.41</v>
      </c>
      <c r="E156" s="432">
        <v>21480.498891659809</v>
      </c>
      <c r="F156" s="432">
        <v>0</v>
      </c>
      <c r="G156" s="432">
        <v>21480.498891659809</v>
      </c>
      <c r="H156" s="432">
        <v>20162.45</v>
      </c>
      <c r="I156" s="432">
        <v>1318.05</v>
      </c>
      <c r="J156" s="432">
        <v>790944.96</v>
      </c>
      <c r="K156" s="432">
        <v>491175.78999999992</v>
      </c>
      <c r="L156"/>
      <c r="Z156" s="451">
        <v>49187</v>
      </c>
    </row>
    <row r="157" spans="2:26" ht="18" customHeight="1" x14ac:dyDescent="0.25">
      <c r="B157" s="431">
        <v>143</v>
      </c>
      <c r="C157" s="451">
        <v>49202</v>
      </c>
      <c r="D157" s="432">
        <v>790944.96</v>
      </c>
      <c r="E157" s="432">
        <v>21480.498891659809</v>
      </c>
      <c r="F157" s="432">
        <v>0</v>
      </c>
      <c r="G157" s="432">
        <v>21480.498891659809</v>
      </c>
      <c r="H157" s="432">
        <v>20195.21</v>
      </c>
      <c r="I157" s="432">
        <v>1285.29</v>
      </c>
      <c r="J157" s="432">
        <v>770749.74</v>
      </c>
      <c r="K157" s="432">
        <v>492461.0799999999</v>
      </c>
      <c r="L157"/>
      <c r="Z157" s="451">
        <v>49217</v>
      </c>
    </row>
    <row r="158" spans="2:26" ht="18" customHeight="1" x14ac:dyDescent="0.25">
      <c r="B158" s="431">
        <v>144</v>
      </c>
      <c r="C158" s="451">
        <v>49232</v>
      </c>
      <c r="D158" s="432">
        <v>770749.74</v>
      </c>
      <c r="E158" s="432">
        <v>21480.498891659809</v>
      </c>
      <c r="F158" s="432">
        <v>0</v>
      </c>
      <c r="G158" s="432">
        <v>21480.498891659809</v>
      </c>
      <c r="H158" s="432">
        <v>20228.03</v>
      </c>
      <c r="I158" s="432">
        <v>1252.47</v>
      </c>
      <c r="J158" s="432">
        <v>750521.71</v>
      </c>
      <c r="K158" s="432">
        <v>493713.54999999987</v>
      </c>
      <c r="L158"/>
      <c r="Z158" s="451">
        <v>49248</v>
      </c>
    </row>
    <row r="159" spans="2:26" ht="18" customHeight="1" x14ac:dyDescent="0.25">
      <c r="B159" s="431">
        <v>145</v>
      </c>
      <c r="C159" s="451">
        <v>49263</v>
      </c>
      <c r="D159" s="432">
        <v>750521.71</v>
      </c>
      <c r="E159" s="432">
        <v>21480.498891659809</v>
      </c>
      <c r="F159" s="432">
        <v>0</v>
      </c>
      <c r="G159" s="432">
        <v>21480.498891659809</v>
      </c>
      <c r="H159" s="432">
        <v>20260.900000000001</v>
      </c>
      <c r="I159" s="432">
        <v>1219.5999999999999</v>
      </c>
      <c r="J159" s="432">
        <v>730260.81</v>
      </c>
      <c r="K159" s="432">
        <v>494933.14999999985</v>
      </c>
      <c r="L159"/>
      <c r="Z159" s="451">
        <v>49278</v>
      </c>
    </row>
    <row r="160" spans="2:26" ht="18" customHeight="1" x14ac:dyDescent="0.25">
      <c r="B160" s="431">
        <v>146</v>
      </c>
      <c r="C160" s="451">
        <v>49293</v>
      </c>
      <c r="D160" s="432">
        <v>730260.81</v>
      </c>
      <c r="E160" s="432">
        <v>21480.498891659809</v>
      </c>
      <c r="F160" s="432">
        <v>0</v>
      </c>
      <c r="G160" s="432">
        <v>21480.498891659809</v>
      </c>
      <c r="H160" s="432">
        <v>20293.830000000002</v>
      </c>
      <c r="I160" s="432">
        <v>1186.67</v>
      </c>
      <c r="J160" s="432">
        <v>709966.99</v>
      </c>
      <c r="K160" s="432">
        <v>496119.81999999983</v>
      </c>
      <c r="L160"/>
      <c r="Z160" s="451">
        <v>49309</v>
      </c>
    </row>
    <row r="161" spans="2:26" ht="18" customHeight="1" x14ac:dyDescent="0.25">
      <c r="B161" s="431">
        <v>147</v>
      </c>
      <c r="C161" s="451">
        <v>49324</v>
      </c>
      <c r="D161" s="432">
        <v>709966.99</v>
      </c>
      <c r="E161" s="432">
        <v>21480.498891659809</v>
      </c>
      <c r="F161" s="432">
        <v>0</v>
      </c>
      <c r="G161" s="432">
        <v>21480.498891659809</v>
      </c>
      <c r="H161" s="432">
        <v>20326.8</v>
      </c>
      <c r="I161" s="432">
        <v>1153.7</v>
      </c>
      <c r="J161" s="432">
        <v>689640.18</v>
      </c>
      <c r="K161" s="432">
        <v>497273.51999999984</v>
      </c>
      <c r="L161"/>
      <c r="Z161" s="451">
        <v>49340</v>
      </c>
    </row>
    <row r="162" spans="2:26" ht="18" customHeight="1" x14ac:dyDescent="0.25">
      <c r="B162" s="431">
        <v>148</v>
      </c>
      <c r="C162" s="451">
        <v>49355</v>
      </c>
      <c r="D162" s="432">
        <v>689640.18</v>
      </c>
      <c r="E162" s="432">
        <v>21480.498891659809</v>
      </c>
      <c r="F162" s="432">
        <v>0</v>
      </c>
      <c r="G162" s="432">
        <v>21480.498891659809</v>
      </c>
      <c r="H162" s="432">
        <v>20359.830000000002</v>
      </c>
      <c r="I162" s="432">
        <v>1120.67</v>
      </c>
      <c r="J162" s="432">
        <v>669280.35</v>
      </c>
      <c r="K162" s="432">
        <v>498394.18999999983</v>
      </c>
      <c r="L162"/>
      <c r="Z162" s="451">
        <v>49368</v>
      </c>
    </row>
    <row r="163" spans="2:26" ht="18" customHeight="1" x14ac:dyDescent="0.25">
      <c r="B163" s="431">
        <v>149</v>
      </c>
      <c r="C163" s="451">
        <v>49383</v>
      </c>
      <c r="D163" s="432">
        <v>669280.35</v>
      </c>
      <c r="E163" s="432">
        <v>21480.498891659809</v>
      </c>
      <c r="F163" s="432">
        <v>0</v>
      </c>
      <c r="G163" s="432">
        <v>21480.498891659809</v>
      </c>
      <c r="H163" s="432">
        <v>20392.919999999998</v>
      </c>
      <c r="I163" s="432">
        <v>1087.58</v>
      </c>
      <c r="J163" s="432">
        <v>648887.43000000005</v>
      </c>
      <c r="K163" s="432">
        <v>499481.76999999984</v>
      </c>
      <c r="L163"/>
      <c r="Z163" s="451">
        <v>49399</v>
      </c>
    </row>
    <row r="164" spans="2:26" ht="18" customHeight="1" x14ac:dyDescent="0.25">
      <c r="B164" s="431">
        <v>150</v>
      </c>
      <c r="C164" s="451">
        <v>49414</v>
      </c>
      <c r="D164" s="432">
        <v>648887.43000000005</v>
      </c>
      <c r="E164" s="432">
        <v>21480.498891659809</v>
      </c>
      <c r="F164" s="432">
        <v>0</v>
      </c>
      <c r="G164" s="432">
        <v>21480.498891659809</v>
      </c>
      <c r="H164" s="432">
        <v>20426.060000000001</v>
      </c>
      <c r="I164" s="432">
        <v>1054.44</v>
      </c>
      <c r="J164" s="432">
        <v>628461.38</v>
      </c>
      <c r="K164" s="432">
        <v>500536.20999999985</v>
      </c>
      <c r="L164"/>
      <c r="Z164" s="451">
        <v>49429</v>
      </c>
    </row>
    <row r="165" spans="2:26" ht="18" customHeight="1" x14ac:dyDescent="0.25">
      <c r="B165" s="431">
        <v>151</v>
      </c>
      <c r="C165" s="451">
        <v>49444</v>
      </c>
      <c r="D165" s="432">
        <v>628461.38</v>
      </c>
      <c r="E165" s="432">
        <v>21480.498891659809</v>
      </c>
      <c r="F165" s="432">
        <v>0</v>
      </c>
      <c r="G165" s="432">
        <v>21480.498891659809</v>
      </c>
      <c r="H165" s="432">
        <v>20459.25</v>
      </c>
      <c r="I165" s="432">
        <v>1021.25</v>
      </c>
      <c r="J165" s="432">
        <v>608002.13</v>
      </c>
      <c r="K165" s="432">
        <v>501557.45999999985</v>
      </c>
      <c r="L165"/>
      <c r="Z165" s="451">
        <v>49460</v>
      </c>
    </row>
    <row r="166" spans="2:26" ht="18" customHeight="1" x14ac:dyDescent="0.25">
      <c r="B166" s="431">
        <v>152</v>
      </c>
      <c r="C166" s="451">
        <v>49475</v>
      </c>
      <c r="D166" s="432">
        <v>608002.13</v>
      </c>
      <c r="E166" s="432">
        <v>21480.498891659809</v>
      </c>
      <c r="F166" s="432">
        <v>0</v>
      </c>
      <c r="G166" s="432">
        <v>21480.498891659809</v>
      </c>
      <c r="H166" s="432">
        <v>20492.5</v>
      </c>
      <c r="I166" s="432">
        <v>988</v>
      </c>
      <c r="J166" s="432">
        <v>587509.63</v>
      </c>
      <c r="K166" s="432">
        <v>502545.45999999985</v>
      </c>
      <c r="L166"/>
      <c r="Z166" s="451">
        <v>49490</v>
      </c>
    </row>
    <row r="167" spans="2:26" ht="18" customHeight="1" x14ac:dyDescent="0.25">
      <c r="B167" s="431">
        <v>153</v>
      </c>
      <c r="C167" s="451">
        <v>49505</v>
      </c>
      <c r="D167" s="432">
        <v>587509.63</v>
      </c>
      <c r="E167" s="432">
        <v>21480.498891659809</v>
      </c>
      <c r="F167" s="432">
        <v>0</v>
      </c>
      <c r="G167" s="432">
        <v>21480.498891659809</v>
      </c>
      <c r="H167" s="432">
        <v>20525.8</v>
      </c>
      <c r="I167" s="432">
        <v>954.7</v>
      </c>
      <c r="J167" s="432">
        <v>566983.82999999996</v>
      </c>
      <c r="K167" s="432">
        <v>503500.15999999986</v>
      </c>
      <c r="L167"/>
      <c r="Z167" s="451">
        <v>49521</v>
      </c>
    </row>
    <row r="168" spans="2:26" ht="18" customHeight="1" x14ac:dyDescent="0.25">
      <c r="B168" s="431">
        <v>154</v>
      </c>
      <c r="C168" s="451">
        <v>49536</v>
      </c>
      <c r="D168" s="432">
        <v>566983.82999999996</v>
      </c>
      <c r="E168" s="432">
        <v>21480.498891659809</v>
      </c>
      <c r="F168" s="432">
        <v>0</v>
      </c>
      <c r="G168" s="432">
        <v>21480.498891659809</v>
      </c>
      <c r="H168" s="432">
        <v>20559.150000000001</v>
      </c>
      <c r="I168" s="432">
        <v>921.35</v>
      </c>
      <c r="J168" s="432">
        <v>546424.68000000005</v>
      </c>
      <c r="K168" s="432">
        <v>504421.50999999983</v>
      </c>
      <c r="L168"/>
      <c r="Z168" s="451">
        <v>49552</v>
      </c>
    </row>
    <row r="169" spans="2:26" ht="18" customHeight="1" x14ac:dyDescent="0.25">
      <c r="B169" s="431">
        <v>155</v>
      </c>
      <c r="C169" s="451">
        <v>49567</v>
      </c>
      <c r="D169" s="432">
        <v>546424.68000000005</v>
      </c>
      <c r="E169" s="432">
        <v>21480.498891659809</v>
      </c>
      <c r="F169" s="432">
        <v>0</v>
      </c>
      <c r="G169" s="432">
        <v>21480.498891659809</v>
      </c>
      <c r="H169" s="432">
        <v>20592.560000000001</v>
      </c>
      <c r="I169" s="432">
        <v>887.94</v>
      </c>
      <c r="J169" s="432">
        <v>525832.13</v>
      </c>
      <c r="K169" s="432">
        <v>505309.44999999984</v>
      </c>
      <c r="L169"/>
      <c r="Z169" s="451">
        <v>49582</v>
      </c>
    </row>
    <row r="170" spans="2:26" ht="18" customHeight="1" x14ac:dyDescent="0.25">
      <c r="B170" s="431">
        <v>156</v>
      </c>
      <c r="C170" s="451">
        <v>49597</v>
      </c>
      <c r="D170" s="432">
        <v>525832.13</v>
      </c>
      <c r="E170" s="432">
        <v>21480.498891659809</v>
      </c>
      <c r="F170" s="432">
        <v>0</v>
      </c>
      <c r="G170" s="432">
        <v>21480.498891659809</v>
      </c>
      <c r="H170" s="432">
        <v>20626.02</v>
      </c>
      <c r="I170" s="432">
        <v>854.48</v>
      </c>
      <c r="J170" s="432">
        <v>505206.1</v>
      </c>
      <c r="K170" s="432">
        <v>506163.92999999982</v>
      </c>
      <c r="L170"/>
      <c r="Z170" s="451">
        <v>49613</v>
      </c>
    </row>
    <row r="171" spans="2:26" ht="18" customHeight="1" x14ac:dyDescent="0.25">
      <c r="B171" s="431">
        <v>157</v>
      </c>
      <c r="C171" s="451">
        <v>49628</v>
      </c>
      <c r="D171" s="432">
        <v>505206.1</v>
      </c>
      <c r="E171" s="432">
        <v>21480.498891659809</v>
      </c>
      <c r="F171" s="432">
        <v>0</v>
      </c>
      <c r="G171" s="432">
        <v>21480.498891659809</v>
      </c>
      <c r="H171" s="432">
        <v>20659.54</v>
      </c>
      <c r="I171" s="432">
        <v>820.96</v>
      </c>
      <c r="J171" s="432">
        <v>484546.57</v>
      </c>
      <c r="K171" s="432">
        <v>506984.88999999984</v>
      </c>
      <c r="L171"/>
      <c r="Z171" s="451">
        <v>49643</v>
      </c>
    </row>
    <row r="172" spans="2:26" ht="18" customHeight="1" x14ac:dyDescent="0.25">
      <c r="B172" s="431">
        <v>158</v>
      </c>
      <c r="C172" s="451">
        <v>49658</v>
      </c>
      <c r="D172" s="432">
        <v>484546.57</v>
      </c>
      <c r="E172" s="432">
        <v>21480.498891659809</v>
      </c>
      <c r="F172" s="432">
        <v>0</v>
      </c>
      <c r="G172" s="432">
        <v>21480.498891659809</v>
      </c>
      <c r="H172" s="432">
        <v>20693.11</v>
      </c>
      <c r="I172" s="432">
        <v>787.39</v>
      </c>
      <c r="J172" s="432">
        <v>463853.45</v>
      </c>
      <c r="K172" s="432">
        <v>507772.27999999985</v>
      </c>
      <c r="L172"/>
      <c r="Z172" s="451">
        <v>49674</v>
      </c>
    </row>
    <row r="173" spans="2:26" ht="18" customHeight="1" x14ac:dyDescent="0.25">
      <c r="B173" s="431">
        <v>159</v>
      </c>
      <c r="C173" s="451">
        <v>49689</v>
      </c>
      <c r="D173" s="432">
        <v>463853.45</v>
      </c>
      <c r="E173" s="432">
        <v>21480.498891659809</v>
      </c>
      <c r="F173" s="432">
        <v>0</v>
      </c>
      <c r="G173" s="432">
        <v>21480.498891659809</v>
      </c>
      <c r="H173" s="432">
        <v>20726.740000000002</v>
      </c>
      <c r="I173" s="432">
        <v>753.76</v>
      </c>
      <c r="J173" s="432">
        <v>443126.72</v>
      </c>
      <c r="K173" s="432">
        <v>508526.03999999986</v>
      </c>
      <c r="L173"/>
      <c r="Z173" s="451">
        <v>49705</v>
      </c>
    </row>
    <row r="174" spans="2:26" ht="18" customHeight="1" x14ac:dyDescent="0.25">
      <c r="B174" s="431">
        <v>160</v>
      </c>
      <c r="C174" s="451">
        <v>49720</v>
      </c>
      <c r="D174" s="432">
        <v>443126.72</v>
      </c>
      <c r="E174" s="432">
        <v>21480.498891659809</v>
      </c>
      <c r="F174" s="432">
        <v>0</v>
      </c>
      <c r="G174" s="432">
        <v>21480.498891659809</v>
      </c>
      <c r="H174" s="432">
        <v>20760.419999999998</v>
      </c>
      <c r="I174" s="432">
        <v>720.08</v>
      </c>
      <c r="J174" s="432">
        <v>422366.3</v>
      </c>
      <c r="K174" s="432">
        <v>509246.11999999988</v>
      </c>
      <c r="L174"/>
      <c r="Z174" s="451">
        <v>49734</v>
      </c>
    </row>
    <row r="175" spans="2:26" ht="18" customHeight="1" x14ac:dyDescent="0.25">
      <c r="B175" s="431">
        <v>161</v>
      </c>
      <c r="C175" s="451">
        <v>49749</v>
      </c>
      <c r="D175" s="432">
        <v>422366.3</v>
      </c>
      <c r="E175" s="432">
        <v>21480.498891659809</v>
      </c>
      <c r="F175" s="432">
        <v>0</v>
      </c>
      <c r="G175" s="432">
        <v>21480.498891659809</v>
      </c>
      <c r="H175" s="432">
        <v>20794.150000000001</v>
      </c>
      <c r="I175" s="432">
        <v>686.35</v>
      </c>
      <c r="J175" s="432">
        <v>401572.15</v>
      </c>
      <c r="K175" s="432">
        <v>509932.46999999986</v>
      </c>
      <c r="L175"/>
      <c r="Z175" s="451">
        <v>49765</v>
      </c>
    </row>
    <row r="176" spans="2:26" ht="18" customHeight="1" x14ac:dyDescent="0.25">
      <c r="B176" s="431">
        <v>162</v>
      </c>
      <c r="C176" s="451">
        <v>49780</v>
      </c>
      <c r="D176" s="432">
        <v>401572.15</v>
      </c>
      <c r="E176" s="432">
        <v>21480.498891659809</v>
      </c>
      <c r="F176" s="432">
        <v>0</v>
      </c>
      <c r="G176" s="432">
        <v>21480.498891659809</v>
      </c>
      <c r="H176" s="432">
        <v>20827.95</v>
      </c>
      <c r="I176" s="432">
        <v>652.54999999999995</v>
      </c>
      <c r="J176" s="432">
        <v>380744.2</v>
      </c>
      <c r="K176" s="432">
        <v>510585.01999999984</v>
      </c>
      <c r="L176"/>
      <c r="Z176" s="451">
        <v>49795</v>
      </c>
    </row>
    <row r="177" spans="2:26" ht="18" customHeight="1" x14ac:dyDescent="0.25">
      <c r="B177" s="431">
        <v>163</v>
      </c>
      <c r="C177" s="451">
        <v>49810</v>
      </c>
      <c r="D177" s="432">
        <v>380744.2</v>
      </c>
      <c r="E177" s="432">
        <v>21480.498891659809</v>
      </c>
      <c r="F177" s="432">
        <v>0</v>
      </c>
      <c r="G177" s="432">
        <v>21480.498891659809</v>
      </c>
      <c r="H177" s="432">
        <v>20861.79</v>
      </c>
      <c r="I177" s="432">
        <v>618.71</v>
      </c>
      <c r="J177" s="432">
        <v>359882.41</v>
      </c>
      <c r="K177" s="432">
        <v>511203.72999999986</v>
      </c>
      <c r="L177"/>
      <c r="Z177" s="451">
        <v>49826</v>
      </c>
    </row>
    <row r="178" spans="2:26" ht="18" customHeight="1" x14ac:dyDescent="0.25">
      <c r="B178" s="431">
        <v>164</v>
      </c>
      <c r="C178" s="451">
        <v>49841</v>
      </c>
      <c r="D178" s="432">
        <v>359882.41</v>
      </c>
      <c r="E178" s="432">
        <v>21480.498891659809</v>
      </c>
      <c r="F178" s="432">
        <v>0</v>
      </c>
      <c r="G178" s="432">
        <v>21480.498891659809</v>
      </c>
      <c r="H178" s="432">
        <v>20895.689999999999</v>
      </c>
      <c r="I178" s="432">
        <v>584.80999999999995</v>
      </c>
      <c r="J178" s="432">
        <v>338986.72</v>
      </c>
      <c r="K178" s="432">
        <v>511788.53999999986</v>
      </c>
      <c r="L178"/>
      <c r="Z178" s="451">
        <v>49856</v>
      </c>
    </row>
    <row r="179" spans="2:26" ht="18" customHeight="1" x14ac:dyDescent="0.25">
      <c r="B179" s="431">
        <v>165</v>
      </c>
      <c r="C179" s="451">
        <v>49871</v>
      </c>
      <c r="D179" s="432">
        <v>338986.72</v>
      </c>
      <c r="E179" s="432">
        <v>21480.498891659809</v>
      </c>
      <c r="F179" s="432">
        <v>0</v>
      </c>
      <c r="G179" s="432">
        <v>21480.498891659809</v>
      </c>
      <c r="H179" s="432">
        <v>20929.650000000001</v>
      </c>
      <c r="I179" s="432">
        <v>550.85</v>
      </c>
      <c r="J179" s="432">
        <v>318057.08</v>
      </c>
      <c r="K179" s="432">
        <v>512339.38999999984</v>
      </c>
      <c r="L179"/>
      <c r="Z179" s="451">
        <v>49887</v>
      </c>
    </row>
    <row r="180" spans="2:26" ht="18" customHeight="1" x14ac:dyDescent="0.25">
      <c r="B180" s="431">
        <v>166</v>
      </c>
      <c r="C180" s="451">
        <v>49902</v>
      </c>
      <c r="D180" s="432">
        <v>318057.08</v>
      </c>
      <c r="E180" s="432">
        <v>21480.498891659809</v>
      </c>
      <c r="F180" s="432">
        <v>0</v>
      </c>
      <c r="G180" s="432">
        <v>21480.498891659809</v>
      </c>
      <c r="H180" s="432">
        <v>20963.66</v>
      </c>
      <c r="I180" s="432">
        <v>516.84</v>
      </c>
      <c r="J180" s="432">
        <v>297093.42</v>
      </c>
      <c r="K180" s="432">
        <v>512856.22999999986</v>
      </c>
      <c r="L180"/>
      <c r="Z180" s="451">
        <v>49918</v>
      </c>
    </row>
    <row r="181" spans="2:26" ht="18" customHeight="1" x14ac:dyDescent="0.25">
      <c r="B181" s="431">
        <v>167</v>
      </c>
      <c r="C181" s="451">
        <v>49933</v>
      </c>
      <c r="D181" s="432">
        <v>297093.42</v>
      </c>
      <c r="E181" s="432">
        <v>21480.498891659809</v>
      </c>
      <c r="F181" s="432">
        <v>0</v>
      </c>
      <c r="G181" s="432">
        <v>21480.498891659809</v>
      </c>
      <c r="H181" s="432">
        <v>20997.72</v>
      </c>
      <c r="I181" s="432">
        <v>482.78</v>
      </c>
      <c r="J181" s="432">
        <v>276095.7</v>
      </c>
      <c r="K181" s="432">
        <v>513339.00999999989</v>
      </c>
      <c r="L181"/>
      <c r="Z181" s="451">
        <v>49948</v>
      </c>
    </row>
    <row r="182" spans="2:26" ht="18" customHeight="1" x14ac:dyDescent="0.25">
      <c r="B182" s="431">
        <v>168</v>
      </c>
      <c r="C182" s="451">
        <v>49963</v>
      </c>
      <c r="D182" s="432">
        <v>276095.7</v>
      </c>
      <c r="E182" s="432">
        <v>21480.498891659809</v>
      </c>
      <c r="F182" s="432">
        <v>0</v>
      </c>
      <c r="G182" s="432">
        <v>21480.498891659809</v>
      </c>
      <c r="H182" s="432">
        <v>21031.84</v>
      </c>
      <c r="I182" s="432">
        <v>448.66</v>
      </c>
      <c r="J182" s="432">
        <v>255063.86</v>
      </c>
      <c r="K182" s="432">
        <v>513787.66999999987</v>
      </c>
      <c r="L182"/>
      <c r="Z182" s="451">
        <v>49979</v>
      </c>
    </row>
    <row r="183" spans="2:26" ht="18" customHeight="1" x14ac:dyDescent="0.25">
      <c r="B183" s="431">
        <v>169</v>
      </c>
      <c r="C183" s="451">
        <v>49994</v>
      </c>
      <c r="D183" s="432">
        <v>255063.86</v>
      </c>
      <c r="E183" s="432">
        <v>21480.498891659809</v>
      </c>
      <c r="F183" s="432">
        <v>0</v>
      </c>
      <c r="G183" s="432">
        <v>21480.498891659809</v>
      </c>
      <c r="H183" s="432">
        <v>21066.02</v>
      </c>
      <c r="I183" s="432">
        <v>414.48</v>
      </c>
      <c r="J183" s="432">
        <v>233997.83</v>
      </c>
      <c r="K183" s="432">
        <v>514202.14999999985</v>
      </c>
      <c r="L183"/>
      <c r="Z183" s="451">
        <v>50009</v>
      </c>
    </row>
    <row r="184" spans="2:26" ht="18" customHeight="1" x14ac:dyDescent="0.25">
      <c r="B184" s="431">
        <v>170</v>
      </c>
      <c r="C184" s="451">
        <v>50024</v>
      </c>
      <c r="D184" s="432">
        <v>233997.83</v>
      </c>
      <c r="E184" s="432">
        <v>21480.498891659809</v>
      </c>
      <c r="F184" s="432">
        <v>0</v>
      </c>
      <c r="G184" s="432">
        <v>21480.498891659809</v>
      </c>
      <c r="H184" s="432">
        <v>21100.25</v>
      </c>
      <c r="I184" s="432">
        <v>380.25</v>
      </c>
      <c r="J184" s="432">
        <v>212897.58</v>
      </c>
      <c r="K184" s="432">
        <v>514582.39999999985</v>
      </c>
      <c r="L184"/>
      <c r="Z184" s="451">
        <v>50040</v>
      </c>
    </row>
    <row r="185" spans="2:26" ht="18" customHeight="1" x14ac:dyDescent="0.25">
      <c r="B185" s="431">
        <v>171</v>
      </c>
      <c r="C185" s="451">
        <v>50055</v>
      </c>
      <c r="D185" s="432">
        <v>212897.58</v>
      </c>
      <c r="E185" s="432">
        <v>21480.498891659809</v>
      </c>
      <c r="F185" s="432">
        <v>0</v>
      </c>
      <c r="G185" s="432">
        <v>21480.498891659809</v>
      </c>
      <c r="H185" s="432">
        <v>21134.54</v>
      </c>
      <c r="I185" s="432">
        <v>345.96</v>
      </c>
      <c r="J185" s="432">
        <v>191763.04</v>
      </c>
      <c r="K185" s="432">
        <v>514928.35999999987</v>
      </c>
      <c r="L185"/>
      <c r="Z185" s="451">
        <v>50071</v>
      </c>
    </row>
    <row r="186" spans="2:26" ht="18" customHeight="1" x14ac:dyDescent="0.25">
      <c r="B186" s="431">
        <v>172</v>
      </c>
      <c r="C186" s="451">
        <v>50086</v>
      </c>
      <c r="D186" s="432">
        <v>191763.04</v>
      </c>
      <c r="E186" s="432">
        <v>21480.498891659809</v>
      </c>
      <c r="F186" s="432">
        <v>0</v>
      </c>
      <c r="G186" s="432">
        <v>21480.498891659809</v>
      </c>
      <c r="H186" s="432">
        <v>21168.89</v>
      </c>
      <c r="I186" s="432">
        <v>311.61</v>
      </c>
      <c r="J186" s="432">
        <v>170594.16</v>
      </c>
      <c r="K186" s="432">
        <v>515239.96999999986</v>
      </c>
      <c r="L186"/>
      <c r="Z186" s="451">
        <v>50099</v>
      </c>
    </row>
    <row r="187" spans="2:26" ht="18" customHeight="1" x14ac:dyDescent="0.25">
      <c r="B187" s="431">
        <v>173</v>
      </c>
      <c r="C187" s="451">
        <v>50114</v>
      </c>
      <c r="D187" s="432">
        <v>170594.16</v>
      </c>
      <c r="E187" s="432">
        <v>21480.498891659809</v>
      </c>
      <c r="F187" s="432">
        <v>0</v>
      </c>
      <c r="G187" s="432">
        <v>21480.498891659809</v>
      </c>
      <c r="H187" s="432">
        <v>21203.279999999999</v>
      </c>
      <c r="I187" s="432">
        <v>277.22000000000003</v>
      </c>
      <c r="J187" s="432">
        <v>149390.87</v>
      </c>
      <c r="K187" s="432">
        <v>515517.18999999983</v>
      </c>
      <c r="L187"/>
      <c r="Z187" s="451">
        <v>50130</v>
      </c>
    </row>
    <row r="188" spans="2:26" ht="18" customHeight="1" x14ac:dyDescent="0.25">
      <c r="B188" s="431">
        <v>174</v>
      </c>
      <c r="C188" s="451">
        <v>50145</v>
      </c>
      <c r="D188" s="432">
        <v>149390.87</v>
      </c>
      <c r="E188" s="432">
        <v>21480.498891659809</v>
      </c>
      <c r="F188" s="432">
        <v>0</v>
      </c>
      <c r="G188" s="432">
        <v>21480.498891659809</v>
      </c>
      <c r="H188" s="432">
        <v>21237.74</v>
      </c>
      <c r="I188" s="432">
        <v>242.76</v>
      </c>
      <c r="J188" s="432">
        <v>128153.14</v>
      </c>
      <c r="K188" s="432">
        <v>515759.94999999984</v>
      </c>
      <c r="L188"/>
      <c r="Z188" s="451">
        <v>50160</v>
      </c>
    </row>
    <row r="189" spans="2:26" ht="18" customHeight="1" x14ac:dyDescent="0.25">
      <c r="B189" s="431">
        <v>175</v>
      </c>
      <c r="C189" s="451">
        <v>50175</v>
      </c>
      <c r="D189" s="432">
        <v>128153.14</v>
      </c>
      <c r="E189" s="432">
        <v>21480.498891659809</v>
      </c>
      <c r="F189" s="432">
        <v>0</v>
      </c>
      <c r="G189" s="432">
        <v>21480.498891659809</v>
      </c>
      <c r="H189" s="432">
        <v>21272.25</v>
      </c>
      <c r="I189" s="432">
        <v>208.25</v>
      </c>
      <c r="J189" s="432">
        <v>106880.89</v>
      </c>
      <c r="K189" s="432">
        <v>515968.19999999984</v>
      </c>
      <c r="L189"/>
      <c r="Z189" s="451">
        <v>50191</v>
      </c>
    </row>
    <row r="190" spans="2:26" ht="18" customHeight="1" x14ac:dyDescent="0.25">
      <c r="B190" s="431">
        <v>176</v>
      </c>
      <c r="C190" s="451">
        <v>50206</v>
      </c>
      <c r="D190" s="432">
        <v>106880.89</v>
      </c>
      <c r="E190" s="432">
        <v>21480.498891659809</v>
      </c>
      <c r="F190" s="432">
        <v>0</v>
      </c>
      <c r="G190" s="432">
        <v>21480.498891659809</v>
      </c>
      <c r="H190" s="432">
        <v>21306.82</v>
      </c>
      <c r="I190" s="432">
        <v>173.68</v>
      </c>
      <c r="J190" s="432">
        <v>85574.07</v>
      </c>
      <c r="K190" s="432">
        <v>516141.87999999983</v>
      </c>
      <c r="L190"/>
      <c r="Z190" s="451">
        <v>50221</v>
      </c>
    </row>
    <row r="191" spans="2:26" ht="18" customHeight="1" x14ac:dyDescent="0.25">
      <c r="B191" s="431">
        <v>177</v>
      </c>
      <c r="C191" s="451">
        <v>50236</v>
      </c>
      <c r="D191" s="432">
        <v>85574.07</v>
      </c>
      <c r="E191" s="432">
        <v>21480.498891659809</v>
      </c>
      <c r="F191" s="432">
        <v>0</v>
      </c>
      <c r="G191" s="432">
        <v>21480.498891659809</v>
      </c>
      <c r="H191" s="432">
        <v>21341.439999999999</v>
      </c>
      <c r="I191" s="432">
        <v>139.06</v>
      </c>
      <c r="J191" s="432">
        <v>64232.63</v>
      </c>
      <c r="K191" s="432">
        <v>516280.93999999983</v>
      </c>
      <c r="L191"/>
      <c r="Z191" s="451">
        <v>50252</v>
      </c>
    </row>
    <row r="192" spans="2:26" ht="18" customHeight="1" x14ac:dyDescent="0.25">
      <c r="B192" s="431">
        <v>178</v>
      </c>
      <c r="C192" s="451">
        <v>50267</v>
      </c>
      <c r="D192" s="432">
        <v>64232.63</v>
      </c>
      <c r="E192" s="432">
        <v>21480.498891659809</v>
      </c>
      <c r="F192" s="432">
        <v>0</v>
      </c>
      <c r="G192" s="432">
        <v>21480.498891659809</v>
      </c>
      <c r="H192" s="432">
        <v>21376.12</v>
      </c>
      <c r="I192" s="432">
        <v>104.38</v>
      </c>
      <c r="J192" s="432">
        <v>42856.51</v>
      </c>
      <c r="K192" s="432">
        <v>516385.31999999983</v>
      </c>
      <c r="L192"/>
      <c r="Z192" s="451">
        <v>50283</v>
      </c>
    </row>
    <row r="193" spans="2:26" ht="18" customHeight="1" x14ac:dyDescent="0.25">
      <c r="B193" s="431">
        <v>179</v>
      </c>
      <c r="C193" s="451">
        <v>50298</v>
      </c>
      <c r="D193" s="432">
        <v>42856.51</v>
      </c>
      <c r="E193" s="432">
        <v>21480.498891659809</v>
      </c>
      <c r="F193" s="432">
        <v>0</v>
      </c>
      <c r="G193" s="432">
        <v>21480.498891659809</v>
      </c>
      <c r="H193" s="432">
        <v>21410.86</v>
      </c>
      <c r="I193" s="432">
        <v>69.64</v>
      </c>
      <c r="J193" s="432">
        <v>21445.65</v>
      </c>
      <c r="K193" s="432">
        <v>516454.95999999985</v>
      </c>
      <c r="L193"/>
      <c r="Z193" s="451">
        <v>50313</v>
      </c>
    </row>
    <row r="194" spans="2:26" ht="18" customHeight="1" x14ac:dyDescent="0.25">
      <c r="B194" s="431">
        <v>180</v>
      </c>
      <c r="C194" s="451">
        <v>50328</v>
      </c>
      <c r="D194" s="432">
        <v>21445.65</v>
      </c>
      <c r="E194" s="432">
        <v>21480.498891659809</v>
      </c>
      <c r="F194" s="432">
        <v>0</v>
      </c>
      <c r="G194" s="432">
        <v>21480.498891659809</v>
      </c>
      <c r="H194" s="432">
        <v>21445.65</v>
      </c>
      <c r="I194" s="432">
        <v>34.85</v>
      </c>
      <c r="J194" s="432">
        <v>0</v>
      </c>
      <c r="K194" s="432">
        <v>516489.80999999982</v>
      </c>
      <c r="L194"/>
      <c r="Z194" s="451">
        <v>50344</v>
      </c>
    </row>
    <row r="195" spans="2:26" ht="18" customHeight="1" x14ac:dyDescent="0.25">
      <c r="L195"/>
    </row>
    <row r="196" spans="2:26" ht="18" customHeight="1" x14ac:dyDescent="0.25">
      <c r="L196"/>
    </row>
    <row r="197" spans="2:26" ht="18" customHeight="1" x14ac:dyDescent="0.25">
      <c r="L197"/>
    </row>
    <row r="198" spans="2:26" ht="18" customHeight="1" x14ac:dyDescent="0.25">
      <c r="L198"/>
    </row>
    <row r="199" spans="2:26" ht="18" customHeight="1" x14ac:dyDescent="0.25">
      <c r="L199"/>
    </row>
    <row r="200" spans="2:26" ht="18" customHeight="1" x14ac:dyDescent="0.25">
      <c r="L200"/>
    </row>
    <row r="201" spans="2:26" ht="18" customHeight="1" x14ac:dyDescent="0.25">
      <c r="L201"/>
    </row>
    <row r="202" spans="2:26" ht="18" customHeight="1" x14ac:dyDescent="0.25">
      <c r="L202"/>
    </row>
    <row r="203" spans="2:26" ht="18" customHeight="1" x14ac:dyDescent="0.25">
      <c r="L203"/>
    </row>
    <row r="204" spans="2:26" ht="18" customHeight="1" x14ac:dyDescent="0.25">
      <c r="L204"/>
    </row>
    <row r="205" spans="2:26" ht="18" customHeight="1" x14ac:dyDescent="0.25">
      <c r="L205"/>
    </row>
    <row r="206" spans="2:26" ht="18" customHeight="1" x14ac:dyDescent="0.25">
      <c r="L206"/>
    </row>
    <row r="207" spans="2:26" ht="18" customHeight="1" x14ac:dyDescent="0.25">
      <c r="L207"/>
    </row>
    <row r="208" spans="2:26" ht="18" customHeight="1" x14ac:dyDescent="0.25">
      <c r="L208"/>
    </row>
    <row r="209" spans="12:12" ht="18" customHeight="1" x14ac:dyDescent="0.25">
      <c r="L209"/>
    </row>
    <row r="210" spans="12:12" ht="18" customHeight="1" x14ac:dyDescent="0.25">
      <c r="L210"/>
    </row>
    <row r="211" spans="12:12" ht="18" customHeight="1" x14ac:dyDescent="0.25">
      <c r="L211"/>
    </row>
    <row r="212" spans="12:12" ht="18" customHeight="1" x14ac:dyDescent="0.25">
      <c r="L212"/>
    </row>
    <row r="213" spans="12:12" ht="18" customHeight="1" x14ac:dyDescent="0.25">
      <c r="L213"/>
    </row>
    <row r="214" spans="12:12" ht="18" customHeight="1" x14ac:dyDescent="0.25">
      <c r="L214"/>
    </row>
    <row r="215" spans="12:12" ht="18" customHeight="1" x14ac:dyDescent="0.25">
      <c r="L215"/>
    </row>
    <row r="216" spans="12:12" ht="18" customHeight="1" x14ac:dyDescent="0.25">
      <c r="L216"/>
    </row>
    <row r="217" spans="12:12" ht="18" customHeight="1" x14ac:dyDescent="0.25">
      <c r="L217"/>
    </row>
    <row r="218" spans="12:12" ht="18" customHeight="1" x14ac:dyDescent="0.25">
      <c r="L218"/>
    </row>
    <row r="219" spans="12:12" ht="18" customHeight="1" x14ac:dyDescent="0.25">
      <c r="L219"/>
    </row>
    <row r="220" spans="12:12" ht="18" customHeight="1" x14ac:dyDescent="0.25">
      <c r="L220"/>
    </row>
    <row r="221" spans="12:12" ht="18" customHeight="1" x14ac:dyDescent="0.25">
      <c r="L221"/>
    </row>
    <row r="222" spans="12:12" ht="18" customHeight="1" x14ac:dyDescent="0.25">
      <c r="L222"/>
    </row>
    <row r="223" spans="12:12" ht="18" customHeight="1" x14ac:dyDescent="0.25">
      <c r="L223"/>
    </row>
    <row r="224" spans="12:12" ht="18" customHeight="1" x14ac:dyDescent="0.25">
      <c r="L224"/>
    </row>
    <row r="225" spans="12:12" ht="18" customHeight="1" x14ac:dyDescent="0.25">
      <c r="L225"/>
    </row>
    <row r="226" spans="12:12" ht="18" customHeight="1" x14ac:dyDescent="0.25">
      <c r="L226"/>
    </row>
    <row r="227" spans="12:12" ht="18" customHeight="1" x14ac:dyDescent="0.25">
      <c r="L227"/>
    </row>
    <row r="228" spans="12:12" ht="18" customHeight="1" x14ac:dyDescent="0.25">
      <c r="L228"/>
    </row>
    <row r="229" spans="12:12" ht="18" customHeight="1" x14ac:dyDescent="0.25">
      <c r="L229"/>
    </row>
    <row r="230" spans="12:12" ht="18" customHeight="1" x14ac:dyDescent="0.25">
      <c r="L230"/>
    </row>
    <row r="231" spans="12:12" ht="18" customHeight="1" x14ac:dyDescent="0.25">
      <c r="L231"/>
    </row>
    <row r="232" spans="12:12" ht="18" customHeight="1" x14ac:dyDescent="0.25">
      <c r="L232"/>
    </row>
    <row r="233" spans="12:12" ht="18" customHeight="1" x14ac:dyDescent="0.25">
      <c r="L233"/>
    </row>
    <row r="234" spans="12:12" ht="18" customHeight="1" x14ac:dyDescent="0.25">
      <c r="L234"/>
    </row>
    <row r="235" spans="12:12" ht="18" customHeight="1" x14ac:dyDescent="0.25">
      <c r="L235"/>
    </row>
    <row r="236" spans="12:12" ht="18" customHeight="1" x14ac:dyDescent="0.25">
      <c r="L236"/>
    </row>
    <row r="237" spans="12:12" ht="18" customHeight="1" x14ac:dyDescent="0.25">
      <c r="L237"/>
    </row>
    <row r="238" spans="12:12" ht="18" customHeight="1" x14ac:dyDescent="0.25">
      <c r="L238"/>
    </row>
    <row r="239" spans="12:12" ht="18" customHeight="1" x14ac:dyDescent="0.25">
      <c r="L239"/>
    </row>
    <row r="240" spans="12:12" ht="18" customHeight="1" x14ac:dyDescent="0.25">
      <c r="L240"/>
    </row>
    <row r="241" spans="12:12" ht="18" customHeight="1" x14ac:dyDescent="0.25">
      <c r="L241"/>
    </row>
    <row r="242" spans="12:12" ht="18" customHeight="1" x14ac:dyDescent="0.25">
      <c r="L242"/>
    </row>
    <row r="243" spans="12:12" ht="18" customHeight="1" x14ac:dyDescent="0.25">
      <c r="L243"/>
    </row>
    <row r="244" spans="12:12" ht="18" customHeight="1" x14ac:dyDescent="0.25">
      <c r="L244"/>
    </row>
    <row r="245" spans="12:12" ht="18" customHeight="1" x14ac:dyDescent="0.25">
      <c r="L245"/>
    </row>
    <row r="246" spans="12:12" ht="18" customHeight="1" x14ac:dyDescent="0.25">
      <c r="L246"/>
    </row>
    <row r="247" spans="12:12" ht="18" customHeight="1" x14ac:dyDescent="0.25">
      <c r="L247"/>
    </row>
    <row r="248" spans="12:12" ht="18" customHeight="1" x14ac:dyDescent="0.25">
      <c r="L248"/>
    </row>
    <row r="249" spans="12:12" ht="18" customHeight="1" x14ac:dyDescent="0.25">
      <c r="L249"/>
    </row>
    <row r="250" spans="12:12" ht="18" customHeight="1" x14ac:dyDescent="0.25">
      <c r="L250"/>
    </row>
    <row r="251" spans="12:12" ht="18" customHeight="1" x14ac:dyDescent="0.25">
      <c r="L251"/>
    </row>
    <row r="252" spans="12:12" ht="18" customHeight="1" x14ac:dyDescent="0.25">
      <c r="L252"/>
    </row>
    <row r="253" spans="12:12" ht="18" customHeight="1" x14ac:dyDescent="0.25">
      <c r="L253"/>
    </row>
    <row r="254" spans="12:12" ht="18" customHeight="1" x14ac:dyDescent="0.25">
      <c r="L254"/>
    </row>
    <row r="255" spans="12:12" ht="18" customHeight="1" x14ac:dyDescent="0.25">
      <c r="L255"/>
    </row>
    <row r="256" spans="12:12" ht="18" customHeight="1" x14ac:dyDescent="0.25">
      <c r="L256"/>
    </row>
    <row r="257" spans="12:12" ht="18" customHeight="1" x14ac:dyDescent="0.25">
      <c r="L257"/>
    </row>
    <row r="258" spans="12:12" ht="18" customHeight="1" x14ac:dyDescent="0.25">
      <c r="L258"/>
    </row>
    <row r="259" spans="12:12" ht="18" customHeight="1" x14ac:dyDescent="0.25">
      <c r="L259"/>
    </row>
    <row r="260" spans="12:12" ht="18" customHeight="1" x14ac:dyDescent="0.25">
      <c r="L260"/>
    </row>
    <row r="261" spans="12:12" ht="18" customHeight="1" x14ac:dyDescent="0.25">
      <c r="L261"/>
    </row>
    <row r="262" spans="12:12" ht="18" customHeight="1" x14ac:dyDescent="0.25">
      <c r="L262"/>
    </row>
    <row r="263" spans="12:12" ht="18" customHeight="1" x14ac:dyDescent="0.25">
      <c r="L263"/>
    </row>
    <row r="264" spans="12:12" ht="18" customHeight="1" x14ac:dyDescent="0.25">
      <c r="L264"/>
    </row>
    <row r="265" spans="12:12" ht="18" customHeight="1" x14ac:dyDescent="0.25">
      <c r="L265"/>
    </row>
    <row r="266" spans="12:12" ht="18" customHeight="1" x14ac:dyDescent="0.25">
      <c r="L266"/>
    </row>
    <row r="267" spans="12:12" ht="18" customHeight="1" x14ac:dyDescent="0.25">
      <c r="L267"/>
    </row>
    <row r="268" spans="12:12" ht="18" customHeight="1" x14ac:dyDescent="0.25">
      <c r="L268"/>
    </row>
    <row r="269" spans="12:12" ht="18" customHeight="1" x14ac:dyDescent="0.25">
      <c r="L269"/>
    </row>
    <row r="270" spans="12:12" ht="18" customHeight="1" x14ac:dyDescent="0.25">
      <c r="L270"/>
    </row>
    <row r="271" spans="12:12" ht="18" customHeight="1" x14ac:dyDescent="0.25">
      <c r="L271"/>
    </row>
    <row r="272" spans="12:12" ht="18" customHeight="1" x14ac:dyDescent="0.25">
      <c r="L272"/>
    </row>
    <row r="273" spans="12:12" ht="18" customHeight="1" x14ac:dyDescent="0.25">
      <c r="L273"/>
    </row>
    <row r="274" spans="12:12" ht="18" customHeight="1" x14ac:dyDescent="0.25">
      <c r="L274"/>
    </row>
    <row r="275" spans="12:12" ht="18" customHeight="1" x14ac:dyDescent="0.25">
      <c r="L275"/>
    </row>
    <row r="276" spans="12:12" ht="18" customHeight="1" x14ac:dyDescent="0.25">
      <c r="L276"/>
    </row>
    <row r="277" spans="12:12" ht="18" customHeight="1" x14ac:dyDescent="0.25">
      <c r="L277"/>
    </row>
    <row r="278" spans="12:12" ht="18" customHeight="1" x14ac:dyDescent="0.25">
      <c r="L278"/>
    </row>
    <row r="279" spans="12:12" ht="18" customHeight="1" x14ac:dyDescent="0.25">
      <c r="L279"/>
    </row>
    <row r="280" spans="12:12" ht="18" customHeight="1" x14ac:dyDescent="0.25">
      <c r="L280"/>
    </row>
    <row r="281" spans="12:12" ht="18" customHeight="1" x14ac:dyDescent="0.25">
      <c r="L281"/>
    </row>
    <row r="282" spans="12:12" ht="18" customHeight="1" x14ac:dyDescent="0.25">
      <c r="L282"/>
    </row>
    <row r="283" spans="12:12" ht="18" customHeight="1" x14ac:dyDescent="0.25">
      <c r="L283"/>
    </row>
    <row r="284" spans="12:12" ht="18" customHeight="1" x14ac:dyDescent="0.25">
      <c r="L284"/>
    </row>
    <row r="285" spans="12:12" ht="18" customHeight="1" x14ac:dyDescent="0.25">
      <c r="L285"/>
    </row>
    <row r="286" spans="12:12" ht="18" customHeight="1" x14ac:dyDescent="0.25">
      <c r="L286"/>
    </row>
    <row r="287" spans="12:12" ht="18" customHeight="1" x14ac:dyDescent="0.25">
      <c r="L287"/>
    </row>
    <row r="288" spans="12:12" ht="18" customHeight="1" x14ac:dyDescent="0.25">
      <c r="L288"/>
    </row>
    <row r="289" spans="12:12" ht="18" customHeight="1" x14ac:dyDescent="0.25">
      <c r="L289"/>
    </row>
    <row r="290" spans="12:12" ht="18" customHeight="1" x14ac:dyDescent="0.25">
      <c r="L290"/>
    </row>
    <row r="291" spans="12:12" ht="18" customHeight="1" x14ac:dyDescent="0.25">
      <c r="L291"/>
    </row>
    <row r="292" spans="12:12" ht="18" customHeight="1" x14ac:dyDescent="0.25">
      <c r="L292"/>
    </row>
    <row r="293" spans="12:12" ht="18" customHeight="1" x14ac:dyDescent="0.25">
      <c r="L293"/>
    </row>
    <row r="294" spans="12:12" ht="18" customHeight="1" x14ac:dyDescent="0.25">
      <c r="L294"/>
    </row>
    <row r="295" spans="12:12" ht="18" customHeight="1" x14ac:dyDescent="0.25">
      <c r="L295"/>
    </row>
    <row r="296" spans="12:12" ht="18" customHeight="1" x14ac:dyDescent="0.25">
      <c r="L296"/>
    </row>
    <row r="297" spans="12:12" ht="18" customHeight="1" x14ac:dyDescent="0.25">
      <c r="L297"/>
    </row>
    <row r="298" spans="12:12" ht="18" customHeight="1" x14ac:dyDescent="0.25">
      <c r="L298"/>
    </row>
    <row r="299" spans="12:12" ht="18" customHeight="1" x14ac:dyDescent="0.25">
      <c r="L299"/>
    </row>
    <row r="300" spans="12:12" ht="18" customHeight="1" x14ac:dyDescent="0.25">
      <c r="L300"/>
    </row>
    <row r="301" spans="12:12" ht="18" customHeight="1" x14ac:dyDescent="0.25">
      <c r="L301"/>
    </row>
    <row r="302" spans="12:12" ht="18" customHeight="1" x14ac:dyDescent="0.25">
      <c r="L302"/>
    </row>
    <row r="303" spans="12:12" ht="18" customHeight="1" x14ac:dyDescent="0.25">
      <c r="L303"/>
    </row>
    <row r="304" spans="12:12" ht="18" customHeight="1" x14ac:dyDescent="0.25">
      <c r="L304"/>
    </row>
    <row r="305" spans="12:12" ht="18" customHeight="1" x14ac:dyDescent="0.25">
      <c r="L305"/>
    </row>
    <row r="306" spans="12:12" ht="18" customHeight="1" x14ac:dyDescent="0.25">
      <c r="L306"/>
    </row>
    <row r="307" spans="12:12" ht="18" customHeight="1" x14ac:dyDescent="0.25">
      <c r="L307"/>
    </row>
    <row r="308" spans="12:12" ht="18" customHeight="1" x14ac:dyDescent="0.25">
      <c r="L308"/>
    </row>
    <row r="309" spans="12:12" ht="18" customHeight="1" x14ac:dyDescent="0.25">
      <c r="L309"/>
    </row>
    <row r="310" spans="12:12" ht="18" customHeight="1" x14ac:dyDescent="0.25">
      <c r="L310"/>
    </row>
    <row r="311" spans="12:12" ht="18" customHeight="1" x14ac:dyDescent="0.25">
      <c r="L311"/>
    </row>
    <row r="312" spans="12:12" ht="18" customHeight="1" x14ac:dyDescent="0.25">
      <c r="L312"/>
    </row>
    <row r="313" spans="12:12" ht="18" customHeight="1" x14ac:dyDescent="0.25">
      <c r="L313"/>
    </row>
    <row r="314" spans="12:12" ht="18" customHeight="1" x14ac:dyDescent="0.25">
      <c r="L314"/>
    </row>
    <row r="315" spans="12:12" ht="18" customHeight="1" x14ac:dyDescent="0.25">
      <c r="L315"/>
    </row>
    <row r="316" spans="12:12" ht="18" customHeight="1" x14ac:dyDescent="0.25">
      <c r="L316"/>
    </row>
    <row r="317" spans="12:12" ht="18" customHeight="1" x14ac:dyDescent="0.25">
      <c r="L317"/>
    </row>
    <row r="318" spans="12:12" ht="18" customHeight="1" x14ac:dyDescent="0.25">
      <c r="L318"/>
    </row>
    <row r="319" spans="12:12" ht="18" customHeight="1" x14ac:dyDescent="0.25">
      <c r="L319"/>
    </row>
    <row r="320" spans="12:12" ht="18" customHeight="1" x14ac:dyDescent="0.25">
      <c r="L320"/>
    </row>
    <row r="321" spans="12:12" ht="18" customHeight="1" x14ac:dyDescent="0.25">
      <c r="L321"/>
    </row>
    <row r="322" spans="12:12" ht="18" customHeight="1" x14ac:dyDescent="0.25">
      <c r="L322"/>
    </row>
    <row r="323" spans="12:12" ht="18" customHeight="1" x14ac:dyDescent="0.25">
      <c r="L323"/>
    </row>
    <row r="324" spans="12:12" ht="18" customHeight="1" x14ac:dyDescent="0.25">
      <c r="L324"/>
    </row>
    <row r="325" spans="12:12" ht="18" customHeight="1" x14ac:dyDescent="0.25">
      <c r="L325"/>
    </row>
    <row r="326" spans="12:12" ht="18" customHeight="1" x14ac:dyDescent="0.25">
      <c r="L326"/>
    </row>
    <row r="327" spans="12:12" ht="18" customHeight="1" x14ac:dyDescent="0.25">
      <c r="L327"/>
    </row>
    <row r="328" spans="12:12" ht="18" customHeight="1" x14ac:dyDescent="0.25">
      <c r="L328"/>
    </row>
    <row r="329" spans="12:12" ht="18" customHeight="1" x14ac:dyDescent="0.25">
      <c r="L329"/>
    </row>
    <row r="330" spans="12:12" ht="18" customHeight="1" x14ac:dyDescent="0.25">
      <c r="L330"/>
    </row>
    <row r="331" spans="12:12" ht="18" customHeight="1" x14ac:dyDescent="0.25">
      <c r="L331"/>
    </row>
    <row r="332" spans="12:12" ht="18" customHeight="1" x14ac:dyDescent="0.25">
      <c r="L332"/>
    </row>
    <row r="333" spans="12:12" ht="18" customHeight="1" x14ac:dyDescent="0.25">
      <c r="L333"/>
    </row>
    <row r="334" spans="12:12" ht="18" customHeight="1" x14ac:dyDescent="0.25">
      <c r="L334"/>
    </row>
    <row r="335" spans="12:12" ht="18" customHeight="1" x14ac:dyDescent="0.25">
      <c r="L335"/>
    </row>
    <row r="336" spans="12:12" ht="18" customHeight="1" x14ac:dyDescent="0.25">
      <c r="L336"/>
    </row>
    <row r="337" spans="12:12" ht="18" customHeight="1" x14ac:dyDescent="0.25">
      <c r="L337"/>
    </row>
    <row r="338" spans="12:12" ht="18" customHeight="1" x14ac:dyDescent="0.25">
      <c r="L338"/>
    </row>
    <row r="339" spans="12:12" ht="18" customHeight="1" x14ac:dyDescent="0.25">
      <c r="L339"/>
    </row>
    <row r="340" spans="12:12" ht="18" customHeight="1" x14ac:dyDescent="0.25">
      <c r="L340"/>
    </row>
    <row r="341" spans="12:12" ht="18" customHeight="1" x14ac:dyDescent="0.25">
      <c r="L341"/>
    </row>
    <row r="342" spans="12:12" ht="18" customHeight="1" x14ac:dyDescent="0.25">
      <c r="L342"/>
    </row>
    <row r="343" spans="12:12" ht="18" customHeight="1" x14ac:dyDescent="0.25">
      <c r="L343"/>
    </row>
    <row r="344" spans="12:12" ht="18" customHeight="1" x14ac:dyDescent="0.25">
      <c r="L344"/>
    </row>
    <row r="345" spans="12:12" ht="18" customHeight="1" x14ac:dyDescent="0.25">
      <c r="L345"/>
    </row>
    <row r="346" spans="12:12" ht="18" customHeight="1" x14ac:dyDescent="0.25">
      <c r="L346"/>
    </row>
    <row r="347" spans="12:12" ht="18" customHeight="1" x14ac:dyDescent="0.25">
      <c r="L347"/>
    </row>
    <row r="348" spans="12:12" ht="18" customHeight="1" x14ac:dyDescent="0.25">
      <c r="L348"/>
    </row>
    <row r="349" spans="12:12" ht="18" customHeight="1" x14ac:dyDescent="0.25">
      <c r="L349"/>
    </row>
    <row r="350" spans="12:12" ht="18" customHeight="1" x14ac:dyDescent="0.25">
      <c r="L350"/>
    </row>
    <row r="351" spans="12:12" ht="18" customHeight="1" x14ac:dyDescent="0.25">
      <c r="L351"/>
    </row>
    <row r="352" spans="12:12" ht="18" customHeight="1" x14ac:dyDescent="0.25">
      <c r="L352"/>
    </row>
    <row r="353" spans="12:12" ht="18" customHeight="1" x14ac:dyDescent="0.25">
      <c r="L353"/>
    </row>
    <row r="354" spans="12:12" ht="18" customHeight="1" x14ac:dyDescent="0.25">
      <c r="L354"/>
    </row>
    <row r="355" spans="12:12" ht="18" customHeight="1" x14ac:dyDescent="0.25">
      <c r="L355"/>
    </row>
    <row r="356" spans="12:12" ht="18" customHeight="1" x14ac:dyDescent="0.25">
      <c r="L356"/>
    </row>
    <row r="357" spans="12:12" ht="18" customHeight="1" x14ac:dyDescent="0.25">
      <c r="L357"/>
    </row>
    <row r="358" spans="12:12" ht="18" customHeight="1" x14ac:dyDescent="0.25">
      <c r="L358"/>
    </row>
    <row r="359" spans="12:12" ht="18" customHeight="1" x14ac:dyDescent="0.25">
      <c r="L359"/>
    </row>
    <row r="360" spans="12:12" ht="18" customHeight="1" x14ac:dyDescent="0.25">
      <c r="L360"/>
    </row>
    <row r="361" spans="12:12" ht="18" customHeight="1" x14ac:dyDescent="0.25">
      <c r="L361"/>
    </row>
    <row r="362" spans="12:12" ht="18" customHeight="1" x14ac:dyDescent="0.25">
      <c r="L362"/>
    </row>
    <row r="363" spans="12:12" ht="18" customHeight="1" x14ac:dyDescent="0.25">
      <c r="L363"/>
    </row>
    <row r="364" spans="12:12" ht="18" customHeight="1" x14ac:dyDescent="0.25">
      <c r="L364"/>
    </row>
    <row r="365" spans="12:12" ht="18" customHeight="1" x14ac:dyDescent="0.25">
      <c r="L365"/>
    </row>
    <row r="366" spans="12:12" ht="18" customHeight="1" x14ac:dyDescent="0.25">
      <c r="L366"/>
    </row>
    <row r="367" spans="12:12" ht="18" customHeight="1" x14ac:dyDescent="0.25">
      <c r="L367"/>
    </row>
    <row r="368" spans="12:12" ht="18" customHeight="1" x14ac:dyDescent="0.25">
      <c r="L368"/>
    </row>
    <row r="369" spans="12:12" ht="18" customHeight="1" x14ac:dyDescent="0.25">
      <c r="L369"/>
    </row>
    <row r="370" spans="12:12" ht="18" customHeight="1" x14ac:dyDescent="0.25">
      <c r="L370"/>
    </row>
    <row r="371" spans="12:12" ht="18" customHeight="1" x14ac:dyDescent="0.25">
      <c r="L371"/>
    </row>
    <row r="372" spans="12:12" ht="18" customHeight="1" x14ac:dyDescent="0.25">
      <c r="L372"/>
    </row>
    <row r="373" spans="12:12" ht="18" customHeight="1" x14ac:dyDescent="0.25">
      <c r="L373"/>
    </row>
    <row r="374" spans="12:12" ht="18" customHeight="1" x14ac:dyDescent="0.25">
      <c r="L374"/>
    </row>
    <row r="375" spans="12:12" ht="18" customHeight="1" x14ac:dyDescent="0.25">
      <c r="L375"/>
    </row>
    <row r="376" spans="12:12" ht="18" customHeight="1" x14ac:dyDescent="0.25">
      <c r="L376"/>
    </row>
    <row r="377" spans="12:12" ht="18" customHeight="1" x14ac:dyDescent="0.25">
      <c r="L377"/>
    </row>
    <row r="378" spans="12:12" ht="18" customHeight="1" x14ac:dyDescent="0.25">
      <c r="L378"/>
    </row>
    <row r="379" spans="12:12" ht="18" customHeight="1" x14ac:dyDescent="0.25">
      <c r="L379"/>
    </row>
    <row r="380" spans="12:12" ht="18" customHeight="1" x14ac:dyDescent="0.25">
      <c r="L380"/>
    </row>
    <row r="381" spans="12:12" ht="18" customHeight="1" x14ac:dyDescent="0.25">
      <c r="L381"/>
    </row>
    <row r="382" spans="12:12" ht="18" customHeight="1" x14ac:dyDescent="0.25">
      <c r="L382"/>
    </row>
    <row r="383" spans="12:12" ht="18" customHeight="1" x14ac:dyDescent="0.25">
      <c r="L383"/>
    </row>
    <row r="384" spans="12:12" ht="18" customHeight="1" x14ac:dyDescent="0.25">
      <c r="L384"/>
    </row>
    <row r="385" spans="12:12" ht="18" customHeight="1" x14ac:dyDescent="0.25">
      <c r="L385"/>
    </row>
    <row r="386" spans="12:12" ht="18" customHeight="1" x14ac:dyDescent="0.25">
      <c r="L386"/>
    </row>
    <row r="387" spans="12:12" ht="18" customHeight="1" x14ac:dyDescent="0.25">
      <c r="L387"/>
    </row>
    <row r="388" spans="12:12" ht="18" customHeight="1" x14ac:dyDescent="0.25">
      <c r="L388"/>
    </row>
    <row r="389" spans="12:12" ht="18" customHeight="1" x14ac:dyDescent="0.25">
      <c r="L389"/>
    </row>
    <row r="390" spans="12:12" ht="18" customHeight="1" x14ac:dyDescent="0.25">
      <c r="L390"/>
    </row>
    <row r="391" spans="12:12" ht="18" customHeight="1" x14ac:dyDescent="0.25">
      <c r="L391"/>
    </row>
    <row r="392" spans="12:12" ht="18" customHeight="1" x14ac:dyDescent="0.25">
      <c r="L392"/>
    </row>
    <row r="393" spans="12:12" ht="18" customHeight="1" x14ac:dyDescent="0.25">
      <c r="L393"/>
    </row>
    <row r="394" spans="12:12" ht="18" customHeight="1" x14ac:dyDescent="0.25">
      <c r="L394"/>
    </row>
    <row r="395" spans="12:12" ht="18" customHeight="1" x14ac:dyDescent="0.25">
      <c r="L395"/>
    </row>
    <row r="396" spans="12:12" ht="18" customHeight="1" x14ac:dyDescent="0.25">
      <c r="L396"/>
    </row>
    <row r="397" spans="12:12" ht="18" customHeight="1" x14ac:dyDescent="0.25">
      <c r="L397"/>
    </row>
    <row r="398" spans="12:12" ht="18" customHeight="1" x14ac:dyDescent="0.25">
      <c r="L398"/>
    </row>
    <row r="399" spans="12:12" ht="18" customHeight="1" x14ac:dyDescent="0.25">
      <c r="L399"/>
    </row>
    <row r="400" spans="12:12" ht="18" customHeight="1" x14ac:dyDescent="0.25">
      <c r="L400"/>
    </row>
    <row r="401" spans="12:12" ht="18" customHeight="1" x14ac:dyDescent="0.25">
      <c r="L401"/>
    </row>
    <row r="402" spans="12:12" ht="18" customHeight="1" x14ac:dyDescent="0.25">
      <c r="L402"/>
    </row>
    <row r="403" spans="12:12" ht="18" customHeight="1" x14ac:dyDescent="0.25">
      <c r="L403"/>
    </row>
    <row r="404" spans="12:12" ht="18" customHeight="1" x14ac:dyDescent="0.25">
      <c r="L404"/>
    </row>
    <row r="405" spans="12:12" ht="18" customHeight="1" x14ac:dyDescent="0.25">
      <c r="L405"/>
    </row>
    <row r="406" spans="12:12" ht="18" customHeight="1" x14ac:dyDescent="0.25">
      <c r="L406"/>
    </row>
    <row r="407" spans="12:12" ht="18" customHeight="1" x14ac:dyDescent="0.25">
      <c r="L407"/>
    </row>
    <row r="408" spans="12:12" ht="18" customHeight="1" x14ac:dyDescent="0.25">
      <c r="L408"/>
    </row>
    <row r="409" spans="12:12" ht="18" customHeight="1" x14ac:dyDescent="0.25">
      <c r="L409"/>
    </row>
    <row r="410" spans="12:12" ht="18" customHeight="1" x14ac:dyDescent="0.25">
      <c r="L410"/>
    </row>
    <row r="411" spans="12:12" ht="18" customHeight="1" x14ac:dyDescent="0.25">
      <c r="L411"/>
    </row>
    <row r="412" spans="12:12" ht="18" customHeight="1" x14ac:dyDescent="0.25">
      <c r="L412"/>
    </row>
    <row r="413" spans="12:12" ht="18" customHeight="1" x14ac:dyDescent="0.25">
      <c r="L413"/>
    </row>
    <row r="414" spans="12:12" ht="18" customHeight="1" x14ac:dyDescent="0.25">
      <c r="L414"/>
    </row>
    <row r="415" spans="12:12" ht="18" customHeight="1" x14ac:dyDescent="0.25">
      <c r="L415"/>
    </row>
    <row r="416" spans="12:12" ht="18" customHeight="1" x14ac:dyDescent="0.25">
      <c r="L416"/>
    </row>
    <row r="417" spans="12:12" ht="18" customHeight="1" x14ac:dyDescent="0.25">
      <c r="L417"/>
    </row>
    <row r="418" spans="12:12" ht="18" customHeight="1" x14ac:dyDescent="0.25">
      <c r="L418"/>
    </row>
    <row r="419" spans="12:12" ht="18" customHeight="1" x14ac:dyDescent="0.25">
      <c r="L419"/>
    </row>
    <row r="420" spans="12:12" ht="18" customHeight="1" x14ac:dyDescent="0.25">
      <c r="L420"/>
    </row>
    <row r="421" spans="12:12" ht="18" customHeight="1" x14ac:dyDescent="0.25">
      <c r="L421"/>
    </row>
    <row r="422" spans="12:12" ht="18" customHeight="1" x14ac:dyDescent="0.25">
      <c r="L422"/>
    </row>
    <row r="423" spans="12:12" ht="18" customHeight="1" x14ac:dyDescent="0.25">
      <c r="L423"/>
    </row>
    <row r="424" spans="12:12" ht="18" customHeight="1" x14ac:dyDescent="0.25">
      <c r="L424"/>
    </row>
    <row r="425" spans="12:12" ht="18" customHeight="1" x14ac:dyDescent="0.25">
      <c r="L425"/>
    </row>
    <row r="426" spans="12:12" ht="18" customHeight="1" x14ac:dyDescent="0.25">
      <c r="L426"/>
    </row>
    <row r="427" spans="12:12" ht="18" customHeight="1" x14ac:dyDescent="0.25">
      <c r="L427"/>
    </row>
    <row r="428" spans="12:12" ht="18" customHeight="1" x14ac:dyDescent="0.25">
      <c r="L428"/>
    </row>
    <row r="429" spans="12:12" ht="18" customHeight="1" x14ac:dyDescent="0.25">
      <c r="L429"/>
    </row>
    <row r="430" spans="12:12" ht="18" customHeight="1" x14ac:dyDescent="0.25">
      <c r="L430"/>
    </row>
    <row r="431" spans="12:12" ht="18" customHeight="1" x14ac:dyDescent="0.25">
      <c r="L431"/>
    </row>
    <row r="432" spans="12:12" ht="18" customHeight="1" x14ac:dyDescent="0.25">
      <c r="L432"/>
    </row>
    <row r="433" spans="12:12" ht="18" customHeight="1" x14ac:dyDescent="0.25">
      <c r="L433"/>
    </row>
    <row r="434" spans="12:12" ht="18" customHeight="1" x14ac:dyDescent="0.25">
      <c r="L434"/>
    </row>
    <row r="435" spans="12:12" ht="18" customHeight="1" x14ac:dyDescent="0.25">
      <c r="L435"/>
    </row>
    <row r="436" spans="12:12" ht="18" customHeight="1" x14ac:dyDescent="0.25">
      <c r="L436"/>
    </row>
    <row r="437" spans="12:12" ht="18" customHeight="1" x14ac:dyDescent="0.25">
      <c r="L437"/>
    </row>
    <row r="438" spans="12:12" ht="18" customHeight="1" x14ac:dyDescent="0.25">
      <c r="L438"/>
    </row>
    <row r="439" spans="12:12" ht="18" customHeight="1" x14ac:dyDescent="0.25">
      <c r="L439"/>
    </row>
    <row r="440" spans="12:12" ht="18" customHeight="1" x14ac:dyDescent="0.25">
      <c r="L440"/>
    </row>
    <row r="441" spans="12:12" ht="18" customHeight="1" x14ac:dyDescent="0.25">
      <c r="L441"/>
    </row>
    <row r="442" spans="12:12" ht="18" customHeight="1" x14ac:dyDescent="0.25">
      <c r="L442"/>
    </row>
    <row r="443" spans="12:12" ht="18" customHeight="1" x14ac:dyDescent="0.25">
      <c r="L443"/>
    </row>
    <row r="444" spans="12:12" ht="18" customHeight="1" x14ac:dyDescent="0.25">
      <c r="L444"/>
    </row>
    <row r="445" spans="12:12" ht="18" customHeight="1" x14ac:dyDescent="0.25">
      <c r="L445"/>
    </row>
    <row r="446" spans="12:12" ht="18" customHeight="1" x14ac:dyDescent="0.25">
      <c r="L446"/>
    </row>
    <row r="447" spans="12:12" ht="18" customHeight="1" x14ac:dyDescent="0.25">
      <c r="L447"/>
    </row>
    <row r="448" spans="12:12" ht="18" customHeight="1" x14ac:dyDescent="0.25">
      <c r="L448"/>
    </row>
    <row r="449" spans="12:12" ht="18" customHeight="1" x14ac:dyDescent="0.25">
      <c r="L449"/>
    </row>
    <row r="450" spans="12:12" ht="18" customHeight="1" x14ac:dyDescent="0.25">
      <c r="L450"/>
    </row>
    <row r="451" spans="12:12" ht="18" customHeight="1" x14ac:dyDescent="0.25">
      <c r="L451"/>
    </row>
    <row r="452" spans="12:12" ht="18" customHeight="1" x14ac:dyDescent="0.25">
      <c r="L452"/>
    </row>
    <row r="453" spans="12:12" ht="18" customHeight="1" x14ac:dyDescent="0.25">
      <c r="L453"/>
    </row>
    <row r="454" spans="12:12" ht="18" customHeight="1" x14ac:dyDescent="0.25">
      <c r="L454"/>
    </row>
    <row r="455" spans="12:12" ht="18" customHeight="1" x14ac:dyDescent="0.25">
      <c r="L455"/>
    </row>
    <row r="456" spans="12:12" ht="18" customHeight="1" x14ac:dyDescent="0.25">
      <c r="L456"/>
    </row>
    <row r="457" spans="12:12" ht="18" customHeight="1" x14ac:dyDescent="0.25">
      <c r="L457"/>
    </row>
    <row r="458" spans="12:12" ht="18" customHeight="1" x14ac:dyDescent="0.25">
      <c r="L458"/>
    </row>
    <row r="459" spans="12:12" ht="18" customHeight="1" x14ac:dyDescent="0.25">
      <c r="L459"/>
    </row>
    <row r="460" spans="12:12" ht="18" customHeight="1" x14ac:dyDescent="0.25">
      <c r="L460"/>
    </row>
    <row r="461" spans="12:12" ht="18" customHeight="1" x14ac:dyDescent="0.25">
      <c r="L461"/>
    </row>
    <row r="462" spans="12:12" ht="18" customHeight="1" x14ac:dyDescent="0.25">
      <c r="L462"/>
    </row>
    <row r="463" spans="12:12" ht="18" customHeight="1" x14ac:dyDescent="0.25">
      <c r="L463"/>
    </row>
    <row r="464" spans="12:12" ht="18" customHeight="1" x14ac:dyDescent="0.25">
      <c r="L464"/>
    </row>
    <row r="465" spans="12:12" ht="18" customHeight="1" x14ac:dyDescent="0.25">
      <c r="L465"/>
    </row>
    <row r="466" spans="12:12" ht="18" customHeight="1" x14ac:dyDescent="0.25">
      <c r="L466"/>
    </row>
    <row r="467" spans="12:12" ht="18" customHeight="1" x14ac:dyDescent="0.25">
      <c r="L467"/>
    </row>
    <row r="468" spans="12:12" ht="18" customHeight="1" x14ac:dyDescent="0.25">
      <c r="L468"/>
    </row>
    <row r="469" spans="12:12" ht="18" customHeight="1" x14ac:dyDescent="0.25">
      <c r="L469"/>
    </row>
    <row r="470" spans="12:12" ht="18" customHeight="1" x14ac:dyDescent="0.25">
      <c r="L470"/>
    </row>
    <row r="471" spans="12:12" ht="18" customHeight="1" x14ac:dyDescent="0.25">
      <c r="L471"/>
    </row>
    <row r="472" spans="12:12" ht="18" customHeight="1" x14ac:dyDescent="0.25">
      <c r="L472"/>
    </row>
    <row r="473" spans="12:12" ht="18" customHeight="1" x14ac:dyDescent="0.25">
      <c r="L473"/>
    </row>
    <row r="474" spans="12:12" ht="18" customHeight="1" x14ac:dyDescent="0.25">
      <c r="L474"/>
    </row>
    <row r="475" spans="12:12" ht="18" customHeight="1" x14ac:dyDescent="0.25">
      <c r="L475"/>
    </row>
    <row r="476" spans="12:12" ht="18" customHeight="1" x14ac:dyDescent="0.25">
      <c r="L476"/>
    </row>
    <row r="477" spans="12:12" ht="18" customHeight="1" x14ac:dyDescent="0.25">
      <c r="L477"/>
    </row>
    <row r="478" spans="12:12" ht="18" customHeight="1" x14ac:dyDescent="0.25">
      <c r="L478"/>
    </row>
    <row r="479" spans="12:12" ht="18" customHeight="1" x14ac:dyDescent="0.25">
      <c r="L479"/>
    </row>
    <row r="480" spans="12:12" ht="18" customHeight="1" x14ac:dyDescent="0.25">
      <c r="L480"/>
    </row>
    <row r="481" spans="12:12" ht="18" customHeight="1" x14ac:dyDescent="0.25">
      <c r="L481"/>
    </row>
    <row r="482" spans="12:12" ht="18" customHeight="1" x14ac:dyDescent="0.25">
      <c r="L482"/>
    </row>
    <row r="483" spans="12:12" ht="18" customHeight="1" x14ac:dyDescent="0.25">
      <c r="L483"/>
    </row>
    <row r="484" spans="12:12" ht="18" customHeight="1" x14ac:dyDescent="0.25">
      <c r="L484"/>
    </row>
    <row r="485" spans="12:12" ht="18" customHeight="1" x14ac:dyDescent="0.25">
      <c r="L485"/>
    </row>
    <row r="486" spans="12:12" ht="18" customHeight="1" x14ac:dyDescent="0.25">
      <c r="L486"/>
    </row>
    <row r="487" spans="12:12" ht="18" customHeight="1" x14ac:dyDescent="0.25">
      <c r="L487"/>
    </row>
    <row r="488" spans="12:12" ht="18" customHeight="1" x14ac:dyDescent="0.25">
      <c r="L488"/>
    </row>
    <row r="489" spans="12:12" ht="18" customHeight="1" x14ac:dyDescent="0.25">
      <c r="L489"/>
    </row>
    <row r="490" spans="12:12" ht="18" customHeight="1" x14ac:dyDescent="0.25">
      <c r="L490"/>
    </row>
    <row r="491" spans="12:12" ht="18" customHeight="1" x14ac:dyDescent="0.25">
      <c r="L491"/>
    </row>
    <row r="492" spans="12:12" ht="18" customHeight="1" x14ac:dyDescent="0.25">
      <c r="L492"/>
    </row>
    <row r="493" spans="12:12" ht="18" customHeight="1" x14ac:dyDescent="0.25">
      <c r="L493"/>
    </row>
    <row r="494" spans="12:12" ht="18" customHeight="1" x14ac:dyDescent="0.25">
      <c r="L494"/>
    </row>
    <row r="495" spans="12:12" ht="18" customHeight="1" x14ac:dyDescent="0.25">
      <c r="L495"/>
    </row>
    <row r="496" spans="12:12" ht="18" customHeight="1" x14ac:dyDescent="0.25">
      <c r="L496"/>
    </row>
    <row r="497" spans="12:12" ht="18" customHeight="1" x14ac:dyDescent="0.25">
      <c r="L497"/>
    </row>
    <row r="498" spans="12:12" ht="18" customHeight="1" x14ac:dyDescent="0.25">
      <c r="L498"/>
    </row>
  </sheetData>
  <mergeCells count="22">
    <mergeCell ref="G9:H9"/>
    <mergeCell ref="I9:K9"/>
    <mergeCell ref="G12:H12"/>
    <mergeCell ref="I12:K12"/>
    <mergeCell ref="B11:D11"/>
    <mergeCell ref="I10:K10"/>
    <mergeCell ref="G10:H10"/>
    <mergeCell ref="B12:D12"/>
    <mergeCell ref="B9:C9"/>
    <mergeCell ref="B7:D7"/>
    <mergeCell ref="G7:H7"/>
    <mergeCell ref="I7:K7"/>
    <mergeCell ref="G8:H8"/>
    <mergeCell ref="I8:K8"/>
    <mergeCell ref="B8:D8"/>
    <mergeCell ref="G5:H5"/>
    <mergeCell ref="I5:K5"/>
    <mergeCell ref="G6:H6"/>
    <mergeCell ref="I6:K6"/>
    <mergeCell ref="C2:K2"/>
    <mergeCell ref="B5:D5"/>
    <mergeCell ref="B6:D6"/>
  </mergeCells>
  <conditionalFormatting sqref="B13:K300">
    <cfRule type="expression" dxfId="61" priority="2">
      <formula>$B13&lt;&gt;""</formula>
    </cfRule>
  </conditionalFormatting>
  <conditionalFormatting sqref="Z14">
    <cfRule type="expression" dxfId="60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E66544D4-4148-4B97-A686-62F3E8BA6D42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2FD12715-0647-4D3F-BB88-EB7F855973B1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57860951-A0B7-4EFC-AB61-94C0CE82DCA7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3A360FA2-AC80-4D4C-A182-5949DE831937}"/>
    <dataValidation allowBlank="1" showInputMessage="1" showErrorMessage="1" prompt="Le numéro de paiement est mis à jour automatiquement dans cette colonne" sqref="B14" xr:uid="{F219CB85-41FC-4014-A0E0-D0A8DFFD14FD}"/>
    <dataValidation allowBlank="1" showInputMessage="1" showErrorMessage="1" prompt="La date de paiement est mise à jour automatiquement dans cette colonne" sqref="C14" xr:uid="{A22E2569-E5B8-4A53-BC4D-E9D324E20324}"/>
    <dataValidation allowBlank="1" showInputMessage="1" showErrorMessage="1" prompt="Le solde de début est mis à jour automatiquement dans cette colonne" sqref="D14" xr:uid="{941BDE81-2413-4F17-A5E2-58F8ACD42564}"/>
    <dataValidation allowBlank="1" showInputMessage="1" showErrorMessage="1" prompt="Le paiement programmé est mis à jour automatiquement dans cette colonne" sqref="E14" xr:uid="{072A04AE-59B9-4E45-8AAB-93053843F2C5}"/>
    <dataValidation allowBlank="1" showInputMessage="1" showErrorMessage="1" prompt="Le paiement supplémentaire est mis à jour automatiquement dans cette colonne" sqref="F14" xr:uid="{7E4F7219-D27F-4101-A4A9-A44B2B0534FB}"/>
    <dataValidation allowBlank="1" showInputMessage="1" showErrorMessage="1" prompt="Le paiement total est mis à jour automatiquement dans cette colonne" sqref="G14" xr:uid="{0F4C449F-2EAA-4234-B665-448F37DC4608}"/>
    <dataValidation allowBlank="1" showInputMessage="1" showErrorMessage="1" prompt="Le montant en principal est mis à jour automatiquement dans cette colonne" sqref="H14" xr:uid="{53791E3E-82DC-4885-BAB0-52F3E57C0599}"/>
    <dataValidation allowBlank="1" showInputMessage="1" showErrorMessage="1" prompt="Les intérêts sont mis à jour automatiquement dans cette colonne" sqref="I14" xr:uid="{91692452-9FD2-4648-B0F4-036AE2AED624}"/>
    <dataValidation allowBlank="1" showInputMessage="1" showErrorMessage="1" prompt="Le solde final est mis à jour automatiquement dans cette colonne" sqref="J14" xr:uid="{3720C34A-29D5-4830-82CD-BC4CD59D8E13}"/>
    <dataValidation allowBlank="1" showInputMessage="1" showErrorMessage="1" prompt="Les intérêts cumulés sont mis à jour automatiquement dans cette colonne" sqref="K14" xr:uid="{3A5573E3-ADF0-4460-B8A6-E72B7D6436F6}"/>
    <dataValidation allowBlank="1" showInputMessage="1" showErrorMessage="1" prompt="Entrez le montant du paiement supplémentaire dans cette cellule" sqref="E12" xr:uid="{2F7B57ED-C7D2-4560-B4BD-307597ABC0B8}"/>
    <dataValidation allowBlank="1" showInputMessage="1" showErrorMessage="1" prompt="Total des intérêts calculé automatiquement" sqref="I9" xr:uid="{6C13AFC8-4116-4532-8045-57BFD703478D}"/>
    <dataValidation allowBlank="1" showInputMessage="1" showErrorMessage="1" prompt="Montant du paiement programmé mis à jour automatiquement" sqref="I5" xr:uid="{5417A57D-CDDE-4350-B06F-C0BDDB83C03E}"/>
    <dataValidation allowBlank="1" showInputMessage="1" showErrorMessage="1" prompt="Nombre prévu de paiements mis à jour automatiquement" sqref="I6" xr:uid="{F6722595-FACF-4FB7-9020-6CBC5DFF1887}"/>
    <dataValidation allowBlank="1" showInputMessage="1" showErrorMessage="1" prompt="Nombre de paiements mis à jour automatiquement" sqref="I7" xr:uid="{EA7BFC7E-4FD5-46E9-B043-2F3098227FBA}"/>
    <dataValidation allowBlank="1" showInputMessage="1" showErrorMessage="1" prompt="Total des paiements en avance mis à jour automatiquement" sqref="I8" xr:uid="{244B4086-832D-4F66-978B-BE9B351D7F69}"/>
    <dataValidation allowBlank="1" showInputMessage="1" showErrorMessage="1" prompt="Entrez le montant du prêt dans cette cellule" sqref="E5" xr:uid="{72331E26-E8FE-4542-900A-9125F9B35673}"/>
    <dataValidation allowBlank="1" showInputMessage="1" showErrorMessage="1" prompt="Entrez le taux d’intérêt annuel dans cette cellule" sqref="E6" xr:uid="{CC143429-C5A5-4CC3-A0FE-EB55D563BAC6}"/>
    <dataValidation allowBlank="1" showInputMessage="1" showErrorMessage="1" prompt="Entrez la période de prêt en années dans cette cellule" sqref="E7" xr:uid="{72624DC3-57B4-454A-B3DB-0C40ABB97259}"/>
    <dataValidation allowBlank="1" showInputMessage="1" showErrorMessage="1" prompt="Entrez le nombre de paiements par an dans cette cellule" sqref="E8" xr:uid="{E326AE85-81DD-4BB1-A249-DF3EFE289E5E}"/>
    <dataValidation allowBlank="1" showInputMessage="1" showErrorMessage="1" prompt="Entrez la date de début du prêt dans cette cellule" sqref="E9" xr:uid="{52656854-FB0F-48E1-9D86-491C7C6D2737}"/>
    <dataValidation allowBlank="1" showInputMessage="1" showErrorMessage="1" prompt="Enter the number of months during which only interest will be paid and no principal will be repaid" sqref="E11" xr:uid="{53889F9F-A000-4637-939D-5EBF0D3BD0F1}"/>
  </dataValidations>
  <printOptions horizontalCentered="1"/>
  <pageMargins left="0.4" right="0.4" top="0.4" bottom="0.5" header="0.3" footer="0.3"/>
  <pageSetup paperSize="9" fitToHeight="0" orientation="landscape" r:id="rId1"/>
  <headerFooter differentFirst="1">
    <oddFooter>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5310-083D-419A-A105-234FCCF26D17}">
  <sheetPr codeName="Feuil2">
    <tabColor rgb="FF92D050"/>
  </sheetPr>
  <dimension ref="A1:ES98"/>
  <sheetViews>
    <sheetView workbookViewId="0">
      <selection activeCell="T95" sqref="T95"/>
    </sheetView>
  </sheetViews>
  <sheetFormatPr baseColWidth="10" defaultColWidth="11.42578125" defaultRowHeight="11.25" outlineLevelCol="1" x14ac:dyDescent="0.2"/>
  <cols>
    <col min="1" max="1" width="21.28515625" style="9" bestFit="1" customWidth="1"/>
    <col min="2" max="2" width="9.28515625" style="1" bestFit="1" customWidth="1"/>
    <col min="3" max="3" width="7.5703125" style="1" bestFit="1" customWidth="1"/>
    <col min="4" max="4" width="34.28515625" style="1" bestFit="1" customWidth="1"/>
    <col min="5" max="5" width="4.7109375" style="17" bestFit="1" customWidth="1"/>
    <col min="6" max="17" width="9" style="1" hidden="1" customWidth="1" outlineLevel="1"/>
    <col min="18" max="18" width="6.42578125" style="1" bestFit="1" customWidth="1" collapsed="1"/>
    <col min="19" max="30" width="9" style="1" bestFit="1" customWidth="1" outlineLevel="1"/>
    <col min="31" max="31" width="6.42578125" style="1" bestFit="1" customWidth="1"/>
    <col min="32" max="43" width="9" style="1" bestFit="1" customWidth="1" outlineLevel="1"/>
    <col min="44" max="44" width="6.42578125" style="1" bestFit="1" customWidth="1"/>
    <col min="45" max="56" width="9" style="1" bestFit="1" customWidth="1" outlineLevel="1"/>
    <col min="57" max="57" width="6.42578125" style="1" bestFit="1" customWidth="1"/>
    <col min="58" max="69" width="9" style="1" bestFit="1" customWidth="1" outlineLevel="1"/>
    <col min="70" max="70" width="6.42578125" style="1" bestFit="1" customWidth="1"/>
    <col min="71" max="82" width="9" style="1" bestFit="1" customWidth="1" outlineLevel="1"/>
    <col min="83" max="83" width="6.42578125" style="1" bestFit="1" customWidth="1"/>
    <col min="84" max="95" width="9" style="1" bestFit="1" customWidth="1" outlineLevel="1"/>
    <col min="96" max="96" width="7.5703125" style="1" bestFit="1" customWidth="1"/>
    <col min="97" max="108" width="9" style="1" bestFit="1" customWidth="1" outlineLevel="1"/>
    <col min="109" max="109" width="7.5703125" style="1" bestFit="1" customWidth="1"/>
    <col min="110" max="121" width="9" style="1" bestFit="1" customWidth="1" outlineLevel="1"/>
    <col min="122" max="122" width="7.5703125" style="1" bestFit="1" customWidth="1"/>
    <col min="123" max="134" width="9" style="1" bestFit="1" customWidth="1" outlineLevel="1"/>
    <col min="135" max="135" width="7.57031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1" t="s">
        <v>78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'BOISSY CLIENTS'!H25</f>
        <v>9450</v>
      </c>
      <c r="G6" s="17">
        <f>'BOISSY CLIENTS'!I25</f>
        <v>12950</v>
      </c>
      <c r="H6" s="17">
        <f>'BOISSY CLIENTS'!J25</f>
        <v>16350</v>
      </c>
      <c r="I6" s="17">
        <f>'BOISSY CLIENTS'!K25</f>
        <v>17050</v>
      </c>
      <c r="J6" s="17">
        <f>'BOISSY CLIENTS'!L25</f>
        <v>20450</v>
      </c>
      <c r="K6" s="17">
        <f>'BOISSY CLIENTS'!M25</f>
        <v>24150</v>
      </c>
      <c r="L6" s="17">
        <f>'BOISSY CLIENTS'!N25</f>
        <v>22450</v>
      </c>
      <c r="M6" s="17">
        <f>'BOISSY CLIENTS'!O25</f>
        <v>22450</v>
      </c>
      <c r="N6" s="17">
        <f>'BOISSY CLIENTS'!P25</f>
        <v>23000</v>
      </c>
      <c r="O6" s="17">
        <f>'BOISSY CLIENTS'!Q25</f>
        <v>26600</v>
      </c>
      <c r="P6" s="17">
        <f>'BOISSY CLIENTS'!R25</f>
        <v>28300</v>
      </c>
      <c r="Q6" s="17">
        <f>'BOISSY CLIENTS'!S25</f>
        <v>32200</v>
      </c>
      <c r="R6" s="319">
        <f>SUM(F6:Q6)</f>
        <v>255400</v>
      </c>
      <c r="S6" s="17">
        <f>'BOISSY CLIENTS'!T25</f>
        <v>30000</v>
      </c>
      <c r="T6" s="17">
        <f>'BOISSY CLIENTS'!U25</f>
        <v>30000</v>
      </c>
      <c r="U6" s="17">
        <f>'BOISSY CLIENTS'!V25</f>
        <v>33000</v>
      </c>
      <c r="V6" s="17">
        <f>'BOISSY CLIENTS'!W25</f>
        <v>33000</v>
      </c>
      <c r="W6" s="17">
        <f>'BOISSY CLIENTS'!X25</f>
        <v>33000</v>
      </c>
      <c r="X6" s="17">
        <f>'BOISSY CLIENTS'!Y25</f>
        <v>33000</v>
      </c>
      <c r="Y6" s="17">
        <f>'BOISSY CLIENTS'!Z25</f>
        <v>33000</v>
      </c>
      <c r="Z6" s="17">
        <f>'BOISSY CLIENTS'!AA25</f>
        <v>33000</v>
      </c>
      <c r="AA6" s="17">
        <f>'BOISSY CLIENTS'!AB25</f>
        <v>33000</v>
      </c>
      <c r="AB6" s="17">
        <f>'BOISSY CLIENTS'!AC25</f>
        <v>33000</v>
      </c>
      <c r="AC6" s="17">
        <f>'BOISSY CLIENTS'!AD25</f>
        <v>33000</v>
      </c>
      <c r="AD6" s="17">
        <f>'BOISSY CLIENTS'!AE25</f>
        <v>33000</v>
      </c>
      <c r="AE6" s="319">
        <f>SUM(S6:AD6)</f>
        <v>390000</v>
      </c>
      <c r="AF6" s="17">
        <f>'BOISSY CLIENTS'!AF25</f>
        <v>33000</v>
      </c>
      <c r="AG6" s="17">
        <f>'BOISSY CLIENTS'!AG25</f>
        <v>33000</v>
      </c>
      <c r="AH6" s="17">
        <f>'BOISSY CLIENTS'!AH25</f>
        <v>33000</v>
      </c>
      <c r="AI6" s="17">
        <f>'BOISSY CLIENTS'!AI25</f>
        <v>33000</v>
      </c>
      <c r="AJ6" s="17">
        <f>'BOISSY CLIENTS'!AJ25</f>
        <v>33000</v>
      </c>
      <c r="AK6" s="17">
        <f>'BOISSY CLIENTS'!AK25</f>
        <v>33000</v>
      </c>
      <c r="AL6" s="17">
        <f>'BOISSY CLIENTS'!AL25</f>
        <v>33000</v>
      </c>
      <c r="AM6" s="17">
        <f>'BOISSY CLIENTS'!AM25</f>
        <v>33000</v>
      </c>
      <c r="AN6" s="17">
        <f>'BOISSY CLIENTS'!AN25</f>
        <v>33000</v>
      </c>
      <c r="AO6" s="17">
        <f>'BOISSY CLIENTS'!AO25</f>
        <v>33000</v>
      </c>
      <c r="AP6" s="17">
        <f>'BOISSY CLIENTS'!AP25</f>
        <v>33000</v>
      </c>
      <c r="AQ6" s="17">
        <f>'BOISSY CLIENTS'!AQ25</f>
        <v>33000</v>
      </c>
      <c r="AR6" s="319">
        <f>SUM(AF6:AQ6)</f>
        <v>396000</v>
      </c>
      <c r="AS6" s="17">
        <f>'BOISSY CLIENTS'!AR25</f>
        <v>33000</v>
      </c>
      <c r="AT6" s="17">
        <f>'BOISSY CLIENTS'!AS25</f>
        <v>33000</v>
      </c>
      <c r="AU6" s="17">
        <f>'BOISSY CLIENTS'!AT25</f>
        <v>33000</v>
      </c>
      <c r="AV6" s="17">
        <f>'BOISSY CLIENTS'!AU25</f>
        <v>33000</v>
      </c>
      <c r="AW6" s="17">
        <f>'BOISSY CLIENTS'!AV25</f>
        <v>33000</v>
      </c>
      <c r="AX6" s="17">
        <f>'BOISSY CLIENTS'!AW25</f>
        <v>33000</v>
      </c>
      <c r="AY6" s="17">
        <f>'BOISSY CLIENTS'!AX25</f>
        <v>33000</v>
      </c>
      <c r="AZ6" s="17">
        <f>'BOISSY CLIENTS'!AY25</f>
        <v>33000</v>
      </c>
      <c r="BA6" s="17">
        <f>'BOISSY CLIENTS'!AZ25</f>
        <v>33000</v>
      </c>
      <c r="BB6" s="17">
        <f>'BOISSY CLIENTS'!BA25</f>
        <v>33000</v>
      </c>
      <c r="BC6" s="17">
        <f>'BOISSY CLIENTS'!BB25</f>
        <v>33000</v>
      </c>
      <c r="BD6" s="17">
        <f>'BOISSY CLIENTS'!BC25</f>
        <v>33000</v>
      </c>
      <c r="BE6" s="319">
        <f>SUM(AS6:BD6)</f>
        <v>396000</v>
      </c>
      <c r="BF6" s="17">
        <f>'BOISSY CLIENTS'!BD25</f>
        <v>33000</v>
      </c>
      <c r="BG6" s="17">
        <f>'BOISSY CLIENTS'!BE25</f>
        <v>33000</v>
      </c>
      <c r="BH6" s="17">
        <f>'BOISSY CLIENTS'!BF25</f>
        <v>33000</v>
      </c>
      <c r="BI6" s="17">
        <f>'BOISSY CLIENTS'!BG25</f>
        <v>33000</v>
      </c>
      <c r="BJ6" s="17">
        <f>'BOISSY CLIENTS'!BH25</f>
        <v>33000</v>
      </c>
      <c r="BK6" s="17">
        <f>'BOISSY CLIENTS'!BI25</f>
        <v>33000</v>
      </c>
      <c r="BL6" s="17">
        <f>'BOISSY CLIENTS'!BJ25</f>
        <v>33000</v>
      </c>
      <c r="BM6" s="17">
        <f>'BOISSY CLIENTS'!BK25</f>
        <v>33000</v>
      </c>
      <c r="BN6" s="17">
        <f>'BOISSY CLIENTS'!BL25</f>
        <v>33000</v>
      </c>
      <c r="BO6" s="17">
        <f>'BOISSY CLIENTS'!BM25</f>
        <v>33000</v>
      </c>
      <c r="BP6" s="17">
        <f>'BOISSY CLIENTS'!BN25</f>
        <v>33000</v>
      </c>
      <c r="BQ6" s="17">
        <f>'BOISSY CLIENTS'!BO25</f>
        <v>33000</v>
      </c>
      <c r="BR6" s="319">
        <f>SUM(BF6:BQ6)</f>
        <v>396000</v>
      </c>
      <c r="BS6" s="17">
        <f>'BOISSY CLIENTS'!BP25</f>
        <v>33000</v>
      </c>
      <c r="BT6" s="17">
        <f>'BOISSY CLIENTS'!BQ25</f>
        <v>33000</v>
      </c>
      <c r="BU6" s="17">
        <f>'BOISSY CLIENTS'!BR25</f>
        <v>33000</v>
      </c>
      <c r="BV6" s="17">
        <f>'BOISSY CLIENTS'!BS25</f>
        <v>33000</v>
      </c>
      <c r="BW6" s="17">
        <f>'BOISSY CLIENTS'!BT25</f>
        <v>33000</v>
      </c>
      <c r="BX6" s="17">
        <f>'BOISSY CLIENTS'!BU25</f>
        <v>33000</v>
      </c>
      <c r="BY6" s="17">
        <f>'BOISSY CLIENTS'!BV25</f>
        <v>33000</v>
      </c>
      <c r="BZ6" s="17">
        <f>'BOISSY CLIENTS'!BW25</f>
        <v>33000</v>
      </c>
      <c r="CA6" s="17">
        <f>'BOISSY CLIENTS'!BX25</f>
        <v>33000</v>
      </c>
      <c r="CB6" s="17">
        <f>'BOISSY CLIENTS'!BY25</f>
        <v>33000</v>
      </c>
      <c r="CC6" s="17">
        <f>'BOISSY CLIENTS'!BZ25</f>
        <v>33000</v>
      </c>
      <c r="CD6" s="17">
        <f>'BOISSY CLIENTS'!CA25</f>
        <v>33000</v>
      </c>
      <c r="CE6" s="319">
        <f>SUM(BS6:CD6)</f>
        <v>396000</v>
      </c>
      <c r="CF6" s="17">
        <f>'BOISSY CLIENTS'!CB25</f>
        <v>33000</v>
      </c>
      <c r="CG6" s="17">
        <f>'BOISSY CLIENTS'!CC25</f>
        <v>33000</v>
      </c>
      <c r="CH6" s="17">
        <f>'BOISSY CLIENTS'!CD25</f>
        <v>33000</v>
      </c>
      <c r="CI6" s="17">
        <f>'BOISSY CLIENTS'!CE25</f>
        <v>33000</v>
      </c>
      <c r="CJ6" s="17">
        <f>'BOISSY CLIENTS'!CF25</f>
        <v>33000</v>
      </c>
      <c r="CK6" s="17">
        <f>'BOISSY CLIENTS'!CG25</f>
        <v>33000</v>
      </c>
      <c r="CL6" s="17">
        <f>'BOISSY CLIENTS'!CH25</f>
        <v>33000</v>
      </c>
      <c r="CM6" s="17">
        <f>'BOISSY CLIENTS'!CI25</f>
        <v>33000</v>
      </c>
      <c r="CN6" s="17">
        <f>'BOISSY CLIENTS'!CJ25</f>
        <v>33000</v>
      </c>
      <c r="CO6" s="17">
        <f>'BOISSY CLIENTS'!CK25</f>
        <v>33000</v>
      </c>
      <c r="CP6" s="17">
        <f>'BOISSY CLIENTS'!CL25</f>
        <v>33000</v>
      </c>
      <c r="CQ6" s="17">
        <f>'BOISSY CLIENTS'!CM25</f>
        <v>33000</v>
      </c>
      <c r="CR6" s="319">
        <f>SUM(CF6:CQ6)</f>
        <v>396000</v>
      </c>
      <c r="CS6" s="17">
        <f>'BOISSY CLIENTS'!CN25</f>
        <v>33000</v>
      </c>
      <c r="CT6" s="17">
        <f>'BOISSY CLIENTS'!CO25</f>
        <v>33000</v>
      </c>
      <c r="CU6" s="17">
        <f>'BOISSY CLIENTS'!CP25</f>
        <v>33000</v>
      </c>
      <c r="CV6" s="17">
        <f>'BOISSY CLIENTS'!CQ25</f>
        <v>33000</v>
      </c>
      <c r="CW6" s="17">
        <f>'BOISSY CLIENTS'!CR25</f>
        <v>33000</v>
      </c>
      <c r="CX6" s="17">
        <f>'BOISSY CLIENTS'!CS25</f>
        <v>33000</v>
      </c>
      <c r="CY6" s="17">
        <f>'BOISSY CLIENTS'!CT25</f>
        <v>33000</v>
      </c>
      <c r="CZ6" s="17">
        <f>'BOISSY CLIENTS'!CU25</f>
        <v>33000</v>
      </c>
      <c r="DA6" s="17">
        <f>'BOISSY CLIENTS'!CV25</f>
        <v>33000</v>
      </c>
      <c r="DB6" s="17">
        <f>'BOISSY CLIENTS'!CW25</f>
        <v>33000</v>
      </c>
      <c r="DC6" s="17">
        <f>'BOISSY CLIENTS'!CX25</f>
        <v>33000</v>
      </c>
      <c r="DD6" s="17">
        <f>'BOISSY CLIENTS'!CY25</f>
        <v>33000</v>
      </c>
      <c r="DE6" s="319">
        <f>SUM(CS6:DD6)</f>
        <v>396000</v>
      </c>
      <c r="DF6" s="17">
        <f>'BOISSY CLIENTS'!CZ25</f>
        <v>33000</v>
      </c>
      <c r="DG6" s="17">
        <f>'BOISSY CLIENTS'!DA25</f>
        <v>33000</v>
      </c>
      <c r="DH6" s="17">
        <f>'BOISSY CLIENTS'!DB25</f>
        <v>33000</v>
      </c>
      <c r="DI6" s="17">
        <f>'BOISSY CLIENTS'!DC25</f>
        <v>33000</v>
      </c>
      <c r="DJ6" s="17">
        <f>'BOISSY CLIENTS'!DD25</f>
        <v>33000</v>
      </c>
      <c r="DK6" s="17">
        <f>'BOISSY CLIENTS'!DE25</f>
        <v>33000</v>
      </c>
      <c r="DL6" s="17">
        <f>'BOISSY CLIENTS'!DF25</f>
        <v>33000</v>
      </c>
      <c r="DM6" s="17">
        <f>'BOISSY CLIENTS'!DG25</f>
        <v>33000</v>
      </c>
      <c r="DN6" s="17">
        <f>'BOISSY CLIENTS'!DH25</f>
        <v>33000</v>
      </c>
      <c r="DO6" s="17">
        <f>'BOISSY CLIENTS'!DI25</f>
        <v>33000</v>
      </c>
      <c r="DP6" s="17">
        <f>'BOISSY CLIENTS'!DJ25</f>
        <v>33000</v>
      </c>
      <c r="DQ6" s="17">
        <f>'BOISSY CLIENTS'!DK25</f>
        <v>33000</v>
      </c>
      <c r="DR6" s="319">
        <f>SUM(DF6:DQ6)</f>
        <v>396000</v>
      </c>
      <c r="DS6" s="17">
        <f>'BOISSY CLIENTS'!DL25</f>
        <v>33000</v>
      </c>
      <c r="DT6" s="17">
        <f>'BOISSY CLIENTS'!DM25</f>
        <v>33000</v>
      </c>
      <c r="DU6" s="17">
        <f>'BOISSY CLIENTS'!DN25</f>
        <v>33000</v>
      </c>
      <c r="DV6" s="17">
        <f>'BOISSY CLIENTS'!DO25</f>
        <v>33000</v>
      </c>
      <c r="DW6" s="17">
        <f>'BOISSY CLIENTS'!DP25</f>
        <v>33000</v>
      </c>
      <c r="DX6" s="17">
        <f>'BOISSY CLIENTS'!DQ25</f>
        <v>33000</v>
      </c>
      <c r="DY6" s="17">
        <f>'BOISSY CLIENTS'!DR25</f>
        <v>33000</v>
      </c>
      <c r="DZ6" s="17">
        <f>'BOISSY CLIENTS'!DS25</f>
        <v>33000</v>
      </c>
      <c r="EA6" s="17">
        <f>'BOISSY CLIENTS'!DT25</f>
        <v>33000</v>
      </c>
      <c r="EB6" s="17">
        <f>'BOISSY CLIENTS'!DU25</f>
        <v>33000</v>
      </c>
      <c r="EC6" s="17">
        <f>'BOISSY CLIENTS'!DV25</f>
        <v>33000</v>
      </c>
      <c r="ED6" s="17">
        <f>'BOISSY CLIENTS'!DW25</f>
        <v>33000</v>
      </c>
      <c r="EE6" s="391">
        <f>SUM(DS6:ED6)</f>
        <v>396000</v>
      </c>
    </row>
    <row r="7" spans="1:149" x14ac:dyDescent="0.2">
      <c r="A7" s="1" t="s">
        <v>35</v>
      </c>
      <c r="B7" s="15">
        <v>45323</v>
      </c>
      <c r="D7" s="9" t="s">
        <v>14</v>
      </c>
      <c r="F7" s="17">
        <f t="shared" ref="F7:Q7" si="196">F6</f>
        <v>9450</v>
      </c>
      <c r="G7" s="23">
        <f t="shared" si="196"/>
        <v>12950</v>
      </c>
      <c r="H7" s="17">
        <f t="shared" si="196"/>
        <v>16350</v>
      </c>
      <c r="I7" s="17">
        <f t="shared" si="196"/>
        <v>17050</v>
      </c>
      <c r="J7" s="17">
        <f t="shared" si="196"/>
        <v>20450</v>
      </c>
      <c r="K7" s="17">
        <f t="shared" si="196"/>
        <v>24150</v>
      </c>
      <c r="L7" s="17">
        <f t="shared" si="196"/>
        <v>22450</v>
      </c>
      <c r="M7" s="17">
        <f t="shared" si="196"/>
        <v>22450</v>
      </c>
      <c r="N7" s="17">
        <f t="shared" si="196"/>
        <v>23000</v>
      </c>
      <c r="O7" s="17">
        <f t="shared" si="196"/>
        <v>26600</v>
      </c>
      <c r="P7" s="17">
        <f t="shared" si="196"/>
        <v>28300</v>
      </c>
      <c r="Q7" s="17">
        <f t="shared" si="196"/>
        <v>32200</v>
      </c>
      <c r="R7" s="319">
        <f>SUM(F7:Q7)</f>
        <v>255400</v>
      </c>
      <c r="S7" s="17">
        <f t="shared" ref="S7" si="197">S6</f>
        <v>30000</v>
      </c>
      <c r="T7" s="23">
        <f t="shared" ref="T7" si="198">T6</f>
        <v>30000</v>
      </c>
      <c r="U7" s="17">
        <f t="shared" ref="U7" si="199">U6</f>
        <v>33000</v>
      </c>
      <c r="V7" s="17">
        <f t="shared" ref="V7" si="200">V6</f>
        <v>33000</v>
      </c>
      <c r="W7" s="17">
        <f t="shared" ref="W7" si="201">W6</f>
        <v>33000</v>
      </c>
      <c r="X7" s="17">
        <f t="shared" ref="X7" si="202">X6</f>
        <v>33000</v>
      </c>
      <c r="Y7" s="17">
        <f t="shared" ref="Y7" si="203">Y6</f>
        <v>33000</v>
      </c>
      <c r="Z7" s="17">
        <f t="shared" ref="Z7" si="204">Z6</f>
        <v>33000</v>
      </c>
      <c r="AA7" s="17">
        <f t="shared" ref="AA7" si="205">AA6</f>
        <v>33000</v>
      </c>
      <c r="AB7" s="17">
        <f t="shared" ref="AB7" si="206">AB6</f>
        <v>33000</v>
      </c>
      <c r="AC7" s="17">
        <f t="shared" ref="AC7" si="207">AC6</f>
        <v>33000</v>
      </c>
      <c r="AD7" s="17">
        <f t="shared" ref="AD7" si="208">AD6</f>
        <v>33000</v>
      </c>
      <c r="AE7" s="319">
        <f>SUM(S7:AD7)</f>
        <v>390000</v>
      </c>
      <c r="AF7" s="17">
        <f t="shared" ref="AF7" si="209">AF6</f>
        <v>33000</v>
      </c>
      <c r="AG7" s="23">
        <f t="shared" ref="AG7" si="210">AG6</f>
        <v>33000</v>
      </c>
      <c r="AH7" s="17">
        <f t="shared" ref="AH7" si="211">AH6</f>
        <v>33000</v>
      </c>
      <c r="AI7" s="17">
        <f t="shared" ref="AI7" si="212">AI6</f>
        <v>33000</v>
      </c>
      <c r="AJ7" s="17">
        <f t="shared" ref="AJ7" si="213">AJ6</f>
        <v>33000</v>
      </c>
      <c r="AK7" s="17">
        <f t="shared" ref="AK7" si="214">AK6</f>
        <v>33000</v>
      </c>
      <c r="AL7" s="17">
        <f t="shared" ref="AL7" si="215">AL6</f>
        <v>33000</v>
      </c>
      <c r="AM7" s="17">
        <f t="shared" ref="AM7" si="216">AM6</f>
        <v>33000</v>
      </c>
      <c r="AN7" s="17">
        <f t="shared" ref="AN7" si="217">AN6</f>
        <v>33000</v>
      </c>
      <c r="AO7" s="17">
        <f t="shared" ref="AO7" si="218">AO6</f>
        <v>33000</v>
      </c>
      <c r="AP7" s="17">
        <f t="shared" ref="AP7" si="219">AP6</f>
        <v>33000</v>
      </c>
      <c r="AQ7" s="17">
        <f t="shared" ref="AQ7" si="220">AQ6</f>
        <v>33000</v>
      </c>
      <c r="AR7" s="319">
        <f>SUM(AF7:AQ7)</f>
        <v>396000</v>
      </c>
      <c r="AS7" s="17">
        <f t="shared" ref="AS7" si="221">AS6</f>
        <v>33000</v>
      </c>
      <c r="AT7" s="23">
        <f t="shared" ref="AT7" si="222">AT6</f>
        <v>33000</v>
      </c>
      <c r="AU7" s="17">
        <f t="shared" ref="AU7" si="223">AU6</f>
        <v>33000</v>
      </c>
      <c r="AV7" s="17">
        <f t="shared" ref="AV7" si="224">AV6</f>
        <v>33000</v>
      </c>
      <c r="AW7" s="17">
        <f t="shared" ref="AW7" si="225">AW6</f>
        <v>33000</v>
      </c>
      <c r="AX7" s="17">
        <f t="shared" ref="AX7" si="226">AX6</f>
        <v>33000</v>
      </c>
      <c r="AY7" s="17">
        <f t="shared" ref="AY7" si="227">AY6</f>
        <v>33000</v>
      </c>
      <c r="AZ7" s="17">
        <f t="shared" ref="AZ7" si="228">AZ6</f>
        <v>33000</v>
      </c>
      <c r="BA7" s="17">
        <f t="shared" ref="BA7" si="229">BA6</f>
        <v>33000</v>
      </c>
      <c r="BB7" s="17">
        <f t="shared" ref="BB7" si="230">BB6</f>
        <v>33000</v>
      </c>
      <c r="BC7" s="17">
        <f t="shared" ref="BC7" si="231">BC6</f>
        <v>33000</v>
      </c>
      <c r="BD7" s="17">
        <f t="shared" ref="BD7" si="232">BD6</f>
        <v>33000</v>
      </c>
      <c r="BE7" s="319">
        <f>SUM(AS7:BD7)</f>
        <v>396000</v>
      </c>
      <c r="BF7" s="17">
        <f t="shared" ref="BF7" si="233">BF6</f>
        <v>33000</v>
      </c>
      <c r="BG7" s="23">
        <f t="shared" ref="BG7" si="234">BG6</f>
        <v>33000</v>
      </c>
      <c r="BH7" s="17">
        <f t="shared" ref="BH7" si="235">BH6</f>
        <v>33000</v>
      </c>
      <c r="BI7" s="17">
        <f t="shared" ref="BI7" si="236">BI6</f>
        <v>33000</v>
      </c>
      <c r="BJ7" s="17">
        <f t="shared" ref="BJ7" si="237">BJ6</f>
        <v>33000</v>
      </c>
      <c r="BK7" s="17">
        <f t="shared" ref="BK7" si="238">BK6</f>
        <v>33000</v>
      </c>
      <c r="BL7" s="17">
        <f t="shared" ref="BL7" si="239">BL6</f>
        <v>33000</v>
      </c>
      <c r="BM7" s="17">
        <f t="shared" ref="BM7" si="240">BM6</f>
        <v>33000</v>
      </c>
      <c r="BN7" s="17">
        <f t="shared" ref="BN7" si="241">BN6</f>
        <v>33000</v>
      </c>
      <c r="BO7" s="17">
        <f t="shared" ref="BO7" si="242">BO6</f>
        <v>33000</v>
      </c>
      <c r="BP7" s="17">
        <f t="shared" ref="BP7" si="243">BP6</f>
        <v>33000</v>
      </c>
      <c r="BQ7" s="17">
        <f t="shared" ref="BQ7" si="244">BQ6</f>
        <v>33000</v>
      </c>
      <c r="BR7" s="319">
        <f>SUM(BF7:BQ7)</f>
        <v>396000</v>
      </c>
      <c r="BS7" s="17">
        <f t="shared" ref="BS7" si="245">BS6</f>
        <v>33000</v>
      </c>
      <c r="BT7" s="23">
        <f t="shared" ref="BT7" si="246">BT6</f>
        <v>33000</v>
      </c>
      <c r="BU7" s="17">
        <f t="shared" ref="BU7" si="247">BU6</f>
        <v>33000</v>
      </c>
      <c r="BV7" s="17">
        <f t="shared" ref="BV7" si="248">BV6</f>
        <v>33000</v>
      </c>
      <c r="BW7" s="17">
        <f t="shared" ref="BW7" si="249">BW6</f>
        <v>33000</v>
      </c>
      <c r="BX7" s="17">
        <f t="shared" ref="BX7" si="250">BX6</f>
        <v>33000</v>
      </c>
      <c r="BY7" s="17">
        <f t="shared" ref="BY7" si="251">BY6</f>
        <v>33000</v>
      </c>
      <c r="BZ7" s="17">
        <f t="shared" ref="BZ7" si="252">BZ6</f>
        <v>33000</v>
      </c>
      <c r="CA7" s="17">
        <f t="shared" ref="CA7" si="253">CA6</f>
        <v>33000</v>
      </c>
      <c r="CB7" s="17">
        <f t="shared" ref="CB7" si="254">CB6</f>
        <v>33000</v>
      </c>
      <c r="CC7" s="17">
        <f t="shared" ref="CC7" si="255">CC6</f>
        <v>33000</v>
      </c>
      <c r="CD7" s="17">
        <f t="shared" ref="CD7" si="256">CD6</f>
        <v>33000</v>
      </c>
      <c r="CE7" s="319">
        <f>SUM(BS7:CD7)</f>
        <v>396000</v>
      </c>
      <c r="CF7" s="17">
        <f t="shared" ref="CF7" si="257">CF6</f>
        <v>33000</v>
      </c>
      <c r="CG7" s="23">
        <f t="shared" ref="CG7" si="258">CG6</f>
        <v>33000</v>
      </c>
      <c r="CH7" s="17">
        <f t="shared" ref="CH7" si="259">CH6</f>
        <v>33000</v>
      </c>
      <c r="CI7" s="17">
        <f t="shared" ref="CI7" si="260">CI6</f>
        <v>33000</v>
      </c>
      <c r="CJ7" s="17">
        <f t="shared" ref="CJ7" si="261">CJ6</f>
        <v>33000</v>
      </c>
      <c r="CK7" s="17">
        <f t="shared" ref="CK7" si="262">CK6</f>
        <v>33000</v>
      </c>
      <c r="CL7" s="17">
        <f t="shared" ref="CL7" si="263">CL6</f>
        <v>33000</v>
      </c>
      <c r="CM7" s="17">
        <f t="shared" ref="CM7" si="264">CM6</f>
        <v>33000</v>
      </c>
      <c r="CN7" s="17">
        <f t="shared" ref="CN7" si="265">CN6</f>
        <v>33000</v>
      </c>
      <c r="CO7" s="17">
        <f t="shared" ref="CO7" si="266">CO6</f>
        <v>33000</v>
      </c>
      <c r="CP7" s="17">
        <f t="shared" ref="CP7" si="267">CP6</f>
        <v>33000</v>
      </c>
      <c r="CQ7" s="17">
        <f t="shared" ref="CQ7" si="268">CQ6</f>
        <v>33000</v>
      </c>
      <c r="CR7" s="319">
        <f>SUM(CF7:CQ7)</f>
        <v>396000</v>
      </c>
      <c r="CS7" s="17">
        <f t="shared" ref="CS7" si="269">CS6</f>
        <v>33000</v>
      </c>
      <c r="CT7" s="23">
        <f t="shared" ref="CT7" si="270">CT6</f>
        <v>33000</v>
      </c>
      <c r="CU7" s="17">
        <f t="shared" ref="CU7" si="271">CU6</f>
        <v>33000</v>
      </c>
      <c r="CV7" s="17">
        <f t="shared" ref="CV7" si="272">CV6</f>
        <v>33000</v>
      </c>
      <c r="CW7" s="17">
        <f t="shared" ref="CW7" si="273">CW6</f>
        <v>33000</v>
      </c>
      <c r="CX7" s="17">
        <f t="shared" ref="CX7" si="274">CX6</f>
        <v>33000</v>
      </c>
      <c r="CY7" s="17">
        <f t="shared" ref="CY7" si="275">CY6</f>
        <v>33000</v>
      </c>
      <c r="CZ7" s="17">
        <f t="shared" ref="CZ7" si="276">CZ6</f>
        <v>33000</v>
      </c>
      <c r="DA7" s="17">
        <f t="shared" ref="DA7" si="277">DA6</f>
        <v>33000</v>
      </c>
      <c r="DB7" s="17">
        <f t="shared" ref="DB7" si="278">DB6</f>
        <v>33000</v>
      </c>
      <c r="DC7" s="17">
        <f t="shared" ref="DC7" si="279">DC6</f>
        <v>33000</v>
      </c>
      <c r="DD7" s="17">
        <f t="shared" ref="DD7" si="280">DD6</f>
        <v>33000</v>
      </c>
      <c r="DE7" s="319">
        <f>SUM(CS7:DD7)</f>
        <v>396000</v>
      </c>
      <c r="DF7" s="17">
        <f t="shared" ref="DF7" si="281">DF6</f>
        <v>33000</v>
      </c>
      <c r="DG7" s="23">
        <f t="shared" ref="DG7" si="282">DG6</f>
        <v>33000</v>
      </c>
      <c r="DH7" s="17">
        <f t="shared" ref="DH7" si="283">DH6</f>
        <v>33000</v>
      </c>
      <c r="DI7" s="17">
        <f t="shared" ref="DI7" si="284">DI6</f>
        <v>33000</v>
      </c>
      <c r="DJ7" s="17">
        <f t="shared" ref="DJ7" si="285">DJ6</f>
        <v>33000</v>
      </c>
      <c r="DK7" s="17">
        <f t="shared" ref="DK7" si="286">DK6</f>
        <v>33000</v>
      </c>
      <c r="DL7" s="17">
        <f t="shared" ref="DL7" si="287">DL6</f>
        <v>33000</v>
      </c>
      <c r="DM7" s="17">
        <f t="shared" ref="DM7" si="288">DM6</f>
        <v>33000</v>
      </c>
      <c r="DN7" s="17">
        <f t="shared" ref="DN7" si="289">DN6</f>
        <v>33000</v>
      </c>
      <c r="DO7" s="17">
        <f t="shared" ref="DO7" si="290">DO6</f>
        <v>33000</v>
      </c>
      <c r="DP7" s="17">
        <f t="shared" ref="DP7" si="291">DP6</f>
        <v>33000</v>
      </c>
      <c r="DQ7" s="17">
        <f t="shared" ref="DQ7" si="292">DQ6</f>
        <v>33000</v>
      </c>
      <c r="DR7" s="319">
        <f>SUM(DF7:DQ7)</f>
        <v>396000</v>
      </c>
      <c r="DS7" s="17">
        <f t="shared" ref="DS7" si="293">DS6</f>
        <v>33000</v>
      </c>
      <c r="DT7" s="23">
        <f t="shared" ref="DT7" si="294">DT6</f>
        <v>33000</v>
      </c>
      <c r="DU7" s="17">
        <f t="shared" ref="DU7" si="295">DU6</f>
        <v>33000</v>
      </c>
      <c r="DV7" s="17">
        <f t="shared" ref="DV7" si="296">DV6</f>
        <v>33000</v>
      </c>
      <c r="DW7" s="17">
        <f t="shared" ref="DW7" si="297">DW6</f>
        <v>33000</v>
      </c>
      <c r="DX7" s="17">
        <f t="shared" ref="DX7" si="298">DX6</f>
        <v>33000</v>
      </c>
      <c r="DY7" s="17">
        <f t="shared" ref="DY7" si="299">DY6</f>
        <v>33000</v>
      </c>
      <c r="DZ7" s="17">
        <f t="shared" ref="DZ7" si="300">DZ6</f>
        <v>33000</v>
      </c>
      <c r="EA7" s="17">
        <f t="shared" ref="EA7" si="301">EA6</f>
        <v>33000</v>
      </c>
      <c r="EB7" s="17">
        <f t="shared" ref="EB7" si="302">EB6</f>
        <v>33000</v>
      </c>
      <c r="EC7" s="17">
        <f t="shared" ref="EC7" si="303">EC6</f>
        <v>33000</v>
      </c>
      <c r="ED7" s="17">
        <f t="shared" ref="ED7" si="304">ED6</f>
        <v>33000</v>
      </c>
      <c r="EE7" s="391">
        <f>SUM(DS7:ED7)</f>
        <v>396000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319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17">
        <v>1450000</v>
      </c>
      <c r="C9" s="1" t="s">
        <v>15</v>
      </c>
      <c r="D9" s="9" t="s">
        <v>17</v>
      </c>
      <c r="E9" s="17">
        <v>90</v>
      </c>
      <c r="F9" s="17">
        <f t="shared" ref="F9:Q18" si="305">IF(F$2&gt;=$B$18,$E9,0)</f>
        <v>90</v>
      </c>
      <c r="G9" s="17">
        <f t="shared" si="305"/>
        <v>90</v>
      </c>
      <c r="H9" s="17">
        <f t="shared" si="305"/>
        <v>90</v>
      </c>
      <c r="I9" s="17">
        <f t="shared" si="305"/>
        <v>90</v>
      </c>
      <c r="J9" s="17">
        <f t="shared" si="305"/>
        <v>90</v>
      </c>
      <c r="K9" s="17">
        <f t="shared" si="305"/>
        <v>90</v>
      </c>
      <c r="L9" s="17">
        <f t="shared" si="305"/>
        <v>90</v>
      </c>
      <c r="M9" s="17">
        <f t="shared" si="305"/>
        <v>90</v>
      </c>
      <c r="N9" s="17">
        <f t="shared" si="305"/>
        <v>90</v>
      </c>
      <c r="O9" s="17">
        <f t="shared" si="305"/>
        <v>90</v>
      </c>
      <c r="P9" s="17">
        <f t="shared" si="305"/>
        <v>90</v>
      </c>
      <c r="Q9" s="17">
        <f t="shared" si="305"/>
        <v>90</v>
      </c>
      <c r="R9" s="319">
        <f t="shared" ref="R9:R36" si="306">SUM(F9:Q9)</f>
        <v>1080</v>
      </c>
      <c r="S9" s="17">
        <v>0</v>
      </c>
      <c r="T9" s="17">
        <v>0</v>
      </c>
      <c r="U9" s="17">
        <f t="shared" ref="S9:AD11" si="307">IF(U$2&gt;=$B$18,$E9,0)</f>
        <v>90</v>
      </c>
      <c r="V9" s="17">
        <f t="shared" si="307"/>
        <v>90</v>
      </c>
      <c r="W9" s="17">
        <f t="shared" si="307"/>
        <v>90</v>
      </c>
      <c r="X9" s="17">
        <f t="shared" si="307"/>
        <v>90</v>
      </c>
      <c r="Y9" s="17">
        <f t="shared" si="307"/>
        <v>90</v>
      </c>
      <c r="Z9" s="17">
        <f t="shared" si="307"/>
        <v>90</v>
      </c>
      <c r="AA9" s="17">
        <f t="shared" si="307"/>
        <v>90</v>
      </c>
      <c r="AB9" s="17">
        <f t="shared" si="307"/>
        <v>90</v>
      </c>
      <c r="AC9" s="17">
        <f t="shared" si="307"/>
        <v>90</v>
      </c>
      <c r="AD9" s="17">
        <f t="shared" si="307"/>
        <v>90</v>
      </c>
      <c r="AE9" s="319">
        <f t="shared" ref="AE9:AE33" si="308">SUM(S9:AD9)</f>
        <v>900</v>
      </c>
      <c r="AF9" s="17">
        <f t="shared" ref="AF9:AQ12" si="309">IF(AF$2&gt;=$B$18,$E9,0)</f>
        <v>90</v>
      </c>
      <c r="AG9" s="17">
        <f t="shared" si="309"/>
        <v>90</v>
      </c>
      <c r="AH9" s="17">
        <f t="shared" si="309"/>
        <v>90</v>
      </c>
      <c r="AI9" s="17">
        <f t="shared" si="309"/>
        <v>90</v>
      </c>
      <c r="AJ9" s="17">
        <f t="shared" si="309"/>
        <v>90</v>
      </c>
      <c r="AK9" s="17">
        <f t="shared" si="309"/>
        <v>90</v>
      </c>
      <c r="AL9" s="17">
        <f t="shared" si="309"/>
        <v>90</v>
      </c>
      <c r="AM9" s="17">
        <f t="shared" si="309"/>
        <v>90</v>
      </c>
      <c r="AN9" s="17">
        <f t="shared" si="309"/>
        <v>90</v>
      </c>
      <c r="AO9" s="17">
        <f t="shared" si="309"/>
        <v>90</v>
      </c>
      <c r="AP9" s="17">
        <f t="shared" si="309"/>
        <v>90</v>
      </c>
      <c r="AQ9" s="17">
        <f t="shared" si="309"/>
        <v>90</v>
      </c>
      <c r="AR9" s="319">
        <f t="shared" ref="AR9:AR33" si="310">SUM(AF9:AQ9)</f>
        <v>1080</v>
      </c>
      <c r="AS9" s="17">
        <f t="shared" ref="AS9:BD12" si="311">IF(AS$2&gt;=$B$18,$E9,0)</f>
        <v>90</v>
      </c>
      <c r="AT9" s="17">
        <f t="shared" si="311"/>
        <v>90</v>
      </c>
      <c r="AU9" s="17">
        <f t="shared" si="311"/>
        <v>90</v>
      </c>
      <c r="AV9" s="17">
        <f t="shared" si="311"/>
        <v>90</v>
      </c>
      <c r="AW9" s="17">
        <f t="shared" si="311"/>
        <v>90</v>
      </c>
      <c r="AX9" s="17">
        <f t="shared" si="311"/>
        <v>90</v>
      </c>
      <c r="AY9" s="17">
        <f t="shared" si="311"/>
        <v>90</v>
      </c>
      <c r="AZ9" s="17">
        <f t="shared" si="311"/>
        <v>90</v>
      </c>
      <c r="BA9" s="17">
        <f t="shared" si="311"/>
        <v>90</v>
      </c>
      <c r="BB9" s="17">
        <f t="shared" si="311"/>
        <v>90</v>
      </c>
      <c r="BC9" s="17">
        <f t="shared" si="311"/>
        <v>90</v>
      </c>
      <c r="BD9" s="17">
        <f t="shared" si="311"/>
        <v>90</v>
      </c>
      <c r="BE9" s="319">
        <f t="shared" ref="BE9:BE33" si="312">SUM(AS9:BD9)</f>
        <v>1080</v>
      </c>
      <c r="BF9" s="17">
        <f t="shared" ref="BF9:BQ12" si="313">IF(BF$2&gt;=$B$18,$E9,0)</f>
        <v>90</v>
      </c>
      <c r="BG9" s="17">
        <f t="shared" si="313"/>
        <v>90</v>
      </c>
      <c r="BH9" s="17">
        <f t="shared" si="313"/>
        <v>90</v>
      </c>
      <c r="BI9" s="17">
        <f t="shared" si="313"/>
        <v>90</v>
      </c>
      <c r="BJ9" s="17">
        <f t="shared" si="313"/>
        <v>90</v>
      </c>
      <c r="BK9" s="17">
        <f t="shared" si="313"/>
        <v>90</v>
      </c>
      <c r="BL9" s="17">
        <f t="shared" si="313"/>
        <v>90</v>
      </c>
      <c r="BM9" s="17">
        <f t="shared" si="313"/>
        <v>90</v>
      </c>
      <c r="BN9" s="17">
        <f t="shared" si="313"/>
        <v>90</v>
      </c>
      <c r="BO9" s="17">
        <f t="shared" si="313"/>
        <v>90</v>
      </c>
      <c r="BP9" s="17">
        <f t="shared" si="313"/>
        <v>90</v>
      </c>
      <c r="BQ9" s="17">
        <f t="shared" si="313"/>
        <v>90</v>
      </c>
      <c r="BR9" s="319">
        <f t="shared" ref="BR9:BR33" si="314">SUM(BF9:BQ9)</f>
        <v>1080</v>
      </c>
      <c r="BS9" s="17">
        <f t="shared" ref="BS9:CD12" si="315">IF(BS$2&gt;=$B$18,$E9,0)</f>
        <v>90</v>
      </c>
      <c r="BT9" s="17">
        <f t="shared" si="315"/>
        <v>90</v>
      </c>
      <c r="BU9" s="17">
        <f t="shared" si="315"/>
        <v>90</v>
      </c>
      <c r="BV9" s="17">
        <f t="shared" si="315"/>
        <v>90</v>
      </c>
      <c r="BW9" s="17">
        <f t="shared" si="315"/>
        <v>90</v>
      </c>
      <c r="BX9" s="17">
        <f t="shared" si="315"/>
        <v>90</v>
      </c>
      <c r="BY9" s="17">
        <f t="shared" si="315"/>
        <v>90</v>
      </c>
      <c r="BZ9" s="17">
        <f t="shared" si="315"/>
        <v>90</v>
      </c>
      <c r="CA9" s="17">
        <f t="shared" si="315"/>
        <v>90</v>
      </c>
      <c r="CB9" s="17">
        <f t="shared" si="315"/>
        <v>90</v>
      </c>
      <c r="CC9" s="17">
        <f t="shared" si="315"/>
        <v>90</v>
      </c>
      <c r="CD9" s="17">
        <f t="shared" si="315"/>
        <v>90</v>
      </c>
      <c r="CE9" s="319">
        <f t="shared" ref="CE9:CE33" si="316">SUM(BS9:CD9)</f>
        <v>1080</v>
      </c>
      <c r="CF9" s="17">
        <f t="shared" ref="CF9:CQ12" si="317">IF(CF$2&gt;=$B$18,$E9,0)</f>
        <v>90</v>
      </c>
      <c r="CG9" s="17">
        <f t="shared" si="317"/>
        <v>90</v>
      </c>
      <c r="CH9" s="17">
        <f t="shared" si="317"/>
        <v>90</v>
      </c>
      <c r="CI9" s="17">
        <f t="shared" si="317"/>
        <v>90</v>
      </c>
      <c r="CJ9" s="17">
        <f t="shared" si="317"/>
        <v>90</v>
      </c>
      <c r="CK9" s="17">
        <f t="shared" si="317"/>
        <v>90</v>
      </c>
      <c r="CL9" s="17">
        <f t="shared" si="317"/>
        <v>90</v>
      </c>
      <c r="CM9" s="17">
        <f t="shared" si="317"/>
        <v>90</v>
      </c>
      <c r="CN9" s="17">
        <f t="shared" si="317"/>
        <v>90</v>
      </c>
      <c r="CO9" s="17">
        <f t="shared" si="317"/>
        <v>90</v>
      </c>
      <c r="CP9" s="17">
        <f t="shared" si="317"/>
        <v>90</v>
      </c>
      <c r="CQ9" s="17">
        <f t="shared" si="317"/>
        <v>90</v>
      </c>
      <c r="CR9" s="319">
        <f t="shared" ref="CR9:CR33" si="318">SUM(CF9:CQ9)</f>
        <v>1080</v>
      </c>
      <c r="CS9" s="17">
        <f t="shared" ref="CS9:DD12" si="319">IF(CS$2&gt;=$B$18,$E9,0)</f>
        <v>90</v>
      </c>
      <c r="CT9" s="17">
        <f t="shared" si="319"/>
        <v>90</v>
      </c>
      <c r="CU9" s="17">
        <f t="shared" si="319"/>
        <v>90</v>
      </c>
      <c r="CV9" s="17">
        <f t="shared" si="319"/>
        <v>90</v>
      </c>
      <c r="CW9" s="17">
        <f t="shared" si="319"/>
        <v>90</v>
      </c>
      <c r="CX9" s="17">
        <f t="shared" si="319"/>
        <v>90</v>
      </c>
      <c r="CY9" s="17">
        <f t="shared" si="319"/>
        <v>90</v>
      </c>
      <c r="CZ9" s="17">
        <f t="shared" si="319"/>
        <v>90</v>
      </c>
      <c r="DA9" s="17">
        <f t="shared" si="319"/>
        <v>90</v>
      </c>
      <c r="DB9" s="17">
        <f t="shared" si="319"/>
        <v>90</v>
      </c>
      <c r="DC9" s="17">
        <f t="shared" si="319"/>
        <v>90</v>
      </c>
      <c r="DD9" s="17">
        <f t="shared" si="319"/>
        <v>90</v>
      </c>
      <c r="DE9" s="319">
        <f t="shared" ref="DE9:DE33" si="320">SUM(CS9:DD9)</f>
        <v>1080</v>
      </c>
      <c r="DF9" s="17">
        <f t="shared" ref="DF9:DQ12" si="321">IF(DF$2&gt;=$B$18,$E9,0)</f>
        <v>90</v>
      </c>
      <c r="DG9" s="17">
        <f t="shared" si="321"/>
        <v>90</v>
      </c>
      <c r="DH9" s="17">
        <f t="shared" si="321"/>
        <v>90</v>
      </c>
      <c r="DI9" s="17">
        <f t="shared" si="321"/>
        <v>90</v>
      </c>
      <c r="DJ9" s="17">
        <f t="shared" si="321"/>
        <v>90</v>
      </c>
      <c r="DK9" s="17">
        <f t="shared" si="321"/>
        <v>90</v>
      </c>
      <c r="DL9" s="17">
        <f t="shared" si="321"/>
        <v>90</v>
      </c>
      <c r="DM9" s="17">
        <f t="shared" si="321"/>
        <v>90</v>
      </c>
      <c r="DN9" s="17">
        <f t="shared" si="321"/>
        <v>90</v>
      </c>
      <c r="DO9" s="17">
        <f t="shared" si="321"/>
        <v>90</v>
      </c>
      <c r="DP9" s="17">
        <f t="shared" si="321"/>
        <v>90</v>
      </c>
      <c r="DQ9" s="17">
        <f t="shared" si="321"/>
        <v>90</v>
      </c>
      <c r="DR9" s="319">
        <f t="shared" ref="DR9:DR33" si="322">SUM(DF9:DQ9)</f>
        <v>1080</v>
      </c>
      <c r="DS9" s="17">
        <f t="shared" ref="DS9:ED12" si="323">IF(DS$2&gt;=$B$18,$E9,0)</f>
        <v>90</v>
      </c>
      <c r="DT9" s="17">
        <f t="shared" si="323"/>
        <v>90</v>
      </c>
      <c r="DU9" s="17">
        <f t="shared" si="323"/>
        <v>90</v>
      </c>
      <c r="DV9" s="17">
        <f t="shared" si="323"/>
        <v>90</v>
      </c>
      <c r="DW9" s="17">
        <f t="shared" si="323"/>
        <v>90</v>
      </c>
      <c r="DX9" s="17">
        <f t="shared" si="323"/>
        <v>90</v>
      </c>
      <c r="DY9" s="17">
        <f t="shared" si="323"/>
        <v>90</v>
      </c>
      <c r="DZ9" s="17">
        <f t="shared" si="323"/>
        <v>90</v>
      </c>
      <c r="EA9" s="17">
        <f t="shared" si="323"/>
        <v>90</v>
      </c>
      <c r="EB9" s="17">
        <f t="shared" si="323"/>
        <v>90</v>
      </c>
      <c r="EC9" s="17">
        <f t="shared" si="323"/>
        <v>90</v>
      </c>
      <c r="ED9" s="17">
        <f t="shared" si="323"/>
        <v>90</v>
      </c>
      <c r="EE9" s="391">
        <f t="shared" ref="EE9:EE33" si="324">SUM(DS9:ED9)</f>
        <v>1080</v>
      </c>
    </row>
    <row r="10" spans="1:149" x14ac:dyDescent="0.2">
      <c r="A10" s="12" t="s">
        <v>31</v>
      </c>
      <c r="B10" s="17">
        <f>B9*1/100</f>
        <v>14500</v>
      </c>
      <c r="D10" s="9" t="s">
        <v>18</v>
      </c>
      <c r="E10" s="17">
        <v>1200</v>
      </c>
      <c r="F10" s="17">
        <f t="shared" si="305"/>
        <v>1200</v>
      </c>
      <c r="G10" s="17">
        <f t="shared" si="305"/>
        <v>1200</v>
      </c>
      <c r="H10" s="17">
        <f t="shared" si="305"/>
        <v>1200</v>
      </c>
      <c r="I10" s="17">
        <f t="shared" si="305"/>
        <v>1200</v>
      </c>
      <c r="J10" s="17">
        <f t="shared" si="305"/>
        <v>1200</v>
      </c>
      <c r="K10" s="17">
        <f t="shared" si="305"/>
        <v>1200</v>
      </c>
      <c r="L10" s="17">
        <f t="shared" si="305"/>
        <v>1200</v>
      </c>
      <c r="M10" s="17">
        <f t="shared" si="305"/>
        <v>1200</v>
      </c>
      <c r="N10" s="17">
        <f t="shared" si="305"/>
        <v>1200</v>
      </c>
      <c r="O10" s="17">
        <f t="shared" si="305"/>
        <v>1200</v>
      </c>
      <c r="P10" s="17">
        <f t="shared" si="305"/>
        <v>1200</v>
      </c>
      <c r="Q10" s="17">
        <f t="shared" si="305"/>
        <v>1200</v>
      </c>
      <c r="R10" s="319">
        <f t="shared" si="306"/>
        <v>14400</v>
      </c>
      <c r="S10" s="23">
        <v>1750</v>
      </c>
      <c r="T10" s="23">
        <v>1595</v>
      </c>
      <c r="U10" s="17">
        <v>1595</v>
      </c>
      <c r="V10" s="17">
        <v>1595</v>
      </c>
      <c r="W10" s="17">
        <v>1595</v>
      </c>
      <c r="X10" s="17">
        <v>1595</v>
      </c>
      <c r="Y10" s="17">
        <v>1595</v>
      </c>
      <c r="Z10" s="17">
        <v>1595</v>
      </c>
      <c r="AA10" s="17">
        <v>1595</v>
      </c>
      <c r="AB10" s="17">
        <v>1595</v>
      </c>
      <c r="AC10" s="17">
        <v>1595</v>
      </c>
      <c r="AD10" s="17">
        <v>1595</v>
      </c>
      <c r="AE10" s="319">
        <f t="shared" si="308"/>
        <v>19295</v>
      </c>
      <c r="AF10" s="17">
        <f t="shared" si="309"/>
        <v>1200</v>
      </c>
      <c r="AG10" s="17">
        <f t="shared" si="309"/>
        <v>1200</v>
      </c>
      <c r="AH10" s="17">
        <f t="shared" si="309"/>
        <v>1200</v>
      </c>
      <c r="AI10" s="17">
        <f t="shared" si="309"/>
        <v>1200</v>
      </c>
      <c r="AJ10" s="17">
        <f t="shared" si="309"/>
        <v>1200</v>
      </c>
      <c r="AK10" s="17">
        <f t="shared" si="309"/>
        <v>1200</v>
      </c>
      <c r="AL10" s="17">
        <f t="shared" si="309"/>
        <v>1200</v>
      </c>
      <c r="AM10" s="17">
        <f t="shared" si="309"/>
        <v>1200</v>
      </c>
      <c r="AN10" s="17">
        <f t="shared" si="309"/>
        <v>1200</v>
      </c>
      <c r="AO10" s="17">
        <f t="shared" si="309"/>
        <v>1200</v>
      </c>
      <c r="AP10" s="17">
        <f t="shared" si="309"/>
        <v>1200</v>
      </c>
      <c r="AQ10" s="17">
        <f t="shared" si="309"/>
        <v>1200</v>
      </c>
      <c r="AR10" s="319">
        <f t="shared" si="310"/>
        <v>14400</v>
      </c>
      <c r="AS10" s="17">
        <f t="shared" si="311"/>
        <v>1200</v>
      </c>
      <c r="AT10" s="17">
        <f t="shared" si="311"/>
        <v>1200</v>
      </c>
      <c r="AU10" s="17">
        <f t="shared" si="311"/>
        <v>1200</v>
      </c>
      <c r="AV10" s="17">
        <f t="shared" si="311"/>
        <v>1200</v>
      </c>
      <c r="AW10" s="17">
        <f t="shared" si="311"/>
        <v>1200</v>
      </c>
      <c r="AX10" s="17">
        <f t="shared" si="311"/>
        <v>1200</v>
      </c>
      <c r="AY10" s="17">
        <f t="shared" si="311"/>
        <v>1200</v>
      </c>
      <c r="AZ10" s="17">
        <f t="shared" si="311"/>
        <v>1200</v>
      </c>
      <c r="BA10" s="17">
        <f t="shared" si="311"/>
        <v>1200</v>
      </c>
      <c r="BB10" s="17">
        <f t="shared" si="311"/>
        <v>1200</v>
      </c>
      <c r="BC10" s="17">
        <f t="shared" si="311"/>
        <v>1200</v>
      </c>
      <c r="BD10" s="17">
        <f t="shared" si="311"/>
        <v>1200</v>
      </c>
      <c r="BE10" s="319">
        <f t="shared" si="312"/>
        <v>14400</v>
      </c>
      <c r="BF10" s="17">
        <f t="shared" si="313"/>
        <v>1200</v>
      </c>
      <c r="BG10" s="17">
        <f t="shared" si="313"/>
        <v>1200</v>
      </c>
      <c r="BH10" s="17">
        <f t="shared" si="313"/>
        <v>1200</v>
      </c>
      <c r="BI10" s="17">
        <f t="shared" si="313"/>
        <v>1200</v>
      </c>
      <c r="BJ10" s="17">
        <f t="shared" si="313"/>
        <v>1200</v>
      </c>
      <c r="BK10" s="17">
        <f t="shared" si="313"/>
        <v>1200</v>
      </c>
      <c r="BL10" s="17">
        <f t="shared" si="313"/>
        <v>1200</v>
      </c>
      <c r="BM10" s="17">
        <f t="shared" si="313"/>
        <v>1200</v>
      </c>
      <c r="BN10" s="17">
        <f t="shared" si="313"/>
        <v>1200</v>
      </c>
      <c r="BO10" s="17">
        <f t="shared" si="313"/>
        <v>1200</v>
      </c>
      <c r="BP10" s="17">
        <f t="shared" si="313"/>
        <v>1200</v>
      </c>
      <c r="BQ10" s="17">
        <f t="shared" si="313"/>
        <v>1200</v>
      </c>
      <c r="BR10" s="319">
        <f t="shared" si="314"/>
        <v>14400</v>
      </c>
      <c r="BS10" s="17">
        <f t="shared" si="315"/>
        <v>1200</v>
      </c>
      <c r="BT10" s="17">
        <f t="shared" si="315"/>
        <v>1200</v>
      </c>
      <c r="BU10" s="17">
        <f t="shared" si="315"/>
        <v>1200</v>
      </c>
      <c r="BV10" s="17">
        <f t="shared" si="315"/>
        <v>1200</v>
      </c>
      <c r="BW10" s="17">
        <f t="shared" si="315"/>
        <v>1200</v>
      </c>
      <c r="BX10" s="17">
        <f t="shared" si="315"/>
        <v>1200</v>
      </c>
      <c r="BY10" s="17">
        <f t="shared" si="315"/>
        <v>1200</v>
      </c>
      <c r="BZ10" s="17">
        <f t="shared" si="315"/>
        <v>1200</v>
      </c>
      <c r="CA10" s="17">
        <f t="shared" si="315"/>
        <v>1200</v>
      </c>
      <c r="CB10" s="17">
        <f t="shared" si="315"/>
        <v>1200</v>
      </c>
      <c r="CC10" s="17">
        <f t="shared" si="315"/>
        <v>1200</v>
      </c>
      <c r="CD10" s="17">
        <f t="shared" si="315"/>
        <v>1200</v>
      </c>
      <c r="CE10" s="319">
        <f t="shared" si="316"/>
        <v>14400</v>
      </c>
      <c r="CF10" s="17">
        <f t="shared" si="317"/>
        <v>1200</v>
      </c>
      <c r="CG10" s="17">
        <f t="shared" si="317"/>
        <v>1200</v>
      </c>
      <c r="CH10" s="17">
        <f t="shared" si="317"/>
        <v>1200</v>
      </c>
      <c r="CI10" s="17">
        <f t="shared" si="317"/>
        <v>1200</v>
      </c>
      <c r="CJ10" s="17">
        <f t="shared" si="317"/>
        <v>1200</v>
      </c>
      <c r="CK10" s="17">
        <f t="shared" si="317"/>
        <v>1200</v>
      </c>
      <c r="CL10" s="17">
        <f t="shared" si="317"/>
        <v>1200</v>
      </c>
      <c r="CM10" s="17">
        <f t="shared" si="317"/>
        <v>1200</v>
      </c>
      <c r="CN10" s="17">
        <f t="shared" si="317"/>
        <v>1200</v>
      </c>
      <c r="CO10" s="17">
        <f t="shared" si="317"/>
        <v>1200</v>
      </c>
      <c r="CP10" s="17">
        <f t="shared" si="317"/>
        <v>1200</v>
      </c>
      <c r="CQ10" s="17">
        <f t="shared" si="317"/>
        <v>1200</v>
      </c>
      <c r="CR10" s="319">
        <f t="shared" si="318"/>
        <v>14400</v>
      </c>
      <c r="CS10" s="17">
        <f t="shared" si="319"/>
        <v>1200</v>
      </c>
      <c r="CT10" s="17">
        <f t="shared" si="319"/>
        <v>1200</v>
      </c>
      <c r="CU10" s="17">
        <f t="shared" si="319"/>
        <v>1200</v>
      </c>
      <c r="CV10" s="17">
        <f t="shared" si="319"/>
        <v>1200</v>
      </c>
      <c r="CW10" s="17">
        <f t="shared" si="319"/>
        <v>1200</v>
      </c>
      <c r="CX10" s="17">
        <f t="shared" si="319"/>
        <v>1200</v>
      </c>
      <c r="CY10" s="17">
        <f t="shared" si="319"/>
        <v>1200</v>
      </c>
      <c r="CZ10" s="17">
        <f t="shared" si="319"/>
        <v>1200</v>
      </c>
      <c r="DA10" s="17">
        <f t="shared" si="319"/>
        <v>1200</v>
      </c>
      <c r="DB10" s="17">
        <f t="shared" si="319"/>
        <v>1200</v>
      </c>
      <c r="DC10" s="17">
        <f t="shared" si="319"/>
        <v>1200</v>
      </c>
      <c r="DD10" s="17">
        <f t="shared" si="319"/>
        <v>1200</v>
      </c>
      <c r="DE10" s="319">
        <f t="shared" si="320"/>
        <v>14400</v>
      </c>
      <c r="DF10" s="17">
        <f t="shared" si="321"/>
        <v>1200</v>
      </c>
      <c r="DG10" s="17">
        <f t="shared" si="321"/>
        <v>1200</v>
      </c>
      <c r="DH10" s="17">
        <f t="shared" si="321"/>
        <v>1200</v>
      </c>
      <c r="DI10" s="17">
        <f t="shared" si="321"/>
        <v>1200</v>
      </c>
      <c r="DJ10" s="17">
        <f t="shared" si="321"/>
        <v>1200</v>
      </c>
      <c r="DK10" s="17">
        <f t="shared" si="321"/>
        <v>1200</v>
      </c>
      <c r="DL10" s="17">
        <f t="shared" si="321"/>
        <v>1200</v>
      </c>
      <c r="DM10" s="17">
        <f t="shared" si="321"/>
        <v>1200</v>
      </c>
      <c r="DN10" s="17">
        <f t="shared" si="321"/>
        <v>1200</v>
      </c>
      <c r="DO10" s="17">
        <f t="shared" si="321"/>
        <v>1200</v>
      </c>
      <c r="DP10" s="17">
        <f t="shared" si="321"/>
        <v>1200</v>
      </c>
      <c r="DQ10" s="17">
        <f t="shared" si="321"/>
        <v>1200</v>
      </c>
      <c r="DR10" s="319">
        <f t="shared" si="322"/>
        <v>14400</v>
      </c>
      <c r="DS10" s="17">
        <f t="shared" si="323"/>
        <v>1200</v>
      </c>
      <c r="DT10" s="17">
        <f t="shared" si="323"/>
        <v>1200</v>
      </c>
      <c r="DU10" s="17">
        <f t="shared" si="323"/>
        <v>1200</v>
      </c>
      <c r="DV10" s="17">
        <f t="shared" si="323"/>
        <v>1200</v>
      </c>
      <c r="DW10" s="17">
        <f t="shared" si="323"/>
        <v>1200</v>
      </c>
      <c r="DX10" s="17">
        <f t="shared" si="323"/>
        <v>1200</v>
      </c>
      <c r="DY10" s="17">
        <f t="shared" si="323"/>
        <v>1200</v>
      </c>
      <c r="DZ10" s="17">
        <f t="shared" si="323"/>
        <v>1200</v>
      </c>
      <c r="EA10" s="17">
        <f t="shared" si="323"/>
        <v>1200</v>
      </c>
      <c r="EB10" s="17">
        <f t="shared" si="323"/>
        <v>1200</v>
      </c>
      <c r="EC10" s="17">
        <f t="shared" si="323"/>
        <v>1200</v>
      </c>
      <c r="ED10" s="17">
        <f t="shared" si="323"/>
        <v>1200</v>
      </c>
      <c r="EE10" s="391">
        <f t="shared" si="324"/>
        <v>14400</v>
      </c>
    </row>
    <row r="11" spans="1:149" x14ac:dyDescent="0.2">
      <c r="A11" s="12" t="s">
        <v>32</v>
      </c>
      <c r="B11" s="17">
        <v>0</v>
      </c>
      <c r="D11" s="9" t="s">
        <v>20</v>
      </c>
      <c r="E11" s="17">
        <v>630</v>
      </c>
      <c r="F11" s="17">
        <f t="shared" si="305"/>
        <v>630</v>
      </c>
      <c r="G11" s="17">
        <f t="shared" si="305"/>
        <v>630</v>
      </c>
      <c r="H11" s="17">
        <f t="shared" si="305"/>
        <v>630</v>
      </c>
      <c r="I11" s="17">
        <f t="shared" si="305"/>
        <v>630</v>
      </c>
      <c r="J11" s="17">
        <f t="shared" si="305"/>
        <v>630</v>
      </c>
      <c r="K11" s="17">
        <f t="shared" si="305"/>
        <v>630</v>
      </c>
      <c r="L11" s="17">
        <f t="shared" si="305"/>
        <v>630</v>
      </c>
      <c r="M11" s="17">
        <f t="shared" si="305"/>
        <v>630</v>
      </c>
      <c r="N11" s="17">
        <f t="shared" si="305"/>
        <v>630</v>
      </c>
      <c r="O11" s="17">
        <f t="shared" si="305"/>
        <v>630</v>
      </c>
      <c r="P11" s="17">
        <f t="shared" si="305"/>
        <v>630</v>
      </c>
      <c r="Q11" s="17">
        <f t="shared" si="305"/>
        <v>630</v>
      </c>
      <c r="R11" s="319">
        <f t="shared" si="306"/>
        <v>7560</v>
      </c>
      <c r="S11" s="17">
        <f t="shared" si="307"/>
        <v>630</v>
      </c>
      <c r="T11" s="17">
        <f t="shared" si="307"/>
        <v>630</v>
      </c>
      <c r="U11" s="17">
        <f t="shared" si="307"/>
        <v>630</v>
      </c>
      <c r="V11" s="17">
        <f t="shared" si="307"/>
        <v>630</v>
      </c>
      <c r="W11" s="17">
        <f t="shared" si="307"/>
        <v>630</v>
      </c>
      <c r="X11" s="17">
        <f t="shared" si="307"/>
        <v>630</v>
      </c>
      <c r="Y11" s="17">
        <f t="shared" si="307"/>
        <v>630</v>
      </c>
      <c r="Z11" s="17">
        <f t="shared" si="307"/>
        <v>630</v>
      </c>
      <c r="AA11" s="17">
        <f t="shared" si="307"/>
        <v>630</v>
      </c>
      <c r="AB11" s="17">
        <f t="shared" si="307"/>
        <v>630</v>
      </c>
      <c r="AC11" s="17">
        <f t="shared" si="307"/>
        <v>630</v>
      </c>
      <c r="AD11" s="17">
        <f t="shared" si="307"/>
        <v>630</v>
      </c>
      <c r="AE11" s="319">
        <f t="shared" si="308"/>
        <v>7560</v>
      </c>
      <c r="AF11" s="17">
        <f t="shared" si="309"/>
        <v>630</v>
      </c>
      <c r="AG11" s="17">
        <f t="shared" si="309"/>
        <v>630</v>
      </c>
      <c r="AH11" s="17">
        <f t="shared" si="309"/>
        <v>630</v>
      </c>
      <c r="AI11" s="17">
        <f t="shared" si="309"/>
        <v>630</v>
      </c>
      <c r="AJ11" s="17">
        <f t="shared" si="309"/>
        <v>630</v>
      </c>
      <c r="AK11" s="17">
        <f t="shared" si="309"/>
        <v>630</v>
      </c>
      <c r="AL11" s="17">
        <f t="shared" si="309"/>
        <v>630</v>
      </c>
      <c r="AM11" s="17">
        <f t="shared" si="309"/>
        <v>630</v>
      </c>
      <c r="AN11" s="17">
        <f t="shared" si="309"/>
        <v>630</v>
      </c>
      <c r="AO11" s="17">
        <f t="shared" si="309"/>
        <v>630</v>
      </c>
      <c r="AP11" s="17">
        <f t="shared" si="309"/>
        <v>630</v>
      </c>
      <c r="AQ11" s="17">
        <f t="shared" si="309"/>
        <v>630</v>
      </c>
      <c r="AR11" s="319">
        <f t="shared" si="310"/>
        <v>7560</v>
      </c>
      <c r="AS11" s="17">
        <f t="shared" si="311"/>
        <v>630</v>
      </c>
      <c r="AT11" s="17">
        <f t="shared" si="311"/>
        <v>630</v>
      </c>
      <c r="AU11" s="17">
        <f t="shared" si="311"/>
        <v>630</v>
      </c>
      <c r="AV11" s="17">
        <f t="shared" si="311"/>
        <v>630</v>
      </c>
      <c r="AW11" s="17">
        <f t="shared" si="311"/>
        <v>630</v>
      </c>
      <c r="AX11" s="17">
        <f t="shared" si="311"/>
        <v>630</v>
      </c>
      <c r="AY11" s="17">
        <f t="shared" si="311"/>
        <v>630</v>
      </c>
      <c r="AZ11" s="17">
        <f t="shared" si="311"/>
        <v>630</v>
      </c>
      <c r="BA11" s="17">
        <f t="shared" si="311"/>
        <v>630</v>
      </c>
      <c r="BB11" s="17">
        <f t="shared" si="311"/>
        <v>630</v>
      </c>
      <c r="BC11" s="17">
        <f t="shared" si="311"/>
        <v>630</v>
      </c>
      <c r="BD11" s="17">
        <f t="shared" si="311"/>
        <v>630</v>
      </c>
      <c r="BE11" s="319">
        <f t="shared" si="312"/>
        <v>7560</v>
      </c>
      <c r="BF11" s="17">
        <f t="shared" si="313"/>
        <v>630</v>
      </c>
      <c r="BG11" s="17">
        <f t="shared" si="313"/>
        <v>630</v>
      </c>
      <c r="BH11" s="17">
        <f t="shared" si="313"/>
        <v>630</v>
      </c>
      <c r="BI11" s="17">
        <f t="shared" si="313"/>
        <v>630</v>
      </c>
      <c r="BJ11" s="17">
        <f t="shared" si="313"/>
        <v>630</v>
      </c>
      <c r="BK11" s="17">
        <f t="shared" si="313"/>
        <v>630</v>
      </c>
      <c r="BL11" s="17">
        <f t="shared" si="313"/>
        <v>630</v>
      </c>
      <c r="BM11" s="17">
        <f t="shared" si="313"/>
        <v>630</v>
      </c>
      <c r="BN11" s="17">
        <f t="shared" si="313"/>
        <v>630</v>
      </c>
      <c r="BO11" s="17">
        <f t="shared" si="313"/>
        <v>630</v>
      </c>
      <c r="BP11" s="17">
        <f t="shared" si="313"/>
        <v>630</v>
      </c>
      <c r="BQ11" s="17">
        <f t="shared" si="313"/>
        <v>630</v>
      </c>
      <c r="BR11" s="319">
        <f t="shared" si="314"/>
        <v>7560</v>
      </c>
      <c r="BS11" s="17">
        <f t="shared" si="315"/>
        <v>630</v>
      </c>
      <c r="BT11" s="17">
        <f t="shared" si="315"/>
        <v>630</v>
      </c>
      <c r="BU11" s="17">
        <f t="shared" si="315"/>
        <v>630</v>
      </c>
      <c r="BV11" s="17">
        <f t="shared" si="315"/>
        <v>630</v>
      </c>
      <c r="BW11" s="17">
        <f t="shared" si="315"/>
        <v>630</v>
      </c>
      <c r="BX11" s="17">
        <f t="shared" si="315"/>
        <v>630</v>
      </c>
      <c r="BY11" s="17">
        <f t="shared" si="315"/>
        <v>630</v>
      </c>
      <c r="BZ11" s="17">
        <f t="shared" si="315"/>
        <v>630</v>
      </c>
      <c r="CA11" s="17">
        <f t="shared" si="315"/>
        <v>630</v>
      </c>
      <c r="CB11" s="17">
        <f t="shared" si="315"/>
        <v>630</v>
      </c>
      <c r="CC11" s="17">
        <f t="shared" si="315"/>
        <v>630</v>
      </c>
      <c r="CD11" s="17">
        <f t="shared" si="315"/>
        <v>630</v>
      </c>
      <c r="CE11" s="319">
        <f t="shared" si="316"/>
        <v>7560</v>
      </c>
      <c r="CF11" s="17">
        <f t="shared" si="317"/>
        <v>630</v>
      </c>
      <c r="CG11" s="17">
        <f t="shared" si="317"/>
        <v>630</v>
      </c>
      <c r="CH11" s="17">
        <f t="shared" si="317"/>
        <v>630</v>
      </c>
      <c r="CI11" s="17">
        <f t="shared" si="317"/>
        <v>630</v>
      </c>
      <c r="CJ11" s="17">
        <f t="shared" si="317"/>
        <v>630</v>
      </c>
      <c r="CK11" s="17">
        <f t="shared" si="317"/>
        <v>630</v>
      </c>
      <c r="CL11" s="17">
        <f t="shared" si="317"/>
        <v>630</v>
      </c>
      <c r="CM11" s="17">
        <f t="shared" si="317"/>
        <v>630</v>
      </c>
      <c r="CN11" s="17">
        <f t="shared" si="317"/>
        <v>630</v>
      </c>
      <c r="CO11" s="17">
        <f t="shared" si="317"/>
        <v>630</v>
      </c>
      <c r="CP11" s="17">
        <f t="shared" si="317"/>
        <v>630</v>
      </c>
      <c r="CQ11" s="17">
        <f t="shared" si="317"/>
        <v>630</v>
      </c>
      <c r="CR11" s="319">
        <f t="shared" si="318"/>
        <v>7560</v>
      </c>
      <c r="CS11" s="17">
        <f t="shared" si="319"/>
        <v>630</v>
      </c>
      <c r="CT11" s="17">
        <f t="shared" si="319"/>
        <v>630</v>
      </c>
      <c r="CU11" s="17">
        <f t="shared" si="319"/>
        <v>630</v>
      </c>
      <c r="CV11" s="17">
        <f t="shared" si="319"/>
        <v>630</v>
      </c>
      <c r="CW11" s="17">
        <f t="shared" si="319"/>
        <v>630</v>
      </c>
      <c r="CX11" s="17">
        <f t="shared" si="319"/>
        <v>630</v>
      </c>
      <c r="CY11" s="17">
        <f t="shared" si="319"/>
        <v>630</v>
      </c>
      <c r="CZ11" s="17">
        <f t="shared" si="319"/>
        <v>630</v>
      </c>
      <c r="DA11" s="17">
        <f t="shared" si="319"/>
        <v>630</v>
      </c>
      <c r="DB11" s="17">
        <f t="shared" si="319"/>
        <v>630</v>
      </c>
      <c r="DC11" s="17">
        <f t="shared" si="319"/>
        <v>630</v>
      </c>
      <c r="DD11" s="17">
        <f t="shared" si="319"/>
        <v>630</v>
      </c>
      <c r="DE11" s="319">
        <f t="shared" si="320"/>
        <v>7560</v>
      </c>
      <c r="DF11" s="17">
        <f t="shared" si="321"/>
        <v>630</v>
      </c>
      <c r="DG11" s="17">
        <f t="shared" si="321"/>
        <v>630</v>
      </c>
      <c r="DH11" s="17">
        <f t="shared" si="321"/>
        <v>630</v>
      </c>
      <c r="DI11" s="17">
        <f t="shared" si="321"/>
        <v>630</v>
      </c>
      <c r="DJ11" s="17">
        <f t="shared" si="321"/>
        <v>630</v>
      </c>
      <c r="DK11" s="17">
        <f t="shared" si="321"/>
        <v>630</v>
      </c>
      <c r="DL11" s="17">
        <f t="shared" si="321"/>
        <v>630</v>
      </c>
      <c r="DM11" s="17">
        <f t="shared" si="321"/>
        <v>630</v>
      </c>
      <c r="DN11" s="17">
        <f t="shared" si="321"/>
        <v>630</v>
      </c>
      <c r="DO11" s="17">
        <f t="shared" si="321"/>
        <v>630</v>
      </c>
      <c r="DP11" s="17">
        <f t="shared" si="321"/>
        <v>630</v>
      </c>
      <c r="DQ11" s="17">
        <f t="shared" si="321"/>
        <v>630</v>
      </c>
      <c r="DR11" s="319">
        <f t="shared" si="322"/>
        <v>7560</v>
      </c>
      <c r="DS11" s="17">
        <f t="shared" si="323"/>
        <v>630</v>
      </c>
      <c r="DT11" s="17">
        <f t="shared" si="323"/>
        <v>630</v>
      </c>
      <c r="DU11" s="17">
        <f t="shared" si="323"/>
        <v>630</v>
      </c>
      <c r="DV11" s="17">
        <f t="shared" si="323"/>
        <v>630</v>
      </c>
      <c r="DW11" s="17">
        <f t="shared" si="323"/>
        <v>630</v>
      </c>
      <c r="DX11" s="17">
        <f t="shared" si="323"/>
        <v>630</v>
      </c>
      <c r="DY11" s="17">
        <f t="shared" si="323"/>
        <v>630</v>
      </c>
      <c r="DZ11" s="17">
        <f t="shared" si="323"/>
        <v>630</v>
      </c>
      <c r="EA11" s="17">
        <f t="shared" si="323"/>
        <v>630</v>
      </c>
      <c r="EB11" s="17">
        <f t="shared" si="323"/>
        <v>630</v>
      </c>
      <c r="EC11" s="17">
        <f t="shared" si="323"/>
        <v>630</v>
      </c>
      <c r="ED11" s="17">
        <f t="shared" si="323"/>
        <v>630</v>
      </c>
      <c r="EE11" s="391">
        <f t="shared" si="324"/>
        <v>7560</v>
      </c>
    </row>
    <row r="12" spans="1:149" x14ac:dyDescent="0.2">
      <c r="A12" s="12" t="s">
        <v>11</v>
      </c>
      <c r="B12" s="17">
        <v>760000</v>
      </c>
      <c r="D12" s="9" t="s">
        <v>84</v>
      </c>
      <c r="E12" s="17">
        <v>50</v>
      </c>
      <c r="F12" s="17">
        <f t="shared" si="305"/>
        <v>50</v>
      </c>
      <c r="G12" s="17">
        <f t="shared" si="305"/>
        <v>50</v>
      </c>
      <c r="H12" s="17">
        <f t="shared" si="305"/>
        <v>50</v>
      </c>
      <c r="I12" s="17">
        <f t="shared" si="305"/>
        <v>50</v>
      </c>
      <c r="J12" s="17">
        <f t="shared" si="305"/>
        <v>50</v>
      </c>
      <c r="K12" s="17">
        <f t="shared" si="305"/>
        <v>50</v>
      </c>
      <c r="L12" s="17">
        <f t="shared" si="305"/>
        <v>50</v>
      </c>
      <c r="M12" s="17">
        <f t="shared" si="305"/>
        <v>50</v>
      </c>
      <c r="N12" s="17">
        <f t="shared" si="305"/>
        <v>50</v>
      </c>
      <c r="O12" s="17">
        <f t="shared" si="305"/>
        <v>50</v>
      </c>
      <c r="P12" s="17">
        <f t="shared" si="305"/>
        <v>50</v>
      </c>
      <c r="Q12" s="17">
        <f t="shared" si="305"/>
        <v>50</v>
      </c>
      <c r="R12" s="319">
        <f t="shared" si="306"/>
        <v>600</v>
      </c>
      <c r="S12" s="17">
        <v>70</v>
      </c>
      <c r="T12" s="17">
        <v>70</v>
      </c>
      <c r="U12" s="17">
        <v>70</v>
      </c>
      <c r="V12" s="17">
        <v>70</v>
      </c>
      <c r="W12" s="17">
        <v>70</v>
      </c>
      <c r="X12" s="17">
        <v>70</v>
      </c>
      <c r="Y12" s="17">
        <v>70</v>
      </c>
      <c r="Z12" s="17">
        <v>70</v>
      </c>
      <c r="AA12" s="17">
        <v>70</v>
      </c>
      <c r="AB12" s="17">
        <v>70</v>
      </c>
      <c r="AC12" s="17">
        <v>70</v>
      </c>
      <c r="AD12" s="17">
        <v>70</v>
      </c>
      <c r="AE12" s="319">
        <f t="shared" si="308"/>
        <v>840</v>
      </c>
      <c r="AF12" s="17">
        <f t="shared" si="309"/>
        <v>50</v>
      </c>
      <c r="AG12" s="17">
        <f t="shared" si="309"/>
        <v>50</v>
      </c>
      <c r="AH12" s="17">
        <f t="shared" si="309"/>
        <v>50</v>
      </c>
      <c r="AI12" s="17">
        <f t="shared" si="309"/>
        <v>50</v>
      </c>
      <c r="AJ12" s="17">
        <f t="shared" si="309"/>
        <v>50</v>
      </c>
      <c r="AK12" s="17">
        <f t="shared" si="309"/>
        <v>50</v>
      </c>
      <c r="AL12" s="17">
        <f t="shared" si="309"/>
        <v>50</v>
      </c>
      <c r="AM12" s="17">
        <f t="shared" si="309"/>
        <v>50</v>
      </c>
      <c r="AN12" s="17">
        <f t="shared" si="309"/>
        <v>50</v>
      </c>
      <c r="AO12" s="17">
        <f t="shared" si="309"/>
        <v>50</v>
      </c>
      <c r="AP12" s="17">
        <f t="shared" si="309"/>
        <v>50</v>
      </c>
      <c r="AQ12" s="17">
        <f t="shared" si="309"/>
        <v>50</v>
      </c>
      <c r="AR12" s="319">
        <f t="shared" si="310"/>
        <v>600</v>
      </c>
      <c r="AS12" s="17">
        <f t="shared" si="311"/>
        <v>50</v>
      </c>
      <c r="AT12" s="17">
        <f t="shared" si="311"/>
        <v>50</v>
      </c>
      <c r="AU12" s="17">
        <f t="shared" si="311"/>
        <v>50</v>
      </c>
      <c r="AV12" s="17">
        <f t="shared" si="311"/>
        <v>50</v>
      </c>
      <c r="AW12" s="17">
        <f t="shared" si="311"/>
        <v>50</v>
      </c>
      <c r="AX12" s="17">
        <f t="shared" si="311"/>
        <v>50</v>
      </c>
      <c r="AY12" s="17">
        <f t="shared" si="311"/>
        <v>50</v>
      </c>
      <c r="AZ12" s="17">
        <f t="shared" si="311"/>
        <v>50</v>
      </c>
      <c r="BA12" s="17">
        <f t="shared" si="311"/>
        <v>50</v>
      </c>
      <c r="BB12" s="17">
        <f t="shared" si="311"/>
        <v>50</v>
      </c>
      <c r="BC12" s="17">
        <f t="shared" si="311"/>
        <v>50</v>
      </c>
      <c r="BD12" s="17">
        <f t="shared" si="311"/>
        <v>50</v>
      </c>
      <c r="BE12" s="319">
        <f t="shared" si="312"/>
        <v>600</v>
      </c>
      <c r="BF12" s="17">
        <f t="shared" si="313"/>
        <v>50</v>
      </c>
      <c r="BG12" s="17">
        <f t="shared" si="313"/>
        <v>50</v>
      </c>
      <c r="BH12" s="17">
        <f t="shared" si="313"/>
        <v>50</v>
      </c>
      <c r="BI12" s="17">
        <f t="shared" si="313"/>
        <v>50</v>
      </c>
      <c r="BJ12" s="17">
        <f t="shared" si="313"/>
        <v>50</v>
      </c>
      <c r="BK12" s="17">
        <f t="shared" si="313"/>
        <v>50</v>
      </c>
      <c r="BL12" s="17">
        <f t="shared" si="313"/>
        <v>50</v>
      </c>
      <c r="BM12" s="17">
        <f t="shared" si="313"/>
        <v>50</v>
      </c>
      <c r="BN12" s="17">
        <f t="shared" si="313"/>
        <v>50</v>
      </c>
      <c r="BO12" s="17">
        <f t="shared" si="313"/>
        <v>50</v>
      </c>
      <c r="BP12" s="17">
        <f t="shared" si="313"/>
        <v>50</v>
      </c>
      <c r="BQ12" s="17">
        <f t="shared" si="313"/>
        <v>50</v>
      </c>
      <c r="BR12" s="319">
        <f t="shared" si="314"/>
        <v>600</v>
      </c>
      <c r="BS12" s="17">
        <f t="shared" si="315"/>
        <v>50</v>
      </c>
      <c r="BT12" s="17">
        <f t="shared" si="315"/>
        <v>50</v>
      </c>
      <c r="BU12" s="17">
        <f t="shared" si="315"/>
        <v>50</v>
      </c>
      <c r="BV12" s="17">
        <f t="shared" si="315"/>
        <v>50</v>
      </c>
      <c r="BW12" s="17">
        <f t="shared" si="315"/>
        <v>50</v>
      </c>
      <c r="BX12" s="17">
        <f t="shared" si="315"/>
        <v>50</v>
      </c>
      <c r="BY12" s="17">
        <f t="shared" si="315"/>
        <v>50</v>
      </c>
      <c r="BZ12" s="17">
        <f t="shared" si="315"/>
        <v>50</v>
      </c>
      <c r="CA12" s="17">
        <f t="shared" si="315"/>
        <v>50</v>
      </c>
      <c r="CB12" s="17">
        <f t="shared" si="315"/>
        <v>50</v>
      </c>
      <c r="CC12" s="17">
        <f t="shared" si="315"/>
        <v>50</v>
      </c>
      <c r="CD12" s="17">
        <f t="shared" si="315"/>
        <v>50</v>
      </c>
      <c r="CE12" s="319">
        <f t="shared" si="316"/>
        <v>600</v>
      </c>
      <c r="CF12" s="17">
        <f t="shared" si="317"/>
        <v>50</v>
      </c>
      <c r="CG12" s="17">
        <f t="shared" si="317"/>
        <v>50</v>
      </c>
      <c r="CH12" s="17">
        <f t="shared" si="317"/>
        <v>50</v>
      </c>
      <c r="CI12" s="17">
        <f t="shared" si="317"/>
        <v>50</v>
      </c>
      <c r="CJ12" s="17">
        <f t="shared" si="317"/>
        <v>50</v>
      </c>
      <c r="CK12" s="17">
        <f t="shared" si="317"/>
        <v>50</v>
      </c>
      <c r="CL12" s="17">
        <f t="shared" si="317"/>
        <v>50</v>
      </c>
      <c r="CM12" s="17">
        <f t="shared" si="317"/>
        <v>50</v>
      </c>
      <c r="CN12" s="17">
        <f t="shared" si="317"/>
        <v>50</v>
      </c>
      <c r="CO12" s="17">
        <f t="shared" si="317"/>
        <v>50</v>
      </c>
      <c r="CP12" s="17">
        <f t="shared" si="317"/>
        <v>50</v>
      </c>
      <c r="CQ12" s="17">
        <f t="shared" si="317"/>
        <v>50</v>
      </c>
      <c r="CR12" s="319">
        <f t="shared" si="318"/>
        <v>600</v>
      </c>
      <c r="CS12" s="17">
        <f t="shared" si="319"/>
        <v>50</v>
      </c>
      <c r="CT12" s="17">
        <f t="shared" si="319"/>
        <v>50</v>
      </c>
      <c r="CU12" s="17">
        <f t="shared" si="319"/>
        <v>50</v>
      </c>
      <c r="CV12" s="17">
        <f t="shared" si="319"/>
        <v>50</v>
      </c>
      <c r="CW12" s="17">
        <f t="shared" si="319"/>
        <v>50</v>
      </c>
      <c r="CX12" s="17">
        <f t="shared" si="319"/>
        <v>50</v>
      </c>
      <c r="CY12" s="17">
        <f t="shared" si="319"/>
        <v>50</v>
      </c>
      <c r="CZ12" s="17">
        <f t="shared" si="319"/>
        <v>50</v>
      </c>
      <c r="DA12" s="17">
        <f t="shared" si="319"/>
        <v>50</v>
      </c>
      <c r="DB12" s="17">
        <f t="shared" si="319"/>
        <v>50</v>
      </c>
      <c r="DC12" s="17">
        <f t="shared" si="319"/>
        <v>50</v>
      </c>
      <c r="DD12" s="17">
        <f t="shared" si="319"/>
        <v>50</v>
      </c>
      <c r="DE12" s="319">
        <f t="shared" si="320"/>
        <v>600</v>
      </c>
      <c r="DF12" s="17">
        <f t="shared" si="321"/>
        <v>50</v>
      </c>
      <c r="DG12" s="17">
        <f t="shared" si="321"/>
        <v>50</v>
      </c>
      <c r="DH12" s="17">
        <f t="shared" si="321"/>
        <v>50</v>
      </c>
      <c r="DI12" s="17">
        <f t="shared" si="321"/>
        <v>50</v>
      </c>
      <c r="DJ12" s="17">
        <f t="shared" si="321"/>
        <v>50</v>
      </c>
      <c r="DK12" s="17">
        <f t="shared" si="321"/>
        <v>50</v>
      </c>
      <c r="DL12" s="17">
        <f t="shared" si="321"/>
        <v>50</v>
      </c>
      <c r="DM12" s="17">
        <f t="shared" si="321"/>
        <v>50</v>
      </c>
      <c r="DN12" s="17">
        <f t="shared" si="321"/>
        <v>50</v>
      </c>
      <c r="DO12" s="17">
        <f t="shared" si="321"/>
        <v>50</v>
      </c>
      <c r="DP12" s="17">
        <f t="shared" si="321"/>
        <v>50</v>
      </c>
      <c r="DQ12" s="17">
        <f t="shared" si="321"/>
        <v>50</v>
      </c>
      <c r="DR12" s="319">
        <f t="shared" si="322"/>
        <v>600</v>
      </c>
      <c r="DS12" s="17">
        <f t="shared" si="323"/>
        <v>50</v>
      </c>
      <c r="DT12" s="17">
        <f t="shared" si="323"/>
        <v>50</v>
      </c>
      <c r="DU12" s="17">
        <f t="shared" si="323"/>
        <v>50</v>
      </c>
      <c r="DV12" s="17">
        <f t="shared" si="323"/>
        <v>50</v>
      </c>
      <c r="DW12" s="17">
        <f t="shared" si="323"/>
        <v>50</v>
      </c>
      <c r="DX12" s="17">
        <f t="shared" si="323"/>
        <v>50</v>
      </c>
      <c r="DY12" s="17">
        <f t="shared" si="323"/>
        <v>50</v>
      </c>
      <c r="DZ12" s="17">
        <f t="shared" si="323"/>
        <v>50</v>
      </c>
      <c r="EA12" s="17">
        <f t="shared" si="323"/>
        <v>50</v>
      </c>
      <c r="EB12" s="17">
        <f t="shared" si="323"/>
        <v>50</v>
      </c>
      <c r="EC12" s="17">
        <f t="shared" si="323"/>
        <v>50</v>
      </c>
      <c r="ED12" s="17">
        <f t="shared" si="323"/>
        <v>50</v>
      </c>
      <c r="EE12" s="391">
        <f t="shared" si="324"/>
        <v>600</v>
      </c>
    </row>
    <row r="13" spans="1:149" x14ac:dyDescent="0.2">
      <c r="A13" s="1"/>
      <c r="D13" s="9" t="s">
        <v>21</v>
      </c>
      <c r="E13" s="17">
        <v>1580</v>
      </c>
      <c r="F13" s="17">
        <f t="shared" si="305"/>
        <v>1580</v>
      </c>
      <c r="G13" s="17">
        <f t="shared" si="305"/>
        <v>1580</v>
      </c>
      <c r="H13" s="17">
        <f t="shared" si="305"/>
        <v>1580</v>
      </c>
      <c r="I13" s="17">
        <f t="shared" si="305"/>
        <v>1580</v>
      </c>
      <c r="J13" s="17">
        <f t="shared" si="305"/>
        <v>1580</v>
      </c>
      <c r="K13" s="17">
        <f t="shared" si="305"/>
        <v>1580</v>
      </c>
      <c r="L13" s="17">
        <f t="shared" si="305"/>
        <v>1580</v>
      </c>
      <c r="M13" s="17">
        <f t="shared" si="305"/>
        <v>1580</v>
      </c>
      <c r="N13" s="17">
        <f t="shared" si="305"/>
        <v>1580</v>
      </c>
      <c r="O13" s="17">
        <f t="shared" si="305"/>
        <v>1580</v>
      </c>
      <c r="P13" s="17">
        <f t="shared" si="305"/>
        <v>1580</v>
      </c>
      <c r="Q13" s="17">
        <f t="shared" si="305"/>
        <v>1580</v>
      </c>
      <c r="R13" s="319">
        <f t="shared" si="306"/>
        <v>18960</v>
      </c>
      <c r="S13" s="23">
        <v>1620</v>
      </c>
      <c r="T13" s="23">
        <v>1680</v>
      </c>
      <c r="U13" s="17">
        <f t="shared" ref="S13:U33" si="325">IF(U$2&gt;=$B$18,$E13,0)</f>
        <v>1580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319">
        <f t="shared" si="308"/>
        <v>4880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319">
        <f t="shared" si="310"/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319">
        <f t="shared" si="312"/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319">
        <f t="shared" si="314"/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319">
        <f t="shared" si="316"/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319">
        <f t="shared" si="318"/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319">
        <f t="shared" si="320"/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319">
        <f t="shared" si="322"/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391">
        <f t="shared" si="324"/>
        <v>0</v>
      </c>
    </row>
    <row r="14" spans="1:149" x14ac:dyDescent="0.2">
      <c r="A14" s="1"/>
      <c r="D14" s="9" t="s">
        <v>85</v>
      </c>
      <c r="E14" s="17">
        <v>0</v>
      </c>
      <c r="F14" s="17">
        <f t="shared" si="305"/>
        <v>0</v>
      </c>
      <c r="G14" s="17">
        <f t="shared" si="305"/>
        <v>0</v>
      </c>
      <c r="H14" s="17">
        <f t="shared" si="305"/>
        <v>0</v>
      </c>
      <c r="I14" s="17">
        <f t="shared" si="305"/>
        <v>0</v>
      </c>
      <c r="J14" s="17">
        <f t="shared" si="305"/>
        <v>0</v>
      </c>
      <c r="K14" s="17">
        <f t="shared" si="305"/>
        <v>0</v>
      </c>
      <c r="L14" s="17">
        <f t="shared" si="305"/>
        <v>0</v>
      </c>
      <c r="M14" s="17">
        <f t="shared" si="305"/>
        <v>0</v>
      </c>
      <c r="N14" s="17">
        <f t="shared" si="305"/>
        <v>0</v>
      </c>
      <c r="O14" s="17">
        <f t="shared" si="305"/>
        <v>0</v>
      </c>
      <c r="P14" s="17">
        <f t="shared" si="305"/>
        <v>0</v>
      </c>
      <c r="Q14" s="17">
        <f t="shared" si="305"/>
        <v>0</v>
      </c>
      <c r="R14" s="319">
        <f t="shared" si="306"/>
        <v>0</v>
      </c>
      <c r="S14" s="17">
        <f t="shared" si="325"/>
        <v>0</v>
      </c>
      <c r="T14" s="17">
        <f t="shared" si="325"/>
        <v>0</v>
      </c>
      <c r="U14" s="17">
        <f t="shared" si="325"/>
        <v>0</v>
      </c>
      <c r="V14" s="17">
        <f t="shared" ref="V14:AD23" si="326">IF(V$2&gt;=$B$18,$E14,0)</f>
        <v>0</v>
      </c>
      <c r="W14" s="17">
        <f t="shared" si="326"/>
        <v>0</v>
      </c>
      <c r="X14" s="17">
        <f t="shared" si="326"/>
        <v>0</v>
      </c>
      <c r="Y14" s="17">
        <f t="shared" si="326"/>
        <v>0</v>
      </c>
      <c r="Z14" s="17">
        <f t="shared" si="326"/>
        <v>0</v>
      </c>
      <c r="AA14" s="17">
        <f t="shared" si="326"/>
        <v>0</v>
      </c>
      <c r="AB14" s="17">
        <f t="shared" si="326"/>
        <v>0</v>
      </c>
      <c r="AC14" s="17">
        <f t="shared" si="326"/>
        <v>0</v>
      </c>
      <c r="AD14" s="17">
        <f t="shared" si="326"/>
        <v>0</v>
      </c>
      <c r="AE14" s="319">
        <f t="shared" si="308"/>
        <v>0</v>
      </c>
      <c r="AF14" s="17">
        <f t="shared" ref="AF14:AQ23" si="327">IF(AF$2&gt;=$B$18,$E14,0)</f>
        <v>0</v>
      </c>
      <c r="AG14" s="17">
        <f t="shared" si="327"/>
        <v>0</v>
      </c>
      <c r="AH14" s="17">
        <f t="shared" si="327"/>
        <v>0</v>
      </c>
      <c r="AI14" s="17">
        <f t="shared" si="327"/>
        <v>0</v>
      </c>
      <c r="AJ14" s="17">
        <f t="shared" si="327"/>
        <v>0</v>
      </c>
      <c r="AK14" s="17">
        <f t="shared" si="327"/>
        <v>0</v>
      </c>
      <c r="AL14" s="17">
        <f t="shared" si="327"/>
        <v>0</v>
      </c>
      <c r="AM14" s="17">
        <f t="shared" si="327"/>
        <v>0</v>
      </c>
      <c r="AN14" s="17">
        <f t="shared" si="327"/>
        <v>0</v>
      </c>
      <c r="AO14" s="17">
        <f t="shared" si="327"/>
        <v>0</v>
      </c>
      <c r="AP14" s="17">
        <f t="shared" si="327"/>
        <v>0</v>
      </c>
      <c r="AQ14" s="17">
        <f t="shared" si="327"/>
        <v>0</v>
      </c>
      <c r="AR14" s="319">
        <f t="shared" si="310"/>
        <v>0</v>
      </c>
      <c r="AS14" s="17">
        <f t="shared" ref="AS14:BD23" si="328">IF(AS$2&gt;=$B$18,$E14,0)</f>
        <v>0</v>
      </c>
      <c r="AT14" s="17">
        <f t="shared" si="328"/>
        <v>0</v>
      </c>
      <c r="AU14" s="17">
        <f t="shared" si="328"/>
        <v>0</v>
      </c>
      <c r="AV14" s="17">
        <f t="shared" si="328"/>
        <v>0</v>
      </c>
      <c r="AW14" s="17">
        <f t="shared" si="328"/>
        <v>0</v>
      </c>
      <c r="AX14" s="17">
        <f t="shared" si="328"/>
        <v>0</v>
      </c>
      <c r="AY14" s="17">
        <f t="shared" si="328"/>
        <v>0</v>
      </c>
      <c r="AZ14" s="17">
        <f t="shared" si="328"/>
        <v>0</v>
      </c>
      <c r="BA14" s="17">
        <f t="shared" si="328"/>
        <v>0</v>
      </c>
      <c r="BB14" s="17">
        <f t="shared" si="328"/>
        <v>0</v>
      </c>
      <c r="BC14" s="17">
        <f t="shared" si="328"/>
        <v>0</v>
      </c>
      <c r="BD14" s="17">
        <f t="shared" si="328"/>
        <v>0</v>
      </c>
      <c r="BE14" s="319">
        <f t="shared" si="312"/>
        <v>0</v>
      </c>
      <c r="BF14" s="17">
        <f t="shared" ref="BF14:BQ23" si="329">IF(BF$2&gt;=$B$18,$E14,0)</f>
        <v>0</v>
      </c>
      <c r="BG14" s="17">
        <f t="shared" si="329"/>
        <v>0</v>
      </c>
      <c r="BH14" s="17">
        <f t="shared" si="329"/>
        <v>0</v>
      </c>
      <c r="BI14" s="17">
        <f t="shared" si="329"/>
        <v>0</v>
      </c>
      <c r="BJ14" s="17">
        <f t="shared" si="329"/>
        <v>0</v>
      </c>
      <c r="BK14" s="17">
        <f t="shared" si="329"/>
        <v>0</v>
      </c>
      <c r="BL14" s="17">
        <f t="shared" si="329"/>
        <v>0</v>
      </c>
      <c r="BM14" s="17">
        <f t="shared" si="329"/>
        <v>0</v>
      </c>
      <c r="BN14" s="17">
        <f t="shared" si="329"/>
        <v>0</v>
      </c>
      <c r="BO14" s="17">
        <f t="shared" si="329"/>
        <v>0</v>
      </c>
      <c r="BP14" s="17">
        <f t="shared" si="329"/>
        <v>0</v>
      </c>
      <c r="BQ14" s="17">
        <f t="shared" si="329"/>
        <v>0</v>
      </c>
      <c r="BR14" s="319">
        <f t="shared" si="314"/>
        <v>0</v>
      </c>
      <c r="BS14" s="17">
        <f t="shared" ref="BS14:CD23" si="330">IF(BS$2&gt;=$B$18,$E14,0)</f>
        <v>0</v>
      </c>
      <c r="BT14" s="17">
        <f t="shared" si="330"/>
        <v>0</v>
      </c>
      <c r="BU14" s="17">
        <f t="shared" si="330"/>
        <v>0</v>
      </c>
      <c r="BV14" s="17">
        <f t="shared" si="330"/>
        <v>0</v>
      </c>
      <c r="BW14" s="17">
        <f t="shared" si="330"/>
        <v>0</v>
      </c>
      <c r="BX14" s="17">
        <f t="shared" si="330"/>
        <v>0</v>
      </c>
      <c r="BY14" s="17">
        <f t="shared" si="330"/>
        <v>0</v>
      </c>
      <c r="BZ14" s="17">
        <f t="shared" si="330"/>
        <v>0</v>
      </c>
      <c r="CA14" s="17">
        <f t="shared" si="330"/>
        <v>0</v>
      </c>
      <c r="CB14" s="17">
        <f t="shared" si="330"/>
        <v>0</v>
      </c>
      <c r="CC14" s="17">
        <f t="shared" si="330"/>
        <v>0</v>
      </c>
      <c r="CD14" s="17">
        <f t="shared" si="330"/>
        <v>0</v>
      </c>
      <c r="CE14" s="319">
        <f t="shared" si="316"/>
        <v>0</v>
      </c>
      <c r="CF14" s="17">
        <f t="shared" ref="CF14:CQ23" si="331">IF(CF$2&gt;=$B$18,$E14,0)</f>
        <v>0</v>
      </c>
      <c r="CG14" s="17">
        <f t="shared" si="331"/>
        <v>0</v>
      </c>
      <c r="CH14" s="17">
        <f t="shared" si="331"/>
        <v>0</v>
      </c>
      <c r="CI14" s="17">
        <f t="shared" si="331"/>
        <v>0</v>
      </c>
      <c r="CJ14" s="17">
        <f t="shared" si="331"/>
        <v>0</v>
      </c>
      <c r="CK14" s="17">
        <f t="shared" si="331"/>
        <v>0</v>
      </c>
      <c r="CL14" s="17">
        <f t="shared" si="331"/>
        <v>0</v>
      </c>
      <c r="CM14" s="17">
        <f t="shared" si="331"/>
        <v>0</v>
      </c>
      <c r="CN14" s="17">
        <f t="shared" si="331"/>
        <v>0</v>
      </c>
      <c r="CO14" s="17">
        <f t="shared" si="331"/>
        <v>0</v>
      </c>
      <c r="CP14" s="17">
        <f t="shared" si="331"/>
        <v>0</v>
      </c>
      <c r="CQ14" s="17">
        <f t="shared" si="331"/>
        <v>0</v>
      </c>
      <c r="CR14" s="319">
        <f t="shared" si="318"/>
        <v>0</v>
      </c>
      <c r="CS14" s="17">
        <f t="shared" ref="CS14:DD23" si="332">IF(CS$2&gt;=$B$18,$E14,0)</f>
        <v>0</v>
      </c>
      <c r="CT14" s="17">
        <f t="shared" si="332"/>
        <v>0</v>
      </c>
      <c r="CU14" s="17">
        <f t="shared" si="332"/>
        <v>0</v>
      </c>
      <c r="CV14" s="17">
        <f t="shared" si="332"/>
        <v>0</v>
      </c>
      <c r="CW14" s="17">
        <f t="shared" si="332"/>
        <v>0</v>
      </c>
      <c r="CX14" s="17">
        <f t="shared" si="332"/>
        <v>0</v>
      </c>
      <c r="CY14" s="17">
        <f t="shared" si="332"/>
        <v>0</v>
      </c>
      <c r="CZ14" s="17">
        <f t="shared" si="332"/>
        <v>0</v>
      </c>
      <c r="DA14" s="17">
        <f t="shared" si="332"/>
        <v>0</v>
      </c>
      <c r="DB14" s="17">
        <f t="shared" si="332"/>
        <v>0</v>
      </c>
      <c r="DC14" s="17">
        <f t="shared" si="332"/>
        <v>0</v>
      </c>
      <c r="DD14" s="17">
        <f t="shared" si="332"/>
        <v>0</v>
      </c>
      <c r="DE14" s="319">
        <f t="shared" si="320"/>
        <v>0</v>
      </c>
      <c r="DF14" s="17">
        <f t="shared" ref="DF14:DQ23" si="333">IF(DF$2&gt;=$B$18,$E14,0)</f>
        <v>0</v>
      </c>
      <c r="DG14" s="17">
        <f t="shared" si="333"/>
        <v>0</v>
      </c>
      <c r="DH14" s="17">
        <f t="shared" si="333"/>
        <v>0</v>
      </c>
      <c r="DI14" s="17">
        <f t="shared" si="333"/>
        <v>0</v>
      </c>
      <c r="DJ14" s="17">
        <f t="shared" si="333"/>
        <v>0</v>
      </c>
      <c r="DK14" s="17">
        <f t="shared" si="333"/>
        <v>0</v>
      </c>
      <c r="DL14" s="17">
        <f t="shared" si="333"/>
        <v>0</v>
      </c>
      <c r="DM14" s="17">
        <f t="shared" si="333"/>
        <v>0</v>
      </c>
      <c r="DN14" s="17">
        <f t="shared" si="333"/>
        <v>0</v>
      </c>
      <c r="DO14" s="17">
        <f t="shared" si="333"/>
        <v>0</v>
      </c>
      <c r="DP14" s="17">
        <f t="shared" si="333"/>
        <v>0</v>
      </c>
      <c r="DQ14" s="17">
        <f t="shared" si="333"/>
        <v>0</v>
      </c>
      <c r="DR14" s="319">
        <f t="shared" si="322"/>
        <v>0</v>
      </c>
      <c r="DS14" s="17">
        <f t="shared" ref="DS14:ED23" si="334">IF(DS$2&gt;=$B$18,$E14,0)</f>
        <v>0</v>
      </c>
      <c r="DT14" s="17">
        <f t="shared" si="334"/>
        <v>0</v>
      </c>
      <c r="DU14" s="17">
        <f t="shared" si="334"/>
        <v>0</v>
      </c>
      <c r="DV14" s="17">
        <f t="shared" si="334"/>
        <v>0</v>
      </c>
      <c r="DW14" s="17">
        <f t="shared" si="334"/>
        <v>0</v>
      </c>
      <c r="DX14" s="17">
        <f t="shared" si="334"/>
        <v>0</v>
      </c>
      <c r="DY14" s="17">
        <f t="shared" si="334"/>
        <v>0</v>
      </c>
      <c r="DZ14" s="17">
        <f t="shared" si="334"/>
        <v>0</v>
      </c>
      <c r="EA14" s="17">
        <f t="shared" si="334"/>
        <v>0</v>
      </c>
      <c r="EB14" s="17">
        <f t="shared" si="334"/>
        <v>0</v>
      </c>
      <c r="EC14" s="17">
        <f t="shared" si="334"/>
        <v>0</v>
      </c>
      <c r="ED14" s="17">
        <f t="shared" si="334"/>
        <v>0</v>
      </c>
      <c r="EE14" s="391">
        <f t="shared" si="324"/>
        <v>0</v>
      </c>
    </row>
    <row r="15" spans="1:149" x14ac:dyDescent="0.2">
      <c r="A15" s="1" t="s">
        <v>36</v>
      </c>
      <c r="B15" s="17">
        <f>SUM(B9:B13)</f>
        <v>2224500</v>
      </c>
      <c r="D15" s="9" t="s">
        <v>86</v>
      </c>
      <c r="E15" s="17">
        <v>500</v>
      </c>
      <c r="F15" s="17">
        <f t="shared" si="305"/>
        <v>500</v>
      </c>
      <c r="G15" s="17">
        <f t="shared" si="305"/>
        <v>500</v>
      </c>
      <c r="H15" s="17">
        <f t="shared" si="305"/>
        <v>500</v>
      </c>
      <c r="I15" s="17">
        <f t="shared" si="305"/>
        <v>500</v>
      </c>
      <c r="J15" s="17">
        <f t="shared" si="305"/>
        <v>500</v>
      </c>
      <c r="K15" s="17">
        <f t="shared" si="305"/>
        <v>500</v>
      </c>
      <c r="L15" s="17">
        <f t="shared" si="305"/>
        <v>500</v>
      </c>
      <c r="M15" s="17">
        <f t="shared" si="305"/>
        <v>500</v>
      </c>
      <c r="N15" s="17">
        <f t="shared" si="305"/>
        <v>500</v>
      </c>
      <c r="O15" s="17">
        <f t="shared" si="305"/>
        <v>500</v>
      </c>
      <c r="P15" s="17">
        <f t="shared" si="305"/>
        <v>500</v>
      </c>
      <c r="Q15" s="17">
        <f t="shared" si="305"/>
        <v>500</v>
      </c>
      <c r="R15" s="319">
        <f t="shared" si="306"/>
        <v>6000</v>
      </c>
      <c r="S15" s="17">
        <v>485</v>
      </c>
      <c r="T15" s="17">
        <v>485</v>
      </c>
      <c r="U15" s="17">
        <v>485</v>
      </c>
      <c r="V15" s="17">
        <v>485</v>
      </c>
      <c r="W15" s="17">
        <v>485</v>
      </c>
      <c r="X15" s="17">
        <v>485</v>
      </c>
      <c r="Y15" s="17">
        <v>485</v>
      </c>
      <c r="Z15" s="17">
        <v>485</v>
      </c>
      <c r="AA15" s="17">
        <v>485</v>
      </c>
      <c r="AB15" s="17">
        <v>485</v>
      </c>
      <c r="AC15" s="17">
        <v>485</v>
      </c>
      <c r="AD15" s="17">
        <v>485</v>
      </c>
      <c r="AE15" s="319">
        <f t="shared" si="308"/>
        <v>5820</v>
      </c>
      <c r="AF15" s="17">
        <f t="shared" si="327"/>
        <v>500</v>
      </c>
      <c r="AG15" s="17">
        <f t="shared" si="327"/>
        <v>500</v>
      </c>
      <c r="AH15" s="17">
        <f t="shared" si="327"/>
        <v>500</v>
      </c>
      <c r="AI15" s="17">
        <f t="shared" si="327"/>
        <v>500</v>
      </c>
      <c r="AJ15" s="17">
        <f t="shared" si="327"/>
        <v>500</v>
      </c>
      <c r="AK15" s="17">
        <f t="shared" si="327"/>
        <v>500</v>
      </c>
      <c r="AL15" s="17">
        <f t="shared" si="327"/>
        <v>500</v>
      </c>
      <c r="AM15" s="17">
        <f t="shared" si="327"/>
        <v>500</v>
      </c>
      <c r="AN15" s="17">
        <f t="shared" si="327"/>
        <v>500</v>
      </c>
      <c r="AO15" s="17">
        <f t="shared" si="327"/>
        <v>500</v>
      </c>
      <c r="AP15" s="17">
        <f t="shared" si="327"/>
        <v>500</v>
      </c>
      <c r="AQ15" s="17">
        <f t="shared" si="327"/>
        <v>500</v>
      </c>
      <c r="AR15" s="319">
        <f t="shared" si="310"/>
        <v>6000</v>
      </c>
      <c r="AS15" s="17">
        <f t="shared" si="328"/>
        <v>500</v>
      </c>
      <c r="AT15" s="17">
        <f t="shared" si="328"/>
        <v>500</v>
      </c>
      <c r="AU15" s="17">
        <f t="shared" si="328"/>
        <v>500</v>
      </c>
      <c r="AV15" s="17">
        <f t="shared" si="328"/>
        <v>500</v>
      </c>
      <c r="AW15" s="17">
        <f t="shared" si="328"/>
        <v>500</v>
      </c>
      <c r="AX15" s="17">
        <f t="shared" si="328"/>
        <v>500</v>
      </c>
      <c r="AY15" s="17">
        <f t="shared" si="328"/>
        <v>500</v>
      </c>
      <c r="AZ15" s="17">
        <f t="shared" si="328"/>
        <v>500</v>
      </c>
      <c r="BA15" s="17">
        <f t="shared" si="328"/>
        <v>500</v>
      </c>
      <c r="BB15" s="17">
        <f t="shared" si="328"/>
        <v>500</v>
      </c>
      <c r="BC15" s="17">
        <f t="shared" si="328"/>
        <v>500</v>
      </c>
      <c r="BD15" s="17">
        <f t="shared" si="328"/>
        <v>500</v>
      </c>
      <c r="BE15" s="319">
        <f t="shared" si="312"/>
        <v>6000</v>
      </c>
      <c r="BF15" s="17">
        <f t="shared" si="329"/>
        <v>500</v>
      </c>
      <c r="BG15" s="17">
        <f t="shared" si="329"/>
        <v>500</v>
      </c>
      <c r="BH15" s="17">
        <f t="shared" si="329"/>
        <v>500</v>
      </c>
      <c r="BI15" s="17">
        <f t="shared" si="329"/>
        <v>500</v>
      </c>
      <c r="BJ15" s="17">
        <f t="shared" si="329"/>
        <v>500</v>
      </c>
      <c r="BK15" s="17">
        <f t="shared" si="329"/>
        <v>500</v>
      </c>
      <c r="BL15" s="17">
        <f t="shared" si="329"/>
        <v>500</v>
      </c>
      <c r="BM15" s="17">
        <f t="shared" si="329"/>
        <v>500</v>
      </c>
      <c r="BN15" s="17">
        <f t="shared" si="329"/>
        <v>500</v>
      </c>
      <c r="BO15" s="17">
        <f t="shared" si="329"/>
        <v>500</v>
      </c>
      <c r="BP15" s="17">
        <f t="shared" si="329"/>
        <v>500</v>
      </c>
      <c r="BQ15" s="17">
        <f t="shared" si="329"/>
        <v>500</v>
      </c>
      <c r="BR15" s="319">
        <f t="shared" si="314"/>
        <v>6000</v>
      </c>
      <c r="BS15" s="17">
        <f t="shared" si="330"/>
        <v>500</v>
      </c>
      <c r="BT15" s="17">
        <f t="shared" si="330"/>
        <v>500</v>
      </c>
      <c r="BU15" s="17">
        <f t="shared" si="330"/>
        <v>500</v>
      </c>
      <c r="BV15" s="17">
        <f t="shared" si="330"/>
        <v>500</v>
      </c>
      <c r="BW15" s="17">
        <f t="shared" si="330"/>
        <v>500</v>
      </c>
      <c r="BX15" s="17">
        <f t="shared" si="330"/>
        <v>500</v>
      </c>
      <c r="BY15" s="17">
        <f t="shared" si="330"/>
        <v>500</v>
      </c>
      <c r="BZ15" s="17">
        <f t="shared" si="330"/>
        <v>500</v>
      </c>
      <c r="CA15" s="17">
        <f t="shared" si="330"/>
        <v>500</v>
      </c>
      <c r="CB15" s="17">
        <f t="shared" si="330"/>
        <v>500</v>
      </c>
      <c r="CC15" s="17">
        <f t="shared" si="330"/>
        <v>500</v>
      </c>
      <c r="CD15" s="17">
        <f t="shared" si="330"/>
        <v>500</v>
      </c>
      <c r="CE15" s="319">
        <f t="shared" si="316"/>
        <v>6000</v>
      </c>
      <c r="CF15" s="17">
        <f t="shared" si="331"/>
        <v>500</v>
      </c>
      <c r="CG15" s="17">
        <f t="shared" si="331"/>
        <v>500</v>
      </c>
      <c r="CH15" s="17">
        <f t="shared" si="331"/>
        <v>500</v>
      </c>
      <c r="CI15" s="17">
        <f t="shared" si="331"/>
        <v>500</v>
      </c>
      <c r="CJ15" s="17">
        <f t="shared" si="331"/>
        <v>500</v>
      </c>
      <c r="CK15" s="17">
        <f t="shared" si="331"/>
        <v>500</v>
      </c>
      <c r="CL15" s="17">
        <f t="shared" si="331"/>
        <v>500</v>
      </c>
      <c r="CM15" s="17">
        <f t="shared" si="331"/>
        <v>500</v>
      </c>
      <c r="CN15" s="17">
        <f t="shared" si="331"/>
        <v>500</v>
      </c>
      <c r="CO15" s="17">
        <f t="shared" si="331"/>
        <v>500</v>
      </c>
      <c r="CP15" s="17">
        <f t="shared" si="331"/>
        <v>500</v>
      </c>
      <c r="CQ15" s="17">
        <f t="shared" si="331"/>
        <v>500</v>
      </c>
      <c r="CR15" s="319">
        <f t="shared" si="318"/>
        <v>6000</v>
      </c>
      <c r="CS15" s="17">
        <f t="shared" si="332"/>
        <v>500</v>
      </c>
      <c r="CT15" s="17">
        <f t="shared" si="332"/>
        <v>500</v>
      </c>
      <c r="CU15" s="17">
        <f t="shared" si="332"/>
        <v>500</v>
      </c>
      <c r="CV15" s="17">
        <f t="shared" si="332"/>
        <v>500</v>
      </c>
      <c r="CW15" s="17">
        <f t="shared" si="332"/>
        <v>500</v>
      </c>
      <c r="CX15" s="17">
        <f t="shared" si="332"/>
        <v>500</v>
      </c>
      <c r="CY15" s="17">
        <f t="shared" si="332"/>
        <v>500</v>
      </c>
      <c r="CZ15" s="17">
        <f t="shared" si="332"/>
        <v>500</v>
      </c>
      <c r="DA15" s="17">
        <f t="shared" si="332"/>
        <v>500</v>
      </c>
      <c r="DB15" s="17">
        <f t="shared" si="332"/>
        <v>500</v>
      </c>
      <c r="DC15" s="17">
        <f t="shared" si="332"/>
        <v>500</v>
      </c>
      <c r="DD15" s="17">
        <f t="shared" si="332"/>
        <v>500</v>
      </c>
      <c r="DE15" s="319">
        <f t="shared" si="320"/>
        <v>6000</v>
      </c>
      <c r="DF15" s="17">
        <f t="shared" si="333"/>
        <v>500</v>
      </c>
      <c r="DG15" s="17">
        <f t="shared" si="333"/>
        <v>500</v>
      </c>
      <c r="DH15" s="17">
        <f t="shared" si="333"/>
        <v>500</v>
      </c>
      <c r="DI15" s="17">
        <f t="shared" si="333"/>
        <v>500</v>
      </c>
      <c r="DJ15" s="17">
        <f t="shared" si="333"/>
        <v>500</v>
      </c>
      <c r="DK15" s="17">
        <f t="shared" si="333"/>
        <v>500</v>
      </c>
      <c r="DL15" s="17">
        <f t="shared" si="333"/>
        <v>500</v>
      </c>
      <c r="DM15" s="17">
        <f t="shared" si="333"/>
        <v>500</v>
      </c>
      <c r="DN15" s="17">
        <f t="shared" si="333"/>
        <v>500</v>
      </c>
      <c r="DO15" s="17">
        <f t="shared" si="333"/>
        <v>500</v>
      </c>
      <c r="DP15" s="17">
        <f t="shared" si="333"/>
        <v>500</v>
      </c>
      <c r="DQ15" s="17">
        <f t="shared" si="333"/>
        <v>500</v>
      </c>
      <c r="DR15" s="319">
        <f t="shared" si="322"/>
        <v>6000</v>
      </c>
      <c r="DS15" s="17">
        <f t="shared" si="334"/>
        <v>500</v>
      </c>
      <c r="DT15" s="17">
        <f t="shared" si="334"/>
        <v>500</v>
      </c>
      <c r="DU15" s="17">
        <f t="shared" si="334"/>
        <v>500</v>
      </c>
      <c r="DV15" s="17">
        <f t="shared" si="334"/>
        <v>500</v>
      </c>
      <c r="DW15" s="17">
        <f t="shared" si="334"/>
        <v>500</v>
      </c>
      <c r="DX15" s="17">
        <f t="shared" si="334"/>
        <v>500</v>
      </c>
      <c r="DY15" s="17">
        <f t="shared" si="334"/>
        <v>500</v>
      </c>
      <c r="DZ15" s="17">
        <f t="shared" si="334"/>
        <v>500</v>
      </c>
      <c r="EA15" s="17">
        <f t="shared" si="334"/>
        <v>500</v>
      </c>
      <c r="EB15" s="17">
        <f t="shared" si="334"/>
        <v>500</v>
      </c>
      <c r="EC15" s="17">
        <f t="shared" si="334"/>
        <v>500</v>
      </c>
      <c r="ED15" s="17">
        <f t="shared" si="334"/>
        <v>500</v>
      </c>
      <c r="EE15" s="391">
        <f t="shared" si="324"/>
        <v>6000</v>
      </c>
    </row>
    <row r="16" spans="1:149" x14ac:dyDescent="0.2">
      <c r="A16" s="1" t="s">
        <v>37</v>
      </c>
      <c r="B16" s="17">
        <f>+B15*20/100</f>
        <v>444900</v>
      </c>
      <c r="D16" s="9" t="s">
        <v>87</v>
      </c>
      <c r="E16" s="17">
        <v>85</v>
      </c>
      <c r="F16" s="17">
        <f t="shared" si="305"/>
        <v>85</v>
      </c>
      <c r="G16" s="17">
        <f t="shared" si="305"/>
        <v>85</v>
      </c>
      <c r="H16" s="17">
        <f t="shared" si="305"/>
        <v>85</v>
      </c>
      <c r="I16" s="17">
        <f t="shared" si="305"/>
        <v>85</v>
      </c>
      <c r="J16" s="17">
        <f t="shared" si="305"/>
        <v>85</v>
      </c>
      <c r="K16" s="17">
        <f t="shared" si="305"/>
        <v>85</v>
      </c>
      <c r="L16" s="17">
        <f t="shared" si="305"/>
        <v>85</v>
      </c>
      <c r="M16" s="17">
        <f t="shared" si="305"/>
        <v>85</v>
      </c>
      <c r="N16" s="17">
        <f t="shared" si="305"/>
        <v>85</v>
      </c>
      <c r="O16" s="17">
        <f t="shared" si="305"/>
        <v>85</v>
      </c>
      <c r="P16" s="17">
        <f t="shared" si="305"/>
        <v>85</v>
      </c>
      <c r="Q16" s="17">
        <f t="shared" si="305"/>
        <v>85</v>
      </c>
      <c r="R16" s="319">
        <f t="shared" si="306"/>
        <v>1020</v>
      </c>
      <c r="S16" s="17">
        <v>0</v>
      </c>
      <c r="T16" s="17">
        <v>0</v>
      </c>
      <c r="U16" s="17">
        <v>0</v>
      </c>
      <c r="V16" s="17">
        <f t="shared" si="326"/>
        <v>85</v>
      </c>
      <c r="W16" s="17">
        <f t="shared" si="326"/>
        <v>85</v>
      </c>
      <c r="X16" s="17">
        <f t="shared" si="326"/>
        <v>85</v>
      </c>
      <c r="Y16" s="17">
        <f t="shared" si="326"/>
        <v>85</v>
      </c>
      <c r="Z16" s="17">
        <f t="shared" si="326"/>
        <v>85</v>
      </c>
      <c r="AA16" s="17">
        <f t="shared" si="326"/>
        <v>85</v>
      </c>
      <c r="AB16" s="17">
        <f t="shared" si="326"/>
        <v>85</v>
      </c>
      <c r="AC16" s="17">
        <f t="shared" si="326"/>
        <v>85</v>
      </c>
      <c r="AD16" s="17">
        <f t="shared" si="326"/>
        <v>85</v>
      </c>
      <c r="AE16" s="319">
        <f t="shared" si="308"/>
        <v>765</v>
      </c>
      <c r="AF16" s="17">
        <f t="shared" si="327"/>
        <v>85</v>
      </c>
      <c r="AG16" s="17">
        <f t="shared" si="327"/>
        <v>85</v>
      </c>
      <c r="AH16" s="17">
        <f t="shared" si="327"/>
        <v>85</v>
      </c>
      <c r="AI16" s="17">
        <f t="shared" si="327"/>
        <v>85</v>
      </c>
      <c r="AJ16" s="17">
        <f t="shared" si="327"/>
        <v>85</v>
      </c>
      <c r="AK16" s="17">
        <f t="shared" si="327"/>
        <v>85</v>
      </c>
      <c r="AL16" s="17">
        <f t="shared" si="327"/>
        <v>85</v>
      </c>
      <c r="AM16" s="17">
        <f t="shared" si="327"/>
        <v>85</v>
      </c>
      <c r="AN16" s="17">
        <f t="shared" si="327"/>
        <v>85</v>
      </c>
      <c r="AO16" s="17">
        <f t="shared" si="327"/>
        <v>85</v>
      </c>
      <c r="AP16" s="17">
        <f t="shared" si="327"/>
        <v>85</v>
      </c>
      <c r="AQ16" s="17">
        <f t="shared" si="327"/>
        <v>85</v>
      </c>
      <c r="AR16" s="319">
        <f t="shared" si="310"/>
        <v>1020</v>
      </c>
      <c r="AS16" s="17">
        <f t="shared" si="328"/>
        <v>85</v>
      </c>
      <c r="AT16" s="17">
        <f t="shared" si="328"/>
        <v>85</v>
      </c>
      <c r="AU16" s="17">
        <f t="shared" si="328"/>
        <v>85</v>
      </c>
      <c r="AV16" s="17">
        <f t="shared" si="328"/>
        <v>85</v>
      </c>
      <c r="AW16" s="17">
        <f t="shared" si="328"/>
        <v>85</v>
      </c>
      <c r="AX16" s="17">
        <f t="shared" si="328"/>
        <v>85</v>
      </c>
      <c r="AY16" s="17">
        <f t="shared" si="328"/>
        <v>85</v>
      </c>
      <c r="AZ16" s="17">
        <f t="shared" si="328"/>
        <v>85</v>
      </c>
      <c r="BA16" s="17">
        <f t="shared" si="328"/>
        <v>85</v>
      </c>
      <c r="BB16" s="17">
        <f t="shared" si="328"/>
        <v>85</v>
      </c>
      <c r="BC16" s="17">
        <f t="shared" si="328"/>
        <v>85</v>
      </c>
      <c r="BD16" s="17">
        <f t="shared" si="328"/>
        <v>85</v>
      </c>
      <c r="BE16" s="319">
        <f t="shared" si="312"/>
        <v>1020</v>
      </c>
      <c r="BF16" s="17">
        <f t="shared" si="329"/>
        <v>85</v>
      </c>
      <c r="BG16" s="17">
        <f t="shared" si="329"/>
        <v>85</v>
      </c>
      <c r="BH16" s="17">
        <f t="shared" si="329"/>
        <v>85</v>
      </c>
      <c r="BI16" s="17">
        <f t="shared" si="329"/>
        <v>85</v>
      </c>
      <c r="BJ16" s="17">
        <f t="shared" si="329"/>
        <v>85</v>
      </c>
      <c r="BK16" s="17">
        <f t="shared" si="329"/>
        <v>85</v>
      </c>
      <c r="BL16" s="17">
        <f t="shared" si="329"/>
        <v>85</v>
      </c>
      <c r="BM16" s="17">
        <f t="shared" si="329"/>
        <v>85</v>
      </c>
      <c r="BN16" s="17">
        <f t="shared" si="329"/>
        <v>85</v>
      </c>
      <c r="BO16" s="17">
        <f t="shared" si="329"/>
        <v>85</v>
      </c>
      <c r="BP16" s="17">
        <f t="shared" si="329"/>
        <v>85</v>
      </c>
      <c r="BQ16" s="17">
        <f t="shared" si="329"/>
        <v>85</v>
      </c>
      <c r="BR16" s="319">
        <f t="shared" si="314"/>
        <v>1020</v>
      </c>
      <c r="BS16" s="17">
        <f t="shared" si="330"/>
        <v>85</v>
      </c>
      <c r="BT16" s="17">
        <f t="shared" si="330"/>
        <v>85</v>
      </c>
      <c r="BU16" s="17">
        <f t="shared" si="330"/>
        <v>85</v>
      </c>
      <c r="BV16" s="17">
        <f t="shared" si="330"/>
        <v>85</v>
      </c>
      <c r="BW16" s="17">
        <f t="shared" si="330"/>
        <v>85</v>
      </c>
      <c r="BX16" s="17">
        <f t="shared" si="330"/>
        <v>85</v>
      </c>
      <c r="BY16" s="17">
        <f t="shared" si="330"/>
        <v>85</v>
      </c>
      <c r="BZ16" s="17">
        <f t="shared" si="330"/>
        <v>85</v>
      </c>
      <c r="CA16" s="17">
        <f t="shared" si="330"/>
        <v>85</v>
      </c>
      <c r="CB16" s="17">
        <f t="shared" si="330"/>
        <v>85</v>
      </c>
      <c r="CC16" s="17">
        <f t="shared" si="330"/>
        <v>85</v>
      </c>
      <c r="CD16" s="17">
        <f t="shared" si="330"/>
        <v>85</v>
      </c>
      <c r="CE16" s="319">
        <f t="shared" si="316"/>
        <v>1020</v>
      </c>
      <c r="CF16" s="17">
        <f t="shared" si="331"/>
        <v>85</v>
      </c>
      <c r="CG16" s="17">
        <f t="shared" si="331"/>
        <v>85</v>
      </c>
      <c r="CH16" s="17">
        <f t="shared" si="331"/>
        <v>85</v>
      </c>
      <c r="CI16" s="17">
        <f t="shared" si="331"/>
        <v>85</v>
      </c>
      <c r="CJ16" s="17">
        <f t="shared" si="331"/>
        <v>85</v>
      </c>
      <c r="CK16" s="17">
        <f t="shared" si="331"/>
        <v>85</v>
      </c>
      <c r="CL16" s="17">
        <f t="shared" si="331"/>
        <v>85</v>
      </c>
      <c r="CM16" s="17">
        <f t="shared" si="331"/>
        <v>85</v>
      </c>
      <c r="CN16" s="17">
        <f t="shared" si="331"/>
        <v>85</v>
      </c>
      <c r="CO16" s="17">
        <f t="shared" si="331"/>
        <v>85</v>
      </c>
      <c r="CP16" s="17">
        <f t="shared" si="331"/>
        <v>85</v>
      </c>
      <c r="CQ16" s="17">
        <f t="shared" si="331"/>
        <v>85</v>
      </c>
      <c r="CR16" s="319">
        <f t="shared" si="318"/>
        <v>1020</v>
      </c>
      <c r="CS16" s="17">
        <f t="shared" si="332"/>
        <v>85</v>
      </c>
      <c r="CT16" s="17">
        <f t="shared" si="332"/>
        <v>85</v>
      </c>
      <c r="CU16" s="17">
        <f t="shared" si="332"/>
        <v>85</v>
      </c>
      <c r="CV16" s="17">
        <f t="shared" si="332"/>
        <v>85</v>
      </c>
      <c r="CW16" s="17">
        <f t="shared" si="332"/>
        <v>85</v>
      </c>
      <c r="CX16" s="17">
        <f t="shared" si="332"/>
        <v>85</v>
      </c>
      <c r="CY16" s="17">
        <f t="shared" si="332"/>
        <v>85</v>
      </c>
      <c r="CZ16" s="17">
        <f t="shared" si="332"/>
        <v>85</v>
      </c>
      <c r="DA16" s="17">
        <f t="shared" si="332"/>
        <v>85</v>
      </c>
      <c r="DB16" s="17">
        <f t="shared" si="332"/>
        <v>85</v>
      </c>
      <c r="DC16" s="17">
        <f t="shared" si="332"/>
        <v>85</v>
      </c>
      <c r="DD16" s="17">
        <f t="shared" si="332"/>
        <v>85</v>
      </c>
      <c r="DE16" s="319">
        <f t="shared" si="320"/>
        <v>1020</v>
      </c>
      <c r="DF16" s="17">
        <f t="shared" si="333"/>
        <v>85</v>
      </c>
      <c r="DG16" s="17">
        <f t="shared" si="333"/>
        <v>85</v>
      </c>
      <c r="DH16" s="17">
        <f t="shared" si="333"/>
        <v>85</v>
      </c>
      <c r="DI16" s="17">
        <f t="shared" si="333"/>
        <v>85</v>
      </c>
      <c r="DJ16" s="17">
        <f t="shared" si="333"/>
        <v>85</v>
      </c>
      <c r="DK16" s="17">
        <f t="shared" si="333"/>
        <v>85</v>
      </c>
      <c r="DL16" s="17">
        <f t="shared" si="333"/>
        <v>85</v>
      </c>
      <c r="DM16" s="17">
        <f t="shared" si="333"/>
        <v>85</v>
      </c>
      <c r="DN16" s="17">
        <f t="shared" si="333"/>
        <v>85</v>
      </c>
      <c r="DO16" s="17">
        <f t="shared" si="333"/>
        <v>85</v>
      </c>
      <c r="DP16" s="17">
        <f t="shared" si="333"/>
        <v>85</v>
      </c>
      <c r="DQ16" s="17">
        <f t="shared" si="333"/>
        <v>85</v>
      </c>
      <c r="DR16" s="319">
        <f t="shared" si="322"/>
        <v>1020</v>
      </c>
      <c r="DS16" s="17">
        <f t="shared" si="334"/>
        <v>85</v>
      </c>
      <c r="DT16" s="17">
        <f t="shared" si="334"/>
        <v>85</v>
      </c>
      <c r="DU16" s="17">
        <f t="shared" si="334"/>
        <v>85</v>
      </c>
      <c r="DV16" s="17">
        <f t="shared" si="334"/>
        <v>85</v>
      </c>
      <c r="DW16" s="17">
        <f t="shared" si="334"/>
        <v>85</v>
      </c>
      <c r="DX16" s="17">
        <f t="shared" si="334"/>
        <v>85</v>
      </c>
      <c r="DY16" s="17">
        <f t="shared" si="334"/>
        <v>85</v>
      </c>
      <c r="DZ16" s="17">
        <f t="shared" si="334"/>
        <v>85</v>
      </c>
      <c r="EA16" s="17">
        <f t="shared" si="334"/>
        <v>85</v>
      </c>
      <c r="EB16" s="17">
        <f t="shared" si="334"/>
        <v>85</v>
      </c>
      <c r="EC16" s="17">
        <f t="shared" si="334"/>
        <v>85</v>
      </c>
      <c r="ED16" s="17">
        <f t="shared" si="334"/>
        <v>85</v>
      </c>
      <c r="EE16" s="391">
        <f t="shared" si="324"/>
        <v>1020</v>
      </c>
    </row>
    <row r="17" spans="1:135" x14ac:dyDescent="0.2">
      <c r="A17" s="1"/>
      <c r="D17" s="9" t="s">
        <v>23</v>
      </c>
      <c r="E17" s="17">
        <v>0</v>
      </c>
      <c r="F17" s="17">
        <f t="shared" si="305"/>
        <v>0</v>
      </c>
      <c r="G17" s="17">
        <f t="shared" si="305"/>
        <v>0</v>
      </c>
      <c r="H17" s="17">
        <f t="shared" si="305"/>
        <v>0</v>
      </c>
      <c r="I17" s="17">
        <f t="shared" si="305"/>
        <v>0</v>
      </c>
      <c r="J17" s="17">
        <f t="shared" si="305"/>
        <v>0</v>
      </c>
      <c r="K17" s="17">
        <f t="shared" si="305"/>
        <v>0</v>
      </c>
      <c r="L17" s="17">
        <f t="shared" si="305"/>
        <v>0</v>
      </c>
      <c r="M17" s="17">
        <f t="shared" si="305"/>
        <v>0</v>
      </c>
      <c r="N17" s="17">
        <f t="shared" si="305"/>
        <v>0</v>
      </c>
      <c r="O17" s="17">
        <f t="shared" si="305"/>
        <v>0</v>
      </c>
      <c r="P17" s="17">
        <f t="shared" si="305"/>
        <v>0</v>
      </c>
      <c r="Q17" s="17">
        <f t="shared" si="305"/>
        <v>0</v>
      </c>
      <c r="R17" s="319">
        <f t="shared" si="306"/>
        <v>0</v>
      </c>
      <c r="S17" s="17">
        <f t="shared" si="325"/>
        <v>0</v>
      </c>
      <c r="T17" s="17">
        <f t="shared" si="325"/>
        <v>0</v>
      </c>
      <c r="U17" s="17">
        <f t="shared" si="325"/>
        <v>0</v>
      </c>
      <c r="V17" s="17">
        <f t="shared" si="326"/>
        <v>0</v>
      </c>
      <c r="W17" s="17">
        <f t="shared" si="326"/>
        <v>0</v>
      </c>
      <c r="X17" s="17">
        <f t="shared" si="326"/>
        <v>0</v>
      </c>
      <c r="Y17" s="17">
        <f t="shared" si="326"/>
        <v>0</v>
      </c>
      <c r="Z17" s="17">
        <f t="shared" si="326"/>
        <v>0</v>
      </c>
      <c r="AA17" s="17">
        <f t="shared" si="326"/>
        <v>0</v>
      </c>
      <c r="AB17" s="17">
        <f t="shared" si="326"/>
        <v>0</v>
      </c>
      <c r="AC17" s="17">
        <f t="shared" si="326"/>
        <v>0</v>
      </c>
      <c r="AD17" s="17">
        <f t="shared" si="326"/>
        <v>0</v>
      </c>
      <c r="AE17" s="319">
        <f t="shared" si="308"/>
        <v>0</v>
      </c>
      <c r="AF17" s="17">
        <f t="shared" si="327"/>
        <v>0</v>
      </c>
      <c r="AG17" s="17">
        <f t="shared" si="327"/>
        <v>0</v>
      </c>
      <c r="AH17" s="17">
        <f t="shared" si="327"/>
        <v>0</v>
      </c>
      <c r="AI17" s="17">
        <f t="shared" si="327"/>
        <v>0</v>
      </c>
      <c r="AJ17" s="17">
        <f t="shared" si="327"/>
        <v>0</v>
      </c>
      <c r="AK17" s="17">
        <f t="shared" si="327"/>
        <v>0</v>
      </c>
      <c r="AL17" s="17">
        <f t="shared" si="327"/>
        <v>0</v>
      </c>
      <c r="AM17" s="17">
        <f t="shared" si="327"/>
        <v>0</v>
      </c>
      <c r="AN17" s="17">
        <f t="shared" si="327"/>
        <v>0</v>
      </c>
      <c r="AO17" s="17">
        <f t="shared" si="327"/>
        <v>0</v>
      </c>
      <c r="AP17" s="17">
        <f t="shared" si="327"/>
        <v>0</v>
      </c>
      <c r="AQ17" s="17">
        <f t="shared" si="327"/>
        <v>0</v>
      </c>
      <c r="AR17" s="319">
        <f t="shared" si="310"/>
        <v>0</v>
      </c>
      <c r="AS17" s="17">
        <f t="shared" si="328"/>
        <v>0</v>
      </c>
      <c r="AT17" s="17">
        <f t="shared" si="328"/>
        <v>0</v>
      </c>
      <c r="AU17" s="17">
        <f t="shared" si="328"/>
        <v>0</v>
      </c>
      <c r="AV17" s="17">
        <f t="shared" si="328"/>
        <v>0</v>
      </c>
      <c r="AW17" s="17">
        <f t="shared" si="328"/>
        <v>0</v>
      </c>
      <c r="AX17" s="17">
        <f t="shared" si="328"/>
        <v>0</v>
      </c>
      <c r="AY17" s="17">
        <f t="shared" si="328"/>
        <v>0</v>
      </c>
      <c r="AZ17" s="17">
        <f t="shared" si="328"/>
        <v>0</v>
      </c>
      <c r="BA17" s="17">
        <f t="shared" si="328"/>
        <v>0</v>
      </c>
      <c r="BB17" s="17">
        <f t="shared" si="328"/>
        <v>0</v>
      </c>
      <c r="BC17" s="17">
        <f t="shared" si="328"/>
        <v>0</v>
      </c>
      <c r="BD17" s="17">
        <f t="shared" si="328"/>
        <v>0</v>
      </c>
      <c r="BE17" s="319">
        <f t="shared" si="312"/>
        <v>0</v>
      </c>
      <c r="BF17" s="17">
        <f t="shared" si="329"/>
        <v>0</v>
      </c>
      <c r="BG17" s="17">
        <f t="shared" si="329"/>
        <v>0</v>
      </c>
      <c r="BH17" s="17">
        <f t="shared" si="329"/>
        <v>0</v>
      </c>
      <c r="BI17" s="17">
        <f t="shared" si="329"/>
        <v>0</v>
      </c>
      <c r="BJ17" s="17">
        <f t="shared" si="329"/>
        <v>0</v>
      </c>
      <c r="BK17" s="17">
        <f t="shared" si="329"/>
        <v>0</v>
      </c>
      <c r="BL17" s="17">
        <f t="shared" si="329"/>
        <v>0</v>
      </c>
      <c r="BM17" s="17">
        <f t="shared" si="329"/>
        <v>0</v>
      </c>
      <c r="BN17" s="17">
        <f t="shared" si="329"/>
        <v>0</v>
      </c>
      <c r="BO17" s="17">
        <f t="shared" si="329"/>
        <v>0</v>
      </c>
      <c r="BP17" s="17">
        <f t="shared" si="329"/>
        <v>0</v>
      </c>
      <c r="BQ17" s="17">
        <f t="shared" si="329"/>
        <v>0</v>
      </c>
      <c r="BR17" s="319">
        <f t="shared" si="314"/>
        <v>0</v>
      </c>
      <c r="BS17" s="17">
        <f t="shared" si="330"/>
        <v>0</v>
      </c>
      <c r="BT17" s="17">
        <f t="shared" si="330"/>
        <v>0</v>
      </c>
      <c r="BU17" s="17">
        <f t="shared" si="330"/>
        <v>0</v>
      </c>
      <c r="BV17" s="17">
        <f t="shared" si="330"/>
        <v>0</v>
      </c>
      <c r="BW17" s="17">
        <f t="shared" si="330"/>
        <v>0</v>
      </c>
      <c r="BX17" s="17">
        <f t="shared" si="330"/>
        <v>0</v>
      </c>
      <c r="BY17" s="17">
        <f t="shared" si="330"/>
        <v>0</v>
      </c>
      <c r="BZ17" s="17">
        <f t="shared" si="330"/>
        <v>0</v>
      </c>
      <c r="CA17" s="17">
        <f t="shared" si="330"/>
        <v>0</v>
      </c>
      <c r="CB17" s="17">
        <f t="shared" si="330"/>
        <v>0</v>
      </c>
      <c r="CC17" s="17">
        <f t="shared" si="330"/>
        <v>0</v>
      </c>
      <c r="CD17" s="17">
        <f t="shared" si="330"/>
        <v>0</v>
      </c>
      <c r="CE17" s="319">
        <f t="shared" si="316"/>
        <v>0</v>
      </c>
      <c r="CF17" s="17">
        <f t="shared" si="331"/>
        <v>0</v>
      </c>
      <c r="CG17" s="17">
        <f t="shared" si="331"/>
        <v>0</v>
      </c>
      <c r="CH17" s="17">
        <f t="shared" si="331"/>
        <v>0</v>
      </c>
      <c r="CI17" s="17">
        <f t="shared" si="331"/>
        <v>0</v>
      </c>
      <c r="CJ17" s="17">
        <f t="shared" si="331"/>
        <v>0</v>
      </c>
      <c r="CK17" s="17">
        <f t="shared" si="331"/>
        <v>0</v>
      </c>
      <c r="CL17" s="17">
        <f t="shared" si="331"/>
        <v>0</v>
      </c>
      <c r="CM17" s="17">
        <f t="shared" si="331"/>
        <v>0</v>
      </c>
      <c r="CN17" s="17">
        <f t="shared" si="331"/>
        <v>0</v>
      </c>
      <c r="CO17" s="17">
        <f t="shared" si="331"/>
        <v>0</v>
      </c>
      <c r="CP17" s="17">
        <f t="shared" si="331"/>
        <v>0</v>
      </c>
      <c r="CQ17" s="17">
        <f t="shared" si="331"/>
        <v>0</v>
      </c>
      <c r="CR17" s="319">
        <f t="shared" si="318"/>
        <v>0</v>
      </c>
      <c r="CS17" s="17">
        <f t="shared" si="332"/>
        <v>0</v>
      </c>
      <c r="CT17" s="17">
        <f t="shared" si="332"/>
        <v>0</v>
      </c>
      <c r="CU17" s="17">
        <f t="shared" si="332"/>
        <v>0</v>
      </c>
      <c r="CV17" s="17">
        <f t="shared" si="332"/>
        <v>0</v>
      </c>
      <c r="CW17" s="17">
        <f t="shared" si="332"/>
        <v>0</v>
      </c>
      <c r="CX17" s="17">
        <f t="shared" si="332"/>
        <v>0</v>
      </c>
      <c r="CY17" s="17">
        <f t="shared" si="332"/>
        <v>0</v>
      </c>
      <c r="CZ17" s="17">
        <f t="shared" si="332"/>
        <v>0</v>
      </c>
      <c r="DA17" s="17">
        <f t="shared" si="332"/>
        <v>0</v>
      </c>
      <c r="DB17" s="17">
        <f t="shared" si="332"/>
        <v>0</v>
      </c>
      <c r="DC17" s="17">
        <f t="shared" si="332"/>
        <v>0</v>
      </c>
      <c r="DD17" s="17">
        <f t="shared" si="332"/>
        <v>0</v>
      </c>
      <c r="DE17" s="319">
        <f t="shared" si="320"/>
        <v>0</v>
      </c>
      <c r="DF17" s="17">
        <f t="shared" si="333"/>
        <v>0</v>
      </c>
      <c r="DG17" s="17">
        <f t="shared" si="333"/>
        <v>0</v>
      </c>
      <c r="DH17" s="17">
        <f t="shared" si="333"/>
        <v>0</v>
      </c>
      <c r="DI17" s="17">
        <f t="shared" si="333"/>
        <v>0</v>
      </c>
      <c r="DJ17" s="17">
        <f t="shared" si="333"/>
        <v>0</v>
      </c>
      <c r="DK17" s="17">
        <f t="shared" si="333"/>
        <v>0</v>
      </c>
      <c r="DL17" s="17">
        <f t="shared" si="333"/>
        <v>0</v>
      </c>
      <c r="DM17" s="17">
        <f t="shared" si="333"/>
        <v>0</v>
      </c>
      <c r="DN17" s="17">
        <f t="shared" si="333"/>
        <v>0</v>
      </c>
      <c r="DO17" s="17">
        <f t="shared" si="333"/>
        <v>0</v>
      </c>
      <c r="DP17" s="17">
        <f t="shared" si="333"/>
        <v>0</v>
      </c>
      <c r="DQ17" s="17">
        <f t="shared" si="333"/>
        <v>0</v>
      </c>
      <c r="DR17" s="319">
        <f t="shared" si="322"/>
        <v>0</v>
      </c>
      <c r="DS17" s="17">
        <f t="shared" si="334"/>
        <v>0</v>
      </c>
      <c r="DT17" s="17">
        <f t="shared" si="334"/>
        <v>0</v>
      </c>
      <c r="DU17" s="17">
        <f t="shared" si="334"/>
        <v>0</v>
      </c>
      <c r="DV17" s="17">
        <f t="shared" si="334"/>
        <v>0</v>
      </c>
      <c r="DW17" s="17">
        <f t="shared" si="334"/>
        <v>0</v>
      </c>
      <c r="DX17" s="17">
        <f t="shared" si="334"/>
        <v>0</v>
      </c>
      <c r="DY17" s="17">
        <f t="shared" si="334"/>
        <v>0</v>
      </c>
      <c r="DZ17" s="17">
        <f t="shared" si="334"/>
        <v>0</v>
      </c>
      <c r="EA17" s="17">
        <f t="shared" si="334"/>
        <v>0</v>
      </c>
      <c r="EB17" s="17">
        <f t="shared" si="334"/>
        <v>0</v>
      </c>
      <c r="EC17" s="17">
        <f t="shared" si="334"/>
        <v>0</v>
      </c>
      <c r="ED17" s="17">
        <f t="shared" si="334"/>
        <v>0</v>
      </c>
      <c r="EE17" s="391">
        <f t="shared" si="324"/>
        <v>0</v>
      </c>
    </row>
    <row r="18" spans="1:135" x14ac:dyDescent="0.2">
      <c r="A18" s="9" t="s">
        <v>1</v>
      </c>
      <c r="B18" s="15">
        <f>EDATE(B7, 8)</f>
        <v>45566</v>
      </c>
      <c r="D18" s="9" t="s">
        <v>88</v>
      </c>
      <c r="E18" s="17">
        <v>0</v>
      </c>
      <c r="F18" s="17">
        <f t="shared" si="305"/>
        <v>0</v>
      </c>
      <c r="G18" s="17">
        <f t="shared" si="305"/>
        <v>0</v>
      </c>
      <c r="H18" s="17">
        <f t="shared" si="305"/>
        <v>0</v>
      </c>
      <c r="I18" s="17">
        <f t="shared" si="305"/>
        <v>0</v>
      </c>
      <c r="J18" s="17">
        <f t="shared" si="305"/>
        <v>0</v>
      </c>
      <c r="K18" s="17">
        <f t="shared" si="305"/>
        <v>0</v>
      </c>
      <c r="L18" s="17">
        <f t="shared" si="305"/>
        <v>0</v>
      </c>
      <c r="M18" s="17">
        <f t="shared" si="305"/>
        <v>0</v>
      </c>
      <c r="N18" s="17">
        <f t="shared" si="305"/>
        <v>0</v>
      </c>
      <c r="O18" s="17">
        <f t="shared" si="305"/>
        <v>0</v>
      </c>
      <c r="P18" s="17">
        <f t="shared" si="305"/>
        <v>0</v>
      </c>
      <c r="Q18" s="17">
        <f t="shared" si="305"/>
        <v>0</v>
      </c>
      <c r="R18" s="319">
        <f t="shared" si="306"/>
        <v>0</v>
      </c>
      <c r="S18" s="17">
        <f t="shared" si="325"/>
        <v>0</v>
      </c>
      <c r="T18" s="17">
        <f t="shared" si="325"/>
        <v>0</v>
      </c>
      <c r="U18" s="17">
        <f t="shared" si="325"/>
        <v>0</v>
      </c>
      <c r="V18" s="17">
        <f t="shared" si="326"/>
        <v>0</v>
      </c>
      <c r="W18" s="17">
        <f t="shared" si="326"/>
        <v>0</v>
      </c>
      <c r="X18" s="17">
        <f t="shared" si="326"/>
        <v>0</v>
      </c>
      <c r="Y18" s="17">
        <f t="shared" si="326"/>
        <v>0</v>
      </c>
      <c r="Z18" s="17">
        <f t="shared" si="326"/>
        <v>0</v>
      </c>
      <c r="AA18" s="17">
        <f t="shared" si="326"/>
        <v>0</v>
      </c>
      <c r="AB18" s="17">
        <f t="shared" si="326"/>
        <v>0</v>
      </c>
      <c r="AC18" s="17">
        <f t="shared" si="326"/>
        <v>0</v>
      </c>
      <c r="AD18" s="17">
        <f t="shared" si="326"/>
        <v>0</v>
      </c>
      <c r="AE18" s="319">
        <f t="shared" si="308"/>
        <v>0</v>
      </c>
      <c r="AF18" s="17">
        <f t="shared" si="327"/>
        <v>0</v>
      </c>
      <c r="AG18" s="17">
        <f t="shared" si="327"/>
        <v>0</v>
      </c>
      <c r="AH18" s="17">
        <f t="shared" si="327"/>
        <v>0</v>
      </c>
      <c r="AI18" s="17">
        <f t="shared" si="327"/>
        <v>0</v>
      </c>
      <c r="AJ18" s="17">
        <f t="shared" si="327"/>
        <v>0</v>
      </c>
      <c r="AK18" s="17">
        <f t="shared" si="327"/>
        <v>0</v>
      </c>
      <c r="AL18" s="17">
        <f t="shared" si="327"/>
        <v>0</v>
      </c>
      <c r="AM18" s="17">
        <f t="shared" si="327"/>
        <v>0</v>
      </c>
      <c r="AN18" s="17">
        <f t="shared" si="327"/>
        <v>0</v>
      </c>
      <c r="AO18" s="17">
        <f t="shared" si="327"/>
        <v>0</v>
      </c>
      <c r="AP18" s="17">
        <f t="shared" si="327"/>
        <v>0</v>
      </c>
      <c r="AQ18" s="17">
        <f t="shared" si="327"/>
        <v>0</v>
      </c>
      <c r="AR18" s="319">
        <f t="shared" si="310"/>
        <v>0</v>
      </c>
      <c r="AS18" s="17">
        <f t="shared" si="328"/>
        <v>0</v>
      </c>
      <c r="AT18" s="17">
        <f t="shared" si="328"/>
        <v>0</v>
      </c>
      <c r="AU18" s="17">
        <f t="shared" si="328"/>
        <v>0</v>
      </c>
      <c r="AV18" s="17">
        <f t="shared" si="328"/>
        <v>0</v>
      </c>
      <c r="AW18" s="17">
        <f t="shared" si="328"/>
        <v>0</v>
      </c>
      <c r="AX18" s="17">
        <f t="shared" si="328"/>
        <v>0</v>
      </c>
      <c r="AY18" s="17">
        <f t="shared" si="328"/>
        <v>0</v>
      </c>
      <c r="AZ18" s="17">
        <f t="shared" si="328"/>
        <v>0</v>
      </c>
      <c r="BA18" s="17">
        <f t="shared" si="328"/>
        <v>0</v>
      </c>
      <c r="BB18" s="17">
        <f t="shared" si="328"/>
        <v>0</v>
      </c>
      <c r="BC18" s="17">
        <f t="shared" si="328"/>
        <v>0</v>
      </c>
      <c r="BD18" s="17">
        <f t="shared" si="328"/>
        <v>0</v>
      </c>
      <c r="BE18" s="319">
        <f t="shared" si="312"/>
        <v>0</v>
      </c>
      <c r="BF18" s="17">
        <f t="shared" si="329"/>
        <v>0</v>
      </c>
      <c r="BG18" s="17">
        <f t="shared" si="329"/>
        <v>0</v>
      </c>
      <c r="BH18" s="17">
        <f t="shared" si="329"/>
        <v>0</v>
      </c>
      <c r="BI18" s="17">
        <f t="shared" si="329"/>
        <v>0</v>
      </c>
      <c r="BJ18" s="17">
        <f t="shared" si="329"/>
        <v>0</v>
      </c>
      <c r="BK18" s="17">
        <f t="shared" si="329"/>
        <v>0</v>
      </c>
      <c r="BL18" s="17">
        <f t="shared" si="329"/>
        <v>0</v>
      </c>
      <c r="BM18" s="17">
        <f t="shared" si="329"/>
        <v>0</v>
      </c>
      <c r="BN18" s="17">
        <f t="shared" si="329"/>
        <v>0</v>
      </c>
      <c r="BO18" s="17">
        <f t="shared" si="329"/>
        <v>0</v>
      </c>
      <c r="BP18" s="17">
        <f t="shared" si="329"/>
        <v>0</v>
      </c>
      <c r="BQ18" s="17">
        <f t="shared" si="329"/>
        <v>0</v>
      </c>
      <c r="BR18" s="319">
        <f t="shared" si="314"/>
        <v>0</v>
      </c>
      <c r="BS18" s="17">
        <f t="shared" si="330"/>
        <v>0</v>
      </c>
      <c r="BT18" s="17">
        <f t="shared" si="330"/>
        <v>0</v>
      </c>
      <c r="BU18" s="17">
        <f t="shared" si="330"/>
        <v>0</v>
      </c>
      <c r="BV18" s="17">
        <f t="shared" si="330"/>
        <v>0</v>
      </c>
      <c r="BW18" s="17">
        <f t="shared" si="330"/>
        <v>0</v>
      </c>
      <c r="BX18" s="17">
        <f t="shared" si="330"/>
        <v>0</v>
      </c>
      <c r="BY18" s="17">
        <f t="shared" si="330"/>
        <v>0</v>
      </c>
      <c r="BZ18" s="17">
        <f t="shared" si="330"/>
        <v>0</v>
      </c>
      <c r="CA18" s="17">
        <f t="shared" si="330"/>
        <v>0</v>
      </c>
      <c r="CB18" s="17">
        <f t="shared" si="330"/>
        <v>0</v>
      </c>
      <c r="CC18" s="17">
        <f t="shared" si="330"/>
        <v>0</v>
      </c>
      <c r="CD18" s="17">
        <f t="shared" si="330"/>
        <v>0</v>
      </c>
      <c r="CE18" s="319">
        <f t="shared" si="316"/>
        <v>0</v>
      </c>
      <c r="CF18" s="17">
        <f t="shared" si="331"/>
        <v>0</v>
      </c>
      <c r="CG18" s="17">
        <f t="shared" si="331"/>
        <v>0</v>
      </c>
      <c r="CH18" s="17">
        <f t="shared" si="331"/>
        <v>0</v>
      </c>
      <c r="CI18" s="17">
        <f t="shared" si="331"/>
        <v>0</v>
      </c>
      <c r="CJ18" s="17">
        <f t="shared" si="331"/>
        <v>0</v>
      </c>
      <c r="CK18" s="17">
        <f t="shared" si="331"/>
        <v>0</v>
      </c>
      <c r="CL18" s="17">
        <f t="shared" si="331"/>
        <v>0</v>
      </c>
      <c r="CM18" s="17">
        <f t="shared" si="331"/>
        <v>0</v>
      </c>
      <c r="CN18" s="17">
        <f t="shared" si="331"/>
        <v>0</v>
      </c>
      <c r="CO18" s="17">
        <f t="shared" si="331"/>
        <v>0</v>
      </c>
      <c r="CP18" s="17">
        <f t="shared" si="331"/>
        <v>0</v>
      </c>
      <c r="CQ18" s="17">
        <f t="shared" si="331"/>
        <v>0</v>
      </c>
      <c r="CR18" s="319">
        <f t="shared" si="318"/>
        <v>0</v>
      </c>
      <c r="CS18" s="17">
        <f t="shared" si="332"/>
        <v>0</v>
      </c>
      <c r="CT18" s="17">
        <f t="shared" si="332"/>
        <v>0</v>
      </c>
      <c r="CU18" s="17">
        <f t="shared" si="332"/>
        <v>0</v>
      </c>
      <c r="CV18" s="17">
        <f t="shared" si="332"/>
        <v>0</v>
      </c>
      <c r="CW18" s="17">
        <f t="shared" si="332"/>
        <v>0</v>
      </c>
      <c r="CX18" s="17">
        <f t="shared" si="332"/>
        <v>0</v>
      </c>
      <c r="CY18" s="17">
        <f t="shared" si="332"/>
        <v>0</v>
      </c>
      <c r="CZ18" s="17">
        <f t="shared" si="332"/>
        <v>0</v>
      </c>
      <c r="DA18" s="17">
        <f t="shared" si="332"/>
        <v>0</v>
      </c>
      <c r="DB18" s="17">
        <f t="shared" si="332"/>
        <v>0</v>
      </c>
      <c r="DC18" s="17">
        <f t="shared" si="332"/>
        <v>0</v>
      </c>
      <c r="DD18" s="17">
        <f t="shared" si="332"/>
        <v>0</v>
      </c>
      <c r="DE18" s="319">
        <f t="shared" si="320"/>
        <v>0</v>
      </c>
      <c r="DF18" s="17">
        <f t="shared" si="333"/>
        <v>0</v>
      </c>
      <c r="DG18" s="17">
        <f t="shared" si="333"/>
        <v>0</v>
      </c>
      <c r="DH18" s="17">
        <f t="shared" si="333"/>
        <v>0</v>
      </c>
      <c r="DI18" s="17">
        <f t="shared" si="333"/>
        <v>0</v>
      </c>
      <c r="DJ18" s="17">
        <f t="shared" si="333"/>
        <v>0</v>
      </c>
      <c r="DK18" s="17">
        <f t="shared" si="333"/>
        <v>0</v>
      </c>
      <c r="DL18" s="17">
        <f t="shared" si="333"/>
        <v>0</v>
      </c>
      <c r="DM18" s="17">
        <f t="shared" si="333"/>
        <v>0</v>
      </c>
      <c r="DN18" s="17">
        <f t="shared" si="333"/>
        <v>0</v>
      </c>
      <c r="DO18" s="17">
        <f t="shared" si="333"/>
        <v>0</v>
      </c>
      <c r="DP18" s="17">
        <f t="shared" si="333"/>
        <v>0</v>
      </c>
      <c r="DQ18" s="17">
        <f t="shared" si="333"/>
        <v>0</v>
      </c>
      <c r="DR18" s="319">
        <f t="shared" si="322"/>
        <v>0</v>
      </c>
      <c r="DS18" s="17">
        <f t="shared" si="334"/>
        <v>0</v>
      </c>
      <c r="DT18" s="17">
        <f t="shared" si="334"/>
        <v>0</v>
      </c>
      <c r="DU18" s="17">
        <f t="shared" si="334"/>
        <v>0</v>
      </c>
      <c r="DV18" s="17">
        <f t="shared" si="334"/>
        <v>0</v>
      </c>
      <c r="DW18" s="17">
        <f t="shared" si="334"/>
        <v>0</v>
      </c>
      <c r="DX18" s="17">
        <f t="shared" si="334"/>
        <v>0</v>
      </c>
      <c r="DY18" s="17">
        <f t="shared" si="334"/>
        <v>0</v>
      </c>
      <c r="DZ18" s="17">
        <f t="shared" si="334"/>
        <v>0</v>
      </c>
      <c r="EA18" s="17">
        <f t="shared" si="334"/>
        <v>0</v>
      </c>
      <c r="EB18" s="17">
        <f t="shared" si="334"/>
        <v>0</v>
      </c>
      <c r="EC18" s="17">
        <f t="shared" si="334"/>
        <v>0</v>
      </c>
      <c r="ED18" s="17">
        <f t="shared" si="334"/>
        <v>0</v>
      </c>
      <c r="EE18" s="391">
        <f t="shared" si="324"/>
        <v>0</v>
      </c>
    </row>
    <row r="19" spans="1:135" x14ac:dyDescent="0.2">
      <c r="A19" s="12" t="s">
        <v>38</v>
      </c>
      <c r="B19" s="16">
        <f>EDATE(B18, 8)</f>
        <v>45809</v>
      </c>
      <c r="D19" s="9" t="s">
        <v>89</v>
      </c>
      <c r="E19" s="17">
        <v>220</v>
      </c>
      <c r="F19" s="17">
        <f t="shared" ref="F19:Q33" si="335">IF(F$2&gt;=$B$18,$E19,0)</f>
        <v>220</v>
      </c>
      <c r="G19" s="17">
        <f t="shared" si="335"/>
        <v>220</v>
      </c>
      <c r="H19" s="17">
        <f t="shared" si="335"/>
        <v>220</v>
      </c>
      <c r="I19" s="17">
        <f t="shared" si="335"/>
        <v>220</v>
      </c>
      <c r="J19" s="17">
        <f t="shared" si="335"/>
        <v>220</v>
      </c>
      <c r="K19" s="17">
        <f t="shared" si="335"/>
        <v>220</v>
      </c>
      <c r="L19" s="17">
        <f t="shared" si="335"/>
        <v>220</v>
      </c>
      <c r="M19" s="17">
        <f t="shared" si="335"/>
        <v>220</v>
      </c>
      <c r="N19" s="17">
        <f t="shared" si="335"/>
        <v>220</v>
      </c>
      <c r="O19" s="17">
        <f t="shared" si="335"/>
        <v>220</v>
      </c>
      <c r="P19" s="17">
        <f t="shared" si="335"/>
        <v>220</v>
      </c>
      <c r="Q19" s="17">
        <f t="shared" si="335"/>
        <v>220</v>
      </c>
      <c r="R19" s="319">
        <f t="shared" si="306"/>
        <v>2640</v>
      </c>
      <c r="S19" s="17">
        <v>225</v>
      </c>
      <c r="T19" s="17">
        <v>225</v>
      </c>
      <c r="U19" s="17">
        <v>225</v>
      </c>
      <c r="V19" s="17">
        <v>225</v>
      </c>
      <c r="W19" s="17">
        <v>225</v>
      </c>
      <c r="X19" s="17">
        <v>225</v>
      </c>
      <c r="Y19" s="17">
        <v>225</v>
      </c>
      <c r="Z19" s="17">
        <v>225</v>
      </c>
      <c r="AA19" s="17">
        <v>225</v>
      </c>
      <c r="AB19" s="17">
        <v>225</v>
      </c>
      <c r="AC19" s="17">
        <v>225</v>
      </c>
      <c r="AD19" s="17">
        <v>225</v>
      </c>
      <c r="AE19" s="319">
        <f t="shared" si="308"/>
        <v>2700</v>
      </c>
      <c r="AF19" s="17">
        <f t="shared" si="327"/>
        <v>220</v>
      </c>
      <c r="AG19" s="17">
        <f t="shared" si="327"/>
        <v>220</v>
      </c>
      <c r="AH19" s="17">
        <f t="shared" si="327"/>
        <v>220</v>
      </c>
      <c r="AI19" s="17">
        <f t="shared" si="327"/>
        <v>220</v>
      </c>
      <c r="AJ19" s="17">
        <f t="shared" si="327"/>
        <v>220</v>
      </c>
      <c r="AK19" s="17">
        <f t="shared" si="327"/>
        <v>220</v>
      </c>
      <c r="AL19" s="17">
        <f t="shared" si="327"/>
        <v>220</v>
      </c>
      <c r="AM19" s="17">
        <f t="shared" si="327"/>
        <v>220</v>
      </c>
      <c r="AN19" s="17">
        <f t="shared" si="327"/>
        <v>220</v>
      </c>
      <c r="AO19" s="17">
        <f t="shared" si="327"/>
        <v>220</v>
      </c>
      <c r="AP19" s="17">
        <f t="shared" si="327"/>
        <v>220</v>
      </c>
      <c r="AQ19" s="17">
        <f t="shared" si="327"/>
        <v>220</v>
      </c>
      <c r="AR19" s="319">
        <f t="shared" si="310"/>
        <v>2640</v>
      </c>
      <c r="AS19" s="17">
        <f t="shared" si="328"/>
        <v>220</v>
      </c>
      <c r="AT19" s="17">
        <f t="shared" si="328"/>
        <v>220</v>
      </c>
      <c r="AU19" s="17">
        <f t="shared" si="328"/>
        <v>220</v>
      </c>
      <c r="AV19" s="17">
        <f t="shared" si="328"/>
        <v>220</v>
      </c>
      <c r="AW19" s="17">
        <f t="shared" si="328"/>
        <v>220</v>
      </c>
      <c r="AX19" s="17">
        <f t="shared" si="328"/>
        <v>220</v>
      </c>
      <c r="AY19" s="17">
        <f t="shared" si="328"/>
        <v>220</v>
      </c>
      <c r="AZ19" s="17">
        <f t="shared" si="328"/>
        <v>220</v>
      </c>
      <c r="BA19" s="17">
        <f t="shared" si="328"/>
        <v>220</v>
      </c>
      <c r="BB19" s="17">
        <f t="shared" si="328"/>
        <v>220</v>
      </c>
      <c r="BC19" s="17">
        <f t="shared" si="328"/>
        <v>220</v>
      </c>
      <c r="BD19" s="17">
        <f t="shared" si="328"/>
        <v>220</v>
      </c>
      <c r="BE19" s="319">
        <f t="shared" si="312"/>
        <v>2640</v>
      </c>
      <c r="BF19" s="17">
        <f t="shared" si="329"/>
        <v>220</v>
      </c>
      <c r="BG19" s="17">
        <f t="shared" si="329"/>
        <v>220</v>
      </c>
      <c r="BH19" s="17">
        <f t="shared" si="329"/>
        <v>220</v>
      </c>
      <c r="BI19" s="17">
        <f t="shared" si="329"/>
        <v>220</v>
      </c>
      <c r="BJ19" s="17">
        <f t="shared" si="329"/>
        <v>220</v>
      </c>
      <c r="BK19" s="17">
        <f t="shared" si="329"/>
        <v>220</v>
      </c>
      <c r="BL19" s="17">
        <f t="shared" si="329"/>
        <v>220</v>
      </c>
      <c r="BM19" s="17">
        <f t="shared" si="329"/>
        <v>220</v>
      </c>
      <c r="BN19" s="17">
        <f t="shared" si="329"/>
        <v>220</v>
      </c>
      <c r="BO19" s="17">
        <f t="shared" si="329"/>
        <v>220</v>
      </c>
      <c r="BP19" s="17">
        <f t="shared" si="329"/>
        <v>220</v>
      </c>
      <c r="BQ19" s="17">
        <f t="shared" si="329"/>
        <v>220</v>
      </c>
      <c r="BR19" s="319">
        <f t="shared" si="314"/>
        <v>2640</v>
      </c>
      <c r="BS19" s="17">
        <f t="shared" si="330"/>
        <v>220</v>
      </c>
      <c r="BT19" s="17">
        <f t="shared" si="330"/>
        <v>220</v>
      </c>
      <c r="BU19" s="17">
        <f t="shared" si="330"/>
        <v>220</v>
      </c>
      <c r="BV19" s="17">
        <f t="shared" si="330"/>
        <v>220</v>
      </c>
      <c r="BW19" s="17">
        <f t="shared" si="330"/>
        <v>220</v>
      </c>
      <c r="BX19" s="17">
        <f t="shared" si="330"/>
        <v>220</v>
      </c>
      <c r="BY19" s="17">
        <f t="shared" si="330"/>
        <v>220</v>
      </c>
      <c r="BZ19" s="17">
        <f t="shared" si="330"/>
        <v>220</v>
      </c>
      <c r="CA19" s="17">
        <f t="shared" si="330"/>
        <v>220</v>
      </c>
      <c r="CB19" s="17">
        <f t="shared" si="330"/>
        <v>220</v>
      </c>
      <c r="CC19" s="17">
        <f t="shared" si="330"/>
        <v>220</v>
      </c>
      <c r="CD19" s="17">
        <f t="shared" si="330"/>
        <v>220</v>
      </c>
      <c r="CE19" s="319">
        <f t="shared" si="316"/>
        <v>2640</v>
      </c>
      <c r="CF19" s="17">
        <f t="shared" si="331"/>
        <v>220</v>
      </c>
      <c r="CG19" s="17">
        <f t="shared" si="331"/>
        <v>220</v>
      </c>
      <c r="CH19" s="17">
        <f t="shared" si="331"/>
        <v>220</v>
      </c>
      <c r="CI19" s="17">
        <f t="shared" si="331"/>
        <v>220</v>
      </c>
      <c r="CJ19" s="17">
        <f t="shared" si="331"/>
        <v>220</v>
      </c>
      <c r="CK19" s="17">
        <f t="shared" si="331"/>
        <v>220</v>
      </c>
      <c r="CL19" s="17">
        <f t="shared" si="331"/>
        <v>220</v>
      </c>
      <c r="CM19" s="17">
        <f t="shared" si="331"/>
        <v>220</v>
      </c>
      <c r="CN19" s="17">
        <f t="shared" si="331"/>
        <v>220</v>
      </c>
      <c r="CO19" s="17">
        <f t="shared" si="331"/>
        <v>220</v>
      </c>
      <c r="CP19" s="17">
        <f t="shared" si="331"/>
        <v>220</v>
      </c>
      <c r="CQ19" s="17">
        <f t="shared" si="331"/>
        <v>220</v>
      </c>
      <c r="CR19" s="319">
        <f t="shared" si="318"/>
        <v>2640</v>
      </c>
      <c r="CS19" s="17">
        <f t="shared" si="332"/>
        <v>220</v>
      </c>
      <c r="CT19" s="17">
        <f t="shared" si="332"/>
        <v>220</v>
      </c>
      <c r="CU19" s="17">
        <f t="shared" si="332"/>
        <v>220</v>
      </c>
      <c r="CV19" s="17">
        <f t="shared" si="332"/>
        <v>220</v>
      </c>
      <c r="CW19" s="17">
        <f t="shared" si="332"/>
        <v>220</v>
      </c>
      <c r="CX19" s="17">
        <f t="shared" si="332"/>
        <v>220</v>
      </c>
      <c r="CY19" s="17">
        <f t="shared" si="332"/>
        <v>220</v>
      </c>
      <c r="CZ19" s="17">
        <f t="shared" si="332"/>
        <v>220</v>
      </c>
      <c r="DA19" s="17">
        <f t="shared" si="332"/>
        <v>220</v>
      </c>
      <c r="DB19" s="17">
        <f t="shared" si="332"/>
        <v>220</v>
      </c>
      <c r="DC19" s="17">
        <f t="shared" si="332"/>
        <v>220</v>
      </c>
      <c r="DD19" s="17">
        <f t="shared" si="332"/>
        <v>220</v>
      </c>
      <c r="DE19" s="319">
        <f t="shared" si="320"/>
        <v>2640</v>
      </c>
      <c r="DF19" s="17">
        <f t="shared" si="333"/>
        <v>220</v>
      </c>
      <c r="DG19" s="17">
        <f t="shared" si="333"/>
        <v>220</v>
      </c>
      <c r="DH19" s="17">
        <f t="shared" si="333"/>
        <v>220</v>
      </c>
      <c r="DI19" s="17">
        <f t="shared" si="333"/>
        <v>220</v>
      </c>
      <c r="DJ19" s="17">
        <f t="shared" si="333"/>
        <v>220</v>
      </c>
      <c r="DK19" s="17">
        <f t="shared" si="333"/>
        <v>220</v>
      </c>
      <c r="DL19" s="17">
        <f t="shared" si="333"/>
        <v>220</v>
      </c>
      <c r="DM19" s="17">
        <f t="shared" si="333"/>
        <v>220</v>
      </c>
      <c r="DN19" s="17">
        <f t="shared" si="333"/>
        <v>220</v>
      </c>
      <c r="DO19" s="17">
        <f t="shared" si="333"/>
        <v>220</v>
      </c>
      <c r="DP19" s="17">
        <f t="shared" si="333"/>
        <v>220</v>
      </c>
      <c r="DQ19" s="17">
        <f t="shared" si="333"/>
        <v>220</v>
      </c>
      <c r="DR19" s="319">
        <f t="shared" si="322"/>
        <v>2640</v>
      </c>
      <c r="DS19" s="17">
        <f t="shared" si="334"/>
        <v>220</v>
      </c>
      <c r="DT19" s="17">
        <f t="shared" si="334"/>
        <v>220</v>
      </c>
      <c r="DU19" s="17">
        <f t="shared" si="334"/>
        <v>220</v>
      </c>
      <c r="DV19" s="17">
        <f t="shared" si="334"/>
        <v>220</v>
      </c>
      <c r="DW19" s="17">
        <f t="shared" si="334"/>
        <v>220</v>
      </c>
      <c r="DX19" s="17">
        <f t="shared" si="334"/>
        <v>220</v>
      </c>
      <c r="DY19" s="17">
        <f t="shared" si="334"/>
        <v>220</v>
      </c>
      <c r="DZ19" s="17">
        <f t="shared" si="334"/>
        <v>220</v>
      </c>
      <c r="EA19" s="17">
        <f t="shared" si="334"/>
        <v>220</v>
      </c>
      <c r="EB19" s="17">
        <f t="shared" si="334"/>
        <v>220</v>
      </c>
      <c r="EC19" s="17">
        <f t="shared" si="334"/>
        <v>220</v>
      </c>
      <c r="ED19" s="17">
        <f t="shared" si="334"/>
        <v>220</v>
      </c>
      <c r="EE19" s="391">
        <f t="shared" si="324"/>
        <v>2640</v>
      </c>
    </row>
    <row r="20" spans="1:135" x14ac:dyDescent="0.2">
      <c r="A20" s="12" t="s">
        <v>33</v>
      </c>
      <c r="B20" s="1">
        <v>19</v>
      </c>
      <c r="D20" s="1" t="s">
        <v>42</v>
      </c>
      <c r="E20" s="17">
        <v>0</v>
      </c>
      <c r="F20" s="17">
        <f t="shared" si="335"/>
        <v>0</v>
      </c>
      <c r="G20" s="17">
        <f t="shared" si="335"/>
        <v>0</v>
      </c>
      <c r="H20" s="17">
        <f t="shared" si="335"/>
        <v>0</v>
      </c>
      <c r="I20" s="17">
        <f t="shared" si="335"/>
        <v>0</v>
      </c>
      <c r="J20" s="17">
        <f t="shared" si="335"/>
        <v>0</v>
      </c>
      <c r="K20" s="17">
        <f t="shared" si="335"/>
        <v>0</v>
      </c>
      <c r="L20" s="17">
        <f t="shared" si="335"/>
        <v>0</v>
      </c>
      <c r="M20" s="17">
        <f t="shared" si="335"/>
        <v>0</v>
      </c>
      <c r="N20" s="17">
        <f t="shared" si="335"/>
        <v>0</v>
      </c>
      <c r="O20" s="17">
        <f t="shared" si="335"/>
        <v>0</v>
      </c>
      <c r="P20" s="17">
        <f t="shared" si="335"/>
        <v>0</v>
      </c>
      <c r="Q20" s="17">
        <f t="shared" si="335"/>
        <v>0</v>
      </c>
      <c r="R20" s="319">
        <f t="shared" si="306"/>
        <v>0</v>
      </c>
      <c r="S20" s="17">
        <f t="shared" si="325"/>
        <v>0</v>
      </c>
      <c r="T20" s="17">
        <f t="shared" si="325"/>
        <v>0</v>
      </c>
      <c r="U20" s="17">
        <f t="shared" si="325"/>
        <v>0</v>
      </c>
      <c r="V20" s="17">
        <f t="shared" si="326"/>
        <v>0</v>
      </c>
      <c r="W20" s="17">
        <f t="shared" si="326"/>
        <v>0</v>
      </c>
      <c r="X20" s="17">
        <f t="shared" si="326"/>
        <v>0</v>
      </c>
      <c r="Y20" s="17">
        <f t="shared" si="326"/>
        <v>0</v>
      </c>
      <c r="Z20" s="17">
        <f t="shared" si="326"/>
        <v>0</v>
      </c>
      <c r="AA20" s="17">
        <f t="shared" si="326"/>
        <v>0</v>
      </c>
      <c r="AB20" s="17">
        <f t="shared" si="326"/>
        <v>0</v>
      </c>
      <c r="AC20" s="17">
        <f t="shared" si="326"/>
        <v>0</v>
      </c>
      <c r="AD20" s="17">
        <f t="shared" si="326"/>
        <v>0</v>
      </c>
      <c r="AE20" s="319">
        <f t="shared" si="308"/>
        <v>0</v>
      </c>
      <c r="AF20" s="17">
        <f t="shared" si="327"/>
        <v>0</v>
      </c>
      <c r="AG20" s="17">
        <f t="shared" si="327"/>
        <v>0</v>
      </c>
      <c r="AH20" s="17">
        <f t="shared" si="327"/>
        <v>0</v>
      </c>
      <c r="AI20" s="17">
        <f t="shared" si="327"/>
        <v>0</v>
      </c>
      <c r="AJ20" s="17">
        <f t="shared" si="327"/>
        <v>0</v>
      </c>
      <c r="AK20" s="17">
        <f t="shared" si="327"/>
        <v>0</v>
      </c>
      <c r="AL20" s="17">
        <f t="shared" si="327"/>
        <v>0</v>
      </c>
      <c r="AM20" s="17">
        <f t="shared" si="327"/>
        <v>0</v>
      </c>
      <c r="AN20" s="17">
        <f t="shared" si="327"/>
        <v>0</v>
      </c>
      <c r="AO20" s="17">
        <f t="shared" si="327"/>
        <v>0</v>
      </c>
      <c r="AP20" s="17">
        <f t="shared" si="327"/>
        <v>0</v>
      </c>
      <c r="AQ20" s="17">
        <f t="shared" si="327"/>
        <v>0</v>
      </c>
      <c r="AR20" s="319">
        <f t="shared" si="310"/>
        <v>0</v>
      </c>
      <c r="AS20" s="17">
        <f t="shared" si="328"/>
        <v>0</v>
      </c>
      <c r="AT20" s="17">
        <f t="shared" si="328"/>
        <v>0</v>
      </c>
      <c r="AU20" s="17">
        <f t="shared" si="328"/>
        <v>0</v>
      </c>
      <c r="AV20" s="17">
        <f t="shared" si="328"/>
        <v>0</v>
      </c>
      <c r="AW20" s="17">
        <f t="shared" si="328"/>
        <v>0</v>
      </c>
      <c r="AX20" s="17">
        <f t="shared" si="328"/>
        <v>0</v>
      </c>
      <c r="AY20" s="17">
        <f t="shared" si="328"/>
        <v>0</v>
      </c>
      <c r="AZ20" s="17">
        <f t="shared" si="328"/>
        <v>0</v>
      </c>
      <c r="BA20" s="17">
        <f t="shared" si="328"/>
        <v>0</v>
      </c>
      <c r="BB20" s="17">
        <f t="shared" si="328"/>
        <v>0</v>
      </c>
      <c r="BC20" s="17">
        <f t="shared" si="328"/>
        <v>0</v>
      </c>
      <c r="BD20" s="17">
        <f t="shared" si="328"/>
        <v>0</v>
      </c>
      <c r="BE20" s="319">
        <f t="shared" si="312"/>
        <v>0</v>
      </c>
      <c r="BF20" s="17">
        <f t="shared" si="329"/>
        <v>0</v>
      </c>
      <c r="BG20" s="17">
        <f t="shared" si="329"/>
        <v>0</v>
      </c>
      <c r="BH20" s="17">
        <f t="shared" si="329"/>
        <v>0</v>
      </c>
      <c r="BI20" s="17">
        <f t="shared" si="329"/>
        <v>0</v>
      </c>
      <c r="BJ20" s="17">
        <f t="shared" si="329"/>
        <v>0</v>
      </c>
      <c r="BK20" s="17">
        <f t="shared" si="329"/>
        <v>0</v>
      </c>
      <c r="BL20" s="17">
        <f t="shared" si="329"/>
        <v>0</v>
      </c>
      <c r="BM20" s="17">
        <f t="shared" si="329"/>
        <v>0</v>
      </c>
      <c r="BN20" s="17">
        <f t="shared" si="329"/>
        <v>0</v>
      </c>
      <c r="BO20" s="17">
        <f t="shared" si="329"/>
        <v>0</v>
      </c>
      <c r="BP20" s="17">
        <f t="shared" si="329"/>
        <v>0</v>
      </c>
      <c r="BQ20" s="17">
        <f t="shared" si="329"/>
        <v>0</v>
      </c>
      <c r="BR20" s="319">
        <f t="shared" si="314"/>
        <v>0</v>
      </c>
      <c r="BS20" s="17">
        <f t="shared" si="330"/>
        <v>0</v>
      </c>
      <c r="BT20" s="17">
        <f t="shared" si="330"/>
        <v>0</v>
      </c>
      <c r="BU20" s="17">
        <f t="shared" si="330"/>
        <v>0</v>
      </c>
      <c r="BV20" s="17">
        <f t="shared" si="330"/>
        <v>0</v>
      </c>
      <c r="BW20" s="17">
        <f t="shared" si="330"/>
        <v>0</v>
      </c>
      <c r="BX20" s="17">
        <f t="shared" si="330"/>
        <v>0</v>
      </c>
      <c r="BY20" s="17">
        <f t="shared" si="330"/>
        <v>0</v>
      </c>
      <c r="BZ20" s="17">
        <f t="shared" si="330"/>
        <v>0</v>
      </c>
      <c r="CA20" s="17">
        <f t="shared" si="330"/>
        <v>0</v>
      </c>
      <c r="CB20" s="17">
        <f t="shared" si="330"/>
        <v>0</v>
      </c>
      <c r="CC20" s="17">
        <f t="shared" si="330"/>
        <v>0</v>
      </c>
      <c r="CD20" s="17">
        <f t="shared" si="330"/>
        <v>0</v>
      </c>
      <c r="CE20" s="319">
        <f t="shared" si="316"/>
        <v>0</v>
      </c>
      <c r="CF20" s="17">
        <f t="shared" si="331"/>
        <v>0</v>
      </c>
      <c r="CG20" s="17">
        <f t="shared" si="331"/>
        <v>0</v>
      </c>
      <c r="CH20" s="17">
        <f t="shared" si="331"/>
        <v>0</v>
      </c>
      <c r="CI20" s="17">
        <f t="shared" si="331"/>
        <v>0</v>
      </c>
      <c r="CJ20" s="17">
        <f t="shared" si="331"/>
        <v>0</v>
      </c>
      <c r="CK20" s="17">
        <f t="shared" si="331"/>
        <v>0</v>
      </c>
      <c r="CL20" s="17">
        <f t="shared" si="331"/>
        <v>0</v>
      </c>
      <c r="CM20" s="17">
        <f t="shared" si="331"/>
        <v>0</v>
      </c>
      <c r="CN20" s="17">
        <f t="shared" si="331"/>
        <v>0</v>
      </c>
      <c r="CO20" s="17">
        <f t="shared" si="331"/>
        <v>0</v>
      </c>
      <c r="CP20" s="17">
        <f t="shared" si="331"/>
        <v>0</v>
      </c>
      <c r="CQ20" s="17">
        <f t="shared" si="331"/>
        <v>0</v>
      </c>
      <c r="CR20" s="319">
        <f t="shared" si="318"/>
        <v>0</v>
      </c>
      <c r="CS20" s="17">
        <f t="shared" si="332"/>
        <v>0</v>
      </c>
      <c r="CT20" s="17">
        <f t="shared" si="332"/>
        <v>0</v>
      </c>
      <c r="CU20" s="17">
        <f t="shared" si="332"/>
        <v>0</v>
      </c>
      <c r="CV20" s="17">
        <f t="shared" si="332"/>
        <v>0</v>
      </c>
      <c r="CW20" s="17">
        <f t="shared" si="332"/>
        <v>0</v>
      </c>
      <c r="CX20" s="17">
        <f t="shared" si="332"/>
        <v>0</v>
      </c>
      <c r="CY20" s="17">
        <f t="shared" si="332"/>
        <v>0</v>
      </c>
      <c r="CZ20" s="17">
        <f t="shared" si="332"/>
        <v>0</v>
      </c>
      <c r="DA20" s="17">
        <f t="shared" si="332"/>
        <v>0</v>
      </c>
      <c r="DB20" s="17">
        <f t="shared" si="332"/>
        <v>0</v>
      </c>
      <c r="DC20" s="17">
        <f t="shared" si="332"/>
        <v>0</v>
      </c>
      <c r="DD20" s="17">
        <f t="shared" si="332"/>
        <v>0</v>
      </c>
      <c r="DE20" s="319">
        <f t="shared" si="320"/>
        <v>0</v>
      </c>
      <c r="DF20" s="17">
        <f t="shared" si="333"/>
        <v>0</v>
      </c>
      <c r="DG20" s="17">
        <f t="shared" si="333"/>
        <v>0</v>
      </c>
      <c r="DH20" s="17">
        <f t="shared" si="333"/>
        <v>0</v>
      </c>
      <c r="DI20" s="17">
        <f t="shared" si="333"/>
        <v>0</v>
      </c>
      <c r="DJ20" s="17">
        <f t="shared" si="333"/>
        <v>0</v>
      </c>
      <c r="DK20" s="17">
        <f t="shared" si="333"/>
        <v>0</v>
      </c>
      <c r="DL20" s="17">
        <f t="shared" si="333"/>
        <v>0</v>
      </c>
      <c r="DM20" s="17">
        <f t="shared" si="333"/>
        <v>0</v>
      </c>
      <c r="DN20" s="17">
        <f t="shared" si="333"/>
        <v>0</v>
      </c>
      <c r="DO20" s="17">
        <f t="shared" si="333"/>
        <v>0</v>
      </c>
      <c r="DP20" s="17">
        <f t="shared" si="333"/>
        <v>0</v>
      </c>
      <c r="DQ20" s="17">
        <f t="shared" si="333"/>
        <v>0</v>
      </c>
      <c r="DR20" s="319">
        <f t="shared" si="322"/>
        <v>0</v>
      </c>
      <c r="DS20" s="17">
        <f t="shared" si="334"/>
        <v>0</v>
      </c>
      <c r="DT20" s="17">
        <f t="shared" si="334"/>
        <v>0</v>
      </c>
      <c r="DU20" s="17">
        <f t="shared" si="334"/>
        <v>0</v>
      </c>
      <c r="DV20" s="17">
        <f t="shared" si="334"/>
        <v>0</v>
      </c>
      <c r="DW20" s="17">
        <f t="shared" si="334"/>
        <v>0</v>
      </c>
      <c r="DX20" s="17">
        <f t="shared" si="334"/>
        <v>0</v>
      </c>
      <c r="DY20" s="17">
        <f t="shared" si="334"/>
        <v>0</v>
      </c>
      <c r="DZ20" s="17">
        <f t="shared" si="334"/>
        <v>0</v>
      </c>
      <c r="EA20" s="17">
        <f t="shared" si="334"/>
        <v>0</v>
      </c>
      <c r="EB20" s="17">
        <f t="shared" si="334"/>
        <v>0</v>
      </c>
      <c r="EC20" s="17">
        <f t="shared" si="334"/>
        <v>0</v>
      </c>
      <c r="ED20" s="17">
        <f t="shared" si="334"/>
        <v>0</v>
      </c>
      <c r="EE20" s="391">
        <f t="shared" si="324"/>
        <v>0</v>
      </c>
    </row>
    <row r="21" spans="1:135" x14ac:dyDescent="0.2">
      <c r="A21" s="12" t="s">
        <v>34</v>
      </c>
      <c r="B21" s="17">
        <v>1800</v>
      </c>
      <c r="D21" s="1" t="s">
        <v>43</v>
      </c>
      <c r="E21" s="17">
        <v>0</v>
      </c>
      <c r="F21" s="17">
        <f t="shared" si="335"/>
        <v>0</v>
      </c>
      <c r="G21" s="17">
        <f t="shared" si="335"/>
        <v>0</v>
      </c>
      <c r="H21" s="17">
        <f t="shared" si="335"/>
        <v>0</v>
      </c>
      <c r="I21" s="17">
        <f t="shared" si="335"/>
        <v>0</v>
      </c>
      <c r="J21" s="17">
        <f t="shared" si="335"/>
        <v>0</v>
      </c>
      <c r="K21" s="17">
        <f t="shared" si="335"/>
        <v>0</v>
      </c>
      <c r="L21" s="17">
        <f t="shared" si="335"/>
        <v>0</v>
      </c>
      <c r="M21" s="17">
        <f t="shared" si="335"/>
        <v>0</v>
      </c>
      <c r="N21" s="17">
        <f t="shared" si="335"/>
        <v>0</v>
      </c>
      <c r="O21" s="17">
        <f t="shared" si="335"/>
        <v>0</v>
      </c>
      <c r="P21" s="17">
        <f t="shared" si="335"/>
        <v>0</v>
      </c>
      <c r="Q21" s="17">
        <f t="shared" si="335"/>
        <v>0</v>
      </c>
      <c r="R21" s="319">
        <f t="shared" si="306"/>
        <v>0</v>
      </c>
      <c r="S21" s="17">
        <f t="shared" si="325"/>
        <v>0</v>
      </c>
      <c r="T21" s="17">
        <f t="shared" si="325"/>
        <v>0</v>
      </c>
      <c r="U21" s="17">
        <f t="shared" si="325"/>
        <v>0</v>
      </c>
      <c r="V21" s="17">
        <f t="shared" si="326"/>
        <v>0</v>
      </c>
      <c r="W21" s="17">
        <f t="shared" si="326"/>
        <v>0</v>
      </c>
      <c r="X21" s="17">
        <f t="shared" si="326"/>
        <v>0</v>
      </c>
      <c r="Y21" s="17">
        <f t="shared" si="326"/>
        <v>0</v>
      </c>
      <c r="Z21" s="17">
        <f t="shared" si="326"/>
        <v>0</v>
      </c>
      <c r="AA21" s="17">
        <f t="shared" si="326"/>
        <v>0</v>
      </c>
      <c r="AB21" s="17">
        <f t="shared" si="326"/>
        <v>0</v>
      </c>
      <c r="AC21" s="17">
        <f t="shared" si="326"/>
        <v>0</v>
      </c>
      <c r="AD21" s="17">
        <f t="shared" si="326"/>
        <v>0</v>
      </c>
      <c r="AE21" s="319">
        <f t="shared" si="308"/>
        <v>0</v>
      </c>
      <c r="AF21" s="17">
        <f t="shared" si="327"/>
        <v>0</v>
      </c>
      <c r="AG21" s="17">
        <f t="shared" si="327"/>
        <v>0</v>
      </c>
      <c r="AH21" s="17">
        <f t="shared" si="327"/>
        <v>0</v>
      </c>
      <c r="AI21" s="17">
        <f t="shared" si="327"/>
        <v>0</v>
      </c>
      <c r="AJ21" s="17">
        <f t="shared" si="327"/>
        <v>0</v>
      </c>
      <c r="AK21" s="17">
        <f t="shared" si="327"/>
        <v>0</v>
      </c>
      <c r="AL21" s="17">
        <f t="shared" si="327"/>
        <v>0</v>
      </c>
      <c r="AM21" s="17">
        <f t="shared" si="327"/>
        <v>0</v>
      </c>
      <c r="AN21" s="17">
        <f t="shared" si="327"/>
        <v>0</v>
      </c>
      <c r="AO21" s="17">
        <f t="shared" si="327"/>
        <v>0</v>
      </c>
      <c r="AP21" s="17">
        <f t="shared" si="327"/>
        <v>0</v>
      </c>
      <c r="AQ21" s="17">
        <f t="shared" si="327"/>
        <v>0</v>
      </c>
      <c r="AR21" s="319">
        <f t="shared" si="310"/>
        <v>0</v>
      </c>
      <c r="AS21" s="17">
        <f t="shared" si="328"/>
        <v>0</v>
      </c>
      <c r="AT21" s="17">
        <f t="shared" si="328"/>
        <v>0</v>
      </c>
      <c r="AU21" s="17">
        <f t="shared" si="328"/>
        <v>0</v>
      </c>
      <c r="AV21" s="17">
        <f t="shared" si="328"/>
        <v>0</v>
      </c>
      <c r="AW21" s="17">
        <f t="shared" si="328"/>
        <v>0</v>
      </c>
      <c r="AX21" s="17">
        <f t="shared" si="328"/>
        <v>0</v>
      </c>
      <c r="AY21" s="17">
        <f t="shared" si="328"/>
        <v>0</v>
      </c>
      <c r="AZ21" s="17">
        <f t="shared" si="328"/>
        <v>0</v>
      </c>
      <c r="BA21" s="17">
        <f t="shared" si="328"/>
        <v>0</v>
      </c>
      <c r="BB21" s="17">
        <f t="shared" si="328"/>
        <v>0</v>
      </c>
      <c r="BC21" s="17">
        <f t="shared" si="328"/>
        <v>0</v>
      </c>
      <c r="BD21" s="17">
        <f t="shared" si="328"/>
        <v>0</v>
      </c>
      <c r="BE21" s="319">
        <f t="shared" si="312"/>
        <v>0</v>
      </c>
      <c r="BF21" s="17">
        <f t="shared" si="329"/>
        <v>0</v>
      </c>
      <c r="BG21" s="17">
        <f t="shared" si="329"/>
        <v>0</v>
      </c>
      <c r="BH21" s="17">
        <f t="shared" si="329"/>
        <v>0</v>
      </c>
      <c r="BI21" s="17">
        <f t="shared" si="329"/>
        <v>0</v>
      </c>
      <c r="BJ21" s="17">
        <f t="shared" si="329"/>
        <v>0</v>
      </c>
      <c r="BK21" s="17">
        <f t="shared" si="329"/>
        <v>0</v>
      </c>
      <c r="BL21" s="17">
        <f t="shared" si="329"/>
        <v>0</v>
      </c>
      <c r="BM21" s="17">
        <f t="shared" si="329"/>
        <v>0</v>
      </c>
      <c r="BN21" s="17">
        <f t="shared" si="329"/>
        <v>0</v>
      </c>
      <c r="BO21" s="17">
        <f t="shared" si="329"/>
        <v>0</v>
      </c>
      <c r="BP21" s="17">
        <f t="shared" si="329"/>
        <v>0</v>
      </c>
      <c r="BQ21" s="17">
        <f t="shared" si="329"/>
        <v>0</v>
      </c>
      <c r="BR21" s="319">
        <f t="shared" si="314"/>
        <v>0</v>
      </c>
      <c r="BS21" s="17">
        <f t="shared" si="330"/>
        <v>0</v>
      </c>
      <c r="BT21" s="17">
        <f t="shared" si="330"/>
        <v>0</v>
      </c>
      <c r="BU21" s="17">
        <f t="shared" si="330"/>
        <v>0</v>
      </c>
      <c r="BV21" s="17">
        <f t="shared" si="330"/>
        <v>0</v>
      </c>
      <c r="BW21" s="17">
        <f t="shared" si="330"/>
        <v>0</v>
      </c>
      <c r="BX21" s="17">
        <f t="shared" si="330"/>
        <v>0</v>
      </c>
      <c r="BY21" s="17">
        <f t="shared" si="330"/>
        <v>0</v>
      </c>
      <c r="BZ21" s="17">
        <f t="shared" si="330"/>
        <v>0</v>
      </c>
      <c r="CA21" s="17">
        <f t="shared" si="330"/>
        <v>0</v>
      </c>
      <c r="CB21" s="17">
        <f t="shared" si="330"/>
        <v>0</v>
      </c>
      <c r="CC21" s="17">
        <f t="shared" si="330"/>
        <v>0</v>
      </c>
      <c r="CD21" s="17">
        <f t="shared" si="330"/>
        <v>0</v>
      </c>
      <c r="CE21" s="319">
        <f t="shared" si="316"/>
        <v>0</v>
      </c>
      <c r="CF21" s="17">
        <f t="shared" si="331"/>
        <v>0</v>
      </c>
      <c r="CG21" s="17">
        <f t="shared" si="331"/>
        <v>0</v>
      </c>
      <c r="CH21" s="17">
        <f t="shared" si="331"/>
        <v>0</v>
      </c>
      <c r="CI21" s="17">
        <f t="shared" si="331"/>
        <v>0</v>
      </c>
      <c r="CJ21" s="17">
        <f t="shared" si="331"/>
        <v>0</v>
      </c>
      <c r="CK21" s="17">
        <f t="shared" si="331"/>
        <v>0</v>
      </c>
      <c r="CL21" s="17">
        <f t="shared" si="331"/>
        <v>0</v>
      </c>
      <c r="CM21" s="17">
        <f t="shared" si="331"/>
        <v>0</v>
      </c>
      <c r="CN21" s="17">
        <f t="shared" si="331"/>
        <v>0</v>
      </c>
      <c r="CO21" s="17">
        <f t="shared" si="331"/>
        <v>0</v>
      </c>
      <c r="CP21" s="17">
        <f t="shared" si="331"/>
        <v>0</v>
      </c>
      <c r="CQ21" s="17">
        <f t="shared" si="331"/>
        <v>0</v>
      </c>
      <c r="CR21" s="319">
        <f t="shared" si="318"/>
        <v>0</v>
      </c>
      <c r="CS21" s="17">
        <f t="shared" si="332"/>
        <v>0</v>
      </c>
      <c r="CT21" s="17">
        <f t="shared" si="332"/>
        <v>0</v>
      </c>
      <c r="CU21" s="17">
        <f t="shared" si="332"/>
        <v>0</v>
      </c>
      <c r="CV21" s="17">
        <f t="shared" si="332"/>
        <v>0</v>
      </c>
      <c r="CW21" s="17">
        <f t="shared" si="332"/>
        <v>0</v>
      </c>
      <c r="CX21" s="17">
        <f t="shared" si="332"/>
        <v>0</v>
      </c>
      <c r="CY21" s="17">
        <f t="shared" si="332"/>
        <v>0</v>
      </c>
      <c r="CZ21" s="17">
        <f t="shared" si="332"/>
        <v>0</v>
      </c>
      <c r="DA21" s="17">
        <f t="shared" si="332"/>
        <v>0</v>
      </c>
      <c r="DB21" s="17">
        <f t="shared" si="332"/>
        <v>0</v>
      </c>
      <c r="DC21" s="17">
        <f t="shared" si="332"/>
        <v>0</v>
      </c>
      <c r="DD21" s="17">
        <f t="shared" si="332"/>
        <v>0</v>
      </c>
      <c r="DE21" s="319">
        <f t="shared" si="320"/>
        <v>0</v>
      </c>
      <c r="DF21" s="17">
        <f t="shared" si="333"/>
        <v>0</v>
      </c>
      <c r="DG21" s="17">
        <f t="shared" si="333"/>
        <v>0</v>
      </c>
      <c r="DH21" s="17">
        <f t="shared" si="333"/>
        <v>0</v>
      </c>
      <c r="DI21" s="17">
        <f t="shared" si="333"/>
        <v>0</v>
      </c>
      <c r="DJ21" s="17">
        <f t="shared" si="333"/>
        <v>0</v>
      </c>
      <c r="DK21" s="17">
        <f t="shared" si="333"/>
        <v>0</v>
      </c>
      <c r="DL21" s="17">
        <f t="shared" si="333"/>
        <v>0</v>
      </c>
      <c r="DM21" s="17">
        <f t="shared" si="333"/>
        <v>0</v>
      </c>
      <c r="DN21" s="17">
        <f t="shared" si="333"/>
        <v>0</v>
      </c>
      <c r="DO21" s="17">
        <f t="shared" si="333"/>
        <v>0</v>
      </c>
      <c r="DP21" s="17">
        <f t="shared" si="333"/>
        <v>0</v>
      </c>
      <c r="DQ21" s="17">
        <f t="shared" si="333"/>
        <v>0</v>
      </c>
      <c r="DR21" s="319">
        <f t="shared" si="322"/>
        <v>0</v>
      </c>
      <c r="DS21" s="17">
        <f t="shared" si="334"/>
        <v>0</v>
      </c>
      <c r="DT21" s="17">
        <f t="shared" si="334"/>
        <v>0</v>
      </c>
      <c r="DU21" s="17">
        <f t="shared" si="334"/>
        <v>0</v>
      </c>
      <c r="DV21" s="17">
        <f t="shared" si="334"/>
        <v>0</v>
      </c>
      <c r="DW21" s="17">
        <f t="shared" si="334"/>
        <v>0</v>
      </c>
      <c r="DX21" s="17">
        <f t="shared" si="334"/>
        <v>0</v>
      </c>
      <c r="DY21" s="17">
        <f t="shared" si="334"/>
        <v>0</v>
      </c>
      <c r="DZ21" s="17">
        <f t="shared" si="334"/>
        <v>0</v>
      </c>
      <c r="EA21" s="17">
        <f t="shared" si="334"/>
        <v>0</v>
      </c>
      <c r="EB21" s="17">
        <f t="shared" si="334"/>
        <v>0</v>
      </c>
      <c r="EC21" s="17">
        <f t="shared" si="334"/>
        <v>0</v>
      </c>
      <c r="ED21" s="17">
        <f t="shared" si="334"/>
        <v>0</v>
      </c>
      <c r="EE21" s="391">
        <f t="shared" si="324"/>
        <v>0</v>
      </c>
    </row>
    <row r="22" spans="1:135" x14ac:dyDescent="0.2">
      <c r="D22" s="1" t="s">
        <v>90</v>
      </c>
      <c r="E22" s="17">
        <v>0</v>
      </c>
      <c r="F22" s="17">
        <f t="shared" si="335"/>
        <v>0</v>
      </c>
      <c r="G22" s="17">
        <f t="shared" si="335"/>
        <v>0</v>
      </c>
      <c r="H22" s="17">
        <f t="shared" si="335"/>
        <v>0</v>
      </c>
      <c r="I22" s="17">
        <f t="shared" si="335"/>
        <v>0</v>
      </c>
      <c r="J22" s="17">
        <f t="shared" si="335"/>
        <v>0</v>
      </c>
      <c r="K22" s="17">
        <f t="shared" si="335"/>
        <v>0</v>
      </c>
      <c r="L22" s="17">
        <f t="shared" si="335"/>
        <v>0</v>
      </c>
      <c r="M22" s="17">
        <f t="shared" si="335"/>
        <v>0</v>
      </c>
      <c r="N22" s="17">
        <f t="shared" si="335"/>
        <v>0</v>
      </c>
      <c r="O22" s="17">
        <f t="shared" si="335"/>
        <v>0</v>
      </c>
      <c r="P22" s="17">
        <f t="shared" si="335"/>
        <v>0</v>
      </c>
      <c r="Q22" s="17">
        <f t="shared" si="335"/>
        <v>0</v>
      </c>
      <c r="R22" s="319">
        <f t="shared" si="306"/>
        <v>0</v>
      </c>
      <c r="S22" s="17">
        <f t="shared" si="325"/>
        <v>0</v>
      </c>
      <c r="T22" s="17">
        <f t="shared" si="325"/>
        <v>0</v>
      </c>
      <c r="U22" s="17">
        <f t="shared" si="325"/>
        <v>0</v>
      </c>
      <c r="V22" s="17">
        <f t="shared" si="326"/>
        <v>0</v>
      </c>
      <c r="W22" s="17">
        <f t="shared" si="326"/>
        <v>0</v>
      </c>
      <c r="X22" s="17">
        <f t="shared" si="326"/>
        <v>0</v>
      </c>
      <c r="Y22" s="17">
        <f t="shared" si="326"/>
        <v>0</v>
      </c>
      <c r="Z22" s="17">
        <f t="shared" si="326"/>
        <v>0</v>
      </c>
      <c r="AA22" s="17">
        <f t="shared" si="326"/>
        <v>0</v>
      </c>
      <c r="AB22" s="17">
        <f t="shared" si="326"/>
        <v>0</v>
      </c>
      <c r="AC22" s="17">
        <f t="shared" si="326"/>
        <v>0</v>
      </c>
      <c r="AD22" s="17">
        <f t="shared" si="326"/>
        <v>0</v>
      </c>
      <c r="AE22" s="319">
        <f t="shared" si="308"/>
        <v>0</v>
      </c>
      <c r="AF22" s="17">
        <f t="shared" si="327"/>
        <v>0</v>
      </c>
      <c r="AG22" s="17">
        <f t="shared" si="327"/>
        <v>0</v>
      </c>
      <c r="AH22" s="17">
        <f t="shared" si="327"/>
        <v>0</v>
      </c>
      <c r="AI22" s="17">
        <f t="shared" si="327"/>
        <v>0</v>
      </c>
      <c r="AJ22" s="17">
        <f t="shared" si="327"/>
        <v>0</v>
      </c>
      <c r="AK22" s="17">
        <f t="shared" si="327"/>
        <v>0</v>
      </c>
      <c r="AL22" s="17">
        <f t="shared" si="327"/>
        <v>0</v>
      </c>
      <c r="AM22" s="17">
        <f t="shared" si="327"/>
        <v>0</v>
      </c>
      <c r="AN22" s="17">
        <f t="shared" si="327"/>
        <v>0</v>
      </c>
      <c r="AO22" s="17">
        <f t="shared" si="327"/>
        <v>0</v>
      </c>
      <c r="AP22" s="17">
        <f t="shared" si="327"/>
        <v>0</v>
      </c>
      <c r="AQ22" s="17">
        <f t="shared" si="327"/>
        <v>0</v>
      </c>
      <c r="AR22" s="319">
        <f t="shared" si="310"/>
        <v>0</v>
      </c>
      <c r="AS22" s="17">
        <f t="shared" si="328"/>
        <v>0</v>
      </c>
      <c r="AT22" s="17">
        <f t="shared" si="328"/>
        <v>0</v>
      </c>
      <c r="AU22" s="17">
        <f t="shared" si="328"/>
        <v>0</v>
      </c>
      <c r="AV22" s="17">
        <f t="shared" si="328"/>
        <v>0</v>
      </c>
      <c r="AW22" s="17">
        <f t="shared" si="328"/>
        <v>0</v>
      </c>
      <c r="AX22" s="17">
        <f t="shared" si="328"/>
        <v>0</v>
      </c>
      <c r="AY22" s="17">
        <f t="shared" si="328"/>
        <v>0</v>
      </c>
      <c r="AZ22" s="17">
        <f t="shared" si="328"/>
        <v>0</v>
      </c>
      <c r="BA22" s="17">
        <f t="shared" si="328"/>
        <v>0</v>
      </c>
      <c r="BB22" s="17">
        <f t="shared" si="328"/>
        <v>0</v>
      </c>
      <c r="BC22" s="17">
        <f t="shared" si="328"/>
        <v>0</v>
      </c>
      <c r="BD22" s="17">
        <f t="shared" si="328"/>
        <v>0</v>
      </c>
      <c r="BE22" s="319">
        <f t="shared" si="312"/>
        <v>0</v>
      </c>
      <c r="BF22" s="17">
        <f t="shared" si="329"/>
        <v>0</v>
      </c>
      <c r="BG22" s="17">
        <f t="shared" si="329"/>
        <v>0</v>
      </c>
      <c r="BH22" s="17">
        <f t="shared" si="329"/>
        <v>0</v>
      </c>
      <c r="BI22" s="17">
        <f t="shared" si="329"/>
        <v>0</v>
      </c>
      <c r="BJ22" s="17">
        <f t="shared" si="329"/>
        <v>0</v>
      </c>
      <c r="BK22" s="17">
        <f t="shared" si="329"/>
        <v>0</v>
      </c>
      <c r="BL22" s="17">
        <f t="shared" si="329"/>
        <v>0</v>
      </c>
      <c r="BM22" s="17">
        <f t="shared" si="329"/>
        <v>0</v>
      </c>
      <c r="BN22" s="17">
        <f t="shared" si="329"/>
        <v>0</v>
      </c>
      <c r="BO22" s="17">
        <f t="shared" si="329"/>
        <v>0</v>
      </c>
      <c r="BP22" s="17">
        <f t="shared" si="329"/>
        <v>0</v>
      </c>
      <c r="BQ22" s="17">
        <f t="shared" si="329"/>
        <v>0</v>
      </c>
      <c r="BR22" s="319">
        <f t="shared" si="314"/>
        <v>0</v>
      </c>
      <c r="BS22" s="17">
        <f t="shared" si="330"/>
        <v>0</v>
      </c>
      <c r="BT22" s="17">
        <f t="shared" si="330"/>
        <v>0</v>
      </c>
      <c r="BU22" s="17">
        <f t="shared" si="330"/>
        <v>0</v>
      </c>
      <c r="BV22" s="17">
        <f t="shared" si="330"/>
        <v>0</v>
      </c>
      <c r="BW22" s="17">
        <f t="shared" si="330"/>
        <v>0</v>
      </c>
      <c r="BX22" s="17">
        <f t="shared" si="330"/>
        <v>0</v>
      </c>
      <c r="BY22" s="17">
        <f t="shared" si="330"/>
        <v>0</v>
      </c>
      <c r="BZ22" s="17">
        <f t="shared" si="330"/>
        <v>0</v>
      </c>
      <c r="CA22" s="17">
        <f t="shared" si="330"/>
        <v>0</v>
      </c>
      <c r="CB22" s="17">
        <f t="shared" si="330"/>
        <v>0</v>
      </c>
      <c r="CC22" s="17">
        <f t="shared" si="330"/>
        <v>0</v>
      </c>
      <c r="CD22" s="17">
        <f t="shared" si="330"/>
        <v>0</v>
      </c>
      <c r="CE22" s="319">
        <f t="shared" si="316"/>
        <v>0</v>
      </c>
      <c r="CF22" s="17">
        <f t="shared" si="331"/>
        <v>0</v>
      </c>
      <c r="CG22" s="17">
        <f t="shared" si="331"/>
        <v>0</v>
      </c>
      <c r="CH22" s="17">
        <f t="shared" si="331"/>
        <v>0</v>
      </c>
      <c r="CI22" s="17">
        <f t="shared" si="331"/>
        <v>0</v>
      </c>
      <c r="CJ22" s="17">
        <f t="shared" si="331"/>
        <v>0</v>
      </c>
      <c r="CK22" s="17">
        <f t="shared" si="331"/>
        <v>0</v>
      </c>
      <c r="CL22" s="17">
        <f t="shared" si="331"/>
        <v>0</v>
      </c>
      <c r="CM22" s="17">
        <f t="shared" si="331"/>
        <v>0</v>
      </c>
      <c r="CN22" s="17">
        <f t="shared" si="331"/>
        <v>0</v>
      </c>
      <c r="CO22" s="17">
        <f t="shared" si="331"/>
        <v>0</v>
      </c>
      <c r="CP22" s="17">
        <f t="shared" si="331"/>
        <v>0</v>
      </c>
      <c r="CQ22" s="17">
        <f t="shared" si="331"/>
        <v>0</v>
      </c>
      <c r="CR22" s="319">
        <f t="shared" si="318"/>
        <v>0</v>
      </c>
      <c r="CS22" s="17">
        <f t="shared" si="332"/>
        <v>0</v>
      </c>
      <c r="CT22" s="17">
        <f t="shared" si="332"/>
        <v>0</v>
      </c>
      <c r="CU22" s="17">
        <f t="shared" si="332"/>
        <v>0</v>
      </c>
      <c r="CV22" s="17">
        <f t="shared" si="332"/>
        <v>0</v>
      </c>
      <c r="CW22" s="17">
        <f t="shared" si="332"/>
        <v>0</v>
      </c>
      <c r="CX22" s="17">
        <f t="shared" si="332"/>
        <v>0</v>
      </c>
      <c r="CY22" s="17">
        <f t="shared" si="332"/>
        <v>0</v>
      </c>
      <c r="CZ22" s="17">
        <f t="shared" si="332"/>
        <v>0</v>
      </c>
      <c r="DA22" s="17">
        <f t="shared" si="332"/>
        <v>0</v>
      </c>
      <c r="DB22" s="17">
        <f t="shared" si="332"/>
        <v>0</v>
      </c>
      <c r="DC22" s="17">
        <f t="shared" si="332"/>
        <v>0</v>
      </c>
      <c r="DD22" s="17">
        <f t="shared" si="332"/>
        <v>0</v>
      </c>
      <c r="DE22" s="319">
        <f t="shared" si="320"/>
        <v>0</v>
      </c>
      <c r="DF22" s="17">
        <f t="shared" si="333"/>
        <v>0</v>
      </c>
      <c r="DG22" s="17">
        <f t="shared" si="333"/>
        <v>0</v>
      </c>
      <c r="DH22" s="17">
        <f t="shared" si="333"/>
        <v>0</v>
      </c>
      <c r="DI22" s="17">
        <f t="shared" si="333"/>
        <v>0</v>
      </c>
      <c r="DJ22" s="17">
        <f t="shared" si="333"/>
        <v>0</v>
      </c>
      <c r="DK22" s="17">
        <f t="shared" si="333"/>
        <v>0</v>
      </c>
      <c r="DL22" s="17">
        <f t="shared" si="333"/>
        <v>0</v>
      </c>
      <c r="DM22" s="17">
        <f t="shared" si="333"/>
        <v>0</v>
      </c>
      <c r="DN22" s="17">
        <f t="shared" si="333"/>
        <v>0</v>
      </c>
      <c r="DO22" s="17">
        <f t="shared" si="333"/>
        <v>0</v>
      </c>
      <c r="DP22" s="17">
        <f t="shared" si="333"/>
        <v>0</v>
      </c>
      <c r="DQ22" s="17">
        <f t="shared" si="333"/>
        <v>0</v>
      </c>
      <c r="DR22" s="319">
        <f t="shared" si="322"/>
        <v>0</v>
      </c>
      <c r="DS22" s="17">
        <f t="shared" si="334"/>
        <v>0</v>
      </c>
      <c r="DT22" s="17">
        <f t="shared" si="334"/>
        <v>0</v>
      </c>
      <c r="DU22" s="17">
        <f t="shared" si="334"/>
        <v>0</v>
      </c>
      <c r="DV22" s="17">
        <f t="shared" si="334"/>
        <v>0</v>
      </c>
      <c r="DW22" s="17">
        <f t="shared" si="334"/>
        <v>0</v>
      </c>
      <c r="DX22" s="17">
        <f t="shared" si="334"/>
        <v>0</v>
      </c>
      <c r="DY22" s="17">
        <f t="shared" si="334"/>
        <v>0</v>
      </c>
      <c r="DZ22" s="17">
        <f t="shared" si="334"/>
        <v>0</v>
      </c>
      <c r="EA22" s="17">
        <f t="shared" si="334"/>
        <v>0</v>
      </c>
      <c r="EB22" s="17">
        <f t="shared" si="334"/>
        <v>0</v>
      </c>
      <c r="EC22" s="17">
        <f t="shared" si="334"/>
        <v>0</v>
      </c>
      <c r="ED22" s="17">
        <f t="shared" si="334"/>
        <v>0</v>
      </c>
      <c r="EE22" s="391">
        <f t="shared" si="324"/>
        <v>0</v>
      </c>
    </row>
    <row r="23" spans="1:135" x14ac:dyDescent="0.2">
      <c r="D23" s="1" t="s">
        <v>91</v>
      </c>
      <c r="E23" s="17">
        <v>0</v>
      </c>
      <c r="F23" s="17">
        <f t="shared" si="335"/>
        <v>0</v>
      </c>
      <c r="G23" s="17">
        <f t="shared" si="335"/>
        <v>0</v>
      </c>
      <c r="H23" s="17">
        <f t="shared" si="335"/>
        <v>0</v>
      </c>
      <c r="I23" s="17">
        <f t="shared" si="335"/>
        <v>0</v>
      </c>
      <c r="J23" s="17">
        <f t="shared" si="335"/>
        <v>0</v>
      </c>
      <c r="K23" s="17">
        <f t="shared" si="335"/>
        <v>0</v>
      </c>
      <c r="L23" s="17">
        <f t="shared" si="335"/>
        <v>0</v>
      </c>
      <c r="M23" s="17">
        <f t="shared" si="335"/>
        <v>0</v>
      </c>
      <c r="N23" s="17">
        <f t="shared" si="335"/>
        <v>0</v>
      </c>
      <c r="O23" s="17">
        <f t="shared" si="335"/>
        <v>0</v>
      </c>
      <c r="P23" s="17">
        <f t="shared" si="335"/>
        <v>0</v>
      </c>
      <c r="Q23" s="17">
        <f t="shared" si="335"/>
        <v>0</v>
      </c>
      <c r="R23" s="319">
        <f t="shared" si="306"/>
        <v>0</v>
      </c>
      <c r="S23" s="17">
        <f t="shared" si="325"/>
        <v>0</v>
      </c>
      <c r="T23" s="17">
        <f t="shared" si="325"/>
        <v>0</v>
      </c>
      <c r="U23" s="17">
        <f t="shared" si="325"/>
        <v>0</v>
      </c>
      <c r="V23" s="17">
        <f t="shared" si="326"/>
        <v>0</v>
      </c>
      <c r="W23" s="17">
        <f t="shared" si="326"/>
        <v>0</v>
      </c>
      <c r="X23" s="17">
        <f t="shared" si="326"/>
        <v>0</v>
      </c>
      <c r="Y23" s="17">
        <f t="shared" si="326"/>
        <v>0</v>
      </c>
      <c r="Z23" s="17">
        <f t="shared" si="326"/>
        <v>0</v>
      </c>
      <c r="AA23" s="17">
        <f t="shared" si="326"/>
        <v>0</v>
      </c>
      <c r="AB23" s="17">
        <f t="shared" si="326"/>
        <v>0</v>
      </c>
      <c r="AC23" s="17">
        <f t="shared" si="326"/>
        <v>0</v>
      </c>
      <c r="AD23" s="17">
        <f t="shared" si="326"/>
        <v>0</v>
      </c>
      <c r="AE23" s="319">
        <f t="shared" si="308"/>
        <v>0</v>
      </c>
      <c r="AF23" s="17">
        <f t="shared" si="327"/>
        <v>0</v>
      </c>
      <c r="AG23" s="17">
        <f t="shared" si="327"/>
        <v>0</v>
      </c>
      <c r="AH23" s="17">
        <f t="shared" si="327"/>
        <v>0</v>
      </c>
      <c r="AI23" s="17">
        <f t="shared" si="327"/>
        <v>0</v>
      </c>
      <c r="AJ23" s="17">
        <f t="shared" si="327"/>
        <v>0</v>
      </c>
      <c r="AK23" s="17">
        <f t="shared" si="327"/>
        <v>0</v>
      </c>
      <c r="AL23" s="17">
        <f t="shared" si="327"/>
        <v>0</v>
      </c>
      <c r="AM23" s="17">
        <f t="shared" si="327"/>
        <v>0</v>
      </c>
      <c r="AN23" s="17">
        <f t="shared" si="327"/>
        <v>0</v>
      </c>
      <c r="AO23" s="17">
        <f t="shared" si="327"/>
        <v>0</v>
      </c>
      <c r="AP23" s="17">
        <f t="shared" si="327"/>
        <v>0</v>
      </c>
      <c r="AQ23" s="17">
        <f t="shared" si="327"/>
        <v>0</v>
      </c>
      <c r="AR23" s="319">
        <f t="shared" si="310"/>
        <v>0</v>
      </c>
      <c r="AS23" s="17">
        <f t="shared" si="328"/>
        <v>0</v>
      </c>
      <c r="AT23" s="17">
        <f t="shared" si="328"/>
        <v>0</v>
      </c>
      <c r="AU23" s="17">
        <f t="shared" si="328"/>
        <v>0</v>
      </c>
      <c r="AV23" s="17">
        <f t="shared" si="328"/>
        <v>0</v>
      </c>
      <c r="AW23" s="17">
        <f t="shared" si="328"/>
        <v>0</v>
      </c>
      <c r="AX23" s="17">
        <f t="shared" si="328"/>
        <v>0</v>
      </c>
      <c r="AY23" s="17">
        <f t="shared" si="328"/>
        <v>0</v>
      </c>
      <c r="AZ23" s="17">
        <f t="shared" si="328"/>
        <v>0</v>
      </c>
      <c r="BA23" s="17">
        <f t="shared" si="328"/>
        <v>0</v>
      </c>
      <c r="BB23" s="17">
        <f t="shared" si="328"/>
        <v>0</v>
      </c>
      <c r="BC23" s="17">
        <f t="shared" si="328"/>
        <v>0</v>
      </c>
      <c r="BD23" s="17">
        <f t="shared" si="328"/>
        <v>0</v>
      </c>
      <c r="BE23" s="319">
        <f t="shared" si="312"/>
        <v>0</v>
      </c>
      <c r="BF23" s="17">
        <f t="shared" si="329"/>
        <v>0</v>
      </c>
      <c r="BG23" s="17">
        <f t="shared" si="329"/>
        <v>0</v>
      </c>
      <c r="BH23" s="17">
        <f t="shared" si="329"/>
        <v>0</v>
      </c>
      <c r="BI23" s="17">
        <f t="shared" si="329"/>
        <v>0</v>
      </c>
      <c r="BJ23" s="17">
        <f t="shared" si="329"/>
        <v>0</v>
      </c>
      <c r="BK23" s="17">
        <f t="shared" si="329"/>
        <v>0</v>
      </c>
      <c r="BL23" s="17">
        <f t="shared" si="329"/>
        <v>0</v>
      </c>
      <c r="BM23" s="17">
        <f t="shared" si="329"/>
        <v>0</v>
      </c>
      <c r="BN23" s="17">
        <f t="shared" si="329"/>
        <v>0</v>
      </c>
      <c r="BO23" s="17">
        <f t="shared" si="329"/>
        <v>0</v>
      </c>
      <c r="BP23" s="17">
        <f t="shared" si="329"/>
        <v>0</v>
      </c>
      <c r="BQ23" s="17">
        <f t="shared" si="329"/>
        <v>0</v>
      </c>
      <c r="BR23" s="319">
        <f t="shared" si="314"/>
        <v>0</v>
      </c>
      <c r="BS23" s="17">
        <f t="shared" si="330"/>
        <v>0</v>
      </c>
      <c r="BT23" s="17">
        <f t="shared" si="330"/>
        <v>0</v>
      </c>
      <c r="BU23" s="17">
        <f t="shared" si="330"/>
        <v>0</v>
      </c>
      <c r="BV23" s="17">
        <f t="shared" si="330"/>
        <v>0</v>
      </c>
      <c r="BW23" s="17">
        <f t="shared" si="330"/>
        <v>0</v>
      </c>
      <c r="BX23" s="17">
        <f t="shared" si="330"/>
        <v>0</v>
      </c>
      <c r="BY23" s="17">
        <f t="shared" si="330"/>
        <v>0</v>
      </c>
      <c r="BZ23" s="17">
        <f t="shared" si="330"/>
        <v>0</v>
      </c>
      <c r="CA23" s="17">
        <f t="shared" si="330"/>
        <v>0</v>
      </c>
      <c r="CB23" s="17">
        <f t="shared" si="330"/>
        <v>0</v>
      </c>
      <c r="CC23" s="17">
        <f t="shared" si="330"/>
        <v>0</v>
      </c>
      <c r="CD23" s="17">
        <f t="shared" si="330"/>
        <v>0</v>
      </c>
      <c r="CE23" s="319">
        <f t="shared" si="316"/>
        <v>0</v>
      </c>
      <c r="CF23" s="17">
        <f t="shared" si="331"/>
        <v>0</v>
      </c>
      <c r="CG23" s="17">
        <f t="shared" si="331"/>
        <v>0</v>
      </c>
      <c r="CH23" s="17">
        <f t="shared" si="331"/>
        <v>0</v>
      </c>
      <c r="CI23" s="17">
        <f t="shared" si="331"/>
        <v>0</v>
      </c>
      <c r="CJ23" s="17">
        <f t="shared" si="331"/>
        <v>0</v>
      </c>
      <c r="CK23" s="17">
        <f t="shared" si="331"/>
        <v>0</v>
      </c>
      <c r="CL23" s="17">
        <f t="shared" si="331"/>
        <v>0</v>
      </c>
      <c r="CM23" s="17">
        <f t="shared" si="331"/>
        <v>0</v>
      </c>
      <c r="CN23" s="17">
        <f t="shared" si="331"/>
        <v>0</v>
      </c>
      <c r="CO23" s="17">
        <f t="shared" si="331"/>
        <v>0</v>
      </c>
      <c r="CP23" s="17">
        <f t="shared" si="331"/>
        <v>0</v>
      </c>
      <c r="CQ23" s="17">
        <f t="shared" si="331"/>
        <v>0</v>
      </c>
      <c r="CR23" s="319">
        <f t="shared" si="318"/>
        <v>0</v>
      </c>
      <c r="CS23" s="17">
        <f t="shared" si="332"/>
        <v>0</v>
      </c>
      <c r="CT23" s="17">
        <f t="shared" si="332"/>
        <v>0</v>
      </c>
      <c r="CU23" s="17">
        <f t="shared" si="332"/>
        <v>0</v>
      </c>
      <c r="CV23" s="17">
        <f t="shared" si="332"/>
        <v>0</v>
      </c>
      <c r="CW23" s="17">
        <f t="shared" si="332"/>
        <v>0</v>
      </c>
      <c r="CX23" s="17">
        <f t="shared" si="332"/>
        <v>0</v>
      </c>
      <c r="CY23" s="17">
        <f t="shared" si="332"/>
        <v>0</v>
      </c>
      <c r="CZ23" s="17">
        <f t="shared" si="332"/>
        <v>0</v>
      </c>
      <c r="DA23" s="17">
        <f t="shared" si="332"/>
        <v>0</v>
      </c>
      <c r="DB23" s="17">
        <f t="shared" si="332"/>
        <v>0</v>
      </c>
      <c r="DC23" s="17">
        <f t="shared" si="332"/>
        <v>0</v>
      </c>
      <c r="DD23" s="17">
        <f t="shared" si="332"/>
        <v>0</v>
      </c>
      <c r="DE23" s="319">
        <f t="shared" si="320"/>
        <v>0</v>
      </c>
      <c r="DF23" s="17">
        <f t="shared" si="333"/>
        <v>0</v>
      </c>
      <c r="DG23" s="17">
        <f t="shared" si="333"/>
        <v>0</v>
      </c>
      <c r="DH23" s="17">
        <f t="shared" si="333"/>
        <v>0</v>
      </c>
      <c r="DI23" s="17">
        <f t="shared" si="333"/>
        <v>0</v>
      </c>
      <c r="DJ23" s="17">
        <f t="shared" si="333"/>
        <v>0</v>
      </c>
      <c r="DK23" s="17">
        <f t="shared" si="333"/>
        <v>0</v>
      </c>
      <c r="DL23" s="17">
        <f t="shared" si="333"/>
        <v>0</v>
      </c>
      <c r="DM23" s="17">
        <f t="shared" si="333"/>
        <v>0</v>
      </c>
      <c r="DN23" s="17">
        <f t="shared" si="333"/>
        <v>0</v>
      </c>
      <c r="DO23" s="17">
        <f t="shared" si="333"/>
        <v>0</v>
      </c>
      <c r="DP23" s="17">
        <f t="shared" si="333"/>
        <v>0</v>
      </c>
      <c r="DQ23" s="17">
        <f t="shared" si="333"/>
        <v>0</v>
      </c>
      <c r="DR23" s="319">
        <f t="shared" si="322"/>
        <v>0</v>
      </c>
      <c r="DS23" s="17">
        <f t="shared" si="334"/>
        <v>0</v>
      </c>
      <c r="DT23" s="17">
        <f t="shared" si="334"/>
        <v>0</v>
      </c>
      <c r="DU23" s="17">
        <f t="shared" si="334"/>
        <v>0</v>
      </c>
      <c r="DV23" s="17">
        <f t="shared" si="334"/>
        <v>0</v>
      </c>
      <c r="DW23" s="17">
        <f t="shared" si="334"/>
        <v>0</v>
      </c>
      <c r="DX23" s="17">
        <f t="shared" si="334"/>
        <v>0</v>
      </c>
      <c r="DY23" s="17">
        <f t="shared" si="334"/>
        <v>0</v>
      </c>
      <c r="DZ23" s="17">
        <f t="shared" si="334"/>
        <v>0</v>
      </c>
      <c r="EA23" s="17">
        <f t="shared" si="334"/>
        <v>0</v>
      </c>
      <c r="EB23" s="17">
        <f t="shared" si="334"/>
        <v>0</v>
      </c>
      <c r="EC23" s="17">
        <f t="shared" si="334"/>
        <v>0</v>
      </c>
      <c r="ED23" s="17">
        <f t="shared" si="334"/>
        <v>0</v>
      </c>
      <c r="EE23" s="391">
        <f t="shared" si="324"/>
        <v>0</v>
      </c>
    </row>
    <row r="24" spans="1:135" x14ac:dyDescent="0.2">
      <c r="A24" s="1"/>
      <c r="D24" s="1" t="s">
        <v>92</v>
      </c>
      <c r="E24" s="17">
        <v>0</v>
      </c>
      <c r="F24" s="17">
        <f t="shared" si="335"/>
        <v>0</v>
      </c>
      <c r="G24" s="17">
        <f t="shared" si="335"/>
        <v>0</v>
      </c>
      <c r="H24" s="17">
        <f t="shared" si="335"/>
        <v>0</v>
      </c>
      <c r="I24" s="17">
        <f t="shared" si="335"/>
        <v>0</v>
      </c>
      <c r="J24" s="17">
        <f t="shared" si="335"/>
        <v>0</v>
      </c>
      <c r="K24" s="17">
        <f t="shared" si="335"/>
        <v>0</v>
      </c>
      <c r="L24" s="17">
        <f t="shared" si="335"/>
        <v>0</v>
      </c>
      <c r="M24" s="17">
        <f t="shared" si="335"/>
        <v>0</v>
      </c>
      <c r="N24" s="17">
        <f t="shared" si="335"/>
        <v>0</v>
      </c>
      <c r="O24" s="17">
        <f t="shared" si="335"/>
        <v>0</v>
      </c>
      <c r="P24" s="17">
        <f t="shared" si="335"/>
        <v>0</v>
      </c>
      <c r="Q24" s="17">
        <f t="shared" si="335"/>
        <v>0</v>
      </c>
      <c r="R24" s="319">
        <f t="shared" si="306"/>
        <v>0</v>
      </c>
      <c r="S24" s="17">
        <f t="shared" si="325"/>
        <v>0</v>
      </c>
      <c r="T24" s="17">
        <f t="shared" si="325"/>
        <v>0</v>
      </c>
      <c r="U24" s="17">
        <f t="shared" si="325"/>
        <v>0</v>
      </c>
      <c r="V24" s="17">
        <f t="shared" ref="V24:AD33" si="336">IF(V$2&gt;=$B$18,$E24,0)</f>
        <v>0</v>
      </c>
      <c r="W24" s="17">
        <f t="shared" si="336"/>
        <v>0</v>
      </c>
      <c r="X24" s="17">
        <f t="shared" si="336"/>
        <v>0</v>
      </c>
      <c r="Y24" s="17">
        <f t="shared" si="336"/>
        <v>0</v>
      </c>
      <c r="Z24" s="17">
        <f t="shared" si="336"/>
        <v>0</v>
      </c>
      <c r="AA24" s="17">
        <f t="shared" si="336"/>
        <v>0</v>
      </c>
      <c r="AB24" s="17">
        <f t="shared" si="336"/>
        <v>0</v>
      </c>
      <c r="AC24" s="17">
        <f t="shared" si="336"/>
        <v>0</v>
      </c>
      <c r="AD24" s="17">
        <f t="shared" si="336"/>
        <v>0</v>
      </c>
      <c r="AE24" s="319">
        <f t="shared" si="308"/>
        <v>0</v>
      </c>
      <c r="AF24" s="17">
        <f t="shared" ref="AF24:AQ33" si="337">IF(AF$2&gt;=$B$18,$E24,0)</f>
        <v>0</v>
      </c>
      <c r="AG24" s="17">
        <f t="shared" si="337"/>
        <v>0</v>
      </c>
      <c r="AH24" s="17">
        <f t="shared" si="337"/>
        <v>0</v>
      </c>
      <c r="AI24" s="17">
        <f t="shared" si="337"/>
        <v>0</v>
      </c>
      <c r="AJ24" s="17">
        <f t="shared" si="337"/>
        <v>0</v>
      </c>
      <c r="AK24" s="17">
        <f t="shared" si="337"/>
        <v>0</v>
      </c>
      <c r="AL24" s="17">
        <f t="shared" si="337"/>
        <v>0</v>
      </c>
      <c r="AM24" s="17">
        <f t="shared" si="337"/>
        <v>0</v>
      </c>
      <c r="AN24" s="17">
        <f t="shared" si="337"/>
        <v>0</v>
      </c>
      <c r="AO24" s="17">
        <f t="shared" si="337"/>
        <v>0</v>
      </c>
      <c r="AP24" s="17">
        <f t="shared" si="337"/>
        <v>0</v>
      </c>
      <c r="AQ24" s="17">
        <f t="shared" si="337"/>
        <v>0</v>
      </c>
      <c r="AR24" s="319">
        <f t="shared" si="310"/>
        <v>0</v>
      </c>
      <c r="AS24" s="17">
        <f t="shared" ref="AS24:BD33" si="338">IF(AS$2&gt;=$B$18,$E24,0)</f>
        <v>0</v>
      </c>
      <c r="AT24" s="17">
        <f t="shared" si="338"/>
        <v>0</v>
      </c>
      <c r="AU24" s="17">
        <f t="shared" si="338"/>
        <v>0</v>
      </c>
      <c r="AV24" s="17">
        <f t="shared" si="338"/>
        <v>0</v>
      </c>
      <c r="AW24" s="17">
        <f t="shared" si="338"/>
        <v>0</v>
      </c>
      <c r="AX24" s="17">
        <f t="shared" si="338"/>
        <v>0</v>
      </c>
      <c r="AY24" s="17">
        <f t="shared" si="338"/>
        <v>0</v>
      </c>
      <c r="AZ24" s="17">
        <f t="shared" si="338"/>
        <v>0</v>
      </c>
      <c r="BA24" s="17">
        <f t="shared" si="338"/>
        <v>0</v>
      </c>
      <c r="BB24" s="17">
        <f t="shared" si="338"/>
        <v>0</v>
      </c>
      <c r="BC24" s="17">
        <f t="shared" si="338"/>
        <v>0</v>
      </c>
      <c r="BD24" s="17">
        <f t="shared" si="338"/>
        <v>0</v>
      </c>
      <c r="BE24" s="319">
        <f t="shared" si="312"/>
        <v>0</v>
      </c>
      <c r="BF24" s="17">
        <f t="shared" ref="BF24:BQ33" si="339">IF(BF$2&gt;=$B$18,$E24,0)</f>
        <v>0</v>
      </c>
      <c r="BG24" s="17">
        <f t="shared" si="339"/>
        <v>0</v>
      </c>
      <c r="BH24" s="17">
        <f t="shared" si="339"/>
        <v>0</v>
      </c>
      <c r="BI24" s="17">
        <f t="shared" si="339"/>
        <v>0</v>
      </c>
      <c r="BJ24" s="17">
        <f t="shared" si="339"/>
        <v>0</v>
      </c>
      <c r="BK24" s="17">
        <f t="shared" si="339"/>
        <v>0</v>
      </c>
      <c r="BL24" s="17">
        <f t="shared" si="339"/>
        <v>0</v>
      </c>
      <c r="BM24" s="17">
        <f t="shared" si="339"/>
        <v>0</v>
      </c>
      <c r="BN24" s="17">
        <f t="shared" si="339"/>
        <v>0</v>
      </c>
      <c r="BO24" s="17">
        <f t="shared" si="339"/>
        <v>0</v>
      </c>
      <c r="BP24" s="17">
        <f t="shared" si="339"/>
        <v>0</v>
      </c>
      <c r="BQ24" s="17">
        <f t="shared" si="339"/>
        <v>0</v>
      </c>
      <c r="BR24" s="319">
        <f t="shared" si="314"/>
        <v>0</v>
      </c>
      <c r="BS24" s="17">
        <f t="shared" ref="BS24:CD33" si="340">IF(BS$2&gt;=$B$18,$E24,0)</f>
        <v>0</v>
      </c>
      <c r="BT24" s="17">
        <f t="shared" si="340"/>
        <v>0</v>
      </c>
      <c r="BU24" s="17">
        <f t="shared" si="340"/>
        <v>0</v>
      </c>
      <c r="BV24" s="17">
        <f t="shared" si="340"/>
        <v>0</v>
      </c>
      <c r="BW24" s="17">
        <f t="shared" si="340"/>
        <v>0</v>
      </c>
      <c r="BX24" s="17">
        <f t="shared" si="340"/>
        <v>0</v>
      </c>
      <c r="BY24" s="17">
        <f t="shared" si="340"/>
        <v>0</v>
      </c>
      <c r="BZ24" s="17">
        <f t="shared" si="340"/>
        <v>0</v>
      </c>
      <c r="CA24" s="17">
        <f t="shared" si="340"/>
        <v>0</v>
      </c>
      <c r="CB24" s="17">
        <f t="shared" si="340"/>
        <v>0</v>
      </c>
      <c r="CC24" s="17">
        <f t="shared" si="340"/>
        <v>0</v>
      </c>
      <c r="CD24" s="17">
        <f t="shared" si="340"/>
        <v>0</v>
      </c>
      <c r="CE24" s="319">
        <f t="shared" si="316"/>
        <v>0</v>
      </c>
      <c r="CF24" s="17">
        <f t="shared" ref="CF24:CQ33" si="341">IF(CF$2&gt;=$B$18,$E24,0)</f>
        <v>0</v>
      </c>
      <c r="CG24" s="17">
        <f t="shared" si="341"/>
        <v>0</v>
      </c>
      <c r="CH24" s="17">
        <f t="shared" si="341"/>
        <v>0</v>
      </c>
      <c r="CI24" s="17">
        <f t="shared" si="341"/>
        <v>0</v>
      </c>
      <c r="CJ24" s="17">
        <f t="shared" si="341"/>
        <v>0</v>
      </c>
      <c r="CK24" s="17">
        <f t="shared" si="341"/>
        <v>0</v>
      </c>
      <c r="CL24" s="17">
        <f t="shared" si="341"/>
        <v>0</v>
      </c>
      <c r="CM24" s="17">
        <f t="shared" si="341"/>
        <v>0</v>
      </c>
      <c r="CN24" s="17">
        <f t="shared" si="341"/>
        <v>0</v>
      </c>
      <c r="CO24" s="17">
        <f t="shared" si="341"/>
        <v>0</v>
      </c>
      <c r="CP24" s="17">
        <f t="shared" si="341"/>
        <v>0</v>
      </c>
      <c r="CQ24" s="17">
        <f t="shared" si="341"/>
        <v>0</v>
      </c>
      <c r="CR24" s="319">
        <f t="shared" si="318"/>
        <v>0</v>
      </c>
      <c r="CS24" s="17">
        <f t="shared" ref="CS24:DD33" si="342">IF(CS$2&gt;=$B$18,$E24,0)</f>
        <v>0</v>
      </c>
      <c r="CT24" s="17">
        <f t="shared" si="342"/>
        <v>0</v>
      </c>
      <c r="CU24" s="17">
        <f t="shared" si="342"/>
        <v>0</v>
      </c>
      <c r="CV24" s="17">
        <f t="shared" si="342"/>
        <v>0</v>
      </c>
      <c r="CW24" s="17">
        <f t="shared" si="342"/>
        <v>0</v>
      </c>
      <c r="CX24" s="17">
        <f t="shared" si="342"/>
        <v>0</v>
      </c>
      <c r="CY24" s="17">
        <f t="shared" si="342"/>
        <v>0</v>
      </c>
      <c r="CZ24" s="17">
        <f t="shared" si="342"/>
        <v>0</v>
      </c>
      <c r="DA24" s="17">
        <f t="shared" si="342"/>
        <v>0</v>
      </c>
      <c r="DB24" s="17">
        <f t="shared" si="342"/>
        <v>0</v>
      </c>
      <c r="DC24" s="17">
        <f t="shared" si="342"/>
        <v>0</v>
      </c>
      <c r="DD24" s="17">
        <f t="shared" si="342"/>
        <v>0</v>
      </c>
      <c r="DE24" s="319">
        <f t="shared" si="320"/>
        <v>0</v>
      </c>
      <c r="DF24" s="17">
        <f t="shared" ref="DF24:DQ33" si="343">IF(DF$2&gt;=$B$18,$E24,0)</f>
        <v>0</v>
      </c>
      <c r="DG24" s="17">
        <f t="shared" si="343"/>
        <v>0</v>
      </c>
      <c r="DH24" s="17">
        <f t="shared" si="343"/>
        <v>0</v>
      </c>
      <c r="DI24" s="17">
        <f t="shared" si="343"/>
        <v>0</v>
      </c>
      <c r="DJ24" s="17">
        <f t="shared" si="343"/>
        <v>0</v>
      </c>
      <c r="DK24" s="17">
        <f t="shared" si="343"/>
        <v>0</v>
      </c>
      <c r="DL24" s="17">
        <f t="shared" si="343"/>
        <v>0</v>
      </c>
      <c r="DM24" s="17">
        <f t="shared" si="343"/>
        <v>0</v>
      </c>
      <c r="DN24" s="17">
        <f t="shared" si="343"/>
        <v>0</v>
      </c>
      <c r="DO24" s="17">
        <f t="shared" si="343"/>
        <v>0</v>
      </c>
      <c r="DP24" s="17">
        <f t="shared" si="343"/>
        <v>0</v>
      </c>
      <c r="DQ24" s="17">
        <f t="shared" si="343"/>
        <v>0</v>
      </c>
      <c r="DR24" s="319">
        <f t="shared" si="322"/>
        <v>0</v>
      </c>
      <c r="DS24" s="17">
        <f t="shared" ref="DS24:ED33" si="344">IF(DS$2&gt;=$B$18,$E24,0)</f>
        <v>0</v>
      </c>
      <c r="DT24" s="17">
        <f t="shared" si="344"/>
        <v>0</v>
      </c>
      <c r="DU24" s="17">
        <f t="shared" si="344"/>
        <v>0</v>
      </c>
      <c r="DV24" s="17">
        <f t="shared" si="344"/>
        <v>0</v>
      </c>
      <c r="DW24" s="17">
        <f t="shared" si="344"/>
        <v>0</v>
      </c>
      <c r="DX24" s="17">
        <f t="shared" si="344"/>
        <v>0</v>
      </c>
      <c r="DY24" s="17">
        <f t="shared" si="344"/>
        <v>0</v>
      </c>
      <c r="DZ24" s="17">
        <f t="shared" si="344"/>
        <v>0</v>
      </c>
      <c r="EA24" s="17">
        <f t="shared" si="344"/>
        <v>0</v>
      </c>
      <c r="EB24" s="17">
        <f t="shared" si="344"/>
        <v>0</v>
      </c>
      <c r="EC24" s="17">
        <f t="shared" si="344"/>
        <v>0</v>
      </c>
      <c r="ED24" s="17">
        <f t="shared" si="344"/>
        <v>0</v>
      </c>
      <c r="EE24" s="391">
        <f t="shared" si="324"/>
        <v>0</v>
      </c>
    </row>
    <row r="25" spans="1:135" x14ac:dyDescent="0.2">
      <c r="A25" s="1"/>
      <c r="D25" s="1" t="s">
        <v>93</v>
      </c>
      <c r="E25" s="17">
        <v>0</v>
      </c>
      <c r="F25" s="17">
        <f t="shared" si="335"/>
        <v>0</v>
      </c>
      <c r="G25" s="17">
        <f t="shared" si="335"/>
        <v>0</v>
      </c>
      <c r="H25" s="17">
        <f t="shared" si="335"/>
        <v>0</v>
      </c>
      <c r="I25" s="17">
        <f t="shared" si="335"/>
        <v>0</v>
      </c>
      <c r="J25" s="17">
        <f t="shared" si="335"/>
        <v>0</v>
      </c>
      <c r="K25" s="17">
        <f t="shared" si="335"/>
        <v>0</v>
      </c>
      <c r="L25" s="17">
        <f t="shared" si="335"/>
        <v>0</v>
      </c>
      <c r="M25" s="17">
        <f t="shared" si="335"/>
        <v>0</v>
      </c>
      <c r="N25" s="17">
        <f t="shared" si="335"/>
        <v>0</v>
      </c>
      <c r="O25" s="17">
        <f t="shared" si="335"/>
        <v>0</v>
      </c>
      <c r="P25" s="17">
        <f t="shared" si="335"/>
        <v>0</v>
      </c>
      <c r="Q25" s="17">
        <f t="shared" si="335"/>
        <v>0</v>
      </c>
      <c r="R25" s="319">
        <f t="shared" si="306"/>
        <v>0</v>
      </c>
      <c r="S25" s="17">
        <f t="shared" si="325"/>
        <v>0</v>
      </c>
      <c r="T25" s="17">
        <f t="shared" si="325"/>
        <v>0</v>
      </c>
      <c r="U25" s="17">
        <f t="shared" si="325"/>
        <v>0</v>
      </c>
      <c r="V25" s="17">
        <f t="shared" si="336"/>
        <v>0</v>
      </c>
      <c r="W25" s="17">
        <f t="shared" si="336"/>
        <v>0</v>
      </c>
      <c r="X25" s="17">
        <f t="shared" si="336"/>
        <v>0</v>
      </c>
      <c r="Y25" s="17">
        <f t="shared" si="336"/>
        <v>0</v>
      </c>
      <c r="Z25" s="17">
        <f t="shared" si="336"/>
        <v>0</v>
      </c>
      <c r="AA25" s="17">
        <f t="shared" si="336"/>
        <v>0</v>
      </c>
      <c r="AB25" s="17">
        <f t="shared" si="336"/>
        <v>0</v>
      </c>
      <c r="AC25" s="17">
        <f t="shared" si="336"/>
        <v>0</v>
      </c>
      <c r="AD25" s="17">
        <f t="shared" si="336"/>
        <v>0</v>
      </c>
      <c r="AE25" s="319">
        <f t="shared" si="308"/>
        <v>0</v>
      </c>
      <c r="AF25" s="17">
        <f t="shared" si="337"/>
        <v>0</v>
      </c>
      <c r="AG25" s="17">
        <f t="shared" si="337"/>
        <v>0</v>
      </c>
      <c r="AH25" s="17">
        <f t="shared" si="337"/>
        <v>0</v>
      </c>
      <c r="AI25" s="17">
        <f t="shared" si="337"/>
        <v>0</v>
      </c>
      <c r="AJ25" s="17">
        <f t="shared" si="337"/>
        <v>0</v>
      </c>
      <c r="AK25" s="17">
        <f t="shared" si="337"/>
        <v>0</v>
      </c>
      <c r="AL25" s="17">
        <f t="shared" si="337"/>
        <v>0</v>
      </c>
      <c r="AM25" s="17">
        <f t="shared" si="337"/>
        <v>0</v>
      </c>
      <c r="AN25" s="17">
        <f t="shared" si="337"/>
        <v>0</v>
      </c>
      <c r="AO25" s="17">
        <f t="shared" si="337"/>
        <v>0</v>
      </c>
      <c r="AP25" s="17">
        <f t="shared" si="337"/>
        <v>0</v>
      </c>
      <c r="AQ25" s="17">
        <f t="shared" si="337"/>
        <v>0</v>
      </c>
      <c r="AR25" s="319">
        <f t="shared" si="310"/>
        <v>0</v>
      </c>
      <c r="AS25" s="17">
        <f t="shared" si="338"/>
        <v>0</v>
      </c>
      <c r="AT25" s="17">
        <f t="shared" si="338"/>
        <v>0</v>
      </c>
      <c r="AU25" s="17">
        <f t="shared" si="338"/>
        <v>0</v>
      </c>
      <c r="AV25" s="17">
        <f t="shared" si="338"/>
        <v>0</v>
      </c>
      <c r="AW25" s="17">
        <f t="shared" si="338"/>
        <v>0</v>
      </c>
      <c r="AX25" s="17">
        <f t="shared" si="338"/>
        <v>0</v>
      </c>
      <c r="AY25" s="17">
        <f t="shared" si="338"/>
        <v>0</v>
      </c>
      <c r="AZ25" s="17">
        <f t="shared" si="338"/>
        <v>0</v>
      </c>
      <c r="BA25" s="17">
        <f t="shared" si="338"/>
        <v>0</v>
      </c>
      <c r="BB25" s="17">
        <f t="shared" si="338"/>
        <v>0</v>
      </c>
      <c r="BC25" s="17">
        <f t="shared" si="338"/>
        <v>0</v>
      </c>
      <c r="BD25" s="17">
        <f t="shared" si="338"/>
        <v>0</v>
      </c>
      <c r="BE25" s="319">
        <f t="shared" si="312"/>
        <v>0</v>
      </c>
      <c r="BF25" s="17">
        <f t="shared" si="339"/>
        <v>0</v>
      </c>
      <c r="BG25" s="17">
        <f t="shared" si="339"/>
        <v>0</v>
      </c>
      <c r="BH25" s="17">
        <f t="shared" si="339"/>
        <v>0</v>
      </c>
      <c r="BI25" s="17">
        <f t="shared" si="339"/>
        <v>0</v>
      </c>
      <c r="BJ25" s="17">
        <f t="shared" si="339"/>
        <v>0</v>
      </c>
      <c r="BK25" s="17">
        <f t="shared" si="339"/>
        <v>0</v>
      </c>
      <c r="BL25" s="17">
        <f t="shared" si="339"/>
        <v>0</v>
      </c>
      <c r="BM25" s="17">
        <f t="shared" si="339"/>
        <v>0</v>
      </c>
      <c r="BN25" s="17">
        <f t="shared" si="339"/>
        <v>0</v>
      </c>
      <c r="BO25" s="17">
        <f t="shared" si="339"/>
        <v>0</v>
      </c>
      <c r="BP25" s="17">
        <f t="shared" si="339"/>
        <v>0</v>
      </c>
      <c r="BQ25" s="17">
        <f t="shared" si="339"/>
        <v>0</v>
      </c>
      <c r="BR25" s="319">
        <f t="shared" si="314"/>
        <v>0</v>
      </c>
      <c r="BS25" s="17">
        <f t="shared" si="340"/>
        <v>0</v>
      </c>
      <c r="BT25" s="17">
        <f t="shared" si="340"/>
        <v>0</v>
      </c>
      <c r="BU25" s="17">
        <f t="shared" si="340"/>
        <v>0</v>
      </c>
      <c r="BV25" s="17">
        <f t="shared" si="340"/>
        <v>0</v>
      </c>
      <c r="BW25" s="17">
        <f t="shared" si="340"/>
        <v>0</v>
      </c>
      <c r="BX25" s="17">
        <f t="shared" si="340"/>
        <v>0</v>
      </c>
      <c r="BY25" s="17">
        <f t="shared" si="340"/>
        <v>0</v>
      </c>
      <c r="BZ25" s="17">
        <f t="shared" si="340"/>
        <v>0</v>
      </c>
      <c r="CA25" s="17">
        <f t="shared" si="340"/>
        <v>0</v>
      </c>
      <c r="CB25" s="17">
        <f t="shared" si="340"/>
        <v>0</v>
      </c>
      <c r="CC25" s="17">
        <f t="shared" si="340"/>
        <v>0</v>
      </c>
      <c r="CD25" s="17">
        <f t="shared" si="340"/>
        <v>0</v>
      </c>
      <c r="CE25" s="319">
        <f t="shared" si="316"/>
        <v>0</v>
      </c>
      <c r="CF25" s="17">
        <f t="shared" si="341"/>
        <v>0</v>
      </c>
      <c r="CG25" s="17">
        <f t="shared" si="341"/>
        <v>0</v>
      </c>
      <c r="CH25" s="17">
        <f t="shared" si="341"/>
        <v>0</v>
      </c>
      <c r="CI25" s="17">
        <f t="shared" si="341"/>
        <v>0</v>
      </c>
      <c r="CJ25" s="17">
        <f t="shared" si="341"/>
        <v>0</v>
      </c>
      <c r="CK25" s="17">
        <f t="shared" si="341"/>
        <v>0</v>
      </c>
      <c r="CL25" s="17">
        <f t="shared" si="341"/>
        <v>0</v>
      </c>
      <c r="CM25" s="17">
        <f t="shared" si="341"/>
        <v>0</v>
      </c>
      <c r="CN25" s="17">
        <f t="shared" si="341"/>
        <v>0</v>
      </c>
      <c r="CO25" s="17">
        <f t="shared" si="341"/>
        <v>0</v>
      </c>
      <c r="CP25" s="17">
        <f t="shared" si="341"/>
        <v>0</v>
      </c>
      <c r="CQ25" s="17">
        <f t="shared" si="341"/>
        <v>0</v>
      </c>
      <c r="CR25" s="319">
        <f t="shared" si="318"/>
        <v>0</v>
      </c>
      <c r="CS25" s="17">
        <f t="shared" si="342"/>
        <v>0</v>
      </c>
      <c r="CT25" s="17">
        <f t="shared" si="342"/>
        <v>0</v>
      </c>
      <c r="CU25" s="17">
        <f t="shared" si="342"/>
        <v>0</v>
      </c>
      <c r="CV25" s="17">
        <f t="shared" si="342"/>
        <v>0</v>
      </c>
      <c r="CW25" s="17">
        <f t="shared" si="342"/>
        <v>0</v>
      </c>
      <c r="CX25" s="17">
        <f t="shared" si="342"/>
        <v>0</v>
      </c>
      <c r="CY25" s="17">
        <f t="shared" si="342"/>
        <v>0</v>
      </c>
      <c r="CZ25" s="17">
        <f t="shared" si="342"/>
        <v>0</v>
      </c>
      <c r="DA25" s="17">
        <f t="shared" si="342"/>
        <v>0</v>
      </c>
      <c r="DB25" s="17">
        <f t="shared" si="342"/>
        <v>0</v>
      </c>
      <c r="DC25" s="17">
        <f t="shared" si="342"/>
        <v>0</v>
      </c>
      <c r="DD25" s="17">
        <f t="shared" si="342"/>
        <v>0</v>
      </c>
      <c r="DE25" s="319">
        <f t="shared" si="320"/>
        <v>0</v>
      </c>
      <c r="DF25" s="17">
        <f t="shared" si="343"/>
        <v>0</v>
      </c>
      <c r="DG25" s="17">
        <f t="shared" si="343"/>
        <v>0</v>
      </c>
      <c r="DH25" s="17">
        <f t="shared" si="343"/>
        <v>0</v>
      </c>
      <c r="DI25" s="17">
        <f t="shared" si="343"/>
        <v>0</v>
      </c>
      <c r="DJ25" s="17">
        <f t="shared" si="343"/>
        <v>0</v>
      </c>
      <c r="DK25" s="17">
        <f t="shared" si="343"/>
        <v>0</v>
      </c>
      <c r="DL25" s="17">
        <f t="shared" si="343"/>
        <v>0</v>
      </c>
      <c r="DM25" s="17">
        <f t="shared" si="343"/>
        <v>0</v>
      </c>
      <c r="DN25" s="17">
        <f t="shared" si="343"/>
        <v>0</v>
      </c>
      <c r="DO25" s="17">
        <f t="shared" si="343"/>
        <v>0</v>
      </c>
      <c r="DP25" s="17">
        <f t="shared" si="343"/>
        <v>0</v>
      </c>
      <c r="DQ25" s="17">
        <f t="shared" si="343"/>
        <v>0</v>
      </c>
      <c r="DR25" s="319">
        <f t="shared" si="322"/>
        <v>0</v>
      </c>
      <c r="DS25" s="17">
        <f t="shared" si="344"/>
        <v>0</v>
      </c>
      <c r="DT25" s="17">
        <f t="shared" si="344"/>
        <v>0</v>
      </c>
      <c r="DU25" s="17">
        <f t="shared" si="344"/>
        <v>0</v>
      </c>
      <c r="DV25" s="17">
        <f t="shared" si="344"/>
        <v>0</v>
      </c>
      <c r="DW25" s="17">
        <f t="shared" si="344"/>
        <v>0</v>
      </c>
      <c r="DX25" s="17">
        <f t="shared" si="344"/>
        <v>0</v>
      </c>
      <c r="DY25" s="17">
        <f t="shared" si="344"/>
        <v>0</v>
      </c>
      <c r="DZ25" s="17">
        <f t="shared" si="344"/>
        <v>0</v>
      </c>
      <c r="EA25" s="17">
        <f t="shared" si="344"/>
        <v>0</v>
      </c>
      <c r="EB25" s="17">
        <f t="shared" si="344"/>
        <v>0</v>
      </c>
      <c r="EC25" s="17">
        <f t="shared" si="344"/>
        <v>0</v>
      </c>
      <c r="ED25" s="17">
        <f t="shared" si="344"/>
        <v>0</v>
      </c>
      <c r="EE25" s="391">
        <f t="shared" si="324"/>
        <v>0</v>
      </c>
    </row>
    <row r="26" spans="1:135" x14ac:dyDescent="0.2">
      <c r="A26" s="1"/>
      <c r="D26" s="1" t="s">
        <v>94</v>
      </c>
      <c r="E26" s="17">
        <v>0</v>
      </c>
      <c r="F26" s="17">
        <f t="shared" si="335"/>
        <v>0</v>
      </c>
      <c r="G26" s="17">
        <f t="shared" si="335"/>
        <v>0</v>
      </c>
      <c r="H26" s="17">
        <f t="shared" si="335"/>
        <v>0</v>
      </c>
      <c r="I26" s="17">
        <f t="shared" si="335"/>
        <v>0</v>
      </c>
      <c r="J26" s="17">
        <f t="shared" si="335"/>
        <v>0</v>
      </c>
      <c r="K26" s="17">
        <f t="shared" si="335"/>
        <v>0</v>
      </c>
      <c r="L26" s="17">
        <f t="shared" si="335"/>
        <v>0</v>
      </c>
      <c r="M26" s="17">
        <f t="shared" si="335"/>
        <v>0</v>
      </c>
      <c r="N26" s="17">
        <f t="shared" si="335"/>
        <v>0</v>
      </c>
      <c r="O26" s="17">
        <f t="shared" si="335"/>
        <v>0</v>
      </c>
      <c r="P26" s="17">
        <f t="shared" si="335"/>
        <v>0</v>
      </c>
      <c r="Q26" s="17">
        <f t="shared" si="335"/>
        <v>0</v>
      </c>
      <c r="R26" s="319">
        <f t="shared" si="306"/>
        <v>0</v>
      </c>
      <c r="S26" s="17">
        <f t="shared" si="325"/>
        <v>0</v>
      </c>
      <c r="T26" s="17">
        <f t="shared" si="325"/>
        <v>0</v>
      </c>
      <c r="U26" s="17">
        <f t="shared" si="325"/>
        <v>0</v>
      </c>
      <c r="V26" s="17">
        <f t="shared" si="336"/>
        <v>0</v>
      </c>
      <c r="W26" s="17">
        <f t="shared" si="336"/>
        <v>0</v>
      </c>
      <c r="X26" s="17">
        <f t="shared" si="336"/>
        <v>0</v>
      </c>
      <c r="Y26" s="17">
        <f t="shared" si="336"/>
        <v>0</v>
      </c>
      <c r="Z26" s="17">
        <f t="shared" si="336"/>
        <v>0</v>
      </c>
      <c r="AA26" s="17">
        <f t="shared" si="336"/>
        <v>0</v>
      </c>
      <c r="AB26" s="17">
        <f t="shared" si="336"/>
        <v>0</v>
      </c>
      <c r="AC26" s="17">
        <f t="shared" si="336"/>
        <v>0</v>
      </c>
      <c r="AD26" s="17">
        <f t="shared" si="336"/>
        <v>0</v>
      </c>
      <c r="AE26" s="319">
        <f t="shared" si="308"/>
        <v>0</v>
      </c>
      <c r="AF26" s="17">
        <f t="shared" si="337"/>
        <v>0</v>
      </c>
      <c r="AG26" s="17">
        <f t="shared" si="337"/>
        <v>0</v>
      </c>
      <c r="AH26" s="17">
        <f t="shared" si="337"/>
        <v>0</v>
      </c>
      <c r="AI26" s="17">
        <f t="shared" si="337"/>
        <v>0</v>
      </c>
      <c r="AJ26" s="17">
        <f t="shared" si="337"/>
        <v>0</v>
      </c>
      <c r="AK26" s="17">
        <f t="shared" si="337"/>
        <v>0</v>
      </c>
      <c r="AL26" s="17">
        <f t="shared" si="337"/>
        <v>0</v>
      </c>
      <c r="AM26" s="17">
        <f t="shared" si="337"/>
        <v>0</v>
      </c>
      <c r="AN26" s="17">
        <f t="shared" si="337"/>
        <v>0</v>
      </c>
      <c r="AO26" s="17">
        <f t="shared" si="337"/>
        <v>0</v>
      </c>
      <c r="AP26" s="17">
        <f t="shared" si="337"/>
        <v>0</v>
      </c>
      <c r="AQ26" s="17">
        <f t="shared" si="337"/>
        <v>0</v>
      </c>
      <c r="AR26" s="319">
        <f t="shared" si="310"/>
        <v>0</v>
      </c>
      <c r="AS26" s="17">
        <f t="shared" si="338"/>
        <v>0</v>
      </c>
      <c r="AT26" s="17">
        <f t="shared" si="338"/>
        <v>0</v>
      </c>
      <c r="AU26" s="17">
        <f t="shared" si="338"/>
        <v>0</v>
      </c>
      <c r="AV26" s="17">
        <f t="shared" si="338"/>
        <v>0</v>
      </c>
      <c r="AW26" s="17">
        <f t="shared" si="338"/>
        <v>0</v>
      </c>
      <c r="AX26" s="17">
        <f t="shared" si="338"/>
        <v>0</v>
      </c>
      <c r="AY26" s="17">
        <f t="shared" si="338"/>
        <v>0</v>
      </c>
      <c r="AZ26" s="17">
        <f t="shared" si="338"/>
        <v>0</v>
      </c>
      <c r="BA26" s="17">
        <f t="shared" si="338"/>
        <v>0</v>
      </c>
      <c r="BB26" s="17">
        <f t="shared" si="338"/>
        <v>0</v>
      </c>
      <c r="BC26" s="17">
        <f t="shared" si="338"/>
        <v>0</v>
      </c>
      <c r="BD26" s="17">
        <f t="shared" si="338"/>
        <v>0</v>
      </c>
      <c r="BE26" s="319">
        <f t="shared" si="312"/>
        <v>0</v>
      </c>
      <c r="BF26" s="17">
        <f t="shared" si="339"/>
        <v>0</v>
      </c>
      <c r="BG26" s="17">
        <f t="shared" si="339"/>
        <v>0</v>
      </c>
      <c r="BH26" s="17">
        <f t="shared" si="339"/>
        <v>0</v>
      </c>
      <c r="BI26" s="17">
        <f t="shared" si="339"/>
        <v>0</v>
      </c>
      <c r="BJ26" s="17">
        <f t="shared" si="339"/>
        <v>0</v>
      </c>
      <c r="BK26" s="17">
        <f t="shared" si="339"/>
        <v>0</v>
      </c>
      <c r="BL26" s="17">
        <f t="shared" si="339"/>
        <v>0</v>
      </c>
      <c r="BM26" s="17">
        <f t="shared" si="339"/>
        <v>0</v>
      </c>
      <c r="BN26" s="17">
        <f t="shared" si="339"/>
        <v>0</v>
      </c>
      <c r="BO26" s="17">
        <f t="shared" si="339"/>
        <v>0</v>
      </c>
      <c r="BP26" s="17">
        <f t="shared" si="339"/>
        <v>0</v>
      </c>
      <c r="BQ26" s="17">
        <f t="shared" si="339"/>
        <v>0</v>
      </c>
      <c r="BR26" s="319">
        <f t="shared" si="314"/>
        <v>0</v>
      </c>
      <c r="BS26" s="17">
        <f t="shared" si="340"/>
        <v>0</v>
      </c>
      <c r="BT26" s="17">
        <f t="shared" si="340"/>
        <v>0</v>
      </c>
      <c r="BU26" s="17">
        <f t="shared" si="340"/>
        <v>0</v>
      </c>
      <c r="BV26" s="17">
        <f t="shared" si="340"/>
        <v>0</v>
      </c>
      <c r="BW26" s="17">
        <f t="shared" si="340"/>
        <v>0</v>
      </c>
      <c r="BX26" s="17">
        <f t="shared" si="340"/>
        <v>0</v>
      </c>
      <c r="BY26" s="17">
        <f t="shared" si="340"/>
        <v>0</v>
      </c>
      <c r="BZ26" s="17">
        <f t="shared" si="340"/>
        <v>0</v>
      </c>
      <c r="CA26" s="17">
        <f t="shared" si="340"/>
        <v>0</v>
      </c>
      <c r="CB26" s="17">
        <f t="shared" si="340"/>
        <v>0</v>
      </c>
      <c r="CC26" s="17">
        <f t="shared" si="340"/>
        <v>0</v>
      </c>
      <c r="CD26" s="17">
        <f t="shared" si="340"/>
        <v>0</v>
      </c>
      <c r="CE26" s="319">
        <f t="shared" si="316"/>
        <v>0</v>
      </c>
      <c r="CF26" s="17">
        <f t="shared" si="341"/>
        <v>0</v>
      </c>
      <c r="CG26" s="17">
        <f t="shared" si="341"/>
        <v>0</v>
      </c>
      <c r="CH26" s="17">
        <f t="shared" si="341"/>
        <v>0</v>
      </c>
      <c r="CI26" s="17">
        <f t="shared" si="341"/>
        <v>0</v>
      </c>
      <c r="CJ26" s="17">
        <f t="shared" si="341"/>
        <v>0</v>
      </c>
      <c r="CK26" s="17">
        <f t="shared" si="341"/>
        <v>0</v>
      </c>
      <c r="CL26" s="17">
        <f t="shared" si="341"/>
        <v>0</v>
      </c>
      <c r="CM26" s="17">
        <f t="shared" si="341"/>
        <v>0</v>
      </c>
      <c r="CN26" s="17">
        <f t="shared" si="341"/>
        <v>0</v>
      </c>
      <c r="CO26" s="17">
        <f t="shared" si="341"/>
        <v>0</v>
      </c>
      <c r="CP26" s="17">
        <f t="shared" si="341"/>
        <v>0</v>
      </c>
      <c r="CQ26" s="17">
        <f t="shared" si="341"/>
        <v>0</v>
      </c>
      <c r="CR26" s="319">
        <f t="shared" si="318"/>
        <v>0</v>
      </c>
      <c r="CS26" s="17">
        <f t="shared" si="342"/>
        <v>0</v>
      </c>
      <c r="CT26" s="17">
        <f t="shared" si="342"/>
        <v>0</v>
      </c>
      <c r="CU26" s="17">
        <f t="shared" si="342"/>
        <v>0</v>
      </c>
      <c r="CV26" s="17">
        <f t="shared" si="342"/>
        <v>0</v>
      </c>
      <c r="CW26" s="17">
        <f t="shared" si="342"/>
        <v>0</v>
      </c>
      <c r="CX26" s="17">
        <f t="shared" si="342"/>
        <v>0</v>
      </c>
      <c r="CY26" s="17">
        <f t="shared" si="342"/>
        <v>0</v>
      </c>
      <c r="CZ26" s="17">
        <f t="shared" si="342"/>
        <v>0</v>
      </c>
      <c r="DA26" s="17">
        <f t="shared" si="342"/>
        <v>0</v>
      </c>
      <c r="DB26" s="17">
        <f t="shared" si="342"/>
        <v>0</v>
      </c>
      <c r="DC26" s="17">
        <f t="shared" si="342"/>
        <v>0</v>
      </c>
      <c r="DD26" s="17">
        <f t="shared" si="342"/>
        <v>0</v>
      </c>
      <c r="DE26" s="319">
        <f t="shared" si="320"/>
        <v>0</v>
      </c>
      <c r="DF26" s="17">
        <f t="shared" si="343"/>
        <v>0</v>
      </c>
      <c r="DG26" s="17">
        <f t="shared" si="343"/>
        <v>0</v>
      </c>
      <c r="DH26" s="17">
        <f t="shared" si="343"/>
        <v>0</v>
      </c>
      <c r="DI26" s="17">
        <f t="shared" si="343"/>
        <v>0</v>
      </c>
      <c r="DJ26" s="17">
        <f t="shared" si="343"/>
        <v>0</v>
      </c>
      <c r="DK26" s="17">
        <f t="shared" si="343"/>
        <v>0</v>
      </c>
      <c r="DL26" s="17">
        <f t="shared" si="343"/>
        <v>0</v>
      </c>
      <c r="DM26" s="17">
        <f t="shared" si="343"/>
        <v>0</v>
      </c>
      <c r="DN26" s="17">
        <f t="shared" si="343"/>
        <v>0</v>
      </c>
      <c r="DO26" s="17">
        <f t="shared" si="343"/>
        <v>0</v>
      </c>
      <c r="DP26" s="17">
        <f t="shared" si="343"/>
        <v>0</v>
      </c>
      <c r="DQ26" s="17">
        <f t="shared" si="343"/>
        <v>0</v>
      </c>
      <c r="DR26" s="319">
        <f t="shared" si="322"/>
        <v>0</v>
      </c>
      <c r="DS26" s="17">
        <f t="shared" si="344"/>
        <v>0</v>
      </c>
      <c r="DT26" s="17">
        <f t="shared" si="344"/>
        <v>0</v>
      </c>
      <c r="DU26" s="17">
        <f t="shared" si="344"/>
        <v>0</v>
      </c>
      <c r="DV26" s="17">
        <f t="shared" si="344"/>
        <v>0</v>
      </c>
      <c r="DW26" s="17">
        <f t="shared" si="344"/>
        <v>0</v>
      </c>
      <c r="DX26" s="17">
        <f t="shared" si="344"/>
        <v>0</v>
      </c>
      <c r="DY26" s="17">
        <f t="shared" si="344"/>
        <v>0</v>
      </c>
      <c r="DZ26" s="17">
        <f t="shared" si="344"/>
        <v>0</v>
      </c>
      <c r="EA26" s="17">
        <f t="shared" si="344"/>
        <v>0</v>
      </c>
      <c r="EB26" s="17">
        <f t="shared" si="344"/>
        <v>0</v>
      </c>
      <c r="EC26" s="17">
        <f t="shared" si="344"/>
        <v>0</v>
      </c>
      <c r="ED26" s="17">
        <f t="shared" si="344"/>
        <v>0</v>
      </c>
      <c r="EE26" s="391">
        <f t="shared" si="324"/>
        <v>0</v>
      </c>
    </row>
    <row r="27" spans="1:135" x14ac:dyDescent="0.2">
      <c r="A27" s="1"/>
      <c r="D27" s="1" t="s">
        <v>95</v>
      </c>
      <c r="E27" s="17">
        <v>200</v>
      </c>
      <c r="F27" s="17">
        <f t="shared" si="335"/>
        <v>200</v>
      </c>
      <c r="G27" s="17">
        <f t="shared" si="335"/>
        <v>200</v>
      </c>
      <c r="H27" s="17">
        <f t="shared" si="335"/>
        <v>200</v>
      </c>
      <c r="I27" s="17">
        <f t="shared" si="335"/>
        <v>200</v>
      </c>
      <c r="J27" s="17">
        <f t="shared" si="335"/>
        <v>200</v>
      </c>
      <c r="K27" s="17">
        <f t="shared" si="335"/>
        <v>200</v>
      </c>
      <c r="L27" s="17">
        <f t="shared" si="335"/>
        <v>200</v>
      </c>
      <c r="M27" s="17">
        <f t="shared" si="335"/>
        <v>200</v>
      </c>
      <c r="N27" s="17">
        <f t="shared" si="335"/>
        <v>200</v>
      </c>
      <c r="O27" s="17">
        <f t="shared" si="335"/>
        <v>200</v>
      </c>
      <c r="P27" s="17">
        <f t="shared" si="335"/>
        <v>200</v>
      </c>
      <c r="Q27" s="17">
        <f t="shared" si="335"/>
        <v>200</v>
      </c>
      <c r="R27" s="319">
        <f t="shared" si="306"/>
        <v>2400</v>
      </c>
      <c r="S27" s="17">
        <v>0</v>
      </c>
      <c r="T27" s="17">
        <v>0</v>
      </c>
      <c r="U27" s="17">
        <v>1170</v>
      </c>
      <c r="V27" s="17">
        <f t="shared" si="336"/>
        <v>200</v>
      </c>
      <c r="W27" s="17">
        <f t="shared" si="336"/>
        <v>200</v>
      </c>
      <c r="X27" s="17">
        <f t="shared" si="336"/>
        <v>200</v>
      </c>
      <c r="Y27" s="17">
        <f t="shared" si="336"/>
        <v>200</v>
      </c>
      <c r="Z27" s="17">
        <f t="shared" si="336"/>
        <v>200</v>
      </c>
      <c r="AA27" s="17">
        <f t="shared" si="336"/>
        <v>200</v>
      </c>
      <c r="AB27" s="17">
        <f t="shared" si="336"/>
        <v>200</v>
      </c>
      <c r="AC27" s="17">
        <f t="shared" si="336"/>
        <v>200</v>
      </c>
      <c r="AD27" s="17">
        <f t="shared" si="336"/>
        <v>200</v>
      </c>
      <c r="AE27" s="319">
        <f t="shared" si="308"/>
        <v>2970</v>
      </c>
      <c r="AF27" s="17">
        <f t="shared" si="337"/>
        <v>200</v>
      </c>
      <c r="AG27" s="17">
        <f t="shared" si="337"/>
        <v>200</v>
      </c>
      <c r="AH27" s="17">
        <f t="shared" si="337"/>
        <v>200</v>
      </c>
      <c r="AI27" s="17">
        <f t="shared" si="337"/>
        <v>200</v>
      </c>
      <c r="AJ27" s="17">
        <f t="shared" si="337"/>
        <v>200</v>
      </c>
      <c r="AK27" s="17">
        <f t="shared" si="337"/>
        <v>200</v>
      </c>
      <c r="AL27" s="17">
        <f t="shared" si="337"/>
        <v>200</v>
      </c>
      <c r="AM27" s="17">
        <f t="shared" si="337"/>
        <v>200</v>
      </c>
      <c r="AN27" s="17">
        <f t="shared" si="337"/>
        <v>200</v>
      </c>
      <c r="AO27" s="17">
        <f t="shared" si="337"/>
        <v>200</v>
      </c>
      <c r="AP27" s="17">
        <f t="shared" si="337"/>
        <v>200</v>
      </c>
      <c r="AQ27" s="17">
        <f t="shared" si="337"/>
        <v>200</v>
      </c>
      <c r="AR27" s="319">
        <f t="shared" si="310"/>
        <v>2400</v>
      </c>
      <c r="AS27" s="17">
        <f t="shared" si="338"/>
        <v>200</v>
      </c>
      <c r="AT27" s="17">
        <f t="shared" si="338"/>
        <v>200</v>
      </c>
      <c r="AU27" s="17">
        <f t="shared" si="338"/>
        <v>200</v>
      </c>
      <c r="AV27" s="17">
        <f t="shared" si="338"/>
        <v>200</v>
      </c>
      <c r="AW27" s="17">
        <f t="shared" si="338"/>
        <v>200</v>
      </c>
      <c r="AX27" s="17">
        <f t="shared" si="338"/>
        <v>200</v>
      </c>
      <c r="AY27" s="17">
        <f t="shared" si="338"/>
        <v>200</v>
      </c>
      <c r="AZ27" s="17">
        <f t="shared" si="338"/>
        <v>200</v>
      </c>
      <c r="BA27" s="17">
        <f t="shared" si="338"/>
        <v>200</v>
      </c>
      <c r="BB27" s="17">
        <f t="shared" si="338"/>
        <v>200</v>
      </c>
      <c r="BC27" s="17">
        <f t="shared" si="338"/>
        <v>200</v>
      </c>
      <c r="BD27" s="17">
        <f t="shared" si="338"/>
        <v>200</v>
      </c>
      <c r="BE27" s="319">
        <f t="shared" si="312"/>
        <v>2400</v>
      </c>
      <c r="BF27" s="17">
        <f t="shared" si="339"/>
        <v>200</v>
      </c>
      <c r="BG27" s="17">
        <f t="shared" si="339"/>
        <v>200</v>
      </c>
      <c r="BH27" s="17">
        <f t="shared" si="339"/>
        <v>200</v>
      </c>
      <c r="BI27" s="17">
        <f t="shared" si="339"/>
        <v>200</v>
      </c>
      <c r="BJ27" s="17">
        <f t="shared" si="339"/>
        <v>200</v>
      </c>
      <c r="BK27" s="17">
        <f t="shared" si="339"/>
        <v>200</v>
      </c>
      <c r="BL27" s="17">
        <f t="shared" si="339"/>
        <v>200</v>
      </c>
      <c r="BM27" s="17">
        <f t="shared" si="339"/>
        <v>200</v>
      </c>
      <c r="BN27" s="17">
        <f t="shared" si="339"/>
        <v>200</v>
      </c>
      <c r="BO27" s="17">
        <f t="shared" si="339"/>
        <v>200</v>
      </c>
      <c r="BP27" s="17">
        <f t="shared" si="339"/>
        <v>200</v>
      </c>
      <c r="BQ27" s="17">
        <f t="shared" si="339"/>
        <v>200</v>
      </c>
      <c r="BR27" s="319">
        <f t="shared" si="314"/>
        <v>2400</v>
      </c>
      <c r="BS27" s="17">
        <f t="shared" si="340"/>
        <v>200</v>
      </c>
      <c r="BT27" s="17">
        <f t="shared" si="340"/>
        <v>200</v>
      </c>
      <c r="BU27" s="17">
        <f t="shared" si="340"/>
        <v>200</v>
      </c>
      <c r="BV27" s="17">
        <f t="shared" si="340"/>
        <v>200</v>
      </c>
      <c r="BW27" s="17">
        <f t="shared" si="340"/>
        <v>200</v>
      </c>
      <c r="BX27" s="17">
        <f t="shared" si="340"/>
        <v>200</v>
      </c>
      <c r="BY27" s="17">
        <f t="shared" si="340"/>
        <v>200</v>
      </c>
      <c r="BZ27" s="17">
        <f t="shared" si="340"/>
        <v>200</v>
      </c>
      <c r="CA27" s="17">
        <f t="shared" si="340"/>
        <v>200</v>
      </c>
      <c r="CB27" s="17">
        <f t="shared" si="340"/>
        <v>200</v>
      </c>
      <c r="CC27" s="17">
        <f t="shared" si="340"/>
        <v>200</v>
      </c>
      <c r="CD27" s="17">
        <f t="shared" si="340"/>
        <v>200</v>
      </c>
      <c r="CE27" s="319">
        <f t="shared" si="316"/>
        <v>2400</v>
      </c>
      <c r="CF27" s="17">
        <f t="shared" si="341"/>
        <v>200</v>
      </c>
      <c r="CG27" s="17">
        <f t="shared" si="341"/>
        <v>200</v>
      </c>
      <c r="CH27" s="17">
        <f t="shared" si="341"/>
        <v>200</v>
      </c>
      <c r="CI27" s="17">
        <f t="shared" si="341"/>
        <v>200</v>
      </c>
      <c r="CJ27" s="17">
        <f t="shared" si="341"/>
        <v>200</v>
      </c>
      <c r="CK27" s="17">
        <f t="shared" si="341"/>
        <v>200</v>
      </c>
      <c r="CL27" s="17">
        <f t="shared" si="341"/>
        <v>200</v>
      </c>
      <c r="CM27" s="17">
        <f t="shared" si="341"/>
        <v>200</v>
      </c>
      <c r="CN27" s="17">
        <f t="shared" si="341"/>
        <v>200</v>
      </c>
      <c r="CO27" s="17">
        <f t="shared" si="341"/>
        <v>200</v>
      </c>
      <c r="CP27" s="17">
        <f t="shared" si="341"/>
        <v>200</v>
      </c>
      <c r="CQ27" s="17">
        <f t="shared" si="341"/>
        <v>200</v>
      </c>
      <c r="CR27" s="319">
        <f t="shared" si="318"/>
        <v>2400</v>
      </c>
      <c r="CS27" s="17">
        <f t="shared" si="342"/>
        <v>200</v>
      </c>
      <c r="CT27" s="17">
        <f t="shared" si="342"/>
        <v>200</v>
      </c>
      <c r="CU27" s="17">
        <f t="shared" si="342"/>
        <v>200</v>
      </c>
      <c r="CV27" s="17">
        <f t="shared" si="342"/>
        <v>200</v>
      </c>
      <c r="CW27" s="17">
        <f t="shared" si="342"/>
        <v>200</v>
      </c>
      <c r="CX27" s="17">
        <f t="shared" si="342"/>
        <v>200</v>
      </c>
      <c r="CY27" s="17">
        <f t="shared" si="342"/>
        <v>200</v>
      </c>
      <c r="CZ27" s="17">
        <f t="shared" si="342"/>
        <v>200</v>
      </c>
      <c r="DA27" s="17">
        <f t="shared" si="342"/>
        <v>200</v>
      </c>
      <c r="DB27" s="17">
        <f t="shared" si="342"/>
        <v>200</v>
      </c>
      <c r="DC27" s="17">
        <f t="shared" si="342"/>
        <v>200</v>
      </c>
      <c r="DD27" s="17">
        <f t="shared" si="342"/>
        <v>200</v>
      </c>
      <c r="DE27" s="319">
        <f t="shared" si="320"/>
        <v>2400</v>
      </c>
      <c r="DF27" s="17">
        <f t="shared" si="343"/>
        <v>200</v>
      </c>
      <c r="DG27" s="17">
        <f t="shared" si="343"/>
        <v>200</v>
      </c>
      <c r="DH27" s="17">
        <f t="shared" si="343"/>
        <v>200</v>
      </c>
      <c r="DI27" s="17">
        <f t="shared" si="343"/>
        <v>200</v>
      </c>
      <c r="DJ27" s="17">
        <f t="shared" si="343"/>
        <v>200</v>
      </c>
      <c r="DK27" s="17">
        <f t="shared" si="343"/>
        <v>200</v>
      </c>
      <c r="DL27" s="17">
        <f t="shared" si="343"/>
        <v>200</v>
      </c>
      <c r="DM27" s="17">
        <f t="shared" si="343"/>
        <v>200</v>
      </c>
      <c r="DN27" s="17">
        <f t="shared" si="343"/>
        <v>200</v>
      </c>
      <c r="DO27" s="17">
        <f t="shared" si="343"/>
        <v>200</v>
      </c>
      <c r="DP27" s="17">
        <f t="shared" si="343"/>
        <v>200</v>
      </c>
      <c r="DQ27" s="17">
        <f t="shared" si="343"/>
        <v>200</v>
      </c>
      <c r="DR27" s="319">
        <f t="shared" si="322"/>
        <v>2400</v>
      </c>
      <c r="DS27" s="17">
        <f t="shared" si="344"/>
        <v>200</v>
      </c>
      <c r="DT27" s="17">
        <f t="shared" si="344"/>
        <v>200</v>
      </c>
      <c r="DU27" s="17">
        <f t="shared" si="344"/>
        <v>200</v>
      </c>
      <c r="DV27" s="17">
        <f t="shared" si="344"/>
        <v>200</v>
      </c>
      <c r="DW27" s="17">
        <f t="shared" si="344"/>
        <v>200</v>
      </c>
      <c r="DX27" s="17">
        <f t="shared" si="344"/>
        <v>200</v>
      </c>
      <c r="DY27" s="17">
        <f t="shared" si="344"/>
        <v>200</v>
      </c>
      <c r="DZ27" s="17">
        <f t="shared" si="344"/>
        <v>200</v>
      </c>
      <c r="EA27" s="17">
        <f t="shared" si="344"/>
        <v>200</v>
      </c>
      <c r="EB27" s="17">
        <f t="shared" si="344"/>
        <v>200</v>
      </c>
      <c r="EC27" s="17">
        <f t="shared" si="344"/>
        <v>200</v>
      </c>
      <c r="ED27" s="17">
        <f t="shared" si="344"/>
        <v>200</v>
      </c>
      <c r="EE27" s="391">
        <f t="shared" si="324"/>
        <v>2400</v>
      </c>
    </row>
    <row r="28" spans="1:135" x14ac:dyDescent="0.2">
      <c r="A28" s="1"/>
      <c r="D28" s="1" t="s">
        <v>213</v>
      </c>
      <c r="F28" s="17">
        <f t="shared" si="335"/>
        <v>0</v>
      </c>
      <c r="G28" s="17">
        <f t="shared" si="335"/>
        <v>0</v>
      </c>
      <c r="H28" s="17">
        <f t="shared" si="335"/>
        <v>0</v>
      </c>
      <c r="I28" s="17">
        <f t="shared" si="335"/>
        <v>0</v>
      </c>
      <c r="J28" s="17">
        <f t="shared" si="335"/>
        <v>0</v>
      </c>
      <c r="K28" s="17">
        <f t="shared" si="335"/>
        <v>0</v>
      </c>
      <c r="L28" s="17">
        <f t="shared" si="335"/>
        <v>0</v>
      </c>
      <c r="M28" s="17">
        <f t="shared" si="335"/>
        <v>0</v>
      </c>
      <c r="N28" s="17">
        <f t="shared" si="335"/>
        <v>0</v>
      </c>
      <c r="O28" s="17">
        <f t="shared" si="335"/>
        <v>0</v>
      </c>
      <c r="P28" s="17">
        <f t="shared" si="335"/>
        <v>0</v>
      </c>
      <c r="Q28" s="17">
        <f t="shared" si="335"/>
        <v>0</v>
      </c>
      <c r="R28" s="319">
        <f t="shared" si="306"/>
        <v>0</v>
      </c>
      <c r="S28" s="17">
        <f t="shared" si="325"/>
        <v>0</v>
      </c>
      <c r="T28" s="17">
        <f t="shared" si="325"/>
        <v>0</v>
      </c>
      <c r="U28" s="17">
        <f t="shared" si="325"/>
        <v>0</v>
      </c>
      <c r="V28" s="17">
        <f t="shared" si="336"/>
        <v>0</v>
      </c>
      <c r="W28" s="17">
        <f t="shared" si="336"/>
        <v>0</v>
      </c>
      <c r="X28" s="17">
        <f t="shared" si="336"/>
        <v>0</v>
      </c>
      <c r="Y28" s="17">
        <f t="shared" si="336"/>
        <v>0</v>
      </c>
      <c r="Z28" s="17">
        <f t="shared" si="336"/>
        <v>0</v>
      </c>
      <c r="AA28" s="17">
        <f t="shared" si="336"/>
        <v>0</v>
      </c>
      <c r="AB28" s="17">
        <f t="shared" si="336"/>
        <v>0</v>
      </c>
      <c r="AC28" s="17">
        <f t="shared" si="336"/>
        <v>0</v>
      </c>
      <c r="AD28" s="17">
        <f t="shared" si="336"/>
        <v>0</v>
      </c>
      <c r="AE28" s="319">
        <f t="shared" si="308"/>
        <v>0</v>
      </c>
      <c r="AF28" s="17">
        <f t="shared" si="337"/>
        <v>0</v>
      </c>
      <c r="AG28" s="17">
        <f t="shared" si="337"/>
        <v>0</v>
      </c>
      <c r="AH28" s="17">
        <f t="shared" si="337"/>
        <v>0</v>
      </c>
      <c r="AI28" s="17">
        <f t="shared" si="337"/>
        <v>0</v>
      </c>
      <c r="AJ28" s="17">
        <f t="shared" si="337"/>
        <v>0</v>
      </c>
      <c r="AK28" s="17">
        <f t="shared" si="337"/>
        <v>0</v>
      </c>
      <c r="AL28" s="17">
        <f t="shared" si="337"/>
        <v>0</v>
      </c>
      <c r="AM28" s="17">
        <f t="shared" si="337"/>
        <v>0</v>
      </c>
      <c r="AN28" s="17">
        <f t="shared" si="337"/>
        <v>0</v>
      </c>
      <c r="AO28" s="17">
        <f t="shared" si="337"/>
        <v>0</v>
      </c>
      <c r="AP28" s="17">
        <f t="shared" si="337"/>
        <v>0</v>
      </c>
      <c r="AQ28" s="17">
        <f t="shared" si="337"/>
        <v>0</v>
      </c>
      <c r="AR28" s="319">
        <f t="shared" si="310"/>
        <v>0</v>
      </c>
      <c r="AS28" s="17">
        <f t="shared" si="338"/>
        <v>0</v>
      </c>
      <c r="AT28" s="17">
        <f t="shared" si="338"/>
        <v>0</v>
      </c>
      <c r="AU28" s="17">
        <f t="shared" si="338"/>
        <v>0</v>
      </c>
      <c r="AV28" s="17">
        <f t="shared" si="338"/>
        <v>0</v>
      </c>
      <c r="AW28" s="17">
        <f t="shared" si="338"/>
        <v>0</v>
      </c>
      <c r="AX28" s="17">
        <f t="shared" si="338"/>
        <v>0</v>
      </c>
      <c r="AY28" s="17">
        <f t="shared" si="338"/>
        <v>0</v>
      </c>
      <c r="AZ28" s="17">
        <f t="shared" si="338"/>
        <v>0</v>
      </c>
      <c r="BA28" s="17">
        <f t="shared" si="338"/>
        <v>0</v>
      </c>
      <c r="BB28" s="17">
        <f t="shared" si="338"/>
        <v>0</v>
      </c>
      <c r="BC28" s="17">
        <f t="shared" si="338"/>
        <v>0</v>
      </c>
      <c r="BD28" s="17">
        <f t="shared" si="338"/>
        <v>0</v>
      </c>
      <c r="BE28" s="319">
        <f t="shared" si="312"/>
        <v>0</v>
      </c>
      <c r="BF28" s="17">
        <f t="shared" si="339"/>
        <v>0</v>
      </c>
      <c r="BG28" s="17">
        <f t="shared" si="339"/>
        <v>0</v>
      </c>
      <c r="BH28" s="17">
        <f t="shared" si="339"/>
        <v>0</v>
      </c>
      <c r="BI28" s="17">
        <f t="shared" si="339"/>
        <v>0</v>
      </c>
      <c r="BJ28" s="17">
        <f t="shared" si="339"/>
        <v>0</v>
      </c>
      <c r="BK28" s="17">
        <f t="shared" si="339"/>
        <v>0</v>
      </c>
      <c r="BL28" s="17">
        <f t="shared" si="339"/>
        <v>0</v>
      </c>
      <c r="BM28" s="17">
        <f t="shared" si="339"/>
        <v>0</v>
      </c>
      <c r="BN28" s="17">
        <f t="shared" si="339"/>
        <v>0</v>
      </c>
      <c r="BO28" s="17">
        <f t="shared" si="339"/>
        <v>0</v>
      </c>
      <c r="BP28" s="17">
        <f t="shared" si="339"/>
        <v>0</v>
      </c>
      <c r="BQ28" s="17">
        <f t="shared" si="339"/>
        <v>0</v>
      </c>
      <c r="BR28" s="319">
        <f t="shared" si="314"/>
        <v>0</v>
      </c>
      <c r="BS28" s="17">
        <f t="shared" si="340"/>
        <v>0</v>
      </c>
      <c r="BT28" s="17">
        <f t="shared" si="340"/>
        <v>0</v>
      </c>
      <c r="BU28" s="17">
        <f t="shared" si="340"/>
        <v>0</v>
      </c>
      <c r="BV28" s="17">
        <f t="shared" si="340"/>
        <v>0</v>
      </c>
      <c r="BW28" s="17">
        <f t="shared" si="340"/>
        <v>0</v>
      </c>
      <c r="BX28" s="17">
        <f t="shared" si="340"/>
        <v>0</v>
      </c>
      <c r="BY28" s="17">
        <f t="shared" si="340"/>
        <v>0</v>
      </c>
      <c r="BZ28" s="17">
        <f t="shared" si="340"/>
        <v>0</v>
      </c>
      <c r="CA28" s="17">
        <f t="shared" si="340"/>
        <v>0</v>
      </c>
      <c r="CB28" s="17">
        <f t="shared" si="340"/>
        <v>0</v>
      </c>
      <c r="CC28" s="17">
        <f t="shared" si="340"/>
        <v>0</v>
      </c>
      <c r="CD28" s="17">
        <f t="shared" si="340"/>
        <v>0</v>
      </c>
      <c r="CE28" s="319">
        <f t="shared" si="316"/>
        <v>0</v>
      </c>
      <c r="CF28" s="17">
        <f t="shared" si="341"/>
        <v>0</v>
      </c>
      <c r="CG28" s="17">
        <f t="shared" si="341"/>
        <v>0</v>
      </c>
      <c r="CH28" s="17">
        <f t="shared" si="341"/>
        <v>0</v>
      </c>
      <c r="CI28" s="17">
        <f t="shared" si="341"/>
        <v>0</v>
      </c>
      <c r="CJ28" s="17">
        <f t="shared" si="341"/>
        <v>0</v>
      </c>
      <c r="CK28" s="17">
        <f t="shared" si="341"/>
        <v>0</v>
      </c>
      <c r="CL28" s="17">
        <f t="shared" si="341"/>
        <v>0</v>
      </c>
      <c r="CM28" s="17">
        <f t="shared" si="341"/>
        <v>0</v>
      </c>
      <c r="CN28" s="17">
        <f t="shared" si="341"/>
        <v>0</v>
      </c>
      <c r="CO28" s="17">
        <f t="shared" si="341"/>
        <v>0</v>
      </c>
      <c r="CP28" s="17">
        <f t="shared" si="341"/>
        <v>0</v>
      </c>
      <c r="CQ28" s="17">
        <f t="shared" si="341"/>
        <v>0</v>
      </c>
      <c r="CR28" s="319">
        <f t="shared" si="318"/>
        <v>0</v>
      </c>
      <c r="CS28" s="17">
        <f t="shared" si="342"/>
        <v>0</v>
      </c>
      <c r="CT28" s="17">
        <f t="shared" si="342"/>
        <v>0</v>
      </c>
      <c r="CU28" s="17">
        <f t="shared" si="342"/>
        <v>0</v>
      </c>
      <c r="CV28" s="17">
        <f t="shared" si="342"/>
        <v>0</v>
      </c>
      <c r="CW28" s="17">
        <f t="shared" si="342"/>
        <v>0</v>
      </c>
      <c r="CX28" s="17">
        <f t="shared" si="342"/>
        <v>0</v>
      </c>
      <c r="CY28" s="17">
        <f t="shared" si="342"/>
        <v>0</v>
      </c>
      <c r="CZ28" s="17">
        <f t="shared" si="342"/>
        <v>0</v>
      </c>
      <c r="DA28" s="17">
        <f t="shared" si="342"/>
        <v>0</v>
      </c>
      <c r="DB28" s="17">
        <f t="shared" si="342"/>
        <v>0</v>
      </c>
      <c r="DC28" s="17">
        <f t="shared" si="342"/>
        <v>0</v>
      </c>
      <c r="DD28" s="17">
        <f t="shared" si="342"/>
        <v>0</v>
      </c>
      <c r="DE28" s="319">
        <f t="shared" si="320"/>
        <v>0</v>
      </c>
      <c r="DF28" s="17">
        <f t="shared" si="343"/>
        <v>0</v>
      </c>
      <c r="DG28" s="17">
        <f t="shared" si="343"/>
        <v>0</v>
      </c>
      <c r="DH28" s="17">
        <f t="shared" si="343"/>
        <v>0</v>
      </c>
      <c r="DI28" s="17">
        <f t="shared" si="343"/>
        <v>0</v>
      </c>
      <c r="DJ28" s="17">
        <f t="shared" si="343"/>
        <v>0</v>
      </c>
      <c r="DK28" s="17">
        <f t="shared" si="343"/>
        <v>0</v>
      </c>
      <c r="DL28" s="17">
        <f t="shared" si="343"/>
        <v>0</v>
      </c>
      <c r="DM28" s="17">
        <f t="shared" si="343"/>
        <v>0</v>
      </c>
      <c r="DN28" s="17">
        <f t="shared" si="343"/>
        <v>0</v>
      </c>
      <c r="DO28" s="17">
        <f t="shared" si="343"/>
        <v>0</v>
      </c>
      <c r="DP28" s="17">
        <f t="shared" si="343"/>
        <v>0</v>
      </c>
      <c r="DQ28" s="17">
        <f t="shared" si="343"/>
        <v>0</v>
      </c>
      <c r="DR28" s="319">
        <f t="shared" si="322"/>
        <v>0</v>
      </c>
      <c r="DS28" s="17">
        <f t="shared" si="344"/>
        <v>0</v>
      </c>
      <c r="DT28" s="17">
        <f t="shared" si="344"/>
        <v>0</v>
      </c>
      <c r="DU28" s="17">
        <f t="shared" si="344"/>
        <v>0</v>
      </c>
      <c r="DV28" s="17">
        <f t="shared" si="344"/>
        <v>0</v>
      </c>
      <c r="DW28" s="17">
        <f t="shared" si="344"/>
        <v>0</v>
      </c>
      <c r="DX28" s="17">
        <f t="shared" si="344"/>
        <v>0</v>
      </c>
      <c r="DY28" s="17">
        <f t="shared" si="344"/>
        <v>0</v>
      </c>
      <c r="DZ28" s="17">
        <f t="shared" si="344"/>
        <v>0</v>
      </c>
      <c r="EA28" s="17">
        <f t="shared" si="344"/>
        <v>0</v>
      </c>
      <c r="EB28" s="17">
        <f t="shared" si="344"/>
        <v>0</v>
      </c>
      <c r="EC28" s="17">
        <f t="shared" si="344"/>
        <v>0</v>
      </c>
      <c r="ED28" s="17">
        <f t="shared" si="344"/>
        <v>0</v>
      </c>
      <c r="EE28" s="391">
        <f t="shared" si="324"/>
        <v>0</v>
      </c>
    </row>
    <row r="29" spans="1:135" x14ac:dyDescent="0.2">
      <c r="A29" s="1"/>
      <c r="D29" s="35" t="s">
        <v>233</v>
      </c>
      <c r="E29" s="37"/>
      <c r="F29" s="17">
        <f t="shared" si="335"/>
        <v>0</v>
      </c>
      <c r="G29" s="17">
        <f t="shared" si="335"/>
        <v>0</v>
      </c>
      <c r="H29" s="17">
        <f t="shared" si="335"/>
        <v>0</v>
      </c>
      <c r="I29" s="17">
        <f t="shared" si="335"/>
        <v>0</v>
      </c>
      <c r="J29" s="17">
        <f t="shared" si="335"/>
        <v>0</v>
      </c>
      <c r="K29" s="17">
        <f t="shared" si="335"/>
        <v>0</v>
      </c>
      <c r="L29" s="17">
        <f t="shared" si="335"/>
        <v>0</v>
      </c>
      <c r="M29" s="17">
        <f t="shared" si="335"/>
        <v>0</v>
      </c>
      <c r="N29" s="17">
        <f t="shared" si="335"/>
        <v>0</v>
      </c>
      <c r="O29" s="17">
        <f t="shared" si="335"/>
        <v>0</v>
      </c>
      <c r="P29" s="17">
        <f t="shared" si="335"/>
        <v>0</v>
      </c>
      <c r="Q29" s="17">
        <f t="shared" si="335"/>
        <v>0</v>
      </c>
      <c r="R29" s="319">
        <f t="shared" ref="R29" si="345">SUM(F29:Q29)</f>
        <v>0</v>
      </c>
      <c r="S29" s="17">
        <f t="shared" si="325"/>
        <v>0</v>
      </c>
      <c r="T29" s="17">
        <f t="shared" si="325"/>
        <v>0</v>
      </c>
      <c r="U29" s="17">
        <f t="shared" si="325"/>
        <v>0</v>
      </c>
      <c r="V29" s="17">
        <f t="shared" si="336"/>
        <v>0</v>
      </c>
      <c r="W29" s="17">
        <f t="shared" si="336"/>
        <v>0</v>
      </c>
      <c r="X29" s="17">
        <f t="shared" si="336"/>
        <v>0</v>
      </c>
      <c r="Y29" s="17">
        <f t="shared" si="336"/>
        <v>0</v>
      </c>
      <c r="Z29" s="17">
        <f t="shared" si="336"/>
        <v>0</v>
      </c>
      <c r="AA29" s="17">
        <f t="shared" si="336"/>
        <v>0</v>
      </c>
      <c r="AB29" s="17">
        <f t="shared" si="336"/>
        <v>0</v>
      </c>
      <c r="AC29" s="17">
        <f t="shared" si="336"/>
        <v>0</v>
      </c>
      <c r="AD29" s="17">
        <f t="shared" si="336"/>
        <v>0</v>
      </c>
      <c r="AE29" s="319">
        <f t="shared" ref="AE29" si="346">SUM(S29:AD29)</f>
        <v>0</v>
      </c>
      <c r="AF29" s="17">
        <f t="shared" si="337"/>
        <v>0</v>
      </c>
      <c r="AG29" s="17">
        <f t="shared" si="337"/>
        <v>0</v>
      </c>
      <c r="AH29" s="17">
        <f t="shared" si="337"/>
        <v>0</v>
      </c>
      <c r="AI29" s="17">
        <f t="shared" si="337"/>
        <v>0</v>
      </c>
      <c r="AJ29" s="17">
        <f t="shared" si="337"/>
        <v>0</v>
      </c>
      <c r="AK29" s="17">
        <f t="shared" si="337"/>
        <v>0</v>
      </c>
      <c r="AL29" s="17">
        <f t="shared" si="337"/>
        <v>0</v>
      </c>
      <c r="AM29" s="17">
        <f t="shared" si="337"/>
        <v>0</v>
      </c>
      <c r="AN29" s="17">
        <f t="shared" si="337"/>
        <v>0</v>
      </c>
      <c r="AO29" s="17">
        <f t="shared" si="337"/>
        <v>0</v>
      </c>
      <c r="AP29" s="17">
        <f t="shared" si="337"/>
        <v>0</v>
      </c>
      <c r="AQ29" s="17">
        <f t="shared" si="337"/>
        <v>0</v>
      </c>
      <c r="AR29" s="319">
        <f t="shared" ref="AR29" si="347">SUM(AF29:AQ29)</f>
        <v>0</v>
      </c>
      <c r="AS29" s="17">
        <f t="shared" si="338"/>
        <v>0</v>
      </c>
      <c r="AT29" s="17">
        <f t="shared" si="338"/>
        <v>0</v>
      </c>
      <c r="AU29" s="17">
        <f t="shared" si="338"/>
        <v>0</v>
      </c>
      <c r="AV29" s="17">
        <f t="shared" si="338"/>
        <v>0</v>
      </c>
      <c r="AW29" s="17">
        <f t="shared" si="338"/>
        <v>0</v>
      </c>
      <c r="AX29" s="17">
        <f t="shared" si="338"/>
        <v>0</v>
      </c>
      <c r="AY29" s="17">
        <f t="shared" si="338"/>
        <v>0</v>
      </c>
      <c r="AZ29" s="17">
        <f t="shared" si="338"/>
        <v>0</v>
      </c>
      <c r="BA29" s="17">
        <f t="shared" si="338"/>
        <v>0</v>
      </c>
      <c r="BB29" s="17">
        <f t="shared" si="338"/>
        <v>0</v>
      </c>
      <c r="BC29" s="17">
        <f t="shared" si="338"/>
        <v>0</v>
      </c>
      <c r="BD29" s="17">
        <f t="shared" si="338"/>
        <v>0</v>
      </c>
      <c r="BE29" s="319">
        <f t="shared" ref="BE29" si="348">SUM(AS29:BD29)</f>
        <v>0</v>
      </c>
      <c r="BF29" s="17">
        <f t="shared" si="339"/>
        <v>0</v>
      </c>
      <c r="BG29" s="17">
        <f t="shared" si="339"/>
        <v>0</v>
      </c>
      <c r="BH29" s="17">
        <f t="shared" si="339"/>
        <v>0</v>
      </c>
      <c r="BI29" s="17">
        <f t="shared" si="339"/>
        <v>0</v>
      </c>
      <c r="BJ29" s="17">
        <f t="shared" si="339"/>
        <v>0</v>
      </c>
      <c r="BK29" s="17">
        <f t="shared" si="339"/>
        <v>0</v>
      </c>
      <c r="BL29" s="17">
        <f t="shared" si="339"/>
        <v>0</v>
      </c>
      <c r="BM29" s="17">
        <f t="shared" si="339"/>
        <v>0</v>
      </c>
      <c r="BN29" s="17">
        <f t="shared" si="339"/>
        <v>0</v>
      </c>
      <c r="BO29" s="17">
        <f t="shared" si="339"/>
        <v>0</v>
      </c>
      <c r="BP29" s="17">
        <f t="shared" si="339"/>
        <v>0</v>
      </c>
      <c r="BQ29" s="17">
        <f t="shared" si="339"/>
        <v>0</v>
      </c>
      <c r="BR29" s="319">
        <f t="shared" ref="BR29" si="349">SUM(BF29:BQ29)</f>
        <v>0</v>
      </c>
      <c r="BS29" s="17">
        <f t="shared" si="340"/>
        <v>0</v>
      </c>
      <c r="BT29" s="17">
        <f t="shared" si="340"/>
        <v>0</v>
      </c>
      <c r="BU29" s="17">
        <f t="shared" si="340"/>
        <v>0</v>
      </c>
      <c r="BV29" s="17">
        <f t="shared" si="340"/>
        <v>0</v>
      </c>
      <c r="BW29" s="17">
        <f t="shared" si="340"/>
        <v>0</v>
      </c>
      <c r="BX29" s="17">
        <f t="shared" si="340"/>
        <v>0</v>
      </c>
      <c r="BY29" s="17">
        <f t="shared" si="340"/>
        <v>0</v>
      </c>
      <c r="BZ29" s="17">
        <f t="shared" si="340"/>
        <v>0</v>
      </c>
      <c r="CA29" s="17">
        <f t="shared" si="340"/>
        <v>0</v>
      </c>
      <c r="CB29" s="17">
        <f t="shared" si="340"/>
        <v>0</v>
      </c>
      <c r="CC29" s="17">
        <f t="shared" si="340"/>
        <v>0</v>
      </c>
      <c r="CD29" s="17">
        <f t="shared" si="340"/>
        <v>0</v>
      </c>
      <c r="CE29" s="319">
        <f t="shared" ref="CE29" si="350">SUM(BS29:CD29)</f>
        <v>0</v>
      </c>
      <c r="CF29" s="17">
        <f t="shared" si="341"/>
        <v>0</v>
      </c>
      <c r="CG29" s="17">
        <f t="shared" si="341"/>
        <v>0</v>
      </c>
      <c r="CH29" s="17">
        <f t="shared" si="341"/>
        <v>0</v>
      </c>
      <c r="CI29" s="17">
        <f t="shared" si="341"/>
        <v>0</v>
      </c>
      <c r="CJ29" s="17">
        <f t="shared" si="341"/>
        <v>0</v>
      </c>
      <c r="CK29" s="17">
        <f t="shared" si="341"/>
        <v>0</v>
      </c>
      <c r="CL29" s="17">
        <f t="shared" si="341"/>
        <v>0</v>
      </c>
      <c r="CM29" s="17">
        <f t="shared" si="341"/>
        <v>0</v>
      </c>
      <c r="CN29" s="17">
        <f t="shared" si="341"/>
        <v>0</v>
      </c>
      <c r="CO29" s="17">
        <f t="shared" si="341"/>
        <v>0</v>
      </c>
      <c r="CP29" s="17">
        <f t="shared" si="341"/>
        <v>0</v>
      </c>
      <c r="CQ29" s="17">
        <f t="shared" si="341"/>
        <v>0</v>
      </c>
      <c r="CR29" s="319">
        <f t="shared" ref="CR29" si="351">SUM(CF29:CQ29)</f>
        <v>0</v>
      </c>
      <c r="CS29" s="17">
        <f t="shared" si="342"/>
        <v>0</v>
      </c>
      <c r="CT29" s="17">
        <f t="shared" si="342"/>
        <v>0</v>
      </c>
      <c r="CU29" s="17">
        <f t="shared" si="342"/>
        <v>0</v>
      </c>
      <c r="CV29" s="17">
        <f t="shared" si="342"/>
        <v>0</v>
      </c>
      <c r="CW29" s="17">
        <f t="shared" si="342"/>
        <v>0</v>
      </c>
      <c r="CX29" s="17">
        <f t="shared" si="342"/>
        <v>0</v>
      </c>
      <c r="CY29" s="17">
        <f t="shared" si="342"/>
        <v>0</v>
      </c>
      <c r="CZ29" s="17">
        <f t="shared" si="342"/>
        <v>0</v>
      </c>
      <c r="DA29" s="17">
        <f t="shared" si="342"/>
        <v>0</v>
      </c>
      <c r="DB29" s="17">
        <f t="shared" si="342"/>
        <v>0</v>
      </c>
      <c r="DC29" s="17">
        <f t="shared" si="342"/>
        <v>0</v>
      </c>
      <c r="DD29" s="17">
        <f t="shared" si="342"/>
        <v>0</v>
      </c>
      <c r="DE29" s="319">
        <f t="shared" ref="DE29" si="352">SUM(CS29:DD29)</f>
        <v>0</v>
      </c>
      <c r="DF29" s="17">
        <f t="shared" si="343"/>
        <v>0</v>
      </c>
      <c r="DG29" s="17">
        <f t="shared" si="343"/>
        <v>0</v>
      </c>
      <c r="DH29" s="17">
        <f t="shared" si="343"/>
        <v>0</v>
      </c>
      <c r="DI29" s="17">
        <f t="shared" si="343"/>
        <v>0</v>
      </c>
      <c r="DJ29" s="17">
        <f t="shared" si="343"/>
        <v>0</v>
      </c>
      <c r="DK29" s="17">
        <f t="shared" si="343"/>
        <v>0</v>
      </c>
      <c r="DL29" s="17">
        <f t="shared" si="343"/>
        <v>0</v>
      </c>
      <c r="DM29" s="17">
        <f t="shared" si="343"/>
        <v>0</v>
      </c>
      <c r="DN29" s="17">
        <f t="shared" si="343"/>
        <v>0</v>
      </c>
      <c r="DO29" s="17">
        <f t="shared" si="343"/>
        <v>0</v>
      </c>
      <c r="DP29" s="17">
        <f t="shared" si="343"/>
        <v>0</v>
      </c>
      <c r="DQ29" s="17">
        <f t="shared" si="343"/>
        <v>0</v>
      </c>
      <c r="DR29" s="319">
        <f t="shared" ref="DR29" si="353">SUM(DF29:DQ29)</f>
        <v>0</v>
      </c>
      <c r="DS29" s="17">
        <f t="shared" si="344"/>
        <v>0</v>
      </c>
      <c r="DT29" s="17">
        <f t="shared" si="344"/>
        <v>0</v>
      </c>
      <c r="DU29" s="17">
        <f t="shared" si="344"/>
        <v>0</v>
      </c>
      <c r="DV29" s="17">
        <f t="shared" si="344"/>
        <v>0</v>
      </c>
      <c r="DW29" s="17">
        <f t="shared" si="344"/>
        <v>0</v>
      </c>
      <c r="DX29" s="17">
        <f t="shared" si="344"/>
        <v>0</v>
      </c>
      <c r="DY29" s="17">
        <f t="shared" si="344"/>
        <v>0</v>
      </c>
      <c r="DZ29" s="17">
        <f t="shared" si="344"/>
        <v>0</v>
      </c>
      <c r="EA29" s="17">
        <f t="shared" si="344"/>
        <v>0</v>
      </c>
      <c r="EB29" s="17">
        <f t="shared" si="344"/>
        <v>0</v>
      </c>
      <c r="EC29" s="17">
        <f t="shared" si="344"/>
        <v>0</v>
      </c>
      <c r="ED29" s="17">
        <f t="shared" si="344"/>
        <v>0</v>
      </c>
      <c r="EE29" s="391">
        <f t="shared" ref="EE29" si="354">SUM(DS29:ED29)</f>
        <v>0</v>
      </c>
    </row>
    <row r="30" spans="1:135" x14ac:dyDescent="0.2">
      <c r="A30" s="1"/>
      <c r="D30" s="35" t="s">
        <v>234</v>
      </c>
      <c r="E30" s="37"/>
      <c r="F30" s="17">
        <f t="shared" si="335"/>
        <v>0</v>
      </c>
      <c r="G30" s="17">
        <f t="shared" si="335"/>
        <v>0</v>
      </c>
      <c r="H30" s="17">
        <f t="shared" si="335"/>
        <v>0</v>
      </c>
      <c r="I30" s="17">
        <f t="shared" si="335"/>
        <v>0</v>
      </c>
      <c r="J30" s="17">
        <f t="shared" si="335"/>
        <v>0</v>
      </c>
      <c r="K30" s="17">
        <f t="shared" si="335"/>
        <v>0</v>
      </c>
      <c r="L30" s="17">
        <f t="shared" si="335"/>
        <v>0</v>
      </c>
      <c r="M30" s="17">
        <f t="shared" si="335"/>
        <v>0</v>
      </c>
      <c r="N30" s="17">
        <f t="shared" si="335"/>
        <v>0</v>
      </c>
      <c r="O30" s="17">
        <f t="shared" si="335"/>
        <v>0</v>
      </c>
      <c r="P30" s="17">
        <f t="shared" si="335"/>
        <v>0</v>
      </c>
      <c r="Q30" s="17">
        <f t="shared" si="335"/>
        <v>0</v>
      </c>
      <c r="R30" s="319">
        <f t="shared" si="306"/>
        <v>0</v>
      </c>
      <c r="S30" s="17">
        <f t="shared" si="325"/>
        <v>0</v>
      </c>
      <c r="T30" s="17">
        <f t="shared" si="325"/>
        <v>0</v>
      </c>
      <c r="U30" s="17">
        <f t="shared" si="325"/>
        <v>0</v>
      </c>
      <c r="V30" s="17">
        <f t="shared" si="336"/>
        <v>0</v>
      </c>
      <c r="W30" s="17">
        <f t="shared" si="336"/>
        <v>0</v>
      </c>
      <c r="X30" s="17">
        <f t="shared" si="336"/>
        <v>0</v>
      </c>
      <c r="Y30" s="17">
        <f t="shared" si="336"/>
        <v>0</v>
      </c>
      <c r="Z30" s="17">
        <f t="shared" si="336"/>
        <v>0</v>
      </c>
      <c r="AA30" s="17">
        <f t="shared" si="336"/>
        <v>0</v>
      </c>
      <c r="AB30" s="17">
        <f t="shared" si="336"/>
        <v>0</v>
      </c>
      <c r="AC30" s="17">
        <f t="shared" si="336"/>
        <v>0</v>
      </c>
      <c r="AD30" s="17">
        <f t="shared" si="336"/>
        <v>0</v>
      </c>
      <c r="AE30" s="319">
        <f t="shared" si="308"/>
        <v>0</v>
      </c>
      <c r="AF30" s="17">
        <f t="shared" si="337"/>
        <v>0</v>
      </c>
      <c r="AG30" s="17">
        <f t="shared" si="337"/>
        <v>0</v>
      </c>
      <c r="AH30" s="17">
        <f t="shared" si="337"/>
        <v>0</v>
      </c>
      <c r="AI30" s="17">
        <f t="shared" si="337"/>
        <v>0</v>
      </c>
      <c r="AJ30" s="17">
        <f t="shared" si="337"/>
        <v>0</v>
      </c>
      <c r="AK30" s="17">
        <f t="shared" si="337"/>
        <v>0</v>
      </c>
      <c r="AL30" s="17">
        <f t="shared" si="337"/>
        <v>0</v>
      </c>
      <c r="AM30" s="17">
        <f t="shared" si="337"/>
        <v>0</v>
      </c>
      <c r="AN30" s="17">
        <f t="shared" si="337"/>
        <v>0</v>
      </c>
      <c r="AO30" s="17">
        <f t="shared" si="337"/>
        <v>0</v>
      </c>
      <c r="AP30" s="17">
        <f t="shared" si="337"/>
        <v>0</v>
      </c>
      <c r="AQ30" s="17">
        <f t="shared" si="337"/>
        <v>0</v>
      </c>
      <c r="AR30" s="319">
        <f t="shared" si="310"/>
        <v>0</v>
      </c>
      <c r="AS30" s="17">
        <f t="shared" si="338"/>
        <v>0</v>
      </c>
      <c r="AT30" s="17">
        <f t="shared" si="338"/>
        <v>0</v>
      </c>
      <c r="AU30" s="17">
        <f t="shared" si="338"/>
        <v>0</v>
      </c>
      <c r="AV30" s="17">
        <f t="shared" si="338"/>
        <v>0</v>
      </c>
      <c r="AW30" s="17">
        <f t="shared" si="338"/>
        <v>0</v>
      </c>
      <c r="AX30" s="17">
        <f t="shared" si="338"/>
        <v>0</v>
      </c>
      <c r="AY30" s="17">
        <f t="shared" si="338"/>
        <v>0</v>
      </c>
      <c r="AZ30" s="17">
        <f t="shared" si="338"/>
        <v>0</v>
      </c>
      <c r="BA30" s="17">
        <f t="shared" si="338"/>
        <v>0</v>
      </c>
      <c r="BB30" s="17">
        <f t="shared" si="338"/>
        <v>0</v>
      </c>
      <c r="BC30" s="17">
        <f t="shared" si="338"/>
        <v>0</v>
      </c>
      <c r="BD30" s="17">
        <f t="shared" si="338"/>
        <v>0</v>
      </c>
      <c r="BE30" s="319">
        <f t="shared" si="312"/>
        <v>0</v>
      </c>
      <c r="BF30" s="17">
        <f t="shared" si="339"/>
        <v>0</v>
      </c>
      <c r="BG30" s="17">
        <f t="shared" si="339"/>
        <v>0</v>
      </c>
      <c r="BH30" s="17">
        <f t="shared" si="339"/>
        <v>0</v>
      </c>
      <c r="BI30" s="17">
        <f t="shared" si="339"/>
        <v>0</v>
      </c>
      <c r="BJ30" s="17">
        <f t="shared" si="339"/>
        <v>0</v>
      </c>
      <c r="BK30" s="17">
        <f t="shared" si="339"/>
        <v>0</v>
      </c>
      <c r="BL30" s="17">
        <f t="shared" si="339"/>
        <v>0</v>
      </c>
      <c r="BM30" s="17">
        <f t="shared" si="339"/>
        <v>0</v>
      </c>
      <c r="BN30" s="17">
        <f t="shared" si="339"/>
        <v>0</v>
      </c>
      <c r="BO30" s="17">
        <f t="shared" si="339"/>
        <v>0</v>
      </c>
      <c r="BP30" s="17">
        <f t="shared" si="339"/>
        <v>0</v>
      </c>
      <c r="BQ30" s="17">
        <f t="shared" si="339"/>
        <v>0</v>
      </c>
      <c r="BR30" s="319">
        <f t="shared" si="314"/>
        <v>0</v>
      </c>
      <c r="BS30" s="17">
        <f t="shared" si="340"/>
        <v>0</v>
      </c>
      <c r="BT30" s="17">
        <f t="shared" si="340"/>
        <v>0</v>
      </c>
      <c r="BU30" s="17">
        <f t="shared" si="340"/>
        <v>0</v>
      </c>
      <c r="BV30" s="17">
        <f t="shared" si="340"/>
        <v>0</v>
      </c>
      <c r="BW30" s="17">
        <f t="shared" si="340"/>
        <v>0</v>
      </c>
      <c r="BX30" s="17">
        <f t="shared" si="340"/>
        <v>0</v>
      </c>
      <c r="BY30" s="17">
        <f t="shared" si="340"/>
        <v>0</v>
      </c>
      <c r="BZ30" s="17">
        <f t="shared" si="340"/>
        <v>0</v>
      </c>
      <c r="CA30" s="17">
        <f t="shared" si="340"/>
        <v>0</v>
      </c>
      <c r="CB30" s="17">
        <f t="shared" si="340"/>
        <v>0</v>
      </c>
      <c r="CC30" s="17">
        <f t="shared" si="340"/>
        <v>0</v>
      </c>
      <c r="CD30" s="17">
        <f t="shared" si="340"/>
        <v>0</v>
      </c>
      <c r="CE30" s="319">
        <f t="shared" si="316"/>
        <v>0</v>
      </c>
      <c r="CF30" s="17">
        <f t="shared" si="341"/>
        <v>0</v>
      </c>
      <c r="CG30" s="17">
        <f t="shared" si="341"/>
        <v>0</v>
      </c>
      <c r="CH30" s="17">
        <f t="shared" si="341"/>
        <v>0</v>
      </c>
      <c r="CI30" s="17">
        <f t="shared" si="341"/>
        <v>0</v>
      </c>
      <c r="CJ30" s="17">
        <f t="shared" si="341"/>
        <v>0</v>
      </c>
      <c r="CK30" s="17">
        <f t="shared" si="341"/>
        <v>0</v>
      </c>
      <c r="CL30" s="17">
        <f t="shared" si="341"/>
        <v>0</v>
      </c>
      <c r="CM30" s="17">
        <f t="shared" si="341"/>
        <v>0</v>
      </c>
      <c r="CN30" s="17">
        <f t="shared" si="341"/>
        <v>0</v>
      </c>
      <c r="CO30" s="17">
        <f t="shared" si="341"/>
        <v>0</v>
      </c>
      <c r="CP30" s="17">
        <f t="shared" si="341"/>
        <v>0</v>
      </c>
      <c r="CQ30" s="17">
        <f t="shared" si="341"/>
        <v>0</v>
      </c>
      <c r="CR30" s="319">
        <f t="shared" si="318"/>
        <v>0</v>
      </c>
      <c r="CS30" s="17">
        <f t="shared" si="342"/>
        <v>0</v>
      </c>
      <c r="CT30" s="17">
        <f t="shared" si="342"/>
        <v>0</v>
      </c>
      <c r="CU30" s="17">
        <f t="shared" si="342"/>
        <v>0</v>
      </c>
      <c r="CV30" s="17">
        <f t="shared" si="342"/>
        <v>0</v>
      </c>
      <c r="CW30" s="17">
        <f t="shared" si="342"/>
        <v>0</v>
      </c>
      <c r="CX30" s="17">
        <f t="shared" si="342"/>
        <v>0</v>
      </c>
      <c r="CY30" s="17">
        <f t="shared" si="342"/>
        <v>0</v>
      </c>
      <c r="CZ30" s="17">
        <f t="shared" si="342"/>
        <v>0</v>
      </c>
      <c r="DA30" s="17">
        <f t="shared" si="342"/>
        <v>0</v>
      </c>
      <c r="DB30" s="17">
        <f t="shared" si="342"/>
        <v>0</v>
      </c>
      <c r="DC30" s="17">
        <f t="shared" si="342"/>
        <v>0</v>
      </c>
      <c r="DD30" s="17">
        <f t="shared" si="342"/>
        <v>0</v>
      </c>
      <c r="DE30" s="319">
        <f t="shared" si="320"/>
        <v>0</v>
      </c>
      <c r="DF30" s="17">
        <f t="shared" si="343"/>
        <v>0</v>
      </c>
      <c r="DG30" s="17">
        <f t="shared" si="343"/>
        <v>0</v>
      </c>
      <c r="DH30" s="17">
        <f t="shared" si="343"/>
        <v>0</v>
      </c>
      <c r="DI30" s="17">
        <f t="shared" si="343"/>
        <v>0</v>
      </c>
      <c r="DJ30" s="17">
        <f t="shared" si="343"/>
        <v>0</v>
      </c>
      <c r="DK30" s="17">
        <f t="shared" si="343"/>
        <v>0</v>
      </c>
      <c r="DL30" s="17">
        <f t="shared" si="343"/>
        <v>0</v>
      </c>
      <c r="DM30" s="17">
        <f t="shared" si="343"/>
        <v>0</v>
      </c>
      <c r="DN30" s="17">
        <f t="shared" si="343"/>
        <v>0</v>
      </c>
      <c r="DO30" s="17">
        <f t="shared" si="343"/>
        <v>0</v>
      </c>
      <c r="DP30" s="17">
        <f t="shared" si="343"/>
        <v>0</v>
      </c>
      <c r="DQ30" s="17">
        <f t="shared" si="343"/>
        <v>0</v>
      </c>
      <c r="DR30" s="319">
        <f t="shared" si="322"/>
        <v>0</v>
      </c>
      <c r="DS30" s="17">
        <f t="shared" si="344"/>
        <v>0</v>
      </c>
      <c r="DT30" s="17">
        <f t="shared" si="344"/>
        <v>0</v>
      </c>
      <c r="DU30" s="17">
        <f t="shared" si="344"/>
        <v>0</v>
      </c>
      <c r="DV30" s="17">
        <f t="shared" si="344"/>
        <v>0</v>
      </c>
      <c r="DW30" s="17">
        <f t="shared" si="344"/>
        <v>0</v>
      </c>
      <c r="DX30" s="17">
        <f t="shared" si="344"/>
        <v>0</v>
      </c>
      <c r="DY30" s="17">
        <f t="shared" si="344"/>
        <v>0</v>
      </c>
      <c r="DZ30" s="17">
        <f t="shared" si="344"/>
        <v>0</v>
      </c>
      <c r="EA30" s="17">
        <f t="shared" si="344"/>
        <v>0</v>
      </c>
      <c r="EB30" s="17">
        <f t="shared" si="344"/>
        <v>0</v>
      </c>
      <c r="EC30" s="17">
        <f t="shared" si="344"/>
        <v>0</v>
      </c>
      <c r="ED30" s="17">
        <f t="shared" si="344"/>
        <v>0</v>
      </c>
      <c r="EE30" s="391">
        <f t="shared" si="324"/>
        <v>0</v>
      </c>
    </row>
    <row r="31" spans="1:135" x14ac:dyDescent="0.2">
      <c r="A31" s="1"/>
      <c r="D31" s="35" t="s">
        <v>249</v>
      </c>
      <c r="E31" s="37"/>
      <c r="F31" s="17">
        <f t="shared" si="335"/>
        <v>0</v>
      </c>
      <c r="G31" s="17">
        <f t="shared" si="335"/>
        <v>0</v>
      </c>
      <c r="H31" s="17">
        <f t="shared" si="335"/>
        <v>0</v>
      </c>
      <c r="I31" s="17">
        <f t="shared" si="335"/>
        <v>0</v>
      </c>
      <c r="J31" s="17">
        <f t="shared" si="335"/>
        <v>0</v>
      </c>
      <c r="K31" s="17">
        <f t="shared" si="335"/>
        <v>0</v>
      </c>
      <c r="L31" s="17">
        <f t="shared" si="335"/>
        <v>0</v>
      </c>
      <c r="M31" s="17">
        <f t="shared" si="335"/>
        <v>0</v>
      </c>
      <c r="N31" s="17">
        <f t="shared" si="335"/>
        <v>0</v>
      </c>
      <c r="O31" s="17">
        <f t="shared" si="335"/>
        <v>0</v>
      </c>
      <c r="P31" s="17">
        <f t="shared" si="335"/>
        <v>0</v>
      </c>
      <c r="Q31" s="17">
        <f t="shared" si="335"/>
        <v>0</v>
      </c>
      <c r="R31" s="319">
        <f t="shared" si="306"/>
        <v>0</v>
      </c>
      <c r="S31" s="17">
        <f t="shared" si="325"/>
        <v>0</v>
      </c>
      <c r="T31" s="17">
        <f t="shared" si="325"/>
        <v>0</v>
      </c>
      <c r="U31" s="17">
        <f t="shared" si="325"/>
        <v>0</v>
      </c>
      <c r="V31" s="17">
        <f t="shared" si="336"/>
        <v>0</v>
      </c>
      <c r="W31" s="17">
        <f t="shared" si="336"/>
        <v>0</v>
      </c>
      <c r="X31" s="17">
        <f t="shared" si="336"/>
        <v>0</v>
      </c>
      <c r="Y31" s="17">
        <f t="shared" si="336"/>
        <v>0</v>
      </c>
      <c r="Z31" s="17">
        <f t="shared" si="336"/>
        <v>0</v>
      </c>
      <c r="AA31" s="17">
        <f t="shared" si="336"/>
        <v>0</v>
      </c>
      <c r="AB31" s="17">
        <f t="shared" si="336"/>
        <v>0</v>
      </c>
      <c r="AC31" s="17">
        <f t="shared" si="336"/>
        <v>0</v>
      </c>
      <c r="AD31" s="17">
        <f t="shared" si="336"/>
        <v>0</v>
      </c>
      <c r="AE31" s="319">
        <f t="shared" si="308"/>
        <v>0</v>
      </c>
      <c r="AF31" s="17">
        <f t="shared" si="337"/>
        <v>0</v>
      </c>
      <c r="AG31" s="17">
        <f t="shared" si="337"/>
        <v>0</v>
      </c>
      <c r="AH31" s="17">
        <f t="shared" si="337"/>
        <v>0</v>
      </c>
      <c r="AI31" s="17">
        <f t="shared" si="337"/>
        <v>0</v>
      </c>
      <c r="AJ31" s="17">
        <f t="shared" si="337"/>
        <v>0</v>
      </c>
      <c r="AK31" s="17">
        <f t="shared" si="337"/>
        <v>0</v>
      </c>
      <c r="AL31" s="17">
        <f t="shared" si="337"/>
        <v>0</v>
      </c>
      <c r="AM31" s="17">
        <f t="shared" si="337"/>
        <v>0</v>
      </c>
      <c r="AN31" s="17">
        <f t="shared" si="337"/>
        <v>0</v>
      </c>
      <c r="AO31" s="17">
        <f t="shared" si="337"/>
        <v>0</v>
      </c>
      <c r="AP31" s="17">
        <f t="shared" si="337"/>
        <v>0</v>
      </c>
      <c r="AQ31" s="17">
        <f t="shared" si="337"/>
        <v>0</v>
      </c>
      <c r="AR31" s="319">
        <f t="shared" si="310"/>
        <v>0</v>
      </c>
      <c r="AS31" s="17">
        <f t="shared" si="338"/>
        <v>0</v>
      </c>
      <c r="AT31" s="17">
        <f t="shared" si="338"/>
        <v>0</v>
      </c>
      <c r="AU31" s="17">
        <f t="shared" si="338"/>
        <v>0</v>
      </c>
      <c r="AV31" s="17">
        <f t="shared" si="338"/>
        <v>0</v>
      </c>
      <c r="AW31" s="17">
        <f t="shared" si="338"/>
        <v>0</v>
      </c>
      <c r="AX31" s="17">
        <f t="shared" si="338"/>
        <v>0</v>
      </c>
      <c r="AY31" s="17">
        <f t="shared" si="338"/>
        <v>0</v>
      </c>
      <c r="AZ31" s="17">
        <f t="shared" si="338"/>
        <v>0</v>
      </c>
      <c r="BA31" s="17">
        <f t="shared" si="338"/>
        <v>0</v>
      </c>
      <c r="BB31" s="17">
        <f t="shared" si="338"/>
        <v>0</v>
      </c>
      <c r="BC31" s="17">
        <f t="shared" si="338"/>
        <v>0</v>
      </c>
      <c r="BD31" s="17">
        <f t="shared" si="338"/>
        <v>0</v>
      </c>
      <c r="BE31" s="319">
        <f t="shared" si="312"/>
        <v>0</v>
      </c>
      <c r="BF31" s="17">
        <f t="shared" si="339"/>
        <v>0</v>
      </c>
      <c r="BG31" s="17">
        <f t="shared" si="339"/>
        <v>0</v>
      </c>
      <c r="BH31" s="17">
        <f t="shared" si="339"/>
        <v>0</v>
      </c>
      <c r="BI31" s="17">
        <f t="shared" si="339"/>
        <v>0</v>
      </c>
      <c r="BJ31" s="17">
        <f t="shared" si="339"/>
        <v>0</v>
      </c>
      <c r="BK31" s="17">
        <f t="shared" si="339"/>
        <v>0</v>
      </c>
      <c r="BL31" s="17">
        <f t="shared" si="339"/>
        <v>0</v>
      </c>
      <c r="BM31" s="17">
        <f t="shared" si="339"/>
        <v>0</v>
      </c>
      <c r="BN31" s="17">
        <f t="shared" si="339"/>
        <v>0</v>
      </c>
      <c r="BO31" s="17">
        <f t="shared" si="339"/>
        <v>0</v>
      </c>
      <c r="BP31" s="17">
        <f t="shared" si="339"/>
        <v>0</v>
      </c>
      <c r="BQ31" s="17">
        <f t="shared" si="339"/>
        <v>0</v>
      </c>
      <c r="BR31" s="319">
        <f t="shared" si="314"/>
        <v>0</v>
      </c>
      <c r="BS31" s="17">
        <f t="shared" si="340"/>
        <v>0</v>
      </c>
      <c r="BT31" s="17">
        <f t="shared" si="340"/>
        <v>0</v>
      </c>
      <c r="BU31" s="17">
        <f t="shared" si="340"/>
        <v>0</v>
      </c>
      <c r="BV31" s="17">
        <f t="shared" si="340"/>
        <v>0</v>
      </c>
      <c r="BW31" s="17">
        <f t="shared" si="340"/>
        <v>0</v>
      </c>
      <c r="BX31" s="17">
        <f t="shared" si="340"/>
        <v>0</v>
      </c>
      <c r="BY31" s="17">
        <f t="shared" si="340"/>
        <v>0</v>
      </c>
      <c r="BZ31" s="17">
        <f t="shared" si="340"/>
        <v>0</v>
      </c>
      <c r="CA31" s="17">
        <f t="shared" si="340"/>
        <v>0</v>
      </c>
      <c r="CB31" s="17">
        <f t="shared" si="340"/>
        <v>0</v>
      </c>
      <c r="CC31" s="17">
        <f t="shared" si="340"/>
        <v>0</v>
      </c>
      <c r="CD31" s="17">
        <f t="shared" si="340"/>
        <v>0</v>
      </c>
      <c r="CE31" s="319">
        <f t="shared" si="316"/>
        <v>0</v>
      </c>
      <c r="CF31" s="17">
        <f t="shared" si="341"/>
        <v>0</v>
      </c>
      <c r="CG31" s="17">
        <f t="shared" si="341"/>
        <v>0</v>
      </c>
      <c r="CH31" s="17">
        <f t="shared" si="341"/>
        <v>0</v>
      </c>
      <c r="CI31" s="17">
        <f t="shared" si="341"/>
        <v>0</v>
      </c>
      <c r="CJ31" s="17">
        <f t="shared" si="341"/>
        <v>0</v>
      </c>
      <c r="CK31" s="17">
        <f t="shared" si="341"/>
        <v>0</v>
      </c>
      <c r="CL31" s="17">
        <f t="shared" si="341"/>
        <v>0</v>
      </c>
      <c r="CM31" s="17">
        <f t="shared" si="341"/>
        <v>0</v>
      </c>
      <c r="CN31" s="17">
        <f t="shared" si="341"/>
        <v>0</v>
      </c>
      <c r="CO31" s="17">
        <f t="shared" si="341"/>
        <v>0</v>
      </c>
      <c r="CP31" s="17">
        <f t="shared" si="341"/>
        <v>0</v>
      </c>
      <c r="CQ31" s="17">
        <f t="shared" si="341"/>
        <v>0</v>
      </c>
      <c r="CR31" s="319">
        <f t="shared" si="318"/>
        <v>0</v>
      </c>
      <c r="CS31" s="17">
        <f t="shared" si="342"/>
        <v>0</v>
      </c>
      <c r="CT31" s="17">
        <f t="shared" si="342"/>
        <v>0</v>
      </c>
      <c r="CU31" s="17">
        <f t="shared" si="342"/>
        <v>0</v>
      </c>
      <c r="CV31" s="17">
        <f t="shared" si="342"/>
        <v>0</v>
      </c>
      <c r="CW31" s="17">
        <f t="shared" si="342"/>
        <v>0</v>
      </c>
      <c r="CX31" s="17">
        <f t="shared" si="342"/>
        <v>0</v>
      </c>
      <c r="CY31" s="17">
        <f t="shared" si="342"/>
        <v>0</v>
      </c>
      <c r="CZ31" s="17">
        <f t="shared" si="342"/>
        <v>0</v>
      </c>
      <c r="DA31" s="17">
        <f t="shared" si="342"/>
        <v>0</v>
      </c>
      <c r="DB31" s="17">
        <f t="shared" si="342"/>
        <v>0</v>
      </c>
      <c r="DC31" s="17">
        <f t="shared" si="342"/>
        <v>0</v>
      </c>
      <c r="DD31" s="17">
        <f t="shared" si="342"/>
        <v>0</v>
      </c>
      <c r="DE31" s="319">
        <f t="shared" si="320"/>
        <v>0</v>
      </c>
      <c r="DF31" s="17">
        <f t="shared" si="343"/>
        <v>0</v>
      </c>
      <c r="DG31" s="17">
        <f t="shared" si="343"/>
        <v>0</v>
      </c>
      <c r="DH31" s="17">
        <f t="shared" si="343"/>
        <v>0</v>
      </c>
      <c r="DI31" s="17">
        <f t="shared" si="343"/>
        <v>0</v>
      </c>
      <c r="DJ31" s="17">
        <f t="shared" si="343"/>
        <v>0</v>
      </c>
      <c r="DK31" s="17">
        <f t="shared" si="343"/>
        <v>0</v>
      </c>
      <c r="DL31" s="17">
        <f t="shared" si="343"/>
        <v>0</v>
      </c>
      <c r="DM31" s="17">
        <f t="shared" si="343"/>
        <v>0</v>
      </c>
      <c r="DN31" s="17">
        <f t="shared" si="343"/>
        <v>0</v>
      </c>
      <c r="DO31" s="17">
        <f t="shared" si="343"/>
        <v>0</v>
      </c>
      <c r="DP31" s="17">
        <f t="shared" si="343"/>
        <v>0</v>
      </c>
      <c r="DQ31" s="17">
        <f t="shared" si="343"/>
        <v>0</v>
      </c>
      <c r="DR31" s="319">
        <f t="shared" si="322"/>
        <v>0</v>
      </c>
      <c r="DS31" s="17">
        <f t="shared" si="344"/>
        <v>0</v>
      </c>
      <c r="DT31" s="17">
        <f t="shared" si="344"/>
        <v>0</v>
      </c>
      <c r="DU31" s="17">
        <f t="shared" si="344"/>
        <v>0</v>
      </c>
      <c r="DV31" s="17">
        <f t="shared" si="344"/>
        <v>0</v>
      </c>
      <c r="DW31" s="17">
        <f t="shared" si="344"/>
        <v>0</v>
      </c>
      <c r="DX31" s="17">
        <f t="shared" si="344"/>
        <v>0</v>
      </c>
      <c r="DY31" s="17">
        <f t="shared" si="344"/>
        <v>0</v>
      </c>
      <c r="DZ31" s="17">
        <f t="shared" si="344"/>
        <v>0</v>
      </c>
      <c r="EA31" s="17">
        <f t="shared" si="344"/>
        <v>0</v>
      </c>
      <c r="EB31" s="17">
        <f t="shared" si="344"/>
        <v>0</v>
      </c>
      <c r="EC31" s="17">
        <f t="shared" si="344"/>
        <v>0</v>
      </c>
      <c r="ED31" s="17">
        <f t="shared" si="344"/>
        <v>0</v>
      </c>
      <c r="EE31" s="391">
        <f t="shared" si="324"/>
        <v>0</v>
      </c>
    </row>
    <row r="32" spans="1:135" x14ac:dyDescent="0.2">
      <c r="A32" s="1"/>
      <c r="D32" s="35" t="s">
        <v>44</v>
      </c>
      <c r="E32" s="37"/>
      <c r="F32" s="17">
        <f t="shared" si="335"/>
        <v>0</v>
      </c>
      <c r="G32" s="17">
        <f t="shared" si="335"/>
        <v>0</v>
      </c>
      <c r="H32" s="17">
        <f t="shared" si="335"/>
        <v>0</v>
      </c>
      <c r="I32" s="17">
        <f t="shared" si="335"/>
        <v>0</v>
      </c>
      <c r="J32" s="17">
        <f t="shared" si="335"/>
        <v>0</v>
      </c>
      <c r="K32" s="17">
        <f t="shared" si="335"/>
        <v>0</v>
      </c>
      <c r="L32" s="17">
        <f t="shared" si="335"/>
        <v>0</v>
      </c>
      <c r="M32" s="17">
        <f t="shared" si="335"/>
        <v>0</v>
      </c>
      <c r="N32" s="17">
        <f t="shared" si="335"/>
        <v>0</v>
      </c>
      <c r="O32" s="17">
        <f t="shared" si="335"/>
        <v>0</v>
      </c>
      <c r="P32" s="17">
        <f t="shared" si="335"/>
        <v>0</v>
      </c>
      <c r="Q32" s="17">
        <f t="shared" si="335"/>
        <v>0</v>
      </c>
      <c r="R32" s="319">
        <f t="shared" si="306"/>
        <v>0</v>
      </c>
      <c r="S32" s="17">
        <v>360</v>
      </c>
      <c r="T32" s="17">
        <v>-360</v>
      </c>
      <c r="U32" s="17">
        <f t="shared" si="325"/>
        <v>0</v>
      </c>
      <c r="V32" s="17">
        <f t="shared" si="336"/>
        <v>0</v>
      </c>
      <c r="W32" s="17">
        <f t="shared" si="336"/>
        <v>0</v>
      </c>
      <c r="X32" s="17">
        <f t="shared" si="336"/>
        <v>0</v>
      </c>
      <c r="Y32" s="17">
        <f t="shared" si="336"/>
        <v>0</v>
      </c>
      <c r="Z32" s="17">
        <f t="shared" si="336"/>
        <v>0</v>
      </c>
      <c r="AA32" s="17">
        <f t="shared" si="336"/>
        <v>0</v>
      </c>
      <c r="AB32" s="17">
        <f t="shared" si="336"/>
        <v>0</v>
      </c>
      <c r="AC32" s="17">
        <f t="shared" si="336"/>
        <v>0</v>
      </c>
      <c r="AD32" s="17">
        <f t="shared" si="336"/>
        <v>0</v>
      </c>
      <c r="AE32" s="319">
        <f t="shared" si="308"/>
        <v>0</v>
      </c>
      <c r="AF32" s="17">
        <f t="shared" si="337"/>
        <v>0</v>
      </c>
      <c r="AG32" s="17">
        <f t="shared" si="337"/>
        <v>0</v>
      </c>
      <c r="AH32" s="17">
        <f t="shared" si="337"/>
        <v>0</v>
      </c>
      <c r="AI32" s="17">
        <f t="shared" si="337"/>
        <v>0</v>
      </c>
      <c r="AJ32" s="17">
        <f t="shared" si="337"/>
        <v>0</v>
      </c>
      <c r="AK32" s="17">
        <f t="shared" si="337"/>
        <v>0</v>
      </c>
      <c r="AL32" s="17">
        <f t="shared" si="337"/>
        <v>0</v>
      </c>
      <c r="AM32" s="17">
        <f t="shared" si="337"/>
        <v>0</v>
      </c>
      <c r="AN32" s="17">
        <f t="shared" si="337"/>
        <v>0</v>
      </c>
      <c r="AO32" s="17">
        <f t="shared" si="337"/>
        <v>0</v>
      </c>
      <c r="AP32" s="17">
        <f t="shared" si="337"/>
        <v>0</v>
      </c>
      <c r="AQ32" s="17">
        <f t="shared" si="337"/>
        <v>0</v>
      </c>
      <c r="AR32" s="319">
        <f t="shared" si="310"/>
        <v>0</v>
      </c>
      <c r="AS32" s="17">
        <f t="shared" si="338"/>
        <v>0</v>
      </c>
      <c r="AT32" s="17">
        <f t="shared" si="338"/>
        <v>0</v>
      </c>
      <c r="AU32" s="17">
        <f t="shared" si="338"/>
        <v>0</v>
      </c>
      <c r="AV32" s="17">
        <f t="shared" si="338"/>
        <v>0</v>
      </c>
      <c r="AW32" s="17">
        <f t="shared" si="338"/>
        <v>0</v>
      </c>
      <c r="AX32" s="17">
        <f t="shared" si="338"/>
        <v>0</v>
      </c>
      <c r="AY32" s="17">
        <f t="shared" si="338"/>
        <v>0</v>
      </c>
      <c r="AZ32" s="17">
        <f t="shared" si="338"/>
        <v>0</v>
      </c>
      <c r="BA32" s="17">
        <f t="shared" si="338"/>
        <v>0</v>
      </c>
      <c r="BB32" s="17">
        <f t="shared" si="338"/>
        <v>0</v>
      </c>
      <c r="BC32" s="17">
        <f t="shared" si="338"/>
        <v>0</v>
      </c>
      <c r="BD32" s="17">
        <f t="shared" si="338"/>
        <v>0</v>
      </c>
      <c r="BE32" s="319">
        <f t="shared" si="312"/>
        <v>0</v>
      </c>
      <c r="BF32" s="17">
        <f t="shared" si="339"/>
        <v>0</v>
      </c>
      <c r="BG32" s="17">
        <f t="shared" si="339"/>
        <v>0</v>
      </c>
      <c r="BH32" s="17">
        <f t="shared" si="339"/>
        <v>0</v>
      </c>
      <c r="BI32" s="17">
        <f t="shared" si="339"/>
        <v>0</v>
      </c>
      <c r="BJ32" s="17">
        <f t="shared" si="339"/>
        <v>0</v>
      </c>
      <c r="BK32" s="17">
        <f t="shared" si="339"/>
        <v>0</v>
      </c>
      <c r="BL32" s="17">
        <f t="shared" si="339"/>
        <v>0</v>
      </c>
      <c r="BM32" s="17">
        <f t="shared" si="339"/>
        <v>0</v>
      </c>
      <c r="BN32" s="17">
        <f t="shared" si="339"/>
        <v>0</v>
      </c>
      <c r="BO32" s="17">
        <f t="shared" si="339"/>
        <v>0</v>
      </c>
      <c r="BP32" s="17">
        <f t="shared" si="339"/>
        <v>0</v>
      </c>
      <c r="BQ32" s="17">
        <f t="shared" si="339"/>
        <v>0</v>
      </c>
      <c r="BR32" s="319">
        <f t="shared" si="314"/>
        <v>0</v>
      </c>
      <c r="BS32" s="17">
        <f t="shared" si="340"/>
        <v>0</v>
      </c>
      <c r="BT32" s="17">
        <f t="shared" si="340"/>
        <v>0</v>
      </c>
      <c r="BU32" s="17">
        <f t="shared" si="340"/>
        <v>0</v>
      </c>
      <c r="BV32" s="17">
        <f t="shared" si="340"/>
        <v>0</v>
      </c>
      <c r="BW32" s="17">
        <f t="shared" si="340"/>
        <v>0</v>
      </c>
      <c r="BX32" s="17">
        <f t="shared" si="340"/>
        <v>0</v>
      </c>
      <c r="BY32" s="17">
        <f t="shared" si="340"/>
        <v>0</v>
      </c>
      <c r="BZ32" s="17">
        <f t="shared" si="340"/>
        <v>0</v>
      </c>
      <c r="CA32" s="17">
        <f t="shared" si="340"/>
        <v>0</v>
      </c>
      <c r="CB32" s="17">
        <f t="shared" si="340"/>
        <v>0</v>
      </c>
      <c r="CC32" s="17">
        <f t="shared" si="340"/>
        <v>0</v>
      </c>
      <c r="CD32" s="17">
        <f t="shared" si="340"/>
        <v>0</v>
      </c>
      <c r="CE32" s="319">
        <f t="shared" si="316"/>
        <v>0</v>
      </c>
      <c r="CF32" s="17">
        <f t="shared" si="341"/>
        <v>0</v>
      </c>
      <c r="CG32" s="17">
        <f t="shared" si="341"/>
        <v>0</v>
      </c>
      <c r="CH32" s="17">
        <f t="shared" si="341"/>
        <v>0</v>
      </c>
      <c r="CI32" s="17">
        <f t="shared" si="341"/>
        <v>0</v>
      </c>
      <c r="CJ32" s="17">
        <f t="shared" si="341"/>
        <v>0</v>
      </c>
      <c r="CK32" s="17">
        <f t="shared" si="341"/>
        <v>0</v>
      </c>
      <c r="CL32" s="17">
        <f t="shared" si="341"/>
        <v>0</v>
      </c>
      <c r="CM32" s="17">
        <f t="shared" si="341"/>
        <v>0</v>
      </c>
      <c r="CN32" s="17">
        <f t="shared" si="341"/>
        <v>0</v>
      </c>
      <c r="CO32" s="17">
        <f t="shared" si="341"/>
        <v>0</v>
      </c>
      <c r="CP32" s="17">
        <f t="shared" si="341"/>
        <v>0</v>
      </c>
      <c r="CQ32" s="17">
        <f t="shared" si="341"/>
        <v>0</v>
      </c>
      <c r="CR32" s="319">
        <f t="shared" si="318"/>
        <v>0</v>
      </c>
      <c r="CS32" s="17">
        <f t="shared" si="342"/>
        <v>0</v>
      </c>
      <c r="CT32" s="17">
        <f t="shared" si="342"/>
        <v>0</v>
      </c>
      <c r="CU32" s="17">
        <f t="shared" si="342"/>
        <v>0</v>
      </c>
      <c r="CV32" s="17">
        <f t="shared" si="342"/>
        <v>0</v>
      </c>
      <c r="CW32" s="17">
        <f t="shared" si="342"/>
        <v>0</v>
      </c>
      <c r="CX32" s="17">
        <f t="shared" si="342"/>
        <v>0</v>
      </c>
      <c r="CY32" s="17">
        <f t="shared" si="342"/>
        <v>0</v>
      </c>
      <c r="CZ32" s="17">
        <f t="shared" si="342"/>
        <v>0</v>
      </c>
      <c r="DA32" s="17">
        <f t="shared" si="342"/>
        <v>0</v>
      </c>
      <c r="DB32" s="17">
        <f t="shared" si="342"/>
        <v>0</v>
      </c>
      <c r="DC32" s="17">
        <f t="shared" si="342"/>
        <v>0</v>
      </c>
      <c r="DD32" s="17">
        <f t="shared" si="342"/>
        <v>0</v>
      </c>
      <c r="DE32" s="319">
        <f t="shared" si="320"/>
        <v>0</v>
      </c>
      <c r="DF32" s="17">
        <f t="shared" si="343"/>
        <v>0</v>
      </c>
      <c r="DG32" s="17">
        <f t="shared" si="343"/>
        <v>0</v>
      </c>
      <c r="DH32" s="17">
        <f t="shared" si="343"/>
        <v>0</v>
      </c>
      <c r="DI32" s="17">
        <f t="shared" si="343"/>
        <v>0</v>
      </c>
      <c r="DJ32" s="17">
        <f t="shared" si="343"/>
        <v>0</v>
      </c>
      <c r="DK32" s="17">
        <f t="shared" si="343"/>
        <v>0</v>
      </c>
      <c r="DL32" s="17">
        <f t="shared" si="343"/>
        <v>0</v>
      </c>
      <c r="DM32" s="17">
        <f t="shared" si="343"/>
        <v>0</v>
      </c>
      <c r="DN32" s="17">
        <f t="shared" si="343"/>
        <v>0</v>
      </c>
      <c r="DO32" s="17">
        <f t="shared" si="343"/>
        <v>0</v>
      </c>
      <c r="DP32" s="17">
        <f t="shared" si="343"/>
        <v>0</v>
      </c>
      <c r="DQ32" s="17">
        <f t="shared" si="343"/>
        <v>0</v>
      </c>
      <c r="DR32" s="319">
        <f t="shared" si="322"/>
        <v>0</v>
      </c>
      <c r="DS32" s="17">
        <f t="shared" si="344"/>
        <v>0</v>
      </c>
      <c r="DT32" s="17">
        <f t="shared" si="344"/>
        <v>0</v>
      </c>
      <c r="DU32" s="17">
        <f t="shared" si="344"/>
        <v>0</v>
      </c>
      <c r="DV32" s="17">
        <f t="shared" si="344"/>
        <v>0</v>
      </c>
      <c r="DW32" s="17">
        <f t="shared" si="344"/>
        <v>0</v>
      </c>
      <c r="DX32" s="17">
        <f t="shared" si="344"/>
        <v>0</v>
      </c>
      <c r="DY32" s="17">
        <f t="shared" si="344"/>
        <v>0</v>
      </c>
      <c r="DZ32" s="17">
        <f t="shared" si="344"/>
        <v>0</v>
      </c>
      <c r="EA32" s="17">
        <f t="shared" si="344"/>
        <v>0</v>
      </c>
      <c r="EB32" s="17">
        <f t="shared" si="344"/>
        <v>0</v>
      </c>
      <c r="EC32" s="17">
        <f t="shared" si="344"/>
        <v>0</v>
      </c>
      <c r="ED32" s="17">
        <f t="shared" si="344"/>
        <v>0</v>
      </c>
      <c r="EE32" s="391">
        <f t="shared" si="324"/>
        <v>0</v>
      </c>
    </row>
    <row r="33" spans="1:135" x14ac:dyDescent="0.2">
      <c r="A33" s="1"/>
      <c r="D33" s="35" t="s">
        <v>44</v>
      </c>
      <c r="E33" s="37"/>
      <c r="F33" s="17">
        <f t="shared" si="335"/>
        <v>0</v>
      </c>
      <c r="G33" s="17">
        <f t="shared" si="335"/>
        <v>0</v>
      </c>
      <c r="H33" s="17">
        <f t="shared" si="335"/>
        <v>0</v>
      </c>
      <c r="I33" s="17">
        <f t="shared" si="335"/>
        <v>0</v>
      </c>
      <c r="J33" s="17">
        <f t="shared" si="335"/>
        <v>0</v>
      </c>
      <c r="K33" s="17">
        <f t="shared" si="335"/>
        <v>0</v>
      </c>
      <c r="L33" s="17">
        <f t="shared" si="335"/>
        <v>0</v>
      </c>
      <c r="M33" s="17">
        <f t="shared" si="335"/>
        <v>0</v>
      </c>
      <c r="N33" s="17">
        <f t="shared" si="335"/>
        <v>0</v>
      </c>
      <c r="O33" s="17">
        <f t="shared" si="335"/>
        <v>0</v>
      </c>
      <c r="P33" s="17">
        <f t="shared" si="335"/>
        <v>0</v>
      </c>
      <c r="Q33" s="17">
        <f t="shared" si="335"/>
        <v>0</v>
      </c>
      <c r="R33" s="319">
        <f t="shared" si="306"/>
        <v>0</v>
      </c>
      <c r="S33" s="17">
        <f t="shared" si="325"/>
        <v>0</v>
      </c>
      <c r="T33" s="17">
        <f t="shared" si="325"/>
        <v>0</v>
      </c>
      <c r="U33" s="17">
        <f t="shared" si="325"/>
        <v>0</v>
      </c>
      <c r="V33" s="17">
        <f t="shared" si="336"/>
        <v>0</v>
      </c>
      <c r="W33" s="17">
        <f t="shared" si="336"/>
        <v>0</v>
      </c>
      <c r="X33" s="17">
        <f t="shared" si="336"/>
        <v>0</v>
      </c>
      <c r="Y33" s="17">
        <f t="shared" si="336"/>
        <v>0</v>
      </c>
      <c r="Z33" s="17">
        <f t="shared" si="336"/>
        <v>0</v>
      </c>
      <c r="AA33" s="17">
        <f t="shared" si="336"/>
        <v>0</v>
      </c>
      <c r="AB33" s="17">
        <f t="shared" si="336"/>
        <v>0</v>
      </c>
      <c r="AC33" s="17">
        <f t="shared" si="336"/>
        <v>0</v>
      </c>
      <c r="AD33" s="17">
        <f t="shared" si="336"/>
        <v>0</v>
      </c>
      <c r="AE33" s="319">
        <f t="shared" si="308"/>
        <v>0</v>
      </c>
      <c r="AF33" s="17">
        <f t="shared" si="337"/>
        <v>0</v>
      </c>
      <c r="AG33" s="17">
        <f t="shared" si="337"/>
        <v>0</v>
      </c>
      <c r="AH33" s="17">
        <f t="shared" si="337"/>
        <v>0</v>
      </c>
      <c r="AI33" s="17">
        <f t="shared" si="337"/>
        <v>0</v>
      </c>
      <c r="AJ33" s="17">
        <f t="shared" si="337"/>
        <v>0</v>
      </c>
      <c r="AK33" s="17">
        <f t="shared" si="337"/>
        <v>0</v>
      </c>
      <c r="AL33" s="17">
        <f t="shared" si="337"/>
        <v>0</v>
      </c>
      <c r="AM33" s="17">
        <f t="shared" si="337"/>
        <v>0</v>
      </c>
      <c r="AN33" s="17">
        <f t="shared" si="337"/>
        <v>0</v>
      </c>
      <c r="AO33" s="17">
        <f t="shared" si="337"/>
        <v>0</v>
      </c>
      <c r="AP33" s="17">
        <f t="shared" si="337"/>
        <v>0</v>
      </c>
      <c r="AQ33" s="17">
        <f t="shared" si="337"/>
        <v>0</v>
      </c>
      <c r="AR33" s="319">
        <f t="shared" si="310"/>
        <v>0</v>
      </c>
      <c r="AS33" s="17">
        <f t="shared" si="338"/>
        <v>0</v>
      </c>
      <c r="AT33" s="17">
        <f t="shared" si="338"/>
        <v>0</v>
      </c>
      <c r="AU33" s="17">
        <f t="shared" si="338"/>
        <v>0</v>
      </c>
      <c r="AV33" s="17">
        <f t="shared" si="338"/>
        <v>0</v>
      </c>
      <c r="AW33" s="17">
        <f t="shared" si="338"/>
        <v>0</v>
      </c>
      <c r="AX33" s="17">
        <f t="shared" si="338"/>
        <v>0</v>
      </c>
      <c r="AY33" s="17">
        <f t="shared" si="338"/>
        <v>0</v>
      </c>
      <c r="AZ33" s="17">
        <f t="shared" si="338"/>
        <v>0</v>
      </c>
      <c r="BA33" s="17">
        <f t="shared" si="338"/>
        <v>0</v>
      </c>
      <c r="BB33" s="17">
        <f t="shared" si="338"/>
        <v>0</v>
      </c>
      <c r="BC33" s="17">
        <f t="shared" si="338"/>
        <v>0</v>
      </c>
      <c r="BD33" s="17">
        <f t="shared" si="338"/>
        <v>0</v>
      </c>
      <c r="BE33" s="319">
        <f t="shared" si="312"/>
        <v>0</v>
      </c>
      <c r="BF33" s="17">
        <f t="shared" si="339"/>
        <v>0</v>
      </c>
      <c r="BG33" s="17">
        <f t="shared" si="339"/>
        <v>0</v>
      </c>
      <c r="BH33" s="17">
        <f t="shared" si="339"/>
        <v>0</v>
      </c>
      <c r="BI33" s="17">
        <f t="shared" si="339"/>
        <v>0</v>
      </c>
      <c r="BJ33" s="17">
        <f t="shared" si="339"/>
        <v>0</v>
      </c>
      <c r="BK33" s="17">
        <f t="shared" si="339"/>
        <v>0</v>
      </c>
      <c r="BL33" s="17">
        <f t="shared" si="339"/>
        <v>0</v>
      </c>
      <c r="BM33" s="17">
        <f t="shared" si="339"/>
        <v>0</v>
      </c>
      <c r="BN33" s="17">
        <f t="shared" si="339"/>
        <v>0</v>
      </c>
      <c r="BO33" s="17">
        <f t="shared" si="339"/>
        <v>0</v>
      </c>
      <c r="BP33" s="17">
        <f t="shared" si="339"/>
        <v>0</v>
      </c>
      <c r="BQ33" s="17">
        <f t="shared" si="339"/>
        <v>0</v>
      </c>
      <c r="BR33" s="319">
        <f t="shared" si="314"/>
        <v>0</v>
      </c>
      <c r="BS33" s="17">
        <f t="shared" si="340"/>
        <v>0</v>
      </c>
      <c r="BT33" s="17">
        <f t="shared" si="340"/>
        <v>0</v>
      </c>
      <c r="BU33" s="17">
        <f t="shared" si="340"/>
        <v>0</v>
      </c>
      <c r="BV33" s="17">
        <f t="shared" si="340"/>
        <v>0</v>
      </c>
      <c r="BW33" s="17">
        <f t="shared" si="340"/>
        <v>0</v>
      </c>
      <c r="BX33" s="17">
        <f t="shared" si="340"/>
        <v>0</v>
      </c>
      <c r="BY33" s="17">
        <f t="shared" si="340"/>
        <v>0</v>
      </c>
      <c r="BZ33" s="17">
        <f t="shared" si="340"/>
        <v>0</v>
      </c>
      <c r="CA33" s="17">
        <f t="shared" si="340"/>
        <v>0</v>
      </c>
      <c r="CB33" s="17">
        <f t="shared" si="340"/>
        <v>0</v>
      </c>
      <c r="CC33" s="17">
        <f t="shared" si="340"/>
        <v>0</v>
      </c>
      <c r="CD33" s="17">
        <f t="shared" si="340"/>
        <v>0</v>
      </c>
      <c r="CE33" s="319">
        <f t="shared" si="316"/>
        <v>0</v>
      </c>
      <c r="CF33" s="17">
        <f t="shared" si="341"/>
        <v>0</v>
      </c>
      <c r="CG33" s="17">
        <f t="shared" si="341"/>
        <v>0</v>
      </c>
      <c r="CH33" s="17">
        <f t="shared" si="341"/>
        <v>0</v>
      </c>
      <c r="CI33" s="17">
        <f t="shared" si="341"/>
        <v>0</v>
      </c>
      <c r="CJ33" s="17">
        <f t="shared" si="341"/>
        <v>0</v>
      </c>
      <c r="CK33" s="17">
        <f t="shared" si="341"/>
        <v>0</v>
      </c>
      <c r="CL33" s="17">
        <f t="shared" si="341"/>
        <v>0</v>
      </c>
      <c r="CM33" s="17">
        <f t="shared" si="341"/>
        <v>0</v>
      </c>
      <c r="CN33" s="17">
        <f t="shared" si="341"/>
        <v>0</v>
      </c>
      <c r="CO33" s="17">
        <f t="shared" si="341"/>
        <v>0</v>
      </c>
      <c r="CP33" s="17">
        <f t="shared" si="341"/>
        <v>0</v>
      </c>
      <c r="CQ33" s="17">
        <f t="shared" si="341"/>
        <v>0</v>
      </c>
      <c r="CR33" s="319">
        <f t="shared" si="318"/>
        <v>0</v>
      </c>
      <c r="CS33" s="17">
        <f t="shared" si="342"/>
        <v>0</v>
      </c>
      <c r="CT33" s="17">
        <f t="shared" si="342"/>
        <v>0</v>
      </c>
      <c r="CU33" s="17">
        <f t="shared" si="342"/>
        <v>0</v>
      </c>
      <c r="CV33" s="17">
        <f t="shared" si="342"/>
        <v>0</v>
      </c>
      <c r="CW33" s="17">
        <f t="shared" si="342"/>
        <v>0</v>
      </c>
      <c r="CX33" s="17">
        <f t="shared" si="342"/>
        <v>0</v>
      </c>
      <c r="CY33" s="17">
        <f t="shared" si="342"/>
        <v>0</v>
      </c>
      <c r="CZ33" s="17">
        <f t="shared" si="342"/>
        <v>0</v>
      </c>
      <c r="DA33" s="17">
        <f t="shared" si="342"/>
        <v>0</v>
      </c>
      <c r="DB33" s="17">
        <f t="shared" si="342"/>
        <v>0</v>
      </c>
      <c r="DC33" s="17">
        <f t="shared" si="342"/>
        <v>0</v>
      </c>
      <c r="DD33" s="17">
        <f t="shared" si="342"/>
        <v>0</v>
      </c>
      <c r="DE33" s="319">
        <f t="shared" si="320"/>
        <v>0</v>
      </c>
      <c r="DF33" s="17">
        <f t="shared" si="343"/>
        <v>0</v>
      </c>
      <c r="DG33" s="17">
        <f t="shared" si="343"/>
        <v>0</v>
      </c>
      <c r="DH33" s="17">
        <f t="shared" si="343"/>
        <v>0</v>
      </c>
      <c r="DI33" s="17">
        <f t="shared" si="343"/>
        <v>0</v>
      </c>
      <c r="DJ33" s="17">
        <f t="shared" si="343"/>
        <v>0</v>
      </c>
      <c r="DK33" s="17">
        <f t="shared" si="343"/>
        <v>0</v>
      </c>
      <c r="DL33" s="17">
        <f t="shared" si="343"/>
        <v>0</v>
      </c>
      <c r="DM33" s="17">
        <f t="shared" si="343"/>
        <v>0</v>
      </c>
      <c r="DN33" s="17">
        <f t="shared" si="343"/>
        <v>0</v>
      </c>
      <c r="DO33" s="17">
        <f t="shared" si="343"/>
        <v>0</v>
      </c>
      <c r="DP33" s="17">
        <f t="shared" si="343"/>
        <v>0</v>
      </c>
      <c r="DQ33" s="17">
        <f t="shared" si="343"/>
        <v>0</v>
      </c>
      <c r="DR33" s="319">
        <f t="shared" si="322"/>
        <v>0</v>
      </c>
      <c r="DS33" s="17">
        <f t="shared" si="344"/>
        <v>0</v>
      </c>
      <c r="DT33" s="17">
        <f t="shared" si="344"/>
        <v>0</v>
      </c>
      <c r="DU33" s="17">
        <f t="shared" si="344"/>
        <v>0</v>
      </c>
      <c r="DV33" s="17">
        <f t="shared" si="344"/>
        <v>0</v>
      </c>
      <c r="DW33" s="17">
        <f t="shared" si="344"/>
        <v>0</v>
      </c>
      <c r="DX33" s="17">
        <f t="shared" si="344"/>
        <v>0</v>
      </c>
      <c r="DY33" s="17">
        <f t="shared" si="344"/>
        <v>0</v>
      </c>
      <c r="DZ33" s="17">
        <f t="shared" si="344"/>
        <v>0</v>
      </c>
      <c r="EA33" s="17">
        <f t="shared" si="344"/>
        <v>0</v>
      </c>
      <c r="EB33" s="17">
        <f t="shared" si="344"/>
        <v>0</v>
      </c>
      <c r="EC33" s="17">
        <f t="shared" si="344"/>
        <v>0</v>
      </c>
      <c r="ED33" s="17">
        <f t="shared" si="344"/>
        <v>0</v>
      </c>
      <c r="EE33" s="391">
        <f t="shared" si="324"/>
        <v>0</v>
      </c>
    </row>
    <row r="34" spans="1:135" x14ac:dyDescent="0.2">
      <c r="A34" s="1"/>
      <c r="D34" s="2" t="s">
        <v>41</v>
      </c>
      <c r="E34" s="41"/>
      <c r="F34" s="17">
        <f t="shared" ref="F34:Q34" si="355">SUM(F9:F33)</f>
        <v>4555</v>
      </c>
      <c r="G34" s="17">
        <f t="shared" si="355"/>
        <v>4555</v>
      </c>
      <c r="H34" s="17">
        <f t="shared" si="355"/>
        <v>4555</v>
      </c>
      <c r="I34" s="17">
        <f t="shared" si="355"/>
        <v>4555</v>
      </c>
      <c r="J34" s="17">
        <f t="shared" si="355"/>
        <v>4555</v>
      </c>
      <c r="K34" s="17">
        <f t="shared" si="355"/>
        <v>4555</v>
      </c>
      <c r="L34" s="17">
        <f t="shared" si="355"/>
        <v>4555</v>
      </c>
      <c r="M34" s="17">
        <f t="shared" si="355"/>
        <v>4555</v>
      </c>
      <c r="N34" s="17">
        <f t="shared" si="355"/>
        <v>4555</v>
      </c>
      <c r="O34" s="17">
        <f t="shared" si="355"/>
        <v>4555</v>
      </c>
      <c r="P34" s="17">
        <f t="shared" si="355"/>
        <v>4555</v>
      </c>
      <c r="Q34" s="17">
        <f t="shared" si="355"/>
        <v>4555</v>
      </c>
      <c r="R34" s="319">
        <f t="shared" si="306"/>
        <v>54660</v>
      </c>
      <c r="S34" s="17">
        <f t="shared" ref="S34:AD34" si="356">SUM(S9:S33)</f>
        <v>5140</v>
      </c>
      <c r="T34" s="17">
        <f t="shared" si="356"/>
        <v>4325</v>
      </c>
      <c r="U34" s="17">
        <f t="shared" si="356"/>
        <v>5845</v>
      </c>
      <c r="V34" s="17">
        <f t="shared" si="356"/>
        <v>3380</v>
      </c>
      <c r="W34" s="17">
        <f t="shared" si="356"/>
        <v>3380</v>
      </c>
      <c r="X34" s="17">
        <f t="shared" si="356"/>
        <v>3380</v>
      </c>
      <c r="Y34" s="17">
        <f t="shared" si="356"/>
        <v>3380</v>
      </c>
      <c r="Z34" s="17">
        <f t="shared" si="356"/>
        <v>3380</v>
      </c>
      <c r="AA34" s="17">
        <f t="shared" si="356"/>
        <v>3380</v>
      </c>
      <c r="AB34" s="17">
        <f t="shared" si="356"/>
        <v>3380</v>
      </c>
      <c r="AC34" s="17">
        <f t="shared" si="356"/>
        <v>3380</v>
      </c>
      <c r="AD34" s="17">
        <f t="shared" si="356"/>
        <v>3380</v>
      </c>
      <c r="AE34" s="319">
        <f t="shared" ref="AE34:AE36" si="357">SUM(S34:AD34)</f>
        <v>45730</v>
      </c>
      <c r="AF34" s="17">
        <f t="shared" ref="AF34:AQ34" si="358">SUM(AF9:AF33)</f>
        <v>2975</v>
      </c>
      <c r="AG34" s="17">
        <f t="shared" si="358"/>
        <v>2975</v>
      </c>
      <c r="AH34" s="17">
        <f t="shared" si="358"/>
        <v>2975</v>
      </c>
      <c r="AI34" s="17">
        <f t="shared" si="358"/>
        <v>2975</v>
      </c>
      <c r="AJ34" s="17">
        <f t="shared" si="358"/>
        <v>2975</v>
      </c>
      <c r="AK34" s="17">
        <f t="shared" si="358"/>
        <v>2975</v>
      </c>
      <c r="AL34" s="17">
        <f t="shared" si="358"/>
        <v>2975</v>
      </c>
      <c r="AM34" s="17">
        <f t="shared" si="358"/>
        <v>2975</v>
      </c>
      <c r="AN34" s="17">
        <f t="shared" si="358"/>
        <v>2975</v>
      </c>
      <c r="AO34" s="17">
        <f t="shared" si="358"/>
        <v>2975</v>
      </c>
      <c r="AP34" s="17">
        <f t="shared" si="358"/>
        <v>2975</v>
      </c>
      <c r="AQ34" s="17">
        <f t="shared" si="358"/>
        <v>2975</v>
      </c>
      <c r="AR34" s="319">
        <f t="shared" ref="AR34" si="359">SUM(AF34:AQ34)</f>
        <v>35700</v>
      </c>
      <c r="AS34" s="17">
        <f t="shared" ref="AS34:BD34" si="360">SUM(AS9:AS33)</f>
        <v>2975</v>
      </c>
      <c r="AT34" s="17">
        <f t="shared" si="360"/>
        <v>2975</v>
      </c>
      <c r="AU34" s="17">
        <f t="shared" si="360"/>
        <v>2975</v>
      </c>
      <c r="AV34" s="17">
        <f t="shared" si="360"/>
        <v>2975</v>
      </c>
      <c r="AW34" s="17">
        <f t="shared" si="360"/>
        <v>2975</v>
      </c>
      <c r="AX34" s="17">
        <f t="shared" si="360"/>
        <v>2975</v>
      </c>
      <c r="AY34" s="17">
        <f t="shared" si="360"/>
        <v>2975</v>
      </c>
      <c r="AZ34" s="17">
        <f t="shared" si="360"/>
        <v>2975</v>
      </c>
      <c r="BA34" s="17">
        <f t="shared" si="360"/>
        <v>2975</v>
      </c>
      <c r="BB34" s="17">
        <f t="shared" si="360"/>
        <v>2975</v>
      </c>
      <c r="BC34" s="17">
        <f t="shared" si="360"/>
        <v>2975</v>
      </c>
      <c r="BD34" s="17">
        <f t="shared" si="360"/>
        <v>2975</v>
      </c>
      <c r="BE34" s="319">
        <f t="shared" ref="BE34" si="361">SUM(AS34:BD34)</f>
        <v>35700</v>
      </c>
      <c r="BF34" s="17">
        <f t="shared" ref="BF34:BQ34" si="362">SUM(BF9:BF33)</f>
        <v>2975</v>
      </c>
      <c r="BG34" s="17">
        <f t="shared" si="362"/>
        <v>2975</v>
      </c>
      <c r="BH34" s="17">
        <f t="shared" si="362"/>
        <v>2975</v>
      </c>
      <c r="BI34" s="17">
        <f t="shared" si="362"/>
        <v>2975</v>
      </c>
      <c r="BJ34" s="17">
        <f t="shared" si="362"/>
        <v>2975</v>
      </c>
      <c r="BK34" s="17">
        <f t="shared" si="362"/>
        <v>2975</v>
      </c>
      <c r="BL34" s="17">
        <f t="shared" si="362"/>
        <v>2975</v>
      </c>
      <c r="BM34" s="17">
        <f t="shared" si="362"/>
        <v>2975</v>
      </c>
      <c r="BN34" s="17">
        <f t="shared" si="362"/>
        <v>2975</v>
      </c>
      <c r="BO34" s="17">
        <f t="shared" si="362"/>
        <v>2975</v>
      </c>
      <c r="BP34" s="17">
        <f t="shared" si="362"/>
        <v>2975</v>
      </c>
      <c r="BQ34" s="17">
        <f t="shared" si="362"/>
        <v>2975</v>
      </c>
      <c r="BR34" s="319">
        <f t="shared" ref="BR34" si="363">SUM(BF34:BQ34)</f>
        <v>35700</v>
      </c>
      <c r="BS34" s="17">
        <f t="shared" ref="BS34:CD34" si="364">SUM(BS9:BS33)</f>
        <v>2975</v>
      </c>
      <c r="BT34" s="17">
        <f t="shared" si="364"/>
        <v>2975</v>
      </c>
      <c r="BU34" s="17">
        <f t="shared" si="364"/>
        <v>2975</v>
      </c>
      <c r="BV34" s="17">
        <f t="shared" si="364"/>
        <v>2975</v>
      </c>
      <c r="BW34" s="17">
        <f t="shared" si="364"/>
        <v>2975</v>
      </c>
      <c r="BX34" s="17">
        <f t="shared" si="364"/>
        <v>2975</v>
      </c>
      <c r="BY34" s="17">
        <f t="shared" si="364"/>
        <v>2975</v>
      </c>
      <c r="BZ34" s="17">
        <f t="shared" si="364"/>
        <v>2975</v>
      </c>
      <c r="CA34" s="17">
        <f t="shared" si="364"/>
        <v>2975</v>
      </c>
      <c r="CB34" s="17">
        <f t="shared" si="364"/>
        <v>2975</v>
      </c>
      <c r="CC34" s="17">
        <f t="shared" si="364"/>
        <v>2975</v>
      </c>
      <c r="CD34" s="17">
        <f t="shared" si="364"/>
        <v>2975</v>
      </c>
      <c r="CE34" s="319">
        <f t="shared" ref="CE34" si="365">SUM(BS34:CD34)</f>
        <v>35700</v>
      </c>
      <c r="CF34" s="17">
        <f t="shared" ref="CF34:CQ34" si="366">SUM(CF9:CF33)</f>
        <v>2975</v>
      </c>
      <c r="CG34" s="17">
        <f t="shared" si="366"/>
        <v>2975</v>
      </c>
      <c r="CH34" s="17">
        <f t="shared" si="366"/>
        <v>2975</v>
      </c>
      <c r="CI34" s="17">
        <f t="shared" si="366"/>
        <v>2975</v>
      </c>
      <c r="CJ34" s="17">
        <f t="shared" si="366"/>
        <v>2975</v>
      </c>
      <c r="CK34" s="17">
        <f t="shared" si="366"/>
        <v>2975</v>
      </c>
      <c r="CL34" s="17">
        <f t="shared" si="366"/>
        <v>2975</v>
      </c>
      <c r="CM34" s="17">
        <f t="shared" si="366"/>
        <v>2975</v>
      </c>
      <c r="CN34" s="17">
        <f t="shared" si="366"/>
        <v>2975</v>
      </c>
      <c r="CO34" s="17">
        <f t="shared" si="366"/>
        <v>2975</v>
      </c>
      <c r="CP34" s="17">
        <f t="shared" si="366"/>
        <v>2975</v>
      </c>
      <c r="CQ34" s="17">
        <f t="shared" si="366"/>
        <v>2975</v>
      </c>
      <c r="CR34" s="319">
        <f t="shared" ref="CR34" si="367">SUM(CF34:CQ34)</f>
        <v>35700</v>
      </c>
      <c r="CS34" s="17">
        <f t="shared" ref="CS34:DD34" si="368">SUM(CS9:CS33)</f>
        <v>2975</v>
      </c>
      <c r="CT34" s="17">
        <f t="shared" si="368"/>
        <v>2975</v>
      </c>
      <c r="CU34" s="17">
        <f t="shared" si="368"/>
        <v>2975</v>
      </c>
      <c r="CV34" s="17">
        <f t="shared" si="368"/>
        <v>2975</v>
      </c>
      <c r="CW34" s="17">
        <f t="shared" si="368"/>
        <v>2975</v>
      </c>
      <c r="CX34" s="17">
        <f t="shared" si="368"/>
        <v>2975</v>
      </c>
      <c r="CY34" s="17">
        <f t="shared" si="368"/>
        <v>2975</v>
      </c>
      <c r="CZ34" s="17">
        <f t="shared" si="368"/>
        <v>2975</v>
      </c>
      <c r="DA34" s="17">
        <f t="shared" si="368"/>
        <v>2975</v>
      </c>
      <c r="DB34" s="17">
        <f t="shared" si="368"/>
        <v>2975</v>
      </c>
      <c r="DC34" s="17">
        <f t="shared" si="368"/>
        <v>2975</v>
      </c>
      <c r="DD34" s="17">
        <f t="shared" si="368"/>
        <v>2975</v>
      </c>
      <c r="DE34" s="319">
        <f t="shared" ref="DE34" si="369">SUM(CS34:DD34)</f>
        <v>35700</v>
      </c>
      <c r="DF34" s="17">
        <f t="shared" ref="DF34:DQ34" si="370">SUM(DF9:DF33)</f>
        <v>2975</v>
      </c>
      <c r="DG34" s="17">
        <f t="shared" si="370"/>
        <v>2975</v>
      </c>
      <c r="DH34" s="17">
        <f t="shared" si="370"/>
        <v>2975</v>
      </c>
      <c r="DI34" s="17">
        <f t="shared" si="370"/>
        <v>2975</v>
      </c>
      <c r="DJ34" s="17">
        <f t="shared" si="370"/>
        <v>2975</v>
      </c>
      <c r="DK34" s="17">
        <f t="shared" si="370"/>
        <v>2975</v>
      </c>
      <c r="DL34" s="17">
        <f t="shared" si="370"/>
        <v>2975</v>
      </c>
      <c r="DM34" s="17">
        <f t="shared" si="370"/>
        <v>2975</v>
      </c>
      <c r="DN34" s="17">
        <f t="shared" si="370"/>
        <v>2975</v>
      </c>
      <c r="DO34" s="17">
        <f t="shared" si="370"/>
        <v>2975</v>
      </c>
      <c r="DP34" s="17">
        <f t="shared" si="370"/>
        <v>2975</v>
      </c>
      <c r="DQ34" s="17">
        <f t="shared" si="370"/>
        <v>2975</v>
      </c>
      <c r="DR34" s="319">
        <f t="shared" ref="DR34" si="371">SUM(DF34:DQ34)</f>
        <v>35700</v>
      </c>
      <c r="DS34" s="17">
        <f t="shared" ref="DS34:ED34" si="372">SUM(DS9:DS33)</f>
        <v>2975</v>
      </c>
      <c r="DT34" s="17">
        <f t="shared" si="372"/>
        <v>2975</v>
      </c>
      <c r="DU34" s="17">
        <f t="shared" si="372"/>
        <v>2975</v>
      </c>
      <c r="DV34" s="17">
        <f t="shared" si="372"/>
        <v>2975</v>
      </c>
      <c r="DW34" s="17">
        <f t="shared" si="372"/>
        <v>2975</v>
      </c>
      <c r="DX34" s="17">
        <f t="shared" si="372"/>
        <v>2975</v>
      </c>
      <c r="DY34" s="17">
        <f t="shared" si="372"/>
        <v>2975</v>
      </c>
      <c r="DZ34" s="17">
        <f t="shared" si="372"/>
        <v>2975</v>
      </c>
      <c r="EA34" s="17">
        <f t="shared" si="372"/>
        <v>2975</v>
      </c>
      <c r="EB34" s="17">
        <f t="shared" si="372"/>
        <v>2975</v>
      </c>
      <c r="EC34" s="17">
        <f t="shared" si="372"/>
        <v>2975</v>
      </c>
      <c r="ED34" s="17">
        <f t="shared" si="372"/>
        <v>2975</v>
      </c>
      <c r="EE34" s="391">
        <f t="shared" ref="EE34" si="373">SUM(DS34:ED34)</f>
        <v>35700</v>
      </c>
    </row>
    <row r="35" spans="1:135" x14ac:dyDescent="0.2"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374">F6-F34</f>
        <v>4895</v>
      </c>
      <c r="G36" s="17">
        <f t="shared" si="374"/>
        <v>8395</v>
      </c>
      <c r="H36" s="17">
        <f t="shared" si="374"/>
        <v>11795</v>
      </c>
      <c r="I36" s="17">
        <f t="shared" si="374"/>
        <v>12495</v>
      </c>
      <c r="J36" s="17">
        <f t="shared" si="374"/>
        <v>15895</v>
      </c>
      <c r="K36" s="17">
        <f t="shared" si="374"/>
        <v>19595</v>
      </c>
      <c r="L36" s="17">
        <f t="shared" si="374"/>
        <v>17895</v>
      </c>
      <c r="M36" s="17">
        <f t="shared" si="374"/>
        <v>17895</v>
      </c>
      <c r="N36" s="17">
        <f t="shared" si="374"/>
        <v>18445</v>
      </c>
      <c r="O36" s="17">
        <f t="shared" si="374"/>
        <v>22045</v>
      </c>
      <c r="P36" s="17">
        <f t="shared" si="374"/>
        <v>23745</v>
      </c>
      <c r="Q36" s="17">
        <f t="shared" si="374"/>
        <v>27645</v>
      </c>
      <c r="R36" s="319">
        <f t="shared" si="306"/>
        <v>200740</v>
      </c>
      <c r="S36" s="17">
        <f t="shared" ref="S36:AD36" si="375">S6-S34</f>
        <v>24860</v>
      </c>
      <c r="T36" s="17">
        <f t="shared" si="375"/>
        <v>25675</v>
      </c>
      <c r="U36" s="17">
        <f t="shared" si="375"/>
        <v>27155</v>
      </c>
      <c r="V36" s="17">
        <f t="shared" si="375"/>
        <v>29620</v>
      </c>
      <c r="W36" s="17">
        <f t="shared" si="375"/>
        <v>29620</v>
      </c>
      <c r="X36" s="17">
        <f t="shared" si="375"/>
        <v>29620</v>
      </c>
      <c r="Y36" s="17">
        <f t="shared" si="375"/>
        <v>29620</v>
      </c>
      <c r="Z36" s="17">
        <f t="shared" si="375"/>
        <v>29620</v>
      </c>
      <c r="AA36" s="17">
        <f t="shared" si="375"/>
        <v>29620</v>
      </c>
      <c r="AB36" s="17">
        <f t="shared" si="375"/>
        <v>29620</v>
      </c>
      <c r="AC36" s="17">
        <f t="shared" si="375"/>
        <v>29620</v>
      </c>
      <c r="AD36" s="17">
        <f t="shared" si="375"/>
        <v>29620</v>
      </c>
      <c r="AE36" s="319">
        <f t="shared" si="357"/>
        <v>344270</v>
      </c>
      <c r="AF36" s="17">
        <f t="shared" ref="AF36:AQ36" si="376">AF6-AF34</f>
        <v>30025</v>
      </c>
      <c r="AG36" s="17">
        <f t="shared" si="376"/>
        <v>30025</v>
      </c>
      <c r="AH36" s="17">
        <f t="shared" si="376"/>
        <v>30025</v>
      </c>
      <c r="AI36" s="17">
        <f t="shared" si="376"/>
        <v>30025</v>
      </c>
      <c r="AJ36" s="17">
        <f t="shared" si="376"/>
        <v>30025</v>
      </c>
      <c r="AK36" s="17">
        <f t="shared" si="376"/>
        <v>30025</v>
      </c>
      <c r="AL36" s="17">
        <f t="shared" si="376"/>
        <v>30025</v>
      </c>
      <c r="AM36" s="17">
        <f t="shared" si="376"/>
        <v>30025</v>
      </c>
      <c r="AN36" s="17">
        <f t="shared" si="376"/>
        <v>30025</v>
      </c>
      <c r="AO36" s="17">
        <f t="shared" si="376"/>
        <v>30025</v>
      </c>
      <c r="AP36" s="17">
        <f t="shared" si="376"/>
        <v>30025</v>
      </c>
      <c r="AQ36" s="17">
        <f t="shared" si="376"/>
        <v>30025</v>
      </c>
      <c r="AR36" s="319">
        <f t="shared" ref="AR36" si="377">SUM(AF36:AQ36)</f>
        <v>360300</v>
      </c>
      <c r="AS36" s="17">
        <f t="shared" ref="AS36:BD36" si="378">AS6-AS34</f>
        <v>30025</v>
      </c>
      <c r="AT36" s="17">
        <f t="shared" si="378"/>
        <v>30025</v>
      </c>
      <c r="AU36" s="17">
        <f t="shared" si="378"/>
        <v>30025</v>
      </c>
      <c r="AV36" s="17">
        <f t="shared" si="378"/>
        <v>30025</v>
      </c>
      <c r="AW36" s="17">
        <f t="shared" si="378"/>
        <v>30025</v>
      </c>
      <c r="AX36" s="17">
        <f t="shared" si="378"/>
        <v>30025</v>
      </c>
      <c r="AY36" s="17">
        <f t="shared" si="378"/>
        <v>30025</v>
      </c>
      <c r="AZ36" s="17">
        <f t="shared" si="378"/>
        <v>30025</v>
      </c>
      <c r="BA36" s="17">
        <f t="shared" si="378"/>
        <v>30025</v>
      </c>
      <c r="BB36" s="17">
        <f t="shared" si="378"/>
        <v>30025</v>
      </c>
      <c r="BC36" s="17">
        <f t="shared" si="378"/>
        <v>30025</v>
      </c>
      <c r="BD36" s="17">
        <f t="shared" si="378"/>
        <v>30025</v>
      </c>
      <c r="BE36" s="319">
        <f t="shared" ref="BE36" si="379">SUM(AS36:BD36)</f>
        <v>360300</v>
      </c>
      <c r="BF36" s="17">
        <f t="shared" ref="BF36:BQ36" si="380">BF6-BF34</f>
        <v>30025</v>
      </c>
      <c r="BG36" s="17">
        <f t="shared" si="380"/>
        <v>30025</v>
      </c>
      <c r="BH36" s="17">
        <f t="shared" si="380"/>
        <v>30025</v>
      </c>
      <c r="BI36" s="17">
        <f t="shared" si="380"/>
        <v>30025</v>
      </c>
      <c r="BJ36" s="17">
        <f t="shared" si="380"/>
        <v>30025</v>
      </c>
      <c r="BK36" s="17">
        <f t="shared" si="380"/>
        <v>30025</v>
      </c>
      <c r="BL36" s="17">
        <f t="shared" si="380"/>
        <v>30025</v>
      </c>
      <c r="BM36" s="17">
        <f t="shared" si="380"/>
        <v>30025</v>
      </c>
      <c r="BN36" s="17">
        <f t="shared" si="380"/>
        <v>30025</v>
      </c>
      <c r="BO36" s="17">
        <f t="shared" si="380"/>
        <v>30025</v>
      </c>
      <c r="BP36" s="17">
        <f t="shared" si="380"/>
        <v>30025</v>
      </c>
      <c r="BQ36" s="17">
        <f t="shared" si="380"/>
        <v>30025</v>
      </c>
      <c r="BR36" s="319">
        <f t="shared" ref="BR36" si="381">SUM(BF36:BQ36)</f>
        <v>360300</v>
      </c>
      <c r="BS36" s="17">
        <f t="shared" ref="BS36:CD36" si="382">BS6-BS34</f>
        <v>30025</v>
      </c>
      <c r="BT36" s="17">
        <f t="shared" si="382"/>
        <v>30025</v>
      </c>
      <c r="BU36" s="17">
        <f t="shared" si="382"/>
        <v>30025</v>
      </c>
      <c r="BV36" s="17">
        <f t="shared" si="382"/>
        <v>30025</v>
      </c>
      <c r="BW36" s="17">
        <f t="shared" si="382"/>
        <v>30025</v>
      </c>
      <c r="BX36" s="17">
        <f t="shared" si="382"/>
        <v>30025</v>
      </c>
      <c r="BY36" s="17">
        <f t="shared" si="382"/>
        <v>30025</v>
      </c>
      <c r="BZ36" s="17">
        <f t="shared" si="382"/>
        <v>30025</v>
      </c>
      <c r="CA36" s="17">
        <f t="shared" si="382"/>
        <v>30025</v>
      </c>
      <c r="CB36" s="17">
        <f t="shared" si="382"/>
        <v>30025</v>
      </c>
      <c r="CC36" s="17">
        <f t="shared" si="382"/>
        <v>30025</v>
      </c>
      <c r="CD36" s="17">
        <f t="shared" si="382"/>
        <v>30025</v>
      </c>
      <c r="CE36" s="319">
        <f t="shared" ref="CE36" si="383">SUM(BS36:CD36)</f>
        <v>360300</v>
      </c>
      <c r="CF36" s="17">
        <f t="shared" ref="CF36:CQ36" si="384">CF6-CF34</f>
        <v>30025</v>
      </c>
      <c r="CG36" s="17">
        <f t="shared" si="384"/>
        <v>30025</v>
      </c>
      <c r="CH36" s="17">
        <f t="shared" si="384"/>
        <v>30025</v>
      </c>
      <c r="CI36" s="17">
        <f t="shared" si="384"/>
        <v>30025</v>
      </c>
      <c r="CJ36" s="17">
        <f t="shared" si="384"/>
        <v>30025</v>
      </c>
      <c r="CK36" s="17">
        <f t="shared" si="384"/>
        <v>30025</v>
      </c>
      <c r="CL36" s="17">
        <f t="shared" si="384"/>
        <v>30025</v>
      </c>
      <c r="CM36" s="17">
        <f t="shared" si="384"/>
        <v>30025</v>
      </c>
      <c r="CN36" s="17">
        <f t="shared" si="384"/>
        <v>30025</v>
      </c>
      <c r="CO36" s="17">
        <f t="shared" si="384"/>
        <v>30025</v>
      </c>
      <c r="CP36" s="17">
        <f t="shared" si="384"/>
        <v>30025</v>
      </c>
      <c r="CQ36" s="17">
        <f t="shared" si="384"/>
        <v>30025</v>
      </c>
      <c r="CR36" s="319">
        <f t="shared" ref="CR36" si="385">SUM(CF36:CQ36)</f>
        <v>360300</v>
      </c>
      <c r="CS36" s="17">
        <f t="shared" ref="CS36:DD36" si="386">CS6-CS34</f>
        <v>30025</v>
      </c>
      <c r="CT36" s="17">
        <f t="shared" si="386"/>
        <v>30025</v>
      </c>
      <c r="CU36" s="17">
        <f t="shared" si="386"/>
        <v>30025</v>
      </c>
      <c r="CV36" s="17">
        <f t="shared" si="386"/>
        <v>30025</v>
      </c>
      <c r="CW36" s="17">
        <f t="shared" si="386"/>
        <v>30025</v>
      </c>
      <c r="CX36" s="17">
        <f t="shared" si="386"/>
        <v>30025</v>
      </c>
      <c r="CY36" s="17">
        <f t="shared" si="386"/>
        <v>30025</v>
      </c>
      <c r="CZ36" s="17">
        <f t="shared" si="386"/>
        <v>30025</v>
      </c>
      <c r="DA36" s="17">
        <f t="shared" si="386"/>
        <v>30025</v>
      </c>
      <c r="DB36" s="17">
        <f t="shared" si="386"/>
        <v>30025</v>
      </c>
      <c r="DC36" s="17">
        <f t="shared" si="386"/>
        <v>30025</v>
      </c>
      <c r="DD36" s="17">
        <f t="shared" si="386"/>
        <v>30025</v>
      </c>
      <c r="DE36" s="319">
        <f t="shared" ref="DE36" si="387">SUM(CS36:DD36)</f>
        <v>360300</v>
      </c>
      <c r="DF36" s="17">
        <f t="shared" ref="DF36:DQ36" si="388">DF6-DF34</f>
        <v>30025</v>
      </c>
      <c r="DG36" s="17">
        <f t="shared" si="388"/>
        <v>30025</v>
      </c>
      <c r="DH36" s="17">
        <f t="shared" si="388"/>
        <v>30025</v>
      </c>
      <c r="DI36" s="17">
        <f t="shared" si="388"/>
        <v>30025</v>
      </c>
      <c r="DJ36" s="17">
        <f t="shared" si="388"/>
        <v>30025</v>
      </c>
      <c r="DK36" s="17">
        <f t="shared" si="388"/>
        <v>30025</v>
      </c>
      <c r="DL36" s="17">
        <f t="shared" si="388"/>
        <v>30025</v>
      </c>
      <c r="DM36" s="17">
        <f t="shared" si="388"/>
        <v>30025</v>
      </c>
      <c r="DN36" s="17">
        <f t="shared" si="388"/>
        <v>30025</v>
      </c>
      <c r="DO36" s="17">
        <f t="shared" si="388"/>
        <v>30025</v>
      </c>
      <c r="DP36" s="17">
        <f t="shared" si="388"/>
        <v>30025</v>
      </c>
      <c r="DQ36" s="17">
        <f t="shared" si="388"/>
        <v>30025</v>
      </c>
      <c r="DR36" s="319">
        <f t="shared" ref="DR36" si="389">SUM(DF36:DQ36)</f>
        <v>360300</v>
      </c>
      <c r="DS36" s="17">
        <f t="shared" ref="DS36:ED36" si="390">DS6-DS34</f>
        <v>30025</v>
      </c>
      <c r="DT36" s="17">
        <f t="shared" si="390"/>
        <v>30025</v>
      </c>
      <c r="DU36" s="17">
        <f t="shared" si="390"/>
        <v>30025</v>
      </c>
      <c r="DV36" s="17">
        <f t="shared" si="390"/>
        <v>30025</v>
      </c>
      <c r="DW36" s="17">
        <f t="shared" si="390"/>
        <v>30025</v>
      </c>
      <c r="DX36" s="17">
        <f t="shared" si="390"/>
        <v>30025</v>
      </c>
      <c r="DY36" s="17">
        <f t="shared" si="390"/>
        <v>30025</v>
      </c>
      <c r="DZ36" s="17">
        <f t="shared" si="390"/>
        <v>30025</v>
      </c>
      <c r="EA36" s="17">
        <f t="shared" si="390"/>
        <v>30025</v>
      </c>
      <c r="EB36" s="17">
        <f t="shared" si="390"/>
        <v>30025</v>
      </c>
      <c r="EC36" s="17">
        <f t="shared" si="390"/>
        <v>30025</v>
      </c>
      <c r="ED36" s="17">
        <f t="shared" si="390"/>
        <v>30025</v>
      </c>
      <c r="EE36" s="391">
        <f t="shared" ref="EE36" si="391">SUM(DS36:ED36)</f>
        <v>360300</v>
      </c>
    </row>
    <row r="37" spans="1:135" x14ac:dyDescent="0.2"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31" t="s">
        <v>2</v>
      </c>
      <c r="D38" s="9" t="s">
        <v>24</v>
      </c>
      <c r="F38" s="17">
        <v>350</v>
      </c>
      <c r="G38" s="17">
        <f t="shared" ref="G38:Q38" si="392">F38</f>
        <v>350</v>
      </c>
      <c r="H38" s="17">
        <f t="shared" si="392"/>
        <v>350</v>
      </c>
      <c r="I38" s="17">
        <f t="shared" si="392"/>
        <v>350</v>
      </c>
      <c r="J38" s="17">
        <f t="shared" si="392"/>
        <v>350</v>
      </c>
      <c r="K38" s="17">
        <f t="shared" si="392"/>
        <v>350</v>
      </c>
      <c r="L38" s="17">
        <f t="shared" si="392"/>
        <v>350</v>
      </c>
      <c r="M38" s="17">
        <f t="shared" si="392"/>
        <v>350</v>
      </c>
      <c r="N38" s="17">
        <f t="shared" si="392"/>
        <v>350</v>
      </c>
      <c r="O38" s="17">
        <f>N38</f>
        <v>350</v>
      </c>
      <c r="P38" s="17">
        <f t="shared" si="392"/>
        <v>350</v>
      </c>
      <c r="Q38" s="17">
        <f t="shared" si="392"/>
        <v>350</v>
      </c>
      <c r="R38" s="319">
        <f t="shared" ref="R38:R39" si="393">SUM(F38:Q38)</f>
        <v>4200</v>
      </c>
      <c r="S38" s="17"/>
      <c r="T38" s="17">
        <v>0</v>
      </c>
      <c r="U38" s="17">
        <f>1745+1770</f>
        <v>3515</v>
      </c>
      <c r="V38" s="17"/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319">
        <f t="shared" ref="AE38:AE39" si="394">SUM(S38:AD38)</f>
        <v>3515</v>
      </c>
      <c r="AF38" s="17">
        <f t="shared" ref="AF38:AF39" si="395">S38</f>
        <v>0</v>
      </c>
      <c r="AG38" s="17">
        <f t="shared" ref="AG38:AG39" si="396">T38</f>
        <v>0</v>
      </c>
      <c r="AH38" s="17">
        <f t="shared" ref="AH38:AH39" si="397">U38</f>
        <v>3515</v>
      </c>
      <c r="AI38" s="17">
        <f t="shared" ref="AI38:AI39" si="398">V38</f>
        <v>0</v>
      </c>
      <c r="AJ38" s="17">
        <f t="shared" ref="AJ38:AJ39" si="399">W38</f>
        <v>0</v>
      </c>
      <c r="AK38" s="17">
        <f t="shared" ref="AK38:AK39" si="400">X38</f>
        <v>0</v>
      </c>
      <c r="AL38" s="17">
        <f t="shared" ref="AL38:AL39" si="401">Y38</f>
        <v>0</v>
      </c>
      <c r="AM38" s="17">
        <f t="shared" ref="AM38:AM39" si="402">Z38</f>
        <v>0</v>
      </c>
      <c r="AN38" s="17">
        <f t="shared" ref="AN38:AN39" si="403">AA38</f>
        <v>0</v>
      </c>
      <c r="AO38" s="17">
        <f t="shared" ref="AO38:AO39" si="404">AB38</f>
        <v>0</v>
      </c>
      <c r="AP38" s="17">
        <f t="shared" ref="AP38:AP39" si="405">AC38</f>
        <v>0</v>
      </c>
      <c r="AQ38" s="17">
        <f t="shared" ref="AQ38:AQ39" si="406">AD38</f>
        <v>0</v>
      </c>
      <c r="AR38" s="319">
        <f t="shared" ref="AR38:AR39" si="407">SUM(AF38:AQ38)</f>
        <v>3515</v>
      </c>
      <c r="AS38" s="17">
        <f t="shared" ref="AS38:AS39" si="408">AF38</f>
        <v>0</v>
      </c>
      <c r="AT38" s="17">
        <f t="shared" ref="AT38:AT39" si="409">AG38</f>
        <v>0</v>
      </c>
      <c r="AU38" s="17">
        <f t="shared" ref="AU38:AU39" si="410">AH38</f>
        <v>3515</v>
      </c>
      <c r="AV38" s="17">
        <f t="shared" ref="AV38:AV39" si="411">AI38</f>
        <v>0</v>
      </c>
      <c r="AW38" s="17">
        <f t="shared" ref="AW38:AW39" si="412">AJ38</f>
        <v>0</v>
      </c>
      <c r="AX38" s="17">
        <f t="shared" ref="AX38:AX39" si="413">AK38</f>
        <v>0</v>
      </c>
      <c r="AY38" s="17">
        <f t="shared" ref="AY38:AY39" si="414">AL38</f>
        <v>0</v>
      </c>
      <c r="AZ38" s="17">
        <f t="shared" ref="AZ38:AZ39" si="415">AM38</f>
        <v>0</v>
      </c>
      <c r="BA38" s="17">
        <f t="shared" ref="BA38:BA39" si="416">AN38</f>
        <v>0</v>
      </c>
      <c r="BB38" s="17">
        <f t="shared" ref="BB38:BB39" si="417">AO38</f>
        <v>0</v>
      </c>
      <c r="BC38" s="17">
        <f t="shared" ref="BC38:BC39" si="418">AP38</f>
        <v>0</v>
      </c>
      <c r="BD38" s="17">
        <f t="shared" ref="BD38:BD39" si="419">AQ38</f>
        <v>0</v>
      </c>
      <c r="BE38" s="319">
        <f t="shared" ref="BE38:BE39" si="420">SUM(AS38:BD38)</f>
        <v>3515</v>
      </c>
      <c r="BF38" s="17">
        <f t="shared" ref="BF38:BF39" si="421">AS38</f>
        <v>0</v>
      </c>
      <c r="BG38" s="17">
        <f t="shared" ref="BG38:BG39" si="422">AT38</f>
        <v>0</v>
      </c>
      <c r="BH38" s="17">
        <f t="shared" ref="BH38:BH39" si="423">AU38</f>
        <v>3515</v>
      </c>
      <c r="BI38" s="17">
        <f t="shared" ref="BI38:BI39" si="424">AV38</f>
        <v>0</v>
      </c>
      <c r="BJ38" s="17">
        <f t="shared" ref="BJ38:BJ39" si="425">AW38</f>
        <v>0</v>
      </c>
      <c r="BK38" s="17">
        <f t="shared" ref="BK38:BK39" si="426">AX38</f>
        <v>0</v>
      </c>
      <c r="BL38" s="17">
        <f t="shared" ref="BL38:BL39" si="427">AY38</f>
        <v>0</v>
      </c>
      <c r="BM38" s="17">
        <f t="shared" ref="BM38:BM39" si="428">AZ38</f>
        <v>0</v>
      </c>
      <c r="BN38" s="17">
        <f t="shared" ref="BN38:BN39" si="429">BA38</f>
        <v>0</v>
      </c>
      <c r="BO38" s="17">
        <f t="shared" ref="BO38:BO39" si="430">BB38</f>
        <v>0</v>
      </c>
      <c r="BP38" s="17">
        <f t="shared" ref="BP38:BP39" si="431">BC38</f>
        <v>0</v>
      </c>
      <c r="BQ38" s="17">
        <f t="shared" ref="BQ38:BQ39" si="432">BD38</f>
        <v>0</v>
      </c>
      <c r="BR38" s="319">
        <f t="shared" ref="BR38:BR39" si="433">SUM(BF38:BQ38)</f>
        <v>3515</v>
      </c>
      <c r="BS38" s="17">
        <f t="shared" ref="BS38:BS39" si="434">BF38</f>
        <v>0</v>
      </c>
      <c r="BT38" s="17">
        <f t="shared" ref="BT38:BT39" si="435">BG38</f>
        <v>0</v>
      </c>
      <c r="BU38" s="17">
        <f t="shared" ref="BU38:BU39" si="436">BH38</f>
        <v>3515</v>
      </c>
      <c r="BV38" s="17">
        <f t="shared" ref="BV38:BV39" si="437">BI38</f>
        <v>0</v>
      </c>
      <c r="BW38" s="17">
        <f t="shared" ref="BW38:BW39" si="438">BJ38</f>
        <v>0</v>
      </c>
      <c r="BX38" s="17">
        <f t="shared" ref="BX38:BX39" si="439">BK38</f>
        <v>0</v>
      </c>
      <c r="BY38" s="17">
        <f t="shared" ref="BY38:BY39" si="440">BL38</f>
        <v>0</v>
      </c>
      <c r="BZ38" s="17">
        <f t="shared" ref="BZ38:BZ39" si="441">BM38</f>
        <v>0</v>
      </c>
      <c r="CA38" s="17">
        <f t="shared" ref="CA38:CA39" si="442">BN38</f>
        <v>0</v>
      </c>
      <c r="CB38" s="17">
        <f t="shared" ref="CB38:CB39" si="443">BO38</f>
        <v>0</v>
      </c>
      <c r="CC38" s="17">
        <f t="shared" ref="CC38:CC39" si="444">BP38</f>
        <v>0</v>
      </c>
      <c r="CD38" s="17">
        <f t="shared" ref="CD38:CD39" si="445">BQ38</f>
        <v>0</v>
      </c>
      <c r="CE38" s="319">
        <f t="shared" ref="CE38:CE39" si="446">SUM(BS38:CD38)</f>
        <v>3515</v>
      </c>
      <c r="CF38" s="17">
        <f t="shared" ref="CF38:CF39" si="447">BS38</f>
        <v>0</v>
      </c>
      <c r="CG38" s="17">
        <f t="shared" ref="CG38:CG39" si="448">BT38</f>
        <v>0</v>
      </c>
      <c r="CH38" s="17">
        <f t="shared" ref="CH38:CH39" si="449">BU38</f>
        <v>3515</v>
      </c>
      <c r="CI38" s="17">
        <f t="shared" ref="CI38:CI39" si="450">BV38</f>
        <v>0</v>
      </c>
      <c r="CJ38" s="17">
        <f t="shared" ref="CJ38:CJ39" si="451">BW38</f>
        <v>0</v>
      </c>
      <c r="CK38" s="17">
        <f t="shared" ref="CK38:CK39" si="452">BX38</f>
        <v>0</v>
      </c>
      <c r="CL38" s="17">
        <f t="shared" ref="CL38:CL39" si="453">BY38</f>
        <v>0</v>
      </c>
      <c r="CM38" s="17">
        <f t="shared" ref="CM38:CM39" si="454">BZ38</f>
        <v>0</v>
      </c>
      <c r="CN38" s="17">
        <f t="shared" ref="CN38:CN39" si="455">CA38</f>
        <v>0</v>
      </c>
      <c r="CO38" s="17">
        <f t="shared" ref="CO38:CO39" si="456">CB38</f>
        <v>0</v>
      </c>
      <c r="CP38" s="17">
        <f t="shared" ref="CP38:CP39" si="457">CC38</f>
        <v>0</v>
      </c>
      <c r="CQ38" s="17">
        <f t="shared" ref="CQ38:CQ39" si="458">CD38</f>
        <v>0</v>
      </c>
      <c r="CR38" s="319">
        <f t="shared" ref="CR38:CR39" si="459">SUM(CF38:CQ38)</f>
        <v>3515</v>
      </c>
      <c r="CS38" s="17">
        <f t="shared" ref="CS38:CS39" si="460">CF38</f>
        <v>0</v>
      </c>
      <c r="CT38" s="17">
        <f t="shared" ref="CT38:CT39" si="461">CG38</f>
        <v>0</v>
      </c>
      <c r="CU38" s="17">
        <f t="shared" ref="CU38:CU39" si="462">CH38</f>
        <v>3515</v>
      </c>
      <c r="CV38" s="17">
        <f t="shared" ref="CV38:CV39" si="463">CI38</f>
        <v>0</v>
      </c>
      <c r="CW38" s="17">
        <f t="shared" ref="CW38:CW39" si="464">CJ38</f>
        <v>0</v>
      </c>
      <c r="CX38" s="17">
        <f t="shared" ref="CX38:CX39" si="465">CK38</f>
        <v>0</v>
      </c>
      <c r="CY38" s="17">
        <f t="shared" ref="CY38:CY39" si="466">CL38</f>
        <v>0</v>
      </c>
      <c r="CZ38" s="17">
        <f t="shared" ref="CZ38:CZ39" si="467">CM38</f>
        <v>0</v>
      </c>
      <c r="DA38" s="17">
        <f t="shared" ref="DA38:DA39" si="468">CN38</f>
        <v>0</v>
      </c>
      <c r="DB38" s="17">
        <f t="shared" ref="DB38:DB39" si="469">CO38</f>
        <v>0</v>
      </c>
      <c r="DC38" s="17">
        <f t="shared" ref="DC38:DC39" si="470">CP38</f>
        <v>0</v>
      </c>
      <c r="DD38" s="17">
        <f t="shared" ref="DD38:DD39" si="471">CQ38</f>
        <v>0</v>
      </c>
      <c r="DE38" s="319">
        <f t="shared" ref="DE38:DE39" si="472">SUM(CS38:DD38)</f>
        <v>3515</v>
      </c>
      <c r="DF38" s="17">
        <f t="shared" ref="DF38:DF39" si="473">CS38</f>
        <v>0</v>
      </c>
      <c r="DG38" s="17">
        <f t="shared" ref="DG38:DG39" si="474">CT38</f>
        <v>0</v>
      </c>
      <c r="DH38" s="17">
        <f t="shared" ref="DH38:DH39" si="475">CU38</f>
        <v>3515</v>
      </c>
      <c r="DI38" s="17">
        <f t="shared" ref="DI38:DI39" si="476">CV38</f>
        <v>0</v>
      </c>
      <c r="DJ38" s="17">
        <f t="shared" ref="DJ38:DJ39" si="477">CW38</f>
        <v>0</v>
      </c>
      <c r="DK38" s="17">
        <f t="shared" ref="DK38:DK39" si="478">CX38</f>
        <v>0</v>
      </c>
      <c r="DL38" s="17">
        <f t="shared" ref="DL38:DL39" si="479">CY38</f>
        <v>0</v>
      </c>
      <c r="DM38" s="17">
        <f t="shared" ref="DM38:DM39" si="480">CZ38</f>
        <v>0</v>
      </c>
      <c r="DN38" s="17">
        <f t="shared" ref="DN38:DN39" si="481">DA38</f>
        <v>0</v>
      </c>
      <c r="DO38" s="17">
        <f t="shared" ref="DO38:DO39" si="482">DB38</f>
        <v>0</v>
      </c>
      <c r="DP38" s="17">
        <f t="shared" ref="DP38:DP39" si="483">DC38</f>
        <v>0</v>
      </c>
      <c r="DQ38" s="17">
        <f t="shared" ref="DQ38:DQ39" si="484">DD38</f>
        <v>0</v>
      </c>
      <c r="DR38" s="319">
        <f t="shared" ref="DR38:DR39" si="485">SUM(DF38:DQ38)</f>
        <v>3515</v>
      </c>
      <c r="DS38" s="17">
        <f t="shared" ref="DS38:DS39" si="486">DF38</f>
        <v>0</v>
      </c>
      <c r="DT38" s="17">
        <f t="shared" ref="DT38:DT39" si="487">DG38</f>
        <v>0</v>
      </c>
      <c r="DU38" s="17">
        <f t="shared" ref="DU38:DU39" si="488">DH38</f>
        <v>3515</v>
      </c>
      <c r="DV38" s="17">
        <f t="shared" ref="DV38:DV39" si="489">DI38</f>
        <v>0</v>
      </c>
      <c r="DW38" s="17">
        <f t="shared" ref="DW38:DW39" si="490">DJ38</f>
        <v>0</v>
      </c>
      <c r="DX38" s="17">
        <f t="shared" ref="DX38:DX39" si="491">DK38</f>
        <v>0</v>
      </c>
      <c r="DY38" s="17">
        <f t="shared" ref="DY38:DY39" si="492">DL38</f>
        <v>0</v>
      </c>
      <c r="DZ38" s="17">
        <f t="shared" ref="DZ38:DZ39" si="493">DM38</f>
        <v>0</v>
      </c>
      <c r="EA38" s="17">
        <f t="shared" ref="EA38:EA39" si="494">DN38</f>
        <v>0</v>
      </c>
      <c r="EB38" s="17">
        <f t="shared" ref="EB38:EB39" si="495">DO38</f>
        <v>0</v>
      </c>
      <c r="EC38" s="17">
        <f t="shared" ref="EC38:EC39" si="496">DP38</f>
        <v>0</v>
      </c>
      <c r="ED38" s="17">
        <f t="shared" ref="ED38:ED39" si="497">DQ38</f>
        <v>0</v>
      </c>
      <c r="EE38" s="391">
        <f t="shared" ref="EE38:EE39" si="498">SUM(DS38:ED38)</f>
        <v>3515</v>
      </c>
    </row>
    <row r="39" spans="1:135" x14ac:dyDescent="0.2">
      <c r="A39" s="12" t="s">
        <v>3</v>
      </c>
      <c r="B39" s="23">
        <f>'BOISSY EMPRUNT 1'!E5</f>
        <v>800000</v>
      </c>
      <c r="D39" s="9" t="s">
        <v>25</v>
      </c>
      <c r="F39" s="17">
        <v>833</v>
      </c>
      <c r="G39" s="17">
        <f t="shared" ref="G39:Q39" si="499">F39</f>
        <v>833</v>
      </c>
      <c r="H39" s="17">
        <f t="shared" si="499"/>
        <v>833</v>
      </c>
      <c r="I39" s="17">
        <f t="shared" si="499"/>
        <v>833</v>
      </c>
      <c r="J39" s="17">
        <f t="shared" si="499"/>
        <v>833</v>
      </c>
      <c r="K39" s="17">
        <f t="shared" si="499"/>
        <v>833</v>
      </c>
      <c r="L39" s="17">
        <f t="shared" si="499"/>
        <v>833</v>
      </c>
      <c r="M39" s="17">
        <f t="shared" si="499"/>
        <v>833</v>
      </c>
      <c r="N39" s="17">
        <f t="shared" si="499"/>
        <v>833</v>
      </c>
      <c r="O39" s="17">
        <f t="shared" si="499"/>
        <v>833</v>
      </c>
      <c r="P39" s="17">
        <f t="shared" si="499"/>
        <v>833</v>
      </c>
      <c r="Q39" s="17">
        <f t="shared" si="499"/>
        <v>833</v>
      </c>
      <c r="R39" s="319">
        <f t="shared" si="393"/>
        <v>9996</v>
      </c>
      <c r="S39" s="23">
        <v>817</v>
      </c>
      <c r="T39" s="23">
        <v>817</v>
      </c>
      <c r="U39" s="17">
        <v>817</v>
      </c>
      <c r="V39" s="17">
        <v>817</v>
      </c>
      <c r="W39" s="17">
        <v>817</v>
      </c>
      <c r="X39" s="17">
        <v>817</v>
      </c>
      <c r="Y39" s="17">
        <v>817</v>
      </c>
      <c r="Z39" s="17">
        <v>817</v>
      </c>
      <c r="AA39" s="17">
        <v>817</v>
      </c>
      <c r="AB39" s="17">
        <v>817</v>
      </c>
      <c r="AC39" s="17">
        <v>817</v>
      </c>
      <c r="AD39" s="17">
        <v>817</v>
      </c>
      <c r="AE39" s="319">
        <f t="shared" si="394"/>
        <v>9804</v>
      </c>
      <c r="AF39" s="17">
        <f t="shared" si="395"/>
        <v>817</v>
      </c>
      <c r="AG39" s="17">
        <f t="shared" si="396"/>
        <v>817</v>
      </c>
      <c r="AH39" s="17">
        <f t="shared" si="397"/>
        <v>817</v>
      </c>
      <c r="AI39" s="17">
        <f t="shared" si="398"/>
        <v>817</v>
      </c>
      <c r="AJ39" s="17">
        <f t="shared" si="399"/>
        <v>817</v>
      </c>
      <c r="AK39" s="17">
        <f t="shared" si="400"/>
        <v>817</v>
      </c>
      <c r="AL39" s="17">
        <f t="shared" si="401"/>
        <v>817</v>
      </c>
      <c r="AM39" s="17">
        <f t="shared" si="402"/>
        <v>817</v>
      </c>
      <c r="AN39" s="17">
        <f t="shared" si="403"/>
        <v>817</v>
      </c>
      <c r="AO39" s="17">
        <f t="shared" si="404"/>
        <v>817</v>
      </c>
      <c r="AP39" s="17">
        <f t="shared" si="405"/>
        <v>817</v>
      </c>
      <c r="AQ39" s="17">
        <f t="shared" si="406"/>
        <v>817</v>
      </c>
      <c r="AR39" s="319">
        <f t="shared" si="407"/>
        <v>9804</v>
      </c>
      <c r="AS39" s="17">
        <f t="shared" si="408"/>
        <v>817</v>
      </c>
      <c r="AT39" s="17">
        <f t="shared" si="409"/>
        <v>817</v>
      </c>
      <c r="AU39" s="17">
        <f t="shared" si="410"/>
        <v>817</v>
      </c>
      <c r="AV39" s="17">
        <f t="shared" si="411"/>
        <v>817</v>
      </c>
      <c r="AW39" s="17">
        <f t="shared" si="412"/>
        <v>817</v>
      </c>
      <c r="AX39" s="17">
        <f t="shared" si="413"/>
        <v>817</v>
      </c>
      <c r="AY39" s="17">
        <f t="shared" si="414"/>
        <v>817</v>
      </c>
      <c r="AZ39" s="17">
        <f t="shared" si="415"/>
        <v>817</v>
      </c>
      <c r="BA39" s="17">
        <f t="shared" si="416"/>
        <v>817</v>
      </c>
      <c r="BB39" s="17">
        <f t="shared" si="417"/>
        <v>817</v>
      </c>
      <c r="BC39" s="17">
        <f t="shared" si="418"/>
        <v>817</v>
      </c>
      <c r="BD39" s="17">
        <f t="shared" si="419"/>
        <v>817</v>
      </c>
      <c r="BE39" s="319">
        <f t="shared" si="420"/>
        <v>9804</v>
      </c>
      <c r="BF39" s="17">
        <f t="shared" si="421"/>
        <v>817</v>
      </c>
      <c r="BG39" s="17">
        <f t="shared" si="422"/>
        <v>817</v>
      </c>
      <c r="BH39" s="17">
        <f t="shared" si="423"/>
        <v>817</v>
      </c>
      <c r="BI39" s="17">
        <f t="shared" si="424"/>
        <v>817</v>
      </c>
      <c r="BJ39" s="17">
        <f t="shared" si="425"/>
        <v>817</v>
      </c>
      <c r="BK39" s="17">
        <f t="shared" si="426"/>
        <v>817</v>
      </c>
      <c r="BL39" s="17">
        <f t="shared" si="427"/>
        <v>817</v>
      </c>
      <c r="BM39" s="17">
        <f t="shared" si="428"/>
        <v>817</v>
      </c>
      <c r="BN39" s="17">
        <f t="shared" si="429"/>
        <v>817</v>
      </c>
      <c r="BO39" s="17">
        <f t="shared" si="430"/>
        <v>817</v>
      </c>
      <c r="BP39" s="17">
        <f t="shared" si="431"/>
        <v>817</v>
      </c>
      <c r="BQ39" s="17">
        <f t="shared" si="432"/>
        <v>817</v>
      </c>
      <c r="BR39" s="319">
        <f t="shared" si="433"/>
        <v>9804</v>
      </c>
      <c r="BS39" s="17">
        <f t="shared" si="434"/>
        <v>817</v>
      </c>
      <c r="BT39" s="17">
        <f t="shared" si="435"/>
        <v>817</v>
      </c>
      <c r="BU39" s="17">
        <f t="shared" si="436"/>
        <v>817</v>
      </c>
      <c r="BV39" s="17">
        <f t="shared" si="437"/>
        <v>817</v>
      </c>
      <c r="BW39" s="17">
        <f t="shared" si="438"/>
        <v>817</v>
      </c>
      <c r="BX39" s="17">
        <f t="shared" si="439"/>
        <v>817</v>
      </c>
      <c r="BY39" s="17">
        <f t="shared" si="440"/>
        <v>817</v>
      </c>
      <c r="BZ39" s="17">
        <f t="shared" si="441"/>
        <v>817</v>
      </c>
      <c r="CA39" s="17">
        <f t="shared" si="442"/>
        <v>817</v>
      </c>
      <c r="CB39" s="17">
        <f t="shared" si="443"/>
        <v>817</v>
      </c>
      <c r="CC39" s="17">
        <f t="shared" si="444"/>
        <v>817</v>
      </c>
      <c r="CD39" s="17">
        <f t="shared" si="445"/>
        <v>817</v>
      </c>
      <c r="CE39" s="319">
        <f t="shared" si="446"/>
        <v>9804</v>
      </c>
      <c r="CF39" s="17">
        <f t="shared" si="447"/>
        <v>817</v>
      </c>
      <c r="CG39" s="17">
        <f t="shared" si="448"/>
        <v>817</v>
      </c>
      <c r="CH39" s="17">
        <f t="shared" si="449"/>
        <v>817</v>
      </c>
      <c r="CI39" s="17">
        <f t="shared" si="450"/>
        <v>817</v>
      </c>
      <c r="CJ39" s="17">
        <f t="shared" si="451"/>
        <v>817</v>
      </c>
      <c r="CK39" s="17">
        <f t="shared" si="452"/>
        <v>817</v>
      </c>
      <c r="CL39" s="17">
        <f t="shared" si="453"/>
        <v>817</v>
      </c>
      <c r="CM39" s="17">
        <f t="shared" si="454"/>
        <v>817</v>
      </c>
      <c r="CN39" s="17">
        <f t="shared" si="455"/>
        <v>817</v>
      </c>
      <c r="CO39" s="17">
        <f t="shared" si="456"/>
        <v>817</v>
      </c>
      <c r="CP39" s="17">
        <f t="shared" si="457"/>
        <v>817</v>
      </c>
      <c r="CQ39" s="17">
        <f t="shared" si="458"/>
        <v>817</v>
      </c>
      <c r="CR39" s="319">
        <f t="shared" si="459"/>
        <v>9804</v>
      </c>
      <c r="CS39" s="17">
        <f t="shared" si="460"/>
        <v>817</v>
      </c>
      <c r="CT39" s="17">
        <f t="shared" si="461"/>
        <v>817</v>
      </c>
      <c r="CU39" s="17">
        <f t="shared" si="462"/>
        <v>817</v>
      </c>
      <c r="CV39" s="17">
        <f t="shared" si="463"/>
        <v>817</v>
      </c>
      <c r="CW39" s="17">
        <f t="shared" si="464"/>
        <v>817</v>
      </c>
      <c r="CX39" s="17">
        <f t="shared" si="465"/>
        <v>817</v>
      </c>
      <c r="CY39" s="17">
        <f t="shared" si="466"/>
        <v>817</v>
      </c>
      <c r="CZ39" s="17">
        <f t="shared" si="467"/>
        <v>817</v>
      </c>
      <c r="DA39" s="17">
        <f t="shared" si="468"/>
        <v>817</v>
      </c>
      <c r="DB39" s="17">
        <f t="shared" si="469"/>
        <v>817</v>
      </c>
      <c r="DC39" s="17">
        <f t="shared" si="470"/>
        <v>817</v>
      </c>
      <c r="DD39" s="17">
        <f t="shared" si="471"/>
        <v>817</v>
      </c>
      <c r="DE39" s="319">
        <f t="shared" si="472"/>
        <v>9804</v>
      </c>
      <c r="DF39" s="17">
        <f t="shared" si="473"/>
        <v>817</v>
      </c>
      <c r="DG39" s="17">
        <f t="shared" si="474"/>
        <v>817</v>
      </c>
      <c r="DH39" s="17">
        <f t="shared" si="475"/>
        <v>817</v>
      </c>
      <c r="DI39" s="17">
        <f t="shared" si="476"/>
        <v>817</v>
      </c>
      <c r="DJ39" s="17">
        <f t="shared" si="477"/>
        <v>817</v>
      </c>
      <c r="DK39" s="17">
        <f t="shared" si="478"/>
        <v>817</v>
      </c>
      <c r="DL39" s="17">
        <f t="shared" si="479"/>
        <v>817</v>
      </c>
      <c r="DM39" s="17">
        <f t="shared" si="480"/>
        <v>817</v>
      </c>
      <c r="DN39" s="17">
        <f t="shared" si="481"/>
        <v>817</v>
      </c>
      <c r="DO39" s="17">
        <f t="shared" si="482"/>
        <v>817</v>
      </c>
      <c r="DP39" s="17">
        <f t="shared" si="483"/>
        <v>817</v>
      </c>
      <c r="DQ39" s="17">
        <f t="shared" si="484"/>
        <v>817</v>
      </c>
      <c r="DR39" s="319">
        <f t="shared" si="485"/>
        <v>9804</v>
      </c>
      <c r="DS39" s="17">
        <f t="shared" si="486"/>
        <v>817</v>
      </c>
      <c r="DT39" s="17">
        <f t="shared" si="487"/>
        <v>817</v>
      </c>
      <c r="DU39" s="17">
        <f t="shared" si="488"/>
        <v>817</v>
      </c>
      <c r="DV39" s="17">
        <f t="shared" si="489"/>
        <v>817</v>
      </c>
      <c r="DW39" s="17">
        <f t="shared" si="490"/>
        <v>817</v>
      </c>
      <c r="DX39" s="17">
        <f t="shared" si="491"/>
        <v>817</v>
      </c>
      <c r="DY39" s="17">
        <f t="shared" si="492"/>
        <v>817</v>
      </c>
      <c r="DZ39" s="17">
        <f t="shared" si="493"/>
        <v>817</v>
      </c>
      <c r="EA39" s="17">
        <f t="shared" si="494"/>
        <v>817</v>
      </c>
      <c r="EB39" s="17">
        <f t="shared" si="495"/>
        <v>817</v>
      </c>
      <c r="EC39" s="17">
        <f t="shared" si="496"/>
        <v>817</v>
      </c>
      <c r="ED39" s="17">
        <f t="shared" si="497"/>
        <v>817</v>
      </c>
      <c r="EE39" s="391">
        <f t="shared" si="498"/>
        <v>9804</v>
      </c>
    </row>
    <row r="40" spans="1:135" x14ac:dyDescent="0.2">
      <c r="A40" s="12" t="s">
        <v>4</v>
      </c>
      <c r="B40" s="435">
        <f>'BOISSY EMPRUNT 1'!E7</f>
        <v>15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12" t="s">
        <v>5</v>
      </c>
      <c r="B41" s="435">
        <f>'BOISSY EMPRUNT 1'!I6</f>
        <v>180</v>
      </c>
      <c r="D41" s="22" t="s">
        <v>46</v>
      </c>
      <c r="E41" s="47"/>
      <c r="F41" s="17">
        <f>F39+F38</f>
        <v>1183</v>
      </c>
      <c r="G41" s="17">
        <f t="shared" ref="G41:AD41" si="500">G39+G38</f>
        <v>1183</v>
      </c>
      <c r="H41" s="17">
        <f t="shared" si="500"/>
        <v>1183</v>
      </c>
      <c r="I41" s="17">
        <f t="shared" si="500"/>
        <v>1183</v>
      </c>
      <c r="J41" s="17">
        <f t="shared" si="500"/>
        <v>1183</v>
      </c>
      <c r="K41" s="17">
        <f t="shared" si="500"/>
        <v>1183</v>
      </c>
      <c r="L41" s="17">
        <f t="shared" si="500"/>
        <v>1183</v>
      </c>
      <c r="M41" s="17">
        <f t="shared" si="500"/>
        <v>1183</v>
      </c>
      <c r="N41" s="17">
        <f t="shared" si="500"/>
        <v>1183</v>
      </c>
      <c r="O41" s="17">
        <f t="shared" si="500"/>
        <v>1183</v>
      </c>
      <c r="P41" s="17">
        <f t="shared" si="500"/>
        <v>1183</v>
      </c>
      <c r="Q41" s="17">
        <f t="shared" si="500"/>
        <v>1183</v>
      </c>
      <c r="R41" s="319">
        <f t="shared" ref="R41" si="501">SUM(F41:Q41)</f>
        <v>14196</v>
      </c>
      <c r="S41" s="17">
        <f t="shared" si="500"/>
        <v>817</v>
      </c>
      <c r="T41" s="17">
        <f t="shared" si="500"/>
        <v>817</v>
      </c>
      <c r="U41" s="17">
        <f t="shared" si="500"/>
        <v>4332</v>
      </c>
      <c r="V41" s="17">
        <f t="shared" si="500"/>
        <v>817</v>
      </c>
      <c r="W41" s="17">
        <f t="shared" si="500"/>
        <v>817</v>
      </c>
      <c r="X41" s="17">
        <f t="shared" si="500"/>
        <v>817</v>
      </c>
      <c r="Y41" s="17">
        <f t="shared" si="500"/>
        <v>817</v>
      </c>
      <c r="Z41" s="17">
        <f t="shared" si="500"/>
        <v>817</v>
      </c>
      <c r="AA41" s="17">
        <f t="shared" si="500"/>
        <v>817</v>
      </c>
      <c r="AB41" s="17">
        <f t="shared" si="500"/>
        <v>817</v>
      </c>
      <c r="AC41" s="17">
        <f t="shared" si="500"/>
        <v>817</v>
      </c>
      <c r="AD41" s="17">
        <f t="shared" si="500"/>
        <v>817</v>
      </c>
      <c r="AE41" s="319">
        <f t="shared" ref="AE41" si="502">SUM(S41:AD41)</f>
        <v>13319</v>
      </c>
      <c r="AF41" s="17">
        <f t="shared" ref="AF41:AQ41" si="503">AF39+AF38</f>
        <v>817</v>
      </c>
      <c r="AG41" s="17">
        <f t="shared" si="503"/>
        <v>817</v>
      </c>
      <c r="AH41" s="17">
        <f t="shared" si="503"/>
        <v>4332</v>
      </c>
      <c r="AI41" s="17">
        <f t="shared" si="503"/>
        <v>817</v>
      </c>
      <c r="AJ41" s="17">
        <f t="shared" si="503"/>
        <v>817</v>
      </c>
      <c r="AK41" s="17">
        <f t="shared" si="503"/>
        <v>817</v>
      </c>
      <c r="AL41" s="17">
        <f t="shared" si="503"/>
        <v>817</v>
      </c>
      <c r="AM41" s="17">
        <f t="shared" si="503"/>
        <v>817</v>
      </c>
      <c r="AN41" s="17">
        <f t="shared" si="503"/>
        <v>817</v>
      </c>
      <c r="AO41" s="17">
        <f t="shared" si="503"/>
        <v>817</v>
      </c>
      <c r="AP41" s="17">
        <f t="shared" si="503"/>
        <v>817</v>
      </c>
      <c r="AQ41" s="17">
        <f t="shared" si="503"/>
        <v>817</v>
      </c>
      <c r="AR41" s="319">
        <f t="shared" ref="AR41" si="504">SUM(AF41:AQ41)</f>
        <v>13319</v>
      </c>
      <c r="AS41" s="17">
        <f t="shared" ref="AS41:BD41" si="505">AS39+AS38</f>
        <v>817</v>
      </c>
      <c r="AT41" s="17">
        <f t="shared" si="505"/>
        <v>817</v>
      </c>
      <c r="AU41" s="17">
        <f t="shared" si="505"/>
        <v>4332</v>
      </c>
      <c r="AV41" s="17">
        <f t="shared" si="505"/>
        <v>817</v>
      </c>
      <c r="AW41" s="17">
        <f t="shared" si="505"/>
        <v>817</v>
      </c>
      <c r="AX41" s="17">
        <f t="shared" si="505"/>
        <v>817</v>
      </c>
      <c r="AY41" s="17">
        <f t="shared" si="505"/>
        <v>817</v>
      </c>
      <c r="AZ41" s="17">
        <f t="shared" si="505"/>
        <v>817</v>
      </c>
      <c r="BA41" s="17">
        <f t="shared" si="505"/>
        <v>817</v>
      </c>
      <c r="BB41" s="17">
        <f t="shared" si="505"/>
        <v>817</v>
      </c>
      <c r="BC41" s="17">
        <f t="shared" si="505"/>
        <v>817</v>
      </c>
      <c r="BD41" s="17">
        <f t="shared" si="505"/>
        <v>817</v>
      </c>
      <c r="BE41" s="319">
        <f t="shared" ref="BE41" si="506">SUM(AS41:BD41)</f>
        <v>13319</v>
      </c>
      <c r="BF41" s="17">
        <f t="shared" ref="BF41:BQ41" si="507">BF39+BF38</f>
        <v>817</v>
      </c>
      <c r="BG41" s="17">
        <f t="shared" si="507"/>
        <v>817</v>
      </c>
      <c r="BH41" s="17">
        <f t="shared" si="507"/>
        <v>4332</v>
      </c>
      <c r="BI41" s="17">
        <f t="shared" si="507"/>
        <v>817</v>
      </c>
      <c r="BJ41" s="17">
        <f t="shared" si="507"/>
        <v>817</v>
      </c>
      <c r="BK41" s="17">
        <f t="shared" si="507"/>
        <v>817</v>
      </c>
      <c r="BL41" s="17">
        <f t="shared" si="507"/>
        <v>817</v>
      </c>
      <c r="BM41" s="17">
        <f t="shared" si="507"/>
        <v>817</v>
      </c>
      <c r="BN41" s="17">
        <f t="shared" si="507"/>
        <v>817</v>
      </c>
      <c r="BO41" s="17">
        <f t="shared" si="507"/>
        <v>817</v>
      </c>
      <c r="BP41" s="17">
        <f t="shared" si="507"/>
        <v>817</v>
      </c>
      <c r="BQ41" s="17">
        <f t="shared" si="507"/>
        <v>817</v>
      </c>
      <c r="BR41" s="319">
        <f t="shared" ref="BR41" si="508">SUM(BF41:BQ41)</f>
        <v>13319</v>
      </c>
      <c r="BS41" s="17">
        <f t="shared" ref="BS41:CD41" si="509">BS39+BS38</f>
        <v>817</v>
      </c>
      <c r="BT41" s="17">
        <f t="shared" si="509"/>
        <v>817</v>
      </c>
      <c r="BU41" s="17">
        <f t="shared" si="509"/>
        <v>4332</v>
      </c>
      <c r="BV41" s="17">
        <f t="shared" si="509"/>
        <v>817</v>
      </c>
      <c r="BW41" s="17">
        <f t="shared" si="509"/>
        <v>817</v>
      </c>
      <c r="BX41" s="17">
        <f t="shared" si="509"/>
        <v>817</v>
      </c>
      <c r="BY41" s="17">
        <f t="shared" si="509"/>
        <v>817</v>
      </c>
      <c r="BZ41" s="17">
        <f t="shared" si="509"/>
        <v>817</v>
      </c>
      <c r="CA41" s="17">
        <f t="shared" si="509"/>
        <v>817</v>
      </c>
      <c r="CB41" s="17">
        <f t="shared" si="509"/>
        <v>817</v>
      </c>
      <c r="CC41" s="17">
        <f t="shared" si="509"/>
        <v>817</v>
      </c>
      <c r="CD41" s="17">
        <f t="shared" si="509"/>
        <v>817</v>
      </c>
      <c r="CE41" s="319">
        <f t="shared" ref="CE41" si="510">SUM(BS41:CD41)</f>
        <v>13319</v>
      </c>
      <c r="CF41" s="17">
        <f t="shared" ref="CF41:CQ41" si="511">CF39+CF38</f>
        <v>817</v>
      </c>
      <c r="CG41" s="17">
        <f t="shared" si="511"/>
        <v>817</v>
      </c>
      <c r="CH41" s="17">
        <f t="shared" si="511"/>
        <v>4332</v>
      </c>
      <c r="CI41" s="17">
        <f t="shared" si="511"/>
        <v>817</v>
      </c>
      <c r="CJ41" s="17">
        <f t="shared" si="511"/>
        <v>817</v>
      </c>
      <c r="CK41" s="17">
        <f t="shared" si="511"/>
        <v>817</v>
      </c>
      <c r="CL41" s="17">
        <f t="shared" si="511"/>
        <v>817</v>
      </c>
      <c r="CM41" s="17">
        <f t="shared" si="511"/>
        <v>817</v>
      </c>
      <c r="CN41" s="17">
        <f t="shared" si="511"/>
        <v>817</v>
      </c>
      <c r="CO41" s="17">
        <f t="shared" si="511"/>
        <v>817</v>
      </c>
      <c r="CP41" s="17">
        <f t="shared" si="511"/>
        <v>817</v>
      </c>
      <c r="CQ41" s="17">
        <f t="shared" si="511"/>
        <v>817</v>
      </c>
      <c r="CR41" s="319">
        <f t="shared" ref="CR41" si="512">SUM(CF41:CQ41)</f>
        <v>13319</v>
      </c>
      <c r="CS41" s="17">
        <f t="shared" ref="CS41:DD41" si="513">CS39+CS38</f>
        <v>817</v>
      </c>
      <c r="CT41" s="17">
        <f t="shared" si="513"/>
        <v>817</v>
      </c>
      <c r="CU41" s="17">
        <f t="shared" si="513"/>
        <v>4332</v>
      </c>
      <c r="CV41" s="17">
        <f t="shared" si="513"/>
        <v>817</v>
      </c>
      <c r="CW41" s="17">
        <f t="shared" si="513"/>
        <v>817</v>
      </c>
      <c r="CX41" s="17">
        <f t="shared" si="513"/>
        <v>817</v>
      </c>
      <c r="CY41" s="17">
        <f t="shared" si="513"/>
        <v>817</v>
      </c>
      <c r="CZ41" s="17">
        <f t="shared" si="513"/>
        <v>817</v>
      </c>
      <c r="DA41" s="17">
        <f t="shared" si="513"/>
        <v>817</v>
      </c>
      <c r="DB41" s="17">
        <f t="shared" si="513"/>
        <v>817</v>
      </c>
      <c r="DC41" s="17">
        <f t="shared" si="513"/>
        <v>817</v>
      </c>
      <c r="DD41" s="17">
        <f t="shared" si="513"/>
        <v>817</v>
      </c>
      <c r="DE41" s="319">
        <f t="shared" ref="DE41" si="514">SUM(CS41:DD41)</f>
        <v>13319</v>
      </c>
      <c r="DF41" s="17">
        <f t="shared" ref="DF41:DQ41" si="515">DF39+DF38</f>
        <v>817</v>
      </c>
      <c r="DG41" s="17">
        <f t="shared" si="515"/>
        <v>817</v>
      </c>
      <c r="DH41" s="17">
        <f t="shared" si="515"/>
        <v>4332</v>
      </c>
      <c r="DI41" s="17">
        <f t="shared" si="515"/>
        <v>817</v>
      </c>
      <c r="DJ41" s="17">
        <f t="shared" si="515"/>
        <v>817</v>
      </c>
      <c r="DK41" s="17">
        <f t="shared" si="515"/>
        <v>817</v>
      </c>
      <c r="DL41" s="17">
        <f t="shared" si="515"/>
        <v>817</v>
      </c>
      <c r="DM41" s="17">
        <f t="shared" si="515"/>
        <v>817</v>
      </c>
      <c r="DN41" s="17">
        <f t="shared" si="515"/>
        <v>817</v>
      </c>
      <c r="DO41" s="17">
        <f t="shared" si="515"/>
        <v>817</v>
      </c>
      <c r="DP41" s="17">
        <f t="shared" si="515"/>
        <v>817</v>
      </c>
      <c r="DQ41" s="17">
        <f t="shared" si="515"/>
        <v>817</v>
      </c>
      <c r="DR41" s="319">
        <f t="shared" ref="DR41" si="516">SUM(DF41:DQ41)</f>
        <v>13319</v>
      </c>
      <c r="DS41" s="17">
        <f t="shared" ref="DS41:ED41" si="517">DS39+DS38</f>
        <v>817</v>
      </c>
      <c r="DT41" s="17">
        <f t="shared" si="517"/>
        <v>817</v>
      </c>
      <c r="DU41" s="17">
        <f t="shared" si="517"/>
        <v>4332</v>
      </c>
      <c r="DV41" s="17">
        <f t="shared" si="517"/>
        <v>817</v>
      </c>
      <c r="DW41" s="17">
        <f t="shared" si="517"/>
        <v>817</v>
      </c>
      <c r="DX41" s="17">
        <f t="shared" si="517"/>
        <v>817</v>
      </c>
      <c r="DY41" s="17">
        <f t="shared" si="517"/>
        <v>817</v>
      </c>
      <c r="DZ41" s="17">
        <f t="shared" si="517"/>
        <v>817</v>
      </c>
      <c r="EA41" s="17">
        <f t="shared" si="517"/>
        <v>817</v>
      </c>
      <c r="EB41" s="17">
        <f t="shared" si="517"/>
        <v>817</v>
      </c>
      <c r="EC41" s="17">
        <f t="shared" si="517"/>
        <v>817</v>
      </c>
      <c r="ED41" s="17">
        <f t="shared" si="517"/>
        <v>817</v>
      </c>
      <c r="EE41" s="391">
        <f t="shared" ref="EE41" si="518">SUM(DS41:ED41)</f>
        <v>13319</v>
      </c>
    </row>
    <row r="42" spans="1:135" x14ac:dyDescent="0.2">
      <c r="A42" s="29" t="s">
        <v>6</v>
      </c>
      <c r="B42" s="28">
        <f>'BOISSY EMPRUNT 1'!E6</f>
        <v>4.1000000000000002E-2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13" t="s">
        <v>7</v>
      </c>
      <c r="B43" s="17">
        <f>'BOISSY EMPRUNT 1'!I5</f>
        <v>5957.6732239097446</v>
      </c>
      <c r="D43" s="9" t="s">
        <v>26</v>
      </c>
      <c r="F43" s="17">
        <f t="shared" ref="F43:Q43" si="519">IFERROR(IF(EOMONTH(F$2,0)&gt;=EOMONTH($B$44,0),ROUND($B$47/12,0),0),0)</f>
        <v>4444</v>
      </c>
      <c r="G43" s="17">
        <f t="shared" si="519"/>
        <v>4444</v>
      </c>
      <c r="H43" s="17">
        <f t="shared" si="519"/>
        <v>4444</v>
      </c>
      <c r="I43" s="17">
        <f t="shared" si="519"/>
        <v>4444</v>
      </c>
      <c r="J43" s="17">
        <f t="shared" si="519"/>
        <v>4444</v>
      </c>
      <c r="K43" s="17">
        <f t="shared" si="519"/>
        <v>4444</v>
      </c>
      <c r="L43" s="17">
        <f t="shared" si="519"/>
        <v>4444</v>
      </c>
      <c r="M43" s="17">
        <f t="shared" si="519"/>
        <v>4444</v>
      </c>
      <c r="N43" s="17">
        <f t="shared" si="519"/>
        <v>4444</v>
      </c>
      <c r="O43" s="17">
        <f t="shared" si="519"/>
        <v>4444</v>
      </c>
      <c r="P43" s="17">
        <f t="shared" si="519"/>
        <v>4444</v>
      </c>
      <c r="Q43" s="17">
        <f t="shared" si="519"/>
        <v>4444</v>
      </c>
      <c r="R43" s="319">
        <f t="shared" ref="R43:R44" si="520">SUM(F43:Q43)</f>
        <v>53328</v>
      </c>
      <c r="S43" s="17">
        <f t="shared" ref="S43:AD43" si="521">IFERROR(IF(EOMONTH(S$2,0)&gt;=EOMONTH($B$44,0),ROUND($B$47/12,0),0),0)</f>
        <v>4444</v>
      </c>
      <c r="T43" s="17">
        <f t="shared" si="521"/>
        <v>4444</v>
      </c>
      <c r="U43" s="17">
        <f t="shared" si="521"/>
        <v>4444</v>
      </c>
      <c r="V43" s="17">
        <f t="shared" si="521"/>
        <v>4444</v>
      </c>
      <c r="W43" s="17">
        <f t="shared" si="521"/>
        <v>4444</v>
      </c>
      <c r="X43" s="17">
        <f t="shared" si="521"/>
        <v>4444</v>
      </c>
      <c r="Y43" s="17">
        <f t="shared" si="521"/>
        <v>4444</v>
      </c>
      <c r="Z43" s="17">
        <f t="shared" si="521"/>
        <v>4444</v>
      </c>
      <c r="AA43" s="17">
        <f t="shared" si="521"/>
        <v>4444</v>
      </c>
      <c r="AB43" s="17">
        <f t="shared" si="521"/>
        <v>4444</v>
      </c>
      <c r="AC43" s="17">
        <f t="shared" si="521"/>
        <v>4444</v>
      </c>
      <c r="AD43" s="17">
        <f t="shared" si="521"/>
        <v>4444</v>
      </c>
      <c r="AE43" s="319">
        <f t="shared" ref="AE43:AE44" si="522">SUM(S43:AD43)</f>
        <v>53328</v>
      </c>
      <c r="AF43" s="17">
        <f t="shared" ref="AF43:AQ43" si="523">IFERROR(IF(EOMONTH(AF$2,0)&gt;=EOMONTH($B$44,0),ROUND($B$47/12,0),0),0)</f>
        <v>4444</v>
      </c>
      <c r="AG43" s="17">
        <f t="shared" si="523"/>
        <v>4444</v>
      </c>
      <c r="AH43" s="17">
        <f t="shared" si="523"/>
        <v>4444</v>
      </c>
      <c r="AI43" s="17">
        <f t="shared" si="523"/>
        <v>4444</v>
      </c>
      <c r="AJ43" s="17">
        <f t="shared" si="523"/>
        <v>4444</v>
      </c>
      <c r="AK43" s="17">
        <f t="shared" si="523"/>
        <v>4444</v>
      </c>
      <c r="AL43" s="17">
        <f t="shared" si="523"/>
        <v>4444</v>
      </c>
      <c r="AM43" s="17">
        <f t="shared" si="523"/>
        <v>4444</v>
      </c>
      <c r="AN43" s="17">
        <f t="shared" si="523"/>
        <v>4444</v>
      </c>
      <c r="AO43" s="17">
        <f t="shared" si="523"/>
        <v>4444</v>
      </c>
      <c r="AP43" s="17">
        <f t="shared" si="523"/>
        <v>4444</v>
      </c>
      <c r="AQ43" s="17">
        <f t="shared" si="523"/>
        <v>4444</v>
      </c>
      <c r="AR43" s="319">
        <f t="shared" ref="AR43:AR44" si="524">SUM(AF43:AQ43)</f>
        <v>53328</v>
      </c>
      <c r="AS43" s="17">
        <f t="shared" ref="AS43:BD43" si="525">IFERROR(IF(EOMONTH(AS$2,0)&gt;=EOMONTH($B$44,0),ROUND($B$47/12,0),0),0)</f>
        <v>4444</v>
      </c>
      <c r="AT43" s="17">
        <f t="shared" si="525"/>
        <v>4444</v>
      </c>
      <c r="AU43" s="17">
        <f t="shared" si="525"/>
        <v>4444</v>
      </c>
      <c r="AV43" s="17">
        <f t="shared" si="525"/>
        <v>4444</v>
      </c>
      <c r="AW43" s="17">
        <f t="shared" si="525"/>
        <v>4444</v>
      </c>
      <c r="AX43" s="17">
        <f t="shared" si="525"/>
        <v>4444</v>
      </c>
      <c r="AY43" s="17">
        <f t="shared" si="525"/>
        <v>4444</v>
      </c>
      <c r="AZ43" s="17">
        <f t="shared" si="525"/>
        <v>4444</v>
      </c>
      <c r="BA43" s="17">
        <f t="shared" si="525"/>
        <v>4444</v>
      </c>
      <c r="BB43" s="17">
        <f t="shared" si="525"/>
        <v>4444</v>
      </c>
      <c r="BC43" s="17">
        <f t="shared" si="525"/>
        <v>4444</v>
      </c>
      <c r="BD43" s="17">
        <f t="shared" si="525"/>
        <v>4444</v>
      </c>
      <c r="BE43" s="319">
        <f t="shared" ref="BE43:BE44" si="526">SUM(AS43:BD43)</f>
        <v>53328</v>
      </c>
      <c r="BF43" s="17">
        <f t="shared" ref="BF43:BQ43" si="527">IFERROR(IF(EOMONTH(BF$2,0)&gt;=EOMONTH($B$44,0),ROUND($B$47/12,0),0),0)</f>
        <v>4444</v>
      </c>
      <c r="BG43" s="17">
        <f t="shared" si="527"/>
        <v>4444</v>
      </c>
      <c r="BH43" s="17">
        <f t="shared" si="527"/>
        <v>4444</v>
      </c>
      <c r="BI43" s="17">
        <f t="shared" si="527"/>
        <v>4444</v>
      </c>
      <c r="BJ43" s="17">
        <f t="shared" si="527"/>
        <v>4444</v>
      </c>
      <c r="BK43" s="17">
        <f t="shared" si="527"/>
        <v>4444</v>
      </c>
      <c r="BL43" s="17">
        <f t="shared" si="527"/>
        <v>4444</v>
      </c>
      <c r="BM43" s="17">
        <f t="shared" si="527"/>
        <v>4444</v>
      </c>
      <c r="BN43" s="17">
        <f t="shared" si="527"/>
        <v>4444</v>
      </c>
      <c r="BO43" s="17">
        <f t="shared" si="527"/>
        <v>4444</v>
      </c>
      <c r="BP43" s="17">
        <f t="shared" si="527"/>
        <v>4444</v>
      </c>
      <c r="BQ43" s="17">
        <f t="shared" si="527"/>
        <v>4444</v>
      </c>
      <c r="BR43" s="319">
        <f t="shared" ref="BR43:BR44" si="528">SUM(BF43:BQ43)</f>
        <v>53328</v>
      </c>
      <c r="BS43" s="17">
        <f t="shared" ref="BS43:CD43" si="529">IFERROR(IF(EOMONTH(BS$2,0)&gt;=EOMONTH($B$44,0),ROUND($B$47/12,0),0),0)</f>
        <v>4444</v>
      </c>
      <c r="BT43" s="17">
        <f t="shared" si="529"/>
        <v>4444</v>
      </c>
      <c r="BU43" s="17">
        <f t="shared" si="529"/>
        <v>4444</v>
      </c>
      <c r="BV43" s="17">
        <f t="shared" si="529"/>
        <v>4444</v>
      </c>
      <c r="BW43" s="17">
        <f t="shared" si="529"/>
        <v>4444</v>
      </c>
      <c r="BX43" s="17">
        <f t="shared" si="529"/>
        <v>4444</v>
      </c>
      <c r="BY43" s="17">
        <f t="shared" si="529"/>
        <v>4444</v>
      </c>
      <c r="BZ43" s="17">
        <f t="shared" si="529"/>
        <v>4444</v>
      </c>
      <c r="CA43" s="17">
        <f t="shared" si="529"/>
        <v>4444</v>
      </c>
      <c r="CB43" s="17">
        <f t="shared" si="529"/>
        <v>4444</v>
      </c>
      <c r="CC43" s="17">
        <f t="shared" si="529"/>
        <v>4444</v>
      </c>
      <c r="CD43" s="17">
        <f t="shared" si="529"/>
        <v>4444</v>
      </c>
      <c r="CE43" s="319">
        <f t="shared" ref="CE43:CE44" si="530">SUM(BS43:CD43)</f>
        <v>53328</v>
      </c>
      <c r="CF43" s="17">
        <f t="shared" ref="CF43:CQ43" si="531">IFERROR(IF(EOMONTH(CF$2,0)&gt;=EOMONTH($B$44,0),ROUND($B$47/12,0),0),0)</f>
        <v>4444</v>
      </c>
      <c r="CG43" s="17">
        <f t="shared" si="531"/>
        <v>4444</v>
      </c>
      <c r="CH43" s="17">
        <f t="shared" si="531"/>
        <v>4444</v>
      </c>
      <c r="CI43" s="17">
        <f t="shared" si="531"/>
        <v>4444</v>
      </c>
      <c r="CJ43" s="17">
        <f t="shared" si="531"/>
        <v>4444</v>
      </c>
      <c r="CK43" s="17">
        <f t="shared" si="531"/>
        <v>4444</v>
      </c>
      <c r="CL43" s="17">
        <f t="shared" si="531"/>
        <v>4444</v>
      </c>
      <c r="CM43" s="17">
        <f t="shared" si="531"/>
        <v>4444</v>
      </c>
      <c r="CN43" s="17">
        <f t="shared" si="531"/>
        <v>4444</v>
      </c>
      <c r="CO43" s="17">
        <f t="shared" si="531"/>
        <v>4444</v>
      </c>
      <c r="CP43" s="17">
        <f t="shared" si="531"/>
        <v>4444</v>
      </c>
      <c r="CQ43" s="17">
        <f t="shared" si="531"/>
        <v>4444</v>
      </c>
      <c r="CR43" s="319">
        <f t="shared" ref="CR43:CR44" si="532">SUM(CF43:CQ43)</f>
        <v>53328</v>
      </c>
      <c r="CS43" s="17">
        <f t="shared" ref="CS43:DD43" si="533">IFERROR(IF(EOMONTH(CS$2,0)&gt;=EOMONTH($B$44,0),ROUND($B$47/12,0),0),0)</f>
        <v>4444</v>
      </c>
      <c r="CT43" s="17">
        <f t="shared" si="533"/>
        <v>4444</v>
      </c>
      <c r="CU43" s="17">
        <f t="shared" si="533"/>
        <v>4444</v>
      </c>
      <c r="CV43" s="17">
        <f t="shared" si="533"/>
        <v>4444</v>
      </c>
      <c r="CW43" s="17">
        <f t="shared" si="533"/>
        <v>4444</v>
      </c>
      <c r="CX43" s="17">
        <f t="shared" si="533"/>
        <v>4444</v>
      </c>
      <c r="CY43" s="17">
        <f t="shared" si="533"/>
        <v>4444</v>
      </c>
      <c r="CZ43" s="17">
        <f t="shared" si="533"/>
        <v>4444</v>
      </c>
      <c r="DA43" s="17">
        <f t="shared" si="533"/>
        <v>4444</v>
      </c>
      <c r="DB43" s="17">
        <f t="shared" si="533"/>
        <v>4444</v>
      </c>
      <c r="DC43" s="17">
        <f t="shared" si="533"/>
        <v>4444</v>
      </c>
      <c r="DD43" s="17">
        <f t="shared" si="533"/>
        <v>4444</v>
      </c>
      <c r="DE43" s="319">
        <f t="shared" ref="DE43:DE44" si="534">SUM(CS43:DD43)</f>
        <v>53328</v>
      </c>
      <c r="DF43" s="17">
        <f t="shared" ref="DF43:DQ43" si="535">IFERROR(IF(EOMONTH(DF$2,0)&gt;=EOMONTH($B$44,0),ROUND($B$47/12,0),0),0)</f>
        <v>4444</v>
      </c>
      <c r="DG43" s="17">
        <f t="shared" si="535"/>
        <v>4444</v>
      </c>
      <c r="DH43" s="17">
        <f t="shared" si="535"/>
        <v>4444</v>
      </c>
      <c r="DI43" s="17">
        <f t="shared" si="535"/>
        <v>4444</v>
      </c>
      <c r="DJ43" s="17">
        <f t="shared" si="535"/>
        <v>4444</v>
      </c>
      <c r="DK43" s="17">
        <f t="shared" si="535"/>
        <v>4444</v>
      </c>
      <c r="DL43" s="17">
        <f t="shared" si="535"/>
        <v>4444</v>
      </c>
      <c r="DM43" s="17">
        <f t="shared" si="535"/>
        <v>4444</v>
      </c>
      <c r="DN43" s="17">
        <f t="shared" si="535"/>
        <v>4444</v>
      </c>
      <c r="DO43" s="17">
        <f t="shared" si="535"/>
        <v>4444</v>
      </c>
      <c r="DP43" s="17">
        <f t="shared" si="535"/>
        <v>4444</v>
      </c>
      <c r="DQ43" s="17">
        <f t="shared" si="535"/>
        <v>4444</v>
      </c>
      <c r="DR43" s="319">
        <f t="shared" ref="DR43:DR44" si="536">SUM(DF43:DQ43)</f>
        <v>53328</v>
      </c>
      <c r="DS43" s="17">
        <f t="shared" ref="DS43:ED43" si="537">IFERROR(IF(EOMONTH(DS$2,0)&gt;=EOMONTH($B$44,0),ROUND($B$47/12,0),0),0)</f>
        <v>4444</v>
      </c>
      <c r="DT43" s="17">
        <f t="shared" si="537"/>
        <v>4444</v>
      </c>
      <c r="DU43" s="17">
        <f t="shared" si="537"/>
        <v>4444</v>
      </c>
      <c r="DV43" s="17">
        <f t="shared" si="537"/>
        <v>4444</v>
      </c>
      <c r="DW43" s="17">
        <f t="shared" si="537"/>
        <v>4444</v>
      </c>
      <c r="DX43" s="17">
        <f t="shared" si="537"/>
        <v>4444</v>
      </c>
      <c r="DY43" s="17">
        <f t="shared" si="537"/>
        <v>4444</v>
      </c>
      <c r="DZ43" s="17">
        <f t="shared" si="537"/>
        <v>4444</v>
      </c>
      <c r="EA43" s="17">
        <f t="shared" si="537"/>
        <v>4444</v>
      </c>
      <c r="EB43" s="17">
        <f t="shared" si="537"/>
        <v>4444</v>
      </c>
      <c r="EC43" s="17">
        <f t="shared" si="537"/>
        <v>4444</v>
      </c>
      <c r="ED43" s="17">
        <f t="shared" si="537"/>
        <v>4444</v>
      </c>
      <c r="EE43" s="319">
        <f t="shared" ref="EE43:EE44" si="538">SUM(DS43:ED43)</f>
        <v>53328</v>
      </c>
    </row>
    <row r="44" spans="1:135" x14ac:dyDescent="0.2">
      <c r="A44" s="29" t="s">
        <v>72</v>
      </c>
      <c r="B44" s="27">
        <f>'BOISSY EMPRUNT 1'!E9</f>
        <v>45634</v>
      </c>
      <c r="D44" s="9" t="s">
        <v>27</v>
      </c>
      <c r="F44" s="17">
        <f t="shared" ref="F44:Q44" si="539">IFERROR(IF(EOMONTH(F$2,0)&gt;=EOMONTH($B$55,0),ROUND($B$58/12,0),0),0)</f>
        <v>4444</v>
      </c>
      <c r="G44" s="17">
        <f t="shared" si="539"/>
        <v>4444</v>
      </c>
      <c r="H44" s="17">
        <f t="shared" si="539"/>
        <v>4444</v>
      </c>
      <c r="I44" s="17">
        <f t="shared" si="539"/>
        <v>4444</v>
      </c>
      <c r="J44" s="17">
        <f t="shared" si="539"/>
        <v>4444</v>
      </c>
      <c r="K44" s="17">
        <f t="shared" si="539"/>
        <v>4444</v>
      </c>
      <c r="L44" s="17">
        <f t="shared" si="539"/>
        <v>4444</v>
      </c>
      <c r="M44" s="17">
        <f t="shared" si="539"/>
        <v>4444</v>
      </c>
      <c r="N44" s="17">
        <f t="shared" si="539"/>
        <v>4444</v>
      </c>
      <c r="O44" s="17">
        <f t="shared" si="539"/>
        <v>4444</v>
      </c>
      <c r="P44" s="17">
        <f t="shared" si="539"/>
        <v>4444</v>
      </c>
      <c r="Q44" s="17">
        <f t="shared" si="539"/>
        <v>4444</v>
      </c>
      <c r="R44" s="319">
        <f t="shared" si="520"/>
        <v>53328</v>
      </c>
      <c r="S44" s="17">
        <f t="shared" ref="S44:AD44" si="540">IFERROR(IF(EOMONTH(S$2,0)&gt;=EOMONTH($B$55,0),ROUND($B$58/12,0),0),0)</f>
        <v>4444</v>
      </c>
      <c r="T44" s="17">
        <f t="shared" si="540"/>
        <v>4444</v>
      </c>
      <c r="U44" s="17">
        <f t="shared" si="540"/>
        <v>4444</v>
      </c>
      <c r="V44" s="17">
        <f t="shared" si="540"/>
        <v>4444</v>
      </c>
      <c r="W44" s="17">
        <f t="shared" si="540"/>
        <v>4444</v>
      </c>
      <c r="X44" s="17">
        <f t="shared" si="540"/>
        <v>4444</v>
      </c>
      <c r="Y44" s="17">
        <f t="shared" si="540"/>
        <v>4444</v>
      </c>
      <c r="Z44" s="17">
        <f t="shared" si="540"/>
        <v>4444</v>
      </c>
      <c r="AA44" s="17">
        <f t="shared" si="540"/>
        <v>4444</v>
      </c>
      <c r="AB44" s="17">
        <f t="shared" si="540"/>
        <v>4444</v>
      </c>
      <c r="AC44" s="17">
        <f t="shared" si="540"/>
        <v>4444</v>
      </c>
      <c r="AD44" s="17">
        <f t="shared" si="540"/>
        <v>4444</v>
      </c>
      <c r="AE44" s="319">
        <f t="shared" si="522"/>
        <v>53328</v>
      </c>
      <c r="AF44" s="17">
        <f t="shared" ref="AF44:AQ44" si="541">IFERROR(IF(EOMONTH(AF$2,0)&gt;=EOMONTH($B$55,0),ROUND($B$58/12,0),0),0)</f>
        <v>4444</v>
      </c>
      <c r="AG44" s="17">
        <f t="shared" si="541"/>
        <v>4444</v>
      </c>
      <c r="AH44" s="17">
        <f t="shared" si="541"/>
        <v>4444</v>
      </c>
      <c r="AI44" s="17">
        <f t="shared" si="541"/>
        <v>4444</v>
      </c>
      <c r="AJ44" s="17">
        <f t="shared" si="541"/>
        <v>4444</v>
      </c>
      <c r="AK44" s="17">
        <f t="shared" si="541"/>
        <v>4444</v>
      </c>
      <c r="AL44" s="17">
        <f t="shared" si="541"/>
        <v>4444</v>
      </c>
      <c r="AM44" s="17">
        <f t="shared" si="541"/>
        <v>4444</v>
      </c>
      <c r="AN44" s="17">
        <f t="shared" si="541"/>
        <v>4444</v>
      </c>
      <c r="AO44" s="17">
        <f t="shared" si="541"/>
        <v>4444</v>
      </c>
      <c r="AP44" s="17">
        <f t="shared" si="541"/>
        <v>4444</v>
      </c>
      <c r="AQ44" s="17">
        <f t="shared" si="541"/>
        <v>4444</v>
      </c>
      <c r="AR44" s="319">
        <f t="shared" si="524"/>
        <v>53328</v>
      </c>
      <c r="AS44" s="17">
        <f t="shared" ref="AS44:BD44" si="542">IFERROR(IF(EOMONTH(AS$2,0)&gt;=EOMONTH($B$55,0),ROUND($B$58/12,0),0),0)</f>
        <v>4444</v>
      </c>
      <c r="AT44" s="17">
        <f t="shared" si="542"/>
        <v>4444</v>
      </c>
      <c r="AU44" s="17">
        <f t="shared" si="542"/>
        <v>4444</v>
      </c>
      <c r="AV44" s="17">
        <f t="shared" si="542"/>
        <v>4444</v>
      </c>
      <c r="AW44" s="17">
        <f t="shared" si="542"/>
        <v>4444</v>
      </c>
      <c r="AX44" s="17">
        <f t="shared" si="542"/>
        <v>4444</v>
      </c>
      <c r="AY44" s="17">
        <f t="shared" si="542"/>
        <v>4444</v>
      </c>
      <c r="AZ44" s="17">
        <f t="shared" si="542"/>
        <v>4444</v>
      </c>
      <c r="BA44" s="17">
        <f t="shared" si="542"/>
        <v>4444</v>
      </c>
      <c r="BB44" s="17">
        <f t="shared" si="542"/>
        <v>4444</v>
      </c>
      <c r="BC44" s="17">
        <f t="shared" si="542"/>
        <v>4444</v>
      </c>
      <c r="BD44" s="17">
        <f t="shared" si="542"/>
        <v>4444</v>
      </c>
      <c r="BE44" s="319">
        <f t="shared" si="526"/>
        <v>53328</v>
      </c>
      <c r="BF44" s="17">
        <f t="shared" ref="BF44:BQ44" si="543">IFERROR(IF(EOMONTH(BF$2,0)&gt;=EOMONTH($B$55,0),ROUND($B$58/12,0),0),0)</f>
        <v>4444</v>
      </c>
      <c r="BG44" s="17">
        <f t="shared" si="543"/>
        <v>4444</v>
      </c>
      <c r="BH44" s="17">
        <f t="shared" si="543"/>
        <v>4444</v>
      </c>
      <c r="BI44" s="17">
        <f t="shared" si="543"/>
        <v>4444</v>
      </c>
      <c r="BJ44" s="17">
        <f t="shared" si="543"/>
        <v>4444</v>
      </c>
      <c r="BK44" s="17">
        <f t="shared" si="543"/>
        <v>4444</v>
      </c>
      <c r="BL44" s="17">
        <f t="shared" si="543"/>
        <v>4444</v>
      </c>
      <c r="BM44" s="17">
        <f t="shared" si="543"/>
        <v>4444</v>
      </c>
      <c r="BN44" s="17">
        <f t="shared" si="543"/>
        <v>4444</v>
      </c>
      <c r="BO44" s="17">
        <f t="shared" si="543"/>
        <v>4444</v>
      </c>
      <c r="BP44" s="17">
        <f t="shared" si="543"/>
        <v>4444</v>
      </c>
      <c r="BQ44" s="17">
        <f t="shared" si="543"/>
        <v>4444</v>
      </c>
      <c r="BR44" s="319">
        <f t="shared" si="528"/>
        <v>53328</v>
      </c>
      <c r="BS44" s="17">
        <f t="shared" ref="BS44:CD44" si="544">IFERROR(IF(EOMONTH(BS$2,0)&gt;=EOMONTH($B$55,0),ROUND($B$58/12,0),0),0)</f>
        <v>4444</v>
      </c>
      <c r="BT44" s="17">
        <f t="shared" si="544"/>
        <v>4444</v>
      </c>
      <c r="BU44" s="17">
        <f t="shared" si="544"/>
        <v>4444</v>
      </c>
      <c r="BV44" s="17">
        <f t="shared" si="544"/>
        <v>4444</v>
      </c>
      <c r="BW44" s="17">
        <f t="shared" si="544"/>
        <v>4444</v>
      </c>
      <c r="BX44" s="17">
        <f t="shared" si="544"/>
        <v>4444</v>
      </c>
      <c r="BY44" s="17">
        <f t="shared" si="544"/>
        <v>4444</v>
      </c>
      <c r="BZ44" s="17">
        <f t="shared" si="544"/>
        <v>4444</v>
      </c>
      <c r="CA44" s="17">
        <f t="shared" si="544"/>
        <v>4444</v>
      </c>
      <c r="CB44" s="17">
        <f t="shared" si="544"/>
        <v>4444</v>
      </c>
      <c r="CC44" s="17">
        <f t="shared" si="544"/>
        <v>4444</v>
      </c>
      <c r="CD44" s="17">
        <f t="shared" si="544"/>
        <v>4444</v>
      </c>
      <c r="CE44" s="319">
        <f t="shared" si="530"/>
        <v>53328</v>
      </c>
      <c r="CF44" s="17">
        <f t="shared" ref="CF44:CQ44" si="545">IFERROR(IF(EOMONTH(CF$2,0)&gt;=EOMONTH($B$55,0),ROUND($B$58/12,0),0),0)</f>
        <v>4444</v>
      </c>
      <c r="CG44" s="17">
        <f t="shared" si="545"/>
        <v>4444</v>
      </c>
      <c r="CH44" s="17">
        <f t="shared" si="545"/>
        <v>4444</v>
      </c>
      <c r="CI44" s="17">
        <f t="shared" si="545"/>
        <v>4444</v>
      </c>
      <c r="CJ44" s="17">
        <f t="shared" si="545"/>
        <v>4444</v>
      </c>
      <c r="CK44" s="17">
        <f t="shared" si="545"/>
        <v>4444</v>
      </c>
      <c r="CL44" s="17">
        <f t="shared" si="545"/>
        <v>4444</v>
      </c>
      <c r="CM44" s="17">
        <f t="shared" si="545"/>
        <v>4444</v>
      </c>
      <c r="CN44" s="17">
        <f t="shared" si="545"/>
        <v>4444</v>
      </c>
      <c r="CO44" s="17">
        <f t="shared" si="545"/>
        <v>4444</v>
      </c>
      <c r="CP44" s="17">
        <f t="shared" si="545"/>
        <v>4444</v>
      </c>
      <c r="CQ44" s="17">
        <f t="shared" si="545"/>
        <v>4444</v>
      </c>
      <c r="CR44" s="319">
        <f t="shared" si="532"/>
        <v>53328</v>
      </c>
      <c r="CS44" s="17">
        <f t="shared" ref="CS44:DD44" si="546">IFERROR(IF(EOMONTH(CS$2,0)&gt;=EOMONTH($B$55,0),ROUND($B$58/12,0),0),0)</f>
        <v>4444</v>
      </c>
      <c r="CT44" s="17">
        <f t="shared" si="546"/>
        <v>4444</v>
      </c>
      <c r="CU44" s="17">
        <f t="shared" si="546"/>
        <v>4444</v>
      </c>
      <c r="CV44" s="17">
        <f t="shared" si="546"/>
        <v>4444</v>
      </c>
      <c r="CW44" s="17">
        <f t="shared" si="546"/>
        <v>4444</v>
      </c>
      <c r="CX44" s="17">
        <f t="shared" si="546"/>
        <v>4444</v>
      </c>
      <c r="CY44" s="17">
        <f t="shared" si="546"/>
        <v>4444</v>
      </c>
      <c r="CZ44" s="17">
        <f t="shared" si="546"/>
        <v>4444</v>
      </c>
      <c r="DA44" s="17">
        <f t="shared" si="546"/>
        <v>4444</v>
      </c>
      <c r="DB44" s="17">
        <f t="shared" si="546"/>
        <v>4444</v>
      </c>
      <c r="DC44" s="17">
        <f t="shared" si="546"/>
        <v>4444</v>
      </c>
      <c r="DD44" s="17">
        <f t="shared" si="546"/>
        <v>4444</v>
      </c>
      <c r="DE44" s="319">
        <f t="shared" si="534"/>
        <v>53328</v>
      </c>
      <c r="DF44" s="17">
        <f t="shared" ref="DF44:DQ44" si="547">IFERROR(IF(EOMONTH(DF$2,0)&gt;=EOMONTH($B$55,0),ROUND($B$58/12,0),0),0)</f>
        <v>4444</v>
      </c>
      <c r="DG44" s="17">
        <f t="shared" si="547"/>
        <v>4444</v>
      </c>
      <c r="DH44" s="17">
        <f t="shared" si="547"/>
        <v>4444</v>
      </c>
      <c r="DI44" s="17">
        <f t="shared" si="547"/>
        <v>4444</v>
      </c>
      <c r="DJ44" s="17">
        <f t="shared" si="547"/>
        <v>4444</v>
      </c>
      <c r="DK44" s="17">
        <f t="shared" si="547"/>
        <v>4444</v>
      </c>
      <c r="DL44" s="17">
        <f t="shared" si="547"/>
        <v>4444</v>
      </c>
      <c r="DM44" s="17">
        <f t="shared" si="547"/>
        <v>4444</v>
      </c>
      <c r="DN44" s="17">
        <f t="shared" si="547"/>
        <v>4444</v>
      </c>
      <c r="DO44" s="17">
        <f t="shared" si="547"/>
        <v>4444</v>
      </c>
      <c r="DP44" s="17">
        <f t="shared" si="547"/>
        <v>4444</v>
      </c>
      <c r="DQ44" s="17">
        <f t="shared" si="547"/>
        <v>4444</v>
      </c>
      <c r="DR44" s="319">
        <f t="shared" si="536"/>
        <v>53328</v>
      </c>
      <c r="DS44" s="17">
        <f t="shared" ref="DS44:ED44" si="548">IFERROR(IF(EOMONTH(DS$2,0)&gt;=EOMONTH($B$55,0),ROUND($B$58/12,0),0),0)</f>
        <v>4444</v>
      </c>
      <c r="DT44" s="17">
        <f t="shared" si="548"/>
        <v>4444</v>
      </c>
      <c r="DU44" s="17">
        <f t="shared" si="548"/>
        <v>4444</v>
      </c>
      <c r="DV44" s="17">
        <f t="shared" si="548"/>
        <v>4444</v>
      </c>
      <c r="DW44" s="17">
        <f t="shared" si="548"/>
        <v>4444</v>
      </c>
      <c r="DX44" s="17">
        <f t="shared" si="548"/>
        <v>4444</v>
      </c>
      <c r="DY44" s="17">
        <f t="shared" si="548"/>
        <v>4444</v>
      </c>
      <c r="DZ44" s="17">
        <f t="shared" si="548"/>
        <v>4444</v>
      </c>
      <c r="EA44" s="17">
        <f t="shared" si="548"/>
        <v>4444</v>
      </c>
      <c r="EB44" s="17">
        <f t="shared" si="548"/>
        <v>4444</v>
      </c>
      <c r="EC44" s="17">
        <f t="shared" si="548"/>
        <v>4444</v>
      </c>
      <c r="ED44" s="17">
        <f t="shared" si="548"/>
        <v>4444</v>
      </c>
      <c r="EE44" s="319">
        <f t="shared" si="538"/>
        <v>53328</v>
      </c>
    </row>
    <row r="45" spans="1:135" x14ac:dyDescent="0.2">
      <c r="A45" s="13" t="s">
        <v>73</v>
      </c>
      <c r="B45" s="14">
        <f>EDATE(B44, 1)</f>
        <v>45665</v>
      </c>
      <c r="F45" s="17"/>
      <c r="G45" s="24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319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319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319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319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319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319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319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319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319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391"/>
    </row>
    <row r="46" spans="1:135" x14ac:dyDescent="0.2">
      <c r="A46" s="12" t="s">
        <v>8</v>
      </c>
      <c r="B46" s="435">
        <f>B40</f>
        <v>15</v>
      </c>
      <c r="D46" s="4" t="s">
        <v>47</v>
      </c>
      <c r="E46" s="43"/>
      <c r="F46" s="17">
        <f>F44+F43</f>
        <v>8888</v>
      </c>
      <c r="G46" s="24">
        <f t="shared" ref="G46:AD46" si="549">G44+G43</f>
        <v>8888</v>
      </c>
      <c r="H46" s="17">
        <f t="shared" si="549"/>
        <v>8888</v>
      </c>
      <c r="I46" s="17">
        <f t="shared" si="549"/>
        <v>8888</v>
      </c>
      <c r="J46" s="17">
        <f t="shared" si="549"/>
        <v>8888</v>
      </c>
      <c r="K46" s="17">
        <f t="shared" si="549"/>
        <v>8888</v>
      </c>
      <c r="L46" s="17">
        <f t="shared" si="549"/>
        <v>8888</v>
      </c>
      <c r="M46" s="17">
        <f t="shared" si="549"/>
        <v>8888</v>
      </c>
      <c r="N46" s="17">
        <f t="shared" si="549"/>
        <v>8888</v>
      </c>
      <c r="O46" s="17">
        <f t="shared" si="549"/>
        <v>8888</v>
      </c>
      <c r="P46" s="17">
        <f t="shared" si="549"/>
        <v>8888</v>
      </c>
      <c r="Q46" s="17">
        <f t="shared" si="549"/>
        <v>8888</v>
      </c>
      <c r="R46" s="319">
        <f t="shared" ref="R46" si="550">SUM(F46:Q46)</f>
        <v>106656</v>
      </c>
      <c r="S46" s="17">
        <f t="shared" si="549"/>
        <v>8888</v>
      </c>
      <c r="T46" s="17">
        <f t="shared" si="549"/>
        <v>8888</v>
      </c>
      <c r="U46" s="17">
        <f t="shared" si="549"/>
        <v>8888</v>
      </c>
      <c r="V46" s="17">
        <f t="shared" si="549"/>
        <v>8888</v>
      </c>
      <c r="W46" s="17">
        <f t="shared" si="549"/>
        <v>8888</v>
      </c>
      <c r="X46" s="17">
        <f t="shared" si="549"/>
        <v>8888</v>
      </c>
      <c r="Y46" s="17">
        <f t="shared" si="549"/>
        <v>8888</v>
      </c>
      <c r="Z46" s="17">
        <f t="shared" si="549"/>
        <v>8888</v>
      </c>
      <c r="AA46" s="17">
        <f t="shared" si="549"/>
        <v>8888</v>
      </c>
      <c r="AB46" s="17">
        <f t="shared" si="549"/>
        <v>8888</v>
      </c>
      <c r="AC46" s="17">
        <f t="shared" si="549"/>
        <v>8888</v>
      </c>
      <c r="AD46" s="17">
        <f t="shared" si="549"/>
        <v>8888</v>
      </c>
      <c r="AE46" s="319">
        <f t="shared" ref="AE46" si="551">SUM(S46:AD46)</f>
        <v>106656</v>
      </c>
      <c r="AF46" s="17">
        <f t="shared" ref="AF46:AQ46" si="552">AF44+AF43</f>
        <v>8888</v>
      </c>
      <c r="AG46" s="17">
        <f t="shared" si="552"/>
        <v>8888</v>
      </c>
      <c r="AH46" s="17">
        <f t="shared" si="552"/>
        <v>8888</v>
      </c>
      <c r="AI46" s="17">
        <f t="shared" si="552"/>
        <v>8888</v>
      </c>
      <c r="AJ46" s="17">
        <f t="shared" si="552"/>
        <v>8888</v>
      </c>
      <c r="AK46" s="17">
        <f t="shared" si="552"/>
        <v>8888</v>
      </c>
      <c r="AL46" s="17">
        <f t="shared" si="552"/>
        <v>8888</v>
      </c>
      <c r="AM46" s="17">
        <f t="shared" si="552"/>
        <v>8888</v>
      </c>
      <c r="AN46" s="17">
        <f t="shared" si="552"/>
        <v>8888</v>
      </c>
      <c r="AO46" s="17">
        <f t="shared" si="552"/>
        <v>8888</v>
      </c>
      <c r="AP46" s="17">
        <f t="shared" si="552"/>
        <v>8888</v>
      </c>
      <c r="AQ46" s="17">
        <f t="shared" si="552"/>
        <v>8888</v>
      </c>
      <c r="AR46" s="319">
        <f t="shared" ref="AR46" si="553">SUM(AF46:AQ46)</f>
        <v>106656</v>
      </c>
      <c r="AS46" s="17">
        <f t="shared" ref="AS46:BD46" si="554">AS44+AS43</f>
        <v>8888</v>
      </c>
      <c r="AT46" s="17">
        <f t="shared" si="554"/>
        <v>8888</v>
      </c>
      <c r="AU46" s="17">
        <f t="shared" si="554"/>
        <v>8888</v>
      </c>
      <c r="AV46" s="17">
        <f t="shared" si="554"/>
        <v>8888</v>
      </c>
      <c r="AW46" s="17">
        <f t="shared" si="554"/>
        <v>8888</v>
      </c>
      <c r="AX46" s="17">
        <f t="shared" si="554"/>
        <v>8888</v>
      </c>
      <c r="AY46" s="17">
        <f t="shared" si="554"/>
        <v>8888</v>
      </c>
      <c r="AZ46" s="17">
        <f t="shared" si="554"/>
        <v>8888</v>
      </c>
      <c r="BA46" s="17">
        <f t="shared" si="554"/>
        <v>8888</v>
      </c>
      <c r="BB46" s="17">
        <f t="shared" si="554"/>
        <v>8888</v>
      </c>
      <c r="BC46" s="17">
        <f t="shared" si="554"/>
        <v>8888</v>
      </c>
      <c r="BD46" s="17">
        <f t="shared" si="554"/>
        <v>8888</v>
      </c>
      <c r="BE46" s="319">
        <f t="shared" ref="BE46" si="555">SUM(AS46:BD46)</f>
        <v>106656</v>
      </c>
      <c r="BF46" s="17">
        <f t="shared" ref="BF46:BQ46" si="556">BF44+BF43</f>
        <v>8888</v>
      </c>
      <c r="BG46" s="17">
        <f t="shared" si="556"/>
        <v>8888</v>
      </c>
      <c r="BH46" s="17">
        <f t="shared" si="556"/>
        <v>8888</v>
      </c>
      <c r="BI46" s="17">
        <f t="shared" si="556"/>
        <v>8888</v>
      </c>
      <c r="BJ46" s="17">
        <f t="shared" si="556"/>
        <v>8888</v>
      </c>
      <c r="BK46" s="17">
        <f t="shared" si="556"/>
        <v>8888</v>
      </c>
      <c r="BL46" s="17">
        <f t="shared" si="556"/>
        <v>8888</v>
      </c>
      <c r="BM46" s="17">
        <f t="shared" si="556"/>
        <v>8888</v>
      </c>
      <c r="BN46" s="17">
        <f t="shared" si="556"/>
        <v>8888</v>
      </c>
      <c r="BO46" s="17">
        <f t="shared" si="556"/>
        <v>8888</v>
      </c>
      <c r="BP46" s="17">
        <f t="shared" si="556"/>
        <v>8888</v>
      </c>
      <c r="BQ46" s="17">
        <f t="shared" si="556"/>
        <v>8888</v>
      </c>
      <c r="BR46" s="319">
        <f t="shared" ref="BR46" si="557">SUM(BF46:BQ46)</f>
        <v>106656</v>
      </c>
      <c r="BS46" s="17">
        <f t="shared" ref="BS46:CD46" si="558">BS44+BS43</f>
        <v>8888</v>
      </c>
      <c r="BT46" s="17">
        <f t="shared" si="558"/>
        <v>8888</v>
      </c>
      <c r="BU46" s="17">
        <f t="shared" si="558"/>
        <v>8888</v>
      </c>
      <c r="BV46" s="17">
        <f t="shared" si="558"/>
        <v>8888</v>
      </c>
      <c r="BW46" s="17">
        <f t="shared" si="558"/>
        <v>8888</v>
      </c>
      <c r="BX46" s="17">
        <f t="shared" si="558"/>
        <v>8888</v>
      </c>
      <c r="BY46" s="17">
        <f t="shared" si="558"/>
        <v>8888</v>
      </c>
      <c r="BZ46" s="17">
        <f t="shared" si="558"/>
        <v>8888</v>
      </c>
      <c r="CA46" s="17">
        <f t="shared" si="558"/>
        <v>8888</v>
      </c>
      <c r="CB46" s="17">
        <f t="shared" si="558"/>
        <v>8888</v>
      </c>
      <c r="CC46" s="17">
        <f t="shared" si="558"/>
        <v>8888</v>
      </c>
      <c r="CD46" s="17">
        <f t="shared" si="558"/>
        <v>8888</v>
      </c>
      <c r="CE46" s="319">
        <f t="shared" ref="CE46" si="559">SUM(BS46:CD46)</f>
        <v>106656</v>
      </c>
      <c r="CF46" s="17">
        <f t="shared" ref="CF46:CQ46" si="560">CF44+CF43</f>
        <v>8888</v>
      </c>
      <c r="CG46" s="17">
        <f t="shared" si="560"/>
        <v>8888</v>
      </c>
      <c r="CH46" s="17">
        <f t="shared" si="560"/>
        <v>8888</v>
      </c>
      <c r="CI46" s="17">
        <f t="shared" si="560"/>
        <v>8888</v>
      </c>
      <c r="CJ46" s="17">
        <f t="shared" si="560"/>
        <v>8888</v>
      </c>
      <c r="CK46" s="17">
        <f t="shared" si="560"/>
        <v>8888</v>
      </c>
      <c r="CL46" s="17">
        <f t="shared" si="560"/>
        <v>8888</v>
      </c>
      <c r="CM46" s="17">
        <f t="shared" si="560"/>
        <v>8888</v>
      </c>
      <c r="CN46" s="17">
        <f t="shared" si="560"/>
        <v>8888</v>
      </c>
      <c r="CO46" s="17">
        <f t="shared" si="560"/>
        <v>8888</v>
      </c>
      <c r="CP46" s="17">
        <f t="shared" si="560"/>
        <v>8888</v>
      </c>
      <c r="CQ46" s="17">
        <f t="shared" si="560"/>
        <v>8888</v>
      </c>
      <c r="CR46" s="319">
        <f t="shared" ref="CR46" si="561">SUM(CF46:CQ46)</f>
        <v>106656</v>
      </c>
      <c r="CS46" s="17">
        <f t="shared" ref="CS46:DD46" si="562">CS44+CS43</f>
        <v>8888</v>
      </c>
      <c r="CT46" s="17">
        <f t="shared" si="562"/>
        <v>8888</v>
      </c>
      <c r="CU46" s="17">
        <f t="shared" si="562"/>
        <v>8888</v>
      </c>
      <c r="CV46" s="17">
        <f t="shared" si="562"/>
        <v>8888</v>
      </c>
      <c r="CW46" s="17">
        <f t="shared" si="562"/>
        <v>8888</v>
      </c>
      <c r="CX46" s="17">
        <f t="shared" si="562"/>
        <v>8888</v>
      </c>
      <c r="CY46" s="17">
        <f t="shared" si="562"/>
        <v>8888</v>
      </c>
      <c r="CZ46" s="17">
        <f t="shared" si="562"/>
        <v>8888</v>
      </c>
      <c r="DA46" s="17">
        <f t="shared" si="562"/>
        <v>8888</v>
      </c>
      <c r="DB46" s="17">
        <f t="shared" si="562"/>
        <v>8888</v>
      </c>
      <c r="DC46" s="17">
        <f t="shared" si="562"/>
        <v>8888</v>
      </c>
      <c r="DD46" s="17">
        <f t="shared" si="562"/>
        <v>8888</v>
      </c>
      <c r="DE46" s="319">
        <f t="shared" ref="DE46" si="563">SUM(CS46:DD46)</f>
        <v>106656</v>
      </c>
      <c r="DF46" s="17">
        <f t="shared" ref="DF46:DQ46" si="564">DF44+DF43</f>
        <v>8888</v>
      </c>
      <c r="DG46" s="17">
        <f t="shared" si="564"/>
        <v>8888</v>
      </c>
      <c r="DH46" s="17">
        <f t="shared" si="564"/>
        <v>8888</v>
      </c>
      <c r="DI46" s="17">
        <f t="shared" si="564"/>
        <v>8888</v>
      </c>
      <c r="DJ46" s="17">
        <f t="shared" si="564"/>
        <v>8888</v>
      </c>
      <c r="DK46" s="17">
        <f t="shared" si="564"/>
        <v>8888</v>
      </c>
      <c r="DL46" s="17">
        <f t="shared" si="564"/>
        <v>8888</v>
      </c>
      <c r="DM46" s="17">
        <f t="shared" si="564"/>
        <v>8888</v>
      </c>
      <c r="DN46" s="17">
        <f t="shared" si="564"/>
        <v>8888</v>
      </c>
      <c r="DO46" s="17">
        <f t="shared" si="564"/>
        <v>8888</v>
      </c>
      <c r="DP46" s="17">
        <f t="shared" si="564"/>
        <v>8888</v>
      </c>
      <c r="DQ46" s="17">
        <f t="shared" si="564"/>
        <v>8888</v>
      </c>
      <c r="DR46" s="319">
        <f t="shared" ref="DR46" si="565">SUM(DF46:DQ46)</f>
        <v>106656</v>
      </c>
      <c r="DS46" s="17">
        <f t="shared" ref="DS46:ED46" si="566">DS44+DS43</f>
        <v>8888</v>
      </c>
      <c r="DT46" s="17">
        <f t="shared" si="566"/>
        <v>8888</v>
      </c>
      <c r="DU46" s="17">
        <f t="shared" si="566"/>
        <v>8888</v>
      </c>
      <c r="DV46" s="17">
        <f t="shared" si="566"/>
        <v>8888</v>
      </c>
      <c r="DW46" s="17">
        <f t="shared" si="566"/>
        <v>8888</v>
      </c>
      <c r="DX46" s="17">
        <f t="shared" si="566"/>
        <v>8888</v>
      </c>
      <c r="DY46" s="17">
        <f t="shared" si="566"/>
        <v>8888</v>
      </c>
      <c r="DZ46" s="17">
        <f t="shared" si="566"/>
        <v>8888</v>
      </c>
      <c r="EA46" s="17">
        <f t="shared" si="566"/>
        <v>8888</v>
      </c>
      <c r="EB46" s="17">
        <f t="shared" si="566"/>
        <v>8888</v>
      </c>
      <c r="EC46" s="17">
        <f t="shared" si="566"/>
        <v>8888</v>
      </c>
      <c r="ED46" s="17">
        <f t="shared" si="566"/>
        <v>8888</v>
      </c>
      <c r="EE46" s="391">
        <f t="shared" ref="EE46" si="567">SUM(DS46:ED46)</f>
        <v>106656</v>
      </c>
    </row>
    <row r="47" spans="1:135" x14ac:dyDescent="0.2">
      <c r="A47" s="9" t="s">
        <v>9</v>
      </c>
      <c r="B47" s="17">
        <f>ROUND(B39/B46,0)</f>
        <v>53333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s="3" customFormat="1" x14ac:dyDescent="0.2"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41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41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41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41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41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41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41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41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41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414"/>
    </row>
    <row r="49" spans="1:135" x14ac:dyDescent="0.2">
      <c r="A49" s="415" t="s">
        <v>10</v>
      </c>
      <c r="B49" s="23"/>
      <c r="D49" s="1" t="s">
        <v>16</v>
      </c>
      <c r="E49" s="17">
        <v>2160</v>
      </c>
      <c r="F49" s="17">
        <f>IF(AND(F$2&gt;=EOMONTH(EDATE($B$18,0),0),F$2&lt;=EOMONTH(EDATE($B$18,59),0)),$E49,0)</f>
        <v>2160</v>
      </c>
      <c r="G49" s="17">
        <f t="shared" ref="G49:Q49" si="568">IF(AND(G$2&gt;=EOMONTH(EDATE($B$18,0),0),G$2&lt;=EOMONTH(EDATE($B$18,59),0)),$E49,0)</f>
        <v>2160</v>
      </c>
      <c r="H49" s="17">
        <f t="shared" si="568"/>
        <v>2160</v>
      </c>
      <c r="I49" s="17">
        <f t="shared" si="568"/>
        <v>2160</v>
      </c>
      <c r="J49" s="17">
        <f t="shared" si="568"/>
        <v>2160</v>
      </c>
      <c r="K49" s="17">
        <f t="shared" si="568"/>
        <v>2160</v>
      </c>
      <c r="L49" s="17">
        <f t="shared" si="568"/>
        <v>2160</v>
      </c>
      <c r="M49" s="17">
        <f t="shared" si="568"/>
        <v>2160</v>
      </c>
      <c r="N49" s="17">
        <f t="shared" si="568"/>
        <v>2160</v>
      </c>
      <c r="O49" s="17">
        <f t="shared" si="568"/>
        <v>2160</v>
      </c>
      <c r="P49" s="17">
        <f t="shared" si="568"/>
        <v>2160</v>
      </c>
      <c r="Q49" s="17">
        <f t="shared" si="568"/>
        <v>2160</v>
      </c>
      <c r="R49" s="319">
        <f>SUM(F49:Q49)</f>
        <v>25920</v>
      </c>
      <c r="S49" s="17">
        <v>2160</v>
      </c>
      <c r="T49" s="17">
        <v>2160</v>
      </c>
      <c r="U49" s="17">
        <f t="shared" ref="U49:CD50" si="569">IF(AND(U$2&gt;=EOMONTH(EDATE($B$18,0),0),U$2&lt;=EOMONTH(EDATE($B$18,59),0)),$E49,0)</f>
        <v>2160</v>
      </c>
      <c r="V49" s="17">
        <f t="shared" si="569"/>
        <v>2160</v>
      </c>
      <c r="W49" s="17">
        <f t="shared" si="569"/>
        <v>2160</v>
      </c>
      <c r="X49" s="17">
        <f t="shared" si="569"/>
        <v>2160</v>
      </c>
      <c r="Y49" s="17">
        <f t="shared" si="569"/>
        <v>2160</v>
      </c>
      <c r="Z49" s="17">
        <f t="shared" si="569"/>
        <v>2160</v>
      </c>
      <c r="AA49" s="17">
        <f t="shared" si="569"/>
        <v>2160</v>
      </c>
      <c r="AB49" s="17">
        <f t="shared" si="569"/>
        <v>2160</v>
      </c>
      <c r="AC49" s="17">
        <f t="shared" si="569"/>
        <v>2160</v>
      </c>
      <c r="AD49" s="17">
        <f t="shared" si="569"/>
        <v>2160</v>
      </c>
      <c r="AE49" s="319">
        <f t="shared" ref="AE49:AE51" si="570">SUM(S49:AD49)</f>
        <v>25920</v>
      </c>
      <c r="AF49" s="17">
        <f t="shared" ref="AF49" si="571">IF(AND(AF$2&gt;=EOMONTH(EDATE($B$18,0),0),AF$2&lt;=EOMONTH(EDATE($B$18,59),0)),$E49,0)</f>
        <v>2160</v>
      </c>
      <c r="AG49" s="17">
        <f t="shared" si="569"/>
        <v>2160</v>
      </c>
      <c r="AH49" s="17">
        <f t="shared" si="569"/>
        <v>2160</v>
      </c>
      <c r="AI49" s="17">
        <f t="shared" si="569"/>
        <v>2160</v>
      </c>
      <c r="AJ49" s="17">
        <f t="shared" si="569"/>
        <v>2160</v>
      </c>
      <c r="AK49" s="17">
        <f t="shared" si="569"/>
        <v>2160</v>
      </c>
      <c r="AL49" s="17">
        <f t="shared" si="569"/>
        <v>2160</v>
      </c>
      <c r="AM49" s="17">
        <f t="shared" si="569"/>
        <v>2160</v>
      </c>
      <c r="AN49" s="17">
        <f t="shared" si="569"/>
        <v>2160</v>
      </c>
      <c r="AO49" s="17">
        <f t="shared" si="569"/>
        <v>2160</v>
      </c>
      <c r="AP49" s="17">
        <f t="shared" si="569"/>
        <v>2160</v>
      </c>
      <c r="AQ49" s="17">
        <f t="shared" si="569"/>
        <v>2160</v>
      </c>
      <c r="AR49" s="319">
        <f t="shared" ref="AR49:AR51" si="572">SUM(AF49:AQ49)</f>
        <v>25920</v>
      </c>
      <c r="AS49" s="17">
        <f t="shared" ref="AS49" si="573">IF(AND(AS$2&gt;=EOMONTH(EDATE($B$18,0),0),AS$2&lt;=EOMONTH(EDATE($B$18,59),0)),$E49,0)</f>
        <v>2160</v>
      </c>
      <c r="AT49" s="17">
        <f t="shared" si="569"/>
        <v>2160</v>
      </c>
      <c r="AU49" s="17">
        <f t="shared" si="569"/>
        <v>2160</v>
      </c>
      <c r="AV49" s="17">
        <f t="shared" si="569"/>
        <v>2160</v>
      </c>
      <c r="AW49" s="17">
        <f t="shared" si="569"/>
        <v>2160</v>
      </c>
      <c r="AX49" s="17">
        <f t="shared" si="569"/>
        <v>2160</v>
      </c>
      <c r="AY49" s="17">
        <f t="shared" si="569"/>
        <v>2160</v>
      </c>
      <c r="AZ49" s="17">
        <f t="shared" si="569"/>
        <v>2160</v>
      </c>
      <c r="BA49" s="17">
        <f t="shared" si="569"/>
        <v>2160</v>
      </c>
      <c r="BB49" s="17">
        <f t="shared" si="569"/>
        <v>2160</v>
      </c>
      <c r="BC49" s="17">
        <f t="shared" si="569"/>
        <v>2160</v>
      </c>
      <c r="BD49" s="17">
        <f t="shared" si="569"/>
        <v>2160</v>
      </c>
      <c r="BE49" s="319">
        <f t="shared" ref="BE49:BE51" si="574">SUM(AS49:BD49)</f>
        <v>25920</v>
      </c>
      <c r="BF49" s="17">
        <f t="shared" ref="BF49" si="575">IF(AND(BF$2&gt;=EOMONTH(EDATE($B$18,0),0),BF$2&lt;=EOMONTH(EDATE($B$18,59),0)),$E49,0)</f>
        <v>2160</v>
      </c>
      <c r="BG49" s="17">
        <f t="shared" si="569"/>
        <v>2160</v>
      </c>
      <c r="BH49" s="17">
        <f t="shared" si="569"/>
        <v>2160</v>
      </c>
      <c r="BI49" s="17">
        <f t="shared" si="569"/>
        <v>2160</v>
      </c>
      <c r="BJ49" s="17">
        <f t="shared" si="569"/>
        <v>2160</v>
      </c>
      <c r="BK49" s="17">
        <f t="shared" si="569"/>
        <v>2160</v>
      </c>
      <c r="BL49" s="17">
        <f t="shared" si="569"/>
        <v>2160</v>
      </c>
      <c r="BM49" s="17">
        <f t="shared" si="569"/>
        <v>2160</v>
      </c>
      <c r="BN49" s="17">
        <f t="shared" si="569"/>
        <v>2160</v>
      </c>
      <c r="BO49" s="17">
        <f t="shared" si="569"/>
        <v>0</v>
      </c>
      <c r="BP49" s="17">
        <f t="shared" si="569"/>
        <v>0</v>
      </c>
      <c r="BQ49" s="17">
        <f t="shared" si="569"/>
        <v>0</v>
      </c>
      <c r="BR49" s="319">
        <f t="shared" ref="BR49:BR51" si="576">SUM(BF49:BQ49)</f>
        <v>19440</v>
      </c>
      <c r="BS49" s="17">
        <f t="shared" ref="BS49" si="577">IF(AND(BS$2&gt;=EOMONTH(EDATE($B$18,0),0),BS$2&lt;=EOMONTH(EDATE($B$18,59),0)),$E49,0)</f>
        <v>0</v>
      </c>
      <c r="BT49" s="17">
        <f t="shared" si="569"/>
        <v>0</v>
      </c>
      <c r="BU49" s="17">
        <f t="shared" si="569"/>
        <v>0</v>
      </c>
      <c r="BV49" s="17">
        <f t="shared" si="569"/>
        <v>0</v>
      </c>
      <c r="BW49" s="17">
        <f t="shared" si="569"/>
        <v>0</v>
      </c>
      <c r="BX49" s="17">
        <f t="shared" si="569"/>
        <v>0</v>
      </c>
      <c r="BY49" s="17">
        <f t="shared" si="569"/>
        <v>0</v>
      </c>
      <c r="BZ49" s="17">
        <f t="shared" si="569"/>
        <v>0</v>
      </c>
      <c r="CA49" s="17">
        <f t="shared" si="569"/>
        <v>0</v>
      </c>
      <c r="CB49" s="17">
        <f t="shared" si="569"/>
        <v>0</v>
      </c>
      <c r="CC49" s="17">
        <f t="shared" si="569"/>
        <v>0</v>
      </c>
      <c r="CD49" s="17">
        <f t="shared" si="569"/>
        <v>0</v>
      </c>
      <c r="CE49" s="319">
        <f t="shared" ref="CE49:CE51" si="578">SUM(BS49:CD49)</f>
        <v>0</v>
      </c>
      <c r="CF49" s="17">
        <f t="shared" ref="CF49:ED51" si="579">IF(AND(CF$2&gt;=EOMONTH(EDATE($B$18,0),0),CF$2&lt;=EOMONTH(EDATE($B$18,59),0)),$E49,0)</f>
        <v>0</v>
      </c>
      <c r="CG49" s="17">
        <f t="shared" si="579"/>
        <v>0</v>
      </c>
      <c r="CH49" s="17">
        <f t="shared" si="579"/>
        <v>0</v>
      </c>
      <c r="CI49" s="17">
        <f t="shared" si="579"/>
        <v>0</v>
      </c>
      <c r="CJ49" s="17">
        <f t="shared" si="579"/>
        <v>0</v>
      </c>
      <c r="CK49" s="17">
        <f t="shared" si="579"/>
        <v>0</v>
      </c>
      <c r="CL49" s="17">
        <f t="shared" si="579"/>
        <v>0</v>
      </c>
      <c r="CM49" s="17">
        <f t="shared" si="579"/>
        <v>0</v>
      </c>
      <c r="CN49" s="17">
        <f t="shared" si="579"/>
        <v>0</v>
      </c>
      <c r="CO49" s="17">
        <f t="shared" si="579"/>
        <v>0</v>
      </c>
      <c r="CP49" s="17">
        <f t="shared" si="579"/>
        <v>0</v>
      </c>
      <c r="CQ49" s="17">
        <f t="shared" si="579"/>
        <v>0</v>
      </c>
      <c r="CR49" s="319">
        <f t="shared" ref="CR49:CR51" si="580">SUM(CF49:CQ49)</f>
        <v>0</v>
      </c>
      <c r="CS49" s="17">
        <f t="shared" ref="CS49" si="581">IF(AND(CS$2&gt;=EOMONTH(EDATE($B$18,0),0),CS$2&lt;=EOMONTH(EDATE($B$18,59),0)),$E49,0)</f>
        <v>0</v>
      </c>
      <c r="CT49" s="17">
        <f t="shared" si="579"/>
        <v>0</v>
      </c>
      <c r="CU49" s="17">
        <f t="shared" si="579"/>
        <v>0</v>
      </c>
      <c r="CV49" s="17">
        <f t="shared" si="579"/>
        <v>0</v>
      </c>
      <c r="CW49" s="17">
        <f t="shared" si="579"/>
        <v>0</v>
      </c>
      <c r="CX49" s="17">
        <f t="shared" si="579"/>
        <v>0</v>
      </c>
      <c r="CY49" s="17">
        <f t="shared" si="579"/>
        <v>0</v>
      </c>
      <c r="CZ49" s="17">
        <f t="shared" si="579"/>
        <v>0</v>
      </c>
      <c r="DA49" s="17">
        <f t="shared" si="579"/>
        <v>0</v>
      </c>
      <c r="DB49" s="17">
        <f t="shared" si="579"/>
        <v>0</v>
      </c>
      <c r="DC49" s="17">
        <f t="shared" si="579"/>
        <v>0</v>
      </c>
      <c r="DD49" s="17">
        <f t="shared" si="579"/>
        <v>0</v>
      </c>
      <c r="DE49" s="319">
        <f t="shared" ref="DE49:DE51" si="582">SUM(CS49:DD49)</f>
        <v>0</v>
      </c>
      <c r="DF49" s="17">
        <f t="shared" ref="DF49" si="583">IF(AND(DF$2&gt;=EOMONTH(EDATE($B$18,0),0),DF$2&lt;=EOMONTH(EDATE($B$18,59),0)),$E49,0)</f>
        <v>0</v>
      </c>
      <c r="DG49" s="17">
        <f t="shared" si="579"/>
        <v>0</v>
      </c>
      <c r="DH49" s="17">
        <f t="shared" si="579"/>
        <v>0</v>
      </c>
      <c r="DI49" s="17">
        <f t="shared" si="579"/>
        <v>0</v>
      </c>
      <c r="DJ49" s="17">
        <f t="shared" si="579"/>
        <v>0</v>
      </c>
      <c r="DK49" s="17">
        <f t="shared" si="579"/>
        <v>0</v>
      </c>
      <c r="DL49" s="17">
        <f t="shared" si="579"/>
        <v>0</v>
      </c>
      <c r="DM49" s="17">
        <f t="shared" si="579"/>
        <v>0</v>
      </c>
      <c r="DN49" s="17">
        <f t="shared" si="579"/>
        <v>0</v>
      </c>
      <c r="DO49" s="17">
        <f t="shared" si="579"/>
        <v>0</v>
      </c>
      <c r="DP49" s="17">
        <f t="shared" si="579"/>
        <v>0</v>
      </c>
      <c r="DQ49" s="17">
        <f t="shared" si="579"/>
        <v>0</v>
      </c>
      <c r="DR49" s="319">
        <f t="shared" ref="DR49:DR51" si="584">SUM(DF49:DQ49)</f>
        <v>0</v>
      </c>
      <c r="DS49" s="17">
        <f t="shared" ref="DS49" si="585">IF(AND(DS$2&gt;=EOMONTH(EDATE($B$18,0),0),DS$2&lt;=EOMONTH(EDATE($B$18,59),0)),$E49,0)</f>
        <v>0</v>
      </c>
      <c r="DT49" s="17">
        <f t="shared" si="579"/>
        <v>0</v>
      </c>
      <c r="DU49" s="17">
        <f t="shared" si="579"/>
        <v>0</v>
      </c>
      <c r="DV49" s="17">
        <f t="shared" si="579"/>
        <v>0</v>
      </c>
      <c r="DW49" s="17">
        <f t="shared" si="579"/>
        <v>0</v>
      </c>
      <c r="DX49" s="17">
        <f t="shared" si="579"/>
        <v>0</v>
      </c>
      <c r="DY49" s="17">
        <f t="shared" si="579"/>
        <v>0</v>
      </c>
      <c r="DZ49" s="17">
        <f t="shared" si="579"/>
        <v>0</v>
      </c>
      <c r="EA49" s="17">
        <f t="shared" si="579"/>
        <v>0</v>
      </c>
      <c r="EB49" s="17">
        <f t="shared" si="579"/>
        <v>0</v>
      </c>
      <c r="EC49" s="17">
        <f t="shared" si="579"/>
        <v>0</v>
      </c>
      <c r="ED49" s="17">
        <f t="shared" si="579"/>
        <v>0</v>
      </c>
      <c r="EE49" s="319">
        <f t="shared" ref="EE49:EE51" si="586">SUM(DS49:ED49)</f>
        <v>0</v>
      </c>
    </row>
    <row r="50" spans="1:135" x14ac:dyDescent="0.2">
      <c r="A50" s="12" t="s">
        <v>11</v>
      </c>
      <c r="B50" s="23">
        <f>'BOISSY EMPRUNT 2'!E5</f>
        <v>800000</v>
      </c>
      <c r="D50" s="1" t="s">
        <v>19</v>
      </c>
      <c r="E50" s="17">
        <v>100</v>
      </c>
      <c r="F50" s="17">
        <f t="shared" ref="F50:U51" si="587">IF(AND(F$2&gt;=EOMONTH(EDATE($B$18,0),0),F$2&lt;=EOMONTH(EDATE($B$18,59),0)),$E50,0)</f>
        <v>100</v>
      </c>
      <c r="G50" s="17">
        <f t="shared" si="587"/>
        <v>100</v>
      </c>
      <c r="H50" s="17">
        <f t="shared" si="587"/>
        <v>100</v>
      </c>
      <c r="I50" s="17">
        <f t="shared" si="587"/>
        <v>100</v>
      </c>
      <c r="J50" s="17">
        <f t="shared" si="587"/>
        <v>100</v>
      </c>
      <c r="K50" s="17">
        <f t="shared" si="587"/>
        <v>100</v>
      </c>
      <c r="L50" s="17">
        <f t="shared" si="587"/>
        <v>100</v>
      </c>
      <c r="M50" s="17">
        <f t="shared" si="587"/>
        <v>100</v>
      </c>
      <c r="N50" s="17">
        <f t="shared" si="587"/>
        <v>100</v>
      </c>
      <c r="O50" s="17">
        <f t="shared" si="587"/>
        <v>100</v>
      </c>
      <c r="P50" s="17">
        <f t="shared" si="587"/>
        <v>100</v>
      </c>
      <c r="Q50" s="17">
        <f t="shared" si="587"/>
        <v>100</v>
      </c>
      <c r="R50" s="319">
        <f>SUM(F50:Q50)</f>
        <v>1200</v>
      </c>
      <c r="S50" s="17">
        <v>100</v>
      </c>
      <c r="T50" s="17">
        <v>100</v>
      </c>
      <c r="U50" s="17">
        <f t="shared" si="587"/>
        <v>100</v>
      </c>
      <c r="V50" s="17">
        <f t="shared" si="569"/>
        <v>100</v>
      </c>
      <c r="W50" s="17">
        <f t="shared" si="569"/>
        <v>100</v>
      </c>
      <c r="X50" s="17">
        <f t="shared" si="569"/>
        <v>100</v>
      </c>
      <c r="Y50" s="17">
        <f t="shared" si="569"/>
        <v>100</v>
      </c>
      <c r="Z50" s="17">
        <f t="shared" si="569"/>
        <v>100</v>
      </c>
      <c r="AA50" s="17">
        <f t="shared" si="569"/>
        <v>100</v>
      </c>
      <c r="AB50" s="17">
        <f t="shared" si="569"/>
        <v>100</v>
      </c>
      <c r="AC50" s="17">
        <f t="shared" si="569"/>
        <v>100</v>
      </c>
      <c r="AD50" s="17">
        <f t="shared" si="569"/>
        <v>100</v>
      </c>
      <c r="AE50" s="319">
        <f t="shared" si="570"/>
        <v>1200</v>
      </c>
      <c r="AF50" s="17">
        <f t="shared" si="569"/>
        <v>100</v>
      </c>
      <c r="AG50" s="17">
        <f t="shared" si="569"/>
        <v>100</v>
      </c>
      <c r="AH50" s="17">
        <f t="shared" si="569"/>
        <v>100</v>
      </c>
      <c r="AI50" s="17">
        <f t="shared" si="569"/>
        <v>100</v>
      </c>
      <c r="AJ50" s="17">
        <f t="shared" si="569"/>
        <v>100</v>
      </c>
      <c r="AK50" s="17">
        <f t="shared" si="569"/>
        <v>100</v>
      </c>
      <c r="AL50" s="17">
        <f t="shared" si="569"/>
        <v>100</v>
      </c>
      <c r="AM50" s="17">
        <f t="shared" si="569"/>
        <v>100</v>
      </c>
      <c r="AN50" s="17">
        <f t="shared" si="569"/>
        <v>100</v>
      </c>
      <c r="AO50" s="17">
        <f t="shared" si="569"/>
        <v>100</v>
      </c>
      <c r="AP50" s="17">
        <f t="shared" si="569"/>
        <v>100</v>
      </c>
      <c r="AQ50" s="17">
        <f t="shared" si="569"/>
        <v>100</v>
      </c>
      <c r="AR50" s="319">
        <f t="shared" si="572"/>
        <v>1200</v>
      </c>
      <c r="AS50" s="17">
        <f t="shared" si="569"/>
        <v>100</v>
      </c>
      <c r="AT50" s="17">
        <f t="shared" si="569"/>
        <v>100</v>
      </c>
      <c r="AU50" s="17">
        <f t="shared" si="569"/>
        <v>100</v>
      </c>
      <c r="AV50" s="17">
        <f t="shared" si="569"/>
        <v>100</v>
      </c>
      <c r="AW50" s="17">
        <f t="shared" si="569"/>
        <v>100</v>
      </c>
      <c r="AX50" s="17">
        <f t="shared" si="569"/>
        <v>100</v>
      </c>
      <c r="AY50" s="17">
        <f t="shared" si="569"/>
        <v>100</v>
      </c>
      <c r="AZ50" s="17">
        <f t="shared" si="569"/>
        <v>100</v>
      </c>
      <c r="BA50" s="17">
        <f t="shared" si="569"/>
        <v>100</v>
      </c>
      <c r="BB50" s="17">
        <f t="shared" si="569"/>
        <v>100</v>
      </c>
      <c r="BC50" s="17">
        <f t="shared" si="569"/>
        <v>100</v>
      </c>
      <c r="BD50" s="17">
        <f t="shared" si="569"/>
        <v>100</v>
      </c>
      <c r="BE50" s="319">
        <f t="shared" si="574"/>
        <v>1200</v>
      </c>
      <c r="BF50" s="17">
        <f t="shared" si="569"/>
        <v>100</v>
      </c>
      <c r="BG50" s="17">
        <f t="shared" si="569"/>
        <v>100</v>
      </c>
      <c r="BH50" s="17">
        <f t="shared" si="569"/>
        <v>100</v>
      </c>
      <c r="BI50" s="17">
        <f t="shared" si="569"/>
        <v>100</v>
      </c>
      <c r="BJ50" s="17">
        <f t="shared" si="569"/>
        <v>100</v>
      </c>
      <c r="BK50" s="17">
        <f t="shared" si="569"/>
        <v>100</v>
      </c>
      <c r="BL50" s="17">
        <f t="shared" si="569"/>
        <v>100</v>
      </c>
      <c r="BM50" s="17">
        <f t="shared" si="569"/>
        <v>100</v>
      </c>
      <c r="BN50" s="17">
        <f t="shared" si="569"/>
        <v>100</v>
      </c>
      <c r="BO50" s="17">
        <f t="shared" si="569"/>
        <v>0</v>
      </c>
      <c r="BP50" s="17">
        <f t="shared" si="569"/>
        <v>0</v>
      </c>
      <c r="BQ50" s="17">
        <f t="shared" si="569"/>
        <v>0</v>
      </c>
      <c r="BR50" s="319">
        <f t="shared" si="576"/>
        <v>900</v>
      </c>
      <c r="BS50" s="17">
        <f t="shared" si="569"/>
        <v>0</v>
      </c>
      <c r="BT50" s="17">
        <f t="shared" si="569"/>
        <v>0</v>
      </c>
      <c r="BU50" s="17">
        <f t="shared" si="569"/>
        <v>0</v>
      </c>
      <c r="BV50" s="17">
        <f t="shared" si="569"/>
        <v>0</v>
      </c>
      <c r="BW50" s="17">
        <f t="shared" si="569"/>
        <v>0</v>
      </c>
      <c r="BX50" s="17">
        <f t="shared" si="569"/>
        <v>0</v>
      </c>
      <c r="BY50" s="17">
        <f t="shared" si="569"/>
        <v>0</v>
      </c>
      <c r="BZ50" s="17">
        <f t="shared" si="569"/>
        <v>0</v>
      </c>
      <c r="CA50" s="17">
        <f t="shared" si="569"/>
        <v>0</v>
      </c>
      <c r="CB50" s="17">
        <f t="shared" si="569"/>
        <v>0</v>
      </c>
      <c r="CC50" s="17">
        <f t="shared" si="569"/>
        <v>0</v>
      </c>
      <c r="CD50" s="17">
        <f t="shared" si="569"/>
        <v>0</v>
      </c>
      <c r="CE50" s="319">
        <f t="shared" si="578"/>
        <v>0</v>
      </c>
      <c r="CF50" s="17">
        <f t="shared" si="579"/>
        <v>0</v>
      </c>
      <c r="CG50" s="17">
        <f t="shared" si="579"/>
        <v>0</v>
      </c>
      <c r="CH50" s="17">
        <f t="shared" si="579"/>
        <v>0</v>
      </c>
      <c r="CI50" s="17">
        <f t="shared" si="579"/>
        <v>0</v>
      </c>
      <c r="CJ50" s="17">
        <f t="shared" si="579"/>
        <v>0</v>
      </c>
      <c r="CK50" s="17">
        <f t="shared" si="579"/>
        <v>0</v>
      </c>
      <c r="CL50" s="17">
        <f t="shared" si="579"/>
        <v>0</v>
      </c>
      <c r="CM50" s="17">
        <f t="shared" si="579"/>
        <v>0</v>
      </c>
      <c r="CN50" s="17">
        <f t="shared" si="579"/>
        <v>0</v>
      </c>
      <c r="CO50" s="17">
        <f t="shared" si="579"/>
        <v>0</v>
      </c>
      <c r="CP50" s="17">
        <f t="shared" si="579"/>
        <v>0</v>
      </c>
      <c r="CQ50" s="17">
        <f t="shared" si="579"/>
        <v>0</v>
      </c>
      <c r="CR50" s="319">
        <f t="shared" si="580"/>
        <v>0</v>
      </c>
      <c r="CS50" s="17">
        <f t="shared" si="579"/>
        <v>0</v>
      </c>
      <c r="CT50" s="17">
        <f t="shared" si="579"/>
        <v>0</v>
      </c>
      <c r="CU50" s="17">
        <f t="shared" si="579"/>
        <v>0</v>
      </c>
      <c r="CV50" s="17">
        <f t="shared" si="579"/>
        <v>0</v>
      </c>
      <c r="CW50" s="17">
        <f t="shared" si="579"/>
        <v>0</v>
      </c>
      <c r="CX50" s="17">
        <f t="shared" si="579"/>
        <v>0</v>
      </c>
      <c r="CY50" s="17">
        <f t="shared" si="579"/>
        <v>0</v>
      </c>
      <c r="CZ50" s="17">
        <f t="shared" si="579"/>
        <v>0</v>
      </c>
      <c r="DA50" s="17">
        <f t="shared" si="579"/>
        <v>0</v>
      </c>
      <c r="DB50" s="17">
        <f t="shared" si="579"/>
        <v>0</v>
      </c>
      <c r="DC50" s="17">
        <f t="shared" si="579"/>
        <v>0</v>
      </c>
      <c r="DD50" s="17">
        <f t="shared" si="579"/>
        <v>0</v>
      </c>
      <c r="DE50" s="319">
        <f t="shared" si="582"/>
        <v>0</v>
      </c>
      <c r="DF50" s="17">
        <f t="shared" si="579"/>
        <v>0</v>
      </c>
      <c r="DG50" s="17">
        <f t="shared" si="579"/>
        <v>0</v>
      </c>
      <c r="DH50" s="17">
        <f t="shared" si="579"/>
        <v>0</v>
      </c>
      <c r="DI50" s="17">
        <f t="shared" si="579"/>
        <v>0</v>
      </c>
      <c r="DJ50" s="17">
        <f t="shared" si="579"/>
        <v>0</v>
      </c>
      <c r="DK50" s="17">
        <f t="shared" si="579"/>
        <v>0</v>
      </c>
      <c r="DL50" s="17">
        <f t="shared" si="579"/>
        <v>0</v>
      </c>
      <c r="DM50" s="17">
        <f t="shared" si="579"/>
        <v>0</v>
      </c>
      <c r="DN50" s="17">
        <f t="shared" si="579"/>
        <v>0</v>
      </c>
      <c r="DO50" s="17">
        <f t="shared" si="579"/>
        <v>0</v>
      </c>
      <c r="DP50" s="17">
        <f t="shared" si="579"/>
        <v>0</v>
      </c>
      <c r="DQ50" s="17">
        <f t="shared" si="579"/>
        <v>0</v>
      </c>
      <c r="DR50" s="319">
        <f t="shared" si="584"/>
        <v>0</v>
      </c>
      <c r="DS50" s="17">
        <f t="shared" si="579"/>
        <v>0</v>
      </c>
      <c r="DT50" s="17">
        <f t="shared" si="579"/>
        <v>0</v>
      </c>
      <c r="DU50" s="17">
        <f t="shared" si="579"/>
        <v>0</v>
      </c>
      <c r="DV50" s="17">
        <f t="shared" si="579"/>
        <v>0</v>
      </c>
      <c r="DW50" s="17">
        <f t="shared" si="579"/>
        <v>0</v>
      </c>
      <c r="DX50" s="17">
        <f t="shared" si="579"/>
        <v>0</v>
      </c>
      <c r="DY50" s="17">
        <f t="shared" si="579"/>
        <v>0</v>
      </c>
      <c r="DZ50" s="17">
        <f t="shared" si="579"/>
        <v>0</v>
      </c>
      <c r="EA50" s="17">
        <f t="shared" si="579"/>
        <v>0</v>
      </c>
      <c r="EB50" s="17">
        <f t="shared" si="579"/>
        <v>0</v>
      </c>
      <c r="EC50" s="17">
        <f t="shared" si="579"/>
        <v>0</v>
      </c>
      <c r="ED50" s="17">
        <f t="shared" si="579"/>
        <v>0</v>
      </c>
      <c r="EE50" s="319">
        <f t="shared" si="586"/>
        <v>0</v>
      </c>
    </row>
    <row r="51" spans="1:135" x14ac:dyDescent="0.2">
      <c r="A51" s="12" t="str">
        <f t="shared" ref="A51:A56" si="588">A40</f>
        <v>Durée remboursement</v>
      </c>
      <c r="B51" s="435">
        <f>'BOISSY EMPRUNT 2'!E7</f>
        <v>15</v>
      </c>
      <c r="D51" s="1" t="s">
        <v>22</v>
      </c>
      <c r="E51" s="17">
        <v>1900</v>
      </c>
      <c r="F51" s="17">
        <f t="shared" si="587"/>
        <v>1900</v>
      </c>
      <c r="G51" s="17">
        <f t="shared" si="587"/>
        <v>1900</v>
      </c>
      <c r="H51" s="17">
        <f t="shared" si="587"/>
        <v>1900</v>
      </c>
      <c r="I51" s="17">
        <f t="shared" si="587"/>
        <v>1900</v>
      </c>
      <c r="J51" s="17">
        <f t="shared" si="587"/>
        <v>1900</v>
      </c>
      <c r="K51" s="17">
        <f t="shared" si="587"/>
        <v>1900</v>
      </c>
      <c r="L51" s="17">
        <f t="shared" si="587"/>
        <v>1900</v>
      </c>
      <c r="M51" s="17">
        <f t="shared" si="587"/>
        <v>1900</v>
      </c>
      <c r="N51" s="17">
        <f t="shared" si="587"/>
        <v>1900</v>
      </c>
      <c r="O51" s="17">
        <f t="shared" si="587"/>
        <v>1900</v>
      </c>
      <c r="P51" s="17">
        <f t="shared" si="587"/>
        <v>1900</v>
      </c>
      <c r="Q51" s="17">
        <f t="shared" si="587"/>
        <v>1900</v>
      </c>
      <c r="R51" s="319">
        <f>SUM(F51:Q51)</f>
        <v>22800</v>
      </c>
      <c r="S51" s="17">
        <v>1900</v>
      </c>
      <c r="T51" s="17">
        <v>1900</v>
      </c>
      <c r="U51" s="17">
        <f t="shared" ref="U51:CD51" si="589">IF(AND(U$2&gt;=EOMONTH(EDATE($B$18,0),0),U$2&lt;=EOMONTH(EDATE($B$18,59),0)),$E51,0)</f>
        <v>1900</v>
      </c>
      <c r="V51" s="17">
        <f t="shared" si="589"/>
        <v>1900</v>
      </c>
      <c r="W51" s="17">
        <f t="shared" si="589"/>
        <v>1900</v>
      </c>
      <c r="X51" s="17">
        <f t="shared" si="589"/>
        <v>1900</v>
      </c>
      <c r="Y51" s="17">
        <f t="shared" si="589"/>
        <v>1900</v>
      </c>
      <c r="Z51" s="17">
        <f t="shared" si="589"/>
        <v>1900</v>
      </c>
      <c r="AA51" s="17">
        <f t="shared" si="589"/>
        <v>1900</v>
      </c>
      <c r="AB51" s="17">
        <f t="shared" si="589"/>
        <v>1900</v>
      </c>
      <c r="AC51" s="17">
        <f t="shared" si="589"/>
        <v>1900</v>
      </c>
      <c r="AD51" s="17">
        <f t="shared" si="589"/>
        <v>1900</v>
      </c>
      <c r="AE51" s="319">
        <f t="shared" si="570"/>
        <v>22800</v>
      </c>
      <c r="AF51" s="17">
        <f t="shared" si="589"/>
        <v>1900</v>
      </c>
      <c r="AG51" s="17">
        <f t="shared" si="589"/>
        <v>1900</v>
      </c>
      <c r="AH51" s="17">
        <f t="shared" si="589"/>
        <v>1900</v>
      </c>
      <c r="AI51" s="17">
        <f t="shared" si="589"/>
        <v>1900</v>
      </c>
      <c r="AJ51" s="17">
        <f t="shared" si="589"/>
        <v>1900</v>
      </c>
      <c r="AK51" s="17">
        <f t="shared" si="589"/>
        <v>1900</v>
      </c>
      <c r="AL51" s="17">
        <f t="shared" si="589"/>
        <v>1900</v>
      </c>
      <c r="AM51" s="17">
        <f t="shared" si="589"/>
        <v>1900</v>
      </c>
      <c r="AN51" s="17">
        <f t="shared" si="589"/>
        <v>1900</v>
      </c>
      <c r="AO51" s="17">
        <f t="shared" si="589"/>
        <v>1900</v>
      </c>
      <c r="AP51" s="17">
        <f t="shared" si="589"/>
        <v>1900</v>
      </c>
      <c r="AQ51" s="17">
        <f t="shared" si="589"/>
        <v>1900</v>
      </c>
      <c r="AR51" s="319">
        <f t="shared" si="572"/>
        <v>22800</v>
      </c>
      <c r="AS51" s="17">
        <f t="shared" si="589"/>
        <v>1900</v>
      </c>
      <c r="AT51" s="17">
        <f t="shared" si="589"/>
        <v>1900</v>
      </c>
      <c r="AU51" s="17">
        <f t="shared" si="589"/>
        <v>1900</v>
      </c>
      <c r="AV51" s="17">
        <f t="shared" si="589"/>
        <v>1900</v>
      </c>
      <c r="AW51" s="17">
        <f t="shared" si="589"/>
        <v>1900</v>
      </c>
      <c r="AX51" s="17">
        <f t="shared" si="589"/>
        <v>1900</v>
      </c>
      <c r="AY51" s="17">
        <f t="shared" si="589"/>
        <v>1900</v>
      </c>
      <c r="AZ51" s="17">
        <f t="shared" si="589"/>
        <v>1900</v>
      </c>
      <c r="BA51" s="17">
        <f t="shared" si="589"/>
        <v>1900</v>
      </c>
      <c r="BB51" s="17">
        <f t="shared" si="589"/>
        <v>1900</v>
      </c>
      <c r="BC51" s="17">
        <f t="shared" si="589"/>
        <v>1900</v>
      </c>
      <c r="BD51" s="17">
        <f t="shared" si="589"/>
        <v>1900</v>
      </c>
      <c r="BE51" s="319">
        <f t="shared" si="574"/>
        <v>22800</v>
      </c>
      <c r="BF51" s="17">
        <f t="shared" si="589"/>
        <v>1900</v>
      </c>
      <c r="BG51" s="17">
        <f t="shared" si="589"/>
        <v>1900</v>
      </c>
      <c r="BH51" s="17">
        <f t="shared" si="589"/>
        <v>1900</v>
      </c>
      <c r="BI51" s="17">
        <f t="shared" si="589"/>
        <v>1900</v>
      </c>
      <c r="BJ51" s="17">
        <f t="shared" si="589"/>
        <v>1900</v>
      </c>
      <c r="BK51" s="17">
        <f t="shared" si="589"/>
        <v>1900</v>
      </c>
      <c r="BL51" s="17">
        <f t="shared" si="589"/>
        <v>1900</v>
      </c>
      <c r="BM51" s="17">
        <f t="shared" si="589"/>
        <v>1900</v>
      </c>
      <c r="BN51" s="17">
        <f t="shared" si="589"/>
        <v>1900</v>
      </c>
      <c r="BO51" s="17">
        <f t="shared" si="589"/>
        <v>0</v>
      </c>
      <c r="BP51" s="17">
        <f t="shared" si="589"/>
        <v>0</v>
      </c>
      <c r="BQ51" s="17">
        <f t="shared" si="589"/>
        <v>0</v>
      </c>
      <c r="BR51" s="319">
        <f t="shared" si="576"/>
        <v>17100</v>
      </c>
      <c r="BS51" s="17">
        <f t="shared" si="589"/>
        <v>0</v>
      </c>
      <c r="BT51" s="17">
        <f t="shared" si="589"/>
        <v>0</v>
      </c>
      <c r="BU51" s="17">
        <f t="shared" si="589"/>
        <v>0</v>
      </c>
      <c r="BV51" s="17">
        <f t="shared" si="589"/>
        <v>0</v>
      </c>
      <c r="BW51" s="17">
        <f t="shared" si="589"/>
        <v>0</v>
      </c>
      <c r="BX51" s="17">
        <f t="shared" si="589"/>
        <v>0</v>
      </c>
      <c r="BY51" s="17">
        <f t="shared" si="589"/>
        <v>0</v>
      </c>
      <c r="BZ51" s="17">
        <f t="shared" si="589"/>
        <v>0</v>
      </c>
      <c r="CA51" s="17">
        <f t="shared" si="589"/>
        <v>0</v>
      </c>
      <c r="CB51" s="17">
        <f t="shared" si="589"/>
        <v>0</v>
      </c>
      <c r="CC51" s="17">
        <f t="shared" si="589"/>
        <v>0</v>
      </c>
      <c r="CD51" s="17">
        <f t="shared" si="589"/>
        <v>0</v>
      </c>
      <c r="CE51" s="319">
        <f t="shared" si="578"/>
        <v>0</v>
      </c>
      <c r="CF51" s="17">
        <f t="shared" si="579"/>
        <v>0</v>
      </c>
      <c r="CG51" s="17">
        <f t="shared" si="579"/>
        <v>0</v>
      </c>
      <c r="CH51" s="17">
        <f t="shared" si="579"/>
        <v>0</v>
      </c>
      <c r="CI51" s="17">
        <f t="shared" si="579"/>
        <v>0</v>
      </c>
      <c r="CJ51" s="17">
        <f t="shared" si="579"/>
        <v>0</v>
      </c>
      <c r="CK51" s="17">
        <f t="shared" si="579"/>
        <v>0</v>
      </c>
      <c r="CL51" s="17">
        <f t="shared" si="579"/>
        <v>0</v>
      </c>
      <c r="CM51" s="17">
        <f t="shared" si="579"/>
        <v>0</v>
      </c>
      <c r="CN51" s="17">
        <f t="shared" si="579"/>
        <v>0</v>
      </c>
      <c r="CO51" s="17">
        <f t="shared" si="579"/>
        <v>0</v>
      </c>
      <c r="CP51" s="17">
        <f t="shared" si="579"/>
        <v>0</v>
      </c>
      <c r="CQ51" s="17">
        <f t="shared" si="579"/>
        <v>0</v>
      </c>
      <c r="CR51" s="319">
        <f t="shared" si="580"/>
        <v>0</v>
      </c>
      <c r="CS51" s="17">
        <f t="shared" si="579"/>
        <v>0</v>
      </c>
      <c r="CT51" s="17">
        <f t="shared" si="579"/>
        <v>0</v>
      </c>
      <c r="CU51" s="17">
        <f t="shared" si="579"/>
        <v>0</v>
      </c>
      <c r="CV51" s="17">
        <f t="shared" si="579"/>
        <v>0</v>
      </c>
      <c r="CW51" s="17">
        <f t="shared" si="579"/>
        <v>0</v>
      </c>
      <c r="CX51" s="17">
        <f t="shared" si="579"/>
        <v>0</v>
      </c>
      <c r="CY51" s="17">
        <f t="shared" si="579"/>
        <v>0</v>
      </c>
      <c r="CZ51" s="17">
        <f t="shared" si="579"/>
        <v>0</v>
      </c>
      <c r="DA51" s="17">
        <f t="shared" si="579"/>
        <v>0</v>
      </c>
      <c r="DB51" s="17">
        <f t="shared" si="579"/>
        <v>0</v>
      </c>
      <c r="DC51" s="17">
        <f t="shared" si="579"/>
        <v>0</v>
      </c>
      <c r="DD51" s="17">
        <f t="shared" si="579"/>
        <v>0</v>
      </c>
      <c r="DE51" s="319">
        <f t="shared" si="582"/>
        <v>0</v>
      </c>
      <c r="DF51" s="17">
        <f t="shared" si="579"/>
        <v>0</v>
      </c>
      <c r="DG51" s="17">
        <f t="shared" si="579"/>
        <v>0</v>
      </c>
      <c r="DH51" s="17">
        <f t="shared" si="579"/>
        <v>0</v>
      </c>
      <c r="DI51" s="17">
        <f t="shared" si="579"/>
        <v>0</v>
      </c>
      <c r="DJ51" s="17">
        <f t="shared" si="579"/>
        <v>0</v>
      </c>
      <c r="DK51" s="17">
        <f t="shared" si="579"/>
        <v>0</v>
      </c>
      <c r="DL51" s="17">
        <f t="shared" si="579"/>
        <v>0</v>
      </c>
      <c r="DM51" s="17">
        <f t="shared" si="579"/>
        <v>0</v>
      </c>
      <c r="DN51" s="17">
        <f t="shared" si="579"/>
        <v>0</v>
      </c>
      <c r="DO51" s="17">
        <f t="shared" si="579"/>
        <v>0</v>
      </c>
      <c r="DP51" s="17">
        <f t="shared" si="579"/>
        <v>0</v>
      </c>
      <c r="DQ51" s="17">
        <f t="shared" si="579"/>
        <v>0</v>
      </c>
      <c r="DR51" s="319">
        <f t="shared" si="584"/>
        <v>0</v>
      </c>
      <c r="DS51" s="17">
        <f t="shared" si="579"/>
        <v>0</v>
      </c>
      <c r="DT51" s="17">
        <f t="shared" si="579"/>
        <v>0</v>
      </c>
      <c r="DU51" s="17">
        <f t="shared" si="579"/>
        <v>0</v>
      </c>
      <c r="DV51" s="17">
        <f t="shared" si="579"/>
        <v>0</v>
      </c>
      <c r="DW51" s="17">
        <f t="shared" si="579"/>
        <v>0</v>
      </c>
      <c r="DX51" s="17">
        <f t="shared" si="579"/>
        <v>0</v>
      </c>
      <c r="DY51" s="17">
        <f t="shared" si="579"/>
        <v>0</v>
      </c>
      <c r="DZ51" s="17">
        <f t="shared" si="579"/>
        <v>0</v>
      </c>
      <c r="EA51" s="17">
        <f t="shared" si="579"/>
        <v>0</v>
      </c>
      <c r="EB51" s="17">
        <f t="shared" si="579"/>
        <v>0</v>
      </c>
      <c r="EC51" s="17">
        <f t="shared" si="579"/>
        <v>0</v>
      </c>
      <c r="ED51" s="17">
        <f t="shared" si="579"/>
        <v>0</v>
      </c>
      <c r="EE51" s="319">
        <f t="shared" si="586"/>
        <v>0</v>
      </c>
    </row>
    <row r="52" spans="1:135" x14ac:dyDescent="0.2">
      <c r="A52" s="12" t="str">
        <f t="shared" si="588"/>
        <v>Durée en mois</v>
      </c>
      <c r="B52" s="435">
        <f>'BOISSY EMPRUNT 2'!I6</f>
        <v>180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tr">
        <f t="shared" si="588"/>
        <v>Taux intérêt</v>
      </c>
      <c r="B53" s="28">
        <f>'BOISSY EMPRUNT 2'!E6</f>
        <v>4.1500000000000002E-2</v>
      </c>
      <c r="D53" s="4" t="s">
        <v>282</v>
      </c>
      <c r="E53" s="43">
        <f t="shared" ref="E53:Q53" si="590">SUM(E49:E51)</f>
        <v>4160</v>
      </c>
      <c r="F53" s="17">
        <f t="shared" si="590"/>
        <v>4160</v>
      </c>
      <c r="G53" s="17">
        <f t="shared" si="590"/>
        <v>4160</v>
      </c>
      <c r="H53" s="17">
        <f t="shared" si="590"/>
        <v>4160</v>
      </c>
      <c r="I53" s="17">
        <f t="shared" si="590"/>
        <v>4160</v>
      </c>
      <c r="J53" s="17">
        <f t="shared" si="590"/>
        <v>4160</v>
      </c>
      <c r="K53" s="17">
        <f t="shared" si="590"/>
        <v>4160</v>
      </c>
      <c r="L53" s="17">
        <f t="shared" si="590"/>
        <v>4160</v>
      </c>
      <c r="M53" s="17">
        <f t="shared" si="590"/>
        <v>4160</v>
      </c>
      <c r="N53" s="17">
        <f t="shared" si="590"/>
        <v>4160</v>
      </c>
      <c r="O53" s="17">
        <f t="shared" si="590"/>
        <v>4160</v>
      </c>
      <c r="P53" s="17">
        <f t="shared" si="590"/>
        <v>4160</v>
      </c>
      <c r="Q53" s="17">
        <f t="shared" si="590"/>
        <v>4160</v>
      </c>
      <c r="R53" s="319">
        <f>SUM(F53:Q53)</f>
        <v>49920</v>
      </c>
      <c r="S53" s="17">
        <f t="shared" ref="S53:AD53" si="591">SUM(S49:S51)</f>
        <v>4160</v>
      </c>
      <c r="T53" s="17">
        <f t="shared" si="591"/>
        <v>4160</v>
      </c>
      <c r="U53" s="17">
        <f t="shared" si="591"/>
        <v>4160</v>
      </c>
      <c r="V53" s="17">
        <f t="shared" si="591"/>
        <v>4160</v>
      </c>
      <c r="W53" s="17">
        <f t="shared" si="591"/>
        <v>4160</v>
      </c>
      <c r="X53" s="17">
        <f t="shared" si="591"/>
        <v>4160</v>
      </c>
      <c r="Y53" s="17">
        <f t="shared" si="591"/>
        <v>4160</v>
      </c>
      <c r="Z53" s="17">
        <f t="shared" si="591"/>
        <v>4160</v>
      </c>
      <c r="AA53" s="17">
        <f t="shared" si="591"/>
        <v>4160</v>
      </c>
      <c r="AB53" s="17">
        <f t="shared" si="591"/>
        <v>4160</v>
      </c>
      <c r="AC53" s="17">
        <f t="shared" si="591"/>
        <v>4160</v>
      </c>
      <c r="AD53" s="17">
        <f t="shared" si="591"/>
        <v>4160</v>
      </c>
      <c r="AE53" s="319">
        <f>SUM(S53:AD53)</f>
        <v>49920</v>
      </c>
      <c r="AF53" s="17">
        <f t="shared" ref="AF53:AQ53" si="592">SUM(AF49:AF51)</f>
        <v>4160</v>
      </c>
      <c r="AG53" s="17">
        <f t="shared" si="592"/>
        <v>4160</v>
      </c>
      <c r="AH53" s="17">
        <f t="shared" si="592"/>
        <v>4160</v>
      </c>
      <c r="AI53" s="17">
        <f t="shared" si="592"/>
        <v>4160</v>
      </c>
      <c r="AJ53" s="17">
        <f t="shared" si="592"/>
        <v>4160</v>
      </c>
      <c r="AK53" s="17">
        <f t="shared" si="592"/>
        <v>4160</v>
      </c>
      <c r="AL53" s="17">
        <f t="shared" si="592"/>
        <v>4160</v>
      </c>
      <c r="AM53" s="17">
        <f t="shared" si="592"/>
        <v>4160</v>
      </c>
      <c r="AN53" s="17">
        <f t="shared" si="592"/>
        <v>4160</v>
      </c>
      <c r="AO53" s="17">
        <f t="shared" si="592"/>
        <v>4160</v>
      </c>
      <c r="AP53" s="17">
        <f t="shared" si="592"/>
        <v>4160</v>
      </c>
      <c r="AQ53" s="17">
        <f t="shared" si="592"/>
        <v>4160</v>
      </c>
      <c r="AR53" s="319">
        <f>SUM(AF53:AQ53)</f>
        <v>49920</v>
      </c>
      <c r="AS53" s="17">
        <f t="shared" ref="AS53:BD53" si="593">SUM(AS49:AS51)</f>
        <v>4160</v>
      </c>
      <c r="AT53" s="17">
        <f t="shared" si="593"/>
        <v>4160</v>
      </c>
      <c r="AU53" s="17">
        <f t="shared" si="593"/>
        <v>4160</v>
      </c>
      <c r="AV53" s="17">
        <f t="shared" si="593"/>
        <v>4160</v>
      </c>
      <c r="AW53" s="17">
        <f t="shared" si="593"/>
        <v>4160</v>
      </c>
      <c r="AX53" s="17">
        <f t="shared" si="593"/>
        <v>4160</v>
      </c>
      <c r="AY53" s="17">
        <f t="shared" si="593"/>
        <v>4160</v>
      </c>
      <c r="AZ53" s="17">
        <f t="shared" si="593"/>
        <v>4160</v>
      </c>
      <c r="BA53" s="17">
        <f t="shared" si="593"/>
        <v>4160</v>
      </c>
      <c r="BB53" s="17">
        <f t="shared" si="593"/>
        <v>4160</v>
      </c>
      <c r="BC53" s="17">
        <f t="shared" si="593"/>
        <v>4160</v>
      </c>
      <c r="BD53" s="17">
        <f t="shared" si="593"/>
        <v>4160</v>
      </c>
      <c r="BE53" s="319">
        <f>SUM(AS53:BD53)</f>
        <v>49920</v>
      </c>
      <c r="BF53" s="17">
        <f t="shared" ref="BF53:BQ53" si="594">SUM(BF49:BF51)</f>
        <v>4160</v>
      </c>
      <c r="BG53" s="17">
        <f t="shared" si="594"/>
        <v>4160</v>
      </c>
      <c r="BH53" s="17">
        <f t="shared" si="594"/>
        <v>4160</v>
      </c>
      <c r="BI53" s="17">
        <f t="shared" si="594"/>
        <v>4160</v>
      </c>
      <c r="BJ53" s="17">
        <f t="shared" si="594"/>
        <v>4160</v>
      </c>
      <c r="BK53" s="17">
        <f t="shared" si="594"/>
        <v>4160</v>
      </c>
      <c r="BL53" s="17">
        <f t="shared" si="594"/>
        <v>4160</v>
      </c>
      <c r="BM53" s="17">
        <f t="shared" si="594"/>
        <v>4160</v>
      </c>
      <c r="BN53" s="17">
        <f t="shared" si="594"/>
        <v>4160</v>
      </c>
      <c r="BO53" s="17">
        <f t="shared" si="594"/>
        <v>0</v>
      </c>
      <c r="BP53" s="17">
        <f t="shared" si="594"/>
        <v>0</v>
      </c>
      <c r="BQ53" s="17">
        <f t="shared" si="594"/>
        <v>0</v>
      </c>
      <c r="BR53" s="319">
        <f>SUM(BF53:BQ53)</f>
        <v>37440</v>
      </c>
      <c r="BS53" s="17">
        <f t="shared" ref="BS53:CD53" si="595">SUM(BS49:BS51)</f>
        <v>0</v>
      </c>
      <c r="BT53" s="17">
        <f t="shared" si="595"/>
        <v>0</v>
      </c>
      <c r="BU53" s="17">
        <f t="shared" si="595"/>
        <v>0</v>
      </c>
      <c r="BV53" s="17">
        <f t="shared" si="595"/>
        <v>0</v>
      </c>
      <c r="BW53" s="17">
        <f t="shared" si="595"/>
        <v>0</v>
      </c>
      <c r="BX53" s="17">
        <f t="shared" si="595"/>
        <v>0</v>
      </c>
      <c r="BY53" s="17">
        <f t="shared" si="595"/>
        <v>0</v>
      </c>
      <c r="BZ53" s="17">
        <f t="shared" si="595"/>
        <v>0</v>
      </c>
      <c r="CA53" s="17">
        <f t="shared" si="595"/>
        <v>0</v>
      </c>
      <c r="CB53" s="17">
        <f t="shared" si="595"/>
        <v>0</v>
      </c>
      <c r="CC53" s="17">
        <f t="shared" si="595"/>
        <v>0</v>
      </c>
      <c r="CD53" s="17">
        <f t="shared" si="595"/>
        <v>0</v>
      </c>
      <c r="CE53" s="319">
        <f>SUM(BS53:CD53)</f>
        <v>0</v>
      </c>
      <c r="CF53" s="17">
        <f t="shared" ref="CF53:CQ53" si="596">SUM(CF49:CF51)</f>
        <v>0</v>
      </c>
      <c r="CG53" s="17">
        <f t="shared" si="596"/>
        <v>0</v>
      </c>
      <c r="CH53" s="17">
        <f t="shared" si="596"/>
        <v>0</v>
      </c>
      <c r="CI53" s="17">
        <f t="shared" si="596"/>
        <v>0</v>
      </c>
      <c r="CJ53" s="17">
        <f t="shared" si="596"/>
        <v>0</v>
      </c>
      <c r="CK53" s="17">
        <f t="shared" si="596"/>
        <v>0</v>
      </c>
      <c r="CL53" s="17">
        <f t="shared" si="596"/>
        <v>0</v>
      </c>
      <c r="CM53" s="17">
        <f t="shared" si="596"/>
        <v>0</v>
      </c>
      <c r="CN53" s="17">
        <f t="shared" si="596"/>
        <v>0</v>
      </c>
      <c r="CO53" s="17">
        <f t="shared" si="596"/>
        <v>0</v>
      </c>
      <c r="CP53" s="17">
        <f t="shared" si="596"/>
        <v>0</v>
      </c>
      <c r="CQ53" s="17">
        <f t="shared" si="596"/>
        <v>0</v>
      </c>
      <c r="CR53" s="319">
        <f>SUM(CF53:CQ53)</f>
        <v>0</v>
      </c>
      <c r="CS53" s="17">
        <f t="shared" ref="CS53:DD53" si="597">SUM(CS49:CS51)</f>
        <v>0</v>
      </c>
      <c r="CT53" s="17">
        <f t="shared" si="597"/>
        <v>0</v>
      </c>
      <c r="CU53" s="17">
        <f t="shared" si="597"/>
        <v>0</v>
      </c>
      <c r="CV53" s="17">
        <f t="shared" si="597"/>
        <v>0</v>
      </c>
      <c r="CW53" s="17">
        <f t="shared" si="597"/>
        <v>0</v>
      </c>
      <c r="CX53" s="17">
        <f t="shared" si="597"/>
        <v>0</v>
      </c>
      <c r="CY53" s="17">
        <f t="shared" si="597"/>
        <v>0</v>
      </c>
      <c r="CZ53" s="17">
        <f t="shared" si="597"/>
        <v>0</v>
      </c>
      <c r="DA53" s="17">
        <f t="shared" si="597"/>
        <v>0</v>
      </c>
      <c r="DB53" s="17">
        <f t="shared" si="597"/>
        <v>0</v>
      </c>
      <c r="DC53" s="17">
        <f t="shared" si="597"/>
        <v>0</v>
      </c>
      <c r="DD53" s="17">
        <f t="shared" si="597"/>
        <v>0</v>
      </c>
      <c r="DE53" s="319">
        <f>SUM(CS53:DD53)</f>
        <v>0</v>
      </c>
      <c r="DF53" s="17">
        <f t="shared" ref="DF53:DQ53" si="598">SUM(DF49:DF51)</f>
        <v>0</v>
      </c>
      <c r="DG53" s="17">
        <f t="shared" si="598"/>
        <v>0</v>
      </c>
      <c r="DH53" s="17">
        <f t="shared" si="598"/>
        <v>0</v>
      </c>
      <c r="DI53" s="17">
        <f t="shared" si="598"/>
        <v>0</v>
      </c>
      <c r="DJ53" s="17">
        <f t="shared" si="598"/>
        <v>0</v>
      </c>
      <c r="DK53" s="17">
        <f t="shared" si="598"/>
        <v>0</v>
      </c>
      <c r="DL53" s="17">
        <f t="shared" si="598"/>
        <v>0</v>
      </c>
      <c r="DM53" s="17">
        <f t="shared" si="598"/>
        <v>0</v>
      </c>
      <c r="DN53" s="17">
        <f t="shared" si="598"/>
        <v>0</v>
      </c>
      <c r="DO53" s="17">
        <f t="shared" si="598"/>
        <v>0</v>
      </c>
      <c r="DP53" s="17">
        <f t="shared" si="598"/>
        <v>0</v>
      </c>
      <c r="DQ53" s="17">
        <f t="shared" si="598"/>
        <v>0</v>
      </c>
      <c r="DR53" s="319">
        <f>SUM(DF53:DQ53)</f>
        <v>0</v>
      </c>
      <c r="DS53" s="17">
        <f t="shared" ref="DS53:ED53" si="599">SUM(DS49:DS51)</f>
        <v>0</v>
      </c>
      <c r="DT53" s="17">
        <f t="shared" si="599"/>
        <v>0</v>
      </c>
      <c r="DU53" s="17">
        <f t="shared" si="599"/>
        <v>0</v>
      </c>
      <c r="DV53" s="17">
        <f t="shared" si="599"/>
        <v>0</v>
      </c>
      <c r="DW53" s="17">
        <f t="shared" si="599"/>
        <v>0</v>
      </c>
      <c r="DX53" s="17">
        <f t="shared" si="599"/>
        <v>0</v>
      </c>
      <c r="DY53" s="17">
        <f t="shared" si="599"/>
        <v>0</v>
      </c>
      <c r="DZ53" s="17">
        <f t="shared" si="599"/>
        <v>0</v>
      </c>
      <c r="EA53" s="17">
        <f t="shared" si="599"/>
        <v>0</v>
      </c>
      <c r="EB53" s="17">
        <f t="shared" si="599"/>
        <v>0</v>
      </c>
      <c r="EC53" s="17">
        <f t="shared" si="599"/>
        <v>0</v>
      </c>
      <c r="ED53" s="17">
        <f t="shared" si="599"/>
        <v>0</v>
      </c>
      <c r="EE53" s="391">
        <f>SUM(DS53:ED53)</f>
        <v>0</v>
      </c>
    </row>
    <row r="54" spans="1:135" x14ac:dyDescent="0.2">
      <c r="A54" s="9" t="str">
        <f t="shared" si="588"/>
        <v>Remboursement mensuel</v>
      </c>
      <c r="B54" s="17">
        <f>'BOISSY EMPRUNT 2'!I5</f>
        <v>5977.8180397761407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9" t="str">
        <f t="shared" si="588"/>
        <v>Date obtention prêt</v>
      </c>
      <c r="B55" s="14">
        <f>'BOISSY EMPRUNT 2'!E9</f>
        <v>45665</v>
      </c>
      <c r="D55" s="2" t="s">
        <v>48</v>
      </c>
      <c r="E55" s="41"/>
      <c r="F55" s="17">
        <f t="shared" ref="F55:Q55" si="600">F36-F41-F46-F53</f>
        <v>-9336</v>
      </c>
      <c r="G55" s="17">
        <f t="shared" si="600"/>
        <v>-5836</v>
      </c>
      <c r="H55" s="17">
        <f t="shared" si="600"/>
        <v>-2436</v>
      </c>
      <c r="I55" s="17">
        <f t="shared" si="600"/>
        <v>-1736</v>
      </c>
      <c r="J55" s="17">
        <f t="shared" si="600"/>
        <v>1664</v>
      </c>
      <c r="K55" s="17">
        <f t="shared" si="600"/>
        <v>5364</v>
      </c>
      <c r="L55" s="17">
        <f t="shared" si="600"/>
        <v>3664</v>
      </c>
      <c r="M55" s="17">
        <f t="shared" si="600"/>
        <v>3664</v>
      </c>
      <c r="N55" s="17">
        <f t="shared" si="600"/>
        <v>4214</v>
      </c>
      <c r="O55" s="17">
        <f t="shared" si="600"/>
        <v>7814</v>
      </c>
      <c r="P55" s="17">
        <f t="shared" si="600"/>
        <v>9514</v>
      </c>
      <c r="Q55" s="17">
        <f t="shared" si="600"/>
        <v>13414</v>
      </c>
      <c r="R55" s="319">
        <f t="shared" ref="R55" si="601">SUM(F55:Q55)</f>
        <v>29968</v>
      </c>
      <c r="S55" s="17">
        <f t="shared" ref="S55:AD55" si="602">S36-S41-S46-S53</f>
        <v>10995</v>
      </c>
      <c r="T55" s="17">
        <f t="shared" si="602"/>
        <v>11810</v>
      </c>
      <c r="U55" s="17">
        <f t="shared" si="602"/>
        <v>9775</v>
      </c>
      <c r="V55" s="17">
        <f t="shared" si="602"/>
        <v>15755</v>
      </c>
      <c r="W55" s="17">
        <f t="shared" si="602"/>
        <v>15755</v>
      </c>
      <c r="X55" s="17">
        <f t="shared" si="602"/>
        <v>15755</v>
      </c>
      <c r="Y55" s="17">
        <f t="shared" si="602"/>
        <v>15755</v>
      </c>
      <c r="Z55" s="17">
        <f t="shared" si="602"/>
        <v>15755</v>
      </c>
      <c r="AA55" s="17">
        <f t="shared" si="602"/>
        <v>15755</v>
      </c>
      <c r="AB55" s="17">
        <f t="shared" si="602"/>
        <v>15755</v>
      </c>
      <c r="AC55" s="17">
        <f t="shared" si="602"/>
        <v>15755</v>
      </c>
      <c r="AD55" s="17">
        <f t="shared" si="602"/>
        <v>15755</v>
      </c>
      <c r="AE55" s="319">
        <f t="shared" ref="AE55" si="603">SUM(S55:AD55)</f>
        <v>174375</v>
      </c>
      <c r="AF55" s="17">
        <f t="shared" ref="AF55:AQ55" si="604">AF36-AF41-AF46-AF53</f>
        <v>16160</v>
      </c>
      <c r="AG55" s="17">
        <f t="shared" si="604"/>
        <v>16160</v>
      </c>
      <c r="AH55" s="17">
        <f t="shared" si="604"/>
        <v>12645</v>
      </c>
      <c r="AI55" s="17">
        <f t="shared" si="604"/>
        <v>16160</v>
      </c>
      <c r="AJ55" s="17">
        <f t="shared" si="604"/>
        <v>16160</v>
      </c>
      <c r="AK55" s="17">
        <f t="shared" si="604"/>
        <v>16160</v>
      </c>
      <c r="AL55" s="17">
        <f t="shared" si="604"/>
        <v>16160</v>
      </c>
      <c r="AM55" s="17">
        <f t="shared" si="604"/>
        <v>16160</v>
      </c>
      <c r="AN55" s="17">
        <f t="shared" si="604"/>
        <v>16160</v>
      </c>
      <c r="AO55" s="17">
        <f t="shared" si="604"/>
        <v>16160</v>
      </c>
      <c r="AP55" s="17">
        <f t="shared" si="604"/>
        <v>16160</v>
      </c>
      <c r="AQ55" s="17">
        <f t="shared" si="604"/>
        <v>16160</v>
      </c>
      <c r="AR55" s="319">
        <f t="shared" ref="AR55" si="605">SUM(AF55:AQ55)</f>
        <v>190405</v>
      </c>
      <c r="AS55" s="17">
        <f t="shared" ref="AS55:BD55" si="606">AS36-AS41-AS46-AS53</f>
        <v>16160</v>
      </c>
      <c r="AT55" s="17">
        <f t="shared" si="606"/>
        <v>16160</v>
      </c>
      <c r="AU55" s="17">
        <f t="shared" si="606"/>
        <v>12645</v>
      </c>
      <c r="AV55" s="17">
        <f t="shared" si="606"/>
        <v>16160</v>
      </c>
      <c r="AW55" s="17">
        <f t="shared" si="606"/>
        <v>16160</v>
      </c>
      <c r="AX55" s="17">
        <f t="shared" si="606"/>
        <v>16160</v>
      </c>
      <c r="AY55" s="17">
        <f t="shared" si="606"/>
        <v>16160</v>
      </c>
      <c r="AZ55" s="17">
        <f t="shared" si="606"/>
        <v>16160</v>
      </c>
      <c r="BA55" s="17">
        <f t="shared" si="606"/>
        <v>16160</v>
      </c>
      <c r="BB55" s="17">
        <f t="shared" si="606"/>
        <v>16160</v>
      </c>
      <c r="BC55" s="17">
        <f t="shared" si="606"/>
        <v>16160</v>
      </c>
      <c r="BD55" s="17">
        <f t="shared" si="606"/>
        <v>16160</v>
      </c>
      <c r="BE55" s="319">
        <f t="shared" ref="BE55" si="607">SUM(AS55:BD55)</f>
        <v>190405</v>
      </c>
      <c r="BF55" s="17">
        <f t="shared" ref="BF55:BQ55" si="608">BF36-BF41-BF46-BF53</f>
        <v>16160</v>
      </c>
      <c r="BG55" s="17">
        <f t="shared" si="608"/>
        <v>16160</v>
      </c>
      <c r="BH55" s="17">
        <f t="shared" si="608"/>
        <v>12645</v>
      </c>
      <c r="BI55" s="17">
        <f t="shared" si="608"/>
        <v>16160</v>
      </c>
      <c r="BJ55" s="17">
        <f t="shared" si="608"/>
        <v>16160</v>
      </c>
      <c r="BK55" s="17">
        <f t="shared" si="608"/>
        <v>16160</v>
      </c>
      <c r="BL55" s="17">
        <f t="shared" si="608"/>
        <v>16160</v>
      </c>
      <c r="BM55" s="17">
        <f t="shared" si="608"/>
        <v>16160</v>
      </c>
      <c r="BN55" s="17">
        <f t="shared" si="608"/>
        <v>16160</v>
      </c>
      <c r="BO55" s="17">
        <f t="shared" si="608"/>
        <v>20320</v>
      </c>
      <c r="BP55" s="17">
        <f t="shared" si="608"/>
        <v>20320</v>
      </c>
      <c r="BQ55" s="17">
        <f t="shared" si="608"/>
        <v>20320</v>
      </c>
      <c r="BR55" s="319">
        <f t="shared" ref="BR55" si="609">SUM(BF55:BQ55)</f>
        <v>202885</v>
      </c>
      <c r="BS55" s="17">
        <f t="shared" ref="BS55:CD55" si="610">BS36-BS41-BS46-BS53</f>
        <v>20320</v>
      </c>
      <c r="BT55" s="17">
        <f t="shared" si="610"/>
        <v>20320</v>
      </c>
      <c r="BU55" s="17">
        <f t="shared" si="610"/>
        <v>16805</v>
      </c>
      <c r="BV55" s="17">
        <f t="shared" si="610"/>
        <v>20320</v>
      </c>
      <c r="BW55" s="17">
        <f t="shared" si="610"/>
        <v>20320</v>
      </c>
      <c r="BX55" s="17">
        <f t="shared" si="610"/>
        <v>20320</v>
      </c>
      <c r="BY55" s="17">
        <f t="shared" si="610"/>
        <v>20320</v>
      </c>
      <c r="BZ55" s="17">
        <f t="shared" si="610"/>
        <v>20320</v>
      </c>
      <c r="CA55" s="17">
        <f t="shared" si="610"/>
        <v>20320</v>
      </c>
      <c r="CB55" s="17">
        <f t="shared" si="610"/>
        <v>20320</v>
      </c>
      <c r="CC55" s="17">
        <f t="shared" si="610"/>
        <v>20320</v>
      </c>
      <c r="CD55" s="17">
        <f t="shared" si="610"/>
        <v>20320</v>
      </c>
      <c r="CE55" s="319">
        <f t="shared" ref="CE55" si="611">SUM(BS55:CD55)</f>
        <v>240325</v>
      </c>
      <c r="CF55" s="17">
        <f t="shared" ref="CF55:CQ55" si="612">CF36-CF41-CF46-CF53</f>
        <v>20320</v>
      </c>
      <c r="CG55" s="17">
        <f t="shared" si="612"/>
        <v>20320</v>
      </c>
      <c r="CH55" s="17">
        <f t="shared" si="612"/>
        <v>16805</v>
      </c>
      <c r="CI55" s="17">
        <f t="shared" si="612"/>
        <v>20320</v>
      </c>
      <c r="CJ55" s="17">
        <f t="shared" si="612"/>
        <v>20320</v>
      </c>
      <c r="CK55" s="17">
        <f t="shared" si="612"/>
        <v>20320</v>
      </c>
      <c r="CL55" s="17">
        <f t="shared" si="612"/>
        <v>20320</v>
      </c>
      <c r="CM55" s="17">
        <f t="shared" si="612"/>
        <v>20320</v>
      </c>
      <c r="CN55" s="17">
        <f t="shared" si="612"/>
        <v>20320</v>
      </c>
      <c r="CO55" s="17">
        <f t="shared" si="612"/>
        <v>20320</v>
      </c>
      <c r="CP55" s="17">
        <f t="shared" si="612"/>
        <v>20320</v>
      </c>
      <c r="CQ55" s="17">
        <f t="shared" si="612"/>
        <v>20320</v>
      </c>
      <c r="CR55" s="319">
        <f t="shared" ref="CR55" si="613">SUM(CF55:CQ55)</f>
        <v>240325</v>
      </c>
      <c r="CS55" s="17">
        <f t="shared" ref="CS55:DD55" si="614">CS36-CS41-CS46-CS53</f>
        <v>20320</v>
      </c>
      <c r="CT55" s="17">
        <f t="shared" si="614"/>
        <v>20320</v>
      </c>
      <c r="CU55" s="17">
        <f t="shared" si="614"/>
        <v>16805</v>
      </c>
      <c r="CV55" s="17">
        <f t="shared" si="614"/>
        <v>20320</v>
      </c>
      <c r="CW55" s="17">
        <f t="shared" si="614"/>
        <v>20320</v>
      </c>
      <c r="CX55" s="17">
        <f t="shared" si="614"/>
        <v>20320</v>
      </c>
      <c r="CY55" s="17">
        <f t="shared" si="614"/>
        <v>20320</v>
      </c>
      <c r="CZ55" s="17">
        <f t="shared" si="614"/>
        <v>20320</v>
      </c>
      <c r="DA55" s="17">
        <f t="shared" si="614"/>
        <v>20320</v>
      </c>
      <c r="DB55" s="17">
        <f t="shared" si="614"/>
        <v>20320</v>
      </c>
      <c r="DC55" s="17">
        <f t="shared" si="614"/>
        <v>20320</v>
      </c>
      <c r="DD55" s="17">
        <f t="shared" si="614"/>
        <v>20320</v>
      </c>
      <c r="DE55" s="319">
        <f t="shared" ref="DE55" si="615">SUM(CS55:DD55)</f>
        <v>240325</v>
      </c>
      <c r="DF55" s="17">
        <f t="shared" ref="DF55:DQ55" si="616">DF36-DF41-DF46-DF53</f>
        <v>20320</v>
      </c>
      <c r="DG55" s="17">
        <f t="shared" si="616"/>
        <v>20320</v>
      </c>
      <c r="DH55" s="17">
        <f t="shared" si="616"/>
        <v>16805</v>
      </c>
      <c r="DI55" s="17">
        <f t="shared" si="616"/>
        <v>20320</v>
      </c>
      <c r="DJ55" s="17">
        <f t="shared" si="616"/>
        <v>20320</v>
      </c>
      <c r="DK55" s="17">
        <f t="shared" si="616"/>
        <v>20320</v>
      </c>
      <c r="DL55" s="17">
        <f t="shared" si="616"/>
        <v>20320</v>
      </c>
      <c r="DM55" s="17">
        <f t="shared" si="616"/>
        <v>20320</v>
      </c>
      <c r="DN55" s="17">
        <f t="shared" si="616"/>
        <v>20320</v>
      </c>
      <c r="DO55" s="17">
        <f t="shared" si="616"/>
        <v>20320</v>
      </c>
      <c r="DP55" s="17">
        <f t="shared" si="616"/>
        <v>20320</v>
      </c>
      <c r="DQ55" s="17">
        <f t="shared" si="616"/>
        <v>20320</v>
      </c>
      <c r="DR55" s="319">
        <f t="shared" ref="DR55" si="617">SUM(DF55:DQ55)</f>
        <v>240325</v>
      </c>
      <c r="DS55" s="17">
        <f t="shared" ref="DS55:ED55" si="618">DS36-DS41-DS46-DS53</f>
        <v>20320</v>
      </c>
      <c r="DT55" s="17">
        <f t="shared" si="618"/>
        <v>20320</v>
      </c>
      <c r="DU55" s="17">
        <f t="shared" si="618"/>
        <v>16805</v>
      </c>
      <c r="DV55" s="17">
        <f t="shared" si="618"/>
        <v>20320</v>
      </c>
      <c r="DW55" s="17">
        <f t="shared" si="618"/>
        <v>20320</v>
      </c>
      <c r="DX55" s="17">
        <f t="shared" si="618"/>
        <v>20320</v>
      </c>
      <c r="DY55" s="17">
        <f t="shared" si="618"/>
        <v>20320</v>
      </c>
      <c r="DZ55" s="17">
        <f t="shared" si="618"/>
        <v>20320</v>
      </c>
      <c r="EA55" s="17">
        <f t="shared" si="618"/>
        <v>20320</v>
      </c>
      <c r="EB55" s="17">
        <f t="shared" si="618"/>
        <v>20320</v>
      </c>
      <c r="EC55" s="17">
        <f t="shared" si="618"/>
        <v>20320</v>
      </c>
      <c r="ED55" s="17">
        <f t="shared" si="618"/>
        <v>20320</v>
      </c>
      <c r="EE55" s="391">
        <f t="shared" ref="EE55" si="619">SUM(DS55:ED55)</f>
        <v>240325</v>
      </c>
    </row>
    <row r="56" spans="1:135" x14ac:dyDescent="0.2">
      <c r="A56" s="9" t="str">
        <f t="shared" si="588"/>
        <v>Début remboursement</v>
      </c>
      <c r="B56" s="14">
        <f>EDATE(B55, 1)</f>
        <v>45696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8</v>
      </c>
      <c r="B57" s="435">
        <f>B51</f>
        <v>15</v>
      </c>
      <c r="D57" s="1" t="s">
        <v>49</v>
      </c>
      <c r="F57" s="17">
        <f>IFERROR(INDEX('BOISSY EMPRUNT 1'!$I$14:$I$2000,MATCH('reporting boissy'!F$2,'BOISSY EMPRUNT 1'!$Z$14:$Z$2000,0)),0)</f>
        <v>2722.32</v>
      </c>
      <c r="G57" s="17">
        <f>IFERROR(INDEX('BOISSY EMPRUNT 1'!$I$14:$I$2000,MATCH('reporting boissy'!G$2,'BOISSY EMPRUNT 1'!$Z$14:$Z$2000,0)),0)</f>
        <v>2711.26</v>
      </c>
      <c r="H57" s="17">
        <f>IFERROR(INDEX('BOISSY EMPRUNT 1'!$I$14:$I$2000,MATCH('reporting boissy'!H$2,'BOISSY EMPRUNT 1'!$Z$14:$Z$2000,0)),0)</f>
        <v>2700.17</v>
      </c>
      <c r="I57" s="17">
        <f>IFERROR(INDEX('BOISSY EMPRUNT 1'!$I$14:$I$2000,MATCH('reporting boissy'!I$2,'BOISSY EMPRUNT 1'!$Z$14:$Z$2000,0)),0)</f>
        <v>2689.04</v>
      </c>
      <c r="J57" s="17">
        <f>IFERROR(INDEX('BOISSY EMPRUNT 1'!$I$14:$I$2000,MATCH('reporting boissy'!J$2,'BOISSY EMPRUNT 1'!$Z$14:$Z$2000,0)),0)</f>
        <v>2677.87</v>
      </c>
      <c r="K57" s="17">
        <f>IFERROR(INDEX('BOISSY EMPRUNT 1'!$I$14:$I$2000,MATCH('reporting boissy'!K$2,'BOISSY EMPRUNT 1'!$Z$14:$Z$2000,0)),0)</f>
        <v>2666.67</v>
      </c>
      <c r="L57" s="17">
        <f>IFERROR(INDEX('BOISSY EMPRUNT 1'!$I$14:$I$2000,MATCH('reporting boissy'!L$2,'BOISSY EMPRUNT 1'!$Z$14:$Z$2000,0)),0)</f>
        <v>2655.42</v>
      </c>
      <c r="M57" s="17">
        <f>IFERROR(INDEX('BOISSY EMPRUNT 1'!$I$14:$I$2000,MATCH('reporting boissy'!M$2,'BOISSY EMPRUNT 1'!$Z$14:$Z$2000,0)),0)</f>
        <v>2644.14</v>
      </c>
      <c r="N57" s="17">
        <f>IFERROR(INDEX('BOISSY EMPRUNT 1'!$I$14:$I$2000,MATCH('reporting boissy'!N$2,'BOISSY EMPRUNT 1'!$Z$14:$Z$2000,0)),0)</f>
        <v>2632.82</v>
      </c>
      <c r="O57" s="17">
        <f>IFERROR(INDEX('BOISSY EMPRUNT 1'!$I$14:$I$2000,MATCH('reporting boissy'!O$2,'BOISSY EMPRUNT 1'!$Z$14:$Z$2000,0)),0)</f>
        <v>2621.46</v>
      </c>
      <c r="P57" s="17">
        <f>IFERROR(INDEX('BOISSY EMPRUNT 1'!$I$14:$I$2000,MATCH('reporting boissy'!P$2,'BOISSY EMPRUNT 1'!$Z$14:$Z$2000,0)),0)</f>
        <v>2610.06</v>
      </c>
      <c r="Q57" s="17">
        <f>IFERROR(INDEX('BOISSY EMPRUNT 1'!$I$14:$I$2000,MATCH('reporting boissy'!Q$2,'BOISSY EMPRUNT 1'!$Z$14:$Z$2000,0)),0)</f>
        <v>2598.62</v>
      </c>
      <c r="R57" s="319">
        <f t="shared" ref="R57:R58" si="620">SUM(F57:Q57)</f>
        <v>31929.85</v>
      </c>
      <c r="S57" s="23">
        <f>IFERROR(INDEX('BOISSY EMPRUNT 1'!$I$14:$I$2000,MATCH('reporting boissy'!S$2,'BOISSY EMPRUNT 1'!$Z$14:$Z$2000,0)),0)</f>
        <v>2587.15</v>
      </c>
      <c r="T57" s="23">
        <f>IFERROR(INDEX('BOISSY EMPRUNT 1'!$I$14:$I$2000,MATCH('reporting boissy'!T$2,'BOISSY EMPRUNT 1'!$Z$14:$Z$2000,0)),0)</f>
        <v>2575.63</v>
      </c>
      <c r="U57" s="17">
        <f>IFERROR(INDEX('BOISSY EMPRUNT 1'!$I$14:$I$2000,MATCH('reporting boissy'!U$2,'BOISSY EMPRUNT 1'!$Z$14:$Z$2000,0)),0)</f>
        <v>2564.0700000000002</v>
      </c>
      <c r="V57" s="17">
        <f>IFERROR(INDEX('BOISSY EMPRUNT 1'!$I$14:$I$2000,MATCH('reporting boissy'!V$2,'BOISSY EMPRUNT 1'!$Z$14:$Z$2000,0)),0)</f>
        <v>2552.48</v>
      </c>
      <c r="W57" s="17">
        <f>IFERROR(INDEX('BOISSY EMPRUNT 1'!$I$14:$I$2000,MATCH('reporting boissy'!W$2,'BOISSY EMPRUNT 1'!$Z$14:$Z$2000,0)),0)</f>
        <v>2540.85</v>
      </c>
      <c r="X57" s="17">
        <f>IFERROR(INDEX('BOISSY EMPRUNT 1'!$I$14:$I$2000,MATCH('reporting boissy'!X$2,'BOISSY EMPRUNT 1'!$Z$14:$Z$2000,0)),0)</f>
        <v>2529.17</v>
      </c>
      <c r="Y57" s="17">
        <f>IFERROR(INDEX('BOISSY EMPRUNT 1'!$I$14:$I$2000,MATCH('reporting boissy'!Y$2,'BOISSY EMPRUNT 1'!$Z$14:$Z$2000,0)),0)</f>
        <v>2517.46</v>
      </c>
      <c r="Z57" s="17">
        <f>IFERROR(INDEX('BOISSY EMPRUNT 1'!$I$14:$I$2000,MATCH('reporting boissy'!Z$2,'BOISSY EMPRUNT 1'!$Z$14:$Z$2000,0)),0)</f>
        <v>2505.6999999999998</v>
      </c>
      <c r="AA57" s="17">
        <f>IFERROR(INDEX('BOISSY EMPRUNT 1'!$I$14:$I$2000,MATCH('reporting boissy'!AA$2,'BOISSY EMPRUNT 1'!$Z$14:$Z$2000,0)),0)</f>
        <v>2493.91</v>
      </c>
      <c r="AB57" s="17">
        <f>IFERROR(INDEX('BOISSY EMPRUNT 1'!$I$14:$I$2000,MATCH('reporting boissy'!AB$2,'BOISSY EMPRUNT 1'!$Z$14:$Z$2000,0)),0)</f>
        <v>2482.0700000000002</v>
      </c>
      <c r="AC57" s="17">
        <f>IFERROR(INDEX('BOISSY EMPRUNT 1'!$I$14:$I$2000,MATCH('reporting boissy'!AC$2,'BOISSY EMPRUNT 1'!$Z$14:$Z$2000,0)),0)</f>
        <v>2470.1999999999998</v>
      </c>
      <c r="AD57" s="17">
        <f>IFERROR(INDEX('BOISSY EMPRUNT 1'!$I$14:$I$2000,MATCH('reporting boissy'!AD$2,'BOISSY EMPRUNT 1'!$Z$14:$Z$2000,0)),0)</f>
        <v>2458.2800000000002</v>
      </c>
      <c r="AE57" s="319">
        <f t="shared" ref="AE57:AE58" si="621">SUM(S57:AD57)</f>
        <v>30276.97</v>
      </c>
      <c r="AF57" s="17">
        <f>IFERROR(INDEX('BOISSY EMPRUNT 1'!$I$14:$I$2000,MATCH('reporting boissy'!AF$2,'BOISSY EMPRUNT 1'!$Z$14:$Z$2000,0)),0)</f>
        <v>2446.33</v>
      </c>
      <c r="AG57" s="17">
        <f>IFERROR(INDEX('BOISSY EMPRUNT 1'!$I$14:$I$2000,MATCH('reporting boissy'!AG$2,'BOISSY EMPRUNT 1'!$Z$14:$Z$2000,0)),0)</f>
        <v>2434.33</v>
      </c>
      <c r="AH57" s="17">
        <f>IFERROR(INDEX('BOISSY EMPRUNT 1'!$I$14:$I$2000,MATCH('reporting boissy'!AH$2,'BOISSY EMPRUNT 1'!$Z$14:$Z$2000,0)),0)</f>
        <v>2422.29</v>
      </c>
      <c r="AI57" s="17">
        <f>IFERROR(INDEX('BOISSY EMPRUNT 1'!$I$14:$I$2000,MATCH('reporting boissy'!AI$2,'BOISSY EMPRUNT 1'!$Z$14:$Z$2000,0)),0)</f>
        <v>2410.21</v>
      </c>
      <c r="AJ57" s="17">
        <f>IFERROR(INDEX('BOISSY EMPRUNT 1'!$I$14:$I$2000,MATCH('reporting boissy'!AJ$2,'BOISSY EMPRUNT 1'!$Z$14:$Z$2000,0)),0)</f>
        <v>2398.09</v>
      </c>
      <c r="AK57" s="17">
        <f>IFERROR(INDEX('BOISSY EMPRUNT 1'!$I$14:$I$2000,MATCH('reporting boissy'!AK$2,'BOISSY EMPRUNT 1'!$Z$14:$Z$2000,0)),0)</f>
        <v>2385.9299999999998</v>
      </c>
      <c r="AL57" s="17">
        <f>IFERROR(INDEX('BOISSY EMPRUNT 1'!$I$14:$I$2000,MATCH('reporting boissy'!AL$2,'BOISSY EMPRUNT 1'!$Z$14:$Z$2000,0)),0)</f>
        <v>2373.73</v>
      </c>
      <c r="AM57" s="17">
        <f>IFERROR(INDEX('BOISSY EMPRUNT 1'!$I$14:$I$2000,MATCH('reporting boissy'!AM$2,'BOISSY EMPRUNT 1'!$Z$14:$Z$2000,0)),0)</f>
        <v>2361.48</v>
      </c>
      <c r="AN57" s="17">
        <f>IFERROR(INDEX('BOISSY EMPRUNT 1'!$I$14:$I$2000,MATCH('reporting boissy'!AN$2,'BOISSY EMPRUNT 1'!$Z$14:$Z$2000,0)),0)</f>
        <v>2349.1999999999998</v>
      </c>
      <c r="AO57" s="17">
        <f>IFERROR(INDEX('BOISSY EMPRUNT 1'!$I$14:$I$2000,MATCH('reporting boissy'!AO$2,'BOISSY EMPRUNT 1'!$Z$14:$Z$2000,0)),0)</f>
        <v>2336.87</v>
      </c>
      <c r="AP57" s="17">
        <f>IFERROR(INDEX('BOISSY EMPRUNT 1'!$I$14:$I$2000,MATCH('reporting boissy'!AP$2,'BOISSY EMPRUNT 1'!$Z$14:$Z$2000,0)),0)</f>
        <v>2324.5</v>
      </c>
      <c r="AQ57" s="17">
        <f>IFERROR(INDEX('BOISSY EMPRUNT 1'!$I$14:$I$2000,MATCH('reporting boissy'!AQ$2,'BOISSY EMPRUNT 1'!$Z$14:$Z$2000,0)),0)</f>
        <v>2312.08</v>
      </c>
      <c r="AR57" s="319">
        <f t="shared" ref="AR57:AR58" si="622">SUM(AF57:AQ57)</f>
        <v>28555.040000000001</v>
      </c>
      <c r="AS57" s="17">
        <f>IFERROR(INDEX('BOISSY EMPRUNT 1'!$I$14:$I$2000,MATCH('reporting boissy'!AS$2,'BOISSY EMPRUNT 1'!$Z$14:$Z$2000,0)),0)</f>
        <v>2299.63</v>
      </c>
      <c r="AT57" s="17">
        <f>IFERROR(INDEX('BOISSY EMPRUNT 1'!$I$14:$I$2000,MATCH('reporting boissy'!AT$2,'BOISSY EMPRUNT 1'!$Z$14:$Z$2000,0)),0)</f>
        <v>2287.13</v>
      </c>
      <c r="AU57" s="17">
        <f>IFERROR(INDEX('BOISSY EMPRUNT 1'!$I$14:$I$2000,MATCH('reporting boissy'!AU$2,'BOISSY EMPRUNT 1'!$Z$14:$Z$2000,0)),0)</f>
        <v>2274.59</v>
      </c>
      <c r="AV57" s="17">
        <f>IFERROR(INDEX('BOISSY EMPRUNT 1'!$I$14:$I$2000,MATCH('reporting boissy'!AV$2,'BOISSY EMPRUNT 1'!$Z$14:$Z$2000,0)),0)</f>
        <v>2262</v>
      </c>
      <c r="AW57" s="17">
        <f>IFERROR(INDEX('BOISSY EMPRUNT 1'!$I$14:$I$2000,MATCH('reporting boissy'!AW$2,'BOISSY EMPRUNT 1'!$Z$14:$Z$2000,0)),0)</f>
        <v>2249.38</v>
      </c>
      <c r="AX57" s="17">
        <f>IFERROR(INDEX('BOISSY EMPRUNT 1'!$I$14:$I$2000,MATCH('reporting boissy'!AX$2,'BOISSY EMPRUNT 1'!$Z$14:$Z$2000,0)),0)</f>
        <v>2236.71</v>
      </c>
      <c r="AY57" s="17">
        <f>IFERROR(INDEX('BOISSY EMPRUNT 1'!$I$14:$I$2000,MATCH('reporting boissy'!AY$2,'BOISSY EMPRUNT 1'!$Z$14:$Z$2000,0)),0)</f>
        <v>2223.9899999999998</v>
      </c>
      <c r="AZ57" s="17">
        <f>IFERROR(INDEX('BOISSY EMPRUNT 1'!$I$14:$I$2000,MATCH('reporting boissy'!AZ$2,'BOISSY EMPRUNT 1'!$Z$14:$Z$2000,0)),0)</f>
        <v>2211.2399999999998</v>
      </c>
      <c r="BA57" s="17">
        <f>IFERROR(INDEX('BOISSY EMPRUNT 1'!$I$14:$I$2000,MATCH('reporting boissy'!BA$2,'BOISSY EMPRUNT 1'!$Z$14:$Z$2000,0)),0)</f>
        <v>2198.44</v>
      </c>
      <c r="BB57" s="17">
        <f>IFERROR(INDEX('BOISSY EMPRUNT 1'!$I$14:$I$2000,MATCH('reporting boissy'!BB$2,'BOISSY EMPRUNT 1'!$Z$14:$Z$2000,0)),0)</f>
        <v>2185.59</v>
      </c>
      <c r="BC57" s="17">
        <f>IFERROR(INDEX('BOISSY EMPRUNT 1'!$I$14:$I$2000,MATCH('reporting boissy'!BC$2,'BOISSY EMPRUNT 1'!$Z$14:$Z$2000,0)),0)</f>
        <v>2172.6999999999998</v>
      </c>
      <c r="BD57" s="17">
        <f>IFERROR(INDEX('BOISSY EMPRUNT 1'!$I$14:$I$2000,MATCH('reporting boissy'!BD$2,'BOISSY EMPRUNT 1'!$Z$14:$Z$2000,0)),0)</f>
        <v>2159.77</v>
      </c>
      <c r="BE57" s="319">
        <f t="shared" ref="BE57:BE58" si="623">SUM(AS57:BD57)</f>
        <v>26761.17</v>
      </c>
      <c r="BF57" s="17">
        <f>IFERROR(INDEX('BOISSY EMPRUNT 1'!$I$14:$I$2000,MATCH('reporting boissy'!BF$2,'BOISSY EMPRUNT 1'!$Z$14:$Z$2000,0)),0)</f>
        <v>2146.8000000000002</v>
      </c>
      <c r="BG57" s="17">
        <f>IFERROR(INDEX('BOISSY EMPRUNT 1'!$I$14:$I$2000,MATCH('reporting boissy'!BG$2,'BOISSY EMPRUNT 1'!$Z$14:$Z$2000,0)),0)</f>
        <v>2133.77</v>
      </c>
      <c r="BH57" s="17">
        <f>IFERROR(INDEX('BOISSY EMPRUNT 1'!$I$14:$I$2000,MATCH('reporting boissy'!BH$2,'BOISSY EMPRUNT 1'!$Z$14:$Z$2000,0)),0)</f>
        <v>2120.71</v>
      </c>
      <c r="BI57" s="17">
        <f>IFERROR(INDEX('BOISSY EMPRUNT 1'!$I$14:$I$2000,MATCH('reporting boissy'!BI$2,'BOISSY EMPRUNT 1'!$Z$14:$Z$2000,0)),0)</f>
        <v>2107.6</v>
      </c>
      <c r="BJ57" s="17">
        <f>IFERROR(INDEX('BOISSY EMPRUNT 1'!$I$14:$I$2000,MATCH('reporting boissy'!BJ$2,'BOISSY EMPRUNT 1'!$Z$14:$Z$2000,0)),0)</f>
        <v>2094.4499999999998</v>
      </c>
      <c r="BK57" s="17">
        <f>IFERROR(INDEX('BOISSY EMPRUNT 1'!$I$14:$I$2000,MATCH('reporting boissy'!BK$2,'BOISSY EMPRUNT 1'!$Z$14:$Z$2000,0)),0)</f>
        <v>2081.25</v>
      </c>
      <c r="BL57" s="17">
        <f>IFERROR(INDEX('BOISSY EMPRUNT 1'!$I$14:$I$2000,MATCH('reporting boissy'!BL$2,'BOISSY EMPRUNT 1'!$Z$14:$Z$2000,0)),0)</f>
        <v>2068</v>
      </c>
      <c r="BM57" s="17">
        <f>IFERROR(INDEX('BOISSY EMPRUNT 1'!$I$14:$I$2000,MATCH('reporting boissy'!BM$2,'BOISSY EMPRUNT 1'!$Z$14:$Z$2000,0)),0)</f>
        <v>2054.71</v>
      </c>
      <c r="BN57" s="17">
        <f>IFERROR(INDEX('BOISSY EMPRUNT 1'!$I$14:$I$2000,MATCH('reporting boissy'!BN$2,'BOISSY EMPRUNT 1'!$Z$14:$Z$2000,0)),0)</f>
        <v>2041.38</v>
      </c>
      <c r="BO57" s="17">
        <f>IFERROR(INDEX('BOISSY EMPRUNT 1'!$I$14:$I$2000,MATCH('reporting boissy'!BO$2,'BOISSY EMPRUNT 1'!$Z$14:$Z$2000,0)),0)</f>
        <v>2028</v>
      </c>
      <c r="BP57" s="17">
        <f>IFERROR(INDEX('BOISSY EMPRUNT 1'!$I$14:$I$2000,MATCH('reporting boissy'!BP$2,'BOISSY EMPRUNT 1'!$Z$14:$Z$2000,0)),0)</f>
        <v>2014.57</v>
      </c>
      <c r="BQ57" s="17">
        <f>IFERROR(INDEX('BOISSY EMPRUNT 1'!$I$14:$I$2000,MATCH('reporting boissy'!BQ$2,'BOISSY EMPRUNT 1'!$Z$14:$Z$2000,0)),0)</f>
        <v>2001.1</v>
      </c>
      <c r="BR57" s="319">
        <f t="shared" ref="BR57:BR58" si="624">SUM(BF57:BQ57)</f>
        <v>24892.339999999997</v>
      </c>
      <c r="BS57" s="17">
        <f>IFERROR(INDEX('BOISSY EMPRUNT 1'!$I$14:$I$2000,MATCH('reporting boissy'!BS$2,'BOISSY EMPRUNT 1'!$Z$14:$Z$2000,0)),0)</f>
        <v>1987.58</v>
      </c>
      <c r="BT57" s="17">
        <f>IFERROR(INDEX('BOISSY EMPRUNT 1'!$I$14:$I$2000,MATCH('reporting boissy'!BT$2,'BOISSY EMPRUNT 1'!$Z$14:$Z$2000,0)),0)</f>
        <v>1974.02</v>
      </c>
      <c r="BU57" s="17">
        <f>IFERROR(INDEX('BOISSY EMPRUNT 1'!$I$14:$I$2000,MATCH('reporting boissy'!BU$2,'BOISSY EMPRUNT 1'!$Z$14:$Z$2000,0)),0)</f>
        <v>1960.4</v>
      </c>
      <c r="BV57" s="17">
        <f>IFERROR(INDEX('BOISSY EMPRUNT 1'!$I$14:$I$2000,MATCH('reporting boissy'!BV$2,'BOISSY EMPRUNT 1'!$Z$14:$Z$2000,0)),0)</f>
        <v>1946.75</v>
      </c>
      <c r="BW57" s="17">
        <f>IFERROR(INDEX('BOISSY EMPRUNT 1'!$I$14:$I$2000,MATCH('reporting boissy'!BW$2,'BOISSY EMPRUNT 1'!$Z$14:$Z$2000,0)),0)</f>
        <v>1933.04</v>
      </c>
      <c r="BX57" s="17">
        <f>IFERROR(INDEX('BOISSY EMPRUNT 1'!$I$14:$I$2000,MATCH('reporting boissy'!BX$2,'BOISSY EMPRUNT 1'!$Z$14:$Z$2000,0)),0)</f>
        <v>1919.29</v>
      </c>
      <c r="BY57" s="17">
        <f>IFERROR(INDEX('BOISSY EMPRUNT 1'!$I$14:$I$2000,MATCH('reporting boissy'!BY$2,'BOISSY EMPRUNT 1'!$Z$14:$Z$2000,0)),0)</f>
        <v>1905.49</v>
      </c>
      <c r="BZ57" s="17">
        <f>IFERROR(INDEX('BOISSY EMPRUNT 1'!$I$14:$I$2000,MATCH('reporting boissy'!BZ$2,'BOISSY EMPRUNT 1'!$Z$14:$Z$2000,0)),0)</f>
        <v>1891.65</v>
      </c>
      <c r="CA57" s="17">
        <f>IFERROR(INDEX('BOISSY EMPRUNT 1'!$I$14:$I$2000,MATCH('reporting boissy'!CA$2,'BOISSY EMPRUNT 1'!$Z$14:$Z$2000,0)),0)</f>
        <v>1877.76</v>
      </c>
      <c r="CB57" s="17">
        <f>IFERROR(INDEX('BOISSY EMPRUNT 1'!$I$14:$I$2000,MATCH('reporting boissy'!CB$2,'BOISSY EMPRUNT 1'!$Z$14:$Z$2000,0)),0)</f>
        <v>1863.82</v>
      </c>
      <c r="CC57" s="17">
        <f>IFERROR(INDEX('BOISSY EMPRUNT 1'!$I$14:$I$2000,MATCH('reporting boissy'!CC$2,'BOISSY EMPRUNT 1'!$Z$14:$Z$2000,0)),0)</f>
        <v>1849.83</v>
      </c>
      <c r="CD57" s="17">
        <f>IFERROR(INDEX('BOISSY EMPRUNT 1'!$I$14:$I$2000,MATCH('reporting boissy'!CD$2,'BOISSY EMPRUNT 1'!$Z$14:$Z$2000,0)),0)</f>
        <v>1835.79</v>
      </c>
      <c r="CE57" s="319">
        <f t="shared" ref="CE57:CE58" si="625">SUM(BS57:CD57)</f>
        <v>22945.42</v>
      </c>
      <c r="CF57" s="17">
        <f>IFERROR(INDEX('BOISSY EMPRUNT 1'!$I$14:$I$2000,MATCH('reporting boissy'!CF$2,'BOISSY EMPRUNT 1'!$Z$14:$Z$2000,0)),0)</f>
        <v>1821.71</v>
      </c>
      <c r="CG57" s="17">
        <f>IFERROR(INDEX('BOISSY EMPRUNT 1'!$I$14:$I$2000,MATCH('reporting boissy'!CG$2,'BOISSY EMPRUNT 1'!$Z$14:$Z$2000,0)),0)</f>
        <v>1807.58</v>
      </c>
      <c r="CH57" s="17">
        <f>IFERROR(INDEX('BOISSY EMPRUNT 1'!$I$14:$I$2000,MATCH('reporting boissy'!CH$2,'BOISSY EMPRUNT 1'!$Z$14:$Z$2000,0)),0)</f>
        <v>1793.4</v>
      </c>
      <c r="CI57" s="17">
        <f>IFERROR(INDEX('BOISSY EMPRUNT 1'!$I$14:$I$2000,MATCH('reporting boissy'!CI$2,'BOISSY EMPRUNT 1'!$Z$14:$Z$2000,0)),0)</f>
        <v>1779.17</v>
      </c>
      <c r="CJ57" s="17">
        <f>IFERROR(INDEX('BOISSY EMPRUNT 1'!$I$14:$I$2000,MATCH('reporting boissy'!CJ$2,'BOISSY EMPRUNT 1'!$Z$14:$Z$2000,0)),0)</f>
        <v>1764.9</v>
      </c>
      <c r="CK57" s="17">
        <f>IFERROR(INDEX('BOISSY EMPRUNT 1'!$I$14:$I$2000,MATCH('reporting boissy'!CK$2,'BOISSY EMPRUNT 1'!$Z$14:$Z$2000,0)),0)</f>
        <v>1750.57</v>
      </c>
      <c r="CL57" s="17">
        <f>IFERROR(INDEX('BOISSY EMPRUNT 1'!$I$14:$I$2000,MATCH('reporting boissy'!CL$2,'BOISSY EMPRUNT 1'!$Z$14:$Z$2000,0)),0)</f>
        <v>1736.2</v>
      </c>
      <c r="CM57" s="17">
        <f>IFERROR(INDEX('BOISSY EMPRUNT 1'!$I$14:$I$2000,MATCH('reporting boissy'!CM$2,'BOISSY EMPRUNT 1'!$Z$14:$Z$2000,0)),0)</f>
        <v>1721.77</v>
      </c>
      <c r="CN57" s="17">
        <f>IFERROR(INDEX('BOISSY EMPRUNT 1'!$I$14:$I$2000,MATCH('reporting boissy'!CN$2,'BOISSY EMPRUNT 1'!$Z$14:$Z$2000,0)),0)</f>
        <v>1707.3</v>
      </c>
      <c r="CO57" s="17">
        <f>IFERROR(INDEX('BOISSY EMPRUNT 1'!$I$14:$I$2000,MATCH('reporting boissy'!CO$2,'BOISSY EMPRUNT 1'!$Z$14:$Z$2000,0)),0)</f>
        <v>1692.78</v>
      </c>
      <c r="CP57" s="17">
        <f>IFERROR(INDEX('BOISSY EMPRUNT 1'!$I$14:$I$2000,MATCH('reporting boissy'!CP$2,'BOISSY EMPRUNT 1'!$Z$14:$Z$2000,0)),0)</f>
        <v>1678.21</v>
      </c>
      <c r="CQ57" s="17">
        <f>IFERROR(INDEX('BOISSY EMPRUNT 1'!$I$14:$I$2000,MATCH('reporting boissy'!CQ$2,'BOISSY EMPRUNT 1'!$Z$14:$Z$2000,0)),0)</f>
        <v>1663.59</v>
      </c>
      <c r="CR57" s="319">
        <f t="shared" ref="CR57:CR58" si="626">SUM(CF57:CQ57)</f>
        <v>20917.18</v>
      </c>
      <c r="CS57" s="17">
        <f>IFERROR(INDEX('BOISSY EMPRUNT 1'!$I$14:$I$2000,MATCH('reporting boissy'!CS$2,'BOISSY EMPRUNT 1'!$Z$14:$Z$2000,0)),0)</f>
        <v>1648.91</v>
      </c>
      <c r="CT57" s="17">
        <f>IFERROR(INDEX('BOISSY EMPRUNT 1'!$I$14:$I$2000,MATCH('reporting boissy'!CT$2,'BOISSY EMPRUNT 1'!$Z$14:$Z$2000,0)),0)</f>
        <v>1634.19</v>
      </c>
      <c r="CU57" s="17">
        <f>IFERROR(INDEX('BOISSY EMPRUNT 1'!$I$14:$I$2000,MATCH('reporting boissy'!CU$2,'BOISSY EMPRUNT 1'!$Z$14:$Z$2000,0)),0)</f>
        <v>1619.42</v>
      </c>
      <c r="CV57" s="17">
        <f>IFERROR(INDEX('BOISSY EMPRUNT 1'!$I$14:$I$2000,MATCH('reporting boissy'!CV$2,'BOISSY EMPRUNT 1'!$Z$14:$Z$2000,0)),0)</f>
        <v>1604.6</v>
      </c>
      <c r="CW57" s="17">
        <f>IFERROR(INDEX('BOISSY EMPRUNT 1'!$I$14:$I$2000,MATCH('reporting boissy'!CW$2,'BOISSY EMPRUNT 1'!$Z$14:$Z$2000,0)),0)</f>
        <v>1589.73</v>
      </c>
      <c r="CX57" s="17">
        <f>IFERROR(INDEX('BOISSY EMPRUNT 1'!$I$14:$I$2000,MATCH('reporting boissy'!CX$2,'BOISSY EMPRUNT 1'!$Z$14:$Z$2000,0)),0)</f>
        <v>1574.8</v>
      </c>
      <c r="CY57" s="17">
        <f>IFERROR(INDEX('BOISSY EMPRUNT 1'!$I$14:$I$2000,MATCH('reporting boissy'!CY$2,'BOISSY EMPRUNT 1'!$Z$14:$Z$2000,0)),0)</f>
        <v>1559.83</v>
      </c>
      <c r="CZ57" s="17">
        <f>IFERROR(INDEX('BOISSY EMPRUNT 1'!$I$14:$I$2000,MATCH('reporting boissy'!CZ$2,'BOISSY EMPRUNT 1'!$Z$14:$Z$2000,0)),0)</f>
        <v>1544.8</v>
      </c>
      <c r="DA57" s="17">
        <f>IFERROR(INDEX('BOISSY EMPRUNT 1'!$I$14:$I$2000,MATCH('reporting boissy'!DA$2,'BOISSY EMPRUNT 1'!$Z$14:$Z$2000,0)),0)</f>
        <v>1529.72</v>
      </c>
      <c r="DB57" s="17">
        <f>IFERROR(INDEX('BOISSY EMPRUNT 1'!$I$14:$I$2000,MATCH('reporting boissy'!DB$2,'BOISSY EMPRUNT 1'!$Z$14:$Z$2000,0)),0)</f>
        <v>1514.59</v>
      </c>
      <c r="DC57" s="17">
        <f>IFERROR(INDEX('BOISSY EMPRUNT 1'!$I$14:$I$2000,MATCH('reporting boissy'!DC$2,'BOISSY EMPRUNT 1'!$Z$14:$Z$2000,0)),0)</f>
        <v>1499.41</v>
      </c>
      <c r="DD57" s="17">
        <f>IFERROR(INDEX('BOISSY EMPRUNT 1'!$I$14:$I$2000,MATCH('reporting boissy'!DD$2,'BOISSY EMPRUNT 1'!$Z$14:$Z$2000,0)),0)</f>
        <v>1484.18</v>
      </c>
      <c r="DE57" s="319">
        <f t="shared" ref="DE57:DE58" si="627">SUM(CS57:DD57)</f>
        <v>18804.18</v>
      </c>
      <c r="DF57" s="17">
        <f>IFERROR(INDEX('BOISSY EMPRUNT 1'!$I$14:$I$2000,MATCH('reporting boissy'!DF$2,'BOISSY EMPRUNT 1'!$Z$14:$Z$2000,0)),0)</f>
        <v>1468.9</v>
      </c>
      <c r="DG57" s="17">
        <f>IFERROR(INDEX('BOISSY EMPRUNT 1'!$I$14:$I$2000,MATCH('reporting boissy'!DG$2,'BOISSY EMPRUNT 1'!$Z$14:$Z$2000,0)),0)</f>
        <v>1453.56</v>
      </c>
      <c r="DH57" s="17">
        <f>IFERROR(INDEX('BOISSY EMPRUNT 1'!$I$14:$I$2000,MATCH('reporting boissy'!DH$2,'BOISSY EMPRUNT 1'!$Z$14:$Z$2000,0)),0)</f>
        <v>1438.17</v>
      </c>
      <c r="DI57" s="17">
        <f>IFERROR(INDEX('BOISSY EMPRUNT 1'!$I$14:$I$2000,MATCH('reporting boissy'!DI$2,'BOISSY EMPRUNT 1'!$Z$14:$Z$2000,0)),0)</f>
        <v>1422.73</v>
      </c>
      <c r="DJ57" s="17">
        <f>IFERROR(INDEX('BOISSY EMPRUNT 1'!$I$14:$I$2000,MATCH('reporting boissy'!DJ$2,'BOISSY EMPRUNT 1'!$Z$14:$Z$2000,0)),0)</f>
        <v>1407.24</v>
      </c>
      <c r="DK57" s="17">
        <f>IFERROR(INDEX('BOISSY EMPRUNT 1'!$I$14:$I$2000,MATCH('reporting boissy'!DK$2,'BOISSY EMPRUNT 1'!$Z$14:$Z$2000,0)),0)</f>
        <v>1391.69</v>
      </c>
      <c r="DL57" s="17">
        <f>IFERROR(INDEX('BOISSY EMPRUNT 1'!$I$14:$I$2000,MATCH('reporting boissy'!DL$2,'BOISSY EMPRUNT 1'!$Z$14:$Z$2000,0)),0)</f>
        <v>1376.09</v>
      </c>
      <c r="DM57" s="17">
        <f>IFERROR(INDEX('BOISSY EMPRUNT 1'!$I$14:$I$2000,MATCH('reporting boissy'!DM$2,'BOISSY EMPRUNT 1'!$Z$14:$Z$2000,0)),0)</f>
        <v>1360.43</v>
      </c>
      <c r="DN57" s="17">
        <f>IFERROR(INDEX('BOISSY EMPRUNT 1'!$I$14:$I$2000,MATCH('reporting boissy'!DN$2,'BOISSY EMPRUNT 1'!$Z$14:$Z$2000,0)),0)</f>
        <v>1344.73</v>
      </c>
      <c r="DO57" s="17">
        <f>IFERROR(INDEX('BOISSY EMPRUNT 1'!$I$14:$I$2000,MATCH('reporting boissy'!DO$2,'BOISSY EMPRUNT 1'!$Z$14:$Z$2000,0)),0)</f>
        <v>1328.97</v>
      </c>
      <c r="DP57" s="17">
        <f>IFERROR(INDEX('BOISSY EMPRUNT 1'!$I$14:$I$2000,MATCH('reporting boissy'!DP$2,'BOISSY EMPRUNT 1'!$Z$14:$Z$2000,0)),0)</f>
        <v>1313.15</v>
      </c>
      <c r="DQ57" s="17">
        <f>IFERROR(INDEX('BOISSY EMPRUNT 1'!$I$14:$I$2000,MATCH('reporting boissy'!DQ$2,'BOISSY EMPRUNT 1'!$Z$14:$Z$2000,0)),0)</f>
        <v>1297.28</v>
      </c>
      <c r="DR57" s="319">
        <f t="shared" ref="DR57:DR58" si="628">SUM(DF57:DQ57)</f>
        <v>16602.939999999999</v>
      </c>
      <c r="DS57" s="17">
        <f>IFERROR(INDEX('BOISSY EMPRUNT 1'!$I$14:$I$2000,MATCH('reporting boissy'!DS$2,'BOISSY EMPRUNT 1'!$Z$14:$Z$2000,0)),0)</f>
        <v>1281.3599999999999</v>
      </c>
      <c r="DT57" s="17">
        <f>IFERROR(INDEX('BOISSY EMPRUNT 1'!$I$14:$I$2000,MATCH('reporting boissy'!DT$2,'BOISSY EMPRUNT 1'!$Z$14:$Z$2000,0)),0)</f>
        <v>1265.3800000000001</v>
      </c>
      <c r="DU57" s="17">
        <f>IFERROR(INDEX('BOISSY EMPRUNT 1'!$I$14:$I$2000,MATCH('reporting boissy'!DU$2,'BOISSY EMPRUNT 1'!$Z$14:$Z$2000,0)),0)</f>
        <v>1249.3499999999999</v>
      </c>
      <c r="DV57" s="17">
        <f>IFERROR(INDEX('BOISSY EMPRUNT 1'!$I$14:$I$2000,MATCH('reporting boissy'!DV$2,'BOISSY EMPRUNT 1'!$Z$14:$Z$2000,0)),0)</f>
        <v>1233.26</v>
      </c>
      <c r="DW57" s="17">
        <f>IFERROR(INDEX('BOISSY EMPRUNT 1'!$I$14:$I$2000,MATCH('reporting boissy'!DW$2,'BOISSY EMPRUNT 1'!$Z$14:$Z$2000,0)),0)</f>
        <v>1217.1199999999999</v>
      </c>
      <c r="DX57" s="17">
        <f>IFERROR(INDEX('BOISSY EMPRUNT 1'!$I$14:$I$2000,MATCH('reporting boissy'!DX$2,'BOISSY EMPRUNT 1'!$Z$14:$Z$2000,0)),0)</f>
        <v>1200.92</v>
      </c>
      <c r="DY57" s="17">
        <f>IFERROR(INDEX('BOISSY EMPRUNT 1'!$I$14:$I$2000,MATCH('reporting boissy'!DY$2,'BOISSY EMPRUNT 1'!$Z$14:$Z$2000,0)),0)</f>
        <v>1184.67</v>
      </c>
      <c r="DZ57" s="17">
        <f>IFERROR(INDEX('BOISSY EMPRUNT 1'!$I$14:$I$2000,MATCH('reporting boissy'!DZ$2,'BOISSY EMPRUNT 1'!$Z$14:$Z$2000,0)),0)</f>
        <v>1168.3599999999999</v>
      </c>
      <c r="EA57" s="17">
        <f>IFERROR(INDEX('BOISSY EMPRUNT 1'!$I$14:$I$2000,MATCH('reporting boissy'!EA$2,'BOISSY EMPRUNT 1'!$Z$14:$Z$2000,0)),0)</f>
        <v>1152</v>
      </c>
      <c r="EB57" s="17">
        <f>IFERROR(INDEX('BOISSY EMPRUNT 1'!$I$14:$I$2000,MATCH('reporting boissy'!EB$2,'BOISSY EMPRUNT 1'!$Z$14:$Z$2000,0)),0)</f>
        <v>1135.58</v>
      </c>
      <c r="EC57" s="17">
        <f>IFERROR(INDEX('BOISSY EMPRUNT 1'!$I$14:$I$2000,MATCH('reporting boissy'!EC$2,'BOISSY EMPRUNT 1'!$Z$14:$Z$2000,0)),0)</f>
        <v>1119.1099999999999</v>
      </c>
      <c r="ED57" s="17">
        <f>IFERROR(INDEX('BOISSY EMPRUNT 1'!$I$14:$I$2000,MATCH('reporting boissy'!ED$2,'BOISSY EMPRUNT 1'!$Z$14:$Z$2000,0)),0)</f>
        <v>1102.57</v>
      </c>
      <c r="EE57" s="319">
        <f t="shared" ref="EE57:EE58" si="629">SUM(DS57:ED57)</f>
        <v>14309.68</v>
      </c>
    </row>
    <row r="58" spans="1:135" x14ac:dyDescent="0.2">
      <c r="A58" s="9" t="s">
        <v>9</v>
      </c>
      <c r="B58" s="17">
        <f>ROUND(B50/B57,0)</f>
        <v>53333</v>
      </c>
      <c r="D58" s="1" t="s">
        <v>50</v>
      </c>
      <c r="F58" s="17">
        <f>IFERROR(INDEX('BOISSY EMPRUNT 2'!$I$14:$I$2000,MATCH('reporting boissy'!F$2,'BOISSY EMPRUNT 2'!$Z$14:$Z$2000,0)),0)</f>
        <v>2766.67</v>
      </c>
      <c r="G58" s="17">
        <f>IFERROR(INDEX('BOISSY EMPRUNT 2'!$I$14:$I$2000,MATCH('reporting boissy'!G$2,'BOISSY EMPRUNT 2'!$Z$14:$Z$2000,0)),0)</f>
        <v>2755.56</v>
      </c>
      <c r="H58" s="17">
        <f>IFERROR(INDEX('BOISSY EMPRUNT 2'!$I$14:$I$2000,MATCH('reporting boissy'!H$2,'BOISSY EMPRUNT 2'!$Z$14:$Z$2000,0)),0)</f>
        <v>2744.42</v>
      </c>
      <c r="I58" s="17">
        <f>IFERROR(INDEX('BOISSY EMPRUNT 2'!$I$14:$I$2000,MATCH('reporting boissy'!I$2,'BOISSY EMPRUNT 2'!$Z$14:$Z$2000,0)),0)</f>
        <v>2733.24</v>
      </c>
      <c r="J58" s="17">
        <f>IFERROR(INDEX('BOISSY EMPRUNT 2'!$I$14:$I$2000,MATCH('reporting boissy'!J$2,'BOISSY EMPRUNT 2'!$Z$14:$Z$2000,0)),0)</f>
        <v>2722.01</v>
      </c>
      <c r="K58" s="17">
        <f>IFERROR(INDEX('BOISSY EMPRUNT 2'!$I$14:$I$2000,MATCH('reporting boissy'!K$2,'BOISSY EMPRUNT 2'!$Z$14:$Z$2000,0)),0)</f>
        <v>2710.76</v>
      </c>
      <c r="L58" s="17">
        <f>IFERROR(INDEX('BOISSY EMPRUNT 2'!$I$14:$I$2000,MATCH('reporting boissy'!L$2,'BOISSY EMPRUNT 2'!$Z$14:$Z$2000,0)),0)</f>
        <v>2699.46</v>
      </c>
      <c r="M58" s="17">
        <f>IFERROR(INDEX('BOISSY EMPRUNT 2'!$I$14:$I$2000,MATCH('reporting boissy'!M$2,'BOISSY EMPRUNT 2'!$Z$14:$Z$2000,0)),0)</f>
        <v>2688.12</v>
      </c>
      <c r="N58" s="17">
        <f>IFERROR(INDEX('BOISSY EMPRUNT 2'!$I$14:$I$2000,MATCH('reporting boissy'!N$2,'BOISSY EMPRUNT 2'!$Z$14:$Z$2000,0)),0)</f>
        <v>2676.74</v>
      </c>
      <c r="O58" s="17">
        <f>IFERROR(INDEX('BOISSY EMPRUNT 2'!$I$14:$I$2000,MATCH('reporting boissy'!O$2,'BOISSY EMPRUNT 2'!$Z$14:$Z$2000,0)),0)</f>
        <v>2665.33</v>
      </c>
      <c r="P58" s="17">
        <f>IFERROR(INDEX('BOISSY EMPRUNT 2'!$I$14:$I$2000,MATCH('reporting boissy'!P$2,'BOISSY EMPRUNT 2'!$Z$14:$Z$2000,0)),0)</f>
        <v>2653.87</v>
      </c>
      <c r="Q58" s="17">
        <f>IFERROR(INDEX('BOISSY EMPRUNT 2'!$I$14:$I$2000,MATCH('reporting boissy'!Q$2,'BOISSY EMPRUNT 2'!$Z$14:$Z$2000,0)),0)</f>
        <v>2642.37</v>
      </c>
      <c r="R58" s="319">
        <f t="shared" si="620"/>
        <v>32458.549999999996</v>
      </c>
      <c r="S58" s="23">
        <f>IFERROR(INDEX('BOISSY EMPRUNT 2'!$I$14:$I$2000,MATCH('reporting boissy'!S$2,'BOISSY EMPRUNT 2'!$Z$14:$Z$2000,0)),0)</f>
        <v>2630.84</v>
      </c>
      <c r="T58" s="23">
        <f>IFERROR(INDEX('BOISSY EMPRUNT 2'!$I$14:$I$2000,MATCH('reporting boissy'!T$2,'BOISSY EMPRUNT 2'!$Z$14:$Z$2000,0)),0)</f>
        <v>2619.2600000000002</v>
      </c>
      <c r="U58" s="17">
        <f>IFERROR(INDEX('BOISSY EMPRUNT 2'!$I$14:$I$2000,MATCH('reporting boissy'!U$2,'BOISSY EMPRUNT 2'!$Z$14:$Z$2000,0)),0)</f>
        <v>2607.65</v>
      </c>
      <c r="V58" s="17">
        <f>IFERROR(INDEX('BOISSY EMPRUNT 2'!$I$14:$I$2000,MATCH('reporting boissy'!V$2,'BOISSY EMPRUNT 2'!$Z$14:$Z$2000,0)),0)</f>
        <v>2595.9899999999998</v>
      </c>
      <c r="W58" s="17">
        <f>IFERROR(INDEX('BOISSY EMPRUNT 2'!$I$14:$I$2000,MATCH('reporting boissy'!W$2,'BOISSY EMPRUNT 2'!$Z$14:$Z$2000,0)),0)</f>
        <v>2584.3000000000002</v>
      </c>
      <c r="X58" s="17">
        <f>IFERROR(INDEX('BOISSY EMPRUNT 2'!$I$14:$I$2000,MATCH('reporting boissy'!X$2,'BOISSY EMPRUNT 2'!$Z$14:$Z$2000,0)),0)</f>
        <v>2572.56</v>
      </c>
      <c r="Y58" s="17">
        <f>IFERROR(INDEX('BOISSY EMPRUNT 2'!$I$14:$I$2000,MATCH('reporting boissy'!Y$2,'BOISSY EMPRUNT 2'!$Z$14:$Z$2000,0)),0)</f>
        <v>2560.79</v>
      </c>
      <c r="Z58" s="17">
        <f>IFERROR(INDEX('BOISSY EMPRUNT 2'!$I$14:$I$2000,MATCH('reporting boissy'!Z$2,'BOISSY EMPRUNT 2'!$Z$14:$Z$2000,0)),0)</f>
        <v>2548.9699999999998</v>
      </c>
      <c r="AA58" s="17">
        <f>IFERROR(INDEX('BOISSY EMPRUNT 2'!$I$14:$I$2000,MATCH('reporting boissy'!AA$2,'BOISSY EMPRUNT 2'!$Z$14:$Z$2000,0)),0)</f>
        <v>2537.11</v>
      </c>
      <c r="AB58" s="17">
        <f>IFERROR(INDEX('BOISSY EMPRUNT 2'!$I$14:$I$2000,MATCH('reporting boissy'!AB$2,'BOISSY EMPRUNT 2'!$Z$14:$Z$2000,0)),0)</f>
        <v>2525.21</v>
      </c>
      <c r="AC58" s="17">
        <f>IFERROR(INDEX('BOISSY EMPRUNT 2'!$I$14:$I$2000,MATCH('reporting boissy'!AC$2,'BOISSY EMPRUNT 2'!$Z$14:$Z$2000,0)),0)</f>
        <v>2513.27</v>
      </c>
      <c r="AD58" s="17">
        <f>IFERROR(INDEX('BOISSY EMPRUNT 2'!$I$14:$I$2000,MATCH('reporting boissy'!AD$2,'BOISSY EMPRUNT 2'!$Z$14:$Z$2000,0)),0)</f>
        <v>2501.29</v>
      </c>
      <c r="AE58" s="319">
        <f t="shared" si="621"/>
        <v>30797.24</v>
      </c>
      <c r="AF58" s="17">
        <f>IFERROR(INDEX('BOISSY EMPRUNT 2'!$I$14:$I$2000,MATCH('reporting boissy'!AF$2,'BOISSY EMPRUNT 2'!$Z$14:$Z$2000,0)),0)</f>
        <v>2489.27</v>
      </c>
      <c r="AG58" s="17">
        <f>IFERROR(INDEX('BOISSY EMPRUNT 2'!$I$14:$I$2000,MATCH('reporting boissy'!AG$2,'BOISSY EMPRUNT 2'!$Z$14:$Z$2000,0)),0)</f>
        <v>2477.1999999999998</v>
      </c>
      <c r="AH58" s="17">
        <f>IFERROR(INDEX('BOISSY EMPRUNT 2'!$I$14:$I$2000,MATCH('reporting boissy'!AH$2,'BOISSY EMPRUNT 2'!$Z$14:$Z$2000,0)),0)</f>
        <v>2465.1</v>
      </c>
      <c r="AI58" s="17">
        <f>IFERROR(INDEX('BOISSY EMPRUNT 2'!$I$14:$I$2000,MATCH('reporting boissy'!AI$2,'BOISSY EMPRUNT 2'!$Z$14:$Z$2000,0)),0)</f>
        <v>2452.9499999999998</v>
      </c>
      <c r="AJ58" s="17">
        <f>IFERROR(INDEX('BOISSY EMPRUNT 2'!$I$14:$I$2000,MATCH('reporting boissy'!AJ$2,'BOISSY EMPRUNT 2'!$Z$14:$Z$2000,0)),0)</f>
        <v>2440.7600000000002</v>
      </c>
      <c r="AK58" s="17">
        <f>IFERROR(INDEX('BOISSY EMPRUNT 2'!$I$14:$I$2000,MATCH('reporting boissy'!AK$2,'BOISSY EMPRUNT 2'!$Z$14:$Z$2000,0)),0)</f>
        <v>2428.5300000000002</v>
      </c>
      <c r="AL58" s="17">
        <f>IFERROR(INDEX('BOISSY EMPRUNT 2'!$I$14:$I$2000,MATCH('reporting boissy'!AL$2,'BOISSY EMPRUNT 2'!$Z$14:$Z$2000,0)),0)</f>
        <v>2416.25</v>
      </c>
      <c r="AM58" s="17">
        <f>IFERROR(INDEX('BOISSY EMPRUNT 2'!$I$14:$I$2000,MATCH('reporting boissy'!AM$2,'BOISSY EMPRUNT 2'!$Z$14:$Z$2000,0)),0)</f>
        <v>2403.9299999999998</v>
      </c>
      <c r="AN58" s="17">
        <f>IFERROR(INDEX('BOISSY EMPRUNT 2'!$I$14:$I$2000,MATCH('reporting boissy'!AN$2,'BOISSY EMPRUNT 2'!$Z$14:$Z$2000,0)),0)</f>
        <v>2391.5700000000002</v>
      </c>
      <c r="AO58" s="17">
        <f>IFERROR(INDEX('BOISSY EMPRUNT 2'!$I$14:$I$2000,MATCH('reporting boissy'!AO$2,'BOISSY EMPRUNT 2'!$Z$14:$Z$2000,0)),0)</f>
        <v>2379.17</v>
      </c>
      <c r="AP58" s="17">
        <f>IFERROR(INDEX('BOISSY EMPRUNT 2'!$I$14:$I$2000,MATCH('reporting boissy'!AP$2,'BOISSY EMPRUNT 2'!$Z$14:$Z$2000,0)),0)</f>
        <v>2366.73</v>
      </c>
      <c r="AQ58" s="17">
        <f>IFERROR(INDEX('BOISSY EMPRUNT 2'!$I$14:$I$2000,MATCH('reporting boissy'!AQ$2,'BOISSY EMPRUNT 2'!$Z$14:$Z$2000,0)),0)</f>
        <v>2354.2399999999998</v>
      </c>
      <c r="AR58" s="319">
        <f t="shared" si="622"/>
        <v>29065.700000000004</v>
      </c>
      <c r="AS58" s="17">
        <f>IFERROR(INDEX('BOISSY EMPRUNT 2'!$I$14:$I$2000,MATCH('reporting boissy'!AS$2,'BOISSY EMPRUNT 2'!$Z$14:$Z$2000,0)),0)</f>
        <v>2341.71</v>
      </c>
      <c r="AT58" s="17">
        <f>IFERROR(INDEX('BOISSY EMPRUNT 2'!$I$14:$I$2000,MATCH('reporting boissy'!AT$2,'BOISSY EMPRUNT 2'!$Z$14:$Z$2000,0)),0)</f>
        <v>2329.13</v>
      </c>
      <c r="AU58" s="17">
        <f>IFERROR(INDEX('BOISSY EMPRUNT 2'!$I$14:$I$2000,MATCH('reporting boissy'!AU$2,'BOISSY EMPRUNT 2'!$Z$14:$Z$2000,0)),0)</f>
        <v>2316.5100000000002</v>
      </c>
      <c r="AV58" s="17">
        <f>IFERROR(INDEX('BOISSY EMPRUNT 2'!$I$14:$I$2000,MATCH('reporting boissy'!AV$2,'BOISSY EMPRUNT 2'!$Z$14:$Z$2000,0)),0)</f>
        <v>2303.85</v>
      </c>
      <c r="AW58" s="17">
        <f>IFERROR(INDEX('BOISSY EMPRUNT 2'!$I$14:$I$2000,MATCH('reporting boissy'!AW$2,'BOISSY EMPRUNT 2'!$Z$14:$Z$2000,0)),0)</f>
        <v>2291.15</v>
      </c>
      <c r="AX58" s="17">
        <f>IFERROR(INDEX('BOISSY EMPRUNT 2'!$I$14:$I$2000,MATCH('reporting boissy'!AX$2,'BOISSY EMPRUNT 2'!$Z$14:$Z$2000,0)),0)</f>
        <v>2278.4</v>
      </c>
      <c r="AY58" s="17">
        <f>IFERROR(INDEX('BOISSY EMPRUNT 2'!$I$14:$I$2000,MATCH('reporting boissy'!AY$2,'BOISSY EMPRUNT 2'!$Z$14:$Z$2000,0)),0)</f>
        <v>2265.6</v>
      </c>
      <c r="AZ58" s="17">
        <f>IFERROR(INDEX('BOISSY EMPRUNT 2'!$I$14:$I$2000,MATCH('reporting boissy'!AZ$2,'BOISSY EMPRUNT 2'!$Z$14:$Z$2000,0)),0)</f>
        <v>2252.7600000000002</v>
      </c>
      <c r="BA58" s="17">
        <f>IFERROR(INDEX('BOISSY EMPRUNT 2'!$I$14:$I$2000,MATCH('reporting boissy'!BA$2,'BOISSY EMPRUNT 2'!$Z$14:$Z$2000,0)),0)</f>
        <v>2239.88</v>
      </c>
      <c r="BB58" s="17">
        <f>IFERROR(INDEX('BOISSY EMPRUNT 2'!$I$14:$I$2000,MATCH('reporting boissy'!BB$2,'BOISSY EMPRUNT 2'!$Z$14:$Z$2000,0)),0)</f>
        <v>2226.9499999999998</v>
      </c>
      <c r="BC58" s="17">
        <f>IFERROR(INDEX('BOISSY EMPRUNT 2'!$I$14:$I$2000,MATCH('reporting boissy'!BC$2,'BOISSY EMPRUNT 2'!$Z$14:$Z$2000,0)),0)</f>
        <v>2213.98</v>
      </c>
      <c r="BD58" s="17">
        <f>IFERROR(INDEX('BOISSY EMPRUNT 2'!$I$14:$I$2000,MATCH('reporting boissy'!BD$2,'BOISSY EMPRUNT 2'!$Z$14:$Z$2000,0)),0)</f>
        <v>2200.9699999999998</v>
      </c>
      <c r="BE58" s="319">
        <f t="shared" si="623"/>
        <v>27260.890000000003</v>
      </c>
      <c r="BF58" s="17">
        <f>IFERROR(INDEX('BOISSY EMPRUNT 2'!$I$14:$I$2000,MATCH('reporting boissy'!BF$2,'BOISSY EMPRUNT 2'!$Z$14:$Z$2000,0)),0)</f>
        <v>2187.9</v>
      </c>
      <c r="BG58" s="17">
        <f>IFERROR(INDEX('BOISSY EMPRUNT 2'!$I$14:$I$2000,MATCH('reporting boissy'!BG$2,'BOISSY EMPRUNT 2'!$Z$14:$Z$2000,0)),0)</f>
        <v>2174.8000000000002</v>
      </c>
      <c r="BH58" s="17">
        <f>IFERROR(INDEX('BOISSY EMPRUNT 2'!$I$14:$I$2000,MATCH('reporting boissy'!BH$2,'BOISSY EMPRUNT 2'!$Z$14:$Z$2000,0)),0)</f>
        <v>2161.65</v>
      </c>
      <c r="BI58" s="17">
        <f>IFERROR(INDEX('BOISSY EMPRUNT 2'!$I$14:$I$2000,MATCH('reporting boissy'!BI$2,'BOISSY EMPRUNT 2'!$Z$14:$Z$2000,0)),0)</f>
        <v>2148.4499999999998</v>
      </c>
      <c r="BJ58" s="17">
        <f>IFERROR(INDEX('BOISSY EMPRUNT 2'!$I$14:$I$2000,MATCH('reporting boissy'!BJ$2,'BOISSY EMPRUNT 2'!$Z$14:$Z$2000,0)),0)</f>
        <v>2135.1999999999998</v>
      </c>
      <c r="BK58" s="17">
        <f>IFERROR(INDEX('BOISSY EMPRUNT 2'!$I$14:$I$2000,MATCH('reporting boissy'!BK$2,'BOISSY EMPRUNT 2'!$Z$14:$Z$2000,0)),0)</f>
        <v>2121.92</v>
      </c>
      <c r="BL58" s="17">
        <f>IFERROR(INDEX('BOISSY EMPRUNT 2'!$I$14:$I$2000,MATCH('reporting boissy'!BL$2,'BOISSY EMPRUNT 2'!$Z$14:$Z$2000,0)),0)</f>
        <v>2108.58</v>
      </c>
      <c r="BM58" s="17">
        <f>IFERROR(INDEX('BOISSY EMPRUNT 2'!$I$14:$I$2000,MATCH('reporting boissy'!BM$2,'BOISSY EMPRUNT 2'!$Z$14:$Z$2000,0)),0)</f>
        <v>2095.1999999999998</v>
      </c>
      <c r="BN58" s="17">
        <f>IFERROR(INDEX('BOISSY EMPRUNT 2'!$I$14:$I$2000,MATCH('reporting boissy'!BN$2,'BOISSY EMPRUNT 2'!$Z$14:$Z$2000,0)),0)</f>
        <v>2081.77</v>
      </c>
      <c r="BO58" s="17">
        <f>IFERROR(INDEX('BOISSY EMPRUNT 2'!$I$14:$I$2000,MATCH('reporting boissy'!BO$2,'BOISSY EMPRUNT 2'!$Z$14:$Z$2000,0)),0)</f>
        <v>2068.3000000000002</v>
      </c>
      <c r="BP58" s="17">
        <f>IFERROR(INDEX('BOISSY EMPRUNT 2'!$I$14:$I$2000,MATCH('reporting boissy'!BP$2,'BOISSY EMPRUNT 2'!$Z$14:$Z$2000,0)),0)</f>
        <v>2054.7800000000002</v>
      </c>
      <c r="BQ58" s="17">
        <f>IFERROR(INDEX('BOISSY EMPRUNT 2'!$I$14:$I$2000,MATCH('reporting boissy'!BQ$2,'BOISSY EMPRUNT 2'!$Z$14:$Z$2000,0)),0)</f>
        <v>2041.21</v>
      </c>
      <c r="BR58" s="319">
        <f t="shared" si="624"/>
        <v>25379.759999999998</v>
      </c>
      <c r="BS58" s="17">
        <f>IFERROR(INDEX('BOISSY EMPRUNT 2'!$I$14:$I$2000,MATCH('reporting boissy'!BS$2,'BOISSY EMPRUNT 2'!$Z$14:$Z$2000,0)),0)</f>
        <v>2027.6</v>
      </c>
      <c r="BT58" s="17">
        <f>IFERROR(INDEX('BOISSY EMPRUNT 2'!$I$14:$I$2000,MATCH('reporting boissy'!BT$2,'BOISSY EMPRUNT 2'!$Z$14:$Z$2000,0)),0)</f>
        <v>2013.94</v>
      </c>
      <c r="BU58" s="17">
        <f>IFERROR(INDEX('BOISSY EMPRUNT 2'!$I$14:$I$2000,MATCH('reporting boissy'!BU$2,'BOISSY EMPRUNT 2'!$Z$14:$Z$2000,0)),0)</f>
        <v>2000.23</v>
      </c>
      <c r="BV58" s="17">
        <f>IFERROR(INDEX('BOISSY EMPRUNT 2'!$I$14:$I$2000,MATCH('reporting boissy'!BV$2,'BOISSY EMPRUNT 2'!$Z$14:$Z$2000,0)),0)</f>
        <v>1986.47</v>
      </c>
      <c r="BW58" s="17">
        <f>IFERROR(INDEX('BOISSY EMPRUNT 2'!$I$14:$I$2000,MATCH('reporting boissy'!BW$2,'BOISSY EMPRUNT 2'!$Z$14:$Z$2000,0)),0)</f>
        <v>1972.67</v>
      </c>
      <c r="BX58" s="17">
        <f>IFERROR(INDEX('BOISSY EMPRUNT 2'!$I$14:$I$2000,MATCH('reporting boissy'!BX$2,'BOISSY EMPRUNT 2'!$Z$14:$Z$2000,0)),0)</f>
        <v>1958.82</v>
      </c>
      <c r="BY58" s="17">
        <f>IFERROR(INDEX('BOISSY EMPRUNT 2'!$I$14:$I$2000,MATCH('reporting boissy'!BY$2,'BOISSY EMPRUNT 2'!$Z$14:$Z$2000,0)),0)</f>
        <v>1944.92</v>
      </c>
      <c r="BZ58" s="17">
        <f>IFERROR(INDEX('BOISSY EMPRUNT 2'!$I$14:$I$2000,MATCH('reporting boissy'!BZ$2,'BOISSY EMPRUNT 2'!$Z$14:$Z$2000,0)),0)</f>
        <v>1930.97</v>
      </c>
      <c r="CA58" s="17">
        <f>IFERROR(INDEX('BOISSY EMPRUNT 2'!$I$14:$I$2000,MATCH('reporting boissy'!CA$2,'BOISSY EMPRUNT 2'!$Z$14:$Z$2000,0)),0)</f>
        <v>1916.98</v>
      </c>
      <c r="CB58" s="17">
        <f>IFERROR(INDEX('BOISSY EMPRUNT 2'!$I$14:$I$2000,MATCH('reporting boissy'!CB$2,'BOISSY EMPRUNT 2'!$Z$14:$Z$2000,0)),0)</f>
        <v>1902.93</v>
      </c>
      <c r="CC58" s="17">
        <f>IFERROR(INDEX('BOISSY EMPRUNT 2'!$I$14:$I$2000,MATCH('reporting boissy'!CC$2,'BOISSY EMPRUNT 2'!$Z$14:$Z$2000,0)),0)</f>
        <v>1888.84</v>
      </c>
      <c r="CD58" s="17">
        <f>IFERROR(INDEX('BOISSY EMPRUNT 2'!$I$14:$I$2000,MATCH('reporting boissy'!CD$2,'BOISSY EMPRUNT 2'!$Z$14:$Z$2000,0)),0)</f>
        <v>1874.7</v>
      </c>
      <c r="CE58" s="319">
        <f t="shared" si="625"/>
        <v>23419.07</v>
      </c>
      <c r="CF58" s="17">
        <f>IFERROR(INDEX('BOISSY EMPRUNT 2'!$I$14:$I$2000,MATCH('reporting boissy'!CF$2,'BOISSY EMPRUNT 2'!$Z$14:$Z$2000,0)),0)</f>
        <v>1860.51</v>
      </c>
      <c r="CG58" s="17">
        <f>IFERROR(INDEX('BOISSY EMPRUNT 2'!$I$14:$I$2000,MATCH('reporting boissy'!CG$2,'BOISSY EMPRUNT 2'!$Z$14:$Z$2000,0)),0)</f>
        <v>1846.27</v>
      </c>
      <c r="CH58" s="17">
        <f>IFERROR(INDEX('BOISSY EMPRUNT 2'!$I$14:$I$2000,MATCH('reporting boissy'!CH$2,'BOISSY EMPRUNT 2'!$Z$14:$Z$2000,0)),0)</f>
        <v>1831.98</v>
      </c>
      <c r="CI58" s="17">
        <f>IFERROR(INDEX('BOISSY EMPRUNT 2'!$I$14:$I$2000,MATCH('reporting boissy'!CI$2,'BOISSY EMPRUNT 2'!$Z$14:$Z$2000,0)),0)</f>
        <v>1817.64</v>
      </c>
      <c r="CJ58" s="17">
        <f>IFERROR(INDEX('BOISSY EMPRUNT 2'!$I$14:$I$2000,MATCH('reporting boissy'!CJ$2,'BOISSY EMPRUNT 2'!$Z$14:$Z$2000,0)),0)</f>
        <v>1803.26</v>
      </c>
      <c r="CK58" s="17">
        <f>IFERROR(INDEX('BOISSY EMPRUNT 2'!$I$14:$I$2000,MATCH('reporting boissy'!CK$2,'BOISSY EMPRUNT 2'!$Z$14:$Z$2000,0)),0)</f>
        <v>1788.82</v>
      </c>
      <c r="CL58" s="17">
        <f>IFERROR(INDEX('BOISSY EMPRUNT 2'!$I$14:$I$2000,MATCH('reporting boissy'!CL$2,'BOISSY EMPRUNT 2'!$Z$14:$Z$2000,0)),0)</f>
        <v>1774.33</v>
      </c>
      <c r="CM58" s="17">
        <f>IFERROR(INDEX('BOISSY EMPRUNT 2'!$I$14:$I$2000,MATCH('reporting boissy'!CM$2,'BOISSY EMPRUNT 2'!$Z$14:$Z$2000,0)),0)</f>
        <v>1759.79</v>
      </c>
      <c r="CN58" s="17">
        <f>IFERROR(INDEX('BOISSY EMPRUNT 2'!$I$14:$I$2000,MATCH('reporting boissy'!CN$2,'BOISSY EMPRUNT 2'!$Z$14:$Z$2000,0)),0)</f>
        <v>1745.21</v>
      </c>
      <c r="CO58" s="17">
        <f>IFERROR(INDEX('BOISSY EMPRUNT 2'!$I$14:$I$2000,MATCH('reporting boissy'!CO$2,'BOISSY EMPRUNT 2'!$Z$14:$Z$2000,0)),0)</f>
        <v>1730.57</v>
      </c>
      <c r="CP58" s="17">
        <f>IFERROR(INDEX('BOISSY EMPRUNT 2'!$I$14:$I$2000,MATCH('reporting boissy'!CP$2,'BOISSY EMPRUNT 2'!$Z$14:$Z$2000,0)),0)</f>
        <v>1715.88</v>
      </c>
      <c r="CQ58" s="17">
        <f>IFERROR(INDEX('BOISSY EMPRUNT 2'!$I$14:$I$2000,MATCH('reporting boissy'!CQ$2,'BOISSY EMPRUNT 2'!$Z$14:$Z$2000,0)),0)</f>
        <v>1701.14</v>
      </c>
      <c r="CR58" s="319">
        <f t="shared" si="626"/>
        <v>21375.399999999998</v>
      </c>
      <c r="CS58" s="17">
        <f>IFERROR(INDEX('BOISSY EMPRUNT 2'!$I$14:$I$2000,MATCH('reporting boissy'!CS$2,'BOISSY EMPRUNT 2'!$Z$14:$Z$2000,0)),0)</f>
        <v>1686.35</v>
      </c>
      <c r="CT58" s="17">
        <f>IFERROR(INDEX('BOISSY EMPRUNT 2'!$I$14:$I$2000,MATCH('reporting boissy'!CT$2,'BOISSY EMPRUNT 2'!$Z$14:$Z$2000,0)),0)</f>
        <v>1671.51</v>
      </c>
      <c r="CU58" s="17">
        <f>IFERROR(INDEX('BOISSY EMPRUNT 2'!$I$14:$I$2000,MATCH('reporting boissy'!CU$2,'BOISSY EMPRUNT 2'!$Z$14:$Z$2000,0)),0)</f>
        <v>1656.62</v>
      </c>
      <c r="CV58" s="17">
        <f>IFERROR(INDEX('BOISSY EMPRUNT 2'!$I$14:$I$2000,MATCH('reporting boissy'!CV$2,'BOISSY EMPRUNT 2'!$Z$14:$Z$2000,0)),0)</f>
        <v>1641.67</v>
      </c>
      <c r="CW58" s="17">
        <f>IFERROR(INDEX('BOISSY EMPRUNT 2'!$I$14:$I$2000,MATCH('reporting boissy'!CW$2,'BOISSY EMPRUNT 2'!$Z$14:$Z$2000,0)),0)</f>
        <v>1626.68</v>
      </c>
      <c r="CX58" s="17">
        <f>IFERROR(INDEX('BOISSY EMPRUNT 2'!$I$14:$I$2000,MATCH('reporting boissy'!CX$2,'BOISSY EMPRUNT 2'!$Z$14:$Z$2000,0)),0)</f>
        <v>1611.63</v>
      </c>
      <c r="CY58" s="17">
        <f>IFERROR(INDEX('BOISSY EMPRUNT 2'!$I$14:$I$2000,MATCH('reporting boissy'!CY$2,'BOISSY EMPRUNT 2'!$Z$14:$Z$2000,0)),0)</f>
        <v>1596.53</v>
      </c>
      <c r="CZ58" s="17">
        <f>IFERROR(INDEX('BOISSY EMPRUNT 2'!$I$14:$I$2000,MATCH('reporting boissy'!CZ$2,'BOISSY EMPRUNT 2'!$Z$14:$Z$2000,0)),0)</f>
        <v>1581.38</v>
      </c>
      <c r="DA58" s="17">
        <f>IFERROR(INDEX('BOISSY EMPRUNT 2'!$I$14:$I$2000,MATCH('reporting boissy'!DA$2,'BOISSY EMPRUNT 2'!$Z$14:$Z$2000,0)),0)</f>
        <v>1566.17</v>
      </c>
      <c r="DB58" s="17">
        <f>IFERROR(INDEX('BOISSY EMPRUNT 2'!$I$14:$I$2000,MATCH('reporting boissy'!DB$2,'BOISSY EMPRUNT 2'!$Z$14:$Z$2000,0)),0)</f>
        <v>1550.92</v>
      </c>
      <c r="DC58" s="17">
        <f>IFERROR(INDEX('BOISSY EMPRUNT 2'!$I$14:$I$2000,MATCH('reporting boissy'!DC$2,'BOISSY EMPRUNT 2'!$Z$14:$Z$2000,0)),0)</f>
        <v>1535.61</v>
      </c>
      <c r="DD58" s="17">
        <f>IFERROR(INDEX('BOISSY EMPRUNT 2'!$I$14:$I$2000,MATCH('reporting boissy'!DD$2,'BOISSY EMPRUNT 2'!$Z$14:$Z$2000,0)),0)</f>
        <v>1520.25</v>
      </c>
      <c r="DE58" s="319">
        <f t="shared" si="627"/>
        <v>19245.32</v>
      </c>
      <c r="DF58" s="17">
        <f>IFERROR(INDEX('BOISSY EMPRUNT 2'!$I$14:$I$2000,MATCH('reporting boissy'!DF$2,'BOISSY EMPRUNT 2'!$Z$14:$Z$2000,0)),0)</f>
        <v>1504.83</v>
      </c>
      <c r="DG58" s="17">
        <f>IFERROR(INDEX('BOISSY EMPRUNT 2'!$I$14:$I$2000,MATCH('reporting boissy'!DG$2,'BOISSY EMPRUNT 2'!$Z$14:$Z$2000,0)),0)</f>
        <v>1489.36</v>
      </c>
      <c r="DH58" s="17">
        <f>IFERROR(INDEX('BOISSY EMPRUNT 2'!$I$14:$I$2000,MATCH('reporting boissy'!DH$2,'BOISSY EMPRUNT 2'!$Z$14:$Z$2000,0)),0)</f>
        <v>1473.84</v>
      </c>
      <c r="DI58" s="17">
        <f>IFERROR(INDEX('BOISSY EMPRUNT 2'!$I$14:$I$2000,MATCH('reporting boissy'!DI$2,'BOISSY EMPRUNT 2'!$Z$14:$Z$2000,0)),0)</f>
        <v>1458.26</v>
      </c>
      <c r="DJ58" s="17">
        <f>IFERROR(INDEX('BOISSY EMPRUNT 2'!$I$14:$I$2000,MATCH('reporting boissy'!DJ$2,'BOISSY EMPRUNT 2'!$Z$14:$Z$2000,0)),0)</f>
        <v>1442.63</v>
      </c>
      <c r="DK58" s="17">
        <f>IFERROR(INDEX('BOISSY EMPRUNT 2'!$I$14:$I$2000,MATCH('reporting boissy'!DK$2,'BOISSY EMPRUNT 2'!$Z$14:$Z$2000,0)),0)</f>
        <v>1426.95</v>
      </c>
      <c r="DL58" s="17">
        <f>IFERROR(INDEX('BOISSY EMPRUNT 2'!$I$14:$I$2000,MATCH('reporting boissy'!DL$2,'BOISSY EMPRUNT 2'!$Z$14:$Z$2000,0)),0)</f>
        <v>1411.21</v>
      </c>
      <c r="DM58" s="17">
        <f>IFERROR(INDEX('BOISSY EMPRUNT 2'!$I$14:$I$2000,MATCH('reporting boissy'!DM$2,'BOISSY EMPRUNT 2'!$Z$14:$Z$2000,0)),0)</f>
        <v>1395.42</v>
      </c>
      <c r="DN58" s="17">
        <f>IFERROR(INDEX('BOISSY EMPRUNT 2'!$I$14:$I$2000,MATCH('reporting boissy'!DN$2,'BOISSY EMPRUNT 2'!$Z$14:$Z$2000,0)),0)</f>
        <v>1379.57</v>
      </c>
      <c r="DO58" s="17">
        <f>IFERROR(INDEX('BOISSY EMPRUNT 2'!$I$14:$I$2000,MATCH('reporting boissy'!DO$2,'BOISSY EMPRUNT 2'!$Z$14:$Z$2000,0)),0)</f>
        <v>1363.67</v>
      </c>
      <c r="DP58" s="17">
        <f>IFERROR(INDEX('BOISSY EMPRUNT 2'!$I$14:$I$2000,MATCH('reporting boissy'!DP$2,'BOISSY EMPRUNT 2'!$Z$14:$Z$2000,0)),0)</f>
        <v>1347.71</v>
      </c>
      <c r="DQ58" s="17">
        <f>IFERROR(INDEX('BOISSY EMPRUNT 2'!$I$14:$I$2000,MATCH('reporting boissy'!DQ$2,'BOISSY EMPRUNT 2'!$Z$14:$Z$2000,0)),0)</f>
        <v>1331.7</v>
      </c>
      <c r="DR58" s="319">
        <f t="shared" si="628"/>
        <v>17025.150000000001</v>
      </c>
      <c r="DS58" s="17">
        <f>IFERROR(INDEX('BOISSY EMPRUNT 2'!$I$14:$I$2000,MATCH('reporting boissy'!DS$2,'BOISSY EMPRUNT 2'!$Z$14:$Z$2000,0)),0)</f>
        <v>1315.63</v>
      </c>
      <c r="DT58" s="17">
        <f>IFERROR(INDEX('BOISSY EMPRUNT 2'!$I$14:$I$2000,MATCH('reporting boissy'!DT$2,'BOISSY EMPRUNT 2'!$Z$14:$Z$2000,0)),0)</f>
        <v>1299.51</v>
      </c>
      <c r="DU58" s="17">
        <f>IFERROR(INDEX('BOISSY EMPRUNT 2'!$I$14:$I$2000,MATCH('reporting boissy'!DU$2,'BOISSY EMPRUNT 2'!$Z$14:$Z$2000,0)),0)</f>
        <v>1283.33</v>
      </c>
      <c r="DV58" s="17">
        <f>IFERROR(INDEX('BOISSY EMPRUNT 2'!$I$14:$I$2000,MATCH('reporting boissy'!DV$2,'BOISSY EMPRUNT 2'!$Z$14:$Z$2000,0)),0)</f>
        <v>1267.0899999999999</v>
      </c>
      <c r="DW58" s="17">
        <f>IFERROR(INDEX('BOISSY EMPRUNT 2'!$I$14:$I$2000,MATCH('reporting boissy'!DW$2,'BOISSY EMPRUNT 2'!$Z$14:$Z$2000,0)),0)</f>
        <v>1250.8</v>
      </c>
      <c r="DX58" s="17">
        <f>IFERROR(INDEX('BOISSY EMPRUNT 2'!$I$14:$I$2000,MATCH('reporting boissy'!DX$2,'BOISSY EMPRUNT 2'!$Z$14:$Z$2000,0)),0)</f>
        <v>1234.45</v>
      </c>
      <c r="DY58" s="17">
        <f>IFERROR(INDEX('BOISSY EMPRUNT 2'!$I$14:$I$2000,MATCH('reporting boissy'!DY$2,'BOISSY EMPRUNT 2'!$Z$14:$Z$2000,0)),0)</f>
        <v>1218.05</v>
      </c>
      <c r="DZ58" s="17">
        <f>IFERROR(INDEX('BOISSY EMPRUNT 2'!$I$14:$I$2000,MATCH('reporting boissy'!DZ$2,'BOISSY EMPRUNT 2'!$Z$14:$Z$2000,0)),0)</f>
        <v>1201.5899999999999</v>
      </c>
      <c r="EA58" s="17">
        <f>IFERROR(INDEX('BOISSY EMPRUNT 2'!$I$14:$I$2000,MATCH('reporting boissy'!EA$2,'BOISSY EMPRUNT 2'!$Z$14:$Z$2000,0)),0)</f>
        <v>1185.07</v>
      </c>
      <c r="EB58" s="17">
        <f>IFERROR(INDEX('BOISSY EMPRUNT 2'!$I$14:$I$2000,MATCH('reporting boissy'!EB$2,'BOISSY EMPRUNT 2'!$Z$14:$Z$2000,0)),0)</f>
        <v>1168.49</v>
      </c>
      <c r="EC58" s="17">
        <f>IFERROR(INDEX('BOISSY EMPRUNT 2'!$I$14:$I$2000,MATCH('reporting boissy'!EC$2,'BOISSY EMPRUNT 2'!$Z$14:$Z$2000,0)),0)</f>
        <v>1151.8599999999999</v>
      </c>
      <c r="ED58" s="17">
        <f>IFERROR(INDEX('BOISSY EMPRUNT 2'!$I$14:$I$2000,MATCH('reporting boissy'!ED$2,'BOISSY EMPRUNT 2'!$Z$14:$Z$2000,0)),0)</f>
        <v>1135.17</v>
      </c>
      <c r="EE58" s="319">
        <f t="shared" si="629"/>
        <v>14711.04</v>
      </c>
    </row>
    <row r="59" spans="1:135" x14ac:dyDescent="0.2"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319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319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319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319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319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319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319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319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319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391"/>
    </row>
    <row r="60" spans="1:135" x14ac:dyDescent="0.2">
      <c r="D60" s="2" t="s">
        <v>51</v>
      </c>
      <c r="E60" s="41"/>
      <c r="F60" s="17">
        <f>F55-F57-F58</f>
        <v>-14824.99</v>
      </c>
      <c r="G60" s="17">
        <f t="shared" ref="G60:Q60" si="630">G55-G57-G58</f>
        <v>-11302.82</v>
      </c>
      <c r="H60" s="17">
        <f t="shared" si="630"/>
        <v>-7880.59</v>
      </c>
      <c r="I60" s="17">
        <f t="shared" si="630"/>
        <v>-7158.28</v>
      </c>
      <c r="J60" s="17">
        <f t="shared" si="630"/>
        <v>-3735.88</v>
      </c>
      <c r="K60" s="17">
        <f t="shared" si="630"/>
        <v>-13.430000000000291</v>
      </c>
      <c r="L60" s="17">
        <f t="shared" si="630"/>
        <v>-1690.88</v>
      </c>
      <c r="M60" s="17">
        <f t="shared" si="630"/>
        <v>-1668.2599999999998</v>
      </c>
      <c r="N60" s="17">
        <f t="shared" si="630"/>
        <v>-1095.56</v>
      </c>
      <c r="O60" s="17">
        <f t="shared" si="630"/>
        <v>2527.21</v>
      </c>
      <c r="P60" s="17">
        <f t="shared" si="630"/>
        <v>4250.0700000000006</v>
      </c>
      <c r="Q60" s="17">
        <f t="shared" si="630"/>
        <v>8173.0100000000011</v>
      </c>
      <c r="R60" s="319">
        <f>SUM(F60:Q60)</f>
        <v>-34420.399999999987</v>
      </c>
      <c r="S60" s="17">
        <f>S55-S57-S58</f>
        <v>5777.01</v>
      </c>
      <c r="T60" s="17">
        <f t="shared" ref="T60:AD60" si="631">T55-T57-T58</f>
        <v>6615.1099999999988</v>
      </c>
      <c r="U60" s="17">
        <f t="shared" si="631"/>
        <v>4603.2800000000007</v>
      </c>
      <c r="V60" s="17">
        <f t="shared" si="631"/>
        <v>10606.53</v>
      </c>
      <c r="W60" s="17">
        <f t="shared" si="631"/>
        <v>10629.849999999999</v>
      </c>
      <c r="X60" s="17">
        <f t="shared" si="631"/>
        <v>10653.27</v>
      </c>
      <c r="Y60" s="17">
        <f t="shared" si="631"/>
        <v>10676.75</v>
      </c>
      <c r="Z60" s="17">
        <f t="shared" si="631"/>
        <v>10700.33</v>
      </c>
      <c r="AA60" s="17">
        <f t="shared" si="631"/>
        <v>10723.98</v>
      </c>
      <c r="AB60" s="17">
        <f t="shared" si="631"/>
        <v>10747.720000000001</v>
      </c>
      <c r="AC60" s="17">
        <f t="shared" si="631"/>
        <v>10771.529999999999</v>
      </c>
      <c r="AD60" s="17">
        <f t="shared" si="631"/>
        <v>10795.43</v>
      </c>
      <c r="AE60" s="319">
        <f>SUM(S60:AD60)</f>
        <v>113300.79000000001</v>
      </c>
      <c r="AF60" s="17">
        <f>AF55-AF57-AF58</f>
        <v>11224.4</v>
      </c>
      <c r="AG60" s="17">
        <f t="shared" ref="AG60:AQ60" si="632">AG55-AG57-AG58</f>
        <v>11248.470000000001</v>
      </c>
      <c r="AH60" s="17">
        <f t="shared" si="632"/>
        <v>7757.6099999999988</v>
      </c>
      <c r="AI60" s="17">
        <f t="shared" si="632"/>
        <v>11296.84</v>
      </c>
      <c r="AJ60" s="17">
        <f t="shared" si="632"/>
        <v>11321.15</v>
      </c>
      <c r="AK60" s="17">
        <f t="shared" si="632"/>
        <v>11345.539999999999</v>
      </c>
      <c r="AL60" s="17">
        <f t="shared" si="632"/>
        <v>11370.02</v>
      </c>
      <c r="AM60" s="17">
        <f t="shared" si="632"/>
        <v>11394.59</v>
      </c>
      <c r="AN60" s="17">
        <f t="shared" si="632"/>
        <v>11419.23</v>
      </c>
      <c r="AO60" s="17">
        <f t="shared" si="632"/>
        <v>11443.960000000001</v>
      </c>
      <c r="AP60" s="17">
        <f t="shared" si="632"/>
        <v>11468.77</v>
      </c>
      <c r="AQ60" s="17">
        <f t="shared" si="632"/>
        <v>11493.68</v>
      </c>
      <c r="AR60" s="319">
        <f>SUM(AF60:AQ60)</f>
        <v>132784.26</v>
      </c>
      <c r="AS60" s="17">
        <f>AS55-AS57-AS58</f>
        <v>11518.66</v>
      </c>
      <c r="AT60" s="17">
        <f t="shared" ref="AT60:BD60" si="633">AT55-AT57-AT58</f>
        <v>11543.739999999998</v>
      </c>
      <c r="AU60" s="17">
        <f t="shared" si="633"/>
        <v>8053.9</v>
      </c>
      <c r="AV60" s="17">
        <f t="shared" si="633"/>
        <v>11594.15</v>
      </c>
      <c r="AW60" s="17">
        <f t="shared" si="633"/>
        <v>11619.47</v>
      </c>
      <c r="AX60" s="17">
        <f t="shared" si="633"/>
        <v>11644.890000000001</v>
      </c>
      <c r="AY60" s="17">
        <f t="shared" si="633"/>
        <v>11670.41</v>
      </c>
      <c r="AZ60" s="17">
        <f t="shared" si="633"/>
        <v>11696</v>
      </c>
      <c r="BA60" s="17">
        <f t="shared" si="633"/>
        <v>11721.68</v>
      </c>
      <c r="BB60" s="17">
        <f t="shared" si="633"/>
        <v>11747.46</v>
      </c>
      <c r="BC60" s="17">
        <f t="shared" si="633"/>
        <v>11773.32</v>
      </c>
      <c r="BD60" s="17">
        <f t="shared" si="633"/>
        <v>11799.26</v>
      </c>
      <c r="BE60" s="319">
        <f>SUM(AS60:BD60)</f>
        <v>136382.94</v>
      </c>
      <c r="BF60" s="17">
        <f>BF55-BF57-BF58</f>
        <v>11825.300000000001</v>
      </c>
      <c r="BG60" s="17">
        <f t="shared" ref="BG60:BQ60" si="634">BG55-BG57-BG58</f>
        <v>11851.43</v>
      </c>
      <c r="BH60" s="17">
        <f t="shared" si="634"/>
        <v>8362.6400000000012</v>
      </c>
      <c r="BI60" s="17">
        <f t="shared" si="634"/>
        <v>11903.95</v>
      </c>
      <c r="BJ60" s="17">
        <f t="shared" si="634"/>
        <v>11930.349999999999</v>
      </c>
      <c r="BK60" s="17">
        <f t="shared" si="634"/>
        <v>11956.83</v>
      </c>
      <c r="BL60" s="17">
        <f t="shared" si="634"/>
        <v>11983.42</v>
      </c>
      <c r="BM60" s="17">
        <f t="shared" si="634"/>
        <v>12010.09</v>
      </c>
      <c r="BN60" s="17">
        <f t="shared" si="634"/>
        <v>12036.849999999999</v>
      </c>
      <c r="BO60" s="17">
        <f t="shared" si="634"/>
        <v>16223.7</v>
      </c>
      <c r="BP60" s="17">
        <f t="shared" si="634"/>
        <v>16250.65</v>
      </c>
      <c r="BQ60" s="17">
        <f t="shared" si="634"/>
        <v>16277.690000000002</v>
      </c>
      <c r="BR60" s="319">
        <f>SUM(BF60:BQ60)</f>
        <v>152612.9</v>
      </c>
      <c r="BS60" s="17">
        <f>BS55-BS57-BS58</f>
        <v>16304.819999999998</v>
      </c>
      <c r="BT60" s="17">
        <f t="shared" ref="BT60:CD60" si="635">BT55-BT57-BT58</f>
        <v>16332.039999999999</v>
      </c>
      <c r="BU60" s="17">
        <f t="shared" si="635"/>
        <v>12844.37</v>
      </c>
      <c r="BV60" s="17">
        <f t="shared" si="635"/>
        <v>16386.78</v>
      </c>
      <c r="BW60" s="17">
        <f t="shared" si="635"/>
        <v>16414.29</v>
      </c>
      <c r="BX60" s="17">
        <f t="shared" si="635"/>
        <v>16441.89</v>
      </c>
      <c r="BY60" s="17">
        <f t="shared" si="635"/>
        <v>16469.589999999997</v>
      </c>
      <c r="BZ60" s="17">
        <f t="shared" si="635"/>
        <v>16497.379999999997</v>
      </c>
      <c r="CA60" s="17">
        <f t="shared" si="635"/>
        <v>16525.260000000002</v>
      </c>
      <c r="CB60" s="17">
        <f t="shared" si="635"/>
        <v>16553.25</v>
      </c>
      <c r="CC60" s="17">
        <f t="shared" si="635"/>
        <v>16581.329999999998</v>
      </c>
      <c r="CD60" s="17">
        <f t="shared" si="635"/>
        <v>16609.509999999998</v>
      </c>
      <c r="CE60" s="319">
        <f>SUM(BS60:CD60)</f>
        <v>193960.50999999998</v>
      </c>
      <c r="CF60" s="17">
        <f>CF55-CF57-CF58</f>
        <v>16637.780000000002</v>
      </c>
      <c r="CG60" s="17">
        <f t="shared" ref="CG60:CQ60" si="636">CG55-CG57-CG58</f>
        <v>16666.149999999998</v>
      </c>
      <c r="CH60" s="17">
        <f t="shared" si="636"/>
        <v>13179.62</v>
      </c>
      <c r="CI60" s="17">
        <f t="shared" si="636"/>
        <v>16723.190000000002</v>
      </c>
      <c r="CJ60" s="17">
        <f t="shared" si="636"/>
        <v>16751.84</v>
      </c>
      <c r="CK60" s="17">
        <f t="shared" si="636"/>
        <v>16780.61</v>
      </c>
      <c r="CL60" s="17">
        <f t="shared" si="636"/>
        <v>16809.47</v>
      </c>
      <c r="CM60" s="17">
        <f t="shared" si="636"/>
        <v>16838.439999999999</v>
      </c>
      <c r="CN60" s="17">
        <f t="shared" si="636"/>
        <v>16867.490000000002</v>
      </c>
      <c r="CO60" s="17">
        <f t="shared" si="636"/>
        <v>16896.650000000001</v>
      </c>
      <c r="CP60" s="17">
        <f t="shared" si="636"/>
        <v>16925.91</v>
      </c>
      <c r="CQ60" s="17">
        <f t="shared" si="636"/>
        <v>16955.27</v>
      </c>
      <c r="CR60" s="319">
        <f>SUM(CF60:CQ60)</f>
        <v>198032.41999999998</v>
      </c>
      <c r="CS60" s="17">
        <f>CS55-CS57-CS58</f>
        <v>16984.740000000002</v>
      </c>
      <c r="CT60" s="17">
        <f t="shared" ref="CT60:DD60" si="637">CT55-CT57-CT58</f>
        <v>17014.300000000003</v>
      </c>
      <c r="CU60" s="17">
        <f t="shared" si="637"/>
        <v>13528.96</v>
      </c>
      <c r="CV60" s="17">
        <f t="shared" si="637"/>
        <v>17073.730000000003</v>
      </c>
      <c r="CW60" s="17">
        <f t="shared" si="637"/>
        <v>17103.59</v>
      </c>
      <c r="CX60" s="17">
        <f t="shared" si="637"/>
        <v>17133.57</v>
      </c>
      <c r="CY60" s="17">
        <f t="shared" si="637"/>
        <v>17163.64</v>
      </c>
      <c r="CZ60" s="17">
        <f t="shared" si="637"/>
        <v>17193.82</v>
      </c>
      <c r="DA60" s="17">
        <f t="shared" si="637"/>
        <v>17224.11</v>
      </c>
      <c r="DB60" s="17">
        <f t="shared" si="637"/>
        <v>17254.489999999998</v>
      </c>
      <c r="DC60" s="17">
        <f t="shared" si="637"/>
        <v>17284.98</v>
      </c>
      <c r="DD60" s="17">
        <f t="shared" si="637"/>
        <v>17315.57</v>
      </c>
      <c r="DE60" s="319">
        <f>SUM(CS60:DD60)</f>
        <v>202275.50000000003</v>
      </c>
      <c r="DF60" s="17">
        <f>DF55-DF57-DF58</f>
        <v>17346.269999999997</v>
      </c>
      <c r="DG60" s="17">
        <f t="shared" ref="DG60:DQ60" si="638">DG55-DG57-DG58</f>
        <v>17377.079999999998</v>
      </c>
      <c r="DH60" s="17">
        <f t="shared" si="638"/>
        <v>13892.99</v>
      </c>
      <c r="DI60" s="17">
        <f t="shared" si="638"/>
        <v>17439.010000000002</v>
      </c>
      <c r="DJ60" s="17">
        <f t="shared" si="638"/>
        <v>17470.129999999997</v>
      </c>
      <c r="DK60" s="17">
        <f t="shared" si="638"/>
        <v>17501.36</v>
      </c>
      <c r="DL60" s="17">
        <f t="shared" si="638"/>
        <v>17532.7</v>
      </c>
      <c r="DM60" s="17">
        <f t="shared" si="638"/>
        <v>17564.150000000001</v>
      </c>
      <c r="DN60" s="17">
        <f t="shared" si="638"/>
        <v>17595.7</v>
      </c>
      <c r="DO60" s="17">
        <f t="shared" si="638"/>
        <v>17627.36</v>
      </c>
      <c r="DP60" s="17">
        <f t="shared" si="638"/>
        <v>17659.14</v>
      </c>
      <c r="DQ60" s="17">
        <f t="shared" si="638"/>
        <v>17691.02</v>
      </c>
      <c r="DR60" s="319">
        <f>SUM(DF60:DQ60)</f>
        <v>206696.91</v>
      </c>
      <c r="DS60" s="17">
        <f>DS55-DS57-DS58</f>
        <v>17723.009999999998</v>
      </c>
      <c r="DT60" s="17">
        <f t="shared" ref="DT60:ED60" si="639">DT55-DT57-DT58</f>
        <v>17755.11</v>
      </c>
      <c r="DU60" s="17">
        <f t="shared" si="639"/>
        <v>14272.32</v>
      </c>
      <c r="DV60" s="17">
        <f t="shared" si="639"/>
        <v>17819.650000000001</v>
      </c>
      <c r="DW60" s="17">
        <f t="shared" si="639"/>
        <v>17852.080000000002</v>
      </c>
      <c r="DX60" s="17">
        <f t="shared" si="639"/>
        <v>17884.63</v>
      </c>
      <c r="DY60" s="17">
        <f t="shared" si="639"/>
        <v>17917.280000000002</v>
      </c>
      <c r="DZ60" s="17">
        <f t="shared" si="639"/>
        <v>17950.05</v>
      </c>
      <c r="EA60" s="17">
        <f t="shared" si="639"/>
        <v>17982.93</v>
      </c>
      <c r="EB60" s="17">
        <f t="shared" si="639"/>
        <v>18015.929999999997</v>
      </c>
      <c r="EC60" s="17">
        <f t="shared" si="639"/>
        <v>18049.03</v>
      </c>
      <c r="ED60" s="17">
        <f t="shared" si="639"/>
        <v>18082.260000000002</v>
      </c>
      <c r="EE60" s="391">
        <f>SUM(DS60:ED60)</f>
        <v>211304.28</v>
      </c>
    </row>
    <row r="61" spans="1:135" x14ac:dyDescent="0.2"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D62" s="1" t="s">
        <v>52</v>
      </c>
      <c r="F62" s="17">
        <f>IF(F60&gt;0,F60*$C$65,0)</f>
        <v>0</v>
      </c>
      <c r="G62" s="17">
        <f t="shared" ref="G62:AD62" si="640">IF(G60&gt;0,G60*$C$65,0)</f>
        <v>0</v>
      </c>
      <c r="H62" s="17">
        <f t="shared" si="640"/>
        <v>0</v>
      </c>
      <c r="I62" s="17">
        <f t="shared" si="640"/>
        <v>0</v>
      </c>
      <c r="J62" s="17">
        <f t="shared" si="640"/>
        <v>0</v>
      </c>
      <c r="K62" s="17">
        <f t="shared" si="640"/>
        <v>0</v>
      </c>
      <c r="L62" s="17">
        <f t="shared" si="640"/>
        <v>0</v>
      </c>
      <c r="M62" s="17">
        <f t="shared" si="640"/>
        <v>0</v>
      </c>
      <c r="N62" s="17">
        <f t="shared" si="640"/>
        <v>0</v>
      </c>
      <c r="O62" s="17">
        <f t="shared" si="640"/>
        <v>631.80250000000001</v>
      </c>
      <c r="P62" s="17">
        <f t="shared" si="640"/>
        <v>1062.5175000000002</v>
      </c>
      <c r="Q62" s="17">
        <f t="shared" si="640"/>
        <v>2043.2525000000003</v>
      </c>
      <c r="R62" s="319">
        <f t="shared" ref="R62" si="641">SUM(F62:Q62)</f>
        <v>3737.5725000000002</v>
      </c>
      <c r="S62" s="17">
        <f t="shared" si="640"/>
        <v>1444.2525000000001</v>
      </c>
      <c r="T62" s="17">
        <f t="shared" si="640"/>
        <v>1653.7774999999997</v>
      </c>
      <c r="U62" s="17">
        <f t="shared" si="640"/>
        <v>1150.8200000000002</v>
      </c>
      <c r="V62" s="17">
        <f t="shared" si="640"/>
        <v>2651.6325000000002</v>
      </c>
      <c r="W62" s="17">
        <f t="shared" si="640"/>
        <v>2657.4624999999996</v>
      </c>
      <c r="X62" s="17">
        <f t="shared" si="640"/>
        <v>2663.3175000000001</v>
      </c>
      <c r="Y62" s="17">
        <f t="shared" si="640"/>
        <v>2669.1875</v>
      </c>
      <c r="Z62" s="17">
        <f t="shared" si="640"/>
        <v>2675.0825</v>
      </c>
      <c r="AA62" s="17">
        <f t="shared" si="640"/>
        <v>2680.9949999999999</v>
      </c>
      <c r="AB62" s="17">
        <f t="shared" si="640"/>
        <v>2686.9300000000003</v>
      </c>
      <c r="AC62" s="17">
        <f t="shared" si="640"/>
        <v>2692.8824999999997</v>
      </c>
      <c r="AD62" s="17">
        <f t="shared" si="640"/>
        <v>2698.8575000000001</v>
      </c>
      <c r="AE62" s="319">
        <f t="shared" ref="AE62" si="642">SUM(S62:AD62)</f>
        <v>28325.197500000002</v>
      </c>
      <c r="AF62" s="17">
        <f t="shared" ref="AF62:AQ62" si="643">IF(AF60&gt;0,AF60*$C$65,0)</f>
        <v>2806.1</v>
      </c>
      <c r="AG62" s="17">
        <f t="shared" si="643"/>
        <v>2812.1175000000003</v>
      </c>
      <c r="AH62" s="17">
        <f t="shared" si="643"/>
        <v>1939.4024999999997</v>
      </c>
      <c r="AI62" s="17">
        <f t="shared" si="643"/>
        <v>2824.21</v>
      </c>
      <c r="AJ62" s="17">
        <f t="shared" si="643"/>
        <v>2830.2874999999999</v>
      </c>
      <c r="AK62" s="17">
        <f t="shared" si="643"/>
        <v>2836.3849999999998</v>
      </c>
      <c r="AL62" s="17">
        <f t="shared" si="643"/>
        <v>2842.5050000000001</v>
      </c>
      <c r="AM62" s="17">
        <f t="shared" si="643"/>
        <v>2848.6475</v>
      </c>
      <c r="AN62" s="17">
        <f t="shared" si="643"/>
        <v>2854.8074999999999</v>
      </c>
      <c r="AO62" s="17">
        <f t="shared" si="643"/>
        <v>2860.9900000000002</v>
      </c>
      <c r="AP62" s="17">
        <f t="shared" si="643"/>
        <v>2867.1925000000001</v>
      </c>
      <c r="AQ62" s="17">
        <f t="shared" si="643"/>
        <v>2873.42</v>
      </c>
      <c r="AR62" s="319">
        <f t="shared" ref="AR62" si="644">SUM(AF62:AQ62)</f>
        <v>33196.065000000002</v>
      </c>
      <c r="AS62" s="17">
        <f t="shared" ref="AS62:BD62" si="645">IF(AS60&gt;0,AS60*$C$65,0)</f>
        <v>2879.665</v>
      </c>
      <c r="AT62" s="17">
        <f t="shared" si="645"/>
        <v>2885.9349999999995</v>
      </c>
      <c r="AU62" s="17">
        <f t="shared" si="645"/>
        <v>2013.4749999999999</v>
      </c>
      <c r="AV62" s="17">
        <f t="shared" si="645"/>
        <v>2898.5374999999999</v>
      </c>
      <c r="AW62" s="17">
        <f t="shared" si="645"/>
        <v>2904.8674999999998</v>
      </c>
      <c r="AX62" s="17">
        <f t="shared" si="645"/>
        <v>2911.2225000000003</v>
      </c>
      <c r="AY62" s="17">
        <f t="shared" si="645"/>
        <v>2917.6025</v>
      </c>
      <c r="AZ62" s="17">
        <f t="shared" si="645"/>
        <v>2924</v>
      </c>
      <c r="BA62" s="17">
        <f t="shared" si="645"/>
        <v>2930.42</v>
      </c>
      <c r="BB62" s="17">
        <f t="shared" si="645"/>
        <v>2936.8649999999998</v>
      </c>
      <c r="BC62" s="17">
        <f t="shared" si="645"/>
        <v>2943.33</v>
      </c>
      <c r="BD62" s="17">
        <f t="shared" si="645"/>
        <v>2949.8150000000001</v>
      </c>
      <c r="BE62" s="319">
        <f t="shared" ref="BE62" si="646">SUM(AS62:BD62)</f>
        <v>34095.735000000001</v>
      </c>
      <c r="BF62" s="17">
        <f t="shared" ref="BF62:BQ62" si="647">IF(BF60&gt;0,BF60*$C$65,0)</f>
        <v>2956.3250000000003</v>
      </c>
      <c r="BG62" s="17">
        <f t="shared" si="647"/>
        <v>2962.8575000000001</v>
      </c>
      <c r="BH62" s="17">
        <f t="shared" si="647"/>
        <v>2090.6600000000003</v>
      </c>
      <c r="BI62" s="17">
        <f t="shared" si="647"/>
        <v>2975.9875000000002</v>
      </c>
      <c r="BJ62" s="17">
        <f t="shared" si="647"/>
        <v>2982.5874999999996</v>
      </c>
      <c r="BK62" s="17">
        <f t="shared" si="647"/>
        <v>2989.2075</v>
      </c>
      <c r="BL62" s="17">
        <f t="shared" si="647"/>
        <v>2995.855</v>
      </c>
      <c r="BM62" s="17">
        <f t="shared" si="647"/>
        <v>3002.5225</v>
      </c>
      <c r="BN62" s="17">
        <f t="shared" si="647"/>
        <v>3009.2124999999996</v>
      </c>
      <c r="BO62" s="17">
        <f t="shared" si="647"/>
        <v>4055.9250000000002</v>
      </c>
      <c r="BP62" s="17">
        <f t="shared" si="647"/>
        <v>4062.6624999999999</v>
      </c>
      <c r="BQ62" s="17">
        <f t="shared" si="647"/>
        <v>4069.4225000000006</v>
      </c>
      <c r="BR62" s="319">
        <f t="shared" ref="BR62" si="648">SUM(BF62:BQ62)</f>
        <v>38153.224999999999</v>
      </c>
      <c r="BS62" s="17">
        <f t="shared" ref="BS62:CD62" si="649">IF(BS60&gt;0,BS60*$C$65,0)</f>
        <v>4076.2049999999995</v>
      </c>
      <c r="BT62" s="17">
        <f t="shared" si="649"/>
        <v>4083.0099999999998</v>
      </c>
      <c r="BU62" s="17">
        <f t="shared" si="649"/>
        <v>3211.0925000000002</v>
      </c>
      <c r="BV62" s="17">
        <f t="shared" si="649"/>
        <v>4096.6949999999997</v>
      </c>
      <c r="BW62" s="17">
        <f t="shared" si="649"/>
        <v>4103.5725000000002</v>
      </c>
      <c r="BX62" s="17">
        <f t="shared" si="649"/>
        <v>4110.4724999999999</v>
      </c>
      <c r="BY62" s="17">
        <f t="shared" si="649"/>
        <v>4117.3974999999991</v>
      </c>
      <c r="BZ62" s="17">
        <f t="shared" si="649"/>
        <v>4124.3449999999993</v>
      </c>
      <c r="CA62" s="17">
        <f t="shared" si="649"/>
        <v>4131.3150000000005</v>
      </c>
      <c r="CB62" s="17">
        <f t="shared" si="649"/>
        <v>4138.3125</v>
      </c>
      <c r="CC62" s="17">
        <f t="shared" si="649"/>
        <v>4145.3324999999995</v>
      </c>
      <c r="CD62" s="17">
        <f t="shared" si="649"/>
        <v>4152.3774999999996</v>
      </c>
      <c r="CE62" s="319">
        <f t="shared" ref="CE62" si="650">SUM(BS62:CD62)</f>
        <v>48490.127499999995</v>
      </c>
      <c r="CF62" s="17">
        <f t="shared" ref="CF62:CQ62" si="651">IF(CF60&gt;0,CF60*$C$65,0)</f>
        <v>4159.4450000000006</v>
      </c>
      <c r="CG62" s="17">
        <f t="shared" si="651"/>
        <v>4166.5374999999995</v>
      </c>
      <c r="CH62" s="17">
        <f t="shared" si="651"/>
        <v>3294.9050000000002</v>
      </c>
      <c r="CI62" s="17">
        <f t="shared" si="651"/>
        <v>4180.7975000000006</v>
      </c>
      <c r="CJ62" s="17">
        <f t="shared" si="651"/>
        <v>4187.96</v>
      </c>
      <c r="CK62" s="17">
        <f t="shared" si="651"/>
        <v>4195.1525000000001</v>
      </c>
      <c r="CL62" s="17">
        <f t="shared" si="651"/>
        <v>4202.3675000000003</v>
      </c>
      <c r="CM62" s="17">
        <f t="shared" si="651"/>
        <v>4209.6099999999997</v>
      </c>
      <c r="CN62" s="17">
        <f t="shared" si="651"/>
        <v>4216.8725000000004</v>
      </c>
      <c r="CO62" s="17">
        <f t="shared" si="651"/>
        <v>4224.1625000000004</v>
      </c>
      <c r="CP62" s="17">
        <f t="shared" si="651"/>
        <v>4231.4775</v>
      </c>
      <c r="CQ62" s="17">
        <f t="shared" si="651"/>
        <v>4238.8175000000001</v>
      </c>
      <c r="CR62" s="319">
        <f t="shared" ref="CR62" si="652">SUM(CF62:CQ62)</f>
        <v>49508.104999999996</v>
      </c>
      <c r="CS62" s="17">
        <f t="shared" ref="CS62:DD62" si="653">IF(CS60&gt;0,CS60*$C$65,0)</f>
        <v>4246.1850000000004</v>
      </c>
      <c r="CT62" s="17">
        <f t="shared" si="653"/>
        <v>4253.5750000000007</v>
      </c>
      <c r="CU62" s="17">
        <f t="shared" si="653"/>
        <v>3382.24</v>
      </c>
      <c r="CV62" s="17">
        <f t="shared" si="653"/>
        <v>4268.4325000000008</v>
      </c>
      <c r="CW62" s="17">
        <f t="shared" si="653"/>
        <v>4275.8975</v>
      </c>
      <c r="CX62" s="17">
        <f t="shared" si="653"/>
        <v>4283.3924999999999</v>
      </c>
      <c r="CY62" s="17">
        <f t="shared" si="653"/>
        <v>4290.91</v>
      </c>
      <c r="CZ62" s="17">
        <f t="shared" si="653"/>
        <v>4298.4549999999999</v>
      </c>
      <c r="DA62" s="17">
        <f t="shared" si="653"/>
        <v>4306.0275000000001</v>
      </c>
      <c r="DB62" s="17">
        <f t="shared" si="653"/>
        <v>4313.6224999999995</v>
      </c>
      <c r="DC62" s="17">
        <f t="shared" si="653"/>
        <v>4321.2449999999999</v>
      </c>
      <c r="DD62" s="17">
        <f t="shared" si="653"/>
        <v>4328.8924999999999</v>
      </c>
      <c r="DE62" s="319">
        <f t="shared" ref="DE62" si="654">SUM(CS62:DD62)</f>
        <v>50568.875000000007</v>
      </c>
      <c r="DF62" s="17">
        <f t="shared" ref="DF62:DQ62" si="655">IF(DF60&gt;0,DF60*$C$65,0)</f>
        <v>4336.5674999999992</v>
      </c>
      <c r="DG62" s="17">
        <f t="shared" si="655"/>
        <v>4344.2699999999995</v>
      </c>
      <c r="DH62" s="17">
        <f t="shared" si="655"/>
        <v>3473.2474999999999</v>
      </c>
      <c r="DI62" s="17">
        <f t="shared" si="655"/>
        <v>4359.7525000000005</v>
      </c>
      <c r="DJ62" s="17">
        <f t="shared" si="655"/>
        <v>4367.5324999999993</v>
      </c>
      <c r="DK62" s="17">
        <f t="shared" si="655"/>
        <v>4375.34</v>
      </c>
      <c r="DL62" s="17">
        <f t="shared" si="655"/>
        <v>4383.1750000000002</v>
      </c>
      <c r="DM62" s="17">
        <f t="shared" si="655"/>
        <v>4391.0375000000004</v>
      </c>
      <c r="DN62" s="17">
        <f t="shared" si="655"/>
        <v>4398.9250000000002</v>
      </c>
      <c r="DO62" s="17">
        <f t="shared" si="655"/>
        <v>4406.84</v>
      </c>
      <c r="DP62" s="17">
        <f t="shared" si="655"/>
        <v>4414.7849999999999</v>
      </c>
      <c r="DQ62" s="17">
        <f t="shared" si="655"/>
        <v>4422.7550000000001</v>
      </c>
      <c r="DR62" s="319">
        <f t="shared" ref="DR62" si="656">SUM(DF62:DQ62)</f>
        <v>51674.227500000001</v>
      </c>
      <c r="DS62" s="17">
        <f t="shared" ref="DS62:ED62" si="657">IF(DS60&gt;0,DS60*$C$65,0)</f>
        <v>4430.7524999999996</v>
      </c>
      <c r="DT62" s="17">
        <f t="shared" si="657"/>
        <v>4438.7775000000001</v>
      </c>
      <c r="DU62" s="17">
        <f t="shared" si="657"/>
        <v>3568.08</v>
      </c>
      <c r="DV62" s="17">
        <f t="shared" si="657"/>
        <v>4454.9125000000004</v>
      </c>
      <c r="DW62" s="17">
        <f t="shared" si="657"/>
        <v>4463.0200000000004</v>
      </c>
      <c r="DX62" s="17">
        <f t="shared" si="657"/>
        <v>4471.1575000000003</v>
      </c>
      <c r="DY62" s="17">
        <f t="shared" si="657"/>
        <v>4479.3200000000006</v>
      </c>
      <c r="DZ62" s="17">
        <f t="shared" si="657"/>
        <v>4487.5124999999998</v>
      </c>
      <c r="EA62" s="17">
        <f t="shared" si="657"/>
        <v>4495.7325000000001</v>
      </c>
      <c r="EB62" s="17">
        <f t="shared" si="657"/>
        <v>4503.9824999999992</v>
      </c>
      <c r="EC62" s="17">
        <f t="shared" si="657"/>
        <v>4512.2574999999997</v>
      </c>
      <c r="ED62" s="17">
        <f t="shared" si="657"/>
        <v>4520.5650000000005</v>
      </c>
      <c r="EE62" s="391">
        <f t="shared" ref="EE62" si="658">SUM(DS62:ED62)</f>
        <v>52826.07</v>
      </c>
    </row>
    <row r="63" spans="1:135" x14ac:dyDescent="0.2"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AD64" si="659">F60-F62</f>
        <v>-14824.99</v>
      </c>
      <c r="G64" s="17">
        <f t="shared" si="659"/>
        <v>-11302.82</v>
      </c>
      <c r="H64" s="17">
        <f t="shared" si="659"/>
        <v>-7880.59</v>
      </c>
      <c r="I64" s="17">
        <f t="shared" si="659"/>
        <v>-7158.28</v>
      </c>
      <c r="J64" s="17">
        <f t="shared" si="659"/>
        <v>-3735.88</v>
      </c>
      <c r="K64" s="17">
        <f t="shared" si="659"/>
        <v>-13.430000000000291</v>
      </c>
      <c r="L64" s="17">
        <f t="shared" si="659"/>
        <v>-1690.88</v>
      </c>
      <c r="M64" s="17">
        <f t="shared" si="659"/>
        <v>-1668.2599999999998</v>
      </c>
      <c r="N64" s="17">
        <f t="shared" si="659"/>
        <v>-1095.56</v>
      </c>
      <c r="O64" s="17">
        <f t="shared" si="659"/>
        <v>1895.4075</v>
      </c>
      <c r="P64" s="17">
        <f t="shared" si="659"/>
        <v>3187.5525000000007</v>
      </c>
      <c r="Q64" s="17">
        <f t="shared" si="659"/>
        <v>6129.7575000000006</v>
      </c>
      <c r="R64" s="319">
        <f t="shared" ref="R64" si="660">SUM(F64:Q64)</f>
        <v>-38157.972499999989</v>
      </c>
      <c r="S64" s="17">
        <f t="shared" si="659"/>
        <v>4332.7574999999997</v>
      </c>
      <c r="T64" s="17">
        <f t="shared" si="659"/>
        <v>4961.3324999999986</v>
      </c>
      <c r="U64" s="17">
        <f t="shared" si="659"/>
        <v>3452.4600000000005</v>
      </c>
      <c r="V64" s="17">
        <f t="shared" si="659"/>
        <v>7954.8975000000009</v>
      </c>
      <c r="W64" s="17">
        <f t="shared" si="659"/>
        <v>7972.3874999999989</v>
      </c>
      <c r="X64" s="17">
        <f t="shared" si="659"/>
        <v>7989.9525000000003</v>
      </c>
      <c r="Y64" s="17">
        <f t="shared" si="659"/>
        <v>8007.5625</v>
      </c>
      <c r="Z64" s="17">
        <f t="shared" si="659"/>
        <v>8025.2474999999995</v>
      </c>
      <c r="AA64" s="17">
        <f t="shared" si="659"/>
        <v>8042.9849999999997</v>
      </c>
      <c r="AB64" s="17">
        <f t="shared" si="659"/>
        <v>8060.7900000000009</v>
      </c>
      <c r="AC64" s="17">
        <f t="shared" si="659"/>
        <v>8078.6474999999991</v>
      </c>
      <c r="AD64" s="17">
        <f t="shared" si="659"/>
        <v>8096.5725000000002</v>
      </c>
      <c r="AE64" s="319">
        <f t="shared" ref="AE64" si="661">SUM(S64:AD64)</f>
        <v>84975.592499999984</v>
      </c>
      <c r="AF64" s="17">
        <f t="shared" ref="AF64:AQ64" si="662">AF60-AF62</f>
        <v>8418.2999999999993</v>
      </c>
      <c r="AG64" s="17">
        <f t="shared" si="662"/>
        <v>8436.3525000000009</v>
      </c>
      <c r="AH64" s="17">
        <f t="shared" si="662"/>
        <v>5818.2074999999986</v>
      </c>
      <c r="AI64" s="17">
        <f t="shared" si="662"/>
        <v>8472.630000000001</v>
      </c>
      <c r="AJ64" s="17">
        <f t="shared" si="662"/>
        <v>8490.8624999999993</v>
      </c>
      <c r="AK64" s="17">
        <f t="shared" si="662"/>
        <v>8509.1549999999988</v>
      </c>
      <c r="AL64" s="17">
        <f t="shared" si="662"/>
        <v>8527.5149999999994</v>
      </c>
      <c r="AM64" s="17">
        <f t="shared" si="662"/>
        <v>8545.942500000001</v>
      </c>
      <c r="AN64" s="17">
        <f t="shared" si="662"/>
        <v>8564.4225000000006</v>
      </c>
      <c r="AO64" s="17">
        <f t="shared" si="662"/>
        <v>8582.9700000000012</v>
      </c>
      <c r="AP64" s="17">
        <f t="shared" si="662"/>
        <v>8601.5774999999994</v>
      </c>
      <c r="AQ64" s="17">
        <f t="shared" si="662"/>
        <v>8620.26</v>
      </c>
      <c r="AR64" s="319">
        <f t="shared" ref="AR64" si="663">SUM(AF64:AQ64)</f>
        <v>99588.194999999992</v>
      </c>
      <c r="AS64" s="17">
        <f t="shared" ref="AS64:BD64" si="664">AS60-AS62</f>
        <v>8638.994999999999</v>
      </c>
      <c r="AT64" s="17">
        <f t="shared" si="664"/>
        <v>8657.8049999999985</v>
      </c>
      <c r="AU64" s="17">
        <f t="shared" si="664"/>
        <v>6040.4249999999993</v>
      </c>
      <c r="AV64" s="17">
        <f t="shared" si="664"/>
        <v>8695.6124999999993</v>
      </c>
      <c r="AW64" s="17">
        <f t="shared" si="664"/>
        <v>8714.6024999999991</v>
      </c>
      <c r="AX64" s="17">
        <f t="shared" si="664"/>
        <v>8733.6675000000014</v>
      </c>
      <c r="AY64" s="17">
        <f t="shared" si="664"/>
        <v>8752.807499999999</v>
      </c>
      <c r="AZ64" s="17">
        <f t="shared" si="664"/>
        <v>8772</v>
      </c>
      <c r="BA64" s="17">
        <f t="shared" si="664"/>
        <v>8791.26</v>
      </c>
      <c r="BB64" s="17">
        <f t="shared" si="664"/>
        <v>8810.5949999999993</v>
      </c>
      <c r="BC64" s="17">
        <f t="shared" si="664"/>
        <v>8829.99</v>
      </c>
      <c r="BD64" s="17">
        <f t="shared" si="664"/>
        <v>8849.4449999999997</v>
      </c>
      <c r="BE64" s="319">
        <f t="shared" ref="BE64" si="665">SUM(AS64:BD64)</f>
        <v>102287.20499999999</v>
      </c>
      <c r="BF64" s="17">
        <f t="shared" ref="BF64:BQ64" si="666">BF60-BF62</f>
        <v>8868.9750000000004</v>
      </c>
      <c r="BG64" s="17">
        <f t="shared" si="666"/>
        <v>8888.5725000000002</v>
      </c>
      <c r="BH64" s="17">
        <f t="shared" si="666"/>
        <v>6271.9800000000014</v>
      </c>
      <c r="BI64" s="17">
        <f t="shared" si="666"/>
        <v>8927.9625000000015</v>
      </c>
      <c r="BJ64" s="17">
        <f t="shared" si="666"/>
        <v>8947.7624999999989</v>
      </c>
      <c r="BK64" s="17">
        <f t="shared" si="666"/>
        <v>8967.6224999999995</v>
      </c>
      <c r="BL64" s="17">
        <f t="shared" si="666"/>
        <v>8987.5650000000005</v>
      </c>
      <c r="BM64" s="17">
        <f t="shared" si="666"/>
        <v>9007.567500000001</v>
      </c>
      <c r="BN64" s="17">
        <f t="shared" si="666"/>
        <v>9027.6374999999989</v>
      </c>
      <c r="BO64" s="17">
        <f t="shared" si="666"/>
        <v>12167.775000000001</v>
      </c>
      <c r="BP64" s="17">
        <f t="shared" si="666"/>
        <v>12187.987499999999</v>
      </c>
      <c r="BQ64" s="17">
        <f t="shared" si="666"/>
        <v>12208.267500000002</v>
      </c>
      <c r="BR64" s="319">
        <f t="shared" ref="BR64" si="667">SUM(BF64:BQ64)</f>
        <v>114459.67500000002</v>
      </c>
      <c r="BS64" s="17">
        <f t="shared" ref="BS64:CD64" si="668">BS60-BS62</f>
        <v>12228.614999999998</v>
      </c>
      <c r="BT64" s="17">
        <f t="shared" si="668"/>
        <v>12249.029999999999</v>
      </c>
      <c r="BU64" s="17">
        <f t="shared" si="668"/>
        <v>9633.2775000000001</v>
      </c>
      <c r="BV64" s="17">
        <f t="shared" si="668"/>
        <v>12290.084999999999</v>
      </c>
      <c r="BW64" s="17">
        <f t="shared" si="668"/>
        <v>12310.717500000001</v>
      </c>
      <c r="BX64" s="17">
        <f t="shared" si="668"/>
        <v>12331.4175</v>
      </c>
      <c r="BY64" s="17">
        <f t="shared" si="668"/>
        <v>12352.192499999997</v>
      </c>
      <c r="BZ64" s="17">
        <f t="shared" si="668"/>
        <v>12373.034999999998</v>
      </c>
      <c r="CA64" s="17">
        <f t="shared" si="668"/>
        <v>12393.945000000002</v>
      </c>
      <c r="CB64" s="17">
        <f t="shared" si="668"/>
        <v>12414.9375</v>
      </c>
      <c r="CC64" s="17">
        <f t="shared" si="668"/>
        <v>12435.997499999998</v>
      </c>
      <c r="CD64" s="17">
        <f t="shared" si="668"/>
        <v>12457.1325</v>
      </c>
      <c r="CE64" s="319">
        <f t="shared" ref="CE64" si="669">SUM(BS64:CD64)</f>
        <v>145470.38250000001</v>
      </c>
      <c r="CF64" s="17">
        <f t="shared" ref="CF64:CQ64" si="670">CF60-CF62</f>
        <v>12478.335000000003</v>
      </c>
      <c r="CG64" s="17">
        <f t="shared" si="670"/>
        <v>12499.612499999999</v>
      </c>
      <c r="CH64" s="17">
        <f t="shared" si="670"/>
        <v>9884.7150000000001</v>
      </c>
      <c r="CI64" s="17">
        <f t="shared" si="670"/>
        <v>12542.392500000002</v>
      </c>
      <c r="CJ64" s="17">
        <f t="shared" si="670"/>
        <v>12563.880000000001</v>
      </c>
      <c r="CK64" s="17">
        <f t="shared" si="670"/>
        <v>12585.4575</v>
      </c>
      <c r="CL64" s="17">
        <f t="shared" si="670"/>
        <v>12607.102500000001</v>
      </c>
      <c r="CM64" s="17">
        <f t="shared" si="670"/>
        <v>12628.829999999998</v>
      </c>
      <c r="CN64" s="17">
        <f t="shared" si="670"/>
        <v>12650.6175</v>
      </c>
      <c r="CO64" s="17">
        <f t="shared" si="670"/>
        <v>12672.487500000001</v>
      </c>
      <c r="CP64" s="17">
        <f t="shared" si="670"/>
        <v>12694.432499999999</v>
      </c>
      <c r="CQ64" s="17">
        <f t="shared" si="670"/>
        <v>12716.452499999999</v>
      </c>
      <c r="CR64" s="319">
        <f t="shared" ref="CR64" si="671">SUM(CF64:CQ64)</f>
        <v>148524.31500000006</v>
      </c>
      <c r="CS64" s="17">
        <f t="shared" ref="CS64:DD64" si="672">CS60-CS62</f>
        <v>12738.555</v>
      </c>
      <c r="CT64" s="17">
        <f t="shared" si="672"/>
        <v>12760.725000000002</v>
      </c>
      <c r="CU64" s="17">
        <f t="shared" si="672"/>
        <v>10146.719999999999</v>
      </c>
      <c r="CV64" s="17">
        <f t="shared" si="672"/>
        <v>12805.297500000002</v>
      </c>
      <c r="CW64" s="17">
        <f t="shared" si="672"/>
        <v>12827.692500000001</v>
      </c>
      <c r="CX64" s="17">
        <f t="shared" si="672"/>
        <v>12850.1775</v>
      </c>
      <c r="CY64" s="17">
        <f t="shared" si="672"/>
        <v>12872.73</v>
      </c>
      <c r="CZ64" s="17">
        <f t="shared" si="672"/>
        <v>12895.365</v>
      </c>
      <c r="DA64" s="17">
        <f t="shared" si="672"/>
        <v>12918.0825</v>
      </c>
      <c r="DB64" s="17">
        <f t="shared" si="672"/>
        <v>12940.867499999998</v>
      </c>
      <c r="DC64" s="17">
        <f t="shared" si="672"/>
        <v>12963.735000000001</v>
      </c>
      <c r="DD64" s="17">
        <f t="shared" si="672"/>
        <v>12986.6775</v>
      </c>
      <c r="DE64" s="319">
        <f t="shared" ref="DE64" si="673">SUM(CS64:DD64)</f>
        <v>151706.625</v>
      </c>
      <c r="DF64" s="17">
        <f t="shared" ref="DF64:DQ64" si="674">DF60-DF62</f>
        <v>13009.702499999998</v>
      </c>
      <c r="DG64" s="17">
        <f t="shared" si="674"/>
        <v>13032.809999999998</v>
      </c>
      <c r="DH64" s="17">
        <f t="shared" si="674"/>
        <v>10419.7425</v>
      </c>
      <c r="DI64" s="17">
        <f t="shared" si="674"/>
        <v>13079.257500000002</v>
      </c>
      <c r="DJ64" s="17">
        <f t="shared" si="674"/>
        <v>13102.597499999998</v>
      </c>
      <c r="DK64" s="17">
        <f t="shared" si="674"/>
        <v>13126.02</v>
      </c>
      <c r="DL64" s="17">
        <f t="shared" si="674"/>
        <v>13149.525000000001</v>
      </c>
      <c r="DM64" s="17">
        <f t="shared" si="674"/>
        <v>13173.112500000001</v>
      </c>
      <c r="DN64" s="17">
        <f t="shared" si="674"/>
        <v>13196.775000000001</v>
      </c>
      <c r="DO64" s="17">
        <f t="shared" si="674"/>
        <v>13220.52</v>
      </c>
      <c r="DP64" s="17">
        <f t="shared" si="674"/>
        <v>13244.355</v>
      </c>
      <c r="DQ64" s="17">
        <f t="shared" si="674"/>
        <v>13268.264999999999</v>
      </c>
      <c r="DR64" s="319">
        <f t="shared" ref="DR64" si="675">SUM(DF64:DQ64)</f>
        <v>155022.6825</v>
      </c>
      <c r="DS64" s="17">
        <f t="shared" ref="DS64:ED64" si="676">DS60-DS62</f>
        <v>13292.2575</v>
      </c>
      <c r="DT64" s="17">
        <f t="shared" si="676"/>
        <v>13316.3325</v>
      </c>
      <c r="DU64" s="17">
        <f t="shared" si="676"/>
        <v>10704.24</v>
      </c>
      <c r="DV64" s="17">
        <f t="shared" si="676"/>
        <v>13364.737500000001</v>
      </c>
      <c r="DW64" s="17">
        <f t="shared" si="676"/>
        <v>13389.060000000001</v>
      </c>
      <c r="DX64" s="17">
        <f t="shared" si="676"/>
        <v>13413.4725</v>
      </c>
      <c r="DY64" s="17">
        <f t="shared" si="676"/>
        <v>13437.960000000003</v>
      </c>
      <c r="DZ64" s="17">
        <f t="shared" si="676"/>
        <v>13462.537499999999</v>
      </c>
      <c r="EA64" s="17">
        <f t="shared" si="676"/>
        <v>13487.1975</v>
      </c>
      <c r="EB64" s="17">
        <f t="shared" si="676"/>
        <v>13511.947499999998</v>
      </c>
      <c r="EC64" s="17">
        <f t="shared" si="676"/>
        <v>13536.772499999999</v>
      </c>
      <c r="ED64" s="17">
        <f t="shared" si="676"/>
        <v>13561.695000000002</v>
      </c>
      <c r="EE64" s="391">
        <f t="shared" ref="EE64" si="677">SUM(DS64:ED64)</f>
        <v>158478.21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/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/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678">F7</f>
        <v>9450</v>
      </c>
      <c r="G71" s="17">
        <f t="shared" si="678"/>
        <v>12950</v>
      </c>
      <c r="H71" s="17">
        <f t="shared" si="678"/>
        <v>16350</v>
      </c>
      <c r="I71" s="17">
        <f t="shared" si="678"/>
        <v>17050</v>
      </c>
      <c r="J71" s="17">
        <f t="shared" si="678"/>
        <v>20450</v>
      </c>
      <c r="K71" s="17">
        <f t="shared" si="678"/>
        <v>24150</v>
      </c>
      <c r="L71" s="17">
        <f t="shared" si="678"/>
        <v>22450</v>
      </c>
      <c r="M71" s="17">
        <f t="shared" si="678"/>
        <v>22450</v>
      </c>
      <c r="N71" s="17">
        <f t="shared" si="678"/>
        <v>23000</v>
      </c>
      <c r="O71" s="17">
        <f t="shared" si="678"/>
        <v>26600</v>
      </c>
      <c r="P71" s="17">
        <f t="shared" si="678"/>
        <v>28300</v>
      </c>
      <c r="Q71" s="17">
        <f t="shared" si="678"/>
        <v>32200</v>
      </c>
      <c r="R71" s="319">
        <f t="shared" ref="R71:R72" si="679">SUM(F71:Q71)</f>
        <v>255400</v>
      </c>
      <c r="S71" s="17">
        <f t="shared" ref="S71:AD71" si="680">+S7</f>
        <v>30000</v>
      </c>
      <c r="T71" s="17">
        <f t="shared" si="680"/>
        <v>30000</v>
      </c>
      <c r="U71" s="17">
        <f t="shared" si="680"/>
        <v>33000</v>
      </c>
      <c r="V71" s="17">
        <f t="shared" si="680"/>
        <v>33000</v>
      </c>
      <c r="W71" s="17">
        <f t="shared" si="680"/>
        <v>33000</v>
      </c>
      <c r="X71" s="17">
        <f t="shared" si="680"/>
        <v>33000</v>
      </c>
      <c r="Y71" s="17">
        <f t="shared" si="680"/>
        <v>33000</v>
      </c>
      <c r="Z71" s="17">
        <f t="shared" si="680"/>
        <v>33000</v>
      </c>
      <c r="AA71" s="17">
        <f t="shared" si="680"/>
        <v>33000</v>
      </c>
      <c r="AB71" s="17">
        <f t="shared" si="680"/>
        <v>33000</v>
      </c>
      <c r="AC71" s="17">
        <f t="shared" si="680"/>
        <v>33000</v>
      </c>
      <c r="AD71" s="17">
        <f t="shared" si="680"/>
        <v>33000</v>
      </c>
      <c r="AE71" s="319">
        <f>SUM(S71:AD71)</f>
        <v>390000</v>
      </c>
      <c r="AF71" s="17">
        <f t="shared" ref="AF71:AQ71" si="681">AF7</f>
        <v>33000</v>
      </c>
      <c r="AG71" s="17">
        <f t="shared" si="681"/>
        <v>33000</v>
      </c>
      <c r="AH71" s="17">
        <f t="shared" si="681"/>
        <v>33000</v>
      </c>
      <c r="AI71" s="17">
        <f t="shared" si="681"/>
        <v>33000</v>
      </c>
      <c r="AJ71" s="17">
        <f t="shared" si="681"/>
        <v>33000</v>
      </c>
      <c r="AK71" s="17">
        <f t="shared" si="681"/>
        <v>33000</v>
      </c>
      <c r="AL71" s="17">
        <f t="shared" si="681"/>
        <v>33000</v>
      </c>
      <c r="AM71" s="17">
        <f t="shared" si="681"/>
        <v>33000</v>
      </c>
      <c r="AN71" s="17">
        <f t="shared" si="681"/>
        <v>33000</v>
      </c>
      <c r="AO71" s="17">
        <f t="shared" si="681"/>
        <v>33000</v>
      </c>
      <c r="AP71" s="17">
        <f t="shared" si="681"/>
        <v>33000</v>
      </c>
      <c r="AQ71" s="17">
        <f t="shared" si="681"/>
        <v>33000</v>
      </c>
      <c r="AR71" s="319">
        <f t="shared" ref="AR71" si="682">SUM(AF71:AQ71)</f>
        <v>396000</v>
      </c>
      <c r="AS71" s="17">
        <f t="shared" ref="AS71:BD71" si="683">AS7</f>
        <v>33000</v>
      </c>
      <c r="AT71" s="17">
        <f t="shared" si="683"/>
        <v>33000</v>
      </c>
      <c r="AU71" s="17">
        <f t="shared" si="683"/>
        <v>33000</v>
      </c>
      <c r="AV71" s="17">
        <f t="shared" si="683"/>
        <v>33000</v>
      </c>
      <c r="AW71" s="17">
        <f t="shared" si="683"/>
        <v>33000</v>
      </c>
      <c r="AX71" s="17">
        <f t="shared" si="683"/>
        <v>33000</v>
      </c>
      <c r="AY71" s="17">
        <f t="shared" si="683"/>
        <v>33000</v>
      </c>
      <c r="AZ71" s="17">
        <f t="shared" si="683"/>
        <v>33000</v>
      </c>
      <c r="BA71" s="17">
        <f t="shared" si="683"/>
        <v>33000</v>
      </c>
      <c r="BB71" s="17">
        <f t="shared" si="683"/>
        <v>33000</v>
      </c>
      <c r="BC71" s="17">
        <f t="shared" si="683"/>
        <v>33000</v>
      </c>
      <c r="BD71" s="17">
        <f t="shared" si="683"/>
        <v>33000</v>
      </c>
      <c r="BE71" s="319">
        <f>SUM(AS71:BD71)</f>
        <v>396000</v>
      </c>
      <c r="BF71" s="17">
        <f t="shared" ref="BF71:BQ71" si="684">BF7</f>
        <v>33000</v>
      </c>
      <c r="BG71" s="17">
        <f t="shared" si="684"/>
        <v>33000</v>
      </c>
      <c r="BH71" s="17">
        <f t="shared" si="684"/>
        <v>33000</v>
      </c>
      <c r="BI71" s="17">
        <f t="shared" si="684"/>
        <v>33000</v>
      </c>
      <c r="BJ71" s="17">
        <f t="shared" si="684"/>
        <v>33000</v>
      </c>
      <c r="BK71" s="17">
        <f t="shared" si="684"/>
        <v>33000</v>
      </c>
      <c r="BL71" s="17">
        <f t="shared" si="684"/>
        <v>33000</v>
      </c>
      <c r="BM71" s="17">
        <f t="shared" si="684"/>
        <v>33000</v>
      </c>
      <c r="BN71" s="17">
        <f t="shared" si="684"/>
        <v>33000</v>
      </c>
      <c r="BO71" s="17">
        <f t="shared" si="684"/>
        <v>33000</v>
      </c>
      <c r="BP71" s="17">
        <f t="shared" si="684"/>
        <v>33000</v>
      </c>
      <c r="BQ71" s="17">
        <f t="shared" si="684"/>
        <v>33000</v>
      </c>
      <c r="BR71" s="319">
        <f t="shared" ref="BR71" si="685">SUM(BF71:BQ71)</f>
        <v>396000</v>
      </c>
      <c r="BS71" s="17">
        <f>BS7</f>
        <v>33000</v>
      </c>
      <c r="BT71" s="17">
        <f t="shared" ref="BT71" si="686">BG71</f>
        <v>33000</v>
      </c>
      <c r="BU71" s="17">
        <f t="shared" ref="BU71" si="687">BH71</f>
        <v>33000</v>
      </c>
      <c r="BV71" s="17">
        <f t="shared" ref="BV71" si="688">BI71</f>
        <v>33000</v>
      </c>
      <c r="BW71" s="17">
        <f t="shared" ref="BW71" si="689">BJ71</f>
        <v>33000</v>
      </c>
      <c r="BX71" s="17">
        <f t="shared" ref="BX71" si="690">BK71</f>
        <v>33000</v>
      </c>
      <c r="BY71" s="17">
        <f t="shared" ref="BY71" si="691">BL71</f>
        <v>33000</v>
      </c>
      <c r="BZ71" s="17">
        <f t="shared" ref="BZ71" si="692">BM71</f>
        <v>33000</v>
      </c>
      <c r="CA71" s="17">
        <f t="shared" ref="CA71" si="693">BN71</f>
        <v>33000</v>
      </c>
      <c r="CB71" s="17">
        <f t="shared" ref="CB71" si="694">BO71</f>
        <v>33000</v>
      </c>
      <c r="CC71" s="17">
        <f t="shared" ref="CC71" si="695">BP71</f>
        <v>33000</v>
      </c>
      <c r="CD71" s="17">
        <f t="shared" ref="CD71" si="696">BQ71</f>
        <v>33000</v>
      </c>
      <c r="CE71" s="319">
        <f>SUM(BS71:CD71)</f>
        <v>396000</v>
      </c>
      <c r="CF71" s="17">
        <f t="shared" ref="CF71:CQ71" si="697">CF7</f>
        <v>33000</v>
      </c>
      <c r="CG71" s="17">
        <f t="shared" si="697"/>
        <v>33000</v>
      </c>
      <c r="CH71" s="17">
        <f t="shared" si="697"/>
        <v>33000</v>
      </c>
      <c r="CI71" s="17">
        <f t="shared" si="697"/>
        <v>33000</v>
      </c>
      <c r="CJ71" s="17">
        <f t="shared" si="697"/>
        <v>33000</v>
      </c>
      <c r="CK71" s="17">
        <f t="shared" si="697"/>
        <v>33000</v>
      </c>
      <c r="CL71" s="17">
        <f t="shared" si="697"/>
        <v>33000</v>
      </c>
      <c r="CM71" s="17">
        <f t="shared" si="697"/>
        <v>33000</v>
      </c>
      <c r="CN71" s="17">
        <f t="shared" si="697"/>
        <v>33000</v>
      </c>
      <c r="CO71" s="17">
        <f t="shared" si="697"/>
        <v>33000</v>
      </c>
      <c r="CP71" s="17">
        <f t="shared" si="697"/>
        <v>33000</v>
      </c>
      <c r="CQ71" s="17">
        <f t="shared" si="697"/>
        <v>33000</v>
      </c>
      <c r="CR71" s="319">
        <f t="shared" ref="CR71" si="698">SUM(CF71:CQ71)</f>
        <v>396000</v>
      </c>
      <c r="CS71" s="17">
        <f t="shared" ref="CS71:DD71" si="699">CS7</f>
        <v>33000</v>
      </c>
      <c r="CT71" s="17">
        <f t="shared" si="699"/>
        <v>33000</v>
      </c>
      <c r="CU71" s="17">
        <f t="shared" si="699"/>
        <v>33000</v>
      </c>
      <c r="CV71" s="17">
        <f t="shared" si="699"/>
        <v>33000</v>
      </c>
      <c r="CW71" s="17">
        <f t="shared" si="699"/>
        <v>33000</v>
      </c>
      <c r="CX71" s="17">
        <f t="shared" si="699"/>
        <v>33000</v>
      </c>
      <c r="CY71" s="17">
        <f t="shared" si="699"/>
        <v>33000</v>
      </c>
      <c r="CZ71" s="17">
        <f t="shared" si="699"/>
        <v>33000</v>
      </c>
      <c r="DA71" s="17">
        <f t="shared" si="699"/>
        <v>33000</v>
      </c>
      <c r="DB71" s="17">
        <f t="shared" si="699"/>
        <v>33000</v>
      </c>
      <c r="DC71" s="17">
        <f t="shared" si="699"/>
        <v>33000</v>
      </c>
      <c r="DD71" s="17">
        <f t="shared" si="699"/>
        <v>33000</v>
      </c>
      <c r="DE71" s="319">
        <f>SUM(CS71:DD71)</f>
        <v>396000</v>
      </c>
      <c r="DF71" s="17">
        <f t="shared" ref="DF71:DQ71" si="700">DF7</f>
        <v>33000</v>
      </c>
      <c r="DG71" s="17">
        <f t="shared" si="700"/>
        <v>33000</v>
      </c>
      <c r="DH71" s="17">
        <f t="shared" si="700"/>
        <v>33000</v>
      </c>
      <c r="DI71" s="17">
        <f t="shared" si="700"/>
        <v>33000</v>
      </c>
      <c r="DJ71" s="17">
        <f t="shared" si="700"/>
        <v>33000</v>
      </c>
      <c r="DK71" s="17">
        <f t="shared" si="700"/>
        <v>33000</v>
      </c>
      <c r="DL71" s="17">
        <f t="shared" si="700"/>
        <v>33000</v>
      </c>
      <c r="DM71" s="17">
        <f t="shared" si="700"/>
        <v>33000</v>
      </c>
      <c r="DN71" s="17">
        <f t="shared" si="700"/>
        <v>33000</v>
      </c>
      <c r="DO71" s="17">
        <f t="shared" si="700"/>
        <v>33000</v>
      </c>
      <c r="DP71" s="17">
        <f t="shared" si="700"/>
        <v>33000</v>
      </c>
      <c r="DQ71" s="17">
        <f t="shared" si="700"/>
        <v>33000</v>
      </c>
      <c r="DR71" s="319">
        <f t="shared" ref="DR71:DR72" si="701">SUM(DF71:DQ71)</f>
        <v>396000</v>
      </c>
      <c r="DS71" s="17">
        <f t="shared" ref="DS71:DS72" si="702">DF71</f>
        <v>33000</v>
      </c>
      <c r="DT71" s="17">
        <f t="shared" ref="DT71:DT72" si="703">DG71</f>
        <v>33000</v>
      </c>
      <c r="DU71" s="17">
        <f t="shared" ref="DU71:DU72" si="704">DH71</f>
        <v>33000</v>
      </c>
      <c r="DV71" s="17">
        <f t="shared" ref="DV71:DV72" si="705">DI71</f>
        <v>33000</v>
      </c>
      <c r="DW71" s="17">
        <f t="shared" ref="DW71:DW72" si="706">DJ71</f>
        <v>33000</v>
      </c>
      <c r="DX71" s="17">
        <f t="shared" ref="DX71:DX72" si="707">DK71</f>
        <v>33000</v>
      </c>
      <c r="DY71" s="17">
        <f t="shared" ref="DY71:DY72" si="708">DL71</f>
        <v>33000</v>
      </c>
      <c r="DZ71" s="17">
        <f t="shared" ref="DZ71:DZ72" si="709">DM71</f>
        <v>33000</v>
      </c>
      <c r="EA71" s="17">
        <f t="shared" ref="EA71:EA72" si="710">DN71</f>
        <v>33000</v>
      </c>
      <c r="EB71" s="17">
        <f t="shared" ref="EB71:EB72" si="711">DO71</f>
        <v>33000</v>
      </c>
      <c r="EC71" s="17">
        <f t="shared" ref="EC71:EC72" si="712">DP71</f>
        <v>33000</v>
      </c>
      <c r="ED71" s="17">
        <f t="shared" ref="ED71:ED72" si="713">DQ71</f>
        <v>33000</v>
      </c>
      <c r="EE71" s="391">
        <f t="shared" ref="EE71:EE72" si="714">SUM(DS71:ED71)</f>
        <v>396000</v>
      </c>
    </row>
    <row r="72" spans="3:135" x14ac:dyDescent="0.2">
      <c r="D72" s="5" t="s">
        <v>56</v>
      </c>
      <c r="F72" s="17">
        <f>F71*$C$75</f>
        <v>1890</v>
      </c>
      <c r="G72" s="17">
        <f t="shared" ref="G72:Q72" si="715">G71*$C$75</f>
        <v>2590</v>
      </c>
      <c r="H72" s="17">
        <f t="shared" si="715"/>
        <v>3270</v>
      </c>
      <c r="I72" s="17">
        <f t="shared" si="715"/>
        <v>3410</v>
      </c>
      <c r="J72" s="17">
        <f t="shared" si="715"/>
        <v>4090</v>
      </c>
      <c r="K72" s="17">
        <f t="shared" si="715"/>
        <v>4830</v>
      </c>
      <c r="L72" s="17">
        <f t="shared" si="715"/>
        <v>4490</v>
      </c>
      <c r="M72" s="17">
        <f t="shared" si="715"/>
        <v>4490</v>
      </c>
      <c r="N72" s="17">
        <f t="shared" si="715"/>
        <v>4600</v>
      </c>
      <c r="O72" s="17">
        <f t="shared" si="715"/>
        <v>5320</v>
      </c>
      <c r="P72" s="17">
        <f t="shared" si="715"/>
        <v>5660</v>
      </c>
      <c r="Q72" s="17">
        <f t="shared" si="715"/>
        <v>6440</v>
      </c>
      <c r="R72" s="319">
        <f t="shared" si="679"/>
        <v>51080</v>
      </c>
      <c r="S72" s="17">
        <f>S71*$C$75</f>
        <v>6000</v>
      </c>
      <c r="T72" s="17">
        <f t="shared" ref="T72:AD72" si="716">T71*$C$75</f>
        <v>6000</v>
      </c>
      <c r="U72" s="17">
        <f t="shared" si="716"/>
        <v>6600</v>
      </c>
      <c r="V72" s="17">
        <f t="shared" si="716"/>
        <v>6600</v>
      </c>
      <c r="W72" s="17">
        <f t="shared" si="716"/>
        <v>6600</v>
      </c>
      <c r="X72" s="17">
        <f t="shared" si="716"/>
        <v>6600</v>
      </c>
      <c r="Y72" s="17">
        <f t="shared" si="716"/>
        <v>6600</v>
      </c>
      <c r="Z72" s="17">
        <f t="shared" si="716"/>
        <v>6600</v>
      </c>
      <c r="AA72" s="17">
        <f t="shared" si="716"/>
        <v>6600</v>
      </c>
      <c r="AB72" s="17">
        <f t="shared" si="716"/>
        <v>6600</v>
      </c>
      <c r="AC72" s="17">
        <f t="shared" si="716"/>
        <v>6600</v>
      </c>
      <c r="AD72" s="17">
        <f t="shared" si="716"/>
        <v>6600</v>
      </c>
      <c r="AE72" s="319">
        <f>SUM(S72:AD72)</f>
        <v>78000</v>
      </c>
      <c r="AF72" s="17">
        <f>AF71*$C$75</f>
        <v>6600</v>
      </c>
      <c r="AG72" s="17">
        <f t="shared" ref="AG72:AQ72" si="717">AG71*$C$75</f>
        <v>6600</v>
      </c>
      <c r="AH72" s="17">
        <f t="shared" si="717"/>
        <v>6600</v>
      </c>
      <c r="AI72" s="17">
        <f t="shared" si="717"/>
        <v>6600</v>
      </c>
      <c r="AJ72" s="17">
        <f t="shared" si="717"/>
        <v>6600</v>
      </c>
      <c r="AK72" s="17">
        <f t="shared" si="717"/>
        <v>6600</v>
      </c>
      <c r="AL72" s="17">
        <f t="shared" si="717"/>
        <v>6600</v>
      </c>
      <c r="AM72" s="17">
        <f t="shared" si="717"/>
        <v>6600</v>
      </c>
      <c r="AN72" s="17">
        <f t="shared" si="717"/>
        <v>6600</v>
      </c>
      <c r="AO72" s="17">
        <f t="shared" si="717"/>
        <v>6600</v>
      </c>
      <c r="AP72" s="17">
        <f t="shared" si="717"/>
        <v>6600</v>
      </c>
      <c r="AQ72" s="17">
        <f t="shared" si="717"/>
        <v>6600</v>
      </c>
      <c r="AR72" s="319">
        <f>SUM(AF72:AQ72)</f>
        <v>79200</v>
      </c>
      <c r="AS72" s="17">
        <f>AS71*$C$75</f>
        <v>6600</v>
      </c>
      <c r="AT72" s="17">
        <f t="shared" ref="AT72:BD72" si="718">AT71*$C$75</f>
        <v>6600</v>
      </c>
      <c r="AU72" s="17">
        <f t="shared" si="718"/>
        <v>6600</v>
      </c>
      <c r="AV72" s="17">
        <f t="shared" si="718"/>
        <v>6600</v>
      </c>
      <c r="AW72" s="17">
        <f t="shared" si="718"/>
        <v>6600</v>
      </c>
      <c r="AX72" s="17">
        <f t="shared" si="718"/>
        <v>6600</v>
      </c>
      <c r="AY72" s="17">
        <f t="shared" si="718"/>
        <v>6600</v>
      </c>
      <c r="AZ72" s="17">
        <f t="shared" si="718"/>
        <v>6600</v>
      </c>
      <c r="BA72" s="17">
        <f t="shared" si="718"/>
        <v>6600</v>
      </c>
      <c r="BB72" s="17">
        <f t="shared" si="718"/>
        <v>6600</v>
      </c>
      <c r="BC72" s="17">
        <f t="shared" si="718"/>
        <v>6600</v>
      </c>
      <c r="BD72" s="17">
        <f t="shared" si="718"/>
        <v>6600</v>
      </c>
      <c r="BE72" s="319">
        <f>SUM(AS72:BD72)</f>
        <v>79200</v>
      </c>
      <c r="BF72" s="17">
        <f>BF71*$C$75</f>
        <v>6600</v>
      </c>
      <c r="BG72" s="17">
        <f t="shared" ref="BG72:BQ72" si="719">BG71*$C$75</f>
        <v>6600</v>
      </c>
      <c r="BH72" s="17">
        <f t="shared" si="719"/>
        <v>6600</v>
      </c>
      <c r="BI72" s="17">
        <f t="shared" si="719"/>
        <v>6600</v>
      </c>
      <c r="BJ72" s="17">
        <f t="shared" si="719"/>
        <v>6600</v>
      </c>
      <c r="BK72" s="17">
        <f t="shared" si="719"/>
        <v>6600</v>
      </c>
      <c r="BL72" s="17">
        <f t="shared" si="719"/>
        <v>6600</v>
      </c>
      <c r="BM72" s="17">
        <f t="shared" si="719"/>
        <v>6600</v>
      </c>
      <c r="BN72" s="17">
        <f t="shared" si="719"/>
        <v>6600</v>
      </c>
      <c r="BO72" s="17">
        <f t="shared" si="719"/>
        <v>6600</v>
      </c>
      <c r="BP72" s="17">
        <f t="shared" si="719"/>
        <v>6600</v>
      </c>
      <c r="BQ72" s="17">
        <f t="shared" si="719"/>
        <v>6600</v>
      </c>
      <c r="BR72" s="319">
        <f>SUM(BF72:BQ72)</f>
        <v>79200</v>
      </c>
      <c r="BS72" s="17">
        <f>BS71*$C$75</f>
        <v>6600</v>
      </c>
      <c r="BT72" s="17">
        <f t="shared" ref="BT72:CD72" si="720">BT71*$C$75</f>
        <v>6600</v>
      </c>
      <c r="BU72" s="17">
        <f t="shared" si="720"/>
        <v>6600</v>
      </c>
      <c r="BV72" s="17">
        <f t="shared" si="720"/>
        <v>6600</v>
      </c>
      <c r="BW72" s="17">
        <f t="shared" si="720"/>
        <v>6600</v>
      </c>
      <c r="BX72" s="17">
        <f t="shared" si="720"/>
        <v>6600</v>
      </c>
      <c r="BY72" s="17">
        <f t="shared" si="720"/>
        <v>6600</v>
      </c>
      <c r="BZ72" s="17">
        <f t="shared" si="720"/>
        <v>6600</v>
      </c>
      <c r="CA72" s="17">
        <f t="shared" si="720"/>
        <v>6600</v>
      </c>
      <c r="CB72" s="17">
        <f t="shared" si="720"/>
        <v>6600</v>
      </c>
      <c r="CC72" s="17">
        <f t="shared" si="720"/>
        <v>6600</v>
      </c>
      <c r="CD72" s="17">
        <f t="shared" si="720"/>
        <v>6600</v>
      </c>
      <c r="CE72" s="319">
        <f>SUM(BS72:CD72)</f>
        <v>79200</v>
      </c>
      <c r="CF72" s="17">
        <f>CF71*$C$75</f>
        <v>6600</v>
      </c>
      <c r="CG72" s="17">
        <f t="shared" ref="CG72:CQ72" si="721">CG71*$C$75</f>
        <v>6600</v>
      </c>
      <c r="CH72" s="17">
        <f t="shared" si="721"/>
        <v>6600</v>
      </c>
      <c r="CI72" s="17">
        <f t="shared" si="721"/>
        <v>6600</v>
      </c>
      <c r="CJ72" s="17">
        <f t="shared" si="721"/>
        <v>6600</v>
      </c>
      <c r="CK72" s="17">
        <f t="shared" si="721"/>
        <v>6600</v>
      </c>
      <c r="CL72" s="17">
        <f t="shared" si="721"/>
        <v>6600</v>
      </c>
      <c r="CM72" s="17">
        <f t="shared" si="721"/>
        <v>6600</v>
      </c>
      <c r="CN72" s="17">
        <f t="shared" si="721"/>
        <v>6600</v>
      </c>
      <c r="CO72" s="17">
        <f t="shared" si="721"/>
        <v>6600</v>
      </c>
      <c r="CP72" s="17">
        <f t="shared" si="721"/>
        <v>6600</v>
      </c>
      <c r="CQ72" s="17">
        <f t="shared" si="721"/>
        <v>6600</v>
      </c>
      <c r="CR72" s="319">
        <f>SUM(CF72:CQ72)</f>
        <v>79200</v>
      </c>
      <c r="CS72" s="17">
        <f>CS71*$C$75</f>
        <v>6600</v>
      </c>
      <c r="CT72" s="17">
        <f t="shared" ref="CT72:DD72" si="722">CT71*$C$75</f>
        <v>6600</v>
      </c>
      <c r="CU72" s="17">
        <f t="shared" si="722"/>
        <v>6600</v>
      </c>
      <c r="CV72" s="17">
        <f t="shared" si="722"/>
        <v>6600</v>
      </c>
      <c r="CW72" s="17">
        <f t="shared" si="722"/>
        <v>6600</v>
      </c>
      <c r="CX72" s="17">
        <f t="shared" si="722"/>
        <v>6600</v>
      </c>
      <c r="CY72" s="17">
        <f t="shared" si="722"/>
        <v>6600</v>
      </c>
      <c r="CZ72" s="17">
        <f t="shared" si="722"/>
        <v>6600</v>
      </c>
      <c r="DA72" s="17">
        <f t="shared" si="722"/>
        <v>6600</v>
      </c>
      <c r="DB72" s="17">
        <f t="shared" si="722"/>
        <v>6600</v>
      </c>
      <c r="DC72" s="17">
        <f t="shared" si="722"/>
        <v>6600</v>
      </c>
      <c r="DD72" s="17">
        <f t="shared" si="722"/>
        <v>6600</v>
      </c>
      <c r="DE72" s="319">
        <f>SUM(CS72:DD72)</f>
        <v>79200</v>
      </c>
      <c r="DF72" s="17">
        <f>DF71*$C$75</f>
        <v>6600</v>
      </c>
      <c r="DG72" s="17">
        <f t="shared" ref="DG72:DQ72" si="723">DG71*$C$75</f>
        <v>6600</v>
      </c>
      <c r="DH72" s="17">
        <f t="shared" si="723"/>
        <v>6600</v>
      </c>
      <c r="DI72" s="17">
        <f t="shared" si="723"/>
        <v>6600</v>
      </c>
      <c r="DJ72" s="17">
        <f t="shared" si="723"/>
        <v>6600</v>
      </c>
      <c r="DK72" s="17">
        <f t="shared" si="723"/>
        <v>6600</v>
      </c>
      <c r="DL72" s="17">
        <f t="shared" si="723"/>
        <v>6600</v>
      </c>
      <c r="DM72" s="17">
        <f t="shared" si="723"/>
        <v>6600</v>
      </c>
      <c r="DN72" s="17">
        <f t="shared" si="723"/>
        <v>6600</v>
      </c>
      <c r="DO72" s="17">
        <f t="shared" si="723"/>
        <v>6600</v>
      </c>
      <c r="DP72" s="17">
        <f t="shared" si="723"/>
        <v>6600</v>
      </c>
      <c r="DQ72" s="17">
        <f t="shared" si="723"/>
        <v>6600</v>
      </c>
      <c r="DR72" s="319">
        <f t="shared" si="701"/>
        <v>79200</v>
      </c>
      <c r="DS72" s="17">
        <f t="shared" si="702"/>
        <v>6600</v>
      </c>
      <c r="DT72" s="17">
        <f t="shared" si="703"/>
        <v>6600</v>
      </c>
      <c r="DU72" s="17">
        <f t="shared" si="704"/>
        <v>6600</v>
      </c>
      <c r="DV72" s="17">
        <f t="shared" si="705"/>
        <v>6600</v>
      </c>
      <c r="DW72" s="17">
        <f t="shared" si="706"/>
        <v>6600</v>
      </c>
      <c r="DX72" s="17">
        <f t="shared" si="707"/>
        <v>6600</v>
      </c>
      <c r="DY72" s="17">
        <f t="shared" si="708"/>
        <v>6600</v>
      </c>
      <c r="DZ72" s="17">
        <f t="shared" si="709"/>
        <v>6600</v>
      </c>
      <c r="EA72" s="17">
        <f t="shared" si="710"/>
        <v>6600</v>
      </c>
      <c r="EB72" s="17">
        <f t="shared" si="711"/>
        <v>6600</v>
      </c>
      <c r="EC72" s="17">
        <f t="shared" si="712"/>
        <v>6600</v>
      </c>
      <c r="ED72" s="17">
        <f t="shared" si="713"/>
        <v>6600</v>
      </c>
      <c r="EE72" s="391">
        <f t="shared" si="714"/>
        <v>79200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724">SUM(F71:F72)</f>
        <v>11340</v>
      </c>
      <c r="G74" s="49">
        <f t="shared" si="724"/>
        <v>15540</v>
      </c>
      <c r="H74" s="49">
        <f t="shared" si="724"/>
        <v>19620</v>
      </c>
      <c r="I74" s="49">
        <f t="shared" si="724"/>
        <v>20460</v>
      </c>
      <c r="J74" s="49">
        <f t="shared" si="724"/>
        <v>24540</v>
      </c>
      <c r="K74" s="49">
        <f t="shared" si="724"/>
        <v>28980</v>
      </c>
      <c r="L74" s="49">
        <f t="shared" si="724"/>
        <v>26940</v>
      </c>
      <c r="M74" s="49">
        <f t="shared" si="724"/>
        <v>26940</v>
      </c>
      <c r="N74" s="49">
        <f t="shared" si="724"/>
        <v>27600</v>
      </c>
      <c r="O74" s="49">
        <f t="shared" si="724"/>
        <v>31920</v>
      </c>
      <c r="P74" s="49">
        <f t="shared" si="724"/>
        <v>33960</v>
      </c>
      <c r="Q74" s="49">
        <f t="shared" si="724"/>
        <v>38640</v>
      </c>
      <c r="R74" s="319">
        <f t="shared" si="724"/>
        <v>306480</v>
      </c>
      <c r="S74" s="49">
        <f t="shared" si="724"/>
        <v>36000</v>
      </c>
      <c r="T74" s="49">
        <f t="shared" si="724"/>
        <v>36000</v>
      </c>
      <c r="U74" s="49">
        <f t="shared" si="724"/>
        <v>39600</v>
      </c>
      <c r="V74" s="49">
        <f t="shared" si="724"/>
        <v>39600</v>
      </c>
      <c r="W74" s="49">
        <f t="shared" si="724"/>
        <v>39600</v>
      </c>
      <c r="X74" s="49">
        <f t="shared" si="724"/>
        <v>39600</v>
      </c>
      <c r="Y74" s="49">
        <f t="shared" si="724"/>
        <v>39600</v>
      </c>
      <c r="Z74" s="49">
        <f t="shared" si="724"/>
        <v>39600</v>
      </c>
      <c r="AA74" s="49">
        <f t="shared" si="724"/>
        <v>39600</v>
      </c>
      <c r="AB74" s="49">
        <f t="shared" si="724"/>
        <v>39600</v>
      </c>
      <c r="AC74" s="49">
        <f t="shared" si="724"/>
        <v>39600</v>
      </c>
      <c r="AD74" s="49">
        <f t="shared" si="724"/>
        <v>39600</v>
      </c>
      <c r="AE74" s="319">
        <f t="shared" si="724"/>
        <v>468000</v>
      </c>
      <c r="AF74" s="49">
        <f t="shared" si="724"/>
        <v>39600</v>
      </c>
      <c r="AG74" s="49">
        <f t="shared" si="724"/>
        <v>39600</v>
      </c>
      <c r="AH74" s="49">
        <f t="shared" si="724"/>
        <v>39600</v>
      </c>
      <c r="AI74" s="49">
        <f t="shared" si="724"/>
        <v>39600</v>
      </c>
      <c r="AJ74" s="49">
        <f t="shared" si="724"/>
        <v>39600</v>
      </c>
      <c r="AK74" s="49">
        <f t="shared" si="724"/>
        <v>39600</v>
      </c>
      <c r="AL74" s="49">
        <f t="shared" si="724"/>
        <v>39600</v>
      </c>
      <c r="AM74" s="49">
        <f t="shared" si="724"/>
        <v>39600</v>
      </c>
      <c r="AN74" s="49">
        <f t="shared" si="724"/>
        <v>39600</v>
      </c>
      <c r="AO74" s="49">
        <f t="shared" si="724"/>
        <v>39600</v>
      </c>
      <c r="AP74" s="49">
        <f t="shared" si="724"/>
        <v>39600</v>
      </c>
      <c r="AQ74" s="49">
        <f t="shared" si="724"/>
        <v>39600</v>
      </c>
      <c r="AR74" s="319">
        <f t="shared" si="724"/>
        <v>475200</v>
      </c>
      <c r="AS74" s="49">
        <f t="shared" si="724"/>
        <v>39600</v>
      </c>
      <c r="AT74" s="49">
        <f t="shared" si="724"/>
        <v>39600</v>
      </c>
      <c r="AU74" s="49">
        <f t="shared" si="724"/>
        <v>39600</v>
      </c>
      <c r="AV74" s="49">
        <f t="shared" si="724"/>
        <v>39600</v>
      </c>
      <c r="AW74" s="49">
        <f t="shared" si="724"/>
        <v>39600</v>
      </c>
      <c r="AX74" s="49">
        <f t="shared" si="724"/>
        <v>39600</v>
      </c>
      <c r="AY74" s="49">
        <f t="shared" si="724"/>
        <v>39600</v>
      </c>
      <c r="AZ74" s="49">
        <f t="shared" si="724"/>
        <v>39600</v>
      </c>
      <c r="BA74" s="49">
        <f t="shared" si="724"/>
        <v>39600</v>
      </c>
      <c r="BB74" s="49">
        <f t="shared" si="724"/>
        <v>39600</v>
      </c>
      <c r="BC74" s="49">
        <f t="shared" si="724"/>
        <v>39600</v>
      </c>
      <c r="BD74" s="49">
        <f t="shared" si="724"/>
        <v>39600</v>
      </c>
      <c r="BE74" s="319">
        <f t="shared" si="724"/>
        <v>475200</v>
      </c>
      <c r="BF74" s="49">
        <f t="shared" si="724"/>
        <v>39600</v>
      </c>
      <c r="BG74" s="49">
        <f t="shared" si="724"/>
        <v>39600</v>
      </c>
      <c r="BH74" s="49">
        <f t="shared" si="724"/>
        <v>39600</v>
      </c>
      <c r="BI74" s="49">
        <f t="shared" si="724"/>
        <v>39600</v>
      </c>
      <c r="BJ74" s="49">
        <f t="shared" si="724"/>
        <v>39600</v>
      </c>
      <c r="BK74" s="49">
        <f t="shared" si="724"/>
        <v>39600</v>
      </c>
      <c r="BL74" s="49">
        <f t="shared" si="724"/>
        <v>39600</v>
      </c>
      <c r="BM74" s="49">
        <f t="shared" si="724"/>
        <v>39600</v>
      </c>
      <c r="BN74" s="49">
        <f t="shared" si="724"/>
        <v>39600</v>
      </c>
      <c r="BO74" s="49">
        <f t="shared" si="724"/>
        <v>39600</v>
      </c>
      <c r="BP74" s="49">
        <f t="shared" si="724"/>
        <v>39600</v>
      </c>
      <c r="BQ74" s="49">
        <f t="shared" si="724"/>
        <v>39600</v>
      </c>
      <c r="BR74" s="319">
        <f t="shared" ref="BR74:EC74" si="725">SUM(BR71:BR72)</f>
        <v>475200</v>
      </c>
      <c r="BS74" s="49">
        <f t="shared" si="725"/>
        <v>39600</v>
      </c>
      <c r="BT74" s="49">
        <f t="shared" si="725"/>
        <v>39600</v>
      </c>
      <c r="BU74" s="49">
        <f t="shared" si="725"/>
        <v>39600</v>
      </c>
      <c r="BV74" s="49">
        <f t="shared" si="725"/>
        <v>39600</v>
      </c>
      <c r="BW74" s="49">
        <f t="shared" si="725"/>
        <v>39600</v>
      </c>
      <c r="BX74" s="49">
        <f t="shared" si="725"/>
        <v>39600</v>
      </c>
      <c r="BY74" s="49">
        <f t="shared" si="725"/>
        <v>39600</v>
      </c>
      <c r="BZ74" s="49">
        <f t="shared" si="725"/>
        <v>39600</v>
      </c>
      <c r="CA74" s="49">
        <f t="shared" si="725"/>
        <v>39600</v>
      </c>
      <c r="CB74" s="49">
        <f t="shared" si="725"/>
        <v>39600</v>
      </c>
      <c r="CC74" s="49">
        <f t="shared" si="725"/>
        <v>39600</v>
      </c>
      <c r="CD74" s="49">
        <f t="shared" si="725"/>
        <v>39600</v>
      </c>
      <c r="CE74" s="319">
        <f t="shared" si="725"/>
        <v>475200</v>
      </c>
      <c r="CF74" s="49">
        <f t="shared" si="725"/>
        <v>39600</v>
      </c>
      <c r="CG74" s="49">
        <f t="shared" si="725"/>
        <v>39600</v>
      </c>
      <c r="CH74" s="49">
        <f t="shared" si="725"/>
        <v>39600</v>
      </c>
      <c r="CI74" s="49">
        <f t="shared" si="725"/>
        <v>39600</v>
      </c>
      <c r="CJ74" s="49">
        <f t="shared" si="725"/>
        <v>39600</v>
      </c>
      <c r="CK74" s="49">
        <f t="shared" si="725"/>
        <v>39600</v>
      </c>
      <c r="CL74" s="49">
        <f t="shared" si="725"/>
        <v>39600</v>
      </c>
      <c r="CM74" s="49">
        <f t="shared" si="725"/>
        <v>39600</v>
      </c>
      <c r="CN74" s="49">
        <f t="shared" si="725"/>
        <v>39600</v>
      </c>
      <c r="CO74" s="49">
        <f t="shared" si="725"/>
        <v>39600</v>
      </c>
      <c r="CP74" s="49">
        <f t="shared" si="725"/>
        <v>39600</v>
      </c>
      <c r="CQ74" s="49">
        <f t="shared" si="725"/>
        <v>39600</v>
      </c>
      <c r="CR74" s="319">
        <f t="shared" si="725"/>
        <v>475200</v>
      </c>
      <c r="CS74" s="49">
        <f t="shared" si="725"/>
        <v>39600</v>
      </c>
      <c r="CT74" s="49">
        <f t="shared" si="725"/>
        <v>39600</v>
      </c>
      <c r="CU74" s="49">
        <f t="shared" si="725"/>
        <v>39600</v>
      </c>
      <c r="CV74" s="49">
        <f t="shared" si="725"/>
        <v>39600</v>
      </c>
      <c r="CW74" s="49">
        <f t="shared" si="725"/>
        <v>39600</v>
      </c>
      <c r="CX74" s="49">
        <f t="shared" si="725"/>
        <v>39600</v>
      </c>
      <c r="CY74" s="49">
        <f t="shared" si="725"/>
        <v>39600</v>
      </c>
      <c r="CZ74" s="49">
        <f t="shared" si="725"/>
        <v>39600</v>
      </c>
      <c r="DA74" s="49">
        <f t="shared" si="725"/>
        <v>39600</v>
      </c>
      <c r="DB74" s="49">
        <f t="shared" si="725"/>
        <v>39600</v>
      </c>
      <c r="DC74" s="49">
        <f t="shared" si="725"/>
        <v>39600</v>
      </c>
      <c r="DD74" s="49">
        <f t="shared" si="725"/>
        <v>39600</v>
      </c>
      <c r="DE74" s="319">
        <f t="shared" si="725"/>
        <v>475200</v>
      </c>
      <c r="DF74" s="49">
        <f t="shared" si="725"/>
        <v>39600</v>
      </c>
      <c r="DG74" s="49">
        <f t="shared" si="725"/>
        <v>39600</v>
      </c>
      <c r="DH74" s="49">
        <f t="shared" si="725"/>
        <v>39600</v>
      </c>
      <c r="DI74" s="49">
        <f t="shared" si="725"/>
        <v>39600</v>
      </c>
      <c r="DJ74" s="49">
        <f t="shared" si="725"/>
        <v>39600</v>
      </c>
      <c r="DK74" s="49">
        <f t="shared" si="725"/>
        <v>39600</v>
      </c>
      <c r="DL74" s="49">
        <f t="shared" si="725"/>
        <v>39600</v>
      </c>
      <c r="DM74" s="49">
        <f t="shared" si="725"/>
        <v>39600</v>
      </c>
      <c r="DN74" s="49">
        <f t="shared" si="725"/>
        <v>39600</v>
      </c>
      <c r="DO74" s="49">
        <f t="shared" si="725"/>
        <v>39600</v>
      </c>
      <c r="DP74" s="49">
        <f t="shared" si="725"/>
        <v>39600</v>
      </c>
      <c r="DQ74" s="49">
        <f t="shared" si="725"/>
        <v>39600</v>
      </c>
      <c r="DR74" s="319">
        <f t="shared" si="725"/>
        <v>475200</v>
      </c>
      <c r="DS74" s="49">
        <f t="shared" si="725"/>
        <v>39600</v>
      </c>
      <c r="DT74" s="49">
        <f t="shared" si="725"/>
        <v>39600</v>
      </c>
      <c r="DU74" s="49">
        <f t="shared" si="725"/>
        <v>39600</v>
      </c>
      <c r="DV74" s="49">
        <f t="shared" si="725"/>
        <v>39600</v>
      </c>
      <c r="DW74" s="49">
        <f t="shared" si="725"/>
        <v>39600</v>
      </c>
      <c r="DX74" s="49">
        <f t="shared" si="725"/>
        <v>39600</v>
      </c>
      <c r="DY74" s="49">
        <f t="shared" si="725"/>
        <v>39600</v>
      </c>
      <c r="DZ74" s="49">
        <f t="shared" si="725"/>
        <v>39600</v>
      </c>
      <c r="EA74" s="49">
        <f t="shared" si="725"/>
        <v>39600</v>
      </c>
      <c r="EB74" s="49">
        <f t="shared" si="725"/>
        <v>39600</v>
      </c>
      <c r="EC74" s="49">
        <f t="shared" si="725"/>
        <v>39600</v>
      </c>
      <c r="ED74" s="49">
        <f t="shared" ref="ED74:EE74" si="726">SUM(ED71:ED72)</f>
        <v>39600</v>
      </c>
      <c r="EE74" s="391">
        <f t="shared" si="726"/>
        <v>475200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 t="shared" ref="F76:Q76" si="727">F34</f>
        <v>4555</v>
      </c>
      <c r="G76" s="17">
        <f t="shared" si="727"/>
        <v>4555</v>
      </c>
      <c r="H76" s="17">
        <f t="shared" si="727"/>
        <v>4555</v>
      </c>
      <c r="I76" s="17">
        <f t="shared" si="727"/>
        <v>4555</v>
      </c>
      <c r="J76" s="17">
        <f t="shared" si="727"/>
        <v>4555</v>
      </c>
      <c r="K76" s="17">
        <f t="shared" si="727"/>
        <v>4555</v>
      </c>
      <c r="L76" s="17">
        <f t="shared" si="727"/>
        <v>4555</v>
      </c>
      <c r="M76" s="17">
        <f t="shared" si="727"/>
        <v>4555</v>
      </c>
      <c r="N76" s="17">
        <f t="shared" si="727"/>
        <v>4555</v>
      </c>
      <c r="O76" s="17">
        <f t="shared" si="727"/>
        <v>4555</v>
      </c>
      <c r="P76" s="17">
        <f t="shared" si="727"/>
        <v>4555</v>
      </c>
      <c r="Q76" s="17">
        <f t="shared" si="727"/>
        <v>4555</v>
      </c>
      <c r="R76" s="319">
        <f t="shared" ref="R76:R80" si="728">SUM(F76:Q76)</f>
        <v>54660</v>
      </c>
      <c r="S76" s="17">
        <f t="shared" ref="S76:AD76" si="729">S34</f>
        <v>5140</v>
      </c>
      <c r="T76" s="17">
        <f t="shared" si="729"/>
        <v>4325</v>
      </c>
      <c r="U76" s="17">
        <f t="shared" si="729"/>
        <v>5845</v>
      </c>
      <c r="V76" s="17">
        <f t="shared" si="729"/>
        <v>3380</v>
      </c>
      <c r="W76" s="17">
        <f t="shared" si="729"/>
        <v>3380</v>
      </c>
      <c r="X76" s="17">
        <f t="shared" si="729"/>
        <v>3380</v>
      </c>
      <c r="Y76" s="17">
        <f t="shared" si="729"/>
        <v>3380</v>
      </c>
      <c r="Z76" s="17">
        <f t="shared" si="729"/>
        <v>3380</v>
      </c>
      <c r="AA76" s="17">
        <f t="shared" si="729"/>
        <v>3380</v>
      </c>
      <c r="AB76" s="17">
        <f t="shared" si="729"/>
        <v>3380</v>
      </c>
      <c r="AC76" s="17">
        <f t="shared" si="729"/>
        <v>3380</v>
      </c>
      <c r="AD76" s="17">
        <f t="shared" si="729"/>
        <v>3380</v>
      </c>
      <c r="AE76" s="319">
        <f t="shared" ref="AE76:AE80" si="730">SUM(S76:AD76)</f>
        <v>45730</v>
      </c>
      <c r="AF76" s="17">
        <f t="shared" ref="AF76:AQ76" si="731">AF34</f>
        <v>2975</v>
      </c>
      <c r="AG76" s="17">
        <f t="shared" si="731"/>
        <v>2975</v>
      </c>
      <c r="AH76" s="17">
        <f t="shared" si="731"/>
        <v>2975</v>
      </c>
      <c r="AI76" s="17">
        <f t="shared" si="731"/>
        <v>2975</v>
      </c>
      <c r="AJ76" s="17">
        <f t="shared" si="731"/>
        <v>2975</v>
      </c>
      <c r="AK76" s="17">
        <f t="shared" si="731"/>
        <v>2975</v>
      </c>
      <c r="AL76" s="17">
        <f t="shared" si="731"/>
        <v>2975</v>
      </c>
      <c r="AM76" s="17">
        <f t="shared" si="731"/>
        <v>2975</v>
      </c>
      <c r="AN76" s="17">
        <f t="shared" si="731"/>
        <v>2975</v>
      </c>
      <c r="AO76" s="17">
        <f t="shared" si="731"/>
        <v>2975</v>
      </c>
      <c r="AP76" s="17">
        <f t="shared" si="731"/>
        <v>2975</v>
      </c>
      <c r="AQ76" s="17">
        <f t="shared" si="731"/>
        <v>2975</v>
      </c>
      <c r="AR76" s="319">
        <f t="shared" ref="AR76:AR80" si="732">SUM(AF76:AQ76)</f>
        <v>35700</v>
      </c>
      <c r="AS76" s="17">
        <f t="shared" ref="AS76:BD76" si="733">AS34</f>
        <v>2975</v>
      </c>
      <c r="AT76" s="17">
        <f t="shared" si="733"/>
        <v>2975</v>
      </c>
      <c r="AU76" s="17">
        <f t="shared" si="733"/>
        <v>2975</v>
      </c>
      <c r="AV76" s="17">
        <f t="shared" si="733"/>
        <v>2975</v>
      </c>
      <c r="AW76" s="17">
        <f t="shared" si="733"/>
        <v>2975</v>
      </c>
      <c r="AX76" s="17">
        <f t="shared" si="733"/>
        <v>2975</v>
      </c>
      <c r="AY76" s="17">
        <f t="shared" si="733"/>
        <v>2975</v>
      </c>
      <c r="AZ76" s="17">
        <f t="shared" si="733"/>
        <v>2975</v>
      </c>
      <c r="BA76" s="17">
        <f t="shared" si="733"/>
        <v>2975</v>
      </c>
      <c r="BB76" s="17">
        <f t="shared" si="733"/>
        <v>2975</v>
      </c>
      <c r="BC76" s="17">
        <f t="shared" si="733"/>
        <v>2975</v>
      </c>
      <c r="BD76" s="17">
        <f t="shared" si="733"/>
        <v>2975</v>
      </c>
      <c r="BE76" s="319">
        <f t="shared" ref="BE76:BE80" si="734">SUM(AS76:BD76)</f>
        <v>35700</v>
      </c>
      <c r="BF76" s="17">
        <f t="shared" ref="BF76:BQ76" si="735">BF34</f>
        <v>2975</v>
      </c>
      <c r="BG76" s="17">
        <f t="shared" si="735"/>
        <v>2975</v>
      </c>
      <c r="BH76" s="17">
        <f t="shared" si="735"/>
        <v>2975</v>
      </c>
      <c r="BI76" s="17">
        <f t="shared" si="735"/>
        <v>2975</v>
      </c>
      <c r="BJ76" s="17">
        <f t="shared" si="735"/>
        <v>2975</v>
      </c>
      <c r="BK76" s="17">
        <f t="shared" si="735"/>
        <v>2975</v>
      </c>
      <c r="BL76" s="17">
        <f t="shared" si="735"/>
        <v>2975</v>
      </c>
      <c r="BM76" s="17">
        <f t="shared" si="735"/>
        <v>2975</v>
      </c>
      <c r="BN76" s="17">
        <f t="shared" si="735"/>
        <v>2975</v>
      </c>
      <c r="BO76" s="17">
        <f t="shared" si="735"/>
        <v>2975</v>
      </c>
      <c r="BP76" s="17">
        <f t="shared" si="735"/>
        <v>2975</v>
      </c>
      <c r="BQ76" s="17">
        <f t="shared" si="735"/>
        <v>2975</v>
      </c>
      <c r="BR76" s="319">
        <f t="shared" ref="BR76:BR80" si="736">SUM(BF76:BQ76)</f>
        <v>35700</v>
      </c>
      <c r="BS76" s="17">
        <f t="shared" ref="BS76:CD76" si="737">BS34</f>
        <v>2975</v>
      </c>
      <c r="BT76" s="17">
        <f t="shared" si="737"/>
        <v>2975</v>
      </c>
      <c r="BU76" s="17">
        <f t="shared" si="737"/>
        <v>2975</v>
      </c>
      <c r="BV76" s="17">
        <f t="shared" si="737"/>
        <v>2975</v>
      </c>
      <c r="BW76" s="17">
        <f t="shared" si="737"/>
        <v>2975</v>
      </c>
      <c r="BX76" s="17">
        <f t="shared" si="737"/>
        <v>2975</v>
      </c>
      <c r="BY76" s="17">
        <f t="shared" si="737"/>
        <v>2975</v>
      </c>
      <c r="BZ76" s="17">
        <f t="shared" si="737"/>
        <v>2975</v>
      </c>
      <c r="CA76" s="17">
        <f t="shared" si="737"/>
        <v>2975</v>
      </c>
      <c r="CB76" s="17">
        <f t="shared" si="737"/>
        <v>2975</v>
      </c>
      <c r="CC76" s="17">
        <f t="shared" si="737"/>
        <v>2975</v>
      </c>
      <c r="CD76" s="17">
        <f t="shared" si="737"/>
        <v>2975</v>
      </c>
      <c r="CE76" s="319">
        <f t="shared" ref="CE76:CE80" si="738">SUM(BS76:CD76)</f>
        <v>35700</v>
      </c>
      <c r="CF76" s="17">
        <f t="shared" ref="CF76:CQ76" si="739">CF34</f>
        <v>2975</v>
      </c>
      <c r="CG76" s="17">
        <f t="shared" si="739"/>
        <v>2975</v>
      </c>
      <c r="CH76" s="17">
        <f t="shared" si="739"/>
        <v>2975</v>
      </c>
      <c r="CI76" s="17">
        <f t="shared" si="739"/>
        <v>2975</v>
      </c>
      <c r="CJ76" s="17">
        <f t="shared" si="739"/>
        <v>2975</v>
      </c>
      <c r="CK76" s="17">
        <f t="shared" si="739"/>
        <v>2975</v>
      </c>
      <c r="CL76" s="17">
        <f t="shared" si="739"/>
        <v>2975</v>
      </c>
      <c r="CM76" s="17">
        <f t="shared" si="739"/>
        <v>2975</v>
      </c>
      <c r="CN76" s="17">
        <f t="shared" si="739"/>
        <v>2975</v>
      </c>
      <c r="CO76" s="17">
        <f t="shared" si="739"/>
        <v>2975</v>
      </c>
      <c r="CP76" s="17">
        <f t="shared" si="739"/>
        <v>2975</v>
      </c>
      <c r="CQ76" s="17">
        <f t="shared" si="739"/>
        <v>2975</v>
      </c>
      <c r="CR76" s="319">
        <f t="shared" ref="CR76:CR80" si="740">SUM(CF76:CQ76)</f>
        <v>35700</v>
      </c>
      <c r="CS76" s="17">
        <f t="shared" ref="CS76:DD76" si="741">CS34</f>
        <v>2975</v>
      </c>
      <c r="CT76" s="17">
        <f t="shared" si="741"/>
        <v>2975</v>
      </c>
      <c r="CU76" s="17">
        <f t="shared" si="741"/>
        <v>2975</v>
      </c>
      <c r="CV76" s="17">
        <f t="shared" si="741"/>
        <v>2975</v>
      </c>
      <c r="CW76" s="17">
        <f t="shared" si="741"/>
        <v>2975</v>
      </c>
      <c r="CX76" s="17">
        <f t="shared" si="741"/>
        <v>2975</v>
      </c>
      <c r="CY76" s="17">
        <f t="shared" si="741"/>
        <v>2975</v>
      </c>
      <c r="CZ76" s="17">
        <f t="shared" si="741"/>
        <v>2975</v>
      </c>
      <c r="DA76" s="17">
        <f t="shared" si="741"/>
        <v>2975</v>
      </c>
      <c r="DB76" s="17">
        <f t="shared" si="741"/>
        <v>2975</v>
      </c>
      <c r="DC76" s="17">
        <f t="shared" si="741"/>
        <v>2975</v>
      </c>
      <c r="DD76" s="17">
        <f t="shared" si="741"/>
        <v>2975</v>
      </c>
      <c r="DE76" s="319">
        <f t="shared" ref="DE76:DE80" si="742">SUM(CS76:DD76)</f>
        <v>35700</v>
      </c>
      <c r="DF76" s="17">
        <f t="shared" ref="DF76:DQ76" si="743">DF34</f>
        <v>2975</v>
      </c>
      <c r="DG76" s="17">
        <f t="shared" si="743"/>
        <v>2975</v>
      </c>
      <c r="DH76" s="17">
        <f t="shared" si="743"/>
        <v>2975</v>
      </c>
      <c r="DI76" s="17">
        <f t="shared" si="743"/>
        <v>2975</v>
      </c>
      <c r="DJ76" s="17">
        <f t="shared" si="743"/>
        <v>2975</v>
      </c>
      <c r="DK76" s="17">
        <f t="shared" si="743"/>
        <v>2975</v>
      </c>
      <c r="DL76" s="17">
        <f t="shared" si="743"/>
        <v>2975</v>
      </c>
      <c r="DM76" s="17">
        <f t="shared" si="743"/>
        <v>2975</v>
      </c>
      <c r="DN76" s="17">
        <f t="shared" si="743"/>
        <v>2975</v>
      </c>
      <c r="DO76" s="17">
        <f t="shared" si="743"/>
        <v>2975</v>
      </c>
      <c r="DP76" s="17">
        <f t="shared" si="743"/>
        <v>2975</v>
      </c>
      <c r="DQ76" s="17">
        <f t="shared" si="743"/>
        <v>2975</v>
      </c>
      <c r="DR76" s="319">
        <f t="shared" ref="DR76:DR80" si="744">SUM(DF76:DQ76)</f>
        <v>35700</v>
      </c>
      <c r="DS76" s="17">
        <f t="shared" ref="DS76:ED76" si="745">DS34</f>
        <v>2975</v>
      </c>
      <c r="DT76" s="17">
        <f t="shared" si="745"/>
        <v>2975</v>
      </c>
      <c r="DU76" s="17">
        <f t="shared" si="745"/>
        <v>2975</v>
      </c>
      <c r="DV76" s="17">
        <f t="shared" si="745"/>
        <v>2975</v>
      </c>
      <c r="DW76" s="17">
        <f t="shared" si="745"/>
        <v>2975</v>
      </c>
      <c r="DX76" s="17">
        <f t="shared" si="745"/>
        <v>2975</v>
      </c>
      <c r="DY76" s="17">
        <f t="shared" si="745"/>
        <v>2975</v>
      </c>
      <c r="DZ76" s="17">
        <f t="shared" si="745"/>
        <v>2975</v>
      </c>
      <c r="EA76" s="17">
        <f t="shared" si="745"/>
        <v>2975</v>
      </c>
      <c r="EB76" s="17">
        <f t="shared" si="745"/>
        <v>2975</v>
      </c>
      <c r="EC76" s="17">
        <f t="shared" si="745"/>
        <v>2975</v>
      </c>
      <c r="ED76" s="17">
        <f t="shared" si="745"/>
        <v>2975</v>
      </c>
      <c r="EE76" s="391">
        <f t="shared" ref="EE76:EE80" si="746">SUM(DS76:ED76)</f>
        <v>35700</v>
      </c>
    </row>
    <row r="77" spans="3:135" x14ac:dyDescent="0.2">
      <c r="D77" s="5" t="s">
        <v>46</v>
      </c>
      <c r="F77" s="17">
        <f t="shared" ref="F77:Q77" si="747">F41</f>
        <v>1183</v>
      </c>
      <c r="G77" s="17">
        <f t="shared" si="747"/>
        <v>1183</v>
      </c>
      <c r="H77" s="17">
        <f t="shared" si="747"/>
        <v>1183</v>
      </c>
      <c r="I77" s="17">
        <f t="shared" si="747"/>
        <v>1183</v>
      </c>
      <c r="J77" s="17">
        <f t="shared" si="747"/>
        <v>1183</v>
      </c>
      <c r="K77" s="17">
        <f t="shared" si="747"/>
        <v>1183</v>
      </c>
      <c r="L77" s="17">
        <f t="shared" si="747"/>
        <v>1183</v>
      </c>
      <c r="M77" s="17">
        <f t="shared" si="747"/>
        <v>1183</v>
      </c>
      <c r="N77" s="17">
        <f t="shared" si="747"/>
        <v>1183</v>
      </c>
      <c r="O77" s="17">
        <f t="shared" si="747"/>
        <v>1183</v>
      </c>
      <c r="P77" s="17">
        <f t="shared" si="747"/>
        <v>1183</v>
      </c>
      <c r="Q77" s="17">
        <f t="shared" si="747"/>
        <v>1183</v>
      </c>
      <c r="R77" s="319">
        <f t="shared" si="728"/>
        <v>14196</v>
      </c>
      <c r="S77" s="17">
        <f t="shared" ref="S77:AD77" si="748">S41</f>
        <v>817</v>
      </c>
      <c r="T77" s="17">
        <f t="shared" si="748"/>
        <v>817</v>
      </c>
      <c r="U77" s="17">
        <f t="shared" si="748"/>
        <v>4332</v>
      </c>
      <c r="V77" s="17">
        <f t="shared" si="748"/>
        <v>817</v>
      </c>
      <c r="W77" s="17">
        <f t="shared" si="748"/>
        <v>817</v>
      </c>
      <c r="X77" s="17">
        <f t="shared" si="748"/>
        <v>817</v>
      </c>
      <c r="Y77" s="17">
        <f t="shared" si="748"/>
        <v>817</v>
      </c>
      <c r="Z77" s="17">
        <f t="shared" si="748"/>
        <v>817</v>
      </c>
      <c r="AA77" s="17">
        <f t="shared" si="748"/>
        <v>817</v>
      </c>
      <c r="AB77" s="17">
        <f t="shared" si="748"/>
        <v>817</v>
      </c>
      <c r="AC77" s="17">
        <f t="shared" si="748"/>
        <v>817</v>
      </c>
      <c r="AD77" s="17">
        <f t="shared" si="748"/>
        <v>817</v>
      </c>
      <c r="AE77" s="319">
        <f t="shared" si="730"/>
        <v>13319</v>
      </c>
      <c r="AF77" s="17">
        <f t="shared" ref="AF77:AQ77" si="749">AF41</f>
        <v>817</v>
      </c>
      <c r="AG77" s="17">
        <f t="shared" si="749"/>
        <v>817</v>
      </c>
      <c r="AH77" s="17">
        <f t="shared" si="749"/>
        <v>4332</v>
      </c>
      <c r="AI77" s="17">
        <f t="shared" si="749"/>
        <v>817</v>
      </c>
      <c r="AJ77" s="17">
        <f t="shared" si="749"/>
        <v>817</v>
      </c>
      <c r="AK77" s="17">
        <f t="shared" si="749"/>
        <v>817</v>
      </c>
      <c r="AL77" s="17">
        <f t="shared" si="749"/>
        <v>817</v>
      </c>
      <c r="AM77" s="17">
        <f t="shared" si="749"/>
        <v>817</v>
      </c>
      <c r="AN77" s="17">
        <f t="shared" si="749"/>
        <v>817</v>
      </c>
      <c r="AO77" s="17">
        <f t="shared" si="749"/>
        <v>817</v>
      </c>
      <c r="AP77" s="17">
        <f t="shared" si="749"/>
        <v>817</v>
      </c>
      <c r="AQ77" s="17">
        <f t="shared" si="749"/>
        <v>817</v>
      </c>
      <c r="AR77" s="319">
        <f t="shared" si="732"/>
        <v>13319</v>
      </c>
      <c r="AS77" s="17">
        <f t="shared" ref="AS77:BD77" si="750">AS41</f>
        <v>817</v>
      </c>
      <c r="AT77" s="17">
        <f t="shared" si="750"/>
        <v>817</v>
      </c>
      <c r="AU77" s="17">
        <f t="shared" si="750"/>
        <v>4332</v>
      </c>
      <c r="AV77" s="17">
        <f t="shared" si="750"/>
        <v>817</v>
      </c>
      <c r="AW77" s="17">
        <f t="shared" si="750"/>
        <v>817</v>
      </c>
      <c r="AX77" s="17">
        <f t="shared" si="750"/>
        <v>817</v>
      </c>
      <c r="AY77" s="17">
        <f t="shared" si="750"/>
        <v>817</v>
      </c>
      <c r="AZ77" s="17">
        <f t="shared" si="750"/>
        <v>817</v>
      </c>
      <c r="BA77" s="17">
        <f t="shared" si="750"/>
        <v>817</v>
      </c>
      <c r="BB77" s="17">
        <f t="shared" si="750"/>
        <v>817</v>
      </c>
      <c r="BC77" s="17">
        <f t="shared" si="750"/>
        <v>817</v>
      </c>
      <c r="BD77" s="17">
        <f t="shared" si="750"/>
        <v>817</v>
      </c>
      <c r="BE77" s="319">
        <f t="shared" si="734"/>
        <v>13319</v>
      </c>
      <c r="BF77" s="17">
        <f t="shared" ref="BF77:BQ77" si="751">BF41</f>
        <v>817</v>
      </c>
      <c r="BG77" s="17">
        <f t="shared" si="751"/>
        <v>817</v>
      </c>
      <c r="BH77" s="17">
        <f t="shared" si="751"/>
        <v>4332</v>
      </c>
      <c r="BI77" s="17">
        <f t="shared" si="751"/>
        <v>817</v>
      </c>
      <c r="BJ77" s="17">
        <f t="shared" si="751"/>
        <v>817</v>
      </c>
      <c r="BK77" s="17">
        <f t="shared" si="751"/>
        <v>817</v>
      </c>
      <c r="BL77" s="17">
        <f t="shared" si="751"/>
        <v>817</v>
      </c>
      <c r="BM77" s="17">
        <f t="shared" si="751"/>
        <v>817</v>
      </c>
      <c r="BN77" s="17">
        <f t="shared" si="751"/>
        <v>817</v>
      </c>
      <c r="BO77" s="17">
        <f t="shared" si="751"/>
        <v>817</v>
      </c>
      <c r="BP77" s="17">
        <f t="shared" si="751"/>
        <v>817</v>
      </c>
      <c r="BQ77" s="17">
        <f t="shared" si="751"/>
        <v>817</v>
      </c>
      <c r="BR77" s="319">
        <f t="shared" si="736"/>
        <v>13319</v>
      </c>
      <c r="BS77" s="17">
        <f t="shared" ref="BS77:CD77" si="752">BS41</f>
        <v>817</v>
      </c>
      <c r="BT77" s="17">
        <f t="shared" si="752"/>
        <v>817</v>
      </c>
      <c r="BU77" s="17">
        <f t="shared" si="752"/>
        <v>4332</v>
      </c>
      <c r="BV77" s="17">
        <f t="shared" si="752"/>
        <v>817</v>
      </c>
      <c r="BW77" s="17">
        <f t="shared" si="752"/>
        <v>817</v>
      </c>
      <c r="BX77" s="17">
        <f t="shared" si="752"/>
        <v>817</v>
      </c>
      <c r="BY77" s="17">
        <f t="shared" si="752"/>
        <v>817</v>
      </c>
      <c r="BZ77" s="17">
        <f t="shared" si="752"/>
        <v>817</v>
      </c>
      <c r="CA77" s="17">
        <f t="shared" si="752"/>
        <v>817</v>
      </c>
      <c r="CB77" s="17">
        <f t="shared" si="752"/>
        <v>817</v>
      </c>
      <c r="CC77" s="17">
        <f t="shared" si="752"/>
        <v>817</v>
      </c>
      <c r="CD77" s="17">
        <f t="shared" si="752"/>
        <v>817</v>
      </c>
      <c r="CE77" s="319">
        <f t="shared" si="738"/>
        <v>13319</v>
      </c>
      <c r="CF77" s="17">
        <f t="shared" ref="CF77:CQ77" si="753">CF41</f>
        <v>817</v>
      </c>
      <c r="CG77" s="17">
        <f t="shared" si="753"/>
        <v>817</v>
      </c>
      <c r="CH77" s="17">
        <f t="shared" si="753"/>
        <v>4332</v>
      </c>
      <c r="CI77" s="17">
        <f t="shared" si="753"/>
        <v>817</v>
      </c>
      <c r="CJ77" s="17">
        <f t="shared" si="753"/>
        <v>817</v>
      </c>
      <c r="CK77" s="17">
        <f t="shared" si="753"/>
        <v>817</v>
      </c>
      <c r="CL77" s="17">
        <f t="shared" si="753"/>
        <v>817</v>
      </c>
      <c r="CM77" s="17">
        <f t="shared" si="753"/>
        <v>817</v>
      </c>
      <c r="CN77" s="17">
        <f t="shared" si="753"/>
        <v>817</v>
      </c>
      <c r="CO77" s="17">
        <f t="shared" si="753"/>
        <v>817</v>
      </c>
      <c r="CP77" s="17">
        <f t="shared" si="753"/>
        <v>817</v>
      </c>
      <c r="CQ77" s="17">
        <f t="shared" si="753"/>
        <v>817</v>
      </c>
      <c r="CR77" s="319">
        <f t="shared" si="740"/>
        <v>13319</v>
      </c>
      <c r="CS77" s="17">
        <f t="shared" ref="CS77:DD77" si="754">CS41</f>
        <v>817</v>
      </c>
      <c r="CT77" s="17">
        <f t="shared" si="754"/>
        <v>817</v>
      </c>
      <c r="CU77" s="17">
        <f t="shared" si="754"/>
        <v>4332</v>
      </c>
      <c r="CV77" s="17">
        <f t="shared" si="754"/>
        <v>817</v>
      </c>
      <c r="CW77" s="17">
        <f t="shared" si="754"/>
        <v>817</v>
      </c>
      <c r="CX77" s="17">
        <f t="shared" si="754"/>
        <v>817</v>
      </c>
      <c r="CY77" s="17">
        <f t="shared" si="754"/>
        <v>817</v>
      </c>
      <c r="CZ77" s="17">
        <f t="shared" si="754"/>
        <v>817</v>
      </c>
      <c r="DA77" s="17">
        <f t="shared" si="754"/>
        <v>817</v>
      </c>
      <c r="DB77" s="17">
        <f t="shared" si="754"/>
        <v>817</v>
      </c>
      <c r="DC77" s="17">
        <f t="shared" si="754"/>
        <v>817</v>
      </c>
      <c r="DD77" s="17">
        <f t="shared" si="754"/>
        <v>817</v>
      </c>
      <c r="DE77" s="319">
        <f t="shared" si="742"/>
        <v>13319</v>
      </c>
      <c r="DF77" s="17">
        <f t="shared" ref="DF77:DQ77" si="755">DF41</f>
        <v>817</v>
      </c>
      <c r="DG77" s="17">
        <f t="shared" si="755"/>
        <v>817</v>
      </c>
      <c r="DH77" s="17">
        <f t="shared" si="755"/>
        <v>4332</v>
      </c>
      <c r="DI77" s="17">
        <f t="shared" si="755"/>
        <v>817</v>
      </c>
      <c r="DJ77" s="17">
        <f t="shared" si="755"/>
        <v>817</v>
      </c>
      <c r="DK77" s="17">
        <f t="shared" si="755"/>
        <v>817</v>
      </c>
      <c r="DL77" s="17">
        <f t="shared" si="755"/>
        <v>817</v>
      </c>
      <c r="DM77" s="17">
        <f t="shared" si="755"/>
        <v>817</v>
      </c>
      <c r="DN77" s="17">
        <f t="shared" si="755"/>
        <v>817</v>
      </c>
      <c r="DO77" s="17">
        <f t="shared" si="755"/>
        <v>817</v>
      </c>
      <c r="DP77" s="17">
        <f t="shared" si="755"/>
        <v>817</v>
      </c>
      <c r="DQ77" s="17">
        <f t="shared" si="755"/>
        <v>817</v>
      </c>
      <c r="DR77" s="319">
        <f t="shared" si="744"/>
        <v>13319</v>
      </c>
      <c r="DS77" s="17">
        <f t="shared" ref="DS77:ED77" si="756">DS41</f>
        <v>817</v>
      </c>
      <c r="DT77" s="17">
        <f t="shared" si="756"/>
        <v>817</v>
      </c>
      <c r="DU77" s="17">
        <f t="shared" si="756"/>
        <v>4332</v>
      </c>
      <c r="DV77" s="17">
        <f t="shared" si="756"/>
        <v>817</v>
      </c>
      <c r="DW77" s="17">
        <f t="shared" si="756"/>
        <v>817</v>
      </c>
      <c r="DX77" s="17">
        <f t="shared" si="756"/>
        <v>817</v>
      </c>
      <c r="DY77" s="17">
        <f t="shared" si="756"/>
        <v>817</v>
      </c>
      <c r="DZ77" s="17">
        <f t="shared" si="756"/>
        <v>817</v>
      </c>
      <c r="EA77" s="17">
        <f t="shared" si="756"/>
        <v>817</v>
      </c>
      <c r="EB77" s="17">
        <f t="shared" si="756"/>
        <v>817</v>
      </c>
      <c r="EC77" s="17">
        <f t="shared" si="756"/>
        <v>817</v>
      </c>
      <c r="ED77" s="17">
        <f t="shared" si="756"/>
        <v>817</v>
      </c>
      <c r="EE77" s="391">
        <f t="shared" si="746"/>
        <v>13319</v>
      </c>
    </row>
    <row r="78" spans="3:135" x14ac:dyDescent="0.2">
      <c r="D78" s="5" t="s">
        <v>283</v>
      </c>
      <c r="F78" s="17">
        <f>F53</f>
        <v>4160</v>
      </c>
      <c r="G78" s="17">
        <f t="shared" ref="G78:Q78" si="757">G53</f>
        <v>4160</v>
      </c>
      <c r="H78" s="17">
        <f t="shared" si="757"/>
        <v>4160</v>
      </c>
      <c r="I78" s="17">
        <f t="shared" si="757"/>
        <v>4160</v>
      </c>
      <c r="J78" s="17">
        <f t="shared" si="757"/>
        <v>4160</v>
      </c>
      <c r="K78" s="17">
        <f t="shared" si="757"/>
        <v>4160</v>
      </c>
      <c r="L78" s="17">
        <f t="shared" si="757"/>
        <v>4160</v>
      </c>
      <c r="M78" s="17">
        <f t="shared" si="757"/>
        <v>4160</v>
      </c>
      <c r="N78" s="17">
        <f t="shared" si="757"/>
        <v>4160</v>
      </c>
      <c r="O78" s="17">
        <f t="shared" si="757"/>
        <v>4160</v>
      </c>
      <c r="P78" s="17">
        <f t="shared" si="757"/>
        <v>4160</v>
      </c>
      <c r="Q78" s="17">
        <f t="shared" si="757"/>
        <v>4160</v>
      </c>
      <c r="R78" s="319">
        <f t="shared" ref="R78" si="758">SUM(F78:Q78)</f>
        <v>49920</v>
      </c>
      <c r="S78" s="17">
        <f>S53</f>
        <v>4160</v>
      </c>
      <c r="T78" s="17">
        <f t="shared" ref="T78:AD78" si="759">T53</f>
        <v>4160</v>
      </c>
      <c r="U78" s="17">
        <f t="shared" si="759"/>
        <v>4160</v>
      </c>
      <c r="V78" s="17">
        <f t="shared" si="759"/>
        <v>4160</v>
      </c>
      <c r="W78" s="17">
        <f t="shared" si="759"/>
        <v>4160</v>
      </c>
      <c r="X78" s="17">
        <f t="shared" si="759"/>
        <v>4160</v>
      </c>
      <c r="Y78" s="17">
        <f t="shared" si="759"/>
        <v>4160</v>
      </c>
      <c r="Z78" s="17">
        <f t="shared" si="759"/>
        <v>4160</v>
      </c>
      <c r="AA78" s="17">
        <f t="shared" si="759"/>
        <v>4160</v>
      </c>
      <c r="AB78" s="17">
        <f t="shared" si="759"/>
        <v>4160</v>
      </c>
      <c r="AC78" s="17">
        <f t="shared" si="759"/>
        <v>4160</v>
      </c>
      <c r="AD78" s="17">
        <f t="shared" si="759"/>
        <v>4160</v>
      </c>
      <c r="AE78" s="319">
        <f t="shared" ref="AE78" si="760">SUM(S78:AD78)</f>
        <v>49920</v>
      </c>
      <c r="AF78" s="17">
        <f>AF53</f>
        <v>4160</v>
      </c>
      <c r="AG78" s="17">
        <f t="shared" ref="AG78:AQ78" si="761">AG53</f>
        <v>4160</v>
      </c>
      <c r="AH78" s="17">
        <f t="shared" si="761"/>
        <v>4160</v>
      </c>
      <c r="AI78" s="17">
        <f t="shared" si="761"/>
        <v>4160</v>
      </c>
      <c r="AJ78" s="17">
        <f t="shared" si="761"/>
        <v>4160</v>
      </c>
      <c r="AK78" s="17">
        <f t="shared" si="761"/>
        <v>4160</v>
      </c>
      <c r="AL78" s="17">
        <f t="shared" si="761"/>
        <v>4160</v>
      </c>
      <c r="AM78" s="17">
        <f t="shared" si="761"/>
        <v>4160</v>
      </c>
      <c r="AN78" s="17">
        <f t="shared" si="761"/>
        <v>4160</v>
      </c>
      <c r="AO78" s="17">
        <f t="shared" si="761"/>
        <v>4160</v>
      </c>
      <c r="AP78" s="17">
        <f t="shared" si="761"/>
        <v>4160</v>
      </c>
      <c r="AQ78" s="17">
        <f t="shared" si="761"/>
        <v>4160</v>
      </c>
      <c r="AR78" s="319">
        <f t="shared" ref="AR78" si="762">SUM(AF78:AQ78)</f>
        <v>49920</v>
      </c>
      <c r="AS78" s="17">
        <f>AS53</f>
        <v>4160</v>
      </c>
      <c r="AT78" s="17">
        <f t="shared" ref="AT78:BD78" si="763">AT53</f>
        <v>4160</v>
      </c>
      <c r="AU78" s="17">
        <f t="shared" si="763"/>
        <v>4160</v>
      </c>
      <c r="AV78" s="17">
        <f t="shared" si="763"/>
        <v>4160</v>
      </c>
      <c r="AW78" s="17">
        <f t="shared" si="763"/>
        <v>4160</v>
      </c>
      <c r="AX78" s="17">
        <f t="shared" si="763"/>
        <v>4160</v>
      </c>
      <c r="AY78" s="17">
        <f t="shared" si="763"/>
        <v>4160</v>
      </c>
      <c r="AZ78" s="17">
        <f t="shared" si="763"/>
        <v>4160</v>
      </c>
      <c r="BA78" s="17">
        <f t="shared" si="763"/>
        <v>4160</v>
      </c>
      <c r="BB78" s="17">
        <f t="shared" si="763"/>
        <v>4160</v>
      </c>
      <c r="BC78" s="17">
        <f t="shared" si="763"/>
        <v>4160</v>
      </c>
      <c r="BD78" s="17">
        <f t="shared" si="763"/>
        <v>4160</v>
      </c>
      <c r="BE78" s="319">
        <f t="shared" ref="BE78" si="764">SUM(AS78:BD78)</f>
        <v>49920</v>
      </c>
      <c r="BF78" s="17">
        <f>BF53</f>
        <v>4160</v>
      </c>
      <c r="BG78" s="17">
        <f t="shared" ref="BG78:BQ78" si="765">BG53</f>
        <v>4160</v>
      </c>
      <c r="BH78" s="17">
        <f t="shared" si="765"/>
        <v>4160</v>
      </c>
      <c r="BI78" s="17">
        <f t="shared" si="765"/>
        <v>4160</v>
      </c>
      <c r="BJ78" s="17">
        <f t="shared" si="765"/>
        <v>4160</v>
      </c>
      <c r="BK78" s="17">
        <f t="shared" si="765"/>
        <v>4160</v>
      </c>
      <c r="BL78" s="17">
        <f t="shared" si="765"/>
        <v>4160</v>
      </c>
      <c r="BM78" s="17">
        <f t="shared" si="765"/>
        <v>4160</v>
      </c>
      <c r="BN78" s="17">
        <f t="shared" si="765"/>
        <v>4160</v>
      </c>
      <c r="BO78" s="17">
        <f t="shared" si="765"/>
        <v>0</v>
      </c>
      <c r="BP78" s="17">
        <f t="shared" si="765"/>
        <v>0</v>
      </c>
      <c r="BQ78" s="17">
        <f t="shared" si="765"/>
        <v>0</v>
      </c>
      <c r="BR78" s="319">
        <f t="shared" ref="BR78" si="766">SUM(BF78:BQ78)</f>
        <v>37440</v>
      </c>
      <c r="BS78" s="17">
        <f>BS53</f>
        <v>0</v>
      </c>
      <c r="BT78" s="17">
        <f t="shared" ref="BT78:CD78" si="767">BT53</f>
        <v>0</v>
      </c>
      <c r="BU78" s="17">
        <f t="shared" si="767"/>
        <v>0</v>
      </c>
      <c r="BV78" s="17">
        <f t="shared" si="767"/>
        <v>0</v>
      </c>
      <c r="BW78" s="17">
        <f t="shared" si="767"/>
        <v>0</v>
      </c>
      <c r="BX78" s="17">
        <f t="shared" si="767"/>
        <v>0</v>
      </c>
      <c r="BY78" s="17">
        <f t="shared" si="767"/>
        <v>0</v>
      </c>
      <c r="BZ78" s="17">
        <f t="shared" si="767"/>
        <v>0</v>
      </c>
      <c r="CA78" s="17">
        <f t="shared" si="767"/>
        <v>0</v>
      </c>
      <c r="CB78" s="17">
        <f t="shared" si="767"/>
        <v>0</v>
      </c>
      <c r="CC78" s="17">
        <f t="shared" si="767"/>
        <v>0</v>
      </c>
      <c r="CD78" s="17">
        <f t="shared" si="767"/>
        <v>0</v>
      </c>
      <c r="CE78" s="319">
        <f t="shared" ref="CE78" si="768">SUM(BS78:CD78)</f>
        <v>0</v>
      </c>
      <c r="CF78" s="17">
        <f>CF53</f>
        <v>0</v>
      </c>
      <c r="CG78" s="17">
        <f t="shared" ref="CG78:CQ78" si="769">CG53</f>
        <v>0</v>
      </c>
      <c r="CH78" s="17">
        <f t="shared" si="769"/>
        <v>0</v>
      </c>
      <c r="CI78" s="17">
        <f t="shared" si="769"/>
        <v>0</v>
      </c>
      <c r="CJ78" s="17">
        <f t="shared" si="769"/>
        <v>0</v>
      </c>
      <c r="CK78" s="17">
        <f t="shared" si="769"/>
        <v>0</v>
      </c>
      <c r="CL78" s="17">
        <f t="shared" si="769"/>
        <v>0</v>
      </c>
      <c r="CM78" s="17">
        <f t="shared" si="769"/>
        <v>0</v>
      </c>
      <c r="CN78" s="17">
        <f t="shared" si="769"/>
        <v>0</v>
      </c>
      <c r="CO78" s="17">
        <f t="shared" si="769"/>
        <v>0</v>
      </c>
      <c r="CP78" s="17">
        <f t="shared" si="769"/>
        <v>0</v>
      </c>
      <c r="CQ78" s="17">
        <f t="shared" si="769"/>
        <v>0</v>
      </c>
      <c r="CR78" s="319">
        <f t="shared" ref="CR78" si="770">SUM(CF78:CQ78)</f>
        <v>0</v>
      </c>
      <c r="CS78" s="17">
        <f>CS53</f>
        <v>0</v>
      </c>
      <c r="CT78" s="17">
        <f t="shared" ref="CT78:DD78" si="771">CT53</f>
        <v>0</v>
      </c>
      <c r="CU78" s="17">
        <f t="shared" si="771"/>
        <v>0</v>
      </c>
      <c r="CV78" s="17">
        <f t="shared" si="771"/>
        <v>0</v>
      </c>
      <c r="CW78" s="17">
        <f t="shared" si="771"/>
        <v>0</v>
      </c>
      <c r="CX78" s="17">
        <f t="shared" si="771"/>
        <v>0</v>
      </c>
      <c r="CY78" s="17">
        <f t="shared" si="771"/>
        <v>0</v>
      </c>
      <c r="CZ78" s="17">
        <f t="shared" si="771"/>
        <v>0</v>
      </c>
      <c r="DA78" s="17">
        <f t="shared" si="771"/>
        <v>0</v>
      </c>
      <c r="DB78" s="17">
        <f t="shared" si="771"/>
        <v>0</v>
      </c>
      <c r="DC78" s="17">
        <f t="shared" si="771"/>
        <v>0</v>
      </c>
      <c r="DD78" s="17">
        <f t="shared" si="771"/>
        <v>0</v>
      </c>
      <c r="DE78" s="319">
        <f t="shared" ref="DE78" si="772">SUM(CS78:DD78)</f>
        <v>0</v>
      </c>
      <c r="DF78" s="17">
        <f>DF53</f>
        <v>0</v>
      </c>
      <c r="DG78" s="17">
        <f t="shared" ref="DG78:DQ78" si="773">DG53</f>
        <v>0</v>
      </c>
      <c r="DH78" s="17">
        <f t="shared" si="773"/>
        <v>0</v>
      </c>
      <c r="DI78" s="17">
        <f t="shared" si="773"/>
        <v>0</v>
      </c>
      <c r="DJ78" s="17">
        <f t="shared" si="773"/>
        <v>0</v>
      </c>
      <c r="DK78" s="17">
        <f t="shared" si="773"/>
        <v>0</v>
      </c>
      <c r="DL78" s="17">
        <f t="shared" si="773"/>
        <v>0</v>
      </c>
      <c r="DM78" s="17">
        <f t="shared" si="773"/>
        <v>0</v>
      </c>
      <c r="DN78" s="17">
        <f t="shared" si="773"/>
        <v>0</v>
      </c>
      <c r="DO78" s="17">
        <f t="shared" si="773"/>
        <v>0</v>
      </c>
      <c r="DP78" s="17">
        <f t="shared" si="773"/>
        <v>0</v>
      </c>
      <c r="DQ78" s="17">
        <f t="shared" si="773"/>
        <v>0</v>
      </c>
      <c r="DR78" s="319">
        <f t="shared" ref="DR78" si="774">SUM(DF78:DQ78)</f>
        <v>0</v>
      </c>
      <c r="DS78" s="17">
        <f>DS53</f>
        <v>0</v>
      </c>
      <c r="DT78" s="17">
        <f t="shared" ref="DT78:ED78" si="775">DT53</f>
        <v>0</v>
      </c>
      <c r="DU78" s="17">
        <f t="shared" si="775"/>
        <v>0</v>
      </c>
      <c r="DV78" s="17">
        <f t="shared" si="775"/>
        <v>0</v>
      </c>
      <c r="DW78" s="17">
        <f t="shared" si="775"/>
        <v>0</v>
      </c>
      <c r="DX78" s="17">
        <f t="shared" si="775"/>
        <v>0</v>
      </c>
      <c r="DY78" s="17">
        <f t="shared" si="775"/>
        <v>0</v>
      </c>
      <c r="DZ78" s="17">
        <f t="shared" si="775"/>
        <v>0</v>
      </c>
      <c r="EA78" s="17">
        <f t="shared" si="775"/>
        <v>0</v>
      </c>
      <c r="EB78" s="17">
        <f t="shared" si="775"/>
        <v>0</v>
      </c>
      <c r="EC78" s="17">
        <f t="shared" si="775"/>
        <v>0</v>
      </c>
      <c r="ED78" s="17">
        <f t="shared" si="775"/>
        <v>0</v>
      </c>
      <c r="EE78" s="391">
        <f t="shared" ref="EE78" si="776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728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730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732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734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736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738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740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742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744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746"/>
        <v>0</v>
      </c>
    </row>
    <row r="80" spans="3:135" x14ac:dyDescent="0.2">
      <c r="D80" s="5" t="s">
        <v>60</v>
      </c>
      <c r="F80" s="17">
        <f>(F76+F78+F79)*$C$83</f>
        <v>1743</v>
      </c>
      <c r="G80" s="17">
        <f t="shared" ref="G80:Q80" si="777">(G76+G78+G79)*$C$83</f>
        <v>1743</v>
      </c>
      <c r="H80" s="17">
        <f t="shared" si="777"/>
        <v>1743</v>
      </c>
      <c r="I80" s="17">
        <f t="shared" si="777"/>
        <v>1743</v>
      </c>
      <c r="J80" s="17">
        <f t="shared" si="777"/>
        <v>1743</v>
      </c>
      <c r="K80" s="17">
        <f t="shared" si="777"/>
        <v>1743</v>
      </c>
      <c r="L80" s="17">
        <f t="shared" si="777"/>
        <v>1743</v>
      </c>
      <c r="M80" s="17">
        <f t="shared" si="777"/>
        <v>1743</v>
      </c>
      <c r="N80" s="17">
        <f t="shared" si="777"/>
        <v>1743</v>
      </c>
      <c r="O80" s="17">
        <f t="shared" si="777"/>
        <v>1743</v>
      </c>
      <c r="P80" s="17">
        <f t="shared" si="777"/>
        <v>1743</v>
      </c>
      <c r="Q80" s="17">
        <f t="shared" si="777"/>
        <v>1743</v>
      </c>
      <c r="R80" s="319">
        <f t="shared" si="728"/>
        <v>20916</v>
      </c>
      <c r="S80" s="17">
        <f>(S76+S78+S79)*$C$83</f>
        <v>1860</v>
      </c>
      <c r="T80" s="17">
        <f t="shared" ref="T80" si="778">(T76+T78+T79)*$C$83</f>
        <v>1697</v>
      </c>
      <c r="U80" s="17">
        <f t="shared" ref="U80" si="779">(U76+U78+U79)*$C$83</f>
        <v>2001</v>
      </c>
      <c r="V80" s="17">
        <f t="shared" ref="V80" si="780">(V76+V78+V79)*$C$83</f>
        <v>1508</v>
      </c>
      <c r="W80" s="17">
        <f t="shared" ref="W80" si="781">(W76+W78+W79)*$C$83</f>
        <v>1508</v>
      </c>
      <c r="X80" s="17">
        <f t="shared" ref="X80" si="782">(X76+X78+X79)*$C$83</f>
        <v>1508</v>
      </c>
      <c r="Y80" s="17">
        <f t="shared" ref="Y80" si="783">(Y76+Y78+Y79)*$C$83</f>
        <v>1508</v>
      </c>
      <c r="Z80" s="17">
        <f t="shared" ref="Z80" si="784">(Z76+Z78+Z79)*$C$83</f>
        <v>1508</v>
      </c>
      <c r="AA80" s="17">
        <f t="shared" ref="AA80" si="785">(AA76+AA78+AA79)*$C$83</f>
        <v>1508</v>
      </c>
      <c r="AB80" s="17">
        <f t="shared" ref="AB80" si="786">(AB76+AB78+AB79)*$C$83</f>
        <v>1508</v>
      </c>
      <c r="AC80" s="17">
        <f t="shared" ref="AC80" si="787">(AC76+AC78+AC79)*$C$83</f>
        <v>1508</v>
      </c>
      <c r="AD80" s="17">
        <f t="shared" ref="AD80" si="788">(AD76+AD78+AD79)*$C$83</f>
        <v>1508</v>
      </c>
      <c r="AE80" s="319">
        <f t="shared" si="730"/>
        <v>19130</v>
      </c>
      <c r="AF80" s="17">
        <f>(AF76+AF78+AF79)*$C$83</f>
        <v>1427</v>
      </c>
      <c r="AG80" s="17">
        <f t="shared" ref="AG80" si="789">(AG76+AG78+AG79)*$C$83</f>
        <v>1427</v>
      </c>
      <c r="AH80" s="17">
        <f t="shared" ref="AH80" si="790">(AH76+AH78+AH79)*$C$83</f>
        <v>1427</v>
      </c>
      <c r="AI80" s="17">
        <f t="shared" ref="AI80" si="791">(AI76+AI78+AI79)*$C$83</f>
        <v>1427</v>
      </c>
      <c r="AJ80" s="17">
        <f t="shared" ref="AJ80" si="792">(AJ76+AJ78+AJ79)*$C$83</f>
        <v>1427</v>
      </c>
      <c r="AK80" s="17">
        <f t="shared" ref="AK80" si="793">(AK76+AK78+AK79)*$C$83</f>
        <v>1427</v>
      </c>
      <c r="AL80" s="17">
        <f t="shared" ref="AL80" si="794">(AL76+AL78+AL79)*$C$83</f>
        <v>1427</v>
      </c>
      <c r="AM80" s="17">
        <f t="shared" ref="AM80" si="795">(AM76+AM78+AM79)*$C$83</f>
        <v>1427</v>
      </c>
      <c r="AN80" s="17">
        <f t="shared" ref="AN80" si="796">(AN76+AN78+AN79)*$C$83</f>
        <v>1427</v>
      </c>
      <c r="AO80" s="17">
        <f t="shared" ref="AO80" si="797">(AO76+AO78+AO79)*$C$83</f>
        <v>1427</v>
      </c>
      <c r="AP80" s="17">
        <f t="shared" ref="AP80" si="798">(AP76+AP78+AP79)*$C$83</f>
        <v>1427</v>
      </c>
      <c r="AQ80" s="17">
        <f t="shared" ref="AQ80" si="799">(AQ76+AQ78+AQ79)*$C$83</f>
        <v>1427</v>
      </c>
      <c r="AR80" s="319">
        <f t="shared" si="732"/>
        <v>17124</v>
      </c>
      <c r="AS80" s="17">
        <f>(AS76+AS78+AS79)*$C$83</f>
        <v>1427</v>
      </c>
      <c r="AT80" s="17">
        <f t="shared" ref="AT80" si="800">(AT76+AT78+AT79)*$C$83</f>
        <v>1427</v>
      </c>
      <c r="AU80" s="17">
        <f t="shared" ref="AU80" si="801">(AU76+AU78+AU79)*$C$83</f>
        <v>1427</v>
      </c>
      <c r="AV80" s="17">
        <f t="shared" ref="AV80" si="802">(AV76+AV78+AV79)*$C$83</f>
        <v>1427</v>
      </c>
      <c r="AW80" s="17">
        <f t="shared" ref="AW80" si="803">(AW76+AW78+AW79)*$C$83</f>
        <v>1427</v>
      </c>
      <c r="AX80" s="17">
        <f t="shared" ref="AX80" si="804">(AX76+AX78+AX79)*$C$83</f>
        <v>1427</v>
      </c>
      <c r="AY80" s="17">
        <f t="shared" ref="AY80" si="805">(AY76+AY78+AY79)*$C$83</f>
        <v>1427</v>
      </c>
      <c r="AZ80" s="17">
        <f t="shared" ref="AZ80" si="806">(AZ76+AZ78+AZ79)*$C$83</f>
        <v>1427</v>
      </c>
      <c r="BA80" s="17">
        <f t="shared" ref="BA80" si="807">(BA76+BA78+BA79)*$C$83</f>
        <v>1427</v>
      </c>
      <c r="BB80" s="17">
        <f t="shared" ref="BB80" si="808">(BB76+BB78+BB79)*$C$83</f>
        <v>1427</v>
      </c>
      <c r="BC80" s="17">
        <f t="shared" ref="BC80" si="809">(BC76+BC78+BC79)*$C$83</f>
        <v>1427</v>
      </c>
      <c r="BD80" s="17">
        <f t="shared" ref="BD80" si="810">(BD76+BD78+BD79)*$C$83</f>
        <v>1427</v>
      </c>
      <c r="BE80" s="319">
        <f t="shared" si="734"/>
        <v>17124</v>
      </c>
      <c r="BF80" s="17">
        <f>(BF76+BF78+BF79)*$C$83</f>
        <v>1427</v>
      </c>
      <c r="BG80" s="17">
        <f t="shared" ref="BG80" si="811">(BG76+BG78+BG79)*$C$83</f>
        <v>1427</v>
      </c>
      <c r="BH80" s="17">
        <f t="shared" ref="BH80" si="812">(BH76+BH78+BH79)*$C$83</f>
        <v>1427</v>
      </c>
      <c r="BI80" s="17">
        <f t="shared" ref="BI80" si="813">(BI76+BI78+BI79)*$C$83</f>
        <v>1427</v>
      </c>
      <c r="BJ80" s="17">
        <f t="shared" ref="BJ80" si="814">(BJ76+BJ78+BJ79)*$C$83</f>
        <v>1427</v>
      </c>
      <c r="BK80" s="17">
        <f t="shared" ref="BK80" si="815">(BK76+BK78+BK79)*$C$83</f>
        <v>1427</v>
      </c>
      <c r="BL80" s="17">
        <f t="shared" ref="BL80" si="816">(BL76+BL78+BL79)*$C$83</f>
        <v>1427</v>
      </c>
      <c r="BM80" s="17">
        <f t="shared" ref="BM80" si="817">(BM76+BM78+BM79)*$C$83</f>
        <v>1427</v>
      </c>
      <c r="BN80" s="17">
        <f t="shared" ref="BN80" si="818">(BN76+BN78+BN79)*$C$83</f>
        <v>1427</v>
      </c>
      <c r="BO80" s="17">
        <f t="shared" ref="BO80" si="819">(BO76+BO78+BO79)*$C$83</f>
        <v>595</v>
      </c>
      <c r="BP80" s="17">
        <f t="shared" ref="BP80" si="820">(BP76+BP78+BP79)*$C$83</f>
        <v>595</v>
      </c>
      <c r="BQ80" s="17">
        <f t="shared" ref="BQ80" si="821">(BQ76+BQ78+BQ79)*$C$83</f>
        <v>595</v>
      </c>
      <c r="BR80" s="319">
        <f t="shared" si="736"/>
        <v>14628</v>
      </c>
      <c r="BS80" s="17">
        <f>(BS76+BS78+BS79)*$C$83</f>
        <v>595</v>
      </c>
      <c r="BT80" s="17">
        <f t="shared" ref="BT80" si="822">(BT76+BT78+BT79)*$C$83</f>
        <v>595</v>
      </c>
      <c r="BU80" s="17">
        <f t="shared" ref="BU80" si="823">(BU76+BU78+BU79)*$C$83</f>
        <v>595</v>
      </c>
      <c r="BV80" s="17">
        <f t="shared" ref="BV80" si="824">(BV76+BV78+BV79)*$C$83</f>
        <v>595</v>
      </c>
      <c r="BW80" s="17">
        <f t="shared" ref="BW80" si="825">(BW76+BW78+BW79)*$C$83</f>
        <v>595</v>
      </c>
      <c r="BX80" s="17">
        <f t="shared" ref="BX80" si="826">(BX76+BX78+BX79)*$C$83</f>
        <v>595</v>
      </c>
      <c r="BY80" s="17">
        <f t="shared" ref="BY80" si="827">(BY76+BY78+BY79)*$C$83</f>
        <v>595</v>
      </c>
      <c r="BZ80" s="17">
        <f t="shared" ref="BZ80" si="828">(BZ76+BZ78+BZ79)*$C$83</f>
        <v>595</v>
      </c>
      <c r="CA80" s="17">
        <f t="shared" ref="CA80" si="829">(CA76+CA78+CA79)*$C$83</f>
        <v>595</v>
      </c>
      <c r="CB80" s="17">
        <f t="shared" ref="CB80" si="830">(CB76+CB78+CB79)*$C$83</f>
        <v>595</v>
      </c>
      <c r="CC80" s="17">
        <f t="shared" ref="CC80" si="831">(CC76+CC78+CC79)*$C$83</f>
        <v>595</v>
      </c>
      <c r="CD80" s="17">
        <f t="shared" ref="CD80" si="832">(CD76+CD78+CD79)*$C$83</f>
        <v>595</v>
      </c>
      <c r="CE80" s="319">
        <f t="shared" si="738"/>
        <v>7140</v>
      </c>
      <c r="CF80" s="17">
        <f>(CF76+CF78+CF79)*$C$83</f>
        <v>595</v>
      </c>
      <c r="CG80" s="17">
        <f t="shared" ref="CG80" si="833">(CG76+CG78+CG79)*$C$83</f>
        <v>595</v>
      </c>
      <c r="CH80" s="17">
        <f t="shared" ref="CH80" si="834">(CH76+CH78+CH79)*$C$83</f>
        <v>595</v>
      </c>
      <c r="CI80" s="17">
        <f t="shared" ref="CI80" si="835">(CI76+CI78+CI79)*$C$83</f>
        <v>595</v>
      </c>
      <c r="CJ80" s="17">
        <f t="shared" ref="CJ80" si="836">(CJ76+CJ78+CJ79)*$C$83</f>
        <v>595</v>
      </c>
      <c r="CK80" s="17">
        <f t="shared" ref="CK80" si="837">(CK76+CK78+CK79)*$C$83</f>
        <v>595</v>
      </c>
      <c r="CL80" s="17">
        <f t="shared" ref="CL80" si="838">(CL76+CL78+CL79)*$C$83</f>
        <v>595</v>
      </c>
      <c r="CM80" s="17">
        <f t="shared" ref="CM80" si="839">(CM76+CM78+CM79)*$C$83</f>
        <v>595</v>
      </c>
      <c r="CN80" s="17">
        <f t="shared" ref="CN80" si="840">(CN76+CN78+CN79)*$C$83</f>
        <v>595</v>
      </c>
      <c r="CO80" s="17">
        <f t="shared" ref="CO80" si="841">(CO76+CO78+CO79)*$C$83</f>
        <v>595</v>
      </c>
      <c r="CP80" s="17">
        <f t="shared" ref="CP80" si="842">(CP76+CP78+CP79)*$C$83</f>
        <v>595</v>
      </c>
      <c r="CQ80" s="17">
        <f t="shared" ref="CQ80" si="843">(CQ76+CQ78+CQ79)*$C$83</f>
        <v>595</v>
      </c>
      <c r="CR80" s="319">
        <f t="shared" si="740"/>
        <v>7140</v>
      </c>
      <c r="CS80" s="17">
        <f>(CS76+CS78+CS79)*$C$83</f>
        <v>595</v>
      </c>
      <c r="CT80" s="17">
        <f t="shared" ref="CT80" si="844">(CT76+CT78+CT79)*$C$83</f>
        <v>595</v>
      </c>
      <c r="CU80" s="17">
        <f t="shared" ref="CU80" si="845">(CU76+CU78+CU79)*$C$83</f>
        <v>595</v>
      </c>
      <c r="CV80" s="17">
        <f t="shared" ref="CV80" si="846">(CV76+CV78+CV79)*$C$83</f>
        <v>595</v>
      </c>
      <c r="CW80" s="17">
        <f t="shared" ref="CW80" si="847">(CW76+CW78+CW79)*$C$83</f>
        <v>595</v>
      </c>
      <c r="CX80" s="17">
        <f t="shared" ref="CX80" si="848">(CX76+CX78+CX79)*$C$83</f>
        <v>595</v>
      </c>
      <c r="CY80" s="17">
        <f t="shared" ref="CY80" si="849">(CY76+CY78+CY79)*$C$83</f>
        <v>595</v>
      </c>
      <c r="CZ80" s="17">
        <f t="shared" ref="CZ80" si="850">(CZ76+CZ78+CZ79)*$C$83</f>
        <v>595</v>
      </c>
      <c r="DA80" s="17">
        <f t="shared" ref="DA80" si="851">(DA76+DA78+DA79)*$C$83</f>
        <v>595</v>
      </c>
      <c r="DB80" s="17">
        <f t="shared" ref="DB80" si="852">(DB76+DB78+DB79)*$C$83</f>
        <v>595</v>
      </c>
      <c r="DC80" s="17">
        <f t="shared" ref="DC80" si="853">(DC76+DC78+DC79)*$C$83</f>
        <v>595</v>
      </c>
      <c r="DD80" s="17">
        <f t="shared" ref="DD80" si="854">(DD76+DD78+DD79)*$C$83</f>
        <v>595</v>
      </c>
      <c r="DE80" s="319">
        <f t="shared" si="742"/>
        <v>7140</v>
      </c>
      <c r="DF80" s="17">
        <f>(DF76+DF78+DF79)*$C$83</f>
        <v>595</v>
      </c>
      <c r="DG80" s="17">
        <f t="shared" ref="DG80" si="855">(DG76+DG78+DG79)*$C$83</f>
        <v>595</v>
      </c>
      <c r="DH80" s="17">
        <f t="shared" ref="DH80" si="856">(DH76+DH78+DH79)*$C$83</f>
        <v>595</v>
      </c>
      <c r="DI80" s="17">
        <f t="shared" ref="DI80" si="857">(DI76+DI78+DI79)*$C$83</f>
        <v>595</v>
      </c>
      <c r="DJ80" s="17">
        <f t="shared" ref="DJ80" si="858">(DJ76+DJ78+DJ79)*$C$83</f>
        <v>595</v>
      </c>
      <c r="DK80" s="17">
        <f t="shared" ref="DK80" si="859">(DK76+DK78+DK79)*$C$83</f>
        <v>595</v>
      </c>
      <c r="DL80" s="17">
        <f t="shared" ref="DL80" si="860">(DL76+DL78+DL79)*$C$83</f>
        <v>595</v>
      </c>
      <c r="DM80" s="17">
        <f t="shared" ref="DM80" si="861">(DM76+DM78+DM79)*$C$83</f>
        <v>595</v>
      </c>
      <c r="DN80" s="17">
        <f t="shared" ref="DN80" si="862">(DN76+DN78+DN79)*$C$83</f>
        <v>595</v>
      </c>
      <c r="DO80" s="17">
        <f t="shared" ref="DO80" si="863">(DO76+DO78+DO79)*$C$83</f>
        <v>595</v>
      </c>
      <c r="DP80" s="17">
        <f t="shared" ref="DP80" si="864">(DP76+DP78+DP79)*$C$83</f>
        <v>595</v>
      </c>
      <c r="DQ80" s="17">
        <f t="shared" ref="DQ80" si="865">(DQ76+DQ78+DQ79)*$C$83</f>
        <v>595</v>
      </c>
      <c r="DR80" s="319">
        <f t="shared" si="744"/>
        <v>7140</v>
      </c>
      <c r="DS80" s="17">
        <f>(DS76+DS78+DS79)*$C$83</f>
        <v>595</v>
      </c>
      <c r="DT80" s="17">
        <f t="shared" ref="DT80" si="866">(DT76+DT78+DT79)*$C$83</f>
        <v>595</v>
      </c>
      <c r="DU80" s="17">
        <f t="shared" ref="DU80" si="867">(DU76+DU78+DU79)*$C$83</f>
        <v>595</v>
      </c>
      <c r="DV80" s="17">
        <f t="shared" ref="DV80" si="868">(DV76+DV78+DV79)*$C$83</f>
        <v>595</v>
      </c>
      <c r="DW80" s="17">
        <f t="shared" ref="DW80" si="869">(DW76+DW78+DW79)*$C$83</f>
        <v>595</v>
      </c>
      <c r="DX80" s="17">
        <f t="shared" ref="DX80" si="870">(DX76+DX78+DX79)*$C$83</f>
        <v>595</v>
      </c>
      <c r="DY80" s="17">
        <f t="shared" ref="DY80" si="871">(DY76+DY78+DY79)*$C$83</f>
        <v>595</v>
      </c>
      <c r="DZ80" s="17">
        <f t="shared" ref="DZ80" si="872">(DZ76+DZ78+DZ79)*$C$83</f>
        <v>595</v>
      </c>
      <c r="EA80" s="17">
        <f t="shared" ref="EA80" si="873">(EA76+EA78+EA79)*$C$83</f>
        <v>595</v>
      </c>
      <c r="EB80" s="17">
        <f t="shared" ref="EB80" si="874">(EB76+EB78+EB79)*$C$83</f>
        <v>595</v>
      </c>
      <c r="EC80" s="17">
        <f t="shared" ref="EC80" si="875">(EC76+EC78+EC79)*$C$83</f>
        <v>595</v>
      </c>
      <c r="ED80" s="17">
        <f t="shared" ref="ED80" si="876">(ED76+ED78+ED79)*$C$83</f>
        <v>595</v>
      </c>
      <c r="EE80" s="391">
        <f t="shared" si="746"/>
        <v>7140</v>
      </c>
    </row>
    <row r="81" spans="3:148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8" x14ac:dyDescent="0.2">
      <c r="D82" s="8" t="s">
        <v>61</v>
      </c>
      <c r="E82" s="23"/>
      <c r="F82" s="17">
        <f>F72-F80</f>
        <v>147</v>
      </c>
      <c r="G82" s="17">
        <f t="shared" ref="G82:Q82" si="877">G72-G80</f>
        <v>847</v>
      </c>
      <c r="H82" s="17">
        <f t="shared" si="877"/>
        <v>1527</v>
      </c>
      <c r="I82" s="17">
        <f t="shared" si="877"/>
        <v>1667</v>
      </c>
      <c r="J82" s="17">
        <f t="shared" si="877"/>
        <v>2347</v>
      </c>
      <c r="K82" s="17">
        <f t="shared" si="877"/>
        <v>3087</v>
      </c>
      <c r="L82" s="17">
        <f t="shared" si="877"/>
        <v>2747</v>
      </c>
      <c r="M82" s="17">
        <f t="shared" si="877"/>
        <v>2747</v>
      </c>
      <c r="N82" s="17">
        <f t="shared" si="877"/>
        <v>2857</v>
      </c>
      <c r="O82" s="17">
        <f t="shared" si="877"/>
        <v>3577</v>
      </c>
      <c r="P82" s="17">
        <f t="shared" si="877"/>
        <v>3917</v>
      </c>
      <c r="Q82" s="17">
        <f t="shared" si="877"/>
        <v>4697</v>
      </c>
      <c r="R82" s="319">
        <f t="shared" ref="R82" si="878">SUM(F82:Q82)</f>
        <v>30164</v>
      </c>
      <c r="S82" s="17">
        <f>S72-S80</f>
        <v>4140</v>
      </c>
      <c r="T82" s="17">
        <f t="shared" ref="T82:AD82" si="879">T72-T80</f>
        <v>4303</v>
      </c>
      <c r="U82" s="17">
        <f t="shared" si="879"/>
        <v>4599</v>
      </c>
      <c r="V82" s="17">
        <f t="shared" si="879"/>
        <v>5092</v>
      </c>
      <c r="W82" s="17">
        <f t="shared" si="879"/>
        <v>5092</v>
      </c>
      <c r="X82" s="17">
        <f t="shared" si="879"/>
        <v>5092</v>
      </c>
      <c r="Y82" s="17">
        <f t="shared" si="879"/>
        <v>5092</v>
      </c>
      <c r="Z82" s="17">
        <f t="shared" si="879"/>
        <v>5092</v>
      </c>
      <c r="AA82" s="17">
        <f t="shared" si="879"/>
        <v>5092</v>
      </c>
      <c r="AB82" s="17">
        <f t="shared" si="879"/>
        <v>5092</v>
      </c>
      <c r="AC82" s="17">
        <f t="shared" si="879"/>
        <v>5092</v>
      </c>
      <c r="AD82" s="17">
        <f t="shared" si="879"/>
        <v>5092</v>
      </c>
      <c r="AE82" s="319">
        <f t="shared" ref="AE82" si="880">SUM(S82:AD82)</f>
        <v>58870</v>
      </c>
      <c r="AF82" s="17">
        <f>AF72-AF80</f>
        <v>5173</v>
      </c>
      <c r="AG82" s="17">
        <f t="shared" ref="AG82:AQ82" si="881">AG72-AG80</f>
        <v>5173</v>
      </c>
      <c r="AH82" s="17">
        <f t="shared" si="881"/>
        <v>5173</v>
      </c>
      <c r="AI82" s="17">
        <f t="shared" si="881"/>
        <v>5173</v>
      </c>
      <c r="AJ82" s="17">
        <f t="shared" si="881"/>
        <v>5173</v>
      </c>
      <c r="AK82" s="17">
        <f t="shared" si="881"/>
        <v>5173</v>
      </c>
      <c r="AL82" s="17">
        <f t="shared" si="881"/>
        <v>5173</v>
      </c>
      <c r="AM82" s="17">
        <f t="shared" si="881"/>
        <v>5173</v>
      </c>
      <c r="AN82" s="17">
        <f t="shared" si="881"/>
        <v>5173</v>
      </c>
      <c r="AO82" s="17">
        <f t="shared" si="881"/>
        <v>5173</v>
      </c>
      <c r="AP82" s="17">
        <f t="shared" si="881"/>
        <v>5173</v>
      </c>
      <c r="AQ82" s="17">
        <f t="shared" si="881"/>
        <v>5173</v>
      </c>
      <c r="AR82" s="319">
        <f t="shared" ref="AR82" si="882">SUM(AF82:AQ82)</f>
        <v>62076</v>
      </c>
      <c r="AS82" s="17">
        <f>AS72-AS80</f>
        <v>5173</v>
      </c>
      <c r="AT82" s="17">
        <f t="shared" ref="AT82:BD82" si="883">AT72-AT80</f>
        <v>5173</v>
      </c>
      <c r="AU82" s="17">
        <f t="shared" si="883"/>
        <v>5173</v>
      </c>
      <c r="AV82" s="17">
        <f t="shared" si="883"/>
        <v>5173</v>
      </c>
      <c r="AW82" s="17">
        <f t="shared" si="883"/>
        <v>5173</v>
      </c>
      <c r="AX82" s="17">
        <f t="shared" si="883"/>
        <v>5173</v>
      </c>
      <c r="AY82" s="17">
        <f t="shared" si="883"/>
        <v>5173</v>
      </c>
      <c r="AZ82" s="17">
        <f t="shared" si="883"/>
        <v>5173</v>
      </c>
      <c r="BA82" s="17">
        <f t="shared" si="883"/>
        <v>5173</v>
      </c>
      <c r="BB82" s="17">
        <f t="shared" si="883"/>
        <v>5173</v>
      </c>
      <c r="BC82" s="17">
        <f t="shared" si="883"/>
        <v>5173</v>
      </c>
      <c r="BD82" s="17">
        <f t="shared" si="883"/>
        <v>5173</v>
      </c>
      <c r="BE82" s="319">
        <f t="shared" ref="BE82" si="884">SUM(AS82:BD82)</f>
        <v>62076</v>
      </c>
      <c r="BF82" s="17">
        <f>BF72-BF80</f>
        <v>5173</v>
      </c>
      <c r="BG82" s="17">
        <f t="shared" ref="BG82:BQ82" si="885">BG72-BG80</f>
        <v>5173</v>
      </c>
      <c r="BH82" s="17">
        <f t="shared" si="885"/>
        <v>5173</v>
      </c>
      <c r="BI82" s="17">
        <f t="shared" si="885"/>
        <v>5173</v>
      </c>
      <c r="BJ82" s="17">
        <f t="shared" si="885"/>
        <v>5173</v>
      </c>
      <c r="BK82" s="17">
        <f t="shared" si="885"/>
        <v>5173</v>
      </c>
      <c r="BL82" s="17">
        <f t="shared" si="885"/>
        <v>5173</v>
      </c>
      <c r="BM82" s="17">
        <f t="shared" si="885"/>
        <v>5173</v>
      </c>
      <c r="BN82" s="17">
        <f t="shared" si="885"/>
        <v>5173</v>
      </c>
      <c r="BO82" s="17">
        <f t="shared" si="885"/>
        <v>6005</v>
      </c>
      <c r="BP82" s="17">
        <f t="shared" si="885"/>
        <v>6005</v>
      </c>
      <c r="BQ82" s="17">
        <f t="shared" si="885"/>
        <v>6005</v>
      </c>
      <c r="BR82" s="319">
        <f t="shared" ref="BR82" si="886">SUM(BF82:BQ82)</f>
        <v>64572</v>
      </c>
      <c r="BS82" s="17">
        <f>BS72-BS80</f>
        <v>6005</v>
      </c>
      <c r="BT82" s="17">
        <f t="shared" ref="BT82:CD82" si="887">BT72-BT80</f>
        <v>6005</v>
      </c>
      <c r="BU82" s="17">
        <f t="shared" si="887"/>
        <v>6005</v>
      </c>
      <c r="BV82" s="17">
        <f t="shared" si="887"/>
        <v>6005</v>
      </c>
      <c r="BW82" s="17">
        <f t="shared" si="887"/>
        <v>6005</v>
      </c>
      <c r="BX82" s="17">
        <f t="shared" si="887"/>
        <v>6005</v>
      </c>
      <c r="BY82" s="17">
        <f t="shared" si="887"/>
        <v>6005</v>
      </c>
      <c r="BZ82" s="17">
        <f t="shared" si="887"/>
        <v>6005</v>
      </c>
      <c r="CA82" s="17">
        <f t="shared" si="887"/>
        <v>6005</v>
      </c>
      <c r="CB82" s="17">
        <f t="shared" si="887"/>
        <v>6005</v>
      </c>
      <c r="CC82" s="17">
        <f t="shared" si="887"/>
        <v>6005</v>
      </c>
      <c r="CD82" s="17">
        <f t="shared" si="887"/>
        <v>6005</v>
      </c>
      <c r="CE82" s="319">
        <f t="shared" ref="CE82" si="888">SUM(BS82:CD82)</f>
        <v>72060</v>
      </c>
      <c r="CF82" s="17">
        <f>CF72-CF80</f>
        <v>6005</v>
      </c>
      <c r="CG82" s="17">
        <f t="shared" ref="CG82:CQ82" si="889">CG72-CG80</f>
        <v>6005</v>
      </c>
      <c r="CH82" s="17">
        <f t="shared" si="889"/>
        <v>6005</v>
      </c>
      <c r="CI82" s="17">
        <f t="shared" si="889"/>
        <v>6005</v>
      </c>
      <c r="CJ82" s="17">
        <f t="shared" si="889"/>
        <v>6005</v>
      </c>
      <c r="CK82" s="17">
        <f t="shared" si="889"/>
        <v>6005</v>
      </c>
      <c r="CL82" s="17">
        <f t="shared" si="889"/>
        <v>6005</v>
      </c>
      <c r="CM82" s="17">
        <f t="shared" si="889"/>
        <v>6005</v>
      </c>
      <c r="CN82" s="17">
        <f t="shared" si="889"/>
        <v>6005</v>
      </c>
      <c r="CO82" s="17">
        <f t="shared" si="889"/>
        <v>6005</v>
      </c>
      <c r="CP82" s="17">
        <f t="shared" si="889"/>
        <v>6005</v>
      </c>
      <c r="CQ82" s="17">
        <f t="shared" si="889"/>
        <v>6005</v>
      </c>
      <c r="CR82" s="319">
        <f t="shared" ref="CR82" si="890">SUM(CF82:CQ82)</f>
        <v>72060</v>
      </c>
      <c r="CS82" s="17">
        <f>CS72-CS80</f>
        <v>6005</v>
      </c>
      <c r="CT82" s="17">
        <f t="shared" ref="CT82:DD82" si="891">CT72-CT80</f>
        <v>6005</v>
      </c>
      <c r="CU82" s="17">
        <f t="shared" si="891"/>
        <v>6005</v>
      </c>
      <c r="CV82" s="17">
        <f t="shared" si="891"/>
        <v>6005</v>
      </c>
      <c r="CW82" s="17">
        <f t="shared" si="891"/>
        <v>6005</v>
      </c>
      <c r="CX82" s="17">
        <f t="shared" si="891"/>
        <v>6005</v>
      </c>
      <c r="CY82" s="17">
        <f t="shared" si="891"/>
        <v>6005</v>
      </c>
      <c r="CZ82" s="17">
        <f t="shared" si="891"/>
        <v>6005</v>
      </c>
      <c r="DA82" s="17">
        <f t="shared" si="891"/>
        <v>6005</v>
      </c>
      <c r="DB82" s="17">
        <f t="shared" si="891"/>
        <v>6005</v>
      </c>
      <c r="DC82" s="17">
        <f t="shared" si="891"/>
        <v>6005</v>
      </c>
      <c r="DD82" s="17">
        <f t="shared" si="891"/>
        <v>6005</v>
      </c>
      <c r="DE82" s="319">
        <f t="shared" ref="DE82" si="892">SUM(CS82:DD82)</f>
        <v>72060</v>
      </c>
      <c r="DF82" s="17">
        <f>DF72-DF80</f>
        <v>6005</v>
      </c>
      <c r="DG82" s="17">
        <f t="shared" ref="DG82:DQ82" si="893">DG72-DG80</f>
        <v>6005</v>
      </c>
      <c r="DH82" s="17">
        <f t="shared" si="893"/>
        <v>6005</v>
      </c>
      <c r="DI82" s="17">
        <f t="shared" si="893"/>
        <v>6005</v>
      </c>
      <c r="DJ82" s="17">
        <f t="shared" si="893"/>
        <v>6005</v>
      </c>
      <c r="DK82" s="17">
        <f t="shared" si="893"/>
        <v>6005</v>
      </c>
      <c r="DL82" s="17">
        <f t="shared" si="893"/>
        <v>6005</v>
      </c>
      <c r="DM82" s="17">
        <f t="shared" si="893"/>
        <v>6005</v>
      </c>
      <c r="DN82" s="17">
        <f t="shared" si="893"/>
        <v>6005</v>
      </c>
      <c r="DO82" s="17">
        <f t="shared" si="893"/>
        <v>6005</v>
      </c>
      <c r="DP82" s="17">
        <f t="shared" si="893"/>
        <v>6005</v>
      </c>
      <c r="DQ82" s="17">
        <f t="shared" si="893"/>
        <v>6005</v>
      </c>
      <c r="DR82" s="319">
        <f t="shared" ref="DR82" si="894">SUM(DF82:DQ82)</f>
        <v>72060</v>
      </c>
      <c r="DS82" s="17">
        <f>DS72-DS80</f>
        <v>6005</v>
      </c>
      <c r="DT82" s="17">
        <f t="shared" ref="DT82:ED82" si="895">DT72-DT80</f>
        <v>6005</v>
      </c>
      <c r="DU82" s="17">
        <f t="shared" si="895"/>
        <v>6005</v>
      </c>
      <c r="DV82" s="17">
        <f t="shared" si="895"/>
        <v>6005</v>
      </c>
      <c r="DW82" s="17">
        <f t="shared" si="895"/>
        <v>6005</v>
      </c>
      <c r="DX82" s="17">
        <f t="shared" si="895"/>
        <v>6005</v>
      </c>
      <c r="DY82" s="17">
        <f t="shared" si="895"/>
        <v>6005</v>
      </c>
      <c r="DZ82" s="17">
        <f t="shared" si="895"/>
        <v>6005</v>
      </c>
      <c r="EA82" s="17">
        <f t="shared" si="895"/>
        <v>6005</v>
      </c>
      <c r="EB82" s="17">
        <f t="shared" si="895"/>
        <v>6005</v>
      </c>
      <c r="EC82" s="17">
        <f t="shared" si="895"/>
        <v>6005</v>
      </c>
      <c r="ED82" s="17">
        <f t="shared" si="895"/>
        <v>6005</v>
      </c>
      <c r="EE82" s="391">
        <f t="shared" ref="EE82" si="896">SUM(DS82:ED82)</f>
        <v>72060</v>
      </c>
    </row>
    <row r="83" spans="3:148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8" x14ac:dyDescent="0.2">
      <c r="D84" s="3" t="s">
        <v>62</v>
      </c>
      <c r="E84" s="23"/>
      <c r="F84" s="17">
        <f>SUM(F76:F82)</f>
        <v>11788</v>
      </c>
      <c r="G84" s="17">
        <f t="shared" ref="G84:P84" si="897">SUM(G76:G82)</f>
        <v>12488</v>
      </c>
      <c r="H84" s="17">
        <f t="shared" si="897"/>
        <v>13168</v>
      </c>
      <c r="I84" s="17">
        <f t="shared" si="897"/>
        <v>13308</v>
      </c>
      <c r="J84" s="17">
        <f t="shared" si="897"/>
        <v>13988</v>
      </c>
      <c r="K84" s="17">
        <f t="shared" si="897"/>
        <v>14728</v>
      </c>
      <c r="L84" s="17">
        <f t="shared" si="897"/>
        <v>14388</v>
      </c>
      <c r="M84" s="17">
        <f t="shared" si="897"/>
        <v>14388</v>
      </c>
      <c r="N84" s="17">
        <f t="shared" si="897"/>
        <v>14498</v>
      </c>
      <c r="O84" s="17">
        <f t="shared" si="897"/>
        <v>15218</v>
      </c>
      <c r="P84" s="17">
        <f t="shared" si="897"/>
        <v>15558</v>
      </c>
      <c r="Q84" s="17">
        <f>SUM(Q76:Q82)</f>
        <v>16338</v>
      </c>
      <c r="R84" s="319">
        <f t="shared" ref="R84" si="898">SUM(F84:Q84)</f>
        <v>169856</v>
      </c>
      <c r="S84" s="17">
        <f>SUM(S76:S82)</f>
        <v>16117</v>
      </c>
      <c r="T84" s="17">
        <f t="shared" ref="T84:AD84" si="899">SUM(T76:T82)</f>
        <v>15302</v>
      </c>
      <c r="U84" s="17">
        <f t="shared" si="899"/>
        <v>20937</v>
      </c>
      <c r="V84" s="17">
        <f t="shared" si="899"/>
        <v>14957</v>
      </c>
      <c r="W84" s="17">
        <f t="shared" si="899"/>
        <v>14957</v>
      </c>
      <c r="X84" s="17">
        <f t="shared" si="899"/>
        <v>14957</v>
      </c>
      <c r="Y84" s="17">
        <f t="shared" si="899"/>
        <v>14957</v>
      </c>
      <c r="Z84" s="17">
        <f t="shared" si="899"/>
        <v>14957</v>
      </c>
      <c r="AA84" s="17">
        <f t="shared" si="899"/>
        <v>14957</v>
      </c>
      <c r="AB84" s="17">
        <f t="shared" si="899"/>
        <v>14957</v>
      </c>
      <c r="AC84" s="17">
        <f t="shared" si="899"/>
        <v>14957</v>
      </c>
      <c r="AD84" s="17">
        <f t="shared" si="899"/>
        <v>14957</v>
      </c>
      <c r="AE84" s="319">
        <f t="shared" ref="AE84" si="900">SUM(S84:AD84)</f>
        <v>186969</v>
      </c>
      <c r="AF84" s="17">
        <f>SUM(AF76:AF82)</f>
        <v>14552</v>
      </c>
      <c r="AG84" s="17">
        <f t="shared" ref="AG84:AQ84" si="901">SUM(AG76:AG82)</f>
        <v>14552</v>
      </c>
      <c r="AH84" s="17">
        <f t="shared" si="901"/>
        <v>18067</v>
      </c>
      <c r="AI84" s="17">
        <f t="shared" si="901"/>
        <v>14552</v>
      </c>
      <c r="AJ84" s="17">
        <f t="shared" si="901"/>
        <v>14552</v>
      </c>
      <c r="AK84" s="17">
        <f t="shared" si="901"/>
        <v>14552</v>
      </c>
      <c r="AL84" s="17">
        <f t="shared" si="901"/>
        <v>14552</v>
      </c>
      <c r="AM84" s="17">
        <f t="shared" si="901"/>
        <v>14552</v>
      </c>
      <c r="AN84" s="17">
        <f t="shared" si="901"/>
        <v>14552</v>
      </c>
      <c r="AO84" s="17">
        <f t="shared" si="901"/>
        <v>14552</v>
      </c>
      <c r="AP84" s="17">
        <f t="shared" si="901"/>
        <v>14552</v>
      </c>
      <c r="AQ84" s="17">
        <f t="shared" si="901"/>
        <v>14552</v>
      </c>
      <c r="AR84" s="319">
        <f t="shared" ref="AR84" si="902">SUM(AF84:AQ84)</f>
        <v>178139</v>
      </c>
      <c r="AS84" s="17">
        <f>SUM(AS76:AS82)</f>
        <v>14552</v>
      </c>
      <c r="AT84" s="17">
        <f t="shared" ref="AT84:BD84" si="903">SUM(AT76:AT82)</f>
        <v>14552</v>
      </c>
      <c r="AU84" s="17">
        <f t="shared" si="903"/>
        <v>18067</v>
      </c>
      <c r="AV84" s="17">
        <f t="shared" si="903"/>
        <v>14552</v>
      </c>
      <c r="AW84" s="17">
        <f t="shared" si="903"/>
        <v>14552</v>
      </c>
      <c r="AX84" s="17">
        <f t="shared" si="903"/>
        <v>14552</v>
      </c>
      <c r="AY84" s="17">
        <f t="shared" si="903"/>
        <v>14552</v>
      </c>
      <c r="AZ84" s="17">
        <f t="shared" si="903"/>
        <v>14552</v>
      </c>
      <c r="BA84" s="17">
        <f t="shared" si="903"/>
        <v>14552</v>
      </c>
      <c r="BB84" s="17">
        <f t="shared" si="903"/>
        <v>14552</v>
      </c>
      <c r="BC84" s="17">
        <f t="shared" si="903"/>
        <v>14552</v>
      </c>
      <c r="BD84" s="17">
        <f t="shared" si="903"/>
        <v>14552</v>
      </c>
      <c r="BE84" s="319">
        <f t="shared" ref="BE84" si="904">SUM(AS84:BD84)</f>
        <v>178139</v>
      </c>
      <c r="BF84" s="17">
        <f>SUM(BF76:BF82)</f>
        <v>14552</v>
      </c>
      <c r="BG84" s="17">
        <f t="shared" ref="BG84:BQ84" si="905">SUM(BG76:BG82)</f>
        <v>14552</v>
      </c>
      <c r="BH84" s="17">
        <f t="shared" si="905"/>
        <v>18067</v>
      </c>
      <c r="BI84" s="17">
        <f t="shared" si="905"/>
        <v>14552</v>
      </c>
      <c r="BJ84" s="17">
        <f t="shared" si="905"/>
        <v>14552</v>
      </c>
      <c r="BK84" s="17">
        <f t="shared" si="905"/>
        <v>14552</v>
      </c>
      <c r="BL84" s="17">
        <f t="shared" si="905"/>
        <v>14552</v>
      </c>
      <c r="BM84" s="17">
        <f t="shared" si="905"/>
        <v>14552</v>
      </c>
      <c r="BN84" s="17">
        <f t="shared" si="905"/>
        <v>14552</v>
      </c>
      <c r="BO84" s="17">
        <f t="shared" si="905"/>
        <v>10392</v>
      </c>
      <c r="BP84" s="17">
        <f t="shared" si="905"/>
        <v>10392</v>
      </c>
      <c r="BQ84" s="17">
        <f t="shared" si="905"/>
        <v>10392</v>
      </c>
      <c r="BR84" s="319">
        <f t="shared" ref="BR84" si="906">SUM(BF84:BQ84)</f>
        <v>165659</v>
      </c>
      <c r="BS84" s="17">
        <f>SUM(BS76:BS82)</f>
        <v>10392</v>
      </c>
      <c r="BT84" s="17">
        <f t="shared" ref="BT84:CD84" si="907">SUM(BT76:BT82)</f>
        <v>10392</v>
      </c>
      <c r="BU84" s="17">
        <f t="shared" si="907"/>
        <v>13907</v>
      </c>
      <c r="BV84" s="17">
        <f t="shared" si="907"/>
        <v>10392</v>
      </c>
      <c r="BW84" s="17">
        <f t="shared" si="907"/>
        <v>10392</v>
      </c>
      <c r="BX84" s="17">
        <f t="shared" si="907"/>
        <v>10392</v>
      </c>
      <c r="BY84" s="17">
        <f t="shared" si="907"/>
        <v>10392</v>
      </c>
      <c r="BZ84" s="17">
        <f t="shared" si="907"/>
        <v>10392</v>
      </c>
      <c r="CA84" s="17">
        <f t="shared" si="907"/>
        <v>10392</v>
      </c>
      <c r="CB84" s="17">
        <f t="shared" si="907"/>
        <v>10392</v>
      </c>
      <c r="CC84" s="17">
        <f t="shared" si="907"/>
        <v>10392</v>
      </c>
      <c r="CD84" s="17">
        <f t="shared" si="907"/>
        <v>10392</v>
      </c>
      <c r="CE84" s="319">
        <f t="shared" ref="CE84" si="908">SUM(BS84:CD84)</f>
        <v>128219</v>
      </c>
      <c r="CF84" s="17">
        <f>SUM(CF76:CF82)</f>
        <v>10392</v>
      </c>
      <c r="CG84" s="17">
        <f t="shared" ref="CG84:CQ84" si="909">SUM(CG76:CG82)</f>
        <v>10392</v>
      </c>
      <c r="CH84" s="17">
        <f t="shared" si="909"/>
        <v>13907</v>
      </c>
      <c r="CI84" s="17">
        <f t="shared" si="909"/>
        <v>10392</v>
      </c>
      <c r="CJ84" s="17">
        <f t="shared" si="909"/>
        <v>10392</v>
      </c>
      <c r="CK84" s="17">
        <f t="shared" si="909"/>
        <v>10392</v>
      </c>
      <c r="CL84" s="17">
        <f t="shared" si="909"/>
        <v>10392</v>
      </c>
      <c r="CM84" s="17">
        <f t="shared" si="909"/>
        <v>10392</v>
      </c>
      <c r="CN84" s="17">
        <f t="shared" si="909"/>
        <v>10392</v>
      </c>
      <c r="CO84" s="17">
        <f t="shared" si="909"/>
        <v>10392</v>
      </c>
      <c r="CP84" s="17">
        <f t="shared" si="909"/>
        <v>10392</v>
      </c>
      <c r="CQ84" s="17">
        <f t="shared" si="909"/>
        <v>10392</v>
      </c>
      <c r="CR84" s="319">
        <f t="shared" ref="CR84" si="910">SUM(CF84:CQ84)</f>
        <v>128219</v>
      </c>
      <c r="CS84" s="17">
        <f>SUM(CS76:CS82)</f>
        <v>10392</v>
      </c>
      <c r="CT84" s="17">
        <f t="shared" ref="CT84:DD84" si="911">SUM(CT76:CT82)</f>
        <v>10392</v>
      </c>
      <c r="CU84" s="17">
        <f t="shared" si="911"/>
        <v>13907</v>
      </c>
      <c r="CV84" s="17">
        <f t="shared" si="911"/>
        <v>10392</v>
      </c>
      <c r="CW84" s="17">
        <f t="shared" si="911"/>
        <v>10392</v>
      </c>
      <c r="CX84" s="17">
        <f t="shared" si="911"/>
        <v>10392</v>
      </c>
      <c r="CY84" s="17">
        <f t="shared" si="911"/>
        <v>10392</v>
      </c>
      <c r="CZ84" s="17">
        <f t="shared" si="911"/>
        <v>10392</v>
      </c>
      <c r="DA84" s="17">
        <f t="shared" si="911"/>
        <v>10392</v>
      </c>
      <c r="DB84" s="17">
        <f t="shared" si="911"/>
        <v>10392</v>
      </c>
      <c r="DC84" s="17">
        <f t="shared" si="911"/>
        <v>10392</v>
      </c>
      <c r="DD84" s="17">
        <f t="shared" si="911"/>
        <v>10392</v>
      </c>
      <c r="DE84" s="319">
        <f t="shared" ref="DE84" si="912">SUM(CS84:DD84)</f>
        <v>128219</v>
      </c>
      <c r="DF84" s="17">
        <f>SUM(DF76:DF82)</f>
        <v>10392</v>
      </c>
      <c r="DG84" s="17">
        <f t="shared" ref="DG84:DQ84" si="913">SUM(DG76:DG82)</f>
        <v>10392</v>
      </c>
      <c r="DH84" s="17">
        <f t="shared" si="913"/>
        <v>13907</v>
      </c>
      <c r="DI84" s="17">
        <f t="shared" si="913"/>
        <v>10392</v>
      </c>
      <c r="DJ84" s="17">
        <f t="shared" si="913"/>
        <v>10392</v>
      </c>
      <c r="DK84" s="17">
        <f t="shared" si="913"/>
        <v>10392</v>
      </c>
      <c r="DL84" s="17">
        <f t="shared" si="913"/>
        <v>10392</v>
      </c>
      <c r="DM84" s="17">
        <f t="shared" si="913"/>
        <v>10392</v>
      </c>
      <c r="DN84" s="17">
        <f t="shared" si="913"/>
        <v>10392</v>
      </c>
      <c r="DO84" s="17">
        <f t="shared" si="913"/>
        <v>10392</v>
      </c>
      <c r="DP84" s="17">
        <f t="shared" si="913"/>
        <v>10392</v>
      </c>
      <c r="DQ84" s="17">
        <f t="shared" si="913"/>
        <v>10392</v>
      </c>
      <c r="DR84" s="319">
        <f t="shared" ref="DR84" si="914">SUM(DF84:DQ84)</f>
        <v>128219</v>
      </c>
      <c r="DS84" s="17">
        <f>SUM(DS76:DS82)</f>
        <v>10392</v>
      </c>
      <c r="DT84" s="17">
        <f t="shared" ref="DT84:ED84" si="915">SUM(DT76:DT82)</f>
        <v>10392</v>
      </c>
      <c r="DU84" s="17">
        <f t="shared" si="915"/>
        <v>13907</v>
      </c>
      <c r="DV84" s="17">
        <f t="shared" si="915"/>
        <v>10392</v>
      </c>
      <c r="DW84" s="17">
        <f t="shared" si="915"/>
        <v>10392</v>
      </c>
      <c r="DX84" s="17">
        <f t="shared" si="915"/>
        <v>10392</v>
      </c>
      <c r="DY84" s="17">
        <f t="shared" si="915"/>
        <v>10392</v>
      </c>
      <c r="DZ84" s="17">
        <f t="shared" si="915"/>
        <v>10392</v>
      </c>
      <c r="EA84" s="17">
        <f t="shared" si="915"/>
        <v>10392</v>
      </c>
      <c r="EB84" s="17">
        <f t="shared" si="915"/>
        <v>10392</v>
      </c>
      <c r="EC84" s="17">
        <f t="shared" si="915"/>
        <v>10392</v>
      </c>
      <c r="ED84" s="17">
        <f t="shared" si="915"/>
        <v>10392</v>
      </c>
      <c r="EE84" s="391">
        <f t="shared" ref="EE84" si="916">SUM(DS84:ED84)</f>
        <v>128219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</row>
    <row r="85" spans="3:148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</row>
    <row r="86" spans="3:148" x14ac:dyDescent="0.2">
      <c r="D86" s="3" t="s">
        <v>63</v>
      </c>
      <c r="E86" s="23"/>
      <c r="F86" s="17">
        <f>SUM(F71:F72)-F84</f>
        <v>-448</v>
      </c>
      <c r="G86" s="17">
        <f t="shared" ref="G86:P86" si="917">SUM(G71:G72)-G84</f>
        <v>3052</v>
      </c>
      <c r="H86" s="17">
        <f t="shared" si="917"/>
        <v>6452</v>
      </c>
      <c r="I86" s="17">
        <f t="shared" si="917"/>
        <v>7152</v>
      </c>
      <c r="J86" s="17">
        <f t="shared" si="917"/>
        <v>10552</v>
      </c>
      <c r="K86" s="17">
        <f t="shared" si="917"/>
        <v>14252</v>
      </c>
      <c r="L86" s="17">
        <f t="shared" si="917"/>
        <v>12552</v>
      </c>
      <c r="M86" s="17">
        <f t="shared" si="917"/>
        <v>12552</v>
      </c>
      <c r="N86" s="17">
        <f t="shared" si="917"/>
        <v>13102</v>
      </c>
      <c r="O86" s="17">
        <f t="shared" si="917"/>
        <v>16702</v>
      </c>
      <c r="P86" s="17">
        <f t="shared" si="917"/>
        <v>18402</v>
      </c>
      <c r="Q86" s="17">
        <f>SUM(Q71:Q72)-Q84</f>
        <v>22302</v>
      </c>
      <c r="R86" s="319">
        <f t="shared" ref="R86" si="918">SUM(F86:Q86)</f>
        <v>136624</v>
      </c>
      <c r="S86" s="17">
        <f>SUM(S71:S72)-S84</f>
        <v>19883</v>
      </c>
      <c r="T86" s="17">
        <f t="shared" ref="T86:AD86" si="919">SUM(T71:T72)-T84</f>
        <v>20698</v>
      </c>
      <c r="U86" s="17">
        <f t="shared" si="919"/>
        <v>18663</v>
      </c>
      <c r="V86" s="17">
        <f t="shared" si="919"/>
        <v>24643</v>
      </c>
      <c r="W86" s="17">
        <f t="shared" si="919"/>
        <v>24643</v>
      </c>
      <c r="X86" s="17">
        <f t="shared" si="919"/>
        <v>24643</v>
      </c>
      <c r="Y86" s="17">
        <f t="shared" si="919"/>
        <v>24643</v>
      </c>
      <c r="Z86" s="17">
        <f t="shared" si="919"/>
        <v>24643</v>
      </c>
      <c r="AA86" s="17">
        <f t="shared" si="919"/>
        <v>24643</v>
      </c>
      <c r="AB86" s="17">
        <f t="shared" si="919"/>
        <v>24643</v>
      </c>
      <c r="AC86" s="17">
        <f t="shared" si="919"/>
        <v>24643</v>
      </c>
      <c r="AD86" s="17">
        <f t="shared" si="919"/>
        <v>24643</v>
      </c>
      <c r="AE86" s="319">
        <f t="shared" ref="AE86" si="920">SUM(S86:AD86)</f>
        <v>281031</v>
      </c>
      <c r="AF86" s="17">
        <f>SUM(AF71:AF72)-AF84</f>
        <v>25048</v>
      </c>
      <c r="AG86" s="17">
        <f t="shared" ref="AG86:AQ86" si="921">SUM(AG71:AG72)-AG84</f>
        <v>25048</v>
      </c>
      <c r="AH86" s="17">
        <f t="shared" si="921"/>
        <v>21533</v>
      </c>
      <c r="AI86" s="17">
        <f t="shared" si="921"/>
        <v>25048</v>
      </c>
      <c r="AJ86" s="17">
        <f t="shared" si="921"/>
        <v>25048</v>
      </c>
      <c r="AK86" s="17">
        <f t="shared" si="921"/>
        <v>25048</v>
      </c>
      <c r="AL86" s="17">
        <f t="shared" si="921"/>
        <v>25048</v>
      </c>
      <c r="AM86" s="17">
        <f t="shared" si="921"/>
        <v>25048</v>
      </c>
      <c r="AN86" s="17">
        <f t="shared" si="921"/>
        <v>25048</v>
      </c>
      <c r="AO86" s="17">
        <f t="shared" si="921"/>
        <v>25048</v>
      </c>
      <c r="AP86" s="17">
        <f t="shared" si="921"/>
        <v>25048</v>
      </c>
      <c r="AQ86" s="17">
        <f t="shared" si="921"/>
        <v>25048</v>
      </c>
      <c r="AR86" s="319">
        <f t="shared" ref="AR86" si="922">SUM(AF86:AQ86)</f>
        <v>297061</v>
      </c>
      <c r="AS86" s="17">
        <f>SUM(AS71:AS72)-AS84</f>
        <v>25048</v>
      </c>
      <c r="AT86" s="17">
        <f t="shared" ref="AT86:BD86" si="923">SUM(AT71:AT72)-AT84</f>
        <v>25048</v>
      </c>
      <c r="AU86" s="17">
        <f t="shared" si="923"/>
        <v>21533</v>
      </c>
      <c r="AV86" s="17">
        <f t="shared" si="923"/>
        <v>25048</v>
      </c>
      <c r="AW86" s="17">
        <f t="shared" si="923"/>
        <v>25048</v>
      </c>
      <c r="AX86" s="17">
        <f t="shared" si="923"/>
        <v>25048</v>
      </c>
      <c r="AY86" s="17">
        <f t="shared" si="923"/>
        <v>25048</v>
      </c>
      <c r="AZ86" s="17">
        <f t="shared" si="923"/>
        <v>25048</v>
      </c>
      <c r="BA86" s="17">
        <f t="shared" si="923"/>
        <v>25048</v>
      </c>
      <c r="BB86" s="17">
        <f t="shared" si="923"/>
        <v>25048</v>
      </c>
      <c r="BC86" s="17">
        <f t="shared" si="923"/>
        <v>25048</v>
      </c>
      <c r="BD86" s="17">
        <f t="shared" si="923"/>
        <v>25048</v>
      </c>
      <c r="BE86" s="319">
        <f t="shared" ref="BE86" si="924">SUM(AS86:BD86)</f>
        <v>297061</v>
      </c>
      <c r="BF86" s="17">
        <f>SUM(BF71:BF72)-BF84</f>
        <v>25048</v>
      </c>
      <c r="BG86" s="17">
        <f t="shared" ref="BG86:BQ86" si="925">SUM(BG71:BG72)-BG84</f>
        <v>25048</v>
      </c>
      <c r="BH86" s="17">
        <f t="shared" si="925"/>
        <v>21533</v>
      </c>
      <c r="BI86" s="17">
        <f t="shared" si="925"/>
        <v>25048</v>
      </c>
      <c r="BJ86" s="17">
        <f t="shared" si="925"/>
        <v>25048</v>
      </c>
      <c r="BK86" s="17">
        <f t="shared" si="925"/>
        <v>25048</v>
      </c>
      <c r="BL86" s="17">
        <f t="shared" si="925"/>
        <v>25048</v>
      </c>
      <c r="BM86" s="17">
        <f t="shared" si="925"/>
        <v>25048</v>
      </c>
      <c r="BN86" s="17">
        <f t="shared" si="925"/>
        <v>25048</v>
      </c>
      <c r="BO86" s="17">
        <f t="shared" si="925"/>
        <v>29208</v>
      </c>
      <c r="BP86" s="17">
        <f t="shared" si="925"/>
        <v>29208</v>
      </c>
      <c r="BQ86" s="17">
        <f t="shared" si="925"/>
        <v>29208</v>
      </c>
      <c r="BR86" s="319">
        <f t="shared" ref="BR86" si="926">SUM(BF86:BQ86)</f>
        <v>309541</v>
      </c>
      <c r="BS86" s="17">
        <f>SUM(BS71:BS72)-BS84</f>
        <v>29208</v>
      </c>
      <c r="BT86" s="17">
        <f t="shared" ref="BT86:CD86" si="927">SUM(BT71:BT72)-BT84</f>
        <v>29208</v>
      </c>
      <c r="BU86" s="17">
        <f t="shared" si="927"/>
        <v>25693</v>
      </c>
      <c r="BV86" s="17">
        <f t="shared" si="927"/>
        <v>29208</v>
      </c>
      <c r="BW86" s="17">
        <f t="shared" si="927"/>
        <v>29208</v>
      </c>
      <c r="BX86" s="17">
        <f t="shared" si="927"/>
        <v>29208</v>
      </c>
      <c r="BY86" s="17">
        <f t="shared" si="927"/>
        <v>29208</v>
      </c>
      <c r="BZ86" s="17">
        <f t="shared" si="927"/>
        <v>29208</v>
      </c>
      <c r="CA86" s="17">
        <f t="shared" si="927"/>
        <v>29208</v>
      </c>
      <c r="CB86" s="17">
        <f t="shared" si="927"/>
        <v>29208</v>
      </c>
      <c r="CC86" s="17">
        <f t="shared" si="927"/>
        <v>29208</v>
      </c>
      <c r="CD86" s="17">
        <f t="shared" si="927"/>
        <v>29208</v>
      </c>
      <c r="CE86" s="319">
        <f t="shared" ref="CE86" si="928">SUM(BS86:CD86)</f>
        <v>346981</v>
      </c>
      <c r="CF86" s="17">
        <f>SUM(CF71:CF72)-CF84</f>
        <v>29208</v>
      </c>
      <c r="CG86" s="17">
        <f t="shared" ref="CG86:CQ86" si="929">SUM(CG71:CG72)-CG84</f>
        <v>29208</v>
      </c>
      <c r="CH86" s="17">
        <f t="shared" si="929"/>
        <v>25693</v>
      </c>
      <c r="CI86" s="17">
        <f t="shared" si="929"/>
        <v>29208</v>
      </c>
      <c r="CJ86" s="17">
        <f t="shared" si="929"/>
        <v>29208</v>
      </c>
      <c r="CK86" s="17">
        <f t="shared" si="929"/>
        <v>29208</v>
      </c>
      <c r="CL86" s="17">
        <f t="shared" si="929"/>
        <v>29208</v>
      </c>
      <c r="CM86" s="17">
        <f t="shared" si="929"/>
        <v>29208</v>
      </c>
      <c r="CN86" s="17">
        <f t="shared" si="929"/>
        <v>29208</v>
      </c>
      <c r="CO86" s="17">
        <f t="shared" si="929"/>
        <v>29208</v>
      </c>
      <c r="CP86" s="17">
        <f t="shared" si="929"/>
        <v>29208</v>
      </c>
      <c r="CQ86" s="17">
        <f t="shared" si="929"/>
        <v>29208</v>
      </c>
      <c r="CR86" s="319">
        <f t="shared" ref="CR86" si="930">SUM(CF86:CQ86)</f>
        <v>346981</v>
      </c>
      <c r="CS86" s="17">
        <f>SUM(CS71:CS72)-CS84</f>
        <v>29208</v>
      </c>
      <c r="CT86" s="17">
        <f t="shared" ref="CT86:DD86" si="931">SUM(CT71:CT72)-CT84</f>
        <v>29208</v>
      </c>
      <c r="CU86" s="17">
        <f t="shared" si="931"/>
        <v>25693</v>
      </c>
      <c r="CV86" s="17">
        <f t="shared" si="931"/>
        <v>29208</v>
      </c>
      <c r="CW86" s="17">
        <f t="shared" si="931"/>
        <v>29208</v>
      </c>
      <c r="CX86" s="17">
        <f t="shared" si="931"/>
        <v>29208</v>
      </c>
      <c r="CY86" s="17">
        <f t="shared" si="931"/>
        <v>29208</v>
      </c>
      <c r="CZ86" s="17">
        <f t="shared" si="931"/>
        <v>29208</v>
      </c>
      <c r="DA86" s="17">
        <f t="shared" si="931"/>
        <v>29208</v>
      </c>
      <c r="DB86" s="17">
        <f t="shared" si="931"/>
        <v>29208</v>
      </c>
      <c r="DC86" s="17">
        <f t="shared" si="931"/>
        <v>29208</v>
      </c>
      <c r="DD86" s="17">
        <f t="shared" si="931"/>
        <v>29208</v>
      </c>
      <c r="DE86" s="319">
        <f t="shared" ref="DE86" si="932">SUM(CS86:DD86)</f>
        <v>346981</v>
      </c>
      <c r="DF86" s="17">
        <f>SUM(DF71:DF72)-DF84</f>
        <v>29208</v>
      </c>
      <c r="DG86" s="17">
        <f t="shared" ref="DG86:DQ86" si="933">SUM(DG71:DG72)-DG84</f>
        <v>29208</v>
      </c>
      <c r="DH86" s="17">
        <f t="shared" si="933"/>
        <v>25693</v>
      </c>
      <c r="DI86" s="17">
        <f t="shared" si="933"/>
        <v>29208</v>
      </c>
      <c r="DJ86" s="17">
        <f t="shared" si="933"/>
        <v>29208</v>
      </c>
      <c r="DK86" s="17">
        <f t="shared" si="933"/>
        <v>29208</v>
      </c>
      <c r="DL86" s="17">
        <f t="shared" si="933"/>
        <v>29208</v>
      </c>
      <c r="DM86" s="17">
        <f t="shared" si="933"/>
        <v>29208</v>
      </c>
      <c r="DN86" s="17">
        <f t="shared" si="933"/>
        <v>29208</v>
      </c>
      <c r="DO86" s="17">
        <f t="shared" si="933"/>
        <v>29208</v>
      </c>
      <c r="DP86" s="17">
        <f t="shared" si="933"/>
        <v>29208</v>
      </c>
      <c r="DQ86" s="17">
        <f t="shared" si="933"/>
        <v>29208</v>
      </c>
      <c r="DR86" s="319">
        <f t="shared" ref="DR86" si="934">SUM(DF86:DQ86)</f>
        <v>346981</v>
      </c>
      <c r="DS86" s="17">
        <f>SUM(DS71:DS72)-DS84</f>
        <v>29208</v>
      </c>
      <c r="DT86" s="17">
        <f t="shared" ref="DT86:ED86" si="935">SUM(DT71:DT72)-DT84</f>
        <v>29208</v>
      </c>
      <c r="DU86" s="17">
        <f t="shared" si="935"/>
        <v>25693</v>
      </c>
      <c r="DV86" s="17">
        <f t="shared" si="935"/>
        <v>29208</v>
      </c>
      <c r="DW86" s="17">
        <f t="shared" si="935"/>
        <v>29208</v>
      </c>
      <c r="DX86" s="17">
        <f t="shared" si="935"/>
        <v>29208</v>
      </c>
      <c r="DY86" s="17">
        <f t="shared" si="935"/>
        <v>29208</v>
      </c>
      <c r="DZ86" s="17">
        <f t="shared" si="935"/>
        <v>29208</v>
      </c>
      <c r="EA86" s="17">
        <f t="shared" si="935"/>
        <v>29208</v>
      </c>
      <c r="EB86" s="17">
        <f t="shared" si="935"/>
        <v>29208</v>
      </c>
      <c r="EC86" s="17">
        <f t="shared" si="935"/>
        <v>29208</v>
      </c>
      <c r="ED86" s="17">
        <f t="shared" si="935"/>
        <v>29208</v>
      </c>
      <c r="EE86" s="391">
        <f t="shared" ref="EE86" si="936">SUM(DS86:ED86)</f>
        <v>346981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</row>
    <row r="87" spans="3:148" x14ac:dyDescent="0.2"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</row>
    <row r="88" spans="3:148" x14ac:dyDescent="0.2">
      <c r="D88" s="1" t="s">
        <v>328</v>
      </c>
      <c r="F88" s="17">
        <f>IFERROR(INDEX('BOISSY EMPRUNT 1'!$G$14:$G$2000,MATCH('reporting boissy'!F$2,'BOISSY EMPRUNT 1'!$Z$14:$Z$2000,0)),0)</f>
        <v>5957.6732239097446</v>
      </c>
      <c r="G88" s="17">
        <f>IFERROR(INDEX('BOISSY EMPRUNT 1'!$G$14:$G$2000,MATCH('reporting boissy'!G$2,'BOISSY EMPRUNT 1'!$Z$14:$Z$2000,0)),0)</f>
        <v>5957.6732239097446</v>
      </c>
      <c r="H88" s="17">
        <f>IFERROR(INDEX('BOISSY EMPRUNT 1'!$G$14:$G$2000,MATCH('reporting boissy'!H$2,'BOISSY EMPRUNT 1'!$Z$14:$Z$2000,0)),0)</f>
        <v>5957.6732239097446</v>
      </c>
      <c r="I88" s="17">
        <f>IFERROR(INDEX('BOISSY EMPRUNT 1'!$G$14:$G$2000,MATCH('reporting boissy'!I$2,'BOISSY EMPRUNT 1'!$Z$14:$Z$2000,0)),0)</f>
        <v>5957.6732239097446</v>
      </c>
      <c r="J88" s="17">
        <f>IFERROR(INDEX('BOISSY EMPRUNT 1'!$G$14:$G$2000,MATCH('reporting boissy'!J$2,'BOISSY EMPRUNT 1'!$Z$14:$Z$2000,0)),0)</f>
        <v>5957.6732239097446</v>
      </c>
      <c r="K88" s="17">
        <f>IFERROR(INDEX('BOISSY EMPRUNT 1'!$G$14:$G$2000,MATCH('reporting boissy'!K$2,'BOISSY EMPRUNT 1'!$Z$14:$Z$2000,0)),0)</f>
        <v>5957.6732239097446</v>
      </c>
      <c r="L88" s="17">
        <f>IFERROR(INDEX('BOISSY EMPRUNT 1'!$G$14:$G$2000,MATCH('reporting boissy'!L$2,'BOISSY EMPRUNT 1'!$Z$14:$Z$2000,0)),0)</f>
        <v>5957.6732239097446</v>
      </c>
      <c r="M88" s="17">
        <f>IFERROR(INDEX('BOISSY EMPRUNT 1'!$G$14:$G$2000,MATCH('reporting boissy'!M$2,'BOISSY EMPRUNT 1'!$Z$14:$Z$2000,0)),0)</f>
        <v>5957.6732239097446</v>
      </c>
      <c r="N88" s="17">
        <f>IFERROR(INDEX('BOISSY EMPRUNT 1'!$G$14:$G$2000,MATCH('reporting boissy'!N$2,'BOISSY EMPRUNT 1'!$Z$14:$Z$2000,0)),0)</f>
        <v>5957.6732239097446</v>
      </c>
      <c r="O88" s="17">
        <f>IFERROR(INDEX('BOISSY EMPRUNT 1'!$G$14:$G$2000,MATCH('reporting boissy'!O$2,'BOISSY EMPRUNT 1'!$Z$14:$Z$2000,0)),0)</f>
        <v>5957.6732239097446</v>
      </c>
      <c r="P88" s="17">
        <f>IFERROR(INDEX('BOISSY EMPRUNT 1'!$G$14:$G$2000,MATCH('reporting boissy'!P$2,'BOISSY EMPRUNT 1'!$Z$14:$Z$2000,0)),0)</f>
        <v>5957.6732239097446</v>
      </c>
      <c r="Q88" s="17">
        <f>IFERROR(INDEX('BOISSY EMPRUNT 1'!$G$14:$G$2000,MATCH('reporting boissy'!Q$2,'BOISSY EMPRUNT 1'!$Z$14:$Z$2000,0)),0)</f>
        <v>5957.6732239097446</v>
      </c>
      <c r="R88" s="319">
        <f>SUM(F88:Q88)</f>
        <v>71492.078686916953</v>
      </c>
      <c r="S88" s="17">
        <f>IFERROR(INDEX('BOISSY EMPRUNT 1'!$G$14:$G$2000,MATCH('reporting boissy'!S$2,'BOISSY EMPRUNT 1'!$Z$14:$Z$2000,0)),0)</f>
        <v>5957.6732239097446</v>
      </c>
      <c r="T88" s="17">
        <f>IFERROR(INDEX('BOISSY EMPRUNT 1'!$G$14:$G$2000,MATCH('reporting boissy'!T$2,'BOISSY EMPRUNT 1'!$Z$14:$Z$2000,0)),0)</f>
        <v>5957.6732239097446</v>
      </c>
      <c r="U88" s="17">
        <f>IFERROR(INDEX('BOISSY EMPRUNT 1'!$G$14:$G$2000,MATCH('reporting boissy'!U$2,'BOISSY EMPRUNT 1'!$Z$14:$Z$2000,0)),0)</f>
        <v>5957.6732239097446</v>
      </c>
      <c r="V88" s="17">
        <f>IFERROR(INDEX('BOISSY EMPRUNT 1'!$G$14:$G$2000,MATCH('reporting boissy'!V$2,'BOISSY EMPRUNT 1'!$Z$14:$Z$2000,0)),0)</f>
        <v>5957.6732239097446</v>
      </c>
      <c r="W88" s="17">
        <f>IFERROR(INDEX('BOISSY EMPRUNT 1'!$G$14:$G$2000,MATCH('reporting boissy'!W$2,'BOISSY EMPRUNT 1'!$Z$14:$Z$2000,0)),0)</f>
        <v>5957.6732239097446</v>
      </c>
      <c r="X88" s="17">
        <f>IFERROR(INDEX('BOISSY EMPRUNT 1'!$G$14:$G$2000,MATCH('reporting boissy'!X$2,'BOISSY EMPRUNT 1'!$Z$14:$Z$2000,0)),0)</f>
        <v>5957.6732239097446</v>
      </c>
      <c r="Y88" s="17">
        <f>IFERROR(INDEX('BOISSY EMPRUNT 1'!$G$14:$G$2000,MATCH('reporting boissy'!Y$2,'BOISSY EMPRUNT 1'!$Z$14:$Z$2000,0)),0)</f>
        <v>5957.6732239097446</v>
      </c>
      <c r="Z88" s="17">
        <f>IFERROR(INDEX('BOISSY EMPRUNT 1'!$G$14:$G$2000,MATCH('reporting boissy'!Z$2,'BOISSY EMPRUNT 1'!$Z$14:$Z$2000,0)),0)</f>
        <v>5957.6732239097446</v>
      </c>
      <c r="AA88" s="17">
        <f>IFERROR(INDEX('BOISSY EMPRUNT 1'!$G$14:$G$2000,MATCH('reporting boissy'!AA$2,'BOISSY EMPRUNT 1'!$Z$14:$Z$2000,0)),0)</f>
        <v>5957.6732239097446</v>
      </c>
      <c r="AB88" s="17">
        <f>IFERROR(INDEX('BOISSY EMPRUNT 1'!$G$14:$G$2000,MATCH('reporting boissy'!AB$2,'BOISSY EMPRUNT 1'!$Z$14:$Z$2000,0)),0)</f>
        <v>5957.6732239097446</v>
      </c>
      <c r="AC88" s="17">
        <f>IFERROR(INDEX('BOISSY EMPRUNT 1'!$G$14:$G$2000,MATCH('reporting boissy'!AC$2,'BOISSY EMPRUNT 1'!$Z$14:$Z$2000,0)),0)</f>
        <v>5957.6732239097446</v>
      </c>
      <c r="AD88" s="17">
        <f>IFERROR(INDEX('BOISSY EMPRUNT 1'!$G$14:$G$2000,MATCH('reporting boissy'!AD$2,'BOISSY EMPRUNT 1'!$Z$14:$Z$2000,0)),0)</f>
        <v>5957.6732239097446</v>
      </c>
      <c r="AE88" s="319">
        <f t="shared" ref="AE88:AE89" si="937">SUM(S88:AD88)</f>
        <v>71492.078686916953</v>
      </c>
      <c r="AF88" s="17">
        <f>IFERROR(INDEX('BOISSY EMPRUNT 1'!$G$14:$G$2000,MATCH('reporting boissy'!AF$2,'BOISSY EMPRUNT 1'!$Z$14:$Z$2000,0)),0)</f>
        <v>5957.6732239097446</v>
      </c>
      <c r="AG88" s="17">
        <f>IFERROR(INDEX('BOISSY EMPRUNT 1'!$G$14:$G$2000,MATCH('reporting boissy'!AG$2,'BOISSY EMPRUNT 1'!$Z$14:$Z$2000,0)),0)</f>
        <v>5957.6732239097446</v>
      </c>
      <c r="AH88" s="17">
        <f>IFERROR(INDEX('BOISSY EMPRUNT 1'!$G$14:$G$2000,MATCH('reporting boissy'!AH$2,'BOISSY EMPRUNT 1'!$Z$14:$Z$2000,0)),0)</f>
        <v>5957.6732239097446</v>
      </c>
      <c r="AI88" s="17">
        <f>IFERROR(INDEX('BOISSY EMPRUNT 1'!$G$14:$G$2000,MATCH('reporting boissy'!AI$2,'BOISSY EMPRUNT 1'!$Z$14:$Z$2000,0)),0)</f>
        <v>5957.6732239097446</v>
      </c>
      <c r="AJ88" s="17">
        <f>IFERROR(INDEX('BOISSY EMPRUNT 1'!$G$14:$G$2000,MATCH('reporting boissy'!AJ$2,'BOISSY EMPRUNT 1'!$Z$14:$Z$2000,0)),0)</f>
        <v>5957.6732239097446</v>
      </c>
      <c r="AK88" s="17">
        <f>IFERROR(INDEX('BOISSY EMPRUNT 1'!$G$14:$G$2000,MATCH('reporting boissy'!AK$2,'BOISSY EMPRUNT 1'!$Z$14:$Z$2000,0)),0)</f>
        <v>5957.6732239097446</v>
      </c>
      <c r="AL88" s="17">
        <f>IFERROR(INDEX('BOISSY EMPRUNT 1'!$G$14:$G$2000,MATCH('reporting boissy'!AL$2,'BOISSY EMPRUNT 1'!$Z$14:$Z$2000,0)),0)</f>
        <v>5957.6732239097446</v>
      </c>
      <c r="AM88" s="17">
        <f>IFERROR(INDEX('BOISSY EMPRUNT 1'!$G$14:$G$2000,MATCH('reporting boissy'!AM$2,'BOISSY EMPRUNT 1'!$Z$14:$Z$2000,0)),0)</f>
        <v>5957.6732239097446</v>
      </c>
      <c r="AN88" s="17">
        <f>IFERROR(INDEX('BOISSY EMPRUNT 1'!$G$14:$G$2000,MATCH('reporting boissy'!AN$2,'BOISSY EMPRUNT 1'!$Z$14:$Z$2000,0)),0)</f>
        <v>5957.6732239097446</v>
      </c>
      <c r="AO88" s="17">
        <f>IFERROR(INDEX('BOISSY EMPRUNT 1'!$G$14:$G$2000,MATCH('reporting boissy'!AO$2,'BOISSY EMPRUNT 1'!$Z$14:$Z$2000,0)),0)</f>
        <v>5957.6732239097446</v>
      </c>
      <c r="AP88" s="17">
        <f>IFERROR(INDEX('BOISSY EMPRUNT 1'!$G$14:$G$2000,MATCH('reporting boissy'!AP$2,'BOISSY EMPRUNT 1'!$Z$14:$Z$2000,0)),0)</f>
        <v>5957.6732239097446</v>
      </c>
      <c r="AQ88" s="17">
        <f>IFERROR(INDEX('BOISSY EMPRUNT 1'!$G$14:$G$2000,MATCH('reporting boissy'!AQ$2,'BOISSY EMPRUNT 1'!$Z$14:$Z$2000,0)),0)</f>
        <v>5957.6732239097446</v>
      </c>
      <c r="AR88" s="319">
        <f t="shared" ref="AR88:AR89" si="938">SUM(AF88:AQ88)</f>
        <v>71492.078686916953</v>
      </c>
      <c r="AS88" s="17">
        <f>IFERROR(INDEX('BOISSY EMPRUNT 1'!$G$14:$G$2000,MATCH('reporting boissy'!AS$2,'BOISSY EMPRUNT 1'!$Z$14:$Z$2000,0)),0)</f>
        <v>5957.6732239097446</v>
      </c>
      <c r="AT88" s="17">
        <f>IFERROR(INDEX('BOISSY EMPRUNT 1'!$G$14:$G$2000,MATCH('reporting boissy'!AT$2,'BOISSY EMPRUNT 1'!$Z$14:$Z$2000,0)),0)</f>
        <v>5957.6732239097446</v>
      </c>
      <c r="AU88" s="17">
        <f>IFERROR(INDEX('BOISSY EMPRUNT 1'!$G$14:$G$2000,MATCH('reporting boissy'!AU$2,'BOISSY EMPRUNT 1'!$Z$14:$Z$2000,0)),0)</f>
        <v>5957.6732239097446</v>
      </c>
      <c r="AV88" s="17">
        <f>IFERROR(INDEX('BOISSY EMPRUNT 1'!$G$14:$G$2000,MATCH('reporting boissy'!AV$2,'BOISSY EMPRUNT 1'!$Z$14:$Z$2000,0)),0)</f>
        <v>5957.6732239097446</v>
      </c>
      <c r="AW88" s="17">
        <f>IFERROR(INDEX('BOISSY EMPRUNT 1'!$G$14:$G$2000,MATCH('reporting boissy'!AW$2,'BOISSY EMPRUNT 1'!$Z$14:$Z$2000,0)),0)</f>
        <v>5957.6732239097446</v>
      </c>
      <c r="AX88" s="17">
        <f>IFERROR(INDEX('BOISSY EMPRUNT 1'!$G$14:$G$2000,MATCH('reporting boissy'!AX$2,'BOISSY EMPRUNT 1'!$Z$14:$Z$2000,0)),0)</f>
        <v>5957.6732239097446</v>
      </c>
      <c r="AY88" s="17">
        <f>IFERROR(INDEX('BOISSY EMPRUNT 1'!$G$14:$G$2000,MATCH('reporting boissy'!AY$2,'BOISSY EMPRUNT 1'!$Z$14:$Z$2000,0)),0)</f>
        <v>5957.6732239097446</v>
      </c>
      <c r="AZ88" s="17">
        <f>IFERROR(INDEX('BOISSY EMPRUNT 1'!$G$14:$G$2000,MATCH('reporting boissy'!AZ$2,'BOISSY EMPRUNT 1'!$Z$14:$Z$2000,0)),0)</f>
        <v>5957.6732239097446</v>
      </c>
      <c r="BA88" s="17">
        <f>IFERROR(INDEX('BOISSY EMPRUNT 1'!$G$14:$G$2000,MATCH('reporting boissy'!BA$2,'BOISSY EMPRUNT 1'!$Z$14:$Z$2000,0)),0)</f>
        <v>5957.6732239097446</v>
      </c>
      <c r="BB88" s="17">
        <f>IFERROR(INDEX('BOISSY EMPRUNT 1'!$G$14:$G$2000,MATCH('reporting boissy'!BB$2,'BOISSY EMPRUNT 1'!$Z$14:$Z$2000,0)),0)</f>
        <v>5957.6732239097446</v>
      </c>
      <c r="BC88" s="17">
        <f>IFERROR(INDEX('BOISSY EMPRUNT 1'!$G$14:$G$2000,MATCH('reporting boissy'!BC$2,'BOISSY EMPRUNT 1'!$Z$14:$Z$2000,0)),0)</f>
        <v>5957.6732239097446</v>
      </c>
      <c r="BD88" s="17">
        <f>IFERROR(INDEX('BOISSY EMPRUNT 1'!$G$14:$G$2000,MATCH('reporting boissy'!BD$2,'BOISSY EMPRUNT 1'!$Z$14:$Z$2000,0)),0)</f>
        <v>5957.6732239097446</v>
      </c>
      <c r="BE88" s="319">
        <f t="shared" ref="BE88:BE89" si="939">SUM(AS88:BD88)</f>
        <v>71492.078686916953</v>
      </c>
      <c r="BF88" s="17">
        <f>IFERROR(INDEX('BOISSY EMPRUNT 1'!$G$14:$G$2000,MATCH('reporting boissy'!BF$2,'BOISSY EMPRUNT 1'!$Z$14:$Z$2000,0)),0)</f>
        <v>5957.6732239097446</v>
      </c>
      <c r="BG88" s="17">
        <f>IFERROR(INDEX('BOISSY EMPRUNT 1'!$G$14:$G$2000,MATCH('reporting boissy'!BG$2,'BOISSY EMPRUNT 1'!$Z$14:$Z$2000,0)),0)</f>
        <v>5957.6732239097446</v>
      </c>
      <c r="BH88" s="17">
        <f>IFERROR(INDEX('BOISSY EMPRUNT 1'!$G$14:$G$2000,MATCH('reporting boissy'!BH$2,'BOISSY EMPRUNT 1'!$Z$14:$Z$2000,0)),0)</f>
        <v>5957.6732239097446</v>
      </c>
      <c r="BI88" s="17">
        <f>IFERROR(INDEX('BOISSY EMPRUNT 1'!$G$14:$G$2000,MATCH('reporting boissy'!BI$2,'BOISSY EMPRUNT 1'!$Z$14:$Z$2000,0)),0)</f>
        <v>5957.6732239097446</v>
      </c>
      <c r="BJ88" s="17">
        <f>IFERROR(INDEX('BOISSY EMPRUNT 1'!$G$14:$G$2000,MATCH('reporting boissy'!BJ$2,'BOISSY EMPRUNT 1'!$Z$14:$Z$2000,0)),0)</f>
        <v>5957.6732239097446</v>
      </c>
      <c r="BK88" s="17">
        <f>IFERROR(INDEX('BOISSY EMPRUNT 1'!$G$14:$G$2000,MATCH('reporting boissy'!BK$2,'BOISSY EMPRUNT 1'!$Z$14:$Z$2000,0)),0)</f>
        <v>5957.6732239097446</v>
      </c>
      <c r="BL88" s="17">
        <f>IFERROR(INDEX('BOISSY EMPRUNT 1'!$G$14:$G$2000,MATCH('reporting boissy'!BL$2,'BOISSY EMPRUNT 1'!$Z$14:$Z$2000,0)),0)</f>
        <v>5957.6732239097446</v>
      </c>
      <c r="BM88" s="17">
        <f>IFERROR(INDEX('BOISSY EMPRUNT 1'!$G$14:$G$2000,MATCH('reporting boissy'!BM$2,'BOISSY EMPRUNT 1'!$Z$14:$Z$2000,0)),0)</f>
        <v>5957.6732239097446</v>
      </c>
      <c r="BN88" s="17">
        <f>IFERROR(INDEX('BOISSY EMPRUNT 1'!$G$14:$G$2000,MATCH('reporting boissy'!BN$2,'BOISSY EMPRUNT 1'!$Z$14:$Z$2000,0)),0)</f>
        <v>5957.6732239097446</v>
      </c>
      <c r="BO88" s="17">
        <f>IFERROR(INDEX('BOISSY EMPRUNT 1'!$G$14:$G$2000,MATCH('reporting boissy'!BO$2,'BOISSY EMPRUNT 1'!$Z$14:$Z$2000,0)),0)</f>
        <v>5957.6732239097446</v>
      </c>
      <c r="BP88" s="17">
        <f>IFERROR(INDEX('BOISSY EMPRUNT 1'!$G$14:$G$2000,MATCH('reporting boissy'!BP$2,'BOISSY EMPRUNT 1'!$Z$14:$Z$2000,0)),0)</f>
        <v>5957.6732239097446</v>
      </c>
      <c r="BQ88" s="17">
        <f>IFERROR(INDEX('BOISSY EMPRUNT 1'!$G$14:$G$2000,MATCH('reporting boissy'!BQ$2,'BOISSY EMPRUNT 1'!$Z$14:$Z$2000,0)),0)</f>
        <v>5957.6732239097446</v>
      </c>
      <c r="BR88" s="319">
        <f t="shared" ref="BR88:BR89" si="940">SUM(BF88:BQ88)</f>
        <v>71492.078686916953</v>
      </c>
      <c r="BS88" s="17">
        <f>IFERROR(INDEX('BOISSY EMPRUNT 1'!$G$14:$G$2000,MATCH('reporting boissy'!BS$2,'BOISSY EMPRUNT 1'!$Z$14:$Z$2000,0)),0)</f>
        <v>5957.6732239097446</v>
      </c>
      <c r="BT88" s="17">
        <f>IFERROR(INDEX('BOISSY EMPRUNT 1'!$G$14:$G$2000,MATCH('reporting boissy'!BT$2,'BOISSY EMPRUNT 1'!$Z$14:$Z$2000,0)),0)</f>
        <v>5957.6732239097446</v>
      </c>
      <c r="BU88" s="17">
        <f>IFERROR(INDEX('BOISSY EMPRUNT 1'!$G$14:$G$2000,MATCH('reporting boissy'!BU$2,'BOISSY EMPRUNT 1'!$Z$14:$Z$2000,0)),0)</f>
        <v>5957.6732239097446</v>
      </c>
      <c r="BV88" s="17">
        <f>IFERROR(INDEX('BOISSY EMPRUNT 1'!$G$14:$G$2000,MATCH('reporting boissy'!BV$2,'BOISSY EMPRUNT 1'!$Z$14:$Z$2000,0)),0)</f>
        <v>5957.6732239097446</v>
      </c>
      <c r="BW88" s="17">
        <f>IFERROR(INDEX('BOISSY EMPRUNT 1'!$G$14:$G$2000,MATCH('reporting boissy'!BW$2,'BOISSY EMPRUNT 1'!$Z$14:$Z$2000,0)),0)</f>
        <v>5957.6732239097446</v>
      </c>
      <c r="BX88" s="17">
        <f>IFERROR(INDEX('BOISSY EMPRUNT 1'!$G$14:$G$2000,MATCH('reporting boissy'!BX$2,'BOISSY EMPRUNT 1'!$Z$14:$Z$2000,0)),0)</f>
        <v>5957.6732239097446</v>
      </c>
      <c r="BY88" s="17">
        <f>IFERROR(INDEX('BOISSY EMPRUNT 1'!$G$14:$G$2000,MATCH('reporting boissy'!BY$2,'BOISSY EMPRUNT 1'!$Z$14:$Z$2000,0)),0)</f>
        <v>5957.6732239097446</v>
      </c>
      <c r="BZ88" s="17">
        <f>IFERROR(INDEX('BOISSY EMPRUNT 1'!$G$14:$G$2000,MATCH('reporting boissy'!BZ$2,'BOISSY EMPRUNT 1'!$Z$14:$Z$2000,0)),0)</f>
        <v>5957.6732239097446</v>
      </c>
      <c r="CA88" s="17">
        <f>IFERROR(INDEX('BOISSY EMPRUNT 1'!$G$14:$G$2000,MATCH('reporting boissy'!CA$2,'BOISSY EMPRUNT 1'!$Z$14:$Z$2000,0)),0)</f>
        <v>5957.6732239097446</v>
      </c>
      <c r="CB88" s="17">
        <f>IFERROR(INDEX('BOISSY EMPRUNT 1'!$G$14:$G$2000,MATCH('reporting boissy'!CB$2,'BOISSY EMPRUNT 1'!$Z$14:$Z$2000,0)),0)</f>
        <v>5957.6732239097446</v>
      </c>
      <c r="CC88" s="17">
        <f>IFERROR(INDEX('BOISSY EMPRUNT 1'!$G$14:$G$2000,MATCH('reporting boissy'!CC$2,'BOISSY EMPRUNT 1'!$Z$14:$Z$2000,0)),0)</f>
        <v>5957.6732239097446</v>
      </c>
      <c r="CD88" s="17">
        <f>IFERROR(INDEX('BOISSY EMPRUNT 1'!$G$14:$G$2000,MATCH('reporting boissy'!CD$2,'BOISSY EMPRUNT 1'!$Z$14:$Z$2000,0)),0)</f>
        <v>5957.6732239097446</v>
      </c>
      <c r="CE88" s="319">
        <f t="shared" ref="CE88:CE89" si="941">SUM(BS88:CD88)</f>
        <v>71492.078686916953</v>
      </c>
      <c r="CF88" s="17">
        <f>IFERROR(INDEX('BOISSY EMPRUNT 1'!$G$14:$G$2000,MATCH('reporting boissy'!CF$2,'BOISSY EMPRUNT 1'!$Z$14:$Z$2000,0)),0)</f>
        <v>5957.6732239097446</v>
      </c>
      <c r="CG88" s="17">
        <f>IFERROR(INDEX('BOISSY EMPRUNT 1'!$G$14:$G$2000,MATCH('reporting boissy'!CG$2,'BOISSY EMPRUNT 1'!$Z$14:$Z$2000,0)),0)</f>
        <v>5957.6732239097446</v>
      </c>
      <c r="CH88" s="17">
        <f>IFERROR(INDEX('BOISSY EMPRUNT 1'!$G$14:$G$2000,MATCH('reporting boissy'!CH$2,'BOISSY EMPRUNT 1'!$Z$14:$Z$2000,0)),0)</f>
        <v>5957.6732239097446</v>
      </c>
      <c r="CI88" s="17">
        <f>IFERROR(INDEX('BOISSY EMPRUNT 1'!$G$14:$G$2000,MATCH('reporting boissy'!CI$2,'BOISSY EMPRUNT 1'!$Z$14:$Z$2000,0)),0)</f>
        <v>5957.6732239097446</v>
      </c>
      <c r="CJ88" s="17">
        <f>IFERROR(INDEX('BOISSY EMPRUNT 1'!$G$14:$G$2000,MATCH('reporting boissy'!CJ$2,'BOISSY EMPRUNT 1'!$Z$14:$Z$2000,0)),0)</f>
        <v>5957.6732239097446</v>
      </c>
      <c r="CK88" s="17">
        <f>IFERROR(INDEX('BOISSY EMPRUNT 1'!$G$14:$G$2000,MATCH('reporting boissy'!CK$2,'BOISSY EMPRUNT 1'!$Z$14:$Z$2000,0)),0)</f>
        <v>5957.6732239097446</v>
      </c>
      <c r="CL88" s="17">
        <f>IFERROR(INDEX('BOISSY EMPRUNT 1'!$G$14:$G$2000,MATCH('reporting boissy'!CL$2,'BOISSY EMPRUNT 1'!$Z$14:$Z$2000,0)),0)</f>
        <v>5957.6732239097446</v>
      </c>
      <c r="CM88" s="17">
        <f>IFERROR(INDEX('BOISSY EMPRUNT 1'!$G$14:$G$2000,MATCH('reporting boissy'!CM$2,'BOISSY EMPRUNT 1'!$Z$14:$Z$2000,0)),0)</f>
        <v>5957.6732239097446</v>
      </c>
      <c r="CN88" s="17">
        <f>IFERROR(INDEX('BOISSY EMPRUNT 1'!$G$14:$G$2000,MATCH('reporting boissy'!CN$2,'BOISSY EMPRUNT 1'!$Z$14:$Z$2000,0)),0)</f>
        <v>5957.6732239097446</v>
      </c>
      <c r="CO88" s="17">
        <f>IFERROR(INDEX('BOISSY EMPRUNT 1'!$G$14:$G$2000,MATCH('reporting boissy'!CO$2,'BOISSY EMPRUNT 1'!$Z$14:$Z$2000,0)),0)</f>
        <v>5957.6732239097446</v>
      </c>
      <c r="CP88" s="17">
        <f>IFERROR(INDEX('BOISSY EMPRUNT 1'!$G$14:$G$2000,MATCH('reporting boissy'!CP$2,'BOISSY EMPRUNT 1'!$Z$14:$Z$2000,0)),0)</f>
        <v>5957.6732239097446</v>
      </c>
      <c r="CQ88" s="17">
        <f>IFERROR(INDEX('BOISSY EMPRUNT 1'!$G$14:$G$2000,MATCH('reporting boissy'!CQ$2,'BOISSY EMPRUNT 1'!$Z$14:$Z$2000,0)),0)</f>
        <v>5957.6732239097446</v>
      </c>
      <c r="CR88" s="319">
        <f t="shared" ref="CR88:CR89" si="942">SUM(CF88:CQ88)</f>
        <v>71492.078686916953</v>
      </c>
      <c r="CS88" s="17">
        <f>IFERROR(INDEX('BOISSY EMPRUNT 1'!$G$14:$G$2000,MATCH('reporting boissy'!CS$2,'BOISSY EMPRUNT 1'!$Z$14:$Z$2000,0)),0)</f>
        <v>5957.6732239097446</v>
      </c>
      <c r="CT88" s="17">
        <f>IFERROR(INDEX('BOISSY EMPRUNT 1'!$G$14:$G$2000,MATCH('reporting boissy'!CT$2,'BOISSY EMPRUNT 1'!$Z$14:$Z$2000,0)),0)</f>
        <v>5957.6732239097446</v>
      </c>
      <c r="CU88" s="17">
        <f>IFERROR(INDEX('BOISSY EMPRUNT 1'!$G$14:$G$2000,MATCH('reporting boissy'!CU$2,'BOISSY EMPRUNT 1'!$Z$14:$Z$2000,0)),0)</f>
        <v>5957.6732239097446</v>
      </c>
      <c r="CV88" s="17">
        <f>IFERROR(INDEX('BOISSY EMPRUNT 1'!$G$14:$G$2000,MATCH('reporting boissy'!CV$2,'BOISSY EMPRUNT 1'!$Z$14:$Z$2000,0)),0)</f>
        <v>5957.6732239097446</v>
      </c>
      <c r="CW88" s="17">
        <f>IFERROR(INDEX('BOISSY EMPRUNT 1'!$G$14:$G$2000,MATCH('reporting boissy'!CW$2,'BOISSY EMPRUNT 1'!$Z$14:$Z$2000,0)),0)</f>
        <v>5957.6732239097446</v>
      </c>
      <c r="CX88" s="17">
        <f>IFERROR(INDEX('BOISSY EMPRUNT 1'!$G$14:$G$2000,MATCH('reporting boissy'!CX$2,'BOISSY EMPRUNT 1'!$Z$14:$Z$2000,0)),0)</f>
        <v>5957.6732239097446</v>
      </c>
      <c r="CY88" s="17">
        <f>IFERROR(INDEX('BOISSY EMPRUNT 1'!$G$14:$G$2000,MATCH('reporting boissy'!CY$2,'BOISSY EMPRUNT 1'!$Z$14:$Z$2000,0)),0)</f>
        <v>5957.6732239097446</v>
      </c>
      <c r="CZ88" s="17">
        <f>IFERROR(INDEX('BOISSY EMPRUNT 1'!$G$14:$G$2000,MATCH('reporting boissy'!CZ$2,'BOISSY EMPRUNT 1'!$Z$14:$Z$2000,0)),0)</f>
        <v>5957.6732239097446</v>
      </c>
      <c r="DA88" s="17">
        <f>IFERROR(INDEX('BOISSY EMPRUNT 1'!$G$14:$G$2000,MATCH('reporting boissy'!DA$2,'BOISSY EMPRUNT 1'!$Z$14:$Z$2000,0)),0)</f>
        <v>5957.6732239097446</v>
      </c>
      <c r="DB88" s="17">
        <f>IFERROR(INDEX('BOISSY EMPRUNT 1'!$G$14:$G$2000,MATCH('reporting boissy'!DB$2,'BOISSY EMPRUNT 1'!$Z$14:$Z$2000,0)),0)</f>
        <v>5957.6732239097446</v>
      </c>
      <c r="DC88" s="17">
        <f>IFERROR(INDEX('BOISSY EMPRUNT 1'!$G$14:$G$2000,MATCH('reporting boissy'!DC$2,'BOISSY EMPRUNT 1'!$Z$14:$Z$2000,0)),0)</f>
        <v>5957.6732239097446</v>
      </c>
      <c r="DD88" s="17">
        <f>IFERROR(INDEX('BOISSY EMPRUNT 1'!$G$14:$G$2000,MATCH('reporting boissy'!DD$2,'BOISSY EMPRUNT 1'!$Z$14:$Z$2000,0)),0)</f>
        <v>5957.6732239097446</v>
      </c>
      <c r="DE88" s="319">
        <f t="shared" ref="DE88:DE89" si="943">SUM(CS88:DD88)</f>
        <v>71492.078686916953</v>
      </c>
      <c r="DF88" s="17">
        <f>IFERROR(INDEX('BOISSY EMPRUNT 1'!$G$14:$G$2000,MATCH('reporting boissy'!DF$2,'BOISSY EMPRUNT 1'!$Z$14:$Z$2000,0)),0)</f>
        <v>5957.6732239097446</v>
      </c>
      <c r="DG88" s="17">
        <f>IFERROR(INDEX('BOISSY EMPRUNT 1'!$G$14:$G$2000,MATCH('reporting boissy'!DG$2,'BOISSY EMPRUNT 1'!$Z$14:$Z$2000,0)),0)</f>
        <v>5957.6732239097446</v>
      </c>
      <c r="DH88" s="17">
        <f>IFERROR(INDEX('BOISSY EMPRUNT 1'!$G$14:$G$2000,MATCH('reporting boissy'!DH$2,'BOISSY EMPRUNT 1'!$Z$14:$Z$2000,0)),0)</f>
        <v>5957.6732239097446</v>
      </c>
      <c r="DI88" s="17">
        <f>IFERROR(INDEX('BOISSY EMPRUNT 1'!$G$14:$G$2000,MATCH('reporting boissy'!DI$2,'BOISSY EMPRUNT 1'!$Z$14:$Z$2000,0)),0)</f>
        <v>5957.6732239097446</v>
      </c>
      <c r="DJ88" s="17">
        <f>IFERROR(INDEX('BOISSY EMPRUNT 1'!$G$14:$G$2000,MATCH('reporting boissy'!DJ$2,'BOISSY EMPRUNT 1'!$Z$14:$Z$2000,0)),0)</f>
        <v>5957.6732239097446</v>
      </c>
      <c r="DK88" s="17">
        <f>IFERROR(INDEX('BOISSY EMPRUNT 1'!$G$14:$G$2000,MATCH('reporting boissy'!DK$2,'BOISSY EMPRUNT 1'!$Z$14:$Z$2000,0)),0)</f>
        <v>5957.6732239097446</v>
      </c>
      <c r="DL88" s="17">
        <f>IFERROR(INDEX('BOISSY EMPRUNT 1'!$G$14:$G$2000,MATCH('reporting boissy'!DL$2,'BOISSY EMPRUNT 1'!$Z$14:$Z$2000,0)),0)</f>
        <v>5957.6732239097446</v>
      </c>
      <c r="DM88" s="17">
        <f>IFERROR(INDEX('BOISSY EMPRUNT 1'!$G$14:$G$2000,MATCH('reporting boissy'!DM$2,'BOISSY EMPRUNT 1'!$Z$14:$Z$2000,0)),0)</f>
        <v>5957.6732239097446</v>
      </c>
      <c r="DN88" s="17">
        <f>IFERROR(INDEX('BOISSY EMPRUNT 1'!$G$14:$G$2000,MATCH('reporting boissy'!DN$2,'BOISSY EMPRUNT 1'!$Z$14:$Z$2000,0)),0)</f>
        <v>5957.6732239097446</v>
      </c>
      <c r="DO88" s="17">
        <f>IFERROR(INDEX('BOISSY EMPRUNT 1'!$G$14:$G$2000,MATCH('reporting boissy'!DO$2,'BOISSY EMPRUNT 1'!$Z$14:$Z$2000,0)),0)</f>
        <v>5957.6732239097446</v>
      </c>
      <c r="DP88" s="17">
        <f>IFERROR(INDEX('BOISSY EMPRUNT 1'!$G$14:$G$2000,MATCH('reporting boissy'!DP$2,'BOISSY EMPRUNT 1'!$Z$14:$Z$2000,0)),0)</f>
        <v>5957.6732239097446</v>
      </c>
      <c r="DQ88" s="17">
        <f>IFERROR(INDEX('BOISSY EMPRUNT 1'!$G$14:$G$2000,MATCH('reporting boissy'!DQ$2,'BOISSY EMPRUNT 1'!$Z$14:$Z$2000,0)),0)</f>
        <v>5957.6732239097446</v>
      </c>
      <c r="DR88" s="319">
        <f t="shared" ref="DR88:DR89" si="944">SUM(DF88:DQ88)</f>
        <v>71492.078686916953</v>
      </c>
      <c r="DS88" s="17">
        <f>IFERROR(INDEX('BOISSY EMPRUNT 1'!$G$14:$G$2000,MATCH('reporting boissy'!DS$2,'BOISSY EMPRUNT 1'!$Z$14:$Z$2000,0)),0)</f>
        <v>5957.6732239097446</v>
      </c>
      <c r="DT88" s="17">
        <f>IFERROR(INDEX('BOISSY EMPRUNT 1'!$G$14:$G$2000,MATCH('reporting boissy'!DT$2,'BOISSY EMPRUNT 1'!$Z$14:$Z$2000,0)),0)</f>
        <v>5957.6732239097446</v>
      </c>
      <c r="DU88" s="17">
        <f>IFERROR(INDEX('BOISSY EMPRUNT 1'!$G$14:$G$2000,MATCH('reporting boissy'!DU$2,'BOISSY EMPRUNT 1'!$Z$14:$Z$2000,0)),0)</f>
        <v>5957.6732239097446</v>
      </c>
      <c r="DV88" s="17">
        <f>IFERROR(INDEX('BOISSY EMPRUNT 1'!$G$14:$G$2000,MATCH('reporting boissy'!DV$2,'BOISSY EMPRUNT 1'!$Z$14:$Z$2000,0)),0)</f>
        <v>5957.6732239097446</v>
      </c>
      <c r="DW88" s="17">
        <f>IFERROR(INDEX('BOISSY EMPRUNT 1'!$G$14:$G$2000,MATCH('reporting boissy'!DW$2,'BOISSY EMPRUNT 1'!$Z$14:$Z$2000,0)),0)</f>
        <v>5957.6732239097446</v>
      </c>
      <c r="DX88" s="17">
        <f>IFERROR(INDEX('BOISSY EMPRUNT 1'!$G$14:$G$2000,MATCH('reporting boissy'!DX$2,'BOISSY EMPRUNT 1'!$Z$14:$Z$2000,0)),0)</f>
        <v>5957.6732239097446</v>
      </c>
      <c r="DY88" s="17">
        <f>IFERROR(INDEX('BOISSY EMPRUNT 1'!$G$14:$G$2000,MATCH('reporting boissy'!DY$2,'BOISSY EMPRUNT 1'!$Z$14:$Z$2000,0)),0)</f>
        <v>5957.6732239097446</v>
      </c>
      <c r="DZ88" s="17">
        <f>IFERROR(INDEX('BOISSY EMPRUNT 1'!$G$14:$G$2000,MATCH('reporting boissy'!DZ$2,'BOISSY EMPRUNT 1'!$Z$14:$Z$2000,0)),0)</f>
        <v>5957.6732239097446</v>
      </c>
      <c r="EA88" s="17">
        <f>IFERROR(INDEX('BOISSY EMPRUNT 1'!$G$14:$G$2000,MATCH('reporting boissy'!EA$2,'BOISSY EMPRUNT 1'!$Z$14:$Z$2000,0)),0)</f>
        <v>5957.6732239097446</v>
      </c>
      <c r="EB88" s="17">
        <f>IFERROR(INDEX('BOISSY EMPRUNT 1'!$G$14:$G$2000,MATCH('reporting boissy'!EB$2,'BOISSY EMPRUNT 1'!$Z$14:$Z$2000,0)),0)</f>
        <v>5957.6732239097446</v>
      </c>
      <c r="EC88" s="17">
        <f>IFERROR(INDEX('BOISSY EMPRUNT 1'!$G$14:$G$2000,MATCH('reporting boissy'!EC$2,'BOISSY EMPRUNT 1'!$Z$14:$Z$2000,0)),0)</f>
        <v>5957.6732239097446</v>
      </c>
      <c r="ED88" s="17">
        <f>IFERROR(INDEX('BOISSY EMPRUNT 1'!$G$14:$G$2000,MATCH('reporting boissy'!ED$2,'BOISSY EMPRUNT 1'!$Z$14:$Z$2000,0)),0)</f>
        <v>5957.6732239097446</v>
      </c>
      <c r="EE88" s="319">
        <f t="shared" ref="EE88:EE89" si="945">SUM(DS88:ED88)</f>
        <v>71492.078686916953</v>
      </c>
    </row>
    <row r="89" spans="3:148" x14ac:dyDescent="0.2">
      <c r="D89" s="1" t="s">
        <v>329</v>
      </c>
      <c r="F89" s="17">
        <f>IFERROR(INDEX('BOISSY EMPRUNT 2'!$G$14:$G$2000,MATCH('reporting boissy'!F$2,'BOISSY EMPRUNT 2'!$Z$14:$Z$2000,0)),0)</f>
        <v>5977.8180397761407</v>
      </c>
      <c r="G89" s="17">
        <f>IFERROR(INDEX('BOISSY EMPRUNT 2'!$G$14:$G$2000,MATCH('reporting boissy'!G$2,'BOISSY EMPRUNT 2'!$Z$14:$Z$2000,0)),0)</f>
        <v>5977.8180397761407</v>
      </c>
      <c r="H89" s="17">
        <f>IFERROR(INDEX('BOISSY EMPRUNT 2'!$G$14:$G$2000,MATCH('reporting boissy'!H$2,'BOISSY EMPRUNT 2'!$Z$14:$Z$2000,0)),0)</f>
        <v>5977.8180397761407</v>
      </c>
      <c r="I89" s="17">
        <f>IFERROR(INDEX('BOISSY EMPRUNT 2'!$G$14:$G$2000,MATCH('reporting boissy'!I$2,'BOISSY EMPRUNT 2'!$Z$14:$Z$2000,0)),0)</f>
        <v>5977.8180397761407</v>
      </c>
      <c r="J89" s="17">
        <f>IFERROR(INDEX('BOISSY EMPRUNT 2'!$G$14:$G$2000,MATCH('reporting boissy'!J$2,'BOISSY EMPRUNT 2'!$Z$14:$Z$2000,0)),0)</f>
        <v>5977.8180397761407</v>
      </c>
      <c r="K89" s="17">
        <f>IFERROR(INDEX('BOISSY EMPRUNT 2'!$G$14:$G$2000,MATCH('reporting boissy'!K$2,'BOISSY EMPRUNT 2'!$Z$14:$Z$2000,0)),0)</f>
        <v>5977.8180397761407</v>
      </c>
      <c r="L89" s="17">
        <f>IFERROR(INDEX('BOISSY EMPRUNT 2'!$G$14:$G$2000,MATCH('reporting boissy'!L$2,'BOISSY EMPRUNT 2'!$Z$14:$Z$2000,0)),0)</f>
        <v>5977.8180397761407</v>
      </c>
      <c r="M89" s="17">
        <f>IFERROR(INDEX('BOISSY EMPRUNT 2'!$G$14:$G$2000,MATCH('reporting boissy'!M$2,'BOISSY EMPRUNT 2'!$Z$14:$Z$2000,0)),0)</f>
        <v>5977.8180397761407</v>
      </c>
      <c r="N89" s="17">
        <f>IFERROR(INDEX('BOISSY EMPRUNT 2'!$G$14:$G$2000,MATCH('reporting boissy'!N$2,'BOISSY EMPRUNT 2'!$Z$14:$Z$2000,0)),0)</f>
        <v>5977.8180397761407</v>
      </c>
      <c r="O89" s="17">
        <f>IFERROR(INDEX('BOISSY EMPRUNT 2'!$G$14:$G$2000,MATCH('reporting boissy'!O$2,'BOISSY EMPRUNT 2'!$Z$14:$Z$2000,0)),0)</f>
        <v>5977.8180397761407</v>
      </c>
      <c r="P89" s="17">
        <f>IFERROR(INDEX('BOISSY EMPRUNT 2'!$G$14:$G$2000,MATCH('reporting boissy'!P$2,'BOISSY EMPRUNT 2'!$Z$14:$Z$2000,0)),0)</f>
        <v>5977.8180397761407</v>
      </c>
      <c r="Q89" s="17">
        <f>IFERROR(INDEX('BOISSY EMPRUNT 2'!$G$14:$G$2000,MATCH('reporting boissy'!Q$2,'BOISSY EMPRUNT 2'!$Z$14:$Z$2000,0)),0)</f>
        <v>5977.8180397761407</v>
      </c>
      <c r="R89" s="319">
        <f>SUM(F89:Q89)</f>
        <v>71733.816477313681</v>
      </c>
      <c r="S89" s="17">
        <f>IFERROR(INDEX('BOISSY EMPRUNT 2'!$G$14:$G$2000,MATCH('reporting boissy'!S$2,'BOISSY EMPRUNT 2'!$Z$14:$Z$2000,0)),0)</f>
        <v>5977.8180397761407</v>
      </c>
      <c r="T89" s="17">
        <f>IFERROR(INDEX('BOISSY EMPRUNT 2'!$G$14:$G$2000,MATCH('reporting boissy'!T$2,'BOISSY EMPRUNT 2'!$Z$14:$Z$2000,0)),0)</f>
        <v>5977.8180397761407</v>
      </c>
      <c r="U89" s="17">
        <f>IFERROR(INDEX('BOISSY EMPRUNT 2'!$G$14:$G$2000,MATCH('reporting boissy'!U$2,'BOISSY EMPRUNT 2'!$Z$14:$Z$2000,0)),0)</f>
        <v>5977.8180397761407</v>
      </c>
      <c r="V89" s="17">
        <f>IFERROR(INDEX('BOISSY EMPRUNT 2'!$G$14:$G$2000,MATCH('reporting boissy'!V$2,'BOISSY EMPRUNT 2'!$Z$14:$Z$2000,0)),0)</f>
        <v>5977.8180397761407</v>
      </c>
      <c r="W89" s="17">
        <f>IFERROR(INDEX('BOISSY EMPRUNT 2'!$G$14:$G$2000,MATCH('reporting boissy'!W$2,'BOISSY EMPRUNT 2'!$Z$14:$Z$2000,0)),0)</f>
        <v>5977.8180397761407</v>
      </c>
      <c r="X89" s="17">
        <f>IFERROR(INDEX('BOISSY EMPRUNT 2'!$G$14:$G$2000,MATCH('reporting boissy'!X$2,'BOISSY EMPRUNT 2'!$Z$14:$Z$2000,0)),0)</f>
        <v>5977.8180397761407</v>
      </c>
      <c r="Y89" s="17">
        <f>IFERROR(INDEX('BOISSY EMPRUNT 2'!$G$14:$G$2000,MATCH('reporting boissy'!Y$2,'BOISSY EMPRUNT 2'!$Z$14:$Z$2000,0)),0)</f>
        <v>5977.8180397761407</v>
      </c>
      <c r="Z89" s="17">
        <f>IFERROR(INDEX('BOISSY EMPRUNT 2'!$G$14:$G$2000,MATCH('reporting boissy'!Z$2,'BOISSY EMPRUNT 2'!$Z$14:$Z$2000,0)),0)</f>
        <v>5977.8180397761407</v>
      </c>
      <c r="AA89" s="17">
        <f>IFERROR(INDEX('BOISSY EMPRUNT 2'!$G$14:$G$2000,MATCH('reporting boissy'!AA$2,'BOISSY EMPRUNT 2'!$Z$14:$Z$2000,0)),0)</f>
        <v>5977.8180397761407</v>
      </c>
      <c r="AB89" s="17">
        <f>IFERROR(INDEX('BOISSY EMPRUNT 2'!$G$14:$G$2000,MATCH('reporting boissy'!AB$2,'BOISSY EMPRUNT 2'!$Z$14:$Z$2000,0)),0)</f>
        <v>5977.8180397761407</v>
      </c>
      <c r="AC89" s="17">
        <f>IFERROR(INDEX('BOISSY EMPRUNT 2'!$G$14:$G$2000,MATCH('reporting boissy'!AC$2,'BOISSY EMPRUNT 2'!$Z$14:$Z$2000,0)),0)</f>
        <v>5977.8180397761407</v>
      </c>
      <c r="AD89" s="17">
        <f>IFERROR(INDEX('BOISSY EMPRUNT 2'!$G$14:$G$2000,MATCH('reporting boissy'!AD$2,'BOISSY EMPRUNT 2'!$Z$14:$Z$2000,0)),0)</f>
        <v>5977.8180397761407</v>
      </c>
      <c r="AE89" s="319">
        <f t="shared" si="937"/>
        <v>71733.816477313681</v>
      </c>
      <c r="AF89" s="17">
        <f>IFERROR(INDEX('BOISSY EMPRUNT 2'!$G$14:$G$2000,MATCH('reporting boissy'!AF$2,'BOISSY EMPRUNT 2'!$Z$14:$Z$2000,0)),0)</f>
        <v>5977.8180397761407</v>
      </c>
      <c r="AG89" s="17">
        <f>IFERROR(INDEX('BOISSY EMPRUNT 2'!$G$14:$G$2000,MATCH('reporting boissy'!AG$2,'BOISSY EMPRUNT 2'!$Z$14:$Z$2000,0)),0)</f>
        <v>5977.8180397761407</v>
      </c>
      <c r="AH89" s="17">
        <f>IFERROR(INDEX('BOISSY EMPRUNT 2'!$G$14:$G$2000,MATCH('reporting boissy'!AH$2,'BOISSY EMPRUNT 2'!$Z$14:$Z$2000,0)),0)</f>
        <v>5977.8180397761407</v>
      </c>
      <c r="AI89" s="17">
        <f>IFERROR(INDEX('BOISSY EMPRUNT 2'!$G$14:$G$2000,MATCH('reporting boissy'!AI$2,'BOISSY EMPRUNT 2'!$Z$14:$Z$2000,0)),0)</f>
        <v>5977.8180397761407</v>
      </c>
      <c r="AJ89" s="17">
        <f>IFERROR(INDEX('BOISSY EMPRUNT 2'!$G$14:$G$2000,MATCH('reporting boissy'!AJ$2,'BOISSY EMPRUNT 2'!$Z$14:$Z$2000,0)),0)</f>
        <v>5977.8180397761407</v>
      </c>
      <c r="AK89" s="17">
        <f>IFERROR(INDEX('BOISSY EMPRUNT 2'!$G$14:$G$2000,MATCH('reporting boissy'!AK$2,'BOISSY EMPRUNT 2'!$Z$14:$Z$2000,0)),0)</f>
        <v>5977.8180397761407</v>
      </c>
      <c r="AL89" s="17">
        <f>IFERROR(INDEX('BOISSY EMPRUNT 2'!$G$14:$G$2000,MATCH('reporting boissy'!AL$2,'BOISSY EMPRUNT 2'!$Z$14:$Z$2000,0)),0)</f>
        <v>5977.8180397761407</v>
      </c>
      <c r="AM89" s="17">
        <f>IFERROR(INDEX('BOISSY EMPRUNT 2'!$G$14:$G$2000,MATCH('reporting boissy'!AM$2,'BOISSY EMPRUNT 2'!$Z$14:$Z$2000,0)),0)</f>
        <v>5977.8180397761407</v>
      </c>
      <c r="AN89" s="17">
        <f>IFERROR(INDEX('BOISSY EMPRUNT 2'!$G$14:$G$2000,MATCH('reporting boissy'!AN$2,'BOISSY EMPRUNT 2'!$Z$14:$Z$2000,0)),0)</f>
        <v>5977.8180397761407</v>
      </c>
      <c r="AO89" s="17">
        <f>IFERROR(INDEX('BOISSY EMPRUNT 2'!$G$14:$G$2000,MATCH('reporting boissy'!AO$2,'BOISSY EMPRUNT 2'!$Z$14:$Z$2000,0)),0)</f>
        <v>5977.8180397761407</v>
      </c>
      <c r="AP89" s="17">
        <f>IFERROR(INDEX('BOISSY EMPRUNT 2'!$G$14:$G$2000,MATCH('reporting boissy'!AP$2,'BOISSY EMPRUNT 2'!$Z$14:$Z$2000,0)),0)</f>
        <v>5977.8180397761407</v>
      </c>
      <c r="AQ89" s="17">
        <f>IFERROR(INDEX('BOISSY EMPRUNT 2'!$G$14:$G$2000,MATCH('reporting boissy'!AQ$2,'BOISSY EMPRUNT 2'!$Z$14:$Z$2000,0)),0)</f>
        <v>5977.8180397761407</v>
      </c>
      <c r="AR89" s="319">
        <f t="shared" si="938"/>
        <v>71733.816477313681</v>
      </c>
      <c r="AS89" s="17">
        <f>IFERROR(INDEX('BOISSY EMPRUNT 2'!$G$14:$G$2000,MATCH('reporting boissy'!AS$2,'BOISSY EMPRUNT 2'!$Z$14:$Z$2000,0)),0)</f>
        <v>5977.8180397761407</v>
      </c>
      <c r="AT89" s="17">
        <f>IFERROR(INDEX('BOISSY EMPRUNT 2'!$G$14:$G$2000,MATCH('reporting boissy'!AT$2,'BOISSY EMPRUNT 2'!$Z$14:$Z$2000,0)),0)</f>
        <v>5977.8180397761407</v>
      </c>
      <c r="AU89" s="17">
        <f>IFERROR(INDEX('BOISSY EMPRUNT 2'!$G$14:$G$2000,MATCH('reporting boissy'!AU$2,'BOISSY EMPRUNT 2'!$Z$14:$Z$2000,0)),0)</f>
        <v>5977.8180397761407</v>
      </c>
      <c r="AV89" s="17">
        <f>IFERROR(INDEX('BOISSY EMPRUNT 2'!$G$14:$G$2000,MATCH('reporting boissy'!AV$2,'BOISSY EMPRUNT 2'!$Z$14:$Z$2000,0)),0)</f>
        <v>5977.8180397761407</v>
      </c>
      <c r="AW89" s="17">
        <f>IFERROR(INDEX('BOISSY EMPRUNT 2'!$G$14:$G$2000,MATCH('reporting boissy'!AW$2,'BOISSY EMPRUNT 2'!$Z$14:$Z$2000,0)),0)</f>
        <v>5977.8180397761407</v>
      </c>
      <c r="AX89" s="17">
        <f>IFERROR(INDEX('BOISSY EMPRUNT 2'!$G$14:$G$2000,MATCH('reporting boissy'!AX$2,'BOISSY EMPRUNT 2'!$Z$14:$Z$2000,0)),0)</f>
        <v>5977.8180397761407</v>
      </c>
      <c r="AY89" s="17">
        <f>IFERROR(INDEX('BOISSY EMPRUNT 2'!$G$14:$G$2000,MATCH('reporting boissy'!AY$2,'BOISSY EMPRUNT 2'!$Z$14:$Z$2000,0)),0)</f>
        <v>5977.8180397761407</v>
      </c>
      <c r="AZ89" s="17">
        <f>IFERROR(INDEX('BOISSY EMPRUNT 2'!$G$14:$G$2000,MATCH('reporting boissy'!AZ$2,'BOISSY EMPRUNT 2'!$Z$14:$Z$2000,0)),0)</f>
        <v>5977.8180397761407</v>
      </c>
      <c r="BA89" s="17">
        <f>IFERROR(INDEX('BOISSY EMPRUNT 2'!$G$14:$G$2000,MATCH('reporting boissy'!BA$2,'BOISSY EMPRUNT 2'!$Z$14:$Z$2000,0)),0)</f>
        <v>5977.8180397761407</v>
      </c>
      <c r="BB89" s="17">
        <f>IFERROR(INDEX('BOISSY EMPRUNT 2'!$G$14:$G$2000,MATCH('reporting boissy'!BB$2,'BOISSY EMPRUNT 2'!$Z$14:$Z$2000,0)),0)</f>
        <v>5977.8180397761407</v>
      </c>
      <c r="BC89" s="17">
        <f>IFERROR(INDEX('BOISSY EMPRUNT 2'!$G$14:$G$2000,MATCH('reporting boissy'!BC$2,'BOISSY EMPRUNT 2'!$Z$14:$Z$2000,0)),0)</f>
        <v>5977.8180397761407</v>
      </c>
      <c r="BD89" s="17">
        <f>IFERROR(INDEX('BOISSY EMPRUNT 2'!$G$14:$G$2000,MATCH('reporting boissy'!BD$2,'BOISSY EMPRUNT 2'!$Z$14:$Z$2000,0)),0)</f>
        <v>5977.8180397761407</v>
      </c>
      <c r="BE89" s="319">
        <f t="shared" si="939"/>
        <v>71733.816477313681</v>
      </c>
      <c r="BF89" s="17">
        <f>IFERROR(INDEX('BOISSY EMPRUNT 2'!$G$14:$G$2000,MATCH('reporting boissy'!BF$2,'BOISSY EMPRUNT 2'!$Z$14:$Z$2000,0)),0)</f>
        <v>5977.8180397761407</v>
      </c>
      <c r="BG89" s="17">
        <f>IFERROR(INDEX('BOISSY EMPRUNT 2'!$G$14:$G$2000,MATCH('reporting boissy'!BG$2,'BOISSY EMPRUNT 2'!$Z$14:$Z$2000,0)),0)</f>
        <v>5977.8180397761407</v>
      </c>
      <c r="BH89" s="17">
        <f>IFERROR(INDEX('BOISSY EMPRUNT 2'!$G$14:$G$2000,MATCH('reporting boissy'!BH$2,'BOISSY EMPRUNT 2'!$Z$14:$Z$2000,0)),0)</f>
        <v>5977.8180397761407</v>
      </c>
      <c r="BI89" s="17">
        <f>IFERROR(INDEX('BOISSY EMPRUNT 2'!$G$14:$G$2000,MATCH('reporting boissy'!BI$2,'BOISSY EMPRUNT 2'!$Z$14:$Z$2000,0)),0)</f>
        <v>5977.8180397761407</v>
      </c>
      <c r="BJ89" s="17">
        <f>IFERROR(INDEX('BOISSY EMPRUNT 2'!$G$14:$G$2000,MATCH('reporting boissy'!BJ$2,'BOISSY EMPRUNT 2'!$Z$14:$Z$2000,0)),0)</f>
        <v>5977.8180397761407</v>
      </c>
      <c r="BK89" s="17">
        <f>IFERROR(INDEX('BOISSY EMPRUNT 2'!$G$14:$G$2000,MATCH('reporting boissy'!BK$2,'BOISSY EMPRUNT 2'!$Z$14:$Z$2000,0)),0)</f>
        <v>5977.8180397761407</v>
      </c>
      <c r="BL89" s="17">
        <f>IFERROR(INDEX('BOISSY EMPRUNT 2'!$G$14:$G$2000,MATCH('reporting boissy'!BL$2,'BOISSY EMPRUNT 2'!$Z$14:$Z$2000,0)),0)</f>
        <v>5977.8180397761407</v>
      </c>
      <c r="BM89" s="17">
        <f>IFERROR(INDEX('BOISSY EMPRUNT 2'!$G$14:$G$2000,MATCH('reporting boissy'!BM$2,'BOISSY EMPRUNT 2'!$Z$14:$Z$2000,0)),0)</f>
        <v>5977.8180397761407</v>
      </c>
      <c r="BN89" s="17">
        <f>IFERROR(INDEX('BOISSY EMPRUNT 2'!$G$14:$G$2000,MATCH('reporting boissy'!BN$2,'BOISSY EMPRUNT 2'!$Z$14:$Z$2000,0)),0)</f>
        <v>5977.8180397761407</v>
      </c>
      <c r="BO89" s="17">
        <f>IFERROR(INDEX('BOISSY EMPRUNT 2'!$G$14:$G$2000,MATCH('reporting boissy'!BO$2,'BOISSY EMPRUNT 2'!$Z$14:$Z$2000,0)),0)</f>
        <v>5977.8180397761407</v>
      </c>
      <c r="BP89" s="17">
        <f>IFERROR(INDEX('BOISSY EMPRUNT 2'!$G$14:$G$2000,MATCH('reporting boissy'!BP$2,'BOISSY EMPRUNT 2'!$Z$14:$Z$2000,0)),0)</f>
        <v>5977.8180397761407</v>
      </c>
      <c r="BQ89" s="17">
        <f>IFERROR(INDEX('BOISSY EMPRUNT 2'!$G$14:$G$2000,MATCH('reporting boissy'!BQ$2,'BOISSY EMPRUNT 2'!$Z$14:$Z$2000,0)),0)</f>
        <v>5977.8180397761407</v>
      </c>
      <c r="BR89" s="319">
        <f t="shared" si="940"/>
        <v>71733.816477313681</v>
      </c>
      <c r="BS89" s="17">
        <f>IFERROR(INDEX('BOISSY EMPRUNT 2'!$G$14:$G$2000,MATCH('reporting boissy'!BS$2,'BOISSY EMPRUNT 2'!$Z$14:$Z$2000,0)),0)</f>
        <v>5977.8180397761407</v>
      </c>
      <c r="BT89" s="17">
        <f>IFERROR(INDEX('BOISSY EMPRUNT 2'!$G$14:$G$2000,MATCH('reporting boissy'!BT$2,'BOISSY EMPRUNT 2'!$Z$14:$Z$2000,0)),0)</f>
        <v>5977.8180397761407</v>
      </c>
      <c r="BU89" s="17">
        <f>IFERROR(INDEX('BOISSY EMPRUNT 2'!$G$14:$G$2000,MATCH('reporting boissy'!BU$2,'BOISSY EMPRUNT 2'!$Z$14:$Z$2000,0)),0)</f>
        <v>5977.8180397761407</v>
      </c>
      <c r="BV89" s="17">
        <f>IFERROR(INDEX('BOISSY EMPRUNT 2'!$G$14:$G$2000,MATCH('reporting boissy'!BV$2,'BOISSY EMPRUNT 2'!$Z$14:$Z$2000,0)),0)</f>
        <v>5977.8180397761407</v>
      </c>
      <c r="BW89" s="17">
        <f>IFERROR(INDEX('BOISSY EMPRUNT 2'!$G$14:$G$2000,MATCH('reporting boissy'!BW$2,'BOISSY EMPRUNT 2'!$Z$14:$Z$2000,0)),0)</f>
        <v>5977.8180397761407</v>
      </c>
      <c r="BX89" s="17">
        <f>IFERROR(INDEX('BOISSY EMPRUNT 2'!$G$14:$G$2000,MATCH('reporting boissy'!BX$2,'BOISSY EMPRUNT 2'!$Z$14:$Z$2000,0)),0)</f>
        <v>5977.8180397761407</v>
      </c>
      <c r="BY89" s="17">
        <f>IFERROR(INDEX('BOISSY EMPRUNT 2'!$G$14:$G$2000,MATCH('reporting boissy'!BY$2,'BOISSY EMPRUNT 2'!$Z$14:$Z$2000,0)),0)</f>
        <v>5977.8180397761407</v>
      </c>
      <c r="BZ89" s="17">
        <f>IFERROR(INDEX('BOISSY EMPRUNT 2'!$G$14:$G$2000,MATCH('reporting boissy'!BZ$2,'BOISSY EMPRUNT 2'!$Z$14:$Z$2000,0)),0)</f>
        <v>5977.8180397761407</v>
      </c>
      <c r="CA89" s="17">
        <f>IFERROR(INDEX('BOISSY EMPRUNT 2'!$G$14:$G$2000,MATCH('reporting boissy'!CA$2,'BOISSY EMPRUNT 2'!$Z$14:$Z$2000,0)),0)</f>
        <v>5977.8180397761407</v>
      </c>
      <c r="CB89" s="17">
        <f>IFERROR(INDEX('BOISSY EMPRUNT 2'!$G$14:$G$2000,MATCH('reporting boissy'!CB$2,'BOISSY EMPRUNT 2'!$Z$14:$Z$2000,0)),0)</f>
        <v>5977.8180397761407</v>
      </c>
      <c r="CC89" s="17">
        <f>IFERROR(INDEX('BOISSY EMPRUNT 2'!$G$14:$G$2000,MATCH('reporting boissy'!CC$2,'BOISSY EMPRUNT 2'!$Z$14:$Z$2000,0)),0)</f>
        <v>5977.8180397761407</v>
      </c>
      <c r="CD89" s="17">
        <f>IFERROR(INDEX('BOISSY EMPRUNT 2'!$G$14:$G$2000,MATCH('reporting boissy'!CD$2,'BOISSY EMPRUNT 2'!$Z$14:$Z$2000,0)),0)</f>
        <v>5977.8180397761407</v>
      </c>
      <c r="CE89" s="319">
        <f t="shared" si="941"/>
        <v>71733.816477313681</v>
      </c>
      <c r="CF89" s="17">
        <f>IFERROR(INDEX('BOISSY EMPRUNT 2'!$G$14:$G$2000,MATCH('reporting boissy'!CF$2,'BOISSY EMPRUNT 2'!$Z$14:$Z$2000,0)),0)</f>
        <v>5977.8180397761407</v>
      </c>
      <c r="CG89" s="17">
        <f>IFERROR(INDEX('BOISSY EMPRUNT 2'!$G$14:$G$2000,MATCH('reporting boissy'!CG$2,'BOISSY EMPRUNT 2'!$Z$14:$Z$2000,0)),0)</f>
        <v>5977.8180397761407</v>
      </c>
      <c r="CH89" s="17">
        <f>IFERROR(INDEX('BOISSY EMPRUNT 2'!$G$14:$G$2000,MATCH('reporting boissy'!CH$2,'BOISSY EMPRUNT 2'!$Z$14:$Z$2000,0)),0)</f>
        <v>5977.8180397761407</v>
      </c>
      <c r="CI89" s="17">
        <f>IFERROR(INDEX('BOISSY EMPRUNT 2'!$G$14:$G$2000,MATCH('reporting boissy'!CI$2,'BOISSY EMPRUNT 2'!$Z$14:$Z$2000,0)),0)</f>
        <v>5977.8180397761407</v>
      </c>
      <c r="CJ89" s="17">
        <f>IFERROR(INDEX('BOISSY EMPRUNT 2'!$G$14:$G$2000,MATCH('reporting boissy'!CJ$2,'BOISSY EMPRUNT 2'!$Z$14:$Z$2000,0)),0)</f>
        <v>5977.8180397761407</v>
      </c>
      <c r="CK89" s="17">
        <f>IFERROR(INDEX('BOISSY EMPRUNT 2'!$G$14:$G$2000,MATCH('reporting boissy'!CK$2,'BOISSY EMPRUNT 2'!$Z$14:$Z$2000,0)),0)</f>
        <v>5977.8180397761407</v>
      </c>
      <c r="CL89" s="17">
        <f>IFERROR(INDEX('BOISSY EMPRUNT 2'!$G$14:$G$2000,MATCH('reporting boissy'!CL$2,'BOISSY EMPRUNT 2'!$Z$14:$Z$2000,0)),0)</f>
        <v>5977.8180397761407</v>
      </c>
      <c r="CM89" s="17">
        <f>IFERROR(INDEX('BOISSY EMPRUNT 2'!$G$14:$G$2000,MATCH('reporting boissy'!CM$2,'BOISSY EMPRUNT 2'!$Z$14:$Z$2000,0)),0)</f>
        <v>5977.8180397761407</v>
      </c>
      <c r="CN89" s="17">
        <f>IFERROR(INDEX('BOISSY EMPRUNT 2'!$G$14:$G$2000,MATCH('reporting boissy'!CN$2,'BOISSY EMPRUNT 2'!$Z$14:$Z$2000,0)),0)</f>
        <v>5977.8180397761407</v>
      </c>
      <c r="CO89" s="17">
        <f>IFERROR(INDEX('BOISSY EMPRUNT 2'!$G$14:$G$2000,MATCH('reporting boissy'!CO$2,'BOISSY EMPRUNT 2'!$Z$14:$Z$2000,0)),0)</f>
        <v>5977.8180397761407</v>
      </c>
      <c r="CP89" s="17">
        <f>IFERROR(INDEX('BOISSY EMPRUNT 2'!$G$14:$G$2000,MATCH('reporting boissy'!CP$2,'BOISSY EMPRUNT 2'!$Z$14:$Z$2000,0)),0)</f>
        <v>5977.8180397761407</v>
      </c>
      <c r="CQ89" s="17">
        <f>IFERROR(INDEX('BOISSY EMPRUNT 2'!$G$14:$G$2000,MATCH('reporting boissy'!CQ$2,'BOISSY EMPRUNT 2'!$Z$14:$Z$2000,0)),0)</f>
        <v>5977.8180397761407</v>
      </c>
      <c r="CR89" s="319">
        <f t="shared" si="942"/>
        <v>71733.816477313681</v>
      </c>
      <c r="CS89" s="17">
        <f>IFERROR(INDEX('BOISSY EMPRUNT 2'!$G$14:$G$2000,MATCH('reporting boissy'!CS$2,'BOISSY EMPRUNT 2'!$Z$14:$Z$2000,0)),0)</f>
        <v>5977.8180397761407</v>
      </c>
      <c r="CT89" s="17">
        <f>IFERROR(INDEX('BOISSY EMPRUNT 2'!$G$14:$G$2000,MATCH('reporting boissy'!CT$2,'BOISSY EMPRUNT 2'!$Z$14:$Z$2000,0)),0)</f>
        <v>5977.8180397761407</v>
      </c>
      <c r="CU89" s="17">
        <f>IFERROR(INDEX('BOISSY EMPRUNT 2'!$G$14:$G$2000,MATCH('reporting boissy'!CU$2,'BOISSY EMPRUNT 2'!$Z$14:$Z$2000,0)),0)</f>
        <v>5977.8180397761407</v>
      </c>
      <c r="CV89" s="17">
        <f>IFERROR(INDEX('BOISSY EMPRUNT 2'!$G$14:$G$2000,MATCH('reporting boissy'!CV$2,'BOISSY EMPRUNT 2'!$Z$14:$Z$2000,0)),0)</f>
        <v>5977.8180397761407</v>
      </c>
      <c r="CW89" s="17">
        <f>IFERROR(INDEX('BOISSY EMPRUNT 2'!$G$14:$G$2000,MATCH('reporting boissy'!CW$2,'BOISSY EMPRUNT 2'!$Z$14:$Z$2000,0)),0)</f>
        <v>5977.8180397761407</v>
      </c>
      <c r="CX89" s="17">
        <f>IFERROR(INDEX('BOISSY EMPRUNT 2'!$G$14:$G$2000,MATCH('reporting boissy'!CX$2,'BOISSY EMPRUNT 2'!$Z$14:$Z$2000,0)),0)</f>
        <v>5977.8180397761407</v>
      </c>
      <c r="CY89" s="17">
        <f>IFERROR(INDEX('BOISSY EMPRUNT 2'!$G$14:$G$2000,MATCH('reporting boissy'!CY$2,'BOISSY EMPRUNT 2'!$Z$14:$Z$2000,0)),0)</f>
        <v>5977.8180397761407</v>
      </c>
      <c r="CZ89" s="17">
        <f>IFERROR(INDEX('BOISSY EMPRUNT 2'!$G$14:$G$2000,MATCH('reporting boissy'!CZ$2,'BOISSY EMPRUNT 2'!$Z$14:$Z$2000,0)),0)</f>
        <v>5977.8180397761407</v>
      </c>
      <c r="DA89" s="17">
        <f>IFERROR(INDEX('BOISSY EMPRUNT 2'!$G$14:$G$2000,MATCH('reporting boissy'!DA$2,'BOISSY EMPRUNT 2'!$Z$14:$Z$2000,0)),0)</f>
        <v>5977.8180397761407</v>
      </c>
      <c r="DB89" s="17">
        <f>IFERROR(INDEX('BOISSY EMPRUNT 2'!$G$14:$G$2000,MATCH('reporting boissy'!DB$2,'BOISSY EMPRUNT 2'!$Z$14:$Z$2000,0)),0)</f>
        <v>5977.8180397761407</v>
      </c>
      <c r="DC89" s="17">
        <f>IFERROR(INDEX('BOISSY EMPRUNT 2'!$G$14:$G$2000,MATCH('reporting boissy'!DC$2,'BOISSY EMPRUNT 2'!$Z$14:$Z$2000,0)),0)</f>
        <v>5977.8180397761407</v>
      </c>
      <c r="DD89" s="17">
        <f>IFERROR(INDEX('BOISSY EMPRUNT 2'!$G$14:$G$2000,MATCH('reporting boissy'!DD$2,'BOISSY EMPRUNT 2'!$Z$14:$Z$2000,0)),0)</f>
        <v>5977.8180397761407</v>
      </c>
      <c r="DE89" s="319">
        <f t="shared" si="943"/>
        <v>71733.816477313681</v>
      </c>
      <c r="DF89" s="17">
        <f>IFERROR(INDEX('BOISSY EMPRUNT 2'!$G$14:$G$2000,MATCH('reporting boissy'!DF$2,'BOISSY EMPRUNT 2'!$Z$14:$Z$2000,0)),0)</f>
        <v>5977.8180397761407</v>
      </c>
      <c r="DG89" s="17">
        <f>IFERROR(INDEX('BOISSY EMPRUNT 2'!$G$14:$G$2000,MATCH('reporting boissy'!DG$2,'BOISSY EMPRUNT 2'!$Z$14:$Z$2000,0)),0)</f>
        <v>5977.8180397761407</v>
      </c>
      <c r="DH89" s="17">
        <f>IFERROR(INDEX('BOISSY EMPRUNT 2'!$G$14:$G$2000,MATCH('reporting boissy'!DH$2,'BOISSY EMPRUNT 2'!$Z$14:$Z$2000,0)),0)</f>
        <v>5977.8180397761407</v>
      </c>
      <c r="DI89" s="17">
        <f>IFERROR(INDEX('BOISSY EMPRUNT 2'!$G$14:$G$2000,MATCH('reporting boissy'!DI$2,'BOISSY EMPRUNT 2'!$Z$14:$Z$2000,0)),0)</f>
        <v>5977.8180397761407</v>
      </c>
      <c r="DJ89" s="17">
        <f>IFERROR(INDEX('BOISSY EMPRUNT 2'!$G$14:$G$2000,MATCH('reporting boissy'!DJ$2,'BOISSY EMPRUNT 2'!$Z$14:$Z$2000,0)),0)</f>
        <v>5977.8180397761407</v>
      </c>
      <c r="DK89" s="17">
        <f>IFERROR(INDEX('BOISSY EMPRUNT 2'!$G$14:$G$2000,MATCH('reporting boissy'!DK$2,'BOISSY EMPRUNT 2'!$Z$14:$Z$2000,0)),0)</f>
        <v>5977.8180397761407</v>
      </c>
      <c r="DL89" s="17">
        <f>IFERROR(INDEX('BOISSY EMPRUNT 2'!$G$14:$G$2000,MATCH('reporting boissy'!DL$2,'BOISSY EMPRUNT 2'!$Z$14:$Z$2000,0)),0)</f>
        <v>5977.8180397761407</v>
      </c>
      <c r="DM89" s="17">
        <f>IFERROR(INDEX('BOISSY EMPRUNT 2'!$G$14:$G$2000,MATCH('reporting boissy'!DM$2,'BOISSY EMPRUNT 2'!$Z$14:$Z$2000,0)),0)</f>
        <v>5977.8180397761407</v>
      </c>
      <c r="DN89" s="17">
        <f>IFERROR(INDEX('BOISSY EMPRUNT 2'!$G$14:$G$2000,MATCH('reporting boissy'!DN$2,'BOISSY EMPRUNT 2'!$Z$14:$Z$2000,0)),0)</f>
        <v>5977.8180397761407</v>
      </c>
      <c r="DO89" s="17">
        <f>IFERROR(INDEX('BOISSY EMPRUNT 2'!$G$14:$G$2000,MATCH('reporting boissy'!DO$2,'BOISSY EMPRUNT 2'!$Z$14:$Z$2000,0)),0)</f>
        <v>5977.8180397761407</v>
      </c>
      <c r="DP89" s="17">
        <f>IFERROR(INDEX('BOISSY EMPRUNT 2'!$G$14:$G$2000,MATCH('reporting boissy'!DP$2,'BOISSY EMPRUNT 2'!$Z$14:$Z$2000,0)),0)</f>
        <v>5977.8180397761407</v>
      </c>
      <c r="DQ89" s="17">
        <f>IFERROR(INDEX('BOISSY EMPRUNT 2'!$G$14:$G$2000,MATCH('reporting boissy'!DQ$2,'BOISSY EMPRUNT 2'!$Z$14:$Z$2000,0)),0)</f>
        <v>5977.8180397761407</v>
      </c>
      <c r="DR89" s="319">
        <f t="shared" si="944"/>
        <v>71733.816477313681</v>
      </c>
      <c r="DS89" s="17">
        <f>IFERROR(INDEX('BOISSY EMPRUNT 2'!$G$14:$G$2000,MATCH('reporting boissy'!DS$2,'BOISSY EMPRUNT 2'!$Z$14:$Z$2000,0)),0)</f>
        <v>5977.8180397761407</v>
      </c>
      <c r="DT89" s="17">
        <f>IFERROR(INDEX('BOISSY EMPRUNT 2'!$G$14:$G$2000,MATCH('reporting boissy'!DT$2,'BOISSY EMPRUNT 2'!$Z$14:$Z$2000,0)),0)</f>
        <v>5977.8180397761407</v>
      </c>
      <c r="DU89" s="17">
        <f>IFERROR(INDEX('BOISSY EMPRUNT 2'!$G$14:$G$2000,MATCH('reporting boissy'!DU$2,'BOISSY EMPRUNT 2'!$Z$14:$Z$2000,0)),0)</f>
        <v>5977.8180397761407</v>
      </c>
      <c r="DV89" s="17">
        <f>IFERROR(INDEX('BOISSY EMPRUNT 2'!$G$14:$G$2000,MATCH('reporting boissy'!DV$2,'BOISSY EMPRUNT 2'!$Z$14:$Z$2000,0)),0)</f>
        <v>5977.8180397761407</v>
      </c>
      <c r="DW89" s="17">
        <f>IFERROR(INDEX('BOISSY EMPRUNT 2'!$G$14:$G$2000,MATCH('reporting boissy'!DW$2,'BOISSY EMPRUNT 2'!$Z$14:$Z$2000,0)),0)</f>
        <v>5977.8180397761407</v>
      </c>
      <c r="DX89" s="17">
        <f>IFERROR(INDEX('BOISSY EMPRUNT 2'!$G$14:$G$2000,MATCH('reporting boissy'!DX$2,'BOISSY EMPRUNT 2'!$Z$14:$Z$2000,0)),0)</f>
        <v>5977.8180397761407</v>
      </c>
      <c r="DY89" s="17">
        <f>IFERROR(INDEX('BOISSY EMPRUNT 2'!$G$14:$G$2000,MATCH('reporting boissy'!DY$2,'BOISSY EMPRUNT 2'!$Z$14:$Z$2000,0)),0)</f>
        <v>5977.8180397761407</v>
      </c>
      <c r="DZ89" s="17">
        <f>IFERROR(INDEX('BOISSY EMPRUNT 2'!$G$14:$G$2000,MATCH('reporting boissy'!DZ$2,'BOISSY EMPRUNT 2'!$Z$14:$Z$2000,0)),0)</f>
        <v>5977.8180397761407</v>
      </c>
      <c r="EA89" s="17">
        <f>IFERROR(INDEX('BOISSY EMPRUNT 2'!$G$14:$G$2000,MATCH('reporting boissy'!EA$2,'BOISSY EMPRUNT 2'!$Z$14:$Z$2000,0)),0)</f>
        <v>5977.8180397761407</v>
      </c>
      <c r="EB89" s="17">
        <f>IFERROR(INDEX('BOISSY EMPRUNT 2'!$G$14:$G$2000,MATCH('reporting boissy'!EB$2,'BOISSY EMPRUNT 2'!$Z$14:$Z$2000,0)),0)</f>
        <v>5977.8180397761407</v>
      </c>
      <c r="EC89" s="17">
        <f>IFERROR(INDEX('BOISSY EMPRUNT 2'!$G$14:$G$2000,MATCH('reporting boissy'!EC$2,'BOISSY EMPRUNT 2'!$Z$14:$Z$2000,0)),0)</f>
        <v>5977.8180397761407</v>
      </c>
      <c r="ED89" s="17">
        <f>IFERROR(INDEX('BOISSY EMPRUNT 2'!$G$14:$G$2000,MATCH('reporting boissy'!ED$2,'BOISSY EMPRUNT 2'!$Z$14:$Z$2000,0)),0)</f>
        <v>5977.8180397761407</v>
      </c>
      <c r="EE89" s="319">
        <f t="shared" si="945"/>
        <v>71733.816477313681</v>
      </c>
    </row>
    <row r="90" spans="3:148" x14ac:dyDescent="0.2">
      <c r="D90" s="1" t="s">
        <v>330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319">
        <f>SUM(F90:Q90)</f>
        <v>0</v>
      </c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319">
        <f>SUM(S90:AD90)</f>
        <v>0</v>
      </c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319">
        <f>SUM(AF90:AQ90)</f>
        <v>0</v>
      </c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319">
        <f>SUM(AS90:BD90)</f>
        <v>0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319">
        <f>SUM(BF90:BQ90)</f>
        <v>0</v>
      </c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319">
        <f>SUM(BS90:CD90)</f>
        <v>0</v>
      </c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319">
        <f>SUM(CF90:CQ90)</f>
        <v>0</v>
      </c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319">
        <f>SUM(CS90:DD90)</f>
        <v>0</v>
      </c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319">
        <f>SUM(DF90:DQ90)</f>
        <v>0</v>
      </c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319">
        <f>SUM(DS90:ED90)</f>
        <v>0</v>
      </c>
    </row>
    <row r="91" spans="3:148" ht="22.5" x14ac:dyDescent="0.2">
      <c r="D91" s="434" t="s">
        <v>299</v>
      </c>
      <c r="E91" s="23"/>
      <c r="F91" s="17">
        <f>SUM(F88:F90)</f>
        <v>11935.491263685886</v>
      </c>
      <c r="G91" s="17">
        <f t="shared" ref="G91:Q91" si="946">SUM(G88:G90)</f>
        <v>11935.491263685886</v>
      </c>
      <c r="H91" s="17">
        <f t="shared" si="946"/>
        <v>11935.491263685886</v>
      </c>
      <c r="I91" s="17">
        <f t="shared" si="946"/>
        <v>11935.491263685886</v>
      </c>
      <c r="J91" s="17">
        <f t="shared" si="946"/>
        <v>11935.491263685886</v>
      </c>
      <c r="K91" s="17">
        <f t="shared" si="946"/>
        <v>11935.491263685886</v>
      </c>
      <c r="L91" s="17">
        <f t="shared" si="946"/>
        <v>11935.491263685886</v>
      </c>
      <c r="M91" s="17">
        <f t="shared" si="946"/>
        <v>11935.491263685886</v>
      </c>
      <c r="N91" s="17">
        <f t="shared" si="946"/>
        <v>11935.491263685886</v>
      </c>
      <c r="O91" s="17">
        <f t="shared" si="946"/>
        <v>11935.491263685886</v>
      </c>
      <c r="P91" s="17">
        <f t="shared" si="946"/>
        <v>11935.491263685886</v>
      </c>
      <c r="Q91" s="17">
        <f t="shared" si="946"/>
        <v>11935.491263685886</v>
      </c>
      <c r="R91" s="319">
        <f>SUM(F91:Q91)</f>
        <v>143225.89516423066</v>
      </c>
      <c r="S91" s="17">
        <f>SUM(S88:S90)</f>
        <v>11935.491263685886</v>
      </c>
      <c r="T91" s="17">
        <f t="shared" ref="T91" si="947">SUM(T88:T90)</f>
        <v>11935.491263685886</v>
      </c>
      <c r="U91" s="17">
        <f t="shared" ref="U91" si="948">SUM(U88:U90)</f>
        <v>11935.491263685886</v>
      </c>
      <c r="V91" s="17">
        <f t="shared" ref="V91" si="949">SUM(V88:V90)</f>
        <v>11935.491263685886</v>
      </c>
      <c r="W91" s="17">
        <f t="shared" ref="W91" si="950">SUM(W88:W90)</f>
        <v>11935.491263685886</v>
      </c>
      <c r="X91" s="17">
        <f t="shared" ref="X91" si="951">SUM(X88:X90)</f>
        <v>11935.491263685886</v>
      </c>
      <c r="Y91" s="17">
        <f t="shared" ref="Y91" si="952">SUM(Y88:Y90)</f>
        <v>11935.491263685886</v>
      </c>
      <c r="Z91" s="17">
        <f t="shared" ref="Z91" si="953">SUM(Z88:Z90)</f>
        <v>11935.491263685886</v>
      </c>
      <c r="AA91" s="17">
        <f t="shared" ref="AA91" si="954">SUM(AA88:AA90)</f>
        <v>11935.491263685886</v>
      </c>
      <c r="AB91" s="17">
        <f t="shared" ref="AB91" si="955">SUM(AB88:AB90)</f>
        <v>11935.491263685886</v>
      </c>
      <c r="AC91" s="17">
        <f t="shared" ref="AC91" si="956">SUM(AC88:AC90)</f>
        <v>11935.491263685886</v>
      </c>
      <c r="AD91" s="17">
        <f t="shared" ref="AD91" si="957">SUM(AD88:AD90)</f>
        <v>11935.491263685886</v>
      </c>
      <c r="AE91" s="319">
        <f>SUM(S91:AD91)</f>
        <v>143225.89516423066</v>
      </c>
      <c r="AF91" s="17">
        <f>SUM(AF88:AF90)</f>
        <v>11935.491263685886</v>
      </c>
      <c r="AG91" s="17">
        <f t="shared" ref="AG91" si="958">SUM(AG88:AG90)</f>
        <v>11935.491263685886</v>
      </c>
      <c r="AH91" s="17">
        <f t="shared" ref="AH91" si="959">SUM(AH88:AH90)</f>
        <v>11935.491263685886</v>
      </c>
      <c r="AI91" s="17">
        <f t="shared" ref="AI91" si="960">SUM(AI88:AI90)</f>
        <v>11935.491263685886</v>
      </c>
      <c r="AJ91" s="17">
        <f t="shared" ref="AJ91" si="961">SUM(AJ88:AJ90)</f>
        <v>11935.491263685886</v>
      </c>
      <c r="AK91" s="17">
        <f t="shared" ref="AK91" si="962">SUM(AK88:AK90)</f>
        <v>11935.491263685886</v>
      </c>
      <c r="AL91" s="17">
        <f t="shared" ref="AL91" si="963">SUM(AL88:AL90)</f>
        <v>11935.491263685886</v>
      </c>
      <c r="AM91" s="17">
        <f t="shared" ref="AM91" si="964">SUM(AM88:AM90)</f>
        <v>11935.491263685886</v>
      </c>
      <c r="AN91" s="17">
        <f t="shared" ref="AN91" si="965">SUM(AN88:AN90)</f>
        <v>11935.491263685886</v>
      </c>
      <c r="AO91" s="17">
        <f t="shared" ref="AO91" si="966">SUM(AO88:AO90)</f>
        <v>11935.491263685886</v>
      </c>
      <c r="AP91" s="17">
        <f t="shared" ref="AP91" si="967">SUM(AP88:AP90)</f>
        <v>11935.491263685886</v>
      </c>
      <c r="AQ91" s="17">
        <f t="shared" ref="AQ91" si="968">SUM(AQ88:AQ90)</f>
        <v>11935.491263685886</v>
      </c>
      <c r="AR91" s="319">
        <f>SUM(AF91:AQ91)</f>
        <v>143225.89516423066</v>
      </c>
      <c r="AS91" s="17">
        <f>SUM(AS88:AS90)</f>
        <v>11935.491263685886</v>
      </c>
      <c r="AT91" s="17">
        <f t="shared" ref="AT91" si="969">SUM(AT88:AT90)</f>
        <v>11935.491263685886</v>
      </c>
      <c r="AU91" s="17">
        <f t="shared" ref="AU91" si="970">SUM(AU88:AU90)</f>
        <v>11935.491263685886</v>
      </c>
      <c r="AV91" s="17">
        <f t="shared" ref="AV91" si="971">SUM(AV88:AV90)</f>
        <v>11935.491263685886</v>
      </c>
      <c r="AW91" s="17">
        <f t="shared" ref="AW91" si="972">SUM(AW88:AW90)</f>
        <v>11935.491263685886</v>
      </c>
      <c r="AX91" s="17">
        <f t="shared" ref="AX91" si="973">SUM(AX88:AX90)</f>
        <v>11935.491263685886</v>
      </c>
      <c r="AY91" s="17">
        <f t="shared" ref="AY91" si="974">SUM(AY88:AY90)</f>
        <v>11935.491263685886</v>
      </c>
      <c r="AZ91" s="17">
        <f t="shared" ref="AZ91" si="975">SUM(AZ88:AZ90)</f>
        <v>11935.491263685886</v>
      </c>
      <c r="BA91" s="17">
        <f t="shared" ref="BA91" si="976">SUM(BA88:BA90)</f>
        <v>11935.491263685886</v>
      </c>
      <c r="BB91" s="17">
        <f t="shared" ref="BB91" si="977">SUM(BB88:BB90)</f>
        <v>11935.491263685886</v>
      </c>
      <c r="BC91" s="17">
        <f t="shared" ref="BC91" si="978">SUM(BC88:BC90)</f>
        <v>11935.491263685886</v>
      </c>
      <c r="BD91" s="17">
        <f t="shared" ref="BD91" si="979">SUM(BD88:BD90)</f>
        <v>11935.491263685886</v>
      </c>
      <c r="BE91" s="319">
        <f>SUM(AS91:BD91)</f>
        <v>143225.89516423066</v>
      </c>
      <c r="BF91" s="17">
        <f>SUM(BF88:BF90)</f>
        <v>11935.491263685886</v>
      </c>
      <c r="BG91" s="17">
        <f t="shared" ref="BG91" si="980">SUM(BG88:BG90)</f>
        <v>11935.491263685886</v>
      </c>
      <c r="BH91" s="17">
        <f t="shared" ref="BH91" si="981">SUM(BH88:BH90)</f>
        <v>11935.491263685886</v>
      </c>
      <c r="BI91" s="17">
        <f t="shared" ref="BI91" si="982">SUM(BI88:BI90)</f>
        <v>11935.491263685886</v>
      </c>
      <c r="BJ91" s="17">
        <f t="shared" ref="BJ91" si="983">SUM(BJ88:BJ90)</f>
        <v>11935.491263685886</v>
      </c>
      <c r="BK91" s="17">
        <f t="shared" ref="BK91" si="984">SUM(BK88:BK90)</f>
        <v>11935.491263685886</v>
      </c>
      <c r="BL91" s="17">
        <f t="shared" ref="BL91" si="985">SUM(BL88:BL90)</f>
        <v>11935.491263685886</v>
      </c>
      <c r="BM91" s="17">
        <f t="shared" ref="BM91" si="986">SUM(BM88:BM90)</f>
        <v>11935.491263685886</v>
      </c>
      <c r="BN91" s="17">
        <f t="shared" ref="BN91" si="987">SUM(BN88:BN90)</f>
        <v>11935.491263685886</v>
      </c>
      <c r="BO91" s="17">
        <f t="shared" ref="BO91" si="988">SUM(BO88:BO90)</f>
        <v>11935.491263685886</v>
      </c>
      <c r="BP91" s="17">
        <f t="shared" ref="BP91" si="989">SUM(BP88:BP90)</f>
        <v>11935.491263685886</v>
      </c>
      <c r="BQ91" s="17">
        <f t="shared" ref="BQ91" si="990">SUM(BQ88:BQ90)</f>
        <v>11935.491263685886</v>
      </c>
      <c r="BR91" s="319">
        <f>SUM(BF91:BQ91)</f>
        <v>143225.89516423066</v>
      </c>
      <c r="BS91" s="17">
        <f>SUM(BS88:BS90)</f>
        <v>11935.491263685886</v>
      </c>
      <c r="BT91" s="17">
        <f t="shared" ref="BT91" si="991">SUM(BT88:BT90)</f>
        <v>11935.491263685886</v>
      </c>
      <c r="BU91" s="17">
        <f t="shared" ref="BU91" si="992">SUM(BU88:BU90)</f>
        <v>11935.491263685886</v>
      </c>
      <c r="BV91" s="17">
        <f t="shared" ref="BV91" si="993">SUM(BV88:BV90)</f>
        <v>11935.491263685886</v>
      </c>
      <c r="BW91" s="17">
        <f t="shared" ref="BW91" si="994">SUM(BW88:BW90)</f>
        <v>11935.491263685886</v>
      </c>
      <c r="BX91" s="17">
        <f t="shared" ref="BX91" si="995">SUM(BX88:BX90)</f>
        <v>11935.491263685886</v>
      </c>
      <c r="BY91" s="17">
        <f t="shared" ref="BY91" si="996">SUM(BY88:BY90)</f>
        <v>11935.491263685886</v>
      </c>
      <c r="BZ91" s="17">
        <f t="shared" ref="BZ91" si="997">SUM(BZ88:BZ90)</f>
        <v>11935.491263685886</v>
      </c>
      <c r="CA91" s="17">
        <f t="shared" ref="CA91" si="998">SUM(CA88:CA90)</f>
        <v>11935.491263685886</v>
      </c>
      <c r="CB91" s="17">
        <f t="shared" ref="CB91" si="999">SUM(CB88:CB90)</f>
        <v>11935.491263685886</v>
      </c>
      <c r="CC91" s="17">
        <f t="shared" ref="CC91" si="1000">SUM(CC88:CC90)</f>
        <v>11935.491263685886</v>
      </c>
      <c r="CD91" s="17">
        <f t="shared" ref="CD91" si="1001">SUM(CD88:CD90)</f>
        <v>11935.491263685886</v>
      </c>
      <c r="CE91" s="319">
        <f>SUM(BS91:CD91)</f>
        <v>143225.89516423066</v>
      </c>
      <c r="CF91" s="17">
        <f>SUM(CF88:CF90)</f>
        <v>11935.491263685886</v>
      </c>
      <c r="CG91" s="17">
        <f t="shared" ref="CG91" si="1002">SUM(CG88:CG90)</f>
        <v>11935.491263685886</v>
      </c>
      <c r="CH91" s="17">
        <f t="shared" ref="CH91" si="1003">SUM(CH88:CH90)</f>
        <v>11935.491263685886</v>
      </c>
      <c r="CI91" s="17">
        <f t="shared" ref="CI91" si="1004">SUM(CI88:CI90)</f>
        <v>11935.491263685886</v>
      </c>
      <c r="CJ91" s="17">
        <f t="shared" ref="CJ91" si="1005">SUM(CJ88:CJ90)</f>
        <v>11935.491263685886</v>
      </c>
      <c r="CK91" s="17">
        <f t="shared" ref="CK91" si="1006">SUM(CK88:CK90)</f>
        <v>11935.491263685886</v>
      </c>
      <c r="CL91" s="17">
        <f t="shared" ref="CL91" si="1007">SUM(CL88:CL90)</f>
        <v>11935.491263685886</v>
      </c>
      <c r="CM91" s="17">
        <f t="shared" ref="CM91" si="1008">SUM(CM88:CM90)</f>
        <v>11935.491263685886</v>
      </c>
      <c r="CN91" s="17">
        <f t="shared" ref="CN91" si="1009">SUM(CN88:CN90)</f>
        <v>11935.491263685886</v>
      </c>
      <c r="CO91" s="17">
        <f t="shared" ref="CO91" si="1010">SUM(CO88:CO90)</f>
        <v>11935.491263685886</v>
      </c>
      <c r="CP91" s="17">
        <f t="shared" ref="CP91" si="1011">SUM(CP88:CP90)</f>
        <v>11935.491263685886</v>
      </c>
      <c r="CQ91" s="17">
        <f t="shared" ref="CQ91" si="1012">SUM(CQ88:CQ90)</f>
        <v>11935.491263685886</v>
      </c>
      <c r="CR91" s="319">
        <f>SUM(CF91:CQ91)</f>
        <v>143225.89516423066</v>
      </c>
      <c r="CS91" s="17">
        <f>SUM(CS88:CS90)</f>
        <v>11935.491263685886</v>
      </c>
      <c r="CT91" s="17">
        <f t="shared" ref="CT91" si="1013">SUM(CT88:CT90)</f>
        <v>11935.491263685886</v>
      </c>
      <c r="CU91" s="17">
        <f t="shared" ref="CU91" si="1014">SUM(CU88:CU90)</f>
        <v>11935.491263685886</v>
      </c>
      <c r="CV91" s="17">
        <f t="shared" ref="CV91" si="1015">SUM(CV88:CV90)</f>
        <v>11935.491263685886</v>
      </c>
      <c r="CW91" s="17">
        <f t="shared" ref="CW91" si="1016">SUM(CW88:CW90)</f>
        <v>11935.491263685886</v>
      </c>
      <c r="CX91" s="17">
        <f t="shared" ref="CX91" si="1017">SUM(CX88:CX90)</f>
        <v>11935.491263685886</v>
      </c>
      <c r="CY91" s="17">
        <f t="shared" ref="CY91" si="1018">SUM(CY88:CY90)</f>
        <v>11935.491263685886</v>
      </c>
      <c r="CZ91" s="17">
        <f t="shared" ref="CZ91" si="1019">SUM(CZ88:CZ90)</f>
        <v>11935.491263685886</v>
      </c>
      <c r="DA91" s="17">
        <f t="shared" ref="DA91" si="1020">SUM(DA88:DA90)</f>
        <v>11935.491263685886</v>
      </c>
      <c r="DB91" s="17">
        <f t="shared" ref="DB91" si="1021">SUM(DB88:DB90)</f>
        <v>11935.491263685886</v>
      </c>
      <c r="DC91" s="17">
        <f t="shared" ref="DC91" si="1022">SUM(DC88:DC90)</f>
        <v>11935.491263685886</v>
      </c>
      <c r="DD91" s="17">
        <f t="shared" ref="DD91" si="1023">SUM(DD88:DD90)</f>
        <v>11935.491263685886</v>
      </c>
      <c r="DE91" s="319">
        <f>SUM(CS91:DD91)</f>
        <v>143225.89516423066</v>
      </c>
      <c r="DF91" s="17">
        <f>SUM(DF88:DF90)</f>
        <v>11935.491263685886</v>
      </c>
      <c r="DG91" s="17">
        <f t="shared" ref="DG91" si="1024">SUM(DG88:DG90)</f>
        <v>11935.491263685886</v>
      </c>
      <c r="DH91" s="17">
        <f t="shared" ref="DH91" si="1025">SUM(DH88:DH90)</f>
        <v>11935.491263685886</v>
      </c>
      <c r="DI91" s="17">
        <f t="shared" ref="DI91" si="1026">SUM(DI88:DI90)</f>
        <v>11935.491263685886</v>
      </c>
      <c r="DJ91" s="17">
        <f t="shared" ref="DJ91" si="1027">SUM(DJ88:DJ90)</f>
        <v>11935.491263685886</v>
      </c>
      <c r="DK91" s="17">
        <f t="shared" ref="DK91" si="1028">SUM(DK88:DK90)</f>
        <v>11935.491263685886</v>
      </c>
      <c r="DL91" s="17">
        <f t="shared" ref="DL91" si="1029">SUM(DL88:DL90)</f>
        <v>11935.491263685886</v>
      </c>
      <c r="DM91" s="17">
        <f t="shared" ref="DM91" si="1030">SUM(DM88:DM90)</f>
        <v>11935.491263685886</v>
      </c>
      <c r="DN91" s="17">
        <f t="shared" ref="DN91" si="1031">SUM(DN88:DN90)</f>
        <v>11935.491263685886</v>
      </c>
      <c r="DO91" s="17">
        <f t="shared" ref="DO91" si="1032">SUM(DO88:DO90)</f>
        <v>11935.491263685886</v>
      </c>
      <c r="DP91" s="17">
        <f t="shared" ref="DP91" si="1033">SUM(DP88:DP90)</f>
        <v>11935.491263685886</v>
      </c>
      <c r="DQ91" s="17">
        <f t="shared" ref="DQ91" si="1034">SUM(DQ88:DQ90)</f>
        <v>11935.491263685886</v>
      </c>
      <c r="DR91" s="319">
        <f>SUM(DF91:DQ91)</f>
        <v>143225.89516423066</v>
      </c>
      <c r="DS91" s="17">
        <f>SUM(DS88:DS90)</f>
        <v>11935.491263685886</v>
      </c>
      <c r="DT91" s="17">
        <f t="shared" ref="DT91" si="1035">SUM(DT88:DT90)</f>
        <v>11935.491263685886</v>
      </c>
      <c r="DU91" s="17">
        <f t="shared" ref="DU91" si="1036">SUM(DU88:DU90)</f>
        <v>11935.491263685886</v>
      </c>
      <c r="DV91" s="17">
        <f t="shared" ref="DV91" si="1037">SUM(DV88:DV90)</f>
        <v>11935.491263685886</v>
      </c>
      <c r="DW91" s="17">
        <f t="shared" ref="DW91" si="1038">SUM(DW88:DW90)</f>
        <v>11935.491263685886</v>
      </c>
      <c r="DX91" s="17">
        <f t="shared" ref="DX91" si="1039">SUM(DX88:DX90)</f>
        <v>11935.491263685886</v>
      </c>
      <c r="DY91" s="17">
        <f t="shared" ref="DY91" si="1040">SUM(DY88:DY90)</f>
        <v>11935.491263685886</v>
      </c>
      <c r="DZ91" s="17">
        <f t="shared" ref="DZ91" si="1041">SUM(DZ88:DZ90)</f>
        <v>11935.491263685886</v>
      </c>
      <c r="EA91" s="17">
        <f t="shared" ref="EA91" si="1042">SUM(EA88:EA90)</f>
        <v>11935.491263685886</v>
      </c>
      <c r="EB91" s="17">
        <f t="shared" ref="EB91" si="1043">SUM(EB88:EB90)</f>
        <v>11935.491263685886</v>
      </c>
      <c r="EC91" s="17">
        <f t="shared" ref="EC91" si="1044">SUM(EC88:EC90)</f>
        <v>11935.491263685886</v>
      </c>
      <c r="ED91" s="17">
        <f t="shared" ref="ED91" si="1045">SUM(ED88:ED90)</f>
        <v>11935.491263685886</v>
      </c>
      <c r="EE91" s="319">
        <f>SUM(DS91:ED91)</f>
        <v>143225.89516423066</v>
      </c>
    </row>
    <row r="92" spans="3:148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8" x14ac:dyDescent="0.2">
      <c r="D93" s="1" t="s">
        <v>65</v>
      </c>
      <c r="F93" s="49">
        <f>F74-F84-F91</f>
        <v>-12383.491263685886</v>
      </c>
      <c r="G93" s="49">
        <f t="shared" ref="G93:BT93" si="1046">G74-G84-G91</f>
        <v>-8883.4912636858862</v>
      </c>
      <c r="H93" s="49">
        <f t="shared" si="1046"/>
        <v>-5483.4912636858862</v>
      </c>
      <c r="I93" s="49">
        <f t="shared" si="1046"/>
        <v>-4783.4912636858862</v>
      </c>
      <c r="J93" s="49">
        <f t="shared" si="1046"/>
        <v>-1383.4912636858862</v>
      </c>
      <c r="K93" s="49">
        <f t="shared" si="1046"/>
        <v>2316.5087363141138</v>
      </c>
      <c r="L93" s="49">
        <f t="shared" si="1046"/>
        <v>616.50873631411378</v>
      </c>
      <c r="M93" s="49">
        <f t="shared" si="1046"/>
        <v>616.50873631411378</v>
      </c>
      <c r="N93" s="49">
        <f t="shared" si="1046"/>
        <v>1166.5087363141138</v>
      </c>
      <c r="O93" s="49">
        <f t="shared" si="1046"/>
        <v>4766.5087363141138</v>
      </c>
      <c r="P93" s="49">
        <f t="shared" si="1046"/>
        <v>6466.5087363141138</v>
      </c>
      <c r="Q93" s="49">
        <f>Q74-Q84-Q91</f>
        <v>10366.508736314114</v>
      </c>
      <c r="R93" s="319">
        <f>SUM(F93:Q93)</f>
        <v>-6601.8951642306347</v>
      </c>
      <c r="S93" s="49">
        <f>S74-S84-S91</f>
        <v>7947.5087363141138</v>
      </c>
      <c r="T93" s="49">
        <f t="shared" si="1046"/>
        <v>8762.5087363141138</v>
      </c>
      <c r="U93" s="49">
        <f t="shared" si="1046"/>
        <v>6727.5087363141138</v>
      </c>
      <c r="V93" s="49">
        <f t="shared" si="1046"/>
        <v>12707.508736314114</v>
      </c>
      <c r="W93" s="49">
        <f t="shared" si="1046"/>
        <v>12707.508736314114</v>
      </c>
      <c r="X93" s="49">
        <f t="shared" si="1046"/>
        <v>12707.508736314114</v>
      </c>
      <c r="Y93" s="49">
        <f t="shared" si="1046"/>
        <v>12707.508736314114</v>
      </c>
      <c r="Z93" s="49">
        <f t="shared" si="1046"/>
        <v>12707.508736314114</v>
      </c>
      <c r="AA93" s="49">
        <f t="shared" si="1046"/>
        <v>12707.508736314114</v>
      </c>
      <c r="AB93" s="49">
        <f t="shared" si="1046"/>
        <v>12707.508736314114</v>
      </c>
      <c r="AC93" s="49">
        <f t="shared" si="1046"/>
        <v>12707.508736314114</v>
      </c>
      <c r="AD93" s="49">
        <f>AD74-AD84-AD91</f>
        <v>12707.508736314114</v>
      </c>
      <c r="AE93" s="319">
        <f>SUM(S93:AD93)</f>
        <v>137805.10483576934</v>
      </c>
      <c r="AF93" s="49">
        <f>AF74-AF84-AF91</f>
        <v>13112.508736314114</v>
      </c>
      <c r="AG93" s="49">
        <f t="shared" si="1046"/>
        <v>13112.508736314114</v>
      </c>
      <c r="AH93" s="49">
        <f t="shared" si="1046"/>
        <v>9597.5087363141138</v>
      </c>
      <c r="AI93" s="49">
        <f t="shared" si="1046"/>
        <v>13112.508736314114</v>
      </c>
      <c r="AJ93" s="49">
        <f t="shared" si="1046"/>
        <v>13112.508736314114</v>
      </c>
      <c r="AK93" s="49">
        <f t="shared" si="1046"/>
        <v>13112.508736314114</v>
      </c>
      <c r="AL93" s="49">
        <f t="shared" si="1046"/>
        <v>13112.508736314114</v>
      </c>
      <c r="AM93" s="49">
        <f t="shared" si="1046"/>
        <v>13112.508736314114</v>
      </c>
      <c r="AN93" s="49">
        <f t="shared" si="1046"/>
        <v>13112.508736314114</v>
      </c>
      <c r="AO93" s="49">
        <f t="shared" si="1046"/>
        <v>13112.508736314114</v>
      </c>
      <c r="AP93" s="49">
        <f t="shared" si="1046"/>
        <v>13112.508736314114</v>
      </c>
      <c r="AQ93" s="49">
        <f>AQ74-AQ84-AQ91</f>
        <v>13112.508736314114</v>
      </c>
      <c r="AR93" s="319">
        <f>SUM(AF93:AQ93)</f>
        <v>153835.10483576934</v>
      </c>
      <c r="AS93" s="49">
        <f>AS74-AS84-AS91</f>
        <v>13112.508736314114</v>
      </c>
      <c r="AT93" s="49">
        <f t="shared" si="1046"/>
        <v>13112.508736314114</v>
      </c>
      <c r="AU93" s="49">
        <f t="shared" si="1046"/>
        <v>9597.5087363141138</v>
      </c>
      <c r="AV93" s="49">
        <f t="shared" si="1046"/>
        <v>13112.508736314114</v>
      </c>
      <c r="AW93" s="49">
        <f t="shared" si="1046"/>
        <v>13112.508736314114</v>
      </c>
      <c r="AX93" s="49">
        <f t="shared" si="1046"/>
        <v>13112.508736314114</v>
      </c>
      <c r="AY93" s="49">
        <f t="shared" si="1046"/>
        <v>13112.508736314114</v>
      </c>
      <c r="AZ93" s="49">
        <f t="shared" si="1046"/>
        <v>13112.508736314114</v>
      </c>
      <c r="BA93" s="49">
        <f t="shared" si="1046"/>
        <v>13112.508736314114</v>
      </c>
      <c r="BB93" s="49">
        <f t="shared" si="1046"/>
        <v>13112.508736314114</v>
      </c>
      <c r="BC93" s="49">
        <f t="shared" si="1046"/>
        <v>13112.508736314114</v>
      </c>
      <c r="BD93" s="49">
        <f>BD74-BD84-BD91</f>
        <v>13112.508736314114</v>
      </c>
      <c r="BE93" s="319">
        <f>SUM(AS93:BD93)</f>
        <v>153835.10483576934</v>
      </c>
      <c r="BF93" s="49">
        <f>BF74-BF84-BF91</f>
        <v>13112.508736314114</v>
      </c>
      <c r="BG93" s="49">
        <f t="shared" si="1046"/>
        <v>13112.508736314114</v>
      </c>
      <c r="BH93" s="49">
        <f t="shared" si="1046"/>
        <v>9597.5087363141138</v>
      </c>
      <c r="BI93" s="49">
        <f t="shared" si="1046"/>
        <v>13112.508736314114</v>
      </c>
      <c r="BJ93" s="49">
        <f t="shared" si="1046"/>
        <v>13112.508736314114</v>
      </c>
      <c r="BK93" s="49">
        <f t="shared" si="1046"/>
        <v>13112.508736314114</v>
      </c>
      <c r="BL93" s="49">
        <f t="shared" si="1046"/>
        <v>13112.508736314114</v>
      </c>
      <c r="BM93" s="49">
        <f t="shared" si="1046"/>
        <v>13112.508736314114</v>
      </c>
      <c r="BN93" s="49">
        <f t="shared" si="1046"/>
        <v>13112.508736314114</v>
      </c>
      <c r="BO93" s="49">
        <f t="shared" si="1046"/>
        <v>17272.508736314114</v>
      </c>
      <c r="BP93" s="49">
        <f t="shared" si="1046"/>
        <v>17272.508736314114</v>
      </c>
      <c r="BQ93" s="49">
        <f>BQ74-BQ84-BQ91</f>
        <v>17272.508736314114</v>
      </c>
      <c r="BR93" s="319">
        <f>SUM(BF93:BQ93)</f>
        <v>166315.10483576934</v>
      </c>
      <c r="BS93" s="49">
        <f>BS74-BS84-BS91</f>
        <v>17272.508736314114</v>
      </c>
      <c r="BT93" s="49">
        <f t="shared" si="1046"/>
        <v>17272.508736314114</v>
      </c>
      <c r="BU93" s="49">
        <f t="shared" ref="BU93:CC93" si="1047">BU74-BU84-BU91</f>
        <v>13757.508736314114</v>
      </c>
      <c r="BV93" s="49">
        <f t="shared" si="1047"/>
        <v>17272.508736314114</v>
      </c>
      <c r="BW93" s="49">
        <f t="shared" si="1047"/>
        <v>17272.508736314114</v>
      </c>
      <c r="BX93" s="49">
        <f t="shared" si="1047"/>
        <v>17272.508736314114</v>
      </c>
      <c r="BY93" s="49">
        <f t="shared" si="1047"/>
        <v>17272.508736314114</v>
      </c>
      <c r="BZ93" s="49">
        <f t="shared" si="1047"/>
        <v>17272.508736314114</v>
      </c>
      <c r="CA93" s="49">
        <f t="shared" si="1047"/>
        <v>17272.508736314114</v>
      </c>
      <c r="CB93" s="49">
        <f t="shared" si="1047"/>
        <v>17272.508736314114</v>
      </c>
      <c r="CC93" s="49">
        <f t="shared" si="1047"/>
        <v>17272.508736314114</v>
      </c>
      <c r="CD93" s="49">
        <f>CD74-CD84-CD91</f>
        <v>17272.508736314114</v>
      </c>
      <c r="CE93" s="319">
        <f>SUM(BS93:CD93)</f>
        <v>203755.10483576931</v>
      </c>
      <c r="CF93" s="49">
        <f>CF74-CF84-CF91</f>
        <v>17272.508736314114</v>
      </c>
      <c r="CG93" s="49">
        <f t="shared" ref="CG93:CP93" si="1048">CG74-CG84-CG91</f>
        <v>17272.508736314114</v>
      </c>
      <c r="CH93" s="49">
        <f t="shared" si="1048"/>
        <v>13757.508736314114</v>
      </c>
      <c r="CI93" s="49">
        <f t="shared" si="1048"/>
        <v>17272.508736314114</v>
      </c>
      <c r="CJ93" s="49">
        <f t="shared" si="1048"/>
        <v>17272.508736314114</v>
      </c>
      <c r="CK93" s="49">
        <f t="shared" si="1048"/>
        <v>17272.508736314114</v>
      </c>
      <c r="CL93" s="49">
        <f t="shared" si="1048"/>
        <v>17272.508736314114</v>
      </c>
      <c r="CM93" s="49">
        <f t="shared" si="1048"/>
        <v>17272.508736314114</v>
      </c>
      <c r="CN93" s="49">
        <f t="shared" si="1048"/>
        <v>17272.508736314114</v>
      </c>
      <c r="CO93" s="49">
        <f t="shared" si="1048"/>
        <v>17272.508736314114</v>
      </c>
      <c r="CP93" s="49">
        <f t="shared" si="1048"/>
        <v>17272.508736314114</v>
      </c>
      <c r="CQ93" s="49">
        <f>CQ74-CQ84-CQ91</f>
        <v>17272.508736314114</v>
      </c>
      <c r="CR93" s="319">
        <f>SUM(CF93:CQ93)</f>
        <v>203755.10483576931</v>
      </c>
      <c r="CS93" s="49">
        <f>CS74-CS84-CS91</f>
        <v>17272.508736314114</v>
      </c>
      <c r="CT93" s="49">
        <f t="shared" ref="CT93:DC93" si="1049">CT74-CT84-CT91</f>
        <v>17272.508736314114</v>
      </c>
      <c r="CU93" s="49">
        <f t="shared" si="1049"/>
        <v>13757.508736314114</v>
      </c>
      <c r="CV93" s="49">
        <f t="shared" si="1049"/>
        <v>17272.508736314114</v>
      </c>
      <c r="CW93" s="49">
        <f t="shared" si="1049"/>
        <v>17272.508736314114</v>
      </c>
      <c r="CX93" s="49">
        <f t="shared" si="1049"/>
        <v>17272.508736314114</v>
      </c>
      <c r="CY93" s="49">
        <f t="shared" si="1049"/>
        <v>17272.508736314114</v>
      </c>
      <c r="CZ93" s="49">
        <f t="shared" si="1049"/>
        <v>17272.508736314114</v>
      </c>
      <c r="DA93" s="49">
        <f t="shared" si="1049"/>
        <v>17272.508736314114</v>
      </c>
      <c r="DB93" s="49">
        <f t="shared" si="1049"/>
        <v>17272.508736314114</v>
      </c>
      <c r="DC93" s="49">
        <f t="shared" si="1049"/>
        <v>17272.508736314114</v>
      </c>
      <c r="DD93" s="49">
        <f>DD74-DD84-DD91</f>
        <v>17272.508736314114</v>
      </c>
      <c r="DE93" s="319">
        <f>SUM(CS93:DD93)</f>
        <v>203755.10483576931</v>
      </c>
      <c r="DF93" s="49">
        <f>DF74-DF84-DF91</f>
        <v>17272.508736314114</v>
      </c>
      <c r="DG93" s="49">
        <f t="shared" ref="DG93:DP93" si="1050">DG74-DG84-DG91</f>
        <v>17272.508736314114</v>
      </c>
      <c r="DH93" s="49">
        <f t="shared" si="1050"/>
        <v>13757.508736314114</v>
      </c>
      <c r="DI93" s="49">
        <f t="shared" si="1050"/>
        <v>17272.508736314114</v>
      </c>
      <c r="DJ93" s="49">
        <f t="shared" si="1050"/>
        <v>17272.508736314114</v>
      </c>
      <c r="DK93" s="49">
        <f t="shared" si="1050"/>
        <v>17272.508736314114</v>
      </c>
      <c r="DL93" s="49">
        <f t="shared" si="1050"/>
        <v>17272.508736314114</v>
      </c>
      <c r="DM93" s="49">
        <f t="shared" si="1050"/>
        <v>17272.508736314114</v>
      </c>
      <c r="DN93" s="49">
        <f t="shared" si="1050"/>
        <v>17272.508736314114</v>
      </c>
      <c r="DO93" s="49">
        <f t="shared" si="1050"/>
        <v>17272.508736314114</v>
      </c>
      <c r="DP93" s="49">
        <f t="shared" si="1050"/>
        <v>17272.508736314114</v>
      </c>
      <c r="DQ93" s="49">
        <f>DQ74-DQ84-DQ91</f>
        <v>17272.508736314114</v>
      </c>
      <c r="DR93" s="319">
        <f>SUM(DF93:DQ93)</f>
        <v>203755.10483576931</v>
      </c>
      <c r="DS93" s="49">
        <f>DS74-DS84-DS91</f>
        <v>17272.508736314114</v>
      </c>
      <c r="DT93" s="49">
        <f t="shared" ref="DT93:EC93" si="1051">DT74-DT84-DT91</f>
        <v>17272.508736314114</v>
      </c>
      <c r="DU93" s="49">
        <f t="shared" si="1051"/>
        <v>13757.508736314114</v>
      </c>
      <c r="DV93" s="49">
        <f t="shared" si="1051"/>
        <v>17272.508736314114</v>
      </c>
      <c r="DW93" s="49">
        <f t="shared" si="1051"/>
        <v>17272.508736314114</v>
      </c>
      <c r="DX93" s="49">
        <f t="shared" si="1051"/>
        <v>17272.508736314114</v>
      </c>
      <c r="DY93" s="49">
        <f t="shared" si="1051"/>
        <v>17272.508736314114</v>
      </c>
      <c r="DZ93" s="49">
        <f t="shared" si="1051"/>
        <v>17272.508736314114</v>
      </c>
      <c r="EA93" s="49">
        <f t="shared" si="1051"/>
        <v>17272.508736314114</v>
      </c>
      <c r="EB93" s="49">
        <f t="shared" si="1051"/>
        <v>17272.508736314114</v>
      </c>
      <c r="EC93" s="49">
        <f t="shared" si="1051"/>
        <v>17272.508736314114</v>
      </c>
      <c r="ED93" s="49">
        <f>ED74-ED84-ED91</f>
        <v>17272.508736314114</v>
      </c>
      <c r="EE93" s="319">
        <f>SUM(DS93:ED93)</f>
        <v>203755.10483576931</v>
      </c>
    </row>
    <row r="94" spans="3:148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8" x14ac:dyDescent="0.2">
      <c r="D95" s="1" t="s">
        <v>66</v>
      </c>
      <c r="F95" s="49">
        <f t="shared" ref="F95:P95" si="1052">E97</f>
        <v>0</v>
      </c>
      <c r="G95" s="49">
        <f t="shared" si="1052"/>
        <v>-12383.491263685886</v>
      </c>
      <c r="H95" s="49">
        <f t="shared" si="1052"/>
        <v>-21266.982527371772</v>
      </c>
      <c r="I95" s="49">
        <f t="shared" si="1052"/>
        <v>-26750.473791057659</v>
      </c>
      <c r="J95" s="49">
        <f t="shared" si="1052"/>
        <v>-31533.965054743545</v>
      </c>
      <c r="K95" s="49">
        <f t="shared" si="1052"/>
        <v>-32917.456318429431</v>
      </c>
      <c r="L95" s="49">
        <f t="shared" si="1052"/>
        <v>-30600.947582115317</v>
      </c>
      <c r="M95" s="49">
        <f t="shared" si="1052"/>
        <v>-29984.438845801204</v>
      </c>
      <c r="N95" s="49">
        <f>M97</f>
        <v>-29367.93010948709</v>
      </c>
      <c r="O95" s="49">
        <f t="shared" si="1052"/>
        <v>-28201.421373172976</v>
      </c>
      <c r="P95" s="49">
        <f t="shared" si="1052"/>
        <v>-23434.912636858862</v>
      </c>
      <c r="Q95" s="49">
        <f>P97</f>
        <v>-16968.403900544748</v>
      </c>
      <c r="R95" s="319">
        <f>F95</f>
        <v>0</v>
      </c>
      <c r="S95" s="49">
        <f t="shared" ref="S95:AD95" si="1053">R97</f>
        <v>-6601.8951642306347</v>
      </c>
      <c r="T95" s="49">
        <f t="shared" si="1053"/>
        <v>1345.6135720834791</v>
      </c>
      <c r="U95" s="49">
        <f t="shared" si="1053"/>
        <v>10108.122308397593</v>
      </c>
      <c r="V95" s="49">
        <f t="shared" si="1053"/>
        <v>16835.631044711707</v>
      </c>
      <c r="W95" s="49">
        <f t="shared" si="1053"/>
        <v>29543.13978102582</v>
      </c>
      <c r="X95" s="49">
        <f t="shared" si="1053"/>
        <v>42250.648517339934</v>
      </c>
      <c r="Y95" s="49">
        <f t="shared" si="1053"/>
        <v>54958.157253654048</v>
      </c>
      <c r="Z95" s="49">
        <f t="shared" si="1053"/>
        <v>67665.665989968169</v>
      </c>
      <c r="AA95" s="49">
        <f t="shared" si="1053"/>
        <v>80373.174726282276</v>
      </c>
      <c r="AB95" s="49">
        <f t="shared" si="1053"/>
        <v>93080.683462596382</v>
      </c>
      <c r="AC95" s="49">
        <f t="shared" si="1053"/>
        <v>105788.19219891049</v>
      </c>
      <c r="AD95" s="49">
        <f t="shared" si="1053"/>
        <v>118495.7009352246</v>
      </c>
      <c r="AE95" s="319">
        <f>S95</f>
        <v>-6601.8951642306347</v>
      </c>
      <c r="AF95" s="49">
        <f t="shared" ref="AF95:AQ95" si="1054">AE97</f>
        <v>131203.2096715387</v>
      </c>
      <c r="AG95" s="49">
        <f t="shared" si="1054"/>
        <v>144315.71840785281</v>
      </c>
      <c r="AH95" s="49">
        <f t="shared" si="1054"/>
        <v>157428.22714416691</v>
      </c>
      <c r="AI95" s="49">
        <f t="shared" si="1054"/>
        <v>167025.73588048102</v>
      </c>
      <c r="AJ95" s="49">
        <f t="shared" si="1054"/>
        <v>180138.24461679513</v>
      </c>
      <c r="AK95" s="49">
        <f t="shared" si="1054"/>
        <v>193250.75335310923</v>
      </c>
      <c r="AL95" s="49">
        <f t="shared" si="1054"/>
        <v>206363.26208942334</v>
      </c>
      <c r="AM95" s="49">
        <f t="shared" si="1054"/>
        <v>219475.77082573745</v>
      </c>
      <c r="AN95" s="49">
        <f t="shared" si="1054"/>
        <v>232588.27956205155</v>
      </c>
      <c r="AO95" s="49">
        <f t="shared" si="1054"/>
        <v>245700.78829836566</v>
      </c>
      <c r="AP95" s="49">
        <f t="shared" si="1054"/>
        <v>258813.29703467977</v>
      </c>
      <c r="AQ95" s="49">
        <f t="shared" si="1054"/>
        <v>271925.80577099387</v>
      </c>
      <c r="AR95" s="319">
        <f>AF95</f>
        <v>131203.2096715387</v>
      </c>
      <c r="AS95" s="49">
        <f t="shared" ref="AS95:BD95" si="1055">AR97</f>
        <v>285038.31450730807</v>
      </c>
      <c r="AT95" s="49">
        <f t="shared" si="1055"/>
        <v>298150.8232436222</v>
      </c>
      <c r="AU95" s="49">
        <f t="shared" si="1055"/>
        <v>311263.33197993634</v>
      </c>
      <c r="AV95" s="49">
        <f t="shared" si="1055"/>
        <v>320860.84071625047</v>
      </c>
      <c r="AW95" s="49">
        <f t="shared" si="1055"/>
        <v>333973.34945256461</v>
      </c>
      <c r="AX95" s="49">
        <f t="shared" si="1055"/>
        <v>347085.85818887874</v>
      </c>
      <c r="AY95" s="49">
        <f t="shared" si="1055"/>
        <v>360198.36692519288</v>
      </c>
      <c r="AZ95" s="49">
        <f t="shared" si="1055"/>
        <v>373310.87566150702</v>
      </c>
      <c r="BA95" s="49">
        <f t="shared" si="1055"/>
        <v>386423.38439782115</v>
      </c>
      <c r="BB95" s="49">
        <f t="shared" si="1055"/>
        <v>399535.89313413529</v>
      </c>
      <c r="BC95" s="49">
        <f t="shared" si="1055"/>
        <v>412648.40187044942</v>
      </c>
      <c r="BD95" s="49">
        <f t="shared" si="1055"/>
        <v>425760.91060676356</v>
      </c>
      <c r="BE95" s="319">
        <f>AS95</f>
        <v>285038.31450730807</v>
      </c>
      <c r="BF95" s="49">
        <f t="shared" ref="BF95:BQ95" si="1056">BE97</f>
        <v>438873.4193430774</v>
      </c>
      <c r="BG95" s="49">
        <f t="shared" si="1056"/>
        <v>451985.92807939154</v>
      </c>
      <c r="BH95" s="49">
        <f t="shared" si="1056"/>
        <v>465098.43681570567</v>
      </c>
      <c r="BI95" s="49">
        <f t="shared" si="1056"/>
        <v>474695.94555201981</v>
      </c>
      <c r="BJ95" s="49">
        <f t="shared" si="1056"/>
        <v>487808.45428833395</v>
      </c>
      <c r="BK95" s="49">
        <f t="shared" si="1056"/>
        <v>500920.96302464808</v>
      </c>
      <c r="BL95" s="49">
        <f t="shared" si="1056"/>
        <v>514033.47176096222</v>
      </c>
      <c r="BM95" s="49">
        <f t="shared" si="1056"/>
        <v>527145.98049727629</v>
      </c>
      <c r="BN95" s="49">
        <f t="shared" si="1056"/>
        <v>540258.48923359043</v>
      </c>
      <c r="BO95" s="49">
        <f t="shared" si="1056"/>
        <v>553370.99796990457</v>
      </c>
      <c r="BP95" s="49">
        <f t="shared" si="1056"/>
        <v>570643.5067062187</v>
      </c>
      <c r="BQ95" s="49">
        <f t="shared" si="1056"/>
        <v>587916.01544253284</v>
      </c>
      <c r="BR95" s="319">
        <f>BF95</f>
        <v>438873.4193430774</v>
      </c>
      <c r="BS95" s="49">
        <f t="shared" ref="BS95:CD95" si="1057">BR97</f>
        <v>605188.52417884674</v>
      </c>
      <c r="BT95" s="49">
        <f t="shared" si="1057"/>
        <v>622461.03291516087</v>
      </c>
      <c r="BU95" s="49">
        <f t="shared" si="1057"/>
        <v>639733.54165147501</v>
      </c>
      <c r="BV95" s="49">
        <f t="shared" si="1057"/>
        <v>653491.05038778915</v>
      </c>
      <c r="BW95" s="49">
        <f t="shared" si="1057"/>
        <v>670763.55912410328</v>
      </c>
      <c r="BX95" s="49">
        <f t="shared" si="1057"/>
        <v>688036.06786041742</v>
      </c>
      <c r="BY95" s="49">
        <f t="shared" si="1057"/>
        <v>705308.57659673155</v>
      </c>
      <c r="BZ95" s="49">
        <f t="shared" si="1057"/>
        <v>722581.08533304569</v>
      </c>
      <c r="CA95" s="49">
        <f t="shared" si="1057"/>
        <v>739853.59406935982</v>
      </c>
      <c r="CB95" s="49">
        <f t="shared" si="1057"/>
        <v>757126.10280567396</v>
      </c>
      <c r="CC95" s="49">
        <f t="shared" si="1057"/>
        <v>774398.6115419881</v>
      </c>
      <c r="CD95" s="49">
        <f t="shared" si="1057"/>
        <v>791671.12027830223</v>
      </c>
      <c r="CE95" s="319">
        <f>BS95</f>
        <v>605188.52417884674</v>
      </c>
      <c r="CF95" s="49">
        <f t="shared" ref="CF95:CQ95" si="1058">CE97</f>
        <v>808943.62901461602</v>
      </c>
      <c r="CG95" s="49">
        <f t="shared" si="1058"/>
        <v>826216.13775093015</v>
      </c>
      <c r="CH95" s="49">
        <f t="shared" si="1058"/>
        <v>843488.64648724429</v>
      </c>
      <c r="CI95" s="49">
        <f t="shared" si="1058"/>
        <v>857246.15522355842</v>
      </c>
      <c r="CJ95" s="49">
        <f t="shared" si="1058"/>
        <v>874518.66395987256</v>
      </c>
      <c r="CK95" s="49">
        <f t="shared" si="1058"/>
        <v>891791.1726961867</v>
      </c>
      <c r="CL95" s="49">
        <f t="shared" si="1058"/>
        <v>909063.68143250083</v>
      </c>
      <c r="CM95" s="49">
        <f t="shared" si="1058"/>
        <v>926336.19016881497</v>
      </c>
      <c r="CN95" s="49">
        <f t="shared" si="1058"/>
        <v>943608.6989051291</v>
      </c>
      <c r="CO95" s="49">
        <f t="shared" si="1058"/>
        <v>960881.20764144324</v>
      </c>
      <c r="CP95" s="49">
        <f t="shared" si="1058"/>
        <v>978153.71637775737</v>
      </c>
      <c r="CQ95" s="49">
        <f t="shared" si="1058"/>
        <v>995426.22511407151</v>
      </c>
      <c r="CR95" s="319">
        <f>CF95</f>
        <v>808943.62901461602</v>
      </c>
      <c r="CS95" s="49">
        <f t="shared" ref="CS95:DD95" si="1059">CR97</f>
        <v>1012698.7338503853</v>
      </c>
      <c r="CT95" s="49">
        <f t="shared" si="1059"/>
        <v>1029971.2425866994</v>
      </c>
      <c r="CU95" s="49">
        <f t="shared" si="1059"/>
        <v>1047243.7513230136</v>
      </c>
      <c r="CV95" s="49">
        <f t="shared" si="1059"/>
        <v>1061001.2600593276</v>
      </c>
      <c r="CW95" s="49">
        <f t="shared" si="1059"/>
        <v>1078273.7687956416</v>
      </c>
      <c r="CX95" s="49">
        <f t="shared" si="1059"/>
        <v>1095546.2775319556</v>
      </c>
      <c r="CY95" s="49">
        <f t="shared" si="1059"/>
        <v>1112818.7862682696</v>
      </c>
      <c r="CZ95" s="49">
        <f t="shared" si="1059"/>
        <v>1130091.2950045837</v>
      </c>
      <c r="DA95" s="49">
        <f t="shared" si="1059"/>
        <v>1147363.8037408977</v>
      </c>
      <c r="DB95" s="49">
        <f t="shared" si="1059"/>
        <v>1164636.3124772117</v>
      </c>
      <c r="DC95" s="49">
        <f t="shared" si="1059"/>
        <v>1181908.8212135257</v>
      </c>
      <c r="DD95" s="49">
        <f t="shared" si="1059"/>
        <v>1199181.3299498397</v>
      </c>
      <c r="DE95" s="319">
        <f>CS95</f>
        <v>1012698.7338503853</v>
      </c>
      <c r="DF95" s="49">
        <f t="shared" ref="DF95:DQ95" si="1060">DE97</f>
        <v>1216453.8386861547</v>
      </c>
      <c r="DG95" s="49">
        <f t="shared" si="1060"/>
        <v>1233726.3474224687</v>
      </c>
      <c r="DH95" s="49">
        <f t="shared" si="1060"/>
        <v>1250998.8561587827</v>
      </c>
      <c r="DI95" s="49">
        <f t="shared" si="1060"/>
        <v>1264756.3648950967</v>
      </c>
      <c r="DJ95" s="49">
        <f t="shared" si="1060"/>
        <v>1282028.8736314108</v>
      </c>
      <c r="DK95" s="49">
        <f t="shared" si="1060"/>
        <v>1299301.3823677248</v>
      </c>
      <c r="DL95" s="49">
        <f t="shared" si="1060"/>
        <v>1316573.8911040388</v>
      </c>
      <c r="DM95" s="49">
        <f t="shared" si="1060"/>
        <v>1333846.3998403528</v>
      </c>
      <c r="DN95" s="49">
        <f t="shared" si="1060"/>
        <v>1351118.9085766668</v>
      </c>
      <c r="DO95" s="49">
        <f t="shared" si="1060"/>
        <v>1368391.4173129809</v>
      </c>
      <c r="DP95" s="49">
        <f t="shared" si="1060"/>
        <v>1385663.9260492949</v>
      </c>
      <c r="DQ95" s="49">
        <f t="shared" si="1060"/>
        <v>1402936.4347856089</v>
      </c>
      <c r="DR95" s="319">
        <f>DF95</f>
        <v>1216453.8386861547</v>
      </c>
      <c r="DS95" s="49">
        <f t="shared" ref="DS95:ED95" si="1061">DR97</f>
        <v>1420208.9435219241</v>
      </c>
      <c r="DT95" s="49">
        <f t="shared" si="1061"/>
        <v>1437481.4522582381</v>
      </c>
      <c r="DU95" s="49">
        <f t="shared" si="1061"/>
        <v>1454753.9609945521</v>
      </c>
      <c r="DV95" s="49">
        <f t="shared" si="1061"/>
        <v>1468511.4697308661</v>
      </c>
      <c r="DW95" s="49">
        <f t="shared" si="1061"/>
        <v>1485783.9784671802</v>
      </c>
      <c r="DX95" s="49">
        <f t="shared" si="1061"/>
        <v>1503056.4872034942</v>
      </c>
      <c r="DY95" s="49">
        <f t="shared" si="1061"/>
        <v>1520328.9959398082</v>
      </c>
      <c r="DZ95" s="49">
        <f t="shared" si="1061"/>
        <v>1537601.5046761222</v>
      </c>
      <c r="EA95" s="49">
        <f t="shared" si="1061"/>
        <v>1554874.0134124362</v>
      </c>
      <c r="EB95" s="49">
        <f t="shared" si="1061"/>
        <v>1572146.5221487503</v>
      </c>
      <c r="EC95" s="49">
        <f t="shared" si="1061"/>
        <v>1589419.0308850643</v>
      </c>
      <c r="ED95" s="49">
        <f t="shared" si="1061"/>
        <v>1606691.5396213783</v>
      </c>
      <c r="EE95" s="391">
        <f>DS95</f>
        <v>1420208.9435219241</v>
      </c>
    </row>
    <row r="96" spans="3:148" x14ac:dyDescent="0.2">
      <c r="D96" s="1" t="s">
        <v>67</v>
      </c>
      <c r="F96" s="49">
        <f>F93</f>
        <v>-12383.491263685886</v>
      </c>
      <c r="G96" s="49">
        <f>G93</f>
        <v>-8883.4912636858862</v>
      </c>
      <c r="H96" s="49">
        <f t="shared" ref="H96:Q96" si="1062">H93</f>
        <v>-5483.4912636858862</v>
      </c>
      <c r="I96" s="49">
        <f t="shared" si="1062"/>
        <v>-4783.4912636858862</v>
      </c>
      <c r="J96" s="49">
        <f t="shared" si="1062"/>
        <v>-1383.4912636858862</v>
      </c>
      <c r="K96" s="49">
        <f t="shared" si="1062"/>
        <v>2316.5087363141138</v>
      </c>
      <c r="L96" s="49">
        <f t="shared" si="1062"/>
        <v>616.50873631411378</v>
      </c>
      <c r="M96" s="49">
        <f t="shared" si="1062"/>
        <v>616.50873631411378</v>
      </c>
      <c r="N96" s="49">
        <f>N93</f>
        <v>1166.5087363141138</v>
      </c>
      <c r="O96" s="49">
        <f t="shared" si="1062"/>
        <v>4766.5087363141138</v>
      </c>
      <c r="P96" s="49">
        <f t="shared" si="1062"/>
        <v>6466.5087363141138</v>
      </c>
      <c r="Q96" s="49">
        <f t="shared" si="1062"/>
        <v>10366.508736314114</v>
      </c>
      <c r="R96" s="319">
        <f>SUM(F96:Q96)</f>
        <v>-6601.8951642306347</v>
      </c>
      <c r="S96" s="49">
        <f t="shared" ref="S96:AD96" si="1063">S93</f>
        <v>7947.5087363141138</v>
      </c>
      <c r="T96" s="49">
        <f t="shared" si="1063"/>
        <v>8762.5087363141138</v>
      </c>
      <c r="U96" s="49">
        <f t="shared" si="1063"/>
        <v>6727.5087363141138</v>
      </c>
      <c r="V96" s="49">
        <f t="shared" si="1063"/>
        <v>12707.508736314114</v>
      </c>
      <c r="W96" s="49">
        <f t="shared" si="1063"/>
        <v>12707.508736314114</v>
      </c>
      <c r="X96" s="49">
        <f t="shared" si="1063"/>
        <v>12707.508736314114</v>
      </c>
      <c r="Y96" s="49">
        <f t="shared" si="1063"/>
        <v>12707.508736314114</v>
      </c>
      <c r="Z96" s="49">
        <f t="shared" si="1063"/>
        <v>12707.508736314114</v>
      </c>
      <c r="AA96" s="49">
        <f t="shared" si="1063"/>
        <v>12707.508736314114</v>
      </c>
      <c r="AB96" s="49">
        <f t="shared" si="1063"/>
        <v>12707.508736314114</v>
      </c>
      <c r="AC96" s="49">
        <f t="shared" si="1063"/>
        <v>12707.508736314114</v>
      </c>
      <c r="AD96" s="49">
        <f t="shared" si="1063"/>
        <v>12707.508736314114</v>
      </c>
      <c r="AE96" s="319">
        <f>SUM(S96:AD96)</f>
        <v>137805.10483576934</v>
      </c>
      <c r="AF96" s="49">
        <f t="shared" ref="AF96:AQ96" si="1064">AF93</f>
        <v>13112.508736314114</v>
      </c>
      <c r="AG96" s="49">
        <f t="shared" si="1064"/>
        <v>13112.508736314114</v>
      </c>
      <c r="AH96" s="49">
        <f t="shared" si="1064"/>
        <v>9597.5087363141138</v>
      </c>
      <c r="AI96" s="49">
        <f t="shared" si="1064"/>
        <v>13112.508736314114</v>
      </c>
      <c r="AJ96" s="49">
        <f t="shared" si="1064"/>
        <v>13112.508736314114</v>
      </c>
      <c r="AK96" s="49">
        <f t="shared" si="1064"/>
        <v>13112.508736314114</v>
      </c>
      <c r="AL96" s="49">
        <f t="shared" si="1064"/>
        <v>13112.508736314114</v>
      </c>
      <c r="AM96" s="49">
        <f t="shared" si="1064"/>
        <v>13112.508736314114</v>
      </c>
      <c r="AN96" s="49">
        <f t="shared" si="1064"/>
        <v>13112.508736314114</v>
      </c>
      <c r="AO96" s="49">
        <f t="shared" si="1064"/>
        <v>13112.508736314114</v>
      </c>
      <c r="AP96" s="49">
        <f t="shared" si="1064"/>
        <v>13112.508736314114</v>
      </c>
      <c r="AQ96" s="49">
        <f t="shared" si="1064"/>
        <v>13112.508736314114</v>
      </c>
      <c r="AR96" s="319">
        <f>SUM(AF96:AQ96)</f>
        <v>153835.10483576934</v>
      </c>
      <c r="AS96" s="49">
        <f t="shared" ref="AS96:BD96" si="1065">AS93</f>
        <v>13112.508736314114</v>
      </c>
      <c r="AT96" s="49">
        <f t="shared" si="1065"/>
        <v>13112.508736314114</v>
      </c>
      <c r="AU96" s="49">
        <f t="shared" si="1065"/>
        <v>9597.5087363141138</v>
      </c>
      <c r="AV96" s="49">
        <f t="shared" si="1065"/>
        <v>13112.508736314114</v>
      </c>
      <c r="AW96" s="49">
        <f t="shared" si="1065"/>
        <v>13112.508736314114</v>
      </c>
      <c r="AX96" s="49">
        <f t="shared" si="1065"/>
        <v>13112.508736314114</v>
      </c>
      <c r="AY96" s="49">
        <f t="shared" si="1065"/>
        <v>13112.508736314114</v>
      </c>
      <c r="AZ96" s="49">
        <f t="shared" si="1065"/>
        <v>13112.508736314114</v>
      </c>
      <c r="BA96" s="49">
        <f t="shared" si="1065"/>
        <v>13112.508736314114</v>
      </c>
      <c r="BB96" s="49">
        <f t="shared" si="1065"/>
        <v>13112.508736314114</v>
      </c>
      <c r="BC96" s="49">
        <f t="shared" si="1065"/>
        <v>13112.508736314114</v>
      </c>
      <c r="BD96" s="49">
        <f t="shared" si="1065"/>
        <v>13112.508736314114</v>
      </c>
      <c r="BE96" s="319">
        <f>SUM(AS96:BD96)</f>
        <v>153835.10483576934</v>
      </c>
      <c r="BF96" s="49">
        <f t="shared" ref="BF96:BQ96" si="1066">BF93</f>
        <v>13112.508736314114</v>
      </c>
      <c r="BG96" s="49">
        <f t="shared" si="1066"/>
        <v>13112.508736314114</v>
      </c>
      <c r="BH96" s="49">
        <f t="shared" si="1066"/>
        <v>9597.5087363141138</v>
      </c>
      <c r="BI96" s="49">
        <f t="shared" si="1066"/>
        <v>13112.508736314114</v>
      </c>
      <c r="BJ96" s="49">
        <f t="shared" si="1066"/>
        <v>13112.508736314114</v>
      </c>
      <c r="BK96" s="49">
        <f t="shared" si="1066"/>
        <v>13112.508736314114</v>
      </c>
      <c r="BL96" s="49">
        <f t="shared" si="1066"/>
        <v>13112.508736314114</v>
      </c>
      <c r="BM96" s="49">
        <f t="shared" si="1066"/>
        <v>13112.508736314114</v>
      </c>
      <c r="BN96" s="49">
        <f t="shared" si="1066"/>
        <v>13112.508736314114</v>
      </c>
      <c r="BO96" s="49">
        <f t="shared" si="1066"/>
        <v>17272.508736314114</v>
      </c>
      <c r="BP96" s="49">
        <f t="shared" si="1066"/>
        <v>17272.508736314114</v>
      </c>
      <c r="BQ96" s="49">
        <f t="shared" si="1066"/>
        <v>17272.508736314114</v>
      </c>
      <c r="BR96" s="319">
        <f>SUM(BF96:BQ96)</f>
        <v>166315.10483576934</v>
      </c>
      <c r="BS96" s="49">
        <f t="shared" ref="BS96:CD96" si="1067">BS93</f>
        <v>17272.508736314114</v>
      </c>
      <c r="BT96" s="49">
        <f t="shared" si="1067"/>
        <v>17272.508736314114</v>
      </c>
      <c r="BU96" s="49">
        <f t="shared" si="1067"/>
        <v>13757.508736314114</v>
      </c>
      <c r="BV96" s="49">
        <f t="shared" si="1067"/>
        <v>17272.508736314114</v>
      </c>
      <c r="BW96" s="49">
        <f t="shared" si="1067"/>
        <v>17272.508736314114</v>
      </c>
      <c r="BX96" s="49">
        <f t="shared" si="1067"/>
        <v>17272.508736314114</v>
      </c>
      <c r="BY96" s="49">
        <f t="shared" si="1067"/>
        <v>17272.508736314114</v>
      </c>
      <c r="BZ96" s="49">
        <f t="shared" si="1067"/>
        <v>17272.508736314114</v>
      </c>
      <c r="CA96" s="49">
        <f t="shared" si="1067"/>
        <v>17272.508736314114</v>
      </c>
      <c r="CB96" s="49">
        <f t="shared" si="1067"/>
        <v>17272.508736314114</v>
      </c>
      <c r="CC96" s="49">
        <f t="shared" si="1067"/>
        <v>17272.508736314114</v>
      </c>
      <c r="CD96" s="49">
        <f t="shared" si="1067"/>
        <v>17272.508736314114</v>
      </c>
      <c r="CE96" s="319">
        <f>SUM(BS96:CD96)</f>
        <v>203755.10483576931</v>
      </c>
      <c r="CF96" s="49">
        <f t="shared" ref="CF96:CQ96" si="1068">CF93</f>
        <v>17272.508736314114</v>
      </c>
      <c r="CG96" s="49">
        <f t="shared" si="1068"/>
        <v>17272.508736314114</v>
      </c>
      <c r="CH96" s="49">
        <f t="shared" si="1068"/>
        <v>13757.508736314114</v>
      </c>
      <c r="CI96" s="49">
        <f t="shared" si="1068"/>
        <v>17272.508736314114</v>
      </c>
      <c r="CJ96" s="49">
        <f t="shared" si="1068"/>
        <v>17272.508736314114</v>
      </c>
      <c r="CK96" s="49">
        <f t="shared" si="1068"/>
        <v>17272.508736314114</v>
      </c>
      <c r="CL96" s="49">
        <f t="shared" si="1068"/>
        <v>17272.508736314114</v>
      </c>
      <c r="CM96" s="49">
        <f t="shared" si="1068"/>
        <v>17272.508736314114</v>
      </c>
      <c r="CN96" s="49">
        <f t="shared" si="1068"/>
        <v>17272.508736314114</v>
      </c>
      <c r="CO96" s="49">
        <f t="shared" si="1068"/>
        <v>17272.508736314114</v>
      </c>
      <c r="CP96" s="49">
        <f t="shared" si="1068"/>
        <v>17272.508736314114</v>
      </c>
      <c r="CQ96" s="49">
        <f t="shared" si="1068"/>
        <v>17272.508736314114</v>
      </c>
      <c r="CR96" s="319">
        <f>SUM(CF96:CQ96)</f>
        <v>203755.10483576931</v>
      </c>
      <c r="CS96" s="49">
        <f t="shared" ref="CS96:DD96" si="1069">CS93</f>
        <v>17272.508736314114</v>
      </c>
      <c r="CT96" s="49">
        <f t="shared" si="1069"/>
        <v>17272.508736314114</v>
      </c>
      <c r="CU96" s="49">
        <f t="shared" si="1069"/>
        <v>13757.508736314114</v>
      </c>
      <c r="CV96" s="49">
        <f t="shared" si="1069"/>
        <v>17272.508736314114</v>
      </c>
      <c r="CW96" s="49">
        <f t="shared" si="1069"/>
        <v>17272.508736314114</v>
      </c>
      <c r="CX96" s="49">
        <f t="shared" si="1069"/>
        <v>17272.508736314114</v>
      </c>
      <c r="CY96" s="49">
        <f t="shared" si="1069"/>
        <v>17272.508736314114</v>
      </c>
      <c r="CZ96" s="49">
        <f t="shared" si="1069"/>
        <v>17272.508736314114</v>
      </c>
      <c r="DA96" s="49">
        <f t="shared" si="1069"/>
        <v>17272.508736314114</v>
      </c>
      <c r="DB96" s="49">
        <f t="shared" si="1069"/>
        <v>17272.508736314114</v>
      </c>
      <c r="DC96" s="49">
        <f t="shared" si="1069"/>
        <v>17272.508736314114</v>
      </c>
      <c r="DD96" s="49">
        <f t="shared" si="1069"/>
        <v>17272.508736314114</v>
      </c>
      <c r="DE96" s="319">
        <f>SUM(CS96:DD96)</f>
        <v>203755.10483576931</v>
      </c>
      <c r="DF96" s="49">
        <f t="shared" ref="DF96:DQ96" si="1070">DF93</f>
        <v>17272.508736314114</v>
      </c>
      <c r="DG96" s="49">
        <f t="shared" si="1070"/>
        <v>17272.508736314114</v>
      </c>
      <c r="DH96" s="49">
        <f t="shared" si="1070"/>
        <v>13757.508736314114</v>
      </c>
      <c r="DI96" s="49">
        <f t="shared" si="1070"/>
        <v>17272.508736314114</v>
      </c>
      <c r="DJ96" s="49">
        <f t="shared" si="1070"/>
        <v>17272.508736314114</v>
      </c>
      <c r="DK96" s="49">
        <f t="shared" si="1070"/>
        <v>17272.508736314114</v>
      </c>
      <c r="DL96" s="49">
        <f t="shared" si="1070"/>
        <v>17272.508736314114</v>
      </c>
      <c r="DM96" s="49">
        <f t="shared" si="1070"/>
        <v>17272.508736314114</v>
      </c>
      <c r="DN96" s="49">
        <f t="shared" si="1070"/>
        <v>17272.508736314114</v>
      </c>
      <c r="DO96" s="49">
        <f t="shared" si="1070"/>
        <v>17272.508736314114</v>
      </c>
      <c r="DP96" s="49">
        <f t="shared" si="1070"/>
        <v>17272.508736314114</v>
      </c>
      <c r="DQ96" s="49">
        <f t="shared" si="1070"/>
        <v>17272.508736314114</v>
      </c>
      <c r="DR96" s="319">
        <f>SUM(DF96:DQ96)</f>
        <v>203755.10483576931</v>
      </c>
      <c r="DS96" s="49">
        <f t="shared" ref="DS96:ED96" si="1071">DS93</f>
        <v>17272.508736314114</v>
      </c>
      <c r="DT96" s="49">
        <f t="shared" si="1071"/>
        <v>17272.508736314114</v>
      </c>
      <c r="DU96" s="49">
        <f t="shared" si="1071"/>
        <v>13757.508736314114</v>
      </c>
      <c r="DV96" s="49">
        <f t="shared" si="1071"/>
        <v>17272.508736314114</v>
      </c>
      <c r="DW96" s="49">
        <f t="shared" si="1071"/>
        <v>17272.508736314114</v>
      </c>
      <c r="DX96" s="49">
        <f t="shared" si="1071"/>
        <v>17272.508736314114</v>
      </c>
      <c r="DY96" s="49">
        <f t="shared" si="1071"/>
        <v>17272.508736314114</v>
      </c>
      <c r="DZ96" s="49">
        <f t="shared" si="1071"/>
        <v>17272.508736314114</v>
      </c>
      <c r="EA96" s="49">
        <f t="shared" si="1071"/>
        <v>17272.508736314114</v>
      </c>
      <c r="EB96" s="49">
        <f t="shared" si="1071"/>
        <v>17272.508736314114</v>
      </c>
      <c r="EC96" s="49">
        <f t="shared" si="1071"/>
        <v>17272.508736314114</v>
      </c>
      <c r="ED96" s="49">
        <f t="shared" si="1071"/>
        <v>17272.508736314114</v>
      </c>
      <c r="EE96" s="391">
        <f>SUM(DS96:ED96)</f>
        <v>203755.10483576931</v>
      </c>
    </row>
    <row r="97" spans="4:135" x14ac:dyDescent="0.2">
      <c r="D97" s="1" t="s">
        <v>68</v>
      </c>
      <c r="F97" s="49">
        <f t="shared" ref="F97:BQ97" si="1072">F95+F96</f>
        <v>-12383.491263685886</v>
      </c>
      <c r="G97" s="49">
        <f t="shared" si="1072"/>
        <v>-21266.982527371772</v>
      </c>
      <c r="H97" s="49">
        <f>H95+H96</f>
        <v>-26750.473791057659</v>
      </c>
      <c r="I97" s="49">
        <f t="shared" si="1072"/>
        <v>-31533.965054743545</v>
      </c>
      <c r="J97" s="49">
        <f t="shared" si="1072"/>
        <v>-32917.456318429431</v>
      </c>
      <c r="K97" s="49">
        <f t="shared" si="1072"/>
        <v>-30600.947582115317</v>
      </c>
      <c r="L97" s="49">
        <f t="shared" si="1072"/>
        <v>-29984.438845801204</v>
      </c>
      <c r="M97" s="49">
        <f t="shared" si="1072"/>
        <v>-29367.93010948709</v>
      </c>
      <c r="N97" s="49">
        <f t="shared" si="1072"/>
        <v>-28201.421373172976</v>
      </c>
      <c r="O97" s="49">
        <f t="shared" si="1072"/>
        <v>-23434.912636858862</v>
      </c>
      <c r="P97" s="49">
        <f t="shared" si="1072"/>
        <v>-16968.403900544748</v>
      </c>
      <c r="Q97" s="49">
        <f t="shared" si="1072"/>
        <v>-6601.8951642306347</v>
      </c>
      <c r="R97" s="319">
        <f t="shared" si="1072"/>
        <v>-6601.8951642306347</v>
      </c>
      <c r="S97" s="49">
        <f t="shared" si="1072"/>
        <v>1345.6135720834791</v>
      </c>
      <c r="T97" s="49">
        <f t="shared" si="1072"/>
        <v>10108.122308397593</v>
      </c>
      <c r="U97" s="49">
        <f t="shared" si="1072"/>
        <v>16835.631044711707</v>
      </c>
      <c r="V97" s="49">
        <f t="shared" si="1072"/>
        <v>29543.13978102582</v>
      </c>
      <c r="W97" s="49">
        <f t="shared" si="1072"/>
        <v>42250.648517339934</v>
      </c>
      <c r="X97" s="49">
        <f t="shared" si="1072"/>
        <v>54958.157253654048</v>
      </c>
      <c r="Y97" s="49">
        <f t="shared" si="1072"/>
        <v>67665.665989968169</v>
      </c>
      <c r="Z97" s="49">
        <f t="shared" si="1072"/>
        <v>80373.174726282276</v>
      </c>
      <c r="AA97" s="49">
        <f t="shared" si="1072"/>
        <v>93080.683462596382</v>
      </c>
      <c r="AB97" s="49">
        <f t="shared" si="1072"/>
        <v>105788.19219891049</v>
      </c>
      <c r="AC97" s="49">
        <f t="shared" si="1072"/>
        <v>118495.7009352246</v>
      </c>
      <c r="AD97" s="49">
        <f t="shared" si="1072"/>
        <v>131203.2096715387</v>
      </c>
      <c r="AE97" s="319">
        <f t="shared" si="1072"/>
        <v>131203.2096715387</v>
      </c>
      <c r="AF97" s="49">
        <f t="shared" si="1072"/>
        <v>144315.71840785281</v>
      </c>
      <c r="AG97" s="49">
        <f t="shared" si="1072"/>
        <v>157428.22714416691</v>
      </c>
      <c r="AH97" s="49">
        <f t="shared" si="1072"/>
        <v>167025.73588048102</v>
      </c>
      <c r="AI97" s="49">
        <f t="shared" si="1072"/>
        <v>180138.24461679513</v>
      </c>
      <c r="AJ97" s="49">
        <f t="shared" si="1072"/>
        <v>193250.75335310923</v>
      </c>
      <c r="AK97" s="49">
        <f t="shared" si="1072"/>
        <v>206363.26208942334</v>
      </c>
      <c r="AL97" s="49">
        <f t="shared" si="1072"/>
        <v>219475.77082573745</v>
      </c>
      <c r="AM97" s="49">
        <f t="shared" si="1072"/>
        <v>232588.27956205155</v>
      </c>
      <c r="AN97" s="49">
        <f t="shared" si="1072"/>
        <v>245700.78829836566</v>
      </c>
      <c r="AO97" s="49">
        <f t="shared" si="1072"/>
        <v>258813.29703467977</v>
      </c>
      <c r="AP97" s="49">
        <f t="shared" si="1072"/>
        <v>271925.80577099387</v>
      </c>
      <c r="AQ97" s="49">
        <f t="shared" si="1072"/>
        <v>285038.31450730801</v>
      </c>
      <c r="AR97" s="319">
        <f t="shared" si="1072"/>
        <v>285038.31450730807</v>
      </c>
      <c r="AS97" s="49">
        <f t="shared" si="1072"/>
        <v>298150.8232436222</v>
      </c>
      <c r="AT97" s="49">
        <f t="shared" si="1072"/>
        <v>311263.33197993634</v>
      </c>
      <c r="AU97" s="49">
        <f t="shared" si="1072"/>
        <v>320860.84071625047</v>
      </c>
      <c r="AV97" s="49">
        <f t="shared" si="1072"/>
        <v>333973.34945256461</v>
      </c>
      <c r="AW97" s="49">
        <f t="shared" si="1072"/>
        <v>347085.85818887874</v>
      </c>
      <c r="AX97" s="49">
        <f t="shared" si="1072"/>
        <v>360198.36692519288</v>
      </c>
      <c r="AY97" s="49">
        <f t="shared" si="1072"/>
        <v>373310.87566150702</v>
      </c>
      <c r="AZ97" s="49">
        <f t="shared" si="1072"/>
        <v>386423.38439782115</v>
      </c>
      <c r="BA97" s="49">
        <f t="shared" si="1072"/>
        <v>399535.89313413529</v>
      </c>
      <c r="BB97" s="49">
        <f t="shared" si="1072"/>
        <v>412648.40187044942</v>
      </c>
      <c r="BC97" s="49">
        <f t="shared" si="1072"/>
        <v>425760.91060676356</v>
      </c>
      <c r="BD97" s="49">
        <f t="shared" si="1072"/>
        <v>438873.41934307769</v>
      </c>
      <c r="BE97" s="319">
        <f t="shared" si="1072"/>
        <v>438873.4193430774</v>
      </c>
      <c r="BF97" s="49">
        <f t="shared" si="1072"/>
        <v>451985.92807939154</v>
      </c>
      <c r="BG97" s="49">
        <f t="shared" si="1072"/>
        <v>465098.43681570567</v>
      </c>
      <c r="BH97" s="49">
        <f t="shared" si="1072"/>
        <v>474695.94555201981</v>
      </c>
      <c r="BI97" s="49">
        <f t="shared" si="1072"/>
        <v>487808.45428833395</v>
      </c>
      <c r="BJ97" s="49">
        <f t="shared" si="1072"/>
        <v>500920.96302464808</v>
      </c>
      <c r="BK97" s="49">
        <f t="shared" si="1072"/>
        <v>514033.47176096222</v>
      </c>
      <c r="BL97" s="49">
        <f t="shared" si="1072"/>
        <v>527145.98049727629</v>
      </c>
      <c r="BM97" s="49">
        <f t="shared" si="1072"/>
        <v>540258.48923359043</v>
      </c>
      <c r="BN97" s="49">
        <f t="shared" si="1072"/>
        <v>553370.99796990457</v>
      </c>
      <c r="BO97" s="49">
        <f t="shared" si="1072"/>
        <v>570643.5067062187</v>
      </c>
      <c r="BP97" s="49">
        <f t="shared" si="1072"/>
        <v>587916.01544253284</v>
      </c>
      <c r="BQ97" s="49">
        <f t="shared" si="1072"/>
        <v>605188.52417884697</v>
      </c>
      <c r="BR97" s="319">
        <f t="shared" ref="BR97:EC97" si="1073">BR95+BR96</f>
        <v>605188.52417884674</v>
      </c>
      <c r="BS97" s="49">
        <f t="shared" si="1073"/>
        <v>622461.03291516087</v>
      </c>
      <c r="BT97" s="49">
        <f t="shared" si="1073"/>
        <v>639733.54165147501</v>
      </c>
      <c r="BU97" s="49">
        <f t="shared" si="1073"/>
        <v>653491.05038778915</v>
      </c>
      <c r="BV97" s="49">
        <f t="shared" si="1073"/>
        <v>670763.55912410328</v>
      </c>
      <c r="BW97" s="49">
        <f t="shared" si="1073"/>
        <v>688036.06786041742</v>
      </c>
      <c r="BX97" s="49">
        <f t="shared" si="1073"/>
        <v>705308.57659673155</v>
      </c>
      <c r="BY97" s="49">
        <f t="shared" si="1073"/>
        <v>722581.08533304569</v>
      </c>
      <c r="BZ97" s="49">
        <f t="shared" si="1073"/>
        <v>739853.59406935982</v>
      </c>
      <c r="CA97" s="49">
        <f t="shared" si="1073"/>
        <v>757126.10280567396</v>
      </c>
      <c r="CB97" s="49">
        <f t="shared" si="1073"/>
        <v>774398.6115419881</v>
      </c>
      <c r="CC97" s="49">
        <f t="shared" si="1073"/>
        <v>791671.12027830223</v>
      </c>
      <c r="CD97" s="49">
        <f t="shared" si="1073"/>
        <v>808943.62901461637</v>
      </c>
      <c r="CE97" s="319">
        <f t="shared" si="1073"/>
        <v>808943.62901461602</v>
      </c>
      <c r="CF97" s="49">
        <f t="shared" si="1073"/>
        <v>826216.13775093015</v>
      </c>
      <c r="CG97" s="49">
        <f t="shared" si="1073"/>
        <v>843488.64648724429</v>
      </c>
      <c r="CH97" s="49">
        <f t="shared" si="1073"/>
        <v>857246.15522355842</v>
      </c>
      <c r="CI97" s="49">
        <f t="shared" si="1073"/>
        <v>874518.66395987256</v>
      </c>
      <c r="CJ97" s="49">
        <f t="shared" si="1073"/>
        <v>891791.1726961867</v>
      </c>
      <c r="CK97" s="49">
        <f t="shared" si="1073"/>
        <v>909063.68143250083</v>
      </c>
      <c r="CL97" s="49">
        <f t="shared" si="1073"/>
        <v>926336.19016881497</v>
      </c>
      <c r="CM97" s="49">
        <f t="shared" si="1073"/>
        <v>943608.6989051291</v>
      </c>
      <c r="CN97" s="49">
        <f t="shared" si="1073"/>
        <v>960881.20764144324</v>
      </c>
      <c r="CO97" s="49">
        <f t="shared" si="1073"/>
        <v>978153.71637775737</v>
      </c>
      <c r="CP97" s="49">
        <f t="shared" si="1073"/>
        <v>995426.22511407151</v>
      </c>
      <c r="CQ97" s="49">
        <f t="shared" si="1073"/>
        <v>1012698.7338503856</v>
      </c>
      <c r="CR97" s="319">
        <f t="shared" si="1073"/>
        <v>1012698.7338503853</v>
      </c>
      <c r="CS97" s="49">
        <f t="shared" si="1073"/>
        <v>1029971.2425866994</v>
      </c>
      <c r="CT97" s="49">
        <f t="shared" si="1073"/>
        <v>1047243.7513230136</v>
      </c>
      <c r="CU97" s="49">
        <f t="shared" si="1073"/>
        <v>1061001.2600593276</v>
      </c>
      <c r="CV97" s="49">
        <f t="shared" si="1073"/>
        <v>1078273.7687956416</v>
      </c>
      <c r="CW97" s="49">
        <f t="shared" si="1073"/>
        <v>1095546.2775319556</v>
      </c>
      <c r="CX97" s="49">
        <f t="shared" si="1073"/>
        <v>1112818.7862682696</v>
      </c>
      <c r="CY97" s="49">
        <f t="shared" si="1073"/>
        <v>1130091.2950045837</v>
      </c>
      <c r="CZ97" s="49">
        <f t="shared" si="1073"/>
        <v>1147363.8037408977</v>
      </c>
      <c r="DA97" s="49">
        <f t="shared" si="1073"/>
        <v>1164636.3124772117</v>
      </c>
      <c r="DB97" s="49">
        <f t="shared" si="1073"/>
        <v>1181908.8212135257</v>
      </c>
      <c r="DC97" s="49">
        <f t="shared" si="1073"/>
        <v>1199181.3299498397</v>
      </c>
      <c r="DD97" s="49">
        <f t="shared" si="1073"/>
        <v>1216453.8386861538</v>
      </c>
      <c r="DE97" s="319">
        <f t="shared" si="1073"/>
        <v>1216453.8386861547</v>
      </c>
      <c r="DF97" s="49">
        <f t="shared" si="1073"/>
        <v>1233726.3474224687</v>
      </c>
      <c r="DG97" s="49">
        <f t="shared" si="1073"/>
        <v>1250998.8561587827</v>
      </c>
      <c r="DH97" s="49">
        <f t="shared" si="1073"/>
        <v>1264756.3648950967</v>
      </c>
      <c r="DI97" s="49">
        <f t="shared" si="1073"/>
        <v>1282028.8736314108</v>
      </c>
      <c r="DJ97" s="49">
        <f t="shared" si="1073"/>
        <v>1299301.3823677248</v>
      </c>
      <c r="DK97" s="49">
        <f t="shared" si="1073"/>
        <v>1316573.8911040388</v>
      </c>
      <c r="DL97" s="49">
        <f t="shared" si="1073"/>
        <v>1333846.3998403528</v>
      </c>
      <c r="DM97" s="49">
        <f t="shared" si="1073"/>
        <v>1351118.9085766668</v>
      </c>
      <c r="DN97" s="49">
        <f t="shared" si="1073"/>
        <v>1368391.4173129809</v>
      </c>
      <c r="DO97" s="49">
        <f t="shared" si="1073"/>
        <v>1385663.9260492949</v>
      </c>
      <c r="DP97" s="49">
        <f t="shared" si="1073"/>
        <v>1402936.4347856089</v>
      </c>
      <c r="DQ97" s="49">
        <f t="shared" si="1073"/>
        <v>1420208.9435219229</v>
      </c>
      <c r="DR97" s="319">
        <f t="shared" si="1073"/>
        <v>1420208.9435219241</v>
      </c>
      <c r="DS97" s="49">
        <f t="shared" si="1073"/>
        <v>1437481.4522582381</v>
      </c>
      <c r="DT97" s="49">
        <f t="shared" si="1073"/>
        <v>1454753.9609945521</v>
      </c>
      <c r="DU97" s="49">
        <f t="shared" si="1073"/>
        <v>1468511.4697308661</v>
      </c>
      <c r="DV97" s="49">
        <f t="shared" si="1073"/>
        <v>1485783.9784671802</v>
      </c>
      <c r="DW97" s="49">
        <f t="shared" si="1073"/>
        <v>1503056.4872034942</v>
      </c>
      <c r="DX97" s="49">
        <f t="shared" si="1073"/>
        <v>1520328.9959398082</v>
      </c>
      <c r="DY97" s="49">
        <f t="shared" si="1073"/>
        <v>1537601.5046761222</v>
      </c>
      <c r="DZ97" s="49">
        <f t="shared" si="1073"/>
        <v>1554874.0134124362</v>
      </c>
      <c r="EA97" s="49">
        <f t="shared" si="1073"/>
        <v>1572146.5221487503</v>
      </c>
      <c r="EB97" s="49">
        <f t="shared" si="1073"/>
        <v>1589419.0308850643</v>
      </c>
      <c r="EC97" s="49">
        <f t="shared" si="1073"/>
        <v>1606691.5396213783</v>
      </c>
      <c r="ED97" s="49">
        <f t="shared" ref="ED97:EE97" si="1074">ED95+ED96</f>
        <v>1623964.0483576923</v>
      </c>
      <c r="EE97" s="391">
        <f t="shared" si="1074"/>
        <v>1623964.0483576935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19EC9-8BCB-AD4C-BABE-11EC230C299C}">
  <sheetPr codeName="Sheet5">
    <tabColor rgb="FF92D050"/>
  </sheetPr>
  <dimension ref="A1:DW1000"/>
  <sheetViews>
    <sheetView topLeftCell="A8" workbookViewId="0">
      <selection activeCell="T32" sqref="T32"/>
    </sheetView>
  </sheetViews>
  <sheetFormatPr baseColWidth="10" defaultColWidth="14.42578125" defaultRowHeight="15" customHeight="1" x14ac:dyDescent="0.2"/>
  <cols>
    <col min="1" max="1" width="8" style="348" bestFit="1" customWidth="1"/>
    <col min="2" max="2" width="6.42578125" style="348" bestFit="1" customWidth="1"/>
    <col min="3" max="3" width="21" style="348" bestFit="1" customWidth="1"/>
    <col min="4" max="4" width="7.7109375" style="348" hidden="1" customWidth="1"/>
    <col min="5" max="5" width="15.42578125" style="348" hidden="1" customWidth="1"/>
    <col min="6" max="6" width="5.28515625" style="348" hidden="1" customWidth="1"/>
    <col min="7" max="7" width="11.7109375" style="348" hidden="1" customWidth="1"/>
    <col min="8" max="19" width="10" style="348" hidden="1" customWidth="1"/>
    <col min="20" max="103" width="10" style="348" bestFit="1" customWidth="1"/>
    <col min="104" max="16384" width="14.42578125" style="348"/>
  </cols>
  <sheetData>
    <row r="1" spans="1:127" ht="12" thickBot="1" x14ac:dyDescent="0.25">
      <c r="A1" s="502" t="s">
        <v>166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4"/>
    </row>
    <row r="2" spans="1:127" ht="11.25" x14ac:dyDescent="0.2">
      <c r="F2" s="349"/>
      <c r="G2" s="350"/>
      <c r="H2" s="349">
        <v>2025</v>
      </c>
      <c r="I2" s="349">
        <v>2025</v>
      </c>
      <c r="J2" s="349">
        <v>2025</v>
      </c>
      <c r="K2" s="349">
        <v>2025</v>
      </c>
      <c r="L2" s="349">
        <v>2025</v>
      </c>
      <c r="M2" s="349">
        <v>2025</v>
      </c>
      <c r="N2" s="349">
        <v>2025</v>
      </c>
      <c r="O2" s="349">
        <v>2025</v>
      </c>
      <c r="P2" s="349">
        <v>2025</v>
      </c>
      <c r="Q2" s="349">
        <v>2025</v>
      </c>
      <c r="R2" s="349">
        <v>2025</v>
      </c>
      <c r="S2" s="349">
        <v>2025</v>
      </c>
      <c r="T2" s="349">
        <v>2026</v>
      </c>
      <c r="U2" s="349">
        <v>2026</v>
      </c>
      <c r="V2" s="349">
        <v>2026</v>
      </c>
      <c r="W2" s="349">
        <v>2026</v>
      </c>
      <c r="X2" s="349">
        <v>2026</v>
      </c>
      <c r="Y2" s="349">
        <v>2026</v>
      </c>
      <c r="Z2" s="349">
        <v>2026</v>
      </c>
      <c r="AA2" s="349">
        <v>2026</v>
      </c>
      <c r="AB2" s="349">
        <v>2026</v>
      </c>
      <c r="AC2" s="349">
        <v>2026</v>
      </c>
      <c r="AD2" s="349">
        <v>2026</v>
      </c>
      <c r="AE2" s="349">
        <v>2026</v>
      </c>
      <c r="AF2" s="351">
        <v>2027</v>
      </c>
      <c r="AG2" s="351">
        <v>2027</v>
      </c>
      <c r="AH2" s="351">
        <v>2027</v>
      </c>
      <c r="AI2" s="351">
        <v>2027</v>
      </c>
      <c r="AJ2" s="351">
        <v>2027</v>
      </c>
      <c r="AK2" s="351">
        <v>2027</v>
      </c>
      <c r="AL2" s="351">
        <v>2027</v>
      </c>
      <c r="AM2" s="351">
        <v>2027</v>
      </c>
      <c r="AN2" s="351">
        <v>2027</v>
      </c>
      <c r="AO2" s="351">
        <v>2027</v>
      </c>
      <c r="AP2" s="351">
        <v>2027</v>
      </c>
      <c r="AQ2" s="351">
        <v>2027</v>
      </c>
      <c r="AR2" s="351">
        <v>2028</v>
      </c>
      <c r="AS2" s="351">
        <v>2028</v>
      </c>
      <c r="AT2" s="351">
        <v>2028</v>
      </c>
      <c r="AU2" s="351">
        <v>2028</v>
      </c>
      <c r="AV2" s="351">
        <v>2028</v>
      </c>
      <c r="AW2" s="351">
        <v>2028</v>
      </c>
      <c r="AX2" s="351">
        <v>2028</v>
      </c>
      <c r="AY2" s="351">
        <v>2028</v>
      </c>
      <c r="AZ2" s="351">
        <v>2028</v>
      </c>
      <c r="BA2" s="351">
        <v>2028</v>
      </c>
      <c r="BB2" s="351">
        <v>2028</v>
      </c>
      <c r="BC2" s="351">
        <v>2028</v>
      </c>
      <c r="BD2" s="351">
        <v>2029</v>
      </c>
      <c r="BE2" s="351">
        <v>2029</v>
      </c>
      <c r="BF2" s="351">
        <v>2029</v>
      </c>
      <c r="BG2" s="351">
        <v>2029</v>
      </c>
      <c r="BH2" s="351">
        <v>2029</v>
      </c>
      <c r="BI2" s="351">
        <v>2029</v>
      </c>
      <c r="BJ2" s="351">
        <v>2029</v>
      </c>
      <c r="BK2" s="351">
        <v>2029</v>
      </c>
      <c r="BL2" s="351">
        <v>2029</v>
      </c>
      <c r="BM2" s="351">
        <v>2029</v>
      </c>
      <c r="BN2" s="351">
        <v>2029</v>
      </c>
      <c r="BO2" s="351">
        <v>2029</v>
      </c>
      <c r="BP2" s="351">
        <v>2030</v>
      </c>
      <c r="BQ2" s="351">
        <v>2030</v>
      </c>
      <c r="BR2" s="351">
        <v>2030</v>
      </c>
      <c r="BS2" s="351">
        <v>2030</v>
      </c>
      <c r="BT2" s="351">
        <v>2030</v>
      </c>
      <c r="BU2" s="351">
        <v>2030</v>
      </c>
      <c r="BV2" s="351">
        <v>2030</v>
      </c>
      <c r="BW2" s="351">
        <v>2030</v>
      </c>
      <c r="BX2" s="351">
        <v>2030</v>
      </c>
      <c r="BY2" s="351">
        <v>2030</v>
      </c>
      <c r="BZ2" s="351">
        <v>2030</v>
      </c>
      <c r="CA2" s="351">
        <v>2030</v>
      </c>
      <c r="CB2" s="351">
        <v>2031</v>
      </c>
      <c r="CC2" s="351">
        <v>2031</v>
      </c>
      <c r="CD2" s="351">
        <v>2031</v>
      </c>
      <c r="CE2" s="351">
        <v>2031</v>
      </c>
      <c r="CF2" s="351">
        <v>2031</v>
      </c>
      <c r="CG2" s="351">
        <v>2031</v>
      </c>
      <c r="CH2" s="351">
        <v>2031</v>
      </c>
      <c r="CI2" s="351">
        <v>2031</v>
      </c>
      <c r="CJ2" s="351">
        <v>2031</v>
      </c>
      <c r="CK2" s="351">
        <v>2031</v>
      </c>
      <c r="CL2" s="351">
        <v>2031</v>
      </c>
      <c r="CM2" s="351">
        <v>2031</v>
      </c>
      <c r="CN2" s="351">
        <v>2032</v>
      </c>
      <c r="CO2" s="351">
        <v>2032</v>
      </c>
      <c r="CP2" s="351">
        <v>2032</v>
      </c>
      <c r="CQ2" s="351">
        <v>2032</v>
      </c>
      <c r="CR2" s="351">
        <v>2032</v>
      </c>
      <c r="CS2" s="351">
        <v>2032</v>
      </c>
      <c r="CT2" s="351">
        <v>2032</v>
      </c>
      <c r="CU2" s="351">
        <v>2032</v>
      </c>
      <c r="CV2" s="351">
        <v>2032</v>
      </c>
      <c r="CW2" s="351">
        <v>2032</v>
      </c>
      <c r="CX2" s="351">
        <v>2032</v>
      </c>
      <c r="CY2" s="351">
        <v>2032</v>
      </c>
      <c r="CZ2" s="351">
        <v>2033</v>
      </c>
      <c r="DA2" s="351">
        <v>2033</v>
      </c>
      <c r="DB2" s="351">
        <v>2033</v>
      </c>
      <c r="DC2" s="351">
        <v>2033</v>
      </c>
      <c r="DD2" s="351">
        <v>2033</v>
      </c>
      <c r="DE2" s="351">
        <v>2033</v>
      </c>
      <c r="DF2" s="351">
        <v>2033</v>
      </c>
      <c r="DG2" s="351">
        <v>2033</v>
      </c>
      <c r="DH2" s="351">
        <v>2033</v>
      </c>
      <c r="DI2" s="351">
        <v>2033</v>
      </c>
      <c r="DJ2" s="351">
        <v>2033</v>
      </c>
      <c r="DK2" s="351">
        <v>2033</v>
      </c>
      <c r="DL2" s="351">
        <v>2034</v>
      </c>
      <c r="DM2" s="351">
        <v>2032</v>
      </c>
      <c r="DN2" s="351">
        <v>2032</v>
      </c>
      <c r="DO2" s="351">
        <v>2032</v>
      </c>
      <c r="DP2" s="351">
        <v>2032</v>
      </c>
      <c r="DQ2" s="351">
        <v>2032</v>
      </c>
      <c r="DR2" s="351">
        <v>2032</v>
      </c>
      <c r="DS2" s="351">
        <v>2032</v>
      </c>
      <c r="DT2" s="351">
        <v>2032</v>
      </c>
      <c r="DU2" s="351">
        <v>2032</v>
      </c>
      <c r="DV2" s="351">
        <v>2032</v>
      </c>
      <c r="DW2" s="351">
        <v>2032</v>
      </c>
    </row>
    <row r="3" spans="1:127" ht="11.25" x14ac:dyDescent="0.2">
      <c r="A3" s="352"/>
      <c r="B3" s="352" t="s">
        <v>0</v>
      </c>
      <c r="C3" s="352" t="s">
        <v>149</v>
      </c>
      <c r="D3" s="352" t="s">
        <v>148</v>
      </c>
      <c r="E3" s="352" t="s">
        <v>147</v>
      </c>
      <c r="F3" s="352" t="s">
        <v>146</v>
      </c>
      <c r="G3" s="352" t="s">
        <v>145</v>
      </c>
      <c r="H3" s="352" t="s">
        <v>144</v>
      </c>
      <c r="I3" s="352" t="s">
        <v>143</v>
      </c>
      <c r="J3" s="352" t="s">
        <v>142</v>
      </c>
      <c r="K3" s="352" t="s">
        <v>141</v>
      </c>
      <c r="L3" s="352" t="s">
        <v>140</v>
      </c>
      <c r="M3" s="352" t="s">
        <v>139</v>
      </c>
      <c r="N3" s="352" t="s">
        <v>138</v>
      </c>
      <c r="O3" s="352" t="s">
        <v>137</v>
      </c>
      <c r="P3" s="352" t="s">
        <v>136</v>
      </c>
      <c r="Q3" s="352" t="s">
        <v>135</v>
      </c>
      <c r="R3" s="352" t="s">
        <v>134</v>
      </c>
      <c r="S3" s="352" t="s">
        <v>133</v>
      </c>
      <c r="T3" s="352" t="s">
        <v>144</v>
      </c>
      <c r="U3" s="352" t="s">
        <v>143</v>
      </c>
      <c r="V3" s="352" t="s">
        <v>142</v>
      </c>
      <c r="W3" s="352" t="s">
        <v>141</v>
      </c>
      <c r="X3" s="352" t="s">
        <v>140</v>
      </c>
      <c r="Y3" s="352" t="s">
        <v>139</v>
      </c>
      <c r="Z3" s="352" t="s">
        <v>138</v>
      </c>
      <c r="AA3" s="352" t="s">
        <v>137</v>
      </c>
      <c r="AB3" s="352" t="s">
        <v>136</v>
      </c>
      <c r="AC3" s="352" t="s">
        <v>135</v>
      </c>
      <c r="AD3" s="352" t="s">
        <v>134</v>
      </c>
      <c r="AE3" s="352" t="s">
        <v>133</v>
      </c>
      <c r="AF3" s="353" t="s">
        <v>144</v>
      </c>
      <c r="AG3" s="353" t="s">
        <v>143</v>
      </c>
      <c r="AH3" s="353" t="s">
        <v>142</v>
      </c>
      <c r="AI3" s="353" t="s">
        <v>141</v>
      </c>
      <c r="AJ3" s="353" t="s">
        <v>140</v>
      </c>
      <c r="AK3" s="353" t="s">
        <v>139</v>
      </c>
      <c r="AL3" s="353" t="s">
        <v>138</v>
      </c>
      <c r="AM3" s="353" t="s">
        <v>137</v>
      </c>
      <c r="AN3" s="353" t="s">
        <v>136</v>
      </c>
      <c r="AO3" s="353" t="s">
        <v>135</v>
      </c>
      <c r="AP3" s="353" t="s">
        <v>134</v>
      </c>
      <c r="AQ3" s="353" t="s">
        <v>133</v>
      </c>
      <c r="AR3" s="353" t="s">
        <v>144</v>
      </c>
      <c r="AS3" s="353" t="s">
        <v>143</v>
      </c>
      <c r="AT3" s="353" t="s">
        <v>142</v>
      </c>
      <c r="AU3" s="353" t="s">
        <v>141</v>
      </c>
      <c r="AV3" s="353" t="s">
        <v>140</v>
      </c>
      <c r="AW3" s="353" t="s">
        <v>139</v>
      </c>
      <c r="AX3" s="353" t="s">
        <v>138</v>
      </c>
      <c r="AY3" s="353" t="s">
        <v>137</v>
      </c>
      <c r="AZ3" s="353" t="s">
        <v>136</v>
      </c>
      <c r="BA3" s="353" t="s">
        <v>135</v>
      </c>
      <c r="BB3" s="353" t="s">
        <v>134</v>
      </c>
      <c r="BC3" s="353" t="s">
        <v>133</v>
      </c>
      <c r="BD3" s="353" t="s">
        <v>144</v>
      </c>
      <c r="BE3" s="353" t="s">
        <v>143</v>
      </c>
      <c r="BF3" s="353" t="s">
        <v>142</v>
      </c>
      <c r="BG3" s="353" t="s">
        <v>141</v>
      </c>
      <c r="BH3" s="353" t="s">
        <v>140</v>
      </c>
      <c r="BI3" s="353" t="s">
        <v>139</v>
      </c>
      <c r="BJ3" s="353" t="s">
        <v>138</v>
      </c>
      <c r="BK3" s="353" t="s">
        <v>137</v>
      </c>
      <c r="BL3" s="353" t="s">
        <v>136</v>
      </c>
      <c r="BM3" s="353" t="s">
        <v>135</v>
      </c>
      <c r="BN3" s="353" t="s">
        <v>134</v>
      </c>
      <c r="BO3" s="353" t="s">
        <v>133</v>
      </c>
      <c r="BP3" s="353" t="s">
        <v>144</v>
      </c>
      <c r="BQ3" s="353" t="s">
        <v>143</v>
      </c>
      <c r="BR3" s="353" t="s">
        <v>142</v>
      </c>
      <c r="BS3" s="353" t="s">
        <v>141</v>
      </c>
      <c r="BT3" s="353" t="s">
        <v>140</v>
      </c>
      <c r="BU3" s="353" t="s">
        <v>139</v>
      </c>
      <c r="BV3" s="353" t="s">
        <v>138</v>
      </c>
      <c r="BW3" s="353" t="s">
        <v>137</v>
      </c>
      <c r="BX3" s="353" t="s">
        <v>136</v>
      </c>
      <c r="BY3" s="353" t="s">
        <v>135</v>
      </c>
      <c r="BZ3" s="353" t="s">
        <v>134</v>
      </c>
      <c r="CA3" s="353" t="s">
        <v>133</v>
      </c>
      <c r="CB3" s="353" t="s">
        <v>144</v>
      </c>
      <c r="CC3" s="353" t="s">
        <v>143</v>
      </c>
      <c r="CD3" s="353" t="s">
        <v>142</v>
      </c>
      <c r="CE3" s="353" t="s">
        <v>141</v>
      </c>
      <c r="CF3" s="353" t="s">
        <v>140</v>
      </c>
      <c r="CG3" s="353" t="s">
        <v>139</v>
      </c>
      <c r="CH3" s="353" t="s">
        <v>138</v>
      </c>
      <c r="CI3" s="353" t="s">
        <v>137</v>
      </c>
      <c r="CJ3" s="353" t="s">
        <v>136</v>
      </c>
      <c r="CK3" s="353" t="s">
        <v>135</v>
      </c>
      <c r="CL3" s="353" t="s">
        <v>134</v>
      </c>
      <c r="CM3" s="353" t="s">
        <v>133</v>
      </c>
      <c r="CN3" s="353" t="s">
        <v>144</v>
      </c>
      <c r="CO3" s="353" t="s">
        <v>143</v>
      </c>
      <c r="CP3" s="353" t="s">
        <v>142</v>
      </c>
      <c r="CQ3" s="353" t="s">
        <v>141</v>
      </c>
      <c r="CR3" s="353" t="s">
        <v>140</v>
      </c>
      <c r="CS3" s="353" t="s">
        <v>139</v>
      </c>
      <c r="CT3" s="353" t="s">
        <v>138</v>
      </c>
      <c r="CU3" s="353" t="s">
        <v>137</v>
      </c>
      <c r="CV3" s="353" t="s">
        <v>136</v>
      </c>
      <c r="CW3" s="353" t="s">
        <v>135</v>
      </c>
      <c r="CX3" s="353" t="s">
        <v>134</v>
      </c>
      <c r="CY3" s="353" t="s">
        <v>133</v>
      </c>
      <c r="CZ3" s="353" t="s">
        <v>144</v>
      </c>
      <c r="DA3" s="353" t="s">
        <v>143</v>
      </c>
      <c r="DB3" s="353" t="s">
        <v>142</v>
      </c>
      <c r="DC3" s="353" t="s">
        <v>141</v>
      </c>
      <c r="DD3" s="353" t="s">
        <v>140</v>
      </c>
      <c r="DE3" s="353" t="s">
        <v>139</v>
      </c>
      <c r="DF3" s="353" t="s">
        <v>138</v>
      </c>
      <c r="DG3" s="353" t="s">
        <v>137</v>
      </c>
      <c r="DH3" s="353" t="s">
        <v>136</v>
      </c>
      <c r="DI3" s="353" t="s">
        <v>135</v>
      </c>
      <c r="DJ3" s="353" t="s">
        <v>134</v>
      </c>
      <c r="DK3" s="353" t="s">
        <v>133</v>
      </c>
      <c r="DL3" s="353" t="s">
        <v>144</v>
      </c>
      <c r="DM3" s="353" t="s">
        <v>143</v>
      </c>
      <c r="DN3" s="353" t="s">
        <v>142</v>
      </c>
      <c r="DO3" s="353" t="s">
        <v>141</v>
      </c>
      <c r="DP3" s="353" t="s">
        <v>140</v>
      </c>
      <c r="DQ3" s="353" t="s">
        <v>139</v>
      </c>
      <c r="DR3" s="353" t="s">
        <v>138</v>
      </c>
      <c r="DS3" s="353" t="s">
        <v>137</v>
      </c>
      <c r="DT3" s="353" t="s">
        <v>136</v>
      </c>
      <c r="DU3" s="353" t="s">
        <v>135</v>
      </c>
      <c r="DV3" s="353" t="s">
        <v>134</v>
      </c>
      <c r="DW3" s="353" t="s">
        <v>133</v>
      </c>
    </row>
    <row r="4" spans="1:127" ht="11.25" x14ac:dyDescent="0.2">
      <c r="C4" s="347"/>
      <c r="D4" s="347"/>
      <c r="F4" s="349"/>
    </row>
    <row r="5" spans="1:127" ht="11.25" x14ac:dyDescent="0.2">
      <c r="A5" s="354" t="s">
        <v>132</v>
      </c>
      <c r="B5" s="355">
        <v>61</v>
      </c>
      <c r="C5" s="356" t="s">
        <v>165</v>
      </c>
      <c r="D5" s="347" t="s">
        <v>102</v>
      </c>
      <c r="E5" s="358">
        <v>46069</v>
      </c>
      <c r="F5" s="359">
        <v>12</v>
      </c>
      <c r="G5" s="360">
        <v>3600</v>
      </c>
      <c r="H5" s="350">
        <v>0</v>
      </c>
      <c r="I5" s="350">
        <v>1800</v>
      </c>
      <c r="J5" s="350">
        <v>1800</v>
      </c>
      <c r="K5" s="350">
        <v>1800</v>
      </c>
      <c r="L5" s="350">
        <v>1800</v>
      </c>
      <c r="M5" s="350">
        <v>1800</v>
      </c>
      <c r="N5" s="350">
        <v>1800</v>
      </c>
      <c r="O5" s="350">
        <v>1800</v>
      </c>
      <c r="P5" s="350">
        <v>1800</v>
      </c>
      <c r="Q5" s="350">
        <v>1800</v>
      </c>
      <c r="R5" s="350">
        <v>1800</v>
      </c>
      <c r="S5" s="350">
        <v>1800</v>
      </c>
      <c r="T5" s="350">
        <v>1800</v>
      </c>
      <c r="U5" s="350">
        <v>1800</v>
      </c>
      <c r="V5" s="350">
        <v>1800</v>
      </c>
      <c r="W5" s="350">
        <v>1800</v>
      </c>
      <c r="X5" s="350">
        <v>1800</v>
      </c>
      <c r="Y5" s="350">
        <v>1800</v>
      </c>
      <c r="Z5" s="350">
        <v>1800</v>
      </c>
      <c r="AA5" s="350">
        <v>1800</v>
      </c>
      <c r="AB5" s="350">
        <v>1800</v>
      </c>
      <c r="AC5" s="350">
        <v>1800</v>
      </c>
      <c r="AD5" s="350">
        <v>1800</v>
      </c>
      <c r="AE5" s="350">
        <v>1800</v>
      </c>
      <c r="AF5" s="350">
        <v>1800</v>
      </c>
      <c r="AG5" s="350">
        <v>1800</v>
      </c>
      <c r="AH5" s="350">
        <v>1800</v>
      </c>
      <c r="AI5" s="350">
        <v>1800</v>
      </c>
      <c r="AJ5" s="350">
        <v>1800</v>
      </c>
      <c r="AK5" s="350">
        <v>1800</v>
      </c>
      <c r="AL5" s="350">
        <v>1800</v>
      </c>
      <c r="AM5" s="350">
        <v>1800</v>
      </c>
      <c r="AN5" s="350">
        <v>1800</v>
      </c>
      <c r="AO5" s="350">
        <v>1800</v>
      </c>
      <c r="AP5" s="350">
        <v>1800</v>
      </c>
      <c r="AQ5" s="350">
        <v>1800</v>
      </c>
      <c r="AR5" s="350">
        <v>1800</v>
      </c>
      <c r="AS5" s="350">
        <v>1800</v>
      </c>
      <c r="AT5" s="350">
        <v>1800</v>
      </c>
      <c r="AU5" s="350">
        <v>1800</v>
      </c>
      <c r="AV5" s="350">
        <v>1800</v>
      </c>
      <c r="AW5" s="350">
        <v>1800</v>
      </c>
      <c r="AX5" s="350">
        <v>1800</v>
      </c>
      <c r="AY5" s="350">
        <v>1800</v>
      </c>
      <c r="AZ5" s="350">
        <v>1800</v>
      </c>
      <c r="BA5" s="350">
        <v>1800</v>
      </c>
      <c r="BB5" s="350">
        <v>1800</v>
      </c>
      <c r="BC5" s="350">
        <v>1800</v>
      </c>
      <c r="BD5" s="350">
        <v>1800</v>
      </c>
      <c r="BE5" s="350">
        <v>1800</v>
      </c>
      <c r="BF5" s="350">
        <v>1800</v>
      </c>
      <c r="BG5" s="350">
        <v>1800</v>
      </c>
      <c r="BH5" s="350">
        <v>1800</v>
      </c>
      <c r="BI5" s="350">
        <v>1800</v>
      </c>
      <c r="BJ5" s="350">
        <v>1800</v>
      </c>
      <c r="BK5" s="350">
        <v>1800</v>
      </c>
      <c r="BL5" s="350">
        <v>1800</v>
      </c>
      <c r="BM5" s="350">
        <v>1800</v>
      </c>
      <c r="BN5" s="350">
        <v>1800</v>
      </c>
      <c r="BO5" s="350">
        <v>1800</v>
      </c>
      <c r="BP5" s="350">
        <v>1800</v>
      </c>
      <c r="BQ5" s="350">
        <v>1800</v>
      </c>
      <c r="BR5" s="350">
        <v>1800</v>
      </c>
      <c r="BS5" s="350">
        <v>1800</v>
      </c>
      <c r="BT5" s="350">
        <v>1800</v>
      </c>
      <c r="BU5" s="350">
        <v>1800</v>
      </c>
      <c r="BV5" s="350">
        <v>1800</v>
      </c>
      <c r="BW5" s="350">
        <v>1800</v>
      </c>
      <c r="BX5" s="350">
        <v>1800</v>
      </c>
      <c r="BY5" s="350">
        <v>1800</v>
      </c>
      <c r="BZ5" s="350">
        <v>1800</v>
      </c>
      <c r="CA5" s="350">
        <v>1800</v>
      </c>
      <c r="CB5" s="350">
        <v>1800</v>
      </c>
      <c r="CC5" s="350">
        <v>1800</v>
      </c>
      <c r="CD5" s="350">
        <v>1800</v>
      </c>
      <c r="CE5" s="350">
        <v>1800</v>
      </c>
      <c r="CF5" s="350">
        <v>1800</v>
      </c>
      <c r="CG5" s="350">
        <v>1800</v>
      </c>
      <c r="CH5" s="350">
        <v>1800</v>
      </c>
      <c r="CI5" s="350">
        <v>1800</v>
      </c>
      <c r="CJ5" s="350">
        <v>1800</v>
      </c>
      <c r="CK5" s="350">
        <v>1800</v>
      </c>
      <c r="CL5" s="350">
        <v>1800</v>
      </c>
      <c r="CM5" s="350">
        <v>1800</v>
      </c>
      <c r="CN5" s="350">
        <v>1800</v>
      </c>
      <c r="CO5" s="350">
        <v>1800</v>
      </c>
      <c r="CP5" s="350">
        <v>1800</v>
      </c>
      <c r="CQ5" s="350">
        <v>1800</v>
      </c>
      <c r="CR5" s="350">
        <v>1800</v>
      </c>
      <c r="CS5" s="350">
        <v>1800</v>
      </c>
      <c r="CT5" s="350">
        <v>1800</v>
      </c>
      <c r="CU5" s="350">
        <v>1800</v>
      </c>
      <c r="CV5" s="350">
        <v>1800</v>
      </c>
      <c r="CW5" s="350">
        <v>1800</v>
      </c>
      <c r="CX5" s="350">
        <v>1800</v>
      </c>
      <c r="CY5" s="350">
        <v>1800</v>
      </c>
      <c r="CZ5" s="350">
        <v>1800</v>
      </c>
      <c r="DA5" s="350">
        <v>1800</v>
      </c>
      <c r="DB5" s="350">
        <v>1800</v>
      </c>
      <c r="DC5" s="350">
        <v>1800</v>
      </c>
      <c r="DD5" s="350">
        <v>1800</v>
      </c>
      <c r="DE5" s="350">
        <v>1800</v>
      </c>
      <c r="DF5" s="350">
        <v>1800</v>
      </c>
      <c r="DG5" s="350">
        <v>1800</v>
      </c>
      <c r="DH5" s="350">
        <v>1800</v>
      </c>
      <c r="DI5" s="350">
        <v>1800</v>
      </c>
      <c r="DJ5" s="350">
        <v>1800</v>
      </c>
      <c r="DK5" s="350">
        <v>1800</v>
      </c>
      <c r="DL5" s="350">
        <v>1800</v>
      </c>
      <c r="DM5" s="350">
        <v>1800</v>
      </c>
      <c r="DN5" s="350">
        <v>1800</v>
      </c>
      <c r="DO5" s="350">
        <v>1800</v>
      </c>
      <c r="DP5" s="350">
        <v>1800</v>
      </c>
      <c r="DQ5" s="350">
        <v>1800</v>
      </c>
      <c r="DR5" s="350">
        <v>1800</v>
      </c>
      <c r="DS5" s="350">
        <v>1800</v>
      </c>
      <c r="DT5" s="350">
        <v>1800</v>
      </c>
      <c r="DU5" s="350">
        <v>1800</v>
      </c>
      <c r="DV5" s="350">
        <v>1800</v>
      </c>
      <c r="DW5" s="350">
        <v>1800</v>
      </c>
    </row>
    <row r="6" spans="1:127" ht="11.25" x14ac:dyDescent="0.2">
      <c r="A6" s="354" t="s">
        <v>130</v>
      </c>
      <c r="B6" s="355">
        <v>105.5</v>
      </c>
      <c r="C6" s="356" t="s">
        <v>164</v>
      </c>
      <c r="D6" s="347" t="s">
        <v>102</v>
      </c>
      <c r="E6" s="358">
        <v>45930</v>
      </c>
      <c r="F6" s="359">
        <v>12</v>
      </c>
      <c r="G6" s="360">
        <v>3400</v>
      </c>
      <c r="H6" s="350">
        <v>1700</v>
      </c>
      <c r="I6" s="350">
        <v>1700</v>
      </c>
      <c r="J6" s="350">
        <v>1700</v>
      </c>
      <c r="K6" s="350">
        <v>1700</v>
      </c>
      <c r="L6" s="350">
        <v>1700</v>
      </c>
      <c r="M6" s="350">
        <v>1700</v>
      </c>
      <c r="N6" s="350">
        <v>1700</v>
      </c>
      <c r="O6" s="350">
        <v>1700</v>
      </c>
      <c r="P6" s="350">
        <v>1700</v>
      </c>
      <c r="Q6" s="350">
        <v>1700</v>
      </c>
      <c r="R6" s="350">
        <v>1700</v>
      </c>
      <c r="S6" s="350">
        <v>1700</v>
      </c>
      <c r="T6" s="350">
        <v>1700</v>
      </c>
      <c r="U6" s="350">
        <v>1700</v>
      </c>
      <c r="V6" s="350">
        <v>1700</v>
      </c>
      <c r="W6" s="350">
        <v>1700</v>
      </c>
      <c r="X6" s="350">
        <v>1700</v>
      </c>
      <c r="Y6" s="350">
        <v>1700</v>
      </c>
      <c r="Z6" s="350">
        <v>1700</v>
      </c>
      <c r="AA6" s="350">
        <v>1700</v>
      </c>
      <c r="AB6" s="350">
        <v>1700</v>
      </c>
      <c r="AC6" s="350">
        <v>1700</v>
      </c>
      <c r="AD6" s="350">
        <v>1700</v>
      </c>
      <c r="AE6" s="350">
        <v>1700</v>
      </c>
      <c r="AF6" s="350">
        <v>1700</v>
      </c>
      <c r="AG6" s="350">
        <v>1700</v>
      </c>
      <c r="AH6" s="350">
        <v>1700</v>
      </c>
      <c r="AI6" s="350">
        <v>1700</v>
      </c>
      <c r="AJ6" s="350">
        <v>1700</v>
      </c>
      <c r="AK6" s="350">
        <v>1700</v>
      </c>
      <c r="AL6" s="350">
        <v>1700</v>
      </c>
      <c r="AM6" s="350">
        <v>1700</v>
      </c>
      <c r="AN6" s="350">
        <v>1700</v>
      </c>
      <c r="AO6" s="350">
        <v>1700</v>
      </c>
      <c r="AP6" s="350">
        <v>1700</v>
      </c>
      <c r="AQ6" s="350">
        <v>1700</v>
      </c>
      <c r="AR6" s="350">
        <v>1700</v>
      </c>
      <c r="AS6" s="350">
        <v>1700</v>
      </c>
      <c r="AT6" s="350">
        <v>1700</v>
      </c>
      <c r="AU6" s="350">
        <v>1700</v>
      </c>
      <c r="AV6" s="350">
        <v>1700</v>
      </c>
      <c r="AW6" s="350">
        <v>1700</v>
      </c>
      <c r="AX6" s="350">
        <v>1700</v>
      </c>
      <c r="AY6" s="350">
        <v>1700</v>
      </c>
      <c r="AZ6" s="350">
        <v>1700</v>
      </c>
      <c r="BA6" s="350">
        <v>1700</v>
      </c>
      <c r="BB6" s="350">
        <v>1700</v>
      </c>
      <c r="BC6" s="350">
        <v>1700</v>
      </c>
      <c r="BD6" s="350">
        <v>1700</v>
      </c>
      <c r="BE6" s="350">
        <v>1700</v>
      </c>
      <c r="BF6" s="350">
        <v>1700</v>
      </c>
      <c r="BG6" s="350">
        <v>1700</v>
      </c>
      <c r="BH6" s="350">
        <v>1700</v>
      </c>
      <c r="BI6" s="350">
        <v>1700</v>
      </c>
      <c r="BJ6" s="350">
        <v>1700</v>
      </c>
      <c r="BK6" s="350">
        <v>1700</v>
      </c>
      <c r="BL6" s="350">
        <v>1700</v>
      </c>
      <c r="BM6" s="350">
        <v>1700</v>
      </c>
      <c r="BN6" s="350">
        <v>1700</v>
      </c>
      <c r="BO6" s="350">
        <v>1700</v>
      </c>
      <c r="BP6" s="350">
        <v>1700</v>
      </c>
      <c r="BQ6" s="350">
        <v>1700</v>
      </c>
      <c r="BR6" s="350">
        <v>1700</v>
      </c>
      <c r="BS6" s="350">
        <v>1700</v>
      </c>
      <c r="BT6" s="350">
        <v>1700</v>
      </c>
      <c r="BU6" s="350">
        <v>1700</v>
      </c>
      <c r="BV6" s="350">
        <v>1700</v>
      </c>
      <c r="BW6" s="350">
        <v>1700</v>
      </c>
      <c r="BX6" s="350">
        <v>1700</v>
      </c>
      <c r="BY6" s="350">
        <v>1700</v>
      </c>
      <c r="BZ6" s="350">
        <v>1700</v>
      </c>
      <c r="CA6" s="350">
        <v>1700</v>
      </c>
      <c r="CB6" s="350">
        <v>1700</v>
      </c>
      <c r="CC6" s="350">
        <v>1700</v>
      </c>
      <c r="CD6" s="350">
        <v>1700</v>
      </c>
      <c r="CE6" s="350">
        <v>1700</v>
      </c>
      <c r="CF6" s="350">
        <v>1700</v>
      </c>
      <c r="CG6" s="350">
        <v>1700</v>
      </c>
      <c r="CH6" s="350">
        <v>1700</v>
      </c>
      <c r="CI6" s="350">
        <v>1700</v>
      </c>
      <c r="CJ6" s="350">
        <v>1700</v>
      </c>
      <c r="CK6" s="350">
        <v>1700</v>
      </c>
      <c r="CL6" s="350">
        <v>1700</v>
      </c>
      <c r="CM6" s="350">
        <v>1700</v>
      </c>
      <c r="CN6" s="350">
        <v>1700</v>
      </c>
      <c r="CO6" s="350">
        <v>1700</v>
      </c>
      <c r="CP6" s="350">
        <v>1700</v>
      </c>
      <c r="CQ6" s="350">
        <v>1700</v>
      </c>
      <c r="CR6" s="350">
        <v>1700</v>
      </c>
      <c r="CS6" s="350">
        <v>1700</v>
      </c>
      <c r="CT6" s="350">
        <v>1700</v>
      </c>
      <c r="CU6" s="350">
        <v>1700</v>
      </c>
      <c r="CV6" s="350">
        <v>1700</v>
      </c>
      <c r="CW6" s="350">
        <v>1700</v>
      </c>
      <c r="CX6" s="350">
        <v>1700</v>
      </c>
      <c r="CY6" s="350">
        <v>1700</v>
      </c>
      <c r="CZ6" s="350">
        <v>1700</v>
      </c>
      <c r="DA6" s="350">
        <v>1700</v>
      </c>
      <c r="DB6" s="350">
        <v>1700</v>
      </c>
      <c r="DC6" s="350">
        <v>1700</v>
      </c>
      <c r="DD6" s="350">
        <v>1700</v>
      </c>
      <c r="DE6" s="350">
        <v>1700</v>
      </c>
      <c r="DF6" s="350">
        <v>1700</v>
      </c>
      <c r="DG6" s="350">
        <v>1700</v>
      </c>
      <c r="DH6" s="350">
        <v>1700</v>
      </c>
      <c r="DI6" s="350">
        <v>1700</v>
      </c>
      <c r="DJ6" s="350">
        <v>1700</v>
      </c>
      <c r="DK6" s="350">
        <v>1700</v>
      </c>
      <c r="DL6" s="350">
        <v>1700</v>
      </c>
      <c r="DM6" s="350">
        <v>1700</v>
      </c>
      <c r="DN6" s="350">
        <v>1700</v>
      </c>
      <c r="DO6" s="350">
        <v>1700</v>
      </c>
      <c r="DP6" s="350">
        <v>1700</v>
      </c>
      <c r="DQ6" s="350">
        <v>1700</v>
      </c>
      <c r="DR6" s="350">
        <v>1700</v>
      </c>
      <c r="DS6" s="350">
        <v>1700</v>
      </c>
      <c r="DT6" s="350">
        <v>1700</v>
      </c>
      <c r="DU6" s="350">
        <v>1700</v>
      </c>
      <c r="DV6" s="350">
        <v>1700</v>
      </c>
      <c r="DW6" s="350">
        <v>1700</v>
      </c>
    </row>
    <row r="7" spans="1:127" ht="11.25" customHeight="1" x14ac:dyDescent="0.2">
      <c r="A7" s="354" t="s">
        <v>129</v>
      </c>
      <c r="B7" s="355">
        <v>105.5</v>
      </c>
      <c r="C7" s="356" t="s">
        <v>163</v>
      </c>
      <c r="D7" s="347"/>
      <c r="E7" s="358">
        <v>46161</v>
      </c>
      <c r="F7" s="359">
        <v>12</v>
      </c>
      <c r="G7" s="360">
        <v>3400</v>
      </c>
      <c r="H7" s="350">
        <v>0</v>
      </c>
      <c r="I7" s="350">
        <v>0</v>
      </c>
      <c r="J7" s="350">
        <v>0</v>
      </c>
      <c r="K7" s="350"/>
      <c r="L7" s="350">
        <v>1700</v>
      </c>
      <c r="M7" s="350">
        <v>1700</v>
      </c>
      <c r="N7" s="350">
        <v>1700</v>
      </c>
      <c r="O7" s="350">
        <v>1700</v>
      </c>
      <c r="P7" s="350">
        <v>1700</v>
      </c>
      <c r="Q7" s="350">
        <v>1700</v>
      </c>
      <c r="R7" s="350">
        <v>1700</v>
      </c>
      <c r="S7" s="350">
        <v>1700</v>
      </c>
      <c r="T7" s="350">
        <v>1700</v>
      </c>
      <c r="U7" s="350">
        <v>1700</v>
      </c>
      <c r="V7" s="350">
        <v>1700</v>
      </c>
      <c r="W7" s="350">
        <v>1700</v>
      </c>
      <c r="X7" s="350">
        <v>1700</v>
      </c>
      <c r="Y7" s="350">
        <v>1700</v>
      </c>
      <c r="Z7" s="350">
        <v>1700</v>
      </c>
      <c r="AA7" s="350">
        <v>1700</v>
      </c>
      <c r="AB7" s="350">
        <v>1700</v>
      </c>
      <c r="AC7" s="350">
        <v>1700</v>
      </c>
      <c r="AD7" s="350">
        <v>1700</v>
      </c>
      <c r="AE7" s="350">
        <v>1700</v>
      </c>
      <c r="AF7" s="350">
        <v>1700</v>
      </c>
      <c r="AG7" s="350">
        <v>1700</v>
      </c>
      <c r="AH7" s="350">
        <v>1700</v>
      </c>
      <c r="AI7" s="350">
        <v>1700</v>
      </c>
      <c r="AJ7" s="350">
        <v>1700</v>
      </c>
      <c r="AK7" s="350">
        <v>1700</v>
      </c>
      <c r="AL7" s="350">
        <v>1700</v>
      </c>
      <c r="AM7" s="350">
        <v>1700</v>
      </c>
      <c r="AN7" s="350">
        <v>1700</v>
      </c>
      <c r="AO7" s="350">
        <v>1700</v>
      </c>
      <c r="AP7" s="350">
        <v>1700</v>
      </c>
      <c r="AQ7" s="350">
        <v>1700</v>
      </c>
      <c r="AR7" s="350">
        <v>1700</v>
      </c>
      <c r="AS7" s="350">
        <v>1700</v>
      </c>
      <c r="AT7" s="350">
        <v>1700</v>
      </c>
      <c r="AU7" s="350">
        <v>1700</v>
      </c>
      <c r="AV7" s="350">
        <v>1700</v>
      </c>
      <c r="AW7" s="350">
        <v>1700</v>
      </c>
      <c r="AX7" s="350">
        <v>1700</v>
      </c>
      <c r="AY7" s="350">
        <v>1700</v>
      </c>
      <c r="AZ7" s="350">
        <v>1700</v>
      </c>
      <c r="BA7" s="350">
        <v>1700</v>
      </c>
      <c r="BB7" s="350">
        <v>1700</v>
      </c>
      <c r="BC7" s="350">
        <v>1700</v>
      </c>
      <c r="BD7" s="350">
        <v>1700</v>
      </c>
      <c r="BE7" s="350">
        <v>1700</v>
      </c>
      <c r="BF7" s="350">
        <v>1700</v>
      </c>
      <c r="BG7" s="350">
        <v>1700</v>
      </c>
      <c r="BH7" s="350">
        <v>1700</v>
      </c>
      <c r="BI7" s="350">
        <v>1700</v>
      </c>
      <c r="BJ7" s="350">
        <v>1700</v>
      </c>
      <c r="BK7" s="350">
        <v>1700</v>
      </c>
      <c r="BL7" s="350">
        <v>1700</v>
      </c>
      <c r="BM7" s="350">
        <v>1700</v>
      </c>
      <c r="BN7" s="350">
        <v>1700</v>
      </c>
      <c r="BO7" s="350">
        <v>1700</v>
      </c>
      <c r="BP7" s="350">
        <v>1700</v>
      </c>
      <c r="BQ7" s="350">
        <v>1700</v>
      </c>
      <c r="BR7" s="350">
        <v>1700</v>
      </c>
      <c r="BS7" s="350">
        <v>1700</v>
      </c>
      <c r="BT7" s="350">
        <v>1700</v>
      </c>
      <c r="BU7" s="350">
        <v>1700</v>
      </c>
      <c r="BV7" s="350">
        <v>1700</v>
      </c>
      <c r="BW7" s="350">
        <v>1700</v>
      </c>
      <c r="BX7" s="350">
        <v>1700</v>
      </c>
      <c r="BY7" s="350">
        <v>1700</v>
      </c>
      <c r="BZ7" s="350">
        <v>1700</v>
      </c>
      <c r="CA7" s="350">
        <v>1700</v>
      </c>
      <c r="CB7" s="350">
        <v>1700</v>
      </c>
      <c r="CC7" s="350">
        <v>1700</v>
      </c>
      <c r="CD7" s="350">
        <v>1700</v>
      </c>
      <c r="CE7" s="350">
        <v>1700</v>
      </c>
      <c r="CF7" s="350">
        <v>1700</v>
      </c>
      <c r="CG7" s="350">
        <v>1700</v>
      </c>
      <c r="CH7" s="350">
        <v>1700</v>
      </c>
      <c r="CI7" s="350">
        <v>1700</v>
      </c>
      <c r="CJ7" s="350">
        <v>1700</v>
      </c>
      <c r="CK7" s="350">
        <v>1700</v>
      </c>
      <c r="CL7" s="350">
        <v>1700</v>
      </c>
      <c r="CM7" s="350">
        <v>1700</v>
      </c>
      <c r="CN7" s="350">
        <v>1700</v>
      </c>
      <c r="CO7" s="350">
        <v>1700</v>
      </c>
      <c r="CP7" s="350">
        <v>1700</v>
      </c>
      <c r="CQ7" s="350">
        <v>1700</v>
      </c>
      <c r="CR7" s="350">
        <v>1700</v>
      </c>
      <c r="CS7" s="350">
        <v>1700</v>
      </c>
      <c r="CT7" s="350">
        <v>1700</v>
      </c>
      <c r="CU7" s="350">
        <v>1700</v>
      </c>
      <c r="CV7" s="350">
        <v>1700</v>
      </c>
      <c r="CW7" s="350">
        <v>1700</v>
      </c>
      <c r="CX7" s="350">
        <v>1700</v>
      </c>
      <c r="CY7" s="350">
        <v>1700</v>
      </c>
      <c r="CZ7" s="350">
        <v>1700</v>
      </c>
      <c r="DA7" s="350">
        <v>1700</v>
      </c>
      <c r="DB7" s="350">
        <v>1700</v>
      </c>
      <c r="DC7" s="350">
        <v>1700</v>
      </c>
      <c r="DD7" s="350">
        <v>1700</v>
      </c>
      <c r="DE7" s="350">
        <v>1700</v>
      </c>
      <c r="DF7" s="350">
        <v>1700</v>
      </c>
      <c r="DG7" s="350">
        <v>1700</v>
      </c>
      <c r="DH7" s="350">
        <v>1700</v>
      </c>
      <c r="DI7" s="350">
        <v>1700</v>
      </c>
      <c r="DJ7" s="350">
        <v>1700</v>
      </c>
      <c r="DK7" s="350">
        <v>1700</v>
      </c>
      <c r="DL7" s="350">
        <v>1700</v>
      </c>
      <c r="DM7" s="350">
        <v>1700</v>
      </c>
      <c r="DN7" s="350">
        <v>1700</v>
      </c>
      <c r="DO7" s="350">
        <v>1700</v>
      </c>
      <c r="DP7" s="350">
        <v>1700</v>
      </c>
      <c r="DQ7" s="350">
        <v>1700</v>
      </c>
      <c r="DR7" s="350">
        <v>1700</v>
      </c>
      <c r="DS7" s="350">
        <v>1700</v>
      </c>
      <c r="DT7" s="350">
        <v>1700</v>
      </c>
      <c r="DU7" s="350">
        <v>1700</v>
      </c>
      <c r="DV7" s="350">
        <v>1700</v>
      </c>
      <c r="DW7" s="350">
        <v>1700</v>
      </c>
    </row>
    <row r="8" spans="1:127" ht="11.25" x14ac:dyDescent="0.2">
      <c r="A8" s="354" t="s">
        <v>127</v>
      </c>
      <c r="B8" s="355">
        <v>61</v>
      </c>
      <c r="C8" s="356" t="s">
        <v>332</v>
      </c>
      <c r="D8" s="347"/>
      <c r="E8" s="358"/>
      <c r="F8" s="359"/>
      <c r="G8" s="360"/>
      <c r="Q8" s="350">
        <v>0</v>
      </c>
      <c r="R8" s="350">
        <v>0</v>
      </c>
      <c r="S8" s="350">
        <v>1800</v>
      </c>
      <c r="T8" s="350">
        <v>1800</v>
      </c>
      <c r="U8" s="350">
        <v>1800</v>
      </c>
      <c r="V8" s="350">
        <v>1800</v>
      </c>
      <c r="W8" s="350">
        <v>1800</v>
      </c>
      <c r="X8" s="350">
        <v>1800</v>
      </c>
      <c r="Y8" s="350">
        <v>1800</v>
      </c>
      <c r="Z8" s="350">
        <v>1800</v>
      </c>
      <c r="AA8" s="350">
        <v>1800</v>
      </c>
      <c r="AB8" s="350">
        <v>1800</v>
      </c>
      <c r="AC8" s="350">
        <v>1800</v>
      </c>
      <c r="AD8" s="350">
        <v>1800</v>
      </c>
      <c r="AE8" s="350">
        <v>1800</v>
      </c>
      <c r="AF8" s="350">
        <v>1800</v>
      </c>
      <c r="AG8" s="350">
        <v>1800</v>
      </c>
      <c r="AH8" s="350">
        <v>1800</v>
      </c>
      <c r="AI8" s="350">
        <v>1800</v>
      </c>
      <c r="AJ8" s="350">
        <v>1800</v>
      </c>
      <c r="AK8" s="350">
        <v>1800</v>
      </c>
      <c r="AL8" s="350">
        <v>1800</v>
      </c>
      <c r="AM8" s="350">
        <v>1800</v>
      </c>
      <c r="AN8" s="350">
        <v>1800</v>
      </c>
      <c r="AO8" s="350">
        <v>1800</v>
      </c>
      <c r="AP8" s="350">
        <v>1800</v>
      </c>
      <c r="AQ8" s="350">
        <v>1800</v>
      </c>
      <c r="AR8" s="350">
        <v>1800</v>
      </c>
      <c r="AS8" s="350">
        <v>1800</v>
      </c>
      <c r="AT8" s="350">
        <v>1800</v>
      </c>
      <c r="AU8" s="350">
        <v>1800</v>
      </c>
      <c r="AV8" s="350">
        <v>1800</v>
      </c>
      <c r="AW8" s="350">
        <v>1800</v>
      </c>
      <c r="AX8" s="350">
        <v>1800</v>
      </c>
      <c r="AY8" s="350">
        <v>1800</v>
      </c>
      <c r="AZ8" s="350">
        <v>1800</v>
      </c>
      <c r="BA8" s="350">
        <v>1800</v>
      </c>
      <c r="BB8" s="350">
        <v>1800</v>
      </c>
      <c r="BC8" s="350">
        <v>1800</v>
      </c>
      <c r="BD8" s="350">
        <v>1800</v>
      </c>
      <c r="BE8" s="350">
        <v>1800</v>
      </c>
      <c r="BF8" s="350">
        <v>1800</v>
      </c>
      <c r="BG8" s="350">
        <v>1800</v>
      </c>
      <c r="BH8" s="350">
        <v>1800</v>
      </c>
      <c r="BI8" s="350">
        <v>1800</v>
      </c>
      <c r="BJ8" s="350">
        <v>1800</v>
      </c>
      <c r="BK8" s="350">
        <v>1800</v>
      </c>
      <c r="BL8" s="350">
        <v>1800</v>
      </c>
      <c r="BM8" s="350">
        <v>1800</v>
      </c>
      <c r="BN8" s="350">
        <v>1800</v>
      </c>
      <c r="BO8" s="350">
        <v>1800</v>
      </c>
      <c r="BP8" s="350">
        <v>1800</v>
      </c>
      <c r="BQ8" s="350">
        <v>1800</v>
      </c>
      <c r="BR8" s="350">
        <v>1800</v>
      </c>
      <c r="BS8" s="350">
        <v>1800</v>
      </c>
      <c r="BT8" s="350">
        <v>1800</v>
      </c>
      <c r="BU8" s="350">
        <v>1800</v>
      </c>
      <c r="BV8" s="350">
        <v>1800</v>
      </c>
      <c r="BW8" s="350">
        <v>1800</v>
      </c>
      <c r="BX8" s="350">
        <v>1800</v>
      </c>
      <c r="BY8" s="350">
        <v>1800</v>
      </c>
      <c r="BZ8" s="350">
        <v>1800</v>
      </c>
      <c r="CA8" s="350">
        <v>1800</v>
      </c>
      <c r="CB8" s="350">
        <v>1800</v>
      </c>
      <c r="CC8" s="350">
        <v>1800</v>
      </c>
      <c r="CD8" s="350">
        <v>1800</v>
      </c>
      <c r="CE8" s="350">
        <v>1800</v>
      </c>
      <c r="CF8" s="350">
        <v>1800</v>
      </c>
      <c r="CG8" s="350">
        <v>1800</v>
      </c>
      <c r="CH8" s="350">
        <v>1800</v>
      </c>
      <c r="CI8" s="350">
        <v>1800</v>
      </c>
      <c r="CJ8" s="350">
        <v>1800</v>
      </c>
      <c r="CK8" s="350">
        <v>1800</v>
      </c>
      <c r="CL8" s="350">
        <v>1800</v>
      </c>
      <c r="CM8" s="350">
        <v>1800</v>
      </c>
      <c r="CN8" s="350">
        <v>1800</v>
      </c>
      <c r="CO8" s="350">
        <v>1800</v>
      </c>
      <c r="CP8" s="350">
        <v>1800</v>
      </c>
      <c r="CQ8" s="350">
        <v>1800</v>
      </c>
      <c r="CR8" s="350">
        <v>1800</v>
      </c>
      <c r="CS8" s="350">
        <v>1800</v>
      </c>
      <c r="CT8" s="350">
        <v>1800</v>
      </c>
      <c r="CU8" s="350">
        <v>1800</v>
      </c>
      <c r="CV8" s="350">
        <v>1800</v>
      </c>
      <c r="CW8" s="350">
        <v>1800</v>
      </c>
      <c r="CX8" s="350">
        <v>1800</v>
      </c>
      <c r="CY8" s="350">
        <v>1800</v>
      </c>
      <c r="CZ8" s="350">
        <v>1800</v>
      </c>
      <c r="DA8" s="350">
        <v>1800</v>
      </c>
      <c r="DB8" s="350">
        <v>1800</v>
      </c>
      <c r="DC8" s="350">
        <v>1800</v>
      </c>
      <c r="DD8" s="350">
        <v>1800</v>
      </c>
      <c r="DE8" s="350">
        <v>1800</v>
      </c>
      <c r="DF8" s="350">
        <v>1800</v>
      </c>
      <c r="DG8" s="350">
        <v>1800</v>
      </c>
      <c r="DH8" s="350">
        <v>1800</v>
      </c>
      <c r="DI8" s="350">
        <v>1800</v>
      </c>
      <c r="DJ8" s="350">
        <v>1800</v>
      </c>
      <c r="DK8" s="350">
        <v>1800</v>
      </c>
      <c r="DL8" s="350">
        <v>1800</v>
      </c>
      <c r="DM8" s="350">
        <v>1800</v>
      </c>
      <c r="DN8" s="350">
        <v>1800</v>
      </c>
      <c r="DO8" s="350">
        <v>1800</v>
      </c>
      <c r="DP8" s="350">
        <v>1800</v>
      </c>
      <c r="DQ8" s="350">
        <v>1800</v>
      </c>
      <c r="DR8" s="350">
        <v>1800</v>
      </c>
      <c r="DS8" s="350">
        <v>1800</v>
      </c>
      <c r="DT8" s="350">
        <v>1800</v>
      </c>
      <c r="DU8" s="350">
        <v>1800</v>
      </c>
      <c r="DV8" s="350">
        <v>1800</v>
      </c>
      <c r="DW8" s="350">
        <v>1800</v>
      </c>
    </row>
    <row r="9" spans="1:127" ht="11.25" x14ac:dyDescent="0.2">
      <c r="A9" s="354" t="s">
        <v>126</v>
      </c>
      <c r="B9" s="355">
        <v>106.5</v>
      </c>
      <c r="C9" s="356" t="s">
        <v>332</v>
      </c>
      <c r="D9" s="347"/>
      <c r="E9" s="358">
        <v>46086</v>
      </c>
      <c r="F9" s="359">
        <v>12</v>
      </c>
      <c r="G9" s="360">
        <v>3500</v>
      </c>
      <c r="H9" s="350">
        <v>0</v>
      </c>
      <c r="I9" s="350">
        <v>0</v>
      </c>
      <c r="J9" s="350">
        <v>750</v>
      </c>
      <c r="K9" s="350">
        <v>1750</v>
      </c>
      <c r="L9" s="350">
        <v>1750</v>
      </c>
      <c r="M9" s="350">
        <v>1750</v>
      </c>
      <c r="N9" s="350">
        <v>1750</v>
      </c>
      <c r="O9" s="350">
        <v>1750</v>
      </c>
      <c r="P9" s="350">
        <v>0</v>
      </c>
      <c r="Q9" s="350">
        <v>0</v>
      </c>
      <c r="R9" s="350">
        <v>0</v>
      </c>
      <c r="S9" s="350">
        <v>0</v>
      </c>
      <c r="T9" s="350">
        <v>1600</v>
      </c>
      <c r="U9" s="350">
        <v>1600</v>
      </c>
      <c r="V9" s="350">
        <v>1600</v>
      </c>
      <c r="W9" s="350">
        <v>1600</v>
      </c>
      <c r="X9" s="350">
        <v>1600</v>
      </c>
      <c r="Y9" s="350">
        <v>1600</v>
      </c>
      <c r="Z9" s="350">
        <v>1600</v>
      </c>
      <c r="AA9" s="350">
        <v>1600</v>
      </c>
      <c r="AB9" s="350">
        <v>1600</v>
      </c>
      <c r="AC9" s="350">
        <v>1600</v>
      </c>
      <c r="AD9" s="350">
        <v>1600</v>
      </c>
      <c r="AE9" s="350">
        <v>1600</v>
      </c>
      <c r="AF9" s="350">
        <v>1600</v>
      </c>
      <c r="AG9" s="350">
        <v>1600</v>
      </c>
      <c r="AH9" s="350">
        <v>1600</v>
      </c>
      <c r="AI9" s="350">
        <v>1600</v>
      </c>
      <c r="AJ9" s="350">
        <v>1600</v>
      </c>
      <c r="AK9" s="350">
        <v>1600</v>
      </c>
      <c r="AL9" s="350">
        <v>1600</v>
      </c>
      <c r="AM9" s="350">
        <v>1600</v>
      </c>
      <c r="AN9" s="350">
        <v>1600</v>
      </c>
      <c r="AO9" s="350">
        <v>1600</v>
      </c>
      <c r="AP9" s="350">
        <v>1600</v>
      </c>
      <c r="AQ9" s="350">
        <v>1600</v>
      </c>
      <c r="AR9" s="350">
        <v>1600</v>
      </c>
      <c r="AS9" s="350">
        <v>1600</v>
      </c>
      <c r="AT9" s="350">
        <v>1600</v>
      </c>
      <c r="AU9" s="350">
        <v>1600</v>
      </c>
      <c r="AV9" s="350">
        <v>1600</v>
      </c>
      <c r="AW9" s="350">
        <v>1600</v>
      </c>
      <c r="AX9" s="350">
        <v>1600</v>
      </c>
      <c r="AY9" s="350">
        <v>1600</v>
      </c>
      <c r="AZ9" s="350">
        <v>1600</v>
      </c>
      <c r="BA9" s="350">
        <v>1600</v>
      </c>
      <c r="BB9" s="350">
        <v>1600</v>
      </c>
      <c r="BC9" s="350">
        <v>1600</v>
      </c>
      <c r="BD9" s="350">
        <v>1600</v>
      </c>
      <c r="BE9" s="350">
        <v>1600</v>
      </c>
      <c r="BF9" s="350">
        <v>1600</v>
      </c>
      <c r="BG9" s="350">
        <v>1600</v>
      </c>
      <c r="BH9" s="350">
        <v>1600</v>
      </c>
      <c r="BI9" s="350">
        <v>1600</v>
      </c>
      <c r="BJ9" s="350">
        <v>1600</v>
      </c>
      <c r="BK9" s="350">
        <v>1600</v>
      </c>
      <c r="BL9" s="350">
        <v>1600</v>
      </c>
      <c r="BM9" s="350">
        <v>1600</v>
      </c>
      <c r="BN9" s="350">
        <v>1600</v>
      </c>
      <c r="BO9" s="350">
        <v>1600</v>
      </c>
      <c r="BP9" s="350">
        <v>1600</v>
      </c>
      <c r="BQ9" s="350">
        <v>1600</v>
      </c>
      <c r="BR9" s="350">
        <v>1600</v>
      </c>
      <c r="BS9" s="350">
        <v>1600</v>
      </c>
      <c r="BT9" s="350">
        <v>1600</v>
      </c>
      <c r="BU9" s="350">
        <v>1600</v>
      </c>
      <c r="BV9" s="350">
        <v>1600</v>
      </c>
      <c r="BW9" s="350">
        <v>1600</v>
      </c>
      <c r="BX9" s="350">
        <v>1600</v>
      </c>
      <c r="BY9" s="350">
        <v>1600</v>
      </c>
      <c r="BZ9" s="350">
        <v>1600</v>
      </c>
      <c r="CA9" s="350">
        <v>1600</v>
      </c>
      <c r="CB9" s="350">
        <v>1600</v>
      </c>
      <c r="CC9" s="350">
        <v>1600</v>
      </c>
      <c r="CD9" s="350">
        <v>1600</v>
      </c>
      <c r="CE9" s="350">
        <v>1600</v>
      </c>
      <c r="CF9" s="350">
        <v>1600</v>
      </c>
      <c r="CG9" s="350">
        <v>1600</v>
      </c>
      <c r="CH9" s="350">
        <v>1600</v>
      </c>
      <c r="CI9" s="350">
        <v>1600</v>
      </c>
      <c r="CJ9" s="350">
        <v>1600</v>
      </c>
      <c r="CK9" s="350">
        <v>1600</v>
      </c>
      <c r="CL9" s="350">
        <v>1600</v>
      </c>
      <c r="CM9" s="350">
        <v>1600</v>
      </c>
      <c r="CN9" s="350">
        <v>1600</v>
      </c>
      <c r="CO9" s="350">
        <v>1600</v>
      </c>
      <c r="CP9" s="350">
        <v>1600</v>
      </c>
      <c r="CQ9" s="350">
        <v>1600</v>
      </c>
      <c r="CR9" s="350">
        <v>1600</v>
      </c>
      <c r="CS9" s="350">
        <v>1600</v>
      </c>
      <c r="CT9" s="350">
        <v>1600</v>
      </c>
      <c r="CU9" s="350">
        <v>1600</v>
      </c>
      <c r="CV9" s="350">
        <v>1600</v>
      </c>
      <c r="CW9" s="350">
        <v>1600</v>
      </c>
      <c r="CX9" s="350">
        <v>1600</v>
      </c>
      <c r="CY9" s="350">
        <v>1600</v>
      </c>
      <c r="CZ9" s="350">
        <v>1600</v>
      </c>
      <c r="DA9" s="350">
        <v>1600</v>
      </c>
      <c r="DB9" s="350">
        <v>1600</v>
      </c>
      <c r="DC9" s="350">
        <v>1600</v>
      </c>
      <c r="DD9" s="350">
        <v>1600</v>
      </c>
      <c r="DE9" s="350">
        <v>1600</v>
      </c>
      <c r="DF9" s="350">
        <v>1600</v>
      </c>
      <c r="DG9" s="350">
        <v>1600</v>
      </c>
      <c r="DH9" s="350">
        <v>1600</v>
      </c>
      <c r="DI9" s="350">
        <v>1600</v>
      </c>
      <c r="DJ9" s="350">
        <v>1600</v>
      </c>
      <c r="DK9" s="350">
        <v>1600</v>
      </c>
      <c r="DL9" s="350">
        <v>1600</v>
      </c>
      <c r="DM9" s="350">
        <v>1600</v>
      </c>
      <c r="DN9" s="350">
        <v>1600</v>
      </c>
      <c r="DO9" s="350">
        <v>1600</v>
      </c>
      <c r="DP9" s="350">
        <v>1600</v>
      </c>
      <c r="DQ9" s="350">
        <v>1600</v>
      </c>
      <c r="DR9" s="350">
        <v>1600</v>
      </c>
      <c r="DS9" s="350">
        <v>1600</v>
      </c>
      <c r="DT9" s="350">
        <v>1600</v>
      </c>
      <c r="DU9" s="350">
        <v>1600</v>
      </c>
      <c r="DV9" s="350">
        <v>1600</v>
      </c>
      <c r="DW9" s="350">
        <v>1600</v>
      </c>
    </row>
    <row r="10" spans="1:127" s="460" customFormat="1" ht="11.25" x14ac:dyDescent="0.2">
      <c r="A10" s="354" t="s">
        <v>124</v>
      </c>
      <c r="B10" s="463">
        <v>102</v>
      </c>
      <c r="C10" s="465" t="s">
        <v>341</v>
      </c>
      <c r="D10" s="461" t="s">
        <v>102</v>
      </c>
      <c r="E10" s="462">
        <v>46034</v>
      </c>
      <c r="F10" s="462">
        <v>12</v>
      </c>
      <c r="G10" s="459">
        <v>3400</v>
      </c>
      <c r="H10" s="460">
        <v>1700</v>
      </c>
      <c r="I10" s="460">
        <v>1700</v>
      </c>
      <c r="J10" s="460">
        <v>1700</v>
      </c>
      <c r="K10" s="460">
        <v>0</v>
      </c>
      <c r="L10" s="460">
        <v>1700</v>
      </c>
      <c r="M10" s="460">
        <v>1700</v>
      </c>
      <c r="N10" s="460">
        <v>1700</v>
      </c>
      <c r="O10" s="460">
        <v>1700</v>
      </c>
      <c r="P10" s="460">
        <v>1700</v>
      </c>
      <c r="Q10" s="460">
        <v>1700</v>
      </c>
      <c r="R10" s="460">
        <v>1700</v>
      </c>
      <c r="S10" s="460">
        <v>1700</v>
      </c>
      <c r="T10" s="464">
        <v>0</v>
      </c>
      <c r="U10" s="464">
        <v>0</v>
      </c>
      <c r="V10" s="464">
        <v>1700</v>
      </c>
      <c r="W10" s="464">
        <v>1700</v>
      </c>
      <c r="X10" s="464">
        <v>1700</v>
      </c>
      <c r="Y10" s="464">
        <v>1700</v>
      </c>
      <c r="Z10" s="464">
        <v>1700</v>
      </c>
      <c r="AA10" s="464">
        <v>1700</v>
      </c>
      <c r="AB10" s="464">
        <v>1700</v>
      </c>
      <c r="AC10" s="464">
        <v>1700</v>
      </c>
      <c r="AD10" s="464">
        <v>1700</v>
      </c>
      <c r="AE10" s="464">
        <v>1700</v>
      </c>
      <c r="AF10" s="464">
        <v>1700</v>
      </c>
      <c r="AG10" s="464">
        <v>1700</v>
      </c>
      <c r="AH10" s="464">
        <v>1700</v>
      </c>
      <c r="AI10" s="464">
        <v>1700</v>
      </c>
      <c r="AJ10" s="464">
        <v>1700</v>
      </c>
      <c r="AK10" s="464">
        <v>1700</v>
      </c>
      <c r="AL10" s="464">
        <v>1700</v>
      </c>
      <c r="AM10" s="464">
        <v>1700</v>
      </c>
      <c r="AN10" s="464">
        <v>1700</v>
      </c>
      <c r="AO10" s="464">
        <v>1700</v>
      </c>
      <c r="AP10" s="464">
        <v>1700</v>
      </c>
      <c r="AQ10" s="464">
        <v>1700</v>
      </c>
      <c r="AR10" s="464">
        <v>1700</v>
      </c>
      <c r="AS10" s="464">
        <v>1700</v>
      </c>
      <c r="AT10" s="464">
        <v>1700</v>
      </c>
      <c r="AU10" s="464">
        <v>1700</v>
      </c>
      <c r="AV10" s="464">
        <v>1700</v>
      </c>
      <c r="AW10" s="464">
        <v>1700</v>
      </c>
      <c r="AX10" s="464">
        <v>1700</v>
      </c>
      <c r="AY10" s="464">
        <v>1700</v>
      </c>
      <c r="AZ10" s="464">
        <v>1700</v>
      </c>
      <c r="BA10" s="464">
        <v>1700</v>
      </c>
      <c r="BB10" s="464">
        <v>1700</v>
      </c>
      <c r="BC10" s="464">
        <v>1700</v>
      </c>
      <c r="BD10" s="464">
        <v>1700</v>
      </c>
      <c r="BE10" s="464">
        <v>1700</v>
      </c>
      <c r="BF10" s="464">
        <v>1700</v>
      </c>
      <c r="BG10" s="464">
        <v>1700</v>
      </c>
      <c r="BH10" s="464">
        <v>1700</v>
      </c>
      <c r="BI10" s="464">
        <v>1700</v>
      </c>
      <c r="BJ10" s="464">
        <v>1700</v>
      </c>
      <c r="BK10" s="464">
        <v>1700</v>
      </c>
      <c r="BL10" s="464">
        <v>1700</v>
      </c>
      <c r="BM10" s="464">
        <v>1700</v>
      </c>
      <c r="BN10" s="464">
        <v>1700</v>
      </c>
      <c r="BO10" s="464">
        <v>1700</v>
      </c>
      <c r="BP10" s="464">
        <v>1700</v>
      </c>
      <c r="BQ10" s="464">
        <v>1700</v>
      </c>
      <c r="BR10" s="464">
        <v>1700</v>
      </c>
      <c r="BS10" s="464">
        <v>1700</v>
      </c>
      <c r="BT10" s="464">
        <v>1700</v>
      </c>
      <c r="BU10" s="464">
        <v>1700</v>
      </c>
      <c r="BV10" s="464">
        <v>1700</v>
      </c>
      <c r="BW10" s="464">
        <v>1700</v>
      </c>
      <c r="BX10" s="464">
        <v>1700</v>
      </c>
      <c r="BY10" s="464">
        <v>1700</v>
      </c>
      <c r="BZ10" s="464">
        <v>1700</v>
      </c>
      <c r="CA10" s="464">
        <v>1700</v>
      </c>
      <c r="CB10" s="464">
        <v>1700</v>
      </c>
      <c r="CC10" s="464">
        <v>1700</v>
      </c>
      <c r="CD10" s="464">
        <v>1700</v>
      </c>
      <c r="CE10" s="464">
        <v>1700</v>
      </c>
      <c r="CF10" s="464">
        <v>1700</v>
      </c>
      <c r="CG10" s="464">
        <v>1700</v>
      </c>
      <c r="CH10" s="464">
        <v>1700</v>
      </c>
      <c r="CI10" s="464">
        <v>1700</v>
      </c>
      <c r="CJ10" s="464">
        <v>1700</v>
      </c>
      <c r="CK10" s="464">
        <v>1700</v>
      </c>
      <c r="CL10" s="464">
        <v>1700</v>
      </c>
      <c r="CM10" s="464">
        <v>1700</v>
      </c>
      <c r="CN10" s="464">
        <v>1700</v>
      </c>
      <c r="CO10" s="464">
        <v>1700</v>
      </c>
      <c r="CP10" s="464">
        <v>1700</v>
      </c>
      <c r="CQ10" s="464">
        <v>1700</v>
      </c>
      <c r="CR10" s="464">
        <v>1700</v>
      </c>
      <c r="CS10" s="464">
        <v>1700</v>
      </c>
      <c r="CT10" s="464">
        <v>1700</v>
      </c>
      <c r="CU10" s="464">
        <v>1700</v>
      </c>
      <c r="CV10" s="464">
        <v>1700</v>
      </c>
      <c r="CW10" s="464">
        <v>1700</v>
      </c>
      <c r="CX10" s="464">
        <v>1700</v>
      </c>
      <c r="CY10" s="464">
        <v>1700</v>
      </c>
      <c r="CZ10" s="464">
        <v>1700</v>
      </c>
      <c r="DA10" s="464">
        <v>1700</v>
      </c>
      <c r="DB10" s="464">
        <v>1700</v>
      </c>
      <c r="DC10" s="464">
        <v>1700</v>
      </c>
      <c r="DD10" s="464">
        <v>1700</v>
      </c>
      <c r="DE10" s="464">
        <v>1700</v>
      </c>
      <c r="DF10" s="464">
        <v>1700</v>
      </c>
      <c r="DG10" s="464">
        <v>1700</v>
      </c>
      <c r="DH10" s="464">
        <v>1700</v>
      </c>
      <c r="DI10" s="464">
        <v>1700</v>
      </c>
      <c r="DJ10" s="464">
        <v>1700</v>
      </c>
      <c r="DK10" s="464">
        <v>1700</v>
      </c>
      <c r="DL10" s="464">
        <v>1700</v>
      </c>
      <c r="DM10" s="464">
        <v>1700</v>
      </c>
      <c r="DN10" s="464">
        <v>1700</v>
      </c>
      <c r="DO10" s="464">
        <v>1700</v>
      </c>
      <c r="DP10" s="464">
        <v>1700</v>
      </c>
      <c r="DQ10" s="464">
        <v>1700</v>
      </c>
      <c r="DR10" s="464">
        <v>1700</v>
      </c>
      <c r="DS10" s="464">
        <v>1700</v>
      </c>
      <c r="DT10" s="464">
        <v>1700</v>
      </c>
      <c r="DU10" s="464">
        <v>1700</v>
      </c>
      <c r="DV10" s="464">
        <v>1700</v>
      </c>
      <c r="DW10" s="464">
        <v>1700</v>
      </c>
    </row>
    <row r="11" spans="1:127" ht="11.25" x14ac:dyDescent="0.2">
      <c r="A11" s="354" t="s">
        <v>122</v>
      </c>
      <c r="B11" s="355">
        <v>100.5</v>
      </c>
      <c r="C11" s="356" t="s">
        <v>250</v>
      </c>
      <c r="D11" s="347"/>
      <c r="E11" s="358">
        <v>46021</v>
      </c>
      <c r="F11" s="359">
        <v>12</v>
      </c>
      <c r="G11" s="360">
        <v>3400</v>
      </c>
      <c r="H11" s="458">
        <v>700</v>
      </c>
      <c r="I11" s="458">
        <v>1700</v>
      </c>
      <c r="J11" s="458">
        <v>1700</v>
      </c>
      <c r="K11" s="458">
        <v>1700</v>
      </c>
      <c r="L11" s="458">
        <v>1700</v>
      </c>
      <c r="M11" s="458">
        <v>1700</v>
      </c>
      <c r="N11" s="350">
        <v>0</v>
      </c>
      <c r="O11" s="350">
        <v>0</v>
      </c>
      <c r="P11" s="350">
        <v>0</v>
      </c>
      <c r="Q11" s="350">
        <v>0</v>
      </c>
      <c r="R11" s="350">
        <v>1700</v>
      </c>
      <c r="S11" s="350">
        <v>1700</v>
      </c>
      <c r="T11" s="350">
        <v>1700</v>
      </c>
      <c r="U11" s="350">
        <v>1700</v>
      </c>
      <c r="V11" s="350">
        <v>1700</v>
      </c>
      <c r="W11" s="350">
        <v>1700</v>
      </c>
      <c r="X11" s="350">
        <v>1700</v>
      </c>
      <c r="Y11" s="350">
        <v>1700</v>
      </c>
      <c r="Z11" s="350">
        <v>1700</v>
      </c>
      <c r="AA11" s="350">
        <v>1700</v>
      </c>
      <c r="AB11" s="350">
        <v>1700</v>
      </c>
      <c r="AC11" s="350">
        <v>1700</v>
      </c>
      <c r="AD11" s="350">
        <v>1700</v>
      </c>
      <c r="AE11" s="350">
        <v>1700</v>
      </c>
      <c r="AF11" s="350">
        <v>1700</v>
      </c>
      <c r="AG11" s="350">
        <v>1700</v>
      </c>
      <c r="AH11" s="350">
        <v>1700</v>
      </c>
      <c r="AI11" s="350">
        <v>1700</v>
      </c>
      <c r="AJ11" s="350">
        <v>1700</v>
      </c>
      <c r="AK11" s="350">
        <v>1700</v>
      </c>
      <c r="AL11" s="350">
        <v>1700</v>
      </c>
      <c r="AM11" s="350">
        <v>1700</v>
      </c>
      <c r="AN11" s="350">
        <v>1700</v>
      </c>
      <c r="AO11" s="350">
        <v>1700</v>
      </c>
      <c r="AP11" s="350">
        <v>1700</v>
      </c>
      <c r="AQ11" s="350">
        <v>1700</v>
      </c>
      <c r="AR11" s="350">
        <v>1700</v>
      </c>
      <c r="AS11" s="350">
        <v>1700</v>
      </c>
      <c r="AT11" s="350">
        <v>1700</v>
      </c>
      <c r="AU11" s="350">
        <v>1700</v>
      </c>
      <c r="AV11" s="350">
        <v>1700</v>
      </c>
      <c r="AW11" s="350">
        <v>1700</v>
      </c>
      <c r="AX11" s="350">
        <v>1700</v>
      </c>
      <c r="AY11" s="350">
        <v>1700</v>
      </c>
      <c r="AZ11" s="350">
        <v>1700</v>
      </c>
      <c r="BA11" s="350">
        <v>1700</v>
      </c>
      <c r="BB11" s="350">
        <v>1700</v>
      </c>
      <c r="BC11" s="350">
        <v>1700</v>
      </c>
      <c r="BD11" s="350">
        <v>1700</v>
      </c>
      <c r="BE11" s="350">
        <v>1700</v>
      </c>
      <c r="BF11" s="350">
        <v>1700</v>
      </c>
      <c r="BG11" s="350">
        <v>1700</v>
      </c>
      <c r="BH11" s="350">
        <v>1700</v>
      </c>
      <c r="BI11" s="350">
        <v>1700</v>
      </c>
      <c r="BJ11" s="350">
        <v>1700</v>
      </c>
      <c r="BK11" s="350">
        <v>1700</v>
      </c>
      <c r="BL11" s="350">
        <v>1700</v>
      </c>
      <c r="BM11" s="350">
        <v>1700</v>
      </c>
      <c r="BN11" s="350">
        <v>1700</v>
      </c>
      <c r="BO11" s="350">
        <v>1700</v>
      </c>
      <c r="BP11" s="350">
        <v>1700</v>
      </c>
      <c r="BQ11" s="350">
        <v>1700</v>
      </c>
      <c r="BR11" s="350">
        <v>1700</v>
      </c>
      <c r="BS11" s="350">
        <v>1700</v>
      </c>
      <c r="BT11" s="350">
        <v>1700</v>
      </c>
      <c r="BU11" s="350">
        <v>1700</v>
      </c>
      <c r="BV11" s="350">
        <v>1700</v>
      </c>
      <c r="BW11" s="350">
        <v>1700</v>
      </c>
      <c r="BX11" s="350">
        <v>1700</v>
      </c>
      <c r="BY11" s="350">
        <v>1700</v>
      </c>
      <c r="BZ11" s="350">
        <v>1700</v>
      </c>
      <c r="CA11" s="350">
        <v>1700</v>
      </c>
      <c r="CB11" s="350">
        <v>1700</v>
      </c>
      <c r="CC11" s="350">
        <v>1700</v>
      </c>
      <c r="CD11" s="350">
        <v>1700</v>
      </c>
      <c r="CE11" s="350">
        <v>1700</v>
      </c>
      <c r="CF11" s="350">
        <v>1700</v>
      </c>
      <c r="CG11" s="350">
        <v>1700</v>
      </c>
      <c r="CH11" s="350">
        <v>1700</v>
      </c>
      <c r="CI11" s="350">
        <v>1700</v>
      </c>
      <c r="CJ11" s="350">
        <v>1700</v>
      </c>
      <c r="CK11" s="350">
        <v>1700</v>
      </c>
      <c r="CL11" s="350">
        <v>1700</v>
      </c>
      <c r="CM11" s="350">
        <v>1700</v>
      </c>
      <c r="CN11" s="350">
        <v>1700</v>
      </c>
      <c r="CO11" s="350">
        <v>1700</v>
      </c>
      <c r="CP11" s="350">
        <v>1700</v>
      </c>
      <c r="CQ11" s="350">
        <v>1700</v>
      </c>
      <c r="CR11" s="350">
        <v>1700</v>
      </c>
      <c r="CS11" s="350">
        <v>1700</v>
      </c>
      <c r="CT11" s="350">
        <v>1700</v>
      </c>
      <c r="CU11" s="350">
        <v>1700</v>
      </c>
      <c r="CV11" s="350">
        <v>1700</v>
      </c>
      <c r="CW11" s="350">
        <v>1700</v>
      </c>
      <c r="CX11" s="350">
        <v>1700</v>
      </c>
      <c r="CY11" s="350">
        <v>1700</v>
      </c>
      <c r="CZ11" s="350">
        <v>1700</v>
      </c>
      <c r="DA11" s="350">
        <v>1700</v>
      </c>
      <c r="DB11" s="350">
        <v>1700</v>
      </c>
      <c r="DC11" s="350">
        <v>1700</v>
      </c>
      <c r="DD11" s="350">
        <v>1700</v>
      </c>
      <c r="DE11" s="350">
        <v>1700</v>
      </c>
      <c r="DF11" s="350">
        <v>1700</v>
      </c>
      <c r="DG11" s="350">
        <v>1700</v>
      </c>
      <c r="DH11" s="350">
        <v>1700</v>
      </c>
      <c r="DI11" s="350">
        <v>1700</v>
      </c>
      <c r="DJ11" s="350">
        <v>1700</v>
      </c>
      <c r="DK11" s="350">
        <v>1700</v>
      </c>
      <c r="DL11" s="350">
        <v>1700</v>
      </c>
      <c r="DM11" s="350">
        <v>1700</v>
      </c>
      <c r="DN11" s="350">
        <v>1700</v>
      </c>
      <c r="DO11" s="350">
        <v>1700</v>
      </c>
      <c r="DP11" s="350">
        <v>1700</v>
      </c>
      <c r="DQ11" s="350">
        <v>1700</v>
      </c>
      <c r="DR11" s="350">
        <v>1700</v>
      </c>
      <c r="DS11" s="350">
        <v>1700</v>
      </c>
      <c r="DT11" s="350">
        <v>1700</v>
      </c>
      <c r="DU11" s="350">
        <v>1700</v>
      </c>
      <c r="DV11" s="350">
        <v>1700</v>
      </c>
      <c r="DW11" s="350">
        <v>1700</v>
      </c>
    </row>
    <row r="12" spans="1:127" ht="11.25" x14ac:dyDescent="0.2">
      <c r="A12" s="354" t="s">
        <v>121</v>
      </c>
      <c r="B12" s="355">
        <v>133.6</v>
      </c>
      <c r="C12" s="356"/>
      <c r="D12" s="347"/>
      <c r="E12" s="358">
        <v>46064</v>
      </c>
      <c r="F12" s="359">
        <v>12</v>
      </c>
      <c r="G12" s="360">
        <v>4200</v>
      </c>
      <c r="H12" s="350">
        <v>0</v>
      </c>
      <c r="I12" s="350">
        <f>2100-1000</f>
        <v>1100</v>
      </c>
      <c r="J12" s="350">
        <v>2100</v>
      </c>
      <c r="K12" s="350">
        <v>2100</v>
      </c>
      <c r="L12" s="350">
        <v>2100</v>
      </c>
      <c r="M12" s="350">
        <v>2100</v>
      </c>
      <c r="N12" s="350">
        <v>2100</v>
      </c>
      <c r="O12" s="350">
        <v>2100</v>
      </c>
      <c r="P12" s="350">
        <v>2100</v>
      </c>
      <c r="Q12" s="350">
        <v>0</v>
      </c>
      <c r="R12" s="350">
        <v>0</v>
      </c>
      <c r="S12" s="350">
        <v>2100</v>
      </c>
      <c r="T12" s="350">
        <v>0</v>
      </c>
      <c r="U12" s="350">
        <v>0</v>
      </c>
      <c r="V12" s="350">
        <v>0</v>
      </c>
      <c r="W12" s="350">
        <v>0</v>
      </c>
      <c r="X12" s="350">
        <v>0</v>
      </c>
      <c r="Y12" s="350">
        <v>0</v>
      </c>
      <c r="Z12" s="350">
        <v>0</v>
      </c>
      <c r="AA12" s="350">
        <v>0</v>
      </c>
      <c r="AB12" s="350">
        <v>0</v>
      </c>
      <c r="AC12" s="350">
        <v>0</v>
      </c>
      <c r="AD12" s="350">
        <v>0</v>
      </c>
      <c r="AE12" s="350">
        <v>0</v>
      </c>
      <c r="AF12" s="350">
        <v>0</v>
      </c>
      <c r="AG12" s="350">
        <v>0</v>
      </c>
      <c r="AH12" s="350">
        <v>0</v>
      </c>
      <c r="AI12" s="350">
        <v>0</v>
      </c>
      <c r="AJ12" s="350">
        <v>0</v>
      </c>
      <c r="AK12" s="350">
        <v>0</v>
      </c>
      <c r="AL12" s="350">
        <v>0</v>
      </c>
      <c r="AM12" s="350">
        <v>0</v>
      </c>
      <c r="AN12" s="350">
        <v>0</v>
      </c>
      <c r="AO12" s="350">
        <v>0</v>
      </c>
      <c r="AP12" s="350">
        <v>0</v>
      </c>
      <c r="AQ12" s="350">
        <v>0</v>
      </c>
      <c r="AR12" s="350">
        <v>0</v>
      </c>
      <c r="AS12" s="350">
        <v>0</v>
      </c>
      <c r="AT12" s="350">
        <v>0</v>
      </c>
      <c r="AU12" s="350">
        <v>0</v>
      </c>
      <c r="AV12" s="350">
        <v>0</v>
      </c>
      <c r="AW12" s="350">
        <v>0</v>
      </c>
      <c r="AX12" s="350">
        <v>0</v>
      </c>
      <c r="AY12" s="350">
        <v>0</v>
      </c>
      <c r="AZ12" s="350">
        <v>0</v>
      </c>
      <c r="BA12" s="350">
        <v>0</v>
      </c>
      <c r="BB12" s="350">
        <v>0</v>
      </c>
      <c r="BC12" s="350">
        <v>0</v>
      </c>
      <c r="BD12" s="350">
        <v>0</v>
      </c>
      <c r="BE12" s="350">
        <v>0</v>
      </c>
      <c r="BF12" s="350">
        <v>0</v>
      </c>
      <c r="BG12" s="350">
        <v>0</v>
      </c>
      <c r="BH12" s="350">
        <v>0</v>
      </c>
      <c r="BI12" s="350">
        <v>0</v>
      </c>
      <c r="BJ12" s="350">
        <v>0</v>
      </c>
      <c r="BK12" s="350">
        <v>0</v>
      </c>
      <c r="BL12" s="350">
        <v>0</v>
      </c>
      <c r="BM12" s="350">
        <v>0</v>
      </c>
      <c r="BN12" s="350">
        <v>0</v>
      </c>
      <c r="BO12" s="350">
        <v>0</v>
      </c>
      <c r="BP12" s="350">
        <v>0</v>
      </c>
      <c r="BQ12" s="350">
        <v>0</v>
      </c>
      <c r="BR12" s="350">
        <v>0</v>
      </c>
      <c r="BS12" s="350">
        <v>0</v>
      </c>
      <c r="BT12" s="350">
        <v>0</v>
      </c>
      <c r="BU12" s="350">
        <v>0</v>
      </c>
      <c r="BV12" s="350">
        <v>0</v>
      </c>
      <c r="BW12" s="350">
        <v>0</v>
      </c>
      <c r="BX12" s="350">
        <v>0</v>
      </c>
      <c r="BY12" s="350">
        <v>0</v>
      </c>
      <c r="BZ12" s="350">
        <v>0</v>
      </c>
      <c r="CA12" s="350">
        <v>0</v>
      </c>
      <c r="CB12" s="350">
        <v>0</v>
      </c>
      <c r="CC12" s="350">
        <v>0</v>
      </c>
      <c r="CD12" s="350">
        <v>0</v>
      </c>
      <c r="CE12" s="350">
        <v>0</v>
      </c>
      <c r="CF12" s="350">
        <v>0</v>
      </c>
      <c r="CG12" s="350">
        <v>0</v>
      </c>
      <c r="CH12" s="350">
        <v>0</v>
      </c>
      <c r="CI12" s="350">
        <v>0</v>
      </c>
      <c r="CJ12" s="350">
        <v>0</v>
      </c>
      <c r="CK12" s="350">
        <v>0</v>
      </c>
      <c r="CL12" s="350">
        <v>0</v>
      </c>
      <c r="CM12" s="350">
        <v>0</v>
      </c>
      <c r="CN12" s="350">
        <v>0</v>
      </c>
      <c r="CO12" s="350">
        <v>0</v>
      </c>
      <c r="CP12" s="350">
        <v>0</v>
      </c>
      <c r="CQ12" s="350">
        <v>0</v>
      </c>
      <c r="CR12" s="350">
        <v>0</v>
      </c>
      <c r="CS12" s="350">
        <v>0</v>
      </c>
      <c r="CT12" s="350">
        <v>0</v>
      </c>
      <c r="CU12" s="350">
        <v>0</v>
      </c>
      <c r="CV12" s="350">
        <v>0</v>
      </c>
      <c r="CW12" s="350">
        <v>0</v>
      </c>
      <c r="CX12" s="350">
        <v>0</v>
      </c>
      <c r="CY12" s="350">
        <v>0</v>
      </c>
      <c r="CZ12" s="350">
        <v>0</v>
      </c>
      <c r="DA12" s="350">
        <v>0</v>
      </c>
      <c r="DB12" s="350">
        <v>0</v>
      </c>
      <c r="DC12" s="350">
        <v>0</v>
      </c>
      <c r="DD12" s="350">
        <v>0</v>
      </c>
      <c r="DE12" s="350">
        <v>0</v>
      </c>
      <c r="DF12" s="350">
        <v>0</v>
      </c>
      <c r="DG12" s="350">
        <v>0</v>
      </c>
      <c r="DH12" s="350">
        <v>0</v>
      </c>
      <c r="DI12" s="350">
        <v>0</v>
      </c>
      <c r="DJ12" s="350">
        <v>0</v>
      </c>
      <c r="DK12" s="350">
        <v>0</v>
      </c>
      <c r="DL12" s="350">
        <v>0</v>
      </c>
      <c r="DM12" s="350">
        <v>0</v>
      </c>
      <c r="DN12" s="350">
        <v>0</v>
      </c>
      <c r="DO12" s="350">
        <v>0</v>
      </c>
      <c r="DP12" s="350">
        <v>0</v>
      </c>
      <c r="DQ12" s="350">
        <v>0</v>
      </c>
      <c r="DR12" s="350">
        <v>0</v>
      </c>
      <c r="DS12" s="350">
        <v>0</v>
      </c>
      <c r="DT12" s="350">
        <v>0</v>
      </c>
      <c r="DU12" s="350">
        <v>0</v>
      </c>
      <c r="DV12" s="350">
        <v>0</v>
      </c>
      <c r="DW12" s="350">
        <v>0</v>
      </c>
    </row>
    <row r="13" spans="1:127" ht="11.25" x14ac:dyDescent="0.2">
      <c r="A13" s="354" t="s">
        <v>120</v>
      </c>
      <c r="B13" s="355">
        <v>100.9</v>
      </c>
      <c r="C13" s="356" t="s">
        <v>162</v>
      </c>
      <c r="D13" s="357" t="s">
        <v>102</v>
      </c>
      <c r="E13" s="358">
        <v>46105</v>
      </c>
      <c r="F13" s="359">
        <v>12</v>
      </c>
      <c r="G13" s="360">
        <v>3300</v>
      </c>
      <c r="H13" s="350">
        <v>0</v>
      </c>
      <c r="I13" s="350">
        <v>0</v>
      </c>
      <c r="J13" s="350">
        <v>1650</v>
      </c>
      <c r="K13" s="350">
        <v>1650</v>
      </c>
      <c r="L13" s="350">
        <v>1650</v>
      </c>
      <c r="M13" s="350">
        <v>1650</v>
      </c>
      <c r="N13" s="350">
        <v>1650</v>
      </c>
      <c r="O13" s="350">
        <v>1650</v>
      </c>
      <c r="P13" s="350">
        <v>1650</v>
      </c>
      <c r="Q13" s="350">
        <v>1650</v>
      </c>
      <c r="R13" s="350">
        <v>1650</v>
      </c>
      <c r="S13" s="350">
        <v>1650</v>
      </c>
      <c r="T13" s="350">
        <v>1650</v>
      </c>
      <c r="U13" s="350">
        <v>1650</v>
      </c>
      <c r="V13" s="350">
        <v>1650</v>
      </c>
      <c r="W13" s="350">
        <v>1650</v>
      </c>
      <c r="X13" s="350">
        <v>1650</v>
      </c>
      <c r="Y13" s="350">
        <v>1650</v>
      </c>
      <c r="Z13" s="350">
        <v>1650</v>
      </c>
      <c r="AA13" s="350">
        <v>1650</v>
      </c>
      <c r="AB13" s="350">
        <v>1650</v>
      </c>
      <c r="AC13" s="350">
        <v>1650</v>
      </c>
      <c r="AD13" s="350">
        <v>1650</v>
      </c>
      <c r="AE13" s="350">
        <v>1650</v>
      </c>
      <c r="AF13" s="350">
        <v>1650</v>
      </c>
      <c r="AG13" s="350">
        <v>1650</v>
      </c>
      <c r="AH13" s="350">
        <v>1650</v>
      </c>
      <c r="AI13" s="350">
        <v>1650</v>
      </c>
      <c r="AJ13" s="350">
        <v>1650</v>
      </c>
      <c r="AK13" s="350">
        <v>1650</v>
      </c>
      <c r="AL13" s="350">
        <v>1650</v>
      </c>
      <c r="AM13" s="350">
        <v>1650</v>
      </c>
      <c r="AN13" s="350">
        <v>1650</v>
      </c>
      <c r="AO13" s="350">
        <v>1650</v>
      </c>
      <c r="AP13" s="350">
        <v>1650</v>
      </c>
      <c r="AQ13" s="350">
        <v>1650</v>
      </c>
      <c r="AR13" s="350">
        <v>1650</v>
      </c>
      <c r="AS13" s="350">
        <v>1650</v>
      </c>
      <c r="AT13" s="350">
        <v>1650</v>
      </c>
      <c r="AU13" s="350">
        <v>1650</v>
      </c>
      <c r="AV13" s="350">
        <v>1650</v>
      </c>
      <c r="AW13" s="350">
        <v>1650</v>
      </c>
      <c r="AX13" s="350">
        <v>1650</v>
      </c>
      <c r="AY13" s="350">
        <v>1650</v>
      </c>
      <c r="AZ13" s="350">
        <v>1650</v>
      </c>
      <c r="BA13" s="350">
        <v>1650</v>
      </c>
      <c r="BB13" s="350">
        <v>1650</v>
      </c>
      <c r="BC13" s="350">
        <v>1650</v>
      </c>
      <c r="BD13" s="350">
        <v>1650</v>
      </c>
      <c r="BE13" s="350">
        <v>1650</v>
      </c>
      <c r="BF13" s="350">
        <v>1650</v>
      </c>
      <c r="BG13" s="350">
        <v>1650</v>
      </c>
      <c r="BH13" s="350">
        <v>1650</v>
      </c>
      <c r="BI13" s="350">
        <v>1650</v>
      </c>
      <c r="BJ13" s="350">
        <v>1650</v>
      </c>
      <c r="BK13" s="350">
        <v>1650</v>
      </c>
      <c r="BL13" s="350">
        <v>1650</v>
      </c>
      <c r="BM13" s="350">
        <v>1650</v>
      </c>
      <c r="BN13" s="350">
        <v>1650</v>
      </c>
      <c r="BO13" s="350">
        <v>1650</v>
      </c>
      <c r="BP13" s="350">
        <v>1650</v>
      </c>
      <c r="BQ13" s="350">
        <v>1650</v>
      </c>
      <c r="BR13" s="350">
        <v>1650</v>
      </c>
      <c r="BS13" s="350">
        <v>1650</v>
      </c>
      <c r="BT13" s="350">
        <v>1650</v>
      </c>
      <c r="BU13" s="350">
        <v>1650</v>
      </c>
      <c r="BV13" s="350">
        <v>1650</v>
      </c>
      <c r="BW13" s="350">
        <v>1650</v>
      </c>
      <c r="BX13" s="350">
        <v>1650</v>
      </c>
      <c r="BY13" s="350">
        <v>1650</v>
      </c>
      <c r="BZ13" s="350">
        <v>1650</v>
      </c>
      <c r="CA13" s="350">
        <v>1650</v>
      </c>
      <c r="CB13" s="350">
        <v>1650</v>
      </c>
      <c r="CC13" s="350">
        <v>1650</v>
      </c>
      <c r="CD13" s="350">
        <v>1650</v>
      </c>
      <c r="CE13" s="350">
        <v>1650</v>
      </c>
      <c r="CF13" s="350">
        <v>1650</v>
      </c>
      <c r="CG13" s="350">
        <v>1650</v>
      </c>
      <c r="CH13" s="350">
        <v>1650</v>
      </c>
      <c r="CI13" s="350">
        <v>1650</v>
      </c>
      <c r="CJ13" s="350">
        <v>1650</v>
      </c>
      <c r="CK13" s="350">
        <v>1650</v>
      </c>
      <c r="CL13" s="350">
        <v>1650</v>
      </c>
      <c r="CM13" s="350">
        <v>1650</v>
      </c>
      <c r="CN13" s="350">
        <v>1650</v>
      </c>
      <c r="CO13" s="350">
        <v>1650</v>
      </c>
      <c r="CP13" s="350">
        <v>1650</v>
      </c>
      <c r="CQ13" s="350">
        <v>1650</v>
      </c>
      <c r="CR13" s="350">
        <v>1650</v>
      </c>
      <c r="CS13" s="350">
        <v>1650</v>
      </c>
      <c r="CT13" s="350">
        <v>1650</v>
      </c>
      <c r="CU13" s="350">
        <v>1650</v>
      </c>
      <c r="CV13" s="350">
        <v>1650</v>
      </c>
      <c r="CW13" s="350">
        <v>1650</v>
      </c>
      <c r="CX13" s="350">
        <v>1650</v>
      </c>
      <c r="CY13" s="350">
        <v>1650</v>
      </c>
      <c r="CZ13" s="350">
        <v>1650</v>
      </c>
      <c r="DA13" s="350">
        <v>1650</v>
      </c>
      <c r="DB13" s="350">
        <v>1650</v>
      </c>
      <c r="DC13" s="350">
        <v>1650</v>
      </c>
      <c r="DD13" s="350">
        <v>1650</v>
      </c>
      <c r="DE13" s="350">
        <v>1650</v>
      </c>
      <c r="DF13" s="350">
        <v>1650</v>
      </c>
      <c r="DG13" s="350">
        <v>1650</v>
      </c>
      <c r="DH13" s="350">
        <v>1650</v>
      </c>
      <c r="DI13" s="350">
        <v>1650</v>
      </c>
      <c r="DJ13" s="350">
        <v>1650</v>
      </c>
      <c r="DK13" s="350">
        <v>1650</v>
      </c>
      <c r="DL13" s="350">
        <v>1650</v>
      </c>
      <c r="DM13" s="350">
        <v>1650</v>
      </c>
      <c r="DN13" s="350">
        <v>1650</v>
      </c>
      <c r="DO13" s="350">
        <v>1650</v>
      </c>
      <c r="DP13" s="350">
        <v>1650</v>
      </c>
      <c r="DQ13" s="350">
        <v>1650</v>
      </c>
      <c r="DR13" s="350">
        <v>1650</v>
      </c>
      <c r="DS13" s="350">
        <v>1650</v>
      </c>
      <c r="DT13" s="350">
        <v>1650</v>
      </c>
      <c r="DU13" s="350">
        <v>1650</v>
      </c>
      <c r="DV13" s="350">
        <v>1650</v>
      </c>
      <c r="DW13" s="350">
        <v>1650</v>
      </c>
    </row>
    <row r="14" spans="1:127" ht="11.25" x14ac:dyDescent="0.2">
      <c r="A14" s="354" t="s">
        <v>118</v>
      </c>
      <c r="B14" s="355">
        <v>63</v>
      </c>
      <c r="C14" s="356" t="s">
        <v>161</v>
      </c>
      <c r="D14" s="347" t="s">
        <v>102</v>
      </c>
      <c r="E14" s="358">
        <v>45930</v>
      </c>
      <c r="F14" s="359">
        <v>12</v>
      </c>
      <c r="G14" s="360">
        <v>3800</v>
      </c>
      <c r="H14" s="350">
        <v>1900</v>
      </c>
      <c r="I14" s="350">
        <v>1900</v>
      </c>
      <c r="J14" s="350">
        <v>1900</v>
      </c>
      <c r="K14" s="350">
        <v>1900</v>
      </c>
      <c r="L14" s="350">
        <v>1900</v>
      </c>
      <c r="M14" s="350">
        <v>1900</v>
      </c>
      <c r="N14" s="350">
        <v>1900</v>
      </c>
      <c r="O14" s="350">
        <v>1900</v>
      </c>
      <c r="P14" s="350">
        <v>1900</v>
      </c>
      <c r="Q14" s="350">
        <v>1900</v>
      </c>
      <c r="R14" s="350">
        <v>1900</v>
      </c>
      <c r="S14" s="350">
        <v>1900</v>
      </c>
      <c r="T14" s="350">
        <v>1900</v>
      </c>
      <c r="U14" s="350">
        <v>1900</v>
      </c>
      <c r="V14" s="350">
        <v>1900</v>
      </c>
      <c r="W14" s="350">
        <v>1900</v>
      </c>
      <c r="X14" s="350">
        <v>1900</v>
      </c>
      <c r="Y14" s="350">
        <v>1900</v>
      </c>
      <c r="Z14" s="350">
        <v>1900</v>
      </c>
      <c r="AA14" s="350">
        <v>1900</v>
      </c>
      <c r="AB14" s="350">
        <v>1900</v>
      </c>
      <c r="AC14" s="350">
        <v>1900</v>
      </c>
      <c r="AD14" s="350">
        <v>1900</v>
      </c>
      <c r="AE14" s="350">
        <v>1900</v>
      </c>
      <c r="AF14" s="350">
        <v>1900</v>
      </c>
      <c r="AG14" s="350">
        <v>1900</v>
      </c>
      <c r="AH14" s="350">
        <v>1900</v>
      </c>
      <c r="AI14" s="350">
        <v>1900</v>
      </c>
      <c r="AJ14" s="350">
        <v>1900</v>
      </c>
      <c r="AK14" s="350">
        <v>1900</v>
      </c>
      <c r="AL14" s="350">
        <v>1900</v>
      </c>
      <c r="AM14" s="350">
        <v>1900</v>
      </c>
      <c r="AN14" s="350">
        <v>1900</v>
      </c>
      <c r="AO14" s="350">
        <v>1900</v>
      </c>
      <c r="AP14" s="350">
        <v>1900</v>
      </c>
      <c r="AQ14" s="350">
        <v>1900</v>
      </c>
      <c r="AR14" s="350">
        <v>1900</v>
      </c>
      <c r="AS14" s="350">
        <v>1900</v>
      </c>
      <c r="AT14" s="350">
        <v>1900</v>
      </c>
      <c r="AU14" s="350">
        <v>1900</v>
      </c>
      <c r="AV14" s="350">
        <v>1900</v>
      </c>
      <c r="AW14" s="350">
        <v>1900</v>
      </c>
      <c r="AX14" s="350">
        <v>1900</v>
      </c>
      <c r="AY14" s="350">
        <v>1900</v>
      </c>
      <c r="AZ14" s="350">
        <v>1900</v>
      </c>
      <c r="BA14" s="350">
        <v>1900</v>
      </c>
      <c r="BB14" s="350">
        <v>1900</v>
      </c>
      <c r="BC14" s="350">
        <v>1900</v>
      </c>
      <c r="BD14" s="350">
        <v>1900</v>
      </c>
      <c r="BE14" s="350">
        <v>1900</v>
      </c>
      <c r="BF14" s="350">
        <v>1900</v>
      </c>
      <c r="BG14" s="350">
        <v>1900</v>
      </c>
      <c r="BH14" s="350">
        <v>1900</v>
      </c>
      <c r="BI14" s="350">
        <v>1900</v>
      </c>
      <c r="BJ14" s="350">
        <v>1900</v>
      </c>
      <c r="BK14" s="350">
        <v>1900</v>
      </c>
      <c r="BL14" s="350">
        <v>1900</v>
      </c>
      <c r="BM14" s="350">
        <v>1900</v>
      </c>
      <c r="BN14" s="350">
        <v>1900</v>
      </c>
      <c r="BO14" s="350">
        <v>1900</v>
      </c>
      <c r="BP14" s="350">
        <v>1900</v>
      </c>
      <c r="BQ14" s="350">
        <v>1900</v>
      </c>
      <c r="BR14" s="350">
        <v>1900</v>
      </c>
      <c r="BS14" s="350">
        <v>1900</v>
      </c>
      <c r="BT14" s="350">
        <v>1900</v>
      </c>
      <c r="BU14" s="350">
        <v>1900</v>
      </c>
      <c r="BV14" s="350">
        <v>1900</v>
      </c>
      <c r="BW14" s="350">
        <v>1900</v>
      </c>
      <c r="BX14" s="350">
        <v>1900</v>
      </c>
      <c r="BY14" s="350">
        <v>1900</v>
      </c>
      <c r="BZ14" s="350">
        <v>1900</v>
      </c>
      <c r="CA14" s="350">
        <v>1900</v>
      </c>
      <c r="CB14" s="350">
        <v>1900</v>
      </c>
      <c r="CC14" s="350">
        <v>1900</v>
      </c>
      <c r="CD14" s="350">
        <v>1900</v>
      </c>
      <c r="CE14" s="350">
        <v>1900</v>
      </c>
      <c r="CF14" s="350">
        <v>1900</v>
      </c>
      <c r="CG14" s="350">
        <v>1900</v>
      </c>
      <c r="CH14" s="350">
        <v>1900</v>
      </c>
      <c r="CI14" s="350">
        <v>1900</v>
      </c>
      <c r="CJ14" s="350">
        <v>1900</v>
      </c>
      <c r="CK14" s="350">
        <v>1900</v>
      </c>
      <c r="CL14" s="350">
        <v>1900</v>
      </c>
      <c r="CM14" s="350">
        <v>1900</v>
      </c>
      <c r="CN14" s="350">
        <v>1900</v>
      </c>
      <c r="CO14" s="350">
        <v>1900</v>
      </c>
      <c r="CP14" s="350">
        <v>1900</v>
      </c>
      <c r="CQ14" s="350">
        <v>1900</v>
      </c>
      <c r="CR14" s="350">
        <v>1900</v>
      </c>
      <c r="CS14" s="350">
        <v>1900</v>
      </c>
      <c r="CT14" s="350">
        <v>1900</v>
      </c>
      <c r="CU14" s="350">
        <v>1900</v>
      </c>
      <c r="CV14" s="350">
        <v>1900</v>
      </c>
      <c r="CW14" s="350">
        <v>1900</v>
      </c>
      <c r="CX14" s="350">
        <v>1900</v>
      </c>
      <c r="CY14" s="350">
        <v>1900</v>
      </c>
      <c r="CZ14" s="350">
        <v>1900</v>
      </c>
      <c r="DA14" s="350">
        <v>1900</v>
      </c>
      <c r="DB14" s="350">
        <v>1900</v>
      </c>
      <c r="DC14" s="350">
        <v>1900</v>
      </c>
      <c r="DD14" s="350">
        <v>1900</v>
      </c>
      <c r="DE14" s="350">
        <v>1900</v>
      </c>
      <c r="DF14" s="350">
        <v>1900</v>
      </c>
      <c r="DG14" s="350">
        <v>1900</v>
      </c>
      <c r="DH14" s="350">
        <v>1900</v>
      </c>
      <c r="DI14" s="350">
        <v>1900</v>
      </c>
      <c r="DJ14" s="350">
        <v>1900</v>
      </c>
      <c r="DK14" s="350">
        <v>1900</v>
      </c>
      <c r="DL14" s="350">
        <v>1900</v>
      </c>
      <c r="DM14" s="350">
        <v>1900</v>
      </c>
      <c r="DN14" s="350">
        <v>1900</v>
      </c>
      <c r="DO14" s="350">
        <v>1900</v>
      </c>
      <c r="DP14" s="350">
        <v>1900</v>
      </c>
      <c r="DQ14" s="350">
        <v>1900</v>
      </c>
      <c r="DR14" s="350">
        <v>1900</v>
      </c>
      <c r="DS14" s="350">
        <v>1900</v>
      </c>
      <c r="DT14" s="350">
        <v>1900</v>
      </c>
      <c r="DU14" s="350">
        <v>1900</v>
      </c>
      <c r="DV14" s="350">
        <v>1900</v>
      </c>
      <c r="DW14" s="350">
        <v>1900</v>
      </c>
    </row>
    <row r="15" spans="1:127" ht="11.25" x14ac:dyDescent="0.2">
      <c r="A15" s="354" t="s">
        <v>116</v>
      </c>
      <c r="B15" s="355">
        <v>73.5</v>
      </c>
      <c r="C15" s="356" t="s">
        <v>334</v>
      </c>
      <c r="D15" s="357" t="s">
        <v>102</v>
      </c>
      <c r="E15" s="358" t="s">
        <v>160</v>
      </c>
      <c r="F15" s="359">
        <v>12</v>
      </c>
      <c r="G15" s="360">
        <v>2800</v>
      </c>
      <c r="H15" s="350">
        <v>0</v>
      </c>
      <c r="I15" s="350">
        <v>0</v>
      </c>
      <c r="J15" s="350">
        <v>0</v>
      </c>
      <c r="K15" s="350">
        <v>1400</v>
      </c>
      <c r="L15" s="350">
        <v>1400</v>
      </c>
      <c r="M15" s="350">
        <v>1400</v>
      </c>
      <c r="N15" s="350">
        <v>1400</v>
      </c>
      <c r="O15" s="350">
        <v>1400</v>
      </c>
      <c r="P15" s="350">
        <v>1400</v>
      </c>
      <c r="Q15" s="350">
        <v>1400</v>
      </c>
      <c r="R15" s="350">
        <v>1400</v>
      </c>
      <c r="S15" s="350">
        <v>1400</v>
      </c>
      <c r="T15" s="350">
        <v>1400</v>
      </c>
      <c r="U15" s="350">
        <v>1400</v>
      </c>
      <c r="V15" s="350">
        <v>1400</v>
      </c>
      <c r="W15" s="350">
        <v>1400</v>
      </c>
      <c r="X15" s="350">
        <v>1400</v>
      </c>
      <c r="Y15" s="350">
        <v>1400</v>
      </c>
      <c r="Z15" s="350">
        <v>1400</v>
      </c>
      <c r="AA15" s="350">
        <v>1400</v>
      </c>
      <c r="AB15" s="350">
        <v>1400</v>
      </c>
      <c r="AC15" s="350">
        <v>1400</v>
      </c>
      <c r="AD15" s="350">
        <v>1400</v>
      </c>
      <c r="AE15" s="350">
        <v>1400</v>
      </c>
      <c r="AF15" s="350">
        <v>1400</v>
      </c>
      <c r="AG15" s="350">
        <v>1400</v>
      </c>
      <c r="AH15" s="350">
        <v>1400</v>
      </c>
      <c r="AI15" s="350">
        <v>1400</v>
      </c>
      <c r="AJ15" s="350">
        <v>1400</v>
      </c>
      <c r="AK15" s="350">
        <v>1400</v>
      </c>
      <c r="AL15" s="350">
        <v>1400</v>
      </c>
      <c r="AM15" s="350">
        <v>1400</v>
      </c>
      <c r="AN15" s="350">
        <v>1400</v>
      </c>
      <c r="AO15" s="350">
        <v>1400</v>
      </c>
      <c r="AP15" s="350">
        <v>1400</v>
      </c>
      <c r="AQ15" s="350">
        <v>1400</v>
      </c>
      <c r="AR15" s="350">
        <v>1400</v>
      </c>
      <c r="AS15" s="350">
        <v>1400</v>
      </c>
      <c r="AT15" s="350">
        <v>1400</v>
      </c>
      <c r="AU15" s="350">
        <v>1400</v>
      </c>
      <c r="AV15" s="350">
        <v>1400</v>
      </c>
      <c r="AW15" s="350">
        <v>1400</v>
      </c>
      <c r="AX15" s="350">
        <v>1400</v>
      </c>
      <c r="AY15" s="350">
        <v>1400</v>
      </c>
      <c r="AZ15" s="350">
        <v>1400</v>
      </c>
      <c r="BA15" s="350">
        <v>1400</v>
      </c>
      <c r="BB15" s="350">
        <v>1400</v>
      </c>
      <c r="BC15" s="350">
        <v>1400</v>
      </c>
      <c r="BD15" s="350">
        <v>1400</v>
      </c>
      <c r="BE15" s="350">
        <v>1400</v>
      </c>
      <c r="BF15" s="350">
        <v>1400</v>
      </c>
      <c r="BG15" s="350">
        <v>1400</v>
      </c>
      <c r="BH15" s="350">
        <v>1400</v>
      </c>
      <c r="BI15" s="350">
        <v>1400</v>
      </c>
      <c r="BJ15" s="350">
        <v>1400</v>
      </c>
      <c r="BK15" s="350">
        <v>1400</v>
      </c>
      <c r="BL15" s="350">
        <v>1400</v>
      </c>
      <c r="BM15" s="350">
        <v>1400</v>
      </c>
      <c r="BN15" s="350">
        <v>1400</v>
      </c>
      <c r="BO15" s="350">
        <v>1400</v>
      </c>
      <c r="BP15" s="350">
        <v>1400</v>
      </c>
      <c r="BQ15" s="350">
        <v>1400</v>
      </c>
      <c r="BR15" s="350">
        <v>1400</v>
      </c>
      <c r="BS15" s="350">
        <v>1400</v>
      </c>
      <c r="BT15" s="350">
        <v>1400</v>
      </c>
      <c r="BU15" s="350">
        <v>1400</v>
      </c>
      <c r="BV15" s="350">
        <v>1400</v>
      </c>
      <c r="BW15" s="350">
        <v>1400</v>
      </c>
      <c r="BX15" s="350">
        <v>1400</v>
      </c>
      <c r="BY15" s="350">
        <v>1400</v>
      </c>
      <c r="BZ15" s="350">
        <v>1400</v>
      </c>
      <c r="CA15" s="350">
        <v>1400</v>
      </c>
      <c r="CB15" s="350">
        <v>1400</v>
      </c>
      <c r="CC15" s="350">
        <v>1400</v>
      </c>
      <c r="CD15" s="350">
        <v>1400</v>
      </c>
      <c r="CE15" s="350">
        <v>1400</v>
      </c>
      <c r="CF15" s="350">
        <v>1400</v>
      </c>
      <c r="CG15" s="350">
        <v>1400</v>
      </c>
      <c r="CH15" s="350">
        <v>1400</v>
      </c>
      <c r="CI15" s="350">
        <v>1400</v>
      </c>
      <c r="CJ15" s="350">
        <v>1400</v>
      </c>
      <c r="CK15" s="350">
        <v>1400</v>
      </c>
      <c r="CL15" s="350">
        <v>1400</v>
      </c>
      <c r="CM15" s="350">
        <v>1400</v>
      </c>
      <c r="CN15" s="350">
        <v>1400</v>
      </c>
      <c r="CO15" s="350">
        <v>1400</v>
      </c>
      <c r="CP15" s="350">
        <v>1400</v>
      </c>
      <c r="CQ15" s="350">
        <v>1400</v>
      </c>
      <c r="CR15" s="350">
        <v>1400</v>
      </c>
      <c r="CS15" s="350">
        <v>1400</v>
      </c>
      <c r="CT15" s="350">
        <v>1400</v>
      </c>
      <c r="CU15" s="350">
        <v>1400</v>
      </c>
      <c r="CV15" s="350">
        <v>1400</v>
      </c>
      <c r="CW15" s="350">
        <v>1400</v>
      </c>
      <c r="CX15" s="350">
        <v>1400</v>
      </c>
      <c r="CY15" s="350">
        <v>1400</v>
      </c>
      <c r="CZ15" s="350">
        <v>1400</v>
      </c>
      <c r="DA15" s="350">
        <v>1400</v>
      </c>
      <c r="DB15" s="350">
        <v>1400</v>
      </c>
      <c r="DC15" s="350">
        <v>1400</v>
      </c>
      <c r="DD15" s="350">
        <v>1400</v>
      </c>
      <c r="DE15" s="350">
        <v>1400</v>
      </c>
      <c r="DF15" s="350">
        <v>1400</v>
      </c>
      <c r="DG15" s="350">
        <v>1400</v>
      </c>
      <c r="DH15" s="350">
        <v>1400</v>
      </c>
      <c r="DI15" s="350">
        <v>1400</v>
      </c>
      <c r="DJ15" s="350">
        <v>1400</v>
      </c>
      <c r="DK15" s="350">
        <v>1400</v>
      </c>
      <c r="DL15" s="350">
        <v>1400</v>
      </c>
      <c r="DM15" s="350">
        <v>1400</v>
      </c>
      <c r="DN15" s="350">
        <v>1400</v>
      </c>
      <c r="DO15" s="350">
        <v>1400</v>
      </c>
      <c r="DP15" s="350">
        <v>1400</v>
      </c>
      <c r="DQ15" s="350">
        <v>1400</v>
      </c>
      <c r="DR15" s="350">
        <v>1400</v>
      </c>
      <c r="DS15" s="350">
        <v>1400</v>
      </c>
      <c r="DT15" s="350">
        <v>1400</v>
      </c>
      <c r="DU15" s="350">
        <v>1400</v>
      </c>
      <c r="DV15" s="350">
        <v>1400</v>
      </c>
      <c r="DW15" s="350">
        <v>1400</v>
      </c>
    </row>
    <row r="16" spans="1:127" ht="11.25" x14ac:dyDescent="0.2">
      <c r="A16" s="354" t="s">
        <v>114</v>
      </c>
      <c r="B16" s="355">
        <v>73.5</v>
      </c>
      <c r="C16" s="356" t="s">
        <v>335</v>
      </c>
      <c r="D16" s="347" t="s">
        <v>102</v>
      </c>
      <c r="E16" s="358">
        <v>46014</v>
      </c>
      <c r="F16" s="359">
        <v>12</v>
      </c>
      <c r="G16" s="360">
        <v>2800</v>
      </c>
      <c r="H16" s="350">
        <v>1800</v>
      </c>
      <c r="I16" s="350">
        <v>1400</v>
      </c>
      <c r="J16" s="350">
        <v>1400</v>
      </c>
      <c r="K16" s="350">
        <v>1400</v>
      </c>
      <c r="L16" s="350">
        <v>1400</v>
      </c>
      <c r="M16" s="350">
        <v>0</v>
      </c>
      <c r="N16" s="350">
        <v>0</v>
      </c>
      <c r="O16" s="350">
        <v>0</v>
      </c>
      <c r="P16" s="350">
        <v>0</v>
      </c>
      <c r="Q16" s="350">
        <v>1400</v>
      </c>
      <c r="R16" s="350">
        <v>1400</v>
      </c>
      <c r="S16" s="350">
        <v>1400</v>
      </c>
      <c r="T16" s="350">
        <v>1400</v>
      </c>
      <c r="U16" s="350">
        <v>1400</v>
      </c>
      <c r="V16" s="350">
        <v>1400</v>
      </c>
      <c r="W16" s="350">
        <v>1400</v>
      </c>
      <c r="X16" s="350">
        <v>1400</v>
      </c>
      <c r="Y16" s="350">
        <v>1400</v>
      </c>
      <c r="Z16" s="350">
        <v>1400</v>
      </c>
      <c r="AA16" s="350">
        <v>1400</v>
      </c>
      <c r="AB16" s="350">
        <v>1400</v>
      </c>
      <c r="AC16" s="350">
        <v>1400</v>
      </c>
      <c r="AD16" s="350">
        <v>1400</v>
      </c>
      <c r="AE16" s="350">
        <v>1400</v>
      </c>
      <c r="AF16" s="350">
        <v>1400</v>
      </c>
      <c r="AG16" s="350">
        <v>1400</v>
      </c>
      <c r="AH16" s="350">
        <v>1400</v>
      </c>
      <c r="AI16" s="350">
        <v>1400</v>
      </c>
      <c r="AJ16" s="350">
        <v>1400</v>
      </c>
      <c r="AK16" s="350">
        <v>1400</v>
      </c>
      <c r="AL16" s="350">
        <v>1400</v>
      </c>
      <c r="AM16" s="350">
        <v>1400</v>
      </c>
      <c r="AN16" s="350">
        <v>1400</v>
      </c>
      <c r="AO16" s="350">
        <v>1400</v>
      </c>
      <c r="AP16" s="350">
        <v>1400</v>
      </c>
      <c r="AQ16" s="350">
        <v>1400</v>
      </c>
      <c r="AR16" s="350">
        <v>1400</v>
      </c>
      <c r="AS16" s="350">
        <v>1400</v>
      </c>
      <c r="AT16" s="350">
        <v>1400</v>
      </c>
      <c r="AU16" s="350">
        <v>1400</v>
      </c>
      <c r="AV16" s="350">
        <v>1400</v>
      </c>
      <c r="AW16" s="350">
        <v>1400</v>
      </c>
      <c r="AX16" s="350">
        <v>1400</v>
      </c>
      <c r="AY16" s="350">
        <v>1400</v>
      </c>
      <c r="AZ16" s="350">
        <v>1400</v>
      </c>
      <c r="BA16" s="350">
        <v>1400</v>
      </c>
      <c r="BB16" s="350">
        <v>1400</v>
      </c>
      <c r="BC16" s="350">
        <v>1400</v>
      </c>
      <c r="BD16" s="350">
        <v>1400</v>
      </c>
      <c r="BE16" s="350">
        <v>1400</v>
      </c>
      <c r="BF16" s="350">
        <v>1400</v>
      </c>
      <c r="BG16" s="350">
        <v>1400</v>
      </c>
      <c r="BH16" s="350">
        <v>1400</v>
      </c>
      <c r="BI16" s="350">
        <v>1400</v>
      </c>
      <c r="BJ16" s="350">
        <v>1400</v>
      </c>
      <c r="BK16" s="350">
        <v>1400</v>
      </c>
      <c r="BL16" s="350">
        <v>1400</v>
      </c>
      <c r="BM16" s="350">
        <v>1400</v>
      </c>
      <c r="BN16" s="350">
        <v>1400</v>
      </c>
      <c r="BO16" s="350">
        <v>1400</v>
      </c>
      <c r="BP16" s="350">
        <v>1400</v>
      </c>
      <c r="BQ16" s="350">
        <v>1400</v>
      </c>
      <c r="BR16" s="350">
        <v>1400</v>
      </c>
      <c r="BS16" s="350">
        <v>1400</v>
      </c>
      <c r="BT16" s="350">
        <v>1400</v>
      </c>
      <c r="BU16" s="350">
        <v>1400</v>
      </c>
      <c r="BV16" s="350">
        <v>1400</v>
      </c>
      <c r="BW16" s="350">
        <v>1400</v>
      </c>
      <c r="BX16" s="350">
        <v>1400</v>
      </c>
      <c r="BY16" s="350">
        <v>1400</v>
      </c>
      <c r="BZ16" s="350">
        <v>1400</v>
      </c>
      <c r="CA16" s="350">
        <v>1400</v>
      </c>
      <c r="CB16" s="350">
        <v>1400</v>
      </c>
      <c r="CC16" s="350">
        <v>1400</v>
      </c>
      <c r="CD16" s="350">
        <v>1400</v>
      </c>
      <c r="CE16" s="350">
        <v>1400</v>
      </c>
      <c r="CF16" s="350">
        <v>1400</v>
      </c>
      <c r="CG16" s="350">
        <v>1400</v>
      </c>
      <c r="CH16" s="350">
        <v>1400</v>
      </c>
      <c r="CI16" s="350">
        <v>1400</v>
      </c>
      <c r="CJ16" s="350">
        <v>1400</v>
      </c>
      <c r="CK16" s="350">
        <v>1400</v>
      </c>
      <c r="CL16" s="350">
        <v>1400</v>
      </c>
      <c r="CM16" s="350">
        <v>1400</v>
      </c>
      <c r="CN16" s="350">
        <v>1400</v>
      </c>
      <c r="CO16" s="350">
        <v>1400</v>
      </c>
      <c r="CP16" s="350">
        <v>1400</v>
      </c>
      <c r="CQ16" s="350">
        <v>1400</v>
      </c>
      <c r="CR16" s="350">
        <v>1400</v>
      </c>
      <c r="CS16" s="350">
        <v>1400</v>
      </c>
      <c r="CT16" s="350">
        <v>1400</v>
      </c>
      <c r="CU16" s="350">
        <v>1400</v>
      </c>
      <c r="CV16" s="350">
        <v>1400</v>
      </c>
      <c r="CW16" s="350">
        <v>1400</v>
      </c>
      <c r="CX16" s="350">
        <v>1400</v>
      </c>
      <c r="CY16" s="350">
        <v>1400</v>
      </c>
      <c r="CZ16" s="350">
        <v>1400</v>
      </c>
      <c r="DA16" s="350">
        <v>1400</v>
      </c>
      <c r="DB16" s="350">
        <v>1400</v>
      </c>
      <c r="DC16" s="350">
        <v>1400</v>
      </c>
      <c r="DD16" s="350">
        <v>1400</v>
      </c>
      <c r="DE16" s="350">
        <v>1400</v>
      </c>
      <c r="DF16" s="350">
        <v>1400</v>
      </c>
      <c r="DG16" s="350">
        <v>1400</v>
      </c>
      <c r="DH16" s="350">
        <v>1400</v>
      </c>
      <c r="DI16" s="350">
        <v>1400</v>
      </c>
      <c r="DJ16" s="350">
        <v>1400</v>
      </c>
      <c r="DK16" s="350">
        <v>1400</v>
      </c>
      <c r="DL16" s="350">
        <v>1400</v>
      </c>
      <c r="DM16" s="350">
        <v>1400</v>
      </c>
      <c r="DN16" s="350">
        <v>1400</v>
      </c>
      <c r="DO16" s="350">
        <v>1400</v>
      </c>
      <c r="DP16" s="350">
        <v>1400</v>
      </c>
      <c r="DQ16" s="350">
        <v>1400</v>
      </c>
      <c r="DR16" s="350">
        <v>1400</v>
      </c>
      <c r="DS16" s="350">
        <v>1400</v>
      </c>
      <c r="DT16" s="350">
        <v>1400</v>
      </c>
      <c r="DU16" s="350">
        <v>1400</v>
      </c>
      <c r="DV16" s="350">
        <v>1400</v>
      </c>
      <c r="DW16" s="350">
        <v>1400</v>
      </c>
    </row>
    <row r="17" spans="1:127" ht="11.25" x14ac:dyDescent="0.2">
      <c r="A17" s="354" t="s">
        <v>112</v>
      </c>
      <c r="B17" s="355">
        <v>73.5</v>
      </c>
      <c r="C17" s="356" t="s">
        <v>336</v>
      </c>
      <c r="D17" s="347" t="s">
        <v>102</v>
      </c>
      <c r="E17" s="358"/>
      <c r="F17" s="359"/>
      <c r="G17" s="360"/>
      <c r="P17" s="350">
        <v>0</v>
      </c>
      <c r="Q17" s="350">
        <v>2150</v>
      </c>
      <c r="R17" s="350">
        <v>2150</v>
      </c>
      <c r="S17" s="350">
        <v>2150</v>
      </c>
      <c r="T17" s="350">
        <v>0</v>
      </c>
      <c r="U17" s="350">
        <v>0</v>
      </c>
      <c r="V17" s="350">
        <v>1400</v>
      </c>
      <c r="W17" s="350">
        <v>1400</v>
      </c>
      <c r="X17" s="350">
        <v>1400</v>
      </c>
      <c r="Y17" s="350">
        <v>1400</v>
      </c>
      <c r="Z17" s="350">
        <v>1400</v>
      </c>
      <c r="AA17" s="350">
        <v>1400</v>
      </c>
      <c r="AB17" s="350">
        <v>1400</v>
      </c>
      <c r="AC17" s="350">
        <v>1400</v>
      </c>
      <c r="AD17" s="350">
        <v>1400</v>
      </c>
      <c r="AE17" s="350">
        <v>1400</v>
      </c>
      <c r="AF17" s="350">
        <v>1400</v>
      </c>
      <c r="AG17" s="350">
        <v>1400</v>
      </c>
      <c r="AH17" s="350">
        <v>1400</v>
      </c>
      <c r="AI17" s="350">
        <v>1400</v>
      </c>
      <c r="AJ17" s="350">
        <v>1400</v>
      </c>
      <c r="AK17" s="350">
        <v>1400</v>
      </c>
      <c r="AL17" s="350">
        <v>1400</v>
      </c>
      <c r="AM17" s="350">
        <v>1400</v>
      </c>
      <c r="AN17" s="350">
        <v>1400</v>
      </c>
      <c r="AO17" s="350">
        <v>1400</v>
      </c>
      <c r="AP17" s="350">
        <v>1400</v>
      </c>
      <c r="AQ17" s="350">
        <v>1400</v>
      </c>
      <c r="AR17" s="350">
        <v>1400</v>
      </c>
      <c r="AS17" s="350">
        <v>1400</v>
      </c>
      <c r="AT17" s="350">
        <v>1400</v>
      </c>
      <c r="AU17" s="350">
        <v>1400</v>
      </c>
      <c r="AV17" s="350">
        <v>1400</v>
      </c>
      <c r="AW17" s="350">
        <v>1400</v>
      </c>
      <c r="AX17" s="350">
        <v>1400</v>
      </c>
      <c r="AY17" s="350">
        <v>1400</v>
      </c>
      <c r="AZ17" s="350">
        <v>1400</v>
      </c>
      <c r="BA17" s="350">
        <v>1400</v>
      </c>
      <c r="BB17" s="350">
        <v>1400</v>
      </c>
      <c r="BC17" s="350">
        <v>1400</v>
      </c>
      <c r="BD17" s="350">
        <v>1400</v>
      </c>
      <c r="BE17" s="350">
        <v>1400</v>
      </c>
      <c r="BF17" s="350">
        <v>1400</v>
      </c>
      <c r="BG17" s="350">
        <v>1400</v>
      </c>
      <c r="BH17" s="350">
        <v>1400</v>
      </c>
      <c r="BI17" s="350">
        <v>1400</v>
      </c>
      <c r="BJ17" s="350">
        <v>1400</v>
      </c>
      <c r="BK17" s="350">
        <v>1400</v>
      </c>
      <c r="BL17" s="350">
        <v>1400</v>
      </c>
      <c r="BM17" s="350">
        <v>1400</v>
      </c>
      <c r="BN17" s="350">
        <v>1400</v>
      </c>
      <c r="BO17" s="350">
        <v>1400</v>
      </c>
      <c r="BP17" s="350">
        <v>1400</v>
      </c>
      <c r="BQ17" s="350">
        <v>1400</v>
      </c>
      <c r="BR17" s="350">
        <v>1400</v>
      </c>
      <c r="BS17" s="350">
        <v>1400</v>
      </c>
      <c r="BT17" s="350">
        <v>1400</v>
      </c>
      <c r="BU17" s="350">
        <v>1400</v>
      </c>
      <c r="BV17" s="350">
        <v>1400</v>
      </c>
      <c r="BW17" s="350">
        <v>1400</v>
      </c>
      <c r="BX17" s="350">
        <v>1400</v>
      </c>
      <c r="BY17" s="350">
        <v>1400</v>
      </c>
      <c r="BZ17" s="350">
        <v>1400</v>
      </c>
      <c r="CA17" s="350">
        <v>1400</v>
      </c>
      <c r="CB17" s="350">
        <v>1400</v>
      </c>
      <c r="CC17" s="350">
        <v>1400</v>
      </c>
      <c r="CD17" s="350">
        <v>1400</v>
      </c>
      <c r="CE17" s="350">
        <v>1400</v>
      </c>
      <c r="CF17" s="350">
        <v>1400</v>
      </c>
      <c r="CG17" s="350">
        <v>1400</v>
      </c>
      <c r="CH17" s="350">
        <v>1400</v>
      </c>
      <c r="CI17" s="350">
        <v>1400</v>
      </c>
      <c r="CJ17" s="350">
        <v>1400</v>
      </c>
      <c r="CK17" s="350">
        <v>1400</v>
      </c>
      <c r="CL17" s="350">
        <v>1400</v>
      </c>
      <c r="CM17" s="350">
        <v>1400</v>
      </c>
      <c r="CN17" s="350">
        <v>1400</v>
      </c>
      <c r="CO17" s="350">
        <v>1400</v>
      </c>
      <c r="CP17" s="350">
        <v>1400</v>
      </c>
      <c r="CQ17" s="350">
        <v>1400</v>
      </c>
      <c r="CR17" s="350">
        <v>1400</v>
      </c>
      <c r="CS17" s="350">
        <v>1400</v>
      </c>
      <c r="CT17" s="350">
        <v>1400</v>
      </c>
      <c r="CU17" s="350">
        <v>1400</v>
      </c>
      <c r="CV17" s="350">
        <v>1400</v>
      </c>
      <c r="CW17" s="350">
        <v>1400</v>
      </c>
      <c r="CX17" s="350">
        <v>1400</v>
      </c>
      <c r="CY17" s="350">
        <v>1400</v>
      </c>
      <c r="CZ17" s="350">
        <v>1400</v>
      </c>
      <c r="DA17" s="350">
        <v>1400</v>
      </c>
      <c r="DB17" s="350">
        <v>1400</v>
      </c>
      <c r="DC17" s="350">
        <v>1400</v>
      </c>
      <c r="DD17" s="350">
        <v>1400</v>
      </c>
      <c r="DE17" s="350">
        <v>1400</v>
      </c>
      <c r="DF17" s="350">
        <v>1400</v>
      </c>
      <c r="DG17" s="350">
        <v>1400</v>
      </c>
      <c r="DH17" s="350">
        <v>1400</v>
      </c>
      <c r="DI17" s="350">
        <v>1400</v>
      </c>
      <c r="DJ17" s="350">
        <v>1400</v>
      </c>
      <c r="DK17" s="350">
        <v>1400</v>
      </c>
      <c r="DL17" s="350">
        <v>1400</v>
      </c>
      <c r="DM17" s="350">
        <v>1400</v>
      </c>
      <c r="DN17" s="350">
        <v>1400</v>
      </c>
      <c r="DO17" s="350">
        <v>1400</v>
      </c>
      <c r="DP17" s="350">
        <v>1400</v>
      </c>
      <c r="DQ17" s="350">
        <v>1400</v>
      </c>
      <c r="DR17" s="350">
        <v>1400</v>
      </c>
      <c r="DS17" s="350">
        <v>1400</v>
      </c>
      <c r="DT17" s="350">
        <v>1400</v>
      </c>
      <c r="DU17" s="350">
        <v>1400</v>
      </c>
      <c r="DV17" s="350">
        <v>1400</v>
      </c>
      <c r="DW17" s="350">
        <v>1400</v>
      </c>
    </row>
    <row r="18" spans="1:127" ht="11.25" x14ac:dyDescent="0.2">
      <c r="A18" s="354" t="s">
        <v>109</v>
      </c>
      <c r="B18" s="355">
        <v>114.8</v>
      </c>
      <c r="C18" s="468" t="s">
        <v>333</v>
      </c>
      <c r="D18" s="347" t="s">
        <v>102</v>
      </c>
      <c r="E18" s="358"/>
      <c r="F18" s="359"/>
      <c r="G18" s="360"/>
      <c r="P18" s="350">
        <v>0</v>
      </c>
      <c r="Q18" s="350">
        <v>2150</v>
      </c>
      <c r="R18" s="350">
        <v>2150</v>
      </c>
      <c r="S18" s="350">
        <v>2150</v>
      </c>
      <c r="T18" s="350">
        <v>4300</v>
      </c>
      <c r="U18" s="350">
        <v>4300</v>
      </c>
      <c r="V18" s="350">
        <v>4300</v>
      </c>
      <c r="W18" s="350">
        <v>4300</v>
      </c>
      <c r="X18" s="350">
        <v>4300</v>
      </c>
      <c r="Y18" s="350">
        <v>4300</v>
      </c>
      <c r="Z18" s="350">
        <v>4300</v>
      </c>
      <c r="AA18" s="350">
        <v>4300</v>
      </c>
      <c r="AB18" s="350">
        <v>4300</v>
      </c>
      <c r="AC18" s="350">
        <v>4300</v>
      </c>
      <c r="AD18" s="350">
        <v>4300</v>
      </c>
      <c r="AE18" s="350">
        <v>4300</v>
      </c>
      <c r="AF18" s="350">
        <v>4300</v>
      </c>
      <c r="AG18" s="350">
        <v>4300</v>
      </c>
      <c r="AH18" s="350">
        <v>4300</v>
      </c>
      <c r="AI18" s="350">
        <v>4300</v>
      </c>
      <c r="AJ18" s="350">
        <v>4300</v>
      </c>
      <c r="AK18" s="350">
        <v>4300</v>
      </c>
      <c r="AL18" s="350">
        <v>4300</v>
      </c>
      <c r="AM18" s="350">
        <v>4300</v>
      </c>
      <c r="AN18" s="350">
        <v>4300</v>
      </c>
      <c r="AO18" s="350">
        <v>4300</v>
      </c>
      <c r="AP18" s="350">
        <v>4300</v>
      </c>
      <c r="AQ18" s="350">
        <v>4300</v>
      </c>
      <c r="AR18" s="350">
        <v>4300</v>
      </c>
      <c r="AS18" s="350">
        <v>4300</v>
      </c>
      <c r="AT18" s="350">
        <v>4300</v>
      </c>
      <c r="AU18" s="350">
        <v>4300</v>
      </c>
      <c r="AV18" s="350">
        <v>4300</v>
      </c>
      <c r="AW18" s="350">
        <v>4300</v>
      </c>
      <c r="AX18" s="350">
        <v>4300</v>
      </c>
      <c r="AY18" s="350">
        <v>4300</v>
      </c>
      <c r="AZ18" s="350">
        <v>4300</v>
      </c>
      <c r="BA18" s="350">
        <v>4300</v>
      </c>
      <c r="BB18" s="350">
        <v>4300</v>
      </c>
      <c r="BC18" s="350">
        <v>4300</v>
      </c>
      <c r="BD18" s="350">
        <v>4300</v>
      </c>
      <c r="BE18" s="350">
        <v>4300</v>
      </c>
      <c r="BF18" s="350">
        <v>4300</v>
      </c>
      <c r="BG18" s="350">
        <v>4300</v>
      </c>
      <c r="BH18" s="350">
        <v>4300</v>
      </c>
      <c r="BI18" s="350">
        <v>4300</v>
      </c>
      <c r="BJ18" s="350">
        <v>4300</v>
      </c>
      <c r="BK18" s="350">
        <v>4300</v>
      </c>
      <c r="BL18" s="350">
        <v>4300</v>
      </c>
      <c r="BM18" s="350">
        <v>4300</v>
      </c>
      <c r="BN18" s="350">
        <v>4300</v>
      </c>
      <c r="BO18" s="350">
        <v>4300</v>
      </c>
      <c r="BP18" s="350">
        <v>4300</v>
      </c>
      <c r="BQ18" s="350">
        <v>4300</v>
      </c>
      <c r="BR18" s="350">
        <v>4300</v>
      </c>
      <c r="BS18" s="350">
        <v>4300</v>
      </c>
      <c r="BT18" s="350">
        <v>4300</v>
      </c>
      <c r="BU18" s="350">
        <v>4300</v>
      </c>
      <c r="BV18" s="350">
        <v>4300</v>
      </c>
      <c r="BW18" s="350">
        <v>4300</v>
      </c>
      <c r="BX18" s="350">
        <v>4300</v>
      </c>
      <c r="BY18" s="350">
        <v>4300</v>
      </c>
      <c r="BZ18" s="350">
        <v>4300</v>
      </c>
      <c r="CA18" s="350">
        <v>4300</v>
      </c>
      <c r="CB18" s="350">
        <v>4300</v>
      </c>
      <c r="CC18" s="350">
        <v>4300</v>
      </c>
      <c r="CD18" s="350">
        <v>4300</v>
      </c>
      <c r="CE18" s="350">
        <v>4300</v>
      </c>
      <c r="CF18" s="350">
        <v>4300</v>
      </c>
      <c r="CG18" s="350">
        <v>4300</v>
      </c>
      <c r="CH18" s="350">
        <v>4300</v>
      </c>
      <c r="CI18" s="350">
        <v>4300</v>
      </c>
      <c r="CJ18" s="350">
        <v>4300</v>
      </c>
      <c r="CK18" s="350">
        <v>4300</v>
      </c>
      <c r="CL18" s="350">
        <v>4300</v>
      </c>
      <c r="CM18" s="350">
        <v>4300</v>
      </c>
      <c r="CN18" s="350">
        <v>4300</v>
      </c>
      <c r="CO18" s="350">
        <v>4300</v>
      </c>
      <c r="CP18" s="350">
        <v>4300</v>
      </c>
      <c r="CQ18" s="350">
        <v>4300</v>
      </c>
      <c r="CR18" s="350">
        <v>4300</v>
      </c>
      <c r="CS18" s="350">
        <v>4300</v>
      </c>
      <c r="CT18" s="350">
        <v>4300</v>
      </c>
      <c r="CU18" s="350">
        <v>4300</v>
      </c>
      <c r="CV18" s="350">
        <v>4300</v>
      </c>
      <c r="CW18" s="350">
        <v>4300</v>
      </c>
      <c r="CX18" s="350">
        <v>4300</v>
      </c>
      <c r="CY18" s="350">
        <v>4300</v>
      </c>
      <c r="CZ18" s="350">
        <v>4300</v>
      </c>
      <c r="DA18" s="350">
        <v>4300</v>
      </c>
      <c r="DB18" s="350">
        <v>4300</v>
      </c>
      <c r="DC18" s="350">
        <v>4300</v>
      </c>
      <c r="DD18" s="350">
        <v>4300</v>
      </c>
      <c r="DE18" s="350">
        <v>4300</v>
      </c>
      <c r="DF18" s="350">
        <v>4300</v>
      </c>
      <c r="DG18" s="350">
        <v>4300</v>
      </c>
      <c r="DH18" s="350">
        <v>4300</v>
      </c>
      <c r="DI18" s="350">
        <v>4300</v>
      </c>
      <c r="DJ18" s="350">
        <v>4300</v>
      </c>
      <c r="DK18" s="350">
        <v>4300</v>
      </c>
      <c r="DL18" s="350">
        <v>4300</v>
      </c>
      <c r="DM18" s="350">
        <v>4300</v>
      </c>
      <c r="DN18" s="350">
        <v>4300</v>
      </c>
      <c r="DO18" s="350">
        <v>4300</v>
      </c>
      <c r="DP18" s="350">
        <v>4300</v>
      </c>
      <c r="DQ18" s="350">
        <v>4300</v>
      </c>
      <c r="DR18" s="350">
        <v>4300</v>
      </c>
      <c r="DS18" s="350">
        <v>4300</v>
      </c>
      <c r="DT18" s="350">
        <v>4300</v>
      </c>
      <c r="DU18" s="350">
        <v>4300</v>
      </c>
      <c r="DV18" s="350">
        <v>4300</v>
      </c>
      <c r="DW18" s="350">
        <v>4300</v>
      </c>
    </row>
    <row r="19" spans="1:127" ht="11.25" x14ac:dyDescent="0.2">
      <c r="A19" s="354" t="s">
        <v>107</v>
      </c>
      <c r="B19" s="355">
        <v>105.5</v>
      </c>
      <c r="C19" s="356" t="s">
        <v>159</v>
      </c>
      <c r="D19" s="347" t="s">
        <v>102</v>
      </c>
      <c r="E19" s="358">
        <v>45951</v>
      </c>
      <c r="F19" s="359">
        <v>12</v>
      </c>
      <c r="G19" s="360">
        <v>3300</v>
      </c>
      <c r="H19" s="350">
        <v>1650</v>
      </c>
      <c r="I19" s="350">
        <v>1650</v>
      </c>
      <c r="J19" s="350">
        <v>1650</v>
      </c>
      <c r="K19" s="350">
        <v>1650</v>
      </c>
      <c r="L19" s="350">
        <v>1650</v>
      </c>
      <c r="M19" s="350">
        <v>1650</v>
      </c>
      <c r="N19" s="350">
        <v>1650</v>
      </c>
      <c r="O19" s="350">
        <v>1650</v>
      </c>
      <c r="P19" s="350">
        <v>1650</v>
      </c>
      <c r="Q19" s="350">
        <v>1650</v>
      </c>
      <c r="R19" s="350">
        <v>1650</v>
      </c>
      <c r="S19" s="350">
        <v>1650</v>
      </c>
      <c r="T19" s="350">
        <v>1650</v>
      </c>
      <c r="U19" s="350">
        <v>1650</v>
      </c>
      <c r="V19" s="350">
        <v>1650</v>
      </c>
      <c r="W19" s="350">
        <v>1650</v>
      </c>
      <c r="X19" s="350">
        <v>1650</v>
      </c>
      <c r="Y19" s="350">
        <v>1650</v>
      </c>
      <c r="Z19" s="350">
        <v>1650</v>
      </c>
      <c r="AA19" s="350">
        <v>1650</v>
      </c>
      <c r="AB19" s="350">
        <v>1650</v>
      </c>
      <c r="AC19" s="350">
        <v>1650</v>
      </c>
      <c r="AD19" s="350">
        <v>1650</v>
      </c>
      <c r="AE19" s="350">
        <v>1650</v>
      </c>
      <c r="AF19" s="350">
        <v>1650</v>
      </c>
      <c r="AG19" s="350">
        <v>1650</v>
      </c>
      <c r="AH19" s="350">
        <v>1650</v>
      </c>
      <c r="AI19" s="350">
        <v>1650</v>
      </c>
      <c r="AJ19" s="350">
        <v>1650</v>
      </c>
      <c r="AK19" s="350">
        <v>1650</v>
      </c>
      <c r="AL19" s="350">
        <v>1650</v>
      </c>
      <c r="AM19" s="350">
        <v>1650</v>
      </c>
      <c r="AN19" s="350">
        <v>1650</v>
      </c>
      <c r="AO19" s="350">
        <v>1650</v>
      </c>
      <c r="AP19" s="350">
        <v>1650</v>
      </c>
      <c r="AQ19" s="350">
        <v>1650</v>
      </c>
      <c r="AR19" s="350">
        <v>1650</v>
      </c>
      <c r="AS19" s="350">
        <v>1650</v>
      </c>
      <c r="AT19" s="350">
        <v>1650</v>
      </c>
      <c r="AU19" s="350">
        <v>1650</v>
      </c>
      <c r="AV19" s="350">
        <v>1650</v>
      </c>
      <c r="AW19" s="350">
        <v>1650</v>
      </c>
      <c r="AX19" s="350">
        <v>1650</v>
      </c>
      <c r="AY19" s="350">
        <v>1650</v>
      </c>
      <c r="AZ19" s="350">
        <v>1650</v>
      </c>
      <c r="BA19" s="350">
        <v>1650</v>
      </c>
      <c r="BB19" s="350">
        <v>1650</v>
      </c>
      <c r="BC19" s="350">
        <v>1650</v>
      </c>
      <c r="BD19" s="350">
        <v>1650</v>
      </c>
      <c r="BE19" s="350">
        <v>1650</v>
      </c>
      <c r="BF19" s="350">
        <v>1650</v>
      </c>
      <c r="BG19" s="350">
        <v>1650</v>
      </c>
      <c r="BH19" s="350">
        <v>1650</v>
      </c>
      <c r="BI19" s="350">
        <v>1650</v>
      </c>
      <c r="BJ19" s="350">
        <v>1650</v>
      </c>
      <c r="BK19" s="350">
        <v>1650</v>
      </c>
      <c r="BL19" s="350">
        <v>1650</v>
      </c>
      <c r="BM19" s="350">
        <v>1650</v>
      </c>
      <c r="BN19" s="350">
        <v>1650</v>
      </c>
      <c r="BO19" s="350">
        <v>1650</v>
      </c>
      <c r="BP19" s="350">
        <v>1650</v>
      </c>
      <c r="BQ19" s="350">
        <v>1650</v>
      </c>
      <c r="BR19" s="350">
        <v>1650</v>
      </c>
      <c r="BS19" s="350">
        <v>1650</v>
      </c>
      <c r="BT19" s="350">
        <v>1650</v>
      </c>
      <c r="BU19" s="350">
        <v>1650</v>
      </c>
      <c r="BV19" s="350">
        <v>1650</v>
      </c>
      <c r="BW19" s="350">
        <v>1650</v>
      </c>
      <c r="BX19" s="350">
        <v>1650</v>
      </c>
      <c r="BY19" s="350">
        <v>1650</v>
      </c>
      <c r="BZ19" s="350">
        <v>1650</v>
      </c>
      <c r="CA19" s="350">
        <v>1650</v>
      </c>
      <c r="CB19" s="350">
        <v>1650</v>
      </c>
      <c r="CC19" s="350">
        <v>1650</v>
      </c>
      <c r="CD19" s="350">
        <v>1650</v>
      </c>
      <c r="CE19" s="350">
        <v>1650</v>
      </c>
      <c r="CF19" s="350">
        <v>1650</v>
      </c>
      <c r="CG19" s="350">
        <v>1650</v>
      </c>
      <c r="CH19" s="350">
        <v>1650</v>
      </c>
      <c r="CI19" s="350">
        <v>1650</v>
      </c>
      <c r="CJ19" s="350">
        <v>1650</v>
      </c>
      <c r="CK19" s="350">
        <v>1650</v>
      </c>
      <c r="CL19" s="350">
        <v>1650</v>
      </c>
      <c r="CM19" s="350">
        <v>1650</v>
      </c>
      <c r="CN19" s="350">
        <v>1650</v>
      </c>
      <c r="CO19" s="350">
        <v>1650</v>
      </c>
      <c r="CP19" s="350">
        <v>1650</v>
      </c>
      <c r="CQ19" s="350">
        <v>1650</v>
      </c>
      <c r="CR19" s="350">
        <v>1650</v>
      </c>
      <c r="CS19" s="350">
        <v>1650</v>
      </c>
      <c r="CT19" s="350">
        <v>1650</v>
      </c>
      <c r="CU19" s="350">
        <v>1650</v>
      </c>
      <c r="CV19" s="350">
        <v>1650</v>
      </c>
      <c r="CW19" s="350">
        <v>1650</v>
      </c>
      <c r="CX19" s="350">
        <v>1650</v>
      </c>
      <c r="CY19" s="350">
        <v>1650</v>
      </c>
      <c r="CZ19" s="350">
        <v>1650</v>
      </c>
      <c r="DA19" s="350">
        <v>1650</v>
      </c>
      <c r="DB19" s="350">
        <v>1650</v>
      </c>
      <c r="DC19" s="350">
        <v>1650</v>
      </c>
      <c r="DD19" s="350">
        <v>1650</v>
      </c>
      <c r="DE19" s="350">
        <v>1650</v>
      </c>
      <c r="DF19" s="350">
        <v>1650</v>
      </c>
      <c r="DG19" s="350">
        <v>1650</v>
      </c>
      <c r="DH19" s="350">
        <v>1650</v>
      </c>
      <c r="DI19" s="350">
        <v>1650</v>
      </c>
      <c r="DJ19" s="350">
        <v>1650</v>
      </c>
      <c r="DK19" s="350">
        <v>1650</v>
      </c>
      <c r="DL19" s="350">
        <v>1650</v>
      </c>
      <c r="DM19" s="350">
        <v>1650</v>
      </c>
      <c r="DN19" s="350">
        <v>1650</v>
      </c>
      <c r="DO19" s="350">
        <v>1650</v>
      </c>
      <c r="DP19" s="350">
        <v>1650</v>
      </c>
      <c r="DQ19" s="350">
        <v>1650</v>
      </c>
      <c r="DR19" s="350">
        <v>1650</v>
      </c>
      <c r="DS19" s="350">
        <v>1650</v>
      </c>
      <c r="DT19" s="350">
        <v>1650</v>
      </c>
      <c r="DU19" s="350">
        <v>1650</v>
      </c>
      <c r="DV19" s="350">
        <v>1650</v>
      </c>
      <c r="DW19" s="350">
        <v>1650</v>
      </c>
    </row>
    <row r="20" spans="1:127" ht="11.25" x14ac:dyDescent="0.2">
      <c r="A20" s="354" t="s">
        <v>158</v>
      </c>
      <c r="B20" s="355">
        <v>105.5</v>
      </c>
      <c r="C20" s="356" t="s">
        <v>157</v>
      </c>
      <c r="D20" s="347" t="s">
        <v>102</v>
      </c>
      <c r="E20" s="358">
        <v>46167</v>
      </c>
      <c r="F20" s="359">
        <v>12</v>
      </c>
      <c r="G20" s="360">
        <v>3400</v>
      </c>
      <c r="M20" s="350">
        <v>1700</v>
      </c>
      <c r="N20" s="350">
        <v>1700</v>
      </c>
      <c r="O20" s="350">
        <v>1700</v>
      </c>
      <c r="P20" s="350">
        <v>1700</v>
      </c>
      <c r="Q20" s="350">
        <v>1700</v>
      </c>
      <c r="R20" s="350">
        <v>1700</v>
      </c>
      <c r="S20" s="350">
        <v>1700</v>
      </c>
      <c r="T20" s="350">
        <v>1700</v>
      </c>
      <c r="U20" s="350">
        <v>1700</v>
      </c>
      <c r="V20" s="350">
        <v>1700</v>
      </c>
      <c r="W20" s="350">
        <v>1700</v>
      </c>
      <c r="X20" s="350">
        <v>1700</v>
      </c>
      <c r="Y20" s="350">
        <v>1700</v>
      </c>
      <c r="Z20" s="350">
        <v>1700</v>
      </c>
      <c r="AA20" s="350">
        <v>1700</v>
      </c>
      <c r="AB20" s="350">
        <v>1700</v>
      </c>
      <c r="AC20" s="350">
        <v>1700</v>
      </c>
      <c r="AD20" s="350">
        <v>1700</v>
      </c>
      <c r="AE20" s="350">
        <v>1700</v>
      </c>
      <c r="AF20" s="350">
        <v>1700</v>
      </c>
      <c r="AG20" s="350">
        <v>1700</v>
      </c>
      <c r="AH20" s="350">
        <v>1700</v>
      </c>
      <c r="AI20" s="350">
        <v>1700</v>
      </c>
      <c r="AJ20" s="350">
        <v>1700</v>
      </c>
      <c r="AK20" s="350">
        <v>1700</v>
      </c>
      <c r="AL20" s="350">
        <v>1700</v>
      </c>
      <c r="AM20" s="350">
        <v>1700</v>
      </c>
      <c r="AN20" s="350">
        <v>1700</v>
      </c>
      <c r="AO20" s="350">
        <v>1700</v>
      </c>
      <c r="AP20" s="350">
        <v>1700</v>
      </c>
      <c r="AQ20" s="350">
        <v>1700</v>
      </c>
      <c r="AR20" s="350">
        <v>1700</v>
      </c>
      <c r="AS20" s="350">
        <v>1700</v>
      </c>
      <c r="AT20" s="350">
        <v>1700</v>
      </c>
      <c r="AU20" s="350">
        <v>1700</v>
      </c>
      <c r="AV20" s="350">
        <v>1700</v>
      </c>
      <c r="AW20" s="350">
        <v>1700</v>
      </c>
      <c r="AX20" s="350">
        <v>1700</v>
      </c>
      <c r="AY20" s="350">
        <v>1700</v>
      </c>
      <c r="AZ20" s="350">
        <v>1700</v>
      </c>
      <c r="BA20" s="350">
        <v>1700</v>
      </c>
      <c r="BB20" s="350">
        <v>1700</v>
      </c>
      <c r="BC20" s="350">
        <v>1700</v>
      </c>
      <c r="BD20" s="350">
        <v>1700</v>
      </c>
      <c r="BE20" s="350">
        <v>1700</v>
      </c>
      <c r="BF20" s="350">
        <v>1700</v>
      </c>
      <c r="BG20" s="350">
        <v>1700</v>
      </c>
      <c r="BH20" s="350">
        <v>1700</v>
      </c>
      <c r="BI20" s="350">
        <v>1700</v>
      </c>
      <c r="BJ20" s="350">
        <v>1700</v>
      </c>
      <c r="BK20" s="350">
        <v>1700</v>
      </c>
      <c r="BL20" s="350">
        <v>1700</v>
      </c>
      <c r="BM20" s="350">
        <v>1700</v>
      </c>
      <c r="BN20" s="350">
        <v>1700</v>
      </c>
      <c r="BO20" s="350">
        <v>1700</v>
      </c>
      <c r="BP20" s="350">
        <v>1700</v>
      </c>
      <c r="BQ20" s="350">
        <v>1700</v>
      </c>
      <c r="BR20" s="350">
        <v>1700</v>
      </c>
      <c r="BS20" s="350">
        <v>1700</v>
      </c>
      <c r="BT20" s="350">
        <v>1700</v>
      </c>
      <c r="BU20" s="350">
        <v>1700</v>
      </c>
      <c r="BV20" s="350">
        <v>1700</v>
      </c>
      <c r="BW20" s="350">
        <v>1700</v>
      </c>
      <c r="BX20" s="350">
        <v>1700</v>
      </c>
      <c r="BY20" s="350">
        <v>1700</v>
      </c>
      <c r="BZ20" s="350">
        <v>1700</v>
      </c>
      <c r="CA20" s="350">
        <v>1700</v>
      </c>
      <c r="CB20" s="350">
        <v>1700</v>
      </c>
      <c r="CC20" s="350">
        <v>1700</v>
      </c>
      <c r="CD20" s="350">
        <v>1700</v>
      </c>
      <c r="CE20" s="350">
        <v>1700</v>
      </c>
      <c r="CF20" s="350">
        <v>1700</v>
      </c>
      <c r="CG20" s="350">
        <v>1700</v>
      </c>
      <c r="CH20" s="350">
        <v>1700</v>
      </c>
      <c r="CI20" s="350">
        <v>1700</v>
      </c>
      <c r="CJ20" s="350">
        <v>1700</v>
      </c>
      <c r="CK20" s="350">
        <v>1700</v>
      </c>
      <c r="CL20" s="350">
        <v>1700</v>
      </c>
      <c r="CM20" s="350">
        <v>1700</v>
      </c>
      <c r="CN20" s="350">
        <v>1700</v>
      </c>
      <c r="CO20" s="350">
        <v>1700</v>
      </c>
      <c r="CP20" s="350">
        <v>1700</v>
      </c>
      <c r="CQ20" s="350">
        <v>1700</v>
      </c>
      <c r="CR20" s="350">
        <v>1700</v>
      </c>
      <c r="CS20" s="350">
        <v>1700</v>
      </c>
      <c r="CT20" s="350">
        <v>1700</v>
      </c>
      <c r="CU20" s="350">
        <v>1700</v>
      </c>
      <c r="CV20" s="350">
        <v>1700</v>
      </c>
      <c r="CW20" s="350">
        <v>1700</v>
      </c>
      <c r="CX20" s="350">
        <v>1700</v>
      </c>
      <c r="CY20" s="350">
        <v>1700</v>
      </c>
      <c r="CZ20" s="350">
        <v>1700</v>
      </c>
      <c r="DA20" s="350">
        <v>1700</v>
      </c>
      <c r="DB20" s="350">
        <v>1700</v>
      </c>
      <c r="DC20" s="350">
        <v>1700</v>
      </c>
      <c r="DD20" s="350">
        <v>1700</v>
      </c>
      <c r="DE20" s="350">
        <v>1700</v>
      </c>
      <c r="DF20" s="350">
        <v>1700</v>
      </c>
      <c r="DG20" s="350">
        <v>1700</v>
      </c>
      <c r="DH20" s="350">
        <v>1700</v>
      </c>
      <c r="DI20" s="350">
        <v>1700</v>
      </c>
      <c r="DJ20" s="350">
        <v>1700</v>
      </c>
      <c r="DK20" s="350">
        <v>1700</v>
      </c>
      <c r="DL20" s="350">
        <v>1700</v>
      </c>
      <c r="DM20" s="350">
        <v>1700</v>
      </c>
      <c r="DN20" s="350">
        <v>1700</v>
      </c>
      <c r="DO20" s="350">
        <v>1700</v>
      </c>
      <c r="DP20" s="350">
        <v>1700</v>
      </c>
      <c r="DQ20" s="350">
        <v>1700</v>
      </c>
      <c r="DR20" s="350">
        <v>1700</v>
      </c>
      <c r="DS20" s="350">
        <v>1700</v>
      </c>
      <c r="DT20" s="350">
        <v>1700</v>
      </c>
      <c r="DU20" s="350">
        <v>1700</v>
      </c>
      <c r="DV20" s="350">
        <v>1700</v>
      </c>
      <c r="DW20" s="350">
        <v>1700</v>
      </c>
    </row>
    <row r="21" spans="1:127" ht="15.75" customHeight="1" x14ac:dyDescent="0.2">
      <c r="A21" s="354" t="s">
        <v>156</v>
      </c>
      <c r="B21" s="355">
        <v>168.3</v>
      </c>
      <c r="C21" s="356" t="s">
        <v>342</v>
      </c>
      <c r="D21" s="347"/>
      <c r="E21" s="358">
        <v>46265</v>
      </c>
      <c r="F21" s="359">
        <v>12</v>
      </c>
      <c r="G21" s="360">
        <v>4600</v>
      </c>
      <c r="M21" s="350">
        <v>0</v>
      </c>
      <c r="N21" s="350">
        <v>0</v>
      </c>
      <c r="O21" s="350">
        <v>0</v>
      </c>
      <c r="P21" s="350">
        <v>2300</v>
      </c>
      <c r="Q21" s="350">
        <v>2300</v>
      </c>
      <c r="R21" s="350">
        <v>2300</v>
      </c>
      <c r="S21" s="350">
        <v>2300</v>
      </c>
      <c r="T21" s="350">
        <v>2300</v>
      </c>
      <c r="U21" s="350">
        <v>2300</v>
      </c>
      <c r="V21" s="350">
        <v>2200</v>
      </c>
      <c r="W21" s="350">
        <v>2200</v>
      </c>
      <c r="X21" s="350">
        <v>2200</v>
      </c>
      <c r="Y21" s="350">
        <v>2200</v>
      </c>
      <c r="Z21" s="350">
        <v>2200</v>
      </c>
      <c r="AA21" s="350">
        <v>2200</v>
      </c>
      <c r="AB21" s="350">
        <v>2200</v>
      </c>
      <c r="AC21" s="350">
        <v>2200</v>
      </c>
      <c r="AD21" s="350">
        <v>2200</v>
      </c>
      <c r="AE21" s="350">
        <v>2200</v>
      </c>
      <c r="AF21" s="350">
        <v>2200</v>
      </c>
      <c r="AG21" s="350">
        <v>2200</v>
      </c>
      <c r="AH21" s="350">
        <v>2200</v>
      </c>
      <c r="AI21" s="350">
        <v>2200</v>
      </c>
      <c r="AJ21" s="350">
        <v>2200</v>
      </c>
      <c r="AK21" s="350">
        <v>2200</v>
      </c>
      <c r="AL21" s="350">
        <v>2200</v>
      </c>
      <c r="AM21" s="350">
        <v>2200</v>
      </c>
      <c r="AN21" s="350">
        <v>2200</v>
      </c>
      <c r="AO21" s="350">
        <v>2200</v>
      </c>
      <c r="AP21" s="350">
        <v>2200</v>
      </c>
      <c r="AQ21" s="350">
        <v>2200</v>
      </c>
      <c r="AR21" s="350">
        <v>2200</v>
      </c>
      <c r="AS21" s="350">
        <v>2200</v>
      </c>
      <c r="AT21" s="350">
        <v>2200</v>
      </c>
      <c r="AU21" s="350">
        <v>2200</v>
      </c>
      <c r="AV21" s="350">
        <v>2200</v>
      </c>
      <c r="AW21" s="350">
        <v>2200</v>
      </c>
      <c r="AX21" s="350">
        <v>2200</v>
      </c>
      <c r="AY21" s="350">
        <v>2200</v>
      </c>
      <c r="AZ21" s="350">
        <v>2200</v>
      </c>
      <c r="BA21" s="350">
        <v>2200</v>
      </c>
      <c r="BB21" s="350">
        <v>2200</v>
      </c>
      <c r="BC21" s="350">
        <v>2200</v>
      </c>
      <c r="BD21" s="350">
        <v>2200</v>
      </c>
      <c r="BE21" s="350">
        <v>2200</v>
      </c>
      <c r="BF21" s="350">
        <v>2200</v>
      </c>
      <c r="BG21" s="350">
        <v>2200</v>
      </c>
      <c r="BH21" s="350">
        <v>2200</v>
      </c>
      <c r="BI21" s="350">
        <v>2200</v>
      </c>
      <c r="BJ21" s="350">
        <v>2200</v>
      </c>
      <c r="BK21" s="350">
        <v>2200</v>
      </c>
      <c r="BL21" s="350">
        <v>2200</v>
      </c>
      <c r="BM21" s="350">
        <v>2200</v>
      </c>
      <c r="BN21" s="350">
        <v>2200</v>
      </c>
      <c r="BO21" s="350">
        <v>2200</v>
      </c>
      <c r="BP21" s="350">
        <v>2200</v>
      </c>
      <c r="BQ21" s="350">
        <v>2200</v>
      </c>
      <c r="BR21" s="350">
        <v>2200</v>
      </c>
      <c r="BS21" s="350">
        <v>2200</v>
      </c>
      <c r="BT21" s="350">
        <v>2200</v>
      </c>
      <c r="BU21" s="350">
        <v>2200</v>
      </c>
      <c r="BV21" s="350">
        <v>2200</v>
      </c>
      <c r="BW21" s="350">
        <v>2200</v>
      </c>
      <c r="BX21" s="350">
        <v>2200</v>
      </c>
      <c r="BY21" s="350">
        <v>2200</v>
      </c>
      <c r="BZ21" s="350">
        <v>2200</v>
      </c>
      <c r="CA21" s="350">
        <v>2200</v>
      </c>
      <c r="CB21" s="350">
        <v>2200</v>
      </c>
      <c r="CC21" s="350">
        <v>2200</v>
      </c>
      <c r="CD21" s="350">
        <v>2200</v>
      </c>
      <c r="CE21" s="350">
        <v>2200</v>
      </c>
      <c r="CF21" s="350">
        <v>2200</v>
      </c>
      <c r="CG21" s="350">
        <v>2200</v>
      </c>
      <c r="CH21" s="350">
        <v>2200</v>
      </c>
      <c r="CI21" s="350">
        <v>2200</v>
      </c>
      <c r="CJ21" s="350">
        <v>2200</v>
      </c>
      <c r="CK21" s="350">
        <v>2200</v>
      </c>
      <c r="CL21" s="350">
        <v>2200</v>
      </c>
      <c r="CM21" s="350">
        <v>2200</v>
      </c>
      <c r="CN21" s="350">
        <v>2200</v>
      </c>
      <c r="CO21" s="350">
        <v>2200</v>
      </c>
      <c r="CP21" s="350">
        <v>2200</v>
      </c>
      <c r="CQ21" s="350">
        <v>2200</v>
      </c>
      <c r="CR21" s="350">
        <v>2200</v>
      </c>
      <c r="CS21" s="350">
        <v>2200</v>
      </c>
      <c r="CT21" s="350">
        <v>2200</v>
      </c>
      <c r="CU21" s="350">
        <v>2200</v>
      </c>
      <c r="CV21" s="350">
        <v>2200</v>
      </c>
      <c r="CW21" s="350">
        <v>2200</v>
      </c>
      <c r="CX21" s="350">
        <v>2200</v>
      </c>
      <c r="CY21" s="350">
        <v>2200</v>
      </c>
      <c r="CZ21" s="350">
        <v>2200</v>
      </c>
      <c r="DA21" s="350">
        <v>2200</v>
      </c>
      <c r="DB21" s="350">
        <v>2200</v>
      </c>
      <c r="DC21" s="350">
        <v>2200</v>
      </c>
      <c r="DD21" s="350">
        <v>2200</v>
      </c>
      <c r="DE21" s="350">
        <v>2200</v>
      </c>
      <c r="DF21" s="350">
        <v>2200</v>
      </c>
      <c r="DG21" s="350">
        <v>2200</v>
      </c>
      <c r="DH21" s="350">
        <v>2200</v>
      </c>
      <c r="DI21" s="350">
        <v>2200</v>
      </c>
      <c r="DJ21" s="350">
        <v>2200</v>
      </c>
      <c r="DK21" s="350">
        <v>2200</v>
      </c>
      <c r="DL21" s="350">
        <v>2200</v>
      </c>
      <c r="DM21" s="350">
        <v>2200</v>
      </c>
      <c r="DN21" s="350">
        <v>2200</v>
      </c>
      <c r="DO21" s="350">
        <v>2200</v>
      </c>
      <c r="DP21" s="350">
        <v>2200</v>
      </c>
      <c r="DQ21" s="350">
        <v>2200</v>
      </c>
      <c r="DR21" s="350">
        <v>2200</v>
      </c>
      <c r="DS21" s="350">
        <v>2200</v>
      </c>
      <c r="DT21" s="350">
        <v>2200</v>
      </c>
      <c r="DU21" s="350">
        <v>2200</v>
      </c>
      <c r="DV21" s="350">
        <v>2200</v>
      </c>
      <c r="DW21" s="350">
        <v>2200</v>
      </c>
    </row>
    <row r="22" spans="1:127" ht="15.75" customHeight="1" x14ac:dyDescent="0.2">
      <c r="A22" s="354" t="s">
        <v>155</v>
      </c>
      <c r="B22" s="355">
        <v>99.5</v>
      </c>
      <c r="C22" s="356" t="s">
        <v>154</v>
      </c>
      <c r="D22" s="347" t="s">
        <v>102</v>
      </c>
      <c r="E22" s="358">
        <v>46173</v>
      </c>
      <c r="F22" s="359">
        <v>12</v>
      </c>
      <c r="G22" s="360">
        <v>3400</v>
      </c>
      <c r="M22" s="350">
        <v>1700</v>
      </c>
      <c r="N22" s="350">
        <v>1700</v>
      </c>
      <c r="O22" s="350">
        <v>1700</v>
      </c>
      <c r="P22" s="350">
        <v>1700</v>
      </c>
      <c r="Q22" s="350">
        <v>1700</v>
      </c>
      <c r="R22" s="350">
        <v>1700</v>
      </c>
      <c r="S22" s="350">
        <v>1700</v>
      </c>
      <c r="T22" s="350">
        <v>1700</v>
      </c>
      <c r="U22" s="350">
        <v>1700</v>
      </c>
      <c r="V22" s="350">
        <v>1700</v>
      </c>
      <c r="W22" s="350">
        <v>1700</v>
      </c>
      <c r="X22" s="350">
        <v>1700</v>
      </c>
      <c r="Y22" s="350">
        <v>1700</v>
      </c>
      <c r="Z22" s="350">
        <v>1700</v>
      </c>
      <c r="AA22" s="350">
        <v>1700</v>
      </c>
      <c r="AB22" s="350">
        <v>1700</v>
      </c>
      <c r="AC22" s="350">
        <v>1700</v>
      </c>
      <c r="AD22" s="350">
        <v>1700</v>
      </c>
      <c r="AE22" s="350">
        <v>1700</v>
      </c>
      <c r="AF22" s="350">
        <v>1700</v>
      </c>
      <c r="AG22" s="350">
        <v>1700</v>
      </c>
      <c r="AH22" s="350">
        <v>1700</v>
      </c>
      <c r="AI22" s="350">
        <v>1700</v>
      </c>
      <c r="AJ22" s="350">
        <v>1700</v>
      </c>
      <c r="AK22" s="350">
        <v>1700</v>
      </c>
      <c r="AL22" s="350">
        <v>1700</v>
      </c>
      <c r="AM22" s="350">
        <v>1700</v>
      </c>
      <c r="AN22" s="350">
        <v>1700</v>
      </c>
      <c r="AO22" s="350">
        <v>1700</v>
      </c>
      <c r="AP22" s="350">
        <v>1700</v>
      </c>
      <c r="AQ22" s="350">
        <v>1700</v>
      </c>
      <c r="AR22" s="350">
        <v>1700</v>
      </c>
      <c r="AS22" s="350">
        <v>1700</v>
      </c>
      <c r="AT22" s="350">
        <v>1700</v>
      </c>
      <c r="AU22" s="350">
        <v>1700</v>
      </c>
      <c r="AV22" s="350">
        <v>1700</v>
      </c>
      <c r="AW22" s="350">
        <v>1700</v>
      </c>
      <c r="AX22" s="350">
        <v>1700</v>
      </c>
      <c r="AY22" s="350">
        <v>1700</v>
      </c>
      <c r="AZ22" s="350">
        <v>1700</v>
      </c>
      <c r="BA22" s="350">
        <v>1700</v>
      </c>
      <c r="BB22" s="350">
        <v>1700</v>
      </c>
      <c r="BC22" s="350">
        <v>1700</v>
      </c>
      <c r="BD22" s="350">
        <v>1700</v>
      </c>
      <c r="BE22" s="350">
        <v>1700</v>
      </c>
      <c r="BF22" s="350">
        <v>1700</v>
      </c>
      <c r="BG22" s="350">
        <v>1700</v>
      </c>
      <c r="BH22" s="350">
        <v>1700</v>
      </c>
      <c r="BI22" s="350">
        <v>1700</v>
      </c>
      <c r="BJ22" s="350">
        <v>1700</v>
      </c>
      <c r="BK22" s="350">
        <v>1700</v>
      </c>
      <c r="BL22" s="350">
        <v>1700</v>
      </c>
      <c r="BM22" s="350">
        <v>1700</v>
      </c>
      <c r="BN22" s="350">
        <v>1700</v>
      </c>
      <c r="BO22" s="350">
        <v>1700</v>
      </c>
      <c r="BP22" s="350">
        <v>1700</v>
      </c>
      <c r="BQ22" s="350">
        <v>1700</v>
      </c>
      <c r="BR22" s="350">
        <v>1700</v>
      </c>
      <c r="BS22" s="350">
        <v>1700</v>
      </c>
      <c r="BT22" s="350">
        <v>1700</v>
      </c>
      <c r="BU22" s="350">
        <v>1700</v>
      </c>
      <c r="BV22" s="350">
        <v>1700</v>
      </c>
      <c r="BW22" s="350">
        <v>1700</v>
      </c>
      <c r="BX22" s="350">
        <v>1700</v>
      </c>
      <c r="BY22" s="350">
        <v>1700</v>
      </c>
      <c r="BZ22" s="350">
        <v>1700</v>
      </c>
      <c r="CA22" s="350">
        <v>1700</v>
      </c>
      <c r="CB22" s="350">
        <v>1700</v>
      </c>
      <c r="CC22" s="350">
        <v>1700</v>
      </c>
      <c r="CD22" s="350">
        <v>1700</v>
      </c>
      <c r="CE22" s="350">
        <v>1700</v>
      </c>
      <c r="CF22" s="350">
        <v>1700</v>
      </c>
      <c r="CG22" s="350">
        <v>1700</v>
      </c>
      <c r="CH22" s="350">
        <v>1700</v>
      </c>
      <c r="CI22" s="350">
        <v>1700</v>
      </c>
      <c r="CJ22" s="350">
        <v>1700</v>
      </c>
      <c r="CK22" s="350">
        <v>1700</v>
      </c>
      <c r="CL22" s="350">
        <v>1700</v>
      </c>
      <c r="CM22" s="350">
        <v>1700</v>
      </c>
      <c r="CN22" s="350">
        <v>1700</v>
      </c>
      <c r="CO22" s="350">
        <v>1700</v>
      </c>
      <c r="CP22" s="350">
        <v>1700</v>
      </c>
      <c r="CQ22" s="350">
        <v>1700</v>
      </c>
      <c r="CR22" s="350">
        <v>1700</v>
      </c>
      <c r="CS22" s="350">
        <v>1700</v>
      </c>
      <c r="CT22" s="350">
        <v>1700</v>
      </c>
      <c r="CU22" s="350">
        <v>1700</v>
      </c>
      <c r="CV22" s="350">
        <v>1700</v>
      </c>
      <c r="CW22" s="350">
        <v>1700</v>
      </c>
      <c r="CX22" s="350">
        <v>1700</v>
      </c>
      <c r="CY22" s="350">
        <v>1700</v>
      </c>
      <c r="CZ22" s="350">
        <v>1700</v>
      </c>
      <c r="DA22" s="350">
        <v>1700</v>
      </c>
      <c r="DB22" s="350">
        <v>1700</v>
      </c>
      <c r="DC22" s="350">
        <v>1700</v>
      </c>
      <c r="DD22" s="350">
        <v>1700</v>
      </c>
      <c r="DE22" s="350">
        <v>1700</v>
      </c>
      <c r="DF22" s="350">
        <v>1700</v>
      </c>
      <c r="DG22" s="350">
        <v>1700</v>
      </c>
      <c r="DH22" s="350">
        <v>1700</v>
      </c>
      <c r="DI22" s="350">
        <v>1700</v>
      </c>
      <c r="DJ22" s="350">
        <v>1700</v>
      </c>
      <c r="DK22" s="350">
        <v>1700</v>
      </c>
      <c r="DL22" s="350">
        <v>1700</v>
      </c>
      <c r="DM22" s="350">
        <v>1700</v>
      </c>
      <c r="DN22" s="350">
        <v>1700</v>
      </c>
      <c r="DO22" s="350">
        <v>1700</v>
      </c>
      <c r="DP22" s="350">
        <v>1700</v>
      </c>
      <c r="DQ22" s="350">
        <v>1700</v>
      </c>
      <c r="DR22" s="350">
        <v>1700</v>
      </c>
      <c r="DS22" s="350">
        <v>1700</v>
      </c>
      <c r="DT22" s="350">
        <v>1700</v>
      </c>
      <c r="DU22" s="350">
        <v>1700</v>
      </c>
      <c r="DV22" s="350">
        <v>1700</v>
      </c>
      <c r="DW22" s="350">
        <v>1700</v>
      </c>
    </row>
    <row r="23" spans="1:127" ht="15.75" customHeight="1" x14ac:dyDescent="0.2">
      <c r="A23" s="354" t="s">
        <v>153</v>
      </c>
      <c r="B23" s="355">
        <v>112.5</v>
      </c>
      <c r="C23" s="356" t="s">
        <v>214</v>
      </c>
      <c r="D23" s="347"/>
      <c r="E23" s="361"/>
      <c r="F23" s="359"/>
      <c r="G23" s="350">
        <v>3400</v>
      </c>
      <c r="M23" s="350">
        <v>1700</v>
      </c>
      <c r="N23" s="350">
        <v>1700</v>
      </c>
      <c r="O23" s="350">
        <v>1700</v>
      </c>
      <c r="P23" s="350">
        <v>1700</v>
      </c>
      <c r="Q23" s="350">
        <v>1700</v>
      </c>
      <c r="R23" s="350">
        <v>1700</v>
      </c>
      <c r="S23" s="350">
        <v>1700</v>
      </c>
      <c r="T23" s="350">
        <v>1700</v>
      </c>
      <c r="U23" s="350">
        <v>1700</v>
      </c>
      <c r="V23" s="350">
        <v>1700</v>
      </c>
      <c r="W23" s="350">
        <v>1700</v>
      </c>
      <c r="X23" s="350">
        <v>1700</v>
      </c>
      <c r="Y23" s="350">
        <v>1700</v>
      </c>
      <c r="Z23" s="350">
        <v>1700</v>
      </c>
      <c r="AA23" s="350">
        <v>1700</v>
      </c>
      <c r="AB23" s="350">
        <v>1700</v>
      </c>
      <c r="AC23" s="350">
        <v>1700</v>
      </c>
      <c r="AD23" s="350">
        <v>1700</v>
      </c>
      <c r="AE23" s="350">
        <v>1700</v>
      </c>
      <c r="AF23" s="350">
        <v>1700</v>
      </c>
      <c r="AG23" s="350">
        <v>1700</v>
      </c>
      <c r="AH23" s="350">
        <v>1700</v>
      </c>
      <c r="AI23" s="350">
        <v>1700</v>
      </c>
      <c r="AJ23" s="350">
        <v>1700</v>
      </c>
      <c r="AK23" s="350">
        <v>1700</v>
      </c>
      <c r="AL23" s="350">
        <v>1700</v>
      </c>
      <c r="AM23" s="350">
        <v>1700</v>
      </c>
      <c r="AN23" s="350">
        <v>1700</v>
      </c>
      <c r="AO23" s="350">
        <v>1700</v>
      </c>
      <c r="AP23" s="350">
        <v>1700</v>
      </c>
      <c r="AQ23" s="350">
        <v>1700</v>
      </c>
      <c r="AR23" s="350">
        <v>1700</v>
      </c>
      <c r="AS23" s="350">
        <v>1700</v>
      </c>
      <c r="AT23" s="350">
        <v>1700</v>
      </c>
      <c r="AU23" s="350">
        <v>1700</v>
      </c>
      <c r="AV23" s="350">
        <v>1700</v>
      </c>
      <c r="AW23" s="350">
        <v>1700</v>
      </c>
      <c r="AX23" s="350">
        <v>1700</v>
      </c>
      <c r="AY23" s="350">
        <v>1700</v>
      </c>
      <c r="AZ23" s="350">
        <v>1700</v>
      </c>
      <c r="BA23" s="350">
        <v>1700</v>
      </c>
      <c r="BB23" s="350">
        <v>1700</v>
      </c>
      <c r="BC23" s="350">
        <v>1700</v>
      </c>
      <c r="BD23" s="350">
        <v>1700</v>
      </c>
      <c r="BE23" s="350">
        <v>1700</v>
      </c>
      <c r="BF23" s="350">
        <v>1700</v>
      </c>
      <c r="BG23" s="350">
        <v>1700</v>
      </c>
      <c r="BH23" s="350">
        <v>1700</v>
      </c>
      <c r="BI23" s="350">
        <v>1700</v>
      </c>
      <c r="BJ23" s="350">
        <v>1700</v>
      </c>
      <c r="BK23" s="350">
        <v>1700</v>
      </c>
      <c r="BL23" s="350">
        <v>1700</v>
      </c>
      <c r="BM23" s="350">
        <v>1700</v>
      </c>
      <c r="BN23" s="350">
        <v>1700</v>
      </c>
      <c r="BO23" s="350">
        <v>1700</v>
      </c>
      <c r="BP23" s="350">
        <v>1700</v>
      </c>
      <c r="BQ23" s="350">
        <v>1700</v>
      </c>
      <c r="BR23" s="350">
        <v>1700</v>
      </c>
      <c r="BS23" s="350">
        <v>1700</v>
      </c>
      <c r="BT23" s="350">
        <v>1700</v>
      </c>
      <c r="BU23" s="350">
        <v>1700</v>
      </c>
      <c r="BV23" s="350">
        <v>1700</v>
      </c>
      <c r="BW23" s="350">
        <v>1700</v>
      </c>
      <c r="BX23" s="350">
        <v>1700</v>
      </c>
      <c r="BY23" s="350">
        <v>1700</v>
      </c>
      <c r="BZ23" s="350">
        <v>1700</v>
      </c>
      <c r="CA23" s="350">
        <v>1700</v>
      </c>
      <c r="CB23" s="350">
        <v>1700</v>
      </c>
      <c r="CC23" s="350">
        <v>1700</v>
      </c>
      <c r="CD23" s="350">
        <v>1700</v>
      </c>
      <c r="CE23" s="350">
        <v>1700</v>
      </c>
      <c r="CF23" s="350">
        <v>1700</v>
      </c>
      <c r="CG23" s="350">
        <v>1700</v>
      </c>
      <c r="CH23" s="350">
        <v>1700</v>
      </c>
      <c r="CI23" s="350">
        <v>1700</v>
      </c>
      <c r="CJ23" s="350">
        <v>1700</v>
      </c>
      <c r="CK23" s="350">
        <v>1700</v>
      </c>
      <c r="CL23" s="350">
        <v>1700</v>
      </c>
      <c r="CM23" s="350">
        <v>1700</v>
      </c>
      <c r="CN23" s="350">
        <v>1700</v>
      </c>
      <c r="CO23" s="350">
        <v>1700</v>
      </c>
      <c r="CP23" s="350">
        <v>1700</v>
      </c>
      <c r="CQ23" s="350">
        <v>1700</v>
      </c>
      <c r="CR23" s="350">
        <v>1700</v>
      </c>
      <c r="CS23" s="350">
        <v>1700</v>
      </c>
      <c r="CT23" s="350">
        <v>1700</v>
      </c>
      <c r="CU23" s="350">
        <v>1700</v>
      </c>
      <c r="CV23" s="350">
        <v>1700</v>
      </c>
      <c r="CW23" s="350">
        <v>1700</v>
      </c>
      <c r="CX23" s="350">
        <v>1700</v>
      </c>
      <c r="CY23" s="350">
        <v>1700</v>
      </c>
      <c r="CZ23" s="350">
        <v>1700</v>
      </c>
      <c r="DA23" s="350">
        <v>1700</v>
      </c>
      <c r="DB23" s="350">
        <v>1700</v>
      </c>
      <c r="DC23" s="350">
        <v>1700</v>
      </c>
      <c r="DD23" s="350">
        <v>1700</v>
      </c>
      <c r="DE23" s="350">
        <v>1700</v>
      </c>
      <c r="DF23" s="350">
        <v>1700</v>
      </c>
      <c r="DG23" s="350">
        <v>1700</v>
      </c>
      <c r="DH23" s="350">
        <v>1700</v>
      </c>
      <c r="DI23" s="350">
        <v>1700</v>
      </c>
      <c r="DJ23" s="350">
        <v>1700</v>
      </c>
      <c r="DK23" s="350">
        <v>1700</v>
      </c>
      <c r="DL23" s="350">
        <v>1700</v>
      </c>
      <c r="DM23" s="350">
        <v>1700</v>
      </c>
      <c r="DN23" s="350">
        <v>1700</v>
      </c>
      <c r="DO23" s="350">
        <v>1700</v>
      </c>
      <c r="DP23" s="350">
        <v>1700</v>
      </c>
      <c r="DQ23" s="350">
        <v>1700</v>
      </c>
      <c r="DR23" s="350">
        <v>1700</v>
      </c>
      <c r="DS23" s="350">
        <v>1700</v>
      </c>
      <c r="DT23" s="350">
        <v>1700</v>
      </c>
      <c r="DU23" s="350">
        <v>1700</v>
      </c>
      <c r="DV23" s="350">
        <v>1700</v>
      </c>
      <c r="DW23" s="350">
        <v>1700</v>
      </c>
    </row>
    <row r="24" spans="1:127" ht="15.75" customHeight="1" x14ac:dyDescent="0.2">
      <c r="A24" s="354"/>
      <c r="B24" s="349"/>
      <c r="C24" s="347"/>
      <c r="D24" s="347"/>
      <c r="E24" s="358"/>
      <c r="F24" s="359"/>
      <c r="G24" s="360"/>
    </row>
    <row r="25" spans="1:127" ht="15.75" customHeight="1" x14ac:dyDescent="0.2">
      <c r="C25" s="347"/>
      <c r="D25" s="347"/>
      <c r="E25" s="362" t="s">
        <v>152</v>
      </c>
      <c r="F25" s="349"/>
      <c r="G25" s="363">
        <f t="shared" ref="G25:AL25" si="0">SUM(G5:G24)</f>
        <v>55700</v>
      </c>
      <c r="H25" s="363">
        <f t="shared" si="0"/>
        <v>9450</v>
      </c>
      <c r="I25" s="363">
        <f t="shared" si="0"/>
        <v>12950</v>
      </c>
      <c r="J25" s="363">
        <f t="shared" si="0"/>
        <v>16350</v>
      </c>
      <c r="K25" s="363">
        <f t="shared" si="0"/>
        <v>17050</v>
      </c>
      <c r="L25" s="363">
        <f t="shared" si="0"/>
        <v>20450</v>
      </c>
      <c r="M25" s="363">
        <f>SUM(M5:M24)</f>
        <v>24150</v>
      </c>
      <c r="N25" s="363">
        <f t="shared" si="0"/>
        <v>22450</v>
      </c>
      <c r="O25" s="363">
        <f t="shared" si="0"/>
        <v>22450</v>
      </c>
      <c r="P25" s="363">
        <f t="shared" si="0"/>
        <v>23000</v>
      </c>
      <c r="Q25" s="363">
        <f t="shared" si="0"/>
        <v>26600</v>
      </c>
      <c r="R25" s="363">
        <f t="shared" si="0"/>
        <v>28300</v>
      </c>
      <c r="S25" s="363">
        <f t="shared" si="0"/>
        <v>32200</v>
      </c>
      <c r="T25" s="363">
        <f t="shared" si="0"/>
        <v>30000</v>
      </c>
      <c r="U25" s="363">
        <f t="shared" si="0"/>
        <v>30000</v>
      </c>
      <c r="V25" s="363">
        <f t="shared" si="0"/>
        <v>33000</v>
      </c>
      <c r="W25" s="363">
        <f t="shared" si="0"/>
        <v>33000</v>
      </c>
      <c r="X25" s="363">
        <f t="shared" si="0"/>
        <v>33000</v>
      </c>
      <c r="Y25" s="363">
        <f t="shared" si="0"/>
        <v>33000</v>
      </c>
      <c r="Z25" s="363">
        <f t="shared" si="0"/>
        <v>33000</v>
      </c>
      <c r="AA25" s="363">
        <f t="shared" si="0"/>
        <v>33000</v>
      </c>
      <c r="AB25" s="363">
        <f t="shared" si="0"/>
        <v>33000</v>
      </c>
      <c r="AC25" s="363">
        <f t="shared" si="0"/>
        <v>33000</v>
      </c>
      <c r="AD25" s="363">
        <f t="shared" si="0"/>
        <v>33000</v>
      </c>
      <c r="AE25" s="363">
        <f t="shared" si="0"/>
        <v>33000</v>
      </c>
      <c r="AF25" s="363">
        <f t="shared" si="0"/>
        <v>33000</v>
      </c>
      <c r="AG25" s="363">
        <f t="shared" si="0"/>
        <v>33000</v>
      </c>
      <c r="AH25" s="363">
        <f t="shared" si="0"/>
        <v>33000</v>
      </c>
      <c r="AI25" s="363">
        <f t="shared" si="0"/>
        <v>33000</v>
      </c>
      <c r="AJ25" s="363">
        <f t="shared" si="0"/>
        <v>33000</v>
      </c>
      <c r="AK25" s="363">
        <f t="shared" si="0"/>
        <v>33000</v>
      </c>
      <c r="AL25" s="363">
        <f t="shared" si="0"/>
        <v>33000</v>
      </c>
      <c r="AM25" s="363">
        <f t="shared" ref="AM25:BR25" si="1">SUM(AM5:AM24)</f>
        <v>33000</v>
      </c>
      <c r="AN25" s="363">
        <f t="shared" si="1"/>
        <v>33000</v>
      </c>
      <c r="AO25" s="363">
        <f t="shared" si="1"/>
        <v>33000</v>
      </c>
      <c r="AP25" s="363">
        <f t="shared" si="1"/>
        <v>33000</v>
      </c>
      <c r="AQ25" s="363">
        <f t="shared" si="1"/>
        <v>33000</v>
      </c>
      <c r="AR25" s="363">
        <f t="shared" si="1"/>
        <v>33000</v>
      </c>
      <c r="AS25" s="363">
        <f t="shared" si="1"/>
        <v>33000</v>
      </c>
      <c r="AT25" s="363">
        <f t="shared" si="1"/>
        <v>33000</v>
      </c>
      <c r="AU25" s="363">
        <f t="shared" si="1"/>
        <v>33000</v>
      </c>
      <c r="AV25" s="363">
        <f t="shared" si="1"/>
        <v>33000</v>
      </c>
      <c r="AW25" s="363">
        <f t="shared" si="1"/>
        <v>33000</v>
      </c>
      <c r="AX25" s="363">
        <f t="shared" si="1"/>
        <v>33000</v>
      </c>
      <c r="AY25" s="363">
        <f t="shared" si="1"/>
        <v>33000</v>
      </c>
      <c r="AZ25" s="363">
        <f t="shared" si="1"/>
        <v>33000</v>
      </c>
      <c r="BA25" s="363">
        <f t="shared" si="1"/>
        <v>33000</v>
      </c>
      <c r="BB25" s="363">
        <f t="shared" si="1"/>
        <v>33000</v>
      </c>
      <c r="BC25" s="363">
        <f t="shared" si="1"/>
        <v>33000</v>
      </c>
      <c r="BD25" s="363">
        <f t="shared" si="1"/>
        <v>33000</v>
      </c>
      <c r="BE25" s="363">
        <f t="shared" si="1"/>
        <v>33000</v>
      </c>
      <c r="BF25" s="363">
        <f t="shared" si="1"/>
        <v>33000</v>
      </c>
      <c r="BG25" s="363">
        <f t="shared" si="1"/>
        <v>33000</v>
      </c>
      <c r="BH25" s="363">
        <f t="shared" si="1"/>
        <v>33000</v>
      </c>
      <c r="BI25" s="363">
        <f t="shared" si="1"/>
        <v>33000</v>
      </c>
      <c r="BJ25" s="363">
        <f t="shared" si="1"/>
        <v>33000</v>
      </c>
      <c r="BK25" s="363">
        <f t="shared" si="1"/>
        <v>33000</v>
      </c>
      <c r="BL25" s="363">
        <f t="shared" si="1"/>
        <v>33000</v>
      </c>
      <c r="BM25" s="363">
        <f t="shared" si="1"/>
        <v>33000</v>
      </c>
      <c r="BN25" s="363">
        <f t="shared" si="1"/>
        <v>33000</v>
      </c>
      <c r="BO25" s="363">
        <f t="shared" si="1"/>
        <v>33000</v>
      </c>
      <c r="BP25" s="363">
        <f t="shared" si="1"/>
        <v>33000</v>
      </c>
      <c r="BQ25" s="363">
        <f t="shared" si="1"/>
        <v>33000</v>
      </c>
      <c r="BR25" s="363">
        <f t="shared" si="1"/>
        <v>33000</v>
      </c>
      <c r="BS25" s="363">
        <f t="shared" ref="BS25:CX25" si="2">SUM(BS5:BS24)</f>
        <v>33000</v>
      </c>
      <c r="BT25" s="363">
        <f t="shared" si="2"/>
        <v>33000</v>
      </c>
      <c r="BU25" s="363">
        <f t="shared" si="2"/>
        <v>33000</v>
      </c>
      <c r="BV25" s="363">
        <f t="shared" si="2"/>
        <v>33000</v>
      </c>
      <c r="BW25" s="363">
        <f t="shared" si="2"/>
        <v>33000</v>
      </c>
      <c r="BX25" s="363">
        <f t="shared" si="2"/>
        <v>33000</v>
      </c>
      <c r="BY25" s="363">
        <f t="shared" si="2"/>
        <v>33000</v>
      </c>
      <c r="BZ25" s="363">
        <f t="shared" si="2"/>
        <v>33000</v>
      </c>
      <c r="CA25" s="363">
        <f t="shared" si="2"/>
        <v>33000</v>
      </c>
      <c r="CB25" s="363">
        <f t="shared" si="2"/>
        <v>33000</v>
      </c>
      <c r="CC25" s="363">
        <f t="shared" si="2"/>
        <v>33000</v>
      </c>
      <c r="CD25" s="363">
        <f t="shared" si="2"/>
        <v>33000</v>
      </c>
      <c r="CE25" s="363">
        <f t="shared" si="2"/>
        <v>33000</v>
      </c>
      <c r="CF25" s="363">
        <f t="shared" si="2"/>
        <v>33000</v>
      </c>
      <c r="CG25" s="363">
        <f t="shared" si="2"/>
        <v>33000</v>
      </c>
      <c r="CH25" s="363">
        <f t="shared" si="2"/>
        <v>33000</v>
      </c>
      <c r="CI25" s="363">
        <f t="shared" si="2"/>
        <v>33000</v>
      </c>
      <c r="CJ25" s="363">
        <f t="shared" si="2"/>
        <v>33000</v>
      </c>
      <c r="CK25" s="363">
        <f t="shared" si="2"/>
        <v>33000</v>
      </c>
      <c r="CL25" s="363">
        <f t="shared" si="2"/>
        <v>33000</v>
      </c>
      <c r="CM25" s="363">
        <f t="shared" si="2"/>
        <v>33000</v>
      </c>
      <c r="CN25" s="363">
        <f t="shared" si="2"/>
        <v>33000</v>
      </c>
      <c r="CO25" s="363">
        <f t="shared" si="2"/>
        <v>33000</v>
      </c>
      <c r="CP25" s="363">
        <f t="shared" si="2"/>
        <v>33000</v>
      </c>
      <c r="CQ25" s="363">
        <f t="shared" si="2"/>
        <v>33000</v>
      </c>
      <c r="CR25" s="363">
        <f t="shared" si="2"/>
        <v>33000</v>
      </c>
      <c r="CS25" s="363">
        <f t="shared" si="2"/>
        <v>33000</v>
      </c>
      <c r="CT25" s="363">
        <f t="shared" si="2"/>
        <v>33000</v>
      </c>
      <c r="CU25" s="363">
        <f t="shared" si="2"/>
        <v>33000</v>
      </c>
      <c r="CV25" s="363">
        <f t="shared" si="2"/>
        <v>33000</v>
      </c>
      <c r="CW25" s="363">
        <f t="shared" si="2"/>
        <v>33000</v>
      </c>
      <c r="CX25" s="363">
        <f t="shared" si="2"/>
        <v>33000</v>
      </c>
      <c r="CY25" s="363">
        <f t="shared" ref="CY25:DJ25" si="3">SUM(CY5:CY24)</f>
        <v>33000</v>
      </c>
      <c r="CZ25" s="363">
        <f t="shared" si="3"/>
        <v>33000</v>
      </c>
      <c r="DA25" s="363">
        <f t="shared" si="3"/>
        <v>33000</v>
      </c>
      <c r="DB25" s="363">
        <f t="shared" si="3"/>
        <v>33000</v>
      </c>
      <c r="DC25" s="363">
        <f t="shared" si="3"/>
        <v>33000</v>
      </c>
      <c r="DD25" s="363">
        <f t="shared" si="3"/>
        <v>33000</v>
      </c>
      <c r="DE25" s="363">
        <f t="shared" si="3"/>
        <v>33000</v>
      </c>
      <c r="DF25" s="363">
        <f t="shared" si="3"/>
        <v>33000</v>
      </c>
      <c r="DG25" s="363">
        <f t="shared" si="3"/>
        <v>33000</v>
      </c>
      <c r="DH25" s="363">
        <f t="shared" si="3"/>
        <v>33000</v>
      </c>
      <c r="DI25" s="363">
        <f t="shared" si="3"/>
        <v>33000</v>
      </c>
      <c r="DJ25" s="363">
        <f t="shared" si="3"/>
        <v>33000</v>
      </c>
      <c r="DK25" s="363">
        <f t="shared" ref="DK25:DW25" si="4">SUM(DK5:DK24)</f>
        <v>33000</v>
      </c>
      <c r="DL25" s="363">
        <f t="shared" si="4"/>
        <v>33000</v>
      </c>
      <c r="DM25" s="363">
        <f t="shared" si="4"/>
        <v>33000</v>
      </c>
      <c r="DN25" s="363">
        <f t="shared" si="4"/>
        <v>33000</v>
      </c>
      <c r="DO25" s="363">
        <f t="shared" si="4"/>
        <v>33000</v>
      </c>
      <c r="DP25" s="363">
        <f t="shared" si="4"/>
        <v>33000</v>
      </c>
      <c r="DQ25" s="363">
        <f t="shared" si="4"/>
        <v>33000</v>
      </c>
      <c r="DR25" s="363">
        <f t="shared" si="4"/>
        <v>33000</v>
      </c>
      <c r="DS25" s="363">
        <f t="shared" si="4"/>
        <v>33000</v>
      </c>
      <c r="DT25" s="363">
        <f t="shared" si="4"/>
        <v>33000</v>
      </c>
      <c r="DU25" s="363">
        <f t="shared" si="4"/>
        <v>33000</v>
      </c>
      <c r="DV25" s="363">
        <f t="shared" si="4"/>
        <v>33000</v>
      </c>
      <c r="DW25" s="363">
        <f t="shared" si="4"/>
        <v>33000</v>
      </c>
    </row>
    <row r="26" spans="1:127" ht="15.75" customHeight="1" x14ac:dyDescent="0.2">
      <c r="C26" s="347"/>
      <c r="D26" s="347"/>
      <c r="F26" s="349"/>
      <c r="G26" s="360"/>
    </row>
    <row r="27" spans="1:127" ht="15.75" customHeight="1" x14ac:dyDescent="0.2">
      <c r="C27" s="347"/>
      <c r="D27" s="347"/>
      <c r="E27" s="362" t="s">
        <v>151</v>
      </c>
      <c r="F27" s="349"/>
      <c r="G27" s="364"/>
      <c r="H27" s="364">
        <f t="shared" ref="H27:AM27" si="5">H25*1.2</f>
        <v>11340</v>
      </c>
      <c r="I27" s="364">
        <f t="shared" si="5"/>
        <v>15540</v>
      </c>
      <c r="J27" s="364">
        <f t="shared" si="5"/>
        <v>19620</v>
      </c>
      <c r="K27" s="364">
        <f t="shared" si="5"/>
        <v>20460</v>
      </c>
      <c r="L27" s="364">
        <f t="shared" si="5"/>
        <v>24540</v>
      </c>
      <c r="M27" s="364">
        <f t="shared" si="5"/>
        <v>28980</v>
      </c>
      <c r="N27" s="364">
        <f t="shared" si="5"/>
        <v>26940</v>
      </c>
      <c r="O27" s="364">
        <f t="shared" si="5"/>
        <v>26940</v>
      </c>
      <c r="P27" s="364">
        <f t="shared" si="5"/>
        <v>27600</v>
      </c>
      <c r="Q27" s="364">
        <f t="shared" si="5"/>
        <v>31920</v>
      </c>
      <c r="R27" s="364">
        <f t="shared" si="5"/>
        <v>33960</v>
      </c>
      <c r="S27" s="364">
        <f t="shared" si="5"/>
        <v>38640</v>
      </c>
      <c r="T27" s="364">
        <f t="shared" si="5"/>
        <v>36000</v>
      </c>
      <c r="U27" s="364">
        <f t="shared" si="5"/>
        <v>36000</v>
      </c>
      <c r="V27" s="364">
        <f t="shared" si="5"/>
        <v>39600</v>
      </c>
      <c r="W27" s="364">
        <f t="shared" si="5"/>
        <v>39600</v>
      </c>
      <c r="X27" s="364">
        <f t="shared" si="5"/>
        <v>39600</v>
      </c>
      <c r="Y27" s="364">
        <f t="shared" si="5"/>
        <v>39600</v>
      </c>
      <c r="Z27" s="364">
        <f t="shared" si="5"/>
        <v>39600</v>
      </c>
      <c r="AA27" s="364">
        <f t="shared" si="5"/>
        <v>39600</v>
      </c>
      <c r="AB27" s="364">
        <f t="shared" si="5"/>
        <v>39600</v>
      </c>
      <c r="AC27" s="364">
        <f t="shared" si="5"/>
        <v>39600</v>
      </c>
      <c r="AD27" s="364">
        <f t="shared" si="5"/>
        <v>39600</v>
      </c>
      <c r="AE27" s="364">
        <f t="shared" si="5"/>
        <v>39600</v>
      </c>
      <c r="AF27" s="364">
        <f t="shared" si="5"/>
        <v>39600</v>
      </c>
      <c r="AG27" s="364">
        <f t="shared" si="5"/>
        <v>39600</v>
      </c>
      <c r="AH27" s="364">
        <f t="shared" si="5"/>
        <v>39600</v>
      </c>
      <c r="AI27" s="364">
        <f t="shared" si="5"/>
        <v>39600</v>
      </c>
      <c r="AJ27" s="364">
        <f t="shared" si="5"/>
        <v>39600</v>
      </c>
      <c r="AK27" s="364">
        <f t="shared" si="5"/>
        <v>39600</v>
      </c>
      <c r="AL27" s="364">
        <f t="shared" si="5"/>
        <v>39600</v>
      </c>
      <c r="AM27" s="364">
        <f t="shared" si="5"/>
        <v>39600</v>
      </c>
      <c r="AN27" s="364">
        <f t="shared" ref="AN27:BS27" si="6">AN25*1.2</f>
        <v>39600</v>
      </c>
      <c r="AO27" s="364">
        <f t="shared" si="6"/>
        <v>39600</v>
      </c>
      <c r="AP27" s="364">
        <f t="shared" si="6"/>
        <v>39600</v>
      </c>
      <c r="AQ27" s="364">
        <f t="shared" si="6"/>
        <v>39600</v>
      </c>
      <c r="AR27" s="364">
        <f t="shared" si="6"/>
        <v>39600</v>
      </c>
      <c r="AS27" s="364">
        <f t="shared" si="6"/>
        <v>39600</v>
      </c>
      <c r="AT27" s="364">
        <f t="shared" si="6"/>
        <v>39600</v>
      </c>
      <c r="AU27" s="364">
        <f t="shared" si="6"/>
        <v>39600</v>
      </c>
      <c r="AV27" s="364">
        <f t="shared" si="6"/>
        <v>39600</v>
      </c>
      <c r="AW27" s="364">
        <f t="shared" si="6"/>
        <v>39600</v>
      </c>
      <c r="AX27" s="364">
        <f t="shared" si="6"/>
        <v>39600</v>
      </c>
      <c r="AY27" s="364">
        <f t="shared" si="6"/>
        <v>39600</v>
      </c>
      <c r="AZ27" s="364">
        <f t="shared" si="6"/>
        <v>39600</v>
      </c>
      <c r="BA27" s="364">
        <f t="shared" si="6"/>
        <v>39600</v>
      </c>
      <c r="BB27" s="364">
        <f t="shared" si="6"/>
        <v>39600</v>
      </c>
      <c r="BC27" s="364">
        <f t="shared" si="6"/>
        <v>39600</v>
      </c>
      <c r="BD27" s="364">
        <f t="shared" si="6"/>
        <v>39600</v>
      </c>
      <c r="BE27" s="364">
        <f t="shared" si="6"/>
        <v>39600</v>
      </c>
      <c r="BF27" s="364">
        <f t="shared" si="6"/>
        <v>39600</v>
      </c>
      <c r="BG27" s="364">
        <f t="shared" si="6"/>
        <v>39600</v>
      </c>
      <c r="BH27" s="364">
        <f t="shared" si="6"/>
        <v>39600</v>
      </c>
      <c r="BI27" s="364">
        <f t="shared" si="6"/>
        <v>39600</v>
      </c>
      <c r="BJ27" s="364">
        <f t="shared" si="6"/>
        <v>39600</v>
      </c>
      <c r="BK27" s="364">
        <f t="shared" si="6"/>
        <v>39600</v>
      </c>
      <c r="BL27" s="364">
        <f t="shared" si="6"/>
        <v>39600</v>
      </c>
      <c r="BM27" s="364">
        <f t="shared" si="6"/>
        <v>39600</v>
      </c>
      <c r="BN27" s="364">
        <f t="shared" si="6"/>
        <v>39600</v>
      </c>
      <c r="BO27" s="364">
        <f t="shared" si="6"/>
        <v>39600</v>
      </c>
      <c r="BP27" s="364">
        <f t="shared" si="6"/>
        <v>39600</v>
      </c>
      <c r="BQ27" s="364">
        <f t="shared" si="6"/>
        <v>39600</v>
      </c>
      <c r="BR27" s="364">
        <f t="shared" si="6"/>
        <v>39600</v>
      </c>
      <c r="BS27" s="364">
        <f t="shared" si="6"/>
        <v>39600</v>
      </c>
      <c r="BT27" s="364">
        <f t="shared" ref="BT27:CY27" si="7">BT25*1.2</f>
        <v>39600</v>
      </c>
      <c r="BU27" s="364">
        <f t="shared" si="7"/>
        <v>39600</v>
      </c>
      <c r="BV27" s="364">
        <f t="shared" si="7"/>
        <v>39600</v>
      </c>
      <c r="BW27" s="364">
        <f t="shared" si="7"/>
        <v>39600</v>
      </c>
      <c r="BX27" s="364">
        <f t="shared" si="7"/>
        <v>39600</v>
      </c>
      <c r="BY27" s="364">
        <f t="shared" si="7"/>
        <v>39600</v>
      </c>
      <c r="BZ27" s="364">
        <f t="shared" si="7"/>
        <v>39600</v>
      </c>
      <c r="CA27" s="364">
        <f t="shared" si="7"/>
        <v>39600</v>
      </c>
      <c r="CB27" s="364">
        <f t="shared" si="7"/>
        <v>39600</v>
      </c>
      <c r="CC27" s="364">
        <f t="shared" si="7"/>
        <v>39600</v>
      </c>
      <c r="CD27" s="364">
        <f t="shared" si="7"/>
        <v>39600</v>
      </c>
      <c r="CE27" s="364">
        <f t="shared" si="7"/>
        <v>39600</v>
      </c>
      <c r="CF27" s="364">
        <f t="shared" si="7"/>
        <v>39600</v>
      </c>
      <c r="CG27" s="364">
        <f t="shared" si="7"/>
        <v>39600</v>
      </c>
      <c r="CH27" s="364">
        <f t="shared" si="7"/>
        <v>39600</v>
      </c>
      <c r="CI27" s="364">
        <f t="shared" si="7"/>
        <v>39600</v>
      </c>
      <c r="CJ27" s="364">
        <f t="shared" si="7"/>
        <v>39600</v>
      </c>
      <c r="CK27" s="364">
        <f t="shared" si="7"/>
        <v>39600</v>
      </c>
      <c r="CL27" s="364">
        <f t="shared" si="7"/>
        <v>39600</v>
      </c>
      <c r="CM27" s="364">
        <f t="shared" si="7"/>
        <v>39600</v>
      </c>
      <c r="CN27" s="364">
        <f t="shared" si="7"/>
        <v>39600</v>
      </c>
      <c r="CO27" s="364">
        <f t="shared" si="7"/>
        <v>39600</v>
      </c>
      <c r="CP27" s="364">
        <f t="shared" si="7"/>
        <v>39600</v>
      </c>
      <c r="CQ27" s="364">
        <f t="shared" si="7"/>
        <v>39600</v>
      </c>
      <c r="CR27" s="364">
        <f t="shared" si="7"/>
        <v>39600</v>
      </c>
      <c r="CS27" s="364">
        <f t="shared" si="7"/>
        <v>39600</v>
      </c>
      <c r="CT27" s="364">
        <f t="shared" si="7"/>
        <v>39600</v>
      </c>
      <c r="CU27" s="364">
        <f t="shared" si="7"/>
        <v>39600</v>
      </c>
      <c r="CV27" s="364">
        <f t="shared" si="7"/>
        <v>39600</v>
      </c>
      <c r="CW27" s="364">
        <f t="shared" si="7"/>
        <v>39600</v>
      </c>
      <c r="CX27" s="364">
        <f t="shared" si="7"/>
        <v>39600</v>
      </c>
      <c r="CY27" s="364">
        <f t="shared" si="7"/>
        <v>39600</v>
      </c>
      <c r="CZ27" s="364">
        <f t="shared" ref="CZ27:DW27" si="8">CZ25*1.2</f>
        <v>39600</v>
      </c>
      <c r="DA27" s="364">
        <f t="shared" si="8"/>
        <v>39600</v>
      </c>
      <c r="DB27" s="364">
        <f t="shared" si="8"/>
        <v>39600</v>
      </c>
      <c r="DC27" s="364">
        <f t="shared" si="8"/>
        <v>39600</v>
      </c>
      <c r="DD27" s="364">
        <f t="shared" si="8"/>
        <v>39600</v>
      </c>
      <c r="DE27" s="364">
        <f t="shared" si="8"/>
        <v>39600</v>
      </c>
      <c r="DF27" s="364">
        <f t="shared" si="8"/>
        <v>39600</v>
      </c>
      <c r="DG27" s="364">
        <f t="shared" si="8"/>
        <v>39600</v>
      </c>
      <c r="DH27" s="364">
        <f t="shared" si="8"/>
        <v>39600</v>
      </c>
      <c r="DI27" s="364">
        <f t="shared" si="8"/>
        <v>39600</v>
      </c>
      <c r="DJ27" s="364">
        <f t="shared" si="8"/>
        <v>39600</v>
      </c>
      <c r="DK27" s="364">
        <f t="shared" si="8"/>
        <v>39600</v>
      </c>
      <c r="DL27" s="364">
        <f t="shared" si="8"/>
        <v>39600</v>
      </c>
      <c r="DM27" s="364">
        <f t="shared" si="8"/>
        <v>39600</v>
      </c>
      <c r="DN27" s="364">
        <f t="shared" si="8"/>
        <v>39600</v>
      </c>
      <c r="DO27" s="364">
        <f t="shared" si="8"/>
        <v>39600</v>
      </c>
      <c r="DP27" s="364">
        <f t="shared" si="8"/>
        <v>39600</v>
      </c>
      <c r="DQ27" s="364">
        <f t="shared" si="8"/>
        <v>39600</v>
      </c>
      <c r="DR27" s="364">
        <f t="shared" si="8"/>
        <v>39600</v>
      </c>
      <c r="DS27" s="364">
        <f t="shared" si="8"/>
        <v>39600</v>
      </c>
      <c r="DT27" s="364">
        <f t="shared" si="8"/>
        <v>39600</v>
      </c>
      <c r="DU27" s="364">
        <f t="shared" si="8"/>
        <v>39600</v>
      </c>
      <c r="DV27" s="364">
        <f t="shared" si="8"/>
        <v>39600</v>
      </c>
      <c r="DW27" s="364">
        <f t="shared" si="8"/>
        <v>39600</v>
      </c>
    </row>
    <row r="28" spans="1:127" ht="15.75" customHeight="1" x14ac:dyDescent="0.2">
      <c r="C28" s="347"/>
      <c r="D28" s="347"/>
    </row>
    <row r="29" spans="1:127" ht="15.75" customHeight="1" x14ac:dyDescent="0.2">
      <c r="C29" s="347"/>
      <c r="D29" s="347"/>
    </row>
    <row r="30" spans="1:127" ht="15.75" customHeight="1" x14ac:dyDescent="0.2">
      <c r="C30" s="347"/>
      <c r="D30" s="347"/>
    </row>
    <row r="31" spans="1:127" ht="15.75" customHeight="1" x14ac:dyDescent="0.2">
      <c r="C31" s="347"/>
      <c r="D31" s="347"/>
    </row>
    <row r="32" spans="1:127" ht="15.75" customHeight="1" x14ac:dyDescent="0.2">
      <c r="C32" s="347"/>
      <c r="D32" s="347"/>
    </row>
    <row r="33" spans="3:4" ht="15.75" customHeight="1" x14ac:dyDescent="0.2">
      <c r="C33" s="347"/>
      <c r="D33" s="347"/>
    </row>
    <row r="34" spans="3:4" ht="15.75" customHeight="1" x14ac:dyDescent="0.2">
      <c r="C34" s="347"/>
      <c r="D34" s="347"/>
    </row>
    <row r="35" spans="3:4" ht="15.75" customHeight="1" x14ac:dyDescent="0.2">
      <c r="C35" s="347"/>
      <c r="D35" s="347"/>
    </row>
    <row r="36" spans="3:4" ht="15.75" customHeight="1" x14ac:dyDescent="0.2">
      <c r="C36" s="347"/>
      <c r="D36" s="347"/>
    </row>
    <row r="37" spans="3:4" ht="15.75" customHeight="1" x14ac:dyDescent="0.2">
      <c r="C37" s="347"/>
      <c r="D37" s="347"/>
    </row>
    <row r="38" spans="3:4" ht="15.75" customHeight="1" x14ac:dyDescent="0.2">
      <c r="C38" s="347"/>
      <c r="D38" s="347"/>
    </row>
    <row r="39" spans="3:4" ht="15.75" customHeight="1" x14ac:dyDescent="0.2">
      <c r="C39" s="347"/>
      <c r="D39" s="347"/>
    </row>
    <row r="40" spans="3:4" ht="15.75" customHeight="1" x14ac:dyDescent="0.2">
      <c r="C40" s="347"/>
      <c r="D40" s="347"/>
    </row>
    <row r="41" spans="3:4" ht="15.75" customHeight="1" x14ac:dyDescent="0.2">
      <c r="C41" s="347"/>
      <c r="D41" s="347"/>
    </row>
    <row r="42" spans="3:4" ht="15.75" customHeight="1" x14ac:dyDescent="0.2">
      <c r="C42" s="347"/>
      <c r="D42" s="347"/>
    </row>
    <row r="43" spans="3:4" ht="15.75" customHeight="1" x14ac:dyDescent="0.2">
      <c r="C43" s="347"/>
      <c r="D43" s="347"/>
    </row>
    <row r="44" spans="3:4" ht="15.75" customHeight="1" x14ac:dyDescent="0.2">
      <c r="C44" s="347"/>
      <c r="D44" s="347"/>
    </row>
    <row r="45" spans="3:4" ht="15.75" customHeight="1" x14ac:dyDescent="0.2">
      <c r="C45" s="347"/>
      <c r="D45" s="347"/>
    </row>
    <row r="46" spans="3:4" ht="15.75" customHeight="1" x14ac:dyDescent="0.2">
      <c r="C46" s="347"/>
      <c r="D46" s="347"/>
    </row>
    <row r="47" spans="3:4" ht="15.75" customHeight="1" x14ac:dyDescent="0.2">
      <c r="C47" s="347"/>
      <c r="D47" s="347"/>
    </row>
    <row r="48" spans="3:4" ht="15.75" customHeight="1" x14ac:dyDescent="0.2">
      <c r="C48" s="347"/>
      <c r="D48" s="347"/>
    </row>
    <row r="49" spans="3:4" ht="15.75" customHeight="1" x14ac:dyDescent="0.2">
      <c r="C49" s="347"/>
      <c r="D49" s="347"/>
    </row>
    <row r="50" spans="3:4" ht="15.75" customHeight="1" x14ac:dyDescent="0.2">
      <c r="C50" s="347"/>
      <c r="D50" s="347"/>
    </row>
    <row r="51" spans="3:4" ht="15.75" customHeight="1" x14ac:dyDescent="0.2">
      <c r="C51" s="347"/>
      <c r="D51" s="347"/>
    </row>
    <row r="52" spans="3:4" ht="15.75" customHeight="1" x14ac:dyDescent="0.2">
      <c r="C52" s="347"/>
      <c r="D52" s="347"/>
    </row>
    <row r="53" spans="3:4" ht="15.75" customHeight="1" x14ac:dyDescent="0.2">
      <c r="C53" s="347"/>
      <c r="D53" s="347"/>
    </row>
    <row r="54" spans="3:4" ht="15.75" customHeight="1" x14ac:dyDescent="0.2">
      <c r="C54" s="347"/>
      <c r="D54" s="347"/>
    </row>
    <row r="55" spans="3:4" ht="15.75" customHeight="1" x14ac:dyDescent="0.2">
      <c r="C55" s="347"/>
      <c r="D55" s="347"/>
    </row>
    <row r="56" spans="3:4" ht="15.75" customHeight="1" x14ac:dyDescent="0.2">
      <c r="C56" s="347"/>
      <c r="D56" s="347"/>
    </row>
    <row r="57" spans="3:4" ht="15.75" customHeight="1" x14ac:dyDescent="0.2">
      <c r="C57" s="347"/>
      <c r="D57" s="347"/>
    </row>
    <row r="58" spans="3:4" ht="15.75" customHeight="1" x14ac:dyDescent="0.2">
      <c r="C58" s="347"/>
      <c r="D58" s="347"/>
    </row>
    <row r="59" spans="3:4" ht="15.75" customHeight="1" x14ac:dyDescent="0.2">
      <c r="C59" s="347"/>
      <c r="D59" s="347"/>
    </row>
    <row r="60" spans="3:4" ht="15.75" customHeight="1" x14ac:dyDescent="0.2">
      <c r="C60" s="347"/>
      <c r="D60" s="347"/>
    </row>
    <row r="61" spans="3:4" ht="15.75" customHeight="1" x14ac:dyDescent="0.2">
      <c r="C61" s="347"/>
      <c r="D61" s="347"/>
    </row>
    <row r="62" spans="3:4" ht="15.75" customHeight="1" x14ac:dyDescent="0.2">
      <c r="C62" s="347"/>
      <c r="D62" s="347"/>
    </row>
    <row r="63" spans="3:4" ht="15.75" customHeight="1" x14ac:dyDescent="0.2">
      <c r="C63" s="347"/>
      <c r="D63" s="347"/>
    </row>
    <row r="64" spans="3:4" ht="15.75" customHeight="1" x14ac:dyDescent="0.2">
      <c r="C64" s="347"/>
      <c r="D64" s="347"/>
    </row>
    <row r="65" spans="3:4" ht="15.75" customHeight="1" x14ac:dyDescent="0.2">
      <c r="C65" s="347"/>
      <c r="D65" s="347"/>
    </row>
    <row r="66" spans="3:4" ht="15.75" customHeight="1" x14ac:dyDescent="0.2">
      <c r="C66" s="347"/>
      <c r="D66" s="347"/>
    </row>
    <row r="67" spans="3:4" ht="15.75" customHeight="1" x14ac:dyDescent="0.2">
      <c r="C67" s="347"/>
      <c r="D67" s="347"/>
    </row>
    <row r="68" spans="3:4" ht="15.75" customHeight="1" x14ac:dyDescent="0.2">
      <c r="C68" s="347"/>
      <c r="D68" s="347"/>
    </row>
    <row r="69" spans="3:4" ht="15.75" customHeight="1" x14ac:dyDescent="0.2">
      <c r="C69" s="347"/>
      <c r="D69" s="347"/>
    </row>
    <row r="70" spans="3:4" ht="15.75" customHeight="1" x14ac:dyDescent="0.2">
      <c r="C70" s="347"/>
      <c r="D70" s="347"/>
    </row>
    <row r="71" spans="3:4" ht="15.75" customHeight="1" x14ac:dyDescent="0.2">
      <c r="C71" s="347"/>
      <c r="D71" s="347"/>
    </row>
    <row r="72" spans="3:4" ht="15.75" customHeight="1" x14ac:dyDescent="0.2">
      <c r="C72" s="347"/>
      <c r="D72" s="347"/>
    </row>
    <row r="73" spans="3:4" ht="15.75" customHeight="1" x14ac:dyDescent="0.2">
      <c r="C73" s="347"/>
      <c r="D73" s="347"/>
    </row>
    <row r="74" spans="3:4" ht="15.75" customHeight="1" x14ac:dyDescent="0.2">
      <c r="C74" s="347"/>
      <c r="D74" s="347"/>
    </row>
    <row r="75" spans="3:4" ht="15.75" customHeight="1" x14ac:dyDescent="0.2">
      <c r="C75" s="347"/>
      <c r="D75" s="347"/>
    </row>
    <row r="76" spans="3:4" ht="15.75" customHeight="1" x14ac:dyDescent="0.2">
      <c r="C76" s="347"/>
      <c r="D76" s="347"/>
    </row>
    <row r="77" spans="3:4" ht="15.75" customHeight="1" x14ac:dyDescent="0.2">
      <c r="C77" s="347"/>
      <c r="D77" s="347"/>
    </row>
    <row r="78" spans="3:4" ht="15.75" customHeight="1" x14ac:dyDescent="0.2">
      <c r="C78" s="347"/>
      <c r="D78" s="347"/>
    </row>
    <row r="79" spans="3:4" ht="15.75" customHeight="1" x14ac:dyDescent="0.2">
      <c r="C79" s="347"/>
      <c r="D79" s="347"/>
    </row>
    <row r="80" spans="3:4" ht="15.75" customHeight="1" x14ac:dyDescent="0.2">
      <c r="C80" s="347"/>
      <c r="D80" s="347"/>
    </row>
    <row r="81" spans="3:4" ht="15.75" customHeight="1" x14ac:dyDescent="0.2">
      <c r="C81" s="347"/>
      <c r="D81" s="347"/>
    </row>
    <row r="82" spans="3:4" ht="15.75" customHeight="1" x14ac:dyDescent="0.2">
      <c r="C82" s="347"/>
      <c r="D82" s="347"/>
    </row>
    <row r="83" spans="3:4" ht="15.75" customHeight="1" x14ac:dyDescent="0.2">
      <c r="C83" s="347"/>
      <c r="D83" s="347"/>
    </row>
    <row r="84" spans="3:4" ht="15.75" customHeight="1" x14ac:dyDescent="0.2">
      <c r="C84" s="347"/>
      <c r="D84" s="347"/>
    </row>
    <row r="85" spans="3:4" ht="15.75" customHeight="1" x14ac:dyDescent="0.2">
      <c r="C85" s="347"/>
      <c r="D85" s="347"/>
    </row>
    <row r="86" spans="3:4" ht="15.75" customHeight="1" x14ac:dyDescent="0.2">
      <c r="C86" s="347"/>
      <c r="D86" s="347"/>
    </row>
    <row r="87" spans="3:4" ht="15.75" customHeight="1" x14ac:dyDescent="0.2">
      <c r="C87" s="347"/>
      <c r="D87" s="347"/>
    </row>
    <row r="88" spans="3:4" ht="15.75" customHeight="1" x14ac:dyDescent="0.2">
      <c r="C88" s="347"/>
      <c r="D88" s="347"/>
    </row>
    <row r="89" spans="3:4" ht="15.75" customHeight="1" x14ac:dyDescent="0.2">
      <c r="C89" s="347"/>
      <c r="D89" s="347"/>
    </row>
    <row r="90" spans="3:4" ht="15.75" customHeight="1" x14ac:dyDescent="0.2">
      <c r="C90" s="347"/>
      <c r="D90" s="347"/>
    </row>
    <row r="91" spans="3:4" ht="15.75" customHeight="1" x14ac:dyDescent="0.2">
      <c r="C91" s="347"/>
      <c r="D91" s="347"/>
    </row>
    <row r="92" spans="3:4" ht="15.75" customHeight="1" x14ac:dyDescent="0.2">
      <c r="C92" s="347"/>
      <c r="D92" s="347"/>
    </row>
    <row r="93" spans="3:4" ht="15.75" customHeight="1" x14ac:dyDescent="0.2">
      <c r="C93" s="347"/>
      <c r="D93" s="347"/>
    </row>
    <row r="94" spans="3:4" ht="15.75" customHeight="1" x14ac:dyDescent="0.2">
      <c r="C94" s="347"/>
      <c r="D94" s="347"/>
    </row>
    <row r="95" spans="3:4" ht="15.75" customHeight="1" x14ac:dyDescent="0.2">
      <c r="C95" s="347"/>
      <c r="D95" s="347"/>
    </row>
    <row r="96" spans="3:4" ht="15.75" customHeight="1" x14ac:dyDescent="0.2">
      <c r="C96" s="347"/>
      <c r="D96" s="347"/>
    </row>
    <row r="97" spans="3:4" ht="15.75" customHeight="1" x14ac:dyDescent="0.2">
      <c r="C97" s="347"/>
      <c r="D97" s="347"/>
    </row>
    <row r="98" spans="3:4" ht="15.75" customHeight="1" x14ac:dyDescent="0.2">
      <c r="C98" s="347"/>
      <c r="D98" s="347"/>
    </row>
    <row r="99" spans="3:4" ht="15.75" customHeight="1" x14ac:dyDescent="0.2">
      <c r="C99" s="347"/>
      <c r="D99" s="347"/>
    </row>
    <row r="100" spans="3:4" ht="15.75" customHeight="1" x14ac:dyDescent="0.2">
      <c r="C100" s="347"/>
      <c r="D100" s="347"/>
    </row>
    <row r="101" spans="3:4" ht="15.75" customHeight="1" x14ac:dyDescent="0.2">
      <c r="C101" s="347"/>
      <c r="D101" s="347"/>
    </row>
    <row r="102" spans="3:4" ht="15.75" customHeight="1" x14ac:dyDescent="0.2">
      <c r="C102" s="347"/>
      <c r="D102" s="347"/>
    </row>
    <row r="103" spans="3:4" ht="15.75" customHeight="1" x14ac:dyDescent="0.2">
      <c r="C103" s="347"/>
      <c r="D103" s="347"/>
    </row>
    <row r="104" spans="3:4" ht="15.75" customHeight="1" x14ac:dyDescent="0.2">
      <c r="C104" s="347"/>
      <c r="D104" s="347"/>
    </row>
    <row r="105" spans="3:4" ht="15.75" customHeight="1" x14ac:dyDescent="0.2">
      <c r="C105" s="347"/>
      <c r="D105" s="347"/>
    </row>
    <row r="106" spans="3:4" ht="15.75" customHeight="1" x14ac:dyDescent="0.2">
      <c r="C106" s="347"/>
      <c r="D106" s="347"/>
    </row>
    <row r="107" spans="3:4" ht="15.75" customHeight="1" x14ac:dyDescent="0.2">
      <c r="C107" s="347"/>
      <c r="D107" s="347"/>
    </row>
    <row r="108" spans="3:4" ht="15.75" customHeight="1" x14ac:dyDescent="0.2">
      <c r="C108" s="347"/>
      <c r="D108" s="347"/>
    </row>
    <row r="109" spans="3:4" ht="15.75" customHeight="1" x14ac:dyDescent="0.2">
      <c r="C109" s="347"/>
      <c r="D109" s="347"/>
    </row>
    <row r="110" spans="3:4" ht="15.75" customHeight="1" x14ac:dyDescent="0.2">
      <c r="C110" s="347"/>
      <c r="D110" s="347"/>
    </row>
    <row r="111" spans="3:4" ht="15.75" customHeight="1" x14ac:dyDescent="0.2">
      <c r="C111" s="347"/>
      <c r="D111" s="347"/>
    </row>
    <row r="112" spans="3:4" ht="15.75" customHeight="1" x14ac:dyDescent="0.2">
      <c r="C112" s="347"/>
      <c r="D112" s="347"/>
    </row>
    <row r="113" spans="3:4" ht="15.75" customHeight="1" x14ac:dyDescent="0.2">
      <c r="C113" s="347"/>
      <c r="D113" s="347"/>
    </row>
    <row r="114" spans="3:4" ht="15.75" customHeight="1" x14ac:dyDescent="0.2">
      <c r="C114" s="347"/>
      <c r="D114" s="347"/>
    </row>
    <row r="115" spans="3:4" ht="15.75" customHeight="1" x14ac:dyDescent="0.2">
      <c r="C115" s="347"/>
      <c r="D115" s="347"/>
    </row>
    <row r="116" spans="3:4" ht="15.75" customHeight="1" x14ac:dyDescent="0.2">
      <c r="C116" s="347"/>
      <c r="D116" s="347"/>
    </row>
    <row r="117" spans="3:4" ht="15.75" customHeight="1" x14ac:dyDescent="0.2">
      <c r="C117" s="347"/>
      <c r="D117" s="347"/>
    </row>
    <row r="118" spans="3:4" ht="15.75" customHeight="1" x14ac:dyDescent="0.2">
      <c r="C118" s="347"/>
      <c r="D118" s="347"/>
    </row>
    <row r="119" spans="3:4" ht="15.75" customHeight="1" x14ac:dyDescent="0.2">
      <c r="C119" s="347"/>
      <c r="D119" s="347"/>
    </row>
    <row r="120" spans="3:4" ht="15.75" customHeight="1" x14ac:dyDescent="0.2">
      <c r="C120" s="347"/>
      <c r="D120" s="347"/>
    </row>
    <row r="121" spans="3:4" ht="15.75" customHeight="1" x14ac:dyDescent="0.2">
      <c r="C121" s="347"/>
      <c r="D121" s="347"/>
    </row>
    <row r="122" spans="3:4" ht="15.75" customHeight="1" x14ac:dyDescent="0.2">
      <c r="C122" s="347"/>
      <c r="D122" s="347"/>
    </row>
    <row r="123" spans="3:4" ht="15.75" customHeight="1" x14ac:dyDescent="0.2">
      <c r="C123" s="347"/>
      <c r="D123" s="347"/>
    </row>
    <row r="124" spans="3:4" ht="15.75" customHeight="1" x14ac:dyDescent="0.2">
      <c r="C124" s="347"/>
      <c r="D124" s="347"/>
    </row>
    <row r="125" spans="3:4" ht="15.75" customHeight="1" x14ac:dyDescent="0.2">
      <c r="C125" s="347"/>
      <c r="D125" s="347"/>
    </row>
    <row r="126" spans="3:4" ht="15.75" customHeight="1" x14ac:dyDescent="0.2">
      <c r="C126" s="347"/>
      <c r="D126" s="347"/>
    </row>
    <row r="127" spans="3:4" ht="15.75" customHeight="1" x14ac:dyDescent="0.2">
      <c r="C127" s="347"/>
      <c r="D127" s="347"/>
    </row>
    <row r="128" spans="3:4" ht="15.75" customHeight="1" x14ac:dyDescent="0.2">
      <c r="C128" s="347"/>
      <c r="D128" s="347"/>
    </row>
    <row r="129" spans="3:4" ht="15.75" customHeight="1" x14ac:dyDescent="0.2">
      <c r="C129" s="347"/>
      <c r="D129" s="347"/>
    </row>
    <row r="130" spans="3:4" ht="15.75" customHeight="1" x14ac:dyDescent="0.2">
      <c r="C130" s="347"/>
      <c r="D130" s="347"/>
    </row>
    <row r="131" spans="3:4" ht="15.75" customHeight="1" x14ac:dyDescent="0.2">
      <c r="C131" s="347"/>
      <c r="D131" s="347"/>
    </row>
    <row r="132" spans="3:4" ht="15.75" customHeight="1" x14ac:dyDescent="0.2">
      <c r="C132" s="347"/>
      <c r="D132" s="347"/>
    </row>
    <row r="133" spans="3:4" ht="15.75" customHeight="1" x14ac:dyDescent="0.2">
      <c r="C133" s="347"/>
      <c r="D133" s="347"/>
    </row>
    <row r="134" spans="3:4" ht="15.75" customHeight="1" x14ac:dyDescent="0.2">
      <c r="C134" s="347"/>
      <c r="D134" s="347"/>
    </row>
    <row r="135" spans="3:4" ht="15.75" customHeight="1" x14ac:dyDescent="0.2">
      <c r="C135" s="347"/>
      <c r="D135" s="347"/>
    </row>
    <row r="136" spans="3:4" ht="15.75" customHeight="1" x14ac:dyDescent="0.2">
      <c r="C136" s="347"/>
      <c r="D136" s="347"/>
    </row>
    <row r="137" spans="3:4" ht="15.75" customHeight="1" x14ac:dyDescent="0.2">
      <c r="C137" s="347"/>
      <c r="D137" s="347"/>
    </row>
    <row r="138" spans="3:4" ht="15.75" customHeight="1" x14ac:dyDescent="0.2">
      <c r="C138" s="347"/>
      <c r="D138" s="347"/>
    </row>
    <row r="139" spans="3:4" ht="15.75" customHeight="1" x14ac:dyDescent="0.2">
      <c r="C139" s="347"/>
      <c r="D139" s="347"/>
    </row>
    <row r="140" spans="3:4" ht="15.75" customHeight="1" x14ac:dyDescent="0.2">
      <c r="C140" s="347"/>
      <c r="D140" s="347"/>
    </row>
    <row r="141" spans="3:4" ht="15.75" customHeight="1" x14ac:dyDescent="0.2">
      <c r="C141" s="347"/>
      <c r="D141" s="347"/>
    </row>
    <row r="142" spans="3:4" ht="15.75" customHeight="1" x14ac:dyDescent="0.2">
      <c r="C142" s="347"/>
      <c r="D142" s="347"/>
    </row>
    <row r="143" spans="3:4" ht="15.75" customHeight="1" x14ac:dyDescent="0.2">
      <c r="C143" s="347"/>
      <c r="D143" s="347"/>
    </row>
    <row r="144" spans="3:4" ht="15.75" customHeight="1" x14ac:dyDescent="0.2">
      <c r="C144" s="347"/>
      <c r="D144" s="347"/>
    </row>
    <row r="145" spans="3:4" ht="15.75" customHeight="1" x14ac:dyDescent="0.2">
      <c r="C145" s="347"/>
      <c r="D145" s="347"/>
    </row>
    <row r="146" spans="3:4" ht="15.75" customHeight="1" x14ac:dyDescent="0.2">
      <c r="C146" s="347"/>
      <c r="D146" s="347"/>
    </row>
    <row r="147" spans="3:4" ht="15.75" customHeight="1" x14ac:dyDescent="0.2">
      <c r="C147" s="347"/>
      <c r="D147" s="347"/>
    </row>
    <row r="148" spans="3:4" ht="15.75" customHeight="1" x14ac:dyDescent="0.2">
      <c r="C148" s="347"/>
      <c r="D148" s="347"/>
    </row>
    <row r="149" spans="3:4" ht="15.75" customHeight="1" x14ac:dyDescent="0.2">
      <c r="C149" s="347"/>
      <c r="D149" s="347"/>
    </row>
    <row r="150" spans="3:4" ht="15.75" customHeight="1" x14ac:dyDescent="0.2">
      <c r="C150" s="347"/>
      <c r="D150" s="347"/>
    </row>
    <row r="151" spans="3:4" ht="15.75" customHeight="1" x14ac:dyDescent="0.2">
      <c r="C151" s="347"/>
      <c r="D151" s="347"/>
    </row>
    <row r="152" spans="3:4" ht="15.75" customHeight="1" x14ac:dyDescent="0.2">
      <c r="C152" s="347"/>
      <c r="D152" s="347"/>
    </row>
    <row r="153" spans="3:4" ht="15.75" customHeight="1" x14ac:dyDescent="0.2">
      <c r="C153" s="347"/>
      <c r="D153" s="347"/>
    </row>
    <row r="154" spans="3:4" ht="15.75" customHeight="1" x14ac:dyDescent="0.2">
      <c r="C154" s="347"/>
      <c r="D154" s="347"/>
    </row>
    <row r="155" spans="3:4" ht="15.75" customHeight="1" x14ac:dyDescent="0.2">
      <c r="C155" s="347"/>
      <c r="D155" s="347"/>
    </row>
    <row r="156" spans="3:4" ht="15.75" customHeight="1" x14ac:dyDescent="0.2">
      <c r="C156" s="347"/>
      <c r="D156" s="347"/>
    </row>
    <row r="157" spans="3:4" ht="15.75" customHeight="1" x14ac:dyDescent="0.2">
      <c r="C157" s="347"/>
      <c r="D157" s="347"/>
    </row>
    <row r="158" spans="3:4" ht="15.75" customHeight="1" x14ac:dyDescent="0.2">
      <c r="C158" s="347"/>
      <c r="D158" s="347"/>
    </row>
    <row r="159" spans="3:4" ht="15.75" customHeight="1" x14ac:dyDescent="0.2">
      <c r="C159" s="347"/>
      <c r="D159" s="347"/>
    </row>
    <row r="160" spans="3:4" ht="15.75" customHeight="1" x14ac:dyDescent="0.2">
      <c r="C160" s="347"/>
      <c r="D160" s="347"/>
    </row>
    <row r="161" spans="3:4" ht="15.75" customHeight="1" x14ac:dyDescent="0.2">
      <c r="C161" s="347"/>
      <c r="D161" s="347"/>
    </row>
    <row r="162" spans="3:4" ht="15.75" customHeight="1" x14ac:dyDescent="0.2">
      <c r="C162" s="347"/>
      <c r="D162" s="347"/>
    </row>
    <row r="163" spans="3:4" ht="15.75" customHeight="1" x14ac:dyDescent="0.2">
      <c r="C163" s="347"/>
      <c r="D163" s="347"/>
    </row>
    <row r="164" spans="3:4" ht="15.75" customHeight="1" x14ac:dyDescent="0.2">
      <c r="C164" s="347"/>
      <c r="D164" s="347"/>
    </row>
    <row r="165" spans="3:4" ht="15.75" customHeight="1" x14ac:dyDescent="0.2">
      <c r="C165" s="347"/>
      <c r="D165" s="347"/>
    </row>
    <row r="166" spans="3:4" ht="15.75" customHeight="1" x14ac:dyDescent="0.2">
      <c r="C166" s="347"/>
      <c r="D166" s="347"/>
    </row>
    <row r="167" spans="3:4" ht="15.75" customHeight="1" x14ac:dyDescent="0.2">
      <c r="C167" s="347"/>
      <c r="D167" s="347"/>
    </row>
    <row r="168" spans="3:4" ht="15.75" customHeight="1" x14ac:dyDescent="0.2">
      <c r="C168" s="347"/>
      <c r="D168" s="347"/>
    </row>
    <row r="169" spans="3:4" ht="15.75" customHeight="1" x14ac:dyDescent="0.2">
      <c r="C169" s="347"/>
      <c r="D169" s="347"/>
    </row>
    <row r="170" spans="3:4" ht="15.75" customHeight="1" x14ac:dyDescent="0.2">
      <c r="C170" s="347"/>
      <c r="D170" s="347"/>
    </row>
    <row r="171" spans="3:4" ht="15.75" customHeight="1" x14ac:dyDescent="0.2">
      <c r="C171" s="347"/>
      <c r="D171" s="347"/>
    </row>
    <row r="172" spans="3:4" ht="15.75" customHeight="1" x14ac:dyDescent="0.2">
      <c r="C172" s="347"/>
      <c r="D172" s="347"/>
    </row>
    <row r="173" spans="3:4" ht="15.75" customHeight="1" x14ac:dyDescent="0.2">
      <c r="C173" s="347"/>
      <c r="D173" s="347"/>
    </row>
    <row r="174" spans="3:4" ht="15.75" customHeight="1" x14ac:dyDescent="0.2">
      <c r="C174" s="347"/>
      <c r="D174" s="347"/>
    </row>
    <row r="175" spans="3:4" ht="15.75" customHeight="1" x14ac:dyDescent="0.2">
      <c r="C175" s="347"/>
      <c r="D175" s="347"/>
    </row>
    <row r="176" spans="3:4" ht="15.75" customHeight="1" x14ac:dyDescent="0.2">
      <c r="C176" s="347"/>
      <c r="D176" s="347"/>
    </row>
    <row r="177" spans="3:4" ht="15.75" customHeight="1" x14ac:dyDescent="0.2">
      <c r="C177" s="347"/>
      <c r="D177" s="347"/>
    </row>
    <row r="178" spans="3:4" ht="15.75" customHeight="1" x14ac:dyDescent="0.2">
      <c r="C178" s="347"/>
      <c r="D178" s="347"/>
    </row>
    <row r="179" spans="3:4" ht="15.75" customHeight="1" x14ac:dyDescent="0.2">
      <c r="C179" s="347"/>
      <c r="D179" s="347"/>
    </row>
    <row r="180" spans="3:4" ht="15.75" customHeight="1" x14ac:dyDescent="0.2">
      <c r="C180" s="347"/>
      <c r="D180" s="347"/>
    </row>
    <row r="181" spans="3:4" ht="15.75" customHeight="1" x14ac:dyDescent="0.2">
      <c r="C181" s="347"/>
      <c r="D181" s="347"/>
    </row>
    <row r="182" spans="3:4" ht="15.75" customHeight="1" x14ac:dyDescent="0.2">
      <c r="C182" s="347"/>
      <c r="D182" s="347"/>
    </row>
    <row r="183" spans="3:4" ht="15.75" customHeight="1" x14ac:dyDescent="0.2">
      <c r="C183" s="347"/>
      <c r="D183" s="347"/>
    </row>
    <row r="184" spans="3:4" ht="15.75" customHeight="1" x14ac:dyDescent="0.2">
      <c r="C184" s="347"/>
      <c r="D184" s="347"/>
    </row>
    <row r="185" spans="3:4" ht="15.75" customHeight="1" x14ac:dyDescent="0.2">
      <c r="C185" s="347"/>
      <c r="D185" s="347"/>
    </row>
    <row r="186" spans="3:4" ht="15.75" customHeight="1" x14ac:dyDescent="0.2">
      <c r="C186" s="347"/>
      <c r="D186" s="347"/>
    </row>
    <row r="187" spans="3:4" ht="15.75" customHeight="1" x14ac:dyDescent="0.2">
      <c r="C187" s="347"/>
      <c r="D187" s="347"/>
    </row>
    <row r="188" spans="3:4" ht="15.75" customHeight="1" x14ac:dyDescent="0.2">
      <c r="C188" s="347"/>
      <c r="D188" s="347"/>
    </row>
    <row r="189" spans="3:4" ht="15.75" customHeight="1" x14ac:dyDescent="0.2">
      <c r="C189" s="347"/>
      <c r="D189" s="347"/>
    </row>
    <row r="190" spans="3:4" ht="15.75" customHeight="1" x14ac:dyDescent="0.2">
      <c r="C190" s="347"/>
      <c r="D190" s="347"/>
    </row>
    <row r="191" spans="3:4" ht="15.75" customHeight="1" x14ac:dyDescent="0.2">
      <c r="C191" s="347"/>
      <c r="D191" s="347"/>
    </row>
    <row r="192" spans="3:4" ht="15.75" customHeight="1" x14ac:dyDescent="0.2">
      <c r="C192" s="347"/>
      <c r="D192" s="347"/>
    </row>
    <row r="193" spans="3:4" ht="15.75" customHeight="1" x14ac:dyDescent="0.2">
      <c r="C193" s="347"/>
      <c r="D193" s="347"/>
    </row>
    <row r="194" spans="3:4" ht="15.75" customHeight="1" x14ac:dyDescent="0.2">
      <c r="C194" s="347"/>
      <c r="D194" s="347"/>
    </row>
    <row r="195" spans="3:4" ht="15.75" customHeight="1" x14ac:dyDescent="0.2">
      <c r="C195" s="347"/>
      <c r="D195" s="347"/>
    </row>
    <row r="196" spans="3:4" ht="15.75" customHeight="1" x14ac:dyDescent="0.2">
      <c r="C196" s="347"/>
      <c r="D196" s="347"/>
    </row>
    <row r="197" spans="3:4" ht="15.75" customHeight="1" x14ac:dyDescent="0.2">
      <c r="C197" s="347"/>
      <c r="D197" s="347"/>
    </row>
    <row r="198" spans="3:4" ht="15.75" customHeight="1" x14ac:dyDescent="0.2">
      <c r="C198" s="347"/>
      <c r="D198" s="347"/>
    </row>
    <row r="199" spans="3:4" ht="15.75" customHeight="1" x14ac:dyDescent="0.2">
      <c r="C199" s="347"/>
      <c r="D199" s="347"/>
    </row>
    <row r="200" spans="3:4" ht="15.75" customHeight="1" x14ac:dyDescent="0.2">
      <c r="C200" s="347"/>
      <c r="D200" s="347"/>
    </row>
    <row r="201" spans="3:4" ht="15.75" customHeight="1" x14ac:dyDescent="0.2">
      <c r="C201" s="347"/>
      <c r="D201" s="347"/>
    </row>
    <row r="202" spans="3:4" ht="15.75" customHeight="1" x14ac:dyDescent="0.2">
      <c r="C202" s="347"/>
      <c r="D202" s="347"/>
    </row>
    <row r="203" spans="3:4" ht="15.75" customHeight="1" x14ac:dyDescent="0.2">
      <c r="C203" s="347"/>
      <c r="D203" s="347"/>
    </row>
    <row r="204" spans="3:4" ht="15.75" customHeight="1" x14ac:dyDescent="0.2">
      <c r="C204" s="347"/>
      <c r="D204" s="347"/>
    </row>
    <row r="205" spans="3:4" ht="15.75" customHeight="1" x14ac:dyDescent="0.2">
      <c r="C205" s="347"/>
      <c r="D205" s="347"/>
    </row>
    <row r="206" spans="3:4" ht="15.75" customHeight="1" x14ac:dyDescent="0.2">
      <c r="C206" s="347"/>
      <c r="D206" s="347"/>
    </row>
    <row r="207" spans="3:4" ht="15.75" customHeight="1" x14ac:dyDescent="0.2">
      <c r="C207" s="347"/>
      <c r="D207" s="347"/>
    </row>
    <row r="208" spans="3:4" ht="15.75" customHeight="1" x14ac:dyDescent="0.2">
      <c r="C208" s="347"/>
      <c r="D208" s="347"/>
    </row>
    <row r="209" spans="3:4" ht="15.75" customHeight="1" x14ac:dyDescent="0.2">
      <c r="C209" s="347"/>
      <c r="D209" s="347"/>
    </row>
    <row r="210" spans="3:4" ht="15.75" customHeight="1" x14ac:dyDescent="0.2">
      <c r="C210" s="347"/>
      <c r="D210" s="347"/>
    </row>
    <row r="211" spans="3:4" ht="15.75" customHeight="1" x14ac:dyDescent="0.2">
      <c r="C211" s="347"/>
      <c r="D211" s="347"/>
    </row>
    <row r="212" spans="3:4" ht="15.75" customHeight="1" x14ac:dyDescent="0.2">
      <c r="C212" s="347"/>
      <c r="D212" s="347"/>
    </row>
    <row r="213" spans="3:4" ht="15.75" customHeight="1" x14ac:dyDescent="0.2">
      <c r="C213" s="347"/>
      <c r="D213" s="347"/>
    </row>
    <row r="214" spans="3:4" ht="15.75" customHeight="1" x14ac:dyDescent="0.2">
      <c r="C214" s="347"/>
      <c r="D214" s="347"/>
    </row>
    <row r="215" spans="3:4" ht="15.75" customHeight="1" x14ac:dyDescent="0.2">
      <c r="C215" s="347"/>
      <c r="D215" s="347"/>
    </row>
    <row r="216" spans="3:4" ht="15.75" customHeight="1" x14ac:dyDescent="0.2">
      <c r="C216" s="347"/>
      <c r="D216" s="347"/>
    </row>
    <row r="217" spans="3:4" ht="15.75" customHeight="1" x14ac:dyDescent="0.2">
      <c r="C217" s="347"/>
      <c r="D217" s="347"/>
    </row>
    <row r="218" spans="3:4" ht="15.75" customHeight="1" x14ac:dyDescent="0.2">
      <c r="C218" s="347"/>
      <c r="D218" s="347"/>
    </row>
    <row r="219" spans="3:4" ht="15.75" customHeight="1" x14ac:dyDescent="0.2">
      <c r="C219" s="347"/>
      <c r="D219" s="347"/>
    </row>
    <row r="220" spans="3:4" ht="15.75" customHeight="1" x14ac:dyDescent="0.2">
      <c r="C220" s="347"/>
      <c r="D220" s="347"/>
    </row>
    <row r="221" spans="3:4" ht="15.75" customHeight="1" x14ac:dyDescent="0.2">
      <c r="C221" s="347"/>
      <c r="D221" s="347"/>
    </row>
    <row r="222" spans="3:4" ht="15.75" customHeight="1" x14ac:dyDescent="0.2">
      <c r="C222" s="347"/>
      <c r="D222" s="347"/>
    </row>
    <row r="223" spans="3:4" ht="15.75" customHeight="1" x14ac:dyDescent="0.2">
      <c r="C223" s="347"/>
      <c r="D223" s="347"/>
    </row>
    <row r="224" spans="3:4" ht="15.75" customHeight="1" x14ac:dyDescent="0.2">
      <c r="C224" s="347"/>
      <c r="D224" s="347"/>
    </row>
    <row r="225" spans="3:4" ht="15.75" customHeight="1" x14ac:dyDescent="0.2">
      <c r="C225" s="347"/>
      <c r="D225" s="347"/>
    </row>
    <row r="226" spans="3:4" ht="15.75" customHeight="1" x14ac:dyDescent="0.2">
      <c r="C226" s="347"/>
      <c r="D226" s="347"/>
    </row>
    <row r="227" spans="3:4" ht="15.75" customHeight="1" x14ac:dyDescent="0.2">
      <c r="C227" s="347"/>
      <c r="D227" s="347"/>
    </row>
    <row r="228" spans="3:4" ht="15.75" customHeight="1" x14ac:dyDescent="0.2">
      <c r="C228" s="347"/>
      <c r="D228" s="347"/>
    </row>
    <row r="229" spans="3:4" ht="15.75" customHeight="1" x14ac:dyDescent="0.2">
      <c r="C229" s="347"/>
      <c r="D229" s="347"/>
    </row>
    <row r="230" spans="3:4" ht="15.75" customHeight="1" x14ac:dyDescent="0.2">
      <c r="C230" s="347"/>
      <c r="D230" s="347"/>
    </row>
    <row r="231" spans="3:4" ht="15.75" customHeight="1" x14ac:dyDescent="0.2">
      <c r="C231" s="347"/>
      <c r="D231" s="347"/>
    </row>
    <row r="232" spans="3:4" ht="15.75" customHeight="1" x14ac:dyDescent="0.2">
      <c r="C232" s="347"/>
      <c r="D232" s="347"/>
    </row>
    <row r="233" spans="3:4" ht="15.75" customHeight="1" x14ac:dyDescent="0.2">
      <c r="C233" s="347"/>
      <c r="D233" s="347"/>
    </row>
    <row r="234" spans="3:4" ht="15.75" customHeight="1" x14ac:dyDescent="0.2">
      <c r="C234" s="347"/>
      <c r="D234" s="347"/>
    </row>
    <row r="235" spans="3:4" ht="15.75" customHeight="1" x14ac:dyDescent="0.2">
      <c r="C235" s="347"/>
      <c r="D235" s="347"/>
    </row>
    <row r="236" spans="3:4" ht="15.75" customHeight="1" x14ac:dyDescent="0.2">
      <c r="C236" s="347"/>
      <c r="D236" s="347"/>
    </row>
    <row r="237" spans="3:4" ht="15.75" customHeight="1" x14ac:dyDescent="0.2">
      <c r="C237" s="347"/>
      <c r="D237" s="347"/>
    </row>
    <row r="238" spans="3:4" ht="15.75" customHeight="1" x14ac:dyDescent="0.2">
      <c r="C238" s="347"/>
      <c r="D238" s="347"/>
    </row>
    <row r="239" spans="3:4" ht="15.75" customHeight="1" x14ac:dyDescent="0.2">
      <c r="C239" s="347"/>
      <c r="D239" s="347"/>
    </row>
    <row r="240" spans="3:4" ht="15.75" customHeight="1" x14ac:dyDescent="0.2">
      <c r="C240" s="347"/>
      <c r="D240" s="347"/>
    </row>
    <row r="241" spans="3:4" ht="15.75" customHeight="1" x14ac:dyDescent="0.2">
      <c r="C241" s="347"/>
      <c r="D241" s="347"/>
    </row>
    <row r="242" spans="3:4" ht="15.75" customHeight="1" x14ac:dyDescent="0.2">
      <c r="C242" s="347"/>
      <c r="D242" s="347"/>
    </row>
    <row r="243" spans="3:4" ht="15.75" customHeight="1" x14ac:dyDescent="0.2">
      <c r="C243" s="347"/>
      <c r="D243" s="347"/>
    </row>
    <row r="244" spans="3:4" ht="15.75" customHeight="1" x14ac:dyDescent="0.2">
      <c r="C244" s="347"/>
      <c r="D244" s="347"/>
    </row>
    <row r="245" spans="3:4" ht="15.75" customHeight="1" x14ac:dyDescent="0.2">
      <c r="C245" s="347"/>
      <c r="D245" s="347"/>
    </row>
    <row r="246" spans="3:4" ht="15.75" customHeight="1" x14ac:dyDescent="0.2">
      <c r="C246" s="347"/>
      <c r="D246" s="347"/>
    </row>
    <row r="247" spans="3:4" ht="15.75" customHeight="1" x14ac:dyDescent="0.2">
      <c r="C247" s="347"/>
      <c r="D247" s="347"/>
    </row>
    <row r="248" spans="3:4" ht="15.75" customHeight="1" x14ac:dyDescent="0.2">
      <c r="C248" s="347"/>
      <c r="D248" s="347"/>
    </row>
    <row r="249" spans="3:4" ht="15.75" customHeight="1" x14ac:dyDescent="0.2">
      <c r="C249" s="347"/>
      <c r="D249" s="347"/>
    </row>
    <row r="250" spans="3:4" ht="15.75" customHeight="1" x14ac:dyDescent="0.2">
      <c r="C250" s="347"/>
      <c r="D250" s="347"/>
    </row>
    <row r="251" spans="3:4" ht="15.75" customHeight="1" x14ac:dyDescent="0.2">
      <c r="C251" s="347"/>
      <c r="D251" s="347"/>
    </row>
    <row r="252" spans="3:4" ht="15.75" customHeight="1" x14ac:dyDescent="0.2">
      <c r="C252" s="347"/>
      <c r="D252" s="347"/>
    </row>
    <row r="253" spans="3:4" ht="15.75" customHeight="1" x14ac:dyDescent="0.2">
      <c r="C253" s="347"/>
      <c r="D253" s="347"/>
    </row>
    <row r="254" spans="3:4" ht="15.75" customHeight="1" x14ac:dyDescent="0.2">
      <c r="C254" s="347"/>
      <c r="D254" s="347"/>
    </row>
    <row r="255" spans="3:4" ht="15.75" customHeight="1" x14ac:dyDescent="0.2">
      <c r="C255" s="347"/>
      <c r="D255" s="347"/>
    </row>
    <row r="256" spans="3:4" ht="15.75" customHeight="1" x14ac:dyDescent="0.2">
      <c r="C256" s="347"/>
      <c r="D256" s="347"/>
    </row>
    <row r="257" spans="3:4" ht="15.75" customHeight="1" x14ac:dyDescent="0.2">
      <c r="C257" s="347"/>
      <c r="D257" s="347"/>
    </row>
    <row r="258" spans="3:4" ht="15.75" customHeight="1" x14ac:dyDescent="0.2">
      <c r="C258" s="347"/>
      <c r="D258" s="347"/>
    </row>
    <row r="259" spans="3:4" ht="15.75" customHeight="1" x14ac:dyDescent="0.2">
      <c r="C259" s="347"/>
      <c r="D259" s="347"/>
    </row>
    <row r="260" spans="3:4" ht="15.75" customHeight="1" x14ac:dyDescent="0.2">
      <c r="C260" s="347"/>
      <c r="D260" s="347"/>
    </row>
    <row r="261" spans="3:4" ht="15.75" customHeight="1" x14ac:dyDescent="0.2">
      <c r="C261" s="347"/>
      <c r="D261" s="347"/>
    </row>
    <row r="262" spans="3:4" ht="15.75" customHeight="1" x14ac:dyDescent="0.2">
      <c r="C262" s="347"/>
      <c r="D262" s="347"/>
    </row>
    <row r="263" spans="3:4" ht="15.75" customHeight="1" x14ac:dyDescent="0.2">
      <c r="C263" s="347"/>
      <c r="D263" s="347"/>
    </row>
    <row r="264" spans="3:4" ht="15.75" customHeight="1" x14ac:dyDescent="0.2">
      <c r="C264" s="347"/>
      <c r="D264" s="347"/>
    </row>
    <row r="265" spans="3:4" ht="15.75" customHeight="1" x14ac:dyDescent="0.2">
      <c r="C265" s="347"/>
      <c r="D265" s="347"/>
    </row>
    <row r="266" spans="3:4" ht="15.75" customHeight="1" x14ac:dyDescent="0.2">
      <c r="C266" s="347"/>
      <c r="D266" s="347"/>
    </row>
    <row r="267" spans="3:4" ht="15.75" customHeight="1" x14ac:dyDescent="0.2">
      <c r="C267" s="347"/>
      <c r="D267" s="347"/>
    </row>
    <row r="268" spans="3:4" ht="15.75" customHeight="1" x14ac:dyDescent="0.2">
      <c r="C268" s="347"/>
      <c r="D268" s="347"/>
    </row>
    <row r="269" spans="3:4" ht="15.75" customHeight="1" x14ac:dyDescent="0.2">
      <c r="C269" s="347"/>
      <c r="D269" s="347"/>
    </row>
    <row r="270" spans="3:4" ht="15.75" customHeight="1" x14ac:dyDescent="0.2">
      <c r="C270" s="347"/>
      <c r="D270" s="347"/>
    </row>
    <row r="271" spans="3:4" ht="15.75" customHeight="1" x14ac:dyDescent="0.2">
      <c r="C271" s="347"/>
      <c r="D271" s="347"/>
    </row>
    <row r="272" spans="3:4" ht="15.75" customHeight="1" x14ac:dyDescent="0.2">
      <c r="C272" s="347"/>
      <c r="D272" s="347"/>
    </row>
    <row r="273" spans="3:4" ht="15.75" customHeight="1" x14ac:dyDescent="0.2">
      <c r="C273" s="347"/>
      <c r="D273" s="347"/>
    </row>
    <row r="274" spans="3:4" ht="15.75" customHeight="1" x14ac:dyDescent="0.2">
      <c r="C274" s="347"/>
      <c r="D274" s="347"/>
    </row>
    <row r="275" spans="3:4" ht="15.75" customHeight="1" x14ac:dyDescent="0.2">
      <c r="C275" s="347"/>
      <c r="D275" s="347"/>
    </row>
    <row r="276" spans="3:4" ht="15.75" customHeight="1" x14ac:dyDescent="0.2">
      <c r="C276" s="347"/>
      <c r="D276" s="347"/>
    </row>
    <row r="277" spans="3:4" ht="15.75" customHeight="1" x14ac:dyDescent="0.2">
      <c r="C277" s="347"/>
      <c r="D277" s="347"/>
    </row>
    <row r="278" spans="3:4" ht="15.75" customHeight="1" x14ac:dyDescent="0.2">
      <c r="C278" s="347"/>
      <c r="D278" s="347"/>
    </row>
    <row r="279" spans="3:4" ht="15.75" customHeight="1" x14ac:dyDescent="0.2">
      <c r="C279" s="347"/>
      <c r="D279" s="347"/>
    </row>
    <row r="280" spans="3:4" ht="15.75" customHeight="1" x14ac:dyDescent="0.2">
      <c r="C280" s="347"/>
      <c r="D280" s="347"/>
    </row>
    <row r="281" spans="3:4" ht="15.75" customHeight="1" x14ac:dyDescent="0.2">
      <c r="C281" s="347"/>
      <c r="D281" s="347"/>
    </row>
    <row r="282" spans="3:4" ht="15.75" customHeight="1" x14ac:dyDescent="0.2">
      <c r="C282" s="347"/>
      <c r="D282" s="347"/>
    </row>
    <row r="283" spans="3:4" ht="15.75" customHeight="1" x14ac:dyDescent="0.2">
      <c r="C283" s="347"/>
      <c r="D283" s="347"/>
    </row>
    <row r="284" spans="3:4" ht="15.75" customHeight="1" x14ac:dyDescent="0.2">
      <c r="C284" s="347"/>
      <c r="D284" s="347"/>
    </row>
    <row r="285" spans="3:4" ht="15.75" customHeight="1" x14ac:dyDescent="0.2">
      <c r="C285" s="347"/>
      <c r="D285" s="347"/>
    </row>
    <row r="286" spans="3:4" ht="15.75" customHeight="1" x14ac:dyDescent="0.2">
      <c r="C286" s="347"/>
      <c r="D286" s="347"/>
    </row>
    <row r="287" spans="3:4" ht="15.75" customHeight="1" x14ac:dyDescent="0.2">
      <c r="C287" s="347"/>
      <c r="D287" s="347"/>
    </row>
    <row r="288" spans="3:4" ht="15.75" customHeight="1" x14ac:dyDescent="0.2">
      <c r="C288" s="347"/>
      <c r="D288" s="347"/>
    </row>
    <row r="289" spans="3:4" ht="15.75" customHeight="1" x14ac:dyDescent="0.2">
      <c r="C289" s="347"/>
      <c r="D289" s="347"/>
    </row>
    <row r="290" spans="3:4" ht="15.75" customHeight="1" x14ac:dyDescent="0.2">
      <c r="C290" s="347"/>
      <c r="D290" s="347"/>
    </row>
    <row r="291" spans="3:4" ht="15.75" customHeight="1" x14ac:dyDescent="0.2">
      <c r="C291" s="347"/>
      <c r="D291" s="347"/>
    </row>
    <row r="292" spans="3:4" ht="15.75" customHeight="1" x14ac:dyDescent="0.2">
      <c r="C292" s="347"/>
      <c r="D292" s="347"/>
    </row>
    <row r="293" spans="3:4" ht="15.75" customHeight="1" x14ac:dyDescent="0.2">
      <c r="C293" s="347"/>
      <c r="D293" s="347"/>
    </row>
    <row r="294" spans="3:4" ht="15.75" customHeight="1" x14ac:dyDescent="0.2">
      <c r="C294" s="347"/>
      <c r="D294" s="347"/>
    </row>
    <row r="295" spans="3:4" ht="15.75" customHeight="1" x14ac:dyDescent="0.2">
      <c r="C295" s="347"/>
      <c r="D295" s="347"/>
    </row>
    <row r="296" spans="3:4" ht="15.75" customHeight="1" x14ac:dyDescent="0.2">
      <c r="C296" s="347"/>
      <c r="D296" s="347"/>
    </row>
    <row r="297" spans="3:4" ht="15.75" customHeight="1" x14ac:dyDescent="0.2">
      <c r="C297" s="347"/>
      <c r="D297" s="347"/>
    </row>
    <row r="298" spans="3:4" ht="15.75" customHeight="1" x14ac:dyDescent="0.2">
      <c r="C298" s="347"/>
      <c r="D298" s="347"/>
    </row>
    <row r="299" spans="3:4" ht="15.75" customHeight="1" x14ac:dyDescent="0.2">
      <c r="C299" s="347"/>
      <c r="D299" s="347"/>
    </row>
    <row r="300" spans="3:4" ht="15.75" customHeight="1" x14ac:dyDescent="0.2">
      <c r="C300" s="347"/>
      <c r="D300" s="347"/>
    </row>
    <row r="301" spans="3:4" ht="15.75" customHeight="1" x14ac:dyDescent="0.2">
      <c r="C301" s="347"/>
      <c r="D301" s="347"/>
    </row>
    <row r="302" spans="3:4" ht="15.75" customHeight="1" x14ac:dyDescent="0.2">
      <c r="C302" s="347"/>
      <c r="D302" s="347"/>
    </row>
    <row r="303" spans="3:4" ht="15.75" customHeight="1" x14ac:dyDescent="0.2">
      <c r="C303" s="347"/>
      <c r="D303" s="347"/>
    </row>
    <row r="304" spans="3:4" ht="15.75" customHeight="1" x14ac:dyDescent="0.2">
      <c r="C304" s="347"/>
      <c r="D304" s="347"/>
    </row>
    <row r="305" spans="3:4" ht="15.75" customHeight="1" x14ac:dyDescent="0.2">
      <c r="C305" s="347"/>
      <c r="D305" s="347"/>
    </row>
    <row r="306" spans="3:4" ht="15.75" customHeight="1" x14ac:dyDescent="0.2">
      <c r="C306" s="347"/>
      <c r="D306" s="347"/>
    </row>
    <row r="307" spans="3:4" ht="15.75" customHeight="1" x14ac:dyDescent="0.2">
      <c r="C307" s="347"/>
      <c r="D307" s="347"/>
    </row>
    <row r="308" spans="3:4" ht="15.75" customHeight="1" x14ac:dyDescent="0.2">
      <c r="C308" s="347"/>
      <c r="D308" s="347"/>
    </row>
    <row r="309" spans="3:4" ht="15.75" customHeight="1" x14ac:dyDescent="0.2">
      <c r="C309" s="347"/>
      <c r="D309" s="347"/>
    </row>
    <row r="310" spans="3:4" ht="15.75" customHeight="1" x14ac:dyDescent="0.2">
      <c r="C310" s="347"/>
      <c r="D310" s="347"/>
    </row>
    <row r="311" spans="3:4" ht="15.75" customHeight="1" x14ac:dyDescent="0.2">
      <c r="C311" s="347"/>
      <c r="D311" s="347"/>
    </row>
    <row r="312" spans="3:4" ht="15.75" customHeight="1" x14ac:dyDescent="0.2">
      <c r="C312" s="347"/>
      <c r="D312" s="347"/>
    </row>
    <row r="313" spans="3:4" ht="15.75" customHeight="1" x14ac:dyDescent="0.2">
      <c r="C313" s="347"/>
      <c r="D313" s="347"/>
    </row>
    <row r="314" spans="3:4" ht="15.75" customHeight="1" x14ac:dyDescent="0.2">
      <c r="C314" s="347"/>
      <c r="D314" s="347"/>
    </row>
    <row r="315" spans="3:4" ht="15.75" customHeight="1" x14ac:dyDescent="0.2">
      <c r="C315" s="347"/>
      <c r="D315" s="347"/>
    </row>
    <row r="316" spans="3:4" ht="15.75" customHeight="1" x14ac:dyDescent="0.2">
      <c r="C316" s="347"/>
      <c r="D316" s="347"/>
    </row>
    <row r="317" spans="3:4" ht="15.75" customHeight="1" x14ac:dyDescent="0.2">
      <c r="C317" s="347"/>
      <c r="D317" s="347"/>
    </row>
    <row r="318" spans="3:4" ht="15.75" customHeight="1" x14ac:dyDescent="0.2">
      <c r="C318" s="347"/>
      <c r="D318" s="347"/>
    </row>
    <row r="319" spans="3:4" ht="15.75" customHeight="1" x14ac:dyDescent="0.2">
      <c r="C319" s="347"/>
      <c r="D319" s="347"/>
    </row>
    <row r="320" spans="3:4" ht="15.75" customHeight="1" x14ac:dyDescent="0.2">
      <c r="C320" s="347"/>
      <c r="D320" s="347"/>
    </row>
    <row r="321" spans="3:4" ht="15.75" customHeight="1" x14ac:dyDescent="0.2">
      <c r="C321" s="347"/>
      <c r="D321" s="347"/>
    </row>
    <row r="322" spans="3:4" ht="15.75" customHeight="1" x14ac:dyDescent="0.2">
      <c r="C322" s="347"/>
      <c r="D322" s="347"/>
    </row>
    <row r="323" spans="3:4" ht="15.75" customHeight="1" x14ac:dyDescent="0.2">
      <c r="C323" s="347"/>
      <c r="D323" s="347"/>
    </row>
    <row r="324" spans="3:4" ht="15.75" customHeight="1" x14ac:dyDescent="0.2">
      <c r="C324" s="347"/>
      <c r="D324" s="347"/>
    </row>
    <row r="325" spans="3:4" ht="15.75" customHeight="1" x14ac:dyDescent="0.2">
      <c r="C325" s="347"/>
      <c r="D325" s="347"/>
    </row>
    <row r="326" spans="3:4" ht="15.75" customHeight="1" x14ac:dyDescent="0.2">
      <c r="C326" s="347"/>
      <c r="D326" s="347"/>
    </row>
    <row r="327" spans="3:4" ht="15.75" customHeight="1" x14ac:dyDescent="0.2">
      <c r="C327" s="347"/>
      <c r="D327" s="347"/>
    </row>
    <row r="328" spans="3:4" ht="15.75" customHeight="1" x14ac:dyDescent="0.2">
      <c r="C328" s="347"/>
      <c r="D328" s="347"/>
    </row>
    <row r="329" spans="3:4" ht="15.75" customHeight="1" x14ac:dyDescent="0.2">
      <c r="C329" s="347"/>
      <c r="D329" s="347"/>
    </row>
    <row r="330" spans="3:4" ht="15.75" customHeight="1" x14ac:dyDescent="0.2">
      <c r="C330" s="347"/>
      <c r="D330" s="347"/>
    </row>
    <row r="331" spans="3:4" ht="15.75" customHeight="1" x14ac:dyDescent="0.2">
      <c r="C331" s="347"/>
      <c r="D331" s="347"/>
    </row>
    <row r="332" spans="3:4" ht="15.75" customHeight="1" x14ac:dyDescent="0.2">
      <c r="C332" s="347"/>
      <c r="D332" s="347"/>
    </row>
    <row r="333" spans="3:4" ht="15.75" customHeight="1" x14ac:dyDescent="0.2">
      <c r="C333" s="347"/>
      <c r="D333" s="347"/>
    </row>
    <row r="334" spans="3:4" ht="15.75" customHeight="1" x14ac:dyDescent="0.2">
      <c r="C334" s="347"/>
      <c r="D334" s="347"/>
    </row>
    <row r="335" spans="3:4" ht="15.75" customHeight="1" x14ac:dyDescent="0.2">
      <c r="C335" s="347"/>
      <c r="D335" s="347"/>
    </row>
    <row r="336" spans="3:4" ht="15.75" customHeight="1" x14ac:dyDescent="0.2">
      <c r="C336" s="347"/>
      <c r="D336" s="347"/>
    </row>
    <row r="337" spans="3:4" ht="15.75" customHeight="1" x14ac:dyDescent="0.2">
      <c r="C337" s="347"/>
      <c r="D337" s="347"/>
    </row>
    <row r="338" spans="3:4" ht="15.75" customHeight="1" x14ac:dyDescent="0.2">
      <c r="C338" s="347"/>
      <c r="D338" s="347"/>
    </row>
    <row r="339" spans="3:4" ht="15.75" customHeight="1" x14ac:dyDescent="0.2">
      <c r="C339" s="347"/>
      <c r="D339" s="347"/>
    </row>
    <row r="340" spans="3:4" ht="15.75" customHeight="1" x14ac:dyDescent="0.2">
      <c r="C340" s="347"/>
      <c r="D340" s="347"/>
    </row>
    <row r="341" spans="3:4" ht="15.75" customHeight="1" x14ac:dyDescent="0.2">
      <c r="C341" s="347"/>
      <c r="D341" s="347"/>
    </row>
    <row r="342" spans="3:4" ht="15.75" customHeight="1" x14ac:dyDescent="0.2">
      <c r="C342" s="347"/>
      <c r="D342" s="347"/>
    </row>
    <row r="343" spans="3:4" ht="15.75" customHeight="1" x14ac:dyDescent="0.2">
      <c r="C343" s="347"/>
      <c r="D343" s="347"/>
    </row>
    <row r="344" spans="3:4" ht="15.75" customHeight="1" x14ac:dyDescent="0.2">
      <c r="C344" s="347"/>
      <c r="D344" s="347"/>
    </row>
    <row r="345" spans="3:4" ht="15.75" customHeight="1" x14ac:dyDescent="0.2">
      <c r="C345" s="347"/>
      <c r="D345" s="347"/>
    </row>
    <row r="346" spans="3:4" ht="15.75" customHeight="1" x14ac:dyDescent="0.2">
      <c r="C346" s="347"/>
      <c r="D346" s="347"/>
    </row>
    <row r="347" spans="3:4" ht="15.75" customHeight="1" x14ac:dyDescent="0.2">
      <c r="C347" s="347"/>
      <c r="D347" s="347"/>
    </row>
    <row r="348" spans="3:4" ht="15.75" customHeight="1" x14ac:dyDescent="0.2">
      <c r="C348" s="347"/>
      <c r="D348" s="347"/>
    </row>
    <row r="349" spans="3:4" ht="15.75" customHeight="1" x14ac:dyDescent="0.2">
      <c r="C349" s="347"/>
      <c r="D349" s="347"/>
    </row>
    <row r="350" spans="3:4" ht="15.75" customHeight="1" x14ac:dyDescent="0.2">
      <c r="C350" s="347"/>
      <c r="D350" s="347"/>
    </row>
    <row r="351" spans="3:4" ht="15.75" customHeight="1" x14ac:dyDescent="0.2">
      <c r="C351" s="347"/>
      <c r="D351" s="347"/>
    </row>
    <row r="352" spans="3:4" ht="15.75" customHeight="1" x14ac:dyDescent="0.2">
      <c r="C352" s="347"/>
      <c r="D352" s="347"/>
    </row>
    <row r="353" spans="3:4" ht="15.75" customHeight="1" x14ac:dyDescent="0.2">
      <c r="C353" s="347"/>
      <c r="D353" s="347"/>
    </row>
    <row r="354" spans="3:4" ht="15.75" customHeight="1" x14ac:dyDescent="0.2">
      <c r="C354" s="347"/>
      <c r="D354" s="347"/>
    </row>
    <row r="355" spans="3:4" ht="15.75" customHeight="1" x14ac:dyDescent="0.2">
      <c r="C355" s="347"/>
      <c r="D355" s="347"/>
    </row>
    <row r="356" spans="3:4" ht="15.75" customHeight="1" x14ac:dyDescent="0.2">
      <c r="C356" s="347"/>
      <c r="D356" s="347"/>
    </row>
    <row r="357" spans="3:4" ht="15.75" customHeight="1" x14ac:dyDescent="0.2">
      <c r="C357" s="347"/>
      <c r="D357" s="347"/>
    </row>
    <row r="358" spans="3:4" ht="15.75" customHeight="1" x14ac:dyDescent="0.2">
      <c r="C358" s="347"/>
      <c r="D358" s="347"/>
    </row>
    <row r="359" spans="3:4" ht="15.75" customHeight="1" x14ac:dyDescent="0.2">
      <c r="C359" s="347"/>
      <c r="D359" s="347"/>
    </row>
    <row r="360" spans="3:4" ht="15.75" customHeight="1" x14ac:dyDescent="0.2">
      <c r="C360" s="347"/>
      <c r="D360" s="347"/>
    </row>
    <row r="361" spans="3:4" ht="15.75" customHeight="1" x14ac:dyDescent="0.2">
      <c r="C361" s="347"/>
      <c r="D361" s="347"/>
    </row>
    <row r="362" spans="3:4" ht="15.75" customHeight="1" x14ac:dyDescent="0.2">
      <c r="C362" s="347"/>
      <c r="D362" s="347"/>
    </row>
    <row r="363" spans="3:4" ht="15.75" customHeight="1" x14ac:dyDescent="0.2">
      <c r="C363" s="347"/>
      <c r="D363" s="347"/>
    </row>
    <row r="364" spans="3:4" ht="15.75" customHeight="1" x14ac:dyDescent="0.2">
      <c r="C364" s="347"/>
      <c r="D364" s="347"/>
    </row>
    <row r="365" spans="3:4" ht="15.75" customHeight="1" x14ac:dyDescent="0.2">
      <c r="C365" s="347"/>
      <c r="D365" s="347"/>
    </row>
    <row r="366" spans="3:4" ht="15.75" customHeight="1" x14ac:dyDescent="0.2">
      <c r="C366" s="347"/>
      <c r="D366" s="347"/>
    </row>
    <row r="367" spans="3:4" ht="15.75" customHeight="1" x14ac:dyDescent="0.2">
      <c r="C367" s="347"/>
      <c r="D367" s="347"/>
    </row>
    <row r="368" spans="3:4" ht="15.75" customHeight="1" x14ac:dyDescent="0.2">
      <c r="C368" s="347"/>
      <c r="D368" s="347"/>
    </row>
    <row r="369" spans="3:4" ht="15.75" customHeight="1" x14ac:dyDescent="0.2">
      <c r="C369" s="347"/>
      <c r="D369" s="347"/>
    </row>
    <row r="370" spans="3:4" ht="15.75" customHeight="1" x14ac:dyDescent="0.2">
      <c r="C370" s="347"/>
      <c r="D370" s="347"/>
    </row>
    <row r="371" spans="3:4" ht="15.75" customHeight="1" x14ac:dyDescent="0.2">
      <c r="C371" s="347"/>
      <c r="D371" s="347"/>
    </row>
    <row r="372" spans="3:4" ht="15.75" customHeight="1" x14ac:dyDescent="0.2">
      <c r="C372" s="347"/>
      <c r="D372" s="347"/>
    </row>
    <row r="373" spans="3:4" ht="15.75" customHeight="1" x14ac:dyDescent="0.2">
      <c r="C373" s="347"/>
      <c r="D373" s="347"/>
    </row>
    <row r="374" spans="3:4" ht="15.75" customHeight="1" x14ac:dyDescent="0.2">
      <c r="C374" s="347"/>
      <c r="D374" s="347"/>
    </row>
    <row r="375" spans="3:4" ht="15.75" customHeight="1" x14ac:dyDescent="0.2">
      <c r="C375" s="347"/>
      <c r="D375" s="347"/>
    </row>
    <row r="376" spans="3:4" ht="15.75" customHeight="1" x14ac:dyDescent="0.2">
      <c r="C376" s="347"/>
      <c r="D376" s="347"/>
    </row>
    <row r="377" spans="3:4" ht="15.75" customHeight="1" x14ac:dyDescent="0.2">
      <c r="C377" s="347"/>
      <c r="D377" s="347"/>
    </row>
    <row r="378" spans="3:4" ht="15.75" customHeight="1" x14ac:dyDescent="0.2">
      <c r="C378" s="347"/>
      <c r="D378" s="347"/>
    </row>
    <row r="379" spans="3:4" ht="15.75" customHeight="1" x14ac:dyDescent="0.2">
      <c r="C379" s="347"/>
      <c r="D379" s="347"/>
    </row>
    <row r="380" spans="3:4" ht="15.75" customHeight="1" x14ac:dyDescent="0.2">
      <c r="C380" s="347"/>
      <c r="D380" s="347"/>
    </row>
    <row r="381" spans="3:4" ht="15.75" customHeight="1" x14ac:dyDescent="0.2">
      <c r="C381" s="347"/>
      <c r="D381" s="347"/>
    </row>
    <row r="382" spans="3:4" ht="15.75" customHeight="1" x14ac:dyDescent="0.2">
      <c r="C382" s="347"/>
      <c r="D382" s="347"/>
    </row>
    <row r="383" spans="3:4" ht="15.75" customHeight="1" x14ac:dyDescent="0.2">
      <c r="C383" s="347"/>
      <c r="D383" s="347"/>
    </row>
    <row r="384" spans="3:4" ht="15.75" customHeight="1" x14ac:dyDescent="0.2">
      <c r="C384" s="347"/>
      <c r="D384" s="347"/>
    </row>
    <row r="385" spans="3:4" ht="15.75" customHeight="1" x14ac:dyDescent="0.2">
      <c r="C385" s="347"/>
      <c r="D385" s="347"/>
    </row>
    <row r="386" spans="3:4" ht="15.75" customHeight="1" x14ac:dyDescent="0.2">
      <c r="C386" s="347"/>
      <c r="D386" s="347"/>
    </row>
    <row r="387" spans="3:4" ht="15.75" customHeight="1" x14ac:dyDescent="0.2">
      <c r="C387" s="347"/>
      <c r="D387" s="347"/>
    </row>
    <row r="388" spans="3:4" ht="15.75" customHeight="1" x14ac:dyDescent="0.2">
      <c r="C388" s="347"/>
      <c r="D388" s="347"/>
    </row>
    <row r="389" spans="3:4" ht="15.75" customHeight="1" x14ac:dyDescent="0.2">
      <c r="C389" s="347"/>
      <c r="D389" s="347"/>
    </row>
    <row r="390" spans="3:4" ht="15.75" customHeight="1" x14ac:dyDescent="0.2">
      <c r="C390" s="347"/>
      <c r="D390" s="347"/>
    </row>
    <row r="391" spans="3:4" ht="15.75" customHeight="1" x14ac:dyDescent="0.2">
      <c r="C391" s="347"/>
      <c r="D391" s="347"/>
    </row>
    <row r="392" spans="3:4" ht="15.75" customHeight="1" x14ac:dyDescent="0.2">
      <c r="C392" s="347"/>
      <c r="D392" s="347"/>
    </row>
    <row r="393" spans="3:4" ht="15.75" customHeight="1" x14ac:dyDescent="0.2">
      <c r="C393" s="347"/>
      <c r="D393" s="347"/>
    </row>
    <row r="394" spans="3:4" ht="15.75" customHeight="1" x14ac:dyDescent="0.2">
      <c r="C394" s="347"/>
      <c r="D394" s="347"/>
    </row>
    <row r="395" spans="3:4" ht="15.75" customHeight="1" x14ac:dyDescent="0.2">
      <c r="C395" s="347"/>
      <c r="D395" s="347"/>
    </row>
    <row r="396" spans="3:4" ht="15.75" customHeight="1" x14ac:dyDescent="0.2">
      <c r="C396" s="347"/>
      <c r="D396" s="347"/>
    </row>
    <row r="397" spans="3:4" ht="15.75" customHeight="1" x14ac:dyDescent="0.2">
      <c r="C397" s="347"/>
      <c r="D397" s="347"/>
    </row>
    <row r="398" spans="3:4" ht="15.75" customHeight="1" x14ac:dyDescent="0.2">
      <c r="C398" s="347"/>
      <c r="D398" s="347"/>
    </row>
    <row r="399" spans="3:4" ht="15.75" customHeight="1" x14ac:dyDescent="0.2">
      <c r="C399" s="347"/>
      <c r="D399" s="347"/>
    </row>
    <row r="400" spans="3:4" ht="15.75" customHeight="1" x14ac:dyDescent="0.2">
      <c r="C400" s="347"/>
      <c r="D400" s="347"/>
    </row>
    <row r="401" spans="3:4" ht="15.75" customHeight="1" x14ac:dyDescent="0.2">
      <c r="C401" s="347"/>
      <c r="D401" s="347"/>
    </row>
    <row r="402" spans="3:4" ht="15.75" customHeight="1" x14ac:dyDescent="0.2">
      <c r="C402" s="347"/>
      <c r="D402" s="347"/>
    </row>
    <row r="403" spans="3:4" ht="15.75" customHeight="1" x14ac:dyDescent="0.2">
      <c r="C403" s="347"/>
      <c r="D403" s="347"/>
    </row>
    <row r="404" spans="3:4" ht="15.75" customHeight="1" x14ac:dyDescent="0.2">
      <c r="C404" s="347"/>
      <c r="D404" s="347"/>
    </row>
    <row r="405" spans="3:4" ht="15.75" customHeight="1" x14ac:dyDescent="0.2">
      <c r="C405" s="347"/>
      <c r="D405" s="347"/>
    </row>
    <row r="406" spans="3:4" ht="15.75" customHeight="1" x14ac:dyDescent="0.2">
      <c r="C406" s="347"/>
      <c r="D406" s="347"/>
    </row>
    <row r="407" spans="3:4" ht="15.75" customHeight="1" x14ac:dyDescent="0.2">
      <c r="C407" s="347"/>
      <c r="D407" s="347"/>
    </row>
    <row r="408" spans="3:4" ht="15.75" customHeight="1" x14ac:dyDescent="0.2">
      <c r="C408" s="347"/>
      <c r="D408" s="347"/>
    </row>
    <row r="409" spans="3:4" ht="15.75" customHeight="1" x14ac:dyDescent="0.2">
      <c r="C409" s="347"/>
      <c r="D409" s="347"/>
    </row>
    <row r="410" spans="3:4" ht="15.75" customHeight="1" x14ac:dyDescent="0.2">
      <c r="C410" s="347"/>
      <c r="D410" s="347"/>
    </row>
    <row r="411" spans="3:4" ht="15.75" customHeight="1" x14ac:dyDescent="0.2">
      <c r="C411" s="347"/>
      <c r="D411" s="347"/>
    </row>
    <row r="412" spans="3:4" ht="15.75" customHeight="1" x14ac:dyDescent="0.2">
      <c r="C412" s="347"/>
      <c r="D412" s="347"/>
    </row>
    <row r="413" spans="3:4" ht="15.75" customHeight="1" x14ac:dyDescent="0.2">
      <c r="C413" s="347"/>
      <c r="D413" s="347"/>
    </row>
    <row r="414" spans="3:4" ht="15.75" customHeight="1" x14ac:dyDescent="0.2">
      <c r="C414" s="347"/>
      <c r="D414" s="347"/>
    </row>
    <row r="415" spans="3:4" ht="15.75" customHeight="1" x14ac:dyDescent="0.2">
      <c r="C415" s="347"/>
      <c r="D415" s="347"/>
    </row>
    <row r="416" spans="3:4" ht="15.75" customHeight="1" x14ac:dyDescent="0.2">
      <c r="C416" s="347"/>
      <c r="D416" s="347"/>
    </row>
    <row r="417" spans="3:4" ht="15.75" customHeight="1" x14ac:dyDescent="0.2">
      <c r="C417" s="347"/>
      <c r="D417" s="347"/>
    </row>
    <row r="418" spans="3:4" ht="15.75" customHeight="1" x14ac:dyDescent="0.2">
      <c r="C418" s="347"/>
      <c r="D418" s="347"/>
    </row>
    <row r="419" spans="3:4" ht="15.75" customHeight="1" x14ac:dyDescent="0.2">
      <c r="C419" s="347"/>
      <c r="D419" s="347"/>
    </row>
    <row r="420" spans="3:4" ht="15.75" customHeight="1" x14ac:dyDescent="0.2">
      <c r="C420" s="347"/>
      <c r="D420" s="347"/>
    </row>
    <row r="421" spans="3:4" ht="15.75" customHeight="1" x14ac:dyDescent="0.2">
      <c r="C421" s="347"/>
      <c r="D421" s="347"/>
    </row>
    <row r="422" spans="3:4" ht="15.75" customHeight="1" x14ac:dyDescent="0.2">
      <c r="C422" s="347"/>
      <c r="D422" s="347"/>
    </row>
    <row r="423" spans="3:4" ht="15.75" customHeight="1" x14ac:dyDescent="0.2">
      <c r="C423" s="347"/>
      <c r="D423" s="347"/>
    </row>
    <row r="424" spans="3:4" ht="15.75" customHeight="1" x14ac:dyDescent="0.2">
      <c r="C424" s="347"/>
      <c r="D424" s="347"/>
    </row>
    <row r="425" spans="3:4" ht="15.75" customHeight="1" x14ac:dyDescent="0.2">
      <c r="C425" s="347"/>
      <c r="D425" s="347"/>
    </row>
    <row r="426" spans="3:4" ht="15.75" customHeight="1" x14ac:dyDescent="0.2">
      <c r="C426" s="347"/>
      <c r="D426" s="347"/>
    </row>
    <row r="427" spans="3:4" ht="15.75" customHeight="1" x14ac:dyDescent="0.2">
      <c r="C427" s="347"/>
      <c r="D427" s="347"/>
    </row>
    <row r="428" spans="3:4" ht="15.75" customHeight="1" x14ac:dyDescent="0.2">
      <c r="C428" s="347"/>
      <c r="D428" s="347"/>
    </row>
    <row r="429" spans="3:4" ht="15.75" customHeight="1" x14ac:dyDescent="0.2">
      <c r="C429" s="347"/>
      <c r="D429" s="347"/>
    </row>
    <row r="430" spans="3:4" ht="15.75" customHeight="1" x14ac:dyDescent="0.2">
      <c r="C430" s="347"/>
      <c r="D430" s="347"/>
    </row>
    <row r="431" spans="3:4" ht="15.75" customHeight="1" x14ac:dyDescent="0.2">
      <c r="C431" s="347"/>
      <c r="D431" s="347"/>
    </row>
    <row r="432" spans="3:4" ht="15.75" customHeight="1" x14ac:dyDescent="0.2">
      <c r="C432" s="347"/>
      <c r="D432" s="347"/>
    </row>
    <row r="433" spans="3:4" ht="15.75" customHeight="1" x14ac:dyDescent="0.2">
      <c r="C433" s="347"/>
      <c r="D433" s="347"/>
    </row>
    <row r="434" spans="3:4" ht="15.75" customHeight="1" x14ac:dyDescent="0.2">
      <c r="C434" s="347"/>
      <c r="D434" s="347"/>
    </row>
    <row r="435" spans="3:4" ht="15.75" customHeight="1" x14ac:dyDescent="0.2">
      <c r="C435" s="347"/>
      <c r="D435" s="347"/>
    </row>
    <row r="436" spans="3:4" ht="15.75" customHeight="1" x14ac:dyDescent="0.2">
      <c r="C436" s="347"/>
      <c r="D436" s="347"/>
    </row>
    <row r="437" spans="3:4" ht="15.75" customHeight="1" x14ac:dyDescent="0.2">
      <c r="C437" s="347"/>
      <c r="D437" s="347"/>
    </row>
    <row r="438" spans="3:4" ht="15.75" customHeight="1" x14ac:dyDescent="0.2">
      <c r="C438" s="347"/>
      <c r="D438" s="347"/>
    </row>
    <row r="439" spans="3:4" ht="15.75" customHeight="1" x14ac:dyDescent="0.2">
      <c r="C439" s="347"/>
      <c r="D439" s="347"/>
    </row>
    <row r="440" spans="3:4" ht="15.75" customHeight="1" x14ac:dyDescent="0.2">
      <c r="C440" s="347"/>
      <c r="D440" s="347"/>
    </row>
    <row r="441" spans="3:4" ht="15.75" customHeight="1" x14ac:dyDescent="0.2">
      <c r="C441" s="347"/>
      <c r="D441" s="347"/>
    </row>
    <row r="442" spans="3:4" ht="15.75" customHeight="1" x14ac:dyDescent="0.2">
      <c r="C442" s="347"/>
      <c r="D442" s="347"/>
    </row>
    <row r="443" spans="3:4" ht="15.75" customHeight="1" x14ac:dyDescent="0.2">
      <c r="C443" s="347"/>
      <c r="D443" s="347"/>
    </row>
    <row r="444" spans="3:4" ht="15.75" customHeight="1" x14ac:dyDescent="0.2">
      <c r="C444" s="347"/>
      <c r="D444" s="347"/>
    </row>
    <row r="445" spans="3:4" ht="15.75" customHeight="1" x14ac:dyDescent="0.2">
      <c r="C445" s="347"/>
      <c r="D445" s="347"/>
    </row>
    <row r="446" spans="3:4" ht="15.75" customHeight="1" x14ac:dyDescent="0.2">
      <c r="C446" s="347"/>
      <c r="D446" s="347"/>
    </row>
    <row r="447" spans="3:4" ht="15.75" customHeight="1" x14ac:dyDescent="0.2">
      <c r="C447" s="347"/>
      <c r="D447" s="347"/>
    </row>
    <row r="448" spans="3:4" ht="15.75" customHeight="1" x14ac:dyDescent="0.2">
      <c r="C448" s="347"/>
      <c r="D448" s="347"/>
    </row>
    <row r="449" spans="3:4" ht="15.75" customHeight="1" x14ac:dyDescent="0.2">
      <c r="C449" s="347"/>
      <c r="D449" s="347"/>
    </row>
    <row r="450" spans="3:4" ht="15.75" customHeight="1" x14ac:dyDescent="0.2">
      <c r="C450" s="347"/>
      <c r="D450" s="347"/>
    </row>
    <row r="451" spans="3:4" ht="15.75" customHeight="1" x14ac:dyDescent="0.2">
      <c r="C451" s="347"/>
      <c r="D451" s="347"/>
    </row>
    <row r="452" spans="3:4" ht="15.75" customHeight="1" x14ac:dyDescent="0.2">
      <c r="C452" s="347"/>
      <c r="D452" s="347"/>
    </row>
    <row r="453" spans="3:4" ht="15.75" customHeight="1" x14ac:dyDescent="0.2">
      <c r="C453" s="347"/>
      <c r="D453" s="347"/>
    </row>
    <row r="454" spans="3:4" ht="15.75" customHeight="1" x14ac:dyDescent="0.2">
      <c r="C454" s="347"/>
      <c r="D454" s="347"/>
    </row>
    <row r="455" spans="3:4" ht="15.75" customHeight="1" x14ac:dyDescent="0.2">
      <c r="C455" s="347"/>
      <c r="D455" s="347"/>
    </row>
    <row r="456" spans="3:4" ht="15.75" customHeight="1" x14ac:dyDescent="0.2">
      <c r="C456" s="347"/>
      <c r="D456" s="347"/>
    </row>
    <row r="457" spans="3:4" ht="15.75" customHeight="1" x14ac:dyDescent="0.2">
      <c r="C457" s="347"/>
      <c r="D457" s="347"/>
    </row>
    <row r="458" spans="3:4" ht="15.75" customHeight="1" x14ac:dyDescent="0.2">
      <c r="C458" s="347"/>
      <c r="D458" s="347"/>
    </row>
    <row r="459" spans="3:4" ht="15.75" customHeight="1" x14ac:dyDescent="0.2">
      <c r="C459" s="347"/>
      <c r="D459" s="347"/>
    </row>
    <row r="460" spans="3:4" ht="15.75" customHeight="1" x14ac:dyDescent="0.2">
      <c r="C460" s="347"/>
      <c r="D460" s="347"/>
    </row>
    <row r="461" spans="3:4" ht="15.75" customHeight="1" x14ac:dyDescent="0.2">
      <c r="C461" s="347"/>
      <c r="D461" s="347"/>
    </row>
    <row r="462" spans="3:4" ht="15.75" customHeight="1" x14ac:dyDescent="0.2">
      <c r="C462" s="347"/>
      <c r="D462" s="347"/>
    </row>
    <row r="463" spans="3:4" ht="15.75" customHeight="1" x14ac:dyDescent="0.2">
      <c r="C463" s="347"/>
      <c r="D463" s="347"/>
    </row>
    <row r="464" spans="3:4" ht="15.75" customHeight="1" x14ac:dyDescent="0.2">
      <c r="C464" s="347"/>
      <c r="D464" s="347"/>
    </row>
    <row r="465" spans="3:4" ht="15.75" customHeight="1" x14ac:dyDescent="0.2">
      <c r="C465" s="347"/>
      <c r="D465" s="347"/>
    </row>
    <row r="466" spans="3:4" ht="15.75" customHeight="1" x14ac:dyDescent="0.2">
      <c r="C466" s="347"/>
      <c r="D466" s="347"/>
    </row>
    <row r="467" spans="3:4" ht="15.75" customHeight="1" x14ac:dyDescent="0.2">
      <c r="C467" s="347"/>
      <c r="D467" s="347"/>
    </row>
    <row r="468" spans="3:4" ht="15.75" customHeight="1" x14ac:dyDescent="0.2">
      <c r="C468" s="347"/>
      <c r="D468" s="347"/>
    </row>
    <row r="469" spans="3:4" ht="15.75" customHeight="1" x14ac:dyDescent="0.2">
      <c r="C469" s="347"/>
      <c r="D469" s="347"/>
    </row>
    <row r="470" spans="3:4" ht="15.75" customHeight="1" x14ac:dyDescent="0.2">
      <c r="C470" s="347"/>
      <c r="D470" s="347"/>
    </row>
    <row r="471" spans="3:4" ht="15.75" customHeight="1" x14ac:dyDescent="0.2">
      <c r="C471" s="347"/>
      <c r="D471" s="347"/>
    </row>
    <row r="472" spans="3:4" ht="15.75" customHeight="1" x14ac:dyDescent="0.2">
      <c r="C472" s="347"/>
      <c r="D472" s="347"/>
    </row>
    <row r="473" spans="3:4" ht="15.75" customHeight="1" x14ac:dyDescent="0.2">
      <c r="C473" s="347"/>
      <c r="D473" s="347"/>
    </row>
    <row r="474" spans="3:4" ht="15.75" customHeight="1" x14ac:dyDescent="0.2">
      <c r="C474" s="347"/>
      <c r="D474" s="347"/>
    </row>
    <row r="475" spans="3:4" ht="15.75" customHeight="1" x14ac:dyDescent="0.2">
      <c r="C475" s="347"/>
      <c r="D475" s="347"/>
    </row>
    <row r="476" spans="3:4" ht="15.75" customHeight="1" x14ac:dyDescent="0.2">
      <c r="C476" s="347"/>
      <c r="D476" s="347"/>
    </row>
    <row r="477" spans="3:4" ht="15.75" customHeight="1" x14ac:dyDescent="0.2">
      <c r="C477" s="347"/>
      <c r="D477" s="347"/>
    </row>
    <row r="478" spans="3:4" ht="15.75" customHeight="1" x14ac:dyDescent="0.2">
      <c r="C478" s="347"/>
      <c r="D478" s="347"/>
    </row>
    <row r="479" spans="3:4" ht="15.75" customHeight="1" x14ac:dyDescent="0.2">
      <c r="C479" s="347"/>
      <c r="D479" s="347"/>
    </row>
    <row r="480" spans="3:4" ht="15.75" customHeight="1" x14ac:dyDescent="0.2">
      <c r="C480" s="347"/>
      <c r="D480" s="347"/>
    </row>
    <row r="481" spans="3:4" ht="15.75" customHeight="1" x14ac:dyDescent="0.2">
      <c r="C481" s="347"/>
      <c r="D481" s="347"/>
    </row>
    <row r="482" spans="3:4" ht="15.75" customHeight="1" x14ac:dyDescent="0.2">
      <c r="C482" s="347"/>
      <c r="D482" s="347"/>
    </row>
    <row r="483" spans="3:4" ht="15.75" customHeight="1" x14ac:dyDescent="0.2">
      <c r="C483" s="347"/>
      <c r="D483" s="347"/>
    </row>
    <row r="484" spans="3:4" ht="15.75" customHeight="1" x14ac:dyDescent="0.2">
      <c r="C484" s="347"/>
      <c r="D484" s="347"/>
    </row>
    <row r="485" spans="3:4" ht="15.75" customHeight="1" x14ac:dyDescent="0.2">
      <c r="C485" s="347"/>
      <c r="D485" s="347"/>
    </row>
    <row r="486" spans="3:4" ht="15.75" customHeight="1" x14ac:dyDescent="0.2">
      <c r="C486" s="347"/>
      <c r="D486" s="347"/>
    </row>
    <row r="487" spans="3:4" ht="15.75" customHeight="1" x14ac:dyDescent="0.2">
      <c r="C487" s="347"/>
      <c r="D487" s="347"/>
    </row>
    <row r="488" spans="3:4" ht="15.75" customHeight="1" x14ac:dyDescent="0.2">
      <c r="C488" s="347"/>
      <c r="D488" s="347"/>
    </row>
    <row r="489" spans="3:4" ht="15.75" customHeight="1" x14ac:dyDescent="0.2">
      <c r="C489" s="347"/>
      <c r="D489" s="347"/>
    </row>
    <row r="490" spans="3:4" ht="15.75" customHeight="1" x14ac:dyDescent="0.2">
      <c r="C490" s="347"/>
      <c r="D490" s="347"/>
    </row>
    <row r="491" spans="3:4" ht="15.75" customHeight="1" x14ac:dyDescent="0.2">
      <c r="C491" s="347"/>
      <c r="D491" s="347"/>
    </row>
    <row r="492" spans="3:4" ht="15.75" customHeight="1" x14ac:dyDescent="0.2">
      <c r="C492" s="347"/>
      <c r="D492" s="347"/>
    </row>
    <row r="493" spans="3:4" ht="15.75" customHeight="1" x14ac:dyDescent="0.2">
      <c r="C493" s="347"/>
      <c r="D493" s="347"/>
    </row>
    <row r="494" spans="3:4" ht="15.75" customHeight="1" x14ac:dyDescent="0.2">
      <c r="C494" s="347"/>
      <c r="D494" s="347"/>
    </row>
    <row r="495" spans="3:4" ht="15.75" customHeight="1" x14ac:dyDescent="0.2">
      <c r="C495" s="347"/>
      <c r="D495" s="347"/>
    </row>
    <row r="496" spans="3:4" ht="15.75" customHeight="1" x14ac:dyDescent="0.2">
      <c r="C496" s="347"/>
      <c r="D496" s="347"/>
    </row>
    <row r="497" spans="3:4" ht="15.75" customHeight="1" x14ac:dyDescent="0.2">
      <c r="C497" s="347"/>
      <c r="D497" s="347"/>
    </row>
    <row r="498" spans="3:4" ht="15.75" customHeight="1" x14ac:dyDescent="0.2">
      <c r="C498" s="347"/>
      <c r="D498" s="347"/>
    </row>
    <row r="499" spans="3:4" ht="15.75" customHeight="1" x14ac:dyDescent="0.2">
      <c r="C499" s="347"/>
      <c r="D499" s="347"/>
    </row>
    <row r="500" spans="3:4" ht="15.75" customHeight="1" x14ac:dyDescent="0.2">
      <c r="C500" s="347"/>
      <c r="D500" s="347"/>
    </row>
    <row r="501" spans="3:4" ht="15.75" customHeight="1" x14ac:dyDescent="0.2">
      <c r="C501" s="347"/>
      <c r="D501" s="347"/>
    </row>
    <row r="502" spans="3:4" ht="15.75" customHeight="1" x14ac:dyDescent="0.2">
      <c r="C502" s="347"/>
      <c r="D502" s="347"/>
    </row>
    <row r="503" spans="3:4" ht="15.75" customHeight="1" x14ac:dyDescent="0.2">
      <c r="C503" s="347"/>
      <c r="D503" s="347"/>
    </row>
    <row r="504" spans="3:4" ht="15.75" customHeight="1" x14ac:dyDescent="0.2">
      <c r="C504" s="347"/>
      <c r="D504" s="347"/>
    </row>
    <row r="505" spans="3:4" ht="15.75" customHeight="1" x14ac:dyDescent="0.2">
      <c r="C505" s="347"/>
      <c r="D505" s="347"/>
    </row>
    <row r="506" spans="3:4" ht="15.75" customHeight="1" x14ac:dyDescent="0.2">
      <c r="C506" s="347"/>
      <c r="D506" s="347"/>
    </row>
    <row r="507" spans="3:4" ht="15.75" customHeight="1" x14ac:dyDescent="0.2">
      <c r="C507" s="347"/>
      <c r="D507" s="347"/>
    </row>
    <row r="508" spans="3:4" ht="15.75" customHeight="1" x14ac:dyDescent="0.2">
      <c r="C508" s="347"/>
      <c r="D508" s="347"/>
    </row>
    <row r="509" spans="3:4" ht="15.75" customHeight="1" x14ac:dyDescent="0.2">
      <c r="C509" s="347"/>
      <c r="D509" s="347"/>
    </row>
    <row r="510" spans="3:4" ht="15.75" customHeight="1" x14ac:dyDescent="0.2">
      <c r="C510" s="347"/>
      <c r="D510" s="347"/>
    </row>
    <row r="511" spans="3:4" ht="15.75" customHeight="1" x14ac:dyDescent="0.2">
      <c r="C511" s="347"/>
      <c r="D511" s="347"/>
    </row>
    <row r="512" spans="3:4" ht="15.75" customHeight="1" x14ac:dyDescent="0.2">
      <c r="C512" s="347"/>
      <c r="D512" s="347"/>
    </row>
    <row r="513" spans="3:4" ht="15.75" customHeight="1" x14ac:dyDescent="0.2">
      <c r="C513" s="347"/>
      <c r="D513" s="347"/>
    </row>
    <row r="514" spans="3:4" ht="15.75" customHeight="1" x14ac:dyDescent="0.2">
      <c r="C514" s="347"/>
      <c r="D514" s="347"/>
    </row>
    <row r="515" spans="3:4" ht="15.75" customHeight="1" x14ac:dyDescent="0.2">
      <c r="C515" s="347"/>
      <c r="D515" s="347"/>
    </row>
    <row r="516" spans="3:4" ht="15.75" customHeight="1" x14ac:dyDescent="0.2">
      <c r="C516" s="347"/>
      <c r="D516" s="347"/>
    </row>
    <row r="517" spans="3:4" ht="15.75" customHeight="1" x14ac:dyDescent="0.2">
      <c r="C517" s="347"/>
      <c r="D517" s="347"/>
    </row>
    <row r="518" spans="3:4" ht="15.75" customHeight="1" x14ac:dyDescent="0.2">
      <c r="C518" s="347"/>
      <c r="D518" s="347"/>
    </row>
    <row r="519" spans="3:4" ht="15.75" customHeight="1" x14ac:dyDescent="0.2">
      <c r="C519" s="347"/>
      <c r="D519" s="347"/>
    </row>
    <row r="520" spans="3:4" ht="15.75" customHeight="1" x14ac:dyDescent="0.2">
      <c r="C520" s="347"/>
      <c r="D520" s="347"/>
    </row>
    <row r="521" spans="3:4" ht="15.75" customHeight="1" x14ac:dyDescent="0.2">
      <c r="C521" s="347"/>
      <c r="D521" s="347"/>
    </row>
    <row r="522" spans="3:4" ht="15.75" customHeight="1" x14ac:dyDescent="0.2">
      <c r="C522" s="347"/>
      <c r="D522" s="347"/>
    </row>
    <row r="523" spans="3:4" ht="15.75" customHeight="1" x14ac:dyDescent="0.2">
      <c r="C523" s="347"/>
      <c r="D523" s="347"/>
    </row>
    <row r="524" spans="3:4" ht="15.75" customHeight="1" x14ac:dyDescent="0.2">
      <c r="C524" s="347"/>
      <c r="D524" s="347"/>
    </row>
    <row r="525" spans="3:4" ht="15.75" customHeight="1" x14ac:dyDescent="0.2">
      <c r="C525" s="347"/>
      <c r="D525" s="347"/>
    </row>
    <row r="526" spans="3:4" ht="15.75" customHeight="1" x14ac:dyDescent="0.2">
      <c r="C526" s="347"/>
      <c r="D526" s="347"/>
    </row>
    <row r="527" spans="3:4" ht="15.75" customHeight="1" x14ac:dyDescent="0.2">
      <c r="C527" s="347"/>
      <c r="D527" s="347"/>
    </row>
    <row r="528" spans="3:4" ht="15.75" customHeight="1" x14ac:dyDescent="0.2">
      <c r="C528" s="347"/>
      <c r="D528" s="347"/>
    </row>
    <row r="529" spans="3:4" ht="15.75" customHeight="1" x14ac:dyDescent="0.2">
      <c r="C529" s="347"/>
      <c r="D529" s="347"/>
    </row>
    <row r="530" spans="3:4" ht="15.75" customHeight="1" x14ac:dyDescent="0.2">
      <c r="C530" s="347"/>
      <c r="D530" s="347"/>
    </row>
    <row r="531" spans="3:4" ht="15.75" customHeight="1" x14ac:dyDescent="0.2">
      <c r="C531" s="347"/>
      <c r="D531" s="347"/>
    </row>
    <row r="532" spans="3:4" ht="15.75" customHeight="1" x14ac:dyDescent="0.2">
      <c r="C532" s="347"/>
      <c r="D532" s="347"/>
    </row>
    <row r="533" spans="3:4" ht="15.75" customHeight="1" x14ac:dyDescent="0.2">
      <c r="C533" s="347"/>
      <c r="D533" s="347"/>
    </row>
    <row r="534" spans="3:4" ht="15.75" customHeight="1" x14ac:dyDescent="0.2">
      <c r="C534" s="347"/>
      <c r="D534" s="347"/>
    </row>
    <row r="535" spans="3:4" ht="15.75" customHeight="1" x14ac:dyDescent="0.2">
      <c r="C535" s="347"/>
      <c r="D535" s="347"/>
    </row>
    <row r="536" spans="3:4" ht="15.75" customHeight="1" x14ac:dyDescent="0.2">
      <c r="C536" s="347"/>
      <c r="D536" s="347"/>
    </row>
    <row r="537" spans="3:4" ht="15.75" customHeight="1" x14ac:dyDescent="0.2">
      <c r="C537" s="347"/>
      <c r="D537" s="347"/>
    </row>
    <row r="538" spans="3:4" ht="15.75" customHeight="1" x14ac:dyDescent="0.2">
      <c r="C538" s="347"/>
      <c r="D538" s="347"/>
    </row>
    <row r="539" spans="3:4" ht="15.75" customHeight="1" x14ac:dyDescent="0.2">
      <c r="C539" s="347"/>
      <c r="D539" s="347"/>
    </row>
    <row r="540" spans="3:4" ht="15.75" customHeight="1" x14ac:dyDescent="0.2">
      <c r="C540" s="347"/>
      <c r="D540" s="347"/>
    </row>
    <row r="541" spans="3:4" ht="15.75" customHeight="1" x14ac:dyDescent="0.2">
      <c r="C541" s="347"/>
      <c r="D541" s="347"/>
    </row>
    <row r="542" spans="3:4" ht="15.75" customHeight="1" x14ac:dyDescent="0.2">
      <c r="C542" s="347"/>
      <c r="D542" s="347"/>
    </row>
    <row r="543" spans="3:4" ht="15.75" customHeight="1" x14ac:dyDescent="0.2">
      <c r="C543" s="347"/>
      <c r="D543" s="347"/>
    </row>
    <row r="544" spans="3:4" ht="15.75" customHeight="1" x14ac:dyDescent="0.2">
      <c r="C544" s="347"/>
      <c r="D544" s="347"/>
    </row>
    <row r="545" spans="3:4" ht="15.75" customHeight="1" x14ac:dyDescent="0.2">
      <c r="C545" s="347"/>
      <c r="D545" s="347"/>
    </row>
    <row r="546" spans="3:4" ht="15.75" customHeight="1" x14ac:dyDescent="0.2">
      <c r="C546" s="347"/>
      <c r="D546" s="347"/>
    </row>
    <row r="547" spans="3:4" ht="15.75" customHeight="1" x14ac:dyDescent="0.2">
      <c r="C547" s="347"/>
      <c r="D547" s="347"/>
    </row>
    <row r="548" spans="3:4" ht="15.75" customHeight="1" x14ac:dyDescent="0.2">
      <c r="C548" s="347"/>
      <c r="D548" s="347"/>
    </row>
    <row r="549" spans="3:4" ht="15.75" customHeight="1" x14ac:dyDescent="0.2">
      <c r="C549" s="347"/>
      <c r="D549" s="347"/>
    </row>
    <row r="550" spans="3:4" ht="15.75" customHeight="1" x14ac:dyDescent="0.2">
      <c r="C550" s="347"/>
      <c r="D550" s="347"/>
    </row>
    <row r="551" spans="3:4" ht="15.75" customHeight="1" x14ac:dyDescent="0.2">
      <c r="C551" s="347"/>
      <c r="D551" s="347"/>
    </row>
    <row r="552" spans="3:4" ht="15.75" customHeight="1" x14ac:dyDescent="0.2">
      <c r="C552" s="347"/>
      <c r="D552" s="347"/>
    </row>
    <row r="553" spans="3:4" ht="15.75" customHeight="1" x14ac:dyDescent="0.2">
      <c r="C553" s="347"/>
      <c r="D553" s="347"/>
    </row>
    <row r="554" spans="3:4" ht="15.75" customHeight="1" x14ac:dyDescent="0.2">
      <c r="C554" s="347"/>
      <c r="D554" s="347"/>
    </row>
    <row r="555" spans="3:4" ht="15.75" customHeight="1" x14ac:dyDescent="0.2">
      <c r="C555" s="347"/>
      <c r="D555" s="347"/>
    </row>
    <row r="556" spans="3:4" ht="15.75" customHeight="1" x14ac:dyDescent="0.2">
      <c r="C556" s="347"/>
      <c r="D556" s="347"/>
    </row>
    <row r="557" spans="3:4" ht="15.75" customHeight="1" x14ac:dyDescent="0.2">
      <c r="C557" s="347"/>
      <c r="D557" s="347"/>
    </row>
    <row r="558" spans="3:4" ht="15.75" customHeight="1" x14ac:dyDescent="0.2">
      <c r="C558" s="347"/>
      <c r="D558" s="347"/>
    </row>
    <row r="559" spans="3:4" ht="15.75" customHeight="1" x14ac:dyDescent="0.2">
      <c r="C559" s="347"/>
      <c r="D559" s="347"/>
    </row>
    <row r="560" spans="3:4" ht="15.75" customHeight="1" x14ac:dyDescent="0.2">
      <c r="C560" s="347"/>
      <c r="D560" s="347"/>
    </row>
    <row r="561" spans="3:4" ht="15.75" customHeight="1" x14ac:dyDescent="0.2">
      <c r="C561" s="347"/>
      <c r="D561" s="347"/>
    </row>
    <row r="562" spans="3:4" ht="15.75" customHeight="1" x14ac:dyDescent="0.2">
      <c r="C562" s="347"/>
      <c r="D562" s="347"/>
    </row>
    <row r="563" spans="3:4" ht="15.75" customHeight="1" x14ac:dyDescent="0.2">
      <c r="C563" s="347"/>
      <c r="D563" s="347"/>
    </row>
    <row r="564" spans="3:4" ht="15.75" customHeight="1" x14ac:dyDescent="0.2">
      <c r="C564" s="347"/>
      <c r="D564" s="347"/>
    </row>
    <row r="565" spans="3:4" ht="15.75" customHeight="1" x14ac:dyDescent="0.2">
      <c r="C565" s="347"/>
      <c r="D565" s="347"/>
    </row>
    <row r="566" spans="3:4" ht="15.75" customHeight="1" x14ac:dyDescent="0.2">
      <c r="C566" s="347"/>
      <c r="D566" s="347"/>
    </row>
    <row r="567" spans="3:4" ht="15.75" customHeight="1" x14ac:dyDescent="0.2">
      <c r="C567" s="347"/>
      <c r="D567" s="347"/>
    </row>
    <row r="568" spans="3:4" ht="15.75" customHeight="1" x14ac:dyDescent="0.2">
      <c r="C568" s="347"/>
      <c r="D568" s="347"/>
    </row>
    <row r="569" spans="3:4" ht="15.75" customHeight="1" x14ac:dyDescent="0.2">
      <c r="C569" s="347"/>
      <c r="D569" s="347"/>
    </row>
    <row r="570" spans="3:4" ht="15.75" customHeight="1" x14ac:dyDescent="0.2">
      <c r="C570" s="347"/>
      <c r="D570" s="347"/>
    </row>
    <row r="571" spans="3:4" ht="15.75" customHeight="1" x14ac:dyDescent="0.2">
      <c r="C571" s="347"/>
      <c r="D571" s="347"/>
    </row>
    <row r="572" spans="3:4" ht="15.75" customHeight="1" x14ac:dyDescent="0.2">
      <c r="C572" s="347"/>
      <c r="D572" s="347"/>
    </row>
    <row r="573" spans="3:4" ht="15.75" customHeight="1" x14ac:dyDescent="0.2">
      <c r="C573" s="347"/>
      <c r="D573" s="347"/>
    </row>
    <row r="574" spans="3:4" ht="15.75" customHeight="1" x14ac:dyDescent="0.2">
      <c r="C574" s="347"/>
      <c r="D574" s="347"/>
    </row>
    <row r="575" spans="3:4" ht="15.75" customHeight="1" x14ac:dyDescent="0.2">
      <c r="C575" s="347"/>
      <c r="D575" s="347"/>
    </row>
    <row r="576" spans="3:4" ht="15.75" customHeight="1" x14ac:dyDescent="0.2">
      <c r="C576" s="347"/>
      <c r="D576" s="347"/>
    </row>
    <row r="577" spans="3:4" ht="15.75" customHeight="1" x14ac:dyDescent="0.2">
      <c r="C577" s="347"/>
      <c r="D577" s="347"/>
    </row>
    <row r="578" spans="3:4" ht="15.75" customHeight="1" x14ac:dyDescent="0.2">
      <c r="C578" s="347"/>
      <c r="D578" s="347"/>
    </row>
    <row r="579" spans="3:4" ht="15.75" customHeight="1" x14ac:dyDescent="0.2">
      <c r="C579" s="347"/>
      <c r="D579" s="347"/>
    </row>
    <row r="580" spans="3:4" ht="15.75" customHeight="1" x14ac:dyDescent="0.2">
      <c r="C580" s="347"/>
      <c r="D580" s="347"/>
    </row>
    <row r="581" spans="3:4" ht="15.75" customHeight="1" x14ac:dyDescent="0.2">
      <c r="C581" s="347"/>
      <c r="D581" s="347"/>
    </row>
    <row r="582" spans="3:4" ht="15.75" customHeight="1" x14ac:dyDescent="0.2">
      <c r="C582" s="347"/>
      <c r="D582" s="347"/>
    </row>
    <row r="583" spans="3:4" ht="15.75" customHeight="1" x14ac:dyDescent="0.2">
      <c r="C583" s="347"/>
      <c r="D583" s="347"/>
    </row>
    <row r="584" spans="3:4" ht="15.75" customHeight="1" x14ac:dyDescent="0.2">
      <c r="C584" s="347"/>
      <c r="D584" s="347"/>
    </row>
    <row r="585" spans="3:4" ht="15.75" customHeight="1" x14ac:dyDescent="0.2">
      <c r="C585" s="347"/>
      <c r="D585" s="347"/>
    </row>
    <row r="586" spans="3:4" ht="15.75" customHeight="1" x14ac:dyDescent="0.2">
      <c r="C586" s="347"/>
      <c r="D586" s="347"/>
    </row>
    <row r="587" spans="3:4" ht="15.75" customHeight="1" x14ac:dyDescent="0.2">
      <c r="C587" s="347"/>
      <c r="D587" s="347"/>
    </row>
    <row r="588" spans="3:4" ht="15.75" customHeight="1" x14ac:dyDescent="0.2">
      <c r="C588" s="347"/>
      <c r="D588" s="347"/>
    </row>
    <row r="589" spans="3:4" ht="15.75" customHeight="1" x14ac:dyDescent="0.2">
      <c r="C589" s="347"/>
      <c r="D589" s="347"/>
    </row>
    <row r="590" spans="3:4" ht="15.75" customHeight="1" x14ac:dyDescent="0.2">
      <c r="C590" s="347"/>
      <c r="D590" s="347"/>
    </row>
    <row r="591" spans="3:4" ht="15.75" customHeight="1" x14ac:dyDescent="0.2">
      <c r="C591" s="347"/>
      <c r="D591" s="347"/>
    </row>
    <row r="592" spans="3:4" ht="15.75" customHeight="1" x14ac:dyDescent="0.2">
      <c r="C592" s="347"/>
      <c r="D592" s="347"/>
    </row>
    <row r="593" spans="3:4" ht="15.75" customHeight="1" x14ac:dyDescent="0.2">
      <c r="C593" s="347"/>
      <c r="D593" s="347"/>
    </row>
    <row r="594" spans="3:4" ht="15.75" customHeight="1" x14ac:dyDescent="0.2">
      <c r="C594" s="347"/>
      <c r="D594" s="347"/>
    </row>
    <row r="595" spans="3:4" ht="15.75" customHeight="1" x14ac:dyDescent="0.2">
      <c r="C595" s="347"/>
      <c r="D595" s="347"/>
    </row>
    <row r="596" spans="3:4" ht="15.75" customHeight="1" x14ac:dyDescent="0.2">
      <c r="C596" s="347"/>
      <c r="D596" s="347"/>
    </row>
    <row r="597" spans="3:4" ht="15.75" customHeight="1" x14ac:dyDescent="0.2">
      <c r="C597" s="347"/>
      <c r="D597" s="347"/>
    </row>
    <row r="598" spans="3:4" ht="15.75" customHeight="1" x14ac:dyDescent="0.2">
      <c r="C598" s="347"/>
      <c r="D598" s="347"/>
    </row>
    <row r="599" spans="3:4" ht="15.75" customHeight="1" x14ac:dyDescent="0.2">
      <c r="C599" s="347"/>
      <c r="D599" s="347"/>
    </row>
    <row r="600" spans="3:4" ht="15.75" customHeight="1" x14ac:dyDescent="0.2">
      <c r="C600" s="347"/>
      <c r="D600" s="347"/>
    </row>
    <row r="601" spans="3:4" ht="15.75" customHeight="1" x14ac:dyDescent="0.2">
      <c r="C601" s="347"/>
      <c r="D601" s="347"/>
    </row>
    <row r="602" spans="3:4" ht="15.75" customHeight="1" x14ac:dyDescent="0.2">
      <c r="C602" s="347"/>
      <c r="D602" s="347"/>
    </row>
    <row r="603" spans="3:4" ht="15.75" customHeight="1" x14ac:dyDescent="0.2">
      <c r="C603" s="347"/>
      <c r="D603" s="347"/>
    </row>
    <row r="604" spans="3:4" ht="15.75" customHeight="1" x14ac:dyDescent="0.2">
      <c r="C604" s="347"/>
      <c r="D604" s="347"/>
    </row>
    <row r="605" spans="3:4" ht="15.75" customHeight="1" x14ac:dyDescent="0.2">
      <c r="C605" s="347"/>
      <c r="D605" s="347"/>
    </row>
    <row r="606" spans="3:4" ht="15.75" customHeight="1" x14ac:dyDescent="0.2">
      <c r="C606" s="347"/>
      <c r="D606" s="347"/>
    </row>
    <row r="607" spans="3:4" ht="15.75" customHeight="1" x14ac:dyDescent="0.2">
      <c r="C607" s="347"/>
      <c r="D607" s="347"/>
    </row>
    <row r="608" spans="3:4" ht="15.75" customHeight="1" x14ac:dyDescent="0.2">
      <c r="C608" s="347"/>
      <c r="D608" s="347"/>
    </row>
    <row r="609" spans="3:4" ht="15.75" customHeight="1" x14ac:dyDescent="0.2">
      <c r="C609" s="347"/>
      <c r="D609" s="347"/>
    </row>
    <row r="610" spans="3:4" ht="15.75" customHeight="1" x14ac:dyDescent="0.2">
      <c r="C610" s="347"/>
      <c r="D610" s="347"/>
    </row>
    <row r="611" spans="3:4" ht="15.75" customHeight="1" x14ac:dyDescent="0.2">
      <c r="C611" s="347"/>
      <c r="D611" s="347"/>
    </row>
    <row r="612" spans="3:4" ht="15.75" customHeight="1" x14ac:dyDescent="0.2">
      <c r="C612" s="347"/>
      <c r="D612" s="347"/>
    </row>
    <row r="613" spans="3:4" ht="15.75" customHeight="1" x14ac:dyDescent="0.2">
      <c r="C613" s="347"/>
      <c r="D613" s="347"/>
    </row>
    <row r="614" spans="3:4" ht="15.75" customHeight="1" x14ac:dyDescent="0.2">
      <c r="C614" s="347"/>
      <c r="D614" s="347"/>
    </row>
    <row r="615" spans="3:4" ht="15.75" customHeight="1" x14ac:dyDescent="0.2">
      <c r="C615" s="347"/>
      <c r="D615" s="347"/>
    </row>
    <row r="616" spans="3:4" ht="15.75" customHeight="1" x14ac:dyDescent="0.2">
      <c r="C616" s="347"/>
      <c r="D616" s="347"/>
    </row>
    <row r="617" spans="3:4" ht="15.75" customHeight="1" x14ac:dyDescent="0.2">
      <c r="C617" s="347"/>
      <c r="D617" s="347"/>
    </row>
    <row r="618" spans="3:4" ht="15.75" customHeight="1" x14ac:dyDescent="0.2">
      <c r="C618" s="347"/>
      <c r="D618" s="347"/>
    </row>
    <row r="619" spans="3:4" ht="15.75" customHeight="1" x14ac:dyDescent="0.2">
      <c r="C619" s="347"/>
      <c r="D619" s="347"/>
    </row>
    <row r="620" spans="3:4" ht="15.75" customHeight="1" x14ac:dyDescent="0.2">
      <c r="C620" s="347"/>
      <c r="D620" s="347"/>
    </row>
    <row r="621" spans="3:4" ht="15.75" customHeight="1" x14ac:dyDescent="0.2">
      <c r="C621" s="347"/>
      <c r="D621" s="347"/>
    </row>
    <row r="622" spans="3:4" ht="15.75" customHeight="1" x14ac:dyDescent="0.2">
      <c r="C622" s="347"/>
      <c r="D622" s="347"/>
    </row>
    <row r="623" spans="3:4" ht="15.75" customHeight="1" x14ac:dyDescent="0.2">
      <c r="C623" s="347"/>
      <c r="D623" s="347"/>
    </row>
    <row r="624" spans="3:4" ht="15.75" customHeight="1" x14ac:dyDescent="0.2">
      <c r="C624" s="347"/>
      <c r="D624" s="347"/>
    </row>
    <row r="625" spans="3:4" ht="15.75" customHeight="1" x14ac:dyDescent="0.2">
      <c r="C625" s="347"/>
      <c r="D625" s="347"/>
    </row>
    <row r="626" spans="3:4" ht="15.75" customHeight="1" x14ac:dyDescent="0.2">
      <c r="C626" s="347"/>
      <c r="D626" s="347"/>
    </row>
    <row r="627" spans="3:4" ht="15.75" customHeight="1" x14ac:dyDescent="0.2">
      <c r="C627" s="347"/>
      <c r="D627" s="347"/>
    </row>
    <row r="628" spans="3:4" ht="15.75" customHeight="1" x14ac:dyDescent="0.2">
      <c r="C628" s="347"/>
      <c r="D628" s="347"/>
    </row>
    <row r="629" spans="3:4" ht="15.75" customHeight="1" x14ac:dyDescent="0.2">
      <c r="C629" s="347"/>
      <c r="D629" s="347"/>
    </row>
    <row r="630" spans="3:4" ht="15.75" customHeight="1" x14ac:dyDescent="0.2">
      <c r="C630" s="347"/>
      <c r="D630" s="347"/>
    </row>
    <row r="631" spans="3:4" ht="15.75" customHeight="1" x14ac:dyDescent="0.2">
      <c r="C631" s="347"/>
      <c r="D631" s="347"/>
    </row>
    <row r="632" spans="3:4" ht="15.75" customHeight="1" x14ac:dyDescent="0.2">
      <c r="C632" s="347"/>
      <c r="D632" s="347"/>
    </row>
    <row r="633" spans="3:4" ht="15.75" customHeight="1" x14ac:dyDescent="0.2">
      <c r="C633" s="347"/>
      <c r="D633" s="347"/>
    </row>
    <row r="634" spans="3:4" ht="15.75" customHeight="1" x14ac:dyDescent="0.2">
      <c r="C634" s="347"/>
      <c r="D634" s="347"/>
    </row>
    <row r="635" spans="3:4" ht="15.75" customHeight="1" x14ac:dyDescent="0.2">
      <c r="C635" s="347"/>
      <c r="D635" s="347"/>
    </row>
    <row r="636" spans="3:4" ht="15.75" customHeight="1" x14ac:dyDescent="0.2">
      <c r="C636" s="347"/>
      <c r="D636" s="347"/>
    </row>
    <row r="637" spans="3:4" ht="15.75" customHeight="1" x14ac:dyDescent="0.2">
      <c r="C637" s="347"/>
      <c r="D637" s="347"/>
    </row>
    <row r="638" spans="3:4" ht="15.75" customHeight="1" x14ac:dyDescent="0.2">
      <c r="C638" s="347"/>
      <c r="D638" s="347"/>
    </row>
    <row r="639" spans="3:4" ht="15.75" customHeight="1" x14ac:dyDescent="0.2">
      <c r="C639" s="347"/>
      <c r="D639" s="347"/>
    </row>
    <row r="640" spans="3:4" ht="15.75" customHeight="1" x14ac:dyDescent="0.2">
      <c r="C640" s="347"/>
      <c r="D640" s="347"/>
    </row>
    <row r="641" spans="3:4" ht="15.75" customHeight="1" x14ac:dyDescent="0.2">
      <c r="C641" s="347"/>
      <c r="D641" s="347"/>
    </row>
    <row r="642" spans="3:4" ht="15.75" customHeight="1" x14ac:dyDescent="0.2">
      <c r="C642" s="347"/>
      <c r="D642" s="347"/>
    </row>
    <row r="643" spans="3:4" ht="15.75" customHeight="1" x14ac:dyDescent="0.2">
      <c r="C643" s="347"/>
      <c r="D643" s="347"/>
    </row>
    <row r="644" spans="3:4" ht="15.75" customHeight="1" x14ac:dyDescent="0.2">
      <c r="C644" s="347"/>
      <c r="D644" s="347"/>
    </row>
    <row r="645" spans="3:4" ht="15.75" customHeight="1" x14ac:dyDescent="0.2">
      <c r="C645" s="347"/>
      <c r="D645" s="347"/>
    </row>
    <row r="646" spans="3:4" ht="15.75" customHeight="1" x14ac:dyDescent="0.2">
      <c r="C646" s="347"/>
      <c r="D646" s="347"/>
    </row>
    <row r="647" spans="3:4" ht="15.75" customHeight="1" x14ac:dyDescent="0.2">
      <c r="C647" s="347"/>
      <c r="D647" s="347"/>
    </row>
    <row r="648" spans="3:4" ht="15.75" customHeight="1" x14ac:dyDescent="0.2">
      <c r="C648" s="347"/>
      <c r="D648" s="347"/>
    </row>
    <row r="649" spans="3:4" ht="15.75" customHeight="1" x14ac:dyDescent="0.2">
      <c r="C649" s="347"/>
      <c r="D649" s="347"/>
    </row>
    <row r="650" spans="3:4" ht="15.75" customHeight="1" x14ac:dyDescent="0.2">
      <c r="C650" s="347"/>
      <c r="D650" s="347"/>
    </row>
    <row r="651" spans="3:4" ht="15.75" customHeight="1" x14ac:dyDescent="0.2">
      <c r="C651" s="347"/>
      <c r="D651" s="347"/>
    </row>
    <row r="652" spans="3:4" ht="15.75" customHeight="1" x14ac:dyDescent="0.2">
      <c r="C652" s="347"/>
      <c r="D652" s="347"/>
    </row>
    <row r="653" spans="3:4" ht="15.75" customHeight="1" x14ac:dyDescent="0.2">
      <c r="C653" s="347"/>
      <c r="D653" s="347"/>
    </row>
    <row r="654" spans="3:4" ht="15.75" customHeight="1" x14ac:dyDescent="0.2">
      <c r="C654" s="347"/>
      <c r="D654" s="347"/>
    </row>
    <row r="655" spans="3:4" ht="15.75" customHeight="1" x14ac:dyDescent="0.2">
      <c r="C655" s="347"/>
      <c r="D655" s="347"/>
    </row>
    <row r="656" spans="3:4" ht="15.75" customHeight="1" x14ac:dyDescent="0.2">
      <c r="C656" s="347"/>
      <c r="D656" s="347"/>
    </row>
    <row r="657" spans="3:4" ht="15.75" customHeight="1" x14ac:dyDescent="0.2">
      <c r="C657" s="347"/>
      <c r="D657" s="347"/>
    </row>
    <row r="658" spans="3:4" ht="15.75" customHeight="1" x14ac:dyDescent="0.2">
      <c r="C658" s="347"/>
      <c r="D658" s="347"/>
    </row>
    <row r="659" spans="3:4" ht="15.75" customHeight="1" x14ac:dyDescent="0.2">
      <c r="C659" s="347"/>
      <c r="D659" s="347"/>
    </row>
    <row r="660" spans="3:4" ht="15.75" customHeight="1" x14ac:dyDescent="0.2">
      <c r="C660" s="347"/>
      <c r="D660" s="347"/>
    </row>
    <row r="661" spans="3:4" ht="15.75" customHeight="1" x14ac:dyDescent="0.2">
      <c r="C661" s="347"/>
      <c r="D661" s="347"/>
    </row>
    <row r="662" spans="3:4" ht="15.75" customHeight="1" x14ac:dyDescent="0.2">
      <c r="C662" s="347"/>
      <c r="D662" s="347"/>
    </row>
    <row r="663" spans="3:4" ht="15.75" customHeight="1" x14ac:dyDescent="0.2">
      <c r="C663" s="347"/>
      <c r="D663" s="347"/>
    </row>
    <row r="664" spans="3:4" ht="15.75" customHeight="1" x14ac:dyDescent="0.2">
      <c r="C664" s="347"/>
      <c r="D664" s="347"/>
    </row>
    <row r="665" spans="3:4" ht="15.75" customHeight="1" x14ac:dyDescent="0.2">
      <c r="C665" s="347"/>
      <c r="D665" s="347"/>
    </row>
    <row r="666" spans="3:4" ht="15.75" customHeight="1" x14ac:dyDescent="0.2">
      <c r="C666" s="347"/>
      <c r="D666" s="347"/>
    </row>
    <row r="667" spans="3:4" ht="15.75" customHeight="1" x14ac:dyDescent="0.2">
      <c r="C667" s="347"/>
      <c r="D667" s="347"/>
    </row>
    <row r="668" spans="3:4" ht="15.75" customHeight="1" x14ac:dyDescent="0.2">
      <c r="C668" s="347"/>
      <c r="D668" s="347"/>
    </row>
    <row r="669" spans="3:4" ht="15.75" customHeight="1" x14ac:dyDescent="0.2">
      <c r="C669" s="347"/>
      <c r="D669" s="347"/>
    </row>
    <row r="670" spans="3:4" ht="15.75" customHeight="1" x14ac:dyDescent="0.2">
      <c r="C670" s="347"/>
      <c r="D670" s="347"/>
    </row>
    <row r="671" spans="3:4" ht="15.75" customHeight="1" x14ac:dyDescent="0.2">
      <c r="C671" s="347"/>
      <c r="D671" s="347"/>
    </row>
    <row r="672" spans="3:4" ht="15.75" customHeight="1" x14ac:dyDescent="0.2">
      <c r="C672" s="347"/>
      <c r="D672" s="347"/>
    </row>
    <row r="673" spans="3:4" ht="15.75" customHeight="1" x14ac:dyDescent="0.2">
      <c r="C673" s="347"/>
      <c r="D673" s="347"/>
    </row>
    <row r="674" spans="3:4" ht="15.75" customHeight="1" x14ac:dyDescent="0.2">
      <c r="C674" s="347"/>
      <c r="D674" s="347"/>
    </row>
    <row r="675" spans="3:4" ht="15.75" customHeight="1" x14ac:dyDescent="0.2">
      <c r="C675" s="347"/>
      <c r="D675" s="347"/>
    </row>
    <row r="676" spans="3:4" ht="15.75" customHeight="1" x14ac:dyDescent="0.2">
      <c r="C676" s="347"/>
      <c r="D676" s="347"/>
    </row>
    <row r="677" spans="3:4" ht="15.75" customHeight="1" x14ac:dyDescent="0.2">
      <c r="C677" s="347"/>
      <c r="D677" s="347"/>
    </row>
    <row r="678" spans="3:4" ht="15.75" customHeight="1" x14ac:dyDescent="0.2">
      <c r="C678" s="347"/>
      <c r="D678" s="347"/>
    </row>
    <row r="679" spans="3:4" ht="15.75" customHeight="1" x14ac:dyDescent="0.2">
      <c r="C679" s="347"/>
      <c r="D679" s="347"/>
    </row>
    <row r="680" spans="3:4" ht="15.75" customHeight="1" x14ac:dyDescent="0.2">
      <c r="C680" s="347"/>
      <c r="D680" s="347"/>
    </row>
    <row r="681" spans="3:4" ht="15.75" customHeight="1" x14ac:dyDescent="0.2">
      <c r="C681" s="347"/>
      <c r="D681" s="347"/>
    </row>
    <row r="682" spans="3:4" ht="15.75" customHeight="1" x14ac:dyDescent="0.2">
      <c r="C682" s="347"/>
      <c r="D682" s="347"/>
    </row>
    <row r="683" spans="3:4" ht="15.75" customHeight="1" x14ac:dyDescent="0.2">
      <c r="C683" s="347"/>
      <c r="D683" s="347"/>
    </row>
    <row r="684" spans="3:4" ht="15.75" customHeight="1" x14ac:dyDescent="0.2">
      <c r="C684" s="347"/>
      <c r="D684" s="347"/>
    </row>
    <row r="685" spans="3:4" ht="15.75" customHeight="1" x14ac:dyDescent="0.2">
      <c r="C685" s="347"/>
      <c r="D685" s="347"/>
    </row>
    <row r="686" spans="3:4" ht="15.75" customHeight="1" x14ac:dyDescent="0.2">
      <c r="C686" s="347"/>
      <c r="D686" s="347"/>
    </row>
    <row r="687" spans="3:4" ht="15.75" customHeight="1" x14ac:dyDescent="0.2">
      <c r="C687" s="347"/>
      <c r="D687" s="347"/>
    </row>
    <row r="688" spans="3:4" ht="15.75" customHeight="1" x14ac:dyDescent="0.2">
      <c r="C688" s="347"/>
      <c r="D688" s="347"/>
    </row>
    <row r="689" spans="3:4" ht="15.75" customHeight="1" x14ac:dyDescent="0.2">
      <c r="C689" s="347"/>
      <c r="D689" s="347"/>
    </row>
    <row r="690" spans="3:4" ht="15.75" customHeight="1" x14ac:dyDescent="0.2">
      <c r="C690" s="347"/>
      <c r="D690" s="347"/>
    </row>
    <row r="691" spans="3:4" ht="15.75" customHeight="1" x14ac:dyDescent="0.2">
      <c r="C691" s="347"/>
      <c r="D691" s="347"/>
    </row>
    <row r="692" spans="3:4" ht="15.75" customHeight="1" x14ac:dyDescent="0.2">
      <c r="C692" s="347"/>
      <c r="D692" s="347"/>
    </row>
    <row r="693" spans="3:4" ht="15.75" customHeight="1" x14ac:dyDescent="0.2">
      <c r="C693" s="347"/>
      <c r="D693" s="347"/>
    </row>
    <row r="694" spans="3:4" ht="15.75" customHeight="1" x14ac:dyDescent="0.2">
      <c r="C694" s="347"/>
      <c r="D694" s="347"/>
    </row>
    <row r="695" spans="3:4" ht="15.75" customHeight="1" x14ac:dyDescent="0.2">
      <c r="C695" s="347"/>
      <c r="D695" s="347"/>
    </row>
    <row r="696" spans="3:4" ht="15.75" customHeight="1" x14ac:dyDescent="0.2">
      <c r="C696" s="347"/>
      <c r="D696" s="347"/>
    </row>
    <row r="697" spans="3:4" ht="15.75" customHeight="1" x14ac:dyDescent="0.2">
      <c r="C697" s="347"/>
      <c r="D697" s="347"/>
    </row>
    <row r="698" spans="3:4" ht="15.75" customHeight="1" x14ac:dyDescent="0.2">
      <c r="C698" s="347"/>
      <c r="D698" s="347"/>
    </row>
    <row r="699" spans="3:4" ht="15.75" customHeight="1" x14ac:dyDescent="0.2">
      <c r="C699" s="347"/>
      <c r="D699" s="347"/>
    </row>
    <row r="700" spans="3:4" ht="15.75" customHeight="1" x14ac:dyDescent="0.2">
      <c r="C700" s="347"/>
      <c r="D700" s="347"/>
    </row>
    <row r="701" spans="3:4" ht="15.75" customHeight="1" x14ac:dyDescent="0.2">
      <c r="C701" s="347"/>
      <c r="D701" s="347"/>
    </row>
    <row r="702" spans="3:4" ht="15.75" customHeight="1" x14ac:dyDescent="0.2">
      <c r="C702" s="347"/>
      <c r="D702" s="347"/>
    </row>
    <row r="703" spans="3:4" ht="15.75" customHeight="1" x14ac:dyDescent="0.2">
      <c r="C703" s="347"/>
      <c r="D703" s="347"/>
    </row>
    <row r="704" spans="3:4" ht="15.75" customHeight="1" x14ac:dyDescent="0.2">
      <c r="C704" s="347"/>
      <c r="D704" s="347"/>
    </row>
    <row r="705" spans="3:4" ht="15.75" customHeight="1" x14ac:dyDescent="0.2">
      <c r="C705" s="347"/>
      <c r="D705" s="347"/>
    </row>
    <row r="706" spans="3:4" ht="15.75" customHeight="1" x14ac:dyDescent="0.2">
      <c r="C706" s="347"/>
      <c r="D706" s="347"/>
    </row>
    <row r="707" spans="3:4" ht="15.75" customHeight="1" x14ac:dyDescent="0.2">
      <c r="C707" s="347"/>
      <c r="D707" s="347"/>
    </row>
    <row r="708" spans="3:4" ht="15.75" customHeight="1" x14ac:dyDescent="0.2">
      <c r="C708" s="347"/>
      <c r="D708" s="347"/>
    </row>
    <row r="709" spans="3:4" ht="15.75" customHeight="1" x14ac:dyDescent="0.2">
      <c r="C709" s="347"/>
      <c r="D709" s="347"/>
    </row>
    <row r="710" spans="3:4" ht="15.75" customHeight="1" x14ac:dyDescent="0.2">
      <c r="C710" s="347"/>
      <c r="D710" s="347"/>
    </row>
    <row r="711" spans="3:4" ht="15.75" customHeight="1" x14ac:dyDescent="0.2">
      <c r="C711" s="347"/>
      <c r="D711" s="347"/>
    </row>
    <row r="712" spans="3:4" ht="15.75" customHeight="1" x14ac:dyDescent="0.2">
      <c r="C712" s="347"/>
      <c r="D712" s="347"/>
    </row>
    <row r="713" spans="3:4" ht="15.75" customHeight="1" x14ac:dyDescent="0.2">
      <c r="C713" s="347"/>
      <c r="D713" s="347"/>
    </row>
    <row r="714" spans="3:4" ht="15.75" customHeight="1" x14ac:dyDescent="0.2">
      <c r="C714" s="347"/>
      <c r="D714" s="347"/>
    </row>
    <row r="715" spans="3:4" ht="15.75" customHeight="1" x14ac:dyDescent="0.2">
      <c r="C715" s="347"/>
      <c r="D715" s="347"/>
    </row>
    <row r="716" spans="3:4" ht="15.75" customHeight="1" x14ac:dyDescent="0.2">
      <c r="C716" s="347"/>
      <c r="D716" s="347"/>
    </row>
    <row r="717" spans="3:4" ht="15.75" customHeight="1" x14ac:dyDescent="0.2">
      <c r="C717" s="347"/>
      <c r="D717" s="347"/>
    </row>
    <row r="718" spans="3:4" ht="15.75" customHeight="1" x14ac:dyDescent="0.2">
      <c r="C718" s="347"/>
      <c r="D718" s="347"/>
    </row>
    <row r="719" spans="3:4" ht="15.75" customHeight="1" x14ac:dyDescent="0.2">
      <c r="C719" s="347"/>
      <c r="D719" s="347"/>
    </row>
    <row r="720" spans="3:4" ht="15.75" customHeight="1" x14ac:dyDescent="0.2">
      <c r="C720" s="347"/>
      <c r="D720" s="347"/>
    </row>
    <row r="721" spans="3:4" ht="15.75" customHeight="1" x14ac:dyDescent="0.2">
      <c r="C721" s="347"/>
      <c r="D721" s="347"/>
    </row>
    <row r="722" spans="3:4" ht="15.75" customHeight="1" x14ac:dyDescent="0.2">
      <c r="C722" s="347"/>
      <c r="D722" s="347"/>
    </row>
    <row r="723" spans="3:4" ht="15.75" customHeight="1" x14ac:dyDescent="0.2">
      <c r="C723" s="347"/>
      <c r="D723" s="347"/>
    </row>
    <row r="724" spans="3:4" ht="15.75" customHeight="1" x14ac:dyDescent="0.2">
      <c r="C724" s="347"/>
      <c r="D724" s="347"/>
    </row>
    <row r="725" spans="3:4" ht="15.75" customHeight="1" x14ac:dyDescent="0.2">
      <c r="C725" s="347"/>
      <c r="D725" s="347"/>
    </row>
    <row r="726" spans="3:4" ht="15.75" customHeight="1" x14ac:dyDescent="0.2">
      <c r="C726" s="347"/>
      <c r="D726" s="347"/>
    </row>
    <row r="727" spans="3:4" ht="15.75" customHeight="1" x14ac:dyDescent="0.2">
      <c r="C727" s="347"/>
      <c r="D727" s="347"/>
    </row>
    <row r="728" spans="3:4" ht="15.75" customHeight="1" x14ac:dyDescent="0.2">
      <c r="C728" s="347"/>
      <c r="D728" s="347"/>
    </row>
    <row r="729" spans="3:4" ht="15.75" customHeight="1" x14ac:dyDescent="0.2">
      <c r="C729" s="347"/>
      <c r="D729" s="347"/>
    </row>
    <row r="730" spans="3:4" ht="15.75" customHeight="1" x14ac:dyDescent="0.2">
      <c r="C730" s="347"/>
      <c r="D730" s="347"/>
    </row>
    <row r="731" spans="3:4" ht="15.75" customHeight="1" x14ac:dyDescent="0.2">
      <c r="C731" s="347"/>
      <c r="D731" s="347"/>
    </row>
    <row r="732" spans="3:4" ht="15.75" customHeight="1" x14ac:dyDescent="0.2">
      <c r="C732" s="347"/>
      <c r="D732" s="347"/>
    </row>
    <row r="733" spans="3:4" ht="15.75" customHeight="1" x14ac:dyDescent="0.2">
      <c r="C733" s="347"/>
      <c r="D733" s="347"/>
    </row>
    <row r="734" spans="3:4" ht="15.75" customHeight="1" x14ac:dyDescent="0.2">
      <c r="C734" s="347"/>
      <c r="D734" s="347"/>
    </row>
    <row r="735" spans="3:4" ht="15.75" customHeight="1" x14ac:dyDescent="0.2">
      <c r="C735" s="347"/>
      <c r="D735" s="347"/>
    </row>
    <row r="736" spans="3:4" ht="15.75" customHeight="1" x14ac:dyDescent="0.2">
      <c r="C736" s="347"/>
      <c r="D736" s="347"/>
    </row>
    <row r="737" spans="3:4" ht="15.75" customHeight="1" x14ac:dyDescent="0.2">
      <c r="C737" s="347"/>
      <c r="D737" s="347"/>
    </row>
    <row r="738" spans="3:4" ht="15.75" customHeight="1" x14ac:dyDescent="0.2">
      <c r="C738" s="347"/>
      <c r="D738" s="347"/>
    </row>
    <row r="739" spans="3:4" ht="15.75" customHeight="1" x14ac:dyDescent="0.2">
      <c r="C739" s="347"/>
      <c r="D739" s="347"/>
    </row>
    <row r="740" spans="3:4" ht="15.75" customHeight="1" x14ac:dyDescent="0.2">
      <c r="C740" s="347"/>
      <c r="D740" s="347"/>
    </row>
    <row r="741" spans="3:4" ht="15.75" customHeight="1" x14ac:dyDescent="0.2">
      <c r="C741" s="347"/>
      <c r="D741" s="347"/>
    </row>
    <row r="742" spans="3:4" ht="15.75" customHeight="1" x14ac:dyDescent="0.2">
      <c r="C742" s="347"/>
      <c r="D742" s="347"/>
    </row>
    <row r="743" spans="3:4" ht="15.75" customHeight="1" x14ac:dyDescent="0.2">
      <c r="C743" s="347"/>
      <c r="D743" s="347"/>
    </row>
    <row r="744" spans="3:4" ht="15.75" customHeight="1" x14ac:dyDescent="0.2">
      <c r="C744" s="347"/>
      <c r="D744" s="347"/>
    </row>
    <row r="745" spans="3:4" ht="15.75" customHeight="1" x14ac:dyDescent="0.2">
      <c r="C745" s="347"/>
      <c r="D745" s="347"/>
    </row>
    <row r="746" spans="3:4" ht="15.75" customHeight="1" x14ac:dyDescent="0.2">
      <c r="C746" s="347"/>
      <c r="D746" s="347"/>
    </row>
    <row r="747" spans="3:4" ht="15.75" customHeight="1" x14ac:dyDescent="0.2">
      <c r="C747" s="347"/>
      <c r="D747" s="347"/>
    </row>
    <row r="748" spans="3:4" ht="15.75" customHeight="1" x14ac:dyDescent="0.2">
      <c r="C748" s="347"/>
      <c r="D748" s="347"/>
    </row>
    <row r="749" spans="3:4" ht="15.75" customHeight="1" x14ac:dyDescent="0.2">
      <c r="C749" s="347"/>
      <c r="D749" s="347"/>
    </row>
    <row r="750" spans="3:4" ht="15.75" customHeight="1" x14ac:dyDescent="0.2">
      <c r="C750" s="347"/>
      <c r="D750" s="347"/>
    </row>
    <row r="751" spans="3:4" ht="15.75" customHeight="1" x14ac:dyDescent="0.2">
      <c r="C751" s="347"/>
      <c r="D751" s="347"/>
    </row>
    <row r="752" spans="3:4" ht="15.75" customHeight="1" x14ac:dyDescent="0.2">
      <c r="C752" s="347"/>
      <c r="D752" s="347"/>
    </row>
    <row r="753" spans="3:4" ht="15.75" customHeight="1" x14ac:dyDescent="0.2">
      <c r="C753" s="347"/>
      <c r="D753" s="347"/>
    </row>
    <row r="754" spans="3:4" ht="15.75" customHeight="1" x14ac:dyDescent="0.2">
      <c r="C754" s="347"/>
      <c r="D754" s="347"/>
    </row>
    <row r="755" spans="3:4" ht="15.75" customHeight="1" x14ac:dyDescent="0.2">
      <c r="C755" s="347"/>
      <c r="D755" s="347"/>
    </row>
    <row r="756" spans="3:4" ht="15.75" customHeight="1" x14ac:dyDescent="0.2">
      <c r="C756" s="347"/>
      <c r="D756" s="347"/>
    </row>
    <row r="757" spans="3:4" ht="15.75" customHeight="1" x14ac:dyDescent="0.2">
      <c r="C757" s="347"/>
      <c r="D757" s="347"/>
    </row>
    <row r="758" spans="3:4" ht="15.75" customHeight="1" x14ac:dyDescent="0.2">
      <c r="C758" s="347"/>
      <c r="D758" s="347"/>
    </row>
    <row r="759" spans="3:4" ht="15.75" customHeight="1" x14ac:dyDescent="0.2">
      <c r="C759" s="347"/>
      <c r="D759" s="347"/>
    </row>
    <row r="760" spans="3:4" ht="15.75" customHeight="1" x14ac:dyDescent="0.2">
      <c r="C760" s="347"/>
      <c r="D760" s="347"/>
    </row>
    <row r="761" spans="3:4" ht="15.75" customHeight="1" x14ac:dyDescent="0.2">
      <c r="C761" s="347"/>
      <c r="D761" s="347"/>
    </row>
    <row r="762" spans="3:4" ht="15.75" customHeight="1" x14ac:dyDescent="0.2">
      <c r="C762" s="347"/>
      <c r="D762" s="347"/>
    </row>
    <row r="763" spans="3:4" ht="15.75" customHeight="1" x14ac:dyDescent="0.2">
      <c r="C763" s="347"/>
      <c r="D763" s="347"/>
    </row>
    <row r="764" spans="3:4" ht="15.75" customHeight="1" x14ac:dyDescent="0.2">
      <c r="C764" s="347"/>
      <c r="D764" s="347"/>
    </row>
    <row r="765" spans="3:4" ht="15.75" customHeight="1" x14ac:dyDescent="0.2">
      <c r="C765" s="347"/>
      <c r="D765" s="347"/>
    </row>
    <row r="766" spans="3:4" ht="15.75" customHeight="1" x14ac:dyDescent="0.2">
      <c r="C766" s="347"/>
      <c r="D766" s="347"/>
    </row>
    <row r="767" spans="3:4" ht="15.75" customHeight="1" x14ac:dyDescent="0.2">
      <c r="C767" s="347"/>
      <c r="D767" s="347"/>
    </row>
    <row r="768" spans="3:4" ht="15.75" customHeight="1" x14ac:dyDescent="0.2">
      <c r="C768" s="347"/>
      <c r="D768" s="347"/>
    </row>
    <row r="769" spans="3:4" ht="15.75" customHeight="1" x14ac:dyDescent="0.2">
      <c r="C769" s="347"/>
      <c r="D769" s="347"/>
    </row>
    <row r="770" spans="3:4" ht="15.75" customHeight="1" x14ac:dyDescent="0.2">
      <c r="C770" s="347"/>
      <c r="D770" s="347"/>
    </row>
    <row r="771" spans="3:4" ht="15.75" customHeight="1" x14ac:dyDescent="0.2">
      <c r="C771" s="347"/>
      <c r="D771" s="347"/>
    </row>
    <row r="772" spans="3:4" ht="15.75" customHeight="1" x14ac:dyDescent="0.2">
      <c r="C772" s="347"/>
      <c r="D772" s="347"/>
    </row>
    <row r="773" spans="3:4" ht="15.75" customHeight="1" x14ac:dyDescent="0.2">
      <c r="C773" s="347"/>
      <c r="D773" s="347"/>
    </row>
    <row r="774" spans="3:4" ht="15.75" customHeight="1" x14ac:dyDescent="0.2">
      <c r="C774" s="347"/>
      <c r="D774" s="347"/>
    </row>
    <row r="775" spans="3:4" ht="15.75" customHeight="1" x14ac:dyDescent="0.2">
      <c r="C775" s="347"/>
      <c r="D775" s="347"/>
    </row>
    <row r="776" spans="3:4" ht="15.75" customHeight="1" x14ac:dyDescent="0.2">
      <c r="C776" s="347"/>
      <c r="D776" s="347"/>
    </row>
    <row r="777" spans="3:4" ht="15.75" customHeight="1" x14ac:dyDescent="0.2">
      <c r="C777" s="347"/>
      <c r="D777" s="347"/>
    </row>
    <row r="778" spans="3:4" ht="15.75" customHeight="1" x14ac:dyDescent="0.2">
      <c r="C778" s="347"/>
      <c r="D778" s="347"/>
    </row>
    <row r="779" spans="3:4" ht="15.75" customHeight="1" x14ac:dyDescent="0.2">
      <c r="C779" s="347"/>
      <c r="D779" s="347"/>
    </row>
    <row r="780" spans="3:4" ht="15.75" customHeight="1" x14ac:dyDescent="0.2">
      <c r="C780" s="347"/>
      <c r="D780" s="347"/>
    </row>
    <row r="781" spans="3:4" ht="15.75" customHeight="1" x14ac:dyDescent="0.2">
      <c r="C781" s="347"/>
      <c r="D781" s="347"/>
    </row>
    <row r="782" spans="3:4" ht="15.75" customHeight="1" x14ac:dyDescent="0.2">
      <c r="C782" s="347"/>
      <c r="D782" s="347"/>
    </row>
    <row r="783" spans="3:4" ht="15.75" customHeight="1" x14ac:dyDescent="0.2">
      <c r="C783" s="347"/>
      <c r="D783" s="347"/>
    </row>
    <row r="784" spans="3:4" ht="15.75" customHeight="1" x14ac:dyDescent="0.2">
      <c r="C784" s="347"/>
      <c r="D784" s="347"/>
    </row>
    <row r="785" spans="3:4" ht="15.75" customHeight="1" x14ac:dyDescent="0.2">
      <c r="C785" s="347"/>
      <c r="D785" s="347"/>
    </row>
    <row r="786" spans="3:4" ht="15.75" customHeight="1" x14ac:dyDescent="0.2">
      <c r="C786" s="347"/>
      <c r="D786" s="347"/>
    </row>
    <row r="787" spans="3:4" ht="15.75" customHeight="1" x14ac:dyDescent="0.2">
      <c r="C787" s="347"/>
      <c r="D787" s="347"/>
    </row>
    <row r="788" spans="3:4" ht="15.75" customHeight="1" x14ac:dyDescent="0.2">
      <c r="C788" s="347"/>
      <c r="D788" s="347"/>
    </row>
    <row r="789" spans="3:4" ht="15.75" customHeight="1" x14ac:dyDescent="0.2">
      <c r="C789" s="347"/>
      <c r="D789" s="347"/>
    </row>
    <row r="790" spans="3:4" ht="15.75" customHeight="1" x14ac:dyDescent="0.2">
      <c r="C790" s="347"/>
      <c r="D790" s="347"/>
    </row>
    <row r="791" spans="3:4" ht="15.75" customHeight="1" x14ac:dyDescent="0.2">
      <c r="C791" s="347"/>
      <c r="D791" s="347"/>
    </row>
    <row r="792" spans="3:4" ht="15.75" customHeight="1" x14ac:dyDescent="0.2">
      <c r="C792" s="347"/>
      <c r="D792" s="347"/>
    </row>
    <row r="793" spans="3:4" ht="15.75" customHeight="1" x14ac:dyDescent="0.2">
      <c r="C793" s="347"/>
      <c r="D793" s="347"/>
    </row>
    <row r="794" spans="3:4" ht="15.75" customHeight="1" x14ac:dyDescent="0.2">
      <c r="C794" s="347"/>
      <c r="D794" s="347"/>
    </row>
    <row r="795" spans="3:4" ht="15.75" customHeight="1" x14ac:dyDescent="0.2">
      <c r="C795" s="347"/>
      <c r="D795" s="347"/>
    </row>
    <row r="796" spans="3:4" ht="15.75" customHeight="1" x14ac:dyDescent="0.2">
      <c r="C796" s="347"/>
      <c r="D796" s="347"/>
    </row>
    <row r="797" spans="3:4" ht="15.75" customHeight="1" x14ac:dyDescent="0.2">
      <c r="C797" s="347"/>
      <c r="D797" s="347"/>
    </row>
    <row r="798" spans="3:4" ht="15.75" customHeight="1" x14ac:dyDescent="0.2">
      <c r="C798" s="347"/>
      <c r="D798" s="347"/>
    </row>
    <row r="799" spans="3:4" ht="15.75" customHeight="1" x14ac:dyDescent="0.2">
      <c r="C799" s="347"/>
      <c r="D799" s="347"/>
    </row>
    <row r="800" spans="3:4" ht="15.75" customHeight="1" x14ac:dyDescent="0.2">
      <c r="C800" s="347"/>
      <c r="D800" s="347"/>
    </row>
    <row r="801" spans="3:4" ht="15.75" customHeight="1" x14ac:dyDescent="0.2">
      <c r="C801" s="347"/>
      <c r="D801" s="347"/>
    </row>
    <row r="802" spans="3:4" ht="15.75" customHeight="1" x14ac:dyDescent="0.2">
      <c r="C802" s="347"/>
      <c r="D802" s="347"/>
    </row>
    <row r="803" spans="3:4" ht="15.75" customHeight="1" x14ac:dyDescent="0.2">
      <c r="C803" s="347"/>
      <c r="D803" s="347"/>
    </row>
    <row r="804" spans="3:4" ht="15.75" customHeight="1" x14ac:dyDescent="0.2">
      <c r="C804" s="347"/>
      <c r="D804" s="347"/>
    </row>
    <row r="805" spans="3:4" ht="15.75" customHeight="1" x14ac:dyDescent="0.2">
      <c r="C805" s="347"/>
      <c r="D805" s="347"/>
    </row>
    <row r="806" spans="3:4" ht="15.75" customHeight="1" x14ac:dyDescent="0.2">
      <c r="C806" s="347"/>
      <c r="D806" s="347"/>
    </row>
    <row r="807" spans="3:4" ht="15.75" customHeight="1" x14ac:dyDescent="0.2">
      <c r="C807" s="347"/>
      <c r="D807" s="347"/>
    </row>
    <row r="808" spans="3:4" ht="15.75" customHeight="1" x14ac:dyDescent="0.2">
      <c r="C808" s="347"/>
      <c r="D808" s="347"/>
    </row>
    <row r="809" spans="3:4" ht="15.75" customHeight="1" x14ac:dyDescent="0.2">
      <c r="C809" s="347"/>
      <c r="D809" s="347"/>
    </row>
    <row r="810" spans="3:4" ht="15.75" customHeight="1" x14ac:dyDescent="0.2">
      <c r="C810" s="347"/>
      <c r="D810" s="347"/>
    </row>
    <row r="811" spans="3:4" ht="15.75" customHeight="1" x14ac:dyDescent="0.2">
      <c r="C811" s="347"/>
      <c r="D811" s="347"/>
    </row>
    <row r="812" spans="3:4" ht="15.75" customHeight="1" x14ac:dyDescent="0.2">
      <c r="C812" s="347"/>
      <c r="D812" s="347"/>
    </row>
    <row r="813" spans="3:4" ht="15.75" customHeight="1" x14ac:dyDescent="0.2">
      <c r="C813" s="347"/>
      <c r="D813" s="347"/>
    </row>
    <row r="814" spans="3:4" ht="15.75" customHeight="1" x14ac:dyDescent="0.2">
      <c r="C814" s="347"/>
      <c r="D814" s="347"/>
    </row>
    <row r="815" spans="3:4" ht="15.75" customHeight="1" x14ac:dyDescent="0.2">
      <c r="C815" s="347"/>
      <c r="D815" s="347"/>
    </row>
    <row r="816" spans="3:4" ht="15.75" customHeight="1" x14ac:dyDescent="0.2">
      <c r="C816" s="347"/>
      <c r="D816" s="347"/>
    </row>
    <row r="817" spans="3:4" ht="15.75" customHeight="1" x14ac:dyDescent="0.2">
      <c r="C817" s="347"/>
      <c r="D817" s="347"/>
    </row>
    <row r="818" spans="3:4" ht="15.75" customHeight="1" x14ac:dyDescent="0.2">
      <c r="C818" s="347"/>
      <c r="D818" s="347"/>
    </row>
    <row r="819" spans="3:4" ht="15.75" customHeight="1" x14ac:dyDescent="0.2">
      <c r="C819" s="347"/>
      <c r="D819" s="347"/>
    </row>
    <row r="820" spans="3:4" ht="15.75" customHeight="1" x14ac:dyDescent="0.2">
      <c r="C820" s="347"/>
      <c r="D820" s="347"/>
    </row>
    <row r="821" spans="3:4" ht="15.75" customHeight="1" x14ac:dyDescent="0.2">
      <c r="C821" s="347"/>
      <c r="D821" s="347"/>
    </row>
    <row r="822" spans="3:4" ht="15.75" customHeight="1" x14ac:dyDescent="0.2">
      <c r="C822" s="347"/>
      <c r="D822" s="347"/>
    </row>
    <row r="823" spans="3:4" ht="15.75" customHeight="1" x14ac:dyDescent="0.2">
      <c r="C823" s="347"/>
      <c r="D823" s="347"/>
    </row>
    <row r="824" spans="3:4" ht="15.75" customHeight="1" x14ac:dyDescent="0.2">
      <c r="C824" s="347"/>
      <c r="D824" s="347"/>
    </row>
    <row r="825" spans="3:4" ht="15.75" customHeight="1" x14ac:dyDescent="0.2">
      <c r="C825" s="347"/>
      <c r="D825" s="347"/>
    </row>
    <row r="826" spans="3:4" ht="15.75" customHeight="1" x14ac:dyDescent="0.2">
      <c r="C826" s="347"/>
      <c r="D826" s="347"/>
    </row>
    <row r="827" spans="3:4" ht="15.75" customHeight="1" x14ac:dyDescent="0.2">
      <c r="C827" s="347"/>
      <c r="D827" s="347"/>
    </row>
    <row r="828" spans="3:4" ht="15.75" customHeight="1" x14ac:dyDescent="0.2">
      <c r="C828" s="347"/>
      <c r="D828" s="347"/>
    </row>
    <row r="829" spans="3:4" ht="15.75" customHeight="1" x14ac:dyDescent="0.2">
      <c r="C829" s="347"/>
      <c r="D829" s="347"/>
    </row>
    <row r="830" spans="3:4" ht="15.75" customHeight="1" x14ac:dyDescent="0.2">
      <c r="C830" s="347"/>
      <c r="D830" s="347"/>
    </row>
    <row r="831" spans="3:4" ht="15.75" customHeight="1" x14ac:dyDescent="0.2">
      <c r="C831" s="347"/>
      <c r="D831" s="347"/>
    </row>
    <row r="832" spans="3:4" ht="15.75" customHeight="1" x14ac:dyDescent="0.2">
      <c r="C832" s="347"/>
      <c r="D832" s="347"/>
    </row>
    <row r="833" spans="3:4" ht="15.75" customHeight="1" x14ac:dyDescent="0.2">
      <c r="C833" s="347"/>
      <c r="D833" s="347"/>
    </row>
    <row r="834" spans="3:4" ht="15.75" customHeight="1" x14ac:dyDescent="0.2">
      <c r="C834" s="347"/>
      <c r="D834" s="347"/>
    </row>
    <row r="835" spans="3:4" ht="15.75" customHeight="1" x14ac:dyDescent="0.2">
      <c r="C835" s="347"/>
      <c r="D835" s="347"/>
    </row>
    <row r="836" spans="3:4" ht="15.75" customHeight="1" x14ac:dyDescent="0.2">
      <c r="C836" s="347"/>
      <c r="D836" s="347"/>
    </row>
    <row r="837" spans="3:4" ht="15.75" customHeight="1" x14ac:dyDescent="0.2">
      <c r="C837" s="347"/>
      <c r="D837" s="347"/>
    </row>
    <row r="838" spans="3:4" ht="15.75" customHeight="1" x14ac:dyDescent="0.2">
      <c r="C838" s="347"/>
      <c r="D838" s="347"/>
    </row>
    <row r="839" spans="3:4" ht="15.75" customHeight="1" x14ac:dyDescent="0.2">
      <c r="C839" s="347"/>
      <c r="D839" s="347"/>
    </row>
    <row r="840" spans="3:4" ht="15.75" customHeight="1" x14ac:dyDescent="0.2">
      <c r="C840" s="347"/>
      <c r="D840" s="347"/>
    </row>
    <row r="841" spans="3:4" ht="15.75" customHeight="1" x14ac:dyDescent="0.2">
      <c r="C841" s="347"/>
      <c r="D841" s="347"/>
    </row>
    <row r="842" spans="3:4" ht="15.75" customHeight="1" x14ac:dyDescent="0.2">
      <c r="C842" s="347"/>
      <c r="D842" s="347"/>
    </row>
    <row r="843" spans="3:4" ht="15.75" customHeight="1" x14ac:dyDescent="0.2">
      <c r="C843" s="347"/>
      <c r="D843" s="347"/>
    </row>
    <row r="844" spans="3:4" ht="15.75" customHeight="1" x14ac:dyDescent="0.2">
      <c r="C844" s="347"/>
      <c r="D844" s="347"/>
    </row>
    <row r="845" spans="3:4" ht="15.75" customHeight="1" x14ac:dyDescent="0.2">
      <c r="C845" s="347"/>
      <c r="D845" s="347"/>
    </row>
    <row r="846" spans="3:4" ht="15.75" customHeight="1" x14ac:dyDescent="0.2">
      <c r="C846" s="347"/>
      <c r="D846" s="347"/>
    </row>
    <row r="847" spans="3:4" ht="15.75" customHeight="1" x14ac:dyDescent="0.2">
      <c r="C847" s="347"/>
      <c r="D847" s="347"/>
    </row>
    <row r="848" spans="3:4" ht="15.75" customHeight="1" x14ac:dyDescent="0.2">
      <c r="C848" s="347"/>
      <c r="D848" s="347"/>
    </row>
    <row r="849" spans="3:4" ht="15.75" customHeight="1" x14ac:dyDescent="0.2">
      <c r="C849" s="347"/>
      <c r="D849" s="347"/>
    </row>
    <row r="850" spans="3:4" ht="15.75" customHeight="1" x14ac:dyDescent="0.2">
      <c r="C850" s="347"/>
      <c r="D850" s="347"/>
    </row>
    <row r="851" spans="3:4" ht="15.75" customHeight="1" x14ac:dyDescent="0.2">
      <c r="C851" s="347"/>
      <c r="D851" s="347"/>
    </row>
    <row r="852" spans="3:4" ht="15.75" customHeight="1" x14ac:dyDescent="0.2">
      <c r="C852" s="347"/>
      <c r="D852" s="347"/>
    </row>
    <row r="853" spans="3:4" ht="15.75" customHeight="1" x14ac:dyDescent="0.2">
      <c r="C853" s="347"/>
      <c r="D853" s="347"/>
    </row>
    <row r="854" spans="3:4" ht="15.75" customHeight="1" x14ac:dyDescent="0.2">
      <c r="C854" s="347"/>
      <c r="D854" s="347"/>
    </row>
    <row r="855" spans="3:4" ht="15.75" customHeight="1" x14ac:dyDescent="0.2">
      <c r="C855" s="347"/>
      <c r="D855" s="347"/>
    </row>
    <row r="856" spans="3:4" ht="15.75" customHeight="1" x14ac:dyDescent="0.2">
      <c r="C856" s="347"/>
      <c r="D856" s="347"/>
    </row>
    <row r="857" spans="3:4" ht="15.75" customHeight="1" x14ac:dyDescent="0.2">
      <c r="C857" s="347"/>
      <c r="D857" s="347"/>
    </row>
    <row r="858" spans="3:4" ht="15.75" customHeight="1" x14ac:dyDescent="0.2">
      <c r="C858" s="347"/>
      <c r="D858" s="347"/>
    </row>
    <row r="859" spans="3:4" ht="15.75" customHeight="1" x14ac:dyDescent="0.2">
      <c r="C859" s="347"/>
      <c r="D859" s="347"/>
    </row>
    <row r="860" spans="3:4" ht="15.75" customHeight="1" x14ac:dyDescent="0.2">
      <c r="C860" s="347"/>
      <c r="D860" s="347"/>
    </row>
    <row r="861" spans="3:4" ht="15.75" customHeight="1" x14ac:dyDescent="0.2">
      <c r="C861" s="347"/>
      <c r="D861" s="347"/>
    </row>
    <row r="862" spans="3:4" ht="15.75" customHeight="1" x14ac:dyDescent="0.2">
      <c r="C862" s="347"/>
      <c r="D862" s="347"/>
    </row>
    <row r="863" spans="3:4" ht="15.75" customHeight="1" x14ac:dyDescent="0.2">
      <c r="C863" s="347"/>
      <c r="D863" s="347"/>
    </row>
    <row r="864" spans="3:4" ht="15.75" customHeight="1" x14ac:dyDescent="0.2">
      <c r="C864" s="347"/>
      <c r="D864" s="347"/>
    </row>
    <row r="865" spans="3:4" ht="15.75" customHeight="1" x14ac:dyDescent="0.2">
      <c r="C865" s="347"/>
      <c r="D865" s="347"/>
    </row>
    <row r="866" spans="3:4" ht="15.75" customHeight="1" x14ac:dyDescent="0.2">
      <c r="C866" s="347"/>
      <c r="D866" s="347"/>
    </row>
    <row r="867" spans="3:4" ht="15.75" customHeight="1" x14ac:dyDescent="0.2">
      <c r="C867" s="347"/>
      <c r="D867" s="347"/>
    </row>
    <row r="868" spans="3:4" ht="15.75" customHeight="1" x14ac:dyDescent="0.2">
      <c r="C868" s="347"/>
      <c r="D868" s="347"/>
    </row>
    <row r="869" spans="3:4" ht="15.75" customHeight="1" x14ac:dyDescent="0.2">
      <c r="C869" s="347"/>
      <c r="D869" s="347"/>
    </row>
    <row r="870" spans="3:4" ht="15.75" customHeight="1" x14ac:dyDescent="0.2">
      <c r="C870" s="347"/>
      <c r="D870" s="347"/>
    </row>
    <row r="871" spans="3:4" ht="15.75" customHeight="1" x14ac:dyDescent="0.2">
      <c r="C871" s="347"/>
      <c r="D871" s="347"/>
    </row>
    <row r="872" spans="3:4" ht="15.75" customHeight="1" x14ac:dyDescent="0.2">
      <c r="C872" s="347"/>
      <c r="D872" s="347"/>
    </row>
    <row r="873" spans="3:4" ht="15.75" customHeight="1" x14ac:dyDescent="0.2">
      <c r="C873" s="347"/>
      <c r="D873" s="347"/>
    </row>
    <row r="874" spans="3:4" ht="15.75" customHeight="1" x14ac:dyDescent="0.2">
      <c r="C874" s="347"/>
      <c r="D874" s="347"/>
    </row>
    <row r="875" spans="3:4" ht="15.75" customHeight="1" x14ac:dyDescent="0.2">
      <c r="C875" s="347"/>
      <c r="D875" s="347"/>
    </row>
    <row r="876" spans="3:4" ht="15.75" customHeight="1" x14ac:dyDescent="0.2">
      <c r="C876" s="347"/>
      <c r="D876" s="347"/>
    </row>
    <row r="877" spans="3:4" ht="15.75" customHeight="1" x14ac:dyDescent="0.2">
      <c r="C877" s="347"/>
      <c r="D877" s="347"/>
    </row>
    <row r="878" spans="3:4" ht="15.75" customHeight="1" x14ac:dyDescent="0.2">
      <c r="C878" s="347"/>
      <c r="D878" s="347"/>
    </row>
    <row r="879" spans="3:4" ht="15.75" customHeight="1" x14ac:dyDescent="0.2">
      <c r="C879" s="347"/>
      <c r="D879" s="347"/>
    </row>
    <row r="880" spans="3:4" ht="15.75" customHeight="1" x14ac:dyDescent="0.2">
      <c r="C880" s="347"/>
      <c r="D880" s="347"/>
    </row>
    <row r="881" spans="3:4" ht="15.75" customHeight="1" x14ac:dyDescent="0.2">
      <c r="C881" s="347"/>
      <c r="D881" s="347"/>
    </row>
    <row r="882" spans="3:4" ht="15.75" customHeight="1" x14ac:dyDescent="0.2">
      <c r="C882" s="347"/>
      <c r="D882" s="347"/>
    </row>
    <row r="883" spans="3:4" ht="15.75" customHeight="1" x14ac:dyDescent="0.2">
      <c r="C883" s="347"/>
      <c r="D883" s="347"/>
    </row>
    <row r="884" spans="3:4" ht="15.75" customHeight="1" x14ac:dyDescent="0.2">
      <c r="C884" s="347"/>
      <c r="D884" s="347"/>
    </row>
    <row r="885" spans="3:4" ht="15.75" customHeight="1" x14ac:dyDescent="0.2">
      <c r="C885" s="347"/>
      <c r="D885" s="347"/>
    </row>
    <row r="886" spans="3:4" ht="15.75" customHeight="1" x14ac:dyDescent="0.2">
      <c r="C886" s="347"/>
      <c r="D886" s="347"/>
    </row>
    <row r="887" spans="3:4" ht="15.75" customHeight="1" x14ac:dyDescent="0.2">
      <c r="C887" s="347"/>
      <c r="D887" s="347"/>
    </row>
    <row r="888" spans="3:4" ht="15.75" customHeight="1" x14ac:dyDescent="0.2">
      <c r="C888" s="347"/>
      <c r="D888" s="347"/>
    </row>
    <row r="889" spans="3:4" ht="15.75" customHeight="1" x14ac:dyDescent="0.2">
      <c r="C889" s="347"/>
      <c r="D889" s="347"/>
    </row>
    <row r="890" spans="3:4" ht="15.75" customHeight="1" x14ac:dyDescent="0.2">
      <c r="C890" s="347"/>
      <c r="D890" s="347"/>
    </row>
    <row r="891" spans="3:4" ht="15.75" customHeight="1" x14ac:dyDescent="0.2">
      <c r="C891" s="347"/>
      <c r="D891" s="347"/>
    </row>
    <row r="892" spans="3:4" ht="15.75" customHeight="1" x14ac:dyDescent="0.2">
      <c r="C892" s="347"/>
      <c r="D892" s="347"/>
    </row>
    <row r="893" spans="3:4" ht="15.75" customHeight="1" x14ac:dyDescent="0.2">
      <c r="C893" s="347"/>
      <c r="D893" s="347"/>
    </row>
    <row r="894" spans="3:4" ht="15.75" customHeight="1" x14ac:dyDescent="0.2">
      <c r="C894" s="347"/>
      <c r="D894" s="347"/>
    </row>
    <row r="895" spans="3:4" ht="15.75" customHeight="1" x14ac:dyDescent="0.2">
      <c r="C895" s="347"/>
      <c r="D895" s="347"/>
    </row>
    <row r="896" spans="3:4" ht="15.75" customHeight="1" x14ac:dyDescent="0.2">
      <c r="C896" s="347"/>
      <c r="D896" s="347"/>
    </row>
    <row r="897" spans="3:4" ht="15.75" customHeight="1" x14ac:dyDescent="0.2">
      <c r="C897" s="347"/>
      <c r="D897" s="347"/>
    </row>
    <row r="898" spans="3:4" ht="15.75" customHeight="1" x14ac:dyDescent="0.2">
      <c r="C898" s="347"/>
      <c r="D898" s="347"/>
    </row>
    <row r="899" spans="3:4" ht="15.75" customHeight="1" x14ac:dyDescent="0.2">
      <c r="C899" s="347"/>
      <c r="D899" s="347"/>
    </row>
    <row r="900" spans="3:4" ht="15.75" customHeight="1" x14ac:dyDescent="0.2">
      <c r="C900" s="347"/>
      <c r="D900" s="347"/>
    </row>
    <row r="901" spans="3:4" ht="15.75" customHeight="1" x14ac:dyDescent="0.2">
      <c r="C901" s="347"/>
      <c r="D901" s="347"/>
    </row>
    <row r="902" spans="3:4" ht="15.75" customHeight="1" x14ac:dyDescent="0.2">
      <c r="C902" s="347"/>
      <c r="D902" s="347"/>
    </row>
    <row r="903" spans="3:4" ht="15.75" customHeight="1" x14ac:dyDescent="0.2">
      <c r="C903" s="347"/>
      <c r="D903" s="347"/>
    </row>
    <row r="904" spans="3:4" ht="15.75" customHeight="1" x14ac:dyDescent="0.2">
      <c r="C904" s="347"/>
      <c r="D904" s="347"/>
    </row>
    <row r="905" spans="3:4" ht="15.75" customHeight="1" x14ac:dyDescent="0.2">
      <c r="C905" s="347"/>
      <c r="D905" s="347"/>
    </row>
    <row r="906" spans="3:4" ht="15.75" customHeight="1" x14ac:dyDescent="0.2">
      <c r="C906" s="347"/>
      <c r="D906" s="347"/>
    </row>
    <row r="907" spans="3:4" ht="15.75" customHeight="1" x14ac:dyDescent="0.2">
      <c r="C907" s="347"/>
      <c r="D907" s="347"/>
    </row>
    <row r="908" spans="3:4" ht="15.75" customHeight="1" x14ac:dyDescent="0.2">
      <c r="C908" s="347"/>
      <c r="D908" s="347"/>
    </row>
    <row r="909" spans="3:4" ht="15.75" customHeight="1" x14ac:dyDescent="0.2">
      <c r="C909" s="347"/>
      <c r="D909" s="347"/>
    </row>
    <row r="910" spans="3:4" ht="15.75" customHeight="1" x14ac:dyDescent="0.2">
      <c r="C910" s="347"/>
      <c r="D910" s="347"/>
    </row>
    <row r="911" spans="3:4" ht="15.75" customHeight="1" x14ac:dyDescent="0.2">
      <c r="C911" s="347"/>
      <c r="D911" s="347"/>
    </row>
    <row r="912" spans="3:4" ht="15.75" customHeight="1" x14ac:dyDescent="0.2">
      <c r="C912" s="347"/>
      <c r="D912" s="347"/>
    </row>
    <row r="913" spans="3:4" ht="15.75" customHeight="1" x14ac:dyDescent="0.2">
      <c r="C913" s="347"/>
      <c r="D913" s="347"/>
    </row>
    <row r="914" spans="3:4" ht="15.75" customHeight="1" x14ac:dyDescent="0.2">
      <c r="C914" s="347"/>
      <c r="D914" s="347"/>
    </row>
    <row r="915" spans="3:4" ht="15.75" customHeight="1" x14ac:dyDescent="0.2">
      <c r="C915" s="347"/>
      <c r="D915" s="347"/>
    </row>
    <row r="916" spans="3:4" ht="15.75" customHeight="1" x14ac:dyDescent="0.2">
      <c r="C916" s="347"/>
      <c r="D916" s="347"/>
    </row>
    <row r="917" spans="3:4" ht="15.75" customHeight="1" x14ac:dyDescent="0.2">
      <c r="C917" s="347"/>
      <c r="D917" s="347"/>
    </row>
    <row r="918" spans="3:4" ht="15.75" customHeight="1" x14ac:dyDescent="0.2">
      <c r="C918" s="347"/>
      <c r="D918" s="347"/>
    </row>
    <row r="919" spans="3:4" ht="15.75" customHeight="1" x14ac:dyDescent="0.2">
      <c r="C919" s="347"/>
      <c r="D919" s="347"/>
    </row>
    <row r="920" spans="3:4" ht="15.75" customHeight="1" x14ac:dyDescent="0.2">
      <c r="C920" s="347"/>
      <c r="D920" s="347"/>
    </row>
    <row r="921" spans="3:4" ht="15.75" customHeight="1" x14ac:dyDescent="0.2">
      <c r="C921" s="347"/>
      <c r="D921" s="347"/>
    </row>
    <row r="922" spans="3:4" ht="15.75" customHeight="1" x14ac:dyDescent="0.2">
      <c r="C922" s="347"/>
      <c r="D922" s="347"/>
    </row>
    <row r="923" spans="3:4" ht="15.75" customHeight="1" x14ac:dyDescent="0.2">
      <c r="C923" s="347"/>
      <c r="D923" s="347"/>
    </row>
    <row r="924" spans="3:4" ht="15.75" customHeight="1" x14ac:dyDescent="0.2">
      <c r="C924" s="347"/>
      <c r="D924" s="347"/>
    </row>
    <row r="925" spans="3:4" ht="15.75" customHeight="1" x14ac:dyDescent="0.2">
      <c r="C925" s="347"/>
      <c r="D925" s="347"/>
    </row>
    <row r="926" spans="3:4" ht="15.75" customHeight="1" x14ac:dyDescent="0.2">
      <c r="C926" s="347"/>
      <c r="D926" s="347"/>
    </row>
    <row r="927" spans="3:4" ht="15.75" customHeight="1" x14ac:dyDescent="0.2">
      <c r="C927" s="347"/>
      <c r="D927" s="347"/>
    </row>
    <row r="928" spans="3:4" ht="15.75" customHeight="1" x14ac:dyDescent="0.2">
      <c r="C928" s="347"/>
      <c r="D928" s="347"/>
    </row>
    <row r="929" spans="3:4" ht="15.75" customHeight="1" x14ac:dyDescent="0.2">
      <c r="C929" s="347"/>
      <c r="D929" s="347"/>
    </row>
    <row r="930" spans="3:4" ht="15.75" customHeight="1" x14ac:dyDescent="0.2">
      <c r="C930" s="347"/>
      <c r="D930" s="347"/>
    </row>
    <row r="931" spans="3:4" ht="15.75" customHeight="1" x14ac:dyDescent="0.2">
      <c r="C931" s="347"/>
      <c r="D931" s="347"/>
    </row>
    <row r="932" spans="3:4" ht="15.75" customHeight="1" x14ac:dyDescent="0.2">
      <c r="C932" s="347"/>
      <c r="D932" s="347"/>
    </row>
    <row r="933" spans="3:4" ht="15.75" customHeight="1" x14ac:dyDescent="0.2">
      <c r="C933" s="347"/>
      <c r="D933" s="347"/>
    </row>
    <row r="934" spans="3:4" ht="15.75" customHeight="1" x14ac:dyDescent="0.2">
      <c r="C934" s="347"/>
      <c r="D934" s="347"/>
    </row>
    <row r="935" spans="3:4" ht="15.75" customHeight="1" x14ac:dyDescent="0.2">
      <c r="C935" s="347"/>
      <c r="D935" s="347"/>
    </row>
    <row r="936" spans="3:4" ht="15.75" customHeight="1" x14ac:dyDescent="0.2">
      <c r="C936" s="347"/>
      <c r="D936" s="347"/>
    </row>
    <row r="937" spans="3:4" ht="15.75" customHeight="1" x14ac:dyDescent="0.2">
      <c r="C937" s="347"/>
      <c r="D937" s="347"/>
    </row>
    <row r="938" spans="3:4" ht="15.75" customHeight="1" x14ac:dyDescent="0.2">
      <c r="C938" s="347"/>
      <c r="D938" s="347"/>
    </row>
    <row r="939" spans="3:4" ht="15.75" customHeight="1" x14ac:dyDescent="0.2">
      <c r="C939" s="347"/>
      <c r="D939" s="347"/>
    </row>
    <row r="940" spans="3:4" ht="15.75" customHeight="1" x14ac:dyDescent="0.2">
      <c r="C940" s="347"/>
      <c r="D940" s="347"/>
    </row>
    <row r="941" spans="3:4" ht="15.75" customHeight="1" x14ac:dyDescent="0.2">
      <c r="C941" s="347"/>
      <c r="D941" s="347"/>
    </row>
    <row r="942" spans="3:4" ht="15.75" customHeight="1" x14ac:dyDescent="0.2">
      <c r="C942" s="347"/>
      <c r="D942" s="347"/>
    </row>
    <row r="943" spans="3:4" ht="15.75" customHeight="1" x14ac:dyDescent="0.2">
      <c r="C943" s="347"/>
      <c r="D943" s="347"/>
    </row>
    <row r="944" spans="3:4" ht="15.75" customHeight="1" x14ac:dyDescent="0.2">
      <c r="C944" s="347"/>
      <c r="D944" s="347"/>
    </row>
    <row r="945" spans="3:4" ht="15.75" customHeight="1" x14ac:dyDescent="0.2">
      <c r="C945" s="347"/>
      <c r="D945" s="347"/>
    </row>
    <row r="946" spans="3:4" ht="15.75" customHeight="1" x14ac:dyDescent="0.2">
      <c r="C946" s="347"/>
      <c r="D946" s="347"/>
    </row>
    <row r="947" spans="3:4" ht="15.75" customHeight="1" x14ac:dyDescent="0.2">
      <c r="C947" s="347"/>
      <c r="D947" s="347"/>
    </row>
    <row r="948" spans="3:4" ht="15.75" customHeight="1" x14ac:dyDescent="0.2">
      <c r="C948" s="347"/>
      <c r="D948" s="347"/>
    </row>
    <row r="949" spans="3:4" ht="15.75" customHeight="1" x14ac:dyDescent="0.2">
      <c r="C949" s="347"/>
      <c r="D949" s="347"/>
    </row>
    <row r="950" spans="3:4" ht="15.75" customHeight="1" x14ac:dyDescent="0.2">
      <c r="C950" s="347"/>
      <c r="D950" s="347"/>
    </row>
    <row r="951" spans="3:4" ht="15.75" customHeight="1" x14ac:dyDescent="0.2">
      <c r="C951" s="347"/>
      <c r="D951" s="347"/>
    </row>
    <row r="952" spans="3:4" ht="15.75" customHeight="1" x14ac:dyDescent="0.2">
      <c r="C952" s="347"/>
      <c r="D952" s="347"/>
    </row>
    <row r="953" spans="3:4" ht="15.75" customHeight="1" x14ac:dyDescent="0.2">
      <c r="C953" s="347"/>
      <c r="D953" s="347"/>
    </row>
    <row r="954" spans="3:4" ht="15.75" customHeight="1" x14ac:dyDescent="0.2">
      <c r="C954" s="347"/>
      <c r="D954" s="347"/>
    </row>
    <row r="955" spans="3:4" ht="15.75" customHeight="1" x14ac:dyDescent="0.2">
      <c r="C955" s="347"/>
      <c r="D955" s="347"/>
    </row>
    <row r="956" spans="3:4" ht="15.75" customHeight="1" x14ac:dyDescent="0.2">
      <c r="C956" s="347"/>
      <c r="D956" s="347"/>
    </row>
    <row r="957" spans="3:4" ht="15.75" customHeight="1" x14ac:dyDescent="0.2">
      <c r="C957" s="347"/>
      <c r="D957" s="347"/>
    </row>
    <row r="958" spans="3:4" ht="15.75" customHeight="1" x14ac:dyDescent="0.2">
      <c r="C958" s="347"/>
      <c r="D958" s="347"/>
    </row>
    <row r="959" spans="3:4" ht="15.75" customHeight="1" x14ac:dyDescent="0.2">
      <c r="C959" s="347"/>
      <c r="D959" s="347"/>
    </row>
    <row r="960" spans="3:4" ht="15.75" customHeight="1" x14ac:dyDescent="0.2">
      <c r="C960" s="347"/>
      <c r="D960" s="347"/>
    </row>
    <row r="961" spans="3:4" ht="15.75" customHeight="1" x14ac:dyDescent="0.2">
      <c r="C961" s="347"/>
      <c r="D961" s="347"/>
    </row>
    <row r="962" spans="3:4" ht="15.75" customHeight="1" x14ac:dyDescent="0.2">
      <c r="C962" s="347"/>
      <c r="D962" s="347"/>
    </row>
    <row r="963" spans="3:4" ht="15.75" customHeight="1" x14ac:dyDescent="0.2">
      <c r="C963" s="347"/>
      <c r="D963" s="347"/>
    </row>
    <row r="964" spans="3:4" ht="15.75" customHeight="1" x14ac:dyDescent="0.2">
      <c r="C964" s="347"/>
      <c r="D964" s="347"/>
    </row>
    <row r="965" spans="3:4" ht="15.75" customHeight="1" x14ac:dyDescent="0.2">
      <c r="C965" s="347"/>
      <c r="D965" s="347"/>
    </row>
    <row r="966" spans="3:4" ht="15.75" customHeight="1" x14ac:dyDescent="0.2">
      <c r="C966" s="347"/>
      <c r="D966" s="347"/>
    </row>
    <row r="967" spans="3:4" ht="15.75" customHeight="1" x14ac:dyDescent="0.2">
      <c r="C967" s="347"/>
      <c r="D967" s="347"/>
    </row>
    <row r="968" spans="3:4" ht="15.75" customHeight="1" x14ac:dyDescent="0.2">
      <c r="C968" s="347"/>
      <c r="D968" s="347"/>
    </row>
    <row r="969" spans="3:4" ht="15.75" customHeight="1" x14ac:dyDescent="0.2">
      <c r="C969" s="347"/>
      <c r="D969" s="347"/>
    </row>
    <row r="970" spans="3:4" ht="15.75" customHeight="1" x14ac:dyDescent="0.2">
      <c r="C970" s="347"/>
      <c r="D970" s="347"/>
    </row>
    <row r="971" spans="3:4" ht="15.75" customHeight="1" x14ac:dyDescent="0.2">
      <c r="C971" s="347"/>
      <c r="D971" s="347"/>
    </row>
    <row r="972" spans="3:4" ht="15.75" customHeight="1" x14ac:dyDescent="0.2">
      <c r="C972" s="347"/>
      <c r="D972" s="347"/>
    </row>
    <row r="973" spans="3:4" ht="15.75" customHeight="1" x14ac:dyDescent="0.2">
      <c r="C973" s="347"/>
      <c r="D973" s="347"/>
    </row>
    <row r="974" spans="3:4" ht="15.75" customHeight="1" x14ac:dyDescent="0.2">
      <c r="C974" s="347"/>
      <c r="D974" s="347"/>
    </row>
    <row r="975" spans="3:4" ht="15.75" customHeight="1" x14ac:dyDescent="0.2">
      <c r="C975" s="347"/>
      <c r="D975" s="347"/>
    </row>
    <row r="976" spans="3:4" ht="15.75" customHeight="1" x14ac:dyDescent="0.2">
      <c r="C976" s="347"/>
      <c r="D976" s="347"/>
    </row>
    <row r="977" spans="3:4" ht="15.75" customHeight="1" x14ac:dyDescent="0.2">
      <c r="C977" s="347"/>
      <c r="D977" s="347"/>
    </row>
    <row r="978" spans="3:4" ht="15.75" customHeight="1" x14ac:dyDescent="0.2">
      <c r="C978" s="347"/>
      <c r="D978" s="347"/>
    </row>
    <row r="979" spans="3:4" ht="15.75" customHeight="1" x14ac:dyDescent="0.2">
      <c r="C979" s="347"/>
      <c r="D979" s="347"/>
    </row>
    <row r="980" spans="3:4" ht="15.75" customHeight="1" x14ac:dyDescent="0.2">
      <c r="C980" s="347"/>
      <c r="D980" s="347"/>
    </row>
    <row r="981" spans="3:4" ht="15.75" customHeight="1" x14ac:dyDescent="0.2">
      <c r="C981" s="347"/>
      <c r="D981" s="347"/>
    </row>
    <row r="982" spans="3:4" ht="15.75" customHeight="1" x14ac:dyDescent="0.2">
      <c r="C982" s="347"/>
      <c r="D982" s="347"/>
    </row>
    <row r="983" spans="3:4" ht="15.75" customHeight="1" x14ac:dyDescent="0.2">
      <c r="C983" s="347"/>
      <c r="D983" s="347"/>
    </row>
    <row r="984" spans="3:4" ht="15.75" customHeight="1" x14ac:dyDescent="0.2">
      <c r="C984" s="347"/>
      <c r="D984" s="347"/>
    </row>
    <row r="985" spans="3:4" ht="15.75" customHeight="1" x14ac:dyDescent="0.2">
      <c r="C985" s="347"/>
      <c r="D985" s="347"/>
    </row>
    <row r="986" spans="3:4" ht="15.75" customHeight="1" x14ac:dyDescent="0.2">
      <c r="C986" s="347"/>
      <c r="D986" s="347"/>
    </row>
    <row r="987" spans="3:4" ht="15.75" customHeight="1" x14ac:dyDescent="0.2">
      <c r="C987" s="347"/>
      <c r="D987" s="347"/>
    </row>
    <row r="988" spans="3:4" ht="15.75" customHeight="1" x14ac:dyDescent="0.2">
      <c r="C988" s="347"/>
      <c r="D988" s="347"/>
    </row>
    <row r="989" spans="3:4" ht="15.75" customHeight="1" x14ac:dyDescent="0.2">
      <c r="C989" s="347"/>
      <c r="D989" s="347"/>
    </row>
    <row r="990" spans="3:4" ht="15.75" customHeight="1" x14ac:dyDescent="0.2">
      <c r="C990" s="347"/>
      <c r="D990" s="347"/>
    </row>
    <row r="991" spans="3:4" ht="15.75" customHeight="1" x14ac:dyDescent="0.2">
      <c r="C991" s="347"/>
      <c r="D991" s="347"/>
    </row>
    <row r="992" spans="3:4" ht="15.75" customHeight="1" x14ac:dyDescent="0.2">
      <c r="C992" s="347"/>
      <c r="D992" s="347"/>
    </row>
    <row r="993" spans="3:4" ht="15.75" customHeight="1" x14ac:dyDescent="0.2">
      <c r="C993" s="347"/>
      <c r="D993" s="347"/>
    </row>
    <row r="994" spans="3:4" ht="15.75" customHeight="1" x14ac:dyDescent="0.2">
      <c r="C994" s="347"/>
      <c r="D994" s="347"/>
    </row>
    <row r="995" spans="3:4" ht="15.75" customHeight="1" x14ac:dyDescent="0.2">
      <c r="C995" s="347"/>
      <c r="D995" s="347"/>
    </row>
    <row r="996" spans="3:4" ht="15.75" customHeight="1" x14ac:dyDescent="0.2">
      <c r="C996" s="347"/>
      <c r="D996" s="347"/>
    </row>
    <row r="997" spans="3:4" ht="15.75" customHeight="1" x14ac:dyDescent="0.2">
      <c r="C997" s="347"/>
      <c r="D997" s="347"/>
    </row>
    <row r="998" spans="3:4" ht="15.75" customHeight="1" x14ac:dyDescent="0.2">
      <c r="C998" s="347"/>
      <c r="D998" s="347"/>
    </row>
    <row r="999" spans="3:4" ht="15.75" customHeight="1" x14ac:dyDescent="0.2">
      <c r="C999" s="347"/>
      <c r="D999" s="347"/>
    </row>
    <row r="1000" spans="3:4" ht="15.75" customHeight="1" x14ac:dyDescent="0.2">
      <c r="C1000" s="347"/>
      <c r="D1000" s="347"/>
    </row>
  </sheetData>
  <mergeCells count="1">
    <mergeCell ref="A1:P1"/>
  </mergeCells>
  <phoneticPr fontId="1" type="noConversion"/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0B37-F1E7-4563-87A5-F0829EB3CB49}">
  <sheetPr codeName="Sheet6">
    <tabColor rgb="FF92D050"/>
  </sheetPr>
  <dimension ref="A1:Z246"/>
  <sheetViews>
    <sheetView showGridLines="0" topLeftCell="C13" zoomScale="70" zoomScaleNormal="70" workbookViewId="0">
      <selection activeCell="C28" sqref="A28:XFD28"/>
    </sheetView>
  </sheetViews>
  <sheetFormatPr baseColWidth="10" defaultColWidth="8.85546875" defaultRowHeight="18" customHeight="1" x14ac:dyDescent="0.25"/>
  <cols>
    <col min="1" max="1" width="3.5703125" style="395" customWidth="1"/>
    <col min="2" max="2" width="17.85546875" style="395" customWidth="1"/>
    <col min="3" max="3" width="14.7109375" style="454" customWidth="1"/>
    <col min="4" max="4" width="17.42578125" style="395" bestFit="1" customWidth="1"/>
    <col min="5" max="5" width="15.7109375" style="395" customWidth="1"/>
    <col min="6" max="6" width="19.7109375" style="395" customWidth="1"/>
    <col min="7" max="9" width="15.7109375" style="395" customWidth="1"/>
    <col min="10" max="10" width="17.42578125" style="395" bestFit="1" customWidth="1"/>
    <col min="11" max="11" width="17.7109375" style="395" customWidth="1"/>
    <col min="12" max="25" width="8.85546875" style="395"/>
    <col min="26" max="26" width="19.42578125" style="451" bestFit="1" customWidth="1"/>
    <col min="27" max="16384" width="8.85546875" style="395"/>
  </cols>
  <sheetData>
    <row r="1" spans="1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1:26" s="410" customFormat="1" ht="67.900000000000006" customHeight="1" x14ac:dyDescent="0.25">
      <c r="B2" s="411"/>
      <c r="C2" s="488" t="s">
        <v>277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1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1:26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1:26" ht="24" customHeight="1" x14ac:dyDescent="0.25">
      <c r="B5" s="489" t="s">
        <v>285</v>
      </c>
      <c r="C5" s="489"/>
      <c r="D5" s="490"/>
      <c r="E5" s="425">
        <v>800000</v>
      </c>
      <c r="G5" s="480" t="s">
        <v>291</v>
      </c>
      <c r="H5" s="481"/>
      <c r="I5" s="482">
        <f>IF(OR(E5&lt;=0,E6&lt;=0,E7&lt;=0,E8&lt;=0),"", -PMT(E6/E8, (E7*E8)-E11, E5))</f>
        <v>5957.6732239097446</v>
      </c>
      <c r="J5" s="483"/>
      <c r="K5" s="483"/>
      <c r="Z5" s="457"/>
    </row>
    <row r="6" spans="1:26" ht="24" customHeight="1" x14ac:dyDescent="0.25">
      <c r="B6" s="491" t="s">
        <v>286</v>
      </c>
      <c r="C6" s="491"/>
      <c r="D6" s="492"/>
      <c r="E6" s="403">
        <v>4.1000000000000002E-2</v>
      </c>
      <c r="G6" s="484" t="s">
        <v>292</v>
      </c>
      <c r="H6" s="485"/>
      <c r="I6" s="486">
        <f>ROUND(IF(AND(E7&gt;0,E8&gt;0),E7*E8,""),0)</f>
        <v>180</v>
      </c>
      <c r="J6" s="487"/>
      <c r="K6" s="487"/>
      <c r="Z6" s="457"/>
    </row>
    <row r="7" spans="1:26" ht="24" customHeight="1" x14ac:dyDescent="0.25">
      <c r="B7" s="491" t="s">
        <v>287</v>
      </c>
      <c r="C7" s="491"/>
      <c r="D7" s="492"/>
      <c r="E7" s="402">
        <v>15</v>
      </c>
      <c r="G7" s="484" t="s">
        <v>294</v>
      </c>
      <c r="H7" s="485"/>
      <c r="I7" s="486">
        <f>I6</f>
        <v>180</v>
      </c>
      <c r="J7" s="487"/>
      <c r="K7" s="487"/>
      <c r="Z7" s="457"/>
    </row>
    <row r="8" spans="1:26" ht="24" customHeight="1" x14ac:dyDescent="0.25">
      <c r="B8" s="491" t="s">
        <v>288</v>
      </c>
      <c r="C8" s="491"/>
      <c r="D8" s="492"/>
      <c r="E8" s="402">
        <v>12</v>
      </c>
      <c r="G8" s="484" t="s">
        <v>295</v>
      </c>
      <c r="H8" s="485"/>
      <c r="I8" s="486">
        <f>IF(I7="", "", I7*E12)</f>
        <v>0</v>
      </c>
      <c r="J8" s="487"/>
      <c r="K8" s="487"/>
      <c r="Z8" s="457"/>
    </row>
    <row r="9" spans="1:26" ht="24" customHeight="1" x14ac:dyDescent="0.25">
      <c r="B9" s="491" t="s">
        <v>289</v>
      </c>
      <c r="C9" s="491"/>
      <c r="D9" s="401"/>
      <c r="E9" s="400">
        <v>45634</v>
      </c>
      <c r="G9" s="484" t="s">
        <v>296</v>
      </c>
      <c r="H9" s="485"/>
      <c r="I9" s="493">
        <f>IF(I7="","",SUM(_xlfn.ANCHORARRAY(I15)))</f>
        <v>272381.15000000008</v>
      </c>
      <c r="J9" s="494"/>
      <c r="K9" s="494"/>
      <c r="Z9" s="457"/>
    </row>
    <row r="10" spans="1:26" ht="24" customHeight="1" x14ac:dyDescent="0.25">
      <c r="B10"/>
      <c r="C10" s="422"/>
      <c r="D10" s="423"/>
      <c r="E10" s="423"/>
      <c r="F10" s="396"/>
      <c r="G10" s="507" t="s">
        <v>293</v>
      </c>
      <c r="H10" s="508"/>
      <c r="I10" s="505">
        <f>IF(I7="","",SUM(_xlfn.ANCHORARRAY(G15)))</f>
        <v>1072381.1803037492</v>
      </c>
      <c r="J10" s="506"/>
      <c r="K10" s="506"/>
      <c r="Z10" s="457"/>
    </row>
    <row r="11" spans="1:26" ht="24" customHeight="1" x14ac:dyDescent="0.25">
      <c r="B11" s="497" t="s">
        <v>297</v>
      </c>
      <c r="C11" s="497"/>
      <c r="D11" s="497"/>
      <c r="E11" s="420">
        <v>0</v>
      </c>
      <c r="F11" s="396"/>
      <c r="G11" s="426"/>
      <c r="H11" s="426"/>
      <c r="I11" s="426"/>
      <c r="J11" s="426"/>
      <c r="K11" s="426"/>
      <c r="Z11" s="457"/>
    </row>
    <row r="12" spans="1:26" ht="24" customHeight="1" x14ac:dyDescent="0.25">
      <c r="B12" s="497" t="s">
        <v>290</v>
      </c>
      <c r="C12" s="497"/>
      <c r="D12" s="497"/>
      <c r="E12" s="397">
        <v>0</v>
      </c>
      <c r="F12" s="396"/>
      <c r="G12" s="495" t="s">
        <v>262</v>
      </c>
      <c r="H12" s="495"/>
      <c r="I12" s="496" t="s">
        <v>261</v>
      </c>
      <c r="J12" s="496"/>
      <c r="K12" s="496"/>
      <c r="Z12" s="457"/>
    </row>
    <row r="13" spans="1:26" ht="31.9" customHeight="1" x14ac:dyDescent="0.25">
      <c r="C13" s="395"/>
    </row>
    <row r="14" spans="1:26" customFormat="1" ht="48" customHeight="1" x14ac:dyDescent="0.25">
      <c r="A14" s="427"/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1:26" ht="18" customHeight="1" x14ac:dyDescent="0.25">
      <c r="B15" s="431" cm="1">
        <f t="array" ref="B15:B194">IF(I7="","",_xlfn.SEQUENCE(I7))</f>
        <v>1</v>
      </c>
      <c r="C15" s="451" cm="1">
        <f t="array" ref="C15:C194">IF(I7="","",EDATE($E$9,(_xlfn.SEQUENCE(I7)-1)*(12/$E$8)))</f>
        <v>45634</v>
      </c>
      <c r="D15" s="432" cm="1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800000</v>
      </c>
      <c r="E15" s="432" cm="1">
        <f t="array" ref="E15:E194">IF(I7="","",IF(_xlfn.SEQUENCE(I7)&lt;=$E$11,_xlfn.ANCHORARRAY(D15)*($E$6/$E$8), -PMT($E$6/$E$8,($E$7*$E$8)-$E$11,$E$5)))</f>
        <v>5957.6732239097446</v>
      </c>
      <c r="F15" s="432" cm="1">
        <f t="array" ref="F15:F194">IF(I7="","",_xlfn.SEQUENCE(I7,1,1,1)*0 + $E$12)</f>
        <v>0</v>
      </c>
      <c r="G15" s="432" cm="1">
        <f t="array" ref="G15:G194">IF(I7="","",_xlfn.ANCHORARRAY(E15)+_xlfn.ANCHORARRAY(F15))</f>
        <v>5957.6732239097446</v>
      </c>
      <c r="H15" s="432" cm="1">
        <f t="array" ref="H15:H194">IF(I7="","",ROUND(IF(_xlfn.SEQUENCE(I7)&lt;=$E$11,0,_xlfn.ANCHORARRAY( E15) -_xlfn.ANCHORARRAY( I15)),2))</f>
        <v>3224.34</v>
      </c>
      <c r="I15" s="432" cm="1">
        <f t="array" ref="I15:I194">IF(I7="","",ROUND(_xlfn.ANCHORARRAY(D15)*($E$6/$E$8),2))</f>
        <v>2733.33</v>
      </c>
      <c r="J15" s="432" cm="1">
        <f t="array" ref="J15:J194">IF(I7="","",ROUND(IF(_xlfn.SEQUENCE(I7)&lt;=$E$11,$E$5, $E$5*(1+($E$6/$E$8))^(_xlfn.SEQUENCE(I7)-$E$11) - (-PMT($E$6/$E$8,($E$7*$E$8)-$E$11,$E$5))*(((1+($E$6/$E$8))^(_xlfn.SEQUENCE(I7)-$E$11)-1)/($E$6/$E$8)) ),2))</f>
        <v>796775.66</v>
      </c>
      <c r="K15" s="432" cm="1">
        <f t="array" ref="K15:K194">IF(I7="","",_xlfn.SCAN(0,_xlfn.TAKE(_xlfn.ANCHORARRAY(I15),I7),_xlfn.LAMBDA(_xlpm.a,_xlpm.v,_xlpm.a+_xlpm.v)))</f>
        <v>2733.33</v>
      </c>
      <c r="Z15" s="451" cm="1">
        <f t="array" ref="Z15:Z194">IFERROR(IF(I7="","",EOMONTH(EDATE($E$9,(_xlfn.SEQUENCE(I7)-1)*(12/$E$8)),0)),"")</f>
        <v>45657</v>
      </c>
    </row>
    <row r="16" spans="1:26" ht="18" customHeight="1" x14ac:dyDescent="0.25">
      <c r="B16" s="431">
        <v>2</v>
      </c>
      <c r="C16" s="451">
        <v>45665</v>
      </c>
      <c r="D16" s="432">
        <v>796775.66</v>
      </c>
      <c r="E16" s="432">
        <v>5957.6732239097446</v>
      </c>
      <c r="F16" s="432">
        <v>0</v>
      </c>
      <c r="G16" s="432">
        <v>5957.6732239097446</v>
      </c>
      <c r="H16" s="432">
        <v>3235.35</v>
      </c>
      <c r="I16" s="432">
        <v>2722.32</v>
      </c>
      <c r="J16" s="432">
        <v>793540.3</v>
      </c>
      <c r="K16" s="432">
        <v>5455.65</v>
      </c>
      <c r="Z16" s="451">
        <v>45688</v>
      </c>
    </row>
    <row r="17" spans="2:26" ht="18" customHeight="1" x14ac:dyDescent="0.25">
      <c r="B17" s="431">
        <v>3</v>
      </c>
      <c r="C17" s="451">
        <v>45696</v>
      </c>
      <c r="D17" s="432">
        <v>793540.3</v>
      </c>
      <c r="E17" s="432">
        <v>5957.6732239097446</v>
      </c>
      <c r="F17" s="432">
        <v>0</v>
      </c>
      <c r="G17" s="432">
        <v>5957.6732239097446</v>
      </c>
      <c r="H17" s="432">
        <v>3246.41</v>
      </c>
      <c r="I17" s="432">
        <v>2711.26</v>
      </c>
      <c r="J17" s="432">
        <v>790293.89</v>
      </c>
      <c r="K17" s="432">
        <v>8166.91</v>
      </c>
      <c r="Z17" s="451">
        <v>45716</v>
      </c>
    </row>
    <row r="18" spans="2:26" ht="18" customHeight="1" x14ac:dyDescent="0.25">
      <c r="B18" s="431">
        <v>4</v>
      </c>
      <c r="C18" s="451">
        <v>45724</v>
      </c>
      <c r="D18" s="432">
        <v>790293.89</v>
      </c>
      <c r="E18" s="432">
        <v>5957.6732239097446</v>
      </c>
      <c r="F18" s="432">
        <v>0</v>
      </c>
      <c r="G18" s="432">
        <v>5957.6732239097446</v>
      </c>
      <c r="H18" s="432">
        <v>3257.5</v>
      </c>
      <c r="I18" s="432">
        <v>2700.17</v>
      </c>
      <c r="J18" s="432">
        <v>787036.39</v>
      </c>
      <c r="K18" s="432">
        <v>10867.08</v>
      </c>
      <c r="Z18" s="451">
        <v>45747</v>
      </c>
    </row>
    <row r="19" spans="2:26" ht="18" customHeight="1" x14ac:dyDescent="0.25">
      <c r="B19" s="431">
        <v>5</v>
      </c>
      <c r="C19" s="451">
        <v>45755</v>
      </c>
      <c r="D19" s="432">
        <v>787036.39</v>
      </c>
      <c r="E19" s="432">
        <v>5957.6732239097446</v>
      </c>
      <c r="F19" s="432">
        <v>0</v>
      </c>
      <c r="G19" s="432">
        <v>5957.6732239097446</v>
      </c>
      <c r="H19" s="432">
        <v>3268.63</v>
      </c>
      <c r="I19" s="432">
        <v>2689.04</v>
      </c>
      <c r="J19" s="432">
        <v>783767.76</v>
      </c>
      <c r="K19" s="432">
        <v>13556.119999999999</v>
      </c>
      <c r="Z19" s="451">
        <v>45777</v>
      </c>
    </row>
    <row r="20" spans="2:26" ht="18" customHeight="1" x14ac:dyDescent="0.25">
      <c r="B20" s="431">
        <v>6</v>
      </c>
      <c r="C20" s="451">
        <v>45785</v>
      </c>
      <c r="D20" s="432">
        <v>783767.76</v>
      </c>
      <c r="E20" s="432">
        <v>5957.6732239097446</v>
      </c>
      <c r="F20" s="432">
        <v>0</v>
      </c>
      <c r="G20" s="432">
        <v>5957.6732239097446</v>
      </c>
      <c r="H20" s="432">
        <v>3279.8</v>
      </c>
      <c r="I20" s="432">
        <v>2677.87</v>
      </c>
      <c r="J20" s="432">
        <v>780487.96</v>
      </c>
      <c r="K20" s="432">
        <v>16233.989999999998</v>
      </c>
      <c r="Z20" s="451">
        <v>45808</v>
      </c>
    </row>
    <row r="21" spans="2:26" ht="18" customHeight="1" x14ac:dyDescent="0.25">
      <c r="B21" s="431">
        <v>7</v>
      </c>
      <c r="C21" s="451">
        <v>45816</v>
      </c>
      <c r="D21" s="432">
        <v>780487.96</v>
      </c>
      <c r="E21" s="432">
        <v>5957.6732239097446</v>
      </c>
      <c r="F21" s="432">
        <v>0</v>
      </c>
      <c r="G21" s="432">
        <v>5957.6732239097446</v>
      </c>
      <c r="H21" s="432">
        <v>3291</v>
      </c>
      <c r="I21" s="432">
        <v>2666.67</v>
      </c>
      <c r="J21" s="432">
        <v>777196.95</v>
      </c>
      <c r="K21" s="432">
        <v>18900.659999999996</v>
      </c>
      <c r="Z21" s="451">
        <v>45838</v>
      </c>
    </row>
    <row r="22" spans="2:26" ht="18" customHeight="1" x14ac:dyDescent="0.25">
      <c r="B22" s="431">
        <v>8</v>
      </c>
      <c r="C22" s="451">
        <v>45846</v>
      </c>
      <c r="D22" s="432">
        <v>777196.95</v>
      </c>
      <c r="E22" s="432">
        <v>5957.6732239097446</v>
      </c>
      <c r="F22" s="432">
        <v>0</v>
      </c>
      <c r="G22" s="432">
        <v>5957.6732239097446</v>
      </c>
      <c r="H22" s="432">
        <v>3302.25</v>
      </c>
      <c r="I22" s="432">
        <v>2655.42</v>
      </c>
      <c r="J22" s="432">
        <v>773894.7</v>
      </c>
      <c r="K22" s="432">
        <v>21556.079999999994</v>
      </c>
      <c r="Z22" s="451">
        <v>45869</v>
      </c>
    </row>
    <row r="23" spans="2:26" ht="18" customHeight="1" x14ac:dyDescent="0.25">
      <c r="B23" s="431">
        <v>9</v>
      </c>
      <c r="C23" s="451">
        <v>45877</v>
      </c>
      <c r="D23" s="432">
        <v>773894.7</v>
      </c>
      <c r="E23" s="432">
        <v>5957.6732239097446</v>
      </c>
      <c r="F23" s="432">
        <v>0</v>
      </c>
      <c r="G23" s="432">
        <v>5957.6732239097446</v>
      </c>
      <c r="H23" s="432">
        <v>3313.53</v>
      </c>
      <c r="I23" s="432">
        <v>2644.14</v>
      </c>
      <c r="J23" s="432">
        <v>770581.17</v>
      </c>
      <c r="K23" s="432">
        <v>24200.219999999994</v>
      </c>
      <c r="Z23" s="451">
        <v>45900</v>
      </c>
    </row>
    <row r="24" spans="2:26" ht="18" customHeight="1" x14ac:dyDescent="0.25">
      <c r="B24" s="431">
        <v>10</v>
      </c>
      <c r="C24" s="451">
        <v>45908</v>
      </c>
      <c r="D24" s="432">
        <v>770581.17</v>
      </c>
      <c r="E24" s="432">
        <v>5957.6732239097446</v>
      </c>
      <c r="F24" s="432">
        <v>0</v>
      </c>
      <c r="G24" s="432">
        <v>5957.6732239097446</v>
      </c>
      <c r="H24" s="432">
        <v>3324.85</v>
      </c>
      <c r="I24" s="432">
        <v>2632.82</v>
      </c>
      <c r="J24" s="432">
        <v>767256.31</v>
      </c>
      <c r="K24" s="432">
        <v>26833.039999999994</v>
      </c>
      <c r="Z24" s="451">
        <v>45930</v>
      </c>
    </row>
    <row r="25" spans="2:26" ht="18" customHeight="1" x14ac:dyDescent="0.25">
      <c r="B25" s="431">
        <v>11</v>
      </c>
      <c r="C25" s="451">
        <v>45938</v>
      </c>
      <c r="D25" s="432">
        <v>767256.31</v>
      </c>
      <c r="E25" s="432">
        <v>5957.6732239097446</v>
      </c>
      <c r="F25" s="432">
        <v>0</v>
      </c>
      <c r="G25" s="432">
        <v>5957.6732239097446</v>
      </c>
      <c r="H25" s="432">
        <v>3336.21</v>
      </c>
      <c r="I25" s="432">
        <v>2621.46</v>
      </c>
      <c r="J25" s="432">
        <v>763920.1</v>
      </c>
      <c r="K25" s="432">
        <v>29454.499999999993</v>
      </c>
      <c r="Z25" s="451">
        <v>45961</v>
      </c>
    </row>
    <row r="26" spans="2:26" ht="18" customHeight="1" x14ac:dyDescent="0.25">
      <c r="B26" s="431">
        <v>12</v>
      </c>
      <c r="C26" s="451">
        <v>45969</v>
      </c>
      <c r="D26" s="432">
        <v>763920.1</v>
      </c>
      <c r="E26" s="432">
        <v>5957.6732239097446</v>
      </c>
      <c r="F26" s="432">
        <v>0</v>
      </c>
      <c r="G26" s="432">
        <v>5957.6732239097446</v>
      </c>
      <c r="H26" s="432">
        <v>3347.61</v>
      </c>
      <c r="I26" s="432">
        <v>2610.06</v>
      </c>
      <c r="J26" s="432">
        <v>760572.49</v>
      </c>
      <c r="K26" s="432">
        <v>32064.559999999994</v>
      </c>
      <c r="Z26" s="451">
        <v>45991</v>
      </c>
    </row>
    <row r="27" spans="2:26" ht="18" customHeight="1" x14ac:dyDescent="0.25">
      <c r="B27" s="431">
        <v>13</v>
      </c>
      <c r="C27" s="451">
        <v>45999</v>
      </c>
      <c r="D27" s="432">
        <v>760572.49</v>
      </c>
      <c r="E27" s="432">
        <v>5957.6732239097446</v>
      </c>
      <c r="F27" s="432">
        <v>0</v>
      </c>
      <c r="G27" s="432">
        <v>5957.6732239097446</v>
      </c>
      <c r="H27" s="432">
        <v>3359.05</v>
      </c>
      <c r="I27" s="432">
        <v>2598.62</v>
      </c>
      <c r="J27" s="432">
        <v>757213.44</v>
      </c>
      <c r="K27" s="432">
        <v>34663.179999999993</v>
      </c>
      <c r="Z27" s="451">
        <v>46022</v>
      </c>
    </row>
    <row r="28" spans="2:26" ht="18" customHeight="1" x14ac:dyDescent="0.25">
      <c r="B28" s="431">
        <v>14</v>
      </c>
      <c r="C28" s="451">
        <v>46030</v>
      </c>
      <c r="D28" s="432">
        <v>757213.44</v>
      </c>
      <c r="E28" s="432">
        <v>5957.6732239097446</v>
      </c>
      <c r="F28" s="432">
        <v>0</v>
      </c>
      <c r="G28" s="432">
        <v>5957.6732239097446</v>
      </c>
      <c r="H28" s="432">
        <v>3370.52</v>
      </c>
      <c r="I28" s="432">
        <v>2587.15</v>
      </c>
      <c r="J28" s="432">
        <v>753842.91</v>
      </c>
      <c r="K28" s="432">
        <v>37250.329999999994</v>
      </c>
      <c r="Z28" s="451">
        <v>46053</v>
      </c>
    </row>
    <row r="29" spans="2:26" ht="18" customHeight="1" x14ac:dyDescent="0.25">
      <c r="B29" s="431">
        <v>15</v>
      </c>
      <c r="C29" s="451">
        <v>46061</v>
      </c>
      <c r="D29" s="432">
        <v>753842.91</v>
      </c>
      <c r="E29" s="432">
        <v>5957.6732239097446</v>
      </c>
      <c r="F29" s="432">
        <v>0</v>
      </c>
      <c r="G29" s="432">
        <v>5957.6732239097446</v>
      </c>
      <c r="H29" s="432">
        <v>3382.04</v>
      </c>
      <c r="I29" s="432">
        <v>2575.63</v>
      </c>
      <c r="J29" s="432">
        <v>750460.87</v>
      </c>
      <c r="K29" s="432">
        <v>39825.959999999992</v>
      </c>
      <c r="Z29" s="451">
        <v>46081</v>
      </c>
    </row>
    <row r="30" spans="2:26" ht="18" customHeight="1" x14ac:dyDescent="0.25">
      <c r="B30" s="431">
        <v>16</v>
      </c>
      <c r="C30" s="451">
        <v>46089</v>
      </c>
      <c r="D30" s="432">
        <v>750460.87</v>
      </c>
      <c r="E30" s="432">
        <v>5957.6732239097446</v>
      </c>
      <c r="F30" s="432">
        <v>0</v>
      </c>
      <c r="G30" s="432">
        <v>5957.6732239097446</v>
      </c>
      <c r="H30" s="432">
        <v>3393.6</v>
      </c>
      <c r="I30" s="432">
        <v>2564.0700000000002</v>
      </c>
      <c r="J30" s="432">
        <v>747067.27</v>
      </c>
      <c r="K30" s="432">
        <v>42390.029999999992</v>
      </c>
      <c r="Z30" s="451">
        <v>46112</v>
      </c>
    </row>
    <row r="31" spans="2:26" ht="18" customHeight="1" x14ac:dyDescent="0.25">
      <c r="B31" s="431">
        <v>17</v>
      </c>
      <c r="C31" s="451">
        <v>46120</v>
      </c>
      <c r="D31" s="432">
        <v>747067.27</v>
      </c>
      <c r="E31" s="432">
        <v>5957.6732239097446</v>
      </c>
      <c r="F31" s="432">
        <v>0</v>
      </c>
      <c r="G31" s="432">
        <v>5957.6732239097446</v>
      </c>
      <c r="H31" s="432">
        <v>3405.19</v>
      </c>
      <c r="I31" s="432">
        <v>2552.48</v>
      </c>
      <c r="J31" s="432">
        <v>743662.07</v>
      </c>
      <c r="K31" s="432">
        <v>44942.509999999995</v>
      </c>
      <c r="Z31" s="451">
        <v>46142</v>
      </c>
    </row>
    <row r="32" spans="2:26" ht="18" customHeight="1" x14ac:dyDescent="0.25">
      <c r="B32" s="431">
        <v>18</v>
      </c>
      <c r="C32" s="451">
        <v>46150</v>
      </c>
      <c r="D32" s="432">
        <v>743662.07</v>
      </c>
      <c r="E32" s="432">
        <v>5957.6732239097446</v>
      </c>
      <c r="F32" s="432">
        <v>0</v>
      </c>
      <c r="G32" s="432">
        <v>5957.6732239097446</v>
      </c>
      <c r="H32" s="432">
        <v>3416.82</v>
      </c>
      <c r="I32" s="432">
        <v>2540.85</v>
      </c>
      <c r="J32" s="432">
        <v>740245.25</v>
      </c>
      <c r="K32" s="432">
        <v>47483.359999999993</v>
      </c>
      <c r="Z32" s="451">
        <v>46173</v>
      </c>
    </row>
    <row r="33" spans="2:26" ht="18" customHeight="1" x14ac:dyDescent="0.25">
      <c r="B33" s="431">
        <v>19</v>
      </c>
      <c r="C33" s="451">
        <v>46181</v>
      </c>
      <c r="D33" s="432">
        <v>740245.25</v>
      </c>
      <c r="E33" s="432">
        <v>5957.6732239097446</v>
      </c>
      <c r="F33" s="432">
        <v>0</v>
      </c>
      <c r="G33" s="432">
        <v>5957.6732239097446</v>
      </c>
      <c r="H33" s="432">
        <v>3428.5</v>
      </c>
      <c r="I33" s="432">
        <v>2529.17</v>
      </c>
      <c r="J33" s="432">
        <v>736816.75</v>
      </c>
      <c r="K33" s="432">
        <v>50012.529999999992</v>
      </c>
      <c r="Z33" s="451">
        <v>46203</v>
      </c>
    </row>
    <row r="34" spans="2:26" ht="18" customHeight="1" x14ac:dyDescent="0.25">
      <c r="B34" s="431">
        <v>20</v>
      </c>
      <c r="C34" s="451">
        <v>46211</v>
      </c>
      <c r="D34" s="432">
        <v>736816.75</v>
      </c>
      <c r="E34" s="432">
        <v>5957.6732239097446</v>
      </c>
      <c r="F34" s="432">
        <v>0</v>
      </c>
      <c r="G34" s="432">
        <v>5957.6732239097446</v>
      </c>
      <c r="H34" s="432">
        <v>3440.21</v>
      </c>
      <c r="I34" s="432">
        <v>2517.46</v>
      </c>
      <c r="J34" s="432">
        <v>733376.53</v>
      </c>
      <c r="K34" s="432">
        <v>52529.989999999991</v>
      </c>
      <c r="Z34" s="451">
        <v>46234</v>
      </c>
    </row>
    <row r="35" spans="2:26" ht="18" customHeight="1" x14ac:dyDescent="0.25">
      <c r="B35" s="431">
        <v>21</v>
      </c>
      <c r="C35" s="451">
        <v>46242</v>
      </c>
      <c r="D35" s="432">
        <v>733376.53</v>
      </c>
      <c r="E35" s="432">
        <v>5957.6732239097446</v>
      </c>
      <c r="F35" s="432">
        <v>0</v>
      </c>
      <c r="G35" s="432">
        <v>5957.6732239097446</v>
      </c>
      <c r="H35" s="432">
        <v>3451.97</v>
      </c>
      <c r="I35" s="432">
        <v>2505.6999999999998</v>
      </c>
      <c r="J35" s="432">
        <v>729924.56</v>
      </c>
      <c r="K35" s="432">
        <v>55035.689999999988</v>
      </c>
      <c r="Z35" s="451">
        <v>46265</v>
      </c>
    </row>
    <row r="36" spans="2:26" ht="18" customHeight="1" x14ac:dyDescent="0.25">
      <c r="B36" s="431">
        <v>22</v>
      </c>
      <c r="C36" s="451">
        <v>46273</v>
      </c>
      <c r="D36" s="432">
        <v>729924.56</v>
      </c>
      <c r="E36" s="432">
        <v>5957.6732239097446</v>
      </c>
      <c r="F36" s="432">
        <v>0</v>
      </c>
      <c r="G36" s="432">
        <v>5957.6732239097446</v>
      </c>
      <c r="H36" s="432">
        <v>3463.76</v>
      </c>
      <c r="I36" s="432">
        <v>2493.91</v>
      </c>
      <c r="J36" s="432">
        <v>726460.79</v>
      </c>
      <c r="K36" s="432">
        <v>57529.599999999991</v>
      </c>
      <c r="Z36" s="451">
        <v>46295</v>
      </c>
    </row>
    <row r="37" spans="2:26" ht="18" customHeight="1" x14ac:dyDescent="0.25">
      <c r="B37" s="431">
        <v>23</v>
      </c>
      <c r="C37" s="451">
        <v>46303</v>
      </c>
      <c r="D37" s="432">
        <v>726460.79</v>
      </c>
      <c r="E37" s="432">
        <v>5957.6732239097446</v>
      </c>
      <c r="F37" s="432">
        <v>0</v>
      </c>
      <c r="G37" s="432">
        <v>5957.6732239097446</v>
      </c>
      <c r="H37" s="432">
        <v>3475.6</v>
      </c>
      <c r="I37" s="432">
        <v>2482.0700000000002</v>
      </c>
      <c r="J37" s="432">
        <v>722985.2</v>
      </c>
      <c r="K37" s="432">
        <v>60011.669999999991</v>
      </c>
      <c r="Z37" s="451">
        <v>46326</v>
      </c>
    </row>
    <row r="38" spans="2:26" ht="18" customHeight="1" x14ac:dyDescent="0.25">
      <c r="B38" s="431">
        <v>24</v>
      </c>
      <c r="C38" s="451">
        <v>46334</v>
      </c>
      <c r="D38" s="432">
        <v>722985.2</v>
      </c>
      <c r="E38" s="432">
        <v>5957.6732239097446</v>
      </c>
      <c r="F38" s="432">
        <v>0</v>
      </c>
      <c r="G38" s="432">
        <v>5957.6732239097446</v>
      </c>
      <c r="H38" s="432">
        <v>3487.47</v>
      </c>
      <c r="I38" s="432">
        <v>2470.1999999999998</v>
      </c>
      <c r="J38" s="432">
        <v>719497.72</v>
      </c>
      <c r="K38" s="432">
        <v>62481.869999999988</v>
      </c>
      <c r="Z38" s="451">
        <v>46356</v>
      </c>
    </row>
    <row r="39" spans="2:26" ht="18" customHeight="1" x14ac:dyDescent="0.25">
      <c r="B39" s="431">
        <v>25</v>
      </c>
      <c r="C39" s="451">
        <v>46364</v>
      </c>
      <c r="D39" s="432">
        <v>719497.72</v>
      </c>
      <c r="E39" s="432">
        <v>5957.6732239097446</v>
      </c>
      <c r="F39" s="432">
        <v>0</v>
      </c>
      <c r="G39" s="432">
        <v>5957.6732239097446</v>
      </c>
      <c r="H39" s="432">
        <v>3499.39</v>
      </c>
      <c r="I39" s="432">
        <v>2458.2800000000002</v>
      </c>
      <c r="J39" s="432">
        <v>715998.33</v>
      </c>
      <c r="K39" s="432">
        <v>64940.149999999987</v>
      </c>
      <c r="Z39" s="451">
        <v>46387</v>
      </c>
    </row>
    <row r="40" spans="2:26" ht="18" customHeight="1" x14ac:dyDescent="0.25">
      <c r="B40" s="431">
        <v>26</v>
      </c>
      <c r="C40" s="451">
        <v>46395</v>
      </c>
      <c r="D40" s="432">
        <v>715998.33</v>
      </c>
      <c r="E40" s="432">
        <v>5957.6732239097446</v>
      </c>
      <c r="F40" s="432">
        <v>0</v>
      </c>
      <c r="G40" s="432">
        <v>5957.6732239097446</v>
      </c>
      <c r="H40" s="432">
        <v>3511.34</v>
      </c>
      <c r="I40" s="432">
        <v>2446.33</v>
      </c>
      <c r="J40" s="432">
        <v>712486.99</v>
      </c>
      <c r="K40" s="432">
        <v>67386.479999999981</v>
      </c>
      <c r="Z40" s="451">
        <v>46418</v>
      </c>
    </row>
    <row r="41" spans="2:26" ht="18" customHeight="1" x14ac:dyDescent="0.25">
      <c r="B41" s="431">
        <v>27</v>
      </c>
      <c r="C41" s="451">
        <v>46426</v>
      </c>
      <c r="D41" s="432">
        <v>712486.99</v>
      </c>
      <c r="E41" s="432">
        <v>5957.6732239097446</v>
      </c>
      <c r="F41" s="432">
        <v>0</v>
      </c>
      <c r="G41" s="432">
        <v>5957.6732239097446</v>
      </c>
      <c r="H41" s="432">
        <v>3523.34</v>
      </c>
      <c r="I41" s="432">
        <v>2434.33</v>
      </c>
      <c r="J41" s="432">
        <v>708963.64</v>
      </c>
      <c r="K41" s="432">
        <v>69820.809999999983</v>
      </c>
      <c r="Z41" s="451">
        <v>46446</v>
      </c>
    </row>
    <row r="42" spans="2:26" ht="18" customHeight="1" x14ac:dyDescent="0.25">
      <c r="B42" s="431">
        <v>28</v>
      </c>
      <c r="C42" s="451">
        <v>46454</v>
      </c>
      <c r="D42" s="432">
        <v>708963.64</v>
      </c>
      <c r="E42" s="432">
        <v>5957.6732239097446</v>
      </c>
      <c r="F42" s="432">
        <v>0</v>
      </c>
      <c r="G42" s="432">
        <v>5957.6732239097446</v>
      </c>
      <c r="H42" s="432">
        <v>3535.38</v>
      </c>
      <c r="I42" s="432">
        <v>2422.29</v>
      </c>
      <c r="J42" s="432">
        <v>705428.26</v>
      </c>
      <c r="K42" s="432">
        <v>72243.099999999977</v>
      </c>
      <c r="Z42" s="451">
        <v>46477</v>
      </c>
    </row>
    <row r="43" spans="2:26" ht="18" customHeight="1" x14ac:dyDescent="0.25">
      <c r="B43" s="431">
        <v>29</v>
      </c>
      <c r="C43" s="451">
        <v>46485</v>
      </c>
      <c r="D43" s="432">
        <v>705428.26</v>
      </c>
      <c r="E43" s="432">
        <v>5957.6732239097446</v>
      </c>
      <c r="F43" s="432">
        <v>0</v>
      </c>
      <c r="G43" s="432">
        <v>5957.6732239097446</v>
      </c>
      <c r="H43" s="432">
        <v>3547.46</v>
      </c>
      <c r="I43" s="432">
        <v>2410.21</v>
      </c>
      <c r="J43" s="432">
        <v>701880.8</v>
      </c>
      <c r="K43" s="432">
        <v>74653.309999999983</v>
      </c>
      <c r="Z43" s="451">
        <v>46507</v>
      </c>
    </row>
    <row r="44" spans="2:26" ht="18" customHeight="1" x14ac:dyDescent="0.25">
      <c r="B44" s="431">
        <v>30</v>
      </c>
      <c r="C44" s="451">
        <v>46515</v>
      </c>
      <c r="D44" s="432">
        <v>701880.8</v>
      </c>
      <c r="E44" s="432">
        <v>5957.6732239097446</v>
      </c>
      <c r="F44" s="432">
        <v>0</v>
      </c>
      <c r="G44" s="432">
        <v>5957.6732239097446</v>
      </c>
      <c r="H44" s="432">
        <v>3559.58</v>
      </c>
      <c r="I44" s="432">
        <v>2398.09</v>
      </c>
      <c r="J44" s="432">
        <v>698321.22</v>
      </c>
      <c r="K44" s="432">
        <v>77051.39999999998</v>
      </c>
      <c r="Z44" s="451">
        <v>46538</v>
      </c>
    </row>
    <row r="45" spans="2:26" ht="18" customHeight="1" x14ac:dyDescent="0.25">
      <c r="B45" s="431">
        <v>31</v>
      </c>
      <c r="C45" s="451">
        <v>46546</v>
      </c>
      <c r="D45" s="432">
        <v>698321.22</v>
      </c>
      <c r="E45" s="432">
        <v>5957.6732239097446</v>
      </c>
      <c r="F45" s="432">
        <v>0</v>
      </c>
      <c r="G45" s="432">
        <v>5957.6732239097446</v>
      </c>
      <c r="H45" s="432">
        <v>3571.74</v>
      </c>
      <c r="I45" s="432">
        <v>2385.9299999999998</v>
      </c>
      <c r="J45" s="432">
        <v>694749.48</v>
      </c>
      <c r="K45" s="432">
        <v>79437.329999999973</v>
      </c>
      <c r="Z45" s="451">
        <v>46568</v>
      </c>
    </row>
    <row r="46" spans="2:26" ht="18" customHeight="1" x14ac:dyDescent="0.25">
      <c r="B46" s="431">
        <v>32</v>
      </c>
      <c r="C46" s="451">
        <v>46576</v>
      </c>
      <c r="D46" s="432">
        <v>694749.48</v>
      </c>
      <c r="E46" s="432">
        <v>5957.6732239097446</v>
      </c>
      <c r="F46" s="432">
        <v>0</v>
      </c>
      <c r="G46" s="432">
        <v>5957.6732239097446</v>
      </c>
      <c r="H46" s="432">
        <v>3583.94</v>
      </c>
      <c r="I46" s="432">
        <v>2373.73</v>
      </c>
      <c r="J46" s="432">
        <v>691165.53</v>
      </c>
      <c r="K46" s="432">
        <v>81811.059999999969</v>
      </c>
      <c r="Z46" s="451">
        <v>46599</v>
      </c>
    </row>
    <row r="47" spans="2:26" ht="18" customHeight="1" x14ac:dyDescent="0.25">
      <c r="B47" s="431">
        <v>33</v>
      </c>
      <c r="C47" s="451">
        <v>46607</v>
      </c>
      <c r="D47" s="432">
        <v>691165.53</v>
      </c>
      <c r="E47" s="432">
        <v>5957.6732239097446</v>
      </c>
      <c r="F47" s="432">
        <v>0</v>
      </c>
      <c r="G47" s="432">
        <v>5957.6732239097446</v>
      </c>
      <c r="H47" s="432">
        <v>3596.19</v>
      </c>
      <c r="I47" s="432">
        <v>2361.48</v>
      </c>
      <c r="J47" s="432">
        <v>687569.34</v>
      </c>
      <c r="K47" s="432">
        <v>84172.539999999964</v>
      </c>
      <c r="Z47" s="451">
        <v>46630</v>
      </c>
    </row>
    <row r="48" spans="2:26" ht="18" customHeight="1" x14ac:dyDescent="0.25">
      <c r="B48" s="431">
        <v>34</v>
      </c>
      <c r="C48" s="451">
        <v>46638</v>
      </c>
      <c r="D48" s="432">
        <v>687569.34</v>
      </c>
      <c r="E48" s="432">
        <v>5957.6732239097446</v>
      </c>
      <c r="F48" s="432">
        <v>0</v>
      </c>
      <c r="G48" s="432">
        <v>5957.6732239097446</v>
      </c>
      <c r="H48" s="432">
        <v>3608.47</v>
      </c>
      <c r="I48" s="432">
        <v>2349.1999999999998</v>
      </c>
      <c r="J48" s="432">
        <v>683960.87</v>
      </c>
      <c r="K48" s="432">
        <v>86521.739999999962</v>
      </c>
      <c r="Z48" s="451">
        <v>46660</v>
      </c>
    </row>
    <row r="49" spans="2:26" ht="18" customHeight="1" x14ac:dyDescent="0.25">
      <c r="B49" s="431">
        <v>35</v>
      </c>
      <c r="C49" s="451">
        <v>46668</v>
      </c>
      <c r="D49" s="432">
        <v>683960.87</v>
      </c>
      <c r="E49" s="432">
        <v>5957.6732239097446</v>
      </c>
      <c r="F49" s="432">
        <v>0</v>
      </c>
      <c r="G49" s="432">
        <v>5957.6732239097446</v>
      </c>
      <c r="H49" s="432">
        <v>3620.8</v>
      </c>
      <c r="I49" s="432">
        <v>2336.87</v>
      </c>
      <c r="J49" s="432">
        <v>680340.06</v>
      </c>
      <c r="K49" s="432">
        <v>88858.609999999957</v>
      </c>
      <c r="Z49" s="451">
        <v>46691</v>
      </c>
    </row>
    <row r="50" spans="2:26" ht="18" customHeight="1" x14ac:dyDescent="0.25">
      <c r="B50" s="431">
        <v>36</v>
      </c>
      <c r="C50" s="451">
        <v>46699</v>
      </c>
      <c r="D50" s="432">
        <v>680340.06</v>
      </c>
      <c r="E50" s="432">
        <v>5957.6732239097446</v>
      </c>
      <c r="F50" s="432">
        <v>0</v>
      </c>
      <c r="G50" s="432">
        <v>5957.6732239097446</v>
      </c>
      <c r="H50" s="432">
        <v>3633.17</v>
      </c>
      <c r="I50" s="432">
        <v>2324.5</v>
      </c>
      <c r="J50" s="432">
        <v>676706.88</v>
      </c>
      <c r="K50" s="432">
        <v>91183.109999999957</v>
      </c>
      <c r="Z50" s="451">
        <v>46721</v>
      </c>
    </row>
    <row r="51" spans="2:26" ht="18" customHeight="1" x14ac:dyDescent="0.25">
      <c r="B51" s="431">
        <v>37</v>
      </c>
      <c r="C51" s="451">
        <v>46729</v>
      </c>
      <c r="D51" s="432">
        <v>676706.88</v>
      </c>
      <c r="E51" s="432">
        <v>5957.6732239097446</v>
      </c>
      <c r="F51" s="432">
        <v>0</v>
      </c>
      <c r="G51" s="432">
        <v>5957.6732239097446</v>
      </c>
      <c r="H51" s="432">
        <v>3645.59</v>
      </c>
      <c r="I51" s="432">
        <v>2312.08</v>
      </c>
      <c r="J51" s="432">
        <v>673061.29</v>
      </c>
      <c r="K51" s="432">
        <v>93495.189999999959</v>
      </c>
      <c r="Z51" s="451">
        <v>46752</v>
      </c>
    </row>
    <row r="52" spans="2:26" ht="18" customHeight="1" x14ac:dyDescent="0.25">
      <c r="B52" s="431">
        <v>38</v>
      </c>
      <c r="C52" s="451">
        <v>46760</v>
      </c>
      <c r="D52" s="432">
        <v>673061.29</v>
      </c>
      <c r="E52" s="432">
        <v>5957.6732239097446</v>
      </c>
      <c r="F52" s="432">
        <v>0</v>
      </c>
      <c r="G52" s="432">
        <v>5957.6732239097446</v>
      </c>
      <c r="H52" s="432">
        <v>3658.04</v>
      </c>
      <c r="I52" s="432">
        <v>2299.63</v>
      </c>
      <c r="J52" s="432">
        <v>669403.24</v>
      </c>
      <c r="K52" s="432">
        <v>95794.819999999963</v>
      </c>
      <c r="Z52" s="451">
        <v>46783</v>
      </c>
    </row>
    <row r="53" spans="2:26" ht="18" customHeight="1" x14ac:dyDescent="0.25">
      <c r="B53" s="431">
        <v>39</v>
      </c>
      <c r="C53" s="451">
        <v>46791</v>
      </c>
      <c r="D53" s="432">
        <v>669403.24</v>
      </c>
      <c r="E53" s="432">
        <v>5957.6732239097446</v>
      </c>
      <c r="F53" s="432">
        <v>0</v>
      </c>
      <c r="G53" s="432">
        <v>5957.6732239097446</v>
      </c>
      <c r="H53" s="432">
        <v>3670.54</v>
      </c>
      <c r="I53" s="432">
        <v>2287.13</v>
      </c>
      <c r="J53" s="432">
        <v>665732.69999999995</v>
      </c>
      <c r="K53" s="432">
        <v>98081.949999999968</v>
      </c>
      <c r="Z53" s="451">
        <v>46812</v>
      </c>
    </row>
    <row r="54" spans="2:26" ht="18" customHeight="1" x14ac:dyDescent="0.25">
      <c r="B54" s="431">
        <v>40</v>
      </c>
      <c r="C54" s="451">
        <v>46820</v>
      </c>
      <c r="D54" s="432">
        <v>665732.69999999995</v>
      </c>
      <c r="E54" s="432">
        <v>5957.6732239097446</v>
      </c>
      <c r="F54" s="432">
        <v>0</v>
      </c>
      <c r="G54" s="432">
        <v>5957.6732239097446</v>
      </c>
      <c r="H54" s="432">
        <v>3683.08</v>
      </c>
      <c r="I54" s="432">
        <v>2274.59</v>
      </c>
      <c r="J54" s="432">
        <v>662049.61</v>
      </c>
      <c r="K54" s="432">
        <v>100356.53999999996</v>
      </c>
      <c r="Z54" s="451">
        <v>46843</v>
      </c>
    </row>
    <row r="55" spans="2:26" ht="18" customHeight="1" x14ac:dyDescent="0.25">
      <c r="B55" s="431">
        <v>41</v>
      </c>
      <c r="C55" s="451">
        <v>46851</v>
      </c>
      <c r="D55" s="432">
        <v>662049.61</v>
      </c>
      <c r="E55" s="432">
        <v>5957.6732239097446</v>
      </c>
      <c r="F55" s="432">
        <v>0</v>
      </c>
      <c r="G55" s="432">
        <v>5957.6732239097446</v>
      </c>
      <c r="H55" s="432">
        <v>3695.67</v>
      </c>
      <c r="I55" s="432">
        <v>2262</v>
      </c>
      <c r="J55" s="432">
        <v>658353.93999999994</v>
      </c>
      <c r="K55" s="432">
        <v>102618.53999999996</v>
      </c>
      <c r="Z55" s="451">
        <v>46873</v>
      </c>
    </row>
    <row r="56" spans="2:26" ht="18" customHeight="1" x14ac:dyDescent="0.25">
      <c r="B56" s="431">
        <v>42</v>
      </c>
      <c r="C56" s="451">
        <v>46881</v>
      </c>
      <c r="D56" s="432">
        <v>658353.93999999994</v>
      </c>
      <c r="E56" s="432">
        <v>5957.6732239097446</v>
      </c>
      <c r="F56" s="432">
        <v>0</v>
      </c>
      <c r="G56" s="432">
        <v>5957.6732239097446</v>
      </c>
      <c r="H56" s="432">
        <v>3708.29</v>
      </c>
      <c r="I56" s="432">
        <v>2249.38</v>
      </c>
      <c r="J56" s="432">
        <v>654645.64</v>
      </c>
      <c r="K56" s="432">
        <v>104867.91999999997</v>
      </c>
      <c r="Z56" s="451">
        <v>46904</v>
      </c>
    </row>
    <row r="57" spans="2:26" ht="18" customHeight="1" x14ac:dyDescent="0.25">
      <c r="B57" s="431">
        <v>43</v>
      </c>
      <c r="C57" s="451">
        <v>46912</v>
      </c>
      <c r="D57" s="432">
        <v>654645.64</v>
      </c>
      <c r="E57" s="432">
        <v>5957.6732239097446</v>
      </c>
      <c r="F57" s="432">
        <v>0</v>
      </c>
      <c r="G57" s="432">
        <v>5957.6732239097446</v>
      </c>
      <c r="H57" s="432">
        <v>3720.96</v>
      </c>
      <c r="I57" s="432">
        <v>2236.71</v>
      </c>
      <c r="J57" s="432">
        <v>650924.68000000005</v>
      </c>
      <c r="K57" s="432">
        <v>107104.62999999998</v>
      </c>
      <c r="Z57" s="451">
        <v>46934</v>
      </c>
    </row>
    <row r="58" spans="2:26" ht="18" customHeight="1" x14ac:dyDescent="0.25">
      <c r="B58" s="431">
        <v>44</v>
      </c>
      <c r="C58" s="451">
        <v>46942</v>
      </c>
      <c r="D58" s="432">
        <v>650924.68000000005</v>
      </c>
      <c r="E58" s="432">
        <v>5957.6732239097446</v>
      </c>
      <c r="F58" s="432">
        <v>0</v>
      </c>
      <c r="G58" s="432">
        <v>5957.6732239097446</v>
      </c>
      <c r="H58" s="432">
        <v>3733.68</v>
      </c>
      <c r="I58" s="432">
        <v>2223.9899999999998</v>
      </c>
      <c r="J58" s="432">
        <v>647190.99</v>
      </c>
      <c r="K58" s="432">
        <v>109328.61999999998</v>
      </c>
      <c r="Z58" s="451">
        <v>46965</v>
      </c>
    </row>
    <row r="59" spans="2:26" ht="18" customHeight="1" x14ac:dyDescent="0.25">
      <c r="B59" s="431">
        <v>45</v>
      </c>
      <c r="C59" s="451">
        <v>46973</v>
      </c>
      <c r="D59" s="432">
        <v>647190.99</v>
      </c>
      <c r="E59" s="432">
        <v>5957.6732239097446</v>
      </c>
      <c r="F59" s="432">
        <v>0</v>
      </c>
      <c r="G59" s="432">
        <v>5957.6732239097446</v>
      </c>
      <c r="H59" s="432">
        <v>3746.43</v>
      </c>
      <c r="I59" s="432">
        <v>2211.2399999999998</v>
      </c>
      <c r="J59" s="432">
        <v>643444.56000000006</v>
      </c>
      <c r="K59" s="432">
        <v>111539.85999999999</v>
      </c>
      <c r="Z59" s="451">
        <v>46996</v>
      </c>
    </row>
    <row r="60" spans="2:26" ht="18" customHeight="1" x14ac:dyDescent="0.25">
      <c r="B60" s="431">
        <v>46</v>
      </c>
      <c r="C60" s="451">
        <v>47004</v>
      </c>
      <c r="D60" s="432">
        <v>643444.56000000006</v>
      </c>
      <c r="E60" s="432">
        <v>5957.6732239097446</v>
      </c>
      <c r="F60" s="432">
        <v>0</v>
      </c>
      <c r="G60" s="432">
        <v>5957.6732239097446</v>
      </c>
      <c r="H60" s="432">
        <v>3759.23</v>
      </c>
      <c r="I60" s="432">
        <v>2198.44</v>
      </c>
      <c r="J60" s="432">
        <v>639685.31999999995</v>
      </c>
      <c r="K60" s="432">
        <v>113738.29999999999</v>
      </c>
      <c r="Z60" s="451">
        <v>47026</v>
      </c>
    </row>
    <row r="61" spans="2:26" ht="18" customHeight="1" x14ac:dyDescent="0.25">
      <c r="B61" s="431">
        <v>47</v>
      </c>
      <c r="C61" s="451">
        <v>47034</v>
      </c>
      <c r="D61" s="432">
        <v>639685.31999999995</v>
      </c>
      <c r="E61" s="432">
        <v>5957.6732239097446</v>
      </c>
      <c r="F61" s="432">
        <v>0</v>
      </c>
      <c r="G61" s="432">
        <v>5957.6732239097446</v>
      </c>
      <c r="H61" s="432">
        <v>3772.08</v>
      </c>
      <c r="I61" s="432">
        <v>2185.59</v>
      </c>
      <c r="J61" s="432">
        <v>635913.24</v>
      </c>
      <c r="K61" s="432">
        <v>115923.88999999998</v>
      </c>
      <c r="Z61" s="451">
        <v>47057</v>
      </c>
    </row>
    <row r="62" spans="2:26" ht="18" customHeight="1" x14ac:dyDescent="0.25">
      <c r="B62" s="431">
        <v>48</v>
      </c>
      <c r="C62" s="451">
        <v>47065</v>
      </c>
      <c r="D62" s="432">
        <v>635913.24</v>
      </c>
      <c r="E62" s="432">
        <v>5957.6732239097446</v>
      </c>
      <c r="F62" s="432">
        <v>0</v>
      </c>
      <c r="G62" s="432">
        <v>5957.6732239097446</v>
      </c>
      <c r="H62" s="432">
        <v>3784.97</v>
      </c>
      <c r="I62" s="432">
        <v>2172.6999999999998</v>
      </c>
      <c r="J62" s="432">
        <v>632128.27</v>
      </c>
      <c r="K62" s="432">
        <v>118096.58999999998</v>
      </c>
      <c r="Z62" s="451">
        <v>47087</v>
      </c>
    </row>
    <row r="63" spans="2:26" ht="18" customHeight="1" x14ac:dyDescent="0.25">
      <c r="B63" s="431">
        <v>49</v>
      </c>
      <c r="C63" s="451">
        <v>47095</v>
      </c>
      <c r="D63" s="432">
        <v>632128.27</v>
      </c>
      <c r="E63" s="432">
        <v>5957.6732239097446</v>
      </c>
      <c r="F63" s="432">
        <v>0</v>
      </c>
      <c r="G63" s="432">
        <v>5957.6732239097446</v>
      </c>
      <c r="H63" s="432">
        <v>3797.9</v>
      </c>
      <c r="I63" s="432">
        <v>2159.77</v>
      </c>
      <c r="J63" s="432">
        <v>628330.37</v>
      </c>
      <c r="K63" s="432">
        <v>120256.35999999999</v>
      </c>
      <c r="Z63" s="451">
        <v>47118</v>
      </c>
    </row>
    <row r="64" spans="2:26" ht="18" customHeight="1" x14ac:dyDescent="0.25">
      <c r="B64" s="431">
        <v>50</v>
      </c>
      <c r="C64" s="451">
        <v>47126</v>
      </c>
      <c r="D64" s="432">
        <v>628330.37</v>
      </c>
      <c r="E64" s="432">
        <v>5957.6732239097446</v>
      </c>
      <c r="F64" s="432">
        <v>0</v>
      </c>
      <c r="G64" s="432">
        <v>5957.6732239097446</v>
      </c>
      <c r="H64" s="432">
        <v>3810.87</v>
      </c>
      <c r="I64" s="432">
        <v>2146.8000000000002</v>
      </c>
      <c r="J64" s="432">
        <v>624519.49</v>
      </c>
      <c r="K64" s="432">
        <v>122403.15999999999</v>
      </c>
      <c r="Z64" s="451">
        <v>47149</v>
      </c>
    </row>
    <row r="65" spans="2:26" ht="18" customHeight="1" x14ac:dyDescent="0.25">
      <c r="B65" s="431">
        <v>51</v>
      </c>
      <c r="C65" s="451">
        <v>47157</v>
      </c>
      <c r="D65" s="432">
        <v>624519.49</v>
      </c>
      <c r="E65" s="432">
        <v>5957.6732239097446</v>
      </c>
      <c r="F65" s="432">
        <v>0</v>
      </c>
      <c r="G65" s="432">
        <v>5957.6732239097446</v>
      </c>
      <c r="H65" s="432">
        <v>3823.9</v>
      </c>
      <c r="I65" s="432">
        <v>2133.77</v>
      </c>
      <c r="J65" s="432">
        <v>620695.59</v>
      </c>
      <c r="K65" s="432">
        <v>124536.93</v>
      </c>
      <c r="Z65" s="451">
        <v>47177</v>
      </c>
    </row>
    <row r="66" spans="2:26" ht="18" customHeight="1" x14ac:dyDescent="0.25">
      <c r="B66" s="431">
        <v>52</v>
      </c>
      <c r="C66" s="451">
        <v>47185</v>
      </c>
      <c r="D66" s="432">
        <v>620695.59</v>
      </c>
      <c r="E66" s="432">
        <v>5957.6732239097446</v>
      </c>
      <c r="F66" s="432">
        <v>0</v>
      </c>
      <c r="G66" s="432">
        <v>5957.6732239097446</v>
      </c>
      <c r="H66" s="432">
        <v>3836.96</v>
      </c>
      <c r="I66" s="432">
        <v>2120.71</v>
      </c>
      <c r="J66" s="432">
        <v>616858.63</v>
      </c>
      <c r="K66" s="432">
        <v>126657.64</v>
      </c>
      <c r="Z66" s="451">
        <v>47208</v>
      </c>
    </row>
    <row r="67" spans="2:26" ht="18" customHeight="1" x14ac:dyDescent="0.25">
      <c r="B67" s="431">
        <v>53</v>
      </c>
      <c r="C67" s="451">
        <v>47216</v>
      </c>
      <c r="D67" s="432">
        <v>616858.63</v>
      </c>
      <c r="E67" s="432">
        <v>5957.6732239097446</v>
      </c>
      <c r="F67" s="432">
        <v>0</v>
      </c>
      <c r="G67" s="432">
        <v>5957.6732239097446</v>
      </c>
      <c r="H67" s="432">
        <v>3850.07</v>
      </c>
      <c r="I67" s="432">
        <v>2107.6</v>
      </c>
      <c r="J67" s="432">
        <v>613008.55000000005</v>
      </c>
      <c r="K67" s="432">
        <v>128765.24</v>
      </c>
      <c r="Z67" s="451">
        <v>47238</v>
      </c>
    </row>
    <row r="68" spans="2:26" ht="18" customHeight="1" x14ac:dyDescent="0.25">
      <c r="B68" s="431">
        <v>54</v>
      </c>
      <c r="C68" s="451">
        <v>47246</v>
      </c>
      <c r="D68" s="432">
        <v>613008.55000000005</v>
      </c>
      <c r="E68" s="432">
        <v>5957.6732239097446</v>
      </c>
      <c r="F68" s="432">
        <v>0</v>
      </c>
      <c r="G68" s="432">
        <v>5957.6732239097446</v>
      </c>
      <c r="H68" s="432">
        <v>3863.22</v>
      </c>
      <c r="I68" s="432">
        <v>2094.4499999999998</v>
      </c>
      <c r="J68" s="432">
        <v>609145.32999999996</v>
      </c>
      <c r="K68" s="432">
        <v>130859.69</v>
      </c>
      <c r="Z68" s="451">
        <v>47269</v>
      </c>
    </row>
    <row r="69" spans="2:26" ht="18" customHeight="1" x14ac:dyDescent="0.25">
      <c r="B69" s="431">
        <v>55</v>
      </c>
      <c r="C69" s="451">
        <v>47277</v>
      </c>
      <c r="D69" s="432">
        <v>609145.32999999996</v>
      </c>
      <c r="E69" s="432">
        <v>5957.6732239097446</v>
      </c>
      <c r="F69" s="432">
        <v>0</v>
      </c>
      <c r="G69" s="432">
        <v>5957.6732239097446</v>
      </c>
      <c r="H69" s="432">
        <v>3876.42</v>
      </c>
      <c r="I69" s="432">
        <v>2081.25</v>
      </c>
      <c r="J69" s="432">
        <v>605268.9</v>
      </c>
      <c r="K69" s="432">
        <v>132940.94</v>
      </c>
      <c r="Z69" s="451">
        <v>47299</v>
      </c>
    </row>
    <row r="70" spans="2:26" ht="18" customHeight="1" x14ac:dyDescent="0.25">
      <c r="B70" s="431">
        <v>56</v>
      </c>
      <c r="C70" s="451">
        <v>47307</v>
      </c>
      <c r="D70" s="432">
        <v>605268.9</v>
      </c>
      <c r="E70" s="432">
        <v>5957.6732239097446</v>
      </c>
      <c r="F70" s="432">
        <v>0</v>
      </c>
      <c r="G70" s="432">
        <v>5957.6732239097446</v>
      </c>
      <c r="H70" s="432">
        <v>3889.67</v>
      </c>
      <c r="I70" s="432">
        <v>2068</v>
      </c>
      <c r="J70" s="432">
        <v>601379.23</v>
      </c>
      <c r="K70" s="432">
        <v>135008.94</v>
      </c>
      <c r="Z70" s="451">
        <v>47330</v>
      </c>
    </row>
    <row r="71" spans="2:26" ht="18" customHeight="1" x14ac:dyDescent="0.25">
      <c r="B71" s="431">
        <v>57</v>
      </c>
      <c r="C71" s="451">
        <v>47338</v>
      </c>
      <c r="D71" s="432">
        <v>601379.23</v>
      </c>
      <c r="E71" s="432">
        <v>5957.6732239097446</v>
      </c>
      <c r="F71" s="432">
        <v>0</v>
      </c>
      <c r="G71" s="432">
        <v>5957.6732239097446</v>
      </c>
      <c r="H71" s="432">
        <v>3902.96</v>
      </c>
      <c r="I71" s="432">
        <v>2054.71</v>
      </c>
      <c r="J71" s="432">
        <v>597476.27</v>
      </c>
      <c r="K71" s="432">
        <v>137063.65</v>
      </c>
      <c r="Z71" s="451">
        <v>47361</v>
      </c>
    </row>
    <row r="72" spans="2:26" ht="18" customHeight="1" x14ac:dyDescent="0.25">
      <c r="B72" s="431">
        <v>58</v>
      </c>
      <c r="C72" s="451">
        <v>47369</v>
      </c>
      <c r="D72" s="432">
        <v>597476.27</v>
      </c>
      <c r="E72" s="432">
        <v>5957.6732239097446</v>
      </c>
      <c r="F72" s="432">
        <v>0</v>
      </c>
      <c r="G72" s="432">
        <v>5957.6732239097446</v>
      </c>
      <c r="H72" s="432">
        <v>3916.29</v>
      </c>
      <c r="I72" s="432">
        <v>2041.38</v>
      </c>
      <c r="J72" s="432">
        <v>593559.97</v>
      </c>
      <c r="K72" s="432">
        <v>139105.03</v>
      </c>
      <c r="Z72" s="451">
        <v>47391</v>
      </c>
    </row>
    <row r="73" spans="2:26" ht="18" customHeight="1" x14ac:dyDescent="0.25">
      <c r="B73" s="431">
        <v>59</v>
      </c>
      <c r="C73" s="451">
        <v>47399</v>
      </c>
      <c r="D73" s="432">
        <v>593559.97</v>
      </c>
      <c r="E73" s="432">
        <v>5957.6732239097446</v>
      </c>
      <c r="F73" s="432">
        <v>0</v>
      </c>
      <c r="G73" s="432">
        <v>5957.6732239097446</v>
      </c>
      <c r="H73" s="432">
        <v>3929.67</v>
      </c>
      <c r="I73" s="432">
        <v>2028</v>
      </c>
      <c r="J73" s="432">
        <v>589630.30000000005</v>
      </c>
      <c r="K73" s="432">
        <v>141133.03</v>
      </c>
      <c r="Z73" s="451">
        <v>47422</v>
      </c>
    </row>
    <row r="74" spans="2:26" ht="18" customHeight="1" x14ac:dyDescent="0.25">
      <c r="B74" s="431">
        <v>60</v>
      </c>
      <c r="C74" s="451">
        <v>47430</v>
      </c>
      <c r="D74" s="432">
        <v>589630.30000000005</v>
      </c>
      <c r="E74" s="432">
        <v>5957.6732239097446</v>
      </c>
      <c r="F74" s="432">
        <v>0</v>
      </c>
      <c r="G74" s="432">
        <v>5957.6732239097446</v>
      </c>
      <c r="H74" s="432">
        <v>3943.1</v>
      </c>
      <c r="I74" s="432">
        <v>2014.57</v>
      </c>
      <c r="J74" s="432">
        <v>585687.18999999994</v>
      </c>
      <c r="K74" s="432">
        <v>143147.6</v>
      </c>
      <c r="Z74" s="451">
        <v>47452</v>
      </c>
    </row>
    <row r="75" spans="2:26" ht="18" customHeight="1" x14ac:dyDescent="0.25">
      <c r="B75" s="431">
        <v>61</v>
      </c>
      <c r="C75" s="451">
        <v>47460</v>
      </c>
      <c r="D75" s="432">
        <v>585687.18999999994</v>
      </c>
      <c r="E75" s="432">
        <v>5957.6732239097446</v>
      </c>
      <c r="F75" s="432">
        <v>0</v>
      </c>
      <c r="G75" s="432">
        <v>5957.6732239097446</v>
      </c>
      <c r="H75" s="432">
        <v>3956.57</v>
      </c>
      <c r="I75" s="432">
        <v>2001.1</v>
      </c>
      <c r="J75" s="432">
        <v>581730.62</v>
      </c>
      <c r="K75" s="432">
        <v>145148.70000000001</v>
      </c>
      <c r="Z75" s="451">
        <v>47483</v>
      </c>
    </row>
    <row r="76" spans="2:26" ht="18" customHeight="1" x14ac:dyDescent="0.25">
      <c r="B76" s="431">
        <v>62</v>
      </c>
      <c r="C76" s="451">
        <v>47491</v>
      </c>
      <c r="D76" s="432">
        <v>581730.62</v>
      </c>
      <c r="E76" s="432">
        <v>5957.6732239097446</v>
      </c>
      <c r="F76" s="432">
        <v>0</v>
      </c>
      <c r="G76" s="432">
        <v>5957.6732239097446</v>
      </c>
      <c r="H76" s="432">
        <v>3970.09</v>
      </c>
      <c r="I76" s="432">
        <v>1987.58</v>
      </c>
      <c r="J76" s="432">
        <v>577760.52</v>
      </c>
      <c r="K76" s="432">
        <v>147136.28</v>
      </c>
      <c r="Z76" s="451">
        <v>47514</v>
      </c>
    </row>
    <row r="77" spans="2:26" ht="18" customHeight="1" x14ac:dyDescent="0.25">
      <c r="B77" s="431">
        <v>63</v>
      </c>
      <c r="C77" s="451">
        <v>47522</v>
      </c>
      <c r="D77" s="432">
        <v>577760.52</v>
      </c>
      <c r="E77" s="432">
        <v>5957.6732239097446</v>
      </c>
      <c r="F77" s="432">
        <v>0</v>
      </c>
      <c r="G77" s="432">
        <v>5957.6732239097446</v>
      </c>
      <c r="H77" s="432">
        <v>3983.65</v>
      </c>
      <c r="I77" s="432">
        <v>1974.02</v>
      </c>
      <c r="J77" s="432">
        <v>573776.87</v>
      </c>
      <c r="K77" s="432">
        <v>149110.29999999999</v>
      </c>
      <c r="Z77" s="451">
        <v>47542</v>
      </c>
    </row>
    <row r="78" spans="2:26" ht="18" customHeight="1" x14ac:dyDescent="0.25">
      <c r="B78" s="431">
        <v>64</v>
      </c>
      <c r="C78" s="451">
        <v>47550</v>
      </c>
      <c r="D78" s="432">
        <v>573776.87</v>
      </c>
      <c r="E78" s="432">
        <v>5957.6732239097446</v>
      </c>
      <c r="F78" s="432">
        <v>0</v>
      </c>
      <c r="G78" s="432">
        <v>5957.6732239097446</v>
      </c>
      <c r="H78" s="432">
        <v>3997.27</v>
      </c>
      <c r="I78" s="432">
        <v>1960.4</v>
      </c>
      <c r="J78" s="432">
        <v>569779.6</v>
      </c>
      <c r="K78" s="432">
        <v>151070.69999999998</v>
      </c>
      <c r="Z78" s="451">
        <v>47573</v>
      </c>
    </row>
    <row r="79" spans="2:26" ht="18" customHeight="1" x14ac:dyDescent="0.25">
      <c r="B79" s="431">
        <v>65</v>
      </c>
      <c r="C79" s="451">
        <v>47581</v>
      </c>
      <c r="D79" s="432">
        <v>569779.6</v>
      </c>
      <c r="E79" s="432">
        <v>5957.6732239097446</v>
      </c>
      <c r="F79" s="432">
        <v>0</v>
      </c>
      <c r="G79" s="432">
        <v>5957.6732239097446</v>
      </c>
      <c r="H79" s="432">
        <v>4010.92</v>
      </c>
      <c r="I79" s="432">
        <v>1946.75</v>
      </c>
      <c r="J79" s="432">
        <v>565768.67000000004</v>
      </c>
      <c r="K79" s="432">
        <v>153017.44999999998</v>
      </c>
      <c r="Z79" s="451">
        <v>47603</v>
      </c>
    </row>
    <row r="80" spans="2:26" ht="18" customHeight="1" x14ac:dyDescent="0.25">
      <c r="B80" s="431">
        <v>66</v>
      </c>
      <c r="C80" s="451">
        <v>47611</v>
      </c>
      <c r="D80" s="432">
        <v>565768.67000000004</v>
      </c>
      <c r="E80" s="432">
        <v>5957.6732239097446</v>
      </c>
      <c r="F80" s="432">
        <v>0</v>
      </c>
      <c r="G80" s="432">
        <v>5957.6732239097446</v>
      </c>
      <c r="H80" s="432">
        <v>4024.63</v>
      </c>
      <c r="I80" s="432">
        <v>1933.04</v>
      </c>
      <c r="J80" s="432">
        <v>561744.04</v>
      </c>
      <c r="K80" s="432">
        <v>154950.49</v>
      </c>
      <c r="Z80" s="451">
        <v>47634</v>
      </c>
    </row>
    <row r="81" spans="2:26" ht="18" customHeight="1" x14ac:dyDescent="0.25">
      <c r="B81" s="431">
        <v>67</v>
      </c>
      <c r="C81" s="451">
        <v>47642</v>
      </c>
      <c r="D81" s="432">
        <v>561744.04</v>
      </c>
      <c r="E81" s="432">
        <v>5957.6732239097446</v>
      </c>
      <c r="F81" s="432">
        <v>0</v>
      </c>
      <c r="G81" s="432">
        <v>5957.6732239097446</v>
      </c>
      <c r="H81" s="432">
        <v>4038.38</v>
      </c>
      <c r="I81" s="432">
        <v>1919.29</v>
      </c>
      <c r="J81" s="432">
        <v>557705.66</v>
      </c>
      <c r="K81" s="432">
        <v>156869.78</v>
      </c>
      <c r="Z81" s="451">
        <v>47664</v>
      </c>
    </row>
    <row r="82" spans="2:26" ht="18" customHeight="1" x14ac:dyDescent="0.25">
      <c r="B82" s="431">
        <v>68</v>
      </c>
      <c r="C82" s="451">
        <v>47672</v>
      </c>
      <c r="D82" s="432">
        <v>557705.66</v>
      </c>
      <c r="E82" s="432">
        <v>5957.6732239097446</v>
      </c>
      <c r="F82" s="432">
        <v>0</v>
      </c>
      <c r="G82" s="432">
        <v>5957.6732239097446</v>
      </c>
      <c r="H82" s="432">
        <v>4052.18</v>
      </c>
      <c r="I82" s="432">
        <v>1905.49</v>
      </c>
      <c r="J82" s="432">
        <v>553653.48</v>
      </c>
      <c r="K82" s="432">
        <v>158775.26999999999</v>
      </c>
      <c r="Z82" s="451">
        <v>47695</v>
      </c>
    </row>
    <row r="83" spans="2:26" ht="18" customHeight="1" x14ac:dyDescent="0.25">
      <c r="B83" s="431">
        <v>69</v>
      </c>
      <c r="C83" s="451">
        <v>47703</v>
      </c>
      <c r="D83" s="432">
        <v>553653.48</v>
      </c>
      <c r="E83" s="432">
        <v>5957.6732239097446</v>
      </c>
      <c r="F83" s="432">
        <v>0</v>
      </c>
      <c r="G83" s="432">
        <v>5957.6732239097446</v>
      </c>
      <c r="H83" s="432">
        <v>4066.02</v>
      </c>
      <c r="I83" s="432">
        <v>1891.65</v>
      </c>
      <c r="J83" s="432">
        <v>549587.46</v>
      </c>
      <c r="K83" s="432">
        <v>160666.91999999998</v>
      </c>
      <c r="Z83" s="451">
        <v>47726</v>
      </c>
    </row>
    <row r="84" spans="2:26" ht="18" customHeight="1" x14ac:dyDescent="0.25">
      <c r="B84" s="431">
        <v>70</v>
      </c>
      <c r="C84" s="451">
        <v>47734</v>
      </c>
      <c r="D84" s="432">
        <v>549587.46</v>
      </c>
      <c r="E84" s="432">
        <v>5957.6732239097446</v>
      </c>
      <c r="F84" s="432">
        <v>0</v>
      </c>
      <c r="G84" s="432">
        <v>5957.6732239097446</v>
      </c>
      <c r="H84" s="432">
        <v>4079.91</v>
      </c>
      <c r="I84" s="432">
        <v>1877.76</v>
      </c>
      <c r="J84" s="432">
        <v>545507.54</v>
      </c>
      <c r="K84" s="432">
        <v>162544.68</v>
      </c>
      <c r="Z84" s="451">
        <v>47756</v>
      </c>
    </row>
    <row r="85" spans="2:26" ht="18" customHeight="1" x14ac:dyDescent="0.25">
      <c r="B85" s="431">
        <v>71</v>
      </c>
      <c r="C85" s="451">
        <v>47764</v>
      </c>
      <c r="D85" s="432">
        <v>545507.54</v>
      </c>
      <c r="E85" s="432">
        <v>5957.6732239097446</v>
      </c>
      <c r="F85" s="432">
        <v>0</v>
      </c>
      <c r="G85" s="432">
        <v>5957.6732239097446</v>
      </c>
      <c r="H85" s="432">
        <v>4093.85</v>
      </c>
      <c r="I85" s="432">
        <v>1863.82</v>
      </c>
      <c r="J85" s="432">
        <v>541413.68000000005</v>
      </c>
      <c r="K85" s="432">
        <v>164408.5</v>
      </c>
      <c r="Z85" s="451">
        <v>47787</v>
      </c>
    </row>
    <row r="86" spans="2:26" ht="18" customHeight="1" x14ac:dyDescent="0.25">
      <c r="B86" s="431">
        <v>72</v>
      </c>
      <c r="C86" s="451">
        <v>47795</v>
      </c>
      <c r="D86" s="432">
        <v>541413.68000000005</v>
      </c>
      <c r="E86" s="432">
        <v>5957.6732239097446</v>
      </c>
      <c r="F86" s="432">
        <v>0</v>
      </c>
      <c r="G86" s="432">
        <v>5957.6732239097446</v>
      </c>
      <c r="H86" s="432">
        <v>4107.84</v>
      </c>
      <c r="I86" s="432">
        <v>1849.83</v>
      </c>
      <c r="J86" s="432">
        <v>537305.84</v>
      </c>
      <c r="K86" s="432">
        <v>166258.32999999999</v>
      </c>
      <c r="Z86" s="451">
        <v>47817</v>
      </c>
    </row>
    <row r="87" spans="2:26" ht="18" customHeight="1" x14ac:dyDescent="0.25">
      <c r="B87" s="431">
        <v>73</v>
      </c>
      <c r="C87" s="451">
        <v>47825</v>
      </c>
      <c r="D87" s="432">
        <v>537305.84</v>
      </c>
      <c r="E87" s="432">
        <v>5957.6732239097446</v>
      </c>
      <c r="F87" s="432">
        <v>0</v>
      </c>
      <c r="G87" s="432">
        <v>5957.6732239097446</v>
      </c>
      <c r="H87" s="432">
        <v>4121.88</v>
      </c>
      <c r="I87" s="432">
        <v>1835.79</v>
      </c>
      <c r="J87" s="432">
        <v>533183.96</v>
      </c>
      <c r="K87" s="432">
        <v>168094.12</v>
      </c>
      <c r="Z87" s="451">
        <v>47848</v>
      </c>
    </row>
    <row r="88" spans="2:26" ht="18" customHeight="1" x14ac:dyDescent="0.25">
      <c r="B88" s="431">
        <v>74</v>
      </c>
      <c r="C88" s="451">
        <v>47856</v>
      </c>
      <c r="D88" s="432">
        <v>533183.96</v>
      </c>
      <c r="E88" s="432">
        <v>5957.6732239097446</v>
      </c>
      <c r="F88" s="432">
        <v>0</v>
      </c>
      <c r="G88" s="432">
        <v>5957.6732239097446</v>
      </c>
      <c r="H88" s="432">
        <v>4135.96</v>
      </c>
      <c r="I88" s="432">
        <v>1821.71</v>
      </c>
      <c r="J88" s="432">
        <v>529048</v>
      </c>
      <c r="K88" s="432">
        <v>169915.83</v>
      </c>
      <c r="Z88" s="451">
        <v>47879</v>
      </c>
    </row>
    <row r="89" spans="2:26" ht="18" customHeight="1" x14ac:dyDescent="0.25">
      <c r="B89" s="431">
        <v>75</v>
      </c>
      <c r="C89" s="451">
        <v>47887</v>
      </c>
      <c r="D89" s="432">
        <v>529048</v>
      </c>
      <c r="E89" s="432">
        <v>5957.6732239097446</v>
      </c>
      <c r="F89" s="432">
        <v>0</v>
      </c>
      <c r="G89" s="432">
        <v>5957.6732239097446</v>
      </c>
      <c r="H89" s="432">
        <v>4150.09</v>
      </c>
      <c r="I89" s="432">
        <v>1807.58</v>
      </c>
      <c r="J89" s="432">
        <v>524897.91</v>
      </c>
      <c r="K89" s="432">
        <v>171723.40999999997</v>
      </c>
      <c r="Z89" s="451">
        <v>47907</v>
      </c>
    </row>
    <row r="90" spans="2:26" ht="18" customHeight="1" x14ac:dyDescent="0.25">
      <c r="B90" s="431">
        <v>76</v>
      </c>
      <c r="C90" s="451">
        <v>47915</v>
      </c>
      <c r="D90" s="432">
        <v>524897.91</v>
      </c>
      <c r="E90" s="432">
        <v>5957.6732239097446</v>
      </c>
      <c r="F90" s="432">
        <v>0</v>
      </c>
      <c r="G90" s="432">
        <v>5957.6732239097446</v>
      </c>
      <c r="H90" s="432">
        <v>4164.2700000000004</v>
      </c>
      <c r="I90" s="432">
        <v>1793.4</v>
      </c>
      <c r="J90" s="432">
        <v>520733.64</v>
      </c>
      <c r="K90" s="432">
        <v>173516.80999999997</v>
      </c>
      <c r="Z90" s="451">
        <v>47938</v>
      </c>
    </row>
    <row r="91" spans="2:26" ht="18" customHeight="1" x14ac:dyDescent="0.25">
      <c r="B91" s="431">
        <v>77</v>
      </c>
      <c r="C91" s="451">
        <v>47946</v>
      </c>
      <c r="D91" s="432">
        <v>520733.64</v>
      </c>
      <c r="E91" s="432">
        <v>5957.6732239097446</v>
      </c>
      <c r="F91" s="432">
        <v>0</v>
      </c>
      <c r="G91" s="432">
        <v>5957.6732239097446</v>
      </c>
      <c r="H91" s="432">
        <v>4178.5</v>
      </c>
      <c r="I91" s="432">
        <v>1779.17</v>
      </c>
      <c r="J91" s="432">
        <v>516555.14</v>
      </c>
      <c r="K91" s="432">
        <v>175295.97999999998</v>
      </c>
      <c r="Z91" s="451">
        <v>47968</v>
      </c>
    </row>
    <row r="92" spans="2:26" ht="18" customHeight="1" x14ac:dyDescent="0.25">
      <c r="B92" s="431">
        <v>78</v>
      </c>
      <c r="C92" s="451">
        <v>47976</v>
      </c>
      <c r="D92" s="432">
        <v>516555.14</v>
      </c>
      <c r="E92" s="432">
        <v>5957.6732239097446</v>
      </c>
      <c r="F92" s="432">
        <v>0</v>
      </c>
      <c r="G92" s="432">
        <v>5957.6732239097446</v>
      </c>
      <c r="H92" s="432">
        <v>4192.7700000000004</v>
      </c>
      <c r="I92" s="432">
        <v>1764.9</v>
      </c>
      <c r="J92" s="432">
        <v>512362.36</v>
      </c>
      <c r="K92" s="432">
        <v>177060.87999999998</v>
      </c>
      <c r="Z92" s="451">
        <v>47999</v>
      </c>
    </row>
    <row r="93" spans="2:26" ht="18" customHeight="1" x14ac:dyDescent="0.25">
      <c r="B93" s="431">
        <v>79</v>
      </c>
      <c r="C93" s="451">
        <v>48007</v>
      </c>
      <c r="D93" s="432">
        <v>512362.36</v>
      </c>
      <c r="E93" s="432">
        <v>5957.6732239097446</v>
      </c>
      <c r="F93" s="432">
        <v>0</v>
      </c>
      <c r="G93" s="432">
        <v>5957.6732239097446</v>
      </c>
      <c r="H93" s="432">
        <v>4207.1000000000004</v>
      </c>
      <c r="I93" s="432">
        <v>1750.57</v>
      </c>
      <c r="J93" s="432">
        <v>508155.26</v>
      </c>
      <c r="K93" s="432">
        <v>178811.44999999998</v>
      </c>
      <c r="Z93" s="451">
        <v>48029</v>
      </c>
    </row>
    <row r="94" spans="2:26" ht="18" customHeight="1" x14ac:dyDescent="0.25">
      <c r="B94" s="431">
        <v>80</v>
      </c>
      <c r="C94" s="451">
        <v>48037</v>
      </c>
      <c r="D94" s="432">
        <v>508155.26</v>
      </c>
      <c r="E94" s="432">
        <v>5957.6732239097446</v>
      </c>
      <c r="F94" s="432">
        <v>0</v>
      </c>
      <c r="G94" s="432">
        <v>5957.6732239097446</v>
      </c>
      <c r="H94" s="432">
        <v>4221.47</v>
      </c>
      <c r="I94" s="432">
        <v>1736.2</v>
      </c>
      <c r="J94" s="432">
        <v>503933.78</v>
      </c>
      <c r="K94" s="432">
        <v>180547.65</v>
      </c>
      <c r="Z94" s="451">
        <v>48060</v>
      </c>
    </row>
    <row r="95" spans="2:26" ht="18" customHeight="1" x14ac:dyDescent="0.25">
      <c r="B95" s="431">
        <v>81</v>
      </c>
      <c r="C95" s="451">
        <v>48068</v>
      </c>
      <c r="D95" s="432">
        <v>503933.78</v>
      </c>
      <c r="E95" s="432">
        <v>5957.6732239097446</v>
      </c>
      <c r="F95" s="432">
        <v>0</v>
      </c>
      <c r="G95" s="432">
        <v>5957.6732239097446</v>
      </c>
      <c r="H95" s="432">
        <v>4235.8999999999996</v>
      </c>
      <c r="I95" s="432">
        <v>1721.77</v>
      </c>
      <c r="J95" s="432">
        <v>499697.88</v>
      </c>
      <c r="K95" s="432">
        <v>182269.41999999998</v>
      </c>
      <c r="Z95" s="451">
        <v>48091</v>
      </c>
    </row>
    <row r="96" spans="2:26" ht="18" customHeight="1" x14ac:dyDescent="0.25">
      <c r="B96" s="431">
        <v>82</v>
      </c>
      <c r="C96" s="451">
        <v>48099</v>
      </c>
      <c r="D96" s="432">
        <v>499697.88</v>
      </c>
      <c r="E96" s="432">
        <v>5957.6732239097446</v>
      </c>
      <c r="F96" s="432">
        <v>0</v>
      </c>
      <c r="G96" s="432">
        <v>5957.6732239097446</v>
      </c>
      <c r="H96" s="432">
        <v>4250.37</v>
      </c>
      <c r="I96" s="432">
        <v>1707.3</v>
      </c>
      <c r="J96" s="432">
        <v>495447.51</v>
      </c>
      <c r="K96" s="432">
        <v>183976.71999999997</v>
      </c>
      <c r="Z96" s="451">
        <v>48121</v>
      </c>
    </row>
    <row r="97" spans="2:26" ht="18" customHeight="1" x14ac:dyDescent="0.25">
      <c r="B97" s="431">
        <v>83</v>
      </c>
      <c r="C97" s="451">
        <v>48129</v>
      </c>
      <c r="D97" s="432">
        <v>495447.51</v>
      </c>
      <c r="E97" s="432">
        <v>5957.6732239097446</v>
      </c>
      <c r="F97" s="432">
        <v>0</v>
      </c>
      <c r="G97" s="432">
        <v>5957.6732239097446</v>
      </c>
      <c r="H97" s="432">
        <v>4264.8900000000003</v>
      </c>
      <c r="I97" s="432">
        <v>1692.78</v>
      </c>
      <c r="J97" s="432">
        <v>491182.62</v>
      </c>
      <c r="K97" s="432">
        <v>185669.49999999997</v>
      </c>
      <c r="Z97" s="451">
        <v>48152</v>
      </c>
    </row>
    <row r="98" spans="2:26" ht="18" customHeight="1" x14ac:dyDescent="0.25">
      <c r="B98" s="431">
        <v>84</v>
      </c>
      <c r="C98" s="451">
        <v>48160</v>
      </c>
      <c r="D98" s="432">
        <v>491182.62</v>
      </c>
      <c r="E98" s="432">
        <v>5957.6732239097446</v>
      </c>
      <c r="F98" s="432">
        <v>0</v>
      </c>
      <c r="G98" s="432">
        <v>5957.6732239097446</v>
      </c>
      <c r="H98" s="432">
        <v>4279.46</v>
      </c>
      <c r="I98" s="432">
        <v>1678.21</v>
      </c>
      <c r="J98" s="432">
        <v>486903.15</v>
      </c>
      <c r="K98" s="432">
        <v>187347.70999999996</v>
      </c>
      <c r="Z98" s="451">
        <v>48182</v>
      </c>
    </row>
    <row r="99" spans="2:26" ht="18" customHeight="1" x14ac:dyDescent="0.25">
      <c r="B99" s="431">
        <v>85</v>
      </c>
      <c r="C99" s="451">
        <v>48190</v>
      </c>
      <c r="D99" s="432">
        <v>486903.15</v>
      </c>
      <c r="E99" s="432">
        <v>5957.6732239097446</v>
      </c>
      <c r="F99" s="432">
        <v>0</v>
      </c>
      <c r="G99" s="432">
        <v>5957.6732239097446</v>
      </c>
      <c r="H99" s="432">
        <v>4294.08</v>
      </c>
      <c r="I99" s="432">
        <v>1663.59</v>
      </c>
      <c r="J99" s="432">
        <v>482609.06</v>
      </c>
      <c r="K99" s="432">
        <v>189011.29999999996</v>
      </c>
      <c r="Z99" s="451">
        <v>48213</v>
      </c>
    </row>
    <row r="100" spans="2:26" ht="18" customHeight="1" x14ac:dyDescent="0.25">
      <c r="B100" s="431">
        <v>86</v>
      </c>
      <c r="C100" s="451">
        <v>48221</v>
      </c>
      <c r="D100" s="432">
        <v>482609.06</v>
      </c>
      <c r="E100" s="432">
        <v>5957.6732239097446</v>
      </c>
      <c r="F100" s="432">
        <v>0</v>
      </c>
      <c r="G100" s="432">
        <v>5957.6732239097446</v>
      </c>
      <c r="H100" s="432">
        <v>4308.76</v>
      </c>
      <c r="I100" s="432">
        <v>1648.91</v>
      </c>
      <c r="J100" s="432">
        <v>478300.3</v>
      </c>
      <c r="K100" s="432">
        <v>190660.20999999996</v>
      </c>
      <c r="Z100" s="451">
        <v>48244</v>
      </c>
    </row>
    <row r="101" spans="2:26" ht="18" customHeight="1" x14ac:dyDescent="0.25">
      <c r="B101" s="431">
        <v>87</v>
      </c>
      <c r="C101" s="451">
        <v>48252</v>
      </c>
      <c r="D101" s="432">
        <v>478300.3</v>
      </c>
      <c r="E101" s="432">
        <v>5957.6732239097446</v>
      </c>
      <c r="F101" s="432">
        <v>0</v>
      </c>
      <c r="G101" s="432">
        <v>5957.6732239097446</v>
      </c>
      <c r="H101" s="432">
        <v>4323.4799999999996</v>
      </c>
      <c r="I101" s="432">
        <v>1634.19</v>
      </c>
      <c r="J101" s="432">
        <v>473976.82</v>
      </c>
      <c r="K101" s="432">
        <v>192294.39999999997</v>
      </c>
      <c r="Z101" s="451">
        <v>48273</v>
      </c>
    </row>
    <row r="102" spans="2:26" ht="18" customHeight="1" x14ac:dyDescent="0.25">
      <c r="B102" s="431">
        <v>88</v>
      </c>
      <c r="C102" s="451">
        <v>48281</v>
      </c>
      <c r="D102" s="432">
        <v>473976.82</v>
      </c>
      <c r="E102" s="432">
        <v>5957.6732239097446</v>
      </c>
      <c r="F102" s="432">
        <v>0</v>
      </c>
      <c r="G102" s="432">
        <v>5957.6732239097446</v>
      </c>
      <c r="H102" s="432">
        <v>4338.25</v>
      </c>
      <c r="I102" s="432">
        <v>1619.42</v>
      </c>
      <c r="J102" s="432">
        <v>469638.57</v>
      </c>
      <c r="K102" s="432">
        <v>193913.81999999998</v>
      </c>
      <c r="Z102" s="451">
        <v>48304</v>
      </c>
    </row>
    <row r="103" spans="2:26" ht="18" customHeight="1" x14ac:dyDescent="0.25">
      <c r="B103" s="431">
        <v>89</v>
      </c>
      <c r="C103" s="451">
        <v>48312</v>
      </c>
      <c r="D103" s="432">
        <v>469638.57</v>
      </c>
      <c r="E103" s="432">
        <v>5957.6732239097446</v>
      </c>
      <c r="F103" s="432">
        <v>0</v>
      </c>
      <c r="G103" s="432">
        <v>5957.6732239097446</v>
      </c>
      <c r="H103" s="432">
        <v>4353.07</v>
      </c>
      <c r="I103" s="432">
        <v>1604.6</v>
      </c>
      <c r="J103" s="432">
        <v>465285.5</v>
      </c>
      <c r="K103" s="432">
        <v>195518.41999999998</v>
      </c>
      <c r="Z103" s="451">
        <v>48334</v>
      </c>
    </row>
    <row r="104" spans="2:26" ht="18" customHeight="1" x14ac:dyDescent="0.25">
      <c r="B104" s="431">
        <v>90</v>
      </c>
      <c r="C104" s="451">
        <v>48342</v>
      </c>
      <c r="D104" s="432">
        <v>465285.5</v>
      </c>
      <c r="E104" s="432">
        <v>5957.6732239097446</v>
      </c>
      <c r="F104" s="432">
        <v>0</v>
      </c>
      <c r="G104" s="432">
        <v>5957.6732239097446</v>
      </c>
      <c r="H104" s="432">
        <v>4367.9399999999996</v>
      </c>
      <c r="I104" s="432">
        <v>1589.73</v>
      </c>
      <c r="J104" s="432">
        <v>460917.55</v>
      </c>
      <c r="K104" s="432">
        <v>197108.15</v>
      </c>
      <c r="Z104" s="451">
        <v>48365</v>
      </c>
    </row>
    <row r="105" spans="2:26" ht="18" customHeight="1" x14ac:dyDescent="0.25">
      <c r="B105" s="431">
        <v>91</v>
      </c>
      <c r="C105" s="451">
        <v>48373</v>
      </c>
      <c r="D105" s="432">
        <v>460917.55</v>
      </c>
      <c r="E105" s="432">
        <v>5957.6732239097446</v>
      </c>
      <c r="F105" s="432">
        <v>0</v>
      </c>
      <c r="G105" s="432">
        <v>5957.6732239097446</v>
      </c>
      <c r="H105" s="432">
        <v>4382.87</v>
      </c>
      <c r="I105" s="432">
        <v>1574.8</v>
      </c>
      <c r="J105" s="432">
        <v>456534.68</v>
      </c>
      <c r="K105" s="432">
        <v>198682.94999999998</v>
      </c>
      <c r="Z105" s="451">
        <v>48395</v>
      </c>
    </row>
    <row r="106" spans="2:26" ht="18" customHeight="1" x14ac:dyDescent="0.25">
      <c r="B106" s="431">
        <v>92</v>
      </c>
      <c r="C106" s="451">
        <v>48403</v>
      </c>
      <c r="D106" s="432">
        <v>456534.68</v>
      </c>
      <c r="E106" s="432">
        <v>5957.6732239097446</v>
      </c>
      <c r="F106" s="432">
        <v>0</v>
      </c>
      <c r="G106" s="432">
        <v>5957.6732239097446</v>
      </c>
      <c r="H106" s="432">
        <v>4397.84</v>
      </c>
      <c r="I106" s="432">
        <v>1559.83</v>
      </c>
      <c r="J106" s="432">
        <v>452136.83</v>
      </c>
      <c r="K106" s="432">
        <v>200242.77999999997</v>
      </c>
      <c r="Z106" s="451">
        <v>48426</v>
      </c>
    </row>
    <row r="107" spans="2:26" ht="18" customHeight="1" x14ac:dyDescent="0.25">
      <c r="B107" s="431">
        <v>93</v>
      </c>
      <c r="C107" s="451">
        <v>48434</v>
      </c>
      <c r="D107" s="432">
        <v>452136.83</v>
      </c>
      <c r="E107" s="432">
        <v>5957.6732239097446</v>
      </c>
      <c r="F107" s="432">
        <v>0</v>
      </c>
      <c r="G107" s="432">
        <v>5957.6732239097446</v>
      </c>
      <c r="H107" s="432">
        <v>4412.87</v>
      </c>
      <c r="I107" s="432">
        <v>1544.8</v>
      </c>
      <c r="J107" s="432">
        <v>447723.96</v>
      </c>
      <c r="K107" s="432">
        <v>201787.57999999996</v>
      </c>
      <c r="Z107" s="451">
        <v>48457</v>
      </c>
    </row>
    <row r="108" spans="2:26" ht="18" customHeight="1" x14ac:dyDescent="0.25">
      <c r="B108" s="431">
        <v>94</v>
      </c>
      <c r="C108" s="451">
        <v>48465</v>
      </c>
      <c r="D108" s="432">
        <v>447723.96</v>
      </c>
      <c r="E108" s="432">
        <v>5957.6732239097446</v>
      </c>
      <c r="F108" s="432">
        <v>0</v>
      </c>
      <c r="G108" s="432">
        <v>5957.6732239097446</v>
      </c>
      <c r="H108" s="432">
        <v>4427.95</v>
      </c>
      <c r="I108" s="432">
        <v>1529.72</v>
      </c>
      <c r="J108" s="432">
        <v>443296.01</v>
      </c>
      <c r="K108" s="432">
        <v>203317.29999999996</v>
      </c>
      <c r="Z108" s="451">
        <v>48487</v>
      </c>
    </row>
    <row r="109" spans="2:26" ht="18" customHeight="1" x14ac:dyDescent="0.25">
      <c r="B109" s="431">
        <v>95</v>
      </c>
      <c r="C109" s="451">
        <v>48495</v>
      </c>
      <c r="D109" s="432">
        <v>443296.01</v>
      </c>
      <c r="E109" s="432">
        <v>5957.6732239097446</v>
      </c>
      <c r="F109" s="432">
        <v>0</v>
      </c>
      <c r="G109" s="432">
        <v>5957.6732239097446</v>
      </c>
      <c r="H109" s="432">
        <v>4443.08</v>
      </c>
      <c r="I109" s="432">
        <v>1514.59</v>
      </c>
      <c r="J109" s="432">
        <v>438852.93</v>
      </c>
      <c r="K109" s="432">
        <v>204831.88999999996</v>
      </c>
      <c r="Z109" s="451">
        <v>48518</v>
      </c>
    </row>
    <row r="110" spans="2:26" ht="18" customHeight="1" x14ac:dyDescent="0.25">
      <c r="B110" s="431">
        <v>96</v>
      </c>
      <c r="C110" s="451">
        <v>48526</v>
      </c>
      <c r="D110" s="432">
        <v>438852.93</v>
      </c>
      <c r="E110" s="432">
        <v>5957.6732239097446</v>
      </c>
      <c r="F110" s="432">
        <v>0</v>
      </c>
      <c r="G110" s="432">
        <v>5957.6732239097446</v>
      </c>
      <c r="H110" s="432">
        <v>4458.26</v>
      </c>
      <c r="I110" s="432">
        <v>1499.41</v>
      </c>
      <c r="J110" s="432">
        <v>434394.67</v>
      </c>
      <c r="K110" s="432">
        <v>206331.29999999996</v>
      </c>
      <c r="Z110" s="451">
        <v>48548</v>
      </c>
    </row>
    <row r="111" spans="2:26" ht="18" customHeight="1" x14ac:dyDescent="0.25">
      <c r="B111" s="431">
        <v>97</v>
      </c>
      <c r="C111" s="451">
        <v>48556</v>
      </c>
      <c r="D111" s="432">
        <v>434394.67</v>
      </c>
      <c r="E111" s="432">
        <v>5957.6732239097446</v>
      </c>
      <c r="F111" s="432">
        <v>0</v>
      </c>
      <c r="G111" s="432">
        <v>5957.6732239097446</v>
      </c>
      <c r="H111" s="432">
        <v>4473.49</v>
      </c>
      <c r="I111" s="432">
        <v>1484.18</v>
      </c>
      <c r="J111" s="432">
        <v>429921.18</v>
      </c>
      <c r="K111" s="432">
        <v>207815.47999999995</v>
      </c>
      <c r="Z111" s="451">
        <v>48579</v>
      </c>
    </row>
    <row r="112" spans="2:26" ht="18" customHeight="1" x14ac:dyDescent="0.25">
      <c r="B112" s="431">
        <v>98</v>
      </c>
      <c r="C112" s="451">
        <v>48587</v>
      </c>
      <c r="D112" s="432">
        <v>429921.18</v>
      </c>
      <c r="E112" s="432">
        <v>5957.6732239097446</v>
      </c>
      <c r="F112" s="432">
        <v>0</v>
      </c>
      <c r="G112" s="432">
        <v>5957.6732239097446</v>
      </c>
      <c r="H112" s="432">
        <v>4488.7700000000004</v>
      </c>
      <c r="I112" s="432">
        <v>1468.9</v>
      </c>
      <c r="J112" s="432">
        <v>425432.4</v>
      </c>
      <c r="K112" s="432">
        <v>209284.37999999995</v>
      </c>
      <c r="Z112" s="451">
        <v>48610</v>
      </c>
    </row>
    <row r="113" spans="2:26" ht="18" customHeight="1" x14ac:dyDescent="0.25">
      <c r="B113" s="431">
        <v>99</v>
      </c>
      <c r="C113" s="451">
        <v>48618</v>
      </c>
      <c r="D113" s="432">
        <v>425432.4</v>
      </c>
      <c r="E113" s="432">
        <v>5957.6732239097446</v>
      </c>
      <c r="F113" s="432">
        <v>0</v>
      </c>
      <c r="G113" s="432">
        <v>5957.6732239097446</v>
      </c>
      <c r="H113" s="432">
        <v>4504.1099999999997</v>
      </c>
      <c r="I113" s="432">
        <v>1453.56</v>
      </c>
      <c r="J113" s="432">
        <v>420928.29</v>
      </c>
      <c r="K113" s="432">
        <v>210737.93999999994</v>
      </c>
      <c r="Z113" s="451">
        <v>48638</v>
      </c>
    </row>
    <row r="114" spans="2:26" ht="18" customHeight="1" x14ac:dyDescent="0.25">
      <c r="B114" s="431">
        <v>100</v>
      </c>
      <c r="C114" s="451">
        <v>48646</v>
      </c>
      <c r="D114" s="432">
        <v>420928.29</v>
      </c>
      <c r="E114" s="432">
        <v>5957.6732239097446</v>
      </c>
      <c r="F114" s="432">
        <v>0</v>
      </c>
      <c r="G114" s="432">
        <v>5957.6732239097446</v>
      </c>
      <c r="H114" s="432">
        <v>4519.5</v>
      </c>
      <c r="I114" s="432">
        <v>1438.17</v>
      </c>
      <c r="J114" s="432">
        <v>416408.79</v>
      </c>
      <c r="K114" s="432">
        <v>212176.10999999996</v>
      </c>
      <c r="Z114" s="451">
        <v>48669</v>
      </c>
    </row>
    <row r="115" spans="2:26" ht="18" customHeight="1" x14ac:dyDescent="0.25">
      <c r="B115" s="431">
        <v>101</v>
      </c>
      <c r="C115" s="451">
        <v>48677</v>
      </c>
      <c r="D115" s="432">
        <v>416408.79</v>
      </c>
      <c r="E115" s="432">
        <v>5957.6732239097446</v>
      </c>
      <c r="F115" s="432">
        <v>0</v>
      </c>
      <c r="G115" s="432">
        <v>5957.6732239097446</v>
      </c>
      <c r="H115" s="432">
        <v>4534.9399999999996</v>
      </c>
      <c r="I115" s="432">
        <v>1422.73</v>
      </c>
      <c r="J115" s="432">
        <v>411873.85</v>
      </c>
      <c r="K115" s="432">
        <v>213598.83999999997</v>
      </c>
      <c r="Z115" s="451">
        <v>48699</v>
      </c>
    </row>
    <row r="116" spans="2:26" ht="18" customHeight="1" x14ac:dyDescent="0.25">
      <c r="B116" s="431">
        <v>102</v>
      </c>
      <c r="C116" s="451">
        <v>48707</v>
      </c>
      <c r="D116" s="432">
        <v>411873.85</v>
      </c>
      <c r="E116" s="432">
        <v>5957.6732239097446</v>
      </c>
      <c r="F116" s="432">
        <v>0</v>
      </c>
      <c r="G116" s="432">
        <v>5957.6732239097446</v>
      </c>
      <c r="H116" s="432">
        <v>4550.43</v>
      </c>
      <c r="I116" s="432">
        <v>1407.24</v>
      </c>
      <c r="J116" s="432">
        <v>407323.41</v>
      </c>
      <c r="K116" s="432">
        <v>215006.07999999996</v>
      </c>
      <c r="Z116" s="451">
        <v>48730</v>
      </c>
    </row>
    <row r="117" spans="2:26" ht="18" customHeight="1" x14ac:dyDescent="0.25">
      <c r="B117" s="431">
        <v>103</v>
      </c>
      <c r="C117" s="451">
        <v>48738</v>
      </c>
      <c r="D117" s="432">
        <v>407323.41</v>
      </c>
      <c r="E117" s="432">
        <v>5957.6732239097446</v>
      </c>
      <c r="F117" s="432">
        <v>0</v>
      </c>
      <c r="G117" s="432">
        <v>5957.6732239097446</v>
      </c>
      <c r="H117" s="432">
        <v>4565.9799999999996</v>
      </c>
      <c r="I117" s="432">
        <v>1391.69</v>
      </c>
      <c r="J117" s="432">
        <v>402757.42</v>
      </c>
      <c r="K117" s="432">
        <v>216397.76999999996</v>
      </c>
      <c r="Z117" s="451">
        <v>48760</v>
      </c>
    </row>
    <row r="118" spans="2:26" ht="18" customHeight="1" x14ac:dyDescent="0.25">
      <c r="B118" s="431">
        <v>104</v>
      </c>
      <c r="C118" s="451">
        <v>48768</v>
      </c>
      <c r="D118" s="432">
        <v>402757.42</v>
      </c>
      <c r="E118" s="432">
        <v>5957.6732239097446</v>
      </c>
      <c r="F118" s="432">
        <v>0</v>
      </c>
      <c r="G118" s="432">
        <v>5957.6732239097446</v>
      </c>
      <c r="H118" s="432">
        <v>4581.58</v>
      </c>
      <c r="I118" s="432">
        <v>1376.09</v>
      </c>
      <c r="J118" s="432">
        <v>398175.84</v>
      </c>
      <c r="K118" s="432">
        <v>217773.85999999996</v>
      </c>
      <c r="Z118" s="451">
        <v>48791</v>
      </c>
    </row>
    <row r="119" spans="2:26" ht="18" customHeight="1" x14ac:dyDescent="0.25">
      <c r="B119" s="431">
        <v>105</v>
      </c>
      <c r="C119" s="451">
        <v>48799</v>
      </c>
      <c r="D119" s="432">
        <v>398175.84</v>
      </c>
      <c r="E119" s="432">
        <v>5957.6732239097446</v>
      </c>
      <c r="F119" s="432">
        <v>0</v>
      </c>
      <c r="G119" s="432">
        <v>5957.6732239097446</v>
      </c>
      <c r="H119" s="432">
        <v>4597.24</v>
      </c>
      <c r="I119" s="432">
        <v>1360.43</v>
      </c>
      <c r="J119" s="432">
        <v>393578.6</v>
      </c>
      <c r="K119" s="432">
        <v>219134.28999999995</v>
      </c>
      <c r="Z119" s="451">
        <v>48822</v>
      </c>
    </row>
    <row r="120" spans="2:26" ht="18" customHeight="1" x14ac:dyDescent="0.25">
      <c r="B120" s="431">
        <v>106</v>
      </c>
      <c r="C120" s="451">
        <v>48830</v>
      </c>
      <c r="D120" s="432">
        <v>393578.6</v>
      </c>
      <c r="E120" s="432">
        <v>5957.6732239097446</v>
      </c>
      <c r="F120" s="432">
        <v>0</v>
      </c>
      <c r="G120" s="432">
        <v>5957.6732239097446</v>
      </c>
      <c r="H120" s="432">
        <v>4612.9399999999996</v>
      </c>
      <c r="I120" s="432">
        <v>1344.73</v>
      </c>
      <c r="J120" s="432">
        <v>388965.65</v>
      </c>
      <c r="K120" s="432">
        <v>220479.01999999996</v>
      </c>
      <c r="Z120" s="451">
        <v>48852</v>
      </c>
    </row>
    <row r="121" spans="2:26" ht="18" customHeight="1" x14ac:dyDescent="0.25">
      <c r="B121" s="431">
        <v>107</v>
      </c>
      <c r="C121" s="451">
        <v>48860</v>
      </c>
      <c r="D121" s="432">
        <v>388965.65</v>
      </c>
      <c r="E121" s="432">
        <v>5957.6732239097446</v>
      </c>
      <c r="F121" s="432">
        <v>0</v>
      </c>
      <c r="G121" s="432">
        <v>5957.6732239097446</v>
      </c>
      <c r="H121" s="432">
        <v>4628.7</v>
      </c>
      <c r="I121" s="432">
        <v>1328.97</v>
      </c>
      <c r="J121" s="432">
        <v>384336.95</v>
      </c>
      <c r="K121" s="432">
        <v>221807.98999999996</v>
      </c>
      <c r="Z121" s="451">
        <v>48883</v>
      </c>
    </row>
    <row r="122" spans="2:26" ht="18" customHeight="1" x14ac:dyDescent="0.25">
      <c r="B122" s="431">
        <v>108</v>
      </c>
      <c r="C122" s="451">
        <v>48891</v>
      </c>
      <c r="D122" s="432">
        <v>384336.95</v>
      </c>
      <c r="E122" s="432">
        <v>5957.6732239097446</v>
      </c>
      <c r="F122" s="432">
        <v>0</v>
      </c>
      <c r="G122" s="432">
        <v>5957.6732239097446</v>
      </c>
      <c r="H122" s="432">
        <v>4644.5200000000004</v>
      </c>
      <c r="I122" s="432">
        <v>1313.15</v>
      </c>
      <c r="J122" s="432">
        <v>379692.42</v>
      </c>
      <c r="K122" s="432">
        <v>223121.13999999996</v>
      </c>
      <c r="Z122" s="451">
        <v>48913</v>
      </c>
    </row>
    <row r="123" spans="2:26" ht="18" customHeight="1" x14ac:dyDescent="0.25">
      <c r="B123" s="431">
        <v>109</v>
      </c>
      <c r="C123" s="451">
        <v>48921</v>
      </c>
      <c r="D123" s="432">
        <v>379692.42</v>
      </c>
      <c r="E123" s="432">
        <v>5957.6732239097446</v>
      </c>
      <c r="F123" s="432">
        <v>0</v>
      </c>
      <c r="G123" s="432">
        <v>5957.6732239097446</v>
      </c>
      <c r="H123" s="432">
        <v>4660.3900000000003</v>
      </c>
      <c r="I123" s="432">
        <v>1297.28</v>
      </c>
      <c r="J123" s="432">
        <v>375032.03</v>
      </c>
      <c r="K123" s="432">
        <v>224418.41999999995</v>
      </c>
      <c r="Z123" s="451">
        <v>48944</v>
      </c>
    </row>
    <row r="124" spans="2:26" ht="18" customHeight="1" x14ac:dyDescent="0.25">
      <c r="B124" s="431">
        <v>110</v>
      </c>
      <c r="C124" s="451">
        <v>48952</v>
      </c>
      <c r="D124" s="432">
        <v>375032.03</v>
      </c>
      <c r="E124" s="432">
        <v>5957.6732239097446</v>
      </c>
      <c r="F124" s="432">
        <v>0</v>
      </c>
      <c r="G124" s="432">
        <v>5957.6732239097446</v>
      </c>
      <c r="H124" s="432">
        <v>4676.3100000000004</v>
      </c>
      <c r="I124" s="432">
        <v>1281.3599999999999</v>
      </c>
      <c r="J124" s="432">
        <v>370355.72</v>
      </c>
      <c r="K124" s="432">
        <v>225699.77999999994</v>
      </c>
      <c r="Z124" s="451">
        <v>48975</v>
      </c>
    </row>
    <row r="125" spans="2:26" ht="18" customHeight="1" x14ac:dyDescent="0.25">
      <c r="B125" s="431">
        <v>111</v>
      </c>
      <c r="C125" s="451">
        <v>48983</v>
      </c>
      <c r="D125" s="432">
        <v>370355.72</v>
      </c>
      <c r="E125" s="432">
        <v>5957.6732239097446</v>
      </c>
      <c r="F125" s="432">
        <v>0</v>
      </c>
      <c r="G125" s="432">
        <v>5957.6732239097446</v>
      </c>
      <c r="H125" s="432">
        <v>4692.29</v>
      </c>
      <c r="I125" s="432">
        <v>1265.3800000000001</v>
      </c>
      <c r="J125" s="432">
        <v>365663.43</v>
      </c>
      <c r="K125" s="432">
        <v>226965.15999999995</v>
      </c>
      <c r="Z125" s="451">
        <v>49003</v>
      </c>
    </row>
    <row r="126" spans="2:26" ht="18" customHeight="1" x14ac:dyDescent="0.25">
      <c r="B126" s="431">
        <v>112</v>
      </c>
      <c r="C126" s="451">
        <v>49011</v>
      </c>
      <c r="D126" s="432">
        <v>365663.43</v>
      </c>
      <c r="E126" s="432">
        <v>5957.6732239097446</v>
      </c>
      <c r="F126" s="432">
        <v>0</v>
      </c>
      <c r="G126" s="432">
        <v>5957.6732239097446</v>
      </c>
      <c r="H126" s="432">
        <v>4708.32</v>
      </c>
      <c r="I126" s="432">
        <v>1249.3499999999999</v>
      </c>
      <c r="J126" s="432">
        <v>360955.11</v>
      </c>
      <c r="K126" s="432">
        <v>228214.50999999995</v>
      </c>
      <c r="Z126" s="451">
        <v>49034</v>
      </c>
    </row>
    <row r="127" spans="2:26" ht="18" customHeight="1" x14ac:dyDescent="0.25">
      <c r="B127" s="431">
        <v>113</v>
      </c>
      <c r="C127" s="451">
        <v>49042</v>
      </c>
      <c r="D127" s="432">
        <v>360955.11</v>
      </c>
      <c r="E127" s="432">
        <v>5957.6732239097446</v>
      </c>
      <c r="F127" s="432">
        <v>0</v>
      </c>
      <c r="G127" s="432">
        <v>5957.6732239097446</v>
      </c>
      <c r="H127" s="432">
        <v>4724.41</v>
      </c>
      <c r="I127" s="432">
        <v>1233.26</v>
      </c>
      <c r="J127" s="432">
        <v>356230.7</v>
      </c>
      <c r="K127" s="432">
        <v>229447.76999999996</v>
      </c>
      <c r="Z127" s="451">
        <v>49064</v>
      </c>
    </row>
    <row r="128" spans="2:26" ht="18" customHeight="1" x14ac:dyDescent="0.25">
      <c r="B128" s="431">
        <v>114</v>
      </c>
      <c r="C128" s="451">
        <v>49072</v>
      </c>
      <c r="D128" s="432">
        <v>356230.7</v>
      </c>
      <c r="E128" s="432">
        <v>5957.6732239097446</v>
      </c>
      <c r="F128" s="432">
        <v>0</v>
      </c>
      <c r="G128" s="432">
        <v>5957.6732239097446</v>
      </c>
      <c r="H128" s="432">
        <v>4740.55</v>
      </c>
      <c r="I128" s="432">
        <v>1217.1199999999999</v>
      </c>
      <c r="J128" s="432">
        <v>351490.14</v>
      </c>
      <c r="K128" s="432">
        <v>230664.88999999996</v>
      </c>
      <c r="Z128" s="451">
        <v>49095</v>
      </c>
    </row>
    <row r="129" spans="2:26" ht="18" customHeight="1" x14ac:dyDescent="0.25">
      <c r="B129" s="431">
        <v>115</v>
      </c>
      <c r="C129" s="451">
        <v>49103</v>
      </c>
      <c r="D129" s="432">
        <v>351490.14</v>
      </c>
      <c r="E129" s="432">
        <v>5957.6732239097446</v>
      </c>
      <c r="F129" s="432">
        <v>0</v>
      </c>
      <c r="G129" s="432">
        <v>5957.6732239097446</v>
      </c>
      <c r="H129" s="432">
        <v>4756.75</v>
      </c>
      <c r="I129" s="432">
        <v>1200.92</v>
      </c>
      <c r="J129" s="432">
        <v>346733.4</v>
      </c>
      <c r="K129" s="432">
        <v>231865.80999999997</v>
      </c>
      <c r="Z129" s="451">
        <v>49125</v>
      </c>
    </row>
    <row r="130" spans="2:26" ht="18" customHeight="1" x14ac:dyDescent="0.25">
      <c r="B130" s="431">
        <v>116</v>
      </c>
      <c r="C130" s="451">
        <v>49133</v>
      </c>
      <c r="D130" s="432">
        <v>346733.4</v>
      </c>
      <c r="E130" s="432">
        <v>5957.6732239097446</v>
      </c>
      <c r="F130" s="432">
        <v>0</v>
      </c>
      <c r="G130" s="432">
        <v>5957.6732239097446</v>
      </c>
      <c r="H130" s="432">
        <v>4773</v>
      </c>
      <c r="I130" s="432">
        <v>1184.67</v>
      </c>
      <c r="J130" s="432">
        <v>341960.39</v>
      </c>
      <c r="K130" s="432">
        <v>233050.47999999998</v>
      </c>
      <c r="Z130" s="451">
        <v>49156</v>
      </c>
    </row>
    <row r="131" spans="2:26" ht="18" customHeight="1" x14ac:dyDescent="0.25">
      <c r="B131" s="431">
        <v>117</v>
      </c>
      <c r="C131" s="451">
        <v>49164</v>
      </c>
      <c r="D131" s="432">
        <v>341960.39</v>
      </c>
      <c r="E131" s="432">
        <v>5957.6732239097446</v>
      </c>
      <c r="F131" s="432">
        <v>0</v>
      </c>
      <c r="G131" s="432">
        <v>5957.6732239097446</v>
      </c>
      <c r="H131" s="432">
        <v>4789.3100000000004</v>
      </c>
      <c r="I131" s="432">
        <v>1168.3599999999999</v>
      </c>
      <c r="J131" s="432">
        <v>337171.09</v>
      </c>
      <c r="K131" s="432">
        <v>234218.83999999997</v>
      </c>
      <c r="Z131" s="451">
        <v>49187</v>
      </c>
    </row>
    <row r="132" spans="2:26" ht="18" customHeight="1" x14ac:dyDescent="0.25">
      <c r="B132" s="431">
        <v>118</v>
      </c>
      <c r="C132" s="451">
        <v>49195</v>
      </c>
      <c r="D132" s="432">
        <v>337171.09</v>
      </c>
      <c r="E132" s="432">
        <v>5957.6732239097446</v>
      </c>
      <c r="F132" s="432">
        <v>0</v>
      </c>
      <c r="G132" s="432">
        <v>5957.6732239097446</v>
      </c>
      <c r="H132" s="432">
        <v>4805.67</v>
      </c>
      <c r="I132" s="432">
        <v>1152</v>
      </c>
      <c r="J132" s="432">
        <v>332365.40999999997</v>
      </c>
      <c r="K132" s="432">
        <v>235370.83999999997</v>
      </c>
      <c r="Z132" s="451">
        <v>49217</v>
      </c>
    </row>
    <row r="133" spans="2:26" ht="18" customHeight="1" x14ac:dyDescent="0.25">
      <c r="B133" s="431">
        <v>119</v>
      </c>
      <c r="C133" s="451">
        <v>49225</v>
      </c>
      <c r="D133" s="432">
        <v>332365.40999999997</v>
      </c>
      <c r="E133" s="432">
        <v>5957.6732239097446</v>
      </c>
      <c r="F133" s="432">
        <v>0</v>
      </c>
      <c r="G133" s="432">
        <v>5957.6732239097446</v>
      </c>
      <c r="H133" s="432">
        <v>4822.09</v>
      </c>
      <c r="I133" s="432">
        <v>1135.58</v>
      </c>
      <c r="J133" s="432">
        <v>327543.32</v>
      </c>
      <c r="K133" s="432">
        <v>236506.41999999995</v>
      </c>
      <c r="Z133" s="451">
        <v>49248</v>
      </c>
    </row>
    <row r="134" spans="2:26" ht="18" customHeight="1" x14ac:dyDescent="0.25">
      <c r="B134" s="431">
        <v>120</v>
      </c>
      <c r="C134" s="451">
        <v>49256</v>
      </c>
      <c r="D134" s="432">
        <v>327543.32</v>
      </c>
      <c r="E134" s="432">
        <v>5957.6732239097446</v>
      </c>
      <c r="F134" s="432">
        <v>0</v>
      </c>
      <c r="G134" s="432">
        <v>5957.6732239097446</v>
      </c>
      <c r="H134" s="432">
        <v>4838.5600000000004</v>
      </c>
      <c r="I134" s="432">
        <v>1119.1099999999999</v>
      </c>
      <c r="J134" s="432">
        <v>322704.76</v>
      </c>
      <c r="K134" s="432">
        <v>237625.52999999994</v>
      </c>
      <c r="Z134" s="451">
        <v>49278</v>
      </c>
    </row>
    <row r="135" spans="2:26" ht="18" customHeight="1" x14ac:dyDescent="0.25">
      <c r="B135" s="431">
        <v>121</v>
      </c>
      <c r="C135" s="451">
        <v>49286</v>
      </c>
      <c r="D135" s="432">
        <v>322704.76</v>
      </c>
      <c r="E135" s="432">
        <v>5957.6732239097446</v>
      </c>
      <c r="F135" s="432">
        <v>0</v>
      </c>
      <c r="G135" s="432">
        <v>5957.6732239097446</v>
      </c>
      <c r="H135" s="432">
        <v>4855.1000000000004</v>
      </c>
      <c r="I135" s="432">
        <v>1102.57</v>
      </c>
      <c r="J135" s="432">
        <v>317849.65999999997</v>
      </c>
      <c r="K135" s="432">
        <v>238728.09999999995</v>
      </c>
      <c r="Z135" s="451">
        <v>49309</v>
      </c>
    </row>
    <row r="136" spans="2:26" ht="18" customHeight="1" x14ac:dyDescent="0.25">
      <c r="B136" s="431">
        <v>122</v>
      </c>
      <c r="C136" s="451">
        <v>49317</v>
      </c>
      <c r="D136" s="432">
        <v>317849.65999999997</v>
      </c>
      <c r="E136" s="432">
        <v>5957.6732239097446</v>
      </c>
      <c r="F136" s="432">
        <v>0</v>
      </c>
      <c r="G136" s="432">
        <v>5957.6732239097446</v>
      </c>
      <c r="H136" s="432">
        <v>4871.68</v>
      </c>
      <c r="I136" s="432">
        <v>1085.99</v>
      </c>
      <c r="J136" s="432">
        <v>312977.96999999997</v>
      </c>
      <c r="K136" s="432">
        <v>239814.08999999994</v>
      </c>
      <c r="Z136" s="451">
        <v>49340</v>
      </c>
    </row>
    <row r="137" spans="2:26" ht="18" customHeight="1" x14ac:dyDescent="0.25">
      <c r="B137" s="431">
        <v>123</v>
      </c>
      <c r="C137" s="451">
        <v>49348</v>
      </c>
      <c r="D137" s="432">
        <v>312977.96999999997</v>
      </c>
      <c r="E137" s="432">
        <v>5957.6732239097446</v>
      </c>
      <c r="F137" s="432">
        <v>0</v>
      </c>
      <c r="G137" s="432">
        <v>5957.6732239097446</v>
      </c>
      <c r="H137" s="432">
        <v>4888.33</v>
      </c>
      <c r="I137" s="432">
        <v>1069.3399999999999</v>
      </c>
      <c r="J137" s="432">
        <v>308089.64</v>
      </c>
      <c r="K137" s="432">
        <v>240883.42999999993</v>
      </c>
      <c r="Z137" s="451">
        <v>49368</v>
      </c>
    </row>
    <row r="138" spans="2:26" ht="18" customHeight="1" x14ac:dyDescent="0.25">
      <c r="B138" s="431">
        <v>124</v>
      </c>
      <c r="C138" s="451">
        <v>49376</v>
      </c>
      <c r="D138" s="432">
        <v>308089.64</v>
      </c>
      <c r="E138" s="432">
        <v>5957.6732239097446</v>
      </c>
      <c r="F138" s="432">
        <v>0</v>
      </c>
      <c r="G138" s="432">
        <v>5957.6732239097446</v>
      </c>
      <c r="H138" s="432">
        <v>4905.03</v>
      </c>
      <c r="I138" s="432">
        <v>1052.6400000000001</v>
      </c>
      <c r="J138" s="432">
        <v>303184.61</v>
      </c>
      <c r="K138" s="432">
        <v>241936.06999999995</v>
      </c>
      <c r="Z138" s="451">
        <v>49399</v>
      </c>
    </row>
    <row r="139" spans="2:26" ht="18" customHeight="1" x14ac:dyDescent="0.25">
      <c r="B139" s="431">
        <v>125</v>
      </c>
      <c r="C139" s="451">
        <v>49407</v>
      </c>
      <c r="D139" s="432">
        <v>303184.61</v>
      </c>
      <c r="E139" s="432">
        <v>5957.6732239097446</v>
      </c>
      <c r="F139" s="432">
        <v>0</v>
      </c>
      <c r="G139" s="432">
        <v>5957.6732239097446</v>
      </c>
      <c r="H139" s="432">
        <v>4921.79</v>
      </c>
      <c r="I139" s="432">
        <v>1035.8800000000001</v>
      </c>
      <c r="J139" s="432">
        <v>298262.81</v>
      </c>
      <c r="K139" s="432">
        <v>242971.94999999995</v>
      </c>
      <c r="Z139" s="451">
        <v>49429</v>
      </c>
    </row>
    <row r="140" spans="2:26" ht="18" customHeight="1" x14ac:dyDescent="0.25">
      <c r="B140" s="431">
        <v>126</v>
      </c>
      <c r="C140" s="451">
        <v>49437</v>
      </c>
      <c r="D140" s="432">
        <v>298262.81</v>
      </c>
      <c r="E140" s="432">
        <v>5957.6732239097446</v>
      </c>
      <c r="F140" s="432">
        <v>0</v>
      </c>
      <c r="G140" s="432">
        <v>5957.6732239097446</v>
      </c>
      <c r="H140" s="432">
        <v>4938.6099999999997</v>
      </c>
      <c r="I140" s="432">
        <v>1019.06</v>
      </c>
      <c r="J140" s="432">
        <v>293324.2</v>
      </c>
      <c r="K140" s="432">
        <v>243991.00999999995</v>
      </c>
      <c r="Z140" s="451">
        <v>49460</v>
      </c>
    </row>
    <row r="141" spans="2:26" ht="18" customHeight="1" x14ac:dyDescent="0.25">
      <c r="B141" s="431">
        <v>127</v>
      </c>
      <c r="C141" s="451">
        <v>49468</v>
      </c>
      <c r="D141" s="432">
        <v>293324.2</v>
      </c>
      <c r="E141" s="432">
        <v>5957.6732239097446</v>
      </c>
      <c r="F141" s="432">
        <v>0</v>
      </c>
      <c r="G141" s="432">
        <v>5957.6732239097446</v>
      </c>
      <c r="H141" s="432">
        <v>4955.4799999999996</v>
      </c>
      <c r="I141" s="432">
        <v>1002.19</v>
      </c>
      <c r="J141" s="432">
        <v>288368.71999999997</v>
      </c>
      <c r="K141" s="432">
        <v>244993.19999999995</v>
      </c>
      <c r="Z141" s="451">
        <v>49490</v>
      </c>
    </row>
    <row r="142" spans="2:26" ht="18" customHeight="1" x14ac:dyDescent="0.25">
      <c r="B142" s="431">
        <v>128</v>
      </c>
      <c r="C142" s="451">
        <v>49498</v>
      </c>
      <c r="D142" s="432">
        <v>288368.71999999997</v>
      </c>
      <c r="E142" s="432">
        <v>5957.6732239097446</v>
      </c>
      <c r="F142" s="432">
        <v>0</v>
      </c>
      <c r="G142" s="432">
        <v>5957.6732239097446</v>
      </c>
      <c r="H142" s="432">
        <v>4972.41</v>
      </c>
      <c r="I142" s="432">
        <v>985.26</v>
      </c>
      <c r="J142" s="432">
        <v>283396.31</v>
      </c>
      <c r="K142" s="432">
        <v>245978.45999999996</v>
      </c>
      <c r="Z142" s="451">
        <v>49521</v>
      </c>
    </row>
    <row r="143" spans="2:26" ht="18" customHeight="1" x14ac:dyDescent="0.25">
      <c r="B143" s="431">
        <v>129</v>
      </c>
      <c r="C143" s="451">
        <v>49529</v>
      </c>
      <c r="D143" s="432">
        <v>283396.31</v>
      </c>
      <c r="E143" s="432">
        <v>5957.6732239097446</v>
      </c>
      <c r="F143" s="432">
        <v>0</v>
      </c>
      <c r="G143" s="432">
        <v>5957.6732239097446</v>
      </c>
      <c r="H143" s="432">
        <v>4989.3999999999996</v>
      </c>
      <c r="I143" s="432">
        <v>968.27</v>
      </c>
      <c r="J143" s="432">
        <v>278406.90999999997</v>
      </c>
      <c r="K143" s="432">
        <v>246946.72999999995</v>
      </c>
      <c r="Z143" s="451">
        <v>49552</v>
      </c>
    </row>
    <row r="144" spans="2:26" ht="18" customHeight="1" x14ac:dyDescent="0.25">
      <c r="B144" s="431">
        <v>130</v>
      </c>
      <c r="C144" s="451">
        <v>49560</v>
      </c>
      <c r="D144" s="432">
        <v>278406.90999999997</v>
      </c>
      <c r="E144" s="432">
        <v>5957.6732239097446</v>
      </c>
      <c r="F144" s="432">
        <v>0</v>
      </c>
      <c r="G144" s="432">
        <v>5957.6732239097446</v>
      </c>
      <c r="H144" s="432">
        <v>5006.45</v>
      </c>
      <c r="I144" s="432">
        <v>951.22</v>
      </c>
      <c r="J144" s="432">
        <v>273400.46000000002</v>
      </c>
      <c r="K144" s="432">
        <v>247897.94999999995</v>
      </c>
      <c r="Z144" s="451">
        <v>49582</v>
      </c>
    </row>
    <row r="145" spans="2:26" ht="18" customHeight="1" x14ac:dyDescent="0.25">
      <c r="B145" s="431">
        <v>131</v>
      </c>
      <c r="C145" s="451">
        <v>49590</v>
      </c>
      <c r="D145" s="432">
        <v>273400.46000000002</v>
      </c>
      <c r="E145" s="432">
        <v>5957.6732239097446</v>
      </c>
      <c r="F145" s="432">
        <v>0</v>
      </c>
      <c r="G145" s="432">
        <v>5957.6732239097446</v>
      </c>
      <c r="H145" s="432">
        <v>5023.55</v>
      </c>
      <c r="I145" s="432">
        <v>934.12</v>
      </c>
      <c r="J145" s="432">
        <v>268376.90000000002</v>
      </c>
      <c r="K145" s="432">
        <v>248832.06999999995</v>
      </c>
      <c r="Z145" s="451">
        <v>49613</v>
      </c>
    </row>
    <row r="146" spans="2:26" ht="18" customHeight="1" x14ac:dyDescent="0.25">
      <c r="B146" s="431">
        <v>132</v>
      </c>
      <c r="C146" s="451">
        <v>49621</v>
      </c>
      <c r="D146" s="432">
        <v>268376.90000000002</v>
      </c>
      <c r="E146" s="432">
        <v>5957.6732239097446</v>
      </c>
      <c r="F146" s="432">
        <v>0</v>
      </c>
      <c r="G146" s="432">
        <v>5957.6732239097446</v>
      </c>
      <c r="H146" s="432">
        <v>5040.72</v>
      </c>
      <c r="I146" s="432">
        <v>916.95</v>
      </c>
      <c r="J146" s="432">
        <v>263336.18</v>
      </c>
      <c r="K146" s="432">
        <v>249749.01999999996</v>
      </c>
      <c r="Z146" s="451">
        <v>49643</v>
      </c>
    </row>
    <row r="147" spans="2:26" ht="18" customHeight="1" x14ac:dyDescent="0.25">
      <c r="B147" s="431">
        <v>133</v>
      </c>
      <c r="C147" s="451">
        <v>49651</v>
      </c>
      <c r="D147" s="432">
        <v>263336.18</v>
      </c>
      <c r="E147" s="432">
        <v>5957.6732239097446</v>
      </c>
      <c r="F147" s="432">
        <v>0</v>
      </c>
      <c r="G147" s="432">
        <v>5957.6732239097446</v>
      </c>
      <c r="H147" s="432">
        <v>5057.9399999999996</v>
      </c>
      <c r="I147" s="432">
        <v>899.73</v>
      </c>
      <c r="J147" s="432">
        <v>258278.24</v>
      </c>
      <c r="K147" s="432">
        <v>250648.74999999997</v>
      </c>
      <c r="Z147" s="451">
        <v>49674</v>
      </c>
    </row>
    <row r="148" spans="2:26" ht="18" customHeight="1" x14ac:dyDescent="0.25">
      <c r="B148" s="431">
        <v>134</v>
      </c>
      <c r="C148" s="451">
        <v>49682</v>
      </c>
      <c r="D148" s="432">
        <v>258278.24</v>
      </c>
      <c r="E148" s="432">
        <v>5957.6732239097446</v>
      </c>
      <c r="F148" s="432">
        <v>0</v>
      </c>
      <c r="G148" s="432">
        <v>5957.6732239097446</v>
      </c>
      <c r="H148" s="432">
        <v>5075.22</v>
      </c>
      <c r="I148" s="432">
        <v>882.45</v>
      </c>
      <c r="J148" s="432">
        <v>253203.02</v>
      </c>
      <c r="K148" s="432">
        <v>251531.19999999998</v>
      </c>
      <c r="Z148" s="451">
        <v>49705</v>
      </c>
    </row>
    <row r="149" spans="2:26" ht="18" customHeight="1" x14ac:dyDescent="0.25">
      <c r="B149" s="431">
        <v>135</v>
      </c>
      <c r="C149" s="451">
        <v>49713</v>
      </c>
      <c r="D149" s="432">
        <v>253203.02</v>
      </c>
      <c r="E149" s="432">
        <v>5957.6732239097446</v>
      </c>
      <c r="F149" s="432">
        <v>0</v>
      </c>
      <c r="G149" s="432">
        <v>5957.6732239097446</v>
      </c>
      <c r="H149" s="432">
        <v>5092.5600000000004</v>
      </c>
      <c r="I149" s="432">
        <v>865.11</v>
      </c>
      <c r="J149" s="432">
        <v>248110.46</v>
      </c>
      <c r="K149" s="432">
        <v>252396.30999999997</v>
      </c>
      <c r="Z149" s="451">
        <v>49734</v>
      </c>
    </row>
    <row r="150" spans="2:26" ht="18" customHeight="1" x14ac:dyDescent="0.25">
      <c r="B150" s="431">
        <v>136</v>
      </c>
      <c r="C150" s="451">
        <v>49742</v>
      </c>
      <c r="D150" s="432">
        <v>248110.46</v>
      </c>
      <c r="E150" s="432">
        <v>5957.6732239097446</v>
      </c>
      <c r="F150" s="432">
        <v>0</v>
      </c>
      <c r="G150" s="432">
        <v>5957.6732239097446</v>
      </c>
      <c r="H150" s="432">
        <v>5109.96</v>
      </c>
      <c r="I150" s="432">
        <v>847.71</v>
      </c>
      <c r="J150" s="432">
        <v>243000.49</v>
      </c>
      <c r="K150" s="432">
        <v>253244.01999999996</v>
      </c>
      <c r="Z150" s="451">
        <v>49765</v>
      </c>
    </row>
    <row r="151" spans="2:26" ht="18" customHeight="1" x14ac:dyDescent="0.25">
      <c r="B151" s="431">
        <v>137</v>
      </c>
      <c r="C151" s="451">
        <v>49773</v>
      </c>
      <c r="D151" s="432">
        <v>243000.49</v>
      </c>
      <c r="E151" s="432">
        <v>5957.6732239097446</v>
      </c>
      <c r="F151" s="432">
        <v>0</v>
      </c>
      <c r="G151" s="432">
        <v>5957.6732239097446</v>
      </c>
      <c r="H151" s="432">
        <v>5127.42</v>
      </c>
      <c r="I151" s="432">
        <v>830.25</v>
      </c>
      <c r="J151" s="432">
        <v>237873.07</v>
      </c>
      <c r="K151" s="432">
        <v>254074.26999999996</v>
      </c>
      <c r="Z151" s="451">
        <v>49795</v>
      </c>
    </row>
    <row r="152" spans="2:26" ht="18" customHeight="1" x14ac:dyDescent="0.25">
      <c r="B152" s="431">
        <v>138</v>
      </c>
      <c r="C152" s="451">
        <v>49803</v>
      </c>
      <c r="D152" s="432">
        <v>237873.07</v>
      </c>
      <c r="E152" s="432">
        <v>5957.6732239097446</v>
      </c>
      <c r="F152" s="432">
        <v>0</v>
      </c>
      <c r="G152" s="432">
        <v>5957.6732239097446</v>
      </c>
      <c r="H152" s="432">
        <v>5144.9399999999996</v>
      </c>
      <c r="I152" s="432">
        <v>812.73</v>
      </c>
      <c r="J152" s="432">
        <v>232728.13</v>
      </c>
      <c r="K152" s="432">
        <v>254886.99999999997</v>
      </c>
      <c r="Z152" s="451">
        <v>49826</v>
      </c>
    </row>
    <row r="153" spans="2:26" ht="18" customHeight="1" x14ac:dyDescent="0.25">
      <c r="B153" s="431">
        <v>139</v>
      </c>
      <c r="C153" s="451">
        <v>49834</v>
      </c>
      <c r="D153" s="432">
        <v>232728.13</v>
      </c>
      <c r="E153" s="432">
        <v>5957.6732239097446</v>
      </c>
      <c r="F153" s="432">
        <v>0</v>
      </c>
      <c r="G153" s="432">
        <v>5957.6732239097446</v>
      </c>
      <c r="H153" s="432">
        <v>5162.5200000000004</v>
      </c>
      <c r="I153" s="432">
        <v>795.15</v>
      </c>
      <c r="J153" s="432">
        <v>227565.61</v>
      </c>
      <c r="K153" s="432">
        <v>255682.14999999997</v>
      </c>
      <c r="Z153" s="451">
        <v>49856</v>
      </c>
    </row>
    <row r="154" spans="2:26" ht="18" customHeight="1" x14ac:dyDescent="0.25">
      <c r="B154" s="431">
        <v>140</v>
      </c>
      <c r="C154" s="451">
        <v>49864</v>
      </c>
      <c r="D154" s="432">
        <v>227565.61</v>
      </c>
      <c r="E154" s="432">
        <v>5957.6732239097446</v>
      </c>
      <c r="F154" s="432">
        <v>0</v>
      </c>
      <c r="G154" s="432">
        <v>5957.6732239097446</v>
      </c>
      <c r="H154" s="432">
        <v>5180.1499999999996</v>
      </c>
      <c r="I154" s="432">
        <v>777.52</v>
      </c>
      <c r="J154" s="432">
        <v>222385.46</v>
      </c>
      <c r="K154" s="432">
        <v>256459.66999999995</v>
      </c>
      <c r="Z154" s="451">
        <v>49887</v>
      </c>
    </row>
    <row r="155" spans="2:26" ht="18" customHeight="1" x14ac:dyDescent="0.25">
      <c r="B155" s="431">
        <v>141</v>
      </c>
      <c r="C155" s="451">
        <v>49895</v>
      </c>
      <c r="D155" s="432">
        <v>222385.46</v>
      </c>
      <c r="E155" s="432">
        <v>5957.6732239097446</v>
      </c>
      <c r="F155" s="432">
        <v>0</v>
      </c>
      <c r="G155" s="432">
        <v>5957.6732239097446</v>
      </c>
      <c r="H155" s="432">
        <v>5197.8500000000004</v>
      </c>
      <c r="I155" s="432">
        <v>759.82</v>
      </c>
      <c r="J155" s="432">
        <v>217187.6</v>
      </c>
      <c r="K155" s="432">
        <v>257219.48999999996</v>
      </c>
      <c r="Z155" s="451">
        <v>49918</v>
      </c>
    </row>
    <row r="156" spans="2:26" ht="18" customHeight="1" x14ac:dyDescent="0.25">
      <c r="B156" s="431">
        <v>142</v>
      </c>
      <c r="C156" s="451">
        <v>49926</v>
      </c>
      <c r="D156" s="432">
        <v>217187.6</v>
      </c>
      <c r="E156" s="432">
        <v>5957.6732239097446</v>
      </c>
      <c r="F156" s="432">
        <v>0</v>
      </c>
      <c r="G156" s="432">
        <v>5957.6732239097446</v>
      </c>
      <c r="H156" s="432">
        <v>5215.6099999999997</v>
      </c>
      <c r="I156" s="432">
        <v>742.06</v>
      </c>
      <c r="J156" s="432">
        <v>211971.98</v>
      </c>
      <c r="K156" s="432">
        <v>257961.54999999996</v>
      </c>
      <c r="Z156" s="451">
        <v>49948</v>
      </c>
    </row>
    <row r="157" spans="2:26" ht="18" customHeight="1" x14ac:dyDescent="0.25">
      <c r="B157" s="431">
        <v>143</v>
      </c>
      <c r="C157" s="451">
        <v>49956</v>
      </c>
      <c r="D157" s="432">
        <v>211971.98</v>
      </c>
      <c r="E157" s="432">
        <v>5957.6732239097446</v>
      </c>
      <c r="F157" s="432">
        <v>0</v>
      </c>
      <c r="G157" s="432">
        <v>5957.6732239097446</v>
      </c>
      <c r="H157" s="432">
        <v>5233.43</v>
      </c>
      <c r="I157" s="432">
        <v>724.24</v>
      </c>
      <c r="J157" s="432">
        <v>206738.55</v>
      </c>
      <c r="K157" s="432">
        <v>258685.78999999995</v>
      </c>
      <c r="Z157" s="451">
        <v>49979</v>
      </c>
    </row>
    <row r="158" spans="2:26" ht="18" customHeight="1" x14ac:dyDescent="0.25">
      <c r="B158" s="431">
        <v>144</v>
      </c>
      <c r="C158" s="451">
        <v>49987</v>
      </c>
      <c r="D158" s="432">
        <v>206738.55</v>
      </c>
      <c r="E158" s="432">
        <v>5957.6732239097446</v>
      </c>
      <c r="F158" s="432">
        <v>0</v>
      </c>
      <c r="G158" s="432">
        <v>5957.6732239097446</v>
      </c>
      <c r="H158" s="432">
        <v>5251.31</v>
      </c>
      <c r="I158" s="432">
        <v>706.36</v>
      </c>
      <c r="J158" s="432">
        <v>201487.23</v>
      </c>
      <c r="K158" s="432">
        <v>259392.14999999994</v>
      </c>
      <c r="Z158" s="451">
        <v>50009</v>
      </c>
    </row>
    <row r="159" spans="2:26" ht="18" customHeight="1" x14ac:dyDescent="0.25">
      <c r="B159" s="431">
        <v>145</v>
      </c>
      <c r="C159" s="451">
        <v>50017</v>
      </c>
      <c r="D159" s="432">
        <v>201487.23</v>
      </c>
      <c r="E159" s="432">
        <v>5957.6732239097446</v>
      </c>
      <c r="F159" s="432">
        <v>0</v>
      </c>
      <c r="G159" s="432">
        <v>5957.6732239097446</v>
      </c>
      <c r="H159" s="432">
        <v>5269.26</v>
      </c>
      <c r="I159" s="432">
        <v>688.41</v>
      </c>
      <c r="J159" s="432">
        <v>196217.97</v>
      </c>
      <c r="K159" s="432">
        <v>260080.55999999994</v>
      </c>
      <c r="Z159" s="451">
        <v>50040</v>
      </c>
    </row>
    <row r="160" spans="2:26" ht="18" customHeight="1" x14ac:dyDescent="0.25">
      <c r="B160" s="431">
        <v>146</v>
      </c>
      <c r="C160" s="451">
        <v>50048</v>
      </c>
      <c r="D160" s="432">
        <v>196217.97</v>
      </c>
      <c r="E160" s="432">
        <v>5957.6732239097446</v>
      </c>
      <c r="F160" s="432">
        <v>0</v>
      </c>
      <c r="G160" s="432">
        <v>5957.6732239097446</v>
      </c>
      <c r="H160" s="432">
        <v>5287.26</v>
      </c>
      <c r="I160" s="432">
        <v>670.41</v>
      </c>
      <c r="J160" s="432">
        <v>190930.71</v>
      </c>
      <c r="K160" s="432">
        <v>260750.96999999994</v>
      </c>
      <c r="Z160" s="451">
        <v>50071</v>
      </c>
    </row>
    <row r="161" spans="2:26" ht="18" customHeight="1" x14ac:dyDescent="0.25">
      <c r="B161" s="431">
        <v>147</v>
      </c>
      <c r="C161" s="451">
        <v>50079</v>
      </c>
      <c r="D161" s="432">
        <v>190930.71</v>
      </c>
      <c r="E161" s="432">
        <v>5957.6732239097446</v>
      </c>
      <c r="F161" s="432">
        <v>0</v>
      </c>
      <c r="G161" s="432">
        <v>5957.6732239097446</v>
      </c>
      <c r="H161" s="432">
        <v>5305.32</v>
      </c>
      <c r="I161" s="432">
        <v>652.35</v>
      </c>
      <c r="J161" s="432">
        <v>185625.38</v>
      </c>
      <c r="K161" s="432">
        <v>261403.31999999995</v>
      </c>
      <c r="Z161" s="451">
        <v>50099</v>
      </c>
    </row>
    <row r="162" spans="2:26" ht="18" customHeight="1" x14ac:dyDescent="0.25">
      <c r="B162" s="431">
        <v>148</v>
      </c>
      <c r="C162" s="451">
        <v>50107</v>
      </c>
      <c r="D162" s="432">
        <v>185625.38</v>
      </c>
      <c r="E162" s="432">
        <v>5957.6732239097446</v>
      </c>
      <c r="F162" s="432">
        <v>0</v>
      </c>
      <c r="G162" s="432">
        <v>5957.6732239097446</v>
      </c>
      <c r="H162" s="432">
        <v>5323.45</v>
      </c>
      <c r="I162" s="432">
        <v>634.22</v>
      </c>
      <c r="J162" s="432">
        <v>180301.93</v>
      </c>
      <c r="K162" s="432">
        <v>262037.53999999995</v>
      </c>
      <c r="Z162" s="451">
        <v>50130</v>
      </c>
    </row>
    <row r="163" spans="2:26" ht="18" customHeight="1" x14ac:dyDescent="0.25">
      <c r="B163" s="431">
        <v>149</v>
      </c>
      <c r="C163" s="451">
        <v>50138</v>
      </c>
      <c r="D163" s="432">
        <v>180301.93</v>
      </c>
      <c r="E163" s="432">
        <v>5957.6732239097446</v>
      </c>
      <c r="F163" s="432">
        <v>0</v>
      </c>
      <c r="G163" s="432">
        <v>5957.6732239097446</v>
      </c>
      <c r="H163" s="432">
        <v>5341.64</v>
      </c>
      <c r="I163" s="432">
        <v>616.03</v>
      </c>
      <c r="J163" s="432">
        <v>174960.29</v>
      </c>
      <c r="K163" s="432">
        <v>262653.56999999995</v>
      </c>
      <c r="Z163" s="451">
        <v>50160</v>
      </c>
    </row>
    <row r="164" spans="2:26" ht="18" customHeight="1" x14ac:dyDescent="0.25">
      <c r="B164" s="431">
        <v>150</v>
      </c>
      <c r="C164" s="451">
        <v>50168</v>
      </c>
      <c r="D164" s="432">
        <v>174960.29</v>
      </c>
      <c r="E164" s="432">
        <v>5957.6732239097446</v>
      </c>
      <c r="F164" s="432">
        <v>0</v>
      </c>
      <c r="G164" s="432">
        <v>5957.6732239097446</v>
      </c>
      <c r="H164" s="432">
        <v>5359.89</v>
      </c>
      <c r="I164" s="432">
        <v>597.78</v>
      </c>
      <c r="J164" s="432">
        <v>169600.4</v>
      </c>
      <c r="K164" s="432">
        <v>263251.34999999998</v>
      </c>
      <c r="Z164" s="451">
        <v>50191</v>
      </c>
    </row>
    <row r="165" spans="2:26" ht="18" customHeight="1" x14ac:dyDescent="0.25">
      <c r="B165" s="431">
        <v>151</v>
      </c>
      <c r="C165" s="451">
        <v>50199</v>
      </c>
      <c r="D165" s="432">
        <v>169600.4</v>
      </c>
      <c r="E165" s="432">
        <v>5957.6732239097446</v>
      </c>
      <c r="F165" s="432">
        <v>0</v>
      </c>
      <c r="G165" s="432">
        <v>5957.6732239097446</v>
      </c>
      <c r="H165" s="432">
        <v>5378.2</v>
      </c>
      <c r="I165" s="432">
        <v>579.47</v>
      </c>
      <c r="J165" s="432">
        <v>164222.19</v>
      </c>
      <c r="K165" s="432">
        <v>263830.81999999995</v>
      </c>
      <c r="Z165" s="451">
        <v>50221</v>
      </c>
    </row>
    <row r="166" spans="2:26" ht="18" customHeight="1" x14ac:dyDescent="0.25">
      <c r="B166" s="431">
        <v>152</v>
      </c>
      <c r="C166" s="451">
        <v>50229</v>
      </c>
      <c r="D166" s="432">
        <v>164222.19</v>
      </c>
      <c r="E166" s="432">
        <v>5957.6732239097446</v>
      </c>
      <c r="F166" s="432">
        <v>0</v>
      </c>
      <c r="G166" s="432">
        <v>5957.6732239097446</v>
      </c>
      <c r="H166" s="432">
        <v>5396.58</v>
      </c>
      <c r="I166" s="432">
        <v>561.09</v>
      </c>
      <c r="J166" s="432">
        <v>158825.60999999999</v>
      </c>
      <c r="K166" s="432">
        <v>264391.90999999997</v>
      </c>
      <c r="Z166" s="451">
        <v>50252</v>
      </c>
    </row>
    <row r="167" spans="2:26" ht="18" customHeight="1" x14ac:dyDescent="0.25">
      <c r="B167" s="431">
        <v>153</v>
      </c>
      <c r="C167" s="451">
        <v>50260</v>
      </c>
      <c r="D167" s="432">
        <v>158825.60999999999</v>
      </c>
      <c r="E167" s="432">
        <v>5957.6732239097446</v>
      </c>
      <c r="F167" s="432">
        <v>0</v>
      </c>
      <c r="G167" s="432">
        <v>5957.6732239097446</v>
      </c>
      <c r="H167" s="432">
        <v>5415.02</v>
      </c>
      <c r="I167" s="432">
        <v>542.65</v>
      </c>
      <c r="J167" s="432">
        <v>153410.59</v>
      </c>
      <c r="K167" s="432">
        <v>264934.56</v>
      </c>
      <c r="Z167" s="451">
        <v>50283</v>
      </c>
    </row>
    <row r="168" spans="2:26" ht="18" customHeight="1" x14ac:dyDescent="0.25">
      <c r="B168" s="431">
        <v>154</v>
      </c>
      <c r="C168" s="451">
        <v>50291</v>
      </c>
      <c r="D168" s="432">
        <v>153410.59</v>
      </c>
      <c r="E168" s="432">
        <v>5957.6732239097446</v>
      </c>
      <c r="F168" s="432">
        <v>0</v>
      </c>
      <c r="G168" s="432">
        <v>5957.6732239097446</v>
      </c>
      <c r="H168" s="432">
        <v>5433.52</v>
      </c>
      <c r="I168" s="432">
        <v>524.15</v>
      </c>
      <c r="J168" s="432">
        <v>147977.07</v>
      </c>
      <c r="K168" s="432">
        <v>265458.71000000002</v>
      </c>
      <c r="Z168" s="451">
        <v>50313</v>
      </c>
    </row>
    <row r="169" spans="2:26" ht="18" customHeight="1" x14ac:dyDescent="0.25">
      <c r="B169" s="431">
        <v>155</v>
      </c>
      <c r="C169" s="451">
        <v>50321</v>
      </c>
      <c r="D169" s="432">
        <v>147977.07</v>
      </c>
      <c r="E169" s="432">
        <v>5957.6732239097446</v>
      </c>
      <c r="F169" s="432">
        <v>0</v>
      </c>
      <c r="G169" s="432">
        <v>5957.6732239097446</v>
      </c>
      <c r="H169" s="432">
        <v>5452.08</v>
      </c>
      <c r="I169" s="432">
        <v>505.59</v>
      </c>
      <c r="J169" s="432">
        <v>142524.99</v>
      </c>
      <c r="K169" s="432">
        <v>265964.30000000005</v>
      </c>
      <c r="Z169" s="451">
        <v>50344</v>
      </c>
    </row>
    <row r="170" spans="2:26" ht="18" customHeight="1" x14ac:dyDescent="0.25">
      <c r="B170" s="431">
        <v>156</v>
      </c>
      <c r="C170" s="451">
        <v>50352</v>
      </c>
      <c r="D170" s="432">
        <v>142524.99</v>
      </c>
      <c r="E170" s="432">
        <v>5957.6732239097446</v>
      </c>
      <c r="F170" s="432">
        <v>0</v>
      </c>
      <c r="G170" s="432">
        <v>5957.6732239097446</v>
      </c>
      <c r="H170" s="432">
        <v>5470.71</v>
      </c>
      <c r="I170" s="432">
        <v>486.96</v>
      </c>
      <c r="J170" s="432">
        <v>137054.26999999999</v>
      </c>
      <c r="K170" s="432">
        <v>266451.26000000007</v>
      </c>
      <c r="Z170" s="451">
        <v>50374</v>
      </c>
    </row>
    <row r="171" spans="2:26" ht="18" customHeight="1" x14ac:dyDescent="0.25">
      <c r="B171" s="431">
        <v>157</v>
      </c>
      <c r="C171" s="451">
        <v>50382</v>
      </c>
      <c r="D171" s="432">
        <v>137054.26999999999</v>
      </c>
      <c r="E171" s="432">
        <v>5957.6732239097446</v>
      </c>
      <c r="F171" s="432">
        <v>0</v>
      </c>
      <c r="G171" s="432">
        <v>5957.6732239097446</v>
      </c>
      <c r="H171" s="432">
        <v>5489.4</v>
      </c>
      <c r="I171" s="432">
        <v>468.27</v>
      </c>
      <c r="J171" s="432">
        <v>131564.87</v>
      </c>
      <c r="K171" s="432">
        <v>266919.53000000009</v>
      </c>
      <c r="Z171" s="451">
        <v>50405</v>
      </c>
    </row>
    <row r="172" spans="2:26" ht="18" customHeight="1" x14ac:dyDescent="0.25">
      <c r="B172" s="431">
        <v>158</v>
      </c>
      <c r="C172" s="451">
        <v>50413</v>
      </c>
      <c r="D172" s="432">
        <v>131564.87</v>
      </c>
      <c r="E172" s="432">
        <v>5957.6732239097446</v>
      </c>
      <c r="F172" s="432">
        <v>0</v>
      </c>
      <c r="G172" s="432">
        <v>5957.6732239097446</v>
      </c>
      <c r="H172" s="432">
        <v>5508.16</v>
      </c>
      <c r="I172" s="432">
        <v>449.51</v>
      </c>
      <c r="J172" s="432">
        <v>126056.71</v>
      </c>
      <c r="K172" s="432">
        <v>267369.0400000001</v>
      </c>
      <c r="Z172" s="451">
        <v>50436</v>
      </c>
    </row>
    <row r="173" spans="2:26" ht="18" customHeight="1" x14ac:dyDescent="0.25">
      <c r="B173" s="431">
        <v>159</v>
      </c>
      <c r="C173" s="451">
        <v>50444</v>
      </c>
      <c r="D173" s="432">
        <v>126056.71</v>
      </c>
      <c r="E173" s="432">
        <v>5957.6732239097446</v>
      </c>
      <c r="F173" s="432">
        <v>0</v>
      </c>
      <c r="G173" s="432">
        <v>5957.6732239097446</v>
      </c>
      <c r="H173" s="432">
        <v>5526.98</v>
      </c>
      <c r="I173" s="432">
        <v>430.69</v>
      </c>
      <c r="J173" s="432">
        <v>120529.73</v>
      </c>
      <c r="K173" s="432">
        <v>267799.7300000001</v>
      </c>
      <c r="Z173" s="451">
        <v>50464</v>
      </c>
    </row>
    <row r="174" spans="2:26" ht="18" customHeight="1" x14ac:dyDescent="0.25">
      <c r="B174" s="431">
        <v>160</v>
      </c>
      <c r="C174" s="451">
        <v>50472</v>
      </c>
      <c r="D174" s="432">
        <v>120529.73</v>
      </c>
      <c r="E174" s="432">
        <v>5957.6732239097446</v>
      </c>
      <c r="F174" s="432">
        <v>0</v>
      </c>
      <c r="G174" s="432">
        <v>5957.6732239097446</v>
      </c>
      <c r="H174" s="432">
        <v>5545.86</v>
      </c>
      <c r="I174" s="432">
        <v>411.81</v>
      </c>
      <c r="J174" s="432">
        <v>114983.87</v>
      </c>
      <c r="K174" s="432">
        <v>268211.5400000001</v>
      </c>
      <c r="Z174" s="451">
        <v>50495</v>
      </c>
    </row>
    <row r="175" spans="2:26" ht="18" customHeight="1" x14ac:dyDescent="0.25">
      <c r="B175" s="431">
        <v>161</v>
      </c>
      <c r="C175" s="451">
        <v>50503</v>
      </c>
      <c r="D175" s="432">
        <v>114983.87</v>
      </c>
      <c r="E175" s="432">
        <v>5957.6732239097446</v>
      </c>
      <c r="F175" s="432">
        <v>0</v>
      </c>
      <c r="G175" s="432">
        <v>5957.6732239097446</v>
      </c>
      <c r="H175" s="432">
        <v>5564.81</v>
      </c>
      <c r="I175" s="432">
        <v>392.86</v>
      </c>
      <c r="J175" s="432">
        <v>109419.06</v>
      </c>
      <c r="K175" s="432">
        <v>268604.40000000008</v>
      </c>
      <c r="Z175" s="451">
        <v>50525</v>
      </c>
    </row>
    <row r="176" spans="2:26" ht="18" customHeight="1" x14ac:dyDescent="0.25">
      <c r="B176" s="431">
        <v>162</v>
      </c>
      <c r="C176" s="451">
        <v>50533</v>
      </c>
      <c r="D176" s="432">
        <v>109419.06</v>
      </c>
      <c r="E176" s="432">
        <v>5957.6732239097446</v>
      </c>
      <c r="F176" s="432">
        <v>0</v>
      </c>
      <c r="G176" s="432">
        <v>5957.6732239097446</v>
      </c>
      <c r="H176" s="432">
        <v>5583.82</v>
      </c>
      <c r="I176" s="432">
        <v>373.85</v>
      </c>
      <c r="J176" s="432">
        <v>103835.23</v>
      </c>
      <c r="K176" s="432">
        <v>268978.25000000006</v>
      </c>
      <c r="Z176" s="451">
        <v>50556</v>
      </c>
    </row>
    <row r="177" spans="2:26" ht="18" customHeight="1" x14ac:dyDescent="0.25">
      <c r="B177" s="431">
        <v>163</v>
      </c>
      <c r="C177" s="451">
        <v>50564</v>
      </c>
      <c r="D177" s="432">
        <v>103835.23</v>
      </c>
      <c r="E177" s="432">
        <v>5957.6732239097446</v>
      </c>
      <c r="F177" s="432">
        <v>0</v>
      </c>
      <c r="G177" s="432">
        <v>5957.6732239097446</v>
      </c>
      <c r="H177" s="432">
        <v>5602.9</v>
      </c>
      <c r="I177" s="432">
        <v>354.77</v>
      </c>
      <c r="J177" s="432">
        <v>98232.33</v>
      </c>
      <c r="K177" s="432">
        <v>269333.02000000008</v>
      </c>
      <c r="Z177" s="451">
        <v>50586</v>
      </c>
    </row>
    <row r="178" spans="2:26" ht="18" customHeight="1" x14ac:dyDescent="0.25">
      <c r="B178" s="431">
        <v>164</v>
      </c>
      <c r="C178" s="451">
        <v>50594</v>
      </c>
      <c r="D178" s="432">
        <v>98232.33</v>
      </c>
      <c r="E178" s="432">
        <v>5957.6732239097446</v>
      </c>
      <c r="F178" s="432">
        <v>0</v>
      </c>
      <c r="G178" s="432">
        <v>5957.6732239097446</v>
      </c>
      <c r="H178" s="432">
        <v>5622.04</v>
      </c>
      <c r="I178" s="432">
        <v>335.63</v>
      </c>
      <c r="J178" s="432">
        <v>92610.28</v>
      </c>
      <c r="K178" s="432">
        <v>269668.65000000008</v>
      </c>
      <c r="Z178" s="451">
        <v>50617</v>
      </c>
    </row>
    <row r="179" spans="2:26" ht="18" customHeight="1" x14ac:dyDescent="0.25">
      <c r="B179" s="431">
        <v>165</v>
      </c>
      <c r="C179" s="451">
        <v>50625</v>
      </c>
      <c r="D179" s="432">
        <v>92610.28</v>
      </c>
      <c r="E179" s="432">
        <v>5957.6732239097446</v>
      </c>
      <c r="F179" s="432">
        <v>0</v>
      </c>
      <c r="G179" s="432">
        <v>5957.6732239097446</v>
      </c>
      <c r="H179" s="432">
        <v>5641.25</v>
      </c>
      <c r="I179" s="432">
        <v>316.42</v>
      </c>
      <c r="J179" s="432">
        <v>86969.03</v>
      </c>
      <c r="K179" s="432">
        <v>269985.07000000007</v>
      </c>
      <c r="Z179" s="451">
        <v>50648</v>
      </c>
    </row>
    <row r="180" spans="2:26" ht="18" customHeight="1" x14ac:dyDescent="0.25">
      <c r="B180" s="431">
        <v>166</v>
      </c>
      <c r="C180" s="451">
        <v>50656</v>
      </c>
      <c r="D180" s="432">
        <v>86969.03</v>
      </c>
      <c r="E180" s="432">
        <v>5957.6732239097446</v>
      </c>
      <c r="F180" s="432">
        <v>0</v>
      </c>
      <c r="G180" s="432">
        <v>5957.6732239097446</v>
      </c>
      <c r="H180" s="432">
        <v>5660.53</v>
      </c>
      <c r="I180" s="432">
        <v>297.14</v>
      </c>
      <c r="J180" s="432">
        <v>81308.5</v>
      </c>
      <c r="K180" s="432">
        <v>270282.21000000008</v>
      </c>
      <c r="Z180" s="451">
        <v>50678</v>
      </c>
    </row>
    <row r="181" spans="2:26" ht="18" customHeight="1" x14ac:dyDescent="0.25">
      <c r="B181" s="431">
        <v>167</v>
      </c>
      <c r="C181" s="451">
        <v>50686</v>
      </c>
      <c r="D181" s="432">
        <v>81308.5</v>
      </c>
      <c r="E181" s="432">
        <v>5957.6732239097446</v>
      </c>
      <c r="F181" s="432">
        <v>0</v>
      </c>
      <c r="G181" s="432">
        <v>5957.6732239097446</v>
      </c>
      <c r="H181" s="432">
        <v>5679.87</v>
      </c>
      <c r="I181" s="432">
        <v>277.8</v>
      </c>
      <c r="J181" s="432">
        <v>75628.63</v>
      </c>
      <c r="K181" s="432">
        <v>270560.01000000007</v>
      </c>
      <c r="Z181" s="451">
        <v>50709</v>
      </c>
    </row>
    <row r="182" spans="2:26" ht="18" customHeight="1" x14ac:dyDescent="0.25">
      <c r="B182" s="431">
        <v>168</v>
      </c>
      <c r="C182" s="451">
        <v>50717</v>
      </c>
      <c r="D182" s="432">
        <v>75628.63</v>
      </c>
      <c r="E182" s="432">
        <v>5957.6732239097446</v>
      </c>
      <c r="F182" s="432">
        <v>0</v>
      </c>
      <c r="G182" s="432">
        <v>5957.6732239097446</v>
      </c>
      <c r="H182" s="432">
        <v>5699.27</v>
      </c>
      <c r="I182" s="432">
        <v>258.39999999999998</v>
      </c>
      <c r="J182" s="432">
        <v>69929.350000000006</v>
      </c>
      <c r="K182" s="432">
        <v>270818.41000000009</v>
      </c>
      <c r="Z182" s="451">
        <v>50739</v>
      </c>
    </row>
    <row r="183" spans="2:26" ht="18" customHeight="1" x14ac:dyDescent="0.25">
      <c r="B183" s="431">
        <v>169</v>
      </c>
      <c r="C183" s="451">
        <v>50747</v>
      </c>
      <c r="D183" s="432">
        <v>69929.350000000006</v>
      </c>
      <c r="E183" s="432">
        <v>5957.6732239097446</v>
      </c>
      <c r="F183" s="432">
        <v>0</v>
      </c>
      <c r="G183" s="432">
        <v>5957.6732239097446</v>
      </c>
      <c r="H183" s="432">
        <v>5718.74</v>
      </c>
      <c r="I183" s="432">
        <v>238.93</v>
      </c>
      <c r="J183" s="432">
        <v>64210.61</v>
      </c>
      <c r="K183" s="432">
        <v>271057.34000000008</v>
      </c>
      <c r="Z183" s="451">
        <v>50770</v>
      </c>
    </row>
    <row r="184" spans="2:26" ht="18" customHeight="1" x14ac:dyDescent="0.25">
      <c r="B184" s="431">
        <v>170</v>
      </c>
      <c r="C184" s="451">
        <v>50778</v>
      </c>
      <c r="D184" s="432">
        <v>64210.61</v>
      </c>
      <c r="E184" s="432">
        <v>5957.6732239097446</v>
      </c>
      <c r="F184" s="432">
        <v>0</v>
      </c>
      <c r="G184" s="432">
        <v>5957.6732239097446</v>
      </c>
      <c r="H184" s="432">
        <v>5738.28</v>
      </c>
      <c r="I184" s="432">
        <v>219.39</v>
      </c>
      <c r="J184" s="432">
        <v>58472.32</v>
      </c>
      <c r="K184" s="432">
        <v>271276.7300000001</v>
      </c>
      <c r="Z184" s="451">
        <v>50801</v>
      </c>
    </row>
    <row r="185" spans="2:26" ht="18" customHeight="1" x14ac:dyDescent="0.25">
      <c r="B185" s="431">
        <v>171</v>
      </c>
      <c r="C185" s="451">
        <v>50809</v>
      </c>
      <c r="D185" s="432">
        <v>58472.32</v>
      </c>
      <c r="E185" s="432">
        <v>5957.6732239097446</v>
      </c>
      <c r="F185" s="432">
        <v>0</v>
      </c>
      <c r="G185" s="432">
        <v>5957.6732239097446</v>
      </c>
      <c r="H185" s="432">
        <v>5757.89</v>
      </c>
      <c r="I185" s="432">
        <v>199.78</v>
      </c>
      <c r="J185" s="432">
        <v>52714.43</v>
      </c>
      <c r="K185" s="432">
        <v>271476.51000000013</v>
      </c>
      <c r="Z185" s="451">
        <v>50829</v>
      </c>
    </row>
    <row r="186" spans="2:26" ht="18" customHeight="1" x14ac:dyDescent="0.25">
      <c r="B186" s="431">
        <v>172</v>
      </c>
      <c r="C186" s="451">
        <v>50837</v>
      </c>
      <c r="D186" s="432">
        <v>52714.43</v>
      </c>
      <c r="E186" s="432">
        <v>5957.6732239097446</v>
      </c>
      <c r="F186" s="432">
        <v>0</v>
      </c>
      <c r="G186" s="432">
        <v>5957.6732239097446</v>
      </c>
      <c r="H186" s="432">
        <v>5777.56</v>
      </c>
      <c r="I186" s="432">
        <v>180.11</v>
      </c>
      <c r="J186" s="432">
        <v>46936.86</v>
      </c>
      <c r="K186" s="432">
        <v>271656.62000000011</v>
      </c>
      <c r="Z186" s="451">
        <v>50860</v>
      </c>
    </row>
    <row r="187" spans="2:26" ht="18" customHeight="1" x14ac:dyDescent="0.25">
      <c r="B187" s="431">
        <v>173</v>
      </c>
      <c r="C187" s="451">
        <v>50868</v>
      </c>
      <c r="D187" s="432">
        <v>46936.86</v>
      </c>
      <c r="E187" s="432">
        <v>5957.6732239097446</v>
      </c>
      <c r="F187" s="432">
        <v>0</v>
      </c>
      <c r="G187" s="432">
        <v>5957.6732239097446</v>
      </c>
      <c r="H187" s="432">
        <v>5797.3</v>
      </c>
      <c r="I187" s="432">
        <v>160.37</v>
      </c>
      <c r="J187" s="432">
        <v>41139.550000000003</v>
      </c>
      <c r="K187" s="432">
        <v>271816.99000000011</v>
      </c>
      <c r="Z187" s="451">
        <v>50890</v>
      </c>
    </row>
    <row r="188" spans="2:26" ht="18" customHeight="1" x14ac:dyDescent="0.25">
      <c r="B188" s="431">
        <v>174</v>
      </c>
      <c r="C188" s="451">
        <v>50898</v>
      </c>
      <c r="D188" s="432">
        <v>41139.550000000003</v>
      </c>
      <c r="E188" s="432">
        <v>5957.6732239097446</v>
      </c>
      <c r="F188" s="432">
        <v>0</v>
      </c>
      <c r="G188" s="432">
        <v>5957.6732239097446</v>
      </c>
      <c r="H188" s="432">
        <v>5817.11</v>
      </c>
      <c r="I188" s="432">
        <v>140.56</v>
      </c>
      <c r="J188" s="432">
        <v>35322.44</v>
      </c>
      <c r="K188" s="432">
        <v>271957.5500000001</v>
      </c>
      <c r="Z188" s="451">
        <v>50921</v>
      </c>
    </row>
    <row r="189" spans="2:26" ht="18" customHeight="1" x14ac:dyDescent="0.25">
      <c r="B189" s="431">
        <v>175</v>
      </c>
      <c r="C189" s="451">
        <v>50929</v>
      </c>
      <c r="D189" s="432">
        <v>35322.44</v>
      </c>
      <c r="E189" s="432">
        <v>5957.6732239097446</v>
      </c>
      <c r="F189" s="432">
        <v>0</v>
      </c>
      <c r="G189" s="432">
        <v>5957.6732239097446</v>
      </c>
      <c r="H189" s="432">
        <v>5836.98</v>
      </c>
      <c r="I189" s="432">
        <v>120.69</v>
      </c>
      <c r="J189" s="432">
        <v>29485.45</v>
      </c>
      <c r="K189" s="432">
        <v>272078.24000000011</v>
      </c>
      <c r="Z189" s="451">
        <v>50951</v>
      </c>
    </row>
    <row r="190" spans="2:26" ht="18" customHeight="1" x14ac:dyDescent="0.25">
      <c r="B190" s="431">
        <v>176</v>
      </c>
      <c r="C190" s="451">
        <v>50959</v>
      </c>
      <c r="D190" s="432">
        <v>29485.45</v>
      </c>
      <c r="E190" s="432">
        <v>5957.6732239097446</v>
      </c>
      <c r="F190" s="432">
        <v>0</v>
      </c>
      <c r="G190" s="432">
        <v>5957.6732239097446</v>
      </c>
      <c r="H190" s="432">
        <v>5856.93</v>
      </c>
      <c r="I190" s="432">
        <v>100.74</v>
      </c>
      <c r="J190" s="432">
        <v>23628.52</v>
      </c>
      <c r="K190" s="432">
        <v>272178.9800000001</v>
      </c>
      <c r="Z190" s="451">
        <v>50982</v>
      </c>
    </row>
    <row r="191" spans="2:26" ht="18" customHeight="1" x14ac:dyDescent="0.25">
      <c r="B191" s="431">
        <v>177</v>
      </c>
      <c r="C191" s="451">
        <v>50990</v>
      </c>
      <c r="D191" s="432">
        <v>23628.52</v>
      </c>
      <c r="E191" s="432">
        <v>5957.6732239097446</v>
      </c>
      <c r="F191" s="432">
        <v>0</v>
      </c>
      <c r="G191" s="432">
        <v>5957.6732239097446</v>
      </c>
      <c r="H191" s="432">
        <v>5876.94</v>
      </c>
      <c r="I191" s="432">
        <v>80.73</v>
      </c>
      <c r="J191" s="432">
        <v>17751.580000000002</v>
      </c>
      <c r="K191" s="432">
        <v>272259.71000000008</v>
      </c>
      <c r="Z191" s="451">
        <v>51013</v>
      </c>
    </row>
    <row r="192" spans="2:26" ht="18" customHeight="1" x14ac:dyDescent="0.25">
      <c r="B192" s="431">
        <v>178</v>
      </c>
      <c r="C192" s="451">
        <v>51021</v>
      </c>
      <c r="D192" s="432">
        <v>17751.580000000002</v>
      </c>
      <c r="E192" s="432">
        <v>5957.6732239097446</v>
      </c>
      <c r="F192" s="432">
        <v>0</v>
      </c>
      <c r="G192" s="432">
        <v>5957.6732239097446</v>
      </c>
      <c r="H192" s="432">
        <v>5897.02</v>
      </c>
      <c r="I192" s="432">
        <v>60.65</v>
      </c>
      <c r="J192" s="432">
        <v>11854.56</v>
      </c>
      <c r="K192" s="432">
        <v>272320.3600000001</v>
      </c>
      <c r="Z192" s="451">
        <v>51043</v>
      </c>
    </row>
    <row r="193" spans="2:26" ht="18" customHeight="1" x14ac:dyDescent="0.25">
      <c r="B193" s="431">
        <v>179</v>
      </c>
      <c r="C193" s="451">
        <v>51051</v>
      </c>
      <c r="D193" s="432">
        <v>11854.56</v>
      </c>
      <c r="E193" s="432">
        <v>5957.6732239097446</v>
      </c>
      <c r="F193" s="432">
        <v>0</v>
      </c>
      <c r="G193" s="432">
        <v>5957.6732239097446</v>
      </c>
      <c r="H193" s="432">
        <v>5917.17</v>
      </c>
      <c r="I193" s="432">
        <v>40.5</v>
      </c>
      <c r="J193" s="432">
        <v>5937.39</v>
      </c>
      <c r="K193" s="432">
        <v>272360.8600000001</v>
      </c>
      <c r="Z193" s="451">
        <v>51074</v>
      </c>
    </row>
    <row r="194" spans="2:26" ht="15" x14ac:dyDescent="0.25">
      <c r="B194" s="431">
        <v>180</v>
      </c>
      <c r="C194" s="451">
        <v>51082</v>
      </c>
      <c r="D194" s="432">
        <v>5937.39</v>
      </c>
      <c r="E194" s="432">
        <v>5957.6732239097446</v>
      </c>
      <c r="F194" s="432">
        <v>0</v>
      </c>
      <c r="G194" s="432">
        <v>5957.6732239097446</v>
      </c>
      <c r="H194" s="432">
        <v>5937.38</v>
      </c>
      <c r="I194" s="432">
        <v>20.29</v>
      </c>
      <c r="J194" s="432">
        <v>0</v>
      </c>
      <c r="K194" s="432">
        <v>272381.15000000008</v>
      </c>
      <c r="Z194" s="451">
        <v>51104</v>
      </c>
    </row>
    <row r="195" spans="2:26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26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26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26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26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26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26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26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26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26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26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26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26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26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</sheetData>
  <mergeCells count="22">
    <mergeCell ref="B11:D11"/>
    <mergeCell ref="B12:D12"/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G12:H12"/>
    <mergeCell ref="I12:K12"/>
    <mergeCell ref="G10:H10"/>
  </mergeCells>
  <conditionalFormatting sqref="B14:K300">
    <cfRule type="expression" dxfId="59" priority="2">
      <formula>$B14&lt;&gt;""</formula>
    </cfRule>
  </conditionalFormatting>
  <conditionalFormatting sqref="Z14">
    <cfRule type="expression" dxfId="58" priority="1">
      <formula>$B14&lt;&gt;""</formula>
    </cfRule>
  </conditionalFormatting>
  <dataValidations count="26">
    <dataValidation allowBlank="1" showInputMessage="1" showErrorMessage="1" prompt="Les intérêts cumulés sont mis à jour automatiquement dans cette colonne" sqref="K14" xr:uid="{254E04CE-22FB-4A75-B909-75F05C6B0A58}"/>
    <dataValidation allowBlank="1" showInputMessage="1" showErrorMessage="1" prompt="Le solde final est mis à jour automatiquement dans cette colonne" sqref="J14" xr:uid="{9F46A62B-4F0A-4369-84D5-984F6FCB0A50}"/>
    <dataValidation allowBlank="1" showInputMessage="1" showErrorMessage="1" prompt="Les intérêts sont mis à jour automatiquement dans cette colonne" sqref="I14" xr:uid="{1327F082-14FC-4FB3-8122-BCD5B803203B}"/>
    <dataValidation allowBlank="1" showInputMessage="1" showErrorMessage="1" prompt="Le montant en principal est mis à jour automatiquement dans cette colonne" sqref="H14" xr:uid="{ABD32E06-1BA1-426A-B215-C5F882C70844}"/>
    <dataValidation allowBlank="1" showInputMessage="1" showErrorMessage="1" prompt="Le paiement total est mis à jour automatiquement dans cette colonne" sqref="G14" xr:uid="{14E5A3A0-4509-4D22-87B7-505E82043B97}"/>
    <dataValidation allowBlank="1" showInputMessage="1" showErrorMessage="1" prompt="Le paiement supplémentaire est mis à jour automatiquement dans cette colonne" sqref="F14" xr:uid="{FE7955DB-9349-4ABC-A61D-66D6B4CCDE15}"/>
    <dataValidation allowBlank="1" showInputMessage="1" showErrorMessage="1" prompt="Le paiement programmé est mis à jour automatiquement dans cette colonne" sqref="E14" xr:uid="{0E8BF0BE-0FF6-4BE5-91B2-3D94E11E6392}"/>
    <dataValidation allowBlank="1" showInputMessage="1" showErrorMessage="1" prompt="Le solde de début est mis à jour automatiquement dans cette colonne" sqref="D14" xr:uid="{2AAE07A0-0ED6-4737-846B-30936F9FDAAA}"/>
    <dataValidation allowBlank="1" showInputMessage="1" showErrorMessage="1" prompt="La date de paiement est mise à jour automatiquement dans cette colonne" sqref="C14" xr:uid="{0270E9D6-54F8-494A-89B2-F4F9EB06BF3C}"/>
    <dataValidation allowBlank="1" showInputMessage="1" showErrorMessage="1" prompt="Le numéro de paiement est mis à jour automatiquement dans cette colonne" sqref="B14" xr:uid="{CADB9C16-ABD2-4A09-9AD3-18A62A352B83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2DD162D5-5D31-4A3D-AF3F-FEE558151965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CBA1B147-7D61-4B70-ACD8-95903785BA56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847F37BF-1399-45F1-9DF6-B46552329883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D22DCBFC-BC80-42B4-A56D-AF10E1E2BDE8}"/>
    <dataValidation allowBlank="1" showInputMessage="1" showErrorMessage="1" prompt="Entrez la date de début du prêt dans cette cellule" sqref="E9" xr:uid="{4450CFD4-6BAE-450F-936B-87F9903C70DE}"/>
    <dataValidation allowBlank="1" showInputMessage="1" showErrorMessage="1" prompt="Entrez le nombre de paiements par an dans cette cellule" sqref="E8" xr:uid="{66FB2CB8-3D92-4C58-BF14-928FB71655C4}"/>
    <dataValidation allowBlank="1" showInputMessage="1" showErrorMessage="1" prompt="Entrez la période de prêt en années dans cette cellule" sqref="E7" xr:uid="{AB31D119-6D46-4E84-BA4F-EC9D1E6E6933}"/>
    <dataValidation allowBlank="1" showInputMessage="1" showErrorMessage="1" prompt="Entrez le taux d’intérêt annuel dans cette cellule" sqref="E6" xr:uid="{F519EB03-67B9-410E-B12B-810C8EDEE254}"/>
    <dataValidation allowBlank="1" showInputMessage="1" showErrorMessage="1" prompt="Entrez le montant du prêt dans cette cellule" sqref="E5" xr:uid="{685EF8B8-3C2E-4EED-B9DB-AA8D75468785}"/>
    <dataValidation allowBlank="1" showInputMessage="1" showErrorMessage="1" prompt="Total des paiements en avance mis à jour automatiquement" sqref="I8" xr:uid="{5B60D37D-DEF7-499F-AA7B-0DD49C2AEADB}"/>
    <dataValidation allowBlank="1" showInputMessage="1" showErrorMessage="1" prompt="Nombre de paiements mis à jour automatiquement" sqref="I7" xr:uid="{92265DC3-6E83-4D87-B8A9-3CE27BA69900}"/>
    <dataValidation allowBlank="1" showInputMessage="1" showErrorMessage="1" prompt="Nombre prévu de paiements mis à jour automatiquement" sqref="I6" xr:uid="{310A8801-E417-4017-A9A8-F7CF607082F6}"/>
    <dataValidation allowBlank="1" showInputMessage="1" showErrorMessage="1" prompt="Montant du paiement programmé mis à jour automatiquement" sqref="I5" xr:uid="{E3139CF6-E03E-4161-A7C1-4DAF98DA48BF}"/>
    <dataValidation allowBlank="1" showInputMessage="1" showErrorMessage="1" prompt="Total des intérêts calculé automatiquement" sqref="I9" xr:uid="{DF6C00D1-06C6-47D8-BC07-9BCD4381E61B}"/>
    <dataValidation allowBlank="1" showInputMessage="1" showErrorMessage="1" prompt="Entrez le montant du paiement supplémentaire dans cette cellule" sqref="E12" xr:uid="{8458A4BE-6062-46E3-A768-5B8AB3814325}"/>
    <dataValidation allowBlank="1" showInputMessage="1" showErrorMessage="1" prompt="Enter the number of months during which only interest will be paid and no principal will be repaid" sqref="E11" xr:uid="{63EF11A9-73D6-4ABB-A9C7-D6147DE7D2B0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6AEE-A1AA-4ECD-BCF0-70936AED2922}">
  <sheetPr codeName="Sheet7">
    <tabColor rgb="FF92D050"/>
  </sheetPr>
  <dimension ref="A1:Z246"/>
  <sheetViews>
    <sheetView showGridLines="0" topLeftCell="C12" zoomScale="70" zoomScaleNormal="70" workbookViewId="0">
      <selection activeCell="F9" sqref="F9"/>
    </sheetView>
  </sheetViews>
  <sheetFormatPr baseColWidth="10" defaultColWidth="8.85546875" defaultRowHeight="18" customHeight="1" x14ac:dyDescent="0.25"/>
  <cols>
    <col min="1" max="1" width="3.5703125" style="395" customWidth="1"/>
    <col min="2" max="2" width="17.85546875" style="395" customWidth="1"/>
    <col min="3" max="3" width="14.7109375" style="454" customWidth="1"/>
    <col min="4" max="4" width="17.42578125" style="395" bestFit="1" customWidth="1"/>
    <col min="5" max="5" width="15.7109375" style="395" customWidth="1"/>
    <col min="6" max="6" width="19.7109375" style="395" customWidth="1"/>
    <col min="7" max="9" width="15.7109375" style="395" customWidth="1"/>
    <col min="10" max="10" width="17.42578125" style="395" bestFit="1" customWidth="1"/>
    <col min="11" max="11" width="17.7109375" style="395" customWidth="1"/>
    <col min="12" max="25" width="8.85546875" style="395"/>
    <col min="26" max="26" width="19.42578125" style="451" bestFit="1" customWidth="1"/>
    <col min="27" max="16384" width="8.85546875" style="395"/>
  </cols>
  <sheetData>
    <row r="1" spans="1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1:26" s="410" customFormat="1" ht="67.900000000000006" customHeight="1" x14ac:dyDescent="0.25">
      <c r="B2" s="411"/>
      <c r="C2" s="488" t="s">
        <v>276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1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1:26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1:26" ht="24" customHeight="1" x14ac:dyDescent="0.25">
      <c r="B5" s="489" t="s">
        <v>272</v>
      </c>
      <c r="C5" s="489"/>
      <c r="D5" s="490"/>
      <c r="E5" s="425">
        <v>800000</v>
      </c>
      <c r="G5" s="480" t="s">
        <v>257</v>
      </c>
      <c r="H5" s="481"/>
      <c r="I5" s="482">
        <f>IF(OR(E5&lt;=0,E6&lt;=0,E7&lt;=0,E8&lt;=0),"", -PMT(E6/E8, (E7*E8)-E11, E5))</f>
        <v>5977.8180397761407</v>
      </c>
      <c r="J5" s="483"/>
      <c r="K5" s="483"/>
      <c r="Z5" s="457"/>
    </row>
    <row r="6" spans="1:26" ht="24" customHeight="1" x14ac:dyDescent="0.25">
      <c r="B6" s="491" t="s">
        <v>271</v>
      </c>
      <c r="C6" s="491"/>
      <c r="D6" s="492"/>
      <c r="E6" s="403">
        <v>4.1500000000000002E-2</v>
      </c>
      <c r="G6" s="484" t="s">
        <v>270</v>
      </c>
      <c r="H6" s="485"/>
      <c r="I6" s="486">
        <f>ROUND(IF(AND(E7&gt;0,E8&gt;0),E7*E8,""),0)</f>
        <v>180</v>
      </c>
      <c r="J6" s="487"/>
      <c r="K6" s="487"/>
      <c r="Z6" s="457"/>
    </row>
    <row r="7" spans="1:26" ht="24" customHeight="1" x14ac:dyDescent="0.25">
      <c r="B7" s="491" t="s">
        <v>269</v>
      </c>
      <c r="C7" s="491"/>
      <c r="D7" s="492"/>
      <c r="E7" s="402">
        <v>15</v>
      </c>
      <c r="G7" s="484" t="s">
        <v>268</v>
      </c>
      <c r="H7" s="485"/>
      <c r="I7" s="486">
        <f>I6</f>
        <v>180</v>
      </c>
      <c r="J7" s="487"/>
      <c r="K7" s="487"/>
      <c r="Z7" s="457"/>
    </row>
    <row r="8" spans="1:26" ht="24" customHeight="1" x14ac:dyDescent="0.25">
      <c r="B8" s="491" t="s">
        <v>267</v>
      </c>
      <c r="C8" s="491"/>
      <c r="D8" s="492"/>
      <c r="E8" s="402">
        <v>12</v>
      </c>
      <c r="G8" s="484" t="s">
        <v>266</v>
      </c>
      <c r="H8" s="485"/>
      <c r="I8" s="486">
        <f>IF(I7="", "", I7*E12)</f>
        <v>0</v>
      </c>
      <c r="J8" s="487"/>
      <c r="K8" s="487"/>
      <c r="Z8" s="457"/>
    </row>
    <row r="9" spans="1:26" ht="24" customHeight="1" x14ac:dyDescent="0.25">
      <c r="B9" s="491" t="s">
        <v>265</v>
      </c>
      <c r="C9" s="491"/>
      <c r="D9" s="401"/>
      <c r="E9" s="400">
        <v>45665</v>
      </c>
      <c r="G9" s="484" t="s">
        <v>264</v>
      </c>
      <c r="H9" s="485"/>
      <c r="I9" s="493">
        <f>IF(I7="","",SUM(_xlfn.ANCHORARRAY(I15)))</f>
        <v>276007.26000000018</v>
      </c>
      <c r="J9" s="494"/>
      <c r="K9" s="494"/>
      <c r="Z9" s="457"/>
    </row>
    <row r="10" spans="1:26" ht="24" customHeight="1" x14ac:dyDescent="0.25">
      <c r="B10"/>
      <c r="C10" s="422"/>
      <c r="D10" s="423"/>
      <c r="E10" s="423"/>
      <c r="F10" s="396"/>
      <c r="G10" s="507" t="s">
        <v>293</v>
      </c>
      <c r="H10" s="508"/>
      <c r="I10" s="505">
        <f>IF(I7="","",SUM(_xlfn.ANCHORARRAY(G15)))</f>
        <v>1076007.2471597071</v>
      </c>
      <c r="J10" s="506"/>
      <c r="K10" s="506"/>
      <c r="Z10" s="457"/>
    </row>
    <row r="11" spans="1:26" ht="24" customHeight="1" x14ac:dyDescent="0.25">
      <c r="B11" s="497" t="s">
        <v>297</v>
      </c>
      <c r="C11" s="497"/>
      <c r="D11" s="497"/>
      <c r="E11" s="420">
        <v>0</v>
      </c>
      <c r="F11" s="396"/>
      <c r="G11" s="426"/>
      <c r="H11" s="426"/>
      <c r="I11" s="426"/>
      <c r="J11" s="426"/>
      <c r="K11" s="426"/>
      <c r="Z11" s="457"/>
    </row>
    <row r="12" spans="1:26" ht="24" customHeight="1" x14ac:dyDescent="0.25">
      <c r="B12" s="497" t="s">
        <v>290</v>
      </c>
      <c r="C12" s="497"/>
      <c r="D12" s="497"/>
      <c r="E12" s="397">
        <v>0</v>
      </c>
      <c r="F12" s="396"/>
      <c r="G12" s="495" t="s">
        <v>262</v>
      </c>
      <c r="H12" s="495"/>
      <c r="I12" s="496" t="s">
        <v>261</v>
      </c>
      <c r="J12" s="496"/>
      <c r="K12" s="496"/>
      <c r="Z12" s="457"/>
    </row>
    <row r="13" spans="1:26" ht="31.9" customHeight="1" x14ac:dyDescent="0.25">
      <c r="C13" s="395"/>
    </row>
    <row r="14" spans="1:26" customFormat="1" ht="48" customHeight="1" x14ac:dyDescent="0.25">
      <c r="A14" s="427"/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1:26" ht="18" customHeight="1" x14ac:dyDescent="0.25">
      <c r="B15" s="431" cm="1">
        <f t="array" ref="B15:B194">IF(I7="","",_xlfn.SEQUENCE(I7))</f>
        <v>1</v>
      </c>
      <c r="C15" s="451" cm="1">
        <f t="array" ref="C15:C194">IF(I7="","",EDATE($E$9,(_xlfn.SEQUENCE(I7)-1)*(12/$E$8)))</f>
        <v>45665</v>
      </c>
      <c r="D15" s="432" cm="1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800000</v>
      </c>
      <c r="E15" s="432" cm="1">
        <f t="array" ref="E15:E194">IF(I7="","",IF(_xlfn.SEQUENCE(I7)&lt;=$E$11,_xlfn.ANCHORARRAY(D15)*($E$6/$E$8), -PMT($E$6/$E$8,($E$7*$E$8)-$E$11,$E$5)))</f>
        <v>5977.8180397761407</v>
      </c>
      <c r="F15" s="432" cm="1">
        <f t="array" ref="F15:F194">IF(I7="","",_xlfn.SEQUENCE(I7,1,1,1)*0 + $E$12)</f>
        <v>0</v>
      </c>
      <c r="G15" s="432" cm="1">
        <f t="array" ref="G15:G194">IF(I7="","",_xlfn.ANCHORARRAY(E15)+_xlfn.ANCHORARRAY(F15))</f>
        <v>5977.8180397761407</v>
      </c>
      <c r="H15" s="432" cm="1">
        <f t="array" ref="H15:H194">IF(I7="","",ROUND(IF(_xlfn.SEQUENCE(I7)&lt;=$E$11,0,_xlfn.ANCHORARRAY( E15) -_xlfn.ANCHORARRAY( I15)),2))</f>
        <v>3211.15</v>
      </c>
      <c r="I15" s="432" cm="1">
        <f t="array" ref="I15:I194">IF(I7="","",ROUND(_xlfn.ANCHORARRAY(D15)*($E$6/$E$8),2))</f>
        <v>2766.67</v>
      </c>
      <c r="J15" s="432" cm="1">
        <f t="array" ref="J15:J194">IF(I7="","",ROUND(IF(_xlfn.SEQUENCE(I7)&lt;=$E$11,$E$5, $E$5*(1+($E$6/$E$8))^(_xlfn.SEQUENCE(I7)-$E$11) - (-PMT($E$6/$E$8,($E$7*$E$8)-$E$11,$E$5))*(((1+($E$6/$E$8))^(_xlfn.SEQUENCE(I7)-$E$11)-1)/($E$6/$E$8)) ),2))</f>
        <v>796788.85</v>
      </c>
      <c r="K15" s="432" cm="1">
        <f t="array" ref="K15:K194">IF(I7="","",_xlfn.SCAN(0,_xlfn.TAKE(_xlfn.ANCHORARRAY(I15),I7),_xlfn.LAMBDA(_xlpm.a,_xlpm.v,_xlpm.a+_xlpm.v)))</f>
        <v>2766.67</v>
      </c>
      <c r="Z15" s="451" cm="1">
        <f t="array" ref="Z15:Z194">IFERROR(IF(I7="","",EOMONTH(EDATE($E$9,(_xlfn.SEQUENCE(I7)-1)*(12/$E$8)),0)),"")</f>
        <v>45688</v>
      </c>
    </row>
    <row r="16" spans="1:26" ht="18" customHeight="1" x14ac:dyDescent="0.25">
      <c r="B16" s="431">
        <v>2</v>
      </c>
      <c r="C16" s="451">
        <v>45696</v>
      </c>
      <c r="D16" s="432">
        <v>796788.85</v>
      </c>
      <c r="E16" s="432">
        <v>5977.8180397761407</v>
      </c>
      <c r="F16" s="432">
        <v>0</v>
      </c>
      <c r="G16" s="432">
        <v>5977.8180397761407</v>
      </c>
      <c r="H16" s="432">
        <v>3222.26</v>
      </c>
      <c r="I16" s="432">
        <v>2755.56</v>
      </c>
      <c r="J16" s="432">
        <v>793566.59</v>
      </c>
      <c r="K16" s="432">
        <v>5522.23</v>
      </c>
      <c r="Z16" s="451">
        <v>45716</v>
      </c>
    </row>
    <row r="17" spans="2:26" ht="18" customHeight="1" x14ac:dyDescent="0.25">
      <c r="B17" s="431">
        <v>3</v>
      </c>
      <c r="C17" s="451">
        <v>45724</v>
      </c>
      <c r="D17" s="432">
        <v>793566.59</v>
      </c>
      <c r="E17" s="432">
        <v>5977.8180397761407</v>
      </c>
      <c r="F17" s="432">
        <v>0</v>
      </c>
      <c r="G17" s="432">
        <v>5977.8180397761407</v>
      </c>
      <c r="H17" s="432">
        <v>3233.4</v>
      </c>
      <c r="I17" s="432">
        <v>2744.42</v>
      </c>
      <c r="J17" s="432">
        <v>790333.19</v>
      </c>
      <c r="K17" s="432">
        <v>8266.65</v>
      </c>
      <c r="Z17" s="451">
        <v>45747</v>
      </c>
    </row>
    <row r="18" spans="2:26" ht="18" customHeight="1" x14ac:dyDescent="0.25">
      <c r="B18" s="431">
        <v>4</v>
      </c>
      <c r="C18" s="451">
        <v>45755</v>
      </c>
      <c r="D18" s="432">
        <v>790333.19</v>
      </c>
      <c r="E18" s="432">
        <v>5977.8180397761407</v>
      </c>
      <c r="F18" s="432">
        <v>0</v>
      </c>
      <c r="G18" s="432">
        <v>5977.8180397761407</v>
      </c>
      <c r="H18" s="432">
        <v>3244.58</v>
      </c>
      <c r="I18" s="432">
        <v>2733.24</v>
      </c>
      <c r="J18" s="432">
        <v>787088.61</v>
      </c>
      <c r="K18" s="432">
        <v>10999.89</v>
      </c>
      <c r="Z18" s="451">
        <v>45777</v>
      </c>
    </row>
    <row r="19" spans="2:26" ht="18" customHeight="1" x14ac:dyDescent="0.25">
      <c r="B19" s="431">
        <v>5</v>
      </c>
      <c r="C19" s="451">
        <v>45785</v>
      </c>
      <c r="D19" s="432">
        <v>787088.61</v>
      </c>
      <c r="E19" s="432">
        <v>5977.8180397761407</v>
      </c>
      <c r="F19" s="432">
        <v>0</v>
      </c>
      <c r="G19" s="432">
        <v>5977.8180397761407</v>
      </c>
      <c r="H19" s="432">
        <v>3255.81</v>
      </c>
      <c r="I19" s="432">
        <v>2722.01</v>
      </c>
      <c r="J19" s="432">
        <v>783832.81</v>
      </c>
      <c r="K19" s="432">
        <v>13721.9</v>
      </c>
      <c r="Z19" s="451">
        <v>45808</v>
      </c>
    </row>
    <row r="20" spans="2:26" ht="18" customHeight="1" x14ac:dyDescent="0.25">
      <c r="B20" s="431">
        <v>6</v>
      </c>
      <c r="C20" s="451">
        <v>45816</v>
      </c>
      <c r="D20" s="432">
        <v>783832.81</v>
      </c>
      <c r="E20" s="432">
        <v>5977.8180397761407</v>
      </c>
      <c r="F20" s="432">
        <v>0</v>
      </c>
      <c r="G20" s="432">
        <v>5977.8180397761407</v>
      </c>
      <c r="H20" s="432">
        <v>3267.06</v>
      </c>
      <c r="I20" s="432">
        <v>2710.76</v>
      </c>
      <c r="J20" s="432">
        <v>780565.74</v>
      </c>
      <c r="K20" s="432">
        <v>16432.66</v>
      </c>
      <c r="Z20" s="451">
        <v>45838</v>
      </c>
    </row>
    <row r="21" spans="2:26" ht="18" customHeight="1" x14ac:dyDescent="0.25">
      <c r="B21" s="431">
        <v>7</v>
      </c>
      <c r="C21" s="451">
        <v>45846</v>
      </c>
      <c r="D21" s="432">
        <v>780565.74</v>
      </c>
      <c r="E21" s="432">
        <v>5977.8180397761407</v>
      </c>
      <c r="F21" s="432">
        <v>0</v>
      </c>
      <c r="G21" s="432">
        <v>5977.8180397761407</v>
      </c>
      <c r="H21" s="432">
        <v>3278.36</v>
      </c>
      <c r="I21" s="432">
        <v>2699.46</v>
      </c>
      <c r="J21" s="432">
        <v>777287.38</v>
      </c>
      <c r="K21" s="432">
        <v>19132.12</v>
      </c>
      <c r="Z21" s="451">
        <v>45869</v>
      </c>
    </row>
    <row r="22" spans="2:26" ht="18" customHeight="1" x14ac:dyDescent="0.25">
      <c r="B22" s="431">
        <v>8</v>
      </c>
      <c r="C22" s="451">
        <v>45877</v>
      </c>
      <c r="D22" s="432">
        <v>777287.38</v>
      </c>
      <c r="E22" s="432">
        <v>5977.8180397761407</v>
      </c>
      <c r="F22" s="432">
        <v>0</v>
      </c>
      <c r="G22" s="432">
        <v>5977.8180397761407</v>
      </c>
      <c r="H22" s="432">
        <v>3289.7</v>
      </c>
      <c r="I22" s="432">
        <v>2688.12</v>
      </c>
      <c r="J22" s="432">
        <v>773997.68</v>
      </c>
      <c r="K22" s="432">
        <v>21820.239999999998</v>
      </c>
      <c r="Z22" s="451">
        <v>45900</v>
      </c>
    </row>
    <row r="23" spans="2:26" ht="18" customHeight="1" x14ac:dyDescent="0.25">
      <c r="B23" s="431">
        <v>9</v>
      </c>
      <c r="C23" s="451">
        <v>45908</v>
      </c>
      <c r="D23" s="432">
        <v>773997.68</v>
      </c>
      <c r="E23" s="432">
        <v>5977.8180397761407</v>
      </c>
      <c r="F23" s="432">
        <v>0</v>
      </c>
      <c r="G23" s="432">
        <v>5977.8180397761407</v>
      </c>
      <c r="H23" s="432">
        <v>3301.08</v>
      </c>
      <c r="I23" s="432">
        <v>2676.74</v>
      </c>
      <c r="J23" s="432">
        <v>770696.61</v>
      </c>
      <c r="K23" s="432">
        <v>24496.979999999996</v>
      </c>
      <c r="Z23" s="451">
        <v>45930</v>
      </c>
    </row>
    <row r="24" spans="2:26" ht="18" customHeight="1" x14ac:dyDescent="0.25">
      <c r="B24" s="431">
        <v>10</v>
      </c>
      <c r="C24" s="451">
        <v>45938</v>
      </c>
      <c r="D24" s="432">
        <v>770696.61</v>
      </c>
      <c r="E24" s="432">
        <v>5977.8180397761407</v>
      </c>
      <c r="F24" s="432">
        <v>0</v>
      </c>
      <c r="G24" s="432">
        <v>5977.8180397761407</v>
      </c>
      <c r="H24" s="432">
        <v>3312.49</v>
      </c>
      <c r="I24" s="432">
        <v>2665.33</v>
      </c>
      <c r="J24" s="432">
        <v>767384.11</v>
      </c>
      <c r="K24" s="432">
        <v>27162.309999999998</v>
      </c>
      <c r="Z24" s="451">
        <v>45961</v>
      </c>
    </row>
    <row r="25" spans="2:26" ht="18" customHeight="1" x14ac:dyDescent="0.25">
      <c r="B25" s="431">
        <v>11</v>
      </c>
      <c r="C25" s="451">
        <v>45969</v>
      </c>
      <c r="D25" s="432">
        <v>767384.11</v>
      </c>
      <c r="E25" s="432">
        <v>5977.8180397761407</v>
      </c>
      <c r="F25" s="432">
        <v>0</v>
      </c>
      <c r="G25" s="432">
        <v>5977.8180397761407</v>
      </c>
      <c r="H25" s="432">
        <v>3323.95</v>
      </c>
      <c r="I25" s="432">
        <v>2653.87</v>
      </c>
      <c r="J25" s="432">
        <v>764060.17</v>
      </c>
      <c r="K25" s="432">
        <v>29816.179999999997</v>
      </c>
      <c r="Z25" s="451">
        <v>45991</v>
      </c>
    </row>
    <row r="26" spans="2:26" ht="18" customHeight="1" x14ac:dyDescent="0.25">
      <c r="B26" s="431">
        <v>12</v>
      </c>
      <c r="C26" s="451">
        <v>45999</v>
      </c>
      <c r="D26" s="432">
        <v>764060.17</v>
      </c>
      <c r="E26" s="432">
        <v>5977.8180397761407</v>
      </c>
      <c r="F26" s="432">
        <v>0</v>
      </c>
      <c r="G26" s="432">
        <v>5977.8180397761407</v>
      </c>
      <c r="H26" s="432">
        <v>3335.45</v>
      </c>
      <c r="I26" s="432">
        <v>2642.37</v>
      </c>
      <c r="J26" s="432">
        <v>760724.72</v>
      </c>
      <c r="K26" s="432">
        <v>32458.549999999996</v>
      </c>
      <c r="Z26" s="451">
        <v>46022</v>
      </c>
    </row>
    <row r="27" spans="2:26" ht="18" customHeight="1" x14ac:dyDescent="0.25">
      <c r="B27" s="431">
        <v>13</v>
      </c>
      <c r="C27" s="451">
        <v>46030</v>
      </c>
      <c r="D27" s="432">
        <v>760724.72</v>
      </c>
      <c r="E27" s="432">
        <v>5977.8180397761407</v>
      </c>
      <c r="F27" s="432">
        <v>0</v>
      </c>
      <c r="G27" s="432">
        <v>5977.8180397761407</v>
      </c>
      <c r="H27" s="432">
        <v>3346.98</v>
      </c>
      <c r="I27" s="432">
        <v>2630.84</v>
      </c>
      <c r="J27" s="432">
        <v>757377.74</v>
      </c>
      <c r="K27" s="432">
        <v>35089.39</v>
      </c>
      <c r="Z27" s="451">
        <v>46053</v>
      </c>
    </row>
    <row r="28" spans="2:26" ht="18" customHeight="1" x14ac:dyDescent="0.25">
      <c r="B28" s="431">
        <v>14</v>
      </c>
      <c r="C28" s="451">
        <v>46061</v>
      </c>
      <c r="D28" s="432">
        <v>757377.74</v>
      </c>
      <c r="E28" s="432">
        <v>5977.8180397761407</v>
      </c>
      <c r="F28" s="432">
        <v>0</v>
      </c>
      <c r="G28" s="432">
        <v>5977.8180397761407</v>
      </c>
      <c r="H28" s="432">
        <v>3358.56</v>
      </c>
      <c r="I28" s="432">
        <v>2619.2600000000002</v>
      </c>
      <c r="J28" s="432">
        <v>754019.19</v>
      </c>
      <c r="K28" s="432">
        <v>37708.65</v>
      </c>
      <c r="Z28" s="451">
        <v>46081</v>
      </c>
    </row>
    <row r="29" spans="2:26" ht="18" customHeight="1" x14ac:dyDescent="0.25">
      <c r="B29" s="431">
        <v>15</v>
      </c>
      <c r="C29" s="451">
        <v>46089</v>
      </c>
      <c r="D29" s="432">
        <v>754019.19</v>
      </c>
      <c r="E29" s="432">
        <v>5977.8180397761407</v>
      </c>
      <c r="F29" s="432">
        <v>0</v>
      </c>
      <c r="G29" s="432">
        <v>5977.8180397761407</v>
      </c>
      <c r="H29" s="432">
        <v>3370.17</v>
      </c>
      <c r="I29" s="432">
        <v>2607.65</v>
      </c>
      <c r="J29" s="432">
        <v>750649.02</v>
      </c>
      <c r="K29" s="432">
        <v>40316.300000000003</v>
      </c>
      <c r="Z29" s="451">
        <v>46112</v>
      </c>
    </row>
    <row r="30" spans="2:26" ht="18" customHeight="1" x14ac:dyDescent="0.25">
      <c r="B30" s="431">
        <v>16</v>
      </c>
      <c r="C30" s="451">
        <v>46120</v>
      </c>
      <c r="D30" s="432">
        <v>750649.02</v>
      </c>
      <c r="E30" s="432">
        <v>5977.8180397761407</v>
      </c>
      <c r="F30" s="432">
        <v>0</v>
      </c>
      <c r="G30" s="432">
        <v>5977.8180397761407</v>
      </c>
      <c r="H30" s="432">
        <v>3381.83</v>
      </c>
      <c r="I30" s="432">
        <v>2595.9899999999998</v>
      </c>
      <c r="J30" s="432">
        <v>747267.2</v>
      </c>
      <c r="K30" s="432">
        <v>42912.29</v>
      </c>
      <c r="Z30" s="451">
        <v>46142</v>
      </c>
    </row>
    <row r="31" spans="2:26" ht="18" customHeight="1" x14ac:dyDescent="0.25">
      <c r="B31" s="431">
        <v>17</v>
      </c>
      <c r="C31" s="451">
        <v>46150</v>
      </c>
      <c r="D31" s="432">
        <v>747267.2</v>
      </c>
      <c r="E31" s="432">
        <v>5977.8180397761407</v>
      </c>
      <c r="F31" s="432">
        <v>0</v>
      </c>
      <c r="G31" s="432">
        <v>5977.8180397761407</v>
      </c>
      <c r="H31" s="432">
        <v>3393.52</v>
      </c>
      <c r="I31" s="432">
        <v>2584.3000000000002</v>
      </c>
      <c r="J31" s="432">
        <v>743873.68</v>
      </c>
      <c r="K31" s="432">
        <v>45496.590000000004</v>
      </c>
      <c r="Z31" s="451">
        <v>46173</v>
      </c>
    </row>
    <row r="32" spans="2:26" ht="18" customHeight="1" x14ac:dyDescent="0.25">
      <c r="B32" s="431">
        <v>18</v>
      </c>
      <c r="C32" s="451">
        <v>46181</v>
      </c>
      <c r="D32" s="432">
        <v>743873.68</v>
      </c>
      <c r="E32" s="432">
        <v>5977.8180397761407</v>
      </c>
      <c r="F32" s="432">
        <v>0</v>
      </c>
      <c r="G32" s="432">
        <v>5977.8180397761407</v>
      </c>
      <c r="H32" s="432">
        <v>3405.26</v>
      </c>
      <c r="I32" s="432">
        <v>2572.56</v>
      </c>
      <c r="J32" s="432">
        <v>740468.43</v>
      </c>
      <c r="K32" s="432">
        <v>48069.15</v>
      </c>
      <c r="Z32" s="451">
        <v>46203</v>
      </c>
    </row>
    <row r="33" spans="2:26" ht="18" customHeight="1" x14ac:dyDescent="0.25">
      <c r="B33" s="431">
        <v>19</v>
      </c>
      <c r="C33" s="451">
        <v>46211</v>
      </c>
      <c r="D33" s="432">
        <v>740468.43</v>
      </c>
      <c r="E33" s="432">
        <v>5977.8180397761407</v>
      </c>
      <c r="F33" s="432">
        <v>0</v>
      </c>
      <c r="G33" s="432">
        <v>5977.8180397761407</v>
      </c>
      <c r="H33" s="432">
        <v>3417.03</v>
      </c>
      <c r="I33" s="432">
        <v>2560.79</v>
      </c>
      <c r="J33" s="432">
        <v>737051.39</v>
      </c>
      <c r="K33" s="432">
        <v>50629.94</v>
      </c>
      <c r="Z33" s="451">
        <v>46234</v>
      </c>
    </row>
    <row r="34" spans="2:26" ht="18" customHeight="1" x14ac:dyDescent="0.25">
      <c r="B34" s="431">
        <v>20</v>
      </c>
      <c r="C34" s="451">
        <v>46242</v>
      </c>
      <c r="D34" s="432">
        <v>737051.39</v>
      </c>
      <c r="E34" s="432">
        <v>5977.8180397761407</v>
      </c>
      <c r="F34" s="432">
        <v>0</v>
      </c>
      <c r="G34" s="432">
        <v>5977.8180397761407</v>
      </c>
      <c r="H34" s="432">
        <v>3428.85</v>
      </c>
      <c r="I34" s="432">
        <v>2548.9699999999998</v>
      </c>
      <c r="J34" s="432">
        <v>733622.55</v>
      </c>
      <c r="K34" s="432">
        <v>53178.91</v>
      </c>
      <c r="Z34" s="451">
        <v>46265</v>
      </c>
    </row>
    <row r="35" spans="2:26" ht="18" customHeight="1" x14ac:dyDescent="0.25">
      <c r="B35" s="431">
        <v>21</v>
      </c>
      <c r="C35" s="451">
        <v>46273</v>
      </c>
      <c r="D35" s="432">
        <v>733622.55</v>
      </c>
      <c r="E35" s="432">
        <v>5977.8180397761407</v>
      </c>
      <c r="F35" s="432">
        <v>0</v>
      </c>
      <c r="G35" s="432">
        <v>5977.8180397761407</v>
      </c>
      <c r="H35" s="432">
        <v>3440.71</v>
      </c>
      <c r="I35" s="432">
        <v>2537.11</v>
      </c>
      <c r="J35" s="432">
        <v>730181.84</v>
      </c>
      <c r="K35" s="432">
        <v>55716.020000000004</v>
      </c>
      <c r="Z35" s="451">
        <v>46295</v>
      </c>
    </row>
    <row r="36" spans="2:26" ht="18" customHeight="1" x14ac:dyDescent="0.25">
      <c r="B36" s="431">
        <v>22</v>
      </c>
      <c r="C36" s="451">
        <v>46303</v>
      </c>
      <c r="D36" s="432">
        <v>730181.84</v>
      </c>
      <c r="E36" s="432">
        <v>5977.8180397761407</v>
      </c>
      <c r="F36" s="432">
        <v>0</v>
      </c>
      <c r="G36" s="432">
        <v>5977.8180397761407</v>
      </c>
      <c r="H36" s="432">
        <v>3452.61</v>
      </c>
      <c r="I36" s="432">
        <v>2525.21</v>
      </c>
      <c r="J36" s="432">
        <v>726729.23</v>
      </c>
      <c r="K36" s="432">
        <v>58241.23</v>
      </c>
      <c r="Z36" s="451">
        <v>46326</v>
      </c>
    </row>
    <row r="37" spans="2:26" ht="18" customHeight="1" x14ac:dyDescent="0.25">
      <c r="B37" s="431">
        <v>23</v>
      </c>
      <c r="C37" s="451">
        <v>46334</v>
      </c>
      <c r="D37" s="432">
        <v>726729.23</v>
      </c>
      <c r="E37" s="432">
        <v>5977.8180397761407</v>
      </c>
      <c r="F37" s="432">
        <v>0</v>
      </c>
      <c r="G37" s="432">
        <v>5977.8180397761407</v>
      </c>
      <c r="H37" s="432">
        <v>3464.55</v>
      </c>
      <c r="I37" s="432">
        <v>2513.27</v>
      </c>
      <c r="J37" s="432">
        <v>723264.69</v>
      </c>
      <c r="K37" s="432">
        <v>60754.5</v>
      </c>
      <c r="Z37" s="451">
        <v>46356</v>
      </c>
    </row>
    <row r="38" spans="2:26" ht="18" customHeight="1" x14ac:dyDescent="0.25">
      <c r="B38" s="431">
        <v>24</v>
      </c>
      <c r="C38" s="451">
        <v>46364</v>
      </c>
      <c r="D38" s="432">
        <v>723264.69</v>
      </c>
      <c r="E38" s="432">
        <v>5977.8180397761407</v>
      </c>
      <c r="F38" s="432">
        <v>0</v>
      </c>
      <c r="G38" s="432">
        <v>5977.8180397761407</v>
      </c>
      <c r="H38" s="432">
        <v>3476.53</v>
      </c>
      <c r="I38" s="432">
        <v>2501.29</v>
      </c>
      <c r="J38" s="432">
        <v>719788.16</v>
      </c>
      <c r="K38" s="432">
        <v>63255.79</v>
      </c>
      <c r="Z38" s="451">
        <v>46387</v>
      </c>
    </row>
    <row r="39" spans="2:26" ht="18" customHeight="1" x14ac:dyDescent="0.25">
      <c r="B39" s="431">
        <v>25</v>
      </c>
      <c r="C39" s="451">
        <v>46395</v>
      </c>
      <c r="D39" s="432">
        <v>719788.16</v>
      </c>
      <c r="E39" s="432">
        <v>5977.8180397761407</v>
      </c>
      <c r="F39" s="432">
        <v>0</v>
      </c>
      <c r="G39" s="432">
        <v>5977.8180397761407</v>
      </c>
      <c r="H39" s="432">
        <v>3488.55</v>
      </c>
      <c r="I39" s="432">
        <v>2489.27</v>
      </c>
      <c r="J39" s="432">
        <v>716299.61</v>
      </c>
      <c r="K39" s="432">
        <v>65745.06</v>
      </c>
      <c r="Z39" s="451">
        <v>46418</v>
      </c>
    </row>
    <row r="40" spans="2:26" ht="18" customHeight="1" x14ac:dyDescent="0.25">
      <c r="B40" s="431">
        <v>26</v>
      </c>
      <c r="C40" s="451">
        <v>46426</v>
      </c>
      <c r="D40" s="432">
        <v>716299.61</v>
      </c>
      <c r="E40" s="432">
        <v>5977.8180397761407</v>
      </c>
      <c r="F40" s="432">
        <v>0</v>
      </c>
      <c r="G40" s="432">
        <v>5977.8180397761407</v>
      </c>
      <c r="H40" s="432">
        <v>3500.62</v>
      </c>
      <c r="I40" s="432">
        <v>2477.1999999999998</v>
      </c>
      <c r="J40" s="432">
        <v>712798.99</v>
      </c>
      <c r="K40" s="432">
        <v>68222.259999999995</v>
      </c>
      <c r="Z40" s="451">
        <v>46446</v>
      </c>
    </row>
    <row r="41" spans="2:26" ht="18" customHeight="1" x14ac:dyDescent="0.25">
      <c r="B41" s="431">
        <v>27</v>
      </c>
      <c r="C41" s="451">
        <v>46454</v>
      </c>
      <c r="D41" s="432">
        <v>712798.99</v>
      </c>
      <c r="E41" s="432">
        <v>5977.8180397761407</v>
      </c>
      <c r="F41" s="432">
        <v>0</v>
      </c>
      <c r="G41" s="432">
        <v>5977.8180397761407</v>
      </c>
      <c r="H41" s="432">
        <v>3512.72</v>
      </c>
      <c r="I41" s="432">
        <v>2465.1</v>
      </c>
      <c r="J41" s="432">
        <v>709286.27</v>
      </c>
      <c r="K41" s="432">
        <v>70687.360000000001</v>
      </c>
      <c r="Z41" s="451">
        <v>46477</v>
      </c>
    </row>
    <row r="42" spans="2:26" ht="18" customHeight="1" x14ac:dyDescent="0.25">
      <c r="B42" s="431">
        <v>28</v>
      </c>
      <c r="C42" s="451">
        <v>46485</v>
      </c>
      <c r="D42" s="432">
        <v>709286.27</v>
      </c>
      <c r="E42" s="432">
        <v>5977.8180397761407</v>
      </c>
      <c r="F42" s="432">
        <v>0</v>
      </c>
      <c r="G42" s="432">
        <v>5977.8180397761407</v>
      </c>
      <c r="H42" s="432">
        <v>3524.87</v>
      </c>
      <c r="I42" s="432">
        <v>2452.9499999999998</v>
      </c>
      <c r="J42" s="432">
        <v>705761.4</v>
      </c>
      <c r="K42" s="432">
        <v>73140.31</v>
      </c>
      <c r="Z42" s="451">
        <v>46507</v>
      </c>
    </row>
    <row r="43" spans="2:26" ht="18" customHeight="1" x14ac:dyDescent="0.25">
      <c r="B43" s="431">
        <v>29</v>
      </c>
      <c r="C43" s="451">
        <v>46515</v>
      </c>
      <c r="D43" s="432">
        <v>705761.4</v>
      </c>
      <c r="E43" s="432">
        <v>5977.8180397761407</v>
      </c>
      <c r="F43" s="432">
        <v>0</v>
      </c>
      <c r="G43" s="432">
        <v>5977.8180397761407</v>
      </c>
      <c r="H43" s="432">
        <v>3537.06</v>
      </c>
      <c r="I43" s="432">
        <v>2440.7600000000002</v>
      </c>
      <c r="J43" s="432">
        <v>702224.34</v>
      </c>
      <c r="K43" s="432">
        <v>75581.069999999992</v>
      </c>
      <c r="Z43" s="451">
        <v>46538</v>
      </c>
    </row>
    <row r="44" spans="2:26" ht="18" customHeight="1" x14ac:dyDescent="0.25">
      <c r="B44" s="431">
        <v>30</v>
      </c>
      <c r="C44" s="451">
        <v>46546</v>
      </c>
      <c r="D44" s="432">
        <v>702224.34</v>
      </c>
      <c r="E44" s="432">
        <v>5977.8180397761407</v>
      </c>
      <c r="F44" s="432">
        <v>0</v>
      </c>
      <c r="G44" s="432">
        <v>5977.8180397761407</v>
      </c>
      <c r="H44" s="432">
        <v>3549.29</v>
      </c>
      <c r="I44" s="432">
        <v>2428.5300000000002</v>
      </c>
      <c r="J44" s="432">
        <v>698675.05</v>
      </c>
      <c r="K44" s="432">
        <v>78009.599999999991</v>
      </c>
      <c r="Z44" s="451">
        <v>46568</v>
      </c>
    </row>
    <row r="45" spans="2:26" ht="18" customHeight="1" x14ac:dyDescent="0.25">
      <c r="B45" s="431">
        <v>31</v>
      </c>
      <c r="C45" s="451">
        <v>46576</v>
      </c>
      <c r="D45" s="432">
        <v>698675.05</v>
      </c>
      <c r="E45" s="432">
        <v>5977.8180397761407</v>
      </c>
      <c r="F45" s="432">
        <v>0</v>
      </c>
      <c r="G45" s="432">
        <v>5977.8180397761407</v>
      </c>
      <c r="H45" s="432">
        <v>3561.57</v>
      </c>
      <c r="I45" s="432">
        <v>2416.25</v>
      </c>
      <c r="J45" s="432">
        <v>695113.48</v>
      </c>
      <c r="K45" s="432">
        <v>80425.849999999991</v>
      </c>
      <c r="Z45" s="451">
        <v>46599</v>
      </c>
    </row>
    <row r="46" spans="2:26" ht="18" customHeight="1" x14ac:dyDescent="0.25">
      <c r="B46" s="431">
        <v>32</v>
      </c>
      <c r="C46" s="451">
        <v>46607</v>
      </c>
      <c r="D46" s="432">
        <v>695113.48</v>
      </c>
      <c r="E46" s="432">
        <v>5977.8180397761407</v>
      </c>
      <c r="F46" s="432">
        <v>0</v>
      </c>
      <c r="G46" s="432">
        <v>5977.8180397761407</v>
      </c>
      <c r="H46" s="432">
        <v>3573.89</v>
      </c>
      <c r="I46" s="432">
        <v>2403.9299999999998</v>
      </c>
      <c r="J46" s="432">
        <v>691539.6</v>
      </c>
      <c r="K46" s="432">
        <v>82829.779999999984</v>
      </c>
      <c r="Z46" s="451">
        <v>46630</v>
      </c>
    </row>
    <row r="47" spans="2:26" ht="18" customHeight="1" x14ac:dyDescent="0.25">
      <c r="B47" s="431">
        <v>33</v>
      </c>
      <c r="C47" s="451">
        <v>46638</v>
      </c>
      <c r="D47" s="432">
        <v>691539.6</v>
      </c>
      <c r="E47" s="432">
        <v>5977.8180397761407</v>
      </c>
      <c r="F47" s="432">
        <v>0</v>
      </c>
      <c r="G47" s="432">
        <v>5977.8180397761407</v>
      </c>
      <c r="H47" s="432">
        <v>3586.25</v>
      </c>
      <c r="I47" s="432">
        <v>2391.5700000000002</v>
      </c>
      <c r="J47" s="432">
        <v>687953.36</v>
      </c>
      <c r="K47" s="432">
        <v>85221.349999999991</v>
      </c>
      <c r="Z47" s="451">
        <v>46660</v>
      </c>
    </row>
    <row r="48" spans="2:26" ht="18" customHeight="1" x14ac:dyDescent="0.25">
      <c r="B48" s="431">
        <v>34</v>
      </c>
      <c r="C48" s="451">
        <v>46668</v>
      </c>
      <c r="D48" s="432">
        <v>687953.36</v>
      </c>
      <c r="E48" s="432">
        <v>5977.8180397761407</v>
      </c>
      <c r="F48" s="432">
        <v>0</v>
      </c>
      <c r="G48" s="432">
        <v>5977.8180397761407</v>
      </c>
      <c r="H48" s="432">
        <v>3598.65</v>
      </c>
      <c r="I48" s="432">
        <v>2379.17</v>
      </c>
      <c r="J48" s="432">
        <v>684354.71</v>
      </c>
      <c r="K48" s="432">
        <v>87600.51999999999</v>
      </c>
      <c r="Z48" s="451">
        <v>46691</v>
      </c>
    </row>
    <row r="49" spans="2:26" ht="18" customHeight="1" x14ac:dyDescent="0.25">
      <c r="B49" s="431">
        <v>35</v>
      </c>
      <c r="C49" s="451">
        <v>46699</v>
      </c>
      <c r="D49" s="432">
        <v>684354.71</v>
      </c>
      <c r="E49" s="432">
        <v>5977.8180397761407</v>
      </c>
      <c r="F49" s="432">
        <v>0</v>
      </c>
      <c r="G49" s="432">
        <v>5977.8180397761407</v>
      </c>
      <c r="H49" s="432">
        <v>3611.09</v>
      </c>
      <c r="I49" s="432">
        <v>2366.73</v>
      </c>
      <c r="J49" s="432">
        <v>680743.62</v>
      </c>
      <c r="K49" s="432">
        <v>89967.249999999985</v>
      </c>
      <c r="Z49" s="451">
        <v>46721</v>
      </c>
    </row>
    <row r="50" spans="2:26" ht="18" customHeight="1" x14ac:dyDescent="0.25">
      <c r="B50" s="431">
        <v>36</v>
      </c>
      <c r="C50" s="451">
        <v>46729</v>
      </c>
      <c r="D50" s="432">
        <v>680743.62</v>
      </c>
      <c r="E50" s="432">
        <v>5977.8180397761407</v>
      </c>
      <c r="F50" s="432">
        <v>0</v>
      </c>
      <c r="G50" s="432">
        <v>5977.8180397761407</v>
      </c>
      <c r="H50" s="432">
        <v>3623.58</v>
      </c>
      <c r="I50" s="432">
        <v>2354.2399999999998</v>
      </c>
      <c r="J50" s="432">
        <v>677120.04</v>
      </c>
      <c r="K50" s="432">
        <v>92321.489999999991</v>
      </c>
      <c r="Z50" s="451">
        <v>46752</v>
      </c>
    </row>
    <row r="51" spans="2:26" ht="18" customHeight="1" x14ac:dyDescent="0.25">
      <c r="B51" s="431">
        <v>37</v>
      </c>
      <c r="C51" s="451">
        <v>46760</v>
      </c>
      <c r="D51" s="432">
        <v>677120.04</v>
      </c>
      <c r="E51" s="432">
        <v>5977.8180397761407</v>
      </c>
      <c r="F51" s="432">
        <v>0</v>
      </c>
      <c r="G51" s="432">
        <v>5977.8180397761407</v>
      </c>
      <c r="H51" s="432">
        <v>3636.11</v>
      </c>
      <c r="I51" s="432">
        <v>2341.71</v>
      </c>
      <c r="J51" s="432">
        <v>673483.93</v>
      </c>
      <c r="K51" s="432">
        <v>94663.2</v>
      </c>
      <c r="Z51" s="451">
        <v>46783</v>
      </c>
    </row>
    <row r="52" spans="2:26" ht="18" customHeight="1" x14ac:dyDescent="0.25">
      <c r="B52" s="431">
        <v>38</v>
      </c>
      <c r="C52" s="451">
        <v>46791</v>
      </c>
      <c r="D52" s="432">
        <v>673483.93</v>
      </c>
      <c r="E52" s="432">
        <v>5977.8180397761407</v>
      </c>
      <c r="F52" s="432">
        <v>0</v>
      </c>
      <c r="G52" s="432">
        <v>5977.8180397761407</v>
      </c>
      <c r="H52" s="432">
        <v>3648.69</v>
      </c>
      <c r="I52" s="432">
        <v>2329.13</v>
      </c>
      <c r="J52" s="432">
        <v>669835.24</v>
      </c>
      <c r="K52" s="432">
        <v>96992.33</v>
      </c>
      <c r="Z52" s="451">
        <v>46812</v>
      </c>
    </row>
    <row r="53" spans="2:26" ht="18" customHeight="1" x14ac:dyDescent="0.25">
      <c r="B53" s="431">
        <v>39</v>
      </c>
      <c r="C53" s="451">
        <v>46820</v>
      </c>
      <c r="D53" s="432">
        <v>669835.24</v>
      </c>
      <c r="E53" s="432">
        <v>5977.8180397761407</v>
      </c>
      <c r="F53" s="432">
        <v>0</v>
      </c>
      <c r="G53" s="432">
        <v>5977.8180397761407</v>
      </c>
      <c r="H53" s="432">
        <v>3661.31</v>
      </c>
      <c r="I53" s="432">
        <v>2316.5100000000002</v>
      </c>
      <c r="J53" s="432">
        <v>666173.93999999994</v>
      </c>
      <c r="K53" s="432">
        <v>99308.84</v>
      </c>
      <c r="Z53" s="451">
        <v>46843</v>
      </c>
    </row>
    <row r="54" spans="2:26" ht="18" customHeight="1" x14ac:dyDescent="0.25">
      <c r="B54" s="431">
        <v>40</v>
      </c>
      <c r="C54" s="451">
        <v>46851</v>
      </c>
      <c r="D54" s="432">
        <v>666173.93999999994</v>
      </c>
      <c r="E54" s="432">
        <v>5977.8180397761407</v>
      </c>
      <c r="F54" s="432">
        <v>0</v>
      </c>
      <c r="G54" s="432">
        <v>5977.8180397761407</v>
      </c>
      <c r="H54" s="432">
        <v>3673.97</v>
      </c>
      <c r="I54" s="432">
        <v>2303.85</v>
      </c>
      <c r="J54" s="432">
        <v>662499.97</v>
      </c>
      <c r="K54" s="432">
        <v>101612.69</v>
      </c>
      <c r="Z54" s="451">
        <v>46873</v>
      </c>
    </row>
    <row r="55" spans="2:26" ht="18" customHeight="1" x14ac:dyDescent="0.25">
      <c r="B55" s="431">
        <v>41</v>
      </c>
      <c r="C55" s="451">
        <v>46881</v>
      </c>
      <c r="D55" s="432">
        <v>662499.97</v>
      </c>
      <c r="E55" s="432">
        <v>5977.8180397761407</v>
      </c>
      <c r="F55" s="432">
        <v>0</v>
      </c>
      <c r="G55" s="432">
        <v>5977.8180397761407</v>
      </c>
      <c r="H55" s="432">
        <v>3686.67</v>
      </c>
      <c r="I55" s="432">
        <v>2291.15</v>
      </c>
      <c r="J55" s="432">
        <v>658813.30000000005</v>
      </c>
      <c r="K55" s="432">
        <v>103903.84</v>
      </c>
      <c r="Z55" s="451">
        <v>46904</v>
      </c>
    </row>
    <row r="56" spans="2:26" ht="18" customHeight="1" x14ac:dyDescent="0.25">
      <c r="B56" s="431">
        <v>42</v>
      </c>
      <c r="C56" s="451">
        <v>46912</v>
      </c>
      <c r="D56" s="432">
        <v>658813.30000000005</v>
      </c>
      <c r="E56" s="432">
        <v>5977.8180397761407</v>
      </c>
      <c r="F56" s="432">
        <v>0</v>
      </c>
      <c r="G56" s="432">
        <v>5977.8180397761407</v>
      </c>
      <c r="H56" s="432">
        <v>3699.42</v>
      </c>
      <c r="I56" s="432">
        <v>2278.4</v>
      </c>
      <c r="J56" s="432">
        <v>655113.88</v>
      </c>
      <c r="K56" s="432">
        <v>106182.23999999999</v>
      </c>
      <c r="Z56" s="451">
        <v>46934</v>
      </c>
    </row>
    <row r="57" spans="2:26" ht="18" customHeight="1" x14ac:dyDescent="0.25">
      <c r="B57" s="431">
        <v>43</v>
      </c>
      <c r="C57" s="451">
        <v>46942</v>
      </c>
      <c r="D57" s="432">
        <v>655113.88</v>
      </c>
      <c r="E57" s="432">
        <v>5977.8180397761407</v>
      </c>
      <c r="F57" s="432">
        <v>0</v>
      </c>
      <c r="G57" s="432">
        <v>5977.8180397761407</v>
      </c>
      <c r="H57" s="432">
        <v>3712.22</v>
      </c>
      <c r="I57" s="432">
        <v>2265.6</v>
      </c>
      <c r="J57" s="432">
        <v>651401.66</v>
      </c>
      <c r="K57" s="432">
        <v>108447.84</v>
      </c>
      <c r="Z57" s="451">
        <v>46965</v>
      </c>
    </row>
    <row r="58" spans="2:26" ht="18" customHeight="1" x14ac:dyDescent="0.25">
      <c r="B58" s="431">
        <v>44</v>
      </c>
      <c r="C58" s="451">
        <v>46973</v>
      </c>
      <c r="D58" s="432">
        <v>651401.66</v>
      </c>
      <c r="E58" s="432">
        <v>5977.8180397761407</v>
      </c>
      <c r="F58" s="432">
        <v>0</v>
      </c>
      <c r="G58" s="432">
        <v>5977.8180397761407</v>
      </c>
      <c r="H58" s="432">
        <v>3725.06</v>
      </c>
      <c r="I58" s="432">
        <v>2252.7600000000002</v>
      </c>
      <c r="J58" s="432">
        <v>647676.61</v>
      </c>
      <c r="K58" s="432">
        <v>110700.59999999999</v>
      </c>
      <c r="Z58" s="451">
        <v>46996</v>
      </c>
    </row>
    <row r="59" spans="2:26" ht="18" customHeight="1" x14ac:dyDescent="0.25">
      <c r="B59" s="431">
        <v>45</v>
      </c>
      <c r="C59" s="451">
        <v>47004</v>
      </c>
      <c r="D59" s="432">
        <v>647676.61</v>
      </c>
      <c r="E59" s="432">
        <v>5977.8180397761407</v>
      </c>
      <c r="F59" s="432">
        <v>0</v>
      </c>
      <c r="G59" s="432">
        <v>5977.8180397761407</v>
      </c>
      <c r="H59" s="432">
        <v>3737.94</v>
      </c>
      <c r="I59" s="432">
        <v>2239.88</v>
      </c>
      <c r="J59" s="432">
        <v>643938.67000000004</v>
      </c>
      <c r="K59" s="432">
        <v>112940.48</v>
      </c>
      <c r="Z59" s="451">
        <v>47026</v>
      </c>
    </row>
    <row r="60" spans="2:26" ht="18" customHeight="1" x14ac:dyDescent="0.25">
      <c r="B60" s="431">
        <v>46</v>
      </c>
      <c r="C60" s="451">
        <v>47034</v>
      </c>
      <c r="D60" s="432">
        <v>643938.67000000004</v>
      </c>
      <c r="E60" s="432">
        <v>5977.8180397761407</v>
      </c>
      <c r="F60" s="432">
        <v>0</v>
      </c>
      <c r="G60" s="432">
        <v>5977.8180397761407</v>
      </c>
      <c r="H60" s="432">
        <v>3750.87</v>
      </c>
      <c r="I60" s="432">
        <v>2226.9499999999998</v>
      </c>
      <c r="J60" s="432">
        <v>640187.81000000006</v>
      </c>
      <c r="K60" s="432">
        <v>115167.43</v>
      </c>
      <c r="Z60" s="451">
        <v>47057</v>
      </c>
    </row>
    <row r="61" spans="2:26" ht="18" customHeight="1" x14ac:dyDescent="0.25">
      <c r="B61" s="431">
        <v>47</v>
      </c>
      <c r="C61" s="451">
        <v>47065</v>
      </c>
      <c r="D61" s="432">
        <v>640187.81000000006</v>
      </c>
      <c r="E61" s="432">
        <v>5977.8180397761407</v>
      </c>
      <c r="F61" s="432">
        <v>0</v>
      </c>
      <c r="G61" s="432">
        <v>5977.8180397761407</v>
      </c>
      <c r="H61" s="432">
        <v>3763.84</v>
      </c>
      <c r="I61" s="432">
        <v>2213.98</v>
      </c>
      <c r="J61" s="432">
        <v>636423.97</v>
      </c>
      <c r="K61" s="432">
        <v>117381.40999999999</v>
      </c>
      <c r="Z61" s="451">
        <v>47087</v>
      </c>
    </row>
    <row r="62" spans="2:26" ht="18" customHeight="1" x14ac:dyDescent="0.25">
      <c r="B62" s="431">
        <v>48</v>
      </c>
      <c r="C62" s="451">
        <v>47095</v>
      </c>
      <c r="D62" s="432">
        <v>636423.97</v>
      </c>
      <c r="E62" s="432">
        <v>5977.8180397761407</v>
      </c>
      <c r="F62" s="432">
        <v>0</v>
      </c>
      <c r="G62" s="432">
        <v>5977.8180397761407</v>
      </c>
      <c r="H62" s="432">
        <v>3776.85</v>
      </c>
      <c r="I62" s="432">
        <v>2200.9699999999998</v>
      </c>
      <c r="J62" s="432">
        <v>632647.12</v>
      </c>
      <c r="K62" s="432">
        <v>119582.37999999999</v>
      </c>
      <c r="Z62" s="451">
        <v>47118</v>
      </c>
    </row>
    <row r="63" spans="2:26" ht="18" customHeight="1" x14ac:dyDescent="0.25">
      <c r="B63" s="431">
        <v>49</v>
      </c>
      <c r="C63" s="451">
        <v>47126</v>
      </c>
      <c r="D63" s="432">
        <v>632647.12</v>
      </c>
      <c r="E63" s="432">
        <v>5977.8180397761407</v>
      </c>
      <c r="F63" s="432">
        <v>0</v>
      </c>
      <c r="G63" s="432">
        <v>5977.8180397761407</v>
      </c>
      <c r="H63" s="432">
        <v>3789.92</v>
      </c>
      <c r="I63" s="432">
        <v>2187.9</v>
      </c>
      <c r="J63" s="432">
        <v>628857.21</v>
      </c>
      <c r="K63" s="432">
        <v>121770.27999999998</v>
      </c>
      <c r="Z63" s="451">
        <v>47149</v>
      </c>
    </row>
    <row r="64" spans="2:26" ht="18" customHeight="1" x14ac:dyDescent="0.25">
      <c r="B64" s="431">
        <v>50</v>
      </c>
      <c r="C64" s="451">
        <v>47157</v>
      </c>
      <c r="D64" s="432">
        <v>628857.21</v>
      </c>
      <c r="E64" s="432">
        <v>5977.8180397761407</v>
      </c>
      <c r="F64" s="432">
        <v>0</v>
      </c>
      <c r="G64" s="432">
        <v>5977.8180397761407</v>
      </c>
      <c r="H64" s="432">
        <v>3803.02</v>
      </c>
      <c r="I64" s="432">
        <v>2174.8000000000002</v>
      </c>
      <c r="J64" s="432">
        <v>625054.18999999994</v>
      </c>
      <c r="K64" s="432">
        <v>123945.07999999999</v>
      </c>
      <c r="Z64" s="451">
        <v>47177</v>
      </c>
    </row>
    <row r="65" spans="2:26" ht="18" customHeight="1" x14ac:dyDescent="0.25">
      <c r="B65" s="431">
        <v>51</v>
      </c>
      <c r="C65" s="451">
        <v>47185</v>
      </c>
      <c r="D65" s="432">
        <v>625054.18999999994</v>
      </c>
      <c r="E65" s="432">
        <v>5977.8180397761407</v>
      </c>
      <c r="F65" s="432">
        <v>0</v>
      </c>
      <c r="G65" s="432">
        <v>5977.8180397761407</v>
      </c>
      <c r="H65" s="432">
        <v>3816.17</v>
      </c>
      <c r="I65" s="432">
        <v>2161.65</v>
      </c>
      <c r="J65" s="432">
        <v>621238.01</v>
      </c>
      <c r="K65" s="432">
        <v>126106.72999999998</v>
      </c>
      <c r="Z65" s="451">
        <v>47208</v>
      </c>
    </row>
    <row r="66" spans="2:26" ht="18" customHeight="1" x14ac:dyDescent="0.25">
      <c r="B66" s="431">
        <v>52</v>
      </c>
      <c r="C66" s="451">
        <v>47216</v>
      </c>
      <c r="D66" s="432">
        <v>621238.01</v>
      </c>
      <c r="E66" s="432">
        <v>5977.8180397761407</v>
      </c>
      <c r="F66" s="432">
        <v>0</v>
      </c>
      <c r="G66" s="432">
        <v>5977.8180397761407</v>
      </c>
      <c r="H66" s="432">
        <v>3829.37</v>
      </c>
      <c r="I66" s="432">
        <v>2148.4499999999998</v>
      </c>
      <c r="J66" s="432">
        <v>617408.64</v>
      </c>
      <c r="K66" s="432">
        <v>128255.17999999998</v>
      </c>
      <c r="Z66" s="451">
        <v>47238</v>
      </c>
    </row>
    <row r="67" spans="2:26" ht="18" customHeight="1" x14ac:dyDescent="0.25">
      <c r="B67" s="431">
        <v>53</v>
      </c>
      <c r="C67" s="451">
        <v>47246</v>
      </c>
      <c r="D67" s="432">
        <v>617408.64</v>
      </c>
      <c r="E67" s="432">
        <v>5977.8180397761407</v>
      </c>
      <c r="F67" s="432">
        <v>0</v>
      </c>
      <c r="G67" s="432">
        <v>5977.8180397761407</v>
      </c>
      <c r="H67" s="432">
        <v>3842.62</v>
      </c>
      <c r="I67" s="432">
        <v>2135.1999999999998</v>
      </c>
      <c r="J67" s="432">
        <v>613566.03</v>
      </c>
      <c r="K67" s="432">
        <v>130390.37999999998</v>
      </c>
      <c r="Z67" s="451">
        <v>47269</v>
      </c>
    </row>
    <row r="68" spans="2:26" ht="18" customHeight="1" x14ac:dyDescent="0.25">
      <c r="B68" s="431">
        <v>54</v>
      </c>
      <c r="C68" s="451">
        <v>47277</v>
      </c>
      <c r="D68" s="432">
        <v>613566.03</v>
      </c>
      <c r="E68" s="432">
        <v>5977.8180397761407</v>
      </c>
      <c r="F68" s="432">
        <v>0</v>
      </c>
      <c r="G68" s="432">
        <v>5977.8180397761407</v>
      </c>
      <c r="H68" s="432">
        <v>3855.9</v>
      </c>
      <c r="I68" s="432">
        <v>2121.92</v>
      </c>
      <c r="J68" s="432">
        <v>609710.13</v>
      </c>
      <c r="K68" s="432">
        <v>132512.29999999999</v>
      </c>
      <c r="Z68" s="451">
        <v>47299</v>
      </c>
    </row>
    <row r="69" spans="2:26" ht="18" customHeight="1" x14ac:dyDescent="0.25">
      <c r="B69" s="431">
        <v>55</v>
      </c>
      <c r="C69" s="451">
        <v>47307</v>
      </c>
      <c r="D69" s="432">
        <v>609710.13</v>
      </c>
      <c r="E69" s="432">
        <v>5977.8180397761407</v>
      </c>
      <c r="F69" s="432">
        <v>0</v>
      </c>
      <c r="G69" s="432">
        <v>5977.8180397761407</v>
      </c>
      <c r="H69" s="432">
        <v>3869.24</v>
      </c>
      <c r="I69" s="432">
        <v>2108.58</v>
      </c>
      <c r="J69" s="432">
        <v>605840.89</v>
      </c>
      <c r="K69" s="432">
        <v>134620.87999999998</v>
      </c>
      <c r="Z69" s="451">
        <v>47330</v>
      </c>
    </row>
    <row r="70" spans="2:26" ht="18" customHeight="1" x14ac:dyDescent="0.25">
      <c r="B70" s="431">
        <v>56</v>
      </c>
      <c r="C70" s="451">
        <v>47338</v>
      </c>
      <c r="D70" s="432">
        <v>605840.89</v>
      </c>
      <c r="E70" s="432">
        <v>5977.8180397761407</v>
      </c>
      <c r="F70" s="432">
        <v>0</v>
      </c>
      <c r="G70" s="432">
        <v>5977.8180397761407</v>
      </c>
      <c r="H70" s="432">
        <v>3882.62</v>
      </c>
      <c r="I70" s="432">
        <v>2095.1999999999998</v>
      </c>
      <c r="J70" s="432">
        <v>601958.27</v>
      </c>
      <c r="K70" s="432">
        <v>136716.07999999999</v>
      </c>
      <c r="Z70" s="451">
        <v>47361</v>
      </c>
    </row>
    <row r="71" spans="2:26" ht="18" customHeight="1" x14ac:dyDescent="0.25">
      <c r="B71" s="431">
        <v>57</v>
      </c>
      <c r="C71" s="451">
        <v>47369</v>
      </c>
      <c r="D71" s="432">
        <v>601958.27</v>
      </c>
      <c r="E71" s="432">
        <v>5977.8180397761407</v>
      </c>
      <c r="F71" s="432">
        <v>0</v>
      </c>
      <c r="G71" s="432">
        <v>5977.8180397761407</v>
      </c>
      <c r="H71" s="432">
        <v>3896.05</v>
      </c>
      <c r="I71" s="432">
        <v>2081.77</v>
      </c>
      <c r="J71" s="432">
        <v>598062.23</v>
      </c>
      <c r="K71" s="432">
        <v>138797.84999999998</v>
      </c>
      <c r="Z71" s="451">
        <v>47391</v>
      </c>
    </row>
    <row r="72" spans="2:26" ht="18" customHeight="1" x14ac:dyDescent="0.25">
      <c r="B72" s="431">
        <v>58</v>
      </c>
      <c r="C72" s="451">
        <v>47399</v>
      </c>
      <c r="D72" s="432">
        <v>598062.23</v>
      </c>
      <c r="E72" s="432">
        <v>5977.8180397761407</v>
      </c>
      <c r="F72" s="432">
        <v>0</v>
      </c>
      <c r="G72" s="432">
        <v>5977.8180397761407</v>
      </c>
      <c r="H72" s="432">
        <v>3909.52</v>
      </c>
      <c r="I72" s="432">
        <v>2068.3000000000002</v>
      </c>
      <c r="J72" s="432">
        <v>594152.71</v>
      </c>
      <c r="K72" s="432">
        <v>140866.14999999997</v>
      </c>
      <c r="Z72" s="451">
        <v>47422</v>
      </c>
    </row>
    <row r="73" spans="2:26" ht="18" customHeight="1" x14ac:dyDescent="0.25">
      <c r="B73" s="431">
        <v>59</v>
      </c>
      <c r="C73" s="451">
        <v>47430</v>
      </c>
      <c r="D73" s="432">
        <v>594152.71</v>
      </c>
      <c r="E73" s="432">
        <v>5977.8180397761407</v>
      </c>
      <c r="F73" s="432">
        <v>0</v>
      </c>
      <c r="G73" s="432">
        <v>5977.8180397761407</v>
      </c>
      <c r="H73" s="432">
        <v>3923.04</v>
      </c>
      <c r="I73" s="432">
        <v>2054.7800000000002</v>
      </c>
      <c r="J73" s="432">
        <v>590229.67000000004</v>
      </c>
      <c r="K73" s="432">
        <v>142920.92999999996</v>
      </c>
      <c r="Z73" s="451">
        <v>47452</v>
      </c>
    </row>
    <row r="74" spans="2:26" ht="18" customHeight="1" x14ac:dyDescent="0.25">
      <c r="B74" s="431">
        <v>60</v>
      </c>
      <c r="C74" s="451">
        <v>47460</v>
      </c>
      <c r="D74" s="432">
        <v>590229.67000000004</v>
      </c>
      <c r="E74" s="432">
        <v>5977.8180397761407</v>
      </c>
      <c r="F74" s="432">
        <v>0</v>
      </c>
      <c r="G74" s="432">
        <v>5977.8180397761407</v>
      </c>
      <c r="H74" s="432">
        <v>3936.61</v>
      </c>
      <c r="I74" s="432">
        <v>2041.21</v>
      </c>
      <c r="J74" s="432">
        <v>586293.06000000006</v>
      </c>
      <c r="K74" s="432">
        <v>144962.13999999996</v>
      </c>
      <c r="Z74" s="451">
        <v>47483</v>
      </c>
    </row>
    <row r="75" spans="2:26" ht="18" customHeight="1" x14ac:dyDescent="0.25">
      <c r="B75" s="431">
        <v>61</v>
      </c>
      <c r="C75" s="451">
        <v>47491</v>
      </c>
      <c r="D75" s="432">
        <v>586293.06000000006</v>
      </c>
      <c r="E75" s="432">
        <v>5977.8180397761407</v>
      </c>
      <c r="F75" s="432">
        <v>0</v>
      </c>
      <c r="G75" s="432">
        <v>5977.8180397761407</v>
      </c>
      <c r="H75" s="432">
        <v>3950.22</v>
      </c>
      <c r="I75" s="432">
        <v>2027.6</v>
      </c>
      <c r="J75" s="432">
        <v>582342.84</v>
      </c>
      <c r="K75" s="432">
        <v>146989.73999999996</v>
      </c>
      <c r="Z75" s="451">
        <v>47514</v>
      </c>
    </row>
    <row r="76" spans="2:26" ht="18" customHeight="1" x14ac:dyDescent="0.25">
      <c r="B76" s="431">
        <v>62</v>
      </c>
      <c r="C76" s="451">
        <v>47522</v>
      </c>
      <c r="D76" s="432">
        <v>582342.84</v>
      </c>
      <c r="E76" s="432">
        <v>5977.8180397761407</v>
      </c>
      <c r="F76" s="432">
        <v>0</v>
      </c>
      <c r="G76" s="432">
        <v>5977.8180397761407</v>
      </c>
      <c r="H76" s="432">
        <v>3963.88</v>
      </c>
      <c r="I76" s="432">
        <v>2013.94</v>
      </c>
      <c r="J76" s="432">
        <v>578378.96</v>
      </c>
      <c r="K76" s="432">
        <v>149003.67999999996</v>
      </c>
      <c r="Z76" s="451">
        <v>47542</v>
      </c>
    </row>
    <row r="77" spans="2:26" ht="18" customHeight="1" x14ac:dyDescent="0.25">
      <c r="B77" s="431">
        <v>63</v>
      </c>
      <c r="C77" s="451">
        <v>47550</v>
      </c>
      <c r="D77" s="432">
        <v>578378.96</v>
      </c>
      <c r="E77" s="432">
        <v>5977.8180397761407</v>
      </c>
      <c r="F77" s="432">
        <v>0</v>
      </c>
      <c r="G77" s="432">
        <v>5977.8180397761407</v>
      </c>
      <c r="H77" s="432">
        <v>3977.59</v>
      </c>
      <c r="I77" s="432">
        <v>2000.23</v>
      </c>
      <c r="J77" s="432">
        <v>574401.37</v>
      </c>
      <c r="K77" s="432">
        <v>151003.90999999997</v>
      </c>
      <c r="Z77" s="451">
        <v>47573</v>
      </c>
    </row>
    <row r="78" spans="2:26" ht="18" customHeight="1" x14ac:dyDescent="0.25">
      <c r="B78" s="431">
        <v>64</v>
      </c>
      <c r="C78" s="451">
        <v>47581</v>
      </c>
      <c r="D78" s="432">
        <v>574401.37</v>
      </c>
      <c r="E78" s="432">
        <v>5977.8180397761407</v>
      </c>
      <c r="F78" s="432">
        <v>0</v>
      </c>
      <c r="G78" s="432">
        <v>5977.8180397761407</v>
      </c>
      <c r="H78" s="432">
        <v>3991.35</v>
      </c>
      <c r="I78" s="432">
        <v>1986.47</v>
      </c>
      <c r="J78" s="432">
        <v>570410.02</v>
      </c>
      <c r="K78" s="432">
        <v>152990.37999999998</v>
      </c>
      <c r="Z78" s="451">
        <v>47603</v>
      </c>
    </row>
    <row r="79" spans="2:26" ht="18" customHeight="1" x14ac:dyDescent="0.25">
      <c r="B79" s="431">
        <v>65</v>
      </c>
      <c r="C79" s="451">
        <v>47611</v>
      </c>
      <c r="D79" s="432">
        <v>570410.02</v>
      </c>
      <c r="E79" s="432">
        <v>5977.8180397761407</v>
      </c>
      <c r="F79" s="432">
        <v>0</v>
      </c>
      <c r="G79" s="432">
        <v>5977.8180397761407</v>
      </c>
      <c r="H79" s="432">
        <v>4005.15</v>
      </c>
      <c r="I79" s="432">
        <v>1972.67</v>
      </c>
      <c r="J79" s="432">
        <v>566404.87</v>
      </c>
      <c r="K79" s="432">
        <v>154963.04999999999</v>
      </c>
      <c r="Z79" s="451">
        <v>47634</v>
      </c>
    </row>
    <row r="80" spans="2:26" ht="18" customHeight="1" x14ac:dyDescent="0.25">
      <c r="B80" s="431">
        <v>66</v>
      </c>
      <c r="C80" s="451">
        <v>47642</v>
      </c>
      <c r="D80" s="432">
        <v>566404.87</v>
      </c>
      <c r="E80" s="432">
        <v>5977.8180397761407</v>
      </c>
      <c r="F80" s="432">
        <v>0</v>
      </c>
      <c r="G80" s="432">
        <v>5977.8180397761407</v>
      </c>
      <c r="H80" s="432">
        <v>4019</v>
      </c>
      <c r="I80" s="432">
        <v>1958.82</v>
      </c>
      <c r="J80" s="432">
        <v>562385.87</v>
      </c>
      <c r="K80" s="432">
        <v>156921.87</v>
      </c>
      <c r="Z80" s="451">
        <v>47664</v>
      </c>
    </row>
    <row r="81" spans="2:26" ht="18" customHeight="1" x14ac:dyDescent="0.25">
      <c r="B81" s="431">
        <v>67</v>
      </c>
      <c r="C81" s="451">
        <v>47672</v>
      </c>
      <c r="D81" s="432">
        <v>562385.87</v>
      </c>
      <c r="E81" s="432">
        <v>5977.8180397761407</v>
      </c>
      <c r="F81" s="432">
        <v>0</v>
      </c>
      <c r="G81" s="432">
        <v>5977.8180397761407</v>
      </c>
      <c r="H81" s="432">
        <v>4032.9</v>
      </c>
      <c r="I81" s="432">
        <v>1944.92</v>
      </c>
      <c r="J81" s="432">
        <v>558352.97</v>
      </c>
      <c r="K81" s="432">
        <v>158866.79</v>
      </c>
      <c r="Z81" s="451">
        <v>47695</v>
      </c>
    </row>
    <row r="82" spans="2:26" ht="18" customHeight="1" x14ac:dyDescent="0.25">
      <c r="B82" s="431">
        <v>68</v>
      </c>
      <c r="C82" s="451">
        <v>47703</v>
      </c>
      <c r="D82" s="432">
        <v>558352.97</v>
      </c>
      <c r="E82" s="432">
        <v>5977.8180397761407</v>
      </c>
      <c r="F82" s="432">
        <v>0</v>
      </c>
      <c r="G82" s="432">
        <v>5977.8180397761407</v>
      </c>
      <c r="H82" s="432">
        <v>4046.85</v>
      </c>
      <c r="I82" s="432">
        <v>1930.97</v>
      </c>
      <c r="J82" s="432">
        <v>554306.12</v>
      </c>
      <c r="K82" s="432">
        <v>160797.76000000001</v>
      </c>
      <c r="Z82" s="451">
        <v>47726</v>
      </c>
    </row>
    <row r="83" spans="2:26" ht="18" customHeight="1" x14ac:dyDescent="0.25">
      <c r="B83" s="431">
        <v>69</v>
      </c>
      <c r="C83" s="451">
        <v>47734</v>
      </c>
      <c r="D83" s="432">
        <v>554306.12</v>
      </c>
      <c r="E83" s="432">
        <v>5977.8180397761407</v>
      </c>
      <c r="F83" s="432">
        <v>0</v>
      </c>
      <c r="G83" s="432">
        <v>5977.8180397761407</v>
      </c>
      <c r="H83" s="432">
        <v>4060.84</v>
      </c>
      <c r="I83" s="432">
        <v>1916.98</v>
      </c>
      <c r="J83" s="432">
        <v>550245.28</v>
      </c>
      <c r="K83" s="432">
        <v>162714.74000000002</v>
      </c>
      <c r="Z83" s="451">
        <v>47756</v>
      </c>
    </row>
    <row r="84" spans="2:26" ht="18" customHeight="1" x14ac:dyDescent="0.25">
      <c r="B84" s="431">
        <v>70</v>
      </c>
      <c r="C84" s="451">
        <v>47764</v>
      </c>
      <c r="D84" s="432">
        <v>550245.28</v>
      </c>
      <c r="E84" s="432">
        <v>5977.8180397761407</v>
      </c>
      <c r="F84" s="432">
        <v>0</v>
      </c>
      <c r="G84" s="432">
        <v>5977.8180397761407</v>
      </c>
      <c r="H84" s="432">
        <v>4074.89</v>
      </c>
      <c r="I84" s="432">
        <v>1902.93</v>
      </c>
      <c r="J84" s="432">
        <v>546170.39</v>
      </c>
      <c r="K84" s="432">
        <v>164617.67000000001</v>
      </c>
      <c r="Z84" s="451">
        <v>47787</v>
      </c>
    </row>
    <row r="85" spans="2:26" ht="18" customHeight="1" x14ac:dyDescent="0.25">
      <c r="B85" s="431">
        <v>71</v>
      </c>
      <c r="C85" s="451">
        <v>47795</v>
      </c>
      <c r="D85" s="432">
        <v>546170.39</v>
      </c>
      <c r="E85" s="432">
        <v>5977.8180397761407</v>
      </c>
      <c r="F85" s="432">
        <v>0</v>
      </c>
      <c r="G85" s="432">
        <v>5977.8180397761407</v>
      </c>
      <c r="H85" s="432">
        <v>4088.98</v>
      </c>
      <c r="I85" s="432">
        <v>1888.84</v>
      </c>
      <c r="J85" s="432">
        <v>542081.41</v>
      </c>
      <c r="K85" s="432">
        <v>166506.51</v>
      </c>
      <c r="Z85" s="451">
        <v>47817</v>
      </c>
    </row>
    <row r="86" spans="2:26" ht="18" customHeight="1" x14ac:dyDescent="0.25">
      <c r="B86" s="431">
        <v>72</v>
      </c>
      <c r="C86" s="451">
        <v>47825</v>
      </c>
      <c r="D86" s="432">
        <v>542081.41</v>
      </c>
      <c r="E86" s="432">
        <v>5977.8180397761407</v>
      </c>
      <c r="F86" s="432">
        <v>0</v>
      </c>
      <c r="G86" s="432">
        <v>5977.8180397761407</v>
      </c>
      <c r="H86" s="432">
        <v>4103.12</v>
      </c>
      <c r="I86" s="432">
        <v>1874.7</v>
      </c>
      <c r="J86" s="432">
        <v>537978.29</v>
      </c>
      <c r="K86" s="432">
        <v>168381.21000000002</v>
      </c>
      <c r="Z86" s="451">
        <v>47848</v>
      </c>
    </row>
    <row r="87" spans="2:26" ht="18" customHeight="1" x14ac:dyDescent="0.25">
      <c r="B87" s="431">
        <v>73</v>
      </c>
      <c r="C87" s="451">
        <v>47856</v>
      </c>
      <c r="D87" s="432">
        <v>537978.29</v>
      </c>
      <c r="E87" s="432">
        <v>5977.8180397761407</v>
      </c>
      <c r="F87" s="432">
        <v>0</v>
      </c>
      <c r="G87" s="432">
        <v>5977.8180397761407</v>
      </c>
      <c r="H87" s="432">
        <v>4117.3100000000004</v>
      </c>
      <c r="I87" s="432">
        <v>1860.51</v>
      </c>
      <c r="J87" s="432">
        <v>533860.98</v>
      </c>
      <c r="K87" s="432">
        <v>170241.72000000003</v>
      </c>
      <c r="Z87" s="451">
        <v>47879</v>
      </c>
    </row>
    <row r="88" spans="2:26" ht="18" customHeight="1" x14ac:dyDescent="0.25">
      <c r="B88" s="431">
        <v>74</v>
      </c>
      <c r="C88" s="451">
        <v>47887</v>
      </c>
      <c r="D88" s="432">
        <v>533860.98</v>
      </c>
      <c r="E88" s="432">
        <v>5977.8180397761407</v>
      </c>
      <c r="F88" s="432">
        <v>0</v>
      </c>
      <c r="G88" s="432">
        <v>5977.8180397761407</v>
      </c>
      <c r="H88" s="432">
        <v>4131.55</v>
      </c>
      <c r="I88" s="432">
        <v>1846.27</v>
      </c>
      <c r="J88" s="432">
        <v>529729.43000000005</v>
      </c>
      <c r="K88" s="432">
        <v>172087.99000000002</v>
      </c>
      <c r="Z88" s="451">
        <v>47907</v>
      </c>
    </row>
    <row r="89" spans="2:26" ht="18" customHeight="1" x14ac:dyDescent="0.25">
      <c r="B89" s="431">
        <v>75</v>
      </c>
      <c r="C89" s="451">
        <v>47915</v>
      </c>
      <c r="D89" s="432">
        <v>529729.43000000005</v>
      </c>
      <c r="E89" s="432">
        <v>5977.8180397761407</v>
      </c>
      <c r="F89" s="432">
        <v>0</v>
      </c>
      <c r="G89" s="432">
        <v>5977.8180397761407</v>
      </c>
      <c r="H89" s="432">
        <v>4145.84</v>
      </c>
      <c r="I89" s="432">
        <v>1831.98</v>
      </c>
      <c r="J89" s="432">
        <v>525583.6</v>
      </c>
      <c r="K89" s="432">
        <v>173919.97000000003</v>
      </c>
      <c r="Z89" s="451">
        <v>47938</v>
      </c>
    </row>
    <row r="90" spans="2:26" ht="18" customHeight="1" x14ac:dyDescent="0.25">
      <c r="B90" s="431">
        <v>76</v>
      </c>
      <c r="C90" s="451">
        <v>47946</v>
      </c>
      <c r="D90" s="432">
        <v>525583.6</v>
      </c>
      <c r="E90" s="432">
        <v>5977.8180397761407</v>
      </c>
      <c r="F90" s="432">
        <v>0</v>
      </c>
      <c r="G90" s="432">
        <v>5977.8180397761407</v>
      </c>
      <c r="H90" s="432">
        <v>4160.18</v>
      </c>
      <c r="I90" s="432">
        <v>1817.64</v>
      </c>
      <c r="J90" s="432">
        <v>521423.42</v>
      </c>
      <c r="K90" s="432">
        <v>175737.61000000004</v>
      </c>
      <c r="Z90" s="451">
        <v>47968</v>
      </c>
    </row>
    <row r="91" spans="2:26" ht="18" customHeight="1" x14ac:dyDescent="0.25">
      <c r="B91" s="431">
        <v>77</v>
      </c>
      <c r="C91" s="451">
        <v>47976</v>
      </c>
      <c r="D91" s="432">
        <v>521423.42</v>
      </c>
      <c r="E91" s="432">
        <v>5977.8180397761407</v>
      </c>
      <c r="F91" s="432">
        <v>0</v>
      </c>
      <c r="G91" s="432">
        <v>5977.8180397761407</v>
      </c>
      <c r="H91" s="432">
        <v>4174.5600000000004</v>
      </c>
      <c r="I91" s="432">
        <v>1803.26</v>
      </c>
      <c r="J91" s="432">
        <v>517248.86</v>
      </c>
      <c r="K91" s="432">
        <v>177540.87000000005</v>
      </c>
      <c r="Z91" s="451">
        <v>47999</v>
      </c>
    </row>
    <row r="92" spans="2:26" ht="18" customHeight="1" x14ac:dyDescent="0.25">
      <c r="B92" s="431">
        <v>78</v>
      </c>
      <c r="C92" s="451">
        <v>48007</v>
      </c>
      <c r="D92" s="432">
        <v>517248.86</v>
      </c>
      <c r="E92" s="432">
        <v>5977.8180397761407</v>
      </c>
      <c r="F92" s="432">
        <v>0</v>
      </c>
      <c r="G92" s="432">
        <v>5977.8180397761407</v>
      </c>
      <c r="H92" s="432">
        <v>4189</v>
      </c>
      <c r="I92" s="432">
        <v>1788.82</v>
      </c>
      <c r="J92" s="432">
        <v>513059.86</v>
      </c>
      <c r="K92" s="432">
        <v>179329.69000000006</v>
      </c>
      <c r="Z92" s="451">
        <v>48029</v>
      </c>
    </row>
    <row r="93" spans="2:26" ht="18" customHeight="1" x14ac:dyDescent="0.25">
      <c r="B93" s="431">
        <v>79</v>
      </c>
      <c r="C93" s="451">
        <v>48037</v>
      </c>
      <c r="D93" s="432">
        <v>513059.86</v>
      </c>
      <c r="E93" s="432">
        <v>5977.8180397761407</v>
      </c>
      <c r="F93" s="432">
        <v>0</v>
      </c>
      <c r="G93" s="432">
        <v>5977.8180397761407</v>
      </c>
      <c r="H93" s="432">
        <v>4203.49</v>
      </c>
      <c r="I93" s="432">
        <v>1774.33</v>
      </c>
      <c r="J93" s="432">
        <v>508856.37</v>
      </c>
      <c r="K93" s="432">
        <v>181104.02000000005</v>
      </c>
      <c r="Z93" s="451">
        <v>48060</v>
      </c>
    </row>
    <row r="94" spans="2:26" ht="18" customHeight="1" x14ac:dyDescent="0.25">
      <c r="B94" s="431">
        <v>80</v>
      </c>
      <c r="C94" s="451">
        <v>48068</v>
      </c>
      <c r="D94" s="432">
        <v>508856.37</v>
      </c>
      <c r="E94" s="432">
        <v>5977.8180397761407</v>
      </c>
      <c r="F94" s="432">
        <v>0</v>
      </c>
      <c r="G94" s="432">
        <v>5977.8180397761407</v>
      </c>
      <c r="H94" s="432">
        <v>4218.03</v>
      </c>
      <c r="I94" s="432">
        <v>1759.79</v>
      </c>
      <c r="J94" s="432">
        <v>504638.35</v>
      </c>
      <c r="K94" s="432">
        <v>182863.81000000006</v>
      </c>
      <c r="Z94" s="451">
        <v>48091</v>
      </c>
    </row>
    <row r="95" spans="2:26" ht="18" customHeight="1" x14ac:dyDescent="0.25">
      <c r="B95" s="431">
        <v>81</v>
      </c>
      <c r="C95" s="451">
        <v>48099</v>
      </c>
      <c r="D95" s="432">
        <v>504638.35</v>
      </c>
      <c r="E95" s="432">
        <v>5977.8180397761407</v>
      </c>
      <c r="F95" s="432">
        <v>0</v>
      </c>
      <c r="G95" s="432">
        <v>5977.8180397761407</v>
      </c>
      <c r="H95" s="432">
        <v>4232.6099999999997</v>
      </c>
      <c r="I95" s="432">
        <v>1745.21</v>
      </c>
      <c r="J95" s="432">
        <v>500405.74</v>
      </c>
      <c r="K95" s="432">
        <v>184609.02000000005</v>
      </c>
      <c r="Z95" s="451">
        <v>48121</v>
      </c>
    </row>
    <row r="96" spans="2:26" ht="18" customHeight="1" x14ac:dyDescent="0.25">
      <c r="B96" s="431">
        <v>82</v>
      </c>
      <c r="C96" s="451">
        <v>48129</v>
      </c>
      <c r="D96" s="432">
        <v>500405.74</v>
      </c>
      <c r="E96" s="432">
        <v>5977.8180397761407</v>
      </c>
      <c r="F96" s="432">
        <v>0</v>
      </c>
      <c r="G96" s="432">
        <v>5977.8180397761407</v>
      </c>
      <c r="H96" s="432">
        <v>4247.25</v>
      </c>
      <c r="I96" s="432">
        <v>1730.57</v>
      </c>
      <c r="J96" s="432">
        <v>496158.49</v>
      </c>
      <c r="K96" s="432">
        <v>186339.59000000005</v>
      </c>
      <c r="Z96" s="451">
        <v>48152</v>
      </c>
    </row>
    <row r="97" spans="2:26" ht="18" customHeight="1" x14ac:dyDescent="0.25">
      <c r="B97" s="431">
        <v>83</v>
      </c>
      <c r="C97" s="451">
        <v>48160</v>
      </c>
      <c r="D97" s="432">
        <v>496158.49</v>
      </c>
      <c r="E97" s="432">
        <v>5977.8180397761407</v>
      </c>
      <c r="F97" s="432">
        <v>0</v>
      </c>
      <c r="G97" s="432">
        <v>5977.8180397761407</v>
      </c>
      <c r="H97" s="432">
        <v>4261.9399999999996</v>
      </c>
      <c r="I97" s="432">
        <v>1715.88</v>
      </c>
      <c r="J97" s="432">
        <v>491896.56</v>
      </c>
      <c r="K97" s="432">
        <v>188055.47000000006</v>
      </c>
      <c r="Z97" s="451">
        <v>48182</v>
      </c>
    </row>
    <row r="98" spans="2:26" ht="18" customHeight="1" x14ac:dyDescent="0.25">
      <c r="B98" s="431">
        <v>84</v>
      </c>
      <c r="C98" s="451">
        <v>48190</v>
      </c>
      <c r="D98" s="432">
        <v>491896.56</v>
      </c>
      <c r="E98" s="432">
        <v>5977.8180397761407</v>
      </c>
      <c r="F98" s="432">
        <v>0</v>
      </c>
      <c r="G98" s="432">
        <v>5977.8180397761407</v>
      </c>
      <c r="H98" s="432">
        <v>4276.68</v>
      </c>
      <c r="I98" s="432">
        <v>1701.14</v>
      </c>
      <c r="J98" s="432">
        <v>487619.88</v>
      </c>
      <c r="K98" s="432">
        <v>189756.61000000007</v>
      </c>
      <c r="Z98" s="451">
        <v>48213</v>
      </c>
    </row>
    <row r="99" spans="2:26" ht="18" customHeight="1" x14ac:dyDescent="0.25">
      <c r="B99" s="431">
        <v>85</v>
      </c>
      <c r="C99" s="451">
        <v>48221</v>
      </c>
      <c r="D99" s="432">
        <v>487619.88</v>
      </c>
      <c r="E99" s="432">
        <v>5977.8180397761407</v>
      </c>
      <c r="F99" s="432">
        <v>0</v>
      </c>
      <c r="G99" s="432">
        <v>5977.8180397761407</v>
      </c>
      <c r="H99" s="432">
        <v>4291.47</v>
      </c>
      <c r="I99" s="432">
        <v>1686.35</v>
      </c>
      <c r="J99" s="432">
        <v>483328.41</v>
      </c>
      <c r="K99" s="432">
        <v>191442.96000000008</v>
      </c>
      <c r="Z99" s="451">
        <v>48244</v>
      </c>
    </row>
    <row r="100" spans="2:26" ht="18" customHeight="1" x14ac:dyDescent="0.25">
      <c r="B100" s="431">
        <v>86</v>
      </c>
      <c r="C100" s="451">
        <v>48252</v>
      </c>
      <c r="D100" s="432">
        <v>483328.41</v>
      </c>
      <c r="E100" s="432">
        <v>5977.8180397761407</v>
      </c>
      <c r="F100" s="432">
        <v>0</v>
      </c>
      <c r="G100" s="432">
        <v>5977.8180397761407</v>
      </c>
      <c r="H100" s="432">
        <v>4306.3100000000004</v>
      </c>
      <c r="I100" s="432">
        <v>1671.51</v>
      </c>
      <c r="J100" s="432">
        <v>479022.11</v>
      </c>
      <c r="K100" s="432">
        <v>193114.47000000009</v>
      </c>
      <c r="Z100" s="451">
        <v>48273</v>
      </c>
    </row>
    <row r="101" spans="2:26" ht="18" customHeight="1" x14ac:dyDescent="0.25">
      <c r="B101" s="431">
        <v>87</v>
      </c>
      <c r="C101" s="451">
        <v>48281</v>
      </c>
      <c r="D101" s="432">
        <v>479022.11</v>
      </c>
      <c r="E101" s="432">
        <v>5977.8180397761407</v>
      </c>
      <c r="F101" s="432">
        <v>0</v>
      </c>
      <c r="G101" s="432">
        <v>5977.8180397761407</v>
      </c>
      <c r="H101" s="432">
        <v>4321.2</v>
      </c>
      <c r="I101" s="432">
        <v>1656.62</v>
      </c>
      <c r="J101" s="432">
        <v>474700.91</v>
      </c>
      <c r="K101" s="432">
        <v>194771.09000000008</v>
      </c>
      <c r="Z101" s="451">
        <v>48304</v>
      </c>
    </row>
    <row r="102" spans="2:26" ht="18" customHeight="1" x14ac:dyDescent="0.25">
      <c r="B102" s="431">
        <v>88</v>
      </c>
      <c r="C102" s="451">
        <v>48312</v>
      </c>
      <c r="D102" s="432">
        <v>474700.91</v>
      </c>
      <c r="E102" s="432">
        <v>5977.8180397761407</v>
      </c>
      <c r="F102" s="432">
        <v>0</v>
      </c>
      <c r="G102" s="432">
        <v>5977.8180397761407</v>
      </c>
      <c r="H102" s="432">
        <v>4336.1499999999996</v>
      </c>
      <c r="I102" s="432">
        <v>1641.67</v>
      </c>
      <c r="J102" s="432">
        <v>470364.76</v>
      </c>
      <c r="K102" s="432">
        <v>196412.7600000001</v>
      </c>
      <c r="Z102" s="451">
        <v>48334</v>
      </c>
    </row>
    <row r="103" spans="2:26" ht="18" customHeight="1" x14ac:dyDescent="0.25">
      <c r="B103" s="431">
        <v>89</v>
      </c>
      <c r="C103" s="451">
        <v>48342</v>
      </c>
      <c r="D103" s="432">
        <v>470364.76</v>
      </c>
      <c r="E103" s="432">
        <v>5977.8180397761407</v>
      </c>
      <c r="F103" s="432">
        <v>0</v>
      </c>
      <c r="G103" s="432">
        <v>5977.8180397761407</v>
      </c>
      <c r="H103" s="432">
        <v>4351.1400000000003</v>
      </c>
      <c r="I103" s="432">
        <v>1626.68</v>
      </c>
      <c r="J103" s="432">
        <v>466013.62</v>
      </c>
      <c r="K103" s="432">
        <v>198039.44000000009</v>
      </c>
      <c r="Z103" s="451">
        <v>48365</v>
      </c>
    </row>
    <row r="104" spans="2:26" ht="18" customHeight="1" x14ac:dyDescent="0.25">
      <c r="B104" s="431">
        <v>90</v>
      </c>
      <c r="C104" s="451">
        <v>48373</v>
      </c>
      <c r="D104" s="432">
        <v>466013.62</v>
      </c>
      <c r="E104" s="432">
        <v>5977.8180397761407</v>
      </c>
      <c r="F104" s="432">
        <v>0</v>
      </c>
      <c r="G104" s="432">
        <v>5977.8180397761407</v>
      </c>
      <c r="H104" s="432">
        <v>4366.1899999999996</v>
      </c>
      <c r="I104" s="432">
        <v>1611.63</v>
      </c>
      <c r="J104" s="432">
        <v>461647.44</v>
      </c>
      <c r="K104" s="432">
        <v>199651.07000000009</v>
      </c>
      <c r="Z104" s="451">
        <v>48395</v>
      </c>
    </row>
    <row r="105" spans="2:26" ht="18" customHeight="1" x14ac:dyDescent="0.25">
      <c r="B105" s="431">
        <v>91</v>
      </c>
      <c r="C105" s="451">
        <v>48403</v>
      </c>
      <c r="D105" s="432">
        <v>461647.44</v>
      </c>
      <c r="E105" s="432">
        <v>5977.8180397761407</v>
      </c>
      <c r="F105" s="432">
        <v>0</v>
      </c>
      <c r="G105" s="432">
        <v>5977.8180397761407</v>
      </c>
      <c r="H105" s="432">
        <v>4381.29</v>
      </c>
      <c r="I105" s="432">
        <v>1596.53</v>
      </c>
      <c r="J105" s="432">
        <v>457266.15</v>
      </c>
      <c r="K105" s="432">
        <v>201247.60000000009</v>
      </c>
      <c r="Z105" s="451">
        <v>48426</v>
      </c>
    </row>
    <row r="106" spans="2:26" ht="18" customHeight="1" x14ac:dyDescent="0.25">
      <c r="B106" s="431">
        <v>92</v>
      </c>
      <c r="C106" s="451">
        <v>48434</v>
      </c>
      <c r="D106" s="432">
        <v>457266.15</v>
      </c>
      <c r="E106" s="432">
        <v>5977.8180397761407</v>
      </c>
      <c r="F106" s="432">
        <v>0</v>
      </c>
      <c r="G106" s="432">
        <v>5977.8180397761407</v>
      </c>
      <c r="H106" s="432">
        <v>4396.4399999999996</v>
      </c>
      <c r="I106" s="432">
        <v>1581.38</v>
      </c>
      <c r="J106" s="432">
        <v>452869.71</v>
      </c>
      <c r="K106" s="432">
        <v>202828.9800000001</v>
      </c>
      <c r="Z106" s="451">
        <v>48457</v>
      </c>
    </row>
    <row r="107" spans="2:26" ht="18" customHeight="1" x14ac:dyDescent="0.25">
      <c r="B107" s="431">
        <v>93</v>
      </c>
      <c r="C107" s="451">
        <v>48465</v>
      </c>
      <c r="D107" s="432">
        <v>452869.71</v>
      </c>
      <c r="E107" s="432">
        <v>5977.8180397761407</v>
      </c>
      <c r="F107" s="432">
        <v>0</v>
      </c>
      <c r="G107" s="432">
        <v>5977.8180397761407</v>
      </c>
      <c r="H107" s="432">
        <v>4411.6499999999996</v>
      </c>
      <c r="I107" s="432">
        <v>1566.17</v>
      </c>
      <c r="J107" s="432">
        <v>448458.07</v>
      </c>
      <c r="K107" s="432">
        <v>204395.15000000011</v>
      </c>
      <c r="Z107" s="451">
        <v>48487</v>
      </c>
    </row>
    <row r="108" spans="2:26" ht="18" customHeight="1" x14ac:dyDescent="0.25">
      <c r="B108" s="431">
        <v>94</v>
      </c>
      <c r="C108" s="451">
        <v>48495</v>
      </c>
      <c r="D108" s="432">
        <v>448458.07</v>
      </c>
      <c r="E108" s="432">
        <v>5977.8180397761407</v>
      </c>
      <c r="F108" s="432">
        <v>0</v>
      </c>
      <c r="G108" s="432">
        <v>5977.8180397761407</v>
      </c>
      <c r="H108" s="432">
        <v>4426.8999999999996</v>
      </c>
      <c r="I108" s="432">
        <v>1550.92</v>
      </c>
      <c r="J108" s="432">
        <v>444031.17</v>
      </c>
      <c r="K108" s="432">
        <v>205946.07000000012</v>
      </c>
      <c r="Z108" s="451">
        <v>48518</v>
      </c>
    </row>
    <row r="109" spans="2:26" ht="18" customHeight="1" x14ac:dyDescent="0.25">
      <c r="B109" s="431">
        <v>95</v>
      </c>
      <c r="C109" s="451">
        <v>48526</v>
      </c>
      <c r="D109" s="432">
        <v>444031.17</v>
      </c>
      <c r="E109" s="432">
        <v>5977.8180397761407</v>
      </c>
      <c r="F109" s="432">
        <v>0</v>
      </c>
      <c r="G109" s="432">
        <v>5977.8180397761407</v>
      </c>
      <c r="H109" s="432">
        <v>4442.21</v>
      </c>
      <c r="I109" s="432">
        <v>1535.61</v>
      </c>
      <c r="J109" s="432">
        <v>439588.96</v>
      </c>
      <c r="K109" s="432">
        <v>207481.68000000011</v>
      </c>
      <c r="Z109" s="451">
        <v>48548</v>
      </c>
    </row>
    <row r="110" spans="2:26" ht="18" customHeight="1" x14ac:dyDescent="0.25">
      <c r="B110" s="431">
        <v>96</v>
      </c>
      <c r="C110" s="451">
        <v>48556</v>
      </c>
      <c r="D110" s="432">
        <v>439588.96</v>
      </c>
      <c r="E110" s="432">
        <v>5977.8180397761407</v>
      </c>
      <c r="F110" s="432">
        <v>0</v>
      </c>
      <c r="G110" s="432">
        <v>5977.8180397761407</v>
      </c>
      <c r="H110" s="432">
        <v>4457.57</v>
      </c>
      <c r="I110" s="432">
        <v>1520.25</v>
      </c>
      <c r="J110" s="432">
        <v>435131.38</v>
      </c>
      <c r="K110" s="432">
        <v>209001.93000000011</v>
      </c>
      <c r="Z110" s="451">
        <v>48579</v>
      </c>
    </row>
    <row r="111" spans="2:26" ht="18" customHeight="1" x14ac:dyDescent="0.25">
      <c r="B111" s="431">
        <v>97</v>
      </c>
      <c r="C111" s="451">
        <v>48587</v>
      </c>
      <c r="D111" s="432">
        <v>435131.38</v>
      </c>
      <c r="E111" s="432">
        <v>5977.8180397761407</v>
      </c>
      <c r="F111" s="432">
        <v>0</v>
      </c>
      <c r="G111" s="432">
        <v>5977.8180397761407</v>
      </c>
      <c r="H111" s="432">
        <v>4472.99</v>
      </c>
      <c r="I111" s="432">
        <v>1504.83</v>
      </c>
      <c r="J111" s="432">
        <v>430658.39</v>
      </c>
      <c r="K111" s="432">
        <v>210506.7600000001</v>
      </c>
      <c r="Z111" s="451">
        <v>48610</v>
      </c>
    </row>
    <row r="112" spans="2:26" ht="18" customHeight="1" x14ac:dyDescent="0.25">
      <c r="B112" s="431">
        <v>98</v>
      </c>
      <c r="C112" s="451">
        <v>48618</v>
      </c>
      <c r="D112" s="432">
        <v>430658.39</v>
      </c>
      <c r="E112" s="432">
        <v>5977.8180397761407</v>
      </c>
      <c r="F112" s="432">
        <v>0</v>
      </c>
      <c r="G112" s="432">
        <v>5977.8180397761407</v>
      </c>
      <c r="H112" s="432">
        <v>4488.46</v>
      </c>
      <c r="I112" s="432">
        <v>1489.36</v>
      </c>
      <c r="J112" s="432">
        <v>426169.94</v>
      </c>
      <c r="K112" s="432">
        <v>211996.12000000008</v>
      </c>
      <c r="Z112" s="451">
        <v>48638</v>
      </c>
    </row>
    <row r="113" spans="2:26" ht="18" customHeight="1" x14ac:dyDescent="0.25">
      <c r="B113" s="431">
        <v>99</v>
      </c>
      <c r="C113" s="451">
        <v>48646</v>
      </c>
      <c r="D113" s="432">
        <v>426169.94</v>
      </c>
      <c r="E113" s="432">
        <v>5977.8180397761407</v>
      </c>
      <c r="F113" s="432">
        <v>0</v>
      </c>
      <c r="G113" s="432">
        <v>5977.8180397761407</v>
      </c>
      <c r="H113" s="432">
        <v>4503.9799999999996</v>
      </c>
      <c r="I113" s="432">
        <v>1473.84</v>
      </c>
      <c r="J113" s="432">
        <v>421665.96</v>
      </c>
      <c r="K113" s="432">
        <v>213469.96000000008</v>
      </c>
      <c r="Z113" s="451">
        <v>48669</v>
      </c>
    </row>
    <row r="114" spans="2:26" ht="18" customHeight="1" x14ac:dyDescent="0.25">
      <c r="B114" s="431">
        <v>100</v>
      </c>
      <c r="C114" s="451">
        <v>48677</v>
      </c>
      <c r="D114" s="432">
        <v>421665.96</v>
      </c>
      <c r="E114" s="432">
        <v>5977.8180397761407</v>
      </c>
      <c r="F114" s="432">
        <v>0</v>
      </c>
      <c r="G114" s="432">
        <v>5977.8180397761407</v>
      </c>
      <c r="H114" s="432">
        <v>4519.5600000000004</v>
      </c>
      <c r="I114" s="432">
        <v>1458.26</v>
      </c>
      <c r="J114" s="432">
        <v>417146.4</v>
      </c>
      <c r="K114" s="432">
        <v>214928.22000000009</v>
      </c>
      <c r="Z114" s="451">
        <v>48699</v>
      </c>
    </row>
    <row r="115" spans="2:26" ht="18" customHeight="1" x14ac:dyDescent="0.25">
      <c r="B115" s="431">
        <v>101</v>
      </c>
      <c r="C115" s="451">
        <v>48707</v>
      </c>
      <c r="D115" s="432">
        <v>417146.4</v>
      </c>
      <c r="E115" s="432">
        <v>5977.8180397761407</v>
      </c>
      <c r="F115" s="432">
        <v>0</v>
      </c>
      <c r="G115" s="432">
        <v>5977.8180397761407</v>
      </c>
      <c r="H115" s="432">
        <v>4535.1899999999996</v>
      </c>
      <c r="I115" s="432">
        <v>1442.63</v>
      </c>
      <c r="J115" s="432">
        <v>412611.21</v>
      </c>
      <c r="K115" s="432">
        <v>216370.85000000009</v>
      </c>
      <c r="Z115" s="451">
        <v>48730</v>
      </c>
    </row>
    <row r="116" spans="2:26" ht="18" customHeight="1" x14ac:dyDescent="0.25">
      <c r="B116" s="431">
        <v>102</v>
      </c>
      <c r="C116" s="451">
        <v>48738</v>
      </c>
      <c r="D116" s="432">
        <v>412611.21</v>
      </c>
      <c r="E116" s="432">
        <v>5977.8180397761407</v>
      </c>
      <c r="F116" s="432">
        <v>0</v>
      </c>
      <c r="G116" s="432">
        <v>5977.8180397761407</v>
      </c>
      <c r="H116" s="432">
        <v>4550.87</v>
      </c>
      <c r="I116" s="432">
        <v>1426.95</v>
      </c>
      <c r="J116" s="432">
        <v>408060.34</v>
      </c>
      <c r="K116" s="432">
        <v>217797.8000000001</v>
      </c>
      <c r="Z116" s="451">
        <v>48760</v>
      </c>
    </row>
    <row r="117" spans="2:26" ht="18" customHeight="1" x14ac:dyDescent="0.25">
      <c r="B117" s="431">
        <v>103</v>
      </c>
      <c r="C117" s="451">
        <v>48768</v>
      </c>
      <c r="D117" s="432">
        <v>408060.34</v>
      </c>
      <c r="E117" s="432">
        <v>5977.8180397761407</v>
      </c>
      <c r="F117" s="432">
        <v>0</v>
      </c>
      <c r="G117" s="432">
        <v>5977.8180397761407</v>
      </c>
      <c r="H117" s="432">
        <v>4566.6099999999997</v>
      </c>
      <c r="I117" s="432">
        <v>1411.21</v>
      </c>
      <c r="J117" s="432">
        <v>403493.73</v>
      </c>
      <c r="K117" s="432">
        <v>219209.0100000001</v>
      </c>
      <c r="Z117" s="451">
        <v>48791</v>
      </c>
    </row>
    <row r="118" spans="2:26" ht="18" customHeight="1" x14ac:dyDescent="0.25">
      <c r="B118" s="431">
        <v>104</v>
      </c>
      <c r="C118" s="451">
        <v>48799</v>
      </c>
      <c r="D118" s="432">
        <v>403493.73</v>
      </c>
      <c r="E118" s="432">
        <v>5977.8180397761407</v>
      </c>
      <c r="F118" s="432">
        <v>0</v>
      </c>
      <c r="G118" s="432">
        <v>5977.8180397761407</v>
      </c>
      <c r="H118" s="432">
        <v>4582.3999999999996</v>
      </c>
      <c r="I118" s="432">
        <v>1395.42</v>
      </c>
      <c r="J118" s="432">
        <v>398911.33</v>
      </c>
      <c r="K118" s="432">
        <v>220604.43000000011</v>
      </c>
      <c r="Z118" s="451">
        <v>48822</v>
      </c>
    </row>
    <row r="119" spans="2:26" ht="18" customHeight="1" x14ac:dyDescent="0.25">
      <c r="B119" s="431">
        <v>105</v>
      </c>
      <c r="C119" s="451">
        <v>48830</v>
      </c>
      <c r="D119" s="432">
        <v>398911.33</v>
      </c>
      <c r="E119" s="432">
        <v>5977.8180397761407</v>
      </c>
      <c r="F119" s="432">
        <v>0</v>
      </c>
      <c r="G119" s="432">
        <v>5977.8180397761407</v>
      </c>
      <c r="H119" s="432">
        <v>4598.25</v>
      </c>
      <c r="I119" s="432">
        <v>1379.57</v>
      </c>
      <c r="J119" s="432">
        <v>394313.08</v>
      </c>
      <c r="K119" s="432">
        <v>221984.00000000012</v>
      </c>
      <c r="Z119" s="451">
        <v>48852</v>
      </c>
    </row>
    <row r="120" spans="2:26" ht="18" customHeight="1" x14ac:dyDescent="0.25">
      <c r="B120" s="431">
        <v>106</v>
      </c>
      <c r="C120" s="451">
        <v>48860</v>
      </c>
      <c r="D120" s="432">
        <v>394313.08</v>
      </c>
      <c r="E120" s="432">
        <v>5977.8180397761407</v>
      </c>
      <c r="F120" s="432">
        <v>0</v>
      </c>
      <c r="G120" s="432">
        <v>5977.8180397761407</v>
      </c>
      <c r="H120" s="432">
        <v>4614.1499999999996</v>
      </c>
      <c r="I120" s="432">
        <v>1363.67</v>
      </c>
      <c r="J120" s="432">
        <v>389698.93</v>
      </c>
      <c r="K120" s="432">
        <v>223347.67000000013</v>
      </c>
      <c r="Z120" s="451">
        <v>48883</v>
      </c>
    </row>
    <row r="121" spans="2:26" ht="18" customHeight="1" x14ac:dyDescent="0.25">
      <c r="B121" s="431">
        <v>107</v>
      </c>
      <c r="C121" s="451">
        <v>48891</v>
      </c>
      <c r="D121" s="432">
        <v>389698.93</v>
      </c>
      <c r="E121" s="432">
        <v>5977.8180397761407</v>
      </c>
      <c r="F121" s="432">
        <v>0</v>
      </c>
      <c r="G121" s="432">
        <v>5977.8180397761407</v>
      </c>
      <c r="H121" s="432">
        <v>4630.1099999999997</v>
      </c>
      <c r="I121" s="432">
        <v>1347.71</v>
      </c>
      <c r="J121" s="432">
        <v>385068.82</v>
      </c>
      <c r="K121" s="432">
        <v>224695.38000000012</v>
      </c>
      <c r="Z121" s="451">
        <v>48913</v>
      </c>
    </row>
    <row r="122" spans="2:26" ht="18" customHeight="1" x14ac:dyDescent="0.25">
      <c r="B122" s="431">
        <v>108</v>
      </c>
      <c r="C122" s="451">
        <v>48921</v>
      </c>
      <c r="D122" s="432">
        <v>385068.82</v>
      </c>
      <c r="E122" s="432">
        <v>5977.8180397761407</v>
      </c>
      <c r="F122" s="432">
        <v>0</v>
      </c>
      <c r="G122" s="432">
        <v>5977.8180397761407</v>
      </c>
      <c r="H122" s="432">
        <v>4646.12</v>
      </c>
      <c r="I122" s="432">
        <v>1331.7</v>
      </c>
      <c r="J122" s="432">
        <v>380422.7</v>
      </c>
      <c r="K122" s="432">
        <v>226027.08000000013</v>
      </c>
      <c r="Z122" s="451">
        <v>48944</v>
      </c>
    </row>
    <row r="123" spans="2:26" ht="18" customHeight="1" x14ac:dyDescent="0.25">
      <c r="B123" s="431">
        <v>109</v>
      </c>
      <c r="C123" s="451">
        <v>48952</v>
      </c>
      <c r="D123" s="432">
        <v>380422.7</v>
      </c>
      <c r="E123" s="432">
        <v>5977.8180397761407</v>
      </c>
      <c r="F123" s="432">
        <v>0</v>
      </c>
      <c r="G123" s="432">
        <v>5977.8180397761407</v>
      </c>
      <c r="H123" s="432">
        <v>4662.1899999999996</v>
      </c>
      <c r="I123" s="432">
        <v>1315.63</v>
      </c>
      <c r="J123" s="432">
        <v>375760.51</v>
      </c>
      <c r="K123" s="432">
        <v>227342.71000000014</v>
      </c>
      <c r="Z123" s="451">
        <v>48975</v>
      </c>
    </row>
    <row r="124" spans="2:26" ht="18" customHeight="1" x14ac:dyDescent="0.25">
      <c r="B124" s="431">
        <v>110</v>
      </c>
      <c r="C124" s="451">
        <v>48983</v>
      </c>
      <c r="D124" s="432">
        <v>375760.51</v>
      </c>
      <c r="E124" s="432">
        <v>5977.8180397761407</v>
      </c>
      <c r="F124" s="432">
        <v>0</v>
      </c>
      <c r="G124" s="432">
        <v>5977.8180397761407</v>
      </c>
      <c r="H124" s="432">
        <v>4678.3100000000004</v>
      </c>
      <c r="I124" s="432">
        <v>1299.51</v>
      </c>
      <c r="J124" s="432">
        <v>371082.19</v>
      </c>
      <c r="K124" s="432">
        <v>228642.22000000015</v>
      </c>
      <c r="Z124" s="451">
        <v>49003</v>
      </c>
    </row>
    <row r="125" spans="2:26" ht="18" customHeight="1" x14ac:dyDescent="0.25">
      <c r="B125" s="431">
        <v>111</v>
      </c>
      <c r="C125" s="451">
        <v>49011</v>
      </c>
      <c r="D125" s="432">
        <v>371082.19</v>
      </c>
      <c r="E125" s="432">
        <v>5977.8180397761407</v>
      </c>
      <c r="F125" s="432">
        <v>0</v>
      </c>
      <c r="G125" s="432">
        <v>5977.8180397761407</v>
      </c>
      <c r="H125" s="432">
        <v>4694.49</v>
      </c>
      <c r="I125" s="432">
        <v>1283.33</v>
      </c>
      <c r="J125" s="432">
        <v>366387.7</v>
      </c>
      <c r="K125" s="432">
        <v>229925.55000000013</v>
      </c>
      <c r="Z125" s="451">
        <v>49034</v>
      </c>
    </row>
    <row r="126" spans="2:26" ht="18" customHeight="1" x14ac:dyDescent="0.25">
      <c r="B126" s="431">
        <v>112</v>
      </c>
      <c r="C126" s="451">
        <v>49042</v>
      </c>
      <c r="D126" s="432">
        <v>366387.7</v>
      </c>
      <c r="E126" s="432">
        <v>5977.8180397761407</v>
      </c>
      <c r="F126" s="432">
        <v>0</v>
      </c>
      <c r="G126" s="432">
        <v>5977.8180397761407</v>
      </c>
      <c r="H126" s="432">
        <v>4710.7299999999996</v>
      </c>
      <c r="I126" s="432">
        <v>1267.0899999999999</v>
      </c>
      <c r="J126" s="432">
        <v>361676.98</v>
      </c>
      <c r="K126" s="432">
        <v>231192.64000000013</v>
      </c>
      <c r="Z126" s="451">
        <v>49064</v>
      </c>
    </row>
    <row r="127" spans="2:26" ht="18" customHeight="1" x14ac:dyDescent="0.25">
      <c r="B127" s="431">
        <v>113</v>
      </c>
      <c r="C127" s="451">
        <v>49072</v>
      </c>
      <c r="D127" s="432">
        <v>361676.98</v>
      </c>
      <c r="E127" s="432">
        <v>5977.8180397761407</v>
      </c>
      <c r="F127" s="432">
        <v>0</v>
      </c>
      <c r="G127" s="432">
        <v>5977.8180397761407</v>
      </c>
      <c r="H127" s="432">
        <v>4727.0200000000004</v>
      </c>
      <c r="I127" s="432">
        <v>1250.8</v>
      </c>
      <c r="J127" s="432">
        <v>356949.96</v>
      </c>
      <c r="K127" s="432">
        <v>232443.44000000012</v>
      </c>
      <c r="Z127" s="451">
        <v>49095</v>
      </c>
    </row>
    <row r="128" spans="2:26" ht="18" customHeight="1" x14ac:dyDescent="0.25">
      <c r="B128" s="431">
        <v>114</v>
      </c>
      <c r="C128" s="451">
        <v>49103</v>
      </c>
      <c r="D128" s="432">
        <v>356949.96</v>
      </c>
      <c r="E128" s="432">
        <v>5977.8180397761407</v>
      </c>
      <c r="F128" s="432">
        <v>0</v>
      </c>
      <c r="G128" s="432">
        <v>5977.8180397761407</v>
      </c>
      <c r="H128" s="432">
        <v>4743.37</v>
      </c>
      <c r="I128" s="432">
        <v>1234.45</v>
      </c>
      <c r="J128" s="432">
        <v>352206.59</v>
      </c>
      <c r="K128" s="432">
        <v>233677.89000000013</v>
      </c>
      <c r="Z128" s="451">
        <v>49125</v>
      </c>
    </row>
    <row r="129" spans="2:26" ht="18" customHeight="1" x14ac:dyDescent="0.25">
      <c r="B129" s="431">
        <v>115</v>
      </c>
      <c r="C129" s="451">
        <v>49133</v>
      </c>
      <c r="D129" s="432">
        <v>352206.59</v>
      </c>
      <c r="E129" s="432">
        <v>5977.8180397761407</v>
      </c>
      <c r="F129" s="432">
        <v>0</v>
      </c>
      <c r="G129" s="432">
        <v>5977.8180397761407</v>
      </c>
      <c r="H129" s="432">
        <v>4759.7700000000004</v>
      </c>
      <c r="I129" s="432">
        <v>1218.05</v>
      </c>
      <c r="J129" s="432">
        <v>347446.82</v>
      </c>
      <c r="K129" s="432">
        <v>234895.94000000012</v>
      </c>
      <c r="Z129" s="451">
        <v>49156</v>
      </c>
    </row>
    <row r="130" spans="2:26" ht="18" customHeight="1" x14ac:dyDescent="0.25">
      <c r="B130" s="431">
        <v>116</v>
      </c>
      <c r="C130" s="451">
        <v>49164</v>
      </c>
      <c r="D130" s="432">
        <v>347446.82</v>
      </c>
      <c r="E130" s="432">
        <v>5977.8180397761407</v>
      </c>
      <c r="F130" s="432">
        <v>0</v>
      </c>
      <c r="G130" s="432">
        <v>5977.8180397761407</v>
      </c>
      <c r="H130" s="432">
        <v>4776.2299999999996</v>
      </c>
      <c r="I130" s="432">
        <v>1201.5899999999999</v>
      </c>
      <c r="J130" s="432">
        <v>342670.59</v>
      </c>
      <c r="K130" s="432">
        <v>236097.53000000012</v>
      </c>
      <c r="Z130" s="451">
        <v>49187</v>
      </c>
    </row>
    <row r="131" spans="2:26" ht="18" customHeight="1" x14ac:dyDescent="0.25">
      <c r="B131" s="431">
        <v>117</v>
      </c>
      <c r="C131" s="451">
        <v>49195</v>
      </c>
      <c r="D131" s="432">
        <v>342670.59</v>
      </c>
      <c r="E131" s="432">
        <v>5977.8180397761407</v>
      </c>
      <c r="F131" s="432">
        <v>0</v>
      </c>
      <c r="G131" s="432">
        <v>5977.8180397761407</v>
      </c>
      <c r="H131" s="432">
        <v>4792.75</v>
      </c>
      <c r="I131" s="432">
        <v>1185.07</v>
      </c>
      <c r="J131" s="432">
        <v>337877.84</v>
      </c>
      <c r="K131" s="432">
        <v>237282.60000000012</v>
      </c>
      <c r="Z131" s="451">
        <v>49217</v>
      </c>
    </row>
    <row r="132" spans="2:26" ht="18" customHeight="1" x14ac:dyDescent="0.25">
      <c r="B132" s="431">
        <v>118</v>
      </c>
      <c r="C132" s="451">
        <v>49225</v>
      </c>
      <c r="D132" s="432">
        <v>337877.84</v>
      </c>
      <c r="E132" s="432">
        <v>5977.8180397761407</v>
      </c>
      <c r="F132" s="432">
        <v>0</v>
      </c>
      <c r="G132" s="432">
        <v>5977.8180397761407</v>
      </c>
      <c r="H132" s="432">
        <v>4809.33</v>
      </c>
      <c r="I132" s="432">
        <v>1168.49</v>
      </c>
      <c r="J132" s="432">
        <v>333068.52</v>
      </c>
      <c r="K132" s="432">
        <v>238451.09000000011</v>
      </c>
      <c r="Z132" s="451">
        <v>49248</v>
      </c>
    </row>
    <row r="133" spans="2:26" ht="18" customHeight="1" x14ac:dyDescent="0.25">
      <c r="B133" s="431">
        <v>119</v>
      </c>
      <c r="C133" s="451">
        <v>49256</v>
      </c>
      <c r="D133" s="432">
        <v>333068.52</v>
      </c>
      <c r="E133" s="432">
        <v>5977.8180397761407</v>
      </c>
      <c r="F133" s="432">
        <v>0</v>
      </c>
      <c r="G133" s="432">
        <v>5977.8180397761407</v>
      </c>
      <c r="H133" s="432">
        <v>4825.96</v>
      </c>
      <c r="I133" s="432">
        <v>1151.8599999999999</v>
      </c>
      <c r="J133" s="432">
        <v>328242.56</v>
      </c>
      <c r="K133" s="432">
        <v>239602.9500000001</v>
      </c>
      <c r="Z133" s="451">
        <v>49278</v>
      </c>
    </row>
    <row r="134" spans="2:26" ht="18" customHeight="1" x14ac:dyDescent="0.25">
      <c r="B134" s="431">
        <v>120</v>
      </c>
      <c r="C134" s="451">
        <v>49286</v>
      </c>
      <c r="D134" s="432">
        <v>328242.56</v>
      </c>
      <c r="E134" s="432">
        <v>5977.8180397761407</v>
      </c>
      <c r="F134" s="432">
        <v>0</v>
      </c>
      <c r="G134" s="432">
        <v>5977.8180397761407</v>
      </c>
      <c r="H134" s="432">
        <v>4842.6499999999996</v>
      </c>
      <c r="I134" s="432">
        <v>1135.17</v>
      </c>
      <c r="J134" s="432">
        <v>323399.90999999997</v>
      </c>
      <c r="K134" s="432">
        <v>240738.12000000011</v>
      </c>
      <c r="Z134" s="451">
        <v>49309</v>
      </c>
    </row>
    <row r="135" spans="2:26" ht="18" customHeight="1" x14ac:dyDescent="0.25">
      <c r="B135" s="431">
        <v>121</v>
      </c>
      <c r="C135" s="451">
        <v>49317</v>
      </c>
      <c r="D135" s="432">
        <v>323399.90999999997</v>
      </c>
      <c r="E135" s="432">
        <v>5977.8180397761407</v>
      </c>
      <c r="F135" s="432">
        <v>0</v>
      </c>
      <c r="G135" s="432">
        <v>5977.8180397761407</v>
      </c>
      <c r="H135" s="432">
        <v>4859.3999999999996</v>
      </c>
      <c r="I135" s="432">
        <v>1118.42</v>
      </c>
      <c r="J135" s="432">
        <v>318540.52</v>
      </c>
      <c r="K135" s="432">
        <v>241856.54000000012</v>
      </c>
      <c r="Z135" s="451">
        <v>49340</v>
      </c>
    </row>
    <row r="136" spans="2:26" ht="18" customHeight="1" x14ac:dyDescent="0.25">
      <c r="B136" s="431">
        <v>122</v>
      </c>
      <c r="C136" s="451">
        <v>49348</v>
      </c>
      <c r="D136" s="432">
        <v>318540.52</v>
      </c>
      <c r="E136" s="432">
        <v>5977.8180397761407</v>
      </c>
      <c r="F136" s="432">
        <v>0</v>
      </c>
      <c r="G136" s="432">
        <v>5977.8180397761407</v>
      </c>
      <c r="H136" s="432">
        <v>4876.2</v>
      </c>
      <c r="I136" s="432">
        <v>1101.6199999999999</v>
      </c>
      <c r="J136" s="432">
        <v>313664.32</v>
      </c>
      <c r="K136" s="432">
        <v>242958.16000000012</v>
      </c>
      <c r="Z136" s="451">
        <v>49368</v>
      </c>
    </row>
    <row r="137" spans="2:26" ht="18" customHeight="1" x14ac:dyDescent="0.25">
      <c r="B137" s="431">
        <v>123</v>
      </c>
      <c r="C137" s="451">
        <v>49376</v>
      </c>
      <c r="D137" s="432">
        <v>313664.32</v>
      </c>
      <c r="E137" s="432">
        <v>5977.8180397761407</v>
      </c>
      <c r="F137" s="432">
        <v>0</v>
      </c>
      <c r="G137" s="432">
        <v>5977.8180397761407</v>
      </c>
      <c r="H137" s="432">
        <v>4893.0600000000004</v>
      </c>
      <c r="I137" s="432">
        <v>1084.76</v>
      </c>
      <c r="J137" s="432">
        <v>308771.26</v>
      </c>
      <c r="K137" s="432">
        <v>244042.92000000013</v>
      </c>
      <c r="Z137" s="451">
        <v>49399</v>
      </c>
    </row>
    <row r="138" spans="2:26" ht="18" customHeight="1" x14ac:dyDescent="0.25">
      <c r="B138" s="431">
        <v>124</v>
      </c>
      <c r="C138" s="451">
        <v>49407</v>
      </c>
      <c r="D138" s="432">
        <v>308771.26</v>
      </c>
      <c r="E138" s="432">
        <v>5977.8180397761407</v>
      </c>
      <c r="F138" s="432">
        <v>0</v>
      </c>
      <c r="G138" s="432">
        <v>5977.8180397761407</v>
      </c>
      <c r="H138" s="432">
        <v>4909.99</v>
      </c>
      <c r="I138" s="432">
        <v>1067.83</v>
      </c>
      <c r="J138" s="432">
        <v>303861.28000000003</v>
      </c>
      <c r="K138" s="432">
        <v>245110.75000000012</v>
      </c>
      <c r="Z138" s="451">
        <v>49429</v>
      </c>
    </row>
    <row r="139" spans="2:26" ht="18" customHeight="1" x14ac:dyDescent="0.25">
      <c r="B139" s="431">
        <v>125</v>
      </c>
      <c r="C139" s="451">
        <v>49437</v>
      </c>
      <c r="D139" s="432">
        <v>303861.28000000003</v>
      </c>
      <c r="E139" s="432">
        <v>5977.8180397761407</v>
      </c>
      <c r="F139" s="432">
        <v>0</v>
      </c>
      <c r="G139" s="432">
        <v>5977.8180397761407</v>
      </c>
      <c r="H139" s="432">
        <v>4926.97</v>
      </c>
      <c r="I139" s="432">
        <v>1050.8499999999999</v>
      </c>
      <c r="J139" s="432">
        <v>298934.31</v>
      </c>
      <c r="K139" s="432">
        <v>246161.60000000012</v>
      </c>
      <c r="Z139" s="451">
        <v>49460</v>
      </c>
    </row>
    <row r="140" spans="2:26" ht="18" customHeight="1" x14ac:dyDescent="0.25">
      <c r="B140" s="431">
        <v>126</v>
      </c>
      <c r="C140" s="451">
        <v>49468</v>
      </c>
      <c r="D140" s="432">
        <v>298934.31</v>
      </c>
      <c r="E140" s="432">
        <v>5977.8180397761407</v>
      </c>
      <c r="F140" s="432">
        <v>0</v>
      </c>
      <c r="G140" s="432">
        <v>5977.8180397761407</v>
      </c>
      <c r="H140" s="432">
        <v>4944.01</v>
      </c>
      <c r="I140" s="432">
        <v>1033.81</v>
      </c>
      <c r="J140" s="432">
        <v>293990.31</v>
      </c>
      <c r="K140" s="432">
        <v>247195.41000000012</v>
      </c>
      <c r="Z140" s="451">
        <v>49490</v>
      </c>
    </row>
    <row r="141" spans="2:26" ht="18" customHeight="1" x14ac:dyDescent="0.25">
      <c r="B141" s="431">
        <v>127</v>
      </c>
      <c r="C141" s="451">
        <v>49498</v>
      </c>
      <c r="D141" s="432">
        <v>293990.31</v>
      </c>
      <c r="E141" s="432">
        <v>5977.8180397761407</v>
      </c>
      <c r="F141" s="432">
        <v>0</v>
      </c>
      <c r="G141" s="432">
        <v>5977.8180397761407</v>
      </c>
      <c r="H141" s="432">
        <v>4961.1000000000004</v>
      </c>
      <c r="I141" s="432">
        <v>1016.72</v>
      </c>
      <c r="J141" s="432">
        <v>289029.21000000002</v>
      </c>
      <c r="K141" s="432">
        <v>248212.13000000012</v>
      </c>
      <c r="Z141" s="451">
        <v>49521</v>
      </c>
    </row>
    <row r="142" spans="2:26" ht="18" customHeight="1" x14ac:dyDescent="0.25">
      <c r="B142" s="431">
        <v>128</v>
      </c>
      <c r="C142" s="451">
        <v>49529</v>
      </c>
      <c r="D142" s="432">
        <v>289029.21000000002</v>
      </c>
      <c r="E142" s="432">
        <v>5977.8180397761407</v>
      </c>
      <c r="F142" s="432">
        <v>0</v>
      </c>
      <c r="G142" s="432">
        <v>5977.8180397761407</v>
      </c>
      <c r="H142" s="432">
        <v>4978.26</v>
      </c>
      <c r="I142" s="432">
        <v>999.56</v>
      </c>
      <c r="J142" s="432">
        <v>284050.95</v>
      </c>
      <c r="K142" s="432">
        <v>249211.69000000012</v>
      </c>
      <c r="Z142" s="451">
        <v>49552</v>
      </c>
    </row>
    <row r="143" spans="2:26" ht="18" customHeight="1" x14ac:dyDescent="0.25">
      <c r="B143" s="431">
        <v>129</v>
      </c>
      <c r="C143" s="451">
        <v>49560</v>
      </c>
      <c r="D143" s="432">
        <v>284050.95</v>
      </c>
      <c r="E143" s="432">
        <v>5977.8180397761407</v>
      </c>
      <c r="F143" s="432">
        <v>0</v>
      </c>
      <c r="G143" s="432">
        <v>5977.8180397761407</v>
      </c>
      <c r="H143" s="432">
        <v>4995.4799999999996</v>
      </c>
      <c r="I143" s="432">
        <v>982.34</v>
      </c>
      <c r="J143" s="432">
        <v>279055.46999999997</v>
      </c>
      <c r="K143" s="432">
        <v>250194.03000000012</v>
      </c>
      <c r="Z143" s="451">
        <v>49582</v>
      </c>
    </row>
    <row r="144" spans="2:26" ht="18" customHeight="1" x14ac:dyDescent="0.25">
      <c r="B144" s="431">
        <v>130</v>
      </c>
      <c r="C144" s="451">
        <v>49590</v>
      </c>
      <c r="D144" s="432">
        <v>279055.46999999997</v>
      </c>
      <c r="E144" s="432">
        <v>5977.8180397761407</v>
      </c>
      <c r="F144" s="432">
        <v>0</v>
      </c>
      <c r="G144" s="432">
        <v>5977.8180397761407</v>
      </c>
      <c r="H144" s="432">
        <v>5012.75</v>
      </c>
      <c r="I144" s="432">
        <v>965.07</v>
      </c>
      <c r="J144" s="432">
        <v>274042.71999999997</v>
      </c>
      <c r="K144" s="432">
        <v>251159.10000000012</v>
      </c>
      <c r="Z144" s="451">
        <v>49613</v>
      </c>
    </row>
    <row r="145" spans="2:26" ht="18" customHeight="1" x14ac:dyDescent="0.25">
      <c r="B145" s="431">
        <v>131</v>
      </c>
      <c r="C145" s="451">
        <v>49621</v>
      </c>
      <c r="D145" s="432">
        <v>274042.71999999997</v>
      </c>
      <c r="E145" s="432">
        <v>5977.8180397761407</v>
      </c>
      <c r="F145" s="432">
        <v>0</v>
      </c>
      <c r="G145" s="432">
        <v>5977.8180397761407</v>
      </c>
      <c r="H145" s="432">
        <v>5030.09</v>
      </c>
      <c r="I145" s="432">
        <v>947.73</v>
      </c>
      <c r="J145" s="432">
        <v>269012.63</v>
      </c>
      <c r="K145" s="432">
        <v>252106.83000000013</v>
      </c>
      <c r="Z145" s="451">
        <v>49643</v>
      </c>
    </row>
    <row r="146" spans="2:26" ht="18" customHeight="1" x14ac:dyDescent="0.25">
      <c r="B146" s="431">
        <v>132</v>
      </c>
      <c r="C146" s="451">
        <v>49651</v>
      </c>
      <c r="D146" s="432">
        <v>269012.63</v>
      </c>
      <c r="E146" s="432">
        <v>5977.8180397761407</v>
      </c>
      <c r="F146" s="432">
        <v>0</v>
      </c>
      <c r="G146" s="432">
        <v>5977.8180397761407</v>
      </c>
      <c r="H146" s="432">
        <v>5047.4799999999996</v>
      </c>
      <c r="I146" s="432">
        <v>930.34</v>
      </c>
      <c r="J146" s="432">
        <v>263965.15000000002</v>
      </c>
      <c r="K146" s="432">
        <v>253037.17000000013</v>
      </c>
      <c r="Z146" s="451">
        <v>49674</v>
      </c>
    </row>
    <row r="147" spans="2:26" ht="18" customHeight="1" x14ac:dyDescent="0.25">
      <c r="B147" s="431">
        <v>133</v>
      </c>
      <c r="C147" s="451">
        <v>49682</v>
      </c>
      <c r="D147" s="432">
        <v>263965.15000000002</v>
      </c>
      <c r="E147" s="432">
        <v>5977.8180397761407</v>
      </c>
      <c r="F147" s="432">
        <v>0</v>
      </c>
      <c r="G147" s="432">
        <v>5977.8180397761407</v>
      </c>
      <c r="H147" s="432">
        <v>5064.9399999999996</v>
      </c>
      <c r="I147" s="432">
        <v>912.88</v>
      </c>
      <c r="J147" s="432">
        <v>258900.21</v>
      </c>
      <c r="K147" s="432">
        <v>253950.05000000013</v>
      </c>
      <c r="Z147" s="451">
        <v>49705</v>
      </c>
    </row>
    <row r="148" spans="2:26" ht="18" customHeight="1" x14ac:dyDescent="0.25">
      <c r="B148" s="431">
        <v>134</v>
      </c>
      <c r="C148" s="451">
        <v>49713</v>
      </c>
      <c r="D148" s="432">
        <v>258900.21</v>
      </c>
      <c r="E148" s="432">
        <v>5977.8180397761407</v>
      </c>
      <c r="F148" s="432">
        <v>0</v>
      </c>
      <c r="G148" s="432">
        <v>5977.8180397761407</v>
      </c>
      <c r="H148" s="432">
        <v>5082.46</v>
      </c>
      <c r="I148" s="432">
        <v>895.36</v>
      </c>
      <c r="J148" s="432">
        <v>253817.76</v>
      </c>
      <c r="K148" s="432">
        <v>254845.41000000012</v>
      </c>
      <c r="Z148" s="451">
        <v>49734</v>
      </c>
    </row>
    <row r="149" spans="2:26" ht="18" customHeight="1" x14ac:dyDescent="0.25">
      <c r="B149" s="431">
        <v>135</v>
      </c>
      <c r="C149" s="451">
        <v>49742</v>
      </c>
      <c r="D149" s="432">
        <v>253817.76</v>
      </c>
      <c r="E149" s="432">
        <v>5977.8180397761407</v>
      </c>
      <c r="F149" s="432">
        <v>0</v>
      </c>
      <c r="G149" s="432">
        <v>5977.8180397761407</v>
      </c>
      <c r="H149" s="432">
        <v>5100.03</v>
      </c>
      <c r="I149" s="432">
        <v>877.79</v>
      </c>
      <c r="J149" s="432">
        <v>248717.73</v>
      </c>
      <c r="K149" s="432">
        <v>255723.20000000013</v>
      </c>
      <c r="Z149" s="451">
        <v>49765</v>
      </c>
    </row>
    <row r="150" spans="2:26" ht="18" customHeight="1" x14ac:dyDescent="0.25">
      <c r="B150" s="431">
        <v>136</v>
      </c>
      <c r="C150" s="451">
        <v>49773</v>
      </c>
      <c r="D150" s="432">
        <v>248717.73</v>
      </c>
      <c r="E150" s="432">
        <v>5977.8180397761407</v>
      </c>
      <c r="F150" s="432">
        <v>0</v>
      </c>
      <c r="G150" s="432">
        <v>5977.8180397761407</v>
      </c>
      <c r="H150" s="432">
        <v>5117.67</v>
      </c>
      <c r="I150" s="432">
        <v>860.15</v>
      </c>
      <c r="J150" s="432">
        <v>243600.06</v>
      </c>
      <c r="K150" s="432">
        <v>256583.35000000012</v>
      </c>
      <c r="Z150" s="451">
        <v>49795</v>
      </c>
    </row>
    <row r="151" spans="2:26" ht="18" customHeight="1" x14ac:dyDescent="0.25">
      <c r="B151" s="431">
        <v>137</v>
      </c>
      <c r="C151" s="451">
        <v>49803</v>
      </c>
      <c r="D151" s="432">
        <v>243600.06</v>
      </c>
      <c r="E151" s="432">
        <v>5977.8180397761407</v>
      </c>
      <c r="F151" s="432">
        <v>0</v>
      </c>
      <c r="G151" s="432">
        <v>5977.8180397761407</v>
      </c>
      <c r="H151" s="432">
        <v>5135.37</v>
      </c>
      <c r="I151" s="432">
        <v>842.45</v>
      </c>
      <c r="J151" s="432">
        <v>238464.69</v>
      </c>
      <c r="K151" s="432">
        <v>257425.80000000013</v>
      </c>
      <c r="Z151" s="451">
        <v>49826</v>
      </c>
    </row>
    <row r="152" spans="2:26" ht="18" customHeight="1" x14ac:dyDescent="0.25">
      <c r="B152" s="431">
        <v>138</v>
      </c>
      <c r="C152" s="451">
        <v>49834</v>
      </c>
      <c r="D152" s="432">
        <v>238464.69</v>
      </c>
      <c r="E152" s="432">
        <v>5977.8180397761407</v>
      </c>
      <c r="F152" s="432">
        <v>0</v>
      </c>
      <c r="G152" s="432">
        <v>5977.8180397761407</v>
      </c>
      <c r="H152" s="432">
        <v>5153.13</v>
      </c>
      <c r="I152" s="432">
        <v>824.69</v>
      </c>
      <c r="J152" s="432">
        <v>233311.56</v>
      </c>
      <c r="K152" s="432">
        <v>258250.49000000014</v>
      </c>
      <c r="Z152" s="451">
        <v>49856</v>
      </c>
    </row>
    <row r="153" spans="2:26" ht="18" customHeight="1" x14ac:dyDescent="0.25">
      <c r="B153" s="431">
        <v>139</v>
      </c>
      <c r="C153" s="451">
        <v>49864</v>
      </c>
      <c r="D153" s="432">
        <v>233311.56</v>
      </c>
      <c r="E153" s="432">
        <v>5977.8180397761407</v>
      </c>
      <c r="F153" s="432">
        <v>0</v>
      </c>
      <c r="G153" s="432">
        <v>5977.8180397761407</v>
      </c>
      <c r="H153" s="432">
        <v>5170.95</v>
      </c>
      <c r="I153" s="432">
        <v>806.87</v>
      </c>
      <c r="J153" s="432">
        <v>228140.61</v>
      </c>
      <c r="K153" s="432">
        <v>259057.36000000013</v>
      </c>
      <c r="Z153" s="451">
        <v>49887</v>
      </c>
    </row>
    <row r="154" spans="2:26" ht="18" customHeight="1" x14ac:dyDescent="0.25">
      <c r="B154" s="431">
        <v>140</v>
      </c>
      <c r="C154" s="451">
        <v>49895</v>
      </c>
      <c r="D154" s="432">
        <v>228140.61</v>
      </c>
      <c r="E154" s="432">
        <v>5977.8180397761407</v>
      </c>
      <c r="F154" s="432">
        <v>0</v>
      </c>
      <c r="G154" s="432">
        <v>5977.8180397761407</v>
      </c>
      <c r="H154" s="432">
        <v>5188.83</v>
      </c>
      <c r="I154" s="432">
        <v>788.99</v>
      </c>
      <c r="J154" s="432">
        <v>222951.78</v>
      </c>
      <c r="K154" s="432">
        <v>259846.35000000012</v>
      </c>
      <c r="Z154" s="451">
        <v>49918</v>
      </c>
    </row>
    <row r="155" spans="2:26" ht="18" customHeight="1" x14ac:dyDescent="0.25">
      <c r="B155" s="431">
        <v>141</v>
      </c>
      <c r="C155" s="451">
        <v>49926</v>
      </c>
      <c r="D155" s="432">
        <v>222951.78</v>
      </c>
      <c r="E155" s="432">
        <v>5977.8180397761407</v>
      </c>
      <c r="F155" s="432">
        <v>0</v>
      </c>
      <c r="G155" s="432">
        <v>5977.8180397761407</v>
      </c>
      <c r="H155" s="432">
        <v>5206.78</v>
      </c>
      <c r="I155" s="432">
        <v>771.04</v>
      </c>
      <c r="J155" s="432">
        <v>217745</v>
      </c>
      <c r="K155" s="432">
        <v>260617.39000000013</v>
      </c>
      <c r="Z155" s="451">
        <v>49948</v>
      </c>
    </row>
    <row r="156" spans="2:26" ht="18" customHeight="1" x14ac:dyDescent="0.25">
      <c r="B156" s="431">
        <v>142</v>
      </c>
      <c r="C156" s="451">
        <v>49956</v>
      </c>
      <c r="D156" s="432">
        <v>217745</v>
      </c>
      <c r="E156" s="432">
        <v>5977.8180397761407</v>
      </c>
      <c r="F156" s="432">
        <v>0</v>
      </c>
      <c r="G156" s="432">
        <v>5977.8180397761407</v>
      </c>
      <c r="H156" s="432">
        <v>5224.79</v>
      </c>
      <c r="I156" s="432">
        <v>753.03</v>
      </c>
      <c r="J156" s="432">
        <v>212520.22</v>
      </c>
      <c r="K156" s="432">
        <v>261370.42000000013</v>
      </c>
      <c r="Z156" s="451">
        <v>49979</v>
      </c>
    </row>
    <row r="157" spans="2:26" ht="18" customHeight="1" x14ac:dyDescent="0.25">
      <c r="B157" s="431">
        <v>143</v>
      </c>
      <c r="C157" s="451">
        <v>49987</v>
      </c>
      <c r="D157" s="432">
        <v>212520.22</v>
      </c>
      <c r="E157" s="432">
        <v>5977.8180397761407</v>
      </c>
      <c r="F157" s="432">
        <v>0</v>
      </c>
      <c r="G157" s="432">
        <v>5977.8180397761407</v>
      </c>
      <c r="H157" s="432">
        <v>5242.8500000000004</v>
      </c>
      <c r="I157" s="432">
        <v>734.97</v>
      </c>
      <c r="J157" s="432">
        <v>207277.37</v>
      </c>
      <c r="K157" s="432">
        <v>262105.39000000013</v>
      </c>
      <c r="Z157" s="451">
        <v>50009</v>
      </c>
    </row>
    <row r="158" spans="2:26" ht="18" customHeight="1" x14ac:dyDescent="0.25">
      <c r="B158" s="431">
        <v>144</v>
      </c>
      <c r="C158" s="451">
        <v>50017</v>
      </c>
      <c r="D158" s="432">
        <v>207277.37</v>
      </c>
      <c r="E158" s="432">
        <v>5977.8180397761407</v>
      </c>
      <c r="F158" s="432">
        <v>0</v>
      </c>
      <c r="G158" s="432">
        <v>5977.8180397761407</v>
      </c>
      <c r="H158" s="432">
        <v>5260.99</v>
      </c>
      <c r="I158" s="432">
        <v>716.83</v>
      </c>
      <c r="J158" s="432">
        <v>202016.39</v>
      </c>
      <c r="K158" s="432">
        <v>262822.22000000015</v>
      </c>
      <c r="Z158" s="451">
        <v>50040</v>
      </c>
    </row>
    <row r="159" spans="2:26" ht="18" customHeight="1" x14ac:dyDescent="0.25">
      <c r="B159" s="431">
        <v>145</v>
      </c>
      <c r="C159" s="451">
        <v>50048</v>
      </c>
      <c r="D159" s="432">
        <v>202016.39</v>
      </c>
      <c r="E159" s="432">
        <v>5977.8180397761407</v>
      </c>
      <c r="F159" s="432">
        <v>0</v>
      </c>
      <c r="G159" s="432">
        <v>5977.8180397761407</v>
      </c>
      <c r="H159" s="432">
        <v>5279.18</v>
      </c>
      <c r="I159" s="432">
        <v>698.64</v>
      </c>
      <c r="J159" s="432">
        <v>196737.21</v>
      </c>
      <c r="K159" s="432">
        <v>263520.86000000016</v>
      </c>
      <c r="Z159" s="451">
        <v>50071</v>
      </c>
    </row>
    <row r="160" spans="2:26" ht="18" customHeight="1" x14ac:dyDescent="0.25">
      <c r="B160" s="431">
        <v>146</v>
      </c>
      <c r="C160" s="451">
        <v>50079</v>
      </c>
      <c r="D160" s="432">
        <v>196737.21</v>
      </c>
      <c r="E160" s="432">
        <v>5977.8180397761407</v>
      </c>
      <c r="F160" s="432">
        <v>0</v>
      </c>
      <c r="G160" s="432">
        <v>5977.8180397761407</v>
      </c>
      <c r="H160" s="432">
        <v>5297.44</v>
      </c>
      <c r="I160" s="432">
        <v>680.38</v>
      </c>
      <c r="J160" s="432">
        <v>191439.77</v>
      </c>
      <c r="K160" s="432">
        <v>264201.24000000017</v>
      </c>
      <c r="Z160" s="451">
        <v>50099</v>
      </c>
    </row>
    <row r="161" spans="2:26" ht="18" customHeight="1" x14ac:dyDescent="0.25">
      <c r="B161" s="431">
        <v>147</v>
      </c>
      <c r="C161" s="451">
        <v>50107</v>
      </c>
      <c r="D161" s="432">
        <v>191439.77</v>
      </c>
      <c r="E161" s="432">
        <v>5977.8180397761407</v>
      </c>
      <c r="F161" s="432">
        <v>0</v>
      </c>
      <c r="G161" s="432">
        <v>5977.8180397761407</v>
      </c>
      <c r="H161" s="432">
        <v>5315.76</v>
      </c>
      <c r="I161" s="432">
        <v>662.06</v>
      </c>
      <c r="J161" s="432">
        <v>186124.02</v>
      </c>
      <c r="K161" s="432">
        <v>264863.30000000016</v>
      </c>
      <c r="Z161" s="451">
        <v>50130</v>
      </c>
    </row>
    <row r="162" spans="2:26" ht="18" customHeight="1" x14ac:dyDescent="0.25">
      <c r="B162" s="431">
        <v>148</v>
      </c>
      <c r="C162" s="451">
        <v>50138</v>
      </c>
      <c r="D162" s="432">
        <v>186124.02</v>
      </c>
      <c r="E162" s="432">
        <v>5977.8180397761407</v>
      </c>
      <c r="F162" s="432">
        <v>0</v>
      </c>
      <c r="G162" s="432">
        <v>5977.8180397761407</v>
      </c>
      <c r="H162" s="432">
        <v>5334.14</v>
      </c>
      <c r="I162" s="432">
        <v>643.67999999999995</v>
      </c>
      <c r="J162" s="432">
        <v>180789.88</v>
      </c>
      <c r="K162" s="432">
        <v>265506.98000000016</v>
      </c>
      <c r="Z162" s="451">
        <v>50160</v>
      </c>
    </row>
    <row r="163" spans="2:26" ht="18" customHeight="1" x14ac:dyDescent="0.25">
      <c r="B163" s="431">
        <v>149</v>
      </c>
      <c r="C163" s="451">
        <v>50168</v>
      </c>
      <c r="D163" s="432">
        <v>180789.88</v>
      </c>
      <c r="E163" s="432">
        <v>5977.8180397761407</v>
      </c>
      <c r="F163" s="432">
        <v>0</v>
      </c>
      <c r="G163" s="432">
        <v>5977.8180397761407</v>
      </c>
      <c r="H163" s="432">
        <v>5352.59</v>
      </c>
      <c r="I163" s="432">
        <v>625.23</v>
      </c>
      <c r="J163" s="432">
        <v>175437.29</v>
      </c>
      <c r="K163" s="432">
        <v>266132.21000000014</v>
      </c>
      <c r="Z163" s="451">
        <v>50191</v>
      </c>
    </row>
    <row r="164" spans="2:26" ht="18" customHeight="1" x14ac:dyDescent="0.25">
      <c r="B164" s="431">
        <v>150</v>
      </c>
      <c r="C164" s="451">
        <v>50199</v>
      </c>
      <c r="D164" s="432">
        <v>175437.29</v>
      </c>
      <c r="E164" s="432">
        <v>5977.8180397761407</v>
      </c>
      <c r="F164" s="432">
        <v>0</v>
      </c>
      <c r="G164" s="432">
        <v>5977.8180397761407</v>
      </c>
      <c r="H164" s="432">
        <v>5371.1</v>
      </c>
      <c r="I164" s="432">
        <v>606.72</v>
      </c>
      <c r="J164" s="432">
        <v>170066.19</v>
      </c>
      <c r="K164" s="432">
        <v>266738.93000000011</v>
      </c>
      <c r="Z164" s="451">
        <v>50221</v>
      </c>
    </row>
    <row r="165" spans="2:26" ht="18" customHeight="1" x14ac:dyDescent="0.25">
      <c r="B165" s="431">
        <v>151</v>
      </c>
      <c r="C165" s="451">
        <v>50229</v>
      </c>
      <c r="D165" s="432">
        <v>170066.19</v>
      </c>
      <c r="E165" s="432">
        <v>5977.8180397761407</v>
      </c>
      <c r="F165" s="432">
        <v>0</v>
      </c>
      <c r="G165" s="432">
        <v>5977.8180397761407</v>
      </c>
      <c r="H165" s="432">
        <v>5389.67</v>
      </c>
      <c r="I165" s="432">
        <v>588.15</v>
      </c>
      <c r="J165" s="432">
        <v>164676.51999999999</v>
      </c>
      <c r="K165" s="432">
        <v>267327.08000000013</v>
      </c>
      <c r="Z165" s="451">
        <v>50252</v>
      </c>
    </row>
    <row r="166" spans="2:26" ht="18" customHeight="1" x14ac:dyDescent="0.25">
      <c r="B166" s="431">
        <v>152</v>
      </c>
      <c r="C166" s="451">
        <v>50260</v>
      </c>
      <c r="D166" s="432">
        <v>164676.51999999999</v>
      </c>
      <c r="E166" s="432">
        <v>5977.8180397761407</v>
      </c>
      <c r="F166" s="432">
        <v>0</v>
      </c>
      <c r="G166" s="432">
        <v>5977.8180397761407</v>
      </c>
      <c r="H166" s="432">
        <v>5408.31</v>
      </c>
      <c r="I166" s="432">
        <v>569.51</v>
      </c>
      <c r="J166" s="432">
        <v>159268.21</v>
      </c>
      <c r="K166" s="432">
        <v>267896.59000000014</v>
      </c>
      <c r="Z166" s="451">
        <v>50283</v>
      </c>
    </row>
    <row r="167" spans="2:26" ht="18" customHeight="1" x14ac:dyDescent="0.25">
      <c r="B167" s="431">
        <v>153</v>
      </c>
      <c r="C167" s="451">
        <v>50291</v>
      </c>
      <c r="D167" s="432">
        <v>159268.21</v>
      </c>
      <c r="E167" s="432">
        <v>5977.8180397761407</v>
      </c>
      <c r="F167" s="432">
        <v>0</v>
      </c>
      <c r="G167" s="432">
        <v>5977.8180397761407</v>
      </c>
      <c r="H167" s="432">
        <v>5427.02</v>
      </c>
      <c r="I167" s="432">
        <v>550.79999999999995</v>
      </c>
      <c r="J167" s="432">
        <v>153841.19</v>
      </c>
      <c r="K167" s="432">
        <v>268447.39000000013</v>
      </c>
      <c r="Z167" s="451">
        <v>50313</v>
      </c>
    </row>
    <row r="168" spans="2:26" ht="18" customHeight="1" x14ac:dyDescent="0.25">
      <c r="B168" s="431">
        <v>154</v>
      </c>
      <c r="C168" s="451">
        <v>50321</v>
      </c>
      <c r="D168" s="432">
        <v>153841.19</v>
      </c>
      <c r="E168" s="432">
        <v>5977.8180397761407</v>
      </c>
      <c r="F168" s="432">
        <v>0</v>
      </c>
      <c r="G168" s="432">
        <v>5977.8180397761407</v>
      </c>
      <c r="H168" s="432">
        <v>5445.79</v>
      </c>
      <c r="I168" s="432">
        <v>532.03</v>
      </c>
      <c r="J168" s="432">
        <v>148395.41</v>
      </c>
      <c r="K168" s="432">
        <v>268979.42000000016</v>
      </c>
      <c r="Z168" s="451">
        <v>50344</v>
      </c>
    </row>
    <row r="169" spans="2:26" ht="18" customHeight="1" x14ac:dyDescent="0.25">
      <c r="B169" s="431">
        <v>155</v>
      </c>
      <c r="C169" s="451">
        <v>50352</v>
      </c>
      <c r="D169" s="432">
        <v>148395.41</v>
      </c>
      <c r="E169" s="432">
        <v>5977.8180397761407</v>
      </c>
      <c r="F169" s="432">
        <v>0</v>
      </c>
      <c r="G169" s="432">
        <v>5977.8180397761407</v>
      </c>
      <c r="H169" s="432">
        <v>5464.62</v>
      </c>
      <c r="I169" s="432">
        <v>513.20000000000005</v>
      </c>
      <c r="J169" s="432">
        <v>142930.79</v>
      </c>
      <c r="K169" s="432">
        <v>269492.62000000017</v>
      </c>
      <c r="Z169" s="451">
        <v>50374</v>
      </c>
    </row>
    <row r="170" spans="2:26" ht="18" customHeight="1" x14ac:dyDescent="0.25">
      <c r="B170" s="431">
        <v>156</v>
      </c>
      <c r="C170" s="451">
        <v>50382</v>
      </c>
      <c r="D170" s="432">
        <v>142930.79</v>
      </c>
      <c r="E170" s="432">
        <v>5977.8180397761407</v>
      </c>
      <c r="F170" s="432">
        <v>0</v>
      </c>
      <c r="G170" s="432">
        <v>5977.8180397761407</v>
      </c>
      <c r="H170" s="432">
        <v>5483.52</v>
      </c>
      <c r="I170" s="432">
        <v>494.3</v>
      </c>
      <c r="J170" s="432">
        <v>137447.28</v>
      </c>
      <c r="K170" s="432">
        <v>269986.92000000016</v>
      </c>
      <c r="Z170" s="451">
        <v>50405</v>
      </c>
    </row>
    <row r="171" spans="2:26" ht="18" customHeight="1" x14ac:dyDescent="0.25">
      <c r="B171" s="431">
        <v>157</v>
      </c>
      <c r="C171" s="451">
        <v>50413</v>
      </c>
      <c r="D171" s="432">
        <v>137447.28</v>
      </c>
      <c r="E171" s="432">
        <v>5977.8180397761407</v>
      </c>
      <c r="F171" s="432">
        <v>0</v>
      </c>
      <c r="G171" s="432">
        <v>5977.8180397761407</v>
      </c>
      <c r="H171" s="432">
        <v>5502.48</v>
      </c>
      <c r="I171" s="432">
        <v>475.34</v>
      </c>
      <c r="J171" s="432">
        <v>131944.79999999999</v>
      </c>
      <c r="K171" s="432">
        <v>270462.26000000018</v>
      </c>
      <c r="Z171" s="451">
        <v>50436</v>
      </c>
    </row>
    <row r="172" spans="2:26" ht="18" customHeight="1" x14ac:dyDescent="0.25">
      <c r="B172" s="431">
        <v>158</v>
      </c>
      <c r="C172" s="451">
        <v>50444</v>
      </c>
      <c r="D172" s="432">
        <v>131944.79999999999</v>
      </c>
      <c r="E172" s="432">
        <v>5977.8180397761407</v>
      </c>
      <c r="F172" s="432">
        <v>0</v>
      </c>
      <c r="G172" s="432">
        <v>5977.8180397761407</v>
      </c>
      <c r="H172" s="432">
        <v>5521.51</v>
      </c>
      <c r="I172" s="432">
        <v>456.31</v>
      </c>
      <c r="J172" s="432">
        <v>126423.29</v>
      </c>
      <c r="K172" s="432">
        <v>270918.57000000018</v>
      </c>
      <c r="Z172" s="451">
        <v>50464</v>
      </c>
    </row>
    <row r="173" spans="2:26" ht="18" customHeight="1" x14ac:dyDescent="0.25">
      <c r="B173" s="431">
        <v>159</v>
      </c>
      <c r="C173" s="451">
        <v>50472</v>
      </c>
      <c r="D173" s="432">
        <v>126423.29</v>
      </c>
      <c r="E173" s="432">
        <v>5977.8180397761407</v>
      </c>
      <c r="F173" s="432">
        <v>0</v>
      </c>
      <c r="G173" s="432">
        <v>5977.8180397761407</v>
      </c>
      <c r="H173" s="432">
        <v>5540.61</v>
      </c>
      <c r="I173" s="432">
        <v>437.21</v>
      </c>
      <c r="J173" s="432">
        <v>120882.68</v>
      </c>
      <c r="K173" s="432">
        <v>271355.7800000002</v>
      </c>
      <c r="Z173" s="451">
        <v>50495</v>
      </c>
    </row>
    <row r="174" spans="2:26" ht="18" customHeight="1" x14ac:dyDescent="0.25">
      <c r="B174" s="431">
        <v>160</v>
      </c>
      <c r="C174" s="451">
        <v>50503</v>
      </c>
      <c r="D174" s="432">
        <v>120882.68</v>
      </c>
      <c r="E174" s="432">
        <v>5977.8180397761407</v>
      </c>
      <c r="F174" s="432">
        <v>0</v>
      </c>
      <c r="G174" s="432">
        <v>5977.8180397761407</v>
      </c>
      <c r="H174" s="432">
        <v>5559.77</v>
      </c>
      <c r="I174" s="432">
        <v>418.05</v>
      </c>
      <c r="J174" s="432">
        <v>115322.92</v>
      </c>
      <c r="K174" s="432">
        <v>271773.83000000019</v>
      </c>
      <c r="Z174" s="451">
        <v>50525</v>
      </c>
    </row>
    <row r="175" spans="2:26" ht="18" customHeight="1" x14ac:dyDescent="0.25">
      <c r="B175" s="431">
        <v>161</v>
      </c>
      <c r="C175" s="451">
        <v>50533</v>
      </c>
      <c r="D175" s="432">
        <v>115322.92</v>
      </c>
      <c r="E175" s="432">
        <v>5977.8180397761407</v>
      </c>
      <c r="F175" s="432">
        <v>0</v>
      </c>
      <c r="G175" s="432">
        <v>5977.8180397761407</v>
      </c>
      <c r="H175" s="432">
        <v>5578.99</v>
      </c>
      <c r="I175" s="432">
        <v>398.83</v>
      </c>
      <c r="J175" s="432">
        <v>109743.93</v>
      </c>
      <c r="K175" s="432">
        <v>272172.66000000021</v>
      </c>
      <c r="Z175" s="451">
        <v>50556</v>
      </c>
    </row>
    <row r="176" spans="2:26" ht="18" customHeight="1" x14ac:dyDescent="0.25">
      <c r="B176" s="431">
        <v>162</v>
      </c>
      <c r="C176" s="451">
        <v>50564</v>
      </c>
      <c r="D176" s="432">
        <v>109743.93</v>
      </c>
      <c r="E176" s="432">
        <v>5977.8180397761407</v>
      </c>
      <c r="F176" s="432">
        <v>0</v>
      </c>
      <c r="G176" s="432">
        <v>5977.8180397761407</v>
      </c>
      <c r="H176" s="432">
        <v>5598.29</v>
      </c>
      <c r="I176" s="432">
        <v>379.53</v>
      </c>
      <c r="J176" s="432">
        <v>104145.64</v>
      </c>
      <c r="K176" s="432">
        <v>272552.19000000024</v>
      </c>
      <c r="Z176" s="451">
        <v>50586</v>
      </c>
    </row>
    <row r="177" spans="2:26" ht="18" customHeight="1" x14ac:dyDescent="0.25">
      <c r="B177" s="431">
        <v>163</v>
      </c>
      <c r="C177" s="451">
        <v>50594</v>
      </c>
      <c r="D177" s="432">
        <v>104145.64</v>
      </c>
      <c r="E177" s="432">
        <v>5977.8180397761407</v>
      </c>
      <c r="F177" s="432">
        <v>0</v>
      </c>
      <c r="G177" s="432">
        <v>5977.8180397761407</v>
      </c>
      <c r="H177" s="432">
        <v>5617.65</v>
      </c>
      <c r="I177" s="432">
        <v>360.17</v>
      </c>
      <c r="J177" s="432">
        <v>98527.99</v>
      </c>
      <c r="K177" s="432">
        <v>272912.36000000022</v>
      </c>
      <c r="Z177" s="451">
        <v>50617</v>
      </c>
    </row>
    <row r="178" spans="2:26" ht="18" customHeight="1" x14ac:dyDescent="0.25">
      <c r="B178" s="431">
        <v>164</v>
      </c>
      <c r="C178" s="451">
        <v>50625</v>
      </c>
      <c r="D178" s="432">
        <v>98527.99</v>
      </c>
      <c r="E178" s="432">
        <v>5977.8180397761407</v>
      </c>
      <c r="F178" s="432">
        <v>0</v>
      </c>
      <c r="G178" s="432">
        <v>5977.8180397761407</v>
      </c>
      <c r="H178" s="432">
        <v>5637.08</v>
      </c>
      <c r="I178" s="432">
        <v>340.74</v>
      </c>
      <c r="J178" s="432">
        <v>92890.92</v>
      </c>
      <c r="K178" s="432">
        <v>273253.10000000021</v>
      </c>
      <c r="Z178" s="451">
        <v>50648</v>
      </c>
    </row>
    <row r="179" spans="2:26" ht="18" customHeight="1" x14ac:dyDescent="0.25">
      <c r="B179" s="431">
        <v>165</v>
      </c>
      <c r="C179" s="451">
        <v>50656</v>
      </c>
      <c r="D179" s="432">
        <v>92890.92</v>
      </c>
      <c r="E179" s="432">
        <v>5977.8180397761407</v>
      </c>
      <c r="F179" s="432">
        <v>0</v>
      </c>
      <c r="G179" s="432">
        <v>5977.8180397761407</v>
      </c>
      <c r="H179" s="432">
        <v>5656.57</v>
      </c>
      <c r="I179" s="432">
        <v>321.25</v>
      </c>
      <c r="J179" s="432">
        <v>87234.35</v>
      </c>
      <c r="K179" s="432">
        <v>273574.35000000021</v>
      </c>
      <c r="Z179" s="451">
        <v>50678</v>
      </c>
    </row>
    <row r="180" spans="2:26" ht="18" customHeight="1" x14ac:dyDescent="0.25">
      <c r="B180" s="431">
        <v>166</v>
      </c>
      <c r="C180" s="451">
        <v>50686</v>
      </c>
      <c r="D180" s="432">
        <v>87234.35</v>
      </c>
      <c r="E180" s="432">
        <v>5977.8180397761407</v>
      </c>
      <c r="F180" s="432">
        <v>0</v>
      </c>
      <c r="G180" s="432">
        <v>5977.8180397761407</v>
      </c>
      <c r="H180" s="432">
        <v>5676.13</v>
      </c>
      <c r="I180" s="432">
        <v>301.69</v>
      </c>
      <c r="J180" s="432">
        <v>81558.210000000006</v>
      </c>
      <c r="K180" s="432">
        <v>273876.04000000021</v>
      </c>
      <c r="Z180" s="451">
        <v>50709</v>
      </c>
    </row>
    <row r="181" spans="2:26" ht="18" customHeight="1" x14ac:dyDescent="0.25">
      <c r="B181" s="431">
        <v>167</v>
      </c>
      <c r="C181" s="451">
        <v>50717</v>
      </c>
      <c r="D181" s="432">
        <v>81558.210000000006</v>
      </c>
      <c r="E181" s="432">
        <v>5977.8180397761407</v>
      </c>
      <c r="F181" s="432">
        <v>0</v>
      </c>
      <c r="G181" s="432">
        <v>5977.8180397761407</v>
      </c>
      <c r="H181" s="432">
        <v>5695.76</v>
      </c>
      <c r="I181" s="432">
        <v>282.06</v>
      </c>
      <c r="J181" s="432">
        <v>75862.45</v>
      </c>
      <c r="K181" s="432">
        <v>274158.10000000021</v>
      </c>
      <c r="Z181" s="451">
        <v>50739</v>
      </c>
    </row>
    <row r="182" spans="2:26" ht="18" customHeight="1" x14ac:dyDescent="0.25">
      <c r="B182" s="431">
        <v>168</v>
      </c>
      <c r="C182" s="451">
        <v>50747</v>
      </c>
      <c r="D182" s="432">
        <v>75862.45</v>
      </c>
      <c r="E182" s="432">
        <v>5977.8180397761407</v>
      </c>
      <c r="F182" s="432">
        <v>0</v>
      </c>
      <c r="G182" s="432">
        <v>5977.8180397761407</v>
      </c>
      <c r="H182" s="432">
        <v>5715.46</v>
      </c>
      <c r="I182" s="432">
        <v>262.36</v>
      </c>
      <c r="J182" s="432">
        <v>70146.990000000005</v>
      </c>
      <c r="K182" s="432">
        <v>274420.4600000002</v>
      </c>
      <c r="Z182" s="451">
        <v>50770</v>
      </c>
    </row>
    <row r="183" spans="2:26" ht="18" customHeight="1" x14ac:dyDescent="0.25">
      <c r="B183" s="431">
        <v>169</v>
      </c>
      <c r="C183" s="451">
        <v>50778</v>
      </c>
      <c r="D183" s="432">
        <v>70146.990000000005</v>
      </c>
      <c r="E183" s="432">
        <v>5977.8180397761407</v>
      </c>
      <c r="F183" s="432">
        <v>0</v>
      </c>
      <c r="G183" s="432">
        <v>5977.8180397761407</v>
      </c>
      <c r="H183" s="432">
        <v>5735.23</v>
      </c>
      <c r="I183" s="432">
        <v>242.59</v>
      </c>
      <c r="J183" s="432">
        <v>64411.76</v>
      </c>
      <c r="K183" s="432">
        <v>274663.05000000022</v>
      </c>
      <c r="Z183" s="451">
        <v>50801</v>
      </c>
    </row>
    <row r="184" spans="2:26" ht="18" customHeight="1" x14ac:dyDescent="0.25">
      <c r="B184" s="431">
        <v>170</v>
      </c>
      <c r="C184" s="451">
        <v>50809</v>
      </c>
      <c r="D184" s="432">
        <v>64411.76</v>
      </c>
      <c r="E184" s="432">
        <v>5977.8180397761407</v>
      </c>
      <c r="F184" s="432">
        <v>0</v>
      </c>
      <c r="G184" s="432">
        <v>5977.8180397761407</v>
      </c>
      <c r="H184" s="432">
        <v>5755.06</v>
      </c>
      <c r="I184" s="432">
        <v>222.76</v>
      </c>
      <c r="J184" s="432">
        <v>58656.7</v>
      </c>
      <c r="K184" s="432">
        <v>274885.81000000023</v>
      </c>
      <c r="Z184" s="451">
        <v>50829</v>
      </c>
    </row>
    <row r="185" spans="2:26" ht="18" customHeight="1" x14ac:dyDescent="0.25">
      <c r="B185" s="431">
        <v>171</v>
      </c>
      <c r="C185" s="451">
        <v>50837</v>
      </c>
      <c r="D185" s="432">
        <v>58656.7</v>
      </c>
      <c r="E185" s="432">
        <v>5977.8180397761407</v>
      </c>
      <c r="F185" s="432">
        <v>0</v>
      </c>
      <c r="G185" s="432">
        <v>5977.8180397761407</v>
      </c>
      <c r="H185" s="432">
        <v>5774.97</v>
      </c>
      <c r="I185" s="432">
        <v>202.85</v>
      </c>
      <c r="J185" s="432">
        <v>52881.74</v>
      </c>
      <c r="K185" s="432">
        <v>275088.66000000021</v>
      </c>
      <c r="Z185" s="451">
        <v>50860</v>
      </c>
    </row>
    <row r="186" spans="2:26" ht="18" customHeight="1" x14ac:dyDescent="0.25">
      <c r="B186" s="431">
        <v>172</v>
      </c>
      <c r="C186" s="451">
        <v>50868</v>
      </c>
      <c r="D186" s="432">
        <v>52881.74</v>
      </c>
      <c r="E186" s="432">
        <v>5977.8180397761407</v>
      </c>
      <c r="F186" s="432">
        <v>0</v>
      </c>
      <c r="G186" s="432">
        <v>5977.8180397761407</v>
      </c>
      <c r="H186" s="432">
        <v>5794.94</v>
      </c>
      <c r="I186" s="432">
        <v>182.88</v>
      </c>
      <c r="J186" s="432">
        <v>47086.8</v>
      </c>
      <c r="K186" s="432">
        <v>275271.54000000021</v>
      </c>
      <c r="Z186" s="451">
        <v>50890</v>
      </c>
    </row>
    <row r="187" spans="2:26" ht="18" customHeight="1" x14ac:dyDescent="0.25">
      <c r="B187" s="431">
        <v>173</v>
      </c>
      <c r="C187" s="451">
        <v>50898</v>
      </c>
      <c r="D187" s="432">
        <v>47086.8</v>
      </c>
      <c r="E187" s="432">
        <v>5977.8180397761407</v>
      </c>
      <c r="F187" s="432">
        <v>0</v>
      </c>
      <c r="G187" s="432">
        <v>5977.8180397761407</v>
      </c>
      <c r="H187" s="432">
        <v>5814.98</v>
      </c>
      <c r="I187" s="432">
        <v>162.84</v>
      </c>
      <c r="J187" s="432">
        <v>41271.83</v>
      </c>
      <c r="K187" s="432">
        <v>275434.38000000024</v>
      </c>
      <c r="Z187" s="451">
        <v>50921</v>
      </c>
    </row>
    <row r="188" spans="2:26" ht="18" customHeight="1" x14ac:dyDescent="0.25">
      <c r="B188" s="431">
        <v>174</v>
      </c>
      <c r="C188" s="451">
        <v>50929</v>
      </c>
      <c r="D188" s="432">
        <v>41271.83</v>
      </c>
      <c r="E188" s="432">
        <v>5977.8180397761407</v>
      </c>
      <c r="F188" s="432">
        <v>0</v>
      </c>
      <c r="G188" s="432">
        <v>5977.8180397761407</v>
      </c>
      <c r="H188" s="432">
        <v>5835.09</v>
      </c>
      <c r="I188" s="432">
        <v>142.72999999999999</v>
      </c>
      <c r="J188" s="432">
        <v>35436.74</v>
      </c>
      <c r="K188" s="432">
        <v>275577.11000000022</v>
      </c>
      <c r="Z188" s="451">
        <v>50951</v>
      </c>
    </row>
    <row r="189" spans="2:26" ht="18" customHeight="1" x14ac:dyDescent="0.25">
      <c r="B189" s="431">
        <v>175</v>
      </c>
      <c r="C189" s="451">
        <v>50959</v>
      </c>
      <c r="D189" s="432">
        <v>35436.74</v>
      </c>
      <c r="E189" s="432">
        <v>5977.8180397761407</v>
      </c>
      <c r="F189" s="432">
        <v>0</v>
      </c>
      <c r="G189" s="432">
        <v>5977.8180397761407</v>
      </c>
      <c r="H189" s="432">
        <v>5855.27</v>
      </c>
      <c r="I189" s="432">
        <v>122.55</v>
      </c>
      <c r="J189" s="432">
        <v>29581.48</v>
      </c>
      <c r="K189" s="432">
        <v>275699.66000000021</v>
      </c>
      <c r="Z189" s="451">
        <v>50982</v>
      </c>
    </row>
    <row r="190" spans="2:26" ht="18" customHeight="1" x14ac:dyDescent="0.25">
      <c r="B190" s="431">
        <v>176</v>
      </c>
      <c r="C190" s="451">
        <v>50990</v>
      </c>
      <c r="D190" s="432">
        <v>29581.48</v>
      </c>
      <c r="E190" s="432">
        <v>5977.8180397761407</v>
      </c>
      <c r="F190" s="432">
        <v>0</v>
      </c>
      <c r="G190" s="432">
        <v>5977.8180397761407</v>
      </c>
      <c r="H190" s="432">
        <v>5875.52</v>
      </c>
      <c r="I190" s="432">
        <v>102.3</v>
      </c>
      <c r="J190" s="432">
        <v>23705.96</v>
      </c>
      <c r="K190" s="432">
        <v>275801.9600000002</v>
      </c>
      <c r="Z190" s="451">
        <v>51013</v>
      </c>
    </row>
    <row r="191" spans="2:26" ht="18" customHeight="1" x14ac:dyDescent="0.25">
      <c r="B191" s="431">
        <v>177</v>
      </c>
      <c r="C191" s="451">
        <v>51021</v>
      </c>
      <c r="D191" s="432">
        <v>23705.96</v>
      </c>
      <c r="E191" s="432">
        <v>5977.8180397761407</v>
      </c>
      <c r="F191" s="432">
        <v>0</v>
      </c>
      <c r="G191" s="432">
        <v>5977.8180397761407</v>
      </c>
      <c r="H191" s="432">
        <v>5895.84</v>
      </c>
      <c r="I191" s="432">
        <v>81.98</v>
      </c>
      <c r="J191" s="432">
        <v>17810.13</v>
      </c>
      <c r="K191" s="432">
        <v>275883.94000000018</v>
      </c>
      <c r="Z191" s="451">
        <v>51043</v>
      </c>
    </row>
    <row r="192" spans="2:26" ht="18" customHeight="1" x14ac:dyDescent="0.25">
      <c r="B192" s="431">
        <v>178</v>
      </c>
      <c r="C192" s="451">
        <v>51051</v>
      </c>
      <c r="D192" s="432">
        <v>17810.13</v>
      </c>
      <c r="E192" s="432">
        <v>5977.8180397761407</v>
      </c>
      <c r="F192" s="432">
        <v>0</v>
      </c>
      <c r="G192" s="432">
        <v>5977.8180397761407</v>
      </c>
      <c r="H192" s="432">
        <v>5916.23</v>
      </c>
      <c r="I192" s="432">
        <v>61.59</v>
      </c>
      <c r="J192" s="432">
        <v>11893.9</v>
      </c>
      <c r="K192" s="432">
        <v>275945.5300000002</v>
      </c>
      <c r="Z192" s="451">
        <v>51074</v>
      </c>
    </row>
    <row r="193" spans="2:26" ht="18" customHeight="1" x14ac:dyDescent="0.25">
      <c r="B193" s="431">
        <v>179</v>
      </c>
      <c r="C193" s="451">
        <v>51082</v>
      </c>
      <c r="D193" s="432">
        <v>11893.9</v>
      </c>
      <c r="E193" s="432">
        <v>5977.8180397761407</v>
      </c>
      <c r="F193" s="432">
        <v>0</v>
      </c>
      <c r="G193" s="432">
        <v>5977.8180397761407</v>
      </c>
      <c r="H193" s="432">
        <v>5936.69</v>
      </c>
      <c r="I193" s="432">
        <v>41.13</v>
      </c>
      <c r="J193" s="432">
        <v>5957.22</v>
      </c>
      <c r="K193" s="432">
        <v>275986.66000000021</v>
      </c>
      <c r="Z193" s="451">
        <v>51104</v>
      </c>
    </row>
    <row r="194" spans="2:26" ht="15" x14ac:dyDescent="0.25">
      <c r="B194" s="431">
        <v>180</v>
      </c>
      <c r="C194" s="451">
        <v>51112</v>
      </c>
      <c r="D194" s="432">
        <v>5957.22</v>
      </c>
      <c r="E194" s="432">
        <v>5977.8180397761407</v>
      </c>
      <c r="F194" s="432">
        <v>0</v>
      </c>
      <c r="G194" s="432">
        <v>5977.8180397761407</v>
      </c>
      <c r="H194" s="432">
        <v>5957.22</v>
      </c>
      <c r="I194" s="432">
        <v>20.6</v>
      </c>
      <c r="J194" s="432">
        <v>0</v>
      </c>
      <c r="K194" s="432">
        <v>276007.26000000018</v>
      </c>
      <c r="Z194" s="451">
        <v>51135</v>
      </c>
    </row>
    <row r="195" spans="2:26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26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26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26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26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26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26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26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26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26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26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26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26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26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2:D12"/>
    <mergeCell ref="G12:H12"/>
    <mergeCell ref="I12:K12"/>
    <mergeCell ref="B11:D11"/>
    <mergeCell ref="G10:H10"/>
  </mergeCells>
  <conditionalFormatting sqref="B14:K300">
    <cfRule type="expression" dxfId="57" priority="2">
      <formula>$B14&lt;&gt;""</formula>
    </cfRule>
  </conditionalFormatting>
  <conditionalFormatting sqref="Z14">
    <cfRule type="expression" dxfId="56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809F1057-768B-45AE-88D9-A2E3B95B911D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51CBB4BB-B4DC-4CBA-952A-8F8C508FB0C5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B68CBA84-3252-44E7-8DB7-51D8BEC6CEB8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F087ED2C-2B72-47BE-BE15-45B0F46DA0D0}"/>
    <dataValidation allowBlank="1" showInputMessage="1" showErrorMessage="1" prompt="Entrez le montant du prêt dans cette cellule" sqref="E5" xr:uid="{6A08C335-8DCB-456C-A44D-AF9AE416C1E5}"/>
    <dataValidation allowBlank="1" showInputMessage="1" showErrorMessage="1" prompt="Entrez le taux d’intérêt annuel dans cette cellule" sqref="E6" xr:uid="{62C883DC-7F2D-44D5-9688-299E3AABEEE9}"/>
    <dataValidation allowBlank="1" showInputMessage="1" showErrorMessage="1" prompt="Entrez la période de prêt en années dans cette cellule" sqref="E7" xr:uid="{55DBD8D0-89E9-4D43-9D35-368DFFE269B2}"/>
    <dataValidation allowBlank="1" showInputMessage="1" showErrorMessage="1" prompt="Entrez le nombre de paiements par an dans cette cellule" sqref="E8" xr:uid="{D0B73258-2C9B-41A1-8294-68423E46FBF2}"/>
    <dataValidation allowBlank="1" showInputMessage="1" showErrorMessage="1" prompt="Entrez la date de début du prêt dans cette cellule" sqref="E9" xr:uid="{5D640AAB-43B7-4BF0-873D-8304AF85924D}"/>
    <dataValidation allowBlank="1" showInputMessage="1" showErrorMessage="1" prompt="Entrez le montant du paiement supplémentaire dans cette cellule" sqref="E12" xr:uid="{AEE9F3A6-18AB-4684-A68F-195975004DA6}"/>
    <dataValidation allowBlank="1" showInputMessage="1" showErrorMessage="1" prompt="Total des intérêts calculé automatiquement" sqref="I9" xr:uid="{190DB02F-B983-4302-9C54-1454933E00A6}"/>
    <dataValidation allowBlank="1" showInputMessage="1" showErrorMessage="1" prompt="Montant du paiement programmé mis à jour automatiquement" sqref="I5" xr:uid="{A1395A17-7B1C-4387-AFC6-FD1846D2FE3E}"/>
    <dataValidation allowBlank="1" showInputMessage="1" showErrorMessage="1" prompt="Nombre prévu de paiements mis à jour automatiquement" sqref="I6" xr:uid="{0F24B26C-2A18-46D6-B037-8D83F9516B67}"/>
    <dataValidation allowBlank="1" showInputMessage="1" showErrorMessage="1" prompt="Nombre de paiements mis à jour automatiquement" sqref="I7" xr:uid="{31F30523-6634-4C87-ABFF-EB1E614B8FB8}"/>
    <dataValidation allowBlank="1" showInputMessage="1" showErrorMessage="1" prompt="Total des paiements en avance mis à jour automatiquement" sqref="I8" xr:uid="{67D37FAF-099D-4329-AD74-177284D1A7DB}"/>
    <dataValidation allowBlank="1" showInputMessage="1" showErrorMessage="1" prompt="Le numéro de paiement est mis à jour automatiquement dans cette colonne" sqref="B14" xr:uid="{4E1001A6-DFE9-4A3A-8C73-5EE50432A988}"/>
    <dataValidation allowBlank="1" showInputMessage="1" showErrorMessage="1" prompt="La date de paiement est mise à jour automatiquement dans cette colonne" sqref="C14" xr:uid="{069301EE-6044-40C8-8335-1AEE44F98C5C}"/>
    <dataValidation allowBlank="1" showInputMessage="1" showErrorMessage="1" prompt="Le solde de début est mis à jour automatiquement dans cette colonne" sqref="D14" xr:uid="{1845855A-60A8-4EFE-92AC-EE7359AF180B}"/>
    <dataValidation allowBlank="1" showInputMessage="1" showErrorMessage="1" prompt="Le paiement programmé est mis à jour automatiquement dans cette colonne" sqref="E14" xr:uid="{F9D7FCE4-DC34-4474-A923-43C5321B5BCC}"/>
    <dataValidation allowBlank="1" showInputMessage="1" showErrorMessage="1" prompt="Le paiement supplémentaire est mis à jour automatiquement dans cette colonne" sqref="F14" xr:uid="{F78A9454-1D4F-4DB7-82C8-79CA3CCDC956}"/>
    <dataValidation allowBlank="1" showInputMessage="1" showErrorMessage="1" prompt="Le paiement total est mis à jour automatiquement dans cette colonne" sqref="G14" xr:uid="{A0198AB6-E419-4EEA-A515-3058A1F99911}"/>
    <dataValidation allowBlank="1" showInputMessage="1" showErrorMessage="1" prompt="Le montant en principal est mis à jour automatiquement dans cette colonne" sqref="H14" xr:uid="{0C560376-A740-49A5-90F1-9AD8F0DEEF4D}"/>
    <dataValidation allowBlank="1" showInputMessage="1" showErrorMessage="1" prompt="Les intérêts sont mis à jour automatiquement dans cette colonne" sqref="I14" xr:uid="{636ECD68-406D-48C5-9071-6D7C404DCAF6}"/>
    <dataValidation allowBlank="1" showInputMessage="1" showErrorMessage="1" prompt="Le solde final est mis à jour automatiquement dans cette colonne" sqref="J14" xr:uid="{F723F6C5-C258-47F0-932D-F3BD81B2D92A}"/>
    <dataValidation allowBlank="1" showInputMessage="1" showErrorMessage="1" prompt="Les intérêts cumulés sont mis à jour automatiquement dans cette colonne" sqref="K14" xr:uid="{B3B2C1E0-55D2-4DFA-943D-C2A82501ED75}"/>
    <dataValidation allowBlank="1" showInputMessage="1" showErrorMessage="1" prompt="Enter the number of months during which only interest will be paid and no principal will be repaid" sqref="E11" xr:uid="{C4C12FC6-E759-4C2E-A472-ECA8BFAD685D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36E3-E5E5-4476-AE37-B03F85187E56}">
  <sheetPr codeName="Feuil3"/>
  <dimension ref="A1:EF98"/>
  <sheetViews>
    <sheetView topLeftCell="C27" workbookViewId="0">
      <selection activeCell="T89" sqref="T89"/>
    </sheetView>
  </sheetViews>
  <sheetFormatPr baseColWidth="10" defaultColWidth="11.42578125" defaultRowHeight="11.25" outlineLevelCol="1" x14ac:dyDescent="0.2"/>
  <cols>
    <col min="1" max="1" width="17.85546875" style="9" bestFit="1" customWidth="1"/>
    <col min="2" max="2" width="9.28515625" style="1" bestFit="1" customWidth="1"/>
    <col min="3" max="3" width="6.85546875" style="1" bestFit="1" customWidth="1"/>
    <col min="4" max="4" width="27.85546875" style="1" bestFit="1" customWidth="1"/>
    <col min="5" max="5" width="7.28515625" style="17" customWidth="1"/>
    <col min="6" max="16" width="8.140625" style="1" hidden="1" customWidth="1" outlineLevel="1"/>
    <col min="17" max="17" width="8.140625" style="1" bestFit="1" customWidth="1" outlineLevel="1"/>
    <col min="18" max="18" width="8.140625" style="1" bestFit="1" customWidth="1"/>
    <col min="19" max="19" width="9" style="1" bestFit="1" customWidth="1" outlineLevel="1"/>
    <col min="20" max="30" width="8.140625" style="1" bestFit="1" customWidth="1" outlineLevel="1"/>
    <col min="31" max="31" width="8.140625" style="1" bestFit="1" customWidth="1"/>
    <col min="32" max="43" width="8.140625" style="1" bestFit="1" customWidth="1" outlineLevel="1"/>
    <col min="44" max="44" width="8.140625" style="1" bestFit="1" customWidth="1"/>
    <col min="45" max="56" width="8.140625" style="1" bestFit="1" customWidth="1" outlineLevel="1"/>
    <col min="57" max="57" width="8.140625" style="1" bestFit="1" customWidth="1"/>
    <col min="58" max="69" width="8.140625" style="1" bestFit="1" customWidth="1" outlineLevel="1"/>
    <col min="70" max="70" width="8.140625" style="1" bestFit="1" customWidth="1"/>
    <col min="71" max="82" width="8.140625" style="1" bestFit="1" customWidth="1" outlineLevel="1"/>
    <col min="83" max="83" width="8.140625" style="1" bestFit="1" customWidth="1"/>
    <col min="84" max="95" width="8.140625" style="1" bestFit="1" customWidth="1" outlineLevel="1"/>
    <col min="96" max="96" width="8.140625" style="1" bestFit="1" customWidth="1"/>
    <col min="97" max="108" width="8.140625" style="1" bestFit="1" customWidth="1" outlineLevel="1"/>
    <col min="109" max="109" width="8.140625" style="1" bestFit="1" customWidth="1"/>
    <col min="110" max="121" width="8.140625" style="1" bestFit="1" customWidth="1" outlineLevel="1"/>
    <col min="122" max="122" width="8.140625" style="1" bestFit="1" customWidth="1"/>
    <col min="123" max="134" width="8.140625" style="1" bestFit="1" customWidth="1" outlineLevel="1"/>
    <col min="135" max="135" width="8.140625" style="1" bestFit="1" customWidth="1"/>
    <col min="136" max="16384" width="11.42578125" style="1"/>
  </cols>
  <sheetData>
    <row r="1" spans="1:136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36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36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</row>
    <row r="4" spans="1:136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</row>
    <row r="5" spans="1:136" x14ac:dyDescent="0.2">
      <c r="A5" s="12" t="s">
        <v>29</v>
      </c>
      <c r="B5" s="1" t="s">
        <v>79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36" x14ac:dyDescent="0.2">
      <c r="A6" s="12" t="s">
        <v>0</v>
      </c>
      <c r="C6" s="1" t="s">
        <v>12</v>
      </c>
      <c r="D6" s="9" t="s">
        <v>13</v>
      </c>
      <c r="F6" s="17">
        <f>'MOUSSY CLIENTS'!H10</f>
        <v>0</v>
      </c>
      <c r="G6" s="17">
        <f>'MOUSSY CLIENTS'!I10</f>
        <v>0</v>
      </c>
      <c r="H6" s="17">
        <f>'MOUSSY CLIENTS'!J10</f>
        <v>0</v>
      </c>
      <c r="I6" s="17">
        <f>'MOUSSY CLIENTS'!K10</f>
        <v>0</v>
      </c>
      <c r="J6" s="17">
        <f>'MOUSSY CLIENTS'!L10</f>
        <v>0</v>
      </c>
      <c r="K6" s="17">
        <f>'MOUSSY CLIENTS'!M10</f>
        <v>0</v>
      </c>
      <c r="L6" s="17">
        <f>'MOUSSY CLIENTS'!N10</f>
        <v>0</v>
      </c>
      <c r="M6" s="17">
        <f>'MOUSSY CLIENTS'!O10</f>
        <v>0</v>
      </c>
      <c r="N6" s="17">
        <f>'MOUSSY CLIENTS'!P10</f>
        <v>0</v>
      </c>
      <c r="O6" s="17">
        <f>'MOUSSY CLIENTS'!Q10</f>
        <v>0</v>
      </c>
      <c r="P6" s="17">
        <f>'MOUSSY CLIENTS'!R10</f>
        <v>0</v>
      </c>
      <c r="Q6" s="17">
        <f>'MOUSSY CLIENTS'!S10</f>
        <v>2000</v>
      </c>
      <c r="R6" s="319">
        <f>SUM(F6:Q6)</f>
        <v>2000</v>
      </c>
      <c r="S6" s="17">
        <f>'MOUSSY CLIENTS'!T10</f>
        <v>2000</v>
      </c>
      <c r="T6" s="17">
        <f>'MOUSSY CLIENTS'!U10</f>
        <v>2000</v>
      </c>
      <c r="U6" s="17">
        <f>'MOUSSY CLIENTS'!V10</f>
        <v>3800</v>
      </c>
      <c r="V6" s="17">
        <f>'MOUSSY CLIENTS'!W10</f>
        <v>5300</v>
      </c>
      <c r="W6" s="17">
        <f>'MOUSSY CLIENTS'!X10</f>
        <v>7100</v>
      </c>
      <c r="X6" s="17">
        <f>'MOUSSY CLIENTS'!Y10</f>
        <v>7100</v>
      </c>
      <c r="Y6" s="17">
        <f>'MOUSSY CLIENTS'!Z10</f>
        <v>7100</v>
      </c>
      <c r="Z6" s="17">
        <f>'MOUSSY CLIENTS'!AA10</f>
        <v>7100</v>
      </c>
      <c r="AA6" s="17">
        <f>'MOUSSY CLIENTS'!AB10</f>
        <v>7100</v>
      </c>
      <c r="AB6" s="17">
        <f>'MOUSSY CLIENTS'!AC10</f>
        <v>7100</v>
      </c>
      <c r="AC6" s="17">
        <f>'MOUSSY CLIENTS'!AD10</f>
        <v>7100</v>
      </c>
      <c r="AD6" s="17">
        <f>'MOUSSY CLIENTS'!AE10</f>
        <v>7100</v>
      </c>
      <c r="AE6" s="319">
        <f>SUM(S6:AD6)</f>
        <v>69900</v>
      </c>
      <c r="AF6" s="17">
        <f>'MOUSSY CLIENTS'!AF10</f>
        <v>7100</v>
      </c>
      <c r="AG6" s="17">
        <f>'MOUSSY CLIENTS'!AG10</f>
        <v>7100</v>
      </c>
      <c r="AH6" s="17">
        <f>'MOUSSY CLIENTS'!AH10</f>
        <v>7100</v>
      </c>
      <c r="AI6" s="17">
        <f>'MOUSSY CLIENTS'!AI10</f>
        <v>7100</v>
      </c>
      <c r="AJ6" s="17">
        <f>'MOUSSY CLIENTS'!AJ10</f>
        <v>7100</v>
      </c>
      <c r="AK6" s="17">
        <f>'MOUSSY CLIENTS'!AK10</f>
        <v>7100</v>
      </c>
      <c r="AL6" s="17">
        <f>'MOUSSY CLIENTS'!AL10</f>
        <v>7100</v>
      </c>
      <c r="AM6" s="17">
        <f>'MOUSSY CLIENTS'!AM10</f>
        <v>7100</v>
      </c>
      <c r="AN6" s="17">
        <f>'MOUSSY CLIENTS'!AN10</f>
        <v>7100</v>
      </c>
      <c r="AO6" s="17">
        <f>'MOUSSY CLIENTS'!AO10</f>
        <v>7100</v>
      </c>
      <c r="AP6" s="17">
        <f>'MOUSSY CLIENTS'!AP10</f>
        <v>7100</v>
      </c>
      <c r="AQ6" s="17">
        <f>'MOUSSY CLIENTS'!AQ10</f>
        <v>7100</v>
      </c>
      <c r="AR6" s="319">
        <f>SUM(AF6:AQ6)</f>
        <v>85200</v>
      </c>
      <c r="AS6" s="17">
        <f>'MOUSSY CLIENTS'!AR10</f>
        <v>7100</v>
      </c>
      <c r="AT6" s="17">
        <f>'MOUSSY CLIENTS'!AS10</f>
        <v>7100</v>
      </c>
      <c r="AU6" s="17">
        <f>'MOUSSY CLIENTS'!AT10</f>
        <v>7100</v>
      </c>
      <c r="AV6" s="17">
        <f>'MOUSSY CLIENTS'!AU10</f>
        <v>7100</v>
      </c>
      <c r="AW6" s="17">
        <f>'MOUSSY CLIENTS'!AV10</f>
        <v>7100</v>
      </c>
      <c r="AX6" s="17">
        <f>'MOUSSY CLIENTS'!AW10</f>
        <v>7100</v>
      </c>
      <c r="AY6" s="17">
        <f>'MOUSSY CLIENTS'!AX10</f>
        <v>7100</v>
      </c>
      <c r="AZ6" s="17">
        <f>'MOUSSY CLIENTS'!AY10</f>
        <v>7100</v>
      </c>
      <c r="BA6" s="17">
        <f>'MOUSSY CLIENTS'!AZ10</f>
        <v>7100</v>
      </c>
      <c r="BB6" s="17">
        <f>'MOUSSY CLIENTS'!BA10</f>
        <v>7100</v>
      </c>
      <c r="BC6" s="17">
        <f>'MOUSSY CLIENTS'!BB10</f>
        <v>7100</v>
      </c>
      <c r="BD6" s="17">
        <f>'MOUSSY CLIENTS'!BC10</f>
        <v>7100</v>
      </c>
      <c r="BE6" s="319">
        <f>SUM(AS6:BD6)</f>
        <v>85200</v>
      </c>
      <c r="BF6" s="17">
        <f>'MOUSSY CLIENTS'!BD10</f>
        <v>7100</v>
      </c>
      <c r="BG6" s="17">
        <f>'MOUSSY CLIENTS'!BE10</f>
        <v>7100</v>
      </c>
      <c r="BH6" s="17">
        <f>'MOUSSY CLIENTS'!BF10</f>
        <v>7100</v>
      </c>
      <c r="BI6" s="17">
        <f>'MOUSSY CLIENTS'!BG10</f>
        <v>7100</v>
      </c>
      <c r="BJ6" s="17">
        <f>'MOUSSY CLIENTS'!BH10</f>
        <v>7100</v>
      </c>
      <c r="BK6" s="17">
        <f>'MOUSSY CLIENTS'!BI10</f>
        <v>7100</v>
      </c>
      <c r="BL6" s="17">
        <f>'MOUSSY CLIENTS'!BJ10</f>
        <v>7100</v>
      </c>
      <c r="BM6" s="17">
        <f>'MOUSSY CLIENTS'!BK10</f>
        <v>7100</v>
      </c>
      <c r="BN6" s="17">
        <f>'MOUSSY CLIENTS'!BL10</f>
        <v>7100</v>
      </c>
      <c r="BO6" s="17">
        <f>'MOUSSY CLIENTS'!BM10</f>
        <v>7100</v>
      </c>
      <c r="BP6" s="17">
        <f>'MOUSSY CLIENTS'!BN10</f>
        <v>7100</v>
      </c>
      <c r="BQ6" s="17">
        <f>'MOUSSY CLIENTS'!BO10</f>
        <v>7100</v>
      </c>
      <c r="BR6" s="319">
        <f>SUM(BF6:BQ6)</f>
        <v>85200</v>
      </c>
      <c r="BS6" s="17">
        <f>'MOUSSY CLIENTS'!BP10</f>
        <v>7100</v>
      </c>
      <c r="BT6" s="17">
        <f>'MOUSSY CLIENTS'!BQ10</f>
        <v>7100</v>
      </c>
      <c r="BU6" s="17">
        <f>'MOUSSY CLIENTS'!BR10</f>
        <v>7100</v>
      </c>
      <c r="BV6" s="17">
        <f>'MOUSSY CLIENTS'!BS10</f>
        <v>7100</v>
      </c>
      <c r="BW6" s="17">
        <f>'MOUSSY CLIENTS'!BT10</f>
        <v>7100</v>
      </c>
      <c r="BX6" s="17">
        <f>'MOUSSY CLIENTS'!BU10</f>
        <v>7100</v>
      </c>
      <c r="BY6" s="17">
        <f>'MOUSSY CLIENTS'!BV10</f>
        <v>7100</v>
      </c>
      <c r="BZ6" s="17">
        <f>'MOUSSY CLIENTS'!BW10</f>
        <v>7100</v>
      </c>
      <c r="CA6" s="17">
        <f>'MOUSSY CLIENTS'!BX10</f>
        <v>7100</v>
      </c>
      <c r="CB6" s="17">
        <f>'MOUSSY CLIENTS'!BY10</f>
        <v>7100</v>
      </c>
      <c r="CC6" s="17">
        <f>'MOUSSY CLIENTS'!BZ10</f>
        <v>7100</v>
      </c>
      <c r="CD6" s="17">
        <f>'MOUSSY CLIENTS'!CA10</f>
        <v>7100</v>
      </c>
      <c r="CE6" s="319">
        <f>SUM(BS6:CD6)</f>
        <v>85200</v>
      </c>
      <c r="CF6" s="17">
        <f>'MOUSSY CLIENTS'!CB10</f>
        <v>7100</v>
      </c>
      <c r="CG6" s="17">
        <f>'MOUSSY CLIENTS'!CC10</f>
        <v>7100</v>
      </c>
      <c r="CH6" s="17">
        <f>'MOUSSY CLIENTS'!CD10</f>
        <v>7100</v>
      </c>
      <c r="CI6" s="17">
        <f>'MOUSSY CLIENTS'!CE10</f>
        <v>7100</v>
      </c>
      <c r="CJ6" s="17">
        <f>'MOUSSY CLIENTS'!CF10</f>
        <v>7100</v>
      </c>
      <c r="CK6" s="17">
        <f>'MOUSSY CLIENTS'!CG10</f>
        <v>7100</v>
      </c>
      <c r="CL6" s="17">
        <f>'MOUSSY CLIENTS'!CH10</f>
        <v>7100</v>
      </c>
      <c r="CM6" s="17">
        <f>'MOUSSY CLIENTS'!CI10</f>
        <v>7100</v>
      </c>
      <c r="CN6" s="17">
        <f>'MOUSSY CLIENTS'!CJ10</f>
        <v>7100</v>
      </c>
      <c r="CO6" s="17">
        <f>'MOUSSY CLIENTS'!CK10</f>
        <v>7100</v>
      </c>
      <c r="CP6" s="17">
        <f>'MOUSSY CLIENTS'!CL10</f>
        <v>7100</v>
      </c>
      <c r="CQ6" s="17">
        <f>'MOUSSY CLIENTS'!CM10</f>
        <v>7100</v>
      </c>
      <c r="CR6" s="319">
        <f>SUM(CF6:CQ6)</f>
        <v>85200</v>
      </c>
      <c r="CS6" s="17">
        <f>'MOUSSY CLIENTS'!CN10</f>
        <v>7100</v>
      </c>
      <c r="CT6" s="17">
        <f>'MOUSSY CLIENTS'!CO10</f>
        <v>7100</v>
      </c>
      <c r="CU6" s="17">
        <f>'MOUSSY CLIENTS'!CP10</f>
        <v>7100</v>
      </c>
      <c r="CV6" s="17">
        <f>'MOUSSY CLIENTS'!CQ10</f>
        <v>7100</v>
      </c>
      <c r="CW6" s="17">
        <f>'MOUSSY CLIENTS'!CR10</f>
        <v>7100</v>
      </c>
      <c r="CX6" s="17">
        <f>'MOUSSY CLIENTS'!CS10</f>
        <v>7100</v>
      </c>
      <c r="CY6" s="17">
        <f>'MOUSSY CLIENTS'!CT10</f>
        <v>7100</v>
      </c>
      <c r="CZ6" s="17">
        <f>'MOUSSY CLIENTS'!CU10</f>
        <v>7100</v>
      </c>
      <c r="DA6" s="17">
        <f>'MOUSSY CLIENTS'!CV10</f>
        <v>7100</v>
      </c>
      <c r="DB6" s="17">
        <f>'MOUSSY CLIENTS'!CW10</f>
        <v>7100</v>
      </c>
      <c r="DC6" s="17">
        <f>'MOUSSY CLIENTS'!CX10</f>
        <v>7100</v>
      </c>
      <c r="DD6" s="17">
        <f>'MOUSSY CLIENTS'!CY10</f>
        <v>7100</v>
      </c>
      <c r="DE6" s="319">
        <f>SUM(CS6:DD6)</f>
        <v>85200</v>
      </c>
      <c r="DF6" s="17">
        <f>'MOUSSY CLIENTS'!CZ10</f>
        <v>7100</v>
      </c>
      <c r="DG6" s="17">
        <f>'MOUSSY CLIENTS'!DA10</f>
        <v>7100</v>
      </c>
      <c r="DH6" s="17">
        <f>'MOUSSY CLIENTS'!DB10</f>
        <v>7100</v>
      </c>
      <c r="DI6" s="17">
        <f>'MOUSSY CLIENTS'!DC10</f>
        <v>7100</v>
      </c>
      <c r="DJ6" s="17">
        <f>'MOUSSY CLIENTS'!DD10</f>
        <v>7100</v>
      </c>
      <c r="DK6" s="17">
        <f>'MOUSSY CLIENTS'!DE10</f>
        <v>7100</v>
      </c>
      <c r="DL6" s="17">
        <f>'MOUSSY CLIENTS'!DF10</f>
        <v>7100</v>
      </c>
      <c r="DM6" s="17">
        <f>'MOUSSY CLIENTS'!DG10</f>
        <v>7100</v>
      </c>
      <c r="DN6" s="17">
        <f>'MOUSSY CLIENTS'!DH10</f>
        <v>7100</v>
      </c>
      <c r="DO6" s="17">
        <f>'MOUSSY CLIENTS'!DI10</f>
        <v>7100</v>
      </c>
      <c r="DP6" s="17">
        <f>'MOUSSY CLIENTS'!DJ10</f>
        <v>7100</v>
      </c>
      <c r="DQ6" s="17">
        <f>'MOUSSY CLIENTS'!DK10</f>
        <v>7100</v>
      </c>
      <c r="DR6" s="319">
        <f>SUM(DF6:DQ6)</f>
        <v>85200</v>
      </c>
      <c r="DS6" s="17">
        <f>'MOUSSY CLIENTS'!DL10</f>
        <v>7100</v>
      </c>
      <c r="DT6" s="17">
        <f>'MOUSSY CLIENTS'!DM10</f>
        <v>7100</v>
      </c>
      <c r="DU6" s="17">
        <f>'MOUSSY CLIENTS'!DN10</f>
        <v>7100</v>
      </c>
      <c r="DV6" s="17">
        <f>'MOUSSY CLIENTS'!DO10</f>
        <v>7100</v>
      </c>
      <c r="DW6" s="17">
        <f>'MOUSSY CLIENTS'!DP10</f>
        <v>7100</v>
      </c>
      <c r="DX6" s="17">
        <f>'MOUSSY CLIENTS'!DQ10</f>
        <v>7100</v>
      </c>
      <c r="DY6" s="17">
        <f>'MOUSSY CLIENTS'!DR10</f>
        <v>7100</v>
      </c>
      <c r="DZ6" s="17">
        <f>'MOUSSY CLIENTS'!DS10</f>
        <v>7100</v>
      </c>
      <c r="EA6" s="17">
        <f>'MOUSSY CLIENTS'!DT10</f>
        <v>7100</v>
      </c>
      <c r="EB6" s="17">
        <f>'MOUSSY CLIENTS'!DU10</f>
        <v>7100</v>
      </c>
      <c r="EC6" s="17">
        <f>'MOUSSY CLIENTS'!DV10</f>
        <v>7100</v>
      </c>
      <c r="ED6" s="17">
        <f>'MOUSSY CLIENTS'!DW10</f>
        <v>7100</v>
      </c>
      <c r="EE6" s="391">
        <f>SUM(DS6:ED6)</f>
        <v>85200</v>
      </c>
    </row>
    <row r="7" spans="1:136" x14ac:dyDescent="0.2">
      <c r="A7" s="1" t="s">
        <v>35</v>
      </c>
      <c r="B7" s="15">
        <v>45839</v>
      </c>
      <c r="D7" s="9" t="s">
        <v>14</v>
      </c>
      <c r="F7" s="17">
        <f t="shared" ref="F7:Q7" si="196">F6</f>
        <v>0</v>
      </c>
      <c r="G7" s="23">
        <f t="shared" si="196"/>
        <v>0</v>
      </c>
      <c r="H7" s="17">
        <f t="shared" si="196"/>
        <v>0</v>
      </c>
      <c r="I7" s="17">
        <f t="shared" si="196"/>
        <v>0</v>
      </c>
      <c r="J7" s="17">
        <f t="shared" si="196"/>
        <v>0</v>
      </c>
      <c r="K7" s="17">
        <f t="shared" si="196"/>
        <v>0</v>
      </c>
      <c r="L7" s="17">
        <f t="shared" si="196"/>
        <v>0</v>
      </c>
      <c r="M7" s="17">
        <f t="shared" si="196"/>
        <v>0</v>
      </c>
      <c r="N7" s="17">
        <f t="shared" si="196"/>
        <v>0</v>
      </c>
      <c r="O7" s="17">
        <f t="shared" si="196"/>
        <v>0</v>
      </c>
      <c r="P7" s="17">
        <f t="shared" si="196"/>
        <v>0</v>
      </c>
      <c r="Q7" s="17">
        <f t="shared" si="196"/>
        <v>2000</v>
      </c>
      <c r="R7" s="319">
        <f>SUM(F7:Q7)</f>
        <v>2000</v>
      </c>
      <c r="S7" s="17">
        <f t="shared" ref="S7:AD7" si="197">S6</f>
        <v>2000</v>
      </c>
      <c r="T7" s="23">
        <f t="shared" si="197"/>
        <v>2000</v>
      </c>
      <c r="U7" s="17">
        <f t="shared" si="197"/>
        <v>3800</v>
      </c>
      <c r="V7" s="17">
        <f t="shared" si="197"/>
        <v>5300</v>
      </c>
      <c r="W7" s="17">
        <f t="shared" si="197"/>
        <v>7100</v>
      </c>
      <c r="X7" s="17">
        <f t="shared" si="197"/>
        <v>7100</v>
      </c>
      <c r="Y7" s="17">
        <f t="shared" si="197"/>
        <v>7100</v>
      </c>
      <c r="Z7" s="17">
        <f t="shared" si="197"/>
        <v>7100</v>
      </c>
      <c r="AA7" s="17">
        <f t="shared" si="197"/>
        <v>7100</v>
      </c>
      <c r="AB7" s="17">
        <f t="shared" si="197"/>
        <v>7100</v>
      </c>
      <c r="AC7" s="17">
        <f t="shared" si="197"/>
        <v>7100</v>
      </c>
      <c r="AD7" s="17">
        <f t="shared" si="197"/>
        <v>7100</v>
      </c>
      <c r="AE7" s="319">
        <f>SUM(S7:AD7)</f>
        <v>69900</v>
      </c>
      <c r="AF7" s="17">
        <f t="shared" ref="AF7:AQ7" si="198">AF6</f>
        <v>7100</v>
      </c>
      <c r="AG7" s="23">
        <f t="shared" si="198"/>
        <v>7100</v>
      </c>
      <c r="AH7" s="17">
        <f t="shared" si="198"/>
        <v>7100</v>
      </c>
      <c r="AI7" s="17">
        <f t="shared" si="198"/>
        <v>7100</v>
      </c>
      <c r="AJ7" s="17">
        <f t="shared" si="198"/>
        <v>7100</v>
      </c>
      <c r="AK7" s="17">
        <f t="shared" si="198"/>
        <v>7100</v>
      </c>
      <c r="AL7" s="17">
        <f t="shared" si="198"/>
        <v>7100</v>
      </c>
      <c r="AM7" s="17">
        <f t="shared" si="198"/>
        <v>7100</v>
      </c>
      <c r="AN7" s="17">
        <f t="shared" si="198"/>
        <v>7100</v>
      </c>
      <c r="AO7" s="17">
        <f t="shared" si="198"/>
        <v>7100</v>
      </c>
      <c r="AP7" s="17">
        <f t="shared" si="198"/>
        <v>7100</v>
      </c>
      <c r="AQ7" s="17">
        <f t="shared" si="198"/>
        <v>7100</v>
      </c>
      <c r="AR7" s="319">
        <f>SUM(AF7:AQ7)</f>
        <v>85200</v>
      </c>
      <c r="AS7" s="17">
        <f t="shared" ref="AS7:BD7" si="199">AS6</f>
        <v>7100</v>
      </c>
      <c r="AT7" s="23">
        <f t="shared" si="199"/>
        <v>7100</v>
      </c>
      <c r="AU7" s="17">
        <f t="shared" si="199"/>
        <v>7100</v>
      </c>
      <c r="AV7" s="17">
        <f t="shared" si="199"/>
        <v>7100</v>
      </c>
      <c r="AW7" s="17">
        <f t="shared" si="199"/>
        <v>7100</v>
      </c>
      <c r="AX7" s="17">
        <f t="shared" si="199"/>
        <v>7100</v>
      </c>
      <c r="AY7" s="17">
        <f t="shared" si="199"/>
        <v>7100</v>
      </c>
      <c r="AZ7" s="17">
        <f t="shared" si="199"/>
        <v>7100</v>
      </c>
      <c r="BA7" s="17">
        <f t="shared" si="199"/>
        <v>7100</v>
      </c>
      <c r="BB7" s="17">
        <f t="shared" si="199"/>
        <v>7100</v>
      </c>
      <c r="BC7" s="17">
        <f t="shared" si="199"/>
        <v>7100</v>
      </c>
      <c r="BD7" s="17">
        <f t="shared" si="199"/>
        <v>7100</v>
      </c>
      <c r="BE7" s="319">
        <f>SUM(AS7:BD7)</f>
        <v>85200</v>
      </c>
      <c r="BF7" s="17">
        <f t="shared" ref="BF7:BQ7" si="200">BF6</f>
        <v>7100</v>
      </c>
      <c r="BG7" s="23">
        <f t="shared" si="200"/>
        <v>7100</v>
      </c>
      <c r="BH7" s="17">
        <f t="shared" si="200"/>
        <v>7100</v>
      </c>
      <c r="BI7" s="17">
        <f t="shared" si="200"/>
        <v>7100</v>
      </c>
      <c r="BJ7" s="17">
        <f t="shared" si="200"/>
        <v>7100</v>
      </c>
      <c r="BK7" s="17">
        <f t="shared" si="200"/>
        <v>7100</v>
      </c>
      <c r="BL7" s="17">
        <f t="shared" si="200"/>
        <v>7100</v>
      </c>
      <c r="BM7" s="17">
        <f t="shared" si="200"/>
        <v>7100</v>
      </c>
      <c r="BN7" s="17">
        <f t="shared" si="200"/>
        <v>7100</v>
      </c>
      <c r="BO7" s="17">
        <f t="shared" si="200"/>
        <v>7100</v>
      </c>
      <c r="BP7" s="17">
        <f t="shared" si="200"/>
        <v>7100</v>
      </c>
      <c r="BQ7" s="17">
        <f t="shared" si="200"/>
        <v>7100</v>
      </c>
      <c r="BR7" s="319">
        <f>SUM(BF7:BQ7)</f>
        <v>85200</v>
      </c>
      <c r="BS7" s="17">
        <f t="shared" ref="BS7:CD7" si="201">BS6</f>
        <v>7100</v>
      </c>
      <c r="BT7" s="23">
        <f t="shared" si="201"/>
        <v>7100</v>
      </c>
      <c r="BU7" s="17">
        <f t="shared" si="201"/>
        <v>7100</v>
      </c>
      <c r="BV7" s="17">
        <f t="shared" si="201"/>
        <v>7100</v>
      </c>
      <c r="BW7" s="17">
        <f t="shared" si="201"/>
        <v>7100</v>
      </c>
      <c r="BX7" s="17">
        <f t="shared" si="201"/>
        <v>7100</v>
      </c>
      <c r="BY7" s="17">
        <f t="shared" si="201"/>
        <v>7100</v>
      </c>
      <c r="BZ7" s="17">
        <f t="shared" si="201"/>
        <v>7100</v>
      </c>
      <c r="CA7" s="17">
        <f t="shared" si="201"/>
        <v>7100</v>
      </c>
      <c r="CB7" s="17">
        <f t="shared" si="201"/>
        <v>7100</v>
      </c>
      <c r="CC7" s="17">
        <f t="shared" si="201"/>
        <v>7100</v>
      </c>
      <c r="CD7" s="17">
        <f t="shared" si="201"/>
        <v>7100</v>
      </c>
      <c r="CE7" s="319">
        <f>SUM(BS7:CD7)</f>
        <v>85200</v>
      </c>
      <c r="CF7" s="17">
        <f t="shared" ref="CF7:CQ7" si="202">CF6</f>
        <v>7100</v>
      </c>
      <c r="CG7" s="23">
        <f t="shared" si="202"/>
        <v>7100</v>
      </c>
      <c r="CH7" s="17">
        <f t="shared" si="202"/>
        <v>7100</v>
      </c>
      <c r="CI7" s="17">
        <f t="shared" si="202"/>
        <v>7100</v>
      </c>
      <c r="CJ7" s="17">
        <f t="shared" si="202"/>
        <v>7100</v>
      </c>
      <c r="CK7" s="17">
        <f t="shared" si="202"/>
        <v>7100</v>
      </c>
      <c r="CL7" s="17">
        <f t="shared" si="202"/>
        <v>7100</v>
      </c>
      <c r="CM7" s="17">
        <f t="shared" si="202"/>
        <v>7100</v>
      </c>
      <c r="CN7" s="17">
        <f t="shared" si="202"/>
        <v>7100</v>
      </c>
      <c r="CO7" s="17">
        <f t="shared" si="202"/>
        <v>7100</v>
      </c>
      <c r="CP7" s="17">
        <f t="shared" si="202"/>
        <v>7100</v>
      </c>
      <c r="CQ7" s="17">
        <f t="shared" si="202"/>
        <v>7100</v>
      </c>
      <c r="CR7" s="319">
        <f>SUM(CF7:CQ7)</f>
        <v>85200</v>
      </c>
      <c r="CS7" s="17">
        <f t="shared" ref="CS7:DD7" si="203">CS6</f>
        <v>7100</v>
      </c>
      <c r="CT7" s="23">
        <f t="shared" si="203"/>
        <v>7100</v>
      </c>
      <c r="CU7" s="17">
        <f t="shared" si="203"/>
        <v>7100</v>
      </c>
      <c r="CV7" s="17">
        <f t="shared" si="203"/>
        <v>7100</v>
      </c>
      <c r="CW7" s="17">
        <f t="shared" si="203"/>
        <v>7100</v>
      </c>
      <c r="CX7" s="17">
        <f t="shared" si="203"/>
        <v>7100</v>
      </c>
      <c r="CY7" s="17">
        <f t="shared" si="203"/>
        <v>7100</v>
      </c>
      <c r="CZ7" s="17">
        <f t="shared" si="203"/>
        <v>7100</v>
      </c>
      <c r="DA7" s="17">
        <f t="shared" si="203"/>
        <v>7100</v>
      </c>
      <c r="DB7" s="17">
        <f t="shared" si="203"/>
        <v>7100</v>
      </c>
      <c r="DC7" s="17">
        <f t="shared" si="203"/>
        <v>7100</v>
      </c>
      <c r="DD7" s="17">
        <f t="shared" si="203"/>
        <v>7100</v>
      </c>
      <c r="DE7" s="319">
        <f>SUM(CS7:DD7)</f>
        <v>85200</v>
      </c>
      <c r="DF7" s="17">
        <f t="shared" ref="DF7:DQ7" si="204">DF6</f>
        <v>7100</v>
      </c>
      <c r="DG7" s="23">
        <f t="shared" si="204"/>
        <v>7100</v>
      </c>
      <c r="DH7" s="17">
        <f t="shared" si="204"/>
        <v>7100</v>
      </c>
      <c r="DI7" s="17">
        <f t="shared" si="204"/>
        <v>7100</v>
      </c>
      <c r="DJ7" s="17">
        <f t="shared" si="204"/>
        <v>7100</v>
      </c>
      <c r="DK7" s="17">
        <f t="shared" si="204"/>
        <v>7100</v>
      </c>
      <c r="DL7" s="17">
        <f t="shared" si="204"/>
        <v>7100</v>
      </c>
      <c r="DM7" s="17">
        <f t="shared" si="204"/>
        <v>7100</v>
      </c>
      <c r="DN7" s="17">
        <f t="shared" si="204"/>
        <v>7100</v>
      </c>
      <c r="DO7" s="17">
        <f t="shared" si="204"/>
        <v>7100</v>
      </c>
      <c r="DP7" s="17">
        <f t="shared" si="204"/>
        <v>7100</v>
      </c>
      <c r="DQ7" s="17">
        <f t="shared" si="204"/>
        <v>7100</v>
      </c>
      <c r="DR7" s="319">
        <f>SUM(DF7:DQ7)</f>
        <v>85200</v>
      </c>
      <c r="DS7" s="17">
        <f t="shared" ref="DS7:ED7" si="205">DS6</f>
        <v>7100</v>
      </c>
      <c r="DT7" s="23">
        <f t="shared" si="205"/>
        <v>7100</v>
      </c>
      <c r="DU7" s="17">
        <f t="shared" si="205"/>
        <v>7100</v>
      </c>
      <c r="DV7" s="17">
        <f t="shared" si="205"/>
        <v>7100</v>
      </c>
      <c r="DW7" s="17">
        <f t="shared" si="205"/>
        <v>7100</v>
      </c>
      <c r="DX7" s="17">
        <f t="shared" si="205"/>
        <v>7100</v>
      </c>
      <c r="DY7" s="17">
        <f t="shared" si="205"/>
        <v>7100</v>
      </c>
      <c r="DZ7" s="17">
        <f t="shared" si="205"/>
        <v>7100</v>
      </c>
      <c r="EA7" s="17">
        <f t="shared" si="205"/>
        <v>7100</v>
      </c>
      <c r="EB7" s="17">
        <f t="shared" si="205"/>
        <v>7100</v>
      </c>
      <c r="EC7" s="17">
        <f t="shared" si="205"/>
        <v>7100</v>
      </c>
      <c r="ED7" s="17">
        <f t="shared" si="205"/>
        <v>7100</v>
      </c>
      <c r="EE7" s="391">
        <f>SUM(DS7:ED7)</f>
        <v>85200</v>
      </c>
    </row>
    <row r="8" spans="1:136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319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36" x14ac:dyDescent="0.2">
      <c r="A9" s="12" t="s">
        <v>30</v>
      </c>
      <c r="B9" s="17">
        <v>465000</v>
      </c>
      <c r="C9" s="1" t="s">
        <v>15</v>
      </c>
      <c r="D9" s="9" t="s">
        <v>17</v>
      </c>
      <c r="E9" s="17">
        <v>40</v>
      </c>
      <c r="F9" s="17">
        <f t="shared" ref="F9:Q18" si="206">IF(F$2&gt;=$B$18,$E9,0)</f>
        <v>0</v>
      </c>
      <c r="G9" s="17">
        <f t="shared" si="206"/>
        <v>0</v>
      </c>
      <c r="H9" s="17">
        <f t="shared" si="206"/>
        <v>0</v>
      </c>
      <c r="I9" s="17">
        <f t="shared" si="206"/>
        <v>0</v>
      </c>
      <c r="J9" s="17">
        <f t="shared" si="206"/>
        <v>0</v>
      </c>
      <c r="K9" s="17">
        <f t="shared" si="206"/>
        <v>0</v>
      </c>
      <c r="L9" s="17">
        <f t="shared" si="206"/>
        <v>0</v>
      </c>
      <c r="M9" s="17">
        <f t="shared" si="206"/>
        <v>0</v>
      </c>
      <c r="N9" s="17">
        <f t="shared" si="206"/>
        <v>0</v>
      </c>
      <c r="O9" s="17">
        <f t="shared" si="206"/>
        <v>0</v>
      </c>
      <c r="P9" s="17">
        <f t="shared" si="206"/>
        <v>40</v>
      </c>
      <c r="Q9" s="17">
        <f t="shared" si="206"/>
        <v>40</v>
      </c>
      <c r="R9" s="319">
        <f t="shared" ref="R9:R36" si="207">SUM(F9:Q9)</f>
        <v>80</v>
      </c>
      <c r="S9" s="17">
        <v>30</v>
      </c>
      <c r="T9" s="17">
        <v>30</v>
      </c>
      <c r="U9" s="17">
        <f t="shared" ref="U9:AD12" si="208">IF(U$2&gt;=$B$18,$E9,0)</f>
        <v>40</v>
      </c>
      <c r="V9" s="17">
        <f t="shared" si="208"/>
        <v>40</v>
      </c>
      <c r="W9" s="17">
        <f t="shared" si="208"/>
        <v>40</v>
      </c>
      <c r="X9" s="17">
        <f t="shared" si="208"/>
        <v>40</v>
      </c>
      <c r="Y9" s="17">
        <f t="shared" si="208"/>
        <v>40</v>
      </c>
      <c r="Z9" s="17">
        <f t="shared" si="208"/>
        <v>40</v>
      </c>
      <c r="AA9" s="17">
        <f t="shared" si="208"/>
        <v>40</v>
      </c>
      <c r="AB9" s="17">
        <f t="shared" si="208"/>
        <v>40</v>
      </c>
      <c r="AC9" s="17">
        <f t="shared" si="208"/>
        <v>40</v>
      </c>
      <c r="AD9" s="17">
        <f t="shared" si="208"/>
        <v>40</v>
      </c>
      <c r="AE9" s="319">
        <f t="shared" ref="AE9:AE33" si="209">SUM(S9:AD9)</f>
        <v>460</v>
      </c>
      <c r="AF9" s="17">
        <f t="shared" ref="AF9:AQ12" si="210">IF(AF$2&gt;=$B$18,$E9,0)</f>
        <v>40</v>
      </c>
      <c r="AG9" s="17">
        <f t="shared" si="210"/>
        <v>40</v>
      </c>
      <c r="AH9" s="17">
        <f t="shared" si="210"/>
        <v>40</v>
      </c>
      <c r="AI9" s="17">
        <f t="shared" si="210"/>
        <v>40</v>
      </c>
      <c r="AJ9" s="17">
        <f t="shared" si="210"/>
        <v>40</v>
      </c>
      <c r="AK9" s="17">
        <f t="shared" si="210"/>
        <v>40</v>
      </c>
      <c r="AL9" s="17">
        <f t="shared" si="210"/>
        <v>40</v>
      </c>
      <c r="AM9" s="17">
        <f t="shared" si="210"/>
        <v>40</v>
      </c>
      <c r="AN9" s="17">
        <f t="shared" si="210"/>
        <v>40</v>
      </c>
      <c r="AO9" s="17">
        <f t="shared" si="210"/>
        <v>40</v>
      </c>
      <c r="AP9" s="17">
        <f t="shared" si="210"/>
        <v>40</v>
      </c>
      <c r="AQ9" s="17">
        <f t="shared" si="210"/>
        <v>40</v>
      </c>
      <c r="AR9" s="319">
        <f t="shared" ref="AR9:AR33" si="211">SUM(AF9:AQ9)</f>
        <v>480</v>
      </c>
      <c r="AS9" s="17">
        <f t="shared" ref="AS9:BD12" si="212">IF(AS$2&gt;=$B$18,$E9,0)</f>
        <v>40</v>
      </c>
      <c r="AT9" s="17">
        <f t="shared" si="212"/>
        <v>40</v>
      </c>
      <c r="AU9" s="17">
        <f t="shared" si="212"/>
        <v>40</v>
      </c>
      <c r="AV9" s="17">
        <f t="shared" si="212"/>
        <v>40</v>
      </c>
      <c r="AW9" s="17">
        <f t="shared" si="212"/>
        <v>40</v>
      </c>
      <c r="AX9" s="17">
        <f t="shared" si="212"/>
        <v>40</v>
      </c>
      <c r="AY9" s="17">
        <f t="shared" si="212"/>
        <v>40</v>
      </c>
      <c r="AZ9" s="17">
        <f t="shared" si="212"/>
        <v>40</v>
      </c>
      <c r="BA9" s="17">
        <f t="shared" si="212"/>
        <v>40</v>
      </c>
      <c r="BB9" s="17">
        <f t="shared" si="212"/>
        <v>40</v>
      </c>
      <c r="BC9" s="17">
        <f t="shared" si="212"/>
        <v>40</v>
      </c>
      <c r="BD9" s="17">
        <f t="shared" si="212"/>
        <v>40</v>
      </c>
      <c r="BE9" s="319">
        <f t="shared" ref="BE9:BE33" si="213">SUM(AS9:BD9)</f>
        <v>480</v>
      </c>
      <c r="BF9" s="17">
        <f t="shared" ref="BF9:BQ12" si="214">IF(BF$2&gt;=$B$18,$E9,0)</f>
        <v>40</v>
      </c>
      <c r="BG9" s="17">
        <f t="shared" si="214"/>
        <v>40</v>
      </c>
      <c r="BH9" s="17">
        <f t="shared" si="214"/>
        <v>40</v>
      </c>
      <c r="BI9" s="17">
        <f t="shared" si="214"/>
        <v>40</v>
      </c>
      <c r="BJ9" s="17">
        <f t="shared" si="214"/>
        <v>40</v>
      </c>
      <c r="BK9" s="17">
        <f t="shared" si="214"/>
        <v>40</v>
      </c>
      <c r="BL9" s="17">
        <f t="shared" si="214"/>
        <v>40</v>
      </c>
      <c r="BM9" s="17">
        <f t="shared" si="214"/>
        <v>40</v>
      </c>
      <c r="BN9" s="17">
        <f t="shared" si="214"/>
        <v>40</v>
      </c>
      <c r="BO9" s="17">
        <f t="shared" si="214"/>
        <v>40</v>
      </c>
      <c r="BP9" s="17">
        <f t="shared" si="214"/>
        <v>40</v>
      </c>
      <c r="BQ9" s="17">
        <f t="shared" si="214"/>
        <v>40</v>
      </c>
      <c r="BR9" s="319">
        <f t="shared" ref="BR9:BR33" si="215">SUM(BF9:BQ9)</f>
        <v>480</v>
      </c>
      <c r="BS9" s="17">
        <f t="shared" ref="BS9:CD12" si="216">IF(BS$2&gt;=$B$18,$E9,0)</f>
        <v>40</v>
      </c>
      <c r="BT9" s="17">
        <f t="shared" si="216"/>
        <v>40</v>
      </c>
      <c r="BU9" s="17">
        <f t="shared" si="216"/>
        <v>40</v>
      </c>
      <c r="BV9" s="17">
        <f t="shared" si="216"/>
        <v>40</v>
      </c>
      <c r="BW9" s="17">
        <f t="shared" si="216"/>
        <v>40</v>
      </c>
      <c r="BX9" s="17">
        <f t="shared" si="216"/>
        <v>40</v>
      </c>
      <c r="BY9" s="17">
        <f t="shared" si="216"/>
        <v>40</v>
      </c>
      <c r="BZ9" s="17">
        <f t="shared" si="216"/>
        <v>40</v>
      </c>
      <c r="CA9" s="17">
        <f t="shared" si="216"/>
        <v>40</v>
      </c>
      <c r="CB9" s="17">
        <f t="shared" si="216"/>
        <v>40</v>
      </c>
      <c r="CC9" s="17">
        <f t="shared" si="216"/>
        <v>40</v>
      </c>
      <c r="CD9" s="17">
        <f t="shared" si="216"/>
        <v>40</v>
      </c>
      <c r="CE9" s="319">
        <f t="shared" ref="CE9:CE33" si="217">SUM(BS9:CD9)</f>
        <v>480</v>
      </c>
      <c r="CF9" s="17">
        <f t="shared" ref="CF9:CQ12" si="218">IF(CF$2&gt;=$B$18,$E9,0)</f>
        <v>40</v>
      </c>
      <c r="CG9" s="17">
        <f t="shared" si="218"/>
        <v>40</v>
      </c>
      <c r="CH9" s="17">
        <f t="shared" si="218"/>
        <v>40</v>
      </c>
      <c r="CI9" s="17">
        <f t="shared" si="218"/>
        <v>40</v>
      </c>
      <c r="CJ9" s="17">
        <f t="shared" si="218"/>
        <v>40</v>
      </c>
      <c r="CK9" s="17">
        <f t="shared" si="218"/>
        <v>40</v>
      </c>
      <c r="CL9" s="17">
        <f t="shared" si="218"/>
        <v>40</v>
      </c>
      <c r="CM9" s="17">
        <f t="shared" si="218"/>
        <v>40</v>
      </c>
      <c r="CN9" s="17">
        <f t="shared" si="218"/>
        <v>40</v>
      </c>
      <c r="CO9" s="17">
        <f t="shared" si="218"/>
        <v>40</v>
      </c>
      <c r="CP9" s="17">
        <f t="shared" si="218"/>
        <v>40</v>
      </c>
      <c r="CQ9" s="17">
        <f t="shared" si="218"/>
        <v>40</v>
      </c>
      <c r="CR9" s="319">
        <f t="shared" ref="CR9:CR33" si="219">SUM(CF9:CQ9)</f>
        <v>480</v>
      </c>
      <c r="CS9" s="17">
        <f t="shared" ref="CS9:DD12" si="220">IF(CS$2&gt;=$B$18,$E9,0)</f>
        <v>40</v>
      </c>
      <c r="CT9" s="17">
        <f t="shared" si="220"/>
        <v>40</v>
      </c>
      <c r="CU9" s="17">
        <f t="shared" si="220"/>
        <v>40</v>
      </c>
      <c r="CV9" s="17">
        <f t="shared" si="220"/>
        <v>40</v>
      </c>
      <c r="CW9" s="17">
        <f t="shared" si="220"/>
        <v>40</v>
      </c>
      <c r="CX9" s="17">
        <f t="shared" si="220"/>
        <v>40</v>
      </c>
      <c r="CY9" s="17">
        <f t="shared" si="220"/>
        <v>40</v>
      </c>
      <c r="CZ9" s="17">
        <f t="shared" si="220"/>
        <v>40</v>
      </c>
      <c r="DA9" s="17">
        <f t="shared" si="220"/>
        <v>40</v>
      </c>
      <c r="DB9" s="17">
        <f t="shared" si="220"/>
        <v>40</v>
      </c>
      <c r="DC9" s="17">
        <f t="shared" si="220"/>
        <v>40</v>
      </c>
      <c r="DD9" s="17">
        <f t="shared" si="220"/>
        <v>40</v>
      </c>
      <c r="DE9" s="319">
        <f t="shared" ref="DE9:DE33" si="221">SUM(CS9:DD9)</f>
        <v>480</v>
      </c>
      <c r="DF9" s="17">
        <f t="shared" ref="DF9:DQ12" si="222">IF(DF$2&gt;=$B$18,$E9,0)</f>
        <v>40</v>
      </c>
      <c r="DG9" s="17">
        <f t="shared" si="222"/>
        <v>40</v>
      </c>
      <c r="DH9" s="17">
        <f t="shared" si="222"/>
        <v>40</v>
      </c>
      <c r="DI9" s="17">
        <f t="shared" si="222"/>
        <v>40</v>
      </c>
      <c r="DJ9" s="17">
        <f t="shared" si="222"/>
        <v>40</v>
      </c>
      <c r="DK9" s="17">
        <f t="shared" si="222"/>
        <v>40</v>
      </c>
      <c r="DL9" s="17">
        <f t="shared" si="222"/>
        <v>40</v>
      </c>
      <c r="DM9" s="17">
        <f t="shared" si="222"/>
        <v>40</v>
      </c>
      <c r="DN9" s="17">
        <f t="shared" si="222"/>
        <v>40</v>
      </c>
      <c r="DO9" s="17">
        <f t="shared" si="222"/>
        <v>40</v>
      </c>
      <c r="DP9" s="17">
        <f t="shared" si="222"/>
        <v>40</v>
      </c>
      <c r="DQ9" s="17">
        <f t="shared" si="222"/>
        <v>40</v>
      </c>
      <c r="DR9" s="319">
        <f t="shared" ref="DR9:DR33" si="223">SUM(DF9:DQ9)</f>
        <v>480</v>
      </c>
      <c r="DS9" s="17">
        <f t="shared" ref="DS9:ED12" si="224">IF(DS$2&gt;=$B$18,$E9,0)</f>
        <v>40</v>
      </c>
      <c r="DT9" s="17">
        <f t="shared" si="224"/>
        <v>40</v>
      </c>
      <c r="DU9" s="17">
        <f t="shared" si="224"/>
        <v>40</v>
      </c>
      <c r="DV9" s="17">
        <f t="shared" si="224"/>
        <v>40</v>
      </c>
      <c r="DW9" s="17">
        <f t="shared" si="224"/>
        <v>40</v>
      </c>
      <c r="DX9" s="17">
        <f t="shared" si="224"/>
        <v>40</v>
      </c>
      <c r="DY9" s="17">
        <f t="shared" si="224"/>
        <v>40</v>
      </c>
      <c r="DZ9" s="17">
        <f t="shared" si="224"/>
        <v>40</v>
      </c>
      <c r="EA9" s="17">
        <f t="shared" si="224"/>
        <v>40</v>
      </c>
      <c r="EB9" s="17">
        <f t="shared" si="224"/>
        <v>40</v>
      </c>
      <c r="EC9" s="17">
        <f t="shared" si="224"/>
        <v>40</v>
      </c>
      <c r="ED9" s="17">
        <f t="shared" si="224"/>
        <v>40</v>
      </c>
      <c r="EE9" s="391">
        <f t="shared" ref="EE9:EE33" si="225">SUM(DS9:ED9)</f>
        <v>480</v>
      </c>
    </row>
    <row r="10" spans="1:136" x14ac:dyDescent="0.2">
      <c r="A10" s="12" t="s">
        <v>31</v>
      </c>
      <c r="B10" s="17">
        <f>B9*2/100</f>
        <v>9300</v>
      </c>
      <c r="D10" s="9" t="s">
        <v>18</v>
      </c>
      <c r="E10" s="17">
        <v>250</v>
      </c>
      <c r="F10" s="17">
        <f t="shared" si="206"/>
        <v>0</v>
      </c>
      <c r="G10" s="17">
        <f t="shared" si="206"/>
        <v>0</v>
      </c>
      <c r="H10" s="17">
        <f t="shared" si="206"/>
        <v>0</v>
      </c>
      <c r="I10" s="17">
        <f t="shared" si="206"/>
        <v>0</v>
      </c>
      <c r="J10" s="17">
        <f t="shared" si="206"/>
        <v>0</v>
      </c>
      <c r="K10" s="17">
        <f t="shared" si="206"/>
        <v>0</v>
      </c>
      <c r="L10" s="17">
        <f t="shared" si="206"/>
        <v>0</v>
      </c>
      <c r="M10" s="17">
        <f t="shared" si="206"/>
        <v>0</v>
      </c>
      <c r="N10" s="17">
        <f t="shared" si="206"/>
        <v>0</v>
      </c>
      <c r="O10" s="17">
        <f t="shared" si="206"/>
        <v>0</v>
      </c>
      <c r="P10" s="17">
        <f t="shared" si="206"/>
        <v>250</v>
      </c>
      <c r="Q10" s="17">
        <f t="shared" si="206"/>
        <v>250</v>
      </c>
      <c r="R10" s="319">
        <f t="shared" si="207"/>
        <v>500</v>
      </c>
      <c r="S10" s="17">
        <v>215</v>
      </c>
      <c r="T10" s="17">
        <v>180</v>
      </c>
      <c r="U10" s="17">
        <v>180</v>
      </c>
      <c r="V10" s="17">
        <v>180</v>
      </c>
      <c r="W10" s="17">
        <v>180</v>
      </c>
      <c r="X10" s="17">
        <v>180</v>
      </c>
      <c r="Y10" s="17">
        <v>180</v>
      </c>
      <c r="Z10" s="17">
        <v>180</v>
      </c>
      <c r="AA10" s="17">
        <v>180</v>
      </c>
      <c r="AB10" s="17">
        <v>180</v>
      </c>
      <c r="AC10" s="17">
        <v>180</v>
      </c>
      <c r="AD10" s="17">
        <v>180</v>
      </c>
      <c r="AE10" s="319">
        <f t="shared" si="209"/>
        <v>2195</v>
      </c>
      <c r="AF10" s="17">
        <f t="shared" si="210"/>
        <v>250</v>
      </c>
      <c r="AG10" s="17">
        <f t="shared" si="210"/>
        <v>250</v>
      </c>
      <c r="AH10" s="17">
        <f t="shared" si="210"/>
        <v>250</v>
      </c>
      <c r="AI10" s="17">
        <f t="shared" si="210"/>
        <v>250</v>
      </c>
      <c r="AJ10" s="17">
        <f t="shared" si="210"/>
        <v>250</v>
      </c>
      <c r="AK10" s="17">
        <f t="shared" si="210"/>
        <v>250</v>
      </c>
      <c r="AL10" s="17">
        <f t="shared" si="210"/>
        <v>250</v>
      </c>
      <c r="AM10" s="17">
        <f t="shared" si="210"/>
        <v>250</v>
      </c>
      <c r="AN10" s="17">
        <f t="shared" si="210"/>
        <v>250</v>
      </c>
      <c r="AO10" s="17">
        <f t="shared" si="210"/>
        <v>250</v>
      </c>
      <c r="AP10" s="17">
        <f t="shared" si="210"/>
        <v>250</v>
      </c>
      <c r="AQ10" s="17">
        <f t="shared" si="210"/>
        <v>250</v>
      </c>
      <c r="AR10" s="319">
        <f t="shared" si="211"/>
        <v>3000</v>
      </c>
      <c r="AS10" s="17">
        <f t="shared" si="212"/>
        <v>250</v>
      </c>
      <c r="AT10" s="17">
        <f t="shared" si="212"/>
        <v>250</v>
      </c>
      <c r="AU10" s="17">
        <f t="shared" si="212"/>
        <v>250</v>
      </c>
      <c r="AV10" s="17">
        <f t="shared" si="212"/>
        <v>250</v>
      </c>
      <c r="AW10" s="17">
        <f t="shared" si="212"/>
        <v>250</v>
      </c>
      <c r="AX10" s="17">
        <f t="shared" si="212"/>
        <v>250</v>
      </c>
      <c r="AY10" s="17">
        <f t="shared" si="212"/>
        <v>250</v>
      </c>
      <c r="AZ10" s="17">
        <f t="shared" si="212"/>
        <v>250</v>
      </c>
      <c r="BA10" s="17">
        <f t="shared" si="212"/>
        <v>250</v>
      </c>
      <c r="BB10" s="17">
        <f t="shared" si="212"/>
        <v>250</v>
      </c>
      <c r="BC10" s="17">
        <f t="shared" si="212"/>
        <v>250</v>
      </c>
      <c r="BD10" s="17">
        <f t="shared" si="212"/>
        <v>250</v>
      </c>
      <c r="BE10" s="319">
        <f t="shared" si="213"/>
        <v>3000</v>
      </c>
      <c r="BF10" s="17">
        <f t="shared" si="214"/>
        <v>250</v>
      </c>
      <c r="BG10" s="17">
        <f t="shared" si="214"/>
        <v>250</v>
      </c>
      <c r="BH10" s="17">
        <f t="shared" si="214"/>
        <v>250</v>
      </c>
      <c r="BI10" s="17">
        <f t="shared" si="214"/>
        <v>250</v>
      </c>
      <c r="BJ10" s="17">
        <f t="shared" si="214"/>
        <v>250</v>
      </c>
      <c r="BK10" s="17">
        <f t="shared" si="214"/>
        <v>250</v>
      </c>
      <c r="BL10" s="17">
        <f t="shared" si="214"/>
        <v>250</v>
      </c>
      <c r="BM10" s="17">
        <f t="shared" si="214"/>
        <v>250</v>
      </c>
      <c r="BN10" s="17">
        <f t="shared" si="214"/>
        <v>250</v>
      </c>
      <c r="BO10" s="17">
        <f t="shared" si="214"/>
        <v>250</v>
      </c>
      <c r="BP10" s="17">
        <f t="shared" si="214"/>
        <v>250</v>
      </c>
      <c r="BQ10" s="17">
        <f t="shared" si="214"/>
        <v>250</v>
      </c>
      <c r="BR10" s="319">
        <f t="shared" si="215"/>
        <v>3000</v>
      </c>
      <c r="BS10" s="17">
        <f t="shared" si="216"/>
        <v>250</v>
      </c>
      <c r="BT10" s="17">
        <f t="shared" si="216"/>
        <v>250</v>
      </c>
      <c r="BU10" s="17">
        <f t="shared" si="216"/>
        <v>250</v>
      </c>
      <c r="BV10" s="17">
        <f t="shared" si="216"/>
        <v>250</v>
      </c>
      <c r="BW10" s="17">
        <f t="shared" si="216"/>
        <v>250</v>
      </c>
      <c r="BX10" s="17">
        <f t="shared" si="216"/>
        <v>250</v>
      </c>
      <c r="BY10" s="17">
        <f t="shared" si="216"/>
        <v>250</v>
      </c>
      <c r="BZ10" s="17">
        <f t="shared" si="216"/>
        <v>250</v>
      </c>
      <c r="CA10" s="17">
        <f t="shared" si="216"/>
        <v>250</v>
      </c>
      <c r="CB10" s="17">
        <f t="shared" si="216"/>
        <v>250</v>
      </c>
      <c r="CC10" s="17">
        <f t="shared" si="216"/>
        <v>250</v>
      </c>
      <c r="CD10" s="17">
        <f t="shared" si="216"/>
        <v>250</v>
      </c>
      <c r="CE10" s="319">
        <f t="shared" si="217"/>
        <v>3000</v>
      </c>
      <c r="CF10" s="17">
        <f t="shared" si="218"/>
        <v>250</v>
      </c>
      <c r="CG10" s="17">
        <f t="shared" si="218"/>
        <v>250</v>
      </c>
      <c r="CH10" s="17">
        <f t="shared" si="218"/>
        <v>250</v>
      </c>
      <c r="CI10" s="17">
        <f t="shared" si="218"/>
        <v>250</v>
      </c>
      <c r="CJ10" s="17">
        <f t="shared" si="218"/>
        <v>250</v>
      </c>
      <c r="CK10" s="17">
        <f t="shared" si="218"/>
        <v>250</v>
      </c>
      <c r="CL10" s="17">
        <f t="shared" si="218"/>
        <v>250</v>
      </c>
      <c r="CM10" s="17">
        <f t="shared" si="218"/>
        <v>250</v>
      </c>
      <c r="CN10" s="17">
        <f t="shared" si="218"/>
        <v>250</v>
      </c>
      <c r="CO10" s="17">
        <f t="shared" si="218"/>
        <v>250</v>
      </c>
      <c r="CP10" s="17">
        <f t="shared" si="218"/>
        <v>250</v>
      </c>
      <c r="CQ10" s="17">
        <f t="shared" si="218"/>
        <v>250</v>
      </c>
      <c r="CR10" s="319">
        <f t="shared" si="219"/>
        <v>3000</v>
      </c>
      <c r="CS10" s="17">
        <f t="shared" si="220"/>
        <v>250</v>
      </c>
      <c r="CT10" s="17">
        <f t="shared" si="220"/>
        <v>250</v>
      </c>
      <c r="CU10" s="17">
        <f t="shared" si="220"/>
        <v>250</v>
      </c>
      <c r="CV10" s="17">
        <f t="shared" si="220"/>
        <v>250</v>
      </c>
      <c r="CW10" s="17">
        <f t="shared" si="220"/>
        <v>250</v>
      </c>
      <c r="CX10" s="17">
        <f t="shared" si="220"/>
        <v>250</v>
      </c>
      <c r="CY10" s="17">
        <f t="shared" si="220"/>
        <v>250</v>
      </c>
      <c r="CZ10" s="17">
        <f t="shared" si="220"/>
        <v>250</v>
      </c>
      <c r="DA10" s="17">
        <f t="shared" si="220"/>
        <v>250</v>
      </c>
      <c r="DB10" s="17">
        <f t="shared" si="220"/>
        <v>250</v>
      </c>
      <c r="DC10" s="17">
        <f t="shared" si="220"/>
        <v>250</v>
      </c>
      <c r="DD10" s="17">
        <f t="shared" si="220"/>
        <v>250</v>
      </c>
      <c r="DE10" s="319">
        <f t="shared" si="221"/>
        <v>3000</v>
      </c>
      <c r="DF10" s="17">
        <f t="shared" si="222"/>
        <v>250</v>
      </c>
      <c r="DG10" s="17">
        <f t="shared" si="222"/>
        <v>250</v>
      </c>
      <c r="DH10" s="17">
        <f t="shared" si="222"/>
        <v>250</v>
      </c>
      <c r="DI10" s="17">
        <f t="shared" si="222"/>
        <v>250</v>
      </c>
      <c r="DJ10" s="17">
        <f t="shared" si="222"/>
        <v>250</v>
      </c>
      <c r="DK10" s="17">
        <f t="shared" si="222"/>
        <v>250</v>
      </c>
      <c r="DL10" s="17">
        <f t="shared" si="222"/>
        <v>250</v>
      </c>
      <c r="DM10" s="17">
        <f t="shared" si="222"/>
        <v>250</v>
      </c>
      <c r="DN10" s="17">
        <f t="shared" si="222"/>
        <v>250</v>
      </c>
      <c r="DO10" s="17">
        <f t="shared" si="222"/>
        <v>250</v>
      </c>
      <c r="DP10" s="17">
        <f t="shared" si="222"/>
        <v>250</v>
      </c>
      <c r="DQ10" s="17">
        <f t="shared" si="222"/>
        <v>250</v>
      </c>
      <c r="DR10" s="319">
        <f t="shared" si="223"/>
        <v>3000</v>
      </c>
      <c r="DS10" s="17">
        <f t="shared" si="224"/>
        <v>250</v>
      </c>
      <c r="DT10" s="17">
        <f t="shared" si="224"/>
        <v>250</v>
      </c>
      <c r="DU10" s="17">
        <f t="shared" si="224"/>
        <v>250</v>
      </c>
      <c r="DV10" s="17">
        <f t="shared" si="224"/>
        <v>250</v>
      </c>
      <c r="DW10" s="17">
        <f t="shared" si="224"/>
        <v>250</v>
      </c>
      <c r="DX10" s="17">
        <f t="shared" si="224"/>
        <v>250</v>
      </c>
      <c r="DY10" s="17">
        <f t="shared" si="224"/>
        <v>250</v>
      </c>
      <c r="DZ10" s="17">
        <f t="shared" si="224"/>
        <v>250</v>
      </c>
      <c r="EA10" s="17">
        <f t="shared" si="224"/>
        <v>250</v>
      </c>
      <c r="EB10" s="17">
        <f t="shared" si="224"/>
        <v>250</v>
      </c>
      <c r="EC10" s="17">
        <f t="shared" si="224"/>
        <v>250</v>
      </c>
      <c r="ED10" s="17">
        <f t="shared" si="224"/>
        <v>250</v>
      </c>
      <c r="EE10" s="391">
        <f t="shared" si="225"/>
        <v>3000</v>
      </c>
    </row>
    <row r="11" spans="1:136" x14ac:dyDescent="0.2">
      <c r="A11" s="12" t="s">
        <v>32</v>
      </c>
      <c r="B11" s="17">
        <v>24000</v>
      </c>
      <c r="D11" s="9" t="s">
        <v>20</v>
      </c>
      <c r="E11" s="17">
        <v>50</v>
      </c>
      <c r="F11" s="17">
        <f t="shared" si="206"/>
        <v>0</v>
      </c>
      <c r="G11" s="17">
        <f t="shared" si="206"/>
        <v>0</v>
      </c>
      <c r="H11" s="17">
        <f t="shared" si="206"/>
        <v>0</v>
      </c>
      <c r="I11" s="17">
        <f t="shared" si="206"/>
        <v>0</v>
      </c>
      <c r="J11" s="17">
        <f t="shared" si="206"/>
        <v>0</v>
      </c>
      <c r="K11" s="17">
        <f t="shared" si="206"/>
        <v>0</v>
      </c>
      <c r="L11" s="17">
        <f t="shared" si="206"/>
        <v>0</v>
      </c>
      <c r="M11" s="17">
        <f t="shared" si="206"/>
        <v>0</v>
      </c>
      <c r="N11" s="17">
        <f t="shared" si="206"/>
        <v>0</v>
      </c>
      <c r="O11" s="17">
        <f t="shared" si="206"/>
        <v>0</v>
      </c>
      <c r="P11" s="17">
        <f t="shared" si="206"/>
        <v>50</v>
      </c>
      <c r="Q11" s="17">
        <f t="shared" si="206"/>
        <v>50</v>
      </c>
      <c r="R11" s="319">
        <f t="shared" si="207"/>
        <v>100</v>
      </c>
      <c r="S11" s="17">
        <v>40</v>
      </c>
      <c r="T11" s="17">
        <v>40</v>
      </c>
      <c r="U11" s="17">
        <f t="shared" si="208"/>
        <v>50</v>
      </c>
      <c r="V11" s="17">
        <f t="shared" si="208"/>
        <v>50</v>
      </c>
      <c r="W11" s="17">
        <f t="shared" si="208"/>
        <v>50</v>
      </c>
      <c r="X11" s="17">
        <f t="shared" si="208"/>
        <v>50</v>
      </c>
      <c r="Y11" s="17">
        <f t="shared" si="208"/>
        <v>50</v>
      </c>
      <c r="Z11" s="17">
        <f t="shared" si="208"/>
        <v>50</v>
      </c>
      <c r="AA11" s="17">
        <f t="shared" si="208"/>
        <v>50</v>
      </c>
      <c r="AB11" s="17">
        <f t="shared" si="208"/>
        <v>50</v>
      </c>
      <c r="AC11" s="17">
        <f t="shared" si="208"/>
        <v>50</v>
      </c>
      <c r="AD11" s="17">
        <f t="shared" si="208"/>
        <v>50</v>
      </c>
      <c r="AE11" s="319">
        <f t="shared" si="209"/>
        <v>580</v>
      </c>
      <c r="AF11" s="17">
        <f t="shared" si="210"/>
        <v>50</v>
      </c>
      <c r="AG11" s="17">
        <f t="shared" si="210"/>
        <v>50</v>
      </c>
      <c r="AH11" s="17">
        <f t="shared" si="210"/>
        <v>50</v>
      </c>
      <c r="AI11" s="17">
        <f t="shared" si="210"/>
        <v>50</v>
      </c>
      <c r="AJ11" s="17">
        <f t="shared" si="210"/>
        <v>50</v>
      </c>
      <c r="AK11" s="17">
        <f t="shared" si="210"/>
        <v>50</v>
      </c>
      <c r="AL11" s="17">
        <f t="shared" si="210"/>
        <v>50</v>
      </c>
      <c r="AM11" s="17">
        <f t="shared" si="210"/>
        <v>50</v>
      </c>
      <c r="AN11" s="17">
        <f t="shared" si="210"/>
        <v>50</v>
      </c>
      <c r="AO11" s="17">
        <f t="shared" si="210"/>
        <v>50</v>
      </c>
      <c r="AP11" s="17">
        <f t="shared" si="210"/>
        <v>50</v>
      </c>
      <c r="AQ11" s="17">
        <f t="shared" si="210"/>
        <v>50</v>
      </c>
      <c r="AR11" s="319">
        <f t="shared" si="211"/>
        <v>600</v>
      </c>
      <c r="AS11" s="17">
        <f t="shared" si="212"/>
        <v>50</v>
      </c>
      <c r="AT11" s="17">
        <f t="shared" si="212"/>
        <v>50</v>
      </c>
      <c r="AU11" s="17">
        <f t="shared" si="212"/>
        <v>50</v>
      </c>
      <c r="AV11" s="17">
        <f t="shared" si="212"/>
        <v>50</v>
      </c>
      <c r="AW11" s="17">
        <f t="shared" si="212"/>
        <v>50</v>
      </c>
      <c r="AX11" s="17">
        <f t="shared" si="212"/>
        <v>50</v>
      </c>
      <c r="AY11" s="17">
        <f t="shared" si="212"/>
        <v>50</v>
      </c>
      <c r="AZ11" s="17">
        <f t="shared" si="212"/>
        <v>50</v>
      </c>
      <c r="BA11" s="17">
        <f t="shared" si="212"/>
        <v>50</v>
      </c>
      <c r="BB11" s="17">
        <f t="shared" si="212"/>
        <v>50</v>
      </c>
      <c r="BC11" s="17">
        <f t="shared" si="212"/>
        <v>50</v>
      </c>
      <c r="BD11" s="17">
        <f t="shared" si="212"/>
        <v>50</v>
      </c>
      <c r="BE11" s="319">
        <f t="shared" si="213"/>
        <v>600</v>
      </c>
      <c r="BF11" s="17">
        <f t="shared" si="214"/>
        <v>50</v>
      </c>
      <c r="BG11" s="17">
        <f t="shared" si="214"/>
        <v>50</v>
      </c>
      <c r="BH11" s="17">
        <f t="shared" si="214"/>
        <v>50</v>
      </c>
      <c r="BI11" s="17">
        <f t="shared" si="214"/>
        <v>50</v>
      </c>
      <c r="BJ11" s="17">
        <f t="shared" si="214"/>
        <v>50</v>
      </c>
      <c r="BK11" s="17">
        <f t="shared" si="214"/>
        <v>50</v>
      </c>
      <c r="BL11" s="17">
        <f t="shared" si="214"/>
        <v>50</v>
      </c>
      <c r="BM11" s="17">
        <f t="shared" si="214"/>
        <v>50</v>
      </c>
      <c r="BN11" s="17">
        <f t="shared" si="214"/>
        <v>50</v>
      </c>
      <c r="BO11" s="17">
        <f t="shared" si="214"/>
        <v>50</v>
      </c>
      <c r="BP11" s="17">
        <f t="shared" si="214"/>
        <v>50</v>
      </c>
      <c r="BQ11" s="17">
        <f t="shared" si="214"/>
        <v>50</v>
      </c>
      <c r="BR11" s="319">
        <f t="shared" si="215"/>
        <v>600</v>
      </c>
      <c r="BS11" s="17">
        <f t="shared" si="216"/>
        <v>50</v>
      </c>
      <c r="BT11" s="17">
        <f t="shared" si="216"/>
        <v>50</v>
      </c>
      <c r="BU11" s="17">
        <f t="shared" si="216"/>
        <v>50</v>
      </c>
      <c r="BV11" s="17">
        <f t="shared" si="216"/>
        <v>50</v>
      </c>
      <c r="BW11" s="17">
        <f t="shared" si="216"/>
        <v>50</v>
      </c>
      <c r="BX11" s="17">
        <f t="shared" si="216"/>
        <v>50</v>
      </c>
      <c r="BY11" s="17">
        <f t="shared" si="216"/>
        <v>50</v>
      </c>
      <c r="BZ11" s="17">
        <f t="shared" si="216"/>
        <v>50</v>
      </c>
      <c r="CA11" s="17">
        <f t="shared" si="216"/>
        <v>50</v>
      </c>
      <c r="CB11" s="17">
        <f t="shared" si="216"/>
        <v>50</v>
      </c>
      <c r="CC11" s="17">
        <f t="shared" si="216"/>
        <v>50</v>
      </c>
      <c r="CD11" s="17">
        <f t="shared" si="216"/>
        <v>50</v>
      </c>
      <c r="CE11" s="319">
        <f t="shared" si="217"/>
        <v>600</v>
      </c>
      <c r="CF11" s="17">
        <f t="shared" si="218"/>
        <v>50</v>
      </c>
      <c r="CG11" s="17">
        <f t="shared" si="218"/>
        <v>50</v>
      </c>
      <c r="CH11" s="17">
        <f t="shared" si="218"/>
        <v>50</v>
      </c>
      <c r="CI11" s="17">
        <f t="shared" si="218"/>
        <v>50</v>
      </c>
      <c r="CJ11" s="17">
        <f t="shared" si="218"/>
        <v>50</v>
      </c>
      <c r="CK11" s="17">
        <f t="shared" si="218"/>
        <v>50</v>
      </c>
      <c r="CL11" s="17">
        <f t="shared" si="218"/>
        <v>50</v>
      </c>
      <c r="CM11" s="17">
        <f t="shared" si="218"/>
        <v>50</v>
      </c>
      <c r="CN11" s="17">
        <f t="shared" si="218"/>
        <v>50</v>
      </c>
      <c r="CO11" s="17">
        <f t="shared" si="218"/>
        <v>50</v>
      </c>
      <c r="CP11" s="17">
        <f t="shared" si="218"/>
        <v>50</v>
      </c>
      <c r="CQ11" s="17">
        <f t="shared" si="218"/>
        <v>50</v>
      </c>
      <c r="CR11" s="319">
        <f t="shared" si="219"/>
        <v>600</v>
      </c>
      <c r="CS11" s="17">
        <f t="shared" si="220"/>
        <v>50</v>
      </c>
      <c r="CT11" s="17">
        <f t="shared" si="220"/>
        <v>50</v>
      </c>
      <c r="CU11" s="17">
        <f t="shared" si="220"/>
        <v>50</v>
      </c>
      <c r="CV11" s="17">
        <f t="shared" si="220"/>
        <v>50</v>
      </c>
      <c r="CW11" s="17">
        <f t="shared" si="220"/>
        <v>50</v>
      </c>
      <c r="CX11" s="17">
        <f t="shared" si="220"/>
        <v>50</v>
      </c>
      <c r="CY11" s="17">
        <f t="shared" si="220"/>
        <v>50</v>
      </c>
      <c r="CZ11" s="17">
        <f t="shared" si="220"/>
        <v>50</v>
      </c>
      <c r="DA11" s="17">
        <f t="shared" si="220"/>
        <v>50</v>
      </c>
      <c r="DB11" s="17">
        <f t="shared" si="220"/>
        <v>50</v>
      </c>
      <c r="DC11" s="17">
        <f t="shared" si="220"/>
        <v>50</v>
      </c>
      <c r="DD11" s="17">
        <f t="shared" si="220"/>
        <v>50</v>
      </c>
      <c r="DE11" s="319">
        <f t="shared" si="221"/>
        <v>600</v>
      </c>
      <c r="DF11" s="17">
        <f t="shared" si="222"/>
        <v>50</v>
      </c>
      <c r="DG11" s="17">
        <f t="shared" si="222"/>
        <v>50</v>
      </c>
      <c r="DH11" s="17">
        <f t="shared" si="222"/>
        <v>50</v>
      </c>
      <c r="DI11" s="17">
        <f t="shared" si="222"/>
        <v>50</v>
      </c>
      <c r="DJ11" s="17">
        <f t="shared" si="222"/>
        <v>50</v>
      </c>
      <c r="DK11" s="17">
        <f t="shared" si="222"/>
        <v>50</v>
      </c>
      <c r="DL11" s="17">
        <f t="shared" si="222"/>
        <v>50</v>
      </c>
      <c r="DM11" s="17">
        <f t="shared" si="222"/>
        <v>50</v>
      </c>
      <c r="DN11" s="17">
        <f t="shared" si="222"/>
        <v>50</v>
      </c>
      <c r="DO11" s="17">
        <f t="shared" si="222"/>
        <v>50</v>
      </c>
      <c r="DP11" s="17">
        <f t="shared" si="222"/>
        <v>50</v>
      </c>
      <c r="DQ11" s="17">
        <f t="shared" si="222"/>
        <v>50</v>
      </c>
      <c r="DR11" s="319">
        <f t="shared" si="223"/>
        <v>600</v>
      </c>
      <c r="DS11" s="17">
        <f t="shared" si="224"/>
        <v>50</v>
      </c>
      <c r="DT11" s="17">
        <f t="shared" si="224"/>
        <v>50</v>
      </c>
      <c r="DU11" s="17">
        <f t="shared" si="224"/>
        <v>50</v>
      </c>
      <c r="DV11" s="17">
        <f t="shared" si="224"/>
        <v>50</v>
      </c>
      <c r="DW11" s="17">
        <f t="shared" si="224"/>
        <v>50</v>
      </c>
      <c r="DX11" s="17">
        <f t="shared" si="224"/>
        <v>50</v>
      </c>
      <c r="DY11" s="17">
        <f t="shared" si="224"/>
        <v>50</v>
      </c>
      <c r="DZ11" s="17">
        <f t="shared" si="224"/>
        <v>50</v>
      </c>
      <c r="EA11" s="17">
        <f t="shared" si="224"/>
        <v>50</v>
      </c>
      <c r="EB11" s="17">
        <f t="shared" si="224"/>
        <v>50</v>
      </c>
      <c r="EC11" s="17">
        <f t="shared" si="224"/>
        <v>50</v>
      </c>
      <c r="ED11" s="17">
        <f t="shared" si="224"/>
        <v>50</v>
      </c>
      <c r="EE11" s="391">
        <f t="shared" si="225"/>
        <v>600</v>
      </c>
    </row>
    <row r="12" spans="1:136" x14ac:dyDescent="0.2">
      <c r="A12" s="12" t="s">
        <v>11</v>
      </c>
      <c r="B12" s="17">
        <v>105000</v>
      </c>
      <c r="D12" s="9" t="s">
        <v>84</v>
      </c>
      <c r="E12" s="17">
        <v>50</v>
      </c>
      <c r="F12" s="17">
        <f t="shared" si="206"/>
        <v>0</v>
      </c>
      <c r="G12" s="17">
        <f t="shared" si="206"/>
        <v>0</v>
      </c>
      <c r="H12" s="17">
        <f t="shared" si="206"/>
        <v>0</v>
      </c>
      <c r="I12" s="17">
        <f t="shared" si="206"/>
        <v>0</v>
      </c>
      <c r="J12" s="17">
        <f t="shared" si="206"/>
        <v>0</v>
      </c>
      <c r="K12" s="17">
        <f t="shared" si="206"/>
        <v>0</v>
      </c>
      <c r="L12" s="17">
        <f t="shared" si="206"/>
        <v>0</v>
      </c>
      <c r="M12" s="17">
        <f t="shared" si="206"/>
        <v>0</v>
      </c>
      <c r="N12" s="17">
        <f t="shared" si="206"/>
        <v>0</v>
      </c>
      <c r="O12" s="17">
        <f t="shared" si="206"/>
        <v>0</v>
      </c>
      <c r="P12" s="17">
        <f t="shared" si="206"/>
        <v>50</v>
      </c>
      <c r="Q12" s="17">
        <f t="shared" si="206"/>
        <v>50</v>
      </c>
      <c r="R12" s="319">
        <f t="shared" si="207"/>
        <v>100</v>
      </c>
      <c r="S12" s="17">
        <v>0</v>
      </c>
      <c r="T12" s="17">
        <v>0</v>
      </c>
      <c r="U12" s="17">
        <f t="shared" si="208"/>
        <v>50</v>
      </c>
      <c r="V12" s="17">
        <f t="shared" si="208"/>
        <v>50</v>
      </c>
      <c r="W12" s="17">
        <f t="shared" si="208"/>
        <v>50</v>
      </c>
      <c r="X12" s="17">
        <f t="shared" si="208"/>
        <v>50</v>
      </c>
      <c r="Y12" s="17">
        <f t="shared" si="208"/>
        <v>50</v>
      </c>
      <c r="Z12" s="17">
        <f t="shared" si="208"/>
        <v>50</v>
      </c>
      <c r="AA12" s="17">
        <f t="shared" si="208"/>
        <v>50</v>
      </c>
      <c r="AB12" s="17">
        <f t="shared" si="208"/>
        <v>50</v>
      </c>
      <c r="AC12" s="17">
        <f t="shared" si="208"/>
        <v>50</v>
      </c>
      <c r="AD12" s="17">
        <f t="shared" si="208"/>
        <v>50</v>
      </c>
      <c r="AE12" s="319">
        <f t="shared" si="209"/>
        <v>500</v>
      </c>
      <c r="AF12" s="17">
        <f t="shared" si="210"/>
        <v>50</v>
      </c>
      <c r="AG12" s="17">
        <f t="shared" si="210"/>
        <v>50</v>
      </c>
      <c r="AH12" s="17">
        <f t="shared" si="210"/>
        <v>50</v>
      </c>
      <c r="AI12" s="17">
        <f t="shared" si="210"/>
        <v>50</v>
      </c>
      <c r="AJ12" s="17">
        <f t="shared" si="210"/>
        <v>50</v>
      </c>
      <c r="AK12" s="17">
        <f t="shared" si="210"/>
        <v>50</v>
      </c>
      <c r="AL12" s="17">
        <f t="shared" si="210"/>
        <v>50</v>
      </c>
      <c r="AM12" s="17">
        <f t="shared" si="210"/>
        <v>50</v>
      </c>
      <c r="AN12" s="17">
        <f t="shared" si="210"/>
        <v>50</v>
      </c>
      <c r="AO12" s="17">
        <f t="shared" si="210"/>
        <v>50</v>
      </c>
      <c r="AP12" s="17">
        <f t="shared" si="210"/>
        <v>50</v>
      </c>
      <c r="AQ12" s="17">
        <f t="shared" si="210"/>
        <v>50</v>
      </c>
      <c r="AR12" s="319">
        <f t="shared" si="211"/>
        <v>600</v>
      </c>
      <c r="AS12" s="17">
        <f t="shared" si="212"/>
        <v>50</v>
      </c>
      <c r="AT12" s="17">
        <f t="shared" si="212"/>
        <v>50</v>
      </c>
      <c r="AU12" s="17">
        <f t="shared" si="212"/>
        <v>50</v>
      </c>
      <c r="AV12" s="17">
        <f t="shared" si="212"/>
        <v>50</v>
      </c>
      <c r="AW12" s="17">
        <f t="shared" si="212"/>
        <v>50</v>
      </c>
      <c r="AX12" s="17">
        <f t="shared" si="212"/>
        <v>50</v>
      </c>
      <c r="AY12" s="17">
        <f t="shared" si="212"/>
        <v>50</v>
      </c>
      <c r="AZ12" s="17">
        <f t="shared" si="212"/>
        <v>50</v>
      </c>
      <c r="BA12" s="17">
        <f t="shared" si="212"/>
        <v>50</v>
      </c>
      <c r="BB12" s="17">
        <f t="shared" si="212"/>
        <v>50</v>
      </c>
      <c r="BC12" s="17">
        <f t="shared" si="212"/>
        <v>50</v>
      </c>
      <c r="BD12" s="17">
        <f t="shared" si="212"/>
        <v>50</v>
      </c>
      <c r="BE12" s="319">
        <f t="shared" si="213"/>
        <v>600</v>
      </c>
      <c r="BF12" s="17">
        <f t="shared" si="214"/>
        <v>50</v>
      </c>
      <c r="BG12" s="17">
        <f t="shared" si="214"/>
        <v>50</v>
      </c>
      <c r="BH12" s="17">
        <f t="shared" si="214"/>
        <v>50</v>
      </c>
      <c r="BI12" s="17">
        <f t="shared" si="214"/>
        <v>50</v>
      </c>
      <c r="BJ12" s="17">
        <f t="shared" si="214"/>
        <v>50</v>
      </c>
      <c r="BK12" s="17">
        <f t="shared" si="214"/>
        <v>50</v>
      </c>
      <c r="BL12" s="17">
        <f t="shared" si="214"/>
        <v>50</v>
      </c>
      <c r="BM12" s="17">
        <f t="shared" si="214"/>
        <v>50</v>
      </c>
      <c r="BN12" s="17">
        <f t="shared" si="214"/>
        <v>50</v>
      </c>
      <c r="BO12" s="17">
        <f t="shared" si="214"/>
        <v>50</v>
      </c>
      <c r="BP12" s="17">
        <f t="shared" si="214"/>
        <v>50</v>
      </c>
      <c r="BQ12" s="17">
        <f t="shared" si="214"/>
        <v>50</v>
      </c>
      <c r="BR12" s="319">
        <f t="shared" si="215"/>
        <v>600</v>
      </c>
      <c r="BS12" s="17">
        <f t="shared" si="216"/>
        <v>50</v>
      </c>
      <c r="BT12" s="17">
        <f t="shared" si="216"/>
        <v>50</v>
      </c>
      <c r="BU12" s="17">
        <f t="shared" si="216"/>
        <v>50</v>
      </c>
      <c r="BV12" s="17">
        <f t="shared" si="216"/>
        <v>50</v>
      </c>
      <c r="BW12" s="17">
        <f t="shared" si="216"/>
        <v>50</v>
      </c>
      <c r="BX12" s="17">
        <f t="shared" si="216"/>
        <v>50</v>
      </c>
      <c r="BY12" s="17">
        <f t="shared" si="216"/>
        <v>50</v>
      </c>
      <c r="BZ12" s="17">
        <f t="shared" si="216"/>
        <v>50</v>
      </c>
      <c r="CA12" s="17">
        <f t="shared" si="216"/>
        <v>50</v>
      </c>
      <c r="CB12" s="17">
        <f t="shared" si="216"/>
        <v>50</v>
      </c>
      <c r="CC12" s="17">
        <f t="shared" si="216"/>
        <v>50</v>
      </c>
      <c r="CD12" s="17">
        <f t="shared" si="216"/>
        <v>50</v>
      </c>
      <c r="CE12" s="319">
        <f t="shared" si="217"/>
        <v>600</v>
      </c>
      <c r="CF12" s="17">
        <f t="shared" si="218"/>
        <v>50</v>
      </c>
      <c r="CG12" s="17">
        <f t="shared" si="218"/>
        <v>50</v>
      </c>
      <c r="CH12" s="17">
        <f t="shared" si="218"/>
        <v>50</v>
      </c>
      <c r="CI12" s="17">
        <f t="shared" si="218"/>
        <v>50</v>
      </c>
      <c r="CJ12" s="17">
        <f t="shared" si="218"/>
        <v>50</v>
      </c>
      <c r="CK12" s="17">
        <f t="shared" si="218"/>
        <v>50</v>
      </c>
      <c r="CL12" s="17">
        <f t="shared" si="218"/>
        <v>50</v>
      </c>
      <c r="CM12" s="17">
        <f t="shared" si="218"/>
        <v>50</v>
      </c>
      <c r="CN12" s="17">
        <f t="shared" si="218"/>
        <v>50</v>
      </c>
      <c r="CO12" s="17">
        <f t="shared" si="218"/>
        <v>50</v>
      </c>
      <c r="CP12" s="17">
        <f t="shared" si="218"/>
        <v>50</v>
      </c>
      <c r="CQ12" s="17">
        <f t="shared" si="218"/>
        <v>50</v>
      </c>
      <c r="CR12" s="319">
        <f t="shared" si="219"/>
        <v>600</v>
      </c>
      <c r="CS12" s="17">
        <f t="shared" si="220"/>
        <v>50</v>
      </c>
      <c r="CT12" s="17">
        <f t="shared" si="220"/>
        <v>50</v>
      </c>
      <c r="CU12" s="17">
        <f t="shared" si="220"/>
        <v>50</v>
      </c>
      <c r="CV12" s="17">
        <f t="shared" si="220"/>
        <v>50</v>
      </c>
      <c r="CW12" s="17">
        <f t="shared" si="220"/>
        <v>50</v>
      </c>
      <c r="CX12" s="17">
        <f t="shared" si="220"/>
        <v>50</v>
      </c>
      <c r="CY12" s="17">
        <f t="shared" si="220"/>
        <v>50</v>
      </c>
      <c r="CZ12" s="17">
        <f t="shared" si="220"/>
        <v>50</v>
      </c>
      <c r="DA12" s="17">
        <f t="shared" si="220"/>
        <v>50</v>
      </c>
      <c r="DB12" s="17">
        <f t="shared" si="220"/>
        <v>50</v>
      </c>
      <c r="DC12" s="17">
        <f t="shared" si="220"/>
        <v>50</v>
      </c>
      <c r="DD12" s="17">
        <f t="shared" si="220"/>
        <v>50</v>
      </c>
      <c r="DE12" s="319">
        <f t="shared" si="221"/>
        <v>600</v>
      </c>
      <c r="DF12" s="17">
        <f t="shared" si="222"/>
        <v>50</v>
      </c>
      <c r="DG12" s="17">
        <f t="shared" si="222"/>
        <v>50</v>
      </c>
      <c r="DH12" s="17">
        <f t="shared" si="222"/>
        <v>50</v>
      </c>
      <c r="DI12" s="17">
        <f t="shared" si="222"/>
        <v>50</v>
      </c>
      <c r="DJ12" s="17">
        <f t="shared" si="222"/>
        <v>50</v>
      </c>
      <c r="DK12" s="17">
        <f t="shared" si="222"/>
        <v>50</v>
      </c>
      <c r="DL12" s="17">
        <f t="shared" si="222"/>
        <v>50</v>
      </c>
      <c r="DM12" s="17">
        <f t="shared" si="222"/>
        <v>50</v>
      </c>
      <c r="DN12" s="17">
        <f t="shared" si="222"/>
        <v>50</v>
      </c>
      <c r="DO12" s="17">
        <f t="shared" si="222"/>
        <v>50</v>
      </c>
      <c r="DP12" s="17">
        <f t="shared" si="222"/>
        <v>50</v>
      </c>
      <c r="DQ12" s="17">
        <f t="shared" si="222"/>
        <v>50</v>
      </c>
      <c r="DR12" s="319">
        <f t="shared" si="223"/>
        <v>600</v>
      </c>
      <c r="DS12" s="17">
        <f t="shared" si="224"/>
        <v>50</v>
      </c>
      <c r="DT12" s="17">
        <f t="shared" si="224"/>
        <v>50</v>
      </c>
      <c r="DU12" s="17">
        <f t="shared" si="224"/>
        <v>50</v>
      </c>
      <c r="DV12" s="17">
        <f t="shared" si="224"/>
        <v>50</v>
      </c>
      <c r="DW12" s="17">
        <f t="shared" si="224"/>
        <v>50</v>
      </c>
      <c r="DX12" s="17">
        <f t="shared" si="224"/>
        <v>50</v>
      </c>
      <c r="DY12" s="17">
        <f t="shared" si="224"/>
        <v>50</v>
      </c>
      <c r="DZ12" s="17">
        <f t="shared" si="224"/>
        <v>50</v>
      </c>
      <c r="EA12" s="17">
        <f t="shared" si="224"/>
        <v>50</v>
      </c>
      <c r="EB12" s="17">
        <f t="shared" si="224"/>
        <v>50</v>
      </c>
      <c r="EC12" s="17">
        <f t="shared" si="224"/>
        <v>50</v>
      </c>
      <c r="ED12" s="17">
        <f t="shared" si="224"/>
        <v>50</v>
      </c>
      <c r="EE12" s="391">
        <f t="shared" si="225"/>
        <v>600</v>
      </c>
    </row>
    <row r="13" spans="1:136" x14ac:dyDescent="0.2">
      <c r="A13" s="1"/>
      <c r="D13" s="9" t="s">
        <v>21</v>
      </c>
      <c r="E13" s="17">
        <v>400</v>
      </c>
      <c r="F13" s="17">
        <f t="shared" si="206"/>
        <v>0</v>
      </c>
      <c r="G13" s="17">
        <f t="shared" si="206"/>
        <v>0</v>
      </c>
      <c r="H13" s="17">
        <f t="shared" si="206"/>
        <v>0</v>
      </c>
      <c r="I13" s="17">
        <f t="shared" si="206"/>
        <v>0</v>
      </c>
      <c r="J13" s="17">
        <f t="shared" si="206"/>
        <v>0</v>
      </c>
      <c r="K13" s="17">
        <f t="shared" si="206"/>
        <v>0</v>
      </c>
      <c r="L13" s="17">
        <f t="shared" si="206"/>
        <v>0</v>
      </c>
      <c r="M13" s="17">
        <f t="shared" si="206"/>
        <v>0</v>
      </c>
      <c r="N13" s="17">
        <f t="shared" si="206"/>
        <v>0</v>
      </c>
      <c r="O13" s="17">
        <f t="shared" si="206"/>
        <v>0</v>
      </c>
      <c r="P13" s="17">
        <f t="shared" si="206"/>
        <v>400</v>
      </c>
      <c r="Q13" s="17">
        <f t="shared" si="206"/>
        <v>400</v>
      </c>
      <c r="R13" s="319">
        <f t="shared" si="207"/>
        <v>800</v>
      </c>
      <c r="S13" s="17">
        <v>0</v>
      </c>
      <c r="T13" s="17">
        <v>0</v>
      </c>
      <c r="U13" s="17">
        <f t="shared" ref="S13:U33" si="226">IF(U$2&gt;=$B$18,$E13,0)</f>
        <v>400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319">
        <f t="shared" si="209"/>
        <v>400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319">
        <f t="shared" si="211"/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319">
        <f t="shared" si="213"/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319">
        <f t="shared" si="215"/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319">
        <f t="shared" si="217"/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319">
        <f t="shared" si="219"/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319">
        <f t="shared" si="221"/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319">
        <f t="shared" si="223"/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391">
        <f t="shared" si="225"/>
        <v>0</v>
      </c>
    </row>
    <row r="14" spans="1:136" x14ac:dyDescent="0.2">
      <c r="A14" s="1"/>
      <c r="D14" s="9" t="s">
        <v>85</v>
      </c>
      <c r="E14" s="17">
        <v>0</v>
      </c>
      <c r="F14" s="17">
        <f t="shared" si="206"/>
        <v>0</v>
      </c>
      <c r="G14" s="17">
        <f t="shared" si="206"/>
        <v>0</v>
      </c>
      <c r="H14" s="17">
        <f t="shared" si="206"/>
        <v>0</v>
      </c>
      <c r="I14" s="17">
        <f t="shared" si="206"/>
        <v>0</v>
      </c>
      <c r="J14" s="17">
        <f t="shared" si="206"/>
        <v>0</v>
      </c>
      <c r="K14" s="17">
        <f t="shared" si="206"/>
        <v>0</v>
      </c>
      <c r="L14" s="17">
        <f t="shared" si="206"/>
        <v>0</v>
      </c>
      <c r="M14" s="17">
        <f t="shared" si="206"/>
        <v>0</v>
      </c>
      <c r="N14" s="17">
        <f t="shared" si="206"/>
        <v>0</v>
      </c>
      <c r="O14" s="17">
        <f t="shared" si="206"/>
        <v>0</v>
      </c>
      <c r="P14" s="17">
        <f t="shared" si="206"/>
        <v>0</v>
      </c>
      <c r="Q14" s="17">
        <f t="shared" si="206"/>
        <v>0</v>
      </c>
      <c r="R14" s="319">
        <f t="shared" si="207"/>
        <v>0</v>
      </c>
      <c r="S14" s="17">
        <f t="shared" si="226"/>
        <v>0</v>
      </c>
      <c r="T14" s="17">
        <f t="shared" si="226"/>
        <v>0</v>
      </c>
      <c r="U14" s="17">
        <f t="shared" si="226"/>
        <v>0</v>
      </c>
      <c r="V14" s="17">
        <f t="shared" ref="V14:AD23" si="227">IF(V$2&gt;=$B$18,$E14,0)</f>
        <v>0</v>
      </c>
      <c r="W14" s="17">
        <f t="shared" si="227"/>
        <v>0</v>
      </c>
      <c r="X14" s="17">
        <f t="shared" si="227"/>
        <v>0</v>
      </c>
      <c r="Y14" s="17">
        <f t="shared" si="227"/>
        <v>0</v>
      </c>
      <c r="Z14" s="17">
        <f t="shared" si="227"/>
        <v>0</v>
      </c>
      <c r="AA14" s="17">
        <f t="shared" si="227"/>
        <v>0</v>
      </c>
      <c r="AB14" s="17">
        <f t="shared" si="227"/>
        <v>0</v>
      </c>
      <c r="AC14" s="17">
        <f t="shared" si="227"/>
        <v>0</v>
      </c>
      <c r="AD14" s="17">
        <f t="shared" si="227"/>
        <v>0</v>
      </c>
      <c r="AE14" s="319">
        <f t="shared" si="209"/>
        <v>0</v>
      </c>
      <c r="AF14" s="17">
        <f t="shared" ref="AF14:AQ23" si="228">IF(AF$2&gt;=$B$18,$E14,0)</f>
        <v>0</v>
      </c>
      <c r="AG14" s="17">
        <f t="shared" si="228"/>
        <v>0</v>
      </c>
      <c r="AH14" s="17">
        <f t="shared" si="228"/>
        <v>0</v>
      </c>
      <c r="AI14" s="17">
        <f t="shared" si="228"/>
        <v>0</v>
      </c>
      <c r="AJ14" s="17">
        <f t="shared" si="228"/>
        <v>0</v>
      </c>
      <c r="AK14" s="17">
        <f t="shared" si="228"/>
        <v>0</v>
      </c>
      <c r="AL14" s="17">
        <f t="shared" si="228"/>
        <v>0</v>
      </c>
      <c r="AM14" s="17">
        <f t="shared" si="228"/>
        <v>0</v>
      </c>
      <c r="AN14" s="17">
        <f t="shared" si="228"/>
        <v>0</v>
      </c>
      <c r="AO14" s="17">
        <f t="shared" si="228"/>
        <v>0</v>
      </c>
      <c r="AP14" s="17">
        <f t="shared" si="228"/>
        <v>0</v>
      </c>
      <c r="AQ14" s="17">
        <f t="shared" si="228"/>
        <v>0</v>
      </c>
      <c r="AR14" s="319">
        <f t="shared" si="211"/>
        <v>0</v>
      </c>
      <c r="AS14" s="17">
        <f t="shared" ref="AS14:BD23" si="229">IF(AS$2&gt;=$B$18,$E14,0)</f>
        <v>0</v>
      </c>
      <c r="AT14" s="17">
        <f t="shared" si="229"/>
        <v>0</v>
      </c>
      <c r="AU14" s="17">
        <f t="shared" si="229"/>
        <v>0</v>
      </c>
      <c r="AV14" s="17">
        <f t="shared" si="229"/>
        <v>0</v>
      </c>
      <c r="AW14" s="17">
        <f t="shared" si="229"/>
        <v>0</v>
      </c>
      <c r="AX14" s="17">
        <f t="shared" si="229"/>
        <v>0</v>
      </c>
      <c r="AY14" s="17">
        <f t="shared" si="229"/>
        <v>0</v>
      </c>
      <c r="AZ14" s="17">
        <f t="shared" si="229"/>
        <v>0</v>
      </c>
      <c r="BA14" s="17">
        <f t="shared" si="229"/>
        <v>0</v>
      </c>
      <c r="BB14" s="17">
        <f t="shared" si="229"/>
        <v>0</v>
      </c>
      <c r="BC14" s="17">
        <f t="shared" si="229"/>
        <v>0</v>
      </c>
      <c r="BD14" s="17">
        <f t="shared" si="229"/>
        <v>0</v>
      </c>
      <c r="BE14" s="319">
        <f t="shared" si="213"/>
        <v>0</v>
      </c>
      <c r="BF14" s="17">
        <f t="shared" ref="BF14:BQ23" si="230">IF(BF$2&gt;=$B$18,$E14,0)</f>
        <v>0</v>
      </c>
      <c r="BG14" s="17">
        <f t="shared" si="230"/>
        <v>0</v>
      </c>
      <c r="BH14" s="17">
        <f t="shared" si="230"/>
        <v>0</v>
      </c>
      <c r="BI14" s="17">
        <f t="shared" si="230"/>
        <v>0</v>
      </c>
      <c r="BJ14" s="17">
        <f t="shared" si="230"/>
        <v>0</v>
      </c>
      <c r="BK14" s="17">
        <f t="shared" si="230"/>
        <v>0</v>
      </c>
      <c r="BL14" s="17">
        <f t="shared" si="230"/>
        <v>0</v>
      </c>
      <c r="BM14" s="17">
        <f t="shared" si="230"/>
        <v>0</v>
      </c>
      <c r="BN14" s="17">
        <f t="shared" si="230"/>
        <v>0</v>
      </c>
      <c r="BO14" s="17">
        <f t="shared" si="230"/>
        <v>0</v>
      </c>
      <c r="BP14" s="17">
        <f t="shared" si="230"/>
        <v>0</v>
      </c>
      <c r="BQ14" s="17">
        <f t="shared" si="230"/>
        <v>0</v>
      </c>
      <c r="BR14" s="319">
        <f t="shared" si="215"/>
        <v>0</v>
      </c>
      <c r="BS14" s="17">
        <f t="shared" ref="BS14:CD23" si="231">IF(BS$2&gt;=$B$18,$E14,0)</f>
        <v>0</v>
      </c>
      <c r="BT14" s="17">
        <f t="shared" si="231"/>
        <v>0</v>
      </c>
      <c r="BU14" s="17">
        <f t="shared" si="231"/>
        <v>0</v>
      </c>
      <c r="BV14" s="17">
        <f t="shared" si="231"/>
        <v>0</v>
      </c>
      <c r="BW14" s="17">
        <f t="shared" si="231"/>
        <v>0</v>
      </c>
      <c r="BX14" s="17">
        <f t="shared" si="231"/>
        <v>0</v>
      </c>
      <c r="BY14" s="17">
        <f t="shared" si="231"/>
        <v>0</v>
      </c>
      <c r="BZ14" s="17">
        <f t="shared" si="231"/>
        <v>0</v>
      </c>
      <c r="CA14" s="17">
        <f t="shared" si="231"/>
        <v>0</v>
      </c>
      <c r="CB14" s="17">
        <f t="shared" si="231"/>
        <v>0</v>
      </c>
      <c r="CC14" s="17">
        <f t="shared" si="231"/>
        <v>0</v>
      </c>
      <c r="CD14" s="17">
        <f t="shared" si="231"/>
        <v>0</v>
      </c>
      <c r="CE14" s="319">
        <f t="shared" si="217"/>
        <v>0</v>
      </c>
      <c r="CF14" s="17">
        <f t="shared" ref="CF14:CQ23" si="232">IF(CF$2&gt;=$B$18,$E14,0)</f>
        <v>0</v>
      </c>
      <c r="CG14" s="17">
        <f t="shared" si="232"/>
        <v>0</v>
      </c>
      <c r="CH14" s="17">
        <f t="shared" si="232"/>
        <v>0</v>
      </c>
      <c r="CI14" s="17">
        <f t="shared" si="232"/>
        <v>0</v>
      </c>
      <c r="CJ14" s="17">
        <f t="shared" si="232"/>
        <v>0</v>
      </c>
      <c r="CK14" s="17">
        <f t="shared" si="232"/>
        <v>0</v>
      </c>
      <c r="CL14" s="17">
        <f t="shared" si="232"/>
        <v>0</v>
      </c>
      <c r="CM14" s="17">
        <f t="shared" si="232"/>
        <v>0</v>
      </c>
      <c r="CN14" s="17">
        <f t="shared" si="232"/>
        <v>0</v>
      </c>
      <c r="CO14" s="17">
        <f t="shared" si="232"/>
        <v>0</v>
      </c>
      <c r="CP14" s="17">
        <f t="shared" si="232"/>
        <v>0</v>
      </c>
      <c r="CQ14" s="17">
        <f t="shared" si="232"/>
        <v>0</v>
      </c>
      <c r="CR14" s="319">
        <f t="shared" si="219"/>
        <v>0</v>
      </c>
      <c r="CS14" s="17">
        <f t="shared" ref="CS14:DD23" si="233">IF(CS$2&gt;=$B$18,$E14,0)</f>
        <v>0</v>
      </c>
      <c r="CT14" s="17">
        <f t="shared" si="233"/>
        <v>0</v>
      </c>
      <c r="CU14" s="17">
        <f t="shared" si="233"/>
        <v>0</v>
      </c>
      <c r="CV14" s="17">
        <f t="shared" si="233"/>
        <v>0</v>
      </c>
      <c r="CW14" s="17">
        <f t="shared" si="233"/>
        <v>0</v>
      </c>
      <c r="CX14" s="17">
        <f t="shared" si="233"/>
        <v>0</v>
      </c>
      <c r="CY14" s="17">
        <f t="shared" si="233"/>
        <v>0</v>
      </c>
      <c r="CZ14" s="17">
        <f t="shared" si="233"/>
        <v>0</v>
      </c>
      <c r="DA14" s="17">
        <f t="shared" si="233"/>
        <v>0</v>
      </c>
      <c r="DB14" s="17">
        <f t="shared" si="233"/>
        <v>0</v>
      </c>
      <c r="DC14" s="17">
        <f t="shared" si="233"/>
        <v>0</v>
      </c>
      <c r="DD14" s="17">
        <f t="shared" si="233"/>
        <v>0</v>
      </c>
      <c r="DE14" s="319">
        <f t="shared" si="221"/>
        <v>0</v>
      </c>
      <c r="DF14" s="17">
        <f t="shared" ref="DF14:DQ23" si="234">IF(DF$2&gt;=$B$18,$E14,0)</f>
        <v>0</v>
      </c>
      <c r="DG14" s="17">
        <f t="shared" si="234"/>
        <v>0</v>
      </c>
      <c r="DH14" s="17">
        <f t="shared" si="234"/>
        <v>0</v>
      </c>
      <c r="DI14" s="17">
        <f t="shared" si="234"/>
        <v>0</v>
      </c>
      <c r="DJ14" s="17">
        <f t="shared" si="234"/>
        <v>0</v>
      </c>
      <c r="DK14" s="17">
        <f t="shared" si="234"/>
        <v>0</v>
      </c>
      <c r="DL14" s="17">
        <f t="shared" si="234"/>
        <v>0</v>
      </c>
      <c r="DM14" s="17">
        <f t="shared" si="234"/>
        <v>0</v>
      </c>
      <c r="DN14" s="17">
        <f t="shared" si="234"/>
        <v>0</v>
      </c>
      <c r="DO14" s="17">
        <f t="shared" si="234"/>
        <v>0</v>
      </c>
      <c r="DP14" s="17">
        <f t="shared" si="234"/>
        <v>0</v>
      </c>
      <c r="DQ14" s="17">
        <f t="shared" si="234"/>
        <v>0</v>
      </c>
      <c r="DR14" s="319">
        <f t="shared" si="223"/>
        <v>0</v>
      </c>
      <c r="DS14" s="17">
        <f t="shared" ref="DS14:ED23" si="235">IF(DS$2&gt;=$B$18,$E14,0)</f>
        <v>0</v>
      </c>
      <c r="DT14" s="17">
        <f t="shared" si="235"/>
        <v>0</v>
      </c>
      <c r="DU14" s="17">
        <f t="shared" si="235"/>
        <v>0</v>
      </c>
      <c r="DV14" s="17">
        <f t="shared" si="235"/>
        <v>0</v>
      </c>
      <c r="DW14" s="17">
        <f t="shared" si="235"/>
        <v>0</v>
      </c>
      <c r="DX14" s="17">
        <f t="shared" si="235"/>
        <v>0</v>
      </c>
      <c r="DY14" s="17">
        <f t="shared" si="235"/>
        <v>0</v>
      </c>
      <c r="DZ14" s="17">
        <f t="shared" si="235"/>
        <v>0</v>
      </c>
      <c r="EA14" s="17">
        <f t="shared" si="235"/>
        <v>0</v>
      </c>
      <c r="EB14" s="17">
        <f t="shared" si="235"/>
        <v>0</v>
      </c>
      <c r="EC14" s="17">
        <f t="shared" si="235"/>
        <v>0</v>
      </c>
      <c r="ED14" s="17">
        <f t="shared" si="235"/>
        <v>0</v>
      </c>
      <c r="EE14" s="391">
        <f t="shared" si="225"/>
        <v>0</v>
      </c>
    </row>
    <row r="15" spans="1:136" x14ac:dyDescent="0.2">
      <c r="A15" s="1" t="s">
        <v>36</v>
      </c>
      <c r="B15" s="17">
        <f>SUM(B9:B13)</f>
        <v>603300</v>
      </c>
      <c r="D15" s="9" t="s">
        <v>86</v>
      </c>
      <c r="E15" s="17">
        <v>150</v>
      </c>
      <c r="F15" s="17">
        <f t="shared" si="206"/>
        <v>0</v>
      </c>
      <c r="G15" s="17">
        <f t="shared" si="206"/>
        <v>0</v>
      </c>
      <c r="H15" s="17">
        <f t="shared" si="206"/>
        <v>0</v>
      </c>
      <c r="I15" s="17">
        <f t="shared" si="206"/>
        <v>0</v>
      </c>
      <c r="J15" s="17">
        <f t="shared" si="206"/>
        <v>0</v>
      </c>
      <c r="K15" s="17">
        <f t="shared" si="206"/>
        <v>0</v>
      </c>
      <c r="L15" s="17">
        <f t="shared" si="206"/>
        <v>0</v>
      </c>
      <c r="M15" s="17">
        <f t="shared" si="206"/>
        <v>0</v>
      </c>
      <c r="N15" s="17">
        <f t="shared" si="206"/>
        <v>0</v>
      </c>
      <c r="O15" s="17">
        <f t="shared" si="206"/>
        <v>0</v>
      </c>
      <c r="P15" s="17">
        <f t="shared" si="206"/>
        <v>150</v>
      </c>
      <c r="Q15" s="17">
        <f t="shared" si="206"/>
        <v>150</v>
      </c>
      <c r="R15" s="319">
        <f t="shared" si="207"/>
        <v>300</v>
      </c>
      <c r="S15" s="17">
        <v>275</v>
      </c>
      <c r="T15" s="17">
        <v>275</v>
      </c>
      <c r="U15" s="17">
        <v>275</v>
      </c>
      <c r="V15" s="17">
        <v>275</v>
      </c>
      <c r="W15" s="17">
        <v>275</v>
      </c>
      <c r="X15" s="17">
        <v>275</v>
      </c>
      <c r="Y15" s="17">
        <v>275</v>
      </c>
      <c r="Z15" s="17">
        <v>275</v>
      </c>
      <c r="AA15" s="17">
        <v>275</v>
      </c>
      <c r="AB15" s="17">
        <v>275</v>
      </c>
      <c r="AC15" s="17">
        <v>275</v>
      </c>
      <c r="AD15" s="17">
        <v>275</v>
      </c>
      <c r="AE15" s="319">
        <f t="shared" si="209"/>
        <v>3300</v>
      </c>
      <c r="AF15" s="17">
        <f t="shared" si="228"/>
        <v>150</v>
      </c>
      <c r="AG15" s="17">
        <f t="shared" si="228"/>
        <v>150</v>
      </c>
      <c r="AH15" s="17">
        <f t="shared" si="228"/>
        <v>150</v>
      </c>
      <c r="AI15" s="17">
        <f t="shared" si="228"/>
        <v>150</v>
      </c>
      <c r="AJ15" s="17">
        <f t="shared" si="228"/>
        <v>150</v>
      </c>
      <c r="AK15" s="17">
        <f t="shared" si="228"/>
        <v>150</v>
      </c>
      <c r="AL15" s="17">
        <f t="shared" si="228"/>
        <v>150</v>
      </c>
      <c r="AM15" s="17">
        <f t="shared" si="228"/>
        <v>150</v>
      </c>
      <c r="AN15" s="17">
        <f t="shared" si="228"/>
        <v>150</v>
      </c>
      <c r="AO15" s="17">
        <f t="shared" si="228"/>
        <v>150</v>
      </c>
      <c r="AP15" s="17">
        <f t="shared" si="228"/>
        <v>150</v>
      </c>
      <c r="AQ15" s="17">
        <f t="shared" si="228"/>
        <v>150</v>
      </c>
      <c r="AR15" s="319">
        <f t="shared" si="211"/>
        <v>1800</v>
      </c>
      <c r="AS15" s="17">
        <f t="shared" si="229"/>
        <v>150</v>
      </c>
      <c r="AT15" s="17">
        <f t="shared" si="229"/>
        <v>150</v>
      </c>
      <c r="AU15" s="17">
        <f t="shared" si="229"/>
        <v>150</v>
      </c>
      <c r="AV15" s="17">
        <f t="shared" si="229"/>
        <v>150</v>
      </c>
      <c r="AW15" s="17">
        <f t="shared" si="229"/>
        <v>150</v>
      </c>
      <c r="AX15" s="17">
        <f t="shared" si="229"/>
        <v>150</v>
      </c>
      <c r="AY15" s="17">
        <f t="shared" si="229"/>
        <v>150</v>
      </c>
      <c r="AZ15" s="17">
        <f t="shared" si="229"/>
        <v>150</v>
      </c>
      <c r="BA15" s="17">
        <f t="shared" si="229"/>
        <v>150</v>
      </c>
      <c r="BB15" s="17">
        <f t="shared" si="229"/>
        <v>150</v>
      </c>
      <c r="BC15" s="17">
        <f t="shared" si="229"/>
        <v>150</v>
      </c>
      <c r="BD15" s="17">
        <f t="shared" si="229"/>
        <v>150</v>
      </c>
      <c r="BE15" s="319">
        <f t="shared" si="213"/>
        <v>1800</v>
      </c>
      <c r="BF15" s="17">
        <f t="shared" si="230"/>
        <v>150</v>
      </c>
      <c r="BG15" s="17">
        <f t="shared" si="230"/>
        <v>150</v>
      </c>
      <c r="BH15" s="17">
        <f t="shared" si="230"/>
        <v>150</v>
      </c>
      <c r="BI15" s="17">
        <f t="shared" si="230"/>
        <v>150</v>
      </c>
      <c r="BJ15" s="17">
        <f t="shared" si="230"/>
        <v>150</v>
      </c>
      <c r="BK15" s="17">
        <f t="shared" si="230"/>
        <v>150</v>
      </c>
      <c r="BL15" s="17">
        <f t="shared" si="230"/>
        <v>150</v>
      </c>
      <c r="BM15" s="17">
        <f t="shared" si="230"/>
        <v>150</v>
      </c>
      <c r="BN15" s="17">
        <f t="shared" si="230"/>
        <v>150</v>
      </c>
      <c r="BO15" s="17">
        <f t="shared" si="230"/>
        <v>150</v>
      </c>
      <c r="BP15" s="17">
        <f t="shared" si="230"/>
        <v>150</v>
      </c>
      <c r="BQ15" s="17">
        <f t="shared" si="230"/>
        <v>150</v>
      </c>
      <c r="BR15" s="319">
        <f t="shared" si="215"/>
        <v>1800</v>
      </c>
      <c r="BS15" s="17">
        <f t="shared" si="231"/>
        <v>150</v>
      </c>
      <c r="BT15" s="17">
        <f t="shared" si="231"/>
        <v>150</v>
      </c>
      <c r="BU15" s="17">
        <f t="shared" si="231"/>
        <v>150</v>
      </c>
      <c r="BV15" s="17">
        <f t="shared" si="231"/>
        <v>150</v>
      </c>
      <c r="BW15" s="17">
        <f t="shared" si="231"/>
        <v>150</v>
      </c>
      <c r="BX15" s="17">
        <f t="shared" si="231"/>
        <v>150</v>
      </c>
      <c r="BY15" s="17">
        <f t="shared" si="231"/>
        <v>150</v>
      </c>
      <c r="BZ15" s="17">
        <f t="shared" si="231"/>
        <v>150</v>
      </c>
      <c r="CA15" s="17">
        <f t="shared" si="231"/>
        <v>150</v>
      </c>
      <c r="CB15" s="17">
        <f t="shared" si="231"/>
        <v>150</v>
      </c>
      <c r="CC15" s="17">
        <f t="shared" si="231"/>
        <v>150</v>
      </c>
      <c r="CD15" s="17">
        <f t="shared" si="231"/>
        <v>150</v>
      </c>
      <c r="CE15" s="319">
        <f t="shared" si="217"/>
        <v>1800</v>
      </c>
      <c r="CF15" s="17">
        <f t="shared" si="232"/>
        <v>150</v>
      </c>
      <c r="CG15" s="17">
        <f t="shared" si="232"/>
        <v>150</v>
      </c>
      <c r="CH15" s="17">
        <f t="shared" si="232"/>
        <v>150</v>
      </c>
      <c r="CI15" s="17">
        <f t="shared" si="232"/>
        <v>150</v>
      </c>
      <c r="CJ15" s="17">
        <f t="shared" si="232"/>
        <v>150</v>
      </c>
      <c r="CK15" s="17">
        <f t="shared" si="232"/>
        <v>150</v>
      </c>
      <c r="CL15" s="17">
        <f t="shared" si="232"/>
        <v>150</v>
      </c>
      <c r="CM15" s="17">
        <f t="shared" si="232"/>
        <v>150</v>
      </c>
      <c r="CN15" s="17">
        <f t="shared" si="232"/>
        <v>150</v>
      </c>
      <c r="CO15" s="17">
        <f t="shared" si="232"/>
        <v>150</v>
      </c>
      <c r="CP15" s="17">
        <f t="shared" si="232"/>
        <v>150</v>
      </c>
      <c r="CQ15" s="17">
        <f t="shared" si="232"/>
        <v>150</v>
      </c>
      <c r="CR15" s="319">
        <f t="shared" si="219"/>
        <v>1800</v>
      </c>
      <c r="CS15" s="17">
        <f t="shared" si="233"/>
        <v>150</v>
      </c>
      <c r="CT15" s="17">
        <f t="shared" si="233"/>
        <v>150</v>
      </c>
      <c r="CU15" s="17">
        <f t="shared" si="233"/>
        <v>150</v>
      </c>
      <c r="CV15" s="17">
        <f t="shared" si="233"/>
        <v>150</v>
      </c>
      <c r="CW15" s="17">
        <f t="shared" si="233"/>
        <v>150</v>
      </c>
      <c r="CX15" s="17">
        <f t="shared" si="233"/>
        <v>150</v>
      </c>
      <c r="CY15" s="17">
        <f t="shared" si="233"/>
        <v>150</v>
      </c>
      <c r="CZ15" s="17">
        <f t="shared" si="233"/>
        <v>150</v>
      </c>
      <c r="DA15" s="17">
        <f t="shared" si="233"/>
        <v>150</v>
      </c>
      <c r="DB15" s="17">
        <f t="shared" si="233"/>
        <v>150</v>
      </c>
      <c r="DC15" s="17">
        <f t="shared" si="233"/>
        <v>150</v>
      </c>
      <c r="DD15" s="17">
        <f t="shared" si="233"/>
        <v>150</v>
      </c>
      <c r="DE15" s="319">
        <f t="shared" si="221"/>
        <v>1800</v>
      </c>
      <c r="DF15" s="17">
        <f t="shared" si="234"/>
        <v>150</v>
      </c>
      <c r="DG15" s="17">
        <f t="shared" si="234"/>
        <v>150</v>
      </c>
      <c r="DH15" s="17">
        <f t="shared" si="234"/>
        <v>150</v>
      </c>
      <c r="DI15" s="17">
        <f t="shared" si="234"/>
        <v>150</v>
      </c>
      <c r="DJ15" s="17">
        <f t="shared" si="234"/>
        <v>150</v>
      </c>
      <c r="DK15" s="17">
        <f t="shared" si="234"/>
        <v>150</v>
      </c>
      <c r="DL15" s="17">
        <f t="shared" si="234"/>
        <v>150</v>
      </c>
      <c r="DM15" s="17">
        <f t="shared" si="234"/>
        <v>150</v>
      </c>
      <c r="DN15" s="17">
        <f t="shared" si="234"/>
        <v>150</v>
      </c>
      <c r="DO15" s="17">
        <f t="shared" si="234"/>
        <v>150</v>
      </c>
      <c r="DP15" s="17">
        <f t="shared" si="234"/>
        <v>150</v>
      </c>
      <c r="DQ15" s="17">
        <f t="shared" si="234"/>
        <v>150</v>
      </c>
      <c r="DR15" s="319">
        <f t="shared" si="223"/>
        <v>1800</v>
      </c>
      <c r="DS15" s="17">
        <f t="shared" si="235"/>
        <v>150</v>
      </c>
      <c r="DT15" s="17">
        <f t="shared" si="235"/>
        <v>150</v>
      </c>
      <c r="DU15" s="17">
        <f t="shared" si="235"/>
        <v>150</v>
      </c>
      <c r="DV15" s="17">
        <f t="shared" si="235"/>
        <v>150</v>
      </c>
      <c r="DW15" s="17">
        <f t="shared" si="235"/>
        <v>150</v>
      </c>
      <c r="DX15" s="17">
        <f t="shared" si="235"/>
        <v>150</v>
      </c>
      <c r="DY15" s="17">
        <f t="shared" si="235"/>
        <v>150</v>
      </c>
      <c r="DZ15" s="17">
        <f t="shared" si="235"/>
        <v>150</v>
      </c>
      <c r="EA15" s="17">
        <f t="shared" si="235"/>
        <v>150</v>
      </c>
      <c r="EB15" s="17">
        <f t="shared" si="235"/>
        <v>150</v>
      </c>
      <c r="EC15" s="17">
        <f t="shared" si="235"/>
        <v>150</v>
      </c>
      <c r="ED15" s="17">
        <f t="shared" si="235"/>
        <v>150</v>
      </c>
      <c r="EE15" s="391">
        <f t="shared" si="225"/>
        <v>1800</v>
      </c>
    </row>
    <row r="16" spans="1:136" x14ac:dyDescent="0.2">
      <c r="A16" s="1" t="s">
        <v>37</v>
      </c>
      <c r="B16" s="17">
        <f>+B15*20/100</f>
        <v>120660</v>
      </c>
      <c r="D16" s="9" t="s">
        <v>87</v>
      </c>
      <c r="E16" s="17">
        <v>30</v>
      </c>
      <c r="F16" s="17">
        <f t="shared" si="206"/>
        <v>0</v>
      </c>
      <c r="G16" s="17">
        <f t="shared" si="206"/>
        <v>0</v>
      </c>
      <c r="H16" s="17">
        <f t="shared" si="206"/>
        <v>0</v>
      </c>
      <c r="I16" s="17">
        <f t="shared" si="206"/>
        <v>0</v>
      </c>
      <c r="J16" s="17">
        <f t="shared" si="206"/>
        <v>0</v>
      </c>
      <c r="K16" s="17">
        <f t="shared" si="206"/>
        <v>0</v>
      </c>
      <c r="L16" s="17">
        <f t="shared" si="206"/>
        <v>0</v>
      </c>
      <c r="M16" s="17">
        <f t="shared" si="206"/>
        <v>0</v>
      </c>
      <c r="N16" s="17">
        <f t="shared" si="206"/>
        <v>0</v>
      </c>
      <c r="O16" s="17">
        <f t="shared" si="206"/>
        <v>0</v>
      </c>
      <c r="P16" s="17">
        <f t="shared" si="206"/>
        <v>30</v>
      </c>
      <c r="Q16" s="17">
        <f t="shared" si="206"/>
        <v>30</v>
      </c>
      <c r="R16" s="319">
        <f t="shared" si="207"/>
        <v>60</v>
      </c>
      <c r="S16" s="17">
        <v>0</v>
      </c>
      <c r="T16" s="17">
        <v>0</v>
      </c>
      <c r="U16" s="17">
        <f t="shared" si="226"/>
        <v>30</v>
      </c>
      <c r="V16" s="17">
        <f t="shared" si="227"/>
        <v>30</v>
      </c>
      <c r="W16" s="17">
        <f t="shared" si="227"/>
        <v>30</v>
      </c>
      <c r="X16" s="17">
        <f t="shared" si="227"/>
        <v>30</v>
      </c>
      <c r="Y16" s="17">
        <f t="shared" si="227"/>
        <v>30</v>
      </c>
      <c r="Z16" s="17">
        <f t="shared" si="227"/>
        <v>30</v>
      </c>
      <c r="AA16" s="17">
        <f t="shared" si="227"/>
        <v>30</v>
      </c>
      <c r="AB16" s="17">
        <f t="shared" si="227"/>
        <v>30</v>
      </c>
      <c r="AC16" s="17">
        <f t="shared" si="227"/>
        <v>30</v>
      </c>
      <c r="AD16" s="17">
        <f t="shared" si="227"/>
        <v>30</v>
      </c>
      <c r="AE16" s="319">
        <f t="shared" si="209"/>
        <v>300</v>
      </c>
      <c r="AF16" s="17">
        <f t="shared" si="228"/>
        <v>30</v>
      </c>
      <c r="AG16" s="17">
        <f t="shared" si="228"/>
        <v>30</v>
      </c>
      <c r="AH16" s="17">
        <f t="shared" si="228"/>
        <v>30</v>
      </c>
      <c r="AI16" s="17">
        <f t="shared" si="228"/>
        <v>30</v>
      </c>
      <c r="AJ16" s="17">
        <f t="shared" si="228"/>
        <v>30</v>
      </c>
      <c r="AK16" s="17">
        <f t="shared" si="228"/>
        <v>30</v>
      </c>
      <c r="AL16" s="17">
        <f t="shared" si="228"/>
        <v>30</v>
      </c>
      <c r="AM16" s="17">
        <f t="shared" si="228"/>
        <v>30</v>
      </c>
      <c r="AN16" s="17">
        <f t="shared" si="228"/>
        <v>30</v>
      </c>
      <c r="AO16" s="17">
        <f t="shared" si="228"/>
        <v>30</v>
      </c>
      <c r="AP16" s="17">
        <f t="shared" si="228"/>
        <v>30</v>
      </c>
      <c r="AQ16" s="17">
        <f t="shared" si="228"/>
        <v>30</v>
      </c>
      <c r="AR16" s="319">
        <f t="shared" si="211"/>
        <v>360</v>
      </c>
      <c r="AS16" s="17">
        <f t="shared" si="229"/>
        <v>30</v>
      </c>
      <c r="AT16" s="17">
        <f t="shared" si="229"/>
        <v>30</v>
      </c>
      <c r="AU16" s="17">
        <f t="shared" si="229"/>
        <v>30</v>
      </c>
      <c r="AV16" s="17">
        <f t="shared" si="229"/>
        <v>30</v>
      </c>
      <c r="AW16" s="17">
        <f t="shared" si="229"/>
        <v>30</v>
      </c>
      <c r="AX16" s="17">
        <f t="shared" si="229"/>
        <v>30</v>
      </c>
      <c r="AY16" s="17">
        <f t="shared" si="229"/>
        <v>30</v>
      </c>
      <c r="AZ16" s="17">
        <f t="shared" si="229"/>
        <v>30</v>
      </c>
      <c r="BA16" s="17">
        <f t="shared" si="229"/>
        <v>30</v>
      </c>
      <c r="BB16" s="17">
        <f t="shared" si="229"/>
        <v>30</v>
      </c>
      <c r="BC16" s="17">
        <f t="shared" si="229"/>
        <v>30</v>
      </c>
      <c r="BD16" s="17">
        <f t="shared" si="229"/>
        <v>30</v>
      </c>
      <c r="BE16" s="319">
        <f t="shared" si="213"/>
        <v>360</v>
      </c>
      <c r="BF16" s="17">
        <f t="shared" si="230"/>
        <v>30</v>
      </c>
      <c r="BG16" s="17">
        <f t="shared" si="230"/>
        <v>30</v>
      </c>
      <c r="BH16" s="17">
        <f t="shared" si="230"/>
        <v>30</v>
      </c>
      <c r="BI16" s="17">
        <f t="shared" si="230"/>
        <v>30</v>
      </c>
      <c r="BJ16" s="17">
        <f t="shared" si="230"/>
        <v>30</v>
      </c>
      <c r="BK16" s="17">
        <f t="shared" si="230"/>
        <v>30</v>
      </c>
      <c r="BL16" s="17">
        <f t="shared" si="230"/>
        <v>30</v>
      </c>
      <c r="BM16" s="17">
        <f t="shared" si="230"/>
        <v>30</v>
      </c>
      <c r="BN16" s="17">
        <f t="shared" si="230"/>
        <v>30</v>
      </c>
      <c r="BO16" s="17">
        <f t="shared" si="230"/>
        <v>30</v>
      </c>
      <c r="BP16" s="17">
        <f t="shared" si="230"/>
        <v>30</v>
      </c>
      <c r="BQ16" s="17">
        <f t="shared" si="230"/>
        <v>30</v>
      </c>
      <c r="BR16" s="319">
        <f t="shared" si="215"/>
        <v>360</v>
      </c>
      <c r="BS16" s="17">
        <f t="shared" si="231"/>
        <v>30</v>
      </c>
      <c r="BT16" s="17">
        <f t="shared" si="231"/>
        <v>30</v>
      </c>
      <c r="BU16" s="17">
        <f t="shared" si="231"/>
        <v>30</v>
      </c>
      <c r="BV16" s="17">
        <f t="shared" si="231"/>
        <v>30</v>
      </c>
      <c r="BW16" s="17">
        <f t="shared" si="231"/>
        <v>30</v>
      </c>
      <c r="BX16" s="17">
        <f t="shared" si="231"/>
        <v>30</v>
      </c>
      <c r="BY16" s="17">
        <f t="shared" si="231"/>
        <v>30</v>
      </c>
      <c r="BZ16" s="17">
        <f t="shared" si="231"/>
        <v>30</v>
      </c>
      <c r="CA16" s="17">
        <f t="shared" si="231"/>
        <v>30</v>
      </c>
      <c r="CB16" s="17">
        <f t="shared" si="231"/>
        <v>30</v>
      </c>
      <c r="CC16" s="17">
        <f t="shared" si="231"/>
        <v>30</v>
      </c>
      <c r="CD16" s="17">
        <f t="shared" si="231"/>
        <v>30</v>
      </c>
      <c r="CE16" s="319">
        <f t="shared" si="217"/>
        <v>360</v>
      </c>
      <c r="CF16" s="17">
        <f t="shared" si="232"/>
        <v>30</v>
      </c>
      <c r="CG16" s="17">
        <f t="shared" si="232"/>
        <v>30</v>
      </c>
      <c r="CH16" s="17">
        <f t="shared" si="232"/>
        <v>30</v>
      </c>
      <c r="CI16" s="17">
        <f t="shared" si="232"/>
        <v>30</v>
      </c>
      <c r="CJ16" s="17">
        <f t="shared" si="232"/>
        <v>30</v>
      </c>
      <c r="CK16" s="17">
        <f t="shared" si="232"/>
        <v>30</v>
      </c>
      <c r="CL16" s="17">
        <f t="shared" si="232"/>
        <v>30</v>
      </c>
      <c r="CM16" s="17">
        <f t="shared" si="232"/>
        <v>30</v>
      </c>
      <c r="CN16" s="17">
        <f t="shared" si="232"/>
        <v>30</v>
      </c>
      <c r="CO16" s="17">
        <f t="shared" si="232"/>
        <v>30</v>
      </c>
      <c r="CP16" s="17">
        <f t="shared" si="232"/>
        <v>30</v>
      </c>
      <c r="CQ16" s="17">
        <f t="shared" si="232"/>
        <v>30</v>
      </c>
      <c r="CR16" s="319">
        <f t="shared" si="219"/>
        <v>360</v>
      </c>
      <c r="CS16" s="17">
        <f t="shared" si="233"/>
        <v>30</v>
      </c>
      <c r="CT16" s="17">
        <f t="shared" si="233"/>
        <v>30</v>
      </c>
      <c r="CU16" s="17">
        <f t="shared" si="233"/>
        <v>30</v>
      </c>
      <c r="CV16" s="17">
        <f t="shared" si="233"/>
        <v>30</v>
      </c>
      <c r="CW16" s="17">
        <f t="shared" si="233"/>
        <v>30</v>
      </c>
      <c r="CX16" s="17">
        <f t="shared" si="233"/>
        <v>30</v>
      </c>
      <c r="CY16" s="17">
        <f t="shared" si="233"/>
        <v>30</v>
      </c>
      <c r="CZ16" s="17">
        <f t="shared" si="233"/>
        <v>30</v>
      </c>
      <c r="DA16" s="17">
        <f t="shared" si="233"/>
        <v>30</v>
      </c>
      <c r="DB16" s="17">
        <f t="shared" si="233"/>
        <v>30</v>
      </c>
      <c r="DC16" s="17">
        <f t="shared" si="233"/>
        <v>30</v>
      </c>
      <c r="DD16" s="17">
        <f t="shared" si="233"/>
        <v>30</v>
      </c>
      <c r="DE16" s="319">
        <f t="shared" si="221"/>
        <v>360</v>
      </c>
      <c r="DF16" s="17">
        <f t="shared" si="234"/>
        <v>30</v>
      </c>
      <c r="DG16" s="17">
        <f t="shared" si="234"/>
        <v>30</v>
      </c>
      <c r="DH16" s="17">
        <f t="shared" si="234"/>
        <v>30</v>
      </c>
      <c r="DI16" s="17">
        <f t="shared" si="234"/>
        <v>30</v>
      </c>
      <c r="DJ16" s="17">
        <f t="shared" si="234"/>
        <v>30</v>
      </c>
      <c r="DK16" s="17">
        <f t="shared" si="234"/>
        <v>30</v>
      </c>
      <c r="DL16" s="17">
        <f t="shared" si="234"/>
        <v>30</v>
      </c>
      <c r="DM16" s="17">
        <f t="shared" si="234"/>
        <v>30</v>
      </c>
      <c r="DN16" s="17">
        <f t="shared" si="234"/>
        <v>30</v>
      </c>
      <c r="DO16" s="17">
        <f t="shared" si="234"/>
        <v>30</v>
      </c>
      <c r="DP16" s="17">
        <f t="shared" si="234"/>
        <v>30</v>
      </c>
      <c r="DQ16" s="17">
        <f t="shared" si="234"/>
        <v>30</v>
      </c>
      <c r="DR16" s="319">
        <f t="shared" si="223"/>
        <v>360</v>
      </c>
      <c r="DS16" s="17">
        <f t="shared" si="235"/>
        <v>30</v>
      </c>
      <c r="DT16" s="17">
        <f t="shared" si="235"/>
        <v>30</v>
      </c>
      <c r="DU16" s="17">
        <f t="shared" si="235"/>
        <v>30</v>
      </c>
      <c r="DV16" s="17">
        <f t="shared" si="235"/>
        <v>30</v>
      </c>
      <c r="DW16" s="17">
        <f t="shared" si="235"/>
        <v>30</v>
      </c>
      <c r="DX16" s="17">
        <f t="shared" si="235"/>
        <v>30</v>
      </c>
      <c r="DY16" s="17">
        <f t="shared" si="235"/>
        <v>30</v>
      </c>
      <c r="DZ16" s="17">
        <f t="shared" si="235"/>
        <v>30</v>
      </c>
      <c r="EA16" s="17">
        <f t="shared" si="235"/>
        <v>30</v>
      </c>
      <c r="EB16" s="17">
        <f t="shared" si="235"/>
        <v>30</v>
      </c>
      <c r="EC16" s="17">
        <f t="shared" si="235"/>
        <v>30</v>
      </c>
      <c r="ED16" s="17">
        <f t="shared" si="235"/>
        <v>30</v>
      </c>
      <c r="EE16" s="391">
        <f t="shared" si="225"/>
        <v>360</v>
      </c>
    </row>
    <row r="17" spans="1:135" x14ac:dyDescent="0.2">
      <c r="A17" s="1"/>
      <c r="D17" s="9" t="s">
        <v>23</v>
      </c>
      <c r="E17" s="17">
        <v>0</v>
      </c>
      <c r="F17" s="17">
        <f t="shared" si="206"/>
        <v>0</v>
      </c>
      <c r="G17" s="17">
        <f t="shared" si="206"/>
        <v>0</v>
      </c>
      <c r="H17" s="17">
        <f t="shared" si="206"/>
        <v>0</v>
      </c>
      <c r="I17" s="17">
        <f t="shared" si="206"/>
        <v>0</v>
      </c>
      <c r="J17" s="17">
        <f t="shared" si="206"/>
        <v>0</v>
      </c>
      <c r="K17" s="17">
        <f t="shared" si="206"/>
        <v>0</v>
      </c>
      <c r="L17" s="17">
        <f t="shared" si="206"/>
        <v>0</v>
      </c>
      <c r="M17" s="17">
        <f t="shared" si="206"/>
        <v>0</v>
      </c>
      <c r="N17" s="17">
        <f t="shared" si="206"/>
        <v>0</v>
      </c>
      <c r="O17" s="17">
        <f t="shared" si="206"/>
        <v>0</v>
      </c>
      <c r="P17" s="17">
        <f t="shared" si="206"/>
        <v>0</v>
      </c>
      <c r="Q17" s="17">
        <f t="shared" si="206"/>
        <v>0</v>
      </c>
      <c r="R17" s="319">
        <f t="shared" si="207"/>
        <v>0</v>
      </c>
      <c r="S17" s="17">
        <f t="shared" si="226"/>
        <v>0</v>
      </c>
      <c r="T17" s="17">
        <f t="shared" si="226"/>
        <v>0</v>
      </c>
      <c r="U17" s="17">
        <f t="shared" si="226"/>
        <v>0</v>
      </c>
      <c r="V17" s="17">
        <f t="shared" si="227"/>
        <v>0</v>
      </c>
      <c r="W17" s="17">
        <f t="shared" si="227"/>
        <v>0</v>
      </c>
      <c r="X17" s="17">
        <f t="shared" si="227"/>
        <v>0</v>
      </c>
      <c r="Y17" s="17">
        <f t="shared" si="227"/>
        <v>0</v>
      </c>
      <c r="Z17" s="17">
        <f t="shared" si="227"/>
        <v>0</v>
      </c>
      <c r="AA17" s="17">
        <f t="shared" si="227"/>
        <v>0</v>
      </c>
      <c r="AB17" s="17">
        <f t="shared" si="227"/>
        <v>0</v>
      </c>
      <c r="AC17" s="17">
        <f t="shared" si="227"/>
        <v>0</v>
      </c>
      <c r="AD17" s="17">
        <f t="shared" si="227"/>
        <v>0</v>
      </c>
      <c r="AE17" s="319">
        <f t="shared" si="209"/>
        <v>0</v>
      </c>
      <c r="AF17" s="17">
        <f t="shared" si="228"/>
        <v>0</v>
      </c>
      <c r="AG17" s="17">
        <f t="shared" si="228"/>
        <v>0</v>
      </c>
      <c r="AH17" s="17">
        <f t="shared" si="228"/>
        <v>0</v>
      </c>
      <c r="AI17" s="17">
        <f t="shared" si="228"/>
        <v>0</v>
      </c>
      <c r="AJ17" s="17">
        <f t="shared" si="228"/>
        <v>0</v>
      </c>
      <c r="AK17" s="17">
        <f t="shared" si="228"/>
        <v>0</v>
      </c>
      <c r="AL17" s="17">
        <f t="shared" si="228"/>
        <v>0</v>
      </c>
      <c r="AM17" s="17">
        <f t="shared" si="228"/>
        <v>0</v>
      </c>
      <c r="AN17" s="17">
        <f t="shared" si="228"/>
        <v>0</v>
      </c>
      <c r="AO17" s="17">
        <f t="shared" si="228"/>
        <v>0</v>
      </c>
      <c r="AP17" s="17">
        <f t="shared" si="228"/>
        <v>0</v>
      </c>
      <c r="AQ17" s="17">
        <f t="shared" si="228"/>
        <v>0</v>
      </c>
      <c r="AR17" s="319">
        <f t="shared" si="211"/>
        <v>0</v>
      </c>
      <c r="AS17" s="17">
        <f t="shared" si="229"/>
        <v>0</v>
      </c>
      <c r="AT17" s="17">
        <f t="shared" si="229"/>
        <v>0</v>
      </c>
      <c r="AU17" s="17">
        <f t="shared" si="229"/>
        <v>0</v>
      </c>
      <c r="AV17" s="17">
        <f t="shared" si="229"/>
        <v>0</v>
      </c>
      <c r="AW17" s="17">
        <f t="shared" si="229"/>
        <v>0</v>
      </c>
      <c r="AX17" s="17">
        <f t="shared" si="229"/>
        <v>0</v>
      </c>
      <c r="AY17" s="17">
        <f t="shared" si="229"/>
        <v>0</v>
      </c>
      <c r="AZ17" s="17">
        <f t="shared" si="229"/>
        <v>0</v>
      </c>
      <c r="BA17" s="17">
        <f t="shared" si="229"/>
        <v>0</v>
      </c>
      <c r="BB17" s="17">
        <f t="shared" si="229"/>
        <v>0</v>
      </c>
      <c r="BC17" s="17">
        <f t="shared" si="229"/>
        <v>0</v>
      </c>
      <c r="BD17" s="17">
        <f t="shared" si="229"/>
        <v>0</v>
      </c>
      <c r="BE17" s="319">
        <f t="shared" si="213"/>
        <v>0</v>
      </c>
      <c r="BF17" s="17">
        <f t="shared" si="230"/>
        <v>0</v>
      </c>
      <c r="BG17" s="17">
        <f t="shared" si="230"/>
        <v>0</v>
      </c>
      <c r="BH17" s="17">
        <f t="shared" si="230"/>
        <v>0</v>
      </c>
      <c r="BI17" s="17">
        <f t="shared" si="230"/>
        <v>0</v>
      </c>
      <c r="BJ17" s="17">
        <f t="shared" si="230"/>
        <v>0</v>
      </c>
      <c r="BK17" s="17">
        <f t="shared" si="230"/>
        <v>0</v>
      </c>
      <c r="BL17" s="17">
        <f t="shared" si="230"/>
        <v>0</v>
      </c>
      <c r="BM17" s="17">
        <f t="shared" si="230"/>
        <v>0</v>
      </c>
      <c r="BN17" s="17">
        <f t="shared" si="230"/>
        <v>0</v>
      </c>
      <c r="BO17" s="17">
        <f t="shared" si="230"/>
        <v>0</v>
      </c>
      <c r="BP17" s="17">
        <f t="shared" si="230"/>
        <v>0</v>
      </c>
      <c r="BQ17" s="17">
        <f t="shared" si="230"/>
        <v>0</v>
      </c>
      <c r="BR17" s="319">
        <f t="shared" si="215"/>
        <v>0</v>
      </c>
      <c r="BS17" s="17">
        <f t="shared" si="231"/>
        <v>0</v>
      </c>
      <c r="BT17" s="17">
        <f t="shared" si="231"/>
        <v>0</v>
      </c>
      <c r="BU17" s="17">
        <f t="shared" si="231"/>
        <v>0</v>
      </c>
      <c r="BV17" s="17">
        <f t="shared" si="231"/>
        <v>0</v>
      </c>
      <c r="BW17" s="17">
        <f t="shared" si="231"/>
        <v>0</v>
      </c>
      <c r="BX17" s="17">
        <f t="shared" si="231"/>
        <v>0</v>
      </c>
      <c r="BY17" s="17">
        <f t="shared" si="231"/>
        <v>0</v>
      </c>
      <c r="BZ17" s="17">
        <f t="shared" si="231"/>
        <v>0</v>
      </c>
      <c r="CA17" s="17">
        <f t="shared" si="231"/>
        <v>0</v>
      </c>
      <c r="CB17" s="17">
        <f t="shared" si="231"/>
        <v>0</v>
      </c>
      <c r="CC17" s="17">
        <f t="shared" si="231"/>
        <v>0</v>
      </c>
      <c r="CD17" s="17">
        <f t="shared" si="231"/>
        <v>0</v>
      </c>
      <c r="CE17" s="319">
        <f t="shared" si="217"/>
        <v>0</v>
      </c>
      <c r="CF17" s="17">
        <f t="shared" si="232"/>
        <v>0</v>
      </c>
      <c r="CG17" s="17">
        <f t="shared" si="232"/>
        <v>0</v>
      </c>
      <c r="CH17" s="17">
        <f t="shared" si="232"/>
        <v>0</v>
      </c>
      <c r="CI17" s="17">
        <f t="shared" si="232"/>
        <v>0</v>
      </c>
      <c r="CJ17" s="17">
        <f t="shared" si="232"/>
        <v>0</v>
      </c>
      <c r="CK17" s="17">
        <f t="shared" si="232"/>
        <v>0</v>
      </c>
      <c r="CL17" s="17">
        <f t="shared" si="232"/>
        <v>0</v>
      </c>
      <c r="CM17" s="17">
        <f t="shared" si="232"/>
        <v>0</v>
      </c>
      <c r="CN17" s="17">
        <f t="shared" si="232"/>
        <v>0</v>
      </c>
      <c r="CO17" s="17">
        <f t="shared" si="232"/>
        <v>0</v>
      </c>
      <c r="CP17" s="17">
        <f t="shared" si="232"/>
        <v>0</v>
      </c>
      <c r="CQ17" s="17">
        <f t="shared" si="232"/>
        <v>0</v>
      </c>
      <c r="CR17" s="319">
        <f t="shared" si="219"/>
        <v>0</v>
      </c>
      <c r="CS17" s="17">
        <f t="shared" si="233"/>
        <v>0</v>
      </c>
      <c r="CT17" s="17">
        <f t="shared" si="233"/>
        <v>0</v>
      </c>
      <c r="CU17" s="17">
        <f t="shared" si="233"/>
        <v>0</v>
      </c>
      <c r="CV17" s="17">
        <f t="shared" si="233"/>
        <v>0</v>
      </c>
      <c r="CW17" s="17">
        <f t="shared" si="233"/>
        <v>0</v>
      </c>
      <c r="CX17" s="17">
        <f t="shared" si="233"/>
        <v>0</v>
      </c>
      <c r="CY17" s="17">
        <f t="shared" si="233"/>
        <v>0</v>
      </c>
      <c r="CZ17" s="17">
        <f t="shared" si="233"/>
        <v>0</v>
      </c>
      <c r="DA17" s="17">
        <f t="shared" si="233"/>
        <v>0</v>
      </c>
      <c r="DB17" s="17">
        <f t="shared" si="233"/>
        <v>0</v>
      </c>
      <c r="DC17" s="17">
        <f t="shared" si="233"/>
        <v>0</v>
      </c>
      <c r="DD17" s="17">
        <f t="shared" si="233"/>
        <v>0</v>
      </c>
      <c r="DE17" s="319">
        <f t="shared" si="221"/>
        <v>0</v>
      </c>
      <c r="DF17" s="17">
        <f t="shared" si="234"/>
        <v>0</v>
      </c>
      <c r="DG17" s="17">
        <f t="shared" si="234"/>
        <v>0</v>
      </c>
      <c r="DH17" s="17">
        <f t="shared" si="234"/>
        <v>0</v>
      </c>
      <c r="DI17" s="17">
        <f t="shared" si="234"/>
        <v>0</v>
      </c>
      <c r="DJ17" s="17">
        <f t="shared" si="234"/>
        <v>0</v>
      </c>
      <c r="DK17" s="17">
        <f t="shared" si="234"/>
        <v>0</v>
      </c>
      <c r="DL17" s="17">
        <f t="shared" si="234"/>
        <v>0</v>
      </c>
      <c r="DM17" s="17">
        <f t="shared" si="234"/>
        <v>0</v>
      </c>
      <c r="DN17" s="17">
        <f t="shared" si="234"/>
        <v>0</v>
      </c>
      <c r="DO17" s="17">
        <f t="shared" si="234"/>
        <v>0</v>
      </c>
      <c r="DP17" s="17">
        <f t="shared" si="234"/>
        <v>0</v>
      </c>
      <c r="DQ17" s="17">
        <f t="shared" si="234"/>
        <v>0</v>
      </c>
      <c r="DR17" s="319">
        <f t="shared" si="223"/>
        <v>0</v>
      </c>
      <c r="DS17" s="17">
        <f t="shared" si="235"/>
        <v>0</v>
      </c>
      <c r="DT17" s="17">
        <f t="shared" si="235"/>
        <v>0</v>
      </c>
      <c r="DU17" s="17">
        <f t="shared" si="235"/>
        <v>0</v>
      </c>
      <c r="DV17" s="17">
        <f t="shared" si="235"/>
        <v>0</v>
      </c>
      <c r="DW17" s="17">
        <f t="shared" si="235"/>
        <v>0</v>
      </c>
      <c r="DX17" s="17">
        <f t="shared" si="235"/>
        <v>0</v>
      </c>
      <c r="DY17" s="17">
        <f t="shared" si="235"/>
        <v>0</v>
      </c>
      <c r="DZ17" s="17">
        <f t="shared" si="235"/>
        <v>0</v>
      </c>
      <c r="EA17" s="17">
        <f t="shared" si="235"/>
        <v>0</v>
      </c>
      <c r="EB17" s="17">
        <f t="shared" si="235"/>
        <v>0</v>
      </c>
      <c r="EC17" s="17">
        <f t="shared" si="235"/>
        <v>0</v>
      </c>
      <c r="ED17" s="17">
        <f t="shared" si="235"/>
        <v>0</v>
      </c>
      <c r="EE17" s="391">
        <f t="shared" si="225"/>
        <v>0</v>
      </c>
    </row>
    <row r="18" spans="1:135" x14ac:dyDescent="0.2">
      <c r="A18" s="9" t="s">
        <v>1</v>
      </c>
      <c r="B18" s="15">
        <f>EDATE(B7, 4)</f>
        <v>45962</v>
      </c>
      <c r="D18" s="9" t="s">
        <v>88</v>
      </c>
      <c r="E18" s="17">
        <v>0</v>
      </c>
      <c r="F18" s="17">
        <f t="shared" si="206"/>
        <v>0</v>
      </c>
      <c r="G18" s="17">
        <f t="shared" si="206"/>
        <v>0</v>
      </c>
      <c r="H18" s="17">
        <f t="shared" si="206"/>
        <v>0</v>
      </c>
      <c r="I18" s="17">
        <f t="shared" si="206"/>
        <v>0</v>
      </c>
      <c r="J18" s="17">
        <f t="shared" si="206"/>
        <v>0</v>
      </c>
      <c r="K18" s="17">
        <f t="shared" si="206"/>
        <v>0</v>
      </c>
      <c r="L18" s="17">
        <f t="shared" si="206"/>
        <v>0</v>
      </c>
      <c r="M18" s="17">
        <f t="shared" si="206"/>
        <v>0</v>
      </c>
      <c r="N18" s="17">
        <f t="shared" si="206"/>
        <v>0</v>
      </c>
      <c r="O18" s="17">
        <f t="shared" si="206"/>
        <v>0</v>
      </c>
      <c r="P18" s="17">
        <f t="shared" si="206"/>
        <v>0</v>
      </c>
      <c r="Q18" s="17">
        <f t="shared" si="206"/>
        <v>0</v>
      </c>
      <c r="R18" s="319">
        <f t="shared" si="207"/>
        <v>0</v>
      </c>
      <c r="S18" s="17">
        <f t="shared" si="226"/>
        <v>0</v>
      </c>
      <c r="T18" s="17">
        <f t="shared" si="226"/>
        <v>0</v>
      </c>
      <c r="U18" s="17">
        <f t="shared" si="226"/>
        <v>0</v>
      </c>
      <c r="V18" s="17">
        <f t="shared" si="227"/>
        <v>0</v>
      </c>
      <c r="W18" s="17">
        <f t="shared" si="227"/>
        <v>0</v>
      </c>
      <c r="X18" s="17">
        <f t="shared" si="227"/>
        <v>0</v>
      </c>
      <c r="Y18" s="17">
        <f t="shared" si="227"/>
        <v>0</v>
      </c>
      <c r="Z18" s="17">
        <f t="shared" si="227"/>
        <v>0</v>
      </c>
      <c r="AA18" s="17">
        <f t="shared" si="227"/>
        <v>0</v>
      </c>
      <c r="AB18" s="17">
        <f t="shared" si="227"/>
        <v>0</v>
      </c>
      <c r="AC18" s="17">
        <f t="shared" si="227"/>
        <v>0</v>
      </c>
      <c r="AD18" s="17">
        <f t="shared" si="227"/>
        <v>0</v>
      </c>
      <c r="AE18" s="319">
        <f t="shared" si="209"/>
        <v>0</v>
      </c>
      <c r="AF18" s="17">
        <f t="shared" si="228"/>
        <v>0</v>
      </c>
      <c r="AG18" s="17">
        <f t="shared" si="228"/>
        <v>0</v>
      </c>
      <c r="AH18" s="17">
        <f t="shared" si="228"/>
        <v>0</v>
      </c>
      <c r="AI18" s="17">
        <f t="shared" si="228"/>
        <v>0</v>
      </c>
      <c r="AJ18" s="17">
        <f t="shared" si="228"/>
        <v>0</v>
      </c>
      <c r="AK18" s="17">
        <f t="shared" si="228"/>
        <v>0</v>
      </c>
      <c r="AL18" s="17">
        <f t="shared" si="228"/>
        <v>0</v>
      </c>
      <c r="AM18" s="17">
        <f t="shared" si="228"/>
        <v>0</v>
      </c>
      <c r="AN18" s="17">
        <f t="shared" si="228"/>
        <v>0</v>
      </c>
      <c r="AO18" s="17">
        <f t="shared" si="228"/>
        <v>0</v>
      </c>
      <c r="AP18" s="17">
        <f t="shared" si="228"/>
        <v>0</v>
      </c>
      <c r="AQ18" s="17">
        <f t="shared" si="228"/>
        <v>0</v>
      </c>
      <c r="AR18" s="319">
        <f t="shared" si="211"/>
        <v>0</v>
      </c>
      <c r="AS18" s="17">
        <f t="shared" si="229"/>
        <v>0</v>
      </c>
      <c r="AT18" s="17">
        <f t="shared" si="229"/>
        <v>0</v>
      </c>
      <c r="AU18" s="17">
        <f t="shared" si="229"/>
        <v>0</v>
      </c>
      <c r="AV18" s="17">
        <f t="shared" si="229"/>
        <v>0</v>
      </c>
      <c r="AW18" s="17">
        <f t="shared" si="229"/>
        <v>0</v>
      </c>
      <c r="AX18" s="17">
        <f t="shared" si="229"/>
        <v>0</v>
      </c>
      <c r="AY18" s="17">
        <f t="shared" si="229"/>
        <v>0</v>
      </c>
      <c r="AZ18" s="17">
        <f t="shared" si="229"/>
        <v>0</v>
      </c>
      <c r="BA18" s="17">
        <f t="shared" si="229"/>
        <v>0</v>
      </c>
      <c r="BB18" s="17">
        <f t="shared" si="229"/>
        <v>0</v>
      </c>
      <c r="BC18" s="17">
        <f t="shared" si="229"/>
        <v>0</v>
      </c>
      <c r="BD18" s="17">
        <f t="shared" si="229"/>
        <v>0</v>
      </c>
      <c r="BE18" s="319">
        <f t="shared" si="213"/>
        <v>0</v>
      </c>
      <c r="BF18" s="17">
        <f t="shared" si="230"/>
        <v>0</v>
      </c>
      <c r="BG18" s="17">
        <f t="shared" si="230"/>
        <v>0</v>
      </c>
      <c r="BH18" s="17">
        <f t="shared" si="230"/>
        <v>0</v>
      </c>
      <c r="BI18" s="17">
        <f t="shared" si="230"/>
        <v>0</v>
      </c>
      <c r="BJ18" s="17">
        <f t="shared" si="230"/>
        <v>0</v>
      </c>
      <c r="BK18" s="17">
        <f t="shared" si="230"/>
        <v>0</v>
      </c>
      <c r="BL18" s="17">
        <f t="shared" si="230"/>
        <v>0</v>
      </c>
      <c r="BM18" s="17">
        <f t="shared" si="230"/>
        <v>0</v>
      </c>
      <c r="BN18" s="17">
        <f t="shared" si="230"/>
        <v>0</v>
      </c>
      <c r="BO18" s="17">
        <f t="shared" si="230"/>
        <v>0</v>
      </c>
      <c r="BP18" s="17">
        <f t="shared" si="230"/>
        <v>0</v>
      </c>
      <c r="BQ18" s="17">
        <f t="shared" si="230"/>
        <v>0</v>
      </c>
      <c r="BR18" s="319">
        <f t="shared" si="215"/>
        <v>0</v>
      </c>
      <c r="BS18" s="17">
        <f t="shared" si="231"/>
        <v>0</v>
      </c>
      <c r="BT18" s="17">
        <f t="shared" si="231"/>
        <v>0</v>
      </c>
      <c r="BU18" s="17">
        <f t="shared" si="231"/>
        <v>0</v>
      </c>
      <c r="BV18" s="17">
        <f t="shared" si="231"/>
        <v>0</v>
      </c>
      <c r="BW18" s="17">
        <f t="shared" si="231"/>
        <v>0</v>
      </c>
      <c r="BX18" s="17">
        <f t="shared" si="231"/>
        <v>0</v>
      </c>
      <c r="BY18" s="17">
        <f t="shared" si="231"/>
        <v>0</v>
      </c>
      <c r="BZ18" s="17">
        <f t="shared" si="231"/>
        <v>0</v>
      </c>
      <c r="CA18" s="17">
        <f t="shared" si="231"/>
        <v>0</v>
      </c>
      <c r="CB18" s="17">
        <f t="shared" si="231"/>
        <v>0</v>
      </c>
      <c r="CC18" s="17">
        <f t="shared" si="231"/>
        <v>0</v>
      </c>
      <c r="CD18" s="17">
        <f t="shared" si="231"/>
        <v>0</v>
      </c>
      <c r="CE18" s="319">
        <f t="shared" si="217"/>
        <v>0</v>
      </c>
      <c r="CF18" s="17">
        <f t="shared" si="232"/>
        <v>0</v>
      </c>
      <c r="CG18" s="17">
        <f t="shared" si="232"/>
        <v>0</v>
      </c>
      <c r="CH18" s="17">
        <f t="shared" si="232"/>
        <v>0</v>
      </c>
      <c r="CI18" s="17">
        <f t="shared" si="232"/>
        <v>0</v>
      </c>
      <c r="CJ18" s="17">
        <f t="shared" si="232"/>
        <v>0</v>
      </c>
      <c r="CK18" s="17">
        <f t="shared" si="232"/>
        <v>0</v>
      </c>
      <c r="CL18" s="17">
        <f t="shared" si="232"/>
        <v>0</v>
      </c>
      <c r="CM18" s="17">
        <f t="shared" si="232"/>
        <v>0</v>
      </c>
      <c r="CN18" s="17">
        <f t="shared" si="232"/>
        <v>0</v>
      </c>
      <c r="CO18" s="17">
        <f t="shared" si="232"/>
        <v>0</v>
      </c>
      <c r="CP18" s="17">
        <f t="shared" si="232"/>
        <v>0</v>
      </c>
      <c r="CQ18" s="17">
        <f t="shared" si="232"/>
        <v>0</v>
      </c>
      <c r="CR18" s="319">
        <f t="shared" si="219"/>
        <v>0</v>
      </c>
      <c r="CS18" s="17">
        <f t="shared" si="233"/>
        <v>0</v>
      </c>
      <c r="CT18" s="17">
        <f t="shared" si="233"/>
        <v>0</v>
      </c>
      <c r="CU18" s="17">
        <f t="shared" si="233"/>
        <v>0</v>
      </c>
      <c r="CV18" s="17">
        <f t="shared" si="233"/>
        <v>0</v>
      </c>
      <c r="CW18" s="17">
        <f t="shared" si="233"/>
        <v>0</v>
      </c>
      <c r="CX18" s="17">
        <f t="shared" si="233"/>
        <v>0</v>
      </c>
      <c r="CY18" s="17">
        <f t="shared" si="233"/>
        <v>0</v>
      </c>
      <c r="CZ18" s="17">
        <f t="shared" si="233"/>
        <v>0</v>
      </c>
      <c r="DA18" s="17">
        <f t="shared" si="233"/>
        <v>0</v>
      </c>
      <c r="DB18" s="17">
        <f t="shared" si="233"/>
        <v>0</v>
      </c>
      <c r="DC18" s="17">
        <f t="shared" si="233"/>
        <v>0</v>
      </c>
      <c r="DD18" s="17">
        <f t="shared" si="233"/>
        <v>0</v>
      </c>
      <c r="DE18" s="319">
        <f t="shared" si="221"/>
        <v>0</v>
      </c>
      <c r="DF18" s="17">
        <f t="shared" si="234"/>
        <v>0</v>
      </c>
      <c r="DG18" s="17">
        <f t="shared" si="234"/>
        <v>0</v>
      </c>
      <c r="DH18" s="17">
        <f t="shared" si="234"/>
        <v>0</v>
      </c>
      <c r="DI18" s="17">
        <f t="shared" si="234"/>
        <v>0</v>
      </c>
      <c r="DJ18" s="17">
        <f t="shared" si="234"/>
        <v>0</v>
      </c>
      <c r="DK18" s="17">
        <f t="shared" si="234"/>
        <v>0</v>
      </c>
      <c r="DL18" s="17">
        <f t="shared" si="234"/>
        <v>0</v>
      </c>
      <c r="DM18" s="17">
        <f t="shared" si="234"/>
        <v>0</v>
      </c>
      <c r="DN18" s="17">
        <f t="shared" si="234"/>
        <v>0</v>
      </c>
      <c r="DO18" s="17">
        <f t="shared" si="234"/>
        <v>0</v>
      </c>
      <c r="DP18" s="17">
        <f t="shared" si="234"/>
        <v>0</v>
      </c>
      <c r="DQ18" s="17">
        <f t="shared" si="234"/>
        <v>0</v>
      </c>
      <c r="DR18" s="319">
        <f t="shared" si="223"/>
        <v>0</v>
      </c>
      <c r="DS18" s="17">
        <f t="shared" si="235"/>
        <v>0</v>
      </c>
      <c r="DT18" s="17">
        <f t="shared" si="235"/>
        <v>0</v>
      </c>
      <c r="DU18" s="17">
        <f t="shared" si="235"/>
        <v>0</v>
      </c>
      <c r="DV18" s="17">
        <f t="shared" si="235"/>
        <v>0</v>
      </c>
      <c r="DW18" s="17">
        <f t="shared" si="235"/>
        <v>0</v>
      </c>
      <c r="DX18" s="17">
        <f t="shared" si="235"/>
        <v>0</v>
      </c>
      <c r="DY18" s="17">
        <f t="shared" si="235"/>
        <v>0</v>
      </c>
      <c r="DZ18" s="17">
        <f t="shared" si="235"/>
        <v>0</v>
      </c>
      <c r="EA18" s="17">
        <f t="shared" si="235"/>
        <v>0</v>
      </c>
      <c r="EB18" s="17">
        <f t="shared" si="235"/>
        <v>0</v>
      </c>
      <c r="EC18" s="17">
        <f t="shared" si="235"/>
        <v>0</v>
      </c>
      <c r="ED18" s="17">
        <f t="shared" si="235"/>
        <v>0</v>
      </c>
      <c r="EE18" s="391">
        <f t="shared" si="225"/>
        <v>0</v>
      </c>
    </row>
    <row r="19" spans="1:135" x14ac:dyDescent="0.2">
      <c r="A19" s="12" t="s">
        <v>38</v>
      </c>
      <c r="B19" s="16">
        <f>EDATE(B18, 8)</f>
        <v>46204</v>
      </c>
      <c r="D19" s="9" t="s">
        <v>89</v>
      </c>
      <c r="E19" s="17">
        <v>0</v>
      </c>
      <c r="F19" s="17">
        <f t="shared" ref="F19:Q27" si="236">IF(F$2&gt;=$B$18,$E19,0)</f>
        <v>0</v>
      </c>
      <c r="G19" s="17">
        <f t="shared" si="236"/>
        <v>0</v>
      </c>
      <c r="H19" s="17">
        <f t="shared" si="236"/>
        <v>0</v>
      </c>
      <c r="I19" s="17">
        <f t="shared" si="236"/>
        <v>0</v>
      </c>
      <c r="J19" s="17">
        <f t="shared" si="236"/>
        <v>0</v>
      </c>
      <c r="K19" s="17">
        <f t="shared" si="236"/>
        <v>0</v>
      </c>
      <c r="L19" s="17">
        <f t="shared" si="236"/>
        <v>0</v>
      </c>
      <c r="M19" s="17">
        <f t="shared" si="236"/>
        <v>0</v>
      </c>
      <c r="N19" s="17">
        <f t="shared" si="236"/>
        <v>0</v>
      </c>
      <c r="O19" s="17">
        <f t="shared" si="236"/>
        <v>0</v>
      </c>
      <c r="P19" s="17">
        <f t="shared" si="236"/>
        <v>0</v>
      </c>
      <c r="Q19" s="17">
        <f t="shared" si="236"/>
        <v>0</v>
      </c>
      <c r="R19" s="319">
        <f t="shared" si="207"/>
        <v>0</v>
      </c>
      <c r="S19" s="17">
        <f t="shared" si="226"/>
        <v>0</v>
      </c>
      <c r="T19" s="17">
        <f t="shared" si="226"/>
        <v>0</v>
      </c>
      <c r="U19" s="17">
        <f t="shared" si="226"/>
        <v>0</v>
      </c>
      <c r="V19" s="17">
        <f t="shared" si="227"/>
        <v>0</v>
      </c>
      <c r="W19" s="17">
        <f t="shared" si="227"/>
        <v>0</v>
      </c>
      <c r="X19" s="17">
        <f t="shared" si="227"/>
        <v>0</v>
      </c>
      <c r="Y19" s="17">
        <f t="shared" si="227"/>
        <v>0</v>
      </c>
      <c r="Z19" s="17">
        <f t="shared" si="227"/>
        <v>0</v>
      </c>
      <c r="AA19" s="17">
        <f t="shared" si="227"/>
        <v>0</v>
      </c>
      <c r="AB19" s="17">
        <f t="shared" si="227"/>
        <v>0</v>
      </c>
      <c r="AC19" s="17">
        <f t="shared" si="227"/>
        <v>0</v>
      </c>
      <c r="AD19" s="17">
        <f t="shared" si="227"/>
        <v>0</v>
      </c>
      <c r="AE19" s="319">
        <f t="shared" si="209"/>
        <v>0</v>
      </c>
      <c r="AF19" s="17">
        <f t="shared" si="228"/>
        <v>0</v>
      </c>
      <c r="AG19" s="17">
        <f t="shared" si="228"/>
        <v>0</v>
      </c>
      <c r="AH19" s="17">
        <f t="shared" si="228"/>
        <v>0</v>
      </c>
      <c r="AI19" s="17">
        <f t="shared" si="228"/>
        <v>0</v>
      </c>
      <c r="AJ19" s="17">
        <f t="shared" si="228"/>
        <v>0</v>
      </c>
      <c r="AK19" s="17">
        <f t="shared" si="228"/>
        <v>0</v>
      </c>
      <c r="AL19" s="17">
        <f t="shared" si="228"/>
        <v>0</v>
      </c>
      <c r="AM19" s="17">
        <f t="shared" si="228"/>
        <v>0</v>
      </c>
      <c r="AN19" s="17">
        <f t="shared" si="228"/>
        <v>0</v>
      </c>
      <c r="AO19" s="17">
        <f t="shared" si="228"/>
        <v>0</v>
      </c>
      <c r="AP19" s="17">
        <f t="shared" si="228"/>
        <v>0</v>
      </c>
      <c r="AQ19" s="17">
        <f t="shared" si="228"/>
        <v>0</v>
      </c>
      <c r="AR19" s="319">
        <f t="shared" si="211"/>
        <v>0</v>
      </c>
      <c r="AS19" s="17">
        <f t="shared" si="229"/>
        <v>0</v>
      </c>
      <c r="AT19" s="17">
        <f t="shared" si="229"/>
        <v>0</v>
      </c>
      <c r="AU19" s="17">
        <f t="shared" si="229"/>
        <v>0</v>
      </c>
      <c r="AV19" s="17">
        <f t="shared" si="229"/>
        <v>0</v>
      </c>
      <c r="AW19" s="17">
        <f t="shared" si="229"/>
        <v>0</v>
      </c>
      <c r="AX19" s="17">
        <f t="shared" si="229"/>
        <v>0</v>
      </c>
      <c r="AY19" s="17">
        <f t="shared" si="229"/>
        <v>0</v>
      </c>
      <c r="AZ19" s="17">
        <f t="shared" si="229"/>
        <v>0</v>
      </c>
      <c r="BA19" s="17">
        <f t="shared" si="229"/>
        <v>0</v>
      </c>
      <c r="BB19" s="17">
        <f t="shared" si="229"/>
        <v>0</v>
      </c>
      <c r="BC19" s="17">
        <f t="shared" si="229"/>
        <v>0</v>
      </c>
      <c r="BD19" s="17">
        <f t="shared" si="229"/>
        <v>0</v>
      </c>
      <c r="BE19" s="319">
        <f t="shared" si="213"/>
        <v>0</v>
      </c>
      <c r="BF19" s="17">
        <f t="shared" si="230"/>
        <v>0</v>
      </c>
      <c r="BG19" s="17">
        <f t="shared" si="230"/>
        <v>0</v>
      </c>
      <c r="BH19" s="17">
        <f t="shared" si="230"/>
        <v>0</v>
      </c>
      <c r="BI19" s="17">
        <f t="shared" si="230"/>
        <v>0</v>
      </c>
      <c r="BJ19" s="17">
        <f t="shared" si="230"/>
        <v>0</v>
      </c>
      <c r="BK19" s="17">
        <f t="shared" si="230"/>
        <v>0</v>
      </c>
      <c r="BL19" s="17">
        <f t="shared" si="230"/>
        <v>0</v>
      </c>
      <c r="BM19" s="17">
        <f t="shared" si="230"/>
        <v>0</v>
      </c>
      <c r="BN19" s="17">
        <f t="shared" si="230"/>
        <v>0</v>
      </c>
      <c r="BO19" s="17">
        <f t="shared" si="230"/>
        <v>0</v>
      </c>
      <c r="BP19" s="17">
        <f t="shared" si="230"/>
        <v>0</v>
      </c>
      <c r="BQ19" s="17">
        <f t="shared" si="230"/>
        <v>0</v>
      </c>
      <c r="BR19" s="319">
        <f t="shared" si="215"/>
        <v>0</v>
      </c>
      <c r="BS19" s="17">
        <f t="shared" si="231"/>
        <v>0</v>
      </c>
      <c r="BT19" s="17">
        <f t="shared" si="231"/>
        <v>0</v>
      </c>
      <c r="BU19" s="17">
        <f t="shared" si="231"/>
        <v>0</v>
      </c>
      <c r="BV19" s="17">
        <f t="shared" si="231"/>
        <v>0</v>
      </c>
      <c r="BW19" s="17">
        <f t="shared" si="231"/>
        <v>0</v>
      </c>
      <c r="BX19" s="17">
        <f t="shared" si="231"/>
        <v>0</v>
      </c>
      <c r="BY19" s="17">
        <f t="shared" si="231"/>
        <v>0</v>
      </c>
      <c r="BZ19" s="17">
        <f t="shared" si="231"/>
        <v>0</v>
      </c>
      <c r="CA19" s="17">
        <f t="shared" si="231"/>
        <v>0</v>
      </c>
      <c r="CB19" s="17">
        <f t="shared" si="231"/>
        <v>0</v>
      </c>
      <c r="CC19" s="17">
        <f t="shared" si="231"/>
        <v>0</v>
      </c>
      <c r="CD19" s="17">
        <f t="shared" si="231"/>
        <v>0</v>
      </c>
      <c r="CE19" s="319">
        <f t="shared" si="217"/>
        <v>0</v>
      </c>
      <c r="CF19" s="17">
        <f t="shared" si="232"/>
        <v>0</v>
      </c>
      <c r="CG19" s="17">
        <f t="shared" si="232"/>
        <v>0</v>
      </c>
      <c r="CH19" s="17">
        <f t="shared" si="232"/>
        <v>0</v>
      </c>
      <c r="CI19" s="17">
        <f t="shared" si="232"/>
        <v>0</v>
      </c>
      <c r="CJ19" s="17">
        <f t="shared" si="232"/>
        <v>0</v>
      </c>
      <c r="CK19" s="17">
        <f t="shared" si="232"/>
        <v>0</v>
      </c>
      <c r="CL19" s="17">
        <f t="shared" si="232"/>
        <v>0</v>
      </c>
      <c r="CM19" s="17">
        <f t="shared" si="232"/>
        <v>0</v>
      </c>
      <c r="CN19" s="17">
        <f t="shared" si="232"/>
        <v>0</v>
      </c>
      <c r="CO19" s="17">
        <f t="shared" si="232"/>
        <v>0</v>
      </c>
      <c r="CP19" s="17">
        <f t="shared" si="232"/>
        <v>0</v>
      </c>
      <c r="CQ19" s="17">
        <f t="shared" si="232"/>
        <v>0</v>
      </c>
      <c r="CR19" s="319">
        <f t="shared" si="219"/>
        <v>0</v>
      </c>
      <c r="CS19" s="17">
        <f t="shared" si="233"/>
        <v>0</v>
      </c>
      <c r="CT19" s="17">
        <f t="shared" si="233"/>
        <v>0</v>
      </c>
      <c r="CU19" s="17">
        <f t="shared" si="233"/>
        <v>0</v>
      </c>
      <c r="CV19" s="17">
        <f t="shared" si="233"/>
        <v>0</v>
      </c>
      <c r="CW19" s="17">
        <f t="shared" si="233"/>
        <v>0</v>
      </c>
      <c r="CX19" s="17">
        <f t="shared" si="233"/>
        <v>0</v>
      </c>
      <c r="CY19" s="17">
        <f t="shared" si="233"/>
        <v>0</v>
      </c>
      <c r="CZ19" s="17">
        <f t="shared" si="233"/>
        <v>0</v>
      </c>
      <c r="DA19" s="17">
        <f t="shared" si="233"/>
        <v>0</v>
      </c>
      <c r="DB19" s="17">
        <f t="shared" si="233"/>
        <v>0</v>
      </c>
      <c r="DC19" s="17">
        <f t="shared" si="233"/>
        <v>0</v>
      </c>
      <c r="DD19" s="17">
        <f t="shared" si="233"/>
        <v>0</v>
      </c>
      <c r="DE19" s="319">
        <f t="shared" si="221"/>
        <v>0</v>
      </c>
      <c r="DF19" s="17">
        <f t="shared" si="234"/>
        <v>0</v>
      </c>
      <c r="DG19" s="17">
        <f t="shared" si="234"/>
        <v>0</v>
      </c>
      <c r="DH19" s="17">
        <f t="shared" si="234"/>
        <v>0</v>
      </c>
      <c r="DI19" s="17">
        <f t="shared" si="234"/>
        <v>0</v>
      </c>
      <c r="DJ19" s="17">
        <f t="shared" si="234"/>
        <v>0</v>
      </c>
      <c r="DK19" s="17">
        <f t="shared" si="234"/>
        <v>0</v>
      </c>
      <c r="DL19" s="17">
        <f t="shared" si="234"/>
        <v>0</v>
      </c>
      <c r="DM19" s="17">
        <f t="shared" si="234"/>
        <v>0</v>
      </c>
      <c r="DN19" s="17">
        <f t="shared" si="234"/>
        <v>0</v>
      </c>
      <c r="DO19" s="17">
        <f t="shared" si="234"/>
        <v>0</v>
      </c>
      <c r="DP19" s="17">
        <f t="shared" si="234"/>
        <v>0</v>
      </c>
      <c r="DQ19" s="17">
        <f t="shared" si="234"/>
        <v>0</v>
      </c>
      <c r="DR19" s="319">
        <f t="shared" si="223"/>
        <v>0</v>
      </c>
      <c r="DS19" s="17">
        <f t="shared" si="235"/>
        <v>0</v>
      </c>
      <c r="DT19" s="17">
        <f t="shared" si="235"/>
        <v>0</v>
      </c>
      <c r="DU19" s="17">
        <f t="shared" si="235"/>
        <v>0</v>
      </c>
      <c r="DV19" s="17">
        <f t="shared" si="235"/>
        <v>0</v>
      </c>
      <c r="DW19" s="17">
        <f t="shared" si="235"/>
        <v>0</v>
      </c>
      <c r="DX19" s="17">
        <f t="shared" si="235"/>
        <v>0</v>
      </c>
      <c r="DY19" s="17">
        <f t="shared" si="235"/>
        <v>0</v>
      </c>
      <c r="DZ19" s="17">
        <f t="shared" si="235"/>
        <v>0</v>
      </c>
      <c r="EA19" s="17">
        <f t="shared" si="235"/>
        <v>0</v>
      </c>
      <c r="EB19" s="17">
        <f t="shared" si="235"/>
        <v>0</v>
      </c>
      <c r="EC19" s="17">
        <f t="shared" si="235"/>
        <v>0</v>
      </c>
      <c r="ED19" s="17">
        <f t="shared" si="235"/>
        <v>0</v>
      </c>
      <c r="EE19" s="391">
        <f t="shared" si="225"/>
        <v>0</v>
      </c>
    </row>
    <row r="20" spans="1:135" x14ac:dyDescent="0.2">
      <c r="A20" s="12" t="s">
        <v>33</v>
      </c>
      <c r="B20" s="1">
        <v>4</v>
      </c>
      <c r="D20" s="1" t="s">
        <v>42</v>
      </c>
      <c r="E20" s="17">
        <v>0</v>
      </c>
      <c r="F20" s="17">
        <f t="shared" si="236"/>
        <v>0</v>
      </c>
      <c r="G20" s="17">
        <f t="shared" si="236"/>
        <v>0</v>
      </c>
      <c r="H20" s="17">
        <f t="shared" si="236"/>
        <v>0</v>
      </c>
      <c r="I20" s="17">
        <f t="shared" si="236"/>
        <v>0</v>
      </c>
      <c r="J20" s="17">
        <f t="shared" si="236"/>
        <v>0</v>
      </c>
      <c r="K20" s="17">
        <f t="shared" si="236"/>
        <v>0</v>
      </c>
      <c r="L20" s="17">
        <f t="shared" si="236"/>
        <v>0</v>
      </c>
      <c r="M20" s="17">
        <f t="shared" si="236"/>
        <v>0</v>
      </c>
      <c r="N20" s="17">
        <f t="shared" si="236"/>
        <v>0</v>
      </c>
      <c r="O20" s="17">
        <f t="shared" si="236"/>
        <v>0</v>
      </c>
      <c r="P20" s="17">
        <f t="shared" si="236"/>
        <v>0</v>
      </c>
      <c r="Q20" s="17">
        <f t="shared" si="236"/>
        <v>0</v>
      </c>
      <c r="R20" s="319">
        <f t="shared" si="207"/>
        <v>0</v>
      </c>
      <c r="S20" s="17">
        <f t="shared" si="226"/>
        <v>0</v>
      </c>
      <c r="T20" s="17">
        <f t="shared" si="226"/>
        <v>0</v>
      </c>
      <c r="U20" s="17">
        <f t="shared" si="226"/>
        <v>0</v>
      </c>
      <c r="V20" s="17">
        <f t="shared" si="227"/>
        <v>0</v>
      </c>
      <c r="W20" s="17">
        <f t="shared" si="227"/>
        <v>0</v>
      </c>
      <c r="X20" s="17">
        <f t="shared" si="227"/>
        <v>0</v>
      </c>
      <c r="Y20" s="17">
        <f t="shared" si="227"/>
        <v>0</v>
      </c>
      <c r="Z20" s="17">
        <f t="shared" si="227"/>
        <v>0</v>
      </c>
      <c r="AA20" s="17">
        <f t="shared" si="227"/>
        <v>0</v>
      </c>
      <c r="AB20" s="17">
        <f t="shared" si="227"/>
        <v>0</v>
      </c>
      <c r="AC20" s="17">
        <f t="shared" si="227"/>
        <v>0</v>
      </c>
      <c r="AD20" s="17">
        <f t="shared" si="227"/>
        <v>0</v>
      </c>
      <c r="AE20" s="319">
        <f t="shared" si="209"/>
        <v>0</v>
      </c>
      <c r="AF20" s="17">
        <f t="shared" si="228"/>
        <v>0</v>
      </c>
      <c r="AG20" s="17">
        <f t="shared" si="228"/>
        <v>0</v>
      </c>
      <c r="AH20" s="17">
        <f t="shared" si="228"/>
        <v>0</v>
      </c>
      <c r="AI20" s="17">
        <f t="shared" si="228"/>
        <v>0</v>
      </c>
      <c r="AJ20" s="17">
        <f t="shared" si="228"/>
        <v>0</v>
      </c>
      <c r="AK20" s="17">
        <f t="shared" si="228"/>
        <v>0</v>
      </c>
      <c r="AL20" s="17">
        <f t="shared" si="228"/>
        <v>0</v>
      </c>
      <c r="AM20" s="17">
        <f t="shared" si="228"/>
        <v>0</v>
      </c>
      <c r="AN20" s="17">
        <f t="shared" si="228"/>
        <v>0</v>
      </c>
      <c r="AO20" s="17">
        <f t="shared" si="228"/>
        <v>0</v>
      </c>
      <c r="AP20" s="17">
        <f t="shared" si="228"/>
        <v>0</v>
      </c>
      <c r="AQ20" s="17">
        <f t="shared" si="228"/>
        <v>0</v>
      </c>
      <c r="AR20" s="319">
        <f t="shared" si="211"/>
        <v>0</v>
      </c>
      <c r="AS20" s="17">
        <f t="shared" si="229"/>
        <v>0</v>
      </c>
      <c r="AT20" s="17">
        <f t="shared" si="229"/>
        <v>0</v>
      </c>
      <c r="AU20" s="17">
        <f t="shared" si="229"/>
        <v>0</v>
      </c>
      <c r="AV20" s="17">
        <f t="shared" si="229"/>
        <v>0</v>
      </c>
      <c r="AW20" s="17">
        <f t="shared" si="229"/>
        <v>0</v>
      </c>
      <c r="AX20" s="17">
        <f t="shared" si="229"/>
        <v>0</v>
      </c>
      <c r="AY20" s="17">
        <f t="shared" si="229"/>
        <v>0</v>
      </c>
      <c r="AZ20" s="17">
        <f t="shared" si="229"/>
        <v>0</v>
      </c>
      <c r="BA20" s="17">
        <f t="shared" si="229"/>
        <v>0</v>
      </c>
      <c r="BB20" s="17">
        <f t="shared" si="229"/>
        <v>0</v>
      </c>
      <c r="BC20" s="17">
        <f t="shared" si="229"/>
        <v>0</v>
      </c>
      <c r="BD20" s="17">
        <f t="shared" si="229"/>
        <v>0</v>
      </c>
      <c r="BE20" s="319">
        <f t="shared" si="213"/>
        <v>0</v>
      </c>
      <c r="BF20" s="17">
        <f t="shared" si="230"/>
        <v>0</v>
      </c>
      <c r="BG20" s="17">
        <f t="shared" si="230"/>
        <v>0</v>
      </c>
      <c r="BH20" s="17">
        <f t="shared" si="230"/>
        <v>0</v>
      </c>
      <c r="BI20" s="17">
        <f t="shared" si="230"/>
        <v>0</v>
      </c>
      <c r="BJ20" s="17">
        <f t="shared" si="230"/>
        <v>0</v>
      </c>
      <c r="BK20" s="17">
        <f t="shared" si="230"/>
        <v>0</v>
      </c>
      <c r="BL20" s="17">
        <f t="shared" si="230"/>
        <v>0</v>
      </c>
      <c r="BM20" s="17">
        <f t="shared" si="230"/>
        <v>0</v>
      </c>
      <c r="BN20" s="17">
        <f t="shared" si="230"/>
        <v>0</v>
      </c>
      <c r="BO20" s="17">
        <f t="shared" si="230"/>
        <v>0</v>
      </c>
      <c r="BP20" s="17">
        <f t="shared" si="230"/>
        <v>0</v>
      </c>
      <c r="BQ20" s="17">
        <f t="shared" si="230"/>
        <v>0</v>
      </c>
      <c r="BR20" s="319">
        <f t="shared" si="215"/>
        <v>0</v>
      </c>
      <c r="BS20" s="17">
        <f t="shared" si="231"/>
        <v>0</v>
      </c>
      <c r="BT20" s="17">
        <f t="shared" si="231"/>
        <v>0</v>
      </c>
      <c r="BU20" s="17">
        <f t="shared" si="231"/>
        <v>0</v>
      </c>
      <c r="BV20" s="17">
        <f t="shared" si="231"/>
        <v>0</v>
      </c>
      <c r="BW20" s="17">
        <f t="shared" si="231"/>
        <v>0</v>
      </c>
      <c r="BX20" s="17">
        <f t="shared" si="231"/>
        <v>0</v>
      </c>
      <c r="BY20" s="17">
        <f t="shared" si="231"/>
        <v>0</v>
      </c>
      <c r="BZ20" s="17">
        <f t="shared" si="231"/>
        <v>0</v>
      </c>
      <c r="CA20" s="17">
        <f t="shared" si="231"/>
        <v>0</v>
      </c>
      <c r="CB20" s="17">
        <f t="shared" si="231"/>
        <v>0</v>
      </c>
      <c r="CC20" s="17">
        <f t="shared" si="231"/>
        <v>0</v>
      </c>
      <c r="CD20" s="17">
        <f t="shared" si="231"/>
        <v>0</v>
      </c>
      <c r="CE20" s="319">
        <f t="shared" si="217"/>
        <v>0</v>
      </c>
      <c r="CF20" s="17">
        <f t="shared" si="232"/>
        <v>0</v>
      </c>
      <c r="CG20" s="17">
        <f t="shared" si="232"/>
        <v>0</v>
      </c>
      <c r="CH20" s="17">
        <f t="shared" si="232"/>
        <v>0</v>
      </c>
      <c r="CI20" s="17">
        <f t="shared" si="232"/>
        <v>0</v>
      </c>
      <c r="CJ20" s="17">
        <f t="shared" si="232"/>
        <v>0</v>
      </c>
      <c r="CK20" s="17">
        <f t="shared" si="232"/>
        <v>0</v>
      </c>
      <c r="CL20" s="17">
        <f t="shared" si="232"/>
        <v>0</v>
      </c>
      <c r="CM20" s="17">
        <f t="shared" si="232"/>
        <v>0</v>
      </c>
      <c r="CN20" s="17">
        <f t="shared" si="232"/>
        <v>0</v>
      </c>
      <c r="CO20" s="17">
        <f t="shared" si="232"/>
        <v>0</v>
      </c>
      <c r="CP20" s="17">
        <f t="shared" si="232"/>
        <v>0</v>
      </c>
      <c r="CQ20" s="17">
        <f t="shared" si="232"/>
        <v>0</v>
      </c>
      <c r="CR20" s="319">
        <f t="shared" si="219"/>
        <v>0</v>
      </c>
      <c r="CS20" s="17">
        <f t="shared" si="233"/>
        <v>0</v>
      </c>
      <c r="CT20" s="17">
        <f t="shared" si="233"/>
        <v>0</v>
      </c>
      <c r="CU20" s="17">
        <f t="shared" si="233"/>
        <v>0</v>
      </c>
      <c r="CV20" s="17">
        <f t="shared" si="233"/>
        <v>0</v>
      </c>
      <c r="CW20" s="17">
        <f t="shared" si="233"/>
        <v>0</v>
      </c>
      <c r="CX20" s="17">
        <f t="shared" si="233"/>
        <v>0</v>
      </c>
      <c r="CY20" s="17">
        <f t="shared" si="233"/>
        <v>0</v>
      </c>
      <c r="CZ20" s="17">
        <f t="shared" si="233"/>
        <v>0</v>
      </c>
      <c r="DA20" s="17">
        <f t="shared" si="233"/>
        <v>0</v>
      </c>
      <c r="DB20" s="17">
        <f t="shared" si="233"/>
        <v>0</v>
      </c>
      <c r="DC20" s="17">
        <f t="shared" si="233"/>
        <v>0</v>
      </c>
      <c r="DD20" s="17">
        <f t="shared" si="233"/>
        <v>0</v>
      </c>
      <c r="DE20" s="319">
        <f t="shared" si="221"/>
        <v>0</v>
      </c>
      <c r="DF20" s="17">
        <f t="shared" si="234"/>
        <v>0</v>
      </c>
      <c r="DG20" s="17">
        <f t="shared" si="234"/>
        <v>0</v>
      </c>
      <c r="DH20" s="17">
        <f t="shared" si="234"/>
        <v>0</v>
      </c>
      <c r="DI20" s="17">
        <f t="shared" si="234"/>
        <v>0</v>
      </c>
      <c r="DJ20" s="17">
        <f t="shared" si="234"/>
        <v>0</v>
      </c>
      <c r="DK20" s="17">
        <f t="shared" si="234"/>
        <v>0</v>
      </c>
      <c r="DL20" s="17">
        <f t="shared" si="234"/>
        <v>0</v>
      </c>
      <c r="DM20" s="17">
        <f t="shared" si="234"/>
        <v>0</v>
      </c>
      <c r="DN20" s="17">
        <f t="shared" si="234"/>
        <v>0</v>
      </c>
      <c r="DO20" s="17">
        <f t="shared" si="234"/>
        <v>0</v>
      </c>
      <c r="DP20" s="17">
        <f t="shared" si="234"/>
        <v>0</v>
      </c>
      <c r="DQ20" s="17">
        <f t="shared" si="234"/>
        <v>0</v>
      </c>
      <c r="DR20" s="319">
        <f t="shared" si="223"/>
        <v>0</v>
      </c>
      <c r="DS20" s="17">
        <f t="shared" si="235"/>
        <v>0</v>
      </c>
      <c r="DT20" s="17">
        <f t="shared" si="235"/>
        <v>0</v>
      </c>
      <c r="DU20" s="17">
        <f t="shared" si="235"/>
        <v>0</v>
      </c>
      <c r="DV20" s="17">
        <f t="shared" si="235"/>
        <v>0</v>
      </c>
      <c r="DW20" s="17">
        <f t="shared" si="235"/>
        <v>0</v>
      </c>
      <c r="DX20" s="17">
        <f t="shared" si="235"/>
        <v>0</v>
      </c>
      <c r="DY20" s="17">
        <f t="shared" si="235"/>
        <v>0</v>
      </c>
      <c r="DZ20" s="17">
        <f t="shared" si="235"/>
        <v>0</v>
      </c>
      <c r="EA20" s="17">
        <f t="shared" si="235"/>
        <v>0</v>
      </c>
      <c r="EB20" s="17">
        <f t="shared" si="235"/>
        <v>0</v>
      </c>
      <c r="EC20" s="17">
        <f t="shared" si="235"/>
        <v>0</v>
      </c>
      <c r="ED20" s="17">
        <f t="shared" si="235"/>
        <v>0</v>
      </c>
      <c r="EE20" s="391">
        <f t="shared" si="225"/>
        <v>0</v>
      </c>
    </row>
    <row r="21" spans="1:135" x14ac:dyDescent="0.2">
      <c r="A21" s="12" t="s">
        <v>34</v>
      </c>
      <c r="B21" s="17">
        <v>1800</v>
      </c>
      <c r="D21" s="1" t="s">
        <v>43</v>
      </c>
      <c r="E21" s="17">
        <v>0</v>
      </c>
      <c r="F21" s="17">
        <f t="shared" si="236"/>
        <v>0</v>
      </c>
      <c r="G21" s="17">
        <f t="shared" si="236"/>
        <v>0</v>
      </c>
      <c r="H21" s="17">
        <f t="shared" si="236"/>
        <v>0</v>
      </c>
      <c r="I21" s="17">
        <f t="shared" si="236"/>
        <v>0</v>
      </c>
      <c r="J21" s="17">
        <f t="shared" si="236"/>
        <v>0</v>
      </c>
      <c r="K21" s="17">
        <f t="shared" si="236"/>
        <v>0</v>
      </c>
      <c r="L21" s="17">
        <f t="shared" si="236"/>
        <v>0</v>
      </c>
      <c r="M21" s="17">
        <f t="shared" si="236"/>
        <v>0</v>
      </c>
      <c r="N21" s="17">
        <f t="shared" si="236"/>
        <v>0</v>
      </c>
      <c r="O21" s="17">
        <f t="shared" si="236"/>
        <v>0</v>
      </c>
      <c r="P21" s="17">
        <f t="shared" si="236"/>
        <v>0</v>
      </c>
      <c r="Q21" s="17">
        <f t="shared" si="236"/>
        <v>0</v>
      </c>
      <c r="R21" s="319">
        <f t="shared" si="207"/>
        <v>0</v>
      </c>
      <c r="S21" s="17">
        <f t="shared" si="226"/>
        <v>0</v>
      </c>
      <c r="T21" s="17">
        <f t="shared" si="226"/>
        <v>0</v>
      </c>
      <c r="U21" s="17">
        <f t="shared" si="226"/>
        <v>0</v>
      </c>
      <c r="V21" s="17">
        <f t="shared" si="227"/>
        <v>0</v>
      </c>
      <c r="W21" s="17">
        <f t="shared" si="227"/>
        <v>0</v>
      </c>
      <c r="X21" s="17">
        <f t="shared" si="227"/>
        <v>0</v>
      </c>
      <c r="Y21" s="17">
        <f t="shared" si="227"/>
        <v>0</v>
      </c>
      <c r="Z21" s="17">
        <f t="shared" si="227"/>
        <v>0</v>
      </c>
      <c r="AA21" s="17">
        <f t="shared" si="227"/>
        <v>0</v>
      </c>
      <c r="AB21" s="17">
        <f t="shared" si="227"/>
        <v>0</v>
      </c>
      <c r="AC21" s="17">
        <f t="shared" si="227"/>
        <v>0</v>
      </c>
      <c r="AD21" s="17">
        <f t="shared" si="227"/>
        <v>0</v>
      </c>
      <c r="AE21" s="319">
        <f t="shared" si="209"/>
        <v>0</v>
      </c>
      <c r="AF21" s="17">
        <f t="shared" si="228"/>
        <v>0</v>
      </c>
      <c r="AG21" s="17">
        <f t="shared" si="228"/>
        <v>0</v>
      </c>
      <c r="AH21" s="17">
        <f t="shared" si="228"/>
        <v>0</v>
      </c>
      <c r="AI21" s="17">
        <f t="shared" si="228"/>
        <v>0</v>
      </c>
      <c r="AJ21" s="17">
        <f t="shared" si="228"/>
        <v>0</v>
      </c>
      <c r="AK21" s="17">
        <f t="shared" si="228"/>
        <v>0</v>
      </c>
      <c r="AL21" s="17">
        <f t="shared" si="228"/>
        <v>0</v>
      </c>
      <c r="AM21" s="17">
        <f t="shared" si="228"/>
        <v>0</v>
      </c>
      <c r="AN21" s="17">
        <f t="shared" si="228"/>
        <v>0</v>
      </c>
      <c r="AO21" s="17">
        <f t="shared" si="228"/>
        <v>0</v>
      </c>
      <c r="AP21" s="17">
        <f t="shared" si="228"/>
        <v>0</v>
      </c>
      <c r="AQ21" s="17">
        <f t="shared" si="228"/>
        <v>0</v>
      </c>
      <c r="AR21" s="319">
        <f t="shared" si="211"/>
        <v>0</v>
      </c>
      <c r="AS21" s="17">
        <f t="shared" si="229"/>
        <v>0</v>
      </c>
      <c r="AT21" s="17">
        <f t="shared" si="229"/>
        <v>0</v>
      </c>
      <c r="AU21" s="17">
        <f t="shared" si="229"/>
        <v>0</v>
      </c>
      <c r="AV21" s="17">
        <f t="shared" si="229"/>
        <v>0</v>
      </c>
      <c r="AW21" s="17">
        <f t="shared" si="229"/>
        <v>0</v>
      </c>
      <c r="AX21" s="17">
        <f t="shared" si="229"/>
        <v>0</v>
      </c>
      <c r="AY21" s="17">
        <f t="shared" si="229"/>
        <v>0</v>
      </c>
      <c r="AZ21" s="17">
        <f t="shared" si="229"/>
        <v>0</v>
      </c>
      <c r="BA21" s="17">
        <f t="shared" si="229"/>
        <v>0</v>
      </c>
      <c r="BB21" s="17">
        <f t="shared" si="229"/>
        <v>0</v>
      </c>
      <c r="BC21" s="17">
        <f t="shared" si="229"/>
        <v>0</v>
      </c>
      <c r="BD21" s="17">
        <f t="shared" si="229"/>
        <v>0</v>
      </c>
      <c r="BE21" s="319">
        <f t="shared" si="213"/>
        <v>0</v>
      </c>
      <c r="BF21" s="17">
        <f t="shared" si="230"/>
        <v>0</v>
      </c>
      <c r="BG21" s="17">
        <f t="shared" si="230"/>
        <v>0</v>
      </c>
      <c r="BH21" s="17">
        <f t="shared" si="230"/>
        <v>0</v>
      </c>
      <c r="BI21" s="17">
        <f t="shared" si="230"/>
        <v>0</v>
      </c>
      <c r="BJ21" s="17">
        <f t="shared" si="230"/>
        <v>0</v>
      </c>
      <c r="BK21" s="17">
        <f t="shared" si="230"/>
        <v>0</v>
      </c>
      <c r="BL21" s="17">
        <f t="shared" si="230"/>
        <v>0</v>
      </c>
      <c r="BM21" s="17">
        <f t="shared" si="230"/>
        <v>0</v>
      </c>
      <c r="BN21" s="17">
        <f t="shared" si="230"/>
        <v>0</v>
      </c>
      <c r="BO21" s="17">
        <f t="shared" si="230"/>
        <v>0</v>
      </c>
      <c r="BP21" s="17">
        <f t="shared" si="230"/>
        <v>0</v>
      </c>
      <c r="BQ21" s="17">
        <f t="shared" si="230"/>
        <v>0</v>
      </c>
      <c r="BR21" s="319">
        <f t="shared" si="215"/>
        <v>0</v>
      </c>
      <c r="BS21" s="17">
        <f t="shared" si="231"/>
        <v>0</v>
      </c>
      <c r="BT21" s="17">
        <f t="shared" si="231"/>
        <v>0</v>
      </c>
      <c r="BU21" s="17">
        <f t="shared" si="231"/>
        <v>0</v>
      </c>
      <c r="BV21" s="17">
        <f t="shared" si="231"/>
        <v>0</v>
      </c>
      <c r="BW21" s="17">
        <f t="shared" si="231"/>
        <v>0</v>
      </c>
      <c r="BX21" s="17">
        <f t="shared" si="231"/>
        <v>0</v>
      </c>
      <c r="BY21" s="17">
        <f t="shared" si="231"/>
        <v>0</v>
      </c>
      <c r="BZ21" s="17">
        <f t="shared" si="231"/>
        <v>0</v>
      </c>
      <c r="CA21" s="17">
        <f t="shared" si="231"/>
        <v>0</v>
      </c>
      <c r="CB21" s="17">
        <f t="shared" si="231"/>
        <v>0</v>
      </c>
      <c r="CC21" s="17">
        <f t="shared" si="231"/>
        <v>0</v>
      </c>
      <c r="CD21" s="17">
        <f t="shared" si="231"/>
        <v>0</v>
      </c>
      <c r="CE21" s="319">
        <f t="shared" si="217"/>
        <v>0</v>
      </c>
      <c r="CF21" s="17">
        <f t="shared" si="232"/>
        <v>0</v>
      </c>
      <c r="CG21" s="17">
        <f t="shared" si="232"/>
        <v>0</v>
      </c>
      <c r="CH21" s="17">
        <f t="shared" si="232"/>
        <v>0</v>
      </c>
      <c r="CI21" s="17">
        <f t="shared" si="232"/>
        <v>0</v>
      </c>
      <c r="CJ21" s="17">
        <f t="shared" si="232"/>
        <v>0</v>
      </c>
      <c r="CK21" s="17">
        <f t="shared" si="232"/>
        <v>0</v>
      </c>
      <c r="CL21" s="17">
        <f t="shared" si="232"/>
        <v>0</v>
      </c>
      <c r="CM21" s="17">
        <f t="shared" si="232"/>
        <v>0</v>
      </c>
      <c r="CN21" s="17">
        <f t="shared" si="232"/>
        <v>0</v>
      </c>
      <c r="CO21" s="17">
        <f t="shared" si="232"/>
        <v>0</v>
      </c>
      <c r="CP21" s="17">
        <f t="shared" si="232"/>
        <v>0</v>
      </c>
      <c r="CQ21" s="17">
        <f t="shared" si="232"/>
        <v>0</v>
      </c>
      <c r="CR21" s="319">
        <f t="shared" si="219"/>
        <v>0</v>
      </c>
      <c r="CS21" s="17">
        <f t="shared" si="233"/>
        <v>0</v>
      </c>
      <c r="CT21" s="17">
        <f t="shared" si="233"/>
        <v>0</v>
      </c>
      <c r="CU21" s="17">
        <f t="shared" si="233"/>
        <v>0</v>
      </c>
      <c r="CV21" s="17">
        <f t="shared" si="233"/>
        <v>0</v>
      </c>
      <c r="CW21" s="17">
        <f t="shared" si="233"/>
        <v>0</v>
      </c>
      <c r="CX21" s="17">
        <f t="shared" si="233"/>
        <v>0</v>
      </c>
      <c r="CY21" s="17">
        <f t="shared" si="233"/>
        <v>0</v>
      </c>
      <c r="CZ21" s="17">
        <f t="shared" si="233"/>
        <v>0</v>
      </c>
      <c r="DA21" s="17">
        <f t="shared" si="233"/>
        <v>0</v>
      </c>
      <c r="DB21" s="17">
        <f t="shared" si="233"/>
        <v>0</v>
      </c>
      <c r="DC21" s="17">
        <f t="shared" si="233"/>
        <v>0</v>
      </c>
      <c r="DD21" s="17">
        <f t="shared" si="233"/>
        <v>0</v>
      </c>
      <c r="DE21" s="319">
        <f t="shared" si="221"/>
        <v>0</v>
      </c>
      <c r="DF21" s="17">
        <f t="shared" si="234"/>
        <v>0</v>
      </c>
      <c r="DG21" s="17">
        <f t="shared" si="234"/>
        <v>0</v>
      </c>
      <c r="DH21" s="17">
        <f t="shared" si="234"/>
        <v>0</v>
      </c>
      <c r="DI21" s="17">
        <f t="shared" si="234"/>
        <v>0</v>
      </c>
      <c r="DJ21" s="17">
        <f t="shared" si="234"/>
        <v>0</v>
      </c>
      <c r="DK21" s="17">
        <f t="shared" si="234"/>
        <v>0</v>
      </c>
      <c r="DL21" s="17">
        <f t="shared" si="234"/>
        <v>0</v>
      </c>
      <c r="DM21" s="17">
        <f t="shared" si="234"/>
        <v>0</v>
      </c>
      <c r="DN21" s="17">
        <f t="shared" si="234"/>
        <v>0</v>
      </c>
      <c r="DO21" s="17">
        <f t="shared" si="234"/>
        <v>0</v>
      </c>
      <c r="DP21" s="17">
        <f t="shared" si="234"/>
        <v>0</v>
      </c>
      <c r="DQ21" s="17">
        <f t="shared" si="234"/>
        <v>0</v>
      </c>
      <c r="DR21" s="319">
        <f t="shared" si="223"/>
        <v>0</v>
      </c>
      <c r="DS21" s="17">
        <f t="shared" si="235"/>
        <v>0</v>
      </c>
      <c r="DT21" s="17">
        <f t="shared" si="235"/>
        <v>0</v>
      </c>
      <c r="DU21" s="17">
        <f t="shared" si="235"/>
        <v>0</v>
      </c>
      <c r="DV21" s="17">
        <f t="shared" si="235"/>
        <v>0</v>
      </c>
      <c r="DW21" s="17">
        <f t="shared" si="235"/>
        <v>0</v>
      </c>
      <c r="DX21" s="17">
        <f t="shared" si="235"/>
        <v>0</v>
      </c>
      <c r="DY21" s="17">
        <f t="shared" si="235"/>
        <v>0</v>
      </c>
      <c r="DZ21" s="17">
        <f t="shared" si="235"/>
        <v>0</v>
      </c>
      <c r="EA21" s="17">
        <f t="shared" si="235"/>
        <v>0</v>
      </c>
      <c r="EB21" s="17">
        <f t="shared" si="235"/>
        <v>0</v>
      </c>
      <c r="EC21" s="17">
        <f t="shared" si="235"/>
        <v>0</v>
      </c>
      <c r="ED21" s="17">
        <f t="shared" si="235"/>
        <v>0</v>
      </c>
      <c r="EE21" s="391">
        <f t="shared" si="225"/>
        <v>0</v>
      </c>
    </row>
    <row r="22" spans="1:135" x14ac:dyDescent="0.2">
      <c r="D22" s="1" t="s">
        <v>90</v>
      </c>
      <c r="E22" s="17">
        <v>0</v>
      </c>
      <c r="F22" s="17">
        <f t="shared" si="236"/>
        <v>0</v>
      </c>
      <c r="G22" s="17">
        <f t="shared" si="236"/>
        <v>0</v>
      </c>
      <c r="H22" s="17">
        <f t="shared" si="236"/>
        <v>0</v>
      </c>
      <c r="I22" s="17">
        <f t="shared" si="236"/>
        <v>0</v>
      </c>
      <c r="J22" s="17">
        <f t="shared" si="236"/>
        <v>0</v>
      </c>
      <c r="K22" s="17">
        <f t="shared" si="236"/>
        <v>0</v>
      </c>
      <c r="L22" s="17">
        <f t="shared" si="236"/>
        <v>0</v>
      </c>
      <c r="M22" s="17">
        <f t="shared" si="236"/>
        <v>0</v>
      </c>
      <c r="N22" s="17">
        <f t="shared" si="236"/>
        <v>0</v>
      </c>
      <c r="O22" s="17">
        <f t="shared" si="236"/>
        <v>0</v>
      </c>
      <c r="P22" s="17">
        <f t="shared" si="236"/>
        <v>0</v>
      </c>
      <c r="Q22" s="17">
        <f t="shared" si="236"/>
        <v>0</v>
      </c>
      <c r="R22" s="319">
        <f t="shared" si="207"/>
        <v>0</v>
      </c>
      <c r="S22" s="17">
        <f t="shared" si="226"/>
        <v>0</v>
      </c>
      <c r="T22" s="17">
        <f t="shared" si="226"/>
        <v>0</v>
      </c>
      <c r="U22" s="17">
        <f t="shared" si="226"/>
        <v>0</v>
      </c>
      <c r="V22" s="17">
        <f t="shared" si="227"/>
        <v>0</v>
      </c>
      <c r="W22" s="17">
        <f t="shared" si="227"/>
        <v>0</v>
      </c>
      <c r="X22" s="17">
        <f t="shared" si="227"/>
        <v>0</v>
      </c>
      <c r="Y22" s="17">
        <f t="shared" si="227"/>
        <v>0</v>
      </c>
      <c r="Z22" s="17">
        <f t="shared" si="227"/>
        <v>0</v>
      </c>
      <c r="AA22" s="17">
        <f t="shared" si="227"/>
        <v>0</v>
      </c>
      <c r="AB22" s="17">
        <f t="shared" si="227"/>
        <v>0</v>
      </c>
      <c r="AC22" s="17">
        <f t="shared" si="227"/>
        <v>0</v>
      </c>
      <c r="AD22" s="17">
        <f t="shared" si="227"/>
        <v>0</v>
      </c>
      <c r="AE22" s="319">
        <f t="shared" si="209"/>
        <v>0</v>
      </c>
      <c r="AF22" s="17">
        <f t="shared" si="228"/>
        <v>0</v>
      </c>
      <c r="AG22" s="17">
        <f t="shared" si="228"/>
        <v>0</v>
      </c>
      <c r="AH22" s="17">
        <f t="shared" si="228"/>
        <v>0</v>
      </c>
      <c r="AI22" s="17">
        <f t="shared" si="228"/>
        <v>0</v>
      </c>
      <c r="AJ22" s="17">
        <f t="shared" si="228"/>
        <v>0</v>
      </c>
      <c r="AK22" s="17">
        <f t="shared" si="228"/>
        <v>0</v>
      </c>
      <c r="AL22" s="17">
        <f t="shared" si="228"/>
        <v>0</v>
      </c>
      <c r="AM22" s="17">
        <f t="shared" si="228"/>
        <v>0</v>
      </c>
      <c r="AN22" s="17">
        <f t="shared" si="228"/>
        <v>0</v>
      </c>
      <c r="AO22" s="17">
        <f t="shared" si="228"/>
        <v>0</v>
      </c>
      <c r="AP22" s="17">
        <f t="shared" si="228"/>
        <v>0</v>
      </c>
      <c r="AQ22" s="17">
        <f t="shared" si="228"/>
        <v>0</v>
      </c>
      <c r="AR22" s="319">
        <f t="shared" si="211"/>
        <v>0</v>
      </c>
      <c r="AS22" s="17">
        <f t="shared" si="229"/>
        <v>0</v>
      </c>
      <c r="AT22" s="17">
        <f t="shared" si="229"/>
        <v>0</v>
      </c>
      <c r="AU22" s="17">
        <f t="shared" si="229"/>
        <v>0</v>
      </c>
      <c r="AV22" s="17">
        <f t="shared" si="229"/>
        <v>0</v>
      </c>
      <c r="AW22" s="17">
        <f t="shared" si="229"/>
        <v>0</v>
      </c>
      <c r="AX22" s="17">
        <f t="shared" si="229"/>
        <v>0</v>
      </c>
      <c r="AY22" s="17">
        <f t="shared" si="229"/>
        <v>0</v>
      </c>
      <c r="AZ22" s="17">
        <f t="shared" si="229"/>
        <v>0</v>
      </c>
      <c r="BA22" s="17">
        <f t="shared" si="229"/>
        <v>0</v>
      </c>
      <c r="BB22" s="17">
        <f t="shared" si="229"/>
        <v>0</v>
      </c>
      <c r="BC22" s="17">
        <f t="shared" si="229"/>
        <v>0</v>
      </c>
      <c r="BD22" s="17">
        <f t="shared" si="229"/>
        <v>0</v>
      </c>
      <c r="BE22" s="319">
        <f t="shared" si="213"/>
        <v>0</v>
      </c>
      <c r="BF22" s="17">
        <f t="shared" si="230"/>
        <v>0</v>
      </c>
      <c r="BG22" s="17">
        <f t="shared" si="230"/>
        <v>0</v>
      </c>
      <c r="BH22" s="17">
        <f t="shared" si="230"/>
        <v>0</v>
      </c>
      <c r="BI22" s="17">
        <f t="shared" si="230"/>
        <v>0</v>
      </c>
      <c r="BJ22" s="17">
        <f t="shared" si="230"/>
        <v>0</v>
      </c>
      <c r="BK22" s="17">
        <f t="shared" si="230"/>
        <v>0</v>
      </c>
      <c r="BL22" s="17">
        <f t="shared" si="230"/>
        <v>0</v>
      </c>
      <c r="BM22" s="17">
        <f t="shared" si="230"/>
        <v>0</v>
      </c>
      <c r="BN22" s="17">
        <f t="shared" si="230"/>
        <v>0</v>
      </c>
      <c r="BO22" s="17">
        <f t="shared" si="230"/>
        <v>0</v>
      </c>
      <c r="BP22" s="17">
        <f t="shared" si="230"/>
        <v>0</v>
      </c>
      <c r="BQ22" s="17">
        <f t="shared" si="230"/>
        <v>0</v>
      </c>
      <c r="BR22" s="319">
        <f t="shared" si="215"/>
        <v>0</v>
      </c>
      <c r="BS22" s="17">
        <f t="shared" si="231"/>
        <v>0</v>
      </c>
      <c r="BT22" s="17">
        <f t="shared" si="231"/>
        <v>0</v>
      </c>
      <c r="BU22" s="17">
        <f t="shared" si="231"/>
        <v>0</v>
      </c>
      <c r="BV22" s="17">
        <f t="shared" si="231"/>
        <v>0</v>
      </c>
      <c r="BW22" s="17">
        <f t="shared" si="231"/>
        <v>0</v>
      </c>
      <c r="BX22" s="17">
        <f t="shared" si="231"/>
        <v>0</v>
      </c>
      <c r="BY22" s="17">
        <f t="shared" si="231"/>
        <v>0</v>
      </c>
      <c r="BZ22" s="17">
        <f t="shared" si="231"/>
        <v>0</v>
      </c>
      <c r="CA22" s="17">
        <f t="shared" si="231"/>
        <v>0</v>
      </c>
      <c r="CB22" s="17">
        <f t="shared" si="231"/>
        <v>0</v>
      </c>
      <c r="CC22" s="17">
        <f t="shared" si="231"/>
        <v>0</v>
      </c>
      <c r="CD22" s="17">
        <f t="shared" si="231"/>
        <v>0</v>
      </c>
      <c r="CE22" s="319">
        <f t="shared" si="217"/>
        <v>0</v>
      </c>
      <c r="CF22" s="17">
        <f t="shared" si="232"/>
        <v>0</v>
      </c>
      <c r="CG22" s="17">
        <f t="shared" si="232"/>
        <v>0</v>
      </c>
      <c r="CH22" s="17">
        <f t="shared" si="232"/>
        <v>0</v>
      </c>
      <c r="CI22" s="17">
        <f t="shared" si="232"/>
        <v>0</v>
      </c>
      <c r="CJ22" s="17">
        <f t="shared" si="232"/>
        <v>0</v>
      </c>
      <c r="CK22" s="17">
        <f t="shared" si="232"/>
        <v>0</v>
      </c>
      <c r="CL22" s="17">
        <f t="shared" si="232"/>
        <v>0</v>
      </c>
      <c r="CM22" s="17">
        <f t="shared" si="232"/>
        <v>0</v>
      </c>
      <c r="CN22" s="17">
        <f t="shared" si="232"/>
        <v>0</v>
      </c>
      <c r="CO22" s="17">
        <f t="shared" si="232"/>
        <v>0</v>
      </c>
      <c r="CP22" s="17">
        <f t="shared" si="232"/>
        <v>0</v>
      </c>
      <c r="CQ22" s="17">
        <f t="shared" si="232"/>
        <v>0</v>
      </c>
      <c r="CR22" s="319">
        <f t="shared" si="219"/>
        <v>0</v>
      </c>
      <c r="CS22" s="17">
        <f t="shared" si="233"/>
        <v>0</v>
      </c>
      <c r="CT22" s="17">
        <f t="shared" si="233"/>
        <v>0</v>
      </c>
      <c r="CU22" s="17">
        <f t="shared" si="233"/>
        <v>0</v>
      </c>
      <c r="CV22" s="17">
        <f t="shared" si="233"/>
        <v>0</v>
      </c>
      <c r="CW22" s="17">
        <f t="shared" si="233"/>
        <v>0</v>
      </c>
      <c r="CX22" s="17">
        <f t="shared" si="233"/>
        <v>0</v>
      </c>
      <c r="CY22" s="17">
        <f t="shared" si="233"/>
        <v>0</v>
      </c>
      <c r="CZ22" s="17">
        <f t="shared" si="233"/>
        <v>0</v>
      </c>
      <c r="DA22" s="17">
        <f t="shared" si="233"/>
        <v>0</v>
      </c>
      <c r="DB22" s="17">
        <f t="shared" si="233"/>
        <v>0</v>
      </c>
      <c r="DC22" s="17">
        <f t="shared" si="233"/>
        <v>0</v>
      </c>
      <c r="DD22" s="17">
        <f t="shared" si="233"/>
        <v>0</v>
      </c>
      <c r="DE22" s="319">
        <f t="shared" si="221"/>
        <v>0</v>
      </c>
      <c r="DF22" s="17">
        <f t="shared" si="234"/>
        <v>0</v>
      </c>
      <c r="DG22" s="17">
        <f t="shared" si="234"/>
        <v>0</v>
      </c>
      <c r="DH22" s="17">
        <f t="shared" si="234"/>
        <v>0</v>
      </c>
      <c r="DI22" s="17">
        <f t="shared" si="234"/>
        <v>0</v>
      </c>
      <c r="DJ22" s="17">
        <f t="shared" si="234"/>
        <v>0</v>
      </c>
      <c r="DK22" s="17">
        <f t="shared" si="234"/>
        <v>0</v>
      </c>
      <c r="DL22" s="17">
        <f t="shared" si="234"/>
        <v>0</v>
      </c>
      <c r="DM22" s="17">
        <f t="shared" si="234"/>
        <v>0</v>
      </c>
      <c r="DN22" s="17">
        <f t="shared" si="234"/>
        <v>0</v>
      </c>
      <c r="DO22" s="17">
        <f t="shared" si="234"/>
        <v>0</v>
      </c>
      <c r="DP22" s="17">
        <f t="shared" si="234"/>
        <v>0</v>
      </c>
      <c r="DQ22" s="17">
        <f t="shared" si="234"/>
        <v>0</v>
      </c>
      <c r="DR22" s="319">
        <f t="shared" si="223"/>
        <v>0</v>
      </c>
      <c r="DS22" s="17">
        <f t="shared" si="235"/>
        <v>0</v>
      </c>
      <c r="DT22" s="17">
        <f t="shared" si="235"/>
        <v>0</v>
      </c>
      <c r="DU22" s="17">
        <f t="shared" si="235"/>
        <v>0</v>
      </c>
      <c r="DV22" s="17">
        <f t="shared" si="235"/>
        <v>0</v>
      </c>
      <c r="DW22" s="17">
        <f t="shared" si="235"/>
        <v>0</v>
      </c>
      <c r="DX22" s="17">
        <f t="shared" si="235"/>
        <v>0</v>
      </c>
      <c r="DY22" s="17">
        <f t="shared" si="235"/>
        <v>0</v>
      </c>
      <c r="DZ22" s="17">
        <f t="shared" si="235"/>
        <v>0</v>
      </c>
      <c r="EA22" s="17">
        <f t="shared" si="235"/>
        <v>0</v>
      </c>
      <c r="EB22" s="17">
        <f t="shared" si="235"/>
        <v>0</v>
      </c>
      <c r="EC22" s="17">
        <f t="shared" si="235"/>
        <v>0</v>
      </c>
      <c r="ED22" s="17">
        <f t="shared" si="235"/>
        <v>0</v>
      </c>
      <c r="EE22" s="391">
        <f t="shared" si="225"/>
        <v>0</v>
      </c>
    </row>
    <row r="23" spans="1:135" x14ac:dyDescent="0.2">
      <c r="D23" s="1" t="s">
        <v>91</v>
      </c>
      <c r="E23" s="17">
        <v>0</v>
      </c>
      <c r="F23" s="17">
        <f t="shared" si="236"/>
        <v>0</v>
      </c>
      <c r="G23" s="17">
        <f t="shared" si="236"/>
        <v>0</v>
      </c>
      <c r="H23" s="17">
        <f t="shared" si="236"/>
        <v>0</v>
      </c>
      <c r="I23" s="17">
        <f t="shared" si="236"/>
        <v>0</v>
      </c>
      <c r="J23" s="17">
        <f t="shared" si="236"/>
        <v>0</v>
      </c>
      <c r="K23" s="17">
        <f t="shared" si="236"/>
        <v>0</v>
      </c>
      <c r="L23" s="17">
        <f t="shared" si="236"/>
        <v>0</v>
      </c>
      <c r="M23" s="17">
        <f t="shared" si="236"/>
        <v>0</v>
      </c>
      <c r="N23" s="17">
        <f t="shared" si="236"/>
        <v>0</v>
      </c>
      <c r="O23" s="17">
        <f t="shared" si="236"/>
        <v>0</v>
      </c>
      <c r="P23" s="17">
        <f t="shared" si="236"/>
        <v>0</v>
      </c>
      <c r="Q23" s="17">
        <f t="shared" si="236"/>
        <v>0</v>
      </c>
      <c r="R23" s="319">
        <f t="shared" si="207"/>
        <v>0</v>
      </c>
      <c r="S23" s="17">
        <f t="shared" si="226"/>
        <v>0</v>
      </c>
      <c r="T23" s="17">
        <f t="shared" si="226"/>
        <v>0</v>
      </c>
      <c r="U23" s="17">
        <f t="shared" si="226"/>
        <v>0</v>
      </c>
      <c r="V23" s="17">
        <f t="shared" si="227"/>
        <v>0</v>
      </c>
      <c r="W23" s="17">
        <f t="shared" si="227"/>
        <v>0</v>
      </c>
      <c r="X23" s="17">
        <f t="shared" si="227"/>
        <v>0</v>
      </c>
      <c r="Y23" s="17">
        <f t="shared" si="227"/>
        <v>0</v>
      </c>
      <c r="Z23" s="17">
        <f t="shared" si="227"/>
        <v>0</v>
      </c>
      <c r="AA23" s="17">
        <f t="shared" si="227"/>
        <v>0</v>
      </c>
      <c r="AB23" s="17">
        <f t="shared" si="227"/>
        <v>0</v>
      </c>
      <c r="AC23" s="17">
        <f t="shared" si="227"/>
        <v>0</v>
      </c>
      <c r="AD23" s="17">
        <f t="shared" si="227"/>
        <v>0</v>
      </c>
      <c r="AE23" s="319">
        <f t="shared" si="209"/>
        <v>0</v>
      </c>
      <c r="AF23" s="17">
        <f t="shared" si="228"/>
        <v>0</v>
      </c>
      <c r="AG23" s="17">
        <f t="shared" si="228"/>
        <v>0</v>
      </c>
      <c r="AH23" s="17">
        <f t="shared" si="228"/>
        <v>0</v>
      </c>
      <c r="AI23" s="17">
        <f t="shared" si="228"/>
        <v>0</v>
      </c>
      <c r="AJ23" s="17">
        <f t="shared" si="228"/>
        <v>0</v>
      </c>
      <c r="AK23" s="17">
        <f t="shared" si="228"/>
        <v>0</v>
      </c>
      <c r="AL23" s="17">
        <f t="shared" si="228"/>
        <v>0</v>
      </c>
      <c r="AM23" s="17">
        <f t="shared" si="228"/>
        <v>0</v>
      </c>
      <c r="AN23" s="17">
        <f t="shared" si="228"/>
        <v>0</v>
      </c>
      <c r="AO23" s="17">
        <f t="shared" si="228"/>
        <v>0</v>
      </c>
      <c r="AP23" s="17">
        <f t="shared" si="228"/>
        <v>0</v>
      </c>
      <c r="AQ23" s="17">
        <f t="shared" si="228"/>
        <v>0</v>
      </c>
      <c r="AR23" s="319">
        <f t="shared" si="211"/>
        <v>0</v>
      </c>
      <c r="AS23" s="17">
        <f t="shared" si="229"/>
        <v>0</v>
      </c>
      <c r="AT23" s="17">
        <f t="shared" si="229"/>
        <v>0</v>
      </c>
      <c r="AU23" s="17">
        <f t="shared" si="229"/>
        <v>0</v>
      </c>
      <c r="AV23" s="17">
        <f t="shared" si="229"/>
        <v>0</v>
      </c>
      <c r="AW23" s="17">
        <f t="shared" si="229"/>
        <v>0</v>
      </c>
      <c r="AX23" s="17">
        <f t="shared" si="229"/>
        <v>0</v>
      </c>
      <c r="AY23" s="17">
        <f t="shared" si="229"/>
        <v>0</v>
      </c>
      <c r="AZ23" s="17">
        <f t="shared" si="229"/>
        <v>0</v>
      </c>
      <c r="BA23" s="17">
        <f t="shared" si="229"/>
        <v>0</v>
      </c>
      <c r="BB23" s="17">
        <f t="shared" si="229"/>
        <v>0</v>
      </c>
      <c r="BC23" s="17">
        <f t="shared" si="229"/>
        <v>0</v>
      </c>
      <c r="BD23" s="17">
        <f t="shared" si="229"/>
        <v>0</v>
      </c>
      <c r="BE23" s="319">
        <f t="shared" si="213"/>
        <v>0</v>
      </c>
      <c r="BF23" s="17">
        <f t="shared" si="230"/>
        <v>0</v>
      </c>
      <c r="BG23" s="17">
        <f t="shared" si="230"/>
        <v>0</v>
      </c>
      <c r="BH23" s="17">
        <f t="shared" si="230"/>
        <v>0</v>
      </c>
      <c r="BI23" s="17">
        <f t="shared" si="230"/>
        <v>0</v>
      </c>
      <c r="BJ23" s="17">
        <f t="shared" si="230"/>
        <v>0</v>
      </c>
      <c r="BK23" s="17">
        <f t="shared" si="230"/>
        <v>0</v>
      </c>
      <c r="BL23" s="17">
        <f t="shared" si="230"/>
        <v>0</v>
      </c>
      <c r="BM23" s="17">
        <f t="shared" si="230"/>
        <v>0</v>
      </c>
      <c r="BN23" s="17">
        <f t="shared" si="230"/>
        <v>0</v>
      </c>
      <c r="BO23" s="17">
        <f t="shared" si="230"/>
        <v>0</v>
      </c>
      <c r="BP23" s="17">
        <f t="shared" si="230"/>
        <v>0</v>
      </c>
      <c r="BQ23" s="17">
        <f t="shared" si="230"/>
        <v>0</v>
      </c>
      <c r="BR23" s="319">
        <f t="shared" si="215"/>
        <v>0</v>
      </c>
      <c r="BS23" s="17">
        <f t="shared" si="231"/>
        <v>0</v>
      </c>
      <c r="BT23" s="17">
        <f t="shared" si="231"/>
        <v>0</v>
      </c>
      <c r="BU23" s="17">
        <f t="shared" si="231"/>
        <v>0</v>
      </c>
      <c r="BV23" s="17">
        <f t="shared" si="231"/>
        <v>0</v>
      </c>
      <c r="BW23" s="17">
        <f t="shared" si="231"/>
        <v>0</v>
      </c>
      <c r="BX23" s="17">
        <f t="shared" si="231"/>
        <v>0</v>
      </c>
      <c r="BY23" s="17">
        <f t="shared" si="231"/>
        <v>0</v>
      </c>
      <c r="BZ23" s="17">
        <f t="shared" si="231"/>
        <v>0</v>
      </c>
      <c r="CA23" s="17">
        <f t="shared" si="231"/>
        <v>0</v>
      </c>
      <c r="CB23" s="17">
        <f t="shared" si="231"/>
        <v>0</v>
      </c>
      <c r="CC23" s="17">
        <f t="shared" si="231"/>
        <v>0</v>
      </c>
      <c r="CD23" s="17">
        <f t="shared" si="231"/>
        <v>0</v>
      </c>
      <c r="CE23" s="319">
        <f t="shared" si="217"/>
        <v>0</v>
      </c>
      <c r="CF23" s="17">
        <f t="shared" si="232"/>
        <v>0</v>
      </c>
      <c r="CG23" s="17">
        <f t="shared" si="232"/>
        <v>0</v>
      </c>
      <c r="CH23" s="17">
        <f t="shared" si="232"/>
        <v>0</v>
      </c>
      <c r="CI23" s="17">
        <f t="shared" si="232"/>
        <v>0</v>
      </c>
      <c r="CJ23" s="17">
        <f t="shared" si="232"/>
        <v>0</v>
      </c>
      <c r="CK23" s="17">
        <f t="shared" si="232"/>
        <v>0</v>
      </c>
      <c r="CL23" s="17">
        <f t="shared" si="232"/>
        <v>0</v>
      </c>
      <c r="CM23" s="17">
        <f t="shared" si="232"/>
        <v>0</v>
      </c>
      <c r="CN23" s="17">
        <f t="shared" si="232"/>
        <v>0</v>
      </c>
      <c r="CO23" s="17">
        <f t="shared" si="232"/>
        <v>0</v>
      </c>
      <c r="CP23" s="17">
        <f t="shared" si="232"/>
        <v>0</v>
      </c>
      <c r="CQ23" s="17">
        <f t="shared" si="232"/>
        <v>0</v>
      </c>
      <c r="CR23" s="319">
        <f t="shared" si="219"/>
        <v>0</v>
      </c>
      <c r="CS23" s="17">
        <f t="shared" si="233"/>
        <v>0</v>
      </c>
      <c r="CT23" s="17">
        <f t="shared" si="233"/>
        <v>0</v>
      </c>
      <c r="CU23" s="17">
        <f t="shared" si="233"/>
        <v>0</v>
      </c>
      <c r="CV23" s="17">
        <f t="shared" si="233"/>
        <v>0</v>
      </c>
      <c r="CW23" s="17">
        <f t="shared" si="233"/>
        <v>0</v>
      </c>
      <c r="CX23" s="17">
        <f t="shared" si="233"/>
        <v>0</v>
      </c>
      <c r="CY23" s="17">
        <f t="shared" si="233"/>
        <v>0</v>
      </c>
      <c r="CZ23" s="17">
        <f t="shared" si="233"/>
        <v>0</v>
      </c>
      <c r="DA23" s="17">
        <f t="shared" si="233"/>
        <v>0</v>
      </c>
      <c r="DB23" s="17">
        <f t="shared" si="233"/>
        <v>0</v>
      </c>
      <c r="DC23" s="17">
        <f t="shared" si="233"/>
        <v>0</v>
      </c>
      <c r="DD23" s="17">
        <f t="shared" si="233"/>
        <v>0</v>
      </c>
      <c r="DE23" s="319">
        <f t="shared" si="221"/>
        <v>0</v>
      </c>
      <c r="DF23" s="17">
        <f t="shared" si="234"/>
        <v>0</v>
      </c>
      <c r="DG23" s="17">
        <f t="shared" si="234"/>
        <v>0</v>
      </c>
      <c r="DH23" s="17">
        <f t="shared" si="234"/>
        <v>0</v>
      </c>
      <c r="DI23" s="17">
        <f t="shared" si="234"/>
        <v>0</v>
      </c>
      <c r="DJ23" s="17">
        <f t="shared" si="234"/>
        <v>0</v>
      </c>
      <c r="DK23" s="17">
        <f t="shared" si="234"/>
        <v>0</v>
      </c>
      <c r="DL23" s="17">
        <f t="shared" si="234"/>
        <v>0</v>
      </c>
      <c r="DM23" s="17">
        <f t="shared" si="234"/>
        <v>0</v>
      </c>
      <c r="DN23" s="17">
        <f t="shared" si="234"/>
        <v>0</v>
      </c>
      <c r="DO23" s="17">
        <f t="shared" si="234"/>
        <v>0</v>
      </c>
      <c r="DP23" s="17">
        <f t="shared" si="234"/>
        <v>0</v>
      </c>
      <c r="DQ23" s="17">
        <f t="shared" si="234"/>
        <v>0</v>
      </c>
      <c r="DR23" s="319">
        <f t="shared" si="223"/>
        <v>0</v>
      </c>
      <c r="DS23" s="17">
        <f t="shared" si="235"/>
        <v>0</v>
      </c>
      <c r="DT23" s="17">
        <f t="shared" si="235"/>
        <v>0</v>
      </c>
      <c r="DU23" s="17">
        <f t="shared" si="235"/>
        <v>0</v>
      </c>
      <c r="DV23" s="17">
        <f t="shared" si="235"/>
        <v>0</v>
      </c>
      <c r="DW23" s="17">
        <f t="shared" si="235"/>
        <v>0</v>
      </c>
      <c r="DX23" s="17">
        <f t="shared" si="235"/>
        <v>0</v>
      </c>
      <c r="DY23" s="17">
        <f t="shared" si="235"/>
        <v>0</v>
      </c>
      <c r="DZ23" s="17">
        <f t="shared" si="235"/>
        <v>0</v>
      </c>
      <c r="EA23" s="17">
        <f t="shared" si="235"/>
        <v>0</v>
      </c>
      <c r="EB23" s="17">
        <f t="shared" si="235"/>
        <v>0</v>
      </c>
      <c r="EC23" s="17">
        <f t="shared" si="235"/>
        <v>0</v>
      </c>
      <c r="ED23" s="17">
        <f t="shared" si="235"/>
        <v>0</v>
      </c>
      <c r="EE23" s="391">
        <f t="shared" si="225"/>
        <v>0</v>
      </c>
    </row>
    <row r="24" spans="1:135" x14ac:dyDescent="0.2">
      <c r="A24" s="1"/>
      <c r="D24" s="1" t="s">
        <v>92</v>
      </c>
      <c r="E24" s="17">
        <v>0</v>
      </c>
      <c r="F24" s="17">
        <f t="shared" si="236"/>
        <v>0</v>
      </c>
      <c r="G24" s="17">
        <f t="shared" si="236"/>
        <v>0</v>
      </c>
      <c r="H24" s="17">
        <f t="shared" si="236"/>
        <v>0</v>
      </c>
      <c r="I24" s="17">
        <f t="shared" si="236"/>
        <v>0</v>
      </c>
      <c r="J24" s="17">
        <f t="shared" si="236"/>
        <v>0</v>
      </c>
      <c r="K24" s="17">
        <f t="shared" si="236"/>
        <v>0</v>
      </c>
      <c r="L24" s="17">
        <f t="shared" si="236"/>
        <v>0</v>
      </c>
      <c r="M24" s="17">
        <f t="shared" si="236"/>
        <v>0</v>
      </c>
      <c r="N24" s="17">
        <f t="shared" si="236"/>
        <v>0</v>
      </c>
      <c r="O24" s="17">
        <f t="shared" si="236"/>
        <v>0</v>
      </c>
      <c r="P24" s="17">
        <f t="shared" si="236"/>
        <v>0</v>
      </c>
      <c r="Q24" s="17">
        <f t="shared" si="236"/>
        <v>0</v>
      </c>
      <c r="R24" s="319">
        <f t="shared" si="207"/>
        <v>0</v>
      </c>
      <c r="S24" s="17">
        <f t="shared" si="226"/>
        <v>0</v>
      </c>
      <c r="T24" s="17">
        <f t="shared" si="226"/>
        <v>0</v>
      </c>
      <c r="U24" s="17">
        <f t="shared" si="226"/>
        <v>0</v>
      </c>
      <c r="V24" s="17">
        <f t="shared" ref="V24:AD33" si="237">IF(V$2&gt;=$B$18,$E24,0)</f>
        <v>0</v>
      </c>
      <c r="W24" s="17">
        <f t="shared" si="237"/>
        <v>0</v>
      </c>
      <c r="X24" s="17">
        <f t="shared" si="237"/>
        <v>0</v>
      </c>
      <c r="Y24" s="17">
        <f t="shared" si="237"/>
        <v>0</v>
      </c>
      <c r="Z24" s="17">
        <f t="shared" si="237"/>
        <v>0</v>
      </c>
      <c r="AA24" s="17">
        <f t="shared" si="237"/>
        <v>0</v>
      </c>
      <c r="AB24" s="17">
        <f t="shared" si="237"/>
        <v>0</v>
      </c>
      <c r="AC24" s="17">
        <f t="shared" si="237"/>
        <v>0</v>
      </c>
      <c r="AD24" s="17">
        <f t="shared" si="237"/>
        <v>0</v>
      </c>
      <c r="AE24" s="319">
        <f t="shared" si="209"/>
        <v>0</v>
      </c>
      <c r="AF24" s="17">
        <f t="shared" ref="AF24:AQ33" si="238">IF(AF$2&gt;=$B$18,$E24,0)</f>
        <v>0</v>
      </c>
      <c r="AG24" s="17">
        <f t="shared" si="238"/>
        <v>0</v>
      </c>
      <c r="AH24" s="17">
        <f t="shared" si="238"/>
        <v>0</v>
      </c>
      <c r="AI24" s="17">
        <f t="shared" si="238"/>
        <v>0</v>
      </c>
      <c r="AJ24" s="17">
        <f t="shared" si="238"/>
        <v>0</v>
      </c>
      <c r="AK24" s="17">
        <f t="shared" si="238"/>
        <v>0</v>
      </c>
      <c r="AL24" s="17">
        <f t="shared" si="238"/>
        <v>0</v>
      </c>
      <c r="AM24" s="17">
        <f t="shared" si="238"/>
        <v>0</v>
      </c>
      <c r="AN24" s="17">
        <f t="shared" si="238"/>
        <v>0</v>
      </c>
      <c r="AO24" s="17">
        <f t="shared" si="238"/>
        <v>0</v>
      </c>
      <c r="AP24" s="17">
        <f t="shared" si="238"/>
        <v>0</v>
      </c>
      <c r="AQ24" s="17">
        <f t="shared" si="238"/>
        <v>0</v>
      </c>
      <c r="AR24" s="319">
        <f t="shared" si="211"/>
        <v>0</v>
      </c>
      <c r="AS24" s="17">
        <f t="shared" ref="AS24:BD33" si="239">IF(AS$2&gt;=$B$18,$E24,0)</f>
        <v>0</v>
      </c>
      <c r="AT24" s="17">
        <f t="shared" si="239"/>
        <v>0</v>
      </c>
      <c r="AU24" s="17">
        <f t="shared" si="239"/>
        <v>0</v>
      </c>
      <c r="AV24" s="17">
        <f t="shared" si="239"/>
        <v>0</v>
      </c>
      <c r="AW24" s="17">
        <f t="shared" si="239"/>
        <v>0</v>
      </c>
      <c r="AX24" s="17">
        <f t="shared" si="239"/>
        <v>0</v>
      </c>
      <c r="AY24" s="17">
        <f t="shared" si="239"/>
        <v>0</v>
      </c>
      <c r="AZ24" s="17">
        <f t="shared" si="239"/>
        <v>0</v>
      </c>
      <c r="BA24" s="17">
        <f t="shared" si="239"/>
        <v>0</v>
      </c>
      <c r="BB24" s="17">
        <f t="shared" si="239"/>
        <v>0</v>
      </c>
      <c r="BC24" s="17">
        <f t="shared" si="239"/>
        <v>0</v>
      </c>
      <c r="BD24" s="17">
        <f t="shared" si="239"/>
        <v>0</v>
      </c>
      <c r="BE24" s="319">
        <f t="shared" si="213"/>
        <v>0</v>
      </c>
      <c r="BF24" s="17">
        <f t="shared" ref="BF24:BQ33" si="240">IF(BF$2&gt;=$B$18,$E24,0)</f>
        <v>0</v>
      </c>
      <c r="BG24" s="17">
        <f t="shared" si="240"/>
        <v>0</v>
      </c>
      <c r="BH24" s="17">
        <f t="shared" si="240"/>
        <v>0</v>
      </c>
      <c r="BI24" s="17">
        <f t="shared" si="240"/>
        <v>0</v>
      </c>
      <c r="BJ24" s="17">
        <f t="shared" si="240"/>
        <v>0</v>
      </c>
      <c r="BK24" s="17">
        <f t="shared" si="240"/>
        <v>0</v>
      </c>
      <c r="BL24" s="17">
        <f t="shared" si="240"/>
        <v>0</v>
      </c>
      <c r="BM24" s="17">
        <f t="shared" si="240"/>
        <v>0</v>
      </c>
      <c r="BN24" s="17">
        <f t="shared" si="240"/>
        <v>0</v>
      </c>
      <c r="BO24" s="17">
        <f t="shared" si="240"/>
        <v>0</v>
      </c>
      <c r="BP24" s="17">
        <f t="shared" si="240"/>
        <v>0</v>
      </c>
      <c r="BQ24" s="17">
        <f t="shared" si="240"/>
        <v>0</v>
      </c>
      <c r="BR24" s="319">
        <f t="shared" si="215"/>
        <v>0</v>
      </c>
      <c r="BS24" s="17">
        <f t="shared" ref="BS24:CD33" si="241">IF(BS$2&gt;=$B$18,$E24,0)</f>
        <v>0</v>
      </c>
      <c r="BT24" s="17">
        <f t="shared" si="241"/>
        <v>0</v>
      </c>
      <c r="BU24" s="17">
        <f t="shared" si="241"/>
        <v>0</v>
      </c>
      <c r="BV24" s="17">
        <f t="shared" si="241"/>
        <v>0</v>
      </c>
      <c r="BW24" s="17">
        <f t="shared" si="241"/>
        <v>0</v>
      </c>
      <c r="BX24" s="17">
        <f t="shared" si="241"/>
        <v>0</v>
      </c>
      <c r="BY24" s="17">
        <f t="shared" si="241"/>
        <v>0</v>
      </c>
      <c r="BZ24" s="17">
        <f t="shared" si="241"/>
        <v>0</v>
      </c>
      <c r="CA24" s="17">
        <f t="shared" si="241"/>
        <v>0</v>
      </c>
      <c r="CB24" s="17">
        <f t="shared" si="241"/>
        <v>0</v>
      </c>
      <c r="CC24" s="17">
        <f t="shared" si="241"/>
        <v>0</v>
      </c>
      <c r="CD24" s="17">
        <f t="shared" si="241"/>
        <v>0</v>
      </c>
      <c r="CE24" s="319">
        <f t="shared" si="217"/>
        <v>0</v>
      </c>
      <c r="CF24" s="17">
        <f t="shared" ref="CF24:CQ33" si="242">IF(CF$2&gt;=$B$18,$E24,0)</f>
        <v>0</v>
      </c>
      <c r="CG24" s="17">
        <f t="shared" si="242"/>
        <v>0</v>
      </c>
      <c r="CH24" s="17">
        <f t="shared" si="242"/>
        <v>0</v>
      </c>
      <c r="CI24" s="17">
        <f t="shared" si="242"/>
        <v>0</v>
      </c>
      <c r="CJ24" s="17">
        <f t="shared" si="242"/>
        <v>0</v>
      </c>
      <c r="CK24" s="17">
        <f t="shared" si="242"/>
        <v>0</v>
      </c>
      <c r="CL24" s="17">
        <f t="shared" si="242"/>
        <v>0</v>
      </c>
      <c r="CM24" s="17">
        <f t="shared" si="242"/>
        <v>0</v>
      </c>
      <c r="CN24" s="17">
        <f t="shared" si="242"/>
        <v>0</v>
      </c>
      <c r="CO24" s="17">
        <f t="shared" si="242"/>
        <v>0</v>
      </c>
      <c r="CP24" s="17">
        <f t="shared" si="242"/>
        <v>0</v>
      </c>
      <c r="CQ24" s="17">
        <f t="shared" si="242"/>
        <v>0</v>
      </c>
      <c r="CR24" s="319">
        <f t="shared" si="219"/>
        <v>0</v>
      </c>
      <c r="CS24" s="17">
        <f t="shared" ref="CS24:DD33" si="243">IF(CS$2&gt;=$B$18,$E24,0)</f>
        <v>0</v>
      </c>
      <c r="CT24" s="17">
        <f t="shared" si="243"/>
        <v>0</v>
      </c>
      <c r="CU24" s="17">
        <f t="shared" si="243"/>
        <v>0</v>
      </c>
      <c r="CV24" s="17">
        <f t="shared" si="243"/>
        <v>0</v>
      </c>
      <c r="CW24" s="17">
        <f t="shared" si="243"/>
        <v>0</v>
      </c>
      <c r="CX24" s="17">
        <f t="shared" si="243"/>
        <v>0</v>
      </c>
      <c r="CY24" s="17">
        <f t="shared" si="243"/>
        <v>0</v>
      </c>
      <c r="CZ24" s="17">
        <f t="shared" si="243"/>
        <v>0</v>
      </c>
      <c r="DA24" s="17">
        <f t="shared" si="243"/>
        <v>0</v>
      </c>
      <c r="DB24" s="17">
        <f t="shared" si="243"/>
        <v>0</v>
      </c>
      <c r="DC24" s="17">
        <f t="shared" si="243"/>
        <v>0</v>
      </c>
      <c r="DD24" s="17">
        <f t="shared" si="243"/>
        <v>0</v>
      </c>
      <c r="DE24" s="319">
        <f t="shared" si="221"/>
        <v>0</v>
      </c>
      <c r="DF24" s="17">
        <f t="shared" ref="DF24:DQ33" si="244">IF(DF$2&gt;=$B$18,$E24,0)</f>
        <v>0</v>
      </c>
      <c r="DG24" s="17">
        <f t="shared" si="244"/>
        <v>0</v>
      </c>
      <c r="DH24" s="17">
        <f t="shared" si="244"/>
        <v>0</v>
      </c>
      <c r="DI24" s="17">
        <f t="shared" si="244"/>
        <v>0</v>
      </c>
      <c r="DJ24" s="17">
        <f t="shared" si="244"/>
        <v>0</v>
      </c>
      <c r="DK24" s="17">
        <f t="shared" si="244"/>
        <v>0</v>
      </c>
      <c r="DL24" s="17">
        <f t="shared" si="244"/>
        <v>0</v>
      </c>
      <c r="DM24" s="17">
        <f t="shared" si="244"/>
        <v>0</v>
      </c>
      <c r="DN24" s="17">
        <f t="shared" si="244"/>
        <v>0</v>
      </c>
      <c r="DO24" s="17">
        <f t="shared" si="244"/>
        <v>0</v>
      </c>
      <c r="DP24" s="17">
        <f t="shared" si="244"/>
        <v>0</v>
      </c>
      <c r="DQ24" s="17">
        <f t="shared" si="244"/>
        <v>0</v>
      </c>
      <c r="DR24" s="319">
        <f t="shared" si="223"/>
        <v>0</v>
      </c>
      <c r="DS24" s="17">
        <f t="shared" ref="DS24:ED33" si="245">IF(DS$2&gt;=$B$18,$E24,0)</f>
        <v>0</v>
      </c>
      <c r="DT24" s="17">
        <f t="shared" si="245"/>
        <v>0</v>
      </c>
      <c r="DU24" s="17">
        <f t="shared" si="245"/>
        <v>0</v>
      </c>
      <c r="DV24" s="17">
        <f t="shared" si="245"/>
        <v>0</v>
      </c>
      <c r="DW24" s="17">
        <f t="shared" si="245"/>
        <v>0</v>
      </c>
      <c r="DX24" s="17">
        <f t="shared" si="245"/>
        <v>0</v>
      </c>
      <c r="DY24" s="17">
        <f t="shared" si="245"/>
        <v>0</v>
      </c>
      <c r="DZ24" s="17">
        <f t="shared" si="245"/>
        <v>0</v>
      </c>
      <c r="EA24" s="17">
        <f t="shared" si="245"/>
        <v>0</v>
      </c>
      <c r="EB24" s="17">
        <f t="shared" si="245"/>
        <v>0</v>
      </c>
      <c r="EC24" s="17">
        <f t="shared" si="245"/>
        <v>0</v>
      </c>
      <c r="ED24" s="17">
        <f t="shared" si="245"/>
        <v>0</v>
      </c>
      <c r="EE24" s="391">
        <f t="shared" si="225"/>
        <v>0</v>
      </c>
    </row>
    <row r="25" spans="1:135" x14ac:dyDescent="0.2">
      <c r="A25" s="1"/>
      <c r="D25" s="1" t="s">
        <v>93</v>
      </c>
      <c r="E25" s="17">
        <v>0</v>
      </c>
      <c r="F25" s="17">
        <f t="shared" si="236"/>
        <v>0</v>
      </c>
      <c r="G25" s="17">
        <f t="shared" si="236"/>
        <v>0</v>
      </c>
      <c r="H25" s="17">
        <f t="shared" si="236"/>
        <v>0</v>
      </c>
      <c r="I25" s="17">
        <f t="shared" si="236"/>
        <v>0</v>
      </c>
      <c r="J25" s="17">
        <f t="shared" si="236"/>
        <v>0</v>
      </c>
      <c r="K25" s="17">
        <f t="shared" si="236"/>
        <v>0</v>
      </c>
      <c r="L25" s="17">
        <f t="shared" si="236"/>
        <v>0</v>
      </c>
      <c r="M25" s="17">
        <f t="shared" si="236"/>
        <v>0</v>
      </c>
      <c r="N25" s="17">
        <f t="shared" si="236"/>
        <v>0</v>
      </c>
      <c r="O25" s="17">
        <f t="shared" si="236"/>
        <v>0</v>
      </c>
      <c r="P25" s="17">
        <f t="shared" si="236"/>
        <v>0</v>
      </c>
      <c r="Q25" s="17">
        <f t="shared" si="236"/>
        <v>0</v>
      </c>
      <c r="R25" s="319">
        <f t="shared" si="207"/>
        <v>0</v>
      </c>
      <c r="S25" s="17">
        <f t="shared" si="226"/>
        <v>0</v>
      </c>
      <c r="T25" s="17">
        <f t="shared" si="226"/>
        <v>0</v>
      </c>
      <c r="U25" s="17">
        <f t="shared" si="226"/>
        <v>0</v>
      </c>
      <c r="V25" s="17">
        <f t="shared" si="237"/>
        <v>0</v>
      </c>
      <c r="W25" s="17">
        <f t="shared" si="237"/>
        <v>0</v>
      </c>
      <c r="X25" s="17">
        <f t="shared" si="237"/>
        <v>0</v>
      </c>
      <c r="Y25" s="17">
        <f t="shared" si="237"/>
        <v>0</v>
      </c>
      <c r="Z25" s="17">
        <f t="shared" si="237"/>
        <v>0</v>
      </c>
      <c r="AA25" s="17">
        <f t="shared" si="237"/>
        <v>0</v>
      </c>
      <c r="AB25" s="17">
        <f t="shared" si="237"/>
        <v>0</v>
      </c>
      <c r="AC25" s="17">
        <f t="shared" si="237"/>
        <v>0</v>
      </c>
      <c r="AD25" s="17">
        <f t="shared" si="237"/>
        <v>0</v>
      </c>
      <c r="AE25" s="319">
        <f t="shared" si="209"/>
        <v>0</v>
      </c>
      <c r="AF25" s="17">
        <f t="shared" si="238"/>
        <v>0</v>
      </c>
      <c r="AG25" s="17">
        <f t="shared" si="238"/>
        <v>0</v>
      </c>
      <c r="AH25" s="17">
        <f t="shared" si="238"/>
        <v>0</v>
      </c>
      <c r="AI25" s="17">
        <f t="shared" si="238"/>
        <v>0</v>
      </c>
      <c r="AJ25" s="17">
        <f t="shared" si="238"/>
        <v>0</v>
      </c>
      <c r="AK25" s="17">
        <f t="shared" si="238"/>
        <v>0</v>
      </c>
      <c r="AL25" s="17">
        <f t="shared" si="238"/>
        <v>0</v>
      </c>
      <c r="AM25" s="17">
        <f t="shared" si="238"/>
        <v>0</v>
      </c>
      <c r="AN25" s="17">
        <f t="shared" si="238"/>
        <v>0</v>
      </c>
      <c r="AO25" s="17">
        <f t="shared" si="238"/>
        <v>0</v>
      </c>
      <c r="AP25" s="17">
        <f t="shared" si="238"/>
        <v>0</v>
      </c>
      <c r="AQ25" s="17">
        <f t="shared" si="238"/>
        <v>0</v>
      </c>
      <c r="AR25" s="319">
        <f t="shared" si="211"/>
        <v>0</v>
      </c>
      <c r="AS25" s="17">
        <f t="shared" si="239"/>
        <v>0</v>
      </c>
      <c r="AT25" s="17">
        <f t="shared" si="239"/>
        <v>0</v>
      </c>
      <c r="AU25" s="17">
        <f t="shared" si="239"/>
        <v>0</v>
      </c>
      <c r="AV25" s="17">
        <f t="shared" si="239"/>
        <v>0</v>
      </c>
      <c r="AW25" s="17">
        <f t="shared" si="239"/>
        <v>0</v>
      </c>
      <c r="AX25" s="17">
        <f t="shared" si="239"/>
        <v>0</v>
      </c>
      <c r="AY25" s="17">
        <f t="shared" si="239"/>
        <v>0</v>
      </c>
      <c r="AZ25" s="17">
        <f t="shared" si="239"/>
        <v>0</v>
      </c>
      <c r="BA25" s="17">
        <f t="shared" si="239"/>
        <v>0</v>
      </c>
      <c r="BB25" s="17">
        <f t="shared" si="239"/>
        <v>0</v>
      </c>
      <c r="BC25" s="17">
        <f t="shared" si="239"/>
        <v>0</v>
      </c>
      <c r="BD25" s="17">
        <f t="shared" si="239"/>
        <v>0</v>
      </c>
      <c r="BE25" s="319">
        <f t="shared" si="213"/>
        <v>0</v>
      </c>
      <c r="BF25" s="17">
        <f t="shared" si="240"/>
        <v>0</v>
      </c>
      <c r="BG25" s="17">
        <f t="shared" si="240"/>
        <v>0</v>
      </c>
      <c r="BH25" s="17">
        <f t="shared" si="240"/>
        <v>0</v>
      </c>
      <c r="BI25" s="17">
        <f t="shared" si="240"/>
        <v>0</v>
      </c>
      <c r="BJ25" s="17">
        <f t="shared" si="240"/>
        <v>0</v>
      </c>
      <c r="BK25" s="17">
        <f t="shared" si="240"/>
        <v>0</v>
      </c>
      <c r="BL25" s="17">
        <f t="shared" si="240"/>
        <v>0</v>
      </c>
      <c r="BM25" s="17">
        <f t="shared" si="240"/>
        <v>0</v>
      </c>
      <c r="BN25" s="17">
        <f t="shared" si="240"/>
        <v>0</v>
      </c>
      <c r="BO25" s="17">
        <f t="shared" si="240"/>
        <v>0</v>
      </c>
      <c r="BP25" s="17">
        <f t="shared" si="240"/>
        <v>0</v>
      </c>
      <c r="BQ25" s="17">
        <f t="shared" si="240"/>
        <v>0</v>
      </c>
      <c r="BR25" s="319">
        <f t="shared" si="215"/>
        <v>0</v>
      </c>
      <c r="BS25" s="17">
        <f t="shared" si="241"/>
        <v>0</v>
      </c>
      <c r="BT25" s="17">
        <f t="shared" si="241"/>
        <v>0</v>
      </c>
      <c r="BU25" s="17">
        <f t="shared" si="241"/>
        <v>0</v>
      </c>
      <c r="BV25" s="17">
        <f t="shared" si="241"/>
        <v>0</v>
      </c>
      <c r="BW25" s="17">
        <f t="shared" si="241"/>
        <v>0</v>
      </c>
      <c r="BX25" s="17">
        <f t="shared" si="241"/>
        <v>0</v>
      </c>
      <c r="BY25" s="17">
        <f t="shared" si="241"/>
        <v>0</v>
      </c>
      <c r="BZ25" s="17">
        <f t="shared" si="241"/>
        <v>0</v>
      </c>
      <c r="CA25" s="17">
        <f t="shared" si="241"/>
        <v>0</v>
      </c>
      <c r="CB25" s="17">
        <f t="shared" si="241"/>
        <v>0</v>
      </c>
      <c r="CC25" s="17">
        <f t="shared" si="241"/>
        <v>0</v>
      </c>
      <c r="CD25" s="17">
        <f t="shared" si="241"/>
        <v>0</v>
      </c>
      <c r="CE25" s="319">
        <f t="shared" si="217"/>
        <v>0</v>
      </c>
      <c r="CF25" s="17">
        <f t="shared" si="242"/>
        <v>0</v>
      </c>
      <c r="CG25" s="17">
        <f t="shared" si="242"/>
        <v>0</v>
      </c>
      <c r="CH25" s="17">
        <f t="shared" si="242"/>
        <v>0</v>
      </c>
      <c r="CI25" s="17">
        <f t="shared" si="242"/>
        <v>0</v>
      </c>
      <c r="CJ25" s="17">
        <f t="shared" si="242"/>
        <v>0</v>
      </c>
      <c r="CK25" s="17">
        <f t="shared" si="242"/>
        <v>0</v>
      </c>
      <c r="CL25" s="17">
        <f t="shared" si="242"/>
        <v>0</v>
      </c>
      <c r="CM25" s="17">
        <f t="shared" si="242"/>
        <v>0</v>
      </c>
      <c r="CN25" s="17">
        <f t="shared" si="242"/>
        <v>0</v>
      </c>
      <c r="CO25" s="17">
        <f t="shared" si="242"/>
        <v>0</v>
      </c>
      <c r="CP25" s="17">
        <f t="shared" si="242"/>
        <v>0</v>
      </c>
      <c r="CQ25" s="17">
        <f t="shared" si="242"/>
        <v>0</v>
      </c>
      <c r="CR25" s="319">
        <f t="shared" si="219"/>
        <v>0</v>
      </c>
      <c r="CS25" s="17">
        <f t="shared" si="243"/>
        <v>0</v>
      </c>
      <c r="CT25" s="17">
        <f t="shared" si="243"/>
        <v>0</v>
      </c>
      <c r="CU25" s="17">
        <f t="shared" si="243"/>
        <v>0</v>
      </c>
      <c r="CV25" s="17">
        <f t="shared" si="243"/>
        <v>0</v>
      </c>
      <c r="CW25" s="17">
        <f t="shared" si="243"/>
        <v>0</v>
      </c>
      <c r="CX25" s="17">
        <f t="shared" si="243"/>
        <v>0</v>
      </c>
      <c r="CY25" s="17">
        <f t="shared" si="243"/>
        <v>0</v>
      </c>
      <c r="CZ25" s="17">
        <f t="shared" si="243"/>
        <v>0</v>
      </c>
      <c r="DA25" s="17">
        <f t="shared" si="243"/>
        <v>0</v>
      </c>
      <c r="DB25" s="17">
        <f t="shared" si="243"/>
        <v>0</v>
      </c>
      <c r="DC25" s="17">
        <f t="shared" si="243"/>
        <v>0</v>
      </c>
      <c r="DD25" s="17">
        <f t="shared" si="243"/>
        <v>0</v>
      </c>
      <c r="DE25" s="319">
        <f t="shared" si="221"/>
        <v>0</v>
      </c>
      <c r="DF25" s="17">
        <f t="shared" si="244"/>
        <v>0</v>
      </c>
      <c r="DG25" s="17">
        <f t="shared" si="244"/>
        <v>0</v>
      </c>
      <c r="DH25" s="17">
        <f t="shared" si="244"/>
        <v>0</v>
      </c>
      <c r="DI25" s="17">
        <f t="shared" si="244"/>
        <v>0</v>
      </c>
      <c r="DJ25" s="17">
        <f t="shared" si="244"/>
        <v>0</v>
      </c>
      <c r="DK25" s="17">
        <f t="shared" si="244"/>
        <v>0</v>
      </c>
      <c r="DL25" s="17">
        <f t="shared" si="244"/>
        <v>0</v>
      </c>
      <c r="DM25" s="17">
        <f t="shared" si="244"/>
        <v>0</v>
      </c>
      <c r="DN25" s="17">
        <f t="shared" si="244"/>
        <v>0</v>
      </c>
      <c r="DO25" s="17">
        <f t="shared" si="244"/>
        <v>0</v>
      </c>
      <c r="DP25" s="17">
        <f t="shared" si="244"/>
        <v>0</v>
      </c>
      <c r="DQ25" s="17">
        <f t="shared" si="244"/>
        <v>0</v>
      </c>
      <c r="DR25" s="319">
        <f t="shared" si="223"/>
        <v>0</v>
      </c>
      <c r="DS25" s="17">
        <f t="shared" si="245"/>
        <v>0</v>
      </c>
      <c r="DT25" s="17">
        <f t="shared" si="245"/>
        <v>0</v>
      </c>
      <c r="DU25" s="17">
        <f t="shared" si="245"/>
        <v>0</v>
      </c>
      <c r="DV25" s="17">
        <f t="shared" si="245"/>
        <v>0</v>
      </c>
      <c r="DW25" s="17">
        <f t="shared" si="245"/>
        <v>0</v>
      </c>
      <c r="DX25" s="17">
        <f t="shared" si="245"/>
        <v>0</v>
      </c>
      <c r="DY25" s="17">
        <f t="shared" si="245"/>
        <v>0</v>
      </c>
      <c r="DZ25" s="17">
        <f t="shared" si="245"/>
        <v>0</v>
      </c>
      <c r="EA25" s="17">
        <f t="shared" si="245"/>
        <v>0</v>
      </c>
      <c r="EB25" s="17">
        <f t="shared" si="245"/>
        <v>0</v>
      </c>
      <c r="EC25" s="17">
        <f t="shared" si="245"/>
        <v>0</v>
      </c>
      <c r="ED25" s="17">
        <f t="shared" si="245"/>
        <v>0</v>
      </c>
      <c r="EE25" s="391">
        <f t="shared" si="225"/>
        <v>0</v>
      </c>
    </row>
    <row r="26" spans="1:135" x14ac:dyDescent="0.2">
      <c r="A26" s="1"/>
      <c r="D26" s="1" t="s">
        <v>94</v>
      </c>
      <c r="E26" s="17">
        <v>0</v>
      </c>
      <c r="F26" s="17">
        <f t="shared" si="236"/>
        <v>0</v>
      </c>
      <c r="G26" s="17">
        <f t="shared" si="236"/>
        <v>0</v>
      </c>
      <c r="H26" s="17">
        <f t="shared" si="236"/>
        <v>0</v>
      </c>
      <c r="I26" s="17">
        <f t="shared" si="236"/>
        <v>0</v>
      </c>
      <c r="J26" s="17">
        <f t="shared" si="236"/>
        <v>0</v>
      </c>
      <c r="K26" s="17">
        <f t="shared" si="236"/>
        <v>0</v>
      </c>
      <c r="L26" s="17">
        <f t="shared" si="236"/>
        <v>0</v>
      </c>
      <c r="M26" s="17">
        <f t="shared" si="236"/>
        <v>0</v>
      </c>
      <c r="N26" s="17">
        <f t="shared" si="236"/>
        <v>0</v>
      </c>
      <c r="O26" s="17">
        <f t="shared" si="236"/>
        <v>0</v>
      </c>
      <c r="P26" s="17">
        <f t="shared" si="236"/>
        <v>0</v>
      </c>
      <c r="Q26" s="17">
        <f t="shared" si="236"/>
        <v>0</v>
      </c>
      <c r="R26" s="319">
        <f t="shared" si="207"/>
        <v>0</v>
      </c>
      <c r="S26" s="17">
        <f t="shared" si="226"/>
        <v>0</v>
      </c>
      <c r="T26" s="17">
        <f t="shared" si="226"/>
        <v>0</v>
      </c>
      <c r="U26" s="17">
        <f t="shared" si="226"/>
        <v>0</v>
      </c>
      <c r="V26" s="17">
        <f t="shared" si="237"/>
        <v>0</v>
      </c>
      <c r="W26" s="17">
        <f t="shared" si="237"/>
        <v>0</v>
      </c>
      <c r="X26" s="17">
        <f t="shared" si="237"/>
        <v>0</v>
      </c>
      <c r="Y26" s="17">
        <f t="shared" si="237"/>
        <v>0</v>
      </c>
      <c r="Z26" s="17">
        <f t="shared" si="237"/>
        <v>0</v>
      </c>
      <c r="AA26" s="17">
        <f t="shared" si="237"/>
        <v>0</v>
      </c>
      <c r="AB26" s="17">
        <f t="shared" si="237"/>
        <v>0</v>
      </c>
      <c r="AC26" s="17">
        <f t="shared" si="237"/>
        <v>0</v>
      </c>
      <c r="AD26" s="17">
        <f t="shared" si="237"/>
        <v>0</v>
      </c>
      <c r="AE26" s="319">
        <f t="shared" si="209"/>
        <v>0</v>
      </c>
      <c r="AF26" s="17">
        <f t="shared" si="238"/>
        <v>0</v>
      </c>
      <c r="AG26" s="17">
        <f t="shared" si="238"/>
        <v>0</v>
      </c>
      <c r="AH26" s="17">
        <f t="shared" si="238"/>
        <v>0</v>
      </c>
      <c r="AI26" s="17">
        <f t="shared" si="238"/>
        <v>0</v>
      </c>
      <c r="AJ26" s="17">
        <f t="shared" si="238"/>
        <v>0</v>
      </c>
      <c r="AK26" s="17">
        <f t="shared" si="238"/>
        <v>0</v>
      </c>
      <c r="AL26" s="17">
        <f t="shared" si="238"/>
        <v>0</v>
      </c>
      <c r="AM26" s="17">
        <f t="shared" si="238"/>
        <v>0</v>
      </c>
      <c r="AN26" s="17">
        <f t="shared" si="238"/>
        <v>0</v>
      </c>
      <c r="AO26" s="17">
        <f t="shared" si="238"/>
        <v>0</v>
      </c>
      <c r="AP26" s="17">
        <f t="shared" si="238"/>
        <v>0</v>
      </c>
      <c r="AQ26" s="17">
        <f t="shared" si="238"/>
        <v>0</v>
      </c>
      <c r="AR26" s="319">
        <f t="shared" si="211"/>
        <v>0</v>
      </c>
      <c r="AS26" s="17">
        <f t="shared" si="239"/>
        <v>0</v>
      </c>
      <c r="AT26" s="17">
        <f t="shared" si="239"/>
        <v>0</v>
      </c>
      <c r="AU26" s="17">
        <f t="shared" si="239"/>
        <v>0</v>
      </c>
      <c r="AV26" s="17">
        <f t="shared" si="239"/>
        <v>0</v>
      </c>
      <c r="AW26" s="17">
        <f t="shared" si="239"/>
        <v>0</v>
      </c>
      <c r="AX26" s="17">
        <f t="shared" si="239"/>
        <v>0</v>
      </c>
      <c r="AY26" s="17">
        <f t="shared" si="239"/>
        <v>0</v>
      </c>
      <c r="AZ26" s="17">
        <f t="shared" si="239"/>
        <v>0</v>
      </c>
      <c r="BA26" s="17">
        <f t="shared" si="239"/>
        <v>0</v>
      </c>
      <c r="BB26" s="17">
        <f t="shared" si="239"/>
        <v>0</v>
      </c>
      <c r="BC26" s="17">
        <f t="shared" si="239"/>
        <v>0</v>
      </c>
      <c r="BD26" s="17">
        <f t="shared" si="239"/>
        <v>0</v>
      </c>
      <c r="BE26" s="319">
        <f t="shared" si="213"/>
        <v>0</v>
      </c>
      <c r="BF26" s="17">
        <f t="shared" si="240"/>
        <v>0</v>
      </c>
      <c r="BG26" s="17">
        <f t="shared" si="240"/>
        <v>0</v>
      </c>
      <c r="BH26" s="17">
        <f t="shared" si="240"/>
        <v>0</v>
      </c>
      <c r="BI26" s="17">
        <f t="shared" si="240"/>
        <v>0</v>
      </c>
      <c r="BJ26" s="17">
        <f t="shared" si="240"/>
        <v>0</v>
      </c>
      <c r="BK26" s="17">
        <f t="shared" si="240"/>
        <v>0</v>
      </c>
      <c r="BL26" s="17">
        <f t="shared" si="240"/>
        <v>0</v>
      </c>
      <c r="BM26" s="17">
        <f t="shared" si="240"/>
        <v>0</v>
      </c>
      <c r="BN26" s="17">
        <f t="shared" si="240"/>
        <v>0</v>
      </c>
      <c r="BO26" s="17">
        <f t="shared" si="240"/>
        <v>0</v>
      </c>
      <c r="BP26" s="17">
        <f t="shared" si="240"/>
        <v>0</v>
      </c>
      <c r="BQ26" s="17">
        <f t="shared" si="240"/>
        <v>0</v>
      </c>
      <c r="BR26" s="319">
        <f t="shared" si="215"/>
        <v>0</v>
      </c>
      <c r="BS26" s="17">
        <f t="shared" si="241"/>
        <v>0</v>
      </c>
      <c r="BT26" s="17">
        <f t="shared" si="241"/>
        <v>0</v>
      </c>
      <c r="BU26" s="17">
        <f t="shared" si="241"/>
        <v>0</v>
      </c>
      <c r="BV26" s="17">
        <f t="shared" si="241"/>
        <v>0</v>
      </c>
      <c r="BW26" s="17">
        <f t="shared" si="241"/>
        <v>0</v>
      </c>
      <c r="BX26" s="17">
        <f t="shared" si="241"/>
        <v>0</v>
      </c>
      <c r="BY26" s="17">
        <f t="shared" si="241"/>
        <v>0</v>
      </c>
      <c r="BZ26" s="17">
        <f t="shared" si="241"/>
        <v>0</v>
      </c>
      <c r="CA26" s="17">
        <f t="shared" si="241"/>
        <v>0</v>
      </c>
      <c r="CB26" s="17">
        <f t="shared" si="241"/>
        <v>0</v>
      </c>
      <c r="CC26" s="17">
        <f t="shared" si="241"/>
        <v>0</v>
      </c>
      <c r="CD26" s="17">
        <f t="shared" si="241"/>
        <v>0</v>
      </c>
      <c r="CE26" s="319">
        <f t="shared" si="217"/>
        <v>0</v>
      </c>
      <c r="CF26" s="17">
        <f t="shared" si="242"/>
        <v>0</v>
      </c>
      <c r="CG26" s="17">
        <f t="shared" si="242"/>
        <v>0</v>
      </c>
      <c r="CH26" s="17">
        <f t="shared" si="242"/>
        <v>0</v>
      </c>
      <c r="CI26" s="17">
        <f t="shared" si="242"/>
        <v>0</v>
      </c>
      <c r="CJ26" s="17">
        <f t="shared" si="242"/>
        <v>0</v>
      </c>
      <c r="CK26" s="17">
        <f t="shared" si="242"/>
        <v>0</v>
      </c>
      <c r="CL26" s="17">
        <f t="shared" si="242"/>
        <v>0</v>
      </c>
      <c r="CM26" s="17">
        <f t="shared" si="242"/>
        <v>0</v>
      </c>
      <c r="CN26" s="17">
        <f t="shared" si="242"/>
        <v>0</v>
      </c>
      <c r="CO26" s="17">
        <f t="shared" si="242"/>
        <v>0</v>
      </c>
      <c r="CP26" s="17">
        <f t="shared" si="242"/>
        <v>0</v>
      </c>
      <c r="CQ26" s="17">
        <f t="shared" si="242"/>
        <v>0</v>
      </c>
      <c r="CR26" s="319">
        <f t="shared" si="219"/>
        <v>0</v>
      </c>
      <c r="CS26" s="17">
        <f t="shared" si="243"/>
        <v>0</v>
      </c>
      <c r="CT26" s="17">
        <f t="shared" si="243"/>
        <v>0</v>
      </c>
      <c r="CU26" s="17">
        <f t="shared" si="243"/>
        <v>0</v>
      </c>
      <c r="CV26" s="17">
        <f t="shared" si="243"/>
        <v>0</v>
      </c>
      <c r="CW26" s="17">
        <f t="shared" si="243"/>
        <v>0</v>
      </c>
      <c r="CX26" s="17">
        <f t="shared" si="243"/>
        <v>0</v>
      </c>
      <c r="CY26" s="17">
        <f t="shared" si="243"/>
        <v>0</v>
      </c>
      <c r="CZ26" s="17">
        <f t="shared" si="243"/>
        <v>0</v>
      </c>
      <c r="DA26" s="17">
        <f t="shared" si="243"/>
        <v>0</v>
      </c>
      <c r="DB26" s="17">
        <f t="shared" si="243"/>
        <v>0</v>
      </c>
      <c r="DC26" s="17">
        <f t="shared" si="243"/>
        <v>0</v>
      </c>
      <c r="DD26" s="17">
        <f t="shared" si="243"/>
        <v>0</v>
      </c>
      <c r="DE26" s="319">
        <f t="shared" si="221"/>
        <v>0</v>
      </c>
      <c r="DF26" s="17">
        <f t="shared" si="244"/>
        <v>0</v>
      </c>
      <c r="DG26" s="17">
        <f t="shared" si="244"/>
        <v>0</v>
      </c>
      <c r="DH26" s="17">
        <f t="shared" si="244"/>
        <v>0</v>
      </c>
      <c r="DI26" s="17">
        <f t="shared" si="244"/>
        <v>0</v>
      </c>
      <c r="DJ26" s="17">
        <f t="shared" si="244"/>
        <v>0</v>
      </c>
      <c r="DK26" s="17">
        <f t="shared" si="244"/>
        <v>0</v>
      </c>
      <c r="DL26" s="17">
        <f t="shared" si="244"/>
        <v>0</v>
      </c>
      <c r="DM26" s="17">
        <f t="shared" si="244"/>
        <v>0</v>
      </c>
      <c r="DN26" s="17">
        <f t="shared" si="244"/>
        <v>0</v>
      </c>
      <c r="DO26" s="17">
        <f t="shared" si="244"/>
        <v>0</v>
      </c>
      <c r="DP26" s="17">
        <f t="shared" si="244"/>
        <v>0</v>
      </c>
      <c r="DQ26" s="17">
        <f t="shared" si="244"/>
        <v>0</v>
      </c>
      <c r="DR26" s="319">
        <f t="shared" si="223"/>
        <v>0</v>
      </c>
      <c r="DS26" s="17">
        <f t="shared" si="245"/>
        <v>0</v>
      </c>
      <c r="DT26" s="17">
        <f t="shared" si="245"/>
        <v>0</v>
      </c>
      <c r="DU26" s="17">
        <f t="shared" si="245"/>
        <v>0</v>
      </c>
      <c r="DV26" s="17">
        <f t="shared" si="245"/>
        <v>0</v>
      </c>
      <c r="DW26" s="17">
        <f t="shared" si="245"/>
        <v>0</v>
      </c>
      <c r="DX26" s="17">
        <f t="shared" si="245"/>
        <v>0</v>
      </c>
      <c r="DY26" s="17">
        <f t="shared" si="245"/>
        <v>0</v>
      </c>
      <c r="DZ26" s="17">
        <f t="shared" si="245"/>
        <v>0</v>
      </c>
      <c r="EA26" s="17">
        <f t="shared" si="245"/>
        <v>0</v>
      </c>
      <c r="EB26" s="17">
        <f t="shared" si="245"/>
        <v>0</v>
      </c>
      <c r="EC26" s="17">
        <f t="shared" si="245"/>
        <v>0</v>
      </c>
      <c r="ED26" s="17">
        <f t="shared" si="245"/>
        <v>0</v>
      </c>
      <c r="EE26" s="391">
        <f t="shared" si="225"/>
        <v>0</v>
      </c>
    </row>
    <row r="27" spans="1:135" x14ac:dyDescent="0.2">
      <c r="A27" s="1"/>
      <c r="D27" s="1" t="s">
        <v>95</v>
      </c>
      <c r="E27" s="17">
        <v>100</v>
      </c>
      <c r="F27" s="17">
        <f t="shared" si="236"/>
        <v>0</v>
      </c>
      <c r="G27" s="17">
        <f t="shared" si="236"/>
        <v>0</v>
      </c>
      <c r="H27" s="17">
        <f t="shared" si="236"/>
        <v>0</v>
      </c>
      <c r="I27" s="17">
        <f t="shared" si="236"/>
        <v>0</v>
      </c>
      <c r="J27" s="17">
        <f t="shared" si="236"/>
        <v>0</v>
      </c>
      <c r="K27" s="17">
        <f t="shared" si="236"/>
        <v>0</v>
      </c>
      <c r="L27" s="17">
        <f t="shared" si="236"/>
        <v>0</v>
      </c>
      <c r="M27" s="17">
        <f t="shared" si="236"/>
        <v>0</v>
      </c>
      <c r="N27" s="17">
        <f t="shared" si="236"/>
        <v>0</v>
      </c>
      <c r="O27" s="17">
        <f t="shared" si="236"/>
        <v>0</v>
      </c>
      <c r="P27" s="17">
        <f t="shared" si="236"/>
        <v>100</v>
      </c>
      <c r="Q27" s="17">
        <f t="shared" si="236"/>
        <v>100</v>
      </c>
      <c r="R27" s="319">
        <f t="shared" si="207"/>
        <v>200</v>
      </c>
      <c r="S27" s="17">
        <v>0</v>
      </c>
      <c r="T27" s="17">
        <v>0</v>
      </c>
      <c r="U27" s="17">
        <f t="shared" si="226"/>
        <v>100</v>
      </c>
      <c r="V27" s="17">
        <f t="shared" si="237"/>
        <v>100</v>
      </c>
      <c r="W27" s="17">
        <f t="shared" si="237"/>
        <v>100</v>
      </c>
      <c r="X27" s="17">
        <f t="shared" si="237"/>
        <v>100</v>
      </c>
      <c r="Y27" s="17">
        <f t="shared" si="237"/>
        <v>100</v>
      </c>
      <c r="Z27" s="17">
        <f t="shared" si="237"/>
        <v>100</v>
      </c>
      <c r="AA27" s="17">
        <f t="shared" si="237"/>
        <v>100</v>
      </c>
      <c r="AB27" s="17">
        <f t="shared" si="237"/>
        <v>100</v>
      </c>
      <c r="AC27" s="17">
        <f t="shared" si="237"/>
        <v>100</v>
      </c>
      <c r="AD27" s="17">
        <f t="shared" si="237"/>
        <v>100</v>
      </c>
      <c r="AE27" s="319">
        <f t="shared" si="209"/>
        <v>1000</v>
      </c>
      <c r="AF27" s="17">
        <f t="shared" si="238"/>
        <v>100</v>
      </c>
      <c r="AG27" s="17">
        <f t="shared" si="238"/>
        <v>100</v>
      </c>
      <c r="AH27" s="17">
        <f t="shared" si="238"/>
        <v>100</v>
      </c>
      <c r="AI27" s="17">
        <f t="shared" si="238"/>
        <v>100</v>
      </c>
      <c r="AJ27" s="17">
        <f t="shared" si="238"/>
        <v>100</v>
      </c>
      <c r="AK27" s="17">
        <f t="shared" si="238"/>
        <v>100</v>
      </c>
      <c r="AL27" s="17">
        <f t="shared" si="238"/>
        <v>100</v>
      </c>
      <c r="AM27" s="17">
        <f t="shared" si="238"/>
        <v>100</v>
      </c>
      <c r="AN27" s="17">
        <f t="shared" si="238"/>
        <v>100</v>
      </c>
      <c r="AO27" s="17">
        <f t="shared" si="238"/>
        <v>100</v>
      </c>
      <c r="AP27" s="17">
        <f t="shared" si="238"/>
        <v>100</v>
      </c>
      <c r="AQ27" s="17">
        <f t="shared" si="238"/>
        <v>100</v>
      </c>
      <c r="AR27" s="319">
        <f t="shared" si="211"/>
        <v>1200</v>
      </c>
      <c r="AS27" s="17">
        <f t="shared" si="239"/>
        <v>100</v>
      </c>
      <c r="AT27" s="17">
        <f t="shared" si="239"/>
        <v>100</v>
      </c>
      <c r="AU27" s="17">
        <f t="shared" si="239"/>
        <v>100</v>
      </c>
      <c r="AV27" s="17">
        <f t="shared" si="239"/>
        <v>100</v>
      </c>
      <c r="AW27" s="17">
        <f t="shared" si="239"/>
        <v>100</v>
      </c>
      <c r="AX27" s="17">
        <f t="shared" si="239"/>
        <v>100</v>
      </c>
      <c r="AY27" s="17">
        <f t="shared" si="239"/>
        <v>100</v>
      </c>
      <c r="AZ27" s="17">
        <f t="shared" si="239"/>
        <v>100</v>
      </c>
      <c r="BA27" s="17">
        <f t="shared" si="239"/>
        <v>100</v>
      </c>
      <c r="BB27" s="17">
        <f t="shared" si="239"/>
        <v>100</v>
      </c>
      <c r="BC27" s="17">
        <f t="shared" si="239"/>
        <v>100</v>
      </c>
      <c r="BD27" s="17">
        <f t="shared" si="239"/>
        <v>100</v>
      </c>
      <c r="BE27" s="319">
        <f t="shared" si="213"/>
        <v>1200</v>
      </c>
      <c r="BF27" s="17">
        <f t="shared" si="240"/>
        <v>100</v>
      </c>
      <c r="BG27" s="17">
        <f t="shared" si="240"/>
        <v>100</v>
      </c>
      <c r="BH27" s="17">
        <f t="shared" si="240"/>
        <v>100</v>
      </c>
      <c r="BI27" s="17">
        <f t="shared" si="240"/>
        <v>100</v>
      </c>
      <c r="BJ27" s="17">
        <f t="shared" si="240"/>
        <v>100</v>
      </c>
      <c r="BK27" s="17">
        <f t="shared" si="240"/>
        <v>100</v>
      </c>
      <c r="BL27" s="17">
        <f t="shared" si="240"/>
        <v>100</v>
      </c>
      <c r="BM27" s="17">
        <f t="shared" si="240"/>
        <v>100</v>
      </c>
      <c r="BN27" s="17">
        <f t="shared" si="240"/>
        <v>100</v>
      </c>
      <c r="BO27" s="17">
        <f t="shared" si="240"/>
        <v>100</v>
      </c>
      <c r="BP27" s="17">
        <f t="shared" si="240"/>
        <v>100</v>
      </c>
      <c r="BQ27" s="17">
        <f t="shared" si="240"/>
        <v>100</v>
      </c>
      <c r="BR27" s="319">
        <f t="shared" si="215"/>
        <v>1200</v>
      </c>
      <c r="BS27" s="17">
        <f t="shared" si="241"/>
        <v>100</v>
      </c>
      <c r="BT27" s="17">
        <f t="shared" si="241"/>
        <v>100</v>
      </c>
      <c r="BU27" s="17">
        <f t="shared" si="241"/>
        <v>100</v>
      </c>
      <c r="BV27" s="17">
        <f t="shared" si="241"/>
        <v>100</v>
      </c>
      <c r="BW27" s="17">
        <f t="shared" si="241"/>
        <v>100</v>
      </c>
      <c r="BX27" s="17">
        <f t="shared" si="241"/>
        <v>100</v>
      </c>
      <c r="BY27" s="17">
        <f t="shared" si="241"/>
        <v>100</v>
      </c>
      <c r="BZ27" s="17">
        <f t="shared" si="241"/>
        <v>100</v>
      </c>
      <c r="CA27" s="17">
        <f t="shared" si="241"/>
        <v>100</v>
      </c>
      <c r="CB27" s="17">
        <f t="shared" si="241"/>
        <v>100</v>
      </c>
      <c r="CC27" s="17">
        <f t="shared" si="241"/>
        <v>100</v>
      </c>
      <c r="CD27" s="17">
        <f t="shared" si="241"/>
        <v>100</v>
      </c>
      <c r="CE27" s="319">
        <f t="shared" si="217"/>
        <v>1200</v>
      </c>
      <c r="CF27" s="17">
        <f t="shared" si="242"/>
        <v>100</v>
      </c>
      <c r="CG27" s="17">
        <f t="shared" si="242"/>
        <v>100</v>
      </c>
      <c r="CH27" s="17">
        <f t="shared" si="242"/>
        <v>100</v>
      </c>
      <c r="CI27" s="17">
        <f t="shared" si="242"/>
        <v>100</v>
      </c>
      <c r="CJ27" s="17">
        <f t="shared" si="242"/>
        <v>100</v>
      </c>
      <c r="CK27" s="17">
        <f t="shared" si="242"/>
        <v>100</v>
      </c>
      <c r="CL27" s="17">
        <f t="shared" si="242"/>
        <v>100</v>
      </c>
      <c r="CM27" s="17">
        <f t="shared" si="242"/>
        <v>100</v>
      </c>
      <c r="CN27" s="17">
        <f t="shared" si="242"/>
        <v>100</v>
      </c>
      <c r="CO27" s="17">
        <f t="shared" si="242"/>
        <v>100</v>
      </c>
      <c r="CP27" s="17">
        <f t="shared" si="242"/>
        <v>100</v>
      </c>
      <c r="CQ27" s="17">
        <f t="shared" si="242"/>
        <v>100</v>
      </c>
      <c r="CR27" s="319">
        <f t="shared" si="219"/>
        <v>1200</v>
      </c>
      <c r="CS27" s="17">
        <f t="shared" si="243"/>
        <v>100</v>
      </c>
      <c r="CT27" s="17">
        <f t="shared" si="243"/>
        <v>100</v>
      </c>
      <c r="CU27" s="17">
        <f t="shared" si="243"/>
        <v>100</v>
      </c>
      <c r="CV27" s="17">
        <f t="shared" si="243"/>
        <v>100</v>
      </c>
      <c r="CW27" s="17">
        <f t="shared" si="243"/>
        <v>100</v>
      </c>
      <c r="CX27" s="17">
        <f t="shared" si="243"/>
        <v>100</v>
      </c>
      <c r="CY27" s="17">
        <f t="shared" si="243"/>
        <v>100</v>
      </c>
      <c r="CZ27" s="17">
        <f t="shared" si="243"/>
        <v>100</v>
      </c>
      <c r="DA27" s="17">
        <f t="shared" si="243"/>
        <v>100</v>
      </c>
      <c r="DB27" s="17">
        <f t="shared" si="243"/>
        <v>100</v>
      </c>
      <c r="DC27" s="17">
        <f t="shared" si="243"/>
        <v>100</v>
      </c>
      <c r="DD27" s="17">
        <f t="shared" si="243"/>
        <v>100</v>
      </c>
      <c r="DE27" s="319">
        <f t="shared" si="221"/>
        <v>1200</v>
      </c>
      <c r="DF27" s="17">
        <f t="shared" si="244"/>
        <v>100</v>
      </c>
      <c r="DG27" s="17">
        <f t="shared" si="244"/>
        <v>100</v>
      </c>
      <c r="DH27" s="17">
        <f t="shared" si="244"/>
        <v>100</v>
      </c>
      <c r="DI27" s="17">
        <f t="shared" si="244"/>
        <v>100</v>
      </c>
      <c r="DJ27" s="17">
        <f t="shared" si="244"/>
        <v>100</v>
      </c>
      <c r="DK27" s="17">
        <f t="shared" si="244"/>
        <v>100</v>
      </c>
      <c r="DL27" s="17">
        <f t="shared" si="244"/>
        <v>100</v>
      </c>
      <c r="DM27" s="17">
        <f t="shared" si="244"/>
        <v>100</v>
      </c>
      <c r="DN27" s="17">
        <f t="shared" si="244"/>
        <v>100</v>
      </c>
      <c r="DO27" s="17">
        <f t="shared" si="244"/>
        <v>100</v>
      </c>
      <c r="DP27" s="17">
        <f t="shared" si="244"/>
        <v>100</v>
      </c>
      <c r="DQ27" s="17">
        <f t="shared" si="244"/>
        <v>100</v>
      </c>
      <c r="DR27" s="319">
        <f t="shared" si="223"/>
        <v>1200</v>
      </c>
      <c r="DS27" s="17">
        <f t="shared" si="245"/>
        <v>100</v>
      </c>
      <c r="DT27" s="17">
        <f t="shared" si="245"/>
        <v>100</v>
      </c>
      <c r="DU27" s="17">
        <f t="shared" si="245"/>
        <v>100</v>
      </c>
      <c r="DV27" s="17">
        <f t="shared" si="245"/>
        <v>100</v>
      </c>
      <c r="DW27" s="17">
        <f t="shared" si="245"/>
        <v>100</v>
      </c>
      <c r="DX27" s="17">
        <f t="shared" si="245"/>
        <v>100</v>
      </c>
      <c r="DY27" s="17">
        <f t="shared" si="245"/>
        <v>100</v>
      </c>
      <c r="DZ27" s="17">
        <f t="shared" si="245"/>
        <v>100</v>
      </c>
      <c r="EA27" s="17">
        <f t="shared" si="245"/>
        <v>100</v>
      </c>
      <c r="EB27" s="17">
        <f t="shared" si="245"/>
        <v>100</v>
      </c>
      <c r="EC27" s="17">
        <f t="shared" si="245"/>
        <v>100</v>
      </c>
      <c r="ED27" s="17">
        <f t="shared" si="245"/>
        <v>100</v>
      </c>
      <c r="EE27" s="391">
        <f t="shared" si="225"/>
        <v>1200</v>
      </c>
    </row>
    <row r="28" spans="1:135" x14ac:dyDescent="0.2">
      <c r="A28" s="1"/>
      <c r="D28" s="1" t="s">
        <v>213</v>
      </c>
      <c r="F28" s="17">
        <f t="shared" ref="F28:K33" si="246">IF(F$2&gt;=$B$18,$E28,0)</f>
        <v>0</v>
      </c>
      <c r="G28" s="17">
        <f t="shared" si="246"/>
        <v>0</v>
      </c>
      <c r="H28" s="17">
        <f t="shared" si="246"/>
        <v>0</v>
      </c>
      <c r="I28" s="17">
        <f t="shared" si="246"/>
        <v>0</v>
      </c>
      <c r="J28" s="17">
        <f t="shared" si="246"/>
        <v>0</v>
      </c>
      <c r="K28" s="17">
        <f t="shared" si="246"/>
        <v>0</v>
      </c>
      <c r="L28" s="17">
        <v>3500</v>
      </c>
      <c r="M28" s="17">
        <f t="shared" ref="M28:Q33" si="247">IF(M$2&gt;=$B$18,$E28,0)</f>
        <v>0</v>
      </c>
      <c r="N28" s="17">
        <f t="shared" si="247"/>
        <v>0</v>
      </c>
      <c r="O28" s="17">
        <f t="shared" si="247"/>
        <v>0</v>
      </c>
      <c r="P28" s="17">
        <f t="shared" si="247"/>
        <v>0</v>
      </c>
      <c r="Q28" s="17">
        <f t="shared" si="247"/>
        <v>0</v>
      </c>
      <c r="R28" s="319">
        <f t="shared" si="207"/>
        <v>3500</v>
      </c>
      <c r="S28" s="17">
        <f t="shared" si="226"/>
        <v>0</v>
      </c>
      <c r="T28" s="17">
        <f t="shared" si="226"/>
        <v>0</v>
      </c>
      <c r="U28" s="17">
        <f t="shared" si="226"/>
        <v>0</v>
      </c>
      <c r="V28" s="17">
        <f t="shared" si="237"/>
        <v>0</v>
      </c>
      <c r="W28" s="17">
        <f t="shared" si="237"/>
        <v>0</v>
      </c>
      <c r="X28" s="17">
        <f t="shared" si="237"/>
        <v>0</v>
      </c>
      <c r="Y28" s="17">
        <f t="shared" si="237"/>
        <v>0</v>
      </c>
      <c r="Z28" s="17">
        <f t="shared" si="237"/>
        <v>0</v>
      </c>
      <c r="AA28" s="17">
        <f t="shared" si="237"/>
        <v>0</v>
      </c>
      <c r="AB28" s="17">
        <f t="shared" si="237"/>
        <v>0</v>
      </c>
      <c r="AC28" s="17">
        <f t="shared" si="237"/>
        <v>0</v>
      </c>
      <c r="AD28" s="17">
        <f t="shared" si="237"/>
        <v>0</v>
      </c>
      <c r="AE28" s="319">
        <f t="shared" si="209"/>
        <v>0</v>
      </c>
      <c r="AF28" s="17">
        <f t="shared" si="238"/>
        <v>0</v>
      </c>
      <c r="AG28" s="17">
        <f t="shared" si="238"/>
        <v>0</v>
      </c>
      <c r="AH28" s="17">
        <f t="shared" si="238"/>
        <v>0</v>
      </c>
      <c r="AI28" s="17">
        <f t="shared" si="238"/>
        <v>0</v>
      </c>
      <c r="AJ28" s="17">
        <f t="shared" si="238"/>
        <v>0</v>
      </c>
      <c r="AK28" s="17">
        <f t="shared" si="238"/>
        <v>0</v>
      </c>
      <c r="AL28" s="17">
        <f t="shared" si="238"/>
        <v>0</v>
      </c>
      <c r="AM28" s="17">
        <f t="shared" si="238"/>
        <v>0</v>
      </c>
      <c r="AN28" s="17">
        <f t="shared" si="238"/>
        <v>0</v>
      </c>
      <c r="AO28" s="17">
        <f t="shared" si="238"/>
        <v>0</v>
      </c>
      <c r="AP28" s="17">
        <f t="shared" si="238"/>
        <v>0</v>
      </c>
      <c r="AQ28" s="17">
        <f t="shared" si="238"/>
        <v>0</v>
      </c>
      <c r="AR28" s="319">
        <f t="shared" si="211"/>
        <v>0</v>
      </c>
      <c r="AS28" s="17">
        <f t="shared" si="239"/>
        <v>0</v>
      </c>
      <c r="AT28" s="17">
        <f t="shared" si="239"/>
        <v>0</v>
      </c>
      <c r="AU28" s="17">
        <f t="shared" si="239"/>
        <v>0</v>
      </c>
      <c r="AV28" s="17">
        <f t="shared" si="239"/>
        <v>0</v>
      </c>
      <c r="AW28" s="17">
        <f t="shared" si="239"/>
        <v>0</v>
      </c>
      <c r="AX28" s="17">
        <f t="shared" si="239"/>
        <v>0</v>
      </c>
      <c r="AY28" s="17">
        <f t="shared" si="239"/>
        <v>0</v>
      </c>
      <c r="AZ28" s="17">
        <f t="shared" si="239"/>
        <v>0</v>
      </c>
      <c r="BA28" s="17">
        <f t="shared" si="239"/>
        <v>0</v>
      </c>
      <c r="BB28" s="17">
        <f t="shared" si="239"/>
        <v>0</v>
      </c>
      <c r="BC28" s="17">
        <f t="shared" si="239"/>
        <v>0</v>
      </c>
      <c r="BD28" s="17">
        <f t="shared" si="239"/>
        <v>0</v>
      </c>
      <c r="BE28" s="319">
        <f t="shared" si="213"/>
        <v>0</v>
      </c>
      <c r="BF28" s="17">
        <f t="shared" si="240"/>
        <v>0</v>
      </c>
      <c r="BG28" s="17">
        <f t="shared" si="240"/>
        <v>0</v>
      </c>
      <c r="BH28" s="17">
        <f t="shared" si="240"/>
        <v>0</v>
      </c>
      <c r="BI28" s="17">
        <f t="shared" si="240"/>
        <v>0</v>
      </c>
      <c r="BJ28" s="17">
        <f t="shared" si="240"/>
        <v>0</v>
      </c>
      <c r="BK28" s="17">
        <f t="shared" si="240"/>
        <v>0</v>
      </c>
      <c r="BL28" s="17">
        <f t="shared" si="240"/>
        <v>0</v>
      </c>
      <c r="BM28" s="17">
        <f t="shared" si="240"/>
        <v>0</v>
      </c>
      <c r="BN28" s="17">
        <f t="shared" si="240"/>
        <v>0</v>
      </c>
      <c r="BO28" s="17">
        <f t="shared" si="240"/>
        <v>0</v>
      </c>
      <c r="BP28" s="17">
        <f t="shared" si="240"/>
        <v>0</v>
      </c>
      <c r="BQ28" s="17">
        <f t="shared" si="240"/>
        <v>0</v>
      </c>
      <c r="BR28" s="319">
        <f t="shared" si="215"/>
        <v>0</v>
      </c>
      <c r="BS28" s="17">
        <f t="shared" si="241"/>
        <v>0</v>
      </c>
      <c r="BT28" s="17">
        <f t="shared" si="241"/>
        <v>0</v>
      </c>
      <c r="BU28" s="17">
        <f t="shared" si="241"/>
        <v>0</v>
      </c>
      <c r="BV28" s="17">
        <f t="shared" si="241"/>
        <v>0</v>
      </c>
      <c r="BW28" s="17">
        <f t="shared" si="241"/>
        <v>0</v>
      </c>
      <c r="BX28" s="17">
        <f t="shared" si="241"/>
        <v>0</v>
      </c>
      <c r="BY28" s="17">
        <f t="shared" si="241"/>
        <v>0</v>
      </c>
      <c r="BZ28" s="17">
        <f t="shared" si="241"/>
        <v>0</v>
      </c>
      <c r="CA28" s="17">
        <f t="shared" si="241"/>
        <v>0</v>
      </c>
      <c r="CB28" s="17">
        <f t="shared" si="241"/>
        <v>0</v>
      </c>
      <c r="CC28" s="17">
        <f t="shared" si="241"/>
        <v>0</v>
      </c>
      <c r="CD28" s="17">
        <f t="shared" si="241"/>
        <v>0</v>
      </c>
      <c r="CE28" s="319">
        <f t="shared" si="217"/>
        <v>0</v>
      </c>
      <c r="CF28" s="17">
        <f t="shared" si="242"/>
        <v>0</v>
      </c>
      <c r="CG28" s="17">
        <f t="shared" si="242"/>
        <v>0</v>
      </c>
      <c r="CH28" s="17">
        <f t="shared" si="242"/>
        <v>0</v>
      </c>
      <c r="CI28" s="17">
        <f t="shared" si="242"/>
        <v>0</v>
      </c>
      <c r="CJ28" s="17">
        <f t="shared" si="242"/>
        <v>0</v>
      </c>
      <c r="CK28" s="17">
        <f t="shared" si="242"/>
        <v>0</v>
      </c>
      <c r="CL28" s="17">
        <f t="shared" si="242"/>
        <v>0</v>
      </c>
      <c r="CM28" s="17">
        <f t="shared" si="242"/>
        <v>0</v>
      </c>
      <c r="CN28" s="17">
        <f t="shared" si="242"/>
        <v>0</v>
      </c>
      <c r="CO28" s="17">
        <f t="shared" si="242"/>
        <v>0</v>
      </c>
      <c r="CP28" s="17">
        <f t="shared" si="242"/>
        <v>0</v>
      </c>
      <c r="CQ28" s="17">
        <f t="shared" si="242"/>
        <v>0</v>
      </c>
      <c r="CR28" s="319">
        <f t="shared" si="219"/>
        <v>0</v>
      </c>
      <c r="CS28" s="17">
        <f t="shared" si="243"/>
        <v>0</v>
      </c>
      <c r="CT28" s="17">
        <f t="shared" si="243"/>
        <v>0</v>
      </c>
      <c r="CU28" s="17">
        <f t="shared" si="243"/>
        <v>0</v>
      </c>
      <c r="CV28" s="17">
        <f t="shared" si="243"/>
        <v>0</v>
      </c>
      <c r="CW28" s="17">
        <f t="shared" si="243"/>
        <v>0</v>
      </c>
      <c r="CX28" s="17">
        <f t="shared" si="243"/>
        <v>0</v>
      </c>
      <c r="CY28" s="17">
        <f t="shared" si="243"/>
        <v>0</v>
      </c>
      <c r="CZ28" s="17">
        <f t="shared" si="243"/>
        <v>0</v>
      </c>
      <c r="DA28" s="17">
        <f t="shared" si="243"/>
        <v>0</v>
      </c>
      <c r="DB28" s="17">
        <f t="shared" si="243"/>
        <v>0</v>
      </c>
      <c r="DC28" s="17">
        <f t="shared" si="243"/>
        <v>0</v>
      </c>
      <c r="DD28" s="17">
        <f t="shared" si="243"/>
        <v>0</v>
      </c>
      <c r="DE28" s="319">
        <f t="shared" si="221"/>
        <v>0</v>
      </c>
      <c r="DF28" s="17">
        <f t="shared" si="244"/>
        <v>0</v>
      </c>
      <c r="DG28" s="17">
        <f t="shared" si="244"/>
        <v>0</v>
      </c>
      <c r="DH28" s="17">
        <f t="shared" si="244"/>
        <v>0</v>
      </c>
      <c r="DI28" s="17">
        <f t="shared" si="244"/>
        <v>0</v>
      </c>
      <c r="DJ28" s="17">
        <f t="shared" si="244"/>
        <v>0</v>
      </c>
      <c r="DK28" s="17">
        <f t="shared" si="244"/>
        <v>0</v>
      </c>
      <c r="DL28" s="17">
        <f t="shared" si="244"/>
        <v>0</v>
      </c>
      <c r="DM28" s="17">
        <f t="shared" si="244"/>
        <v>0</v>
      </c>
      <c r="DN28" s="17">
        <f t="shared" si="244"/>
        <v>0</v>
      </c>
      <c r="DO28" s="17">
        <f t="shared" si="244"/>
        <v>0</v>
      </c>
      <c r="DP28" s="17">
        <f t="shared" si="244"/>
        <v>0</v>
      </c>
      <c r="DQ28" s="17">
        <f t="shared" si="244"/>
        <v>0</v>
      </c>
      <c r="DR28" s="319">
        <f t="shared" si="223"/>
        <v>0</v>
      </c>
      <c r="DS28" s="17">
        <f t="shared" si="245"/>
        <v>0</v>
      </c>
      <c r="DT28" s="17">
        <f t="shared" si="245"/>
        <v>0</v>
      </c>
      <c r="DU28" s="17">
        <f t="shared" si="245"/>
        <v>0</v>
      </c>
      <c r="DV28" s="17">
        <f t="shared" si="245"/>
        <v>0</v>
      </c>
      <c r="DW28" s="17">
        <f t="shared" si="245"/>
        <v>0</v>
      </c>
      <c r="DX28" s="17">
        <f t="shared" si="245"/>
        <v>0</v>
      </c>
      <c r="DY28" s="17">
        <f t="shared" si="245"/>
        <v>0</v>
      </c>
      <c r="DZ28" s="17">
        <f t="shared" si="245"/>
        <v>0</v>
      </c>
      <c r="EA28" s="17">
        <f t="shared" si="245"/>
        <v>0</v>
      </c>
      <c r="EB28" s="17">
        <f t="shared" si="245"/>
        <v>0</v>
      </c>
      <c r="EC28" s="17">
        <f t="shared" si="245"/>
        <v>0</v>
      </c>
      <c r="ED28" s="17">
        <f t="shared" si="245"/>
        <v>0</v>
      </c>
      <c r="EE28" s="391">
        <f t="shared" si="225"/>
        <v>0</v>
      </c>
    </row>
    <row r="29" spans="1:135" x14ac:dyDescent="0.2">
      <c r="A29" s="1"/>
      <c r="D29" s="35" t="s">
        <v>233</v>
      </c>
      <c r="E29" s="37"/>
      <c r="F29" s="17">
        <f t="shared" si="246"/>
        <v>0</v>
      </c>
      <c r="G29" s="17">
        <f t="shared" si="246"/>
        <v>0</v>
      </c>
      <c r="H29" s="17">
        <f t="shared" si="246"/>
        <v>0</v>
      </c>
      <c r="I29" s="17">
        <f t="shared" si="246"/>
        <v>0</v>
      </c>
      <c r="J29" s="17">
        <f t="shared" si="246"/>
        <v>0</v>
      </c>
      <c r="K29" s="17">
        <f t="shared" si="246"/>
        <v>0</v>
      </c>
      <c r="L29" s="17">
        <f>IF(L$2&gt;=$B$18,$E29,0)</f>
        <v>0</v>
      </c>
      <c r="M29" s="17">
        <f t="shared" si="247"/>
        <v>0</v>
      </c>
      <c r="N29" s="17">
        <f t="shared" si="247"/>
        <v>0</v>
      </c>
      <c r="O29" s="17">
        <f t="shared" si="247"/>
        <v>0</v>
      </c>
      <c r="P29" s="17">
        <f t="shared" si="247"/>
        <v>0</v>
      </c>
      <c r="Q29" s="17">
        <f t="shared" si="247"/>
        <v>0</v>
      </c>
      <c r="R29" s="319">
        <f t="shared" ref="R29" si="248">SUM(F29:Q29)</f>
        <v>0</v>
      </c>
      <c r="S29" s="17">
        <f t="shared" si="226"/>
        <v>0</v>
      </c>
      <c r="T29" s="17">
        <f t="shared" si="226"/>
        <v>0</v>
      </c>
      <c r="U29" s="17">
        <f t="shared" si="226"/>
        <v>0</v>
      </c>
      <c r="V29" s="17">
        <f t="shared" si="237"/>
        <v>0</v>
      </c>
      <c r="W29" s="17">
        <f t="shared" si="237"/>
        <v>0</v>
      </c>
      <c r="X29" s="17">
        <f t="shared" si="237"/>
        <v>0</v>
      </c>
      <c r="Y29" s="17">
        <f t="shared" si="237"/>
        <v>0</v>
      </c>
      <c r="Z29" s="17">
        <f t="shared" si="237"/>
        <v>0</v>
      </c>
      <c r="AA29" s="17">
        <f t="shared" si="237"/>
        <v>0</v>
      </c>
      <c r="AB29" s="17">
        <f t="shared" si="237"/>
        <v>0</v>
      </c>
      <c r="AC29" s="17">
        <f t="shared" si="237"/>
        <v>0</v>
      </c>
      <c r="AD29" s="17">
        <f t="shared" si="237"/>
        <v>0</v>
      </c>
      <c r="AE29" s="319">
        <f t="shared" ref="AE29" si="249">SUM(S29:AD29)</f>
        <v>0</v>
      </c>
      <c r="AF29" s="17">
        <f t="shared" si="238"/>
        <v>0</v>
      </c>
      <c r="AG29" s="17">
        <f t="shared" si="238"/>
        <v>0</v>
      </c>
      <c r="AH29" s="17">
        <f t="shared" si="238"/>
        <v>0</v>
      </c>
      <c r="AI29" s="17">
        <f t="shared" si="238"/>
        <v>0</v>
      </c>
      <c r="AJ29" s="17">
        <f t="shared" si="238"/>
        <v>0</v>
      </c>
      <c r="AK29" s="17">
        <f t="shared" si="238"/>
        <v>0</v>
      </c>
      <c r="AL29" s="17">
        <f t="shared" si="238"/>
        <v>0</v>
      </c>
      <c r="AM29" s="17">
        <f t="shared" si="238"/>
        <v>0</v>
      </c>
      <c r="AN29" s="17">
        <f t="shared" si="238"/>
        <v>0</v>
      </c>
      <c r="AO29" s="17">
        <f t="shared" si="238"/>
        <v>0</v>
      </c>
      <c r="AP29" s="17">
        <f t="shared" si="238"/>
        <v>0</v>
      </c>
      <c r="AQ29" s="17">
        <f t="shared" si="238"/>
        <v>0</v>
      </c>
      <c r="AR29" s="319">
        <f t="shared" ref="AR29" si="250">SUM(AF29:AQ29)</f>
        <v>0</v>
      </c>
      <c r="AS29" s="17">
        <f t="shared" si="239"/>
        <v>0</v>
      </c>
      <c r="AT29" s="17">
        <f t="shared" si="239"/>
        <v>0</v>
      </c>
      <c r="AU29" s="17">
        <f t="shared" si="239"/>
        <v>0</v>
      </c>
      <c r="AV29" s="17">
        <f t="shared" si="239"/>
        <v>0</v>
      </c>
      <c r="AW29" s="17">
        <f t="shared" si="239"/>
        <v>0</v>
      </c>
      <c r="AX29" s="17">
        <f t="shared" si="239"/>
        <v>0</v>
      </c>
      <c r="AY29" s="17">
        <f t="shared" si="239"/>
        <v>0</v>
      </c>
      <c r="AZ29" s="17">
        <f t="shared" si="239"/>
        <v>0</v>
      </c>
      <c r="BA29" s="17">
        <f t="shared" si="239"/>
        <v>0</v>
      </c>
      <c r="BB29" s="17">
        <f t="shared" si="239"/>
        <v>0</v>
      </c>
      <c r="BC29" s="17">
        <f t="shared" si="239"/>
        <v>0</v>
      </c>
      <c r="BD29" s="17">
        <f t="shared" si="239"/>
        <v>0</v>
      </c>
      <c r="BE29" s="319">
        <f t="shared" ref="BE29" si="251">SUM(AS29:BD29)</f>
        <v>0</v>
      </c>
      <c r="BF29" s="17">
        <f t="shared" si="240"/>
        <v>0</v>
      </c>
      <c r="BG29" s="17">
        <f t="shared" si="240"/>
        <v>0</v>
      </c>
      <c r="BH29" s="17">
        <f t="shared" si="240"/>
        <v>0</v>
      </c>
      <c r="BI29" s="17">
        <f t="shared" si="240"/>
        <v>0</v>
      </c>
      <c r="BJ29" s="17">
        <f t="shared" si="240"/>
        <v>0</v>
      </c>
      <c r="BK29" s="17">
        <f t="shared" si="240"/>
        <v>0</v>
      </c>
      <c r="BL29" s="17">
        <f t="shared" si="240"/>
        <v>0</v>
      </c>
      <c r="BM29" s="17">
        <f t="shared" si="240"/>
        <v>0</v>
      </c>
      <c r="BN29" s="17">
        <f t="shared" si="240"/>
        <v>0</v>
      </c>
      <c r="BO29" s="17">
        <f t="shared" si="240"/>
        <v>0</v>
      </c>
      <c r="BP29" s="17">
        <f t="shared" si="240"/>
        <v>0</v>
      </c>
      <c r="BQ29" s="17">
        <f t="shared" si="240"/>
        <v>0</v>
      </c>
      <c r="BR29" s="319">
        <f t="shared" ref="BR29" si="252">SUM(BF29:BQ29)</f>
        <v>0</v>
      </c>
      <c r="BS29" s="17">
        <f t="shared" si="241"/>
        <v>0</v>
      </c>
      <c r="BT29" s="17">
        <f t="shared" si="241"/>
        <v>0</v>
      </c>
      <c r="BU29" s="17">
        <f t="shared" si="241"/>
        <v>0</v>
      </c>
      <c r="BV29" s="17">
        <f t="shared" si="241"/>
        <v>0</v>
      </c>
      <c r="BW29" s="17">
        <f t="shared" si="241"/>
        <v>0</v>
      </c>
      <c r="BX29" s="17">
        <f t="shared" si="241"/>
        <v>0</v>
      </c>
      <c r="BY29" s="17">
        <f t="shared" si="241"/>
        <v>0</v>
      </c>
      <c r="BZ29" s="17">
        <f t="shared" si="241"/>
        <v>0</v>
      </c>
      <c r="CA29" s="17">
        <f t="shared" si="241"/>
        <v>0</v>
      </c>
      <c r="CB29" s="17">
        <f t="shared" si="241"/>
        <v>0</v>
      </c>
      <c r="CC29" s="17">
        <f t="shared" si="241"/>
        <v>0</v>
      </c>
      <c r="CD29" s="17">
        <f t="shared" si="241"/>
        <v>0</v>
      </c>
      <c r="CE29" s="319">
        <f t="shared" ref="CE29" si="253">SUM(BS29:CD29)</f>
        <v>0</v>
      </c>
      <c r="CF29" s="17">
        <f t="shared" si="242"/>
        <v>0</v>
      </c>
      <c r="CG29" s="17">
        <f t="shared" si="242"/>
        <v>0</v>
      </c>
      <c r="CH29" s="17">
        <f t="shared" si="242"/>
        <v>0</v>
      </c>
      <c r="CI29" s="17">
        <f t="shared" si="242"/>
        <v>0</v>
      </c>
      <c r="CJ29" s="17">
        <f t="shared" si="242"/>
        <v>0</v>
      </c>
      <c r="CK29" s="17">
        <f t="shared" si="242"/>
        <v>0</v>
      </c>
      <c r="CL29" s="17">
        <f t="shared" si="242"/>
        <v>0</v>
      </c>
      <c r="CM29" s="17">
        <f t="shared" si="242"/>
        <v>0</v>
      </c>
      <c r="CN29" s="17">
        <f t="shared" si="242"/>
        <v>0</v>
      </c>
      <c r="CO29" s="17">
        <f t="shared" si="242"/>
        <v>0</v>
      </c>
      <c r="CP29" s="17">
        <f t="shared" si="242"/>
        <v>0</v>
      </c>
      <c r="CQ29" s="17">
        <f t="shared" si="242"/>
        <v>0</v>
      </c>
      <c r="CR29" s="319">
        <f t="shared" ref="CR29" si="254">SUM(CF29:CQ29)</f>
        <v>0</v>
      </c>
      <c r="CS29" s="17">
        <f t="shared" si="243"/>
        <v>0</v>
      </c>
      <c r="CT29" s="17">
        <f t="shared" si="243"/>
        <v>0</v>
      </c>
      <c r="CU29" s="17">
        <f t="shared" si="243"/>
        <v>0</v>
      </c>
      <c r="CV29" s="17">
        <f t="shared" si="243"/>
        <v>0</v>
      </c>
      <c r="CW29" s="17">
        <f t="shared" si="243"/>
        <v>0</v>
      </c>
      <c r="CX29" s="17">
        <f t="shared" si="243"/>
        <v>0</v>
      </c>
      <c r="CY29" s="17">
        <f t="shared" si="243"/>
        <v>0</v>
      </c>
      <c r="CZ29" s="17">
        <f t="shared" si="243"/>
        <v>0</v>
      </c>
      <c r="DA29" s="17">
        <f t="shared" si="243"/>
        <v>0</v>
      </c>
      <c r="DB29" s="17">
        <f t="shared" si="243"/>
        <v>0</v>
      </c>
      <c r="DC29" s="17">
        <f t="shared" si="243"/>
        <v>0</v>
      </c>
      <c r="DD29" s="17">
        <f t="shared" si="243"/>
        <v>0</v>
      </c>
      <c r="DE29" s="319">
        <f t="shared" ref="DE29" si="255">SUM(CS29:DD29)</f>
        <v>0</v>
      </c>
      <c r="DF29" s="17">
        <f t="shared" si="244"/>
        <v>0</v>
      </c>
      <c r="DG29" s="17">
        <f t="shared" si="244"/>
        <v>0</v>
      </c>
      <c r="DH29" s="17">
        <f t="shared" si="244"/>
        <v>0</v>
      </c>
      <c r="DI29" s="17">
        <f t="shared" si="244"/>
        <v>0</v>
      </c>
      <c r="DJ29" s="17">
        <f t="shared" si="244"/>
        <v>0</v>
      </c>
      <c r="DK29" s="17">
        <f t="shared" si="244"/>
        <v>0</v>
      </c>
      <c r="DL29" s="17">
        <f t="shared" si="244"/>
        <v>0</v>
      </c>
      <c r="DM29" s="17">
        <f t="shared" si="244"/>
        <v>0</v>
      </c>
      <c r="DN29" s="17">
        <f t="shared" si="244"/>
        <v>0</v>
      </c>
      <c r="DO29" s="17">
        <f t="shared" si="244"/>
        <v>0</v>
      </c>
      <c r="DP29" s="17">
        <f t="shared" si="244"/>
        <v>0</v>
      </c>
      <c r="DQ29" s="17">
        <f t="shared" si="244"/>
        <v>0</v>
      </c>
      <c r="DR29" s="319">
        <f t="shared" ref="DR29" si="256">SUM(DF29:DQ29)</f>
        <v>0</v>
      </c>
      <c r="DS29" s="17">
        <f t="shared" si="245"/>
        <v>0</v>
      </c>
      <c r="DT29" s="17">
        <f t="shared" si="245"/>
        <v>0</v>
      </c>
      <c r="DU29" s="17">
        <f t="shared" si="245"/>
        <v>0</v>
      </c>
      <c r="DV29" s="17">
        <f t="shared" si="245"/>
        <v>0</v>
      </c>
      <c r="DW29" s="17">
        <f t="shared" si="245"/>
        <v>0</v>
      </c>
      <c r="DX29" s="17">
        <f t="shared" si="245"/>
        <v>0</v>
      </c>
      <c r="DY29" s="17">
        <f t="shared" si="245"/>
        <v>0</v>
      </c>
      <c r="DZ29" s="17">
        <f t="shared" si="245"/>
        <v>0</v>
      </c>
      <c r="EA29" s="17">
        <f t="shared" si="245"/>
        <v>0</v>
      </c>
      <c r="EB29" s="17">
        <f t="shared" si="245"/>
        <v>0</v>
      </c>
      <c r="EC29" s="17">
        <f t="shared" si="245"/>
        <v>0</v>
      </c>
      <c r="ED29" s="17">
        <f t="shared" si="245"/>
        <v>0</v>
      </c>
      <c r="EE29" s="391">
        <f t="shared" ref="EE29" si="257">SUM(DS29:ED29)</f>
        <v>0</v>
      </c>
    </row>
    <row r="30" spans="1:135" x14ac:dyDescent="0.2">
      <c r="A30" s="1"/>
      <c r="D30" s="35" t="s">
        <v>234</v>
      </c>
      <c r="E30" s="37"/>
      <c r="F30" s="17">
        <f t="shared" si="246"/>
        <v>0</v>
      </c>
      <c r="G30" s="17">
        <f t="shared" si="246"/>
        <v>0</v>
      </c>
      <c r="H30" s="17">
        <f t="shared" si="246"/>
        <v>0</v>
      </c>
      <c r="I30" s="17">
        <f t="shared" si="246"/>
        <v>0</v>
      </c>
      <c r="J30" s="17">
        <f t="shared" si="246"/>
        <v>0</v>
      </c>
      <c r="K30" s="17">
        <f t="shared" si="246"/>
        <v>0</v>
      </c>
      <c r="L30" s="17">
        <f>IF(L$2&gt;=$B$18,$E30,0)</f>
        <v>0</v>
      </c>
      <c r="M30" s="17">
        <f t="shared" si="247"/>
        <v>0</v>
      </c>
      <c r="N30" s="17">
        <f t="shared" si="247"/>
        <v>0</v>
      </c>
      <c r="O30" s="17">
        <f t="shared" si="247"/>
        <v>0</v>
      </c>
      <c r="P30" s="17">
        <f t="shared" si="247"/>
        <v>0</v>
      </c>
      <c r="Q30" s="17">
        <f t="shared" si="247"/>
        <v>0</v>
      </c>
      <c r="R30" s="319">
        <f t="shared" si="207"/>
        <v>0</v>
      </c>
      <c r="S30" s="17">
        <v>0</v>
      </c>
      <c r="T30" s="17">
        <f t="shared" si="226"/>
        <v>0</v>
      </c>
      <c r="U30" s="17">
        <f t="shared" si="226"/>
        <v>0</v>
      </c>
      <c r="V30" s="17">
        <f t="shared" si="237"/>
        <v>0</v>
      </c>
      <c r="W30" s="17">
        <f t="shared" si="237"/>
        <v>0</v>
      </c>
      <c r="X30" s="17">
        <f t="shared" si="237"/>
        <v>0</v>
      </c>
      <c r="Y30" s="17">
        <f t="shared" si="237"/>
        <v>0</v>
      </c>
      <c r="Z30" s="17">
        <f t="shared" si="237"/>
        <v>0</v>
      </c>
      <c r="AA30" s="17">
        <f t="shared" si="237"/>
        <v>0</v>
      </c>
      <c r="AB30" s="17">
        <f t="shared" si="237"/>
        <v>0</v>
      </c>
      <c r="AC30" s="17">
        <f t="shared" si="237"/>
        <v>0</v>
      </c>
      <c r="AD30" s="17">
        <f t="shared" si="237"/>
        <v>0</v>
      </c>
      <c r="AE30" s="319">
        <f t="shared" si="209"/>
        <v>0</v>
      </c>
      <c r="AF30" s="17">
        <f t="shared" si="238"/>
        <v>0</v>
      </c>
      <c r="AG30" s="17">
        <f t="shared" si="238"/>
        <v>0</v>
      </c>
      <c r="AH30" s="17">
        <f t="shared" si="238"/>
        <v>0</v>
      </c>
      <c r="AI30" s="17">
        <f t="shared" si="238"/>
        <v>0</v>
      </c>
      <c r="AJ30" s="17">
        <f t="shared" si="238"/>
        <v>0</v>
      </c>
      <c r="AK30" s="17">
        <f t="shared" si="238"/>
        <v>0</v>
      </c>
      <c r="AL30" s="17">
        <f t="shared" si="238"/>
        <v>0</v>
      </c>
      <c r="AM30" s="17">
        <f t="shared" si="238"/>
        <v>0</v>
      </c>
      <c r="AN30" s="17">
        <f t="shared" si="238"/>
        <v>0</v>
      </c>
      <c r="AO30" s="17">
        <f t="shared" si="238"/>
        <v>0</v>
      </c>
      <c r="AP30" s="17">
        <f t="shared" si="238"/>
        <v>0</v>
      </c>
      <c r="AQ30" s="17">
        <f t="shared" si="238"/>
        <v>0</v>
      </c>
      <c r="AR30" s="319">
        <f t="shared" si="211"/>
        <v>0</v>
      </c>
      <c r="AS30" s="17">
        <f t="shared" si="239"/>
        <v>0</v>
      </c>
      <c r="AT30" s="17">
        <f t="shared" si="239"/>
        <v>0</v>
      </c>
      <c r="AU30" s="17">
        <f t="shared" si="239"/>
        <v>0</v>
      </c>
      <c r="AV30" s="17">
        <f t="shared" si="239"/>
        <v>0</v>
      </c>
      <c r="AW30" s="17">
        <f t="shared" si="239"/>
        <v>0</v>
      </c>
      <c r="AX30" s="17">
        <f t="shared" si="239"/>
        <v>0</v>
      </c>
      <c r="AY30" s="17">
        <f t="shared" si="239"/>
        <v>0</v>
      </c>
      <c r="AZ30" s="17">
        <f t="shared" si="239"/>
        <v>0</v>
      </c>
      <c r="BA30" s="17">
        <f t="shared" si="239"/>
        <v>0</v>
      </c>
      <c r="BB30" s="17">
        <f t="shared" si="239"/>
        <v>0</v>
      </c>
      <c r="BC30" s="17">
        <f t="shared" si="239"/>
        <v>0</v>
      </c>
      <c r="BD30" s="17">
        <f t="shared" si="239"/>
        <v>0</v>
      </c>
      <c r="BE30" s="319">
        <f t="shared" si="213"/>
        <v>0</v>
      </c>
      <c r="BF30" s="17">
        <f t="shared" si="240"/>
        <v>0</v>
      </c>
      <c r="BG30" s="17">
        <f t="shared" si="240"/>
        <v>0</v>
      </c>
      <c r="BH30" s="17">
        <f t="shared" si="240"/>
        <v>0</v>
      </c>
      <c r="BI30" s="17">
        <f t="shared" si="240"/>
        <v>0</v>
      </c>
      <c r="BJ30" s="17">
        <f t="shared" si="240"/>
        <v>0</v>
      </c>
      <c r="BK30" s="17">
        <f t="shared" si="240"/>
        <v>0</v>
      </c>
      <c r="BL30" s="17">
        <f t="shared" si="240"/>
        <v>0</v>
      </c>
      <c r="BM30" s="17">
        <f t="shared" si="240"/>
        <v>0</v>
      </c>
      <c r="BN30" s="17">
        <f t="shared" si="240"/>
        <v>0</v>
      </c>
      <c r="BO30" s="17">
        <f t="shared" si="240"/>
        <v>0</v>
      </c>
      <c r="BP30" s="17">
        <f t="shared" si="240"/>
        <v>0</v>
      </c>
      <c r="BQ30" s="17">
        <f t="shared" si="240"/>
        <v>0</v>
      </c>
      <c r="BR30" s="319">
        <f t="shared" si="215"/>
        <v>0</v>
      </c>
      <c r="BS30" s="17">
        <f t="shared" si="241"/>
        <v>0</v>
      </c>
      <c r="BT30" s="17">
        <f t="shared" si="241"/>
        <v>0</v>
      </c>
      <c r="BU30" s="17">
        <f t="shared" si="241"/>
        <v>0</v>
      </c>
      <c r="BV30" s="17">
        <f t="shared" si="241"/>
        <v>0</v>
      </c>
      <c r="BW30" s="17">
        <f t="shared" si="241"/>
        <v>0</v>
      </c>
      <c r="BX30" s="17">
        <f t="shared" si="241"/>
        <v>0</v>
      </c>
      <c r="BY30" s="17">
        <f t="shared" si="241"/>
        <v>0</v>
      </c>
      <c r="BZ30" s="17">
        <f t="shared" si="241"/>
        <v>0</v>
      </c>
      <c r="CA30" s="17">
        <f t="shared" si="241"/>
        <v>0</v>
      </c>
      <c r="CB30" s="17">
        <f t="shared" si="241"/>
        <v>0</v>
      </c>
      <c r="CC30" s="17">
        <f t="shared" si="241"/>
        <v>0</v>
      </c>
      <c r="CD30" s="17">
        <f t="shared" si="241"/>
        <v>0</v>
      </c>
      <c r="CE30" s="319">
        <f t="shared" si="217"/>
        <v>0</v>
      </c>
      <c r="CF30" s="17">
        <f t="shared" si="242"/>
        <v>0</v>
      </c>
      <c r="CG30" s="17">
        <f t="shared" si="242"/>
        <v>0</v>
      </c>
      <c r="CH30" s="17">
        <f t="shared" si="242"/>
        <v>0</v>
      </c>
      <c r="CI30" s="17">
        <f t="shared" si="242"/>
        <v>0</v>
      </c>
      <c r="CJ30" s="17">
        <f t="shared" si="242"/>
        <v>0</v>
      </c>
      <c r="CK30" s="17">
        <f t="shared" si="242"/>
        <v>0</v>
      </c>
      <c r="CL30" s="17">
        <f t="shared" si="242"/>
        <v>0</v>
      </c>
      <c r="CM30" s="17">
        <f t="shared" si="242"/>
        <v>0</v>
      </c>
      <c r="CN30" s="17">
        <f t="shared" si="242"/>
        <v>0</v>
      </c>
      <c r="CO30" s="17">
        <f t="shared" si="242"/>
        <v>0</v>
      </c>
      <c r="CP30" s="17">
        <f t="shared" si="242"/>
        <v>0</v>
      </c>
      <c r="CQ30" s="17">
        <f t="shared" si="242"/>
        <v>0</v>
      </c>
      <c r="CR30" s="319">
        <f t="shared" si="219"/>
        <v>0</v>
      </c>
      <c r="CS30" s="17">
        <f t="shared" si="243"/>
        <v>0</v>
      </c>
      <c r="CT30" s="17">
        <f t="shared" si="243"/>
        <v>0</v>
      </c>
      <c r="CU30" s="17">
        <f t="shared" si="243"/>
        <v>0</v>
      </c>
      <c r="CV30" s="17">
        <f t="shared" si="243"/>
        <v>0</v>
      </c>
      <c r="CW30" s="17">
        <f t="shared" si="243"/>
        <v>0</v>
      </c>
      <c r="CX30" s="17">
        <f t="shared" si="243"/>
        <v>0</v>
      </c>
      <c r="CY30" s="17">
        <f t="shared" si="243"/>
        <v>0</v>
      </c>
      <c r="CZ30" s="17">
        <f t="shared" si="243"/>
        <v>0</v>
      </c>
      <c r="DA30" s="17">
        <f t="shared" si="243"/>
        <v>0</v>
      </c>
      <c r="DB30" s="17">
        <f t="shared" si="243"/>
        <v>0</v>
      </c>
      <c r="DC30" s="17">
        <f t="shared" si="243"/>
        <v>0</v>
      </c>
      <c r="DD30" s="17">
        <f t="shared" si="243"/>
        <v>0</v>
      </c>
      <c r="DE30" s="319">
        <f t="shared" si="221"/>
        <v>0</v>
      </c>
      <c r="DF30" s="17">
        <f t="shared" si="244"/>
        <v>0</v>
      </c>
      <c r="DG30" s="17">
        <f t="shared" si="244"/>
        <v>0</v>
      </c>
      <c r="DH30" s="17">
        <f t="shared" si="244"/>
        <v>0</v>
      </c>
      <c r="DI30" s="17">
        <f t="shared" si="244"/>
        <v>0</v>
      </c>
      <c r="DJ30" s="17">
        <f t="shared" si="244"/>
        <v>0</v>
      </c>
      <c r="DK30" s="17">
        <f t="shared" si="244"/>
        <v>0</v>
      </c>
      <c r="DL30" s="17">
        <f t="shared" si="244"/>
        <v>0</v>
      </c>
      <c r="DM30" s="17">
        <f t="shared" si="244"/>
        <v>0</v>
      </c>
      <c r="DN30" s="17">
        <f t="shared" si="244"/>
        <v>0</v>
      </c>
      <c r="DO30" s="17">
        <f t="shared" si="244"/>
        <v>0</v>
      </c>
      <c r="DP30" s="17">
        <f t="shared" si="244"/>
        <v>0</v>
      </c>
      <c r="DQ30" s="17">
        <f t="shared" si="244"/>
        <v>0</v>
      </c>
      <c r="DR30" s="319">
        <f t="shared" si="223"/>
        <v>0</v>
      </c>
      <c r="DS30" s="17">
        <f t="shared" si="245"/>
        <v>0</v>
      </c>
      <c r="DT30" s="17">
        <f t="shared" si="245"/>
        <v>0</v>
      </c>
      <c r="DU30" s="17">
        <f t="shared" si="245"/>
        <v>0</v>
      </c>
      <c r="DV30" s="17">
        <f t="shared" si="245"/>
        <v>0</v>
      </c>
      <c r="DW30" s="17">
        <f t="shared" si="245"/>
        <v>0</v>
      </c>
      <c r="DX30" s="17">
        <f t="shared" si="245"/>
        <v>0</v>
      </c>
      <c r="DY30" s="17">
        <f t="shared" si="245"/>
        <v>0</v>
      </c>
      <c r="DZ30" s="17">
        <f t="shared" si="245"/>
        <v>0</v>
      </c>
      <c r="EA30" s="17">
        <f t="shared" si="245"/>
        <v>0</v>
      </c>
      <c r="EB30" s="17">
        <f t="shared" si="245"/>
        <v>0</v>
      </c>
      <c r="EC30" s="17">
        <f t="shared" si="245"/>
        <v>0</v>
      </c>
      <c r="ED30" s="17">
        <f t="shared" si="245"/>
        <v>0</v>
      </c>
      <c r="EE30" s="391">
        <f t="shared" si="225"/>
        <v>0</v>
      </c>
    </row>
    <row r="31" spans="1:135" x14ac:dyDescent="0.2">
      <c r="A31" s="1"/>
      <c r="D31" s="35" t="s">
        <v>249</v>
      </c>
      <c r="E31" s="37"/>
      <c r="F31" s="17">
        <f t="shared" si="246"/>
        <v>0</v>
      </c>
      <c r="G31" s="17">
        <f t="shared" si="246"/>
        <v>0</v>
      </c>
      <c r="H31" s="17">
        <f t="shared" si="246"/>
        <v>0</v>
      </c>
      <c r="I31" s="17">
        <f t="shared" si="246"/>
        <v>0</v>
      </c>
      <c r="J31" s="17">
        <f t="shared" si="246"/>
        <v>0</v>
      </c>
      <c r="K31" s="17">
        <f t="shared" si="246"/>
        <v>0</v>
      </c>
      <c r="L31" s="17">
        <f>IF(L$2&gt;=$B$18,$E31,0)</f>
        <v>0</v>
      </c>
      <c r="M31" s="17">
        <f t="shared" si="247"/>
        <v>0</v>
      </c>
      <c r="N31" s="17">
        <f t="shared" si="247"/>
        <v>0</v>
      </c>
      <c r="O31" s="17">
        <f t="shared" si="247"/>
        <v>0</v>
      </c>
      <c r="P31" s="17">
        <f t="shared" si="247"/>
        <v>0</v>
      </c>
      <c r="Q31" s="17">
        <f t="shared" si="247"/>
        <v>0</v>
      </c>
      <c r="R31" s="319">
        <f t="shared" si="207"/>
        <v>0</v>
      </c>
      <c r="S31" s="17">
        <f t="shared" si="226"/>
        <v>0</v>
      </c>
      <c r="T31" s="17">
        <f t="shared" si="226"/>
        <v>0</v>
      </c>
      <c r="U31" s="17">
        <f t="shared" si="226"/>
        <v>0</v>
      </c>
      <c r="V31" s="17">
        <f t="shared" si="237"/>
        <v>0</v>
      </c>
      <c r="W31" s="17">
        <f t="shared" si="237"/>
        <v>0</v>
      </c>
      <c r="X31" s="17">
        <f t="shared" si="237"/>
        <v>0</v>
      </c>
      <c r="Y31" s="17">
        <f t="shared" si="237"/>
        <v>0</v>
      </c>
      <c r="Z31" s="17">
        <f t="shared" si="237"/>
        <v>0</v>
      </c>
      <c r="AA31" s="17">
        <f t="shared" si="237"/>
        <v>0</v>
      </c>
      <c r="AB31" s="17">
        <f t="shared" si="237"/>
        <v>0</v>
      </c>
      <c r="AC31" s="17">
        <f t="shared" si="237"/>
        <v>0</v>
      </c>
      <c r="AD31" s="17">
        <f t="shared" si="237"/>
        <v>0</v>
      </c>
      <c r="AE31" s="319">
        <f t="shared" si="209"/>
        <v>0</v>
      </c>
      <c r="AF31" s="17">
        <f t="shared" si="238"/>
        <v>0</v>
      </c>
      <c r="AG31" s="17">
        <f t="shared" si="238"/>
        <v>0</v>
      </c>
      <c r="AH31" s="17">
        <f t="shared" si="238"/>
        <v>0</v>
      </c>
      <c r="AI31" s="17">
        <f t="shared" si="238"/>
        <v>0</v>
      </c>
      <c r="AJ31" s="17">
        <f t="shared" si="238"/>
        <v>0</v>
      </c>
      <c r="AK31" s="17">
        <f t="shared" si="238"/>
        <v>0</v>
      </c>
      <c r="AL31" s="17">
        <f t="shared" si="238"/>
        <v>0</v>
      </c>
      <c r="AM31" s="17">
        <f t="shared" si="238"/>
        <v>0</v>
      </c>
      <c r="AN31" s="17">
        <f t="shared" si="238"/>
        <v>0</v>
      </c>
      <c r="AO31" s="17">
        <f t="shared" si="238"/>
        <v>0</v>
      </c>
      <c r="AP31" s="17">
        <f t="shared" si="238"/>
        <v>0</v>
      </c>
      <c r="AQ31" s="17">
        <f t="shared" si="238"/>
        <v>0</v>
      </c>
      <c r="AR31" s="319">
        <f t="shared" si="211"/>
        <v>0</v>
      </c>
      <c r="AS31" s="17">
        <f t="shared" si="239"/>
        <v>0</v>
      </c>
      <c r="AT31" s="17">
        <f t="shared" si="239"/>
        <v>0</v>
      </c>
      <c r="AU31" s="17">
        <f t="shared" si="239"/>
        <v>0</v>
      </c>
      <c r="AV31" s="17">
        <f t="shared" si="239"/>
        <v>0</v>
      </c>
      <c r="AW31" s="17">
        <f t="shared" si="239"/>
        <v>0</v>
      </c>
      <c r="AX31" s="17">
        <f t="shared" si="239"/>
        <v>0</v>
      </c>
      <c r="AY31" s="17">
        <f t="shared" si="239"/>
        <v>0</v>
      </c>
      <c r="AZ31" s="17">
        <f t="shared" si="239"/>
        <v>0</v>
      </c>
      <c r="BA31" s="17">
        <f t="shared" si="239"/>
        <v>0</v>
      </c>
      <c r="BB31" s="17">
        <f t="shared" si="239"/>
        <v>0</v>
      </c>
      <c r="BC31" s="17">
        <f t="shared" si="239"/>
        <v>0</v>
      </c>
      <c r="BD31" s="17">
        <f t="shared" si="239"/>
        <v>0</v>
      </c>
      <c r="BE31" s="319">
        <f t="shared" si="213"/>
        <v>0</v>
      </c>
      <c r="BF31" s="17">
        <f t="shared" si="240"/>
        <v>0</v>
      </c>
      <c r="BG31" s="17">
        <f t="shared" si="240"/>
        <v>0</v>
      </c>
      <c r="BH31" s="17">
        <f t="shared" si="240"/>
        <v>0</v>
      </c>
      <c r="BI31" s="17">
        <f t="shared" si="240"/>
        <v>0</v>
      </c>
      <c r="BJ31" s="17">
        <f t="shared" si="240"/>
        <v>0</v>
      </c>
      <c r="BK31" s="17">
        <f t="shared" si="240"/>
        <v>0</v>
      </c>
      <c r="BL31" s="17">
        <f t="shared" si="240"/>
        <v>0</v>
      </c>
      <c r="BM31" s="17">
        <f t="shared" si="240"/>
        <v>0</v>
      </c>
      <c r="BN31" s="17">
        <f t="shared" si="240"/>
        <v>0</v>
      </c>
      <c r="BO31" s="17">
        <f t="shared" si="240"/>
        <v>0</v>
      </c>
      <c r="BP31" s="17">
        <f t="shared" si="240"/>
        <v>0</v>
      </c>
      <c r="BQ31" s="17">
        <f t="shared" si="240"/>
        <v>0</v>
      </c>
      <c r="BR31" s="319">
        <f t="shared" si="215"/>
        <v>0</v>
      </c>
      <c r="BS31" s="17">
        <f t="shared" si="241"/>
        <v>0</v>
      </c>
      <c r="BT31" s="17">
        <f t="shared" si="241"/>
        <v>0</v>
      </c>
      <c r="BU31" s="17">
        <f t="shared" si="241"/>
        <v>0</v>
      </c>
      <c r="BV31" s="17">
        <f t="shared" si="241"/>
        <v>0</v>
      </c>
      <c r="BW31" s="17">
        <f t="shared" si="241"/>
        <v>0</v>
      </c>
      <c r="BX31" s="17">
        <f t="shared" si="241"/>
        <v>0</v>
      </c>
      <c r="BY31" s="17">
        <f t="shared" si="241"/>
        <v>0</v>
      </c>
      <c r="BZ31" s="17">
        <f t="shared" si="241"/>
        <v>0</v>
      </c>
      <c r="CA31" s="17">
        <f t="shared" si="241"/>
        <v>0</v>
      </c>
      <c r="CB31" s="17">
        <f t="shared" si="241"/>
        <v>0</v>
      </c>
      <c r="CC31" s="17">
        <f t="shared" si="241"/>
        <v>0</v>
      </c>
      <c r="CD31" s="17">
        <f t="shared" si="241"/>
        <v>0</v>
      </c>
      <c r="CE31" s="319">
        <f t="shared" si="217"/>
        <v>0</v>
      </c>
      <c r="CF31" s="17">
        <f t="shared" si="242"/>
        <v>0</v>
      </c>
      <c r="CG31" s="17">
        <f t="shared" si="242"/>
        <v>0</v>
      </c>
      <c r="CH31" s="17">
        <f t="shared" si="242"/>
        <v>0</v>
      </c>
      <c r="CI31" s="17">
        <f t="shared" si="242"/>
        <v>0</v>
      </c>
      <c r="CJ31" s="17">
        <f t="shared" si="242"/>
        <v>0</v>
      </c>
      <c r="CK31" s="17">
        <f t="shared" si="242"/>
        <v>0</v>
      </c>
      <c r="CL31" s="17">
        <f t="shared" si="242"/>
        <v>0</v>
      </c>
      <c r="CM31" s="17">
        <f t="shared" si="242"/>
        <v>0</v>
      </c>
      <c r="CN31" s="17">
        <f t="shared" si="242"/>
        <v>0</v>
      </c>
      <c r="CO31" s="17">
        <f t="shared" si="242"/>
        <v>0</v>
      </c>
      <c r="CP31" s="17">
        <f t="shared" si="242"/>
        <v>0</v>
      </c>
      <c r="CQ31" s="17">
        <f t="shared" si="242"/>
        <v>0</v>
      </c>
      <c r="CR31" s="319">
        <f t="shared" si="219"/>
        <v>0</v>
      </c>
      <c r="CS31" s="17">
        <f t="shared" si="243"/>
        <v>0</v>
      </c>
      <c r="CT31" s="17">
        <f t="shared" si="243"/>
        <v>0</v>
      </c>
      <c r="CU31" s="17">
        <f t="shared" si="243"/>
        <v>0</v>
      </c>
      <c r="CV31" s="17">
        <f t="shared" si="243"/>
        <v>0</v>
      </c>
      <c r="CW31" s="17">
        <f t="shared" si="243"/>
        <v>0</v>
      </c>
      <c r="CX31" s="17">
        <f t="shared" si="243"/>
        <v>0</v>
      </c>
      <c r="CY31" s="17">
        <f t="shared" si="243"/>
        <v>0</v>
      </c>
      <c r="CZ31" s="17">
        <f t="shared" si="243"/>
        <v>0</v>
      </c>
      <c r="DA31" s="17">
        <f t="shared" si="243"/>
        <v>0</v>
      </c>
      <c r="DB31" s="17">
        <f t="shared" si="243"/>
        <v>0</v>
      </c>
      <c r="DC31" s="17">
        <f t="shared" si="243"/>
        <v>0</v>
      </c>
      <c r="DD31" s="17">
        <f t="shared" si="243"/>
        <v>0</v>
      </c>
      <c r="DE31" s="319">
        <f t="shared" si="221"/>
        <v>0</v>
      </c>
      <c r="DF31" s="17">
        <f t="shared" si="244"/>
        <v>0</v>
      </c>
      <c r="DG31" s="17">
        <f t="shared" si="244"/>
        <v>0</v>
      </c>
      <c r="DH31" s="17">
        <f t="shared" si="244"/>
        <v>0</v>
      </c>
      <c r="DI31" s="17">
        <f t="shared" si="244"/>
        <v>0</v>
      </c>
      <c r="DJ31" s="17">
        <f t="shared" si="244"/>
        <v>0</v>
      </c>
      <c r="DK31" s="17">
        <f t="shared" si="244"/>
        <v>0</v>
      </c>
      <c r="DL31" s="17">
        <f t="shared" si="244"/>
        <v>0</v>
      </c>
      <c r="DM31" s="17">
        <f t="shared" si="244"/>
        <v>0</v>
      </c>
      <c r="DN31" s="17">
        <f t="shared" si="244"/>
        <v>0</v>
      </c>
      <c r="DO31" s="17">
        <f t="shared" si="244"/>
        <v>0</v>
      </c>
      <c r="DP31" s="17">
        <f t="shared" si="244"/>
        <v>0</v>
      </c>
      <c r="DQ31" s="17">
        <f t="shared" si="244"/>
        <v>0</v>
      </c>
      <c r="DR31" s="319">
        <f t="shared" si="223"/>
        <v>0</v>
      </c>
      <c r="DS31" s="17">
        <f t="shared" si="245"/>
        <v>0</v>
      </c>
      <c r="DT31" s="17">
        <f t="shared" si="245"/>
        <v>0</v>
      </c>
      <c r="DU31" s="17">
        <f t="shared" si="245"/>
        <v>0</v>
      </c>
      <c r="DV31" s="17">
        <f t="shared" si="245"/>
        <v>0</v>
      </c>
      <c r="DW31" s="17">
        <f t="shared" si="245"/>
        <v>0</v>
      </c>
      <c r="DX31" s="17">
        <f t="shared" si="245"/>
        <v>0</v>
      </c>
      <c r="DY31" s="17">
        <f t="shared" si="245"/>
        <v>0</v>
      </c>
      <c r="DZ31" s="17">
        <f t="shared" si="245"/>
        <v>0</v>
      </c>
      <c r="EA31" s="17">
        <f t="shared" si="245"/>
        <v>0</v>
      </c>
      <c r="EB31" s="17">
        <f t="shared" si="245"/>
        <v>0</v>
      </c>
      <c r="EC31" s="17">
        <f t="shared" si="245"/>
        <v>0</v>
      </c>
      <c r="ED31" s="17">
        <f t="shared" si="245"/>
        <v>0</v>
      </c>
      <c r="EE31" s="391">
        <f t="shared" si="225"/>
        <v>0</v>
      </c>
    </row>
    <row r="32" spans="1:135" x14ac:dyDescent="0.2">
      <c r="A32" s="1"/>
      <c r="D32" s="35" t="s">
        <v>44</v>
      </c>
      <c r="E32" s="37"/>
      <c r="F32" s="17">
        <f t="shared" si="246"/>
        <v>0</v>
      </c>
      <c r="G32" s="17">
        <f t="shared" si="246"/>
        <v>0</v>
      </c>
      <c r="H32" s="17">
        <f t="shared" si="246"/>
        <v>0</v>
      </c>
      <c r="I32" s="17">
        <f t="shared" si="246"/>
        <v>0</v>
      </c>
      <c r="J32" s="17">
        <f t="shared" si="246"/>
        <v>0</v>
      </c>
      <c r="K32" s="17">
        <f t="shared" si="246"/>
        <v>0</v>
      </c>
      <c r="L32" s="17">
        <f>IF(L$2&gt;=$B$18,$E32,0)</f>
        <v>0</v>
      </c>
      <c r="M32" s="17">
        <f t="shared" si="247"/>
        <v>0</v>
      </c>
      <c r="N32" s="17">
        <f t="shared" si="247"/>
        <v>0</v>
      </c>
      <c r="O32" s="17">
        <f t="shared" si="247"/>
        <v>0</v>
      </c>
      <c r="P32" s="17">
        <v>3100</v>
      </c>
      <c r="Q32" s="17">
        <f t="shared" si="247"/>
        <v>0</v>
      </c>
      <c r="R32" s="319">
        <f t="shared" si="207"/>
        <v>3100</v>
      </c>
      <c r="S32" s="17">
        <v>100</v>
      </c>
      <c r="T32" s="17">
        <v>-123</v>
      </c>
      <c r="U32" s="17">
        <f t="shared" si="226"/>
        <v>0</v>
      </c>
      <c r="V32" s="17">
        <f t="shared" si="237"/>
        <v>0</v>
      </c>
      <c r="W32" s="17">
        <f t="shared" si="237"/>
        <v>0</v>
      </c>
      <c r="X32" s="17">
        <f t="shared" si="237"/>
        <v>0</v>
      </c>
      <c r="Y32" s="17">
        <f t="shared" si="237"/>
        <v>0</v>
      </c>
      <c r="Z32" s="17">
        <f t="shared" si="237"/>
        <v>0</v>
      </c>
      <c r="AA32" s="17">
        <f t="shared" si="237"/>
        <v>0</v>
      </c>
      <c r="AB32" s="17">
        <f t="shared" si="237"/>
        <v>0</v>
      </c>
      <c r="AC32" s="17">
        <f t="shared" si="237"/>
        <v>0</v>
      </c>
      <c r="AD32" s="17">
        <f t="shared" si="237"/>
        <v>0</v>
      </c>
      <c r="AE32" s="319">
        <f t="shared" si="209"/>
        <v>-23</v>
      </c>
      <c r="AF32" s="17">
        <f t="shared" si="238"/>
        <v>0</v>
      </c>
      <c r="AG32" s="17">
        <f t="shared" si="238"/>
        <v>0</v>
      </c>
      <c r="AH32" s="17">
        <f t="shared" si="238"/>
        <v>0</v>
      </c>
      <c r="AI32" s="17">
        <f t="shared" si="238"/>
        <v>0</v>
      </c>
      <c r="AJ32" s="17">
        <f t="shared" si="238"/>
        <v>0</v>
      </c>
      <c r="AK32" s="17">
        <f t="shared" si="238"/>
        <v>0</v>
      </c>
      <c r="AL32" s="17">
        <f t="shared" si="238"/>
        <v>0</v>
      </c>
      <c r="AM32" s="17">
        <f t="shared" si="238"/>
        <v>0</v>
      </c>
      <c r="AN32" s="17">
        <f t="shared" si="238"/>
        <v>0</v>
      </c>
      <c r="AO32" s="17">
        <f t="shared" si="238"/>
        <v>0</v>
      </c>
      <c r="AP32" s="17">
        <f t="shared" si="238"/>
        <v>0</v>
      </c>
      <c r="AQ32" s="17">
        <f t="shared" si="238"/>
        <v>0</v>
      </c>
      <c r="AR32" s="319">
        <f t="shared" si="211"/>
        <v>0</v>
      </c>
      <c r="AS32" s="17">
        <f t="shared" si="239"/>
        <v>0</v>
      </c>
      <c r="AT32" s="17">
        <f t="shared" si="239"/>
        <v>0</v>
      </c>
      <c r="AU32" s="17">
        <f t="shared" si="239"/>
        <v>0</v>
      </c>
      <c r="AV32" s="17">
        <f t="shared" si="239"/>
        <v>0</v>
      </c>
      <c r="AW32" s="17">
        <f t="shared" si="239"/>
        <v>0</v>
      </c>
      <c r="AX32" s="17">
        <f t="shared" si="239"/>
        <v>0</v>
      </c>
      <c r="AY32" s="17">
        <f t="shared" si="239"/>
        <v>0</v>
      </c>
      <c r="AZ32" s="17">
        <f t="shared" si="239"/>
        <v>0</v>
      </c>
      <c r="BA32" s="17">
        <f t="shared" si="239"/>
        <v>0</v>
      </c>
      <c r="BB32" s="17">
        <f t="shared" si="239"/>
        <v>0</v>
      </c>
      <c r="BC32" s="17">
        <f t="shared" si="239"/>
        <v>0</v>
      </c>
      <c r="BD32" s="17">
        <f t="shared" si="239"/>
        <v>0</v>
      </c>
      <c r="BE32" s="319">
        <f t="shared" si="213"/>
        <v>0</v>
      </c>
      <c r="BF32" s="17">
        <f t="shared" si="240"/>
        <v>0</v>
      </c>
      <c r="BG32" s="17">
        <f t="shared" si="240"/>
        <v>0</v>
      </c>
      <c r="BH32" s="17">
        <f t="shared" si="240"/>
        <v>0</v>
      </c>
      <c r="BI32" s="17">
        <f t="shared" si="240"/>
        <v>0</v>
      </c>
      <c r="BJ32" s="17">
        <f t="shared" si="240"/>
        <v>0</v>
      </c>
      <c r="BK32" s="17">
        <f t="shared" si="240"/>
        <v>0</v>
      </c>
      <c r="BL32" s="17">
        <f t="shared" si="240"/>
        <v>0</v>
      </c>
      <c r="BM32" s="17">
        <f t="shared" si="240"/>
        <v>0</v>
      </c>
      <c r="BN32" s="17">
        <f t="shared" si="240"/>
        <v>0</v>
      </c>
      <c r="BO32" s="17">
        <f t="shared" si="240"/>
        <v>0</v>
      </c>
      <c r="BP32" s="17">
        <f t="shared" si="240"/>
        <v>0</v>
      </c>
      <c r="BQ32" s="17">
        <f t="shared" si="240"/>
        <v>0</v>
      </c>
      <c r="BR32" s="319">
        <f t="shared" si="215"/>
        <v>0</v>
      </c>
      <c r="BS32" s="17">
        <f t="shared" si="241"/>
        <v>0</v>
      </c>
      <c r="BT32" s="17">
        <f t="shared" si="241"/>
        <v>0</v>
      </c>
      <c r="BU32" s="17">
        <f t="shared" si="241"/>
        <v>0</v>
      </c>
      <c r="BV32" s="17">
        <f t="shared" si="241"/>
        <v>0</v>
      </c>
      <c r="BW32" s="17">
        <f t="shared" si="241"/>
        <v>0</v>
      </c>
      <c r="BX32" s="17">
        <f t="shared" si="241"/>
        <v>0</v>
      </c>
      <c r="BY32" s="17">
        <f t="shared" si="241"/>
        <v>0</v>
      </c>
      <c r="BZ32" s="17">
        <f t="shared" si="241"/>
        <v>0</v>
      </c>
      <c r="CA32" s="17">
        <f t="shared" si="241"/>
        <v>0</v>
      </c>
      <c r="CB32" s="17">
        <f t="shared" si="241"/>
        <v>0</v>
      </c>
      <c r="CC32" s="17">
        <f t="shared" si="241"/>
        <v>0</v>
      </c>
      <c r="CD32" s="17">
        <f t="shared" si="241"/>
        <v>0</v>
      </c>
      <c r="CE32" s="319">
        <f t="shared" si="217"/>
        <v>0</v>
      </c>
      <c r="CF32" s="17">
        <f t="shared" si="242"/>
        <v>0</v>
      </c>
      <c r="CG32" s="17">
        <f t="shared" si="242"/>
        <v>0</v>
      </c>
      <c r="CH32" s="17">
        <f t="shared" si="242"/>
        <v>0</v>
      </c>
      <c r="CI32" s="17">
        <f t="shared" si="242"/>
        <v>0</v>
      </c>
      <c r="CJ32" s="17">
        <f t="shared" si="242"/>
        <v>0</v>
      </c>
      <c r="CK32" s="17">
        <f t="shared" si="242"/>
        <v>0</v>
      </c>
      <c r="CL32" s="17">
        <f t="shared" si="242"/>
        <v>0</v>
      </c>
      <c r="CM32" s="17">
        <f t="shared" si="242"/>
        <v>0</v>
      </c>
      <c r="CN32" s="17">
        <f t="shared" si="242"/>
        <v>0</v>
      </c>
      <c r="CO32" s="17">
        <f t="shared" si="242"/>
        <v>0</v>
      </c>
      <c r="CP32" s="17">
        <f t="shared" si="242"/>
        <v>0</v>
      </c>
      <c r="CQ32" s="17">
        <f t="shared" si="242"/>
        <v>0</v>
      </c>
      <c r="CR32" s="319">
        <f t="shared" si="219"/>
        <v>0</v>
      </c>
      <c r="CS32" s="17">
        <f t="shared" si="243"/>
        <v>0</v>
      </c>
      <c r="CT32" s="17">
        <f t="shared" si="243"/>
        <v>0</v>
      </c>
      <c r="CU32" s="17">
        <f t="shared" si="243"/>
        <v>0</v>
      </c>
      <c r="CV32" s="17">
        <f t="shared" si="243"/>
        <v>0</v>
      </c>
      <c r="CW32" s="17">
        <f t="shared" si="243"/>
        <v>0</v>
      </c>
      <c r="CX32" s="17">
        <f t="shared" si="243"/>
        <v>0</v>
      </c>
      <c r="CY32" s="17">
        <f t="shared" si="243"/>
        <v>0</v>
      </c>
      <c r="CZ32" s="17">
        <f t="shared" si="243"/>
        <v>0</v>
      </c>
      <c r="DA32" s="17">
        <f t="shared" si="243"/>
        <v>0</v>
      </c>
      <c r="DB32" s="17">
        <f t="shared" si="243"/>
        <v>0</v>
      </c>
      <c r="DC32" s="17">
        <f t="shared" si="243"/>
        <v>0</v>
      </c>
      <c r="DD32" s="17">
        <f t="shared" si="243"/>
        <v>0</v>
      </c>
      <c r="DE32" s="319">
        <f t="shared" si="221"/>
        <v>0</v>
      </c>
      <c r="DF32" s="17">
        <f t="shared" si="244"/>
        <v>0</v>
      </c>
      <c r="DG32" s="17">
        <f t="shared" si="244"/>
        <v>0</v>
      </c>
      <c r="DH32" s="17">
        <f t="shared" si="244"/>
        <v>0</v>
      </c>
      <c r="DI32" s="17">
        <f t="shared" si="244"/>
        <v>0</v>
      </c>
      <c r="DJ32" s="17">
        <f t="shared" si="244"/>
        <v>0</v>
      </c>
      <c r="DK32" s="17">
        <f t="shared" si="244"/>
        <v>0</v>
      </c>
      <c r="DL32" s="17">
        <f t="shared" si="244"/>
        <v>0</v>
      </c>
      <c r="DM32" s="17">
        <f t="shared" si="244"/>
        <v>0</v>
      </c>
      <c r="DN32" s="17">
        <f t="shared" si="244"/>
        <v>0</v>
      </c>
      <c r="DO32" s="17">
        <f t="shared" si="244"/>
        <v>0</v>
      </c>
      <c r="DP32" s="17">
        <f t="shared" si="244"/>
        <v>0</v>
      </c>
      <c r="DQ32" s="17">
        <f t="shared" si="244"/>
        <v>0</v>
      </c>
      <c r="DR32" s="319">
        <f t="shared" si="223"/>
        <v>0</v>
      </c>
      <c r="DS32" s="17">
        <f t="shared" si="245"/>
        <v>0</v>
      </c>
      <c r="DT32" s="17">
        <f t="shared" si="245"/>
        <v>0</v>
      </c>
      <c r="DU32" s="17">
        <f t="shared" si="245"/>
        <v>0</v>
      </c>
      <c r="DV32" s="17">
        <f t="shared" si="245"/>
        <v>0</v>
      </c>
      <c r="DW32" s="17">
        <f t="shared" si="245"/>
        <v>0</v>
      </c>
      <c r="DX32" s="17">
        <f t="shared" si="245"/>
        <v>0</v>
      </c>
      <c r="DY32" s="17">
        <f t="shared" si="245"/>
        <v>0</v>
      </c>
      <c r="DZ32" s="17">
        <f t="shared" si="245"/>
        <v>0</v>
      </c>
      <c r="EA32" s="17">
        <f t="shared" si="245"/>
        <v>0</v>
      </c>
      <c r="EB32" s="17">
        <f t="shared" si="245"/>
        <v>0</v>
      </c>
      <c r="EC32" s="17">
        <f t="shared" si="245"/>
        <v>0</v>
      </c>
      <c r="ED32" s="17">
        <f t="shared" si="245"/>
        <v>0</v>
      </c>
      <c r="EE32" s="391">
        <f t="shared" si="225"/>
        <v>0</v>
      </c>
    </row>
    <row r="33" spans="1:135" x14ac:dyDescent="0.2">
      <c r="A33" s="1"/>
      <c r="D33" s="35" t="s">
        <v>44</v>
      </c>
      <c r="E33" s="37"/>
      <c r="F33" s="17">
        <f t="shared" si="246"/>
        <v>0</v>
      </c>
      <c r="G33" s="17">
        <f t="shared" si="246"/>
        <v>0</v>
      </c>
      <c r="H33" s="17">
        <f t="shared" si="246"/>
        <v>0</v>
      </c>
      <c r="I33" s="17">
        <f t="shared" si="246"/>
        <v>0</v>
      </c>
      <c r="J33" s="17">
        <f t="shared" si="246"/>
        <v>0</v>
      </c>
      <c r="K33" s="17">
        <f t="shared" si="246"/>
        <v>0</v>
      </c>
      <c r="L33" s="17">
        <f>IF(L$2&gt;=$B$18,$E33,0)</f>
        <v>0</v>
      </c>
      <c r="M33" s="17">
        <f t="shared" si="247"/>
        <v>0</v>
      </c>
      <c r="N33" s="17">
        <f t="shared" si="247"/>
        <v>0</v>
      </c>
      <c r="O33" s="17">
        <f t="shared" si="247"/>
        <v>0</v>
      </c>
      <c r="P33" s="17">
        <f t="shared" si="247"/>
        <v>0</v>
      </c>
      <c r="Q33" s="17">
        <v>1800</v>
      </c>
      <c r="R33" s="319">
        <f t="shared" si="207"/>
        <v>1800</v>
      </c>
      <c r="S33" s="17">
        <f t="shared" si="226"/>
        <v>0</v>
      </c>
      <c r="T33" s="17">
        <v>1915</v>
      </c>
      <c r="U33" s="17">
        <f t="shared" si="226"/>
        <v>0</v>
      </c>
      <c r="V33" s="17">
        <f t="shared" si="237"/>
        <v>0</v>
      </c>
      <c r="W33" s="17">
        <f t="shared" si="237"/>
        <v>0</v>
      </c>
      <c r="X33" s="17">
        <f t="shared" si="237"/>
        <v>0</v>
      </c>
      <c r="Y33" s="17">
        <f t="shared" si="237"/>
        <v>0</v>
      </c>
      <c r="Z33" s="17">
        <f t="shared" si="237"/>
        <v>0</v>
      </c>
      <c r="AA33" s="17">
        <f t="shared" si="237"/>
        <v>0</v>
      </c>
      <c r="AB33" s="17">
        <f t="shared" si="237"/>
        <v>0</v>
      </c>
      <c r="AC33" s="17">
        <f t="shared" si="237"/>
        <v>0</v>
      </c>
      <c r="AD33" s="17">
        <f t="shared" si="237"/>
        <v>0</v>
      </c>
      <c r="AE33" s="319">
        <f t="shared" si="209"/>
        <v>1915</v>
      </c>
      <c r="AF33" s="17">
        <f t="shared" si="238"/>
        <v>0</v>
      </c>
      <c r="AG33" s="17">
        <f t="shared" si="238"/>
        <v>0</v>
      </c>
      <c r="AH33" s="17">
        <f t="shared" si="238"/>
        <v>0</v>
      </c>
      <c r="AI33" s="17">
        <f t="shared" si="238"/>
        <v>0</v>
      </c>
      <c r="AJ33" s="17">
        <f t="shared" si="238"/>
        <v>0</v>
      </c>
      <c r="AK33" s="17">
        <f t="shared" si="238"/>
        <v>0</v>
      </c>
      <c r="AL33" s="17">
        <f t="shared" si="238"/>
        <v>0</v>
      </c>
      <c r="AM33" s="17">
        <f t="shared" si="238"/>
        <v>0</v>
      </c>
      <c r="AN33" s="17">
        <f t="shared" si="238"/>
        <v>0</v>
      </c>
      <c r="AO33" s="17">
        <f t="shared" si="238"/>
        <v>0</v>
      </c>
      <c r="AP33" s="17">
        <f t="shared" si="238"/>
        <v>0</v>
      </c>
      <c r="AQ33" s="17">
        <f t="shared" si="238"/>
        <v>0</v>
      </c>
      <c r="AR33" s="319">
        <f t="shared" si="211"/>
        <v>0</v>
      </c>
      <c r="AS33" s="17">
        <f t="shared" si="239"/>
        <v>0</v>
      </c>
      <c r="AT33" s="17">
        <f t="shared" si="239"/>
        <v>0</v>
      </c>
      <c r="AU33" s="17">
        <f t="shared" si="239"/>
        <v>0</v>
      </c>
      <c r="AV33" s="17">
        <f t="shared" si="239"/>
        <v>0</v>
      </c>
      <c r="AW33" s="17">
        <f t="shared" si="239"/>
        <v>0</v>
      </c>
      <c r="AX33" s="17">
        <f t="shared" si="239"/>
        <v>0</v>
      </c>
      <c r="AY33" s="17">
        <f t="shared" si="239"/>
        <v>0</v>
      </c>
      <c r="AZ33" s="17">
        <f t="shared" si="239"/>
        <v>0</v>
      </c>
      <c r="BA33" s="17">
        <f t="shared" si="239"/>
        <v>0</v>
      </c>
      <c r="BB33" s="17">
        <f t="shared" si="239"/>
        <v>0</v>
      </c>
      <c r="BC33" s="17">
        <f t="shared" si="239"/>
        <v>0</v>
      </c>
      <c r="BD33" s="17">
        <f t="shared" si="239"/>
        <v>0</v>
      </c>
      <c r="BE33" s="319">
        <f t="shared" si="213"/>
        <v>0</v>
      </c>
      <c r="BF33" s="17">
        <f t="shared" si="240"/>
        <v>0</v>
      </c>
      <c r="BG33" s="17">
        <f t="shared" si="240"/>
        <v>0</v>
      </c>
      <c r="BH33" s="17">
        <f t="shared" si="240"/>
        <v>0</v>
      </c>
      <c r="BI33" s="17">
        <f t="shared" si="240"/>
        <v>0</v>
      </c>
      <c r="BJ33" s="17">
        <f t="shared" si="240"/>
        <v>0</v>
      </c>
      <c r="BK33" s="17">
        <f t="shared" si="240"/>
        <v>0</v>
      </c>
      <c r="BL33" s="17">
        <f t="shared" si="240"/>
        <v>0</v>
      </c>
      <c r="BM33" s="17">
        <f t="shared" si="240"/>
        <v>0</v>
      </c>
      <c r="BN33" s="17">
        <f t="shared" si="240"/>
        <v>0</v>
      </c>
      <c r="BO33" s="17">
        <f t="shared" si="240"/>
        <v>0</v>
      </c>
      <c r="BP33" s="17">
        <f t="shared" si="240"/>
        <v>0</v>
      </c>
      <c r="BQ33" s="17">
        <f t="shared" si="240"/>
        <v>0</v>
      </c>
      <c r="BR33" s="319">
        <f t="shared" si="215"/>
        <v>0</v>
      </c>
      <c r="BS33" s="17">
        <f t="shared" si="241"/>
        <v>0</v>
      </c>
      <c r="BT33" s="17">
        <f t="shared" si="241"/>
        <v>0</v>
      </c>
      <c r="BU33" s="17">
        <f t="shared" si="241"/>
        <v>0</v>
      </c>
      <c r="BV33" s="17">
        <f t="shared" si="241"/>
        <v>0</v>
      </c>
      <c r="BW33" s="17">
        <f t="shared" si="241"/>
        <v>0</v>
      </c>
      <c r="BX33" s="17">
        <f t="shared" si="241"/>
        <v>0</v>
      </c>
      <c r="BY33" s="17">
        <f t="shared" si="241"/>
        <v>0</v>
      </c>
      <c r="BZ33" s="17">
        <f t="shared" si="241"/>
        <v>0</v>
      </c>
      <c r="CA33" s="17">
        <f t="shared" si="241"/>
        <v>0</v>
      </c>
      <c r="CB33" s="17">
        <f t="shared" si="241"/>
        <v>0</v>
      </c>
      <c r="CC33" s="17">
        <f t="shared" si="241"/>
        <v>0</v>
      </c>
      <c r="CD33" s="17">
        <f t="shared" si="241"/>
        <v>0</v>
      </c>
      <c r="CE33" s="319">
        <f t="shared" si="217"/>
        <v>0</v>
      </c>
      <c r="CF33" s="17">
        <f t="shared" si="242"/>
        <v>0</v>
      </c>
      <c r="CG33" s="17">
        <f t="shared" si="242"/>
        <v>0</v>
      </c>
      <c r="CH33" s="17">
        <f t="shared" si="242"/>
        <v>0</v>
      </c>
      <c r="CI33" s="17">
        <f t="shared" si="242"/>
        <v>0</v>
      </c>
      <c r="CJ33" s="17">
        <f t="shared" si="242"/>
        <v>0</v>
      </c>
      <c r="CK33" s="17">
        <f t="shared" si="242"/>
        <v>0</v>
      </c>
      <c r="CL33" s="17">
        <f t="shared" si="242"/>
        <v>0</v>
      </c>
      <c r="CM33" s="17">
        <f t="shared" si="242"/>
        <v>0</v>
      </c>
      <c r="CN33" s="17">
        <f t="shared" si="242"/>
        <v>0</v>
      </c>
      <c r="CO33" s="17">
        <f t="shared" si="242"/>
        <v>0</v>
      </c>
      <c r="CP33" s="17">
        <f t="shared" si="242"/>
        <v>0</v>
      </c>
      <c r="CQ33" s="17">
        <f t="shared" si="242"/>
        <v>0</v>
      </c>
      <c r="CR33" s="319">
        <f t="shared" si="219"/>
        <v>0</v>
      </c>
      <c r="CS33" s="17">
        <f t="shared" si="243"/>
        <v>0</v>
      </c>
      <c r="CT33" s="17">
        <f t="shared" si="243"/>
        <v>0</v>
      </c>
      <c r="CU33" s="17">
        <f t="shared" si="243"/>
        <v>0</v>
      </c>
      <c r="CV33" s="17">
        <f t="shared" si="243"/>
        <v>0</v>
      </c>
      <c r="CW33" s="17">
        <f t="shared" si="243"/>
        <v>0</v>
      </c>
      <c r="CX33" s="17">
        <f t="shared" si="243"/>
        <v>0</v>
      </c>
      <c r="CY33" s="17">
        <f t="shared" si="243"/>
        <v>0</v>
      </c>
      <c r="CZ33" s="17">
        <f t="shared" si="243"/>
        <v>0</v>
      </c>
      <c r="DA33" s="17">
        <f t="shared" si="243"/>
        <v>0</v>
      </c>
      <c r="DB33" s="17">
        <f t="shared" si="243"/>
        <v>0</v>
      </c>
      <c r="DC33" s="17">
        <f t="shared" si="243"/>
        <v>0</v>
      </c>
      <c r="DD33" s="17">
        <f t="shared" si="243"/>
        <v>0</v>
      </c>
      <c r="DE33" s="319">
        <f t="shared" si="221"/>
        <v>0</v>
      </c>
      <c r="DF33" s="17">
        <f t="shared" si="244"/>
        <v>0</v>
      </c>
      <c r="DG33" s="17">
        <f t="shared" si="244"/>
        <v>0</v>
      </c>
      <c r="DH33" s="17">
        <f t="shared" si="244"/>
        <v>0</v>
      </c>
      <c r="DI33" s="17">
        <f t="shared" si="244"/>
        <v>0</v>
      </c>
      <c r="DJ33" s="17">
        <f t="shared" si="244"/>
        <v>0</v>
      </c>
      <c r="DK33" s="17">
        <f t="shared" si="244"/>
        <v>0</v>
      </c>
      <c r="DL33" s="17">
        <f t="shared" si="244"/>
        <v>0</v>
      </c>
      <c r="DM33" s="17">
        <f t="shared" si="244"/>
        <v>0</v>
      </c>
      <c r="DN33" s="17">
        <f t="shared" si="244"/>
        <v>0</v>
      </c>
      <c r="DO33" s="17">
        <f t="shared" si="244"/>
        <v>0</v>
      </c>
      <c r="DP33" s="17">
        <f t="shared" si="244"/>
        <v>0</v>
      </c>
      <c r="DQ33" s="17">
        <f t="shared" si="244"/>
        <v>0</v>
      </c>
      <c r="DR33" s="319">
        <f t="shared" si="223"/>
        <v>0</v>
      </c>
      <c r="DS33" s="17">
        <f t="shared" si="245"/>
        <v>0</v>
      </c>
      <c r="DT33" s="17">
        <f t="shared" si="245"/>
        <v>0</v>
      </c>
      <c r="DU33" s="17">
        <f t="shared" si="245"/>
        <v>0</v>
      </c>
      <c r="DV33" s="17">
        <f t="shared" si="245"/>
        <v>0</v>
      </c>
      <c r="DW33" s="17">
        <f t="shared" si="245"/>
        <v>0</v>
      </c>
      <c r="DX33" s="17">
        <f t="shared" si="245"/>
        <v>0</v>
      </c>
      <c r="DY33" s="17">
        <f t="shared" si="245"/>
        <v>0</v>
      </c>
      <c r="DZ33" s="17">
        <f t="shared" si="245"/>
        <v>0</v>
      </c>
      <c r="EA33" s="17">
        <f t="shared" si="245"/>
        <v>0</v>
      </c>
      <c r="EB33" s="17">
        <f t="shared" si="245"/>
        <v>0</v>
      </c>
      <c r="EC33" s="17">
        <f t="shared" si="245"/>
        <v>0</v>
      </c>
      <c r="ED33" s="17">
        <f t="shared" si="245"/>
        <v>0</v>
      </c>
      <c r="EE33" s="391">
        <f t="shared" si="225"/>
        <v>0</v>
      </c>
    </row>
    <row r="34" spans="1:135" x14ac:dyDescent="0.2">
      <c r="A34" s="1"/>
      <c r="D34" s="2" t="s">
        <v>41</v>
      </c>
      <c r="E34" s="41"/>
      <c r="F34" s="17">
        <f t="shared" ref="F34:Q34" si="258">SUM(F9:F33)</f>
        <v>0</v>
      </c>
      <c r="G34" s="17">
        <f t="shared" si="258"/>
        <v>0</v>
      </c>
      <c r="H34" s="17">
        <f t="shared" si="258"/>
        <v>0</v>
      </c>
      <c r="I34" s="17">
        <f t="shared" si="258"/>
        <v>0</v>
      </c>
      <c r="J34" s="17">
        <f t="shared" si="258"/>
        <v>0</v>
      </c>
      <c r="K34" s="17">
        <f t="shared" si="258"/>
        <v>0</v>
      </c>
      <c r="L34" s="17">
        <f t="shared" si="258"/>
        <v>3500</v>
      </c>
      <c r="M34" s="17">
        <f t="shared" si="258"/>
        <v>0</v>
      </c>
      <c r="N34" s="17">
        <f t="shared" si="258"/>
        <v>0</v>
      </c>
      <c r="O34" s="17">
        <f t="shared" si="258"/>
        <v>0</v>
      </c>
      <c r="P34" s="17">
        <f t="shared" si="258"/>
        <v>4170</v>
      </c>
      <c r="Q34" s="17">
        <f t="shared" si="258"/>
        <v>2870</v>
      </c>
      <c r="R34" s="319">
        <f t="shared" si="207"/>
        <v>10540</v>
      </c>
      <c r="S34" s="17">
        <f t="shared" ref="S34:AD34" si="259">SUM(S9:S33)</f>
        <v>660</v>
      </c>
      <c r="T34" s="17">
        <f t="shared" si="259"/>
        <v>2317</v>
      </c>
      <c r="U34" s="17">
        <f t="shared" si="259"/>
        <v>1125</v>
      </c>
      <c r="V34" s="17">
        <f t="shared" si="259"/>
        <v>725</v>
      </c>
      <c r="W34" s="17">
        <f t="shared" si="259"/>
        <v>725</v>
      </c>
      <c r="X34" s="17">
        <f t="shared" si="259"/>
        <v>725</v>
      </c>
      <c r="Y34" s="17">
        <f t="shared" si="259"/>
        <v>725</v>
      </c>
      <c r="Z34" s="17">
        <f t="shared" si="259"/>
        <v>725</v>
      </c>
      <c r="AA34" s="17">
        <f t="shared" si="259"/>
        <v>725</v>
      </c>
      <c r="AB34" s="17">
        <f t="shared" si="259"/>
        <v>725</v>
      </c>
      <c r="AC34" s="17">
        <f t="shared" si="259"/>
        <v>725</v>
      </c>
      <c r="AD34" s="17">
        <f t="shared" si="259"/>
        <v>725</v>
      </c>
      <c r="AE34" s="319">
        <f t="shared" ref="AE34:AE36" si="260">SUM(S34:AD34)</f>
        <v>10627</v>
      </c>
      <c r="AF34" s="17">
        <f t="shared" ref="AF34:AQ34" si="261">SUM(AF9:AF33)</f>
        <v>670</v>
      </c>
      <c r="AG34" s="17">
        <f t="shared" si="261"/>
        <v>670</v>
      </c>
      <c r="AH34" s="17">
        <f t="shared" si="261"/>
        <v>670</v>
      </c>
      <c r="AI34" s="17">
        <f t="shared" si="261"/>
        <v>670</v>
      </c>
      <c r="AJ34" s="17">
        <f t="shared" si="261"/>
        <v>670</v>
      </c>
      <c r="AK34" s="17">
        <f t="shared" si="261"/>
        <v>670</v>
      </c>
      <c r="AL34" s="17">
        <f t="shared" si="261"/>
        <v>670</v>
      </c>
      <c r="AM34" s="17">
        <f t="shared" si="261"/>
        <v>670</v>
      </c>
      <c r="AN34" s="17">
        <f t="shared" si="261"/>
        <v>670</v>
      </c>
      <c r="AO34" s="17">
        <f t="shared" si="261"/>
        <v>670</v>
      </c>
      <c r="AP34" s="17">
        <f t="shared" si="261"/>
        <v>670</v>
      </c>
      <c r="AQ34" s="17">
        <f t="shared" si="261"/>
        <v>670</v>
      </c>
      <c r="AR34" s="319">
        <f t="shared" ref="AR34" si="262">SUM(AF34:AQ34)</f>
        <v>8040</v>
      </c>
      <c r="AS34" s="17">
        <f t="shared" ref="AS34:BD34" si="263">SUM(AS9:AS33)</f>
        <v>670</v>
      </c>
      <c r="AT34" s="17">
        <f t="shared" si="263"/>
        <v>670</v>
      </c>
      <c r="AU34" s="17">
        <f t="shared" si="263"/>
        <v>670</v>
      </c>
      <c r="AV34" s="17">
        <f t="shared" si="263"/>
        <v>670</v>
      </c>
      <c r="AW34" s="17">
        <f t="shared" si="263"/>
        <v>670</v>
      </c>
      <c r="AX34" s="17">
        <f t="shared" si="263"/>
        <v>670</v>
      </c>
      <c r="AY34" s="17">
        <f t="shared" si="263"/>
        <v>670</v>
      </c>
      <c r="AZ34" s="17">
        <f t="shared" si="263"/>
        <v>670</v>
      </c>
      <c r="BA34" s="17">
        <f t="shared" si="263"/>
        <v>670</v>
      </c>
      <c r="BB34" s="17">
        <f t="shared" si="263"/>
        <v>670</v>
      </c>
      <c r="BC34" s="17">
        <f t="shared" si="263"/>
        <v>670</v>
      </c>
      <c r="BD34" s="17">
        <f t="shared" si="263"/>
        <v>670</v>
      </c>
      <c r="BE34" s="319">
        <f t="shared" ref="BE34" si="264">SUM(AS34:BD34)</f>
        <v>8040</v>
      </c>
      <c r="BF34" s="17">
        <f t="shared" ref="BF34:BQ34" si="265">SUM(BF9:BF33)</f>
        <v>670</v>
      </c>
      <c r="BG34" s="17">
        <f t="shared" si="265"/>
        <v>670</v>
      </c>
      <c r="BH34" s="17">
        <f t="shared" si="265"/>
        <v>670</v>
      </c>
      <c r="BI34" s="17">
        <f t="shared" si="265"/>
        <v>670</v>
      </c>
      <c r="BJ34" s="17">
        <f t="shared" si="265"/>
        <v>670</v>
      </c>
      <c r="BK34" s="17">
        <f t="shared" si="265"/>
        <v>670</v>
      </c>
      <c r="BL34" s="17">
        <f t="shared" si="265"/>
        <v>670</v>
      </c>
      <c r="BM34" s="17">
        <f t="shared" si="265"/>
        <v>670</v>
      </c>
      <c r="BN34" s="17">
        <f t="shared" si="265"/>
        <v>670</v>
      </c>
      <c r="BO34" s="17">
        <f t="shared" si="265"/>
        <v>670</v>
      </c>
      <c r="BP34" s="17">
        <f t="shared" si="265"/>
        <v>670</v>
      </c>
      <c r="BQ34" s="17">
        <f t="shared" si="265"/>
        <v>670</v>
      </c>
      <c r="BR34" s="319">
        <f t="shared" ref="BR34" si="266">SUM(BF34:BQ34)</f>
        <v>8040</v>
      </c>
      <c r="BS34" s="17">
        <f t="shared" ref="BS34:CD34" si="267">SUM(BS9:BS33)</f>
        <v>670</v>
      </c>
      <c r="BT34" s="17">
        <f t="shared" si="267"/>
        <v>670</v>
      </c>
      <c r="BU34" s="17">
        <f t="shared" si="267"/>
        <v>670</v>
      </c>
      <c r="BV34" s="17">
        <f t="shared" si="267"/>
        <v>670</v>
      </c>
      <c r="BW34" s="17">
        <f t="shared" si="267"/>
        <v>670</v>
      </c>
      <c r="BX34" s="17">
        <f t="shared" si="267"/>
        <v>670</v>
      </c>
      <c r="BY34" s="17">
        <f t="shared" si="267"/>
        <v>670</v>
      </c>
      <c r="BZ34" s="17">
        <f t="shared" si="267"/>
        <v>670</v>
      </c>
      <c r="CA34" s="17">
        <f t="shared" si="267"/>
        <v>670</v>
      </c>
      <c r="CB34" s="17">
        <f t="shared" si="267"/>
        <v>670</v>
      </c>
      <c r="CC34" s="17">
        <f t="shared" si="267"/>
        <v>670</v>
      </c>
      <c r="CD34" s="17">
        <f t="shared" si="267"/>
        <v>670</v>
      </c>
      <c r="CE34" s="319">
        <f t="shared" ref="CE34" si="268">SUM(BS34:CD34)</f>
        <v>8040</v>
      </c>
      <c r="CF34" s="17">
        <f t="shared" ref="CF34:CQ34" si="269">SUM(CF9:CF33)</f>
        <v>670</v>
      </c>
      <c r="CG34" s="17">
        <f t="shared" si="269"/>
        <v>670</v>
      </c>
      <c r="CH34" s="17">
        <f t="shared" si="269"/>
        <v>670</v>
      </c>
      <c r="CI34" s="17">
        <f t="shared" si="269"/>
        <v>670</v>
      </c>
      <c r="CJ34" s="17">
        <f t="shared" si="269"/>
        <v>670</v>
      </c>
      <c r="CK34" s="17">
        <f t="shared" si="269"/>
        <v>670</v>
      </c>
      <c r="CL34" s="17">
        <f t="shared" si="269"/>
        <v>670</v>
      </c>
      <c r="CM34" s="17">
        <f t="shared" si="269"/>
        <v>670</v>
      </c>
      <c r="CN34" s="17">
        <f t="shared" si="269"/>
        <v>670</v>
      </c>
      <c r="CO34" s="17">
        <f t="shared" si="269"/>
        <v>670</v>
      </c>
      <c r="CP34" s="17">
        <f t="shared" si="269"/>
        <v>670</v>
      </c>
      <c r="CQ34" s="17">
        <f t="shared" si="269"/>
        <v>670</v>
      </c>
      <c r="CR34" s="319">
        <f t="shared" ref="CR34" si="270">SUM(CF34:CQ34)</f>
        <v>8040</v>
      </c>
      <c r="CS34" s="17">
        <f t="shared" ref="CS34:DD34" si="271">SUM(CS9:CS33)</f>
        <v>670</v>
      </c>
      <c r="CT34" s="17">
        <f t="shared" si="271"/>
        <v>670</v>
      </c>
      <c r="CU34" s="17">
        <f t="shared" si="271"/>
        <v>670</v>
      </c>
      <c r="CV34" s="17">
        <f t="shared" si="271"/>
        <v>670</v>
      </c>
      <c r="CW34" s="17">
        <f t="shared" si="271"/>
        <v>670</v>
      </c>
      <c r="CX34" s="17">
        <f t="shared" si="271"/>
        <v>670</v>
      </c>
      <c r="CY34" s="17">
        <f t="shared" si="271"/>
        <v>670</v>
      </c>
      <c r="CZ34" s="17">
        <f t="shared" si="271"/>
        <v>670</v>
      </c>
      <c r="DA34" s="17">
        <f t="shared" si="271"/>
        <v>670</v>
      </c>
      <c r="DB34" s="17">
        <f t="shared" si="271"/>
        <v>670</v>
      </c>
      <c r="DC34" s="17">
        <f t="shared" si="271"/>
        <v>670</v>
      </c>
      <c r="DD34" s="17">
        <f t="shared" si="271"/>
        <v>670</v>
      </c>
      <c r="DE34" s="319">
        <f t="shared" ref="DE34" si="272">SUM(CS34:DD34)</f>
        <v>8040</v>
      </c>
      <c r="DF34" s="17">
        <f t="shared" ref="DF34:DQ34" si="273">SUM(DF9:DF33)</f>
        <v>670</v>
      </c>
      <c r="DG34" s="17">
        <f t="shared" si="273"/>
        <v>670</v>
      </c>
      <c r="DH34" s="17">
        <f t="shared" si="273"/>
        <v>670</v>
      </c>
      <c r="DI34" s="17">
        <f t="shared" si="273"/>
        <v>670</v>
      </c>
      <c r="DJ34" s="17">
        <f t="shared" si="273"/>
        <v>670</v>
      </c>
      <c r="DK34" s="17">
        <f t="shared" si="273"/>
        <v>670</v>
      </c>
      <c r="DL34" s="17">
        <f t="shared" si="273"/>
        <v>670</v>
      </c>
      <c r="DM34" s="17">
        <f t="shared" si="273"/>
        <v>670</v>
      </c>
      <c r="DN34" s="17">
        <f t="shared" si="273"/>
        <v>670</v>
      </c>
      <c r="DO34" s="17">
        <f t="shared" si="273"/>
        <v>670</v>
      </c>
      <c r="DP34" s="17">
        <f t="shared" si="273"/>
        <v>670</v>
      </c>
      <c r="DQ34" s="17">
        <f t="shared" si="273"/>
        <v>670</v>
      </c>
      <c r="DR34" s="319">
        <f t="shared" ref="DR34" si="274">SUM(DF34:DQ34)</f>
        <v>8040</v>
      </c>
      <c r="DS34" s="17">
        <f t="shared" ref="DS34:ED34" si="275">SUM(DS9:DS33)</f>
        <v>670</v>
      </c>
      <c r="DT34" s="17">
        <f t="shared" si="275"/>
        <v>670</v>
      </c>
      <c r="DU34" s="17">
        <f t="shared" si="275"/>
        <v>670</v>
      </c>
      <c r="DV34" s="17">
        <f t="shared" si="275"/>
        <v>670</v>
      </c>
      <c r="DW34" s="17">
        <f t="shared" si="275"/>
        <v>670</v>
      </c>
      <c r="DX34" s="17">
        <f t="shared" si="275"/>
        <v>670</v>
      </c>
      <c r="DY34" s="17">
        <f t="shared" si="275"/>
        <v>670</v>
      </c>
      <c r="DZ34" s="17">
        <f t="shared" si="275"/>
        <v>670</v>
      </c>
      <c r="EA34" s="17">
        <f t="shared" si="275"/>
        <v>670</v>
      </c>
      <c r="EB34" s="17">
        <f t="shared" si="275"/>
        <v>670</v>
      </c>
      <c r="EC34" s="17">
        <f t="shared" si="275"/>
        <v>670</v>
      </c>
      <c r="ED34" s="17">
        <f t="shared" si="275"/>
        <v>670</v>
      </c>
      <c r="EE34" s="391">
        <f t="shared" ref="EE34" si="276">SUM(DS34:ED34)</f>
        <v>8040</v>
      </c>
    </row>
    <row r="35" spans="1:135" x14ac:dyDescent="0.2"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277">F6-F34</f>
        <v>0</v>
      </c>
      <c r="G36" s="17">
        <f t="shared" si="277"/>
        <v>0</v>
      </c>
      <c r="H36" s="17">
        <f t="shared" si="277"/>
        <v>0</v>
      </c>
      <c r="I36" s="17">
        <f t="shared" si="277"/>
        <v>0</v>
      </c>
      <c r="J36" s="17">
        <f t="shared" si="277"/>
        <v>0</v>
      </c>
      <c r="K36" s="17">
        <f t="shared" si="277"/>
        <v>0</v>
      </c>
      <c r="L36" s="17">
        <f t="shared" si="277"/>
        <v>-3500</v>
      </c>
      <c r="M36" s="17">
        <f t="shared" si="277"/>
        <v>0</v>
      </c>
      <c r="N36" s="17">
        <f t="shared" si="277"/>
        <v>0</v>
      </c>
      <c r="O36" s="17">
        <f t="shared" si="277"/>
        <v>0</v>
      </c>
      <c r="P36" s="17">
        <f t="shared" si="277"/>
        <v>-4170</v>
      </c>
      <c r="Q36" s="17">
        <f t="shared" si="277"/>
        <v>-870</v>
      </c>
      <c r="R36" s="319">
        <f t="shared" si="207"/>
        <v>-8540</v>
      </c>
      <c r="S36" s="17">
        <f t="shared" ref="S36:AD36" si="278">S6-S34</f>
        <v>1340</v>
      </c>
      <c r="T36" s="17">
        <f t="shared" si="278"/>
        <v>-317</v>
      </c>
      <c r="U36" s="17">
        <f t="shared" si="278"/>
        <v>2675</v>
      </c>
      <c r="V36" s="17">
        <f t="shared" si="278"/>
        <v>4575</v>
      </c>
      <c r="W36" s="17">
        <f t="shared" si="278"/>
        <v>6375</v>
      </c>
      <c r="X36" s="17">
        <f t="shared" si="278"/>
        <v>6375</v>
      </c>
      <c r="Y36" s="17">
        <f t="shared" si="278"/>
        <v>6375</v>
      </c>
      <c r="Z36" s="17">
        <f t="shared" si="278"/>
        <v>6375</v>
      </c>
      <c r="AA36" s="17">
        <f t="shared" si="278"/>
        <v>6375</v>
      </c>
      <c r="AB36" s="17">
        <f t="shared" si="278"/>
        <v>6375</v>
      </c>
      <c r="AC36" s="17">
        <f t="shared" si="278"/>
        <v>6375</v>
      </c>
      <c r="AD36" s="17">
        <f t="shared" si="278"/>
        <v>6375</v>
      </c>
      <c r="AE36" s="319">
        <f t="shared" si="260"/>
        <v>59273</v>
      </c>
      <c r="AF36" s="17">
        <f t="shared" ref="AF36:AQ36" si="279">AF6-AF34</f>
        <v>6430</v>
      </c>
      <c r="AG36" s="17">
        <f t="shared" si="279"/>
        <v>6430</v>
      </c>
      <c r="AH36" s="17">
        <f t="shared" si="279"/>
        <v>6430</v>
      </c>
      <c r="AI36" s="17">
        <f t="shared" si="279"/>
        <v>6430</v>
      </c>
      <c r="AJ36" s="17">
        <f t="shared" si="279"/>
        <v>6430</v>
      </c>
      <c r="AK36" s="17">
        <f t="shared" si="279"/>
        <v>6430</v>
      </c>
      <c r="AL36" s="17">
        <f t="shared" si="279"/>
        <v>6430</v>
      </c>
      <c r="AM36" s="17">
        <f t="shared" si="279"/>
        <v>6430</v>
      </c>
      <c r="AN36" s="17">
        <f t="shared" si="279"/>
        <v>6430</v>
      </c>
      <c r="AO36" s="17">
        <f t="shared" si="279"/>
        <v>6430</v>
      </c>
      <c r="AP36" s="17">
        <f t="shared" si="279"/>
        <v>6430</v>
      </c>
      <c r="AQ36" s="17">
        <f t="shared" si="279"/>
        <v>6430</v>
      </c>
      <c r="AR36" s="319">
        <f t="shared" ref="AR36" si="280">SUM(AF36:AQ36)</f>
        <v>77160</v>
      </c>
      <c r="AS36" s="17">
        <f t="shared" ref="AS36:BD36" si="281">AS6-AS34</f>
        <v>6430</v>
      </c>
      <c r="AT36" s="17">
        <f t="shared" si="281"/>
        <v>6430</v>
      </c>
      <c r="AU36" s="17">
        <f t="shared" si="281"/>
        <v>6430</v>
      </c>
      <c r="AV36" s="17">
        <f t="shared" si="281"/>
        <v>6430</v>
      </c>
      <c r="AW36" s="17">
        <f t="shared" si="281"/>
        <v>6430</v>
      </c>
      <c r="AX36" s="17">
        <f t="shared" si="281"/>
        <v>6430</v>
      </c>
      <c r="AY36" s="17">
        <f t="shared" si="281"/>
        <v>6430</v>
      </c>
      <c r="AZ36" s="17">
        <f t="shared" si="281"/>
        <v>6430</v>
      </c>
      <c r="BA36" s="17">
        <f t="shared" si="281"/>
        <v>6430</v>
      </c>
      <c r="BB36" s="17">
        <f t="shared" si="281"/>
        <v>6430</v>
      </c>
      <c r="BC36" s="17">
        <f t="shared" si="281"/>
        <v>6430</v>
      </c>
      <c r="BD36" s="17">
        <f t="shared" si="281"/>
        <v>6430</v>
      </c>
      <c r="BE36" s="319">
        <f t="shared" ref="BE36" si="282">SUM(AS36:BD36)</f>
        <v>77160</v>
      </c>
      <c r="BF36" s="17">
        <f t="shared" ref="BF36:BQ36" si="283">BF6-BF34</f>
        <v>6430</v>
      </c>
      <c r="BG36" s="17">
        <f t="shared" si="283"/>
        <v>6430</v>
      </c>
      <c r="BH36" s="17">
        <f t="shared" si="283"/>
        <v>6430</v>
      </c>
      <c r="BI36" s="17">
        <f t="shared" si="283"/>
        <v>6430</v>
      </c>
      <c r="BJ36" s="17">
        <f t="shared" si="283"/>
        <v>6430</v>
      </c>
      <c r="BK36" s="17">
        <f t="shared" si="283"/>
        <v>6430</v>
      </c>
      <c r="BL36" s="17">
        <f t="shared" si="283"/>
        <v>6430</v>
      </c>
      <c r="BM36" s="17">
        <f t="shared" si="283"/>
        <v>6430</v>
      </c>
      <c r="BN36" s="17">
        <f t="shared" si="283"/>
        <v>6430</v>
      </c>
      <c r="BO36" s="17">
        <f t="shared" si="283"/>
        <v>6430</v>
      </c>
      <c r="BP36" s="17">
        <f t="shared" si="283"/>
        <v>6430</v>
      </c>
      <c r="BQ36" s="17">
        <f t="shared" si="283"/>
        <v>6430</v>
      </c>
      <c r="BR36" s="319">
        <f t="shared" ref="BR36" si="284">SUM(BF36:BQ36)</f>
        <v>77160</v>
      </c>
      <c r="BS36" s="17">
        <f t="shared" ref="BS36:CD36" si="285">BS6-BS34</f>
        <v>6430</v>
      </c>
      <c r="BT36" s="17">
        <f t="shared" si="285"/>
        <v>6430</v>
      </c>
      <c r="BU36" s="17">
        <f t="shared" si="285"/>
        <v>6430</v>
      </c>
      <c r="BV36" s="17">
        <f t="shared" si="285"/>
        <v>6430</v>
      </c>
      <c r="BW36" s="17">
        <f t="shared" si="285"/>
        <v>6430</v>
      </c>
      <c r="BX36" s="17">
        <f t="shared" si="285"/>
        <v>6430</v>
      </c>
      <c r="BY36" s="17">
        <f t="shared" si="285"/>
        <v>6430</v>
      </c>
      <c r="BZ36" s="17">
        <f t="shared" si="285"/>
        <v>6430</v>
      </c>
      <c r="CA36" s="17">
        <f t="shared" si="285"/>
        <v>6430</v>
      </c>
      <c r="CB36" s="17">
        <f t="shared" si="285"/>
        <v>6430</v>
      </c>
      <c r="CC36" s="17">
        <f t="shared" si="285"/>
        <v>6430</v>
      </c>
      <c r="CD36" s="17">
        <f t="shared" si="285"/>
        <v>6430</v>
      </c>
      <c r="CE36" s="319">
        <f t="shared" ref="CE36" si="286">SUM(BS36:CD36)</f>
        <v>77160</v>
      </c>
      <c r="CF36" s="17">
        <f t="shared" ref="CF36:CQ36" si="287">CF6-CF34</f>
        <v>6430</v>
      </c>
      <c r="CG36" s="17">
        <f t="shared" si="287"/>
        <v>6430</v>
      </c>
      <c r="CH36" s="17">
        <f t="shared" si="287"/>
        <v>6430</v>
      </c>
      <c r="CI36" s="17">
        <f t="shared" si="287"/>
        <v>6430</v>
      </c>
      <c r="CJ36" s="17">
        <f t="shared" si="287"/>
        <v>6430</v>
      </c>
      <c r="CK36" s="17">
        <f t="shared" si="287"/>
        <v>6430</v>
      </c>
      <c r="CL36" s="17">
        <f t="shared" si="287"/>
        <v>6430</v>
      </c>
      <c r="CM36" s="17">
        <f t="shared" si="287"/>
        <v>6430</v>
      </c>
      <c r="CN36" s="17">
        <f t="shared" si="287"/>
        <v>6430</v>
      </c>
      <c r="CO36" s="17">
        <f t="shared" si="287"/>
        <v>6430</v>
      </c>
      <c r="CP36" s="17">
        <f t="shared" si="287"/>
        <v>6430</v>
      </c>
      <c r="CQ36" s="17">
        <f t="shared" si="287"/>
        <v>6430</v>
      </c>
      <c r="CR36" s="319">
        <f t="shared" ref="CR36" si="288">SUM(CF36:CQ36)</f>
        <v>77160</v>
      </c>
      <c r="CS36" s="17">
        <f t="shared" ref="CS36:DD36" si="289">CS6-CS34</f>
        <v>6430</v>
      </c>
      <c r="CT36" s="17">
        <f t="shared" si="289"/>
        <v>6430</v>
      </c>
      <c r="CU36" s="17">
        <f t="shared" si="289"/>
        <v>6430</v>
      </c>
      <c r="CV36" s="17">
        <f t="shared" si="289"/>
        <v>6430</v>
      </c>
      <c r="CW36" s="17">
        <f t="shared" si="289"/>
        <v>6430</v>
      </c>
      <c r="CX36" s="17">
        <f t="shared" si="289"/>
        <v>6430</v>
      </c>
      <c r="CY36" s="17">
        <f t="shared" si="289"/>
        <v>6430</v>
      </c>
      <c r="CZ36" s="17">
        <f t="shared" si="289"/>
        <v>6430</v>
      </c>
      <c r="DA36" s="17">
        <f t="shared" si="289"/>
        <v>6430</v>
      </c>
      <c r="DB36" s="17">
        <f t="shared" si="289"/>
        <v>6430</v>
      </c>
      <c r="DC36" s="17">
        <f t="shared" si="289"/>
        <v>6430</v>
      </c>
      <c r="DD36" s="17">
        <f t="shared" si="289"/>
        <v>6430</v>
      </c>
      <c r="DE36" s="319">
        <f t="shared" ref="DE36" si="290">SUM(CS36:DD36)</f>
        <v>77160</v>
      </c>
      <c r="DF36" s="17">
        <f t="shared" ref="DF36:DQ36" si="291">DF6-DF34</f>
        <v>6430</v>
      </c>
      <c r="DG36" s="17">
        <f t="shared" si="291"/>
        <v>6430</v>
      </c>
      <c r="DH36" s="17">
        <f t="shared" si="291"/>
        <v>6430</v>
      </c>
      <c r="DI36" s="17">
        <f t="shared" si="291"/>
        <v>6430</v>
      </c>
      <c r="DJ36" s="17">
        <f t="shared" si="291"/>
        <v>6430</v>
      </c>
      <c r="DK36" s="17">
        <f t="shared" si="291"/>
        <v>6430</v>
      </c>
      <c r="DL36" s="17">
        <f t="shared" si="291"/>
        <v>6430</v>
      </c>
      <c r="DM36" s="17">
        <f t="shared" si="291"/>
        <v>6430</v>
      </c>
      <c r="DN36" s="17">
        <f t="shared" si="291"/>
        <v>6430</v>
      </c>
      <c r="DO36" s="17">
        <f t="shared" si="291"/>
        <v>6430</v>
      </c>
      <c r="DP36" s="17">
        <f t="shared" si="291"/>
        <v>6430</v>
      </c>
      <c r="DQ36" s="17">
        <f t="shared" si="291"/>
        <v>6430</v>
      </c>
      <c r="DR36" s="319">
        <f t="shared" ref="DR36" si="292">SUM(DF36:DQ36)</f>
        <v>77160</v>
      </c>
      <c r="DS36" s="17">
        <f t="shared" ref="DS36:ED36" si="293">DS6-DS34</f>
        <v>6430</v>
      </c>
      <c r="DT36" s="17">
        <f t="shared" si="293"/>
        <v>6430</v>
      </c>
      <c r="DU36" s="17">
        <f t="shared" si="293"/>
        <v>6430</v>
      </c>
      <c r="DV36" s="17">
        <f t="shared" si="293"/>
        <v>6430</v>
      </c>
      <c r="DW36" s="17">
        <f t="shared" si="293"/>
        <v>6430</v>
      </c>
      <c r="DX36" s="17">
        <f t="shared" si="293"/>
        <v>6430</v>
      </c>
      <c r="DY36" s="17">
        <f t="shared" si="293"/>
        <v>6430</v>
      </c>
      <c r="DZ36" s="17">
        <f t="shared" si="293"/>
        <v>6430</v>
      </c>
      <c r="EA36" s="17">
        <f t="shared" si="293"/>
        <v>6430</v>
      </c>
      <c r="EB36" s="17">
        <f t="shared" si="293"/>
        <v>6430</v>
      </c>
      <c r="EC36" s="17">
        <f t="shared" si="293"/>
        <v>6430</v>
      </c>
      <c r="ED36" s="17">
        <f t="shared" si="293"/>
        <v>6430</v>
      </c>
      <c r="EE36" s="391">
        <f t="shared" ref="EE36" si="294">SUM(DS36:ED36)</f>
        <v>77160</v>
      </c>
    </row>
    <row r="37" spans="1:135" x14ac:dyDescent="0.2"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31" t="s">
        <v>2</v>
      </c>
      <c r="D38" s="9" t="s">
        <v>24</v>
      </c>
      <c r="F38" s="17">
        <v>0</v>
      </c>
      <c r="G38" s="17">
        <f t="shared" ref="G38:Q38" si="295">F38</f>
        <v>0</v>
      </c>
      <c r="H38" s="17">
        <f t="shared" si="295"/>
        <v>0</v>
      </c>
      <c r="I38" s="17">
        <f t="shared" si="295"/>
        <v>0</v>
      </c>
      <c r="J38" s="17">
        <f t="shared" si="295"/>
        <v>0</v>
      </c>
      <c r="K38" s="17">
        <f t="shared" si="295"/>
        <v>0</v>
      </c>
      <c r="L38" s="17">
        <f t="shared" si="295"/>
        <v>0</v>
      </c>
      <c r="M38" s="17">
        <f t="shared" si="295"/>
        <v>0</v>
      </c>
      <c r="N38" s="17">
        <f t="shared" si="295"/>
        <v>0</v>
      </c>
      <c r="O38" s="17">
        <f t="shared" si="295"/>
        <v>0</v>
      </c>
      <c r="P38" s="17">
        <f t="shared" si="295"/>
        <v>0</v>
      </c>
      <c r="Q38" s="17">
        <f t="shared" si="295"/>
        <v>0</v>
      </c>
      <c r="R38" s="319">
        <f t="shared" ref="R38" si="296">SUM(F38:Q38)</f>
        <v>0</v>
      </c>
      <c r="S38" s="17">
        <v>0</v>
      </c>
      <c r="T38" s="17">
        <f t="shared" ref="T38" si="297">S38</f>
        <v>0</v>
      </c>
      <c r="U38" s="17">
        <f t="shared" ref="U38" si="298">T38</f>
        <v>0</v>
      </c>
      <c r="V38" s="17">
        <f t="shared" ref="V38" si="299">U38</f>
        <v>0</v>
      </c>
      <c r="W38" s="17">
        <f t="shared" ref="W38" si="300">V38</f>
        <v>0</v>
      </c>
      <c r="X38" s="17">
        <f t="shared" ref="X38" si="301">W38</f>
        <v>0</v>
      </c>
      <c r="Y38" s="17">
        <f t="shared" ref="Y38" si="302">X38</f>
        <v>0</v>
      </c>
      <c r="Z38" s="17">
        <f t="shared" ref="Z38" si="303">Y38</f>
        <v>0</v>
      </c>
      <c r="AA38" s="17">
        <f t="shared" ref="AA38" si="304">Z38</f>
        <v>0</v>
      </c>
      <c r="AB38" s="17">
        <f t="shared" ref="AB38" si="305">AA38</f>
        <v>0</v>
      </c>
      <c r="AC38" s="17">
        <f t="shared" ref="AC38" si="306">AB38</f>
        <v>0</v>
      </c>
      <c r="AD38" s="17">
        <f t="shared" ref="AD38" si="307">AC38</f>
        <v>0</v>
      </c>
      <c r="AE38" s="319">
        <f t="shared" ref="AE38:AE39" si="308">SUM(S38:AD38)</f>
        <v>0</v>
      </c>
      <c r="AF38" s="17">
        <f t="shared" ref="AF38:AF39" si="309">S38</f>
        <v>0</v>
      </c>
      <c r="AG38" s="17">
        <f t="shared" ref="AG38:AG39" si="310">T38</f>
        <v>0</v>
      </c>
      <c r="AH38" s="17">
        <f t="shared" ref="AH38:AH39" si="311">U38</f>
        <v>0</v>
      </c>
      <c r="AI38" s="17">
        <f t="shared" ref="AI38:AI39" si="312">V38</f>
        <v>0</v>
      </c>
      <c r="AJ38" s="17">
        <f t="shared" ref="AJ38:AJ39" si="313">W38</f>
        <v>0</v>
      </c>
      <c r="AK38" s="17">
        <f t="shared" ref="AK38:AK39" si="314">X38</f>
        <v>0</v>
      </c>
      <c r="AL38" s="17">
        <f t="shared" ref="AL38:AL39" si="315">Y38</f>
        <v>0</v>
      </c>
      <c r="AM38" s="17">
        <f t="shared" ref="AM38:AM39" si="316">Z38</f>
        <v>0</v>
      </c>
      <c r="AN38" s="17">
        <f t="shared" ref="AN38:AN39" si="317">AA38</f>
        <v>0</v>
      </c>
      <c r="AO38" s="17">
        <f t="shared" ref="AO38:AO39" si="318">AB38</f>
        <v>0</v>
      </c>
      <c r="AP38" s="17">
        <f t="shared" ref="AP38:AP39" si="319">AC38</f>
        <v>0</v>
      </c>
      <c r="AQ38" s="17">
        <f t="shared" ref="AQ38:AQ39" si="320">AD38</f>
        <v>0</v>
      </c>
      <c r="AR38" s="319">
        <f t="shared" ref="AR38:AR39" si="321">SUM(AF38:AQ38)</f>
        <v>0</v>
      </c>
      <c r="AS38" s="17">
        <f t="shared" ref="AS38:AS39" si="322">AF38</f>
        <v>0</v>
      </c>
      <c r="AT38" s="17">
        <f t="shared" ref="AT38:AT39" si="323">AG38</f>
        <v>0</v>
      </c>
      <c r="AU38" s="17">
        <f t="shared" ref="AU38:AU39" si="324">AH38</f>
        <v>0</v>
      </c>
      <c r="AV38" s="17">
        <f t="shared" ref="AV38:AV39" si="325">AI38</f>
        <v>0</v>
      </c>
      <c r="AW38" s="17">
        <f t="shared" ref="AW38:AW39" si="326">AJ38</f>
        <v>0</v>
      </c>
      <c r="AX38" s="17">
        <f t="shared" ref="AX38:AX39" si="327">AK38</f>
        <v>0</v>
      </c>
      <c r="AY38" s="17">
        <f t="shared" ref="AY38:AY39" si="328">AL38</f>
        <v>0</v>
      </c>
      <c r="AZ38" s="17">
        <f t="shared" ref="AZ38:AZ39" si="329">AM38</f>
        <v>0</v>
      </c>
      <c r="BA38" s="17">
        <f t="shared" ref="BA38:BA39" si="330">AN38</f>
        <v>0</v>
      </c>
      <c r="BB38" s="17">
        <f t="shared" ref="BB38:BB39" si="331">AO38</f>
        <v>0</v>
      </c>
      <c r="BC38" s="17">
        <f t="shared" ref="BC38:BC39" si="332">AP38</f>
        <v>0</v>
      </c>
      <c r="BD38" s="17">
        <f t="shared" ref="BD38:BD39" si="333">AQ38</f>
        <v>0</v>
      </c>
      <c r="BE38" s="319">
        <f t="shared" ref="BE38:BE39" si="334">SUM(AS38:BD38)</f>
        <v>0</v>
      </c>
      <c r="BF38" s="17">
        <f t="shared" ref="BF38:BF39" si="335">AS38</f>
        <v>0</v>
      </c>
      <c r="BG38" s="17">
        <f t="shared" ref="BG38:BG39" si="336">AT38</f>
        <v>0</v>
      </c>
      <c r="BH38" s="17">
        <f t="shared" ref="BH38:BH39" si="337">AU38</f>
        <v>0</v>
      </c>
      <c r="BI38" s="17">
        <f t="shared" ref="BI38:BI39" si="338">AV38</f>
        <v>0</v>
      </c>
      <c r="BJ38" s="17">
        <f t="shared" ref="BJ38:BJ39" si="339">AW38</f>
        <v>0</v>
      </c>
      <c r="BK38" s="17">
        <f t="shared" ref="BK38:BK39" si="340">AX38</f>
        <v>0</v>
      </c>
      <c r="BL38" s="17">
        <f t="shared" ref="BL38:BL39" si="341">AY38</f>
        <v>0</v>
      </c>
      <c r="BM38" s="17">
        <f t="shared" ref="BM38:BM39" si="342">AZ38</f>
        <v>0</v>
      </c>
      <c r="BN38" s="17">
        <f t="shared" ref="BN38:BN39" si="343">BA38</f>
        <v>0</v>
      </c>
      <c r="BO38" s="17">
        <f t="shared" ref="BO38:BO39" si="344">BB38</f>
        <v>0</v>
      </c>
      <c r="BP38" s="17">
        <f t="shared" ref="BP38:BP39" si="345">BC38</f>
        <v>0</v>
      </c>
      <c r="BQ38" s="17">
        <f t="shared" ref="BQ38:BQ39" si="346">BD38</f>
        <v>0</v>
      </c>
      <c r="BR38" s="319">
        <f t="shared" ref="BR38:BR39" si="347">SUM(BF38:BQ38)</f>
        <v>0</v>
      </c>
      <c r="BS38" s="17">
        <f t="shared" ref="BS38:BS39" si="348">BF38</f>
        <v>0</v>
      </c>
      <c r="BT38" s="17">
        <f t="shared" ref="BT38:BT39" si="349">BG38</f>
        <v>0</v>
      </c>
      <c r="BU38" s="17">
        <f t="shared" ref="BU38:BU39" si="350">BH38</f>
        <v>0</v>
      </c>
      <c r="BV38" s="17">
        <f t="shared" ref="BV38:BV39" si="351">BI38</f>
        <v>0</v>
      </c>
      <c r="BW38" s="17">
        <f t="shared" ref="BW38:BW39" si="352">BJ38</f>
        <v>0</v>
      </c>
      <c r="BX38" s="17">
        <f t="shared" ref="BX38:BX39" si="353">BK38</f>
        <v>0</v>
      </c>
      <c r="BY38" s="17">
        <f t="shared" ref="BY38:BY39" si="354">BL38</f>
        <v>0</v>
      </c>
      <c r="BZ38" s="17">
        <f t="shared" ref="BZ38:BZ39" si="355">BM38</f>
        <v>0</v>
      </c>
      <c r="CA38" s="17">
        <f t="shared" ref="CA38:CA39" si="356">BN38</f>
        <v>0</v>
      </c>
      <c r="CB38" s="17">
        <f t="shared" ref="CB38:CB39" si="357">BO38</f>
        <v>0</v>
      </c>
      <c r="CC38" s="17">
        <f t="shared" ref="CC38:CC39" si="358">BP38</f>
        <v>0</v>
      </c>
      <c r="CD38" s="17">
        <f t="shared" ref="CD38:CD39" si="359">BQ38</f>
        <v>0</v>
      </c>
      <c r="CE38" s="319">
        <f t="shared" ref="CE38:CE39" si="360">SUM(BS38:CD38)</f>
        <v>0</v>
      </c>
      <c r="CF38" s="17">
        <f t="shared" ref="CF38:CF39" si="361">BS38</f>
        <v>0</v>
      </c>
      <c r="CG38" s="17">
        <f t="shared" ref="CG38:CG39" si="362">BT38</f>
        <v>0</v>
      </c>
      <c r="CH38" s="17">
        <f t="shared" ref="CH38:CH39" si="363">BU38</f>
        <v>0</v>
      </c>
      <c r="CI38" s="17">
        <f t="shared" ref="CI38:CI39" si="364">BV38</f>
        <v>0</v>
      </c>
      <c r="CJ38" s="17">
        <f t="shared" ref="CJ38:CJ39" si="365">BW38</f>
        <v>0</v>
      </c>
      <c r="CK38" s="17">
        <f t="shared" ref="CK38:CK39" si="366">BX38</f>
        <v>0</v>
      </c>
      <c r="CL38" s="17">
        <f t="shared" ref="CL38:CL39" si="367">BY38</f>
        <v>0</v>
      </c>
      <c r="CM38" s="17">
        <f t="shared" ref="CM38:CM39" si="368">BZ38</f>
        <v>0</v>
      </c>
      <c r="CN38" s="17">
        <f t="shared" ref="CN38:CN39" si="369">CA38</f>
        <v>0</v>
      </c>
      <c r="CO38" s="17">
        <f t="shared" ref="CO38:CO39" si="370">CB38</f>
        <v>0</v>
      </c>
      <c r="CP38" s="17">
        <f t="shared" ref="CP38:CP39" si="371">CC38</f>
        <v>0</v>
      </c>
      <c r="CQ38" s="17">
        <f t="shared" ref="CQ38:CQ39" si="372">CD38</f>
        <v>0</v>
      </c>
      <c r="CR38" s="319">
        <f t="shared" ref="CR38:CR39" si="373">SUM(CF38:CQ38)</f>
        <v>0</v>
      </c>
      <c r="CS38" s="17">
        <f t="shared" ref="CS38:CS39" si="374">CF38</f>
        <v>0</v>
      </c>
      <c r="CT38" s="17">
        <f t="shared" ref="CT38:CT39" si="375">CG38</f>
        <v>0</v>
      </c>
      <c r="CU38" s="17">
        <f t="shared" ref="CU38:CU39" si="376">CH38</f>
        <v>0</v>
      </c>
      <c r="CV38" s="17">
        <f t="shared" ref="CV38:CV39" si="377">CI38</f>
        <v>0</v>
      </c>
      <c r="CW38" s="17">
        <f t="shared" ref="CW38:CW39" si="378">CJ38</f>
        <v>0</v>
      </c>
      <c r="CX38" s="17">
        <f t="shared" ref="CX38:CX39" si="379">CK38</f>
        <v>0</v>
      </c>
      <c r="CY38" s="17">
        <f t="shared" ref="CY38:CY39" si="380">CL38</f>
        <v>0</v>
      </c>
      <c r="CZ38" s="17">
        <f t="shared" ref="CZ38:CZ39" si="381">CM38</f>
        <v>0</v>
      </c>
      <c r="DA38" s="17">
        <f t="shared" ref="DA38:DA39" si="382">CN38</f>
        <v>0</v>
      </c>
      <c r="DB38" s="17">
        <f t="shared" ref="DB38:DB39" si="383">CO38</f>
        <v>0</v>
      </c>
      <c r="DC38" s="17">
        <f t="shared" ref="DC38:DC39" si="384">CP38</f>
        <v>0</v>
      </c>
      <c r="DD38" s="17">
        <f t="shared" ref="DD38:DD39" si="385">CQ38</f>
        <v>0</v>
      </c>
      <c r="DE38" s="319">
        <f t="shared" ref="DE38:DE39" si="386">SUM(CS38:DD38)</f>
        <v>0</v>
      </c>
      <c r="DF38" s="17">
        <f t="shared" ref="DF38:DF39" si="387">CS38</f>
        <v>0</v>
      </c>
      <c r="DG38" s="17">
        <f t="shared" ref="DG38:DG39" si="388">CT38</f>
        <v>0</v>
      </c>
      <c r="DH38" s="17">
        <f t="shared" ref="DH38:DH39" si="389">CU38</f>
        <v>0</v>
      </c>
      <c r="DI38" s="17">
        <f t="shared" ref="DI38:DI39" si="390">CV38</f>
        <v>0</v>
      </c>
      <c r="DJ38" s="17">
        <f t="shared" ref="DJ38:DJ39" si="391">CW38</f>
        <v>0</v>
      </c>
      <c r="DK38" s="17">
        <f t="shared" ref="DK38:DK39" si="392">CX38</f>
        <v>0</v>
      </c>
      <c r="DL38" s="17">
        <f t="shared" ref="DL38:DL39" si="393">CY38</f>
        <v>0</v>
      </c>
      <c r="DM38" s="17">
        <f t="shared" ref="DM38:DM39" si="394">CZ38</f>
        <v>0</v>
      </c>
      <c r="DN38" s="17">
        <f t="shared" ref="DN38:DN39" si="395">DA38</f>
        <v>0</v>
      </c>
      <c r="DO38" s="17">
        <f t="shared" ref="DO38:DO39" si="396">DB38</f>
        <v>0</v>
      </c>
      <c r="DP38" s="17">
        <f t="shared" ref="DP38:DP39" si="397">DC38</f>
        <v>0</v>
      </c>
      <c r="DQ38" s="17">
        <f t="shared" ref="DQ38:DQ39" si="398">DD38</f>
        <v>0</v>
      </c>
      <c r="DR38" s="319">
        <f t="shared" ref="DR38:DR39" si="399">SUM(DF38:DQ38)</f>
        <v>0</v>
      </c>
      <c r="DS38" s="17">
        <f t="shared" ref="DS38:DS39" si="400">DF38</f>
        <v>0</v>
      </c>
      <c r="DT38" s="17">
        <f t="shared" ref="DT38:DT39" si="401">DG38</f>
        <v>0</v>
      </c>
      <c r="DU38" s="17">
        <f t="shared" ref="DU38:DU39" si="402">DH38</f>
        <v>0</v>
      </c>
      <c r="DV38" s="17">
        <f t="shared" ref="DV38:DV39" si="403">DI38</f>
        <v>0</v>
      </c>
      <c r="DW38" s="17">
        <f t="shared" ref="DW38:DW39" si="404">DJ38</f>
        <v>0</v>
      </c>
      <c r="DX38" s="17">
        <f t="shared" ref="DX38:DX39" si="405">DK38</f>
        <v>0</v>
      </c>
      <c r="DY38" s="17">
        <f t="shared" ref="DY38:DY39" si="406">DL38</f>
        <v>0</v>
      </c>
      <c r="DZ38" s="17">
        <f t="shared" ref="DZ38:DZ39" si="407">DM38</f>
        <v>0</v>
      </c>
      <c r="EA38" s="17">
        <f t="shared" ref="EA38:EA39" si="408">DN38</f>
        <v>0</v>
      </c>
      <c r="EB38" s="17">
        <f t="shared" ref="EB38:EB39" si="409">DO38</f>
        <v>0</v>
      </c>
      <c r="EC38" s="17">
        <f t="shared" ref="EC38:EC39" si="410">DP38</f>
        <v>0</v>
      </c>
      <c r="ED38" s="17">
        <f t="shared" ref="ED38:ED39" si="411">DQ38</f>
        <v>0</v>
      </c>
      <c r="EE38" s="391">
        <f t="shared" ref="EE38:EE39" si="412">SUM(DS38:ED38)</f>
        <v>0</v>
      </c>
    </row>
    <row r="39" spans="1:135" x14ac:dyDescent="0.2">
      <c r="A39" s="12" t="s">
        <v>3</v>
      </c>
      <c r="B39" s="23">
        <f>'MOUSSY EMPRUNT 1'!E5</f>
        <v>259250</v>
      </c>
      <c r="D39" s="9" t="s">
        <v>25</v>
      </c>
      <c r="F39" s="17">
        <v>0</v>
      </c>
      <c r="G39" s="17">
        <f t="shared" ref="G39" si="413">F39</f>
        <v>0</v>
      </c>
      <c r="H39" s="17">
        <f t="shared" ref="H39" si="414">G39</f>
        <v>0</v>
      </c>
      <c r="I39" s="17">
        <f t="shared" ref="I39" si="415">H39</f>
        <v>0</v>
      </c>
      <c r="J39" s="17">
        <f t="shared" ref="J39" si="416">I39</f>
        <v>0</v>
      </c>
      <c r="K39" s="17">
        <f t="shared" ref="K39" si="417">J39</f>
        <v>0</v>
      </c>
      <c r="L39" s="17">
        <f t="shared" ref="L39" si="418">K39</f>
        <v>0</v>
      </c>
      <c r="M39" s="17">
        <f t="shared" ref="M39" si="419">L39</f>
        <v>0</v>
      </c>
      <c r="N39" s="17">
        <f t="shared" ref="N39" si="420">M39</f>
        <v>0</v>
      </c>
      <c r="O39" s="17">
        <f t="shared" ref="O39" si="421">N39</f>
        <v>0</v>
      </c>
      <c r="P39" s="17">
        <f t="shared" ref="P39" si="422">O39</f>
        <v>0</v>
      </c>
      <c r="Q39" s="17">
        <f t="shared" ref="Q39" si="423">P39</f>
        <v>0</v>
      </c>
      <c r="R39" s="319">
        <f t="shared" ref="R39" si="424">SUM(F39:Q39)</f>
        <v>0</v>
      </c>
      <c r="S39" s="17">
        <f t="shared" ref="S39" si="425">F39</f>
        <v>0</v>
      </c>
      <c r="T39" s="17">
        <f t="shared" ref="T39" si="426">G39</f>
        <v>0</v>
      </c>
      <c r="U39" s="17">
        <f t="shared" ref="U39" si="427">H39</f>
        <v>0</v>
      </c>
      <c r="V39" s="17">
        <f t="shared" ref="V39" si="428">I39</f>
        <v>0</v>
      </c>
      <c r="W39" s="17">
        <f t="shared" ref="W39" si="429">J39</f>
        <v>0</v>
      </c>
      <c r="X39" s="17">
        <f t="shared" ref="X39" si="430">K39</f>
        <v>0</v>
      </c>
      <c r="Y39" s="17">
        <f t="shared" ref="Y39" si="431">L39</f>
        <v>0</v>
      </c>
      <c r="Z39" s="17">
        <f t="shared" ref="Z39" si="432">M39</f>
        <v>0</v>
      </c>
      <c r="AA39" s="17">
        <f t="shared" ref="AA39" si="433">N39</f>
        <v>0</v>
      </c>
      <c r="AB39" s="17">
        <f t="shared" ref="AB39" si="434">O39</f>
        <v>0</v>
      </c>
      <c r="AC39" s="17">
        <f t="shared" ref="AC39" si="435">P39</f>
        <v>0</v>
      </c>
      <c r="AD39" s="17">
        <f t="shared" ref="AD39" si="436">Q39</f>
        <v>0</v>
      </c>
      <c r="AE39" s="319">
        <f t="shared" si="308"/>
        <v>0</v>
      </c>
      <c r="AF39" s="17">
        <f t="shared" si="309"/>
        <v>0</v>
      </c>
      <c r="AG39" s="17">
        <f t="shared" si="310"/>
        <v>0</v>
      </c>
      <c r="AH39" s="17">
        <f t="shared" si="311"/>
        <v>0</v>
      </c>
      <c r="AI39" s="17">
        <f t="shared" si="312"/>
        <v>0</v>
      </c>
      <c r="AJ39" s="17">
        <f t="shared" si="313"/>
        <v>0</v>
      </c>
      <c r="AK39" s="17">
        <f t="shared" si="314"/>
        <v>0</v>
      </c>
      <c r="AL39" s="17">
        <f t="shared" si="315"/>
        <v>0</v>
      </c>
      <c r="AM39" s="17">
        <f t="shared" si="316"/>
        <v>0</v>
      </c>
      <c r="AN39" s="17">
        <f t="shared" si="317"/>
        <v>0</v>
      </c>
      <c r="AO39" s="17">
        <f t="shared" si="318"/>
        <v>0</v>
      </c>
      <c r="AP39" s="17">
        <f t="shared" si="319"/>
        <v>0</v>
      </c>
      <c r="AQ39" s="17">
        <f t="shared" si="320"/>
        <v>0</v>
      </c>
      <c r="AR39" s="319">
        <f t="shared" si="321"/>
        <v>0</v>
      </c>
      <c r="AS39" s="17">
        <f t="shared" si="322"/>
        <v>0</v>
      </c>
      <c r="AT39" s="17">
        <f t="shared" si="323"/>
        <v>0</v>
      </c>
      <c r="AU39" s="17">
        <f t="shared" si="324"/>
        <v>0</v>
      </c>
      <c r="AV39" s="17">
        <f t="shared" si="325"/>
        <v>0</v>
      </c>
      <c r="AW39" s="17">
        <f t="shared" si="326"/>
        <v>0</v>
      </c>
      <c r="AX39" s="17">
        <f t="shared" si="327"/>
        <v>0</v>
      </c>
      <c r="AY39" s="17">
        <f t="shared" si="328"/>
        <v>0</v>
      </c>
      <c r="AZ39" s="17">
        <f t="shared" si="329"/>
        <v>0</v>
      </c>
      <c r="BA39" s="17">
        <f t="shared" si="330"/>
        <v>0</v>
      </c>
      <c r="BB39" s="17">
        <f t="shared" si="331"/>
        <v>0</v>
      </c>
      <c r="BC39" s="17">
        <f t="shared" si="332"/>
        <v>0</v>
      </c>
      <c r="BD39" s="17">
        <f t="shared" si="333"/>
        <v>0</v>
      </c>
      <c r="BE39" s="319">
        <f t="shared" si="334"/>
        <v>0</v>
      </c>
      <c r="BF39" s="17">
        <f t="shared" si="335"/>
        <v>0</v>
      </c>
      <c r="BG39" s="17">
        <f t="shared" si="336"/>
        <v>0</v>
      </c>
      <c r="BH39" s="17">
        <f t="shared" si="337"/>
        <v>0</v>
      </c>
      <c r="BI39" s="17">
        <f t="shared" si="338"/>
        <v>0</v>
      </c>
      <c r="BJ39" s="17">
        <f t="shared" si="339"/>
        <v>0</v>
      </c>
      <c r="BK39" s="17">
        <f t="shared" si="340"/>
        <v>0</v>
      </c>
      <c r="BL39" s="17">
        <f t="shared" si="341"/>
        <v>0</v>
      </c>
      <c r="BM39" s="17">
        <f t="shared" si="342"/>
        <v>0</v>
      </c>
      <c r="BN39" s="17">
        <f t="shared" si="343"/>
        <v>0</v>
      </c>
      <c r="BO39" s="17">
        <f t="shared" si="344"/>
        <v>0</v>
      </c>
      <c r="BP39" s="17">
        <f t="shared" si="345"/>
        <v>0</v>
      </c>
      <c r="BQ39" s="17">
        <f t="shared" si="346"/>
        <v>0</v>
      </c>
      <c r="BR39" s="319">
        <f t="shared" si="347"/>
        <v>0</v>
      </c>
      <c r="BS39" s="17">
        <f t="shared" si="348"/>
        <v>0</v>
      </c>
      <c r="BT39" s="17">
        <f t="shared" si="349"/>
        <v>0</v>
      </c>
      <c r="BU39" s="17">
        <f t="shared" si="350"/>
        <v>0</v>
      </c>
      <c r="BV39" s="17">
        <f t="shared" si="351"/>
        <v>0</v>
      </c>
      <c r="BW39" s="17">
        <f t="shared" si="352"/>
        <v>0</v>
      </c>
      <c r="BX39" s="17">
        <f t="shared" si="353"/>
        <v>0</v>
      </c>
      <c r="BY39" s="17">
        <f t="shared" si="354"/>
        <v>0</v>
      </c>
      <c r="BZ39" s="17">
        <f t="shared" si="355"/>
        <v>0</v>
      </c>
      <c r="CA39" s="17">
        <f t="shared" si="356"/>
        <v>0</v>
      </c>
      <c r="CB39" s="17">
        <f t="shared" si="357"/>
        <v>0</v>
      </c>
      <c r="CC39" s="17">
        <f t="shared" si="358"/>
        <v>0</v>
      </c>
      <c r="CD39" s="17">
        <f t="shared" si="359"/>
        <v>0</v>
      </c>
      <c r="CE39" s="319">
        <f t="shared" si="360"/>
        <v>0</v>
      </c>
      <c r="CF39" s="17">
        <f t="shared" si="361"/>
        <v>0</v>
      </c>
      <c r="CG39" s="17">
        <f t="shared" si="362"/>
        <v>0</v>
      </c>
      <c r="CH39" s="17">
        <f t="shared" si="363"/>
        <v>0</v>
      </c>
      <c r="CI39" s="17">
        <f t="shared" si="364"/>
        <v>0</v>
      </c>
      <c r="CJ39" s="17">
        <f t="shared" si="365"/>
        <v>0</v>
      </c>
      <c r="CK39" s="17">
        <f t="shared" si="366"/>
        <v>0</v>
      </c>
      <c r="CL39" s="17">
        <f t="shared" si="367"/>
        <v>0</v>
      </c>
      <c r="CM39" s="17">
        <f t="shared" si="368"/>
        <v>0</v>
      </c>
      <c r="CN39" s="17">
        <f t="shared" si="369"/>
        <v>0</v>
      </c>
      <c r="CO39" s="17">
        <f t="shared" si="370"/>
        <v>0</v>
      </c>
      <c r="CP39" s="17">
        <f t="shared" si="371"/>
        <v>0</v>
      </c>
      <c r="CQ39" s="17">
        <f t="shared" si="372"/>
        <v>0</v>
      </c>
      <c r="CR39" s="319">
        <f t="shared" si="373"/>
        <v>0</v>
      </c>
      <c r="CS39" s="17">
        <f t="shared" si="374"/>
        <v>0</v>
      </c>
      <c r="CT39" s="17">
        <f t="shared" si="375"/>
        <v>0</v>
      </c>
      <c r="CU39" s="17">
        <f t="shared" si="376"/>
        <v>0</v>
      </c>
      <c r="CV39" s="17">
        <f t="shared" si="377"/>
        <v>0</v>
      </c>
      <c r="CW39" s="17">
        <f t="shared" si="378"/>
        <v>0</v>
      </c>
      <c r="CX39" s="17">
        <f t="shared" si="379"/>
        <v>0</v>
      </c>
      <c r="CY39" s="17">
        <f t="shared" si="380"/>
        <v>0</v>
      </c>
      <c r="CZ39" s="17">
        <f t="shared" si="381"/>
        <v>0</v>
      </c>
      <c r="DA39" s="17">
        <f t="shared" si="382"/>
        <v>0</v>
      </c>
      <c r="DB39" s="17">
        <f t="shared" si="383"/>
        <v>0</v>
      </c>
      <c r="DC39" s="17">
        <f t="shared" si="384"/>
        <v>0</v>
      </c>
      <c r="DD39" s="17">
        <f t="shared" si="385"/>
        <v>0</v>
      </c>
      <c r="DE39" s="319">
        <f t="shared" si="386"/>
        <v>0</v>
      </c>
      <c r="DF39" s="17">
        <f t="shared" si="387"/>
        <v>0</v>
      </c>
      <c r="DG39" s="17">
        <f t="shared" si="388"/>
        <v>0</v>
      </c>
      <c r="DH39" s="17">
        <f t="shared" si="389"/>
        <v>0</v>
      </c>
      <c r="DI39" s="17">
        <f t="shared" si="390"/>
        <v>0</v>
      </c>
      <c r="DJ39" s="17">
        <f t="shared" si="391"/>
        <v>0</v>
      </c>
      <c r="DK39" s="17">
        <f t="shared" si="392"/>
        <v>0</v>
      </c>
      <c r="DL39" s="17">
        <f t="shared" si="393"/>
        <v>0</v>
      </c>
      <c r="DM39" s="17">
        <f t="shared" si="394"/>
        <v>0</v>
      </c>
      <c r="DN39" s="17">
        <f t="shared" si="395"/>
        <v>0</v>
      </c>
      <c r="DO39" s="17">
        <f t="shared" si="396"/>
        <v>0</v>
      </c>
      <c r="DP39" s="17">
        <f t="shared" si="397"/>
        <v>0</v>
      </c>
      <c r="DQ39" s="17">
        <f t="shared" si="398"/>
        <v>0</v>
      </c>
      <c r="DR39" s="319">
        <f t="shared" si="399"/>
        <v>0</v>
      </c>
      <c r="DS39" s="17">
        <f t="shared" si="400"/>
        <v>0</v>
      </c>
      <c r="DT39" s="17">
        <f t="shared" si="401"/>
        <v>0</v>
      </c>
      <c r="DU39" s="17">
        <f t="shared" si="402"/>
        <v>0</v>
      </c>
      <c r="DV39" s="17">
        <f t="shared" si="403"/>
        <v>0</v>
      </c>
      <c r="DW39" s="17">
        <f t="shared" si="404"/>
        <v>0</v>
      </c>
      <c r="DX39" s="17">
        <f t="shared" si="405"/>
        <v>0</v>
      </c>
      <c r="DY39" s="17">
        <f t="shared" si="406"/>
        <v>0</v>
      </c>
      <c r="DZ39" s="17">
        <f t="shared" si="407"/>
        <v>0</v>
      </c>
      <c r="EA39" s="17">
        <f t="shared" si="408"/>
        <v>0</v>
      </c>
      <c r="EB39" s="17">
        <f t="shared" si="409"/>
        <v>0</v>
      </c>
      <c r="EC39" s="17">
        <f t="shared" si="410"/>
        <v>0</v>
      </c>
      <c r="ED39" s="17">
        <f t="shared" si="411"/>
        <v>0</v>
      </c>
      <c r="EE39" s="391">
        <f t="shared" si="412"/>
        <v>0</v>
      </c>
    </row>
    <row r="40" spans="1:135" x14ac:dyDescent="0.2">
      <c r="A40" s="12" t="s">
        <v>4</v>
      </c>
      <c r="B40" s="435">
        <f>'MOUSSY EMPRUNT 1'!E7</f>
        <v>15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12" t="s">
        <v>5</v>
      </c>
      <c r="B41" s="435">
        <f>'MOUSSY EMPRUNT 1'!I6</f>
        <v>180</v>
      </c>
      <c r="D41" s="22" t="s">
        <v>46</v>
      </c>
      <c r="E41" s="47"/>
      <c r="F41" s="17">
        <f t="shared" ref="F41:AD41" si="437">F39+F38</f>
        <v>0</v>
      </c>
      <c r="G41" s="17">
        <f t="shared" si="437"/>
        <v>0</v>
      </c>
      <c r="H41" s="17">
        <f t="shared" si="437"/>
        <v>0</v>
      </c>
      <c r="I41" s="17">
        <f t="shared" si="437"/>
        <v>0</v>
      </c>
      <c r="J41" s="17">
        <f t="shared" si="437"/>
        <v>0</v>
      </c>
      <c r="K41" s="17">
        <f t="shared" si="437"/>
        <v>0</v>
      </c>
      <c r="L41" s="17">
        <f t="shared" si="437"/>
        <v>0</v>
      </c>
      <c r="M41" s="17">
        <f t="shared" si="437"/>
        <v>0</v>
      </c>
      <c r="N41" s="17">
        <f t="shared" si="437"/>
        <v>0</v>
      </c>
      <c r="O41" s="17">
        <f t="shared" si="437"/>
        <v>0</v>
      </c>
      <c r="P41" s="17">
        <f t="shared" si="437"/>
        <v>0</v>
      </c>
      <c r="Q41" s="17">
        <f t="shared" si="437"/>
        <v>0</v>
      </c>
      <c r="R41" s="319">
        <f t="shared" ref="R41" si="438">SUM(F41:Q41)</f>
        <v>0</v>
      </c>
      <c r="S41" s="17">
        <f t="shared" si="437"/>
        <v>0</v>
      </c>
      <c r="T41" s="17">
        <f t="shared" si="437"/>
        <v>0</v>
      </c>
      <c r="U41" s="17">
        <f t="shared" si="437"/>
        <v>0</v>
      </c>
      <c r="V41" s="17">
        <f t="shared" si="437"/>
        <v>0</v>
      </c>
      <c r="W41" s="17">
        <f t="shared" si="437"/>
        <v>0</v>
      </c>
      <c r="X41" s="17">
        <f t="shared" si="437"/>
        <v>0</v>
      </c>
      <c r="Y41" s="17">
        <f t="shared" si="437"/>
        <v>0</v>
      </c>
      <c r="Z41" s="17">
        <f t="shared" si="437"/>
        <v>0</v>
      </c>
      <c r="AA41" s="17">
        <f t="shared" si="437"/>
        <v>0</v>
      </c>
      <c r="AB41" s="17">
        <f t="shared" si="437"/>
        <v>0</v>
      </c>
      <c r="AC41" s="17">
        <f t="shared" si="437"/>
        <v>0</v>
      </c>
      <c r="AD41" s="17">
        <f t="shared" si="437"/>
        <v>0</v>
      </c>
      <c r="AE41" s="319">
        <f t="shared" ref="AE41" si="439">SUM(S41:AD41)</f>
        <v>0</v>
      </c>
      <c r="AF41" s="17">
        <f t="shared" ref="AF41:AQ41" si="440">AF39+AF38</f>
        <v>0</v>
      </c>
      <c r="AG41" s="17">
        <f t="shared" si="440"/>
        <v>0</v>
      </c>
      <c r="AH41" s="17">
        <f t="shared" si="440"/>
        <v>0</v>
      </c>
      <c r="AI41" s="17">
        <f t="shared" si="440"/>
        <v>0</v>
      </c>
      <c r="AJ41" s="17">
        <f t="shared" si="440"/>
        <v>0</v>
      </c>
      <c r="AK41" s="17">
        <f t="shared" si="440"/>
        <v>0</v>
      </c>
      <c r="AL41" s="17">
        <f t="shared" si="440"/>
        <v>0</v>
      </c>
      <c r="AM41" s="17">
        <f t="shared" si="440"/>
        <v>0</v>
      </c>
      <c r="AN41" s="17">
        <f t="shared" si="440"/>
        <v>0</v>
      </c>
      <c r="AO41" s="17">
        <f t="shared" si="440"/>
        <v>0</v>
      </c>
      <c r="AP41" s="17">
        <f t="shared" si="440"/>
        <v>0</v>
      </c>
      <c r="AQ41" s="17">
        <f t="shared" si="440"/>
        <v>0</v>
      </c>
      <c r="AR41" s="319">
        <f t="shared" ref="AR41" si="441">SUM(AF41:AQ41)</f>
        <v>0</v>
      </c>
      <c r="AS41" s="17">
        <f t="shared" ref="AS41:BD41" si="442">AS39+AS38</f>
        <v>0</v>
      </c>
      <c r="AT41" s="17">
        <f t="shared" si="442"/>
        <v>0</v>
      </c>
      <c r="AU41" s="17">
        <f t="shared" si="442"/>
        <v>0</v>
      </c>
      <c r="AV41" s="17">
        <f t="shared" si="442"/>
        <v>0</v>
      </c>
      <c r="AW41" s="17">
        <f t="shared" si="442"/>
        <v>0</v>
      </c>
      <c r="AX41" s="17">
        <f t="shared" si="442"/>
        <v>0</v>
      </c>
      <c r="AY41" s="17">
        <f t="shared" si="442"/>
        <v>0</v>
      </c>
      <c r="AZ41" s="17">
        <f t="shared" si="442"/>
        <v>0</v>
      </c>
      <c r="BA41" s="17">
        <f t="shared" si="442"/>
        <v>0</v>
      </c>
      <c r="BB41" s="17">
        <f t="shared" si="442"/>
        <v>0</v>
      </c>
      <c r="BC41" s="17">
        <f t="shared" si="442"/>
        <v>0</v>
      </c>
      <c r="BD41" s="17">
        <f t="shared" si="442"/>
        <v>0</v>
      </c>
      <c r="BE41" s="319">
        <f t="shared" ref="BE41" si="443">SUM(AS41:BD41)</f>
        <v>0</v>
      </c>
      <c r="BF41" s="17">
        <f t="shared" ref="BF41:BQ41" si="444">BF39+BF38</f>
        <v>0</v>
      </c>
      <c r="BG41" s="17">
        <f t="shared" si="444"/>
        <v>0</v>
      </c>
      <c r="BH41" s="17">
        <f t="shared" si="444"/>
        <v>0</v>
      </c>
      <c r="BI41" s="17">
        <f t="shared" si="444"/>
        <v>0</v>
      </c>
      <c r="BJ41" s="17">
        <f t="shared" si="444"/>
        <v>0</v>
      </c>
      <c r="BK41" s="17">
        <f t="shared" si="444"/>
        <v>0</v>
      </c>
      <c r="BL41" s="17">
        <f t="shared" si="444"/>
        <v>0</v>
      </c>
      <c r="BM41" s="17">
        <f t="shared" si="444"/>
        <v>0</v>
      </c>
      <c r="BN41" s="17">
        <f t="shared" si="444"/>
        <v>0</v>
      </c>
      <c r="BO41" s="17">
        <f t="shared" si="444"/>
        <v>0</v>
      </c>
      <c r="BP41" s="17">
        <f t="shared" si="444"/>
        <v>0</v>
      </c>
      <c r="BQ41" s="17">
        <f t="shared" si="444"/>
        <v>0</v>
      </c>
      <c r="BR41" s="319">
        <f t="shared" ref="BR41" si="445">SUM(BF41:BQ41)</f>
        <v>0</v>
      </c>
      <c r="BS41" s="17">
        <f t="shared" ref="BS41:CD41" si="446">BS39+BS38</f>
        <v>0</v>
      </c>
      <c r="BT41" s="17">
        <f t="shared" si="446"/>
        <v>0</v>
      </c>
      <c r="BU41" s="17">
        <f t="shared" si="446"/>
        <v>0</v>
      </c>
      <c r="BV41" s="17">
        <f t="shared" si="446"/>
        <v>0</v>
      </c>
      <c r="BW41" s="17">
        <f t="shared" si="446"/>
        <v>0</v>
      </c>
      <c r="BX41" s="17">
        <f t="shared" si="446"/>
        <v>0</v>
      </c>
      <c r="BY41" s="17">
        <f t="shared" si="446"/>
        <v>0</v>
      </c>
      <c r="BZ41" s="17">
        <f t="shared" si="446"/>
        <v>0</v>
      </c>
      <c r="CA41" s="17">
        <f t="shared" si="446"/>
        <v>0</v>
      </c>
      <c r="CB41" s="17">
        <f t="shared" si="446"/>
        <v>0</v>
      </c>
      <c r="CC41" s="17">
        <f t="shared" si="446"/>
        <v>0</v>
      </c>
      <c r="CD41" s="17">
        <f t="shared" si="446"/>
        <v>0</v>
      </c>
      <c r="CE41" s="319">
        <f t="shared" ref="CE41" si="447">SUM(BS41:CD41)</f>
        <v>0</v>
      </c>
      <c r="CF41" s="17">
        <f t="shared" ref="CF41:CQ41" si="448">CF39+CF38</f>
        <v>0</v>
      </c>
      <c r="CG41" s="17">
        <f t="shared" si="448"/>
        <v>0</v>
      </c>
      <c r="CH41" s="17">
        <f t="shared" si="448"/>
        <v>0</v>
      </c>
      <c r="CI41" s="17">
        <f t="shared" si="448"/>
        <v>0</v>
      </c>
      <c r="CJ41" s="17">
        <f t="shared" si="448"/>
        <v>0</v>
      </c>
      <c r="CK41" s="17">
        <f t="shared" si="448"/>
        <v>0</v>
      </c>
      <c r="CL41" s="17">
        <f t="shared" si="448"/>
        <v>0</v>
      </c>
      <c r="CM41" s="17">
        <f t="shared" si="448"/>
        <v>0</v>
      </c>
      <c r="CN41" s="17">
        <f t="shared" si="448"/>
        <v>0</v>
      </c>
      <c r="CO41" s="17">
        <f t="shared" si="448"/>
        <v>0</v>
      </c>
      <c r="CP41" s="17">
        <f t="shared" si="448"/>
        <v>0</v>
      </c>
      <c r="CQ41" s="17">
        <f t="shared" si="448"/>
        <v>0</v>
      </c>
      <c r="CR41" s="319">
        <f t="shared" ref="CR41" si="449">SUM(CF41:CQ41)</f>
        <v>0</v>
      </c>
      <c r="CS41" s="17">
        <f t="shared" ref="CS41:DD41" si="450">CS39+CS38</f>
        <v>0</v>
      </c>
      <c r="CT41" s="17">
        <f t="shared" si="450"/>
        <v>0</v>
      </c>
      <c r="CU41" s="17">
        <f t="shared" si="450"/>
        <v>0</v>
      </c>
      <c r="CV41" s="17">
        <f t="shared" si="450"/>
        <v>0</v>
      </c>
      <c r="CW41" s="17">
        <f t="shared" si="450"/>
        <v>0</v>
      </c>
      <c r="CX41" s="17">
        <f t="shared" si="450"/>
        <v>0</v>
      </c>
      <c r="CY41" s="17">
        <f t="shared" si="450"/>
        <v>0</v>
      </c>
      <c r="CZ41" s="17">
        <f t="shared" si="450"/>
        <v>0</v>
      </c>
      <c r="DA41" s="17">
        <f t="shared" si="450"/>
        <v>0</v>
      </c>
      <c r="DB41" s="17">
        <f t="shared" si="450"/>
        <v>0</v>
      </c>
      <c r="DC41" s="17">
        <f t="shared" si="450"/>
        <v>0</v>
      </c>
      <c r="DD41" s="17">
        <f t="shared" si="450"/>
        <v>0</v>
      </c>
      <c r="DE41" s="319">
        <f t="shared" ref="DE41" si="451">SUM(CS41:DD41)</f>
        <v>0</v>
      </c>
      <c r="DF41" s="17">
        <f t="shared" ref="DF41:DQ41" si="452">DF39+DF38</f>
        <v>0</v>
      </c>
      <c r="DG41" s="17">
        <f t="shared" si="452"/>
        <v>0</v>
      </c>
      <c r="DH41" s="17">
        <f t="shared" si="452"/>
        <v>0</v>
      </c>
      <c r="DI41" s="17">
        <f t="shared" si="452"/>
        <v>0</v>
      </c>
      <c r="DJ41" s="17">
        <f t="shared" si="452"/>
        <v>0</v>
      </c>
      <c r="DK41" s="17">
        <f t="shared" si="452"/>
        <v>0</v>
      </c>
      <c r="DL41" s="17">
        <f t="shared" si="452"/>
        <v>0</v>
      </c>
      <c r="DM41" s="17">
        <f t="shared" si="452"/>
        <v>0</v>
      </c>
      <c r="DN41" s="17">
        <f t="shared" si="452"/>
        <v>0</v>
      </c>
      <c r="DO41" s="17">
        <f t="shared" si="452"/>
        <v>0</v>
      </c>
      <c r="DP41" s="17">
        <f t="shared" si="452"/>
        <v>0</v>
      </c>
      <c r="DQ41" s="17">
        <f t="shared" si="452"/>
        <v>0</v>
      </c>
      <c r="DR41" s="319">
        <f t="shared" ref="DR41" si="453">SUM(DF41:DQ41)</f>
        <v>0</v>
      </c>
      <c r="DS41" s="17">
        <f t="shared" ref="DS41:ED41" si="454">DS39+DS38</f>
        <v>0</v>
      </c>
      <c r="DT41" s="17">
        <f t="shared" si="454"/>
        <v>0</v>
      </c>
      <c r="DU41" s="17">
        <f t="shared" si="454"/>
        <v>0</v>
      </c>
      <c r="DV41" s="17">
        <f t="shared" si="454"/>
        <v>0</v>
      </c>
      <c r="DW41" s="17">
        <f t="shared" si="454"/>
        <v>0</v>
      </c>
      <c r="DX41" s="17">
        <f t="shared" si="454"/>
        <v>0</v>
      </c>
      <c r="DY41" s="17">
        <f t="shared" si="454"/>
        <v>0</v>
      </c>
      <c r="DZ41" s="17">
        <f t="shared" si="454"/>
        <v>0</v>
      </c>
      <c r="EA41" s="17">
        <f t="shared" si="454"/>
        <v>0</v>
      </c>
      <c r="EB41" s="17">
        <f t="shared" si="454"/>
        <v>0</v>
      </c>
      <c r="EC41" s="17">
        <f t="shared" si="454"/>
        <v>0</v>
      </c>
      <c r="ED41" s="17">
        <f t="shared" si="454"/>
        <v>0</v>
      </c>
      <c r="EE41" s="391">
        <f t="shared" ref="EE41" si="455">SUM(DS41:ED41)</f>
        <v>0</v>
      </c>
    </row>
    <row r="42" spans="1:135" x14ac:dyDescent="0.2">
      <c r="A42" s="29" t="s">
        <v>6</v>
      </c>
      <c r="B42" s="28">
        <f>'MOUSSY EMPRUNT 1'!E6</f>
        <v>4.3200000000000002E-2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13" t="s">
        <v>7</v>
      </c>
      <c r="B43" s="17">
        <f>'MOUSSY EMPRUNT 1'!I5</f>
        <v>2007.5896318590064</v>
      </c>
      <c r="D43" s="9" t="s">
        <v>26</v>
      </c>
      <c r="F43" s="17">
        <f t="shared" ref="F43:Q43" si="456">IFERROR(IF(EOMONTH(F$2,0)&gt;=EOMONTH($B$44,0),ROUND($B$47/12,0),0),0)</f>
        <v>0</v>
      </c>
      <c r="G43" s="17">
        <f t="shared" si="456"/>
        <v>0</v>
      </c>
      <c r="H43" s="17">
        <f t="shared" si="456"/>
        <v>0</v>
      </c>
      <c r="I43" s="17">
        <f t="shared" si="456"/>
        <v>0</v>
      </c>
      <c r="J43" s="17">
        <f t="shared" si="456"/>
        <v>0</v>
      </c>
      <c r="K43" s="17">
        <f t="shared" si="456"/>
        <v>0</v>
      </c>
      <c r="L43" s="17">
        <f t="shared" si="456"/>
        <v>1440</v>
      </c>
      <c r="M43" s="17">
        <f t="shared" si="456"/>
        <v>1440</v>
      </c>
      <c r="N43" s="17">
        <f t="shared" si="456"/>
        <v>1440</v>
      </c>
      <c r="O43" s="17">
        <f t="shared" si="456"/>
        <v>1440</v>
      </c>
      <c r="P43" s="17">
        <f t="shared" si="456"/>
        <v>1440</v>
      </c>
      <c r="Q43" s="17">
        <f t="shared" si="456"/>
        <v>1440</v>
      </c>
      <c r="R43" s="319">
        <f t="shared" ref="R43:R44" si="457">SUM(F43:Q43)</f>
        <v>8640</v>
      </c>
      <c r="S43" s="17">
        <f t="shared" ref="S43:AD43" si="458">IFERROR(IF(EOMONTH(S$2,0)&gt;=EOMONTH($B$44,0),ROUND($B$47/12,0),0),0)</f>
        <v>1440</v>
      </c>
      <c r="T43" s="17">
        <f t="shared" si="458"/>
        <v>1440</v>
      </c>
      <c r="U43" s="17">
        <f t="shared" si="458"/>
        <v>1440</v>
      </c>
      <c r="V43" s="17">
        <f t="shared" si="458"/>
        <v>1440</v>
      </c>
      <c r="W43" s="17">
        <f t="shared" si="458"/>
        <v>1440</v>
      </c>
      <c r="X43" s="17">
        <f t="shared" si="458"/>
        <v>1440</v>
      </c>
      <c r="Y43" s="17">
        <f t="shared" si="458"/>
        <v>1440</v>
      </c>
      <c r="Z43" s="17">
        <f t="shared" si="458"/>
        <v>1440</v>
      </c>
      <c r="AA43" s="17">
        <f t="shared" si="458"/>
        <v>1440</v>
      </c>
      <c r="AB43" s="17">
        <f t="shared" si="458"/>
        <v>1440</v>
      </c>
      <c r="AC43" s="17">
        <f t="shared" si="458"/>
        <v>1440</v>
      </c>
      <c r="AD43" s="17">
        <f t="shared" si="458"/>
        <v>1440</v>
      </c>
      <c r="AE43" s="319">
        <f t="shared" ref="AE43:AE45" si="459">SUM(S43:AD43)</f>
        <v>17280</v>
      </c>
      <c r="AF43" s="17">
        <f t="shared" ref="AF43:AQ43" si="460">IFERROR(IF(EOMONTH(AF$2,0)&gt;=EOMONTH($B$44,0),ROUND($B$47/12,0),0),0)</f>
        <v>1440</v>
      </c>
      <c r="AG43" s="17">
        <f t="shared" si="460"/>
        <v>1440</v>
      </c>
      <c r="AH43" s="17">
        <f t="shared" si="460"/>
        <v>1440</v>
      </c>
      <c r="AI43" s="17">
        <f t="shared" si="460"/>
        <v>1440</v>
      </c>
      <c r="AJ43" s="17">
        <f t="shared" si="460"/>
        <v>1440</v>
      </c>
      <c r="AK43" s="17">
        <f t="shared" si="460"/>
        <v>1440</v>
      </c>
      <c r="AL43" s="17">
        <f t="shared" si="460"/>
        <v>1440</v>
      </c>
      <c r="AM43" s="17">
        <f t="shared" si="460"/>
        <v>1440</v>
      </c>
      <c r="AN43" s="17">
        <f t="shared" si="460"/>
        <v>1440</v>
      </c>
      <c r="AO43" s="17">
        <f t="shared" si="460"/>
        <v>1440</v>
      </c>
      <c r="AP43" s="17">
        <f t="shared" si="460"/>
        <v>1440</v>
      </c>
      <c r="AQ43" s="17">
        <f t="shared" si="460"/>
        <v>1440</v>
      </c>
      <c r="AR43" s="319">
        <f t="shared" ref="AR43:AR45" si="461">SUM(AF43:AQ43)</f>
        <v>17280</v>
      </c>
      <c r="AS43" s="17">
        <f t="shared" ref="AS43:BD43" si="462">IFERROR(IF(EOMONTH(AS$2,0)&gt;=EOMONTH($B$44,0),ROUND($B$47/12,0),0),0)</f>
        <v>1440</v>
      </c>
      <c r="AT43" s="17">
        <f t="shared" si="462"/>
        <v>1440</v>
      </c>
      <c r="AU43" s="17">
        <f t="shared" si="462"/>
        <v>1440</v>
      </c>
      <c r="AV43" s="17">
        <f t="shared" si="462"/>
        <v>1440</v>
      </c>
      <c r="AW43" s="17">
        <f t="shared" si="462"/>
        <v>1440</v>
      </c>
      <c r="AX43" s="17">
        <f t="shared" si="462"/>
        <v>1440</v>
      </c>
      <c r="AY43" s="17">
        <f t="shared" si="462"/>
        <v>1440</v>
      </c>
      <c r="AZ43" s="17">
        <f t="shared" si="462"/>
        <v>1440</v>
      </c>
      <c r="BA43" s="17">
        <f t="shared" si="462"/>
        <v>1440</v>
      </c>
      <c r="BB43" s="17">
        <f t="shared" si="462"/>
        <v>1440</v>
      </c>
      <c r="BC43" s="17">
        <f t="shared" si="462"/>
        <v>1440</v>
      </c>
      <c r="BD43" s="17">
        <f t="shared" si="462"/>
        <v>1440</v>
      </c>
      <c r="BE43" s="319">
        <f t="shared" ref="BE43:BE45" si="463">SUM(AS43:BD43)</f>
        <v>17280</v>
      </c>
      <c r="BF43" s="17">
        <f t="shared" ref="BF43:BQ43" si="464">IFERROR(IF(EOMONTH(BF$2,0)&gt;=EOMONTH($B$44,0),ROUND($B$47/12,0),0),0)</f>
        <v>1440</v>
      </c>
      <c r="BG43" s="17">
        <f t="shared" si="464"/>
        <v>1440</v>
      </c>
      <c r="BH43" s="17">
        <f t="shared" si="464"/>
        <v>1440</v>
      </c>
      <c r="BI43" s="17">
        <f t="shared" si="464"/>
        <v>1440</v>
      </c>
      <c r="BJ43" s="17">
        <f t="shared" si="464"/>
        <v>1440</v>
      </c>
      <c r="BK43" s="17">
        <f t="shared" si="464"/>
        <v>1440</v>
      </c>
      <c r="BL43" s="17">
        <f t="shared" si="464"/>
        <v>1440</v>
      </c>
      <c r="BM43" s="17">
        <f t="shared" si="464"/>
        <v>1440</v>
      </c>
      <c r="BN43" s="17">
        <f t="shared" si="464"/>
        <v>1440</v>
      </c>
      <c r="BO43" s="17">
        <f t="shared" si="464"/>
        <v>1440</v>
      </c>
      <c r="BP43" s="17">
        <f t="shared" si="464"/>
        <v>1440</v>
      </c>
      <c r="BQ43" s="17">
        <f t="shared" si="464"/>
        <v>1440</v>
      </c>
      <c r="BR43" s="319">
        <f t="shared" ref="BR43:BR45" si="465">SUM(BF43:BQ43)</f>
        <v>17280</v>
      </c>
      <c r="BS43" s="17">
        <f t="shared" ref="BS43:CD43" si="466">IFERROR(IF(EOMONTH(BS$2,0)&gt;=EOMONTH($B$44,0),ROUND($B$47/12,0),0),0)</f>
        <v>1440</v>
      </c>
      <c r="BT43" s="17">
        <f t="shared" si="466"/>
        <v>1440</v>
      </c>
      <c r="BU43" s="17">
        <f t="shared" si="466"/>
        <v>1440</v>
      </c>
      <c r="BV43" s="17">
        <f t="shared" si="466"/>
        <v>1440</v>
      </c>
      <c r="BW43" s="17">
        <f t="shared" si="466"/>
        <v>1440</v>
      </c>
      <c r="BX43" s="17">
        <f t="shared" si="466"/>
        <v>1440</v>
      </c>
      <c r="BY43" s="17">
        <f t="shared" si="466"/>
        <v>1440</v>
      </c>
      <c r="BZ43" s="17">
        <f t="shared" si="466"/>
        <v>1440</v>
      </c>
      <c r="CA43" s="17">
        <f t="shared" si="466"/>
        <v>1440</v>
      </c>
      <c r="CB43" s="17">
        <f t="shared" si="466"/>
        <v>1440</v>
      </c>
      <c r="CC43" s="17">
        <f t="shared" si="466"/>
        <v>1440</v>
      </c>
      <c r="CD43" s="17">
        <f t="shared" si="466"/>
        <v>1440</v>
      </c>
      <c r="CE43" s="319">
        <f t="shared" ref="CE43:CE45" si="467">SUM(BS43:CD43)</f>
        <v>17280</v>
      </c>
      <c r="CF43" s="17">
        <f t="shared" ref="CF43:CQ43" si="468">IFERROR(IF(EOMONTH(CF$2,0)&gt;=EOMONTH($B$44,0),ROUND($B$47/12,0),0),0)</f>
        <v>1440</v>
      </c>
      <c r="CG43" s="17">
        <f t="shared" si="468"/>
        <v>1440</v>
      </c>
      <c r="CH43" s="17">
        <f t="shared" si="468"/>
        <v>1440</v>
      </c>
      <c r="CI43" s="17">
        <f t="shared" si="468"/>
        <v>1440</v>
      </c>
      <c r="CJ43" s="17">
        <f t="shared" si="468"/>
        <v>1440</v>
      </c>
      <c r="CK43" s="17">
        <f t="shared" si="468"/>
        <v>1440</v>
      </c>
      <c r="CL43" s="17">
        <f t="shared" si="468"/>
        <v>1440</v>
      </c>
      <c r="CM43" s="17">
        <f t="shared" si="468"/>
        <v>1440</v>
      </c>
      <c r="CN43" s="17">
        <f t="shared" si="468"/>
        <v>1440</v>
      </c>
      <c r="CO43" s="17">
        <f t="shared" si="468"/>
        <v>1440</v>
      </c>
      <c r="CP43" s="17">
        <f t="shared" si="468"/>
        <v>1440</v>
      </c>
      <c r="CQ43" s="17">
        <f t="shared" si="468"/>
        <v>1440</v>
      </c>
      <c r="CR43" s="319">
        <f t="shared" ref="CR43:CR45" si="469">SUM(CF43:CQ43)</f>
        <v>17280</v>
      </c>
      <c r="CS43" s="17">
        <f t="shared" ref="CS43:DD43" si="470">IFERROR(IF(EOMONTH(CS$2,0)&gt;=EOMONTH($B$44,0),ROUND($B$47/12,0),0),0)</f>
        <v>1440</v>
      </c>
      <c r="CT43" s="17">
        <f t="shared" si="470"/>
        <v>1440</v>
      </c>
      <c r="CU43" s="17">
        <f t="shared" si="470"/>
        <v>1440</v>
      </c>
      <c r="CV43" s="17">
        <f t="shared" si="470"/>
        <v>1440</v>
      </c>
      <c r="CW43" s="17">
        <f t="shared" si="470"/>
        <v>1440</v>
      </c>
      <c r="CX43" s="17">
        <f t="shared" si="470"/>
        <v>1440</v>
      </c>
      <c r="CY43" s="17">
        <f t="shared" si="470"/>
        <v>1440</v>
      </c>
      <c r="CZ43" s="17">
        <f t="shared" si="470"/>
        <v>1440</v>
      </c>
      <c r="DA43" s="17">
        <f t="shared" si="470"/>
        <v>1440</v>
      </c>
      <c r="DB43" s="17">
        <f t="shared" si="470"/>
        <v>1440</v>
      </c>
      <c r="DC43" s="17">
        <f t="shared" si="470"/>
        <v>1440</v>
      </c>
      <c r="DD43" s="17">
        <f t="shared" si="470"/>
        <v>1440</v>
      </c>
      <c r="DE43" s="319">
        <f t="shared" ref="DE43:DE45" si="471">SUM(CS43:DD43)</f>
        <v>17280</v>
      </c>
      <c r="DF43" s="17">
        <f t="shared" ref="DF43:DQ43" si="472">IFERROR(IF(EOMONTH(DF$2,0)&gt;=EOMONTH($B$44,0),ROUND($B$47/12,0),0),0)</f>
        <v>1440</v>
      </c>
      <c r="DG43" s="17">
        <f t="shared" si="472"/>
        <v>1440</v>
      </c>
      <c r="DH43" s="17">
        <f t="shared" si="472"/>
        <v>1440</v>
      </c>
      <c r="DI43" s="17">
        <f t="shared" si="472"/>
        <v>1440</v>
      </c>
      <c r="DJ43" s="17">
        <f t="shared" si="472"/>
        <v>1440</v>
      </c>
      <c r="DK43" s="17">
        <f t="shared" si="472"/>
        <v>1440</v>
      </c>
      <c r="DL43" s="17">
        <f t="shared" si="472"/>
        <v>1440</v>
      </c>
      <c r="DM43" s="17">
        <f t="shared" si="472"/>
        <v>1440</v>
      </c>
      <c r="DN43" s="17">
        <f t="shared" si="472"/>
        <v>1440</v>
      </c>
      <c r="DO43" s="17">
        <f t="shared" si="472"/>
        <v>1440</v>
      </c>
      <c r="DP43" s="17">
        <f t="shared" si="472"/>
        <v>1440</v>
      </c>
      <c r="DQ43" s="17">
        <f t="shared" si="472"/>
        <v>1440</v>
      </c>
      <c r="DR43" s="319">
        <f t="shared" ref="DR43:DR45" si="473">SUM(DF43:DQ43)</f>
        <v>17280</v>
      </c>
      <c r="DS43" s="17">
        <f t="shared" ref="DS43:ED43" si="474">IFERROR(IF(EOMONTH(DS$2,0)&gt;=EOMONTH($B$44,0),ROUND($B$47/12,0),0),0)</f>
        <v>1440</v>
      </c>
      <c r="DT43" s="17">
        <f t="shared" si="474"/>
        <v>1440</v>
      </c>
      <c r="DU43" s="17">
        <f t="shared" si="474"/>
        <v>1440</v>
      </c>
      <c r="DV43" s="17">
        <f t="shared" si="474"/>
        <v>1440</v>
      </c>
      <c r="DW43" s="17">
        <f t="shared" si="474"/>
        <v>1440</v>
      </c>
      <c r="DX43" s="17">
        <f t="shared" si="474"/>
        <v>1440</v>
      </c>
      <c r="DY43" s="17">
        <f t="shared" si="474"/>
        <v>1440</v>
      </c>
      <c r="DZ43" s="17">
        <f t="shared" si="474"/>
        <v>1440</v>
      </c>
      <c r="EA43" s="17">
        <f t="shared" si="474"/>
        <v>1440</v>
      </c>
      <c r="EB43" s="17">
        <f t="shared" si="474"/>
        <v>1440</v>
      </c>
      <c r="EC43" s="17">
        <f t="shared" si="474"/>
        <v>1440</v>
      </c>
      <c r="ED43" s="17">
        <f t="shared" si="474"/>
        <v>1440</v>
      </c>
      <c r="EE43" s="319">
        <f t="shared" ref="EE43:EE45" si="475">SUM(DS43:ED43)</f>
        <v>17280</v>
      </c>
    </row>
    <row r="44" spans="1:135" x14ac:dyDescent="0.2">
      <c r="A44" s="29" t="s">
        <v>72</v>
      </c>
      <c r="B44" s="27">
        <f>'MOUSSY EMPRUNT 1'!E9</f>
        <v>45856</v>
      </c>
      <c r="D44" s="9" t="s">
        <v>26</v>
      </c>
      <c r="F44" s="17">
        <f t="shared" ref="F44:Q44" si="476">IFERROR(IF(EOMONTH(F$2,0)&gt;=EOMONTH($B$55,0),ROUND($B$58/12,0),0),0)</f>
        <v>0</v>
      </c>
      <c r="G44" s="17">
        <f t="shared" si="476"/>
        <v>0</v>
      </c>
      <c r="H44" s="17">
        <f t="shared" si="476"/>
        <v>0</v>
      </c>
      <c r="I44" s="17">
        <f t="shared" si="476"/>
        <v>0</v>
      </c>
      <c r="J44" s="17">
        <f t="shared" si="476"/>
        <v>0</v>
      </c>
      <c r="K44" s="17">
        <f t="shared" si="476"/>
        <v>0</v>
      </c>
      <c r="L44" s="17">
        <f t="shared" si="476"/>
        <v>1163</v>
      </c>
      <c r="M44" s="17">
        <f t="shared" si="476"/>
        <v>1163</v>
      </c>
      <c r="N44" s="17">
        <f t="shared" si="476"/>
        <v>1163</v>
      </c>
      <c r="O44" s="17">
        <f t="shared" si="476"/>
        <v>1163</v>
      </c>
      <c r="P44" s="17">
        <f t="shared" si="476"/>
        <v>1163</v>
      </c>
      <c r="Q44" s="17">
        <f t="shared" si="476"/>
        <v>1163</v>
      </c>
      <c r="R44" s="319">
        <f t="shared" si="457"/>
        <v>6978</v>
      </c>
      <c r="S44" s="17">
        <f t="shared" ref="S44:AD44" si="477">IFERROR(IF(EOMONTH(S$2,0)&gt;=EOMONTH($B$55,0),ROUND($B$58/12,0),0),0)</f>
        <v>1163</v>
      </c>
      <c r="T44" s="17">
        <f t="shared" si="477"/>
        <v>1163</v>
      </c>
      <c r="U44" s="17">
        <f t="shared" si="477"/>
        <v>1163</v>
      </c>
      <c r="V44" s="17">
        <f t="shared" si="477"/>
        <v>1163</v>
      </c>
      <c r="W44" s="17">
        <f t="shared" si="477"/>
        <v>1163</v>
      </c>
      <c r="X44" s="17">
        <f t="shared" si="477"/>
        <v>1163</v>
      </c>
      <c r="Y44" s="17">
        <f t="shared" si="477"/>
        <v>1163</v>
      </c>
      <c r="Z44" s="17">
        <f t="shared" si="477"/>
        <v>1163</v>
      </c>
      <c r="AA44" s="17">
        <f t="shared" si="477"/>
        <v>1163</v>
      </c>
      <c r="AB44" s="17">
        <f t="shared" si="477"/>
        <v>1163</v>
      </c>
      <c r="AC44" s="17">
        <f t="shared" si="477"/>
        <v>1163</v>
      </c>
      <c r="AD44" s="17">
        <f t="shared" si="477"/>
        <v>1163</v>
      </c>
      <c r="AE44" s="319">
        <f t="shared" si="459"/>
        <v>13956</v>
      </c>
      <c r="AF44" s="17">
        <f t="shared" ref="AF44:AQ44" si="478">IFERROR(IF(EOMONTH(AF$2,0)&gt;=EOMONTH($B$55,0),ROUND($B$58/12,0),0),0)</f>
        <v>1163</v>
      </c>
      <c r="AG44" s="17">
        <f t="shared" si="478"/>
        <v>1163</v>
      </c>
      <c r="AH44" s="17">
        <f t="shared" si="478"/>
        <v>1163</v>
      </c>
      <c r="AI44" s="17">
        <f t="shared" si="478"/>
        <v>1163</v>
      </c>
      <c r="AJ44" s="17">
        <f t="shared" si="478"/>
        <v>1163</v>
      </c>
      <c r="AK44" s="17">
        <f t="shared" si="478"/>
        <v>1163</v>
      </c>
      <c r="AL44" s="17">
        <f t="shared" si="478"/>
        <v>1163</v>
      </c>
      <c r="AM44" s="17">
        <f t="shared" si="478"/>
        <v>1163</v>
      </c>
      <c r="AN44" s="17">
        <f t="shared" si="478"/>
        <v>1163</v>
      </c>
      <c r="AO44" s="17">
        <f t="shared" si="478"/>
        <v>1163</v>
      </c>
      <c r="AP44" s="17">
        <f t="shared" si="478"/>
        <v>1163</v>
      </c>
      <c r="AQ44" s="17">
        <f t="shared" si="478"/>
        <v>1163</v>
      </c>
      <c r="AR44" s="319">
        <f t="shared" si="461"/>
        <v>13956</v>
      </c>
      <c r="AS44" s="17">
        <f t="shared" ref="AS44:BD44" si="479">IFERROR(IF(EOMONTH(AS$2,0)&gt;=EOMONTH($B$55,0),ROUND($B$58/12,0),0),0)</f>
        <v>1163</v>
      </c>
      <c r="AT44" s="17">
        <f t="shared" si="479"/>
        <v>1163</v>
      </c>
      <c r="AU44" s="17">
        <f t="shared" si="479"/>
        <v>1163</v>
      </c>
      <c r="AV44" s="17">
        <f t="shared" si="479"/>
        <v>1163</v>
      </c>
      <c r="AW44" s="17">
        <f t="shared" si="479"/>
        <v>1163</v>
      </c>
      <c r="AX44" s="17">
        <f t="shared" si="479"/>
        <v>1163</v>
      </c>
      <c r="AY44" s="17">
        <f t="shared" si="479"/>
        <v>1163</v>
      </c>
      <c r="AZ44" s="17">
        <f t="shared" si="479"/>
        <v>1163</v>
      </c>
      <c r="BA44" s="17">
        <f t="shared" si="479"/>
        <v>1163</v>
      </c>
      <c r="BB44" s="17">
        <f t="shared" si="479"/>
        <v>1163</v>
      </c>
      <c r="BC44" s="17">
        <f t="shared" si="479"/>
        <v>1163</v>
      </c>
      <c r="BD44" s="17">
        <f t="shared" si="479"/>
        <v>1163</v>
      </c>
      <c r="BE44" s="319">
        <f t="shared" si="463"/>
        <v>13956</v>
      </c>
      <c r="BF44" s="17">
        <f t="shared" ref="BF44:BQ44" si="480">IFERROR(IF(EOMONTH(BF$2,0)&gt;=EOMONTH($B$55,0),ROUND($B$58/12,0),0),0)</f>
        <v>1163</v>
      </c>
      <c r="BG44" s="17">
        <f t="shared" si="480"/>
        <v>1163</v>
      </c>
      <c r="BH44" s="17">
        <f t="shared" si="480"/>
        <v>1163</v>
      </c>
      <c r="BI44" s="17">
        <f t="shared" si="480"/>
        <v>1163</v>
      </c>
      <c r="BJ44" s="17">
        <f t="shared" si="480"/>
        <v>1163</v>
      </c>
      <c r="BK44" s="17">
        <f t="shared" si="480"/>
        <v>1163</v>
      </c>
      <c r="BL44" s="17">
        <f t="shared" si="480"/>
        <v>1163</v>
      </c>
      <c r="BM44" s="17">
        <f t="shared" si="480"/>
        <v>1163</v>
      </c>
      <c r="BN44" s="17">
        <f t="shared" si="480"/>
        <v>1163</v>
      </c>
      <c r="BO44" s="17">
        <f t="shared" si="480"/>
        <v>1163</v>
      </c>
      <c r="BP44" s="17">
        <f t="shared" si="480"/>
        <v>1163</v>
      </c>
      <c r="BQ44" s="17">
        <f t="shared" si="480"/>
        <v>1163</v>
      </c>
      <c r="BR44" s="319">
        <f t="shared" si="465"/>
        <v>13956</v>
      </c>
      <c r="BS44" s="17">
        <f t="shared" ref="BS44:CD44" si="481">IFERROR(IF(EOMONTH(BS$2,0)&gt;=EOMONTH($B$55,0),ROUND($B$58/12,0),0),0)</f>
        <v>1163</v>
      </c>
      <c r="BT44" s="17">
        <f t="shared" si="481"/>
        <v>1163</v>
      </c>
      <c r="BU44" s="17">
        <f t="shared" si="481"/>
        <v>1163</v>
      </c>
      <c r="BV44" s="17">
        <f t="shared" si="481"/>
        <v>1163</v>
      </c>
      <c r="BW44" s="17">
        <f t="shared" si="481"/>
        <v>1163</v>
      </c>
      <c r="BX44" s="17">
        <f t="shared" si="481"/>
        <v>1163</v>
      </c>
      <c r="BY44" s="17">
        <f t="shared" si="481"/>
        <v>1163</v>
      </c>
      <c r="BZ44" s="17">
        <f t="shared" si="481"/>
        <v>1163</v>
      </c>
      <c r="CA44" s="17">
        <f t="shared" si="481"/>
        <v>1163</v>
      </c>
      <c r="CB44" s="17">
        <f t="shared" si="481"/>
        <v>1163</v>
      </c>
      <c r="CC44" s="17">
        <f t="shared" si="481"/>
        <v>1163</v>
      </c>
      <c r="CD44" s="17">
        <f t="shared" si="481"/>
        <v>1163</v>
      </c>
      <c r="CE44" s="319">
        <f t="shared" si="467"/>
        <v>13956</v>
      </c>
      <c r="CF44" s="17">
        <f t="shared" ref="CF44:CQ44" si="482">IFERROR(IF(EOMONTH(CF$2,0)&gt;=EOMONTH($B$55,0),ROUND($B$58/12,0),0),0)</f>
        <v>1163</v>
      </c>
      <c r="CG44" s="17">
        <f t="shared" si="482"/>
        <v>1163</v>
      </c>
      <c r="CH44" s="17">
        <f t="shared" si="482"/>
        <v>1163</v>
      </c>
      <c r="CI44" s="17">
        <f t="shared" si="482"/>
        <v>1163</v>
      </c>
      <c r="CJ44" s="17">
        <f t="shared" si="482"/>
        <v>1163</v>
      </c>
      <c r="CK44" s="17">
        <f t="shared" si="482"/>
        <v>1163</v>
      </c>
      <c r="CL44" s="17">
        <f t="shared" si="482"/>
        <v>1163</v>
      </c>
      <c r="CM44" s="17">
        <f t="shared" si="482"/>
        <v>1163</v>
      </c>
      <c r="CN44" s="17">
        <f t="shared" si="482"/>
        <v>1163</v>
      </c>
      <c r="CO44" s="17">
        <f t="shared" si="482"/>
        <v>1163</v>
      </c>
      <c r="CP44" s="17">
        <f t="shared" si="482"/>
        <v>1163</v>
      </c>
      <c r="CQ44" s="17">
        <f t="shared" si="482"/>
        <v>1163</v>
      </c>
      <c r="CR44" s="319">
        <f t="shared" si="469"/>
        <v>13956</v>
      </c>
      <c r="CS44" s="17">
        <f t="shared" ref="CS44:DD44" si="483">IFERROR(IF(EOMONTH(CS$2,0)&gt;=EOMONTH($B$55,0),ROUND($B$58/12,0),0),0)</f>
        <v>1163</v>
      </c>
      <c r="CT44" s="17">
        <f t="shared" si="483"/>
        <v>1163</v>
      </c>
      <c r="CU44" s="17">
        <f t="shared" si="483"/>
        <v>1163</v>
      </c>
      <c r="CV44" s="17">
        <f t="shared" si="483"/>
        <v>1163</v>
      </c>
      <c r="CW44" s="17">
        <f t="shared" si="483"/>
        <v>1163</v>
      </c>
      <c r="CX44" s="17">
        <f t="shared" si="483"/>
        <v>1163</v>
      </c>
      <c r="CY44" s="17">
        <f t="shared" si="483"/>
        <v>1163</v>
      </c>
      <c r="CZ44" s="17">
        <f t="shared" si="483"/>
        <v>1163</v>
      </c>
      <c r="DA44" s="17">
        <f t="shared" si="483"/>
        <v>1163</v>
      </c>
      <c r="DB44" s="17">
        <f t="shared" si="483"/>
        <v>1163</v>
      </c>
      <c r="DC44" s="17">
        <f t="shared" si="483"/>
        <v>1163</v>
      </c>
      <c r="DD44" s="17">
        <f t="shared" si="483"/>
        <v>1163</v>
      </c>
      <c r="DE44" s="319">
        <f t="shared" si="471"/>
        <v>13956</v>
      </c>
      <c r="DF44" s="17">
        <f t="shared" ref="DF44:DQ44" si="484">IFERROR(IF(EOMONTH(DF$2,0)&gt;=EOMONTH($B$55,0),ROUND($B$58/12,0),0),0)</f>
        <v>1163</v>
      </c>
      <c r="DG44" s="17">
        <f t="shared" si="484"/>
        <v>1163</v>
      </c>
      <c r="DH44" s="17">
        <f t="shared" si="484"/>
        <v>1163</v>
      </c>
      <c r="DI44" s="17">
        <f t="shared" si="484"/>
        <v>1163</v>
      </c>
      <c r="DJ44" s="17">
        <f t="shared" si="484"/>
        <v>1163</v>
      </c>
      <c r="DK44" s="17">
        <f t="shared" si="484"/>
        <v>1163</v>
      </c>
      <c r="DL44" s="17">
        <f t="shared" si="484"/>
        <v>1163</v>
      </c>
      <c r="DM44" s="17">
        <f t="shared" si="484"/>
        <v>1163</v>
      </c>
      <c r="DN44" s="17">
        <f t="shared" si="484"/>
        <v>1163</v>
      </c>
      <c r="DO44" s="17">
        <f t="shared" si="484"/>
        <v>1163</v>
      </c>
      <c r="DP44" s="17">
        <f t="shared" si="484"/>
        <v>1163</v>
      </c>
      <c r="DQ44" s="17">
        <f t="shared" si="484"/>
        <v>1163</v>
      </c>
      <c r="DR44" s="319">
        <f t="shared" si="473"/>
        <v>13956</v>
      </c>
      <c r="DS44" s="17">
        <f t="shared" ref="DS44:ED44" si="485">IFERROR(IF(EOMONTH(DS$2,0)&gt;=EOMONTH($B$55,0),ROUND($B$58/12,0),0),0)</f>
        <v>1163</v>
      </c>
      <c r="DT44" s="17">
        <f t="shared" si="485"/>
        <v>1163</v>
      </c>
      <c r="DU44" s="17">
        <f t="shared" si="485"/>
        <v>1163</v>
      </c>
      <c r="DV44" s="17">
        <f t="shared" si="485"/>
        <v>1163</v>
      </c>
      <c r="DW44" s="17">
        <f t="shared" si="485"/>
        <v>1163</v>
      </c>
      <c r="DX44" s="17">
        <f t="shared" si="485"/>
        <v>1163</v>
      </c>
      <c r="DY44" s="17">
        <f t="shared" si="485"/>
        <v>1163</v>
      </c>
      <c r="DZ44" s="17">
        <f t="shared" si="485"/>
        <v>1163</v>
      </c>
      <c r="EA44" s="17">
        <f t="shared" si="485"/>
        <v>1163</v>
      </c>
      <c r="EB44" s="17">
        <f t="shared" si="485"/>
        <v>1163</v>
      </c>
      <c r="EC44" s="17">
        <f t="shared" si="485"/>
        <v>1163</v>
      </c>
      <c r="ED44" s="17">
        <f t="shared" si="485"/>
        <v>1163</v>
      </c>
      <c r="EE44" s="319">
        <f t="shared" si="475"/>
        <v>13956</v>
      </c>
    </row>
    <row r="45" spans="1:135" x14ac:dyDescent="0.2">
      <c r="A45" s="13" t="s">
        <v>73</v>
      </c>
      <c r="B45" s="14">
        <f>EDATE(B44, 6)</f>
        <v>46040</v>
      </c>
      <c r="D45" s="9" t="s">
        <v>27</v>
      </c>
      <c r="F45" s="17">
        <f t="shared" ref="F45:Q45" si="486">IFERROR(IF(EOMONTH(F$2,0)&gt;=EOMONTH($B$65,0),ROUND($B$68/12,0),0),0)</f>
        <v>0</v>
      </c>
      <c r="G45" s="17">
        <f t="shared" si="486"/>
        <v>0</v>
      </c>
      <c r="H45" s="17">
        <f t="shared" si="486"/>
        <v>0</v>
      </c>
      <c r="I45" s="17">
        <f t="shared" si="486"/>
        <v>0</v>
      </c>
      <c r="J45" s="17">
        <f t="shared" si="486"/>
        <v>0</v>
      </c>
      <c r="K45" s="17">
        <f t="shared" si="486"/>
        <v>0</v>
      </c>
      <c r="L45" s="17">
        <f t="shared" si="486"/>
        <v>0</v>
      </c>
      <c r="M45" s="17">
        <f t="shared" si="486"/>
        <v>0</v>
      </c>
      <c r="N45" s="17">
        <f t="shared" si="486"/>
        <v>417</v>
      </c>
      <c r="O45" s="17">
        <f t="shared" si="486"/>
        <v>417</v>
      </c>
      <c r="P45" s="17">
        <f t="shared" si="486"/>
        <v>417</v>
      </c>
      <c r="Q45" s="17">
        <f t="shared" si="486"/>
        <v>417</v>
      </c>
      <c r="R45" s="319">
        <f t="shared" ref="R45" si="487">SUM(F45:Q45)</f>
        <v>1668</v>
      </c>
      <c r="S45" s="17">
        <f t="shared" ref="S45:AD45" si="488">IFERROR(IF(EOMONTH(S$2,0)&gt;=EOMONTH($B$65,0),ROUND($B$68/12,0),0),0)</f>
        <v>417</v>
      </c>
      <c r="T45" s="17">
        <f t="shared" si="488"/>
        <v>417</v>
      </c>
      <c r="U45" s="17">
        <f t="shared" si="488"/>
        <v>417</v>
      </c>
      <c r="V45" s="17">
        <f t="shared" si="488"/>
        <v>417</v>
      </c>
      <c r="W45" s="17">
        <f t="shared" si="488"/>
        <v>417</v>
      </c>
      <c r="X45" s="17">
        <f t="shared" si="488"/>
        <v>417</v>
      </c>
      <c r="Y45" s="17">
        <f t="shared" si="488"/>
        <v>417</v>
      </c>
      <c r="Z45" s="17">
        <f t="shared" si="488"/>
        <v>417</v>
      </c>
      <c r="AA45" s="17">
        <f t="shared" si="488"/>
        <v>417</v>
      </c>
      <c r="AB45" s="17">
        <f t="shared" si="488"/>
        <v>417</v>
      </c>
      <c r="AC45" s="17">
        <f t="shared" si="488"/>
        <v>417</v>
      </c>
      <c r="AD45" s="17">
        <f t="shared" si="488"/>
        <v>417</v>
      </c>
      <c r="AE45" s="319">
        <f t="shared" si="459"/>
        <v>5004</v>
      </c>
      <c r="AF45" s="17">
        <f t="shared" ref="AF45:AQ45" si="489">IFERROR(IF(EOMONTH(AF$2,0)&gt;=EOMONTH($B$65,0),ROUND($B$68/12,0),0),0)</f>
        <v>417</v>
      </c>
      <c r="AG45" s="17">
        <f t="shared" si="489"/>
        <v>417</v>
      </c>
      <c r="AH45" s="17">
        <f t="shared" si="489"/>
        <v>417</v>
      </c>
      <c r="AI45" s="17">
        <f t="shared" si="489"/>
        <v>417</v>
      </c>
      <c r="AJ45" s="17">
        <f t="shared" si="489"/>
        <v>417</v>
      </c>
      <c r="AK45" s="17">
        <f t="shared" si="489"/>
        <v>417</v>
      </c>
      <c r="AL45" s="17">
        <f t="shared" si="489"/>
        <v>417</v>
      </c>
      <c r="AM45" s="17">
        <f t="shared" si="489"/>
        <v>417</v>
      </c>
      <c r="AN45" s="17">
        <f t="shared" si="489"/>
        <v>417</v>
      </c>
      <c r="AO45" s="17">
        <f t="shared" si="489"/>
        <v>417</v>
      </c>
      <c r="AP45" s="17">
        <f t="shared" si="489"/>
        <v>417</v>
      </c>
      <c r="AQ45" s="17">
        <f t="shared" si="489"/>
        <v>417</v>
      </c>
      <c r="AR45" s="319">
        <f t="shared" si="461"/>
        <v>5004</v>
      </c>
      <c r="AS45" s="17">
        <f t="shared" ref="AS45:BD45" si="490">IFERROR(IF(EOMONTH(AS$2,0)&gt;=EOMONTH($B$65,0),ROUND($B$68/12,0),0),0)</f>
        <v>417</v>
      </c>
      <c r="AT45" s="17">
        <f t="shared" si="490"/>
        <v>417</v>
      </c>
      <c r="AU45" s="17">
        <f t="shared" si="490"/>
        <v>417</v>
      </c>
      <c r="AV45" s="17">
        <f t="shared" si="490"/>
        <v>417</v>
      </c>
      <c r="AW45" s="17">
        <f t="shared" si="490"/>
        <v>417</v>
      </c>
      <c r="AX45" s="17">
        <f t="shared" si="490"/>
        <v>417</v>
      </c>
      <c r="AY45" s="17">
        <f t="shared" si="490"/>
        <v>417</v>
      </c>
      <c r="AZ45" s="17">
        <f t="shared" si="490"/>
        <v>417</v>
      </c>
      <c r="BA45" s="17">
        <f t="shared" si="490"/>
        <v>417</v>
      </c>
      <c r="BB45" s="17">
        <f t="shared" si="490"/>
        <v>417</v>
      </c>
      <c r="BC45" s="17">
        <f t="shared" si="490"/>
        <v>417</v>
      </c>
      <c r="BD45" s="17">
        <f t="shared" si="490"/>
        <v>417</v>
      </c>
      <c r="BE45" s="319">
        <f t="shared" si="463"/>
        <v>5004</v>
      </c>
      <c r="BF45" s="17">
        <f t="shared" ref="BF45:BQ45" si="491">IFERROR(IF(EOMONTH(BF$2,0)&gt;=EOMONTH($B$65,0),ROUND($B$68/12,0),0),0)</f>
        <v>417</v>
      </c>
      <c r="BG45" s="17">
        <f t="shared" si="491"/>
        <v>417</v>
      </c>
      <c r="BH45" s="17">
        <f t="shared" si="491"/>
        <v>417</v>
      </c>
      <c r="BI45" s="17">
        <f t="shared" si="491"/>
        <v>417</v>
      </c>
      <c r="BJ45" s="17">
        <f t="shared" si="491"/>
        <v>417</v>
      </c>
      <c r="BK45" s="17">
        <f t="shared" si="491"/>
        <v>417</v>
      </c>
      <c r="BL45" s="17">
        <f t="shared" si="491"/>
        <v>417</v>
      </c>
      <c r="BM45" s="17">
        <f t="shared" si="491"/>
        <v>417</v>
      </c>
      <c r="BN45" s="17">
        <f t="shared" si="491"/>
        <v>417</v>
      </c>
      <c r="BO45" s="17">
        <f t="shared" si="491"/>
        <v>417</v>
      </c>
      <c r="BP45" s="17">
        <f t="shared" si="491"/>
        <v>417</v>
      </c>
      <c r="BQ45" s="17">
        <f t="shared" si="491"/>
        <v>417</v>
      </c>
      <c r="BR45" s="319">
        <f t="shared" si="465"/>
        <v>5004</v>
      </c>
      <c r="BS45" s="17">
        <f t="shared" ref="BS45:CD45" si="492">IFERROR(IF(EOMONTH(BS$2,0)&gt;=EOMONTH($B$65,0),ROUND($B$68/12,0),0),0)</f>
        <v>417</v>
      </c>
      <c r="BT45" s="17">
        <f t="shared" si="492"/>
        <v>417</v>
      </c>
      <c r="BU45" s="17">
        <f t="shared" si="492"/>
        <v>417</v>
      </c>
      <c r="BV45" s="17">
        <f t="shared" si="492"/>
        <v>417</v>
      </c>
      <c r="BW45" s="17">
        <f t="shared" si="492"/>
        <v>417</v>
      </c>
      <c r="BX45" s="17">
        <f t="shared" si="492"/>
        <v>417</v>
      </c>
      <c r="BY45" s="17">
        <f t="shared" si="492"/>
        <v>417</v>
      </c>
      <c r="BZ45" s="17">
        <f t="shared" si="492"/>
        <v>417</v>
      </c>
      <c r="CA45" s="17">
        <f t="shared" si="492"/>
        <v>417</v>
      </c>
      <c r="CB45" s="17">
        <f t="shared" si="492"/>
        <v>417</v>
      </c>
      <c r="CC45" s="17">
        <f t="shared" si="492"/>
        <v>417</v>
      </c>
      <c r="CD45" s="17">
        <f t="shared" si="492"/>
        <v>417</v>
      </c>
      <c r="CE45" s="319">
        <f t="shared" si="467"/>
        <v>5004</v>
      </c>
      <c r="CF45" s="17">
        <f t="shared" ref="CF45:CQ45" si="493">IFERROR(IF(EOMONTH(CF$2,0)&gt;=EOMONTH($B$65,0),ROUND($B$68/12,0),0),0)</f>
        <v>417</v>
      </c>
      <c r="CG45" s="17">
        <f t="shared" si="493"/>
        <v>417</v>
      </c>
      <c r="CH45" s="17">
        <f t="shared" si="493"/>
        <v>417</v>
      </c>
      <c r="CI45" s="17">
        <f t="shared" si="493"/>
        <v>417</v>
      </c>
      <c r="CJ45" s="17">
        <f t="shared" si="493"/>
        <v>417</v>
      </c>
      <c r="CK45" s="17">
        <f t="shared" si="493"/>
        <v>417</v>
      </c>
      <c r="CL45" s="17">
        <f t="shared" si="493"/>
        <v>417</v>
      </c>
      <c r="CM45" s="17">
        <f t="shared" si="493"/>
        <v>417</v>
      </c>
      <c r="CN45" s="17">
        <f t="shared" si="493"/>
        <v>417</v>
      </c>
      <c r="CO45" s="17">
        <f t="shared" si="493"/>
        <v>417</v>
      </c>
      <c r="CP45" s="17">
        <f t="shared" si="493"/>
        <v>417</v>
      </c>
      <c r="CQ45" s="17">
        <f t="shared" si="493"/>
        <v>417</v>
      </c>
      <c r="CR45" s="319">
        <f t="shared" si="469"/>
        <v>5004</v>
      </c>
      <c r="CS45" s="17">
        <f t="shared" ref="CS45:DD45" si="494">IFERROR(IF(EOMONTH(CS$2,0)&gt;=EOMONTH($B$65,0),ROUND($B$68/12,0),0),0)</f>
        <v>417</v>
      </c>
      <c r="CT45" s="17">
        <f t="shared" si="494"/>
        <v>417</v>
      </c>
      <c r="CU45" s="17">
        <f t="shared" si="494"/>
        <v>417</v>
      </c>
      <c r="CV45" s="17">
        <f t="shared" si="494"/>
        <v>417</v>
      </c>
      <c r="CW45" s="17">
        <f t="shared" si="494"/>
        <v>417</v>
      </c>
      <c r="CX45" s="17">
        <f t="shared" si="494"/>
        <v>417</v>
      </c>
      <c r="CY45" s="17">
        <f t="shared" si="494"/>
        <v>417</v>
      </c>
      <c r="CZ45" s="17">
        <f t="shared" si="494"/>
        <v>417</v>
      </c>
      <c r="DA45" s="17">
        <f t="shared" si="494"/>
        <v>417</v>
      </c>
      <c r="DB45" s="17">
        <f t="shared" si="494"/>
        <v>417</v>
      </c>
      <c r="DC45" s="17">
        <f t="shared" si="494"/>
        <v>417</v>
      </c>
      <c r="DD45" s="17">
        <f t="shared" si="494"/>
        <v>417</v>
      </c>
      <c r="DE45" s="319">
        <f t="shared" si="471"/>
        <v>5004</v>
      </c>
      <c r="DF45" s="17">
        <f t="shared" ref="DF45:DQ45" si="495">IFERROR(IF(EOMONTH(DF$2,0)&gt;=EOMONTH($B$65,0),ROUND($B$68/12,0),0),0)</f>
        <v>417</v>
      </c>
      <c r="DG45" s="17">
        <f t="shared" si="495"/>
        <v>417</v>
      </c>
      <c r="DH45" s="17">
        <f t="shared" si="495"/>
        <v>417</v>
      </c>
      <c r="DI45" s="17">
        <f t="shared" si="495"/>
        <v>417</v>
      </c>
      <c r="DJ45" s="17">
        <f t="shared" si="495"/>
        <v>417</v>
      </c>
      <c r="DK45" s="17">
        <f t="shared" si="495"/>
        <v>417</v>
      </c>
      <c r="DL45" s="17">
        <f t="shared" si="495"/>
        <v>417</v>
      </c>
      <c r="DM45" s="17">
        <f t="shared" si="495"/>
        <v>417</v>
      </c>
      <c r="DN45" s="17">
        <f t="shared" si="495"/>
        <v>417</v>
      </c>
      <c r="DO45" s="17">
        <f t="shared" si="495"/>
        <v>417</v>
      </c>
      <c r="DP45" s="17">
        <f t="shared" si="495"/>
        <v>417</v>
      </c>
      <c r="DQ45" s="17">
        <f t="shared" si="495"/>
        <v>417</v>
      </c>
      <c r="DR45" s="319">
        <f t="shared" si="473"/>
        <v>5004</v>
      </c>
      <c r="DS45" s="17">
        <f t="shared" ref="DS45:ED45" si="496">IFERROR(IF(EOMONTH(DS$2,0)&gt;=EOMONTH($B$65,0),ROUND($B$68/12,0),0),0)</f>
        <v>417</v>
      </c>
      <c r="DT45" s="17">
        <f t="shared" si="496"/>
        <v>417</v>
      </c>
      <c r="DU45" s="17">
        <f t="shared" si="496"/>
        <v>417</v>
      </c>
      <c r="DV45" s="17">
        <f t="shared" si="496"/>
        <v>417</v>
      </c>
      <c r="DW45" s="17">
        <f t="shared" si="496"/>
        <v>417</v>
      </c>
      <c r="DX45" s="17">
        <f t="shared" si="496"/>
        <v>417</v>
      </c>
      <c r="DY45" s="17">
        <f t="shared" si="496"/>
        <v>417</v>
      </c>
      <c r="DZ45" s="17">
        <f t="shared" si="496"/>
        <v>417</v>
      </c>
      <c r="EA45" s="17">
        <f t="shared" si="496"/>
        <v>417</v>
      </c>
      <c r="EB45" s="17">
        <f t="shared" si="496"/>
        <v>417</v>
      </c>
      <c r="EC45" s="17">
        <f t="shared" si="496"/>
        <v>417</v>
      </c>
      <c r="ED45" s="17">
        <f t="shared" si="496"/>
        <v>417</v>
      </c>
      <c r="EE45" s="319">
        <f t="shared" si="475"/>
        <v>5004</v>
      </c>
    </row>
    <row r="46" spans="1:135" x14ac:dyDescent="0.2">
      <c r="A46" s="12" t="s">
        <v>8</v>
      </c>
      <c r="B46" s="435">
        <v>15</v>
      </c>
      <c r="D46" s="4" t="s">
        <v>47</v>
      </c>
      <c r="E46" s="43"/>
      <c r="F46" s="17">
        <f>F44+F43+F45</f>
        <v>0</v>
      </c>
      <c r="G46" s="17">
        <f t="shared" ref="G46:Q46" si="497">G44+G43+G45</f>
        <v>0</v>
      </c>
      <c r="H46" s="17">
        <f t="shared" si="497"/>
        <v>0</v>
      </c>
      <c r="I46" s="17">
        <f t="shared" si="497"/>
        <v>0</v>
      </c>
      <c r="J46" s="17">
        <f t="shared" si="497"/>
        <v>0</v>
      </c>
      <c r="K46" s="17">
        <f t="shared" si="497"/>
        <v>0</v>
      </c>
      <c r="L46" s="17">
        <f t="shared" si="497"/>
        <v>2603</v>
      </c>
      <c r="M46" s="17">
        <f t="shared" si="497"/>
        <v>2603</v>
      </c>
      <c r="N46" s="17">
        <f t="shared" si="497"/>
        <v>3020</v>
      </c>
      <c r="O46" s="17">
        <f t="shared" si="497"/>
        <v>3020</v>
      </c>
      <c r="P46" s="17">
        <f t="shared" si="497"/>
        <v>3020</v>
      </c>
      <c r="Q46" s="17">
        <f t="shared" si="497"/>
        <v>3020</v>
      </c>
      <c r="R46" s="319">
        <f t="shared" ref="R46" si="498">SUM(F46:Q46)</f>
        <v>17286</v>
      </c>
      <c r="S46" s="17">
        <f>S44+S43+S45</f>
        <v>3020</v>
      </c>
      <c r="T46" s="17">
        <f t="shared" ref="T46" si="499">T44+T43+T45</f>
        <v>3020</v>
      </c>
      <c r="U46" s="17">
        <f t="shared" ref="U46" si="500">U44+U43+U45</f>
        <v>3020</v>
      </c>
      <c r="V46" s="17">
        <f t="shared" ref="V46" si="501">V44+V43+V45</f>
        <v>3020</v>
      </c>
      <c r="W46" s="17">
        <f t="shared" ref="W46" si="502">W44+W43+W45</f>
        <v>3020</v>
      </c>
      <c r="X46" s="17">
        <f t="shared" ref="X46" si="503">X44+X43+X45</f>
        <v>3020</v>
      </c>
      <c r="Y46" s="17">
        <f t="shared" ref="Y46" si="504">Y44+Y43+Y45</f>
        <v>3020</v>
      </c>
      <c r="Z46" s="17">
        <f t="shared" ref="Z46" si="505">Z44+Z43+Z45</f>
        <v>3020</v>
      </c>
      <c r="AA46" s="17">
        <f t="shared" ref="AA46" si="506">AA44+AA43+AA45</f>
        <v>3020</v>
      </c>
      <c r="AB46" s="17">
        <f t="shared" ref="AB46" si="507">AB44+AB43+AB45</f>
        <v>3020</v>
      </c>
      <c r="AC46" s="17">
        <f t="shared" ref="AC46" si="508">AC44+AC43+AC45</f>
        <v>3020</v>
      </c>
      <c r="AD46" s="17">
        <f t="shared" ref="AD46" si="509">AD44+AD43+AD45</f>
        <v>3020</v>
      </c>
      <c r="AE46" s="319">
        <f t="shared" ref="AE46" si="510">SUM(S46:AD46)</f>
        <v>36240</v>
      </c>
      <c r="AF46" s="17">
        <f>AF44+AF43+AF45</f>
        <v>3020</v>
      </c>
      <c r="AG46" s="17">
        <f t="shared" ref="AG46" si="511">AG44+AG43+AG45</f>
        <v>3020</v>
      </c>
      <c r="AH46" s="17">
        <f t="shared" ref="AH46" si="512">AH44+AH43+AH45</f>
        <v>3020</v>
      </c>
      <c r="AI46" s="17">
        <f t="shared" ref="AI46" si="513">AI44+AI43+AI45</f>
        <v>3020</v>
      </c>
      <c r="AJ46" s="17">
        <f t="shared" ref="AJ46" si="514">AJ44+AJ43+AJ45</f>
        <v>3020</v>
      </c>
      <c r="AK46" s="17">
        <f t="shared" ref="AK46" si="515">AK44+AK43+AK45</f>
        <v>3020</v>
      </c>
      <c r="AL46" s="17">
        <f t="shared" ref="AL46" si="516">AL44+AL43+AL45</f>
        <v>3020</v>
      </c>
      <c r="AM46" s="17">
        <f t="shared" ref="AM46" si="517">AM44+AM43+AM45</f>
        <v>3020</v>
      </c>
      <c r="AN46" s="17">
        <f t="shared" ref="AN46" si="518">AN44+AN43+AN45</f>
        <v>3020</v>
      </c>
      <c r="AO46" s="17">
        <f t="shared" ref="AO46" si="519">AO44+AO43+AO45</f>
        <v>3020</v>
      </c>
      <c r="AP46" s="17">
        <f t="shared" ref="AP46" si="520">AP44+AP43+AP45</f>
        <v>3020</v>
      </c>
      <c r="AQ46" s="17">
        <f t="shared" ref="AQ46" si="521">AQ44+AQ43+AQ45</f>
        <v>3020</v>
      </c>
      <c r="AR46" s="319">
        <f t="shared" ref="AR46" si="522">SUM(AF46:AQ46)</f>
        <v>36240</v>
      </c>
      <c r="AS46" s="17">
        <f>AS44+AS43+AS45</f>
        <v>3020</v>
      </c>
      <c r="AT46" s="17">
        <f t="shared" ref="AT46" si="523">AT44+AT43+AT45</f>
        <v>3020</v>
      </c>
      <c r="AU46" s="17">
        <f t="shared" ref="AU46" si="524">AU44+AU43+AU45</f>
        <v>3020</v>
      </c>
      <c r="AV46" s="17">
        <f t="shared" ref="AV46" si="525">AV44+AV43+AV45</f>
        <v>3020</v>
      </c>
      <c r="AW46" s="17">
        <f t="shared" ref="AW46" si="526">AW44+AW43+AW45</f>
        <v>3020</v>
      </c>
      <c r="AX46" s="17">
        <f t="shared" ref="AX46" si="527">AX44+AX43+AX45</f>
        <v>3020</v>
      </c>
      <c r="AY46" s="17">
        <f t="shared" ref="AY46" si="528">AY44+AY43+AY45</f>
        <v>3020</v>
      </c>
      <c r="AZ46" s="17">
        <f t="shared" ref="AZ46" si="529">AZ44+AZ43+AZ45</f>
        <v>3020</v>
      </c>
      <c r="BA46" s="17">
        <f t="shared" ref="BA46" si="530">BA44+BA43+BA45</f>
        <v>3020</v>
      </c>
      <c r="BB46" s="17">
        <f t="shared" ref="BB46" si="531">BB44+BB43+BB45</f>
        <v>3020</v>
      </c>
      <c r="BC46" s="17">
        <f t="shared" ref="BC46" si="532">BC44+BC43+BC45</f>
        <v>3020</v>
      </c>
      <c r="BD46" s="17">
        <f t="shared" ref="BD46" si="533">BD44+BD43+BD45</f>
        <v>3020</v>
      </c>
      <c r="BE46" s="319">
        <f t="shared" ref="BE46" si="534">SUM(AS46:BD46)</f>
        <v>36240</v>
      </c>
      <c r="BF46" s="17">
        <f>BF44+BF43+BF45</f>
        <v>3020</v>
      </c>
      <c r="BG46" s="17">
        <f t="shared" ref="BG46" si="535">BG44+BG43+BG45</f>
        <v>3020</v>
      </c>
      <c r="BH46" s="17">
        <f t="shared" ref="BH46" si="536">BH44+BH43+BH45</f>
        <v>3020</v>
      </c>
      <c r="BI46" s="17">
        <f t="shared" ref="BI46" si="537">BI44+BI43+BI45</f>
        <v>3020</v>
      </c>
      <c r="BJ46" s="17">
        <f t="shared" ref="BJ46" si="538">BJ44+BJ43+BJ45</f>
        <v>3020</v>
      </c>
      <c r="BK46" s="17">
        <f t="shared" ref="BK46" si="539">BK44+BK43+BK45</f>
        <v>3020</v>
      </c>
      <c r="BL46" s="17">
        <f t="shared" ref="BL46" si="540">BL44+BL43+BL45</f>
        <v>3020</v>
      </c>
      <c r="BM46" s="17">
        <f t="shared" ref="BM46" si="541">BM44+BM43+BM45</f>
        <v>3020</v>
      </c>
      <c r="BN46" s="17">
        <f t="shared" ref="BN46" si="542">BN44+BN43+BN45</f>
        <v>3020</v>
      </c>
      <c r="BO46" s="17">
        <f t="shared" ref="BO46" si="543">BO44+BO43+BO45</f>
        <v>3020</v>
      </c>
      <c r="BP46" s="17">
        <f t="shared" ref="BP46" si="544">BP44+BP43+BP45</f>
        <v>3020</v>
      </c>
      <c r="BQ46" s="17">
        <f t="shared" ref="BQ46" si="545">BQ44+BQ43+BQ45</f>
        <v>3020</v>
      </c>
      <c r="BR46" s="319">
        <f t="shared" ref="BR46" si="546">SUM(BF46:BQ46)</f>
        <v>36240</v>
      </c>
      <c r="BS46" s="17">
        <f>BS44+BS43+BS45</f>
        <v>3020</v>
      </c>
      <c r="BT46" s="17">
        <f t="shared" ref="BT46" si="547">BT44+BT43+BT45</f>
        <v>3020</v>
      </c>
      <c r="BU46" s="17">
        <f t="shared" ref="BU46" si="548">BU44+BU43+BU45</f>
        <v>3020</v>
      </c>
      <c r="BV46" s="17">
        <f t="shared" ref="BV46" si="549">BV44+BV43+BV45</f>
        <v>3020</v>
      </c>
      <c r="BW46" s="17">
        <f t="shared" ref="BW46" si="550">BW44+BW43+BW45</f>
        <v>3020</v>
      </c>
      <c r="BX46" s="17">
        <f t="shared" ref="BX46" si="551">BX44+BX43+BX45</f>
        <v>3020</v>
      </c>
      <c r="BY46" s="17">
        <f t="shared" ref="BY46" si="552">BY44+BY43+BY45</f>
        <v>3020</v>
      </c>
      <c r="BZ46" s="17">
        <f t="shared" ref="BZ46" si="553">BZ44+BZ43+BZ45</f>
        <v>3020</v>
      </c>
      <c r="CA46" s="17">
        <f t="shared" ref="CA46" si="554">CA44+CA43+CA45</f>
        <v>3020</v>
      </c>
      <c r="CB46" s="17">
        <f t="shared" ref="CB46" si="555">CB44+CB43+CB45</f>
        <v>3020</v>
      </c>
      <c r="CC46" s="17">
        <f t="shared" ref="CC46" si="556">CC44+CC43+CC45</f>
        <v>3020</v>
      </c>
      <c r="CD46" s="17">
        <f t="shared" ref="CD46" si="557">CD44+CD43+CD45</f>
        <v>3020</v>
      </c>
      <c r="CE46" s="319">
        <f t="shared" ref="CE46" si="558">SUM(BS46:CD46)</f>
        <v>36240</v>
      </c>
      <c r="CF46" s="17">
        <f>CF44+CF43+CF45</f>
        <v>3020</v>
      </c>
      <c r="CG46" s="17">
        <f t="shared" ref="CG46" si="559">CG44+CG43+CG45</f>
        <v>3020</v>
      </c>
      <c r="CH46" s="17">
        <f t="shared" ref="CH46" si="560">CH44+CH43+CH45</f>
        <v>3020</v>
      </c>
      <c r="CI46" s="17">
        <f t="shared" ref="CI46" si="561">CI44+CI43+CI45</f>
        <v>3020</v>
      </c>
      <c r="CJ46" s="17">
        <f t="shared" ref="CJ46" si="562">CJ44+CJ43+CJ45</f>
        <v>3020</v>
      </c>
      <c r="CK46" s="17">
        <f t="shared" ref="CK46" si="563">CK44+CK43+CK45</f>
        <v>3020</v>
      </c>
      <c r="CL46" s="17">
        <f t="shared" ref="CL46" si="564">CL44+CL43+CL45</f>
        <v>3020</v>
      </c>
      <c r="CM46" s="17">
        <f t="shared" ref="CM46" si="565">CM44+CM43+CM45</f>
        <v>3020</v>
      </c>
      <c r="CN46" s="17">
        <f t="shared" ref="CN46" si="566">CN44+CN43+CN45</f>
        <v>3020</v>
      </c>
      <c r="CO46" s="17">
        <f t="shared" ref="CO46" si="567">CO44+CO43+CO45</f>
        <v>3020</v>
      </c>
      <c r="CP46" s="17">
        <f t="shared" ref="CP46" si="568">CP44+CP43+CP45</f>
        <v>3020</v>
      </c>
      <c r="CQ46" s="17">
        <f t="shared" ref="CQ46" si="569">CQ44+CQ43+CQ45</f>
        <v>3020</v>
      </c>
      <c r="CR46" s="319">
        <f t="shared" ref="CR46" si="570">SUM(CF46:CQ46)</f>
        <v>36240</v>
      </c>
      <c r="CS46" s="17">
        <f>CS44+CS43+CS45</f>
        <v>3020</v>
      </c>
      <c r="CT46" s="17">
        <f t="shared" ref="CT46" si="571">CT44+CT43+CT45</f>
        <v>3020</v>
      </c>
      <c r="CU46" s="17">
        <f t="shared" ref="CU46" si="572">CU44+CU43+CU45</f>
        <v>3020</v>
      </c>
      <c r="CV46" s="17">
        <f t="shared" ref="CV46" si="573">CV44+CV43+CV45</f>
        <v>3020</v>
      </c>
      <c r="CW46" s="17">
        <f t="shared" ref="CW46" si="574">CW44+CW43+CW45</f>
        <v>3020</v>
      </c>
      <c r="CX46" s="17">
        <f t="shared" ref="CX46" si="575">CX44+CX43+CX45</f>
        <v>3020</v>
      </c>
      <c r="CY46" s="17">
        <f t="shared" ref="CY46" si="576">CY44+CY43+CY45</f>
        <v>3020</v>
      </c>
      <c r="CZ46" s="17">
        <f t="shared" ref="CZ46" si="577">CZ44+CZ43+CZ45</f>
        <v>3020</v>
      </c>
      <c r="DA46" s="17">
        <f t="shared" ref="DA46" si="578">DA44+DA43+DA45</f>
        <v>3020</v>
      </c>
      <c r="DB46" s="17">
        <f t="shared" ref="DB46" si="579">DB44+DB43+DB45</f>
        <v>3020</v>
      </c>
      <c r="DC46" s="17">
        <f t="shared" ref="DC46" si="580">DC44+DC43+DC45</f>
        <v>3020</v>
      </c>
      <c r="DD46" s="17">
        <f t="shared" ref="DD46" si="581">DD44+DD43+DD45</f>
        <v>3020</v>
      </c>
      <c r="DE46" s="319">
        <f t="shared" ref="DE46" si="582">SUM(CS46:DD46)</f>
        <v>36240</v>
      </c>
      <c r="DF46" s="17">
        <f>DF44+DF43+DF45</f>
        <v>3020</v>
      </c>
      <c r="DG46" s="17">
        <f t="shared" ref="DG46" si="583">DG44+DG43+DG45</f>
        <v>3020</v>
      </c>
      <c r="DH46" s="17">
        <f t="shared" ref="DH46" si="584">DH44+DH43+DH45</f>
        <v>3020</v>
      </c>
      <c r="DI46" s="17">
        <f t="shared" ref="DI46" si="585">DI44+DI43+DI45</f>
        <v>3020</v>
      </c>
      <c r="DJ46" s="17">
        <f t="shared" ref="DJ46" si="586">DJ44+DJ43+DJ45</f>
        <v>3020</v>
      </c>
      <c r="DK46" s="17">
        <f t="shared" ref="DK46" si="587">DK44+DK43+DK45</f>
        <v>3020</v>
      </c>
      <c r="DL46" s="17">
        <f t="shared" ref="DL46" si="588">DL44+DL43+DL45</f>
        <v>3020</v>
      </c>
      <c r="DM46" s="17">
        <f t="shared" ref="DM46" si="589">DM44+DM43+DM45</f>
        <v>3020</v>
      </c>
      <c r="DN46" s="17">
        <f t="shared" ref="DN46" si="590">DN44+DN43+DN45</f>
        <v>3020</v>
      </c>
      <c r="DO46" s="17">
        <f t="shared" ref="DO46" si="591">DO44+DO43+DO45</f>
        <v>3020</v>
      </c>
      <c r="DP46" s="17">
        <f t="shared" ref="DP46" si="592">DP44+DP43+DP45</f>
        <v>3020</v>
      </c>
      <c r="DQ46" s="17">
        <f t="shared" ref="DQ46" si="593">DQ44+DQ43+DQ45</f>
        <v>3020</v>
      </c>
      <c r="DR46" s="319">
        <f t="shared" ref="DR46" si="594">SUM(DF46:DQ46)</f>
        <v>36240</v>
      </c>
      <c r="DS46" s="17">
        <f>DS44+DS43+DS45</f>
        <v>3020</v>
      </c>
      <c r="DT46" s="17">
        <f t="shared" ref="DT46" si="595">DT44+DT43+DT45</f>
        <v>3020</v>
      </c>
      <c r="DU46" s="17">
        <f t="shared" ref="DU46" si="596">DU44+DU43+DU45</f>
        <v>3020</v>
      </c>
      <c r="DV46" s="17">
        <f t="shared" ref="DV46" si="597">DV44+DV43+DV45</f>
        <v>3020</v>
      </c>
      <c r="DW46" s="17">
        <f t="shared" ref="DW46" si="598">DW44+DW43+DW45</f>
        <v>3020</v>
      </c>
      <c r="DX46" s="17">
        <f t="shared" ref="DX46" si="599">DX44+DX43+DX45</f>
        <v>3020</v>
      </c>
      <c r="DY46" s="17">
        <f t="shared" ref="DY46" si="600">DY44+DY43+DY45</f>
        <v>3020</v>
      </c>
      <c r="DZ46" s="17">
        <f t="shared" ref="DZ46" si="601">DZ44+DZ43+DZ45</f>
        <v>3020</v>
      </c>
      <c r="EA46" s="17">
        <f t="shared" ref="EA46" si="602">EA44+EA43+EA45</f>
        <v>3020</v>
      </c>
      <c r="EB46" s="17">
        <f t="shared" ref="EB46" si="603">EB44+EB43+EB45</f>
        <v>3020</v>
      </c>
      <c r="EC46" s="17">
        <f t="shared" ref="EC46" si="604">EC44+EC43+EC45</f>
        <v>3020</v>
      </c>
      <c r="ED46" s="17">
        <f t="shared" ref="ED46" si="605">ED44+ED43+ED45</f>
        <v>3020</v>
      </c>
      <c r="EE46" s="319">
        <f t="shared" ref="EE46" si="606">SUM(DS46:ED46)</f>
        <v>36240</v>
      </c>
    </row>
    <row r="47" spans="1:135" x14ac:dyDescent="0.2">
      <c r="A47" s="9" t="s">
        <v>9</v>
      </c>
      <c r="B47" s="17">
        <f>ROUND(B39/B46,0)</f>
        <v>17283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31" t="s">
        <v>10</v>
      </c>
      <c r="D49" s="1" t="s">
        <v>347</v>
      </c>
      <c r="E49" s="17">
        <v>475</v>
      </c>
      <c r="F49" s="17">
        <f>IF(AND(F$2&gt;=EOMONTH(EDATE($B$18,0),0),F$2&lt;=EOMONTH(EDATE($B$18,59),0)),$E49,0)</f>
        <v>0</v>
      </c>
      <c r="G49" s="17">
        <f t="shared" ref="G49:Q49" si="607">IF(AND(G$2&gt;=EOMONTH(EDATE($B$18,0),0),G$2&lt;=EOMONTH(EDATE($B$18,59),0)),$E49,0)</f>
        <v>0</v>
      </c>
      <c r="H49" s="17">
        <f t="shared" si="607"/>
        <v>0</v>
      </c>
      <c r="I49" s="17">
        <f t="shared" si="607"/>
        <v>0</v>
      </c>
      <c r="J49" s="17">
        <f t="shared" si="607"/>
        <v>0</v>
      </c>
      <c r="K49" s="17">
        <f t="shared" si="607"/>
        <v>0</v>
      </c>
      <c r="L49" s="17">
        <f t="shared" si="607"/>
        <v>0</v>
      </c>
      <c r="M49" s="17">
        <f t="shared" si="607"/>
        <v>0</v>
      </c>
      <c r="N49" s="17">
        <f t="shared" si="607"/>
        <v>0</v>
      </c>
      <c r="O49" s="17">
        <f t="shared" si="607"/>
        <v>0</v>
      </c>
      <c r="P49" s="17">
        <f t="shared" si="607"/>
        <v>475</v>
      </c>
      <c r="Q49" s="17">
        <f t="shared" si="607"/>
        <v>475</v>
      </c>
      <c r="R49" s="319">
        <f>SUM(F49:Q49)</f>
        <v>950</v>
      </c>
      <c r="S49" s="17">
        <f>IF(AND(S$2&gt;=EOMONTH(EDATE($B$18,0),0),S$2&lt;=EOMONTH(EDATE($B$18,59),0)),$E49,0)+110</f>
        <v>585</v>
      </c>
      <c r="T49" s="17">
        <f t="shared" ref="T49:AD49" si="608">IF(AND(T$2&gt;=EOMONTH(EDATE($B$18,0),0),T$2&lt;=EOMONTH(EDATE($B$18,59),0)),$E49,0)+110</f>
        <v>585</v>
      </c>
      <c r="U49" s="17">
        <f t="shared" si="608"/>
        <v>585</v>
      </c>
      <c r="V49" s="17">
        <f t="shared" si="608"/>
        <v>585</v>
      </c>
      <c r="W49" s="17">
        <f t="shared" si="608"/>
        <v>585</v>
      </c>
      <c r="X49" s="17">
        <f t="shared" si="608"/>
        <v>585</v>
      </c>
      <c r="Y49" s="17">
        <f t="shared" si="608"/>
        <v>585</v>
      </c>
      <c r="Z49" s="17">
        <f t="shared" si="608"/>
        <v>585</v>
      </c>
      <c r="AA49" s="17">
        <f t="shared" si="608"/>
        <v>585</v>
      </c>
      <c r="AB49" s="17">
        <f t="shared" si="608"/>
        <v>585</v>
      </c>
      <c r="AC49" s="17">
        <f t="shared" si="608"/>
        <v>585</v>
      </c>
      <c r="AD49" s="17">
        <f t="shared" si="608"/>
        <v>585</v>
      </c>
      <c r="AE49" s="319">
        <f t="shared" ref="AE49:AE51" si="609">SUM(S49:AD49)</f>
        <v>7020</v>
      </c>
      <c r="AF49" s="17">
        <f t="shared" ref="AF49" si="610">IF(AND(AF$2&gt;=EOMONTH(EDATE($B$18,0),0),AF$2&lt;=EOMONTH(EDATE($B$18,59),0)),$E49,0)</f>
        <v>475</v>
      </c>
      <c r="AG49" s="17">
        <f t="shared" ref="AF49:CD50" si="611">IF(AND(AG$2&gt;=EOMONTH(EDATE($B$18,0),0),AG$2&lt;=EOMONTH(EDATE($B$18,59),0)),$E49,0)</f>
        <v>475</v>
      </c>
      <c r="AH49" s="17">
        <f t="shared" si="611"/>
        <v>475</v>
      </c>
      <c r="AI49" s="17">
        <f t="shared" si="611"/>
        <v>475</v>
      </c>
      <c r="AJ49" s="17">
        <f t="shared" si="611"/>
        <v>475</v>
      </c>
      <c r="AK49" s="17">
        <f t="shared" si="611"/>
        <v>475</v>
      </c>
      <c r="AL49" s="17">
        <f t="shared" si="611"/>
        <v>475</v>
      </c>
      <c r="AM49" s="17">
        <f t="shared" si="611"/>
        <v>475</v>
      </c>
      <c r="AN49" s="17">
        <f t="shared" si="611"/>
        <v>475</v>
      </c>
      <c r="AO49" s="17">
        <f t="shared" si="611"/>
        <v>475</v>
      </c>
      <c r="AP49" s="17">
        <f t="shared" si="611"/>
        <v>475</v>
      </c>
      <c r="AQ49" s="17">
        <f t="shared" si="611"/>
        <v>475</v>
      </c>
      <c r="AR49" s="319">
        <f t="shared" ref="AR49:AR51" si="612">SUM(AF49:AQ49)</f>
        <v>5700</v>
      </c>
      <c r="AS49" s="17">
        <f t="shared" ref="AS49" si="613">IF(AND(AS$2&gt;=EOMONTH(EDATE($B$18,0),0),AS$2&lt;=EOMONTH(EDATE($B$18,59),0)),$E49,0)</f>
        <v>475</v>
      </c>
      <c r="AT49" s="17">
        <f t="shared" si="611"/>
        <v>475</v>
      </c>
      <c r="AU49" s="17">
        <f t="shared" si="611"/>
        <v>475</v>
      </c>
      <c r="AV49" s="17">
        <f t="shared" si="611"/>
        <v>475</v>
      </c>
      <c r="AW49" s="17">
        <f t="shared" si="611"/>
        <v>475</v>
      </c>
      <c r="AX49" s="17">
        <f t="shared" si="611"/>
        <v>475</v>
      </c>
      <c r="AY49" s="17">
        <f t="shared" si="611"/>
        <v>475</v>
      </c>
      <c r="AZ49" s="17">
        <f t="shared" si="611"/>
        <v>475</v>
      </c>
      <c r="BA49" s="17">
        <f t="shared" si="611"/>
        <v>475</v>
      </c>
      <c r="BB49" s="17">
        <f t="shared" si="611"/>
        <v>475</v>
      </c>
      <c r="BC49" s="17">
        <f t="shared" si="611"/>
        <v>475</v>
      </c>
      <c r="BD49" s="17">
        <f t="shared" si="611"/>
        <v>475</v>
      </c>
      <c r="BE49" s="319">
        <f t="shared" ref="BE49:BE51" si="614">SUM(AS49:BD49)</f>
        <v>5700</v>
      </c>
      <c r="BF49" s="17">
        <f t="shared" ref="BF49" si="615">IF(AND(BF$2&gt;=EOMONTH(EDATE($B$18,0),0),BF$2&lt;=EOMONTH(EDATE($B$18,59),0)),$E49,0)</f>
        <v>475</v>
      </c>
      <c r="BG49" s="17">
        <f t="shared" si="611"/>
        <v>475</v>
      </c>
      <c r="BH49" s="17">
        <f t="shared" si="611"/>
        <v>475</v>
      </c>
      <c r="BI49" s="17">
        <f t="shared" si="611"/>
        <v>475</v>
      </c>
      <c r="BJ49" s="17">
        <f t="shared" si="611"/>
        <v>475</v>
      </c>
      <c r="BK49" s="17">
        <f t="shared" si="611"/>
        <v>475</v>
      </c>
      <c r="BL49" s="17">
        <f t="shared" si="611"/>
        <v>475</v>
      </c>
      <c r="BM49" s="17">
        <f t="shared" si="611"/>
        <v>475</v>
      </c>
      <c r="BN49" s="17">
        <f t="shared" si="611"/>
        <v>475</v>
      </c>
      <c r="BO49" s="17">
        <f t="shared" si="611"/>
        <v>475</v>
      </c>
      <c r="BP49" s="17">
        <f t="shared" si="611"/>
        <v>475</v>
      </c>
      <c r="BQ49" s="17">
        <f t="shared" si="611"/>
        <v>475</v>
      </c>
      <c r="BR49" s="319">
        <f t="shared" ref="BR49:BR51" si="616">SUM(BF49:BQ49)</f>
        <v>5700</v>
      </c>
      <c r="BS49" s="17">
        <f t="shared" ref="BS49" si="617">IF(AND(BS$2&gt;=EOMONTH(EDATE($B$18,0),0),BS$2&lt;=EOMONTH(EDATE($B$18,59),0)),$E49,0)</f>
        <v>475</v>
      </c>
      <c r="BT49" s="17">
        <f t="shared" si="611"/>
        <v>475</v>
      </c>
      <c r="BU49" s="17">
        <f t="shared" si="611"/>
        <v>475</v>
      </c>
      <c r="BV49" s="17">
        <f t="shared" si="611"/>
        <v>475</v>
      </c>
      <c r="BW49" s="17">
        <f t="shared" si="611"/>
        <v>475</v>
      </c>
      <c r="BX49" s="17">
        <f t="shared" si="611"/>
        <v>475</v>
      </c>
      <c r="BY49" s="17">
        <f t="shared" si="611"/>
        <v>475</v>
      </c>
      <c r="BZ49" s="17">
        <f t="shared" si="611"/>
        <v>475</v>
      </c>
      <c r="CA49" s="17">
        <f t="shared" si="611"/>
        <v>475</v>
      </c>
      <c r="CB49" s="17">
        <f t="shared" si="611"/>
        <v>475</v>
      </c>
      <c r="CC49" s="17">
        <f t="shared" si="611"/>
        <v>0</v>
      </c>
      <c r="CD49" s="17">
        <f t="shared" si="611"/>
        <v>0</v>
      </c>
      <c r="CE49" s="319">
        <f t="shared" ref="CE49:CE51" si="618">SUM(BS49:CD49)</f>
        <v>4750</v>
      </c>
      <c r="CF49" s="17">
        <f t="shared" ref="CF49:ED51" si="619">IF(AND(CF$2&gt;=EOMONTH(EDATE($B$18,0),0),CF$2&lt;=EOMONTH(EDATE($B$18,59),0)),$E49,0)</f>
        <v>0</v>
      </c>
      <c r="CG49" s="17">
        <f t="shared" si="619"/>
        <v>0</v>
      </c>
      <c r="CH49" s="17">
        <f t="shared" si="619"/>
        <v>0</v>
      </c>
      <c r="CI49" s="17">
        <f t="shared" si="619"/>
        <v>0</v>
      </c>
      <c r="CJ49" s="17">
        <f t="shared" si="619"/>
        <v>0</v>
      </c>
      <c r="CK49" s="17">
        <f t="shared" si="619"/>
        <v>0</v>
      </c>
      <c r="CL49" s="17">
        <f t="shared" si="619"/>
        <v>0</v>
      </c>
      <c r="CM49" s="17">
        <f t="shared" si="619"/>
        <v>0</v>
      </c>
      <c r="CN49" s="17">
        <f t="shared" si="619"/>
        <v>0</v>
      </c>
      <c r="CO49" s="17">
        <f t="shared" si="619"/>
        <v>0</v>
      </c>
      <c r="CP49" s="17">
        <f t="shared" si="619"/>
        <v>0</v>
      </c>
      <c r="CQ49" s="17">
        <f t="shared" si="619"/>
        <v>0</v>
      </c>
      <c r="CR49" s="319">
        <f t="shared" ref="CR49:CR51" si="620">SUM(CF49:CQ49)</f>
        <v>0</v>
      </c>
      <c r="CS49" s="17">
        <f t="shared" ref="CS49" si="621">IF(AND(CS$2&gt;=EOMONTH(EDATE($B$18,0),0),CS$2&lt;=EOMONTH(EDATE($B$18,59),0)),$E49,0)</f>
        <v>0</v>
      </c>
      <c r="CT49" s="17">
        <f t="shared" si="619"/>
        <v>0</v>
      </c>
      <c r="CU49" s="17">
        <f t="shared" si="619"/>
        <v>0</v>
      </c>
      <c r="CV49" s="17">
        <f t="shared" si="619"/>
        <v>0</v>
      </c>
      <c r="CW49" s="17">
        <f t="shared" si="619"/>
        <v>0</v>
      </c>
      <c r="CX49" s="17">
        <f t="shared" si="619"/>
        <v>0</v>
      </c>
      <c r="CY49" s="17">
        <f t="shared" si="619"/>
        <v>0</v>
      </c>
      <c r="CZ49" s="17">
        <f t="shared" si="619"/>
        <v>0</v>
      </c>
      <c r="DA49" s="17">
        <f t="shared" si="619"/>
        <v>0</v>
      </c>
      <c r="DB49" s="17">
        <f t="shared" si="619"/>
        <v>0</v>
      </c>
      <c r="DC49" s="17">
        <f t="shared" si="619"/>
        <v>0</v>
      </c>
      <c r="DD49" s="17">
        <f t="shared" si="619"/>
        <v>0</v>
      </c>
      <c r="DE49" s="319">
        <f t="shared" ref="DE49:DE51" si="622">SUM(CS49:DD49)</f>
        <v>0</v>
      </c>
      <c r="DF49" s="17">
        <f t="shared" ref="DF49" si="623">IF(AND(DF$2&gt;=EOMONTH(EDATE($B$18,0),0),DF$2&lt;=EOMONTH(EDATE($B$18,59),0)),$E49,0)</f>
        <v>0</v>
      </c>
      <c r="DG49" s="17">
        <f t="shared" si="619"/>
        <v>0</v>
      </c>
      <c r="DH49" s="17">
        <f t="shared" si="619"/>
        <v>0</v>
      </c>
      <c r="DI49" s="17">
        <f t="shared" si="619"/>
        <v>0</v>
      </c>
      <c r="DJ49" s="17">
        <f t="shared" si="619"/>
        <v>0</v>
      </c>
      <c r="DK49" s="17">
        <f t="shared" si="619"/>
        <v>0</v>
      </c>
      <c r="DL49" s="17">
        <f t="shared" si="619"/>
        <v>0</v>
      </c>
      <c r="DM49" s="17">
        <f t="shared" si="619"/>
        <v>0</v>
      </c>
      <c r="DN49" s="17">
        <f t="shared" si="619"/>
        <v>0</v>
      </c>
      <c r="DO49" s="17">
        <f t="shared" si="619"/>
        <v>0</v>
      </c>
      <c r="DP49" s="17">
        <f t="shared" si="619"/>
        <v>0</v>
      </c>
      <c r="DQ49" s="17">
        <f t="shared" si="619"/>
        <v>0</v>
      </c>
      <c r="DR49" s="319">
        <f t="shared" ref="DR49:DR51" si="624">SUM(DF49:DQ49)</f>
        <v>0</v>
      </c>
      <c r="DS49" s="17">
        <f t="shared" ref="DS49" si="625">IF(AND(DS$2&gt;=EOMONTH(EDATE($B$18,0),0),DS$2&lt;=EOMONTH(EDATE($B$18,59),0)),$E49,0)</f>
        <v>0</v>
      </c>
      <c r="DT49" s="17">
        <f t="shared" si="619"/>
        <v>0</v>
      </c>
      <c r="DU49" s="17">
        <f t="shared" si="619"/>
        <v>0</v>
      </c>
      <c r="DV49" s="17">
        <f t="shared" si="619"/>
        <v>0</v>
      </c>
      <c r="DW49" s="17">
        <f t="shared" si="619"/>
        <v>0</v>
      </c>
      <c r="DX49" s="17">
        <f t="shared" si="619"/>
        <v>0</v>
      </c>
      <c r="DY49" s="17">
        <f t="shared" si="619"/>
        <v>0</v>
      </c>
      <c r="DZ49" s="17">
        <f t="shared" si="619"/>
        <v>0</v>
      </c>
      <c r="EA49" s="17">
        <f t="shared" si="619"/>
        <v>0</v>
      </c>
      <c r="EB49" s="17">
        <f t="shared" si="619"/>
        <v>0</v>
      </c>
      <c r="EC49" s="17">
        <f t="shared" si="619"/>
        <v>0</v>
      </c>
      <c r="ED49" s="17">
        <f t="shared" si="619"/>
        <v>0</v>
      </c>
      <c r="EE49" s="319">
        <f t="shared" ref="EE49:EE51" si="626">SUM(DS49:ED49)</f>
        <v>0</v>
      </c>
    </row>
    <row r="50" spans="1:135" x14ac:dyDescent="0.2">
      <c r="A50" s="12" t="s">
        <v>3</v>
      </c>
      <c r="B50" s="23">
        <f>'MOUSSY EMPRUNT 2'!E5</f>
        <v>209250</v>
      </c>
      <c r="D50" s="1" t="s">
        <v>19</v>
      </c>
      <c r="E50" s="17">
        <v>50</v>
      </c>
      <c r="F50" s="17">
        <f t="shared" ref="F50:Q51" si="627">IF(AND(F$2&gt;=EOMONTH(EDATE($B$18,0),0),F$2&lt;=EOMONTH(EDATE($B$18,59),0)),$E50,0)</f>
        <v>0</v>
      </c>
      <c r="G50" s="17">
        <f t="shared" si="627"/>
        <v>0</v>
      </c>
      <c r="H50" s="17">
        <f t="shared" si="627"/>
        <v>0</v>
      </c>
      <c r="I50" s="17">
        <f t="shared" si="627"/>
        <v>0</v>
      </c>
      <c r="J50" s="17">
        <f t="shared" si="627"/>
        <v>0</v>
      </c>
      <c r="K50" s="17">
        <f t="shared" si="627"/>
        <v>0</v>
      </c>
      <c r="L50" s="17">
        <f t="shared" si="627"/>
        <v>0</v>
      </c>
      <c r="M50" s="17">
        <f t="shared" si="627"/>
        <v>0</v>
      </c>
      <c r="N50" s="17">
        <f t="shared" si="627"/>
        <v>0</v>
      </c>
      <c r="O50" s="17">
        <f t="shared" si="627"/>
        <v>0</v>
      </c>
      <c r="P50" s="17">
        <f t="shared" si="627"/>
        <v>50</v>
      </c>
      <c r="Q50" s="17">
        <f t="shared" si="627"/>
        <v>50</v>
      </c>
      <c r="R50" s="319">
        <f>SUM(F50:Q50)</f>
        <v>100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319">
        <f t="shared" si="609"/>
        <v>0</v>
      </c>
      <c r="AF50" s="17">
        <f t="shared" si="611"/>
        <v>50</v>
      </c>
      <c r="AG50" s="17">
        <f t="shared" si="611"/>
        <v>50</v>
      </c>
      <c r="AH50" s="17">
        <f t="shared" si="611"/>
        <v>50</v>
      </c>
      <c r="AI50" s="17">
        <f t="shared" si="611"/>
        <v>50</v>
      </c>
      <c r="AJ50" s="17">
        <f t="shared" si="611"/>
        <v>50</v>
      </c>
      <c r="AK50" s="17">
        <f t="shared" si="611"/>
        <v>50</v>
      </c>
      <c r="AL50" s="17">
        <f t="shared" si="611"/>
        <v>50</v>
      </c>
      <c r="AM50" s="17">
        <f t="shared" si="611"/>
        <v>50</v>
      </c>
      <c r="AN50" s="17">
        <f t="shared" si="611"/>
        <v>50</v>
      </c>
      <c r="AO50" s="17">
        <f t="shared" si="611"/>
        <v>50</v>
      </c>
      <c r="AP50" s="17">
        <f t="shared" si="611"/>
        <v>50</v>
      </c>
      <c r="AQ50" s="17">
        <f t="shared" si="611"/>
        <v>50</v>
      </c>
      <c r="AR50" s="319">
        <f t="shared" si="612"/>
        <v>600</v>
      </c>
      <c r="AS50" s="17">
        <f t="shared" si="611"/>
        <v>50</v>
      </c>
      <c r="AT50" s="17">
        <f t="shared" si="611"/>
        <v>50</v>
      </c>
      <c r="AU50" s="17">
        <f t="shared" si="611"/>
        <v>50</v>
      </c>
      <c r="AV50" s="17">
        <f t="shared" si="611"/>
        <v>50</v>
      </c>
      <c r="AW50" s="17">
        <f t="shared" si="611"/>
        <v>50</v>
      </c>
      <c r="AX50" s="17">
        <f t="shared" si="611"/>
        <v>50</v>
      </c>
      <c r="AY50" s="17">
        <f t="shared" si="611"/>
        <v>50</v>
      </c>
      <c r="AZ50" s="17">
        <f t="shared" si="611"/>
        <v>50</v>
      </c>
      <c r="BA50" s="17">
        <f t="shared" si="611"/>
        <v>50</v>
      </c>
      <c r="BB50" s="17">
        <f t="shared" si="611"/>
        <v>50</v>
      </c>
      <c r="BC50" s="17">
        <f t="shared" si="611"/>
        <v>50</v>
      </c>
      <c r="BD50" s="17">
        <f t="shared" si="611"/>
        <v>50</v>
      </c>
      <c r="BE50" s="319">
        <f t="shared" si="614"/>
        <v>600</v>
      </c>
      <c r="BF50" s="17">
        <f t="shared" si="611"/>
        <v>50</v>
      </c>
      <c r="BG50" s="17">
        <f t="shared" si="611"/>
        <v>50</v>
      </c>
      <c r="BH50" s="17">
        <f t="shared" si="611"/>
        <v>50</v>
      </c>
      <c r="BI50" s="17">
        <f t="shared" si="611"/>
        <v>50</v>
      </c>
      <c r="BJ50" s="17">
        <f t="shared" si="611"/>
        <v>50</v>
      </c>
      <c r="BK50" s="17">
        <f t="shared" si="611"/>
        <v>50</v>
      </c>
      <c r="BL50" s="17">
        <f t="shared" si="611"/>
        <v>50</v>
      </c>
      <c r="BM50" s="17">
        <f t="shared" si="611"/>
        <v>50</v>
      </c>
      <c r="BN50" s="17">
        <f t="shared" si="611"/>
        <v>50</v>
      </c>
      <c r="BO50" s="17">
        <f t="shared" si="611"/>
        <v>50</v>
      </c>
      <c r="BP50" s="17">
        <f t="shared" si="611"/>
        <v>50</v>
      </c>
      <c r="BQ50" s="17">
        <f t="shared" si="611"/>
        <v>50</v>
      </c>
      <c r="BR50" s="319">
        <f t="shared" si="616"/>
        <v>600</v>
      </c>
      <c r="BS50" s="17">
        <f t="shared" si="611"/>
        <v>50</v>
      </c>
      <c r="BT50" s="17">
        <f t="shared" si="611"/>
        <v>50</v>
      </c>
      <c r="BU50" s="17">
        <f t="shared" si="611"/>
        <v>50</v>
      </c>
      <c r="BV50" s="17">
        <f t="shared" si="611"/>
        <v>50</v>
      </c>
      <c r="BW50" s="17">
        <f t="shared" si="611"/>
        <v>50</v>
      </c>
      <c r="BX50" s="17">
        <f t="shared" si="611"/>
        <v>50</v>
      </c>
      <c r="BY50" s="17">
        <f t="shared" si="611"/>
        <v>50</v>
      </c>
      <c r="BZ50" s="17">
        <f t="shared" si="611"/>
        <v>50</v>
      </c>
      <c r="CA50" s="17">
        <f t="shared" si="611"/>
        <v>50</v>
      </c>
      <c r="CB50" s="17">
        <f t="shared" si="611"/>
        <v>50</v>
      </c>
      <c r="CC50" s="17">
        <f t="shared" si="611"/>
        <v>0</v>
      </c>
      <c r="CD50" s="17">
        <f t="shared" si="611"/>
        <v>0</v>
      </c>
      <c r="CE50" s="319">
        <f t="shared" si="618"/>
        <v>500</v>
      </c>
      <c r="CF50" s="17">
        <f t="shared" si="619"/>
        <v>0</v>
      </c>
      <c r="CG50" s="17">
        <f t="shared" si="619"/>
        <v>0</v>
      </c>
      <c r="CH50" s="17">
        <f t="shared" si="619"/>
        <v>0</v>
      </c>
      <c r="CI50" s="17">
        <f t="shared" si="619"/>
        <v>0</v>
      </c>
      <c r="CJ50" s="17">
        <f t="shared" si="619"/>
        <v>0</v>
      </c>
      <c r="CK50" s="17">
        <f t="shared" si="619"/>
        <v>0</v>
      </c>
      <c r="CL50" s="17">
        <f t="shared" si="619"/>
        <v>0</v>
      </c>
      <c r="CM50" s="17">
        <f t="shared" si="619"/>
        <v>0</v>
      </c>
      <c r="CN50" s="17">
        <f t="shared" si="619"/>
        <v>0</v>
      </c>
      <c r="CO50" s="17">
        <f t="shared" si="619"/>
        <v>0</v>
      </c>
      <c r="CP50" s="17">
        <f t="shared" si="619"/>
        <v>0</v>
      </c>
      <c r="CQ50" s="17">
        <f t="shared" si="619"/>
        <v>0</v>
      </c>
      <c r="CR50" s="319">
        <f t="shared" si="620"/>
        <v>0</v>
      </c>
      <c r="CS50" s="17">
        <f t="shared" si="619"/>
        <v>0</v>
      </c>
      <c r="CT50" s="17">
        <f t="shared" si="619"/>
        <v>0</v>
      </c>
      <c r="CU50" s="17">
        <f t="shared" si="619"/>
        <v>0</v>
      </c>
      <c r="CV50" s="17">
        <f t="shared" si="619"/>
        <v>0</v>
      </c>
      <c r="CW50" s="17">
        <f t="shared" si="619"/>
        <v>0</v>
      </c>
      <c r="CX50" s="17">
        <f t="shared" si="619"/>
        <v>0</v>
      </c>
      <c r="CY50" s="17">
        <f t="shared" si="619"/>
        <v>0</v>
      </c>
      <c r="CZ50" s="17">
        <f t="shared" si="619"/>
        <v>0</v>
      </c>
      <c r="DA50" s="17">
        <f t="shared" si="619"/>
        <v>0</v>
      </c>
      <c r="DB50" s="17">
        <f t="shared" si="619"/>
        <v>0</v>
      </c>
      <c r="DC50" s="17">
        <f t="shared" si="619"/>
        <v>0</v>
      </c>
      <c r="DD50" s="17">
        <f t="shared" si="619"/>
        <v>0</v>
      </c>
      <c r="DE50" s="319">
        <f t="shared" si="622"/>
        <v>0</v>
      </c>
      <c r="DF50" s="17">
        <f t="shared" si="619"/>
        <v>0</v>
      </c>
      <c r="DG50" s="17">
        <f t="shared" si="619"/>
        <v>0</v>
      </c>
      <c r="DH50" s="17">
        <f t="shared" si="619"/>
        <v>0</v>
      </c>
      <c r="DI50" s="17">
        <f t="shared" si="619"/>
        <v>0</v>
      </c>
      <c r="DJ50" s="17">
        <f t="shared" si="619"/>
        <v>0</v>
      </c>
      <c r="DK50" s="17">
        <f t="shared" si="619"/>
        <v>0</v>
      </c>
      <c r="DL50" s="17">
        <f t="shared" si="619"/>
        <v>0</v>
      </c>
      <c r="DM50" s="17">
        <f t="shared" si="619"/>
        <v>0</v>
      </c>
      <c r="DN50" s="17">
        <f t="shared" si="619"/>
        <v>0</v>
      </c>
      <c r="DO50" s="17">
        <f t="shared" si="619"/>
        <v>0</v>
      </c>
      <c r="DP50" s="17">
        <f t="shared" si="619"/>
        <v>0</v>
      </c>
      <c r="DQ50" s="17">
        <f t="shared" si="619"/>
        <v>0</v>
      </c>
      <c r="DR50" s="319">
        <f t="shared" si="624"/>
        <v>0</v>
      </c>
      <c r="DS50" s="17">
        <f t="shared" si="619"/>
        <v>0</v>
      </c>
      <c r="DT50" s="17">
        <f t="shared" si="619"/>
        <v>0</v>
      </c>
      <c r="DU50" s="17">
        <f t="shared" si="619"/>
        <v>0</v>
      </c>
      <c r="DV50" s="17">
        <f t="shared" si="619"/>
        <v>0</v>
      </c>
      <c r="DW50" s="17">
        <f t="shared" si="619"/>
        <v>0</v>
      </c>
      <c r="DX50" s="17">
        <f t="shared" si="619"/>
        <v>0</v>
      </c>
      <c r="DY50" s="17">
        <f t="shared" si="619"/>
        <v>0</v>
      </c>
      <c r="DZ50" s="17">
        <f t="shared" si="619"/>
        <v>0</v>
      </c>
      <c r="EA50" s="17">
        <f t="shared" si="619"/>
        <v>0</v>
      </c>
      <c r="EB50" s="17">
        <f t="shared" si="619"/>
        <v>0</v>
      </c>
      <c r="EC50" s="17">
        <f t="shared" si="619"/>
        <v>0</v>
      </c>
      <c r="ED50" s="17">
        <f t="shared" si="619"/>
        <v>0</v>
      </c>
      <c r="EE50" s="319">
        <f t="shared" si="626"/>
        <v>0</v>
      </c>
    </row>
    <row r="51" spans="1:135" x14ac:dyDescent="0.2">
      <c r="A51" s="12" t="s">
        <v>4</v>
      </c>
      <c r="B51" s="435">
        <f>'MOUSSY EMPRUNT 2'!E7</f>
        <v>15</v>
      </c>
      <c r="D51" s="1" t="s">
        <v>22</v>
      </c>
      <c r="E51" s="17">
        <v>400</v>
      </c>
      <c r="F51" s="17">
        <f t="shared" si="627"/>
        <v>0</v>
      </c>
      <c r="G51" s="17">
        <f t="shared" si="627"/>
        <v>0</v>
      </c>
      <c r="H51" s="17">
        <f t="shared" si="627"/>
        <v>0</v>
      </c>
      <c r="I51" s="17">
        <f t="shared" si="627"/>
        <v>0</v>
      </c>
      <c r="J51" s="17">
        <f t="shared" si="627"/>
        <v>0</v>
      </c>
      <c r="K51" s="17">
        <f t="shared" si="627"/>
        <v>0</v>
      </c>
      <c r="L51" s="17">
        <f t="shared" si="627"/>
        <v>0</v>
      </c>
      <c r="M51" s="17">
        <f t="shared" si="627"/>
        <v>0</v>
      </c>
      <c r="N51" s="17">
        <f t="shared" si="627"/>
        <v>0</v>
      </c>
      <c r="O51" s="17">
        <f t="shared" si="627"/>
        <v>0</v>
      </c>
      <c r="P51" s="17">
        <f t="shared" si="627"/>
        <v>400</v>
      </c>
      <c r="Q51" s="17">
        <f t="shared" si="627"/>
        <v>400</v>
      </c>
      <c r="R51" s="319">
        <f>SUM(F51:Q51)</f>
        <v>800</v>
      </c>
      <c r="S51" s="17">
        <f t="shared" ref="S51:CD51" si="628">IF(AND(S$2&gt;=EOMONTH(EDATE($B$18,0),0),S$2&lt;=EOMONTH(EDATE($B$18,59),0)),$E51,0)</f>
        <v>400</v>
      </c>
      <c r="T51" s="17">
        <f t="shared" si="628"/>
        <v>400</v>
      </c>
      <c r="U51" s="17">
        <f t="shared" si="628"/>
        <v>400</v>
      </c>
      <c r="V51" s="17">
        <f t="shared" si="628"/>
        <v>400</v>
      </c>
      <c r="W51" s="17">
        <f t="shared" si="628"/>
        <v>400</v>
      </c>
      <c r="X51" s="17">
        <f t="shared" si="628"/>
        <v>400</v>
      </c>
      <c r="Y51" s="17">
        <f t="shared" si="628"/>
        <v>400</v>
      </c>
      <c r="Z51" s="17">
        <f t="shared" si="628"/>
        <v>400</v>
      </c>
      <c r="AA51" s="17">
        <f t="shared" si="628"/>
        <v>400</v>
      </c>
      <c r="AB51" s="17">
        <f t="shared" si="628"/>
        <v>400</v>
      </c>
      <c r="AC51" s="17">
        <f t="shared" si="628"/>
        <v>400</v>
      </c>
      <c r="AD51" s="17">
        <f t="shared" si="628"/>
        <v>400</v>
      </c>
      <c r="AE51" s="319">
        <f t="shared" si="609"/>
        <v>4800</v>
      </c>
      <c r="AF51" s="17">
        <f t="shared" si="628"/>
        <v>400</v>
      </c>
      <c r="AG51" s="17">
        <f t="shared" si="628"/>
        <v>400</v>
      </c>
      <c r="AH51" s="17">
        <f t="shared" si="628"/>
        <v>400</v>
      </c>
      <c r="AI51" s="17">
        <f t="shared" si="628"/>
        <v>400</v>
      </c>
      <c r="AJ51" s="17">
        <f t="shared" si="628"/>
        <v>400</v>
      </c>
      <c r="AK51" s="17">
        <f t="shared" si="628"/>
        <v>400</v>
      </c>
      <c r="AL51" s="17">
        <f t="shared" si="628"/>
        <v>400</v>
      </c>
      <c r="AM51" s="17">
        <f t="shared" si="628"/>
        <v>400</v>
      </c>
      <c r="AN51" s="17">
        <f t="shared" si="628"/>
        <v>400</v>
      </c>
      <c r="AO51" s="17">
        <f t="shared" si="628"/>
        <v>400</v>
      </c>
      <c r="AP51" s="17">
        <f t="shared" si="628"/>
        <v>400</v>
      </c>
      <c r="AQ51" s="17">
        <f t="shared" si="628"/>
        <v>400</v>
      </c>
      <c r="AR51" s="319">
        <f t="shared" si="612"/>
        <v>4800</v>
      </c>
      <c r="AS51" s="17">
        <f t="shared" si="628"/>
        <v>400</v>
      </c>
      <c r="AT51" s="17">
        <f t="shared" si="628"/>
        <v>400</v>
      </c>
      <c r="AU51" s="17">
        <f t="shared" si="628"/>
        <v>400</v>
      </c>
      <c r="AV51" s="17">
        <f t="shared" si="628"/>
        <v>400</v>
      </c>
      <c r="AW51" s="17">
        <f t="shared" si="628"/>
        <v>400</v>
      </c>
      <c r="AX51" s="17">
        <f t="shared" si="628"/>
        <v>400</v>
      </c>
      <c r="AY51" s="17">
        <f t="shared" si="628"/>
        <v>400</v>
      </c>
      <c r="AZ51" s="17">
        <f t="shared" si="628"/>
        <v>400</v>
      </c>
      <c r="BA51" s="17">
        <f t="shared" si="628"/>
        <v>400</v>
      </c>
      <c r="BB51" s="17">
        <f t="shared" si="628"/>
        <v>400</v>
      </c>
      <c r="BC51" s="17">
        <f t="shared" si="628"/>
        <v>400</v>
      </c>
      <c r="BD51" s="17">
        <f t="shared" si="628"/>
        <v>400</v>
      </c>
      <c r="BE51" s="319">
        <f t="shared" si="614"/>
        <v>4800</v>
      </c>
      <c r="BF51" s="17">
        <f t="shared" si="628"/>
        <v>400</v>
      </c>
      <c r="BG51" s="17">
        <f t="shared" si="628"/>
        <v>400</v>
      </c>
      <c r="BH51" s="17">
        <f t="shared" si="628"/>
        <v>400</v>
      </c>
      <c r="BI51" s="17">
        <f t="shared" si="628"/>
        <v>400</v>
      </c>
      <c r="BJ51" s="17">
        <f t="shared" si="628"/>
        <v>400</v>
      </c>
      <c r="BK51" s="17">
        <f t="shared" si="628"/>
        <v>400</v>
      </c>
      <c r="BL51" s="17">
        <f t="shared" si="628"/>
        <v>400</v>
      </c>
      <c r="BM51" s="17">
        <f t="shared" si="628"/>
        <v>400</v>
      </c>
      <c r="BN51" s="17">
        <f t="shared" si="628"/>
        <v>400</v>
      </c>
      <c r="BO51" s="17">
        <f t="shared" si="628"/>
        <v>400</v>
      </c>
      <c r="BP51" s="17">
        <f t="shared" si="628"/>
        <v>400</v>
      </c>
      <c r="BQ51" s="17">
        <f t="shared" si="628"/>
        <v>400</v>
      </c>
      <c r="BR51" s="319">
        <f t="shared" si="616"/>
        <v>4800</v>
      </c>
      <c r="BS51" s="17">
        <f t="shared" si="628"/>
        <v>400</v>
      </c>
      <c r="BT51" s="17">
        <f t="shared" si="628"/>
        <v>400</v>
      </c>
      <c r="BU51" s="17">
        <f t="shared" si="628"/>
        <v>400</v>
      </c>
      <c r="BV51" s="17">
        <f t="shared" si="628"/>
        <v>400</v>
      </c>
      <c r="BW51" s="17">
        <f t="shared" si="628"/>
        <v>400</v>
      </c>
      <c r="BX51" s="17">
        <f t="shared" si="628"/>
        <v>400</v>
      </c>
      <c r="BY51" s="17">
        <f t="shared" si="628"/>
        <v>400</v>
      </c>
      <c r="BZ51" s="17">
        <f t="shared" si="628"/>
        <v>400</v>
      </c>
      <c r="CA51" s="17">
        <f t="shared" si="628"/>
        <v>400</v>
      </c>
      <c r="CB51" s="17">
        <f t="shared" si="628"/>
        <v>400</v>
      </c>
      <c r="CC51" s="17">
        <f t="shared" si="628"/>
        <v>0</v>
      </c>
      <c r="CD51" s="17">
        <f t="shared" si="628"/>
        <v>0</v>
      </c>
      <c r="CE51" s="319">
        <f t="shared" si="618"/>
        <v>4000</v>
      </c>
      <c r="CF51" s="17">
        <f t="shared" si="619"/>
        <v>0</v>
      </c>
      <c r="CG51" s="17">
        <f t="shared" si="619"/>
        <v>0</v>
      </c>
      <c r="CH51" s="17">
        <f t="shared" si="619"/>
        <v>0</v>
      </c>
      <c r="CI51" s="17">
        <f t="shared" si="619"/>
        <v>0</v>
      </c>
      <c r="CJ51" s="17">
        <f t="shared" si="619"/>
        <v>0</v>
      </c>
      <c r="CK51" s="17">
        <f t="shared" si="619"/>
        <v>0</v>
      </c>
      <c r="CL51" s="17">
        <f t="shared" si="619"/>
        <v>0</v>
      </c>
      <c r="CM51" s="17">
        <f t="shared" si="619"/>
        <v>0</v>
      </c>
      <c r="CN51" s="17">
        <f t="shared" si="619"/>
        <v>0</v>
      </c>
      <c r="CO51" s="17">
        <f t="shared" si="619"/>
        <v>0</v>
      </c>
      <c r="CP51" s="17">
        <f t="shared" si="619"/>
        <v>0</v>
      </c>
      <c r="CQ51" s="17">
        <f t="shared" si="619"/>
        <v>0</v>
      </c>
      <c r="CR51" s="319">
        <f t="shared" si="620"/>
        <v>0</v>
      </c>
      <c r="CS51" s="17">
        <f t="shared" si="619"/>
        <v>0</v>
      </c>
      <c r="CT51" s="17">
        <f t="shared" si="619"/>
        <v>0</v>
      </c>
      <c r="CU51" s="17">
        <f t="shared" si="619"/>
        <v>0</v>
      </c>
      <c r="CV51" s="17">
        <f t="shared" si="619"/>
        <v>0</v>
      </c>
      <c r="CW51" s="17">
        <f t="shared" si="619"/>
        <v>0</v>
      </c>
      <c r="CX51" s="17">
        <f t="shared" si="619"/>
        <v>0</v>
      </c>
      <c r="CY51" s="17">
        <f t="shared" si="619"/>
        <v>0</v>
      </c>
      <c r="CZ51" s="17">
        <f t="shared" si="619"/>
        <v>0</v>
      </c>
      <c r="DA51" s="17">
        <f t="shared" si="619"/>
        <v>0</v>
      </c>
      <c r="DB51" s="17">
        <f t="shared" si="619"/>
        <v>0</v>
      </c>
      <c r="DC51" s="17">
        <f t="shared" si="619"/>
        <v>0</v>
      </c>
      <c r="DD51" s="17">
        <f t="shared" si="619"/>
        <v>0</v>
      </c>
      <c r="DE51" s="319">
        <f t="shared" si="622"/>
        <v>0</v>
      </c>
      <c r="DF51" s="17">
        <f t="shared" si="619"/>
        <v>0</v>
      </c>
      <c r="DG51" s="17">
        <f t="shared" si="619"/>
        <v>0</v>
      </c>
      <c r="DH51" s="17">
        <f t="shared" si="619"/>
        <v>0</v>
      </c>
      <c r="DI51" s="17">
        <f t="shared" si="619"/>
        <v>0</v>
      </c>
      <c r="DJ51" s="17">
        <f t="shared" si="619"/>
        <v>0</v>
      </c>
      <c r="DK51" s="17">
        <f t="shared" si="619"/>
        <v>0</v>
      </c>
      <c r="DL51" s="17">
        <f t="shared" si="619"/>
        <v>0</v>
      </c>
      <c r="DM51" s="17">
        <f t="shared" si="619"/>
        <v>0</v>
      </c>
      <c r="DN51" s="17">
        <f t="shared" si="619"/>
        <v>0</v>
      </c>
      <c r="DO51" s="17">
        <f t="shared" si="619"/>
        <v>0</v>
      </c>
      <c r="DP51" s="17">
        <f t="shared" si="619"/>
        <v>0</v>
      </c>
      <c r="DQ51" s="17">
        <f t="shared" si="619"/>
        <v>0</v>
      </c>
      <c r="DR51" s="319">
        <f t="shared" si="624"/>
        <v>0</v>
      </c>
      <c r="DS51" s="17">
        <f t="shared" si="619"/>
        <v>0</v>
      </c>
      <c r="DT51" s="17">
        <f t="shared" si="619"/>
        <v>0</v>
      </c>
      <c r="DU51" s="17">
        <f t="shared" si="619"/>
        <v>0</v>
      </c>
      <c r="DV51" s="17">
        <f t="shared" si="619"/>
        <v>0</v>
      </c>
      <c r="DW51" s="17">
        <f t="shared" si="619"/>
        <v>0</v>
      </c>
      <c r="DX51" s="17">
        <f t="shared" si="619"/>
        <v>0</v>
      </c>
      <c r="DY51" s="17">
        <f t="shared" si="619"/>
        <v>0</v>
      </c>
      <c r="DZ51" s="17">
        <f t="shared" si="619"/>
        <v>0</v>
      </c>
      <c r="EA51" s="17">
        <f t="shared" si="619"/>
        <v>0</v>
      </c>
      <c r="EB51" s="17">
        <f t="shared" si="619"/>
        <v>0</v>
      </c>
      <c r="EC51" s="17">
        <f t="shared" si="619"/>
        <v>0</v>
      </c>
      <c r="ED51" s="17">
        <f t="shared" si="619"/>
        <v>0</v>
      </c>
      <c r="EE51" s="319">
        <f t="shared" si="626"/>
        <v>0</v>
      </c>
    </row>
    <row r="52" spans="1:135" x14ac:dyDescent="0.2">
      <c r="A52" s="12" t="s">
        <v>5</v>
      </c>
      <c r="B52" s="435">
        <f>'MOUSSY EMPRUNT 2'!I6</f>
        <v>180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29" t="s">
        <v>6</v>
      </c>
      <c r="B53" s="28">
        <f>'MOUSSY EMPRUNT 2'!E6</f>
        <v>4.1000000000000002E-2</v>
      </c>
      <c r="D53" s="4" t="s">
        <v>282</v>
      </c>
      <c r="E53" s="43">
        <f t="shared" ref="E53:Q53" si="629">SUM(E49:E51)</f>
        <v>925</v>
      </c>
      <c r="F53" s="17">
        <f t="shared" si="629"/>
        <v>0</v>
      </c>
      <c r="G53" s="17">
        <f t="shared" si="629"/>
        <v>0</v>
      </c>
      <c r="H53" s="17">
        <f t="shared" si="629"/>
        <v>0</v>
      </c>
      <c r="I53" s="17">
        <f t="shared" si="629"/>
        <v>0</v>
      </c>
      <c r="J53" s="17">
        <f t="shared" si="629"/>
        <v>0</v>
      </c>
      <c r="K53" s="17">
        <f t="shared" si="629"/>
        <v>0</v>
      </c>
      <c r="L53" s="17">
        <f t="shared" si="629"/>
        <v>0</v>
      </c>
      <c r="M53" s="17">
        <f t="shared" si="629"/>
        <v>0</v>
      </c>
      <c r="N53" s="17">
        <f t="shared" si="629"/>
        <v>0</v>
      </c>
      <c r="O53" s="17">
        <f t="shared" si="629"/>
        <v>0</v>
      </c>
      <c r="P53" s="17">
        <f t="shared" si="629"/>
        <v>925</v>
      </c>
      <c r="Q53" s="17">
        <f t="shared" si="629"/>
        <v>925</v>
      </c>
      <c r="R53" s="319">
        <f>SUM(F53:Q53)</f>
        <v>1850</v>
      </c>
      <c r="S53" s="17">
        <f t="shared" ref="S53:AD53" si="630">SUM(S49:S51)</f>
        <v>985</v>
      </c>
      <c r="T53" s="17">
        <f t="shared" si="630"/>
        <v>985</v>
      </c>
      <c r="U53" s="17">
        <f t="shared" si="630"/>
        <v>985</v>
      </c>
      <c r="V53" s="17">
        <f t="shared" si="630"/>
        <v>985</v>
      </c>
      <c r="W53" s="17">
        <f t="shared" si="630"/>
        <v>985</v>
      </c>
      <c r="X53" s="17">
        <f t="shared" si="630"/>
        <v>985</v>
      </c>
      <c r="Y53" s="17">
        <f t="shared" si="630"/>
        <v>985</v>
      </c>
      <c r="Z53" s="17">
        <f t="shared" si="630"/>
        <v>985</v>
      </c>
      <c r="AA53" s="17">
        <f t="shared" si="630"/>
        <v>985</v>
      </c>
      <c r="AB53" s="17">
        <f t="shared" si="630"/>
        <v>985</v>
      </c>
      <c r="AC53" s="17">
        <f t="shared" si="630"/>
        <v>985</v>
      </c>
      <c r="AD53" s="17">
        <f t="shared" si="630"/>
        <v>985</v>
      </c>
      <c r="AE53" s="319">
        <f>SUM(S53:AD53)</f>
        <v>11820</v>
      </c>
      <c r="AF53" s="17">
        <f t="shared" ref="AF53:AQ53" si="631">SUM(AF49:AF51)</f>
        <v>925</v>
      </c>
      <c r="AG53" s="17">
        <f t="shared" si="631"/>
        <v>925</v>
      </c>
      <c r="AH53" s="17">
        <f t="shared" si="631"/>
        <v>925</v>
      </c>
      <c r="AI53" s="17">
        <f t="shared" si="631"/>
        <v>925</v>
      </c>
      <c r="AJ53" s="17">
        <f t="shared" si="631"/>
        <v>925</v>
      </c>
      <c r="AK53" s="17">
        <f t="shared" si="631"/>
        <v>925</v>
      </c>
      <c r="AL53" s="17">
        <f t="shared" si="631"/>
        <v>925</v>
      </c>
      <c r="AM53" s="17">
        <f t="shared" si="631"/>
        <v>925</v>
      </c>
      <c r="AN53" s="17">
        <f t="shared" si="631"/>
        <v>925</v>
      </c>
      <c r="AO53" s="17">
        <f t="shared" si="631"/>
        <v>925</v>
      </c>
      <c r="AP53" s="17">
        <f t="shared" si="631"/>
        <v>925</v>
      </c>
      <c r="AQ53" s="17">
        <f t="shared" si="631"/>
        <v>925</v>
      </c>
      <c r="AR53" s="319">
        <f>SUM(AF53:AQ53)</f>
        <v>11100</v>
      </c>
      <c r="AS53" s="17">
        <f t="shared" ref="AS53:BD53" si="632">SUM(AS49:AS51)</f>
        <v>925</v>
      </c>
      <c r="AT53" s="17">
        <f t="shared" si="632"/>
        <v>925</v>
      </c>
      <c r="AU53" s="17">
        <f t="shared" si="632"/>
        <v>925</v>
      </c>
      <c r="AV53" s="17">
        <f t="shared" si="632"/>
        <v>925</v>
      </c>
      <c r="AW53" s="17">
        <f t="shared" si="632"/>
        <v>925</v>
      </c>
      <c r="AX53" s="17">
        <f t="shared" si="632"/>
        <v>925</v>
      </c>
      <c r="AY53" s="17">
        <f t="shared" si="632"/>
        <v>925</v>
      </c>
      <c r="AZ53" s="17">
        <f t="shared" si="632"/>
        <v>925</v>
      </c>
      <c r="BA53" s="17">
        <f t="shared" si="632"/>
        <v>925</v>
      </c>
      <c r="BB53" s="17">
        <f t="shared" si="632"/>
        <v>925</v>
      </c>
      <c r="BC53" s="17">
        <f t="shared" si="632"/>
        <v>925</v>
      </c>
      <c r="BD53" s="17">
        <f t="shared" si="632"/>
        <v>925</v>
      </c>
      <c r="BE53" s="319">
        <f>SUM(AS53:BD53)</f>
        <v>11100</v>
      </c>
      <c r="BF53" s="17">
        <f t="shared" ref="BF53:BQ53" si="633">SUM(BF49:BF51)</f>
        <v>925</v>
      </c>
      <c r="BG53" s="17">
        <f t="shared" si="633"/>
        <v>925</v>
      </c>
      <c r="BH53" s="17">
        <f t="shared" si="633"/>
        <v>925</v>
      </c>
      <c r="BI53" s="17">
        <f t="shared" si="633"/>
        <v>925</v>
      </c>
      <c r="BJ53" s="17">
        <f t="shared" si="633"/>
        <v>925</v>
      </c>
      <c r="BK53" s="17">
        <f t="shared" si="633"/>
        <v>925</v>
      </c>
      <c r="BL53" s="17">
        <f t="shared" si="633"/>
        <v>925</v>
      </c>
      <c r="BM53" s="17">
        <f t="shared" si="633"/>
        <v>925</v>
      </c>
      <c r="BN53" s="17">
        <f t="shared" si="633"/>
        <v>925</v>
      </c>
      <c r="BO53" s="17">
        <f t="shared" si="633"/>
        <v>925</v>
      </c>
      <c r="BP53" s="17">
        <f t="shared" si="633"/>
        <v>925</v>
      </c>
      <c r="BQ53" s="17">
        <f t="shared" si="633"/>
        <v>925</v>
      </c>
      <c r="BR53" s="319">
        <f>SUM(BF53:BQ53)</f>
        <v>11100</v>
      </c>
      <c r="BS53" s="17">
        <f t="shared" ref="BS53:CD53" si="634">SUM(BS49:BS51)</f>
        <v>925</v>
      </c>
      <c r="BT53" s="17">
        <f t="shared" si="634"/>
        <v>925</v>
      </c>
      <c r="BU53" s="17">
        <f t="shared" si="634"/>
        <v>925</v>
      </c>
      <c r="BV53" s="17">
        <f t="shared" si="634"/>
        <v>925</v>
      </c>
      <c r="BW53" s="17">
        <f t="shared" si="634"/>
        <v>925</v>
      </c>
      <c r="BX53" s="17">
        <f t="shared" si="634"/>
        <v>925</v>
      </c>
      <c r="BY53" s="17">
        <f t="shared" si="634"/>
        <v>925</v>
      </c>
      <c r="BZ53" s="17">
        <f t="shared" si="634"/>
        <v>925</v>
      </c>
      <c r="CA53" s="17">
        <f t="shared" si="634"/>
        <v>925</v>
      </c>
      <c r="CB53" s="17">
        <f t="shared" si="634"/>
        <v>925</v>
      </c>
      <c r="CC53" s="17">
        <f t="shared" si="634"/>
        <v>0</v>
      </c>
      <c r="CD53" s="17">
        <f t="shared" si="634"/>
        <v>0</v>
      </c>
      <c r="CE53" s="319">
        <f>SUM(BS53:CD53)</f>
        <v>9250</v>
      </c>
      <c r="CF53" s="17">
        <f t="shared" ref="CF53:CQ53" si="635">SUM(CF49:CF51)</f>
        <v>0</v>
      </c>
      <c r="CG53" s="17">
        <f t="shared" si="635"/>
        <v>0</v>
      </c>
      <c r="CH53" s="17">
        <f t="shared" si="635"/>
        <v>0</v>
      </c>
      <c r="CI53" s="17">
        <f t="shared" si="635"/>
        <v>0</v>
      </c>
      <c r="CJ53" s="17">
        <f t="shared" si="635"/>
        <v>0</v>
      </c>
      <c r="CK53" s="17">
        <f t="shared" si="635"/>
        <v>0</v>
      </c>
      <c r="CL53" s="17">
        <f t="shared" si="635"/>
        <v>0</v>
      </c>
      <c r="CM53" s="17">
        <f t="shared" si="635"/>
        <v>0</v>
      </c>
      <c r="CN53" s="17">
        <f t="shared" si="635"/>
        <v>0</v>
      </c>
      <c r="CO53" s="17">
        <f t="shared" si="635"/>
        <v>0</v>
      </c>
      <c r="CP53" s="17">
        <f t="shared" si="635"/>
        <v>0</v>
      </c>
      <c r="CQ53" s="17">
        <f t="shared" si="635"/>
        <v>0</v>
      </c>
      <c r="CR53" s="319">
        <f>SUM(CF53:CQ53)</f>
        <v>0</v>
      </c>
      <c r="CS53" s="17">
        <f t="shared" ref="CS53:DD53" si="636">SUM(CS49:CS51)</f>
        <v>0</v>
      </c>
      <c r="CT53" s="17">
        <f t="shared" si="636"/>
        <v>0</v>
      </c>
      <c r="CU53" s="17">
        <f t="shared" si="636"/>
        <v>0</v>
      </c>
      <c r="CV53" s="17">
        <f t="shared" si="636"/>
        <v>0</v>
      </c>
      <c r="CW53" s="17">
        <f t="shared" si="636"/>
        <v>0</v>
      </c>
      <c r="CX53" s="17">
        <f t="shared" si="636"/>
        <v>0</v>
      </c>
      <c r="CY53" s="17">
        <f t="shared" si="636"/>
        <v>0</v>
      </c>
      <c r="CZ53" s="17">
        <f t="shared" si="636"/>
        <v>0</v>
      </c>
      <c r="DA53" s="17">
        <f t="shared" si="636"/>
        <v>0</v>
      </c>
      <c r="DB53" s="17">
        <f t="shared" si="636"/>
        <v>0</v>
      </c>
      <c r="DC53" s="17">
        <f t="shared" si="636"/>
        <v>0</v>
      </c>
      <c r="DD53" s="17">
        <f t="shared" si="636"/>
        <v>0</v>
      </c>
      <c r="DE53" s="319">
        <f>SUM(CS53:DD53)</f>
        <v>0</v>
      </c>
      <c r="DF53" s="17">
        <f t="shared" ref="DF53:DQ53" si="637">SUM(DF49:DF51)</f>
        <v>0</v>
      </c>
      <c r="DG53" s="17">
        <f t="shared" si="637"/>
        <v>0</v>
      </c>
      <c r="DH53" s="17">
        <f t="shared" si="637"/>
        <v>0</v>
      </c>
      <c r="DI53" s="17">
        <f t="shared" si="637"/>
        <v>0</v>
      </c>
      <c r="DJ53" s="17">
        <f t="shared" si="637"/>
        <v>0</v>
      </c>
      <c r="DK53" s="17">
        <f t="shared" si="637"/>
        <v>0</v>
      </c>
      <c r="DL53" s="17">
        <f t="shared" si="637"/>
        <v>0</v>
      </c>
      <c r="DM53" s="17">
        <f t="shared" si="637"/>
        <v>0</v>
      </c>
      <c r="DN53" s="17">
        <f t="shared" si="637"/>
        <v>0</v>
      </c>
      <c r="DO53" s="17">
        <f t="shared" si="637"/>
        <v>0</v>
      </c>
      <c r="DP53" s="17">
        <f t="shared" si="637"/>
        <v>0</v>
      </c>
      <c r="DQ53" s="17">
        <f t="shared" si="637"/>
        <v>0</v>
      </c>
      <c r="DR53" s="319">
        <f>SUM(DF53:DQ53)</f>
        <v>0</v>
      </c>
      <c r="DS53" s="17">
        <f t="shared" ref="DS53:ED53" si="638">SUM(DS49:DS51)</f>
        <v>0</v>
      </c>
      <c r="DT53" s="17">
        <f t="shared" si="638"/>
        <v>0</v>
      </c>
      <c r="DU53" s="17">
        <f t="shared" si="638"/>
        <v>0</v>
      </c>
      <c r="DV53" s="17">
        <f t="shared" si="638"/>
        <v>0</v>
      </c>
      <c r="DW53" s="17">
        <f t="shared" si="638"/>
        <v>0</v>
      </c>
      <c r="DX53" s="17">
        <f t="shared" si="638"/>
        <v>0</v>
      </c>
      <c r="DY53" s="17">
        <f t="shared" si="638"/>
        <v>0</v>
      </c>
      <c r="DZ53" s="17">
        <f t="shared" si="638"/>
        <v>0</v>
      </c>
      <c r="EA53" s="17">
        <f t="shared" si="638"/>
        <v>0</v>
      </c>
      <c r="EB53" s="17">
        <f t="shared" si="638"/>
        <v>0</v>
      </c>
      <c r="EC53" s="17">
        <f t="shared" si="638"/>
        <v>0</v>
      </c>
      <c r="ED53" s="17">
        <f t="shared" si="638"/>
        <v>0</v>
      </c>
      <c r="EE53" s="391">
        <f>SUM(DS53:ED53)</f>
        <v>0</v>
      </c>
    </row>
    <row r="54" spans="1:135" x14ac:dyDescent="0.2">
      <c r="A54" s="13" t="s">
        <v>7</v>
      </c>
      <c r="B54" s="17">
        <f>'MOUSSY EMPRUNT 2'!I5</f>
        <v>1597.2611857847912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29" t="s">
        <v>72</v>
      </c>
      <c r="B55" s="27">
        <f>'MOUSSY EMPRUNT 2'!E9</f>
        <v>45856</v>
      </c>
      <c r="D55" s="2" t="s">
        <v>48</v>
      </c>
      <c r="E55" s="41"/>
      <c r="F55" s="17">
        <f t="shared" ref="F55:Q55" si="639">F36-F41-F46-F53</f>
        <v>0</v>
      </c>
      <c r="G55" s="17">
        <f t="shared" si="639"/>
        <v>0</v>
      </c>
      <c r="H55" s="17">
        <f t="shared" si="639"/>
        <v>0</v>
      </c>
      <c r="I55" s="17">
        <f t="shared" si="639"/>
        <v>0</v>
      </c>
      <c r="J55" s="17">
        <f t="shared" si="639"/>
        <v>0</v>
      </c>
      <c r="K55" s="17">
        <f t="shared" si="639"/>
        <v>0</v>
      </c>
      <c r="L55" s="17">
        <f t="shared" si="639"/>
        <v>-6103</v>
      </c>
      <c r="M55" s="17">
        <f t="shared" si="639"/>
        <v>-2603</v>
      </c>
      <c r="N55" s="17">
        <f t="shared" si="639"/>
        <v>-3020</v>
      </c>
      <c r="O55" s="17">
        <f t="shared" si="639"/>
        <v>-3020</v>
      </c>
      <c r="P55" s="17">
        <f t="shared" si="639"/>
        <v>-8115</v>
      </c>
      <c r="Q55" s="17">
        <f t="shared" si="639"/>
        <v>-4815</v>
      </c>
      <c r="R55" s="319">
        <f t="shared" ref="R55" si="640">SUM(F55:Q55)</f>
        <v>-27676</v>
      </c>
      <c r="S55" s="17">
        <f t="shared" ref="S55:AD55" si="641">S36-S41-S46-S53</f>
        <v>-2665</v>
      </c>
      <c r="T55" s="17">
        <f t="shared" si="641"/>
        <v>-4322</v>
      </c>
      <c r="U55" s="17">
        <f t="shared" si="641"/>
        <v>-1330</v>
      </c>
      <c r="V55" s="17">
        <f t="shared" si="641"/>
        <v>570</v>
      </c>
      <c r="W55" s="17">
        <f t="shared" si="641"/>
        <v>2370</v>
      </c>
      <c r="X55" s="17">
        <f t="shared" si="641"/>
        <v>2370</v>
      </c>
      <c r="Y55" s="17">
        <f t="shared" si="641"/>
        <v>2370</v>
      </c>
      <c r="Z55" s="17">
        <f t="shared" si="641"/>
        <v>2370</v>
      </c>
      <c r="AA55" s="17">
        <f t="shared" si="641"/>
        <v>2370</v>
      </c>
      <c r="AB55" s="17">
        <f t="shared" si="641"/>
        <v>2370</v>
      </c>
      <c r="AC55" s="17">
        <f t="shared" si="641"/>
        <v>2370</v>
      </c>
      <c r="AD55" s="17">
        <f t="shared" si="641"/>
        <v>2370</v>
      </c>
      <c r="AE55" s="319">
        <f t="shared" ref="AE55" si="642">SUM(S55:AD55)</f>
        <v>11213</v>
      </c>
      <c r="AF55" s="17">
        <f t="shared" ref="AF55:AQ55" si="643">AF36-AF41-AF46-AF53</f>
        <v>2485</v>
      </c>
      <c r="AG55" s="17">
        <f t="shared" si="643"/>
        <v>2485</v>
      </c>
      <c r="AH55" s="17">
        <f t="shared" si="643"/>
        <v>2485</v>
      </c>
      <c r="AI55" s="17">
        <f t="shared" si="643"/>
        <v>2485</v>
      </c>
      <c r="AJ55" s="17">
        <f t="shared" si="643"/>
        <v>2485</v>
      </c>
      <c r="AK55" s="17">
        <f t="shared" si="643"/>
        <v>2485</v>
      </c>
      <c r="AL55" s="17">
        <f t="shared" si="643"/>
        <v>2485</v>
      </c>
      <c r="AM55" s="17">
        <f t="shared" si="643"/>
        <v>2485</v>
      </c>
      <c r="AN55" s="17">
        <f t="shared" si="643"/>
        <v>2485</v>
      </c>
      <c r="AO55" s="17">
        <f t="shared" si="643"/>
        <v>2485</v>
      </c>
      <c r="AP55" s="17">
        <f t="shared" si="643"/>
        <v>2485</v>
      </c>
      <c r="AQ55" s="17">
        <f t="shared" si="643"/>
        <v>2485</v>
      </c>
      <c r="AR55" s="319">
        <f t="shared" ref="AR55" si="644">SUM(AF55:AQ55)</f>
        <v>29820</v>
      </c>
      <c r="AS55" s="17">
        <f t="shared" ref="AS55:BD55" si="645">AS36-AS41-AS46-AS53</f>
        <v>2485</v>
      </c>
      <c r="AT55" s="17">
        <f t="shared" si="645"/>
        <v>2485</v>
      </c>
      <c r="AU55" s="17">
        <f t="shared" si="645"/>
        <v>2485</v>
      </c>
      <c r="AV55" s="17">
        <f t="shared" si="645"/>
        <v>2485</v>
      </c>
      <c r="AW55" s="17">
        <f t="shared" si="645"/>
        <v>2485</v>
      </c>
      <c r="AX55" s="17">
        <f t="shared" si="645"/>
        <v>2485</v>
      </c>
      <c r="AY55" s="17">
        <f t="shared" si="645"/>
        <v>2485</v>
      </c>
      <c r="AZ55" s="17">
        <f t="shared" si="645"/>
        <v>2485</v>
      </c>
      <c r="BA55" s="17">
        <f t="shared" si="645"/>
        <v>2485</v>
      </c>
      <c r="BB55" s="17">
        <f t="shared" si="645"/>
        <v>2485</v>
      </c>
      <c r="BC55" s="17">
        <f t="shared" si="645"/>
        <v>2485</v>
      </c>
      <c r="BD55" s="17">
        <f t="shared" si="645"/>
        <v>2485</v>
      </c>
      <c r="BE55" s="319">
        <f t="shared" ref="BE55" si="646">SUM(AS55:BD55)</f>
        <v>29820</v>
      </c>
      <c r="BF55" s="17">
        <f t="shared" ref="BF55:BQ55" si="647">BF36-BF41-BF46-BF53</f>
        <v>2485</v>
      </c>
      <c r="BG55" s="17">
        <f t="shared" si="647"/>
        <v>2485</v>
      </c>
      <c r="BH55" s="17">
        <f t="shared" si="647"/>
        <v>2485</v>
      </c>
      <c r="BI55" s="17">
        <f t="shared" si="647"/>
        <v>2485</v>
      </c>
      <c r="BJ55" s="17">
        <f t="shared" si="647"/>
        <v>2485</v>
      </c>
      <c r="BK55" s="17">
        <f t="shared" si="647"/>
        <v>2485</v>
      </c>
      <c r="BL55" s="17">
        <f t="shared" si="647"/>
        <v>2485</v>
      </c>
      <c r="BM55" s="17">
        <f t="shared" si="647"/>
        <v>2485</v>
      </c>
      <c r="BN55" s="17">
        <f t="shared" si="647"/>
        <v>2485</v>
      </c>
      <c r="BO55" s="17">
        <f t="shared" si="647"/>
        <v>2485</v>
      </c>
      <c r="BP55" s="17">
        <f t="shared" si="647"/>
        <v>2485</v>
      </c>
      <c r="BQ55" s="17">
        <f t="shared" si="647"/>
        <v>2485</v>
      </c>
      <c r="BR55" s="319">
        <f t="shared" ref="BR55" si="648">SUM(BF55:BQ55)</f>
        <v>29820</v>
      </c>
      <c r="BS55" s="17">
        <f t="shared" ref="BS55:CD55" si="649">BS36-BS41-BS46-BS53</f>
        <v>2485</v>
      </c>
      <c r="BT55" s="17">
        <f t="shared" si="649"/>
        <v>2485</v>
      </c>
      <c r="BU55" s="17">
        <f t="shared" si="649"/>
        <v>2485</v>
      </c>
      <c r="BV55" s="17">
        <f t="shared" si="649"/>
        <v>2485</v>
      </c>
      <c r="BW55" s="17">
        <f t="shared" si="649"/>
        <v>2485</v>
      </c>
      <c r="BX55" s="17">
        <f t="shared" si="649"/>
        <v>2485</v>
      </c>
      <c r="BY55" s="17">
        <f t="shared" si="649"/>
        <v>2485</v>
      </c>
      <c r="BZ55" s="17">
        <f t="shared" si="649"/>
        <v>2485</v>
      </c>
      <c r="CA55" s="17">
        <f t="shared" si="649"/>
        <v>2485</v>
      </c>
      <c r="CB55" s="17">
        <f t="shared" si="649"/>
        <v>2485</v>
      </c>
      <c r="CC55" s="17">
        <f t="shared" si="649"/>
        <v>3410</v>
      </c>
      <c r="CD55" s="17">
        <f t="shared" si="649"/>
        <v>3410</v>
      </c>
      <c r="CE55" s="319">
        <f t="shared" ref="CE55" si="650">SUM(BS55:CD55)</f>
        <v>31670</v>
      </c>
      <c r="CF55" s="17">
        <f t="shared" ref="CF55:CQ55" si="651">CF36-CF41-CF46-CF53</f>
        <v>3410</v>
      </c>
      <c r="CG55" s="17">
        <f t="shared" si="651"/>
        <v>3410</v>
      </c>
      <c r="CH55" s="17">
        <f t="shared" si="651"/>
        <v>3410</v>
      </c>
      <c r="CI55" s="17">
        <f t="shared" si="651"/>
        <v>3410</v>
      </c>
      <c r="CJ55" s="17">
        <f t="shared" si="651"/>
        <v>3410</v>
      </c>
      <c r="CK55" s="17">
        <f t="shared" si="651"/>
        <v>3410</v>
      </c>
      <c r="CL55" s="17">
        <f t="shared" si="651"/>
        <v>3410</v>
      </c>
      <c r="CM55" s="17">
        <f t="shared" si="651"/>
        <v>3410</v>
      </c>
      <c r="CN55" s="17">
        <f t="shared" si="651"/>
        <v>3410</v>
      </c>
      <c r="CO55" s="17">
        <f t="shared" si="651"/>
        <v>3410</v>
      </c>
      <c r="CP55" s="17">
        <f t="shared" si="651"/>
        <v>3410</v>
      </c>
      <c r="CQ55" s="17">
        <f t="shared" si="651"/>
        <v>3410</v>
      </c>
      <c r="CR55" s="319">
        <f t="shared" ref="CR55" si="652">SUM(CF55:CQ55)</f>
        <v>40920</v>
      </c>
      <c r="CS55" s="17">
        <f t="shared" ref="CS55:DD55" si="653">CS36-CS41-CS46-CS53</f>
        <v>3410</v>
      </c>
      <c r="CT55" s="17">
        <f t="shared" si="653"/>
        <v>3410</v>
      </c>
      <c r="CU55" s="17">
        <f t="shared" si="653"/>
        <v>3410</v>
      </c>
      <c r="CV55" s="17">
        <f t="shared" si="653"/>
        <v>3410</v>
      </c>
      <c r="CW55" s="17">
        <f t="shared" si="653"/>
        <v>3410</v>
      </c>
      <c r="CX55" s="17">
        <f t="shared" si="653"/>
        <v>3410</v>
      </c>
      <c r="CY55" s="17">
        <f t="shared" si="653"/>
        <v>3410</v>
      </c>
      <c r="CZ55" s="17">
        <f t="shared" si="653"/>
        <v>3410</v>
      </c>
      <c r="DA55" s="17">
        <f t="shared" si="653"/>
        <v>3410</v>
      </c>
      <c r="DB55" s="17">
        <f t="shared" si="653"/>
        <v>3410</v>
      </c>
      <c r="DC55" s="17">
        <f t="shared" si="653"/>
        <v>3410</v>
      </c>
      <c r="DD55" s="17">
        <f t="shared" si="653"/>
        <v>3410</v>
      </c>
      <c r="DE55" s="319">
        <f t="shared" ref="DE55" si="654">SUM(CS55:DD55)</f>
        <v>40920</v>
      </c>
      <c r="DF55" s="17">
        <f t="shared" ref="DF55:DQ55" si="655">DF36-DF41-DF46-DF53</f>
        <v>3410</v>
      </c>
      <c r="DG55" s="17">
        <f t="shared" si="655"/>
        <v>3410</v>
      </c>
      <c r="DH55" s="17">
        <f t="shared" si="655"/>
        <v>3410</v>
      </c>
      <c r="DI55" s="17">
        <f t="shared" si="655"/>
        <v>3410</v>
      </c>
      <c r="DJ55" s="17">
        <f t="shared" si="655"/>
        <v>3410</v>
      </c>
      <c r="DK55" s="17">
        <f t="shared" si="655"/>
        <v>3410</v>
      </c>
      <c r="DL55" s="17">
        <f t="shared" si="655"/>
        <v>3410</v>
      </c>
      <c r="DM55" s="17">
        <f t="shared" si="655"/>
        <v>3410</v>
      </c>
      <c r="DN55" s="17">
        <f t="shared" si="655"/>
        <v>3410</v>
      </c>
      <c r="DO55" s="17">
        <f t="shared" si="655"/>
        <v>3410</v>
      </c>
      <c r="DP55" s="17">
        <f t="shared" si="655"/>
        <v>3410</v>
      </c>
      <c r="DQ55" s="17">
        <f t="shared" si="655"/>
        <v>3410</v>
      </c>
      <c r="DR55" s="319">
        <f t="shared" ref="DR55" si="656">SUM(DF55:DQ55)</f>
        <v>40920</v>
      </c>
      <c r="DS55" s="17">
        <f t="shared" ref="DS55:ED55" si="657">DS36-DS41-DS46</f>
        <v>3410</v>
      </c>
      <c r="DT55" s="17">
        <f t="shared" si="657"/>
        <v>3410</v>
      </c>
      <c r="DU55" s="17">
        <f t="shared" si="657"/>
        <v>3410</v>
      </c>
      <c r="DV55" s="17">
        <f t="shared" si="657"/>
        <v>3410</v>
      </c>
      <c r="DW55" s="17">
        <f t="shared" si="657"/>
        <v>3410</v>
      </c>
      <c r="DX55" s="17">
        <f t="shared" si="657"/>
        <v>3410</v>
      </c>
      <c r="DY55" s="17">
        <f t="shared" si="657"/>
        <v>3410</v>
      </c>
      <c r="DZ55" s="17">
        <f t="shared" si="657"/>
        <v>3410</v>
      </c>
      <c r="EA55" s="17">
        <f t="shared" si="657"/>
        <v>3410</v>
      </c>
      <c r="EB55" s="17">
        <f t="shared" si="657"/>
        <v>3410</v>
      </c>
      <c r="EC55" s="17">
        <f t="shared" si="657"/>
        <v>3410</v>
      </c>
      <c r="ED55" s="17">
        <f t="shared" si="657"/>
        <v>3410</v>
      </c>
      <c r="EE55" s="391">
        <f t="shared" ref="EE55" si="658">SUM(DS55:ED55)</f>
        <v>40920</v>
      </c>
    </row>
    <row r="56" spans="1:135" x14ac:dyDescent="0.2">
      <c r="A56" s="13" t="s">
        <v>73</v>
      </c>
      <c r="B56" s="14">
        <f>EDATE(B55, 6)</f>
        <v>46040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8</v>
      </c>
      <c r="B57" s="3">
        <v>15</v>
      </c>
      <c r="D57" s="1" t="s">
        <v>49</v>
      </c>
      <c r="F57" s="17">
        <f>IFERROR(INDEX('MOUSSY EMPRUNT 1'!$I$14:$I$2000,MATCH('reporting moussy'!F$2,'MOUSSY EMPRUNT 1'!$Z$14:$Z$2000,0)),0)</f>
        <v>0</v>
      </c>
      <c r="G57" s="17">
        <f>IFERROR(INDEX('MOUSSY EMPRUNT 1'!$I$14:$I$2000,MATCH('reporting moussy'!G$2,'MOUSSY EMPRUNT 1'!$Z$14:$Z$2000,0)),0)</f>
        <v>0</v>
      </c>
      <c r="H57" s="17">
        <f>IFERROR(INDEX('MOUSSY EMPRUNT 1'!$I$14:$I$2000,MATCH('reporting moussy'!H$2,'MOUSSY EMPRUNT 1'!$Z$14:$Z$2000,0)),0)</f>
        <v>0</v>
      </c>
      <c r="I57" s="17">
        <f>IFERROR(INDEX('MOUSSY EMPRUNT 1'!$I$14:$I$2000,MATCH('reporting moussy'!I$2,'MOUSSY EMPRUNT 1'!$Z$14:$Z$2000,0)),0)</f>
        <v>0</v>
      </c>
      <c r="J57" s="17">
        <f>IFERROR(INDEX('MOUSSY EMPRUNT 1'!$I$14:$I$2000,MATCH('reporting moussy'!J$2,'MOUSSY EMPRUNT 1'!$Z$14:$Z$2000,0)),0)</f>
        <v>0</v>
      </c>
      <c r="K57" s="17">
        <f>IFERROR(INDEX('MOUSSY EMPRUNT 1'!$I$14:$I$2000,MATCH('reporting moussy'!K$2,'MOUSSY EMPRUNT 1'!$Z$14:$Z$2000,0)),0)</f>
        <v>0</v>
      </c>
      <c r="L57" s="17">
        <f>IFERROR(INDEX('MOUSSY EMPRUNT 1'!$I$14:$I$2000,MATCH('reporting moussy'!L$2,'MOUSSY EMPRUNT 1'!$Z$14:$Z$2000,0)),0)</f>
        <v>933.3</v>
      </c>
      <c r="M57" s="17">
        <f>IFERROR(INDEX('MOUSSY EMPRUNT 1'!$I$14:$I$2000,MATCH('reporting moussy'!M$2,'MOUSSY EMPRUNT 1'!$Z$14:$Z$2000,0)),0)</f>
        <v>933.3</v>
      </c>
      <c r="N57" s="17">
        <f>IFERROR(INDEX('MOUSSY EMPRUNT 1'!$I$14:$I$2000,MATCH('reporting moussy'!N$2,'MOUSSY EMPRUNT 1'!$Z$14:$Z$2000,0)),0)</f>
        <v>933.3</v>
      </c>
      <c r="O57" s="17">
        <f>IFERROR(INDEX('MOUSSY EMPRUNT 1'!$I$14:$I$2000,MATCH('reporting moussy'!O$2,'MOUSSY EMPRUNT 1'!$Z$14:$Z$2000,0)),0)</f>
        <v>933.3</v>
      </c>
      <c r="P57" s="17">
        <f>IFERROR(INDEX('MOUSSY EMPRUNT 1'!$I$14:$I$2000,MATCH('reporting moussy'!P$2,'MOUSSY EMPRUNT 1'!$Z$14:$Z$2000,0)),0)</f>
        <v>933.3</v>
      </c>
      <c r="Q57" s="17">
        <f>IFERROR(INDEX('MOUSSY EMPRUNT 1'!$I$14:$I$2000,MATCH('reporting moussy'!Q$2,'MOUSSY EMPRUNT 1'!$Z$14:$Z$2000,0)),0)</f>
        <v>933.3</v>
      </c>
      <c r="R57" s="319">
        <f t="shared" ref="R57:R58" si="659">SUM(F57:Q57)</f>
        <v>5599.8</v>
      </c>
      <c r="S57" s="17">
        <f>IFERROR(INDEX('MOUSSY EMPRUNT 1'!$I$14:$I$2000,MATCH('reporting moussy'!S$2,'MOUSSY EMPRUNT 1'!$Z$14:$Z$2000,0)),0)</f>
        <v>933.3</v>
      </c>
      <c r="T57" s="17">
        <f>IFERROR(INDEX('MOUSSY EMPRUNT 1'!$I$14:$I$2000,MATCH('reporting moussy'!T$2,'MOUSSY EMPRUNT 1'!$Z$14:$Z$2000,0)),0)</f>
        <v>929.43</v>
      </c>
      <c r="U57" s="17">
        <f>IFERROR(INDEX('MOUSSY EMPRUNT 1'!$I$14:$I$2000,MATCH('reporting moussy'!U$2,'MOUSSY EMPRUNT 1'!$Z$14:$Z$2000,0)),0)</f>
        <v>925.55</v>
      </c>
      <c r="V57" s="17">
        <f>IFERROR(INDEX('MOUSSY EMPRUNT 1'!$I$14:$I$2000,MATCH('reporting moussy'!V$2,'MOUSSY EMPRUNT 1'!$Z$14:$Z$2000,0)),0)</f>
        <v>921.66</v>
      </c>
      <c r="W57" s="17">
        <f>IFERROR(INDEX('MOUSSY EMPRUNT 1'!$I$14:$I$2000,MATCH('reporting moussy'!W$2,'MOUSSY EMPRUNT 1'!$Z$14:$Z$2000,0)),0)</f>
        <v>917.75</v>
      </c>
      <c r="X57" s="17">
        <f>IFERROR(INDEX('MOUSSY EMPRUNT 1'!$I$14:$I$2000,MATCH('reporting moussy'!X$2,'MOUSSY EMPRUNT 1'!$Z$14:$Z$2000,0)),0)</f>
        <v>913.82</v>
      </c>
      <c r="Y57" s="17">
        <f>IFERROR(INDEX('MOUSSY EMPRUNT 1'!$I$14:$I$2000,MATCH('reporting moussy'!Y$2,'MOUSSY EMPRUNT 1'!$Z$14:$Z$2000,0)),0)</f>
        <v>909.89</v>
      </c>
      <c r="Z57" s="17">
        <f>IFERROR(INDEX('MOUSSY EMPRUNT 1'!$I$14:$I$2000,MATCH('reporting moussy'!Z$2,'MOUSSY EMPRUNT 1'!$Z$14:$Z$2000,0)),0)</f>
        <v>905.93</v>
      </c>
      <c r="AA57" s="17">
        <f>IFERROR(INDEX('MOUSSY EMPRUNT 1'!$I$14:$I$2000,MATCH('reporting moussy'!AA$2,'MOUSSY EMPRUNT 1'!$Z$14:$Z$2000,0)),0)</f>
        <v>901.97</v>
      </c>
      <c r="AB57" s="17">
        <f>IFERROR(INDEX('MOUSSY EMPRUNT 1'!$I$14:$I$2000,MATCH('reporting moussy'!AB$2,'MOUSSY EMPRUNT 1'!$Z$14:$Z$2000,0)),0)</f>
        <v>897.99</v>
      </c>
      <c r="AC57" s="17">
        <f>IFERROR(INDEX('MOUSSY EMPRUNT 1'!$I$14:$I$2000,MATCH('reporting moussy'!AC$2,'MOUSSY EMPRUNT 1'!$Z$14:$Z$2000,0)),0)</f>
        <v>893.99</v>
      </c>
      <c r="AD57" s="17">
        <f>IFERROR(INDEX('MOUSSY EMPRUNT 1'!$I$14:$I$2000,MATCH('reporting moussy'!AD$2,'MOUSSY EMPRUNT 1'!$Z$14:$Z$2000,0)),0)</f>
        <v>889.98</v>
      </c>
      <c r="AE57" s="319">
        <f t="shared" ref="AE57:AE59" si="660">SUM(S57:AD57)</f>
        <v>10941.259999999998</v>
      </c>
      <c r="AF57" s="17">
        <f>IFERROR(INDEX('MOUSSY EMPRUNT 1'!$I$14:$I$2000,MATCH('reporting moussy'!AF$2,'MOUSSY EMPRUNT 1'!$Z$14:$Z$2000,0)),0)</f>
        <v>885.96</v>
      </c>
      <c r="AG57" s="17">
        <f>IFERROR(INDEX('MOUSSY EMPRUNT 1'!$I$14:$I$2000,MATCH('reporting moussy'!AG$2,'MOUSSY EMPRUNT 1'!$Z$14:$Z$2000,0)),0)</f>
        <v>881.92</v>
      </c>
      <c r="AH57" s="17">
        <f>IFERROR(INDEX('MOUSSY EMPRUNT 1'!$I$14:$I$2000,MATCH('reporting moussy'!AH$2,'MOUSSY EMPRUNT 1'!$Z$14:$Z$2000,0)),0)</f>
        <v>877.87</v>
      </c>
      <c r="AI57" s="17">
        <f>IFERROR(INDEX('MOUSSY EMPRUNT 1'!$I$14:$I$2000,MATCH('reporting moussy'!AI$2,'MOUSSY EMPRUNT 1'!$Z$14:$Z$2000,0)),0)</f>
        <v>873.8</v>
      </c>
      <c r="AJ57" s="17">
        <f>IFERROR(INDEX('MOUSSY EMPRUNT 1'!$I$14:$I$2000,MATCH('reporting moussy'!AJ$2,'MOUSSY EMPRUNT 1'!$Z$14:$Z$2000,0)),0)</f>
        <v>869.72</v>
      </c>
      <c r="AK57" s="17">
        <f>IFERROR(INDEX('MOUSSY EMPRUNT 1'!$I$14:$I$2000,MATCH('reporting moussy'!AK$2,'MOUSSY EMPRUNT 1'!$Z$14:$Z$2000,0)),0)</f>
        <v>865.63</v>
      </c>
      <c r="AL57" s="17">
        <f>IFERROR(INDEX('MOUSSY EMPRUNT 1'!$I$14:$I$2000,MATCH('reporting moussy'!AL$2,'MOUSSY EMPRUNT 1'!$Z$14:$Z$2000,0)),0)</f>
        <v>861.51</v>
      </c>
      <c r="AM57" s="17">
        <f>IFERROR(INDEX('MOUSSY EMPRUNT 1'!$I$14:$I$2000,MATCH('reporting moussy'!AM$2,'MOUSSY EMPRUNT 1'!$Z$14:$Z$2000,0)),0)</f>
        <v>857.39</v>
      </c>
      <c r="AN57" s="17">
        <f>IFERROR(INDEX('MOUSSY EMPRUNT 1'!$I$14:$I$2000,MATCH('reporting moussy'!AN$2,'MOUSSY EMPRUNT 1'!$Z$14:$Z$2000,0)),0)</f>
        <v>853.25</v>
      </c>
      <c r="AO57" s="17">
        <f>IFERROR(INDEX('MOUSSY EMPRUNT 1'!$I$14:$I$2000,MATCH('reporting moussy'!AO$2,'MOUSSY EMPRUNT 1'!$Z$14:$Z$2000,0)),0)</f>
        <v>849.09</v>
      </c>
      <c r="AP57" s="17">
        <f>IFERROR(INDEX('MOUSSY EMPRUNT 1'!$I$14:$I$2000,MATCH('reporting moussy'!AP$2,'MOUSSY EMPRUNT 1'!$Z$14:$Z$2000,0)),0)</f>
        <v>844.92</v>
      </c>
      <c r="AQ57" s="17">
        <f>IFERROR(INDEX('MOUSSY EMPRUNT 1'!$I$14:$I$2000,MATCH('reporting moussy'!AQ$2,'MOUSSY EMPRUNT 1'!$Z$14:$Z$2000,0)),0)</f>
        <v>840.74</v>
      </c>
      <c r="AR57" s="319">
        <f t="shared" ref="AR57:AR59" si="661">SUM(AF57:AQ57)</f>
        <v>10361.800000000001</v>
      </c>
      <c r="AS57" s="17">
        <f>IFERROR(INDEX('MOUSSY EMPRUNT 1'!$I$14:$I$2000,MATCH('reporting moussy'!AS$2,'MOUSSY EMPRUNT 1'!$Z$14:$Z$2000,0)),0)</f>
        <v>836.54</v>
      </c>
      <c r="AT57" s="17">
        <f>IFERROR(INDEX('MOUSSY EMPRUNT 1'!$I$14:$I$2000,MATCH('reporting moussy'!AT$2,'MOUSSY EMPRUNT 1'!$Z$14:$Z$2000,0)),0)</f>
        <v>832.32</v>
      </c>
      <c r="AU57" s="17">
        <f>IFERROR(INDEX('MOUSSY EMPRUNT 1'!$I$14:$I$2000,MATCH('reporting moussy'!AU$2,'MOUSSY EMPRUNT 1'!$Z$14:$Z$2000,0)),0)</f>
        <v>828.09</v>
      </c>
      <c r="AV57" s="17">
        <f>IFERROR(INDEX('MOUSSY EMPRUNT 1'!$I$14:$I$2000,MATCH('reporting moussy'!AV$2,'MOUSSY EMPRUNT 1'!$Z$14:$Z$2000,0)),0)</f>
        <v>823.84</v>
      </c>
      <c r="AW57" s="17">
        <f>IFERROR(INDEX('MOUSSY EMPRUNT 1'!$I$14:$I$2000,MATCH('reporting moussy'!AW$2,'MOUSSY EMPRUNT 1'!$Z$14:$Z$2000,0)),0)</f>
        <v>819.58</v>
      </c>
      <c r="AX57" s="17">
        <f>IFERROR(INDEX('MOUSSY EMPRUNT 1'!$I$14:$I$2000,MATCH('reporting moussy'!AX$2,'MOUSSY EMPRUNT 1'!$Z$14:$Z$2000,0)),0)</f>
        <v>815.3</v>
      </c>
      <c r="AY57" s="17">
        <f>IFERROR(INDEX('MOUSSY EMPRUNT 1'!$I$14:$I$2000,MATCH('reporting moussy'!AY$2,'MOUSSY EMPRUNT 1'!$Z$14:$Z$2000,0)),0)</f>
        <v>811.01</v>
      </c>
      <c r="AZ57" s="17">
        <f>IFERROR(INDEX('MOUSSY EMPRUNT 1'!$I$14:$I$2000,MATCH('reporting moussy'!AZ$2,'MOUSSY EMPRUNT 1'!$Z$14:$Z$2000,0)),0)</f>
        <v>806.7</v>
      </c>
      <c r="BA57" s="17">
        <f>IFERROR(INDEX('MOUSSY EMPRUNT 1'!$I$14:$I$2000,MATCH('reporting moussy'!BA$2,'MOUSSY EMPRUNT 1'!$Z$14:$Z$2000,0)),0)</f>
        <v>802.38</v>
      </c>
      <c r="BB57" s="17">
        <f>IFERROR(INDEX('MOUSSY EMPRUNT 1'!$I$14:$I$2000,MATCH('reporting moussy'!BB$2,'MOUSSY EMPRUNT 1'!$Z$14:$Z$2000,0)),0)</f>
        <v>798.04</v>
      </c>
      <c r="BC57" s="17">
        <f>IFERROR(INDEX('MOUSSY EMPRUNT 1'!$I$14:$I$2000,MATCH('reporting moussy'!BC$2,'MOUSSY EMPRUNT 1'!$Z$14:$Z$2000,0)),0)</f>
        <v>793.69</v>
      </c>
      <c r="BD57" s="17">
        <f>IFERROR(INDEX('MOUSSY EMPRUNT 1'!$I$14:$I$2000,MATCH('reporting moussy'!BD$2,'MOUSSY EMPRUNT 1'!$Z$14:$Z$2000,0)),0)</f>
        <v>789.32</v>
      </c>
      <c r="BE57" s="319">
        <f t="shared" ref="BE57:BE59" si="662">SUM(AS57:BD57)</f>
        <v>9756.8100000000013</v>
      </c>
      <c r="BF57" s="17">
        <f>IFERROR(INDEX('MOUSSY EMPRUNT 1'!$I$14:$I$2000,MATCH('reporting moussy'!BF$2,'MOUSSY EMPRUNT 1'!$Z$14:$Z$2000,0)),0)</f>
        <v>784.93</v>
      </c>
      <c r="BG57" s="17">
        <f>IFERROR(INDEX('MOUSSY EMPRUNT 1'!$I$14:$I$2000,MATCH('reporting moussy'!BG$2,'MOUSSY EMPRUNT 1'!$Z$14:$Z$2000,0)),0)</f>
        <v>780.53</v>
      </c>
      <c r="BH57" s="17">
        <f>IFERROR(INDEX('MOUSSY EMPRUNT 1'!$I$14:$I$2000,MATCH('reporting moussy'!BH$2,'MOUSSY EMPRUNT 1'!$Z$14:$Z$2000,0)),0)</f>
        <v>776.11</v>
      </c>
      <c r="BI57" s="17">
        <f>IFERROR(INDEX('MOUSSY EMPRUNT 1'!$I$14:$I$2000,MATCH('reporting moussy'!BI$2,'MOUSSY EMPRUNT 1'!$Z$14:$Z$2000,0)),0)</f>
        <v>771.68</v>
      </c>
      <c r="BJ57" s="17">
        <f>IFERROR(INDEX('MOUSSY EMPRUNT 1'!$I$14:$I$2000,MATCH('reporting moussy'!BJ$2,'MOUSSY EMPRUNT 1'!$Z$14:$Z$2000,0)),0)</f>
        <v>767.23</v>
      </c>
      <c r="BK57" s="17">
        <f>IFERROR(INDEX('MOUSSY EMPRUNT 1'!$I$14:$I$2000,MATCH('reporting moussy'!BK$2,'MOUSSY EMPRUNT 1'!$Z$14:$Z$2000,0)),0)</f>
        <v>762.77</v>
      </c>
      <c r="BL57" s="17">
        <f>IFERROR(INDEX('MOUSSY EMPRUNT 1'!$I$14:$I$2000,MATCH('reporting moussy'!BL$2,'MOUSSY EMPRUNT 1'!$Z$14:$Z$2000,0)),0)</f>
        <v>758.28</v>
      </c>
      <c r="BM57" s="17">
        <f>IFERROR(INDEX('MOUSSY EMPRUNT 1'!$I$14:$I$2000,MATCH('reporting moussy'!BM$2,'MOUSSY EMPRUNT 1'!$Z$14:$Z$2000,0)),0)</f>
        <v>753.79</v>
      </c>
      <c r="BN57" s="17">
        <f>IFERROR(INDEX('MOUSSY EMPRUNT 1'!$I$14:$I$2000,MATCH('reporting moussy'!BN$2,'MOUSSY EMPRUNT 1'!$Z$14:$Z$2000,0)),0)</f>
        <v>749.27</v>
      </c>
      <c r="BO57" s="17">
        <f>IFERROR(INDEX('MOUSSY EMPRUNT 1'!$I$14:$I$2000,MATCH('reporting moussy'!BO$2,'MOUSSY EMPRUNT 1'!$Z$14:$Z$2000,0)),0)</f>
        <v>744.74</v>
      </c>
      <c r="BP57" s="17">
        <f>IFERROR(INDEX('MOUSSY EMPRUNT 1'!$I$14:$I$2000,MATCH('reporting moussy'!BP$2,'MOUSSY EMPRUNT 1'!$Z$14:$Z$2000,0)),0)</f>
        <v>740.2</v>
      </c>
      <c r="BQ57" s="17">
        <f>IFERROR(INDEX('MOUSSY EMPRUNT 1'!$I$14:$I$2000,MATCH('reporting moussy'!BQ$2,'MOUSSY EMPRUNT 1'!$Z$14:$Z$2000,0)),0)</f>
        <v>735.63</v>
      </c>
      <c r="BR57" s="319">
        <f t="shared" ref="BR57:BR59" si="663">SUM(BF57:BQ57)</f>
        <v>9125.16</v>
      </c>
      <c r="BS57" s="17">
        <f>IFERROR(INDEX('MOUSSY EMPRUNT 1'!$I$14:$I$2000,MATCH('reporting moussy'!BS$2,'MOUSSY EMPRUNT 1'!$Z$14:$Z$2000,0)),0)</f>
        <v>731.05</v>
      </c>
      <c r="BT57" s="17">
        <f>IFERROR(INDEX('MOUSSY EMPRUNT 1'!$I$14:$I$2000,MATCH('reporting moussy'!BT$2,'MOUSSY EMPRUNT 1'!$Z$14:$Z$2000,0)),0)</f>
        <v>726.46</v>
      </c>
      <c r="BU57" s="17">
        <f>IFERROR(INDEX('MOUSSY EMPRUNT 1'!$I$14:$I$2000,MATCH('reporting moussy'!BU$2,'MOUSSY EMPRUNT 1'!$Z$14:$Z$2000,0)),0)</f>
        <v>721.85</v>
      </c>
      <c r="BV57" s="17">
        <f>IFERROR(INDEX('MOUSSY EMPRUNT 1'!$I$14:$I$2000,MATCH('reporting moussy'!BV$2,'MOUSSY EMPRUNT 1'!$Z$14:$Z$2000,0)),0)</f>
        <v>717.22</v>
      </c>
      <c r="BW57" s="17">
        <f>IFERROR(INDEX('MOUSSY EMPRUNT 1'!$I$14:$I$2000,MATCH('reporting moussy'!BW$2,'MOUSSY EMPRUNT 1'!$Z$14:$Z$2000,0)),0)</f>
        <v>712.57</v>
      </c>
      <c r="BX57" s="17">
        <f>IFERROR(INDEX('MOUSSY EMPRUNT 1'!$I$14:$I$2000,MATCH('reporting moussy'!BX$2,'MOUSSY EMPRUNT 1'!$Z$14:$Z$2000,0)),0)</f>
        <v>707.91</v>
      </c>
      <c r="BY57" s="17">
        <f>IFERROR(INDEX('MOUSSY EMPRUNT 1'!$I$14:$I$2000,MATCH('reporting moussy'!BY$2,'MOUSSY EMPRUNT 1'!$Z$14:$Z$2000,0)),0)</f>
        <v>703.23</v>
      </c>
      <c r="BZ57" s="17">
        <f>IFERROR(INDEX('MOUSSY EMPRUNT 1'!$I$14:$I$2000,MATCH('reporting moussy'!BZ$2,'MOUSSY EMPRUNT 1'!$Z$14:$Z$2000,0)),0)</f>
        <v>698.54</v>
      </c>
      <c r="CA57" s="17">
        <f>IFERROR(INDEX('MOUSSY EMPRUNT 1'!$I$14:$I$2000,MATCH('reporting moussy'!CA$2,'MOUSSY EMPRUNT 1'!$Z$14:$Z$2000,0)),0)</f>
        <v>693.82</v>
      </c>
      <c r="CB57" s="17">
        <f>IFERROR(INDEX('MOUSSY EMPRUNT 1'!$I$14:$I$2000,MATCH('reporting moussy'!CB$2,'MOUSSY EMPRUNT 1'!$Z$14:$Z$2000,0)),0)</f>
        <v>689.09</v>
      </c>
      <c r="CC57" s="17">
        <f>IFERROR(INDEX('MOUSSY EMPRUNT 1'!$I$14:$I$2000,MATCH('reporting moussy'!CC$2,'MOUSSY EMPRUNT 1'!$Z$14:$Z$2000,0)),0)</f>
        <v>684.35</v>
      </c>
      <c r="CD57" s="17">
        <f>IFERROR(INDEX('MOUSSY EMPRUNT 1'!$I$14:$I$2000,MATCH('reporting moussy'!CD$2,'MOUSSY EMPRUNT 1'!$Z$14:$Z$2000,0)),0)</f>
        <v>679.58</v>
      </c>
      <c r="CE57" s="319">
        <f t="shared" ref="CE57:CE59" si="664">SUM(BS57:CD57)</f>
        <v>8465.6700000000019</v>
      </c>
      <c r="CF57" s="17">
        <f>IFERROR(INDEX('MOUSSY EMPRUNT 1'!$I$14:$I$2000,MATCH('reporting moussy'!CF$2,'MOUSSY EMPRUNT 1'!$Z$14:$Z$2000,0)),0)</f>
        <v>674.8</v>
      </c>
      <c r="CG57" s="17">
        <f>IFERROR(INDEX('MOUSSY EMPRUNT 1'!$I$14:$I$2000,MATCH('reporting moussy'!CG$2,'MOUSSY EMPRUNT 1'!$Z$14:$Z$2000,0)),0)</f>
        <v>670.01</v>
      </c>
      <c r="CH57" s="17">
        <f>IFERROR(INDEX('MOUSSY EMPRUNT 1'!$I$14:$I$2000,MATCH('reporting moussy'!CH$2,'MOUSSY EMPRUNT 1'!$Z$14:$Z$2000,0)),0)</f>
        <v>665.19</v>
      </c>
      <c r="CI57" s="17">
        <f>IFERROR(INDEX('MOUSSY EMPRUNT 1'!$I$14:$I$2000,MATCH('reporting moussy'!CI$2,'MOUSSY EMPRUNT 1'!$Z$14:$Z$2000,0)),0)</f>
        <v>660.36</v>
      </c>
      <c r="CJ57" s="17">
        <f>IFERROR(INDEX('MOUSSY EMPRUNT 1'!$I$14:$I$2000,MATCH('reporting moussy'!CJ$2,'MOUSSY EMPRUNT 1'!$Z$14:$Z$2000,0)),0)</f>
        <v>655.51</v>
      </c>
      <c r="CK57" s="17">
        <f>IFERROR(INDEX('MOUSSY EMPRUNT 1'!$I$14:$I$2000,MATCH('reporting moussy'!CK$2,'MOUSSY EMPRUNT 1'!$Z$14:$Z$2000,0)),0)</f>
        <v>650.64</v>
      </c>
      <c r="CL57" s="17">
        <f>IFERROR(INDEX('MOUSSY EMPRUNT 1'!$I$14:$I$2000,MATCH('reporting moussy'!CL$2,'MOUSSY EMPRUNT 1'!$Z$14:$Z$2000,0)),0)</f>
        <v>645.75</v>
      </c>
      <c r="CM57" s="17">
        <f>IFERROR(INDEX('MOUSSY EMPRUNT 1'!$I$14:$I$2000,MATCH('reporting moussy'!CM$2,'MOUSSY EMPRUNT 1'!$Z$14:$Z$2000,0)),0)</f>
        <v>640.85</v>
      </c>
      <c r="CN57" s="17">
        <f>IFERROR(INDEX('MOUSSY EMPRUNT 1'!$I$14:$I$2000,MATCH('reporting moussy'!CN$2,'MOUSSY EMPRUNT 1'!$Z$14:$Z$2000,0)),0)</f>
        <v>635.92999999999995</v>
      </c>
      <c r="CO57" s="17">
        <f>IFERROR(INDEX('MOUSSY EMPRUNT 1'!$I$14:$I$2000,MATCH('reporting moussy'!CO$2,'MOUSSY EMPRUNT 1'!$Z$14:$Z$2000,0)),0)</f>
        <v>630.99</v>
      </c>
      <c r="CP57" s="17">
        <f>IFERROR(INDEX('MOUSSY EMPRUNT 1'!$I$14:$I$2000,MATCH('reporting moussy'!CP$2,'MOUSSY EMPRUNT 1'!$Z$14:$Z$2000,0)),0)</f>
        <v>626.04</v>
      </c>
      <c r="CQ57" s="17">
        <f>IFERROR(INDEX('MOUSSY EMPRUNT 1'!$I$14:$I$2000,MATCH('reporting moussy'!CQ$2,'MOUSSY EMPRUNT 1'!$Z$14:$Z$2000,0)),0)</f>
        <v>621.05999999999995</v>
      </c>
      <c r="CR57" s="319">
        <f t="shared" ref="CR57:CR59" si="665">SUM(CF57:CQ57)</f>
        <v>7777.130000000001</v>
      </c>
      <c r="CS57" s="17">
        <f>IFERROR(INDEX('MOUSSY EMPRUNT 1'!$I$14:$I$2000,MATCH('reporting moussy'!CS$2,'MOUSSY EMPRUNT 1'!$Z$14:$Z$2000,0)),0)</f>
        <v>616.07000000000005</v>
      </c>
      <c r="CT57" s="17">
        <f>IFERROR(INDEX('MOUSSY EMPRUNT 1'!$I$14:$I$2000,MATCH('reporting moussy'!CT$2,'MOUSSY EMPRUNT 1'!$Z$14:$Z$2000,0)),0)</f>
        <v>611.05999999999995</v>
      </c>
      <c r="CU57" s="17">
        <f>IFERROR(INDEX('MOUSSY EMPRUNT 1'!$I$14:$I$2000,MATCH('reporting moussy'!CU$2,'MOUSSY EMPRUNT 1'!$Z$14:$Z$2000,0)),0)</f>
        <v>606.04</v>
      </c>
      <c r="CV57" s="17">
        <f>IFERROR(INDEX('MOUSSY EMPRUNT 1'!$I$14:$I$2000,MATCH('reporting moussy'!CV$2,'MOUSSY EMPRUNT 1'!$Z$14:$Z$2000,0)),0)</f>
        <v>600.99</v>
      </c>
      <c r="CW57" s="17">
        <f>IFERROR(INDEX('MOUSSY EMPRUNT 1'!$I$14:$I$2000,MATCH('reporting moussy'!CW$2,'MOUSSY EMPRUNT 1'!$Z$14:$Z$2000,0)),0)</f>
        <v>595.92999999999995</v>
      </c>
      <c r="CX57" s="17">
        <f>IFERROR(INDEX('MOUSSY EMPRUNT 1'!$I$14:$I$2000,MATCH('reporting moussy'!CX$2,'MOUSSY EMPRUNT 1'!$Z$14:$Z$2000,0)),0)</f>
        <v>590.84</v>
      </c>
      <c r="CY57" s="17">
        <f>IFERROR(INDEX('MOUSSY EMPRUNT 1'!$I$14:$I$2000,MATCH('reporting moussy'!CY$2,'MOUSSY EMPRUNT 1'!$Z$14:$Z$2000,0)),0)</f>
        <v>585.74</v>
      </c>
      <c r="CZ57" s="17">
        <f>IFERROR(INDEX('MOUSSY EMPRUNT 1'!$I$14:$I$2000,MATCH('reporting moussy'!CZ$2,'MOUSSY EMPRUNT 1'!$Z$14:$Z$2000,0)),0)</f>
        <v>580.63</v>
      </c>
      <c r="DA57" s="17">
        <f>IFERROR(INDEX('MOUSSY EMPRUNT 1'!$I$14:$I$2000,MATCH('reporting moussy'!DA$2,'MOUSSY EMPRUNT 1'!$Z$14:$Z$2000,0)),0)</f>
        <v>575.49</v>
      </c>
      <c r="DB57" s="17">
        <f>IFERROR(INDEX('MOUSSY EMPRUNT 1'!$I$14:$I$2000,MATCH('reporting moussy'!DB$2,'MOUSSY EMPRUNT 1'!$Z$14:$Z$2000,0)),0)</f>
        <v>570.33000000000004</v>
      </c>
      <c r="DC57" s="17">
        <f>IFERROR(INDEX('MOUSSY EMPRUNT 1'!$I$14:$I$2000,MATCH('reporting moussy'!DC$2,'MOUSSY EMPRUNT 1'!$Z$14:$Z$2000,0)),0)</f>
        <v>565.16</v>
      </c>
      <c r="DD57" s="17">
        <f>IFERROR(INDEX('MOUSSY EMPRUNT 1'!$I$14:$I$2000,MATCH('reporting moussy'!DD$2,'MOUSSY EMPRUNT 1'!$Z$14:$Z$2000,0)),0)</f>
        <v>559.97</v>
      </c>
      <c r="DE57" s="319">
        <f t="shared" ref="DE57:DE59" si="666">SUM(CS57:DD57)</f>
        <v>7058.25</v>
      </c>
      <c r="DF57" s="17">
        <f>IFERROR(INDEX('MOUSSY EMPRUNT 1'!$I$14:$I$2000,MATCH('reporting moussy'!DF$2,'MOUSSY EMPRUNT 1'!$Z$14:$Z$2000,0)),0)</f>
        <v>554.75</v>
      </c>
      <c r="DG57" s="17">
        <f>IFERROR(INDEX('MOUSSY EMPRUNT 1'!$I$14:$I$2000,MATCH('reporting moussy'!DG$2,'MOUSSY EMPRUNT 1'!$Z$14:$Z$2000,0)),0)</f>
        <v>549.52</v>
      </c>
      <c r="DH57" s="17">
        <f>IFERROR(INDEX('MOUSSY EMPRUNT 1'!$I$14:$I$2000,MATCH('reporting moussy'!DH$2,'MOUSSY EMPRUNT 1'!$Z$14:$Z$2000,0)),0)</f>
        <v>544.28</v>
      </c>
      <c r="DI57" s="17">
        <f>IFERROR(INDEX('MOUSSY EMPRUNT 1'!$I$14:$I$2000,MATCH('reporting moussy'!DI$2,'MOUSSY EMPRUNT 1'!$Z$14:$Z$2000,0)),0)</f>
        <v>539.01</v>
      </c>
      <c r="DJ57" s="17">
        <f>IFERROR(INDEX('MOUSSY EMPRUNT 1'!$I$14:$I$2000,MATCH('reporting moussy'!DJ$2,'MOUSSY EMPRUNT 1'!$Z$14:$Z$2000,0)),0)</f>
        <v>533.72</v>
      </c>
      <c r="DK57" s="17">
        <f>IFERROR(INDEX('MOUSSY EMPRUNT 1'!$I$14:$I$2000,MATCH('reporting moussy'!DK$2,'MOUSSY EMPRUNT 1'!$Z$14:$Z$2000,0)),0)</f>
        <v>528.41</v>
      </c>
      <c r="DL57" s="17">
        <f>IFERROR(INDEX('MOUSSY EMPRUNT 1'!$I$14:$I$2000,MATCH('reporting moussy'!DL$2,'MOUSSY EMPRUNT 1'!$Z$14:$Z$2000,0)),0)</f>
        <v>523.09</v>
      </c>
      <c r="DM57" s="17">
        <f>IFERROR(INDEX('MOUSSY EMPRUNT 1'!$I$14:$I$2000,MATCH('reporting moussy'!DM$2,'MOUSSY EMPRUNT 1'!$Z$14:$Z$2000,0)),0)</f>
        <v>517.75</v>
      </c>
      <c r="DN57" s="17">
        <f>IFERROR(INDEX('MOUSSY EMPRUNT 1'!$I$14:$I$2000,MATCH('reporting moussy'!DN$2,'MOUSSY EMPRUNT 1'!$Z$14:$Z$2000,0)),0)</f>
        <v>512.38</v>
      </c>
      <c r="DO57" s="17">
        <f>IFERROR(INDEX('MOUSSY EMPRUNT 1'!$I$14:$I$2000,MATCH('reporting moussy'!DO$2,'MOUSSY EMPRUNT 1'!$Z$14:$Z$2000,0)),0)</f>
        <v>507</v>
      </c>
      <c r="DP57" s="17">
        <f>IFERROR(INDEX('MOUSSY EMPRUNT 1'!$I$14:$I$2000,MATCH('reporting moussy'!DP$2,'MOUSSY EMPRUNT 1'!$Z$14:$Z$2000,0)),0)</f>
        <v>501.6</v>
      </c>
      <c r="DQ57" s="17">
        <f>IFERROR(INDEX('MOUSSY EMPRUNT 1'!$I$14:$I$2000,MATCH('reporting moussy'!DQ$2,'MOUSSY EMPRUNT 1'!$Z$14:$Z$2000,0)),0)</f>
        <v>496.18</v>
      </c>
      <c r="DR57" s="319">
        <f t="shared" ref="DR57:DR59" si="667">SUM(DF57:DQ57)</f>
        <v>6307.6900000000005</v>
      </c>
      <c r="DS57" s="17">
        <f>IFERROR(INDEX('MOUSSY EMPRUNT 1'!$I$14:$I$2000,MATCH('reporting moussy'!DS$2,'MOUSSY EMPRUNT 1'!$Z$14:$Z$2000,0)),0)</f>
        <v>490.73</v>
      </c>
      <c r="DT57" s="17">
        <f>IFERROR(INDEX('MOUSSY EMPRUNT 1'!$I$14:$I$2000,MATCH('reporting moussy'!DT$2,'MOUSSY EMPRUNT 1'!$Z$14:$Z$2000,0)),0)</f>
        <v>485.27</v>
      </c>
      <c r="DU57" s="17">
        <f>IFERROR(INDEX('MOUSSY EMPRUNT 1'!$I$14:$I$2000,MATCH('reporting moussy'!DU$2,'MOUSSY EMPRUNT 1'!$Z$14:$Z$2000,0)),0)</f>
        <v>479.79</v>
      </c>
      <c r="DV57" s="17">
        <f>IFERROR(INDEX('MOUSSY EMPRUNT 1'!$I$14:$I$2000,MATCH('reporting moussy'!DV$2,'MOUSSY EMPRUNT 1'!$Z$14:$Z$2000,0)),0)</f>
        <v>474.29</v>
      </c>
      <c r="DW57" s="17">
        <f>IFERROR(INDEX('MOUSSY EMPRUNT 1'!$I$14:$I$2000,MATCH('reporting moussy'!DW$2,'MOUSSY EMPRUNT 1'!$Z$14:$Z$2000,0)),0)</f>
        <v>468.77</v>
      </c>
      <c r="DX57" s="17">
        <f>IFERROR(INDEX('MOUSSY EMPRUNT 1'!$I$14:$I$2000,MATCH('reporting moussy'!DX$2,'MOUSSY EMPRUNT 1'!$Z$14:$Z$2000,0)),0)</f>
        <v>463.23</v>
      </c>
      <c r="DY57" s="17">
        <f>IFERROR(INDEX('MOUSSY EMPRUNT 1'!$I$14:$I$2000,MATCH('reporting moussy'!DY$2,'MOUSSY EMPRUNT 1'!$Z$14:$Z$2000,0)),0)</f>
        <v>457.67</v>
      </c>
      <c r="DZ57" s="17">
        <f>IFERROR(INDEX('MOUSSY EMPRUNT 1'!$I$14:$I$2000,MATCH('reporting moussy'!DZ$2,'MOUSSY EMPRUNT 1'!$Z$14:$Z$2000,0)),0)</f>
        <v>452.09</v>
      </c>
      <c r="EA57" s="17">
        <f>IFERROR(INDEX('MOUSSY EMPRUNT 1'!$I$14:$I$2000,MATCH('reporting moussy'!EA$2,'MOUSSY EMPRUNT 1'!$Z$14:$Z$2000,0)),0)</f>
        <v>446.49</v>
      </c>
      <c r="EB57" s="17">
        <f>IFERROR(INDEX('MOUSSY EMPRUNT 1'!$I$14:$I$2000,MATCH('reporting moussy'!EB$2,'MOUSSY EMPRUNT 1'!$Z$14:$Z$2000,0)),0)</f>
        <v>440.87</v>
      </c>
      <c r="EC57" s="17">
        <f>IFERROR(INDEX('MOUSSY EMPRUNT 1'!$I$14:$I$2000,MATCH('reporting moussy'!EC$2,'MOUSSY EMPRUNT 1'!$Z$14:$Z$2000,0)),0)</f>
        <v>435.23</v>
      </c>
      <c r="ED57" s="17">
        <f>IFERROR(INDEX('MOUSSY EMPRUNT 1'!$I$14:$I$2000,MATCH('reporting moussy'!ED$2,'MOUSSY EMPRUNT 1'!$Z$14:$Z$2000,0)),0)</f>
        <v>429.57</v>
      </c>
      <c r="EE57" s="319">
        <f t="shared" ref="EE57:EE59" si="668">SUM(DS57:ED57)</f>
        <v>5524</v>
      </c>
    </row>
    <row r="58" spans="1:135" x14ac:dyDescent="0.2">
      <c r="A58" s="9" t="s">
        <v>9</v>
      </c>
      <c r="B58" s="17">
        <f>ROUND(B50/B57,0)</f>
        <v>13950</v>
      </c>
      <c r="D58" s="1" t="s">
        <v>50</v>
      </c>
      <c r="F58" s="17">
        <f>IFERROR(INDEX('MOUSSY EMPRUNT 2'!$I$14:$I$2000,MATCH('reporting moussy'!F$2,'MOUSSY EMPRUNT 2'!$Z$14:$Z$2000,0)),0)</f>
        <v>0</v>
      </c>
      <c r="G58" s="17">
        <f>IFERROR(INDEX('MOUSSY EMPRUNT 2'!$I$14:$I$2000,MATCH('reporting moussy'!G$2,'MOUSSY EMPRUNT 2'!$Z$14:$Z$2000,0)),0)</f>
        <v>0</v>
      </c>
      <c r="H58" s="17">
        <f>IFERROR(INDEX('MOUSSY EMPRUNT 2'!$I$14:$I$2000,MATCH('reporting moussy'!H$2,'MOUSSY EMPRUNT 2'!$Z$14:$Z$2000,0)),0)</f>
        <v>0</v>
      </c>
      <c r="I58" s="17">
        <f>IFERROR(INDEX('MOUSSY EMPRUNT 2'!$I$14:$I$2000,MATCH('reporting moussy'!I$2,'MOUSSY EMPRUNT 2'!$Z$14:$Z$2000,0)),0)</f>
        <v>0</v>
      </c>
      <c r="J58" s="17">
        <f>IFERROR(INDEX('MOUSSY EMPRUNT 2'!$I$14:$I$2000,MATCH('reporting moussy'!J$2,'MOUSSY EMPRUNT 2'!$Z$14:$Z$2000,0)),0)</f>
        <v>0</v>
      </c>
      <c r="K58" s="17">
        <f>IFERROR(INDEX('MOUSSY EMPRUNT 2'!$I$14:$I$2000,MATCH('reporting moussy'!K$2,'MOUSSY EMPRUNT 2'!$Z$14:$Z$2000,0)),0)</f>
        <v>0</v>
      </c>
      <c r="L58" s="17">
        <f>IFERROR(INDEX('MOUSSY EMPRUNT 2'!$I$14:$I$2000,MATCH('reporting moussy'!L$2,'MOUSSY EMPRUNT 2'!$Z$14:$Z$2000,0)),0)</f>
        <v>714.94</v>
      </c>
      <c r="M58" s="17">
        <f>IFERROR(INDEX('MOUSSY EMPRUNT 2'!$I$14:$I$2000,MATCH('reporting moussy'!M$2,'MOUSSY EMPRUNT 2'!$Z$14:$Z$2000,0)),0)</f>
        <v>714.94</v>
      </c>
      <c r="N58" s="17">
        <f>IFERROR(INDEX('MOUSSY EMPRUNT 2'!$I$14:$I$2000,MATCH('reporting moussy'!N$2,'MOUSSY EMPRUNT 2'!$Z$14:$Z$2000,0)),0)</f>
        <v>714.94</v>
      </c>
      <c r="O58" s="17">
        <f>IFERROR(INDEX('MOUSSY EMPRUNT 2'!$I$14:$I$2000,MATCH('reporting moussy'!O$2,'MOUSSY EMPRUNT 2'!$Z$14:$Z$2000,0)),0)</f>
        <v>714.94</v>
      </c>
      <c r="P58" s="17">
        <f>IFERROR(INDEX('MOUSSY EMPRUNT 2'!$I$14:$I$2000,MATCH('reporting moussy'!P$2,'MOUSSY EMPRUNT 2'!$Z$14:$Z$2000,0)),0)</f>
        <v>714.94</v>
      </c>
      <c r="Q58" s="17">
        <f>IFERROR(INDEX('MOUSSY EMPRUNT 2'!$I$14:$I$2000,MATCH('reporting moussy'!Q$2,'MOUSSY EMPRUNT 2'!$Z$14:$Z$2000,0)),0)</f>
        <v>714.94</v>
      </c>
      <c r="R58" s="319">
        <f t="shared" si="659"/>
        <v>4289.6400000000003</v>
      </c>
      <c r="S58" s="17">
        <f>IFERROR(INDEX('MOUSSY EMPRUNT 2'!$I$14:$I$2000,MATCH('reporting moussy'!S$2,'MOUSSY EMPRUNT 2'!$Z$14:$Z$2000,0)),0)</f>
        <v>714.94</v>
      </c>
      <c r="T58" s="17">
        <f>IFERROR(INDEX('MOUSSY EMPRUNT 2'!$I$14:$I$2000,MATCH('reporting moussy'!T$2,'MOUSSY EMPRUNT 2'!$Z$14:$Z$2000,0)),0)</f>
        <v>711.92</v>
      </c>
      <c r="U58" s="17">
        <f>IFERROR(INDEX('MOUSSY EMPRUNT 2'!$I$14:$I$2000,MATCH('reporting moussy'!U$2,'MOUSSY EMPRUNT 2'!$Z$14:$Z$2000,0)),0)</f>
        <v>708.9</v>
      </c>
      <c r="V58" s="17">
        <f>IFERROR(INDEX('MOUSSY EMPRUNT 2'!$I$14:$I$2000,MATCH('reporting moussy'!V$2,'MOUSSY EMPRUNT 2'!$Z$14:$Z$2000,0)),0)</f>
        <v>705.86</v>
      </c>
      <c r="W58" s="17">
        <f>IFERROR(INDEX('MOUSSY EMPRUNT 2'!$I$14:$I$2000,MATCH('reporting moussy'!W$2,'MOUSSY EMPRUNT 2'!$Z$14:$Z$2000,0)),0)</f>
        <v>702.82</v>
      </c>
      <c r="X58" s="17">
        <f>IFERROR(INDEX('MOUSSY EMPRUNT 2'!$I$14:$I$2000,MATCH('reporting moussy'!X$2,'MOUSSY EMPRUNT 2'!$Z$14:$Z$2000,0)),0)</f>
        <v>699.76</v>
      </c>
      <c r="Y58" s="17">
        <f>IFERROR(INDEX('MOUSSY EMPRUNT 2'!$I$14:$I$2000,MATCH('reporting moussy'!Y$2,'MOUSSY EMPRUNT 2'!$Z$14:$Z$2000,0)),0)</f>
        <v>696.69</v>
      </c>
      <c r="Z58" s="17">
        <f>IFERROR(INDEX('MOUSSY EMPRUNT 2'!$I$14:$I$2000,MATCH('reporting moussy'!Z$2,'MOUSSY EMPRUNT 2'!$Z$14:$Z$2000,0)),0)</f>
        <v>693.62</v>
      </c>
      <c r="AA58" s="17">
        <f>IFERROR(INDEX('MOUSSY EMPRUNT 2'!$I$14:$I$2000,MATCH('reporting moussy'!AA$2,'MOUSSY EMPRUNT 2'!$Z$14:$Z$2000,0)),0)</f>
        <v>690.53</v>
      </c>
      <c r="AB58" s="17">
        <f>IFERROR(INDEX('MOUSSY EMPRUNT 2'!$I$14:$I$2000,MATCH('reporting moussy'!AB$2,'MOUSSY EMPRUNT 2'!$Z$14:$Z$2000,0)),0)</f>
        <v>687.43</v>
      </c>
      <c r="AC58" s="17">
        <f>IFERROR(INDEX('MOUSSY EMPRUNT 2'!$I$14:$I$2000,MATCH('reporting moussy'!AC$2,'MOUSSY EMPRUNT 2'!$Z$14:$Z$2000,0)),0)</f>
        <v>684.32</v>
      </c>
      <c r="AD58" s="17">
        <f>IFERROR(INDEX('MOUSSY EMPRUNT 2'!$I$14:$I$2000,MATCH('reporting moussy'!AD$2,'MOUSSY EMPRUNT 2'!$Z$14:$Z$2000,0)),0)</f>
        <v>681.2</v>
      </c>
      <c r="AE58" s="319">
        <f t="shared" si="660"/>
        <v>8377.9900000000016</v>
      </c>
      <c r="AF58" s="17">
        <f>IFERROR(INDEX('MOUSSY EMPRUNT 2'!$I$14:$I$2000,MATCH('reporting moussy'!AF$2,'MOUSSY EMPRUNT 2'!$Z$14:$Z$2000,0)),0)</f>
        <v>678.07</v>
      </c>
      <c r="AG58" s="17">
        <f>IFERROR(INDEX('MOUSSY EMPRUNT 2'!$I$14:$I$2000,MATCH('reporting moussy'!AG$2,'MOUSSY EMPRUNT 2'!$Z$14:$Z$2000,0)),0)</f>
        <v>674.93</v>
      </c>
      <c r="AH58" s="17">
        <f>IFERROR(INDEX('MOUSSY EMPRUNT 2'!$I$14:$I$2000,MATCH('reporting moussy'!AH$2,'MOUSSY EMPRUNT 2'!$Z$14:$Z$2000,0)),0)</f>
        <v>671.78</v>
      </c>
      <c r="AI58" s="17">
        <f>IFERROR(INDEX('MOUSSY EMPRUNT 2'!$I$14:$I$2000,MATCH('reporting moussy'!AI$2,'MOUSSY EMPRUNT 2'!$Z$14:$Z$2000,0)),0)</f>
        <v>668.62</v>
      </c>
      <c r="AJ58" s="17">
        <f>IFERROR(INDEX('MOUSSY EMPRUNT 2'!$I$14:$I$2000,MATCH('reporting moussy'!AJ$2,'MOUSSY EMPRUNT 2'!$Z$14:$Z$2000,0)),0)</f>
        <v>665.45</v>
      </c>
      <c r="AK58" s="17">
        <f>IFERROR(INDEX('MOUSSY EMPRUNT 2'!$I$14:$I$2000,MATCH('reporting moussy'!AK$2,'MOUSSY EMPRUNT 2'!$Z$14:$Z$2000,0)),0)</f>
        <v>662.26</v>
      </c>
      <c r="AL58" s="17">
        <f>IFERROR(INDEX('MOUSSY EMPRUNT 2'!$I$14:$I$2000,MATCH('reporting moussy'!AL$2,'MOUSSY EMPRUNT 2'!$Z$14:$Z$2000,0)),0)</f>
        <v>659.07</v>
      </c>
      <c r="AM58" s="17">
        <f>IFERROR(INDEX('MOUSSY EMPRUNT 2'!$I$14:$I$2000,MATCH('reporting moussy'!AM$2,'MOUSSY EMPRUNT 2'!$Z$14:$Z$2000,0)),0)</f>
        <v>655.86</v>
      </c>
      <c r="AN58" s="17">
        <f>IFERROR(INDEX('MOUSSY EMPRUNT 2'!$I$14:$I$2000,MATCH('reporting moussy'!AN$2,'MOUSSY EMPRUNT 2'!$Z$14:$Z$2000,0)),0)</f>
        <v>652.65</v>
      </c>
      <c r="AO58" s="17">
        <f>IFERROR(INDEX('MOUSSY EMPRUNT 2'!$I$14:$I$2000,MATCH('reporting moussy'!AO$2,'MOUSSY EMPRUNT 2'!$Z$14:$Z$2000,0)),0)</f>
        <v>649.41999999999996</v>
      </c>
      <c r="AP58" s="17">
        <f>IFERROR(INDEX('MOUSSY EMPRUNT 2'!$I$14:$I$2000,MATCH('reporting moussy'!AP$2,'MOUSSY EMPRUNT 2'!$Z$14:$Z$2000,0)),0)</f>
        <v>646.17999999999995</v>
      </c>
      <c r="AQ58" s="17">
        <f>IFERROR(INDEX('MOUSSY EMPRUNT 2'!$I$14:$I$2000,MATCH('reporting moussy'!AQ$2,'MOUSSY EMPRUNT 2'!$Z$14:$Z$2000,0)),0)</f>
        <v>642.92999999999995</v>
      </c>
      <c r="AR58" s="319">
        <f t="shared" si="661"/>
        <v>7927.22</v>
      </c>
      <c r="AS58" s="17">
        <f>IFERROR(INDEX('MOUSSY EMPRUNT 2'!$I$14:$I$2000,MATCH('reporting moussy'!AS$2,'MOUSSY EMPRUNT 2'!$Z$14:$Z$2000,0)),0)</f>
        <v>639.66999999999996</v>
      </c>
      <c r="AT58" s="17">
        <f>IFERROR(INDEX('MOUSSY EMPRUNT 2'!$I$14:$I$2000,MATCH('reporting moussy'!AT$2,'MOUSSY EMPRUNT 2'!$Z$14:$Z$2000,0)),0)</f>
        <v>636.4</v>
      </c>
      <c r="AU58" s="17">
        <f>IFERROR(INDEX('MOUSSY EMPRUNT 2'!$I$14:$I$2000,MATCH('reporting moussy'!AU$2,'MOUSSY EMPRUNT 2'!$Z$14:$Z$2000,0)),0)</f>
        <v>633.12</v>
      </c>
      <c r="AV58" s="17">
        <f>IFERROR(INDEX('MOUSSY EMPRUNT 2'!$I$14:$I$2000,MATCH('reporting moussy'!AV$2,'MOUSSY EMPRUNT 2'!$Z$14:$Z$2000,0)),0)</f>
        <v>629.82000000000005</v>
      </c>
      <c r="AW58" s="17">
        <f>IFERROR(INDEX('MOUSSY EMPRUNT 2'!$I$14:$I$2000,MATCH('reporting moussy'!AW$2,'MOUSSY EMPRUNT 2'!$Z$14:$Z$2000,0)),0)</f>
        <v>626.52</v>
      </c>
      <c r="AX58" s="17">
        <f>IFERROR(INDEX('MOUSSY EMPRUNT 2'!$I$14:$I$2000,MATCH('reporting moussy'!AX$2,'MOUSSY EMPRUNT 2'!$Z$14:$Z$2000,0)),0)</f>
        <v>623.20000000000005</v>
      </c>
      <c r="AY58" s="17">
        <f>IFERROR(INDEX('MOUSSY EMPRUNT 2'!$I$14:$I$2000,MATCH('reporting moussy'!AY$2,'MOUSSY EMPRUNT 2'!$Z$14:$Z$2000,0)),0)</f>
        <v>619.87</v>
      </c>
      <c r="AZ58" s="17">
        <f>IFERROR(INDEX('MOUSSY EMPRUNT 2'!$I$14:$I$2000,MATCH('reporting moussy'!AZ$2,'MOUSSY EMPRUNT 2'!$Z$14:$Z$2000,0)),0)</f>
        <v>616.53</v>
      </c>
      <c r="BA58" s="17">
        <f>IFERROR(INDEX('MOUSSY EMPRUNT 2'!$I$14:$I$2000,MATCH('reporting moussy'!BA$2,'MOUSSY EMPRUNT 2'!$Z$14:$Z$2000,0)),0)</f>
        <v>613.17999999999995</v>
      </c>
      <c r="BB58" s="17">
        <f>IFERROR(INDEX('MOUSSY EMPRUNT 2'!$I$14:$I$2000,MATCH('reporting moussy'!BB$2,'MOUSSY EMPRUNT 2'!$Z$14:$Z$2000,0)),0)</f>
        <v>609.82000000000005</v>
      </c>
      <c r="BC58" s="17">
        <f>IFERROR(INDEX('MOUSSY EMPRUNT 2'!$I$14:$I$2000,MATCH('reporting moussy'!BC$2,'MOUSSY EMPRUNT 2'!$Z$14:$Z$2000,0)),0)</f>
        <v>606.45000000000005</v>
      </c>
      <c r="BD58" s="17">
        <f>IFERROR(INDEX('MOUSSY EMPRUNT 2'!$I$14:$I$2000,MATCH('reporting moussy'!BD$2,'MOUSSY EMPRUNT 2'!$Z$14:$Z$2000,0)),0)</f>
        <v>603.05999999999995</v>
      </c>
      <c r="BE58" s="319">
        <f t="shared" si="662"/>
        <v>7457.6399999999994</v>
      </c>
      <c r="BF58" s="17">
        <f>IFERROR(INDEX('MOUSSY EMPRUNT 2'!$I$14:$I$2000,MATCH('reporting moussy'!BF$2,'MOUSSY EMPRUNT 2'!$Z$14:$Z$2000,0)),0)</f>
        <v>599.66</v>
      </c>
      <c r="BG58" s="17">
        <f>IFERROR(INDEX('MOUSSY EMPRUNT 2'!$I$14:$I$2000,MATCH('reporting moussy'!BG$2,'MOUSSY EMPRUNT 2'!$Z$14:$Z$2000,0)),0)</f>
        <v>596.26</v>
      </c>
      <c r="BH58" s="17">
        <f>IFERROR(INDEX('MOUSSY EMPRUNT 2'!$I$14:$I$2000,MATCH('reporting moussy'!BH$2,'MOUSSY EMPRUNT 2'!$Z$14:$Z$2000,0)),0)</f>
        <v>592.84</v>
      </c>
      <c r="BI58" s="17">
        <f>IFERROR(INDEX('MOUSSY EMPRUNT 2'!$I$14:$I$2000,MATCH('reporting moussy'!BI$2,'MOUSSY EMPRUNT 2'!$Z$14:$Z$2000,0)),0)</f>
        <v>589.4</v>
      </c>
      <c r="BJ58" s="17">
        <f>IFERROR(INDEX('MOUSSY EMPRUNT 2'!$I$14:$I$2000,MATCH('reporting moussy'!BJ$2,'MOUSSY EMPRUNT 2'!$Z$14:$Z$2000,0)),0)</f>
        <v>585.96</v>
      </c>
      <c r="BK58" s="17">
        <f>IFERROR(INDEX('MOUSSY EMPRUNT 2'!$I$14:$I$2000,MATCH('reporting moussy'!BK$2,'MOUSSY EMPRUNT 2'!$Z$14:$Z$2000,0)),0)</f>
        <v>582.51</v>
      </c>
      <c r="BL58" s="17">
        <f>IFERROR(INDEX('MOUSSY EMPRUNT 2'!$I$14:$I$2000,MATCH('reporting moussy'!BL$2,'MOUSSY EMPRUNT 2'!$Z$14:$Z$2000,0)),0)</f>
        <v>579.04</v>
      </c>
      <c r="BM58" s="17">
        <f>IFERROR(INDEX('MOUSSY EMPRUNT 2'!$I$14:$I$2000,MATCH('reporting moussy'!BM$2,'MOUSSY EMPRUNT 2'!$Z$14:$Z$2000,0)),0)</f>
        <v>575.55999999999995</v>
      </c>
      <c r="BN58" s="17">
        <f>IFERROR(INDEX('MOUSSY EMPRUNT 2'!$I$14:$I$2000,MATCH('reporting moussy'!BN$2,'MOUSSY EMPRUNT 2'!$Z$14:$Z$2000,0)),0)</f>
        <v>572.07000000000005</v>
      </c>
      <c r="BO58" s="17">
        <f>IFERROR(INDEX('MOUSSY EMPRUNT 2'!$I$14:$I$2000,MATCH('reporting moussy'!BO$2,'MOUSSY EMPRUNT 2'!$Z$14:$Z$2000,0)),0)</f>
        <v>568.57000000000005</v>
      </c>
      <c r="BP58" s="17">
        <f>IFERROR(INDEX('MOUSSY EMPRUNT 2'!$I$14:$I$2000,MATCH('reporting moussy'!BP$2,'MOUSSY EMPRUNT 2'!$Z$14:$Z$2000,0)),0)</f>
        <v>565.04999999999995</v>
      </c>
      <c r="BQ58" s="17">
        <f>IFERROR(INDEX('MOUSSY EMPRUNT 2'!$I$14:$I$2000,MATCH('reporting moussy'!BQ$2,'MOUSSY EMPRUNT 2'!$Z$14:$Z$2000,0)),0)</f>
        <v>561.52</v>
      </c>
      <c r="BR58" s="319">
        <f t="shared" si="663"/>
        <v>6968.4399999999987</v>
      </c>
      <c r="BS58" s="17">
        <f>IFERROR(INDEX('MOUSSY EMPRUNT 2'!$I$14:$I$2000,MATCH('reporting moussy'!BS$2,'MOUSSY EMPRUNT 2'!$Z$14:$Z$2000,0)),0)</f>
        <v>557.99</v>
      </c>
      <c r="BT58" s="17">
        <f>IFERROR(INDEX('MOUSSY EMPRUNT 2'!$I$14:$I$2000,MATCH('reporting moussy'!BT$2,'MOUSSY EMPRUNT 2'!$Z$14:$Z$2000,0)),0)</f>
        <v>554.42999999999995</v>
      </c>
      <c r="BU58" s="17">
        <f>IFERROR(INDEX('MOUSSY EMPRUNT 2'!$I$14:$I$2000,MATCH('reporting moussy'!BU$2,'MOUSSY EMPRUNT 2'!$Z$14:$Z$2000,0)),0)</f>
        <v>550.87</v>
      </c>
      <c r="BV58" s="17">
        <f>IFERROR(INDEX('MOUSSY EMPRUNT 2'!$I$14:$I$2000,MATCH('reporting moussy'!BV$2,'MOUSSY EMPRUNT 2'!$Z$14:$Z$2000,0)),0)</f>
        <v>547.29999999999995</v>
      </c>
      <c r="BW58" s="17">
        <f>IFERROR(INDEX('MOUSSY EMPRUNT 2'!$I$14:$I$2000,MATCH('reporting moussy'!BW$2,'MOUSSY EMPRUNT 2'!$Z$14:$Z$2000,0)),0)</f>
        <v>543.71</v>
      </c>
      <c r="BX58" s="17">
        <f>IFERROR(INDEX('MOUSSY EMPRUNT 2'!$I$14:$I$2000,MATCH('reporting moussy'!BX$2,'MOUSSY EMPRUNT 2'!$Z$14:$Z$2000,0)),0)</f>
        <v>540.11</v>
      </c>
      <c r="BY58" s="17">
        <f>IFERROR(INDEX('MOUSSY EMPRUNT 2'!$I$14:$I$2000,MATCH('reporting moussy'!BY$2,'MOUSSY EMPRUNT 2'!$Z$14:$Z$2000,0)),0)</f>
        <v>536.5</v>
      </c>
      <c r="BZ58" s="17">
        <f>IFERROR(INDEX('MOUSSY EMPRUNT 2'!$I$14:$I$2000,MATCH('reporting moussy'!BZ$2,'MOUSSY EMPRUNT 2'!$Z$14:$Z$2000,0)),0)</f>
        <v>532.87</v>
      </c>
      <c r="CA58" s="17">
        <f>IFERROR(INDEX('MOUSSY EMPRUNT 2'!$I$14:$I$2000,MATCH('reporting moussy'!CA$2,'MOUSSY EMPRUNT 2'!$Z$14:$Z$2000,0)),0)</f>
        <v>529.24</v>
      </c>
      <c r="CB58" s="17">
        <f>IFERROR(INDEX('MOUSSY EMPRUNT 2'!$I$14:$I$2000,MATCH('reporting moussy'!CB$2,'MOUSSY EMPRUNT 2'!$Z$14:$Z$2000,0)),0)</f>
        <v>525.59</v>
      </c>
      <c r="CC58" s="17">
        <f>IFERROR(INDEX('MOUSSY EMPRUNT 2'!$I$14:$I$2000,MATCH('reporting moussy'!CC$2,'MOUSSY EMPRUNT 2'!$Z$14:$Z$2000,0)),0)</f>
        <v>521.92999999999995</v>
      </c>
      <c r="CD58" s="17">
        <f>IFERROR(INDEX('MOUSSY EMPRUNT 2'!$I$14:$I$2000,MATCH('reporting moussy'!CD$2,'MOUSSY EMPRUNT 2'!$Z$14:$Z$2000,0)),0)</f>
        <v>518.25</v>
      </c>
      <c r="CE58" s="319">
        <f t="shared" si="664"/>
        <v>6458.7900000000009</v>
      </c>
      <c r="CF58" s="17">
        <f>IFERROR(INDEX('MOUSSY EMPRUNT 2'!$I$14:$I$2000,MATCH('reporting moussy'!CF$2,'MOUSSY EMPRUNT 2'!$Z$14:$Z$2000,0)),0)</f>
        <v>514.57000000000005</v>
      </c>
      <c r="CG58" s="17">
        <f>IFERROR(INDEX('MOUSSY EMPRUNT 2'!$I$14:$I$2000,MATCH('reporting moussy'!CG$2,'MOUSSY EMPRUNT 2'!$Z$14:$Z$2000,0)),0)</f>
        <v>510.87</v>
      </c>
      <c r="CH58" s="17">
        <f>IFERROR(INDEX('MOUSSY EMPRUNT 2'!$I$14:$I$2000,MATCH('reporting moussy'!CH$2,'MOUSSY EMPRUNT 2'!$Z$14:$Z$2000,0)),0)</f>
        <v>507.15</v>
      </c>
      <c r="CI58" s="17">
        <f>IFERROR(INDEX('MOUSSY EMPRUNT 2'!$I$14:$I$2000,MATCH('reporting moussy'!CI$2,'MOUSSY EMPRUNT 2'!$Z$14:$Z$2000,0)),0)</f>
        <v>503.43</v>
      </c>
      <c r="CJ58" s="17">
        <f>IFERROR(INDEX('MOUSSY EMPRUNT 2'!$I$14:$I$2000,MATCH('reporting moussy'!CJ$2,'MOUSSY EMPRUNT 2'!$Z$14:$Z$2000,0)),0)</f>
        <v>499.69</v>
      </c>
      <c r="CK58" s="17">
        <f>IFERROR(INDEX('MOUSSY EMPRUNT 2'!$I$14:$I$2000,MATCH('reporting moussy'!CK$2,'MOUSSY EMPRUNT 2'!$Z$14:$Z$2000,0)),0)</f>
        <v>495.94</v>
      </c>
      <c r="CL58" s="17">
        <f>IFERROR(INDEX('MOUSSY EMPRUNT 2'!$I$14:$I$2000,MATCH('reporting moussy'!CL$2,'MOUSSY EMPRUNT 2'!$Z$14:$Z$2000,0)),0)</f>
        <v>492.18</v>
      </c>
      <c r="CM58" s="17">
        <f>IFERROR(INDEX('MOUSSY EMPRUNT 2'!$I$14:$I$2000,MATCH('reporting moussy'!CM$2,'MOUSSY EMPRUNT 2'!$Z$14:$Z$2000,0)),0)</f>
        <v>488.4</v>
      </c>
      <c r="CN58" s="17">
        <f>IFERROR(INDEX('MOUSSY EMPRUNT 2'!$I$14:$I$2000,MATCH('reporting moussy'!CN$2,'MOUSSY EMPRUNT 2'!$Z$14:$Z$2000,0)),0)</f>
        <v>484.62</v>
      </c>
      <c r="CO58" s="17">
        <f>IFERROR(INDEX('MOUSSY EMPRUNT 2'!$I$14:$I$2000,MATCH('reporting moussy'!CO$2,'MOUSSY EMPRUNT 2'!$Z$14:$Z$2000,0)),0)</f>
        <v>480.81</v>
      </c>
      <c r="CP58" s="17">
        <f>IFERROR(INDEX('MOUSSY EMPRUNT 2'!$I$14:$I$2000,MATCH('reporting moussy'!CP$2,'MOUSSY EMPRUNT 2'!$Z$14:$Z$2000,0)),0)</f>
        <v>477</v>
      </c>
      <c r="CQ58" s="17">
        <f>IFERROR(INDEX('MOUSSY EMPRUNT 2'!$I$14:$I$2000,MATCH('reporting moussy'!CQ$2,'MOUSSY EMPRUNT 2'!$Z$14:$Z$2000,0)),0)</f>
        <v>473.17</v>
      </c>
      <c r="CR58" s="319">
        <f t="shared" si="665"/>
        <v>5927.8300000000008</v>
      </c>
      <c r="CS58" s="17">
        <f>IFERROR(INDEX('MOUSSY EMPRUNT 2'!$I$14:$I$2000,MATCH('reporting moussy'!CS$2,'MOUSSY EMPRUNT 2'!$Z$14:$Z$2000,0)),0)</f>
        <v>469.33</v>
      </c>
      <c r="CT58" s="17">
        <f>IFERROR(INDEX('MOUSSY EMPRUNT 2'!$I$14:$I$2000,MATCH('reporting moussy'!CT$2,'MOUSSY EMPRUNT 2'!$Z$14:$Z$2000,0)),0)</f>
        <v>465.48</v>
      </c>
      <c r="CU58" s="17">
        <f>IFERROR(INDEX('MOUSSY EMPRUNT 2'!$I$14:$I$2000,MATCH('reporting moussy'!CU$2,'MOUSSY EMPRUNT 2'!$Z$14:$Z$2000,0)),0)</f>
        <v>461.61</v>
      </c>
      <c r="CV58" s="17">
        <f>IFERROR(INDEX('MOUSSY EMPRUNT 2'!$I$14:$I$2000,MATCH('reporting moussy'!CV$2,'MOUSSY EMPRUNT 2'!$Z$14:$Z$2000,0)),0)</f>
        <v>457.73</v>
      </c>
      <c r="CW58" s="17">
        <f>IFERROR(INDEX('MOUSSY EMPRUNT 2'!$I$14:$I$2000,MATCH('reporting moussy'!CW$2,'MOUSSY EMPRUNT 2'!$Z$14:$Z$2000,0)),0)</f>
        <v>453.84</v>
      </c>
      <c r="CX58" s="17">
        <f>IFERROR(INDEX('MOUSSY EMPRUNT 2'!$I$14:$I$2000,MATCH('reporting moussy'!CX$2,'MOUSSY EMPRUNT 2'!$Z$14:$Z$2000,0)),0)</f>
        <v>449.93</v>
      </c>
      <c r="CY58" s="17">
        <f>IFERROR(INDEX('MOUSSY EMPRUNT 2'!$I$14:$I$2000,MATCH('reporting moussy'!CY$2,'MOUSSY EMPRUNT 2'!$Z$14:$Z$2000,0)),0)</f>
        <v>446.01</v>
      </c>
      <c r="CZ58" s="17">
        <f>IFERROR(INDEX('MOUSSY EMPRUNT 2'!$I$14:$I$2000,MATCH('reporting moussy'!CZ$2,'MOUSSY EMPRUNT 2'!$Z$14:$Z$2000,0)),0)</f>
        <v>442.08</v>
      </c>
      <c r="DA58" s="17">
        <f>IFERROR(INDEX('MOUSSY EMPRUNT 2'!$I$14:$I$2000,MATCH('reporting moussy'!DA$2,'MOUSSY EMPRUNT 2'!$Z$14:$Z$2000,0)),0)</f>
        <v>438.13</v>
      </c>
      <c r="DB58" s="17">
        <f>IFERROR(INDEX('MOUSSY EMPRUNT 2'!$I$14:$I$2000,MATCH('reporting moussy'!DB$2,'MOUSSY EMPRUNT 2'!$Z$14:$Z$2000,0)),0)</f>
        <v>434.17</v>
      </c>
      <c r="DC58" s="17">
        <f>IFERROR(INDEX('MOUSSY EMPRUNT 2'!$I$14:$I$2000,MATCH('reporting moussy'!DC$2,'MOUSSY EMPRUNT 2'!$Z$14:$Z$2000,0)),0)</f>
        <v>430.2</v>
      </c>
      <c r="DD58" s="17">
        <f>IFERROR(INDEX('MOUSSY EMPRUNT 2'!$I$14:$I$2000,MATCH('reporting moussy'!DD$2,'MOUSSY EMPRUNT 2'!$Z$14:$Z$2000,0)),0)</f>
        <v>426.21</v>
      </c>
      <c r="DE58" s="319">
        <f t="shared" si="666"/>
        <v>5374.72</v>
      </c>
      <c r="DF58" s="17">
        <f>IFERROR(INDEX('MOUSSY EMPRUNT 2'!$I$14:$I$2000,MATCH('reporting moussy'!DF$2,'MOUSSY EMPRUNT 2'!$Z$14:$Z$2000,0)),0)</f>
        <v>422.21</v>
      </c>
      <c r="DG58" s="17">
        <f>IFERROR(INDEX('MOUSSY EMPRUNT 2'!$I$14:$I$2000,MATCH('reporting moussy'!DG$2,'MOUSSY EMPRUNT 2'!$Z$14:$Z$2000,0)),0)</f>
        <v>418.19</v>
      </c>
      <c r="DH58" s="17">
        <f>IFERROR(INDEX('MOUSSY EMPRUNT 2'!$I$14:$I$2000,MATCH('reporting moussy'!DH$2,'MOUSSY EMPRUNT 2'!$Z$14:$Z$2000,0)),0)</f>
        <v>414.16</v>
      </c>
      <c r="DI58" s="17">
        <f>IFERROR(INDEX('MOUSSY EMPRUNT 2'!$I$14:$I$2000,MATCH('reporting moussy'!DI$2,'MOUSSY EMPRUNT 2'!$Z$14:$Z$2000,0)),0)</f>
        <v>410.12</v>
      </c>
      <c r="DJ58" s="17">
        <f>IFERROR(INDEX('MOUSSY EMPRUNT 2'!$I$14:$I$2000,MATCH('reporting moussy'!DJ$2,'MOUSSY EMPRUNT 2'!$Z$14:$Z$2000,0)),0)</f>
        <v>406.07</v>
      </c>
      <c r="DK58" s="17">
        <f>IFERROR(INDEX('MOUSSY EMPRUNT 2'!$I$14:$I$2000,MATCH('reporting moussy'!DK$2,'MOUSSY EMPRUNT 2'!$Z$14:$Z$2000,0)),0)</f>
        <v>402</v>
      </c>
      <c r="DL58" s="17">
        <f>IFERROR(INDEX('MOUSSY EMPRUNT 2'!$I$14:$I$2000,MATCH('reporting moussy'!DL$2,'MOUSSY EMPRUNT 2'!$Z$14:$Z$2000,0)),0)</f>
        <v>397.91</v>
      </c>
      <c r="DM58" s="17">
        <f>IFERROR(INDEX('MOUSSY EMPRUNT 2'!$I$14:$I$2000,MATCH('reporting moussy'!DM$2,'MOUSSY EMPRUNT 2'!$Z$14:$Z$2000,0)),0)</f>
        <v>393.81</v>
      </c>
      <c r="DN58" s="17">
        <f>IFERROR(INDEX('MOUSSY EMPRUNT 2'!$I$14:$I$2000,MATCH('reporting moussy'!DN$2,'MOUSSY EMPRUNT 2'!$Z$14:$Z$2000,0)),0)</f>
        <v>389.7</v>
      </c>
      <c r="DO58" s="17">
        <f>IFERROR(INDEX('MOUSSY EMPRUNT 2'!$I$14:$I$2000,MATCH('reporting moussy'!DO$2,'MOUSSY EMPRUNT 2'!$Z$14:$Z$2000,0)),0)</f>
        <v>385.58</v>
      </c>
      <c r="DP58" s="17">
        <f>IFERROR(INDEX('MOUSSY EMPRUNT 2'!$I$14:$I$2000,MATCH('reporting moussy'!DP$2,'MOUSSY EMPRUNT 2'!$Z$14:$Z$2000,0)),0)</f>
        <v>381.44</v>
      </c>
      <c r="DQ58" s="17">
        <f>IFERROR(INDEX('MOUSSY EMPRUNT 2'!$I$14:$I$2000,MATCH('reporting moussy'!DQ$2,'MOUSSY EMPRUNT 2'!$Z$14:$Z$2000,0)),0)</f>
        <v>377.28</v>
      </c>
      <c r="DR58" s="319">
        <f t="shared" si="667"/>
        <v>4798.4699999999993</v>
      </c>
      <c r="DS58" s="17">
        <f>IFERROR(INDEX('MOUSSY EMPRUNT 2'!$I$14:$I$2000,MATCH('reporting moussy'!DS$2,'MOUSSY EMPRUNT 2'!$Z$14:$Z$2000,0)),0)</f>
        <v>373.11</v>
      </c>
      <c r="DT58" s="17">
        <f>IFERROR(INDEX('MOUSSY EMPRUNT 2'!$I$14:$I$2000,MATCH('reporting moussy'!DT$2,'MOUSSY EMPRUNT 2'!$Z$14:$Z$2000,0)),0)</f>
        <v>368.93</v>
      </c>
      <c r="DU58" s="17">
        <f>IFERROR(INDEX('MOUSSY EMPRUNT 2'!$I$14:$I$2000,MATCH('reporting moussy'!DU$2,'MOUSSY EMPRUNT 2'!$Z$14:$Z$2000,0)),0)</f>
        <v>364.73</v>
      </c>
      <c r="DV58" s="17">
        <f>IFERROR(INDEX('MOUSSY EMPRUNT 2'!$I$14:$I$2000,MATCH('reporting moussy'!DV$2,'MOUSSY EMPRUNT 2'!$Z$14:$Z$2000,0)),0)</f>
        <v>360.52</v>
      </c>
      <c r="DW58" s="17">
        <f>IFERROR(INDEX('MOUSSY EMPRUNT 2'!$I$14:$I$2000,MATCH('reporting moussy'!DW$2,'MOUSSY EMPRUNT 2'!$Z$14:$Z$2000,0)),0)</f>
        <v>356.3</v>
      </c>
      <c r="DX58" s="17">
        <f>IFERROR(INDEX('MOUSSY EMPRUNT 2'!$I$14:$I$2000,MATCH('reporting moussy'!DX$2,'MOUSSY EMPRUNT 2'!$Z$14:$Z$2000,0)),0)</f>
        <v>352.06</v>
      </c>
      <c r="DY58" s="17">
        <f>IFERROR(INDEX('MOUSSY EMPRUNT 2'!$I$14:$I$2000,MATCH('reporting moussy'!DY$2,'MOUSSY EMPRUNT 2'!$Z$14:$Z$2000,0)),0)</f>
        <v>347.8</v>
      </c>
      <c r="DZ58" s="17">
        <f>IFERROR(INDEX('MOUSSY EMPRUNT 2'!$I$14:$I$2000,MATCH('reporting moussy'!DZ$2,'MOUSSY EMPRUNT 2'!$Z$14:$Z$2000,0)),0)</f>
        <v>343.53</v>
      </c>
      <c r="EA58" s="17">
        <f>IFERROR(INDEX('MOUSSY EMPRUNT 2'!$I$14:$I$2000,MATCH('reporting moussy'!EA$2,'MOUSSY EMPRUNT 2'!$Z$14:$Z$2000,0)),0)</f>
        <v>339.25</v>
      </c>
      <c r="EB58" s="17">
        <f>IFERROR(INDEX('MOUSSY EMPRUNT 2'!$I$14:$I$2000,MATCH('reporting moussy'!EB$2,'MOUSSY EMPRUNT 2'!$Z$14:$Z$2000,0)),0)</f>
        <v>334.95</v>
      </c>
      <c r="EC58" s="17">
        <f>IFERROR(INDEX('MOUSSY EMPRUNT 2'!$I$14:$I$2000,MATCH('reporting moussy'!EC$2,'MOUSSY EMPRUNT 2'!$Z$14:$Z$2000,0)),0)</f>
        <v>330.64</v>
      </c>
      <c r="ED58" s="17">
        <f>IFERROR(INDEX('MOUSSY EMPRUNT 2'!$I$14:$I$2000,MATCH('reporting moussy'!ED$2,'MOUSSY EMPRUNT 2'!$Z$14:$Z$2000,0)),0)</f>
        <v>326.31</v>
      </c>
      <c r="EE58" s="319">
        <f t="shared" si="668"/>
        <v>4198.13</v>
      </c>
    </row>
    <row r="59" spans="1:135" x14ac:dyDescent="0.2">
      <c r="A59" s="415" t="s">
        <v>300</v>
      </c>
      <c r="B59" s="17"/>
      <c r="D59" s="1" t="s">
        <v>298</v>
      </c>
      <c r="F59" s="17">
        <f>IFERROR(INDEX('MOUSSY EMPRUNT 3'!$I$14:$I$2000,MATCH('reporting moussy'!F$2,'MOUSSY EMPRUNT 3'!$Z$14:$Z$2000,0)),0)</f>
        <v>0</v>
      </c>
      <c r="G59" s="17">
        <f>IFERROR(INDEX('MOUSSY EMPRUNT 3'!$I$14:$I$2000,MATCH('reporting moussy'!G$2,'MOUSSY EMPRUNT 3'!$Z$14:$Z$2000,0)),0)</f>
        <v>0</v>
      </c>
      <c r="H59" s="17">
        <f>IFERROR(INDEX('MOUSSY EMPRUNT 3'!$I$14:$I$2000,MATCH('reporting moussy'!H$2,'MOUSSY EMPRUNT 3'!$Z$14:$Z$2000,0)),0)</f>
        <v>0</v>
      </c>
      <c r="I59" s="17">
        <f>IFERROR(INDEX('MOUSSY EMPRUNT 3'!$I$14:$I$2000,MATCH('reporting moussy'!I$2,'MOUSSY EMPRUNT 3'!$Z$14:$Z$2000,0)),0)</f>
        <v>0</v>
      </c>
      <c r="J59" s="17">
        <f>IFERROR(INDEX('MOUSSY EMPRUNT 3'!$I$14:$I$2000,MATCH('reporting moussy'!J$2,'MOUSSY EMPRUNT 3'!$Z$14:$Z$2000,0)),0)</f>
        <v>0</v>
      </c>
      <c r="K59" s="17">
        <f>IFERROR(INDEX('MOUSSY EMPRUNT 3'!$I$14:$I$2000,MATCH('reporting moussy'!K$2,'MOUSSY EMPRUNT 3'!$Z$14:$Z$2000,0)),0)</f>
        <v>0</v>
      </c>
      <c r="L59" s="17">
        <f>IFERROR(INDEX('MOUSSY EMPRUNT 3'!$I$14:$I$2000,MATCH('reporting moussy'!L$2,'MOUSSY EMPRUNT 3'!$Z$14:$Z$2000,0)),0)</f>
        <v>0</v>
      </c>
      <c r="M59" s="17">
        <f>IFERROR(INDEX('MOUSSY EMPRUNT 3'!$I$14:$I$2000,MATCH('reporting moussy'!M$2,'MOUSSY EMPRUNT 3'!$Z$14:$Z$2000,0)),0)</f>
        <v>0</v>
      </c>
      <c r="N59" s="17">
        <f>IFERROR(INDEX('MOUSSY EMPRUNT 3'!$I$14:$I$2000,MATCH('reporting moussy'!N$2,'MOUSSY EMPRUNT 3'!$Z$14:$Z$2000,0)),0)</f>
        <v>150</v>
      </c>
      <c r="O59" s="17">
        <f>IFERROR(INDEX('MOUSSY EMPRUNT 3'!$I$14:$I$2000,MATCH('reporting moussy'!O$2,'MOUSSY EMPRUNT 3'!$Z$14:$Z$2000,0)),0)</f>
        <v>150</v>
      </c>
      <c r="P59" s="17">
        <f>IFERROR(INDEX('MOUSSY EMPRUNT 3'!$I$14:$I$2000,MATCH('reporting moussy'!P$2,'MOUSSY EMPRUNT 3'!$Z$14:$Z$2000,0)),0)</f>
        <v>150</v>
      </c>
      <c r="Q59" s="17">
        <f>IFERROR(INDEX('MOUSSY EMPRUNT 3'!$I$14:$I$2000,MATCH('reporting moussy'!Q$2,'MOUSSY EMPRUNT 3'!$Z$14:$Z$2000,0)),0)</f>
        <v>150</v>
      </c>
      <c r="R59" s="319">
        <f t="shared" ref="R59" si="669">SUM(F59:Q59)</f>
        <v>600</v>
      </c>
      <c r="S59" s="17">
        <f>IFERROR(INDEX('MOUSSY EMPRUNT 3'!$I$14:$I$2000,MATCH('reporting moussy'!S$2,'MOUSSY EMPRUNT 3'!$Z$14:$Z$2000,0)),0)</f>
        <v>150</v>
      </c>
      <c r="T59" s="17">
        <f>IFERROR(INDEX('MOUSSY EMPRUNT 3'!$I$14:$I$2000,MATCH('reporting moussy'!T$2,'MOUSSY EMPRUNT 3'!$Z$14:$Z$2000,0)),0)</f>
        <v>150</v>
      </c>
      <c r="U59" s="17">
        <f>IFERROR(INDEX('MOUSSY EMPRUNT 3'!$I$14:$I$2000,MATCH('reporting moussy'!U$2,'MOUSSY EMPRUNT 3'!$Z$14:$Z$2000,0)),0)</f>
        <v>150</v>
      </c>
      <c r="V59" s="17">
        <f>IFERROR(INDEX('MOUSSY EMPRUNT 3'!$I$14:$I$2000,MATCH('reporting moussy'!V$2,'MOUSSY EMPRUNT 3'!$Z$14:$Z$2000,0)),0)</f>
        <v>148.29</v>
      </c>
      <c r="W59" s="17">
        <f>IFERROR(INDEX('MOUSSY EMPRUNT 3'!$I$14:$I$2000,MATCH('reporting moussy'!W$2,'MOUSSY EMPRUNT 3'!$Z$14:$Z$2000,0)),0)</f>
        <v>146.58000000000001</v>
      </c>
      <c r="X59" s="17">
        <f>IFERROR(INDEX('MOUSSY EMPRUNT 3'!$I$14:$I$2000,MATCH('reporting moussy'!X$2,'MOUSSY EMPRUNT 3'!$Z$14:$Z$2000,0)),0)</f>
        <v>144.86000000000001</v>
      </c>
      <c r="Y59" s="17">
        <f>IFERROR(INDEX('MOUSSY EMPRUNT 3'!$I$14:$I$2000,MATCH('reporting moussy'!Y$2,'MOUSSY EMPRUNT 3'!$Z$14:$Z$2000,0)),0)</f>
        <v>143.13</v>
      </c>
      <c r="Z59" s="17">
        <f>IFERROR(INDEX('MOUSSY EMPRUNT 3'!$I$14:$I$2000,MATCH('reporting moussy'!Z$2,'MOUSSY EMPRUNT 3'!$Z$14:$Z$2000,0)),0)</f>
        <v>141.4</v>
      </c>
      <c r="AA59" s="17">
        <f>IFERROR(INDEX('MOUSSY EMPRUNT 3'!$I$14:$I$2000,MATCH('reporting moussy'!AA$2,'MOUSSY EMPRUNT 3'!$Z$14:$Z$2000,0)),0)</f>
        <v>139.66</v>
      </c>
      <c r="AB59" s="17">
        <f>IFERROR(INDEX('MOUSSY EMPRUNT 3'!$I$14:$I$2000,MATCH('reporting moussy'!AB$2,'MOUSSY EMPRUNT 3'!$Z$14:$Z$2000,0)),0)</f>
        <v>137.91999999999999</v>
      </c>
      <c r="AC59" s="17">
        <f>IFERROR(INDEX('MOUSSY EMPRUNT 3'!$I$14:$I$2000,MATCH('reporting moussy'!AC$2,'MOUSSY EMPRUNT 3'!$Z$14:$Z$2000,0)),0)</f>
        <v>136.18</v>
      </c>
      <c r="AD59" s="17">
        <f>IFERROR(INDEX('MOUSSY EMPRUNT 3'!$I$14:$I$2000,MATCH('reporting moussy'!AD$2,'MOUSSY EMPRUNT 3'!$Z$14:$Z$2000,0)),0)</f>
        <v>134.43</v>
      </c>
      <c r="AE59" s="319">
        <f t="shared" si="660"/>
        <v>1722.4500000000005</v>
      </c>
      <c r="AF59" s="17">
        <f>IFERROR(INDEX('MOUSSY EMPRUNT 3'!$I$14:$I$2000,MATCH('reporting moussy'!AF$2,'MOUSSY EMPRUNT 3'!$Z$14:$Z$2000,0)),0)</f>
        <v>132.66999999999999</v>
      </c>
      <c r="AG59" s="17">
        <f>IFERROR(INDEX('MOUSSY EMPRUNT 3'!$I$14:$I$2000,MATCH('reporting moussy'!AG$2,'MOUSSY EMPRUNT 3'!$Z$14:$Z$2000,0)),0)</f>
        <v>130.91</v>
      </c>
      <c r="AH59" s="17">
        <f>IFERROR(INDEX('MOUSSY EMPRUNT 3'!$I$14:$I$2000,MATCH('reporting moussy'!AH$2,'MOUSSY EMPRUNT 3'!$Z$14:$Z$2000,0)),0)</f>
        <v>129.13999999999999</v>
      </c>
      <c r="AI59" s="17">
        <f>IFERROR(INDEX('MOUSSY EMPRUNT 3'!$I$14:$I$2000,MATCH('reporting moussy'!AI$2,'MOUSSY EMPRUNT 3'!$Z$14:$Z$2000,0)),0)</f>
        <v>127.37</v>
      </c>
      <c r="AJ59" s="17">
        <f>IFERROR(INDEX('MOUSSY EMPRUNT 3'!$I$14:$I$2000,MATCH('reporting moussy'!AJ$2,'MOUSSY EMPRUNT 3'!$Z$14:$Z$2000,0)),0)</f>
        <v>125.59</v>
      </c>
      <c r="AK59" s="17">
        <f>IFERROR(INDEX('MOUSSY EMPRUNT 3'!$I$14:$I$2000,MATCH('reporting moussy'!AK$2,'MOUSSY EMPRUNT 3'!$Z$14:$Z$2000,0)),0)</f>
        <v>123.81</v>
      </c>
      <c r="AL59" s="17">
        <f>IFERROR(INDEX('MOUSSY EMPRUNT 3'!$I$14:$I$2000,MATCH('reporting moussy'!AL$2,'MOUSSY EMPRUNT 3'!$Z$14:$Z$2000,0)),0)</f>
        <v>122.02</v>
      </c>
      <c r="AM59" s="17">
        <f>IFERROR(INDEX('MOUSSY EMPRUNT 3'!$I$14:$I$2000,MATCH('reporting moussy'!AM$2,'MOUSSY EMPRUNT 3'!$Z$14:$Z$2000,0)),0)</f>
        <v>120.23</v>
      </c>
      <c r="AN59" s="17">
        <f>IFERROR(INDEX('MOUSSY EMPRUNT 3'!$I$14:$I$2000,MATCH('reporting moussy'!AN$2,'MOUSSY EMPRUNT 3'!$Z$14:$Z$2000,0)),0)</f>
        <v>118.43</v>
      </c>
      <c r="AO59" s="17">
        <f>IFERROR(INDEX('MOUSSY EMPRUNT 3'!$I$14:$I$2000,MATCH('reporting moussy'!AO$2,'MOUSSY EMPRUNT 3'!$Z$14:$Z$2000,0)),0)</f>
        <v>116.62</v>
      </c>
      <c r="AP59" s="17">
        <f>IFERROR(INDEX('MOUSSY EMPRUNT 3'!$I$14:$I$2000,MATCH('reporting moussy'!AP$2,'MOUSSY EMPRUNT 3'!$Z$14:$Z$2000,0)),0)</f>
        <v>114.81</v>
      </c>
      <c r="AQ59" s="17">
        <f>IFERROR(INDEX('MOUSSY EMPRUNT 3'!$I$14:$I$2000,MATCH('reporting moussy'!AQ$2,'MOUSSY EMPRUNT 3'!$Z$14:$Z$2000,0)),0)</f>
        <v>113</v>
      </c>
      <c r="AR59" s="319">
        <f t="shared" si="661"/>
        <v>1474.6</v>
      </c>
      <c r="AS59" s="17">
        <f>IFERROR(INDEX('MOUSSY EMPRUNT 3'!$I$14:$I$2000,MATCH('reporting moussy'!AS$2,'MOUSSY EMPRUNT 3'!$Z$14:$Z$2000,0)),0)</f>
        <v>111.18</v>
      </c>
      <c r="AT59" s="17">
        <f>IFERROR(INDEX('MOUSSY EMPRUNT 3'!$I$14:$I$2000,MATCH('reporting moussy'!AT$2,'MOUSSY EMPRUNT 3'!$Z$14:$Z$2000,0)),0)</f>
        <v>109.35</v>
      </c>
      <c r="AU59" s="17">
        <f>IFERROR(INDEX('MOUSSY EMPRUNT 3'!$I$14:$I$2000,MATCH('reporting moussy'!AU$2,'MOUSSY EMPRUNT 3'!$Z$14:$Z$2000,0)),0)</f>
        <v>107.52</v>
      </c>
      <c r="AV59" s="17">
        <f>IFERROR(INDEX('MOUSSY EMPRUNT 3'!$I$14:$I$2000,MATCH('reporting moussy'!AV$2,'MOUSSY EMPRUNT 3'!$Z$14:$Z$2000,0)),0)</f>
        <v>105.68</v>
      </c>
      <c r="AW59" s="17">
        <f>IFERROR(INDEX('MOUSSY EMPRUNT 3'!$I$14:$I$2000,MATCH('reporting moussy'!AW$2,'MOUSSY EMPRUNT 3'!$Z$14:$Z$2000,0)),0)</f>
        <v>103.84</v>
      </c>
      <c r="AX59" s="17">
        <f>IFERROR(INDEX('MOUSSY EMPRUNT 3'!$I$14:$I$2000,MATCH('reporting moussy'!AX$2,'MOUSSY EMPRUNT 3'!$Z$14:$Z$2000,0)),0)</f>
        <v>101.99</v>
      </c>
      <c r="AY59" s="17">
        <f>IFERROR(INDEX('MOUSSY EMPRUNT 3'!$I$14:$I$2000,MATCH('reporting moussy'!AY$2,'MOUSSY EMPRUNT 3'!$Z$14:$Z$2000,0)),0)</f>
        <v>100.14</v>
      </c>
      <c r="AZ59" s="17">
        <f>IFERROR(INDEX('MOUSSY EMPRUNT 3'!$I$14:$I$2000,MATCH('reporting moussy'!AZ$2,'MOUSSY EMPRUNT 3'!$Z$14:$Z$2000,0)),0)</f>
        <v>98.28</v>
      </c>
      <c r="BA59" s="17">
        <f>IFERROR(INDEX('MOUSSY EMPRUNT 3'!$I$14:$I$2000,MATCH('reporting moussy'!BA$2,'MOUSSY EMPRUNT 3'!$Z$14:$Z$2000,0)),0)</f>
        <v>96.41</v>
      </c>
      <c r="BB59" s="17">
        <f>IFERROR(INDEX('MOUSSY EMPRUNT 3'!$I$14:$I$2000,MATCH('reporting moussy'!BB$2,'MOUSSY EMPRUNT 3'!$Z$14:$Z$2000,0)),0)</f>
        <v>94.54</v>
      </c>
      <c r="BC59" s="17">
        <f>IFERROR(INDEX('MOUSSY EMPRUNT 3'!$I$14:$I$2000,MATCH('reporting moussy'!BC$2,'MOUSSY EMPRUNT 3'!$Z$14:$Z$2000,0)),0)</f>
        <v>92.67</v>
      </c>
      <c r="BD59" s="17">
        <f>IFERROR(INDEX('MOUSSY EMPRUNT 3'!$I$14:$I$2000,MATCH('reporting moussy'!BD$2,'MOUSSY EMPRUNT 3'!$Z$14:$Z$2000,0)),0)</f>
        <v>90.79</v>
      </c>
      <c r="BE59" s="319">
        <f t="shared" si="662"/>
        <v>1212.3900000000001</v>
      </c>
      <c r="BF59" s="17">
        <f>IFERROR(INDEX('MOUSSY EMPRUNT 3'!$I$14:$I$2000,MATCH('reporting moussy'!BF$2,'MOUSSY EMPRUNT 3'!$Z$14:$Z$2000,0)),0)</f>
        <v>88.9</v>
      </c>
      <c r="BG59" s="17">
        <f>IFERROR(INDEX('MOUSSY EMPRUNT 3'!$I$14:$I$2000,MATCH('reporting moussy'!BG$2,'MOUSSY EMPRUNT 3'!$Z$14:$Z$2000,0)),0)</f>
        <v>87.01</v>
      </c>
      <c r="BH59" s="17">
        <f>IFERROR(INDEX('MOUSSY EMPRUNT 3'!$I$14:$I$2000,MATCH('reporting moussy'!BH$2,'MOUSSY EMPRUNT 3'!$Z$14:$Z$2000,0)),0)</f>
        <v>85.11</v>
      </c>
      <c r="BI59" s="17">
        <f>IFERROR(INDEX('MOUSSY EMPRUNT 3'!$I$14:$I$2000,MATCH('reporting moussy'!BI$2,'MOUSSY EMPRUNT 3'!$Z$14:$Z$2000,0)),0)</f>
        <v>83.2</v>
      </c>
      <c r="BJ59" s="17">
        <f>IFERROR(INDEX('MOUSSY EMPRUNT 3'!$I$14:$I$2000,MATCH('reporting moussy'!BJ$2,'MOUSSY EMPRUNT 3'!$Z$14:$Z$2000,0)),0)</f>
        <v>81.290000000000006</v>
      </c>
      <c r="BK59" s="17">
        <f>IFERROR(INDEX('MOUSSY EMPRUNT 3'!$I$14:$I$2000,MATCH('reporting moussy'!BK$2,'MOUSSY EMPRUNT 3'!$Z$14:$Z$2000,0)),0)</f>
        <v>79.38</v>
      </c>
      <c r="BL59" s="17">
        <f>IFERROR(INDEX('MOUSSY EMPRUNT 3'!$I$14:$I$2000,MATCH('reporting moussy'!BL$2,'MOUSSY EMPRUNT 3'!$Z$14:$Z$2000,0)),0)</f>
        <v>77.45</v>
      </c>
      <c r="BM59" s="17">
        <f>IFERROR(INDEX('MOUSSY EMPRUNT 3'!$I$14:$I$2000,MATCH('reporting moussy'!BM$2,'MOUSSY EMPRUNT 3'!$Z$14:$Z$2000,0)),0)</f>
        <v>75.53</v>
      </c>
      <c r="BN59" s="17">
        <f>IFERROR(INDEX('MOUSSY EMPRUNT 3'!$I$14:$I$2000,MATCH('reporting moussy'!BN$2,'MOUSSY EMPRUNT 3'!$Z$14:$Z$2000,0)),0)</f>
        <v>73.59</v>
      </c>
      <c r="BO59" s="17">
        <f>IFERROR(INDEX('MOUSSY EMPRUNT 3'!$I$14:$I$2000,MATCH('reporting moussy'!BO$2,'MOUSSY EMPRUNT 3'!$Z$14:$Z$2000,0)),0)</f>
        <v>71.650000000000006</v>
      </c>
      <c r="BP59" s="17">
        <f>IFERROR(INDEX('MOUSSY EMPRUNT 3'!$I$14:$I$2000,MATCH('reporting moussy'!BP$2,'MOUSSY EMPRUNT 3'!$Z$14:$Z$2000,0)),0)</f>
        <v>69.709999999999994</v>
      </c>
      <c r="BQ59" s="17">
        <f>IFERROR(INDEX('MOUSSY EMPRUNT 3'!$I$14:$I$2000,MATCH('reporting moussy'!BQ$2,'MOUSSY EMPRUNT 3'!$Z$14:$Z$2000,0)),0)</f>
        <v>67.760000000000005</v>
      </c>
      <c r="BR59" s="319">
        <f t="shared" si="663"/>
        <v>940.58</v>
      </c>
      <c r="BS59" s="17">
        <f>IFERROR(INDEX('MOUSSY EMPRUNT 3'!$I$14:$I$2000,MATCH('reporting moussy'!BS$2,'MOUSSY EMPRUNT 3'!$Z$14:$Z$2000,0)),0)</f>
        <v>65.8</v>
      </c>
      <c r="BT59" s="17">
        <f>IFERROR(INDEX('MOUSSY EMPRUNT 3'!$I$14:$I$2000,MATCH('reporting moussy'!BT$2,'MOUSSY EMPRUNT 3'!$Z$14:$Z$2000,0)),0)</f>
        <v>63.84</v>
      </c>
      <c r="BU59" s="17">
        <f>IFERROR(INDEX('MOUSSY EMPRUNT 3'!$I$14:$I$2000,MATCH('reporting moussy'!BU$2,'MOUSSY EMPRUNT 3'!$Z$14:$Z$2000,0)),0)</f>
        <v>61.87</v>
      </c>
      <c r="BV59" s="17">
        <f>IFERROR(INDEX('MOUSSY EMPRUNT 3'!$I$14:$I$2000,MATCH('reporting moussy'!BV$2,'MOUSSY EMPRUNT 3'!$Z$14:$Z$2000,0)),0)</f>
        <v>59.9</v>
      </c>
      <c r="BW59" s="17">
        <f>IFERROR(INDEX('MOUSSY EMPRUNT 3'!$I$14:$I$2000,MATCH('reporting moussy'!BW$2,'MOUSSY EMPRUNT 3'!$Z$14:$Z$2000,0)),0)</f>
        <v>57.92</v>
      </c>
      <c r="BX59" s="17">
        <f>IFERROR(INDEX('MOUSSY EMPRUNT 3'!$I$14:$I$2000,MATCH('reporting moussy'!BX$2,'MOUSSY EMPRUNT 3'!$Z$14:$Z$2000,0)),0)</f>
        <v>55.93</v>
      </c>
      <c r="BY59" s="17">
        <f>IFERROR(INDEX('MOUSSY EMPRUNT 3'!$I$14:$I$2000,MATCH('reporting moussy'!BY$2,'MOUSSY EMPRUNT 3'!$Z$14:$Z$2000,0)),0)</f>
        <v>53.94</v>
      </c>
      <c r="BZ59" s="17">
        <f>IFERROR(INDEX('MOUSSY EMPRUNT 3'!$I$14:$I$2000,MATCH('reporting moussy'!BZ$2,'MOUSSY EMPRUNT 3'!$Z$14:$Z$2000,0)),0)</f>
        <v>51.94</v>
      </c>
      <c r="CA59" s="17">
        <f>IFERROR(INDEX('MOUSSY EMPRUNT 3'!$I$14:$I$2000,MATCH('reporting moussy'!CA$2,'MOUSSY EMPRUNT 3'!$Z$14:$Z$2000,0)),0)</f>
        <v>49.94</v>
      </c>
      <c r="CB59" s="17">
        <f>IFERROR(INDEX('MOUSSY EMPRUNT 3'!$I$14:$I$2000,MATCH('reporting moussy'!CB$2,'MOUSSY EMPRUNT 3'!$Z$14:$Z$2000,0)),0)</f>
        <v>47.93</v>
      </c>
      <c r="CC59" s="17">
        <f>IFERROR(INDEX('MOUSSY EMPRUNT 3'!$I$14:$I$2000,MATCH('reporting moussy'!CC$2,'MOUSSY EMPRUNT 3'!$Z$14:$Z$2000,0)),0)</f>
        <v>45.91</v>
      </c>
      <c r="CD59" s="17">
        <f>IFERROR(INDEX('MOUSSY EMPRUNT 3'!$I$14:$I$2000,MATCH('reporting moussy'!CD$2,'MOUSSY EMPRUNT 3'!$Z$14:$Z$2000,0)),0)</f>
        <v>43.89</v>
      </c>
      <c r="CE59" s="319">
        <f t="shared" si="664"/>
        <v>658.80999999999983</v>
      </c>
      <c r="CF59" s="17">
        <f>IFERROR(INDEX('MOUSSY EMPRUNT 3'!$I$14:$I$2000,MATCH('reporting moussy'!CF$2,'MOUSSY EMPRUNT 3'!$Z$14:$Z$2000,0)),0)</f>
        <v>41.86</v>
      </c>
      <c r="CG59" s="17">
        <f>IFERROR(INDEX('MOUSSY EMPRUNT 3'!$I$14:$I$2000,MATCH('reporting moussy'!CG$2,'MOUSSY EMPRUNT 3'!$Z$14:$Z$2000,0)),0)</f>
        <v>39.83</v>
      </c>
      <c r="CH59" s="17">
        <f>IFERROR(INDEX('MOUSSY EMPRUNT 3'!$I$14:$I$2000,MATCH('reporting moussy'!CH$2,'MOUSSY EMPRUNT 3'!$Z$14:$Z$2000,0)),0)</f>
        <v>37.79</v>
      </c>
      <c r="CI59" s="17">
        <f>IFERROR(INDEX('MOUSSY EMPRUNT 3'!$I$14:$I$2000,MATCH('reporting moussy'!CI$2,'MOUSSY EMPRUNT 3'!$Z$14:$Z$2000,0)),0)</f>
        <v>35.74</v>
      </c>
      <c r="CJ59" s="17">
        <f>IFERROR(INDEX('MOUSSY EMPRUNT 3'!$I$14:$I$2000,MATCH('reporting moussy'!CJ$2,'MOUSSY EMPRUNT 3'!$Z$14:$Z$2000,0)),0)</f>
        <v>33.69</v>
      </c>
      <c r="CK59" s="17">
        <f>IFERROR(INDEX('MOUSSY EMPRUNT 3'!$I$14:$I$2000,MATCH('reporting moussy'!CK$2,'MOUSSY EMPRUNT 3'!$Z$14:$Z$2000,0)),0)</f>
        <v>31.63</v>
      </c>
      <c r="CL59" s="17">
        <f>IFERROR(INDEX('MOUSSY EMPRUNT 3'!$I$14:$I$2000,MATCH('reporting moussy'!CL$2,'MOUSSY EMPRUNT 3'!$Z$14:$Z$2000,0)),0)</f>
        <v>29.57</v>
      </c>
      <c r="CM59" s="17">
        <f>IFERROR(INDEX('MOUSSY EMPRUNT 3'!$I$14:$I$2000,MATCH('reporting moussy'!CM$2,'MOUSSY EMPRUNT 3'!$Z$14:$Z$2000,0)),0)</f>
        <v>27.5</v>
      </c>
      <c r="CN59" s="17">
        <f>IFERROR(INDEX('MOUSSY EMPRUNT 3'!$I$14:$I$2000,MATCH('reporting moussy'!CN$2,'MOUSSY EMPRUNT 3'!$Z$14:$Z$2000,0)),0)</f>
        <v>25.42</v>
      </c>
      <c r="CO59" s="17">
        <f>IFERROR(INDEX('MOUSSY EMPRUNT 3'!$I$14:$I$2000,MATCH('reporting moussy'!CO$2,'MOUSSY EMPRUNT 3'!$Z$14:$Z$2000,0)),0)</f>
        <v>23.33</v>
      </c>
      <c r="CP59" s="17">
        <f>IFERROR(INDEX('MOUSSY EMPRUNT 3'!$I$14:$I$2000,MATCH('reporting moussy'!CP$2,'MOUSSY EMPRUNT 3'!$Z$14:$Z$2000,0)),0)</f>
        <v>21.25</v>
      </c>
      <c r="CQ59" s="17">
        <f>IFERROR(INDEX('MOUSSY EMPRUNT 3'!$I$14:$I$2000,MATCH('reporting moussy'!CQ$2,'MOUSSY EMPRUNT 3'!$Z$14:$Z$2000,0)),0)</f>
        <v>19.149999999999999</v>
      </c>
      <c r="CR59" s="319">
        <f t="shared" si="665"/>
        <v>366.76</v>
      </c>
      <c r="CS59" s="17">
        <f>IFERROR(INDEX('MOUSSY EMPRUNT 3'!$I$14:$I$2000,MATCH('reporting moussy'!CS$2,'MOUSSY EMPRUNT 3'!$Z$14:$Z$2000,0)),0)</f>
        <v>17.05</v>
      </c>
      <c r="CT59" s="17">
        <f>IFERROR(INDEX('MOUSSY EMPRUNT 3'!$I$14:$I$2000,MATCH('reporting moussy'!CT$2,'MOUSSY EMPRUNT 3'!$Z$14:$Z$2000,0)),0)</f>
        <v>14.94</v>
      </c>
      <c r="CU59" s="17">
        <f>IFERROR(INDEX('MOUSSY EMPRUNT 3'!$I$14:$I$2000,MATCH('reporting moussy'!CU$2,'MOUSSY EMPRUNT 3'!$Z$14:$Z$2000,0)),0)</f>
        <v>12.82</v>
      </c>
      <c r="CV59" s="17">
        <f>IFERROR(INDEX('MOUSSY EMPRUNT 3'!$I$14:$I$2000,MATCH('reporting moussy'!CV$2,'MOUSSY EMPRUNT 3'!$Z$14:$Z$2000,0)),0)</f>
        <v>10.7</v>
      </c>
      <c r="CW59" s="17">
        <f>IFERROR(INDEX('MOUSSY EMPRUNT 3'!$I$14:$I$2000,MATCH('reporting moussy'!CW$2,'MOUSSY EMPRUNT 3'!$Z$14:$Z$2000,0)),0)</f>
        <v>8.57</v>
      </c>
      <c r="CX59" s="17">
        <f>IFERROR(INDEX('MOUSSY EMPRUNT 3'!$I$14:$I$2000,MATCH('reporting moussy'!CX$2,'MOUSSY EMPRUNT 3'!$Z$14:$Z$2000,0)),0)</f>
        <v>6.44</v>
      </c>
      <c r="CY59" s="17">
        <f>IFERROR(INDEX('MOUSSY EMPRUNT 3'!$I$14:$I$2000,MATCH('reporting moussy'!CY$2,'MOUSSY EMPRUNT 3'!$Z$14:$Z$2000,0)),0)</f>
        <v>4.3</v>
      </c>
      <c r="CZ59" s="17">
        <f>IFERROR(INDEX('MOUSSY EMPRUNT 3'!$I$14:$I$2000,MATCH('reporting moussy'!CZ$2,'MOUSSY EMPRUNT 3'!$Z$14:$Z$2000,0)),0)</f>
        <v>2.15</v>
      </c>
      <c r="DA59" s="17">
        <f>IFERROR(INDEX('MOUSSY EMPRUNT 3'!$I$14:$I$2000,MATCH('reporting moussy'!DA$2,'MOUSSY EMPRUNT 3'!$Z$14:$Z$2000,0)),0)</f>
        <v>0</v>
      </c>
      <c r="DB59" s="17">
        <f>IFERROR(INDEX('MOUSSY EMPRUNT 3'!$I$14:$I$2000,MATCH('reporting moussy'!DB$2,'MOUSSY EMPRUNT 3'!$Z$14:$Z$2000,0)),0)</f>
        <v>0</v>
      </c>
      <c r="DC59" s="17">
        <f>IFERROR(INDEX('MOUSSY EMPRUNT 3'!$I$14:$I$2000,MATCH('reporting moussy'!DC$2,'MOUSSY EMPRUNT 3'!$Z$14:$Z$2000,0)),0)</f>
        <v>0</v>
      </c>
      <c r="DD59" s="17">
        <f>IFERROR(INDEX('MOUSSY EMPRUNT 3'!$I$14:$I$2000,MATCH('reporting moussy'!DD$2,'MOUSSY EMPRUNT 3'!$Z$14:$Z$2000,0)),0)</f>
        <v>0</v>
      </c>
      <c r="DE59" s="319">
        <f t="shared" si="666"/>
        <v>76.970000000000013</v>
      </c>
      <c r="DF59" s="17">
        <f>IFERROR(INDEX('MOUSSY EMPRUNT 3'!$I$14:$I$2000,MATCH('reporting moussy'!DF$2,'MOUSSY EMPRUNT 3'!$Z$14:$Z$2000,0)),0)</f>
        <v>0</v>
      </c>
      <c r="DG59" s="17">
        <f>IFERROR(INDEX('MOUSSY EMPRUNT 3'!$I$14:$I$2000,MATCH('reporting moussy'!DG$2,'MOUSSY EMPRUNT 3'!$Z$14:$Z$2000,0)),0)</f>
        <v>0</v>
      </c>
      <c r="DH59" s="17">
        <f>IFERROR(INDEX('MOUSSY EMPRUNT 3'!$I$14:$I$2000,MATCH('reporting moussy'!DH$2,'MOUSSY EMPRUNT 3'!$Z$14:$Z$2000,0)),0)</f>
        <v>0</v>
      </c>
      <c r="DI59" s="17">
        <f>IFERROR(INDEX('MOUSSY EMPRUNT 3'!$I$14:$I$2000,MATCH('reporting moussy'!DI$2,'MOUSSY EMPRUNT 3'!$Z$14:$Z$2000,0)),0)</f>
        <v>0</v>
      </c>
      <c r="DJ59" s="17">
        <f>IFERROR(INDEX('MOUSSY EMPRUNT 3'!$I$14:$I$2000,MATCH('reporting moussy'!DJ$2,'MOUSSY EMPRUNT 3'!$Z$14:$Z$2000,0)),0)</f>
        <v>0</v>
      </c>
      <c r="DK59" s="17">
        <f>IFERROR(INDEX('MOUSSY EMPRUNT 3'!$I$14:$I$2000,MATCH('reporting moussy'!DK$2,'MOUSSY EMPRUNT 3'!$Z$14:$Z$2000,0)),0)</f>
        <v>0</v>
      </c>
      <c r="DL59" s="17">
        <f>IFERROR(INDEX('MOUSSY EMPRUNT 3'!$I$14:$I$2000,MATCH('reporting moussy'!DL$2,'MOUSSY EMPRUNT 3'!$Z$14:$Z$2000,0)),0)</f>
        <v>0</v>
      </c>
      <c r="DM59" s="17">
        <f>IFERROR(INDEX('MOUSSY EMPRUNT 3'!$I$14:$I$2000,MATCH('reporting moussy'!DM$2,'MOUSSY EMPRUNT 3'!$Z$14:$Z$2000,0)),0)</f>
        <v>0</v>
      </c>
      <c r="DN59" s="17">
        <f>IFERROR(INDEX('MOUSSY EMPRUNT 3'!$I$14:$I$2000,MATCH('reporting moussy'!DN$2,'MOUSSY EMPRUNT 3'!$Z$14:$Z$2000,0)),0)</f>
        <v>0</v>
      </c>
      <c r="DO59" s="17">
        <f>IFERROR(INDEX('MOUSSY EMPRUNT 3'!$I$14:$I$2000,MATCH('reporting moussy'!DO$2,'MOUSSY EMPRUNT 3'!$Z$14:$Z$2000,0)),0)</f>
        <v>0</v>
      </c>
      <c r="DP59" s="17">
        <f>IFERROR(INDEX('MOUSSY EMPRUNT 3'!$I$14:$I$2000,MATCH('reporting moussy'!DP$2,'MOUSSY EMPRUNT 3'!$Z$14:$Z$2000,0)),0)</f>
        <v>0</v>
      </c>
      <c r="DQ59" s="17">
        <f>IFERROR(INDEX('MOUSSY EMPRUNT 3'!$I$14:$I$2000,MATCH('reporting moussy'!DQ$2,'MOUSSY EMPRUNT 3'!$Z$14:$Z$2000,0)),0)</f>
        <v>0</v>
      </c>
      <c r="DR59" s="319">
        <f t="shared" si="667"/>
        <v>0</v>
      </c>
      <c r="DS59" s="17">
        <f>IFERROR(INDEX('MOUSSY EMPRUNT 3'!$I$14:$I$2000,MATCH('reporting moussy'!DS$2,'MOUSSY EMPRUNT 3'!$Z$14:$Z$2000,0)),0)</f>
        <v>0</v>
      </c>
      <c r="DT59" s="17">
        <f>IFERROR(INDEX('MOUSSY EMPRUNT 3'!$I$14:$I$2000,MATCH('reporting moussy'!DT$2,'MOUSSY EMPRUNT 3'!$Z$14:$Z$2000,0)),0)</f>
        <v>0</v>
      </c>
      <c r="DU59" s="17">
        <f>IFERROR(INDEX('MOUSSY EMPRUNT 3'!$I$14:$I$2000,MATCH('reporting moussy'!DU$2,'MOUSSY EMPRUNT 3'!$Z$14:$Z$2000,0)),0)</f>
        <v>0</v>
      </c>
      <c r="DV59" s="17">
        <f>IFERROR(INDEX('MOUSSY EMPRUNT 3'!$I$14:$I$2000,MATCH('reporting moussy'!DV$2,'MOUSSY EMPRUNT 3'!$Z$14:$Z$2000,0)),0)</f>
        <v>0</v>
      </c>
      <c r="DW59" s="17">
        <f>IFERROR(INDEX('MOUSSY EMPRUNT 3'!$I$14:$I$2000,MATCH('reporting moussy'!DW$2,'MOUSSY EMPRUNT 3'!$Z$14:$Z$2000,0)),0)</f>
        <v>0</v>
      </c>
      <c r="DX59" s="17">
        <f>IFERROR(INDEX('MOUSSY EMPRUNT 3'!$I$14:$I$2000,MATCH('reporting moussy'!DX$2,'MOUSSY EMPRUNT 3'!$Z$14:$Z$2000,0)),0)</f>
        <v>0</v>
      </c>
      <c r="DY59" s="17">
        <f>IFERROR(INDEX('MOUSSY EMPRUNT 3'!$I$14:$I$2000,MATCH('reporting moussy'!DY$2,'MOUSSY EMPRUNT 3'!$Z$14:$Z$2000,0)),0)</f>
        <v>0</v>
      </c>
      <c r="DZ59" s="17">
        <f>IFERROR(INDEX('MOUSSY EMPRUNT 3'!$I$14:$I$2000,MATCH('reporting moussy'!DZ$2,'MOUSSY EMPRUNT 3'!$Z$14:$Z$2000,0)),0)</f>
        <v>0</v>
      </c>
      <c r="EA59" s="17">
        <f>IFERROR(INDEX('MOUSSY EMPRUNT 3'!$I$14:$I$2000,MATCH('reporting moussy'!EA$2,'MOUSSY EMPRUNT 3'!$Z$14:$Z$2000,0)),0)</f>
        <v>0</v>
      </c>
      <c r="EB59" s="17">
        <f>IFERROR(INDEX('MOUSSY EMPRUNT 3'!$I$14:$I$2000,MATCH('reporting moussy'!EB$2,'MOUSSY EMPRUNT 3'!$Z$14:$Z$2000,0)),0)</f>
        <v>0</v>
      </c>
      <c r="EC59" s="17">
        <f>IFERROR(INDEX('MOUSSY EMPRUNT 3'!$I$14:$I$2000,MATCH('reporting moussy'!EC$2,'MOUSSY EMPRUNT 3'!$Z$14:$Z$2000,0)),0)</f>
        <v>0</v>
      </c>
      <c r="ED59" s="17">
        <f>IFERROR(INDEX('MOUSSY EMPRUNT 3'!$I$14:$I$2000,MATCH('reporting moussy'!ED$2,'MOUSSY EMPRUNT 3'!$Z$14:$Z$2000,0)),0)</f>
        <v>0</v>
      </c>
      <c r="EE59" s="319">
        <f t="shared" si="668"/>
        <v>0</v>
      </c>
    </row>
    <row r="60" spans="1:135" x14ac:dyDescent="0.2">
      <c r="A60" s="12" t="s">
        <v>11</v>
      </c>
      <c r="B60" s="23">
        <f>'MOUSSY EMPRUNT 3'!E5</f>
        <v>50000</v>
      </c>
      <c r="D60" s="2" t="s">
        <v>51</v>
      </c>
      <c r="E60" s="41"/>
      <c r="F60" s="17">
        <f t="shared" ref="F60:Q60" si="670">F55-F57-F58-F59</f>
        <v>0</v>
      </c>
      <c r="G60" s="17">
        <f t="shared" si="670"/>
        <v>0</v>
      </c>
      <c r="H60" s="17">
        <f t="shared" si="670"/>
        <v>0</v>
      </c>
      <c r="I60" s="17">
        <f t="shared" si="670"/>
        <v>0</v>
      </c>
      <c r="J60" s="17">
        <f t="shared" si="670"/>
        <v>0</v>
      </c>
      <c r="K60" s="17">
        <f t="shared" si="670"/>
        <v>0</v>
      </c>
      <c r="L60" s="17">
        <f t="shared" si="670"/>
        <v>-7751.24</v>
      </c>
      <c r="M60" s="17">
        <f t="shared" si="670"/>
        <v>-4251.24</v>
      </c>
      <c r="N60" s="17">
        <f t="shared" si="670"/>
        <v>-4818.24</v>
      </c>
      <c r="O60" s="17">
        <f t="shared" si="670"/>
        <v>-4818.24</v>
      </c>
      <c r="P60" s="17">
        <f t="shared" si="670"/>
        <v>-9913.24</v>
      </c>
      <c r="Q60" s="17">
        <f t="shared" si="670"/>
        <v>-6613.24</v>
      </c>
      <c r="R60" s="319">
        <f>SUM(F60:Q60)</f>
        <v>-38165.439999999995</v>
      </c>
      <c r="S60" s="17">
        <f t="shared" ref="S60:AD60" si="671">S55-S57-S58-S59</f>
        <v>-4463.24</v>
      </c>
      <c r="T60" s="17">
        <f t="shared" si="671"/>
        <v>-6113.35</v>
      </c>
      <c r="U60" s="17">
        <f t="shared" si="671"/>
        <v>-3114.4500000000003</v>
      </c>
      <c r="V60" s="17">
        <f t="shared" si="671"/>
        <v>-1205.81</v>
      </c>
      <c r="W60" s="17">
        <f t="shared" si="671"/>
        <v>602.84999999999991</v>
      </c>
      <c r="X60" s="17">
        <f t="shared" si="671"/>
        <v>611.55999999999983</v>
      </c>
      <c r="Y60" s="17">
        <f t="shared" si="671"/>
        <v>620.29000000000008</v>
      </c>
      <c r="Z60" s="17">
        <f t="shared" si="671"/>
        <v>629.05000000000018</v>
      </c>
      <c r="AA60" s="17">
        <f t="shared" si="671"/>
        <v>637.84</v>
      </c>
      <c r="AB60" s="17">
        <f t="shared" si="671"/>
        <v>646.66000000000008</v>
      </c>
      <c r="AC60" s="17">
        <f t="shared" si="671"/>
        <v>655.51</v>
      </c>
      <c r="AD60" s="17">
        <f t="shared" si="671"/>
        <v>664.38999999999987</v>
      </c>
      <c r="AE60" s="319">
        <f>SUM(S60:AD60)</f>
        <v>-9828.6999999999989</v>
      </c>
      <c r="AF60" s="17">
        <f t="shared" ref="AF60:AQ60" si="672">AF55-AF57-AF58-AF59</f>
        <v>788.3</v>
      </c>
      <c r="AG60" s="17">
        <f t="shared" si="672"/>
        <v>797.24</v>
      </c>
      <c r="AH60" s="17">
        <f t="shared" si="672"/>
        <v>806.21000000000015</v>
      </c>
      <c r="AI60" s="17">
        <f t="shared" si="672"/>
        <v>815.21</v>
      </c>
      <c r="AJ60" s="17">
        <f t="shared" si="672"/>
        <v>824.2399999999999</v>
      </c>
      <c r="AK60" s="17">
        <f t="shared" si="672"/>
        <v>833.3</v>
      </c>
      <c r="AL60" s="17">
        <f t="shared" si="672"/>
        <v>842.4</v>
      </c>
      <c r="AM60" s="17">
        <f t="shared" si="672"/>
        <v>851.5200000000001</v>
      </c>
      <c r="AN60" s="17">
        <f t="shared" si="672"/>
        <v>860.67000000000007</v>
      </c>
      <c r="AO60" s="17">
        <f t="shared" si="672"/>
        <v>869.86999999999989</v>
      </c>
      <c r="AP60" s="17">
        <f t="shared" si="672"/>
        <v>879.08999999999992</v>
      </c>
      <c r="AQ60" s="17">
        <f t="shared" si="672"/>
        <v>888.33</v>
      </c>
      <c r="AR60" s="319">
        <f>SUM(AF60:AQ60)</f>
        <v>10056.379999999999</v>
      </c>
      <c r="AS60" s="17">
        <f t="shared" ref="AS60:BD60" si="673">AS55-AS57-AS58-AS59</f>
        <v>897.61000000000013</v>
      </c>
      <c r="AT60" s="17">
        <f t="shared" si="673"/>
        <v>906.92999999999984</v>
      </c>
      <c r="AU60" s="17">
        <f t="shared" si="673"/>
        <v>916.26999999999987</v>
      </c>
      <c r="AV60" s="17">
        <f t="shared" si="673"/>
        <v>925.65999999999963</v>
      </c>
      <c r="AW60" s="17">
        <f t="shared" si="673"/>
        <v>935.06000000000006</v>
      </c>
      <c r="AX60" s="17">
        <f t="shared" si="673"/>
        <v>944.51</v>
      </c>
      <c r="AY60" s="17">
        <f t="shared" si="673"/>
        <v>953.9799999999999</v>
      </c>
      <c r="AZ60" s="17">
        <f t="shared" si="673"/>
        <v>963.49</v>
      </c>
      <c r="BA60" s="17">
        <f t="shared" si="673"/>
        <v>973.03000000000009</v>
      </c>
      <c r="BB60" s="17">
        <f t="shared" si="673"/>
        <v>982.59999999999991</v>
      </c>
      <c r="BC60" s="17">
        <f t="shared" si="673"/>
        <v>992.18999999999994</v>
      </c>
      <c r="BD60" s="17">
        <f t="shared" si="673"/>
        <v>1001.8299999999999</v>
      </c>
      <c r="BE60" s="319">
        <f>SUM(AS60:BD60)</f>
        <v>11393.16</v>
      </c>
      <c r="BF60" s="17">
        <f t="shared" ref="BF60:BQ60" si="674">BF55-BF57-BF58-BF59</f>
        <v>1011.5100000000003</v>
      </c>
      <c r="BG60" s="17">
        <f t="shared" si="674"/>
        <v>1021.2</v>
      </c>
      <c r="BH60" s="17">
        <f t="shared" si="674"/>
        <v>1030.9399999999998</v>
      </c>
      <c r="BI60" s="17">
        <f t="shared" si="674"/>
        <v>1040.72</v>
      </c>
      <c r="BJ60" s="17">
        <f t="shared" si="674"/>
        <v>1050.52</v>
      </c>
      <c r="BK60" s="17">
        <f t="shared" si="674"/>
        <v>1060.3400000000001</v>
      </c>
      <c r="BL60" s="17">
        <f t="shared" si="674"/>
        <v>1070.23</v>
      </c>
      <c r="BM60" s="17">
        <f t="shared" si="674"/>
        <v>1080.1200000000001</v>
      </c>
      <c r="BN60" s="17">
        <f t="shared" si="674"/>
        <v>1090.07</v>
      </c>
      <c r="BO60" s="17">
        <f t="shared" si="674"/>
        <v>1100.04</v>
      </c>
      <c r="BP60" s="17">
        <f t="shared" si="674"/>
        <v>1110.04</v>
      </c>
      <c r="BQ60" s="17">
        <f t="shared" si="674"/>
        <v>1120.0899999999999</v>
      </c>
      <c r="BR60" s="319">
        <f>SUM(BF60:BQ60)</f>
        <v>12785.820000000003</v>
      </c>
      <c r="BS60" s="17">
        <f t="shared" ref="BS60:CD60" si="675">BS55-BS57-BS58-BS59</f>
        <v>1130.1600000000001</v>
      </c>
      <c r="BT60" s="17">
        <f t="shared" si="675"/>
        <v>1140.2700000000002</v>
      </c>
      <c r="BU60" s="17">
        <f t="shared" si="675"/>
        <v>1150.4100000000003</v>
      </c>
      <c r="BV60" s="17">
        <f t="shared" si="675"/>
        <v>1160.58</v>
      </c>
      <c r="BW60" s="17">
        <f t="shared" si="675"/>
        <v>1170.7999999999997</v>
      </c>
      <c r="BX60" s="17">
        <f t="shared" si="675"/>
        <v>1181.05</v>
      </c>
      <c r="BY60" s="17">
        <f t="shared" si="675"/>
        <v>1191.33</v>
      </c>
      <c r="BZ60" s="17">
        <f t="shared" si="675"/>
        <v>1201.6500000000001</v>
      </c>
      <c r="CA60" s="17">
        <f t="shared" si="675"/>
        <v>1211.9999999999998</v>
      </c>
      <c r="CB60" s="17">
        <f t="shared" si="675"/>
        <v>1222.3899999999996</v>
      </c>
      <c r="CC60" s="17">
        <f t="shared" si="675"/>
        <v>2157.8100000000004</v>
      </c>
      <c r="CD60" s="17">
        <f t="shared" si="675"/>
        <v>2168.2800000000002</v>
      </c>
      <c r="CE60" s="319">
        <f>SUM(BS60:CD60)</f>
        <v>16086.730000000001</v>
      </c>
      <c r="CF60" s="17">
        <f t="shared" ref="CF60:CQ60" si="676">CF55-CF57-CF58-CF59</f>
        <v>2178.7699999999995</v>
      </c>
      <c r="CG60" s="17">
        <f t="shared" si="676"/>
        <v>2189.29</v>
      </c>
      <c r="CH60" s="17">
        <f t="shared" si="676"/>
        <v>2199.87</v>
      </c>
      <c r="CI60" s="17">
        <f t="shared" si="676"/>
        <v>2210.4700000000003</v>
      </c>
      <c r="CJ60" s="17">
        <f t="shared" si="676"/>
        <v>2221.1099999999997</v>
      </c>
      <c r="CK60" s="17">
        <f t="shared" si="676"/>
        <v>2231.79</v>
      </c>
      <c r="CL60" s="17">
        <f t="shared" si="676"/>
        <v>2242.5</v>
      </c>
      <c r="CM60" s="17">
        <f t="shared" si="676"/>
        <v>2253.25</v>
      </c>
      <c r="CN60" s="17">
        <f t="shared" si="676"/>
        <v>2264.0300000000002</v>
      </c>
      <c r="CO60" s="17">
        <f t="shared" si="676"/>
        <v>2274.8700000000003</v>
      </c>
      <c r="CP60" s="17">
        <f t="shared" si="676"/>
        <v>2285.71</v>
      </c>
      <c r="CQ60" s="17">
        <f t="shared" si="676"/>
        <v>2296.62</v>
      </c>
      <c r="CR60" s="319">
        <f>SUM(CF60:CQ60)</f>
        <v>26848.279999999995</v>
      </c>
      <c r="CS60" s="17">
        <f t="shared" ref="CS60:DD60" si="677">CS55-CS57-CS58-CS59</f>
        <v>2307.5499999999997</v>
      </c>
      <c r="CT60" s="17">
        <f t="shared" si="677"/>
        <v>2318.52</v>
      </c>
      <c r="CU60" s="17">
        <f t="shared" si="677"/>
        <v>2329.5299999999997</v>
      </c>
      <c r="CV60" s="17">
        <f t="shared" si="677"/>
        <v>2340.5800000000004</v>
      </c>
      <c r="CW60" s="17">
        <f t="shared" si="677"/>
        <v>2351.66</v>
      </c>
      <c r="CX60" s="17">
        <f t="shared" si="677"/>
        <v>2362.79</v>
      </c>
      <c r="CY60" s="17">
        <f t="shared" si="677"/>
        <v>2373.9499999999998</v>
      </c>
      <c r="CZ60" s="17">
        <f t="shared" si="677"/>
        <v>2385.14</v>
      </c>
      <c r="DA60" s="17">
        <f t="shared" si="677"/>
        <v>2396.38</v>
      </c>
      <c r="DB60" s="17">
        <f t="shared" si="677"/>
        <v>2405.5</v>
      </c>
      <c r="DC60" s="17">
        <f t="shared" si="677"/>
        <v>2414.6400000000003</v>
      </c>
      <c r="DD60" s="17">
        <f t="shared" si="677"/>
        <v>2423.8199999999997</v>
      </c>
      <c r="DE60" s="319">
        <f>SUM(CS60:DD60)</f>
        <v>28410.06</v>
      </c>
      <c r="DF60" s="17">
        <f t="shared" ref="DF60:DQ60" si="678">DF55-DF57-DF58-DF59</f>
        <v>2433.04</v>
      </c>
      <c r="DG60" s="17">
        <f t="shared" si="678"/>
        <v>2442.29</v>
      </c>
      <c r="DH60" s="17">
        <f t="shared" si="678"/>
        <v>2451.5600000000004</v>
      </c>
      <c r="DI60" s="17">
        <f t="shared" si="678"/>
        <v>2460.87</v>
      </c>
      <c r="DJ60" s="17">
        <f t="shared" si="678"/>
        <v>2470.2099999999996</v>
      </c>
      <c r="DK60" s="17">
        <f t="shared" si="678"/>
        <v>2479.59</v>
      </c>
      <c r="DL60" s="17">
        <f t="shared" si="678"/>
        <v>2489</v>
      </c>
      <c r="DM60" s="17">
        <f t="shared" si="678"/>
        <v>2498.44</v>
      </c>
      <c r="DN60" s="17">
        <f t="shared" si="678"/>
        <v>2507.92</v>
      </c>
      <c r="DO60" s="17">
        <f t="shared" si="678"/>
        <v>2517.42</v>
      </c>
      <c r="DP60" s="17">
        <f t="shared" si="678"/>
        <v>2526.96</v>
      </c>
      <c r="DQ60" s="17">
        <f t="shared" si="678"/>
        <v>2536.54</v>
      </c>
      <c r="DR60" s="319">
        <f>SUM(DF60:DQ60)</f>
        <v>29813.839999999997</v>
      </c>
      <c r="DS60" s="17">
        <f t="shared" ref="DS60:ED60" si="679">DS55-DS57-DS58-DS59</f>
        <v>2546.16</v>
      </c>
      <c r="DT60" s="17">
        <f t="shared" si="679"/>
        <v>2555.8000000000002</v>
      </c>
      <c r="DU60" s="17">
        <f t="shared" si="679"/>
        <v>2565.48</v>
      </c>
      <c r="DV60" s="17">
        <f t="shared" si="679"/>
        <v>2575.19</v>
      </c>
      <c r="DW60" s="17">
        <f t="shared" si="679"/>
        <v>2584.9299999999998</v>
      </c>
      <c r="DX60" s="17">
        <f t="shared" si="679"/>
        <v>2594.71</v>
      </c>
      <c r="DY60" s="17">
        <f t="shared" si="679"/>
        <v>2604.5299999999997</v>
      </c>
      <c r="DZ60" s="17">
        <f t="shared" si="679"/>
        <v>2614.38</v>
      </c>
      <c r="EA60" s="17">
        <f t="shared" si="679"/>
        <v>2624.26</v>
      </c>
      <c r="EB60" s="17">
        <f t="shared" si="679"/>
        <v>2634.1800000000003</v>
      </c>
      <c r="EC60" s="17">
        <f t="shared" si="679"/>
        <v>2644.13</v>
      </c>
      <c r="ED60" s="17">
        <f t="shared" si="679"/>
        <v>2654.12</v>
      </c>
      <c r="EE60" s="391">
        <f>SUM(DS60:ED60)</f>
        <v>31197.870000000003</v>
      </c>
    </row>
    <row r="61" spans="1:135" x14ac:dyDescent="0.2">
      <c r="A61" s="12" t="str">
        <f t="shared" ref="A61:A66" si="680">A40</f>
        <v>Durée remboursement</v>
      </c>
      <c r="B61" s="435">
        <f>'MOUSSY EMPRUNT 3'!E7</f>
        <v>7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tr">
        <f t="shared" si="680"/>
        <v>Durée en mois</v>
      </c>
      <c r="B62" s="435">
        <f>'MOUSSY EMPRUNT 3'!I6</f>
        <v>84</v>
      </c>
      <c r="D62" s="1" t="s">
        <v>52</v>
      </c>
      <c r="F62" s="17">
        <f>IF(F60&gt;0,F60*$C$65,0)</f>
        <v>0</v>
      </c>
      <c r="G62" s="17">
        <f t="shared" ref="G62:AD62" si="681">IF(G60&gt;0,G60*$C$65,0)</f>
        <v>0</v>
      </c>
      <c r="H62" s="17">
        <f t="shared" si="681"/>
        <v>0</v>
      </c>
      <c r="I62" s="17">
        <f t="shared" si="681"/>
        <v>0</v>
      </c>
      <c r="J62" s="17">
        <f t="shared" si="681"/>
        <v>0</v>
      </c>
      <c r="K62" s="17">
        <f t="shared" si="681"/>
        <v>0</v>
      </c>
      <c r="L62" s="17">
        <f t="shared" si="681"/>
        <v>0</v>
      </c>
      <c r="M62" s="17">
        <f t="shared" si="681"/>
        <v>0</v>
      </c>
      <c r="N62" s="17">
        <f t="shared" si="681"/>
        <v>0</v>
      </c>
      <c r="O62" s="17">
        <f t="shared" si="681"/>
        <v>0</v>
      </c>
      <c r="P62" s="17">
        <f t="shared" si="681"/>
        <v>0</v>
      </c>
      <c r="Q62" s="17">
        <f t="shared" si="681"/>
        <v>0</v>
      </c>
      <c r="R62" s="319">
        <f t="shared" ref="R62" si="682">SUM(F62:Q62)</f>
        <v>0</v>
      </c>
      <c r="S62" s="17">
        <f t="shared" si="681"/>
        <v>0</v>
      </c>
      <c r="T62" s="17">
        <f t="shared" si="681"/>
        <v>0</v>
      </c>
      <c r="U62" s="17">
        <f t="shared" si="681"/>
        <v>0</v>
      </c>
      <c r="V62" s="17">
        <f t="shared" si="681"/>
        <v>0</v>
      </c>
      <c r="W62" s="17">
        <f t="shared" si="681"/>
        <v>150.71249999999998</v>
      </c>
      <c r="X62" s="17">
        <f t="shared" si="681"/>
        <v>152.88999999999996</v>
      </c>
      <c r="Y62" s="17">
        <f t="shared" si="681"/>
        <v>155.07250000000002</v>
      </c>
      <c r="Z62" s="17">
        <f t="shared" si="681"/>
        <v>157.26250000000005</v>
      </c>
      <c r="AA62" s="17">
        <f t="shared" si="681"/>
        <v>159.46</v>
      </c>
      <c r="AB62" s="17">
        <f t="shared" si="681"/>
        <v>161.66500000000002</v>
      </c>
      <c r="AC62" s="17">
        <f t="shared" si="681"/>
        <v>163.8775</v>
      </c>
      <c r="AD62" s="17">
        <f t="shared" si="681"/>
        <v>166.09749999999997</v>
      </c>
      <c r="AE62" s="319">
        <f t="shared" ref="AE62" si="683">SUM(S62:AD62)</f>
        <v>1267.0374999999999</v>
      </c>
      <c r="AF62" s="17">
        <f t="shared" ref="AF62:AQ62" si="684">IF(AF60&gt;0,AF60*$C$65,0)</f>
        <v>197.07499999999999</v>
      </c>
      <c r="AG62" s="17">
        <f t="shared" si="684"/>
        <v>199.31</v>
      </c>
      <c r="AH62" s="17">
        <f t="shared" si="684"/>
        <v>201.55250000000004</v>
      </c>
      <c r="AI62" s="17">
        <f t="shared" si="684"/>
        <v>203.80250000000001</v>
      </c>
      <c r="AJ62" s="17">
        <f t="shared" si="684"/>
        <v>206.05999999999997</v>
      </c>
      <c r="AK62" s="17">
        <f t="shared" si="684"/>
        <v>208.32499999999999</v>
      </c>
      <c r="AL62" s="17">
        <f t="shared" si="684"/>
        <v>210.6</v>
      </c>
      <c r="AM62" s="17">
        <f t="shared" si="684"/>
        <v>212.88000000000002</v>
      </c>
      <c r="AN62" s="17">
        <f t="shared" si="684"/>
        <v>215.16750000000002</v>
      </c>
      <c r="AO62" s="17">
        <f t="shared" si="684"/>
        <v>217.46749999999997</v>
      </c>
      <c r="AP62" s="17">
        <f t="shared" si="684"/>
        <v>219.77249999999998</v>
      </c>
      <c r="AQ62" s="17">
        <f t="shared" si="684"/>
        <v>222.08250000000001</v>
      </c>
      <c r="AR62" s="319">
        <f t="shared" ref="AR62" si="685">SUM(AF62:AQ62)</f>
        <v>2514.0949999999998</v>
      </c>
      <c r="AS62" s="17">
        <f t="shared" ref="AS62:BD62" si="686">IF(AS60&gt;0,AS60*$C$65,0)</f>
        <v>224.40250000000003</v>
      </c>
      <c r="AT62" s="17">
        <f t="shared" si="686"/>
        <v>226.73249999999996</v>
      </c>
      <c r="AU62" s="17">
        <f t="shared" si="686"/>
        <v>229.06749999999997</v>
      </c>
      <c r="AV62" s="17">
        <f t="shared" si="686"/>
        <v>231.41499999999991</v>
      </c>
      <c r="AW62" s="17">
        <f t="shared" si="686"/>
        <v>233.76500000000001</v>
      </c>
      <c r="AX62" s="17">
        <f t="shared" si="686"/>
        <v>236.1275</v>
      </c>
      <c r="AY62" s="17">
        <f t="shared" si="686"/>
        <v>238.49499999999998</v>
      </c>
      <c r="AZ62" s="17">
        <f t="shared" si="686"/>
        <v>240.8725</v>
      </c>
      <c r="BA62" s="17">
        <f t="shared" si="686"/>
        <v>243.25750000000002</v>
      </c>
      <c r="BB62" s="17">
        <f t="shared" si="686"/>
        <v>245.64999999999998</v>
      </c>
      <c r="BC62" s="17">
        <f t="shared" si="686"/>
        <v>248.04749999999999</v>
      </c>
      <c r="BD62" s="17">
        <f t="shared" si="686"/>
        <v>250.45749999999998</v>
      </c>
      <c r="BE62" s="319">
        <f t="shared" ref="BE62" si="687">SUM(AS62:BD62)</f>
        <v>2848.29</v>
      </c>
      <c r="BF62" s="17">
        <f t="shared" ref="BF62:BQ62" si="688">IF(BF60&gt;0,BF60*$C$65,0)</f>
        <v>252.87750000000008</v>
      </c>
      <c r="BG62" s="17">
        <f t="shared" si="688"/>
        <v>255.3</v>
      </c>
      <c r="BH62" s="17">
        <f t="shared" si="688"/>
        <v>257.73499999999996</v>
      </c>
      <c r="BI62" s="17">
        <f t="shared" si="688"/>
        <v>260.18</v>
      </c>
      <c r="BJ62" s="17">
        <f t="shared" si="688"/>
        <v>262.63</v>
      </c>
      <c r="BK62" s="17">
        <f t="shared" si="688"/>
        <v>265.08500000000004</v>
      </c>
      <c r="BL62" s="17">
        <f t="shared" si="688"/>
        <v>267.5575</v>
      </c>
      <c r="BM62" s="17">
        <f t="shared" si="688"/>
        <v>270.03000000000003</v>
      </c>
      <c r="BN62" s="17">
        <f t="shared" si="688"/>
        <v>272.51749999999998</v>
      </c>
      <c r="BO62" s="17">
        <f t="shared" si="688"/>
        <v>275.01</v>
      </c>
      <c r="BP62" s="17">
        <f t="shared" si="688"/>
        <v>277.51</v>
      </c>
      <c r="BQ62" s="17">
        <f t="shared" si="688"/>
        <v>280.02249999999998</v>
      </c>
      <c r="BR62" s="319">
        <f t="shared" ref="BR62" si="689">SUM(BF62:BQ62)</f>
        <v>3196.4550000000008</v>
      </c>
      <c r="BS62" s="17">
        <f t="shared" ref="BS62:CD62" si="690">IF(BS60&gt;0,BS60*$C$65,0)</f>
        <v>282.54000000000002</v>
      </c>
      <c r="BT62" s="17">
        <f t="shared" si="690"/>
        <v>285.06750000000005</v>
      </c>
      <c r="BU62" s="17">
        <f t="shared" si="690"/>
        <v>287.60250000000008</v>
      </c>
      <c r="BV62" s="17">
        <f t="shared" si="690"/>
        <v>290.14499999999998</v>
      </c>
      <c r="BW62" s="17">
        <f t="shared" si="690"/>
        <v>292.69999999999993</v>
      </c>
      <c r="BX62" s="17">
        <f t="shared" si="690"/>
        <v>295.26249999999999</v>
      </c>
      <c r="BY62" s="17">
        <f t="shared" si="690"/>
        <v>297.83249999999998</v>
      </c>
      <c r="BZ62" s="17">
        <f t="shared" si="690"/>
        <v>300.41250000000002</v>
      </c>
      <c r="CA62" s="17">
        <f t="shared" si="690"/>
        <v>302.99999999999994</v>
      </c>
      <c r="CB62" s="17">
        <f t="shared" si="690"/>
        <v>305.59749999999991</v>
      </c>
      <c r="CC62" s="17">
        <f t="shared" si="690"/>
        <v>539.4525000000001</v>
      </c>
      <c r="CD62" s="17">
        <f t="shared" si="690"/>
        <v>542.07000000000005</v>
      </c>
      <c r="CE62" s="319">
        <f t="shared" ref="CE62" si="691">SUM(BS62:CD62)</f>
        <v>4021.6825000000003</v>
      </c>
      <c r="CF62" s="17">
        <f t="shared" ref="CF62:CQ62" si="692">IF(CF60&gt;0,CF60*$C$65,0)</f>
        <v>544.69249999999988</v>
      </c>
      <c r="CG62" s="17">
        <f t="shared" si="692"/>
        <v>547.32249999999999</v>
      </c>
      <c r="CH62" s="17">
        <f t="shared" si="692"/>
        <v>549.96749999999997</v>
      </c>
      <c r="CI62" s="17">
        <f t="shared" si="692"/>
        <v>552.61750000000006</v>
      </c>
      <c r="CJ62" s="17">
        <f t="shared" si="692"/>
        <v>555.27749999999992</v>
      </c>
      <c r="CK62" s="17">
        <f t="shared" si="692"/>
        <v>557.94749999999999</v>
      </c>
      <c r="CL62" s="17">
        <f t="shared" si="692"/>
        <v>560.625</v>
      </c>
      <c r="CM62" s="17">
        <f t="shared" si="692"/>
        <v>563.3125</v>
      </c>
      <c r="CN62" s="17">
        <f t="shared" si="692"/>
        <v>566.00750000000005</v>
      </c>
      <c r="CO62" s="17">
        <f t="shared" si="692"/>
        <v>568.71750000000009</v>
      </c>
      <c r="CP62" s="17">
        <f t="shared" si="692"/>
        <v>571.42750000000001</v>
      </c>
      <c r="CQ62" s="17">
        <f t="shared" si="692"/>
        <v>574.15499999999997</v>
      </c>
      <c r="CR62" s="319">
        <f t="shared" ref="CR62" si="693">SUM(CF62:CQ62)</f>
        <v>6712.0699999999988</v>
      </c>
      <c r="CS62" s="17">
        <f t="shared" ref="CS62:DD62" si="694">IF(CS60&gt;0,CS60*$C$65,0)</f>
        <v>576.88749999999993</v>
      </c>
      <c r="CT62" s="17">
        <f t="shared" si="694"/>
        <v>579.63</v>
      </c>
      <c r="CU62" s="17">
        <f t="shared" si="694"/>
        <v>582.38249999999994</v>
      </c>
      <c r="CV62" s="17">
        <f t="shared" si="694"/>
        <v>585.1450000000001</v>
      </c>
      <c r="CW62" s="17">
        <f t="shared" si="694"/>
        <v>587.91499999999996</v>
      </c>
      <c r="CX62" s="17">
        <f t="shared" si="694"/>
        <v>590.69749999999999</v>
      </c>
      <c r="CY62" s="17">
        <f t="shared" si="694"/>
        <v>593.48749999999995</v>
      </c>
      <c r="CZ62" s="17">
        <f t="shared" si="694"/>
        <v>596.28499999999997</v>
      </c>
      <c r="DA62" s="17">
        <f t="shared" si="694"/>
        <v>599.09500000000003</v>
      </c>
      <c r="DB62" s="17">
        <f t="shared" si="694"/>
        <v>601.375</v>
      </c>
      <c r="DC62" s="17">
        <f t="shared" si="694"/>
        <v>603.66000000000008</v>
      </c>
      <c r="DD62" s="17">
        <f t="shared" si="694"/>
        <v>605.95499999999993</v>
      </c>
      <c r="DE62" s="319">
        <f t="shared" ref="DE62" si="695">SUM(CS62:DD62)</f>
        <v>7102.5150000000003</v>
      </c>
      <c r="DF62" s="17">
        <f t="shared" ref="DF62:DQ62" si="696">IF(DF60&gt;0,DF60*$C$65,0)</f>
        <v>608.26</v>
      </c>
      <c r="DG62" s="17">
        <f t="shared" si="696"/>
        <v>610.57249999999999</v>
      </c>
      <c r="DH62" s="17">
        <f t="shared" si="696"/>
        <v>612.8900000000001</v>
      </c>
      <c r="DI62" s="17">
        <f t="shared" si="696"/>
        <v>615.21749999999997</v>
      </c>
      <c r="DJ62" s="17">
        <f t="shared" si="696"/>
        <v>617.5524999999999</v>
      </c>
      <c r="DK62" s="17">
        <f t="shared" si="696"/>
        <v>619.89750000000004</v>
      </c>
      <c r="DL62" s="17">
        <f t="shared" si="696"/>
        <v>622.25</v>
      </c>
      <c r="DM62" s="17">
        <f t="shared" si="696"/>
        <v>624.61</v>
      </c>
      <c r="DN62" s="17">
        <f t="shared" si="696"/>
        <v>626.98</v>
      </c>
      <c r="DO62" s="17">
        <f t="shared" si="696"/>
        <v>629.35500000000002</v>
      </c>
      <c r="DP62" s="17">
        <f t="shared" si="696"/>
        <v>631.74</v>
      </c>
      <c r="DQ62" s="17">
        <f t="shared" si="696"/>
        <v>634.13499999999999</v>
      </c>
      <c r="DR62" s="319">
        <f t="shared" ref="DR62" si="697">SUM(DF62:DQ62)</f>
        <v>7453.4599999999991</v>
      </c>
      <c r="DS62" s="17">
        <f t="shared" ref="DS62:ED62" si="698">IF(DS60&gt;0,DS60*$C$65,0)</f>
        <v>636.54</v>
      </c>
      <c r="DT62" s="17">
        <f t="shared" si="698"/>
        <v>638.95000000000005</v>
      </c>
      <c r="DU62" s="17">
        <f t="shared" si="698"/>
        <v>641.37</v>
      </c>
      <c r="DV62" s="17">
        <f t="shared" si="698"/>
        <v>643.79750000000001</v>
      </c>
      <c r="DW62" s="17">
        <f t="shared" si="698"/>
        <v>646.23249999999996</v>
      </c>
      <c r="DX62" s="17">
        <f t="shared" si="698"/>
        <v>648.67750000000001</v>
      </c>
      <c r="DY62" s="17">
        <f t="shared" si="698"/>
        <v>651.13249999999994</v>
      </c>
      <c r="DZ62" s="17">
        <f t="shared" si="698"/>
        <v>653.59500000000003</v>
      </c>
      <c r="EA62" s="17">
        <f t="shared" si="698"/>
        <v>656.06500000000005</v>
      </c>
      <c r="EB62" s="17">
        <f t="shared" si="698"/>
        <v>658.54500000000007</v>
      </c>
      <c r="EC62" s="17">
        <f t="shared" si="698"/>
        <v>661.03250000000003</v>
      </c>
      <c r="ED62" s="17">
        <f t="shared" si="698"/>
        <v>663.53</v>
      </c>
      <c r="EE62" s="391">
        <f t="shared" ref="EE62" si="699">SUM(DS62:ED62)</f>
        <v>7799.4675000000007</v>
      </c>
    </row>
    <row r="63" spans="1:135" x14ac:dyDescent="0.2">
      <c r="A63" s="12" t="str">
        <f t="shared" si="680"/>
        <v>Taux intérêt</v>
      </c>
      <c r="B63" s="28">
        <f>'MOUSSY EMPRUNT 3'!E6</f>
        <v>3.5999999999999997E-2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A64" s="9" t="str">
        <f t="shared" si="680"/>
        <v>Remboursement mensuel</v>
      </c>
      <c r="B64" s="17">
        <f>'MOUSSY EMPRUNT 3'!I5</f>
        <v>719.90466675762673</v>
      </c>
      <c r="D64" s="2" t="s">
        <v>53</v>
      </c>
      <c r="E64" s="41"/>
      <c r="F64" s="17">
        <f t="shared" ref="F64:AD64" si="700">F60-F62</f>
        <v>0</v>
      </c>
      <c r="G64" s="17">
        <f t="shared" si="700"/>
        <v>0</v>
      </c>
      <c r="H64" s="17">
        <f t="shared" si="700"/>
        <v>0</v>
      </c>
      <c r="I64" s="17">
        <f t="shared" si="700"/>
        <v>0</v>
      </c>
      <c r="J64" s="17">
        <f t="shared" si="700"/>
        <v>0</v>
      </c>
      <c r="K64" s="17">
        <f t="shared" si="700"/>
        <v>0</v>
      </c>
      <c r="L64" s="17">
        <f t="shared" si="700"/>
        <v>-7751.24</v>
      </c>
      <c r="M64" s="17">
        <f t="shared" si="700"/>
        <v>-4251.24</v>
      </c>
      <c r="N64" s="17">
        <f t="shared" si="700"/>
        <v>-4818.24</v>
      </c>
      <c r="O64" s="17">
        <f t="shared" si="700"/>
        <v>-4818.24</v>
      </c>
      <c r="P64" s="17">
        <f t="shared" si="700"/>
        <v>-9913.24</v>
      </c>
      <c r="Q64" s="17">
        <f t="shared" si="700"/>
        <v>-6613.24</v>
      </c>
      <c r="R64" s="319">
        <f t="shared" ref="R64" si="701">SUM(F64:Q64)</f>
        <v>-38165.439999999995</v>
      </c>
      <c r="S64" s="17">
        <f t="shared" si="700"/>
        <v>-4463.24</v>
      </c>
      <c r="T64" s="17">
        <f t="shared" si="700"/>
        <v>-6113.35</v>
      </c>
      <c r="U64" s="17">
        <f t="shared" si="700"/>
        <v>-3114.4500000000003</v>
      </c>
      <c r="V64" s="17">
        <f t="shared" si="700"/>
        <v>-1205.81</v>
      </c>
      <c r="W64" s="17">
        <f t="shared" si="700"/>
        <v>452.13749999999993</v>
      </c>
      <c r="X64" s="17">
        <f t="shared" si="700"/>
        <v>458.66999999999985</v>
      </c>
      <c r="Y64" s="17">
        <f t="shared" si="700"/>
        <v>465.21750000000009</v>
      </c>
      <c r="Z64" s="17">
        <f t="shared" si="700"/>
        <v>471.78750000000014</v>
      </c>
      <c r="AA64" s="17">
        <f t="shared" si="700"/>
        <v>478.38</v>
      </c>
      <c r="AB64" s="17">
        <f t="shared" si="700"/>
        <v>484.99500000000006</v>
      </c>
      <c r="AC64" s="17">
        <f t="shared" si="700"/>
        <v>491.63249999999999</v>
      </c>
      <c r="AD64" s="17">
        <f t="shared" si="700"/>
        <v>498.2924999999999</v>
      </c>
      <c r="AE64" s="319">
        <f t="shared" ref="AE64" si="702">SUM(S64:AD64)</f>
        <v>-11095.737499999999</v>
      </c>
      <c r="AF64" s="17">
        <f t="shared" ref="AF64:AQ64" si="703">AF60-AF62</f>
        <v>591.22499999999991</v>
      </c>
      <c r="AG64" s="17">
        <f t="shared" si="703"/>
        <v>597.93000000000006</v>
      </c>
      <c r="AH64" s="17">
        <f t="shared" si="703"/>
        <v>604.65750000000014</v>
      </c>
      <c r="AI64" s="17">
        <f t="shared" si="703"/>
        <v>611.40750000000003</v>
      </c>
      <c r="AJ64" s="17">
        <f t="shared" si="703"/>
        <v>618.17999999999995</v>
      </c>
      <c r="AK64" s="17">
        <f t="shared" si="703"/>
        <v>624.97499999999991</v>
      </c>
      <c r="AL64" s="17">
        <f t="shared" si="703"/>
        <v>631.79999999999995</v>
      </c>
      <c r="AM64" s="17">
        <f t="shared" si="703"/>
        <v>638.6400000000001</v>
      </c>
      <c r="AN64" s="17">
        <f t="shared" si="703"/>
        <v>645.50250000000005</v>
      </c>
      <c r="AO64" s="17">
        <f t="shared" si="703"/>
        <v>652.40249999999992</v>
      </c>
      <c r="AP64" s="17">
        <f t="shared" si="703"/>
        <v>659.31749999999988</v>
      </c>
      <c r="AQ64" s="17">
        <f t="shared" si="703"/>
        <v>666.24750000000006</v>
      </c>
      <c r="AR64" s="319">
        <f t="shared" ref="AR64" si="704">SUM(AF64:AQ64)</f>
        <v>7542.2850000000017</v>
      </c>
      <c r="AS64" s="17">
        <f t="shared" ref="AS64:BD64" si="705">AS60-AS62</f>
        <v>673.2075000000001</v>
      </c>
      <c r="AT64" s="17">
        <f t="shared" si="705"/>
        <v>680.19749999999988</v>
      </c>
      <c r="AU64" s="17">
        <f t="shared" si="705"/>
        <v>687.20249999999987</v>
      </c>
      <c r="AV64" s="17">
        <f t="shared" si="705"/>
        <v>694.24499999999966</v>
      </c>
      <c r="AW64" s="17">
        <f t="shared" si="705"/>
        <v>701.29500000000007</v>
      </c>
      <c r="AX64" s="17">
        <f t="shared" si="705"/>
        <v>708.38249999999994</v>
      </c>
      <c r="AY64" s="17">
        <f t="shared" si="705"/>
        <v>715.4849999999999</v>
      </c>
      <c r="AZ64" s="17">
        <f t="shared" si="705"/>
        <v>722.61750000000006</v>
      </c>
      <c r="BA64" s="17">
        <f t="shared" si="705"/>
        <v>729.77250000000004</v>
      </c>
      <c r="BB64" s="17">
        <f t="shared" si="705"/>
        <v>736.94999999999993</v>
      </c>
      <c r="BC64" s="17">
        <f t="shared" si="705"/>
        <v>744.14249999999993</v>
      </c>
      <c r="BD64" s="17">
        <f t="shared" si="705"/>
        <v>751.37249999999995</v>
      </c>
      <c r="BE64" s="319">
        <f t="shared" ref="BE64" si="706">SUM(AS64:BD64)</f>
        <v>8544.869999999999</v>
      </c>
      <c r="BF64" s="17">
        <f t="shared" ref="BF64:BQ64" si="707">BF60-BF62</f>
        <v>758.63250000000028</v>
      </c>
      <c r="BG64" s="17">
        <f t="shared" si="707"/>
        <v>765.90000000000009</v>
      </c>
      <c r="BH64" s="17">
        <f t="shared" si="707"/>
        <v>773.20499999999993</v>
      </c>
      <c r="BI64" s="17">
        <f t="shared" si="707"/>
        <v>780.54</v>
      </c>
      <c r="BJ64" s="17">
        <f t="shared" si="707"/>
        <v>787.89</v>
      </c>
      <c r="BK64" s="17">
        <f t="shared" si="707"/>
        <v>795.25500000000011</v>
      </c>
      <c r="BL64" s="17">
        <f t="shared" si="707"/>
        <v>802.67250000000001</v>
      </c>
      <c r="BM64" s="17">
        <f t="shared" si="707"/>
        <v>810.09000000000015</v>
      </c>
      <c r="BN64" s="17">
        <f t="shared" si="707"/>
        <v>817.55250000000001</v>
      </c>
      <c r="BO64" s="17">
        <f t="shared" si="707"/>
        <v>825.03</v>
      </c>
      <c r="BP64" s="17">
        <f t="shared" si="707"/>
        <v>832.53</v>
      </c>
      <c r="BQ64" s="17">
        <f t="shared" si="707"/>
        <v>840.06749999999988</v>
      </c>
      <c r="BR64" s="319">
        <f t="shared" ref="BR64" si="708">SUM(BF64:BQ64)</f>
        <v>9589.3649999999998</v>
      </c>
      <c r="BS64" s="17">
        <f t="shared" ref="BS64:CD64" si="709">BS60-BS62</f>
        <v>847.62000000000012</v>
      </c>
      <c r="BT64" s="17">
        <f t="shared" si="709"/>
        <v>855.2025000000001</v>
      </c>
      <c r="BU64" s="17">
        <f t="shared" si="709"/>
        <v>862.80750000000023</v>
      </c>
      <c r="BV64" s="17">
        <f t="shared" si="709"/>
        <v>870.43499999999995</v>
      </c>
      <c r="BW64" s="17">
        <f t="shared" si="709"/>
        <v>878.0999999999998</v>
      </c>
      <c r="BX64" s="17">
        <f t="shared" si="709"/>
        <v>885.78749999999991</v>
      </c>
      <c r="BY64" s="17">
        <f t="shared" si="709"/>
        <v>893.49749999999995</v>
      </c>
      <c r="BZ64" s="17">
        <f t="shared" si="709"/>
        <v>901.23750000000007</v>
      </c>
      <c r="CA64" s="17">
        <f t="shared" si="709"/>
        <v>908.99999999999977</v>
      </c>
      <c r="CB64" s="17">
        <f t="shared" si="709"/>
        <v>916.79249999999979</v>
      </c>
      <c r="CC64" s="17">
        <f t="shared" si="709"/>
        <v>1618.3575000000003</v>
      </c>
      <c r="CD64" s="17">
        <f t="shared" si="709"/>
        <v>1626.21</v>
      </c>
      <c r="CE64" s="319">
        <f t="shared" ref="CE64" si="710">SUM(BS64:CD64)</f>
        <v>12065.047500000001</v>
      </c>
      <c r="CF64" s="17">
        <f t="shared" ref="CF64:CQ64" si="711">CF60-CF62</f>
        <v>1634.0774999999996</v>
      </c>
      <c r="CG64" s="17">
        <f t="shared" si="711"/>
        <v>1641.9675</v>
      </c>
      <c r="CH64" s="17">
        <f t="shared" si="711"/>
        <v>1649.9024999999999</v>
      </c>
      <c r="CI64" s="17">
        <f t="shared" si="711"/>
        <v>1657.8525000000002</v>
      </c>
      <c r="CJ64" s="17">
        <f t="shared" si="711"/>
        <v>1665.8324999999998</v>
      </c>
      <c r="CK64" s="17">
        <f t="shared" si="711"/>
        <v>1673.8425</v>
      </c>
      <c r="CL64" s="17">
        <f t="shared" si="711"/>
        <v>1681.875</v>
      </c>
      <c r="CM64" s="17">
        <f t="shared" si="711"/>
        <v>1689.9375</v>
      </c>
      <c r="CN64" s="17">
        <f t="shared" si="711"/>
        <v>1698.0225</v>
      </c>
      <c r="CO64" s="17">
        <f t="shared" si="711"/>
        <v>1706.1525000000001</v>
      </c>
      <c r="CP64" s="17">
        <f t="shared" si="711"/>
        <v>1714.2825</v>
      </c>
      <c r="CQ64" s="17">
        <f t="shared" si="711"/>
        <v>1722.4649999999999</v>
      </c>
      <c r="CR64" s="319">
        <f t="shared" ref="CR64" si="712">SUM(CF64:CQ64)</f>
        <v>20136.210000000003</v>
      </c>
      <c r="CS64" s="17">
        <f t="shared" ref="CS64:DD64" si="713">CS60-CS62</f>
        <v>1730.6624999999999</v>
      </c>
      <c r="CT64" s="17">
        <f t="shared" si="713"/>
        <v>1738.8899999999999</v>
      </c>
      <c r="CU64" s="17">
        <f t="shared" si="713"/>
        <v>1747.1474999999998</v>
      </c>
      <c r="CV64" s="17">
        <f t="shared" si="713"/>
        <v>1755.4350000000004</v>
      </c>
      <c r="CW64" s="17">
        <f t="shared" si="713"/>
        <v>1763.7449999999999</v>
      </c>
      <c r="CX64" s="17">
        <f t="shared" si="713"/>
        <v>1772.0925</v>
      </c>
      <c r="CY64" s="17">
        <f t="shared" si="713"/>
        <v>1780.4624999999999</v>
      </c>
      <c r="CZ64" s="17">
        <f t="shared" si="713"/>
        <v>1788.855</v>
      </c>
      <c r="DA64" s="17">
        <f t="shared" si="713"/>
        <v>1797.2850000000001</v>
      </c>
      <c r="DB64" s="17">
        <f t="shared" si="713"/>
        <v>1804.125</v>
      </c>
      <c r="DC64" s="17">
        <f t="shared" si="713"/>
        <v>1810.9800000000002</v>
      </c>
      <c r="DD64" s="17">
        <f t="shared" si="713"/>
        <v>1817.8649999999998</v>
      </c>
      <c r="DE64" s="319">
        <f t="shared" ref="DE64" si="714">SUM(CS64:DD64)</f>
        <v>21307.544999999998</v>
      </c>
      <c r="DF64" s="17">
        <f t="shared" ref="DF64:DQ64" si="715">DF60-DF62</f>
        <v>1824.78</v>
      </c>
      <c r="DG64" s="17">
        <f t="shared" si="715"/>
        <v>1831.7175</v>
      </c>
      <c r="DH64" s="17">
        <f t="shared" si="715"/>
        <v>1838.6700000000003</v>
      </c>
      <c r="DI64" s="17">
        <f t="shared" si="715"/>
        <v>1845.6524999999999</v>
      </c>
      <c r="DJ64" s="17">
        <f t="shared" si="715"/>
        <v>1852.6574999999998</v>
      </c>
      <c r="DK64" s="17">
        <f t="shared" si="715"/>
        <v>1859.6925000000001</v>
      </c>
      <c r="DL64" s="17">
        <f t="shared" si="715"/>
        <v>1866.75</v>
      </c>
      <c r="DM64" s="17">
        <f t="shared" si="715"/>
        <v>1873.83</v>
      </c>
      <c r="DN64" s="17">
        <f t="shared" si="715"/>
        <v>1880.94</v>
      </c>
      <c r="DO64" s="17">
        <f t="shared" si="715"/>
        <v>1888.0650000000001</v>
      </c>
      <c r="DP64" s="17">
        <f t="shared" si="715"/>
        <v>1895.22</v>
      </c>
      <c r="DQ64" s="17">
        <f t="shared" si="715"/>
        <v>1902.405</v>
      </c>
      <c r="DR64" s="319">
        <f t="shared" ref="DR64" si="716">SUM(DF64:DQ64)</f>
        <v>22360.38</v>
      </c>
      <c r="DS64" s="17">
        <f t="shared" ref="DS64:ED64" si="717">DS60-DS62</f>
        <v>1909.62</v>
      </c>
      <c r="DT64" s="17">
        <f t="shared" si="717"/>
        <v>1916.8500000000001</v>
      </c>
      <c r="DU64" s="17">
        <f t="shared" si="717"/>
        <v>1924.1100000000001</v>
      </c>
      <c r="DV64" s="17">
        <f t="shared" si="717"/>
        <v>1931.3924999999999</v>
      </c>
      <c r="DW64" s="17">
        <f t="shared" si="717"/>
        <v>1938.6974999999998</v>
      </c>
      <c r="DX64" s="17">
        <f t="shared" si="717"/>
        <v>1946.0325</v>
      </c>
      <c r="DY64" s="17">
        <f t="shared" si="717"/>
        <v>1953.3974999999998</v>
      </c>
      <c r="DZ64" s="17">
        <f t="shared" si="717"/>
        <v>1960.7850000000001</v>
      </c>
      <c r="EA64" s="17">
        <f t="shared" si="717"/>
        <v>1968.1950000000002</v>
      </c>
      <c r="EB64" s="17">
        <f t="shared" si="717"/>
        <v>1975.6350000000002</v>
      </c>
      <c r="EC64" s="17">
        <f t="shared" si="717"/>
        <v>1983.0975000000001</v>
      </c>
      <c r="ED64" s="17">
        <f t="shared" si="717"/>
        <v>1990.59</v>
      </c>
      <c r="EE64" s="391">
        <f t="shared" ref="EE64" si="718">SUM(DS64:ED64)</f>
        <v>23398.402499999997</v>
      </c>
    </row>
    <row r="65" spans="1:135" x14ac:dyDescent="0.2">
      <c r="A65" s="12" t="str">
        <f t="shared" si="680"/>
        <v>Date obtention prêt</v>
      </c>
      <c r="B65" s="27">
        <f>'MOUSSY EMPRUNT 3'!E9</f>
        <v>45911</v>
      </c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1:135" x14ac:dyDescent="0.2">
      <c r="A66" s="9" t="str">
        <f t="shared" si="680"/>
        <v>Début remboursement</v>
      </c>
      <c r="B66" s="14">
        <f>EDATE(B65, 6)</f>
        <v>46092</v>
      </c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1:135" x14ac:dyDescent="0.2">
      <c r="A67" s="12" t="s">
        <v>8</v>
      </c>
      <c r="B67" s="3">
        <v>10</v>
      </c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/>
    </row>
    <row r="68" spans="1:135" x14ac:dyDescent="0.2">
      <c r="A68" s="9" t="s">
        <v>9</v>
      </c>
      <c r="B68" s="17">
        <f>ROUND(B60/B67,0)</f>
        <v>5000</v>
      </c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1:135" x14ac:dyDescent="0.2">
      <c r="A69" s="1"/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/>
    </row>
    <row r="70" spans="1:135" x14ac:dyDescent="0.2">
      <c r="A70" s="1"/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1:135" x14ac:dyDescent="0.2">
      <c r="A71" s="1"/>
      <c r="D71" s="5" t="s">
        <v>40</v>
      </c>
      <c r="F71" s="17">
        <f t="shared" ref="F71:Q71" si="719">F7</f>
        <v>0</v>
      </c>
      <c r="G71" s="17">
        <f t="shared" si="719"/>
        <v>0</v>
      </c>
      <c r="H71" s="17">
        <f t="shared" si="719"/>
        <v>0</v>
      </c>
      <c r="I71" s="17">
        <f t="shared" si="719"/>
        <v>0</v>
      </c>
      <c r="J71" s="17">
        <f t="shared" si="719"/>
        <v>0</v>
      </c>
      <c r="K71" s="17">
        <f t="shared" si="719"/>
        <v>0</v>
      </c>
      <c r="L71" s="17">
        <f t="shared" si="719"/>
        <v>0</v>
      </c>
      <c r="M71" s="17">
        <f t="shared" si="719"/>
        <v>0</v>
      </c>
      <c r="N71" s="17">
        <f t="shared" si="719"/>
        <v>0</v>
      </c>
      <c r="O71" s="17">
        <f t="shared" si="719"/>
        <v>0</v>
      </c>
      <c r="P71" s="17">
        <f t="shared" si="719"/>
        <v>0</v>
      </c>
      <c r="Q71" s="17">
        <f t="shared" si="719"/>
        <v>2000</v>
      </c>
      <c r="R71" s="319">
        <f t="shared" ref="R71:R72" si="720">SUM(F71:Q71)</f>
        <v>2000</v>
      </c>
      <c r="S71" s="17">
        <f t="shared" ref="S71:AD71" si="721">+S7</f>
        <v>2000</v>
      </c>
      <c r="T71" s="17">
        <f t="shared" si="721"/>
        <v>2000</v>
      </c>
      <c r="U71" s="17">
        <f t="shared" si="721"/>
        <v>3800</v>
      </c>
      <c r="V71" s="17">
        <f t="shared" si="721"/>
        <v>5300</v>
      </c>
      <c r="W71" s="17">
        <f t="shared" si="721"/>
        <v>7100</v>
      </c>
      <c r="X71" s="17">
        <f t="shared" si="721"/>
        <v>7100</v>
      </c>
      <c r="Y71" s="17">
        <f t="shared" si="721"/>
        <v>7100</v>
      </c>
      <c r="Z71" s="17">
        <f t="shared" si="721"/>
        <v>7100</v>
      </c>
      <c r="AA71" s="17">
        <f t="shared" si="721"/>
        <v>7100</v>
      </c>
      <c r="AB71" s="17">
        <f t="shared" si="721"/>
        <v>7100</v>
      </c>
      <c r="AC71" s="17">
        <f t="shared" si="721"/>
        <v>7100</v>
      </c>
      <c r="AD71" s="17">
        <f t="shared" si="721"/>
        <v>7100</v>
      </c>
      <c r="AE71" s="319">
        <f>SUM(S71:AD71)</f>
        <v>69900</v>
      </c>
      <c r="AF71" s="17">
        <f t="shared" ref="AF71:AQ71" si="722">AF7</f>
        <v>7100</v>
      </c>
      <c r="AG71" s="17">
        <f t="shared" si="722"/>
        <v>7100</v>
      </c>
      <c r="AH71" s="17">
        <f t="shared" si="722"/>
        <v>7100</v>
      </c>
      <c r="AI71" s="17">
        <f t="shared" si="722"/>
        <v>7100</v>
      </c>
      <c r="AJ71" s="17">
        <f t="shared" si="722"/>
        <v>7100</v>
      </c>
      <c r="AK71" s="17">
        <f t="shared" si="722"/>
        <v>7100</v>
      </c>
      <c r="AL71" s="17">
        <f t="shared" si="722"/>
        <v>7100</v>
      </c>
      <c r="AM71" s="17">
        <f t="shared" si="722"/>
        <v>7100</v>
      </c>
      <c r="AN71" s="17">
        <f t="shared" si="722"/>
        <v>7100</v>
      </c>
      <c r="AO71" s="17">
        <f t="shared" si="722"/>
        <v>7100</v>
      </c>
      <c r="AP71" s="17">
        <f t="shared" si="722"/>
        <v>7100</v>
      </c>
      <c r="AQ71" s="17">
        <f t="shared" si="722"/>
        <v>7100</v>
      </c>
      <c r="AR71" s="319">
        <f t="shared" ref="AR71" si="723">SUM(AF71:AQ71)</f>
        <v>85200</v>
      </c>
      <c r="AS71" s="17">
        <f t="shared" ref="AS71:BD71" si="724">AS7</f>
        <v>7100</v>
      </c>
      <c r="AT71" s="17">
        <f t="shared" si="724"/>
        <v>7100</v>
      </c>
      <c r="AU71" s="17">
        <f t="shared" si="724"/>
        <v>7100</v>
      </c>
      <c r="AV71" s="17">
        <f t="shared" si="724"/>
        <v>7100</v>
      </c>
      <c r="AW71" s="17">
        <f t="shared" si="724"/>
        <v>7100</v>
      </c>
      <c r="AX71" s="17">
        <f t="shared" si="724"/>
        <v>7100</v>
      </c>
      <c r="AY71" s="17">
        <f t="shared" si="724"/>
        <v>7100</v>
      </c>
      <c r="AZ71" s="17">
        <f t="shared" si="724"/>
        <v>7100</v>
      </c>
      <c r="BA71" s="17">
        <f t="shared" si="724"/>
        <v>7100</v>
      </c>
      <c r="BB71" s="17">
        <f t="shared" si="724"/>
        <v>7100</v>
      </c>
      <c r="BC71" s="17">
        <f t="shared" si="724"/>
        <v>7100</v>
      </c>
      <c r="BD71" s="17">
        <f t="shared" si="724"/>
        <v>7100</v>
      </c>
      <c r="BE71" s="319">
        <f>SUM(AS71:BD71)</f>
        <v>85200</v>
      </c>
      <c r="BF71" s="17">
        <f t="shared" ref="BF71:BQ71" si="725">BF7</f>
        <v>7100</v>
      </c>
      <c r="BG71" s="17">
        <f t="shared" si="725"/>
        <v>7100</v>
      </c>
      <c r="BH71" s="17">
        <f t="shared" si="725"/>
        <v>7100</v>
      </c>
      <c r="BI71" s="17">
        <f t="shared" si="725"/>
        <v>7100</v>
      </c>
      <c r="BJ71" s="17">
        <f t="shared" si="725"/>
        <v>7100</v>
      </c>
      <c r="BK71" s="17">
        <f t="shared" si="725"/>
        <v>7100</v>
      </c>
      <c r="BL71" s="17">
        <f t="shared" si="725"/>
        <v>7100</v>
      </c>
      <c r="BM71" s="17">
        <f t="shared" si="725"/>
        <v>7100</v>
      </c>
      <c r="BN71" s="17">
        <f t="shared" si="725"/>
        <v>7100</v>
      </c>
      <c r="BO71" s="17">
        <f t="shared" si="725"/>
        <v>7100</v>
      </c>
      <c r="BP71" s="17">
        <f t="shared" si="725"/>
        <v>7100</v>
      </c>
      <c r="BQ71" s="17">
        <f t="shared" si="725"/>
        <v>7100</v>
      </c>
      <c r="BR71" s="319">
        <f t="shared" ref="BR71" si="726">SUM(BF71:BQ71)</f>
        <v>85200</v>
      </c>
      <c r="BS71" s="17">
        <f>BS7</f>
        <v>7100</v>
      </c>
      <c r="BT71" s="17">
        <f t="shared" ref="BT71" si="727">BG71</f>
        <v>7100</v>
      </c>
      <c r="BU71" s="17">
        <f t="shared" ref="BU71" si="728">BH71</f>
        <v>7100</v>
      </c>
      <c r="BV71" s="17">
        <f t="shared" ref="BV71" si="729">BI71</f>
        <v>7100</v>
      </c>
      <c r="BW71" s="17">
        <f t="shared" ref="BW71" si="730">BJ71</f>
        <v>7100</v>
      </c>
      <c r="BX71" s="17">
        <f t="shared" ref="BX71" si="731">BK71</f>
        <v>7100</v>
      </c>
      <c r="BY71" s="17">
        <f t="shared" ref="BY71" si="732">BL71</f>
        <v>7100</v>
      </c>
      <c r="BZ71" s="17">
        <f t="shared" ref="BZ71" si="733">BM71</f>
        <v>7100</v>
      </c>
      <c r="CA71" s="17">
        <f t="shared" ref="CA71" si="734">BN71</f>
        <v>7100</v>
      </c>
      <c r="CB71" s="17">
        <f t="shared" ref="CB71" si="735">BO71</f>
        <v>7100</v>
      </c>
      <c r="CC71" s="17">
        <f t="shared" ref="CC71" si="736">BP71</f>
        <v>7100</v>
      </c>
      <c r="CD71" s="17">
        <f t="shared" ref="CD71" si="737">BQ71</f>
        <v>7100</v>
      </c>
      <c r="CE71" s="319">
        <f>SUM(BS71:CD71)</f>
        <v>85200</v>
      </c>
      <c r="CF71" s="17">
        <f t="shared" ref="CF71:CQ71" si="738">CF7</f>
        <v>7100</v>
      </c>
      <c r="CG71" s="17">
        <f t="shared" si="738"/>
        <v>7100</v>
      </c>
      <c r="CH71" s="17">
        <f t="shared" si="738"/>
        <v>7100</v>
      </c>
      <c r="CI71" s="17">
        <f t="shared" si="738"/>
        <v>7100</v>
      </c>
      <c r="CJ71" s="17">
        <f t="shared" si="738"/>
        <v>7100</v>
      </c>
      <c r="CK71" s="17">
        <f t="shared" si="738"/>
        <v>7100</v>
      </c>
      <c r="CL71" s="17">
        <f t="shared" si="738"/>
        <v>7100</v>
      </c>
      <c r="CM71" s="17">
        <f t="shared" si="738"/>
        <v>7100</v>
      </c>
      <c r="CN71" s="17">
        <f t="shared" si="738"/>
        <v>7100</v>
      </c>
      <c r="CO71" s="17">
        <f t="shared" si="738"/>
        <v>7100</v>
      </c>
      <c r="CP71" s="17">
        <f t="shared" si="738"/>
        <v>7100</v>
      </c>
      <c r="CQ71" s="17">
        <f t="shared" si="738"/>
        <v>7100</v>
      </c>
      <c r="CR71" s="319">
        <f t="shared" ref="CR71" si="739">SUM(CF71:CQ71)</f>
        <v>85200</v>
      </c>
      <c r="CS71" s="17">
        <f t="shared" ref="CS71:DD71" si="740">CS7</f>
        <v>7100</v>
      </c>
      <c r="CT71" s="17">
        <f t="shared" si="740"/>
        <v>7100</v>
      </c>
      <c r="CU71" s="17">
        <f t="shared" si="740"/>
        <v>7100</v>
      </c>
      <c r="CV71" s="17">
        <f t="shared" si="740"/>
        <v>7100</v>
      </c>
      <c r="CW71" s="17">
        <f t="shared" si="740"/>
        <v>7100</v>
      </c>
      <c r="CX71" s="17">
        <f t="shared" si="740"/>
        <v>7100</v>
      </c>
      <c r="CY71" s="17">
        <f t="shared" si="740"/>
        <v>7100</v>
      </c>
      <c r="CZ71" s="17">
        <f t="shared" si="740"/>
        <v>7100</v>
      </c>
      <c r="DA71" s="17">
        <f t="shared" si="740"/>
        <v>7100</v>
      </c>
      <c r="DB71" s="17">
        <f t="shared" si="740"/>
        <v>7100</v>
      </c>
      <c r="DC71" s="17">
        <f t="shared" si="740"/>
        <v>7100</v>
      </c>
      <c r="DD71" s="17">
        <f t="shared" si="740"/>
        <v>7100</v>
      </c>
      <c r="DE71" s="319">
        <f>SUM(CS71:DD71)</f>
        <v>85200</v>
      </c>
      <c r="DF71" s="17">
        <f t="shared" ref="DF71:DQ71" si="741">DF7</f>
        <v>7100</v>
      </c>
      <c r="DG71" s="17">
        <f t="shared" si="741"/>
        <v>7100</v>
      </c>
      <c r="DH71" s="17">
        <f t="shared" si="741"/>
        <v>7100</v>
      </c>
      <c r="DI71" s="17">
        <f t="shared" si="741"/>
        <v>7100</v>
      </c>
      <c r="DJ71" s="17">
        <f t="shared" si="741"/>
        <v>7100</v>
      </c>
      <c r="DK71" s="17">
        <f t="shared" si="741"/>
        <v>7100</v>
      </c>
      <c r="DL71" s="17">
        <f t="shared" si="741"/>
        <v>7100</v>
      </c>
      <c r="DM71" s="17">
        <f t="shared" si="741"/>
        <v>7100</v>
      </c>
      <c r="DN71" s="17">
        <f t="shared" si="741"/>
        <v>7100</v>
      </c>
      <c r="DO71" s="17">
        <f t="shared" si="741"/>
        <v>7100</v>
      </c>
      <c r="DP71" s="17">
        <f t="shared" si="741"/>
        <v>7100</v>
      </c>
      <c r="DQ71" s="17">
        <f t="shared" si="741"/>
        <v>7100</v>
      </c>
      <c r="DR71" s="319">
        <f t="shared" ref="DR71:DR72" si="742">SUM(DF71:DQ71)</f>
        <v>85200</v>
      </c>
      <c r="DS71" s="17">
        <f t="shared" ref="DS71:DS72" si="743">DF71</f>
        <v>7100</v>
      </c>
      <c r="DT71" s="17">
        <f t="shared" ref="DT71:DT72" si="744">DG71</f>
        <v>7100</v>
      </c>
      <c r="DU71" s="17">
        <f t="shared" ref="DU71:DU72" si="745">DH71</f>
        <v>7100</v>
      </c>
      <c r="DV71" s="17">
        <f t="shared" ref="DV71:DV72" si="746">DI71</f>
        <v>7100</v>
      </c>
      <c r="DW71" s="17">
        <f t="shared" ref="DW71:DW72" si="747">DJ71</f>
        <v>7100</v>
      </c>
      <c r="DX71" s="17">
        <f t="shared" ref="DX71:DX72" si="748">DK71</f>
        <v>7100</v>
      </c>
      <c r="DY71" s="17">
        <f t="shared" ref="DY71:DY72" si="749">DL71</f>
        <v>7100</v>
      </c>
      <c r="DZ71" s="17">
        <f t="shared" ref="DZ71:DZ72" si="750">DM71</f>
        <v>7100</v>
      </c>
      <c r="EA71" s="17">
        <f t="shared" ref="EA71:EA72" si="751">DN71</f>
        <v>7100</v>
      </c>
      <c r="EB71" s="17">
        <f t="shared" ref="EB71:EB72" si="752">DO71</f>
        <v>7100</v>
      </c>
      <c r="EC71" s="17">
        <f t="shared" ref="EC71:EC72" si="753">DP71</f>
        <v>7100</v>
      </c>
      <c r="ED71" s="17">
        <f t="shared" ref="ED71:ED72" si="754">DQ71</f>
        <v>7100</v>
      </c>
      <c r="EE71" s="391">
        <f t="shared" ref="EE71:EE72" si="755">SUM(DS71:ED71)</f>
        <v>85200</v>
      </c>
    </row>
    <row r="72" spans="1:135" x14ac:dyDescent="0.2">
      <c r="A72" s="1"/>
      <c r="D72" s="5" t="s">
        <v>56</v>
      </c>
      <c r="F72" s="17">
        <f>F71*$C$75</f>
        <v>0</v>
      </c>
      <c r="G72" s="17">
        <f t="shared" ref="G72:Q72" si="756">G71*$C$75</f>
        <v>0</v>
      </c>
      <c r="H72" s="17">
        <f t="shared" si="756"/>
        <v>0</v>
      </c>
      <c r="I72" s="17">
        <f t="shared" si="756"/>
        <v>0</v>
      </c>
      <c r="J72" s="17">
        <f t="shared" si="756"/>
        <v>0</v>
      </c>
      <c r="K72" s="17">
        <f t="shared" si="756"/>
        <v>0</v>
      </c>
      <c r="L72" s="17">
        <f t="shared" si="756"/>
        <v>0</v>
      </c>
      <c r="M72" s="17">
        <f t="shared" si="756"/>
        <v>0</v>
      </c>
      <c r="N72" s="17">
        <f t="shared" si="756"/>
        <v>0</v>
      </c>
      <c r="O72" s="17">
        <f t="shared" si="756"/>
        <v>0</v>
      </c>
      <c r="P72" s="17">
        <f t="shared" si="756"/>
        <v>0</v>
      </c>
      <c r="Q72" s="17">
        <f t="shared" si="756"/>
        <v>400</v>
      </c>
      <c r="R72" s="319">
        <f t="shared" si="720"/>
        <v>400</v>
      </c>
      <c r="S72" s="17">
        <f>S71*$C$75</f>
        <v>400</v>
      </c>
      <c r="T72" s="17">
        <f t="shared" ref="T72:AD72" si="757">T71*$C$75</f>
        <v>400</v>
      </c>
      <c r="U72" s="17">
        <f t="shared" si="757"/>
        <v>760</v>
      </c>
      <c r="V72" s="17">
        <f t="shared" si="757"/>
        <v>1060</v>
      </c>
      <c r="W72" s="17">
        <f t="shared" si="757"/>
        <v>1420</v>
      </c>
      <c r="X72" s="17">
        <f t="shared" si="757"/>
        <v>1420</v>
      </c>
      <c r="Y72" s="17">
        <f t="shared" si="757"/>
        <v>1420</v>
      </c>
      <c r="Z72" s="17">
        <f t="shared" si="757"/>
        <v>1420</v>
      </c>
      <c r="AA72" s="17">
        <f t="shared" si="757"/>
        <v>1420</v>
      </c>
      <c r="AB72" s="17">
        <f t="shared" si="757"/>
        <v>1420</v>
      </c>
      <c r="AC72" s="17">
        <f t="shared" si="757"/>
        <v>1420</v>
      </c>
      <c r="AD72" s="17">
        <f t="shared" si="757"/>
        <v>1420</v>
      </c>
      <c r="AE72" s="319">
        <f>SUM(S72:AD72)</f>
        <v>13980</v>
      </c>
      <c r="AF72" s="17">
        <f>AF71*$C$75</f>
        <v>1420</v>
      </c>
      <c r="AG72" s="17">
        <f t="shared" ref="AG72:AQ72" si="758">AG71*$C$75</f>
        <v>1420</v>
      </c>
      <c r="AH72" s="17">
        <f t="shared" si="758"/>
        <v>1420</v>
      </c>
      <c r="AI72" s="17">
        <f t="shared" si="758"/>
        <v>1420</v>
      </c>
      <c r="AJ72" s="17">
        <f t="shared" si="758"/>
        <v>1420</v>
      </c>
      <c r="AK72" s="17">
        <f t="shared" si="758"/>
        <v>1420</v>
      </c>
      <c r="AL72" s="17">
        <f t="shared" si="758"/>
        <v>1420</v>
      </c>
      <c r="AM72" s="17">
        <f t="shared" si="758"/>
        <v>1420</v>
      </c>
      <c r="AN72" s="17">
        <f t="shared" si="758"/>
        <v>1420</v>
      </c>
      <c r="AO72" s="17">
        <f t="shared" si="758"/>
        <v>1420</v>
      </c>
      <c r="AP72" s="17">
        <f t="shared" si="758"/>
        <v>1420</v>
      </c>
      <c r="AQ72" s="17">
        <f t="shared" si="758"/>
        <v>1420</v>
      </c>
      <c r="AR72" s="319">
        <f>SUM(AF72:AQ72)</f>
        <v>17040</v>
      </c>
      <c r="AS72" s="17">
        <f>AS71*$C$75</f>
        <v>1420</v>
      </c>
      <c r="AT72" s="17">
        <f t="shared" ref="AT72:BD72" si="759">AT71*$C$75</f>
        <v>1420</v>
      </c>
      <c r="AU72" s="17">
        <f t="shared" si="759"/>
        <v>1420</v>
      </c>
      <c r="AV72" s="17">
        <f t="shared" si="759"/>
        <v>1420</v>
      </c>
      <c r="AW72" s="17">
        <f t="shared" si="759"/>
        <v>1420</v>
      </c>
      <c r="AX72" s="17">
        <f t="shared" si="759"/>
        <v>1420</v>
      </c>
      <c r="AY72" s="17">
        <f t="shared" si="759"/>
        <v>1420</v>
      </c>
      <c r="AZ72" s="17">
        <f t="shared" si="759"/>
        <v>1420</v>
      </c>
      <c r="BA72" s="17">
        <f t="shared" si="759"/>
        <v>1420</v>
      </c>
      <c r="BB72" s="17">
        <f t="shared" si="759"/>
        <v>1420</v>
      </c>
      <c r="BC72" s="17">
        <f t="shared" si="759"/>
        <v>1420</v>
      </c>
      <c r="BD72" s="17">
        <f t="shared" si="759"/>
        <v>1420</v>
      </c>
      <c r="BE72" s="319">
        <f>SUM(AS72:BD72)</f>
        <v>17040</v>
      </c>
      <c r="BF72" s="17">
        <f>BF71*$C$75</f>
        <v>1420</v>
      </c>
      <c r="BG72" s="17">
        <f t="shared" ref="BG72:BQ72" si="760">BG71*$C$75</f>
        <v>1420</v>
      </c>
      <c r="BH72" s="17">
        <f t="shared" si="760"/>
        <v>1420</v>
      </c>
      <c r="BI72" s="17">
        <f t="shared" si="760"/>
        <v>1420</v>
      </c>
      <c r="BJ72" s="17">
        <f t="shared" si="760"/>
        <v>1420</v>
      </c>
      <c r="BK72" s="17">
        <f t="shared" si="760"/>
        <v>1420</v>
      </c>
      <c r="BL72" s="17">
        <f t="shared" si="760"/>
        <v>1420</v>
      </c>
      <c r="BM72" s="17">
        <f t="shared" si="760"/>
        <v>1420</v>
      </c>
      <c r="BN72" s="17">
        <f t="shared" si="760"/>
        <v>1420</v>
      </c>
      <c r="BO72" s="17">
        <f t="shared" si="760"/>
        <v>1420</v>
      </c>
      <c r="BP72" s="17">
        <f t="shared" si="760"/>
        <v>1420</v>
      </c>
      <c r="BQ72" s="17">
        <f t="shared" si="760"/>
        <v>1420</v>
      </c>
      <c r="BR72" s="319">
        <f>SUM(BF72:BQ72)</f>
        <v>17040</v>
      </c>
      <c r="BS72" s="17">
        <f>BS71*$C$75</f>
        <v>1420</v>
      </c>
      <c r="BT72" s="17">
        <f t="shared" ref="BT72:CD72" si="761">BT71*$C$75</f>
        <v>1420</v>
      </c>
      <c r="BU72" s="17">
        <f t="shared" si="761"/>
        <v>1420</v>
      </c>
      <c r="BV72" s="17">
        <f t="shared" si="761"/>
        <v>1420</v>
      </c>
      <c r="BW72" s="17">
        <f t="shared" si="761"/>
        <v>1420</v>
      </c>
      <c r="BX72" s="17">
        <f t="shared" si="761"/>
        <v>1420</v>
      </c>
      <c r="BY72" s="17">
        <f t="shared" si="761"/>
        <v>1420</v>
      </c>
      <c r="BZ72" s="17">
        <f t="shared" si="761"/>
        <v>1420</v>
      </c>
      <c r="CA72" s="17">
        <f t="shared" si="761"/>
        <v>1420</v>
      </c>
      <c r="CB72" s="17">
        <f t="shared" si="761"/>
        <v>1420</v>
      </c>
      <c r="CC72" s="17">
        <f t="shared" si="761"/>
        <v>1420</v>
      </c>
      <c r="CD72" s="17">
        <f t="shared" si="761"/>
        <v>1420</v>
      </c>
      <c r="CE72" s="319">
        <f>SUM(BS72:CD72)</f>
        <v>17040</v>
      </c>
      <c r="CF72" s="17">
        <f>CF71*$C$75</f>
        <v>1420</v>
      </c>
      <c r="CG72" s="17">
        <f t="shared" ref="CG72:CQ72" si="762">CG71*$C$75</f>
        <v>1420</v>
      </c>
      <c r="CH72" s="17">
        <f t="shared" si="762"/>
        <v>1420</v>
      </c>
      <c r="CI72" s="17">
        <f t="shared" si="762"/>
        <v>1420</v>
      </c>
      <c r="CJ72" s="17">
        <f t="shared" si="762"/>
        <v>1420</v>
      </c>
      <c r="CK72" s="17">
        <f t="shared" si="762"/>
        <v>1420</v>
      </c>
      <c r="CL72" s="17">
        <f t="shared" si="762"/>
        <v>1420</v>
      </c>
      <c r="CM72" s="17">
        <f t="shared" si="762"/>
        <v>1420</v>
      </c>
      <c r="CN72" s="17">
        <f t="shared" si="762"/>
        <v>1420</v>
      </c>
      <c r="CO72" s="17">
        <f t="shared" si="762"/>
        <v>1420</v>
      </c>
      <c r="CP72" s="17">
        <f t="shared" si="762"/>
        <v>1420</v>
      </c>
      <c r="CQ72" s="17">
        <f t="shared" si="762"/>
        <v>1420</v>
      </c>
      <c r="CR72" s="319">
        <f>SUM(CF72:CQ72)</f>
        <v>17040</v>
      </c>
      <c r="CS72" s="17">
        <f>CS71*$C$75</f>
        <v>1420</v>
      </c>
      <c r="CT72" s="17">
        <f t="shared" ref="CT72:DD72" si="763">CT71*$C$75</f>
        <v>1420</v>
      </c>
      <c r="CU72" s="17">
        <f t="shared" si="763"/>
        <v>1420</v>
      </c>
      <c r="CV72" s="17">
        <f t="shared" si="763"/>
        <v>1420</v>
      </c>
      <c r="CW72" s="17">
        <f t="shared" si="763"/>
        <v>1420</v>
      </c>
      <c r="CX72" s="17">
        <f t="shared" si="763"/>
        <v>1420</v>
      </c>
      <c r="CY72" s="17">
        <f t="shared" si="763"/>
        <v>1420</v>
      </c>
      <c r="CZ72" s="17">
        <f t="shared" si="763"/>
        <v>1420</v>
      </c>
      <c r="DA72" s="17">
        <f t="shared" si="763"/>
        <v>1420</v>
      </c>
      <c r="DB72" s="17">
        <f t="shared" si="763"/>
        <v>1420</v>
      </c>
      <c r="DC72" s="17">
        <f t="shared" si="763"/>
        <v>1420</v>
      </c>
      <c r="DD72" s="17">
        <f t="shared" si="763"/>
        <v>1420</v>
      </c>
      <c r="DE72" s="319">
        <f>SUM(CS72:DD72)</f>
        <v>17040</v>
      </c>
      <c r="DF72" s="17">
        <f>DF71*$C$75</f>
        <v>1420</v>
      </c>
      <c r="DG72" s="17">
        <f t="shared" ref="DG72:DQ72" si="764">DG71*$C$75</f>
        <v>1420</v>
      </c>
      <c r="DH72" s="17">
        <f t="shared" si="764"/>
        <v>1420</v>
      </c>
      <c r="DI72" s="17">
        <f t="shared" si="764"/>
        <v>1420</v>
      </c>
      <c r="DJ72" s="17">
        <f t="shared" si="764"/>
        <v>1420</v>
      </c>
      <c r="DK72" s="17">
        <f t="shared" si="764"/>
        <v>1420</v>
      </c>
      <c r="DL72" s="17">
        <f t="shared" si="764"/>
        <v>1420</v>
      </c>
      <c r="DM72" s="17">
        <f t="shared" si="764"/>
        <v>1420</v>
      </c>
      <c r="DN72" s="17">
        <f t="shared" si="764"/>
        <v>1420</v>
      </c>
      <c r="DO72" s="17">
        <f t="shared" si="764"/>
        <v>1420</v>
      </c>
      <c r="DP72" s="17">
        <f t="shared" si="764"/>
        <v>1420</v>
      </c>
      <c r="DQ72" s="17">
        <f t="shared" si="764"/>
        <v>1420</v>
      </c>
      <c r="DR72" s="319">
        <f t="shared" si="742"/>
        <v>17040</v>
      </c>
      <c r="DS72" s="17">
        <f t="shared" si="743"/>
        <v>1420</v>
      </c>
      <c r="DT72" s="17">
        <f t="shared" si="744"/>
        <v>1420</v>
      </c>
      <c r="DU72" s="17">
        <f t="shared" si="745"/>
        <v>1420</v>
      </c>
      <c r="DV72" s="17">
        <f t="shared" si="746"/>
        <v>1420</v>
      </c>
      <c r="DW72" s="17">
        <f t="shared" si="747"/>
        <v>1420</v>
      </c>
      <c r="DX72" s="17">
        <f t="shared" si="748"/>
        <v>1420</v>
      </c>
      <c r="DY72" s="17">
        <f t="shared" si="749"/>
        <v>1420</v>
      </c>
      <c r="DZ72" s="17">
        <f t="shared" si="750"/>
        <v>1420</v>
      </c>
      <c r="EA72" s="17">
        <f t="shared" si="751"/>
        <v>1420</v>
      </c>
      <c r="EB72" s="17">
        <f t="shared" si="752"/>
        <v>1420</v>
      </c>
      <c r="EC72" s="17">
        <f t="shared" si="753"/>
        <v>1420</v>
      </c>
      <c r="ED72" s="17">
        <f t="shared" si="754"/>
        <v>1420</v>
      </c>
      <c r="EE72" s="391">
        <f t="shared" si="755"/>
        <v>17040</v>
      </c>
    </row>
    <row r="73" spans="1:135" x14ac:dyDescent="0.2">
      <c r="A73" s="1"/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1:135" x14ac:dyDescent="0.2">
      <c r="A74" s="1"/>
      <c r="D74" s="3" t="s">
        <v>57</v>
      </c>
      <c r="E74" s="23"/>
      <c r="F74" s="49">
        <f>SUM(F71:F72)</f>
        <v>0</v>
      </c>
      <c r="G74" s="49">
        <f t="shared" ref="G74:BQ74" si="765">SUM(G71:G72)</f>
        <v>0</v>
      </c>
      <c r="H74" s="49">
        <f t="shared" si="765"/>
        <v>0</v>
      </c>
      <c r="I74" s="49">
        <f t="shared" si="765"/>
        <v>0</v>
      </c>
      <c r="J74" s="49">
        <f t="shared" si="765"/>
        <v>0</v>
      </c>
      <c r="K74" s="49">
        <f t="shared" si="765"/>
        <v>0</v>
      </c>
      <c r="L74" s="49">
        <f t="shared" si="765"/>
        <v>0</v>
      </c>
      <c r="M74" s="49">
        <f t="shared" si="765"/>
        <v>0</v>
      </c>
      <c r="N74" s="49">
        <f t="shared" si="765"/>
        <v>0</v>
      </c>
      <c r="O74" s="49">
        <f t="shared" si="765"/>
        <v>0</v>
      </c>
      <c r="P74" s="49">
        <f t="shared" si="765"/>
        <v>0</v>
      </c>
      <c r="Q74" s="49">
        <f t="shared" si="765"/>
        <v>2400</v>
      </c>
      <c r="R74" s="319">
        <f t="shared" si="765"/>
        <v>2400</v>
      </c>
      <c r="S74" s="49">
        <f t="shared" si="765"/>
        <v>2400</v>
      </c>
      <c r="T74" s="49">
        <f t="shared" si="765"/>
        <v>2400</v>
      </c>
      <c r="U74" s="49">
        <f t="shared" si="765"/>
        <v>4560</v>
      </c>
      <c r="V74" s="49">
        <f t="shared" si="765"/>
        <v>6360</v>
      </c>
      <c r="W74" s="49">
        <f t="shared" si="765"/>
        <v>8520</v>
      </c>
      <c r="X74" s="49">
        <f t="shared" si="765"/>
        <v>8520</v>
      </c>
      <c r="Y74" s="49">
        <f t="shared" si="765"/>
        <v>8520</v>
      </c>
      <c r="Z74" s="49">
        <f t="shared" si="765"/>
        <v>8520</v>
      </c>
      <c r="AA74" s="49">
        <f t="shared" si="765"/>
        <v>8520</v>
      </c>
      <c r="AB74" s="49">
        <f t="shared" si="765"/>
        <v>8520</v>
      </c>
      <c r="AC74" s="49">
        <f t="shared" si="765"/>
        <v>8520</v>
      </c>
      <c r="AD74" s="49">
        <f t="shared" si="765"/>
        <v>8520</v>
      </c>
      <c r="AE74" s="319">
        <f t="shared" si="765"/>
        <v>83880</v>
      </c>
      <c r="AF74" s="49">
        <f t="shared" si="765"/>
        <v>8520</v>
      </c>
      <c r="AG74" s="49">
        <f t="shared" si="765"/>
        <v>8520</v>
      </c>
      <c r="AH74" s="49">
        <f t="shared" si="765"/>
        <v>8520</v>
      </c>
      <c r="AI74" s="49">
        <f t="shared" si="765"/>
        <v>8520</v>
      </c>
      <c r="AJ74" s="49">
        <f t="shared" si="765"/>
        <v>8520</v>
      </c>
      <c r="AK74" s="49">
        <f t="shared" si="765"/>
        <v>8520</v>
      </c>
      <c r="AL74" s="49">
        <f t="shared" si="765"/>
        <v>8520</v>
      </c>
      <c r="AM74" s="49">
        <f t="shared" si="765"/>
        <v>8520</v>
      </c>
      <c r="AN74" s="49">
        <f t="shared" si="765"/>
        <v>8520</v>
      </c>
      <c r="AO74" s="49">
        <f t="shared" si="765"/>
        <v>8520</v>
      </c>
      <c r="AP74" s="49">
        <f t="shared" si="765"/>
        <v>8520</v>
      </c>
      <c r="AQ74" s="49">
        <f t="shared" si="765"/>
        <v>8520</v>
      </c>
      <c r="AR74" s="319">
        <f t="shared" si="765"/>
        <v>102240</v>
      </c>
      <c r="AS74" s="49">
        <f t="shared" si="765"/>
        <v>8520</v>
      </c>
      <c r="AT74" s="49">
        <f t="shared" si="765"/>
        <v>8520</v>
      </c>
      <c r="AU74" s="49">
        <f t="shared" si="765"/>
        <v>8520</v>
      </c>
      <c r="AV74" s="49">
        <f t="shared" si="765"/>
        <v>8520</v>
      </c>
      <c r="AW74" s="49">
        <f t="shared" si="765"/>
        <v>8520</v>
      </c>
      <c r="AX74" s="49">
        <f t="shared" si="765"/>
        <v>8520</v>
      </c>
      <c r="AY74" s="49">
        <f t="shared" si="765"/>
        <v>8520</v>
      </c>
      <c r="AZ74" s="49">
        <f t="shared" si="765"/>
        <v>8520</v>
      </c>
      <c r="BA74" s="49">
        <f t="shared" si="765"/>
        <v>8520</v>
      </c>
      <c r="BB74" s="49">
        <f t="shared" si="765"/>
        <v>8520</v>
      </c>
      <c r="BC74" s="49">
        <f t="shared" si="765"/>
        <v>8520</v>
      </c>
      <c r="BD74" s="49">
        <f t="shared" si="765"/>
        <v>8520</v>
      </c>
      <c r="BE74" s="319">
        <f t="shared" si="765"/>
        <v>102240</v>
      </c>
      <c r="BF74" s="49">
        <f t="shared" si="765"/>
        <v>8520</v>
      </c>
      <c r="BG74" s="49">
        <f t="shared" si="765"/>
        <v>8520</v>
      </c>
      <c r="BH74" s="49">
        <f t="shared" si="765"/>
        <v>8520</v>
      </c>
      <c r="BI74" s="49">
        <f t="shared" si="765"/>
        <v>8520</v>
      </c>
      <c r="BJ74" s="49">
        <f t="shared" si="765"/>
        <v>8520</v>
      </c>
      <c r="BK74" s="49">
        <f t="shared" si="765"/>
        <v>8520</v>
      </c>
      <c r="BL74" s="49">
        <f t="shared" si="765"/>
        <v>8520</v>
      </c>
      <c r="BM74" s="49">
        <f t="shared" si="765"/>
        <v>8520</v>
      </c>
      <c r="BN74" s="49">
        <f t="shared" si="765"/>
        <v>8520</v>
      </c>
      <c r="BO74" s="49">
        <f t="shared" si="765"/>
        <v>8520</v>
      </c>
      <c r="BP74" s="49">
        <f t="shared" si="765"/>
        <v>8520</v>
      </c>
      <c r="BQ74" s="49">
        <f t="shared" si="765"/>
        <v>8520</v>
      </c>
      <c r="BR74" s="319">
        <f t="shared" ref="BR74:EC74" si="766">SUM(BR71:BR72)</f>
        <v>102240</v>
      </c>
      <c r="BS74" s="49">
        <f t="shared" si="766"/>
        <v>8520</v>
      </c>
      <c r="BT74" s="49">
        <f t="shared" si="766"/>
        <v>8520</v>
      </c>
      <c r="BU74" s="49">
        <f t="shared" si="766"/>
        <v>8520</v>
      </c>
      <c r="BV74" s="49">
        <f t="shared" si="766"/>
        <v>8520</v>
      </c>
      <c r="BW74" s="49">
        <f t="shared" si="766"/>
        <v>8520</v>
      </c>
      <c r="BX74" s="49">
        <f t="shared" si="766"/>
        <v>8520</v>
      </c>
      <c r="BY74" s="49">
        <f t="shared" si="766"/>
        <v>8520</v>
      </c>
      <c r="BZ74" s="49">
        <f t="shared" si="766"/>
        <v>8520</v>
      </c>
      <c r="CA74" s="49">
        <f t="shared" si="766"/>
        <v>8520</v>
      </c>
      <c r="CB74" s="49">
        <f t="shared" si="766"/>
        <v>8520</v>
      </c>
      <c r="CC74" s="49">
        <f t="shared" si="766"/>
        <v>8520</v>
      </c>
      <c r="CD74" s="49">
        <f t="shared" si="766"/>
        <v>8520</v>
      </c>
      <c r="CE74" s="319">
        <f t="shared" si="766"/>
        <v>102240</v>
      </c>
      <c r="CF74" s="49">
        <f t="shared" si="766"/>
        <v>8520</v>
      </c>
      <c r="CG74" s="49">
        <f t="shared" si="766"/>
        <v>8520</v>
      </c>
      <c r="CH74" s="49">
        <f t="shared" si="766"/>
        <v>8520</v>
      </c>
      <c r="CI74" s="49">
        <f t="shared" si="766"/>
        <v>8520</v>
      </c>
      <c r="CJ74" s="49">
        <f t="shared" si="766"/>
        <v>8520</v>
      </c>
      <c r="CK74" s="49">
        <f t="shared" si="766"/>
        <v>8520</v>
      </c>
      <c r="CL74" s="49">
        <f t="shared" si="766"/>
        <v>8520</v>
      </c>
      <c r="CM74" s="49">
        <f t="shared" si="766"/>
        <v>8520</v>
      </c>
      <c r="CN74" s="49">
        <f t="shared" si="766"/>
        <v>8520</v>
      </c>
      <c r="CO74" s="49">
        <f t="shared" si="766"/>
        <v>8520</v>
      </c>
      <c r="CP74" s="49">
        <f t="shared" si="766"/>
        <v>8520</v>
      </c>
      <c r="CQ74" s="49">
        <f t="shared" si="766"/>
        <v>8520</v>
      </c>
      <c r="CR74" s="319">
        <f t="shared" si="766"/>
        <v>102240</v>
      </c>
      <c r="CS74" s="49">
        <f t="shared" si="766"/>
        <v>8520</v>
      </c>
      <c r="CT74" s="49">
        <f t="shared" si="766"/>
        <v>8520</v>
      </c>
      <c r="CU74" s="49">
        <f t="shared" si="766"/>
        <v>8520</v>
      </c>
      <c r="CV74" s="49">
        <f t="shared" si="766"/>
        <v>8520</v>
      </c>
      <c r="CW74" s="49">
        <f t="shared" si="766"/>
        <v>8520</v>
      </c>
      <c r="CX74" s="49">
        <f t="shared" si="766"/>
        <v>8520</v>
      </c>
      <c r="CY74" s="49">
        <f t="shared" si="766"/>
        <v>8520</v>
      </c>
      <c r="CZ74" s="49">
        <f t="shared" si="766"/>
        <v>8520</v>
      </c>
      <c r="DA74" s="49">
        <f t="shared" si="766"/>
        <v>8520</v>
      </c>
      <c r="DB74" s="49">
        <f t="shared" si="766"/>
        <v>8520</v>
      </c>
      <c r="DC74" s="49">
        <f t="shared" si="766"/>
        <v>8520</v>
      </c>
      <c r="DD74" s="49">
        <f t="shared" si="766"/>
        <v>8520</v>
      </c>
      <c r="DE74" s="319">
        <f t="shared" si="766"/>
        <v>102240</v>
      </c>
      <c r="DF74" s="49">
        <f t="shared" si="766"/>
        <v>8520</v>
      </c>
      <c r="DG74" s="49">
        <f t="shared" si="766"/>
        <v>8520</v>
      </c>
      <c r="DH74" s="49">
        <f t="shared" si="766"/>
        <v>8520</v>
      </c>
      <c r="DI74" s="49">
        <f t="shared" si="766"/>
        <v>8520</v>
      </c>
      <c r="DJ74" s="49">
        <f t="shared" si="766"/>
        <v>8520</v>
      </c>
      <c r="DK74" s="49">
        <f t="shared" si="766"/>
        <v>8520</v>
      </c>
      <c r="DL74" s="49">
        <f t="shared" si="766"/>
        <v>8520</v>
      </c>
      <c r="DM74" s="49">
        <f t="shared" si="766"/>
        <v>8520</v>
      </c>
      <c r="DN74" s="49">
        <f t="shared" si="766"/>
        <v>8520</v>
      </c>
      <c r="DO74" s="49">
        <f t="shared" si="766"/>
        <v>8520</v>
      </c>
      <c r="DP74" s="49">
        <f t="shared" si="766"/>
        <v>8520</v>
      </c>
      <c r="DQ74" s="49">
        <f t="shared" si="766"/>
        <v>8520</v>
      </c>
      <c r="DR74" s="319">
        <f t="shared" si="766"/>
        <v>102240</v>
      </c>
      <c r="DS74" s="49">
        <f t="shared" si="766"/>
        <v>8520</v>
      </c>
      <c r="DT74" s="49">
        <f t="shared" si="766"/>
        <v>8520</v>
      </c>
      <c r="DU74" s="49">
        <f t="shared" si="766"/>
        <v>8520</v>
      </c>
      <c r="DV74" s="49">
        <f t="shared" si="766"/>
        <v>8520</v>
      </c>
      <c r="DW74" s="49">
        <f t="shared" si="766"/>
        <v>8520</v>
      </c>
      <c r="DX74" s="49">
        <f t="shared" si="766"/>
        <v>8520</v>
      </c>
      <c r="DY74" s="49">
        <f t="shared" si="766"/>
        <v>8520</v>
      </c>
      <c r="DZ74" s="49">
        <f t="shared" si="766"/>
        <v>8520</v>
      </c>
      <c r="EA74" s="49">
        <f t="shared" si="766"/>
        <v>8520</v>
      </c>
      <c r="EB74" s="49">
        <f t="shared" si="766"/>
        <v>8520</v>
      </c>
      <c r="EC74" s="49">
        <f t="shared" si="766"/>
        <v>8520</v>
      </c>
      <c r="ED74" s="49">
        <f t="shared" ref="ED74:EE74" si="767">SUM(ED71:ED72)</f>
        <v>8520</v>
      </c>
      <c r="EE74" s="391">
        <f t="shared" si="767"/>
        <v>102240</v>
      </c>
    </row>
    <row r="75" spans="1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1:135" x14ac:dyDescent="0.2">
      <c r="D76" s="5" t="s">
        <v>58</v>
      </c>
      <c r="F76" s="17">
        <f t="shared" ref="F76:Q76" si="768">F34</f>
        <v>0</v>
      </c>
      <c r="G76" s="17">
        <f t="shared" si="768"/>
        <v>0</v>
      </c>
      <c r="H76" s="17">
        <f t="shared" si="768"/>
        <v>0</v>
      </c>
      <c r="I76" s="17">
        <f t="shared" si="768"/>
        <v>0</v>
      </c>
      <c r="J76" s="17">
        <f t="shared" si="768"/>
        <v>0</v>
      </c>
      <c r="K76" s="17">
        <f t="shared" si="768"/>
        <v>0</v>
      </c>
      <c r="L76" s="17">
        <f t="shared" si="768"/>
        <v>3500</v>
      </c>
      <c r="M76" s="17">
        <f t="shared" si="768"/>
        <v>0</v>
      </c>
      <c r="N76" s="17">
        <f t="shared" si="768"/>
        <v>0</v>
      </c>
      <c r="O76" s="17">
        <f t="shared" si="768"/>
        <v>0</v>
      </c>
      <c r="P76" s="17">
        <f t="shared" si="768"/>
        <v>4170</v>
      </c>
      <c r="Q76" s="17">
        <f t="shared" si="768"/>
        <v>2870</v>
      </c>
      <c r="R76" s="319">
        <f t="shared" ref="R76:R80" si="769">SUM(F76:Q76)</f>
        <v>10540</v>
      </c>
      <c r="S76" s="17">
        <f t="shared" ref="S76:AD76" si="770">S34</f>
        <v>660</v>
      </c>
      <c r="T76" s="17">
        <f t="shared" si="770"/>
        <v>2317</v>
      </c>
      <c r="U76" s="17">
        <f t="shared" si="770"/>
        <v>1125</v>
      </c>
      <c r="V76" s="17">
        <f t="shared" si="770"/>
        <v>725</v>
      </c>
      <c r="W76" s="17">
        <f t="shared" si="770"/>
        <v>725</v>
      </c>
      <c r="X76" s="17">
        <f t="shared" si="770"/>
        <v>725</v>
      </c>
      <c r="Y76" s="17">
        <f t="shared" si="770"/>
        <v>725</v>
      </c>
      <c r="Z76" s="17">
        <f t="shared" si="770"/>
        <v>725</v>
      </c>
      <c r="AA76" s="17">
        <f t="shared" si="770"/>
        <v>725</v>
      </c>
      <c r="AB76" s="17">
        <f t="shared" si="770"/>
        <v>725</v>
      </c>
      <c r="AC76" s="17">
        <f t="shared" si="770"/>
        <v>725</v>
      </c>
      <c r="AD76" s="17">
        <f t="shared" si="770"/>
        <v>725</v>
      </c>
      <c r="AE76" s="319">
        <f t="shared" ref="AE76:AE80" si="771">SUM(S76:AD76)</f>
        <v>10627</v>
      </c>
      <c r="AF76" s="17">
        <f t="shared" ref="AF76:AQ76" si="772">AF34</f>
        <v>670</v>
      </c>
      <c r="AG76" s="17">
        <f t="shared" si="772"/>
        <v>670</v>
      </c>
      <c r="AH76" s="17">
        <f t="shared" si="772"/>
        <v>670</v>
      </c>
      <c r="AI76" s="17">
        <f t="shared" si="772"/>
        <v>670</v>
      </c>
      <c r="AJ76" s="17">
        <f t="shared" si="772"/>
        <v>670</v>
      </c>
      <c r="AK76" s="17">
        <f t="shared" si="772"/>
        <v>670</v>
      </c>
      <c r="AL76" s="17">
        <f t="shared" si="772"/>
        <v>670</v>
      </c>
      <c r="AM76" s="17">
        <f t="shared" si="772"/>
        <v>670</v>
      </c>
      <c r="AN76" s="17">
        <f t="shared" si="772"/>
        <v>670</v>
      </c>
      <c r="AO76" s="17">
        <f t="shared" si="772"/>
        <v>670</v>
      </c>
      <c r="AP76" s="17">
        <f t="shared" si="772"/>
        <v>670</v>
      </c>
      <c r="AQ76" s="17">
        <f t="shared" si="772"/>
        <v>670</v>
      </c>
      <c r="AR76" s="319">
        <f t="shared" ref="AR76:AR80" si="773">SUM(AF76:AQ76)</f>
        <v>8040</v>
      </c>
      <c r="AS76" s="17">
        <f t="shared" ref="AS76:BD76" si="774">AS34</f>
        <v>670</v>
      </c>
      <c r="AT76" s="17">
        <f t="shared" si="774"/>
        <v>670</v>
      </c>
      <c r="AU76" s="17">
        <f t="shared" si="774"/>
        <v>670</v>
      </c>
      <c r="AV76" s="17">
        <f t="shared" si="774"/>
        <v>670</v>
      </c>
      <c r="AW76" s="17">
        <f t="shared" si="774"/>
        <v>670</v>
      </c>
      <c r="AX76" s="17">
        <f t="shared" si="774"/>
        <v>670</v>
      </c>
      <c r="AY76" s="17">
        <f t="shared" si="774"/>
        <v>670</v>
      </c>
      <c r="AZ76" s="17">
        <f t="shared" si="774"/>
        <v>670</v>
      </c>
      <c r="BA76" s="17">
        <f t="shared" si="774"/>
        <v>670</v>
      </c>
      <c r="BB76" s="17">
        <f t="shared" si="774"/>
        <v>670</v>
      </c>
      <c r="BC76" s="17">
        <f t="shared" si="774"/>
        <v>670</v>
      </c>
      <c r="BD76" s="17">
        <f t="shared" si="774"/>
        <v>670</v>
      </c>
      <c r="BE76" s="319">
        <f t="shared" ref="BE76:BE80" si="775">SUM(AS76:BD76)</f>
        <v>8040</v>
      </c>
      <c r="BF76" s="17">
        <f t="shared" ref="BF76:BQ76" si="776">BF34</f>
        <v>670</v>
      </c>
      <c r="BG76" s="17">
        <f t="shared" si="776"/>
        <v>670</v>
      </c>
      <c r="BH76" s="17">
        <f t="shared" si="776"/>
        <v>670</v>
      </c>
      <c r="BI76" s="17">
        <f t="shared" si="776"/>
        <v>670</v>
      </c>
      <c r="BJ76" s="17">
        <f t="shared" si="776"/>
        <v>670</v>
      </c>
      <c r="BK76" s="17">
        <f t="shared" si="776"/>
        <v>670</v>
      </c>
      <c r="BL76" s="17">
        <f t="shared" si="776"/>
        <v>670</v>
      </c>
      <c r="BM76" s="17">
        <f t="shared" si="776"/>
        <v>670</v>
      </c>
      <c r="BN76" s="17">
        <f t="shared" si="776"/>
        <v>670</v>
      </c>
      <c r="BO76" s="17">
        <f t="shared" si="776"/>
        <v>670</v>
      </c>
      <c r="BP76" s="17">
        <f t="shared" si="776"/>
        <v>670</v>
      </c>
      <c r="BQ76" s="17">
        <f t="shared" si="776"/>
        <v>670</v>
      </c>
      <c r="BR76" s="319">
        <f t="shared" ref="BR76:BR80" si="777">SUM(BF76:BQ76)</f>
        <v>8040</v>
      </c>
      <c r="BS76" s="17">
        <f t="shared" ref="BS76:CD76" si="778">BS34</f>
        <v>670</v>
      </c>
      <c r="BT76" s="17">
        <f t="shared" si="778"/>
        <v>670</v>
      </c>
      <c r="BU76" s="17">
        <f t="shared" si="778"/>
        <v>670</v>
      </c>
      <c r="BV76" s="17">
        <f t="shared" si="778"/>
        <v>670</v>
      </c>
      <c r="BW76" s="17">
        <f t="shared" si="778"/>
        <v>670</v>
      </c>
      <c r="BX76" s="17">
        <f t="shared" si="778"/>
        <v>670</v>
      </c>
      <c r="BY76" s="17">
        <f t="shared" si="778"/>
        <v>670</v>
      </c>
      <c r="BZ76" s="17">
        <f t="shared" si="778"/>
        <v>670</v>
      </c>
      <c r="CA76" s="17">
        <f t="shared" si="778"/>
        <v>670</v>
      </c>
      <c r="CB76" s="17">
        <f t="shared" si="778"/>
        <v>670</v>
      </c>
      <c r="CC76" s="17">
        <f t="shared" si="778"/>
        <v>670</v>
      </c>
      <c r="CD76" s="17">
        <f t="shared" si="778"/>
        <v>670</v>
      </c>
      <c r="CE76" s="319">
        <f t="shared" ref="CE76:CE80" si="779">SUM(BS76:CD76)</f>
        <v>8040</v>
      </c>
      <c r="CF76" s="17">
        <f t="shared" ref="CF76:CQ76" si="780">CF34</f>
        <v>670</v>
      </c>
      <c r="CG76" s="17">
        <f t="shared" si="780"/>
        <v>670</v>
      </c>
      <c r="CH76" s="17">
        <f t="shared" si="780"/>
        <v>670</v>
      </c>
      <c r="CI76" s="17">
        <f t="shared" si="780"/>
        <v>670</v>
      </c>
      <c r="CJ76" s="17">
        <f t="shared" si="780"/>
        <v>670</v>
      </c>
      <c r="CK76" s="17">
        <f t="shared" si="780"/>
        <v>670</v>
      </c>
      <c r="CL76" s="17">
        <f t="shared" si="780"/>
        <v>670</v>
      </c>
      <c r="CM76" s="17">
        <f t="shared" si="780"/>
        <v>670</v>
      </c>
      <c r="CN76" s="17">
        <f t="shared" si="780"/>
        <v>670</v>
      </c>
      <c r="CO76" s="17">
        <f t="shared" si="780"/>
        <v>670</v>
      </c>
      <c r="CP76" s="17">
        <f t="shared" si="780"/>
        <v>670</v>
      </c>
      <c r="CQ76" s="17">
        <f t="shared" si="780"/>
        <v>670</v>
      </c>
      <c r="CR76" s="319">
        <f t="shared" ref="CR76:CR80" si="781">SUM(CF76:CQ76)</f>
        <v>8040</v>
      </c>
      <c r="CS76" s="17">
        <f t="shared" ref="CS76:DD76" si="782">CS34</f>
        <v>670</v>
      </c>
      <c r="CT76" s="17">
        <f t="shared" si="782"/>
        <v>670</v>
      </c>
      <c r="CU76" s="17">
        <f t="shared" si="782"/>
        <v>670</v>
      </c>
      <c r="CV76" s="17">
        <f t="shared" si="782"/>
        <v>670</v>
      </c>
      <c r="CW76" s="17">
        <f t="shared" si="782"/>
        <v>670</v>
      </c>
      <c r="CX76" s="17">
        <f t="shared" si="782"/>
        <v>670</v>
      </c>
      <c r="CY76" s="17">
        <f t="shared" si="782"/>
        <v>670</v>
      </c>
      <c r="CZ76" s="17">
        <f t="shared" si="782"/>
        <v>670</v>
      </c>
      <c r="DA76" s="17">
        <f t="shared" si="782"/>
        <v>670</v>
      </c>
      <c r="DB76" s="17">
        <f t="shared" si="782"/>
        <v>670</v>
      </c>
      <c r="DC76" s="17">
        <f t="shared" si="782"/>
        <v>670</v>
      </c>
      <c r="DD76" s="17">
        <f t="shared" si="782"/>
        <v>670</v>
      </c>
      <c r="DE76" s="319">
        <f t="shared" ref="DE76:DE80" si="783">SUM(CS76:DD76)</f>
        <v>8040</v>
      </c>
      <c r="DF76" s="17">
        <f t="shared" ref="DF76:DQ76" si="784">DF34</f>
        <v>670</v>
      </c>
      <c r="DG76" s="17">
        <f t="shared" si="784"/>
        <v>670</v>
      </c>
      <c r="DH76" s="17">
        <f t="shared" si="784"/>
        <v>670</v>
      </c>
      <c r="DI76" s="17">
        <f t="shared" si="784"/>
        <v>670</v>
      </c>
      <c r="DJ76" s="17">
        <f t="shared" si="784"/>
        <v>670</v>
      </c>
      <c r="DK76" s="17">
        <f t="shared" si="784"/>
        <v>670</v>
      </c>
      <c r="DL76" s="17">
        <f t="shared" si="784"/>
        <v>670</v>
      </c>
      <c r="DM76" s="17">
        <f t="shared" si="784"/>
        <v>670</v>
      </c>
      <c r="DN76" s="17">
        <f t="shared" si="784"/>
        <v>670</v>
      </c>
      <c r="DO76" s="17">
        <f t="shared" si="784"/>
        <v>670</v>
      </c>
      <c r="DP76" s="17">
        <f t="shared" si="784"/>
        <v>670</v>
      </c>
      <c r="DQ76" s="17">
        <f t="shared" si="784"/>
        <v>670</v>
      </c>
      <c r="DR76" s="319">
        <f t="shared" ref="DR76:DR80" si="785">SUM(DF76:DQ76)</f>
        <v>8040</v>
      </c>
      <c r="DS76" s="17">
        <f t="shared" ref="DS76:ED76" si="786">DS34</f>
        <v>670</v>
      </c>
      <c r="DT76" s="17">
        <f t="shared" si="786"/>
        <v>670</v>
      </c>
      <c r="DU76" s="17">
        <f t="shared" si="786"/>
        <v>670</v>
      </c>
      <c r="DV76" s="17">
        <f t="shared" si="786"/>
        <v>670</v>
      </c>
      <c r="DW76" s="17">
        <f t="shared" si="786"/>
        <v>670</v>
      </c>
      <c r="DX76" s="17">
        <f t="shared" si="786"/>
        <v>670</v>
      </c>
      <c r="DY76" s="17">
        <f t="shared" si="786"/>
        <v>670</v>
      </c>
      <c r="DZ76" s="17">
        <f t="shared" si="786"/>
        <v>670</v>
      </c>
      <c r="EA76" s="17">
        <f t="shared" si="786"/>
        <v>670</v>
      </c>
      <c r="EB76" s="17">
        <f t="shared" si="786"/>
        <v>670</v>
      </c>
      <c r="EC76" s="17">
        <f t="shared" si="786"/>
        <v>670</v>
      </c>
      <c r="ED76" s="17">
        <f t="shared" si="786"/>
        <v>670</v>
      </c>
      <c r="EE76" s="391">
        <f t="shared" ref="EE76:EE80" si="787">SUM(DS76:ED76)</f>
        <v>8040</v>
      </c>
    </row>
    <row r="77" spans="1:135" x14ac:dyDescent="0.2">
      <c r="D77" s="5" t="s">
        <v>46</v>
      </c>
      <c r="F77" s="17">
        <f t="shared" ref="F77:Q77" si="788">F41</f>
        <v>0</v>
      </c>
      <c r="G77" s="17">
        <f t="shared" si="788"/>
        <v>0</v>
      </c>
      <c r="H77" s="17">
        <f t="shared" si="788"/>
        <v>0</v>
      </c>
      <c r="I77" s="17">
        <f t="shared" si="788"/>
        <v>0</v>
      </c>
      <c r="J77" s="17">
        <f t="shared" si="788"/>
        <v>0</v>
      </c>
      <c r="K77" s="17">
        <f t="shared" si="788"/>
        <v>0</v>
      </c>
      <c r="L77" s="17">
        <f t="shared" si="788"/>
        <v>0</v>
      </c>
      <c r="M77" s="17">
        <f t="shared" si="788"/>
        <v>0</v>
      </c>
      <c r="N77" s="17">
        <f t="shared" si="788"/>
        <v>0</v>
      </c>
      <c r="O77" s="17">
        <f t="shared" si="788"/>
        <v>0</v>
      </c>
      <c r="P77" s="17">
        <f t="shared" si="788"/>
        <v>0</v>
      </c>
      <c r="Q77" s="17">
        <f t="shared" si="788"/>
        <v>0</v>
      </c>
      <c r="R77" s="319">
        <f t="shared" si="769"/>
        <v>0</v>
      </c>
      <c r="S77" s="17">
        <f t="shared" ref="S77:AD77" si="789">S41</f>
        <v>0</v>
      </c>
      <c r="T77" s="17">
        <f t="shared" si="789"/>
        <v>0</v>
      </c>
      <c r="U77" s="17">
        <f t="shared" si="789"/>
        <v>0</v>
      </c>
      <c r="V77" s="17">
        <f t="shared" si="789"/>
        <v>0</v>
      </c>
      <c r="W77" s="17">
        <f t="shared" si="789"/>
        <v>0</v>
      </c>
      <c r="X77" s="17">
        <f t="shared" si="789"/>
        <v>0</v>
      </c>
      <c r="Y77" s="17">
        <f t="shared" si="789"/>
        <v>0</v>
      </c>
      <c r="Z77" s="17">
        <f t="shared" si="789"/>
        <v>0</v>
      </c>
      <c r="AA77" s="17">
        <f t="shared" si="789"/>
        <v>0</v>
      </c>
      <c r="AB77" s="17">
        <f t="shared" si="789"/>
        <v>0</v>
      </c>
      <c r="AC77" s="17">
        <f t="shared" si="789"/>
        <v>0</v>
      </c>
      <c r="AD77" s="17">
        <f t="shared" si="789"/>
        <v>0</v>
      </c>
      <c r="AE77" s="319">
        <f t="shared" si="771"/>
        <v>0</v>
      </c>
      <c r="AF77" s="17">
        <f t="shared" ref="AF77:AQ77" si="790">AF41</f>
        <v>0</v>
      </c>
      <c r="AG77" s="17">
        <f t="shared" si="790"/>
        <v>0</v>
      </c>
      <c r="AH77" s="17">
        <f t="shared" si="790"/>
        <v>0</v>
      </c>
      <c r="AI77" s="17">
        <f t="shared" si="790"/>
        <v>0</v>
      </c>
      <c r="AJ77" s="17">
        <f t="shared" si="790"/>
        <v>0</v>
      </c>
      <c r="AK77" s="17">
        <f t="shared" si="790"/>
        <v>0</v>
      </c>
      <c r="AL77" s="17">
        <f t="shared" si="790"/>
        <v>0</v>
      </c>
      <c r="AM77" s="17">
        <f t="shared" si="790"/>
        <v>0</v>
      </c>
      <c r="AN77" s="17">
        <f t="shared" si="790"/>
        <v>0</v>
      </c>
      <c r="AO77" s="17">
        <f t="shared" si="790"/>
        <v>0</v>
      </c>
      <c r="AP77" s="17">
        <f t="shared" si="790"/>
        <v>0</v>
      </c>
      <c r="AQ77" s="17">
        <f t="shared" si="790"/>
        <v>0</v>
      </c>
      <c r="AR77" s="319">
        <f t="shared" si="773"/>
        <v>0</v>
      </c>
      <c r="AS77" s="17">
        <f t="shared" ref="AS77:BD77" si="791">AS41</f>
        <v>0</v>
      </c>
      <c r="AT77" s="17">
        <f t="shared" si="791"/>
        <v>0</v>
      </c>
      <c r="AU77" s="17">
        <f t="shared" si="791"/>
        <v>0</v>
      </c>
      <c r="AV77" s="17">
        <f t="shared" si="791"/>
        <v>0</v>
      </c>
      <c r="AW77" s="17">
        <f t="shared" si="791"/>
        <v>0</v>
      </c>
      <c r="AX77" s="17">
        <f t="shared" si="791"/>
        <v>0</v>
      </c>
      <c r="AY77" s="17">
        <f t="shared" si="791"/>
        <v>0</v>
      </c>
      <c r="AZ77" s="17">
        <f t="shared" si="791"/>
        <v>0</v>
      </c>
      <c r="BA77" s="17">
        <f t="shared" si="791"/>
        <v>0</v>
      </c>
      <c r="BB77" s="17">
        <f t="shared" si="791"/>
        <v>0</v>
      </c>
      <c r="BC77" s="17">
        <f t="shared" si="791"/>
        <v>0</v>
      </c>
      <c r="BD77" s="17">
        <f t="shared" si="791"/>
        <v>0</v>
      </c>
      <c r="BE77" s="319">
        <f t="shared" si="775"/>
        <v>0</v>
      </c>
      <c r="BF77" s="17">
        <f t="shared" ref="BF77:BQ77" si="792">BF41</f>
        <v>0</v>
      </c>
      <c r="BG77" s="17">
        <f t="shared" si="792"/>
        <v>0</v>
      </c>
      <c r="BH77" s="17">
        <f t="shared" si="792"/>
        <v>0</v>
      </c>
      <c r="BI77" s="17">
        <f t="shared" si="792"/>
        <v>0</v>
      </c>
      <c r="BJ77" s="17">
        <f t="shared" si="792"/>
        <v>0</v>
      </c>
      <c r="BK77" s="17">
        <f t="shared" si="792"/>
        <v>0</v>
      </c>
      <c r="BL77" s="17">
        <f t="shared" si="792"/>
        <v>0</v>
      </c>
      <c r="BM77" s="17">
        <f t="shared" si="792"/>
        <v>0</v>
      </c>
      <c r="BN77" s="17">
        <f t="shared" si="792"/>
        <v>0</v>
      </c>
      <c r="BO77" s="17">
        <f t="shared" si="792"/>
        <v>0</v>
      </c>
      <c r="BP77" s="17">
        <f t="shared" si="792"/>
        <v>0</v>
      </c>
      <c r="BQ77" s="17">
        <f t="shared" si="792"/>
        <v>0</v>
      </c>
      <c r="BR77" s="319">
        <f t="shared" si="777"/>
        <v>0</v>
      </c>
      <c r="BS77" s="17">
        <f t="shared" ref="BS77:CD77" si="793">BS41</f>
        <v>0</v>
      </c>
      <c r="BT77" s="17">
        <f t="shared" si="793"/>
        <v>0</v>
      </c>
      <c r="BU77" s="17">
        <f t="shared" si="793"/>
        <v>0</v>
      </c>
      <c r="BV77" s="17">
        <f t="shared" si="793"/>
        <v>0</v>
      </c>
      <c r="BW77" s="17">
        <f t="shared" si="793"/>
        <v>0</v>
      </c>
      <c r="BX77" s="17">
        <f t="shared" si="793"/>
        <v>0</v>
      </c>
      <c r="BY77" s="17">
        <f t="shared" si="793"/>
        <v>0</v>
      </c>
      <c r="BZ77" s="17">
        <f t="shared" si="793"/>
        <v>0</v>
      </c>
      <c r="CA77" s="17">
        <f t="shared" si="793"/>
        <v>0</v>
      </c>
      <c r="CB77" s="17">
        <f t="shared" si="793"/>
        <v>0</v>
      </c>
      <c r="CC77" s="17">
        <f t="shared" si="793"/>
        <v>0</v>
      </c>
      <c r="CD77" s="17">
        <f t="shared" si="793"/>
        <v>0</v>
      </c>
      <c r="CE77" s="319">
        <f t="shared" si="779"/>
        <v>0</v>
      </c>
      <c r="CF77" s="17">
        <f t="shared" ref="CF77:CQ77" si="794">CF41</f>
        <v>0</v>
      </c>
      <c r="CG77" s="17">
        <f t="shared" si="794"/>
        <v>0</v>
      </c>
      <c r="CH77" s="17">
        <f t="shared" si="794"/>
        <v>0</v>
      </c>
      <c r="CI77" s="17">
        <f t="shared" si="794"/>
        <v>0</v>
      </c>
      <c r="CJ77" s="17">
        <f t="shared" si="794"/>
        <v>0</v>
      </c>
      <c r="CK77" s="17">
        <f t="shared" si="794"/>
        <v>0</v>
      </c>
      <c r="CL77" s="17">
        <f t="shared" si="794"/>
        <v>0</v>
      </c>
      <c r="CM77" s="17">
        <f t="shared" si="794"/>
        <v>0</v>
      </c>
      <c r="CN77" s="17">
        <f t="shared" si="794"/>
        <v>0</v>
      </c>
      <c r="CO77" s="17">
        <f t="shared" si="794"/>
        <v>0</v>
      </c>
      <c r="CP77" s="17">
        <f t="shared" si="794"/>
        <v>0</v>
      </c>
      <c r="CQ77" s="17">
        <f t="shared" si="794"/>
        <v>0</v>
      </c>
      <c r="CR77" s="319">
        <f t="shared" si="781"/>
        <v>0</v>
      </c>
      <c r="CS77" s="17">
        <f t="shared" ref="CS77:DD77" si="795">CS41</f>
        <v>0</v>
      </c>
      <c r="CT77" s="17">
        <f t="shared" si="795"/>
        <v>0</v>
      </c>
      <c r="CU77" s="17">
        <f t="shared" si="795"/>
        <v>0</v>
      </c>
      <c r="CV77" s="17">
        <f t="shared" si="795"/>
        <v>0</v>
      </c>
      <c r="CW77" s="17">
        <f t="shared" si="795"/>
        <v>0</v>
      </c>
      <c r="CX77" s="17">
        <f t="shared" si="795"/>
        <v>0</v>
      </c>
      <c r="CY77" s="17">
        <f t="shared" si="795"/>
        <v>0</v>
      </c>
      <c r="CZ77" s="17">
        <f t="shared" si="795"/>
        <v>0</v>
      </c>
      <c r="DA77" s="17">
        <f t="shared" si="795"/>
        <v>0</v>
      </c>
      <c r="DB77" s="17">
        <f t="shared" si="795"/>
        <v>0</v>
      </c>
      <c r="DC77" s="17">
        <f t="shared" si="795"/>
        <v>0</v>
      </c>
      <c r="DD77" s="17">
        <f t="shared" si="795"/>
        <v>0</v>
      </c>
      <c r="DE77" s="319">
        <f t="shared" si="783"/>
        <v>0</v>
      </c>
      <c r="DF77" s="17">
        <f t="shared" ref="DF77:DQ77" si="796">DF41</f>
        <v>0</v>
      </c>
      <c r="DG77" s="17">
        <f t="shared" si="796"/>
        <v>0</v>
      </c>
      <c r="DH77" s="17">
        <f t="shared" si="796"/>
        <v>0</v>
      </c>
      <c r="DI77" s="17">
        <f t="shared" si="796"/>
        <v>0</v>
      </c>
      <c r="DJ77" s="17">
        <f t="shared" si="796"/>
        <v>0</v>
      </c>
      <c r="DK77" s="17">
        <f t="shared" si="796"/>
        <v>0</v>
      </c>
      <c r="DL77" s="17">
        <f t="shared" si="796"/>
        <v>0</v>
      </c>
      <c r="DM77" s="17">
        <f t="shared" si="796"/>
        <v>0</v>
      </c>
      <c r="DN77" s="17">
        <f t="shared" si="796"/>
        <v>0</v>
      </c>
      <c r="DO77" s="17">
        <f t="shared" si="796"/>
        <v>0</v>
      </c>
      <c r="DP77" s="17">
        <f t="shared" si="796"/>
        <v>0</v>
      </c>
      <c r="DQ77" s="17">
        <f t="shared" si="796"/>
        <v>0</v>
      </c>
      <c r="DR77" s="319">
        <f t="shared" si="785"/>
        <v>0</v>
      </c>
      <c r="DS77" s="17">
        <f t="shared" ref="DS77:ED77" si="797">DS41</f>
        <v>0</v>
      </c>
      <c r="DT77" s="17">
        <f t="shared" si="797"/>
        <v>0</v>
      </c>
      <c r="DU77" s="17">
        <f t="shared" si="797"/>
        <v>0</v>
      </c>
      <c r="DV77" s="17">
        <f t="shared" si="797"/>
        <v>0</v>
      </c>
      <c r="DW77" s="17">
        <f t="shared" si="797"/>
        <v>0</v>
      </c>
      <c r="DX77" s="17">
        <f t="shared" si="797"/>
        <v>0</v>
      </c>
      <c r="DY77" s="17">
        <f t="shared" si="797"/>
        <v>0</v>
      </c>
      <c r="DZ77" s="17">
        <f t="shared" si="797"/>
        <v>0</v>
      </c>
      <c r="EA77" s="17">
        <f t="shared" si="797"/>
        <v>0</v>
      </c>
      <c r="EB77" s="17">
        <f t="shared" si="797"/>
        <v>0</v>
      </c>
      <c r="EC77" s="17">
        <f t="shared" si="797"/>
        <v>0</v>
      </c>
      <c r="ED77" s="17">
        <f t="shared" si="797"/>
        <v>0</v>
      </c>
      <c r="EE77" s="391">
        <f t="shared" si="787"/>
        <v>0</v>
      </c>
    </row>
    <row r="78" spans="1:135" x14ac:dyDescent="0.2">
      <c r="D78" s="5" t="s">
        <v>283</v>
      </c>
      <c r="F78" s="17">
        <f t="shared" ref="F78:Q78" si="798">F53</f>
        <v>0</v>
      </c>
      <c r="G78" s="17">
        <f t="shared" si="798"/>
        <v>0</v>
      </c>
      <c r="H78" s="17">
        <f t="shared" si="798"/>
        <v>0</v>
      </c>
      <c r="I78" s="17">
        <f t="shared" si="798"/>
        <v>0</v>
      </c>
      <c r="J78" s="17">
        <f t="shared" si="798"/>
        <v>0</v>
      </c>
      <c r="K78" s="17">
        <f t="shared" si="798"/>
        <v>0</v>
      </c>
      <c r="L78" s="17">
        <f t="shared" si="798"/>
        <v>0</v>
      </c>
      <c r="M78" s="17">
        <f t="shared" si="798"/>
        <v>0</v>
      </c>
      <c r="N78" s="17">
        <f t="shared" si="798"/>
        <v>0</v>
      </c>
      <c r="O78" s="17">
        <f t="shared" si="798"/>
        <v>0</v>
      </c>
      <c r="P78" s="17">
        <f t="shared" si="798"/>
        <v>925</v>
      </c>
      <c r="Q78" s="17">
        <f t="shared" si="798"/>
        <v>925</v>
      </c>
      <c r="R78" s="319">
        <f t="shared" ref="R78" si="799">SUM(F78:Q78)</f>
        <v>1850</v>
      </c>
      <c r="S78" s="17">
        <f t="shared" ref="S78:AD78" si="800">S53</f>
        <v>985</v>
      </c>
      <c r="T78" s="17">
        <f t="shared" si="800"/>
        <v>985</v>
      </c>
      <c r="U78" s="17">
        <f t="shared" si="800"/>
        <v>985</v>
      </c>
      <c r="V78" s="17">
        <f t="shared" si="800"/>
        <v>985</v>
      </c>
      <c r="W78" s="17">
        <f t="shared" si="800"/>
        <v>985</v>
      </c>
      <c r="X78" s="17">
        <f t="shared" si="800"/>
        <v>985</v>
      </c>
      <c r="Y78" s="17">
        <f t="shared" si="800"/>
        <v>985</v>
      </c>
      <c r="Z78" s="17">
        <f t="shared" si="800"/>
        <v>985</v>
      </c>
      <c r="AA78" s="17">
        <f t="shared" si="800"/>
        <v>985</v>
      </c>
      <c r="AB78" s="17">
        <f t="shared" si="800"/>
        <v>985</v>
      </c>
      <c r="AC78" s="17">
        <f t="shared" si="800"/>
        <v>985</v>
      </c>
      <c r="AD78" s="17">
        <f t="shared" si="800"/>
        <v>985</v>
      </c>
      <c r="AE78" s="319">
        <f t="shared" ref="AE78" si="801">SUM(S78:AD78)</f>
        <v>11820</v>
      </c>
      <c r="AF78" s="17">
        <f t="shared" ref="AF78:AQ78" si="802">AF53</f>
        <v>925</v>
      </c>
      <c r="AG78" s="17">
        <f t="shared" si="802"/>
        <v>925</v>
      </c>
      <c r="AH78" s="17">
        <f t="shared" si="802"/>
        <v>925</v>
      </c>
      <c r="AI78" s="17">
        <f t="shared" si="802"/>
        <v>925</v>
      </c>
      <c r="AJ78" s="17">
        <f t="shared" si="802"/>
        <v>925</v>
      </c>
      <c r="AK78" s="17">
        <f t="shared" si="802"/>
        <v>925</v>
      </c>
      <c r="AL78" s="17">
        <f t="shared" si="802"/>
        <v>925</v>
      </c>
      <c r="AM78" s="17">
        <f t="shared" si="802"/>
        <v>925</v>
      </c>
      <c r="AN78" s="17">
        <f t="shared" si="802"/>
        <v>925</v>
      </c>
      <c r="AO78" s="17">
        <f t="shared" si="802"/>
        <v>925</v>
      </c>
      <c r="AP78" s="17">
        <f t="shared" si="802"/>
        <v>925</v>
      </c>
      <c r="AQ78" s="17">
        <f t="shared" si="802"/>
        <v>925</v>
      </c>
      <c r="AR78" s="319">
        <f t="shared" ref="AR78" si="803">SUM(AF78:AQ78)</f>
        <v>11100</v>
      </c>
      <c r="AS78" s="17">
        <f t="shared" ref="AS78:BD78" si="804">AS53</f>
        <v>925</v>
      </c>
      <c r="AT78" s="17">
        <f t="shared" si="804"/>
        <v>925</v>
      </c>
      <c r="AU78" s="17">
        <f t="shared" si="804"/>
        <v>925</v>
      </c>
      <c r="AV78" s="17">
        <f t="shared" si="804"/>
        <v>925</v>
      </c>
      <c r="AW78" s="17">
        <f t="shared" si="804"/>
        <v>925</v>
      </c>
      <c r="AX78" s="17">
        <f t="shared" si="804"/>
        <v>925</v>
      </c>
      <c r="AY78" s="17">
        <f t="shared" si="804"/>
        <v>925</v>
      </c>
      <c r="AZ78" s="17">
        <f t="shared" si="804"/>
        <v>925</v>
      </c>
      <c r="BA78" s="17">
        <f t="shared" si="804"/>
        <v>925</v>
      </c>
      <c r="BB78" s="17">
        <f t="shared" si="804"/>
        <v>925</v>
      </c>
      <c r="BC78" s="17">
        <f t="shared" si="804"/>
        <v>925</v>
      </c>
      <c r="BD78" s="17">
        <f t="shared" si="804"/>
        <v>925</v>
      </c>
      <c r="BE78" s="319">
        <f t="shared" ref="BE78" si="805">SUM(AS78:BD78)</f>
        <v>11100</v>
      </c>
      <c r="BF78" s="17">
        <f t="shared" ref="BF78:BQ78" si="806">BF53</f>
        <v>925</v>
      </c>
      <c r="BG78" s="17">
        <f t="shared" si="806"/>
        <v>925</v>
      </c>
      <c r="BH78" s="17">
        <f t="shared" si="806"/>
        <v>925</v>
      </c>
      <c r="BI78" s="17">
        <f t="shared" si="806"/>
        <v>925</v>
      </c>
      <c r="BJ78" s="17">
        <f t="shared" si="806"/>
        <v>925</v>
      </c>
      <c r="BK78" s="17">
        <f t="shared" si="806"/>
        <v>925</v>
      </c>
      <c r="BL78" s="17">
        <f t="shared" si="806"/>
        <v>925</v>
      </c>
      <c r="BM78" s="17">
        <f t="shared" si="806"/>
        <v>925</v>
      </c>
      <c r="BN78" s="17">
        <f t="shared" si="806"/>
        <v>925</v>
      </c>
      <c r="BO78" s="17">
        <f t="shared" si="806"/>
        <v>925</v>
      </c>
      <c r="BP78" s="17">
        <f t="shared" si="806"/>
        <v>925</v>
      </c>
      <c r="BQ78" s="17">
        <f t="shared" si="806"/>
        <v>925</v>
      </c>
      <c r="BR78" s="319">
        <f t="shared" ref="BR78" si="807">SUM(BF78:BQ78)</f>
        <v>11100</v>
      </c>
      <c r="BS78" s="17">
        <f t="shared" ref="BS78:CD78" si="808">BS53</f>
        <v>925</v>
      </c>
      <c r="BT78" s="17">
        <f t="shared" si="808"/>
        <v>925</v>
      </c>
      <c r="BU78" s="17">
        <f t="shared" si="808"/>
        <v>925</v>
      </c>
      <c r="BV78" s="17">
        <f t="shared" si="808"/>
        <v>925</v>
      </c>
      <c r="BW78" s="17">
        <f t="shared" si="808"/>
        <v>925</v>
      </c>
      <c r="BX78" s="17">
        <f t="shared" si="808"/>
        <v>925</v>
      </c>
      <c r="BY78" s="17">
        <f t="shared" si="808"/>
        <v>925</v>
      </c>
      <c r="BZ78" s="17">
        <f t="shared" si="808"/>
        <v>925</v>
      </c>
      <c r="CA78" s="17">
        <f t="shared" si="808"/>
        <v>925</v>
      </c>
      <c r="CB78" s="17">
        <f t="shared" si="808"/>
        <v>925</v>
      </c>
      <c r="CC78" s="17">
        <f t="shared" si="808"/>
        <v>0</v>
      </c>
      <c r="CD78" s="17">
        <f t="shared" si="808"/>
        <v>0</v>
      </c>
      <c r="CE78" s="319">
        <f t="shared" ref="CE78" si="809">SUM(BS78:CD78)</f>
        <v>9250</v>
      </c>
      <c r="CF78" s="17">
        <f t="shared" ref="CF78:CQ78" si="810">CF53</f>
        <v>0</v>
      </c>
      <c r="CG78" s="17">
        <f t="shared" si="810"/>
        <v>0</v>
      </c>
      <c r="CH78" s="17">
        <f t="shared" si="810"/>
        <v>0</v>
      </c>
      <c r="CI78" s="17">
        <f t="shared" si="810"/>
        <v>0</v>
      </c>
      <c r="CJ78" s="17">
        <f t="shared" si="810"/>
        <v>0</v>
      </c>
      <c r="CK78" s="17">
        <f t="shared" si="810"/>
        <v>0</v>
      </c>
      <c r="CL78" s="17">
        <f t="shared" si="810"/>
        <v>0</v>
      </c>
      <c r="CM78" s="17">
        <f t="shared" si="810"/>
        <v>0</v>
      </c>
      <c r="CN78" s="17">
        <f t="shared" si="810"/>
        <v>0</v>
      </c>
      <c r="CO78" s="17">
        <f t="shared" si="810"/>
        <v>0</v>
      </c>
      <c r="CP78" s="17">
        <f t="shared" si="810"/>
        <v>0</v>
      </c>
      <c r="CQ78" s="17">
        <f t="shared" si="810"/>
        <v>0</v>
      </c>
      <c r="CR78" s="319">
        <f t="shared" ref="CR78" si="811">SUM(CF78:CQ78)</f>
        <v>0</v>
      </c>
      <c r="CS78" s="17">
        <f t="shared" ref="CS78:DD78" si="812">CS53</f>
        <v>0</v>
      </c>
      <c r="CT78" s="17">
        <f t="shared" si="812"/>
        <v>0</v>
      </c>
      <c r="CU78" s="17">
        <f t="shared" si="812"/>
        <v>0</v>
      </c>
      <c r="CV78" s="17">
        <f t="shared" si="812"/>
        <v>0</v>
      </c>
      <c r="CW78" s="17">
        <f t="shared" si="812"/>
        <v>0</v>
      </c>
      <c r="CX78" s="17">
        <f t="shared" si="812"/>
        <v>0</v>
      </c>
      <c r="CY78" s="17">
        <f t="shared" si="812"/>
        <v>0</v>
      </c>
      <c r="CZ78" s="17">
        <f t="shared" si="812"/>
        <v>0</v>
      </c>
      <c r="DA78" s="17">
        <f t="shared" si="812"/>
        <v>0</v>
      </c>
      <c r="DB78" s="17">
        <f t="shared" si="812"/>
        <v>0</v>
      </c>
      <c r="DC78" s="17">
        <f t="shared" si="812"/>
        <v>0</v>
      </c>
      <c r="DD78" s="17">
        <f t="shared" si="812"/>
        <v>0</v>
      </c>
      <c r="DE78" s="319">
        <f t="shared" ref="DE78" si="813">SUM(CS78:DD78)</f>
        <v>0</v>
      </c>
      <c r="DF78" s="17">
        <f t="shared" ref="DF78:DQ78" si="814">DF53</f>
        <v>0</v>
      </c>
      <c r="DG78" s="17">
        <f t="shared" si="814"/>
        <v>0</v>
      </c>
      <c r="DH78" s="17">
        <f t="shared" si="814"/>
        <v>0</v>
      </c>
      <c r="DI78" s="17">
        <f t="shared" si="814"/>
        <v>0</v>
      </c>
      <c r="DJ78" s="17">
        <f t="shared" si="814"/>
        <v>0</v>
      </c>
      <c r="DK78" s="17">
        <f t="shared" si="814"/>
        <v>0</v>
      </c>
      <c r="DL78" s="17">
        <f t="shared" si="814"/>
        <v>0</v>
      </c>
      <c r="DM78" s="17">
        <f t="shared" si="814"/>
        <v>0</v>
      </c>
      <c r="DN78" s="17">
        <f t="shared" si="814"/>
        <v>0</v>
      </c>
      <c r="DO78" s="17">
        <f t="shared" si="814"/>
        <v>0</v>
      </c>
      <c r="DP78" s="17">
        <f t="shared" si="814"/>
        <v>0</v>
      </c>
      <c r="DQ78" s="17">
        <f t="shared" si="814"/>
        <v>0</v>
      </c>
      <c r="DR78" s="319">
        <f t="shared" ref="DR78" si="815">SUM(DF78:DQ78)</f>
        <v>0</v>
      </c>
      <c r="DS78" s="17">
        <f t="shared" ref="DS78:ED78" si="816">DS53</f>
        <v>0</v>
      </c>
      <c r="DT78" s="17">
        <f t="shared" si="816"/>
        <v>0</v>
      </c>
      <c r="DU78" s="17">
        <f t="shared" si="816"/>
        <v>0</v>
      </c>
      <c r="DV78" s="17">
        <f t="shared" si="816"/>
        <v>0</v>
      </c>
      <c r="DW78" s="17">
        <f t="shared" si="816"/>
        <v>0</v>
      </c>
      <c r="DX78" s="17">
        <f t="shared" si="816"/>
        <v>0</v>
      </c>
      <c r="DY78" s="17">
        <f t="shared" si="816"/>
        <v>0</v>
      </c>
      <c r="DZ78" s="17">
        <f t="shared" si="816"/>
        <v>0</v>
      </c>
      <c r="EA78" s="17">
        <f t="shared" si="816"/>
        <v>0</v>
      </c>
      <c r="EB78" s="17">
        <f t="shared" si="816"/>
        <v>0</v>
      </c>
      <c r="EC78" s="17">
        <f t="shared" si="816"/>
        <v>0</v>
      </c>
      <c r="ED78" s="17">
        <f t="shared" si="816"/>
        <v>0</v>
      </c>
      <c r="EE78" s="391">
        <f t="shared" ref="EE78" si="817">SUM(DS78:ED78)</f>
        <v>0</v>
      </c>
    </row>
    <row r="79" spans="1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769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771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773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775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777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779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781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783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785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787"/>
        <v>0</v>
      </c>
    </row>
    <row r="80" spans="1:135" x14ac:dyDescent="0.2">
      <c r="D80" s="5" t="s">
        <v>60</v>
      </c>
      <c r="F80" s="17">
        <f>(F76+F78+F79)*$C$83</f>
        <v>0</v>
      </c>
      <c r="G80" s="17">
        <f t="shared" ref="G80:Q80" si="818">(G76+G78+G79)*$C$83</f>
        <v>0</v>
      </c>
      <c r="H80" s="17">
        <f t="shared" si="818"/>
        <v>0</v>
      </c>
      <c r="I80" s="17">
        <f t="shared" si="818"/>
        <v>0</v>
      </c>
      <c r="J80" s="17">
        <f t="shared" si="818"/>
        <v>0</v>
      </c>
      <c r="K80" s="17">
        <f t="shared" si="818"/>
        <v>0</v>
      </c>
      <c r="L80" s="17">
        <f t="shared" si="818"/>
        <v>700</v>
      </c>
      <c r="M80" s="17">
        <f t="shared" si="818"/>
        <v>0</v>
      </c>
      <c r="N80" s="17">
        <f t="shared" si="818"/>
        <v>0</v>
      </c>
      <c r="O80" s="17">
        <f t="shared" si="818"/>
        <v>0</v>
      </c>
      <c r="P80" s="17">
        <f t="shared" si="818"/>
        <v>1019</v>
      </c>
      <c r="Q80" s="17">
        <f t="shared" si="818"/>
        <v>759</v>
      </c>
      <c r="R80" s="319">
        <f t="shared" si="769"/>
        <v>2478</v>
      </c>
      <c r="S80" s="17">
        <f>(S76+S78+S79)*$C$83</f>
        <v>329</v>
      </c>
      <c r="T80" s="17">
        <f t="shared" ref="T80" si="819">(T76+T78+T79)*$C$83</f>
        <v>660.40000000000009</v>
      </c>
      <c r="U80" s="17">
        <f t="shared" ref="U80" si="820">(U76+U78+U79)*$C$83</f>
        <v>422</v>
      </c>
      <c r="V80" s="17">
        <f t="shared" ref="V80" si="821">(V76+V78+V79)*$C$83</f>
        <v>342</v>
      </c>
      <c r="W80" s="17">
        <f t="shared" ref="W80" si="822">(W76+W78+W79)*$C$83</f>
        <v>342</v>
      </c>
      <c r="X80" s="17">
        <f t="shared" ref="X80" si="823">(X76+X78+X79)*$C$83</f>
        <v>342</v>
      </c>
      <c r="Y80" s="17">
        <f t="shared" ref="Y80" si="824">(Y76+Y78+Y79)*$C$83</f>
        <v>342</v>
      </c>
      <c r="Z80" s="17">
        <f t="shared" ref="Z80" si="825">(Z76+Z78+Z79)*$C$83</f>
        <v>342</v>
      </c>
      <c r="AA80" s="17">
        <f t="shared" ref="AA80" si="826">(AA76+AA78+AA79)*$C$83</f>
        <v>342</v>
      </c>
      <c r="AB80" s="17">
        <f t="shared" ref="AB80" si="827">(AB76+AB78+AB79)*$C$83</f>
        <v>342</v>
      </c>
      <c r="AC80" s="17">
        <f t="shared" ref="AC80" si="828">(AC76+AC78+AC79)*$C$83</f>
        <v>342</v>
      </c>
      <c r="AD80" s="17">
        <f t="shared" ref="AD80" si="829">(AD76+AD78+AD79)*$C$83</f>
        <v>342</v>
      </c>
      <c r="AE80" s="319">
        <f t="shared" si="771"/>
        <v>4489.3999999999996</v>
      </c>
      <c r="AF80" s="17">
        <f>(AF76+AF78+AF79)*$C$83</f>
        <v>319</v>
      </c>
      <c r="AG80" s="17">
        <f t="shared" ref="AG80" si="830">(AG76+AG78+AG79)*$C$83</f>
        <v>319</v>
      </c>
      <c r="AH80" s="17">
        <f t="shared" ref="AH80" si="831">(AH76+AH78+AH79)*$C$83</f>
        <v>319</v>
      </c>
      <c r="AI80" s="17">
        <f t="shared" ref="AI80" si="832">(AI76+AI78+AI79)*$C$83</f>
        <v>319</v>
      </c>
      <c r="AJ80" s="17">
        <f t="shared" ref="AJ80" si="833">(AJ76+AJ78+AJ79)*$C$83</f>
        <v>319</v>
      </c>
      <c r="AK80" s="17">
        <f t="shared" ref="AK80" si="834">(AK76+AK78+AK79)*$C$83</f>
        <v>319</v>
      </c>
      <c r="AL80" s="17">
        <f t="shared" ref="AL80" si="835">(AL76+AL78+AL79)*$C$83</f>
        <v>319</v>
      </c>
      <c r="AM80" s="17">
        <f t="shared" ref="AM80" si="836">(AM76+AM78+AM79)*$C$83</f>
        <v>319</v>
      </c>
      <c r="AN80" s="17">
        <f t="shared" ref="AN80" si="837">(AN76+AN78+AN79)*$C$83</f>
        <v>319</v>
      </c>
      <c r="AO80" s="17">
        <f t="shared" ref="AO80" si="838">(AO76+AO78+AO79)*$C$83</f>
        <v>319</v>
      </c>
      <c r="AP80" s="17">
        <f t="shared" ref="AP80" si="839">(AP76+AP78+AP79)*$C$83</f>
        <v>319</v>
      </c>
      <c r="AQ80" s="17">
        <f t="shared" ref="AQ80" si="840">(AQ76+AQ78+AQ79)*$C$83</f>
        <v>319</v>
      </c>
      <c r="AR80" s="319">
        <f t="shared" si="773"/>
        <v>3828</v>
      </c>
      <c r="AS80" s="17">
        <f>(AS76+AS78+AS79)*$C$83</f>
        <v>319</v>
      </c>
      <c r="AT80" s="17">
        <f t="shared" ref="AT80" si="841">(AT76+AT78+AT79)*$C$83</f>
        <v>319</v>
      </c>
      <c r="AU80" s="17">
        <f t="shared" ref="AU80" si="842">(AU76+AU78+AU79)*$C$83</f>
        <v>319</v>
      </c>
      <c r="AV80" s="17">
        <f t="shared" ref="AV80" si="843">(AV76+AV78+AV79)*$C$83</f>
        <v>319</v>
      </c>
      <c r="AW80" s="17">
        <f t="shared" ref="AW80" si="844">(AW76+AW78+AW79)*$C$83</f>
        <v>319</v>
      </c>
      <c r="AX80" s="17">
        <f t="shared" ref="AX80" si="845">(AX76+AX78+AX79)*$C$83</f>
        <v>319</v>
      </c>
      <c r="AY80" s="17">
        <f t="shared" ref="AY80" si="846">(AY76+AY78+AY79)*$C$83</f>
        <v>319</v>
      </c>
      <c r="AZ80" s="17">
        <f t="shared" ref="AZ80" si="847">(AZ76+AZ78+AZ79)*$C$83</f>
        <v>319</v>
      </c>
      <c r="BA80" s="17">
        <f t="shared" ref="BA80" si="848">(BA76+BA78+BA79)*$C$83</f>
        <v>319</v>
      </c>
      <c r="BB80" s="17">
        <f t="shared" ref="BB80" si="849">(BB76+BB78+BB79)*$C$83</f>
        <v>319</v>
      </c>
      <c r="BC80" s="17">
        <f t="shared" ref="BC80" si="850">(BC76+BC78+BC79)*$C$83</f>
        <v>319</v>
      </c>
      <c r="BD80" s="17">
        <f t="shared" ref="BD80" si="851">(BD76+BD78+BD79)*$C$83</f>
        <v>319</v>
      </c>
      <c r="BE80" s="319">
        <f t="shared" si="775"/>
        <v>3828</v>
      </c>
      <c r="BF80" s="17">
        <f>(BF76+BF78+BF79)*$C$83</f>
        <v>319</v>
      </c>
      <c r="BG80" s="17">
        <f t="shared" ref="BG80" si="852">(BG76+BG78+BG79)*$C$83</f>
        <v>319</v>
      </c>
      <c r="BH80" s="17">
        <f t="shared" ref="BH80" si="853">(BH76+BH78+BH79)*$C$83</f>
        <v>319</v>
      </c>
      <c r="BI80" s="17">
        <f t="shared" ref="BI80" si="854">(BI76+BI78+BI79)*$C$83</f>
        <v>319</v>
      </c>
      <c r="BJ80" s="17">
        <f t="shared" ref="BJ80" si="855">(BJ76+BJ78+BJ79)*$C$83</f>
        <v>319</v>
      </c>
      <c r="BK80" s="17">
        <f t="shared" ref="BK80" si="856">(BK76+BK78+BK79)*$C$83</f>
        <v>319</v>
      </c>
      <c r="BL80" s="17">
        <f t="shared" ref="BL80" si="857">(BL76+BL78+BL79)*$C$83</f>
        <v>319</v>
      </c>
      <c r="BM80" s="17">
        <f t="shared" ref="BM80" si="858">(BM76+BM78+BM79)*$C$83</f>
        <v>319</v>
      </c>
      <c r="BN80" s="17">
        <f t="shared" ref="BN80" si="859">(BN76+BN78+BN79)*$C$83</f>
        <v>319</v>
      </c>
      <c r="BO80" s="17">
        <f t="shared" ref="BO80" si="860">(BO76+BO78+BO79)*$C$83</f>
        <v>319</v>
      </c>
      <c r="BP80" s="17">
        <f t="shared" ref="BP80" si="861">(BP76+BP78+BP79)*$C$83</f>
        <v>319</v>
      </c>
      <c r="BQ80" s="17">
        <f t="shared" ref="BQ80" si="862">(BQ76+BQ78+BQ79)*$C$83</f>
        <v>319</v>
      </c>
      <c r="BR80" s="319">
        <f t="shared" si="777"/>
        <v>3828</v>
      </c>
      <c r="BS80" s="17">
        <f>(BS76+BS78+BS79)*$C$83</f>
        <v>319</v>
      </c>
      <c r="BT80" s="17">
        <f t="shared" ref="BT80" si="863">(BT76+BT78+BT79)*$C$83</f>
        <v>319</v>
      </c>
      <c r="BU80" s="17">
        <f t="shared" ref="BU80" si="864">(BU76+BU78+BU79)*$C$83</f>
        <v>319</v>
      </c>
      <c r="BV80" s="17">
        <f t="shared" ref="BV80" si="865">(BV76+BV78+BV79)*$C$83</f>
        <v>319</v>
      </c>
      <c r="BW80" s="17">
        <f t="shared" ref="BW80" si="866">(BW76+BW78+BW79)*$C$83</f>
        <v>319</v>
      </c>
      <c r="BX80" s="17">
        <f t="shared" ref="BX80" si="867">(BX76+BX78+BX79)*$C$83</f>
        <v>319</v>
      </c>
      <c r="BY80" s="17">
        <f t="shared" ref="BY80" si="868">(BY76+BY78+BY79)*$C$83</f>
        <v>319</v>
      </c>
      <c r="BZ80" s="17">
        <f t="shared" ref="BZ80" si="869">(BZ76+BZ78+BZ79)*$C$83</f>
        <v>319</v>
      </c>
      <c r="CA80" s="17">
        <f t="shared" ref="CA80" si="870">(CA76+CA78+CA79)*$C$83</f>
        <v>319</v>
      </c>
      <c r="CB80" s="17">
        <f t="shared" ref="CB80" si="871">(CB76+CB78+CB79)*$C$83</f>
        <v>319</v>
      </c>
      <c r="CC80" s="17">
        <f t="shared" ref="CC80" si="872">(CC76+CC78+CC79)*$C$83</f>
        <v>134</v>
      </c>
      <c r="CD80" s="17">
        <f t="shared" ref="CD80" si="873">(CD76+CD78+CD79)*$C$83</f>
        <v>134</v>
      </c>
      <c r="CE80" s="319">
        <f t="shared" si="779"/>
        <v>3458</v>
      </c>
      <c r="CF80" s="17">
        <f>(CF76+CF78+CF79)*$C$83</f>
        <v>134</v>
      </c>
      <c r="CG80" s="17">
        <f t="shared" ref="CG80" si="874">(CG76+CG78+CG79)*$C$83</f>
        <v>134</v>
      </c>
      <c r="CH80" s="17">
        <f t="shared" ref="CH80" si="875">(CH76+CH78+CH79)*$C$83</f>
        <v>134</v>
      </c>
      <c r="CI80" s="17">
        <f t="shared" ref="CI80" si="876">(CI76+CI78+CI79)*$C$83</f>
        <v>134</v>
      </c>
      <c r="CJ80" s="17">
        <f t="shared" ref="CJ80" si="877">(CJ76+CJ78+CJ79)*$C$83</f>
        <v>134</v>
      </c>
      <c r="CK80" s="17">
        <f t="shared" ref="CK80" si="878">(CK76+CK78+CK79)*$C$83</f>
        <v>134</v>
      </c>
      <c r="CL80" s="17">
        <f t="shared" ref="CL80" si="879">(CL76+CL78+CL79)*$C$83</f>
        <v>134</v>
      </c>
      <c r="CM80" s="17">
        <f t="shared" ref="CM80" si="880">(CM76+CM78+CM79)*$C$83</f>
        <v>134</v>
      </c>
      <c r="CN80" s="17">
        <f t="shared" ref="CN80" si="881">(CN76+CN78+CN79)*$C$83</f>
        <v>134</v>
      </c>
      <c r="CO80" s="17">
        <f t="shared" ref="CO80" si="882">(CO76+CO78+CO79)*$C$83</f>
        <v>134</v>
      </c>
      <c r="CP80" s="17">
        <f t="shared" ref="CP80" si="883">(CP76+CP78+CP79)*$C$83</f>
        <v>134</v>
      </c>
      <c r="CQ80" s="17">
        <f t="shared" ref="CQ80" si="884">(CQ76+CQ78+CQ79)*$C$83</f>
        <v>134</v>
      </c>
      <c r="CR80" s="319">
        <f t="shared" si="781"/>
        <v>1608</v>
      </c>
      <c r="CS80" s="17">
        <f>(CS76+CS78+CS79)*$C$83</f>
        <v>134</v>
      </c>
      <c r="CT80" s="17">
        <f t="shared" ref="CT80" si="885">(CT76+CT78+CT79)*$C$83</f>
        <v>134</v>
      </c>
      <c r="CU80" s="17">
        <f t="shared" ref="CU80" si="886">(CU76+CU78+CU79)*$C$83</f>
        <v>134</v>
      </c>
      <c r="CV80" s="17">
        <f t="shared" ref="CV80" si="887">(CV76+CV78+CV79)*$C$83</f>
        <v>134</v>
      </c>
      <c r="CW80" s="17">
        <f t="shared" ref="CW80" si="888">(CW76+CW78+CW79)*$C$83</f>
        <v>134</v>
      </c>
      <c r="CX80" s="17">
        <f t="shared" ref="CX80" si="889">(CX76+CX78+CX79)*$C$83</f>
        <v>134</v>
      </c>
      <c r="CY80" s="17">
        <f t="shared" ref="CY80" si="890">(CY76+CY78+CY79)*$C$83</f>
        <v>134</v>
      </c>
      <c r="CZ80" s="17">
        <f t="shared" ref="CZ80" si="891">(CZ76+CZ78+CZ79)*$C$83</f>
        <v>134</v>
      </c>
      <c r="DA80" s="17">
        <f t="shared" ref="DA80" si="892">(DA76+DA78+DA79)*$C$83</f>
        <v>134</v>
      </c>
      <c r="DB80" s="17">
        <f t="shared" ref="DB80" si="893">(DB76+DB78+DB79)*$C$83</f>
        <v>134</v>
      </c>
      <c r="DC80" s="17">
        <f t="shared" ref="DC80" si="894">(DC76+DC78+DC79)*$C$83</f>
        <v>134</v>
      </c>
      <c r="DD80" s="17">
        <f t="shared" ref="DD80" si="895">(DD76+DD78+DD79)*$C$83</f>
        <v>134</v>
      </c>
      <c r="DE80" s="319">
        <f t="shared" si="783"/>
        <v>1608</v>
      </c>
      <c r="DF80" s="17">
        <f>(DF76+DF78+DF79)*$C$83</f>
        <v>134</v>
      </c>
      <c r="DG80" s="17">
        <f t="shared" ref="DG80" si="896">(DG76+DG78+DG79)*$C$83</f>
        <v>134</v>
      </c>
      <c r="DH80" s="17">
        <f t="shared" ref="DH80" si="897">(DH76+DH78+DH79)*$C$83</f>
        <v>134</v>
      </c>
      <c r="DI80" s="17">
        <f t="shared" ref="DI80" si="898">(DI76+DI78+DI79)*$C$83</f>
        <v>134</v>
      </c>
      <c r="DJ80" s="17">
        <f t="shared" ref="DJ80" si="899">(DJ76+DJ78+DJ79)*$C$83</f>
        <v>134</v>
      </c>
      <c r="DK80" s="17">
        <f t="shared" ref="DK80" si="900">(DK76+DK78+DK79)*$C$83</f>
        <v>134</v>
      </c>
      <c r="DL80" s="17">
        <f t="shared" ref="DL80" si="901">(DL76+DL78+DL79)*$C$83</f>
        <v>134</v>
      </c>
      <c r="DM80" s="17">
        <f t="shared" ref="DM80" si="902">(DM76+DM78+DM79)*$C$83</f>
        <v>134</v>
      </c>
      <c r="DN80" s="17">
        <f t="shared" ref="DN80" si="903">(DN76+DN78+DN79)*$C$83</f>
        <v>134</v>
      </c>
      <c r="DO80" s="17">
        <f t="shared" ref="DO80" si="904">(DO76+DO78+DO79)*$C$83</f>
        <v>134</v>
      </c>
      <c r="DP80" s="17">
        <f t="shared" ref="DP80" si="905">(DP76+DP78+DP79)*$C$83</f>
        <v>134</v>
      </c>
      <c r="DQ80" s="17">
        <f t="shared" ref="DQ80" si="906">(DQ76+DQ78+DQ79)*$C$83</f>
        <v>134</v>
      </c>
      <c r="DR80" s="319">
        <f t="shared" si="785"/>
        <v>1608</v>
      </c>
      <c r="DS80" s="17">
        <f>(DS76+DS78+DS79)*$C$83</f>
        <v>134</v>
      </c>
      <c r="DT80" s="17">
        <f t="shared" ref="DT80" si="907">(DT76+DT78+DT79)*$C$83</f>
        <v>134</v>
      </c>
      <c r="DU80" s="17">
        <f t="shared" ref="DU80" si="908">(DU76+DU78+DU79)*$C$83</f>
        <v>134</v>
      </c>
      <c r="DV80" s="17">
        <f t="shared" ref="DV80" si="909">(DV76+DV78+DV79)*$C$83</f>
        <v>134</v>
      </c>
      <c r="DW80" s="17">
        <f t="shared" ref="DW80" si="910">(DW76+DW78+DW79)*$C$83</f>
        <v>134</v>
      </c>
      <c r="DX80" s="17">
        <f t="shared" ref="DX80" si="911">(DX76+DX78+DX79)*$C$83</f>
        <v>134</v>
      </c>
      <c r="DY80" s="17">
        <f t="shared" ref="DY80" si="912">(DY76+DY78+DY79)*$C$83</f>
        <v>134</v>
      </c>
      <c r="DZ80" s="17">
        <f t="shared" ref="DZ80" si="913">(DZ76+DZ78+DZ79)*$C$83</f>
        <v>134</v>
      </c>
      <c r="EA80" s="17">
        <f t="shared" ref="EA80" si="914">(EA76+EA78+EA79)*$C$83</f>
        <v>134</v>
      </c>
      <c r="EB80" s="17">
        <f t="shared" ref="EB80" si="915">(EB76+EB78+EB79)*$C$83</f>
        <v>134</v>
      </c>
      <c r="EC80" s="17">
        <f t="shared" ref="EC80" si="916">(EC76+EC78+EC79)*$C$83</f>
        <v>134</v>
      </c>
      <c r="ED80" s="17">
        <f t="shared" ref="ED80" si="917">(ED76+ED78+ED79)*$C$83</f>
        <v>134</v>
      </c>
      <c r="EE80" s="391">
        <f t="shared" si="787"/>
        <v>1608</v>
      </c>
    </row>
    <row r="81" spans="1:135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1:135" x14ac:dyDescent="0.2">
      <c r="D82" s="8" t="s">
        <v>61</v>
      </c>
      <c r="E82" s="23"/>
      <c r="F82" s="17">
        <f>F72-F80</f>
        <v>0</v>
      </c>
      <c r="G82" s="17">
        <f t="shared" ref="G82:Q82" si="918">G72-G80</f>
        <v>0</v>
      </c>
      <c r="H82" s="17">
        <f t="shared" si="918"/>
        <v>0</v>
      </c>
      <c r="I82" s="17">
        <f t="shared" si="918"/>
        <v>0</v>
      </c>
      <c r="J82" s="17">
        <f t="shared" si="918"/>
        <v>0</v>
      </c>
      <c r="K82" s="17">
        <f t="shared" si="918"/>
        <v>0</v>
      </c>
      <c r="L82" s="17">
        <f t="shared" si="918"/>
        <v>-700</v>
      </c>
      <c r="M82" s="17">
        <f t="shared" si="918"/>
        <v>0</v>
      </c>
      <c r="N82" s="17">
        <f t="shared" si="918"/>
        <v>0</v>
      </c>
      <c r="O82" s="17">
        <f t="shared" si="918"/>
        <v>0</v>
      </c>
      <c r="P82" s="17">
        <f t="shared" si="918"/>
        <v>-1019</v>
      </c>
      <c r="Q82" s="17">
        <f t="shared" si="918"/>
        <v>-359</v>
      </c>
      <c r="R82" s="319">
        <f t="shared" ref="R82" si="919">SUM(F82:Q82)</f>
        <v>-2078</v>
      </c>
      <c r="S82" s="17">
        <f>S72-S80</f>
        <v>71</v>
      </c>
      <c r="T82" s="17">
        <f t="shared" ref="T82:AD82" si="920">T72-T80</f>
        <v>-260.40000000000009</v>
      </c>
      <c r="U82" s="17">
        <f t="shared" si="920"/>
        <v>338</v>
      </c>
      <c r="V82" s="17">
        <f t="shared" si="920"/>
        <v>718</v>
      </c>
      <c r="W82" s="17">
        <f t="shared" si="920"/>
        <v>1078</v>
      </c>
      <c r="X82" s="17">
        <f t="shared" si="920"/>
        <v>1078</v>
      </c>
      <c r="Y82" s="17">
        <f t="shared" si="920"/>
        <v>1078</v>
      </c>
      <c r="Z82" s="17">
        <f t="shared" si="920"/>
        <v>1078</v>
      </c>
      <c r="AA82" s="17">
        <f t="shared" si="920"/>
        <v>1078</v>
      </c>
      <c r="AB82" s="17">
        <f t="shared" si="920"/>
        <v>1078</v>
      </c>
      <c r="AC82" s="17">
        <f t="shared" si="920"/>
        <v>1078</v>
      </c>
      <c r="AD82" s="17">
        <f t="shared" si="920"/>
        <v>1078</v>
      </c>
      <c r="AE82" s="319">
        <f t="shared" ref="AE82" si="921">SUM(S82:AD82)</f>
        <v>9490.6</v>
      </c>
      <c r="AF82" s="17">
        <f>AF72-AF80</f>
        <v>1101</v>
      </c>
      <c r="AG82" s="17">
        <f t="shared" ref="AG82:AQ82" si="922">AG72-AG80</f>
        <v>1101</v>
      </c>
      <c r="AH82" s="17">
        <f t="shared" si="922"/>
        <v>1101</v>
      </c>
      <c r="AI82" s="17">
        <f t="shared" si="922"/>
        <v>1101</v>
      </c>
      <c r="AJ82" s="17">
        <f t="shared" si="922"/>
        <v>1101</v>
      </c>
      <c r="AK82" s="17">
        <f t="shared" si="922"/>
        <v>1101</v>
      </c>
      <c r="AL82" s="17">
        <f t="shared" si="922"/>
        <v>1101</v>
      </c>
      <c r="AM82" s="17">
        <f t="shared" si="922"/>
        <v>1101</v>
      </c>
      <c r="AN82" s="17">
        <f t="shared" si="922"/>
        <v>1101</v>
      </c>
      <c r="AO82" s="17">
        <f t="shared" si="922"/>
        <v>1101</v>
      </c>
      <c r="AP82" s="17">
        <f t="shared" si="922"/>
        <v>1101</v>
      </c>
      <c r="AQ82" s="17">
        <f t="shared" si="922"/>
        <v>1101</v>
      </c>
      <c r="AR82" s="319">
        <f t="shared" ref="AR82" si="923">SUM(AF82:AQ82)</f>
        <v>13212</v>
      </c>
      <c r="AS82" s="17">
        <f>AS72-AS80</f>
        <v>1101</v>
      </c>
      <c r="AT82" s="17">
        <f t="shared" ref="AT82:BD82" si="924">AT72-AT80</f>
        <v>1101</v>
      </c>
      <c r="AU82" s="17">
        <f t="shared" si="924"/>
        <v>1101</v>
      </c>
      <c r="AV82" s="17">
        <f t="shared" si="924"/>
        <v>1101</v>
      </c>
      <c r="AW82" s="17">
        <f t="shared" si="924"/>
        <v>1101</v>
      </c>
      <c r="AX82" s="17">
        <f t="shared" si="924"/>
        <v>1101</v>
      </c>
      <c r="AY82" s="17">
        <f t="shared" si="924"/>
        <v>1101</v>
      </c>
      <c r="AZ82" s="17">
        <f t="shared" si="924"/>
        <v>1101</v>
      </c>
      <c r="BA82" s="17">
        <f t="shared" si="924"/>
        <v>1101</v>
      </c>
      <c r="BB82" s="17">
        <f t="shared" si="924"/>
        <v>1101</v>
      </c>
      <c r="BC82" s="17">
        <f t="shared" si="924"/>
        <v>1101</v>
      </c>
      <c r="BD82" s="17">
        <f t="shared" si="924"/>
        <v>1101</v>
      </c>
      <c r="BE82" s="319">
        <f t="shared" ref="BE82" si="925">SUM(AS82:BD82)</f>
        <v>13212</v>
      </c>
      <c r="BF82" s="17">
        <f>BF72-BF80</f>
        <v>1101</v>
      </c>
      <c r="BG82" s="17">
        <f t="shared" ref="BG82:BQ82" si="926">BG72-BG80</f>
        <v>1101</v>
      </c>
      <c r="BH82" s="17">
        <f t="shared" si="926"/>
        <v>1101</v>
      </c>
      <c r="BI82" s="17">
        <f t="shared" si="926"/>
        <v>1101</v>
      </c>
      <c r="BJ82" s="17">
        <f t="shared" si="926"/>
        <v>1101</v>
      </c>
      <c r="BK82" s="17">
        <f t="shared" si="926"/>
        <v>1101</v>
      </c>
      <c r="BL82" s="17">
        <f t="shared" si="926"/>
        <v>1101</v>
      </c>
      <c r="BM82" s="17">
        <f t="shared" si="926"/>
        <v>1101</v>
      </c>
      <c r="BN82" s="17">
        <f t="shared" si="926"/>
        <v>1101</v>
      </c>
      <c r="BO82" s="17">
        <f t="shared" si="926"/>
        <v>1101</v>
      </c>
      <c r="BP82" s="17">
        <f t="shared" si="926"/>
        <v>1101</v>
      </c>
      <c r="BQ82" s="17">
        <f t="shared" si="926"/>
        <v>1101</v>
      </c>
      <c r="BR82" s="319">
        <f t="shared" ref="BR82" si="927">SUM(BF82:BQ82)</f>
        <v>13212</v>
      </c>
      <c r="BS82" s="17">
        <f>BS72-BS80</f>
        <v>1101</v>
      </c>
      <c r="BT82" s="17">
        <f t="shared" ref="BT82:CD82" si="928">BT72-BT80</f>
        <v>1101</v>
      </c>
      <c r="BU82" s="17">
        <f t="shared" si="928"/>
        <v>1101</v>
      </c>
      <c r="BV82" s="17">
        <f t="shared" si="928"/>
        <v>1101</v>
      </c>
      <c r="BW82" s="17">
        <f t="shared" si="928"/>
        <v>1101</v>
      </c>
      <c r="BX82" s="17">
        <f t="shared" si="928"/>
        <v>1101</v>
      </c>
      <c r="BY82" s="17">
        <f t="shared" si="928"/>
        <v>1101</v>
      </c>
      <c r="BZ82" s="17">
        <f t="shared" si="928"/>
        <v>1101</v>
      </c>
      <c r="CA82" s="17">
        <f t="shared" si="928"/>
        <v>1101</v>
      </c>
      <c r="CB82" s="17">
        <f t="shared" si="928"/>
        <v>1101</v>
      </c>
      <c r="CC82" s="17">
        <f t="shared" si="928"/>
        <v>1286</v>
      </c>
      <c r="CD82" s="17">
        <f t="shared" si="928"/>
        <v>1286</v>
      </c>
      <c r="CE82" s="319">
        <f t="shared" ref="CE82" si="929">SUM(BS82:CD82)</f>
        <v>13582</v>
      </c>
      <c r="CF82" s="17">
        <f>CF72-CF80</f>
        <v>1286</v>
      </c>
      <c r="CG82" s="17">
        <f t="shared" ref="CG82:CQ82" si="930">CG72-CG80</f>
        <v>1286</v>
      </c>
      <c r="CH82" s="17">
        <f t="shared" si="930"/>
        <v>1286</v>
      </c>
      <c r="CI82" s="17">
        <f t="shared" si="930"/>
        <v>1286</v>
      </c>
      <c r="CJ82" s="17">
        <f t="shared" si="930"/>
        <v>1286</v>
      </c>
      <c r="CK82" s="17">
        <f t="shared" si="930"/>
        <v>1286</v>
      </c>
      <c r="CL82" s="17">
        <f t="shared" si="930"/>
        <v>1286</v>
      </c>
      <c r="CM82" s="17">
        <f t="shared" si="930"/>
        <v>1286</v>
      </c>
      <c r="CN82" s="17">
        <f t="shared" si="930"/>
        <v>1286</v>
      </c>
      <c r="CO82" s="17">
        <f t="shared" si="930"/>
        <v>1286</v>
      </c>
      <c r="CP82" s="17">
        <f t="shared" si="930"/>
        <v>1286</v>
      </c>
      <c r="CQ82" s="17">
        <f t="shared" si="930"/>
        <v>1286</v>
      </c>
      <c r="CR82" s="319">
        <f t="shared" ref="CR82" si="931">SUM(CF82:CQ82)</f>
        <v>15432</v>
      </c>
      <c r="CS82" s="17">
        <f>CS72-CS80</f>
        <v>1286</v>
      </c>
      <c r="CT82" s="17">
        <f t="shared" ref="CT82:DD82" si="932">CT72-CT80</f>
        <v>1286</v>
      </c>
      <c r="CU82" s="17">
        <f t="shared" si="932"/>
        <v>1286</v>
      </c>
      <c r="CV82" s="17">
        <f t="shared" si="932"/>
        <v>1286</v>
      </c>
      <c r="CW82" s="17">
        <f t="shared" si="932"/>
        <v>1286</v>
      </c>
      <c r="CX82" s="17">
        <f t="shared" si="932"/>
        <v>1286</v>
      </c>
      <c r="CY82" s="17">
        <f t="shared" si="932"/>
        <v>1286</v>
      </c>
      <c r="CZ82" s="17">
        <f t="shared" si="932"/>
        <v>1286</v>
      </c>
      <c r="DA82" s="17">
        <f t="shared" si="932"/>
        <v>1286</v>
      </c>
      <c r="DB82" s="17">
        <f t="shared" si="932"/>
        <v>1286</v>
      </c>
      <c r="DC82" s="17">
        <f t="shared" si="932"/>
        <v>1286</v>
      </c>
      <c r="DD82" s="17">
        <f t="shared" si="932"/>
        <v>1286</v>
      </c>
      <c r="DE82" s="319">
        <f t="shared" ref="DE82" si="933">SUM(CS82:DD82)</f>
        <v>15432</v>
      </c>
      <c r="DF82" s="17">
        <f>DF72-DF80</f>
        <v>1286</v>
      </c>
      <c r="DG82" s="17">
        <f t="shared" ref="DG82:DQ82" si="934">DG72-DG80</f>
        <v>1286</v>
      </c>
      <c r="DH82" s="17">
        <f t="shared" si="934"/>
        <v>1286</v>
      </c>
      <c r="DI82" s="17">
        <f t="shared" si="934"/>
        <v>1286</v>
      </c>
      <c r="DJ82" s="17">
        <f t="shared" si="934"/>
        <v>1286</v>
      </c>
      <c r="DK82" s="17">
        <f t="shared" si="934"/>
        <v>1286</v>
      </c>
      <c r="DL82" s="17">
        <f t="shared" si="934"/>
        <v>1286</v>
      </c>
      <c r="DM82" s="17">
        <f t="shared" si="934"/>
        <v>1286</v>
      </c>
      <c r="DN82" s="17">
        <f t="shared" si="934"/>
        <v>1286</v>
      </c>
      <c r="DO82" s="17">
        <f t="shared" si="934"/>
        <v>1286</v>
      </c>
      <c r="DP82" s="17">
        <f t="shared" si="934"/>
        <v>1286</v>
      </c>
      <c r="DQ82" s="17">
        <f t="shared" si="934"/>
        <v>1286</v>
      </c>
      <c r="DR82" s="319">
        <f t="shared" ref="DR82" si="935">SUM(DF82:DQ82)</f>
        <v>15432</v>
      </c>
      <c r="DS82" s="17">
        <f>DS72-DS80</f>
        <v>1286</v>
      </c>
      <c r="DT82" s="17">
        <f t="shared" ref="DT82:ED82" si="936">DT72-DT80</f>
        <v>1286</v>
      </c>
      <c r="DU82" s="17">
        <f t="shared" si="936"/>
        <v>1286</v>
      </c>
      <c r="DV82" s="17">
        <f t="shared" si="936"/>
        <v>1286</v>
      </c>
      <c r="DW82" s="17">
        <f t="shared" si="936"/>
        <v>1286</v>
      </c>
      <c r="DX82" s="17">
        <f t="shared" si="936"/>
        <v>1286</v>
      </c>
      <c r="DY82" s="17">
        <f t="shared" si="936"/>
        <v>1286</v>
      </c>
      <c r="DZ82" s="17">
        <f t="shared" si="936"/>
        <v>1286</v>
      </c>
      <c r="EA82" s="17">
        <f t="shared" si="936"/>
        <v>1286</v>
      </c>
      <c r="EB82" s="17">
        <f t="shared" si="936"/>
        <v>1286</v>
      </c>
      <c r="EC82" s="17">
        <f t="shared" si="936"/>
        <v>1286</v>
      </c>
      <c r="ED82" s="17">
        <f t="shared" si="936"/>
        <v>1286</v>
      </c>
      <c r="EE82" s="391">
        <f t="shared" ref="EE82" si="937">SUM(DS82:ED82)</f>
        <v>15432</v>
      </c>
    </row>
    <row r="83" spans="1:135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1:135" x14ac:dyDescent="0.2">
      <c r="D84" s="3" t="s">
        <v>62</v>
      </c>
      <c r="E84" s="23"/>
      <c r="F84" s="17">
        <f>SUM(F76:F82)</f>
        <v>0</v>
      </c>
      <c r="G84" s="17">
        <f t="shared" ref="G84:Q84" si="938">SUM(G76:G82)</f>
        <v>0</v>
      </c>
      <c r="H84" s="17">
        <f t="shared" si="938"/>
        <v>0</v>
      </c>
      <c r="I84" s="17">
        <f t="shared" si="938"/>
        <v>0</v>
      </c>
      <c r="J84" s="17">
        <f t="shared" si="938"/>
        <v>0</v>
      </c>
      <c r="K84" s="17">
        <f t="shared" si="938"/>
        <v>0</v>
      </c>
      <c r="L84" s="17">
        <f t="shared" si="938"/>
        <v>3500</v>
      </c>
      <c r="M84" s="17">
        <f t="shared" si="938"/>
        <v>0</v>
      </c>
      <c r="N84" s="17">
        <f t="shared" si="938"/>
        <v>0</v>
      </c>
      <c r="O84" s="17">
        <f t="shared" si="938"/>
        <v>0</v>
      </c>
      <c r="P84" s="17">
        <f t="shared" si="938"/>
        <v>5095</v>
      </c>
      <c r="Q84" s="17">
        <f t="shared" si="938"/>
        <v>4195</v>
      </c>
      <c r="R84" s="319">
        <f t="shared" ref="R84" si="939">SUM(F84:Q84)</f>
        <v>12790</v>
      </c>
      <c r="S84" s="17">
        <f>SUM(S76:S82)</f>
        <v>2045</v>
      </c>
      <c r="T84" s="17">
        <f>SUM(T76:T82)</f>
        <v>3702</v>
      </c>
      <c r="U84" s="17">
        <f t="shared" ref="U84:AD84" si="940">SUM(U76:U82)</f>
        <v>2870</v>
      </c>
      <c r="V84" s="17">
        <f t="shared" si="940"/>
        <v>2770</v>
      </c>
      <c r="W84" s="17">
        <f t="shared" si="940"/>
        <v>3130</v>
      </c>
      <c r="X84" s="17">
        <f t="shared" si="940"/>
        <v>3130</v>
      </c>
      <c r="Y84" s="17">
        <f t="shared" si="940"/>
        <v>3130</v>
      </c>
      <c r="Z84" s="17">
        <f t="shared" si="940"/>
        <v>3130</v>
      </c>
      <c r="AA84" s="17">
        <f t="shared" si="940"/>
        <v>3130</v>
      </c>
      <c r="AB84" s="17">
        <f t="shared" si="940"/>
        <v>3130</v>
      </c>
      <c r="AC84" s="17">
        <f t="shared" si="940"/>
        <v>3130</v>
      </c>
      <c r="AD84" s="17">
        <f t="shared" si="940"/>
        <v>3130</v>
      </c>
      <c r="AE84" s="319">
        <f t="shared" ref="AE84" si="941">SUM(S84:AD84)</f>
        <v>36427</v>
      </c>
      <c r="AF84" s="17">
        <f>SUM(AF76:AF82)</f>
        <v>3015</v>
      </c>
      <c r="AG84" s="17">
        <f t="shared" ref="AG84:AQ84" si="942">SUM(AG76:AG82)</f>
        <v>3015</v>
      </c>
      <c r="AH84" s="17">
        <f t="shared" si="942"/>
        <v>3015</v>
      </c>
      <c r="AI84" s="17">
        <f t="shared" si="942"/>
        <v>3015</v>
      </c>
      <c r="AJ84" s="17">
        <f t="shared" si="942"/>
        <v>3015</v>
      </c>
      <c r="AK84" s="17">
        <f t="shared" si="942"/>
        <v>3015</v>
      </c>
      <c r="AL84" s="17">
        <f t="shared" si="942"/>
        <v>3015</v>
      </c>
      <c r="AM84" s="17">
        <f t="shared" si="942"/>
        <v>3015</v>
      </c>
      <c r="AN84" s="17">
        <f t="shared" si="942"/>
        <v>3015</v>
      </c>
      <c r="AO84" s="17">
        <f t="shared" si="942"/>
        <v>3015</v>
      </c>
      <c r="AP84" s="17">
        <f t="shared" si="942"/>
        <v>3015</v>
      </c>
      <c r="AQ84" s="17">
        <f t="shared" si="942"/>
        <v>3015</v>
      </c>
      <c r="AR84" s="319">
        <f t="shared" ref="AR84" si="943">SUM(AF84:AQ84)</f>
        <v>36180</v>
      </c>
      <c r="AS84" s="17">
        <f>SUM(AS76:AS82)</f>
        <v>3015</v>
      </c>
      <c r="AT84" s="17">
        <f t="shared" ref="AT84:BD84" si="944">SUM(AT76:AT82)</f>
        <v>3015</v>
      </c>
      <c r="AU84" s="17">
        <f t="shared" si="944"/>
        <v>3015</v>
      </c>
      <c r="AV84" s="17">
        <f t="shared" si="944"/>
        <v>3015</v>
      </c>
      <c r="AW84" s="17">
        <f t="shared" si="944"/>
        <v>3015</v>
      </c>
      <c r="AX84" s="17">
        <f t="shared" si="944"/>
        <v>3015</v>
      </c>
      <c r="AY84" s="17">
        <f t="shared" si="944"/>
        <v>3015</v>
      </c>
      <c r="AZ84" s="17">
        <f t="shared" si="944"/>
        <v>3015</v>
      </c>
      <c r="BA84" s="17">
        <f t="shared" si="944"/>
        <v>3015</v>
      </c>
      <c r="BB84" s="17">
        <f t="shared" si="944"/>
        <v>3015</v>
      </c>
      <c r="BC84" s="17">
        <f t="shared" si="944"/>
        <v>3015</v>
      </c>
      <c r="BD84" s="17">
        <f t="shared" si="944"/>
        <v>3015</v>
      </c>
      <c r="BE84" s="319">
        <f t="shared" ref="BE84" si="945">SUM(AS84:BD84)</f>
        <v>36180</v>
      </c>
      <c r="BF84" s="17">
        <f>SUM(BF76:BF82)</f>
        <v>3015</v>
      </c>
      <c r="BG84" s="17">
        <f t="shared" ref="BG84:BQ84" si="946">SUM(BG76:BG82)</f>
        <v>3015</v>
      </c>
      <c r="BH84" s="17">
        <f t="shared" si="946"/>
        <v>3015</v>
      </c>
      <c r="BI84" s="17">
        <f t="shared" si="946"/>
        <v>3015</v>
      </c>
      <c r="BJ84" s="17">
        <f t="shared" si="946"/>
        <v>3015</v>
      </c>
      <c r="BK84" s="17">
        <f t="shared" si="946"/>
        <v>3015</v>
      </c>
      <c r="BL84" s="17">
        <f t="shared" si="946"/>
        <v>3015</v>
      </c>
      <c r="BM84" s="17">
        <f t="shared" si="946"/>
        <v>3015</v>
      </c>
      <c r="BN84" s="17">
        <f t="shared" si="946"/>
        <v>3015</v>
      </c>
      <c r="BO84" s="17">
        <f t="shared" si="946"/>
        <v>3015</v>
      </c>
      <c r="BP84" s="17">
        <f t="shared" si="946"/>
        <v>3015</v>
      </c>
      <c r="BQ84" s="17">
        <f t="shared" si="946"/>
        <v>3015</v>
      </c>
      <c r="BR84" s="319">
        <f t="shared" ref="BR84" si="947">SUM(BF84:BQ84)</f>
        <v>36180</v>
      </c>
      <c r="BS84" s="17">
        <f>SUM(BS76:BS82)</f>
        <v>3015</v>
      </c>
      <c r="BT84" s="17">
        <f t="shared" ref="BT84:CD84" si="948">SUM(BT76:BT82)</f>
        <v>3015</v>
      </c>
      <c r="BU84" s="17">
        <f t="shared" si="948"/>
        <v>3015</v>
      </c>
      <c r="BV84" s="17">
        <f t="shared" si="948"/>
        <v>3015</v>
      </c>
      <c r="BW84" s="17">
        <f t="shared" si="948"/>
        <v>3015</v>
      </c>
      <c r="BX84" s="17">
        <f t="shared" si="948"/>
        <v>3015</v>
      </c>
      <c r="BY84" s="17">
        <f t="shared" si="948"/>
        <v>3015</v>
      </c>
      <c r="BZ84" s="17">
        <f t="shared" si="948"/>
        <v>3015</v>
      </c>
      <c r="CA84" s="17">
        <f t="shared" si="948"/>
        <v>3015</v>
      </c>
      <c r="CB84" s="17">
        <f t="shared" si="948"/>
        <v>3015</v>
      </c>
      <c r="CC84" s="17">
        <f t="shared" si="948"/>
        <v>2090</v>
      </c>
      <c r="CD84" s="17">
        <f t="shared" si="948"/>
        <v>2090</v>
      </c>
      <c r="CE84" s="319">
        <f t="shared" ref="CE84" si="949">SUM(BS84:CD84)</f>
        <v>34330</v>
      </c>
      <c r="CF84" s="17">
        <f>SUM(CF76:CF82)</f>
        <v>2090</v>
      </c>
      <c r="CG84" s="17">
        <f t="shared" ref="CG84:CQ84" si="950">SUM(CG76:CG82)</f>
        <v>2090</v>
      </c>
      <c r="CH84" s="17">
        <f t="shared" si="950"/>
        <v>2090</v>
      </c>
      <c r="CI84" s="17">
        <f t="shared" si="950"/>
        <v>2090</v>
      </c>
      <c r="CJ84" s="17">
        <f t="shared" si="950"/>
        <v>2090</v>
      </c>
      <c r="CK84" s="17">
        <f t="shared" si="950"/>
        <v>2090</v>
      </c>
      <c r="CL84" s="17">
        <f t="shared" si="950"/>
        <v>2090</v>
      </c>
      <c r="CM84" s="17">
        <f t="shared" si="950"/>
        <v>2090</v>
      </c>
      <c r="CN84" s="17">
        <f t="shared" si="950"/>
        <v>2090</v>
      </c>
      <c r="CO84" s="17">
        <f t="shared" si="950"/>
        <v>2090</v>
      </c>
      <c r="CP84" s="17">
        <f t="shared" si="950"/>
        <v>2090</v>
      </c>
      <c r="CQ84" s="17">
        <f t="shared" si="950"/>
        <v>2090</v>
      </c>
      <c r="CR84" s="319">
        <f t="shared" ref="CR84" si="951">SUM(CF84:CQ84)</f>
        <v>25080</v>
      </c>
      <c r="CS84" s="17">
        <f>SUM(CS76:CS82)</f>
        <v>2090</v>
      </c>
      <c r="CT84" s="17">
        <f t="shared" ref="CT84:DD84" si="952">SUM(CT76:CT82)</f>
        <v>2090</v>
      </c>
      <c r="CU84" s="17">
        <f t="shared" si="952"/>
        <v>2090</v>
      </c>
      <c r="CV84" s="17">
        <f t="shared" si="952"/>
        <v>2090</v>
      </c>
      <c r="CW84" s="17">
        <f t="shared" si="952"/>
        <v>2090</v>
      </c>
      <c r="CX84" s="17">
        <f t="shared" si="952"/>
        <v>2090</v>
      </c>
      <c r="CY84" s="17">
        <f t="shared" si="952"/>
        <v>2090</v>
      </c>
      <c r="CZ84" s="17">
        <f t="shared" si="952"/>
        <v>2090</v>
      </c>
      <c r="DA84" s="17">
        <f t="shared" si="952"/>
        <v>2090</v>
      </c>
      <c r="DB84" s="17">
        <f t="shared" si="952"/>
        <v>2090</v>
      </c>
      <c r="DC84" s="17">
        <f t="shared" si="952"/>
        <v>2090</v>
      </c>
      <c r="DD84" s="17">
        <f t="shared" si="952"/>
        <v>2090</v>
      </c>
      <c r="DE84" s="319">
        <f t="shared" ref="DE84" si="953">SUM(CS84:DD84)</f>
        <v>25080</v>
      </c>
      <c r="DF84" s="17">
        <f>SUM(DF76:DF82)</f>
        <v>2090</v>
      </c>
      <c r="DG84" s="17">
        <f t="shared" ref="DG84:DQ84" si="954">SUM(DG76:DG82)</f>
        <v>2090</v>
      </c>
      <c r="DH84" s="17">
        <f t="shared" si="954"/>
        <v>2090</v>
      </c>
      <c r="DI84" s="17">
        <f t="shared" si="954"/>
        <v>2090</v>
      </c>
      <c r="DJ84" s="17">
        <f t="shared" si="954"/>
        <v>2090</v>
      </c>
      <c r="DK84" s="17">
        <f t="shared" si="954"/>
        <v>2090</v>
      </c>
      <c r="DL84" s="17">
        <f t="shared" si="954"/>
        <v>2090</v>
      </c>
      <c r="DM84" s="17">
        <f t="shared" si="954"/>
        <v>2090</v>
      </c>
      <c r="DN84" s="17">
        <f t="shared" si="954"/>
        <v>2090</v>
      </c>
      <c r="DO84" s="17">
        <f t="shared" si="954"/>
        <v>2090</v>
      </c>
      <c r="DP84" s="17">
        <f t="shared" si="954"/>
        <v>2090</v>
      </c>
      <c r="DQ84" s="17">
        <f t="shared" si="954"/>
        <v>2090</v>
      </c>
      <c r="DR84" s="319">
        <f t="shared" ref="DR84" si="955">SUM(DF84:DQ84)</f>
        <v>25080</v>
      </c>
      <c r="DS84" s="17">
        <f>SUM(DS76:DS82)</f>
        <v>2090</v>
      </c>
      <c r="DT84" s="17">
        <f t="shared" ref="DT84:ED84" si="956">SUM(DT76:DT82)</f>
        <v>2090</v>
      </c>
      <c r="DU84" s="17">
        <f t="shared" si="956"/>
        <v>2090</v>
      </c>
      <c r="DV84" s="17">
        <f t="shared" si="956"/>
        <v>2090</v>
      </c>
      <c r="DW84" s="17">
        <f t="shared" si="956"/>
        <v>2090</v>
      </c>
      <c r="DX84" s="17">
        <f t="shared" si="956"/>
        <v>2090</v>
      </c>
      <c r="DY84" s="17">
        <f t="shared" si="956"/>
        <v>2090</v>
      </c>
      <c r="DZ84" s="17">
        <f t="shared" si="956"/>
        <v>2090</v>
      </c>
      <c r="EA84" s="17">
        <f t="shared" si="956"/>
        <v>2090</v>
      </c>
      <c r="EB84" s="17">
        <f t="shared" si="956"/>
        <v>2090</v>
      </c>
      <c r="EC84" s="17">
        <f t="shared" si="956"/>
        <v>2090</v>
      </c>
      <c r="ED84" s="17">
        <f t="shared" si="956"/>
        <v>2090</v>
      </c>
      <c r="EE84" s="391">
        <f t="shared" ref="EE84" si="957">SUM(DS84:ED84)</f>
        <v>25080</v>
      </c>
    </row>
    <row r="85" spans="1:135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</row>
    <row r="86" spans="1:135" x14ac:dyDescent="0.2">
      <c r="D86" s="3" t="s">
        <v>63</v>
      </c>
      <c r="E86" s="23"/>
      <c r="F86" s="17">
        <f>SUM(F71:F72)-F84</f>
        <v>0</v>
      </c>
      <c r="G86" s="17">
        <f t="shared" ref="G86:Q86" si="958">SUM(G71:G72)-G84</f>
        <v>0</v>
      </c>
      <c r="H86" s="17">
        <f t="shared" si="958"/>
        <v>0</v>
      </c>
      <c r="I86" s="17">
        <f t="shared" si="958"/>
        <v>0</v>
      </c>
      <c r="J86" s="17">
        <f t="shared" si="958"/>
        <v>0</v>
      </c>
      <c r="K86" s="17">
        <f t="shared" si="958"/>
        <v>0</v>
      </c>
      <c r="L86" s="17">
        <f t="shared" si="958"/>
        <v>-3500</v>
      </c>
      <c r="M86" s="17">
        <f t="shared" si="958"/>
        <v>0</v>
      </c>
      <c r="N86" s="17">
        <f t="shared" si="958"/>
        <v>0</v>
      </c>
      <c r="O86" s="17">
        <f t="shared" si="958"/>
        <v>0</v>
      </c>
      <c r="P86" s="17">
        <f t="shared" si="958"/>
        <v>-5095</v>
      </c>
      <c r="Q86" s="17">
        <f t="shared" si="958"/>
        <v>-1795</v>
      </c>
      <c r="R86" s="319">
        <f t="shared" ref="R86" si="959">SUM(F86:Q86)</f>
        <v>-10390</v>
      </c>
      <c r="S86" s="17">
        <f>SUM(S71:S72)-S84</f>
        <v>355</v>
      </c>
      <c r="T86" s="17">
        <f t="shared" ref="T86:AD86" si="960">SUM(T71:T72)-T84</f>
        <v>-1302</v>
      </c>
      <c r="U86" s="17">
        <f t="shared" si="960"/>
        <v>1690</v>
      </c>
      <c r="V86" s="17">
        <f t="shared" si="960"/>
        <v>3590</v>
      </c>
      <c r="W86" s="17">
        <f t="shared" si="960"/>
        <v>5390</v>
      </c>
      <c r="X86" s="17">
        <f t="shared" si="960"/>
        <v>5390</v>
      </c>
      <c r="Y86" s="17">
        <f t="shared" si="960"/>
        <v>5390</v>
      </c>
      <c r="Z86" s="17">
        <f t="shared" si="960"/>
        <v>5390</v>
      </c>
      <c r="AA86" s="17">
        <f t="shared" si="960"/>
        <v>5390</v>
      </c>
      <c r="AB86" s="17">
        <f t="shared" si="960"/>
        <v>5390</v>
      </c>
      <c r="AC86" s="17">
        <f t="shared" si="960"/>
        <v>5390</v>
      </c>
      <c r="AD86" s="17">
        <f t="shared" si="960"/>
        <v>5390</v>
      </c>
      <c r="AE86" s="319">
        <f t="shared" ref="AE86" si="961">SUM(S86:AD86)</f>
        <v>47453</v>
      </c>
      <c r="AF86" s="17">
        <f>SUM(AF71:AF72)-AF84</f>
        <v>5505</v>
      </c>
      <c r="AG86" s="17">
        <f t="shared" ref="AG86:AQ86" si="962">SUM(AG71:AG72)-AG84</f>
        <v>5505</v>
      </c>
      <c r="AH86" s="17">
        <f t="shared" si="962"/>
        <v>5505</v>
      </c>
      <c r="AI86" s="17">
        <f t="shared" si="962"/>
        <v>5505</v>
      </c>
      <c r="AJ86" s="17">
        <f t="shared" si="962"/>
        <v>5505</v>
      </c>
      <c r="AK86" s="17">
        <f t="shared" si="962"/>
        <v>5505</v>
      </c>
      <c r="AL86" s="17">
        <f t="shared" si="962"/>
        <v>5505</v>
      </c>
      <c r="AM86" s="17">
        <f t="shared" si="962"/>
        <v>5505</v>
      </c>
      <c r="AN86" s="17">
        <f t="shared" si="962"/>
        <v>5505</v>
      </c>
      <c r="AO86" s="17">
        <f t="shared" si="962"/>
        <v>5505</v>
      </c>
      <c r="AP86" s="17">
        <f t="shared" si="962"/>
        <v>5505</v>
      </c>
      <c r="AQ86" s="17">
        <f t="shared" si="962"/>
        <v>5505</v>
      </c>
      <c r="AR86" s="319">
        <f t="shared" ref="AR86" si="963">SUM(AF86:AQ86)</f>
        <v>66060</v>
      </c>
      <c r="AS86" s="17">
        <f>SUM(AS71:AS72)-AS84</f>
        <v>5505</v>
      </c>
      <c r="AT86" s="17">
        <f t="shared" ref="AT86:BD86" si="964">SUM(AT71:AT72)-AT84</f>
        <v>5505</v>
      </c>
      <c r="AU86" s="17">
        <f t="shared" si="964"/>
        <v>5505</v>
      </c>
      <c r="AV86" s="17">
        <f t="shared" si="964"/>
        <v>5505</v>
      </c>
      <c r="AW86" s="17">
        <f t="shared" si="964"/>
        <v>5505</v>
      </c>
      <c r="AX86" s="17">
        <f t="shared" si="964"/>
        <v>5505</v>
      </c>
      <c r="AY86" s="17">
        <f t="shared" si="964"/>
        <v>5505</v>
      </c>
      <c r="AZ86" s="17">
        <f t="shared" si="964"/>
        <v>5505</v>
      </c>
      <c r="BA86" s="17">
        <f t="shared" si="964"/>
        <v>5505</v>
      </c>
      <c r="BB86" s="17">
        <f t="shared" si="964"/>
        <v>5505</v>
      </c>
      <c r="BC86" s="17">
        <f t="shared" si="964"/>
        <v>5505</v>
      </c>
      <c r="BD86" s="17">
        <f t="shared" si="964"/>
        <v>5505</v>
      </c>
      <c r="BE86" s="319">
        <f t="shared" ref="BE86" si="965">SUM(AS86:BD86)</f>
        <v>66060</v>
      </c>
      <c r="BF86" s="17">
        <f>SUM(BF71:BF72)-BF84</f>
        <v>5505</v>
      </c>
      <c r="BG86" s="17">
        <f t="shared" ref="BG86:BQ86" si="966">SUM(BG71:BG72)-BG84</f>
        <v>5505</v>
      </c>
      <c r="BH86" s="17">
        <f t="shared" si="966"/>
        <v>5505</v>
      </c>
      <c r="BI86" s="17">
        <f t="shared" si="966"/>
        <v>5505</v>
      </c>
      <c r="BJ86" s="17">
        <f t="shared" si="966"/>
        <v>5505</v>
      </c>
      <c r="BK86" s="17">
        <f t="shared" si="966"/>
        <v>5505</v>
      </c>
      <c r="BL86" s="17">
        <f t="shared" si="966"/>
        <v>5505</v>
      </c>
      <c r="BM86" s="17">
        <f t="shared" si="966"/>
        <v>5505</v>
      </c>
      <c r="BN86" s="17">
        <f t="shared" si="966"/>
        <v>5505</v>
      </c>
      <c r="BO86" s="17">
        <f t="shared" si="966"/>
        <v>5505</v>
      </c>
      <c r="BP86" s="17">
        <f t="shared" si="966"/>
        <v>5505</v>
      </c>
      <c r="BQ86" s="17">
        <f t="shared" si="966"/>
        <v>5505</v>
      </c>
      <c r="BR86" s="319">
        <f t="shared" ref="BR86" si="967">SUM(BF86:BQ86)</f>
        <v>66060</v>
      </c>
      <c r="BS86" s="17">
        <f>SUM(BS71:BS72)-BS84</f>
        <v>5505</v>
      </c>
      <c r="BT86" s="17">
        <f t="shared" ref="BT86:CD86" si="968">SUM(BT71:BT72)-BT84</f>
        <v>5505</v>
      </c>
      <c r="BU86" s="17">
        <f t="shared" si="968"/>
        <v>5505</v>
      </c>
      <c r="BV86" s="17">
        <f t="shared" si="968"/>
        <v>5505</v>
      </c>
      <c r="BW86" s="17">
        <f t="shared" si="968"/>
        <v>5505</v>
      </c>
      <c r="BX86" s="17">
        <f t="shared" si="968"/>
        <v>5505</v>
      </c>
      <c r="BY86" s="17">
        <f t="shared" si="968"/>
        <v>5505</v>
      </c>
      <c r="BZ86" s="17">
        <f t="shared" si="968"/>
        <v>5505</v>
      </c>
      <c r="CA86" s="17">
        <f t="shared" si="968"/>
        <v>5505</v>
      </c>
      <c r="CB86" s="17">
        <f t="shared" si="968"/>
        <v>5505</v>
      </c>
      <c r="CC86" s="17">
        <f t="shared" si="968"/>
        <v>6430</v>
      </c>
      <c r="CD86" s="17">
        <f t="shared" si="968"/>
        <v>6430</v>
      </c>
      <c r="CE86" s="319">
        <f t="shared" ref="CE86" si="969">SUM(BS86:CD86)</f>
        <v>67910</v>
      </c>
      <c r="CF86" s="17">
        <f>SUM(CF71:CF72)-CF84</f>
        <v>6430</v>
      </c>
      <c r="CG86" s="17">
        <f t="shared" ref="CG86:CQ86" si="970">SUM(CG71:CG72)-CG84</f>
        <v>6430</v>
      </c>
      <c r="CH86" s="17">
        <f t="shared" si="970"/>
        <v>6430</v>
      </c>
      <c r="CI86" s="17">
        <f t="shared" si="970"/>
        <v>6430</v>
      </c>
      <c r="CJ86" s="17">
        <f t="shared" si="970"/>
        <v>6430</v>
      </c>
      <c r="CK86" s="17">
        <f t="shared" si="970"/>
        <v>6430</v>
      </c>
      <c r="CL86" s="17">
        <f t="shared" si="970"/>
        <v>6430</v>
      </c>
      <c r="CM86" s="17">
        <f t="shared" si="970"/>
        <v>6430</v>
      </c>
      <c r="CN86" s="17">
        <f t="shared" si="970"/>
        <v>6430</v>
      </c>
      <c r="CO86" s="17">
        <f t="shared" si="970"/>
        <v>6430</v>
      </c>
      <c r="CP86" s="17">
        <f t="shared" si="970"/>
        <v>6430</v>
      </c>
      <c r="CQ86" s="17">
        <f t="shared" si="970"/>
        <v>6430</v>
      </c>
      <c r="CR86" s="319">
        <f t="shared" ref="CR86" si="971">SUM(CF86:CQ86)</f>
        <v>77160</v>
      </c>
      <c r="CS86" s="17">
        <f>SUM(CS71:CS72)-CS84</f>
        <v>6430</v>
      </c>
      <c r="CT86" s="17">
        <f t="shared" ref="CT86:DD86" si="972">SUM(CT71:CT72)-CT84</f>
        <v>6430</v>
      </c>
      <c r="CU86" s="17">
        <f t="shared" si="972"/>
        <v>6430</v>
      </c>
      <c r="CV86" s="17">
        <f t="shared" si="972"/>
        <v>6430</v>
      </c>
      <c r="CW86" s="17">
        <f t="shared" si="972"/>
        <v>6430</v>
      </c>
      <c r="CX86" s="17">
        <f t="shared" si="972"/>
        <v>6430</v>
      </c>
      <c r="CY86" s="17">
        <f t="shared" si="972"/>
        <v>6430</v>
      </c>
      <c r="CZ86" s="17">
        <f t="shared" si="972"/>
        <v>6430</v>
      </c>
      <c r="DA86" s="17">
        <f t="shared" si="972"/>
        <v>6430</v>
      </c>
      <c r="DB86" s="17">
        <f t="shared" si="972"/>
        <v>6430</v>
      </c>
      <c r="DC86" s="17">
        <f t="shared" si="972"/>
        <v>6430</v>
      </c>
      <c r="DD86" s="17">
        <f t="shared" si="972"/>
        <v>6430</v>
      </c>
      <c r="DE86" s="319">
        <f t="shared" ref="DE86" si="973">SUM(CS86:DD86)</f>
        <v>77160</v>
      </c>
      <c r="DF86" s="17">
        <f>SUM(DF71:DF72)-DF84</f>
        <v>6430</v>
      </c>
      <c r="DG86" s="17">
        <f t="shared" ref="DG86:DQ86" si="974">SUM(DG71:DG72)-DG84</f>
        <v>6430</v>
      </c>
      <c r="DH86" s="17">
        <f t="shared" si="974"/>
        <v>6430</v>
      </c>
      <c r="DI86" s="17">
        <f t="shared" si="974"/>
        <v>6430</v>
      </c>
      <c r="DJ86" s="17">
        <f t="shared" si="974"/>
        <v>6430</v>
      </c>
      <c r="DK86" s="17">
        <f t="shared" si="974"/>
        <v>6430</v>
      </c>
      <c r="DL86" s="17">
        <f t="shared" si="974"/>
        <v>6430</v>
      </c>
      <c r="DM86" s="17">
        <f t="shared" si="974"/>
        <v>6430</v>
      </c>
      <c r="DN86" s="17">
        <f t="shared" si="974"/>
        <v>6430</v>
      </c>
      <c r="DO86" s="17">
        <f t="shared" si="974"/>
        <v>6430</v>
      </c>
      <c r="DP86" s="17">
        <f t="shared" si="974"/>
        <v>6430</v>
      </c>
      <c r="DQ86" s="17">
        <f t="shared" si="974"/>
        <v>6430</v>
      </c>
      <c r="DR86" s="319">
        <f t="shared" ref="DR86" si="975">SUM(DF86:DQ86)</f>
        <v>77160</v>
      </c>
      <c r="DS86" s="17">
        <f>SUM(DS71:DS72)-DS84</f>
        <v>6430</v>
      </c>
      <c r="DT86" s="17">
        <f t="shared" ref="DT86:ED86" si="976">SUM(DT71:DT72)-DT84</f>
        <v>6430</v>
      </c>
      <c r="DU86" s="17">
        <f t="shared" si="976"/>
        <v>6430</v>
      </c>
      <c r="DV86" s="17">
        <f t="shared" si="976"/>
        <v>6430</v>
      </c>
      <c r="DW86" s="17">
        <f t="shared" si="976"/>
        <v>6430</v>
      </c>
      <c r="DX86" s="17">
        <f t="shared" si="976"/>
        <v>6430</v>
      </c>
      <c r="DY86" s="17">
        <f t="shared" si="976"/>
        <v>6430</v>
      </c>
      <c r="DZ86" s="17">
        <f t="shared" si="976"/>
        <v>6430</v>
      </c>
      <c r="EA86" s="17">
        <f t="shared" si="976"/>
        <v>6430</v>
      </c>
      <c r="EB86" s="17">
        <f t="shared" si="976"/>
        <v>6430</v>
      </c>
      <c r="EC86" s="17">
        <f t="shared" si="976"/>
        <v>6430</v>
      </c>
      <c r="ED86" s="17">
        <f t="shared" si="976"/>
        <v>6430</v>
      </c>
      <c r="EE86" s="391">
        <f t="shared" ref="EE86" si="977">SUM(DS86:ED86)</f>
        <v>77160</v>
      </c>
    </row>
    <row r="87" spans="1:135" x14ac:dyDescent="0.2"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</row>
    <row r="88" spans="1:135" x14ac:dyDescent="0.2">
      <c r="D88" s="1" t="s">
        <v>328</v>
      </c>
      <c r="F88" s="17">
        <f>IFERROR(INDEX('MOUSSY EMPRUNT 1'!$G$14:$G$2000,MATCH('reporting moussy'!F$2,'MOUSSY EMPRUNT 1'!$Z$14:$Z$2000,0)),0)</f>
        <v>0</v>
      </c>
      <c r="G88" s="17">
        <f>IFERROR(INDEX('MOUSSY EMPRUNT 1'!$G$14:$G$2000,MATCH('reporting moussy'!G$2,'MOUSSY EMPRUNT 1'!$Z$14:$Z$2000,0)),0)</f>
        <v>0</v>
      </c>
      <c r="H88" s="17">
        <f>IFERROR(INDEX('MOUSSY EMPRUNT 1'!$G$14:$G$2000,MATCH('reporting moussy'!H$2,'MOUSSY EMPRUNT 1'!$Z$14:$Z$2000,0)),0)</f>
        <v>0</v>
      </c>
      <c r="I88" s="17">
        <f>IFERROR(INDEX('MOUSSY EMPRUNT 1'!$G$14:$G$2000,MATCH('reporting moussy'!I$2,'MOUSSY EMPRUNT 1'!$Z$14:$Z$2000,0)),0)</f>
        <v>0</v>
      </c>
      <c r="J88" s="17">
        <f>IFERROR(INDEX('MOUSSY EMPRUNT 1'!$G$14:$G$2000,MATCH('reporting moussy'!J$2,'MOUSSY EMPRUNT 1'!$Z$14:$Z$2000,0)),0)</f>
        <v>0</v>
      </c>
      <c r="K88" s="17">
        <f>IFERROR(INDEX('MOUSSY EMPRUNT 1'!$G$14:$G$2000,MATCH('reporting moussy'!K$2,'MOUSSY EMPRUNT 1'!$Z$14:$Z$2000,0)),0)</f>
        <v>0</v>
      </c>
      <c r="L88" s="17">
        <f>IFERROR(INDEX('MOUSSY EMPRUNT 1'!$G$14:$G$2000,MATCH('reporting moussy'!L$2,'MOUSSY EMPRUNT 1'!$Z$14:$Z$2000,0)),0)</f>
        <v>933.30000000000007</v>
      </c>
      <c r="M88" s="17">
        <f>IFERROR(INDEX('MOUSSY EMPRUNT 1'!$G$14:$G$2000,MATCH('reporting moussy'!M$2,'MOUSSY EMPRUNT 1'!$Z$14:$Z$2000,0)),0)</f>
        <v>933.30000000000007</v>
      </c>
      <c r="N88" s="17">
        <f>IFERROR(INDEX('MOUSSY EMPRUNT 1'!$G$14:$G$2000,MATCH('reporting moussy'!N$2,'MOUSSY EMPRUNT 1'!$Z$14:$Z$2000,0)),0)</f>
        <v>933.30000000000007</v>
      </c>
      <c r="O88" s="17">
        <f>IFERROR(INDEX('MOUSSY EMPRUNT 1'!$G$14:$G$2000,MATCH('reporting moussy'!O$2,'MOUSSY EMPRUNT 1'!$Z$14:$Z$2000,0)),0)</f>
        <v>933.30000000000007</v>
      </c>
      <c r="P88" s="17">
        <f>IFERROR(INDEX('MOUSSY EMPRUNT 1'!$G$14:$G$2000,MATCH('reporting moussy'!P$2,'MOUSSY EMPRUNT 1'!$Z$14:$Z$2000,0)),0)</f>
        <v>933.30000000000007</v>
      </c>
      <c r="Q88" s="17">
        <f>IFERROR(INDEX('MOUSSY EMPRUNT 1'!$G$14:$G$2000,MATCH('reporting moussy'!Q$2,'MOUSSY EMPRUNT 1'!$Z$14:$Z$2000,0)),0)</f>
        <v>933.30000000000007</v>
      </c>
      <c r="R88" s="319">
        <f>SUM(F88:Q88)</f>
        <v>5599.8</v>
      </c>
      <c r="S88" s="17">
        <f>IFERROR(INDEX('MOUSSY EMPRUNT 1'!$G$14:$G$2000,MATCH('reporting moussy'!S$2,'MOUSSY EMPRUNT 1'!$Z$14:$Z$2000,0)),0)</f>
        <v>2007.5896318590064</v>
      </c>
      <c r="T88" s="17">
        <f>IFERROR(INDEX('MOUSSY EMPRUNT 1'!$G$14:$G$2000,MATCH('reporting moussy'!T$2,'MOUSSY EMPRUNT 1'!$Z$14:$Z$2000,0)),0)</f>
        <v>2007.5896318590064</v>
      </c>
      <c r="U88" s="17">
        <f>IFERROR(INDEX('MOUSSY EMPRUNT 1'!$G$14:$G$2000,MATCH('reporting moussy'!U$2,'MOUSSY EMPRUNT 1'!$Z$14:$Z$2000,0)),0)</f>
        <v>2007.5896318590064</v>
      </c>
      <c r="V88" s="17">
        <f>IFERROR(INDEX('MOUSSY EMPRUNT 1'!$G$14:$G$2000,MATCH('reporting moussy'!V$2,'MOUSSY EMPRUNT 1'!$Z$14:$Z$2000,0)),0)</f>
        <v>2007.5896318590064</v>
      </c>
      <c r="W88" s="17">
        <f>IFERROR(INDEX('MOUSSY EMPRUNT 1'!$G$14:$G$2000,MATCH('reporting moussy'!W$2,'MOUSSY EMPRUNT 1'!$Z$14:$Z$2000,0)),0)</f>
        <v>2007.5896318590064</v>
      </c>
      <c r="X88" s="17">
        <f>IFERROR(INDEX('MOUSSY EMPRUNT 1'!$G$14:$G$2000,MATCH('reporting moussy'!X$2,'MOUSSY EMPRUNT 1'!$Z$14:$Z$2000,0)),0)</f>
        <v>2007.5896318590064</v>
      </c>
      <c r="Y88" s="17">
        <f>IFERROR(INDEX('MOUSSY EMPRUNT 1'!$G$14:$G$2000,MATCH('reporting moussy'!Y$2,'MOUSSY EMPRUNT 1'!$Z$14:$Z$2000,0)),0)</f>
        <v>2007.5896318590064</v>
      </c>
      <c r="Z88" s="17">
        <f>IFERROR(INDEX('MOUSSY EMPRUNT 1'!$G$14:$G$2000,MATCH('reporting moussy'!Z$2,'MOUSSY EMPRUNT 1'!$Z$14:$Z$2000,0)),0)</f>
        <v>2007.5896318590064</v>
      </c>
      <c r="AA88" s="17">
        <f>IFERROR(INDEX('MOUSSY EMPRUNT 1'!$G$14:$G$2000,MATCH('reporting moussy'!AA$2,'MOUSSY EMPRUNT 1'!$Z$14:$Z$2000,0)),0)</f>
        <v>2007.5896318590064</v>
      </c>
      <c r="AB88" s="17">
        <f>IFERROR(INDEX('MOUSSY EMPRUNT 1'!$G$14:$G$2000,MATCH('reporting moussy'!AB$2,'MOUSSY EMPRUNT 1'!$Z$14:$Z$2000,0)),0)</f>
        <v>2007.5896318590064</v>
      </c>
      <c r="AC88" s="17">
        <f>IFERROR(INDEX('MOUSSY EMPRUNT 1'!$G$14:$G$2000,MATCH('reporting moussy'!AC$2,'MOUSSY EMPRUNT 1'!$Z$14:$Z$2000,0)),0)</f>
        <v>2007.5896318590064</v>
      </c>
      <c r="AD88" s="17">
        <f>IFERROR(INDEX('MOUSSY EMPRUNT 1'!$G$14:$G$2000,MATCH('reporting moussy'!AD$2,'MOUSSY EMPRUNT 1'!$Z$14:$Z$2000,0)),0)</f>
        <v>2007.5896318590064</v>
      </c>
      <c r="AE88" s="319">
        <f>SUM(S88:AD88)</f>
        <v>24091.075582308073</v>
      </c>
      <c r="AF88" s="17">
        <f>IFERROR(INDEX('MOUSSY EMPRUNT 1'!$G$14:$G$2000,MATCH('reporting moussy'!AF$2,'MOUSSY EMPRUNT 1'!$Z$14:$Z$2000,0)),0)</f>
        <v>2007.5896318590064</v>
      </c>
      <c r="AG88" s="17">
        <f>IFERROR(INDEX('MOUSSY EMPRUNT 1'!$G$14:$G$2000,MATCH('reporting moussy'!AG$2,'MOUSSY EMPRUNT 1'!$Z$14:$Z$2000,0)),0)</f>
        <v>2007.5896318590064</v>
      </c>
      <c r="AH88" s="17">
        <f>IFERROR(INDEX('MOUSSY EMPRUNT 1'!$G$14:$G$2000,MATCH('reporting moussy'!AH$2,'MOUSSY EMPRUNT 1'!$Z$14:$Z$2000,0)),0)</f>
        <v>2007.5896318590064</v>
      </c>
      <c r="AI88" s="17">
        <f>IFERROR(INDEX('MOUSSY EMPRUNT 1'!$G$14:$G$2000,MATCH('reporting moussy'!AI$2,'MOUSSY EMPRUNT 1'!$Z$14:$Z$2000,0)),0)</f>
        <v>2007.5896318590064</v>
      </c>
      <c r="AJ88" s="17">
        <f>IFERROR(INDEX('MOUSSY EMPRUNT 1'!$G$14:$G$2000,MATCH('reporting moussy'!AJ$2,'MOUSSY EMPRUNT 1'!$Z$14:$Z$2000,0)),0)</f>
        <v>2007.5896318590064</v>
      </c>
      <c r="AK88" s="17">
        <f>IFERROR(INDEX('MOUSSY EMPRUNT 1'!$G$14:$G$2000,MATCH('reporting moussy'!AK$2,'MOUSSY EMPRUNT 1'!$Z$14:$Z$2000,0)),0)</f>
        <v>2007.5896318590064</v>
      </c>
      <c r="AL88" s="17">
        <f>IFERROR(INDEX('MOUSSY EMPRUNT 1'!$G$14:$G$2000,MATCH('reporting moussy'!AL$2,'MOUSSY EMPRUNT 1'!$Z$14:$Z$2000,0)),0)</f>
        <v>2007.5896318590064</v>
      </c>
      <c r="AM88" s="17">
        <f>IFERROR(INDEX('MOUSSY EMPRUNT 1'!$G$14:$G$2000,MATCH('reporting moussy'!AM$2,'MOUSSY EMPRUNT 1'!$Z$14:$Z$2000,0)),0)</f>
        <v>2007.5896318590064</v>
      </c>
      <c r="AN88" s="17">
        <f>IFERROR(INDEX('MOUSSY EMPRUNT 1'!$G$14:$G$2000,MATCH('reporting moussy'!AN$2,'MOUSSY EMPRUNT 1'!$Z$14:$Z$2000,0)),0)</f>
        <v>2007.5896318590064</v>
      </c>
      <c r="AO88" s="17">
        <f>IFERROR(INDEX('MOUSSY EMPRUNT 1'!$G$14:$G$2000,MATCH('reporting moussy'!AO$2,'MOUSSY EMPRUNT 1'!$Z$14:$Z$2000,0)),0)</f>
        <v>2007.5896318590064</v>
      </c>
      <c r="AP88" s="17">
        <f>IFERROR(INDEX('MOUSSY EMPRUNT 1'!$G$14:$G$2000,MATCH('reporting moussy'!AP$2,'MOUSSY EMPRUNT 1'!$Z$14:$Z$2000,0)),0)</f>
        <v>2007.5896318590064</v>
      </c>
      <c r="AQ88" s="17">
        <f>IFERROR(INDEX('MOUSSY EMPRUNT 1'!$G$14:$G$2000,MATCH('reporting moussy'!AQ$2,'MOUSSY EMPRUNT 1'!$Z$14:$Z$2000,0)),0)</f>
        <v>2007.5896318590064</v>
      </c>
      <c r="AR88" s="319">
        <f>SUM(AF88:AQ88)</f>
        <v>24091.075582308073</v>
      </c>
      <c r="AS88" s="17">
        <f>IFERROR(INDEX('MOUSSY EMPRUNT 1'!$G$14:$G$2000,MATCH('reporting moussy'!AS$2,'MOUSSY EMPRUNT 1'!$Z$14:$Z$2000,0)),0)</f>
        <v>2007.5896318590064</v>
      </c>
      <c r="AT88" s="17">
        <f>IFERROR(INDEX('MOUSSY EMPRUNT 1'!$G$14:$G$2000,MATCH('reporting moussy'!AT$2,'MOUSSY EMPRUNT 1'!$Z$14:$Z$2000,0)),0)</f>
        <v>2007.5896318590064</v>
      </c>
      <c r="AU88" s="17">
        <f>IFERROR(INDEX('MOUSSY EMPRUNT 1'!$G$14:$G$2000,MATCH('reporting moussy'!AU$2,'MOUSSY EMPRUNT 1'!$Z$14:$Z$2000,0)),0)</f>
        <v>2007.5896318590064</v>
      </c>
      <c r="AV88" s="17">
        <f>IFERROR(INDEX('MOUSSY EMPRUNT 1'!$G$14:$G$2000,MATCH('reporting moussy'!AV$2,'MOUSSY EMPRUNT 1'!$Z$14:$Z$2000,0)),0)</f>
        <v>2007.5896318590064</v>
      </c>
      <c r="AW88" s="17">
        <f>IFERROR(INDEX('MOUSSY EMPRUNT 1'!$G$14:$G$2000,MATCH('reporting moussy'!AW$2,'MOUSSY EMPRUNT 1'!$Z$14:$Z$2000,0)),0)</f>
        <v>2007.5896318590064</v>
      </c>
      <c r="AX88" s="17">
        <f>IFERROR(INDEX('MOUSSY EMPRUNT 1'!$G$14:$G$2000,MATCH('reporting moussy'!AX$2,'MOUSSY EMPRUNT 1'!$Z$14:$Z$2000,0)),0)</f>
        <v>2007.5896318590064</v>
      </c>
      <c r="AY88" s="17">
        <f>IFERROR(INDEX('MOUSSY EMPRUNT 1'!$G$14:$G$2000,MATCH('reporting moussy'!AY$2,'MOUSSY EMPRUNT 1'!$Z$14:$Z$2000,0)),0)</f>
        <v>2007.5896318590064</v>
      </c>
      <c r="AZ88" s="17">
        <f>IFERROR(INDEX('MOUSSY EMPRUNT 1'!$G$14:$G$2000,MATCH('reporting moussy'!AZ$2,'MOUSSY EMPRUNT 1'!$Z$14:$Z$2000,0)),0)</f>
        <v>2007.5896318590064</v>
      </c>
      <c r="BA88" s="17">
        <f>IFERROR(INDEX('MOUSSY EMPRUNT 1'!$G$14:$G$2000,MATCH('reporting moussy'!BA$2,'MOUSSY EMPRUNT 1'!$Z$14:$Z$2000,0)),0)</f>
        <v>2007.5896318590064</v>
      </c>
      <c r="BB88" s="17">
        <f>IFERROR(INDEX('MOUSSY EMPRUNT 1'!$G$14:$G$2000,MATCH('reporting moussy'!BB$2,'MOUSSY EMPRUNT 1'!$Z$14:$Z$2000,0)),0)</f>
        <v>2007.5896318590064</v>
      </c>
      <c r="BC88" s="17">
        <f>IFERROR(INDEX('MOUSSY EMPRUNT 1'!$G$14:$G$2000,MATCH('reporting moussy'!BC$2,'MOUSSY EMPRUNT 1'!$Z$14:$Z$2000,0)),0)</f>
        <v>2007.5896318590064</v>
      </c>
      <c r="BD88" s="17">
        <f>IFERROR(INDEX('MOUSSY EMPRUNT 1'!$G$14:$G$2000,MATCH('reporting moussy'!BD$2,'MOUSSY EMPRUNT 1'!$Z$14:$Z$2000,0)),0)</f>
        <v>2007.5896318590064</v>
      </c>
      <c r="BE88" s="319">
        <f>SUM(AS88:BD88)</f>
        <v>24091.075582308073</v>
      </c>
      <c r="BF88" s="17">
        <f>IFERROR(INDEX('MOUSSY EMPRUNT 1'!$G$14:$G$2000,MATCH('reporting moussy'!BF$2,'MOUSSY EMPRUNT 1'!$Z$14:$Z$2000,0)),0)</f>
        <v>2007.5896318590064</v>
      </c>
      <c r="BG88" s="17">
        <f>IFERROR(INDEX('MOUSSY EMPRUNT 1'!$G$14:$G$2000,MATCH('reporting moussy'!BG$2,'MOUSSY EMPRUNT 1'!$Z$14:$Z$2000,0)),0)</f>
        <v>2007.5896318590064</v>
      </c>
      <c r="BH88" s="17">
        <f>IFERROR(INDEX('MOUSSY EMPRUNT 1'!$G$14:$G$2000,MATCH('reporting moussy'!BH$2,'MOUSSY EMPRUNT 1'!$Z$14:$Z$2000,0)),0)</f>
        <v>2007.5896318590064</v>
      </c>
      <c r="BI88" s="17">
        <f>IFERROR(INDEX('MOUSSY EMPRUNT 1'!$G$14:$G$2000,MATCH('reporting moussy'!BI$2,'MOUSSY EMPRUNT 1'!$Z$14:$Z$2000,0)),0)</f>
        <v>2007.5896318590064</v>
      </c>
      <c r="BJ88" s="17">
        <f>IFERROR(INDEX('MOUSSY EMPRUNT 1'!$G$14:$G$2000,MATCH('reporting moussy'!BJ$2,'MOUSSY EMPRUNT 1'!$Z$14:$Z$2000,0)),0)</f>
        <v>2007.5896318590064</v>
      </c>
      <c r="BK88" s="17">
        <f>IFERROR(INDEX('MOUSSY EMPRUNT 1'!$G$14:$G$2000,MATCH('reporting moussy'!BK$2,'MOUSSY EMPRUNT 1'!$Z$14:$Z$2000,0)),0)</f>
        <v>2007.5896318590064</v>
      </c>
      <c r="BL88" s="17">
        <f>IFERROR(INDEX('MOUSSY EMPRUNT 1'!$G$14:$G$2000,MATCH('reporting moussy'!BL$2,'MOUSSY EMPRUNT 1'!$Z$14:$Z$2000,0)),0)</f>
        <v>2007.5896318590064</v>
      </c>
      <c r="BM88" s="17">
        <f>IFERROR(INDEX('MOUSSY EMPRUNT 1'!$G$14:$G$2000,MATCH('reporting moussy'!BM$2,'MOUSSY EMPRUNT 1'!$Z$14:$Z$2000,0)),0)</f>
        <v>2007.5896318590064</v>
      </c>
      <c r="BN88" s="17">
        <f>IFERROR(INDEX('MOUSSY EMPRUNT 1'!$G$14:$G$2000,MATCH('reporting moussy'!BN$2,'MOUSSY EMPRUNT 1'!$Z$14:$Z$2000,0)),0)</f>
        <v>2007.5896318590064</v>
      </c>
      <c r="BO88" s="17">
        <f>IFERROR(INDEX('MOUSSY EMPRUNT 1'!$G$14:$G$2000,MATCH('reporting moussy'!BO$2,'MOUSSY EMPRUNT 1'!$Z$14:$Z$2000,0)),0)</f>
        <v>2007.5896318590064</v>
      </c>
      <c r="BP88" s="17">
        <f>IFERROR(INDEX('MOUSSY EMPRUNT 1'!$G$14:$G$2000,MATCH('reporting moussy'!BP$2,'MOUSSY EMPRUNT 1'!$Z$14:$Z$2000,0)),0)</f>
        <v>2007.5896318590064</v>
      </c>
      <c r="BQ88" s="17">
        <f>IFERROR(INDEX('MOUSSY EMPRUNT 1'!$G$14:$G$2000,MATCH('reporting moussy'!BQ$2,'MOUSSY EMPRUNT 1'!$Z$14:$Z$2000,0)),0)</f>
        <v>2007.5896318590064</v>
      </c>
      <c r="BR88" s="319">
        <f>SUM(BF88:BQ88)</f>
        <v>24091.075582308073</v>
      </c>
      <c r="BS88" s="17">
        <f>IFERROR(INDEX('MOUSSY EMPRUNT 1'!$G$14:$G$2000,MATCH('reporting moussy'!BS$2,'MOUSSY EMPRUNT 1'!$Z$14:$Z$2000,0)),0)</f>
        <v>2007.5896318590064</v>
      </c>
      <c r="BT88" s="17">
        <f>IFERROR(INDEX('MOUSSY EMPRUNT 1'!$G$14:$G$2000,MATCH('reporting moussy'!BT$2,'MOUSSY EMPRUNT 1'!$Z$14:$Z$2000,0)),0)</f>
        <v>2007.5896318590064</v>
      </c>
      <c r="BU88" s="17">
        <f>IFERROR(INDEX('MOUSSY EMPRUNT 1'!$G$14:$G$2000,MATCH('reporting moussy'!BU$2,'MOUSSY EMPRUNT 1'!$Z$14:$Z$2000,0)),0)</f>
        <v>2007.5896318590064</v>
      </c>
      <c r="BV88" s="17">
        <f>IFERROR(INDEX('MOUSSY EMPRUNT 1'!$G$14:$G$2000,MATCH('reporting moussy'!BV$2,'MOUSSY EMPRUNT 1'!$Z$14:$Z$2000,0)),0)</f>
        <v>2007.5896318590064</v>
      </c>
      <c r="BW88" s="17">
        <f>IFERROR(INDEX('MOUSSY EMPRUNT 1'!$G$14:$G$2000,MATCH('reporting moussy'!BW$2,'MOUSSY EMPRUNT 1'!$Z$14:$Z$2000,0)),0)</f>
        <v>2007.5896318590064</v>
      </c>
      <c r="BX88" s="17">
        <f>IFERROR(INDEX('MOUSSY EMPRUNT 1'!$G$14:$G$2000,MATCH('reporting moussy'!BX$2,'MOUSSY EMPRUNT 1'!$Z$14:$Z$2000,0)),0)</f>
        <v>2007.5896318590064</v>
      </c>
      <c r="BY88" s="17">
        <f>IFERROR(INDEX('MOUSSY EMPRUNT 1'!$G$14:$G$2000,MATCH('reporting moussy'!BY$2,'MOUSSY EMPRUNT 1'!$Z$14:$Z$2000,0)),0)</f>
        <v>2007.5896318590064</v>
      </c>
      <c r="BZ88" s="17">
        <f>IFERROR(INDEX('MOUSSY EMPRUNT 1'!$G$14:$G$2000,MATCH('reporting moussy'!BZ$2,'MOUSSY EMPRUNT 1'!$Z$14:$Z$2000,0)),0)</f>
        <v>2007.5896318590064</v>
      </c>
      <c r="CA88" s="17">
        <f>IFERROR(INDEX('MOUSSY EMPRUNT 1'!$G$14:$G$2000,MATCH('reporting moussy'!CA$2,'MOUSSY EMPRUNT 1'!$Z$14:$Z$2000,0)),0)</f>
        <v>2007.5896318590064</v>
      </c>
      <c r="CB88" s="17">
        <f>IFERROR(INDEX('MOUSSY EMPRUNT 1'!$G$14:$G$2000,MATCH('reporting moussy'!CB$2,'MOUSSY EMPRUNT 1'!$Z$14:$Z$2000,0)),0)</f>
        <v>2007.5896318590064</v>
      </c>
      <c r="CC88" s="17">
        <f>IFERROR(INDEX('MOUSSY EMPRUNT 1'!$G$14:$G$2000,MATCH('reporting moussy'!CC$2,'MOUSSY EMPRUNT 1'!$Z$14:$Z$2000,0)),0)</f>
        <v>2007.5896318590064</v>
      </c>
      <c r="CD88" s="17">
        <f>IFERROR(INDEX('MOUSSY EMPRUNT 1'!$G$14:$G$2000,MATCH('reporting moussy'!CD$2,'MOUSSY EMPRUNT 1'!$Z$14:$Z$2000,0)),0)</f>
        <v>2007.5896318590064</v>
      </c>
      <c r="CE88" s="319">
        <f>SUM(BS88:CD88)</f>
        <v>24091.075582308073</v>
      </c>
      <c r="CF88" s="17">
        <f>IFERROR(INDEX('MOUSSY EMPRUNT 1'!$G$14:$G$2000,MATCH('reporting moussy'!CF$2,'MOUSSY EMPRUNT 1'!$Z$14:$Z$2000,0)),0)</f>
        <v>2007.5896318590064</v>
      </c>
      <c r="CG88" s="17">
        <f>IFERROR(INDEX('MOUSSY EMPRUNT 1'!$G$14:$G$2000,MATCH('reporting moussy'!CG$2,'MOUSSY EMPRUNT 1'!$Z$14:$Z$2000,0)),0)</f>
        <v>2007.5896318590064</v>
      </c>
      <c r="CH88" s="17">
        <f>IFERROR(INDEX('MOUSSY EMPRUNT 1'!$G$14:$G$2000,MATCH('reporting moussy'!CH$2,'MOUSSY EMPRUNT 1'!$Z$14:$Z$2000,0)),0)</f>
        <v>2007.5896318590064</v>
      </c>
      <c r="CI88" s="17">
        <f>IFERROR(INDEX('MOUSSY EMPRUNT 1'!$G$14:$G$2000,MATCH('reporting moussy'!CI$2,'MOUSSY EMPRUNT 1'!$Z$14:$Z$2000,0)),0)</f>
        <v>2007.5896318590064</v>
      </c>
      <c r="CJ88" s="17">
        <f>IFERROR(INDEX('MOUSSY EMPRUNT 1'!$G$14:$G$2000,MATCH('reporting moussy'!CJ$2,'MOUSSY EMPRUNT 1'!$Z$14:$Z$2000,0)),0)</f>
        <v>2007.5896318590064</v>
      </c>
      <c r="CK88" s="17">
        <f>IFERROR(INDEX('MOUSSY EMPRUNT 1'!$G$14:$G$2000,MATCH('reporting moussy'!CK$2,'MOUSSY EMPRUNT 1'!$Z$14:$Z$2000,0)),0)</f>
        <v>2007.5896318590064</v>
      </c>
      <c r="CL88" s="17">
        <f>IFERROR(INDEX('MOUSSY EMPRUNT 1'!$G$14:$G$2000,MATCH('reporting moussy'!CL$2,'MOUSSY EMPRUNT 1'!$Z$14:$Z$2000,0)),0)</f>
        <v>2007.5896318590064</v>
      </c>
      <c r="CM88" s="17">
        <f>IFERROR(INDEX('MOUSSY EMPRUNT 1'!$G$14:$G$2000,MATCH('reporting moussy'!CM$2,'MOUSSY EMPRUNT 1'!$Z$14:$Z$2000,0)),0)</f>
        <v>2007.5896318590064</v>
      </c>
      <c r="CN88" s="17">
        <f>IFERROR(INDEX('MOUSSY EMPRUNT 1'!$G$14:$G$2000,MATCH('reporting moussy'!CN$2,'MOUSSY EMPRUNT 1'!$Z$14:$Z$2000,0)),0)</f>
        <v>2007.5896318590064</v>
      </c>
      <c r="CO88" s="17">
        <f>IFERROR(INDEX('MOUSSY EMPRUNT 1'!$G$14:$G$2000,MATCH('reporting moussy'!CO$2,'MOUSSY EMPRUNT 1'!$Z$14:$Z$2000,0)),0)</f>
        <v>2007.5896318590064</v>
      </c>
      <c r="CP88" s="17">
        <f>IFERROR(INDEX('MOUSSY EMPRUNT 1'!$G$14:$G$2000,MATCH('reporting moussy'!CP$2,'MOUSSY EMPRUNT 1'!$Z$14:$Z$2000,0)),0)</f>
        <v>2007.5896318590064</v>
      </c>
      <c r="CQ88" s="17">
        <f>IFERROR(INDEX('MOUSSY EMPRUNT 1'!$G$14:$G$2000,MATCH('reporting moussy'!CQ$2,'MOUSSY EMPRUNT 1'!$Z$14:$Z$2000,0)),0)</f>
        <v>2007.5896318590064</v>
      </c>
      <c r="CR88" s="319">
        <f>SUM(CF88:CQ88)</f>
        <v>24091.075582308073</v>
      </c>
      <c r="CS88" s="17">
        <f>IFERROR(INDEX('MOUSSY EMPRUNT 1'!$G$14:$G$2000,MATCH('reporting moussy'!CS$2,'MOUSSY EMPRUNT 1'!$Z$14:$Z$2000,0)),0)</f>
        <v>2007.5896318590064</v>
      </c>
      <c r="CT88" s="17">
        <f>IFERROR(INDEX('MOUSSY EMPRUNT 1'!$G$14:$G$2000,MATCH('reporting moussy'!CT$2,'MOUSSY EMPRUNT 1'!$Z$14:$Z$2000,0)),0)</f>
        <v>2007.5896318590064</v>
      </c>
      <c r="CU88" s="17">
        <f>IFERROR(INDEX('MOUSSY EMPRUNT 1'!$G$14:$G$2000,MATCH('reporting moussy'!CU$2,'MOUSSY EMPRUNT 1'!$Z$14:$Z$2000,0)),0)</f>
        <v>2007.5896318590064</v>
      </c>
      <c r="CV88" s="17">
        <f>IFERROR(INDEX('MOUSSY EMPRUNT 1'!$G$14:$G$2000,MATCH('reporting moussy'!CV$2,'MOUSSY EMPRUNT 1'!$Z$14:$Z$2000,0)),0)</f>
        <v>2007.5896318590064</v>
      </c>
      <c r="CW88" s="17">
        <f>IFERROR(INDEX('MOUSSY EMPRUNT 1'!$G$14:$G$2000,MATCH('reporting moussy'!CW$2,'MOUSSY EMPRUNT 1'!$Z$14:$Z$2000,0)),0)</f>
        <v>2007.5896318590064</v>
      </c>
      <c r="CX88" s="17">
        <f>IFERROR(INDEX('MOUSSY EMPRUNT 1'!$G$14:$G$2000,MATCH('reporting moussy'!CX$2,'MOUSSY EMPRUNT 1'!$Z$14:$Z$2000,0)),0)</f>
        <v>2007.5896318590064</v>
      </c>
      <c r="CY88" s="17">
        <f>IFERROR(INDEX('MOUSSY EMPRUNT 1'!$G$14:$G$2000,MATCH('reporting moussy'!CY$2,'MOUSSY EMPRUNT 1'!$Z$14:$Z$2000,0)),0)</f>
        <v>2007.5896318590064</v>
      </c>
      <c r="CZ88" s="17">
        <f>IFERROR(INDEX('MOUSSY EMPRUNT 1'!$G$14:$G$2000,MATCH('reporting moussy'!CZ$2,'MOUSSY EMPRUNT 1'!$Z$14:$Z$2000,0)),0)</f>
        <v>2007.5896318590064</v>
      </c>
      <c r="DA88" s="17">
        <f>IFERROR(INDEX('MOUSSY EMPRUNT 1'!$G$14:$G$2000,MATCH('reporting moussy'!DA$2,'MOUSSY EMPRUNT 1'!$Z$14:$Z$2000,0)),0)</f>
        <v>2007.5896318590064</v>
      </c>
      <c r="DB88" s="17">
        <f>IFERROR(INDEX('MOUSSY EMPRUNT 1'!$G$14:$G$2000,MATCH('reporting moussy'!DB$2,'MOUSSY EMPRUNT 1'!$Z$14:$Z$2000,0)),0)</f>
        <v>2007.5896318590064</v>
      </c>
      <c r="DC88" s="17">
        <f>IFERROR(INDEX('MOUSSY EMPRUNT 1'!$G$14:$G$2000,MATCH('reporting moussy'!DC$2,'MOUSSY EMPRUNT 1'!$Z$14:$Z$2000,0)),0)</f>
        <v>2007.5896318590064</v>
      </c>
      <c r="DD88" s="17">
        <f>IFERROR(INDEX('MOUSSY EMPRUNT 1'!$G$14:$G$2000,MATCH('reporting moussy'!DD$2,'MOUSSY EMPRUNT 1'!$Z$14:$Z$2000,0)),0)</f>
        <v>2007.5896318590064</v>
      </c>
      <c r="DE88" s="319">
        <f>SUM(CS88:DD88)</f>
        <v>24091.075582308073</v>
      </c>
      <c r="DF88" s="17">
        <f>IFERROR(INDEX('MOUSSY EMPRUNT 1'!$G$14:$G$2000,MATCH('reporting moussy'!DF$2,'MOUSSY EMPRUNT 1'!$Z$14:$Z$2000,0)),0)</f>
        <v>2007.5896318590064</v>
      </c>
      <c r="DG88" s="17">
        <f>IFERROR(INDEX('MOUSSY EMPRUNT 1'!$G$14:$G$2000,MATCH('reporting moussy'!DG$2,'MOUSSY EMPRUNT 1'!$Z$14:$Z$2000,0)),0)</f>
        <v>2007.5896318590064</v>
      </c>
      <c r="DH88" s="17">
        <f>IFERROR(INDEX('MOUSSY EMPRUNT 1'!$G$14:$G$2000,MATCH('reporting moussy'!DH$2,'MOUSSY EMPRUNT 1'!$Z$14:$Z$2000,0)),0)</f>
        <v>2007.5896318590064</v>
      </c>
      <c r="DI88" s="17">
        <f>IFERROR(INDEX('MOUSSY EMPRUNT 1'!$G$14:$G$2000,MATCH('reporting moussy'!DI$2,'MOUSSY EMPRUNT 1'!$Z$14:$Z$2000,0)),0)</f>
        <v>2007.5896318590064</v>
      </c>
      <c r="DJ88" s="17">
        <f>IFERROR(INDEX('MOUSSY EMPRUNT 1'!$G$14:$G$2000,MATCH('reporting moussy'!DJ$2,'MOUSSY EMPRUNT 1'!$Z$14:$Z$2000,0)),0)</f>
        <v>2007.5896318590064</v>
      </c>
      <c r="DK88" s="17">
        <f>IFERROR(INDEX('MOUSSY EMPRUNT 1'!$G$14:$G$2000,MATCH('reporting moussy'!DK$2,'MOUSSY EMPRUNT 1'!$Z$14:$Z$2000,0)),0)</f>
        <v>2007.5896318590064</v>
      </c>
      <c r="DL88" s="17">
        <f>IFERROR(INDEX('MOUSSY EMPRUNT 1'!$G$14:$G$2000,MATCH('reporting moussy'!DL$2,'MOUSSY EMPRUNT 1'!$Z$14:$Z$2000,0)),0)</f>
        <v>2007.5896318590064</v>
      </c>
      <c r="DM88" s="17">
        <f>IFERROR(INDEX('MOUSSY EMPRUNT 1'!$G$14:$G$2000,MATCH('reporting moussy'!DM$2,'MOUSSY EMPRUNT 1'!$Z$14:$Z$2000,0)),0)</f>
        <v>2007.5896318590064</v>
      </c>
      <c r="DN88" s="17">
        <f>IFERROR(INDEX('MOUSSY EMPRUNT 1'!$G$14:$G$2000,MATCH('reporting moussy'!DN$2,'MOUSSY EMPRUNT 1'!$Z$14:$Z$2000,0)),0)</f>
        <v>2007.5896318590064</v>
      </c>
      <c r="DO88" s="17">
        <f>IFERROR(INDEX('MOUSSY EMPRUNT 1'!$G$14:$G$2000,MATCH('reporting moussy'!DO$2,'MOUSSY EMPRUNT 1'!$Z$14:$Z$2000,0)),0)</f>
        <v>2007.5896318590064</v>
      </c>
      <c r="DP88" s="17">
        <f>IFERROR(INDEX('MOUSSY EMPRUNT 1'!$G$14:$G$2000,MATCH('reporting moussy'!DP$2,'MOUSSY EMPRUNT 1'!$Z$14:$Z$2000,0)),0)</f>
        <v>2007.5896318590064</v>
      </c>
      <c r="DQ88" s="17">
        <f>IFERROR(INDEX('MOUSSY EMPRUNT 1'!$G$14:$G$2000,MATCH('reporting moussy'!DQ$2,'MOUSSY EMPRUNT 1'!$Z$14:$Z$2000,0)),0)</f>
        <v>2007.5896318590064</v>
      </c>
      <c r="DR88" s="319">
        <f>SUM(DF88:DQ88)</f>
        <v>24091.075582308073</v>
      </c>
      <c r="DS88" s="17">
        <f>IFERROR(INDEX('MOUSSY EMPRUNT 1'!$G$14:$G$2000,MATCH('reporting moussy'!DS$2,'MOUSSY EMPRUNT 1'!$Z$14:$Z$2000,0)),0)</f>
        <v>2007.5896318590064</v>
      </c>
      <c r="DT88" s="17">
        <f>IFERROR(INDEX('MOUSSY EMPRUNT 1'!$G$14:$G$2000,MATCH('reporting moussy'!DT$2,'MOUSSY EMPRUNT 1'!$Z$14:$Z$2000,0)),0)</f>
        <v>2007.5896318590064</v>
      </c>
      <c r="DU88" s="17">
        <f>IFERROR(INDEX('MOUSSY EMPRUNT 1'!$G$14:$G$2000,MATCH('reporting moussy'!DU$2,'MOUSSY EMPRUNT 1'!$Z$14:$Z$2000,0)),0)</f>
        <v>2007.5896318590064</v>
      </c>
      <c r="DV88" s="17">
        <f>IFERROR(INDEX('MOUSSY EMPRUNT 1'!$G$14:$G$2000,MATCH('reporting moussy'!DV$2,'MOUSSY EMPRUNT 1'!$Z$14:$Z$2000,0)),0)</f>
        <v>2007.5896318590064</v>
      </c>
      <c r="DW88" s="17">
        <f>IFERROR(INDEX('MOUSSY EMPRUNT 1'!$G$14:$G$2000,MATCH('reporting moussy'!DW$2,'MOUSSY EMPRUNT 1'!$Z$14:$Z$2000,0)),0)</f>
        <v>2007.5896318590064</v>
      </c>
      <c r="DX88" s="17">
        <f>IFERROR(INDEX('MOUSSY EMPRUNT 1'!$G$14:$G$2000,MATCH('reporting moussy'!DX$2,'MOUSSY EMPRUNT 1'!$Z$14:$Z$2000,0)),0)</f>
        <v>2007.5896318590064</v>
      </c>
      <c r="DY88" s="17">
        <f>IFERROR(INDEX('MOUSSY EMPRUNT 1'!$G$14:$G$2000,MATCH('reporting moussy'!DY$2,'MOUSSY EMPRUNT 1'!$Z$14:$Z$2000,0)),0)</f>
        <v>2007.5896318590064</v>
      </c>
      <c r="DZ88" s="17">
        <f>IFERROR(INDEX('MOUSSY EMPRUNT 1'!$G$14:$G$2000,MATCH('reporting moussy'!DZ$2,'MOUSSY EMPRUNT 1'!$Z$14:$Z$2000,0)),0)</f>
        <v>2007.5896318590064</v>
      </c>
      <c r="EA88" s="17">
        <f>IFERROR(INDEX('MOUSSY EMPRUNT 1'!$G$14:$G$2000,MATCH('reporting moussy'!EA$2,'MOUSSY EMPRUNT 1'!$Z$14:$Z$2000,0)),0)</f>
        <v>2007.5896318590064</v>
      </c>
      <c r="EB88" s="17">
        <f>IFERROR(INDEX('MOUSSY EMPRUNT 1'!$G$14:$G$2000,MATCH('reporting moussy'!EB$2,'MOUSSY EMPRUNT 1'!$Z$14:$Z$2000,0)),0)</f>
        <v>2007.5896318590064</v>
      </c>
      <c r="EC88" s="17">
        <f>IFERROR(INDEX('MOUSSY EMPRUNT 1'!$G$14:$G$2000,MATCH('reporting moussy'!EC$2,'MOUSSY EMPRUNT 1'!$Z$14:$Z$2000,0)),0)</f>
        <v>2007.5896318590064</v>
      </c>
      <c r="ED88" s="17">
        <f>IFERROR(INDEX('MOUSSY EMPRUNT 1'!$G$14:$G$2000,MATCH('reporting moussy'!ED$2,'MOUSSY EMPRUNT 1'!$Z$14:$Z$2000,0)),0)</f>
        <v>2007.5896318590064</v>
      </c>
      <c r="EE88" s="319">
        <f>SUM(DS88:ED88)</f>
        <v>24091.075582308073</v>
      </c>
    </row>
    <row r="89" spans="1:135" x14ac:dyDescent="0.2">
      <c r="D89" s="1" t="s">
        <v>329</v>
      </c>
      <c r="F89" s="17">
        <f>IFERROR(INDEX('MOUSSY EMPRUNT 2'!$G$14:$G$2000,MATCH('reporting moussy'!F$2,'MOUSSY EMPRUNT 2'!$Z$14:$Z$2000,0)),0)</f>
        <v>0</v>
      </c>
      <c r="G89" s="17">
        <f>IFERROR(INDEX('MOUSSY EMPRUNT 2'!$G$14:$G$2000,MATCH('reporting moussy'!G$2,'MOUSSY EMPRUNT 2'!$Z$14:$Z$2000,0)),0)</f>
        <v>0</v>
      </c>
      <c r="H89" s="17">
        <f>IFERROR(INDEX('MOUSSY EMPRUNT 2'!$G$14:$G$2000,MATCH('reporting moussy'!H$2,'MOUSSY EMPRUNT 2'!$Z$14:$Z$2000,0)),0)</f>
        <v>0</v>
      </c>
      <c r="I89" s="17">
        <f>IFERROR(INDEX('MOUSSY EMPRUNT 2'!$G$14:$G$2000,MATCH('reporting moussy'!I$2,'MOUSSY EMPRUNT 2'!$Z$14:$Z$2000,0)),0)</f>
        <v>0</v>
      </c>
      <c r="J89" s="17">
        <f>IFERROR(INDEX('MOUSSY EMPRUNT 2'!$G$14:$G$2000,MATCH('reporting moussy'!J$2,'MOUSSY EMPRUNT 2'!$Z$14:$Z$2000,0)),0)</f>
        <v>0</v>
      </c>
      <c r="K89" s="17">
        <f>IFERROR(INDEX('MOUSSY EMPRUNT 2'!$G$14:$G$2000,MATCH('reporting moussy'!K$2,'MOUSSY EMPRUNT 2'!$Z$14:$Z$2000,0)),0)</f>
        <v>0</v>
      </c>
      <c r="L89" s="17">
        <f>IFERROR(INDEX('MOUSSY EMPRUNT 2'!$G$14:$G$2000,MATCH('reporting moussy'!L$2,'MOUSSY EMPRUNT 2'!$Z$14:$Z$2000,0)),0)</f>
        <v>714.9375</v>
      </c>
      <c r="M89" s="17">
        <f>IFERROR(INDEX('MOUSSY EMPRUNT 2'!$G$14:$G$2000,MATCH('reporting moussy'!M$2,'MOUSSY EMPRUNT 2'!$Z$14:$Z$2000,0)),0)</f>
        <v>714.9375</v>
      </c>
      <c r="N89" s="17">
        <f>IFERROR(INDEX('MOUSSY EMPRUNT 2'!$G$14:$G$2000,MATCH('reporting moussy'!N$2,'MOUSSY EMPRUNT 2'!$Z$14:$Z$2000,0)),0)</f>
        <v>714.9375</v>
      </c>
      <c r="O89" s="17">
        <f>IFERROR(INDEX('MOUSSY EMPRUNT 2'!$G$14:$G$2000,MATCH('reporting moussy'!O$2,'MOUSSY EMPRUNT 2'!$Z$14:$Z$2000,0)),0)</f>
        <v>714.9375</v>
      </c>
      <c r="P89" s="17">
        <f>IFERROR(INDEX('MOUSSY EMPRUNT 2'!$G$14:$G$2000,MATCH('reporting moussy'!P$2,'MOUSSY EMPRUNT 2'!$Z$14:$Z$2000,0)),0)</f>
        <v>714.9375</v>
      </c>
      <c r="Q89" s="17">
        <f>IFERROR(INDEX('MOUSSY EMPRUNT 2'!$G$14:$G$2000,MATCH('reporting moussy'!Q$2,'MOUSSY EMPRUNT 2'!$Z$14:$Z$2000,0)),0)</f>
        <v>714.9375</v>
      </c>
      <c r="R89" s="319">
        <f>SUM(F89:Q89)</f>
        <v>4289.625</v>
      </c>
      <c r="S89" s="17">
        <f>IFERROR(INDEX('MOUSSY EMPRUNT 2'!$G$14:$G$2000,MATCH('reporting moussy'!S$2,'MOUSSY EMPRUNT 2'!$Z$14:$Z$2000,0)),0)</f>
        <v>1597.2611857847912</v>
      </c>
      <c r="T89" s="17">
        <f>IFERROR(INDEX('MOUSSY EMPRUNT 2'!$G$14:$G$2000,MATCH('reporting moussy'!T$2,'MOUSSY EMPRUNT 2'!$Z$14:$Z$2000,0)),0)</f>
        <v>1597.2611857847912</v>
      </c>
      <c r="U89" s="17">
        <f>IFERROR(INDEX('MOUSSY EMPRUNT 2'!$G$14:$G$2000,MATCH('reporting moussy'!U$2,'MOUSSY EMPRUNT 2'!$Z$14:$Z$2000,0)),0)</f>
        <v>1597.2611857847912</v>
      </c>
      <c r="V89" s="17">
        <f>IFERROR(INDEX('MOUSSY EMPRUNT 2'!$G$14:$G$2000,MATCH('reporting moussy'!V$2,'MOUSSY EMPRUNT 2'!$Z$14:$Z$2000,0)),0)</f>
        <v>1597.2611857847912</v>
      </c>
      <c r="W89" s="17">
        <f>IFERROR(INDEX('MOUSSY EMPRUNT 2'!$G$14:$G$2000,MATCH('reporting moussy'!W$2,'MOUSSY EMPRUNT 2'!$Z$14:$Z$2000,0)),0)</f>
        <v>1597.2611857847912</v>
      </c>
      <c r="X89" s="17">
        <f>IFERROR(INDEX('MOUSSY EMPRUNT 2'!$G$14:$G$2000,MATCH('reporting moussy'!X$2,'MOUSSY EMPRUNT 2'!$Z$14:$Z$2000,0)),0)</f>
        <v>1597.2611857847912</v>
      </c>
      <c r="Y89" s="17">
        <f>IFERROR(INDEX('MOUSSY EMPRUNT 2'!$G$14:$G$2000,MATCH('reporting moussy'!Y$2,'MOUSSY EMPRUNT 2'!$Z$14:$Z$2000,0)),0)</f>
        <v>1597.2611857847912</v>
      </c>
      <c r="Z89" s="17">
        <f>IFERROR(INDEX('MOUSSY EMPRUNT 2'!$G$14:$G$2000,MATCH('reporting moussy'!Z$2,'MOUSSY EMPRUNT 2'!$Z$14:$Z$2000,0)),0)</f>
        <v>1597.2611857847912</v>
      </c>
      <c r="AA89" s="17">
        <f>IFERROR(INDEX('MOUSSY EMPRUNT 2'!$G$14:$G$2000,MATCH('reporting moussy'!AA$2,'MOUSSY EMPRUNT 2'!$Z$14:$Z$2000,0)),0)</f>
        <v>1597.2611857847912</v>
      </c>
      <c r="AB89" s="17">
        <f>IFERROR(INDEX('MOUSSY EMPRUNT 2'!$G$14:$G$2000,MATCH('reporting moussy'!AB$2,'MOUSSY EMPRUNT 2'!$Z$14:$Z$2000,0)),0)</f>
        <v>1597.2611857847912</v>
      </c>
      <c r="AC89" s="17">
        <f>IFERROR(INDEX('MOUSSY EMPRUNT 2'!$G$14:$G$2000,MATCH('reporting moussy'!AC$2,'MOUSSY EMPRUNT 2'!$Z$14:$Z$2000,0)),0)</f>
        <v>1597.2611857847912</v>
      </c>
      <c r="AD89" s="17">
        <f>IFERROR(INDEX('MOUSSY EMPRUNT 2'!$G$14:$G$2000,MATCH('reporting moussy'!AD$2,'MOUSSY EMPRUNT 2'!$Z$14:$Z$2000,0)),0)</f>
        <v>1597.2611857847912</v>
      </c>
      <c r="AE89" s="319">
        <f>SUM(S89:AD89)</f>
        <v>19167.134229417494</v>
      </c>
      <c r="AF89" s="17">
        <f>IFERROR(INDEX('MOUSSY EMPRUNT 2'!$G$14:$G$2000,MATCH('reporting moussy'!AF$2,'MOUSSY EMPRUNT 2'!$Z$14:$Z$2000,0)),0)</f>
        <v>1597.2611857847912</v>
      </c>
      <c r="AG89" s="17">
        <f>IFERROR(INDEX('MOUSSY EMPRUNT 2'!$G$14:$G$2000,MATCH('reporting moussy'!AG$2,'MOUSSY EMPRUNT 2'!$Z$14:$Z$2000,0)),0)</f>
        <v>1597.2611857847912</v>
      </c>
      <c r="AH89" s="17">
        <f>IFERROR(INDEX('MOUSSY EMPRUNT 2'!$G$14:$G$2000,MATCH('reporting moussy'!AH$2,'MOUSSY EMPRUNT 2'!$Z$14:$Z$2000,0)),0)</f>
        <v>1597.2611857847912</v>
      </c>
      <c r="AI89" s="17">
        <f>IFERROR(INDEX('MOUSSY EMPRUNT 2'!$G$14:$G$2000,MATCH('reporting moussy'!AI$2,'MOUSSY EMPRUNT 2'!$Z$14:$Z$2000,0)),0)</f>
        <v>1597.2611857847912</v>
      </c>
      <c r="AJ89" s="17">
        <f>IFERROR(INDEX('MOUSSY EMPRUNT 2'!$G$14:$G$2000,MATCH('reporting moussy'!AJ$2,'MOUSSY EMPRUNT 2'!$Z$14:$Z$2000,0)),0)</f>
        <v>1597.2611857847912</v>
      </c>
      <c r="AK89" s="17">
        <f>IFERROR(INDEX('MOUSSY EMPRUNT 2'!$G$14:$G$2000,MATCH('reporting moussy'!AK$2,'MOUSSY EMPRUNT 2'!$Z$14:$Z$2000,0)),0)</f>
        <v>1597.2611857847912</v>
      </c>
      <c r="AL89" s="17">
        <f>IFERROR(INDEX('MOUSSY EMPRUNT 2'!$G$14:$G$2000,MATCH('reporting moussy'!AL$2,'MOUSSY EMPRUNT 2'!$Z$14:$Z$2000,0)),0)</f>
        <v>1597.2611857847912</v>
      </c>
      <c r="AM89" s="17">
        <f>IFERROR(INDEX('MOUSSY EMPRUNT 2'!$G$14:$G$2000,MATCH('reporting moussy'!AM$2,'MOUSSY EMPRUNT 2'!$Z$14:$Z$2000,0)),0)</f>
        <v>1597.2611857847912</v>
      </c>
      <c r="AN89" s="17">
        <f>IFERROR(INDEX('MOUSSY EMPRUNT 2'!$G$14:$G$2000,MATCH('reporting moussy'!AN$2,'MOUSSY EMPRUNT 2'!$Z$14:$Z$2000,0)),0)</f>
        <v>1597.2611857847912</v>
      </c>
      <c r="AO89" s="17">
        <f>IFERROR(INDEX('MOUSSY EMPRUNT 2'!$G$14:$G$2000,MATCH('reporting moussy'!AO$2,'MOUSSY EMPRUNT 2'!$Z$14:$Z$2000,0)),0)</f>
        <v>1597.2611857847912</v>
      </c>
      <c r="AP89" s="17">
        <f>IFERROR(INDEX('MOUSSY EMPRUNT 2'!$G$14:$G$2000,MATCH('reporting moussy'!AP$2,'MOUSSY EMPRUNT 2'!$Z$14:$Z$2000,0)),0)</f>
        <v>1597.2611857847912</v>
      </c>
      <c r="AQ89" s="17">
        <f>IFERROR(INDEX('MOUSSY EMPRUNT 2'!$G$14:$G$2000,MATCH('reporting moussy'!AQ$2,'MOUSSY EMPRUNT 2'!$Z$14:$Z$2000,0)),0)</f>
        <v>1597.2611857847912</v>
      </c>
      <c r="AR89" s="319">
        <f>SUM(AF89:AQ89)</f>
        <v>19167.134229417494</v>
      </c>
      <c r="AS89" s="17">
        <f>IFERROR(INDEX('MOUSSY EMPRUNT 2'!$G$14:$G$2000,MATCH('reporting moussy'!AS$2,'MOUSSY EMPRUNT 2'!$Z$14:$Z$2000,0)),0)</f>
        <v>1597.2611857847912</v>
      </c>
      <c r="AT89" s="17">
        <f>IFERROR(INDEX('MOUSSY EMPRUNT 2'!$G$14:$G$2000,MATCH('reporting moussy'!AT$2,'MOUSSY EMPRUNT 2'!$Z$14:$Z$2000,0)),0)</f>
        <v>1597.2611857847912</v>
      </c>
      <c r="AU89" s="17">
        <f>IFERROR(INDEX('MOUSSY EMPRUNT 2'!$G$14:$G$2000,MATCH('reporting moussy'!AU$2,'MOUSSY EMPRUNT 2'!$Z$14:$Z$2000,0)),0)</f>
        <v>1597.2611857847912</v>
      </c>
      <c r="AV89" s="17">
        <f>IFERROR(INDEX('MOUSSY EMPRUNT 2'!$G$14:$G$2000,MATCH('reporting moussy'!AV$2,'MOUSSY EMPRUNT 2'!$Z$14:$Z$2000,0)),0)</f>
        <v>1597.2611857847912</v>
      </c>
      <c r="AW89" s="17">
        <f>IFERROR(INDEX('MOUSSY EMPRUNT 2'!$G$14:$G$2000,MATCH('reporting moussy'!AW$2,'MOUSSY EMPRUNT 2'!$Z$14:$Z$2000,0)),0)</f>
        <v>1597.2611857847912</v>
      </c>
      <c r="AX89" s="17">
        <f>IFERROR(INDEX('MOUSSY EMPRUNT 2'!$G$14:$G$2000,MATCH('reporting moussy'!AX$2,'MOUSSY EMPRUNT 2'!$Z$14:$Z$2000,0)),0)</f>
        <v>1597.2611857847912</v>
      </c>
      <c r="AY89" s="17">
        <f>IFERROR(INDEX('MOUSSY EMPRUNT 2'!$G$14:$G$2000,MATCH('reporting moussy'!AY$2,'MOUSSY EMPRUNT 2'!$Z$14:$Z$2000,0)),0)</f>
        <v>1597.2611857847912</v>
      </c>
      <c r="AZ89" s="17">
        <f>IFERROR(INDEX('MOUSSY EMPRUNT 2'!$G$14:$G$2000,MATCH('reporting moussy'!AZ$2,'MOUSSY EMPRUNT 2'!$Z$14:$Z$2000,0)),0)</f>
        <v>1597.2611857847912</v>
      </c>
      <c r="BA89" s="17">
        <f>IFERROR(INDEX('MOUSSY EMPRUNT 2'!$G$14:$G$2000,MATCH('reporting moussy'!BA$2,'MOUSSY EMPRUNT 2'!$Z$14:$Z$2000,0)),0)</f>
        <v>1597.2611857847912</v>
      </c>
      <c r="BB89" s="17">
        <f>IFERROR(INDEX('MOUSSY EMPRUNT 2'!$G$14:$G$2000,MATCH('reporting moussy'!BB$2,'MOUSSY EMPRUNT 2'!$Z$14:$Z$2000,0)),0)</f>
        <v>1597.2611857847912</v>
      </c>
      <c r="BC89" s="17">
        <f>IFERROR(INDEX('MOUSSY EMPRUNT 2'!$G$14:$G$2000,MATCH('reporting moussy'!BC$2,'MOUSSY EMPRUNT 2'!$Z$14:$Z$2000,0)),0)</f>
        <v>1597.2611857847912</v>
      </c>
      <c r="BD89" s="17">
        <f>IFERROR(INDEX('MOUSSY EMPRUNT 2'!$G$14:$G$2000,MATCH('reporting moussy'!BD$2,'MOUSSY EMPRUNT 2'!$Z$14:$Z$2000,0)),0)</f>
        <v>1597.2611857847912</v>
      </c>
      <c r="BE89" s="319">
        <f>SUM(AS89:BD89)</f>
        <v>19167.134229417494</v>
      </c>
      <c r="BF89" s="17">
        <f>IFERROR(INDEX('MOUSSY EMPRUNT 2'!$G$14:$G$2000,MATCH('reporting moussy'!BF$2,'MOUSSY EMPRUNT 2'!$Z$14:$Z$2000,0)),0)</f>
        <v>1597.2611857847912</v>
      </c>
      <c r="BG89" s="17">
        <f>IFERROR(INDEX('MOUSSY EMPRUNT 2'!$G$14:$G$2000,MATCH('reporting moussy'!BG$2,'MOUSSY EMPRUNT 2'!$Z$14:$Z$2000,0)),0)</f>
        <v>1597.2611857847912</v>
      </c>
      <c r="BH89" s="17">
        <f>IFERROR(INDEX('MOUSSY EMPRUNT 2'!$G$14:$G$2000,MATCH('reporting moussy'!BH$2,'MOUSSY EMPRUNT 2'!$Z$14:$Z$2000,0)),0)</f>
        <v>1597.2611857847912</v>
      </c>
      <c r="BI89" s="17">
        <f>IFERROR(INDEX('MOUSSY EMPRUNT 2'!$G$14:$G$2000,MATCH('reporting moussy'!BI$2,'MOUSSY EMPRUNT 2'!$Z$14:$Z$2000,0)),0)</f>
        <v>1597.2611857847912</v>
      </c>
      <c r="BJ89" s="17">
        <f>IFERROR(INDEX('MOUSSY EMPRUNT 2'!$G$14:$G$2000,MATCH('reporting moussy'!BJ$2,'MOUSSY EMPRUNT 2'!$Z$14:$Z$2000,0)),0)</f>
        <v>1597.2611857847912</v>
      </c>
      <c r="BK89" s="17">
        <f>IFERROR(INDEX('MOUSSY EMPRUNT 2'!$G$14:$G$2000,MATCH('reporting moussy'!BK$2,'MOUSSY EMPRUNT 2'!$Z$14:$Z$2000,0)),0)</f>
        <v>1597.2611857847912</v>
      </c>
      <c r="BL89" s="17">
        <f>IFERROR(INDEX('MOUSSY EMPRUNT 2'!$G$14:$G$2000,MATCH('reporting moussy'!BL$2,'MOUSSY EMPRUNT 2'!$Z$14:$Z$2000,0)),0)</f>
        <v>1597.2611857847912</v>
      </c>
      <c r="BM89" s="17">
        <f>IFERROR(INDEX('MOUSSY EMPRUNT 2'!$G$14:$G$2000,MATCH('reporting moussy'!BM$2,'MOUSSY EMPRUNT 2'!$Z$14:$Z$2000,0)),0)</f>
        <v>1597.2611857847912</v>
      </c>
      <c r="BN89" s="17">
        <f>IFERROR(INDEX('MOUSSY EMPRUNT 2'!$G$14:$G$2000,MATCH('reporting moussy'!BN$2,'MOUSSY EMPRUNT 2'!$Z$14:$Z$2000,0)),0)</f>
        <v>1597.2611857847912</v>
      </c>
      <c r="BO89" s="17">
        <f>IFERROR(INDEX('MOUSSY EMPRUNT 2'!$G$14:$G$2000,MATCH('reporting moussy'!BO$2,'MOUSSY EMPRUNT 2'!$Z$14:$Z$2000,0)),0)</f>
        <v>1597.2611857847912</v>
      </c>
      <c r="BP89" s="17">
        <f>IFERROR(INDEX('MOUSSY EMPRUNT 2'!$G$14:$G$2000,MATCH('reporting moussy'!BP$2,'MOUSSY EMPRUNT 2'!$Z$14:$Z$2000,0)),0)</f>
        <v>1597.2611857847912</v>
      </c>
      <c r="BQ89" s="17">
        <f>IFERROR(INDEX('MOUSSY EMPRUNT 2'!$G$14:$G$2000,MATCH('reporting moussy'!BQ$2,'MOUSSY EMPRUNT 2'!$Z$14:$Z$2000,0)),0)</f>
        <v>1597.2611857847912</v>
      </c>
      <c r="BR89" s="319">
        <f>SUM(BF89:BQ89)</f>
        <v>19167.134229417494</v>
      </c>
      <c r="BS89" s="17">
        <f>IFERROR(INDEX('MOUSSY EMPRUNT 2'!$G$14:$G$2000,MATCH('reporting moussy'!BS$2,'MOUSSY EMPRUNT 2'!$Z$14:$Z$2000,0)),0)</f>
        <v>1597.2611857847912</v>
      </c>
      <c r="BT89" s="17">
        <f>IFERROR(INDEX('MOUSSY EMPRUNT 2'!$G$14:$G$2000,MATCH('reporting moussy'!BT$2,'MOUSSY EMPRUNT 2'!$Z$14:$Z$2000,0)),0)</f>
        <v>1597.2611857847912</v>
      </c>
      <c r="BU89" s="17">
        <f>IFERROR(INDEX('MOUSSY EMPRUNT 2'!$G$14:$G$2000,MATCH('reporting moussy'!BU$2,'MOUSSY EMPRUNT 2'!$Z$14:$Z$2000,0)),0)</f>
        <v>1597.2611857847912</v>
      </c>
      <c r="BV89" s="17">
        <f>IFERROR(INDEX('MOUSSY EMPRUNT 2'!$G$14:$G$2000,MATCH('reporting moussy'!BV$2,'MOUSSY EMPRUNT 2'!$Z$14:$Z$2000,0)),0)</f>
        <v>1597.2611857847912</v>
      </c>
      <c r="BW89" s="17">
        <f>IFERROR(INDEX('MOUSSY EMPRUNT 2'!$G$14:$G$2000,MATCH('reporting moussy'!BW$2,'MOUSSY EMPRUNT 2'!$Z$14:$Z$2000,0)),0)</f>
        <v>1597.2611857847912</v>
      </c>
      <c r="BX89" s="17">
        <f>IFERROR(INDEX('MOUSSY EMPRUNT 2'!$G$14:$G$2000,MATCH('reporting moussy'!BX$2,'MOUSSY EMPRUNT 2'!$Z$14:$Z$2000,0)),0)</f>
        <v>1597.2611857847912</v>
      </c>
      <c r="BY89" s="17">
        <f>IFERROR(INDEX('MOUSSY EMPRUNT 2'!$G$14:$G$2000,MATCH('reporting moussy'!BY$2,'MOUSSY EMPRUNT 2'!$Z$14:$Z$2000,0)),0)</f>
        <v>1597.2611857847912</v>
      </c>
      <c r="BZ89" s="17">
        <f>IFERROR(INDEX('MOUSSY EMPRUNT 2'!$G$14:$G$2000,MATCH('reporting moussy'!BZ$2,'MOUSSY EMPRUNT 2'!$Z$14:$Z$2000,0)),0)</f>
        <v>1597.2611857847912</v>
      </c>
      <c r="CA89" s="17">
        <f>IFERROR(INDEX('MOUSSY EMPRUNT 2'!$G$14:$G$2000,MATCH('reporting moussy'!CA$2,'MOUSSY EMPRUNT 2'!$Z$14:$Z$2000,0)),0)</f>
        <v>1597.2611857847912</v>
      </c>
      <c r="CB89" s="17">
        <f>IFERROR(INDEX('MOUSSY EMPRUNT 2'!$G$14:$G$2000,MATCH('reporting moussy'!CB$2,'MOUSSY EMPRUNT 2'!$Z$14:$Z$2000,0)),0)</f>
        <v>1597.2611857847912</v>
      </c>
      <c r="CC89" s="17">
        <f>IFERROR(INDEX('MOUSSY EMPRUNT 2'!$G$14:$G$2000,MATCH('reporting moussy'!CC$2,'MOUSSY EMPRUNT 2'!$Z$14:$Z$2000,0)),0)</f>
        <v>1597.2611857847912</v>
      </c>
      <c r="CD89" s="17">
        <f>IFERROR(INDEX('MOUSSY EMPRUNT 2'!$G$14:$G$2000,MATCH('reporting moussy'!CD$2,'MOUSSY EMPRUNT 2'!$Z$14:$Z$2000,0)),0)</f>
        <v>1597.2611857847912</v>
      </c>
      <c r="CE89" s="319">
        <f>SUM(BS89:CD89)</f>
        <v>19167.134229417494</v>
      </c>
      <c r="CF89" s="17">
        <f>IFERROR(INDEX('MOUSSY EMPRUNT 2'!$G$14:$G$2000,MATCH('reporting moussy'!CF$2,'MOUSSY EMPRUNT 2'!$Z$14:$Z$2000,0)),0)</f>
        <v>1597.2611857847912</v>
      </c>
      <c r="CG89" s="17">
        <f>IFERROR(INDEX('MOUSSY EMPRUNT 2'!$G$14:$G$2000,MATCH('reporting moussy'!CG$2,'MOUSSY EMPRUNT 2'!$Z$14:$Z$2000,0)),0)</f>
        <v>1597.2611857847912</v>
      </c>
      <c r="CH89" s="17">
        <f>IFERROR(INDEX('MOUSSY EMPRUNT 2'!$G$14:$G$2000,MATCH('reporting moussy'!CH$2,'MOUSSY EMPRUNT 2'!$Z$14:$Z$2000,0)),0)</f>
        <v>1597.2611857847912</v>
      </c>
      <c r="CI89" s="17">
        <f>IFERROR(INDEX('MOUSSY EMPRUNT 2'!$G$14:$G$2000,MATCH('reporting moussy'!CI$2,'MOUSSY EMPRUNT 2'!$Z$14:$Z$2000,0)),0)</f>
        <v>1597.2611857847912</v>
      </c>
      <c r="CJ89" s="17">
        <f>IFERROR(INDEX('MOUSSY EMPRUNT 2'!$G$14:$G$2000,MATCH('reporting moussy'!CJ$2,'MOUSSY EMPRUNT 2'!$Z$14:$Z$2000,0)),0)</f>
        <v>1597.2611857847912</v>
      </c>
      <c r="CK89" s="17">
        <f>IFERROR(INDEX('MOUSSY EMPRUNT 2'!$G$14:$G$2000,MATCH('reporting moussy'!CK$2,'MOUSSY EMPRUNT 2'!$Z$14:$Z$2000,0)),0)</f>
        <v>1597.2611857847912</v>
      </c>
      <c r="CL89" s="17">
        <f>IFERROR(INDEX('MOUSSY EMPRUNT 2'!$G$14:$G$2000,MATCH('reporting moussy'!CL$2,'MOUSSY EMPRUNT 2'!$Z$14:$Z$2000,0)),0)</f>
        <v>1597.2611857847912</v>
      </c>
      <c r="CM89" s="17">
        <f>IFERROR(INDEX('MOUSSY EMPRUNT 2'!$G$14:$G$2000,MATCH('reporting moussy'!CM$2,'MOUSSY EMPRUNT 2'!$Z$14:$Z$2000,0)),0)</f>
        <v>1597.2611857847912</v>
      </c>
      <c r="CN89" s="17">
        <f>IFERROR(INDEX('MOUSSY EMPRUNT 2'!$G$14:$G$2000,MATCH('reporting moussy'!CN$2,'MOUSSY EMPRUNT 2'!$Z$14:$Z$2000,0)),0)</f>
        <v>1597.2611857847912</v>
      </c>
      <c r="CO89" s="17">
        <f>IFERROR(INDEX('MOUSSY EMPRUNT 2'!$G$14:$G$2000,MATCH('reporting moussy'!CO$2,'MOUSSY EMPRUNT 2'!$Z$14:$Z$2000,0)),0)</f>
        <v>1597.2611857847912</v>
      </c>
      <c r="CP89" s="17">
        <f>IFERROR(INDEX('MOUSSY EMPRUNT 2'!$G$14:$G$2000,MATCH('reporting moussy'!CP$2,'MOUSSY EMPRUNT 2'!$Z$14:$Z$2000,0)),0)</f>
        <v>1597.2611857847912</v>
      </c>
      <c r="CQ89" s="17">
        <f>IFERROR(INDEX('MOUSSY EMPRUNT 2'!$G$14:$G$2000,MATCH('reporting moussy'!CQ$2,'MOUSSY EMPRUNT 2'!$Z$14:$Z$2000,0)),0)</f>
        <v>1597.2611857847912</v>
      </c>
      <c r="CR89" s="319">
        <f>SUM(CF89:CQ89)</f>
        <v>19167.134229417494</v>
      </c>
      <c r="CS89" s="17">
        <f>IFERROR(INDEX('MOUSSY EMPRUNT 2'!$G$14:$G$2000,MATCH('reporting moussy'!CS$2,'MOUSSY EMPRUNT 2'!$Z$14:$Z$2000,0)),0)</f>
        <v>1597.2611857847912</v>
      </c>
      <c r="CT89" s="17">
        <f>IFERROR(INDEX('MOUSSY EMPRUNT 2'!$G$14:$G$2000,MATCH('reporting moussy'!CT$2,'MOUSSY EMPRUNT 2'!$Z$14:$Z$2000,0)),0)</f>
        <v>1597.2611857847912</v>
      </c>
      <c r="CU89" s="17">
        <f>IFERROR(INDEX('MOUSSY EMPRUNT 2'!$G$14:$G$2000,MATCH('reporting moussy'!CU$2,'MOUSSY EMPRUNT 2'!$Z$14:$Z$2000,0)),0)</f>
        <v>1597.2611857847912</v>
      </c>
      <c r="CV89" s="17">
        <f>IFERROR(INDEX('MOUSSY EMPRUNT 2'!$G$14:$G$2000,MATCH('reporting moussy'!CV$2,'MOUSSY EMPRUNT 2'!$Z$14:$Z$2000,0)),0)</f>
        <v>1597.2611857847912</v>
      </c>
      <c r="CW89" s="17">
        <f>IFERROR(INDEX('MOUSSY EMPRUNT 2'!$G$14:$G$2000,MATCH('reporting moussy'!CW$2,'MOUSSY EMPRUNT 2'!$Z$14:$Z$2000,0)),0)</f>
        <v>1597.2611857847912</v>
      </c>
      <c r="CX89" s="17">
        <f>IFERROR(INDEX('MOUSSY EMPRUNT 2'!$G$14:$G$2000,MATCH('reporting moussy'!CX$2,'MOUSSY EMPRUNT 2'!$Z$14:$Z$2000,0)),0)</f>
        <v>1597.2611857847912</v>
      </c>
      <c r="CY89" s="17">
        <f>IFERROR(INDEX('MOUSSY EMPRUNT 2'!$G$14:$G$2000,MATCH('reporting moussy'!CY$2,'MOUSSY EMPRUNT 2'!$Z$14:$Z$2000,0)),0)</f>
        <v>1597.2611857847912</v>
      </c>
      <c r="CZ89" s="17">
        <f>IFERROR(INDEX('MOUSSY EMPRUNT 2'!$G$14:$G$2000,MATCH('reporting moussy'!CZ$2,'MOUSSY EMPRUNT 2'!$Z$14:$Z$2000,0)),0)</f>
        <v>1597.2611857847912</v>
      </c>
      <c r="DA89" s="17">
        <f>IFERROR(INDEX('MOUSSY EMPRUNT 2'!$G$14:$G$2000,MATCH('reporting moussy'!DA$2,'MOUSSY EMPRUNT 2'!$Z$14:$Z$2000,0)),0)</f>
        <v>1597.2611857847912</v>
      </c>
      <c r="DB89" s="17">
        <f>IFERROR(INDEX('MOUSSY EMPRUNT 2'!$G$14:$G$2000,MATCH('reporting moussy'!DB$2,'MOUSSY EMPRUNT 2'!$Z$14:$Z$2000,0)),0)</f>
        <v>1597.2611857847912</v>
      </c>
      <c r="DC89" s="17">
        <f>IFERROR(INDEX('MOUSSY EMPRUNT 2'!$G$14:$G$2000,MATCH('reporting moussy'!DC$2,'MOUSSY EMPRUNT 2'!$Z$14:$Z$2000,0)),0)</f>
        <v>1597.2611857847912</v>
      </c>
      <c r="DD89" s="17">
        <f>IFERROR(INDEX('MOUSSY EMPRUNT 2'!$G$14:$G$2000,MATCH('reporting moussy'!DD$2,'MOUSSY EMPRUNT 2'!$Z$14:$Z$2000,0)),0)</f>
        <v>1597.2611857847912</v>
      </c>
      <c r="DE89" s="319">
        <f>SUM(CS89:DD89)</f>
        <v>19167.134229417494</v>
      </c>
      <c r="DF89" s="17">
        <f>IFERROR(INDEX('MOUSSY EMPRUNT 2'!$G$14:$G$2000,MATCH('reporting moussy'!DF$2,'MOUSSY EMPRUNT 2'!$Z$14:$Z$2000,0)),0)</f>
        <v>1597.2611857847912</v>
      </c>
      <c r="DG89" s="17">
        <f>IFERROR(INDEX('MOUSSY EMPRUNT 2'!$G$14:$G$2000,MATCH('reporting moussy'!DG$2,'MOUSSY EMPRUNT 2'!$Z$14:$Z$2000,0)),0)</f>
        <v>1597.2611857847912</v>
      </c>
      <c r="DH89" s="17">
        <f>IFERROR(INDEX('MOUSSY EMPRUNT 2'!$G$14:$G$2000,MATCH('reporting moussy'!DH$2,'MOUSSY EMPRUNT 2'!$Z$14:$Z$2000,0)),0)</f>
        <v>1597.2611857847912</v>
      </c>
      <c r="DI89" s="17">
        <f>IFERROR(INDEX('MOUSSY EMPRUNT 2'!$G$14:$G$2000,MATCH('reporting moussy'!DI$2,'MOUSSY EMPRUNT 2'!$Z$14:$Z$2000,0)),0)</f>
        <v>1597.2611857847912</v>
      </c>
      <c r="DJ89" s="17">
        <f>IFERROR(INDEX('MOUSSY EMPRUNT 2'!$G$14:$G$2000,MATCH('reporting moussy'!DJ$2,'MOUSSY EMPRUNT 2'!$Z$14:$Z$2000,0)),0)</f>
        <v>1597.2611857847912</v>
      </c>
      <c r="DK89" s="17">
        <f>IFERROR(INDEX('MOUSSY EMPRUNT 2'!$G$14:$G$2000,MATCH('reporting moussy'!DK$2,'MOUSSY EMPRUNT 2'!$Z$14:$Z$2000,0)),0)</f>
        <v>1597.2611857847912</v>
      </c>
      <c r="DL89" s="17">
        <f>IFERROR(INDEX('MOUSSY EMPRUNT 2'!$G$14:$G$2000,MATCH('reporting moussy'!DL$2,'MOUSSY EMPRUNT 2'!$Z$14:$Z$2000,0)),0)</f>
        <v>1597.2611857847912</v>
      </c>
      <c r="DM89" s="17">
        <f>IFERROR(INDEX('MOUSSY EMPRUNT 2'!$G$14:$G$2000,MATCH('reporting moussy'!DM$2,'MOUSSY EMPRUNT 2'!$Z$14:$Z$2000,0)),0)</f>
        <v>1597.2611857847912</v>
      </c>
      <c r="DN89" s="17">
        <f>IFERROR(INDEX('MOUSSY EMPRUNT 2'!$G$14:$G$2000,MATCH('reporting moussy'!DN$2,'MOUSSY EMPRUNT 2'!$Z$14:$Z$2000,0)),0)</f>
        <v>1597.2611857847912</v>
      </c>
      <c r="DO89" s="17">
        <f>IFERROR(INDEX('MOUSSY EMPRUNT 2'!$G$14:$G$2000,MATCH('reporting moussy'!DO$2,'MOUSSY EMPRUNT 2'!$Z$14:$Z$2000,0)),0)</f>
        <v>1597.2611857847912</v>
      </c>
      <c r="DP89" s="17">
        <f>IFERROR(INDEX('MOUSSY EMPRUNT 2'!$G$14:$G$2000,MATCH('reporting moussy'!DP$2,'MOUSSY EMPRUNT 2'!$Z$14:$Z$2000,0)),0)</f>
        <v>1597.2611857847912</v>
      </c>
      <c r="DQ89" s="17">
        <f>IFERROR(INDEX('MOUSSY EMPRUNT 2'!$G$14:$G$2000,MATCH('reporting moussy'!DQ$2,'MOUSSY EMPRUNT 2'!$Z$14:$Z$2000,0)),0)</f>
        <v>1597.2611857847912</v>
      </c>
      <c r="DR89" s="319">
        <f>SUM(DF89:DQ89)</f>
        <v>19167.134229417494</v>
      </c>
      <c r="DS89" s="17">
        <f>IFERROR(INDEX('MOUSSY EMPRUNT 2'!$G$14:$G$2000,MATCH('reporting moussy'!DS$2,'MOUSSY EMPRUNT 2'!$Z$14:$Z$2000,0)),0)</f>
        <v>1597.2611857847912</v>
      </c>
      <c r="DT89" s="17">
        <f>IFERROR(INDEX('MOUSSY EMPRUNT 2'!$G$14:$G$2000,MATCH('reporting moussy'!DT$2,'MOUSSY EMPRUNT 2'!$Z$14:$Z$2000,0)),0)</f>
        <v>1597.2611857847912</v>
      </c>
      <c r="DU89" s="17">
        <f>IFERROR(INDEX('MOUSSY EMPRUNT 2'!$G$14:$G$2000,MATCH('reporting moussy'!DU$2,'MOUSSY EMPRUNT 2'!$Z$14:$Z$2000,0)),0)</f>
        <v>1597.2611857847912</v>
      </c>
      <c r="DV89" s="17">
        <f>IFERROR(INDEX('MOUSSY EMPRUNT 2'!$G$14:$G$2000,MATCH('reporting moussy'!DV$2,'MOUSSY EMPRUNT 2'!$Z$14:$Z$2000,0)),0)</f>
        <v>1597.2611857847912</v>
      </c>
      <c r="DW89" s="17">
        <f>IFERROR(INDEX('MOUSSY EMPRUNT 2'!$G$14:$G$2000,MATCH('reporting moussy'!DW$2,'MOUSSY EMPRUNT 2'!$Z$14:$Z$2000,0)),0)</f>
        <v>1597.2611857847912</v>
      </c>
      <c r="DX89" s="17">
        <f>IFERROR(INDEX('MOUSSY EMPRUNT 2'!$G$14:$G$2000,MATCH('reporting moussy'!DX$2,'MOUSSY EMPRUNT 2'!$Z$14:$Z$2000,0)),0)</f>
        <v>1597.2611857847912</v>
      </c>
      <c r="DY89" s="17">
        <f>IFERROR(INDEX('MOUSSY EMPRUNT 2'!$G$14:$G$2000,MATCH('reporting moussy'!DY$2,'MOUSSY EMPRUNT 2'!$Z$14:$Z$2000,0)),0)</f>
        <v>1597.2611857847912</v>
      </c>
      <c r="DZ89" s="17">
        <f>IFERROR(INDEX('MOUSSY EMPRUNT 2'!$G$14:$G$2000,MATCH('reporting moussy'!DZ$2,'MOUSSY EMPRUNT 2'!$Z$14:$Z$2000,0)),0)</f>
        <v>1597.2611857847912</v>
      </c>
      <c r="EA89" s="17">
        <f>IFERROR(INDEX('MOUSSY EMPRUNT 2'!$G$14:$G$2000,MATCH('reporting moussy'!EA$2,'MOUSSY EMPRUNT 2'!$Z$14:$Z$2000,0)),0)</f>
        <v>1597.2611857847912</v>
      </c>
      <c r="EB89" s="17">
        <f>IFERROR(INDEX('MOUSSY EMPRUNT 2'!$G$14:$G$2000,MATCH('reporting moussy'!EB$2,'MOUSSY EMPRUNT 2'!$Z$14:$Z$2000,0)),0)</f>
        <v>1597.2611857847912</v>
      </c>
      <c r="EC89" s="17">
        <f>IFERROR(INDEX('MOUSSY EMPRUNT 2'!$G$14:$G$2000,MATCH('reporting moussy'!EC$2,'MOUSSY EMPRUNT 2'!$Z$14:$Z$2000,0)),0)</f>
        <v>1597.2611857847912</v>
      </c>
      <c r="ED89" s="17">
        <f>IFERROR(INDEX('MOUSSY EMPRUNT 2'!$G$14:$G$2000,MATCH('reporting moussy'!ED$2,'MOUSSY EMPRUNT 2'!$Z$14:$Z$2000,0)),0)</f>
        <v>1597.2611857847912</v>
      </c>
      <c r="EE89" s="319">
        <f>SUM(DS89:ED89)</f>
        <v>19167.134229417494</v>
      </c>
    </row>
    <row r="90" spans="1:135" x14ac:dyDescent="0.2">
      <c r="D90" s="1" t="s">
        <v>330</v>
      </c>
      <c r="F90" s="17">
        <f>IFERROR(INDEX('MOUSSY EMPRUNT 3'!$G$14:$G$2000,MATCH('reporting moussy'!F$2,'MOUSSY EMPRUNT 3'!$Z$14:$Z$2000,0)),0)</f>
        <v>0</v>
      </c>
      <c r="G90" s="17">
        <f>IFERROR(INDEX('MOUSSY EMPRUNT 3'!$G$14:$G$2000,MATCH('reporting moussy'!G$2,'MOUSSY EMPRUNT 3'!$Z$14:$Z$2000,0)),0)</f>
        <v>0</v>
      </c>
      <c r="H90" s="17">
        <f>IFERROR(INDEX('MOUSSY EMPRUNT 3'!$G$14:$G$2000,MATCH('reporting moussy'!H$2,'MOUSSY EMPRUNT 3'!$Z$14:$Z$2000,0)),0)</f>
        <v>0</v>
      </c>
      <c r="I90" s="17">
        <f>IFERROR(INDEX('MOUSSY EMPRUNT 3'!$G$14:$G$2000,MATCH('reporting moussy'!I$2,'MOUSSY EMPRUNT 3'!$Z$14:$Z$2000,0)),0)</f>
        <v>0</v>
      </c>
      <c r="J90" s="17">
        <f>IFERROR(INDEX('MOUSSY EMPRUNT 3'!$G$14:$G$2000,MATCH('reporting moussy'!J$2,'MOUSSY EMPRUNT 3'!$Z$14:$Z$2000,0)),0)</f>
        <v>0</v>
      </c>
      <c r="K90" s="17">
        <f>IFERROR(INDEX('MOUSSY EMPRUNT 3'!$G$14:$G$2000,MATCH('reporting moussy'!K$2,'MOUSSY EMPRUNT 3'!$Z$14:$Z$2000,0)),0)</f>
        <v>0</v>
      </c>
      <c r="L90" s="17">
        <f>IFERROR(INDEX('MOUSSY EMPRUNT 3'!$G$14:$G$2000,MATCH('reporting moussy'!L$2,'MOUSSY EMPRUNT 3'!$Z$14:$Z$2000,0)),0)</f>
        <v>0</v>
      </c>
      <c r="M90" s="17">
        <f>IFERROR(INDEX('MOUSSY EMPRUNT 3'!$G$14:$G$2000,MATCH('reporting moussy'!M$2,'MOUSSY EMPRUNT 3'!$Z$14:$Z$2000,0)),0)</f>
        <v>0</v>
      </c>
      <c r="N90" s="17">
        <f>IFERROR(INDEX('MOUSSY EMPRUNT 3'!$G$14:$G$2000,MATCH('reporting moussy'!N$2,'MOUSSY EMPRUNT 3'!$Z$14:$Z$2000,0)),0)</f>
        <v>149.99999999999997</v>
      </c>
      <c r="O90" s="17">
        <f>IFERROR(INDEX('MOUSSY EMPRUNT 3'!$G$14:$G$2000,MATCH('reporting moussy'!O$2,'MOUSSY EMPRUNT 3'!$Z$14:$Z$2000,0)),0)</f>
        <v>149.99999999999997</v>
      </c>
      <c r="P90" s="17">
        <f>IFERROR(INDEX('MOUSSY EMPRUNT 3'!$G$14:$G$2000,MATCH('reporting moussy'!P$2,'MOUSSY EMPRUNT 3'!$Z$14:$Z$2000,0)),0)</f>
        <v>149.99999999999997</v>
      </c>
      <c r="Q90" s="17">
        <f>IFERROR(INDEX('MOUSSY EMPRUNT 3'!$G$14:$G$2000,MATCH('reporting moussy'!Q$2,'MOUSSY EMPRUNT 3'!$Z$14:$Z$2000,0)),0)</f>
        <v>149.99999999999997</v>
      </c>
      <c r="R90" s="319">
        <f>SUM(F90:Q90)</f>
        <v>599.99999999999989</v>
      </c>
      <c r="S90" s="17">
        <f>IFERROR(INDEX('MOUSSY EMPRUNT 3'!$G$14:$G$2000,MATCH('reporting moussy'!S$2,'MOUSSY EMPRUNT 3'!$Z$14:$Z$2000,0)),0)</f>
        <v>149.99999999999997</v>
      </c>
      <c r="T90" s="17">
        <f>IFERROR(INDEX('MOUSSY EMPRUNT 3'!$G$14:$G$2000,MATCH('reporting moussy'!T$2,'MOUSSY EMPRUNT 3'!$Z$14:$Z$2000,0)),0)</f>
        <v>149.99999999999997</v>
      </c>
      <c r="U90" s="17">
        <f>IFERROR(INDEX('MOUSSY EMPRUNT 3'!$G$14:$G$2000,MATCH('reporting moussy'!U$2,'MOUSSY EMPRUNT 3'!$Z$14:$Z$2000,0)),0)</f>
        <v>719.90466675762673</v>
      </c>
      <c r="V90" s="17">
        <f>IFERROR(INDEX('MOUSSY EMPRUNT 3'!$G$14:$G$2000,MATCH('reporting moussy'!V$2,'MOUSSY EMPRUNT 3'!$Z$14:$Z$2000,0)),0)</f>
        <v>719.90466675762673</v>
      </c>
      <c r="W90" s="17">
        <f>IFERROR(INDEX('MOUSSY EMPRUNT 3'!$G$14:$G$2000,MATCH('reporting moussy'!W$2,'MOUSSY EMPRUNT 3'!$Z$14:$Z$2000,0)),0)</f>
        <v>719.90466675762673</v>
      </c>
      <c r="X90" s="17">
        <f>IFERROR(INDEX('MOUSSY EMPRUNT 3'!$G$14:$G$2000,MATCH('reporting moussy'!X$2,'MOUSSY EMPRUNT 3'!$Z$14:$Z$2000,0)),0)</f>
        <v>719.90466675762673</v>
      </c>
      <c r="Y90" s="17">
        <f>IFERROR(INDEX('MOUSSY EMPRUNT 3'!$G$14:$G$2000,MATCH('reporting moussy'!Y$2,'MOUSSY EMPRUNT 3'!$Z$14:$Z$2000,0)),0)</f>
        <v>719.90466675762673</v>
      </c>
      <c r="Z90" s="17">
        <f>IFERROR(INDEX('MOUSSY EMPRUNT 3'!$G$14:$G$2000,MATCH('reporting moussy'!Z$2,'MOUSSY EMPRUNT 3'!$Z$14:$Z$2000,0)),0)</f>
        <v>719.90466675762673</v>
      </c>
      <c r="AA90" s="17">
        <f>IFERROR(INDEX('MOUSSY EMPRUNT 3'!$G$14:$G$2000,MATCH('reporting moussy'!AA$2,'MOUSSY EMPRUNT 3'!$Z$14:$Z$2000,0)),0)</f>
        <v>719.90466675762673</v>
      </c>
      <c r="AB90" s="17">
        <f>IFERROR(INDEX('MOUSSY EMPRUNT 3'!$G$14:$G$2000,MATCH('reporting moussy'!AB$2,'MOUSSY EMPRUNT 3'!$Z$14:$Z$2000,0)),0)</f>
        <v>719.90466675762673</v>
      </c>
      <c r="AC90" s="17">
        <f>IFERROR(INDEX('MOUSSY EMPRUNT 3'!$G$14:$G$2000,MATCH('reporting moussy'!AC$2,'MOUSSY EMPRUNT 3'!$Z$14:$Z$2000,0)),0)</f>
        <v>719.90466675762673</v>
      </c>
      <c r="AD90" s="17">
        <f>IFERROR(INDEX('MOUSSY EMPRUNT 3'!$G$14:$G$2000,MATCH('reporting moussy'!AD$2,'MOUSSY EMPRUNT 3'!$Z$14:$Z$2000,0)),0)</f>
        <v>719.90466675762673</v>
      </c>
      <c r="AE90" s="319">
        <f>SUM(S90:AD90)</f>
        <v>7499.0466675762673</v>
      </c>
      <c r="AF90" s="17">
        <f>IFERROR(INDEX('MOUSSY EMPRUNT 3'!$G$14:$G$2000,MATCH('reporting moussy'!AF$2,'MOUSSY EMPRUNT 3'!$Z$14:$Z$2000,0)),0)</f>
        <v>719.90466675762673</v>
      </c>
      <c r="AG90" s="17">
        <f>IFERROR(INDEX('MOUSSY EMPRUNT 3'!$G$14:$G$2000,MATCH('reporting moussy'!AG$2,'MOUSSY EMPRUNT 3'!$Z$14:$Z$2000,0)),0)</f>
        <v>719.90466675762673</v>
      </c>
      <c r="AH90" s="17">
        <f>IFERROR(INDEX('MOUSSY EMPRUNT 3'!$G$14:$G$2000,MATCH('reporting moussy'!AH$2,'MOUSSY EMPRUNT 3'!$Z$14:$Z$2000,0)),0)</f>
        <v>719.90466675762673</v>
      </c>
      <c r="AI90" s="17">
        <f>IFERROR(INDEX('MOUSSY EMPRUNT 3'!$G$14:$G$2000,MATCH('reporting moussy'!AI$2,'MOUSSY EMPRUNT 3'!$Z$14:$Z$2000,0)),0)</f>
        <v>719.90466675762673</v>
      </c>
      <c r="AJ90" s="17">
        <f>IFERROR(INDEX('MOUSSY EMPRUNT 3'!$G$14:$G$2000,MATCH('reporting moussy'!AJ$2,'MOUSSY EMPRUNT 3'!$Z$14:$Z$2000,0)),0)</f>
        <v>719.90466675762673</v>
      </c>
      <c r="AK90" s="17">
        <f>IFERROR(INDEX('MOUSSY EMPRUNT 3'!$G$14:$G$2000,MATCH('reporting moussy'!AK$2,'MOUSSY EMPRUNT 3'!$Z$14:$Z$2000,0)),0)</f>
        <v>719.90466675762673</v>
      </c>
      <c r="AL90" s="17">
        <f>IFERROR(INDEX('MOUSSY EMPRUNT 3'!$G$14:$G$2000,MATCH('reporting moussy'!AL$2,'MOUSSY EMPRUNT 3'!$Z$14:$Z$2000,0)),0)</f>
        <v>719.90466675762673</v>
      </c>
      <c r="AM90" s="17">
        <f>IFERROR(INDEX('MOUSSY EMPRUNT 3'!$G$14:$G$2000,MATCH('reporting moussy'!AM$2,'MOUSSY EMPRUNT 3'!$Z$14:$Z$2000,0)),0)</f>
        <v>719.90466675762673</v>
      </c>
      <c r="AN90" s="17">
        <f>IFERROR(INDEX('MOUSSY EMPRUNT 3'!$G$14:$G$2000,MATCH('reporting moussy'!AN$2,'MOUSSY EMPRUNT 3'!$Z$14:$Z$2000,0)),0)</f>
        <v>719.90466675762673</v>
      </c>
      <c r="AO90" s="17">
        <f>IFERROR(INDEX('MOUSSY EMPRUNT 3'!$G$14:$G$2000,MATCH('reporting moussy'!AO$2,'MOUSSY EMPRUNT 3'!$Z$14:$Z$2000,0)),0)</f>
        <v>719.90466675762673</v>
      </c>
      <c r="AP90" s="17">
        <f>IFERROR(INDEX('MOUSSY EMPRUNT 3'!$G$14:$G$2000,MATCH('reporting moussy'!AP$2,'MOUSSY EMPRUNT 3'!$Z$14:$Z$2000,0)),0)</f>
        <v>719.90466675762673</v>
      </c>
      <c r="AQ90" s="17">
        <f>IFERROR(INDEX('MOUSSY EMPRUNT 3'!$G$14:$G$2000,MATCH('reporting moussy'!AQ$2,'MOUSSY EMPRUNT 3'!$Z$14:$Z$2000,0)),0)</f>
        <v>719.90466675762673</v>
      </c>
      <c r="AR90" s="319">
        <f>SUM(AF90:AQ90)</f>
        <v>8638.8560010915207</v>
      </c>
      <c r="AS90" s="17">
        <f>IFERROR(INDEX('MOUSSY EMPRUNT 3'!$G$14:$G$2000,MATCH('reporting moussy'!AS$2,'MOUSSY EMPRUNT 3'!$Z$14:$Z$2000,0)),0)</f>
        <v>719.90466675762673</v>
      </c>
      <c r="AT90" s="17">
        <f>IFERROR(INDEX('MOUSSY EMPRUNT 3'!$G$14:$G$2000,MATCH('reporting moussy'!AT$2,'MOUSSY EMPRUNT 3'!$Z$14:$Z$2000,0)),0)</f>
        <v>719.90466675762673</v>
      </c>
      <c r="AU90" s="17">
        <f>IFERROR(INDEX('MOUSSY EMPRUNT 3'!$G$14:$G$2000,MATCH('reporting moussy'!AU$2,'MOUSSY EMPRUNT 3'!$Z$14:$Z$2000,0)),0)</f>
        <v>719.90466675762673</v>
      </c>
      <c r="AV90" s="17">
        <f>IFERROR(INDEX('MOUSSY EMPRUNT 3'!$G$14:$G$2000,MATCH('reporting moussy'!AV$2,'MOUSSY EMPRUNT 3'!$Z$14:$Z$2000,0)),0)</f>
        <v>719.90466675762673</v>
      </c>
      <c r="AW90" s="17">
        <f>IFERROR(INDEX('MOUSSY EMPRUNT 3'!$G$14:$G$2000,MATCH('reporting moussy'!AW$2,'MOUSSY EMPRUNT 3'!$Z$14:$Z$2000,0)),0)</f>
        <v>719.90466675762673</v>
      </c>
      <c r="AX90" s="17">
        <f>IFERROR(INDEX('MOUSSY EMPRUNT 3'!$G$14:$G$2000,MATCH('reporting moussy'!AX$2,'MOUSSY EMPRUNT 3'!$Z$14:$Z$2000,0)),0)</f>
        <v>719.90466675762673</v>
      </c>
      <c r="AY90" s="17">
        <f>IFERROR(INDEX('MOUSSY EMPRUNT 3'!$G$14:$G$2000,MATCH('reporting moussy'!AY$2,'MOUSSY EMPRUNT 3'!$Z$14:$Z$2000,0)),0)</f>
        <v>719.90466675762673</v>
      </c>
      <c r="AZ90" s="17">
        <f>IFERROR(INDEX('MOUSSY EMPRUNT 3'!$G$14:$G$2000,MATCH('reporting moussy'!AZ$2,'MOUSSY EMPRUNT 3'!$Z$14:$Z$2000,0)),0)</f>
        <v>719.90466675762673</v>
      </c>
      <c r="BA90" s="17">
        <f>IFERROR(INDEX('MOUSSY EMPRUNT 3'!$G$14:$G$2000,MATCH('reporting moussy'!BA$2,'MOUSSY EMPRUNT 3'!$Z$14:$Z$2000,0)),0)</f>
        <v>719.90466675762673</v>
      </c>
      <c r="BB90" s="17">
        <f>IFERROR(INDEX('MOUSSY EMPRUNT 3'!$G$14:$G$2000,MATCH('reporting moussy'!BB$2,'MOUSSY EMPRUNT 3'!$Z$14:$Z$2000,0)),0)</f>
        <v>719.90466675762673</v>
      </c>
      <c r="BC90" s="17">
        <f>IFERROR(INDEX('MOUSSY EMPRUNT 3'!$G$14:$G$2000,MATCH('reporting moussy'!BC$2,'MOUSSY EMPRUNT 3'!$Z$14:$Z$2000,0)),0)</f>
        <v>719.90466675762673</v>
      </c>
      <c r="BD90" s="17">
        <f>IFERROR(INDEX('MOUSSY EMPRUNT 3'!$G$14:$G$2000,MATCH('reporting moussy'!BD$2,'MOUSSY EMPRUNT 3'!$Z$14:$Z$2000,0)),0)</f>
        <v>719.90466675762673</v>
      </c>
      <c r="BE90" s="319">
        <f>SUM(AS90:BD90)</f>
        <v>8638.8560010915207</v>
      </c>
      <c r="BF90" s="17">
        <f>IFERROR(INDEX('MOUSSY EMPRUNT 3'!$G$14:$G$2000,MATCH('reporting moussy'!BF$2,'MOUSSY EMPRUNT 3'!$Z$14:$Z$2000,0)),0)</f>
        <v>719.90466675762673</v>
      </c>
      <c r="BG90" s="17">
        <f>IFERROR(INDEX('MOUSSY EMPRUNT 3'!$G$14:$G$2000,MATCH('reporting moussy'!BG$2,'MOUSSY EMPRUNT 3'!$Z$14:$Z$2000,0)),0)</f>
        <v>719.90466675762673</v>
      </c>
      <c r="BH90" s="17">
        <f>IFERROR(INDEX('MOUSSY EMPRUNT 3'!$G$14:$G$2000,MATCH('reporting moussy'!BH$2,'MOUSSY EMPRUNT 3'!$Z$14:$Z$2000,0)),0)</f>
        <v>719.90466675762673</v>
      </c>
      <c r="BI90" s="17">
        <f>IFERROR(INDEX('MOUSSY EMPRUNT 3'!$G$14:$G$2000,MATCH('reporting moussy'!BI$2,'MOUSSY EMPRUNT 3'!$Z$14:$Z$2000,0)),0)</f>
        <v>719.90466675762673</v>
      </c>
      <c r="BJ90" s="17">
        <f>IFERROR(INDEX('MOUSSY EMPRUNT 3'!$G$14:$G$2000,MATCH('reporting moussy'!BJ$2,'MOUSSY EMPRUNT 3'!$Z$14:$Z$2000,0)),0)</f>
        <v>719.90466675762673</v>
      </c>
      <c r="BK90" s="17">
        <f>IFERROR(INDEX('MOUSSY EMPRUNT 3'!$G$14:$G$2000,MATCH('reporting moussy'!BK$2,'MOUSSY EMPRUNT 3'!$Z$14:$Z$2000,0)),0)</f>
        <v>719.90466675762673</v>
      </c>
      <c r="BL90" s="17">
        <f>IFERROR(INDEX('MOUSSY EMPRUNT 3'!$G$14:$G$2000,MATCH('reporting moussy'!BL$2,'MOUSSY EMPRUNT 3'!$Z$14:$Z$2000,0)),0)</f>
        <v>719.90466675762673</v>
      </c>
      <c r="BM90" s="17">
        <f>IFERROR(INDEX('MOUSSY EMPRUNT 3'!$G$14:$G$2000,MATCH('reporting moussy'!BM$2,'MOUSSY EMPRUNT 3'!$Z$14:$Z$2000,0)),0)</f>
        <v>719.90466675762673</v>
      </c>
      <c r="BN90" s="17">
        <f>IFERROR(INDEX('MOUSSY EMPRUNT 3'!$G$14:$G$2000,MATCH('reporting moussy'!BN$2,'MOUSSY EMPRUNT 3'!$Z$14:$Z$2000,0)),0)</f>
        <v>719.90466675762673</v>
      </c>
      <c r="BO90" s="17">
        <f>IFERROR(INDEX('MOUSSY EMPRUNT 3'!$G$14:$G$2000,MATCH('reporting moussy'!BO$2,'MOUSSY EMPRUNT 3'!$Z$14:$Z$2000,0)),0)</f>
        <v>719.90466675762673</v>
      </c>
      <c r="BP90" s="17">
        <f>IFERROR(INDEX('MOUSSY EMPRUNT 3'!$G$14:$G$2000,MATCH('reporting moussy'!BP$2,'MOUSSY EMPRUNT 3'!$Z$14:$Z$2000,0)),0)</f>
        <v>719.90466675762673</v>
      </c>
      <c r="BQ90" s="17">
        <f>IFERROR(INDEX('MOUSSY EMPRUNT 3'!$G$14:$G$2000,MATCH('reporting moussy'!BQ$2,'MOUSSY EMPRUNT 3'!$Z$14:$Z$2000,0)),0)</f>
        <v>719.90466675762673</v>
      </c>
      <c r="BR90" s="319">
        <f>SUM(BF90:BQ90)</f>
        <v>8638.8560010915207</v>
      </c>
      <c r="BS90" s="17">
        <f>IFERROR(INDEX('MOUSSY EMPRUNT 3'!$G$14:$G$2000,MATCH('reporting moussy'!BS$2,'MOUSSY EMPRUNT 3'!$Z$14:$Z$2000,0)),0)</f>
        <v>719.90466675762673</v>
      </c>
      <c r="BT90" s="17">
        <f>IFERROR(INDEX('MOUSSY EMPRUNT 3'!$G$14:$G$2000,MATCH('reporting moussy'!BT$2,'MOUSSY EMPRUNT 3'!$Z$14:$Z$2000,0)),0)</f>
        <v>719.90466675762673</v>
      </c>
      <c r="BU90" s="17">
        <f>IFERROR(INDEX('MOUSSY EMPRUNT 3'!$G$14:$G$2000,MATCH('reporting moussy'!BU$2,'MOUSSY EMPRUNT 3'!$Z$14:$Z$2000,0)),0)</f>
        <v>719.90466675762673</v>
      </c>
      <c r="BV90" s="17">
        <f>IFERROR(INDEX('MOUSSY EMPRUNT 3'!$G$14:$G$2000,MATCH('reporting moussy'!BV$2,'MOUSSY EMPRUNT 3'!$Z$14:$Z$2000,0)),0)</f>
        <v>719.90466675762673</v>
      </c>
      <c r="BW90" s="17">
        <f>IFERROR(INDEX('MOUSSY EMPRUNT 3'!$G$14:$G$2000,MATCH('reporting moussy'!BW$2,'MOUSSY EMPRUNT 3'!$Z$14:$Z$2000,0)),0)</f>
        <v>719.90466675762673</v>
      </c>
      <c r="BX90" s="17">
        <f>IFERROR(INDEX('MOUSSY EMPRUNT 3'!$G$14:$G$2000,MATCH('reporting moussy'!BX$2,'MOUSSY EMPRUNT 3'!$Z$14:$Z$2000,0)),0)</f>
        <v>719.90466675762673</v>
      </c>
      <c r="BY90" s="17">
        <f>IFERROR(INDEX('MOUSSY EMPRUNT 3'!$G$14:$G$2000,MATCH('reporting moussy'!BY$2,'MOUSSY EMPRUNT 3'!$Z$14:$Z$2000,0)),0)</f>
        <v>719.90466675762673</v>
      </c>
      <c r="BZ90" s="17">
        <f>IFERROR(INDEX('MOUSSY EMPRUNT 3'!$G$14:$G$2000,MATCH('reporting moussy'!BZ$2,'MOUSSY EMPRUNT 3'!$Z$14:$Z$2000,0)),0)</f>
        <v>719.90466675762673</v>
      </c>
      <c r="CA90" s="17">
        <f>IFERROR(INDEX('MOUSSY EMPRUNT 3'!$G$14:$G$2000,MATCH('reporting moussy'!CA$2,'MOUSSY EMPRUNT 3'!$Z$14:$Z$2000,0)),0)</f>
        <v>719.90466675762673</v>
      </c>
      <c r="CB90" s="17">
        <f>IFERROR(INDEX('MOUSSY EMPRUNT 3'!$G$14:$G$2000,MATCH('reporting moussy'!CB$2,'MOUSSY EMPRUNT 3'!$Z$14:$Z$2000,0)),0)</f>
        <v>719.90466675762673</v>
      </c>
      <c r="CC90" s="17">
        <f>IFERROR(INDEX('MOUSSY EMPRUNT 3'!$G$14:$G$2000,MATCH('reporting moussy'!CC$2,'MOUSSY EMPRUNT 3'!$Z$14:$Z$2000,0)),0)</f>
        <v>719.90466675762673</v>
      </c>
      <c r="CD90" s="17">
        <f>IFERROR(INDEX('MOUSSY EMPRUNT 3'!$G$14:$G$2000,MATCH('reporting moussy'!CD$2,'MOUSSY EMPRUNT 3'!$Z$14:$Z$2000,0)),0)</f>
        <v>719.90466675762673</v>
      </c>
      <c r="CE90" s="319">
        <f>SUM(BS90:CD90)</f>
        <v>8638.8560010915207</v>
      </c>
      <c r="CF90" s="17">
        <f>IFERROR(INDEX('MOUSSY EMPRUNT 3'!$G$14:$G$2000,MATCH('reporting moussy'!CF$2,'MOUSSY EMPRUNT 3'!$Z$14:$Z$2000,0)),0)</f>
        <v>719.90466675762673</v>
      </c>
      <c r="CG90" s="17">
        <f>IFERROR(INDEX('MOUSSY EMPRUNT 3'!$G$14:$G$2000,MATCH('reporting moussy'!CG$2,'MOUSSY EMPRUNT 3'!$Z$14:$Z$2000,0)),0)</f>
        <v>719.90466675762673</v>
      </c>
      <c r="CH90" s="17">
        <f>IFERROR(INDEX('MOUSSY EMPRUNT 3'!$G$14:$G$2000,MATCH('reporting moussy'!CH$2,'MOUSSY EMPRUNT 3'!$Z$14:$Z$2000,0)),0)</f>
        <v>719.90466675762673</v>
      </c>
      <c r="CI90" s="17">
        <f>IFERROR(INDEX('MOUSSY EMPRUNT 3'!$G$14:$G$2000,MATCH('reporting moussy'!CI$2,'MOUSSY EMPRUNT 3'!$Z$14:$Z$2000,0)),0)</f>
        <v>719.90466675762673</v>
      </c>
      <c r="CJ90" s="17">
        <f>IFERROR(INDEX('MOUSSY EMPRUNT 3'!$G$14:$G$2000,MATCH('reporting moussy'!CJ$2,'MOUSSY EMPRUNT 3'!$Z$14:$Z$2000,0)),0)</f>
        <v>719.90466675762673</v>
      </c>
      <c r="CK90" s="17">
        <f>IFERROR(INDEX('MOUSSY EMPRUNT 3'!$G$14:$G$2000,MATCH('reporting moussy'!CK$2,'MOUSSY EMPRUNT 3'!$Z$14:$Z$2000,0)),0)</f>
        <v>719.90466675762673</v>
      </c>
      <c r="CL90" s="17">
        <f>IFERROR(INDEX('MOUSSY EMPRUNT 3'!$G$14:$G$2000,MATCH('reporting moussy'!CL$2,'MOUSSY EMPRUNT 3'!$Z$14:$Z$2000,0)),0)</f>
        <v>719.90466675762673</v>
      </c>
      <c r="CM90" s="17">
        <f>IFERROR(INDEX('MOUSSY EMPRUNT 3'!$G$14:$G$2000,MATCH('reporting moussy'!CM$2,'MOUSSY EMPRUNT 3'!$Z$14:$Z$2000,0)),0)</f>
        <v>719.90466675762673</v>
      </c>
      <c r="CN90" s="17">
        <f>IFERROR(INDEX('MOUSSY EMPRUNT 3'!$G$14:$G$2000,MATCH('reporting moussy'!CN$2,'MOUSSY EMPRUNT 3'!$Z$14:$Z$2000,0)),0)</f>
        <v>719.90466675762673</v>
      </c>
      <c r="CO90" s="17">
        <f>IFERROR(INDEX('MOUSSY EMPRUNT 3'!$G$14:$G$2000,MATCH('reporting moussy'!CO$2,'MOUSSY EMPRUNT 3'!$Z$14:$Z$2000,0)),0)</f>
        <v>719.90466675762673</v>
      </c>
      <c r="CP90" s="17">
        <f>IFERROR(INDEX('MOUSSY EMPRUNT 3'!$G$14:$G$2000,MATCH('reporting moussy'!CP$2,'MOUSSY EMPRUNT 3'!$Z$14:$Z$2000,0)),0)</f>
        <v>719.90466675762673</v>
      </c>
      <c r="CQ90" s="17">
        <f>IFERROR(INDEX('MOUSSY EMPRUNT 3'!$G$14:$G$2000,MATCH('reporting moussy'!CQ$2,'MOUSSY EMPRUNT 3'!$Z$14:$Z$2000,0)),0)</f>
        <v>719.90466675762673</v>
      </c>
      <c r="CR90" s="319">
        <f>SUM(CF90:CQ90)</f>
        <v>8638.8560010915207</v>
      </c>
      <c r="CS90" s="17">
        <f>IFERROR(INDEX('MOUSSY EMPRUNT 3'!$G$14:$G$2000,MATCH('reporting moussy'!CS$2,'MOUSSY EMPRUNT 3'!$Z$14:$Z$2000,0)),0)</f>
        <v>719.90466675762673</v>
      </c>
      <c r="CT90" s="17">
        <f>IFERROR(INDEX('MOUSSY EMPRUNT 3'!$G$14:$G$2000,MATCH('reporting moussy'!CT$2,'MOUSSY EMPRUNT 3'!$Z$14:$Z$2000,0)),0)</f>
        <v>719.90466675762673</v>
      </c>
      <c r="CU90" s="17">
        <f>IFERROR(INDEX('MOUSSY EMPRUNT 3'!$G$14:$G$2000,MATCH('reporting moussy'!CU$2,'MOUSSY EMPRUNT 3'!$Z$14:$Z$2000,0)),0)</f>
        <v>719.90466675762673</v>
      </c>
      <c r="CV90" s="17">
        <f>IFERROR(INDEX('MOUSSY EMPRUNT 3'!$G$14:$G$2000,MATCH('reporting moussy'!CV$2,'MOUSSY EMPRUNT 3'!$Z$14:$Z$2000,0)),0)</f>
        <v>719.90466675762673</v>
      </c>
      <c r="CW90" s="17">
        <f>IFERROR(INDEX('MOUSSY EMPRUNT 3'!$G$14:$G$2000,MATCH('reporting moussy'!CW$2,'MOUSSY EMPRUNT 3'!$Z$14:$Z$2000,0)),0)</f>
        <v>719.90466675762673</v>
      </c>
      <c r="CX90" s="17">
        <f>IFERROR(INDEX('MOUSSY EMPRUNT 3'!$G$14:$G$2000,MATCH('reporting moussy'!CX$2,'MOUSSY EMPRUNT 3'!$Z$14:$Z$2000,0)),0)</f>
        <v>719.90466675762673</v>
      </c>
      <c r="CY90" s="17">
        <f>IFERROR(INDEX('MOUSSY EMPRUNT 3'!$G$14:$G$2000,MATCH('reporting moussy'!CY$2,'MOUSSY EMPRUNT 3'!$Z$14:$Z$2000,0)),0)</f>
        <v>719.90466675762673</v>
      </c>
      <c r="CZ90" s="17">
        <f>IFERROR(INDEX('MOUSSY EMPRUNT 3'!$G$14:$G$2000,MATCH('reporting moussy'!CZ$2,'MOUSSY EMPRUNT 3'!$Z$14:$Z$2000,0)),0)</f>
        <v>719.90466675762673</v>
      </c>
      <c r="DA90" s="17">
        <f>IFERROR(INDEX('MOUSSY EMPRUNT 3'!$G$14:$G$2000,MATCH('reporting moussy'!DA$2,'MOUSSY EMPRUNT 3'!$Z$14:$Z$2000,0)),0)</f>
        <v>0</v>
      </c>
      <c r="DB90" s="17">
        <f>IFERROR(INDEX('MOUSSY EMPRUNT 3'!$G$14:$G$2000,MATCH('reporting moussy'!DB$2,'MOUSSY EMPRUNT 3'!$Z$14:$Z$2000,0)),0)</f>
        <v>0</v>
      </c>
      <c r="DC90" s="17">
        <f>IFERROR(INDEX('MOUSSY EMPRUNT 3'!$G$14:$G$2000,MATCH('reporting moussy'!DC$2,'MOUSSY EMPRUNT 3'!$Z$14:$Z$2000,0)),0)</f>
        <v>0</v>
      </c>
      <c r="DD90" s="17">
        <f>IFERROR(INDEX('MOUSSY EMPRUNT 3'!$G$14:$G$2000,MATCH('reporting moussy'!DD$2,'MOUSSY EMPRUNT 3'!$Z$14:$Z$2000,0)),0)</f>
        <v>0</v>
      </c>
      <c r="DE90" s="319">
        <f>SUM(CS90:DD90)</f>
        <v>5759.2373340610138</v>
      </c>
      <c r="DF90" s="17">
        <f>IFERROR(INDEX('MOUSSY EMPRUNT 3'!$G$14:$G$2000,MATCH('reporting moussy'!DF$2,'MOUSSY EMPRUNT 3'!$Z$14:$Z$2000,0)),0)</f>
        <v>0</v>
      </c>
      <c r="DG90" s="17">
        <f>IFERROR(INDEX('MOUSSY EMPRUNT 3'!$G$14:$G$2000,MATCH('reporting moussy'!DG$2,'MOUSSY EMPRUNT 3'!$Z$14:$Z$2000,0)),0)</f>
        <v>0</v>
      </c>
      <c r="DH90" s="17">
        <f>IFERROR(INDEX('MOUSSY EMPRUNT 3'!$G$14:$G$2000,MATCH('reporting moussy'!DH$2,'MOUSSY EMPRUNT 3'!$Z$14:$Z$2000,0)),0)</f>
        <v>0</v>
      </c>
      <c r="DI90" s="17">
        <f>IFERROR(INDEX('MOUSSY EMPRUNT 3'!$G$14:$G$2000,MATCH('reporting moussy'!DI$2,'MOUSSY EMPRUNT 3'!$Z$14:$Z$2000,0)),0)</f>
        <v>0</v>
      </c>
      <c r="DJ90" s="17">
        <f>IFERROR(INDEX('MOUSSY EMPRUNT 3'!$G$14:$G$2000,MATCH('reporting moussy'!DJ$2,'MOUSSY EMPRUNT 3'!$Z$14:$Z$2000,0)),0)</f>
        <v>0</v>
      </c>
      <c r="DK90" s="17">
        <f>IFERROR(INDEX('MOUSSY EMPRUNT 3'!$G$14:$G$2000,MATCH('reporting moussy'!DK$2,'MOUSSY EMPRUNT 3'!$Z$14:$Z$2000,0)),0)</f>
        <v>0</v>
      </c>
      <c r="DL90" s="17">
        <f>IFERROR(INDEX('MOUSSY EMPRUNT 3'!$G$14:$G$2000,MATCH('reporting moussy'!DL$2,'MOUSSY EMPRUNT 3'!$Z$14:$Z$2000,0)),0)</f>
        <v>0</v>
      </c>
      <c r="DM90" s="17">
        <f>IFERROR(INDEX('MOUSSY EMPRUNT 3'!$G$14:$G$2000,MATCH('reporting moussy'!DM$2,'MOUSSY EMPRUNT 3'!$Z$14:$Z$2000,0)),0)</f>
        <v>0</v>
      </c>
      <c r="DN90" s="17">
        <f>IFERROR(INDEX('MOUSSY EMPRUNT 3'!$G$14:$G$2000,MATCH('reporting moussy'!DN$2,'MOUSSY EMPRUNT 3'!$Z$14:$Z$2000,0)),0)</f>
        <v>0</v>
      </c>
      <c r="DO90" s="17">
        <f>IFERROR(INDEX('MOUSSY EMPRUNT 3'!$G$14:$G$2000,MATCH('reporting moussy'!DO$2,'MOUSSY EMPRUNT 3'!$Z$14:$Z$2000,0)),0)</f>
        <v>0</v>
      </c>
      <c r="DP90" s="17">
        <f>IFERROR(INDEX('MOUSSY EMPRUNT 3'!$G$14:$G$2000,MATCH('reporting moussy'!DP$2,'MOUSSY EMPRUNT 3'!$Z$14:$Z$2000,0)),0)</f>
        <v>0</v>
      </c>
      <c r="DQ90" s="17">
        <f>IFERROR(INDEX('MOUSSY EMPRUNT 3'!$G$14:$G$2000,MATCH('reporting moussy'!DQ$2,'MOUSSY EMPRUNT 3'!$Z$14:$Z$2000,0)),0)</f>
        <v>0</v>
      </c>
      <c r="DR90" s="319">
        <f>SUM(DF90:DQ90)</f>
        <v>0</v>
      </c>
      <c r="DS90" s="17">
        <f>IFERROR(INDEX('MOUSSY EMPRUNT 3'!$G$14:$G$2000,MATCH('reporting moussy'!DS$2,'MOUSSY EMPRUNT 3'!$Z$14:$Z$2000,0)),0)</f>
        <v>0</v>
      </c>
      <c r="DT90" s="17">
        <f>IFERROR(INDEX('MOUSSY EMPRUNT 3'!$G$14:$G$2000,MATCH('reporting moussy'!DT$2,'MOUSSY EMPRUNT 3'!$Z$14:$Z$2000,0)),0)</f>
        <v>0</v>
      </c>
      <c r="DU90" s="17">
        <f>IFERROR(INDEX('MOUSSY EMPRUNT 3'!$G$14:$G$2000,MATCH('reporting moussy'!DU$2,'MOUSSY EMPRUNT 3'!$Z$14:$Z$2000,0)),0)</f>
        <v>0</v>
      </c>
      <c r="DV90" s="17">
        <f>IFERROR(INDEX('MOUSSY EMPRUNT 3'!$G$14:$G$2000,MATCH('reporting moussy'!DV$2,'MOUSSY EMPRUNT 3'!$Z$14:$Z$2000,0)),0)</f>
        <v>0</v>
      </c>
      <c r="DW90" s="17">
        <f>IFERROR(INDEX('MOUSSY EMPRUNT 3'!$G$14:$G$2000,MATCH('reporting moussy'!DW$2,'MOUSSY EMPRUNT 3'!$Z$14:$Z$2000,0)),0)</f>
        <v>0</v>
      </c>
      <c r="DX90" s="17">
        <f>IFERROR(INDEX('MOUSSY EMPRUNT 3'!$G$14:$G$2000,MATCH('reporting moussy'!DX$2,'MOUSSY EMPRUNT 3'!$Z$14:$Z$2000,0)),0)</f>
        <v>0</v>
      </c>
      <c r="DY90" s="17">
        <f>IFERROR(INDEX('MOUSSY EMPRUNT 3'!$G$14:$G$2000,MATCH('reporting moussy'!DY$2,'MOUSSY EMPRUNT 3'!$Z$14:$Z$2000,0)),0)</f>
        <v>0</v>
      </c>
      <c r="DZ90" s="17">
        <f>IFERROR(INDEX('MOUSSY EMPRUNT 3'!$G$14:$G$2000,MATCH('reporting moussy'!DZ$2,'MOUSSY EMPRUNT 3'!$Z$14:$Z$2000,0)),0)</f>
        <v>0</v>
      </c>
      <c r="EA90" s="17">
        <f>IFERROR(INDEX('MOUSSY EMPRUNT 3'!$G$14:$G$2000,MATCH('reporting moussy'!EA$2,'MOUSSY EMPRUNT 3'!$Z$14:$Z$2000,0)),0)</f>
        <v>0</v>
      </c>
      <c r="EB90" s="17">
        <f>IFERROR(INDEX('MOUSSY EMPRUNT 3'!$G$14:$G$2000,MATCH('reporting moussy'!EB$2,'MOUSSY EMPRUNT 3'!$Z$14:$Z$2000,0)),0)</f>
        <v>0</v>
      </c>
      <c r="EC90" s="17">
        <f>IFERROR(INDEX('MOUSSY EMPRUNT 3'!$G$14:$G$2000,MATCH('reporting moussy'!EC$2,'MOUSSY EMPRUNT 3'!$Z$14:$Z$2000,0)),0)</f>
        <v>0</v>
      </c>
      <c r="ED90" s="17">
        <f>IFERROR(INDEX('MOUSSY EMPRUNT 3'!$G$14:$G$2000,MATCH('reporting moussy'!ED$2,'MOUSSY EMPRUNT 3'!$Z$14:$Z$2000,0)),0)</f>
        <v>0</v>
      </c>
      <c r="EE90" s="319">
        <f>SUM(DS90:ED90)</f>
        <v>0</v>
      </c>
    </row>
    <row r="91" spans="1:135" s="3" customFormat="1" x14ac:dyDescent="0.2">
      <c r="A91" s="12"/>
      <c r="D91" s="3" t="s">
        <v>64</v>
      </c>
      <c r="E91" s="23"/>
      <c r="F91" s="23">
        <f>SUM(F88:F90)</f>
        <v>0</v>
      </c>
      <c r="G91" s="23">
        <f t="shared" ref="G91:Q91" si="978">SUM(G88:G90)</f>
        <v>0</v>
      </c>
      <c r="H91" s="23">
        <f t="shared" si="978"/>
        <v>0</v>
      </c>
      <c r="I91" s="23">
        <f t="shared" si="978"/>
        <v>0</v>
      </c>
      <c r="J91" s="23">
        <f t="shared" si="978"/>
        <v>0</v>
      </c>
      <c r="K91" s="23">
        <f t="shared" si="978"/>
        <v>0</v>
      </c>
      <c r="L91" s="23">
        <f t="shared" si="978"/>
        <v>1648.2375000000002</v>
      </c>
      <c r="M91" s="23">
        <f t="shared" si="978"/>
        <v>1648.2375000000002</v>
      </c>
      <c r="N91" s="23">
        <f t="shared" si="978"/>
        <v>1798.2375000000002</v>
      </c>
      <c r="O91" s="23">
        <f t="shared" si="978"/>
        <v>1798.2375000000002</v>
      </c>
      <c r="P91" s="23">
        <f t="shared" si="978"/>
        <v>1798.2375000000002</v>
      </c>
      <c r="Q91" s="23">
        <f t="shared" si="978"/>
        <v>1798.2375000000002</v>
      </c>
      <c r="R91" s="413">
        <f>SUM(F91:Q91)</f>
        <v>10489.424999999999</v>
      </c>
      <c r="S91" s="23">
        <f>SUM(S88:S90)</f>
        <v>3754.8508176437977</v>
      </c>
      <c r="T91" s="23">
        <f t="shared" ref="T91" si="979">SUM(T88:T90)</f>
        <v>3754.8508176437977</v>
      </c>
      <c r="U91" s="23">
        <f t="shared" ref="U91" si="980">SUM(U88:U90)</f>
        <v>4324.7554844014248</v>
      </c>
      <c r="V91" s="23">
        <f t="shared" ref="V91" si="981">SUM(V88:V90)</f>
        <v>4324.7554844014248</v>
      </c>
      <c r="W91" s="23">
        <f t="shared" ref="W91" si="982">SUM(W88:W90)</f>
        <v>4324.7554844014248</v>
      </c>
      <c r="X91" s="23">
        <f t="shared" ref="X91" si="983">SUM(X88:X90)</f>
        <v>4324.7554844014248</v>
      </c>
      <c r="Y91" s="23">
        <f t="shared" ref="Y91" si="984">SUM(Y88:Y90)</f>
        <v>4324.7554844014248</v>
      </c>
      <c r="Z91" s="23">
        <f t="shared" ref="Z91" si="985">SUM(Z88:Z90)</f>
        <v>4324.7554844014248</v>
      </c>
      <c r="AA91" s="23">
        <f t="shared" ref="AA91" si="986">SUM(AA88:AA90)</f>
        <v>4324.7554844014248</v>
      </c>
      <c r="AB91" s="23">
        <f t="shared" ref="AB91" si="987">SUM(AB88:AB90)</f>
        <v>4324.7554844014248</v>
      </c>
      <c r="AC91" s="23">
        <f t="shared" ref="AC91" si="988">SUM(AC88:AC90)</f>
        <v>4324.7554844014248</v>
      </c>
      <c r="AD91" s="23">
        <f t="shared" ref="AD91" si="989">SUM(AD88:AD90)</f>
        <v>4324.7554844014248</v>
      </c>
      <c r="AE91" s="413">
        <f>SUM(S91:AD91)</f>
        <v>50757.256479301832</v>
      </c>
      <c r="AF91" s="23">
        <f>SUM(AF88:AF90)</f>
        <v>4324.7554844014248</v>
      </c>
      <c r="AG91" s="23">
        <f t="shared" ref="AG91" si="990">SUM(AG88:AG90)</f>
        <v>4324.7554844014248</v>
      </c>
      <c r="AH91" s="23">
        <f t="shared" ref="AH91" si="991">SUM(AH88:AH90)</f>
        <v>4324.7554844014248</v>
      </c>
      <c r="AI91" s="23">
        <f t="shared" ref="AI91" si="992">SUM(AI88:AI90)</f>
        <v>4324.7554844014248</v>
      </c>
      <c r="AJ91" s="23">
        <f t="shared" ref="AJ91" si="993">SUM(AJ88:AJ90)</f>
        <v>4324.7554844014248</v>
      </c>
      <c r="AK91" s="23">
        <f t="shared" ref="AK91" si="994">SUM(AK88:AK90)</f>
        <v>4324.7554844014248</v>
      </c>
      <c r="AL91" s="23">
        <f t="shared" ref="AL91" si="995">SUM(AL88:AL90)</f>
        <v>4324.7554844014248</v>
      </c>
      <c r="AM91" s="23">
        <f t="shared" ref="AM91" si="996">SUM(AM88:AM90)</f>
        <v>4324.7554844014248</v>
      </c>
      <c r="AN91" s="23">
        <f t="shared" ref="AN91" si="997">SUM(AN88:AN90)</f>
        <v>4324.7554844014248</v>
      </c>
      <c r="AO91" s="23">
        <f t="shared" ref="AO91" si="998">SUM(AO88:AO90)</f>
        <v>4324.7554844014248</v>
      </c>
      <c r="AP91" s="23">
        <f t="shared" ref="AP91" si="999">SUM(AP88:AP90)</f>
        <v>4324.7554844014248</v>
      </c>
      <c r="AQ91" s="23">
        <f t="shared" ref="AQ91" si="1000">SUM(AQ88:AQ90)</f>
        <v>4324.7554844014248</v>
      </c>
      <c r="AR91" s="413">
        <f>SUM(AF91:AQ91)</f>
        <v>51897.065812817083</v>
      </c>
      <c r="AS91" s="23">
        <f>SUM(AS88:AS90)</f>
        <v>4324.7554844014248</v>
      </c>
      <c r="AT91" s="23">
        <f t="shared" ref="AT91" si="1001">SUM(AT88:AT90)</f>
        <v>4324.7554844014248</v>
      </c>
      <c r="AU91" s="23">
        <f t="shared" ref="AU91" si="1002">SUM(AU88:AU90)</f>
        <v>4324.7554844014248</v>
      </c>
      <c r="AV91" s="23">
        <f t="shared" ref="AV91" si="1003">SUM(AV88:AV90)</f>
        <v>4324.7554844014248</v>
      </c>
      <c r="AW91" s="23">
        <f t="shared" ref="AW91" si="1004">SUM(AW88:AW90)</f>
        <v>4324.7554844014248</v>
      </c>
      <c r="AX91" s="23">
        <f t="shared" ref="AX91" si="1005">SUM(AX88:AX90)</f>
        <v>4324.7554844014248</v>
      </c>
      <c r="AY91" s="23">
        <f t="shared" ref="AY91" si="1006">SUM(AY88:AY90)</f>
        <v>4324.7554844014248</v>
      </c>
      <c r="AZ91" s="23">
        <f t="shared" ref="AZ91" si="1007">SUM(AZ88:AZ90)</f>
        <v>4324.7554844014248</v>
      </c>
      <c r="BA91" s="23">
        <f t="shared" ref="BA91" si="1008">SUM(BA88:BA90)</f>
        <v>4324.7554844014248</v>
      </c>
      <c r="BB91" s="23">
        <f t="shared" ref="BB91" si="1009">SUM(BB88:BB90)</f>
        <v>4324.7554844014248</v>
      </c>
      <c r="BC91" s="23">
        <f t="shared" ref="BC91" si="1010">SUM(BC88:BC90)</f>
        <v>4324.7554844014248</v>
      </c>
      <c r="BD91" s="23">
        <f t="shared" ref="BD91" si="1011">SUM(BD88:BD90)</f>
        <v>4324.7554844014248</v>
      </c>
      <c r="BE91" s="413">
        <f>SUM(AS91:BD91)</f>
        <v>51897.065812817083</v>
      </c>
      <c r="BF91" s="23">
        <f>SUM(BF88:BF90)</f>
        <v>4324.7554844014248</v>
      </c>
      <c r="BG91" s="23">
        <f t="shared" ref="BG91" si="1012">SUM(BG88:BG90)</f>
        <v>4324.7554844014248</v>
      </c>
      <c r="BH91" s="23">
        <f t="shared" ref="BH91" si="1013">SUM(BH88:BH90)</f>
        <v>4324.7554844014248</v>
      </c>
      <c r="BI91" s="23">
        <f t="shared" ref="BI91" si="1014">SUM(BI88:BI90)</f>
        <v>4324.7554844014248</v>
      </c>
      <c r="BJ91" s="23">
        <f t="shared" ref="BJ91" si="1015">SUM(BJ88:BJ90)</f>
        <v>4324.7554844014248</v>
      </c>
      <c r="BK91" s="23">
        <f t="shared" ref="BK91" si="1016">SUM(BK88:BK90)</f>
        <v>4324.7554844014248</v>
      </c>
      <c r="BL91" s="23">
        <f t="shared" ref="BL91" si="1017">SUM(BL88:BL90)</f>
        <v>4324.7554844014248</v>
      </c>
      <c r="BM91" s="23">
        <f t="shared" ref="BM91" si="1018">SUM(BM88:BM90)</f>
        <v>4324.7554844014248</v>
      </c>
      <c r="BN91" s="23">
        <f t="shared" ref="BN91" si="1019">SUM(BN88:BN90)</f>
        <v>4324.7554844014248</v>
      </c>
      <c r="BO91" s="23">
        <f t="shared" ref="BO91" si="1020">SUM(BO88:BO90)</f>
        <v>4324.7554844014248</v>
      </c>
      <c r="BP91" s="23">
        <f t="shared" ref="BP91" si="1021">SUM(BP88:BP90)</f>
        <v>4324.7554844014248</v>
      </c>
      <c r="BQ91" s="23">
        <f t="shared" ref="BQ91" si="1022">SUM(BQ88:BQ90)</f>
        <v>4324.7554844014248</v>
      </c>
      <c r="BR91" s="413">
        <f>SUM(BF91:BQ91)</f>
        <v>51897.065812817083</v>
      </c>
      <c r="BS91" s="23">
        <f>SUM(BS88:BS90)</f>
        <v>4324.7554844014248</v>
      </c>
      <c r="BT91" s="23">
        <f t="shared" ref="BT91" si="1023">SUM(BT88:BT90)</f>
        <v>4324.7554844014248</v>
      </c>
      <c r="BU91" s="23">
        <f t="shared" ref="BU91" si="1024">SUM(BU88:BU90)</f>
        <v>4324.7554844014248</v>
      </c>
      <c r="BV91" s="23">
        <f t="shared" ref="BV91" si="1025">SUM(BV88:BV90)</f>
        <v>4324.7554844014248</v>
      </c>
      <c r="BW91" s="23">
        <f t="shared" ref="BW91" si="1026">SUM(BW88:BW90)</f>
        <v>4324.7554844014248</v>
      </c>
      <c r="BX91" s="23">
        <f t="shared" ref="BX91" si="1027">SUM(BX88:BX90)</f>
        <v>4324.7554844014248</v>
      </c>
      <c r="BY91" s="23">
        <f t="shared" ref="BY91" si="1028">SUM(BY88:BY90)</f>
        <v>4324.7554844014248</v>
      </c>
      <c r="BZ91" s="23">
        <f t="shared" ref="BZ91" si="1029">SUM(BZ88:BZ90)</f>
        <v>4324.7554844014248</v>
      </c>
      <c r="CA91" s="23">
        <f t="shared" ref="CA91" si="1030">SUM(CA88:CA90)</f>
        <v>4324.7554844014248</v>
      </c>
      <c r="CB91" s="23">
        <f t="shared" ref="CB91" si="1031">SUM(CB88:CB90)</f>
        <v>4324.7554844014248</v>
      </c>
      <c r="CC91" s="23">
        <f t="shared" ref="CC91" si="1032">SUM(CC88:CC90)</f>
        <v>4324.7554844014248</v>
      </c>
      <c r="CD91" s="23">
        <f t="shared" ref="CD91" si="1033">SUM(CD88:CD90)</f>
        <v>4324.7554844014248</v>
      </c>
      <c r="CE91" s="413">
        <f>SUM(BS91:CD91)</f>
        <v>51897.065812817083</v>
      </c>
      <c r="CF91" s="23">
        <f>SUM(CF88:CF90)</f>
        <v>4324.7554844014248</v>
      </c>
      <c r="CG91" s="23">
        <f t="shared" ref="CG91" si="1034">SUM(CG88:CG90)</f>
        <v>4324.7554844014248</v>
      </c>
      <c r="CH91" s="23">
        <f t="shared" ref="CH91" si="1035">SUM(CH88:CH90)</f>
        <v>4324.7554844014248</v>
      </c>
      <c r="CI91" s="23">
        <f t="shared" ref="CI91" si="1036">SUM(CI88:CI90)</f>
        <v>4324.7554844014248</v>
      </c>
      <c r="CJ91" s="23">
        <f t="shared" ref="CJ91" si="1037">SUM(CJ88:CJ90)</f>
        <v>4324.7554844014248</v>
      </c>
      <c r="CK91" s="23">
        <f t="shared" ref="CK91" si="1038">SUM(CK88:CK90)</f>
        <v>4324.7554844014248</v>
      </c>
      <c r="CL91" s="23">
        <f t="shared" ref="CL91" si="1039">SUM(CL88:CL90)</f>
        <v>4324.7554844014248</v>
      </c>
      <c r="CM91" s="23">
        <f t="shared" ref="CM91" si="1040">SUM(CM88:CM90)</f>
        <v>4324.7554844014248</v>
      </c>
      <c r="CN91" s="23">
        <f t="shared" ref="CN91" si="1041">SUM(CN88:CN90)</f>
        <v>4324.7554844014248</v>
      </c>
      <c r="CO91" s="23">
        <f t="shared" ref="CO91" si="1042">SUM(CO88:CO90)</f>
        <v>4324.7554844014248</v>
      </c>
      <c r="CP91" s="23">
        <f t="shared" ref="CP91" si="1043">SUM(CP88:CP90)</f>
        <v>4324.7554844014248</v>
      </c>
      <c r="CQ91" s="23">
        <f t="shared" ref="CQ91" si="1044">SUM(CQ88:CQ90)</f>
        <v>4324.7554844014248</v>
      </c>
      <c r="CR91" s="413">
        <f>SUM(CF91:CQ91)</f>
        <v>51897.065812817083</v>
      </c>
      <c r="CS91" s="23">
        <f>SUM(CS88:CS90)</f>
        <v>4324.7554844014248</v>
      </c>
      <c r="CT91" s="23">
        <f t="shared" ref="CT91" si="1045">SUM(CT88:CT90)</f>
        <v>4324.7554844014248</v>
      </c>
      <c r="CU91" s="23">
        <f t="shared" ref="CU91" si="1046">SUM(CU88:CU90)</f>
        <v>4324.7554844014248</v>
      </c>
      <c r="CV91" s="23">
        <f t="shared" ref="CV91" si="1047">SUM(CV88:CV90)</f>
        <v>4324.7554844014248</v>
      </c>
      <c r="CW91" s="23">
        <f t="shared" ref="CW91" si="1048">SUM(CW88:CW90)</f>
        <v>4324.7554844014248</v>
      </c>
      <c r="CX91" s="23">
        <f t="shared" ref="CX91" si="1049">SUM(CX88:CX90)</f>
        <v>4324.7554844014248</v>
      </c>
      <c r="CY91" s="23">
        <f t="shared" ref="CY91" si="1050">SUM(CY88:CY90)</f>
        <v>4324.7554844014248</v>
      </c>
      <c r="CZ91" s="23">
        <f t="shared" ref="CZ91" si="1051">SUM(CZ88:CZ90)</f>
        <v>4324.7554844014248</v>
      </c>
      <c r="DA91" s="23">
        <f t="shared" ref="DA91" si="1052">SUM(DA88:DA90)</f>
        <v>3604.8508176437977</v>
      </c>
      <c r="DB91" s="23">
        <f t="shared" ref="DB91" si="1053">SUM(DB88:DB90)</f>
        <v>3604.8508176437977</v>
      </c>
      <c r="DC91" s="23">
        <f t="shared" ref="DC91" si="1054">SUM(DC88:DC90)</f>
        <v>3604.8508176437977</v>
      </c>
      <c r="DD91" s="23">
        <f t="shared" ref="DD91" si="1055">SUM(DD88:DD90)</f>
        <v>3604.8508176437977</v>
      </c>
      <c r="DE91" s="413">
        <f>SUM(CS91:DD91)</f>
        <v>49017.44714578658</v>
      </c>
      <c r="DF91" s="23">
        <f>SUM(DF88:DF90)</f>
        <v>3604.8508176437977</v>
      </c>
      <c r="DG91" s="23">
        <f t="shared" ref="DG91" si="1056">SUM(DG88:DG90)</f>
        <v>3604.8508176437977</v>
      </c>
      <c r="DH91" s="23">
        <f t="shared" ref="DH91" si="1057">SUM(DH88:DH90)</f>
        <v>3604.8508176437977</v>
      </c>
      <c r="DI91" s="23">
        <f t="shared" ref="DI91" si="1058">SUM(DI88:DI90)</f>
        <v>3604.8508176437977</v>
      </c>
      <c r="DJ91" s="23">
        <f t="shared" ref="DJ91" si="1059">SUM(DJ88:DJ90)</f>
        <v>3604.8508176437977</v>
      </c>
      <c r="DK91" s="23">
        <f t="shared" ref="DK91" si="1060">SUM(DK88:DK90)</f>
        <v>3604.8508176437977</v>
      </c>
      <c r="DL91" s="23">
        <f t="shared" ref="DL91" si="1061">SUM(DL88:DL90)</f>
        <v>3604.8508176437977</v>
      </c>
      <c r="DM91" s="23">
        <f t="shared" ref="DM91" si="1062">SUM(DM88:DM90)</f>
        <v>3604.8508176437977</v>
      </c>
      <c r="DN91" s="23">
        <f t="shared" ref="DN91" si="1063">SUM(DN88:DN90)</f>
        <v>3604.8508176437977</v>
      </c>
      <c r="DO91" s="23">
        <f t="shared" ref="DO91" si="1064">SUM(DO88:DO90)</f>
        <v>3604.8508176437977</v>
      </c>
      <c r="DP91" s="23">
        <f t="shared" ref="DP91" si="1065">SUM(DP88:DP90)</f>
        <v>3604.8508176437977</v>
      </c>
      <c r="DQ91" s="23">
        <f t="shared" ref="DQ91" si="1066">SUM(DQ88:DQ90)</f>
        <v>3604.8508176437977</v>
      </c>
      <c r="DR91" s="413">
        <f>SUM(DF91:DQ91)</f>
        <v>43258.209811725574</v>
      </c>
      <c r="DS91" s="23">
        <f>SUM(DS88:DS90)</f>
        <v>3604.8508176437977</v>
      </c>
      <c r="DT91" s="23">
        <f t="shared" ref="DT91" si="1067">SUM(DT88:DT90)</f>
        <v>3604.8508176437977</v>
      </c>
      <c r="DU91" s="23">
        <f t="shared" ref="DU91" si="1068">SUM(DU88:DU90)</f>
        <v>3604.8508176437977</v>
      </c>
      <c r="DV91" s="23">
        <f t="shared" ref="DV91" si="1069">SUM(DV88:DV90)</f>
        <v>3604.8508176437977</v>
      </c>
      <c r="DW91" s="23">
        <f t="shared" ref="DW91" si="1070">SUM(DW88:DW90)</f>
        <v>3604.8508176437977</v>
      </c>
      <c r="DX91" s="23">
        <f t="shared" ref="DX91" si="1071">SUM(DX88:DX90)</f>
        <v>3604.8508176437977</v>
      </c>
      <c r="DY91" s="23">
        <f t="shared" ref="DY91" si="1072">SUM(DY88:DY90)</f>
        <v>3604.8508176437977</v>
      </c>
      <c r="DZ91" s="23">
        <f t="shared" ref="DZ91" si="1073">SUM(DZ88:DZ90)</f>
        <v>3604.8508176437977</v>
      </c>
      <c r="EA91" s="23">
        <f t="shared" ref="EA91" si="1074">SUM(EA88:EA90)</f>
        <v>3604.8508176437977</v>
      </c>
      <c r="EB91" s="23">
        <f t="shared" ref="EB91" si="1075">SUM(EB88:EB90)</f>
        <v>3604.8508176437977</v>
      </c>
      <c r="EC91" s="23">
        <f t="shared" ref="EC91" si="1076">SUM(EC88:EC90)</f>
        <v>3604.8508176437977</v>
      </c>
      <c r="ED91" s="23">
        <f t="shared" ref="ED91" si="1077">SUM(ED88:ED90)</f>
        <v>3604.8508176437977</v>
      </c>
      <c r="EE91" s="413">
        <f>SUM(DS91:ED91)</f>
        <v>43258.209811725574</v>
      </c>
    </row>
    <row r="92" spans="1:135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1:135" x14ac:dyDescent="0.2">
      <c r="D93" s="1" t="s">
        <v>65</v>
      </c>
      <c r="F93" s="49">
        <f t="shared" ref="F93:AK93" si="1078">F74-F84-F91</f>
        <v>0</v>
      </c>
      <c r="G93" s="49">
        <f t="shared" si="1078"/>
        <v>0</v>
      </c>
      <c r="H93" s="49">
        <f t="shared" si="1078"/>
        <v>0</v>
      </c>
      <c r="I93" s="49">
        <f t="shared" si="1078"/>
        <v>0</v>
      </c>
      <c r="J93" s="49">
        <f t="shared" si="1078"/>
        <v>0</v>
      </c>
      <c r="K93" s="49">
        <f t="shared" si="1078"/>
        <v>0</v>
      </c>
      <c r="L93" s="49">
        <f t="shared" si="1078"/>
        <v>-5148.2375000000002</v>
      </c>
      <c r="M93" s="49">
        <f t="shared" si="1078"/>
        <v>-1648.2375000000002</v>
      </c>
      <c r="N93" s="49">
        <f t="shared" si="1078"/>
        <v>-1798.2375000000002</v>
      </c>
      <c r="O93" s="49">
        <f t="shared" si="1078"/>
        <v>-1798.2375000000002</v>
      </c>
      <c r="P93" s="49">
        <f t="shared" si="1078"/>
        <v>-6893.2375000000002</v>
      </c>
      <c r="Q93" s="49">
        <f t="shared" si="1078"/>
        <v>-3593.2375000000002</v>
      </c>
      <c r="R93" s="319">
        <f t="shared" si="1078"/>
        <v>-20879.424999999999</v>
      </c>
      <c r="S93" s="49">
        <f t="shared" si="1078"/>
        <v>-3399.8508176437977</v>
      </c>
      <c r="T93" s="49">
        <f t="shared" si="1078"/>
        <v>-5056.8508176437972</v>
      </c>
      <c r="U93" s="49">
        <f t="shared" si="1078"/>
        <v>-2634.7554844014248</v>
      </c>
      <c r="V93" s="49">
        <f t="shared" si="1078"/>
        <v>-734.75548440142484</v>
      </c>
      <c r="W93" s="49">
        <f t="shared" si="1078"/>
        <v>1065.2445155985752</v>
      </c>
      <c r="X93" s="49">
        <f t="shared" si="1078"/>
        <v>1065.2445155985752</v>
      </c>
      <c r="Y93" s="49">
        <f t="shared" si="1078"/>
        <v>1065.2445155985752</v>
      </c>
      <c r="Z93" s="49">
        <f t="shared" si="1078"/>
        <v>1065.2445155985752</v>
      </c>
      <c r="AA93" s="49">
        <f t="shared" si="1078"/>
        <v>1065.2445155985752</v>
      </c>
      <c r="AB93" s="49">
        <f t="shared" si="1078"/>
        <v>1065.2445155985752</v>
      </c>
      <c r="AC93" s="49">
        <f t="shared" si="1078"/>
        <v>1065.2445155985752</v>
      </c>
      <c r="AD93" s="49">
        <f t="shared" si="1078"/>
        <v>1065.2445155985752</v>
      </c>
      <c r="AE93" s="319">
        <f t="shared" si="1078"/>
        <v>-3304.2564793018319</v>
      </c>
      <c r="AF93" s="49">
        <f t="shared" si="1078"/>
        <v>1180.2445155985752</v>
      </c>
      <c r="AG93" s="49">
        <f t="shared" si="1078"/>
        <v>1180.2445155985752</v>
      </c>
      <c r="AH93" s="49">
        <f t="shared" si="1078"/>
        <v>1180.2445155985752</v>
      </c>
      <c r="AI93" s="49">
        <f t="shared" si="1078"/>
        <v>1180.2445155985752</v>
      </c>
      <c r="AJ93" s="49">
        <f t="shared" si="1078"/>
        <v>1180.2445155985752</v>
      </c>
      <c r="AK93" s="49">
        <f t="shared" si="1078"/>
        <v>1180.2445155985752</v>
      </c>
      <c r="AL93" s="49">
        <f t="shared" ref="AL93:BQ93" si="1079">AL74-AL84-AL91</f>
        <v>1180.2445155985752</v>
      </c>
      <c r="AM93" s="49">
        <f t="shared" si="1079"/>
        <v>1180.2445155985752</v>
      </c>
      <c r="AN93" s="49">
        <f t="shared" si="1079"/>
        <v>1180.2445155985752</v>
      </c>
      <c r="AO93" s="49">
        <f t="shared" si="1079"/>
        <v>1180.2445155985752</v>
      </c>
      <c r="AP93" s="49">
        <f t="shared" si="1079"/>
        <v>1180.2445155985752</v>
      </c>
      <c r="AQ93" s="49">
        <f t="shared" si="1079"/>
        <v>1180.2445155985752</v>
      </c>
      <c r="AR93" s="319">
        <f t="shared" si="1079"/>
        <v>14162.934187182917</v>
      </c>
      <c r="AS93" s="49">
        <f t="shared" si="1079"/>
        <v>1180.2445155985752</v>
      </c>
      <c r="AT93" s="49">
        <f t="shared" si="1079"/>
        <v>1180.2445155985752</v>
      </c>
      <c r="AU93" s="49">
        <f t="shared" si="1079"/>
        <v>1180.2445155985752</v>
      </c>
      <c r="AV93" s="49">
        <f t="shared" si="1079"/>
        <v>1180.2445155985752</v>
      </c>
      <c r="AW93" s="49">
        <f t="shared" si="1079"/>
        <v>1180.2445155985752</v>
      </c>
      <c r="AX93" s="49">
        <f t="shared" si="1079"/>
        <v>1180.2445155985752</v>
      </c>
      <c r="AY93" s="49">
        <f t="shared" si="1079"/>
        <v>1180.2445155985752</v>
      </c>
      <c r="AZ93" s="49">
        <f t="shared" si="1079"/>
        <v>1180.2445155985752</v>
      </c>
      <c r="BA93" s="49">
        <f t="shared" si="1079"/>
        <v>1180.2445155985752</v>
      </c>
      <c r="BB93" s="49">
        <f t="shared" si="1079"/>
        <v>1180.2445155985752</v>
      </c>
      <c r="BC93" s="49">
        <f t="shared" si="1079"/>
        <v>1180.2445155985752</v>
      </c>
      <c r="BD93" s="49">
        <f t="shared" si="1079"/>
        <v>1180.2445155985752</v>
      </c>
      <c r="BE93" s="319">
        <f t="shared" si="1079"/>
        <v>14162.934187182917</v>
      </c>
      <c r="BF93" s="49">
        <f t="shared" si="1079"/>
        <v>1180.2445155985752</v>
      </c>
      <c r="BG93" s="49">
        <f t="shared" si="1079"/>
        <v>1180.2445155985752</v>
      </c>
      <c r="BH93" s="49">
        <f t="shared" si="1079"/>
        <v>1180.2445155985752</v>
      </c>
      <c r="BI93" s="49">
        <f t="shared" si="1079"/>
        <v>1180.2445155985752</v>
      </c>
      <c r="BJ93" s="49">
        <f t="shared" si="1079"/>
        <v>1180.2445155985752</v>
      </c>
      <c r="BK93" s="49">
        <f t="shared" si="1079"/>
        <v>1180.2445155985752</v>
      </c>
      <c r="BL93" s="49">
        <f t="shared" si="1079"/>
        <v>1180.2445155985752</v>
      </c>
      <c r="BM93" s="49">
        <f t="shared" si="1079"/>
        <v>1180.2445155985752</v>
      </c>
      <c r="BN93" s="49">
        <f t="shared" si="1079"/>
        <v>1180.2445155985752</v>
      </c>
      <c r="BO93" s="49">
        <f t="shared" si="1079"/>
        <v>1180.2445155985752</v>
      </c>
      <c r="BP93" s="49">
        <f t="shared" si="1079"/>
        <v>1180.2445155985752</v>
      </c>
      <c r="BQ93" s="49">
        <f t="shared" si="1079"/>
        <v>1180.2445155985752</v>
      </c>
      <c r="BR93" s="319">
        <f t="shared" ref="BR93:CW93" si="1080">BR74-BR84-BR91</f>
        <v>14162.934187182917</v>
      </c>
      <c r="BS93" s="49">
        <f t="shared" si="1080"/>
        <v>1180.2445155985752</v>
      </c>
      <c r="BT93" s="49">
        <f t="shared" si="1080"/>
        <v>1180.2445155985752</v>
      </c>
      <c r="BU93" s="49">
        <f t="shared" si="1080"/>
        <v>1180.2445155985752</v>
      </c>
      <c r="BV93" s="49">
        <f t="shared" si="1080"/>
        <v>1180.2445155985752</v>
      </c>
      <c r="BW93" s="49">
        <f t="shared" si="1080"/>
        <v>1180.2445155985752</v>
      </c>
      <c r="BX93" s="49">
        <f t="shared" si="1080"/>
        <v>1180.2445155985752</v>
      </c>
      <c r="BY93" s="49">
        <f t="shared" si="1080"/>
        <v>1180.2445155985752</v>
      </c>
      <c r="BZ93" s="49">
        <f t="shared" si="1080"/>
        <v>1180.2445155985752</v>
      </c>
      <c r="CA93" s="49">
        <f t="shared" si="1080"/>
        <v>1180.2445155985752</v>
      </c>
      <c r="CB93" s="49">
        <f t="shared" si="1080"/>
        <v>1180.2445155985752</v>
      </c>
      <c r="CC93" s="49">
        <f t="shared" si="1080"/>
        <v>2105.2445155985752</v>
      </c>
      <c r="CD93" s="49">
        <f t="shared" si="1080"/>
        <v>2105.2445155985752</v>
      </c>
      <c r="CE93" s="319">
        <f t="shared" si="1080"/>
        <v>16012.934187182917</v>
      </c>
      <c r="CF93" s="49">
        <f t="shared" si="1080"/>
        <v>2105.2445155985752</v>
      </c>
      <c r="CG93" s="49">
        <f t="shared" si="1080"/>
        <v>2105.2445155985752</v>
      </c>
      <c r="CH93" s="49">
        <f t="shared" si="1080"/>
        <v>2105.2445155985752</v>
      </c>
      <c r="CI93" s="49">
        <f t="shared" si="1080"/>
        <v>2105.2445155985752</v>
      </c>
      <c r="CJ93" s="49">
        <f t="shared" si="1080"/>
        <v>2105.2445155985752</v>
      </c>
      <c r="CK93" s="49">
        <f t="shared" si="1080"/>
        <v>2105.2445155985752</v>
      </c>
      <c r="CL93" s="49">
        <f t="shared" si="1080"/>
        <v>2105.2445155985752</v>
      </c>
      <c r="CM93" s="49">
        <f t="shared" si="1080"/>
        <v>2105.2445155985752</v>
      </c>
      <c r="CN93" s="49">
        <f t="shared" si="1080"/>
        <v>2105.2445155985752</v>
      </c>
      <c r="CO93" s="49">
        <f t="shared" si="1080"/>
        <v>2105.2445155985752</v>
      </c>
      <c r="CP93" s="49">
        <f t="shared" si="1080"/>
        <v>2105.2445155985752</v>
      </c>
      <c r="CQ93" s="49">
        <f t="shared" si="1080"/>
        <v>2105.2445155985752</v>
      </c>
      <c r="CR93" s="319">
        <f t="shared" si="1080"/>
        <v>25262.934187182917</v>
      </c>
      <c r="CS93" s="49">
        <f t="shared" si="1080"/>
        <v>2105.2445155985752</v>
      </c>
      <c r="CT93" s="49">
        <f t="shared" si="1080"/>
        <v>2105.2445155985752</v>
      </c>
      <c r="CU93" s="49">
        <f t="shared" si="1080"/>
        <v>2105.2445155985752</v>
      </c>
      <c r="CV93" s="49">
        <f t="shared" si="1080"/>
        <v>2105.2445155985752</v>
      </c>
      <c r="CW93" s="49">
        <f t="shared" si="1080"/>
        <v>2105.2445155985752</v>
      </c>
      <c r="CX93" s="49">
        <f t="shared" ref="CX93:EE93" si="1081">CX74-CX84-CX91</f>
        <v>2105.2445155985752</v>
      </c>
      <c r="CY93" s="49">
        <f t="shared" si="1081"/>
        <v>2105.2445155985752</v>
      </c>
      <c r="CZ93" s="49">
        <f t="shared" si="1081"/>
        <v>2105.2445155985752</v>
      </c>
      <c r="DA93" s="49">
        <f t="shared" si="1081"/>
        <v>2825.1491823562023</v>
      </c>
      <c r="DB93" s="49">
        <f t="shared" si="1081"/>
        <v>2825.1491823562023</v>
      </c>
      <c r="DC93" s="49">
        <f t="shared" si="1081"/>
        <v>2825.1491823562023</v>
      </c>
      <c r="DD93" s="49">
        <f t="shared" si="1081"/>
        <v>2825.1491823562023</v>
      </c>
      <c r="DE93" s="319">
        <f t="shared" si="1081"/>
        <v>28142.55285421342</v>
      </c>
      <c r="DF93" s="49">
        <f t="shared" si="1081"/>
        <v>2825.1491823562023</v>
      </c>
      <c r="DG93" s="49">
        <f t="shared" si="1081"/>
        <v>2825.1491823562023</v>
      </c>
      <c r="DH93" s="49">
        <f t="shared" si="1081"/>
        <v>2825.1491823562023</v>
      </c>
      <c r="DI93" s="49">
        <f t="shared" si="1081"/>
        <v>2825.1491823562023</v>
      </c>
      <c r="DJ93" s="49">
        <f t="shared" si="1081"/>
        <v>2825.1491823562023</v>
      </c>
      <c r="DK93" s="49">
        <f t="shared" si="1081"/>
        <v>2825.1491823562023</v>
      </c>
      <c r="DL93" s="49">
        <f t="shared" si="1081"/>
        <v>2825.1491823562023</v>
      </c>
      <c r="DM93" s="49">
        <f t="shared" si="1081"/>
        <v>2825.1491823562023</v>
      </c>
      <c r="DN93" s="49">
        <f t="shared" si="1081"/>
        <v>2825.1491823562023</v>
      </c>
      <c r="DO93" s="49">
        <f t="shared" si="1081"/>
        <v>2825.1491823562023</v>
      </c>
      <c r="DP93" s="49">
        <f t="shared" si="1081"/>
        <v>2825.1491823562023</v>
      </c>
      <c r="DQ93" s="49">
        <f t="shared" si="1081"/>
        <v>2825.1491823562023</v>
      </c>
      <c r="DR93" s="319">
        <f t="shared" si="1081"/>
        <v>33901.790188274426</v>
      </c>
      <c r="DS93" s="49">
        <f t="shared" si="1081"/>
        <v>2825.1491823562023</v>
      </c>
      <c r="DT93" s="49">
        <f t="shared" si="1081"/>
        <v>2825.1491823562023</v>
      </c>
      <c r="DU93" s="49">
        <f t="shared" si="1081"/>
        <v>2825.1491823562023</v>
      </c>
      <c r="DV93" s="49">
        <f t="shared" si="1081"/>
        <v>2825.1491823562023</v>
      </c>
      <c r="DW93" s="49">
        <f t="shared" si="1081"/>
        <v>2825.1491823562023</v>
      </c>
      <c r="DX93" s="49">
        <f t="shared" si="1081"/>
        <v>2825.1491823562023</v>
      </c>
      <c r="DY93" s="49">
        <f t="shared" si="1081"/>
        <v>2825.1491823562023</v>
      </c>
      <c r="DZ93" s="49">
        <f t="shared" si="1081"/>
        <v>2825.1491823562023</v>
      </c>
      <c r="EA93" s="49">
        <f t="shared" si="1081"/>
        <v>2825.1491823562023</v>
      </c>
      <c r="EB93" s="49">
        <f t="shared" si="1081"/>
        <v>2825.1491823562023</v>
      </c>
      <c r="EC93" s="49">
        <f t="shared" si="1081"/>
        <v>2825.1491823562023</v>
      </c>
      <c r="ED93" s="49">
        <f t="shared" si="1081"/>
        <v>2825.1491823562023</v>
      </c>
      <c r="EE93" s="391">
        <f t="shared" si="1081"/>
        <v>33901.790188274426</v>
      </c>
    </row>
    <row r="94" spans="1:135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1:135" x14ac:dyDescent="0.2">
      <c r="D95" s="1" t="s">
        <v>66</v>
      </c>
      <c r="F95" s="49">
        <v>0</v>
      </c>
      <c r="G95" s="49">
        <f t="shared" ref="G95:P95" si="1082">F97</f>
        <v>0</v>
      </c>
      <c r="H95" s="49">
        <f t="shared" si="1082"/>
        <v>0</v>
      </c>
      <c r="I95" s="49">
        <f t="shared" si="1082"/>
        <v>0</v>
      </c>
      <c r="J95" s="49">
        <f t="shared" si="1082"/>
        <v>0</v>
      </c>
      <c r="K95" s="49">
        <f t="shared" si="1082"/>
        <v>0</v>
      </c>
      <c r="L95" s="49">
        <f t="shared" si="1082"/>
        <v>0</v>
      </c>
      <c r="M95" s="49">
        <f t="shared" si="1082"/>
        <v>-5148.2375000000002</v>
      </c>
      <c r="N95" s="49">
        <f t="shared" si="1082"/>
        <v>-6796.4750000000004</v>
      </c>
      <c r="O95" s="49">
        <f t="shared" si="1082"/>
        <v>-8594.7125000000015</v>
      </c>
      <c r="P95" s="49">
        <f t="shared" si="1082"/>
        <v>-10392.950000000001</v>
      </c>
      <c r="Q95" s="49">
        <f>P97</f>
        <v>-17286.1875</v>
      </c>
      <c r="R95" s="319">
        <f>F95</f>
        <v>0</v>
      </c>
      <c r="S95" s="49">
        <f t="shared" ref="S95:CC95" si="1083">R97</f>
        <v>-20879.424999999999</v>
      </c>
      <c r="T95" s="49">
        <f t="shared" si="1083"/>
        <v>-24279.275817643796</v>
      </c>
      <c r="U95" s="49">
        <f t="shared" si="1083"/>
        <v>-29336.126635287594</v>
      </c>
      <c r="V95" s="49">
        <f t="shared" si="1083"/>
        <v>-31970.88211968902</v>
      </c>
      <c r="W95" s="49">
        <f t="shared" si="1083"/>
        <v>-32705.637604090443</v>
      </c>
      <c r="X95" s="49">
        <f t="shared" si="1083"/>
        <v>-31640.393088491866</v>
      </c>
      <c r="Y95" s="49">
        <f t="shared" si="1083"/>
        <v>-30575.148572893289</v>
      </c>
      <c r="Z95" s="49">
        <f t="shared" si="1083"/>
        <v>-29509.904057294712</v>
      </c>
      <c r="AA95" s="49">
        <f t="shared" si="1083"/>
        <v>-28444.659541696135</v>
      </c>
      <c r="AB95" s="49">
        <f t="shared" si="1083"/>
        <v>-27379.415026097558</v>
      </c>
      <c r="AC95" s="49">
        <f t="shared" si="1083"/>
        <v>-26314.170510498981</v>
      </c>
      <c r="AD95" s="49">
        <f t="shared" si="1083"/>
        <v>-25248.925994900404</v>
      </c>
      <c r="AE95" s="319">
        <f t="shared" si="1083"/>
        <v>-24183.681479301827</v>
      </c>
      <c r="AF95" s="49">
        <f t="shared" si="1083"/>
        <v>-27487.93795860367</v>
      </c>
      <c r="AG95" s="49">
        <f t="shared" si="1083"/>
        <v>-26307.693443005097</v>
      </c>
      <c r="AH95" s="49">
        <f t="shared" si="1083"/>
        <v>-25127.44892740652</v>
      </c>
      <c r="AI95" s="49">
        <f t="shared" si="1083"/>
        <v>-23947.204411807943</v>
      </c>
      <c r="AJ95" s="49">
        <f t="shared" si="1083"/>
        <v>-22766.959896209366</v>
      </c>
      <c r="AK95" s="49">
        <f t="shared" si="1083"/>
        <v>-21586.715380610789</v>
      </c>
      <c r="AL95" s="49">
        <f t="shared" si="1083"/>
        <v>-20406.470865012212</v>
      </c>
      <c r="AM95" s="49">
        <f t="shared" si="1083"/>
        <v>-19226.226349413635</v>
      </c>
      <c r="AN95" s="49">
        <f t="shared" si="1083"/>
        <v>-18045.981833815058</v>
      </c>
      <c r="AO95" s="49">
        <f t="shared" si="1083"/>
        <v>-16865.737318216481</v>
      </c>
      <c r="AP95" s="49">
        <f t="shared" si="1083"/>
        <v>-15685.492802617906</v>
      </c>
      <c r="AQ95" s="49">
        <f t="shared" si="1083"/>
        <v>-14505.248287019331</v>
      </c>
      <c r="AR95" s="319">
        <f t="shared" si="1083"/>
        <v>-13325.003771420756</v>
      </c>
      <c r="AS95" s="49">
        <f t="shared" si="1083"/>
        <v>837.93041576214637</v>
      </c>
      <c r="AT95" s="49">
        <f t="shared" si="1083"/>
        <v>2018.1749313607215</v>
      </c>
      <c r="AU95" s="49">
        <f t="shared" si="1083"/>
        <v>3198.4194469592967</v>
      </c>
      <c r="AV95" s="49">
        <f t="shared" si="1083"/>
        <v>4378.6639625578719</v>
      </c>
      <c r="AW95" s="49">
        <f t="shared" si="1083"/>
        <v>5558.908478156447</v>
      </c>
      <c r="AX95" s="49">
        <f t="shared" si="1083"/>
        <v>6739.1529937550222</v>
      </c>
      <c r="AY95" s="49">
        <f t="shared" si="1083"/>
        <v>7919.3975093535973</v>
      </c>
      <c r="AZ95" s="49">
        <f t="shared" si="1083"/>
        <v>9099.6420249521725</v>
      </c>
      <c r="BA95" s="49">
        <f t="shared" si="1083"/>
        <v>10279.886540550748</v>
      </c>
      <c r="BB95" s="49">
        <f t="shared" si="1083"/>
        <v>11460.131056149323</v>
      </c>
      <c r="BC95" s="49">
        <f t="shared" si="1083"/>
        <v>12640.375571747898</v>
      </c>
      <c r="BD95" s="49">
        <f t="shared" si="1083"/>
        <v>13820.620087346473</v>
      </c>
      <c r="BE95" s="319">
        <f t="shared" si="1083"/>
        <v>15000.864602945048</v>
      </c>
      <c r="BF95" s="49">
        <f t="shared" si="1083"/>
        <v>29163.798790127948</v>
      </c>
      <c r="BG95" s="49">
        <f t="shared" si="1083"/>
        <v>30344.043305726525</v>
      </c>
      <c r="BH95" s="49">
        <f t="shared" si="1083"/>
        <v>31524.287821325102</v>
      </c>
      <c r="BI95" s="49">
        <f t="shared" si="1083"/>
        <v>32704.532336923679</v>
      </c>
      <c r="BJ95" s="49">
        <f t="shared" si="1083"/>
        <v>33884.776852522256</v>
      </c>
      <c r="BK95" s="49">
        <f t="shared" si="1083"/>
        <v>35065.021368120833</v>
      </c>
      <c r="BL95" s="49">
        <f t="shared" si="1083"/>
        <v>36245.26588371941</v>
      </c>
      <c r="BM95" s="49">
        <f t="shared" si="1083"/>
        <v>37425.510399317987</v>
      </c>
      <c r="BN95" s="49">
        <f t="shared" si="1083"/>
        <v>38605.754914916564</v>
      </c>
      <c r="BO95" s="49">
        <f t="shared" si="1083"/>
        <v>39785.999430515141</v>
      </c>
      <c r="BP95" s="49">
        <f t="shared" si="1083"/>
        <v>40966.243946113718</v>
      </c>
      <c r="BQ95" s="49">
        <f t="shared" si="1083"/>
        <v>42146.488461712295</v>
      </c>
      <c r="BR95" s="319">
        <f t="shared" si="1083"/>
        <v>43326.732977310872</v>
      </c>
      <c r="BS95" s="49">
        <f t="shared" si="1083"/>
        <v>57489.667164493774</v>
      </c>
      <c r="BT95" s="49">
        <f t="shared" si="1083"/>
        <v>58669.911680092351</v>
      </c>
      <c r="BU95" s="49">
        <f t="shared" si="1083"/>
        <v>59850.156195690928</v>
      </c>
      <c r="BV95" s="49">
        <f t="shared" si="1083"/>
        <v>61030.400711289505</v>
      </c>
      <c r="BW95" s="49">
        <f t="shared" si="1083"/>
        <v>62210.645226888082</v>
      </c>
      <c r="BX95" s="49">
        <f t="shared" si="1083"/>
        <v>63390.889742486659</v>
      </c>
      <c r="BY95" s="49">
        <f t="shared" si="1083"/>
        <v>64571.134258085236</v>
      </c>
      <c r="BZ95" s="49">
        <f t="shared" si="1083"/>
        <v>65751.378773683813</v>
      </c>
      <c r="CA95" s="49">
        <f t="shared" si="1083"/>
        <v>66931.62328928239</v>
      </c>
      <c r="CB95" s="49">
        <f t="shared" si="1083"/>
        <v>68111.867804880967</v>
      </c>
      <c r="CC95" s="49">
        <f t="shared" si="1083"/>
        <v>69292.112320479544</v>
      </c>
      <c r="CD95" s="49">
        <f t="shared" ref="CD95:EE95" si="1084">CC97</f>
        <v>71397.356836078121</v>
      </c>
      <c r="CE95" s="319">
        <f t="shared" si="1084"/>
        <v>73502.601351676698</v>
      </c>
      <c r="CF95" s="49">
        <f t="shared" si="1084"/>
        <v>89515.535538859607</v>
      </c>
      <c r="CG95" s="49">
        <f t="shared" si="1084"/>
        <v>91620.780054458184</v>
      </c>
      <c r="CH95" s="49">
        <f t="shared" si="1084"/>
        <v>93726.024570056761</v>
      </c>
      <c r="CI95" s="49">
        <f t="shared" si="1084"/>
        <v>95831.269085655338</v>
      </c>
      <c r="CJ95" s="49">
        <f t="shared" si="1084"/>
        <v>97936.513601253915</v>
      </c>
      <c r="CK95" s="49">
        <f t="shared" si="1084"/>
        <v>100041.75811685249</v>
      </c>
      <c r="CL95" s="49">
        <f t="shared" si="1084"/>
        <v>102147.00263245107</v>
      </c>
      <c r="CM95" s="49">
        <f t="shared" si="1084"/>
        <v>104252.24714804965</v>
      </c>
      <c r="CN95" s="49">
        <f t="shared" si="1084"/>
        <v>106357.49166364822</v>
      </c>
      <c r="CO95" s="49">
        <f t="shared" si="1084"/>
        <v>108462.7361792468</v>
      </c>
      <c r="CP95" s="49">
        <f t="shared" si="1084"/>
        <v>110567.98069484538</v>
      </c>
      <c r="CQ95" s="49">
        <f t="shared" si="1084"/>
        <v>112673.22521044395</v>
      </c>
      <c r="CR95" s="319">
        <f t="shared" si="1084"/>
        <v>114778.46972604253</v>
      </c>
      <c r="CS95" s="49">
        <f t="shared" si="1084"/>
        <v>140041.40391322545</v>
      </c>
      <c r="CT95" s="49">
        <f t="shared" si="1084"/>
        <v>142146.64842882403</v>
      </c>
      <c r="CU95" s="49">
        <f t="shared" si="1084"/>
        <v>144251.89294442261</v>
      </c>
      <c r="CV95" s="49">
        <f t="shared" si="1084"/>
        <v>146357.13746002119</v>
      </c>
      <c r="CW95" s="49">
        <f t="shared" si="1084"/>
        <v>148462.38197561976</v>
      </c>
      <c r="CX95" s="49">
        <f t="shared" si="1084"/>
        <v>150567.62649121834</v>
      </c>
      <c r="CY95" s="49">
        <f t="shared" si="1084"/>
        <v>152672.87100681692</v>
      </c>
      <c r="CZ95" s="49">
        <f t="shared" si="1084"/>
        <v>154778.11552241549</v>
      </c>
      <c r="DA95" s="49">
        <f t="shared" si="1084"/>
        <v>156883.36003801407</v>
      </c>
      <c r="DB95" s="49">
        <f t="shared" si="1084"/>
        <v>159708.50922037027</v>
      </c>
      <c r="DC95" s="49">
        <f t="shared" si="1084"/>
        <v>162533.65840272646</v>
      </c>
      <c r="DD95" s="49">
        <f t="shared" si="1084"/>
        <v>165358.80758508266</v>
      </c>
      <c r="DE95" s="319">
        <f t="shared" si="1084"/>
        <v>168183.95676743885</v>
      </c>
      <c r="DF95" s="49">
        <f t="shared" si="1084"/>
        <v>196326.50962165225</v>
      </c>
      <c r="DG95" s="49">
        <f t="shared" si="1084"/>
        <v>199151.65880400845</v>
      </c>
      <c r="DH95" s="49">
        <f t="shared" si="1084"/>
        <v>201976.80798636464</v>
      </c>
      <c r="DI95" s="49">
        <f t="shared" si="1084"/>
        <v>204801.95716872084</v>
      </c>
      <c r="DJ95" s="49">
        <f t="shared" si="1084"/>
        <v>207627.10635107703</v>
      </c>
      <c r="DK95" s="49">
        <f t="shared" si="1084"/>
        <v>210452.25553343323</v>
      </c>
      <c r="DL95" s="49">
        <f t="shared" si="1084"/>
        <v>213277.40471578942</v>
      </c>
      <c r="DM95" s="49">
        <f t="shared" si="1084"/>
        <v>216102.55389814562</v>
      </c>
      <c r="DN95" s="49">
        <f t="shared" si="1084"/>
        <v>218927.70308050181</v>
      </c>
      <c r="DO95" s="49">
        <f t="shared" si="1084"/>
        <v>221752.85226285801</v>
      </c>
      <c r="DP95" s="49">
        <f t="shared" si="1084"/>
        <v>224578.00144521421</v>
      </c>
      <c r="DQ95" s="49">
        <f t="shared" si="1084"/>
        <v>227403.1506275704</v>
      </c>
      <c r="DR95" s="319">
        <f t="shared" si="1084"/>
        <v>230228.2998099266</v>
      </c>
      <c r="DS95" s="49">
        <f t="shared" si="1084"/>
        <v>264130.089998201</v>
      </c>
      <c r="DT95" s="49">
        <f t="shared" si="1084"/>
        <v>266955.2391805572</v>
      </c>
      <c r="DU95" s="49">
        <f t="shared" si="1084"/>
        <v>269780.38836291339</v>
      </c>
      <c r="DV95" s="49">
        <f t="shared" si="1084"/>
        <v>272605.53754526959</v>
      </c>
      <c r="DW95" s="49">
        <f t="shared" si="1084"/>
        <v>275430.68672762578</v>
      </c>
      <c r="DX95" s="49">
        <f t="shared" si="1084"/>
        <v>278255.83590998198</v>
      </c>
      <c r="DY95" s="49">
        <f t="shared" si="1084"/>
        <v>281080.98509233817</v>
      </c>
      <c r="DZ95" s="49">
        <f t="shared" si="1084"/>
        <v>283906.13427469437</v>
      </c>
      <c r="EA95" s="49">
        <f t="shared" si="1084"/>
        <v>286731.28345705057</v>
      </c>
      <c r="EB95" s="49">
        <f t="shared" si="1084"/>
        <v>289556.43263940676</v>
      </c>
      <c r="EC95" s="49">
        <f t="shared" si="1084"/>
        <v>292381.58182176296</v>
      </c>
      <c r="ED95" s="49">
        <f t="shared" si="1084"/>
        <v>295206.73100411915</v>
      </c>
      <c r="EE95" s="391">
        <f t="shared" si="1084"/>
        <v>298031.88018647535</v>
      </c>
    </row>
    <row r="96" spans="1:135" x14ac:dyDescent="0.2">
      <c r="D96" s="1" t="s">
        <v>67</v>
      </c>
      <c r="F96" s="49">
        <f t="shared" ref="F96:Q96" si="1085">F93</f>
        <v>0</v>
      </c>
      <c r="G96" s="49">
        <f t="shared" si="1085"/>
        <v>0</v>
      </c>
      <c r="H96" s="49">
        <f t="shared" si="1085"/>
        <v>0</v>
      </c>
      <c r="I96" s="49">
        <f t="shared" si="1085"/>
        <v>0</v>
      </c>
      <c r="J96" s="49">
        <f t="shared" si="1085"/>
        <v>0</v>
      </c>
      <c r="K96" s="49">
        <f t="shared" si="1085"/>
        <v>0</v>
      </c>
      <c r="L96" s="49">
        <f t="shared" si="1085"/>
        <v>-5148.2375000000002</v>
      </c>
      <c r="M96" s="49">
        <f t="shared" si="1085"/>
        <v>-1648.2375000000002</v>
      </c>
      <c r="N96" s="49">
        <f t="shared" si="1085"/>
        <v>-1798.2375000000002</v>
      </c>
      <c r="O96" s="49">
        <f t="shared" si="1085"/>
        <v>-1798.2375000000002</v>
      </c>
      <c r="P96" s="49">
        <f t="shared" si="1085"/>
        <v>-6893.2375000000002</v>
      </c>
      <c r="Q96" s="49">
        <f t="shared" si="1085"/>
        <v>-3593.2375000000002</v>
      </c>
      <c r="R96" s="319">
        <f>SUM(F96:Q96)</f>
        <v>-20879.424999999999</v>
      </c>
      <c r="S96" s="49">
        <f t="shared" ref="S96:AD96" si="1086">S93</f>
        <v>-3399.8508176437977</v>
      </c>
      <c r="T96" s="49">
        <f t="shared" si="1086"/>
        <v>-5056.8508176437972</v>
      </c>
      <c r="U96" s="49">
        <f t="shared" si="1086"/>
        <v>-2634.7554844014248</v>
      </c>
      <c r="V96" s="49">
        <f t="shared" si="1086"/>
        <v>-734.75548440142484</v>
      </c>
      <c r="W96" s="49">
        <f t="shared" si="1086"/>
        <v>1065.2445155985752</v>
      </c>
      <c r="X96" s="49">
        <f t="shared" si="1086"/>
        <v>1065.2445155985752</v>
      </c>
      <c r="Y96" s="49">
        <f t="shared" si="1086"/>
        <v>1065.2445155985752</v>
      </c>
      <c r="Z96" s="49">
        <f t="shared" si="1086"/>
        <v>1065.2445155985752</v>
      </c>
      <c r="AA96" s="49">
        <f t="shared" si="1086"/>
        <v>1065.2445155985752</v>
      </c>
      <c r="AB96" s="49">
        <f t="shared" si="1086"/>
        <v>1065.2445155985752</v>
      </c>
      <c r="AC96" s="49">
        <f t="shared" si="1086"/>
        <v>1065.2445155985752</v>
      </c>
      <c r="AD96" s="49">
        <f t="shared" si="1086"/>
        <v>1065.2445155985752</v>
      </c>
      <c r="AE96" s="319">
        <f>SUM(S96:AD96)</f>
        <v>-3304.2564793018428</v>
      </c>
      <c r="AF96" s="49">
        <f t="shared" ref="AF96:AQ96" si="1087">AF93</f>
        <v>1180.2445155985752</v>
      </c>
      <c r="AG96" s="49">
        <f t="shared" si="1087"/>
        <v>1180.2445155985752</v>
      </c>
      <c r="AH96" s="49">
        <f t="shared" si="1087"/>
        <v>1180.2445155985752</v>
      </c>
      <c r="AI96" s="49">
        <f t="shared" si="1087"/>
        <v>1180.2445155985752</v>
      </c>
      <c r="AJ96" s="49">
        <f t="shared" si="1087"/>
        <v>1180.2445155985752</v>
      </c>
      <c r="AK96" s="49">
        <f t="shared" si="1087"/>
        <v>1180.2445155985752</v>
      </c>
      <c r="AL96" s="49">
        <f t="shared" si="1087"/>
        <v>1180.2445155985752</v>
      </c>
      <c r="AM96" s="49">
        <f t="shared" si="1087"/>
        <v>1180.2445155985752</v>
      </c>
      <c r="AN96" s="49">
        <f t="shared" si="1087"/>
        <v>1180.2445155985752</v>
      </c>
      <c r="AO96" s="49">
        <f t="shared" si="1087"/>
        <v>1180.2445155985752</v>
      </c>
      <c r="AP96" s="49">
        <f t="shared" si="1087"/>
        <v>1180.2445155985752</v>
      </c>
      <c r="AQ96" s="49">
        <f t="shared" si="1087"/>
        <v>1180.2445155985752</v>
      </c>
      <c r="AR96" s="319">
        <f>SUM(AF96:AQ96)</f>
        <v>14162.934187182902</v>
      </c>
      <c r="AS96" s="49">
        <f t="shared" ref="AS96:BD96" si="1088">AS93</f>
        <v>1180.2445155985752</v>
      </c>
      <c r="AT96" s="49">
        <f t="shared" si="1088"/>
        <v>1180.2445155985752</v>
      </c>
      <c r="AU96" s="49">
        <f t="shared" si="1088"/>
        <v>1180.2445155985752</v>
      </c>
      <c r="AV96" s="49">
        <f t="shared" si="1088"/>
        <v>1180.2445155985752</v>
      </c>
      <c r="AW96" s="49">
        <f t="shared" si="1088"/>
        <v>1180.2445155985752</v>
      </c>
      <c r="AX96" s="49">
        <f t="shared" si="1088"/>
        <v>1180.2445155985752</v>
      </c>
      <c r="AY96" s="49">
        <f t="shared" si="1088"/>
        <v>1180.2445155985752</v>
      </c>
      <c r="AZ96" s="49">
        <f t="shared" si="1088"/>
        <v>1180.2445155985752</v>
      </c>
      <c r="BA96" s="49">
        <f t="shared" si="1088"/>
        <v>1180.2445155985752</v>
      </c>
      <c r="BB96" s="49">
        <f t="shared" si="1088"/>
        <v>1180.2445155985752</v>
      </c>
      <c r="BC96" s="49">
        <f t="shared" si="1088"/>
        <v>1180.2445155985752</v>
      </c>
      <c r="BD96" s="49">
        <f t="shared" si="1088"/>
        <v>1180.2445155985752</v>
      </c>
      <c r="BE96" s="319">
        <f>SUM(AS96:BD96)</f>
        <v>14162.934187182902</v>
      </c>
      <c r="BF96" s="49">
        <f t="shared" ref="BF96:BQ96" si="1089">BF93</f>
        <v>1180.2445155985752</v>
      </c>
      <c r="BG96" s="49">
        <f t="shared" si="1089"/>
        <v>1180.2445155985752</v>
      </c>
      <c r="BH96" s="49">
        <f t="shared" si="1089"/>
        <v>1180.2445155985752</v>
      </c>
      <c r="BI96" s="49">
        <f t="shared" si="1089"/>
        <v>1180.2445155985752</v>
      </c>
      <c r="BJ96" s="49">
        <f t="shared" si="1089"/>
        <v>1180.2445155985752</v>
      </c>
      <c r="BK96" s="49">
        <f t="shared" si="1089"/>
        <v>1180.2445155985752</v>
      </c>
      <c r="BL96" s="49">
        <f t="shared" si="1089"/>
        <v>1180.2445155985752</v>
      </c>
      <c r="BM96" s="49">
        <f t="shared" si="1089"/>
        <v>1180.2445155985752</v>
      </c>
      <c r="BN96" s="49">
        <f t="shared" si="1089"/>
        <v>1180.2445155985752</v>
      </c>
      <c r="BO96" s="49">
        <f t="shared" si="1089"/>
        <v>1180.2445155985752</v>
      </c>
      <c r="BP96" s="49">
        <f t="shared" si="1089"/>
        <v>1180.2445155985752</v>
      </c>
      <c r="BQ96" s="49">
        <f t="shared" si="1089"/>
        <v>1180.2445155985752</v>
      </c>
      <c r="BR96" s="319">
        <f>SUM(BF96:BQ96)</f>
        <v>14162.934187182902</v>
      </c>
      <c r="BS96" s="49">
        <f t="shared" ref="BS96:CD96" si="1090">BS93</f>
        <v>1180.2445155985752</v>
      </c>
      <c r="BT96" s="49">
        <f t="shared" si="1090"/>
        <v>1180.2445155985752</v>
      </c>
      <c r="BU96" s="49">
        <f t="shared" si="1090"/>
        <v>1180.2445155985752</v>
      </c>
      <c r="BV96" s="49">
        <f t="shared" si="1090"/>
        <v>1180.2445155985752</v>
      </c>
      <c r="BW96" s="49">
        <f t="shared" si="1090"/>
        <v>1180.2445155985752</v>
      </c>
      <c r="BX96" s="49">
        <f t="shared" si="1090"/>
        <v>1180.2445155985752</v>
      </c>
      <c r="BY96" s="49">
        <f t="shared" si="1090"/>
        <v>1180.2445155985752</v>
      </c>
      <c r="BZ96" s="49">
        <f t="shared" si="1090"/>
        <v>1180.2445155985752</v>
      </c>
      <c r="CA96" s="49">
        <f t="shared" si="1090"/>
        <v>1180.2445155985752</v>
      </c>
      <c r="CB96" s="49">
        <f t="shared" si="1090"/>
        <v>1180.2445155985752</v>
      </c>
      <c r="CC96" s="49">
        <f t="shared" si="1090"/>
        <v>2105.2445155985752</v>
      </c>
      <c r="CD96" s="49">
        <f t="shared" si="1090"/>
        <v>2105.2445155985752</v>
      </c>
      <c r="CE96" s="319">
        <f>SUM(BS96:CD96)</f>
        <v>16012.934187182902</v>
      </c>
      <c r="CF96" s="49">
        <f t="shared" ref="CF96:CQ96" si="1091">CF93</f>
        <v>2105.2445155985752</v>
      </c>
      <c r="CG96" s="49">
        <f t="shared" si="1091"/>
        <v>2105.2445155985752</v>
      </c>
      <c r="CH96" s="49">
        <f t="shared" si="1091"/>
        <v>2105.2445155985752</v>
      </c>
      <c r="CI96" s="49">
        <f t="shared" si="1091"/>
        <v>2105.2445155985752</v>
      </c>
      <c r="CJ96" s="49">
        <f t="shared" si="1091"/>
        <v>2105.2445155985752</v>
      </c>
      <c r="CK96" s="49">
        <f t="shared" si="1091"/>
        <v>2105.2445155985752</v>
      </c>
      <c r="CL96" s="49">
        <f t="shared" si="1091"/>
        <v>2105.2445155985752</v>
      </c>
      <c r="CM96" s="49">
        <f t="shared" si="1091"/>
        <v>2105.2445155985752</v>
      </c>
      <c r="CN96" s="49">
        <f t="shared" si="1091"/>
        <v>2105.2445155985752</v>
      </c>
      <c r="CO96" s="49">
        <f t="shared" si="1091"/>
        <v>2105.2445155985752</v>
      </c>
      <c r="CP96" s="49">
        <f t="shared" si="1091"/>
        <v>2105.2445155985752</v>
      </c>
      <c r="CQ96" s="49">
        <f t="shared" si="1091"/>
        <v>2105.2445155985752</v>
      </c>
      <c r="CR96" s="319">
        <f>SUM(CF96:CQ96)</f>
        <v>25262.934187182909</v>
      </c>
      <c r="CS96" s="49">
        <f t="shared" ref="CS96:DD96" si="1092">CS93</f>
        <v>2105.2445155985752</v>
      </c>
      <c r="CT96" s="49">
        <f t="shared" si="1092"/>
        <v>2105.2445155985752</v>
      </c>
      <c r="CU96" s="49">
        <f t="shared" si="1092"/>
        <v>2105.2445155985752</v>
      </c>
      <c r="CV96" s="49">
        <f t="shared" si="1092"/>
        <v>2105.2445155985752</v>
      </c>
      <c r="CW96" s="49">
        <f t="shared" si="1092"/>
        <v>2105.2445155985752</v>
      </c>
      <c r="CX96" s="49">
        <f t="shared" si="1092"/>
        <v>2105.2445155985752</v>
      </c>
      <c r="CY96" s="49">
        <f t="shared" si="1092"/>
        <v>2105.2445155985752</v>
      </c>
      <c r="CZ96" s="49">
        <f t="shared" si="1092"/>
        <v>2105.2445155985752</v>
      </c>
      <c r="DA96" s="49">
        <f t="shared" si="1092"/>
        <v>2825.1491823562023</v>
      </c>
      <c r="DB96" s="49">
        <f t="shared" si="1092"/>
        <v>2825.1491823562023</v>
      </c>
      <c r="DC96" s="49">
        <f t="shared" si="1092"/>
        <v>2825.1491823562023</v>
      </c>
      <c r="DD96" s="49">
        <f t="shared" si="1092"/>
        <v>2825.1491823562023</v>
      </c>
      <c r="DE96" s="319">
        <f>SUM(CS96:DD96)</f>
        <v>28142.552854213413</v>
      </c>
      <c r="DF96" s="49">
        <f t="shared" ref="DF96:DQ96" si="1093">DF93</f>
        <v>2825.1491823562023</v>
      </c>
      <c r="DG96" s="49">
        <f t="shared" si="1093"/>
        <v>2825.1491823562023</v>
      </c>
      <c r="DH96" s="49">
        <f t="shared" si="1093"/>
        <v>2825.1491823562023</v>
      </c>
      <c r="DI96" s="49">
        <f t="shared" si="1093"/>
        <v>2825.1491823562023</v>
      </c>
      <c r="DJ96" s="49">
        <f t="shared" si="1093"/>
        <v>2825.1491823562023</v>
      </c>
      <c r="DK96" s="49">
        <f t="shared" si="1093"/>
        <v>2825.1491823562023</v>
      </c>
      <c r="DL96" s="49">
        <f t="shared" si="1093"/>
        <v>2825.1491823562023</v>
      </c>
      <c r="DM96" s="49">
        <f t="shared" si="1093"/>
        <v>2825.1491823562023</v>
      </c>
      <c r="DN96" s="49">
        <f t="shared" si="1093"/>
        <v>2825.1491823562023</v>
      </c>
      <c r="DO96" s="49">
        <f t="shared" si="1093"/>
        <v>2825.1491823562023</v>
      </c>
      <c r="DP96" s="49">
        <f t="shared" si="1093"/>
        <v>2825.1491823562023</v>
      </c>
      <c r="DQ96" s="49">
        <f t="shared" si="1093"/>
        <v>2825.1491823562023</v>
      </c>
      <c r="DR96" s="319">
        <f>SUM(DF96:DQ96)</f>
        <v>33901.790188274426</v>
      </c>
      <c r="DS96" s="49">
        <f t="shared" ref="DS96:ED96" si="1094">DS93</f>
        <v>2825.1491823562023</v>
      </c>
      <c r="DT96" s="49">
        <f t="shared" si="1094"/>
        <v>2825.1491823562023</v>
      </c>
      <c r="DU96" s="49">
        <f t="shared" si="1094"/>
        <v>2825.1491823562023</v>
      </c>
      <c r="DV96" s="49">
        <f t="shared" si="1094"/>
        <v>2825.1491823562023</v>
      </c>
      <c r="DW96" s="49">
        <f t="shared" si="1094"/>
        <v>2825.1491823562023</v>
      </c>
      <c r="DX96" s="49">
        <f t="shared" si="1094"/>
        <v>2825.1491823562023</v>
      </c>
      <c r="DY96" s="49">
        <f t="shared" si="1094"/>
        <v>2825.1491823562023</v>
      </c>
      <c r="DZ96" s="49">
        <f t="shared" si="1094"/>
        <v>2825.1491823562023</v>
      </c>
      <c r="EA96" s="49">
        <f t="shared" si="1094"/>
        <v>2825.1491823562023</v>
      </c>
      <c r="EB96" s="49">
        <f t="shared" si="1094"/>
        <v>2825.1491823562023</v>
      </c>
      <c r="EC96" s="49">
        <f t="shared" si="1094"/>
        <v>2825.1491823562023</v>
      </c>
      <c r="ED96" s="49">
        <f t="shared" si="1094"/>
        <v>2825.1491823562023</v>
      </c>
      <c r="EE96" s="391">
        <f>SUM(DS96:ED96)</f>
        <v>33901.790188274426</v>
      </c>
    </row>
    <row r="97" spans="4:135" x14ac:dyDescent="0.2">
      <c r="D97" s="1" t="s">
        <v>68</v>
      </c>
      <c r="F97" s="49">
        <f t="shared" ref="F97:BQ97" si="1095">F95+F96</f>
        <v>0</v>
      </c>
      <c r="G97" s="49">
        <f t="shared" si="1095"/>
        <v>0</v>
      </c>
      <c r="H97" s="49">
        <f t="shared" si="1095"/>
        <v>0</v>
      </c>
      <c r="I97" s="49">
        <f t="shared" si="1095"/>
        <v>0</v>
      </c>
      <c r="J97" s="49">
        <f t="shared" si="1095"/>
        <v>0</v>
      </c>
      <c r="K97" s="49">
        <f t="shared" si="1095"/>
        <v>0</v>
      </c>
      <c r="L97" s="49">
        <f t="shared" si="1095"/>
        <v>-5148.2375000000002</v>
      </c>
      <c r="M97" s="49">
        <f t="shared" si="1095"/>
        <v>-6796.4750000000004</v>
      </c>
      <c r="N97" s="49">
        <f t="shared" si="1095"/>
        <v>-8594.7125000000015</v>
      </c>
      <c r="O97" s="49">
        <f t="shared" si="1095"/>
        <v>-10392.950000000001</v>
      </c>
      <c r="P97" s="49">
        <f t="shared" si="1095"/>
        <v>-17286.1875</v>
      </c>
      <c r="Q97" s="49">
        <f t="shared" si="1095"/>
        <v>-20879.424999999999</v>
      </c>
      <c r="R97" s="319">
        <f>R95+R96</f>
        <v>-20879.424999999999</v>
      </c>
      <c r="S97" s="49">
        <f t="shared" si="1095"/>
        <v>-24279.275817643796</v>
      </c>
      <c r="T97" s="49">
        <f t="shared" si="1095"/>
        <v>-29336.126635287594</v>
      </c>
      <c r="U97" s="49">
        <f t="shared" si="1095"/>
        <v>-31970.88211968902</v>
      </c>
      <c r="V97" s="49">
        <f t="shared" si="1095"/>
        <v>-32705.637604090443</v>
      </c>
      <c r="W97" s="49">
        <f t="shared" si="1095"/>
        <v>-31640.393088491866</v>
      </c>
      <c r="X97" s="49">
        <f t="shared" si="1095"/>
        <v>-30575.148572893289</v>
      </c>
      <c r="Y97" s="49">
        <f t="shared" si="1095"/>
        <v>-29509.904057294712</v>
      </c>
      <c r="Z97" s="49">
        <f t="shared" si="1095"/>
        <v>-28444.659541696135</v>
      </c>
      <c r="AA97" s="49">
        <f t="shared" si="1095"/>
        <v>-27379.415026097558</v>
      </c>
      <c r="AB97" s="49">
        <f t="shared" si="1095"/>
        <v>-26314.170510498981</v>
      </c>
      <c r="AC97" s="49">
        <f t="shared" si="1095"/>
        <v>-25248.925994900404</v>
      </c>
      <c r="AD97" s="49">
        <f t="shared" si="1095"/>
        <v>-24183.681479301827</v>
      </c>
      <c r="AE97" s="319">
        <f t="shared" si="1095"/>
        <v>-27487.93795860367</v>
      </c>
      <c r="AF97" s="49">
        <f t="shared" si="1095"/>
        <v>-26307.693443005097</v>
      </c>
      <c r="AG97" s="49">
        <f t="shared" si="1095"/>
        <v>-25127.44892740652</v>
      </c>
      <c r="AH97" s="49">
        <f t="shared" si="1095"/>
        <v>-23947.204411807943</v>
      </c>
      <c r="AI97" s="49">
        <f t="shared" si="1095"/>
        <v>-22766.959896209366</v>
      </c>
      <c r="AJ97" s="49">
        <f t="shared" si="1095"/>
        <v>-21586.715380610789</v>
      </c>
      <c r="AK97" s="49">
        <f t="shared" si="1095"/>
        <v>-20406.470865012212</v>
      </c>
      <c r="AL97" s="49">
        <f t="shared" si="1095"/>
        <v>-19226.226349413635</v>
      </c>
      <c r="AM97" s="49">
        <f t="shared" si="1095"/>
        <v>-18045.981833815058</v>
      </c>
      <c r="AN97" s="49">
        <f t="shared" si="1095"/>
        <v>-16865.737318216481</v>
      </c>
      <c r="AO97" s="49">
        <f t="shared" si="1095"/>
        <v>-15685.492802617906</v>
      </c>
      <c r="AP97" s="49">
        <f t="shared" si="1095"/>
        <v>-14505.248287019331</v>
      </c>
      <c r="AQ97" s="49">
        <f t="shared" si="1095"/>
        <v>-13325.003771420756</v>
      </c>
      <c r="AR97" s="319">
        <f t="shared" si="1095"/>
        <v>837.93041576214637</v>
      </c>
      <c r="AS97" s="49">
        <f t="shared" si="1095"/>
        <v>2018.1749313607215</v>
      </c>
      <c r="AT97" s="49">
        <f t="shared" si="1095"/>
        <v>3198.4194469592967</v>
      </c>
      <c r="AU97" s="49">
        <f t="shared" si="1095"/>
        <v>4378.6639625578719</v>
      </c>
      <c r="AV97" s="49">
        <f t="shared" si="1095"/>
        <v>5558.908478156447</v>
      </c>
      <c r="AW97" s="49">
        <f t="shared" si="1095"/>
        <v>6739.1529937550222</v>
      </c>
      <c r="AX97" s="49">
        <f t="shared" si="1095"/>
        <v>7919.3975093535973</v>
      </c>
      <c r="AY97" s="49">
        <f t="shared" si="1095"/>
        <v>9099.6420249521725</v>
      </c>
      <c r="AZ97" s="49">
        <f t="shared" si="1095"/>
        <v>10279.886540550748</v>
      </c>
      <c r="BA97" s="49">
        <f t="shared" si="1095"/>
        <v>11460.131056149323</v>
      </c>
      <c r="BB97" s="49">
        <f t="shared" si="1095"/>
        <v>12640.375571747898</v>
      </c>
      <c r="BC97" s="49">
        <f t="shared" si="1095"/>
        <v>13820.620087346473</v>
      </c>
      <c r="BD97" s="49">
        <f t="shared" si="1095"/>
        <v>15000.864602945048</v>
      </c>
      <c r="BE97" s="319">
        <f t="shared" si="1095"/>
        <v>29163.798790127948</v>
      </c>
      <c r="BF97" s="49">
        <f t="shared" si="1095"/>
        <v>30344.043305726525</v>
      </c>
      <c r="BG97" s="49">
        <f t="shared" si="1095"/>
        <v>31524.287821325102</v>
      </c>
      <c r="BH97" s="49">
        <f t="shared" si="1095"/>
        <v>32704.532336923679</v>
      </c>
      <c r="BI97" s="49">
        <f t="shared" si="1095"/>
        <v>33884.776852522256</v>
      </c>
      <c r="BJ97" s="49">
        <f t="shared" si="1095"/>
        <v>35065.021368120833</v>
      </c>
      <c r="BK97" s="49">
        <f t="shared" si="1095"/>
        <v>36245.26588371941</v>
      </c>
      <c r="BL97" s="49">
        <f t="shared" si="1095"/>
        <v>37425.510399317987</v>
      </c>
      <c r="BM97" s="49">
        <f t="shared" si="1095"/>
        <v>38605.754914916564</v>
      </c>
      <c r="BN97" s="49">
        <f t="shared" si="1095"/>
        <v>39785.999430515141</v>
      </c>
      <c r="BO97" s="49">
        <f t="shared" si="1095"/>
        <v>40966.243946113718</v>
      </c>
      <c r="BP97" s="49">
        <f t="shared" si="1095"/>
        <v>42146.488461712295</v>
      </c>
      <c r="BQ97" s="49">
        <f t="shared" si="1095"/>
        <v>43326.732977310872</v>
      </c>
      <c r="BR97" s="319">
        <f t="shared" ref="BR97:EC97" si="1096">BR95+BR96</f>
        <v>57489.667164493774</v>
      </c>
      <c r="BS97" s="49">
        <f t="shared" si="1096"/>
        <v>58669.911680092351</v>
      </c>
      <c r="BT97" s="49">
        <f t="shared" si="1096"/>
        <v>59850.156195690928</v>
      </c>
      <c r="BU97" s="49">
        <f t="shared" si="1096"/>
        <v>61030.400711289505</v>
      </c>
      <c r="BV97" s="49">
        <f t="shared" si="1096"/>
        <v>62210.645226888082</v>
      </c>
      <c r="BW97" s="49">
        <f t="shared" si="1096"/>
        <v>63390.889742486659</v>
      </c>
      <c r="BX97" s="49">
        <f t="shared" si="1096"/>
        <v>64571.134258085236</v>
      </c>
      <c r="BY97" s="49">
        <f t="shared" si="1096"/>
        <v>65751.378773683813</v>
      </c>
      <c r="BZ97" s="49">
        <f t="shared" si="1096"/>
        <v>66931.62328928239</v>
      </c>
      <c r="CA97" s="49">
        <f t="shared" si="1096"/>
        <v>68111.867804880967</v>
      </c>
      <c r="CB97" s="49">
        <f t="shared" si="1096"/>
        <v>69292.112320479544</v>
      </c>
      <c r="CC97" s="49">
        <f t="shared" si="1096"/>
        <v>71397.356836078121</v>
      </c>
      <c r="CD97" s="49">
        <f t="shared" si="1096"/>
        <v>73502.601351676698</v>
      </c>
      <c r="CE97" s="319">
        <f t="shared" si="1096"/>
        <v>89515.535538859607</v>
      </c>
      <c r="CF97" s="49">
        <f t="shared" si="1096"/>
        <v>91620.780054458184</v>
      </c>
      <c r="CG97" s="49">
        <f t="shared" si="1096"/>
        <v>93726.024570056761</v>
      </c>
      <c r="CH97" s="49">
        <f t="shared" si="1096"/>
        <v>95831.269085655338</v>
      </c>
      <c r="CI97" s="49">
        <f t="shared" si="1096"/>
        <v>97936.513601253915</v>
      </c>
      <c r="CJ97" s="49">
        <f t="shared" si="1096"/>
        <v>100041.75811685249</v>
      </c>
      <c r="CK97" s="49">
        <f t="shared" si="1096"/>
        <v>102147.00263245107</v>
      </c>
      <c r="CL97" s="49">
        <f t="shared" si="1096"/>
        <v>104252.24714804965</v>
      </c>
      <c r="CM97" s="49">
        <f t="shared" si="1096"/>
        <v>106357.49166364822</v>
      </c>
      <c r="CN97" s="49">
        <f t="shared" si="1096"/>
        <v>108462.7361792468</v>
      </c>
      <c r="CO97" s="49">
        <f t="shared" si="1096"/>
        <v>110567.98069484538</v>
      </c>
      <c r="CP97" s="49">
        <f t="shared" si="1096"/>
        <v>112673.22521044395</v>
      </c>
      <c r="CQ97" s="49">
        <f t="shared" si="1096"/>
        <v>114778.46972604253</v>
      </c>
      <c r="CR97" s="319">
        <f t="shared" si="1096"/>
        <v>140041.40391322545</v>
      </c>
      <c r="CS97" s="49">
        <f t="shared" si="1096"/>
        <v>142146.64842882403</v>
      </c>
      <c r="CT97" s="49">
        <f t="shared" si="1096"/>
        <v>144251.89294442261</v>
      </c>
      <c r="CU97" s="49">
        <f t="shared" si="1096"/>
        <v>146357.13746002119</v>
      </c>
      <c r="CV97" s="49">
        <f t="shared" si="1096"/>
        <v>148462.38197561976</v>
      </c>
      <c r="CW97" s="49">
        <f t="shared" si="1096"/>
        <v>150567.62649121834</v>
      </c>
      <c r="CX97" s="49">
        <f t="shared" si="1096"/>
        <v>152672.87100681692</v>
      </c>
      <c r="CY97" s="49">
        <f t="shared" si="1096"/>
        <v>154778.11552241549</v>
      </c>
      <c r="CZ97" s="49">
        <f t="shared" si="1096"/>
        <v>156883.36003801407</v>
      </c>
      <c r="DA97" s="49">
        <f t="shared" si="1096"/>
        <v>159708.50922037027</v>
      </c>
      <c r="DB97" s="49">
        <f t="shared" si="1096"/>
        <v>162533.65840272646</v>
      </c>
      <c r="DC97" s="49">
        <f t="shared" si="1096"/>
        <v>165358.80758508266</v>
      </c>
      <c r="DD97" s="49">
        <f t="shared" si="1096"/>
        <v>168183.95676743885</v>
      </c>
      <c r="DE97" s="319">
        <f t="shared" si="1096"/>
        <v>196326.50962165225</v>
      </c>
      <c r="DF97" s="49">
        <f t="shared" si="1096"/>
        <v>199151.65880400845</v>
      </c>
      <c r="DG97" s="49">
        <f t="shared" si="1096"/>
        <v>201976.80798636464</v>
      </c>
      <c r="DH97" s="49">
        <f t="shared" si="1096"/>
        <v>204801.95716872084</v>
      </c>
      <c r="DI97" s="49">
        <f t="shared" si="1096"/>
        <v>207627.10635107703</v>
      </c>
      <c r="DJ97" s="49">
        <f t="shared" si="1096"/>
        <v>210452.25553343323</v>
      </c>
      <c r="DK97" s="49">
        <f t="shared" si="1096"/>
        <v>213277.40471578942</v>
      </c>
      <c r="DL97" s="49">
        <f t="shared" si="1096"/>
        <v>216102.55389814562</v>
      </c>
      <c r="DM97" s="49">
        <f t="shared" si="1096"/>
        <v>218927.70308050181</v>
      </c>
      <c r="DN97" s="49">
        <f t="shared" si="1096"/>
        <v>221752.85226285801</v>
      </c>
      <c r="DO97" s="49">
        <f t="shared" si="1096"/>
        <v>224578.00144521421</v>
      </c>
      <c r="DP97" s="49">
        <f t="shared" si="1096"/>
        <v>227403.1506275704</v>
      </c>
      <c r="DQ97" s="49">
        <f t="shared" si="1096"/>
        <v>230228.2998099266</v>
      </c>
      <c r="DR97" s="319">
        <f t="shared" si="1096"/>
        <v>264130.089998201</v>
      </c>
      <c r="DS97" s="49">
        <f t="shared" si="1096"/>
        <v>266955.2391805572</v>
      </c>
      <c r="DT97" s="49">
        <f t="shared" si="1096"/>
        <v>269780.38836291339</v>
      </c>
      <c r="DU97" s="49">
        <f t="shared" si="1096"/>
        <v>272605.53754526959</v>
      </c>
      <c r="DV97" s="49">
        <f t="shared" si="1096"/>
        <v>275430.68672762578</v>
      </c>
      <c r="DW97" s="49">
        <f t="shared" si="1096"/>
        <v>278255.83590998198</v>
      </c>
      <c r="DX97" s="49">
        <f t="shared" si="1096"/>
        <v>281080.98509233817</v>
      </c>
      <c r="DY97" s="49">
        <f t="shared" si="1096"/>
        <v>283906.13427469437</v>
      </c>
      <c r="DZ97" s="49">
        <f t="shared" si="1096"/>
        <v>286731.28345705057</v>
      </c>
      <c r="EA97" s="49">
        <f t="shared" si="1096"/>
        <v>289556.43263940676</v>
      </c>
      <c r="EB97" s="49">
        <f t="shared" si="1096"/>
        <v>292381.58182176296</v>
      </c>
      <c r="EC97" s="49">
        <f t="shared" si="1096"/>
        <v>295206.73100411915</v>
      </c>
      <c r="ED97" s="49">
        <f t="shared" ref="ED97:EE97" si="1097">ED95+ED96</f>
        <v>298031.88018647535</v>
      </c>
      <c r="EE97" s="391">
        <f t="shared" si="1097"/>
        <v>331933.67037474975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DD12-ED52-5042-9CC7-F0E1BC9AED84}">
  <sheetPr codeName="Sheet8">
    <tabColor theme="3" tint="0.749992370372631"/>
  </sheetPr>
  <dimension ref="A1:DW985"/>
  <sheetViews>
    <sheetView workbookViewId="0">
      <selection activeCell="H2" sqref="H1:S1048576"/>
    </sheetView>
  </sheetViews>
  <sheetFormatPr baseColWidth="10" defaultColWidth="14.42578125" defaultRowHeight="15" x14ac:dyDescent="0.25"/>
  <cols>
    <col min="1" max="1" width="7.140625" style="52" bestFit="1" customWidth="1"/>
    <col min="2" max="2" width="6.42578125" style="52" bestFit="1" customWidth="1"/>
    <col min="3" max="3" width="17" style="52" bestFit="1" customWidth="1"/>
    <col min="4" max="4" width="7.7109375" style="52" bestFit="1" customWidth="1"/>
    <col min="5" max="5" width="16.42578125" style="52" bestFit="1" customWidth="1"/>
    <col min="6" max="6" width="5.28515625" style="52" bestFit="1" customWidth="1"/>
    <col min="7" max="7" width="11.7109375" style="52" bestFit="1" customWidth="1"/>
    <col min="8" max="8" width="8.85546875" style="52" hidden="1" customWidth="1"/>
    <col min="9" max="9" width="5.85546875" style="52" hidden="1" customWidth="1"/>
    <col min="10" max="15" width="5.42578125" style="52" hidden="1" customWidth="1"/>
    <col min="16" max="19" width="9.42578125" style="52" hidden="1" customWidth="1"/>
    <col min="20" max="103" width="9.42578125" style="52" bestFit="1" customWidth="1"/>
    <col min="104" max="16384" width="14.42578125" style="52"/>
  </cols>
  <sheetData>
    <row r="1" spans="1:127" ht="15.75" thickBot="1" x14ac:dyDescent="0.3">
      <c r="A1" s="509" t="s">
        <v>170</v>
      </c>
      <c r="B1" s="510"/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1"/>
    </row>
    <row r="2" spans="1:127" x14ac:dyDescent="0.25">
      <c r="A2" s="58"/>
      <c r="B2" s="58"/>
      <c r="C2" s="58"/>
      <c r="D2" s="58"/>
      <c r="E2" s="58"/>
      <c r="F2" s="55"/>
      <c r="G2" s="75"/>
      <c r="H2" s="55">
        <v>2025</v>
      </c>
      <c r="I2" s="55">
        <v>2025</v>
      </c>
      <c r="J2" s="55">
        <v>2025</v>
      </c>
      <c r="K2" s="55">
        <v>2025</v>
      </c>
      <c r="L2" s="55">
        <v>2025</v>
      </c>
      <c r="M2" s="55">
        <v>2025</v>
      </c>
      <c r="N2" s="55">
        <v>2025</v>
      </c>
      <c r="O2" s="55">
        <v>2025</v>
      </c>
      <c r="P2" s="55">
        <v>2025</v>
      </c>
      <c r="Q2" s="74">
        <v>2025</v>
      </c>
      <c r="R2" s="74">
        <v>2025</v>
      </c>
      <c r="S2" s="74">
        <v>2025</v>
      </c>
      <c r="T2" s="55">
        <v>2026</v>
      </c>
      <c r="U2" s="55">
        <v>2026</v>
      </c>
      <c r="V2" s="55">
        <v>2026</v>
      </c>
      <c r="W2" s="55">
        <v>2026</v>
      </c>
      <c r="X2" s="55">
        <v>2026</v>
      </c>
      <c r="Y2" s="55">
        <v>2026</v>
      </c>
      <c r="Z2" s="55">
        <v>2026</v>
      </c>
      <c r="AA2" s="55">
        <v>2026</v>
      </c>
      <c r="AB2" s="55">
        <v>2026</v>
      </c>
      <c r="AC2" s="74">
        <v>2026</v>
      </c>
      <c r="AD2" s="74">
        <v>2026</v>
      </c>
      <c r="AE2" s="74">
        <v>2026</v>
      </c>
      <c r="AF2" s="73">
        <v>2027</v>
      </c>
      <c r="AG2" s="73">
        <v>2027</v>
      </c>
      <c r="AH2" s="73">
        <v>2027</v>
      </c>
      <c r="AI2" s="73">
        <v>2027</v>
      </c>
      <c r="AJ2" s="73">
        <v>2027</v>
      </c>
      <c r="AK2" s="73">
        <v>2027</v>
      </c>
      <c r="AL2" s="73">
        <v>2027</v>
      </c>
      <c r="AM2" s="73">
        <v>2027</v>
      </c>
      <c r="AN2" s="73">
        <v>2027</v>
      </c>
      <c r="AO2" s="73">
        <v>2027</v>
      </c>
      <c r="AP2" s="73">
        <v>2027</v>
      </c>
      <c r="AQ2" s="73">
        <v>2027</v>
      </c>
      <c r="AR2" s="73">
        <v>2028</v>
      </c>
      <c r="AS2" s="73">
        <v>2028</v>
      </c>
      <c r="AT2" s="73">
        <v>2028</v>
      </c>
      <c r="AU2" s="73">
        <v>2028</v>
      </c>
      <c r="AV2" s="73">
        <v>2028</v>
      </c>
      <c r="AW2" s="73">
        <v>2028</v>
      </c>
      <c r="AX2" s="73">
        <v>2028</v>
      </c>
      <c r="AY2" s="73">
        <v>2028</v>
      </c>
      <c r="AZ2" s="73">
        <v>2028</v>
      </c>
      <c r="BA2" s="73">
        <v>2028</v>
      </c>
      <c r="BB2" s="73">
        <v>2028</v>
      </c>
      <c r="BC2" s="73">
        <v>2028</v>
      </c>
      <c r="BD2" s="73">
        <v>2029</v>
      </c>
      <c r="BE2" s="73">
        <v>2029</v>
      </c>
      <c r="BF2" s="73">
        <v>2029</v>
      </c>
      <c r="BG2" s="73">
        <v>2029</v>
      </c>
      <c r="BH2" s="73">
        <v>2029</v>
      </c>
      <c r="BI2" s="73">
        <v>2029</v>
      </c>
      <c r="BJ2" s="73">
        <v>2029</v>
      </c>
      <c r="BK2" s="73">
        <v>2029</v>
      </c>
      <c r="BL2" s="73">
        <v>2029</v>
      </c>
      <c r="BM2" s="73">
        <v>2029</v>
      </c>
      <c r="BN2" s="73">
        <v>2029</v>
      </c>
      <c r="BO2" s="73">
        <v>2029</v>
      </c>
      <c r="BP2" s="73">
        <v>2030</v>
      </c>
      <c r="BQ2" s="73">
        <v>2030</v>
      </c>
      <c r="BR2" s="73">
        <v>2030</v>
      </c>
      <c r="BS2" s="73">
        <v>2030</v>
      </c>
      <c r="BT2" s="73">
        <v>2030</v>
      </c>
      <c r="BU2" s="73">
        <v>2030</v>
      </c>
      <c r="BV2" s="73">
        <v>2030</v>
      </c>
      <c r="BW2" s="73">
        <v>2030</v>
      </c>
      <c r="BX2" s="73">
        <v>2030</v>
      </c>
      <c r="BY2" s="73">
        <v>2030</v>
      </c>
      <c r="BZ2" s="73">
        <v>2030</v>
      </c>
      <c r="CA2" s="73">
        <v>2030</v>
      </c>
      <c r="CB2" s="73">
        <v>2031</v>
      </c>
      <c r="CC2" s="73">
        <v>2031</v>
      </c>
      <c r="CD2" s="73">
        <v>2031</v>
      </c>
      <c r="CE2" s="73">
        <v>2031</v>
      </c>
      <c r="CF2" s="73">
        <v>2031</v>
      </c>
      <c r="CG2" s="73">
        <v>2031</v>
      </c>
      <c r="CH2" s="73">
        <v>2031</v>
      </c>
      <c r="CI2" s="73">
        <v>2031</v>
      </c>
      <c r="CJ2" s="73">
        <v>2031</v>
      </c>
      <c r="CK2" s="73">
        <v>2031</v>
      </c>
      <c r="CL2" s="73">
        <v>2031</v>
      </c>
      <c r="CM2" s="73">
        <v>2031</v>
      </c>
      <c r="CN2" s="73">
        <v>2032</v>
      </c>
      <c r="CO2" s="73">
        <v>2032</v>
      </c>
      <c r="CP2" s="73">
        <v>2032</v>
      </c>
      <c r="CQ2" s="73">
        <v>2032</v>
      </c>
      <c r="CR2" s="73">
        <v>2032</v>
      </c>
      <c r="CS2" s="73">
        <v>2032</v>
      </c>
      <c r="CT2" s="73">
        <v>2032</v>
      </c>
      <c r="CU2" s="73">
        <v>2032</v>
      </c>
      <c r="CV2" s="73">
        <v>2032</v>
      </c>
      <c r="CW2" s="73">
        <v>2032</v>
      </c>
      <c r="CX2" s="73">
        <v>2032</v>
      </c>
      <c r="CY2" s="73">
        <v>2032</v>
      </c>
      <c r="CZ2" s="73">
        <v>2033</v>
      </c>
      <c r="DA2" s="73">
        <v>2033</v>
      </c>
      <c r="DB2" s="73">
        <v>2033</v>
      </c>
      <c r="DC2" s="73">
        <v>2033</v>
      </c>
      <c r="DD2" s="73">
        <v>2033</v>
      </c>
      <c r="DE2" s="73">
        <v>2033</v>
      </c>
      <c r="DF2" s="73">
        <v>2033</v>
      </c>
      <c r="DG2" s="73">
        <v>2033</v>
      </c>
      <c r="DH2" s="73">
        <v>2033</v>
      </c>
      <c r="DI2" s="73">
        <v>2033</v>
      </c>
      <c r="DJ2" s="73">
        <v>2033</v>
      </c>
      <c r="DK2" s="73">
        <v>2033</v>
      </c>
      <c r="DL2" s="73">
        <v>2034</v>
      </c>
      <c r="DM2" s="73">
        <v>2034</v>
      </c>
      <c r="DN2" s="73">
        <v>2034</v>
      </c>
      <c r="DO2" s="73">
        <v>2034</v>
      </c>
      <c r="DP2" s="73">
        <v>2034</v>
      </c>
      <c r="DQ2" s="73">
        <v>2034</v>
      </c>
      <c r="DR2" s="73">
        <v>2034</v>
      </c>
      <c r="DS2" s="73">
        <v>2034</v>
      </c>
      <c r="DT2" s="73">
        <v>2034</v>
      </c>
      <c r="DU2" s="73">
        <v>2034</v>
      </c>
      <c r="DV2" s="73">
        <v>2034</v>
      </c>
      <c r="DW2" s="73">
        <v>2034</v>
      </c>
    </row>
    <row r="3" spans="1:127" x14ac:dyDescent="0.25">
      <c r="A3" s="72"/>
      <c r="B3" s="72" t="s">
        <v>0</v>
      </c>
      <c r="C3" s="72" t="s">
        <v>149</v>
      </c>
      <c r="D3" s="72" t="s">
        <v>148</v>
      </c>
      <c r="E3" s="72" t="s">
        <v>147</v>
      </c>
      <c r="F3" s="72" t="s">
        <v>146</v>
      </c>
      <c r="G3" s="72" t="s">
        <v>145</v>
      </c>
      <c r="H3" s="72" t="s">
        <v>144</v>
      </c>
      <c r="I3" s="72" t="s">
        <v>143</v>
      </c>
      <c r="J3" s="72" t="s">
        <v>142</v>
      </c>
      <c r="K3" s="72" t="s">
        <v>141</v>
      </c>
      <c r="L3" s="72" t="s">
        <v>140</v>
      </c>
      <c r="M3" s="72" t="s">
        <v>139</v>
      </c>
      <c r="N3" s="72" t="s">
        <v>138</v>
      </c>
      <c r="O3" s="72" t="s">
        <v>137</v>
      </c>
      <c r="P3" s="72" t="s">
        <v>136</v>
      </c>
      <c r="Q3" s="72" t="s">
        <v>135</v>
      </c>
      <c r="R3" s="72" t="s">
        <v>134</v>
      </c>
      <c r="S3" s="72" t="s">
        <v>133</v>
      </c>
      <c r="T3" s="72" t="s">
        <v>144</v>
      </c>
      <c r="U3" s="72" t="s">
        <v>143</v>
      </c>
      <c r="V3" s="72" t="s">
        <v>142</v>
      </c>
      <c r="W3" s="72" t="s">
        <v>141</v>
      </c>
      <c r="X3" s="72" t="s">
        <v>140</v>
      </c>
      <c r="Y3" s="72" t="s">
        <v>139</v>
      </c>
      <c r="Z3" s="72" t="s">
        <v>138</v>
      </c>
      <c r="AA3" s="72" t="s">
        <v>137</v>
      </c>
      <c r="AB3" s="72" t="s">
        <v>136</v>
      </c>
      <c r="AC3" s="72" t="s">
        <v>135</v>
      </c>
      <c r="AD3" s="72" t="s">
        <v>134</v>
      </c>
      <c r="AE3" s="72" t="s">
        <v>133</v>
      </c>
      <c r="AF3" s="71" t="s">
        <v>144</v>
      </c>
      <c r="AG3" s="71" t="s">
        <v>143</v>
      </c>
      <c r="AH3" s="71" t="s">
        <v>142</v>
      </c>
      <c r="AI3" s="71" t="s">
        <v>141</v>
      </c>
      <c r="AJ3" s="71" t="s">
        <v>140</v>
      </c>
      <c r="AK3" s="71" t="s">
        <v>139</v>
      </c>
      <c r="AL3" s="71" t="s">
        <v>138</v>
      </c>
      <c r="AM3" s="71" t="s">
        <v>137</v>
      </c>
      <c r="AN3" s="71" t="s">
        <v>136</v>
      </c>
      <c r="AO3" s="71" t="s">
        <v>135</v>
      </c>
      <c r="AP3" s="71" t="s">
        <v>134</v>
      </c>
      <c r="AQ3" s="71" t="s">
        <v>133</v>
      </c>
      <c r="AR3" s="71" t="s">
        <v>144</v>
      </c>
      <c r="AS3" s="71" t="s">
        <v>143</v>
      </c>
      <c r="AT3" s="71" t="s">
        <v>142</v>
      </c>
      <c r="AU3" s="71" t="s">
        <v>141</v>
      </c>
      <c r="AV3" s="71" t="s">
        <v>140</v>
      </c>
      <c r="AW3" s="71" t="s">
        <v>139</v>
      </c>
      <c r="AX3" s="71" t="s">
        <v>138</v>
      </c>
      <c r="AY3" s="71" t="s">
        <v>137</v>
      </c>
      <c r="AZ3" s="71" t="s">
        <v>136</v>
      </c>
      <c r="BA3" s="71" t="s">
        <v>135</v>
      </c>
      <c r="BB3" s="71" t="s">
        <v>134</v>
      </c>
      <c r="BC3" s="71" t="s">
        <v>133</v>
      </c>
      <c r="BD3" s="71" t="s">
        <v>144</v>
      </c>
      <c r="BE3" s="71" t="s">
        <v>143</v>
      </c>
      <c r="BF3" s="71" t="s">
        <v>142</v>
      </c>
      <c r="BG3" s="71" t="s">
        <v>141</v>
      </c>
      <c r="BH3" s="71" t="s">
        <v>140</v>
      </c>
      <c r="BI3" s="71" t="s">
        <v>139</v>
      </c>
      <c r="BJ3" s="71" t="s">
        <v>138</v>
      </c>
      <c r="BK3" s="71" t="s">
        <v>137</v>
      </c>
      <c r="BL3" s="71" t="s">
        <v>136</v>
      </c>
      <c r="BM3" s="71" t="s">
        <v>135</v>
      </c>
      <c r="BN3" s="71" t="s">
        <v>134</v>
      </c>
      <c r="BO3" s="71" t="s">
        <v>133</v>
      </c>
      <c r="BP3" s="71" t="s">
        <v>144</v>
      </c>
      <c r="BQ3" s="71" t="s">
        <v>143</v>
      </c>
      <c r="BR3" s="71" t="s">
        <v>142</v>
      </c>
      <c r="BS3" s="71" t="s">
        <v>141</v>
      </c>
      <c r="BT3" s="71" t="s">
        <v>140</v>
      </c>
      <c r="BU3" s="71" t="s">
        <v>139</v>
      </c>
      <c r="BV3" s="71" t="s">
        <v>138</v>
      </c>
      <c r="BW3" s="71" t="s">
        <v>137</v>
      </c>
      <c r="BX3" s="71" t="s">
        <v>136</v>
      </c>
      <c r="BY3" s="71" t="s">
        <v>135</v>
      </c>
      <c r="BZ3" s="71" t="s">
        <v>134</v>
      </c>
      <c r="CA3" s="71" t="s">
        <v>133</v>
      </c>
      <c r="CB3" s="71" t="s">
        <v>144</v>
      </c>
      <c r="CC3" s="71" t="s">
        <v>143</v>
      </c>
      <c r="CD3" s="71" t="s">
        <v>142</v>
      </c>
      <c r="CE3" s="71" t="s">
        <v>141</v>
      </c>
      <c r="CF3" s="71" t="s">
        <v>140</v>
      </c>
      <c r="CG3" s="71" t="s">
        <v>139</v>
      </c>
      <c r="CH3" s="71" t="s">
        <v>138</v>
      </c>
      <c r="CI3" s="71" t="s">
        <v>137</v>
      </c>
      <c r="CJ3" s="71" t="s">
        <v>136</v>
      </c>
      <c r="CK3" s="71" t="s">
        <v>135</v>
      </c>
      <c r="CL3" s="71" t="s">
        <v>134</v>
      </c>
      <c r="CM3" s="71" t="s">
        <v>133</v>
      </c>
      <c r="CN3" s="71" t="s">
        <v>144</v>
      </c>
      <c r="CO3" s="71" t="s">
        <v>143</v>
      </c>
      <c r="CP3" s="71" t="s">
        <v>142</v>
      </c>
      <c r="CQ3" s="71" t="s">
        <v>141</v>
      </c>
      <c r="CR3" s="71" t="s">
        <v>140</v>
      </c>
      <c r="CS3" s="71" t="s">
        <v>139</v>
      </c>
      <c r="CT3" s="71" t="s">
        <v>138</v>
      </c>
      <c r="CU3" s="71" t="s">
        <v>137</v>
      </c>
      <c r="CV3" s="71" t="s">
        <v>136</v>
      </c>
      <c r="CW3" s="71" t="s">
        <v>135</v>
      </c>
      <c r="CX3" s="71" t="s">
        <v>134</v>
      </c>
      <c r="CY3" s="71" t="s">
        <v>133</v>
      </c>
      <c r="CZ3" s="71" t="s">
        <v>144</v>
      </c>
      <c r="DA3" s="71" t="s">
        <v>143</v>
      </c>
      <c r="DB3" s="71" t="s">
        <v>142</v>
      </c>
      <c r="DC3" s="71" t="s">
        <v>141</v>
      </c>
      <c r="DD3" s="71" t="s">
        <v>140</v>
      </c>
      <c r="DE3" s="71" t="s">
        <v>139</v>
      </c>
      <c r="DF3" s="71" t="s">
        <v>138</v>
      </c>
      <c r="DG3" s="71" t="s">
        <v>137</v>
      </c>
      <c r="DH3" s="71" t="s">
        <v>136</v>
      </c>
      <c r="DI3" s="71" t="s">
        <v>135</v>
      </c>
      <c r="DJ3" s="71" t="s">
        <v>134</v>
      </c>
      <c r="DK3" s="71" t="s">
        <v>133</v>
      </c>
      <c r="DL3" s="71" t="s">
        <v>144</v>
      </c>
      <c r="DM3" s="71" t="s">
        <v>143</v>
      </c>
      <c r="DN3" s="71" t="s">
        <v>142</v>
      </c>
      <c r="DO3" s="71" t="s">
        <v>141</v>
      </c>
      <c r="DP3" s="71" t="s">
        <v>140</v>
      </c>
      <c r="DQ3" s="71" t="s">
        <v>139</v>
      </c>
      <c r="DR3" s="71" t="s">
        <v>138</v>
      </c>
      <c r="DS3" s="71" t="s">
        <v>137</v>
      </c>
      <c r="DT3" s="71" t="s">
        <v>136</v>
      </c>
      <c r="DU3" s="71" t="s">
        <v>135</v>
      </c>
      <c r="DV3" s="71" t="s">
        <v>134</v>
      </c>
      <c r="DW3" s="71" t="s">
        <v>133</v>
      </c>
    </row>
    <row r="4" spans="1:127" x14ac:dyDescent="0.25">
      <c r="A4" s="58"/>
      <c r="B4" s="58"/>
      <c r="C4" s="57"/>
      <c r="D4" s="57"/>
      <c r="E4" s="58"/>
      <c r="F4" s="55"/>
      <c r="G4" s="58"/>
      <c r="H4" s="58"/>
      <c r="I4" s="58"/>
      <c r="J4" s="58"/>
      <c r="K4" s="58"/>
      <c r="L4" s="58"/>
      <c r="M4" s="58"/>
      <c r="N4" s="58"/>
      <c r="O4" s="58"/>
      <c r="P4" s="58"/>
    </row>
    <row r="5" spans="1:127" x14ac:dyDescent="0.25">
      <c r="A5" s="63" t="s">
        <v>132</v>
      </c>
      <c r="B5" s="66">
        <v>61</v>
      </c>
      <c r="C5" s="65" t="s">
        <v>169</v>
      </c>
      <c r="D5" s="57"/>
      <c r="E5" s="69"/>
      <c r="F5" s="68"/>
      <c r="G5" s="70">
        <v>0</v>
      </c>
      <c r="H5" s="67"/>
      <c r="I5" s="67"/>
      <c r="J5" s="67"/>
      <c r="K5" s="67"/>
      <c r="L5" s="67"/>
      <c r="M5" s="67"/>
      <c r="N5" s="67"/>
      <c r="O5" s="67"/>
      <c r="P5" s="67">
        <v>0</v>
      </c>
      <c r="Q5" s="67">
        <v>0</v>
      </c>
      <c r="R5" s="67">
        <v>0</v>
      </c>
      <c r="S5" s="67">
        <v>0</v>
      </c>
      <c r="T5" s="67">
        <v>0</v>
      </c>
      <c r="U5" s="67">
        <v>0</v>
      </c>
      <c r="V5" s="67">
        <v>0</v>
      </c>
      <c r="W5" s="67">
        <v>0</v>
      </c>
      <c r="X5" s="67">
        <v>1800</v>
      </c>
      <c r="Y5" s="67">
        <v>1800</v>
      </c>
      <c r="Z5" s="67">
        <v>1800</v>
      </c>
      <c r="AA5" s="67">
        <v>1800</v>
      </c>
      <c r="AB5" s="67">
        <v>1800</v>
      </c>
      <c r="AC5" s="67">
        <v>1800</v>
      </c>
      <c r="AD5" s="67">
        <v>1800</v>
      </c>
      <c r="AE5" s="67">
        <v>1800</v>
      </c>
      <c r="AF5" s="67">
        <v>1800</v>
      </c>
      <c r="AG5" s="67">
        <v>1800</v>
      </c>
      <c r="AH5" s="67">
        <v>1800</v>
      </c>
      <c r="AI5" s="67">
        <v>1800</v>
      </c>
      <c r="AJ5" s="67">
        <v>1800</v>
      </c>
      <c r="AK5" s="67">
        <v>1800</v>
      </c>
      <c r="AL5" s="67">
        <v>1800</v>
      </c>
      <c r="AM5" s="67">
        <v>1800</v>
      </c>
      <c r="AN5" s="67">
        <v>1800</v>
      </c>
      <c r="AO5" s="67">
        <v>1800</v>
      </c>
      <c r="AP5" s="67">
        <v>1800</v>
      </c>
      <c r="AQ5" s="67">
        <v>1800</v>
      </c>
      <c r="AR5" s="67">
        <v>1800</v>
      </c>
      <c r="AS5" s="67">
        <v>1800</v>
      </c>
      <c r="AT5" s="67">
        <v>1800</v>
      </c>
      <c r="AU5" s="67">
        <v>1800</v>
      </c>
      <c r="AV5" s="67">
        <v>1800</v>
      </c>
      <c r="AW5" s="67">
        <v>1800</v>
      </c>
      <c r="AX5" s="67">
        <v>1800</v>
      </c>
      <c r="AY5" s="67">
        <v>1800</v>
      </c>
      <c r="AZ5" s="67">
        <v>1800</v>
      </c>
      <c r="BA5" s="67">
        <v>1800</v>
      </c>
      <c r="BB5" s="67">
        <v>1800</v>
      </c>
      <c r="BC5" s="67">
        <v>1800</v>
      </c>
      <c r="BD5" s="67">
        <v>1800</v>
      </c>
      <c r="BE5" s="67">
        <v>1800</v>
      </c>
      <c r="BF5" s="67">
        <v>1800</v>
      </c>
      <c r="BG5" s="67">
        <v>1800</v>
      </c>
      <c r="BH5" s="67">
        <v>1800</v>
      </c>
      <c r="BI5" s="67">
        <v>1800</v>
      </c>
      <c r="BJ5" s="67">
        <v>1800</v>
      </c>
      <c r="BK5" s="67">
        <v>1800</v>
      </c>
      <c r="BL5" s="67">
        <v>1800</v>
      </c>
      <c r="BM5" s="67">
        <v>1800</v>
      </c>
      <c r="BN5" s="67">
        <v>1800</v>
      </c>
      <c r="BO5" s="67">
        <v>1800</v>
      </c>
      <c r="BP5" s="67">
        <v>1800</v>
      </c>
      <c r="BQ5" s="67">
        <v>1800</v>
      </c>
      <c r="BR5" s="67">
        <v>1800</v>
      </c>
      <c r="BS5" s="67">
        <v>1800</v>
      </c>
      <c r="BT5" s="67">
        <v>1800</v>
      </c>
      <c r="BU5" s="67">
        <v>1800</v>
      </c>
      <c r="BV5" s="67">
        <v>1800</v>
      </c>
      <c r="BW5" s="67">
        <v>1800</v>
      </c>
      <c r="BX5" s="67">
        <v>1800</v>
      </c>
      <c r="BY5" s="67">
        <v>1800</v>
      </c>
      <c r="BZ5" s="67">
        <v>1800</v>
      </c>
      <c r="CA5" s="67">
        <v>1800</v>
      </c>
      <c r="CB5" s="67">
        <v>1800</v>
      </c>
      <c r="CC5" s="67">
        <v>1800</v>
      </c>
      <c r="CD5" s="67">
        <v>1800</v>
      </c>
      <c r="CE5" s="67">
        <v>1800</v>
      </c>
      <c r="CF5" s="67">
        <v>1800</v>
      </c>
      <c r="CG5" s="67">
        <v>1800</v>
      </c>
      <c r="CH5" s="67">
        <v>1800</v>
      </c>
      <c r="CI5" s="67">
        <v>1800</v>
      </c>
      <c r="CJ5" s="67">
        <v>1800</v>
      </c>
      <c r="CK5" s="67">
        <v>1800</v>
      </c>
      <c r="CL5" s="67">
        <v>1800</v>
      </c>
      <c r="CM5" s="67">
        <v>1800</v>
      </c>
      <c r="CN5" s="67">
        <v>1800</v>
      </c>
      <c r="CO5" s="67">
        <v>1800</v>
      </c>
      <c r="CP5" s="67">
        <v>1800</v>
      </c>
      <c r="CQ5" s="67">
        <v>1800</v>
      </c>
      <c r="CR5" s="67">
        <v>1800</v>
      </c>
      <c r="CS5" s="67">
        <v>1800</v>
      </c>
      <c r="CT5" s="67">
        <v>1800</v>
      </c>
      <c r="CU5" s="67">
        <v>1800</v>
      </c>
      <c r="CV5" s="67">
        <v>1800</v>
      </c>
      <c r="CW5" s="67">
        <v>1800</v>
      </c>
      <c r="CX5" s="67">
        <v>1800</v>
      </c>
      <c r="CY5" s="67">
        <v>1800</v>
      </c>
      <c r="CZ5" s="67">
        <v>1800</v>
      </c>
      <c r="DA5" s="67">
        <v>1800</v>
      </c>
      <c r="DB5" s="67">
        <v>1800</v>
      </c>
      <c r="DC5" s="67">
        <v>1800</v>
      </c>
      <c r="DD5" s="67">
        <v>1800</v>
      </c>
      <c r="DE5" s="67">
        <v>1800</v>
      </c>
      <c r="DF5" s="67">
        <v>1800</v>
      </c>
      <c r="DG5" s="67">
        <v>1800</v>
      </c>
      <c r="DH5" s="67">
        <v>1800</v>
      </c>
      <c r="DI5" s="67">
        <v>1800</v>
      </c>
      <c r="DJ5" s="67">
        <v>1800</v>
      </c>
      <c r="DK5" s="67">
        <v>1800</v>
      </c>
      <c r="DL5" s="67">
        <v>1800</v>
      </c>
      <c r="DM5" s="67">
        <v>1800</v>
      </c>
      <c r="DN5" s="67">
        <v>1800</v>
      </c>
      <c r="DO5" s="67">
        <v>1800</v>
      </c>
      <c r="DP5" s="67">
        <v>1800</v>
      </c>
      <c r="DQ5" s="67">
        <v>1800</v>
      </c>
      <c r="DR5" s="67">
        <v>1800</v>
      </c>
      <c r="DS5" s="67">
        <v>1800</v>
      </c>
      <c r="DT5" s="67">
        <v>1800</v>
      </c>
      <c r="DU5" s="67">
        <v>1800</v>
      </c>
      <c r="DV5" s="67">
        <v>1800</v>
      </c>
      <c r="DW5" s="67">
        <v>1800</v>
      </c>
    </row>
    <row r="6" spans="1:127" x14ac:dyDescent="0.25">
      <c r="A6" s="63" t="s">
        <v>130</v>
      </c>
      <c r="B6" s="66">
        <v>105.5</v>
      </c>
      <c r="C6" s="65" t="s">
        <v>159</v>
      </c>
      <c r="D6" s="57"/>
      <c r="E6" s="62"/>
      <c r="F6" s="61"/>
      <c r="G6" s="59">
        <v>0</v>
      </c>
      <c r="H6" s="64"/>
      <c r="I6" s="64"/>
      <c r="J6" s="64"/>
      <c r="K6" s="64"/>
      <c r="L6" s="64"/>
      <c r="M6" s="64"/>
      <c r="N6" s="64"/>
      <c r="O6" s="64"/>
      <c r="P6" s="64"/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1500</v>
      </c>
      <c r="X6" s="64">
        <v>1500</v>
      </c>
      <c r="Y6" s="64">
        <v>1500</v>
      </c>
      <c r="Z6" s="64">
        <v>1500</v>
      </c>
      <c r="AA6" s="64">
        <v>1500</v>
      </c>
      <c r="AB6" s="64">
        <v>1500</v>
      </c>
      <c r="AC6" s="64">
        <v>1500</v>
      </c>
      <c r="AD6" s="64">
        <v>1500</v>
      </c>
      <c r="AE6" s="64">
        <v>1500</v>
      </c>
      <c r="AF6" s="64">
        <v>1500</v>
      </c>
      <c r="AG6" s="64">
        <v>1500</v>
      </c>
      <c r="AH6" s="64">
        <v>1500</v>
      </c>
      <c r="AI6" s="64">
        <v>1500</v>
      </c>
      <c r="AJ6" s="64">
        <v>1500</v>
      </c>
      <c r="AK6" s="64">
        <v>1500</v>
      </c>
      <c r="AL6" s="64">
        <v>1500</v>
      </c>
      <c r="AM6" s="64">
        <v>1500</v>
      </c>
      <c r="AN6" s="64">
        <v>1500</v>
      </c>
      <c r="AO6" s="64">
        <v>1500</v>
      </c>
      <c r="AP6" s="64">
        <v>1500</v>
      </c>
      <c r="AQ6" s="64">
        <v>1500</v>
      </c>
      <c r="AR6" s="64">
        <v>1500</v>
      </c>
      <c r="AS6" s="64">
        <v>1500</v>
      </c>
      <c r="AT6" s="64">
        <v>1500</v>
      </c>
      <c r="AU6" s="64">
        <v>1500</v>
      </c>
      <c r="AV6" s="64">
        <v>1500</v>
      </c>
      <c r="AW6" s="64">
        <v>1500</v>
      </c>
      <c r="AX6" s="64">
        <v>1500</v>
      </c>
      <c r="AY6" s="64">
        <v>1500</v>
      </c>
      <c r="AZ6" s="64">
        <v>1500</v>
      </c>
      <c r="BA6" s="64">
        <v>1500</v>
      </c>
      <c r="BB6" s="64">
        <v>1500</v>
      </c>
      <c r="BC6" s="64">
        <v>1500</v>
      </c>
      <c r="BD6" s="64">
        <v>1500</v>
      </c>
      <c r="BE6" s="64">
        <v>1500</v>
      </c>
      <c r="BF6" s="64">
        <v>1500</v>
      </c>
      <c r="BG6" s="64">
        <v>1500</v>
      </c>
      <c r="BH6" s="64">
        <v>1500</v>
      </c>
      <c r="BI6" s="64">
        <v>1500</v>
      </c>
      <c r="BJ6" s="64">
        <v>1500</v>
      </c>
      <c r="BK6" s="64">
        <v>1500</v>
      </c>
      <c r="BL6" s="64">
        <v>1500</v>
      </c>
      <c r="BM6" s="64">
        <v>1500</v>
      </c>
      <c r="BN6" s="64">
        <v>1500</v>
      </c>
      <c r="BO6" s="64">
        <v>1500</v>
      </c>
      <c r="BP6" s="64">
        <v>1500</v>
      </c>
      <c r="BQ6" s="64">
        <v>1500</v>
      </c>
      <c r="BR6" s="64">
        <v>1500</v>
      </c>
      <c r="BS6" s="64">
        <v>1500</v>
      </c>
      <c r="BT6" s="64">
        <v>1500</v>
      </c>
      <c r="BU6" s="64">
        <v>1500</v>
      </c>
      <c r="BV6" s="64">
        <v>1500</v>
      </c>
      <c r="BW6" s="64">
        <v>1500</v>
      </c>
      <c r="BX6" s="64">
        <v>1500</v>
      </c>
      <c r="BY6" s="64">
        <v>1500</v>
      </c>
      <c r="BZ6" s="64">
        <v>1500</v>
      </c>
      <c r="CA6" s="64">
        <v>1500</v>
      </c>
      <c r="CB6" s="64">
        <v>1500</v>
      </c>
      <c r="CC6" s="64">
        <v>1500</v>
      </c>
      <c r="CD6" s="64">
        <v>1500</v>
      </c>
      <c r="CE6" s="64">
        <v>1500</v>
      </c>
      <c r="CF6" s="64">
        <v>1500</v>
      </c>
      <c r="CG6" s="64">
        <v>1500</v>
      </c>
      <c r="CH6" s="64">
        <v>1500</v>
      </c>
      <c r="CI6" s="64">
        <v>1500</v>
      </c>
      <c r="CJ6" s="64">
        <v>1500</v>
      </c>
      <c r="CK6" s="64">
        <v>1500</v>
      </c>
      <c r="CL6" s="64">
        <v>1500</v>
      </c>
      <c r="CM6" s="64">
        <v>1500</v>
      </c>
      <c r="CN6" s="64">
        <v>1500</v>
      </c>
      <c r="CO6" s="64">
        <v>1500</v>
      </c>
      <c r="CP6" s="64">
        <v>1500</v>
      </c>
      <c r="CQ6" s="64">
        <v>1500</v>
      </c>
      <c r="CR6" s="64">
        <v>1500</v>
      </c>
      <c r="CS6" s="64">
        <v>1500</v>
      </c>
      <c r="CT6" s="64">
        <v>1500</v>
      </c>
      <c r="CU6" s="64">
        <v>1500</v>
      </c>
      <c r="CV6" s="64">
        <v>1500</v>
      </c>
      <c r="CW6" s="64">
        <v>1500</v>
      </c>
      <c r="CX6" s="64">
        <v>1500</v>
      </c>
      <c r="CY6" s="64">
        <v>1500</v>
      </c>
      <c r="CZ6" s="64">
        <v>1500</v>
      </c>
      <c r="DA6" s="64">
        <v>1500</v>
      </c>
      <c r="DB6" s="64">
        <v>1500</v>
      </c>
      <c r="DC6" s="64">
        <v>1500</v>
      </c>
      <c r="DD6" s="64">
        <v>1500</v>
      </c>
      <c r="DE6" s="64">
        <v>1500</v>
      </c>
      <c r="DF6" s="64">
        <v>1500</v>
      </c>
      <c r="DG6" s="64">
        <v>1500</v>
      </c>
      <c r="DH6" s="64">
        <v>1500</v>
      </c>
      <c r="DI6" s="64">
        <v>1500</v>
      </c>
      <c r="DJ6" s="64">
        <v>1500</v>
      </c>
      <c r="DK6" s="64">
        <v>1500</v>
      </c>
      <c r="DL6" s="64">
        <v>1500</v>
      </c>
      <c r="DM6" s="64">
        <v>1500</v>
      </c>
      <c r="DN6" s="64">
        <v>1500</v>
      </c>
      <c r="DO6" s="64">
        <v>1500</v>
      </c>
      <c r="DP6" s="64">
        <v>1500</v>
      </c>
      <c r="DQ6" s="64">
        <v>1500</v>
      </c>
      <c r="DR6" s="64">
        <v>1500</v>
      </c>
      <c r="DS6" s="64">
        <v>1500</v>
      </c>
      <c r="DT6" s="64">
        <v>1500</v>
      </c>
      <c r="DU6" s="64">
        <v>1500</v>
      </c>
      <c r="DV6" s="64">
        <v>1500</v>
      </c>
      <c r="DW6" s="64">
        <v>1500</v>
      </c>
    </row>
    <row r="7" spans="1:127" ht="11.25" customHeight="1" x14ac:dyDescent="0.25">
      <c r="A7" s="63" t="s">
        <v>129</v>
      </c>
      <c r="B7" s="66">
        <v>105.5</v>
      </c>
      <c r="C7" s="65" t="s">
        <v>343</v>
      </c>
      <c r="D7" s="57"/>
      <c r="E7" s="69"/>
      <c r="F7" s="68"/>
      <c r="G7" s="59">
        <v>0</v>
      </c>
      <c r="H7" s="67"/>
      <c r="I7" s="67"/>
      <c r="J7" s="67"/>
      <c r="K7" s="67"/>
      <c r="L7" s="64"/>
      <c r="M7" s="64"/>
      <c r="N7" s="64"/>
      <c r="O7" s="64"/>
      <c r="P7" s="64"/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1800</v>
      </c>
      <c r="W7" s="64">
        <v>1800</v>
      </c>
      <c r="X7" s="64">
        <v>1800</v>
      </c>
      <c r="Y7" s="64">
        <v>1800</v>
      </c>
      <c r="Z7" s="64">
        <v>1800</v>
      </c>
      <c r="AA7" s="64">
        <v>1800</v>
      </c>
      <c r="AB7" s="64">
        <v>1800</v>
      </c>
      <c r="AC7" s="64">
        <v>1800</v>
      </c>
      <c r="AD7" s="64">
        <v>1800</v>
      </c>
      <c r="AE7" s="64">
        <v>1800</v>
      </c>
      <c r="AF7" s="64">
        <v>1800</v>
      </c>
      <c r="AG7" s="64">
        <v>1800</v>
      </c>
      <c r="AH7" s="64">
        <v>1800</v>
      </c>
      <c r="AI7" s="64">
        <v>1800</v>
      </c>
      <c r="AJ7" s="64">
        <v>1800</v>
      </c>
      <c r="AK7" s="64">
        <v>1800</v>
      </c>
      <c r="AL7" s="64">
        <v>1800</v>
      </c>
      <c r="AM7" s="64">
        <v>1800</v>
      </c>
      <c r="AN7" s="64">
        <v>1800</v>
      </c>
      <c r="AO7" s="64">
        <v>1800</v>
      </c>
      <c r="AP7" s="64">
        <v>1800</v>
      </c>
      <c r="AQ7" s="64">
        <v>1800</v>
      </c>
      <c r="AR7" s="64">
        <v>1800</v>
      </c>
      <c r="AS7" s="64">
        <v>1800</v>
      </c>
      <c r="AT7" s="64">
        <v>1800</v>
      </c>
      <c r="AU7" s="64">
        <v>1800</v>
      </c>
      <c r="AV7" s="64">
        <v>1800</v>
      </c>
      <c r="AW7" s="64">
        <v>1800</v>
      </c>
      <c r="AX7" s="64">
        <v>1800</v>
      </c>
      <c r="AY7" s="64">
        <v>1800</v>
      </c>
      <c r="AZ7" s="64">
        <v>1800</v>
      </c>
      <c r="BA7" s="64">
        <v>1800</v>
      </c>
      <c r="BB7" s="64">
        <v>1800</v>
      </c>
      <c r="BC7" s="64">
        <v>1800</v>
      </c>
      <c r="BD7" s="64">
        <v>1800</v>
      </c>
      <c r="BE7" s="64">
        <v>1800</v>
      </c>
      <c r="BF7" s="64">
        <v>1800</v>
      </c>
      <c r="BG7" s="64">
        <v>1800</v>
      </c>
      <c r="BH7" s="64">
        <v>1800</v>
      </c>
      <c r="BI7" s="64">
        <v>1800</v>
      </c>
      <c r="BJ7" s="64">
        <v>1800</v>
      </c>
      <c r="BK7" s="64">
        <v>1800</v>
      </c>
      <c r="BL7" s="64">
        <v>1800</v>
      </c>
      <c r="BM7" s="64">
        <v>1800</v>
      </c>
      <c r="BN7" s="64">
        <v>1800</v>
      </c>
      <c r="BO7" s="64">
        <v>1800</v>
      </c>
      <c r="BP7" s="64">
        <v>1800</v>
      </c>
      <c r="BQ7" s="64">
        <v>1800</v>
      </c>
      <c r="BR7" s="64">
        <v>1800</v>
      </c>
      <c r="BS7" s="64">
        <v>1800</v>
      </c>
      <c r="BT7" s="64">
        <v>1800</v>
      </c>
      <c r="BU7" s="64">
        <v>1800</v>
      </c>
      <c r="BV7" s="64">
        <v>1800</v>
      </c>
      <c r="BW7" s="64">
        <v>1800</v>
      </c>
      <c r="BX7" s="64">
        <v>1800</v>
      </c>
      <c r="BY7" s="64">
        <v>1800</v>
      </c>
      <c r="BZ7" s="64">
        <v>1800</v>
      </c>
      <c r="CA7" s="64">
        <v>1800</v>
      </c>
      <c r="CB7" s="64">
        <v>1800</v>
      </c>
      <c r="CC7" s="64">
        <v>1800</v>
      </c>
      <c r="CD7" s="64">
        <v>1800</v>
      </c>
      <c r="CE7" s="64">
        <v>1800</v>
      </c>
      <c r="CF7" s="64">
        <v>1800</v>
      </c>
      <c r="CG7" s="64">
        <v>1800</v>
      </c>
      <c r="CH7" s="64">
        <v>1800</v>
      </c>
      <c r="CI7" s="64">
        <v>1800</v>
      </c>
      <c r="CJ7" s="64">
        <v>1800</v>
      </c>
      <c r="CK7" s="64">
        <v>1800</v>
      </c>
      <c r="CL7" s="64">
        <v>1800</v>
      </c>
      <c r="CM7" s="64">
        <v>1800</v>
      </c>
      <c r="CN7" s="64">
        <v>1800</v>
      </c>
      <c r="CO7" s="64">
        <v>1800</v>
      </c>
      <c r="CP7" s="64">
        <v>1800</v>
      </c>
      <c r="CQ7" s="64">
        <v>1800</v>
      </c>
      <c r="CR7" s="64">
        <v>1800</v>
      </c>
      <c r="CS7" s="64">
        <v>1800</v>
      </c>
      <c r="CT7" s="64">
        <v>1800</v>
      </c>
      <c r="CU7" s="64">
        <v>1800</v>
      </c>
      <c r="CV7" s="64">
        <v>1800</v>
      </c>
      <c r="CW7" s="64">
        <v>1800</v>
      </c>
      <c r="CX7" s="64">
        <v>1800</v>
      </c>
      <c r="CY7" s="64">
        <v>1800</v>
      </c>
      <c r="CZ7" s="64">
        <v>1800</v>
      </c>
      <c r="DA7" s="64">
        <v>1800</v>
      </c>
      <c r="DB7" s="64">
        <v>1800</v>
      </c>
      <c r="DC7" s="64">
        <v>1800</v>
      </c>
      <c r="DD7" s="64">
        <v>1800</v>
      </c>
      <c r="DE7" s="64">
        <v>1800</v>
      </c>
      <c r="DF7" s="64">
        <v>1800</v>
      </c>
      <c r="DG7" s="64">
        <v>1800</v>
      </c>
      <c r="DH7" s="64">
        <v>1800</v>
      </c>
      <c r="DI7" s="64">
        <v>1800</v>
      </c>
      <c r="DJ7" s="64">
        <v>1800</v>
      </c>
      <c r="DK7" s="64">
        <v>1800</v>
      </c>
      <c r="DL7" s="64">
        <v>1800</v>
      </c>
      <c r="DM7" s="64">
        <v>1800</v>
      </c>
      <c r="DN7" s="64">
        <v>1800</v>
      </c>
      <c r="DO7" s="64">
        <v>1800</v>
      </c>
      <c r="DP7" s="64">
        <v>1800</v>
      </c>
      <c r="DQ7" s="64">
        <v>1800</v>
      </c>
      <c r="DR7" s="64">
        <v>1800</v>
      </c>
      <c r="DS7" s="64">
        <v>1800</v>
      </c>
      <c r="DT7" s="64">
        <v>1800</v>
      </c>
      <c r="DU7" s="64">
        <v>1800</v>
      </c>
      <c r="DV7" s="64">
        <v>1800</v>
      </c>
      <c r="DW7" s="64">
        <v>1800</v>
      </c>
    </row>
    <row r="8" spans="1:127" x14ac:dyDescent="0.25">
      <c r="A8" s="63" t="s">
        <v>127</v>
      </c>
      <c r="B8" s="66">
        <v>61</v>
      </c>
      <c r="C8" s="65" t="s">
        <v>337</v>
      </c>
      <c r="D8" s="57"/>
      <c r="E8" s="62"/>
      <c r="F8" s="61"/>
      <c r="G8" s="59">
        <v>0</v>
      </c>
      <c r="H8" s="64"/>
      <c r="I8" s="64"/>
      <c r="J8" s="64"/>
      <c r="K8" s="64"/>
      <c r="L8" s="64"/>
      <c r="M8" s="64"/>
      <c r="N8" s="64"/>
      <c r="O8" s="64"/>
      <c r="P8" s="64"/>
      <c r="Q8" s="64">
        <v>0</v>
      </c>
      <c r="R8" s="64">
        <v>0</v>
      </c>
      <c r="S8" s="64">
        <v>2000</v>
      </c>
      <c r="T8" s="64">
        <v>2000</v>
      </c>
      <c r="U8" s="64">
        <v>2000</v>
      </c>
      <c r="V8" s="64">
        <v>2000</v>
      </c>
      <c r="W8" s="64">
        <v>2000</v>
      </c>
      <c r="X8" s="64">
        <v>2000</v>
      </c>
      <c r="Y8" s="64">
        <v>2000</v>
      </c>
      <c r="Z8" s="64">
        <v>2000</v>
      </c>
      <c r="AA8" s="64">
        <v>2000</v>
      </c>
      <c r="AB8" s="64">
        <v>2000</v>
      </c>
      <c r="AC8" s="64">
        <v>2000</v>
      </c>
      <c r="AD8" s="64">
        <v>2000</v>
      </c>
      <c r="AE8" s="64">
        <v>2000</v>
      </c>
      <c r="AF8" s="64">
        <v>2000</v>
      </c>
      <c r="AG8" s="64">
        <v>2000</v>
      </c>
      <c r="AH8" s="64">
        <v>2000</v>
      </c>
      <c r="AI8" s="64">
        <v>2000</v>
      </c>
      <c r="AJ8" s="64">
        <v>2000</v>
      </c>
      <c r="AK8" s="64">
        <v>2000</v>
      </c>
      <c r="AL8" s="64">
        <v>2000</v>
      </c>
      <c r="AM8" s="64">
        <v>2000</v>
      </c>
      <c r="AN8" s="64">
        <v>2000</v>
      </c>
      <c r="AO8" s="64">
        <v>2000</v>
      </c>
      <c r="AP8" s="64">
        <v>2000</v>
      </c>
      <c r="AQ8" s="64">
        <v>2000</v>
      </c>
      <c r="AR8" s="64">
        <v>2000</v>
      </c>
      <c r="AS8" s="64">
        <v>2000</v>
      </c>
      <c r="AT8" s="64">
        <v>2000</v>
      </c>
      <c r="AU8" s="64">
        <v>2000</v>
      </c>
      <c r="AV8" s="64">
        <v>2000</v>
      </c>
      <c r="AW8" s="64">
        <v>2000</v>
      </c>
      <c r="AX8" s="64">
        <v>2000</v>
      </c>
      <c r="AY8" s="64">
        <v>2000</v>
      </c>
      <c r="AZ8" s="64">
        <v>2000</v>
      </c>
      <c r="BA8" s="64">
        <v>2000</v>
      </c>
      <c r="BB8" s="64">
        <v>2000</v>
      </c>
      <c r="BC8" s="64">
        <v>2000</v>
      </c>
      <c r="BD8" s="64">
        <v>2000</v>
      </c>
      <c r="BE8" s="64">
        <v>2000</v>
      </c>
      <c r="BF8" s="64">
        <v>2000</v>
      </c>
      <c r="BG8" s="64">
        <v>2000</v>
      </c>
      <c r="BH8" s="64">
        <v>2000</v>
      </c>
      <c r="BI8" s="64">
        <v>2000</v>
      </c>
      <c r="BJ8" s="64">
        <v>2000</v>
      </c>
      <c r="BK8" s="64">
        <v>2000</v>
      </c>
      <c r="BL8" s="64">
        <v>2000</v>
      </c>
      <c r="BM8" s="64">
        <v>2000</v>
      </c>
      <c r="BN8" s="64">
        <v>2000</v>
      </c>
      <c r="BO8" s="64">
        <v>2000</v>
      </c>
      <c r="BP8" s="64">
        <v>2000</v>
      </c>
      <c r="BQ8" s="64">
        <v>2000</v>
      </c>
      <c r="BR8" s="64">
        <v>2000</v>
      </c>
      <c r="BS8" s="64">
        <v>2000</v>
      </c>
      <c r="BT8" s="64">
        <v>2000</v>
      </c>
      <c r="BU8" s="64">
        <v>2000</v>
      </c>
      <c r="BV8" s="64">
        <v>2000</v>
      </c>
      <c r="BW8" s="64">
        <v>2000</v>
      </c>
      <c r="BX8" s="64">
        <v>2000</v>
      </c>
      <c r="BY8" s="64">
        <v>2000</v>
      </c>
      <c r="BZ8" s="64">
        <v>2000</v>
      </c>
      <c r="CA8" s="64">
        <v>2000</v>
      </c>
      <c r="CB8" s="64">
        <v>2000</v>
      </c>
      <c r="CC8" s="64">
        <v>2000</v>
      </c>
      <c r="CD8" s="64">
        <v>2000</v>
      </c>
      <c r="CE8" s="64">
        <v>2000</v>
      </c>
      <c r="CF8" s="64">
        <v>2000</v>
      </c>
      <c r="CG8" s="64">
        <v>2000</v>
      </c>
      <c r="CH8" s="64">
        <v>2000</v>
      </c>
      <c r="CI8" s="64">
        <v>2000</v>
      </c>
      <c r="CJ8" s="64">
        <v>2000</v>
      </c>
      <c r="CK8" s="64">
        <v>2000</v>
      </c>
      <c r="CL8" s="64">
        <v>2000</v>
      </c>
      <c r="CM8" s="64">
        <v>2000</v>
      </c>
      <c r="CN8" s="64">
        <v>2000</v>
      </c>
      <c r="CO8" s="64">
        <v>2000</v>
      </c>
      <c r="CP8" s="64">
        <v>2000</v>
      </c>
      <c r="CQ8" s="64">
        <v>2000</v>
      </c>
      <c r="CR8" s="64">
        <v>2000</v>
      </c>
      <c r="CS8" s="64">
        <v>2000</v>
      </c>
      <c r="CT8" s="64">
        <v>2000</v>
      </c>
      <c r="CU8" s="64">
        <v>2000</v>
      </c>
      <c r="CV8" s="64">
        <v>2000</v>
      </c>
      <c r="CW8" s="64">
        <v>2000</v>
      </c>
      <c r="CX8" s="64">
        <v>2000</v>
      </c>
      <c r="CY8" s="64">
        <v>2000</v>
      </c>
      <c r="CZ8" s="64">
        <v>2000</v>
      </c>
      <c r="DA8" s="64">
        <v>2000</v>
      </c>
      <c r="DB8" s="64">
        <v>2000</v>
      </c>
      <c r="DC8" s="64">
        <v>2000</v>
      </c>
      <c r="DD8" s="64">
        <v>2000</v>
      </c>
      <c r="DE8" s="64">
        <v>2000</v>
      </c>
      <c r="DF8" s="64">
        <v>2000</v>
      </c>
      <c r="DG8" s="64">
        <v>2000</v>
      </c>
      <c r="DH8" s="64">
        <v>2000</v>
      </c>
      <c r="DI8" s="64">
        <v>2000</v>
      </c>
      <c r="DJ8" s="64">
        <v>2000</v>
      </c>
      <c r="DK8" s="64">
        <v>2000</v>
      </c>
      <c r="DL8" s="64">
        <v>2000</v>
      </c>
      <c r="DM8" s="64">
        <v>2000</v>
      </c>
      <c r="DN8" s="64">
        <v>2000</v>
      </c>
      <c r="DO8" s="64">
        <v>2000</v>
      </c>
      <c r="DP8" s="64">
        <v>2000</v>
      </c>
      <c r="DQ8" s="64">
        <v>2000</v>
      </c>
      <c r="DR8" s="64">
        <v>2000</v>
      </c>
      <c r="DS8" s="64">
        <v>2000</v>
      </c>
      <c r="DT8" s="64">
        <v>2000</v>
      </c>
      <c r="DU8" s="64">
        <v>2000</v>
      </c>
      <c r="DV8" s="64">
        <v>2000</v>
      </c>
      <c r="DW8" s="64">
        <v>2000</v>
      </c>
    </row>
    <row r="9" spans="1:127" ht="15.75" customHeight="1" x14ac:dyDescent="0.25">
      <c r="A9" s="63"/>
      <c r="B9" s="55"/>
      <c r="C9" s="57"/>
      <c r="D9" s="57"/>
      <c r="E9" s="62"/>
      <c r="F9" s="61"/>
      <c r="G9" s="59"/>
      <c r="H9" s="58"/>
      <c r="I9" s="58"/>
      <c r="J9" s="58"/>
      <c r="K9" s="58"/>
      <c r="L9" s="58"/>
      <c r="M9" s="58"/>
      <c r="N9" s="58"/>
      <c r="O9" s="58"/>
      <c r="P9" s="58"/>
    </row>
    <row r="10" spans="1:127" ht="15.75" customHeight="1" x14ac:dyDescent="0.25">
      <c r="A10" s="58"/>
      <c r="B10" s="58"/>
      <c r="C10" s="57"/>
      <c r="D10" s="57"/>
      <c r="E10" s="56" t="s">
        <v>168</v>
      </c>
      <c r="F10" s="55"/>
      <c r="G10" s="60">
        <f t="shared" ref="G10:AL10" si="0">SUM(G5:G9)</f>
        <v>0</v>
      </c>
      <c r="H10" s="60">
        <f t="shared" si="0"/>
        <v>0</v>
      </c>
      <c r="I10" s="60">
        <f t="shared" si="0"/>
        <v>0</v>
      </c>
      <c r="J10" s="60">
        <f t="shared" si="0"/>
        <v>0</v>
      </c>
      <c r="K10" s="60">
        <f t="shared" si="0"/>
        <v>0</v>
      </c>
      <c r="L10" s="60">
        <f t="shared" si="0"/>
        <v>0</v>
      </c>
      <c r="M10" s="60">
        <f t="shared" si="0"/>
        <v>0</v>
      </c>
      <c r="N10" s="60">
        <f t="shared" si="0"/>
        <v>0</v>
      </c>
      <c r="O10" s="60">
        <f t="shared" si="0"/>
        <v>0</v>
      </c>
      <c r="P10" s="60">
        <f t="shared" si="0"/>
        <v>0</v>
      </c>
      <c r="Q10" s="60">
        <f t="shared" si="0"/>
        <v>0</v>
      </c>
      <c r="R10" s="60">
        <f t="shared" si="0"/>
        <v>0</v>
      </c>
      <c r="S10" s="60">
        <f t="shared" si="0"/>
        <v>2000</v>
      </c>
      <c r="T10" s="60">
        <f t="shared" si="0"/>
        <v>2000</v>
      </c>
      <c r="U10" s="60">
        <f t="shared" si="0"/>
        <v>2000</v>
      </c>
      <c r="V10" s="60">
        <f t="shared" si="0"/>
        <v>3800</v>
      </c>
      <c r="W10" s="60">
        <f t="shared" si="0"/>
        <v>5300</v>
      </c>
      <c r="X10" s="60">
        <f t="shared" si="0"/>
        <v>7100</v>
      </c>
      <c r="Y10" s="60">
        <f t="shared" si="0"/>
        <v>7100</v>
      </c>
      <c r="Z10" s="60">
        <f t="shared" si="0"/>
        <v>7100</v>
      </c>
      <c r="AA10" s="60">
        <f t="shared" si="0"/>
        <v>7100</v>
      </c>
      <c r="AB10" s="60">
        <f t="shared" si="0"/>
        <v>7100</v>
      </c>
      <c r="AC10" s="60">
        <f t="shared" si="0"/>
        <v>7100</v>
      </c>
      <c r="AD10" s="60">
        <f t="shared" si="0"/>
        <v>7100</v>
      </c>
      <c r="AE10" s="60">
        <f t="shared" si="0"/>
        <v>7100</v>
      </c>
      <c r="AF10" s="60">
        <f t="shared" si="0"/>
        <v>7100</v>
      </c>
      <c r="AG10" s="60">
        <f t="shared" si="0"/>
        <v>7100</v>
      </c>
      <c r="AH10" s="60">
        <f t="shared" si="0"/>
        <v>7100</v>
      </c>
      <c r="AI10" s="60">
        <f t="shared" si="0"/>
        <v>7100</v>
      </c>
      <c r="AJ10" s="60">
        <f t="shared" si="0"/>
        <v>7100</v>
      </c>
      <c r="AK10" s="60">
        <f t="shared" si="0"/>
        <v>7100</v>
      </c>
      <c r="AL10" s="60">
        <f t="shared" si="0"/>
        <v>7100</v>
      </c>
      <c r="AM10" s="60">
        <f t="shared" ref="AM10:BR10" si="1">SUM(AM5:AM9)</f>
        <v>7100</v>
      </c>
      <c r="AN10" s="60">
        <f t="shared" si="1"/>
        <v>7100</v>
      </c>
      <c r="AO10" s="60">
        <f t="shared" si="1"/>
        <v>7100</v>
      </c>
      <c r="AP10" s="60">
        <f t="shared" si="1"/>
        <v>7100</v>
      </c>
      <c r="AQ10" s="60">
        <f t="shared" si="1"/>
        <v>7100</v>
      </c>
      <c r="AR10" s="60">
        <f t="shared" si="1"/>
        <v>7100</v>
      </c>
      <c r="AS10" s="60">
        <f t="shared" si="1"/>
        <v>7100</v>
      </c>
      <c r="AT10" s="60">
        <f t="shared" si="1"/>
        <v>7100</v>
      </c>
      <c r="AU10" s="60">
        <f t="shared" si="1"/>
        <v>7100</v>
      </c>
      <c r="AV10" s="60">
        <f t="shared" si="1"/>
        <v>7100</v>
      </c>
      <c r="AW10" s="60">
        <f t="shared" si="1"/>
        <v>7100</v>
      </c>
      <c r="AX10" s="60">
        <f t="shared" si="1"/>
        <v>7100</v>
      </c>
      <c r="AY10" s="60">
        <f t="shared" si="1"/>
        <v>7100</v>
      </c>
      <c r="AZ10" s="60">
        <f t="shared" si="1"/>
        <v>7100</v>
      </c>
      <c r="BA10" s="60">
        <f t="shared" si="1"/>
        <v>7100</v>
      </c>
      <c r="BB10" s="60">
        <f t="shared" si="1"/>
        <v>7100</v>
      </c>
      <c r="BC10" s="60">
        <f t="shared" si="1"/>
        <v>7100</v>
      </c>
      <c r="BD10" s="60">
        <f t="shared" si="1"/>
        <v>7100</v>
      </c>
      <c r="BE10" s="60">
        <f t="shared" si="1"/>
        <v>7100</v>
      </c>
      <c r="BF10" s="60">
        <f t="shared" si="1"/>
        <v>7100</v>
      </c>
      <c r="BG10" s="60">
        <f t="shared" si="1"/>
        <v>7100</v>
      </c>
      <c r="BH10" s="60">
        <f t="shared" si="1"/>
        <v>7100</v>
      </c>
      <c r="BI10" s="60">
        <f t="shared" si="1"/>
        <v>7100</v>
      </c>
      <c r="BJ10" s="60">
        <f t="shared" si="1"/>
        <v>7100</v>
      </c>
      <c r="BK10" s="60">
        <f t="shared" si="1"/>
        <v>7100</v>
      </c>
      <c r="BL10" s="60">
        <f t="shared" si="1"/>
        <v>7100</v>
      </c>
      <c r="BM10" s="60">
        <f t="shared" si="1"/>
        <v>7100</v>
      </c>
      <c r="BN10" s="60">
        <f t="shared" si="1"/>
        <v>7100</v>
      </c>
      <c r="BO10" s="60">
        <f t="shared" si="1"/>
        <v>7100</v>
      </c>
      <c r="BP10" s="60">
        <f t="shared" si="1"/>
        <v>7100</v>
      </c>
      <c r="BQ10" s="60">
        <f t="shared" si="1"/>
        <v>7100</v>
      </c>
      <c r="BR10" s="60">
        <f t="shared" si="1"/>
        <v>7100</v>
      </c>
      <c r="BS10" s="60">
        <f t="shared" ref="BS10:CX10" si="2">SUM(BS5:BS9)</f>
        <v>7100</v>
      </c>
      <c r="BT10" s="60">
        <f t="shared" si="2"/>
        <v>7100</v>
      </c>
      <c r="BU10" s="60">
        <f t="shared" si="2"/>
        <v>7100</v>
      </c>
      <c r="BV10" s="60">
        <f t="shared" si="2"/>
        <v>7100</v>
      </c>
      <c r="BW10" s="60">
        <f t="shared" si="2"/>
        <v>7100</v>
      </c>
      <c r="BX10" s="60">
        <f t="shared" si="2"/>
        <v>7100</v>
      </c>
      <c r="BY10" s="60">
        <f t="shared" si="2"/>
        <v>7100</v>
      </c>
      <c r="BZ10" s="60">
        <f t="shared" si="2"/>
        <v>7100</v>
      </c>
      <c r="CA10" s="60">
        <f t="shared" si="2"/>
        <v>7100</v>
      </c>
      <c r="CB10" s="60">
        <f t="shared" si="2"/>
        <v>7100</v>
      </c>
      <c r="CC10" s="60">
        <f t="shared" si="2"/>
        <v>7100</v>
      </c>
      <c r="CD10" s="60">
        <f t="shared" si="2"/>
        <v>7100</v>
      </c>
      <c r="CE10" s="60">
        <f t="shared" si="2"/>
        <v>7100</v>
      </c>
      <c r="CF10" s="60">
        <f t="shared" si="2"/>
        <v>7100</v>
      </c>
      <c r="CG10" s="60">
        <f t="shared" si="2"/>
        <v>7100</v>
      </c>
      <c r="CH10" s="60">
        <f t="shared" si="2"/>
        <v>7100</v>
      </c>
      <c r="CI10" s="60">
        <f t="shared" si="2"/>
        <v>7100</v>
      </c>
      <c r="CJ10" s="60">
        <f t="shared" si="2"/>
        <v>7100</v>
      </c>
      <c r="CK10" s="60">
        <f t="shared" si="2"/>
        <v>7100</v>
      </c>
      <c r="CL10" s="60">
        <f t="shared" si="2"/>
        <v>7100</v>
      </c>
      <c r="CM10" s="60">
        <f t="shared" si="2"/>
        <v>7100</v>
      </c>
      <c r="CN10" s="60">
        <f t="shared" si="2"/>
        <v>7100</v>
      </c>
      <c r="CO10" s="60">
        <f t="shared" si="2"/>
        <v>7100</v>
      </c>
      <c r="CP10" s="60">
        <f t="shared" si="2"/>
        <v>7100</v>
      </c>
      <c r="CQ10" s="60">
        <f t="shared" si="2"/>
        <v>7100</v>
      </c>
      <c r="CR10" s="60">
        <f t="shared" si="2"/>
        <v>7100</v>
      </c>
      <c r="CS10" s="60">
        <f t="shared" si="2"/>
        <v>7100</v>
      </c>
      <c r="CT10" s="60">
        <f t="shared" si="2"/>
        <v>7100</v>
      </c>
      <c r="CU10" s="60">
        <f t="shared" si="2"/>
        <v>7100</v>
      </c>
      <c r="CV10" s="60">
        <f t="shared" si="2"/>
        <v>7100</v>
      </c>
      <c r="CW10" s="60">
        <f t="shared" si="2"/>
        <v>7100</v>
      </c>
      <c r="CX10" s="60">
        <f t="shared" si="2"/>
        <v>7100</v>
      </c>
      <c r="CY10" s="60">
        <f t="shared" ref="CY10:DJ10" si="3">SUM(CY5:CY9)</f>
        <v>7100</v>
      </c>
      <c r="CZ10" s="60">
        <f t="shared" si="3"/>
        <v>7100</v>
      </c>
      <c r="DA10" s="60">
        <f t="shared" si="3"/>
        <v>7100</v>
      </c>
      <c r="DB10" s="60">
        <f t="shared" si="3"/>
        <v>7100</v>
      </c>
      <c r="DC10" s="60">
        <f t="shared" si="3"/>
        <v>7100</v>
      </c>
      <c r="DD10" s="60">
        <f t="shared" si="3"/>
        <v>7100</v>
      </c>
      <c r="DE10" s="60">
        <f t="shared" si="3"/>
        <v>7100</v>
      </c>
      <c r="DF10" s="60">
        <f t="shared" si="3"/>
        <v>7100</v>
      </c>
      <c r="DG10" s="60">
        <f t="shared" si="3"/>
        <v>7100</v>
      </c>
      <c r="DH10" s="60">
        <f t="shared" si="3"/>
        <v>7100</v>
      </c>
      <c r="DI10" s="60">
        <f t="shared" si="3"/>
        <v>7100</v>
      </c>
      <c r="DJ10" s="60">
        <f t="shared" si="3"/>
        <v>7100</v>
      </c>
      <c r="DK10" s="60">
        <f t="shared" ref="DK10:DW10" si="4">SUM(DK5:DK9)</f>
        <v>7100</v>
      </c>
      <c r="DL10" s="60">
        <f t="shared" si="4"/>
        <v>7100</v>
      </c>
      <c r="DM10" s="60">
        <f t="shared" si="4"/>
        <v>7100</v>
      </c>
      <c r="DN10" s="60">
        <f t="shared" si="4"/>
        <v>7100</v>
      </c>
      <c r="DO10" s="60">
        <f t="shared" si="4"/>
        <v>7100</v>
      </c>
      <c r="DP10" s="60">
        <f t="shared" si="4"/>
        <v>7100</v>
      </c>
      <c r="DQ10" s="60">
        <f t="shared" si="4"/>
        <v>7100</v>
      </c>
      <c r="DR10" s="60">
        <f t="shared" si="4"/>
        <v>7100</v>
      </c>
      <c r="DS10" s="60">
        <f t="shared" si="4"/>
        <v>7100</v>
      </c>
      <c r="DT10" s="60">
        <f t="shared" si="4"/>
        <v>7100</v>
      </c>
      <c r="DU10" s="60">
        <f t="shared" si="4"/>
        <v>7100</v>
      </c>
      <c r="DV10" s="60">
        <f t="shared" si="4"/>
        <v>7100</v>
      </c>
      <c r="DW10" s="60">
        <f t="shared" si="4"/>
        <v>7100</v>
      </c>
    </row>
    <row r="11" spans="1:127" ht="15.75" customHeight="1" x14ac:dyDescent="0.25">
      <c r="A11" s="58"/>
      <c r="B11" s="58"/>
      <c r="C11" s="57"/>
      <c r="D11" s="57"/>
      <c r="E11" s="58"/>
      <c r="F11" s="55"/>
      <c r="G11" s="59"/>
      <c r="H11" s="58"/>
      <c r="I11" s="58"/>
      <c r="J11" s="58"/>
      <c r="K11" s="58"/>
      <c r="L11" s="58"/>
      <c r="M11" s="58"/>
      <c r="N11" s="58"/>
      <c r="O11" s="58"/>
      <c r="P11" s="58"/>
    </row>
    <row r="12" spans="1:127" ht="15.75" customHeight="1" x14ac:dyDescent="0.25">
      <c r="A12" s="58"/>
      <c r="B12" s="58"/>
      <c r="C12" s="57"/>
      <c r="D12" s="57"/>
      <c r="E12" s="56" t="s">
        <v>167</v>
      </c>
      <c r="F12" s="55"/>
      <c r="G12" s="54"/>
      <c r="H12" s="54">
        <f t="shared" ref="H12:AM12" si="5">H10*1.2</f>
        <v>0</v>
      </c>
      <c r="I12" s="54">
        <f t="shared" si="5"/>
        <v>0</v>
      </c>
      <c r="J12" s="54">
        <f t="shared" si="5"/>
        <v>0</v>
      </c>
      <c r="K12" s="54">
        <f t="shared" si="5"/>
        <v>0</v>
      </c>
      <c r="L12" s="54">
        <f t="shared" si="5"/>
        <v>0</v>
      </c>
      <c r="M12" s="54">
        <f t="shared" si="5"/>
        <v>0</v>
      </c>
      <c r="N12" s="54">
        <f t="shared" si="5"/>
        <v>0</v>
      </c>
      <c r="O12" s="54">
        <f t="shared" si="5"/>
        <v>0</v>
      </c>
      <c r="P12" s="54">
        <f t="shared" si="5"/>
        <v>0</v>
      </c>
      <c r="Q12" s="54">
        <f t="shared" si="5"/>
        <v>0</v>
      </c>
      <c r="R12" s="54">
        <f t="shared" si="5"/>
        <v>0</v>
      </c>
      <c r="S12" s="54">
        <f t="shared" si="5"/>
        <v>2400</v>
      </c>
      <c r="T12" s="54">
        <f t="shared" si="5"/>
        <v>2400</v>
      </c>
      <c r="U12" s="54">
        <f t="shared" si="5"/>
        <v>2400</v>
      </c>
      <c r="V12" s="54">
        <f t="shared" si="5"/>
        <v>4560</v>
      </c>
      <c r="W12" s="54">
        <f t="shared" si="5"/>
        <v>6360</v>
      </c>
      <c r="X12" s="54">
        <f t="shared" si="5"/>
        <v>8520</v>
      </c>
      <c r="Y12" s="54">
        <f t="shared" si="5"/>
        <v>8520</v>
      </c>
      <c r="Z12" s="54">
        <f t="shared" si="5"/>
        <v>8520</v>
      </c>
      <c r="AA12" s="54">
        <f t="shared" si="5"/>
        <v>8520</v>
      </c>
      <c r="AB12" s="54">
        <f t="shared" si="5"/>
        <v>8520</v>
      </c>
      <c r="AC12" s="54">
        <f t="shared" si="5"/>
        <v>8520</v>
      </c>
      <c r="AD12" s="54">
        <f t="shared" si="5"/>
        <v>8520</v>
      </c>
      <c r="AE12" s="54">
        <f t="shared" si="5"/>
        <v>8520</v>
      </c>
      <c r="AF12" s="54">
        <f t="shared" si="5"/>
        <v>8520</v>
      </c>
      <c r="AG12" s="54">
        <f t="shared" si="5"/>
        <v>8520</v>
      </c>
      <c r="AH12" s="54">
        <f t="shared" si="5"/>
        <v>8520</v>
      </c>
      <c r="AI12" s="54">
        <f t="shared" si="5"/>
        <v>8520</v>
      </c>
      <c r="AJ12" s="54">
        <f t="shared" si="5"/>
        <v>8520</v>
      </c>
      <c r="AK12" s="54">
        <f t="shared" si="5"/>
        <v>8520</v>
      </c>
      <c r="AL12" s="54">
        <f t="shared" si="5"/>
        <v>8520</v>
      </c>
      <c r="AM12" s="54">
        <f t="shared" si="5"/>
        <v>8520</v>
      </c>
      <c r="AN12" s="54">
        <f t="shared" ref="AN12:BS12" si="6">AN10*1.2</f>
        <v>8520</v>
      </c>
      <c r="AO12" s="54">
        <f t="shared" si="6"/>
        <v>8520</v>
      </c>
      <c r="AP12" s="54">
        <f t="shared" si="6"/>
        <v>8520</v>
      </c>
      <c r="AQ12" s="54">
        <f t="shared" si="6"/>
        <v>8520</v>
      </c>
      <c r="AR12" s="54">
        <f t="shared" si="6"/>
        <v>8520</v>
      </c>
      <c r="AS12" s="54">
        <f t="shared" si="6"/>
        <v>8520</v>
      </c>
      <c r="AT12" s="54">
        <f t="shared" si="6"/>
        <v>8520</v>
      </c>
      <c r="AU12" s="54">
        <f t="shared" si="6"/>
        <v>8520</v>
      </c>
      <c r="AV12" s="54">
        <f t="shared" si="6"/>
        <v>8520</v>
      </c>
      <c r="AW12" s="54">
        <f t="shared" si="6"/>
        <v>8520</v>
      </c>
      <c r="AX12" s="54">
        <f t="shared" si="6"/>
        <v>8520</v>
      </c>
      <c r="AY12" s="54">
        <f t="shared" si="6"/>
        <v>8520</v>
      </c>
      <c r="AZ12" s="54">
        <f t="shared" si="6"/>
        <v>8520</v>
      </c>
      <c r="BA12" s="54">
        <f t="shared" si="6"/>
        <v>8520</v>
      </c>
      <c r="BB12" s="54">
        <f t="shared" si="6"/>
        <v>8520</v>
      </c>
      <c r="BC12" s="54">
        <f t="shared" si="6"/>
        <v>8520</v>
      </c>
      <c r="BD12" s="54">
        <f t="shared" si="6"/>
        <v>8520</v>
      </c>
      <c r="BE12" s="54">
        <f t="shared" si="6"/>
        <v>8520</v>
      </c>
      <c r="BF12" s="54">
        <f t="shared" si="6"/>
        <v>8520</v>
      </c>
      <c r="BG12" s="54">
        <f t="shared" si="6"/>
        <v>8520</v>
      </c>
      <c r="BH12" s="54">
        <f t="shared" si="6"/>
        <v>8520</v>
      </c>
      <c r="BI12" s="54">
        <f t="shared" si="6"/>
        <v>8520</v>
      </c>
      <c r="BJ12" s="54">
        <f t="shared" si="6"/>
        <v>8520</v>
      </c>
      <c r="BK12" s="54">
        <f t="shared" si="6"/>
        <v>8520</v>
      </c>
      <c r="BL12" s="54">
        <f t="shared" si="6"/>
        <v>8520</v>
      </c>
      <c r="BM12" s="54">
        <f t="shared" si="6"/>
        <v>8520</v>
      </c>
      <c r="BN12" s="54">
        <f t="shared" si="6"/>
        <v>8520</v>
      </c>
      <c r="BO12" s="54">
        <f t="shared" si="6"/>
        <v>8520</v>
      </c>
      <c r="BP12" s="54">
        <f t="shared" si="6"/>
        <v>8520</v>
      </c>
      <c r="BQ12" s="54">
        <f t="shared" si="6"/>
        <v>8520</v>
      </c>
      <c r="BR12" s="54">
        <f t="shared" si="6"/>
        <v>8520</v>
      </c>
      <c r="BS12" s="54">
        <f t="shared" si="6"/>
        <v>8520</v>
      </c>
      <c r="BT12" s="54">
        <f t="shared" ref="BT12:CY12" si="7">BT10*1.2</f>
        <v>8520</v>
      </c>
      <c r="BU12" s="54">
        <f t="shared" si="7"/>
        <v>8520</v>
      </c>
      <c r="BV12" s="54">
        <f t="shared" si="7"/>
        <v>8520</v>
      </c>
      <c r="BW12" s="54">
        <f t="shared" si="7"/>
        <v>8520</v>
      </c>
      <c r="BX12" s="54">
        <f t="shared" si="7"/>
        <v>8520</v>
      </c>
      <c r="BY12" s="54">
        <f t="shared" si="7"/>
        <v>8520</v>
      </c>
      <c r="BZ12" s="54">
        <f t="shared" si="7"/>
        <v>8520</v>
      </c>
      <c r="CA12" s="54">
        <f t="shared" si="7"/>
        <v>8520</v>
      </c>
      <c r="CB12" s="54">
        <f t="shared" si="7"/>
        <v>8520</v>
      </c>
      <c r="CC12" s="54">
        <f t="shared" si="7"/>
        <v>8520</v>
      </c>
      <c r="CD12" s="54">
        <f t="shared" si="7"/>
        <v>8520</v>
      </c>
      <c r="CE12" s="54">
        <f t="shared" si="7"/>
        <v>8520</v>
      </c>
      <c r="CF12" s="54">
        <f t="shared" si="7"/>
        <v>8520</v>
      </c>
      <c r="CG12" s="54">
        <f t="shared" si="7"/>
        <v>8520</v>
      </c>
      <c r="CH12" s="54">
        <f t="shared" si="7"/>
        <v>8520</v>
      </c>
      <c r="CI12" s="54">
        <f t="shared" si="7"/>
        <v>8520</v>
      </c>
      <c r="CJ12" s="54">
        <f t="shared" si="7"/>
        <v>8520</v>
      </c>
      <c r="CK12" s="54">
        <f t="shared" si="7"/>
        <v>8520</v>
      </c>
      <c r="CL12" s="54">
        <f t="shared" si="7"/>
        <v>8520</v>
      </c>
      <c r="CM12" s="54">
        <f t="shared" si="7"/>
        <v>8520</v>
      </c>
      <c r="CN12" s="54">
        <f t="shared" si="7"/>
        <v>8520</v>
      </c>
      <c r="CO12" s="54">
        <f t="shared" si="7"/>
        <v>8520</v>
      </c>
      <c r="CP12" s="54">
        <f t="shared" si="7"/>
        <v>8520</v>
      </c>
      <c r="CQ12" s="54">
        <f t="shared" si="7"/>
        <v>8520</v>
      </c>
      <c r="CR12" s="54">
        <f t="shared" si="7"/>
        <v>8520</v>
      </c>
      <c r="CS12" s="54">
        <f t="shared" si="7"/>
        <v>8520</v>
      </c>
      <c r="CT12" s="54">
        <f t="shared" si="7"/>
        <v>8520</v>
      </c>
      <c r="CU12" s="54">
        <f t="shared" si="7"/>
        <v>8520</v>
      </c>
      <c r="CV12" s="54">
        <f t="shared" si="7"/>
        <v>8520</v>
      </c>
      <c r="CW12" s="54">
        <f t="shared" si="7"/>
        <v>8520</v>
      </c>
      <c r="CX12" s="54">
        <f t="shared" si="7"/>
        <v>8520</v>
      </c>
      <c r="CY12" s="54">
        <f t="shared" si="7"/>
        <v>8520</v>
      </c>
      <c r="CZ12" s="54">
        <f t="shared" ref="CZ12:DW12" si="8">CZ10*1.2</f>
        <v>8520</v>
      </c>
      <c r="DA12" s="54">
        <f t="shared" si="8"/>
        <v>8520</v>
      </c>
      <c r="DB12" s="54">
        <f t="shared" si="8"/>
        <v>8520</v>
      </c>
      <c r="DC12" s="54">
        <f t="shared" si="8"/>
        <v>8520</v>
      </c>
      <c r="DD12" s="54">
        <f t="shared" si="8"/>
        <v>8520</v>
      </c>
      <c r="DE12" s="54">
        <f t="shared" si="8"/>
        <v>8520</v>
      </c>
      <c r="DF12" s="54">
        <f t="shared" si="8"/>
        <v>8520</v>
      </c>
      <c r="DG12" s="54">
        <f t="shared" si="8"/>
        <v>8520</v>
      </c>
      <c r="DH12" s="54">
        <f t="shared" si="8"/>
        <v>8520</v>
      </c>
      <c r="DI12" s="54">
        <f t="shared" si="8"/>
        <v>8520</v>
      </c>
      <c r="DJ12" s="54">
        <f t="shared" si="8"/>
        <v>8520</v>
      </c>
      <c r="DK12" s="54">
        <f t="shared" si="8"/>
        <v>8520</v>
      </c>
      <c r="DL12" s="54">
        <f t="shared" si="8"/>
        <v>8520</v>
      </c>
      <c r="DM12" s="54">
        <f t="shared" si="8"/>
        <v>8520</v>
      </c>
      <c r="DN12" s="54">
        <f t="shared" si="8"/>
        <v>8520</v>
      </c>
      <c r="DO12" s="54">
        <f t="shared" si="8"/>
        <v>8520</v>
      </c>
      <c r="DP12" s="54">
        <f t="shared" si="8"/>
        <v>8520</v>
      </c>
      <c r="DQ12" s="54">
        <f t="shared" si="8"/>
        <v>8520</v>
      </c>
      <c r="DR12" s="54">
        <f t="shared" si="8"/>
        <v>8520</v>
      </c>
      <c r="DS12" s="54">
        <f t="shared" si="8"/>
        <v>8520</v>
      </c>
      <c r="DT12" s="54">
        <f t="shared" si="8"/>
        <v>8520</v>
      </c>
      <c r="DU12" s="54">
        <f t="shared" si="8"/>
        <v>8520</v>
      </c>
      <c r="DV12" s="54">
        <f t="shared" si="8"/>
        <v>8520</v>
      </c>
      <c r="DW12" s="54">
        <f t="shared" si="8"/>
        <v>8520</v>
      </c>
    </row>
    <row r="13" spans="1:127" ht="15.75" customHeight="1" x14ac:dyDescent="0.25">
      <c r="C13" s="53"/>
      <c r="D13" s="53"/>
    </row>
    <row r="14" spans="1:127" ht="15.75" customHeight="1" x14ac:dyDescent="0.25">
      <c r="C14" s="53"/>
      <c r="D14" s="53"/>
    </row>
    <row r="15" spans="1:127" ht="15.75" customHeight="1" x14ac:dyDescent="0.25">
      <c r="C15" s="53"/>
      <c r="D15" s="53"/>
    </row>
    <row r="16" spans="1:127" ht="15.75" customHeight="1" x14ac:dyDescent="0.25">
      <c r="C16" s="53"/>
      <c r="D16" s="53"/>
    </row>
    <row r="17" spans="3:4" ht="15.75" customHeight="1" x14ac:dyDescent="0.25">
      <c r="C17" s="53"/>
      <c r="D17" s="53"/>
    </row>
    <row r="18" spans="3:4" ht="15.75" customHeight="1" x14ac:dyDescent="0.25">
      <c r="C18" s="53"/>
      <c r="D18" s="53"/>
    </row>
    <row r="19" spans="3:4" ht="15.75" customHeight="1" x14ac:dyDescent="0.25">
      <c r="C19" s="53"/>
      <c r="D19" s="53"/>
    </row>
    <row r="20" spans="3:4" ht="15.75" customHeight="1" x14ac:dyDescent="0.25">
      <c r="C20" s="53"/>
      <c r="D20" s="53"/>
    </row>
    <row r="21" spans="3:4" ht="15.75" customHeight="1" x14ac:dyDescent="0.25">
      <c r="C21" s="53"/>
      <c r="D21" s="53"/>
    </row>
    <row r="22" spans="3:4" ht="15.75" customHeight="1" x14ac:dyDescent="0.25">
      <c r="C22" s="53"/>
      <c r="D22" s="53"/>
    </row>
    <row r="23" spans="3:4" ht="15.75" customHeight="1" x14ac:dyDescent="0.25">
      <c r="C23" s="53"/>
      <c r="D23" s="53"/>
    </row>
    <row r="24" spans="3:4" ht="15.75" customHeight="1" x14ac:dyDescent="0.25">
      <c r="C24" s="53"/>
      <c r="D24" s="53"/>
    </row>
    <row r="25" spans="3:4" ht="15.75" customHeight="1" x14ac:dyDescent="0.25">
      <c r="C25" s="53"/>
      <c r="D25" s="53"/>
    </row>
    <row r="26" spans="3:4" ht="15.75" customHeight="1" x14ac:dyDescent="0.25">
      <c r="C26" s="53"/>
      <c r="D26" s="53"/>
    </row>
    <row r="27" spans="3:4" ht="15.75" customHeight="1" x14ac:dyDescent="0.25">
      <c r="C27" s="53"/>
      <c r="D27" s="53"/>
    </row>
    <row r="28" spans="3:4" ht="15.75" customHeight="1" x14ac:dyDescent="0.25">
      <c r="C28" s="53"/>
      <c r="D28" s="53"/>
    </row>
    <row r="29" spans="3:4" ht="15.75" customHeight="1" x14ac:dyDescent="0.25">
      <c r="C29" s="53"/>
      <c r="D29" s="53"/>
    </row>
    <row r="30" spans="3:4" ht="15.75" customHeight="1" x14ac:dyDescent="0.25">
      <c r="C30" s="53"/>
      <c r="D30" s="53"/>
    </row>
    <row r="31" spans="3:4" ht="15.75" customHeight="1" x14ac:dyDescent="0.25">
      <c r="C31" s="53"/>
      <c r="D31" s="53"/>
    </row>
    <row r="32" spans="3:4" ht="15.75" customHeight="1" x14ac:dyDescent="0.25">
      <c r="C32" s="53"/>
      <c r="D32" s="53"/>
    </row>
    <row r="33" spans="3:4" ht="15.75" customHeight="1" x14ac:dyDescent="0.25">
      <c r="C33" s="53"/>
      <c r="D33" s="53"/>
    </row>
    <row r="34" spans="3:4" ht="15.75" customHeight="1" x14ac:dyDescent="0.25">
      <c r="C34" s="53"/>
      <c r="D34" s="53"/>
    </row>
    <row r="35" spans="3:4" ht="15.75" customHeight="1" x14ac:dyDescent="0.25">
      <c r="C35" s="53"/>
      <c r="D35" s="53"/>
    </row>
    <row r="36" spans="3:4" ht="15.75" customHeight="1" x14ac:dyDescent="0.25">
      <c r="C36" s="53"/>
      <c r="D36" s="53"/>
    </row>
    <row r="37" spans="3:4" ht="15.75" customHeight="1" x14ac:dyDescent="0.25">
      <c r="C37" s="53"/>
      <c r="D37" s="53"/>
    </row>
    <row r="38" spans="3:4" ht="15.75" customHeight="1" x14ac:dyDescent="0.25">
      <c r="C38" s="53"/>
      <c r="D38" s="53"/>
    </row>
    <row r="39" spans="3:4" ht="15.75" customHeight="1" x14ac:dyDescent="0.25">
      <c r="C39" s="53"/>
      <c r="D39" s="53"/>
    </row>
    <row r="40" spans="3:4" ht="15.75" customHeight="1" x14ac:dyDescent="0.25">
      <c r="C40" s="53"/>
      <c r="D40" s="53"/>
    </row>
    <row r="41" spans="3:4" ht="15.75" customHeight="1" x14ac:dyDescent="0.25">
      <c r="C41" s="53"/>
      <c r="D41" s="53"/>
    </row>
    <row r="42" spans="3:4" ht="15.75" customHeight="1" x14ac:dyDescent="0.25">
      <c r="C42" s="53"/>
      <c r="D42" s="53"/>
    </row>
    <row r="43" spans="3:4" ht="15.75" customHeight="1" x14ac:dyDescent="0.25">
      <c r="C43" s="53"/>
      <c r="D43" s="53"/>
    </row>
    <row r="44" spans="3:4" ht="15.75" customHeight="1" x14ac:dyDescent="0.25">
      <c r="C44" s="53"/>
      <c r="D44" s="53"/>
    </row>
    <row r="45" spans="3:4" ht="15.75" customHeight="1" x14ac:dyDescent="0.25">
      <c r="C45" s="53"/>
      <c r="D45" s="53"/>
    </row>
    <row r="46" spans="3:4" ht="15.75" customHeight="1" x14ac:dyDescent="0.25">
      <c r="C46" s="53"/>
      <c r="D46" s="53"/>
    </row>
    <row r="47" spans="3:4" ht="15.75" customHeight="1" x14ac:dyDescent="0.25">
      <c r="C47" s="53"/>
      <c r="D47" s="53"/>
    </row>
    <row r="48" spans="3:4" ht="15.75" customHeight="1" x14ac:dyDescent="0.25">
      <c r="C48" s="53"/>
      <c r="D48" s="53"/>
    </row>
    <row r="49" spans="3:4" ht="15.75" customHeight="1" x14ac:dyDescent="0.25">
      <c r="C49" s="53"/>
      <c r="D49" s="53"/>
    </row>
    <row r="50" spans="3:4" ht="15.75" customHeight="1" x14ac:dyDescent="0.25">
      <c r="C50" s="53"/>
      <c r="D50" s="53"/>
    </row>
    <row r="51" spans="3:4" ht="15.75" customHeight="1" x14ac:dyDescent="0.25">
      <c r="C51" s="53"/>
      <c r="D51" s="53"/>
    </row>
    <row r="52" spans="3:4" ht="15.75" customHeight="1" x14ac:dyDescent="0.25">
      <c r="C52" s="53"/>
      <c r="D52" s="53"/>
    </row>
    <row r="53" spans="3:4" ht="15.75" customHeight="1" x14ac:dyDescent="0.25">
      <c r="C53" s="53"/>
      <c r="D53" s="53"/>
    </row>
    <row r="54" spans="3:4" ht="15.75" customHeight="1" x14ac:dyDescent="0.25">
      <c r="C54" s="53"/>
      <c r="D54" s="53"/>
    </row>
    <row r="55" spans="3:4" ht="15.75" customHeight="1" x14ac:dyDescent="0.25">
      <c r="C55" s="53"/>
      <c r="D55" s="53"/>
    </row>
    <row r="56" spans="3:4" ht="15.75" customHeight="1" x14ac:dyDescent="0.25">
      <c r="C56" s="53"/>
      <c r="D56" s="53"/>
    </row>
    <row r="57" spans="3:4" ht="15.75" customHeight="1" x14ac:dyDescent="0.25">
      <c r="C57" s="53"/>
      <c r="D57" s="53"/>
    </row>
    <row r="58" spans="3:4" ht="15.75" customHeight="1" x14ac:dyDescent="0.25">
      <c r="C58" s="53"/>
      <c r="D58" s="53"/>
    </row>
    <row r="59" spans="3:4" ht="15.75" customHeight="1" x14ac:dyDescent="0.25">
      <c r="C59" s="53"/>
      <c r="D59" s="53"/>
    </row>
    <row r="60" spans="3:4" ht="15.75" customHeight="1" x14ac:dyDescent="0.25">
      <c r="C60" s="53"/>
      <c r="D60" s="53"/>
    </row>
    <row r="61" spans="3:4" ht="15.75" customHeight="1" x14ac:dyDescent="0.25">
      <c r="C61" s="53"/>
      <c r="D61" s="53"/>
    </row>
    <row r="62" spans="3:4" ht="15.75" customHeight="1" x14ac:dyDescent="0.25">
      <c r="C62" s="53"/>
      <c r="D62" s="53"/>
    </row>
    <row r="63" spans="3:4" ht="15.75" customHeight="1" x14ac:dyDescent="0.25">
      <c r="C63" s="53"/>
      <c r="D63" s="53"/>
    </row>
    <row r="64" spans="3:4" ht="15.75" customHeight="1" x14ac:dyDescent="0.25">
      <c r="C64" s="53"/>
      <c r="D64" s="53"/>
    </row>
    <row r="65" spans="3:4" ht="15.75" customHeight="1" x14ac:dyDescent="0.25">
      <c r="C65" s="53"/>
      <c r="D65" s="53"/>
    </row>
    <row r="66" spans="3:4" ht="15.75" customHeight="1" x14ac:dyDescent="0.25">
      <c r="C66" s="53"/>
      <c r="D66" s="53"/>
    </row>
    <row r="67" spans="3:4" ht="15.75" customHeight="1" x14ac:dyDescent="0.25">
      <c r="C67" s="53"/>
      <c r="D67" s="53"/>
    </row>
    <row r="68" spans="3:4" ht="15.75" customHeight="1" x14ac:dyDescent="0.25">
      <c r="C68" s="53"/>
      <c r="D68" s="53"/>
    </row>
    <row r="69" spans="3:4" ht="15.75" customHeight="1" x14ac:dyDescent="0.25">
      <c r="C69" s="53"/>
      <c r="D69" s="53"/>
    </row>
    <row r="70" spans="3:4" ht="15.75" customHeight="1" x14ac:dyDescent="0.25">
      <c r="C70" s="53"/>
      <c r="D70" s="53"/>
    </row>
    <row r="71" spans="3:4" ht="15.75" customHeight="1" x14ac:dyDescent="0.25">
      <c r="C71" s="53"/>
      <c r="D71" s="53"/>
    </row>
    <row r="72" spans="3:4" ht="15.75" customHeight="1" x14ac:dyDescent="0.25">
      <c r="C72" s="53"/>
      <c r="D72" s="53"/>
    </row>
    <row r="73" spans="3:4" ht="15.75" customHeight="1" x14ac:dyDescent="0.25">
      <c r="C73" s="53"/>
      <c r="D73" s="53"/>
    </row>
    <row r="74" spans="3:4" ht="15.75" customHeight="1" x14ac:dyDescent="0.25">
      <c r="C74" s="53"/>
      <c r="D74" s="53"/>
    </row>
    <row r="75" spans="3:4" ht="15.75" customHeight="1" x14ac:dyDescent="0.25">
      <c r="C75" s="53"/>
      <c r="D75" s="53"/>
    </row>
    <row r="76" spans="3:4" ht="15.75" customHeight="1" x14ac:dyDescent="0.25">
      <c r="C76" s="53"/>
      <c r="D76" s="53"/>
    </row>
    <row r="77" spans="3:4" ht="15.75" customHeight="1" x14ac:dyDescent="0.25">
      <c r="C77" s="53"/>
      <c r="D77" s="53"/>
    </row>
    <row r="78" spans="3:4" ht="15.75" customHeight="1" x14ac:dyDescent="0.25">
      <c r="C78" s="53"/>
      <c r="D78" s="53"/>
    </row>
    <row r="79" spans="3:4" ht="15.75" customHeight="1" x14ac:dyDescent="0.25">
      <c r="C79" s="53"/>
      <c r="D79" s="53"/>
    </row>
    <row r="80" spans="3:4" ht="15.75" customHeight="1" x14ac:dyDescent="0.25">
      <c r="C80" s="53"/>
      <c r="D80" s="53"/>
    </row>
    <row r="81" spans="3:4" ht="15.75" customHeight="1" x14ac:dyDescent="0.25">
      <c r="C81" s="53"/>
      <c r="D81" s="53"/>
    </row>
    <row r="82" spans="3:4" ht="15.75" customHeight="1" x14ac:dyDescent="0.25">
      <c r="C82" s="53"/>
      <c r="D82" s="53"/>
    </row>
    <row r="83" spans="3:4" ht="15.75" customHeight="1" x14ac:dyDescent="0.25">
      <c r="C83" s="53"/>
      <c r="D83" s="53"/>
    </row>
    <row r="84" spans="3:4" ht="15.75" customHeight="1" x14ac:dyDescent="0.25">
      <c r="C84" s="53"/>
      <c r="D84" s="53"/>
    </row>
    <row r="85" spans="3:4" ht="15.75" customHeight="1" x14ac:dyDescent="0.25">
      <c r="C85" s="53"/>
      <c r="D85" s="53"/>
    </row>
    <row r="86" spans="3:4" ht="15.75" customHeight="1" x14ac:dyDescent="0.25">
      <c r="C86" s="53"/>
      <c r="D86" s="53"/>
    </row>
    <row r="87" spans="3:4" ht="15.75" customHeight="1" x14ac:dyDescent="0.25">
      <c r="C87" s="53"/>
      <c r="D87" s="53"/>
    </row>
    <row r="88" spans="3:4" ht="15.75" customHeight="1" x14ac:dyDescent="0.25">
      <c r="C88" s="53"/>
      <c r="D88" s="53"/>
    </row>
    <row r="89" spans="3:4" ht="15.75" customHeight="1" x14ac:dyDescent="0.25">
      <c r="C89" s="53"/>
      <c r="D89" s="53"/>
    </row>
    <row r="90" spans="3:4" ht="15.75" customHeight="1" x14ac:dyDescent="0.25">
      <c r="C90" s="53"/>
      <c r="D90" s="53"/>
    </row>
    <row r="91" spans="3:4" ht="15.75" customHeight="1" x14ac:dyDescent="0.25">
      <c r="C91" s="53"/>
      <c r="D91" s="53"/>
    </row>
    <row r="92" spans="3:4" ht="15.75" customHeight="1" x14ac:dyDescent="0.25">
      <c r="C92" s="53"/>
      <c r="D92" s="53"/>
    </row>
    <row r="93" spans="3:4" ht="15.75" customHeight="1" x14ac:dyDescent="0.25">
      <c r="C93" s="53"/>
      <c r="D93" s="53"/>
    </row>
    <row r="94" spans="3:4" ht="15.75" customHeight="1" x14ac:dyDescent="0.25">
      <c r="C94" s="53"/>
      <c r="D94" s="53"/>
    </row>
    <row r="95" spans="3:4" ht="15.75" customHeight="1" x14ac:dyDescent="0.25">
      <c r="C95" s="53"/>
      <c r="D95" s="53"/>
    </row>
    <row r="96" spans="3:4" ht="15.75" customHeight="1" x14ac:dyDescent="0.25">
      <c r="C96" s="53"/>
      <c r="D96" s="53"/>
    </row>
    <row r="97" spans="3:4" ht="15.75" customHeight="1" x14ac:dyDescent="0.25">
      <c r="C97" s="53"/>
      <c r="D97" s="53"/>
    </row>
    <row r="98" spans="3:4" ht="15.75" customHeight="1" x14ac:dyDescent="0.25">
      <c r="C98" s="53"/>
      <c r="D98" s="53"/>
    </row>
    <row r="99" spans="3:4" ht="15.75" customHeight="1" x14ac:dyDescent="0.25">
      <c r="C99" s="53"/>
      <c r="D99" s="53"/>
    </row>
    <row r="100" spans="3:4" ht="15.75" customHeight="1" x14ac:dyDescent="0.25">
      <c r="C100" s="53"/>
      <c r="D100" s="53"/>
    </row>
    <row r="101" spans="3:4" ht="15.75" customHeight="1" x14ac:dyDescent="0.25">
      <c r="C101" s="53"/>
      <c r="D101" s="53"/>
    </row>
    <row r="102" spans="3:4" ht="15.75" customHeight="1" x14ac:dyDescent="0.25">
      <c r="C102" s="53"/>
      <c r="D102" s="53"/>
    </row>
    <row r="103" spans="3:4" ht="15.75" customHeight="1" x14ac:dyDescent="0.25">
      <c r="C103" s="53"/>
      <c r="D103" s="53"/>
    </row>
    <row r="104" spans="3:4" ht="15.75" customHeight="1" x14ac:dyDescent="0.25">
      <c r="C104" s="53"/>
      <c r="D104" s="53"/>
    </row>
    <row r="105" spans="3:4" ht="15.75" customHeight="1" x14ac:dyDescent="0.25">
      <c r="C105" s="53"/>
      <c r="D105" s="53"/>
    </row>
    <row r="106" spans="3:4" ht="15.75" customHeight="1" x14ac:dyDescent="0.25">
      <c r="C106" s="53"/>
      <c r="D106" s="53"/>
    </row>
    <row r="107" spans="3:4" ht="15.75" customHeight="1" x14ac:dyDescent="0.25">
      <c r="C107" s="53"/>
      <c r="D107" s="53"/>
    </row>
    <row r="108" spans="3:4" ht="15.75" customHeight="1" x14ac:dyDescent="0.25">
      <c r="C108" s="53"/>
      <c r="D108" s="53"/>
    </row>
    <row r="109" spans="3:4" ht="15.75" customHeight="1" x14ac:dyDescent="0.25">
      <c r="C109" s="53"/>
      <c r="D109" s="53"/>
    </row>
    <row r="110" spans="3:4" ht="15.75" customHeight="1" x14ac:dyDescent="0.25">
      <c r="C110" s="53"/>
      <c r="D110" s="53"/>
    </row>
    <row r="111" spans="3:4" ht="15.75" customHeight="1" x14ac:dyDescent="0.25">
      <c r="C111" s="53"/>
      <c r="D111" s="53"/>
    </row>
    <row r="112" spans="3:4" ht="15.75" customHeight="1" x14ac:dyDescent="0.25">
      <c r="C112" s="53"/>
      <c r="D112" s="53"/>
    </row>
    <row r="113" spans="3:4" ht="15.75" customHeight="1" x14ac:dyDescent="0.25">
      <c r="C113" s="53"/>
      <c r="D113" s="53"/>
    </row>
    <row r="114" spans="3:4" ht="15.75" customHeight="1" x14ac:dyDescent="0.25">
      <c r="C114" s="53"/>
      <c r="D114" s="53"/>
    </row>
    <row r="115" spans="3:4" ht="15.75" customHeight="1" x14ac:dyDescent="0.25">
      <c r="C115" s="53"/>
      <c r="D115" s="53"/>
    </row>
    <row r="116" spans="3:4" ht="15.75" customHeight="1" x14ac:dyDescent="0.25">
      <c r="C116" s="53"/>
      <c r="D116" s="53"/>
    </row>
    <row r="117" spans="3:4" ht="15.75" customHeight="1" x14ac:dyDescent="0.25">
      <c r="C117" s="53"/>
      <c r="D117" s="53"/>
    </row>
    <row r="118" spans="3:4" ht="15.75" customHeight="1" x14ac:dyDescent="0.25">
      <c r="C118" s="53"/>
      <c r="D118" s="53"/>
    </row>
    <row r="119" spans="3:4" ht="15.75" customHeight="1" x14ac:dyDescent="0.25">
      <c r="C119" s="53"/>
      <c r="D119" s="53"/>
    </row>
    <row r="120" spans="3:4" ht="15.75" customHeight="1" x14ac:dyDescent="0.25">
      <c r="C120" s="53"/>
      <c r="D120" s="53"/>
    </row>
    <row r="121" spans="3:4" ht="15.75" customHeight="1" x14ac:dyDescent="0.25">
      <c r="C121" s="53"/>
      <c r="D121" s="53"/>
    </row>
    <row r="122" spans="3:4" ht="15.75" customHeight="1" x14ac:dyDescent="0.25">
      <c r="C122" s="53"/>
      <c r="D122" s="53"/>
    </row>
    <row r="123" spans="3:4" ht="15.75" customHeight="1" x14ac:dyDescent="0.25">
      <c r="C123" s="53"/>
      <c r="D123" s="53"/>
    </row>
    <row r="124" spans="3:4" ht="15.75" customHeight="1" x14ac:dyDescent="0.25">
      <c r="C124" s="53"/>
      <c r="D124" s="53"/>
    </row>
    <row r="125" spans="3:4" ht="15.75" customHeight="1" x14ac:dyDescent="0.25">
      <c r="C125" s="53"/>
      <c r="D125" s="53"/>
    </row>
    <row r="126" spans="3:4" ht="15.75" customHeight="1" x14ac:dyDescent="0.25">
      <c r="C126" s="53"/>
      <c r="D126" s="53"/>
    </row>
    <row r="127" spans="3:4" ht="15.75" customHeight="1" x14ac:dyDescent="0.25">
      <c r="C127" s="53"/>
      <c r="D127" s="53"/>
    </row>
    <row r="128" spans="3:4" ht="15.75" customHeight="1" x14ac:dyDescent="0.25">
      <c r="C128" s="53"/>
      <c r="D128" s="53"/>
    </row>
    <row r="129" spans="3:4" ht="15.75" customHeight="1" x14ac:dyDescent="0.25">
      <c r="C129" s="53"/>
      <c r="D129" s="53"/>
    </row>
    <row r="130" spans="3:4" ht="15.75" customHeight="1" x14ac:dyDescent="0.25">
      <c r="C130" s="53"/>
      <c r="D130" s="53"/>
    </row>
    <row r="131" spans="3:4" ht="15.75" customHeight="1" x14ac:dyDescent="0.25">
      <c r="C131" s="53"/>
      <c r="D131" s="53"/>
    </row>
    <row r="132" spans="3:4" ht="15.75" customHeight="1" x14ac:dyDescent="0.25">
      <c r="C132" s="53"/>
      <c r="D132" s="53"/>
    </row>
    <row r="133" spans="3:4" ht="15.75" customHeight="1" x14ac:dyDescent="0.25">
      <c r="C133" s="53"/>
      <c r="D133" s="53"/>
    </row>
    <row r="134" spans="3:4" ht="15.75" customHeight="1" x14ac:dyDescent="0.25">
      <c r="C134" s="53"/>
      <c r="D134" s="53"/>
    </row>
    <row r="135" spans="3:4" ht="15.75" customHeight="1" x14ac:dyDescent="0.25">
      <c r="C135" s="53"/>
      <c r="D135" s="53"/>
    </row>
    <row r="136" spans="3:4" ht="15.75" customHeight="1" x14ac:dyDescent="0.25">
      <c r="C136" s="53"/>
      <c r="D136" s="53"/>
    </row>
    <row r="137" spans="3:4" ht="15.75" customHeight="1" x14ac:dyDescent="0.25">
      <c r="C137" s="53"/>
      <c r="D137" s="53"/>
    </row>
    <row r="138" spans="3:4" ht="15.75" customHeight="1" x14ac:dyDescent="0.25">
      <c r="C138" s="53"/>
      <c r="D138" s="53"/>
    </row>
    <row r="139" spans="3:4" ht="15.75" customHeight="1" x14ac:dyDescent="0.25">
      <c r="C139" s="53"/>
      <c r="D139" s="53"/>
    </row>
    <row r="140" spans="3:4" ht="15.75" customHeight="1" x14ac:dyDescent="0.25">
      <c r="C140" s="53"/>
      <c r="D140" s="53"/>
    </row>
    <row r="141" spans="3:4" ht="15.75" customHeight="1" x14ac:dyDescent="0.25">
      <c r="C141" s="53"/>
      <c r="D141" s="53"/>
    </row>
    <row r="142" spans="3:4" ht="15.75" customHeight="1" x14ac:dyDescent="0.25">
      <c r="C142" s="53"/>
      <c r="D142" s="53"/>
    </row>
    <row r="143" spans="3:4" ht="15.75" customHeight="1" x14ac:dyDescent="0.25">
      <c r="C143" s="53"/>
      <c r="D143" s="53"/>
    </row>
    <row r="144" spans="3:4" ht="15.75" customHeight="1" x14ac:dyDescent="0.25">
      <c r="C144" s="53"/>
      <c r="D144" s="53"/>
    </row>
    <row r="145" spans="3:4" ht="15.75" customHeight="1" x14ac:dyDescent="0.25">
      <c r="C145" s="53"/>
      <c r="D145" s="53"/>
    </row>
    <row r="146" spans="3:4" ht="15.75" customHeight="1" x14ac:dyDescent="0.25">
      <c r="C146" s="53"/>
      <c r="D146" s="53"/>
    </row>
    <row r="147" spans="3:4" ht="15.75" customHeight="1" x14ac:dyDescent="0.25">
      <c r="C147" s="53"/>
      <c r="D147" s="53"/>
    </row>
    <row r="148" spans="3:4" ht="15.75" customHeight="1" x14ac:dyDescent="0.25">
      <c r="C148" s="53"/>
      <c r="D148" s="53"/>
    </row>
    <row r="149" spans="3:4" ht="15.75" customHeight="1" x14ac:dyDescent="0.25">
      <c r="C149" s="53"/>
      <c r="D149" s="53"/>
    </row>
    <row r="150" spans="3:4" ht="15.75" customHeight="1" x14ac:dyDescent="0.25">
      <c r="C150" s="53"/>
      <c r="D150" s="53"/>
    </row>
    <row r="151" spans="3:4" ht="15.75" customHeight="1" x14ac:dyDescent="0.25">
      <c r="C151" s="53"/>
      <c r="D151" s="53"/>
    </row>
    <row r="152" spans="3:4" ht="15.75" customHeight="1" x14ac:dyDescent="0.25">
      <c r="C152" s="53"/>
      <c r="D152" s="53"/>
    </row>
    <row r="153" spans="3:4" ht="15.75" customHeight="1" x14ac:dyDescent="0.25">
      <c r="C153" s="53"/>
      <c r="D153" s="53"/>
    </row>
    <row r="154" spans="3:4" ht="15.75" customHeight="1" x14ac:dyDescent="0.25">
      <c r="C154" s="53"/>
      <c r="D154" s="53"/>
    </row>
    <row r="155" spans="3:4" ht="15.75" customHeight="1" x14ac:dyDescent="0.25">
      <c r="C155" s="53"/>
      <c r="D155" s="53"/>
    </row>
    <row r="156" spans="3:4" ht="15.75" customHeight="1" x14ac:dyDescent="0.25">
      <c r="C156" s="53"/>
      <c r="D156" s="53"/>
    </row>
    <row r="157" spans="3:4" ht="15.75" customHeight="1" x14ac:dyDescent="0.25">
      <c r="C157" s="53"/>
      <c r="D157" s="53"/>
    </row>
    <row r="158" spans="3:4" ht="15.75" customHeight="1" x14ac:dyDescent="0.25">
      <c r="C158" s="53"/>
      <c r="D158" s="53"/>
    </row>
    <row r="159" spans="3:4" ht="15.75" customHeight="1" x14ac:dyDescent="0.25">
      <c r="C159" s="53"/>
      <c r="D159" s="53"/>
    </row>
    <row r="160" spans="3:4" ht="15.75" customHeight="1" x14ac:dyDescent="0.25">
      <c r="C160" s="53"/>
      <c r="D160" s="53"/>
    </row>
    <row r="161" spans="3:4" ht="15.75" customHeight="1" x14ac:dyDescent="0.25">
      <c r="C161" s="53"/>
      <c r="D161" s="53"/>
    </row>
    <row r="162" spans="3:4" ht="15.75" customHeight="1" x14ac:dyDescent="0.25">
      <c r="C162" s="53"/>
      <c r="D162" s="53"/>
    </row>
    <row r="163" spans="3:4" ht="15.75" customHeight="1" x14ac:dyDescent="0.25">
      <c r="C163" s="53"/>
      <c r="D163" s="53"/>
    </row>
    <row r="164" spans="3:4" ht="15.75" customHeight="1" x14ac:dyDescent="0.25">
      <c r="C164" s="53"/>
      <c r="D164" s="53"/>
    </row>
    <row r="165" spans="3:4" ht="15.75" customHeight="1" x14ac:dyDescent="0.25">
      <c r="C165" s="53"/>
      <c r="D165" s="53"/>
    </row>
    <row r="166" spans="3:4" ht="15.75" customHeight="1" x14ac:dyDescent="0.25">
      <c r="C166" s="53"/>
      <c r="D166" s="53"/>
    </row>
    <row r="167" spans="3:4" ht="15.75" customHeight="1" x14ac:dyDescent="0.25">
      <c r="C167" s="53"/>
      <c r="D167" s="53"/>
    </row>
    <row r="168" spans="3:4" ht="15.75" customHeight="1" x14ac:dyDescent="0.25">
      <c r="C168" s="53"/>
      <c r="D168" s="53"/>
    </row>
    <row r="169" spans="3:4" ht="15.75" customHeight="1" x14ac:dyDescent="0.25">
      <c r="C169" s="53"/>
      <c r="D169" s="53"/>
    </row>
    <row r="170" spans="3:4" ht="15.75" customHeight="1" x14ac:dyDescent="0.25">
      <c r="C170" s="53"/>
      <c r="D170" s="53"/>
    </row>
    <row r="171" spans="3:4" ht="15.75" customHeight="1" x14ac:dyDescent="0.25">
      <c r="C171" s="53"/>
      <c r="D171" s="53"/>
    </row>
    <row r="172" spans="3:4" ht="15.75" customHeight="1" x14ac:dyDescent="0.25">
      <c r="C172" s="53"/>
      <c r="D172" s="53"/>
    </row>
    <row r="173" spans="3:4" ht="15.75" customHeight="1" x14ac:dyDescent="0.25">
      <c r="C173" s="53"/>
      <c r="D173" s="53"/>
    </row>
    <row r="174" spans="3:4" ht="15.75" customHeight="1" x14ac:dyDescent="0.25">
      <c r="C174" s="53"/>
      <c r="D174" s="53"/>
    </row>
    <row r="175" spans="3:4" ht="15.75" customHeight="1" x14ac:dyDescent="0.25">
      <c r="C175" s="53"/>
      <c r="D175" s="53"/>
    </row>
    <row r="176" spans="3:4" ht="15.75" customHeight="1" x14ac:dyDescent="0.25">
      <c r="C176" s="53"/>
      <c r="D176" s="53"/>
    </row>
    <row r="177" spans="3:4" ht="15.75" customHeight="1" x14ac:dyDescent="0.25">
      <c r="C177" s="53"/>
      <c r="D177" s="53"/>
    </row>
    <row r="178" spans="3:4" ht="15.75" customHeight="1" x14ac:dyDescent="0.25">
      <c r="C178" s="53"/>
      <c r="D178" s="53"/>
    </row>
    <row r="179" spans="3:4" ht="15.75" customHeight="1" x14ac:dyDescent="0.25">
      <c r="C179" s="53"/>
      <c r="D179" s="53"/>
    </row>
    <row r="180" spans="3:4" ht="15.75" customHeight="1" x14ac:dyDescent="0.25">
      <c r="C180" s="53"/>
      <c r="D180" s="53"/>
    </row>
    <row r="181" spans="3:4" ht="15.75" customHeight="1" x14ac:dyDescent="0.25">
      <c r="C181" s="53"/>
      <c r="D181" s="53"/>
    </row>
    <row r="182" spans="3:4" ht="15.75" customHeight="1" x14ac:dyDescent="0.25">
      <c r="C182" s="53"/>
      <c r="D182" s="53"/>
    </row>
    <row r="183" spans="3:4" ht="15.75" customHeight="1" x14ac:dyDescent="0.25">
      <c r="C183" s="53"/>
      <c r="D183" s="53"/>
    </row>
    <row r="184" spans="3:4" ht="15.75" customHeight="1" x14ac:dyDescent="0.25">
      <c r="C184" s="53"/>
      <c r="D184" s="53"/>
    </row>
    <row r="185" spans="3:4" ht="15.75" customHeight="1" x14ac:dyDescent="0.25">
      <c r="C185" s="53"/>
      <c r="D185" s="53"/>
    </row>
    <row r="186" spans="3:4" ht="15.75" customHeight="1" x14ac:dyDescent="0.25">
      <c r="C186" s="53"/>
      <c r="D186" s="53"/>
    </row>
    <row r="187" spans="3:4" ht="15.75" customHeight="1" x14ac:dyDescent="0.25">
      <c r="C187" s="53"/>
      <c r="D187" s="53"/>
    </row>
    <row r="188" spans="3:4" ht="15.75" customHeight="1" x14ac:dyDescent="0.25">
      <c r="C188" s="53"/>
      <c r="D188" s="53"/>
    </row>
    <row r="189" spans="3:4" ht="15.75" customHeight="1" x14ac:dyDescent="0.25">
      <c r="C189" s="53"/>
      <c r="D189" s="53"/>
    </row>
    <row r="190" spans="3:4" ht="15.75" customHeight="1" x14ac:dyDescent="0.25">
      <c r="C190" s="53"/>
      <c r="D190" s="53"/>
    </row>
    <row r="191" spans="3:4" ht="15.75" customHeight="1" x14ac:dyDescent="0.25">
      <c r="C191" s="53"/>
      <c r="D191" s="53"/>
    </row>
    <row r="192" spans="3:4" ht="15.75" customHeight="1" x14ac:dyDescent="0.25">
      <c r="C192" s="53"/>
      <c r="D192" s="53"/>
    </row>
    <row r="193" spans="3:4" ht="15.75" customHeight="1" x14ac:dyDescent="0.25">
      <c r="C193" s="53"/>
      <c r="D193" s="53"/>
    </row>
    <row r="194" spans="3:4" ht="15.75" customHeight="1" x14ac:dyDescent="0.25">
      <c r="C194" s="53"/>
      <c r="D194" s="53"/>
    </row>
    <row r="195" spans="3:4" ht="15.75" customHeight="1" x14ac:dyDescent="0.25">
      <c r="C195" s="53"/>
      <c r="D195" s="53"/>
    </row>
    <row r="196" spans="3:4" ht="15.75" customHeight="1" x14ac:dyDescent="0.25">
      <c r="C196" s="53"/>
      <c r="D196" s="53"/>
    </row>
    <row r="197" spans="3:4" ht="15.75" customHeight="1" x14ac:dyDescent="0.25">
      <c r="C197" s="53"/>
      <c r="D197" s="53"/>
    </row>
    <row r="198" spans="3:4" ht="15.75" customHeight="1" x14ac:dyDescent="0.25">
      <c r="C198" s="53"/>
      <c r="D198" s="53"/>
    </row>
    <row r="199" spans="3:4" ht="15.75" customHeight="1" x14ac:dyDescent="0.25">
      <c r="C199" s="53"/>
      <c r="D199" s="53"/>
    </row>
    <row r="200" spans="3:4" ht="15.75" customHeight="1" x14ac:dyDescent="0.25">
      <c r="C200" s="53"/>
      <c r="D200" s="53"/>
    </row>
    <row r="201" spans="3:4" ht="15.75" customHeight="1" x14ac:dyDescent="0.25">
      <c r="C201" s="53"/>
      <c r="D201" s="53"/>
    </row>
    <row r="202" spans="3:4" ht="15.75" customHeight="1" x14ac:dyDescent="0.25">
      <c r="C202" s="53"/>
      <c r="D202" s="53"/>
    </row>
    <row r="203" spans="3:4" ht="15.75" customHeight="1" x14ac:dyDescent="0.25">
      <c r="C203" s="53"/>
      <c r="D203" s="53"/>
    </row>
    <row r="204" spans="3:4" ht="15.75" customHeight="1" x14ac:dyDescent="0.25">
      <c r="C204" s="53"/>
      <c r="D204" s="53"/>
    </row>
    <row r="205" spans="3:4" ht="15.75" customHeight="1" x14ac:dyDescent="0.25">
      <c r="C205" s="53"/>
      <c r="D205" s="53"/>
    </row>
    <row r="206" spans="3:4" ht="15.75" customHeight="1" x14ac:dyDescent="0.25">
      <c r="C206" s="53"/>
      <c r="D206" s="53"/>
    </row>
    <row r="207" spans="3:4" ht="15.75" customHeight="1" x14ac:dyDescent="0.25">
      <c r="C207" s="53"/>
      <c r="D207" s="53"/>
    </row>
    <row r="208" spans="3:4" ht="15.75" customHeight="1" x14ac:dyDescent="0.25">
      <c r="C208" s="53"/>
      <c r="D208" s="53"/>
    </row>
    <row r="209" spans="3:4" ht="15.75" customHeight="1" x14ac:dyDescent="0.25">
      <c r="C209" s="53"/>
      <c r="D209" s="53"/>
    </row>
    <row r="210" spans="3:4" ht="15.75" customHeight="1" x14ac:dyDescent="0.25">
      <c r="C210" s="53"/>
      <c r="D210" s="53"/>
    </row>
    <row r="211" spans="3:4" ht="15.75" customHeight="1" x14ac:dyDescent="0.25">
      <c r="C211" s="53"/>
      <c r="D211" s="53"/>
    </row>
    <row r="212" spans="3:4" ht="15.75" customHeight="1" x14ac:dyDescent="0.25">
      <c r="C212" s="53"/>
      <c r="D212" s="53"/>
    </row>
    <row r="213" spans="3:4" ht="15.75" customHeight="1" x14ac:dyDescent="0.25">
      <c r="C213" s="53"/>
      <c r="D213" s="53"/>
    </row>
    <row r="214" spans="3:4" ht="15.75" customHeight="1" x14ac:dyDescent="0.25">
      <c r="C214" s="53"/>
      <c r="D214" s="53"/>
    </row>
    <row r="215" spans="3:4" ht="15.75" customHeight="1" x14ac:dyDescent="0.25">
      <c r="C215" s="53"/>
      <c r="D215" s="53"/>
    </row>
    <row r="216" spans="3:4" ht="15.75" customHeight="1" x14ac:dyDescent="0.25">
      <c r="C216" s="53"/>
      <c r="D216" s="53"/>
    </row>
    <row r="217" spans="3:4" ht="15.75" customHeight="1" x14ac:dyDescent="0.25">
      <c r="C217" s="53"/>
      <c r="D217" s="53"/>
    </row>
    <row r="218" spans="3:4" ht="15.75" customHeight="1" x14ac:dyDescent="0.25">
      <c r="C218" s="53"/>
      <c r="D218" s="53"/>
    </row>
    <row r="219" spans="3:4" ht="15.75" customHeight="1" x14ac:dyDescent="0.25">
      <c r="C219" s="53"/>
      <c r="D219" s="53"/>
    </row>
    <row r="220" spans="3:4" ht="15.75" customHeight="1" x14ac:dyDescent="0.25">
      <c r="C220" s="53"/>
      <c r="D220" s="53"/>
    </row>
    <row r="221" spans="3:4" ht="15.75" customHeight="1" x14ac:dyDescent="0.25">
      <c r="C221" s="53"/>
      <c r="D221" s="53"/>
    </row>
    <row r="222" spans="3:4" ht="15.75" customHeight="1" x14ac:dyDescent="0.25">
      <c r="C222" s="53"/>
      <c r="D222" s="53"/>
    </row>
    <row r="223" spans="3:4" ht="15.75" customHeight="1" x14ac:dyDescent="0.25">
      <c r="C223" s="53"/>
      <c r="D223" s="53"/>
    </row>
    <row r="224" spans="3:4" ht="15.75" customHeight="1" x14ac:dyDescent="0.25">
      <c r="C224" s="53"/>
      <c r="D224" s="53"/>
    </row>
    <row r="225" spans="3:4" ht="15.75" customHeight="1" x14ac:dyDescent="0.25">
      <c r="C225" s="53"/>
      <c r="D225" s="53"/>
    </row>
    <row r="226" spans="3:4" ht="15.75" customHeight="1" x14ac:dyDescent="0.25">
      <c r="C226" s="53"/>
      <c r="D226" s="53"/>
    </row>
    <row r="227" spans="3:4" ht="15.75" customHeight="1" x14ac:dyDescent="0.25">
      <c r="C227" s="53"/>
      <c r="D227" s="53"/>
    </row>
    <row r="228" spans="3:4" ht="15.75" customHeight="1" x14ac:dyDescent="0.25">
      <c r="C228" s="53"/>
      <c r="D228" s="53"/>
    </row>
    <row r="229" spans="3:4" ht="15.75" customHeight="1" x14ac:dyDescent="0.25">
      <c r="C229" s="53"/>
      <c r="D229" s="53"/>
    </row>
    <row r="230" spans="3:4" ht="15.75" customHeight="1" x14ac:dyDescent="0.25">
      <c r="C230" s="53"/>
      <c r="D230" s="53"/>
    </row>
    <row r="231" spans="3:4" ht="15.75" customHeight="1" x14ac:dyDescent="0.25">
      <c r="C231" s="53"/>
      <c r="D231" s="53"/>
    </row>
    <row r="232" spans="3:4" ht="15.75" customHeight="1" x14ac:dyDescent="0.25">
      <c r="C232" s="53"/>
      <c r="D232" s="53"/>
    </row>
    <row r="233" spans="3:4" ht="15.75" customHeight="1" x14ac:dyDescent="0.25">
      <c r="C233" s="53"/>
      <c r="D233" s="53"/>
    </row>
    <row r="234" spans="3:4" ht="15.75" customHeight="1" x14ac:dyDescent="0.25">
      <c r="C234" s="53"/>
      <c r="D234" s="53"/>
    </row>
    <row r="235" spans="3:4" ht="15.75" customHeight="1" x14ac:dyDescent="0.25">
      <c r="C235" s="53"/>
      <c r="D235" s="53"/>
    </row>
    <row r="236" spans="3:4" ht="15.75" customHeight="1" x14ac:dyDescent="0.25">
      <c r="C236" s="53"/>
      <c r="D236" s="53"/>
    </row>
    <row r="237" spans="3:4" ht="15.75" customHeight="1" x14ac:dyDescent="0.25">
      <c r="C237" s="53"/>
      <c r="D237" s="53"/>
    </row>
    <row r="238" spans="3:4" ht="15.75" customHeight="1" x14ac:dyDescent="0.25">
      <c r="C238" s="53"/>
      <c r="D238" s="53"/>
    </row>
    <row r="239" spans="3:4" ht="15.75" customHeight="1" x14ac:dyDescent="0.25">
      <c r="C239" s="53"/>
      <c r="D239" s="53"/>
    </row>
    <row r="240" spans="3:4" ht="15.75" customHeight="1" x14ac:dyDescent="0.25">
      <c r="C240" s="53"/>
      <c r="D240" s="53"/>
    </row>
    <row r="241" spans="3:4" ht="15.75" customHeight="1" x14ac:dyDescent="0.25">
      <c r="C241" s="53"/>
      <c r="D241" s="53"/>
    </row>
    <row r="242" spans="3:4" ht="15.75" customHeight="1" x14ac:dyDescent="0.25">
      <c r="C242" s="53"/>
      <c r="D242" s="53"/>
    </row>
    <row r="243" spans="3:4" ht="15.75" customHeight="1" x14ac:dyDescent="0.25">
      <c r="C243" s="53"/>
      <c r="D243" s="53"/>
    </row>
    <row r="244" spans="3:4" ht="15.75" customHeight="1" x14ac:dyDescent="0.25">
      <c r="C244" s="53"/>
      <c r="D244" s="53"/>
    </row>
    <row r="245" spans="3:4" ht="15.75" customHeight="1" x14ac:dyDescent="0.25">
      <c r="C245" s="53"/>
      <c r="D245" s="53"/>
    </row>
    <row r="246" spans="3:4" ht="15.75" customHeight="1" x14ac:dyDescent="0.25">
      <c r="C246" s="53"/>
      <c r="D246" s="53"/>
    </row>
    <row r="247" spans="3:4" ht="15.75" customHeight="1" x14ac:dyDescent="0.25">
      <c r="C247" s="53"/>
      <c r="D247" s="53"/>
    </row>
    <row r="248" spans="3:4" ht="15.75" customHeight="1" x14ac:dyDescent="0.25">
      <c r="C248" s="53"/>
      <c r="D248" s="53"/>
    </row>
    <row r="249" spans="3:4" ht="15.75" customHeight="1" x14ac:dyDescent="0.25">
      <c r="C249" s="53"/>
      <c r="D249" s="53"/>
    </row>
    <row r="250" spans="3:4" ht="15.75" customHeight="1" x14ac:dyDescent="0.25">
      <c r="C250" s="53"/>
      <c r="D250" s="53"/>
    </row>
    <row r="251" spans="3:4" ht="15.75" customHeight="1" x14ac:dyDescent="0.25">
      <c r="C251" s="53"/>
      <c r="D251" s="53"/>
    </row>
    <row r="252" spans="3:4" ht="15.75" customHeight="1" x14ac:dyDescent="0.25">
      <c r="C252" s="53"/>
      <c r="D252" s="53"/>
    </row>
    <row r="253" spans="3:4" ht="15.75" customHeight="1" x14ac:dyDescent="0.25">
      <c r="C253" s="53"/>
      <c r="D253" s="53"/>
    </row>
    <row r="254" spans="3:4" ht="15.75" customHeight="1" x14ac:dyDescent="0.25">
      <c r="C254" s="53"/>
      <c r="D254" s="53"/>
    </row>
    <row r="255" spans="3:4" ht="15.75" customHeight="1" x14ac:dyDescent="0.25">
      <c r="C255" s="53"/>
      <c r="D255" s="53"/>
    </row>
    <row r="256" spans="3:4" ht="15.75" customHeight="1" x14ac:dyDescent="0.25">
      <c r="C256" s="53"/>
      <c r="D256" s="53"/>
    </row>
    <row r="257" spans="3:4" ht="15.75" customHeight="1" x14ac:dyDescent="0.25">
      <c r="C257" s="53"/>
      <c r="D257" s="53"/>
    </row>
    <row r="258" spans="3:4" ht="15.75" customHeight="1" x14ac:dyDescent="0.25">
      <c r="C258" s="53"/>
      <c r="D258" s="53"/>
    </row>
    <row r="259" spans="3:4" ht="15.75" customHeight="1" x14ac:dyDescent="0.25">
      <c r="C259" s="53"/>
      <c r="D259" s="53"/>
    </row>
    <row r="260" spans="3:4" ht="15.75" customHeight="1" x14ac:dyDescent="0.25">
      <c r="C260" s="53"/>
      <c r="D260" s="53"/>
    </row>
    <row r="261" spans="3:4" ht="15.75" customHeight="1" x14ac:dyDescent="0.25">
      <c r="C261" s="53"/>
      <c r="D261" s="53"/>
    </row>
    <row r="262" spans="3:4" ht="15.75" customHeight="1" x14ac:dyDescent="0.25">
      <c r="C262" s="53"/>
      <c r="D262" s="53"/>
    </row>
    <row r="263" spans="3:4" ht="15.75" customHeight="1" x14ac:dyDescent="0.25">
      <c r="C263" s="53"/>
      <c r="D263" s="53"/>
    </row>
    <row r="264" spans="3:4" ht="15.75" customHeight="1" x14ac:dyDescent="0.25">
      <c r="C264" s="53"/>
      <c r="D264" s="53"/>
    </row>
    <row r="265" spans="3:4" ht="15.75" customHeight="1" x14ac:dyDescent="0.25">
      <c r="C265" s="53"/>
      <c r="D265" s="53"/>
    </row>
    <row r="266" spans="3:4" ht="15.75" customHeight="1" x14ac:dyDescent="0.25">
      <c r="C266" s="53"/>
      <c r="D266" s="53"/>
    </row>
    <row r="267" spans="3:4" ht="15.75" customHeight="1" x14ac:dyDescent="0.25">
      <c r="C267" s="53"/>
      <c r="D267" s="53"/>
    </row>
    <row r="268" spans="3:4" ht="15.75" customHeight="1" x14ac:dyDescent="0.25">
      <c r="C268" s="53"/>
      <c r="D268" s="53"/>
    </row>
    <row r="269" spans="3:4" ht="15.75" customHeight="1" x14ac:dyDescent="0.25">
      <c r="C269" s="53"/>
      <c r="D269" s="53"/>
    </row>
    <row r="270" spans="3:4" ht="15.75" customHeight="1" x14ac:dyDescent="0.25">
      <c r="C270" s="53"/>
      <c r="D270" s="53"/>
    </row>
    <row r="271" spans="3:4" ht="15.75" customHeight="1" x14ac:dyDescent="0.25">
      <c r="C271" s="53"/>
      <c r="D271" s="53"/>
    </row>
    <row r="272" spans="3:4" ht="15.75" customHeight="1" x14ac:dyDescent="0.25">
      <c r="C272" s="53"/>
      <c r="D272" s="53"/>
    </row>
    <row r="273" spans="3:4" ht="15.75" customHeight="1" x14ac:dyDescent="0.25">
      <c r="C273" s="53"/>
      <c r="D273" s="53"/>
    </row>
    <row r="274" spans="3:4" ht="15.75" customHeight="1" x14ac:dyDescent="0.25">
      <c r="C274" s="53"/>
      <c r="D274" s="53"/>
    </row>
    <row r="275" spans="3:4" ht="15.75" customHeight="1" x14ac:dyDescent="0.25">
      <c r="C275" s="53"/>
      <c r="D275" s="53"/>
    </row>
    <row r="276" spans="3:4" ht="15.75" customHeight="1" x14ac:dyDescent="0.25">
      <c r="C276" s="53"/>
      <c r="D276" s="53"/>
    </row>
    <row r="277" spans="3:4" ht="15.75" customHeight="1" x14ac:dyDescent="0.25">
      <c r="C277" s="53"/>
      <c r="D277" s="53"/>
    </row>
    <row r="278" spans="3:4" ht="15.75" customHeight="1" x14ac:dyDescent="0.25">
      <c r="C278" s="53"/>
      <c r="D278" s="53"/>
    </row>
    <row r="279" spans="3:4" ht="15.75" customHeight="1" x14ac:dyDescent="0.25">
      <c r="C279" s="53"/>
      <c r="D279" s="53"/>
    </row>
    <row r="280" spans="3:4" ht="15.75" customHeight="1" x14ac:dyDescent="0.25">
      <c r="C280" s="53"/>
      <c r="D280" s="53"/>
    </row>
    <row r="281" spans="3:4" ht="15.75" customHeight="1" x14ac:dyDescent="0.25">
      <c r="C281" s="53"/>
      <c r="D281" s="53"/>
    </row>
    <row r="282" spans="3:4" ht="15.75" customHeight="1" x14ac:dyDescent="0.25">
      <c r="C282" s="53"/>
      <c r="D282" s="53"/>
    </row>
    <row r="283" spans="3:4" ht="15.75" customHeight="1" x14ac:dyDescent="0.25">
      <c r="C283" s="53"/>
      <c r="D283" s="53"/>
    </row>
    <row r="284" spans="3:4" ht="15.75" customHeight="1" x14ac:dyDescent="0.25">
      <c r="C284" s="53"/>
      <c r="D284" s="53"/>
    </row>
    <row r="285" spans="3:4" ht="15.75" customHeight="1" x14ac:dyDescent="0.25">
      <c r="C285" s="53"/>
      <c r="D285" s="53"/>
    </row>
    <row r="286" spans="3:4" ht="15.75" customHeight="1" x14ac:dyDescent="0.25">
      <c r="C286" s="53"/>
      <c r="D286" s="53"/>
    </row>
    <row r="287" spans="3:4" ht="15.75" customHeight="1" x14ac:dyDescent="0.25">
      <c r="C287" s="53"/>
      <c r="D287" s="53"/>
    </row>
    <row r="288" spans="3:4" ht="15.75" customHeight="1" x14ac:dyDescent="0.25">
      <c r="C288" s="53"/>
      <c r="D288" s="53"/>
    </row>
    <row r="289" spans="3:4" ht="15.75" customHeight="1" x14ac:dyDescent="0.25">
      <c r="C289" s="53"/>
      <c r="D289" s="53"/>
    </row>
    <row r="290" spans="3:4" ht="15.75" customHeight="1" x14ac:dyDescent="0.25">
      <c r="C290" s="53"/>
      <c r="D290" s="53"/>
    </row>
    <row r="291" spans="3:4" ht="15.75" customHeight="1" x14ac:dyDescent="0.25">
      <c r="C291" s="53"/>
      <c r="D291" s="53"/>
    </row>
    <row r="292" spans="3:4" ht="15.75" customHeight="1" x14ac:dyDescent="0.25">
      <c r="C292" s="53"/>
      <c r="D292" s="53"/>
    </row>
    <row r="293" spans="3:4" ht="15.75" customHeight="1" x14ac:dyDescent="0.25">
      <c r="C293" s="53"/>
      <c r="D293" s="53"/>
    </row>
    <row r="294" spans="3:4" ht="15.75" customHeight="1" x14ac:dyDescent="0.25">
      <c r="C294" s="53"/>
      <c r="D294" s="53"/>
    </row>
    <row r="295" spans="3:4" ht="15.75" customHeight="1" x14ac:dyDescent="0.25">
      <c r="C295" s="53"/>
      <c r="D295" s="53"/>
    </row>
    <row r="296" spans="3:4" ht="15.75" customHeight="1" x14ac:dyDescent="0.25">
      <c r="C296" s="53"/>
      <c r="D296" s="53"/>
    </row>
    <row r="297" spans="3:4" ht="15.75" customHeight="1" x14ac:dyDescent="0.25">
      <c r="C297" s="53"/>
      <c r="D297" s="53"/>
    </row>
    <row r="298" spans="3:4" ht="15.75" customHeight="1" x14ac:dyDescent="0.25">
      <c r="C298" s="53"/>
      <c r="D298" s="53"/>
    </row>
    <row r="299" spans="3:4" ht="15.75" customHeight="1" x14ac:dyDescent="0.25">
      <c r="C299" s="53"/>
      <c r="D299" s="53"/>
    </row>
    <row r="300" spans="3:4" ht="15.75" customHeight="1" x14ac:dyDescent="0.25">
      <c r="C300" s="53"/>
      <c r="D300" s="53"/>
    </row>
    <row r="301" spans="3:4" ht="15.75" customHeight="1" x14ac:dyDescent="0.25">
      <c r="C301" s="53"/>
      <c r="D301" s="53"/>
    </row>
    <row r="302" spans="3:4" ht="15.75" customHeight="1" x14ac:dyDescent="0.25">
      <c r="C302" s="53"/>
      <c r="D302" s="53"/>
    </row>
    <row r="303" spans="3:4" ht="15.75" customHeight="1" x14ac:dyDescent="0.25">
      <c r="C303" s="53"/>
      <c r="D303" s="53"/>
    </row>
    <row r="304" spans="3:4" ht="15.75" customHeight="1" x14ac:dyDescent="0.25">
      <c r="C304" s="53"/>
      <c r="D304" s="53"/>
    </row>
    <row r="305" spans="3:4" ht="15.75" customHeight="1" x14ac:dyDescent="0.25">
      <c r="C305" s="53"/>
      <c r="D305" s="53"/>
    </row>
    <row r="306" spans="3:4" ht="15.75" customHeight="1" x14ac:dyDescent="0.25">
      <c r="C306" s="53"/>
      <c r="D306" s="53"/>
    </row>
    <row r="307" spans="3:4" ht="15.75" customHeight="1" x14ac:dyDescent="0.25">
      <c r="C307" s="53"/>
      <c r="D307" s="53"/>
    </row>
    <row r="308" spans="3:4" ht="15.75" customHeight="1" x14ac:dyDescent="0.25">
      <c r="C308" s="53"/>
      <c r="D308" s="53"/>
    </row>
    <row r="309" spans="3:4" ht="15.75" customHeight="1" x14ac:dyDescent="0.25">
      <c r="C309" s="53"/>
      <c r="D309" s="53"/>
    </row>
    <row r="310" spans="3:4" ht="15.75" customHeight="1" x14ac:dyDescent="0.25">
      <c r="C310" s="53"/>
      <c r="D310" s="53"/>
    </row>
    <row r="311" spans="3:4" ht="15.75" customHeight="1" x14ac:dyDescent="0.25">
      <c r="C311" s="53"/>
      <c r="D311" s="53"/>
    </row>
    <row r="312" spans="3:4" ht="15.75" customHeight="1" x14ac:dyDescent="0.25">
      <c r="C312" s="53"/>
      <c r="D312" s="53"/>
    </row>
    <row r="313" spans="3:4" ht="15.75" customHeight="1" x14ac:dyDescent="0.25">
      <c r="C313" s="53"/>
      <c r="D313" s="53"/>
    </row>
    <row r="314" spans="3:4" ht="15.75" customHeight="1" x14ac:dyDescent="0.25">
      <c r="C314" s="53"/>
      <c r="D314" s="53"/>
    </row>
    <row r="315" spans="3:4" ht="15.75" customHeight="1" x14ac:dyDescent="0.25">
      <c r="C315" s="53"/>
      <c r="D315" s="53"/>
    </row>
    <row r="316" spans="3:4" ht="15.75" customHeight="1" x14ac:dyDescent="0.25">
      <c r="C316" s="53"/>
      <c r="D316" s="53"/>
    </row>
    <row r="317" spans="3:4" ht="15.75" customHeight="1" x14ac:dyDescent="0.25">
      <c r="C317" s="53"/>
      <c r="D317" s="53"/>
    </row>
    <row r="318" spans="3:4" ht="15.75" customHeight="1" x14ac:dyDescent="0.25">
      <c r="C318" s="53"/>
      <c r="D318" s="53"/>
    </row>
    <row r="319" spans="3:4" ht="15.75" customHeight="1" x14ac:dyDescent="0.25">
      <c r="C319" s="53"/>
      <c r="D319" s="53"/>
    </row>
    <row r="320" spans="3:4" ht="15.75" customHeight="1" x14ac:dyDescent="0.25">
      <c r="C320" s="53"/>
      <c r="D320" s="53"/>
    </row>
    <row r="321" spans="3:4" ht="15.75" customHeight="1" x14ac:dyDescent="0.25">
      <c r="C321" s="53"/>
      <c r="D321" s="53"/>
    </row>
    <row r="322" spans="3:4" ht="15.75" customHeight="1" x14ac:dyDescent="0.25">
      <c r="C322" s="53"/>
      <c r="D322" s="53"/>
    </row>
    <row r="323" spans="3:4" ht="15.75" customHeight="1" x14ac:dyDescent="0.25">
      <c r="C323" s="53"/>
      <c r="D323" s="53"/>
    </row>
    <row r="324" spans="3:4" ht="15.75" customHeight="1" x14ac:dyDescent="0.25">
      <c r="C324" s="53"/>
      <c r="D324" s="53"/>
    </row>
    <row r="325" spans="3:4" ht="15.75" customHeight="1" x14ac:dyDescent="0.25">
      <c r="C325" s="53"/>
      <c r="D325" s="53"/>
    </row>
    <row r="326" spans="3:4" ht="15.75" customHeight="1" x14ac:dyDescent="0.25">
      <c r="C326" s="53"/>
      <c r="D326" s="53"/>
    </row>
    <row r="327" spans="3:4" ht="15.75" customHeight="1" x14ac:dyDescent="0.25">
      <c r="C327" s="53"/>
      <c r="D327" s="53"/>
    </row>
    <row r="328" spans="3:4" ht="15.75" customHeight="1" x14ac:dyDescent="0.25">
      <c r="C328" s="53"/>
      <c r="D328" s="53"/>
    </row>
    <row r="329" spans="3:4" ht="15.75" customHeight="1" x14ac:dyDescent="0.25">
      <c r="C329" s="53"/>
      <c r="D329" s="53"/>
    </row>
    <row r="330" spans="3:4" ht="15.75" customHeight="1" x14ac:dyDescent="0.25">
      <c r="C330" s="53"/>
      <c r="D330" s="53"/>
    </row>
    <row r="331" spans="3:4" ht="15.75" customHeight="1" x14ac:dyDescent="0.25">
      <c r="C331" s="53"/>
      <c r="D331" s="53"/>
    </row>
    <row r="332" spans="3:4" ht="15.75" customHeight="1" x14ac:dyDescent="0.25">
      <c r="C332" s="53"/>
      <c r="D332" s="53"/>
    </row>
    <row r="333" spans="3:4" ht="15.75" customHeight="1" x14ac:dyDescent="0.25">
      <c r="C333" s="53"/>
      <c r="D333" s="53"/>
    </row>
    <row r="334" spans="3:4" ht="15.75" customHeight="1" x14ac:dyDescent="0.25">
      <c r="C334" s="53"/>
      <c r="D334" s="53"/>
    </row>
    <row r="335" spans="3:4" ht="15.75" customHeight="1" x14ac:dyDescent="0.25">
      <c r="C335" s="53"/>
      <c r="D335" s="53"/>
    </row>
    <row r="336" spans="3:4" ht="15.75" customHeight="1" x14ac:dyDescent="0.25">
      <c r="C336" s="53"/>
      <c r="D336" s="53"/>
    </row>
    <row r="337" spans="3:4" ht="15.75" customHeight="1" x14ac:dyDescent="0.25">
      <c r="C337" s="53"/>
      <c r="D337" s="53"/>
    </row>
    <row r="338" spans="3:4" ht="15.75" customHeight="1" x14ac:dyDescent="0.25">
      <c r="C338" s="53"/>
      <c r="D338" s="53"/>
    </row>
    <row r="339" spans="3:4" ht="15.75" customHeight="1" x14ac:dyDescent="0.25">
      <c r="C339" s="53"/>
      <c r="D339" s="53"/>
    </row>
    <row r="340" spans="3:4" ht="15.75" customHeight="1" x14ac:dyDescent="0.25">
      <c r="C340" s="53"/>
      <c r="D340" s="53"/>
    </row>
    <row r="341" spans="3:4" ht="15.75" customHeight="1" x14ac:dyDescent="0.25">
      <c r="C341" s="53"/>
      <c r="D341" s="53"/>
    </row>
    <row r="342" spans="3:4" ht="15.75" customHeight="1" x14ac:dyDescent="0.25">
      <c r="C342" s="53"/>
      <c r="D342" s="53"/>
    </row>
    <row r="343" spans="3:4" ht="15.75" customHeight="1" x14ac:dyDescent="0.25">
      <c r="C343" s="53"/>
      <c r="D343" s="53"/>
    </row>
    <row r="344" spans="3:4" ht="15.75" customHeight="1" x14ac:dyDescent="0.25">
      <c r="C344" s="53"/>
      <c r="D344" s="53"/>
    </row>
    <row r="345" spans="3:4" ht="15.75" customHeight="1" x14ac:dyDescent="0.25">
      <c r="C345" s="53"/>
      <c r="D345" s="53"/>
    </row>
    <row r="346" spans="3:4" ht="15.75" customHeight="1" x14ac:dyDescent="0.25">
      <c r="C346" s="53"/>
      <c r="D346" s="53"/>
    </row>
    <row r="347" spans="3:4" ht="15.75" customHeight="1" x14ac:dyDescent="0.25">
      <c r="C347" s="53"/>
      <c r="D347" s="53"/>
    </row>
    <row r="348" spans="3:4" ht="15.75" customHeight="1" x14ac:dyDescent="0.25">
      <c r="C348" s="53"/>
      <c r="D348" s="53"/>
    </row>
    <row r="349" spans="3:4" ht="15.75" customHeight="1" x14ac:dyDescent="0.25">
      <c r="C349" s="53"/>
      <c r="D349" s="53"/>
    </row>
    <row r="350" spans="3:4" ht="15.75" customHeight="1" x14ac:dyDescent="0.25">
      <c r="C350" s="53"/>
      <c r="D350" s="53"/>
    </row>
    <row r="351" spans="3:4" ht="15.75" customHeight="1" x14ac:dyDescent="0.25">
      <c r="C351" s="53"/>
      <c r="D351" s="53"/>
    </row>
    <row r="352" spans="3:4" ht="15.75" customHeight="1" x14ac:dyDescent="0.25">
      <c r="C352" s="53"/>
      <c r="D352" s="53"/>
    </row>
    <row r="353" spans="3:4" ht="15.75" customHeight="1" x14ac:dyDescent="0.25">
      <c r="C353" s="53"/>
      <c r="D353" s="53"/>
    </row>
    <row r="354" spans="3:4" ht="15.75" customHeight="1" x14ac:dyDescent="0.25">
      <c r="C354" s="53"/>
      <c r="D354" s="53"/>
    </row>
    <row r="355" spans="3:4" ht="15.75" customHeight="1" x14ac:dyDescent="0.25">
      <c r="C355" s="53"/>
      <c r="D355" s="53"/>
    </row>
    <row r="356" spans="3:4" ht="15.75" customHeight="1" x14ac:dyDescent="0.25">
      <c r="C356" s="53"/>
      <c r="D356" s="53"/>
    </row>
    <row r="357" spans="3:4" ht="15.75" customHeight="1" x14ac:dyDescent="0.25">
      <c r="C357" s="53"/>
      <c r="D357" s="53"/>
    </row>
    <row r="358" spans="3:4" ht="15.75" customHeight="1" x14ac:dyDescent="0.25">
      <c r="C358" s="53"/>
      <c r="D358" s="53"/>
    </row>
    <row r="359" spans="3:4" ht="15.75" customHeight="1" x14ac:dyDescent="0.25">
      <c r="C359" s="53"/>
      <c r="D359" s="53"/>
    </row>
    <row r="360" spans="3:4" ht="15.75" customHeight="1" x14ac:dyDescent="0.25">
      <c r="C360" s="53"/>
      <c r="D360" s="53"/>
    </row>
    <row r="361" spans="3:4" ht="15.75" customHeight="1" x14ac:dyDescent="0.25">
      <c r="C361" s="53"/>
      <c r="D361" s="53"/>
    </row>
    <row r="362" spans="3:4" ht="15.75" customHeight="1" x14ac:dyDescent="0.25">
      <c r="C362" s="53"/>
      <c r="D362" s="53"/>
    </row>
    <row r="363" spans="3:4" ht="15.75" customHeight="1" x14ac:dyDescent="0.25">
      <c r="C363" s="53"/>
      <c r="D363" s="53"/>
    </row>
    <row r="364" spans="3:4" ht="15.75" customHeight="1" x14ac:dyDescent="0.25">
      <c r="C364" s="53"/>
      <c r="D364" s="53"/>
    </row>
    <row r="365" spans="3:4" ht="15.75" customHeight="1" x14ac:dyDescent="0.25">
      <c r="C365" s="53"/>
      <c r="D365" s="53"/>
    </row>
    <row r="366" spans="3:4" ht="15.75" customHeight="1" x14ac:dyDescent="0.25">
      <c r="C366" s="53"/>
      <c r="D366" s="53"/>
    </row>
    <row r="367" spans="3:4" ht="15.75" customHeight="1" x14ac:dyDescent="0.25">
      <c r="C367" s="53"/>
      <c r="D367" s="53"/>
    </row>
    <row r="368" spans="3:4" ht="15.75" customHeight="1" x14ac:dyDescent="0.25">
      <c r="C368" s="53"/>
      <c r="D368" s="53"/>
    </row>
    <row r="369" spans="3:4" ht="15.75" customHeight="1" x14ac:dyDescent="0.25">
      <c r="C369" s="53"/>
      <c r="D369" s="53"/>
    </row>
    <row r="370" spans="3:4" ht="15.75" customHeight="1" x14ac:dyDescent="0.25">
      <c r="C370" s="53"/>
      <c r="D370" s="53"/>
    </row>
    <row r="371" spans="3:4" ht="15.75" customHeight="1" x14ac:dyDescent="0.25">
      <c r="C371" s="53"/>
      <c r="D371" s="53"/>
    </row>
    <row r="372" spans="3:4" ht="15.75" customHeight="1" x14ac:dyDescent="0.25">
      <c r="C372" s="53"/>
      <c r="D372" s="53"/>
    </row>
    <row r="373" spans="3:4" ht="15.75" customHeight="1" x14ac:dyDescent="0.25">
      <c r="C373" s="53"/>
      <c r="D373" s="53"/>
    </row>
    <row r="374" spans="3:4" ht="15.75" customHeight="1" x14ac:dyDescent="0.25">
      <c r="C374" s="53"/>
      <c r="D374" s="53"/>
    </row>
    <row r="375" spans="3:4" ht="15.75" customHeight="1" x14ac:dyDescent="0.25">
      <c r="C375" s="53"/>
      <c r="D375" s="53"/>
    </row>
    <row r="376" spans="3:4" ht="15.75" customHeight="1" x14ac:dyDescent="0.25">
      <c r="C376" s="53"/>
      <c r="D376" s="53"/>
    </row>
    <row r="377" spans="3:4" ht="15.75" customHeight="1" x14ac:dyDescent="0.25">
      <c r="C377" s="53"/>
      <c r="D377" s="53"/>
    </row>
    <row r="378" spans="3:4" ht="15.75" customHeight="1" x14ac:dyDescent="0.25">
      <c r="C378" s="53"/>
      <c r="D378" s="53"/>
    </row>
    <row r="379" spans="3:4" ht="15.75" customHeight="1" x14ac:dyDescent="0.25">
      <c r="C379" s="53"/>
      <c r="D379" s="53"/>
    </row>
    <row r="380" spans="3:4" ht="15.75" customHeight="1" x14ac:dyDescent="0.25">
      <c r="C380" s="53"/>
      <c r="D380" s="53"/>
    </row>
    <row r="381" spans="3:4" ht="15.75" customHeight="1" x14ac:dyDescent="0.25">
      <c r="C381" s="53"/>
      <c r="D381" s="53"/>
    </row>
    <row r="382" spans="3:4" ht="15.75" customHeight="1" x14ac:dyDescent="0.25">
      <c r="C382" s="53"/>
      <c r="D382" s="53"/>
    </row>
    <row r="383" spans="3:4" ht="15.75" customHeight="1" x14ac:dyDescent="0.25">
      <c r="C383" s="53"/>
      <c r="D383" s="53"/>
    </row>
    <row r="384" spans="3:4" ht="15.75" customHeight="1" x14ac:dyDescent="0.25">
      <c r="C384" s="53"/>
      <c r="D384" s="53"/>
    </row>
    <row r="385" spans="3:4" ht="15.75" customHeight="1" x14ac:dyDescent="0.25">
      <c r="C385" s="53"/>
      <c r="D385" s="53"/>
    </row>
    <row r="386" spans="3:4" ht="15.75" customHeight="1" x14ac:dyDescent="0.25">
      <c r="C386" s="53"/>
      <c r="D386" s="53"/>
    </row>
    <row r="387" spans="3:4" ht="15.75" customHeight="1" x14ac:dyDescent="0.25">
      <c r="C387" s="53"/>
      <c r="D387" s="53"/>
    </row>
    <row r="388" spans="3:4" ht="15.75" customHeight="1" x14ac:dyDescent="0.25">
      <c r="C388" s="53"/>
      <c r="D388" s="53"/>
    </row>
    <row r="389" spans="3:4" ht="15.75" customHeight="1" x14ac:dyDescent="0.25">
      <c r="C389" s="53"/>
      <c r="D389" s="53"/>
    </row>
    <row r="390" spans="3:4" ht="15.75" customHeight="1" x14ac:dyDescent="0.25">
      <c r="C390" s="53"/>
      <c r="D390" s="53"/>
    </row>
    <row r="391" spans="3:4" ht="15.75" customHeight="1" x14ac:dyDescent="0.25">
      <c r="C391" s="53"/>
      <c r="D391" s="53"/>
    </row>
    <row r="392" spans="3:4" ht="15.75" customHeight="1" x14ac:dyDescent="0.25">
      <c r="C392" s="53"/>
      <c r="D392" s="53"/>
    </row>
    <row r="393" spans="3:4" ht="15.75" customHeight="1" x14ac:dyDescent="0.25">
      <c r="C393" s="53"/>
      <c r="D393" s="53"/>
    </row>
    <row r="394" spans="3:4" ht="15.75" customHeight="1" x14ac:dyDescent="0.25">
      <c r="C394" s="53"/>
      <c r="D394" s="53"/>
    </row>
    <row r="395" spans="3:4" ht="15.75" customHeight="1" x14ac:dyDescent="0.25">
      <c r="C395" s="53"/>
      <c r="D395" s="53"/>
    </row>
    <row r="396" spans="3:4" ht="15.75" customHeight="1" x14ac:dyDescent="0.25">
      <c r="C396" s="53"/>
      <c r="D396" s="53"/>
    </row>
    <row r="397" spans="3:4" ht="15.75" customHeight="1" x14ac:dyDescent="0.25">
      <c r="C397" s="53"/>
      <c r="D397" s="53"/>
    </row>
    <row r="398" spans="3:4" ht="15.75" customHeight="1" x14ac:dyDescent="0.25">
      <c r="C398" s="53"/>
      <c r="D398" s="53"/>
    </row>
    <row r="399" spans="3:4" ht="15.75" customHeight="1" x14ac:dyDescent="0.25">
      <c r="C399" s="53"/>
      <c r="D399" s="53"/>
    </row>
    <row r="400" spans="3:4" ht="15.75" customHeight="1" x14ac:dyDescent="0.25">
      <c r="C400" s="53"/>
      <c r="D400" s="53"/>
    </row>
    <row r="401" spans="3:4" ht="15.75" customHeight="1" x14ac:dyDescent="0.25">
      <c r="C401" s="53"/>
      <c r="D401" s="53"/>
    </row>
    <row r="402" spans="3:4" ht="15.75" customHeight="1" x14ac:dyDescent="0.25">
      <c r="C402" s="53"/>
      <c r="D402" s="53"/>
    </row>
    <row r="403" spans="3:4" ht="15.75" customHeight="1" x14ac:dyDescent="0.25">
      <c r="C403" s="53"/>
      <c r="D403" s="53"/>
    </row>
    <row r="404" spans="3:4" ht="15.75" customHeight="1" x14ac:dyDescent="0.25">
      <c r="C404" s="53"/>
      <c r="D404" s="53"/>
    </row>
    <row r="405" spans="3:4" ht="15.75" customHeight="1" x14ac:dyDescent="0.25">
      <c r="C405" s="53"/>
      <c r="D405" s="53"/>
    </row>
    <row r="406" spans="3:4" ht="15.75" customHeight="1" x14ac:dyDescent="0.25">
      <c r="C406" s="53"/>
      <c r="D406" s="53"/>
    </row>
    <row r="407" spans="3:4" ht="15.75" customHeight="1" x14ac:dyDescent="0.25">
      <c r="C407" s="53"/>
      <c r="D407" s="53"/>
    </row>
    <row r="408" spans="3:4" ht="15.75" customHeight="1" x14ac:dyDescent="0.25">
      <c r="C408" s="53"/>
      <c r="D408" s="53"/>
    </row>
    <row r="409" spans="3:4" ht="15.75" customHeight="1" x14ac:dyDescent="0.25">
      <c r="C409" s="53"/>
      <c r="D409" s="53"/>
    </row>
    <row r="410" spans="3:4" ht="15.75" customHeight="1" x14ac:dyDescent="0.25">
      <c r="C410" s="53"/>
      <c r="D410" s="53"/>
    </row>
    <row r="411" spans="3:4" ht="15.75" customHeight="1" x14ac:dyDescent="0.25">
      <c r="C411" s="53"/>
      <c r="D411" s="53"/>
    </row>
    <row r="412" spans="3:4" ht="15.75" customHeight="1" x14ac:dyDescent="0.25">
      <c r="C412" s="53"/>
      <c r="D412" s="53"/>
    </row>
    <row r="413" spans="3:4" ht="15.75" customHeight="1" x14ac:dyDescent="0.25">
      <c r="C413" s="53"/>
      <c r="D413" s="53"/>
    </row>
    <row r="414" spans="3:4" ht="15.75" customHeight="1" x14ac:dyDescent="0.25">
      <c r="C414" s="53"/>
      <c r="D414" s="53"/>
    </row>
    <row r="415" spans="3:4" ht="15.75" customHeight="1" x14ac:dyDescent="0.25">
      <c r="C415" s="53"/>
      <c r="D415" s="53"/>
    </row>
    <row r="416" spans="3:4" ht="15.75" customHeight="1" x14ac:dyDescent="0.25">
      <c r="C416" s="53"/>
      <c r="D416" s="53"/>
    </row>
    <row r="417" spans="3:4" ht="15.75" customHeight="1" x14ac:dyDescent="0.25">
      <c r="C417" s="53"/>
      <c r="D417" s="53"/>
    </row>
    <row r="418" spans="3:4" ht="15.75" customHeight="1" x14ac:dyDescent="0.25">
      <c r="C418" s="53"/>
      <c r="D418" s="53"/>
    </row>
    <row r="419" spans="3:4" ht="15.75" customHeight="1" x14ac:dyDescent="0.25">
      <c r="C419" s="53"/>
      <c r="D419" s="53"/>
    </row>
    <row r="420" spans="3:4" ht="15.75" customHeight="1" x14ac:dyDescent="0.25">
      <c r="C420" s="53"/>
      <c r="D420" s="53"/>
    </row>
    <row r="421" spans="3:4" ht="15.75" customHeight="1" x14ac:dyDescent="0.25">
      <c r="C421" s="53"/>
      <c r="D421" s="53"/>
    </row>
    <row r="422" spans="3:4" ht="15.75" customHeight="1" x14ac:dyDescent="0.25">
      <c r="C422" s="53"/>
      <c r="D422" s="53"/>
    </row>
    <row r="423" spans="3:4" ht="15.75" customHeight="1" x14ac:dyDescent="0.25">
      <c r="C423" s="53"/>
      <c r="D423" s="53"/>
    </row>
    <row r="424" spans="3:4" ht="15.75" customHeight="1" x14ac:dyDescent="0.25">
      <c r="C424" s="53"/>
      <c r="D424" s="53"/>
    </row>
    <row r="425" spans="3:4" ht="15.75" customHeight="1" x14ac:dyDescent="0.25">
      <c r="C425" s="53"/>
      <c r="D425" s="53"/>
    </row>
    <row r="426" spans="3:4" ht="15.75" customHeight="1" x14ac:dyDescent="0.25">
      <c r="C426" s="53"/>
      <c r="D426" s="53"/>
    </row>
    <row r="427" spans="3:4" ht="15.75" customHeight="1" x14ac:dyDescent="0.25">
      <c r="C427" s="53"/>
      <c r="D427" s="53"/>
    </row>
    <row r="428" spans="3:4" ht="15.75" customHeight="1" x14ac:dyDescent="0.25">
      <c r="C428" s="53"/>
      <c r="D428" s="53"/>
    </row>
    <row r="429" spans="3:4" ht="15.75" customHeight="1" x14ac:dyDescent="0.25">
      <c r="C429" s="53"/>
      <c r="D429" s="53"/>
    </row>
    <row r="430" spans="3:4" ht="15.75" customHeight="1" x14ac:dyDescent="0.25">
      <c r="C430" s="53"/>
      <c r="D430" s="53"/>
    </row>
    <row r="431" spans="3:4" ht="15.75" customHeight="1" x14ac:dyDescent="0.25">
      <c r="C431" s="53"/>
      <c r="D431" s="53"/>
    </row>
    <row r="432" spans="3:4" ht="15.75" customHeight="1" x14ac:dyDescent="0.25">
      <c r="C432" s="53"/>
      <c r="D432" s="53"/>
    </row>
    <row r="433" spans="3:4" ht="15.75" customHeight="1" x14ac:dyDescent="0.25">
      <c r="C433" s="53"/>
      <c r="D433" s="53"/>
    </row>
    <row r="434" spans="3:4" ht="15.75" customHeight="1" x14ac:dyDescent="0.25">
      <c r="C434" s="53"/>
      <c r="D434" s="53"/>
    </row>
    <row r="435" spans="3:4" ht="15.75" customHeight="1" x14ac:dyDescent="0.25">
      <c r="C435" s="53"/>
      <c r="D435" s="53"/>
    </row>
    <row r="436" spans="3:4" ht="15.75" customHeight="1" x14ac:dyDescent="0.25">
      <c r="C436" s="53"/>
      <c r="D436" s="53"/>
    </row>
    <row r="437" spans="3:4" ht="15.75" customHeight="1" x14ac:dyDescent="0.25">
      <c r="C437" s="53"/>
      <c r="D437" s="53"/>
    </row>
    <row r="438" spans="3:4" ht="15.75" customHeight="1" x14ac:dyDescent="0.25">
      <c r="C438" s="53"/>
      <c r="D438" s="53"/>
    </row>
    <row r="439" spans="3:4" ht="15.75" customHeight="1" x14ac:dyDescent="0.25">
      <c r="C439" s="53"/>
      <c r="D439" s="53"/>
    </row>
    <row r="440" spans="3:4" ht="15.75" customHeight="1" x14ac:dyDescent="0.25">
      <c r="C440" s="53"/>
      <c r="D440" s="53"/>
    </row>
    <row r="441" spans="3:4" ht="15.75" customHeight="1" x14ac:dyDescent="0.25">
      <c r="C441" s="53"/>
      <c r="D441" s="53"/>
    </row>
    <row r="442" spans="3:4" ht="15.75" customHeight="1" x14ac:dyDescent="0.25">
      <c r="C442" s="53"/>
      <c r="D442" s="53"/>
    </row>
    <row r="443" spans="3:4" ht="15.75" customHeight="1" x14ac:dyDescent="0.25">
      <c r="C443" s="53"/>
      <c r="D443" s="53"/>
    </row>
    <row r="444" spans="3:4" ht="15.75" customHeight="1" x14ac:dyDescent="0.25">
      <c r="C444" s="53"/>
      <c r="D444" s="53"/>
    </row>
    <row r="445" spans="3:4" ht="15.75" customHeight="1" x14ac:dyDescent="0.25">
      <c r="C445" s="53"/>
      <c r="D445" s="53"/>
    </row>
    <row r="446" spans="3:4" ht="15.75" customHeight="1" x14ac:dyDescent="0.25">
      <c r="C446" s="53"/>
      <c r="D446" s="53"/>
    </row>
    <row r="447" spans="3:4" ht="15.75" customHeight="1" x14ac:dyDescent="0.25">
      <c r="C447" s="53"/>
      <c r="D447" s="53"/>
    </row>
    <row r="448" spans="3:4" ht="15.75" customHeight="1" x14ac:dyDescent="0.25">
      <c r="C448" s="53"/>
      <c r="D448" s="53"/>
    </row>
    <row r="449" spans="3:4" ht="15.75" customHeight="1" x14ac:dyDescent="0.25">
      <c r="C449" s="53"/>
      <c r="D449" s="53"/>
    </row>
    <row r="450" spans="3:4" ht="15.75" customHeight="1" x14ac:dyDescent="0.25">
      <c r="C450" s="53"/>
      <c r="D450" s="53"/>
    </row>
    <row r="451" spans="3:4" ht="15.75" customHeight="1" x14ac:dyDescent="0.25">
      <c r="C451" s="53"/>
      <c r="D451" s="53"/>
    </row>
    <row r="452" spans="3:4" ht="15.75" customHeight="1" x14ac:dyDescent="0.25">
      <c r="C452" s="53"/>
      <c r="D452" s="53"/>
    </row>
    <row r="453" spans="3:4" ht="15.75" customHeight="1" x14ac:dyDescent="0.25">
      <c r="C453" s="53"/>
      <c r="D453" s="53"/>
    </row>
    <row r="454" spans="3:4" ht="15.75" customHeight="1" x14ac:dyDescent="0.25">
      <c r="C454" s="53"/>
      <c r="D454" s="53"/>
    </row>
    <row r="455" spans="3:4" ht="15.75" customHeight="1" x14ac:dyDescent="0.25">
      <c r="C455" s="53"/>
      <c r="D455" s="53"/>
    </row>
    <row r="456" spans="3:4" ht="15.75" customHeight="1" x14ac:dyDescent="0.25">
      <c r="C456" s="53"/>
      <c r="D456" s="53"/>
    </row>
    <row r="457" spans="3:4" ht="15.75" customHeight="1" x14ac:dyDescent="0.25">
      <c r="C457" s="53"/>
      <c r="D457" s="53"/>
    </row>
    <row r="458" spans="3:4" ht="15.75" customHeight="1" x14ac:dyDescent="0.25">
      <c r="C458" s="53"/>
      <c r="D458" s="53"/>
    </row>
    <row r="459" spans="3:4" ht="15.75" customHeight="1" x14ac:dyDescent="0.25">
      <c r="C459" s="53"/>
      <c r="D459" s="53"/>
    </row>
    <row r="460" spans="3:4" ht="15.75" customHeight="1" x14ac:dyDescent="0.25">
      <c r="C460" s="53"/>
      <c r="D460" s="53"/>
    </row>
    <row r="461" spans="3:4" ht="15.75" customHeight="1" x14ac:dyDescent="0.25">
      <c r="C461" s="53"/>
      <c r="D461" s="53"/>
    </row>
    <row r="462" spans="3:4" ht="15.75" customHeight="1" x14ac:dyDescent="0.25">
      <c r="C462" s="53"/>
      <c r="D462" s="53"/>
    </row>
    <row r="463" spans="3:4" ht="15.75" customHeight="1" x14ac:dyDescent="0.25">
      <c r="C463" s="53"/>
      <c r="D463" s="53"/>
    </row>
    <row r="464" spans="3:4" ht="15.75" customHeight="1" x14ac:dyDescent="0.25">
      <c r="C464" s="53"/>
      <c r="D464" s="53"/>
    </row>
    <row r="465" spans="3:4" ht="15.75" customHeight="1" x14ac:dyDescent="0.25">
      <c r="C465" s="53"/>
      <c r="D465" s="53"/>
    </row>
    <row r="466" spans="3:4" ht="15.75" customHeight="1" x14ac:dyDescent="0.25">
      <c r="C466" s="53"/>
      <c r="D466" s="53"/>
    </row>
    <row r="467" spans="3:4" ht="15.75" customHeight="1" x14ac:dyDescent="0.25">
      <c r="C467" s="53"/>
      <c r="D467" s="53"/>
    </row>
    <row r="468" spans="3:4" ht="15.75" customHeight="1" x14ac:dyDescent="0.25">
      <c r="C468" s="53"/>
      <c r="D468" s="53"/>
    </row>
    <row r="469" spans="3:4" ht="15.75" customHeight="1" x14ac:dyDescent="0.25">
      <c r="C469" s="53"/>
      <c r="D469" s="53"/>
    </row>
    <row r="470" spans="3:4" ht="15.75" customHeight="1" x14ac:dyDescent="0.25">
      <c r="C470" s="53"/>
      <c r="D470" s="53"/>
    </row>
    <row r="471" spans="3:4" ht="15.75" customHeight="1" x14ac:dyDescent="0.25">
      <c r="C471" s="53"/>
      <c r="D471" s="53"/>
    </row>
    <row r="472" spans="3:4" ht="15.75" customHeight="1" x14ac:dyDescent="0.25">
      <c r="C472" s="53"/>
      <c r="D472" s="53"/>
    </row>
    <row r="473" spans="3:4" ht="15.75" customHeight="1" x14ac:dyDescent="0.25">
      <c r="C473" s="53"/>
      <c r="D473" s="53"/>
    </row>
    <row r="474" spans="3:4" ht="15.75" customHeight="1" x14ac:dyDescent="0.25">
      <c r="C474" s="53"/>
      <c r="D474" s="53"/>
    </row>
    <row r="475" spans="3:4" ht="15.75" customHeight="1" x14ac:dyDescent="0.25">
      <c r="C475" s="53"/>
      <c r="D475" s="53"/>
    </row>
    <row r="476" spans="3:4" ht="15.75" customHeight="1" x14ac:dyDescent="0.25">
      <c r="C476" s="53"/>
      <c r="D476" s="53"/>
    </row>
    <row r="477" spans="3:4" ht="15.75" customHeight="1" x14ac:dyDescent="0.25">
      <c r="C477" s="53"/>
      <c r="D477" s="53"/>
    </row>
    <row r="478" spans="3:4" ht="15.75" customHeight="1" x14ac:dyDescent="0.25">
      <c r="C478" s="53"/>
      <c r="D478" s="53"/>
    </row>
    <row r="479" spans="3:4" ht="15.75" customHeight="1" x14ac:dyDescent="0.25">
      <c r="C479" s="53"/>
      <c r="D479" s="53"/>
    </row>
    <row r="480" spans="3:4" ht="15.75" customHeight="1" x14ac:dyDescent="0.25">
      <c r="C480" s="53"/>
      <c r="D480" s="53"/>
    </row>
    <row r="481" spans="3:4" ht="15.75" customHeight="1" x14ac:dyDescent="0.25">
      <c r="C481" s="53"/>
      <c r="D481" s="53"/>
    </row>
    <row r="482" spans="3:4" ht="15.75" customHeight="1" x14ac:dyDescent="0.25">
      <c r="C482" s="53"/>
      <c r="D482" s="53"/>
    </row>
    <row r="483" spans="3:4" ht="15.75" customHeight="1" x14ac:dyDescent="0.25">
      <c r="C483" s="53"/>
      <c r="D483" s="53"/>
    </row>
    <row r="484" spans="3:4" ht="15.75" customHeight="1" x14ac:dyDescent="0.25">
      <c r="C484" s="53"/>
      <c r="D484" s="53"/>
    </row>
    <row r="485" spans="3:4" ht="15.75" customHeight="1" x14ac:dyDescent="0.25">
      <c r="C485" s="53"/>
      <c r="D485" s="53"/>
    </row>
    <row r="486" spans="3:4" ht="15.75" customHeight="1" x14ac:dyDescent="0.25">
      <c r="C486" s="53"/>
      <c r="D486" s="53"/>
    </row>
    <row r="487" spans="3:4" ht="15.75" customHeight="1" x14ac:dyDescent="0.25">
      <c r="C487" s="53"/>
      <c r="D487" s="53"/>
    </row>
    <row r="488" spans="3:4" ht="15.75" customHeight="1" x14ac:dyDescent="0.25">
      <c r="C488" s="53"/>
      <c r="D488" s="53"/>
    </row>
    <row r="489" spans="3:4" ht="15.75" customHeight="1" x14ac:dyDescent="0.25">
      <c r="C489" s="53"/>
      <c r="D489" s="53"/>
    </row>
    <row r="490" spans="3:4" ht="15.75" customHeight="1" x14ac:dyDescent="0.25">
      <c r="C490" s="53"/>
      <c r="D490" s="53"/>
    </row>
    <row r="491" spans="3:4" ht="15.75" customHeight="1" x14ac:dyDescent="0.25">
      <c r="C491" s="53"/>
      <c r="D491" s="53"/>
    </row>
    <row r="492" spans="3:4" ht="15.75" customHeight="1" x14ac:dyDescent="0.25">
      <c r="C492" s="53"/>
      <c r="D492" s="53"/>
    </row>
    <row r="493" spans="3:4" ht="15.75" customHeight="1" x14ac:dyDescent="0.25">
      <c r="C493" s="53"/>
      <c r="D493" s="53"/>
    </row>
    <row r="494" spans="3:4" ht="15.75" customHeight="1" x14ac:dyDescent="0.25">
      <c r="C494" s="53"/>
      <c r="D494" s="53"/>
    </row>
    <row r="495" spans="3:4" ht="15.75" customHeight="1" x14ac:dyDescent="0.25">
      <c r="C495" s="53"/>
      <c r="D495" s="53"/>
    </row>
    <row r="496" spans="3:4" ht="15.75" customHeight="1" x14ac:dyDescent="0.25">
      <c r="C496" s="53"/>
      <c r="D496" s="53"/>
    </row>
    <row r="497" spans="3:4" ht="15.75" customHeight="1" x14ac:dyDescent="0.25">
      <c r="C497" s="53"/>
      <c r="D497" s="53"/>
    </row>
    <row r="498" spans="3:4" ht="15.75" customHeight="1" x14ac:dyDescent="0.25">
      <c r="C498" s="53"/>
      <c r="D498" s="53"/>
    </row>
    <row r="499" spans="3:4" ht="15.75" customHeight="1" x14ac:dyDescent="0.25">
      <c r="C499" s="53"/>
      <c r="D499" s="53"/>
    </row>
    <row r="500" spans="3:4" ht="15.75" customHeight="1" x14ac:dyDescent="0.25">
      <c r="C500" s="53"/>
      <c r="D500" s="53"/>
    </row>
    <row r="501" spans="3:4" ht="15.75" customHeight="1" x14ac:dyDescent="0.25">
      <c r="C501" s="53"/>
      <c r="D501" s="53"/>
    </row>
    <row r="502" spans="3:4" ht="15.75" customHeight="1" x14ac:dyDescent="0.25">
      <c r="C502" s="53"/>
      <c r="D502" s="53"/>
    </row>
    <row r="503" spans="3:4" ht="15.75" customHeight="1" x14ac:dyDescent="0.25">
      <c r="C503" s="53"/>
      <c r="D503" s="53"/>
    </row>
    <row r="504" spans="3:4" ht="15.75" customHeight="1" x14ac:dyDescent="0.25">
      <c r="C504" s="53"/>
      <c r="D504" s="53"/>
    </row>
    <row r="505" spans="3:4" ht="15.75" customHeight="1" x14ac:dyDescent="0.25">
      <c r="C505" s="53"/>
      <c r="D505" s="53"/>
    </row>
    <row r="506" spans="3:4" ht="15.75" customHeight="1" x14ac:dyDescent="0.25">
      <c r="C506" s="53"/>
      <c r="D506" s="53"/>
    </row>
    <row r="507" spans="3:4" ht="15.75" customHeight="1" x14ac:dyDescent="0.25">
      <c r="C507" s="53"/>
      <c r="D507" s="53"/>
    </row>
    <row r="508" spans="3:4" ht="15.75" customHeight="1" x14ac:dyDescent="0.25">
      <c r="C508" s="53"/>
      <c r="D508" s="53"/>
    </row>
    <row r="509" spans="3:4" ht="15.75" customHeight="1" x14ac:dyDescent="0.25">
      <c r="C509" s="53"/>
      <c r="D509" s="53"/>
    </row>
    <row r="510" spans="3:4" ht="15.75" customHeight="1" x14ac:dyDescent="0.25">
      <c r="C510" s="53"/>
      <c r="D510" s="53"/>
    </row>
    <row r="511" spans="3:4" ht="15.75" customHeight="1" x14ac:dyDescent="0.25">
      <c r="C511" s="53"/>
      <c r="D511" s="53"/>
    </row>
    <row r="512" spans="3:4" ht="15.75" customHeight="1" x14ac:dyDescent="0.25">
      <c r="C512" s="53"/>
      <c r="D512" s="53"/>
    </row>
    <row r="513" spans="3:4" ht="15.75" customHeight="1" x14ac:dyDescent="0.25">
      <c r="C513" s="53"/>
      <c r="D513" s="53"/>
    </row>
    <row r="514" spans="3:4" ht="15.75" customHeight="1" x14ac:dyDescent="0.25">
      <c r="C514" s="53"/>
      <c r="D514" s="53"/>
    </row>
    <row r="515" spans="3:4" ht="15.75" customHeight="1" x14ac:dyDescent="0.25">
      <c r="C515" s="53"/>
      <c r="D515" s="53"/>
    </row>
    <row r="516" spans="3:4" ht="15.75" customHeight="1" x14ac:dyDescent="0.25">
      <c r="C516" s="53"/>
      <c r="D516" s="53"/>
    </row>
    <row r="517" spans="3:4" ht="15.75" customHeight="1" x14ac:dyDescent="0.25">
      <c r="C517" s="53"/>
      <c r="D517" s="53"/>
    </row>
    <row r="518" spans="3:4" ht="15.75" customHeight="1" x14ac:dyDescent="0.25">
      <c r="C518" s="53"/>
      <c r="D518" s="53"/>
    </row>
    <row r="519" spans="3:4" ht="15.75" customHeight="1" x14ac:dyDescent="0.25">
      <c r="C519" s="53"/>
      <c r="D519" s="53"/>
    </row>
    <row r="520" spans="3:4" ht="15.75" customHeight="1" x14ac:dyDescent="0.25">
      <c r="C520" s="53"/>
      <c r="D520" s="53"/>
    </row>
    <row r="521" spans="3:4" ht="15.75" customHeight="1" x14ac:dyDescent="0.25">
      <c r="C521" s="53"/>
      <c r="D521" s="53"/>
    </row>
    <row r="522" spans="3:4" ht="15.75" customHeight="1" x14ac:dyDescent="0.25">
      <c r="C522" s="53"/>
      <c r="D522" s="53"/>
    </row>
    <row r="523" spans="3:4" ht="15.75" customHeight="1" x14ac:dyDescent="0.25">
      <c r="C523" s="53"/>
      <c r="D523" s="53"/>
    </row>
    <row r="524" spans="3:4" ht="15.75" customHeight="1" x14ac:dyDescent="0.25">
      <c r="C524" s="53"/>
      <c r="D524" s="53"/>
    </row>
    <row r="525" spans="3:4" ht="15.75" customHeight="1" x14ac:dyDescent="0.25">
      <c r="C525" s="53"/>
      <c r="D525" s="53"/>
    </row>
    <row r="526" spans="3:4" ht="15.75" customHeight="1" x14ac:dyDescent="0.25">
      <c r="C526" s="53"/>
      <c r="D526" s="53"/>
    </row>
    <row r="527" spans="3:4" ht="15.75" customHeight="1" x14ac:dyDescent="0.25">
      <c r="C527" s="53"/>
      <c r="D527" s="53"/>
    </row>
    <row r="528" spans="3:4" ht="15.75" customHeight="1" x14ac:dyDescent="0.25">
      <c r="C528" s="53"/>
      <c r="D528" s="53"/>
    </row>
    <row r="529" spans="3:4" ht="15.75" customHeight="1" x14ac:dyDescent="0.25">
      <c r="C529" s="53"/>
      <c r="D529" s="53"/>
    </row>
    <row r="530" spans="3:4" ht="15.75" customHeight="1" x14ac:dyDescent="0.25">
      <c r="C530" s="53"/>
      <c r="D530" s="53"/>
    </row>
    <row r="531" spans="3:4" ht="15.75" customHeight="1" x14ac:dyDescent="0.25">
      <c r="C531" s="53"/>
      <c r="D531" s="53"/>
    </row>
    <row r="532" spans="3:4" ht="15.75" customHeight="1" x14ac:dyDescent="0.25">
      <c r="C532" s="53"/>
      <c r="D532" s="53"/>
    </row>
    <row r="533" spans="3:4" ht="15.75" customHeight="1" x14ac:dyDescent="0.25">
      <c r="C533" s="53"/>
      <c r="D533" s="53"/>
    </row>
    <row r="534" spans="3:4" ht="15.75" customHeight="1" x14ac:dyDescent="0.25">
      <c r="C534" s="53"/>
      <c r="D534" s="53"/>
    </row>
    <row r="535" spans="3:4" ht="15.75" customHeight="1" x14ac:dyDescent="0.25">
      <c r="C535" s="53"/>
      <c r="D535" s="53"/>
    </row>
    <row r="536" spans="3:4" ht="15.75" customHeight="1" x14ac:dyDescent="0.25">
      <c r="C536" s="53"/>
      <c r="D536" s="53"/>
    </row>
    <row r="537" spans="3:4" ht="15.75" customHeight="1" x14ac:dyDescent="0.25">
      <c r="C537" s="53"/>
      <c r="D537" s="53"/>
    </row>
    <row r="538" spans="3:4" ht="15.75" customHeight="1" x14ac:dyDescent="0.25">
      <c r="C538" s="53"/>
      <c r="D538" s="53"/>
    </row>
    <row r="539" spans="3:4" ht="15.75" customHeight="1" x14ac:dyDescent="0.25">
      <c r="C539" s="53"/>
      <c r="D539" s="53"/>
    </row>
    <row r="540" spans="3:4" ht="15.75" customHeight="1" x14ac:dyDescent="0.25">
      <c r="C540" s="53"/>
      <c r="D540" s="53"/>
    </row>
    <row r="541" spans="3:4" ht="15.75" customHeight="1" x14ac:dyDescent="0.25">
      <c r="C541" s="53"/>
      <c r="D541" s="53"/>
    </row>
    <row r="542" spans="3:4" ht="15.75" customHeight="1" x14ac:dyDescent="0.25">
      <c r="C542" s="53"/>
      <c r="D542" s="53"/>
    </row>
    <row r="543" spans="3:4" ht="15.75" customHeight="1" x14ac:dyDescent="0.25">
      <c r="C543" s="53"/>
      <c r="D543" s="53"/>
    </row>
    <row r="544" spans="3:4" ht="15.75" customHeight="1" x14ac:dyDescent="0.25">
      <c r="C544" s="53"/>
      <c r="D544" s="53"/>
    </row>
    <row r="545" spans="3:4" ht="15.75" customHeight="1" x14ac:dyDescent="0.25">
      <c r="C545" s="53"/>
      <c r="D545" s="53"/>
    </row>
    <row r="546" spans="3:4" ht="15.75" customHeight="1" x14ac:dyDescent="0.25">
      <c r="C546" s="53"/>
      <c r="D546" s="53"/>
    </row>
    <row r="547" spans="3:4" ht="15.75" customHeight="1" x14ac:dyDescent="0.25">
      <c r="C547" s="53"/>
      <c r="D547" s="53"/>
    </row>
    <row r="548" spans="3:4" ht="15.75" customHeight="1" x14ac:dyDescent="0.25">
      <c r="C548" s="53"/>
      <c r="D548" s="53"/>
    </row>
    <row r="549" spans="3:4" ht="15.75" customHeight="1" x14ac:dyDescent="0.25">
      <c r="C549" s="53"/>
      <c r="D549" s="53"/>
    </row>
    <row r="550" spans="3:4" ht="15.75" customHeight="1" x14ac:dyDescent="0.25">
      <c r="C550" s="53"/>
      <c r="D550" s="53"/>
    </row>
    <row r="551" spans="3:4" ht="15.75" customHeight="1" x14ac:dyDescent="0.25">
      <c r="C551" s="53"/>
      <c r="D551" s="53"/>
    </row>
    <row r="552" spans="3:4" ht="15.75" customHeight="1" x14ac:dyDescent="0.25">
      <c r="C552" s="53"/>
      <c r="D552" s="53"/>
    </row>
    <row r="553" spans="3:4" ht="15.75" customHeight="1" x14ac:dyDescent="0.25">
      <c r="C553" s="53"/>
      <c r="D553" s="53"/>
    </row>
    <row r="554" spans="3:4" ht="15.75" customHeight="1" x14ac:dyDescent="0.25">
      <c r="C554" s="53"/>
      <c r="D554" s="53"/>
    </row>
    <row r="555" spans="3:4" ht="15.75" customHeight="1" x14ac:dyDescent="0.25">
      <c r="C555" s="53"/>
      <c r="D555" s="53"/>
    </row>
    <row r="556" spans="3:4" ht="15.75" customHeight="1" x14ac:dyDescent="0.25">
      <c r="C556" s="53"/>
      <c r="D556" s="53"/>
    </row>
    <row r="557" spans="3:4" ht="15.75" customHeight="1" x14ac:dyDescent="0.25">
      <c r="C557" s="53"/>
      <c r="D557" s="53"/>
    </row>
    <row r="558" spans="3:4" ht="15.75" customHeight="1" x14ac:dyDescent="0.25">
      <c r="C558" s="53"/>
      <c r="D558" s="53"/>
    </row>
    <row r="559" spans="3:4" ht="15.75" customHeight="1" x14ac:dyDescent="0.25">
      <c r="C559" s="53"/>
      <c r="D559" s="53"/>
    </row>
    <row r="560" spans="3:4" ht="15.75" customHeight="1" x14ac:dyDescent="0.25">
      <c r="C560" s="53"/>
      <c r="D560" s="53"/>
    </row>
    <row r="561" spans="3:4" ht="15.75" customHeight="1" x14ac:dyDescent="0.25">
      <c r="C561" s="53"/>
      <c r="D561" s="53"/>
    </row>
    <row r="562" spans="3:4" ht="15.75" customHeight="1" x14ac:dyDescent="0.25">
      <c r="C562" s="53"/>
      <c r="D562" s="53"/>
    </row>
    <row r="563" spans="3:4" ht="15.75" customHeight="1" x14ac:dyDescent="0.25">
      <c r="C563" s="53"/>
      <c r="D563" s="53"/>
    </row>
    <row r="564" spans="3:4" ht="15.75" customHeight="1" x14ac:dyDescent="0.25">
      <c r="C564" s="53"/>
      <c r="D564" s="53"/>
    </row>
    <row r="565" spans="3:4" ht="15.75" customHeight="1" x14ac:dyDescent="0.25">
      <c r="C565" s="53"/>
      <c r="D565" s="53"/>
    </row>
    <row r="566" spans="3:4" ht="15.75" customHeight="1" x14ac:dyDescent="0.25">
      <c r="C566" s="53"/>
      <c r="D566" s="53"/>
    </row>
    <row r="567" spans="3:4" ht="15.75" customHeight="1" x14ac:dyDescent="0.25">
      <c r="C567" s="53"/>
      <c r="D567" s="53"/>
    </row>
    <row r="568" spans="3:4" ht="15.75" customHeight="1" x14ac:dyDescent="0.25">
      <c r="C568" s="53"/>
      <c r="D568" s="53"/>
    </row>
    <row r="569" spans="3:4" ht="15.75" customHeight="1" x14ac:dyDescent="0.25">
      <c r="C569" s="53"/>
      <c r="D569" s="53"/>
    </row>
    <row r="570" spans="3:4" ht="15.75" customHeight="1" x14ac:dyDescent="0.25">
      <c r="C570" s="53"/>
      <c r="D570" s="53"/>
    </row>
    <row r="571" spans="3:4" ht="15.75" customHeight="1" x14ac:dyDescent="0.25">
      <c r="C571" s="53"/>
      <c r="D571" s="53"/>
    </row>
    <row r="572" spans="3:4" ht="15.75" customHeight="1" x14ac:dyDescent="0.25">
      <c r="C572" s="53"/>
      <c r="D572" s="53"/>
    </row>
    <row r="573" spans="3:4" ht="15.75" customHeight="1" x14ac:dyDescent="0.25">
      <c r="C573" s="53"/>
      <c r="D573" s="53"/>
    </row>
    <row r="574" spans="3:4" ht="15.75" customHeight="1" x14ac:dyDescent="0.25">
      <c r="C574" s="53"/>
      <c r="D574" s="53"/>
    </row>
    <row r="575" spans="3:4" ht="15.75" customHeight="1" x14ac:dyDescent="0.25">
      <c r="C575" s="53"/>
      <c r="D575" s="53"/>
    </row>
    <row r="576" spans="3:4" ht="15.75" customHeight="1" x14ac:dyDescent="0.25">
      <c r="C576" s="53"/>
      <c r="D576" s="53"/>
    </row>
    <row r="577" spans="3:4" ht="15.75" customHeight="1" x14ac:dyDescent="0.25">
      <c r="C577" s="53"/>
      <c r="D577" s="53"/>
    </row>
    <row r="578" spans="3:4" ht="15.75" customHeight="1" x14ac:dyDescent="0.25">
      <c r="C578" s="53"/>
      <c r="D578" s="53"/>
    </row>
    <row r="579" spans="3:4" ht="15.75" customHeight="1" x14ac:dyDescent="0.25">
      <c r="C579" s="53"/>
      <c r="D579" s="53"/>
    </row>
    <row r="580" spans="3:4" ht="15.75" customHeight="1" x14ac:dyDescent="0.25">
      <c r="C580" s="53"/>
      <c r="D580" s="53"/>
    </row>
    <row r="581" spans="3:4" ht="15.75" customHeight="1" x14ac:dyDescent="0.25">
      <c r="C581" s="53"/>
      <c r="D581" s="53"/>
    </row>
    <row r="582" spans="3:4" ht="15.75" customHeight="1" x14ac:dyDescent="0.25">
      <c r="C582" s="53"/>
      <c r="D582" s="53"/>
    </row>
    <row r="583" spans="3:4" ht="15.75" customHeight="1" x14ac:dyDescent="0.25">
      <c r="C583" s="53"/>
      <c r="D583" s="53"/>
    </row>
    <row r="584" spans="3:4" ht="15.75" customHeight="1" x14ac:dyDescent="0.25">
      <c r="C584" s="53"/>
      <c r="D584" s="53"/>
    </row>
    <row r="585" spans="3:4" ht="15.75" customHeight="1" x14ac:dyDescent="0.25">
      <c r="C585" s="53"/>
      <c r="D585" s="53"/>
    </row>
    <row r="586" spans="3:4" ht="15.75" customHeight="1" x14ac:dyDescent="0.25">
      <c r="C586" s="53"/>
      <c r="D586" s="53"/>
    </row>
    <row r="587" spans="3:4" ht="15.75" customHeight="1" x14ac:dyDescent="0.25">
      <c r="C587" s="53"/>
      <c r="D587" s="53"/>
    </row>
    <row r="588" spans="3:4" ht="15.75" customHeight="1" x14ac:dyDescent="0.25">
      <c r="C588" s="53"/>
      <c r="D588" s="53"/>
    </row>
    <row r="589" spans="3:4" ht="15.75" customHeight="1" x14ac:dyDescent="0.25">
      <c r="C589" s="53"/>
      <c r="D589" s="53"/>
    </row>
    <row r="590" spans="3:4" ht="15.75" customHeight="1" x14ac:dyDescent="0.25">
      <c r="C590" s="53"/>
      <c r="D590" s="53"/>
    </row>
    <row r="591" spans="3:4" ht="15.75" customHeight="1" x14ac:dyDescent="0.25">
      <c r="C591" s="53"/>
      <c r="D591" s="53"/>
    </row>
    <row r="592" spans="3:4" ht="15.75" customHeight="1" x14ac:dyDescent="0.25">
      <c r="C592" s="53"/>
      <c r="D592" s="53"/>
    </row>
    <row r="593" spans="3:4" ht="15.75" customHeight="1" x14ac:dyDescent="0.25">
      <c r="C593" s="53"/>
      <c r="D593" s="53"/>
    </row>
    <row r="594" spans="3:4" ht="15.75" customHeight="1" x14ac:dyDescent="0.25">
      <c r="C594" s="53"/>
      <c r="D594" s="53"/>
    </row>
    <row r="595" spans="3:4" ht="15.75" customHeight="1" x14ac:dyDescent="0.25">
      <c r="C595" s="53"/>
      <c r="D595" s="53"/>
    </row>
    <row r="596" spans="3:4" ht="15.75" customHeight="1" x14ac:dyDescent="0.25">
      <c r="C596" s="53"/>
      <c r="D596" s="53"/>
    </row>
    <row r="597" spans="3:4" ht="15.75" customHeight="1" x14ac:dyDescent="0.25">
      <c r="C597" s="53"/>
      <c r="D597" s="53"/>
    </row>
    <row r="598" spans="3:4" ht="15.75" customHeight="1" x14ac:dyDescent="0.25">
      <c r="C598" s="53"/>
      <c r="D598" s="53"/>
    </row>
    <row r="599" spans="3:4" ht="15.75" customHeight="1" x14ac:dyDescent="0.25">
      <c r="C599" s="53"/>
      <c r="D599" s="53"/>
    </row>
    <row r="600" spans="3:4" ht="15.75" customHeight="1" x14ac:dyDescent="0.25">
      <c r="C600" s="53"/>
      <c r="D600" s="53"/>
    </row>
    <row r="601" spans="3:4" ht="15.75" customHeight="1" x14ac:dyDescent="0.25">
      <c r="C601" s="53"/>
      <c r="D601" s="53"/>
    </row>
    <row r="602" spans="3:4" ht="15.75" customHeight="1" x14ac:dyDescent="0.25">
      <c r="C602" s="53"/>
      <c r="D602" s="53"/>
    </row>
    <row r="603" spans="3:4" ht="15.75" customHeight="1" x14ac:dyDescent="0.25">
      <c r="C603" s="53"/>
      <c r="D603" s="53"/>
    </row>
    <row r="604" spans="3:4" ht="15.75" customHeight="1" x14ac:dyDescent="0.25">
      <c r="C604" s="53"/>
      <c r="D604" s="53"/>
    </row>
    <row r="605" spans="3:4" ht="15.75" customHeight="1" x14ac:dyDescent="0.25">
      <c r="C605" s="53"/>
      <c r="D605" s="53"/>
    </row>
    <row r="606" spans="3:4" ht="15.75" customHeight="1" x14ac:dyDescent="0.25">
      <c r="C606" s="53"/>
      <c r="D606" s="53"/>
    </row>
    <row r="607" spans="3:4" ht="15.75" customHeight="1" x14ac:dyDescent="0.25">
      <c r="C607" s="53"/>
      <c r="D607" s="53"/>
    </row>
    <row r="608" spans="3:4" ht="15.75" customHeight="1" x14ac:dyDescent="0.25">
      <c r="C608" s="53"/>
      <c r="D608" s="53"/>
    </row>
    <row r="609" spans="3:4" ht="15.75" customHeight="1" x14ac:dyDescent="0.25">
      <c r="C609" s="53"/>
      <c r="D609" s="53"/>
    </row>
    <row r="610" spans="3:4" ht="15.75" customHeight="1" x14ac:dyDescent="0.25">
      <c r="C610" s="53"/>
      <c r="D610" s="53"/>
    </row>
    <row r="611" spans="3:4" ht="15.75" customHeight="1" x14ac:dyDescent="0.25">
      <c r="C611" s="53"/>
      <c r="D611" s="53"/>
    </row>
    <row r="612" spans="3:4" ht="15.75" customHeight="1" x14ac:dyDescent="0.25">
      <c r="C612" s="53"/>
      <c r="D612" s="53"/>
    </row>
    <row r="613" spans="3:4" ht="15.75" customHeight="1" x14ac:dyDescent="0.25">
      <c r="C613" s="53"/>
      <c r="D613" s="53"/>
    </row>
    <row r="614" spans="3:4" ht="15.75" customHeight="1" x14ac:dyDescent="0.25">
      <c r="C614" s="53"/>
      <c r="D614" s="53"/>
    </row>
    <row r="615" spans="3:4" ht="15.75" customHeight="1" x14ac:dyDescent="0.25">
      <c r="C615" s="53"/>
      <c r="D615" s="53"/>
    </row>
    <row r="616" spans="3:4" ht="15.75" customHeight="1" x14ac:dyDescent="0.25">
      <c r="C616" s="53"/>
      <c r="D616" s="53"/>
    </row>
    <row r="617" spans="3:4" ht="15.75" customHeight="1" x14ac:dyDescent="0.25">
      <c r="C617" s="53"/>
      <c r="D617" s="53"/>
    </row>
    <row r="618" spans="3:4" ht="15.75" customHeight="1" x14ac:dyDescent="0.25">
      <c r="C618" s="53"/>
      <c r="D618" s="53"/>
    </row>
    <row r="619" spans="3:4" ht="15.75" customHeight="1" x14ac:dyDescent="0.25">
      <c r="C619" s="53"/>
      <c r="D619" s="53"/>
    </row>
    <row r="620" spans="3:4" ht="15.75" customHeight="1" x14ac:dyDescent="0.25">
      <c r="C620" s="53"/>
      <c r="D620" s="53"/>
    </row>
    <row r="621" spans="3:4" ht="15.75" customHeight="1" x14ac:dyDescent="0.25">
      <c r="C621" s="53"/>
      <c r="D621" s="53"/>
    </row>
    <row r="622" spans="3:4" ht="15.75" customHeight="1" x14ac:dyDescent="0.25">
      <c r="C622" s="53"/>
      <c r="D622" s="53"/>
    </row>
    <row r="623" spans="3:4" ht="15.75" customHeight="1" x14ac:dyDescent="0.25">
      <c r="C623" s="53"/>
      <c r="D623" s="53"/>
    </row>
    <row r="624" spans="3:4" ht="15.75" customHeight="1" x14ac:dyDescent="0.25">
      <c r="C624" s="53"/>
      <c r="D624" s="53"/>
    </row>
    <row r="625" spans="3:4" ht="15.75" customHeight="1" x14ac:dyDescent="0.25">
      <c r="C625" s="53"/>
      <c r="D625" s="53"/>
    </row>
    <row r="626" spans="3:4" ht="15.75" customHeight="1" x14ac:dyDescent="0.25">
      <c r="C626" s="53"/>
      <c r="D626" s="53"/>
    </row>
    <row r="627" spans="3:4" ht="15.75" customHeight="1" x14ac:dyDescent="0.25">
      <c r="C627" s="53"/>
      <c r="D627" s="53"/>
    </row>
    <row r="628" spans="3:4" ht="15.75" customHeight="1" x14ac:dyDescent="0.25">
      <c r="C628" s="53"/>
      <c r="D628" s="53"/>
    </row>
    <row r="629" spans="3:4" ht="15.75" customHeight="1" x14ac:dyDescent="0.25">
      <c r="C629" s="53"/>
      <c r="D629" s="53"/>
    </row>
    <row r="630" spans="3:4" ht="15.75" customHeight="1" x14ac:dyDescent="0.25">
      <c r="C630" s="53"/>
      <c r="D630" s="53"/>
    </row>
    <row r="631" spans="3:4" ht="15.75" customHeight="1" x14ac:dyDescent="0.25">
      <c r="C631" s="53"/>
      <c r="D631" s="53"/>
    </row>
    <row r="632" spans="3:4" ht="15.75" customHeight="1" x14ac:dyDescent="0.25">
      <c r="C632" s="53"/>
      <c r="D632" s="53"/>
    </row>
    <row r="633" spans="3:4" ht="15.75" customHeight="1" x14ac:dyDescent="0.25">
      <c r="C633" s="53"/>
      <c r="D633" s="53"/>
    </row>
    <row r="634" spans="3:4" ht="15.75" customHeight="1" x14ac:dyDescent="0.25">
      <c r="C634" s="53"/>
      <c r="D634" s="53"/>
    </row>
    <row r="635" spans="3:4" ht="15.75" customHeight="1" x14ac:dyDescent="0.25">
      <c r="C635" s="53"/>
      <c r="D635" s="53"/>
    </row>
    <row r="636" spans="3:4" ht="15.75" customHeight="1" x14ac:dyDescent="0.25">
      <c r="C636" s="53"/>
      <c r="D636" s="53"/>
    </row>
    <row r="637" spans="3:4" ht="15.75" customHeight="1" x14ac:dyDescent="0.25">
      <c r="C637" s="53"/>
      <c r="D637" s="53"/>
    </row>
    <row r="638" spans="3:4" ht="15.75" customHeight="1" x14ac:dyDescent="0.25">
      <c r="C638" s="53"/>
      <c r="D638" s="53"/>
    </row>
    <row r="639" spans="3:4" ht="15.75" customHeight="1" x14ac:dyDescent="0.25">
      <c r="C639" s="53"/>
      <c r="D639" s="53"/>
    </row>
    <row r="640" spans="3:4" ht="15.75" customHeight="1" x14ac:dyDescent="0.25">
      <c r="C640" s="53"/>
      <c r="D640" s="53"/>
    </row>
    <row r="641" spans="3:4" ht="15.75" customHeight="1" x14ac:dyDescent="0.25">
      <c r="C641" s="53"/>
      <c r="D641" s="53"/>
    </row>
    <row r="642" spans="3:4" ht="15.75" customHeight="1" x14ac:dyDescent="0.25">
      <c r="C642" s="53"/>
      <c r="D642" s="53"/>
    </row>
    <row r="643" spans="3:4" ht="15.75" customHeight="1" x14ac:dyDescent="0.25">
      <c r="C643" s="53"/>
      <c r="D643" s="53"/>
    </row>
    <row r="644" spans="3:4" ht="15.75" customHeight="1" x14ac:dyDescent="0.25">
      <c r="C644" s="53"/>
      <c r="D644" s="53"/>
    </row>
    <row r="645" spans="3:4" ht="15.75" customHeight="1" x14ac:dyDescent="0.25">
      <c r="C645" s="53"/>
      <c r="D645" s="53"/>
    </row>
    <row r="646" spans="3:4" ht="15.75" customHeight="1" x14ac:dyDescent="0.25">
      <c r="C646" s="53"/>
      <c r="D646" s="53"/>
    </row>
    <row r="647" spans="3:4" ht="15.75" customHeight="1" x14ac:dyDescent="0.25">
      <c r="C647" s="53"/>
      <c r="D647" s="53"/>
    </row>
    <row r="648" spans="3:4" ht="15.75" customHeight="1" x14ac:dyDescent="0.25">
      <c r="C648" s="53"/>
      <c r="D648" s="53"/>
    </row>
    <row r="649" spans="3:4" ht="15.75" customHeight="1" x14ac:dyDescent="0.25">
      <c r="C649" s="53"/>
      <c r="D649" s="53"/>
    </row>
    <row r="650" spans="3:4" ht="15.75" customHeight="1" x14ac:dyDescent="0.25">
      <c r="C650" s="53"/>
      <c r="D650" s="53"/>
    </row>
    <row r="651" spans="3:4" ht="15.75" customHeight="1" x14ac:dyDescent="0.25">
      <c r="C651" s="53"/>
      <c r="D651" s="53"/>
    </row>
    <row r="652" spans="3:4" ht="15.75" customHeight="1" x14ac:dyDescent="0.25">
      <c r="C652" s="53"/>
      <c r="D652" s="53"/>
    </row>
    <row r="653" spans="3:4" ht="15.75" customHeight="1" x14ac:dyDescent="0.25">
      <c r="C653" s="53"/>
      <c r="D653" s="53"/>
    </row>
    <row r="654" spans="3:4" ht="15.75" customHeight="1" x14ac:dyDescent="0.25">
      <c r="C654" s="53"/>
      <c r="D654" s="53"/>
    </row>
    <row r="655" spans="3:4" ht="15.75" customHeight="1" x14ac:dyDescent="0.25">
      <c r="C655" s="53"/>
      <c r="D655" s="53"/>
    </row>
    <row r="656" spans="3:4" ht="15.75" customHeight="1" x14ac:dyDescent="0.25">
      <c r="C656" s="53"/>
      <c r="D656" s="53"/>
    </row>
    <row r="657" spans="3:4" ht="15.75" customHeight="1" x14ac:dyDescent="0.25">
      <c r="C657" s="53"/>
      <c r="D657" s="53"/>
    </row>
    <row r="658" spans="3:4" ht="15.75" customHeight="1" x14ac:dyDescent="0.25">
      <c r="C658" s="53"/>
      <c r="D658" s="53"/>
    </row>
    <row r="659" spans="3:4" ht="15.75" customHeight="1" x14ac:dyDescent="0.25">
      <c r="C659" s="53"/>
      <c r="D659" s="53"/>
    </row>
    <row r="660" spans="3:4" ht="15.75" customHeight="1" x14ac:dyDescent="0.25">
      <c r="C660" s="53"/>
      <c r="D660" s="53"/>
    </row>
    <row r="661" spans="3:4" ht="15.75" customHeight="1" x14ac:dyDescent="0.25">
      <c r="C661" s="53"/>
      <c r="D661" s="53"/>
    </row>
    <row r="662" spans="3:4" ht="15.75" customHeight="1" x14ac:dyDescent="0.25">
      <c r="C662" s="53"/>
      <c r="D662" s="53"/>
    </row>
    <row r="663" spans="3:4" ht="15.75" customHeight="1" x14ac:dyDescent="0.25">
      <c r="C663" s="53"/>
      <c r="D663" s="53"/>
    </row>
    <row r="664" spans="3:4" ht="15.75" customHeight="1" x14ac:dyDescent="0.25">
      <c r="C664" s="53"/>
      <c r="D664" s="53"/>
    </row>
    <row r="665" spans="3:4" ht="15.75" customHeight="1" x14ac:dyDescent="0.25">
      <c r="C665" s="53"/>
      <c r="D665" s="53"/>
    </row>
    <row r="666" spans="3:4" ht="15.75" customHeight="1" x14ac:dyDescent="0.25">
      <c r="C666" s="53"/>
      <c r="D666" s="53"/>
    </row>
    <row r="667" spans="3:4" ht="15.75" customHeight="1" x14ac:dyDescent="0.25">
      <c r="C667" s="53"/>
      <c r="D667" s="53"/>
    </row>
    <row r="668" spans="3:4" ht="15.75" customHeight="1" x14ac:dyDescent="0.25">
      <c r="C668" s="53"/>
      <c r="D668" s="53"/>
    </row>
    <row r="669" spans="3:4" ht="15.75" customHeight="1" x14ac:dyDescent="0.25">
      <c r="C669" s="53"/>
      <c r="D669" s="53"/>
    </row>
    <row r="670" spans="3:4" ht="15.75" customHeight="1" x14ac:dyDescent="0.25">
      <c r="C670" s="53"/>
      <c r="D670" s="53"/>
    </row>
    <row r="671" spans="3:4" ht="15.75" customHeight="1" x14ac:dyDescent="0.25">
      <c r="C671" s="53"/>
      <c r="D671" s="53"/>
    </row>
    <row r="672" spans="3:4" ht="15.75" customHeight="1" x14ac:dyDescent="0.25">
      <c r="C672" s="53"/>
      <c r="D672" s="53"/>
    </row>
    <row r="673" spans="3:4" ht="15.75" customHeight="1" x14ac:dyDescent="0.25">
      <c r="C673" s="53"/>
      <c r="D673" s="53"/>
    </row>
    <row r="674" spans="3:4" ht="15.75" customHeight="1" x14ac:dyDescent="0.25">
      <c r="C674" s="53"/>
      <c r="D674" s="53"/>
    </row>
    <row r="675" spans="3:4" ht="15.75" customHeight="1" x14ac:dyDescent="0.25">
      <c r="C675" s="53"/>
      <c r="D675" s="53"/>
    </row>
    <row r="676" spans="3:4" ht="15.75" customHeight="1" x14ac:dyDescent="0.25">
      <c r="C676" s="53"/>
      <c r="D676" s="53"/>
    </row>
    <row r="677" spans="3:4" ht="15.75" customHeight="1" x14ac:dyDescent="0.25">
      <c r="C677" s="53"/>
      <c r="D677" s="53"/>
    </row>
    <row r="678" spans="3:4" ht="15.75" customHeight="1" x14ac:dyDescent="0.25">
      <c r="C678" s="53"/>
      <c r="D678" s="53"/>
    </row>
    <row r="679" spans="3:4" ht="15.75" customHeight="1" x14ac:dyDescent="0.25">
      <c r="C679" s="53"/>
      <c r="D679" s="53"/>
    </row>
    <row r="680" spans="3:4" ht="15.75" customHeight="1" x14ac:dyDescent="0.25">
      <c r="C680" s="53"/>
      <c r="D680" s="53"/>
    </row>
    <row r="681" spans="3:4" ht="15.75" customHeight="1" x14ac:dyDescent="0.25">
      <c r="C681" s="53"/>
      <c r="D681" s="53"/>
    </row>
    <row r="682" spans="3:4" ht="15.75" customHeight="1" x14ac:dyDescent="0.25">
      <c r="C682" s="53"/>
      <c r="D682" s="53"/>
    </row>
    <row r="683" spans="3:4" ht="15.75" customHeight="1" x14ac:dyDescent="0.25">
      <c r="C683" s="53"/>
      <c r="D683" s="53"/>
    </row>
    <row r="684" spans="3:4" ht="15.75" customHeight="1" x14ac:dyDescent="0.25">
      <c r="C684" s="53"/>
      <c r="D684" s="53"/>
    </row>
    <row r="685" spans="3:4" ht="15.75" customHeight="1" x14ac:dyDescent="0.25">
      <c r="C685" s="53"/>
      <c r="D685" s="53"/>
    </row>
    <row r="686" spans="3:4" ht="15.75" customHeight="1" x14ac:dyDescent="0.25">
      <c r="C686" s="53"/>
      <c r="D686" s="53"/>
    </row>
    <row r="687" spans="3:4" ht="15.75" customHeight="1" x14ac:dyDescent="0.25">
      <c r="C687" s="53"/>
      <c r="D687" s="53"/>
    </row>
    <row r="688" spans="3:4" ht="15.75" customHeight="1" x14ac:dyDescent="0.25">
      <c r="C688" s="53"/>
      <c r="D688" s="53"/>
    </row>
    <row r="689" spans="3:4" ht="15.75" customHeight="1" x14ac:dyDescent="0.25">
      <c r="C689" s="53"/>
      <c r="D689" s="53"/>
    </row>
    <row r="690" spans="3:4" ht="15.75" customHeight="1" x14ac:dyDescent="0.25">
      <c r="C690" s="53"/>
      <c r="D690" s="53"/>
    </row>
    <row r="691" spans="3:4" ht="15.75" customHeight="1" x14ac:dyDescent="0.25">
      <c r="C691" s="53"/>
      <c r="D691" s="53"/>
    </row>
    <row r="692" spans="3:4" ht="15.75" customHeight="1" x14ac:dyDescent="0.25">
      <c r="C692" s="53"/>
      <c r="D692" s="53"/>
    </row>
    <row r="693" spans="3:4" ht="15.75" customHeight="1" x14ac:dyDescent="0.25">
      <c r="C693" s="53"/>
      <c r="D693" s="53"/>
    </row>
    <row r="694" spans="3:4" ht="15.75" customHeight="1" x14ac:dyDescent="0.25">
      <c r="C694" s="53"/>
      <c r="D694" s="53"/>
    </row>
    <row r="695" spans="3:4" ht="15.75" customHeight="1" x14ac:dyDescent="0.25">
      <c r="C695" s="53"/>
      <c r="D695" s="53"/>
    </row>
    <row r="696" spans="3:4" ht="15.75" customHeight="1" x14ac:dyDescent="0.25">
      <c r="C696" s="53"/>
      <c r="D696" s="53"/>
    </row>
    <row r="697" spans="3:4" ht="15.75" customHeight="1" x14ac:dyDescent="0.25">
      <c r="C697" s="53"/>
      <c r="D697" s="53"/>
    </row>
    <row r="698" spans="3:4" ht="15.75" customHeight="1" x14ac:dyDescent="0.25">
      <c r="C698" s="53"/>
      <c r="D698" s="53"/>
    </row>
    <row r="699" spans="3:4" ht="15.75" customHeight="1" x14ac:dyDescent="0.25">
      <c r="C699" s="53"/>
      <c r="D699" s="53"/>
    </row>
    <row r="700" spans="3:4" ht="15.75" customHeight="1" x14ac:dyDescent="0.25">
      <c r="C700" s="53"/>
      <c r="D700" s="53"/>
    </row>
    <row r="701" spans="3:4" ht="15.75" customHeight="1" x14ac:dyDescent="0.25">
      <c r="C701" s="53"/>
      <c r="D701" s="53"/>
    </row>
    <row r="702" spans="3:4" ht="15.75" customHeight="1" x14ac:dyDescent="0.25">
      <c r="C702" s="53"/>
      <c r="D702" s="53"/>
    </row>
    <row r="703" spans="3:4" ht="15.75" customHeight="1" x14ac:dyDescent="0.25">
      <c r="C703" s="53"/>
      <c r="D703" s="53"/>
    </row>
    <row r="704" spans="3:4" ht="15.75" customHeight="1" x14ac:dyDescent="0.25">
      <c r="C704" s="53"/>
      <c r="D704" s="53"/>
    </row>
    <row r="705" spans="3:4" ht="15.75" customHeight="1" x14ac:dyDescent="0.25">
      <c r="C705" s="53"/>
      <c r="D705" s="53"/>
    </row>
    <row r="706" spans="3:4" ht="15.75" customHeight="1" x14ac:dyDescent="0.25">
      <c r="C706" s="53"/>
      <c r="D706" s="53"/>
    </row>
    <row r="707" spans="3:4" ht="15.75" customHeight="1" x14ac:dyDescent="0.25">
      <c r="C707" s="53"/>
      <c r="D707" s="53"/>
    </row>
    <row r="708" spans="3:4" ht="15.75" customHeight="1" x14ac:dyDescent="0.25">
      <c r="C708" s="53"/>
      <c r="D708" s="53"/>
    </row>
    <row r="709" spans="3:4" ht="15.75" customHeight="1" x14ac:dyDescent="0.25">
      <c r="C709" s="53"/>
      <c r="D709" s="53"/>
    </row>
    <row r="710" spans="3:4" ht="15.75" customHeight="1" x14ac:dyDescent="0.25">
      <c r="C710" s="53"/>
      <c r="D710" s="53"/>
    </row>
    <row r="711" spans="3:4" ht="15.75" customHeight="1" x14ac:dyDescent="0.25">
      <c r="C711" s="53"/>
      <c r="D711" s="53"/>
    </row>
    <row r="712" spans="3:4" ht="15.75" customHeight="1" x14ac:dyDescent="0.25">
      <c r="C712" s="53"/>
      <c r="D712" s="53"/>
    </row>
    <row r="713" spans="3:4" ht="15.75" customHeight="1" x14ac:dyDescent="0.25">
      <c r="C713" s="53"/>
      <c r="D713" s="53"/>
    </row>
    <row r="714" spans="3:4" ht="15.75" customHeight="1" x14ac:dyDescent="0.25">
      <c r="C714" s="53"/>
      <c r="D714" s="53"/>
    </row>
    <row r="715" spans="3:4" ht="15.75" customHeight="1" x14ac:dyDescent="0.25">
      <c r="C715" s="53"/>
      <c r="D715" s="53"/>
    </row>
    <row r="716" spans="3:4" ht="15.75" customHeight="1" x14ac:dyDescent="0.25">
      <c r="C716" s="53"/>
      <c r="D716" s="53"/>
    </row>
    <row r="717" spans="3:4" ht="15.75" customHeight="1" x14ac:dyDescent="0.25">
      <c r="C717" s="53"/>
      <c r="D717" s="53"/>
    </row>
    <row r="718" spans="3:4" ht="15.75" customHeight="1" x14ac:dyDescent="0.25">
      <c r="C718" s="53"/>
      <c r="D718" s="53"/>
    </row>
    <row r="719" spans="3:4" ht="15.75" customHeight="1" x14ac:dyDescent="0.25">
      <c r="C719" s="53"/>
      <c r="D719" s="53"/>
    </row>
    <row r="720" spans="3:4" ht="15.75" customHeight="1" x14ac:dyDescent="0.25">
      <c r="C720" s="53"/>
      <c r="D720" s="53"/>
    </row>
    <row r="721" spans="3:4" ht="15.75" customHeight="1" x14ac:dyDescent="0.25">
      <c r="C721" s="53"/>
      <c r="D721" s="53"/>
    </row>
    <row r="722" spans="3:4" ht="15.75" customHeight="1" x14ac:dyDescent="0.25">
      <c r="C722" s="53"/>
      <c r="D722" s="53"/>
    </row>
    <row r="723" spans="3:4" ht="15.75" customHeight="1" x14ac:dyDescent="0.25">
      <c r="C723" s="53"/>
      <c r="D723" s="53"/>
    </row>
    <row r="724" spans="3:4" ht="15.75" customHeight="1" x14ac:dyDescent="0.25">
      <c r="C724" s="53"/>
      <c r="D724" s="53"/>
    </row>
    <row r="725" spans="3:4" ht="15.75" customHeight="1" x14ac:dyDescent="0.25">
      <c r="C725" s="53"/>
      <c r="D725" s="53"/>
    </row>
    <row r="726" spans="3:4" ht="15.75" customHeight="1" x14ac:dyDescent="0.25">
      <c r="C726" s="53"/>
      <c r="D726" s="53"/>
    </row>
    <row r="727" spans="3:4" ht="15.75" customHeight="1" x14ac:dyDescent="0.25">
      <c r="C727" s="53"/>
      <c r="D727" s="53"/>
    </row>
    <row r="728" spans="3:4" ht="15.75" customHeight="1" x14ac:dyDescent="0.25">
      <c r="C728" s="53"/>
      <c r="D728" s="53"/>
    </row>
    <row r="729" spans="3:4" ht="15.75" customHeight="1" x14ac:dyDescent="0.25">
      <c r="C729" s="53"/>
      <c r="D729" s="53"/>
    </row>
    <row r="730" spans="3:4" ht="15.75" customHeight="1" x14ac:dyDescent="0.25">
      <c r="C730" s="53"/>
      <c r="D730" s="53"/>
    </row>
    <row r="731" spans="3:4" ht="15.75" customHeight="1" x14ac:dyDescent="0.25">
      <c r="C731" s="53"/>
      <c r="D731" s="53"/>
    </row>
    <row r="732" spans="3:4" ht="15.75" customHeight="1" x14ac:dyDescent="0.25">
      <c r="C732" s="53"/>
      <c r="D732" s="53"/>
    </row>
    <row r="733" spans="3:4" ht="15.75" customHeight="1" x14ac:dyDescent="0.25">
      <c r="C733" s="53"/>
      <c r="D733" s="53"/>
    </row>
    <row r="734" spans="3:4" ht="15.75" customHeight="1" x14ac:dyDescent="0.25">
      <c r="C734" s="53"/>
      <c r="D734" s="53"/>
    </row>
    <row r="735" spans="3:4" ht="15.75" customHeight="1" x14ac:dyDescent="0.25">
      <c r="C735" s="53"/>
      <c r="D735" s="53"/>
    </row>
    <row r="736" spans="3:4" ht="15.75" customHeight="1" x14ac:dyDescent="0.25">
      <c r="C736" s="53"/>
      <c r="D736" s="53"/>
    </row>
    <row r="737" spans="3:4" ht="15.75" customHeight="1" x14ac:dyDescent="0.25">
      <c r="C737" s="53"/>
      <c r="D737" s="53"/>
    </row>
    <row r="738" spans="3:4" ht="15.75" customHeight="1" x14ac:dyDescent="0.25">
      <c r="C738" s="53"/>
      <c r="D738" s="53"/>
    </row>
    <row r="739" spans="3:4" ht="15.75" customHeight="1" x14ac:dyDescent="0.25">
      <c r="C739" s="53"/>
      <c r="D739" s="53"/>
    </row>
    <row r="740" spans="3:4" ht="15.75" customHeight="1" x14ac:dyDescent="0.25">
      <c r="C740" s="53"/>
      <c r="D740" s="53"/>
    </row>
    <row r="741" spans="3:4" ht="15.75" customHeight="1" x14ac:dyDescent="0.25">
      <c r="C741" s="53"/>
      <c r="D741" s="53"/>
    </row>
    <row r="742" spans="3:4" ht="15.75" customHeight="1" x14ac:dyDescent="0.25">
      <c r="C742" s="53"/>
      <c r="D742" s="53"/>
    </row>
    <row r="743" spans="3:4" ht="15.75" customHeight="1" x14ac:dyDescent="0.25">
      <c r="C743" s="53"/>
      <c r="D743" s="53"/>
    </row>
    <row r="744" spans="3:4" ht="15.75" customHeight="1" x14ac:dyDescent="0.25">
      <c r="C744" s="53"/>
      <c r="D744" s="53"/>
    </row>
    <row r="745" spans="3:4" ht="15.75" customHeight="1" x14ac:dyDescent="0.25">
      <c r="C745" s="53"/>
      <c r="D745" s="53"/>
    </row>
    <row r="746" spans="3:4" ht="15.75" customHeight="1" x14ac:dyDescent="0.25">
      <c r="C746" s="53"/>
      <c r="D746" s="53"/>
    </row>
    <row r="747" spans="3:4" ht="15.75" customHeight="1" x14ac:dyDescent="0.25">
      <c r="C747" s="53"/>
      <c r="D747" s="53"/>
    </row>
    <row r="748" spans="3:4" ht="15.75" customHeight="1" x14ac:dyDescent="0.25">
      <c r="C748" s="53"/>
      <c r="D748" s="53"/>
    </row>
    <row r="749" spans="3:4" ht="15.75" customHeight="1" x14ac:dyDescent="0.25">
      <c r="C749" s="53"/>
      <c r="D749" s="53"/>
    </row>
    <row r="750" spans="3:4" ht="15.75" customHeight="1" x14ac:dyDescent="0.25">
      <c r="C750" s="53"/>
      <c r="D750" s="53"/>
    </row>
    <row r="751" spans="3:4" ht="15.75" customHeight="1" x14ac:dyDescent="0.25">
      <c r="C751" s="53"/>
      <c r="D751" s="53"/>
    </row>
    <row r="752" spans="3:4" ht="15.75" customHeight="1" x14ac:dyDescent="0.25">
      <c r="C752" s="53"/>
      <c r="D752" s="53"/>
    </row>
    <row r="753" spans="3:4" ht="15.75" customHeight="1" x14ac:dyDescent="0.25">
      <c r="C753" s="53"/>
      <c r="D753" s="53"/>
    </row>
    <row r="754" spans="3:4" ht="15.75" customHeight="1" x14ac:dyDescent="0.25">
      <c r="C754" s="53"/>
      <c r="D754" s="53"/>
    </row>
    <row r="755" spans="3:4" ht="15.75" customHeight="1" x14ac:dyDescent="0.25">
      <c r="C755" s="53"/>
      <c r="D755" s="53"/>
    </row>
    <row r="756" spans="3:4" ht="15.75" customHeight="1" x14ac:dyDescent="0.25">
      <c r="C756" s="53"/>
      <c r="D756" s="53"/>
    </row>
    <row r="757" spans="3:4" ht="15.75" customHeight="1" x14ac:dyDescent="0.25">
      <c r="C757" s="53"/>
      <c r="D757" s="53"/>
    </row>
    <row r="758" spans="3:4" ht="15.75" customHeight="1" x14ac:dyDescent="0.25">
      <c r="C758" s="53"/>
      <c r="D758" s="53"/>
    </row>
    <row r="759" spans="3:4" ht="15.75" customHeight="1" x14ac:dyDescent="0.25">
      <c r="C759" s="53"/>
      <c r="D759" s="53"/>
    </row>
    <row r="760" spans="3:4" ht="15.75" customHeight="1" x14ac:dyDescent="0.25">
      <c r="C760" s="53"/>
      <c r="D760" s="53"/>
    </row>
    <row r="761" spans="3:4" ht="15.75" customHeight="1" x14ac:dyDescent="0.25">
      <c r="C761" s="53"/>
      <c r="D761" s="53"/>
    </row>
    <row r="762" spans="3:4" ht="15.75" customHeight="1" x14ac:dyDescent="0.25">
      <c r="C762" s="53"/>
      <c r="D762" s="53"/>
    </row>
    <row r="763" spans="3:4" ht="15.75" customHeight="1" x14ac:dyDescent="0.25">
      <c r="C763" s="53"/>
      <c r="D763" s="53"/>
    </row>
    <row r="764" spans="3:4" ht="15.75" customHeight="1" x14ac:dyDescent="0.25">
      <c r="C764" s="53"/>
      <c r="D764" s="53"/>
    </row>
    <row r="765" spans="3:4" ht="15.75" customHeight="1" x14ac:dyDescent="0.25">
      <c r="C765" s="53"/>
      <c r="D765" s="53"/>
    </row>
    <row r="766" spans="3:4" ht="15.75" customHeight="1" x14ac:dyDescent="0.25">
      <c r="C766" s="53"/>
      <c r="D766" s="53"/>
    </row>
    <row r="767" spans="3:4" ht="15.75" customHeight="1" x14ac:dyDescent="0.25">
      <c r="C767" s="53"/>
      <c r="D767" s="53"/>
    </row>
    <row r="768" spans="3:4" ht="15.75" customHeight="1" x14ac:dyDescent="0.25">
      <c r="C768" s="53"/>
      <c r="D768" s="53"/>
    </row>
    <row r="769" spans="3:4" ht="15.75" customHeight="1" x14ac:dyDescent="0.25">
      <c r="C769" s="53"/>
      <c r="D769" s="53"/>
    </row>
    <row r="770" spans="3:4" ht="15.75" customHeight="1" x14ac:dyDescent="0.25">
      <c r="C770" s="53"/>
      <c r="D770" s="53"/>
    </row>
    <row r="771" spans="3:4" ht="15.75" customHeight="1" x14ac:dyDescent="0.25">
      <c r="C771" s="53"/>
      <c r="D771" s="53"/>
    </row>
    <row r="772" spans="3:4" ht="15.75" customHeight="1" x14ac:dyDescent="0.25">
      <c r="C772" s="53"/>
      <c r="D772" s="53"/>
    </row>
    <row r="773" spans="3:4" ht="15.75" customHeight="1" x14ac:dyDescent="0.25">
      <c r="C773" s="53"/>
      <c r="D773" s="53"/>
    </row>
    <row r="774" spans="3:4" ht="15.75" customHeight="1" x14ac:dyDescent="0.25">
      <c r="C774" s="53"/>
      <c r="D774" s="53"/>
    </row>
    <row r="775" spans="3:4" ht="15.75" customHeight="1" x14ac:dyDescent="0.25">
      <c r="C775" s="53"/>
      <c r="D775" s="53"/>
    </row>
    <row r="776" spans="3:4" ht="15.75" customHeight="1" x14ac:dyDescent="0.25">
      <c r="C776" s="53"/>
      <c r="D776" s="53"/>
    </row>
    <row r="777" spans="3:4" ht="15.75" customHeight="1" x14ac:dyDescent="0.25">
      <c r="C777" s="53"/>
      <c r="D777" s="53"/>
    </row>
    <row r="778" spans="3:4" ht="15.75" customHeight="1" x14ac:dyDescent="0.25">
      <c r="C778" s="53"/>
      <c r="D778" s="53"/>
    </row>
    <row r="779" spans="3:4" ht="15.75" customHeight="1" x14ac:dyDescent="0.25">
      <c r="C779" s="53"/>
      <c r="D779" s="53"/>
    </row>
    <row r="780" spans="3:4" ht="15.75" customHeight="1" x14ac:dyDescent="0.25">
      <c r="C780" s="53"/>
      <c r="D780" s="53"/>
    </row>
    <row r="781" spans="3:4" ht="15.75" customHeight="1" x14ac:dyDescent="0.25">
      <c r="C781" s="53"/>
      <c r="D781" s="53"/>
    </row>
    <row r="782" spans="3:4" ht="15.75" customHeight="1" x14ac:dyDescent="0.25">
      <c r="C782" s="53"/>
      <c r="D782" s="53"/>
    </row>
    <row r="783" spans="3:4" ht="15.75" customHeight="1" x14ac:dyDescent="0.25">
      <c r="C783" s="53"/>
      <c r="D783" s="53"/>
    </row>
    <row r="784" spans="3:4" ht="15.75" customHeight="1" x14ac:dyDescent="0.25">
      <c r="C784" s="53"/>
      <c r="D784" s="53"/>
    </row>
    <row r="785" spans="3:4" ht="15.75" customHeight="1" x14ac:dyDescent="0.25">
      <c r="C785" s="53"/>
      <c r="D785" s="53"/>
    </row>
    <row r="786" spans="3:4" ht="15.75" customHeight="1" x14ac:dyDescent="0.25">
      <c r="C786" s="53"/>
      <c r="D786" s="53"/>
    </row>
    <row r="787" spans="3:4" ht="15.75" customHeight="1" x14ac:dyDescent="0.25">
      <c r="C787" s="53"/>
      <c r="D787" s="53"/>
    </row>
    <row r="788" spans="3:4" ht="15.75" customHeight="1" x14ac:dyDescent="0.25">
      <c r="C788" s="53"/>
      <c r="D788" s="53"/>
    </row>
    <row r="789" spans="3:4" ht="15.75" customHeight="1" x14ac:dyDescent="0.25">
      <c r="C789" s="53"/>
      <c r="D789" s="53"/>
    </row>
    <row r="790" spans="3:4" ht="15.75" customHeight="1" x14ac:dyDescent="0.25">
      <c r="C790" s="53"/>
      <c r="D790" s="53"/>
    </row>
    <row r="791" spans="3:4" ht="15.75" customHeight="1" x14ac:dyDescent="0.25">
      <c r="C791" s="53"/>
      <c r="D791" s="53"/>
    </row>
    <row r="792" spans="3:4" ht="15.75" customHeight="1" x14ac:dyDescent="0.25">
      <c r="C792" s="53"/>
      <c r="D792" s="53"/>
    </row>
    <row r="793" spans="3:4" ht="15.75" customHeight="1" x14ac:dyDescent="0.25">
      <c r="C793" s="53"/>
      <c r="D793" s="53"/>
    </row>
    <row r="794" spans="3:4" ht="15.75" customHeight="1" x14ac:dyDescent="0.25">
      <c r="C794" s="53"/>
      <c r="D794" s="53"/>
    </row>
    <row r="795" spans="3:4" ht="15.75" customHeight="1" x14ac:dyDescent="0.25">
      <c r="C795" s="53"/>
      <c r="D795" s="53"/>
    </row>
    <row r="796" spans="3:4" ht="15.75" customHeight="1" x14ac:dyDescent="0.25">
      <c r="C796" s="53"/>
      <c r="D796" s="53"/>
    </row>
    <row r="797" spans="3:4" ht="15.75" customHeight="1" x14ac:dyDescent="0.25">
      <c r="C797" s="53"/>
      <c r="D797" s="53"/>
    </row>
    <row r="798" spans="3:4" ht="15.75" customHeight="1" x14ac:dyDescent="0.25">
      <c r="C798" s="53"/>
      <c r="D798" s="53"/>
    </row>
    <row r="799" spans="3:4" ht="15.75" customHeight="1" x14ac:dyDescent="0.25">
      <c r="C799" s="53"/>
      <c r="D799" s="53"/>
    </row>
    <row r="800" spans="3:4" ht="15.75" customHeight="1" x14ac:dyDescent="0.25">
      <c r="C800" s="53"/>
      <c r="D800" s="53"/>
    </row>
    <row r="801" spans="3:4" ht="15.75" customHeight="1" x14ac:dyDescent="0.25">
      <c r="C801" s="53"/>
      <c r="D801" s="53"/>
    </row>
    <row r="802" spans="3:4" ht="15.75" customHeight="1" x14ac:dyDescent="0.25">
      <c r="C802" s="53"/>
      <c r="D802" s="53"/>
    </row>
    <row r="803" spans="3:4" ht="15.75" customHeight="1" x14ac:dyDescent="0.25">
      <c r="C803" s="53"/>
      <c r="D803" s="53"/>
    </row>
    <row r="804" spans="3:4" ht="15.75" customHeight="1" x14ac:dyDescent="0.25">
      <c r="C804" s="53"/>
      <c r="D804" s="53"/>
    </row>
    <row r="805" spans="3:4" ht="15.75" customHeight="1" x14ac:dyDescent="0.25">
      <c r="C805" s="53"/>
      <c r="D805" s="53"/>
    </row>
    <row r="806" spans="3:4" ht="15.75" customHeight="1" x14ac:dyDescent="0.25">
      <c r="C806" s="53"/>
      <c r="D806" s="53"/>
    </row>
    <row r="807" spans="3:4" ht="15.75" customHeight="1" x14ac:dyDescent="0.25">
      <c r="C807" s="53"/>
      <c r="D807" s="53"/>
    </row>
    <row r="808" spans="3:4" ht="15.75" customHeight="1" x14ac:dyDescent="0.25">
      <c r="C808" s="53"/>
      <c r="D808" s="53"/>
    </row>
    <row r="809" spans="3:4" ht="15.75" customHeight="1" x14ac:dyDescent="0.25">
      <c r="C809" s="53"/>
      <c r="D809" s="53"/>
    </row>
    <row r="810" spans="3:4" ht="15.75" customHeight="1" x14ac:dyDescent="0.25">
      <c r="C810" s="53"/>
      <c r="D810" s="53"/>
    </row>
    <row r="811" spans="3:4" ht="15.75" customHeight="1" x14ac:dyDescent="0.25">
      <c r="C811" s="53"/>
      <c r="D811" s="53"/>
    </row>
    <row r="812" spans="3:4" ht="15.75" customHeight="1" x14ac:dyDescent="0.25">
      <c r="C812" s="53"/>
      <c r="D812" s="53"/>
    </row>
    <row r="813" spans="3:4" ht="15.75" customHeight="1" x14ac:dyDescent="0.25">
      <c r="C813" s="53"/>
      <c r="D813" s="53"/>
    </row>
    <row r="814" spans="3:4" ht="15.75" customHeight="1" x14ac:dyDescent="0.25">
      <c r="C814" s="53"/>
      <c r="D814" s="53"/>
    </row>
    <row r="815" spans="3:4" ht="15.75" customHeight="1" x14ac:dyDescent="0.25">
      <c r="C815" s="53"/>
      <c r="D815" s="53"/>
    </row>
    <row r="816" spans="3:4" ht="15.75" customHeight="1" x14ac:dyDescent="0.25">
      <c r="C816" s="53"/>
      <c r="D816" s="53"/>
    </row>
    <row r="817" spans="3:4" ht="15.75" customHeight="1" x14ac:dyDescent="0.25">
      <c r="C817" s="53"/>
      <c r="D817" s="53"/>
    </row>
    <row r="818" spans="3:4" ht="15.75" customHeight="1" x14ac:dyDescent="0.25">
      <c r="C818" s="53"/>
      <c r="D818" s="53"/>
    </row>
    <row r="819" spans="3:4" ht="15.75" customHeight="1" x14ac:dyDescent="0.25">
      <c r="C819" s="53"/>
      <c r="D819" s="53"/>
    </row>
    <row r="820" spans="3:4" ht="15.75" customHeight="1" x14ac:dyDescent="0.25">
      <c r="C820" s="53"/>
      <c r="D820" s="53"/>
    </row>
    <row r="821" spans="3:4" ht="15.75" customHeight="1" x14ac:dyDescent="0.25">
      <c r="C821" s="53"/>
      <c r="D821" s="53"/>
    </row>
    <row r="822" spans="3:4" ht="15.75" customHeight="1" x14ac:dyDescent="0.25">
      <c r="C822" s="53"/>
      <c r="D822" s="53"/>
    </row>
    <row r="823" spans="3:4" ht="15.75" customHeight="1" x14ac:dyDescent="0.25">
      <c r="C823" s="53"/>
      <c r="D823" s="53"/>
    </row>
    <row r="824" spans="3:4" ht="15.75" customHeight="1" x14ac:dyDescent="0.25">
      <c r="C824" s="53"/>
      <c r="D824" s="53"/>
    </row>
    <row r="825" spans="3:4" ht="15.75" customHeight="1" x14ac:dyDescent="0.25">
      <c r="C825" s="53"/>
      <c r="D825" s="53"/>
    </row>
    <row r="826" spans="3:4" ht="15.75" customHeight="1" x14ac:dyDescent="0.25">
      <c r="C826" s="53"/>
      <c r="D826" s="53"/>
    </row>
    <row r="827" spans="3:4" ht="15.75" customHeight="1" x14ac:dyDescent="0.25">
      <c r="C827" s="53"/>
      <c r="D827" s="53"/>
    </row>
    <row r="828" spans="3:4" ht="15.75" customHeight="1" x14ac:dyDescent="0.25">
      <c r="C828" s="53"/>
      <c r="D828" s="53"/>
    </row>
    <row r="829" spans="3:4" ht="15.75" customHeight="1" x14ac:dyDescent="0.25">
      <c r="C829" s="53"/>
      <c r="D829" s="53"/>
    </row>
    <row r="830" spans="3:4" ht="15.75" customHeight="1" x14ac:dyDescent="0.25">
      <c r="C830" s="53"/>
      <c r="D830" s="53"/>
    </row>
    <row r="831" spans="3:4" ht="15.75" customHeight="1" x14ac:dyDescent="0.25">
      <c r="C831" s="53"/>
      <c r="D831" s="53"/>
    </row>
    <row r="832" spans="3:4" ht="15.75" customHeight="1" x14ac:dyDescent="0.25">
      <c r="C832" s="53"/>
      <c r="D832" s="53"/>
    </row>
    <row r="833" spans="3:4" ht="15.75" customHeight="1" x14ac:dyDescent="0.25">
      <c r="C833" s="53"/>
      <c r="D833" s="53"/>
    </row>
    <row r="834" spans="3:4" ht="15.75" customHeight="1" x14ac:dyDescent="0.25">
      <c r="C834" s="53"/>
      <c r="D834" s="53"/>
    </row>
    <row r="835" spans="3:4" ht="15.75" customHeight="1" x14ac:dyDescent="0.25">
      <c r="C835" s="53"/>
      <c r="D835" s="53"/>
    </row>
    <row r="836" spans="3:4" ht="15.75" customHeight="1" x14ac:dyDescent="0.25">
      <c r="C836" s="53"/>
      <c r="D836" s="53"/>
    </row>
    <row r="837" spans="3:4" ht="15.75" customHeight="1" x14ac:dyDescent="0.25">
      <c r="C837" s="53"/>
      <c r="D837" s="53"/>
    </row>
    <row r="838" spans="3:4" ht="15.75" customHeight="1" x14ac:dyDescent="0.25">
      <c r="C838" s="53"/>
      <c r="D838" s="53"/>
    </row>
    <row r="839" spans="3:4" ht="15.75" customHeight="1" x14ac:dyDescent="0.25">
      <c r="C839" s="53"/>
      <c r="D839" s="53"/>
    </row>
    <row r="840" spans="3:4" ht="15.75" customHeight="1" x14ac:dyDescent="0.25">
      <c r="C840" s="53"/>
      <c r="D840" s="53"/>
    </row>
    <row r="841" spans="3:4" ht="15.75" customHeight="1" x14ac:dyDescent="0.25">
      <c r="C841" s="53"/>
      <c r="D841" s="53"/>
    </row>
    <row r="842" spans="3:4" ht="15.75" customHeight="1" x14ac:dyDescent="0.25">
      <c r="C842" s="53"/>
      <c r="D842" s="53"/>
    </row>
    <row r="843" spans="3:4" ht="15.75" customHeight="1" x14ac:dyDescent="0.25">
      <c r="C843" s="53"/>
      <c r="D843" s="53"/>
    </row>
    <row r="844" spans="3:4" ht="15.75" customHeight="1" x14ac:dyDescent="0.25">
      <c r="C844" s="53"/>
      <c r="D844" s="53"/>
    </row>
    <row r="845" spans="3:4" ht="15.75" customHeight="1" x14ac:dyDescent="0.25">
      <c r="C845" s="53"/>
      <c r="D845" s="53"/>
    </row>
    <row r="846" spans="3:4" ht="15.75" customHeight="1" x14ac:dyDescent="0.25">
      <c r="C846" s="53"/>
      <c r="D846" s="53"/>
    </row>
    <row r="847" spans="3:4" ht="15.75" customHeight="1" x14ac:dyDescent="0.25">
      <c r="C847" s="53"/>
      <c r="D847" s="53"/>
    </row>
    <row r="848" spans="3:4" ht="15.75" customHeight="1" x14ac:dyDescent="0.25">
      <c r="C848" s="53"/>
      <c r="D848" s="53"/>
    </row>
    <row r="849" spans="3:4" ht="15.75" customHeight="1" x14ac:dyDescent="0.25">
      <c r="C849" s="53"/>
      <c r="D849" s="53"/>
    </row>
    <row r="850" spans="3:4" ht="15.75" customHeight="1" x14ac:dyDescent="0.25">
      <c r="C850" s="53"/>
      <c r="D850" s="53"/>
    </row>
    <row r="851" spans="3:4" ht="15.75" customHeight="1" x14ac:dyDescent="0.25">
      <c r="C851" s="53"/>
      <c r="D851" s="53"/>
    </row>
    <row r="852" spans="3:4" ht="15.75" customHeight="1" x14ac:dyDescent="0.25">
      <c r="C852" s="53"/>
      <c r="D852" s="53"/>
    </row>
    <row r="853" spans="3:4" ht="15.75" customHeight="1" x14ac:dyDescent="0.25">
      <c r="C853" s="53"/>
      <c r="D853" s="53"/>
    </row>
    <row r="854" spans="3:4" ht="15.75" customHeight="1" x14ac:dyDescent="0.25">
      <c r="C854" s="53"/>
      <c r="D854" s="53"/>
    </row>
    <row r="855" spans="3:4" ht="15.75" customHeight="1" x14ac:dyDescent="0.25">
      <c r="C855" s="53"/>
      <c r="D855" s="53"/>
    </row>
    <row r="856" spans="3:4" ht="15.75" customHeight="1" x14ac:dyDescent="0.25">
      <c r="C856" s="53"/>
      <c r="D856" s="53"/>
    </row>
    <row r="857" spans="3:4" ht="15.75" customHeight="1" x14ac:dyDescent="0.25">
      <c r="C857" s="53"/>
      <c r="D857" s="53"/>
    </row>
    <row r="858" spans="3:4" ht="15.75" customHeight="1" x14ac:dyDescent="0.25">
      <c r="C858" s="53"/>
      <c r="D858" s="53"/>
    </row>
    <row r="859" spans="3:4" ht="15.75" customHeight="1" x14ac:dyDescent="0.25">
      <c r="C859" s="53"/>
      <c r="D859" s="53"/>
    </row>
    <row r="860" spans="3:4" ht="15.75" customHeight="1" x14ac:dyDescent="0.25">
      <c r="C860" s="53"/>
      <c r="D860" s="53"/>
    </row>
    <row r="861" spans="3:4" ht="15.75" customHeight="1" x14ac:dyDescent="0.25">
      <c r="C861" s="53"/>
      <c r="D861" s="53"/>
    </row>
    <row r="862" spans="3:4" ht="15.75" customHeight="1" x14ac:dyDescent="0.25">
      <c r="C862" s="53"/>
      <c r="D862" s="53"/>
    </row>
    <row r="863" spans="3:4" ht="15.75" customHeight="1" x14ac:dyDescent="0.25">
      <c r="C863" s="53"/>
      <c r="D863" s="53"/>
    </row>
    <row r="864" spans="3:4" ht="15.75" customHeight="1" x14ac:dyDescent="0.25">
      <c r="C864" s="53"/>
      <c r="D864" s="53"/>
    </row>
    <row r="865" spans="3:4" ht="15.75" customHeight="1" x14ac:dyDescent="0.25">
      <c r="C865" s="53"/>
      <c r="D865" s="53"/>
    </row>
    <row r="866" spans="3:4" ht="15.75" customHeight="1" x14ac:dyDescent="0.25">
      <c r="C866" s="53"/>
      <c r="D866" s="53"/>
    </row>
    <row r="867" spans="3:4" ht="15.75" customHeight="1" x14ac:dyDescent="0.25">
      <c r="C867" s="53"/>
      <c r="D867" s="53"/>
    </row>
    <row r="868" spans="3:4" ht="15.75" customHeight="1" x14ac:dyDescent="0.25">
      <c r="C868" s="53"/>
      <c r="D868" s="53"/>
    </row>
    <row r="869" spans="3:4" ht="15.75" customHeight="1" x14ac:dyDescent="0.25">
      <c r="C869" s="53"/>
      <c r="D869" s="53"/>
    </row>
    <row r="870" spans="3:4" ht="15.75" customHeight="1" x14ac:dyDescent="0.25">
      <c r="C870" s="53"/>
      <c r="D870" s="53"/>
    </row>
    <row r="871" spans="3:4" ht="15.75" customHeight="1" x14ac:dyDescent="0.25">
      <c r="C871" s="53"/>
      <c r="D871" s="53"/>
    </row>
    <row r="872" spans="3:4" ht="15.75" customHeight="1" x14ac:dyDescent="0.25">
      <c r="C872" s="53"/>
      <c r="D872" s="53"/>
    </row>
    <row r="873" spans="3:4" ht="15.75" customHeight="1" x14ac:dyDescent="0.25">
      <c r="C873" s="53"/>
      <c r="D873" s="53"/>
    </row>
    <row r="874" spans="3:4" ht="15.75" customHeight="1" x14ac:dyDescent="0.25">
      <c r="C874" s="53"/>
      <c r="D874" s="53"/>
    </row>
    <row r="875" spans="3:4" ht="15.75" customHeight="1" x14ac:dyDescent="0.25">
      <c r="C875" s="53"/>
      <c r="D875" s="53"/>
    </row>
    <row r="876" spans="3:4" ht="15.75" customHeight="1" x14ac:dyDescent="0.25">
      <c r="C876" s="53"/>
      <c r="D876" s="53"/>
    </row>
    <row r="877" spans="3:4" ht="15.75" customHeight="1" x14ac:dyDescent="0.25">
      <c r="C877" s="53"/>
      <c r="D877" s="53"/>
    </row>
    <row r="878" spans="3:4" ht="15.75" customHeight="1" x14ac:dyDescent="0.25">
      <c r="C878" s="53"/>
      <c r="D878" s="53"/>
    </row>
    <row r="879" spans="3:4" ht="15.75" customHeight="1" x14ac:dyDescent="0.25">
      <c r="C879" s="53"/>
      <c r="D879" s="53"/>
    </row>
    <row r="880" spans="3:4" ht="15.75" customHeight="1" x14ac:dyDescent="0.25">
      <c r="C880" s="53"/>
      <c r="D880" s="53"/>
    </row>
    <row r="881" spans="3:4" ht="15.75" customHeight="1" x14ac:dyDescent="0.25">
      <c r="C881" s="53"/>
      <c r="D881" s="53"/>
    </row>
    <row r="882" spans="3:4" ht="15.75" customHeight="1" x14ac:dyDescent="0.25">
      <c r="C882" s="53"/>
      <c r="D882" s="53"/>
    </row>
    <row r="883" spans="3:4" ht="15.75" customHeight="1" x14ac:dyDescent="0.25">
      <c r="C883" s="53"/>
      <c r="D883" s="53"/>
    </row>
    <row r="884" spans="3:4" ht="15.75" customHeight="1" x14ac:dyDescent="0.25">
      <c r="C884" s="53"/>
      <c r="D884" s="53"/>
    </row>
    <row r="885" spans="3:4" ht="15.75" customHeight="1" x14ac:dyDescent="0.25">
      <c r="C885" s="53"/>
      <c r="D885" s="53"/>
    </row>
    <row r="886" spans="3:4" ht="15.75" customHeight="1" x14ac:dyDescent="0.25">
      <c r="C886" s="53"/>
      <c r="D886" s="53"/>
    </row>
    <row r="887" spans="3:4" ht="15.75" customHeight="1" x14ac:dyDescent="0.25">
      <c r="C887" s="53"/>
      <c r="D887" s="53"/>
    </row>
    <row r="888" spans="3:4" ht="15.75" customHeight="1" x14ac:dyDescent="0.25">
      <c r="C888" s="53"/>
      <c r="D888" s="53"/>
    </row>
    <row r="889" spans="3:4" ht="15.75" customHeight="1" x14ac:dyDescent="0.25">
      <c r="C889" s="53"/>
      <c r="D889" s="53"/>
    </row>
    <row r="890" spans="3:4" ht="15.75" customHeight="1" x14ac:dyDescent="0.25">
      <c r="C890" s="53"/>
      <c r="D890" s="53"/>
    </row>
    <row r="891" spans="3:4" ht="15.75" customHeight="1" x14ac:dyDescent="0.25">
      <c r="C891" s="53"/>
      <c r="D891" s="53"/>
    </row>
    <row r="892" spans="3:4" ht="15.75" customHeight="1" x14ac:dyDescent="0.25">
      <c r="C892" s="53"/>
      <c r="D892" s="53"/>
    </row>
    <row r="893" spans="3:4" ht="15.75" customHeight="1" x14ac:dyDescent="0.25">
      <c r="C893" s="53"/>
      <c r="D893" s="53"/>
    </row>
    <row r="894" spans="3:4" ht="15.75" customHeight="1" x14ac:dyDescent="0.25">
      <c r="C894" s="53"/>
      <c r="D894" s="53"/>
    </row>
    <row r="895" spans="3:4" ht="15.75" customHeight="1" x14ac:dyDescent="0.25">
      <c r="C895" s="53"/>
      <c r="D895" s="53"/>
    </row>
    <row r="896" spans="3:4" ht="15.75" customHeight="1" x14ac:dyDescent="0.25">
      <c r="C896" s="53"/>
      <c r="D896" s="53"/>
    </row>
    <row r="897" spans="3:4" ht="15.75" customHeight="1" x14ac:dyDescent="0.25">
      <c r="C897" s="53"/>
      <c r="D897" s="53"/>
    </row>
    <row r="898" spans="3:4" ht="15.75" customHeight="1" x14ac:dyDescent="0.25">
      <c r="C898" s="53"/>
      <c r="D898" s="53"/>
    </row>
    <row r="899" spans="3:4" ht="15.75" customHeight="1" x14ac:dyDescent="0.25">
      <c r="C899" s="53"/>
      <c r="D899" s="53"/>
    </row>
    <row r="900" spans="3:4" ht="15.75" customHeight="1" x14ac:dyDescent="0.25">
      <c r="C900" s="53"/>
      <c r="D900" s="53"/>
    </row>
    <row r="901" spans="3:4" ht="15.75" customHeight="1" x14ac:dyDescent="0.25">
      <c r="C901" s="53"/>
      <c r="D901" s="53"/>
    </row>
    <row r="902" spans="3:4" ht="15.75" customHeight="1" x14ac:dyDescent="0.25">
      <c r="C902" s="53"/>
      <c r="D902" s="53"/>
    </row>
    <row r="903" spans="3:4" ht="15.75" customHeight="1" x14ac:dyDescent="0.25">
      <c r="C903" s="53"/>
      <c r="D903" s="53"/>
    </row>
    <row r="904" spans="3:4" ht="15.75" customHeight="1" x14ac:dyDescent="0.25">
      <c r="C904" s="53"/>
      <c r="D904" s="53"/>
    </row>
    <row r="905" spans="3:4" ht="15.75" customHeight="1" x14ac:dyDescent="0.25">
      <c r="C905" s="53"/>
      <c r="D905" s="53"/>
    </row>
    <row r="906" spans="3:4" ht="15.75" customHeight="1" x14ac:dyDescent="0.25">
      <c r="C906" s="53"/>
      <c r="D906" s="53"/>
    </row>
    <row r="907" spans="3:4" ht="15.75" customHeight="1" x14ac:dyDescent="0.25">
      <c r="C907" s="53"/>
      <c r="D907" s="53"/>
    </row>
    <row r="908" spans="3:4" ht="15.75" customHeight="1" x14ac:dyDescent="0.25">
      <c r="C908" s="53"/>
      <c r="D908" s="53"/>
    </row>
    <row r="909" spans="3:4" ht="15.75" customHeight="1" x14ac:dyDescent="0.25">
      <c r="C909" s="53"/>
      <c r="D909" s="53"/>
    </row>
    <row r="910" spans="3:4" ht="15.75" customHeight="1" x14ac:dyDescent="0.25">
      <c r="C910" s="53"/>
      <c r="D910" s="53"/>
    </row>
    <row r="911" spans="3:4" ht="15.75" customHeight="1" x14ac:dyDescent="0.25">
      <c r="C911" s="53"/>
      <c r="D911" s="53"/>
    </row>
    <row r="912" spans="3:4" ht="15.75" customHeight="1" x14ac:dyDescent="0.25">
      <c r="C912" s="53"/>
      <c r="D912" s="53"/>
    </row>
    <row r="913" spans="3:4" ht="15.75" customHeight="1" x14ac:dyDescent="0.25">
      <c r="C913" s="53"/>
      <c r="D913" s="53"/>
    </row>
    <row r="914" spans="3:4" ht="15.75" customHeight="1" x14ac:dyDescent="0.25">
      <c r="C914" s="53"/>
      <c r="D914" s="53"/>
    </row>
    <row r="915" spans="3:4" ht="15.75" customHeight="1" x14ac:dyDescent="0.25">
      <c r="C915" s="53"/>
      <c r="D915" s="53"/>
    </row>
    <row r="916" spans="3:4" ht="15.75" customHeight="1" x14ac:dyDescent="0.25">
      <c r="C916" s="53"/>
      <c r="D916" s="53"/>
    </row>
    <row r="917" spans="3:4" ht="15.75" customHeight="1" x14ac:dyDescent="0.25">
      <c r="C917" s="53"/>
      <c r="D917" s="53"/>
    </row>
    <row r="918" spans="3:4" ht="15.75" customHeight="1" x14ac:dyDescent="0.25">
      <c r="C918" s="53"/>
      <c r="D918" s="53"/>
    </row>
    <row r="919" spans="3:4" ht="15.75" customHeight="1" x14ac:dyDescent="0.25">
      <c r="C919" s="53"/>
      <c r="D919" s="53"/>
    </row>
    <row r="920" spans="3:4" ht="15.75" customHeight="1" x14ac:dyDescent="0.25">
      <c r="C920" s="53"/>
      <c r="D920" s="53"/>
    </row>
    <row r="921" spans="3:4" ht="15.75" customHeight="1" x14ac:dyDescent="0.25">
      <c r="C921" s="53"/>
      <c r="D921" s="53"/>
    </row>
    <row r="922" spans="3:4" ht="15.75" customHeight="1" x14ac:dyDescent="0.25">
      <c r="C922" s="53"/>
      <c r="D922" s="53"/>
    </row>
    <row r="923" spans="3:4" ht="15.75" customHeight="1" x14ac:dyDescent="0.25">
      <c r="C923" s="53"/>
      <c r="D923" s="53"/>
    </row>
    <row r="924" spans="3:4" ht="15.75" customHeight="1" x14ac:dyDescent="0.25">
      <c r="C924" s="53"/>
      <c r="D924" s="53"/>
    </row>
    <row r="925" spans="3:4" ht="15.75" customHeight="1" x14ac:dyDescent="0.25">
      <c r="C925" s="53"/>
      <c r="D925" s="53"/>
    </row>
    <row r="926" spans="3:4" ht="15.75" customHeight="1" x14ac:dyDescent="0.25">
      <c r="C926" s="53"/>
      <c r="D926" s="53"/>
    </row>
    <row r="927" spans="3:4" ht="15.75" customHeight="1" x14ac:dyDescent="0.25">
      <c r="C927" s="53"/>
      <c r="D927" s="53"/>
    </row>
    <row r="928" spans="3:4" ht="15.75" customHeight="1" x14ac:dyDescent="0.25">
      <c r="C928" s="53"/>
      <c r="D928" s="53"/>
    </row>
    <row r="929" spans="3:4" ht="15.75" customHeight="1" x14ac:dyDescent="0.25">
      <c r="C929" s="53"/>
      <c r="D929" s="53"/>
    </row>
    <row r="930" spans="3:4" ht="15.75" customHeight="1" x14ac:dyDescent="0.25">
      <c r="C930" s="53"/>
      <c r="D930" s="53"/>
    </row>
    <row r="931" spans="3:4" ht="15.75" customHeight="1" x14ac:dyDescent="0.25">
      <c r="C931" s="53"/>
      <c r="D931" s="53"/>
    </row>
    <row r="932" spans="3:4" ht="15.75" customHeight="1" x14ac:dyDescent="0.25">
      <c r="C932" s="53"/>
      <c r="D932" s="53"/>
    </row>
    <row r="933" spans="3:4" ht="15.75" customHeight="1" x14ac:dyDescent="0.25">
      <c r="C933" s="53"/>
      <c r="D933" s="53"/>
    </row>
    <row r="934" spans="3:4" ht="15.75" customHeight="1" x14ac:dyDescent="0.25">
      <c r="C934" s="53"/>
      <c r="D934" s="53"/>
    </row>
    <row r="935" spans="3:4" ht="15.75" customHeight="1" x14ac:dyDescent="0.25">
      <c r="C935" s="53"/>
      <c r="D935" s="53"/>
    </row>
    <row r="936" spans="3:4" ht="15.75" customHeight="1" x14ac:dyDescent="0.25">
      <c r="C936" s="53"/>
      <c r="D936" s="53"/>
    </row>
    <row r="937" spans="3:4" ht="15.75" customHeight="1" x14ac:dyDescent="0.25">
      <c r="C937" s="53"/>
      <c r="D937" s="53"/>
    </row>
    <row r="938" spans="3:4" ht="15.75" customHeight="1" x14ac:dyDescent="0.25">
      <c r="C938" s="53"/>
      <c r="D938" s="53"/>
    </row>
    <row r="939" spans="3:4" ht="15.75" customHeight="1" x14ac:dyDescent="0.25">
      <c r="C939" s="53"/>
      <c r="D939" s="53"/>
    </row>
    <row r="940" spans="3:4" ht="15.75" customHeight="1" x14ac:dyDescent="0.25">
      <c r="C940" s="53"/>
      <c r="D940" s="53"/>
    </row>
    <row r="941" spans="3:4" ht="15.75" customHeight="1" x14ac:dyDescent="0.25">
      <c r="C941" s="53"/>
      <c r="D941" s="53"/>
    </row>
    <row r="942" spans="3:4" ht="15.75" customHeight="1" x14ac:dyDescent="0.25">
      <c r="C942" s="53"/>
      <c r="D942" s="53"/>
    </row>
    <row r="943" spans="3:4" ht="15.75" customHeight="1" x14ac:dyDescent="0.25">
      <c r="C943" s="53"/>
      <c r="D943" s="53"/>
    </row>
    <row r="944" spans="3:4" ht="15.75" customHeight="1" x14ac:dyDescent="0.25">
      <c r="C944" s="53"/>
      <c r="D944" s="53"/>
    </row>
    <row r="945" spans="3:4" ht="15.75" customHeight="1" x14ac:dyDescent="0.25">
      <c r="C945" s="53"/>
      <c r="D945" s="53"/>
    </row>
    <row r="946" spans="3:4" ht="15.75" customHeight="1" x14ac:dyDescent="0.25">
      <c r="C946" s="53"/>
      <c r="D946" s="53"/>
    </row>
    <row r="947" spans="3:4" ht="15.75" customHeight="1" x14ac:dyDescent="0.25">
      <c r="C947" s="53"/>
      <c r="D947" s="53"/>
    </row>
    <row r="948" spans="3:4" ht="15.75" customHeight="1" x14ac:dyDescent="0.25">
      <c r="C948" s="53"/>
      <c r="D948" s="53"/>
    </row>
    <row r="949" spans="3:4" ht="15.75" customHeight="1" x14ac:dyDescent="0.25">
      <c r="C949" s="53"/>
      <c r="D949" s="53"/>
    </row>
    <row r="950" spans="3:4" ht="15.75" customHeight="1" x14ac:dyDescent="0.25">
      <c r="C950" s="53"/>
      <c r="D950" s="53"/>
    </row>
    <row r="951" spans="3:4" ht="15.75" customHeight="1" x14ac:dyDescent="0.25">
      <c r="C951" s="53"/>
      <c r="D951" s="53"/>
    </row>
    <row r="952" spans="3:4" ht="15.75" customHeight="1" x14ac:dyDescent="0.25">
      <c r="C952" s="53"/>
      <c r="D952" s="53"/>
    </row>
    <row r="953" spans="3:4" ht="15.75" customHeight="1" x14ac:dyDescent="0.25">
      <c r="C953" s="53"/>
      <c r="D953" s="53"/>
    </row>
    <row r="954" spans="3:4" ht="15.75" customHeight="1" x14ac:dyDescent="0.25">
      <c r="C954" s="53"/>
      <c r="D954" s="53"/>
    </row>
    <row r="955" spans="3:4" ht="15.75" customHeight="1" x14ac:dyDescent="0.25">
      <c r="C955" s="53"/>
      <c r="D955" s="53"/>
    </row>
    <row r="956" spans="3:4" ht="15.75" customHeight="1" x14ac:dyDescent="0.25">
      <c r="C956" s="53"/>
      <c r="D956" s="53"/>
    </row>
    <row r="957" spans="3:4" ht="15.75" customHeight="1" x14ac:dyDescent="0.25">
      <c r="C957" s="53"/>
      <c r="D957" s="53"/>
    </row>
    <row r="958" spans="3:4" ht="15.75" customHeight="1" x14ac:dyDescent="0.25">
      <c r="C958" s="53"/>
      <c r="D958" s="53"/>
    </row>
    <row r="959" spans="3:4" ht="15.75" customHeight="1" x14ac:dyDescent="0.25">
      <c r="C959" s="53"/>
      <c r="D959" s="53"/>
    </row>
    <row r="960" spans="3:4" ht="15.75" customHeight="1" x14ac:dyDescent="0.25">
      <c r="C960" s="53"/>
      <c r="D960" s="53"/>
    </row>
    <row r="961" spans="3:4" ht="15.75" customHeight="1" x14ac:dyDescent="0.25">
      <c r="C961" s="53"/>
      <c r="D961" s="53"/>
    </row>
    <row r="962" spans="3:4" ht="15.75" customHeight="1" x14ac:dyDescent="0.25">
      <c r="C962" s="53"/>
      <c r="D962" s="53"/>
    </row>
    <row r="963" spans="3:4" ht="15.75" customHeight="1" x14ac:dyDescent="0.25">
      <c r="C963" s="53"/>
      <c r="D963" s="53"/>
    </row>
    <row r="964" spans="3:4" ht="15.75" customHeight="1" x14ac:dyDescent="0.25">
      <c r="C964" s="53"/>
      <c r="D964" s="53"/>
    </row>
    <row r="965" spans="3:4" ht="15.75" customHeight="1" x14ac:dyDescent="0.25">
      <c r="C965" s="53"/>
      <c r="D965" s="53"/>
    </row>
    <row r="966" spans="3:4" ht="15.75" customHeight="1" x14ac:dyDescent="0.25">
      <c r="C966" s="53"/>
      <c r="D966" s="53"/>
    </row>
    <row r="967" spans="3:4" ht="15.75" customHeight="1" x14ac:dyDescent="0.25">
      <c r="C967" s="53"/>
      <c r="D967" s="53"/>
    </row>
    <row r="968" spans="3:4" ht="15.75" customHeight="1" x14ac:dyDescent="0.25">
      <c r="C968" s="53"/>
      <c r="D968" s="53"/>
    </row>
    <row r="969" spans="3:4" ht="15.75" customHeight="1" x14ac:dyDescent="0.25">
      <c r="C969" s="53"/>
      <c r="D969" s="53"/>
    </row>
    <row r="970" spans="3:4" ht="15.75" customHeight="1" x14ac:dyDescent="0.25">
      <c r="C970" s="53"/>
      <c r="D970" s="53"/>
    </row>
    <row r="971" spans="3:4" ht="15.75" customHeight="1" x14ac:dyDescent="0.25">
      <c r="C971" s="53"/>
      <c r="D971" s="53"/>
    </row>
    <row r="972" spans="3:4" ht="15.75" customHeight="1" x14ac:dyDescent="0.25">
      <c r="C972" s="53"/>
      <c r="D972" s="53"/>
    </row>
    <row r="973" spans="3:4" ht="15.75" customHeight="1" x14ac:dyDescent="0.25">
      <c r="C973" s="53"/>
      <c r="D973" s="53"/>
    </row>
    <row r="974" spans="3:4" ht="15.75" customHeight="1" x14ac:dyDescent="0.25">
      <c r="C974" s="53"/>
      <c r="D974" s="53"/>
    </row>
    <row r="975" spans="3:4" ht="15.75" customHeight="1" x14ac:dyDescent="0.25">
      <c r="C975" s="53"/>
      <c r="D975" s="53"/>
    </row>
    <row r="976" spans="3:4" ht="15.75" customHeight="1" x14ac:dyDescent="0.25">
      <c r="C976" s="53"/>
      <c r="D976" s="53"/>
    </row>
    <row r="977" spans="3:4" ht="15.75" customHeight="1" x14ac:dyDescent="0.25">
      <c r="C977" s="53"/>
      <c r="D977" s="53"/>
    </row>
    <row r="978" spans="3:4" ht="15.75" customHeight="1" x14ac:dyDescent="0.25">
      <c r="C978" s="53"/>
      <c r="D978" s="53"/>
    </row>
    <row r="979" spans="3:4" ht="15.75" customHeight="1" x14ac:dyDescent="0.25">
      <c r="C979" s="53"/>
      <c r="D979" s="53"/>
    </row>
    <row r="980" spans="3:4" ht="15.75" customHeight="1" x14ac:dyDescent="0.25">
      <c r="C980" s="53"/>
      <c r="D980" s="53"/>
    </row>
    <row r="981" spans="3:4" ht="15.75" customHeight="1" x14ac:dyDescent="0.25">
      <c r="C981" s="53"/>
      <c r="D981" s="53"/>
    </row>
    <row r="982" spans="3:4" ht="15.75" customHeight="1" x14ac:dyDescent="0.25">
      <c r="C982" s="53"/>
      <c r="D982" s="53"/>
    </row>
    <row r="983" spans="3:4" ht="15.75" customHeight="1" x14ac:dyDescent="0.25">
      <c r="C983" s="53"/>
      <c r="D983" s="53"/>
    </row>
    <row r="984" spans="3:4" ht="15.75" customHeight="1" x14ac:dyDescent="0.25">
      <c r="C984" s="53"/>
      <c r="D984" s="53"/>
    </row>
    <row r="985" spans="3:4" ht="15.75" customHeight="1" x14ac:dyDescent="0.25">
      <c r="C985" s="53"/>
      <c r="D985" s="53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1DBC-A32F-43F1-8FBD-DC14C4A4E4D1}">
  <sheetPr codeName="Sheet9"/>
  <dimension ref="A1:Z246"/>
  <sheetViews>
    <sheetView showGridLines="0" topLeftCell="A9" zoomScale="70" zoomScaleNormal="70" workbookViewId="0">
      <selection activeCell="A21" sqref="A21:XFD21"/>
    </sheetView>
  </sheetViews>
  <sheetFormatPr baseColWidth="10" defaultColWidth="8.85546875" defaultRowHeight="18" customHeight="1" x14ac:dyDescent="0.25"/>
  <cols>
    <col min="1" max="1" width="3.5703125" style="395" customWidth="1"/>
    <col min="2" max="2" width="12.7109375" style="395" customWidth="1"/>
    <col min="3" max="3" width="14.7109375" style="454" customWidth="1"/>
    <col min="4" max="4" width="17.42578125" style="395" bestFit="1" customWidth="1"/>
    <col min="5" max="5" width="15.7109375" style="395" customWidth="1"/>
    <col min="6" max="6" width="19.7109375" style="395" customWidth="1"/>
    <col min="7" max="9" width="15.7109375" style="395" customWidth="1"/>
    <col min="10" max="10" width="17.42578125" style="395" bestFit="1" customWidth="1"/>
    <col min="11" max="11" width="17.7109375" style="395" customWidth="1"/>
    <col min="12" max="25" width="8.85546875" style="395"/>
    <col min="26" max="26" width="19.42578125" style="451" bestFit="1" customWidth="1"/>
    <col min="27" max="16384" width="8.85546875" style="395"/>
  </cols>
  <sheetData>
    <row r="1" spans="1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1:26" s="410" customFormat="1" ht="67.900000000000006" customHeight="1" x14ac:dyDescent="0.25">
      <c r="B2" s="411"/>
      <c r="C2" s="488" t="s">
        <v>279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1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1:26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1:26" ht="24" customHeight="1" x14ac:dyDescent="0.25">
      <c r="B5" s="489" t="s">
        <v>272</v>
      </c>
      <c r="C5" s="489"/>
      <c r="D5" s="490"/>
      <c r="E5" s="425">
        <v>259250</v>
      </c>
      <c r="G5" s="480" t="s">
        <v>257</v>
      </c>
      <c r="H5" s="481"/>
      <c r="I5" s="482">
        <f>IF(OR(E5&lt;=0,E6&lt;=0,E7&lt;=0,E8&lt;=0),"", -PMT(E6/E8, (E7*E8)-E11, E5))</f>
        <v>2007.5896318590064</v>
      </c>
      <c r="J5" s="483"/>
      <c r="K5" s="483"/>
      <c r="Z5" s="457"/>
    </row>
    <row r="6" spans="1:26" ht="24" customHeight="1" x14ac:dyDescent="0.25">
      <c r="B6" s="491" t="s">
        <v>271</v>
      </c>
      <c r="C6" s="491"/>
      <c r="D6" s="492"/>
      <c r="E6" s="403">
        <v>4.3200000000000002E-2</v>
      </c>
      <c r="G6" s="484" t="s">
        <v>270</v>
      </c>
      <c r="H6" s="485"/>
      <c r="I6" s="486">
        <f>ROUND(IF(AND(E7&gt;0,E8&gt;0),E7*E8,""),0)</f>
        <v>180</v>
      </c>
      <c r="J6" s="487"/>
      <c r="K6" s="487"/>
      <c r="Z6" s="457"/>
    </row>
    <row r="7" spans="1:26" ht="24" customHeight="1" x14ac:dyDescent="0.25">
      <c r="B7" s="491" t="s">
        <v>269</v>
      </c>
      <c r="C7" s="491"/>
      <c r="D7" s="492"/>
      <c r="E7" s="402">
        <v>15</v>
      </c>
      <c r="G7" s="484" t="s">
        <v>268</v>
      </c>
      <c r="H7" s="485"/>
      <c r="I7" s="486">
        <f>I6</f>
        <v>180</v>
      </c>
      <c r="J7" s="487"/>
      <c r="K7" s="487"/>
      <c r="Z7" s="457"/>
    </row>
    <row r="8" spans="1:26" ht="24" customHeight="1" x14ac:dyDescent="0.25">
      <c r="B8" s="491" t="s">
        <v>267</v>
      </c>
      <c r="C8" s="491"/>
      <c r="D8" s="492"/>
      <c r="E8" s="402">
        <v>12</v>
      </c>
      <c r="G8" s="484" t="s">
        <v>266</v>
      </c>
      <c r="H8" s="485"/>
      <c r="I8" s="486">
        <f>IF(I7="", "", I7*E12)</f>
        <v>0</v>
      </c>
      <c r="J8" s="487"/>
      <c r="K8" s="487"/>
      <c r="Z8" s="457"/>
    </row>
    <row r="9" spans="1:26" ht="24" customHeight="1" x14ac:dyDescent="0.25">
      <c r="B9" s="491" t="s">
        <v>265</v>
      </c>
      <c r="C9" s="491"/>
      <c r="D9" s="401"/>
      <c r="E9" s="400">
        <v>45856</v>
      </c>
      <c r="G9" s="484" t="s">
        <v>264</v>
      </c>
      <c r="H9" s="485"/>
      <c r="I9" s="493">
        <f>IF(I7="","",SUM(_xlfn.ANCHORARRAY(I15)))</f>
        <v>95670.299999999959</v>
      </c>
      <c r="J9" s="494"/>
      <c r="K9" s="494"/>
      <c r="Z9" s="457"/>
    </row>
    <row r="10" spans="1:26" ht="24" customHeight="1" x14ac:dyDescent="0.25">
      <c r="B10"/>
      <c r="C10" s="422"/>
      <c r="D10" s="423"/>
      <c r="E10" s="423"/>
      <c r="F10" s="396"/>
      <c r="G10" s="507" t="s">
        <v>293</v>
      </c>
      <c r="H10" s="508"/>
      <c r="I10" s="505">
        <f>IF(I7="","",SUM(_xlfn.ANCHORARRAY(G15)))</f>
        <v>354920.39594346622</v>
      </c>
      <c r="J10" s="506"/>
      <c r="K10" s="506"/>
      <c r="Z10" s="457"/>
    </row>
    <row r="11" spans="1:26" ht="24" customHeight="1" x14ac:dyDescent="0.25">
      <c r="B11" s="497" t="s">
        <v>297</v>
      </c>
      <c r="C11" s="497"/>
      <c r="D11" s="497"/>
      <c r="E11" s="420">
        <v>6</v>
      </c>
      <c r="F11" s="396"/>
      <c r="G11" s="426"/>
      <c r="H11" s="426"/>
      <c r="I11" s="426"/>
      <c r="J11" s="426"/>
      <c r="K11" s="426"/>
      <c r="Z11" s="457"/>
    </row>
    <row r="12" spans="1:26" ht="24" customHeight="1" x14ac:dyDescent="0.25">
      <c r="B12" s="497" t="s">
        <v>290</v>
      </c>
      <c r="C12" s="497"/>
      <c r="D12" s="497"/>
      <c r="E12" s="397">
        <v>0</v>
      </c>
      <c r="F12" s="396"/>
      <c r="G12" s="495" t="s">
        <v>262</v>
      </c>
      <c r="H12" s="495"/>
      <c r="I12" s="496" t="s">
        <v>261</v>
      </c>
      <c r="J12" s="496"/>
      <c r="K12" s="496"/>
      <c r="Z12" s="457"/>
    </row>
    <row r="13" spans="1:26" ht="31.9" customHeight="1" x14ac:dyDescent="0.25">
      <c r="C13" s="395"/>
    </row>
    <row r="14" spans="1:26" customFormat="1" ht="48" customHeight="1" x14ac:dyDescent="0.25">
      <c r="A14" s="427"/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1:26" ht="18" customHeight="1" x14ac:dyDescent="0.25">
      <c r="B15" s="431" cm="1">
        <f t="array" ref="B15:B194">IF(I7="","",_xlfn.SEQUENCE(I7))</f>
        <v>1</v>
      </c>
      <c r="C15" s="451" cm="1">
        <f t="array" ref="C15:C194">IF(I7="","",EDATE($E$9,(_xlfn.SEQUENCE(I7)-1)*(12/$E$8)))</f>
        <v>45856</v>
      </c>
      <c r="D15" s="432" cm="1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259250</v>
      </c>
      <c r="E15" s="432" cm="1">
        <f t="array" ref="E15:E194">IF(I7="","",IF(_xlfn.SEQUENCE(I7)&lt;=$E$11,_xlfn.ANCHORARRAY(D15)*($E$6/$E$8), -PMT($E$6/$E$8,($E$7*$E$8)-$E$11,$E$5)))</f>
        <v>933.30000000000007</v>
      </c>
      <c r="F15" s="432" cm="1">
        <f t="array" ref="F15:F194">IF(I7="","",_xlfn.SEQUENCE(I7,1,1,1)*0 + $E$12)</f>
        <v>0</v>
      </c>
      <c r="G15" s="432" cm="1">
        <f t="array" ref="G15:G194">IF(I7="","",_xlfn.ANCHORARRAY(E15)+_xlfn.ANCHORARRAY(F15))</f>
        <v>933.30000000000007</v>
      </c>
      <c r="H15" s="432" cm="1">
        <f t="array" ref="H15:H194">IF(I7="","",ROUND(IF(_xlfn.SEQUENCE(I7)&lt;=$E$11,0,_xlfn.ANCHORARRAY( E15) -_xlfn.ANCHORARRAY( I15)),2))</f>
        <v>0</v>
      </c>
      <c r="I15" s="432" cm="1">
        <f t="array" ref="I15:I194">IF(I7="","",ROUND(_xlfn.ANCHORARRAY(D15)*($E$6/$E$8),2))</f>
        <v>933.3</v>
      </c>
      <c r="J15" s="432" cm="1">
        <f t="array" ref="J15:J194">IF(I7="","",ROUND(IF(_xlfn.SEQUENCE(I7)&lt;=$E$11,$E$5, $E$5*(1+($E$6/$E$8))^(_xlfn.SEQUENCE(I7)-$E$11) - (-PMT($E$6/$E$8,($E$7*$E$8)-$E$11,$E$5))*(((1+($E$6/$E$8))^(_xlfn.SEQUENCE(I7)-$E$11)-1)/($E$6/$E$8)) ),2))</f>
        <v>259250</v>
      </c>
      <c r="K15" s="432" cm="1">
        <f t="array" ref="K15:K194">IF(I7="","",_xlfn.SCAN(0,_xlfn.TAKE(_xlfn.ANCHORARRAY(I15),I7),_xlfn.LAMBDA(_xlpm.a,_xlpm.v,_xlpm.a+_xlpm.v)))</f>
        <v>933.3</v>
      </c>
      <c r="Z15" s="451" cm="1">
        <f t="array" ref="Z15:Z194">IFERROR(IF(I7="","",EOMONTH(EDATE($E$9,(_xlfn.SEQUENCE(I7)-1)*(12/$E$8)),0)),"")</f>
        <v>45869</v>
      </c>
    </row>
    <row r="16" spans="1:26" ht="18" customHeight="1" x14ac:dyDescent="0.25">
      <c r="B16" s="431">
        <v>2</v>
      </c>
      <c r="C16" s="451">
        <v>45887</v>
      </c>
      <c r="D16" s="432">
        <v>259250</v>
      </c>
      <c r="E16" s="432">
        <v>933.30000000000007</v>
      </c>
      <c r="F16" s="432">
        <v>0</v>
      </c>
      <c r="G16" s="432">
        <v>933.30000000000007</v>
      </c>
      <c r="H16" s="432">
        <v>0</v>
      </c>
      <c r="I16" s="432">
        <v>933.3</v>
      </c>
      <c r="J16" s="432">
        <v>259250</v>
      </c>
      <c r="K16" s="432">
        <v>1866.6</v>
      </c>
      <c r="Z16" s="451">
        <v>45900</v>
      </c>
    </row>
    <row r="17" spans="2:26" ht="18" customHeight="1" x14ac:dyDescent="0.25">
      <c r="B17" s="431">
        <v>3</v>
      </c>
      <c r="C17" s="451">
        <v>45918</v>
      </c>
      <c r="D17" s="432">
        <v>259250</v>
      </c>
      <c r="E17" s="432">
        <v>933.30000000000007</v>
      </c>
      <c r="F17" s="432">
        <v>0</v>
      </c>
      <c r="G17" s="432">
        <v>933.30000000000007</v>
      </c>
      <c r="H17" s="432">
        <v>0</v>
      </c>
      <c r="I17" s="432">
        <v>933.3</v>
      </c>
      <c r="J17" s="432">
        <v>259250</v>
      </c>
      <c r="K17" s="432">
        <v>2799.8999999999996</v>
      </c>
      <c r="Z17" s="451">
        <v>45930</v>
      </c>
    </row>
    <row r="18" spans="2:26" ht="18" customHeight="1" x14ac:dyDescent="0.25">
      <c r="B18" s="431">
        <v>4</v>
      </c>
      <c r="C18" s="451">
        <v>45948</v>
      </c>
      <c r="D18" s="432">
        <v>259250</v>
      </c>
      <c r="E18" s="432">
        <v>933.30000000000007</v>
      </c>
      <c r="F18" s="432">
        <v>0</v>
      </c>
      <c r="G18" s="432">
        <v>933.30000000000007</v>
      </c>
      <c r="H18" s="432">
        <v>0</v>
      </c>
      <c r="I18" s="432">
        <v>933.3</v>
      </c>
      <c r="J18" s="432">
        <v>259250</v>
      </c>
      <c r="K18" s="432">
        <v>3733.2</v>
      </c>
      <c r="Z18" s="451">
        <v>45961</v>
      </c>
    </row>
    <row r="19" spans="2:26" ht="18" customHeight="1" x14ac:dyDescent="0.25">
      <c r="B19" s="431">
        <v>5</v>
      </c>
      <c r="C19" s="451">
        <v>45979</v>
      </c>
      <c r="D19" s="432">
        <v>259250</v>
      </c>
      <c r="E19" s="432">
        <v>933.30000000000007</v>
      </c>
      <c r="F19" s="432">
        <v>0</v>
      </c>
      <c r="G19" s="432">
        <v>933.30000000000007</v>
      </c>
      <c r="H19" s="432">
        <v>0</v>
      </c>
      <c r="I19" s="432">
        <v>933.3</v>
      </c>
      <c r="J19" s="432">
        <v>259250</v>
      </c>
      <c r="K19" s="432">
        <v>4666.5</v>
      </c>
      <c r="Z19" s="451">
        <v>45991</v>
      </c>
    </row>
    <row r="20" spans="2:26" ht="18" customHeight="1" x14ac:dyDescent="0.25">
      <c r="B20" s="431">
        <v>6</v>
      </c>
      <c r="C20" s="451">
        <v>46009</v>
      </c>
      <c r="D20" s="432">
        <v>259250</v>
      </c>
      <c r="E20" s="432">
        <v>933.30000000000007</v>
      </c>
      <c r="F20" s="432">
        <v>0</v>
      </c>
      <c r="G20" s="432">
        <v>933.30000000000007</v>
      </c>
      <c r="H20" s="432">
        <v>0</v>
      </c>
      <c r="I20" s="432">
        <v>933.3</v>
      </c>
      <c r="J20" s="432">
        <v>259250</v>
      </c>
      <c r="K20" s="432">
        <v>5599.8</v>
      </c>
      <c r="Z20" s="451">
        <v>46022</v>
      </c>
    </row>
    <row r="21" spans="2:26" ht="18" customHeight="1" x14ac:dyDescent="0.25">
      <c r="B21" s="431">
        <v>7</v>
      </c>
      <c r="C21" s="451">
        <v>46040</v>
      </c>
      <c r="D21" s="432">
        <v>259250</v>
      </c>
      <c r="E21" s="432">
        <v>2007.5896318590064</v>
      </c>
      <c r="F21" s="432">
        <v>0</v>
      </c>
      <c r="G21" s="432">
        <v>2007.5896318590064</v>
      </c>
      <c r="H21" s="432">
        <v>1074.29</v>
      </c>
      <c r="I21" s="432">
        <v>933.3</v>
      </c>
      <c r="J21" s="432">
        <v>258175.71</v>
      </c>
      <c r="K21" s="432">
        <v>6533.1</v>
      </c>
      <c r="Z21" s="451">
        <v>46053</v>
      </c>
    </row>
    <row r="22" spans="2:26" ht="18" customHeight="1" x14ac:dyDescent="0.25">
      <c r="B22" s="431">
        <v>8</v>
      </c>
      <c r="C22" s="451">
        <v>46071</v>
      </c>
      <c r="D22" s="432">
        <v>258175.71</v>
      </c>
      <c r="E22" s="432">
        <v>2007.5896318590064</v>
      </c>
      <c r="F22" s="432">
        <v>0</v>
      </c>
      <c r="G22" s="432">
        <v>2007.5896318590064</v>
      </c>
      <c r="H22" s="432">
        <v>1078.1600000000001</v>
      </c>
      <c r="I22" s="432">
        <v>929.43</v>
      </c>
      <c r="J22" s="432">
        <v>257097.55</v>
      </c>
      <c r="K22" s="432">
        <v>7462.5300000000007</v>
      </c>
      <c r="Z22" s="451">
        <v>46081</v>
      </c>
    </row>
    <row r="23" spans="2:26" ht="18" customHeight="1" x14ac:dyDescent="0.25">
      <c r="B23" s="431">
        <v>9</v>
      </c>
      <c r="C23" s="451">
        <v>46099</v>
      </c>
      <c r="D23" s="432">
        <v>257097.55</v>
      </c>
      <c r="E23" s="432">
        <v>2007.5896318590064</v>
      </c>
      <c r="F23" s="432">
        <v>0</v>
      </c>
      <c r="G23" s="432">
        <v>2007.5896318590064</v>
      </c>
      <c r="H23" s="432">
        <v>1082.04</v>
      </c>
      <c r="I23" s="432">
        <v>925.55</v>
      </c>
      <c r="J23" s="432">
        <v>256015.51</v>
      </c>
      <c r="K23" s="432">
        <v>8388.08</v>
      </c>
      <c r="Z23" s="451">
        <v>46112</v>
      </c>
    </row>
    <row r="24" spans="2:26" ht="18" customHeight="1" x14ac:dyDescent="0.25">
      <c r="B24" s="431">
        <v>10</v>
      </c>
      <c r="C24" s="451">
        <v>46130</v>
      </c>
      <c r="D24" s="432">
        <v>256015.51</v>
      </c>
      <c r="E24" s="432">
        <v>2007.5896318590064</v>
      </c>
      <c r="F24" s="432">
        <v>0</v>
      </c>
      <c r="G24" s="432">
        <v>2007.5896318590064</v>
      </c>
      <c r="H24" s="432">
        <v>1085.93</v>
      </c>
      <c r="I24" s="432">
        <v>921.66</v>
      </c>
      <c r="J24" s="432">
        <v>254929.58</v>
      </c>
      <c r="K24" s="432">
        <v>9309.74</v>
      </c>
      <c r="Z24" s="451">
        <v>46142</v>
      </c>
    </row>
    <row r="25" spans="2:26" ht="18" customHeight="1" x14ac:dyDescent="0.25">
      <c r="B25" s="431">
        <v>11</v>
      </c>
      <c r="C25" s="451">
        <v>46160</v>
      </c>
      <c r="D25" s="432">
        <v>254929.58</v>
      </c>
      <c r="E25" s="432">
        <v>2007.5896318590064</v>
      </c>
      <c r="F25" s="432">
        <v>0</v>
      </c>
      <c r="G25" s="432">
        <v>2007.5896318590064</v>
      </c>
      <c r="H25" s="432">
        <v>1089.8399999999999</v>
      </c>
      <c r="I25" s="432">
        <v>917.75</v>
      </c>
      <c r="J25" s="432">
        <v>253839.74</v>
      </c>
      <c r="K25" s="432">
        <v>10227.49</v>
      </c>
      <c r="Z25" s="451">
        <v>46173</v>
      </c>
    </row>
    <row r="26" spans="2:26" ht="18" customHeight="1" x14ac:dyDescent="0.25">
      <c r="B26" s="431">
        <v>12</v>
      </c>
      <c r="C26" s="451">
        <v>46191</v>
      </c>
      <c r="D26" s="432">
        <v>253839.74</v>
      </c>
      <c r="E26" s="432">
        <v>2007.5896318590064</v>
      </c>
      <c r="F26" s="432">
        <v>0</v>
      </c>
      <c r="G26" s="432">
        <v>2007.5896318590064</v>
      </c>
      <c r="H26" s="432">
        <v>1093.77</v>
      </c>
      <c r="I26" s="432">
        <v>913.82</v>
      </c>
      <c r="J26" s="432">
        <v>252745.97</v>
      </c>
      <c r="K26" s="432">
        <v>11141.31</v>
      </c>
      <c r="Z26" s="451">
        <v>46203</v>
      </c>
    </row>
    <row r="27" spans="2:26" ht="18" customHeight="1" x14ac:dyDescent="0.25">
      <c r="B27" s="431">
        <v>13</v>
      </c>
      <c r="C27" s="451">
        <v>46221</v>
      </c>
      <c r="D27" s="432">
        <v>252745.97</v>
      </c>
      <c r="E27" s="432">
        <v>2007.5896318590064</v>
      </c>
      <c r="F27" s="432">
        <v>0</v>
      </c>
      <c r="G27" s="432">
        <v>2007.5896318590064</v>
      </c>
      <c r="H27" s="432">
        <v>1097.7</v>
      </c>
      <c r="I27" s="432">
        <v>909.89</v>
      </c>
      <c r="J27" s="432">
        <v>251648.27</v>
      </c>
      <c r="K27" s="432">
        <v>12051.199999999999</v>
      </c>
      <c r="Z27" s="451">
        <v>46234</v>
      </c>
    </row>
    <row r="28" spans="2:26" ht="18" customHeight="1" x14ac:dyDescent="0.25">
      <c r="B28" s="431">
        <v>14</v>
      </c>
      <c r="C28" s="451">
        <v>46252</v>
      </c>
      <c r="D28" s="432">
        <v>251648.27</v>
      </c>
      <c r="E28" s="432">
        <v>2007.5896318590064</v>
      </c>
      <c r="F28" s="432">
        <v>0</v>
      </c>
      <c r="G28" s="432">
        <v>2007.5896318590064</v>
      </c>
      <c r="H28" s="432">
        <v>1101.6600000000001</v>
      </c>
      <c r="I28" s="432">
        <v>905.93</v>
      </c>
      <c r="J28" s="432">
        <v>250546.61</v>
      </c>
      <c r="K28" s="432">
        <v>12957.13</v>
      </c>
      <c r="Z28" s="451">
        <v>46265</v>
      </c>
    </row>
    <row r="29" spans="2:26" ht="18" customHeight="1" x14ac:dyDescent="0.25">
      <c r="B29" s="431">
        <v>15</v>
      </c>
      <c r="C29" s="451">
        <v>46283</v>
      </c>
      <c r="D29" s="432">
        <v>250546.61</v>
      </c>
      <c r="E29" s="432">
        <v>2007.5896318590064</v>
      </c>
      <c r="F29" s="432">
        <v>0</v>
      </c>
      <c r="G29" s="432">
        <v>2007.5896318590064</v>
      </c>
      <c r="H29" s="432">
        <v>1105.6199999999999</v>
      </c>
      <c r="I29" s="432">
        <v>901.97</v>
      </c>
      <c r="J29" s="432">
        <v>249440.99</v>
      </c>
      <c r="K29" s="432">
        <v>13859.099999999999</v>
      </c>
      <c r="Z29" s="451">
        <v>46295</v>
      </c>
    </row>
    <row r="30" spans="2:26" ht="18" customHeight="1" x14ac:dyDescent="0.25">
      <c r="B30" s="431">
        <v>16</v>
      </c>
      <c r="C30" s="451">
        <v>46313</v>
      </c>
      <c r="D30" s="432">
        <v>249440.99</v>
      </c>
      <c r="E30" s="432">
        <v>2007.5896318590064</v>
      </c>
      <c r="F30" s="432">
        <v>0</v>
      </c>
      <c r="G30" s="432">
        <v>2007.5896318590064</v>
      </c>
      <c r="H30" s="432">
        <v>1109.5999999999999</v>
      </c>
      <c r="I30" s="432">
        <v>897.99</v>
      </c>
      <c r="J30" s="432">
        <v>248331.39</v>
      </c>
      <c r="K30" s="432">
        <v>14757.089999999998</v>
      </c>
      <c r="Z30" s="451">
        <v>46326</v>
      </c>
    </row>
    <row r="31" spans="2:26" ht="18" customHeight="1" x14ac:dyDescent="0.25">
      <c r="B31" s="431">
        <v>17</v>
      </c>
      <c r="C31" s="451">
        <v>46344</v>
      </c>
      <c r="D31" s="432">
        <v>248331.39</v>
      </c>
      <c r="E31" s="432">
        <v>2007.5896318590064</v>
      </c>
      <c r="F31" s="432">
        <v>0</v>
      </c>
      <c r="G31" s="432">
        <v>2007.5896318590064</v>
      </c>
      <c r="H31" s="432">
        <v>1113.5999999999999</v>
      </c>
      <c r="I31" s="432">
        <v>893.99</v>
      </c>
      <c r="J31" s="432">
        <v>247217.79</v>
      </c>
      <c r="K31" s="432">
        <v>15651.079999999998</v>
      </c>
      <c r="Z31" s="451">
        <v>46356</v>
      </c>
    </row>
    <row r="32" spans="2:26" ht="18" customHeight="1" x14ac:dyDescent="0.25">
      <c r="B32" s="431">
        <v>18</v>
      </c>
      <c r="C32" s="451">
        <v>46374</v>
      </c>
      <c r="D32" s="432">
        <v>247217.79</v>
      </c>
      <c r="E32" s="432">
        <v>2007.5896318590064</v>
      </c>
      <c r="F32" s="432">
        <v>0</v>
      </c>
      <c r="G32" s="432">
        <v>2007.5896318590064</v>
      </c>
      <c r="H32" s="432">
        <v>1117.6099999999999</v>
      </c>
      <c r="I32" s="432">
        <v>889.98</v>
      </c>
      <c r="J32" s="432">
        <v>246100.19</v>
      </c>
      <c r="K32" s="432">
        <v>16541.059999999998</v>
      </c>
      <c r="Z32" s="451">
        <v>46387</v>
      </c>
    </row>
    <row r="33" spans="2:26" ht="18" customHeight="1" x14ac:dyDescent="0.25">
      <c r="B33" s="431">
        <v>19</v>
      </c>
      <c r="C33" s="451">
        <v>46405</v>
      </c>
      <c r="D33" s="432">
        <v>246100.19</v>
      </c>
      <c r="E33" s="432">
        <v>2007.5896318590064</v>
      </c>
      <c r="F33" s="432">
        <v>0</v>
      </c>
      <c r="G33" s="432">
        <v>2007.5896318590064</v>
      </c>
      <c r="H33" s="432">
        <v>1121.6300000000001</v>
      </c>
      <c r="I33" s="432">
        <v>885.96</v>
      </c>
      <c r="J33" s="432">
        <v>244978.56</v>
      </c>
      <c r="K33" s="432">
        <v>17427.019999999997</v>
      </c>
      <c r="Z33" s="451">
        <v>46418</v>
      </c>
    </row>
    <row r="34" spans="2:26" ht="18" customHeight="1" x14ac:dyDescent="0.25">
      <c r="B34" s="431">
        <v>20</v>
      </c>
      <c r="C34" s="451">
        <v>46436</v>
      </c>
      <c r="D34" s="432">
        <v>244978.56</v>
      </c>
      <c r="E34" s="432">
        <v>2007.5896318590064</v>
      </c>
      <c r="F34" s="432">
        <v>0</v>
      </c>
      <c r="G34" s="432">
        <v>2007.5896318590064</v>
      </c>
      <c r="H34" s="432">
        <v>1125.67</v>
      </c>
      <c r="I34" s="432">
        <v>881.92</v>
      </c>
      <c r="J34" s="432">
        <v>243852.89</v>
      </c>
      <c r="K34" s="432">
        <v>18308.939999999995</v>
      </c>
      <c r="Z34" s="451">
        <v>46446</v>
      </c>
    </row>
    <row r="35" spans="2:26" ht="18" customHeight="1" x14ac:dyDescent="0.25">
      <c r="B35" s="431">
        <v>21</v>
      </c>
      <c r="C35" s="451">
        <v>46464</v>
      </c>
      <c r="D35" s="432">
        <v>243852.89</v>
      </c>
      <c r="E35" s="432">
        <v>2007.5896318590064</v>
      </c>
      <c r="F35" s="432">
        <v>0</v>
      </c>
      <c r="G35" s="432">
        <v>2007.5896318590064</v>
      </c>
      <c r="H35" s="432">
        <v>1129.72</v>
      </c>
      <c r="I35" s="432">
        <v>877.87</v>
      </c>
      <c r="J35" s="432">
        <v>242723.17</v>
      </c>
      <c r="K35" s="432">
        <v>19186.809999999994</v>
      </c>
      <c r="Z35" s="451">
        <v>46477</v>
      </c>
    </row>
    <row r="36" spans="2:26" ht="18" customHeight="1" x14ac:dyDescent="0.25">
      <c r="B36" s="431">
        <v>22</v>
      </c>
      <c r="C36" s="451">
        <v>46495</v>
      </c>
      <c r="D36" s="432">
        <v>242723.17</v>
      </c>
      <c r="E36" s="432">
        <v>2007.5896318590064</v>
      </c>
      <c r="F36" s="432">
        <v>0</v>
      </c>
      <c r="G36" s="432">
        <v>2007.5896318590064</v>
      </c>
      <c r="H36" s="432">
        <v>1133.79</v>
      </c>
      <c r="I36" s="432">
        <v>873.8</v>
      </c>
      <c r="J36" s="432">
        <v>241589.38</v>
      </c>
      <c r="K36" s="432">
        <v>20060.609999999993</v>
      </c>
      <c r="Z36" s="451">
        <v>46507</v>
      </c>
    </row>
    <row r="37" spans="2:26" ht="18" customHeight="1" x14ac:dyDescent="0.25">
      <c r="B37" s="431">
        <v>23</v>
      </c>
      <c r="C37" s="451">
        <v>46525</v>
      </c>
      <c r="D37" s="432">
        <v>241589.38</v>
      </c>
      <c r="E37" s="432">
        <v>2007.5896318590064</v>
      </c>
      <c r="F37" s="432">
        <v>0</v>
      </c>
      <c r="G37" s="432">
        <v>2007.5896318590064</v>
      </c>
      <c r="H37" s="432">
        <v>1137.8699999999999</v>
      </c>
      <c r="I37" s="432">
        <v>869.72</v>
      </c>
      <c r="J37" s="432">
        <v>240451.52</v>
      </c>
      <c r="K37" s="432">
        <v>20930.329999999994</v>
      </c>
      <c r="Z37" s="451">
        <v>46538</v>
      </c>
    </row>
    <row r="38" spans="2:26" ht="18" customHeight="1" x14ac:dyDescent="0.25">
      <c r="B38" s="431">
        <v>24</v>
      </c>
      <c r="C38" s="451">
        <v>46556</v>
      </c>
      <c r="D38" s="432">
        <v>240451.52</v>
      </c>
      <c r="E38" s="432">
        <v>2007.5896318590064</v>
      </c>
      <c r="F38" s="432">
        <v>0</v>
      </c>
      <c r="G38" s="432">
        <v>2007.5896318590064</v>
      </c>
      <c r="H38" s="432">
        <v>1141.96</v>
      </c>
      <c r="I38" s="432">
        <v>865.63</v>
      </c>
      <c r="J38" s="432">
        <v>239309.55</v>
      </c>
      <c r="K38" s="432">
        <v>21795.959999999995</v>
      </c>
      <c r="Z38" s="451">
        <v>46568</v>
      </c>
    </row>
    <row r="39" spans="2:26" ht="18" customHeight="1" x14ac:dyDescent="0.25">
      <c r="B39" s="431">
        <v>25</v>
      </c>
      <c r="C39" s="451">
        <v>46586</v>
      </c>
      <c r="D39" s="432">
        <v>239309.55</v>
      </c>
      <c r="E39" s="432">
        <v>2007.5896318590064</v>
      </c>
      <c r="F39" s="432">
        <v>0</v>
      </c>
      <c r="G39" s="432">
        <v>2007.5896318590064</v>
      </c>
      <c r="H39" s="432">
        <v>1146.08</v>
      </c>
      <c r="I39" s="432">
        <v>861.51</v>
      </c>
      <c r="J39" s="432">
        <v>238163.48</v>
      </c>
      <c r="K39" s="432">
        <v>22657.469999999994</v>
      </c>
      <c r="Z39" s="451">
        <v>46599</v>
      </c>
    </row>
    <row r="40" spans="2:26" ht="18" customHeight="1" x14ac:dyDescent="0.25">
      <c r="B40" s="431">
        <v>26</v>
      </c>
      <c r="C40" s="451">
        <v>46617</v>
      </c>
      <c r="D40" s="432">
        <v>238163.48</v>
      </c>
      <c r="E40" s="432">
        <v>2007.5896318590064</v>
      </c>
      <c r="F40" s="432">
        <v>0</v>
      </c>
      <c r="G40" s="432">
        <v>2007.5896318590064</v>
      </c>
      <c r="H40" s="432">
        <v>1150.2</v>
      </c>
      <c r="I40" s="432">
        <v>857.39</v>
      </c>
      <c r="J40" s="432">
        <v>237013.28</v>
      </c>
      <c r="K40" s="432">
        <v>23514.859999999993</v>
      </c>
      <c r="Z40" s="451">
        <v>46630</v>
      </c>
    </row>
    <row r="41" spans="2:26" ht="18" customHeight="1" x14ac:dyDescent="0.25">
      <c r="B41" s="431">
        <v>27</v>
      </c>
      <c r="C41" s="451">
        <v>46648</v>
      </c>
      <c r="D41" s="432">
        <v>237013.28</v>
      </c>
      <c r="E41" s="432">
        <v>2007.5896318590064</v>
      </c>
      <c r="F41" s="432">
        <v>0</v>
      </c>
      <c r="G41" s="432">
        <v>2007.5896318590064</v>
      </c>
      <c r="H41" s="432">
        <v>1154.3399999999999</v>
      </c>
      <c r="I41" s="432">
        <v>853.25</v>
      </c>
      <c r="J41" s="432">
        <v>235858.93</v>
      </c>
      <c r="K41" s="432">
        <v>24368.109999999993</v>
      </c>
      <c r="Z41" s="451">
        <v>46660</v>
      </c>
    </row>
    <row r="42" spans="2:26" ht="18" customHeight="1" x14ac:dyDescent="0.25">
      <c r="B42" s="431">
        <v>28</v>
      </c>
      <c r="C42" s="451">
        <v>46678</v>
      </c>
      <c r="D42" s="432">
        <v>235858.93</v>
      </c>
      <c r="E42" s="432">
        <v>2007.5896318590064</v>
      </c>
      <c r="F42" s="432">
        <v>0</v>
      </c>
      <c r="G42" s="432">
        <v>2007.5896318590064</v>
      </c>
      <c r="H42" s="432">
        <v>1158.5</v>
      </c>
      <c r="I42" s="432">
        <v>849.09</v>
      </c>
      <c r="J42" s="432">
        <v>234700.44</v>
      </c>
      <c r="K42" s="432">
        <v>25217.199999999993</v>
      </c>
      <c r="Z42" s="451">
        <v>46691</v>
      </c>
    </row>
    <row r="43" spans="2:26" ht="18" customHeight="1" x14ac:dyDescent="0.25">
      <c r="B43" s="431">
        <v>29</v>
      </c>
      <c r="C43" s="451">
        <v>46709</v>
      </c>
      <c r="D43" s="432">
        <v>234700.44</v>
      </c>
      <c r="E43" s="432">
        <v>2007.5896318590064</v>
      </c>
      <c r="F43" s="432">
        <v>0</v>
      </c>
      <c r="G43" s="432">
        <v>2007.5896318590064</v>
      </c>
      <c r="H43" s="432">
        <v>1162.67</v>
      </c>
      <c r="I43" s="432">
        <v>844.92</v>
      </c>
      <c r="J43" s="432">
        <v>233537.77</v>
      </c>
      <c r="K43" s="432">
        <v>26062.119999999992</v>
      </c>
      <c r="Z43" s="451">
        <v>46721</v>
      </c>
    </row>
    <row r="44" spans="2:26" ht="18" customHeight="1" x14ac:dyDescent="0.25">
      <c r="B44" s="431">
        <v>30</v>
      </c>
      <c r="C44" s="451">
        <v>46739</v>
      </c>
      <c r="D44" s="432">
        <v>233537.77</v>
      </c>
      <c r="E44" s="432">
        <v>2007.5896318590064</v>
      </c>
      <c r="F44" s="432">
        <v>0</v>
      </c>
      <c r="G44" s="432">
        <v>2007.5896318590064</v>
      </c>
      <c r="H44" s="432">
        <v>1166.8499999999999</v>
      </c>
      <c r="I44" s="432">
        <v>840.74</v>
      </c>
      <c r="J44" s="432">
        <v>232370.91</v>
      </c>
      <c r="K44" s="432">
        <v>26902.859999999993</v>
      </c>
      <c r="Z44" s="451">
        <v>46752</v>
      </c>
    </row>
    <row r="45" spans="2:26" ht="18" customHeight="1" x14ac:dyDescent="0.25">
      <c r="B45" s="431">
        <v>31</v>
      </c>
      <c r="C45" s="451">
        <v>46770</v>
      </c>
      <c r="D45" s="432">
        <v>232370.91</v>
      </c>
      <c r="E45" s="432">
        <v>2007.5896318590064</v>
      </c>
      <c r="F45" s="432">
        <v>0</v>
      </c>
      <c r="G45" s="432">
        <v>2007.5896318590064</v>
      </c>
      <c r="H45" s="432">
        <v>1171.05</v>
      </c>
      <c r="I45" s="432">
        <v>836.54</v>
      </c>
      <c r="J45" s="432">
        <v>231199.86</v>
      </c>
      <c r="K45" s="432">
        <v>27739.399999999994</v>
      </c>
      <c r="Z45" s="451">
        <v>46783</v>
      </c>
    </row>
    <row r="46" spans="2:26" ht="18" customHeight="1" x14ac:dyDescent="0.25">
      <c r="B46" s="431">
        <v>32</v>
      </c>
      <c r="C46" s="451">
        <v>46801</v>
      </c>
      <c r="D46" s="432">
        <v>231199.86</v>
      </c>
      <c r="E46" s="432">
        <v>2007.5896318590064</v>
      </c>
      <c r="F46" s="432">
        <v>0</v>
      </c>
      <c r="G46" s="432">
        <v>2007.5896318590064</v>
      </c>
      <c r="H46" s="432">
        <v>1175.27</v>
      </c>
      <c r="I46" s="432">
        <v>832.32</v>
      </c>
      <c r="J46" s="432">
        <v>230024.59</v>
      </c>
      <c r="K46" s="432">
        <v>28571.719999999994</v>
      </c>
      <c r="Z46" s="451">
        <v>46812</v>
      </c>
    </row>
    <row r="47" spans="2:26" ht="18" customHeight="1" x14ac:dyDescent="0.25">
      <c r="B47" s="431">
        <v>33</v>
      </c>
      <c r="C47" s="451">
        <v>46830</v>
      </c>
      <c r="D47" s="432">
        <v>230024.59</v>
      </c>
      <c r="E47" s="432">
        <v>2007.5896318590064</v>
      </c>
      <c r="F47" s="432">
        <v>0</v>
      </c>
      <c r="G47" s="432">
        <v>2007.5896318590064</v>
      </c>
      <c r="H47" s="432">
        <v>1179.5</v>
      </c>
      <c r="I47" s="432">
        <v>828.09</v>
      </c>
      <c r="J47" s="432">
        <v>228845.09</v>
      </c>
      <c r="K47" s="432">
        <v>29399.809999999994</v>
      </c>
      <c r="Z47" s="451">
        <v>46843</v>
      </c>
    </row>
    <row r="48" spans="2:26" ht="18" customHeight="1" x14ac:dyDescent="0.25">
      <c r="B48" s="431">
        <v>34</v>
      </c>
      <c r="C48" s="451">
        <v>46861</v>
      </c>
      <c r="D48" s="432">
        <v>228845.09</v>
      </c>
      <c r="E48" s="432">
        <v>2007.5896318590064</v>
      </c>
      <c r="F48" s="432">
        <v>0</v>
      </c>
      <c r="G48" s="432">
        <v>2007.5896318590064</v>
      </c>
      <c r="H48" s="432">
        <v>1183.75</v>
      </c>
      <c r="I48" s="432">
        <v>823.84</v>
      </c>
      <c r="J48" s="432">
        <v>227661.34</v>
      </c>
      <c r="K48" s="432">
        <v>30223.649999999994</v>
      </c>
      <c r="Z48" s="451">
        <v>46873</v>
      </c>
    </row>
    <row r="49" spans="2:26" ht="18" customHeight="1" x14ac:dyDescent="0.25">
      <c r="B49" s="431">
        <v>35</v>
      </c>
      <c r="C49" s="451">
        <v>46891</v>
      </c>
      <c r="D49" s="432">
        <v>227661.34</v>
      </c>
      <c r="E49" s="432">
        <v>2007.5896318590064</v>
      </c>
      <c r="F49" s="432">
        <v>0</v>
      </c>
      <c r="G49" s="432">
        <v>2007.5896318590064</v>
      </c>
      <c r="H49" s="432">
        <v>1188.01</v>
      </c>
      <c r="I49" s="432">
        <v>819.58</v>
      </c>
      <c r="J49" s="432">
        <v>226473.33</v>
      </c>
      <c r="K49" s="432">
        <v>31043.229999999996</v>
      </c>
      <c r="Z49" s="451">
        <v>46904</v>
      </c>
    </row>
    <row r="50" spans="2:26" ht="18" customHeight="1" x14ac:dyDescent="0.25">
      <c r="B50" s="431">
        <v>36</v>
      </c>
      <c r="C50" s="451">
        <v>46922</v>
      </c>
      <c r="D50" s="432">
        <v>226473.33</v>
      </c>
      <c r="E50" s="432">
        <v>2007.5896318590064</v>
      </c>
      <c r="F50" s="432">
        <v>0</v>
      </c>
      <c r="G50" s="432">
        <v>2007.5896318590064</v>
      </c>
      <c r="H50" s="432">
        <v>1192.29</v>
      </c>
      <c r="I50" s="432">
        <v>815.3</v>
      </c>
      <c r="J50" s="432">
        <v>225281.05</v>
      </c>
      <c r="K50" s="432">
        <v>31858.529999999995</v>
      </c>
      <c r="Z50" s="451">
        <v>46934</v>
      </c>
    </row>
    <row r="51" spans="2:26" ht="18" customHeight="1" x14ac:dyDescent="0.25">
      <c r="B51" s="431">
        <v>37</v>
      </c>
      <c r="C51" s="451">
        <v>46952</v>
      </c>
      <c r="D51" s="432">
        <v>225281.05</v>
      </c>
      <c r="E51" s="432">
        <v>2007.5896318590064</v>
      </c>
      <c r="F51" s="432">
        <v>0</v>
      </c>
      <c r="G51" s="432">
        <v>2007.5896318590064</v>
      </c>
      <c r="H51" s="432">
        <v>1196.58</v>
      </c>
      <c r="I51" s="432">
        <v>811.01</v>
      </c>
      <c r="J51" s="432">
        <v>224084.47</v>
      </c>
      <c r="K51" s="432">
        <v>32669.539999999994</v>
      </c>
      <c r="Z51" s="451">
        <v>46965</v>
      </c>
    </row>
    <row r="52" spans="2:26" ht="18" customHeight="1" x14ac:dyDescent="0.25">
      <c r="B52" s="431">
        <v>38</v>
      </c>
      <c r="C52" s="451">
        <v>46983</v>
      </c>
      <c r="D52" s="432">
        <v>224084.47</v>
      </c>
      <c r="E52" s="432">
        <v>2007.5896318590064</v>
      </c>
      <c r="F52" s="432">
        <v>0</v>
      </c>
      <c r="G52" s="432">
        <v>2007.5896318590064</v>
      </c>
      <c r="H52" s="432">
        <v>1200.8900000000001</v>
      </c>
      <c r="I52" s="432">
        <v>806.7</v>
      </c>
      <c r="J52" s="432">
        <v>222883.58</v>
      </c>
      <c r="K52" s="432">
        <v>33476.239999999991</v>
      </c>
      <c r="Z52" s="451">
        <v>46996</v>
      </c>
    </row>
    <row r="53" spans="2:26" ht="18" customHeight="1" x14ac:dyDescent="0.25">
      <c r="B53" s="431">
        <v>39</v>
      </c>
      <c r="C53" s="451">
        <v>47014</v>
      </c>
      <c r="D53" s="432">
        <v>222883.58</v>
      </c>
      <c r="E53" s="432">
        <v>2007.5896318590064</v>
      </c>
      <c r="F53" s="432">
        <v>0</v>
      </c>
      <c r="G53" s="432">
        <v>2007.5896318590064</v>
      </c>
      <c r="H53" s="432">
        <v>1205.21</v>
      </c>
      <c r="I53" s="432">
        <v>802.38</v>
      </c>
      <c r="J53" s="432">
        <v>221678.38</v>
      </c>
      <c r="K53" s="432">
        <v>34278.619999999988</v>
      </c>
      <c r="Z53" s="451">
        <v>47026</v>
      </c>
    </row>
    <row r="54" spans="2:26" ht="18" customHeight="1" x14ac:dyDescent="0.25">
      <c r="B54" s="431">
        <v>40</v>
      </c>
      <c r="C54" s="451">
        <v>47044</v>
      </c>
      <c r="D54" s="432">
        <v>221678.38</v>
      </c>
      <c r="E54" s="432">
        <v>2007.5896318590064</v>
      </c>
      <c r="F54" s="432">
        <v>0</v>
      </c>
      <c r="G54" s="432">
        <v>2007.5896318590064</v>
      </c>
      <c r="H54" s="432">
        <v>1209.55</v>
      </c>
      <c r="I54" s="432">
        <v>798.04</v>
      </c>
      <c r="J54" s="432">
        <v>220468.83</v>
      </c>
      <c r="K54" s="432">
        <v>35076.659999999989</v>
      </c>
      <c r="Z54" s="451">
        <v>47057</v>
      </c>
    </row>
    <row r="55" spans="2:26" ht="18" customHeight="1" x14ac:dyDescent="0.25">
      <c r="B55" s="431">
        <v>41</v>
      </c>
      <c r="C55" s="451">
        <v>47075</v>
      </c>
      <c r="D55" s="432">
        <v>220468.83</v>
      </c>
      <c r="E55" s="432">
        <v>2007.5896318590064</v>
      </c>
      <c r="F55" s="432">
        <v>0</v>
      </c>
      <c r="G55" s="432">
        <v>2007.5896318590064</v>
      </c>
      <c r="H55" s="432">
        <v>1213.9000000000001</v>
      </c>
      <c r="I55" s="432">
        <v>793.69</v>
      </c>
      <c r="J55" s="432">
        <v>219254.93</v>
      </c>
      <c r="K55" s="432">
        <v>35870.349999999991</v>
      </c>
      <c r="Z55" s="451">
        <v>47087</v>
      </c>
    </row>
    <row r="56" spans="2:26" ht="18" customHeight="1" x14ac:dyDescent="0.25">
      <c r="B56" s="431">
        <v>42</v>
      </c>
      <c r="C56" s="451">
        <v>47105</v>
      </c>
      <c r="D56" s="432">
        <v>219254.93</v>
      </c>
      <c r="E56" s="432">
        <v>2007.5896318590064</v>
      </c>
      <c r="F56" s="432">
        <v>0</v>
      </c>
      <c r="G56" s="432">
        <v>2007.5896318590064</v>
      </c>
      <c r="H56" s="432">
        <v>1218.27</v>
      </c>
      <c r="I56" s="432">
        <v>789.32</v>
      </c>
      <c r="J56" s="432">
        <v>218036.65</v>
      </c>
      <c r="K56" s="432">
        <v>36659.669999999991</v>
      </c>
      <c r="Z56" s="451">
        <v>47118</v>
      </c>
    </row>
    <row r="57" spans="2:26" ht="18" customHeight="1" x14ac:dyDescent="0.25">
      <c r="B57" s="431">
        <v>43</v>
      </c>
      <c r="C57" s="451">
        <v>47136</v>
      </c>
      <c r="D57" s="432">
        <v>218036.65</v>
      </c>
      <c r="E57" s="432">
        <v>2007.5896318590064</v>
      </c>
      <c r="F57" s="432">
        <v>0</v>
      </c>
      <c r="G57" s="432">
        <v>2007.5896318590064</v>
      </c>
      <c r="H57" s="432">
        <v>1222.6600000000001</v>
      </c>
      <c r="I57" s="432">
        <v>784.93</v>
      </c>
      <c r="J57" s="432">
        <v>216814</v>
      </c>
      <c r="K57" s="432">
        <v>37444.599999999991</v>
      </c>
      <c r="Z57" s="451">
        <v>47149</v>
      </c>
    </row>
    <row r="58" spans="2:26" ht="18" customHeight="1" x14ac:dyDescent="0.25">
      <c r="B58" s="431">
        <v>44</v>
      </c>
      <c r="C58" s="451">
        <v>47167</v>
      </c>
      <c r="D58" s="432">
        <v>216814</v>
      </c>
      <c r="E58" s="432">
        <v>2007.5896318590064</v>
      </c>
      <c r="F58" s="432">
        <v>0</v>
      </c>
      <c r="G58" s="432">
        <v>2007.5896318590064</v>
      </c>
      <c r="H58" s="432">
        <v>1227.06</v>
      </c>
      <c r="I58" s="432">
        <v>780.53</v>
      </c>
      <c r="J58" s="432">
        <v>215586.94</v>
      </c>
      <c r="K58" s="432">
        <v>38225.12999999999</v>
      </c>
      <c r="Z58" s="451">
        <v>47177</v>
      </c>
    </row>
    <row r="59" spans="2:26" ht="18" customHeight="1" x14ac:dyDescent="0.25">
      <c r="B59" s="431">
        <v>45</v>
      </c>
      <c r="C59" s="451">
        <v>47195</v>
      </c>
      <c r="D59" s="432">
        <v>215586.94</v>
      </c>
      <c r="E59" s="432">
        <v>2007.5896318590064</v>
      </c>
      <c r="F59" s="432">
        <v>0</v>
      </c>
      <c r="G59" s="432">
        <v>2007.5896318590064</v>
      </c>
      <c r="H59" s="432">
        <v>1231.48</v>
      </c>
      <c r="I59" s="432">
        <v>776.11</v>
      </c>
      <c r="J59" s="432">
        <v>214355.46</v>
      </c>
      <c r="K59" s="432">
        <v>39001.239999999991</v>
      </c>
      <c r="Z59" s="451">
        <v>47208</v>
      </c>
    </row>
    <row r="60" spans="2:26" ht="18" customHeight="1" x14ac:dyDescent="0.25">
      <c r="B60" s="431">
        <v>46</v>
      </c>
      <c r="C60" s="451">
        <v>47226</v>
      </c>
      <c r="D60" s="432">
        <v>214355.46</v>
      </c>
      <c r="E60" s="432">
        <v>2007.5896318590064</v>
      </c>
      <c r="F60" s="432">
        <v>0</v>
      </c>
      <c r="G60" s="432">
        <v>2007.5896318590064</v>
      </c>
      <c r="H60" s="432">
        <v>1235.9100000000001</v>
      </c>
      <c r="I60" s="432">
        <v>771.68</v>
      </c>
      <c r="J60" s="432">
        <v>213119.55</v>
      </c>
      <c r="K60" s="432">
        <v>39772.919999999991</v>
      </c>
      <c r="Z60" s="451">
        <v>47238</v>
      </c>
    </row>
    <row r="61" spans="2:26" ht="18" customHeight="1" x14ac:dyDescent="0.25">
      <c r="B61" s="431">
        <v>47</v>
      </c>
      <c r="C61" s="451">
        <v>47256</v>
      </c>
      <c r="D61" s="432">
        <v>213119.55</v>
      </c>
      <c r="E61" s="432">
        <v>2007.5896318590064</v>
      </c>
      <c r="F61" s="432">
        <v>0</v>
      </c>
      <c r="G61" s="432">
        <v>2007.5896318590064</v>
      </c>
      <c r="H61" s="432">
        <v>1240.3599999999999</v>
      </c>
      <c r="I61" s="432">
        <v>767.23</v>
      </c>
      <c r="J61" s="432">
        <v>211879.19</v>
      </c>
      <c r="K61" s="432">
        <v>40540.149999999994</v>
      </c>
      <c r="Z61" s="451">
        <v>47269</v>
      </c>
    </row>
    <row r="62" spans="2:26" ht="18" customHeight="1" x14ac:dyDescent="0.25">
      <c r="B62" s="431">
        <v>48</v>
      </c>
      <c r="C62" s="451">
        <v>47287</v>
      </c>
      <c r="D62" s="432">
        <v>211879.19</v>
      </c>
      <c r="E62" s="432">
        <v>2007.5896318590064</v>
      </c>
      <c r="F62" s="432">
        <v>0</v>
      </c>
      <c r="G62" s="432">
        <v>2007.5896318590064</v>
      </c>
      <c r="H62" s="432">
        <v>1244.82</v>
      </c>
      <c r="I62" s="432">
        <v>762.77</v>
      </c>
      <c r="J62" s="432">
        <v>210634.37</v>
      </c>
      <c r="K62" s="432">
        <v>41302.919999999991</v>
      </c>
      <c r="Z62" s="451">
        <v>47299</v>
      </c>
    </row>
    <row r="63" spans="2:26" ht="18" customHeight="1" x14ac:dyDescent="0.25">
      <c r="B63" s="431">
        <v>49</v>
      </c>
      <c r="C63" s="451">
        <v>47317</v>
      </c>
      <c r="D63" s="432">
        <v>210634.37</v>
      </c>
      <c r="E63" s="432">
        <v>2007.5896318590064</v>
      </c>
      <c r="F63" s="432">
        <v>0</v>
      </c>
      <c r="G63" s="432">
        <v>2007.5896318590064</v>
      </c>
      <c r="H63" s="432">
        <v>1249.31</v>
      </c>
      <c r="I63" s="432">
        <v>758.28</v>
      </c>
      <c r="J63" s="432">
        <v>209385.06</v>
      </c>
      <c r="K63" s="432">
        <v>42061.19999999999</v>
      </c>
      <c r="Z63" s="451">
        <v>47330</v>
      </c>
    </row>
    <row r="64" spans="2:26" ht="18" customHeight="1" x14ac:dyDescent="0.25">
      <c r="B64" s="431">
        <v>50</v>
      </c>
      <c r="C64" s="451">
        <v>47348</v>
      </c>
      <c r="D64" s="432">
        <v>209385.06</v>
      </c>
      <c r="E64" s="432">
        <v>2007.5896318590064</v>
      </c>
      <c r="F64" s="432">
        <v>0</v>
      </c>
      <c r="G64" s="432">
        <v>2007.5896318590064</v>
      </c>
      <c r="H64" s="432">
        <v>1253.8</v>
      </c>
      <c r="I64" s="432">
        <v>753.79</v>
      </c>
      <c r="J64" s="432">
        <v>208131.26</v>
      </c>
      <c r="K64" s="432">
        <v>42814.989999999991</v>
      </c>
      <c r="Z64" s="451">
        <v>47361</v>
      </c>
    </row>
    <row r="65" spans="2:26" ht="18" customHeight="1" x14ac:dyDescent="0.25">
      <c r="B65" s="431">
        <v>51</v>
      </c>
      <c r="C65" s="451">
        <v>47379</v>
      </c>
      <c r="D65" s="432">
        <v>208131.26</v>
      </c>
      <c r="E65" s="432">
        <v>2007.5896318590064</v>
      </c>
      <c r="F65" s="432">
        <v>0</v>
      </c>
      <c r="G65" s="432">
        <v>2007.5896318590064</v>
      </c>
      <c r="H65" s="432">
        <v>1258.32</v>
      </c>
      <c r="I65" s="432">
        <v>749.27</v>
      </c>
      <c r="J65" s="432">
        <v>206872.94</v>
      </c>
      <c r="K65" s="432">
        <v>43564.259999999987</v>
      </c>
      <c r="Z65" s="451">
        <v>47391</v>
      </c>
    </row>
    <row r="66" spans="2:26" ht="18" customHeight="1" x14ac:dyDescent="0.25">
      <c r="B66" s="431">
        <v>52</v>
      </c>
      <c r="C66" s="451">
        <v>47409</v>
      </c>
      <c r="D66" s="432">
        <v>206872.94</v>
      </c>
      <c r="E66" s="432">
        <v>2007.5896318590064</v>
      </c>
      <c r="F66" s="432">
        <v>0</v>
      </c>
      <c r="G66" s="432">
        <v>2007.5896318590064</v>
      </c>
      <c r="H66" s="432">
        <v>1262.8499999999999</v>
      </c>
      <c r="I66" s="432">
        <v>744.74</v>
      </c>
      <c r="J66" s="432">
        <v>205610.09</v>
      </c>
      <c r="K66" s="432">
        <v>44308.999999999985</v>
      </c>
      <c r="Z66" s="451">
        <v>47422</v>
      </c>
    </row>
    <row r="67" spans="2:26" ht="18" customHeight="1" x14ac:dyDescent="0.25">
      <c r="B67" s="431">
        <v>53</v>
      </c>
      <c r="C67" s="451">
        <v>47440</v>
      </c>
      <c r="D67" s="432">
        <v>205610.09</v>
      </c>
      <c r="E67" s="432">
        <v>2007.5896318590064</v>
      </c>
      <c r="F67" s="432">
        <v>0</v>
      </c>
      <c r="G67" s="432">
        <v>2007.5896318590064</v>
      </c>
      <c r="H67" s="432">
        <v>1267.3900000000001</v>
      </c>
      <c r="I67" s="432">
        <v>740.2</v>
      </c>
      <c r="J67" s="432">
        <v>204342.7</v>
      </c>
      <c r="K67" s="432">
        <v>45049.199999999983</v>
      </c>
      <c r="Z67" s="451">
        <v>47452</v>
      </c>
    </row>
    <row r="68" spans="2:26" ht="18" customHeight="1" x14ac:dyDescent="0.25">
      <c r="B68" s="431">
        <v>54</v>
      </c>
      <c r="C68" s="451">
        <v>47470</v>
      </c>
      <c r="D68" s="432">
        <v>204342.7</v>
      </c>
      <c r="E68" s="432">
        <v>2007.5896318590064</v>
      </c>
      <c r="F68" s="432">
        <v>0</v>
      </c>
      <c r="G68" s="432">
        <v>2007.5896318590064</v>
      </c>
      <c r="H68" s="432">
        <v>1271.96</v>
      </c>
      <c r="I68" s="432">
        <v>735.63</v>
      </c>
      <c r="J68" s="432">
        <v>203070.74</v>
      </c>
      <c r="K68" s="432">
        <v>45784.82999999998</v>
      </c>
      <c r="Z68" s="451">
        <v>47483</v>
      </c>
    </row>
    <row r="69" spans="2:26" ht="18" customHeight="1" x14ac:dyDescent="0.25">
      <c r="B69" s="431">
        <v>55</v>
      </c>
      <c r="C69" s="451">
        <v>47501</v>
      </c>
      <c r="D69" s="432">
        <v>203070.74</v>
      </c>
      <c r="E69" s="432">
        <v>2007.5896318590064</v>
      </c>
      <c r="F69" s="432">
        <v>0</v>
      </c>
      <c r="G69" s="432">
        <v>2007.5896318590064</v>
      </c>
      <c r="H69" s="432">
        <v>1276.54</v>
      </c>
      <c r="I69" s="432">
        <v>731.05</v>
      </c>
      <c r="J69" s="432">
        <v>201794.21</v>
      </c>
      <c r="K69" s="432">
        <v>46515.879999999983</v>
      </c>
      <c r="Z69" s="451">
        <v>47514</v>
      </c>
    </row>
    <row r="70" spans="2:26" ht="18" customHeight="1" x14ac:dyDescent="0.25">
      <c r="B70" s="431">
        <v>56</v>
      </c>
      <c r="C70" s="451">
        <v>47532</v>
      </c>
      <c r="D70" s="432">
        <v>201794.21</v>
      </c>
      <c r="E70" s="432">
        <v>2007.5896318590064</v>
      </c>
      <c r="F70" s="432">
        <v>0</v>
      </c>
      <c r="G70" s="432">
        <v>2007.5896318590064</v>
      </c>
      <c r="H70" s="432">
        <v>1281.1300000000001</v>
      </c>
      <c r="I70" s="432">
        <v>726.46</v>
      </c>
      <c r="J70" s="432">
        <v>200513.08</v>
      </c>
      <c r="K70" s="432">
        <v>47242.339999999982</v>
      </c>
      <c r="Z70" s="451">
        <v>47542</v>
      </c>
    </row>
    <row r="71" spans="2:26" ht="18" customHeight="1" x14ac:dyDescent="0.25">
      <c r="B71" s="431">
        <v>57</v>
      </c>
      <c r="C71" s="451">
        <v>47560</v>
      </c>
      <c r="D71" s="432">
        <v>200513.08</v>
      </c>
      <c r="E71" s="432">
        <v>2007.5896318590064</v>
      </c>
      <c r="F71" s="432">
        <v>0</v>
      </c>
      <c r="G71" s="432">
        <v>2007.5896318590064</v>
      </c>
      <c r="H71" s="432">
        <v>1285.74</v>
      </c>
      <c r="I71" s="432">
        <v>721.85</v>
      </c>
      <c r="J71" s="432">
        <v>199227.34</v>
      </c>
      <c r="K71" s="432">
        <v>47964.189999999981</v>
      </c>
      <c r="Z71" s="451">
        <v>47573</v>
      </c>
    </row>
    <row r="72" spans="2:26" ht="18" customHeight="1" x14ac:dyDescent="0.25">
      <c r="B72" s="431">
        <v>58</v>
      </c>
      <c r="C72" s="451">
        <v>47591</v>
      </c>
      <c r="D72" s="432">
        <v>199227.34</v>
      </c>
      <c r="E72" s="432">
        <v>2007.5896318590064</v>
      </c>
      <c r="F72" s="432">
        <v>0</v>
      </c>
      <c r="G72" s="432">
        <v>2007.5896318590064</v>
      </c>
      <c r="H72" s="432">
        <v>1290.3699999999999</v>
      </c>
      <c r="I72" s="432">
        <v>717.22</v>
      </c>
      <c r="J72" s="432">
        <v>197936.96</v>
      </c>
      <c r="K72" s="432">
        <v>48681.409999999982</v>
      </c>
      <c r="Z72" s="451">
        <v>47603</v>
      </c>
    </row>
    <row r="73" spans="2:26" ht="18" customHeight="1" x14ac:dyDescent="0.25">
      <c r="B73" s="431">
        <v>59</v>
      </c>
      <c r="C73" s="451">
        <v>47621</v>
      </c>
      <c r="D73" s="432">
        <v>197936.96</v>
      </c>
      <c r="E73" s="432">
        <v>2007.5896318590064</v>
      </c>
      <c r="F73" s="432">
        <v>0</v>
      </c>
      <c r="G73" s="432">
        <v>2007.5896318590064</v>
      </c>
      <c r="H73" s="432">
        <v>1295.02</v>
      </c>
      <c r="I73" s="432">
        <v>712.57</v>
      </c>
      <c r="J73" s="432">
        <v>196641.95</v>
      </c>
      <c r="K73" s="432">
        <v>49393.979999999981</v>
      </c>
      <c r="Z73" s="451">
        <v>47634</v>
      </c>
    </row>
    <row r="74" spans="2:26" ht="18" customHeight="1" x14ac:dyDescent="0.25">
      <c r="B74" s="431">
        <v>60</v>
      </c>
      <c r="C74" s="451">
        <v>47652</v>
      </c>
      <c r="D74" s="432">
        <v>196641.95</v>
      </c>
      <c r="E74" s="432">
        <v>2007.5896318590064</v>
      </c>
      <c r="F74" s="432">
        <v>0</v>
      </c>
      <c r="G74" s="432">
        <v>2007.5896318590064</v>
      </c>
      <c r="H74" s="432">
        <v>1299.68</v>
      </c>
      <c r="I74" s="432">
        <v>707.91</v>
      </c>
      <c r="J74" s="432">
        <v>195342.27</v>
      </c>
      <c r="K74" s="432">
        <v>50101.889999999985</v>
      </c>
      <c r="Z74" s="451">
        <v>47664</v>
      </c>
    </row>
    <row r="75" spans="2:26" ht="18" customHeight="1" x14ac:dyDescent="0.25">
      <c r="B75" s="431">
        <v>61</v>
      </c>
      <c r="C75" s="451">
        <v>47682</v>
      </c>
      <c r="D75" s="432">
        <v>195342.27</v>
      </c>
      <c r="E75" s="432">
        <v>2007.5896318590064</v>
      </c>
      <c r="F75" s="432">
        <v>0</v>
      </c>
      <c r="G75" s="432">
        <v>2007.5896318590064</v>
      </c>
      <c r="H75" s="432">
        <v>1304.3599999999999</v>
      </c>
      <c r="I75" s="432">
        <v>703.23</v>
      </c>
      <c r="J75" s="432">
        <v>194037.91</v>
      </c>
      <c r="K75" s="432">
        <v>50805.119999999988</v>
      </c>
      <c r="Z75" s="451">
        <v>47695</v>
      </c>
    </row>
    <row r="76" spans="2:26" ht="18" customHeight="1" x14ac:dyDescent="0.25">
      <c r="B76" s="431">
        <v>62</v>
      </c>
      <c r="C76" s="451">
        <v>47713</v>
      </c>
      <c r="D76" s="432">
        <v>194037.91</v>
      </c>
      <c r="E76" s="432">
        <v>2007.5896318590064</v>
      </c>
      <c r="F76" s="432">
        <v>0</v>
      </c>
      <c r="G76" s="432">
        <v>2007.5896318590064</v>
      </c>
      <c r="H76" s="432">
        <v>1309.05</v>
      </c>
      <c r="I76" s="432">
        <v>698.54</v>
      </c>
      <c r="J76" s="432">
        <v>192728.86</v>
      </c>
      <c r="K76" s="432">
        <v>51503.659999999989</v>
      </c>
      <c r="Z76" s="451">
        <v>47726</v>
      </c>
    </row>
    <row r="77" spans="2:26" ht="18" customHeight="1" x14ac:dyDescent="0.25">
      <c r="B77" s="431">
        <v>63</v>
      </c>
      <c r="C77" s="451">
        <v>47744</v>
      </c>
      <c r="D77" s="432">
        <v>192728.86</v>
      </c>
      <c r="E77" s="432">
        <v>2007.5896318590064</v>
      </c>
      <c r="F77" s="432">
        <v>0</v>
      </c>
      <c r="G77" s="432">
        <v>2007.5896318590064</v>
      </c>
      <c r="H77" s="432">
        <v>1313.77</v>
      </c>
      <c r="I77" s="432">
        <v>693.82</v>
      </c>
      <c r="J77" s="432">
        <v>191415.09</v>
      </c>
      <c r="K77" s="432">
        <v>52197.479999999989</v>
      </c>
      <c r="Z77" s="451">
        <v>47756</v>
      </c>
    </row>
    <row r="78" spans="2:26" ht="18" customHeight="1" x14ac:dyDescent="0.25">
      <c r="B78" s="431">
        <v>64</v>
      </c>
      <c r="C78" s="451">
        <v>47774</v>
      </c>
      <c r="D78" s="432">
        <v>191415.09</v>
      </c>
      <c r="E78" s="432">
        <v>2007.5896318590064</v>
      </c>
      <c r="F78" s="432">
        <v>0</v>
      </c>
      <c r="G78" s="432">
        <v>2007.5896318590064</v>
      </c>
      <c r="H78" s="432">
        <v>1318.5</v>
      </c>
      <c r="I78" s="432">
        <v>689.09</v>
      </c>
      <c r="J78" s="432">
        <v>190096.6</v>
      </c>
      <c r="K78" s="432">
        <v>52886.569999999985</v>
      </c>
      <c r="Z78" s="451">
        <v>47787</v>
      </c>
    </row>
    <row r="79" spans="2:26" ht="18" customHeight="1" x14ac:dyDescent="0.25">
      <c r="B79" s="431">
        <v>65</v>
      </c>
      <c r="C79" s="451">
        <v>47805</v>
      </c>
      <c r="D79" s="432">
        <v>190096.6</v>
      </c>
      <c r="E79" s="432">
        <v>2007.5896318590064</v>
      </c>
      <c r="F79" s="432">
        <v>0</v>
      </c>
      <c r="G79" s="432">
        <v>2007.5896318590064</v>
      </c>
      <c r="H79" s="432">
        <v>1323.24</v>
      </c>
      <c r="I79" s="432">
        <v>684.35</v>
      </c>
      <c r="J79" s="432">
        <v>188773.36</v>
      </c>
      <c r="K79" s="432">
        <v>53570.919999999984</v>
      </c>
      <c r="Z79" s="451">
        <v>47817</v>
      </c>
    </row>
    <row r="80" spans="2:26" ht="18" customHeight="1" x14ac:dyDescent="0.25">
      <c r="B80" s="431">
        <v>66</v>
      </c>
      <c r="C80" s="451">
        <v>47835</v>
      </c>
      <c r="D80" s="432">
        <v>188773.36</v>
      </c>
      <c r="E80" s="432">
        <v>2007.5896318590064</v>
      </c>
      <c r="F80" s="432">
        <v>0</v>
      </c>
      <c r="G80" s="432">
        <v>2007.5896318590064</v>
      </c>
      <c r="H80" s="432">
        <v>1328.01</v>
      </c>
      <c r="I80" s="432">
        <v>679.58</v>
      </c>
      <c r="J80" s="432">
        <v>187445.35</v>
      </c>
      <c r="K80" s="432">
        <v>54250.499999999985</v>
      </c>
      <c r="Z80" s="451">
        <v>47848</v>
      </c>
    </row>
    <row r="81" spans="2:26" ht="18" customHeight="1" x14ac:dyDescent="0.25">
      <c r="B81" s="431">
        <v>67</v>
      </c>
      <c r="C81" s="451">
        <v>47866</v>
      </c>
      <c r="D81" s="432">
        <v>187445.35</v>
      </c>
      <c r="E81" s="432">
        <v>2007.5896318590064</v>
      </c>
      <c r="F81" s="432">
        <v>0</v>
      </c>
      <c r="G81" s="432">
        <v>2007.5896318590064</v>
      </c>
      <c r="H81" s="432">
        <v>1332.79</v>
      </c>
      <c r="I81" s="432">
        <v>674.8</v>
      </c>
      <c r="J81" s="432">
        <v>186112.56</v>
      </c>
      <c r="K81" s="432">
        <v>54925.299999999988</v>
      </c>
      <c r="Z81" s="451">
        <v>47879</v>
      </c>
    </row>
    <row r="82" spans="2:26" ht="18" customHeight="1" x14ac:dyDescent="0.25">
      <c r="B82" s="431">
        <v>68</v>
      </c>
      <c r="C82" s="451">
        <v>47897</v>
      </c>
      <c r="D82" s="432">
        <v>186112.56</v>
      </c>
      <c r="E82" s="432">
        <v>2007.5896318590064</v>
      </c>
      <c r="F82" s="432">
        <v>0</v>
      </c>
      <c r="G82" s="432">
        <v>2007.5896318590064</v>
      </c>
      <c r="H82" s="432">
        <v>1337.58</v>
      </c>
      <c r="I82" s="432">
        <v>670.01</v>
      </c>
      <c r="J82" s="432">
        <v>184774.98</v>
      </c>
      <c r="K82" s="432">
        <v>55595.30999999999</v>
      </c>
      <c r="Z82" s="451">
        <v>47907</v>
      </c>
    </row>
    <row r="83" spans="2:26" ht="18" customHeight="1" x14ac:dyDescent="0.25">
      <c r="B83" s="431">
        <v>69</v>
      </c>
      <c r="C83" s="451">
        <v>47925</v>
      </c>
      <c r="D83" s="432">
        <v>184774.98</v>
      </c>
      <c r="E83" s="432">
        <v>2007.5896318590064</v>
      </c>
      <c r="F83" s="432">
        <v>0</v>
      </c>
      <c r="G83" s="432">
        <v>2007.5896318590064</v>
      </c>
      <c r="H83" s="432">
        <v>1342.4</v>
      </c>
      <c r="I83" s="432">
        <v>665.19</v>
      </c>
      <c r="J83" s="432">
        <v>183432.58</v>
      </c>
      <c r="K83" s="432">
        <v>56260.499999999993</v>
      </c>
      <c r="Z83" s="451">
        <v>47938</v>
      </c>
    </row>
    <row r="84" spans="2:26" ht="18" customHeight="1" x14ac:dyDescent="0.25">
      <c r="B84" s="431">
        <v>70</v>
      </c>
      <c r="C84" s="451">
        <v>47956</v>
      </c>
      <c r="D84" s="432">
        <v>183432.58</v>
      </c>
      <c r="E84" s="432">
        <v>2007.5896318590064</v>
      </c>
      <c r="F84" s="432">
        <v>0</v>
      </c>
      <c r="G84" s="432">
        <v>2007.5896318590064</v>
      </c>
      <c r="H84" s="432">
        <v>1347.23</v>
      </c>
      <c r="I84" s="432">
        <v>660.36</v>
      </c>
      <c r="J84" s="432">
        <v>182085.35</v>
      </c>
      <c r="K84" s="432">
        <v>56920.859999999993</v>
      </c>
      <c r="Z84" s="451">
        <v>47968</v>
      </c>
    </row>
    <row r="85" spans="2:26" ht="18" customHeight="1" x14ac:dyDescent="0.25">
      <c r="B85" s="431">
        <v>71</v>
      </c>
      <c r="C85" s="451">
        <v>47986</v>
      </c>
      <c r="D85" s="432">
        <v>182085.35</v>
      </c>
      <c r="E85" s="432">
        <v>2007.5896318590064</v>
      </c>
      <c r="F85" s="432">
        <v>0</v>
      </c>
      <c r="G85" s="432">
        <v>2007.5896318590064</v>
      </c>
      <c r="H85" s="432">
        <v>1352.08</v>
      </c>
      <c r="I85" s="432">
        <v>655.51</v>
      </c>
      <c r="J85" s="432">
        <v>180733.27</v>
      </c>
      <c r="K85" s="432">
        <v>57576.369999999995</v>
      </c>
      <c r="Z85" s="451">
        <v>47999</v>
      </c>
    </row>
    <row r="86" spans="2:26" ht="18" customHeight="1" x14ac:dyDescent="0.25">
      <c r="B86" s="431">
        <v>72</v>
      </c>
      <c r="C86" s="451">
        <v>48017</v>
      </c>
      <c r="D86" s="432">
        <v>180733.27</v>
      </c>
      <c r="E86" s="432">
        <v>2007.5896318590064</v>
      </c>
      <c r="F86" s="432">
        <v>0</v>
      </c>
      <c r="G86" s="432">
        <v>2007.5896318590064</v>
      </c>
      <c r="H86" s="432">
        <v>1356.95</v>
      </c>
      <c r="I86" s="432">
        <v>650.64</v>
      </c>
      <c r="J86" s="432">
        <v>179376.32</v>
      </c>
      <c r="K86" s="432">
        <v>58227.009999999995</v>
      </c>
      <c r="Z86" s="451">
        <v>48029</v>
      </c>
    </row>
    <row r="87" spans="2:26" ht="18" customHeight="1" x14ac:dyDescent="0.25">
      <c r="B87" s="431">
        <v>73</v>
      </c>
      <c r="C87" s="451">
        <v>48047</v>
      </c>
      <c r="D87" s="432">
        <v>179376.32</v>
      </c>
      <c r="E87" s="432">
        <v>2007.5896318590064</v>
      </c>
      <c r="F87" s="432">
        <v>0</v>
      </c>
      <c r="G87" s="432">
        <v>2007.5896318590064</v>
      </c>
      <c r="H87" s="432">
        <v>1361.84</v>
      </c>
      <c r="I87" s="432">
        <v>645.75</v>
      </c>
      <c r="J87" s="432">
        <v>178014.48</v>
      </c>
      <c r="K87" s="432">
        <v>58872.759999999995</v>
      </c>
      <c r="Z87" s="451">
        <v>48060</v>
      </c>
    </row>
    <row r="88" spans="2:26" ht="18" customHeight="1" x14ac:dyDescent="0.25">
      <c r="B88" s="431">
        <v>74</v>
      </c>
      <c r="C88" s="451">
        <v>48078</v>
      </c>
      <c r="D88" s="432">
        <v>178014.48</v>
      </c>
      <c r="E88" s="432">
        <v>2007.5896318590064</v>
      </c>
      <c r="F88" s="432">
        <v>0</v>
      </c>
      <c r="G88" s="432">
        <v>2007.5896318590064</v>
      </c>
      <c r="H88" s="432">
        <v>1366.74</v>
      </c>
      <c r="I88" s="432">
        <v>640.85</v>
      </c>
      <c r="J88" s="432">
        <v>176647.74</v>
      </c>
      <c r="K88" s="432">
        <v>59513.609999999993</v>
      </c>
      <c r="Z88" s="451">
        <v>48091</v>
      </c>
    </row>
    <row r="89" spans="2:26" ht="18" customHeight="1" x14ac:dyDescent="0.25">
      <c r="B89" s="431">
        <v>75</v>
      </c>
      <c r="C89" s="451">
        <v>48109</v>
      </c>
      <c r="D89" s="432">
        <v>176647.74</v>
      </c>
      <c r="E89" s="432">
        <v>2007.5896318590064</v>
      </c>
      <c r="F89" s="432">
        <v>0</v>
      </c>
      <c r="G89" s="432">
        <v>2007.5896318590064</v>
      </c>
      <c r="H89" s="432">
        <v>1371.66</v>
      </c>
      <c r="I89" s="432">
        <v>635.92999999999995</v>
      </c>
      <c r="J89" s="432">
        <v>175276.09</v>
      </c>
      <c r="K89" s="432">
        <v>60149.539999999994</v>
      </c>
      <c r="Z89" s="451">
        <v>48121</v>
      </c>
    </row>
    <row r="90" spans="2:26" ht="18" customHeight="1" x14ac:dyDescent="0.25">
      <c r="B90" s="431">
        <v>76</v>
      </c>
      <c r="C90" s="451">
        <v>48139</v>
      </c>
      <c r="D90" s="432">
        <v>175276.09</v>
      </c>
      <c r="E90" s="432">
        <v>2007.5896318590064</v>
      </c>
      <c r="F90" s="432">
        <v>0</v>
      </c>
      <c r="G90" s="432">
        <v>2007.5896318590064</v>
      </c>
      <c r="H90" s="432">
        <v>1376.6</v>
      </c>
      <c r="I90" s="432">
        <v>630.99</v>
      </c>
      <c r="J90" s="432">
        <v>173899.49</v>
      </c>
      <c r="K90" s="432">
        <v>60780.529999999992</v>
      </c>
      <c r="Z90" s="451">
        <v>48152</v>
      </c>
    </row>
    <row r="91" spans="2:26" ht="18" customHeight="1" x14ac:dyDescent="0.25">
      <c r="B91" s="431">
        <v>77</v>
      </c>
      <c r="C91" s="451">
        <v>48170</v>
      </c>
      <c r="D91" s="432">
        <v>173899.49</v>
      </c>
      <c r="E91" s="432">
        <v>2007.5896318590064</v>
      </c>
      <c r="F91" s="432">
        <v>0</v>
      </c>
      <c r="G91" s="432">
        <v>2007.5896318590064</v>
      </c>
      <c r="H91" s="432">
        <v>1381.55</v>
      </c>
      <c r="I91" s="432">
        <v>626.04</v>
      </c>
      <c r="J91" s="432">
        <v>172517.94</v>
      </c>
      <c r="K91" s="432">
        <v>61406.569999999992</v>
      </c>
      <c r="Z91" s="451">
        <v>48182</v>
      </c>
    </row>
    <row r="92" spans="2:26" ht="18" customHeight="1" x14ac:dyDescent="0.25">
      <c r="B92" s="431">
        <v>78</v>
      </c>
      <c r="C92" s="451">
        <v>48200</v>
      </c>
      <c r="D92" s="432">
        <v>172517.94</v>
      </c>
      <c r="E92" s="432">
        <v>2007.5896318590064</v>
      </c>
      <c r="F92" s="432">
        <v>0</v>
      </c>
      <c r="G92" s="432">
        <v>2007.5896318590064</v>
      </c>
      <c r="H92" s="432">
        <v>1386.53</v>
      </c>
      <c r="I92" s="432">
        <v>621.05999999999995</v>
      </c>
      <c r="J92" s="432">
        <v>171131.41</v>
      </c>
      <c r="K92" s="432">
        <v>62027.62999999999</v>
      </c>
      <c r="Z92" s="451">
        <v>48213</v>
      </c>
    </row>
    <row r="93" spans="2:26" ht="18" customHeight="1" x14ac:dyDescent="0.25">
      <c r="B93" s="431">
        <v>79</v>
      </c>
      <c r="C93" s="451">
        <v>48231</v>
      </c>
      <c r="D93" s="432">
        <v>171131.41</v>
      </c>
      <c r="E93" s="432">
        <v>2007.5896318590064</v>
      </c>
      <c r="F93" s="432">
        <v>0</v>
      </c>
      <c r="G93" s="432">
        <v>2007.5896318590064</v>
      </c>
      <c r="H93" s="432">
        <v>1391.52</v>
      </c>
      <c r="I93" s="432">
        <v>616.07000000000005</v>
      </c>
      <c r="J93" s="432">
        <v>169739.9</v>
      </c>
      <c r="K93" s="432">
        <v>62643.69999999999</v>
      </c>
      <c r="Z93" s="451">
        <v>48244</v>
      </c>
    </row>
    <row r="94" spans="2:26" ht="18" customHeight="1" x14ac:dyDescent="0.25">
      <c r="B94" s="431">
        <v>80</v>
      </c>
      <c r="C94" s="451">
        <v>48262</v>
      </c>
      <c r="D94" s="432">
        <v>169739.9</v>
      </c>
      <c r="E94" s="432">
        <v>2007.5896318590064</v>
      </c>
      <c r="F94" s="432">
        <v>0</v>
      </c>
      <c r="G94" s="432">
        <v>2007.5896318590064</v>
      </c>
      <c r="H94" s="432">
        <v>1396.53</v>
      </c>
      <c r="I94" s="432">
        <v>611.05999999999995</v>
      </c>
      <c r="J94" s="432">
        <v>168343.37</v>
      </c>
      <c r="K94" s="432">
        <v>63254.759999999987</v>
      </c>
      <c r="Z94" s="451">
        <v>48273</v>
      </c>
    </row>
    <row r="95" spans="2:26" ht="18" customHeight="1" x14ac:dyDescent="0.25">
      <c r="B95" s="431">
        <v>81</v>
      </c>
      <c r="C95" s="451">
        <v>48291</v>
      </c>
      <c r="D95" s="432">
        <v>168343.37</v>
      </c>
      <c r="E95" s="432">
        <v>2007.5896318590064</v>
      </c>
      <c r="F95" s="432">
        <v>0</v>
      </c>
      <c r="G95" s="432">
        <v>2007.5896318590064</v>
      </c>
      <c r="H95" s="432">
        <v>1401.55</v>
      </c>
      <c r="I95" s="432">
        <v>606.04</v>
      </c>
      <c r="J95" s="432">
        <v>166941.82</v>
      </c>
      <c r="K95" s="432">
        <v>63860.799999999988</v>
      </c>
      <c r="Z95" s="451">
        <v>48304</v>
      </c>
    </row>
    <row r="96" spans="2:26" ht="18" customHeight="1" x14ac:dyDescent="0.25">
      <c r="B96" s="431">
        <v>82</v>
      </c>
      <c r="C96" s="451">
        <v>48322</v>
      </c>
      <c r="D96" s="432">
        <v>166941.82</v>
      </c>
      <c r="E96" s="432">
        <v>2007.5896318590064</v>
      </c>
      <c r="F96" s="432">
        <v>0</v>
      </c>
      <c r="G96" s="432">
        <v>2007.5896318590064</v>
      </c>
      <c r="H96" s="432">
        <v>1406.6</v>
      </c>
      <c r="I96" s="432">
        <v>600.99</v>
      </c>
      <c r="J96" s="432">
        <v>165535.22</v>
      </c>
      <c r="K96" s="432">
        <v>64461.789999999986</v>
      </c>
      <c r="Z96" s="451">
        <v>48334</v>
      </c>
    </row>
    <row r="97" spans="2:26" ht="18" customHeight="1" x14ac:dyDescent="0.25">
      <c r="B97" s="431">
        <v>83</v>
      </c>
      <c r="C97" s="451">
        <v>48352</v>
      </c>
      <c r="D97" s="432">
        <v>165535.22</v>
      </c>
      <c r="E97" s="432">
        <v>2007.5896318590064</v>
      </c>
      <c r="F97" s="432">
        <v>0</v>
      </c>
      <c r="G97" s="432">
        <v>2007.5896318590064</v>
      </c>
      <c r="H97" s="432">
        <v>1411.66</v>
      </c>
      <c r="I97" s="432">
        <v>595.92999999999995</v>
      </c>
      <c r="J97" s="432">
        <v>164123.54999999999</v>
      </c>
      <c r="K97" s="432">
        <v>65057.719999999987</v>
      </c>
      <c r="Z97" s="451">
        <v>48365</v>
      </c>
    </row>
    <row r="98" spans="2:26" ht="18" customHeight="1" x14ac:dyDescent="0.25">
      <c r="B98" s="431">
        <v>84</v>
      </c>
      <c r="C98" s="451">
        <v>48383</v>
      </c>
      <c r="D98" s="432">
        <v>164123.54999999999</v>
      </c>
      <c r="E98" s="432">
        <v>2007.5896318590064</v>
      </c>
      <c r="F98" s="432">
        <v>0</v>
      </c>
      <c r="G98" s="432">
        <v>2007.5896318590064</v>
      </c>
      <c r="H98" s="432">
        <v>1416.75</v>
      </c>
      <c r="I98" s="432">
        <v>590.84</v>
      </c>
      <c r="J98" s="432">
        <v>162706.81</v>
      </c>
      <c r="K98" s="432">
        <v>65648.559999999983</v>
      </c>
      <c r="Z98" s="451">
        <v>48395</v>
      </c>
    </row>
    <row r="99" spans="2:26" ht="18" customHeight="1" x14ac:dyDescent="0.25">
      <c r="B99" s="431">
        <v>85</v>
      </c>
      <c r="C99" s="451">
        <v>48413</v>
      </c>
      <c r="D99" s="432">
        <v>162706.81</v>
      </c>
      <c r="E99" s="432">
        <v>2007.5896318590064</v>
      </c>
      <c r="F99" s="432">
        <v>0</v>
      </c>
      <c r="G99" s="432">
        <v>2007.5896318590064</v>
      </c>
      <c r="H99" s="432">
        <v>1421.85</v>
      </c>
      <c r="I99" s="432">
        <v>585.74</v>
      </c>
      <c r="J99" s="432">
        <v>161284.96</v>
      </c>
      <c r="K99" s="432">
        <v>66234.299999999988</v>
      </c>
      <c r="Z99" s="451">
        <v>48426</v>
      </c>
    </row>
    <row r="100" spans="2:26" ht="18" customHeight="1" x14ac:dyDescent="0.25">
      <c r="B100" s="431">
        <v>86</v>
      </c>
      <c r="C100" s="451">
        <v>48444</v>
      </c>
      <c r="D100" s="432">
        <v>161284.96</v>
      </c>
      <c r="E100" s="432">
        <v>2007.5896318590064</v>
      </c>
      <c r="F100" s="432">
        <v>0</v>
      </c>
      <c r="G100" s="432">
        <v>2007.5896318590064</v>
      </c>
      <c r="H100" s="432">
        <v>1426.96</v>
      </c>
      <c r="I100" s="432">
        <v>580.63</v>
      </c>
      <c r="J100" s="432">
        <v>159858</v>
      </c>
      <c r="K100" s="432">
        <v>66814.929999999993</v>
      </c>
      <c r="Z100" s="451">
        <v>48457</v>
      </c>
    </row>
    <row r="101" spans="2:26" ht="18" customHeight="1" x14ac:dyDescent="0.25">
      <c r="B101" s="431">
        <v>87</v>
      </c>
      <c r="C101" s="451">
        <v>48475</v>
      </c>
      <c r="D101" s="432">
        <v>159858</v>
      </c>
      <c r="E101" s="432">
        <v>2007.5896318590064</v>
      </c>
      <c r="F101" s="432">
        <v>0</v>
      </c>
      <c r="G101" s="432">
        <v>2007.5896318590064</v>
      </c>
      <c r="H101" s="432">
        <v>1432.1</v>
      </c>
      <c r="I101" s="432">
        <v>575.49</v>
      </c>
      <c r="J101" s="432">
        <v>158425.9</v>
      </c>
      <c r="K101" s="432">
        <v>67390.42</v>
      </c>
      <c r="Z101" s="451">
        <v>48487</v>
      </c>
    </row>
    <row r="102" spans="2:26" ht="18" customHeight="1" x14ac:dyDescent="0.25">
      <c r="B102" s="431">
        <v>88</v>
      </c>
      <c r="C102" s="451">
        <v>48505</v>
      </c>
      <c r="D102" s="432">
        <v>158425.9</v>
      </c>
      <c r="E102" s="432">
        <v>2007.5896318590064</v>
      </c>
      <c r="F102" s="432">
        <v>0</v>
      </c>
      <c r="G102" s="432">
        <v>2007.5896318590064</v>
      </c>
      <c r="H102" s="432">
        <v>1437.26</v>
      </c>
      <c r="I102" s="432">
        <v>570.33000000000004</v>
      </c>
      <c r="J102" s="432">
        <v>156988.64000000001</v>
      </c>
      <c r="K102" s="432">
        <v>67960.75</v>
      </c>
      <c r="Z102" s="451">
        <v>48518</v>
      </c>
    </row>
    <row r="103" spans="2:26" ht="18" customHeight="1" x14ac:dyDescent="0.25">
      <c r="B103" s="431">
        <v>89</v>
      </c>
      <c r="C103" s="451">
        <v>48536</v>
      </c>
      <c r="D103" s="432">
        <v>156988.64000000001</v>
      </c>
      <c r="E103" s="432">
        <v>2007.5896318590064</v>
      </c>
      <c r="F103" s="432">
        <v>0</v>
      </c>
      <c r="G103" s="432">
        <v>2007.5896318590064</v>
      </c>
      <c r="H103" s="432">
        <v>1442.43</v>
      </c>
      <c r="I103" s="432">
        <v>565.16</v>
      </c>
      <c r="J103" s="432">
        <v>155546.21</v>
      </c>
      <c r="K103" s="432">
        <v>68525.91</v>
      </c>
      <c r="Z103" s="451">
        <v>48548</v>
      </c>
    </row>
    <row r="104" spans="2:26" ht="18" customHeight="1" x14ac:dyDescent="0.25">
      <c r="B104" s="431">
        <v>90</v>
      </c>
      <c r="C104" s="451">
        <v>48566</v>
      </c>
      <c r="D104" s="432">
        <v>155546.21</v>
      </c>
      <c r="E104" s="432">
        <v>2007.5896318590064</v>
      </c>
      <c r="F104" s="432">
        <v>0</v>
      </c>
      <c r="G104" s="432">
        <v>2007.5896318590064</v>
      </c>
      <c r="H104" s="432">
        <v>1447.62</v>
      </c>
      <c r="I104" s="432">
        <v>559.97</v>
      </c>
      <c r="J104" s="432">
        <v>154098.59</v>
      </c>
      <c r="K104" s="432">
        <v>69085.88</v>
      </c>
      <c r="Z104" s="451">
        <v>48579</v>
      </c>
    </row>
    <row r="105" spans="2:26" ht="18" customHeight="1" x14ac:dyDescent="0.25">
      <c r="B105" s="431">
        <v>91</v>
      </c>
      <c r="C105" s="451">
        <v>48597</v>
      </c>
      <c r="D105" s="432">
        <v>154098.59</v>
      </c>
      <c r="E105" s="432">
        <v>2007.5896318590064</v>
      </c>
      <c r="F105" s="432">
        <v>0</v>
      </c>
      <c r="G105" s="432">
        <v>2007.5896318590064</v>
      </c>
      <c r="H105" s="432">
        <v>1452.84</v>
      </c>
      <c r="I105" s="432">
        <v>554.75</v>
      </c>
      <c r="J105" s="432">
        <v>152645.76000000001</v>
      </c>
      <c r="K105" s="432">
        <v>69640.63</v>
      </c>
      <c r="Z105" s="451">
        <v>48610</v>
      </c>
    </row>
    <row r="106" spans="2:26" ht="18" customHeight="1" x14ac:dyDescent="0.25">
      <c r="B106" s="431">
        <v>92</v>
      </c>
      <c r="C106" s="451">
        <v>48628</v>
      </c>
      <c r="D106" s="432">
        <v>152645.76000000001</v>
      </c>
      <c r="E106" s="432">
        <v>2007.5896318590064</v>
      </c>
      <c r="F106" s="432">
        <v>0</v>
      </c>
      <c r="G106" s="432">
        <v>2007.5896318590064</v>
      </c>
      <c r="H106" s="432">
        <v>1458.07</v>
      </c>
      <c r="I106" s="432">
        <v>549.52</v>
      </c>
      <c r="J106" s="432">
        <v>151187.69</v>
      </c>
      <c r="K106" s="432">
        <v>70190.150000000009</v>
      </c>
      <c r="Z106" s="451">
        <v>48638</v>
      </c>
    </row>
    <row r="107" spans="2:26" ht="18" customHeight="1" x14ac:dyDescent="0.25">
      <c r="B107" s="431">
        <v>93</v>
      </c>
      <c r="C107" s="451">
        <v>48656</v>
      </c>
      <c r="D107" s="432">
        <v>151187.69</v>
      </c>
      <c r="E107" s="432">
        <v>2007.5896318590064</v>
      </c>
      <c r="F107" s="432">
        <v>0</v>
      </c>
      <c r="G107" s="432">
        <v>2007.5896318590064</v>
      </c>
      <c r="H107" s="432">
        <v>1463.31</v>
      </c>
      <c r="I107" s="432">
        <v>544.28</v>
      </c>
      <c r="J107" s="432">
        <v>149724.38</v>
      </c>
      <c r="K107" s="432">
        <v>70734.430000000008</v>
      </c>
      <c r="Z107" s="451">
        <v>48669</v>
      </c>
    </row>
    <row r="108" spans="2:26" ht="18" customHeight="1" x14ac:dyDescent="0.25">
      <c r="B108" s="431">
        <v>94</v>
      </c>
      <c r="C108" s="451">
        <v>48687</v>
      </c>
      <c r="D108" s="432">
        <v>149724.38</v>
      </c>
      <c r="E108" s="432">
        <v>2007.5896318590064</v>
      </c>
      <c r="F108" s="432">
        <v>0</v>
      </c>
      <c r="G108" s="432">
        <v>2007.5896318590064</v>
      </c>
      <c r="H108" s="432">
        <v>1468.58</v>
      </c>
      <c r="I108" s="432">
        <v>539.01</v>
      </c>
      <c r="J108" s="432">
        <v>148255.79</v>
      </c>
      <c r="K108" s="432">
        <v>71273.440000000002</v>
      </c>
      <c r="Z108" s="451">
        <v>48699</v>
      </c>
    </row>
    <row r="109" spans="2:26" ht="18" customHeight="1" x14ac:dyDescent="0.25">
      <c r="B109" s="431">
        <v>95</v>
      </c>
      <c r="C109" s="451">
        <v>48717</v>
      </c>
      <c r="D109" s="432">
        <v>148255.79</v>
      </c>
      <c r="E109" s="432">
        <v>2007.5896318590064</v>
      </c>
      <c r="F109" s="432">
        <v>0</v>
      </c>
      <c r="G109" s="432">
        <v>2007.5896318590064</v>
      </c>
      <c r="H109" s="432">
        <v>1473.87</v>
      </c>
      <c r="I109" s="432">
        <v>533.72</v>
      </c>
      <c r="J109" s="432">
        <v>146781.93</v>
      </c>
      <c r="K109" s="432">
        <v>71807.16</v>
      </c>
      <c r="Z109" s="451">
        <v>48730</v>
      </c>
    </row>
    <row r="110" spans="2:26" ht="18" customHeight="1" x14ac:dyDescent="0.25">
      <c r="B110" s="431">
        <v>96</v>
      </c>
      <c r="C110" s="451">
        <v>48748</v>
      </c>
      <c r="D110" s="432">
        <v>146781.93</v>
      </c>
      <c r="E110" s="432">
        <v>2007.5896318590064</v>
      </c>
      <c r="F110" s="432">
        <v>0</v>
      </c>
      <c r="G110" s="432">
        <v>2007.5896318590064</v>
      </c>
      <c r="H110" s="432">
        <v>1479.18</v>
      </c>
      <c r="I110" s="432">
        <v>528.41</v>
      </c>
      <c r="J110" s="432">
        <v>145302.75</v>
      </c>
      <c r="K110" s="432">
        <v>72335.570000000007</v>
      </c>
      <c r="Z110" s="451">
        <v>48760</v>
      </c>
    </row>
    <row r="111" spans="2:26" ht="18" customHeight="1" x14ac:dyDescent="0.25">
      <c r="B111" s="431">
        <v>97</v>
      </c>
      <c r="C111" s="451">
        <v>48778</v>
      </c>
      <c r="D111" s="432">
        <v>145302.75</v>
      </c>
      <c r="E111" s="432">
        <v>2007.5896318590064</v>
      </c>
      <c r="F111" s="432">
        <v>0</v>
      </c>
      <c r="G111" s="432">
        <v>2007.5896318590064</v>
      </c>
      <c r="H111" s="432">
        <v>1484.5</v>
      </c>
      <c r="I111" s="432">
        <v>523.09</v>
      </c>
      <c r="J111" s="432">
        <v>143818.25</v>
      </c>
      <c r="K111" s="432">
        <v>72858.66</v>
      </c>
      <c r="Z111" s="451">
        <v>48791</v>
      </c>
    </row>
    <row r="112" spans="2:26" ht="18" customHeight="1" x14ac:dyDescent="0.25">
      <c r="B112" s="431">
        <v>98</v>
      </c>
      <c r="C112" s="451">
        <v>48809</v>
      </c>
      <c r="D112" s="432">
        <v>143818.25</v>
      </c>
      <c r="E112" s="432">
        <v>2007.5896318590064</v>
      </c>
      <c r="F112" s="432">
        <v>0</v>
      </c>
      <c r="G112" s="432">
        <v>2007.5896318590064</v>
      </c>
      <c r="H112" s="432">
        <v>1489.84</v>
      </c>
      <c r="I112" s="432">
        <v>517.75</v>
      </c>
      <c r="J112" s="432">
        <v>142328.41</v>
      </c>
      <c r="K112" s="432">
        <v>73376.41</v>
      </c>
      <c r="Z112" s="451">
        <v>48822</v>
      </c>
    </row>
    <row r="113" spans="2:26" ht="18" customHeight="1" x14ac:dyDescent="0.25">
      <c r="B113" s="431">
        <v>99</v>
      </c>
      <c r="C113" s="451">
        <v>48840</v>
      </c>
      <c r="D113" s="432">
        <v>142328.41</v>
      </c>
      <c r="E113" s="432">
        <v>2007.5896318590064</v>
      </c>
      <c r="F113" s="432">
        <v>0</v>
      </c>
      <c r="G113" s="432">
        <v>2007.5896318590064</v>
      </c>
      <c r="H113" s="432">
        <v>1495.21</v>
      </c>
      <c r="I113" s="432">
        <v>512.38</v>
      </c>
      <c r="J113" s="432">
        <v>140833.20000000001</v>
      </c>
      <c r="K113" s="432">
        <v>73888.790000000008</v>
      </c>
      <c r="Z113" s="451">
        <v>48852</v>
      </c>
    </row>
    <row r="114" spans="2:26" ht="18" customHeight="1" x14ac:dyDescent="0.25">
      <c r="B114" s="431">
        <v>100</v>
      </c>
      <c r="C114" s="451">
        <v>48870</v>
      </c>
      <c r="D114" s="432">
        <v>140833.20000000001</v>
      </c>
      <c r="E114" s="432">
        <v>2007.5896318590064</v>
      </c>
      <c r="F114" s="432">
        <v>0</v>
      </c>
      <c r="G114" s="432">
        <v>2007.5896318590064</v>
      </c>
      <c r="H114" s="432">
        <v>1500.59</v>
      </c>
      <c r="I114" s="432">
        <v>507</v>
      </c>
      <c r="J114" s="432">
        <v>139332.60999999999</v>
      </c>
      <c r="K114" s="432">
        <v>74395.790000000008</v>
      </c>
      <c r="Z114" s="451">
        <v>48883</v>
      </c>
    </row>
    <row r="115" spans="2:26" ht="18" customHeight="1" x14ac:dyDescent="0.25">
      <c r="B115" s="431">
        <v>101</v>
      </c>
      <c r="C115" s="451">
        <v>48901</v>
      </c>
      <c r="D115" s="432">
        <v>139332.60999999999</v>
      </c>
      <c r="E115" s="432">
        <v>2007.5896318590064</v>
      </c>
      <c r="F115" s="432">
        <v>0</v>
      </c>
      <c r="G115" s="432">
        <v>2007.5896318590064</v>
      </c>
      <c r="H115" s="432">
        <v>1505.99</v>
      </c>
      <c r="I115" s="432">
        <v>501.6</v>
      </c>
      <c r="J115" s="432">
        <v>137826.62</v>
      </c>
      <c r="K115" s="432">
        <v>74897.390000000014</v>
      </c>
      <c r="Z115" s="451">
        <v>48913</v>
      </c>
    </row>
    <row r="116" spans="2:26" ht="18" customHeight="1" x14ac:dyDescent="0.25">
      <c r="B116" s="431">
        <v>102</v>
      </c>
      <c r="C116" s="451">
        <v>48931</v>
      </c>
      <c r="D116" s="432">
        <v>137826.62</v>
      </c>
      <c r="E116" s="432">
        <v>2007.5896318590064</v>
      </c>
      <c r="F116" s="432">
        <v>0</v>
      </c>
      <c r="G116" s="432">
        <v>2007.5896318590064</v>
      </c>
      <c r="H116" s="432">
        <v>1511.41</v>
      </c>
      <c r="I116" s="432">
        <v>496.18</v>
      </c>
      <c r="J116" s="432">
        <v>136315.20000000001</v>
      </c>
      <c r="K116" s="432">
        <v>75393.570000000007</v>
      </c>
      <c r="Z116" s="451">
        <v>48944</v>
      </c>
    </row>
    <row r="117" spans="2:26" ht="18" customHeight="1" x14ac:dyDescent="0.25">
      <c r="B117" s="431">
        <v>103</v>
      </c>
      <c r="C117" s="451">
        <v>48962</v>
      </c>
      <c r="D117" s="432">
        <v>136315.20000000001</v>
      </c>
      <c r="E117" s="432">
        <v>2007.5896318590064</v>
      </c>
      <c r="F117" s="432">
        <v>0</v>
      </c>
      <c r="G117" s="432">
        <v>2007.5896318590064</v>
      </c>
      <c r="H117" s="432">
        <v>1516.86</v>
      </c>
      <c r="I117" s="432">
        <v>490.73</v>
      </c>
      <c r="J117" s="432">
        <v>134798.35</v>
      </c>
      <c r="K117" s="432">
        <v>75884.3</v>
      </c>
      <c r="Z117" s="451">
        <v>48975</v>
      </c>
    </row>
    <row r="118" spans="2:26" ht="18" customHeight="1" x14ac:dyDescent="0.25">
      <c r="B118" s="431">
        <v>104</v>
      </c>
      <c r="C118" s="451">
        <v>48993</v>
      </c>
      <c r="D118" s="432">
        <v>134798.35</v>
      </c>
      <c r="E118" s="432">
        <v>2007.5896318590064</v>
      </c>
      <c r="F118" s="432">
        <v>0</v>
      </c>
      <c r="G118" s="432">
        <v>2007.5896318590064</v>
      </c>
      <c r="H118" s="432">
        <v>1522.32</v>
      </c>
      <c r="I118" s="432">
        <v>485.27</v>
      </c>
      <c r="J118" s="432">
        <v>133276.03</v>
      </c>
      <c r="K118" s="432">
        <v>76369.570000000007</v>
      </c>
      <c r="Z118" s="451">
        <v>49003</v>
      </c>
    </row>
    <row r="119" spans="2:26" ht="18" customHeight="1" x14ac:dyDescent="0.25">
      <c r="B119" s="431">
        <v>105</v>
      </c>
      <c r="C119" s="451">
        <v>49021</v>
      </c>
      <c r="D119" s="432">
        <v>133276.03</v>
      </c>
      <c r="E119" s="432">
        <v>2007.5896318590064</v>
      </c>
      <c r="F119" s="432">
        <v>0</v>
      </c>
      <c r="G119" s="432">
        <v>2007.5896318590064</v>
      </c>
      <c r="H119" s="432">
        <v>1527.8</v>
      </c>
      <c r="I119" s="432">
        <v>479.79</v>
      </c>
      <c r="J119" s="432">
        <v>131748.24</v>
      </c>
      <c r="K119" s="432">
        <v>76849.36</v>
      </c>
      <c r="Z119" s="451">
        <v>49034</v>
      </c>
    </row>
    <row r="120" spans="2:26" ht="18" customHeight="1" x14ac:dyDescent="0.25">
      <c r="B120" s="431">
        <v>106</v>
      </c>
      <c r="C120" s="451">
        <v>49052</v>
      </c>
      <c r="D120" s="432">
        <v>131748.24</v>
      </c>
      <c r="E120" s="432">
        <v>2007.5896318590064</v>
      </c>
      <c r="F120" s="432">
        <v>0</v>
      </c>
      <c r="G120" s="432">
        <v>2007.5896318590064</v>
      </c>
      <c r="H120" s="432">
        <v>1533.3</v>
      </c>
      <c r="I120" s="432">
        <v>474.29</v>
      </c>
      <c r="J120" s="432">
        <v>130214.94</v>
      </c>
      <c r="K120" s="432">
        <v>77323.649999999994</v>
      </c>
      <c r="Z120" s="451">
        <v>49064</v>
      </c>
    </row>
    <row r="121" spans="2:26" ht="18" customHeight="1" x14ac:dyDescent="0.25">
      <c r="B121" s="431">
        <v>107</v>
      </c>
      <c r="C121" s="451">
        <v>49082</v>
      </c>
      <c r="D121" s="432">
        <v>130214.94</v>
      </c>
      <c r="E121" s="432">
        <v>2007.5896318590064</v>
      </c>
      <c r="F121" s="432">
        <v>0</v>
      </c>
      <c r="G121" s="432">
        <v>2007.5896318590064</v>
      </c>
      <c r="H121" s="432">
        <v>1538.82</v>
      </c>
      <c r="I121" s="432">
        <v>468.77</v>
      </c>
      <c r="J121" s="432">
        <v>128676.13</v>
      </c>
      <c r="K121" s="432">
        <v>77792.42</v>
      </c>
      <c r="Z121" s="451">
        <v>49095</v>
      </c>
    </row>
    <row r="122" spans="2:26" ht="18" customHeight="1" x14ac:dyDescent="0.25">
      <c r="B122" s="431">
        <v>108</v>
      </c>
      <c r="C122" s="451">
        <v>49113</v>
      </c>
      <c r="D122" s="432">
        <v>128676.13</v>
      </c>
      <c r="E122" s="432">
        <v>2007.5896318590064</v>
      </c>
      <c r="F122" s="432">
        <v>0</v>
      </c>
      <c r="G122" s="432">
        <v>2007.5896318590064</v>
      </c>
      <c r="H122" s="432">
        <v>1544.36</v>
      </c>
      <c r="I122" s="432">
        <v>463.23</v>
      </c>
      <c r="J122" s="432">
        <v>127131.77</v>
      </c>
      <c r="K122" s="432">
        <v>78255.649999999994</v>
      </c>
      <c r="Z122" s="451">
        <v>49125</v>
      </c>
    </row>
    <row r="123" spans="2:26" ht="18" customHeight="1" x14ac:dyDescent="0.25">
      <c r="B123" s="431">
        <v>109</v>
      </c>
      <c r="C123" s="451">
        <v>49143</v>
      </c>
      <c r="D123" s="432">
        <v>127131.77</v>
      </c>
      <c r="E123" s="432">
        <v>2007.5896318590064</v>
      </c>
      <c r="F123" s="432">
        <v>0</v>
      </c>
      <c r="G123" s="432">
        <v>2007.5896318590064</v>
      </c>
      <c r="H123" s="432">
        <v>1549.92</v>
      </c>
      <c r="I123" s="432">
        <v>457.67</v>
      </c>
      <c r="J123" s="432">
        <v>125581.86</v>
      </c>
      <c r="K123" s="432">
        <v>78713.319999999992</v>
      </c>
      <c r="Z123" s="451">
        <v>49156</v>
      </c>
    </row>
    <row r="124" spans="2:26" ht="18" customHeight="1" x14ac:dyDescent="0.25">
      <c r="B124" s="431">
        <v>110</v>
      </c>
      <c r="C124" s="451">
        <v>49174</v>
      </c>
      <c r="D124" s="432">
        <v>125581.86</v>
      </c>
      <c r="E124" s="432">
        <v>2007.5896318590064</v>
      </c>
      <c r="F124" s="432">
        <v>0</v>
      </c>
      <c r="G124" s="432">
        <v>2007.5896318590064</v>
      </c>
      <c r="H124" s="432">
        <v>1555.5</v>
      </c>
      <c r="I124" s="432">
        <v>452.09</v>
      </c>
      <c r="J124" s="432">
        <v>124026.36</v>
      </c>
      <c r="K124" s="432">
        <v>79165.409999999989</v>
      </c>
      <c r="Z124" s="451">
        <v>49187</v>
      </c>
    </row>
    <row r="125" spans="2:26" ht="18" customHeight="1" x14ac:dyDescent="0.25">
      <c r="B125" s="431">
        <v>111</v>
      </c>
      <c r="C125" s="451">
        <v>49205</v>
      </c>
      <c r="D125" s="432">
        <v>124026.36</v>
      </c>
      <c r="E125" s="432">
        <v>2007.5896318590064</v>
      </c>
      <c r="F125" s="432">
        <v>0</v>
      </c>
      <c r="G125" s="432">
        <v>2007.5896318590064</v>
      </c>
      <c r="H125" s="432">
        <v>1561.1</v>
      </c>
      <c r="I125" s="432">
        <v>446.49</v>
      </c>
      <c r="J125" s="432">
        <v>122465.27</v>
      </c>
      <c r="K125" s="432">
        <v>79611.899999999994</v>
      </c>
      <c r="Z125" s="451">
        <v>49217</v>
      </c>
    </row>
    <row r="126" spans="2:26" ht="18" customHeight="1" x14ac:dyDescent="0.25">
      <c r="B126" s="431">
        <v>112</v>
      </c>
      <c r="C126" s="451">
        <v>49235</v>
      </c>
      <c r="D126" s="432">
        <v>122465.27</v>
      </c>
      <c r="E126" s="432">
        <v>2007.5896318590064</v>
      </c>
      <c r="F126" s="432">
        <v>0</v>
      </c>
      <c r="G126" s="432">
        <v>2007.5896318590064</v>
      </c>
      <c r="H126" s="432">
        <v>1566.72</v>
      </c>
      <c r="I126" s="432">
        <v>440.87</v>
      </c>
      <c r="J126" s="432">
        <v>120898.55</v>
      </c>
      <c r="K126" s="432">
        <v>80052.76999999999</v>
      </c>
      <c r="Z126" s="451">
        <v>49248</v>
      </c>
    </row>
    <row r="127" spans="2:26" ht="18" customHeight="1" x14ac:dyDescent="0.25">
      <c r="B127" s="431">
        <v>113</v>
      </c>
      <c r="C127" s="451">
        <v>49266</v>
      </c>
      <c r="D127" s="432">
        <v>120898.55</v>
      </c>
      <c r="E127" s="432">
        <v>2007.5896318590064</v>
      </c>
      <c r="F127" s="432">
        <v>0</v>
      </c>
      <c r="G127" s="432">
        <v>2007.5896318590064</v>
      </c>
      <c r="H127" s="432">
        <v>1572.36</v>
      </c>
      <c r="I127" s="432">
        <v>435.23</v>
      </c>
      <c r="J127" s="432">
        <v>119326.2</v>
      </c>
      <c r="K127" s="432">
        <v>80487.999999999985</v>
      </c>
      <c r="Z127" s="451">
        <v>49278</v>
      </c>
    </row>
    <row r="128" spans="2:26" ht="18" customHeight="1" x14ac:dyDescent="0.25">
      <c r="B128" s="431">
        <v>114</v>
      </c>
      <c r="C128" s="451">
        <v>49296</v>
      </c>
      <c r="D128" s="432">
        <v>119326.2</v>
      </c>
      <c r="E128" s="432">
        <v>2007.5896318590064</v>
      </c>
      <c r="F128" s="432">
        <v>0</v>
      </c>
      <c r="G128" s="432">
        <v>2007.5896318590064</v>
      </c>
      <c r="H128" s="432">
        <v>1578.02</v>
      </c>
      <c r="I128" s="432">
        <v>429.57</v>
      </c>
      <c r="J128" s="432">
        <v>117748.18</v>
      </c>
      <c r="K128" s="432">
        <v>80917.569999999992</v>
      </c>
      <c r="Z128" s="451">
        <v>49309</v>
      </c>
    </row>
    <row r="129" spans="2:26" ht="18" customHeight="1" x14ac:dyDescent="0.25">
      <c r="B129" s="431">
        <v>115</v>
      </c>
      <c r="C129" s="451">
        <v>49327</v>
      </c>
      <c r="D129" s="432">
        <v>117748.18</v>
      </c>
      <c r="E129" s="432">
        <v>2007.5896318590064</v>
      </c>
      <c r="F129" s="432">
        <v>0</v>
      </c>
      <c r="G129" s="432">
        <v>2007.5896318590064</v>
      </c>
      <c r="H129" s="432">
        <v>1583.7</v>
      </c>
      <c r="I129" s="432">
        <v>423.89</v>
      </c>
      <c r="J129" s="432">
        <v>116164.48</v>
      </c>
      <c r="K129" s="432">
        <v>81341.459999999992</v>
      </c>
      <c r="Z129" s="451">
        <v>49340</v>
      </c>
    </row>
    <row r="130" spans="2:26" ht="18" customHeight="1" x14ac:dyDescent="0.25">
      <c r="B130" s="431">
        <v>116</v>
      </c>
      <c r="C130" s="451">
        <v>49358</v>
      </c>
      <c r="D130" s="432">
        <v>116164.48</v>
      </c>
      <c r="E130" s="432">
        <v>2007.5896318590064</v>
      </c>
      <c r="F130" s="432">
        <v>0</v>
      </c>
      <c r="G130" s="432">
        <v>2007.5896318590064</v>
      </c>
      <c r="H130" s="432">
        <v>1589.4</v>
      </c>
      <c r="I130" s="432">
        <v>418.19</v>
      </c>
      <c r="J130" s="432">
        <v>114575.09</v>
      </c>
      <c r="K130" s="432">
        <v>81759.649999999994</v>
      </c>
      <c r="Z130" s="451">
        <v>49368</v>
      </c>
    </row>
    <row r="131" spans="2:26" ht="18" customHeight="1" x14ac:dyDescent="0.25">
      <c r="B131" s="431">
        <v>117</v>
      </c>
      <c r="C131" s="451">
        <v>49386</v>
      </c>
      <c r="D131" s="432">
        <v>114575.09</v>
      </c>
      <c r="E131" s="432">
        <v>2007.5896318590064</v>
      </c>
      <c r="F131" s="432">
        <v>0</v>
      </c>
      <c r="G131" s="432">
        <v>2007.5896318590064</v>
      </c>
      <c r="H131" s="432">
        <v>1595.12</v>
      </c>
      <c r="I131" s="432">
        <v>412.47</v>
      </c>
      <c r="J131" s="432">
        <v>112979.97</v>
      </c>
      <c r="K131" s="432">
        <v>82172.12</v>
      </c>
      <c r="Z131" s="451">
        <v>49399</v>
      </c>
    </row>
    <row r="132" spans="2:26" ht="18" customHeight="1" x14ac:dyDescent="0.25">
      <c r="B132" s="431">
        <v>118</v>
      </c>
      <c r="C132" s="451">
        <v>49417</v>
      </c>
      <c r="D132" s="432">
        <v>112979.97</v>
      </c>
      <c r="E132" s="432">
        <v>2007.5896318590064</v>
      </c>
      <c r="F132" s="432">
        <v>0</v>
      </c>
      <c r="G132" s="432">
        <v>2007.5896318590064</v>
      </c>
      <c r="H132" s="432">
        <v>1600.86</v>
      </c>
      <c r="I132" s="432">
        <v>406.73</v>
      </c>
      <c r="J132" s="432">
        <v>111379.11</v>
      </c>
      <c r="K132" s="432">
        <v>82578.849999999991</v>
      </c>
      <c r="Z132" s="451">
        <v>49429</v>
      </c>
    </row>
    <row r="133" spans="2:26" ht="18" customHeight="1" x14ac:dyDescent="0.25">
      <c r="B133" s="431">
        <v>119</v>
      </c>
      <c r="C133" s="451">
        <v>49447</v>
      </c>
      <c r="D133" s="432">
        <v>111379.11</v>
      </c>
      <c r="E133" s="432">
        <v>2007.5896318590064</v>
      </c>
      <c r="F133" s="432">
        <v>0</v>
      </c>
      <c r="G133" s="432">
        <v>2007.5896318590064</v>
      </c>
      <c r="H133" s="432">
        <v>1606.63</v>
      </c>
      <c r="I133" s="432">
        <v>400.96</v>
      </c>
      <c r="J133" s="432">
        <v>109772.48</v>
      </c>
      <c r="K133" s="432">
        <v>82979.81</v>
      </c>
      <c r="Z133" s="451">
        <v>49460</v>
      </c>
    </row>
    <row r="134" spans="2:26" ht="18" customHeight="1" x14ac:dyDescent="0.25">
      <c r="B134" s="431">
        <v>120</v>
      </c>
      <c r="C134" s="451">
        <v>49478</v>
      </c>
      <c r="D134" s="432">
        <v>109772.48</v>
      </c>
      <c r="E134" s="432">
        <v>2007.5896318590064</v>
      </c>
      <c r="F134" s="432">
        <v>0</v>
      </c>
      <c r="G134" s="432">
        <v>2007.5896318590064</v>
      </c>
      <c r="H134" s="432">
        <v>1612.41</v>
      </c>
      <c r="I134" s="432">
        <v>395.18</v>
      </c>
      <c r="J134" s="432">
        <v>108160.07</v>
      </c>
      <c r="K134" s="432">
        <v>83374.989999999991</v>
      </c>
      <c r="Z134" s="451">
        <v>49490</v>
      </c>
    </row>
    <row r="135" spans="2:26" ht="18" customHeight="1" x14ac:dyDescent="0.25">
      <c r="B135" s="431">
        <v>121</v>
      </c>
      <c r="C135" s="451">
        <v>49508</v>
      </c>
      <c r="D135" s="432">
        <v>108160.07</v>
      </c>
      <c r="E135" s="432">
        <v>2007.5896318590064</v>
      </c>
      <c r="F135" s="432">
        <v>0</v>
      </c>
      <c r="G135" s="432">
        <v>2007.5896318590064</v>
      </c>
      <c r="H135" s="432">
        <v>1618.21</v>
      </c>
      <c r="I135" s="432">
        <v>389.38</v>
      </c>
      <c r="J135" s="432">
        <v>106541.86</v>
      </c>
      <c r="K135" s="432">
        <v>83764.37</v>
      </c>
      <c r="Z135" s="451">
        <v>49521</v>
      </c>
    </row>
    <row r="136" spans="2:26" ht="18" customHeight="1" x14ac:dyDescent="0.25">
      <c r="B136" s="431">
        <v>122</v>
      </c>
      <c r="C136" s="451">
        <v>49539</v>
      </c>
      <c r="D136" s="432">
        <v>106541.86</v>
      </c>
      <c r="E136" s="432">
        <v>2007.5896318590064</v>
      </c>
      <c r="F136" s="432">
        <v>0</v>
      </c>
      <c r="G136" s="432">
        <v>2007.5896318590064</v>
      </c>
      <c r="H136" s="432">
        <v>1624.04</v>
      </c>
      <c r="I136" s="432">
        <v>383.55</v>
      </c>
      <c r="J136" s="432">
        <v>104917.82</v>
      </c>
      <c r="K136" s="432">
        <v>84147.92</v>
      </c>
      <c r="Z136" s="451">
        <v>49552</v>
      </c>
    </row>
    <row r="137" spans="2:26" ht="18" customHeight="1" x14ac:dyDescent="0.25">
      <c r="B137" s="431">
        <v>123</v>
      </c>
      <c r="C137" s="451">
        <v>49570</v>
      </c>
      <c r="D137" s="432">
        <v>104917.82</v>
      </c>
      <c r="E137" s="432">
        <v>2007.5896318590064</v>
      </c>
      <c r="F137" s="432">
        <v>0</v>
      </c>
      <c r="G137" s="432">
        <v>2007.5896318590064</v>
      </c>
      <c r="H137" s="432">
        <v>1629.89</v>
      </c>
      <c r="I137" s="432">
        <v>377.7</v>
      </c>
      <c r="J137" s="432">
        <v>103287.93</v>
      </c>
      <c r="K137" s="432">
        <v>84525.62</v>
      </c>
      <c r="Z137" s="451">
        <v>49582</v>
      </c>
    </row>
    <row r="138" spans="2:26" ht="18" customHeight="1" x14ac:dyDescent="0.25">
      <c r="B138" s="431">
        <v>124</v>
      </c>
      <c r="C138" s="451">
        <v>49600</v>
      </c>
      <c r="D138" s="432">
        <v>103287.93</v>
      </c>
      <c r="E138" s="432">
        <v>2007.5896318590064</v>
      </c>
      <c r="F138" s="432">
        <v>0</v>
      </c>
      <c r="G138" s="432">
        <v>2007.5896318590064</v>
      </c>
      <c r="H138" s="432">
        <v>1635.75</v>
      </c>
      <c r="I138" s="432">
        <v>371.84</v>
      </c>
      <c r="J138" s="432">
        <v>101652.18</v>
      </c>
      <c r="K138" s="432">
        <v>84897.459999999992</v>
      </c>
      <c r="Z138" s="451">
        <v>49613</v>
      </c>
    </row>
    <row r="139" spans="2:26" ht="18" customHeight="1" x14ac:dyDescent="0.25">
      <c r="B139" s="431">
        <v>125</v>
      </c>
      <c r="C139" s="451">
        <v>49631</v>
      </c>
      <c r="D139" s="432">
        <v>101652.18</v>
      </c>
      <c r="E139" s="432">
        <v>2007.5896318590064</v>
      </c>
      <c r="F139" s="432">
        <v>0</v>
      </c>
      <c r="G139" s="432">
        <v>2007.5896318590064</v>
      </c>
      <c r="H139" s="432">
        <v>1641.64</v>
      </c>
      <c r="I139" s="432">
        <v>365.95</v>
      </c>
      <c r="J139" s="432">
        <v>100010.54</v>
      </c>
      <c r="K139" s="432">
        <v>85263.409999999989</v>
      </c>
      <c r="Z139" s="451">
        <v>49643</v>
      </c>
    </row>
    <row r="140" spans="2:26" ht="18" customHeight="1" x14ac:dyDescent="0.25">
      <c r="B140" s="431">
        <v>126</v>
      </c>
      <c r="C140" s="451">
        <v>49661</v>
      </c>
      <c r="D140" s="432">
        <v>100010.54</v>
      </c>
      <c r="E140" s="432">
        <v>2007.5896318590064</v>
      </c>
      <c r="F140" s="432">
        <v>0</v>
      </c>
      <c r="G140" s="432">
        <v>2007.5896318590064</v>
      </c>
      <c r="H140" s="432">
        <v>1647.55</v>
      </c>
      <c r="I140" s="432">
        <v>360.04</v>
      </c>
      <c r="J140" s="432">
        <v>98362.99</v>
      </c>
      <c r="K140" s="432">
        <v>85623.449999999983</v>
      </c>
      <c r="Z140" s="451">
        <v>49674</v>
      </c>
    </row>
    <row r="141" spans="2:26" ht="18" customHeight="1" x14ac:dyDescent="0.25">
      <c r="B141" s="431">
        <v>127</v>
      </c>
      <c r="C141" s="451">
        <v>49692</v>
      </c>
      <c r="D141" s="432">
        <v>98362.99</v>
      </c>
      <c r="E141" s="432">
        <v>2007.5896318590064</v>
      </c>
      <c r="F141" s="432">
        <v>0</v>
      </c>
      <c r="G141" s="432">
        <v>2007.5896318590064</v>
      </c>
      <c r="H141" s="432">
        <v>1653.48</v>
      </c>
      <c r="I141" s="432">
        <v>354.11</v>
      </c>
      <c r="J141" s="432">
        <v>96709.51</v>
      </c>
      <c r="K141" s="432">
        <v>85977.559999999983</v>
      </c>
      <c r="Z141" s="451">
        <v>49705</v>
      </c>
    </row>
    <row r="142" spans="2:26" ht="18" customHeight="1" x14ac:dyDescent="0.25">
      <c r="B142" s="431">
        <v>128</v>
      </c>
      <c r="C142" s="451">
        <v>49723</v>
      </c>
      <c r="D142" s="432">
        <v>96709.51</v>
      </c>
      <c r="E142" s="432">
        <v>2007.5896318590064</v>
      </c>
      <c r="F142" s="432">
        <v>0</v>
      </c>
      <c r="G142" s="432">
        <v>2007.5896318590064</v>
      </c>
      <c r="H142" s="432">
        <v>1659.44</v>
      </c>
      <c r="I142" s="432">
        <v>348.15</v>
      </c>
      <c r="J142" s="432">
        <v>95050.07</v>
      </c>
      <c r="K142" s="432">
        <v>86325.709999999977</v>
      </c>
      <c r="Z142" s="451">
        <v>49734</v>
      </c>
    </row>
    <row r="143" spans="2:26" ht="18" customHeight="1" x14ac:dyDescent="0.25">
      <c r="B143" s="431">
        <v>129</v>
      </c>
      <c r="C143" s="451">
        <v>49752</v>
      </c>
      <c r="D143" s="432">
        <v>95050.07</v>
      </c>
      <c r="E143" s="432">
        <v>2007.5896318590064</v>
      </c>
      <c r="F143" s="432">
        <v>0</v>
      </c>
      <c r="G143" s="432">
        <v>2007.5896318590064</v>
      </c>
      <c r="H143" s="432">
        <v>1665.41</v>
      </c>
      <c r="I143" s="432">
        <v>342.18</v>
      </c>
      <c r="J143" s="432">
        <v>93384.66</v>
      </c>
      <c r="K143" s="432">
        <v>86667.88999999997</v>
      </c>
      <c r="Z143" s="451">
        <v>49765</v>
      </c>
    </row>
    <row r="144" spans="2:26" ht="18" customHeight="1" x14ac:dyDescent="0.25">
      <c r="B144" s="431">
        <v>130</v>
      </c>
      <c r="C144" s="451">
        <v>49783</v>
      </c>
      <c r="D144" s="432">
        <v>93384.66</v>
      </c>
      <c r="E144" s="432">
        <v>2007.5896318590064</v>
      </c>
      <c r="F144" s="432">
        <v>0</v>
      </c>
      <c r="G144" s="432">
        <v>2007.5896318590064</v>
      </c>
      <c r="H144" s="432">
        <v>1671.41</v>
      </c>
      <c r="I144" s="432">
        <v>336.18</v>
      </c>
      <c r="J144" s="432">
        <v>91713.26</v>
      </c>
      <c r="K144" s="432">
        <v>87004.069999999963</v>
      </c>
      <c r="Z144" s="451">
        <v>49795</v>
      </c>
    </row>
    <row r="145" spans="2:26" ht="18" customHeight="1" x14ac:dyDescent="0.25">
      <c r="B145" s="431">
        <v>131</v>
      </c>
      <c r="C145" s="451">
        <v>49813</v>
      </c>
      <c r="D145" s="432">
        <v>91713.26</v>
      </c>
      <c r="E145" s="432">
        <v>2007.5896318590064</v>
      </c>
      <c r="F145" s="432">
        <v>0</v>
      </c>
      <c r="G145" s="432">
        <v>2007.5896318590064</v>
      </c>
      <c r="H145" s="432">
        <v>1677.42</v>
      </c>
      <c r="I145" s="432">
        <v>330.17</v>
      </c>
      <c r="J145" s="432">
        <v>90035.83</v>
      </c>
      <c r="K145" s="432">
        <v>87334.239999999962</v>
      </c>
      <c r="Z145" s="451">
        <v>49826</v>
      </c>
    </row>
    <row r="146" spans="2:26" ht="18" customHeight="1" x14ac:dyDescent="0.25">
      <c r="B146" s="431">
        <v>132</v>
      </c>
      <c r="C146" s="451">
        <v>49844</v>
      </c>
      <c r="D146" s="432">
        <v>90035.83</v>
      </c>
      <c r="E146" s="432">
        <v>2007.5896318590064</v>
      </c>
      <c r="F146" s="432">
        <v>0</v>
      </c>
      <c r="G146" s="432">
        <v>2007.5896318590064</v>
      </c>
      <c r="H146" s="432">
        <v>1683.46</v>
      </c>
      <c r="I146" s="432">
        <v>324.13</v>
      </c>
      <c r="J146" s="432">
        <v>88352.37</v>
      </c>
      <c r="K146" s="432">
        <v>87658.369999999966</v>
      </c>
      <c r="Z146" s="451">
        <v>49856</v>
      </c>
    </row>
    <row r="147" spans="2:26" ht="18" customHeight="1" x14ac:dyDescent="0.25">
      <c r="B147" s="431">
        <v>133</v>
      </c>
      <c r="C147" s="451">
        <v>49874</v>
      </c>
      <c r="D147" s="432">
        <v>88352.37</v>
      </c>
      <c r="E147" s="432">
        <v>2007.5896318590064</v>
      </c>
      <c r="F147" s="432">
        <v>0</v>
      </c>
      <c r="G147" s="432">
        <v>2007.5896318590064</v>
      </c>
      <c r="H147" s="432">
        <v>1689.52</v>
      </c>
      <c r="I147" s="432">
        <v>318.07</v>
      </c>
      <c r="J147" s="432">
        <v>86662.85</v>
      </c>
      <c r="K147" s="432">
        <v>87976.439999999973</v>
      </c>
      <c r="Z147" s="451">
        <v>49887</v>
      </c>
    </row>
    <row r="148" spans="2:26" ht="18" customHeight="1" x14ac:dyDescent="0.25">
      <c r="B148" s="431">
        <v>134</v>
      </c>
      <c r="C148" s="451">
        <v>49905</v>
      </c>
      <c r="D148" s="432">
        <v>86662.85</v>
      </c>
      <c r="E148" s="432">
        <v>2007.5896318590064</v>
      </c>
      <c r="F148" s="432">
        <v>0</v>
      </c>
      <c r="G148" s="432">
        <v>2007.5896318590064</v>
      </c>
      <c r="H148" s="432">
        <v>1695.6</v>
      </c>
      <c r="I148" s="432">
        <v>311.99</v>
      </c>
      <c r="J148" s="432">
        <v>84967.25</v>
      </c>
      <c r="K148" s="432">
        <v>88288.429999999978</v>
      </c>
      <c r="Z148" s="451">
        <v>49918</v>
      </c>
    </row>
    <row r="149" spans="2:26" ht="18" customHeight="1" x14ac:dyDescent="0.25">
      <c r="B149" s="431">
        <v>135</v>
      </c>
      <c r="C149" s="451">
        <v>49936</v>
      </c>
      <c r="D149" s="432">
        <v>84967.25</v>
      </c>
      <c r="E149" s="432">
        <v>2007.5896318590064</v>
      </c>
      <c r="F149" s="432">
        <v>0</v>
      </c>
      <c r="G149" s="432">
        <v>2007.5896318590064</v>
      </c>
      <c r="H149" s="432">
        <v>1701.71</v>
      </c>
      <c r="I149" s="432">
        <v>305.88</v>
      </c>
      <c r="J149" s="432">
        <v>83265.539999999994</v>
      </c>
      <c r="K149" s="432">
        <v>88594.309999999983</v>
      </c>
      <c r="Z149" s="451">
        <v>49948</v>
      </c>
    </row>
    <row r="150" spans="2:26" ht="18" customHeight="1" x14ac:dyDescent="0.25">
      <c r="B150" s="431">
        <v>136</v>
      </c>
      <c r="C150" s="451">
        <v>49966</v>
      </c>
      <c r="D150" s="432">
        <v>83265.539999999994</v>
      </c>
      <c r="E150" s="432">
        <v>2007.5896318590064</v>
      </c>
      <c r="F150" s="432">
        <v>0</v>
      </c>
      <c r="G150" s="432">
        <v>2007.5896318590064</v>
      </c>
      <c r="H150" s="432">
        <v>1707.83</v>
      </c>
      <c r="I150" s="432">
        <v>299.76</v>
      </c>
      <c r="J150" s="432">
        <v>81557.710000000006</v>
      </c>
      <c r="K150" s="432">
        <v>88894.069999999978</v>
      </c>
      <c r="Z150" s="451">
        <v>49979</v>
      </c>
    </row>
    <row r="151" spans="2:26" ht="18" customHeight="1" x14ac:dyDescent="0.25">
      <c r="B151" s="431">
        <v>137</v>
      </c>
      <c r="C151" s="451">
        <v>49997</v>
      </c>
      <c r="D151" s="432">
        <v>81557.710000000006</v>
      </c>
      <c r="E151" s="432">
        <v>2007.5896318590064</v>
      </c>
      <c r="F151" s="432">
        <v>0</v>
      </c>
      <c r="G151" s="432">
        <v>2007.5896318590064</v>
      </c>
      <c r="H151" s="432">
        <v>1713.98</v>
      </c>
      <c r="I151" s="432">
        <v>293.61</v>
      </c>
      <c r="J151" s="432">
        <v>79843.73</v>
      </c>
      <c r="K151" s="432">
        <v>89187.679999999978</v>
      </c>
      <c r="Z151" s="451">
        <v>50009</v>
      </c>
    </row>
    <row r="152" spans="2:26" ht="18" customHeight="1" x14ac:dyDescent="0.25">
      <c r="B152" s="431">
        <v>138</v>
      </c>
      <c r="C152" s="451">
        <v>50027</v>
      </c>
      <c r="D152" s="432">
        <v>79843.73</v>
      </c>
      <c r="E152" s="432">
        <v>2007.5896318590064</v>
      </c>
      <c r="F152" s="432">
        <v>0</v>
      </c>
      <c r="G152" s="432">
        <v>2007.5896318590064</v>
      </c>
      <c r="H152" s="432">
        <v>1720.15</v>
      </c>
      <c r="I152" s="432">
        <v>287.44</v>
      </c>
      <c r="J152" s="432">
        <v>78123.570000000007</v>
      </c>
      <c r="K152" s="432">
        <v>89475.119999999981</v>
      </c>
      <c r="Z152" s="451">
        <v>50040</v>
      </c>
    </row>
    <row r="153" spans="2:26" ht="18" customHeight="1" x14ac:dyDescent="0.25">
      <c r="B153" s="431">
        <v>139</v>
      </c>
      <c r="C153" s="451">
        <v>50058</v>
      </c>
      <c r="D153" s="432">
        <v>78123.570000000007</v>
      </c>
      <c r="E153" s="432">
        <v>2007.5896318590064</v>
      </c>
      <c r="F153" s="432">
        <v>0</v>
      </c>
      <c r="G153" s="432">
        <v>2007.5896318590064</v>
      </c>
      <c r="H153" s="432">
        <v>1726.35</v>
      </c>
      <c r="I153" s="432">
        <v>281.24</v>
      </c>
      <c r="J153" s="432">
        <v>76397.23</v>
      </c>
      <c r="K153" s="432">
        <v>89756.359999999986</v>
      </c>
      <c r="Z153" s="451">
        <v>50071</v>
      </c>
    </row>
    <row r="154" spans="2:26" ht="18" customHeight="1" x14ac:dyDescent="0.25">
      <c r="B154" s="431">
        <v>140</v>
      </c>
      <c r="C154" s="451">
        <v>50089</v>
      </c>
      <c r="D154" s="432">
        <v>76397.23</v>
      </c>
      <c r="E154" s="432">
        <v>2007.5896318590064</v>
      </c>
      <c r="F154" s="432">
        <v>0</v>
      </c>
      <c r="G154" s="432">
        <v>2007.5896318590064</v>
      </c>
      <c r="H154" s="432">
        <v>1732.56</v>
      </c>
      <c r="I154" s="432">
        <v>275.02999999999997</v>
      </c>
      <c r="J154" s="432">
        <v>74664.67</v>
      </c>
      <c r="K154" s="432">
        <v>90031.389999999985</v>
      </c>
      <c r="Z154" s="451">
        <v>50099</v>
      </c>
    </row>
    <row r="155" spans="2:26" ht="18" customHeight="1" x14ac:dyDescent="0.25">
      <c r="B155" s="431">
        <v>141</v>
      </c>
      <c r="C155" s="451">
        <v>50117</v>
      </c>
      <c r="D155" s="432">
        <v>74664.67</v>
      </c>
      <c r="E155" s="432">
        <v>2007.5896318590064</v>
      </c>
      <c r="F155" s="432">
        <v>0</v>
      </c>
      <c r="G155" s="432">
        <v>2007.5896318590064</v>
      </c>
      <c r="H155" s="432">
        <v>1738.8</v>
      </c>
      <c r="I155" s="432">
        <v>268.79000000000002</v>
      </c>
      <c r="J155" s="432">
        <v>72925.87</v>
      </c>
      <c r="K155" s="432">
        <v>90300.179999999978</v>
      </c>
      <c r="Z155" s="451">
        <v>50130</v>
      </c>
    </row>
    <row r="156" spans="2:26" ht="18" customHeight="1" x14ac:dyDescent="0.25">
      <c r="B156" s="431">
        <v>142</v>
      </c>
      <c r="C156" s="451">
        <v>50148</v>
      </c>
      <c r="D156" s="432">
        <v>72925.87</v>
      </c>
      <c r="E156" s="432">
        <v>2007.5896318590064</v>
      </c>
      <c r="F156" s="432">
        <v>0</v>
      </c>
      <c r="G156" s="432">
        <v>2007.5896318590064</v>
      </c>
      <c r="H156" s="432">
        <v>1745.06</v>
      </c>
      <c r="I156" s="432">
        <v>262.52999999999997</v>
      </c>
      <c r="J156" s="432">
        <v>71180.820000000007</v>
      </c>
      <c r="K156" s="432">
        <v>90562.709999999977</v>
      </c>
      <c r="Z156" s="451">
        <v>50160</v>
      </c>
    </row>
    <row r="157" spans="2:26" ht="18" customHeight="1" x14ac:dyDescent="0.25">
      <c r="B157" s="431">
        <v>143</v>
      </c>
      <c r="C157" s="451">
        <v>50178</v>
      </c>
      <c r="D157" s="432">
        <v>71180.820000000007</v>
      </c>
      <c r="E157" s="432">
        <v>2007.5896318590064</v>
      </c>
      <c r="F157" s="432">
        <v>0</v>
      </c>
      <c r="G157" s="432">
        <v>2007.5896318590064</v>
      </c>
      <c r="H157" s="432">
        <v>1751.34</v>
      </c>
      <c r="I157" s="432">
        <v>256.25</v>
      </c>
      <c r="J157" s="432">
        <v>69429.48</v>
      </c>
      <c r="K157" s="432">
        <v>90818.959999999977</v>
      </c>
      <c r="Z157" s="451">
        <v>50191</v>
      </c>
    </row>
    <row r="158" spans="2:26" ht="18" customHeight="1" x14ac:dyDescent="0.25">
      <c r="B158" s="431">
        <v>144</v>
      </c>
      <c r="C158" s="451">
        <v>50209</v>
      </c>
      <c r="D158" s="432">
        <v>69429.48</v>
      </c>
      <c r="E158" s="432">
        <v>2007.5896318590064</v>
      </c>
      <c r="F158" s="432">
        <v>0</v>
      </c>
      <c r="G158" s="432">
        <v>2007.5896318590064</v>
      </c>
      <c r="H158" s="432">
        <v>1757.64</v>
      </c>
      <c r="I158" s="432">
        <v>249.95</v>
      </c>
      <c r="J158" s="432">
        <v>67671.83</v>
      </c>
      <c r="K158" s="432">
        <v>91068.909999999974</v>
      </c>
      <c r="Z158" s="451">
        <v>50221</v>
      </c>
    </row>
    <row r="159" spans="2:26" ht="18" customHeight="1" x14ac:dyDescent="0.25">
      <c r="B159" s="431">
        <v>145</v>
      </c>
      <c r="C159" s="451">
        <v>50239</v>
      </c>
      <c r="D159" s="432">
        <v>67671.83</v>
      </c>
      <c r="E159" s="432">
        <v>2007.5896318590064</v>
      </c>
      <c r="F159" s="432">
        <v>0</v>
      </c>
      <c r="G159" s="432">
        <v>2007.5896318590064</v>
      </c>
      <c r="H159" s="432">
        <v>1763.97</v>
      </c>
      <c r="I159" s="432">
        <v>243.62</v>
      </c>
      <c r="J159" s="432">
        <v>65907.86</v>
      </c>
      <c r="K159" s="432">
        <v>91312.52999999997</v>
      </c>
      <c r="Z159" s="451">
        <v>50252</v>
      </c>
    </row>
    <row r="160" spans="2:26" ht="18" customHeight="1" x14ac:dyDescent="0.25">
      <c r="B160" s="431">
        <v>146</v>
      </c>
      <c r="C160" s="451">
        <v>50270</v>
      </c>
      <c r="D160" s="432">
        <v>65907.86</v>
      </c>
      <c r="E160" s="432">
        <v>2007.5896318590064</v>
      </c>
      <c r="F160" s="432">
        <v>0</v>
      </c>
      <c r="G160" s="432">
        <v>2007.5896318590064</v>
      </c>
      <c r="H160" s="432">
        <v>1770.32</v>
      </c>
      <c r="I160" s="432">
        <v>237.27</v>
      </c>
      <c r="J160" s="432">
        <v>64137.54</v>
      </c>
      <c r="K160" s="432">
        <v>91549.799999999974</v>
      </c>
      <c r="Z160" s="451">
        <v>50283</v>
      </c>
    </row>
    <row r="161" spans="2:26" ht="18" customHeight="1" x14ac:dyDescent="0.25">
      <c r="B161" s="431">
        <v>147</v>
      </c>
      <c r="C161" s="451">
        <v>50301</v>
      </c>
      <c r="D161" s="432">
        <v>64137.54</v>
      </c>
      <c r="E161" s="432">
        <v>2007.5896318590064</v>
      </c>
      <c r="F161" s="432">
        <v>0</v>
      </c>
      <c r="G161" s="432">
        <v>2007.5896318590064</v>
      </c>
      <c r="H161" s="432">
        <v>1776.69</v>
      </c>
      <c r="I161" s="432">
        <v>230.9</v>
      </c>
      <c r="J161" s="432">
        <v>62360.85</v>
      </c>
      <c r="K161" s="432">
        <v>91780.699999999968</v>
      </c>
      <c r="Z161" s="451">
        <v>50313</v>
      </c>
    </row>
    <row r="162" spans="2:26" ht="18" customHeight="1" x14ac:dyDescent="0.25">
      <c r="B162" s="431">
        <v>148</v>
      </c>
      <c r="C162" s="451">
        <v>50331</v>
      </c>
      <c r="D162" s="432">
        <v>62360.85</v>
      </c>
      <c r="E162" s="432">
        <v>2007.5896318590064</v>
      </c>
      <c r="F162" s="432">
        <v>0</v>
      </c>
      <c r="G162" s="432">
        <v>2007.5896318590064</v>
      </c>
      <c r="H162" s="432">
        <v>1783.09</v>
      </c>
      <c r="I162" s="432">
        <v>224.5</v>
      </c>
      <c r="J162" s="432">
        <v>60577.760000000002</v>
      </c>
      <c r="K162" s="432">
        <v>92005.199999999968</v>
      </c>
      <c r="Z162" s="451">
        <v>50344</v>
      </c>
    </row>
    <row r="163" spans="2:26" ht="18" customHeight="1" x14ac:dyDescent="0.25">
      <c r="B163" s="431">
        <v>149</v>
      </c>
      <c r="C163" s="451">
        <v>50362</v>
      </c>
      <c r="D163" s="432">
        <v>60577.760000000002</v>
      </c>
      <c r="E163" s="432">
        <v>2007.5896318590064</v>
      </c>
      <c r="F163" s="432">
        <v>0</v>
      </c>
      <c r="G163" s="432">
        <v>2007.5896318590064</v>
      </c>
      <c r="H163" s="432">
        <v>1789.51</v>
      </c>
      <c r="I163" s="432">
        <v>218.08</v>
      </c>
      <c r="J163" s="432">
        <v>58788.25</v>
      </c>
      <c r="K163" s="432">
        <v>92223.27999999997</v>
      </c>
      <c r="Z163" s="451">
        <v>50374</v>
      </c>
    </row>
    <row r="164" spans="2:26" ht="18" customHeight="1" x14ac:dyDescent="0.25">
      <c r="B164" s="431">
        <v>150</v>
      </c>
      <c r="C164" s="451">
        <v>50392</v>
      </c>
      <c r="D164" s="432">
        <v>58788.25</v>
      </c>
      <c r="E164" s="432">
        <v>2007.5896318590064</v>
      </c>
      <c r="F164" s="432">
        <v>0</v>
      </c>
      <c r="G164" s="432">
        <v>2007.5896318590064</v>
      </c>
      <c r="H164" s="432">
        <v>1795.95</v>
      </c>
      <c r="I164" s="432">
        <v>211.64</v>
      </c>
      <c r="J164" s="432">
        <v>56992.29</v>
      </c>
      <c r="K164" s="432">
        <v>92434.919999999969</v>
      </c>
      <c r="Z164" s="451">
        <v>50405</v>
      </c>
    </row>
    <row r="165" spans="2:26" ht="18" customHeight="1" x14ac:dyDescent="0.25">
      <c r="B165" s="431">
        <v>151</v>
      </c>
      <c r="C165" s="451">
        <v>50423</v>
      </c>
      <c r="D165" s="432">
        <v>56992.29</v>
      </c>
      <c r="E165" s="432">
        <v>2007.5896318590064</v>
      </c>
      <c r="F165" s="432">
        <v>0</v>
      </c>
      <c r="G165" s="432">
        <v>2007.5896318590064</v>
      </c>
      <c r="H165" s="432">
        <v>1802.42</v>
      </c>
      <c r="I165" s="432">
        <v>205.17</v>
      </c>
      <c r="J165" s="432">
        <v>55189.88</v>
      </c>
      <c r="K165" s="432">
        <v>92640.089999999967</v>
      </c>
      <c r="Z165" s="451">
        <v>50436</v>
      </c>
    </row>
    <row r="166" spans="2:26" ht="18" customHeight="1" x14ac:dyDescent="0.25">
      <c r="B166" s="431">
        <v>152</v>
      </c>
      <c r="C166" s="451">
        <v>50454</v>
      </c>
      <c r="D166" s="432">
        <v>55189.88</v>
      </c>
      <c r="E166" s="432">
        <v>2007.5896318590064</v>
      </c>
      <c r="F166" s="432">
        <v>0</v>
      </c>
      <c r="G166" s="432">
        <v>2007.5896318590064</v>
      </c>
      <c r="H166" s="432">
        <v>1808.91</v>
      </c>
      <c r="I166" s="432">
        <v>198.68</v>
      </c>
      <c r="J166" s="432">
        <v>53380.97</v>
      </c>
      <c r="K166" s="432">
        <v>92838.76999999996</v>
      </c>
      <c r="Z166" s="451">
        <v>50464</v>
      </c>
    </row>
    <row r="167" spans="2:26" ht="18" customHeight="1" x14ac:dyDescent="0.25">
      <c r="B167" s="431">
        <v>153</v>
      </c>
      <c r="C167" s="451">
        <v>50482</v>
      </c>
      <c r="D167" s="432">
        <v>53380.97</v>
      </c>
      <c r="E167" s="432">
        <v>2007.5896318590064</v>
      </c>
      <c r="F167" s="432">
        <v>0</v>
      </c>
      <c r="G167" s="432">
        <v>2007.5896318590064</v>
      </c>
      <c r="H167" s="432">
        <v>1815.42</v>
      </c>
      <c r="I167" s="432">
        <v>192.17</v>
      </c>
      <c r="J167" s="432">
        <v>51565.55</v>
      </c>
      <c r="K167" s="432">
        <v>93030.939999999959</v>
      </c>
      <c r="Z167" s="451">
        <v>50495</v>
      </c>
    </row>
    <row r="168" spans="2:26" ht="18" customHeight="1" x14ac:dyDescent="0.25">
      <c r="B168" s="431">
        <v>154</v>
      </c>
      <c r="C168" s="451">
        <v>50513</v>
      </c>
      <c r="D168" s="432">
        <v>51565.55</v>
      </c>
      <c r="E168" s="432">
        <v>2007.5896318590064</v>
      </c>
      <c r="F168" s="432">
        <v>0</v>
      </c>
      <c r="G168" s="432">
        <v>2007.5896318590064</v>
      </c>
      <c r="H168" s="432">
        <v>1821.95</v>
      </c>
      <c r="I168" s="432">
        <v>185.64</v>
      </c>
      <c r="J168" s="432">
        <v>49743.6</v>
      </c>
      <c r="K168" s="432">
        <v>93216.579999999958</v>
      </c>
      <c r="Z168" s="451">
        <v>50525</v>
      </c>
    </row>
    <row r="169" spans="2:26" ht="18" customHeight="1" x14ac:dyDescent="0.25">
      <c r="B169" s="431">
        <v>155</v>
      </c>
      <c r="C169" s="451">
        <v>50543</v>
      </c>
      <c r="D169" s="432">
        <v>49743.6</v>
      </c>
      <c r="E169" s="432">
        <v>2007.5896318590064</v>
      </c>
      <c r="F169" s="432">
        <v>0</v>
      </c>
      <c r="G169" s="432">
        <v>2007.5896318590064</v>
      </c>
      <c r="H169" s="432">
        <v>1828.51</v>
      </c>
      <c r="I169" s="432">
        <v>179.08</v>
      </c>
      <c r="J169" s="432">
        <v>47915.09</v>
      </c>
      <c r="K169" s="432">
        <v>93395.65999999996</v>
      </c>
      <c r="Z169" s="451">
        <v>50556</v>
      </c>
    </row>
    <row r="170" spans="2:26" ht="18" customHeight="1" x14ac:dyDescent="0.25">
      <c r="B170" s="431">
        <v>156</v>
      </c>
      <c r="C170" s="451">
        <v>50574</v>
      </c>
      <c r="D170" s="432">
        <v>47915.09</v>
      </c>
      <c r="E170" s="432">
        <v>2007.5896318590064</v>
      </c>
      <c r="F170" s="432">
        <v>0</v>
      </c>
      <c r="G170" s="432">
        <v>2007.5896318590064</v>
      </c>
      <c r="H170" s="432">
        <v>1835.1</v>
      </c>
      <c r="I170" s="432">
        <v>172.49</v>
      </c>
      <c r="J170" s="432">
        <v>46079.99</v>
      </c>
      <c r="K170" s="432">
        <v>93568.149999999965</v>
      </c>
      <c r="Z170" s="451">
        <v>50586</v>
      </c>
    </row>
    <row r="171" spans="2:26" ht="18" customHeight="1" x14ac:dyDescent="0.25">
      <c r="B171" s="431">
        <v>157</v>
      </c>
      <c r="C171" s="451">
        <v>50604</v>
      </c>
      <c r="D171" s="432">
        <v>46079.99</v>
      </c>
      <c r="E171" s="432">
        <v>2007.5896318590064</v>
      </c>
      <c r="F171" s="432">
        <v>0</v>
      </c>
      <c r="G171" s="432">
        <v>2007.5896318590064</v>
      </c>
      <c r="H171" s="432">
        <v>1841.7</v>
      </c>
      <c r="I171" s="432">
        <v>165.89</v>
      </c>
      <c r="J171" s="432">
        <v>44238.29</v>
      </c>
      <c r="K171" s="432">
        <v>93734.039999999964</v>
      </c>
      <c r="Z171" s="451">
        <v>50617</v>
      </c>
    </row>
    <row r="172" spans="2:26" ht="18" customHeight="1" x14ac:dyDescent="0.25">
      <c r="B172" s="431">
        <v>158</v>
      </c>
      <c r="C172" s="451">
        <v>50635</v>
      </c>
      <c r="D172" s="432">
        <v>44238.29</v>
      </c>
      <c r="E172" s="432">
        <v>2007.5896318590064</v>
      </c>
      <c r="F172" s="432">
        <v>0</v>
      </c>
      <c r="G172" s="432">
        <v>2007.5896318590064</v>
      </c>
      <c r="H172" s="432">
        <v>1848.33</v>
      </c>
      <c r="I172" s="432">
        <v>159.26</v>
      </c>
      <c r="J172" s="432">
        <v>42389.96</v>
      </c>
      <c r="K172" s="432">
        <v>93893.299999999959</v>
      </c>
      <c r="Z172" s="451">
        <v>50648</v>
      </c>
    </row>
    <row r="173" spans="2:26" ht="18" customHeight="1" x14ac:dyDescent="0.25">
      <c r="B173" s="431">
        <v>159</v>
      </c>
      <c r="C173" s="451">
        <v>50666</v>
      </c>
      <c r="D173" s="432">
        <v>42389.96</v>
      </c>
      <c r="E173" s="432">
        <v>2007.5896318590064</v>
      </c>
      <c r="F173" s="432">
        <v>0</v>
      </c>
      <c r="G173" s="432">
        <v>2007.5896318590064</v>
      </c>
      <c r="H173" s="432">
        <v>1854.99</v>
      </c>
      <c r="I173" s="432">
        <v>152.6</v>
      </c>
      <c r="J173" s="432">
        <v>40534.97</v>
      </c>
      <c r="K173" s="432">
        <v>94045.899999999965</v>
      </c>
      <c r="Z173" s="451">
        <v>50678</v>
      </c>
    </row>
    <row r="174" spans="2:26" ht="18" customHeight="1" x14ac:dyDescent="0.25">
      <c r="B174" s="431">
        <v>160</v>
      </c>
      <c r="C174" s="451">
        <v>50696</v>
      </c>
      <c r="D174" s="432">
        <v>40534.97</v>
      </c>
      <c r="E174" s="432">
        <v>2007.5896318590064</v>
      </c>
      <c r="F174" s="432">
        <v>0</v>
      </c>
      <c r="G174" s="432">
        <v>2007.5896318590064</v>
      </c>
      <c r="H174" s="432">
        <v>1861.66</v>
      </c>
      <c r="I174" s="432">
        <v>145.93</v>
      </c>
      <c r="J174" s="432">
        <v>38673.31</v>
      </c>
      <c r="K174" s="432">
        <v>94191.829999999958</v>
      </c>
      <c r="Z174" s="451">
        <v>50709</v>
      </c>
    </row>
    <row r="175" spans="2:26" ht="18" customHeight="1" x14ac:dyDescent="0.25">
      <c r="B175" s="431">
        <v>161</v>
      </c>
      <c r="C175" s="451">
        <v>50727</v>
      </c>
      <c r="D175" s="432">
        <v>38673.31</v>
      </c>
      <c r="E175" s="432">
        <v>2007.5896318590064</v>
      </c>
      <c r="F175" s="432">
        <v>0</v>
      </c>
      <c r="G175" s="432">
        <v>2007.5896318590064</v>
      </c>
      <c r="H175" s="432">
        <v>1868.37</v>
      </c>
      <c r="I175" s="432">
        <v>139.22</v>
      </c>
      <c r="J175" s="432">
        <v>36804.94</v>
      </c>
      <c r="K175" s="432">
        <v>94331.049999999959</v>
      </c>
      <c r="Z175" s="451">
        <v>50739</v>
      </c>
    </row>
    <row r="176" spans="2:26" ht="18" customHeight="1" x14ac:dyDescent="0.25">
      <c r="B176" s="431">
        <v>162</v>
      </c>
      <c r="C176" s="451">
        <v>50757</v>
      </c>
      <c r="D176" s="432">
        <v>36804.94</v>
      </c>
      <c r="E176" s="432">
        <v>2007.5896318590064</v>
      </c>
      <c r="F176" s="432">
        <v>0</v>
      </c>
      <c r="G176" s="432">
        <v>2007.5896318590064</v>
      </c>
      <c r="H176" s="432">
        <v>1875.09</v>
      </c>
      <c r="I176" s="432">
        <v>132.5</v>
      </c>
      <c r="J176" s="432">
        <v>34929.85</v>
      </c>
      <c r="K176" s="432">
        <v>94463.549999999959</v>
      </c>
      <c r="Z176" s="451">
        <v>50770</v>
      </c>
    </row>
    <row r="177" spans="2:26" ht="18" customHeight="1" x14ac:dyDescent="0.25">
      <c r="B177" s="431">
        <v>163</v>
      </c>
      <c r="C177" s="451">
        <v>50788</v>
      </c>
      <c r="D177" s="432">
        <v>34929.85</v>
      </c>
      <c r="E177" s="432">
        <v>2007.5896318590064</v>
      </c>
      <c r="F177" s="432">
        <v>0</v>
      </c>
      <c r="G177" s="432">
        <v>2007.5896318590064</v>
      </c>
      <c r="H177" s="432">
        <v>1881.84</v>
      </c>
      <c r="I177" s="432">
        <v>125.75</v>
      </c>
      <c r="J177" s="432">
        <v>33048.01</v>
      </c>
      <c r="K177" s="432">
        <v>94589.299999999959</v>
      </c>
      <c r="Z177" s="451">
        <v>50801</v>
      </c>
    </row>
    <row r="178" spans="2:26" ht="18" customHeight="1" x14ac:dyDescent="0.25">
      <c r="B178" s="431">
        <v>164</v>
      </c>
      <c r="C178" s="451">
        <v>50819</v>
      </c>
      <c r="D178" s="432">
        <v>33048.01</v>
      </c>
      <c r="E178" s="432">
        <v>2007.5896318590064</v>
      </c>
      <c r="F178" s="432">
        <v>0</v>
      </c>
      <c r="G178" s="432">
        <v>2007.5896318590064</v>
      </c>
      <c r="H178" s="432">
        <v>1888.62</v>
      </c>
      <c r="I178" s="432">
        <v>118.97</v>
      </c>
      <c r="J178" s="432">
        <v>31159.39</v>
      </c>
      <c r="K178" s="432">
        <v>94708.26999999996</v>
      </c>
      <c r="Z178" s="451">
        <v>50829</v>
      </c>
    </row>
    <row r="179" spans="2:26" ht="18" customHeight="1" x14ac:dyDescent="0.25">
      <c r="B179" s="431">
        <v>165</v>
      </c>
      <c r="C179" s="451">
        <v>50847</v>
      </c>
      <c r="D179" s="432">
        <v>31159.39</v>
      </c>
      <c r="E179" s="432">
        <v>2007.5896318590064</v>
      </c>
      <c r="F179" s="432">
        <v>0</v>
      </c>
      <c r="G179" s="432">
        <v>2007.5896318590064</v>
      </c>
      <c r="H179" s="432">
        <v>1895.42</v>
      </c>
      <c r="I179" s="432">
        <v>112.17</v>
      </c>
      <c r="J179" s="432">
        <v>29263.98</v>
      </c>
      <c r="K179" s="432">
        <v>94820.439999999959</v>
      </c>
      <c r="Z179" s="451">
        <v>50860</v>
      </c>
    </row>
    <row r="180" spans="2:26" ht="18" customHeight="1" x14ac:dyDescent="0.25">
      <c r="B180" s="431">
        <v>166</v>
      </c>
      <c r="C180" s="451">
        <v>50878</v>
      </c>
      <c r="D180" s="432">
        <v>29263.98</v>
      </c>
      <c r="E180" s="432">
        <v>2007.5896318590064</v>
      </c>
      <c r="F180" s="432">
        <v>0</v>
      </c>
      <c r="G180" s="432">
        <v>2007.5896318590064</v>
      </c>
      <c r="H180" s="432">
        <v>1902.24</v>
      </c>
      <c r="I180" s="432">
        <v>105.35</v>
      </c>
      <c r="J180" s="432">
        <v>27361.74</v>
      </c>
      <c r="K180" s="432">
        <v>94925.789999999964</v>
      </c>
      <c r="Z180" s="451">
        <v>50890</v>
      </c>
    </row>
    <row r="181" spans="2:26" ht="18" customHeight="1" x14ac:dyDescent="0.25">
      <c r="B181" s="431">
        <v>167</v>
      </c>
      <c r="C181" s="451">
        <v>50908</v>
      </c>
      <c r="D181" s="432">
        <v>27361.74</v>
      </c>
      <c r="E181" s="432">
        <v>2007.5896318590064</v>
      </c>
      <c r="F181" s="432">
        <v>0</v>
      </c>
      <c r="G181" s="432">
        <v>2007.5896318590064</v>
      </c>
      <c r="H181" s="432">
        <v>1909.09</v>
      </c>
      <c r="I181" s="432">
        <v>98.5</v>
      </c>
      <c r="J181" s="432">
        <v>25452.65</v>
      </c>
      <c r="K181" s="432">
        <v>95024.289999999964</v>
      </c>
      <c r="Z181" s="451">
        <v>50921</v>
      </c>
    </row>
    <row r="182" spans="2:26" ht="18" customHeight="1" x14ac:dyDescent="0.25">
      <c r="B182" s="431">
        <v>168</v>
      </c>
      <c r="C182" s="451">
        <v>50939</v>
      </c>
      <c r="D182" s="432">
        <v>25452.65</v>
      </c>
      <c r="E182" s="432">
        <v>2007.5896318590064</v>
      </c>
      <c r="F182" s="432">
        <v>0</v>
      </c>
      <c r="G182" s="432">
        <v>2007.5896318590064</v>
      </c>
      <c r="H182" s="432">
        <v>1915.96</v>
      </c>
      <c r="I182" s="432">
        <v>91.63</v>
      </c>
      <c r="J182" s="432">
        <v>23536.69</v>
      </c>
      <c r="K182" s="432">
        <v>95115.919999999969</v>
      </c>
      <c r="Z182" s="451">
        <v>50951</v>
      </c>
    </row>
    <row r="183" spans="2:26" ht="18" customHeight="1" x14ac:dyDescent="0.25">
      <c r="B183" s="431">
        <v>169</v>
      </c>
      <c r="C183" s="451">
        <v>50969</v>
      </c>
      <c r="D183" s="432">
        <v>23536.69</v>
      </c>
      <c r="E183" s="432">
        <v>2007.5896318590064</v>
      </c>
      <c r="F183" s="432">
        <v>0</v>
      </c>
      <c r="G183" s="432">
        <v>2007.5896318590064</v>
      </c>
      <c r="H183" s="432">
        <v>1922.86</v>
      </c>
      <c r="I183" s="432">
        <v>84.73</v>
      </c>
      <c r="J183" s="432">
        <v>21613.83</v>
      </c>
      <c r="K183" s="432">
        <v>95200.649999999965</v>
      </c>
      <c r="Z183" s="451">
        <v>50982</v>
      </c>
    </row>
    <row r="184" spans="2:26" ht="18" customHeight="1" x14ac:dyDescent="0.25">
      <c r="B184" s="431">
        <v>170</v>
      </c>
      <c r="C184" s="451">
        <v>51000</v>
      </c>
      <c r="D184" s="432">
        <v>21613.83</v>
      </c>
      <c r="E184" s="432">
        <v>2007.5896318590064</v>
      </c>
      <c r="F184" s="432">
        <v>0</v>
      </c>
      <c r="G184" s="432">
        <v>2007.5896318590064</v>
      </c>
      <c r="H184" s="432">
        <v>1929.78</v>
      </c>
      <c r="I184" s="432">
        <v>77.81</v>
      </c>
      <c r="J184" s="432">
        <v>19684.05</v>
      </c>
      <c r="K184" s="432">
        <v>95278.459999999963</v>
      </c>
      <c r="Z184" s="451">
        <v>51013</v>
      </c>
    </row>
    <row r="185" spans="2:26" ht="18" customHeight="1" x14ac:dyDescent="0.25">
      <c r="B185" s="431">
        <v>171</v>
      </c>
      <c r="C185" s="451">
        <v>51031</v>
      </c>
      <c r="D185" s="432">
        <v>19684.05</v>
      </c>
      <c r="E185" s="432">
        <v>2007.5896318590064</v>
      </c>
      <c r="F185" s="432">
        <v>0</v>
      </c>
      <c r="G185" s="432">
        <v>2007.5896318590064</v>
      </c>
      <c r="H185" s="432">
        <v>1936.73</v>
      </c>
      <c r="I185" s="432">
        <v>70.86</v>
      </c>
      <c r="J185" s="432">
        <v>17747.32</v>
      </c>
      <c r="K185" s="432">
        <v>95349.319999999963</v>
      </c>
      <c r="Z185" s="451">
        <v>51043</v>
      </c>
    </row>
    <row r="186" spans="2:26" ht="18" customHeight="1" x14ac:dyDescent="0.25">
      <c r="B186" s="431">
        <v>172</v>
      </c>
      <c r="C186" s="451">
        <v>51061</v>
      </c>
      <c r="D186" s="432">
        <v>17747.32</v>
      </c>
      <c r="E186" s="432">
        <v>2007.5896318590064</v>
      </c>
      <c r="F186" s="432">
        <v>0</v>
      </c>
      <c r="G186" s="432">
        <v>2007.5896318590064</v>
      </c>
      <c r="H186" s="432">
        <v>1943.7</v>
      </c>
      <c r="I186" s="432">
        <v>63.89</v>
      </c>
      <c r="J186" s="432">
        <v>15803.62</v>
      </c>
      <c r="K186" s="432">
        <v>95413.209999999963</v>
      </c>
      <c r="Z186" s="451">
        <v>51074</v>
      </c>
    </row>
    <row r="187" spans="2:26" ht="18" customHeight="1" x14ac:dyDescent="0.25">
      <c r="B187" s="431">
        <v>173</v>
      </c>
      <c r="C187" s="451">
        <v>51092</v>
      </c>
      <c r="D187" s="432">
        <v>15803.62</v>
      </c>
      <c r="E187" s="432">
        <v>2007.5896318590064</v>
      </c>
      <c r="F187" s="432">
        <v>0</v>
      </c>
      <c r="G187" s="432">
        <v>2007.5896318590064</v>
      </c>
      <c r="H187" s="432">
        <v>1950.7</v>
      </c>
      <c r="I187" s="432">
        <v>56.89</v>
      </c>
      <c r="J187" s="432">
        <v>13852.93</v>
      </c>
      <c r="K187" s="432">
        <v>95470.099999999962</v>
      </c>
      <c r="Z187" s="451">
        <v>51104</v>
      </c>
    </row>
    <row r="188" spans="2:26" ht="18" customHeight="1" x14ac:dyDescent="0.25">
      <c r="B188" s="431">
        <v>174</v>
      </c>
      <c r="C188" s="451">
        <v>51122</v>
      </c>
      <c r="D188" s="432">
        <v>13852.93</v>
      </c>
      <c r="E188" s="432">
        <v>2007.5896318590064</v>
      </c>
      <c r="F188" s="432">
        <v>0</v>
      </c>
      <c r="G188" s="432">
        <v>2007.5896318590064</v>
      </c>
      <c r="H188" s="432">
        <v>1957.72</v>
      </c>
      <c r="I188" s="432">
        <v>49.87</v>
      </c>
      <c r="J188" s="432">
        <v>11895.21</v>
      </c>
      <c r="K188" s="432">
        <v>95519.969999999958</v>
      </c>
      <c r="Z188" s="451">
        <v>51135</v>
      </c>
    </row>
    <row r="189" spans="2:26" ht="18" customHeight="1" x14ac:dyDescent="0.25">
      <c r="B189" s="431">
        <v>175</v>
      </c>
      <c r="C189" s="451">
        <v>51153</v>
      </c>
      <c r="D189" s="432">
        <v>11895.21</v>
      </c>
      <c r="E189" s="432">
        <v>2007.5896318590064</v>
      </c>
      <c r="F189" s="432">
        <v>0</v>
      </c>
      <c r="G189" s="432">
        <v>2007.5896318590064</v>
      </c>
      <c r="H189" s="432">
        <v>1964.77</v>
      </c>
      <c r="I189" s="432">
        <v>42.82</v>
      </c>
      <c r="J189" s="432">
        <v>9930.44</v>
      </c>
      <c r="K189" s="432">
        <v>95562.789999999964</v>
      </c>
      <c r="Z189" s="451">
        <v>51166</v>
      </c>
    </row>
    <row r="190" spans="2:26" ht="18" customHeight="1" x14ac:dyDescent="0.25">
      <c r="B190" s="431">
        <v>176</v>
      </c>
      <c r="C190" s="451">
        <v>51184</v>
      </c>
      <c r="D190" s="432">
        <v>9930.44</v>
      </c>
      <c r="E190" s="432">
        <v>2007.5896318590064</v>
      </c>
      <c r="F190" s="432">
        <v>0</v>
      </c>
      <c r="G190" s="432">
        <v>2007.5896318590064</v>
      </c>
      <c r="H190" s="432">
        <v>1971.84</v>
      </c>
      <c r="I190" s="432">
        <v>35.75</v>
      </c>
      <c r="J190" s="432">
        <v>7958.6</v>
      </c>
      <c r="K190" s="432">
        <v>95598.539999999964</v>
      </c>
      <c r="Z190" s="451">
        <v>51195</v>
      </c>
    </row>
    <row r="191" spans="2:26" ht="18" customHeight="1" x14ac:dyDescent="0.25">
      <c r="B191" s="431">
        <v>177</v>
      </c>
      <c r="C191" s="451">
        <v>51213</v>
      </c>
      <c r="D191" s="432">
        <v>7958.6</v>
      </c>
      <c r="E191" s="432">
        <v>2007.5896318590064</v>
      </c>
      <c r="F191" s="432">
        <v>0</v>
      </c>
      <c r="G191" s="432">
        <v>2007.5896318590064</v>
      </c>
      <c r="H191" s="432">
        <v>1978.94</v>
      </c>
      <c r="I191" s="432">
        <v>28.65</v>
      </c>
      <c r="J191" s="432">
        <v>5979.66</v>
      </c>
      <c r="K191" s="432">
        <v>95627.189999999959</v>
      </c>
      <c r="Z191" s="451">
        <v>51226</v>
      </c>
    </row>
    <row r="192" spans="2:26" ht="18" customHeight="1" x14ac:dyDescent="0.25">
      <c r="B192" s="431">
        <v>178</v>
      </c>
      <c r="C192" s="451">
        <v>51244</v>
      </c>
      <c r="D192" s="432">
        <v>5979.66</v>
      </c>
      <c r="E192" s="432">
        <v>2007.5896318590064</v>
      </c>
      <c r="F192" s="432">
        <v>0</v>
      </c>
      <c r="G192" s="432">
        <v>2007.5896318590064</v>
      </c>
      <c r="H192" s="432">
        <v>1986.06</v>
      </c>
      <c r="I192" s="432">
        <v>21.53</v>
      </c>
      <c r="J192" s="432">
        <v>3993.6</v>
      </c>
      <c r="K192" s="432">
        <v>95648.719999999958</v>
      </c>
      <c r="Z192" s="451">
        <v>51256</v>
      </c>
    </row>
    <row r="193" spans="2:26" ht="18" customHeight="1" x14ac:dyDescent="0.25">
      <c r="B193" s="431">
        <v>179</v>
      </c>
      <c r="C193" s="451">
        <v>51274</v>
      </c>
      <c r="D193" s="432">
        <v>3993.6</v>
      </c>
      <c r="E193" s="432">
        <v>2007.5896318590064</v>
      </c>
      <c r="F193" s="432">
        <v>0</v>
      </c>
      <c r="G193" s="432">
        <v>2007.5896318590064</v>
      </c>
      <c r="H193" s="432">
        <v>1993.21</v>
      </c>
      <c r="I193" s="432">
        <v>14.38</v>
      </c>
      <c r="J193" s="432">
        <v>2000.39</v>
      </c>
      <c r="K193" s="432">
        <v>95663.099999999962</v>
      </c>
      <c r="Z193" s="451">
        <v>51287</v>
      </c>
    </row>
    <row r="194" spans="2:26" ht="15" x14ac:dyDescent="0.25">
      <c r="B194" s="431">
        <v>180</v>
      </c>
      <c r="C194" s="451">
        <v>51305</v>
      </c>
      <c r="D194" s="432">
        <v>2000.39</v>
      </c>
      <c r="E194" s="432">
        <v>2007.5896318590064</v>
      </c>
      <c r="F194" s="432">
        <v>0</v>
      </c>
      <c r="G194" s="432">
        <v>2007.5896318590064</v>
      </c>
      <c r="H194" s="432">
        <v>2000.39</v>
      </c>
      <c r="I194" s="432">
        <v>7.2</v>
      </c>
      <c r="J194" s="432">
        <v>0</v>
      </c>
      <c r="K194" s="432">
        <v>95670.299999999959</v>
      </c>
      <c r="Z194" s="451">
        <v>51317</v>
      </c>
    </row>
    <row r="195" spans="2:26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26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26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26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26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26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26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26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26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26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26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26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26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26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</sheetData>
  <mergeCells count="22"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  <mergeCell ref="G9:H9"/>
    <mergeCell ref="I9:K9"/>
    <mergeCell ref="I10:K10"/>
    <mergeCell ref="B11:D11"/>
    <mergeCell ref="G12:H12"/>
    <mergeCell ref="I12:K12"/>
    <mergeCell ref="B12:D12"/>
    <mergeCell ref="G10:H10"/>
    <mergeCell ref="B9:C9"/>
  </mergeCells>
  <conditionalFormatting sqref="B14:K300">
    <cfRule type="expression" dxfId="55" priority="2">
      <formula>$B14&lt;&gt;""</formula>
    </cfRule>
  </conditionalFormatting>
  <conditionalFormatting sqref="Z14">
    <cfRule type="expression" dxfId="54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391229CE-9287-4773-AA7A-45BB1E7CF789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BEB35439-0207-46E3-A62B-E8AEEEEA0558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B7EBC0EE-291A-468D-A480-EC32713B9C17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8C25E739-C7CA-45D2-801F-67BAC052AE14}"/>
    <dataValidation allowBlank="1" showInputMessage="1" showErrorMessage="1" prompt="Entrez le montant du prêt dans cette cellule" sqref="E5" xr:uid="{BF2DE11B-3202-4EC4-AA6D-E0E7AA6EEC25}"/>
    <dataValidation allowBlank="1" showInputMessage="1" showErrorMessage="1" prompt="Entrez le taux d’intérêt annuel dans cette cellule" sqref="E6" xr:uid="{7EFDE36D-6BFF-40A9-883A-E3B7E0AAC245}"/>
    <dataValidation allowBlank="1" showInputMessage="1" showErrorMessage="1" prompt="Entrez la période de prêt en années dans cette cellule" sqref="E7" xr:uid="{631B5C4F-38D1-48B6-9F37-4F668CE56702}"/>
    <dataValidation allowBlank="1" showInputMessage="1" showErrorMessage="1" prompt="Entrez le nombre de paiements par an dans cette cellule" sqref="E8" xr:uid="{97CB9ED5-80A9-4A03-B167-839DCA18E48D}"/>
    <dataValidation allowBlank="1" showInputMessage="1" showErrorMessage="1" prompt="Entrez la date de début du prêt dans cette cellule" sqref="E9" xr:uid="{B83E0653-A96A-41F9-AD3A-1B8C369F33E6}"/>
    <dataValidation allowBlank="1" showInputMessage="1" showErrorMessage="1" prompt="Entrez le montant du paiement supplémentaire dans cette cellule" sqref="E12" xr:uid="{A1E0CE3D-5A4B-4C6F-A81C-638A81ABBDD3}"/>
    <dataValidation allowBlank="1" showInputMessage="1" showErrorMessage="1" prompt="Total des intérêts calculé automatiquement" sqref="I9" xr:uid="{54ABB68B-3768-4810-8167-38D0D73CD0B9}"/>
    <dataValidation allowBlank="1" showInputMessage="1" showErrorMessage="1" prompt="Montant du paiement programmé mis à jour automatiquement" sqref="I5" xr:uid="{8B2B9816-0754-420B-A665-6B6481093A0A}"/>
    <dataValidation allowBlank="1" showInputMessage="1" showErrorMessage="1" prompt="Nombre prévu de paiements mis à jour automatiquement" sqref="I6" xr:uid="{05F54552-D222-42F4-BF6C-02EE32A2DE84}"/>
    <dataValidation allowBlank="1" showInputMessage="1" showErrorMessage="1" prompt="Nombre de paiements mis à jour automatiquement" sqref="I7" xr:uid="{360C09F4-EA20-49F6-A457-A2A2B2914152}"/>
    <dataValidation allowBlank="1" showInputMessage="1" showErrorMessage="1" prompt="Total des paiements en avance mis à jour automatiquement" sqref="I8" xr:uid="{9238AF98-E526-4C7E-8B1D-8C6E2872F941}"/>
    <dataValidation allowBlank="1" showInputMessage="1" showErrorMessage="1" prompt="Le numéro de paiement est mis à jour automatiquement dans cette colonne" sqref="B14" xr:uid="{7296A726-C996-44E3-BE38-F817BE71C13A}"/>
    <dataValidation allowBlank="1" showInputMessage="1" showErrorMessage="1" prompt="La date de paiement est mise à jour automatiquement dans cette colonne" sqref="C14" xr:uid="{60EA8282-0300-4260-B1B4-6B68E93604DA}"/>
    <dataValidation allowBlank="1" showInputMessage="1" showErrorMessage="1" prompt="Le solde de début est mis à jour automatiquement dans cette colonne" sqref="D14" xr:uid="{8581E96F-345A-42F6-8EFC-389223B61967}"/>
    <dataValidation allowBlank="1" showInputMessage="1" showErrorMessage="1" prompt="Le paiement programmé est mis à jour automatiquement dans cette colonne" sqref="E14" xr:uid="{E64C93A9-7D86-4C69-95C1-8D78E8118428}"/>
    <dataValidation allowBlank="1" showInputMessage="1" showErrorMessage="1" prompt="Le paiement supplémentaire est mis à jour automatiquement dans cette colonne" sqref="F14" xr:uid="{3CF16045-6989-497C-B099-B34726733812}"/>
    <dataValidation allowBlank="1" showInputMessage="1" showErrorMessage="1" prompt="Le paiement total est mis à jour automatiquement dans cette colonne" sqref="G14" xr:uid="{410B3054-5CD6-4151-B19D-DDA1186FE185}"/>
    <dataValidation allowBlank="1" showInputMessage="1" showErrorMessage="1" prompt="Le montant en principal est mis à jour automatiquement dans cette colonne" sqref="H14" xr:uid="{F69C16DF-09D2-4F83-84D2-084CDF55A4B2}"/>
    <dataValidation allowBlank="1" showInputMessage="1" showErrorMessage="1" prompt="Les intérêts sont mis à jour automatiquement dans cette colonne" sqref="I14" xr:uid="{BDCD79FF-0E67-464A-9DB9-972659F02EAB}"/>
    <dataValidation allowBlank="1" showInputMessage="1" showErrorMessage="1" prompt="Le solde final est mis à jour automatiquement dans cette colonne" sqref="J14" xr:uid="{874C1378-13CA-444B-8259-C8977514E2D0}"/>
    <dataValidation allowBlank="1" showInputMessage="1" showErrorMessage="1" prompt="Les intérêts cumulés sont mis à jour automatiquement dans cette colonne" sqref="K14" xr:uid="{45826A84-3589-44CD-AA74-6D958896A052}"/>
    <dataValidation allowBlank="1" showInputMessage="1" showErrorMessage="1" prompt="Enter the number of months during which only interest will be paid and no principal will be repaid" sqref="E11" xr:uid="{C2218F23-8C54-4524-AE0C-3A4E5D36B9D9}"/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D6EC-8944-4406-B02C-AC8892EA56FC}">
  <sheetPr codeName="Sheet10"/>
  <dimension ref="A1:Z246"/>
  <sheetViews>
    <sheetView showGridLines="0" topLeftCell="A9" zoomScale="70" zoomScaleNormal="70" workbookViewId="0">
      <selection activeCell="A21" sqref="A21:XFD21"/>
    </sheetView>
  </sheetViews>
  <sheetFormatPr baseColWidth="10" defaultColWidth="8.85546875" defaultRowHeight="18" customHeight="1" x14ac:dyDescent="0.25"/>
  <cols>
    <col min="1" max="1" width="3.5703125" style="395" customWidth="1"/>
    <col min="2" max="2" width="17.85546875" style="395" customWidth="1"/>
    <col min="3" max="3" width="14.7109375" style="454" customWidth="1"/>
    <col min="4" max="4" width="17.42578125" style="395" bestFit="1" customWidth="1"/>
    <col min="5" max="5" width="15.7109375" style="395" customWidth="1"/>
    <col min="6" max="6" width="19.7109375" style="395" customWidth="1"/>
    <col min="7" max="9" width="15.7109375" style="395" customWidth="1"/>
    <col min="10" max="10" width="17.42578125" style="395" bestFit="1" customWidth="1"/>
    <col min="11" max="11" width="17.7109375" style="395" customWidth="1"/>
    <col min="12" max="25" width="8.85546875" style="395"/>
    <col min="26" max="26" width="19.42578125" style="451" bestFit="1" customWidth="1"/>
    <col min="27" max="16384" width="8.85546875" style="395"/>
  </cols>
  <sheetData>
    <row r="1" spans="1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1:26" s="410" customFormat="1" ht="67.900000000000006" customHeight="1" x14ac:dyDescent="0.25">
      <c r="B2" s="411"/>
      <c r="C2" s="488" t="s">
        <v>280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1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1:26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1:26" ht="24" customHeight="1" x14ac:dyDescent="0.25">
      <c r="B5" s="489" t="s">
        <v>272</v>
      </c>
      <c r="C5" s="489"/>
      <c r="D5" s="490"/>
      <c r="E5" s="425">
        <v>209250</v>
      </c>
      <c r="G5" s="480" t="s">
        <v>257</v>
      </c>
      <c r="H5" s="481"/>
      <c r="I5" s="482">
        <f>IF(OR(E5&lt;=0,E6&lt;=0,E7&lt;=0,E8&lt;=0),"", -PMT(E6/E8, (E7*E8)-E11, E5))</f>
        <v>1597.2611857847912</v>
      </c>
      <c r="J5" s="483"/>
      <c r="K5" s="483"/>
      <c r="Z5" s="457"/>
    </row>
    <row r="6" spans="1:26" ht="24" customHeight="1" x14ac:dyDescent="0.25">
      <c r="B6" s="491" t="s">
        <v>271</v>
      </c>
      <c r="C6" s="491"/>
      <c r="D6" s="492"/>
      <c r="E6" s="403">
        <v>4.1000000000000002E-2</v>
      </c>
      <c r="G6" s="484" t="s">
        <v>270</v>
      </c>
      <c r="H6" s="485"/>
      <c r="I6" s="486">
        <f>ROUND(IF(AND(E7&gt;0,E8&gt;0),E7*E8,""),0)</f>
        <v>180</v>
      </c>
      <c r="J6" s="487"/>
      <c r="K6" s="487"/>
      <c r="Z6" s="457"/>
    </row>
    <row r="7" spans="1:26" ht="24" customHeight="1" x14ac:dyDescent="0.25">
      <c r="B7" s="491" t="s">
        <v>269</v>
      </c>
      <c r="C7" s="491"/>
      <c r="D7" s="492"/>
      <c r="E7" s="402">
        <v>15</v>
      </c>
      <c r="G7" s="484" t="s">
        <v>268</v>
      </c>
      <c r="H7" s="485"/>
      <c r="I7" s="486">
        <f>I6</f>
        <v>180</v>
      </c>
      <c r="J7" s="487"/>
      <c r="K7" s="487"/>
      <c r="Z7" s="457"/>
    </row>
    <row r="8" spans="1:26" ht="24" customHeight="1" x14ac:dyDescent="0.25">
      <c r="B8" s="491" t="s">
        <v>267</v>
      </c>
      <c r="C8" s="491"/>
      <c r="D8" s="492"/>
      <c r="E8" s="402">
        <v>12</v>
      </c>
      <c r="G8" s="484" t="s">
        <v>266</v>
      </c>
      <c r="H8" s="485"/>
      <c r="I8" s="486">
        <f>IF(I7="", "", I7*E12)</f>
        <v>0</v>
      </c>
      <c r="J8" s="487"/>
      <c r="K8" s="487"/>
      <c r="Z8" s="457"/>
    </row>
    <row r="9" spans="1:26" ht="24" customHeight="1" x14ac:dyDescent="0.25">
      <c r="B9" s="491" t="s">
        <v>265</v>
      </c>
      <c r="C9" s="491"/>
      <c r="D9" s="401"/>
      <c r="E9" s="400">
        <v>45856</v>
      </c>
      <c r="G9" s="484" t="s">
        <v>264</v>
      </c>
      <c r="H9" s="485"/>
      <c r="I9" s="493">
        <f>IF(I7="","",SUM(_xlfn.ANCHORARRAY(I15)))</f>
        <v>72963.069999999992</v>
      </c>
      <c r="J9" s="494"/>
      <c r="K9" s="494"/>
      <c r="Z9" s="457"/>
    </row>
    <row r="10" spans="1:26" ht="24" customHeight="1" x14ac:dyDescent="0.25">
      <c r="B10"/>
      <c r="C10" s="422"/>
      <c r="D10" s="423"/>
      <c r="E10" s="423"/>
      <c r="F10" s="396"/>
      <c r="G10" s="507" t="s">
        <v>293</v>
      </c>
      <c r="H10" s="508"/>
      <c r="I10" s="505">
        <f>IF(I7="","",SUM(_xlfn.ANCHORARRAY(G15)))</f>
        <v>282213.07132655376</v>
      </c>
      <c r="J10" s="506"/>
      <c r="K10" s="506"/>
      <c r="Z10" s="457"/>
    </row>
    <row r="11" spans="1:26" ht="24" customHeight="1" x14ac:dyDescent="0.25">
      <c r="B11" s="497" t="s">
        <v>297</v>
      </c>
      <c r="C11" s="497"/>
      <c r="D11" s="497"/>
      <c r="E11" s="420">
        <v>6</v>
      </c>
      <c r="F11" s="396"/>
      <c r="G11" s="426"/>
      <c r="H11" s="426"/>
      <c r="I11" s="426"/>
      <c r="J11" s="426"/>
      <c r="K11" s="426"/>
      <c r="Z11" s="457"/>
    </row>
    <row r="12" spans="1:26" ht="24" customHeight="1" x14ac:dyDescent="0.25">
      <c r="B12" s="497" t="s">
        <v>263</v>
      </c>
      <c r="C12" s="497"/>
      <c r="D12" s="497"/>
      <c r="E12" s="397">
        <v>0</v>
      </c>
      <c r="F12" s="396"/>
      <c r="G12" s="495" t="s">
        <v>262</v>
      </c>
      <c r="H12" s="495"/>
      <c r="I12" s="496" t="s">
        <v>261</v>
      </c>
      <c r="J12" s="496"/>
      <c r="K12" s="496"/>
      <c r="Z12" s="457"/>
    </row>
    <row r="13" spans="1:26" ht="31.9" customHeight="1" x14ac:dyDescent="0.25">
      <c r="C13" s="395"/>
    </row>
    <row r="14" spans="1:26" customFormat="1" ht="48" customHeight="1" x14ac:dyDescent="0.25">
      <c r="A14" s="427"/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1:26" ht="18" customHeight="1" x14ac:dyDescent="0.25">
      <c r="B15" s="431" cm="1">
        <f t="array" ref="B15:B194">IF(I7="","",_xlfn.SEQUENCE(I7))</f>
        <v>1</v>
      </c>
      <c r="C15" s="451" cm="1">
        <f t="array" ref="C15:C194">IF(I7="","",EDATE($E$9,(_xlfn.SEQUENCE(I7)-1)*(12/$E$8)))</f>
        <v>45856</v>
      </c>
      <c r="D15" s="432" cm="1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209250</v>
      </c>
      <c r="E15" s="432" cm="1">
        <f t="array" ref="E15:E194">IF(I7="","",IF(_xlfn.SEQUENCE(I7)&lt;=$E$11,_xlfn.ANCHORARRAY(D15)*($E$6/$E$8), -PMT($E$6/$E$8,($E$7*$E$8)-$E$11,$E$5)))</f>
        <v>714.9375</v>
      </c>
      <c r="F15" s="432" cm="1">
        <f t="array" ref="F15:F194">IF(I7="","",_xlfn.SEQUENCE(I7,1,1,1)*0 + $E$12)</f>
        <v>0</v>
      </c>
      <c r="G15" s="432" cm="1">
        <f t="array" ref="G15:G194">IF(I7="","",_xlfn.ANCHORARRAY(E15)+_xlfn.ANCHORARRAY(F15))</f>
        <v>714.9375</v>
      </c>
      <c r="H15" s="432" cm="1">
        <f t="array" ref="H15:H194">IF(I7="","",ROUND(IF(_xlfn.SEQUENCE(I7)&lt;=$E$11,0,_xlfn.ANCHORARRAY( E15) -_xlfn.ANCHORARRAY( I15)),2))</f>
        <v>0</v>
      </c>
      <c r="I15" s="432" cm="1">
        <f t="array" ref="I15:I194">IF(I7="","",ROUND(_xlfn.ANCHORARRAY(D15)*($E$6/$E$8),2))</f>
        <v>714.94</v>
      </c>
      <c r="J15" s="432" cm="1">
        <f t="array" ref="J15:J194">IF(I7="","",ROUND(IF(_xlfn.SEQUENCE(I7)&lt;=$E$11,$E$5, $E$5*(1+($E$6/$E$8))^(_xlfn.SEQUENCE(I7)-$E$11) - (-PMT($E$6/$E$8,($E$7*$E$8)-$E$11,$E$5))*(((1+($E$6/$E$8))^(_xlfn.SEQUENCE(I7)-$E$11)-1)/($E$6/$E$8)) ),2))</f>
        <v>209250</v>
      </c>
      <c r="K15" s="432" cm="1">
        <f t="array" ref="K15:K194">IF(I7="","",_xlfn.SCAN(0,_xlfn.TAKE(_xlfn.ANCHORARRAY(I15),I7),_xlfn.LAMBDA(_xlpm.a,_xlpm.v,_xlpm.a+_xlpm.v)))</f>
        <v>714.94</v>
      </c>
      <c r="Z15" s="451" cm="1">
        <f t="array" ref="Z15:Z194">IFERROR(IF(I7="","",EOMONTH(EDATE($E$9,(_xlfn.SEQUENCE(I7)-1)*(12/$E$8)),0)),"")</f>
        <v>45869</v>
      </c>
    </row>
    <row r="16" spans="1:26" ht="18" customHeight="1" x14ac:dyDescent="0.25">
      <c r="B16" s="431">
        <v>2</v>
      </c>
      <c r="C16" s="451">
        <v>45887</v>
      </c>
      <c r="D16" s="432">
        <v>209250</v>
      </c>
      <c r="E16" s="432">
        <v>714.9375</v>
      </c>
      <c r="F16" s="432">
        <v>0</v>
      </c>
      <c r="G16" s="432">
        <v>714.9375</v>
      </c>
      <c r="H16" s="432">
        <v>0</v>
      </c>
      <c r="I16" s="432">
        <v>714.94</v>
      </c>
      <c r="J16" s="432">
        <v>209250</v>
      </c>
      <c r="K16" s="432">
        <v>1429.88</v>
      </c>
      <c r="Z16" s="451">
        <v>45900</v>
      </c>
    </row>
    <row r="17" spans="2:26" ht="18" customHeight="1" x14ac:dyDescent="0.25">
      <c r="B17" s="431">
        <v>3</v>
      </c>
      <c r="C17" s="451">
        <v>45918</v>
      </c>
      <c r="D17" s="432">
        <v>209250</v>
      </c>
      <c r="E17" s="432">
        <v>714.9375</v>
      </c>
      <c r="F17" s="432">
        <v>0</v>
      </c>
      <c r="G17" s="432">
        <v>714.9375</v>
      </c>
      <c r="H17" s="432">
        <v>0</v>
      </c>
      <c r="I17" s="432">
        <v>714.94</v>
      </c>
      <c r="J17" s="432">
        <v>209250</v>
      </c>
      <c r="K17" s="432">
        <v>2144.8200000000002</v>
      </c>
      <c r="Z17" s="451">
        <v>45930</v>
      </c>
    </row>
    <row r="18" spans="2:26" ht="18" customHeight="1" x14ac:dyDescent="0.25">
      <c r="B18" s="431">
        <v>4</v>
      </c>
      <c r="C18" s="451">
        <v>45948</v>
      </c>
      <c r="D18" s="432">
        <v>209250</v>
      </c>
      <c r="E18" s="432">
        <v>714.9375</v>
      </c>
      <c r="F18" s="432">
        <v>0</v>
      </c>
      <c r="G18" s="432">
        <v>714.9375</v>
      </c>
      <c r="H18" s="432">
        <v>0</v>
      </c>
      <c r="I18" s="432">
        <v>714.94</v>
      </c>
      <c r="J18" s="432">
        <v>209250</v>
      </c>
      <c r="K18" s="432">
        <v>2859.76</v>
      </c>
      <c r="Z18" s="451">
        <v>45961</v>
      </c>
    </row>
    <row r="19" spans="2:26" ht="18" customHeight="1" x14ac:dyDescent="0.25">
      <c r="B19" s="431">
        <v>5</v>
      </c>
      <c r="C19" s="451">
        <v>45979</v>
      </c>
      <c r="D19" s="432">
        <v>209250</v>
      </c>
      <c r="E19" s="432">
        <v>714.9375</v>
      </c>
      <c r="F19" s="432">
        <v>0</v>
      </c>
      <c r="G19" s="432">
        <v>714.9375</v>
      </c>
      <c r="H19" s="432">
        <v>0</v>
      </c>
      <c r="I19" s="432">
        <v>714.94</v>
      </c>
      <c r="J19" s="432">
        <v>209250</v>
      </c>
      <c r="K19" s="432">
        <v>3574.7000000000003</v>
      </c>
      <c r="Z19" s="451">
        <v>45991</v>
      </c>
    </row>
    <row r="20" spans="2:26" ht="18" customHeight="1" x14ac:dyDescent="0.25">
      <c r="B20" s="431">
        <v>6</v>
      </c>
      <c r="C20" s="451">
        <v>46009</v>
      </c>
      <c r="D20" s="432">
        <v>209250</v>
      </c>
      <c r="E20" s="432">
        <v>714.9375</v>
      </c>
      <c r="F20" s="432">
        <v>0</v>
      </c>
      <c r="G20" s="432">
        <v>714.9375</v>
      </c>
      <c r="H20" s="432">
        <v>0</v>
      </c>
      <c r="I20" s="432">
        <v>714.94</v>
      </c>
      <c r="J20" s="432">
        <v>209250</v>
      </c>
      <c r="K20" s="432">
        <v>4289.6400000000003</v>
      </c>
      <c r="Z20" s="451">
        <v>46022</v>
      </c>
    </row>
    <row r="21" spans="2:26" ht="18" customHeight="1" x14ac:dyDescent="0.25">
      <c r="B21" s="431">
        <v>7</v>
      </c>
      <c r="C21" s="451">
        <v>46040</v>
      </c>
      <c r="D21" s="432">
        <v>209250</v>
      </c>
      <c r="E21" s="432">
        <v>1597.2611857847912</v>
      </c>
      <c r="F21" s="432">
        <v>0</v>
      </c>
      <c r="G21" s="432">
        <v>1597.2611857847912</v>
      </c>
      <c r="H21" s="432">
        <v>882.32</v>
      </c>
      <c r="I21" s="432">
        <v>714.94</v>
      </c>
      <c r="J21" s="432">
        <v>208367.68</v>
      </c>
      <c r="K21" s="432">
        <v>5004.58</v>
      </c>
      <c r="Z21" s="451">
        <v>46053</v>
      </c>
    </row>
    <row r="22" spans="2:26" ht="18" customHeight="1" x14ac:dyDescent="0.25">
      <c r="B22" s="431">
        <v>8</v>
      </c>
      <c r="C22" s="451">
        <v>46071</v>
      </c>
      <c r="D22" s="432">
        <v>208367.68</v>
      </c>
      <c r="E22" s="432">
        <v>1597.2611857847912</v>
      </c>
      <c r="F22" s="432">
        <v>0</v>
      </c>
      <c r="G22" s="432">
        <v>1597.2611857847912</v>
      </c>
      <c r="H22" s="432">
        <v>885.34</v>
      </c>
      <c r="I22" s="432">
        <v>711.92</v>
      </c>
      <c r="J22" s="432">
        <v>207482.34</v>
      </c>
      <c r="K22" s="432">
        <v>5716.5</v>
      </c>
      <c r="Z22" s="451">
        <v>46081</v>
      </c>
    </row>
    <row r="23" spans="2:26" ht="18" customHeight="1" x14ac:dyDescent="0.25">
      <c r="B23" s="431">
        <v>9</v>
      </c>
      <c r="C23" s="451">
        <v>46099</v>
      </c>
      <c r="D23" s="432">
        <v>207482.34</v>
      </c>
      <c r="E23" s="432">
        <v>1597.2611857847912</v>
      </c>
      <c r="F23" s="432">
        <v>0</v>
      </c>
      <c r="G23" s="432">
        <v>1597.2611857847912</v>
      </c>
      <c r="H23" s="432">
        <v>888.36</v>
      </c>
      <c r="I23" s="432">
        <v>708.9</v>
      </c>
      <c r="J23" s="432">
        <v>206593.97</v>
      </c>
      <c r="K23" s="432">
        <v>6425.4</v>
      </c>
      <c r="Z23" s="451">
        <v>46112</v>
      </c>
    </row>
    <row r="24" spans="2:26" ht="18" customHeight="1" x14ac:dyDescent="0.25">
      <c r="B24" s="431">
        <v>10</v>
      </c>
      <c r="C24" s="451">
        <v>46130</v>
      </c>
      <c r="D24" s="432">
        <v>206593.97</v>
      </c>
      <c r="E24" s="432">
        <v>1597.2611857847912</v>
      </c>
      <c r="F24" s="432">
        <v>0</v>
      </c>
      <c r="G24" s="432">
        <v>1597.2611857847912</v>
      </c>
      <c r="H24" s="432">
        <v>891.4</v>
      </c>
      <c r="I24" s="432">
        <v>705.86</v>
      </c>
      <c r="J24" s="432">
        <v>205702.58</v>
      </c>
      <c r="K24" s="432">
        <v>7131.2599999999993</v>
      </c>
      <c r="Z24" s="451">
        <v>46142</v>
      </c>
    </row>
    <row r="25" spans="2:26" ht="18" customHeight="1" x14ac:dyDescent="0.25">
      <c r="B25" s="431">
        <v>11</v>
      </c>
      <c r="C25" s="451">
        <v>46160</v>
      </c>
      <c r="D25" s="432">
        <v>205702.58</v>
      </c>
      <c r="E25" s="432">
        <v>1597.2611857847912</v>
      </c>
      <c r="F25" s="432">
        <v>0</v>
      </c>
      <c r="G25" s="432">
        <v>1597.2611857847912</v>
      </c>
      <c r="H25" s="432">
        <v>894.44</v>
      </c>
      <c r="I25" s="432">
        <v>702.82</v>
      </c>
      <c r="J25" s="432">
        <v>204808.13</v>
      </c>
      <c r="K25" s="432">
        <v>7834.079999999999</v>
      </c>
      <c r="Z25" s="451">
        <v>46173</v>
      </c>
    </row>
    <row r="26" spans="2:26" ht="18" customHeight="1" x14ac:dyDescent="0.25">
      <c r="B26" s="431">
        <v>12</v>
      </c>
      <c r="C26" s="451">
        <v>46191</v>
      </c>
      <c r="D26" s="432">
        <v>204808.13</v>
      </c>
      <c r="E26" s="432">
        <v>1597.2611857847912</v>
      </c>
      <c r="F26" s="432">
        <v>0</v>
      </c>
      <c r="G26" s="432">
        <v>1597.2611857847912</v>
      </c>
      <c r="H26" s="432">
        <v>897.5</v>
      </c>
      <c r="I26" s="432">
        <v>699.76</v>
      </c>
      <c r="J26" s="432">
        <v>203910.63</v>
      </c>
      <c r="K26" s="432">
        <v>8533.8399999999983</v>
      </c>
      <c r="Z26" s="451">
        <v>46203</v>
      </c>
    </row>
    <row r="27" spans="2:26" ht="18" customHeight="1" x14ac:dyDescent="0.25">
      <c r="B27" s="431">
        <v>13</v>
      </c>
      <c r="C27" s="451">
        <v>46221</v>
      </c>
      <c r="D27" s="432">
        <v>203910.63</v>
      </c>
      <c r="E27" s="432">
        <v>1597.2611857847912</v>
      </c>
      <c r="F27" s="432">
        <v>0</v>
      </c>
      <c r="G27" s="432">
        <v>1597.2611857847912</v>
      </c>
      <c r="H27" s="432">
        <v>900.57</v>
      </c>
      <c r="I27" s="432">
        <v>696.69</v>
      </c>
      <c r="J27" s="432">
        <v>203010.07</v>
      </c>
      <c r="K27" s="432">
        <v>9230.5299999999988</v>
      </c>
      <c r="Z27" s="451">
        <v>46234</v>
      </c>
    </row>
    <row r="28" spans="2:26" ht="18" customHeight="1" x14ac:dyDescent="0.25">
      <c r="B28" s="431">
        <v>14</v>
      </c>
      <c r="C28" s="451">
        <v>46252</v>
      </c>
      <c r="D28" s="432">
        <v>203010.07</v>
      </c>
      <c r="E28" s="432">
        <v>1597.2611857847912</v>
      </c>
      <c r="F28" s="432">
        <v>0</v>
      </c>
      <c r="G28" s="432">
        <v>1597.2611857847912</v>
      </c>
      <c r="H28" s="432">
        <v>903.64</v>
      </c>
      <c r="I28" s="432">
        <v>693.62</v>
      </c>
      <c r="J28" s="432">
        <v>202106.42</v>
      </c>
      <c r="K28" s="432">
        <v>9924.15</v>
      </c>
      <c r="Z28" s="451">
        <v>46265</v>
      </c>
    </row>
    <row r="29" spans="2:26" ht="18" customHeight="1" x14ac:dyDescent="0.25">
      <c r="B29" s="431">
        <v>15</v>
      </c>
      <c r="C29" s="451">
        <v>46283</v>
      </c>
      <c r="D29" s="432">
        <v>202106.42</v>
      </c>
      <c r="E29" s="432">
        <v>1597.2611857847912</v>
      </c>
      <c r="F29" s="432">
        <v>0</v>
      </c>
      <c r="G29" s="432">
        <v>1597.2611857847912</v>
      </c>
      <c r="H29" s="432">
        <v>906.73</v>
      </c>
      <c r="I29" s="432">
        <v>690.53</v>
      </c>
      <c r="J29" s="432">
        <v>201199.69</v>
      </c>
      <c r="K29" s="432">
        <v>10614.68</v>
      </c>
      <c r="Z29" s="451">
        <v>46295</v>
      </c>
    </row>
    <row r="30" spans="2:26" ht="18" customHeight="1" x14ac:dyDescent="0.25">
      <c r="B30" s="431">
        <v>16</v>
      </c>
      <c r="C30" s="451">
        <v>46313</v>
      </c>
      <c r="D30" s="432">
        <v>201199.69</v>
      </c>
      <c r="E30" s="432">
        <v>1597.2611857847912</v>
      </c>
      <c r="F30" s="432">
        <v>0</v>
      </c>
      <c r="G30" s="432">
        <v>1597.2611857847912</v>
      </c>
      <c r="H30" s="432">
        <v>909.83</v>
      </c>
      <c r="I30" s="432">
        <v>687.43</v>
      </c>
      <c r="J30" s="432">
        <v>200289.86</v>
      </c>
      <c r="K30" s="432">
        <v>11302.11</v>
      </c>
      <c r="Z30" s="451">
        <v>46326</v>
      </c>
    </row>
    <row r="31" spans="2:26" ht="18" customHeight="1" x14ac:dyDescent="0.25">
      <c r="B31" s="431">
        <v>17</v>
      </c>
      <c r="C31" s="451">
        <v>46344</v>
      </c>
      <c r="D31" s="432">
        <v>200289.86</v>
      </c>
      <c r="E31" s="432">
        <v>1597.2611857847912</v>
      </c>
      <c r="F31" s="432">
        <v>0</v>
      </c>
      <c r="G31" s="432">
        <v>1597.2611857847912</v>
      </c>
      <c r="H31" s="432">
        <v>912.94</v>
      </c>
      <c r="I31" s="432">
        <v>684.32</v>
      </c>
      <c r="J31" s="432">
        <v>199376.92</v>
      </c>
      <c r="K31" s="432">
        <v>11986.43</v>
      </c>
      <c r="Z31" s="451">
        <v>46356</v>
      </c>
    </row>
    <row r="32" spans="2:26" ht="18" customHeight="1" x14ac:dyDescent="0.25">
      <c r="B32" s="431">
        <v>18</v>
      </c>
      <c r="C32" s="451">
        <v>46374</v>
      </c>
      <c r="D32" s="432">
        <v>199376.92</v>
      </c>
      <c r="E32" s="432">
        <v>1597.2611857847912</v>
      </c>
      <c r="F32" s="432">
        <v>0</v>
      </c>
      <c r="G32" s="432">
        <v>1597.2611857847912</v>
      </c>
      <c r="H32" s="432">
        <v>916.06</v>
      </c>
      <c r="I32" s="432">
        <v>681.2</v>
      </c>
      <c r="J32" s="432">
        <v>198460.87</v>
      </c>
      <c r="K32" s="432">
        <v>12667.630000000001</v>
      </c>
      <c r="Z32" s="451">
        <v>46387</v>
      </c>
    </row>
    <row r="33" spans="2:26" ht="18" customHeight="1" x14ac:dyDescent="0.25">
      <c r="B33" s="431">
        <v>19</v>
      </c>
      <c r="C33" s="451">
        <v>46405</v>
      </c>
      <c r="D33" s="432">
        <v>198460.87</v>
      </c>
      <c r="E33" s="432">
        <v>1597.2611857847912</v>
      </c>
      <c r="F33" s="432">
        <v>0</v>
      </c>
      <c r="G33" s="432">
        <v>1597.2611857847912</v>
      </c>
      <c r="H33" s="432">
        <v>919.19</v>
      </c>
      <c r="I33" s="432">
        <v>678.07</v>
      </c>
      <c r="J33" s="432">
        <v>197541.68</v>
      </c>
      <c r="K33" s="432">
        <v>13345.7</v>
      </c>
      <c r="Z33" s="451">
        <v>46418</v>
      </c>
    </row>
    <row r="34" spans="2:26" ht="18" customHeight="1" x14ac:dyDescent="0.25">
      <c r="B34" s="431">
        <v>20</v>
      </c>
      <c r="C34" s="451">
        <v>46436</v>
      </c>
      <c r="D34" s="432">
        <v>197541.68</v>
      </c>
      <c r="E34" s="432">
        <v>1597.2611857847912</v>
      </c>
      <c r="F34" s="432">
        <v>0</v>
      </c>
      <c r="G34" s="432">
        <v>1597.2611857847912</v>
      </c>
      <c r="H34" s="432">
        <v>922.33</v>
      </c>
      <c r="I34" s="432">
        <v>674.93</v>
      </c>
      <c r="J34" s="432">
        <v>196619.35</v>
      </c>
      <c r="K34" s="432">
        <v>14020.630000000001</v>
      </c>
      <c r="Z34" s="451">
        <v>46446</v>
      </c>
    </row>
    <row r="35" spans="2:26" ht="18" customHeight="1" x14ac:dyDescent="0.25">
      <c r="B35" s="431">
        <v>21</v>
      </c>
      <c r="C35" s="451">
        <v>46464</v>
      </c>
      <c r="D35" s="432">
        <v>196619.35</v>
      </c>
      <c r="E35" s="432">
        <v>1597.2611857847912</v>
      </c>
      <c r="F35" s="432">
        <v>0</v>
      </c>
      <c r="G35" s="432">
        <v>1597.2611857847912</v>
      </c>
      <c r="H35" s="432">
        <v>925.48</v>
      </c>
      <c r="I35" s="432">
        <v>671.78</v>
      </c>
      <c r="J35" s="432">
        <v>195693.88</v>
      </c>
      <c r="K35" s="432">
        <v>14692.410000000002</v>
      </c>
      <c r="Z35" s="451">
        <v>46477</v>
      </c>
    </row>
    <row r="36" spans="2:26" ht="18" customHeight="1" x14ac:dyDescent="0.25">
      <c r="B36" s="431">
        <v>22</v>
      </c>
      <c r="C36" s="451">
        <v>46495</v>
      </c>
      <c r="D36" s="432">
        <v>195693.88</v>
      </c>
      <c r="E36" s="432">
        <v>1597.2611857847912</v>
      </c>
      <c r="F36" s="432">
        <v>0</v>
      </c>
      <c r="G36" s="432">
        <v>1597.2611857847912</v>
      </c>
      <c r="H36" s="432">
        <v>928.64</v>
      </c>
      <c r="I36" s="432">
        <v>668.62</v>
      </c>
      <c r="J36" s="432">
        <v>194765.24</v>
      </c>
      <c r="K36" s="432">
        <v>15361.030000000002</v>
      </c>
      <c r="Z36" s="451">
        <v>46507</v>
      </c>
    </row>
    <row r="37" spans="2:26" ht="18" customHeight="1" x14ac:dyDescent="0.25">
      <c r="B37" s="431">
        <v>23</v>
      </c>
      <c r="C37" s="451">
        <v>46525</v>
      </c>
      <c r="D37" s="432">
        <v>194765.24</v>
      </c>
      <c r="E37" s="432">
        <v>1597.2611857847912</v>
      </c>
      <c r="F37" s="432">
        <v>0</v>
      </c>
      <c r="G37" s="432">
        <v>1597.2611857847912</v>
      </c>
      <c r="H37" s="432">
        <v>931.81</v>
      </c>
      <c r="I37" s="432">
        <v>665.45</v>
      </c>
      <c r="J37" s="432">
        <v>193833.42</v>
      </c>
      <c r="K37" s="432">
        <v>16026.480000000003</v>
      </c>
      <c r="Z37" s="451">
        <v>46538</v>
      </c>
    </row>
    <row r="38" spans="2:26" ht="18" customHeight="1" x14ac:dyDescent="0.25">
      <c r="B38" s="431">
        <v>24</v>
      </c>
      <c r="C38" s="451">
        <v>46556</v>
      </c>
      <c r="D38" s="432">
        <v>193833.42</v>
      </c>
      <c r="E38" s="432">
        <v>1597.2611857847912</v>
      </c>
      <c r="F38" s="432">
        <v>0</v>
      </c>
      <c r="G38" s="432">
        <v>1597.2611857847912</v>
      </c>
      <c r="H38" s="432">
        <v>935</v>
      </c>
      <c r="I38" s="432">
        <v>662.26</v>
      </c>
      <c r="J38" s="432">
        <v>192898.43</v>
      </c>
      <c r="K38" s="432">
        <v>16688.740000000002</v>
      </c>
      <c r="Z38" s="451">
        <v>46568</v>
      </c>
    </row>
    <row r="39" spans="2:26" ht="18" customHeight="1" x14ac:dyDescent="0.25">
      <c r="B39" s="431">
        <v>25</v>
      </c>
      <c r="C39" s="451">
        <v>46586</v>
      </c>
      <c r="D39" s="432">
        <v>192898.43</v>
      </c>
      <c r="E39" s="432">
        <v>1597.2611857847912</v>
      </c>
      <c r="F39" s="432">
        <v>0</v>
      </c>
      <c r="G39" s="432">
        <v>1597.2611857847912</v>
      </c>
      <c r="H39" s="432">
        <v>938.19</v>
      </c>
      <c r="I39" s="432">
        <v>659.07</v>
      </c>
      <c r="J39" s="432">
        <v>191960.23</v>
      </c>
      <c r="K39" s="432">
        <v>17347.810000000001</v>
      </c>
      <c r="Z39" s="451">
        <v>46599</v>
      </c>
    </row>
    <row r="40" spans="2:26" ht="18" customHeight="1" x14ac:dyDescent="0.25">
      <c r="B40" s="431">
        <v>26</v>
      </c>
      <c r="C40" s="451">
        <v>46617</v>
      </c>
      <c r="D40" s="432">
        <v>191960.23</v>
      </c>
      <c r="E40" s="432">
        <v>1597.2611857847912</v>
      </c>
      <c r="F40" s="432">
        <v>0</v>
      </c>
      <c r="G40" s="432">
        <v>1597.2611857847912</v>
      </c>
      <c r="H40" s="432">
        <v>941.4</v>
      </c>
      <c r="I40" s="432">
        <v>655.86</v>
      </c>
      <c r="J40" s="432">
        <v>191018.84</v>
      </c>
      <c r="K40" s="432">
        <v>18003.670000000002</v>
      </c>
      <c r="Z40" s="451">
        <v>46630</v>
      </c>
    </row>
    <row r="41" spans="2:26" ht="18" customHeight="1" x14ac:dyDescent="0.25">
      <c r="B41" s="431">
        <v>27</v>
      </c>
      <c r="C41" s="451">
        <v>46648</v>
      </c>
      <c r="D41" s="432">
        <v>191018.84</v>
      </c>
      <c r="E41" s="432">
        <v>1597.2611857847912</v>
      </c>
      <c r="F41" s="432">
        <v>0</v>
      </c>
      <c r="G41" s="432">
        <v>1597.2611857847912</v>
      </c>
      <c r="H41" s="432">
        <v>944.61</v>
      </c>
      <c r="I41" s="432">
        <v>652.65</v>
      </c>
      <c r="J41" s="432">
        <v>190074.22</v>
      </c>
      <c r="K41" s="432">
        <v>18656.320000000003</v>
      </c>
      <c r="Z41" s="451">
        <v>46660</v>
      </c>
    </row>
    <row r="42" spans="2:26" ht="18" customHeight="1" x14ac:dyDescent="0.25">
      <c r="B42" s="431">
        <v>28</v>
      </c>
      <c r="C42" s="451">
        <v>46678</v>
      </c>
      <c r="D42" s="432">
        <v>190074.22</v>
      </c>
      <c r="E42" s="432">
        <v>1597.2611857847912</v>
      </c>
      <c r="F42" s="432">
        <v>0</v>
      </c>
      <c r="G42" s="432">
        <v>1597.2611857847912</v>
      </c>
      <c r="H42" s="432">
        <v>947.84</v>
      </c>
      <c r="I42" s="432">
        <v>649.41999999999996</v>
      </c>
      <c r="J42" s="432">
        <v>189126.38</v>
      </c>
      <c r="K42" s="432">
        <v>19305.740000000002</v>
      </c>
      <c r="Z42" s="451">
        <v>46691</v>
      </c>
    </row>
    <row r="43" spans="2:26" ht="18" customHeight="1" x14ac:dyDescent="0.25">
      <c r="B43" s="431">
        <v>29</v>
      </c>
      <c r="C43" s="451">
        <v>46709</v>
      </c>
      <c r="D43" s="432">
        <v>189126.38</v>
      </c>
      <c r="E43" s="432">
        <v>1597.2611857847912</v>
      </c>
      <c r="F43" s="432">
        <v>0</v>
      </c>
      <c r="G43" s="432">
        <v>1597.2611857847912</v>
      </c>
      <c r="H43" s="432">
        <v>951.08</v>
      </c>
      <c r="I43" s="432">
        <v>646.17999999999995</v>
      </c>
      <c r="J43" s="432">
        <v>188175.3</v>
      </c>
      <c r="K43" s="432">
        <v>19951.920000000002</v>
      </c>
      <c r="Z43" s="451">
        <v>46721</v>
      </c>
    </row>
    <row r="44" spans="2:26" ht="18" customHeight="1" x14ac:dyDescent="0.25">
      <c r="B44" s="431">
        <v>30</v>
      </c>
      <c r="C44" s="451">
        <v>46739</v>
      </c>
      <c r="D44" s="432">
        <v>188175.3</v>
      </c>
      <c r="E44" s="432">
        <v>1597.2611857847912</v>
      </c>
      <c r="F44" s="432">
        <v>0</v>
      </c>
      <c r="G44" s="432">
        <v>1597.2611857847912</v>
      </c>
      <c r="H44" s="432">
        <v>954.33</v>
      </c>
      <c r="I44" s="432">
        <v>642.92999999999995</v>
      </c>
      <c r="J44" s="432">
        <v>187220.97</v>
      </c>
      <c r="K44" s="432">
        <v>20594.850000000002</v>
      </c>
      <c r="Z44" s="451">
        <v>46752</v>
      </c>
    </row>
    <row r="45" spans="2:26" ht="18" customHeight="1" x14ac:dyDescent="0.25">
      <c r="B45" s="431">
        <v>31</v>
      </c>
      <c r="C45" s="451">
        <v>46770</v>
      </c>
      <c r="D45" s="432">
        <v>187220.97</v>
      </c>
      <c r="E45" s="432">
        <v>1597.2611857847912</v>
      </c>
      <c r="F45" s="432">
        <v>0</v>
      </c>
      <c r="G45" s="432">
        <v>1597.2611857847912</v>
      </c>
      <c r="H45" s="432">
        <v>957.59</v>
      </c>
      <c r="I45" s="432">
        <v>639.66999999999996</v>
      </c>
      <c r="J45" s="432">
        <v>186263.38</v>
      </c>
      <c r="K45" s="432">
        <v>21234.52</v>
      </c>
      <c r="Z45" s="451">
        <v>46783</v>
      </c>
    </row>
    <row r="46" spans="2:26" ht="18" customHeight="1" x14ac:dyDescent="0.25">
      <c r="B46" s="431">
        <v>32</v>
      </c>
      <c r="C46" s="451">
        <v>46801</v>
      </c>
      <c r="D46" s="432">
        <v>186263.38</v>
      </c>
      <c r="E46" s="432">
        <v>1597.2611857847912</v>
      </c>
      <c r="F46" s="432">
        <v>0</v>
      </c>
      <c r="G46" s="432">
        <v>1597.2611857847912</v>
      </c>
      <c r="H46" s="432">
        <v>960.86</v>
      </c>
      <c r="I46" s="432">
        <v>636.4</v>
      </c>
      <c r="J46" s="432">
        <v>185302.52</v>
      </c>
      <c r="K46" s="432">
        <v>21870.920000000002</v>
      </c>
      <c r="Z46" s="451">
        <v>46812</v>
      </c>
    </row>
    <row r="47" spans="2:26" ht="18" customHeight="1" x14ac:dyDescent="0.25">
      <c r="B47" s="431">
        <v>33</v>
      </c>
      <c r="C47" s="451">
        <v>46830</v>
      </c>
      <c r="D47" s="432">
        <v>185302.52</v>
      </c>
      <c r="E47" s="432">
        <v>1597.2611857847912</v>
      </c>
      <c r="F47" s="432">
        <v>0</v>
      </c>
      <c r="G47" s="432">
        <v>1597.2611857847912</v>
      </c>
      <c r="H47" s="432">
        <v>964.14</v>
      </c>
      <c r="I47" s="432">
        <v>633.12</v>
      </c>
      <c r="J47" s="432">
        <v>184338.38</v>
      </c>
      <c r="K47" s="432">
        <v>22504.04</v>
      </c>
      <c r="Z47" s="451">
        <v>46843</v>
      </c>
    </row>
    <row r="48" spans="2:26" ht="18" customHeight="1" x14ac:dyDescent="0.25">
      <c r="B48" s="431">
        <v>34</v>
      </c>
      <c r="C48" s="451">
        <v>46861</v>
      </c>
      <c r="D48" s="432">
        <v>184338.38</v>
      </c>
      <c r="E48" s="432">
        <v>1597.2611857847912</v>
      </c>
      <c r="F48" s="432">
        <v>0</v>
      </c>
      <c r="G48" s="432">
        <v>1597.2611857847912</v>
      </c>
      <c r="H48" s="432">
        <v>967.44</v>
      </c>
      <c r="I48" s="432">
        <v>629.82000000000005</v>
      </c>
      <c r="J48" s="432">
        <v>183370.94</v>
      </c>
      <c r="K48" s="432">
        <v>23133.86</v>
      </c>
      <c r="Z48" s="451">
        <v>46873</v>
      </c>
    </row>
    <row r="49" spans="2:26" ht="18" customHeight="1" x14ac:dyDescent="0.25">
      <c r="B49" s="431">
        <v>35</v>
      </c>
      <c r="C49" s="451">
        <v>46891</v>
      </c>
      <c r="D49" s="432">
        <v>183370.94</v>
      </c>
      <c r="E49" s="432">
        <v>1597.2611857847912</v>
      </c>
      <c r="F49" s="432">
        <v>0</v>
      </c>
      <c r="G49" s="432">
        <v>1597.2611857847912</v>
      </c>
      <c r="H49" s="432">
        <v>970.74</v>
      </c>
      <c r="I49" s="432">
        <v>626.52</v>
      </c>
      <c r="J49" s="432">
        <v>182400.2</v>
      </c>
      <c r="K49" s="432">
        <v>23760.38</v>
      </c>
      <c r="Z49" s="451">
        <v>46904</v>
      </c>
    </row>
    <row r="50" spans="2:26" ht="18" customHeight="1" x14ac:dyDescent="0.25">
      <c r="B50" s="431">
        <v>36</v>
      </c>
      <c r="C50" s="451">
        <v>46922</v>
      </c>
      <c r="D50" s="432">
        <v>182400.2</v>
      </c>
      <c r="E50" s="432">
        <v>1597.2611857847912</v>
      </c>
      <c r="F50" s="432">
        <v>0</v>
      </c>
      <c r="G50" s="432">
        <v>1597.2611857847912</v>
      </c>
      <c r="H50" s="432">
        <v>974.06</v>
      </c>
      <c r="I50" s="432">
        <v>623.20000000000005</v>
      </c>
      <c r="J50" s="432">
        <v>181426.14</v>
      </c>
      <c r="K50" s="432">
        <v>24383.58</v>
      </c>
      <c r="Z50" s="451">
        <v>46934</v>
      </c>
    </row>
    <row r="51" spans="2:26" ht="18" customHeight="1" x14ac:dyDescent="0.25">
      <c r="B51" s="431">
        <v>37</v>
      </c>
      <c r="C51" s="451">
        <v>46952</v>
      </c>
      <c r="D51" s="432">
        <v>181426.14</v>
      </c>
      <c r="E51" s="432">
        <v>1597.2611857847912</v>
      </c>
      <c r="F51" s="432">
        <v>0</v>
      </c>
      <c r="G51" s="432">
        <v>1597.2611857847912</v>
      </c>
      <c r="H51" s="432">
        <v>977.39</v>
      </c>
      <c r="I51" s="432">
        <v>619.87</v>
      </c>
      <c r="J51" s="432">
        <v>180448.75</v>
      </c>
      <c r="K51" s="432">
        <v>25003.45</v>
      </c>
      <c r="Z51" s="451">
        <v>46965</v>
      </c>
    </row>
    <row r="52" spans="2:26" ht="18" customHeight="1" x14ac:dyDescent="0.25">
      <c r="B52" s="431">
        <v>38</v>
      </c>
      <c r="C52" s="451">
        <v>46983</v>
      </c>
      <c r="D52" s="432">
        <v>180448.75</v>
      </c>
      <c r="E52" s="432">
        <v>1597.2611857847912</v>
      </c>
      <c r="F52" s="432">
        <v>0</v>
      </c>
      <c r="G52" s="432">
        <v>1597.2611857847912</v>
      </c>
      <c r="H52" s="432">
        <v>980.73</v>
      </c>
      <c r="I52" s="432">
        <v>616.53</v>
      </c>
      <c r="J52" s="432">
        <v>179468.02</v>
      </c>
      <c r="K52" s="432">
        <v>25619.98</v>
      </c>
      <c r="Z52" s="451">
        <v>46996</v>
      </c>
    </row>
    <row r="53" spans="2:26" ht="18" customHeight="1" x14ac:dyDescent="0.25">
      <c r="B53" s="431">
        <v>39</v>
      </c>
      <c r="C53" s="451">
        <v>47014</v>
      </c>
      <c r="D53" s="432">
        <v>179468.02</v>
      </c>
      <c r="E53" s="432">
        <v>1597.2611857847912</v>
      </c>
      <c r="F53" s="432">
        <v>0</v>
      </c>
      <c r="G53" s="432">
        <v>1597.2611857847912</v>
      </c>
      <c r="H53" s="432">
        <v>984.08</v>
      </c>
      <c r="I53" s="432">
        <v>613.17999999999995</v>
      </c>
      <c r="J53" s="432">
        <v>178483.94</v>
      </c>
      <c r="K53" s="432">
        <v>26233.16</v>
      </c>
      <c r="Z53" s="451">
        <v>47026</v>
      </c>
    </row>
    <row r="54" spans="2:26" ht="18" customHeight="1" x14ac:dyDescent="0.25">
      <c r="B54" s="431">
        <v>40</v>
      </c>
      <c r="C54" s="451">
        <v>47044</v>
      </c>
      <c r="D54" s="432">
        <v>178483.94</v>
      </c>
      <c r="E54" s="432">
        <v>1597.2611857847912</v>
      </c>
      <c r="F54" s="432">
        <v>0</v>
      </c>
      <c r="G54" s="432">
        <v>1597.2611857847912</v>
      </c>
      <c r="H54" s="432">
        <v>987.44</v>
      </c>
      <c r="I54" s="432">
        <v>609.82000000000005</v>
      </c>
      <c r="J54" s="432">
        <v>177496.5</v>
      </c>
      <c r="K54" s="432">
        <v>26842.98</v>
      </c>
      <c r="Z54" s="451">
        <v>47057</v>
      </c>
    </row>
    <row r="55" spans="2:26" ht="18" customHeight="1" x14ac:dyDescent="0.25">
      <c r="B55" s="431">
        <v>41</v>
      </c>
      <c r="C55" s="451">
        <v>47075</v>
      </c>
      <c r="D55" s="432">
        <v>177496.5</v>
      </c>
      <c r="E55" s="432">
        <v>1597.2611857847912</v>
      </c>
      <c r="F55" s="432">
        <v>0</v>
      </c>
      <c r="G55" s="432">
        <v>1597.2611857847912</v>
      </c>
      <c r="H55" s="432">
        <v>990.81</v>
      </c>
      <c r="I55" s="432">
        <v>606.45000000000005</v>
      </c>
      <c r="J55" s="432">
        <v>176505.69</v>
      </c>
      <c r="K55" s="432">
        <v>27449.43</v>
      </c>
      <c r="Z55" s="451">
        <v>47087</v>
      </c>
    </row>
    <row r="56" spans="2:26" ht="18" customHeight="1" x14ac:dyDescent="0.25">
      <c r="B56" s="431">
        <v>42</v>
      </c>
      <c r="C56" s="451">
        <v>47105</v>
      </c>
      <c r="D56" s="432">
        <v>176505.69</v>
      </c>
      <c r="E56" s="432">
        <v>1597.2611857847912</v>
      </c>
      <c r="F56" s="432">
        <v>0</v>
      </c>
      <c r="G56" s="432">
        <v>1597.2611857847912</v>
      </c>
      <c r="H56" s="432">
        <v>994.2</v>
      </c>
      <c r="I56" s="432">
        <v>603.05999999999995</v>
      </c>
      <c r="J56" s="432">
        <v>175511.49</v>
      </c>
      <c r="K56" s="432">
        <v>28052.49</v>
      </c>
      <c r="Z56" s="451">
        <v>47118</v>
      </c>
    </row>
    <row r="57" spans="2:26" ht="18" customHeight="1" x14ac:dyDescent="0.25">
      <c r="B57" s="431">
        <v>43</v>
      </c>
      <c r="C57" s="451">
        <v>47136</v>
      </c>
      <c r="D57" s="432">
        <v>175511.49</v>
      </c>
      <c r="E57" s="432">
        <v>1597.2611857847912</v>
      </c>
      <c r="F57" s="432">
        <v>0</v>
      </c>
      <c r="G57" s="432">
        <v>1597.2611857847912</v>
      </c>
      <c r="H57" s="432">
        <v>997.6</v>
      </c>
      <c r="I57" s="432">
        <v>599.66</v>
      </c>
      <c r="J57" s="432">
        <v>174513.89</v>
      </c>
      <c r="K57" s="432">
        <v>28652.15</v>
      </c>
      <c r="Z57" s="451">
        <v>47149</v>
      </c>
    </row>
    <row r="58" spans="2:26" ht="18" customHeight="1" x14ac:dyDescent="0.25">
      <c r="B58" s="431">
        <v>44</v>
      </c>
      <c r="C58" s="451">
        <v>47167</v>
      </c>
      <c r="D58" s="432">
        <v>174513.89</v>
      </c>
      <c r="E58" s="432">
        <v>1597.2611857847912</v>
      </c>
      <c r="F58" s="432">
        <v>0</v>
      </c>
      <c r="G58" s="432">
        <v>1597.2611857847912</v>
      </c>
      <c r="H58" s="432">
        <v>1001</v>
      </c>
      <c r="I58" s="432">
        <v>596.26</v>
      </c>
      <c r="J58" s="432">
        <v>173512.88</v>
      </c>
      <c r="K58" s="432">
        <v>29248.41</v>
      </c>
      <c r="Z58" s="451">
        <v>47177</v>
      </c>
    </row>
    <row r="59" spans="2:26" ht="18" customHeight="1" x14ac:dyDescent="0.25">
      <c r="B59" s="431">
        <v>45</v>
      </c>
      <c r="C59" s="451">
        <v>47195</v>
      </c>
      <c r="D59" s="432">
        <v>173512.88</v>
      </c>
      <c r="E59" s="432">
        <v>1597.2611857847912</v>
      </c>
      <c r="F59" s="432">
        <v>0</v>
      </c>
      <c r="G59" s="432">
        <v>1597.2611857847912</v>
      </c>
      <c r="H59" s="432">
        <v>1004.42</v>
      </c>
      <c r="I59" s="432">
        <v>592.84</v>
      </c>
      <c r="J59" s="432">
        <v>172508.46</v>
      </c>
      <c r="K59" s="432">
        <v>29841.25</v>
      </c>
      <c r="Z59" s="451">
        <v>47208</v>
      </c>
    </row>
    <row r="60" spans="2:26" ht="18" customHeight="1" x14ac:dyDescent="0.25">
      <c r="B60" s="431">
        <v>46</v>
      </c>
      <c r="C60" s="451">
        <v>47226</v>
      </c>
      <c r="D60" s="432">
        <v>172508.46</v>
      </c>
      <c r="E60" s="432">
        <v>1597.2611857847912</v>
      </c>
      <c r="F60" s="432">
        <v>0</v>
      </c>
      <c r="G60" s="432">
        <v>1597.2611857847912</v>
      </c>
      <c r="H60" s="432">
        <v>1007.86</v>
      </c>
      <c r="I60" s="432">
        <v>589.4</v>
      </c>
      <c r="J60" s="432">
        <v>171500.6</v>
      </c>
      <c r="K60" s="432">
        <v>30430.65</v>
      </c>
      <c r="Z60" s="451">
        <v>47238</v>
      </c>
    </row>
    <row r="61" spans="2:26" ht="18" customHeight="1" x14ac:dyDescent="0.25">
      <c r="B61" s="431">
        <v>47</v>
      </c>
      <c r="C61" s="451">
        <v>47256</v>
      </c>
      <c r="D61" s="432">
        <v>171500.6</v>
      </c>
      <c r="E61" s="432">
        <v>1597.2611857847912</v>
      </c>
      <c r="F61" s="432">
        <v>0</v>
      </c>
      <c r="G61" s="432">
        <v>1597.2611857847912</v>
      </c>
      <c r="H61" s="432">
        <v>1011.3</v>
      </c>
      <c r="I61" s="432">
        <v>585.96</v>
      </c>
      <c r="J61" s="432">
        <v>170489.3</v>
      </c>
      <c r="K61" s="432">
        <v>31016.61</v>
      </c>
      <c r="Z61" s="451">
        <v>47269</v>
      </c>
    </row>
    <row r="62" spans="2:26" ht="18" customHeight="1" x14ac:dyDescent="0.25">
      <c r="B62" s="431">
        <v>48</v>
      </c>
      <c r="C62" s="451">
        <v>47287</v>
      </c>
      <c r="D62" s="432">
        <v>170489.3</v>
      </c>
      <c r="E62" s="432">
        <v>1597.2611857847912</v>
      </c>
      <c r="F62" s="432">
        <v>0</v>
      </c>
      <c r="G62" s="432">
        <v>1597.2611857847912</v>
      </c>
      <c r="H62" s="432">
        <v>1014.75</v>
      </c>
      <c r="I62" s="432">
        <v>582.51</v>
      </c>
      <c r="J62" s="432">
        <v>169474.54</v>
      </c>
      <c r="K62" s="432">
        <v>31599.119999999999</v>
      </c>
      <c r="Z62" s="451">
        <v>47299</v>
      </c>
    </row>
    <row r="63" spans="2:26" ht="18" customHeight="1" x14ac:dyDescent="0.25">
      <c r="B63" s="431">
        <v>49</v>
      </c>
      <c r="C63" s="451">
        <v>47317</v>
      </c>
      <c r="D63" s="432">
        <v>169474.54</v>
      </c>
      <c r="E63" s="432">
        <v>1597.2611857847912</v>
      </c>
      <c r="F63" s="432">
        <v>0</v>
      </c>
      <c r="G63" s="432">
        <v>1597.2611857847912</v>
      </c>
      <c r="H63" s="432">
        <v>1018.22</v>
      </c>
      <c r="I63" s="432">
        <v>579.04</v>
      </c>
      <c r="J63" s="432">
        <v>168456.32000000001</v>
      </c>
      <c r="K63" s="432">
        <v>32178.16</v>
      </c>
      <c r="Z63" s="451">
        <v>47330</v>
      </c>
    </row>
    <row r="64" spans="2:26" ht="18" customHeight="1" x14ac:dyDescent="0.25">
      <c r="B64" s="431">
        <v>50</v>
      </c>
      <c r="C64" s="451">
        <v>47348</v>
      </c>
      <c r="D64" s="432">
        <v>168456.32000000001</v>
      </c>
      <c r="E64" s="432">
        <v>1597.2611857847912</v>
      </c>
      <c r="F64" s="432">
        <v>0</v>
      </c>
      <c r="G64" s="432">
        <v>1597.2611857847912</v>
      </c>
      <c r="H64" s="432">
        <v>1021.7</v>
      </c>
      <c r="I64" s="432">
        <v>575.55999999999995</v>
      </c>
      <c r="J64" s="432">
        <v>167434.62</v>
      </c>
      <c r="K64" s="432">
        <v>32753.72</v>
      </c>
      <c r="Z64" s="451">
        <v>47361</v>
      </c>
    </row>
    <row r="65" spans="2:26" ht="18" customHeight="1" x14ac:dyDescent="0.25">
      <c r="B65" s="431">
        <v>51</v>
      </c>
      <c r="C65" s="451">
        <v>47379</v>
      </c>
      <c r="D65" s="432">
        <v>167434.62</v>
      </c>
      <c r="E65" s="432">
        <v>1597.2611857847912</v>
      </c>
      <c r="F65" s="432">
        <v>0</v>
      </c>
      <c r="G65" s="432">
        <v>1597.2611857847912</v>
      </c>
      <c r="H65" s="432">
        <v>1025.19</v>
      </c>
      <c r="I65" s="432">
        <v>572.07000000000005</v>
      </c>
      <c r="J65" s="432">
        <v>166409.42000000001</v>
      </c>
      <c r="K65" s="432">
        <v>33325.79</v>
      </c>
      <c r="Z65" s="451">
        <v>47391</v>
      </c>
    </row>
    <row r="66" spans="2:26" ht="18" customHeight="1" x14ac:dyDescent="0.25">
      <c r="B66" s="431">
        <v>52</v>
      </c>
      <c r="C66" s="451">
        <v>47409</v>
      </c>
      <c r="D66" s="432">
        <v>166409.42000000001</v>
      </c>
      <c r="E66" s="432">
        <v>1597.2611857847912</v>
      </c>
      <c r="F66" s="432">
        <v>0</v>
      </c>
      <c r="G66" s="432">
        <v>1597.2611857847912</v>
      </c>
      <c r="H66" s="432">
        <v>1028.69</v>
      </c>
      <c r="I66" s="432">
        <v>568.57000000000005</v>
      </c>
      <c r="J66" s="432">
        <v>165380.73000000001</v>
      </c>
      <c r="K66" s="432">
        <v>33894.36</v>
      </c>
      <c r="Z66" s="451">
        <v>47422</v>
      </c>
    </row>
    <row r="67" spans="2:26" ht="18" customHeight="1" x14ac:dyDescent="0.25">
      <c r="B67" s="431">
        <v>53</v>
      </c>
      <c r="C67" s="451">
        <v>47440</v>
      </c>
      <c r="D67" s="432">
        <v>165380.73000000001</v>
      </c>
      <c r="E67" s="432">
        <v>1597.2611857847912</v>
      </c>
      <c r="F67" s="432">
        <v>0</v>
      </c>
      <c r="G67" s="432">
        <v>1597.2611857847912</v>
      </c>
      <c r="H67" s="432">
        <v>1032.21</v>
      </c>
      <c r="I67" s="432">
        <v>565.04999999999995</v>
      </c>
      <c r="J67" s="432">
        <v>164348.51999999999</v>
      </c>
      <c r="K67" s="432">
        <v>34459.410000000003</v>
      </c>
      <c r="Z67" s="451">
        <v>47452</v>
      </c>
    </row>
    <row r="68" spans="2:26" ht="18" customHeight="1" x14ac:dyDescent="0.25">
      <c r="B68" s="431">
        <v>54</v>
      </c>
      <c r="C68" s="451">
        <v>47470</v>
      </c>
      <c r="D68" s="432">
        <v>164348.51999999999</v>
      </c>
      <c r="E68" s="432">
        <v>1597.2611857847912</v>
      </c>
      <c r="F68" s="432">
        <v>0</v>
      </c>
      <c r="G68" s="432">
        <v>1597.2611857847912</v>
      </c>
      <c r="H68" s="432">
        <v>1035.74</v>
      </c>
      <c r="I68" s="432">
        <v>561.52</v>
      </c>
      <c r="J68" s="432">
        <v>163312.78</v>
      </c>
      <c r="K68" s="432">
        <v>35020.93</v>
      </c>
      <c r="Z68" s="451">
        <v>47483</v>
      </c>
    </row>
    <row r="69" spans="2:26" ht="18" customHeight="1" x14ac:dyDescent="0.25">
      <c r="B69" s="431">
        <v>55</v>
      </c>
      <c r="C69" s="451">
        <v>47501</v>
      </c>
      <c r="D69" s="432">
        <v>163312.78</v>
      </c>
      <c r="E69" s="432">
        <v>1597.2611857847912</v>
      </c>
      <c r="F69" s="432">
        <v>0</v>
      </c>
      <c r="G69" s="432">
        <v>1597.2611857847912</v>
      </c>
      <c r="H69" s="432">
        <v>1039.27</v>
      </c>
      <c r="I69" s="432">
        <v>557.99</v>
      </c>
      <c r="J69" s="432">
        <v>162273.51</v>
      </c>
      <c r="K69" s="432">
        <v>35578.92</v>
      </c>
      <c r="Z69" s="451">
        <v>47514</v>
      </c>
    </row>
    <row r="70" spans="2:26" ht="18" customHeight="1" x14ac:dyDescent="0.25">
      <c r="B70" s="431">
        <v>56</v>
      </c>
      <c r="C70" s="451">
        <v>47532</v>
      </c>
      <c r="D70" s="432">
        <v>162273.51</v>
      </c>
      <c r="E70" s="432">
        <v>1597.2611857847912</v>
      </c>
      <c r="F70" s="432">
        <v>0</v>
      </c>
      <c r="G70" s="432">
        <v>1597.2611857847912</v>
      </c>
      <c r="H70" s="432">
        <v>1042.83</v>
      </c>
      <c r="I70" s="432">
        <v>554.42999999999995</v>
      </c>
      <c r="J70" s="432">
        <v>161230.68</v>
      </c>
      <c r="K70" s="432">
        <v>36133.35</v>
      </c>
      <c r="Z70" s="451">
        <v>47542</v>
      </c>
    </row>
    <row r="71" spans="2:26" ht="18" customHeight="1" x14ac:dyDescent="0.25">
      <c r="B71" s="431">
        <v>57</v>
      </c>
      <c r="C71" s="451">
        <v>47560</v>
      </c>
      <c r="D71" s="432">
        <v>161230.68</v>
      </c>
      <c r="E71" s="432">
        <v>1597.2611857847912</v>
      </c>
      <c r="F71" s="432">
        <v>0</v>
      </c>
      <c r="G71" s="432">
        <v>1597.2611857847912</v>
      </c>
      <c r="H71" s="432">
        <v>1046.3900000000001</v>
      </c>
      <c r="I71" s="432">
        <v>550.87</v>
      </c>
      <c r="J71" s="432">
        <v>160184.29</v>
      </c>
      <c r="K71" s="432">
        <v>36684.22</v>
      </c>
      <c r="Z71" s="451">
        <v>47573</v>
      </c>
    </row>
    <row r="72" spans="2:26" ht="18" customHeight="1" x14ac:dyDescent="0.25">
      <c r="B72" s="431">
        <v>58</v>
      </c>
      <c r="C72" s="451">
        <v>47591</v>
      </c>
      <c r="D72" s="432">
        <v>160184.29</v>
      </c>
      <c r="E72" s="432">
        <v>1597.2611857847912</v>
      </c>
      <c r="F72" s="432">
        <v>0</v>
      </c>
      <c r="G72" s="432">
        <v>1597.2611857847912</v>
      </c>
      <c r="H72" s="432">
        <v>1049.96</v>
      </c>
      <c r="I72" s="432">
        <v>547.29999999999995</v>
      </c>
      <c r="J72" s="432">
        <v>159134.32</v>
      </c>
      <c r="K72" s="432">
        <v>37231.520000000004</v>
      </c>
      <c r="Z72" s="451">
        <v>47603</v>
      </c>
    </row>
    <row r="73" spans="2:26" ht="18" customHeight="1" x14ac:dyDescent="0.25">
      <c r="B73" s="431">
        <v>59</v>
      </c>
      <c r="C73" s="451">
        <v>47621</v>
      </c>
      <c r="D73" s="432">
        <v>159134.32</v>
      </c>
      <c r="E73" s="432">
        <v>1597.2611857847912</v>
      </c>
      <c r="F73" s="432">
        <v>0</v>
      </c>
      <c r="G73" s="432">
        <v>1597.2611857847912</v>
      </c>
      <c r="H73" s="432">
        <v>1053.55</v>
      </c>
      <c r="I73" s="432">
        <v>543.71</v>
      </c>
      <c r="J73" s="432">
        <v>158080.76999999999</v>
      </c>
      <c r="K73" s="432">
        <v>37775.230000000003</v>
      </c>
      <c r="Z73" s="451">
        <v>47634</v>
      </c>
    </row>
    <row r="74" spans="2:26" ht="18" customHeight="1" x14ac:dyDescent="0.25">
      <c r="B74" s="431">
        <v>60</v>
      </c>
      <c r="C74" s="451">
        <v>47652</v>
      </c>
      <c r="D74" s="432">
        <v>158080.76999999999</v>
      </c>
      <c r="E74" s="432">
        <v>1597.2611857847912</v>
      </c>
      <c r="F74" s="432">
        <v>0</v>
      </c>
      <c r="G74" s="432">
        <v>1597.2611857847912</v>
      </c>
      <c r="H74" s="432">
        <v>1057.1500000000001</v>
      </c>
      <c r="I74" s="432">
        <v>540.11</v>
      </c>
      <c r="J74" s="432">
        <v>157023.62</v>
      </c>
      <c r="K74" s="432">
        <v>38315.340000000004</v>
      </c>
      <c r="Z74" s="451">
        <v>47664</v>
      </c>
    </row>
    <row r="75" spans="2:26" ht="18" customHeight="1" x14ac:dyDescent="0.25">
      <c r="B75" s="431">
        <v>61</v>
      </c>
      <c r="C75" s="451">
        <v>47682</v>
      </c>
      <c r="D75" s="432">
        <v>157023.62</v>
      </c>
      <c r="E75" s="432">
        <v>1597.2611857847912</v>
      </c>
      <c r="F75" s="432">
        <v>0</v>
      </c>
      <c r="G75" s="432">
        <v>1597.2611857847912</v>
      </c>
      <c r="H75" s="432">
        <v>1060.76</v>
      </c>
      <c r="I75" s="432">
        <v>536.5</v>
      </c>
      <c r="J75" s="432">
        <v>155962.85999999999</v>
      </c>
      <c r="K75" s="432">
        <v>38851.840000000004</v>
      </c>
      <c r="Z75" s="451">
        <v>47695</v>
      </c>
    </row>
    <row r="76" spans="2:26" ht="18" customHeight="1" x14ac:dyDescent="0.25">
      <c r="B76" s="431">
        <v>62</v>
      </c>
      <c r="C76" s="451">
        <v>47713</v>
      </c>
      <c r="D76" s="432">
        <v>155962.85999999999</v>
      </c>
      <c r="E76" s="432">
        <v>1597.2611857847912</v>
      </c>
      <c r="F76" s="432">
        <v>0</v>
      </c>
      <c r="G76" s="432">
        <v>1597.2611857847912</v>
      </c>
      <c r="H76" s="432">
        <v>1064.3900000000001</v>
      </c>
      <c r="I76" s="432">
        <v>532.87</v>
      </c>
      <c r="J76" s="432">
        <v>154898.47</v>
      </c>
      <c r="K76" s="432">
        <v>39384.710000000006</v>
      </c>
      <c r="Z76" s="451">
        <v>47726</v>
      </c>
    </row>
    <row r="77" spans="2:26" ht="18" customHeight="1" x14ac:dyDescent="0.25">
      <c r="B77" s="431">
        <v>63</v>
      </c>
      <c r="C77" s="451">
        <v>47744</v>
      </c>
      <c r="D77" s="432">
        <v>154898.47</v>
      </c>
      <c r="E77" s="432">
        <v>1597.2611857847912</v>
      </c>
      <c r="F77" s="432">
        <v>0</v>
      </c>
      <c r="G77" s="432">
        <v>1597.2611857847912</v>
      </c>
      <c r="H77" s="432">
        <v>1068.02</v>
      </c>
      <c r="I77" s="432">
        <v>529.24</v>
      </c>
      <c r="J77" s="432">
        <v>153830.44</v>
      </c>
      <c r="K77" s="432">
        <v>39913.950000000004</v>
      </c>
      <c r="Z77" s="451">
        <v>47756</v>
      </c>
    </row>
    <row r="78" spans="2:26" ht="18" customHeight="1" x14ac:dyDescent="0.25">
      <c r="B78" s="431">
        <v>64</v>
      </c>
      <c r="C78" s="451">
        <v>47774</v>
      </c>
      <c r="D78" s="432">
        <v>153830.44</v>
      </c>
      <c r="E78" s="432">
        <v>1597.2611857847912</v>
      </c>
      <c r="F78" s="432">
        <v>0</v>
      </c>
      <c r="G78" s="432">
        <v>1597.2611857847912</v>
      </c>
      <c r="H78" s="432">
        <v>1071.67</v>
      </c>
      <c r="I78" s="432">
        <v>525.59</v>
      </c>
      <c r="J78" s="432">
        <v>152758.76999999999</v>
      </c>
      <c r="K78" s="432">
        <v>40439.54</v>
      </c>
      <c r="Z78" s="451">
        <v>47787</v>
      </c>
    </row>
    <row r="79" spans="2:26" ht="18" customHeight="1" x14ac:dyDescent="0.25">
      <c r="B79" s="431">
        <v>65</v>
      </c>
      <c r="C79" s="451">
        <v>47805</v>
      </c>
      <c r="D79" s="432">
        <v>152758.76999999999</v>
      </c>
      <c r="E79" s="432">
        <v>1597.2611857847912</v>
      </c>
      <c r="F79" s="432">
        <v>0</v>
      </c>
      <c r="G79" s="432">
        <v>1597.2611857847912</v>
      </c>
      <c r="H79" s="432">
        <v>1075.33</v>
      </c>
      <c r="I79" s="432">
        <v>521.92999999999995</v>
      </c>
      <c r="J79" s="432">
        <v>151683.43</v>
      </c>
      <c r="K79" s="432">
        <v>40961.47</v>
      </c>
      <c r="Z79" s="451">
        <v>47817</v>
      </c>
    </row>
    <row r="80" spans="2:26" ht="18" customHeight="1" x14ac:dyDescent="0.25">
      <c r="B80" s="431">
        <v>66</v>
      </c>
      <c r="C80" s="451">
        <v>47835</v>
      </c>
      <c r="D80" s="432">
        <v>151683.43</v>
      </c>
      <c r="E80" s="432">
        <v>1597.2611857847912</v>
      </c>
      <c r="F80" s="432">
        <v>0</v>
      </c>
      <c r="G80" s="432">
        <v>1597.2611857847912</v>
      </c>
      <c r="H80" s="432">
        <v>1079.01</v>
      </c>
      <c r="I80" s="432">
        <v>518.25</v>
      </c>
      <c r="J80" s="432">
        <v>150604.43</v>
      </c>
      <c r="K80" s="432">
        <v>41479.72</v>
      </c>
      <c r="Z80" s="451">
        <v>47848</v>
      </c>
    </row>
    <row r="81" spans="2:26" ht="18" customHeight="1" x14ac:dyDescent="0.25">
      <c r="B81" s="431">
        <v>67</v>
      </c>
      <c r="C81" s="451">
        <v>47866</v>
      </c>
      <c r="D81" s="432">
        <v>150604.43</v>
      </c>
      <c r="E81" s="432">
        <v>1597.2611857847912</v>
      </c>
      <c r="F81" s="432">
        <v>0</v>
      </c>
      <c r="G81" s="432">
        <v>1597.2611857847912</v>
      </c>
      <c r="H81" s="432">
        <v>1082.69</v>
      </c>
      <c r="I81" s="432">
        <v>514.57000000000005</v>
      </c>
      <c r="J81" s="432">
        <v>149521.73000000001</v>
      </c>
      <c r="K81" s="432">
        <v>41994.29</v>
      </c>
      <c r="Z81" s="451">
        <v>47879</v>
      </c>
    </row>
    <row r="82" spans="2:26" ht="18" customHeight="1" x14ac:dyDescent="0.25">
      <c r="B82" s="431">
        <v>68</v>
      </c>
      <c r="C82" s="451">
        <v>47897</v>
      </c>
      <c r="D82" s="432">
        <v>149521.73000000001</v>
      </c>
      <c r="E82" s="432">
        <v>1597.2611857847912</v>
      </c>
      <c r="F82" s="432">
        <v>0</v>
      </c>
      <c r="G82" s="432">
        <v>1597.2611857847912</v>
      </c>
      <c r="H82" s="432">
        <v>1086.3900000000001</v>
      </c>
      <c r="I82" s="432">
        <v>510.87</v>
      </c>
      <c r="J82" s="432">
        <v>148435.32999999999</v>
      </c>
      <c r="K82" s="432">
        <v>42505.16</v>
      </c>
      <c r="Z82" s="451">
        <v>47907</v>
      </c>
    </row>
    <row r="83" spans="2:26" ht="18" customHeight="1" x14ac:dyDescent="0.25">
      <c r="B83" s="431">
        <v>69</v>
      </c>
      <c r="C83" s="451">
        <v>47925</v>
      </c>
      <c r="D83" s="432">
        <v>148435.32999999999</v>
      </c>
      <c r="E83" s="432">
        <v>1597.2611857847912</v>
      </c>
      <c r="F83" s="432">
        <v>0</v>
      </c>
      <c r="G83" s="432">
        <v>1597.2611857847912</v>
      </c>
      <c r="H83" s="432">
        <v>1090.1099999999999</v>
      </c>
      <c r="I83" s="432">
        <v>507.15</v>
      </c>
      <c r="J83" s="432">
        <v>147345.23000000001</v>
      </c>
      <c r="K83" s="432">
        <v>43012.310000000005</v>
      </c>
      <c r="Z83" s="451">
        <v>47938</v>
      </c>
    </row>
    <row r="84" spans="2:26" ht="18" customHeight="1" x14ac:dyDescent="0.25">
      <c r="B84" s="431">
        <v>70</v>
      </c>
      <c r="C84" s="451">
        <v>47956</v>
      </c>
      <c r="D84" s="432">
        <v>147345.23000000001</v>
      </c>
      <c r="E84" s="432">
        <v>1597.2611857847912</v>
      </c>
      <c r="F84" s="432">
        <v>0</v>
      </c>
      <c r="G84" s="432">
        <v>1597.2611857847912</v>
      </c>
      <c r="H84" s="432">
        <v>1093.83</v>
      </c>
      <c r="I84" s="432">
        <v>503.43</v>
      </c>
      <c r="J84" s="432">
        <v>146251.4</v>
      </c>
      <c r="K84" s="432">
        <v>43515.740000000005</v>
      </c>
      <c r="Z84" s="451">
        <v>47968</v>
      </c>
    </row>
    <row r="85" spans="2:26" ht="18" customHeight="1" x14ac:dyDescent="0.25">
      <c r="B85" s="431">
        <v>71</v>
      </c>
      <c r="C85" s="451">
        <v>47986</v>
      </c>
      <c r="D85" s="432">
        <v>146251.4</v>
      </c>
      <c r="E85" s="432">
        <v>1597.2611857847912</v>
      </c>
      <c r="F85" s="432">
        <v>0</v>
      </c>
      <c r="G85" s="432">
        <v>1597.2611857847912</v>
      </c>
      <c r="H85" s="432">
        <v>1097.57</v>
      </c>
      <c r="I85" s="432">
        <v>499.69</v>
      </c>
      <c r="J85" s="432">
        <v>145153.82999999999</v>
      </c>
      <c r="K85" s="432">
        <v>44015.430000000008</v>
      </c>
      <c r="Z85" s="451">
        <v>47999</v>
      </c>
    </row>
    <row r="86" spans="2:26" ht="18" customHeight="1" x14ac:dyDescent="0.25">
      <c r="B86" s="431">
        <v>72</v>
      </c>
      <c r="C86" s="451">
        <v>48017</v>
      </c>
      <c r="D86" s="432">
        <v>145153.82999999999</v>
      </c>
      <c r="E86" s="432">
        <v>1597.2611857847912</v>
      </c>
      <c r="F86" s="432">
        <v>0</v>
      </c>
      <c r="G86" s="432">
        <v>1597.2611857847912</v>
      </c>
      <c r="H86" s="432">
        <v>1101.32</v>
      </c>
      <c r="I86" s="432">
        <v>495.94</v>
      </c>
      <c r="J86" s="432">
        <v>144052.51</v>
      </c>
      <c r="K86" s="432">
        <v>44511.37000000001</v>
      </c>
      <c r="Z86" s="451">
        <v>48029</v>
      </c>
    </row>
    <row r="87" spans="2:26" ht="18" customHeight="1" x14ac:dyDescent="0.25">
      <c r="B87" s="431">
        <v>73</v>
      </c>
      <c r="C87" s="451">
        <v>48047</v>
      </c>
      <c r="D87" s="432">
        <v>144052.51</v>
      </c>
      <c r="E87" s="432">
        <v>1597.2611857847912</v>
      </c>
      <c r="F87" s="432">
        <v>0</v>
      </c>
      <c r="G87" s="432">
        <v>1597.2611857847912</v>
      </c>
      <c r="H87" s="432">
        <v>1105.08</v>
      </c>
      <c r="I87" s="432">
        <v>492.18</v>
      </c>
      <c r="J87" s="432">
        <v>142947.43</v>
      </c>
      <c r="K87" s="432">
        <v>45003.55000000001</v>
      </c>
      <c r="Z87" s="451">
        <v>48060</v>
      </c>
    </row>
    <row r="88" spans="2:26" ht="18" customHeight="1" x14ac:dyDescent="0.25">
      <c r="B88" s="431">
        <v>74</v>
      </c>
      <c r="C88" s="451">
        <v>48078</v>
      </c>
      <c r="D88" s="432">
        <v>142947.43</v>
      </c>
      <c r="E88" s="432">
        <v>1597.2611857847912</v>
      </c>
      <c r="F88" s="432">
        <v>0</v>
      </c>
      <c r="G88" s="432">
        <v>1597.2611857847912</v>
      </c>
      <c r="H88" s="432">
        <v>1108.8599999999999</v>
      </c>
      <c r="I88" s="432">
        <v>488.4</v>
      </c>
      <c r="J88" s="432">
        <v>141838.57</v>
      </c>
      <c r="K88" s="432">
        <v>45491.950000000012</v>
      </c>
      <c r="Z88" s="451">
        <v>48091</v>
      </c>
    </row>
    <row r="89" spans="2:26" ht="18" customHeight="1" x14ac:dyDescent="0.25">
      <c r="B89" s="431">
        <v>75</v>
      </c>
      <c r="C89" s="451">
        <v>48109</v>
      </c>
      <c r="D89" s="432">
        <v>141838.57</v>
      </c>
      <c r="E89" s="432">
        <v>1597.2611857847912</v>
      </c>
      <c r="F89" s="432">
        <v>0</v>
      </c>
      <c r="G89" s="432">
        <v>1597.2611857847912</v>
      </c>
      <c r="H89" s="432">
        <v>1112.6400000000001</v>
      </c>
      <c r="I89" s="432">
        <v>484.62</v>
      </c>
      <c r="J89" s="432">
        <v>140725.92000000001</v>
      </c>
      <c r="K89" s="432">
        <v>45976.570000000014</v>
      </c>
      <c r="Z89" s="451">
        <v>48121</v>
      </c>
    </row>
    <row r="90" spans="2:26" ht="18" customHeight="1" x14ac:dyDescent="0.25">
      <c r="B90" s="431">
        <v>76</v>
      </c>
      <c r="C90" s="451">
        <v>48139</v>
      </c>
      <c r="D90" s="432">
        <v>140725.92000000001</v>
      </c>
      <c r="E90" s="432">
        <v>1597.2611857847912</v>
      </c>
      <c r="F90" s="432">
        <v>0</v>
      </c>
      <c r="G90" s="432">
        <v>1597.2611857847912</v>
      </c>
      <c r="H90" s="432">
        <v>1116.45</v>
      </c>
      <c r="I90" s="432">
        <v>480.81</v>
      </c>
      <c r="J90" s="432">
        <v>139609.47</v>
      </c>
      <c r="K90" s="432">
        <v>46457.380000000012</v>
      </c>
      <c r="Z90" s="451">
        <v>48152</v>
      </c>
    </row>
    <row r="91" spans="2:26" ht="18" customHeight="1" x14ac:dyDescent="0.25">
      <c r="B91" s="431">
        <v>77</v>
      </c>
      <c r="C91" s="451">
        <v>48170</v>
      </c>
      <c r="D91" s="432">
        <v>139609.47</v>
      </c>
      <c r="E91" s="432">
        <v>1597.2611857847912</v>
      </c>
      <c r="F91" s="432">
        <v>0</v>
      </c>
      <c r="G91" s="432">
        <v>1597.2611857847912</v>
      </c>
      <c r="H91" s="432">
        <v>1120.26</v>
      </c>
      <c r="I91" s="432">
        <v>477</v>
      </c>
      <c r="J91" s="432">
        <v>138489.21</v>
      </c>
      <c r="K91" s="432">
        <v>46934.380000000012</v>
      </c>
      <c r="Z91" s="451">
        <v>48182</v>
      </c>
    </row>
    <row r="92" spans="2:26" ht="18" customHeight="1" x14ac:dyDescent="0.25">
      <c r="B92" s="431">
        <v>78</v>
      </c>
      <c r="C92" s="451">
        <v>48200</v>
      </c>
      <c r="D92" s="432">
        <v>138489.21</v>
      </c>
      <c r="E92" s="432">
        <v>1597.2611857847912</v>
      </c>
      <c r="F92" s="432">
        <v>0</v>
      </c>
      <c r="G92" s="432">
        <v>1597.2611857847912</v>
      </c>
      <c r="H92" s="432">
        <v>1124.0899999999999</v>
      </c>
      <c r="I92" s="432">
        <v>473.17</v>
      </c>
      <c r="J92" s="432">
        <v>137365.12</v>
      </c>
      <c r="K92" s="432">
        <v>47407.55000000001</v>
      </c>
      <c r="Z92" s="451">
        <v>48213</v>
      </c>
    </row>
    <row r="93" spans="2:26" ht="18" customHeight="1" x14ac:dyDescent="0.25">
      <c r="B93" s="431">
        <v>79</v>
      </c>
      <c r="C93" s="451">
        <v>48231</v>
      </c>
      <c r="D93" s="432">
        <v>137365.12</v>
      </c>
      <c r="E93" s="432">
        <v>1597.2611857847912</v>
      </c>
      <c r="F93" s="432">
        <v>0</v>
      </c>
      <c r="G93" s="432">
        <v>1597.2611857847912</v>
      </c>
      <c r="H93" s="432">
        <v>1127.93</v>
      </c>
      <c r="I93" s="432">
        <v>469.33</v>
      </c>
      <c r="J93" s="432">
        <v>136237.19</v>
      </c>
      <c r="K93" s="432">
        <v>47876.880000000012</v>
      </c>
      <c r="Z93" s="451">
        <v>48244</v>
      </c>
    </row>
    <row r="94" spans="2:26" ht="18" customHeight="1" x14ac:dyDescent="0.25">
      <c r="B94" s="431">
        <v>80</v>
      </c>
      <c r="C94" s="451">
        <v>48262</v>
      </c>
      <c r="D94" s="432">
        <v>136237.19</v>
      </c>
      <c r="E94" s="432">
        <v>1597.2611857847912</v>
      </c>
      <c r="F94" s="432">
        <v>0</v>
      </c>
      <c r="G94" s="432">
        <v>1597.2611857847912</v>
      </c>
      <c r="H94" s="432">
        <v>1131.78</v>
      </c>
      <c r="I94" s="432">
        <v>465.48</v>
      </c>
      <c r="J94" s="432">
        <v>135105.41</v>
      </c>
      <c r="K94" s="432">
        <v>48342.360000000015</v>
      </c>
      <c r="Z94" s="451">
        <v>48273</v>
      </c>
    </row>
    <row r="95" spans="2:26" ht="18" customHeight="1" x14ac:dyDescent="0.25">
      <c r="B95" s="431">
        <v>81</v>
      </c>
      <c r="C95" s="451">
        <v>48291</v>
      </c>
      <c r="D95" s="432">
        <v>135105.41</v>
      </c>
      <c r="E95" s="432">
        <v>1597.2611857847912</v>
      </c>
      <c r="F95" s="432">
        <v>0</v>
      </c>
      <c r="G95" s="432">
        <v>1597.2611857847912</v>
      </c>
      <c r="H95" s="432">
        <v>1135.6500000000001</v>
      </c>
      <c r="I95" s="432">
        <v>461.61</v>
      </c>
      <c r="J95" s="432">
        <v>133969.76</v>
      </c>
      <c r="K95" s="432">
        <v>48803.970000000016</v>
      </c>
      <c r="Z95" s="451">
        <v>48304</v>
      </c>
    </row>
    <row r="96" spans="2:26" ht="18" customHeight="1" x14ac:dyDescent="0.25">
      <c r="B96" s="431">
        <v>82</v>
      </c>
      <c r="C96" s="451">
        <v>48322</v>
      </c>
      <c r="D96" s="432">
        <v>133969.76</v>
      </c>
      <c r="E96" s="432">
        <v>1597.2611857847912</v>
      </c>
      <c r="F96" s="432">
        <v>0</v>
      </c>
      <c r="G96" s="432">
        <v>1597.2611857847912</v>
      </c>
      <c r="H96" s="432">
        <v>1139.53</v>
      </c>
      <c r="I96" s="432">
        <v>457.73</v>
      </c>
      <c r="J96" s="432">
        <v>132830.23000000001</v>
      </c>
      <c r="K96" s="432">
        <v>49261.700000000019</v>
      </c>
      <c r="Z96" s="451">
        <v>48334</v>
      </c>
    </row>
    <row r="97" spans="2:26" ht="18" customHeight="1" x14ac:dyDescent="0.25">
      <c r="B97" s="431">
        <v>83</v>
      </c>
      <c r="C97" s="451">
        <v>48352</v>
      </c>
      <c r="D97" s="432">
        <v>132830.23000000001</v>
      </c>
      <c r="E97" s="432">
        <v>1597.2611857847912</v>
      </c>
      <c r="F97" s="432">
        <v>0</v>
      </c>
      <c r="G97" s="432">
        <v>1597.2611857847912</v>
      </c>
      <c r="H97" s="432">
        <v>1143.42</v>
      </c>
      <c r="I97" s="432">
        <v>453.84</v>
      </c>
      <c r="J97" s="432">
        <v>131686.79999999999</v>
      </c>
      <c r="K97" s="432">
        <v>49715.540000000015</v>
      </c>
      <c r="Z97" s="451">
        <v>48365</v>
      </c>
    </row>
    <row r="98" spans="2:26" ht="18" customHeight="1" x14ac:dyDescent="0.25">
      <c r="B98" s="431">
        <v>84</v>
      </c>
      <c r="C98" s="451">
        <v>48383</v>
      </c>
      <c r="D98" s="432">
        <v>131686.79999999999</v>
      </c>
      <c r="E98" s="432">
        <v>1597.2611857847912</v>
      </c>
      <c r="F98" s="432">
        <v>0</v>
      </c>
      <c r="G98" s="432">
        <v>1597.2611857847912</v>
      </c>
      <c r="H98" s="432">
        <v>1147.33</v>
      </c>
      <c r="I98" s="432">
        <v>449.93</v>
      </c>
      <c r="J98" s="432">
        <v>130539.47</v>
      </c>
      <c r="K98" s="432">
        <v>50165.470000000016</v>
      </c>
      <c r="Z98" s="451">
        <v>48395</v>
      </c>
    </row>
    <row r="99" spans="2:26" ht="18" customHeight="1" x14ac:dyDescent="0.25">
      <c r="B99" s="431">
        <v>85</v>
      </c>
      <c r="C99" s="451">
        <v>48413</v>
      </c>
      <c r="D99" s="432">
        <v>130539.47</v>
      </c>
      <c r="E99" s="432">
        <v>1597.2611857847912</v>
      </c>
      <c r="F99" s="432">
        <v>0</v>
      </c>
      <c r="G99" s="432">
        <v>1597.2611857847912</v>
      </c>
      <c r="H99" s="432">
        <v>1151.25</v>
      </c>
      <c r="I99" s="432">
        <v>446.01</v>
      </c>
      <c r="J99" s="432">
        <v>129388.22</v>
      </c>
      <c r="K99" s="432">
        <v>50611.480000000018</v>
      </c>
      <c r="Z99" s="451">
        <v>48426</v>
      </c>
    </row>
    <row r="100" spans="2:26" ht="18" customHeight="1" x14ac:dyDescent="0.25">
      <c r="B100" s="431">
        <v>86</v>
      </c>
      <c r="C100" s="451">
        <v>48444</v>
      </c>
      <c r="D100" s="432">
        <v>129388.22</v>
      </c>
      <c r="E100" s="432">
        <v>1597.2611857847912</v>
      </c>
      <c r="F100" s="432">
        <v>0</v>
      </c>
      <c r="G100" s="432">
        <v>1597.2611857847912</v>
      </c>
      <c r="H100" s="432">
        <v>1155.18</v>
      </c>
      <c r="I100" s="432">
        <v>442.08</v>
      </c>
      <c r="J100" s="432">
        <v>128233.03</v>
      </c>
      <c r="K100" s="432">
        <v>51053.560000000019</v>
      </c>
      <c r="Z100" s="451">
        <v>48457</v>
      </c>
    </row>
    <row r="101" spans="2:26" ht="18" customHeight="1" x14ac:dyDescent="0.25">
      <c r="B101" s="431">
        <v>87</v>
      </c>
      <c r="C101" s="451">
        <v>48475</v>
      </c>
      <c r="D101" s="432">
        <v>128233.03</v>
      </c>
      <c r="E101" s="432">
        <v>1597.2611857847912</v>
      </c>
      <c r="F101" s="432">
        <v>0</v>
      </c>
      <c r="G101" s="432">
        <v>1597.2611857847912</v>
      </c>
      <c r="H101" s="432">
        <v>1159.1300000000001</v>
      </c>
      <c r="I101" s="432">
        <v>438.13</v>
      </c>
      <c r="J101" s="432">
        <v>127073.9</v>
      </c>
      <c r="K101" s="432">
        <v>51491.690000000017</v>
      </c>
      <c r="Z101" s="451">
        <v>48487</v>
      </c>
    </row>
    <row r="102" spans="2:26" ht="18" customHeight="1" x14ac:dyDescent="0.25">
      <c r="B102" s="431">
        <v>88</v>
      </c>
      <c r="C102" s="451">
        <v>48505</v>
      </c>
      <c r="D102" s="432">
        <v>127073.9</v>
      </c>
      <c r="E102" s="432">
        <v>1597.2611857847912</v>
      </c>
      <c r="F102" s="432">
        <v>0</v>
      </c>
      <c r="G102" s="432">
        <v>1597.2611857847912</v>
      </c>
      <c r="H102" s="432">
        <v>1163.0899999999999</v>
      </c>
      <c r="I102" s="432">
        <v>434.17</v>
      </c>
      <c r="J102" s="432">
        <v>125910.81</v>
      </c>
      <c r="K102" s="432">
        <v>51925.860000000015</v>
      </c>
      <c r="Z102" s="451">
        <v>48518</v>
      </c>
    </row>
    <row r="103" spans="2:26" ht="18" customHeight="1" x14ac:dyDescent="0.25">
      <c r="B103" s="431">
        <v>89</v>
      </c>
      <c r="C103" s="451">
        <v>48536</v>
      </c>
      <c r="D103" s="432">
        <v>125910.81</v>
      </c>
      <c r="E103" s="432">
        <v>1597.2611857847912</v>
      </c>
      <c r="F103" s="432">
        <v>0</v>
      </c>
      <c r="G103" s="432">
        <v>1597.2611857847912</v>
      </c>
      <c r="H103" s="432">
        <v>1167.06</v>
      </c>
      <c r="I103" s="432">
        <v>430.2</v>
      </c>
      <c r="J103" s="432">
        <v>124743.74</v>
      </c>
      <c r="K103" s="432">
        <v>52356.060000000012</v>
      </c>
      <c r="Z103" s="451">
        <v>48548</v>
      </c>
    </row>
    <row r="104" spans="2:26" ht="18" customHeight="1" x14ac:dyDescent="0.25">
      <c r="B104" s="431">
        <v>90</v>
      </c>
      <c r="C104" s="451">
        <v>48566</v>
      </c>
      <c r="D104" s="432">
        <v>124743.74</v>
      </c>
      <c r="E104" s="432">
        <v>1597.2611857847912</v>
      </c>
      <c r="F104" s="432">
        <v>0</v>
      </c>
      <c r="G104" s="432">
        <v>1597.2611857847912</v>
      </c>
      <c r="H104" s="432">
        <v>1171.05</v>
      </c>
      <c r="I104" s="432">
        <v>426.21</v>
      </c>
      <c r="J104" s="432">
        <v>123572.69</v>
      </c>
      <c r="K104" s="432">
        <v>52782.270000000011</v>
      </c>
      <c r="Z104" s="451">
        <v>48579</v>
      </c>
    </row>
    <row r="105" spans="2:26" ht="18" customHeight="1" x14ac:dyDescent="0.25">
      <c r="B105" s="431">
        <v>91</v>
      </c>
      <c r="C105" s="451">
        <v>48597</v>
      </c>
      <c r="D105" s="432">
        <v>123572.69</v>
      </c>
      <c r="E105" s="432">
        <v>1597.2611857847912</v>
      </c>
      <c r="F105" s="432">
        <v>0</v>
      </c>
      <c r="G105" s="432">
        <v>1597.2611857847912</v>
      </c>
      <c r="H105" s="432">
        <v>1175.05</v>
      </c>
      <c r="I105" s="432">
        <v>422.21</v>
      </c>
      <c r="J105" s="432">
        <v>122397.64</v>
      </c>
      <c r="K105" s="432">
        <v>53204.48000000001</v>
      </c>
      <c r="Z105" s="451">
        <v>48610</v>
      </c>
    </row>
    <row r="106" spans="2:26" ht="18" customHeight="1" x14ac:dyDescent="0.25">
      <c r="B106" s="431">
        <v>92</v>
      </c>
      <c r="C106" s="451">
        <v>48628</v>
      </c>
      <c r="D106" s="432">
        <v>122397.64</v>
      </c>
      <c r="E106" s="432">
        <v>1597.2611857847912</v>
      </c>
      <c r="F106" s="432">
        <v>0</v>
      </c>
      <c r="G106" s="432">
        <v>1597.2611857847912</v>
      </c>
      <c r="H106" s="432">
        <v>1179.07</v>
      </c>
      <c r="I106" s="432">
        <v>418.19</v>
      </c>
      <c r="J106" s="432">
        <v>121218.57</v>
      </c>
      <c r="K106" s="432">
        <v>53622.670000000013</v>
      </c>
      <c r="Z106" s="451">
        <v>48638</v>
      </c>
    </row>
    <row r="107" spans="2:26" ht="18" customHeight="1" x14ac:dyDescent="0.25">
      <c r="B107" s="431">
        <v>93</v>
      </c>
      <c r="C107" s="451">
        <v>48656</v>
      </c>
      <c r="D107" s="432">
        <v>121218.57</v>
      </c>
      <c r="E107" s="432">
        <v>1597.2611857847912</v>
      </c>
      <c r="F107" s="432">
        <v>0</v>
      </c>
      <c r="G107" s="432">
        <v>1597.2611857847912</v>
      </c>
      <c r="H107" s="432">
        <v>1183.0999999999999</v>
      </c>
      <c r="I107" s="432">
        <v>414.16</v>
      </c>
      <c r="J107" s="432">
        <v>120035.47</v>
      </c>
      <c r="K107" s="432">
        <v>54036.830000000016</v>
      </c>
      <c r="Z107" s="451">
        <v>48669</v>
      </c>
    </row>
    <row r="108" spans="2:26" ht="18" customHeight="1" x14ac:dyDescent="0.25">
      <c r="B108" s="431">
        <v>94</v>
      </c>
      <c r="C108" s="451">
        <v>48687</v>
      </c>
      <c r="D108" s="432">
        <v>120035.47</v>
      </c>
      <c r="E108" s="432">
        <v>1597.2611857847912</v>
      </c>
      <c r="F108" s="432">
        <v>0</v>
      </c>
      <c r="G108" s="432">
        <v>1597.2611857847912</v>
      </c>
      <c r="H108" s="432">
        <v>1187.1400000000001</v>
      </c>
      <c r="I108" s="432">
        <v>410.12</v>
      </c>
      <c r="J108" s="432">
        <v>118848.33</v>
      </c>
      <c r="K108" s="432">
        <v>54446.950000000019</v>
      </c>
      <c r="Z108" s="451">
        <v>48699</v>
      </c>
    </row>
    <row r="109" spans="2:26" ht="18" customHeight="1" x14ac:dyDescent="0.25">
      <c r="B109" s="431">
        <v>95</v>
      </c>
      <c r="C109" s="451">
        <v>48717</v>
      </c>
      <c r="D109" s="432">
        <v>118848.33</v>
      </c>
      <c r="E109" s="432">
        <v>1597.2611857847912</v>
      </c>
      <c r="F109" s="432">
        <v>0</v>
      </c>
      <c r="G109" s="432">
        <v>1597.2611857847912</v>
      </c>
      <c r="H109" s="432">
        <v>1191.19</v>
      </c>
      <c r="I109" s="432">
        <v>406.07</v>
      </c>
      <c r="J109" s="432">
        <v>117657.13</v>
      </c>
      <c r="K109" s="432">
        <v>54853.020000000019</v>
      </c>
      <c r="Z109" s="451">
        <v>48730</v>
      </c>
    </row>
    <row r="110" spans="2:26" ht="18" customHeight="1" x14ac:dyDescent="0.25">
      <c r="B110" s="431">
        <v>96</v>
      </c>
      <c r="C110" s="451">
        <v>48748</v>
      </c>
      <c r="D110" s="432">
        <v>117657.13</v>
      </c>
      <c r="E110" s="432">
        <v>1597.2611857847912</v>
      </c>
      <c r="F110" s="432">
        <v>0</v>
      </c>
      <c r="G110" s="432">
        <v>1597.2611857847912</v>
      </c>
      <c r="H110" s="432">
        <v>1195.26</v>
      </c>
      <c r="I110" s="432">
        <v>402</v>
      </c>
      <c r="J110" s="432">
        <v>116461.87</v>
      </c>
      <c r="K110" s="432">
        <v>55255.020000000019</v>
      </c>
      <c r="Z110" s="451">
        <v>48760</v>
      </c>
    </row>
    <row r="111" spans="2:26" ht="18" customHeight="1" x14ac:dyDescent="0.25">
      <c r="B111" s="431">
        <v>97</v>
      </c>
      <c r="C111" s="451">
        <v>48778</v>
      </c>
      <c r="D111" s="432">
        <v>116461.87</v>
      </c>
      <c r="E111" s="432">
        <v>1597.2611857847912</v>
      </c>
      <c r="F111" s="432">
        <v>0</v>
      </c>
      <c r="G111" s="432">
        <v>1597.2611857847912</v>
      </c>
      <c r="H111" s="432">
        <v>1199.3499999999999</v>
      </c>
      <c r="I111" s="432">
        <v>397.91</v>
      </c>
      <c r="J111" s="432">
        <v>115262.52</v>
      </c>
      <c r="K111" s="432">
        <v>55652.930000000022</v>
      </c>
      <c r="Z111" s="451">
        <v>48791</v>
      </c>
    </row>
    <row r="112" spans="2:26" ht="18" customHeight="1" x14ac:dyDescent="0.25">
      <c r="B112" s="431">
        <v>98</v>
      </c>
      <c r="C112" s="451">
        <v>48809</v>
      </c>
      <c r="D112" s="432">
        <v>115262.52</v>
      </c>
      <c r="E112" s="432">
        <v>1597.2611857847912</v>
      </c>
      <c r="F112" s="432">
        <v>0</v>
      </c>
      <c r="G112" s="432">
        <v>1597.2611857847912</v>
      </c>
      <c r="H112" s="432">
        <v>1203.45</v>
      </c>
      <c r="I112" s="432">
        <v>393.81</v>
      </c>
      <c r="J112" s="432">
        <v>114059.07</v>
      </c>
      <c r="K112" s="432">
        <v>56046.74000000002</v>
      </c>
      <c r="Z112" s="451">
        <v>48822</v>
      </c>
    </row>
    <row r="113" spans="2:26" ht="18" customHeight="1" x14ac:dyDescent="0.25">
      <c r="B113" s="431">
        <v>99</v>
      </c>
      <c r="C113" s="451">
        <v>48840</v>
      </c>
      <c r="D113" s="432">
        <v>114059.07</v>
      </c>
      <c r="E113" s="432">
        <v>1597.2611857847912</v>
      </c>
      <c r="F113" s="432">
        <v>0</v>
      </c>
      <c r="G113" s="432">
        <v>1597.2611857847912</v>
      </c>
      <c r="H113" s="432">
        <v>1207.56</v>
      </c>
      <c r="I113" s="432">
        <v>389.7</v>
      </c>
      <c r="J113" s="432">
        <v>112851.51</v>
      </c>
      <c r="K113" s="432">
        <v>56436.440000000017</v>
      </c>
      <c r="Z113" s="451">
        <v>48852</v>
      </c>
    </row>
    <row r="114" spans="2:26" ht="18" customHeight="1" x14ac:dyDescent="0.25">
      <c r="B114" s="431">
        <v>100</v>
      </c>
      <c r="C114" s="451">
        <v>48870</v>
      </c>
      <c r="D114" s="432">
        <v>112851.51</v>
      </c>
      <c r="E114" s="432">
        <v>1597.2611857847912</v>
      </c>
      <c r="F114" s="432">
        <v>0</v>
      </c>
      <c r="G114" s="432">
        <v>1597.2611857847912</v>
      </c>
      <c r="H114" s="432">
        <v>1211.68</v>
      </c>
      <c r="I114" s="432">
        <v>385.58</v>
      </c>
      <c r="J114" s="432">
        <v>111639.83</v>
      </c>
      <c r="K114" s="432">
        <v>56822.020000000019</v>
      </c>
      <c r="Z114" s="451">
        <v>48883</v>
      </c>
    </row>
    <row r="115" spans="2:26" ht="18" customHeight="1" x14ac:dyDescent="0.25">
      <c r="B115" s="431">
        <v>101</v>
      </c>
      <c r="C115" s="451">
        <v>48901</v>
      </c>
      <c r="D115" s="432">
        <v>111639.83</v>
      </c>
      <c r="E115" s="432">
        <v>1597.2611857847912</v>
      </c>
      <c r="F115" s="432">
        <v>0</v>
      </c>
      <c r="G115" s="432">
        <v>1597.2611857847912</v>
      </c>
      <c r="H115" s="432">
        <v>1215.82</v>
      </c>
      <c r="I115" s="432">
        <v>381.44</v>
      </c>
      <c r="J115" s="432">
        <v>110424</v>
      </c>
      <c r="K115" s="432">
        <v>57203.460000000021</v>
      </c>
      <c r="Z115" s="451">
        <v>48913</v>
      </c>
    </row>
    <row r="116" spans="2:26" ht="18" customHeight="1" x14ac:dyDescent="0.25">
      <c r="B116" s="431">
        <v>102</v>
      </c>
      <c r="C116" s="451">
        <v>48931</v>
      </c>
      <c r="D116" s="432">
        <v>110424</v>
      </c>
      <c r="E116" s="432">
        <v>1597.2611857847912</v>
      </c>
      <c r="F116" s="432">
        <v>0</v>
      </c>
      <c r="G116" s="432">
        <v>1597.2611857847912</v>
      </c>
      <c r="H116" s="432">
        <v>1219.98</v>
      </c>
      <c r="I116" s="432">
        <v>377.28</v>
      </c>
      <c r="J116" s="432">
        <v>109204.02</v>
      </c>
      <c r="K116" s="432">
        <v>57580.74000000002</v>
      </c>
      <c r="Z116" s="451">
        <v>48944</v>
      </c>
    </row>
    <row r="117" spans="2:26" ht="18" customHeight="1" x14ac:dyDescent="0.25">
      <c r="B117" s="431">
        <v>103</v>
      </c>
      <c r="C117" s="451">
        <v>48962</v>
      </c>
      <c r="D117" s="432">
        <v>109204.02</v>
      </c>
      <c r="E117" s="432">
        <v>1597.2611857847912</v>
      </c>
      <c r="F117" s="432">
        <v>0</v>
      </c>
      <c r="G117" s="432">
        <v>1597.2611857847912</v>
      </c>
      <c r="H117" s="432">
        <v>1224.1500000000001</v>
      </c>
      <c r="I117" s="432">
        <v>373.11</v>
      </c>
      <c r="J117" s="432">
        <v>107979.87</v>
      </c>
      <c r="K117" s="432">
        <v>57953.85000000002</v>
      </c>
      <c r="Z117" s="451">
        <v>48975</v>
      </c>
    </row>
    <row r="118" spans="2:26" ht="18" customHeight="1" x14ac:dyDescent="0.25">
      <c r="B118" s="431">
        <v>104</v>
      </c>
      <c r="C118" s="451">
        <v>48993</v>
      </c>
      <c r="D118" s="432">
        <v>107979.87</v>
      </c>
      <c r="E118" s="432">
        <v>1597.2611857847912</v>
      </c>
      <c r="F118" s="432">
        <v>0</v>
      </c>
      <c r="G118" s="432">
        <v>1597.2611857847912</v>
      </c>
      <c r="H118" s="432">
        <v>1228.33</v>
      </c>
      <c r="I118" s="432">
        <v>368.93</v>
      </c>
      <c r="J118" s="432">
        <v>106751.54</v>
      </c>
      <c r="K118" s="432">
        <v>58322.780000000021</v>
      </c>
      <c r="Z118" s="451">
        <v>49003</v>
      </c>
    </row>
    <row r="119" spans="2:26" ht="18" customHeight="1" x14ac:dyDescent="0.25">
      <c r="B119" s="431">
        <v>105</v>
      </c>
      <c r="C119" s="451">
        <v>49021</v>
      </c>
      <c r="D119" s="432">
        <v>106751.54</v>
      </c>
      <c r="E119" s="432">
        <v>1597.2611857847912</v>
      </c>
      <c r="F119" s="432">
        <v>0</v>
      </c>
      <c r="G119" s="432">
        <v>1597.2611857847912</v>
      </c>
      <c r="H119" s="432">
        <v>1232.53</v>
      </c>
      <c r="I119" s="432">
        <v>364.73</v>
      </c>
      <c r="J119" s="432">
        <v>105519.02</v>
      </c>
      <c r="K119" s="432">
        <v>58687.510000000024</v>
      </c>
      <c r="Z119" s="451">
        <v>49034</v>
      </c>
    </row>
    <row r="120" spans="2:26" ht="18" customHeight="1" x14ac:dyDescent="0.25">
      <c r="B120" s="431">
        <v>106</v>
      </c>
      <c r="C120" s="451">
        <v>49052</v>
      </c>
      <c r="D120" s="432">
        <v>105519.02</v>
      </c>
      <c r="E120" s="432">
        <v>1597.2611857847912</v>
      </c>
      <c r="F120" s="432">
        <v>0</v>
      </c>
      <c r="G120" s="432">
        <v>1597.2611857847912</v>
      </c>
      <c r="H120" s="432">
        <v>1236.74</v>
      </c>
      <c r="I120" s="432">
        <v>360.52</v>
      </c>
      <c r="J120" s="432">
        <v>104282.28</v>
      </c>
      <c r="K120" s="432">
        <v>59048.030000000021</v>
      </c>
      <c r="Z120" s="451">
        <v>49064</v>
      </c>
    </row>
    <row r="121" spans="2:26" ht="18" customHeight="1" x14ac:dyDescent="0.25">
      <c r="B121" s="431">
        <v>107</v>
      </c>
      <c r="C121" s="451">
        <v>49082</v>
      </c>
      <c r="D121" s="432">
        <v>104282.28</v>
      </c>
      <c r="E121" s="432">
        <v>1597.2611857847912</v>
      </c>
      <c r="F121" s="432">
        <v>0</v>
      </c>
      <c r="G121" s="432">
        <v>1597.2611857847912</v>
      </c>
      <c r="H121" s="432">
        <v>1240.96</v>
      </c>
      <c r="I121" s="432">
        <v>356.3</v>
      </c>
      <c r="J121" s="432">
        <v>103041.32</v>
      </c>
      <c r="K121" s="432">
        <v>59404.330000000024</v>
      </c>
      <c r="Z121" s="451">
        <v>49095</v>
      </c>
    </row>
    <row r="122" spans="2:26" ht="18" customHeight="1" x14ac:dyDescent="0.25">
      <c r="B122" s="431">
        <v>108</v>
      </c>
      <c r="C122" s="451">
        <v>49113</v>
      </c>
      <c r="D122" s="432">
        <v>103041.32</v>
      </c>
      <c r="E122" s="432">
        <v>1597.2611857847912</v>
      </c>
      <c r="F122" s="432">
        <v>0</v>
      </c>
      <c r="G122" s="432">
        <v>1597.2611857847912</v>
      </c>
      <c r="H122" s="432">
        <v>1245.2</v>
      </c>
      <c r="I122" s="432">
        <v>352.06</v>
      </c>
      <c r="J122" s="432">
        <v>101796.11</v>
      </c>
      <c r="K122" s="432">
        <v>59756.390000000021</v>
      </c>
      <c r="Z122" s="451">
        <v>49125</v>
      </c>
    </row>
    <row r="123" spans="2:26" ht="18" customHeight="1" x14ac:dyDescent="0.25">
      <c r="B123" s="431">
        <v>109</v>
      </c>
      <c r="C123" s="451">
        <v>49143</v>
      </c>
      <c r="D123" s="432">
        <v>101796.11</v>
      </c>
      <c r="E123" s="432">
        <v>1597.2611857847912</v>
      </c>
      <c r="F123" s="432">
        <v>0</v>
      </c>
      <c r="G123" s="432">
        <v>1597.2611857847912</v>
      </c>
      <c r="H123" s="432">
        <v>1249.46</v>
      </c>
      <c r="I123" s="432">
        <v>347.8</v>
      </c>
      <c r="J123" s="432">
        <v>100546.65</v>
      </c>
      <c r="K123" s="432">
        <v>60104.190000000024</v>
      </c>
      <c r="Z123" s="451">
        <v>49156</v>
      </c>
    </row>
    <row r="124" spans="2:26" ht="18" customHeight="1" x14ac:dyDescent="0.25">
      <c r="B124" s="431">
        <v>110</v>
      </c>
      <c r="C124" s="451">
        <v>49174</v>
      </c>
      <c r="D124" s="432">
        <v>100546.65</v>
      </c>
      <c r="E124" s="432">
        <v>1597.2611857847912</v>
      </c>
      <c r="F124" s="432">
        <v>0</v>
      </c>
      <c r="G124" s="432">
        <v>1597.2611857847912</v>
      </c>
      <c r="H124" s="432">
        <v>1253.73</v>
      </c>
      <c r="I124" s="432">
        <v>343.53</v>
      </c>
      <c r="J124" s="432">
        <v>99292.93</v>
      </c>
      <c r="K124" s="432">
        <v>60447.720000000023</v>
      </c>
      <c r="Z124" s="451">
        <v>49187</v>
      </c>
    </row>
    <row r="125" spans="2:26" ht="18" customHeight="1" x14ac:dyDescent="0.25">
      <c r="B125" s="431">
        <v>111</v>
      </c>
      <c r="C125" s="451">
        <v>49205</v>
      </c>
      <c r="D125" s="432">
        <v>99292.93</v>
      </c>
      <c r="E125" s="432">
        <v>1597.2611857847912</v>
      </c>
      <c r="F125" s="432">
        <v>0</v>
      </c>
      <c r="G125" s="432">
        <v>1597.2611857847912</v>
      </c>
      <c r="H125" s="432">
        <v>1258.01</v>
      </c>
      <c r="I125" s="432">
        <v>339.25</v>
      </c>
      <c r="J125" s="432">
        <v>98034.92</v>
      </c>
      <c r="K125" s="432">
        <v>60786.970000000023</v>
      </c>
      <c r="Z125" s="451">
        <v>49217</v>
      </c>
    </row>
    <row r="126" spans="2:26" ht="18" customHeight="1" x14ac:dyDescent="0.25">
      <c r="B126" s="431">
        <v>112</v>
      </c>
      <c r="C126" s="451">
        <v>49235</v>
      </c>
      <c r="D126" s="432">
        <v>98034.92</v>
      </c>
      <c r="E126" s="432">
        <v>1597.2611857847912</v>
      </c>
      <c r="F126" s="432">
        <v>0</v>
      </c>
      <c r="G126" s="432">
        <v>1597.2611857847912</v>
      </c>
      <c r="H126" s="432">
        <v>1262.31</v>
      </c>
      <c r="I126" s="432">
        <v>334.95</v>
      </c>
      <c r="J126" s="432">
        <v>96772.61</v>
      </c>
      <c r="K126" s="432">
        <v>61121.92000000002</v>
      </c>
      <c r="Z126" s="451">
        <v>49248</v>
      </c>
    </row>
    <row r="127" spans="2:26" ht="18" customHeight="1" x14ac:dyDescent="0.25">
      <c r="B127" s="431">
        <v>113</v>
      </c>
      <c r="C127" s="451">
        <v>49266</v>
      </c>
      <c r="D127" s="432">
        <v>96772.61</v>
      </c>
      <c r="E127" s="432">
        <v>1597.2611857847912</v>
      </c>
      <c r="F127" s="432">
        <v>0</v>
      </c>
      <c r="G127" s="432">
        <v>1597.2611857847912</v>
      </c>
      <c r="H127" s="432">
        <v>1266.6199999999999</v>
      </c>
      <c r="I127" s="432">
        <v>330.64</v>
      </c>
      <c r="J127" s="432">
        <v>95505.99</v>
      </c>
      <c r="K127" s="432">
        <v>61452.560000000019</v>
      </c>
      <c r="Z127" s="451">
        <v>49278</v>
      </c>
    </row>
    <row r="128" spans="2:26" ht="18" customHeight="1" x14ac:dyDescent="0.25">
      <c r="B128" s="431">
        <v>114</v>
      </c>
      <c r="C128" s="451">
        <v>49296</v>
      </c>
      <c r="D128" s="432">
        <v>95505.99</v>
      </c>
      <c r="E128" s="432">
        <v>1597.2611857847912</v>
      </c>
      <c r="F128" s="432">
        <v>0</v>
      </c>
      <c r="G128" s="432">
        <v>1597.2611857847912</v>
      </c>
      <c r="H128" s="432">
        <v>1270.95</v>
      </c>
      <c r="I128" s="432">
        <v>326.31</v>
      </c>
      <c r="J128" s="432">
        <v>94235.04</v>
      </c>
      <c r="K128" s="432">
        <v>61778.870000000017</v>
      </c>
      <c r="Z128" s="451">
        <v>49309</v>
      </c>
    </row>
    <row r="129" spans="2:26" ht="18" customHeight="1" x14ac:dyDescent="0.25">
      <c r="B129" s="431">
        <v>115</v>
      </c>
      <c r="C129" s="451">
        <v>49327</v>
      </c>
      <c r="D129" s="432">
        <v>94235.04</v>
      </c>
      <c r="E129" s="432">
        <v>1597.2611857847912</v>
      </c>
      <c r="F129" s="432">
        <v>0</v>
      </c>
      <c r="G129" s="432">
        <v>1597.2611857847912</v>
      </c>
      <c r="H129" s="432">
        <v>1275.29</v>
      </c>
      <c r="I129" s="432">
        <v>321.97000000000003</v>
      </c>
      <c r="J129" s="432">
        <v>92959.75</v>
      </c>
      <c r="K129" s="432">
        <v>62100.840000000018</v>
      </c>
      <c r="Z129" s="451">
        <v>49340</v>
      </c>
    </row>
    <row r="130" spans="2:26" ht="18" customHeight="1" x14ac:dyDescent="0.25">
      <c r="B130" s="431">
        <v>116</v>
      </c>
      <c r="C130" s="451">
        <v>49358</v>
      </c>
      <c r="D130" s="432">
        <v>92959.75</v>
      </c>
      <c r="E130" s="432">
        <v>1597.2611857847912</v>
      </c>
      <c r="F130" s="432">
        <v>0</v>
      </c>
      <c r="G130" s="432">
        <v>1597.2611857847912</v>
      </c>
      <c r="H130" s="432">
        <v>1279.6500000000001</v>
      </c>
      <c r="I130" s="432">
        <v>317.61</v>
      </c>
      <c r="J130" s="432">
        <v>91680.1</v>
      </c>
      <c r="K130" s="432">
        <v>62418.450000000019</v>
      </c>
      <c r="Z130" s="451">
        <v>49368</v>
      </c>
    </row>
    <row r="131" spans="2:26" ht="18" customHeight="1" x14ac:dyDescent="0.25">
      <c r="B131" s="431">
        <v>117</v>
      </c>
      <c r="C131" s="451">
        <v>49386</v>
      </c>
      <c r="D131" s="432">
        <v>91680.1</v>
      </c>
      <c r="E131" s="432">
        <v>1597.2611857847912</v>
      </c>
      <c r="F131" s="432">
        <v>0</v>
      </c>
      <c r="G131" s="432">
        <v>1597.2611857847912</v>
      </c>
      <c r="H131" s="432">
        <v>1284.02</v>
      </c>
      <c r="I131" s="432">
        <v>313.24</v>
      </c>
      <c r="J131" s="432">
        <v>90396.08</v>
      </c>
      <c r="K131" s="432">
        <v>62731.690000000017</v>
      </c>
      <c r="Z131" s="451">
        <v>49399</v>
      </c>
    </row>
    <row r="132" spans="2:26" ht="18" customHeight="1" x14ac:dyDescent="0.25">
      <c r="B132" s="431">
        <v>118</v>
      </c>
      <c r="C132" s="451">
        <v>49417</v>
      </c>
      <c r="D132" s="432">
        <v>90396.08</v>
      </c>
      <c r="E132" s="432">
        <v>1597.2611857847912</v>
      </c>
      <c r="F132" s="432">
        <v>0</v>
      </c>
      <c r="G132" s="432">
        <v>1597.2611857847912</v>
      </c>
      <c r="H132" s="432">
        <v>1288.4100000000001</v>
      </c>
      <c r="I132" s="432">
        <v>308.85000000000002</v>
      </c>
      <c r="J132" s="432">
        <v>89107.67</v>
      </c>
      <c r="K132" s="432">
        <v>63040.540000000015</v>
      </c>
      <c r="Z132" s="451">
        <v>49429</v>
      </c>
    </row>
    <row r="133" spans="2:26" ht="18" customHeight="1" x14ac:dyDescent="0.25">
      <c r="B133" s="431">
        <v>119</v>
      </c>
      <c r="C133" s="451">
        <v>49447</v>
      </c>
      <c r="D133" s="432">
        <v>89107.67</v>
      </c>
      <c r="E133" s="432">
        <v>1597.2611857847912</v>
      </c>
      <c r="F133" s="432">
        <v>0</v>
      </c>
      <c r="G133" s="432">
        <v>1597.2611857847912</v>
      </c>
      <c r="H133" s="432">
        <v>1292.81</v>
      </c>
      <c r="I133" s="432">
        <v>304.45</v>
      </c>
      <c r="J133" s="432">
        <v>87814.86</v>
      </c>
      <c r="K133" s="432">
        <v>63344.990000000013</v>
      </c>
      <c r="Z133" s="451">
        <v>49460</v>
      </c>
    </row>
    <row r="134" spans="2:26" ht="18" customHeight="1" x14ac:dyDescent="0.25">
      <c r="B134" s="431">
        <v>120</v>
      </c>
      <c r="C134" s="451">
        <v>49478</v>
      </c>
      <c r="D134" s="432">
        <v>87814.86</v>
      </c>
      <c r="E134" s="432">
        <v>1597.2611857847912</v>
      </c>
      <c r="F134" s="432">
        <v>0</v>
      </c>
      <c r="G134" s="432">
        <v>1597.2611857847912</v>
      </c>
      <c r="H134" s="432">
        <v>1297.23</v>
      </c>
      <c r="I134" s="432">
        <v>300.02999999999997</v>
      </c>
      <c r="J134" s="432">
        <v>86517.63</v>
      </c>
      <c r="K134" s="432">
        <v>63645.020000000011</v>
      </c>
      <c r="Z134" s="451">
        <v>49490</v>
      </c>
    </row>
    <row r="135" spans="2:26" ht="18" customHeight="1" x14ac:dyDescent="0.25">
      <c r="B135" s="431">
        <v>121</v>
      </c>
      <c r="C135" s="451">
        <v>49508</v>
      </c>
      <c r="D135" s="432">
        <v>86517.63</v>
      </c>
      <c r="E135" s="432">
        <v>1597.2611857847912</v>
      </c>
      <c r="F135" s="432">
        <v>0</v>
      </c>
      <c r="G135" s="432">
        <v>1597.2611857847912</v>
      </c>
      <c r="H135" s="432">
        <v>1301.6600000000001</v>
      </c>
      <c r="I135" s="432">
        <v>295.60000000000002</v>
      </c>
      <c r="J135" s="432">
        <v>85215.97</v>
      </c>
      <c r="K135" s="432">
        <v>63940.62000000001</v>
      </c>
      <c r="Z135" s="451">
        <v>49521</v>
      </c>
    </row>
    <row r="136" spans="2:26" ht="18" customHeight="1" x14ac:dyDescent="0.25">
      <c r="B136" s="431">
        <v>122</v>
      </c>
      <c r="C136" s="451">
        <v>49539</v>
      </c>
      <c r="D136" s="432">
        <v>85215.97</v>
      </c>
      <c r="E136" s="432">
        <v>1597.2611857847912</v>
      </c>
      <c r="F136" s="432">
        <v>0</v>
      </c>
      <c r="G136" s="432">
        <v>1597.2611857847912</v>
      </c>
      <c r="H136" s="432">
        <v>1306.1099999999999</v>
      </c>
      <c r="I136" s="432">
        <v>291.14999999999998</v>
      </c>
      <c r="J136" s="432">
        <v>83909.87</v>
      </c>
      <c r="K136" s="432">
        <v>64231.770000000011</v>
      </c>
      <c r="Z136" s="451">
        <v>49552</v>
      </c>
    </row>
    <row r="137" spans="2:26" ht="18" customHeight="1" x14ac:dyDescent="0.25">
      <c r="B137" s="431">
        <v>123</v>
      </c>
      <c r="C137" s="451">
        <v>49570</v>
      </c>
      <c r="D137" s="432">
        <v>83909.87</v>
      </c>
      <c r="E137" s="432">
        <v>1597.2611857847912</v>
      </c>
      <c r="F137" s="432">
        <v>0</v>
      </c>
      <c r="G137" s="432">
        <v>1597.2611857847912</v>
      </c>
      <c r="H137" s="432">
        <v>1310.57</v>
      </c>
      <c r="I137" s="432">
        <v>286.69</v>
      </c>
      <c r="J137" s="432">
        <v>82599.3</v>
      </c>
      <c r="K137" s="432">
        <v>64518.460000000014</v>
      </c>
      <c r="Z137" s="451">
        <v>49582</v>
      </c>
    </row>
    <row r="138" spans="2:26" ht="18" customHeight="1" x14ac:dyDescent="0.25">
      <c r="B138" s="431">
        <v>124</v>
      </c>
      <c r="C138" s="451">
        <v>49600</v>
      </c>
      <c r="D138" s="432">
        <v>82599.3</v>
      </c>
      <c r="E138" s="432">
        <v>1597.2611857847912</v>
      </c>
      <c r="F138" s="432">
        <v>0</v>
      </c>
      <c r="G138" s="432">
        <v>1597.2611857847912</v>
      </c>
      <c r="H138" s="432">
        <v>1315.05</v>
      </c>
      <c r="I138" s="432">
        <v>282.20999999999998</v>
      </c>
      <c r="J138" s="432">
        <v>81284.25</v>
      </c>
      <c r="K138" s="432">
        <v>64800.670000000013</v>
      </c>
      <c r="Z138" s="451">
        <v>49613</v>
      </c>
    </row>
    <row r="139" spans="2:26" ht="18" customHeight="1" x14ac:dyDescent="0.25">
      <c r="B139" s="431">
        <v>125</v>
      </c>
      <c r="C139" s="451">
        <v>49631</v>
      </c>
      <c r="D139" s="432">
        <v>81284.25</v>
      </c>
      <c r="E139" s="432">
        <v>1597.2611857847912</v>
      </c>
      <c r="F139" s="432">
        <v>0</v>
      </c>
      <c r="G139" s="432">
        <v>1597.2611857847912</v>
      </c>
      <c r="H139" s="432">
        <v>1319.54</v>
      </c>
      <c r="I139" s="432">
        <v>277.72000000000003</v>
      </c>
      <c r="J139" s="432">
        <v>79964.710000000006</v>
      </c>
      <c r="K139" s="432">
        <v>65078.390000000014</v>
      </c>
      <c r="Z139" s="451">
        <v>49643</v>
      </c>
    </row>
    <row r="140" spans="2:26" ht="18" customHeight="1" x14ac:dyDescent="0.25">
      <c r="B140" s="431">
        <v>126</v>
      </c>
      <c r="C140" s="451">
        <v>49661</v>
      </c>
      <c r="D140" s="432">
        <v>79964.710000000006</v>
      </c>
      <c r="E140" s="432">
        <v>1597.2611857847912</v>
      </c>
      <c r="F140" s="432">
        <v>0</v>
      </c>
      <c r="G140" s="432">
        <v>1597.2611857847912</v>
      </c>
      <c r="H140" s="432">
        <v>1324.05</v>
      </c>
      <c r="I140" s="432">
        <v>273.20999999999998</v>
      </c>
      <c r="J140" s="432">
        <v>78640.66</v>
      </c>
      <c r="K140" s="432">
        <v>65351.600000000013</v>
      </c>
      <c r="Z140" s="451">
        <v>49674</v>
      </c>
    </row>
    <row r="141" spans="2:26" ht="18" customHeight="1" x14ac:dyDescent="0.25">
      <c r="B141" s="431">
        <v>127</v>
      </c>
      <c r="C141" s="451">
        <v>49692</v>
      </c>
      <c r="D141" s="432">
        <v>78640.66</v>
      </c>
      <c r="E141" s="432">
        <v>1597.2611857847912</v>
      </c>
      <c r="F141" s="432">
        <v>0</v>
      </c>
      <c r="G141" s="432">
        <v>1597.2611857847912</v>
      </c>
      <c r="H141" s="432">
        <v>1328.57</v>
      </c>
      <c r="I141" s="432">
        <v>268.69</v>
      </c>
      <c r="J141" s="432">
        <v>77312.09</v>
      </c>
      <c r="K141" s="432">
        <v>65620.290000000008</v>
      </c>
      <c r="Z141" s="451">
        <v>49705</v>
      </c>
    </row>
    <row r="142" spans="2:26" ht="18" customHeight="1" x14ac:dyDescent="0.25">
      <c r="B142" s="431">
        <v>128</v>
      </c>
      <c r="C142" s="451">
        <v>49723</v>
      </c>
      <c r="D142" s="432">
        <v>77312.09</v>
      </c>
      <c r="E142" s="432">
        <v>1597.2611857847912</v>
      </c>
      <c r="F142" s="432">
        <v>0</v>
      </c>
      <c r="G142" s="432">
        <v>1597.2611857847912</v>
      </c>
      <c r="H142" s="432">
        <v>1333.11</v>
      </c>
      <c r="I142" s="432">
        <v>264.14999999999998</v>
      </c>
      <c r="J142" s="432">
        <v>75978.98</v>
      </c>
      <c r="K142" s="432">
        <v>65884.44</v>
      </c>
      <c r="Z142" s="451">
        <v>49734</v>
      </c>
    </row>
    <row r="143" spans="2:26" ht="18" customHeight="1" x14ac:dyDescent="0.25">
      <c r="B143" s="431">
        <v>129</v>
      </c>
      <c r="C143" s="451">
        <v>49752</v>
      </c>
      <c r="D143" s="432">
        <v>75978.98</v>
      </c>
      <c r="E143" s="432">
        <v>1597.2611857847912</v>
      </c>
      <c r="F143" s="432">
        <v>0</v>
      </c>
      <c r="G143" s="432">
        <v>1597.2611857847912</v>
      </c>
      <c r="H143" s="432">
        <v>1337.67</v>
      </c>
      <c r="I143" s="432">
        <v>259.58999999999997</v>
      </c>
      <c r="J143" s="432">
        <v>74641.31</v>
      </c>
      <c r="K143" s="432">
        <v>66144.03</v>
      </c>
      <c r="Z143" s="451">
        <v>49765</v>
      </c>
    </row>
    <row r="144" spans="2:26" ht="18" customHeight="1" x14ac:dyDescent="0.25">
      <c r="B144" s="431">
        <v>130</v>
      </c>
      <c r="C144" s="451">
        <v>49783</v>
      </c>
      <c r="D144" s="432">
        <v>74641.31</v>
      </c>
      <c r="E144" s="432">
        <v>1597.2611857847912</v>
      </c>
      <c r="F144" s="432">
        <v>0</v>
      </c>
      <c r="G144" s="432">
        <v>1597.2611857847912</v>
      </c>
      <c r="H144" s="432">
        <v>1342.24</v>
      </c>
      <c r="I144" s="432">
        <v>255.02</v>
      </c>
      <c r="J144" s="432">
        <v>73299.08</v>
      </c>
      <c r="K144" s="432">
        <v>66399.05</v>
      </c>
      <c r="Z144" s="451">
        <v>49795</v>
      </c>
    </row>
    <row r="145" spans="2:26" ht="18" customHeight="1" x14ac:dyDescent="0.25">
      <c r="B145" s="431">
        <v>131</v>
      </c>
      <c r="C145" s="451">
        <v>49813</v>
      </c>
      <c r="D145" s="432">
        <v>73299.08</v>
      </c>
      <c r="E145" s="432">
        <v>1597.2611857847912</v>
      </c>
      <c r="F145" s="432">
        <v>0</v>
      </c>
      <c r="G145" s="432">
        <v>1597.2611857847912</v>
      </c>
      <c r="H145" s="432">
        <v>1346.82</v>
      </c>
      <c r="I145" s="432">
        <v>250.44</v>
      </c>
      <c r="J145" s="432">
        <v>71952.25</v>
      </c>
      <c r="K145" s="432">
        <v>66649.490000000005</v>
      </c>
      <c r="Z145" s="451">
        <v>49826</v>
      </c>
    </row>
    <row r="146" spans="2:26" ht="18" customHeight="1" x14ac:dyDescent="0.25">
      <c r="B146" s="431">
        <v>132</v>
      </c>
      <c r="C146" s="451">
        <v>49844</v>
      </c>
      <c r="D146" s="432">
        <v>71952.25</v>
      </c>
      <c r="E146" s="432">
        <v>1597.2611857847912</v>
      </c>
      <c r="F146" s="432">
        <v>0</v>
      </c>
      <c r="G146" s="432">
        <v>1597.2611857847912</v>
      </c>
      <c r="H146" s="432">
        <v>1351.42</v>
      </c>
      <c r="I146" s="432">
        <v>245.84</v>
      </c>
      <c r="J146" s="432">
        <v>70600.83</v>
      </c>
      <c r="K146" s="432">
        <v>66895.33</v>
      </c>
      <c r="Z146" s="451">
        <v>49856</v>
      </c>
    </row>
    <row r="147" spans="2:26" ht="18" customHeight="1" x14ac:dyDescent="0.25">
      <c r="B147" s="431">
        <v>133</v>
      </c>
      <c r="C147" s="451">
        <v>49874</v>
      </c>
      <c r="D147" s="432">
        <v>70600.83</v>
      </c>
      <c r="E147" s="432">
        <v>1597.2611857847912</v>
      </c>
      <c r="F147" s="432">
        <v>0</v>
      </c>
      <c r="G147" s="432">
        <v>1597.2611857847912</v>
      </c>
      <c r="H147" s="432">
        <v>1356.04</v>
      </c>
      <c r="I147" s="432">
        <v>241.22</v>
      </c>
      <c r="J147" s="432">
        <v>69244.789999999994</v>
      </c>
      <c r="K147" s="432">
        <v>67136.55</v>
      </c>
      <c r="Z147" s="451">
        <v>49887</v>
      </c>
    </row>
    <row r="148" spans="2:26" ht="18" customHeight="1" x14ac:dyDescent="0.25">
      <c r="B148" s="431">
        <v>134</v>
      </c>
      <c r="C148" s="451">
        <v>49905</v>
      </c>
      <c r="D148" s="432">
        <v>69244.789999999994</v>
      </c>
      <c r="E148" s="432">
        <v>1597.2611857847912</v>
      </c>
      <c r="F148" s="432">
        <v>0</v>
      </c>
      <c r="G148" s="432">
        <v>1597.2611857847912</v>
      </c>
      <c r="H148" s="432">
        <v>1360.67</v>
      </c>
      <c r="I148" s="432">
        <v>236.59</v>
      </c>
      <c r="J148" s="432">
        <v>67884.11</v>
      </c>
      <c r="K148" s="432">
        <v>67373.14</v>
      </c>
      <c r="Z148" s="451">
        <v>49918</v>
      </c>
    </row>
    <row r="149" spans="2:26" ht="18" customHeight="1" x14ac:dyDescent="0.25">
      <c r="B149" s="431">
        <v>135</v>
      </c>
      <c r="C149" s="451">
        <v>49936</v>
      </c>
      <c r="D149" s="432">
        <v>67884.11</v>
      </c>
      <c r="E149" s="432">
        <v>1597.2611857847912</v>
      </c>
      <c r="F149" s="432">
        <v>0</v>
      </c>
      <c r="G149" s="432">
        <v>1597.2611857847912</v>
      </c>
      <c r="H149" s="432">
        <v>1365.32</v>
      </c>
      <c r="I149" s="432">
        <v>231.94</v>
      </c>
      <c r="J149" s="432">
        <v>66518.789999999994</v>
      </c>
      <c r="K149" s="432">
        <v>67605.08</v>
      </c>
      <c r="Z149" s="451">
        <v>49948</v>
      </c>
    </row>
    <row r="150" spans="2:26" ht="18" customHeight="1" x14ac:dyDescent="0.25">
      <c r="B150" s="431">
        <v>136</v>
      </c>
      <c r="C150" s="451">
        <v>49966</v>
      </c>
      <c r="D150" s="432">
        <v>66518.789999999994</v>
      </c>
      <c r="E150" s="432">
        <v>1597.2611857847912</v>
      </c>
      <c r="F150" s="432">
        <v>0</v>
      </c>
      <c r="G150" s="432">
        <v>1597.2611857847912</v>
      </c>
      <c r="H150" s="432">
        <v>1369.99</v>
      </c>
      <c r="I150" s="432">
        <v>227.27</v>
      </c>
      <c r="J150" s="432">
        <v>65148.800000000003</v>
      </c>
      <c r="K150" s="432">
        <v>67832.350000000006</v>
      </c>
      <c r="Z150" s="451">
        <v>49979</v>
      </c>
    </row>
    <row r="151" spans="2:26" ht="18" customHeight="1" x14ac:dyDescent="0.25">
      <c r="B151" s="431">
        <v>137</v>
      </c>
      <c r="C151" s="451">
        <v>49997</v>
      </c>
      <c r="D151" s="432">
        <v>65148.800000000003</v>
      </c>
      <c r="E151" s="432">
        <v>1597.2611857847912</v>
      </c>
      <c r="F151" s="432">
        <v>0</v>
      </c>
      <c r="G151" s="432">
        <v>1597.2611857847912</v>
      </c>
      <c r="H151" s="432">
        <v>1374.67</v>
      </c>
      <c r="I151" s="432">
        <v>222.59</v>
      </c>
      <c r="J151" s="432">
        <v>63774.13</v>
      </c>
      <c r="K151" s="432">
        <v>68054.94</v>
      </c>
      <c r="Z151" s="451">
        <v>50009</v>
      </c>
    </row>
    <row r="152" spans="2:26" ht="18" customHeight="1" x14ac:dyDescent="0.25">
      <c r="B152" s="431">
        <v>138</v>
      </c>
      <c r="C152" s="451">
        <v>50027</v>
      </c>
      <c r="D152" s="432">
        <v>63774.13</v>
      </c>
      <c r="E152" s="432">
        <v>1597.2611857847912</v>
      </c>
      <c r="F152" s="432">
        <v>0</v>
      </c>
      <c r="G152" s="432">
        <v>1597.2611857847912</v>
      </c>
      <c r="H152" s="432">
        <v>1379.37</v>
      </c>
      <c r="I152" s="432">
        <v>217.89</v>
      </c>
      <c r="J152" s="432">
        <v>62394.76</v>
      </c>
      <c r="K152" s="432">
        <v>68272.83</v>
      </c>
      <c r="Z152" s="451">
        <v>50040</v>
      </c>
    </row>
    <row r="153" spans="2:26" ht="18" customHeight="1" x14ac:dyDescent="0.25">
      <c r="B153" s="431">
        <v>139</v>
      </c>
      <c r="C153" s="451">
        <v>50058</v>
      </c>
      <c r="D153" s="432">
        <v>62394.76</v>
      </c>
      <c r="E153" s="432">
        <v>1597.2611857847912</v>
      </c>
      <c r="F153" s="432">
        <v>0</v>
      </c>
      <c r="G153" s="432">
        <v>1597.2611857847912</v>
      </c>
      <c r="H153" s="432">
        <v>1384.08</v>
      </c>
      <c r="I153" s="432">
        <v>213.18</v>
      </c>
      <c r="J153" s="432">
        <v>61010.68</v>
      </c>
      <c r="K153" s="432">
        <v>68486.009999999995</v>
      </c>
      <c r="Z153" s="451">
        <v>50071</v>
      </c>
    </row>
    <row r="154" spans="2:26" ht="18" customHeight="1" x14ac:dyDescent="0.25">
      <c r="B154" s="431">
        <v>140</v>
      </c>
      <c r="C154" s="451">
        <v>50089</v>
      </c>
      <c r="D154" s="432">
        <v>61010.68</v>
      </c>
      <c r="E154" s="432">
        <v>1597.2611857847912</v>
      </c>
      <c r="F154" s="432">
        <v>0</v>
      </c>
      <c r="G154" s="432">
        <v>1597.2611857847912</v>
      </c>
      <c r="H154" s="432">
        <v>1388.81</v>
      </c>
      <c r="I154" s="432">
        <v>208.45</v>
      </c>
      <c r="J154" s="432">
        <v>59621.88</v>
      </c>
      <c r="K154" s="432">
        <v>68694.459999999992</v>
      </c>
      <c r="Z154" s="451">
        <v>50099</v>
      </c>
    </row>
    <row r="155" spans="2:26" ht="18" customHeight="1" x14ac:dyDescent="0.25">
      <c r="B155" s="431">
        <v>141</v>
      </c>
      <c r="C155" s="451">
        <v>50117</v>
      </c>
      <c r="D155" s="432">
        <v>59621.88</v>
      </c>
      <c r="E155" s="432">
        <v>1597.2611857847912</v>
      </c>
      <c r="F155" s="432">
        <v>0</v>
      </c>
      <c r="G155" s="432">
        <v>1597.2611857847912</v>
      </c>
      <c r="H155" s="432">
        <v>1393.55</v>
      </c>
      <c r="I155" s="432">
        <v>203.71</v>
      </c>
      <c r="J155" s="432">
        <v>58228.32</v>
      </c>
      <c r="K155" s="432">
        <v>68898.17</v>
      </c>
      <c r="Z155" s="451">
        <v>50130</v>
      </c>
    </row>
    <row r="156" spans="2:26" ht="18" customHeight="1" x14ac:dyDescent="0.25">
      <c r="B156" s="431">
        <v>142</v>
      </c>
      <c r="C156" s="451">
        <v>50148</v>
      </c>
      <c r="D156" s="432">
        <v>58228.32</v>
      </c>
      <c r="E156" s="432">
        <v>1597.2611857847912</v>
      </c>
      <c r="F156" s="432">
        <v>0</v>
      </c>
      <c r="G156" s="432">
        <v>1597.2611857847912</v>
      </c>
      <c r="H156" s="432">
        <v>1398.31</v>
      </c>
      <c r="I156" s="432">
        <v>198.95</v>
      </c>
      <c r="J156" s="432">
        <v>56830.01</v>
      </c>
      <c r="K156" s="432">
        <v>69097.119999999995</v>
      </c>
      <c r="Z156" s="451">
        <v>50160</v>
      </c>
    </row>
    <row r="157" spans="2:26" ht="18" customHeight="1" x14ac:dyDescent="0.25">
      <c r="B157" s="431">
        <v>143</v>
      </c>
      <c r="C157" s="451">
        <v>50178</v>
      </c>
      <c r="D157" s="432">
        <v>56830.01</v>
      </c>
      <c r="E157" s="432">
        <v>1597.2611857847912</v>
      </c>
      <c r="F157" s="432">
        <v>0</v>
      </c>
      <c r="G157" s="432">
        <v>1597.2611857847912</v>
      </c>
      <c r="H157" s="432">
        <v>1403.09</v>
      </c>
      <c r="I157" s="432">
        <v>194.17</v>
      </c>
      <c r="J157" s="432">
        <v>55426.92</v>
      </c>
      <c r="K157" s="432">
        <v>69291.289999999994</v>
      </c>
      <c r="Z157" s="451">
        <v>50191</v>
      </c>
    </row>
    <row r="158" spans="2:26" ht="18" customHeight="1" x14ac:dyDescent="0.25">
      <c r="B158" s="431">
        <v>144</v>
      </c>
      <c r="C158" s="451">
        <v>50209</v>
      </c>
      <c r="D158" s="432">
        <v>55426.92</v>
      </c>
      <c r="E158" s="432">
        <v>1597.2611857847912</v>
      </c>
      <c r="F158" s="432">
        <v>0</v>
      </c>
      <c r="G158" s="432">
        <v>1597.2611857847912</v>
      </c>
      <c r="H158" s="432">
        <v>1407.88</v>
      </c>
      <c r="I158" s="432">
        <v>189.38</v>
      </c>
      <c r="J158" s="432">
        <v>54019.03</v>
      </c>
      <c r="K158" s="432">
        <v>69480.67</v>
      </c>
      <c r="Z158" s="451">
        <v>50221</v>
      </c>
    </row>
    <row r="159" spans="2:26" ht="18" customHeight="1" x14ac:dyDescent="0.25">
      <c r="B159" s="431">
        <v>145</v>
      </c>
      <c r="C159" s="451">
        <v>50239</v>
      </c>
      <c r="D159" s="432">
        <v>54019.03</v>
      </c>
      <c r="E159" s="432">
        <v>1597.2611857847912</v>
      </c>
      <c r="F159" s="432">
        <v>0</v>
      </c>
      <c r="G159" s="432">
        <v>1597.2611857847912</v>
      </c>
      <c r="H159" s="432">
        <v>1412.69</v>
      </c>
      <c r="I159" s="432">
        <v>184.57</v>
      </c>
      <c r="J159" s="432">
        <v>52606.33</v>
      </c>
      <c r="K159" s="432">
        <v>69665.240000000005</v>
      </c>
      <c r="Z159" s="451">
        <v>50252</v>
      </c>
    </row>
    <row r="160" spans="2:26" ht="18" customHeight="1" x14ac:dyDescent="0.25">
      <c r="B160" s="431">
        <v>146</v>
      </c>
      <c r="C160" s="451">
        <v>50270</v>
      </c>
      <c r="D160" s="432">
        <v>52606.33</v>
      </c>
      <c r="E160" s="432">
        <v>1597.2611857847912</v>
      </c>
      <c r="F160" s="432">
        <v>0</v>
      </c>
      <c r="G160" s="432">
        <v>1597.2611857847912</v>
      </c>
      <c r="H160" s="432">
        <v>1417.52</v>
      </c>
      <c r="I160" s="432">
        <v>179.74</v>
      </c>
      <c r="J160" s="432">
        <v>51188.81</v>
      </c>
      <c r="K160" s="432">
        <v>69844.98000000001</v>
      </c>
      <c r="Z160" s="451">
        <v>50283</v>
      </c>
    </row>
    <row r="161" spans="2:26" ht="18" customHeight="1" x14ac:dyDescent="0.25">
      <c r="B161" s="431">
        <v>147</v>
      </c>
      <c r="C161" s="451">
        <v>50301</v>
      </c>
      <c r="D161" s="432">
        <v>51188.81</v>
      </c>
      <c r="E161" s="432">
        <v>1597.2611857847912</v>
      </c>
      <c r="F161" s="432">
        <v>0</v>
      </c>
      <c r="G161" s="432">
        <v>1597.2611857847912</v>
      </c>
      <c r="H161" s="432">
        <v>1422.36</v>
      </c>
      <c r="I161" s="432">
        <v>174.9</v>
      </c>
      <c r="J161" s="432">
        <v>49766.45</v>
      </c>
      <c r="K161" s="432">
        <v>70019.88</v>
      </c>
      <c r="Z161" s="451">
        <v>50313</v>
      </c>
    </row>
    <row r="162" spans="2:26" ht="18" customHeight="1" x14ac:dyDescent="0.25">
      <c r="B162" s="431">
        <v>148</v>
      </c>
      <c r="C162" s="451">
        <v>50331</v>
      </c>
      <c r="D162" s="432">
        <v>49766.45</v>
      </c>
      <c r="E162" s="432">
        <v>1597.2611857847912</v>
      </c>
      <c r="F162" s="432">
        <v>0</v>
      </c>
      <c r="G162" s="432">
        <v>1597.2611857847912</v>
      </c>
      <c r="H162" s="432">
        <v>1427.22</v>
      </c>
      <c r="I162" s="432">
        <v>170.04</v>
      </c>
      <c r="J162" s="432">
        <v>48339.22</v>
      </c>
      <c r="K162" s="432">
        <v>70189.919999999998</v>
      </c>
      <c r="Z162" s="451">
        <v>50344</v>
      </c>
    </row>
    <row r="163" spans="2:26" ht="18" customHeight="1" x14ac:dyDescent="0.25">
      <c r="B163" s="431">
        <v>149</v>
      </c>
      <c r="C163" s="451">
        <v>50362</v>
      </c>
      <c r="D163" s="432">
        <v>48339.22</v>
      </c>
      <c r="E163" s="432">
        <v>1597.2611857847912</v>
      </c>
      <c r="F163" s="432">
        <v>0</v>
      </c>
      <c r="G163" s="432">
        <v>1597.2611857847912</v>
      </c>
      <c r="H163" s="432">
        <v>1432.1</v>
      </c>
      <c r="I163" s="432">
        <v>165.16</v>
      </c>
      <c r="J163" s="432">
        <v>46907.12</v>
      </c>
      <c r="K163" s="432">
        <v>70355.08</v>
      </c>
      <c r="Z163" s="451">
        <v>50374</v>
      </c>
    </row>
    <row r="164" spans="2:26" ht="18" customHeight="1" x14ac:dyDescent="0.25">
      <c r="B164" s="431">
        <v>150</v>
      </c>
      <c r="C164" s="451">
        <v>50392</v>
      </c>
      <c r="D164" s="432">
        <v>46907.12</v>
      </c>
      <c r="E164" s="432">
        <v>1597.2611857847912</v>
      </c>
      <c r="F164" s="432">
        <v>0</v>
      </c>
      <c r="G164" s="432">
        <v>1597.2611857847912</v>
      </c>
      <c r="H164" s="432">
        <v>1436.99</v>
      </c>
      <c r="I164" s="432">
        <v>160.27000000000001</v>
      </c>
      <c r="J164" s="432">
        <v>45470.12</v>
      </c>
      <c r="K164" s="432">
        <v>70515.350000000006</v>
      </c>
      <c r="Z164" s="451">
        <v>50405</v>
      </c>
    </row>
    <row r="165" spans="2:26" ht="18" customHeight="1" x14ac:dyDescent="0.25">
      <c r="B165" s="431">
        <v>151</v>
      </c>
      <c r="C165" s="451">
        <v>50423</v>
      </c>
      <c r="D165" s="432">
        <v>45470.12</v>
      </c>
      <c r="E165" s="432">
        <v>1597.2611857847912</v>
      </c>
      <c r="F165" s="432">
        <v>0</v>
      </c>
      <c r="G165" s="432">
        <v>1597.2611857847912</v>
      </c>
      <c r="H165" s="432">
        <v>1441.9</v>
      </c>
      <c r="I165" s="432">
        <v>155.36000000000001</v>
      </c>
      <c r="J165" s="432">
        <v>44028.22</v>
      </c>
      <c r="K165" s="432">
        <v>70670.710000000006</v>
      </c>
      <c r="Z165" s="451">
        <v>50436</v>
      </c>
    </row>
    <row r="166" spans="2:26" ht="18" customHeight="1" x14ac:dyDescent="0.25">
      <c r="B166" s="431">
        <v>152</v>
      </c>
      <c r="C166" s="451">
        <v>50454</v>
      </c>
      <c r="D166" s="432">
        <v>44028.22</v>
      </c>
      <c r="E166" s="432">
        <v>1597.2611857847912</v>
      </c>
      <c r="F166" s="432">
        <v>0</v>
      </c>
      <c r="G166" s="432">
        <v>1597.2611857847912</v>
      </c>
      <c r="H166" s="432">
        <v>1446.83</v>
      </c>
      <c r="I166" s="432">
        <v>150.43</v>
      </c>
      <c r="J166" s="432">
        <v>42581.39</v>
      </c>
      <c r="K166" s="432">
        <v>70821.14</v>
      </c>
      <c r="Z166" s="451">
        <v>50464</v>
      </c>
    </row>
    <row r="167" spans="2:26" ht="18" customHeight="1" x14ac:dyDescent="0.25">
      <c r="B167" s="431">
        <v>153</v>
      </c>
      <c r="C167" s="451">
        <v>50482</v>
      </c>
      <c r="D167" s="432">
        <v>42581.39</v>
      </c>
      <c r="E167" s="432">
        <v>1597.2611857847912</v>
      </c>
      <c r="F167" s="432">
        <v>0</v>
      </c>
      <c r="G167" s="432">
        <v>1597.2611857847912</v>
      </c>
      <c r="H167" s="432">
        <v>1451.77</v>
      </c>
      <c r="I167" s="432">
        <v>145.49</v>
      </c>
      <c r="J167" s="432">
        <v>41129.61</v>
      </c>
      <c r="K167" s="432">
        <v>70966.63</v>
      </c>
      <c r="Z167" s="451">
        <v>50495</v>
      </c>
    </row>
    <row r="168" spans="2:26" ht="18" customHeight="1" x14ac:dyDescent="0.25">
      <c r="B168" s="431">
        <v>154</v>
      </c>
      <c r="C168" s="451">
        <v>50513</v>
      </c>
      <c r="D168" s="432">
        <v>41129.61</v>
      </c>
      <c r="E168" s="432">
        <v>1597.2611857847912</v>
      </c>
      <c r="F168" s="432">
        <v>0</v>
      </c>
      <c r="G168" s="432">
        <v>1597.2611857847912</v>
      </c>
      <c r="H168" s="432">
        <v>1456.73</v>
      </c>
      <c r="I168" s="432">
        <v>140.53</v>
      </c>
      <c r="J168" s="432">
        <v>39672.879999999997</v>
      </c>
      <c r="K168" s="432">
        <v>71107.16</v>
      </c>
      <c r="Z168" s="451">
        <v>50525</v>
      </c>
    </row>
    <row r="169" spans="2:26" ht="18" customHeight="1" x14ac:dyDescent="0.25">
      <c r="B169" s="431">
        <v>155</v>
      </c>
      <c r="C169" s="451">
        <v>50543</v>
      </c>
      <c r="D169" s="432">
        <v>39672.879999999997</v>
      </c>
      <c r="E169" s="432">
        <v>1597.2611857847912</v>
      </c>
      <c r="F169" s="432">
        <v>0</v>
      </c>
      <c r="G169" s="432">
        <v>1597.2611857847912</v>
      </c>
      <c r="H169" s="432">
        <v>1461.71</v>
      </c>
      <c r="I169" s="432">
        <v>135.55000000000001</v>
      </c>
      <c r="J169" s="432">
        <v>38211.160000000003</v>
      </c>
      <c r="K169" s="432">
        <v>71242.710000000006</v>
      </c>
      <c r="Z169" s="451">
        <v>50556</v>
      </c>
    </row>
    <row r="170" spans="2:26" ht="18" customHeight="1" x14ac:dyDescent="0.25">
      <c r="B170" s="431">
        <v>156</v>
      </c>
      <c r="C170" s="451">
        <v>50574</v>
      </c>
      <c r="D170" s="432">
        <v>38211.160000000003</v>
      </c>
      <c r="E170" s="432">
        <v>1597.2611857847912</v>
      </c>
      <c r="F170" s="432">
        <v>0</v>
      </c>
      <c r="G170" s="432">
        <v>1597.2611857847912</v>
      </c>
      <c r="H170" s="432">
        <v>1466.71</v>
      </c>
      <c r="I170" s="432">
        <v>130.55000000000001</v>
      </c>
      <c r="J170" s="432">
        <v>36744.46</v>
      </c>
      <c r="K170" s="432">
        <v>71373.260000000009</v>
      </c>
      <c r="Z170" s="451">
        <v>50586</v>
      </c>
    </row>
    <row r="171" spans="2:26" ht="18" customHeight="1" x14ac:dyDescent="0.25">
      <c r="B171" s="431">
        <v>157</v>
      </c>
      <c r="C171" s="451">
        <v>50604</v>
      </c>
      <c r="D171" s="432">
        <v>36744.46</v>
      </c>
      <c r="E171" s="432">
        <v>1597.2611857847912</v>
      </c>
      <c r="F171" s="432">
        <v>0</v>
      </c>
      <c r="G171" s="432">
        <v>1597.2611857847912</v>
      </c>
      <c r="H171" s="432">
        <v>1471.72</v>
      </c>
      <c r="I171" s="432">
        <v>125.54</v>
      </c>
      <c r="J171" s="432">
        <v>35272.74</v>
      </c>
      <c r="K171" s="432">
        <v>71498.8</v>
      </c>
      <c r="Z171" s="451">
        <v>50617</v>
      </c>
    </row>
    <row r="172" spans="2:26" ht="18" customHeight="1" x14ac:dyDescent="0.25">
      <c r="B172" s="431">
        <v>158</v>
      </c>
      <c r="C172" s="451">
        <v>50635</v>
      </c>
      <c r="D172" s="432">
        <v>35272.74</v>
      </c>
      <c r="E172" s="432">
        <v>1597.2611857847912</v>
      </c>
      <c r="F172" s="432">
        <v>0</v>
      </c>
      <c r="G172" s="432">
        <v>1597.2611857847912</v>
      </c>
      <c r="H172" s="432">
        <v>1476.74</v>
      </c>
      <c r="I172" s="432">
        <v>120.52</v>
      </c>
      <c r="J172" s="432">
        <v>33795.99</v>
      </c>
      <c r="K172" s="432">
        <v>71619.320000000007</v>
      </c>
      <c r="Z172" s="451">
        <v>50648</v>
      </c>
    </row>
    <row r="173" spans="2:26" ht="18" customHeight="1" x14ac:dyDescent="0.25">
      <c r="B173" s="431">
        <v>159</v>
      </c>
      <c r="C173" s="451">
        <v>50666</v>
      </c>
      <c r="D173" s="432">
        <v>33795.99</v>
      </c>
      <c r="E173" s="432">
        <v>1597.2611857847912</v>
      </c>
      <c r="F173" s="432">
        <v>0</v>
      </c>
      <c r="G173" s="432">
        <v>1597.2611857847912</v>
      </c>
      <c r="H173" s="432">
        <v>1481.79</v>
      </c>
      <c r="I173" s="432">
        <v>115.47</v>
      </c>
      <c r="J173" s="432">
        <v>32314.2</v>
      </c>
      <c r="K173" s="432">
        <v>71734.790000000008</v>
      </c>
      <c r="Z173" s="451">
        <v>50678</v>
      </c>
    </row>
    <row r="174" spans="2:26" ht="18" customHeight="1" x14ac:dyDescent="0.25">
      <c r="B174" s="431">
        <v>160</v>
      </c>
      <c r="C174" s="451">
        <v>50696</v>
      </c>
      <c r="D174" s="432">
        <v>32314.2</v>
      </c>
      <c r="E174" s="432">
        <v>1597.2611857847912</v>
      </c>
      <c r="F174" s="432">
        <v>0</v>
      </c>
      <c r="G174" s="432">
        <v>1597.2611857847912</v>
      </c>
      <c r="H174" s="432">
        <v>1486.85</v>
      </c>
      <c r="I174" s="432">
        <v>110.41</v>
      </c>
      <c r="J174" s="432">
        <v>30827.35</v>
      </c>
      <c r="K174" s="432">
        <v>71845.200000000012</v>
      </c>
      <c r="Z174" s="451">
        <v>50709</v>
      </c>
    </row>
    <row r="175" spans="2:26" ht="18" customHeight="1" x14ac:dyDescent="0.25">
      <c r="B175" s="431">
        <v>161</v>
      </c>
      <c r="C175" s="451">
        <v>50727</v>
      </c>
      <c r="D175" s="432">
        <v>30827.35</v>
      </c>
      <c r="E175" s="432">
        <v>1597.2611857847912</v>
      </c>
      <c r="F175" s="432">
        <v>0</v>
      </c>
      <c r="G175" s="432">
        <v>1597.2611857847912</v>
      </c>
      <c r="H175" s="432">
        <v>1491.93</v>
      </c>
      <c r="I175" s="432">
        <v>105.33</v>
      </c>
      <c r="J175" s="432">
        <v>29335.41</v>
      </c>
      <c r="K175" s="432">
        <v>71950.530000000013</v>
      </c>
      <c r="Z175" s="451">
        <v>50739</v>
      </c>
    </row>
    <row r="176" spans="2:26" ht="18" customHeight="1" x14ac:dyDescent="0.25">
      <c r="B176" s="431">
        <v>162</v>
      </c>
      <c r="C176" s="451">
        <v>50757</v>
      </c>
      <c r="D176" s="432">
        <v>29335.41</v>
      </c>
      <c r="E176" s="432">
        <v>1597.2611857847912</v>
      </c>
      <c r="F176" s="432">
        <v>0</v>
      </c>
      <c r="G176" s="432">
        <v>1597.2611857847912</v>
      </c>
      <c r="H176" s="432">
        <v>1497.03</v>
      </c>
      <c r="I176" s="432">
        <v>100.23</v>
      </c>
      <c r="J176" s="432">
        <v>27838.38</v>
      </c>
      <c r="K176" s="432">
        <v>72050.760000000009</v>
      </c>
      <c r="Z176" s="451">
        <v>50770</v>
      </c>
    </row>
    <row r="177" spans="2:26" ht="18" customHeight="1" x14ac:dyDescent="0.25">
      <c r="B177" s="431">
        <v>163</v>
      </c>
      <c r="C177" s="451">
        <v>50788</v>
      </c>
      <c r="D177" s="432">
        <v>27838.38</v>
      </c>
      <c r="E177" s="432">
        <v>1597.2611857847912</v>
      </c>
      <c r="F177" s="432">
        <v>0</v>
      </c>
      <c r="G177" s="432">
        <v>1597.2611857847912</v>
      </c>
      <c r="H177" s="432">
        <v>1502.15</v>
      </c>
      <c r="I177" s="432">
        <v>95.11</v>
      </c>
      <c r="J177" s="432">
        <v>26336.240000000002</v>
      </c>
      <c r="K177" s="432">
        <v>72145.87000000001</v>
      </c>
      <c r="Z177" s="451">
        <v>50801</v>
      </c>
    </row>
    <row r="178" spans="2:26" ht="18" customHeight="1" x14ac:dyDescent="0.25">
      <c r="B178" s="431">
        <v>164</v>
      </c>
      <c r="C178" s="451">
        <v>50819</v>
      </c>
      <c r="D178" s="432">
        <v>26336.240000000002</v>
      </c>
      <c r="E178" s="432">
        <v>1597.2611857847912</v>
      </c>
      <c r="F178" s="432">
        <v>0</v>
      </c>
      <c r="G178" s="432">
        <v>1597.2611857847912</v>
      </c>
      <c r="H178" s="432">
        <v>1507.28</v>
      </c>
      <c r="I178" s="432">
        <v>89.98</v>
      </c>
      <c r="J178" s="432">
        <v>24828.959999999999</v>
      </c>
      <c r="K178" s="432">
        <v>72235.850000000006</v>
      </c>
      <c r="Z178" s="451">
        <v>50829</v>
      </c>
    </row>
    <row r="179" spans="2:26" ht="18" customHeight="1" x14ac:dyDescent="0.25">
      <c r="B179" s="431">
        <v>165</v>
      </c>
      <c r="C179" s="451">
        <v>50847</v>
      </c>
      <c r="D179" s="432">
        <v>24828.959999999999</v>
      </c>
      <c r="E179" s="432">
        <v>1597.2611857847912</v>
      </c>
      <c r="F179" s="432">
        <v>0</v>
      </c>
      <c r="G179" s="432">
        <v>1597.2611857847912</v>
      </c>
      <c r="H179" s="432">
        <v>1512.43</v>
      </c>
      <c r="I179" s="432">
        <v>84.83</v>
      </c>
      <c r="J179" s="432">
        <v>23316.53</v>
      </c>
      <c r="K179" s="432">
        <v>72320.680000000008</v>
      </c>
      <c r="Z179" s="451">
        <v>50860</v>
      </c>
    </row>
    <row r="180" spans="2:26" ht="18" customHeight="1" x14ac:dyDescent="0.25">
      <c r="B180" s="431">
        <v>166</v>
      </c>
      <c r="C180" s="451">
        <v>50878</v>
      </c>
      <c r="D180" s="432">
        <v>23316.53</v>
      </c>
      <c r="E180" s="432">
        <v>1597.2611857847912</v>
      </c>
      <c r="F180" s="432">
        <v>0</v>
      </c>
      <c r="G180" s="432">
        <v>1597.2611857847912</v>
      </c>
      <c r="H180" s="432">
        <v>1517.6</v>
      </c>
      <c r="I180" s="432">
        <v>79.66</v>
      </c>
      <c r="J180" s="432">
        <v>21798.93</v>
      </c>
      <c r="K180" s="432">
        <v>72400.340000000011</v>
      </c>
      <c r="Z180" s="451">
        <v>50890</v>
      </c>
    </row>
    <row r="181" spans="2:26" ht="18" customHeight="1" x14ac:dyDescent="0.25">
      <c r="B181" s="431">
        <v>167</v>
      </c>
      <c r="C181" s="451">
        <v>50908</v>
      </c>
      <c r="D181" s="432">
        <v>21798.93</v>
      </c>
      <c r="E181" s="432">
        <v>1597.2611857847912</v>
      </c>
      <c r="F181" s="432">
        <v>0</v>
      </c>
      <c r="G181" s="432">
        <v>1597.2611857847912</v>
      </c>
      <c r="H181" s="432">
        <v>1522.78</v>
      </c>
      <c r="I181" s="432">
        <v>74.48</v>
      </c>
      <c r="J181" s="432">
        <v>20276.150000000001</v>
      </c>
      <c r="K181" s="432">
        <v>72474.820000000007</v>
      </c>
      <c r="Z181" s="451">
        <v>50921</v>
      </c>
    </row>
    <row r="182" spans="2:26" ht="18" customHeight="1" x14ac:dyDescent="0.25">
      <c r="B182" s="431">
        <v>168</v>
      </c>
      <c r="C182" s="451">
        <v>50939</v>
      </c>
      <c r="D182" s="432">
        <v>20276.150000000001</v>
      </c>
      <c r="E182" s="432">
        <v>1597.2611857847912</v>
      </c>
      <c r="F182" s="432">
        <v>0</v>
      </c>
      <c r="G182" s="432">
        <v>1597.2611857847912</v>
      </c>
      <c r="H182" s="432">
        <v>1527.98</v>
      </c>
      <c r="I182" s="432">
        <v>69.28</v>
      </c>
      <c r="J182" s="432">
        <v>18748.169999999998</v>
      </c>
      <c r="K182" s="432">
        <v>72544.100000000006</v>
      </c>
      <c r="Z182" s="451">
        <v>50951</v>
      </c>
    </row>
    <row r="183" spans="2:26" ht="18" customHeight="1" x14ac:dyDescent="0.25">
      <c r="B183" s="431">
        <v>169</v>
      </c>
      <c r="C183" s="451">
        <v>50969</v>
      </c>
      <c r="D183" s="432">
        <v>18748.169999999998</v>
      </c>
      <c r="E183" s="432">
        <v>1597.2611857847912</v>
      </c>
      <c r="F183" s="432">
        <v>0</v>
      </c>
      <c r="G183" s="432">
        <v>1597.2611857847912</v>
      </c>
      <c r="H183" s="432">
        <v>1533.2</v>
      </c>
      <c r="I183" s="432">
        <v>64.06</v>
      </c>
      <c r="J183" s="432">
        <v>17214.96</v>
      </c>
      <c r="K183" s="432">
        <v>72608.160000000003</v>
      </c>
      <c r="Z183" s="451">
        <v>50982</v>
      </c>
    </row>
    <row r="184" spans="2:26" ht="18" customHeight="1" x14ac:dyDescent="0.25">
      <c r="B184" s="431">
        <v>170</v>
      </c>
      <c r="C184" s="451">
        <v>51000</v>
      </c>
      <c r="D184" s="432">
        <v>17214.96</v>
      </c>
      <c r="E184" s="432">
        <v>1597.2611857847912</v>
      </c>
      <c r="F184" s="432">
        <v>0</v>
      </c>
      <c r="G184" s="432">
        <v>1597.2611857847912</v>
      </c>
      <c r="H184" s="432">
        <v>1538.44</v>
      </c>
      <c r="I184" s="432">
        <v>58.82</v>
      </c>
      <c r="J184" s="432">
        <v>15676.52</v>
      </c>
      <c r="K184" s="432">
        <v>72666.98000000001</v>
      </c>
      <c r="Z184" s="451">
        <v>51013</v>
      </c>
    </row>
    <row r="185" spans="2:26" ht="18" customHeight="1" x14ac:dyDescent="0.25">
      <c r="B185" s="431">
        <v>171</v>
      </c>
      <c r="C185" s="451">
        <v>51031</v>
      </c>
      <c r="D185" s="432">
        <v>15676.52</v>
      </c>
      <c r="E185" s="432">
        <v>1597.2611857847912</v>
      </c>
      <c r="F185" s="432">
        <v>0</v>
      </c>
      <c r="G185" s="432">
        <v>1597.2611857847912</v>
      </c>
      <c r="H185" s="432">
        <v>1543.7</v>
      </c>
      <c r="I185" s="432">
        <v>53.56</v>
      </c>
      <c r="J185" s="432">
        <v>14132.82</v>
      </c>
      <c r="K185" s="432">
        <v>72720.540000000008</v>
      </c>
      <c r="Z185" s="451">
        <v>51043</v>
      </c>
    </row>
    <row r="186" spans="2:26" ht="18" customHeight="1" x14ac:dyDescent="0.25">
      <c r="B186" s="431">
        <v>172</v>
      </c>
      <c r="C186" s="451">
        <v>51061</v>
      </c>
      <c r="D186" s="432">
        <v>14132.82</v>
      </c>
      <c r="E186" s="432">
        <v>1597.2611857847912</v>
      </c>
      <c r="F186" s="432">
        <v>0</v>
      </c>
      <c r="G186" s="432">
        <v>1597.2611857847912</v>
      </c>
      <c r="H186" s="432">
        <v>1548.97</v>
      </c>
      <c r="I186" s="432">
        <v>48.29</v>
      </c>
      <c r="J186" s="432">
        <v>12583.84</v>
      </c>
      <c r="K186" s="432">
        <v>72768.83</v>
      </c>
      <c r="Z186" s="451">
        <v>51074</v>
      </c>
    </row>
    <row r="187" spans="2:26" ht="18" customHeight="1" x14ac:dyDescent="0.25">
      <c r="B187" s="431">
        <v>173</v>
      </c>
      <c r="C187" s="451">
        <v>51092</v>
      </c>
      <c r="D187" s="432">
        <v>12583.84</v>
      </c>
      <c r="E187" s="432">
        <v>1597.2611857847912</v>
      </c>
      <c r="F187" s="432">
        <v>0</v>
      </c>
      <c r="G187" s="432">
        <v>1597.2611857847912</v>
      </c>
      <c r="H187" s="432">
        <v>1554.27</v>
      </c>
      <c r="I187" s="432">
        <v>42.99</v>
      </c>
      <c r="J187" s="432">
        <v>11029.58</v>
      </c>
      <c r="K187" s="432">
        <v>72811.820000000007</v>
      </c>
      <c r="Z187" s="451">
        <v>51104</v>
      </c>
    </row>
    <row r="188" spans="2:26" ht="18" customHeight="1" x14ac:dyDescent="0.25">
      <c r="B188" s="431">
        <v>174</v>
      </c>
      <c r="C188" s="451">
        <v>51122</v>
      </c>
      <c r="D188" s="432">
        <v>11029.58</v>
      </c>
      <c r="E188" s="432">
        <v>1597.2611857847912</v>
      </c>
      <c r="F188" s="432">
        <v>0</v>
      </c>
      <c r="G188" s="432">
        <v>1597.2611857847912</v>
      </c>
      <c r="H188" s="432">
        <v>1559.58</v>
      </c>
      <c r="I188" s="432">
        <v>37.68</v>
      </c>
      <c r="J188" s="432">
        <v>9470</v>
      </c>
      <c r="K188" s="432">
        <v>72849.5</v>
      </c>
      <c r="Z188" s="451">
        <v>51135</v>
      </c>
    </row>
    <row r="189" spans="2:26" ht="18" customHeight="1" x14ac:dyDescent="0.25">
      <c r="B189" s="431">
        <v>175</v>
      </c>
      <c r="C189" s="451">
        <v>51153</v>
      </c>
      <c r="D189" s="432">
        <v>9470</v>
      </c>
      <c r="E189" s="432">
        <v>1597.2611857847912</v>
      </c>
      <c r="F189" s="432">
        <v>0</v>
      </c>
      <c r="G189" s="432">
        <v>1597.2611857847912</v>
      </c>
      <c r="H189" s="432">
        <v>1564.9</v>
      </c>
      <c r="I189" s="432">
        <v>32.36</v>
      </c>
      <c r="J189" s="432">
        <v>7905.09</v>
      </c>
      <c r="K189" s="432">
        <v>72881.86</v>
      </c>
      <c r="Z189" s="451">
        <v>51166</v>
      </c>
    </row>
    <row r="190" spans="2:26" ht="18" customHeight="1" x14ac:dyDescent="0.25">
      <c r="B190" s="431">
        <v>176</v>
      </c>
      <c r="C190" s="451">
        <v>51184</v>
      </c>
      <c r="D190" s="432">
        <v>7905.09</v>
      </c>
      <c r="E190" s="432">
        <v>1597.2611857847912</v>
      </c>
      <c r="F190" s="432">
        <v>0</v>
      </c>
      <c r="G190" s="432">
        <v>1597.2611857847912</v>
      </c>
      <c r="H190" s="432">
        <v>1570.25</v>
      </c>
      <c r="I190" s="432">
        <v>27.01</v>
      </c>
      <c r="J190" s="432">
        <v>6334.84</v>
      </c>
      <c r="K190" s="432">
        <v>72908.87</v>
      </c>
      <c r="Z190" s="451">
        <v>51195</v>
      </c>
    </row>
    <row r="191" spans="2:26" ht="18" customHeight="1" x14ac:dyDescent="0.25">
      <c r="B191" s="431">
        <v>177</v>
      </c>
      <c r="C191" s="451">
        <v>51213</v>
      </c>
      <c r="D191" s="432">
        <v>6334.84</v>
      </c>
      <c r="E191" s="432">
        <v>1597.2611857847912</v>
      </c>
      <c r="F191" s="432">
        <v>0</v>
      </c>
      <c r="G191" s="432">
        <v>1597.2611857847912</v>
      </c>
      <c r="H191" s="432">
        <v>1575.62</v>
      </c>
      <c r="I191" s="432">
        <v>21.64</v>
      </c>
      <c r="J191" s="432">
        <v>4759.2299999999996</v>
      </c>
      <c r="K191" s="432">
        <v>72930.509999999995</v>
      </c>
      <c r="Z191" s="451">
        <v>51226</v>
      </c>
    </row>
    <row r="192" spans="2:26" ht="18" customHeight="1" x14ac:dyDescent="0.25">
      <c r="B192" s="431">
        <v>178</v>
      </c>
      <c r="C192" s="451">
        <v>51244</v>
      </c>
      <c r="D192" s="432">
        <v>4759.2299999999996</v>
      </c>
      <c r="E192" s="432">
        <v>1597.2611857847912</v>
      </c>
      <c r="F192" s="432">
        <v>0</v>
      </c>
      <c r="G192" s="432">
        <v>1597.2611857847912</v>
      </c>
      <c r="H192" s="432">
        <v>1581</v>
      </c>
      <c r="I192" s="432">
        <v>16.260000000000002</v>
      </c>
      <c r="J192" s="432">
        <v>3178.22</v>
      </c>
      <c r="K192" s="432">
        <v>72946.76999999999</v>
      </c>
      <c r="Z192" s="451">
        <v>51256</v>
      </c>
    </row>
    <row r="193" spans="2:26" ht="18" customHeight="1" x14ac:dyDescent="0.25">
      <c r="B193" s="431">
        <v>179</v>
      </c>
      <c r="C193" s="451">
        <v>51274</v>
      </c>
      <c r="D193" s="432">
        <v>3178.22</v>
      </c>
      <c r="E193" s="432">
        <v>1597.2611857847912</v>
      </c>
      <c r="F193" s="432">
        <v>0</v>
      </c>
      <c r="G193" s="432">
        <v>1597.2611857847912</v>
      </c>
      <c r="H193" s="432">
        <v>1586.4</v>
      </c>
      <c r="I193" s="432">
        <v>10.86</v>
      </c>
      <c r="J193" s="432">
        <v>1591.82</v>
      </c>
      <c r="K193" s="432">
        <v>72957.62999999999</v>
      </c>
      <c r="Z193" s="451">
        <v>51287</v>
      </c>
    </row>
    <row r="194" spans="2:26" ht="15" x14ac:dyDescent="0.25">
      <c r="B194" s="431">
        <v>180</v>
      </c>
      <c r="C194" s="451">
        <v>51305</v>
      </c>
      <c r="D194" s="432">
        <v>1591.82</v>
      </c>
      <c r="E194" s="432">
        <v>1597.2611857847912</v>
      </c>
      <c r="F194" s="432">
        <v>0</v>
      </c>
      <c r="G194" s="432">
        <v>1597.2611857847912</v>
      </c>
      <c r="H194" s="432">
        <v>1591.82</v>
      </c>
      <c r="I194" s="432">
        <v>5.44</v>
      </c>
      <c r="J194" s="432">
        <v>0</v>
      </c>
      <c r="K194" s="432">
        <v>72963.069999999992</v>
      </c>
      <c r="Z194" s="451">
        <v>51317</v>
      </c>
    </row>
    <row r="195" spans="2:26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26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26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26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26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26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26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26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26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26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26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26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26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26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2:D12"/>
    <mergeCell ref="G12:H12"/>
    <mergeCell ref="I12:K12"/>
    <mergeCell ref="B11:D11"/>
    <mergeCell ref="G10:H10"/>
  </mergeCells>
  <conditionalFormatting sqref="B14:K300">
    <cfRule type="expression" dxfId="53" priority="2">
      <formula>$B14&lt;&gt;""</formula>
    </cfRule>
  </conditionalFormatting>
  <conditionalFormatting sqref="Z14">
    <cfRule type="expression" dxfId="52" priority="1">
      <formula>$B14&lt;&gt;""</formula>
    </cfRule>
  </conditionalFormatting>
  <dataValidations count="26">
    <dataValidation allowBlank="1" showInputMessage="1" showErrorMessage="1" prompt="Les intérêts cumulés sont mis à jour automatiquement dans cette colonne" sqref="K14" xr:uid="{B3451C6E-7DDB-49EF-8EDA-BCA985BF1306}"/>
    <dataValidation allowBlank="1" showInputMessage="1" showErrorMessage="1" prompt="Le solde final est mis à jour automatiquement dans cette colonne" sqref="J14" xr:uid="{38C670E6-F6BF-4EC2-A2C6-F1433D932C3F}"/>
    <dataValidation allowBlank="1" showInputMessage="1" showErrorMessage="1" prompt="Les intérêts sont mis à jour automatiquement dans cette colonne" sqref="I14" xr:uid="{540CFF90-8E36-46FE-8B6D-84E76AAB6D45}"/>
    <dataValidation allowBlank="1" showInputMessage="1" showErrorMessage="1" prompt="Le montant en principal est mis à jour automatiquement dans cette colonne" sqref="H14" xr:uid="{86F3E000-CD57-4EA2-94A1-DE86A4BD67BB}"/>
    <dataValidation allowBlank="1" showInputMessage="1" showErrorMessage="1" prompt="Le paiement total est mis à jour automatiquement dans cette colonne" sqref="G14" xr:uid="{B2641FBB-2B23-478E-9A15-624CB48E6A33}"/>
    <dataValidation allowBlank="1" showInputMessage="1" showErrorMessage="1" prompt="Le paiement supplémentaire est mis à jour automatiquement dans cette colonne" sqref="F14" xr:uid="{B1DE0365-8BE8-411D-A015-71D973A06BD7}"/>
    <dataValidation allowBlank="1" showInputMessage="1" showErrorMessage="1" prompt="Le paiement programmé est mis à jour automatiquement dans cette colonne" sqref="E14" xr:uid="{ED26000F-ECB5-4F5A-9C1F-27768B476AF6}"/>
    <dataValidation allowBlank="1" showInputMessage="1" showErrorMessage="1" prompt="Le solde de début est mis à jour automatiquement dans cette colonne" sqref="D14" xr:uid="{06953D95-5A90-4F63-85AF-373A162966DF}"/>
    <dataValidation allowBlank="1" showInputMessage="1" showErrorMessage="1" prompt="La date de paiement est mise à jour automatiquement dans cette colonne" sqref="C14" xr:uid="{95DD68D4-D7F8-41E8-B830-14AE34062373}"/>
    <dataValidation allowBlank="1" showInputMessage="1" showErrorMessage="1" prompt="Le numéro de paiement est mis à jour automatiquement dans cette colonne" sqref="B14" xr:uid="{6EA6E718-10FF-42DE-9B44-E4A8ACB820F0}"/>
    <dataValidation allowBlank="1" showInputMessage="1" showErrorMessage="1" prompt="Total des paiements en avance mis à jour automatiquement" sqref="I8" xr:uid="{5151B6C3-3CE7-41EC-A706-957A11699525}"/>
    <dataValidation allowBlank="1" showInputMessage="1" showErrorMessage="1" prompt="Nombre de paiements mis à jour automatiquement" sqref="I7" xr:uid="{7A347945-AD42-424C-A92F-63FFEE99FB2E}"/>
    <dataValidation allowBlank="1" showInputMessage="1" showErrorMessage="1" prompt="Nombre prévu de paiements mis à jour automatiquement" sqref="I6" xr:uid="{1C9EFBAD-5CB1-4516-99C0-28B7010F4D57}"/>
    <dataValidation allowBlank="1" showInputMessage="1" showErrorMessage="1" prompt="Montant du paiement programmé mis à jour automatiquement" sqref="I5" xr:uid="{E4FAF9EF-E487-496A-8F39-BFA46D95D67F}"/>
    <dataValidation allowBlank="1" showInputMessage="1" showErrorMessage="1" prompt="Total des intérêts calculé automatiquement" sqref="I9" xr:uid="{E726FCBE-84A3-43A9-85C6-17C5112ABA13}"/>
    <dataValidation allowBlank="1" showInputMessage="1" showErrorMessage="1" prompt="Entrez le montant du paiement supplémentaire dans cette cellule" sqref="E12" xr:uid="{4E4F6C91-8789-4C2A-A490-A36710E821C9}"/>
    <dataValidation allowBlank="1" showInputMessage="1" showErrorMessage="1" prompt="Entrez la date de début du prêt dans cette cellule" sqref="E9" xr:uid="{98B5E73E-B8AD-4060-99EF-C74864FBCEFB}"/>
    <dataValidation allowBlank="1" showInputMessage="1" showErrorMessage="1" prompt="Entrez le nombre de paiements par an dans cette cellule" sqref="E8" xr:uid="{18193E88-E987-4EAD-A42F-8A11D74FA4F5}"/>
    <dataValidation allowBlank="1" showInputMessage="1" showErrorMessage="1" prompt="Entrez la période de prêt en années dans cette cellule" sqref="E7" xr:uid="{0F6C9D60-EAF7-4C47-BCF0-928FF756DF50}"/>
    <dataValidation allowBlank="1" showInputMessage="1" showErrorMessage="1" prompt="Entrez le taux d’intérêt annuel dans cette cellule" sqref="E6" xr:uid="{1928AD81-4C34-4C03-93B1-385318AF5F30}"/>
    <dataValidation allowBlank="1" showInputMessage="1" showErrorMessage="1" prompt="Entrez le montant du prêt dans cette cellule" sqref="E5" xr:uid="{EB7B307E-F51E-49D5-B41F-6CAEDA7AC41D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5A04F20C-71AF-4382-9F5D-9F1F5E384EFA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3AF0EB2B-6A76-4D81-9501-AB25A67D2D67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FB5B480E-0022-48C8-AC32-A00AD0415B8F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634147D6-4CBF-4FB4-9C8A-A105608CA034}"/>
    <dataValidation allowBlank="1" showInputMessage="1" showErrorMessage="1" prompt="Enter the number of months during which only interest will be paid and no principal will be repaid" sqref="E11" xr:uid="{D433909E-C9AD-45DA-B796-A1B7A45D4FFE}"/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83FE-73BC-4EF7-9C0B-6E894AA20FD8}">
  <sheetPr codeName="Sheet11"/>
  <dimension ref="A1:Z194"/>
  <sheetViews>
    <sheetView showGridLines="0" topLeftCell="A9" zoomScale="70" zoomScaleNormal="70" workbookViewId="0">
      <selection activeCell="A19" sqref="A19:XFD19"/>
    </sheetView>
  </sheetViews>
  <sheetFormatPr baseColWidth="10" defaultColWidth="8.85546875" defaultRowHeight="18" customHeight="1" x14ac:dyDescent="0.25"/>
  <cols>
    <col min="1" max="1" width="3.5703125" customWidth="1"/>
    <col min="2" max="2" width="17.855468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1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1:26" s="410" customFormat="1" ht="67.900000000000006" customHeight="1" x14ac:dyDescent="0.25">
      <c r="B2" s="411"/>
      <c r="C2" s="488" t="s">
        <v>281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1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1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1:26" s="395" customFormat="1" ht="24" customHeight="1" x14ac:dyDescent="0.25">
      <c r="B5" s="489" t="s">
        <v>272</v>
      </c>
      <c r="C5" s="489"/>
      <c r="D5" s="490"/>
      <c r="E5" s="425">
        <v>50000</v>
      </c>
      <c r="G5" s="480" t="s">
        <v>257</v>
      </c>
      <c r="H5" s="481"/>
      <c r="I5" s="482">
        <f>IF(OR(E5&lt;=0,E6&lt;=0,E7&lt;=0,E8&lt;=0),"", -PMT(E6/E8, (E7*E8)-E11, E5))</f>
        <v>719.90466675762673</v>
      </c>
      <c r="J5" s="483"/>
      <c r="K5" s="483"/>
      <c r="Z5" s="457"/>
    </row>
    <row r="6" spans="1:26" s="395" customFormat="1" ht="24" customHeight="1" x14ac:dyDescent="0.25">
      <c r="B6" s="491" t="s">
        <v>271</v>
      </c>
      <c r="C6" s="491"/>
      <c r="D6" s="492"/>
      <c r="E6" s="403">
        <v>3.5999999999999997E-2</v>
      </c>
      <c r="G6" s="484" t="s">
        <v>270</v>
      </c>
      <c r="H6" s="485"/>
      <c r="I6" s="486">
        <f>ROUND(IF(AND(E7&gt;0,E8&gt;0),E7*E8,""),0)</f>
        <v>84</v>
      </c>
      <c r="J6" s="487"/>
      <c r="K6" s="487"/>
      <c r="Z6" s="457"/>
    </row>
    <row r="7" spans="1:26" s="395" customFormat="1" ht="24" customHeight="1" x14ac:dyDescent="0.25">
      <c r="B7" s="491" t="s">
        <v>269</v>
      </c>
      <c r="C7" s="491"/>
      <c r="D7" s="492"/>
      <c r="E7" s="402">
        <v>7</v>
      </c>
      <c r="G7" s="484" t="s">
        <v>268</v>
      </c>
      <c r="H7" s="485"/>
      <c r="I7" s="486">
        <f>I6</f>
        <v>84</v>
      </c>
      <c r="J7" s="487"/>
      <c r="K7" s="487"/>
      <c r="Z7" s="457"/>
    </row>
    <row r="8" spans="1:26" s="395" customFormat="1" ht="24" customHeight="1" x14ac:dyDescent="0.25">
      <c r="B8" s="491" t="s">
        <v>267</v>
      </c>
      <c r="C8" s="491"/>
      <c r="D8" s="492"/>
      <c r="E8" s="402">
        <v>12</v>
      </c>
      <c r="G8" s="484" t="s">
        <v>266</v>
      </c>
      <c r="H8" s="485"/>
      <c r="I8" s="486">
        <f>IF(I7="", "", I7*E12)</f>
        <v>0</v>
      </c>
      <c r="J8" s="487"/>
      <c r="K8" s="487"/>
      <c r="Z8" s="457"/>
    </row>
    <row r="9" spans="1:26" s="395" customFormat="1" ht="24" customHeight="1" x14ac:dyDescent="0.25">
      <c r="B9" s="491" t="s">
        <v>265</v>
      </c>
      <c r="C9" s="491"/>
      <c r="D9" s="401"/>
      <c r="E9" s="400">
        <v>45911</v>
      </c>
      <c r="G9" s="484" t="s">
        <v>264</v>
      </c>
      <c r="H9" s="485"/>
      <c r="I9" s="493">
        <f>IF(I7="","",SUM(_xlfn.ANCHORARRAY(I15)))</f>
        <v>7052.5599999999949</v>
      </c>
      <c r="J9" s="494"/>
      <c r="K9" s="494"/>
      <c r="Z9" s="457"/>
    </row>
    <row r="10" spans="1:26" s="395" customFormat="1" ht="24" customHeight="1" x14ac:dyDescent="0.25">
      <c r="B10"/>
      <c r="C10" s="422"/>
      <c r="D10" s="423"/>
      <c r="E10" s="423"/>
      <c r="F10" s="396"/>
      <c r="G10" s="507" t="s">
        <v>293</v>
      </c>
      <c r="H10" s="508"/>
      <c r="I10" s="505">
        <f>IF(I7="","",SUM(_xlfn.ANCHORARRAY(G15)))</f>
        <v>57052.564007094828</v>
      </c>
      <c r="J10" s="506"/>
      <c r="K10" s="506"/>
      <c r="Z10" s="457"/>
    </row>
    <row r="11" spans="1:26" s="395" customFormat="1" ht="24" customHeight="1" x14ac:dyDescent="0.25">
      <c r="B11" s="497" t="s">
        <v>297</v>
      </c>
      <c r="C11" s="497"/>
      <c r="D11" s="497"/>
      <c r="E11" s="420">
        <v>6</v>
      </c>
      <c r="F11" s="396"/>
      <c r="G11" s="426"/>
      <c r="H11" s="426"/>
      <c r="I11" s="426"/>
      <c r="J11" s="426"/>
      <c r="K11" s="426"/>
      <c r="Z11" s="457"/>
    </row>
    <row r="12" spans="1:26" s="395" customFormat="1" ht="24" customHeight="1" x14ac:dyDescent="0.25">
      <c r="B12" s="497" t="s">
        <v>263</v>
      </c>
      <c r="C12" s="497"/>
      <c r="D12" s="497"/>
      <c r="E12" s="397">
        <v>0</v>
      </c>
      <c r="F12" s="396"/>
      <c r="G12" s="495" t="s">
        <v>262</v>
      </c>
      <c r="H12" s="495"/>
      <c r="I12" s="496" t="s">
        <v>261</v>
      </c>
      <c r="J12" s="496"/>
      <c r="K12" s="496"/>
      <c r="Z12" s="457"/>
    </row>
    <row r="13" spans="1:26" s="395" customFormat="1" ht="31.9" customHeight="1" x14ac:dyDescent="0.25">
      <c r="Z13" s="451"/>
    </row>
    <row r="14" spans="1:26" ht="48" customHeight="1" x14ac:dyDescent="0.25">
      <c r="A14" s="427"/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1:26" s="395" customFormat="1" ht="18" customHeight="1" x14ac:dyDescent="0.25">
      <c r="B15" s="431" cm="1">
        <f t="array" ref="B15:B98">IF(I7="","",_xlfn.SEQUENCE(I7))</f>
        <v>1</v>
      </c>
      <c r="C15" s="451" cm="1">
        <f t="array" ref="C15:C98">IF(I7="","",EDATE($E$9,(_xlfn.SEQUENCE(I7)-1)*(12/$E$8)))</f>
        <v>45911</v>
      </c>
      <c r="D15" s="432" cm="1">
        <f t="array" ref="D15:D98">IF(I7="","",ROUND(IF(_xlfn.SEQUENCE(I7)=1,$E$5,IF(_xlfn.SEQUENCE(I7)&lt;=$E$11,$E$5, $E$5*(1+($E$6/$E$8))^(_xlfn.SEQUENCE(I7)-1-$E$11) - (-PMT($E$6/$E$8,($E$7*$E$8)-$E$11,$E$5))*(((1+($E$6/$E$8))^(_xlfn.SEQUENCE(I7)-1-$E$11)-1)/($E$6/$E$8)) )),2))</f>
        <v>50000</v>
      </c>
      <c r="E15" s="432" cm="1">
        <f t="array" ref="E15:E98">IF(I7="","",IF(_xlfn.SEQUENCE(I7)&lt;=$E$11,_xlfn.ANCHORARRAY(D15)*($E$6/$E$8), -PMT($E$6/$E$8,($E$7*$E$8)-$E$11,$E$5)))</f>
        <v>149.99999999999997</v>
      </c>
      <c r="F15" s="432" cm="1">
        <f t="array" ref="F15:F98">IF(I7="","",_xlfn.SEQUENCE(I7,1,1,1)*0 + $E$12)</f>
        <v>0</v>
      </c>
      <c r="G15" s="432" cm="1">
        <f t="array" ref="G15:G98">IF(I7="","",_xlfn.ANCHORARRAY(E15)+_xlfn.ANCHORARRAY(F15))</f>
        <v>149.99999999999997</v>
      </c>
      <c r="H15" s="432" cm="1">
        <f t="array" ref="H15:H98">IF(I7="","",ROUND(IF(_xlfn.SEQUENCE(I7)&lt;=$E$11,0,_xlfn.ANCHORARRAY( E15) -_xlfn.ANCHORARRAY( I15)),2))</f>
        <v>0</v>
      </c>
      <c r="I15" s="432" cm="1">
        <f t="array" ref="I15:I98">IF(I7="","",ROUND(_xlfn.ANCHORARRAY(D15)*($E$6/$E$8),2))</f>
        <v>150</v>
      </c>
      <c r="J15" s="432" cm="1">
        <f t="array" ref="J15:J98">IF(I7="","",ROUND(IF(_xlfn.SEQUENCE(I7)&lt;=$E$11,$E$5, $E$5*(1+($E$6/$E$8))^(_xlfn.SEQUENCE(I7)-$E$11) - (-PMT($E$6/$E$8,($E$7*$E$8)-$E$11,$E$5))*(((1+($E$6/$E$8))^(_xlfn.SEQUENCE(I7)-$E$11)-1)/($E$6/$E$8)) ),2))</f>
        <v>50000</v>
      </c>
      <c r="K15" s="432" cm="1">
        <f t="array" ref="K15:K98">IF(I7="","",_xlfn.SCAN(0,_xlfn.TAKE(_xlfn.ANCHORARRAY(I15),I7),_xlfn.LAMBDA(_xlpm.a,_xlpm.v,_xlpm.a+_xlpm.v)))</f>
        <v>150</v>
      </c>
      <c r="Z15" s="451" cm="1">
        <f t="array" ref="Z15:Z98">IFERROR(IF(I7="","",EOMONTH(EDATE($E$9,(_xlfn.SEQUENCE(I7)-1)*(12/$E$8)),0)),"")</f>
        <v>45930</v>
      </c>
    </row>
    <row r="16" spans="1:26" s="395" customFormat="1" ht="18" customHeight="1" x14ac:dyDescent="0.25">
      <c r="B16" s="431">
        <v>2</v>
      </c>
      <c r="C16" s="451">
        <v>45941</v>
      </c>
      <c r="D16" s="432">
        <v>50000</v>
      </c>
      <c r="E16" s="432">
        <v>149.99999999999997</v>
      </c>
      <c r="F16" s="432">
        <v>0</v>
      </c>
      <c r="G16" s="432">
        <v>149.99999999999997</v>
      </c>
      <c r="H16" s="432">
        <v>0</v>
      </c>
      <c r="I16" s="432">
        <v>150</v>
      </c>
      <c r="J16" s="432">
        <v>50000</v>
      </c>
      <c r="K16" s="432">
        <v>300</v>
      </c>
      <c r="Z16" s="451">
        <v>45961</v>
      </c>
    </row>
    <row r="17" spans="2:26" s="395" customFormat="1" ht="18" customHeight="1" x14ac:dyDescent="0.25">
      <c r="B17" s="431">
        <v>3</v>
      </c>
      <c r="C17" s="451">
        <v>45972</v>
      </c>
      <c r="D17" s="432">
        <v>50000</v>
      </c>
      <c r="E17" s="432">
        <v>149.99999999999997</v>
      </c>
      <c r="F17" s="432">
        <v>0</v>
      </c>
      <c r="G17" s="432">
        <v>149.99999999999997</v>
      </c>
      <c r="H17" s="432">
        <v>0</v>
      </c>
      <c r="I17" s="432">
        <v>150</v>
      </c>
      <c r="J17" s="432">
        <v>50000</v>
      </c>
      <c r="K17" s="432">
        <v>450</v>
      </c>
      <c r="Z17" s="451">
        <v>45991</v>
      </c>
    </row>
    <row r="18" spans="2:26" s="395" customFormat="1" ht="18" customHeight="1" x14ac:dyDescent="0.25">
      <c r="B18" s="431">
        <v>4</v>
      </c>
      <c r="C18" s="451">
        <v>46002</v>
      </c>
      <c r="D18" s="432">
        <v>50000</v>
      </c>
      <c r="E18" s="432">
        <v>149.99999999999997</v>
      </c>
      <c r="F18" s="432">
        <v>0</v>
      </c>
      <c r="G18" s="432">
        <v>149.99999999999997</v>
      </c>
      <c r="H18" s="432">
        <v>0</v>
      </c>
      <c r="I18" s="432">
        <v>150</v>
      </c>
      <c r="J18" s="432">
        <v>50000</v>
      </c>
      <c r="K18" s="432">
        <v>600</v>
      </c>
      <c r="Z18" s="451">
        <v>46022</v>
      </c>
    </row>
    <row r="19" spans="2:26" s="395" customFormat="1" ht="18" customHeight="1" x14ac:dyDescent="0.25">
      <c r="B19" s="431">
        <v>5</v>
      </c>
      <c r="C19" s="451">
        <v>46033</v>
      </c>
      <c r="D19" s="432">
        <v>50000</v>
      </c>
      <c r="E19" s="432">
        <v>149.99999999999997</v>
      </c>
      <c r="F19" s="432">
        <v>0</v>
      </c>
      <c r="G19" s="432">
        <v>149.99999999999997</v>
      </c>
      <c r="H19" s="432">
        <v>0</v>
      </c>
      <c r="I19" s="432">
        <v>150</v>
      </c>
      <c r="J19" s="432">
        <v>50000</v>
      </c>
      <c r="K19" s="432">
        <v>750</v>
      </c>
      <c r="Z19" s="451">
        <v>46053</v>
      </c>
    </row>
    <row r="20" spans="2:26" s="395" customFormat="1" ht="18" customHeight="1" x14ac:dyDescent="0.25">
      <c r="B20" s="431">
        <v>6</v>
      </c>
      <c r="C20" s="451">
        <v>46064</v>
      </c>
      <c r="D20" s="432">
        <v>50000</v>
      </c>
      <c r="E20" s="432">
        <v>149.99999999999997</v>
      </c>
      <c r="F20" s="432">
        <v>0</v>
      </c>
      <c r="G20" s="432">
        <v>149.99999999999997</v>
      </c>
      <c r="H20" s="432">
        <v>0</v>
      </c>
      <c r="I20" s="432">
        <v>150</v>
      </c>
      <c r="J20" s="432">
        <v>50000</v>
      </c>
      <c r="K20" s="432">
        <v>900</v>
      </c>
      <c r="Z20" s="451">
        <v>46081</v>
      </c>
    </row>
    <row r="21" spans="2:26" s="395" customFormat="1" ht="18" customHeight="1" x14ac:dyDescent="0.25">
      <c r="B21" s="431">
        <v>7</v>
      </c>
      <c r="C21" s="451">
        <v>46092</v>
      </c>
      <c r="D21" s="432">
        <v>50000</v>
      </c>
      <c r="E21" s="432">
        <v>719.90466675762673</v>
      </c>
      <c r="F21" s="432">
        <v>0</v>
      </c>
      <c r="G21" s="432">
        <v>719.90466675762673</v>
      </c>
      <c r="H21" s="432">
        <v>569.9</v>
      </c>
      <c r="I21" s="432">
        <v>150</v>
      </c>
      <c r="J21" s="432">
        <v>49430.1</v>
      </c>
      <c r="K21" s="432">
        <v>1050</v>
      </c>
      <c r="Z21" s="451">
        <v>46112</v>
      </c>
    </row>
    <row r="22" spans="2:26" s="395" customFormat="1" ht="18" customHeight="1" x14ac:dyDescent="0.25">
      <c r="B22" s="431">
        <v>8</v>
      </c>
      <c r="C22" s="451">
        <v>46123</v>
      </c>
      <c r="D22" s="432">
        <v>49430.1</v>
      </c>
      <c r="E22" s="432">
        <v>719.90466675762673</v>
      </c>
      <c r="F22" s="432">
        <v>0</v>
      </c>
      <c r="G22" s="432">
        <v>719.90466675762673</v>
      </c>
      <c r="H22" s="432">
        <v>571.61</v>
      </c>
      <c r="I22" s="432">
        <v>148.29</v>
      </c>
      <c r="J22" s="432">
        <v>48858.48</v>
      </c>
      <c r="K22" s="432">
        <v>1198.29</v>
      </c>
      <c r="Z22" s="451">
        <v>46142</v>
      </c>
    </row>
    <row r="23" spans="2:26" s="395" customFormat="1" ht="18" customHeight="1" x14ac:dyDescent="0.25">
      <c r="B23" s="431">
        <v>9</v>
      </c>
      <c r="C23" s="451">
        <v>46153</v>
      </c>
      <c r="D23" s="432">
        <v>48858.48</v>
      </c>
      <c r="E23" s="432">
        <v>719.90466675762673</v>
      </c>
      <c r="F23" s="432">
        <v>0</v>
      </c>
      <c r="G23" s="432">
        <v>719.90466675762673</v>
      </c>
      <c r="H23" s="432">
        <v>573.32000000000005</v>
      </c>
      <c r="I23" s="432">
        <v>146.58000000000001</v>
      </c>
      <c r="J23" s="432">
        <v>48285.15</v>
      </c>
      <c r="K23" s="432">
        <v>1344.87</v>
      </c>
      <c r="Z23" s="451">
        <v>46173</v>
      </c>
    </row>
    <row r="24" spans="2:26" s="395" customFormat="1" ht="18" customHeight="1" x14ac:dyDescent="0.25">
      <c r="B24" s="431">
        <v>10</v>
      </c>
      <c r="C24" s="451">
        <v>46184</v>
      </c>
      <c r="D24" s="432">
        <v>48285.15</v>
      </c>
      <c r="E24" s="432">
        <v>719.90466675762673</v>
      </c>
      <c r="F24" s="432">
        <v>0</v>
      </c>
      <c r="G24" s="432">
        <v>719.90466675762673</v>
      </c>
      <c r="H24" s="432">
        <v>575.04</v>
      </c>
      <c r="I24" s="432">
        <v>144.86000000000001</v>
      </c>
      <c r="J24" s="432">
        <v>47710.1</v>
      </c>
      <c r="K24" s="432">
        <v>1489.73</v>
      </c>
      <c r="Z24" s="451">
        <v>46203</v>
      </c>
    </row>
    <row r="25" spans="2:26" s="395" customFormat="1" ht="18" customHeight="1" x14ac:dyDescent="0.25">
      <c r="B25" s="431">
        <v>11</v>
      </c>
      <c r="C25" s="451">
        <v>46214</v>
      </c>
      <c r="D25" s="432">
        <v>47710.1</v>
      </c>
      <c r="E25" s="432">
        <v>719.90466675762673</v>
      </c>
      <c r="F25" s="432">
        <v>0</v>
      </c>
      <c r="G25" s="432">
        <v>719.90466675762673</v>
      </c>
      <c r="H25" s="432">
        <v>576.77</v>
      </c>
      <c r="I25" s="432">
        <v>143.13</v>
      </c>
      <c r="J25" s="432">
        <v>47133.33</v>
      </c>
      <c r="K25" s="432">
        <v>1632.8600000000001</v>
      </c>
      <c r="Z25" s="451">
        <v>46234</v>
      </c>
    </row>
    <row r="26" spans="2:26" s="395" customFormat="1" ht="18" customHeight="1" x14ac:dyDescent="0.25">
      <c r="B26" s="431">
        <v>12</v>
      </c>
      <c r="C26" s="451">
        <v>46245</v>
      </c>
      <c r="D26" s="432">
        <v>47133.33</v>
      </c>
      <c r="E26" s="432">
        <v>719.90466675762673</v>
      </c>
      <c r="F26" s="432">
        <v>0</v>
      </c>
      <c r="G26" s="432">
        <v>719.90466675762673</v>
      </c>
      <c r="H26" s="432">
        <v>578.5</v>
      </c>
      <c r="I26" s="432">
        <v>141.4</v>
      </c>
      <c r="J26" s="432">
        <v>46554.82</v>
      </c>
      <c r="K26" s="432">
        <v>1774.2600000000002</v>
      </c>
      <c r="Z26" s="451">
        <v>46265</v>
      </c>
    </row>
    <row r="27" spans="2:26" s="395" customFormat="1" ht="18" customHeight="1" x14ac:dyDescent="0.25">
      <c r="B27" s="431">
        <v>13</v>
      </c>
      <c r="C27" s="451">
        <v>46276</v>
      </c>
      <c r="D27" s="432">
        <v>46554.82</v>
      </c>
      <c r="E27" s="432">
        <v>719.90466675762673</v>
      </c>
      <c r="F27" s="432">
        <v>0</v>
      </c>
      <c r="G27" s="432">
        <v>719.90466675762673</v>
      </c>
      <c r="H27" s="432">
        <v>580.24</v>
      </c>
      <c r="I27" s="432">
        <v>139.66</v>
      </c>
      <c r="J27" s="432">
        <v>45974.58</v>
      </c>
      <c r="K27" s="432">
        <v>1913.9200000000003</v>
      </c>
      <c r="Z27" s="451">
        <v>46295</v>
      </c>
    </row>
    <row r="28" spans="2:26" s="395" customFormat="1" ht="18" customHeight="1" x14ac:dyDescent="0.25">
      <c r="B28" s="431">
        <v>14</v>
      </c>
      <c r="C28" s="451">
        <v>46306</v>
      </c>
      <c r="D28" s="432">
        <v>45974.58</v>
      </c>
      <c r="E28" s="432">
        <v>719.90466675762673</v>
      </c>
      <c r="F28" s="432">
        <v>0</v>
      </c>
      <c r="G28" s="432">
        <v>719.90466675762673</v>
      </c>
      <c r="H28" s="432">
        <v>581.98</v>
      </c>
      <c r="I28" s="432">
        <v>137.91999999999999</v>
      </c>
      <c r="J28" s="432">
        <v>45392.6</v>
      </c>
      <c r="K28" s="432">
        <v>2051.84</v>
      </c>
      <c r="Z28" s="451">
        <v>46326</v>
      </c>
    </row>
    <row r="29" spans="2:26" s="395" customFormat="1" ht="18" customHeight="1" x14ac:dyDescent="0.25">
      <c r="B29" s="431">
        <v>15</v>
      </c>
      <c r="C29" s="451">
        <v>46337</v>
      </c>
      <c r="D29" s="432">
        <v>45392.6</v>
      </c>
      <c r="E29" s="432">
        <v>719.90466675762673</v>
      </c>
      <c r="F29" s="432">
        <v>0</v>
      </c>
      <c r="G29" s="432">
        <v>719.90466675762673</v>
      </c>
      <c r="H29" s="432">
        <v>583.72</v>
      </c>
      <c r="I29" s="432">
        <v>136.18</v>
      </c>
      <c r="J29" s="432">
        <v>44808.88</v>
      </c>
      <c r="K29" s="432">
        <v>2188.02</v>
      </c>
      <c r="Z29" s="451">
        <v>46356</v>
      </c>
    </row>
    <row r="30" spans="2:26" s="395" customFormat="1" ht="18" customHeight="1" x14ac:dyDescent="0.25">
      <c r="B30" s="431">
        <v>16</v>
      </c>
      <c r="C30" s="451">
        <v>46367</v>
      </c>
      <c r="D30" s="432">
        <v>44808.88</v>
      </c>
      <c r="E30" s="432">
        <v>719.90466675762673</v>
      </c>
      <c r="F30" s="432">
        <v>0</v>
      </c>
      <c r="G30" s="432">
        <v>719.90466675762673</v>
      </c>
      <c r="H30" s="432">
        <v>585.47</v>
      </c>
      <c r="I30" s="432">
        <v>134.43</v>
      </c>
      <c r="J30" s="432">
        <v>44223.4</v>
      </c>
      <c r="K30" s="432">
        <v>2322.4499999999998</v>
      </c>
      <c r="Z30" s="451">
        <v>46387</v>
      </c>
    </row>
    <row r="31" spans="2:26" s="395" customFormat="1" ht="18" customHeight="1" x14ac:dyDescent="0.25">
      <c r="B31" s="431">
        <v>17</v>
      </c>
      <c r="C31" s="451">
        <v>46398</v>
      </c>
      <c r="D31" s="432">
        <v>44223.4</v>
      </c>
      <c r="E31" s="432">
        <v>719.90466675762673</v>
      </c>
      <c r="F31" s="432">
        <v>0</v>
      </c>
      <c r="G31" s="432">
        <v>719.90466675762673</v>
      </c>
      <c r="H31" s="432">
        <v>587.23</v>
      </c>
      <c r="I31" s="432">
        <v>132.66999999999999</v>
      </c>
      <c r="J31" s="432">
        <v>43636.160000000003</v>
      </c>
      <c r="K31" s="432">
        <v>2455.12</v>
      </c>
      <c r="Z31" s="451">
        <v>46418</v>
      </c>
    </row>
    <row r="32" spans="2:26" s="395" customFormat="1" ht="18" customHeight="1" x14ac:dyDescent="0.25">
      <c r="B32" s="431">
        <v>18</v>
      </c>
      <c r="C32" s="451">
        <v>46429</v>
      </c>
      <c r="D32" s="432">
        <v>43636.160000000003</v>
      </c>
      <c r="E32" s="432">
        <v>719.90466675762673</v>
      </c>
      <c r="F32" s="432">
        <v>0</v>
      </c>
      <c r="G32" s="432">
        <v>719.90466675762673</v>
      </c>
      <c r="H32" s="432">
        <v>588.99</v>
      </c>
      <c r="I32" s="432">
        <v>130.91</v>
      </c>
      <c r="J32" s="432">
        <v>43047.17</v>
      </c>
      <c r="K32" s="432">
        <v>2586.0299999999997</v>
      </c>
      <c r="Z32" s="451">
        <v>46446</v>
      </c>
    </row>
    <row r="33" spans="2:26" s="395" customFormat="1" ht="18" customHeight="1" x14ac:dyDescent="0.25">
      <c r="B33" s="431">
        <v>19</v>
      </c>
      <c r="C33" s="451">
        <v>46457</v>
      </c>
      <c r="D33" s="432">
        <v>43047.17</v>
      </c>
      <c r="E33" s="432">
        <v>719.90466675762673</v>
      </c>
      <c r="F33" s="432">
        <v>0</v>
      </c>
      <c r="G33" s="432">
        <v>719.90466675762673</v>
      </c>
      <c r="H33" s="432">
        <v>590.76</v>
      </c>
      <c r="I33" s="432">
        <v>129.13999999999999</v>
      </c>
      <c r="J33" s="432">
        <v>42456.4</v>
      </c>
      <c r="K33" s="432">
        <v>2715.1699999999996</v>
      </c>
      <c r="Z33" s="451">
        <v>46477</v>
      </c>
    </row>
    <row r="34" spans="2:26" s="395" customFormat="1" ht="18" customHeight="1" x14ac:dyDescent="0.25">
      <c r="B34" s="431">
        <v>20</v>
      </c>
      <c r="C34" s="451">
        <v>46488</v>
      </c>
      <c r="D34" s="432">
        <v>42456.4</v>
      </c>
      <c r="E34" s="432">
        <v>719.90466675762673</v>
      </c>
      <c r="F34" s="432">
        <v>0</v>
      </c>
      <c r="G34" s="432">
        <v>719.90466675762673</v>
      </c>
      <c r="H34" s="432">
        <v>592.53</v>
      </c>
      <c r="I34" s="432">
        <v>127.37</v>
      </c>
      <c r="J34" s="432">
        <v>41863.870000000003</v>
      </c>
      <c r="K34" s="432">
        <v>2842.5399999999995</v>
      </c>
      <c r="Z34" s="451">
        <v>46507</v>
      </c>
    </row>
    <row r="35" spans="2:26" s="395" customFormat="1" ht="18" customHeight="1" x14ac:dyDescent="0.25">
      <c r="B35" s="431">
        <v>21</v>
      </c>
      <c r="C35" s="451">
        <v>46518</v>
      </c>
      <c r="D35" s="432">
        <v>41863.870000000003</v>
      </c>
      <c r="E35" s="432">
        <v>719.90466675762673</v>
      </c>
      <c r="F35" s="432">
        <v>0</v>
      </c>
      <c r="G35" s="432">
        <v>719.90466675762673</v>
      </c>
      <c r="H35" s="432">
        <v>594.30999999999995</v>
      </c>
      <c r="I35" s="432">
        <v>125.59</v>
      </c>
      <c r="J35" s="432">
        <v>41269.56</v>
      </c>
      <c r="K35" s="432">
        <v>2968.1299999999997</v>
      </c>
      <c r="Z35" s="451">
        <v>46538</v>
      </c>
    </row>
    <row r="36" spans="2:26" s="395" customFormat="1" ht="18" customHeight="1" x14ac:dyDescent="0.25">
      <c r="B36" s="431">
        <v>22</v>
      </c>
      <c r="C36" s="451">
        <v>46549</v>
      </c>
      <c r="D36" s="432">
        <v>41269.56</v>
      </c>
      <c r="E36" s="432">
        <v>719.90466675762673</v>
      </c>
      <c r="F36" s="432">
        <v>0</v>
      </c>
      <c r="G36" s="432">
        <v>719.90466675762673</v>
      </c>
      <c r="H36" s="432">
        <v>596.09</v>
      </c>
      <c r="I36" s="432">
        <v>123.81</v>
      </c>
      <c r="J36" s="432">
        <v>40673.46</v>
      </c>
      <c r="K36" s="432">
        <v>3091.9399999999996</v>
      </c>
      <c r="Z36" s="451">
        <v>46568</v>
      </c>
    </row>
    <row r="37" spans="2:26" s="395" customFormat="1" ht="18" customHeight="1" x14ac:dyDescent="0.25">
      <c r="B37" s="431">
        <v>23</v>
      </c>
      <c r="C37" s="451">
        <v>46579</v>
      </c>
      <c r="D37" s="432">
        <v>40673.46</v>
      </c>
      <c r="E37" s="432">
        <v>719.90466675762673</v>
      </c>
      <c r="F37" s="432">
        <v>0</v>
      </c>
      <c r="G37" s="432">
        <v>719.90466675762673</v>
      </c>
      <c r="H37" s="432">
        <v>597.88</v>
      </c>
      <c r="I37" s="432">
        <v>122.02</v>
      </c>
      <c r="J37" s="432">
        <v>40075.57</v>
      </c>
      <c r="K37" s="432">
        <v>3213.9599999999996</v>
      </c>
      <c r="Z37" s="451">
        <v>46599</v>
      </c>
    </row>
    <row r="38" spans="2:26" s="395" customFormat="1" ht="18" customHeight="1" x14ac:dyDescent="0.25">
      <c r="B38" s="431">
        <v>24</v>
      </c>
      <c r="C38" s="451">
        <v>46610</v>
      </c>
      <c r="D38" s="432">
        <v>40075.57</v>
      </c>
      <c r="E38" s="432">
        <v>719.90466675762673</v>
      </c>
      <c r="F38" s="432">
        <v>0</v>
      </c>
      <c r="G38" s="432">
        <v>719.90466675762673</v>
      </c>
      <c r="H38" s="432">
        <v>599.66999999999996</v>
      </c>
      <c r="I38" s="432">
        <v>120.23</v>
      </c>
      <c r="J38" s="432">
        <v>39475.9</v>
      </c>
      <c r="K38" s="432">
        <v>3334.1899999999996</v>
      </c>
      <c r="Z38" s="451">
        <v>46630</v>
      </c>
    </row>
    <row r="39" spans="2:26" s="395" customFormat="1" ht="18" customHeight="1" x14ac:dyDescent="0.25">
      <c r="B39" s="431">
        <v>25</v>
      </c>
      <c r="C39" s="451">
        <v>46641</v>
      </c>
      <c r="D39" s="432">
        <v>39475.9</v>
      </c>
      <c r="E39" s="432">
        <v>719.90466675762673</v>
      </c>
      <c r="F39" s="432">
        <v>0</v>
      </c>
      <c r="G39" s="432">
        <v>719.90466675762673</v>
      </c>
      <c r="H39" s="432">
        <v>601.47</v>
      </c>
      <c r="I39" s="432">
        <v>118.43</v>
      </c>
      <c r="J39" s="432">
        <v>38874.42</v>
      </c>
      <c r="K39" s="432">
        <v>3452.6199999999994</v>
      </c>
      <c r="Z39" s="451">
        <v>46660</v>
      </c>
    </row>
    <row r="40" spans="2:26" s="395" customFormat="1" ht="18" customHeight="1" x14ac:dyDescent="0.25">
      <c r="B40" s="431">
        <v>26</v>
      </c>
      <c r="C40" s="451">
        <v>46671</v>
      </c>
      <c r="D40" s="432">
        <v>38874.42</v>
      </c>
      <c r="E40" s="432">
        <v>719.90466675762673</v>
      </c>
      <c r="F40" s="432">
        <v>0</v>
      </c>
      <c r="G40" s="432">
        <v>719.90466675762673</v>
      </c>
      <c r="H40" s="432">
        <v>603.28</v>
      </c>
      <c r="I40" s="432">
        <v>116.62</v>
      </c>
      <c r="J40" s="432">
        <v>38271.14</v>
      </c>
      <c r="K40" s="432">
        <v>3569.2399999999993</v>
      </c>
      <c r="Z40" s="451">
        <v>46691</v>
      </c>
    </row>
    <row r="41" spans="2:26" s="395" customFormat="1" ht="18" customHeight="1" x14ac:dyDescent="0.25">
      <c r="B41" s="431">
        <v>27</v>
      </c>
      <c r="C41" s="451">
        <v>46702</v>
      </c>
      <c r="D41" s="432">
        <v>38271.14</v>
      </c>
      <c r="E41" s="432">
        <v>719.90466675762673</v>
      </c>
      <c r="F41" s="432">
        <v>0</v>
      </c>
      <c r="G41" s="432">
        <v>719.90466675762673</v>
      </c>
      <c r="H41" s="432">
        <v>605.09</v>
      </c>
      <c r="I41" s="432">
        <v>114.81</v>
      </c>
      <c r="J41" s="432">
        <v>37666.050000000003</v>
      </c>
      <c r="K41" s="432">
        <v>3684.0499999999993</v>
      </c>
      <c r="Z41" s="451">
        <v>46721</v>
      </c>
    </row>
    <row r="42" spans="2:26" s="395" customFormat="1" ht="18" customHeight="1" x14ac:dyDescent="0.25">
      <c r="B42" s="431">
        <v>28</v>
      </c>
      <c r="C42" s="451">
        <v>46732</v>
      </c>
      <c r="D42" s="432">
        <v>37666.050000000003</v>
      </c>
      <c r="E42" s="432">
        <v>719.90466675762673</v>
      </c>
      <c r="F42" s="432">
        <v>0</v>
      </c>
      <c r="G42" s="432">
        <v>719.90466675762673</v>
      </c>
      <c r="H42" s="432">
        <v>606.9</v>
      </c>
      <c r="I42" s="432">
        <v>113</v>
      </c>
      <c r="J42" s="432">
        <v>37059.14</v>
      </c>
      <c r="K42" s="432">
        <v>3797.0499999999993</v>
      </c>
      <c r="Z42" s="451">
        <v>46752</v>
      </c>
    </row>
    <row r="43" spans="2:26" s="395" customFormat="1" ht="18" customHeight="1" x14ac:dyDescent="0.25">
      <c r="B43" s="431">
        <v>29</v>
      </c>
      <c r="C43" s="451">
        <v>46763</v>
      </c>
      <c r="D43" s="432">
        <v>37059.14</v>
      </c>
      <c r="E43" s="432">
        <v>719.90466675762673</v>
      </c>
      <c r="F43" s="432">
        <v>0</v>
      </c>
      <c r="G43" s="432">
        <v>719.90466675762673</v>
      </c>
      <c r="H43" s="432">
        <v>608.72</v>
      </c>
      <c r="I43" s="432">
        <v>111.18</v>
      </c>
      <c r="J43" s="432">
        <v>36450.410000000003</v>
      </c>
      <c r="K43" s="432">
        <v>3908.2299999999991</v>
      </c>
      <c r="Z43" s="451">
        <v>46783</v>
      </c>
    </row>
    <row r="44" spans="2:26" s="395" customFormat="1" ht="18" customHeight="1" x14ac:dyDescent="0.25">
      <c r="B44" s="431">
        <v>30</v>
      </c>
      <c r="C44" s="451">
        <v>46794</v>
      </c>
      <c r="D44" s="432">
        <v>36450.410000000003</v>
      </c>
      <c r="E44" s="432">
        <v>719.90466675762673</v>
      </c>
      <c r="F44" s="432">
        <v>0</v>
      </c>
      <c r="G44" s="432">
        <v>719.90466675762673</v>
      </c>
      <c r="H44" s="432">
        <v>610.54999999999995</v>
      </c>
      <c r="I44" s="432">
        <v>109.35</v>
      </c>
      <c r="J44" s="432">
        <v>35839.86</v>
      </c>
      <c r="K44" s="432">
        <v>4017.579999999999</v>
      </c>
      <c r="Z44" s="451">
        <v>46812</v>
      </c>
    </row>
    <row r="45" spans="2:26" s="395" customFormat="1" ht="18" customHeight="1" x14ac:dyDescent="0.25">
      <c r="B45" s="431">
        <v>31</v>
      </c>
      <c r="C45" s="451">
        <v>46823</v>
      </c>
      <c r="D45" s="432">
        <v>35839.86</v>
      </c>
      <c r="E45" s="432">
        <v>719.90466675762673</v>
      </c>
      <c r="F45" s="432">
        <v>0</v>
      </c>
      <c r="G45" s="432">
        <v>719.90466675762673</v>
      </c>
      <c r="H45" s="432">
        <v>612.38</v>
      </c>
      <c r="I45" s="432">
        <v>107.52</v>
      </c>
      <c r="J45" s="432">
        <v>35227.47</v>
      </c>
      <c r="K45" s="432">
        <v>4125.0999999999995</v>
      </c>
      <c r="Z45" s="451">
        <v>46843</v>
      </c>
    </row>
    <row r="46" spans="2:26" s="395" customFormat="1" ht="18" customHeight="1" x14ac:dyDescent="0.25">
      <c r="B46" s="431">
        <v>32</v>
      </c>
      <c r="C46" s="451">
        <v>46854</v>
      </c>
      <c r="D46" s="432">
        <v>35227.47</v>
      </c>
      <c r="E46" s="432">
        <v>719.90466675762673</v>
      </c>
      <c r="F46" s="432">
        <v>0</v>
      </c>
      <c r="G46" s="432">
        <v>719.90466675762673</v>
      </c>
      <c r="H46" s="432">
        <v>614.22</v>
      </c>
      <c r="I46" s="432">
        <v>105.68</v>
      </c>
      <c r="J46" s="432">
        <v>34613.25</v>
      </c>
      <c r="K46" s="432">
        <v>4230.78</v>
      </c>
      <c r="Z46" s="451">
        <v>46873</v>
      </c>
    </row>
    <row r="47" spans="2:26" s="395" customFormat="1" ht="18" customHeight="1" x14ac:dyDescent="0.25">
      <c r="B47" s="431">
        <v>33</v>
      </c>
      <c r="C47" s="451">
        <v>46884</v>
      </c>
      <c r="D47" s="432">
        <v>34613.25</v>
      </c>
      <c r="E47" s="432">
        <v>719.90466675762673</v>
      </c>
      <c r="F47" s="432">
        <v>0</v>
      </c>
      <c r="G47" s="432">
        <v>719.90466675762673</v>
      </c>
      <c r="H47" s="432">
        <v>616.05999999999995</v>
      </c>
      <c r="I47" s="432">
        <v>103.84</v>
      </c>
      <c r="J47" s="432">
        <v>33997.19</v>
      </c>
      <c r="K47" s="432">
        <v>4334.62</v>
      </c>
      <c r="Z47" s="451">
        <v>46904</v>
      </c>
    </row>
    <row r="48" spans="2:26" s="395" customFormat="1" ht="18" customHeight="1" x14ac:dyDescent="0.25">
      <c r="B48" s="431">
        <v>34</v>
      </c>
      <c r="C48" s="451">
        <v>46915</v>
      </c>
      <c r="D48" s="432">
        <v>33997.19</v>
      </c>
      <c r="E48" s="432">
        <v>719.90466675762673</v>
      </c>
      <c r="F48" s="432">
        <v>0</v>
      </c>
      <c r="G48" s="432">
        <v>719.90466675762673</v>
      </c>
      <c r="H48" s="432">
        <v>617.91</v>
      </c>
      <c r="I48" s="432">
        <v>101.99</v>
      </c>
      <c r="J48" s="432">
        <v>33379.269999999997</v>
      </c>
      <c r="K48" s="432">
        <v>4436.6099999999997</v>
      </c>
      <c r="Z48" s="451">
        <v>46934</v>
      </c>
    </row>
    <row r="49" spans="2:26" s="395" customFormat="1" ht="18" customHeight="1" x14ac:dyDescent="0.25">
      <c r="B49" s="431">
        <v>35</v>
      </c>
      <c r="C49" s="451">
        <v>46945</v>
      </c>
      <c r="D49" s="432">
        <v>33379.269999999997</v>
      </c>
      <c r="E49" s="432">
        <v>719.90466675762673</v>
      </c>
      <c r="F49" s="432">
        <v>0</v>
      </c>
      <c r="G49" s="432">
        <v>719.90466675762673</v>
      </c>
      <c r="H49" s="432">
        <v>619.76</v>
      </c>
      <c r="I49" s="432">
        <v>100.14</v>
      </c>
      <c r="J49" s="432">
        <v>32759.51</v>
      </c>
      <c r="K49" s="432">
        <v>4536.75</v>
      </c>
      <c r="Z49" s="451">
        <v>46965</v>
      </c>
    </row>
    <row r="50" spans="2:26" s="395" customFormat="1" ht="18" customHeight="1" x14ac:dyDescent="0.25">
      <c r="B50" s="431">
        <v>36</v>
      </c>
      <c r="C50" s="451">
        <v>46976</v>
      </c>
      <c r="D50" s="432">
        <v>32759.51</v>
      </c>
      <c r="E50" s="432">
        <v>719.90466675762673</v>
      </c>
      <c r="F50" s="432">
        <v>0</v>
      </c>
      <c r="G50" s="432">
        <v>719.90466675762673</v>
      </c>
      <c r="H50" s="432">
        <v>621.62</v>
      </c>
      <c r="I50" s="432">
        <v>98.28</v>
      </c>
      <c r="J50" s="432">
        <v>32137.88</v>
      </c>
      <c r="K50" s="432">
        <v>4635.03</v>
      </c>
      <c r="Z50" s="451">
        <v>46996</v>
      </c>
    </row>
    <row r="51" spans="2:26" s="395" customFormat="1" ht="18" customHeight="1" x14ac:dyDescent="0.25">
      <c r="B51" s="431">
        <v>37</v>
      </c>
      <c r="C51" s="451">
        <v>47007</v>
      </c>
      <c r="D51" s="432">
        <v>32137.88</v>
      </c>
      <c r="E51" s="432">
        <v>719.90466675762673</v>
      </c>
      <c r="F51" s="432">
        <v>0</v>
      </c>
      <c r="G51" s="432">
        <v>719.90466675762673</v>
      </c>
      <c r="H51" s="432">
        <v>623.49</v>
      </c>
      <c r="I51" s="432">
        <v>96.41</v>
      </c>
      <c r="J51" s="432">
        <v>31514.39</v>
      </c>
      <c r="K51" s="432">
        <v>4731.4399999999996</v>
      </c>
      <c r="Z51" s="451">
        <v>47026</v>
      </c>
    </row>
    <row r="52" spans="2:26" s="395" customFormat="1" ht="18" customHeight="1" x14ac:dyDescent="0.25">
      <c r="B52" s="431">
        <v>38</v>
      </c>
      <c r="C52" s="451">
        <v>47037</v>
      </c>
      <c r="D52" s="432">
        <v>31514.39</v>
      </c>
      <c r="E52" s="432">
        <v>719.90466675762673</v>
      </c>
      <c r="F52" s="432">
        <v>0</v>
      </c>
      <c r="G52" s="432">
        <v>719.90466675762673</v>
      </c>
      <c r="H52" s="432">
        <v>625.36</v>
      </c>
      <c r="I52" s="432">
        <v>94.54</v>
      </c>
      <c r="J52" s="432">
        <v>30889.03</v>
      </c>
      <c r="K52" s="432">
        <v>4825.9799999999996</v>
      </c>
      <c r="Z52" s="451">
        <v>47057</v>
      </c>
    </row>
    <row r="53" spans="2:26" s="395" customFormat="1" ht="18" customHeight="1" x14ac:dyDescent="0.25">
      <c r="B53" s="431">
        <v>39</v>
      </c>
      <c r="C53" s="451">
        <v>47068</v>
      </c>
      <c r="D53" s="432">
        <v>30889.03</v>
      </c>
      <c r="E53" s="432">
        <v>719.90466675762673</v>
      </c>
      <c r="F53" s="432">
        <v>0</v>
      </c>
      <c r="G53" s="432">
        <v>719.90466675762673</v>
      </c>
      <c r="H53" s="432">
        <v>627.23</v>
      </c>
      <c r="I53" s="432">
        <v>92.67</v>
      </c>
      <c r="J53" s="432">
        <v>30261.79</v>
      </c>
      <c r="K53" s="432">
        <v>4918.6499999999996</v>
      </c>
      <c r="Z53" s="451">
        <v>47087</v>
      </c>
    </row>
    <row r="54" spans="2:26" s="395" customFormat="1" ht="18" customHeight="1" x14ac:dyDescent="0.25">
      <c r="B54" s="431">
        <v>40</v>
      </c>
      <c r="C54" s="451">
        <v>47098</v>
      </c>
      <c r="D54" s="432">
        <v>30261.79</v>
      </c>
      <c r="E54" s="432">
        <v>719.90466675762673</v>
      </c>
      <c r="F54" s="432">
        <v>0</v>
      </c>
      <c r="G54" s="432">
        <v>719.90466675762673</v>
      </c>
      <c r="H54" s="432">
        <v>629.11</v>
      </c>
      <c r="I54" s="432">
        <v>90.79</v>
      </c>
      <c r="J54" s="432">
        <v>29632.67</v>
      </c>
      <c r="K54" s="432">
        <v>5009.4399999999996</v>
      </c>
      <c r="Z54" s="451">
        <v>47118</v>
      </c>
    </row>
    <row r="55" spans="2:26" s="395" customFormat="1" ht="18" customHeight="1" x14ac:dyDescent="0.25">
      <c r="B55" s="431">
        <v>41</v>
      </c>
      <c r="C55" s="451">
        <v>47129</v>
      </c>
      <c r="D55" s="432">
        <v>29632.67</v>
      </c>
      <c r="E55" s="432">
        <v>719.90466675762673</v>
      </c>
      <c r="F55" s="432">
        <v>0</v>
      </c>
      <c r="G55" s="432">
        <v>719.90466675762673</v>
      </c>
      <c r="H55" s="432">
        <v>631</v>
      </c>
      <c r="I55" s="432">
        <v>88.9</v>
      </c>
      <c r="J55" s="432">
        <v>29001.67</v>
      </c>
      <c r="K55" s="432">
        <v>5098.3399999999992</v>
      </c>
      <c r="Z55" s="451">
        <v>47149</v>
      </c>
    </row>
    <row r="56" spans="2:26" s="395" customFormat="1" ht="18" customHeight="1" x14ac:dyDescent="0.25">
      <c r="B56" s="431">
        <v>42</v>
      </c>
      <c r="C56" s="451">
        <v>47160</v>
      </c>
      <c r="D56" s="432">
        <v>29001.67</v>
      </c>
      <c r="E56" s="432">
        <v>719.90466675762673</v>
      </c>
      <c r="F56" s="432">
        <v>0</v>
      </c>
      <c r="G56" s="432">
        <v>719.90466675762673</v>
      </c>
      <c r="H56" s="432">
        <v>632.89</v>
      </c>
      <c r="I56" s="432">
        <v>87.01</v>
      </c>
      <c r="J56" s="432">
        <v>28368.77</v>
      </c>
      <c r="K56" s="432">
        <v>5185.3499999999995</v>
      </c>
      <c r="Z56" s="451">
        <v>47177</v>
      </c>
    </row>
    <row r="57" spans="2:26" s="395" customFormat="1" ht="18" customHeight="1" x14ac:dyDescent="0.25">
      <c r="B57" s="431">
        <v>43</v>
      </c>
      <c r="C57" s="451">
        <v>47188</v>
      </c>
      <c r="D57" s="432">
        <v>28368.77</v>
      </c>
      <c r="E57" s="432">
        <v>719.90466675762673</v>
      </c>
      <c r="F57" s="432">
        <v>0</v>
      </c>
      <c r="G57" s="432">
        <v>719.90466675762673</v>
      </c>
      <c r="H57" s="432">
        <v>634.79</v>
      </c>
      <c r="I57" s="432">
        <v>85.11</v>
      </c>
      <c r="J57" s="432">
        <v>27733.97</v>
      </c>
      <c r="K57" s="432">
        <v>5270.4599999999991</v>
      </c>
      <c r="Z57" s="451">
        <v>47208</v>
      </c>
    </row>
    <row r="58" spans="2:26" s="395" customFormat="1" ht="18" customHeight="1" x14ac:dyDescent="0.25">
      <c r="B58" s="431">
        <v>44</v>
      </c>
      <c r="C58" s="451">
        <v>47219</v>
      </c>
      <c r="D58" s="432">
        <v>27733.97</v>
      </c>
      <c r="E58" s="432">
        <v>719.90466675762673</v>
      </c>
      <c r="F58" s="432">
        <v>0</v>
      </c>
      <c r="G58" s="432">
        <v>719.90466675762673</v>
      </c>
      <c r="H58" s="432">
        <v>636.70000000000005</v>
      </c>
      <c r="I58" s="432">
        <v>83.2</v>
      </c>
      <c r="J58" s="432">
        <v>27097.26</v>
      </c>
      <c r="K58" s="432">
        <v>5353.6599999999989</v>
      </c>
      <c r="Z58" s="451">
        <v>47238</v>
      </c>
    </row>
    <row r="59" spans="2:26" s="395" customFormat="1" ht="18" customHeight="1" x14ac:dyDescent="0.25">
      <c r="B59" s="431">
        <v>45</v>
      </c>
      <c r="C59" s="451">
        <v>47249</v>
      </c>
      <c r="D59" s="432">
        <v>27097.26</v>
      </c>
      <c r="E59" s="432">
        <v>719.90466675762673</v>
      </c>
      <c r="F59" s="432">
        <v>0</v>
      </c>
      <c r="G59" s="432">
        <v>719.90466675762673</v>
      </c>
      <c r="H59" s="432">
        <v>638.61</v>
      </c>
      <c r="I59" s="432">
        <v>81.290000000000006</v>
      </c>
      <c r="J59" s="432">
        <v>26458.65</v>
      </c>
      <c r="K59" s="432">
        <v>5434.9499999999989</v>
      </c>
      <c r="Z59" s="451">
        <v>47269</v>
      </c>
    </row>
    <row r="60" spans="2:26" s="395" customFormat="1" ht="18" customHeight="1" x14ac:dyDescent="0.25">
      <c r="B60" s="431">
        <v>46</v>
      </c>
      <c r="C60" s="451">
        <v>47280</v>
      </c>
      <c r="D60" s="432">
        <v>26458.65</v>
      </c>
      <c r="E60" s="432">
        <v>719.90466675762673</v>
      </c>
      <c r="F60" s="432">
        <v>0</v>
      </c>
      <c r="G60" s="432">
        <v>719.90466675762673</v>
      </c>
      <c r="H60" s="432">
        <v>640.52</v>
      </c>
      <c r="I60" s="432">
        <v>79.38</v>
      </c>
      <c r="J60" s="432">
        <v>25818.12</v>
      </c>
      <c r="K60" s="432">
        <v>5514.329999999999</v>
      </c>
      <c r="Z60" s="451">
        <v>47299</v>
      </c>
    </row>
    <row r="61" spans="2:26" s="395" customFormat="1" ht="18" customHeight="1" x14ac:dyDescent="0.25">
      <c r="B61" s="431">
        <v>47</v>
      </c>
      <c r="C61" s="451">
        <v>47310</v>
      </c>
      <c r="D61" s="432">
        <v>25818.12</v>
      </c>
      <c r="E61" s="432">
        <v>719.90466675762673</v>
      </c>
      <c r="F61" s="432">
        <v>0</v>
      </c>
      <c r="G61" s="432">
        <v>719.90466675762673</v>
      </c>
      <c r="H61" s="432">
        <v>642.45000000000005</v>
      </c>
      <c r="I61" s="432">
        <v>77.45</v>
      </c>
      <c r="J61" s="432">
        <v>25175.67</v>
      </c>
      <c r="K61" s="432">
        <v>5591.7799999999988</v>
      </c>
      <c r="Z61" s="451">
        <v>47330</v>
      </c>
    </row>
    <row r="62" spans="2:26" s="395" customFormat="1" ht="18" customHeight="1" x14ac:dyDescent="0.25">
      <c r="B62" s="431">
        <v>48</v>
      </c>
      <c r="C62" s="451">
        <v>47341</v>
      </c>
      <c r="D62" s="432">
        <v>25175.67</v>
      </c>
      <c r="E62" s="432">
        <v>719.90466675762673</v>
      </c>
      <c r="F62" s="432">
        <v>0</v>
      </c>
      <c r="G62" s="432">
        <v>719.90466675762673</v>
      </c>
      <c r="H62" s="432">
        <v>644.37</v>
      </c>
      <c r="I62" s="432">
        <v>75.53</v>
      </c>
      <c r="J62" s="432">
        <v>24531.3</v>
      </c>
      <c r="K62" s="432">
        <v>5667.3099999999986</v>
      </c>
      <c r="Z62" s="451">
        <v>47361</v>
      </c>
    </row>
    <row r="63" spans="2:26" s="395" customFormat="1" ht="18" customHeight="1" x14ac:dyDescent="0.25">
      <c r="B63" s="431">
        <v>49</v>
      </c>
      <c r="C63" s="451">
        <v>47372</v>
      </c>
      <c r="D63" s="432">
        <v>24531.3</v>
      </c>
      <c r="E63" s="432">
        <v>719.90466675762673</v>
      </c>
      <c r="F63" s="432">
        <v>0</v>
      </c>
      <c r="G63" s="432">
        <v>719.90466675762673</v>
      </c>
      <c r="H63" s="432">
        <v>646.30999999999995</v>
      </c>
      <c r="I63" s="432">
        <v>73.59</v>
      </c>
      <c r="J63" s="432">
        <v>23884.98</v>
      </c>
      <c r="K63" s="432">
        <v>5740.8999999999987</v>
      </c>
      <c r="Z63" s="451">
        <v>47391</v>
      </c>
    </row>
    <row r="64" spans="2:26" s="395" customFormat="1" ht="18" customHeight="1" x14ac:dyDescent="0.25">
      <c r="B64" s="431">
        <v>50</v>
      </c>
      <c r="C64" s="451">
        <v>47402</v>
      </c>
      <c r="D64" s="432">
        <v>23884.98</v>
      </c>
      <c r="E64" s="432">
        <v>719.90466675762673</v>
      </c>
      <c r="F64" s="432">
        <v>0</v>
      </c>
      <c r="G64" s="432">
        <v>719.90466675762673</v>
      </c>
      <c r="H64" s="432">
        <v>648.25</v>
      </c>
      <c r="I64" s="432">
        <v>71.650000000000006</v>
      </c>
      <c r="J64" s="432">
        <v>23236.73</v>
      </c>
      <c r="K64" s="432">
        <v>5812.5499999999984</v>
      </c>
      <c r="Z64" s="451">
        <v>47422</v>
      </c>
    </row>
    <row r="65" spans="2:26" s="395" customFormat="1" ht="18" customHeight="1" x14ac:dyDescent="0.25">
      <c r="B65" s="431">
        <v>51</v>
      </c>
      <c r="C65" s="451">
        <v>47433</v>
      </c>
      <c r="D65" s="432">
        <v>23236.73</v>
      </c>
      <c r="E65" s="432">
        <v>719.90466675762673</v>
      </c>
      <c r="F65" s="432">
        <v>0</v>
      </c>
      <c r="G65" s="432">
        <v>719.90466675762673</v>
      </c>
      <c r="H65" s="432">
        <v>650.19000000000005</v>
      </c>
      <c r="I65" s="432">
        <v>69.709999999999994</v>
      </c>
      <c r="J65" s="432">
        <v>22586.54</v>
      </c>
      <c r="K65" s="432">
        <v>5882.2599999999984</v>
      </c>
      <c r="Z65" s="451">
        <v>47452</v>
      </c>
    </row>
    <row r="66" spans="2:26" s="395" customFormat="1" ht="18" customHeight="1" x14ac:dyDescent="0.25">
      <c r="B66" s="431">
        <v>52</v>
      </c>
      <c r="C66" s="451">
        <v>47463</v>
      </c>
      <c r="D66" s="432">
        <v>22586.54</v>
      </c>
      <c r="E66" s="432">
        <v>719.90466675762673</v>
      </c>
      <c r="F66" s="432">
        <v>0</v>
      </c>
      <c r="G66" s="432">
        <v>719.90466675762673</v>
      </c>
      <c r="H66" s="432">
        <v>652.14</v>
      </c>
      <c r="I66" s="432">
        <v>67.760000000000005</v>
      </c>
      <c r="J66" s="432">
        <v>21934.400000000001</v>
      </c>
      <c r="K66" s="432">
        <v>5950.0199999999986</v>
      </c>
      <c r="Z66" s="451">
        <v>47483</v>
      </c>
    </row>
    <row r="67" spans="2:26" s="395" customFormat="1" ht="18" customHeight="1" x14ac:dyDescent="0.25">
      <c r="B67" s="431">
        <v>53</v>
      </c>
      <c r="C67" s="451">
        <v>47494</v>
      </c>
      <c r="D67" s="432">
        <v>21934.400000000001</v>
      </c>
      <c r="E67" s="432">
        <v>719.90466675762673</v>
      </c>
      <c r="F67" s="432">
        <v>0</v>
      </c>
      <c r="G67" s="432">
        <v>719.90466675762673</v>
      </c>
      <c r="H67" s="432">
        <v>654.1</v>
      </c>
      <c r="I67" s="432">
        <v>65.8</v>
      </c>
      <c r="J67" s="432">
        <v>21280.29</v>
      </c>
      <c r="K67" s="432">
        <v>6015.8199999999988</v>
      </c>
      <c r="Z67" s="451">
        <v>47514</v>
      </c>
    </row>
    <row r="68" spans="2:26" s="395" customFormat="1" ht="18" customHeight="1" x14ac:dyDescent="0.25">
      <c r="B68" s="431">
        <v>54</v>
      </c>
      <c r="C68" s="451">
        <v>47525</v>
      </c>
      <c r="D68" s="432">
        <v>21280.29</v>
      </c>
      <c r="E68" s="432">
        <v>719.90466675762673</v>
      </c>
      <c r="F68" s="432">
        <v>0</v>
      </c>
      <c r="G68" s="432">
        <v>719.90466675762673</v>
      </c>
      <c r="H68" s="432">
        <v>656.06</v>
      </c>
      <c r="I68" s="432">
        <v>63.84</v>
      </c>
      <c r="J68" s="432">
        <v>20624.23</v>
      </c>
      <c r="K68" s="432">
        <v>6079.6599999999989</v>
      </c>
      <c r="Z68" s="451">
        <v>47542</v>
      </c>
    </row>
    <row r="69" spans="2:26" s="395" customFormat="1" ht="18" customHeight="1" x14ac:dyDescent="0.25">
      <c r="B69" s="431">
        <v>55</v>
      </c>
      <c r="C69" s="451">
        <v>47553</v>
      </c>
      <c r="D69" s="432">
        <v>20624.23</v>
      </c>
      <c r="E69" s="432">
        <v>719.90466675762673</v>
      </c>
      <c r="F69" s="432">
        <v>0</v>
      </c>
      <c r="G69" s="432">
        <v>719.90466675762673</v>
      </c>
      <c r="H69" s="432">
        <v>658.03</v>
      </c>
      <c r="I69" s="432">
        <v>61.87</v>
      </c>
      <c r="J69" s="432">
        <v>19966.2</v>
      </c>
      <c r="K69" s="432">
        <v>6141.5299999999988</v>
      </c>
      <c r="Z69" s="451">
        <v>47573</v>
      </c>
    </row>
    <row r="70" spans="2:26" s="395" customFormat="1" ht="18" customHeight="1" x14ac:dyDescent="0.25">
      <c r="B70" s="431">
        <v>56</v>
      </c>
      <c r="C70" s="451">
        <v>47584</v>
      </c>
      <c r="D70" s="432">
        <v>19966.2</v>
      </c>
      <c r="E70" s="432">
        <v>719.90466675762673</v>
      </c>
      <c r="F70" s="432">
        <v>0</v>
      </c>
      <c r="G70" s="432">
        <v>719.90466675762673</v>
      </c>
      <c r="H70" s="432">
        <v>660</v>
      </c>
      <c r="I70" s="432">
        <v>59.9</v>
      </c>
      <c r="J70" s="432">
        <v>19306.189999999999</v>
      </c>
      <c r="K70" s="432">
        <v>6201.4299999999985</v>
      </c>
      <c r="Z70" s="451">
        <v>47603</v>
      </c>
    </row>
    <row r="71" spans="2:26" s="395" customFormat="1" ht="18" customHeight="1" x14ac:dyDescent="0.25">
      <c r="B71" s="431">
        <v>57</v>
      </c>
      <c r="C71" s="451">
        <v>47614</v>
      </c>
      <c r="D71" s="432">
        <v>19306.189999999999</v>
      </c>
      <c r="E71" s="432">
        <v>719.90466675762673</v>
      </c>
      <c r="F71" s="432">
        <v>0</v>
      </c>
      <c r="G71" s="432">
        <v>719.90466675762673</v>
      </c>
      <c r="H71" s="432">
        <v>661.98</v>
      </c>
      <c r="I71" s="432">
        <v>57.92</v>
      </c>
      <c r="J71" s="432">
        <v>18644.21</v>
      </c>
      <c r="K71" s="432">
        <v>6259.3499999999985</v>
      </c>
      <c r="Z71" s="451">
        <v>47634</v>
      </c>
    </row>
    <row r="72" spans="2:26" s="395" customFormat="1" ht="18" customHeight="1" x14ac:dyDescent="0.25">
      <c r="B72" s="431">
        <v>58</v>
      </c>
      <c r="C72" s="451">
        <v>47645</v>
      </c>
      <c r="D72" s="432">
        <v>18644.21</v>
      </c>
      <c r="E72" s="432">
        <v>719.90466675762673</v>
      </c>
      <c r="F72" s="432">
        <v>0</v>
      </c>
      <c r="G72" s="432">
        <v>719.90466675762673</v>
      </c>
      <c r="H72" s="432">
        <v>663.97</v>
      </c>
      <c r="I72" s="432">
        <v>55.93</v>
      </c>
      <c r="J72" s="432">
        <v>17980.23</v>
      </c>
      <c r="K72" s="432">
        <v>6315.2799999999988</v>
      </c>
      <c r="Z72" s="451">
        <v>47664</v>
      </c>
    </row>
    <row r="73" spans="2:26" s="395" customFormat="1" ht="18" customHeight="1" x14ac:dyDescent="0.25">
      <c r="B73" s="431">
        <v>59</v>
      </c>
      <c r="C73" s="451">
        <v>47675</v>
      </c>
      <c r="D73" s="432">
        <v>17980.23</v>
      </c>
      <c r="E73" s="432">
        <v>719.90466675762673</v>
      </c>
      <c r="F73" s="432">
        <v>0</v>
      </c>
      <c r="G73" s="432">
        <v>719.90466675762673</v>
      </c>
      <c r="H73" s="432">
        <v>665.96</v>
      </c>
      <c r="I73" s="432">
        <v>53.94</v>
      </c>
      <c r="J73" s="432">
        <v>17314.27</v>
      </c>
      <c r="K73" s="432">
        <v>6369.2199999999984</v>
      </c>
      <c r="Z73" s="451">
        <v>47695</v>
      </c>
    </row>
    <row r="74" spans="2:26" s="395" customFormat="1" ht="18" customHeight="1" x14ac:dyDescent="0.25">
      <c r="B74" s="431">
        <v>60</v>
      </c>
      <c r="C74" s="451">
        <v>47706</v>
      </c>
      <c r="D74" s="432">
        <v>17314.27</v>
      </c>
      <c r="E74" s="432">
        <v>719.90466675762673</v>
      </c>
      <c r="F74" s="432">
        <v>0</v>
      </c>
      <c r="G74" s="432">
        <v>719.90466675762673</v>
      </c>
      <c r="H74" s="432">
        <v>667.96</v>
      </c>
      <c r="I74" s="432">
        <v>51.94</v>
      </c>
      <c r="J74" s="432">
        <v>16646.310000000001</v>
      </c>
      <c r="K74" s="432">
        <v>6421.159999999998</v>
      </c>
      <c r="Z74" s="451">
        <v>47726</v>
      </c>
    </row>
    <row r="75" spans="2:26" s="395" customFormat="1" ht="18" customHeight="1" x14ac:dyDescent="0.25">
      <c r="B75" s="431">
        <v>61</v>
      </c>
      <c r="C75" s="451">
        <v>47737</v>
      </c>
      <c r="D75" s="432">
        <v>16646.310000000001</v>
      </c>
      <c r="E75" s="432">
        <v>719.90466675762673</v>
      </c>
      <c r="F75" s="432">
        <v>0</v>
      </c>
      <c r="G75" s="432">
        <v>719.90466675762673</v>
      </c>
      <c r="H75" s="432">
        <v>669.96</v>
      </c>
      <c r="I75" s="432">
        <v>49.94</v>
      </c>
      <c r="J75" s="432">
        <v>15976.34</v>
      </c>
      <c r="K75" s="432">
        <v>6471.0999999999976</v>
      </c>
      <c r="Z75" s="451">
        <v>47756</v>
      </c>
    </row>
    <row r="76" spans="2:26" s="395" customFormat="1" ht="18" customHeight="1" x14ac:dyDescent="0.25">
      <c r="B76" s="431">
        <v>62</v>
      </c>
      <c r="C76" s="451">
        <v>47767</v>
      </c>
      <c r="D76" s="432">
        <v>15976.34</v>
      </c>
      <c r="E76" s="432">
        <v>719.90466675762673</v>
      </c>
      <c r="F76" s="432">
        <v>0</v>
      </c>
      <c r="G76" s="432">
        <v>719.90466675762673</v>
      </c>
      <c r="H76" s="432">
        <v>671.97</v>
      </c>
      <c r="I76" s="432">
        <v>47.93</v>
      </c>
      <c r="J76" s="432">
        <v>15304.37</v>
      </c>
      <c r="K76" s="432">
        <v>6519.0299999999979</v>
      </c>
      <c r="Z76" s="451">
        <v>47787</v>
      </c>
    </row>
    <row r="77" spans="2:26" s="395" customFormat="1" ht="18" customHeight="1" x14ac:dyDescent="0.25">
      <c r="B77" s="431">
        <v>63</v>
      </c>
      <c r="C77" s="451">
        <v>47798</v>
      </c>
      <c r="D77" s="432">
        <v>15304.37</v>
      </c>
      <c r="E77" s="432">
        <v>719.90466675762673</v>
      </c>
      <c r="F77" s="432">
        <v>0</v>
      </c>
      <c r="G77" s="432">
        <v>719.90466675762673</v>
      </c>
      <c r="H77" s="432">
        <v>673.99</v>
      </c>
      <c r="I77" s="432">
        <v>45.91</v>
      </c>
      <c r="J77" s="432">
        <v>14630.38</v>
      </c>
      <c r="K77" s="432">
        <v>6564.9399999999978</v>
      </c>
      <c r="Z77" s="451">
        <v>47817</v>
      </c>
    </row>
    <row r="78" spans="2:26" s="395" customFormat="1" ht="18" customHeight="1" x14ac:dyDescent="0.25">
      <c r="B78" s="431">
        <v>64</v>
      </c>
      <c r="C78" s="451">
        <v>47828</v>
      </c>
      <c r="D78" s="432">
        <v>14630.38</v>
      </c>
      <c r="E78" s="432">
        <v>719.90466675762673</v>
      </c>
      <c r="F78" s="432">
        <v>0</v>
      </c>
      <c r="G78" s="432">
        <v>719.90466675762673</v>
      </c>
      <c r="H78" s="432">
        <v>676.01</v>
      </c>
      <c r="I78" s="432">
        <v>43.89</v>
      </c>
      <c r="J78" s="432">
        <v>13954.36</v>
      </c>
      <c r="K78" s="432">
        <v>6608.8299999999981</v>
      </c>
      <c r="Z78" s="451">
        <v>47848</v>
      </c>
    </row>
    <row r="79" spans="2:26" s="395" customFormat="1" ht="18" customHeight="1" x14ac:dyDescent="0.25">
      <c r="B79" s="431">
        <v>65</v>
      </c>
      <c r="C79" s="451">
        <v>47859</v>
      </c>
      <c r="D79" s="432">
        <v>13954.36</v>
      </c>
      <c r="E79" s="432">
        <v>719.90466675762673</v>
      </c>
      <c r="F79" s="432">
        <v>0</v>
      </c>
      <c r="G79" s="432">
        <v>719.90466675762673</v>
      </c>
      <c r="H79" s="432">
        <v>678.04</v>
      </c>
      <c r="I79" s="432">
        <v>41.86</v>
      </c>
      <c r="J79" s="432">
        <v>13276.32</v>
      </c>
      <c r="K79" s="432">
        <v>6650.6899999999978</v>
      </c>
      <c r="Z79" s="451">
        <v>47879</v>
      </c>
    </row>
    <row r="80" spans="2:26" s="395" customFormat="1" ht="18" customHeight="1" x14ac:dyDescent="0.25">
      <c r="B80" s="431">
        <v>66</v>
      </c>
      <c r="C80" s="451">
        <v>47890</v>
      </c>
      <c r="D80" s="432">
        <v>13276.32</v>
      </c>
      <c r="E80" s="432">
        <v>719.90466675762673</v>
      </c>
      <c r="F80" s="432">
        <v>0</v>
      </c>
      <c r="G80" s="432">
        <v>719.90466675762673</v>
      </c>
      <c r="H80" s="432">
        <v>680.07</v>
      </c>
      <c r="I80" s="432">
        <v>39.83</v>
      </c>
      <c r="J80" s="432">
        <v>12596.24</v>
      </c>
      <c r="K80" s="432">
        <v>6690.5199999999977</v>
      </c>
      <c r="Z80" s="451">
        <v>47907</v>
      </c>
    </row>
    <row r="81" spans="2:26" s="395" customFormat="1" ht="18" customHeight="1" x14ac:dyDescent="0.25">
      <c r="B81" s="431">
        <v>67</v>
      </c>
      <c r="C81" s="451">
        <v>47918</v>
      </c>
      <c r="D81" s="432">
        <v>12596.24</v>
      </c>
      <c r="E81" s="432">
        <v>719.90466675762673</v>
      </c>
      <c r="F81" s="432">
        <v>0</v>
      </c>
      <c r="G81" s="432">
        <v>719.90466675762673</v>
      </c>
      <c r="H81" s="432">
        <v>682.11</v>
      </c>
      <c r="I81" s="432">
        <v>37.79</v>
      </c>
      <c r="J81" s="432">
        <v>11914.13</v>
      </c>
      <c r="K81" s="432">
        <v>6728.3099999999977</v>
      </c>
      <c r="Z81" s="451">
        <v>47938</v>
      </c>
    </row>
    <row r="82" spans="2:26" s="395" customFormat="1" ht="18" customHeight="1" x14ac:dyDescent="0.25">
      <c r="B82" s="431">
        <v>68</v>
      </c>
      <c r="C82" s="451">
        <v>47949</v>
      </c>
      <c r="D82" s="432">
        <v>11914.13</v>
      </c>
      <c r="E82" s="432">
        <v>719.90466675762673</v>
      </c>
      <c r="F82" s="432">
        <v>0</v>
      </c>
      <c r="G82" s="432">
        <v>719.90466675762673</v>
      </c>
      <c r="H82" s="432">
        <v>684.16</v>
      </c>
      <c r="I82" s="432">
        <v>35.74</v>
      </c>
      <c r="J82" s="432">
        <v>11229.97</v>
      </c>
      <c r="K82" s="432">
        <v>6764.0499999999975</v>
      </c>
      <c r="Z82" s="451">
        <v>47968</v>
      </c>
    </row>
    <row r="83" spans="2:26" s="395" customFormat="1" ht="18" customHeight="1" x14ac:dyDescent="0.25">
      <c r="B83" s="431">
        <v>69</v>
      </c>
      <c r="C83" s="451">
        <v>47979</v>
      </c>
      <c r="D83" s="432">
        <v>11229.97</v>
      </c>
      <c r="E83" s="432">
        <v>719.90466675762673</v>
      </c>
      <c r="F83" s="432">
        <v>0</v>
      </c>
      <c r="G83" s="432">
        <v>719.90466675762673</v>
      </c>
      <c r="H83" s="432">
        <v>686.21</v>
      </c>
      <c r="I83" s="432">
        <v>33.69</v>
      </c>
      <c r="J83" s="432">
        <v>10543.75</v>
      </c>
      <c r="K83" s="432">
        <v>6797.7399999999971</v>
      </c>
      <c r="Z83" s="451">
        <v>47999</v>
      </c>
    </row>
    <row r="84" spans="2:26" s="395" customFormat="1" ht="18" customHeight="1" x14ac:dyDescent="0.25">
      <c r="B84" s="431">
        <v>70</v>
      </c>
      <c r="C84" s="451">
        <v>48010</v>
      </c>
      <c r="D84" s="432">
        <v>10543.75</v>
      </c>
      <c r="E84" s="432">
        <v>719.90466675762673</v>
      </c>
      <c r="F84" s="432">
        <v>0</v>
      </c>
      <c r="G84" s="432">
        <v>719.90466675762673</v>
      </c>
      <c r="H84" s="432">
        <v>688.27</v>
      </c>
      <c r="I84" s="432">
        <v>31.63</v>
      </c>
      <c r="J84" s="432">
        <v>9855.48</v>
      </c>
      <c r="K84" s="432">
        <v>6829.3699999999972</v>
      </c>
      <c r="Z84" s="451">
        <v>48029</v>
      </c>
    </row>
    <row r="85" spans="2:26" s="395" customFormat="1" ht="18" customHeight="1" x14ac:dyDescent="0.25">
      <c r="B85" s="431">
        <v>71</v>
      </c>
      <c r="C85" s="451">
        <v>48040</v>
      </c>
      <c r="D85" s="432">
        <v>9855.48</v>
      </c>
      <c r="E85" s="432">
        <v>719.90466675762673</v>
      </c>
      <c r="F85" s="432">
        <v>0</v>
      </c>
      <c r="G85" s="432">
        <v>719.90466675762673</v>
      </c>
      <c r="H85" s="432">
        <v>690.33</v>
      </c>
      <c r="I85" s="432">
        <v>29.57</v>
      </c>
      <c r="J85" s="432">
        <v>9165.14</v>
      </c>
      <c r="K85" s="432">
        <v>6858.9399999999969</v>
      </c>
      <c r="Z85" s="451">
        <v>48060</v>
      </c>
    </row>
    <row r="86" spans="2:26" s="395" customFormat="1" ht="18" customHeight="1" x14ac:dyDescent="0.25">
      <c r="B86" s="431">
        <v>72</v>
      </c>
      <c r="C86" s="451">
        <v>48071</v>
      </c>
      <c r="D86" s="432">
        <v>9165.14</v>
      </c>
      <c r="E86" s="432">
        <v>719.90466675762673</v>
      </c>
      <c r="F86" s="432">
        <v>0</v>
      </c>
      <c r="G86" s="432">
        <v>719.90466675762673</v>
      </c>
      <c r="H86" s="432">
        <v>692.4</v>
      </c>
      <c r="I86" s="432">
        <v>27.5</v>
      </c>
      <c r="J86" s="432">
        <v>8472.73</v>
      </c>
      <c r="K86" s="432">
        <v>6886.4399999999969</v>
      </c>
      <c r="Z86" s="451">
        <v>48091</v>
      </c>
    </row>
    <row r="87" spans="2:26" s="395" customFormat="1" ht="18" customHeight="1" x14ac:dyDescent="0.25">
      <c r="B87" s="431">
        <v>73</v>
      </c>
      <c r="C87" s="451">
        <v>48102</v>
      </c>
      <c r="D87" s="432">
        <v>8472.73</v>
      </c>
      <c r="E87" s="432">
        <v>719.90466675762673</v>
      </c>
      <c r="F87" s="432">
        <v>0</v>
      </c>
      <c r="G87" s="432">
        <v>719.90466675762673</v>
      </c>
      <c r="H87" s="432">
        <v>694.48</v>
      </c>
      <c r="I87" s="432">
        <v>25.42</v>
      </c>
      <c r="J87" s="432">
        <v>7778.24</v>
      </c>
      <c r="K87" s="432">
        <v>6911.8599999999969</v>
      </c>
      <c r="Z87" s="451">
        <v>48121</v>
      </c>
    </row>
    <row r="88" spans="2:26" s="395" customFormat="1" ht="18" customHeight="1" x14ac:dyDescent="0.25">
      <c r="B88" s="431">
        <v>74</v>
      </c>
      <c r="C88" s="451">
        <v>48132</v>
      </c>
      <c r="D88" s="432">
        <v>7778.24</v>
      </c>
      <c r="E88" s="432">
        <v>719.90466675762673</v>
      </c>
      <c r="F88" s="432">
        <v>0</v>
      </c>
      <c r="G88" s="432">
        <v>719.90466675762673</v>
      </c>
      <c r="H88" s="432">
        <v>696.57</v>
      </c>
      <c r="I88" s="432">
        <v>23.33</v>
      </c>
      <c r="J88" s="432">
        <v>7081.67</v>
      </c>
      <c r="K88" s="432">
        <v>6935.1899999999969</v>
      </c>
      <c r="Z88" s="451">
        <v>48152</v>
      </c>
    </row>
    <row r="89" spans="2:26" s="395" customFormat="1" ht="18" customHeight="1" x14ac:dyDescent="0.25">
      <c r="B89" s="431">
        <v>75</v>
      </c>
      <c r="C89" s="451">
        <v>48163</v>
      </c>
      <c r="D89" s="432">
        <v>7081.67</v>
      </c>
      <c r="E89" s="432">
        <v>719.90466675762673</v>
      </c>
      <c r="F89" s="432">
        <v>0</v>
      </c>
      <c r="G89" s="432">
        <v>719.90466675762673</v>
      </c>
      <c r="H89" s="432">
        <v>698.65</v>
      </c>
      <c r="I89" s="432">
        <v>21.25</v>
      </c>
      <c r="J89" s="432">
        <v>6383.01</v>
      </c>
      <c r="K89" s="432">
        <v>6956.4399999999969</v>
      </c>
      <c r="Z89" s="451">
        <v>48182</v>
      </c>
    </row>
    <row r="90" spans="2:26" s="395" customFormat="1" ht="18" customHeight="1" x14ac:dyDescent="0.25">
      <c r="B90" s="431">
        <v>76</v>
      </c>
      <c r="C90" s="451">
        <v>48193</v>
      </c>
      <c r="D90" s="432">
        <v>6383.01</v>
      </c>
      <c r="E90" s="432">
        <v>719.90466675762673</v>
      </c>
      <c r="F90" s="432">
        <v>0</v>
      </c>
      <c r="G90" s="432">
        <v>719.90466675762673</v>
      </c>
      <c r="H90" s="432">
        <v>700.75</v>
      </c>
      <c r="I90" s="432">
        <v>19.149999999999999</v>
      </c>
      <c r="J90" s="432">
        <v>5682.26</v>
      </c>
      <c r="K90" s="432">
        <v>6975.5899999999965</v>
      </c>
      <c r="Z90" s="451">
        <v>48213</v>
      </c>
    </row>
    <row r="91" spans="2:26" s="395" customFormat="1" ht="18" customHeight="1" x14ac:dyDescent="0.25">
      <c r="B91" s="431">
        <v>77</v>
      </c>
      <c r="C91" s="451">
        <v>48224</v>
      </c>
      <c r="D91" s="432">
        <v>5682.26</v>
      </c>
      <c r="E91" s="432">
        <v>719.90466675762673</v>
      </c>
      <c r="F91" s="432">
        <v>0</v>
      </c>
      <c r="G91" s="432">
        <v>719.90466675762673</v>
      </c>
      <c r="H91" s="432">
        <v>702.85</v>
      </c>
      <c r="I91" s="432">
        <v>17.05</v>
      </c>
      <c r="J91" s="432">
        <v>4979.3999999999996</v>
      </c>
      <c r="K91" s="432">
        <v>6992.6399999999967</v>
      </c>
      <c r="Z91" s="451">
        <v>48244</v>
      </c>
    </row>
    <row r="92" spans="2:26" s="395" customFormat="1" ht="18" customHeight="1" x14ac:dyDescent="0.25">
      <c r="B92" s="431">
        <v>78</v>
      </c>
      <c r="C92" s="451">
        <v>48255</v>
      </c>
      <c r="D92" s="432">
        <v>4979.3999999999996</v>
      </c>
      <c r="E92" s="432">
        <v>719.90466675762673</v>
      </c>
      <c r="F92" s="432">
        <v>0</v>
      </c>
      <c r="G92" s="432">
        <v>719.90466675762673</v>
      </c>
      <c r="H92" s="432">
        <v>704.96</v>
      </c>
      <c r="I92" s="432">
        <v>14.94</v>
      </c>
      <c r="J92" s="432">
        <v>4274.43</v>
      </c>
      <c r="K92" s="432">
        <v>7007.5799999999963</v>
      </c>
      <c r="Z92" s="451">
        <v>48273</v>
      </c>
    </row>
    <row r="93" spans="2:26" s="395" customFormat="1" ht="18" customHeight="1" x14ac:dyDescent="0.25">
      <c r="B93" s="431">
        <v>79</v>
      </c>
      <c r="C93" s="451">
        <v>48284</v>
      </c>
      <c r="D93" s="432">
        <v>4274.43</v>
      </c>
      <c r="E93" s="432">
        <v>719.90466675762673</v>
      </c>
      <c r="F93" s="432">
        <v>0</v>
      </c>
      <c r="G93" s="432">
        <v>719.90466675762673</v>
      </c>
      <c r="H93" s="432">
        <v>707.08</v>
      </c>
      <c r="I93" s="432">
        <v>12.82</v>
      </c>
      <c r="J93" s="432">
        <v>3567.35</v>
      </c>
      <c r="K93" s="432">
        <v>7020.399999999996</v>
      </c>
      <c r="Z93" s="451">
        <v>48304</v>
      </c>
    </row>
    <row r="94" spans="2:26" s="395" customFormat="1" ht="18" customHeight="1" x14ac:dyDescent="0.25">
      <c r="B94" s="431">
        <v>80</v>
      </c>
      <c r="C94" s="451">
        <v>48315</v>
      </c>
      <c r="D94" s="432">
        <v>3567.35</v>
      </c>
      <c r="E94" s="432">
        <v>719.90466675762673</v>
      </c>
      <c r="F94" s="432">
        <v>0</v>
      </c>
      <c r="G94" s="432">
        <v>719.90466675762673</v>
      </c>
      <c r="H94" s="432">
        <v>709.2</v>
      </c>
      <c r="I94" s="432">
        <v>10.7</v>
      </c>
      <c r="J94" s="432">
        <v>2858.15</v>
      </c>
      <c r="K94" s="432">
        <v>7031.0999999999958</v>
      </c>
      <c r="Z94" s="451">
        <v>48334</v>
      </c>
    </row>
    <row r="95" spans="2:26" s="395" customFormat="1" ht="18" customHeight="1" x14ac:dyDescent="0.25">
      <c r="B95" s="431">
        <v>81</v>
      </c>
      <c r="C95" s="451">
        <v>48345</v>
      </c>
      <c r="D95" s="432">
        <v>2858.15</v>
      </c>
      <c r="E95" s="432">
        <v>719.90466675762673</v>
      </c>
      <c r="F95" s="432">
        <v>0</v>
      </c>
      <c r="G95" s="432">
        <v>719.90466675762673</v>
      </c>
      <c r="H95" s="432">
        <v>711.33</v>
      </c>
      <c r="I95" s="432">
        <v>8.57</v>
      </c>
      <c r="J95" s="432">
        <v>2146.8200000000002</v>
      </c>
      <c r="K95" s="432">
        <v>7039.6699999999955</v>
      </c>
      <c r="Z95" s="451">
        <v>48365</v>
      </c>
    </row>
    <row r="96" spans="2:26" s="395" customFormat="1" ht="18" customHeight="1" x14ac:dyDescent="0.25">
      <c r="B96" s="431">
        <v>82</v>
      </c>
      <c r="C96" s="451">
        <v>48376</v>
      </c>
      <c r="D96" s="432">
        <v>2146.8200000000002</v>
      </c>
      <c r="E96" s="432">
        <v>719.90466675762673</v>
      </c>
      <c r="F96" s="432">
        <v>0</v>
      </c>
      <c r="G96" s="432">
        <v>719.90466675762673</v>
      </c>
      <c r="H96" s="432">
        <v>713.46</v>
      </c>
      <c r="I96" s="432">
        <v>6.44</v>
      </c>
      <c r="J96" s="432">
        <v>1433.36</v>
      </c>
      <c r="K96" s="432">
        <v>7046.1099999999951</v>
      </c>
      <c r="Z96" s="451">
        <v>48395</v>
      </c>
    </row>
    <row r="97" spans="2:26" s="395" customFormat="1" ht="18" customHeight="1" x14ac:dyDescent="0.25">
      <c r="B97" s="431">
        <v>83</v>
      </c>
      <c r="C97" s="451">
        <v>48406</v>
      </c>
      <c r="D97" s="432">
        <v>1433.36</v>
      </c>
      <c r="E97" s="432">
        <v>719.90466675762673</v>
      </c>
      <c r="F97" s="432">
        <v>0</v>
      </c>
      <c r="G97" s="432">
        <v>719.90466675762673</v>
      </c>
      <c r="H97" s="432">
        <v>715.6</v>
      </c>
      <c r="I97" s="432">
        <v>4.3</v>
      </c>
      <c r="J97" s="432">
        <v>717.75</v>
      </c>
      <c r="K97" s="432">
        <v>7050.4099999999953</v>
      </c>
      <c r="Z97" s="451">
        <v>48426</v>
      </c>
    </row>
    <row r="98" spans="2:26" s="395" customFormat="1" ht="18" customHeight="1" x14ac:dyDescent="0.25">
      <c r="B98" s="431">
        <v>84</v>
      </c>
      <c r="C98" s="451">
        <v>48437</v>
      </c>
      <c r="D98" s="432">
        <v>717.75</v>
      </c>
      <c r="E98" s="432">
        <v>719.90466675762673</v>
      </c>
      <c r="F98" s="432">
        <v>0</v>
      </c>
      <c r="G98" s="432">
        <v>719.90466675762673</v>
      </c>
      <c r="H98" s="432">
        <v>717.75</v>
      </c>
      <c r="I98" s="432">
        <v>2.15</v>
      </c>
      <c r="J98" s="432">
        <v>0</v>
      </c>
      <c r="K98" s="432">
        <v>7052.5599999999949</v>
      </c>
      <c r="Z98" s="451">
        <v>48457</v>
      </c>
    </row>
    <row r="99" spans="2:26" s="395" customFormat="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  <c r="Z99" s="451"/>
    </row>
    <row r="100" spans="2:26" s="395" customFormat="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  <c r="Z100" s="451"/>
    </row>
    <row r="101" spans="2:26" s="395" customFormat="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  <c r="Z101" s="451"/>
    </row>
    <row r="102" spans="2:26" s="395" customFormat="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  <c r="Z102" s="451"/>
    </row>
    <row r="103" spans="2:26" s="395" customFormat="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  <c r="Z103" s="451"/>
    </row>
    <row r="104" spans="2:26" s="395" customFormat="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  <c r="Z104" s="451"/>
    </row>
    <row r="105" spans="2:26" s="395" customFormat="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  <c r="Z105" s="451"/>
    </row>
    <row r="106" spans="2:26" s="395" customFormat="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  <c r="Z106" s="451"/>
    </row>
    <row r="107" spans="2:26" s="395" customFormat="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  <c r="Z107" s="451"/>
    </row>
    <row r="108" spans="2:26" s="395" customFormat="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  <c r="Z108" s="451"/>
    </row>
    <row r="109" spans="2:26" s="395" customFormat="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  <c r="Z109" s="451"/>
    </row>
    <row r="110" spans="2:26" s="395" customFormat="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  <c r="Z110" s="451"/>
    </row>
    <row r="111" spans="2:26" s="395" customFormat="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  <c r="Z111" s="451"/>
    </row>
    <row r="112" spans="2:26" s="395" customFormat="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  <c r="Z112" s="451"/>
    </row>
    <row r="113" spans="2:26" s="395" customFormat="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  <c r="Z113" s="451"/>
    </row>
    <row r="114" spans="2:26" s="395" customFormat="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  <c r="Z114" s="451"/>
    </row>
    <row r="115" spans="2:26" s="395" customFormat="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  <c r="Z115" s="451"/>
    </row>
    <row r="116" spans="2:26" s="395" customFormat="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  <c r="Z116" s="451"/>
    </row>
    <row r="117" spans="2:26" s="395" customFormat="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  <c r="Z117" s="451"/>
    </row>
    <row r="118" spans="2:26" s="395" customFormat="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  <c r="Z118" s="451"/>
    </row>
    <row r="119" spans="2:26" s="395" customFormat="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  <c r="Z119" s="451"/>
    </row>
    <row r="120" spans="2:26" s="395" customFormat="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  <c r="Z120" s="451"/>
    </row>
    <row r="121" spans="2:26" s="395" customFormat="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  <c r="Z121" s="451"/>
    </row>
    <row r="122" spans="2:26" s="395" customFormat="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  <c r="Z122" s="451"/>
    </row>
    <row r="123" spans="2:26" s="395" customFormat="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  <c r="Z123" s="451"/>
    </row>
    <row r="124" spans="2:26" s="395" customFormat="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  <c r="Z124" s="451"/>
    </row>
    <row r="125" spans="2:26" s="395" customFormat="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  <c r="Z125" s="451"/>
    </row>
    <row r="126" spans="2:26" s="395" customFormat="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  <c r="Z126" s="451"/>
    </row>
    <row r="127" spans="2:26" s="395" customFormat="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  <c r="Z127" s="451"/>
    </row>
    <row r="128" spans="2:26" s="395" customFormat="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  <c r="Z128" s="451"/>
    </row>
    <row r="129" spans="2:26" s="395" customFormat="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  <c r="Z129" s="451"/>
    </row>
    <row r="130" spans="2:26" s="395" customFormat="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  <c r="Z130" s="451"/>
    </row>
    <row r="131" spans="2:26" s="395" customFormat="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  <c r="Z131" s="451"/>
    </row>
    <row r="132" spans="2:26" s="395" customFormat="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  <c r="Z132" s="451"/>
    </row>
    <row r="133" spans="2:26" s="395" customFormat="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  <c r="Z133" s="451"/>
    </row>
    <row r="134" spans="2:26" s="395" customFormat="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  <c r="Z134" s="451"/>
    </row>
    <row r="135" spans="2:26" s="395" customFormat="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  <c r="Z135" s="451"/>
    </row>
    <row r="136" spans="2:26" s="395" customFormat="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  <c r="Z136" s="451"/>
    </row>
    <row r="137" spans="2:26" s="395" customFormat="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  <c r="Z137" s="451"/>
    </row>
    <row r="138" spans="2:26" s="395" customFormat="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  <c r="Z138" s="451"/>
    </row>
    <row r="139" spans="2:26" s="395" customFormat="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  <c r="Z139" s="451"/>
    </row>
    <row r="140" spans="2:26" s="395" customFormat="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  <c r="Z140" s="451"/>
    </row>
    <row r="141" spans="2:26" s="395" customFormat="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  <c r="Z141" s="451"/>
    </row>
    <row r="142" spans="2:26" s="395" customFormat="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  <c r="Z142" s="451"/>
    </row>
    <row r="143" spans="2:26" s="395" customFormat="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  <c r="Z143" s="451"/>
    </row>
    <row r="144" spans="2:26" s="395" customFormat="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  <c r="Z144" s="451"/>
    </row>
    <row r="145" spans="2:26" s="395" customFormat="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  <c r="Z145" s="451"/>
    </row>
    <row r="146" spans="2:26" s="395" customFormat="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  <c r="Z146" s="451"/>
    </row>
    <row r="147" spans="2:26" s="395" customFormat="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  <c r="Z147" s="451"/>
    </row>
    <row r="148" spans="2:26" s="395" customFormat="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  <c r="Z148" s="451"/>
    </row>
    <row r="149" spans="2:26" s="395" customFormat="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  <c r="Z149" s="451"/>
    </row>
    <row r="150" spans="2:26" s="395" customFormat="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  <c r="Z150" s="451"/>
    </row>
    <row r="151" spans="2:26" s="395" customFormat="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  <c r="Z151" s="451"/>
    </row>
    <row r="152" spans="2:26" s="395" customFormat="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  <c r="Z152" s="451"/>
    </row>
    <row r="153" spans="2:26" s="395" customFormat="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  <c r="Z153" s="451"/>
    </row>
    <row r="154" spans="2:26" s="395" customFormat="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  <c r="Z154" s="451"/>
    </row>
    <row r="155" spans="2:26" s="395" customFormat="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  <c r="Z155" s="451"/>
    </row>
    <row r="156" spans="2:26" s="395" customFormat="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  <c r="Z156" s="451"/>
    </row>
    <row r="157" spans="2:26" s="395" customFormat="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  <c r="Z157" s="451"/>
    </row>
    <row r="158" spans="2:26" s="395" customFormat="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  <c r="Z158" s="451"/>
    </row>
    <row r="159" spans="2:26" s="395" customFormat="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  <c r="Z159" s="451"/>
    </row>
    <row r="160" spans="2:26" s="395" customFormat="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  <c r="Z160" s="451"/>
    </row>
    <row r="161" spans="2:26" s="395" customFormat="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  <c r="Z161" s="451"/>
    </row>
    <row r="162" spans="2:26" s="395" customFormat="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  <c r="Z162" s="451"/>
    </row>
    <row r="163" spans="2:26" s="395" customFormat="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  <c r="Z163" s="451"/>
    </row>
    <row r="164" spans="2:26" s="395" customFormat="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  <c r="Z164" s="451"/>
    </row>
    <row r="165" spans="2:26" s="395" customFormat="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  <c r="Z165" s="451"/>
    </row>
    <row r="166" spans="2:26" s="395" customFormat="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  <c r="Z166" s="451"/>
    </row>
    <row r="167" spans="2:26" s="395" customFormat="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  <c r="Z167" s="451"/>
    </row>
    <row r="168" spans="2:26" s="395" customFormat="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  <c r="Z168" s="451"/>
    </row>
    <row r="169" spans="2:26" s="395" customFormat="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  <c r="Z169" s="451"/>
    </row>
    <row r="170" spans="2:26" s="395" customFormat="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  <c r="Z170" s="451"/>
    </row>
    <row r="171" spans="2:26" s="395" customFormat="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  <c r="Z171" s="451"/>
    </row>
    <row r="172" spans="2:26" s="395" customFormat="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  <c r="Z172" s="451"/>
    </row>
    <row r="173" spans="2:26" s="395" customFormat="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  <c r="Z173" s="451"/>
    </row>
    <row r="174" spans="2:26" s="395" customFormat="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  <c r="Z174" s="451"/>
    </row>
    <row r="175" spans="2:26" s="395" customFormat="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  <c r="Z175" s="451"/>
    </row>
    <row r="176" spans="2:26" s="395" customFormat="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  <c r="Z176" s="451"/>
    </row>
    <row r="177" spans="2:26" s="395" customFormat="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  <c r="Z177" s="451"/>
    </row>
    <row r="178" spans="2:26" s="395" customFormat="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  <c r="Z178" s="451"/>
    </row>
    <row r="179" spans="2:26" s="395" customFormat="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  <c r="Z179" s="451"/>
    </row>
    <row r="180" spans="2:26" s="395" customFormat="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  <c r="Z180" s="451"/>
    </row>
    <row r="181" spans="2:26" s="395" customFormat="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  <c r="Z181" s="451"/>
    </row>
    <row r="182" spans="2:26" s="395" customFormat="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  <c r="Z182" s="451"/>
    </row>
    <row r="183" spans="2:26" s="395" customFormat="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  <c r="Z183" s="451"/>
    </row>
    <row r="184" spans="2:26" s="395" customFormat="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  <c r="Z184" s="451"/>
    </row>
    <row r="185" spans="2:26" s="395" customFormat="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  <c r="Z185" s="451"/>
    </row>
    <row r="186" spans="2:26" s="395" customFormat="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  <c r="Z186" s="451"/>
    </row>
    <row r="187" spans="2:26" s="395" customFormat="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  <c r="Z187" s="451"/>
    </row>
    <row r="188" spans="2:26" s="395" customFormat="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  <c r="Z188" s="451"/>
    </row>
    <row r="189" spans="2:26" s="395" customFormat="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  <c r="Z189" s="451"/>
    </row>
    <row r="190" spans="2:26" s="395" customFormat="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  <c r="Z190" s="451"/>
    </row>
    <row r="191" spans="2:26" s="395" customFormat="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  <c r="Z191" s="451"/>
    </row>
    <row r="192" spans="2:26" s="395" customFormat="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  <c r="Z192" s="451"/>
    </row>
    <row r="193" spans="2:26" s="395" customFormat="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  <c r="Z193" s="451"/>
    </row>
    <row r="194" spans="2:26" s="395" customFormat="1" ht="15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  <c r="Z194" s="451"/>
    </row>
  </sheetData>
  <mergeCells count="22">
    <mergeCell ref="B9:C9"/>
    <mergeCell ref="G9:H9"/>
    <mergeCell ref="I9:K9"/>
    <mergeCell ref="I10:K10"/>
    <mergeCell ref="B12:D12"/>
    <mergeCell ref="G12:H12"/>
    <mergeCell ref="I12:K12"/>
    <mergeCell ref="B11:D11"/>
    <mergeCell ref="G10:H10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51" priority="2">
      <formula>$B14&lt;&gt;""</formula>
    </cfRule>
  </conditionalFormatting>
  <conditionalFormatting sqref="Z14">
    <cfRule type="expression" dxfId="50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881814A1-5567-44C7-A84D-F7B6D138CB10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90EBEACC-3380-4E29-B0D6-B66BD4BF6590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CC7E7927-A4F7-4688-818D-D89357134C94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7270A1C7-01A5-498D-BB96-7C25B2F83EEA}"/>
    <dataValidation allowBlank="1" showInputMessage="1" showErrorMessage="1" prompt="Entrez le montant du prêt dans cette cellule" sqref="E5" xr:uid="{647DF1C8-5EF2-495E-87C9-563D2FCD25CA}"/>
    <dataValidation allowBlank="1" showInputMessage="1" showErrorMessage="1" prompt="Entrez le taux d’intérêt annuel dans cette cellule" sqref="E6" xr:uid="{E1600C40-7891-4FD9-BA01-FD6C92D02B74}"/>
    <dataValidation allowBlank="1" showInputMessage="1" showErrorMessage="1" prompt="Entrez la période de prêt en années dans cette cellule" sqref="E7" xr:uid="{B12C5896-13FF-439B-9CFD-C003644B2AA8}"/>
    <dataValidation allowBlank="1" showInputMessage="1" showErrorMessage="1" prompt="Entrez le nombre de paiements par an dans cette cellule" sqref="E8" xr:uid="{AF8FCFEF-F97B-4630-B80E-3546EEA140C6}"/>
    <dataValidation allowBlank="1" showInputMessage="1" showErrorMessage="1" prompt="Entrez la date de début du prêt dans cette cellule" sqref="E9" xr:uid="{E432DF16-25EE-47ED-8C60-17E5635199A3}"/>
    <dataValidation allowBlank="1" showInputMessage="1" showErrorMessage="1" prompt="Entrez le montant du paiement supplémentaire dans cette cellule" sqref="E12:E13" xr:uid="{28383963-8690-4FE3-B919-B1E5E8362E1D}"/>
    <dataValidation allowBlank="1" showInputMessage="1" showErrorMessage="1" prompt="Total des intérêts calculé automatiquement" sqref="I9" xr:uid="{03D3BD37-3F18-442B-B179-8EA4BF734B07}"/>
    <dataValidation allowBlank="1" showInputMessage="1" showErrorMessage="1" prompt="Montant du paiement programmé mis à jour automatiquement" sqref="I5" xr:uid="{18074A21-0F7F-450A-B16A-2F94A72C2C93}"/>
    <dataValidation allowBlank="1" showInputMessage="1" showErrorMessage="1" prompt="Nombre prévu de paiements mis à jour automatiquement" sqref="I6" xr:uid="{D1537EBD-A0E7-47FF-8047-67178D30D798}"/>
    <dataValidation allowBlank="1" showInputMessage="1" showErrorMessage="1" prompt="Nombre de paiements mis à jour automatiquement" sqref="I7" xr:uid="{AA5496BB-D20C-417D-971E-3E7704366B38}"/>
    <dataValidation allowBlank="1" showInputMessage="1" showErrorMessage="1" prompt="Total des paiements en avance mis à jour automatiquement" sqref="I8" xr:uid="{3241B0F3-6E4F-4430-AF85-33E60F287152}"/>
    <dataValidation allowBlank="1" showInputMessage="1" showErrorMessage="1" prompt="Le numéro de paiement est mis à jour automatiquement dans cette colonne" sqref="B14" xr:uid="{0D2B89B1-C845-4A4A-9A2B-0CB75785C2D1}"/>
    <dataValidation allowBlank="1" showInputMessage="1" showErrorMessage="1" prompt="La date de paiement est mise à jour automatiquement dans cette colonne" sqref="C14" xr:uid="{657F3923-FD3B-4880-B7C7-F9F4D407FADA}"/>
    <dataValidation allowBlank="1" showInputMessage="1" showErrorMessage="1" prompt="Le solde de début est mis à jour automatiquement dans cette colonne" sqref="D14" xr:uid="{72A08189-D8AB-4718-821A-D15CEA1C59ED}"/>
    <dataValidation allowBlank="1" showInputMessage="1" showErrorMessage="1" prompt="Le paiement programmé est mis à jour automatiquement dans cette colonne" sqref="E14" xr:uid="{31BD6A41-9A77-4EEB-A58D-D64CACDDBAB7}"/>
    <dataValidation allowBlank="1" showInputMessage="1" showErrorMessage="1" prompt="Le paiement supplémentaire est mis à jour automatiquement dans cette colonne" sqref="F14" xr:uid="{B98AA10E-5E48-4BC9-885F-D62306449292}"/>
    <dataValidation allowBlank="1" showInputMessage="1" showErrorMessage="1" prompt="Le paiement total est mis à jour automatiquement dans cette colonne" sqref="G14" xr:uid="{23A6D722-08DD-498D-9F47-D505D4E6C466}"/>
    <dataValidation allowBlank="1" showInputMessage="1" showErrorMessage="1" prompt="Le montant en principal est mis à jour automatiquement dans cette colonne" sqref="H14" xr:uid="{0D1E0667-B6D9-4E02-9EC4-DDFD44960C17}"/>
    <dataValidation allowBlank="1" showInputMessage="1" showErrorMessage="1" prompt="Les intérêts sont mis à jour automatiquement dans cette colonne" sqref="I14" xr:uid="{C2B35A5F-8067-4AC1-A392-93A387E6FA52}"/>
    <dataValidation allowBlank="1" showInputMessage="1" showErrorMessage="1" prompt="Le solde final est mis à jour automatiquement dans cette colonne" sqref="J14" xr:uid="{B0A55343-F3F1-4A2B-9911-2CBA4A10DFB7}"/>
    <dataValidation allowBlank="1" showInputMessage="1" showErrorMessage="1" prompt="Les intérêts cumulés sont mis à jour automatiquement dans cette colonne" sqref="K14" xr:uid="{4C8884CC-763C-424F-871A-9BAD610E4469}"/>
    <dataValidation allowBlank="1" showInputMessage="1" showErrorMessage="1" prompt="Enter the number of months during which only interest will be paid and no principal will be repaid" sqref="E11" xr:uid="{07C5F7DE-C8A3-4BE4-AE54-5EF46443915C}"/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926B-E37D-4B44-8845-D4ED2A3B8BDC}">
  <sheetPr codeName="Feuil4">
    <tabColor theme="7" tint="0.39997558519241921"/>
  </sheetPr>
  <dimension ref="A1:EP102"/>
  <sheetViews>
    <sheetView workbookViewId="0">
      <selection activeCell="V11" sqref="V11"/>
    </sheetView>
  </sheetViews>
  <sheetFormatPr baseColWidth="10" defaultColWidth="11.42578125" defaultRowHeight="11.25" outlineLevelCol="1" x14ac:dyDescent="0.2"/>
  <cols>
    <col min="1" max="1" width="21.28515625" style="9" bestFit="1" customWidth="1"/>
    <col min="2" max="2" width="9.28515625" style="1" bestFit="1" customWidth="1"/>
    <col min="3" max="3" width="7.42578125" style="1" bestFit="1" customWidth="1"/>
    <col min="4" max="4" width="34.28515625" style="1" bestFit="1" customWidth="1"/>
    <col min="5" max="5" width="4.7109375" style="17" bestFit="1" customWidth="1"/>
    <col min="6" max="17" width="9" style="1" hidden="1" customWidth="1" outlineLevel="1"/>
    <col min="18" max="18" width="8.140625" style="1" bestFit="1" customWidth="1" collapsed="1"/>
    <col min="19" max="30" width="9" style="1" bestFit="1" customWidth="1" outlineLevel="1"/>
    <col min="31" max="31" width="8.140625" style="1" bestFit="1" customWidth="1"/>
    <col min="32" max="43" width="9" style="1" bestFit="1" customWidth="1" outlineLevel="1"/>
    <col min="44" max="44" width="8.140625" style="1" bestFit="1" customWidth="1"/>
    <col min="45" max="56" width="9" style="1" bestFit="1" customWidth="1" outlineLevel="1"/>
    <col min="57" max="57" width="8.140625" style="1" bestFit="1" customWidth="1"/>
    <col min="58" max="69" width="9" style="1" bestFit="1" customWidth="1" outlineLevel="1"/>
    <col min="70" max="70" width="8.140625" style="1" bestFit="1" customWidth="1"/>
    <col min="71" max="82" width="9" style="1" bestFit="1" customWidth="1" outlineLevel="1"/>
    <col min="83" max="83" width="8.140625" style="1" bestFit="1" customWidth="1"/>
    <col min="84" max="95" width="9" style="1" bestFit="1" customWidth="1" outlineLevel="1"/>
    <col min="96" max="96" width="8.140625" style="1" bestFit="1" customWidth="1"/>
    <col min="97" max="108" width="9" style="1" bestFit="1" customWidth="1" outlineLevel="1"/>
    <col min="109" max="109" width="8.140625" style="1" bestFit="1" customWidth="1"/>
    <col min="110" max="121" width="9" style="1" bestFit="1" customWidth="1" outlineLevel="1"/>
    <col min="122" max="122" width="8.140625" style="1" bestFit="1" customWidth="1"/>
    <col min="123" max="134" width="9" style="1" bestFit="1" customWidth="1" outlineLevel="1"/>
    <col min="135" max="135" width="8.140625" style="1" bestFit="1" customWidth="1"/>
    <col min="136" max="16384" width="11.42578125" style="1"/>
  </cols>
  <sheetData>
    <row r="1" spans="1:146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6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6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</row>
    <row r="4" spans="1:146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</row>
    <row r="5" spans="1:146" x14ac:dyDescent="0.2">
      <c r="A5" s="12" t="s">
        <v>29</v>
      </c>
      <c r="B5" s="1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6" x14ac:dyDescent="0.2">
      <c r="A6" s="12" t="s">
        <v>0</v>
      </c>
      <c r="C6" s="1" t="s">
        <v>12</v>
      </c>
      <c r="D6" s="9" t="s">
        <v>13</v>
      </c>
      <c r="F6" s="17">
        <f>'TRAPPES CLIENTS'!I31</f>
        <v>0</v>
      </c>
      <c r="G6" s="17">
        <f>'TRAPPES CLIENTS'!J31</f>
        <v>0</v>
      </c>
      <c r="H6" s="17">
        <f>'TRAPPES CLIENTS'!K31</f>
        <v>0</v>
      </c>
      <c r="I6" s="17">
        <f>'TRAPPES CLIENTS'!L31</f>
        <v>0</v>
      </c>
      <c r="J6" s="17">
        <f>'TRAPPES CLIENTS'!M31</f>
        <v>0</v>
      </c>
      <c r="K6" s="17">
        <f>'TRAPPES CLIENTS'!N31</f>
        <v>0</v>
      </c>
      <c r="L6" s="17">
        <f>'TRAPPES CLIENTS'!O31</f>
        <v>0</v>
      </c>
      <c r="M6" s="17">
        <f>'TRAPPES CLIENTS'!P31</f>
        <v>0</v>
      </c>
      <c r="N6" s="17">
        <f>'TRAPPES CLIENTS'!Q31</f>
        <v>0</v>
      </c>
      <c r="O6" s="17">
        <f>'TRAPPES CLIENTS'!R31</f>
        <v>0</v>
      </c>
      <c r="P6" s="17">
        <f>'TRAPPES CLIENTS'!S31</f>
        <v>0</v>
      </c>
      <c r="Q6" s="17">
        <f>'TRAPPES CLIENTS'!T31</f>
        <v>0</v>
      </c>
      <c r="R6" s="319">
        <f>SUM(F6:Q6)</f>
        <v>0</v>
      </c>
      <c r="S6" s="17">
        <f>'TRAPPES CLIENTS'!U31</f>
        <v>0</v>
      </c>
      <c r="T6" s="17">
        <f>'TRAPPES CLIENTS'!V31</f>
        <v>0</v>
      </c>
      <c r="U6" s="17">
        <f>'TRAPPES CLIENTS'!W31</f>
        <v>0</v>
      </c>
      <c r="V6" s="17">
        <f>'TRAPPES CLIENTS'!X31</f>
        <v>0</v>
      </c>
      <c r="W6" s="17">
        <f>'TRAPPES CLIENTS'!Y31</f>
        <v>2550</v>
      </c>
      <c r="X6" s="17">
        <f>'TRAPPES CLIENTS'!Z31</f>
        <v>5100</v>
      </c>
      <c r="Y6" s="17">
        <f>'TRAPPES CLIENTS'!AA31</f>
        <v>7650</v>
      </c>
      <c r="Z6" s="17">
        <f>'TRAPPES CLIENTS'!AB31</f>
        <v>10200</v>
      </c>
      <c r="AA6" s="17">
        <f>'TRAPPES CLIENTS'!AC31</f>
        <v>12750</v>
      </c>
      <c r="AB6" s="17">
        <f>'TRAPPES CLIENTS'!AD31</f>
        <v>15300</v>
      </c>
      <c r="AC6" s="17">
        <f>'TRAPPES CLIENTS'!AE31</f>
        <v>17850</v>
      </c>
      <c r="AD6" s="17">
        <f>'TRAPPES CLIENTS'!AF31</f>
        <v>20400</v>
      </c>
      <c r="AE6" s="319">
        <f>SUM(S6:AD6)</f>
        <v>91800</v>
      </c>
      <c r="AF6" s="17">
        <f>'TRAPPES CLIENTS'!AG31</f>
        <v>22950</v>
      </c>
      <c r="AG6" s="17">
        <f>'TRAPPES CLIENTS'!AH31</f>
        <v>25500</v>
      </c>
      <c r="AH6" s="17">
        <f>'TRAPPES CLIENTS'!AI31</f>
        <v>28050</v>
      </c>
      <c r="AI6" s="17">
        <f>'TRAPPES CLIENTS'!AJ31</f>
        <v>29850</v>
      </c>
      <c r="AJ6" s="17">
        <f>'TRAPPES CLIENTS'!AK31</f>
        <v>31650</v>
      </c>
      <c r="AK6" s="17">
        <f>'TRAPPES CLIENTS'!AL31</f>
        <v>33450</v>
      </c>
      <c r="AL6" s="17">
        <f>'TRAPPES CLIENTS'!AM31</f>
        <v>33450</v>
      </c>
      <c r="AM6" s="17">
        <f>'TRAPPES CLIENTS'!AN31</f>
        <v>33450</v>
      </c>
      <c r="AN6" s="17">
        <f>'TRAPPES CLIENTS'!AO31</f>
        <v>33450</v>
      </c>
      <c r="AO6" s="17">
        <f>'TRAPPES CLIENTS'!AP31</f>
        <v>33450</v>
      </c>
      <c r="AP6" s="17">
        <f>'TRAPPES CLIENTS'!AQ31</f>
        <v>33450</v>
      </c>
      <c r="AQ6" s="17">
        <f>'TRAPPES CLIENTS'!AR31</f>
        <v>33450</v>
      </c>
      <c r="AR6" s="319">
        <f>SUM(AF6:AQ6)</f>
        <v>372150</v>
      </c>
      <c r="AS6" s="17">
        <f>'TRAPPES CLIENTS'!AS31</f>
        <v>33450</v>
      </c>
      <c r="AT6" s="17">
        <f>'TRAPPES CLIENTS'!AT31</f>
        <v>33450</v>
      </c>
      <c r="AU6" s="17">
        <f>'TRAPPES CLIENTS'!AU31</f>
        <v>33450</v>
      </c>
      <c r="AV6" s="17">
        <f>'TRAPPES CLIENTS'!AV31</f>
        <v>33450</v>
      </c>
      <c r="AW6" s="17">
        <f>'TRAPPES CLIENTS'!AW31</f>
        <v>33450</v>
      </c>
      <c r="AX6" s="17">
        <f>'TRAPPES CLIENTS'!AX31</f>
        <v>33450</v>
      </c>
      <c r="AY6" s="17">
        <f>'TRAPPES CLIENTS'!AY31</f>
        <v>33450</v>
      </c>
      <c r="AZ6" s="17">
        <f>'TRAPPES CLIENTS'!AZ31</f>
        <v>33450</v>
      </c>
      <c r="BA6" s="17">
        <f>'TRAPPES CLIENTS'!BA31</f>
        <v>33450</v>
      </c>
      <c r="BB6" s="17">
        <f>'TRAPPES CLIENTS'!BB31</f>
        <v>33450</v>
      </c>
      <c r="BC6" s="17">
        <f>'TRAPPES CLIENTS'!BC31</f>
        <v>33450</v>
      </c>
      <c r="BD6" s="17">
        <f>'TRAPPES CLIENTS'!BD31</f>
        <v>33450</v>
      </c>
      <c r="BE6" s="319">
        <f>SUM(AS6:BD6)</f>
        <v>401400</v>
      </c>
      <c r="BF6" s="17">
        <f>'TRAPPES CLIENTS'!BE31</f>
        <v>33450</v>
      </c>
      <c r="BG6" s="17">
        <f>'TRAPPES CLIENTS'!BF31</f>
        <v>33450</v>
      </c>
      <c r="BH6" s="17">
        <f>'TRAPPES CLIENTS'!BG31</f>
        <v>33450</v>
      </c>
      <c r="BI6" s="17">
        <f>'TRAPPES CLIENTS'!BH31</f>
        <v>33450</v>
      </c>
      <c r="BJ6" s="17">
        <f>'TRAPPES CLIENTS'!BI31</f>
        <v>33450</v>
      </c>
      <c r="BK6" s="17">
        <f>'TRAPPES CLIENTS'!BJ31</f>
        <v>33450</v>
      </c>
      <c r="BL6" s="17">
        <f>'TRAPPES CLIENTS'!BK31</f>
        <v>33450</v>
      </c>
      <c r="BM6" s="17">
        <f>'TRAPPES CLIENTS'!BL31</f>
        <v>33450</v>
      </c>
      <c r="BN6" s="17">
        <f>'TRAPPES CLIENTS'!BM31</f>
        <v>33450</v>
      </c>
      <c r="BO6" s="17">
        <f>'TRAPPES CLIENTS'!BN31</f>
        <v>33450</v>
      </c>
      <c r="BP6" s="17">
        <f>'TRAPPES CLIENTS'!BO31</f>
        <v>33450</v>
      </c>
      <c r="BQ6" s="17">
        <f>'TRAPPES CLIENTS'!BP31</f>
        <v>33450</v>
      </c>
      <c r="BR6" s="319">
        <f>SUM(BF6:BQ6)</f>
        <v>401400</v>
      </c>
      <c r="BS6" s="17">
        <f>'TRAPPES CLIENTS'!BQ31</f>
        <v>33450</v>
      </c>
      <c r="BT6" s="17">
        <f>'TRAPPES CLIENTS'!BR31</f>
        <v>33450</v>
      </c>
      <c r="BU6" s="17">
        <f>'TRAPPES CLIENTS'!BS31</f>
        <v>33450</v>
      </c>
      <c r="BV6" s="17">
        <f>'TRAPPES CLIENTS'!BT31</f>
        <v>33450</v>
      </c>
      <c r="BW6" s="17">
        <f>'TRAPPES CLIENTS'!BU31</f>
        <v>33450</v>
      </c>
      <c r="BX6" s="17">
        <f>'TRAPPES CLIENTS'!BV31</f>
        <v>33450</v>
      </c>
      <c r="BY6" s="17">
        <f>'TRAPPES CLIENTS'!BW31</f>
        <v>33450</v>
      </c>
      <c r="BZ6" s="17">
        <f>'TRAPPES CLIENTS'!BX31</f>
        <v>33450</v>
      </c>
      <c r="CA6" s="17">
        <f>'TRAPPES CLIENTS'!BY31</f>
        <v>33450</v>
      </c>
      <c r="CB6" s="17">
        <f>'TRAPPES CLIENTS'!BZ31</f>
        <v>33450</v>
      </c>
      <c r="CC6" s="17">
        <f>'TRAPPES CLIENTS'!CA31</f>
        <v>33450</v>
      </c>
      <c r="CD6" s="17">
        <f>'TRAPPES CLIENTS'!CB31</f>
        <v>33450</v>
      </c>
      <c r="CE6" s="319">
        <f>SUM(BS6:CD6)</f>
        <v>401400</v>
      </c>
      <c r="CF6" s="17">
        <f>'TRAPPES CLIENTS'!CC31</f>
        <v>33450</v>
      </c>
      <c r="CG6" s="17">
        <f>'TRAPPES CLIENTS'!CD31</f>
        <v>33450</v>
      </c>
      <c r="CH6" s="17">
        <f>'TRAPPES CLIENTS'!CE31</f>
        <v>33450</v>
      </c>
      <c r="CI6" s="17">
        <f>'TRAPPES CLIENTS'!CF31</f>
        <v>33450</v>
      </c>
      <c r="CJ6" s="17">
        <f>'TRAPPES CLIENTS'!CG31</f>
        <v>33450</v>
      </c>
      <c r="CK6" s="17">
        <f>'TRAPPES CLIENTS'!CH31</f>
        <v>33450</v>
      </c>
      <c r="CL6" s="17">
        <f>'TRAPPES CLIENTS'!CI31</f>
        <v>33450</v>
      </c>
      <c r="CM6" s="17">
        <f>'TRAPPES CLIENTS'!CJ31</f>
        <v>33450</v>
      </c>
      <c r="CN6" s="17">
        <f>'TRAPPES CLIENTS'!CK31</f>
        <v>33450</v>
      </c>
      <c r="CO6" s="17">
        <f>'TRAPPES CLIENTS'!CL31</f>
        <v>33450</v>
      </c>
      <c r="CP6" s="17">
        <f>'TRAPPES CLIENTS'!CM31</f>
        <v>33450</v>
      </c>
      <c r="CQ6" s="17">
        <f>'TRAPPES CLIENTS'!CN31</f>
        <v>33450</v>
      </c>
      <c r="CR6" s="319">
        <f>SUM(CF6:CQ6)</f>
        <v>401400</v>
      </c>
      <c r="CS6" s="17">
        <f>'TRAPPES CLIENTS'!CO31</f>
        <v>33450</v>
      </c>
      <c r="CT6" s="17">
        <f>'TRAPPES CLIENTS'!CP31</f>
        <v>33450</v>
      </c>
      <c r="CU6" s="17">
        <f>'TRAPPES CLIENTS'!CQ31</f>
        <v>33450</v>
      </c>
      <c r="CV6" s="17">
        <f>'TRAPPES CLIENTS'!CR31</f>
        <v>33450</v>
      </c>
      <c r="CW6" s="17">
        <f>'TRAPPES CLIENTS'!CS31</f>
        <v>33450</v>
      </c>
      <c r="CX6" s="17">
        <f>'TRAPPES CLIENTS'!CT31</f>
        <v>33450</v>
      </c>
      <c r="CY6" s="17">
        <f>'TRAPPES CLIENTS'!CU31</f>
        <v>33450</v>
      </c>
      <c r="CZ6" s="17">
        <f>'TRAPPES CLIENTS'!CV31</f>
        <v>33450</v>
      </c>
      <c r="DA6" s="17">
        <f>'TRAPPES CLIENTS'!CW31</f>
        <v>33450</v>
      </c>
      <c r="DB6" s="17">
        <f>'TRAPPES CLIENTS'!CX31</f>
        <v>33450</v>
      </c>
      <c r="DC6" s="17">
        <f>'TRAPPES CLIENTS'!CY31</f>
        <v>33450</v>
      </c>
      <c r="DD6" s="17">
        <f>'TRAPPES CLIENTS'!CZ31</f>
        <v>33450</v>
      </c>
      <c r="DE6" s="319">
        <f>SUM(CS6:DD6)</f>
        <v>401400</v>
      </c>
      <c r="DF6" s="17">
        <f>'TRAPPES CLIENTS'!DA31</f>
        <v>33450</v>
      </c>
      <c r="DG6" s="17">
        <f>'TRAPPES CLIENTS'!DB31</f>
        <v>33450</v>
      </c>
      <c r="DH6" s="17">
        <f>'TRAPPES CLIENTS'!DC31</f>
        <v>33450</v>
      </c>
      <c r="DI6" s="17">
        <f>'TRAPPES CLIENTS'!DD31</f>
        <v>33450</v>
      </c>
      <c r="DJ6" s="17">
        <f>'TRAPPES CLIENTS'!DE31</f>
        <v>33450</v>
      </c>
      <c r="DK6" s="17">
        <f>'TRAPPES CLIENTS'!DF31</f>
        <v>33450</v>
      </c>
      <c r="DL6" s="17">
        <f>'TRAPPES CLIENTS'!DG31</f>
        <v>33450</v>
      </c>
      <c r="DM6" s="17">
        <f>'TRAPPES CLIENTS'!DH31</f>
        <v>33450</v>
      </c>
      <c r="DN6" s="17">
        <f>'TRAPPES CLIENTS'!DI31</f>
        <v>33450</v>
      </c>
      <c r="DO6" s="17">
        <f>'TRAPPES CLIENTS'!DJ31</f>
        <v>33450</v>
      </c>
      <c r="DP6" s="17">
        <f>'TRAPPES CLIENTS'!DK31</f>
        <v>33450</v>
      </c>
      <c r="DQ6" s="17">
        <f>'TRAPPES CLIENTS'!DL31</f>
        <v>33450</v>
      </c>
      <c r="DR6" s="319">
        <f>SUM(DF6:DQ6)</f>
        <v>401400</v>
      </c>
      <c r="DS6" s="17">
        <f>'TRAPPES CLIENTS'!DM31</f>
        <v>33450</v>
      </c>
      <c r="DT6" s="17">
        <f>'TRAPPES CLIENTS'!DN31</f>
        <v>33450</v>
      </c>
      <c r="DU6" s="17">
        <f>'TRAPPES CLIENTS'!DO31</f>
        <v>33450</v>
      </c>
      <c r="DV6" s="17">
        <f>'TRAPPES CLIENTS'!DP31</f>
        <v>33450</v>
      </c>
      <c r="DW6" s="17">
        <f>'TRAPPES CLIENTS'!DQ31</f>
        <v>33450</v>
      </c>
      <c r="DX6" s="17">
        <f>'TRAPPES CLIENTS'!DR31</f>
        <v>33450</v>
      </c>
      <c r="DY6" s="17">
        <f>'TRAPPES CLIENTS'!DS31</f>
        <v>33450</v>
      </c>
      <c r="DZ6" s="17">
        <f>'TRAPPES CLIENTS'!DT31</f>
        <v>33450</v>
      </c>
      <c r="EA6" s="17">
        <f>'TRAPPES CLIENTS'!DU31</f>
        <v>33450</v>
      </c>
      <c r="EB6" s="17">
        <f>'TRAPPES CLIENTS'!DV31</f>
        <v>33450</v>
      </c>
      <c r="EC6" s="17">
        <f>'TRAPPES CLIENTS'!DW31</f>
        <v>33450</v>
      </c>
      <c r="ED6" s="17">
        <f>'TRAPPES CLIENTS'!DX31</f>
        <v>33450</v>
      </c>
      <c r="EE6" s="391">
        <f>SUM(DS6:ED6)</f>
        <v>401400</v>
      </c>
      <c r="EF6" s="17"/>
      <c r="EG6" s="17"/>
      <c r="EH6" s="17"/>
      <c r="EI6" s="17"/>
      <c r="EJ6" s="17"/>
      <c r="EK6" s="17"/>
      <c r="EL6" s="17"/>
      <c r="EM6" s="17"/>
      <c r="EN6" s="17"/>
      <c r="EO6" s="17"/>
    </row>
    <row r="7" spans="1:146" x14ac:dyDescent="0.2">
      <c r="A7" s="1" t="s">
        <v>35</v>
      </c>
      <c r="B7" s="36">
        <v>45992</v>
      </c>
      <c r="D7" s="12" t="s">
        <v>14</v>
      </c>
      <c r="F7" s="17">
        <f t="shared" ref="F7:Q7" si="196">F6</f>
        <v>0</v>
      </c>
      <c r="G7" s="23">
        <f t="shared" si="196"/>
        <v>0</v>
      </c>
      <c r="H7" s="17">
        <f t="shared" si="196"/>
        <v>0</v>
      </c>
      <c r="I7" s="17">
        <f t="shared" si="196"/>
        <v>0</v>
      </c>
      <c r="J7" s="17">
        <f t="shared" si="196"/>
        <v>0</v>
      </c>
      <c r="K7" s="17">
        <f t="shared" si="196"/>
        <v>0</v>
      </c>
      <c r="L7" s="17">
        <f t="shared" si="196"/>
        <v>0</v>
      </c>
      <c r="M7" s="17">
        <f t="shared" si="196"/>
        <v>0</v>
      </c>
      <c r="N7" s="17">
        <f t="shared" si="196"/>
        <v>0</v>
      </c>
      <c r="O7" s="17">
        <f t="shared" si="196"/>
        <v>0</v>
      </c>
      <c r="P7" s="17">
        <f t="shared" si="196"/>
        <v>0</v>
      </c>
      <c r="Q7" s="17">
        <f t="shared" si="196"/>
        <v>0</v>
      </c>
      <c r="R7" s="319">
        <f>SUM(F7:Q7)</f>
        <v>0</v>
      </c>
      <c r="S7" s="17">
        <f t="shared" ref="S7" si="197">S6</f>
        <v>0</v>
      </c>
      <c r="T7" s="23">
        <f t="shared" ref="T7" si="198">T6</f>
        <v>0</v>
      </c>
      <c r="U7" s="17">
        <f t="shared" ref="U7" si="199">U6</f>
        <v>0</v>
      </c>
      <c r="V7" s="17">
        <f t="shared" ref="V7" si="200">V6</f>
        <v>0</v>
      </c>
      <c r="W7" s="17">
        <f t="shared" ref="W7" si="201">W6</f>
        <v>2550</v>
      </c>
      <c r="X7" s="17">
        <f t="shared" ref="X7" si="202">X6</f>
        <v>5100</v>
      </c>
      <c r="Y7" s="17">
        <f t="shared" ref="Y7" si="203">Y6</f>
        <v>7650</v>
      </c>
      <c r="Z7" s="17">
        <f t="shared" ref="Z7" si="204">Z6</f>
        <v>10200</v>
      </c>
      <c r="AA7" s="17">
        <f t="shared" ref="AA7" si="205">AA6</f>
        <v>12750</v>
      </c>
      <c r="AB7" s="17">
        <f t="shared" ref="AB7" si="206">AB6</f>
        <v>15300</v>
      </c>
      <c r="AC7" s="17">
        <f t="shared" ref="AC7" si="207">AC6</f>
        <v>17850</v>
      </c>
      <c r="AD7" s="17">
        <f t="shared" ref="AD7" si="208">AD6</f>
        <v>20400</v>
      </c>
      <c r="AE7" s="319">
        <f>SUM(S7:AD7)</f>
        <v>91800</v>
      </c>
      <c r="AF7" s="17">
        <f t="shared" ref="AF7" si="209">AF6</f>
        <v>22950</v>
      </c>
      <c r="AG7" s="23">
        <f t="shared" ref="AG7" si="210">AG6</f>
        <v>25500</v>
      </c>
      <c r="AH7" s="17">
        <f t="shared" ref="AH7" si="211">AH6</f>
        <v>28050</v>
      </c>
      <c r="AI7" s="17">
        <f t="shared" ref="AI7" si="212">AI6</f>
        <v>29850</v>
      </c>
      <c r="AJ7" s="17">
        <f t="shared" ref="AJ7" si="213">AJ6</f>
        <v>31650</v>
      </c>
      <c r="AK7" s="17">
        <f t="shared" ref="AK7" si="214">AK6</f>
        <v>33450</v>
      </c>
      <c r="AL7" s="17">
        <f t="shared" ref="AL7" si="215">AL6</f>
        <v>33450</v>
      </c>
      <c r="AM7" s="17">
        <f t="shared" ref="AM7" si="216">AM6</f>
        <v>33450</v>
      </c>
      <c r="AN7" s="17">
        <f t="shared" ref="AN7" si="217">AN6</f>
        <v>33450</v>
      </c>
      <c r="AO7" s="17">
        <f t="shared" ref="AO7" si="218">AO6</f>
        <v>33450</v>
      </c>
      <c r="AP7" s="17">
        <f t="shared" ref="AP7" si="219">AP6</f>
        <v>33450</v>
      </c>
      <c r="AQ7" s="17">
        <f t="shared" ref="AQ7" si="220">AQ6</f>
        <v>33450</v>
      </c>
      <c r="AR7" s="319">
        <f>SUM(AF7:AQ7)</f>
        <v>372150</v>
      </c>
      <c r="AS7" s="17">
        <f t="shared" ref="AS7" si="221">AS6</f>
        <v>33450</v>
      </c>
      <c r="AT7" s="23">
        <f t="shared" ref="AT7" si="222">AT6</f>
        <v>33450</v>
      </c>
      <c r="AU7" s="17">
        <f t="shared" ref="AU7" si="223">AU6</f>
        <v>33450</v>
      </c>
      <c r="AV7" s="17">
        <f t="shared" ref="AV7" si="224">AV6</f>
        <v>33450</v>
      </c>
      <c r="AW7" s="17">
        <f t="shared" ref="AW7" si="225">AW6</f>
        <v>33450</v>
      </c>
      <c r="AX7" s="17">
        <f t="shared" ref="AX7" si="226">AX6</f>
        <v>33450</v>
      </c>
      <c r="AY7" s="17">
        <f t="shared" ref="AY7" si="227">AY6</f>
        <v>33450</v>
      </c>
      <c r="AZ7" s="17">
        <f t="shared" ref="AZ7" si="228">AZ6</f>
        <v>33450</v>
      </c>
      <c r="BA7" s="17">
        <f t="shared" ref="BA7" si="229">BA6</f>
        <v>33450</v>
      </c>
      <c r="BB7" s="17">
        <f t="shared" ref="BB7" si="230">BB6</f>
        <v>33450</v>
      </c>
      <c r="BC7" s="17">
        <f t="shared" ref="BC7" si="231">BC6</f>
        <v>33450</v>
      </c>
      <c r="BD7" s="17">
        <f t="shared" ref="BD7" si="232">BD6</f>
        <v>33450</v>
      </c>
      <c r="BE7" s="319">
        <f>SUM(AS7:BD7)</f>
        <v>401400</v>
      </c>
      <c r="BF7" s="17">
        <f t="shared" ref="BF7" si="233">BF6</f>
        <v>33450</v>
      </c>
      <c r="BG7" s="23">
        <f t="shared" ref="BG7" si="234">BG6</f>
        <v>33450</v>
      </c>
      <c r="BH7" s="17">
        <f t="shared" ref="BH7" si="235">BH6</f>
        <v>33450</v>
      </c>
      <c r="BI7" s="17">
        <f t="shared" ref="BI7" si="236">BI6</f>
        <v>33450</v>
      </c>
      <c r="BJ7" s="17">
        <f t="shared" ref="BJ7" si="237">BJ6</f>
        <v>33450</v>
      </c>
      <c r="BK7" s="17">
        <f t="shared" ref="BK7" si="238">BK6</f>
        <v>33450</v>
      </c>
      <c r="BL7" s="17">
        <f t="shared" ref="BL7" si="239">BL6</f>
        <v>33450</v>
      </c>
      <c r="BM7" s="17">
        <f t="shared" ref="BM7" si="240">BM6</f>
        <v>33450</v>
      </c>
      <c r="BN7" s="17">
        <f t="shared" ref="BN7" si="241">BN6</f>
        <v>33450</v>
      </c>
      <c r="BO7" s="17">
        <f t="shared" ref="BO7" si="242">BO6</f>
        <v>33450</v>
      </c>
      <c r="BP7" s="17">
        <f t="shared" ref="BP7" si="243">BP6</f>
        <v>33450</v>
      </c>
      <c r="BQ7" s="17">
        <f t="shared" ref="BQ7" si="244">BQ6</f>
        <v>33450</v>
      </c>
      <c r="BR7" s="319">
        <f>SUM(BF7:BQ7)</f>
        <v>401400</v>
      </c>
      <c r="BS7" s="17">
        <f t="shared" ref="BS7" si="245">BS6</f>
        <v>33450</v>
      </c>
      <c r="BT7" s="23">
        <f t="shared" ref="BT7" si="246">BT6</f>
        <v>33450</v>
      </c>
      <c r="BU7" s="17">
        <f t="shared" ref="BU7" si="247">BU6</f>
        <v>33450</v>
      </c>
      <c r="BV7" s="17">
        <f t="shared" ref="BV7" si="248">BV6</f>
        <v>33450</v>
      </c>
      <c r="BW7" s="17">
        <f t="shared" ref="BW7" si="249">BW6</f>
        <v>33450</v>
      </c>
      <c r="BX7" s="17">
        <f t="shared" ref="BX7" si="250">BX6</f>
        <v>33450</v>
      </c>
      <c r="BY7" s="17">
        <f t="shared" ref="BY7" si="251">BY6</f>
        <v>33450</v>
      </c>
      <c r="BZ7" s="17">
        <f t="shared" ref="BZ7" si="252">BZ6</f>
        <v>33450</v>
      </c>
      <c r="CA7" s="17">
        <f t="shared" ref="CA7" si="253">CA6</f>
        <v>33450</v>
      </c>
      <c r="CB7" s="17">
        <f t="shared" ref="CB7" si="254">CB6</f>
        <v>33450</v>
      </c>
      <c r="CC7" s="17">
        <f t="shared" ref="CC7" si="255">CC6</f>
        <v>33450</v>
      </c>
      <c r="CD7" s="17">
        <f t="shared" ref="CD7" si="256">CD6</f>
        <v>33450</v>
      </c>
      <c r="CE7" s="319">
        <f>SUM(BS7:CD7)</f>
        <v>401400</v>
      </c>
      <c r="CF7" s="17">
        <f t="shared" ref="CF7" si="257">CF6</f>
        <v>33450</v>
      </c>
      <c r="CG7" s="23">
        <f t="shared" ref="CG7" si="258">CG6</f>
        <v>33450</v>
      </c>
      <c r="CH7" s="17">
        <f t="shared" ref="CH7" si="259">CH6</f>
        <v>33450</v>
      </c>
      <c r="CI7" s="17">
        <f t="shared" ref="CI7" si="260">CI6</f>
        <v>33450</v>
      </c>
      <c r="CJ7" s="17">
        <f t="shared" ref="CJ7" si="261">CJ6</f>
        <v>33450</v>
      </c>
      <c r="CK7" s="17">
        <f t="shared" ref="CK7" si="262">CK6</f>
        <v>33450</v>
      </c>
      <c r="CL7" s="17">
        <f t="shared" ref="CL7" si="263">CL6</f>
        <v>33450</v>
      </c>
      <c r="CM7" s="17">
        <f t="shared" ref="CM7" si="264">CM6</f>
        <v>33450</v>
      </c>
      <c r="CN7" s="17">
        <f t="shared" ref="CN7" si="265">CN6</f>
        <v>33450</v>
      </c>
      <c r="CO7" s="17">
        <f t="shared" ref="CO7" si="266">CO6</f>
        <v>33450</v>
      </c>
      <c r="CP7" s="17">
        <f t="shared" ref="CP7" si="267">CP6</f>
        <v>33450</v>
      </c>
      <c r="CQ7" s="17">
        <f t="shared" ref="CQ7" si="268">CQ6</f>
        <v>33450</v>
      </c>
      <c r="CR7" s="319">
        <f>SUM(CF7:CQ7)</f>
        <v>401400</v>
      </c>
      <c r="CS7" s="17">
        <f t="shared" ref="CS7" si="269">CS6</f>
        <v>33450</v>
      </c>
      <c r="CT7" s="23">
        <f t="shared" ref="CT7" si="270">CT6</f>
        <v>33450</v>
      </c>
      <c r="CU7" s="17">
        <f t="shared" ref="CU7" si="271">CU6</f>
        <v>33450</v>
      </c>
      <c r="CV7" s="17">
        <f t="shared" ref="CV7" si="272">CV6</f>
        <v>33450</v>
      </c>
      <c r="CW7" s="17">
        <f t="shared" ref="CW7" si="273">CW6</f>
        <v>33450</v>
      </c>
      <c r="CX7" s="17">
        <f t="shared" ref="CX7" si="274">CX6</f>
        <v>33450</v>
      </c>
      <c r="CY7" s="17">
        <f t="shared" ref="CY7" si="275">CY6</f>
        <v>33450</v>
      </c>
      <c r="CZ7" s="17">
        <f t="shared" ref="CZ7" si="276">CZ6</f>
        <v>33450</v>
      </c>
      <c r="DA7" s="17">
        <f t="shared" ref="DA7" si="277">DA6</f>
        <v>33450</v>
      </c>
      <c r="DB7" s="17">
        <f t="shared" ref="DB7" si="278">DB6</f>
        <v>33450</v>
      </c>
      <c r="DC7" s="17">
        <f t="shared" ref="DC7" si="279">DC6</f>
        <v>33450</v>
      </c>
      <c r="DD7" s="17">
        <f t="shared" ref="DD7" si="280">DD6</f>
        <v>33450</v>
      </c>
      <c r="DE7" s="319">
        <f>SUM(CS7:DD7)</f>
        <v>401400</v>
      </c>
      <c r="DF7" s="17">
        <f t="shared" ref="DF7" si="281">DF6</f>
        <v>33450</v>
      </c>
      <c r="DG7" s="23">
        <f t="shared" ref="DG7" si="282">DG6</f>
        <v>33450</v>
      </c>
      <c r="DH7" s="17">
        <f t="shared" ref="DH7" si="283">DH6</f>
        <v>33450</v>
      </c>
      <c r="DI7" s="17">
        <f t="shared" ref="DI7" si="284">DI6</f>
        <v>33450</v>
      </c>
      <c r="DJ7" s="17">
        <f t="shared" ref="DJ7" si="285">DJ6</f>
        <v>33450</v>
      </c>
      <c r="DK7" s="17">
        <f t="shared" ref="DK7" si="286">DK6</f>
        <v>33450</v>
      </c>
      <c r="DL7" s="17">
        <f t="shared" ref="DL7" si="287">DL6</f>
        <v>33450</v>
      </c>
      <c r="DM7" s="17">
        <f t="shared" ref="DM7" si="288">DM6</f>
        <v>33450</v>
      </c>
      <c r="DN7" s="17">
        <f t="shared" ref="DN7" si="289">DN6</f>
        <v>33450</v>
      </c>
      <c r="DO7" s="17">
        <f t="shared" ref="DO7" si="290">DO6</f>
        <v>33450</v>
      </c>
      <c r="DP7" s="17">
        <f t="shared" ref="DP7" si="291">DP6</f>
        <v>33450</v>
      </c>
      <c r="DQ7" s="17">
        <f t="shared" ref="DQ7" si="292">DQ6</f>
        <v>33450</v>
      </c>
      <c r="DR7" s="319">
        <f>SUM(DF7:DQ7)</f>
        <v>401400</v>
      </c>
      <c r="DS7" s="17">
        <f t="shared" ref="DS7" si="293">DS6</f>
        <v>33450</v>
      </c>
      <c r="DT7" s="23">
        <f t="shared" ref="DT7" si="294">DT6</f>
        <v>33450</v>
      </c>
      <c r="DU7" s="17">
        <f t="shared" ref="DU7" si="295">DU6</f>
        <v>33450</v>
      </c>
      <c r="DV7" s="17">
        <f t="shared" ref="DV7" si="296">DV6</f>
        <v>33450</v>
      </c>
      <c r="DW7" s="17">
        <f t="shared" ref="DW7" si="297">DW6</f>
        <v>33450</v>
      </c>
      <c r="DX7" s="17">
        <f t="shared" ref="DX7" si="298">DX6</f>
        <v>33450</v>
      </c>
      <c r="DY7" s="17">
        <f t="shared" ref="DY7" si="299">DY6</f>
        <v>33450</v>
      </c>
      <c r="DZ7" s="17">
        <f t="shared" ref="DZ7" si="300">DZ6</f>
        <v>33450</v>
      </c>
      <c r="EA7" s="17">
        <f t="shared" ref="EA7" si="301">EA6</f>
        <v>33450</v>
      </c>
      <c r="EB7" s="17">
        <f t="shared" ref="EB7" si="302">EB6</f>
        <v>33450</v>
      </c>
      <c r="EC7" s="17">
        <f t="shared" ref="EC7" si="303">EC6</f>
        <v>33450</v>
      </c>
      <c r="ED7" s="17">
        <f t="shared" ref="ED7" si="304">ED6</f>
        <v>33450</v>
      </c>
      <c r="EE7" s="391">
        <f>SUM(DS7:ED7)</f>
        <v>401400</v>
      </c>
    </row>
    <row r="8" spans="1:146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6" x14ac:dyDescent="0.2">
      <c r="A9" s="12" t="s">
        <v>30</v>
      </c>
      <c r="B9" s="37">
        <v>1400000</v>
      </c>
      <c r="C9" s="1" t="s">
        <v>15</v>
      </c>
      <c r="D9" s="9" t="s">
        <v>17</v>
      </c>
      <c r="E9" s="37">
        <v>90</v>
      </c>
      <c r="F9" s="17">
        <f t="shared" ref="F9:Q18" si="305">IF(F$2&gt;=$B$18,$E9,0)</f>
        <v>0</v>
      </c>
      <c r="G9" s="17">
        <f t="shared" si="305"/>
        <v>0</v>
      </c>
      <c r="H9" s="17">
        <f t="shared" si="305"/>
        <v>0</v>
      </c>
      <c r="I9" s="17">
        <f t="shared" si="305"/>
        <v>0</v>
      </c>
      <c r="J9" s="17">
        <f t="shared" si="305"/>
        <v>0</v>
      </c>
      <c r="K9" s="17">
        <f t="shared" si="305"/>
        <v>0</v>
      </c>
      <c r="L9" s="17">
        <f t="shared" si="305"/>
        <v>0</v>
      </c>
      <c r="M9" s="17">
        <f t="shared" si="305"/>
        <v>0</v>
      </c>
      <c r="N9" s="17">
        <f t="shared" si="305"/>
        <v>0</v>
      </c>
      <c r="O9" s="17">
        <f t="shared" si="305"/>
        <v>0</v>
      </c>
      <c r="P9" s="17">
        <f t="shared" si="305"/>
        <v>0</v>
      </c>
      <c r="Q9" s="17">
        <f t="shared" si="305"/>
        <v>0</v>
      </c>
      <c r="R9" s="319">
        <f t="shared" ref="R9:R33" si="306">SUM(F9:Q9)</f>
        <v>0</v>
      </c>
      <c r="S9" s="17">
        <v>85</v>
      </c>
      <c r="T9" s="17">
        <f t="shared" ref="S9:AD18" si="307">IF(T$2&gt;=$B$18,$E9,0)</f>
        <v>0</v>
      </c>
      <c r="U9" s="17">
        <f t="shared" si="307"/>
        <v>0</v>
      </c>
      <c r="V9" s="17">
        <f t="shared" si="307"/>
        <v>0</v>
      </c>
      <c r="W9" s="17">
        <f t="shared" si="307"/>
        <v>90</v>
      </c>
      <c r="X9" s="17">
        <f t="shared" si="307"/>
        <v>90</v>
      </c>
      <c r="Y9" s="17">
        <f t="shared" si="307"/>
        <v>90</v>
      </c>
      <c r="Z9" s="17">
        <f t="shared" si="307"/>
        <v>90</v>
      </c>
      <c r="AA9" s="17">
        <f t="shared" si="307"/>
        <v>90</v>
      </c>
      <c r="AB9" s="17">
        <f t="shared" si="307"/>
        <v>90</v>
      </c>
      <c r="AC9" s="17">
        <f t="shared" si="307"/>
        <v>90</v>
      </c>
      <c r="AD9" s="17">
        <f t="shared" si="307"/>
        <v>90</v>
      </c>
      <c r="AE9" s="319">
        <f t="shared" ref="AE9:AE33" si="308">SUM(S9:AD9)</f>
        <v>805</v>
      </c>
      <c r="AF9" s="17">
        <f t="shared" ref="AF9:AQ18" si="309">IF(AF$2&gt;=$B$18,$E9,0)</f>
        <v>90</v>
      </c>
      <c r="AG9" s="17">
        <f t="shared" si="309"/>
        <v>90</v>
      </c>
      <c r="AH9" s="17">
        <f t="shared" si="309"/>
        <v>90</v>
      </c>
      <c r="AI9" s="17">
        <f t="shared" si="309"/>
        <v>90</v>
      </c>
      <c r="AJ9" s="17">
        <f t="shared" si="309"/>
        <v>90</v>
      </c>
      <c r="AK9" s="17">
        <f t="shared" si="309"/>
        <v>90</v>
      </c>
      <c r="AL9" s="17">
        <f t="shared" si="309"/>
        <v>90</v>
      </c>
      <c r="AM9" s="17">
        <f t="shared" si="309"/>
        <v>90</v>
      </c>
      <c r="AN9" s="17">
        <f t="shared" si="309"/>
        <v>90</v>
      </c>
      <c r="AO9" s="17">
        <f t="shared" si="309"/>
        <v>90</v>
      </c>
      <c r="AP9" s="17">
        <f t="shared" si="309"/>
        <v>90</v>
      </c>
      <c r="AQ9" s="17">
        <f t="shared" si="309"/>
        <v>90</v>
      </c>
      <c r="AR9" s="319">
        <f t="shared" ref="AR9:AR33" si="310">SUM(AF9:AQ9)</f>
        <v>1080</v>
      </c>
      <c r="AS9" s="17">
        <f t="shared" ref="AS9:BD18" si="311">IF(AS$2&gt;=$B$18,$E9,0)</f>
        <v>90</v>
      </c>
      <c r="AT9" s="17">
        <f t="shared" si="311"/>
        <v>90</v>
      </c>
      <c r="AU9" s="17">
        <f t="shared" si="311"/>
        <v>90</v>
      </c>
      <c r="AV9" s="17">
        <f t="shared" si="311"/>
        <v>90</v>
      </c>
      <c r="AW9" s="17">
        <f t="shared" si="311"/>
        <v>90</v>
      </c>
      <c r="AX9" s="17">
        <f t="shared" si="311"/>
        <v>90</v>
      </c>
      <c r="AY9" s="17">
        <f t="shared" si="311"/>
        <v>90</v>
      </c>
      <c r="AZ9" s="17">
        <f t="shared" si="311"/>
        <v>90</v>
      </c>
      <c r="BA9" s="17">
        <f t="shared" si="311"/>
        <v>90</v>
      </c>
      <c r="BB9" s="17">
        <f t="shared" si="311"/>
        <v>90</v>
      </c>
      <c r="BC9" s="17">
        <f t="shared" si="311"/>
        <v>90</v>
      </c>
      <c r="BD9" s="17">
        <f t="shared" si="311"/>
        <v>90</v>
      </c>
      <c r="BE9" s="319">
        <f t="shared" ref="BE9:BE33" si="312">SUM(AS9:BD9)</f>
        <v>1080</v>
      </c>
      <c r="BF9" s="17">
        <f t="shared" ref="BF9:BQ18" si="313">IF(BF$2&gt;=$B$18,$E9,0)</f>
        <v>90</v>
      </c>
      <c r="BG9" s="17">
        <f t="shared" si="313"/>
        <v>90</v>
      </c>
      <c r="BH9" s="17">
        <f t="shared" si="313"/>
        <v>90</v>
      </c>
      <c r="BI9" s="17">
        <f t="shared" si="313"/>
        <v>90</v>
      </c>
      <c r="BJ9" s="17">
        <f t="shared" si="313"/>
        <v>90</v>
      </c>
      <c r="BK9" s="17">
        <f t="shared" si="313"/>
        <v>90</v>
      </c>
      <c r="BL9" s="17">
        <f t="shared" si="313"/>
        <v>90</v>
      </c>
      <c r="BM9" s="17">
        <f t="shared" si="313"/>
        <v>90</v>
      </c>
      <c r="BN9" s="17">
        <f t="shared" si="313"/>
        <v>90</v>
      </c>
      <c r="BO9" s="17">
        <f t="shared" si="313"/>
        <v>90</v>
      </c>
      <c r="BP9" s="17">
        <f t="shared" si="313"/>
        <v>90</v>
      </c>
      <c r="BQ9" s="17">
        <f t="shared" si="313"/>
        <v>90</v>
      </c>
      <c r="BR9" s="319">
        <f t="shared" ref="BR9:BR33" si="314">SUM(BF9:BQ9)</f>
        <v>1080</v>
      </c>
      <c r="BS9" s="17">
        <f t="shared" ref="BS9:CD18" si="315">IF(BS$2&gt;=$B$18,$E9,0)</f>
        <v>90</v>
      </c>
      <c r="BT9" s="17">
        <f t="shared" si="315"/>
        <v>90</v>
      </c>
      <c r="BU9" s="17">
        <f t="shared" si="315"/>
        <v>90</v>
      </c>
      <c r="BV9" s="17">
        <f t="shared" si="315"/>
        <v>90</v>
      </c>
      <c r="BW9" s="17">
        <f t="shared" si="315"/>
        <v>90</v>
      </c>
      <c r="BX9" s="17">
        <f t="shared" si="315"/>
        <v>90</v>
      </c>
      <c r="BY9" s="17">
        <f t="shared" si="315"/>
        <v>90</v>
      </c>
      <c r="BZ9" s="17">
        <f t="shared" si="315"/>
        <v>90</v>
      </c>
      <c r="CA9" s="17">
        <f t="shared" si="315"/>
        <v>90</v>
      </c>
      <c r="CB9" s="17">
        <f t="shared" si="315"/>
        <v>90</v>
      </c>
      <c r="CC9" s="17">
        <f t="shared" si="315"/>
        <v>90</v>
      </c>
      <c r="CD9" s="17">
        <f t="shared" si="315"/>
        <v>90</v>
      </c>
      <c r="CE9" s="319">
        <f t="shared" ref="CE9:CE33" si="316">SUM(BS9:CD9)</f>
        <v>1080</v>
      </c>
      <c r="CF9" s="17">
        <f t="shared" ref="CF9:CQ18" si="317">IF(CF$2&gt;=$B$18,$E9,0)</f>
        <v>90</v>
      </c>
      <c r="CG9" s="17">
        <f t="shared" si="317"/>
        <v>90</v>
      </c>
      <c r="CH9" s="17">
        <f t="shared" si="317"/>
        <v>90</v>
      </c>
      <c r="CI9" s="17">
        <f t="shared" si="317"/>
        <v>90</v>
      </c>
      <c r="CJ9" s="17">
        <f t="shared" si="317"/>
        <v>90</v>
      </c>
      <c r="CK9" s="17">
        <f t="shared" si="317"/>
        <v>90</v>
      </c>
      <c r="CL9" s="17">
        <f t="shared" si="317"/>
        <v>90</v>
      </c>
      <c r="CM9" s="17">
        <f t="shared" si="317"/>
        <v>90</v>
      </c>
      <c r="CN9" s="17">
        <f t="shared" si="317"/>
        <v>90</v>
      </c>
      <c r="CO9" s="17">
        <f t="shared" si="317"/>
        <v>90</v>
      </c>
      <c r="CP9" s="17">
        <f t="shared" si="317"/>
        <v>90</v>
      </c>
      <c r="CQ9" s="17">
        <f t="shared" si="317"/>
        <v>90</v>
      </c>
      <c r="CR9" s="319">
        <f t="shared" ref="CR9:CR33" si="318">SUM(CF9:CQ9)</f>
        <v>1080</v>
      </c>
      <c r="CS9" s="17">
        <f t="shared" ref="CS9:DD18" si="319">IF(CS$2&gt;=$B$18,$E9,0)</f>
        <v>90</v>
      </c>
      <c r="CT9" s="17">
        <f t="shared" si="319"/>
        <v>90</v>
      </c>
      <c r="CU9" s="17">
        <f t="shared" si="319"/>
        <v>90</v>
      </c>
      <c r="CV9" s="17">
        <f t="shared" si="319"/>
        <v>90</v>
      </c>
      <c r="CW9" s="17">
        <f t="shared" si="319"/>
        <v>90</v>
      </c>
      <c r="CX9" s="17">
        <f t="shared" si="319"/>
        <v>90</v>
      </c>
      <c r="CY9" s="17">
        <f t="shared" si="319"/>
        <v>90</v>
      </c>
      <c r="CZ9" s="17">
        <f t="shared" si="319"/>
        <v>90</v>
      </c>
      <c r="DA9" s="17">
        <f t="shared" si="319"/>
        <v>90</v>
      </c>
      <c r="DB9" s="17">
        <f t="shared" si="319"/>
        <v>90</v>
      </c>
      <c r="DC9" s="17">
        <f t="shared" si="319"/>
        <v>90</v>
      </c>
      <c r="DD9" s="17">
        <f t="shared" si="319"/>
        <v>90</v>
      </c>
      <c r="DE9" s="319">
        <f t="shared" ref="DE9:DE33" si="320">SUM(CS9:DD9)</f>
        <v>1080</v>
      </c>
      <c r="DF9" s="17">
        <f t="shared" ref="DF9:DQ18" si="321">IF(DF$2&gt;=$B$18,$E9,0)</f>
        <v>90</v>
      </c>
      <c r="DG9" s="17">
        <f t="shared" si="321"/>
        <v>90</v>
      </c>
      <c r="DH9" s="17">
        <f t="shared" si="321"/>
        <v>90</v>
      </c>
      <c r="DI9" s="17">
        <f t="shared" si="321"/>
        <v>90</v>
      </c>
      <c r="DJ9" s="17">
        <f t="shared" si="321"/>
        <v>90</v>
      </c>
      <c r="DK9" s="17">
        <f t="shared" si="321"/>
        <v>90</v>
      </c>
      <c r="DL9" s="17">
        <f t="shared" si="321"/>
        <v>90</v>
      </c>
      <c r="DM9" s="17">
        <f t="shared" si="321"/>
        <v>90</v>
      </c>
      <c r="DN9" s="17">
        <f t="shared" si="321"/>
        <v>90</v>
      </c>
      <c r="DO9" s="17">
        <f t="shared" si="321"/>
        <v>90</v>
      </c>
      <c r="DP9" s="17">
        <f t="shared" si="321"/>
        <v>90</v>
      </c>
      <c r="DQ9" s="17">
        <f t="shared" si="321"/>
        <v>90</v>
      </c>
      <c r="DR9" s="319">
        <f t="shared" ref="DR9:DR33" si="322">SUM(DF9:DQ9)</f>
        <v>1080</v>
      </c>
      <c r="DS9" s="17">
        <f t="shared" ref="DS9:ED18" si="323">IF(DS$2&gt;=$B$18,$E9,0)</f>
        <v>90</v>
      </c>
      <c r="DT9" s="17">
        <f t="shared" si="323"/>
        <v>90</v>
      </c>
      <c r="DU9" s="17">
        <f t="shared" si="323"/>
        <v>90</v>
      </c>
      <c r="DV9" s="17">
        <f t="shared" si="323"/>
        <v>90</v>
      </c>
      <c r="DW9" s="17">
        <f t="shared" si="323"/>
        <v>90</v>
      </c>
      <c r="DX9" s="17">
        <f t="shared" si="323"/>
        <v>90</v>
      </c>
      <c r="DY9" s="17">
        <f t="shared" si="323"/>
        <v>90</v>
      </c>
      <c r="DZ9" s="17">
        <f t="shared" si="323"/>
        <v>90</v>
      </c>
      <c r="EA9" s="17">
        <f t="shared" si="323"/>
        <v>90</v>
      </c>
      <c r="EB9" s="17">
        <f t="shared" si="323"/>
        <v>90</v>
      </c>
      <c r="EC9" s="17">
        <f t="shared" si="323"/>
        <v>90</v>
      </c>
      <c r="ED9" s="17">
        <f t="shared" si="323"/>
        <v>90</v>
      </c>
      <c r="EE9" s="391">
        <f t="shared" ref="EE9:EE33" si="324">SUM(DS9:ED9)</f>
        <v>1080</v>
      </c>
    </row>
    <row r="10" spans="1:146" x14ac:dyDescent="0.2">
      <c r="A10" s="12" t="s">
        <v>31</v>
      </c>
      <c r="B10" s="37">
        <v>31770</v>
      </c>
      <c r="D10" s="9" t="s">
        <v>18</v>
      </c>
      <c r="E10" s="37">
        <v>900</v>
      </c>
      <c r="F10" s="17">
        <f t="shared" si="305"/>
        <v>0</v>
      </c>
      <c r="G10" s="17">
        <f t="shared" si="305"/>
        <v>0</v>
      </c>
      <c r="H10" s="17">
        <f t="shared" si="305"/>
        <v>0</v>
      </c>
      <c r="I10" s="17">
        <f t="shared" si="305"/>
        <v>0</v>
      </c>
      <c r="J10" s="17">
        <f t="shared" si="305"/>
        <v>0</v>
      </c>
      <c r="K10" s="17">
        <f t="shared" si="305"/>
        <v>0</v>
      </c>
      <c r="L10" s="17">
        <f t="shared" si="305"/>
        <v>0</v>
      </c>
      <c r="M10" s="17">
        <f t="shared" si="305"/>
        <v>0</v>
      </c>
      <c r="N10" s="17">
        <f t="shared" si="305"/>
        <v>0</v>
      </c>
      <c r="O10" s="17">
        <f t="shared" si="305"/>
        <v>0</v>
      </c>
      <c r="P10" s="17">
        <f t="shared" si="305"/>
        <v>0</v>
      </c>
      <c r="Q10" s="17">
        <f t="shared" si="305"/>
        <v>0</v>
      </c>
      <c r="R10" s="319">
        <f t="shared" si="306"/>
        <v>0</v>
      </c>
      <c r="S10" s="17">
        <v>1290</v>
      </c>
      <c r="T10" s="17">
        <v>605</v>
      </c>
      <c r="U10" s="17">
        <v>615</v>
      </c>
      <c r="V10" s="17">
        <v>615</v>
      </c>
      <c r="W10" s="17">
        <f t="shared" si="307"/>
        <v>900</v>
      </c>
      <c r="X10" s="17">
        <f t="shared" si="307"/>
        <v>900</v>
      </c>
      <c r="Y10" s="17">
        <f t="shared" si="307"/>
        <v>900</v>
      </c>
      <c r="Z10" s="17">
        <f t="shared" si="307"/>
        <v>900</v>
      </c>
      <c r="AA10" s="17">
        <f t="shared" si="307"/>
        <v>900</v>
      </c>
      <c r="AB10" s="17">
        <f t="shared" si="307"/>
        <v>900</v>
      </c>
      <c r="AC10" s="17">
        <f t="shared" si="307"/>
        <v>900</v>
      </c>
      <c r="AD10" s="17">
        <f t="shared" si="307"/>
        <v>900</v>
      </c>
      <c r="AE10" s="319">
        <f t="shared" si="308"/>
        <v>10325</v>
      </c>
      <c r="AF10" s="17">
        <f t="shared" si="309"/>
        <v>900</v>
      </c>
      <c r="AG10" s="17">
        <f t="shared" si="309"/>
        <v>900</v>
      </c>
      <c r="AH10" s="17">
        <f t="shared" si="309"/>
        <v>900</v>
      </c>
      <c r="AI10" s="17">
        <f t="shared" si="309"/>
        <v>900</v>
      </c>
      <c r="AJ10" s="17">
        <f t="shared" si="309"/>
        <v>900</v>
      </c>
      <c r="AK10" s="17">
        <f t="shared" si="309"/>
        <v>900</v>
      </c>
      <c r="AL10" s="17">
        <f t="shared" si="309"/>
        <v>900</v>
      </c>
      <c r="AM10" s="17">
        <f t="shared" si="309"/>
        <v>900</v>
      </c>
      <c r="AN10" s="17">
        <f t="shared" si="309"/>
        <v>900</v>
      </c>
      <c r="AO10" s="17">
        <f t="shared" si="309"/>
        <v>900</v>
      </c>
      <c r="AP10" s="17">
        <f t="shared" si="309"/>
        <v>900</v>
      </c>
      <c r="AQ10" s="17">
        <f t="shared" si="309"/>
        <v>900</v>
      </c>
      <c r="AR10" s="319">
        <f t="shared" si="310"/>
        <v>10800</v>
      </c>
      <c r="AS10" s="17">
        <f t="shared" si="311"/>
        <v>900</v>
      </c>
      <c r="AT10" s="17">
        <f t="shared" si="311"/>
        <v>900</v>
      </c>
      <c r="AU10" s="17">
        <f t="shared" si="311"/>
        <v>900</v>
      </c>
      <c r="AV10" s="17">
        <f t="shared" si="311"/>
        <v>900</v>
      </c>
      <c r="AW10" s="17">
        <f t="shared" si="311"/>
        <v>900</v>
      </c>
      <c r="AX10" s="17">
        <f t="shared" si="311"/>
        <v>900</v>
      </c>
      <c r="AY10" s="17">
        <f t="shared" si="311"/>
        <v>900</v>
      </c>
      <c r="AZ10" s="17">
        <f t="shared" si="311"/>
        <v>900</v>
      </c>
      <c r="BA10" s="17">
        <f t="shared" si="311"/>
        <v>900</v>
      </c>
      <c r="BB10" s="17">
        <f t="shared" si="311"/>
        <v>900</v>
      </c>
      <c r="BC10" s="17">
        <f t="shared" si="311"/>
        <v>900</v>
      </c>
      <c r="BD10" s="17">
        <f t="shared" si="311"/>
        <v>900</v>
      </c>
      <c r="BE10" s="319">
        <f t="shared" si="312"/>
        <v>10800</v>
      </c>
      <c r="BF10" s="17">
        <f t="shared" si="313"/>
        <v>900</v>
      </c>
      <c r="BG10" s="17">
        <f t="shared" si="313"/>
        <v>900</v>
      </c>
      <c r="BH10" s="17">
        <f t="shared" si="313"/>
        <v>900</v>
      </c>
      <c r="BI10" s="17">
        <f t="shared" si="313"/>
        <v>900</v>
      </c>
      <c r="BJ10" s="17">
        <f t="shared" si="313"/>
        <v>900</v>
      </c>
      <c r="BK10" s="17">
        <f t="shared" si="313"/>
        <v>900</v>
      </c>
      <c r="BL10" s="17">
        <f t="shared" si="313"/>
        <v>900</v>
      </c>
      <c r="BM10" s="17">
        <f t="shared" si="313"/>
        <v>900</v>
      </c>
      <c r="BN10" s="17">
        <f t="shared" si="313"/>
        <v>900</v>
      </c>
      <c r="BO10" s="17">
        <f t="shared" si="313"/>
        <v>900</v>
      </c>
      <c r="BP10" s="17">
        <f t="shared" si="313"/>
        <v>900</v>
      </c>
      <c r="BQ10" s="17">
        <f t="shared" si="313"/>
        <v>900</v>
      </c>
      <c r="BR10" s="319">
        <f t="shared" si="314"/>
        <v>10800</v>
      </c>
      <c r="BS10" s="17">
        <f t="shared" si="315"/>
        <v>900</v>
      </c>
      <c r="BT10" s="17">
        <f t="shared" si="315"/>
        <v>900</v>
      </c>
      <c r="BU10" s="17">
        <f t="shared" si="315"/>
        <v>900</v>
      </c>
      <c r="BV10" s="17">
        <f t="shared" si="315"/>
        <v>900</v>
      </c>
      <c r="BW10" s="17">
        <f t="shared" si="315"/>
        <v>900</v>
      </c>
      <c r="BX10" s="17">
        <f t="shared" si="315"/>
        <v>900</v>
      </c>
      <c r="BY10" s="17">
        <f t="shared" si="315"/>
        <v>900</v>
      </c>
      <c r="BZ10" s="17">
        <f t="shared" si="315"/>
        <v>900</v>
      </c>
      <c r="CA10" s="17">
        <f t="shared" si="315"/>
        <v>900</v>
      </c>
      <c r="CB10" s="17">
        <f t="shared" si="315"/>
        <v>900</v>
      </c>
      <c r="CC10" s="17">
        <f t="shared" si="315"/>
        <v>900</v>
      </c>
      <c r="CD10" s="17">
        <f t="shared" si="315"/>
        <v>900</v>
      </c>
      <c r="CE10" s="319">
        <f t="shared" si="316"/>
        <v>10800</v>
      </c>
      <c r="CF10" s="17">
        <f t="shared" si="317"/>
        <v>900</v>
      </c>
      <c r="CG10" s="17">
        <f t="shared" si="317"/>
        <v>900</v>
      </c>
      <c r="CH10" s="17">
        <f t="shared" si="317"/>
        <v>900</v>
      </c>
      <c r="CI10" s="17">
        <f t="shared" si="317"/>
        <v>900</v>
      </c>
      <c r="CJ10" s="17">
        <f t="shared" si="317"/>
        <v>900</v>
      </c>
      <c r="CK10" s="17">
        <f t="shared" si="317"/>
        <v>900</v>
      </c>
      <c r="CL10" s="17">
        <f t="shared" si="317"/>
        <v>900</v>
      </c>
      <c r="CM10" s="17">
        <f t="shared" si="317"/>
        <v>900</v>
      </c>
      <c r="CN10" s="17">
        <f t="shared" si="317"/>
        <v>900</v>
      </c>
      <c r="CO10" s="17">
        <f t="shared" si="317"/>
        <v>900</v>
      </c>
      <c r="CP10" s="17">
        <f t="shared" si="317"/>
        <v>900</v>
      </c>
      <c r="CQ10" s="17">
        <f t="shared" si="317"/>
        <v>900</v>
      </c>
      <c r="CR10" s="319">
        <f t="shared" si="318"/>
        <v>10800</v>
      </c>
      <c r="CS10" s="17">
        <f t="shared" si="319"/>
        <v>900</v>
      </c>
      <c r="CT10" s="17">
        <f t="shared" si="319"/>
        <v>900</v>
      </c>
      <c r="CU10" s="17">
        <f t="shared" si="319"/>
        <v>900</v>
      </c>
      <c r="CV10" s="17">
        <f t="shared" si="319"/>
        <v>900</v>
      </c>
      <c r="CW10" s="17">
        <f t="shared" si="319"/>
        <v>900</v>
      </c>
      <c r="CX10" s="17">
        <f t="shared" si="319"/>
        <v>900</v>
      </c>
      <c r="CY10" s="17">
        <f t="shared" si="319"/>
        <v>900</v>
      </c>
      <c r="CZ10" s="17">
        <f t="shared" si="319"/>
        <v>900</v>
      </c>
      <c r="DA10" s="17">
        <f t="shared" si="319"/>
        <v>900</v>
      </c>
      <c r="DB10" s="17">
        <f t="shared" si="319"/>
        <v>900</v>
      </c>
      <c r="DC10" s="17">
        <f t="shared" si="319"/>
        <v>900</v>
      </c>
      <c r="DD10" s="17">
        <f t="shared" si="319"/>
        <v>900</v>
      </c>
      <c r="DE10" s="319">
        <f t="shared" si="320"/>
        <v>10800</v>
      </c>
      <c r="DF10" s="17">
        <f t="shared" si="321"/>
        <v>900</v>
      </c>
      <c r="DG10" s="17">
        <f t="shared" si="321"/>
        <v>900</v>
      </c>
      <c r="DH10" s="17">
        <f t="shared" si="321"/>
        <v>900</v>
      </c>
      <c r="DI10" s="17">
        <f t="shared" si="321"/>
        <v>900</v>
      </c>
      <c r="DJ10" s="17">
        <f t="shared" si="321"/>
        <v>900</v>
      </c>
      <c r="DK10" s="17">
        <f t="shared" si="321"/>
        <v>900</v>
      </c>
      <c r="DL10" s="17">
        <f t="shared" si="321"/>
        <v>900</v>
      </c>
      <c r="DM10" s="17">
        <f t="shared" si="321"/>
        <v>900</v>
      </c>
      <c r="DN10" s="17">
        <f t="shared" si="321"/>
        <v>900</v>
      </c>
      <c r="DO10" s="17">
        <f t="shared" si="321"/>
        <v>900</v>
      </c>
      <c r="DP10" s="17">
        <f t="shared" si="321"/>
        <v>900</v>
      </c>
      <c r="DQ10" s="17">
        <f t="shared" si="321"/>
        <v>900</v>
      </c>
      <c r="DR10" s="319">
        <f t="shared" si="322"/>
        <v>10800</v>
      </c>
      <c r="DS10" s="17">
        <f t="shared" si="323"/>
        <v>900</v>
      </c>
      <c r="DT10" s="17">
        <f t="shared" si="323"/>
        <v>900</v>
      </c>
      <c r="DU10" s="17">
        <f t="shared" si="323"/>
        <v>900</v>
      </c>
      <c r="DV10" s="17">
        <f t="shared" si="323"/>
        <v>900</v>
      </c>
      <c r="DW10" s="17">
        <f t="shared" si="323"/>
        <v>900</v>
      </c>
      <c r="DX10" s="17">
        <f t="shared" si="323"/>
        <v>900</v>
      </c>
      <c r="DY10" s="17">
        <f t="shared" si="323"/>
        <v>900</v>
      </c>
      <c r="DZ10" s="17">
        <f t="shared" si="323"/>
        <v>900</v>
      </c>
      <c r="EA10" s="17">
        <f t="shared" si="323"/>
        <v>900</v>
      </c>
      <c r="EB10" s="17">
        <f t="shared" si="323"/>
        <v>900</v>
      </c>
      <c r="EC10" s="17">
        <f t="shared" si="323"/>
        <v>900</v>
      </c>
      <c r="ED10" s="17">
        <f t="shared" si="323"/>
        <v>900</v>
      </c>
      <c r="EE10" s="391">
        <f t="shared" si="324"/>
        <v>10800</v>
      </c>
    </row>
    <row r="11" spans="1:146" x14ac:dyDescent="0.2">
      <c r="A11" s="12" t="s">
        <v>32</v>
      </c>
      <c r="B11" s="37">
        <v>65000</v>
      </c>
      <c r="D11" s="9" t="s">
        <v>20</v>
      </c>
      <c r="E11" s="37">
        <v>900</v>
      </c>
      <c r="F11" s="17">
        <f t="shared" si="305"/>
        <v>0</v>
      </c>
      <c r="G11" s="17">
        <f t="shared" si="305"/>
        <v>0</v>
      </c>
      <c r="H11" s="17">
        <f t="shared" si="305"/>
        <v>0</v>
      </c>
      <c r="I11" s="17">
        <f t="shared" si="305"/>
        <v>0</v>
      </c>
      <c r="J11" s="17">
        <f t="shared" si="305"/>
        <v>0</v>
      </c>
      <c r="K11" s="17">
        <f t="shared" si="305"/>
        <v>0</v>
      </c>
      <c r="L11" s="17">
        <f t="shared" si="305"/>
        <v>0</v>
      </c>
      <c r="M11" s="17">
        <f t="shared" si="305"/>
        <v>0</v>
      </c>
      <c r="N11" s="17">
        <f t="shared" si="305"/>
        <v>0</v>
      </c>
      <c r="O11" s="17">
        <f t="shared" si="305"/>
        <v>0</v>
      </c>
      <c r="P11" s="17">
        <f t="shared" si="305"/>
        <v>0</v>
      </c>
      <c r="Q11" s="17">
        <f t="shared" si="305"/>
        <v>0</v>
      </c>
      <c r="R11" s="319">
        <f t="shared" si="306"/>
        <v>0</v>
      </c>
      <c r="S11" s="17">
        <f t="shared" si="307"/>
        <v>0</v>
      </c>
      <c r="T11" s="17">
        <f t="shared" si="307"/>
        <v>0</v>
      </c>
      <c r="U11" s="17">
        <f t="shared" si="307"/>
        <v>0</v>
      </c>
      <c r="V11" s="17">
        <f t="shared" si="307"/>
        <v>0</v>
      </c>
      <c r="W11" s="17">
        <f t="shared" si="307"/>
        <v>900</v>
      </c>
      <c r="X11" s="17">
        <f t="shared" si="307"/>
        <v>900</v>
      </c>
      <c r="Y11" s="17">
        <f t="shared" si="307"/>
        <v>900</v>
      </c>
      <c r="Z11" s="17">
        <f t="shared" si="307"/>
        <v>900</v>
      </c>
      <c r="AA11" s="17">
        <f t="shared" si="307"/>
        <v>900</v>
      </c>
      <c r="AB11" s="17">
        <f t="shared" si="307"/>
        <v>900</v>
      </c>
      <c r="AC11" s="17">
        <f t="shared" si="307"/>
        <v>900</v>
      </c>
      <c r="AD11" s="17">
        <f t="shared" si="307"/>
        <v>900</v>
      </c>
      <c r="AE11" s="319">
        <f t="shared" si="308"/>
        <v>7200</v>
      </c>
      <c r="AF11" s="17">
        <f t="shared" si="309"/>
        <v>900</v>
      </c>
      <c r="AG11" s="17">
        <f t="shared" si="309"/>
        <v>900</v>
      </c>
      <c r="AH11" s="17">
        <f t="shared" si="309"/>
        <v>900</v>
      </c>
      <c r="AI11" s="17">
        <f t="shared" si="309"/>
        <v>900</v>
      </c>
      <c r="AJ11" s="17">
        <f t="shared" si="309"/>
        <v>900</v>
      </c>
      <c r="AK11" s="17">
        <f t="shared" si="309"/>
        <v>900</v>
      </c>
      <c r="AL11" s="17">
        <f t="shared" si="309"/>
        <v>900</v>
      </c>
      <c r="AM11" s="17">
        <f t="shared" si="309"/>
        <v>900</v>
      </c>
      <c r="AN11" s="17">
        <f t="shared" si="309"/>
        <v>900</v>
      </c>
      <c r="AO11" s="17">
        <f t="shared" si="309"/>
        <v>900</v>
      </c>
      <c r="AP11" s="17">
        <f t="shared" si="309"/>
        <v>900</v>
      </c>
      <c r="AQ11" s="17">
        <f t="shared" si="309"/>
        <v>900</v>
      </c>
      <c r="AR11" s="319">
        <f t="shared" si="310"/>
        <v>10800</v>
      </c>
      <c r="AS11" s="17">
        <f t="shared" si="311"/>
        <v>900</v>
      </c>
      <c r="AT11" s="17">
        <f t="shared" si="311"/>
        <v>900</v>
      </c>
      <c r="AU11" s="17">
        <f t="shared" si="311"/>
        <v>900</v>
      </c>
      <c r="AV11" s="17">
        <f t="shared" si="311"/>
        <v>900</v>
      </c>
      <c r="AW11" s="17">
        <f t="shared" si="311"/>
        <v>900</v>
      </c>
      <c r="AX11" s="17">
        <f t="shared" si="311"/>
        <v>900</v>
      </c>
      <c r="AY11" s="17">
        <f t="shared" si="311"/>
        <v>900</v>
      </c>
      <c r="AZ11" s="17">
        <f t="shared" si="311"/>
        <v>900</v>
      </c>
      <c r="BA11" s="17">
        <f t="shared" si="311"/>
        <v>900</v>
      </c>
      <c r="BB11" s="17">
        <f t="shared" si="311"/>
        <v>900</v>
      </c>
      <c r="BC11" s="17">
        <f t="shared" si="311"/>
        <v>900</v>
      </c>
      <c r="BD11" s="17">
        <f t="shared" si="311"/>
        <v>900</v>
      </c>
      <c r="BE11" s="319">
        <f t="shared" si="312"/>
        <v>10800</v>
      </c>
      <c r="BF11" s="17">
        <f t="shared" si="313"/>
        <v>900</v>
      </c>
      <c r="BG11" s="17">
        <f t="shared" si="313"/>
        <v>900</v>
      </c>
      <c r="BH11" s="17">
        <f t="shared" si="313"/>
        <v>900</v>
      </c>
      <c r="BI11" s="17">
        <f t="shared" si="313"/>
        <v>900</v>
      </c>
      <c r="BJ11" s="17">
        <f t="shared" si="313"/>
        <v>900</v>
      </c>
      <c r="BK11" s="17">
        <f t="shared" si="313"/>
        <v>900</v>
      </c>
      <c r="BL11" s="17">
        <f t="shared" si="313"/>
        <v>900</v>
      </c>
      <c r="BM11" s="17">
        <f t="shared" si="313"/>
        <v>900</v>
      </c>
      <c r="BN11" s="17">
        <f t="shared" si="313"/>
        <v>900</v>
      </c>
      <c r="BO11" s="17">
        <f t="shared" si="313"/>
        <v>900</v>
      </c>
      <c r="BP11" s="17">
        <f t="shared" si="313"/>
        <v>900</v>
      </c>
      <c r="BQ11" s="17">
        <f t="shared" si="313"/>
        <v>900</v>
      </c>
      <c r="BR11" s="319">
        <f t="shared" si="314"/>
        <v>10800</v>
      </c>
      <c r="BS11" s="17">
        <f t="shared" si="315"/>
        <v>900</v>
      </c>
      <c r="BT11" s="17">
        <f t="shared" si="315"/>
        <v>900</v>
      </c>
      <c r="BU11" s="17">
        <f t="shared" si="315"/>
        <v>900</v>
      </c>
      <c r="BV11" s="17">
        <f t="shared" si="315"/>
        <v>900</v>
      </c>
      <c r="BW11" s="17">
        <f t="shared" si="315"/>
        <v>900</v>
      </c>
      <c r="BX11" s="17">
        <f t="shared" si="315"/>
        <v>900</v>
      </c>
      <c r="BY11" s="17">
        <f t="shared" si="315"/>
        <v>900</v>
      </c>
      <c r="BZ11" s="17">
        <f t="shared" si="315"/>
        <v>900</v>
      </c>
      <c r="CA11" s="17">
        <f t="shared" si="315"/>
        <v>900</v>
      </c>
      <c r="CB11" s="17">
        <f t="shared" si="315"/>
        <v>900</v>
      </c>
      <c r="CC11" s="17">
        <f t="shared" si="315"/>
        <v>900</v>
      </c>
      <c r="CD11" s="17">
        <f t="shared" si="315"/>
        <v>900</v>
      </c>
      <c r="CE11" s="319">
        <f t="shared" si="316"/>
        <v>10800</v>
      </c>
      <c r="CF11" s="17">
        <f t="shared" si="317"/>
        <v>900</v>
      </c>
      <c r="CG11" s="17">
        <f t="shared" si="317"/>
        <v>900</v>
      </c>
      <c r="CH11" s="17">
        <f t="shared" si="317"/>
        <v>900</v>
      </c>
      <c r="CI11" s="17">
        <f t="shared" si="317"/>
        <v>900</v>
      </c>
      <c r="CJ11" s="17">
        <f t="shared" si="317"/>
        <v>900</v>
      </c>
      <c r="CK11" s="17">
        <f t="shared" si="317"/>
        <v>900</v>
      </c>
      <c r="CL11" s="17">
        <f t="shared" si="317"/>
        <v>900</v>
      </c>
      <c r="CM11" s="17">
        <f t="shared" si="317"/>
        <v>900</v>
      </c>
      <c r="CN11" s="17">
        <f t="shared" si="317"/>
        <v>900</v>
      </c>
      <c r="CO11" s="17">
        <f t="shared" si="317"/>
        <v>900</v>
      </c>
      <c r="CP11" s="17">
        <f t="shared" si="317"/>
        <v>900</v>
      </c>
      <c r="CQ11" s="17">
        <f t="shared" si="317"/>
        <v>900</v>
      </c>
      <c r="CR11" s="319">
        <f t="shared" si="318"/>
        <v>10800</v>
      </c>
      <c r="CS11" s="17">
        <f t="shared" si="319"/>
        <v>900</v>
      </c>
      <c r="CT11" s="17">
        <f t="shared" si="319"/>
        <v>900</v>
      </c>
      <c r="CU11" s="17">
        <f t="shared" si="319"/>
        <v>900</v>
      </c>
      <c r="CV11" s="17">
        <f t="shared" si="319"/>
        <v>900</v>
      </c>
      <c r="CW11" s="17">
        <f t="shared" si="319"/>
        <v>900</v>
      </c>
      <c r="CX11" s="17">
        <f t="shared" si="319"/>
        <v>900</v>
      </c>
      <c r="CY11" s="17">
        <f t="shared" si="319"/>
        <v>900</v>
      </c>
      <c r="CZ11" s="17">
        <f t="shared" si="319"/>
        <v>900</v>
      </c>
      <c r="DA11" s="17">
        <f t="shared" si="319"/>
        <v>900</v>
      </c>
      <c r="DB11" s="17">
        <f t="shared" si="319"/>
        <v>900</v>
      </c>
      <c r="DC11" s="17">
        <f t="shared" si="319"/>
        <v>900</v>
      </c>
      <c r="DD11" s="17">
        <f t="shared" si="319"/>
        <v>900</v>
      </c>
      <c r="DE11" s="319">
        <f t="shared" si="320"/>
        <v>10800</v>
      </c>
      <c r="DF11" s="17">
        <f t="shared" si="321"/>
        <v>900</v>
      </c>
      <c r="DG11" s="17">
        <f t="shared" si="321"/>
        <v>900</v>
      </c>
      <c r="DH11" s="17">
        <f t="shared" si="321"/>
        <v>900</v>
      </c>
      <c r="DI11" s="17">
        <f t="shared" si="321"/>
        <v>900</v>
      </c>
      <c r="DJ11" s="17">
        <f t="shared" si="321"/>
        <v>900</v>
      </c>
      <c r="DK11" s="17">
        <f t="shared" si="321"/>
        <v>900</v>
      </c>
      <c r="DL11" s="17">
        <f t="shared" si="321"/>
        <v>900</v>
      </c>
      <c r="DM11" s="17">
        <f t="shared" si="321"/>
        <v>900</v>
      </c>
      <c r="DN11" s="17">
        <f t="shared" si="321"/>
        <v>900</v>
      </c>
      <c r="DO11" s="17">
        <f t="shared" si="321"/>
        <v>900</v>
      </c>
      <c r="DP11" s="17">
        <f t="shared" si="321"/>
        <v>900</v>
      </c>
      <c r="DQ11" s="17">
        <f t="shared" si="321"/>
        <v>900</v>
      </c>
      <c r="DR11" s="319">
        <f t="shared" si="322"/>
        <v>10800</v>
      </c>
      <c r="DS11" s="17">
        <f t="shared" si="323"/>
        <v>900</v>
      </c>
      <c r="DT11" s="17">
        <f t="shared" si="323"/>
        <v>900</v>
      </c>
      <c r="DU11" s="17">
        <f t="shared" si="323"/>
        <v>900</v>
      </c>
      <c r="DV11" s="17">
        <f t="shared" si="323"/>
        <v>900</v>
      </c>
      <c r="DW11" s="17">
        <f t="shared" si="323"/>
        <v>900</v>
      </c>
      <c r="DX11" s="17">
        <f t="shared" si="323"/>
        <v>900</v>
      </c>
      <c r="DY11" s="17">
        <f t="shared" si="323"/>
        <v>900</v>
      </c>
      <c r="DZ11" s="17">
        <f t="shared" si="323"/>
        <v>900</v>
      </c>
      <c r="EA11" s="17">
        <f t="shared" si="323"/>
        <v>900</v>
      </c>
      <c r="EB11" s="17">
        <f t="shared" si="323"/>
        <v>900</v>
      </c>
      <c r="EC11" s="17">
        <f t="shared" si="323"/>
        <v>900</v>
      </c>
      <c r="ED11" s="17">
        <f t="shared" si="323"/>
        <v>900</v>
      </c>
      <c r="EE11" s="391">
        <f t="shared" si="324"/>
        <v>10800</v>
      </c>
    </row>
    <row r="12" spans="1:146" x14ac:dyDescent="0.2">
      <c r="A12" s="12" t="s">
        <v>82</v>
      </c>
      <c r="B12" s="37">
        <v>5000</v>
      </c>
      <c r="D12" s="9" t="s">
        <v>84</v>
      </c>
      <c r="E12" s="37">
        <v>50</v>
      </c>
      <c r="F12" s="17">
        <f t="shared" si="305"/>
        <v>0</v>
      </c>
      <c r="G12" s="17">
        <f t="shared" si="305"/>
        <v>0</v>
      </c>
      <c r="H12" s="17">
        <f t="shared" si="305"/>
        <v>0</v>
      </c>
      <c r="I12" s="17">
        <f t="shared" si="305"/>
        <v>0</v>
      </c>
      <c r="J12" s="17">
        <f t="shared" si="305"/>
        <v>0</v>
      </c>
      <c r="K12" s="17">
        <f t="shared" si="305"/>
        <v>0</v>
      </c>
      <c r="L12" s="17">
        <f t="shared" si="305"/>
        <v>0</v>
      </c>
      <c r="M12" s="17">
        <f t="shared" si="305"/>
        <v>0</v>
      </c>
      <c r="N12" s="17">
        <f t="shared" si="305"/>
        <v>0</v>
      </c>
      <c r="O12" s="17">
        <f t="shared" si="305"/>
        <v>0</v>
      </c>
      <c r="P12" s="17">
        <f t="shared" si="305"/>
        <v>0</v>
      </c>
      <c r="Q12" s="17">
        <f t="shared" si="305"/>
        <v>0</v>
      </c>
      <c r="R12" s="319">
        <f t="shared" si="306"/>
        <v>0</v>
      </c>
      <c r="S12" s="17">
        <f t="shared" si="307"/>
        <v>0</v>
      </c>
      <c r="T12" s="17">
        <f t="shared" si="307"/>
        <v>0</v>
      </c>
      <c r="U12" s="17">
        <f t="shared" si="307"/>
        <v>0</v>
      </c>
      <c r="V12" s="17">
        <f t="shared" si="307"/>
        <v>0</v>
      </c>
      <c r="W12" s="17">
        <f t="shared" si="307"/>
        <v>50</v>
      </c>
      <c r="X12" s="17">
        <f t="shared" si="307"/>
        <v>50</v>
      </c>
      <c r="Y12" s="17">
        <f t="shared" si="307"/>
        <v>50</v>
      </c>
      <c r="Z12" s="17">
        <f t="shared" si="307"/>
        <v>50</v>
      </c>
      <c r="AA12" s="17">
        <f t="shared" si="307"/>
        <v>50</v>
      </c>
      <c r="AB12" s="17">
        <f t="shared" si="307"/>
        <v>50</v>
      </c>
      <c r="AC12" s="17">
        <f t="shared" si="307"/>
        <v>50</v>
      </c>
      <c r="AD12" s="17">
        <f t="shared" si="307"/>
        <v>50</v>
      </c>
      <c r="AE12" s="319">
        <f t="shared" si="308"/>
        <v>400</v>
      </c>
      <c r="AF12" s="17">
        <f t="shared" si="309"/>
        <v>50</v>
      </c>
      <c r="AG12" s="17">
        <f t="shared" si="309"/>
        <v>50</v>
      </c>
      <c r="AH12" s="17">
        <f t="shared" si="309"/>
        <v>50</v>
      </c>
      <c r="AI12" s="17">
        <f t="shared" si="309"/>
        <v>50</v>
      </c>
      <c r="AJ12" s="17">
        <f t="shared" si="309"/>
        <v>50</v>
      </c>
      <c r="AK12" s="17">
        <f t="shared" si="309"/>
        <v>50</v>
      </c>
      <c r="AL12" s="17">
        <f t="shared" si="309"/>
        <v>50</v>
      </c>
      <c r="AM12" s="17">
        <f t="shared" si="309"/>
        <v>50</v>
      </c>
      <c r="AN12" s="17">
        <f t="shared" si="309"/>
        <v>50</v>
      </c>
      <c r="AO12" s="17">
        <f t="shared" si="309"/>
        <v>50</v>
      </c>
      <c r="AP12" s="17">
        <f t="shared" si="309"/>
        <v>50</v>
      </c>
      <c r="AQ12" s="17">
        <f t="shared" si="309"/>
        <v>50</v>
      </c>
      <c r="AR12" s="319">
        <f t="shared" si="310"/>
        <v>600</v>
      </c>
      <c r="AS12" s="17">
        <f t="shared" si="311"/>
        <v>50</v>
      </c>
      <c r="AT12" s="17">
        <f t="shared" si="311"/>
        <v>50</v>
      </c>
      <c r="AU12" s="17">
        <f t="shared" si="311"/>
        <v>50</v>
      </c>
      <c r="AV12" s="17">
        <f t="shared" si="311"/>
        <v>50</v>
      </c>
      <c r="AW12" s="17">
        <f t="shared" si="311"/>
        <v>50</v>
      </c>
      <c r="AX12" s="17">
        <f t="shared" si="311"/>
        <v>50</v>
      </c>
      <c r="AY12" s="17">
        <f t="shared" si="311"/>
        <v>50</v>
      </c>
      <c r="AZ12" s="17">
        <f t="shared" si="311"/>
        <v>50</v>
      </c>
      <c r="BA12" s="17">
        <f t="shared" si="311"/>
        <v>50</v>
      </c>
      <c r="BB12" s="17">
        <f t="shared" si="311"/>
        <v>50</v>
      </c>
      <c r="BC12" s="17">
        <f t="shared" si="311"/>
        <v>50</v>
      </c>
      <c r="BD12" s="17">
        <f t="shared" si="311"/>
        <v>50</v>
      </c>
      <c r="BE12" s="319">
        <f t="shared" si="312"/>
        <v>600</v>
      </c>
      <c r="BF12" s="17">
        <f t="shared" si="313"/>
        <v>50</v>
      </c>
      <c r="BG12" s="17">
        <f t="shared" si="313"/>
        <v>50</v>
      </c>
      <c r="BH12" s="17">
        <f t="shared" si="313"/>
        <v>50</v>
      </c>
      <c r="BI12" s="17">
        <f t="shared" si="313"/>
        <v>50</v>
      </c>
      <c r="BJ12" s="17">
        <f t="shared" si="313"/>
        <v>50</v>
      </c>
      <c r="BK12" s="17">
        <f t="shared" si="313"/>
        <v>50</v>
      </c>
      <c r="BL12" s="17">
        <f t="shared" si="313"/>
        <v>50</v>
      </c>
      <c r="BM12" s="17">
        <f t="shared" si="313"/>
        <v>50</v>
      </c>
      <c r="BN12" s="17">
        <f t="shared" si="313"/>
        <v>50</v>
      </c>
      <c r="BO12" s="17">
        <f t="shared" si="313"/>
        <v>50</v>
      </c>
      <c r="BP12" s="17">
        <f t="shared" si="313"/>
        <v>50</v>
      </c>
      <c r="BQ12" s="17">
        <f t="shared" si="313"/>
        <v>50</v>
      </c>
      <c r="BR12" s="319">
        <f t="shared" si="314"/>
        <v>600</v>
      </c>
      <c r="BS12" s="17">
        <f t="shared" si="315"/>
        <v>50</v>
      </c>
      <c r="BT12" s="17">
        <f t="shared" si="315"/>
        <v>50</v>
      </c>
      <c r="BU12" s="17">
        <f t="shared" si="315"/>
        <v>50</v>
      </c>
      <c r="BV12" s="17">
        <f t="shared" si="315"/>
        <v>50</v>
      </c>
      <c r="BW12" s="17">
        <f t="shared" si="315"/>
        <v>50</v>
      </c>
      <c r="BX12" s="17">
        <f t="shared" si="315"/>
        <v>50</v>
      </c>
      <c r="BY12" s="17">
        <f t="shared" si="315"/>
        <v>50</v>
      </c>
      <c r="BZ12" s="17">
        <f t="shared" si="315"/>
        <v>50</v>
      </c>
      <c r="CA12" s="17">
        <f t="shared" si="315"/>
        <v>50</v>
      </c>
      <c r="CB12" s="17">
        <f t="shared" si="315"/>
        <v>50</v>
      </c>
      <c r="CC12" s="17">
        <f t="shared" si="315"/>
        <v>50</v>
      </c>
      <c r="CD12" s="17">
        <f t="shared" si="315"/>
        <v>50</v>
      </c>
      <c r="CE12" s="319">
        <f t="shared" si="316"/>
        <v>600</v>
      </c>
      <c r="CF12" s="17">
        <f t="shared" si="317"/>
        <v>50</v>
      </c>
      <c r="CG12" s="17">
        <f t="shared" si="317"/>
        <v>50</v>
      </c>
      <c r="CH12" s="17">
        <f t="shared" si="317"/>
        <v>50</v>
      </c>
      <c r="CI12" s="17">
        <f t="shared" si="317"/>
        <v>50</v>
      </c>
      <c r="CJ12" s="17">
        <f t="shared" si="317"/>
        <v>50</v>
      </c>
      <c r="CK12" s="17">
        <f t="shared" si="317"/>
        <v>50</v>
      </c>
      <c r="CL12" s="17">
        <f t="shared" si="317"/>
        <v>50</v>
      </c>
      <c r="CM12" s="17">
        <f t="shared" si="317"/>
        <v>50</v>
      </c>
      <c r="CN12" s="17">
        <f t="shared" si="317"/>
        <v>50</v>
      </c>
      <c r="CO12" s="17">
        <f t="shared" si="317"/>
        <v>50</v>
      </c>
      <c r="CP12" s="17">
        <f t="shared" si="317"/>
        <v>50</v>
      </c>
      <c r="CQ12" s="17">
        <f t="shared" si="317"/>
        <v>50</v>
      </c>
      <c r="CR12" s="319">
        <f t="shared" si="318"/>
        <v>600</v>
      </c>
      <c r="CS12" s="17">
        <f t="shared" si="319"/>
        <v>50</v>
      </c>
      <c r="CT12" s="17">
        <f t="shared" si="319"/>
        <v>50</v>
      </c>
      <c r="CU12" s="17">
        <f t="shared" si="319"/>
        <v>50</v>
      </c>
      <c r="CV12" s="17">
        <f t="shared" si="319"/>
        <v>50</v>
      </c>
      <c r="CW12" s="17">
        <f t="shared" si="319"/>
        <v>50</v>
      </c>
      <c r="CX12" s="17">
        <f t="shared" si="319"/>
        <v>50</v>
      </c>
      <c r="CY12" s="17">
        <f t="shared" si="319"/>
        <v>50</v>
      </c>
      <c r="CZ12" s="17">
        <f t="shared" si="319"/>
        <v>50</v>
      </c>
      <c r="DA12" s="17">
        <f t="shared" si="319"/>
        <v>50</v>
      </c>
      <c r="DB12" s="17">
        <f t="shared" si="319"/>
        <v>50</v>
      </c>
      <c r="DC12" s="17">
        <f t="shared" si="319"/>
        <v>50</v>
      </c>
      <c r="DD12" s="17">
        <f t="shared" si="319"/>
        <v>50</v>
      </c>
      <c r="DE12" s="319">
        <f t="shared" si="320"/>
        <v>600</v>
      </c>
      <c r="DF12" s="17">
        <f t="shared" si="321"/>
        <v>50</v>
      </c>
      <c r="DG12" s="17">
        <f t="shared" si="321"/>
        <v>50</v>
      </c>
      <c r="DH12" s="17">
        <f t="shared" si="321"/>
        <v>50</v>
      </c>
      <c r="DI12" s="17">
        <f t="shared" si="321"/>
        <v>50</v>
      </c>
      <c r="DJ12" s="17">
        <f t="shared" si="321"/>
        <v>50</v>
      </c>
      <c r="DK12" s="17">
        <f t="shared" si="321"/>
        <v>50</v>
      </c>
      <c r="DL12" s="17">
        <f t="shared" si="321"/>
        <v>50</v>
      </c>
      <c r="DM12" s="17">
        <f t="shared" si="321"/>
        <v>50</v>
      </c>
      <c r="DN12" s="17">
        <f t="shared" si="321"/>
        <v>50</v>
      </c>
      <c r="DO12" s="17">
        <f t="shared" si="321"/>
        <v>50</v>
      </c>
      <c r="DP12" s="17">
        <f t="shared" si="321"/>
        <v>50</v>
      </c>
      <c r="DQ12" s="17">
        <f t="shared" si="321"/>
        <v>50</v>
      </c>
      <c r="DR12" s="319">
        <f t="shared" si="322"/>
        <v>600</v>
      </c>
      <c r="DS12" s="17">
        <f t="shared" si="323"/>
        <v>50</v>
      </c>
      <c r="DT12" s="17">
        <f t="shared" si="323"/>
        <v>50</v>
      </c>
      <c r="DU12" s="17">
        <f t="shared" si="323"/>
        <v>50</v>
      </c>
      <c r="DV12" s="17">
        <f t="shared" si="323"/>
        <v>50</v>
      </c>
      <c r="DW12" s="17">
        <f t="shared" si="323"/>
        <v>50</v>
      </c>
      <c r="DX12" s="17">
        <f t="shared" si="323"/>
        <v>50</v>
      </c>
      <c r="DY12" s="17">
        <f t="shared" si="323"/>
        <v>50</v>
      </c>
      <c r="DZ12" s="17">
        <f t="shared" si="323"/>
        <v>50</v>
      </c>
      <c r="EA12" s="17">
        <f t="shared" si="323"/>
        <v>50</v>
      </c>
      <c r="EB12" s="17">
        <f t="shared" si="323"/>
        <v>50</v>
      </c>
      <c r="EC12" s="17">
        <f t="shared" si="323"/>
        <v>50</v>
      </c>
      <c r="ED12" s="17">
        <f t="shared" si="323"/>
        <v>50</v>
      </c>
      <c r="EE12" s="391">
        <f t="shared" si="324"/>
        <v>600</v>
      </c>
    </row>
    <row r="13" spans="1:146" x14ac:dyDescent="0.2">
      <c r="A13" s="12" t="s">
        <v>11</v>
      </c>
      <c r="B13" s="37">
        <v>500000</v>
      </c>
      <c r="D13" s="9" t="s">
        <v>21</v>
      </c>
      <c r="E13" s="37">
        <v>0</v>
      </c>
      <c r="F13" s="17">
        <f t="shared" si="305"/>
        <v>0</v>
      </c>
      <c r="G13" s="17">
        <f t="shared" si="305"/>
        <v>0</v>
      </c>
      <c r="H13" s="17">
        <f t="shared" si="305"/>
        <v>0</v>
      </c>
      <c r="I13" s="17">
        <f t="shared" si="305"/>
        <v>0</v>
      </c>
      <c r="J13" s="17">
        <f t="shared" si="305"/>
        <v>0</v>
      </c>
      <c r="K13" s="17">
        <f t="shared" si="305"/>
        <v>0</v>
      </c>
      <c r="L13" s="17">
        <f t="shared" si="305"/>
        <v>0</v>
      </c>
      <c r="M13" s="17">
        <f t="shared" si="305"/>
        <v>0</v>
      </c>
      <c r="N13" s="17">
        <f t="shared" si="305"/>
        <v>0</v>
      </c>
      <c r="O13" s="17">
        <f t="shared" si="305"/>
        <v>0</v>
      </c>
      <c r="P13" s="17">
        <f t="shared" si="305"/>
        <v>0</v>
      </c>
      <c r="Q13" s="17">
        <f t="shared" si="305"/>
        <v>0</v>
      </c>
      <c r="R13" s="319">
        <f t="shared" si="306"/>
        <v>0</v>
      </c>
      <c r="S13" s="17">
        <f t="shared" si="307"/>
        <v>0</v>
      </c>
      <c r="T13" s="17">
        <f t="shared" si="307"/>
        <v>0</v>
      </c>
      <c r="U13" s="17">
        <f t="shared" si="307"/>
        <v>0</v>
      </c>
      <c r="V13" s="17">
        <f t="shared" si="307"/>
        <v>0</v>
      </c>
      <c r="W13" s="17">
        <f t="shared" si="307"/>
        <v>0</v>
      </c>
      <c r="X13" s="17">
        <f t="shared" si="307"/>
        <v>0</v>
      </c>
      <c r="Y13" s="17">
        <f t="shared" si="307"/>
        <v>0</v>
      </c>
      <c r="Z13" s="17">
        <f t="shared" si="307"/>
        <v>0</v>
      </c>
      <c r="AA13" s="17">
        <f t="shared" si="307"/>
        <v>0</v>
      </c>
      <c r="AB13" s="17">
        <f t="shared" si="307"/>
        <v>0</v>
      </c>
      <c r="AC13" s="17">
        <f t="shared" si="307"/>
        <v>0</v>
      </c>
      <c r="AD13" s="17">
        <f t="shared" si="307"/>
        <v>0</v>
      </c>
      <c r="AE13" s="319">
        <f t="shared" si="308"/>
        <v>0</v>
      </c>
      <c r="AF13" s="17">
        <f t="shared" si="309"/>
        <v>0</v>
      </c>
      <c r="AG13" s="17">
        <f t="shared" si="309"/>
        <v>0</v>
      </c>
      <c r="AH13" s="17">
        <f t="shared" si="309"/>
        <v>0</v>
      </c>
      <c r="AI13" s="17">
        <f t="shared" si="309"/>
        <v>0</v>
      </c>
      <c r="AJ13" s="17">
        <f t="shared" si="309"/>
        <v>0</v>
      </c>
      <c r="AK13" s="17">
        <f t="shared" si="309"/>
        <v>0</v>
      </c>
      <c r="AL13" s="17">
        <f t="shared" si="309"/>
        <v>0</v>
      </c>
      <c r="AM13" s="17">
        <f t="shared" si="309"/>
        <v>0</v>
      </c>
      <c r="AN13" s="17">
        <f t="shared" si="309"/>
        <v>0</v>
      </c>
      <c r="AO13" s="17">
        <f t="shared" si="309"/>
        <v>0</v>
      </c>
      <c r="AP13" s="17">
        <f t="shared" si="309"/>
        <v>0</v>
      </c>
      <c r="AQ13" s="17">
        <f t="shared" si="309"/>
        <v>0</v>
      </c>
      <c r="AR13" s="319">
        <f t="shared" si="310"/>
        <v>0</v>
      </c>
      <c r="AS13" s="17">
        <f t="shared" si="311"/>
        <v>0</v>
      </c>
      <c r="AT13" s="17">
        <f t="shared" si="311"/>
        <v>0</v>
      </c>
      <c r="AU13" s="17">
        <f t="shared" si="311"/>
        <v>0</v>
      </c>
      <c r="AV13" s="17">
        <f t="shared" si="311"/>
        <v>0</v>
      </c>
      <c r="AW13" s="17">
        <f t="shared" si="311"/>
        <v>0</v>
      </c>
      <c r="AX13" s="17">
        <f t="shared" si="311"/>
        <v>0</v>
      </c>
      <c r="AY13" s="17">
        <f t="shared" si="311"/>
        <v>0</v>
      </c>
      <c r="AZ13" s="17">
        <f t="shared" si="311"/>
        <v>0</v>
      </c>
      <c r="BA13" s="17">
        <f t="shared" si="311"/>
        <v>0</v>
      </c>
      <c r="BB13" s="17">
        <f t="shared" si="311"/>
        <v>0</v>
      </c>
      <c r="BC13" s="17">
        <f t="shared" si="311"/>
        <v>0</v>
      </c>
      <c r="BD13" s="17">
        <f t="shared" si="311"/>
        <v>0</v>
      </c>
      <c r="BE13" s="319">
        <f t="shared" si="312"/>
        <v>0</v>
      </c>
      <c r="BF13" s="17">
        <f t="shared" si="313"/>
        <v>0</v>
      </c>
      <c r="BG13" s="17">
        <f t="shared" si="313"/>
        <v>0</v>
      </c>
      <c r="BH13" s="17">
        <f t="shared" si="313"/>
        <v>0</v>
      </c>
      <c r="BI13" s="17">
        <f t="shared" si="313"/>
        <v>0</v>
      </c>
      <c r="BJ13" s="17">
        <f t="shared" si="313"/>
        <v>0</v>
      </c>
      <c r="BK13" s="17">
        <f t="shared" si="313"/>
        <v>0</v>
      </c>
      <c r="BL13" s="17">
        <f t="shared" si="313"/>
        <v>0</v>
      </c>
      <c r="BM13" s="17">
        <f t="shared" si="313"/>
        <v>0</v>
      </c>
      <c r="BN13" s="17">
        <f t="shared" si="313"/>
        <v>0</v>
      </c>
      <c r="BO13" s="17">
        <f t="shared" si="313"/>
        <v>0</v>
      </c>
      <c r="BP13" s="17">
        <f t="shared" si="313"/>
        <v>0</v>
      </c>
      <c r="BQ13" s="17">
        <f t="shared" si="313"/>
        <v>0</v>
      </c>
      <c r="BR13" s="319">
        <f t="shared" si="314"/>
        <v>0</v>
      </c>
      <c r="BS13" s="17">
        <f t="shared" si="315"/>
        <v>0</v>
      </c>
      <c r="BT13" s="17">
        <f t="shared" si="315"/>
        <v>0</v>
      </c>
      <c r="BU13" s="17">
        <f t="shared" si="315"/>
        <v>0</v>
      </c>
      <c r="BV13" s="17">
        <f t="shared" si="315"/>
        <v>0</v>
      </c>
      <c r="BW13" s="17">
        <f t="shared" si="315"/>
        <v>0</v>
      </c>
      <c r="BX13" s="17">
        <f t="shared" si="315"/>
        <v>0</v>
      </c>
      <c r="BY13" s="17">
        <f t="shared" si="315"/>
        <v>0</v>
      </c>
      <c r="BZ13" s="17">
        <f t="shared" si="315"/>
        <v>0</v>
      </c>
      <c r="CA13" s="17">
        <f t="shared" si="315"/>
        <v>0</v>
      </c>
      <c r="CB13" s="17">
        <f t="shared" si="315"/>
        <v>0</v>
      </c>
      <c r="CC13" s="17">
        <f t="shared" si="315"/>
        <v>0</v>
      </c>
      <c r="CD13" s="17">
        <f t="shared" si="315"/>
        <v>0</v>
      </c>
      <c r="CE13" s="319">
        <f t="shared" si="316"/>
        <v>0</v>
      </c>
      <c r="CF13" s="17">
        <f t="shared" si="317"/>
        <v>0</v>
      </c>
      <c r="CG13" s="17">
        <f t="shared" si="317"/>
        <v>0</v>
      </c>
      <c r="CH13" s="17">
        <f t="shared" si="317"/>
        <v>0</v>
      </c>
      <c r="CI13" s="17">
        <f t="shared" si="317"/>
        <v>0</v>
      </c>
      <c r="CJ13" s="17">
        <f t="shared" si="317"/>
        <v>0</v>
      </c>
      <c r="CK13" s="17">
        <f t="shared" si="317"/>
        <v>0</v>
      </c>
      <c r="CL13" s="17">
        <f t="shared" si="317"/>
        <v>0</v>
      </c>
      <c r="CM13" s="17">
        <f t="shared" si="317"/>
        <v>0</v>
      </c>
      <c r="CN13" s="17">
        <f t="shared" si="317"/>
        <v>0</v>
      </c>
      <c r="CO13" s="17">
        <f t="shared" si="317"/>
        <v>0</v>
      </c>
      <c r="CP13" s="17">
        <f t="shared" si="317"/>
        <v>0</v>
      </c>
      <c r="CQ13" s="17">
        <f t="shared" si="317"/>
        <v>0</v>
      </c>
      <c r="CR13" s="319">
        <f t="shared" si="318"/>
        <v>0</v>
      </c>
      <c r="CS13" s="17">
        <f t="shared" si="319"/>
        <v>0</v>
      </c>
      <c r="CT13" s="17">
        <f t="shared" si="319"/>
        <v>0</v>
      </c>
      <c r="CU13" s="17">
        <f t="shared" si="319"/>
        <v>0</v>
      </c>
      <c r="CV13" s="17">
        <f t="shared" si="319"/>
        <v>0</v>
      </c>
      <c r="CW13" s="17">
        <f t="shared" si="319"/>
        <v>0</v>
      </c>
      <c r="CX13" s="17">
        <f t="shared" si="319"/>
        <v>0</v>
      </c>
      <c r="CY13" s="17">
        <f t="shared" si="319"/>
        <v>0</v>
      </c>
      <c r="CZ13" s="17">
        <f t="shared" si="319"/>
        <v>0</v>
      </c>
      <c r="DA13" s="17">
        <f t="shared" si="319"/>
        <v>0</v>
      </c>
      <c r="DB13" s="17">
        <f t="shared" si="319"/>
        <v>0</v>
      </c>
      <c r="DC13" s="17">
        <f t="shared" si="319"/>
        <v>0</v>
      </c>
      <c r="DD13" s="17">
        <f t="shared" si="319"/>
        <v>0</v>
      </c>
      <c r="DE13" s="319">
        <f t="shared" si="320"/>
        <v>0</v>
      </c>
      <c r="DF13" s="17">
        <f t="shared" si="321"/>
        <v>0</v>
      </c>
      <c r="DG13" s="17">
        <f t="shared" si="321"/>
        <v>0</v>
      </c>
      <c r="DH13" s="17">
        <f t="shared" si="321"/>
        <v>0</v>
      </c>
      <c r="DI13" s="17">
        <f t="shared" si="321"/>
        <v>0</v>
      </c>
      <c r="DJ13" s="17">
        <f t="shared" si="321"/>
        <v>0</v>
      </c>
      <c r="DK13" s="17">
        <f t="shared" si="321"/>
        <v>0</v>
      </c>
      <c r="DL13" s="17">
        <f t="shared" si="321"/>
        <v>0</v>
      </c>
      <c r="DM13" s="17">
        <f t="shared" si="321"/>
        <v>0</v>
      </c>
      <c r="DN13" s="17">
        <f t="shared" si="321"/>
        <v>0</v>
      </c>
      <c r="DO13" s="17">
        <f t="shared" si="321"/>
        <v>0</v>
      </c>
      <c r="DP13" s="17">
        <f t="shared" si="321"/>
        <v>0</v>
      </c>
      <c r="DQ13" s="17">
        <f t="shared" si="321"/>
        <v>0</v>
      </c>
      <c r="DR13" s="319">
        <f t="shared" si="322"/>
        <v>0</v>
      </c>
      <c r="DS13" s="17">
        <f t="shared" si="323"/>
        <v>0</v>
      </c>
      <c r="DT13" s="17">
        <f t="shared" si="323"/>
        <v>0</v>
      </c>
      <c r="DU13" s="17">
        <f t="shared" si="323"/>
        <v>0</v>
      </c>
      <c r="DV13" s="17">
        <f t="shared" si="323"/>
        <v>0</v>
      </c>
      <c r="DW13" s="17">
        <f t="shared" si="323"/>
        <v>0</v>
      </c>
      <c r="DX13" s="17">
        <f t="shared" si="323"/>
        <v>0</v>
      </c>
      <c r="DY13" s="17">
        <f t="shared" si="323"/>
        <v>0</v>
      </c>
      <c r="DZ13" s="17">
        <f t="shared" si="323"/>
        <v>0</v>
      </c>
      <c r="EA13" s="17">
        <f t="shared" si="323"/>
        <v>0</v>
      </c>
      <c r="EB13" s="17">
        <f t="shared" si="323"/>
        <v>0</v>
      </c>
      <c r="EC13" s="17">
        <f t="shared" si="323"/>
        <v>0</v>
      </c>
      <c r="ED13" s="17">
        <f t="shared" si="323"/>
        <v>0</v>
      </c>
      <c r="EE13" s="391">
        <f t="shared" si="324"/>
        <v>0</v>
      </c>
    </row>
    <row r="14" spans="1:146" x14ac:dyDescent="0.2">
      <c r="A14" s="12"/>
      <c r="D14" s="9" t="s">
        <v>85</v>
      </c>
      <c r="E14" s="37">
        <v>0</v>
      </c>
      <c r="F14" s="17">
        <f t="shared" si="305"/>
        <v>0</v>
      </c>
      <c r="G14" s="17">
        <f t="shared" si="305"/>
        <v>0</v>
      </c>
      <c r="H14" s="17">
        <f t="shared" si="305"/>
        <v>0</v>
      </c>
      <c r="I14" s="17">
        <f t="shared" si="305"/>
        <v>0</v>
      </c>
      <c r="J14" s="17">
        <f t="shared" si="305"/>
        <v>0</v>
      </c>
      <c r="K14" s="17">
        <f t="shared" si="305"/>
        <v>0</v>
      </c>
      <c r="L14" s="17">
        <f t="shared" si="305"/>
        <v>0</v>
      </c>
      <c r="M14" s="17">
        <f t="shared" si="305"/>
        <v>0</v>
      </c>
      <c r="N14" s="17">
        <f t="shared" si="305"/>
        <v>0</v>
      </c>
      <c r="O14" s="17">
        <f t="shared" si="305"/>
        <v>0</v>
      </c>
      <c r="P14" s="17">
        <f t="shared" si="305"/>
        <v>0</v>
      </c>
      <c r="Q14" s="17">
        <f t="shared" si="305"/>
        <v>0</v>
      </c>
      <c r="R14" s="319">
        <f t="shared" si="306"/>
        <v>0</v>
      </c>
      <c r="S14" s="17">
        <f t="shared" si="307"/>
        <v>0</v>
      </c>
      <c r="T14" s="17">
        <f t="shared" si="307"/>
        <v>0</v>
      </c>
      <c r="U14" s="17">
        <f t="shared" si="307"/>
        <v>0</v>
      </c>
      <c r="V14" s="17">
        <f t="shared" si="307"/>
        <v>0</v>
      </c>
      <c r="W14" s="17">
        <f t="shared" si="307"/>
        <v>0</v>
      </c>
      <c r="X14" s="17">
        <f t="shared" si="307"/>
        <v>0</v>
      </c>
      <c r="Y14" s="17">
        <f t="shared" si="307"/>
        <v>0</v>
      </c>
      <c r="Z14" s="17">
        <f t="shared" si="307"/>
        <v>0</v>
      </c>
      <c r="AA14" s="17">
        <f t="shared" si="307"/>
        <v>0</v>
      </c>
      <c r="AB14" s="17">
        <f t="shared" si="307"/>
        <v>0</v>
      </c>
      <c r="AC14" s="17">
        <f t="shared" si="307"/>
        <v>0</v>
      </c>
      <c r="AD14" s="17">
        <f t="shared" si="307"/>
        <v>0</v>
      </c>
      <c r="AE14" s="319">
        <f t="shared" si="308"/>
        <v>0</v>
      </c>
      <c r="AF14" s="17">
        <f t="shared" si="309"/>
        <v>0</v>
      </c>
      <c r="AG14" s="17">
        <f t="shared" si="309"/>
        <v>0</v>
      </c>
      <c r="AH14" s="17">
        <f t="shared" si="309"/>
        <v>0</v>
      </c>
      <c r="AI14" s="17">
        <f t="shared" si="309"/>
        <v>0</v>
      </c>
      <c r="AJ14" s="17">
        <f t="shared" si="309"/>
        <v>0</v>
      </c>
      <c r="AK14" s="17">
        <f t="shared" si="309"/>
        <v>0</v>
      </c>
      <c r="AL14" s="17">
        <f t="shared" si="309"/>
        <v>0</v>
      </c>
      <c r="AM14" s="17">
        <f t="shared" si="309"/>
        <v>0</v>
      </c>
      <c r="AN14" s="17">
        <f t="shared" si="309"/>
        <v>0</v>
      </c>
      <c r="AO14" s="17">
        <f t="shared" si="309"/>
        <v>0</v>
      </c>
      <c r="AP14" s="17">
        <f t="shared" si="309"/>
        <v>0</v>
      </c>
      <c r="AQ14" s="17">
        <f t="shared" si="309"/>
        <v>0</v>
      </c>
      <c r="AR14" s="319">
        <f t="shared" si="310"/>
        <v>0</v>
      </c>
      <c r="AS14" s="17">
        <f t="shared" si="311"/>
        <v>0</v>
      </c>
      <c r="AT14" s="17">
        <f t="shared" si="311"/>
        <v>0</v>
      </c>
      <c r="AU14" s="17">
        <f t="shared" si="311"/>
        <v>0</v>
      </c>
      <c r="AV14" s="17">
        <f t="shared" si="311"/>
        <v>0</v>
      </c>
      <c r="AW14" s="17">
        <f t="shared" si="311"/>
        <v>0</v>
      </c>
      <c r="AX14" s="17">
        <f t="shared" si="311"/>
        <v>0</v>
      </c>
      <c r="AY14" s="17">
        <f t="shared" si="311"/>
        <v>0</v>
      </c>
      <c r="AZ14" s="17">
        <f t="shared" si="311"/>
        <v>0</v>
      </c>
      <c r="BA14" s="17">
        <f t="shared" si="311"/>
        <v>0</v>
      </c>
      <c r="BB14" s="17">
        <f t="shared" si="311"/>
        <v>0</v>
      </c>
      <c r="BC14" s="17">
        <f t="shared" si="311"/>
        <v>0</v>
      </c>
      <c r="BD14" s="17">
        <f t="shared" si="311"/>
        <v>0</v>
      </c>
      <c r="BE14" s="319">
        <f t="shared" si="312"/>
        <v>0</v>
      </c>
      <c r="BF14" s="17">
        <f t="shared" si="313"/>
        <v>0</v>
      </c>
      <c r="BG14" s="17">
        <f t="shared" si="313"/>
        <v>0</v>
      </c>
      <c r="BH14" s="17">
        <f t="shared" si="313"/>
        <v>0</v>
      </c>
      <c r="BI14" s="17">
        <f t="shared" si="313"/>
        <v>0</v>
      </c>
      <c r="BJ14" s="17">
        <f t="shared" si="313"/>
        <v>0</v>
      </c>
      <c r="BK14" s="17">
        <f t="shared" si="313"/>
        <v>0</v>
      </c>
      <c r="BL14" s="17">
        <f t="shared" si="313"/>
        <v>0</v>
      </c>
      <c r="BM14" s="17">
        <f t="shared" si="313"/>
        <v>0</v>
      </c>
      <c r="BN14" s="17">
        <f t="shared" si="313"/>
        <v>0</v>
      </c>
      <c r="BO14" s="17">
        <f t="shared" si="313"/>
        <v>0</v>
      </c>
      <c r="BP14" s="17">
        <f t="shared" si="313"/>
        <v>0</v>
      </c>
      <c r="BQ14" s="17">
        <f t="shared" si="313"/>
        <v>0</v>
      </c>
      <c r="BR14" s="319">
        <f t="shared" si="314"/>
        <v>0</v>
      </c>
      <c r="BS14" s="17">
        <f t="shared" si="315"/>
        <v>0</v>
      </c>
      <c r="BT14" s="17">
        <f t="shared" si="315"/>
        <v>0</v>
      </c>
      <c r="BU14" s="17">
        <f t="shared" si="315"/>
        <v>0</v>
      </c>
      <c r="BV14" s="17">
        <f t="shared" si="315"/>
        <v>0</v>
      </c>
      <c r="BW14" s="17">
        <f t="shared" si="315"/>
        <v>0</v>
      </c>
      <c r="BX14" s="17">
        <f t="shared" si="315"/>
        <v>0</v>
      </c>
      <c r="BY14" s="17">
        <f t="shared" si="315"/>
        <v>0</v>
      </c>
      <c r="BZ14" s="17">
        <f t="shared" si="315"/>
        <v>0</v>
      </c>
      <c r="CA14" s="17">
        <f t="shared" si="315"/>
        <v>0</v>
      </c>
      <c r="CB14" s="17">
        <f t="shared" si="315"/>
        <v>0</v>
      </c>
      <c r="CC14" s="17">
        <f t="shared" si="315"/>
        <v>0</v>
      </c>
      <c r="CD14" s="17">
        <f t="shared" si="315"/>
        <v>0</v>
      </c>
      <c r="CE14" s="319">
        <f t="shared" si="316"/>
        <v>0</v>
      </c>
      <c r="CF14" s="17">
        <f t="shared" si="317"/>
        <v>0</v>
      </c>
      <c r="CG14" s="17">
        <f t="shared" si="317"/>
        <v>0</v>
      </c>
      <c r="CH14" s="17">
        <f t="shared" si="317"/>
        <v>0</v>
      </c>
      <c r="CI14" s="17">
        <f t="shared" si="317"/>
        <v>0</v>
      </c>
      <c r="CJ14" s="17">
        <f t="shared" si="317"/>
        <v>0</v>
      </c>
      <c r="CK14" s="17">
        <f t="shared" si="317"/>
        <v>0</v>
      </c>
      <c r="CL14" s="17">
        <f t="shared" si="317"/>
        <v>0</v>
      </c>
      <c r="CM14" s="17">
        <f t="shared" si="317"/>
        <v>0</v>
      </c>
      <c r="CN14" s="17">
        <f t="shared" si="317"/>
        <v>0</v>
      </c>
      <c r="CO14" s="17">
        <f t="shared" si="317"/>
        <v>0</v>
      </c>
      <c r="CP14" s="17">
        <f t="shared" si="317"/>
        <v>0</v>
      </c>
      <c r="CQ14" s="17">
        <f t="shared" si="317"/>
        <v>0</v>
      </c>
      <c r="CR14" s="319">
        <f t="shared" si="318"/>
        <v>0</v>
      </c>
      <c r="CS14" s="17">
        <f t="shared" si="319"/>
        <v>0</v>
      </c>
      <c r="CT14" s="17">
        <f t="shared" si="319"/>
        <v>0</v>
      </c>
      <c r="CU14" s="17">
        <f t="shared" si="319"/>
        <v>0</v>
      </c>
      <c r="CV14" s="17">
        <f t="shared" si="319"/>
        <v>0</v>
      </c>
      <c r="CW14" s="17">
        <f t="shared" si="319"/>
        <v>0</v>
      </c>
      <c r="CX14" s="17">
        <f t="shared" si="319"/>
        <v>0</v>
      </c>
      <c r="CY14" s="17">
        <f t="shared" si="319"/>
        <v>0</v>
      </c>
      <c r="CZ14" s="17">
        <f t="shared" si="319"/>
        <v>0</v>
      </c>
      <c r="DA14" s="17">
        <f t="shared" si="319"/>
        <v>0</v>
      </c>
      <c r="DB14" s="17">
        <f t="shared" si="319"/>
        <v>0</v>
      </c>
      <c r="DC14" s="17">
        <f t="shared" si="319"/>
        <v>0</v>
      </c>
      <c r="DD14" s="17">
        <f t="shared" si="319"/>
        <v>0</v>
      </c>
      <c r="DE14" s="319">
        <f t="shared" si="320"/>
        <v>0</v>
      </c>
      <c r="DF14" s="17">
        <f t="shared" si="321"/>
        <v>0</v>
      </c>
      <c r="DG14" s="17">
        <f t="shared" si="321"/>
        <v>0</v>
      </c>
      <c r="DH14" s="17">
        <f t="shared" si="321"/>
        <v>0</v>
      </c>
      <c r="DI14" s="17">
        <f t="shared" si="321"/>
        <v>0</v>
      </c>
      <c r="DJ14" s="17">
        <f t="shared" si="321"/>
        <v>0</v>
      </c>
      <c r="DK14" s="17">
        <f t="shared" si="321"/>
        <v>0</v>
      </c>
      <c r="DL14" s="17">
        <f t="shared" si="321"/>
        <v>0</v>
      </c>
      <c r="DM14" s="17">
        <f t="shared" si="321"/>
        <v>0</v>
      </c>
      <c r="DN14" s="17">
        <f t="shared" si="321"/>
        <v>0</v>
      </c>
      <c r="DO14" s="17">
        <f t="shared" si="321"/>
        <v>0</v>
      </c>
      <c r="DP14" s="17">
        <f t="shared" si="321"/>
        <v>0</v>
      </c>
      <c r="DQ14" s="17">
        <f t="shared" si="321"/>
        <v>0</v>
      </c>
      <c r="DR14" s="319">
        <f t="shared" si="322"/>
        <v>0</v>
      </c>
      <c r="DS14" s="17">
        <f t="shared" si="323"/>
        <v>0</v>
      </c>
      <c r="DT14" s="17">
        <f t="shared" si="323"/>
        <v>0</v>
      </c>
      <c r="DU14" s="17">
        <f t="shared" si="323"/>
        <v>0</v>
      </c>
      <c r="DV14" s="17">
        <f t="shared" si="323"/>
        <v>0</v>
      </c>
      <c r="DW14" s="17">
        <f t="shared" si="323"/>
        <v>0</v>
      </c>
      <c r="DX14" s="17">
        <f t="shared" si="323"/>
        <v>0</v>
      </c>
      <c r="DY14" s="17">
        <f t="shared" si="323"/>
        <v>0</v>
      </c>
      <c r="DZ14" s="17">
        <f t="shared" si="323"/>
        <v>0</v>
      </c>
      <c r="EA14" s="17">
        <f t="shared" si="323"/>
        <v>0</v>
      </c>
      <c r="EB14" s="17">
        <f t="shared" si="323"/>
        <v>0</v>
      </c>
      <c r="EC14" s="17">
        <f t="shared" si="323"/>
        <v>0</v>
      </c>
      <c r="ED14" s="17">
        <f t="shared" si="323"/>
        <v>0</v>
      </c>
      <c r="EE14" s="391">
        <f t="shared" si="324"/>
        <v>0</v>
      </c>
    </row>
    <row r="15" spans="1:146" x14ac:dyDescent="0.2">
      <c r="A15" s="1" t="s">
        <v>36</v>
      </c>
      <c r="B15" s="17">
        <f>SUM(B9:B13)</f>
        <v>2001770</v>
      </c>
      <c r="D15" s="9" t="s">
        <v>86</v>
      </c>
      <c r="E15" s="37">
        <v>600</v>
      </c>
      <c r="F15" s="17">
        <f t="shared" si="305"/>
        <v>0</v>
      </c>
      <c r="G15" s="17">
        <f t="shared" si="305"/>
        <v>0</v>
      </c>
      <c r="H15" s="17">
        <f t="shared" si="305"/>
        <v>0</v>
      </c>
      <c r="I15" s="17">
        <f t="shared" si="305"/>
        <v>0</v>
      </c>
      <c r="J15" s="17">
        <f t="shared" si="305"/>
        <v>0</v>
      </c>
      <c r="K15" s="17">
        <f t="shared" si="305"/>
        <v>0</v>
      </c>
      <c r="L15" s="17">
        <f t="shared" si="305"/>
        <v>0</v>
      </c>
      <c r="M15" s="17">
        <f t="shared" si="305"/>
        <v>0</v>
      </c>
      <c r="N15" s="17">
        <f t="shared" si="305"/>
        <v>0</v>
      </c>
      <c r="O15" s="17">
        <f t="shared" si="305"/>
        <v>0</v>
      </c>
      <c r="P15" s="17">
        <f t="shared" si="305"/>
        <v>0</v>
      </c>
      <c r="Q15" s="17">
        <v>400</v>
      </c>
      <c r="R15" s="319">
        <f t="shared" si="306"/>
        <v>400</v>
      </c>
      <c r="S15" s="17">
        <v>295</v>
      </c>
      <c r="T15" s="17">
        <v>295</v>
      </c>
      <c r="U15" s="17">
        <v>295</v>
      </c>
      <c r="V15" s="17">
        <v>295</v>
      </c>
      <c r="W15" s="17">
        <v>600</v>
      </c>
      <c r="X15" s="17">
        <f t="shared" si="307"/>
        <v>600</v>
      </c>
      <c r="Y15" s="17">
        <f t="shared" si="307"/>
        <v>600</v>
      </c>
      <c r="Z15" s="17">
        <f t="shared" si="307"/>
        <v>600</v>
      </c>
      <c r="AA15" s="17">
        <f t="shared" si="307"/>
        <v>600</v>
      </c>
      <c r="AB15" s="17">
        <f t="shared" si="307"/>
        <v>600</v>
      </c>
      <c r="AC15" s="17">
        <f t="shared" si="307"/>
        <v>600</v>
      </c>
      <c r="AD15" s="17">
        <f t="shared" si="307"/>
        <v>600</v>
      </c>
      <c r="AE15" s="319">
        <f t="shared" si="308"/>
        <v>5980</v>
      </c>
      <c r="AF15" s="17">
        <f t="shared" si="309"/>
        <v>600</v>
      </c>
      <c r="AG15" s="17">
        <f t="shared" si="309"/>
        <v>600</v>
      </c>
      <c r="AH15" s="17">
        <f t="shared" si="309"/>
        <v>600</v>
      </c>
      <c r="AI15" s="17">
        <f t="shared" si="309"/>
        <v>600</v>
      </c>
      <c r="AJ15" s="17">
        <f t="shared" si="309"/>
        <v>600</v>
      </c>
      <c r="AK15" s="17">
        <f t="shared" si="309"/>
        <v>600</v>
      </c>
      <c r="AL15" s="17">
        <f t="shared" si="309"/>
        <v>600</v>
      </c>
      <c r="AM15" s="17">
        <f t="shared" si="309"/>
        <v>600</v>
      </c>
      <c r="AN15" s="17">
        <f t="shared" si="309"/>
        <v>600</v>
      </c>
      <c r="AO15" s="17">
        <f t="shared" si="309"/>
        <v>600</v>
      </c>
      <c r="AP15" s="17">
        <f t="shared" si="309"/>
        <v>600</v>
      </c>
      <c r="AQ15" s="17">
        <f t="shared" si="309"/>
        <v>600</v>
      </c>
      <c r="AR15" s="319">
        <f t="shared" si="310"/>
        <v>7200</v>
      </c>
      <c r="AS15" s="17">
        <f t="shared" si="311"/>
        <v>600</v>
      </c>
      <c r="AT15" s="17">
        <f t="shared" si="311"/>
        <v>600</v>
      </c>
      <c r="AU15" s="17">
        <f t="shared" si="311"/>
        <v>600</v>
      </c>
      <c r="AV15" s="17">
        <f t="shared" si="311"/>
        <v>600</v>
      </c>
      <c r="AW15" s="17">
        <f t="shared" si="311"/>
        <v>600</v>
      </c>
      <c r="AX15" s="17">
        <f t="shared" si="311"/>
        <v>600</v>
      </c>
      <c r="AY15" s="17">
        <f t="shared" si="311"/>
        <v>600</v>
      </c>
      <c r="AZ15" s="17">
        <f t="shared" si="311"/>
        <v>600</v>
      </c>
      <c r="BA15" s="17">
        <f t="shared" si="311"/>
        <v>600</v>
      </c>
      <c r="BB15" s="17">
        <f t="shared" si="311"/>
        <v>600</v>
      </c>
      <c r="BC15" s="17">
        <f t="shared" si="311"/>
        <v>600</v>
      </c>
      <c r="BD15" s="17">
        <f t="shared" si="311"/>
        <v>600</v>
      </c>
      <c r="BE15" s="319">
        <f t="shared" si="312"/>
        <v>7200</v>
      </c>
      <c r="BF15" s="17">
        <f t="shared" si="313"/>
        <v>600</v>
      </c>
      <c r="BG15" s="17">
        <f t="shared" si="313"/>
        <v>600</v>
      </c>
      <c r="BH15" s="17">
        <f t="shared" si="313"/>
        <v>600</v>
      </c>
      <c r="BI15" s="17">
        <f t="shared" si="313"/>
        <v>600</v>
      </c>
      <c r="BJ15" s="17">
        <f t="shared" si="313"/>
        <v>600</v>
      </c>
      <c r="BK15" s="17">
        <f t="shared" si="313"/>
        <v>600</v>
      </c>
      <c r="BL15" s="17">
        <f t="shared" si="313"/>
        <v>600</v>
      </c>
      <c r="BM15" s="17">
        <f t="shared" si="313"/>
        <v>600</v>
      </c>
      <c r="BN15" s="17">
        <f t="shared" si="313"/>
        <v>600</v>
      </c>
      <c r="BO15" s="17">
        <f t="shared" si="313"/>
        <v>600</v>
      </c>
      <c r="BP15" s="17">
        <f t="shared" si="313"/>
        <v>600</v>
      </c>
      <c r="BQ15" s="17">
        <f t="shared" si="313"/>
        <v>600</v>
      </c>
      <c r="BR15" s="319">
        <f t="shared" si="314"/>
        <v>7200</v>
      </c>
      <c r="BS15" s="17">
        <f t="shared" si="315"/>
        <v>600</v>
      </c>
      <c r="BT15" s="17">
        <f t="shared" si="315"/>
        <v>600</v>
      </c>
      <c r="BU15" s="17">
        <f t="shared" si="315"/>
        <v>600</v>
      </c>
      <c r="BV15" s="17">
        <f t="shared" si="315"/>
        <v>600</v>
      </c>
      <c r="BW15" s="17">
        <f t="shared" si="315"/>
        <v>600</v>
      </c>
      <c r="BX15" s="17">
        <f t="shared" si="315"/>
        <v>600</v>
      </c>
      <c r="BY15" s="17">
        <f t="shared" si="315"/>
        <v>600</v>
      </c>
      <c r="BZ15" s="17">
        <f t="shared" si="315"/>
        <v>600</v>
      </c>
      <c r="CA15" s="17">
        <f t="shared" si="315"/>
        <v>600</v>
      </c>
      <c r="CB15" s="17">
        <f t="shared" si="315"/>
        <v>600</v>
      </c>
      <c r="CC15" s="17">
        <f t="shared" si="315"/>
        <v>600</v>
      </c>
      <c r="CD15" s="17">
        <f t="shared" si="315"/>
        <v>600</v>
      </c>
      <c r="CE15" s="319">
        <f t="shared" si="316"/>
        <v>7200</v>
      </c>
      <c r="CF15" s="17">
        <f t="shared" si="317"/>
        <v>600</v>
      </c>
      <c r="CG15" s="17">
        <f t="shared" si="317"/>
        <v>600</v>
      </c>
      <c r="CH15" s="17">
        <f t="shared" si="317"/>
        <v>600</v>
      </c>
      <c r="CI15" s="17">
        <f t="shared" si="317"/>
        <v>600</v>
      </c>
      <c r="CJ15" s="17">
        <f t="shared" si="317"/>
        <v>600</v>
      </c>
      <c r="CK15" s="17">
        <f t="shared" si="317"/>
        <v>600</v>
      </c>
      <c r="CL15" s="17">
        <f t="shared" si="317"/>
        <v>600</v>
      </c>
      <c r="CM15" s="17">
        <f t="shared" si="317"/>
        <v>600</v>
      </c>
      <c r="CN15" s="17">
        <f t="shared" si="317"/>
        <v>600</v>
      </c>
      <c r="CO15" s="17">
        <f t="shared" si="317"/>
        <v>600</v>
      </c>
      <c r="CP15" s="17">
        <f t="shared" si="317"/>
        <v>600</v>
      </c>
      <c r="CQ15" s="17">
        <f t="shared" si="317"/>
        <v>600</v>
      </c>
      <c r="CR15" s="319">
        <f t="shared" si="318"/>
        <v>7200</v>
      </c>
      <c r="CS15" s="17">
        <f t="shared" si="319"/>
        <v>600</v>
      </c>
      <c r="CT15" s="17">
        <f t="shared" si="319"/>
        <v>600</v>
      </c>
      <c r="CU15" s="17">
        <f t="shared" si="319"/>
        <v>600</v>
      </c>
      <c r="CV15" s="17">
        <f t="shared" si="319"/>
        <v>600</v>
      </c>
      <c r="CW15" s="17">
        <f t="shared" si="319"/>
        <v>600</v>
      </c>
      <c r="CX15" s="17">
        <f t="shared" si="319"/>
        <v>600</v>
      </c>
      <c r="CY15" s="17">
        <f t="shared" si="319"/>
        <v>600</v>
      </c>
      <c r="CZ15" s="17">
        <f t="shared" si="319"/>
        <v>600</v>
      </c>
      <c r="DA15" s="17">
        <f t="shared" si="319"/>
        <v>600</v>
      </c>
      <c r="DB15" s="17">
        <f t="shared" si="319"/>
        <v>600</v>
      </c>
      <c r="DC15" s="17">
        <f t="shared" si="319"/>
        <v>600</v>
      </c>
      <c r="DD15" s="17">
        <f t="shared" si="319"/>
        <v>600</v>
      </c>
      <c r="DE15" s="319">
        <f t="shared" si="320"/>
        <v>7200</v>
      </c>
      <c r="DF15" s="17">
        <f t="shared" si="321"/>
        <v>600</v>
      </c>
      <c r="DG15" s="17">
        <f t="shared" si="321"/>
        <v>600</v>
      </c>
      <c r="DH15" s="17">
        <f t="shared" si="321"/>
        <v>600</v>
      </c>
      <c r="DI15" s="17">
        <f t="shared" si="321"/>
        <v>600</v>
      </c>
      <c r="DJ15" s="17">
        <f t="shared" si="321"/>
        <v>600</v>
      </c>
      <c r="DK15" s="17">
        <f t="shared" si="321"/>
        <v>600</v>
      </c>
      <c r="DL15" s="17">
        <f t="shared" si="321"/>
        <v>600</v>
      </c>
      <c r="DM15" s="17">
        <f t="shared" si="321"/>
        <v>600</v>
      </c>
      <c r="DN15" s="17">
        <f t="shared" si="321"/>
        <v>600</v>
      </c>
      <c r="DO15" s="17">
        <f t="shared" si="321"/>
        <v>600</v>
      </c>
      <c r="DP15" s="17">
        <f t="shared" si="321"/>
        <v>600</v>
      </c>
      <c r="DQ15" s="17">
        <f t="shared" si="321"/>
        <v>600</v>
      </c>
      <c r="DR15" s="319">
        <f t="shared" si="322"/>
        <v>7200</v>
      </c>
      <c r="DS15" s="17">
        <f t="shared" si="323"/>
        <v>600</v>
      </c>
      <c r="DT15" s="17">
        <f t="shared" si="323"/>
        <v>600</v>
      </c>
      <c r="DU15" s="17">
        <f t="shared" si="323"/>
        <v>600</v>
      </c>
      <c r="DV15" s="17">
        <f t="shared" si="323"/>
        <v>600</v>
      </c>
      <c r="DW15" s="17">
        <f t="shared" si="323"/>
        <v>600</v>
      </c>
      <c r="DX15" s="17">
        <f t="shared" si="323"/>
        <v>600</v>
      </c>
      <c r="DY15" s="17">
        <f t="shared" si="323"/>
        <v>600</v>
      </c>
      <c r="DZ15" s="17">
        <f t="shared" si="323"/>
        <v>600</v>
      </c>
      <c r="EA15" s="17">
        <f t="shared" si="323"/>
        <v>600</v>
      </c>
      <c r="EB15" s="17">
        <f t="shared" si="323"/>
        <v>600</v>
      </c>
      <c r="EC15" s="17">
        <f t="shared" si="323"/>
        <v>600</v>
      </c>
      <c r="ED15" s="17">
        <f t="shared" si="323"/>
        <v>600</v>
      </c>
      <c r="EE15" s="391">
        <f t="shared" si="324"/>
        <v>7200</v>
      </c>
    </row>
    <row r="16" spans="1:146" x14ac:dyDescent="0.2">
      <c r="A16" s="1" t="s">
        <v>37</v>
      </c>
      <c r="B16" s="17">
        <f>+B15*20/100</f>
        <v>400354</v>
      </c>
      <c r="D16" s="9" t="s">
        <v>87</v>
      </c>
      <c r="E16" s="37">
        <v>85</v>
      </c>
      <c r="F16" s="17">
        <f t="shared" si="305"/>
        <v>0</v>
      </c>
      <c r="G16" s="17">
        <f t="shared" si="305"/>
        <v>0</v>
      </c>
      <c r="H16" s="17">
        <f t="shared" si="305"/>
        <v>0</v>
      </c>
      <c r="I16" s="17">
        <f t="shared" si="305"/>
        <v>0</v>
      </c>
      <c r="J16" s="17">
        <f t="shared" si="305"/>
        <v>0</v>
      </c>
      <c r="K16" s="17">
        <f t="shared" si="305"/>
        <v>0</v>
      </c>
      <c r="L16" s="17">
        <f t="shared" si="305"/>
        <v>0</v>
      </c>
      <c r="M16" s="17">
        <f t="shared" si="305"/>
        <v>0</v>
      </c>
      <c r="N16" s="17">
        <f t="shared" si="305"/>
        <v>0</v>
      </c>
      <c r="O16" s="17">
        <f t="shared" si="305"/>
        <v>0</v>
      </c>
      <c r="P16" s="17">
        <f t="shared" si="305"/>
        <v>0</v>
      </c>
      <c r="Q16" s="17">
        <f t="shared" si="305"/>
        <v>0</v>
      </c>
      <c r="R16" s="319">
        <f t="shared" si="306"/>
        <v>0</v>
      </c>
      <c r="S16" s="17">
        <f t="shared" si="307"/>
        <v>0</v>
      </c>
      <c r="T16" s="17">
        <f t="shared" si="307"/>
        <v>0</v>
      </c>
      <c r="U16" s="17">
        <f t="shared" si="307"/>
        <v>0</v>
      </c>
      <c r="V16" s="17">
        <f t="shared" si="307"/>
        <v>0</v>
      </c>
      <c r="W16" s="17">
        <f t="shared" si="307"/>
        <v>85</v>
      </c>
      <c r="X16" s="17">
        <f t="shared" si="307"/>
        <v>85</v>
      </c>
      <c r="Y16" s="17">
        <f t="shared" si="307"/>
        <v>85</v>
      </c>
      <c r="Z16" s="17">
        <f t="shared" si="307"/>
        <v>85</v>
      </c>
      <c r="AA16" s="17">
        <f t="shared" si="307"/>
        <v>85</v>
      </c>
      <c r="AB16" s="17">
        <f t="shared" si="307"/>
        <v>85</v>
      </c>
      <c r="AC16" s="17">
        <f t="shared" si="307"/>
        <v>85</v>
      </c>
      <c r="AD16" s="17">
        <f t="shared" si="307"/>
        <v>85</v>
      </c>
      <c r="AE16" s="319">
        <f t="shared" si="308"/>
        <v>680</v>
      </c>
      <c r="AF16" s="17">
        <f t="shared" si="309"/>
        <v>85</v>
      </c>
      <c r="AG16" s="17">
        <f t="shared" si="309"/>
        <v>85</v>
      </c>
      <c r="AH16" s="17">
        <f t="shared" si="309"/>
        <v>85</v>
      </c>
      <c r="AI16" s="17">
        <f t="shared" si="309"/>
        <v>85</v>
      </c>
      <c r="AJ16" s="17">
        <f t="shared" si="309"/>
        <v>85</v>
      </c>
      <c r="AK16" s="17">
        <f t="shared" si="309"/>
        <v>85</v>
      </c>
      <c r="AL16" s="17">
        <f t="shared" si="309"/>
        <v>85</v>
      </c>
      <c r="AM16" s="17">
        <f t="shared" si="309"/>
        <v>85</v>
      </c>
      <c r="AN16" s="17">
        <f t="shared" si="309"/>
        <v>85</v>
      </c>
      <c r="AO16" s="17">
        <f t="shared" si="309"/>
        <v>85</v>
      </c>
      <c r="AP16" s="17">
        <f t="shared" si="309"/>
        <v>85</v>
      </c>
      <c r="AQ16" s="17">
        <f t="shared" si="309"/>
        <v>85</v>
      </c>
      <c r="AR16" s="319">
        <f t="shared" si="310"/>
        <v>1020</v>
      </c>
      <c r="AS16" s="17">
        <f t="shared" si="311"/>
        <v>85</v>
      </c>
      <c r="AT16" s="17">
        <f t="shared" si="311"/>
        <v>85</v>
      </c>
      <c r="AU16" s="17">
        <f t="shared" si="311"/>
        <v>85</v>
      </c>
      <c r="AV16" s="17">
        <f t="shared" si="311"/>
        <v>85</v>
      </c>
      <c r="AW16" s="17">
        <f t="shared" si="311"/>
        <v>85</v>
      </c>
      <c r="AX16" s="17">
        <f t="shared" si="311"/>
        <v>85</v>
      </c>
      <c r="AY16" s="17">
        <f t="shared" si="311"/>
        <v>85</v>
      </c>
      <c r="AZ16" s="17">
        <f t="shared" si="311"/>
        <v>85</v>
      </c>
      <c r="BA16" s="17">
        <f t="shared" si="311"/>
        <v>85</v>
      </c>
      <c r="BB16" s="17">
        <f t="shared" si="311"/>
        <v>85</v>
      </c>
      <c r="BC16" s="17">
        <f t="shared" si="311"/>
        <v>85</v>
      </c>
      <c r="BD16" s="17">
        <f t="shared" si="311"/>
        <v>85</v>
      </c>
      <c r="BE16" s="319">
        <f t="shared" si="312"/>
        <v>1020</v>
      </c>
      <c r="BF16" s="17">
        <f t="shared" si="313"/>
        <v>85</v>
      </c>
      <c r="BG16" s="17">
        <f t="shared" si="313"/>
        <v>85</v>
      </c>
      <c r="BH16" s="17">
        <f t="shared" si="313"/>
        <v>85</v>
      </c>
      <c r="BI16" s="17">
        <f t="shared" si="313"/>
        <v>85</v>
      </c>
      <c r="BJ16" s="17">
        <f t="shared" si="313"/>
        <v>85</v>
      </c>
      <c r="BK16" s="17">
        <f t="shared" si="313"/>
        <v>85</v>
      </c>
      <c r="BL16" s="17">
        <f t="shared" si="313"/>
        <v>85</v>
      </c>
      <c r="BM16" s="17">
        <f t="shared" si="313"/>
        <v>85</v>
      </c>
      <c r="BN16" s="17">
        <f t="shared" si="313"/>
        <v>85</v>
      </c>
      <c r="BO16" s="17">
        <f t="shared" si="313"/>
        <v>85</v>
      </c>
      <c r="BP16" s="17">
        <f t="shared" si="313"/>
        <v>85</v>
      </c>
      <c r="BQ16" s="17">
        <f t="shared" si="313"/>
        <v>85</v>
      </c>
      <c r="BR16" s="319">
        <f t="shared" si="314"/>
        <v>1020</v>
      </c>
      <c r="BS16" s="17">
        <f t="shared" si="315"/>
        <v>85</v>
      </c>
      <c r="BT16" s="17">
        <f t="shared" si="315"/>
        <v>85</v>
      </c>
      <c r="BU16" s="17">
        <f t="shared" si="315"/>
        <v>85</v>
      </c>
      <c r="BV16" s="17">
        <f t="shared" si="315"/>
        <v>85</v>
      </c>
      <c r="BW16" s="17">
        <f t="shared" si="315"/>
        <v>85</v>
      </c>
      <c r="BX16" s="17">
        <f t="shared" si="315"/>
        <v>85</v>
      </c>
      <c r="BY16" s="17">
        <f t="shared" si="315"/>
        <v>85</v>
      </c>
      <c r="BZ16" s="17">
        <f t="shared" si="315"/>
        <v>85</v>
      </c>
      <c r="CA16" s="17">
        <f t="shared" si="315"/>
        <v>85</v>
      </c>
      <c r="CB16" s="17">
        <f t="shared" si="315"/>
        <v>85</v>
      </c>
      <c r="CC16" s="17">
        <f t="shared" si="315"/>
        <v>85</v>
      </c>
      <c r="CD16" s="17">
        <f t="shared" si="315"/>
        <v>85</v>
      </c>
      <c r="CE16" s="319">
        <f t="shared" si="316"/>
        <v>1020</v>
      </c>
      <c r="CF16" s="17">
        <f t="shared" si="317"/>
        <v>85</v>
      </c>
      <c r="CG16" s="17">
        <f t="shared" si="317"/>
        <v>85</v>
      </c>
      <c r="CH16" s="17">
        <f t="shared" si="317"/>
        <v>85</v>
      </c>
      <c r="CI16" s="17">
        <f t="shared" si="317"/>
        <v>85</v>
      </c>
      <c r="CJ16" s="17">
        <f t="shared" si="317"/>
        <v>85</v>
      </c>
      <c r="CK16" s="17">
        <f t="shared" si="317"/>
        <v>85</v>
      </c>
      <c r="CL16" s="17">
        <f t="shared" si="317"/>
        <v>85</v>
      </c>
      <c r="CM16" s="17">
        <f t="shared" si="317"/>
        <v>85</v>
      </c>
      <c r="CN16" s="17">
        <f t="shared" si="317"/>
        <v>85</v>
      </c>
      <c r="CO16" s="17">
        <f t="shared" si="317"/>
        <v>85</v>
      </c>
      <c r="CP16" s="17">
        <f t="shared" si="317"/>
        <v>85</v>
      </c>
      <c r="CQ16" s="17">
        <f t="shared" si="317"/>
        <v>85</v>
      </c>
      <c r="CR16" s="319">
        <f t="shared" si="318"/>
        <v>1020</v>
      </c>
      <c r="CS16" s="17">
        <f t="shared" si="319"/>
        <v>85</v>
      </c>
      <c r="CT16" s="17">
        <f t="shared" si="319"/>
        <v>85</v>
      </c>
      <c r="CU16" s="17">
        <f t="shared" si="319"/>
        <v>85</v>
      </c>
      <c r="CV16" s="17">
        <f t="shared" si="319"/>
        <v>85</v>
      </c>
      <c r="CW16" s="17">
        <f t="shared" si="319"/>
        <v>85</v>
      </c>
      <c r="CX16" s="17">
        <f t="shared" si="319"/>
        <v>85</v>
      </c>
      <c r="CY16" s="17">
        <f t="shared" si="319"/>
        <v>85</v>
      </c>
      <c r="CZ16" s="17">
        <f t="shared" si="319"/>
        <v>85</v>
      </c>
      <c r="DA16" s="17">
        <f t="shared" si="319"/>
        <v>85</v>
      </c>
      <c r="DB16" s="17">
        <f t="shared" si="319"/>
        <v>85</v>
      </c>
      <c r="DC16" s="17">
        <f t="shared" si="319"/>
        <v>85</v>
      </c>
      <c r="DD16" s="17">
        <f t="shared" si="319"/>
        <v>85</v>
      </c>
      <c r="DE16" s="319">
        <f t="shared" si="320"/>
        <v>1020</v>
      </c>
      <c r="DF16" s="17">
        <f t="shared" si="321"/>
        <v>85</v>
      </c>
      <c r="DG16" s="17">
        <f t="shared" si="321"/>
        <v>85</v>
      </c>
      <c r="DH16" s="17">
        <f t="shared" si="321"/>
        <v>85</v>
      </c>
      <c r="DI16" s="17">
        <f t="shared" si="321"/>
        <v>85</v>
      </c>
      <c r="DJ16" s="17">
        <f t="shared" si="321"/>
        <v>85</v>
      </c>
      <c r="DK16" s="17">
        <f t="shared" si="321"/>
        <v>85</v>
      </c>
      <c r="DL16" s="17">
        <f t="shared" si="321"/>
        <v>85</v>
      </c>
      <c r="DM16" s="17">
        <f t="shared" si="321"/>
        <v>85</v>
      </c>
      <c r="DN16" s="17">
        <f t="shared" si="321"/>
        <v>85</v>
      </c>
      <c r="DO16" s="17">
        <f t="shared" si="321"/>
        <v>85</v>
      </c>
      <c r="DP16" s="17">
        <f t="shared" si="321"/>
        <v>85</v>
      </c>
      <c r="DQ16" s="17">
        <f t="shared" si="321"/>
        <v>85</v>
      </c>
      <c r="DR16" s="319">
        <f t="shared" si="322"/>
        <v>1020</v>
      </c>
      <c r="DS16" s="17">
        <f t="shared" si="323"/>
        <v>85</v>
      </c>
      <c r="DT16" s="17">
        <f t="shared" si="323"/>
        <v>85</v>
      </c>
      <c r="DU16" s="17">
        <f t="shared" si="323"/>
        <v>85</v>
      </c>
      <c r="DV16" s="17">
        <f t="shared" si="323"/>
        <v>85</v>
      </c>
      <c r="DW16" s="17">
        <f t="shared" si="323"/>
        <v>85</v>
      </c>
      <c r="DX16" s="17">
        <f t="shared" si="323"/>
        <v>85</v>
      </c>
      <c r="DY16" s="17">
        <f t="shared" si="323"/>
        <v>85</v>
      </c>
      <c r="DZ16" s="17">
        <f t="shared" si="323"/>
        <v>85</v>
      </c>
      <c r="EA16" s="17">
        <f t="shared" si="323"/>
        <v>85</v>
      </c>
      <c r="EB16" s="17">
        <f t="shared" si="323"/>
        <v>85</v>
      </c>
      <c r="EC16" s="17">
        <f t="shared" si="323"/>
        <v>85</v>
      </c>
      <c r="ED16" s="17">
        <f t="shared" si="323"/>
        <v>85</v>
      </c>
      <c r="EE16" s="391">
        <f t="shared" si="324"/>
        <v>1020</v>
      </c>
    </row>
    <row r="17" spans="1:135" x14ac:dyDescent="0.2">
      <c r="A17" s="12"/>
      <c r="D17" s="9" t="s">
        <v>23</v>
      </c>
      <c r="E17" s="37">
        <v>0</v>
      </c>
      <c r="F17" s="17">
        <f t="shared" si="305"/>
        <v>0</v>
      </c>
      <c r="G17" s="17">
        <f t="shared" si="305"/>
        <v>0</v>
      </c>
      <c r="H17" s="17">
        <f t="shared" si="305"/>
        <v>0</v>
      </c>
      <c r="I17" s="17">
        <f t="shared" si="305"/>
        <v>0</v>
      </c>
      <c r="J17" s="17">
        <f t="shared" si="305"/>
        <v>0</v>
      </c>
      <c r="K17" s="17">
        <f t="shared" si="305"/>
        <v>0</v>
      </c>
      <c r="L17" s="17">
        <f t="shared" si="305"/>
        <v>0</v>
      </c>
      <c r="M17" s="17">
        <f t="shared" si="305"/>
        <v>0</v>
      </c>
      <c r="N17" s="17">
        <f t="shared" si="305"/>
        <v>0</v>
      </c>
      <c r="O17" s="17">
        <f t="shared" si="305"/>
        <v>0</v>
      </c>
      <c r="P17" s="17">
        <f t="shared" si="305"/>
        <v>0</v>
      </c>
      <c r="Q17" s="17">
        <f t="shared" si="305"/>
        <v>0</v>
      </c>
      <c r="R17" s="319">
        <f t="shared" si="306"/>
        <v>0</v>
      </c>
      <c r="S17" s="17">
        <f t="shared" si="307"/>
        <v>0</v>
      </c>
      <c r="T17" s="17">
        <f t="shared" si="307"/>
        <v>0</v>
      </c>
      <c r="U17" s="17">
        <f t="shared" si="307"/>
        <v>0</v>
      </c>
      <c r="V17" s="17">
        <f t="shared" si="307"/>
        <v>0</v>
      </c>
      <c r="W17" s="17">
        <f t="shared" si="307"/>
        <v>0</v>
      </c>
      <c r="X17" s="17">
        <f t="shared" si="307"/>
        <v>0</v>
      </c>
      <c r="Y17" s="17">
        <f t="shared" si="307"/>
        <v>0</v>
      </c>
      <c r="Z17" s="17">
        <f t="shared" si="307"/>
        <v>0</v>
      </c>
      <c r="AA17" s="17">
        <f t="shared" si="307"/>
        <v>0</v>
      </c>
      <c r="AB17" s="17">
        <f t="shared" si="307"/>
        <v>0</v>
      </c>
      <c r="AC17" s="17">
        <f t="shared" si="307"/>
        <v>0</v>
      </c>
      <c r="AD17" s="17">
        <f t="shared" si="307"/>
        <v>0</v>
      </c>
      <c r="AE17" s="319">
        <f t="shared" si="308"/>
        <v>0</v>
      </c>
      <c r="AF17" s="17">
        <f t="shared" si="309"/>
        <v>0</v>
      </c>
      <c r="AG17" s="17">
        <f t="shared" si="309"/>
        <v>0</v>
      </c>
      <c r="AH17" s="17">
        <f t="shared" si="309"/>
        <v>0</v>
      </c>
      <c r="AI17" s="17">
        <f t="shared" si="309"/>
        <v>0</v>
      </c>
      <c r="AJ17" s="17">
        <f t="shared" si="309"/>
        <v>0</v>
      </c>
      <c r="AK17" s="17">
        <f t="shared" si="309"/>
        <v>0</v>
      </c>
      <c r="AL17" s="17">
        <f t="shared" si="309"/>
        <v>0</v>
      </c>
      <c r="AM17" s="17">
        <f t="shared" si="309"/>
        <v>0</v>
      </c>
      <c r="AN17" s="17">
        <f t="shared" si="309"/>
        <v>0</v>
      </c>
      <c r="AO17" s="17">
        <f t="shared" si="309"/>
        <v>0</v>
      </c>
      <c r="AP17" s="17">
        <f t="shared" si="309"/>
        <v>0</v>
      </c>
      <c r="AQ17" s="17">
        <f t="shared" si="309"/>
        <v>0</v>
      </c>
      <c r="AR17" s="319">
        <f t="shared" si="310"/>
        <v>0</v>
      </c>
      <c r="AS17" s="17">
        <f t="shared" si="311"/>
        <v>0</v>
      </c>
      <c r="AT17" s="17">
        <f t="shared" si="311"/>
        <v>0</v>
      </c>
      <c r="AU17" s="17">
        <f t="shared" si="311"/>
        <v>0</v>
      </c>
      <c r="AV17" s="17">
        <f t="shared" si="311"/>
        <v>0</v>
      </c>
      <c r="AW17" s="17">
        <f t="shared" si="311"/>
        <v>0</v>
      </c>
      <c r="AX17" s="17">
        <f t="shared" si="311"/>
        <v>0</v>
      </c>
      <c r="AY17" s="17">
        <f t="shared" si="311"/>
        <v>0</v>
      </c>
      <c r="AZ17" s="17">
        <f t="shared" si="311"/>
        <v>0</v>
      </c>
      <c r="BA17" s="17">
        <f t="shared" si="311"/>
        <v>0</v>
      </c>
      <c r="BB17" s="17">
        <f t="shared" si="311"/>
        <v>0</v>
      </c>
      <c r="BC17" s="17">
        <f t="shared" si="311"/>
        <v>0</v>
      </c>
      <c r="BD17" s="17">
        <f t="shared" si="311"/>
        <v>0</v>
      </c>
      <c r="BE17" s="319">
        <f t="shared" si="312"/>
        <v>0</v>
      </c>
      <c r="BF17" s="17">
        <f t="shared" si="313"/>
        <v>0</v>
      </c>
      <c r="BG17" s="17">
        <f t="shared" si="313"/>
        <v>0</v>
      </c>
      <c r="BH17" s="17">
        <f t="shared" si="313"/>
        <v>0</v>
      </c>
      <c r="BI17" s="17">
        <f t="shared" si="313"/>
        <v>0</v>
      </c>
      <c r="BJ17" s="17">
        <f t="shared" si="313"/>
        <v>0</v>
      </c>
      <c r="BK17" s="17">
        <f t="shared" si="313"/>
        <v>0</v>
      </c>
      <c r="BL17" s="17">
        <f t="shared" si="313"/>
        <v>0</v>
      </c>
      <c r="BM17" s="17">
        <f t="shared" si="313"/>
        <v>0</v>
      </c>
      <c r="BN17" s="17">
        <f t="shared" si="313"/>
        <v>0</v>
      </c>
      <c r="BO17" s="17">
        <f t="shared" si="313"/>
        <v>0</v>
      </c>
      <c r="BP17" s="17">
        <f t="shared" si="313"/>
        <v>0</v>
      </c>
      <c r="BQ17" s="17">
        <f t="shared" si="313"/>
        <v>0</v>
      </c>
      <c r="BR17" s="319">
        <f t="shared" si="314"/>
        <v>0</v>
      </c>
      <c r="BS17" s="17">
        <f t="shared" si="315"/>
        <v>0</v>
      </c>
      <c r="BT17" s="17">
        <f t="shared" si="315"/>
        <v>0</v>
      </c>
      <c r="BU17" s="17">
        <f t="shared" si="315"/>
        <v>0</v>
      </c>
      <c r="BV17" s="17">
        <f t="shared" si="315"/>
        <v>0</v>
      </c>
      <c r="BW17" s="17">
        <f t="shared" si="315"/>
        <v>0</v>
      </c>
      <c r="BX17" s="17">
        <f t="shared" si="315"/>
        <v>0</v>
      </c>
      <c r="BY17" s="17">
        <f t="shared" si="315"/>
        <v>0</v>
      </c>
      <c r="BZ17" s="17">
        <f t="shared" si="315"/>
        <v>0</v>
      </c>
      <c r="CA17" s="17">
        <f t="shared" si="315"/>
        <v>0</v>
      </c>
      <c r="CB17" s="17">
        <f t="shared" si="315"/>
        <v>0</v>
      </c>
      <c r="CC17" s="17">
        <f t="shared" si="315"/>
        <v>0</v>
      </c>
      <c r="CD17" s="17">
        <f t="shared" si="315"/>
        <v>0</v>
      </c>
      <c r="CE17" s="319">
        <f t="shared" si="316"/>
        <v>0</v>
      </c>
      <c r="CF17" s="17">
        <f t="shared" si="317"/>
        <v>0</v>
      </c>
      <c r="CG17" s="17">
        <f t="shared" si="317"/>
        <v>0</v>
      </c>
      <c r="CH17" s="17">
        <f t="shared" si="317"/>
        <v>0</v>
      </c>
      <c r="CI17" s="17">
        <f t="shared" si="317"/>
        <v>0</v>
      </c>
      <c r="CJ17" s="17">
        <f t="shared" si="317"/>
        <v>0</v>
      </c>
      <c r="CK17" s="17">
        <f t="shared" si="317"/>
        <v>0</v>
      </c>
      <c r="CL17" s="17">
        <f t="shared" si="317"/>
        <v>0</v>
      </c>
      <c r="CM17" s="17">
        <f t="shared" si="317"/>
        <v>0</v>
      </c>
      <c r="CN17" s="17">
        <f t="shared" si="317"/>
        <v>0</v>
      </c>
      <c r="CO17" s="17">
        <f t="shared" si="317"/>
        <v>0</v>
      </c>
      <c r="CP17" s="17">
        <f t="shared" si="317"/>
        <v>0</v>
      </c>
      <c r="CQ17" s="17">
        <f t="shared" si="317"/>
        <v>0</v>
      </c>
      <c r="CR17" s="319">
        <f t="shared" si="318"/>
        <v>0</v>
      </c>
      <c r="CS17" s="17">
        <f t="shared" si="319"/>
        <v>0</v>
      </c>
      <c r="CT17" s="17">
        <f t="shared" si="319"/>
        <v>0</v>
      </c>
      <c r="CU17" s="17">
        <f t="shared" si="319"/>
        <v>0</v>
      </c>
      <c r="CV17" s="17">
        <f t="shared" si="319"/>
        <v>0</v>
      </c>
      <c r="CW17" s="17">
        <f t="shared" si="319"/>
        <v>0</v>
      </c>
      <c r="CX17" s="17">
        <f t="shared" si="319"/>
        <v>0</v>
      </c>
      <c r="CY17" s="17">
        <f t="shared" si="319"/>
        <v>0</v>
      </c>
      <c r="CZ17" s="17">
        <f t="shared" si="319"/>
        <v>0</v>
      </c>
      <c r="DA17" s="17">
        <f t="shared" si="319"/>
        <v>0</v>
      </c>
      <c r="DB17" s="17">
        <f t="shared" si="319"/>
        <v>0</v>
      </c>
      <c r="DC17" s="17">
        <f t="shared" si="319"/>
        <v>0</v>
      </c>
      <c r="DD17" s="17">
        <f t="shared" si="319"/>
        <v>0</v>
      </c>
      <c r="DE17" s="319">
        <f t="shared" si="320"/>
        <v>0</v>
      </c>
      <c r="DF17" s="17">
        <f t="shared" si="321"/>
        <v>0</v>
      </c>
      <c r="DG17" s="17">
        <f t="shared" si="321"/>
        <v>0</v>
      </c>
      <c r="DH17" s="17">
        <f t="shared" si="321"/>
        <v>0</v>
      </c>
      <c r="DI17" s="17">
        <f t="shared" si="321"/>
        <v>0</v>
      </c>
      <c r="DJ17" s="17">
        <f t="shared" si="321"/>
        <v>0</v>
      </c>
      <c r="DK17" s="17">
        <f t="shared" si="321"/>
        <v>0</v>
      </c>
      <c r="DL17" s="17">
        <f t="shared" si="321"/>
        <v>0</v>
      </c>
      <c r="DM17" s="17">
        <f t="shared" si="321"/>
        <v>0</v>
      </c>
      <c r="DN17" s="17">
        <f t="shared" si="321"/>
        <v>0</v>
      </c>
      <c r="DO17" s="17">
        <f t="shared" si="321"/>
        <v>0</v>
      </c>
      <c r="DP17" s="17">
        <f t="shared" si="321"/>
        <v>0</v>
      </c>
      <c r="DQ17" s="17">
        <f t="shared" si="321"/>
        <v>0</v>
      </c>
      <c r="DR17" s="319">
        <f t="shared" si="322"/>
        <v>0</v>
      </c>
      <c r="DS17" s="17">
        <f t="shared" si="323"/>
        <v>0</v>
      </c>
      <c r="DT17" s="17">
        <f t="shared" si="323"/>
        <v>0</v>
      </c>
      <c r="DU17" s="17">
        <f t="shared" si="323"/>
        <v>0</v>
      </c>
      <c r="DV17" s="17">
        <f t="shared" si="323"/>
        <v>0</v>
      </c>
      <c r="DW17" s="17">
        <f t="shared" si="323"/>
        <v>0</v>
      </c>
      <c r="DX17" s="17">
        <f t="shared" si="323"/>
        <v>0</v>
      </c>
      <c r="DY17" s="17">
        <f t="shared" si="323"/>
        <v>0</v>
      </c>
      <c r="DZ17" s="17">
        <f t="shared" si="323"/>
        <v>0</v>
      </c>
      <c r="EA17" s="17">
        <f t="shared" si="323"/>
        <v>0</v>
      </c>
      <c r="EB17" s="17">
        <f t="shared" si="323"/>
        <v>0</v>
      </c>
      <c r="EC17" s="17">
        <f t="shared" si="323"/>
        <v>0</v>
      </c>
      <c r="ED17" s="17">
        <f t="shared" si="323"/>
        <v>0</v>
      </c>
      <c r="EE17" s="391">
        <f t="shared" si="324"/>
        <v>0</v>
      </c>
    </row>
    <row r="18" spans="1:135" x14ac:dyDescent="0.2">
      <c r="A18" s="9" t="s">
        <v>1</v>
      </c>
      <c r="B18" s="15">
        <f>EDATE(B7, 5)</f>
        <v>46143</v>
      </c>
      <c r="D18" s="9" t="s">
        <v>88</v>
      </c>
      <c r="E18" s="37">
        <v>0</v>
      </c>
      <c r="F18" s="17">
        <f t="shared" si="305"/>
        <v>0</v>
      </c>
      <c r="G18" s="17">
        <f t="shared" si="305"/>
        <v>0</v>
      </c>
      <c r="H18" s="17">
        <f t="shared" si="305"/>
        <v>0</v>
      </c>
      <c r="I18" s="17">
        <f t="shared" si="305"/>
        <v>0</v>
      </c>
      <c r="J18" s="17">
        <f t="shared" si="305"/>
        <v>0</v>
      </c>
      <c r="K18" s="17">
        <f t="shared" si="305"/>
        <v>0</v>
      </c>
      <c r="L18" s="17">
        <f t="shared" si="305"/>
        <v>0</v>
      </c>
      <c r="M18" s="17">
        <f t="shared" si="305"/>
        <v>0</v>
      </c>
      <c r="N18" s="17">
        <f t="shared" si="305"/>
        <v>0</v>
      </c>
      <c r="O18" s="17">
        <f t="shared" si="305"/>
        <v>0</v>
      </c>
      <c r="P18" s="17">
        <f t="shared" si="305"/>
        <v>0</v>
      </c>
      <c r="Q18" s="17">
        <f t="shared" si="305"/>
        <v>0</v>
      </c>
      <c r="R18" s="319">
        <f t="shared" si="306"/>
        <v>0</v>
      </c>
      <c r="S18" s="17">
        <f t="shared" si="307"/>
        <v>0</v>
      </c>
      <c r="T18" s="17">
        <f t="shared" si="307"/>
        <v>0</v>
      </c>
      <c r="U18" s="17">
        <f t="shared" si="307"/>
        <v>0</v>
      </c>
      <c r="V18" s="17">
        <f t="shared" si="307"/>
        <v>0</v>
      </c>
      <c r="W18" s="17">
        <f t="shared" si="307"/>
        <v>0</v>
      </c>
      <c r="X18" s="17">
        <f t="shared" si="307"/>
        <v>0</v>
      </c>
      <c r="Y18" s="17">
        <f t="shared" si="307"/>
        <v>0</v>
      </c>
      <c r="Z18" s="17">
        <f t="shared" si="307"/>
        <v>0</v>
      </c>
      <c r="AA18" s="17">
        <f t="shared" si="307"/>
        <v>0</v>
      </c>
      <c r="AB18" s="17">
        <f t="shared" si="307"/>
        <v>0</v>
      </c>
      <c r="AC18" s="17">
        <f t="shared" si="307"/>
        <v>0</v>
      </c>
      <c r="AD18" s="17">
        <f t="shared" si="307"/>
        <v>0</v>
      </c>
      <c r="AE18" s="319">
        <f t="shared" si="308"/>
        <v>0</v>
      </c>
      <c r="AF18" s="17">
        <f t="shared" si="309"/>
        <v>0</v>
      </c>
      <c r="AG18" s="17">
        <f t="shared" si="309"/>
        <v>0</v>
      </c>
      <c r="AH18" s="17">
        <f t="shared" si="309"/>
        <v>0</v>
      </c>
      <c r="AI18" s="17">
        <f t="shared" si="309"/>
        <v>0</v>
      </c>
      <c r="AJ18" s="17">
        <f t="shared" si="309"/>
        <v>0</v>
      </c>
      <c r="AK18" s="17">
        <f t="shared" si="309"/>
        <v>0</v>
      </c>
      <c r="AL18" s="17">
        <f t="shared" si="309"/>
        <v>0</v>
      </c>
      <c r="AM18" s="17">
        <f t="shared" si="309"/>
        <v>0</v>
      </c>
      <c r="AN18" s="17">
        <f t="shared" si="309"/>
        <v>0</v>
      </c>
      <c r="AO18" s="17">
        <f t="shared" si="309"/>
        <v>0</v>
      </c>
      <c r="AP18" s="17">
        <f t="shared" si="309"/>
        <v>0</v>
      </c>
      <c r="AQ18" s="17">
        <f t="shared" si="309"/>
        <v>0</v>
      </c>
      <c r="AR18" s="319">
        <f t="shared" si="310"/>
        <v>0</v>
      </c>
      <c r="AS18" s="17">
        <f t="shared" si="311"/>
        <v>0</v>
      </c>
      <c r="AT18" s="17">
        <f t="shared" si="311"/>
        <v>0</v>
      </c>
      <c r="AU18" s="17">
        <f t="shared" si="311"/>
        <v>0</v>
      </c>
      <c r="AV18" s="17">
        <f t="shared" si="311"/>
        <v>0</v>
      </c>
      <c r="AW18" s="17">
        <f t="shared" si="311"/>
        <v>0</v>
      </c>
      <c r="AX18" s="17">
        <f t="shared" si="311"/>
        <v>0</v>
      </c>
      <c r="AY18" s="17">
        <f t="shared" si="311"/>
        <v>0</v>
      </c>
      <c r="AZ18" s="17">
        <f t="shared" si="311"/>
        <v>0</v>
      </c>
      <c r="BA18" s="17">
        <f t="shared" si="311"/>
        <v>0</v>
      </c>
      <c r="BB18" s="17">
        <f t="shared" si="311"/>
        <v>0</v>
      </c>
      <c r="BC18" s="17">
        <f t="shared" si="311"/>
        <v>0</v>
      </c>
      <c r="BD18" s="17">
        <f t="shared" si="311"/>
        <v>0</v>
      </c>
      <c r="BE18" s="319">
        <f t="shared" si="312"/>
        <v>0</v>
      </c>
      <c r="BF18" s="17">
        <f t="shared" si="313"/>
        <v>0</v>
      </c>
      <c r="BG18" s="17">
        <f t="shared" si="313"/>
        <v>0</v>
      </c>
      <c r="BH18" s="17">
        <f t="shared" si="313"/>
        <v>0</v>
      </c>
      <c r="BI18" s="17">
        <f t="shared" si="313"/>
        <v>0</v>
      </c>
      <c r="BJ18" s="17">
        <f t="shared" si="313"/>
        <v>0</v>
      </c>
      <c r="BK18" s="17">
        <f t="shared" si="313"/>
        <v>0</v>
      </c>
      <c r="BL18" s="17">
        <f t="shared" si="313"/>
        <v>0</v>
      </c>
      <c r="BM18" s="17">
        <f t="shared" si="313"/>
        <v>0</v>
      </c>
      <c r="BN18" s="17">
        <f t="shared" si="313"/>
        <v>0</v>
      </c>
      <c r="BO18" s="17">
        <f t="shared" si="313"/>
        <v>0</v>
      </c>
      <c r="BP18" s="17">
        <f t="shared" si="313"/>
        <v>0</v>
      </c>
      <c r="BQ18" s="17">
        <f t="shared" si="313"/>
        <v>0</v>
      </c>
      <c r="BR18" s="319">
        <f t="shared" si="314"/>
        <v>0</v>
      </c>
      <c r="BS18" s="17">
        <f t="shared" si="315"/>
        <v>0</v>
      </c>
      <c r="BT18" s="17">
        <f t="shared" si="315"/>
        <v>0</v>
      </c>
      <c r="BU18" s="17">
        <f t="shared" si="315"/>
        <v>0</v>
      </c>
      <c r="BV18" s="17">
        <f t="shared" si="315"/>
        <v>0</v>
      </c>
      <c r="BW18" s="17">
        <f t="shared" si="315"/>
        <v>0</v>
      </c>
      <c r="BX18" s="17">
        <f t="shared" si="315"/>
        <v>0</v>
      </c>
      <c r="BY18" s="17">
        <f t="shared" si="315"/>
        <v>0</v>
      </c>
      <c r="BZ18" s="17">
        <f t="shared" si="315"/>
        <v>0</v>
      </c>
      <c r="CA18" s="17">
        <f t="shared" si="315"/>
        <v>0</v>
      </c>
      <c r="CB18" s="17">
        <f t="shared" si="315"/>
        <v>0</v>
      </c>
      <c r="CC18" s="17">
        <f t="shared" si="315"/>
        <v>0</v>
      </c>
      <c r="CD18" s="17">
        <f t="shared" si="315"/>
        <v>0</v>
      </c>
      <c r="CE18" s="319">
        <f t="shared" si="316"/>
        <v>0</v>
      </c>
      <c r="CF18" s="17">
        <f t="shared" si="317"/>
        <v>0</v>
      </c>
      <c r="CG18" s="17">
        <f t="shared" si="317"/>
        <v>0</v>
      </c>
      <c r="CH18" s="17">
        <f t="shared" si="317"/>
        <v>0</v>
      </c>
      <c r="CI18" s="17">
        <f t="shared" si="317"/>
        <v>0</v>
      </c>
      <c r="CJ18" s="17">
        <f t="shared" si="317"/>
        <v>0</v>
      </c>
      <c r="CK18" s="17">
        <f t="shared" si="317"/>
        <v>0</v>
      </c>
      <c r="CL18" s="17">
        <f t="shared" si="317"/>
        <v>0</v>
      </c>
      <c r="CM18" s="17">
        <f t="shared" si="317"/>
        <v>0</v>
      </c>
      <c r="CN18" s="17">
        <f t="shared" si="317"/>
        <v>0</v>
      </c>
      <c r="CO18" s="17">
        <f t="shared" si="317"/>
        <v>0</v>
      </c>
      <c r="CP18" s="17">
        <f t="shared" si="317"/>
        <v>0</v>
      </c>
      <c r="CQ18" s="17">
        <f t="shared" si="317"/>
        <v>0</v>
      </c>
      <c r="CR18" s="319">
        <f t="shared" si="318"/>
        <v>0</v>
      </c>
      <c r="CS18" s="17">
        <f t="shared" si="319"/>
        <v>0</v>
      </c>
      <c r="CT18" s="17">
        <f t="shared" si="319"/>
        <v>0</v>
      </c>
      <c r="CU18" s="17">
        <f t="shared" si="319"/>
        <v>0</v>
      </c>
      <c r="CV18" s="17">
        <f t="shared" si="319"/>
        <v>0</v>
      </c>
      <c r="CW18" s="17">
        <f t="shared" si="319"/>
        <v>0</v>
      </c>
      <c r="CX18" s="17">
        <f t="shared" si="319"/>
        <v>0</v>
      </c>
      <c r="CY18" s="17">
        <f t="shared" si="319"/>
        <v>0</v>
      </c>
      <c r="CZ18" s="17">
        <f t="shared" si="319"/>
        <v>0</v>
      </c>
      <c r="DA18" s="17">
        <f t="shared" si="319"/>
        <v>0</v>
      </c>
      <c r="DB18" s="17">
        <f t="shared" si="319"/>
        <v>0</v>
      </c>
      <c r="DC18" s="17">
        <f t="shared" si="319"/>
        <v>0</v>
      </c>
      <c r="DD18" s="17">
        <f t="shared" si="319"/>
        <v>0</v>
      </c>
      <c r="DE18" s="319">
        <f t="shared" si="320"/>
        <v>0</v>
      </c>
      <c r="DF18" s="17">
        <f t="shared" si="321"/>
        <v>0</v>
      </c>
      <c r="DG18" s="17">
        <f t="shared" si="321"/>
        <v>0</v>
      </c>
      <c r="DH18" s="17">
        <f t="shared" si="321"/>
        <v>0</v>
      </c>
      <c r="DI18" s="17">
        <f t="shared" si="321"/>
        <v>0</v>
      </c>
      <c r="DJ18" s="17">
        <f t="shared" si="321"/>
        <v>0</v>
      </c>
      <c r="DK18" s="17">
        <f t="shared" si="321"/>
        <v>0</v>
      </c>
      <c r="DL18" s="17">
        <f t="shared" si="321"/>
        <v>0</v>
      </c>
      <c r="DM18" s="17">
        <f t="shared" si="321"/>
        <v>0</v>
      </c>
      <c r="DN18" s="17">
        <f t="shared" si="321"/>
        <v>0</v>
      </c>
      <c r="DO18" s="17">
        <f t="shared" si="321"/>
        <v>0</v>
      </c>
      <c r="DP18" s="17">
        <f t="shared" si="321"/>
        <v>0</v>
      </c>
      <c r="DQ18" s="17">
        <f t="shared" si="321"/>
        <v>0</v>
      </c>
      <c r="DR18" s="319">
        <f t="shared" si="322"/>
        <v>0</v>
      </c>
      <c r="DS18" s="17">
        <f t="shared" si="323"/>
        <v>0</v>
      </c>
      <c r="DT18" s="17">
        <f t="shared" si="323"/>
        <v>0</v>
      </c>
      <c r="DU18" s="17">
        <f t="shared" si="323"/>
        <v>0</v>
      </c>
      <c r="DV18" s="17">
        <f t="shared" si="323"/>
        <v>0</v>
      </c>
      <c r="DW18" s="17">
        <f t="shared" si="323"/>
        <v>0</v>
      </c>
      <c r="DX18" s="17">
        <f t="shared" si="323"/>
        <v>0</v>
      </c>
      <c r="DY18" s="17">
        <f t="shared" si="323"/>
        <v>0</v>
      </c>
      <c r="DZ18" s="17">
        <f t="shared" si="323"/>
        <v>0</v>
      </c>
      <c r="EA18" s="17">
        <f t="shared" si="323"/>
        <v>0</v>
      </c>
      <c r="EB18" s="17">
        <f t="shared" si="323"/>
        <v>0</v>
      </c>
      <c r="EC18" s="17">
        <f t="shared" si="323"/>
        <v>0</v>
      </c>
      <c r="ED18" s="17">
        <f t="shared" si="323"/>
        <v>0</v>
      </c>
      <c r="EE18" s="391">
        <f t="shared" si="324"/>
        <v>0</v>
      </c>
    </row>
    <row r="19" spans="1:135" x14ac:dyDescent="0.2">
      <c r="A19" s="12" t="s">
        <v>38</v>
      </c>
      <c r="B19" s="16">
        <f>EDATE(B18, 8)</f>
        <v>46388</v>
      </c>
      <c r="D19" s="9" t="s">
        <v>89</v>
      </c>
      <c r="E19" s="37">
        <v>0</v>
      </c>
      <c r="F19" s="17">
        <f t="shared" ref="F19:Q27" si="325">IF(F$2&gt;=$B$18,$E19,0)</f>
        <v>0</v>
      </c>
      <c r="G19" s="17">
        <f t="shared" si="325"/>
        <v>0</v>
      </c>
      <c r="H19" s="17">
        <f t="shared" si="325"/>
        <v>0</v>
      </c>
      <c r="I19" s="17">
        <f t="shared" si="325"/>
        <v>0</v>
      </c>
      <c r="J19" s="17">
        <f t="shared" si="325"/>
        <v>0</v>
      </c>
      <c r="K19" s="17">
        <f t="shared" si="325"/>
        <v>0</v>
      </c>
      <c r="L19" s="17">
        <f t="shared" si="325"/>
        <v>0</v>
      </c>
      <c r="M19" s="17">
        <f t="shared" si="325"/>
        <v>0</v>
      </c>
      <c r="N19" s="17">
        <f t="shared" si="325"/>
        <v>0</v>
      </c>
      <c r="O19" s="17">
        <f t="shared" si="325"/>
        <v>0</v>
      </c>
      <c r="P19" s="17">
        <f t="shared" si="325"/>
        <v>0</v>
      </c>
      <c r="Q19" s="17">
        <f t="shared" si="325"/>
        <v>0</v>
      </c>
      <c r="R19" s="319">
        <f t="shared" si="306"/>
        <v>0</v>
      </c>
      <c r="S19" s="17">
        <f t="shared" ref="S19:AD27" si="326">IF(S$2&gt;=$B$18,$E19,0)</f>
        <v>0</v>
      </c>
      <c r="T19" s="17">
        <f t="shared" si="326"/>
        <v>0</v>
      </c>
      <c r="U19" s="17">
        <f t="shared" si="326"/>
        <v>0</v>
      </c>
      <c r="V19" s="17">
        <f t="shared" si="326"/>
        <v>0</v>
      </c>
      <c r="W19" s="17">
        <f t="shared" si="326"/>
        <v>0</v>
      </c>
      <c r="X19" s="17">
        <f t="shared" si="326"/>
        <v>0</v>
      </c>
      <c r="Y19" s="17">
        <f t="shared" si="326"/>
        <v>0</v>
      </c>
      <c r="Z19" s="17">
        <f t="shared" si="326"/>
        <v>0</v>
      </c>
      <c r="AA19" s="17">
        <f t="shared" si="326"/>
        <v>0</v>
      </c>
      <c r="AB19" s="17">
        <f t="shared" si="326"/>
        <v>0</v>
      </c>
      <c r="AC19" s="17">
        <f t="shared" si="326"/>
        <v>0</v>
      </c>
      <c r="AD19" s="17">
        <f t="shared" si="326"/>
        <v>0</v>
      </c>
      <c r="AE19" s="319">
        <f t="shared" si="308"/>
        <v>0</v>
      </c>
      <c r="AF19" s="17">
        <f t="shared" ref="AF19:AQ33" si="327">IF(AF$2&gt;=$B$18,$E19,0)</f>
        <v>0</v>
      </c>
      <c r="AG19" s="17">
        <f t="shared" si="327"/>
        <v>0</v>
      </c>
      <c r="AH19" s="17">
        <f t="shared" si="327"/>
        <v>0</v>
      </c>
      <c r="AI19" s="17">
        <f t="shared" si="327"/>
        <v>0</v>
      </c>
      <c r="AJ19" s="17">
        <f t="shared" si="327"/>
        <v>0</v>
      </c>
      <c r="AK19" s="17">
        <f t="shared" si="327"/>
        <v>0</v>
      </c>
      <c r="AL19" s="17">
        <f t="shared" si="327"/>
        <v>0</v>
      </c>
      <c r="AM19" s="17">
        <f t="shared" si="327"/>
        <v>0</v>
      </c>
      <c r="AN19" s="17">
        <f t="shared" si="327"/>
        <v>0</v>
      </c>
      <c r="AO19" s="17">
        <f t="shared" si="327"/>
        <v>0</v>
      </c>
      <c r="AP19" s="17">
        <f t="shared" si="327"/>
        <v>0</v>
      </c>
      <c r="AQ19" s="17">
        <f t="shared" si="327"/>
        <v>0</v>
      </c>
      <c r="AR19" s="319">
        <f t="shared" si="310"/>
        <v>0</v>
      </c>
      <c r="AS19" s="17">
        <f t="shared" ref="AS19:BD33" si="328">IF(AS$2&gt;=$B$18,$E19,0)</f>
        <v>0</v>
      </c>
      <c r="AT19" s="17">
        <f t="shared" si="328"/>
        <v>0</v>
      </c>
      <c r="AU19" s="17">
        <f t="shared" si="328"/>
        <v>0</v>
      </c>
      <c r="AV19" s="17">
        <f t="shared" si="328"/>
        <v>0</v>
      </c>
      <c r="AW19" s="17">
        <f t="shared" si="328"/>
        <v>0</v>
      </c>
      <c r="AX19" s="17">
        <f t="shared" si="328"/>
        <v>0</v>
      </c>
      <c r="AY19" s="17">
        <f t="shared" si="328"/>
        <v>0</v>
      </c>
      <c r="AZ19" s="17">
        <f t="shared" si="328"/>
        <v>0</v>
      </c>
      <c r="BA19" s="17">
        <f t="shared" si="328"/>
        <v>0</v>
      </c>
      <c r="BB19" s="17">
        <f t="shared" si="328"/>
        <v>0</v>
      </c>
      <c r="BC19" s="17">
        <f t="shared" si="328"/>
        <v>0</v>
      </c>
      <c r="BD19" s="17">
        <f t="shared" si="328"/>
        <v>0</v>
      </c>
      <c r="BE19" s="319">
        <f t="shared" si="312"/>
        <v>0</v>
      </c>
      <c r="BF19" s="17">
        <f t="shared" ref="BF19:BQ33" si="329">IF(BF$2&gt;=$B$18,$E19,0)</f>
        <v>0</v>
      </c>
      <c r="BG19" s="17">
        <f t="shared" si="329"/>
        <v>0</v>
      </c>
      <c r="BH19" s="17">
        <f t="shared" si="329"/>
        <v>0</v>
      </c>
      <c r="BI19" s="17">
        <f t="shared" si="329"/>
        <v>0</v>
      </c>
      <c r="BJ19" s="17">
        <f t="shared" si="329"/>
        <v>0</v>
      </c>
      <c r="BK19" s="17">
        <f t="shared" si="329"/>
        <v>0</v>
      </c>
      <c r="BL19" s="17">
        <f t="shared" si="329"/>
        <v>0</v>
      </c>
      <c r="BM19" s="17">
        <f t="shared" si="329"/>
        <v>0</v>
      </c>
      <c r="BN19" s="17">
        <f t="shared" si="329"/>
        <v>0</v>
      </c>
      <c r="BO19" s="17">
        <f t="shared" si="329"/>
        <v>0</v>
      </c>
      <c r="BP19" s="17">
        <f t="shared" si="329"/>
        <v>0</v>
      </c>
      <c r="BQ19" s="17">
        <f t="shared" si="329"/>
        <v>0</v>
      </c>
      <c r="BR19" s="319">
        <f t="shared" si="314"/>
        <v>0</v>
      </c>
      <c r="BS19" s="17">
        <f t="shared" ref="BS19:CD33" si="330">IF(BS$2&gt;=$B$18,$E19,0)</f>
        <v>0</v>
      </c>
      <c r="BT19" s="17">
        <f t="shared" si="330"/>
        <v>0</v>
      </c>
      <c r="BU19" s="17">
        <f t="shared" si="330"/>
        <v>0</v>
      </c>
      <c r="BV19" s="17">
        <f t="shared" si="330"/>
        <v>0</v>
      </c>
      <c r="BW19" s="17">
        <f t="shared" si="330"/>
        <v>0</v>
      </c>
      <c r="BX19" s="17">
        <f t="shared" si="330"/>
        <v>0</v>
      </c>
      <c r="BY19" s="17">
        <f t="shared" si="330"/>
        <v>0</v>
      </c>
      <c r="BZ19" s="17">
        <f t="shared" si="330"/>
        <v>0</v>
      </c>
      <c r="CA19" s="17">
        <f t="shared" si="330"/>
        <v>0</v>
      </c>
      <c r="CB19" s="17">
        <f t="shared" si="330"/>
        <v>0</v>
      </c>
      <c r="CC19" s="17">
        <f t="shared" si="330"/>
        <v>0</v>
      </c>
      <c r="CD19" s="17">
        <f t="shared" si="330"/>
        <v>0</v>
      </c>
      <c r="CE19" s="319">
        <f t="shared" si="316"/>
        <v>0</v>
      </c>
      <c r="CF19" s="17">
        <f t="shared" ref="CF19:CQ33" si="331">IF(CF$2&gt;=$B$18,$E19,0)</f>
        <v>0</v>
      </c>
      <c r="CG19" s="17">
        <f t="shared" si="331"/>
        <v>0</v>
      </c>
      <c r="CH19" s="17">
        <f t="shared" si="331"/>
        <v>0</v>
      </c>
      <c r="CI19" s="17">
        <f t="shared" si="331"/>
        <v>0</v>
      </c>
      <c r="CJ19" s="17">
        <f t="shared" si="331"/>
        <v>0</v>
      </c>
      <c r="CK19" s="17">
        <f t="shared" si="331"/>
        <v>0</v>
      </c>
      <c r="CL19" s="17">
        <f t="shared" si="331"/>
        <v>0</v>
      </c>
      <c r="CM19" s="17">
        <f t="shared" si="331"/>
        <v>0</v>
      </c>
      <c r="CN19" s="17">
        <f t="shared" si="331"/>
        <v>0</v>
      </c>
      <c r="CO19" s="17">
        <f t="shared" si="331"/>
        <v>0</v>
      </c>
      <c r="CP19" s="17">
        <f t="shared" si="331"/>
        <v>0</v>
      </c>
      <c r="CQ19" s="17">
        <f t="shared" si="331"/>
        <v>0</v>
      </c>
      <c r="CR19" s="319">
        <f t="shared" si="318"/>
        <v>0</v>
      </c>
      <c r="CS19" s="17">
        <f t="shared" ref="CS19:DD33" si="332">IF(CS$2&gt;=$B$18,$E19,0)</f>
        <v>0</v>
      </c>
      <c r="CT19" s="17">
        <f t="shared" si="332"/>
        <v>0</v>
      </c>
      <c r="CU19" s="17">
        <f t="shared" si="332"/>
        <v>0</v>
      </c>
      <c r="CV19" s="17">
        <f t="shared" si="332"/>
        <v>0</v>
      </c>
      <c r="CW19" s="17">
        <f t="shared" si="332"/>
        <v>0</v>
      </c>
      <c r="CX19" s="17">
        <f t="shared" si="332"/>
        <v>0</v>
      </c>
      <c r="CY19" s="17">
        <f t="shared" si="332"/>
        <v>0</v>
      </c>
      <c r="CZ19" s="17">
        <f t="shared" si="332"/>
        <v>0</v>
      </c>
      <c r="DA19" s="17">
        <f t="shared" si="332"/>
        <v>0</v>
      </c>
      <c r="DB19" s="17">
        <f t="shared" si="332"/>
        <v>0</v>
      </c>
      <c r="DC19" s="17">
        <f t="shared" si="332"/>
        <v>0</v>
      </c>
      <c r="DD19" s="17">
        <f t="shared" si="332"/>
        <v>0</v>
      </c>
      <c r="DE19" s="319">
        <f t="shared" si="320"/>
        <v>0</v>
      </c>
      <c r="DF19" s="17">
        <f t="shared" ref="DF19:DQ33" si="333">IF(DF$2&gt;=$B$18,$E19,0)</f>
        <v>0</v>
      </c>
      <c r="DG19" s="17">
        <f t="shared" si="333"/>
        <v>0</v>
      </c>
      <c r="DH19" s="17">
        <f t="shared" si="333"/>
        <v>0</v>
      </c>
      <c r="DI19" s="17">
        <f t="shared" si="333"/>
        <v>0</v>
      </c>
      <c r="DJ19" s="17">
        <f t="shared" si="333"/>
        <v>0</v>
      </c>
      <c r="DK19" s="17">
        <f t="shared" si="333"/>
        <v>0</v>
      </c>
      <c r="DL19" s="17">
        <f t="shared" si="333"/>
        <v>0</v>
      </c>
      <c r="DM19" s="17">
        <f t="shared" si="333"/>
        <v>0</v>
      </c>
      <c r="DN19" s="17">
        <f t="shared" si="333"/>
        <v>0</v>
      </c>
      <c r="DO19" s="17">
        <f t="shared" si="333"/>
        <v>0</v>
      </c>
      <c r="DP19" s="17">
        <f t="shared" si="333"/>
        <v>0</v>
      </c>
      <c r="DQ19" s="17">
        <f t="shared" si="333"/>
        <v>0</v>
      </c>
      <c r="DR19" s="319">
        <f t="shared" si="322"/>
        <v>0</v>
      </c>
      <c r="DS19" s="17">
        <f t="shared" ref="DS19:ED33" si="334">IF(DS$2&gt;=$B$18,$E19,0)</f>
        <v>0</v>
      </c>
      <c r="DT19" s="17">
        <f t="shared" si="334"/>
        <v>0</v>
      </c>
      <c r="DU19" s="17">
        <f t="shared" si="334"/>
        <v>0</v>
      </c>
      <c r="DV19" s="17">
        <f t="shared" si="334"/>
        <v>0</v>
      </c>
      <c r="DW19" s="17">
        <f t="shared" si="334"/>
        <v>0</v>
      </c>
      <c r="DX19" s="17">
        <f t="shared" si="334"/>
        <v>0</v>
      </c>
      <c r="DY19" s="17">
        <f t="shared" si="334"/>
        <v>0</v>
      </c>
      <c r="DZ19" s="17">
        <f t="shared" si="334"/>
        <v>0</v>
      </c>
      <c r="EA19" s="17">
        <f t="shared" si="334"/>
        <v>0</v>
      </c>
      <c r="EB19" s="17">
        <f t="shared" si="334"/>
        <v>0</v>
      </c>
      <c r="EC19" s="17">
        <f t="shared" si="334"/>
        <v>0</v>
      </c>
      <c r="ED19" s="17">
        <f t="shared" si="334"/>
        <v>0</v>
      </c>
      <c r="EE19" s="391">
        <f t="shared" si="324"/>
        <v>0</v>
      </c>
    </row>
    <row r="20" spans="1:135" x14ac:dyDescent="0.2">
      <c r="A20" s="12" t="s">
        <v>33</v>
      </c>
      <c r="B20" s="1">
        <v>14</v>
      </c>
      <c r="D20" s="1" t="s">
        <v>42</v>
      </c>
      <c r="E20" s="37">
        <v>2500</v>
      </c>
      <c r="F20" s="17">
        <f t="shared" si="325"/>
        <v>0</v>
      </c>
      <c r="G20" s="17">
        <f t="shared" si="325"/>
        <v>0</v>
      </c>
      <c r="H20" s="17">
        <f t="shared" si="325"/>
        <v>0</v>
      </c>
      <c r="I20" s="17">
        <f t="shared" si="325"/>
        <v>0</v>
      </c>
      <c r="J20" s="17">
        <f t="shared" si="325"/>
        <v>0</v>
      </c>
      <c r="K20" s="17">
        <f t="shared" si="325"/>
        <v>0</v>
      </c>
      <c r="L20" s="17">
        <f t="shared" si="325"/>
        <v>0</v>
      </c>
      <c r="M20" s="17">
        <f t="shared" si="325"/>
        <v>0</v>
      </c>
      <c r="N20" s="17">
        <f t="shared" si="325"/>
        <v>0</v>
      </c>
      <c r="O20" s="17">
        <f t="shared" si="325"/>
        <v>0</v>
      </c>
      <c r="P20" s="17">
        <f t="shared" si="325"/>
        <v>0</v>
      </c>
      <c r="Q20" s="17">
        <f t="shared" si="325"/>
        <v>0</v>
      </c>
      <c r="R20" s="319">
        <f t="shared" si="306"/>
        <v>0</v>
      </c>
      <c r="S20" s="17">
        <f t="shared" si="326"/>
        <v>0</v>
      </c>
      <c r="T20" s="17">
        <f t="shared" si="326"/>
        <v>0</v>
      </c>
      <c r="U20" s="17">
        <f t="shared" si="326"/>
        <v>0</v>
      </c>
      <c r="V20" s="17">
        <f t="shared" si="326"/>
        <v>0</v>
      </c>
      <c r="W20" s="17">
        <f t="shared" si="326"/>
        <v>2500</v>
      </c>
      <c r="X20" s="17">
        <f t="shared" si="326"/>
        <v>2500</v>
      </c>
      <c r="Y20" s="17">
        <f t="shared" si="326"/>
        <v>2500</v>
      </c>
      <c r="Z20" s="17">
        <f t="shared" si="326"/>
        <v>2500</v>
      </c>
      <c r="AA20" s="17">
        <f t="shared" si="326"/>
        <v>2500</v>
      </c>
      <c r="AB20" s="17">
        <f t="shared" si="326"/>
        <v>2500</v>
      </c>
      <c r="AC20" s="17">
        <f t="shared" si="326"/>
        <v>2500</v>
      </c>
      <c r="AD20" s="17">
        <f t="shared" si="326"/>
        <v>2500</v>
      </c>
      <c r="AE20" s="319">
        <f t="shared" si="308"/>
        <v>20000</v>
      </c>
      <c r="AF20" s="17">
        <f t="shared" si="327"/>
        <v>2500</v>
      </c>
      <c r="AG20" s="17">
        <f t="shared" si="327"/>
        <v>2500</v>
      </c>
      <c r="AH20" s="17">
        <f t="shared" si="327"/>
        <v>2500</v>
      </c>
      <c r="AI20" s="17">
        <f t="shared" si="327"/>
        <v>2500</v>
      </c>
      <c r="AJ20" s="17">
        <f t="shared" si="327"/>
        <v>2500</v>
      </c>
      <c r="AK20" s="17">
        <f t="shared" si="327"/>
        <v>2500</v>
      </c>
      <c r="AL20" s="17">
        <f t="shared" si="327"/>
        <v>2500</v>
      </c>
      <c r="AM20" s="17">
        <f t="shared" si="327"/>
        <v>2500</v>
      </c>
      <c r="AN20" s="17">
        <f t="shared" si="327"/>
        <v>2500</v>
      </c>
      <c r="AO20" s="17">
        <f t="shared" si="327"/>
        <v>2500</v>
      </c>
      <c r="AP20" s="17">
        <f t="shared" si="327"/>
        <v>2500</v>
      </c>
      <c r="AQ20" s="17">
        <f t="shared" si="327"/>
        <v>2500</v>
      </c>
      <c r="AR20" s="319">
        <f t="shared" si="310"/>
        <v>30000</v>
      </c>
      <c r="AS20" s="17">
        <f t="shared" si="328"/>
        <v>2500</v>
      </c>
      <c r="AT20" s="17">
        <f t="shared" si="328"/>
        <v>2500</v>
      </c>
      <c r="AU20" s="17">
        <f t="shared" si="328"/>
        <v>2500</v>
      </c>
      <c r="AV20" s="17">
        <f t="shared" si="328"/>
        <v>2500</v>
      </c>
      <c r="AW20" s="17">
        <f t="shared" si="328"/>
        <v>2500</v>
      </c>
      <c r="AX20" s="17">
        <f t="shared" si="328"/>
        <v>2500</v>
      </c>
      <c r="AY20" s="17">
        <f t="shared" si="328"/>
        <v>2500</v>
      </c>
      <c r="AZ20" s="17">
        <f t="shared" si="328"/>
        <v>2500</v>
      </c>
      <c r="BA20" s="17">
        <f t="shared" si="328"/>
        <v>2500</v>
      </c>
      <c r="BB20" s="17">
        <f t="shared" si="328"/>
        <v>2500</v>
      </c>
      <c r="BC20" s="17">
        <f t="shared" si="328"/>
        <v>2500</v>
      </c>
      <c r="BD20" s="17">
        <f t="shared" si="328"/>
        <v>2500</v>
      </c>
      <c r="BE20" s="319">
        <f t="shared" si="312"/>
        <v>30000</v>
      </c>
      <c r="BF20" s="17">
        <f t="shared" si="329"/>
        <v>2500</v>
      </c>
      <c r="BG20" s="17">
        <f t="shared" si="329"/>
        <v>2500</v>
      </c>
      <c r="BH20" s="17">
        <f t="shared" si="329"/>
        <v>2500</v>
      </c>
      <c r="BI20" s="17">
        <f t="shared" si="329"/>
        <v>2500</v>
      </c>
      <c r="BJ20" s="17">
        <f t="shared" si="329"/>
        <v>2500</v>
      </c>
      <c r="BK20" s="17">
        <f t="shared" si="329"/>
        <v>2500</v>
      </c>
      <c r="BL20" s="17">
        <f t="shared" si="329"/>
        <v>2500</v>
      </c>
      <c r="BM20" s="17">
        <f t="shared" si="329"/>
        <v>2500</v>
      </c>
      <c r="BN20" s="17">
        <f t="shared" si="329"/>
        <v>2500</v>
      </c>
      <c r="BO20" s="17">
        <f t="shared" si="329"/>
        <v>2500</v>
      </c>
      <c r="BP20" s="17">
        <f t="shared" si="329"/>
        <v>2500</v>
      </c>
      <c r="BQ20" s="17">
        <f t="shared" si="329"/>
        <v>2500</v>
      </c>
      <c r="BR20" s="319">
        <f t="shared" si="314"/>
        <v>30000</v>
      </c>
      <c r="BS20" s="17">
        <f t="shared" si="330"/>
        <v>2500</v>
      </c>
      <c r="BT20" s="17">
        <f t="shared" si="330"/>
        <v>2500</v>
      </c>
      <c r="BU20" s="17">
        <f t="shared" si="330"/>
        <v>2500</v>
      </c>
      <c r="BV20" s="17">
        <f t="shared" si="330"/>
        <v>2500</v>
      </c>
      <c r="BW20" s="17">
        <f t="shared" si="330"/>
        <v>2500</v>
      </c>
      <c r="BX20" s="17">
        <f t="shared" si="330"/>
        <v>2500</v>
      </c>
      <c r="BY20" s="17">
        <f t="shared" si="330"/>
        <v>2500</v>
      </c>
      <c r="BZ20" s="17">
        <f t="shared" si="330"/>
        <v>2500</v>
      </c>
      <c r="CA20" s="17">
        <f t="shared" si="330"/>
        <v>2500</v>
      </c>
      <c r="CB20" s="17">
        <f t="shared" si="330"/>
        <v>2500</v>
      </c>
      <c r="CC20" s="17">
        <f t="shared" si="330"/>
        <v>2500</v>
      </c>
      <c r="CD20" s="17">
        <f t="shared" si="330"/>
        <v>2500</v>
      </c>
      <c r="CE20" s="319">
        <f t="shared" si="316"/>
        <v>30000</v>
      </c>
      <c r="CF20" s="17">
        <f t="shared" si="331"/>
        <v>2500</v>
      </c>
      <c r="CG20" s="17">
        <f t="shared" si="331"/>
        <v>2500</v>
      </c>
      <c r="CH20" s="17">
        <f t="shared" si="331"/>
        <v>2500</v>
      </c>
      <c r="CI20" s="17">
        <f t="shared" si="331"/>
        <v>2500</v>
      </c>
      <c r="CJ20" s="17">
        <f t="shared" si="331"/>
        <v>2500</v>
      </c>
      <c r="CK20" s="17">
        <f t="shared" si="331"/>
        <v>2500</v>
      </c>
      <c r="CL20" s="17">
        <f t="shared" si="331"/>
        <v>2500</v>
      </c>
      <c r="CM20" s="17">
        <f t="shared" si="331"/>
        <v>2500</v>
      </c>
      <c r="CN20" s="17">
        <f t="shared" si="331"/>
        <v>2500</v>
      </c>
      <c r="CO20" s="17">
        <f t="shared" si="331"/>
        <v>2500</v>
      </c>
      <c r="CP20" s="17">
        <f t="shared" si="331"/>
        <v>2500</v>
      </c>
      <c r="CQ20" s="17">
        <f t="shared" si="331"/>
        <v>2500</v>
      </c>
      <c r="CR20" s="319">
        <f t="shared" si="318"/>
        <v>30000</v>
      </c>
      <c r="CS20" s="17">
        <f t="shared" si="332"/>
        <v>2500</v>
      </c>
      <c r="CT20" s="17">
        <f t="shared" si="332"/>
        <v>2500</v>
      </c>
      <c r="CU20" s="17">
        <f t="shared" si="332"/>
        <v>2500</v>
      </c>
      <c r="CV20" s="17">
        <f t="shared" si="332"/>
        <v>2500</v>
      </c>
      <c r="CW20" s="17">
        <f t="shared" si="332"/>
        <v>2500</v>
      </c>
      <c r="CX20" s="17">
        <f t="shared" si="332"/>
        <v>2500</v>
      </c>
      <c r="CY20" s="17">
        <f t="shared" si="332"/>
        <v>2500</v>
      </c>
      <c r="CZ20" s="17">
        <f t="shared" si="332"/>
        <v>2500</v>
      </c>
      <c r="DA20" s="17">
        <f t="shared" si="332"/>
        <v>2500</v>
      </c>
      <c r="DB20" s="17">
        <f t="shared" si="332"/>
        <v>2500</v>
      </c>
      <c r="DC20" s="17">
        <f t="shared" si="332"/>
        <v>2500</v>
      </c>
      <c r="DD20" s="17">
        <f t="shared" si="332"/>
        <v>2500</v>
      </c>
      <c r="DE20" s="319">
        <f t="shared" si="320"/>
        <v>30000</v>
      </c>
      <c r="DF20" s="17">
        <f t="shared" si="333"/>
        <v>2500</v>
      </c>
      <c r="DG20" s="17">
        <f t="shared" si="333"/>
        <v>2500</v>
      </c>
      <c r="DH20" s="17">
        <f t="shared" si="333"/>
        <v>2500</v>
      </c>
      <c r="DI20" s="17">
        <f t="shared" si="333"/>
        <v>2500</v>
      </c>
      <c r="DJ20" s="17">
        <f t="shared" si="333"/>
        <v>2500</v>
      </c>
      <c r="DK20" s="17">
        <f t="shared" si="333"/>
        <v>2500</v>
      </c>
      <c r="DL20" s="17">
        <f t="shared" si="333"/>
        <v>2500</v>
      </c>
      <c r="DM20" s="17">
        <f t="shared" si="333"/>
        <v>2500</v>
      </c>
      <c r="DN20" s="17">
        <f t="shared" si="333"/>
        <v>2500</v>
      </c>
      <c r="DO20" s="17">
        <f t="shared" si="333"/>
        <v>2500</v>
      </c>
      <c r="DP20" s="17">
        <f t="shared" si="333"/>
        <v>2500</v>
      </c>
      <c r="DQ20" s="17">
        <f t="shared" si="333"/>
        <v>2500</v>
      </c>
      <c r="DR20" s="319">
        <f t="shared" si="322"/>
        <v>30000</v>
      </c>
      <c r="DS20" s="17">
        <f t="shared" si="334"/>
        <v>2500</v>
      </c>
      <c r="DT20" s="17">
        <f t="shared" si="334"/>
        <v>2500</v>
      </c>
      <c r="DU20" s="17">
        <f t="shared" si="334"/>
        <v>2500</v>
      </c>
      <c r="DV20" s="17">
        <f t="shared" si="334"/>
        <v>2500</v>
      </c>
      <c r="DW20" s="17">
        <f t="shared" si="334"/>
        <v>2500</v>
      </c>
      <c r="DX20" s="17">
        <f t="shared" si="334"/>
        <v>2500</v>
      </c>
      <c r="DY20" s="17">
        <f t="shared" si="334"/>
        <v>2500</v>
      </c>
      <c r="DZ20" s="17">
        <f t="shared" si="334"/>
        <v>2500</v>
      </c>
      <c r="EA20" s="17">
        <f t="shared" si="334"/>
        <v>2500</v>
      </c>
      <c r="EB20" s="17">
        <f t="shared" si="334"/>
        <v>2500</v>
      </c>
      <c r="EC20" s="17">
        <f t="shared" si="334"/>
        <v>2500</v>
      </c>
      <c r="ED20" s="17">
        <f t="shared" si="334"/>
        <v>2500</v>
      </c>
      <c r="EE20" s="391">
        <f t="shared" si="324"/>
        <v>30000</v>
      </c>
    </row>
    <row r="21" spans="1:135" x14ac:dyDescent="0.2">
      <c r="A21" s="12" t="s">
        <v>34</v>
      </c>
      <c r="B21" s="17">
        <v>1800</v>
      </c>
      <c r="D21" s="1" t="s">
        <v>43</v>
      </c>
      <c r="E21" s="37">
        <v>700</v>
      </c>
      <c r="F21" s="17">
        <f t="shared" si="325"/>
        <v>0</v>
      </c>
      <c r="G21" s="17">
        <f t="shared" si="325"/>
        <v>0</v>
      </c>
      <c r="H21" s="17">
        <f t="shared" si="325"/>
        <v>0</v>
      </c>
      <c r="I21" s="17">
        <f t="shared" si="325"/>
        <v>0</v>
      </c>
      <c r="J21" s="17">
        <f t="shared" si="325"/>
        <v>0</v>
      </c>
      <c r="K21" s="17">
        <f t="shared" si="325"/>
        <v>0</v>
      </c>
      <c r="L21" s="17">
        <f t="shared" si="325"/>
        <v>0</v>
      </c>
      <c r="M21" s="17">
        <f t="shared" si="325"/>
        <v>0</v>
      </c>
      <c r="N21" s="17">
        <f t="shared" si="325"/>
        <v>0</v>
      </c>
      <c r="O21" s="17">
        <f t="shared" si="325"/>
        <v>0</v>
      </c>
      <c r="P21" s="17">
        <f t="shared" si="325"/>
        <v>0</v>
      </c>
      <c r="Q21" s="17">
        <f t="shared" si="325"/>
        <v>0</v>
      </c>
      <c r="R21" s="319">
        <f t="shared" si="306"/>
        <v>0</v>
      </c>
      <c r="S21" s="17">
        <f t="shared" si="326"/>
        <v>0</v>
      </c>
      <c r="T21" s="17">
        <f t="shared" si="326"/>
        <v>0</v>
      </c>
      <c r="U21" s="17">
        <f t="shared" si="326"/>
        <v>0</v>
      </c>
      <c r="V21" s="17">
        <f t="shared" si="326"/>
        <v>0</v>
      </c>
      <c r="W21" s="17">
        <f t="shared" si="326"/>
        <v>700</v>
      </c>
      <c r="X21" s="17">
        <f t="shared" si="326"/>
        <v>700</v>
      </c>
      <c r="Y21" s="17">
        <f t="shared" si="326"/>
        <v>700</v>
      </c>
      <c r="Z21" s="17">
        <f t="shared" si="326"/>
        <v>700</v>
      </c>
      <c r="AA21" s="17">
        <f t="shared" si="326"/>
        <v>700</v>
      </c>
      <c r="AB21" s="17">
        <f t="shared" si="326"/>
        <v>700</v>
      </c>
      <c r="AC21" s="17">
        <f t="shared" si="326"/>
        <v>700</v>
      </c>
      <c r="AD21" s="17">
        <f t="shared" si="326"/>
        <v>700</v>
      </c>
      <c r="AE21" s="319">
        <f t="shared" si="308"/>
        <v>5600</v>
      </c>
      <c r="AF21" s="17">
        <f t="shared" si="327"/>
        <v>700</v>
      </c>
      <c r="AG21" s="17">
        <f t="shared" si="327"/>
        <v>700</v>
      </c>
      <c r="AH21" s="17">
        <f t="shared" si="327"/>
        <v>700</v>
      </c>
      <c r="AI21" s="17">
        <f t="shared" si="327"/>
        <v>700</v>
      </c>
      <c r="AJ21" s="17">
        <f t="shared" si="327"/>
        <v>700</v>
      </c>
      <c r="AK21" s="17">
        <f t="shared" si="327"/>
        <v>700</v>
      </c>
      <c r="AL21" s="17">
        <f t="shared" si="327"/>
        <v>700</v>
      </c>
      <c r="AM21" s="17">
        <f t="shared" si="327"/>
        <v>700</v>
      </c>
      <c r="AN21" s="17">
        <f t="shared" si="327"/>
        <v>700</v>
      </c>
      <c r="AO21" s="17">
        <f t="shared" si="327"/>
        <v>700</v>
      </c>
      <c r="AP21" s="17">
        <f t="shared" si="327"/>
        <v>700</v>
      </c>
      <c r="AQ21" s="17">
        <f t="shared" si="327"/>
        <v>700</v>
      </c>
      <c r="AR21" s="319">
        <f t="shared" si="310"/>
        <v>8400</v>
      </c>
      <c r="AS21" s="17">
        <f t="shared" si="328"/>
        <v>700</v>
      </c>
      <c r="AT21" s="17">
        <f t="shared" si="328"/>
        <v>700</v>
      </c>
      <c r="AU21" s="17">
        <f t="shared" si="328"/>
        <v>700</v>
      </c>
      <c r="AV21" s="17">
        <f t="shared" si="328"/>
        <v>700</v>
      </c>
      <c r="AW21" s="17">
        <f t="shared" si="328"/>
        <v>700</v>
      </c>
      <c r="AX21" s="17">
        <f t="shared" si="328"/>
        <v>700</v>
      </c>
      <c r="AY21" s="17">
        <f t="shared" si="328"/>
        <v>700</v>
      </c>
      <c r="AZ21" s="17">
        <f t="shared" si="328"/>
        <v>700</v>
      </c>
      <c r="BA21" s="17">
        <f t="shared" si="328"/>
        <v>700</v>
      </c>
      <c r="BB21" s="17">
        <f t="shared" si="328"/>
        <v>700</v>
      </c>
      <c r="BC21" s="17">
        <f t="shared" si="328"/>
        <v>700</v>
      </c>
      <c r="BD21" s="17">
        <f t="shared" si="328"/>
        <v>700</v>
      </c>
      <c r="BE21" s="319">
        <f t="shared" si="312"/>
        <v>8400</v>
      </c>
      <c r="BF21" s="17">
        <f t="shared" si="329"/>
        <v>700</v>
      </c>
      <c r="BG21" s="17">
        <f t="shared" si="329"/>
        <v>700</v>
      </c>
      <c r="BH21" s="17">
        <f t="shared" si="329"/>
        <v>700</v>
      </c>
      <c r="BI21" s="17">
        <f t="shared" si="329"/>
        <v>700</v>
      </c>
      <c r="BJ21" s="17">
        <f t="shared" si="329"/>
        <v>700</v>
      </c>
      <c r="BK21" s="17">
        <f t="shared" si="329"/>
        <v>700</v>
      </c>
      <c r="BL21" s="17">
        <f t="shared" si="329"/>
        <v>700</v>
      </c>
      <c r="BM21" s="17">
        <f t="shared" si="329"/>
        <v>700</v>
      </c>
      <c r="BN21" s="17">
        <f t="shared" si="329"/>
        <v>700</v>
      </c>
      <c r="BO21" s="17">
        <f t="shared" si="329"/>
        <v>700</v>
      </c>
      <c r="BP21" s="17">
        <f t="shared" si="329"/>
        <v>700</v>
      </c>
      <c r="BQ21" s="17">
        <f t="shared" si="329"/>
        <v>700</v>
      </c>
      <c r="BR21" s="319">
        <f t="shared" si="314"/>
        <v>8400</v>
      </c>
      <c r="BS21" s="17">
        <f t="shared" si="330"/>
        <v>700</v>
      </c>
      <c r="BT21" s="17">
        <f t="shared" si="330"/>
        <v>700</v>
      </c>
      <c r="BU21" s="17">
        <f t="shared" si="330"/>
        <v>700</v>
      </c>
      <c r="BV21" s="17">
        <f t="shared" si="330"/>
        <v>700</v>
      </c>
      <c r="BW21" s="17">
        <f t="shared" si="330"/>
        <v>700</v>
      </c>
      <c r="BX21" s="17">
        <f t="shared" si="330"/>
        <v>700</v>
      </c>
      <c r="BY21" s="17">
        <f t="shared" si="330"/>
        <v>700</v>
      </c>
      <c r="BZ21" s="17">
        <f t="shared" si="330"/>
        <v>700</v>
      </c>
      <c r="CA21" s="17">
        <f t="shared" si="330"/>
        <v>700</v>
      </c>
      <c r="CB21" s="17">
        <f t="shared" si="330"/>
        <v>700</v>
      </c>
      <c r="CC21" s="17">
        <f t="shared" si="330"/>
        <v>700</v>
      </c>
      <c r="CD21" s="17">
        <f t="shared" si="330"/>
        <v>700</v>
      </c>
      <c r="CE21" s="319">
        <f t="shared" si="316"/>
        <v>8400</v>
      </c>
      <c r="CF21" s="17">
        <f t="shared" si="331"/>
        <v>700</v>
      </c>
      <c r="CG21" s="17">
        <f t="shared" si="331"/>
        <v>700</v>
      </c>
      <c r="CH21" s="17">
        <f t="shared" si="331"/>
        <v>700</v>
      </c>
      <c r="CI21" s="17">
        <f t="shared" si="331"/>
        <v>700</v>
      </c>
      <c r="CJ21" s="17">
        <f t="shared" si="331"/>
        <v>700</v>
      </c>
      <c r="CK21" s="17">
        <f t="shared" si="331"/>
        <v>700</v>
      </c>
      <c r="CL21" s="17">
        <f t="shared" si="331"/>
        <v>700</v>
      </c>
      <c r="CM21" s="17">
        <f t="shared" si="331"/>
        <v>700</v>
      </c>
      <c r="CN21" s="17">
        <f t="shared" si="331"/>
        <v>700</v>
      </c>
      <c r="CO21" s="17">
        <f t="shared" si="331"/>
        <v>700</v>
      </c>
      <c r="CP21" s="17">
        <f t="shared" si="331"/>
        <v>700</v>
      </c>
      <c r="CQ21" s="17">
        <f t="shared" si="331"/>
        <v>700</v>
      </c>
      <c r="CR21" s="319">
        <f t="shared" si="318"/>
        <v>8400</v>
      </c>
      <c r="CS21" s="17">
        <f t="shared" si="332"/>
        <v>700</v>
      </c>
      <c r="CT21" s="17">
        <f t="shared" si="332"/>
        <v>700</v>
      </c>
      <c r="CU21" s="17">
        <f t="shared" si="332"/>
        <v>700</v>
      </c>
      <c r="CV21" s="17">
        <f t="shared" si="332"/>
        <v>700</v>
      </c>
      <c r="CW21" s="17">
        <f t="shared" si="332"/>
        <v>700</v>
      </c>
      <c r="CX21" s="17">
        <f t="shared" si="332"/>
        <v>700</v>
      </c>
      <c r="CY21" s="17">
        <f t="shared" si="332"/>
        <v>700</v>
      </c>
      <c r="CZ21" s="17">
        <f t="shared" si="332"/>
        <v>700</v>
      </c>
      <c r="DA21" s="17">
        <f t="shared" si="332"/>
        <v>700</v>
      </c>
      <c r="DB21" s="17">
        <f t="shared" si="332"/>
        <v>700</v>
      </c>
      <c r="DC21" s="17">
        <f t="shared" si="332"/>
        <v>700</v>
      </c>
      <c r="DD21" s="17">
        <f t="shared" si="332"/>
        <v>700</v>
      </c>
      <c r="DE21" s="319">
        <f t="shared" si="320"/>
        <v>8400</v>
      </c>
      <c r="DF21" s="17">
        <f t="shared" si="333"/>
        <v>700</v>
      </c>
      <c r="DG21" s="17">
        <f t="shared" si="333"/>
        <v>700</v>
      </c>
      <c r="DH21" s="17">
        <f t="shared" si="333"/>
        <v>700</v>
      </c>
      <c r="DI21" s="17">
        <f t="shared" si="333"/>
        <v>700</v>
      </c>
      <c r="DJ21" s="17">
        <f t="shared" si="333"/>
        <v>700</v>
      </c>
      <c r="DK21" s="17">
        <f t="shared" si="333"/>
        <v>700</v>
      </c>
      <c r="DL21" s="17">
        <f t="shared" si="333"/>
        <v>700</v>
      </c>
      <c r="DM21" s="17">
        <f t="shared" si="333"/>
        <v>700</v>
      </c>
      <c r="DN21" s="17">
        <f t="shared" si="333"/>
        <v>700</v>
      </c>
      <c r="DO21" s="17">
        <f t="shared" si="333"/>
        <v>700</v>
      </c>
      <c r="DP21" s="17">
        <f t="shared" si="333"/>
        <v>700</v>
      </c>
      <c r="DQ21" s="17">
        <f t="shared" si="333"/>
        <v>700</v>
      </c>
      <c r="DR21" s="319">
        <f t="shared" si="322"/>
        <v>8400</v>
      </c>
      <c r="DS21" s="17">
        <f t="shared" si="334"/>
        <v>700</v>
      </c>
      <c r="DT21" s="17">
        <f t="shared" si="334"/>
        <v>700</v>
      </c>
      <c r="DU21" s="17">
        <f t="shared" si="334"/>
        <v>700</v>
      </c>
      <c r="DV21" s="17">
        <f t="shared" si="334"/>
        <v>700</v>
      </c>
      <c r="DW21" s="17">
        <f t="shared" si="334"/>
        <v>700</v>
      </c>
      <c r="DX21" s="17">
        <f t="shared" si="334"/>
        <v>700</v>
      </c>
      <c r="DY21" s="17">
        <f t="shared" si="334"/>
        <v>700</v>
      </c>
      <c r="DZ21" s="17">
        <f t="shared" si="334"/>
        <v>700</v>
      </c>
      <c r="EA21" s="17">
        <f t="shared" si="334"/>
        <v>700</v>
      </c>
      <c r="EB21" s="17">
        <f t="shared" si="334"/>
        <v>700</v>
      </c>
      <c r="EC21" s="17">
        <f t="shared" si="334"/>
        <v>700</v>
      </c>
      <c r="ED21" s="17">
        <f t="shared" si="334"/>
        <v>700</v>
      </c>
      <c r="EE21" s="391">
        <f t="shared" si="324"/>
        <v>8400</v>
      </c>
    </row>
    <row r="22" spans="1:135" x14ac:dyDescent="0.2">
      <c r="D22" s="1" t="s">
        <v>90</v>
      </c>
      <c r="E22" s="37">
        <v>400</v>
      </c>
      <c r="F22" s="17">
        <f t="shared" si="325"/>
        <v>0</v>
      </c>
      <c r="G22" s="17">
        <f t="shared" si="325"/>
        <v>0</v>
      </c>
      <c r="H22" s="17">
        <f t="shared" si="325"/>
        <v>0</v>
      </c>
      <c r="I22" s="17">
        <f t="shared" si="325"/>
        <v>0</v>
      </c>
      <c r="J22" s="17">
        <f t="shared" si="325"/>
        <v>0</v>
      </c>
      <c r="K22" s="17">
        <f t="shared" si="325"/>
        <v>0</v>
      </c>
      <c r="L22" s="17">
        <f t="shared" si="325"/>
        <v>0</v>
      </c>
      <c r="M22" s="17">
        <f t="shared" si="325"/>
        <v>0</v>
      </c>
      <c r="N22" s="17">
        <f t="shared" si="325"/>
        <v>0</v>
      </c>
      <c r="O22" s="17">
        <f t="shared" si="325"/>
        <v>0</v>
      </c>
      <c r="P22" s="17">
        <f t="shared" si="325"/>
        <v>0</v>
      </c>
      <c r="Q22" s="17">
        <f t="shared" si="325"/>
        <v>0</v>
      </c>
      <c r="R22" s="319">
        <f t="shared" si="306"/>
        <v>0</v>
      </c>
      <c r="S22" s="17">
        <f t="shared" si="326"/>
        <v>0</v>
      </c>
      <c r="T22" s="17">
        <f t="shared" si="326"/>
        <v>0</v>
      </c>
      <c r="U22" s="17">
        <f t="shared" si="326"/>
        <v>0</v>
      </c>
      <c r="V22" s="17">
        <f t="shared" si="326"/>
        <v>0</v>
      </c>
      <c r="W22" s="17">
        <f t="shared" si="326"/>
        <v>400</v>
      </c>
      <c r="X22" s="17">
        <f t="shared" si="326"/>
        <v>400</v>
      </c>
      <c r="Y22" s="17">
        <f t="shared" si="326"/>
        <v>400</v>
      </c>
      <c r="Z22" s="17">
        <f t="shared" si="326"/>
        <v>400</v>
      </c>
      <c r="AA22" s="17">
        <f t="shared" si="326"/>
        <v>400</v>
      </c>
      <c r="AB22" s="17">
        <f t="shared" si="326"/>
        <v>400</v>
      </c>
      <c r="AC22" s="17">
        <f t="shared" si="326"/>
        <v>400</v>
      </c>
      <c r="AD22" s="17">
        <f t="shared" si="326"/>
        <v>400</v>
      </c>
      <c r="AE22" s="319">
        <f t="shared" si="308"/>
        <v>3200</v>
      </c>
      <c r="AF22" s="17">
        <f t="shared" si="327"/>
        <v>400</v>
      </c>
      <c r="AG22" s="17">
        <f t="shared" si="327"/>
        <v>400</v>
      </c>
      <c r="AH22" s="17">
        <f t="shared" si="327"/>
        <v>400</v>
      </c>
      <c r="AI22" s="17">
        <f t="shared" si="327"/>
        <v>400</v>
      </c>
      <c r="AJ22" s="17">
        <f t="shared" si="327"/>
        <v>400</v>
      </c>
      <c r="AK22" s="17">
        <f t="shared" si="327"/>
        <v>400</v>
      </c>
      <c r="AL22" s="17">
        <f t="shared" si="327"/>
        <v>400</v>
      </c>
      <c r="AM22" s="17">
        <f t="shared" si="327"/>
        <v>400</v>
      </c>
      <c r="AN22" s="17">
        <f t="shared" si="327"/>
        <v>400</v>
      </c>
      <c r="AO22" s="17">
        <f t="shared" si="327"/>
        <v>400</v>
      </c>
      <c r="AP22" s="17">
        <f t="shared" si="327"/>
        <v>400</v>
      </c>
      <c r="AQ22" s="17">
        <f t="shared" si="327"/>
        <v>400</v>
      </c>
      <c r="AR22" s="319">
        <f t="shared" si="310"/>
        <v>4800</v>
      </c>
      <c r="AS22" s="17">
        <f t="shared" si="328"/>
        <v>400</v>
      </c>
      <c r="AT22" s="17">
        <f t="shared" si="328"/>
        <v>400</v>
      </c>
      <c r="AU22" s="17">
        <f t="shared" si="328"/>
        <v>400</v>
      </c>
      <c r="AV22" s="17">
        <f t="shared" si="328"/>
        <v>400</v>
      </c>
      <c r="AW22" s="17">
        <f t="shared" si="328"/>
        <v>400</v>
      </c>
      <c r="AX22" s="17">
        <f t="shared" si="328"/>
        <v>400</v>
      </c>
      <c r="AY22" s="17">
        <f t="shared" si="328"/>
        <v>400</v>
      </c>
      <c r="AZ22" s="17">
        <f t="shared" si="328"/>
        <v>400</v>
      </c>
      <c r="BA22" s="17">
        <f t="shared" si="328"/>
        <v>400</v>
      </c>
      <c r="BB22" s="17">
        <f t="shared" si="328"/>
        <v>400</v>
      </c>
      <c r="BC22" s="17">
        <f t="shared" si="328"/>
        <v>400</v>
      </c>
      <c r="BD22" s="17">
        <f t="shared" si="328"/>
        <v>400</v>
      </c>
      <c r="BE22" s="319">
        <f t="shared" si="312"/>
        <v>4800</v>
      </c>
      <c r="BF22" s="17">
        <f t="shared" si="329"/>
        <v>400</v>
      </c>
      <c r="BG22" s="17">
        <f t="shared" si="329"/>
        <v>400</v>
      </c>
      <c r="BH22" s="17">
        <f t="shared" si="329"/>
        <v>400</v>
      </c>
      <c r="BI22" s="17">
        <f t="shared" si="329"/>
        <v>400</v>
      </c>
      <c r="BJ22" s="17">
        <f t="shared" si="329"/>
        <v>400</v>
      </c>
      <c r="BK22" s="17">
        <f t="shared" si="329"/>
        <v>400</v>
      </c>
      <c r="BL22" s="17">
        <f t="shared" si="329"/>
        <v>400</v>
      </c>
      <c r="BM22" s="17">
        <f t="shared" si="329"/>
        <v>400</v>
      </c>
      <c r="BN22" s="17">
        <f t="shared" si="329"/>
        <v>400</v>
      </c>
      <c r="BO22" s="17">
        <f t="shared" si="329"/>
        <v>400</v>
      </c>
      <c r="BP22" s="17">
        <f t="shared" si="329"/>
        <v>400</v>
      </c>
      <c r="BQ22" s="17">
        <f t="shared" si="329"/>
        <v>400</v>
      </c>
      <c r="BR22" s="319">
        <f t="shared" si="314"/>
        <v>4800</v>
      </c>
      <c r="BS22" s="17">
        <f t="shared" si="330"/>
        <v>400</v>
      </c>
      <c r="BT22" s="17">
        <f t="shared" si="330"/>
        <v>400</v>
      </c>
      <c r="BU22" s="17">
        <f t="shared" si="330"/>
        <v>400</v>
      </c>
      <c r="BV22" s="17">
        <f t="shared" si="330"/>
        <v>400</v>
      </c>
      <c r="BW22" s="17">
        <f t="shared" si="330"/>
        <v>400</v>
      </c>
      <c r="BX22" s="17">
        <f t="shared" si="330"/>
        <v>400</v>
      </c>
      <c r="BY22" s="17">
        <f t="shared" si="330"/>
        <v>400</v>
      </c>
      <c r="BZ22" s="17">
        <f t="shared" si="330"/>
        <v>400</v>
      </c>
      <c r="CA22" s="17">
        <f t="shared" si="330"/>
        <v>400</v>
      </c>
      <c r="CB22" s="17">
        <f t="shared" si="330"/>
        <v>400</v>
      </c>
      <c r="CC22" s="17">
        <f t="shared" si="330"/>
        <v>400</v>
      </c>
      <c r="CD22" s="17">
        <f t="shared" si="330"/>
        <v>400</v>
      </c>
      <c r="CE22" s="319">
        <f t="shared" si="316"/>
        <v>4800</v>
      </c>
      <c r="CF22" s="17">
        <f t="shared" si="331"/>
        <v>400</v>
      </c>
      <c r="CG22" s="17">
        <f t="shared" si="331"/>
        <v>400</v>
      </c>
      <c r="CH22" s="17">
        <f t="shared" si="331"/>
        <v>400</v>
      </c>
      <c r="CI22" s="17">
        <f t="shared" si="331"/>
        <v>400</v>
      </c>
      <c r="CJ22" s="17">
        <f t="shared" si="331"/>
        <v>400</v>
      </c>
      <c r="CK22" s="17">
        <f t="shared" si="331"/>
        <v>400</v>
      </c>
      <c r="CL22" s="17">
        <f t="shared" si="331"/>
        <v>400</v>
      </c>
      <c r="CM22" s="17">
        <f t="shared" si="331"/>
        <v>400</v>
      </c>
      <c r="CN22" s="17">
        <f t="shared" si="331"/>
        <v>400</v>
      </c>
      <c r="CO22" s="17">
        <f t="shared" si="331"/>
        <v>400</v>
      </c>
      <c r="CP22" s="17">
        <f t="shared" si="331"/>
        <v>400</v>
      </c>
      <c r="CQ22" s="17">
        <f t="shared" si="331"/>
        <v>400</v>
      </c>
      <c r="CR22" s="319">
        <f t="shared" si="318"/>
        <v>4800</v>
      </c>
      <c r="CS22" s="17">
        <f t="shared" si="332"/>
        <v>400</v>
      </c>
      <c r="CT22" s="17">
        <f t="shared" si="332"/>
        <v>400</v>
      </c>
      <c r="CU22" s="17">
        <f t="shared" si="332"/>
        <v>400</v>
      </c>
      <c r="CV22" s="17">
        <f t="shared" si="332"/>
        <v>400</v>
      </c>
      <c r="CW22" s="17">
        <f t="shared" si="332"/>
        <v>400</v>
      </c>
      <c r="CX22" s="17">
        <f t="shared" si="332"/>
        <v>400</v>
      </c>
      <c r="CY22" s="17">
        <f t="shared" si="332"/>
        <v>400</v>
      </c>
      <c r="CZ22" s="17">
        <f t="shared" si="332"/>
        <v>400</v>
      </c>
      <c r="DA22" s="17">
        <f t="shared" si="332"/>
        <v>400</v>
      </c>
      <c r="DB22" s="17">
        <f t="shared" si="332"/>
        <v>400</v>
      </c>
      <c r="DC22" s="17">
        <f t="shared" si="332"/>
        <v>400</v>
      </c>
      <c r="DD22" s="17">
        <f t="shared" si="332"/>
        <v>400</v>
      </c>
      <c r="DE22" s="319">
        <f t="shared" si="320"/>
        <v>4800</v>
      </c>
      <c r="DF22" s="17">
        <f t="shared" si="333"/>
        <v>400</v>
      </c>
      <c r="DG22" s="17">
        <f t="shared" si="333"/>
        <v>400</v>
      </c>
      <c r="DH22" s="17">
        <f t="shared" si="333"/>
        <v>400</v>
      </c>
      <c r="DI22" s="17">
        <f t="shared" si="333"/>
        <v>400</v>
      </c>
      <c r="DJ22" s="17">
        <f t="shared" si="333"/>
        <v>400</v>
      </c>
      <c r="DK22" s="17">
        <f t="shared" si="333"/>
        <v>400</v>
      </c>
      <c r="DL22" s="17">
        <f t="shared" si="333"/>
        <v>400</v>
      </c>
      <c r="DM22" s="17">
        <f t="shared" si="333"/>
        <v>400</v>
      </c>
      <c r="DN22" s="17">
        <f t="shared" si="333"/>
        <v>400</v>
      </c>
      <c r="DO22" s="17">
        <f t="shared" si="333"/>
        <v>400</v>
      </c>
      <c r="DP22" s="17">
        <f t="shared" si="333"/>
        <v>400</v>
      </c>
      <c r="DQ22" s="17">
        <f t="shared" si="333"/>
        <v>400</v>
      </c>
      <c r="DR22" s="319">
        <f t="shared" si="322"/>
        <v>4800</v>
      </c>
      <c r="DS22" s="17">
        <f t="shared" si="334"/>
        <v>400</v>
      </c>
      <c r="DT22" s="17">
        <f t="shared" si="334"/>
        <v>400</v>
      </c>
      <c r="DU22" s="17">
        <f t="shared" si="334"/>
        <v>400</v>
      </c>
      <c r="DV22" s="17">
        <f t="shared" si="334"/>
        <v>400</v>
      </c>
      <c r="DW22" s="17">
        <f t="shared" si="334"/>
        <v>400</v>
      </c>
      <c r="DX22" s="17">
        <f t="shared" si="334"/>
        <v>400</v>
      </c>
      <c r="DY22" s="17">
        <f t="shared" si="334"/>
        <v>400</v>
      </c>
      <c r="DZ22" s="17">
        <f t="shared" si="334"/>
        <v>400</v>
      </c>
      <c r="EA22" s="17">
        <f t="shared" si="334"/>
        <v>400</v>
      </c>
      <c r="EB22" s="17">
        <f t="shared" si="334"/>
        <v>400</v>
      </c>
      <c r="EC22" s="17">
        <f t="shared" si="334"/>
        <v>400</v>
      </c>
      <c r="ED22" s="17">
        <f t="shared" si="334"/>
        <v>400</v>
      </c>
      <c r="EE22" s="391">
        <f t="shared" si="324"/>
        <v>4800</v>
      </c>
    </row>
    <row r="23" spans="1:135" x14ac:dyDescent="0.2">
      <c r="D23" s="1" t="s">
        <v>91</v>
      </c>
      <c r="E23" s="37">
        <v>80</v>
      </c>
      <c r="F23" s="17">
        <f t="shared" si="325"/>
        <v>0</v>
      </c>
      <c r="G23" s="17">
        <f t="shared" si="325"/>
        <v>0</v>
      </c>
      <c r="H23" s="17">
        <f t="shared" si="325"/>
        <v>0</v>
      </c>
      <c r="I23" s="17">
        <f t="shared" si="325"/>
        <v>0</v>
      </c>
      <c r="J23" s="17">
        <f t="shared" si="325"/>
        <v>0</v>
      </c>
      <c r="K23" s="17">
        <f t="shared" si="325"/>
        <v>0</v>
      </c>
      <c r="L23" s="17">
        <f t="shared" si="325"/>
        <v>0</v>
      </c>
      <c r="M23" s="17">
        <f t="shared" si="325"/>
        <v>0</v>
      </c>
      <c r="N23" s="17">
        <f t="shared" si="325"/>
        <v>0</v>
      </c>
      <c r="O23" s="17">
        <f t="shared" si="325"/>
        <v>0</v>
      </c>
      <c r="P23" s="17">
        <f t="shared" si="325"/>
        <v>0</v>
      </c>
      <c r="Q23" s="17">
        <f t="shared" si="325"/>
        <v>0</v>
      </c>
      <c r="R23" s="319">
        <f t="shared" si="306"/>
        <v>0</v>
      </c>
      <c r="S23" s="17">
        <f t="shared" si="326"/>
        <v>0</v>
      </c>
      <c r="T23" s="17">
        <f t="shared" si="326"/>
        <v>0</v>
      </c>
      <c r="U23" s="17">
        <f t="shared" si="326"/>
        <v>0</v>
      </c>
      <c r="V23" s="17">
        <f t="shared" si="326"/>
        <v>0</v>
      </c>
      <c r="W23" s="17">
        <f t="shared" si="326"/>
        <v>80</v>
      </c>
      <c r="X23" s="17">
        <f t="shared" si="326"/>
        <v>80</v>
      </c>
      <c r="Y23" s="17">
        <f t="shared" si="326"/>
        <v>80</v>
      </c>
      <c r="Z23" s="17">
        <f t="shared" si="326"/>
        <v>80</v>
      </c>
      <c r="AA23" s="17">
        <f t="shared" si="326"/>
        <v>80</v>
      </c>
      <c r="AB23" s="17">
        <f t="shared" si="326"/>
        <v>80</v>
      </c>
      <c r="AC23" s="17">
        <f t="shared" si="326"/>
        <v>80</v>
      </c>
      <c r="AD23" s="17">
        <f t="shared" si="326"/>
        <v>80</v>
      </c>
      <c r="AE23" s="319">
        <f t="shared" si="308"/>
        <v>640</v>
      </c>
      <c r="AF23" s="17">
        <f t="shared" si="327"/>
        <v>80</v>
      </c>
      <c r="AG23" s="17">
        <f t="shared" si="327"/>
        <v>80</v>
      </c>
      <c r="AH23" s="17">
        <f t="shared" si="327"/>
        <v>80</v>
      </c>
      <c r="AI23" s="17">
        <f t="shared" si="327"/>
        <v>80</v>
      </c>
      <c r="AJ23" s="17">
        <f t="shared" si="327"/>
        <v>80</v>
      </c>
      <c r="AK23" s="17">
        <f t="shared" si="327"/>
        <v>80</v>
      </c>
      <c r="AL23" s="17">
        <f t="shared" si="327"/>
        <v>80</v>
      </c>
      <c r="AM23" s="17">
        <f t="shared" si="327"/>
        <v>80</v>
      </c>
      <c r="AN23" s="17">
        <f t="shared" si="327"/>
        <v>80</v>
      </c>
      <c r="AO23" s="17">
        <f t="shared" si="327"/>
        <v>80</v>
      </c>
      <c r="AP23" s="17">
        <f t="shared" si="327"/>
        <v>80</v>
      </c>
      <c r="AQ23" s="17">
        <f t="shared" si="327"/>
        <v>80</v>
      </c>
      <c r="AR23" s="319">
        <f t="shared" si="310"/>
        <v>960</v>
      </c>
      <c r="AS23" s="17">
        <f t="shared" si="328"/>
        <v>80</v>
      </c>
      <c r="AT23" s="17">
        <f t="shared" si="328"/>
        <v>80</v>
      </c>
      <c r="AU23" s="17">
        <f t="shared" si="328"/>
        <v>80</v>
      </c>
      <c r="AV23" s="17">
        <f t="shared" si="328"/>
        <v>80</v>
      </c>
      <c r="AW23" s="17">
        <f t="shared" si="328"/>
        <v>80</v>
      </c>
      <c r="AX23" s="17">
        <f t="shared" si="328"/>
        <v>80</v>
      </c>
      <c r="AY23" s="17">
        <f t="shared" si="328"/>
        <v>80</v>
      </c>
      <c r="AZ23" s="17">
        <f t="shared" si="328"/>
        <v>80</v>
      </c>
      <c r="BA23" s="17">
        <f t="shared" si="328"/>
        <v>80</v>
      </c>
      <c r="BB23" s="17">
        <f t="shared" si="328"/>
        <v>80</v>
      </c>
      <c r="BC23" s="17">
        <f t="shared" si="328"/>
        <v>80</v>
      </c>
      <c r="BD23" s="17">
        <f t="shared" si="328"/>
        <v>80</v>
      </c>
      <c r="BE23" s="319">
        <f t="shared" si="312"/>
        <v>960</v>
      </c>
      <c r="BF23" s="17">
        <f t="shared" si="329"/>
        <v>80</v>
      </c>
      <c r="BG23" s="17">
        <f t="shared" si="329"/>
        <v>80</v>
      </c>
      <c r="BH23" s="17">
        <f t="shared" si="329"/>
        <v>80</v>
      </c>
      <c r="BI23" s="17">
        <f t="shared" si="329"/>
        <v>80</v>
      </c>
      <c r="BJ23" s="17">
        <f t="shared" si="329"/>
        <v>80</v>
      </c>
      <c r="BK23" s="17">
        <f t="shared" si="329"/>
        <v>80</v>
      </c>
      <c r="BL23" s="17">
        <f t="shared" si="329"/>
        <v>80</v>
      </c>
      <c r="BM23" s="17">
        <f t="shared" si="329"/>
        <v>80</v>
      </c>
      <c r="BN23" s="17">
        <f t="shared" si="329"/>
        <v>80</v>
      </c>
      <c r="BO23" s="17">
        <f t="shared" si="329"/>
        <v>80</v>
      </c>
      <c r="BP23" s="17">
        <f t="shared" si="329"/>
        <v>80</v>
      </c>
      <c r="BQ23" s="17">
        <f t="shared" si="329"/>
        <v>80</v>
      </c>
      <c r="BR23" s="319">
        <f t="shared" si="314"/>
        <v>960</v>
      </c>
      <c r="BS23" s="17">
        <f t="shared" si="330"/>
        <v>80</v>
      </c>
      <c r="BT23" s="17">
        <f t="shared" si="330"/>
        <v>80</v>
      </c>
      <c r="BU23" s="17">
        <f t="shared" si="330"/>
        <v>80</v>
      </c>
      <c r="BV23" s="17">
        <f t="shared" si="330"/>
        <v>80</v>
      </c>
      <c r="BW23" s="17">
        <f t="shared" si="330"/>
        <v>80</v>
      </c>
      <c r="BX23" s="17">
        <f t="shared" si="330"/>
        <v>80</v>
      </c>
      <c r="BY23" s="17">
        <f t="shared" si="330"/>
        <v>80</v>
      </c>
      <c r="BZ23" s="17">
        <f t="shared" si="330"/>
        <v>80</v>
      </c>
      <c r="CA23" s="17">
        <f t="shared" si="330"/>
        <v>80</v>
      </c>
      <c r="CB23" s="17">
        <f t="shared" si="330"/>
        <v>80</v>
      </c>
      <c r="CC23" s="17">
        <f t="shared" si="330"/>
        <v>80</v>
      </c>
      <c r="CD23" s="17">
        <f t="shared" si="330"/>
        <v>80</v>
      </c>
      <c r="CE23" s="319">
        <f t="shared" si="316"/>
        <v>960</v>
      </c>
      <c r="CF23" s="17">
        <f t="shared" si="331"/>
        <v>80</v>
      </c>
      <c r="CG23" s="17">
        <f t="shared" si="331"/>
        <v>80</v>
      </c>
      <c r="CH23" s="17">
        <f t="shared" si="331"/>
        <v>80</v>
      </c>
      <c r="CI23" s="17">
        <f t="shared" si="331"/>
        <v>80</v>
      </c>
      <c r="CJ23" s="17">
        <f t="shared" si="331"/>
        <v>80</v>
      </c>
      <c r="CK23" s="17">
        <f t="shared" si="331"/>
        <v>80</v>
      </c>
      <c r="CL23" s="17">
        <f t="shared" si="331"/>
        <v>80</v>
      </c>
      <c r="CM23" s="17">
        <f t="shared" si="331"/>
        <v>80</v>
      </c>
      <c r="CN23" s="17">
        <f t="shared" si="331"/>
        <v>80</v>
      </c>
      <c r="CO23" s="17">
        <f t="shared" si="331"/>
        <v>80</v>
      </c>
      <c r="CP23" s="17">
        <f t="shared" si="331"/>
        <v>80</v>
      </c>
      <c r="CQ23" s="17">
        <f t="shared" si="331"/>
        <v>80</v>
      </c>
      <c r="CR23" s="319">
        <f t="shared" si="318"/>
        <v>960</v>
      </c>
      <c r="CS23" s="17">
        <f t="shared" si="332"/>
        <v>80</v>
      </c>
      <c r="CT23" s="17">
        <f t="shared" si="332"/>
        <v>80</v>
      </c>
      <c r="CU23" s="17">
        <f t="shared" si="332"/>
        <v>80</v>
      </c>
      <c r="CV23" s="17">
        <f t="shared" si="332"/>
        <v>80</v>
      </c>
      <c r="CW23" s="17">
        <f t="shared" si="332"/>
        <v>80</v>
      </c>
      <c r="CX23" s="17">
        <f t="shared" si="332"/>
        <v>80</v>
      </c>
      <c r="CY23" s="17">
        <f t="shared" si="332"/>
        <v>80</v>
      </c>
      <c r="CZ23" s="17">
        <f t="shared" si="332"/>
        <v>80</v>
      </c>
      <c r="DA23" s="17">
        <f t="shared" si="332"/>
        <v>80</v>
      </c>
      <c r="DB23" s="17">
        <f t="shared" si="332"/>
        <v>80</v>
      </c>
      <c r="DC23" s="17">
        <f t="shared" si="332"/>
        <v>80</v>
      </c>
      <c r="DD23" s="17">
        <f t="shared" si="332"/>
        <v>80</v>
      </c>
      <c r="DE23" s="319">
        <f t="shared" si="320"/>
        <v>960</v>
      </c>
      <c r="DF23" s="17">
        <f t="shared" si="333"/>
        <v>80</v>
      </c>
      <c r="DG23" s="17">
        <f t="shared" si="333"/>
        <v>80</v>
      </c>
      <c r="DH23" s="17">
        <f t="shared" si="333"/>
        <v>80</v>
      </c>
      <c r="DI23" s="17">
        <f t="shared" si="333"/>
        <v>80</v>
      </c>
      <c r="DJ23" s="17">
        <f t="shared" si="333"/>
        <v>80</v>
      </c>
      <c r="DK23" s="17">
        <f t="shared" si="333"/>
        <v>80</v>
      </c>
      <c r="DL23" s="17">
        <f t="shared" si="333"/>
        <v>80</v>
      </c>
      <c r="DM23" s="17">
        <f t="shared" si="333"/>
        <v>80</v>
      </c>
      <c r="DN23" s="17">
        <f t="shared" si="333"/>
        <v>80</v>
      </c>
      <c r="DO23" s="17">
        <f t="shared" si="333"/>
        <v>80</v>
      </c>
      <c r="DP23" s="17">
        <f t="shared" si="333"/>
        <v>80</v>
      </c>
      <c r="DQ23" s="17">
        <f t="shared" si="333"/>
        <v>80</v>
      </c>
      <c r="DR23" s="319">
        <f t="shared" si="322"/>
        <v>960</v>
      </c>
      <c r="DS23" s="17">
        <f t="shared" si="334"/>
        <v>80</v>
      </c>
      <c r="DT23" s="17">
        <f t="shared" si="334"/>
        <v>80</v>
      </c>
      <c r="DU23" s="17">
        <f t="shared" si="334"/>
        <v>80</v>
      </c>
      <c r="DV23" s="17">
        <f t="shared" si="334"/>
        <v>80</v>
      </c>
      <c r="DW23" s="17">
        <f t="shared" si="334"/>
        <v>80</v>
      </c>
      <c r="DX23" s="17">
        <f t="shared" si="334"/>
        <v>80</v>
      </c>
      <c r="DY23" s="17">
        <f t="shared" si="334"/>
        <v>80</v>
      </c>
      <c r="DZ23" s="17">
        <f t="shared" si="334"/>
        <v>80</v>
      </c>
      <c r="EA23" s="17">
        <f t="shared" si="334"/>
        <v>80</v>
      </c>
      <c r="EB23" s="17">
        <f t="shared" si="334"/>
        <v>80</v>
      </c>
      <c r="EC23" s="17">
        <f t="shared" si="334"/>
        <v>80</v>
      </c>
      <c r="ED23" s="17">
        <f t="shared" si="334"/>
        <v>80</v>
      </c>
      <c r="EE23" s="391">
        <f t="shared" si="324"/>
        <v>960</v>
      </c>
    </row>
    <row r="24" spans="1:135" x14ac:dyDescent="0.2">
      <c r="D24" s="1" t="s">
        <v>216</v>
      </c>
      <c r="E24" s="37">
        <v>100</v>
      </c>
      <c r="F24" s="17">
        <f t="shared" si="325"/>
        <v>0</v>
      </c>
      <c r="G24" s="17">
        <f t="shared" si="325"/>
        <v>0</v>
      </c>
      <c r="H24" s="17">
        <f t="shared" si="325"/>
        <v>0</v>
      </c>
      <c r="I24" s="17">
        <f t="shared" si="325"/>
        <v>0</v>
      </c>
      <c r="J24" s="17">
        <f t="shared" si="325"/>
        <v>0</v>
      </c>
      <c r="K24" s="17">
        <f t="shared" si="325"/>
        <v>0</v>
      </c>
      <c r="L24" s="17">
        <f t="shared" si="325"/>
        <v>0</v>
      </c>
      <c r="M24" s="17">
        <f t="shared" si="325"/>
        <v>0</v>
      </c>
      <c r="N24" s="17">
        <f t="shared" si="325"/>
        <v>0</v>
      </c>
      <c r="O24" s="17">
        <f t="shared" si="325"/>
        <v>0</v>
      </c>
      <c r="P24" s="17">
        <f t="shared" si="325"/>
        <v>0</v>
      </c>
      <c r="Q24" s="17">
        <f t="shared" si="325"/>
        <v>0</v>
      </c>
      <c r="R24" s="319">
        <f t="shared" si="306"/>
        <v>0</v>
      </c>
      <c r="S24" s="17">
        <f t="shared" si="326"/>
        <v>0</v>
      </c>
      <c r="T24" s="17">
        <f t="shared" si="326"/>
        <v>0</v>
      </c>
      <c r="U24" s="17">
        <f t="shared" si="326"/>
        <v>0</v>
      </c>
      <c r="V24" s="17">
        <f t="shared" si="326"/>
        <v>0</v>
      </c>
      <c r="W24" s="17">
        <f t="shared" si="326"/>
        <v>100</v>
      </c>
      <c r="X24" s="17">
        <f t="shared" si="326"/>
        <v>100</v>
      </c>
      <c r="Y24" s="17">
        <f t="shared" si="326"/>
        <v>100</v>
      </c>
      <c r="Z24" s="17">
        <f t="shared" si="326"/>
        <v>100</v>
      </c>
      <c r="AA24" s="17">
        <f t="shared" si="326"/>
        <v>100</v>
      </c>
      <c r="AB24" s="17">
        <f t="shared" si="326"/>
        <v>100</v>
      </c>
      <c r="AC24" s="17">
        <f t="shared" si="326"/>
        <v>100</v>
      </c>
      <c r="AD24" s="17">
        <f t="shared" si="326"/>
        <v>100</v>
      </c>
      <c r="AE24" s="319">
        <f t="shared" si="308"/>
        <v>800</v>
      </c>
      <c r="AF24" s="17">
        <f t="shared" si="327"/>
        <v>100</v>
      </c>
      <c r="AG24" s="17">
        <f t="shared" si="327"/>
        <v>100</v>
      </c>
      <c r="AH24" s="17">
        <f t="shared" si="327"/>
        <v>100</v>
      </c>
      <c r="AI24" s="17">
        <f t="shared" si="327"/>
        <v>100</v>
      </c>
      <c r="AJ24" s="17">
        <f t="shared" si="327"/>
        <v>100</v>
      </c>
      <c r="AK24" s="17">
        <f t="shared" si="327"/>
        <v>100</v>
      </c>
      <c r="AL24" s="17">
        <f t="shared" si="327"/>
        <v>100</v>
      </c>
      <c r="AM24" s="17">
        <f t="shared" si="327"/>
        <v>100</v>
      </c>
      <c r="AN24" s="17">
        <f t="shared" si="327"/>
        <v>100</v>
      </c>
      <c r="AO24" s="17">
        <f t="shared" si="327"/>
        <v>100</v>
      </c>
      <c r="AP24" s="17">
        <f t="shared" si="327"/>
        <v>100</v>
      </c>
      <c r="AQ24" s="17">
        <f t="shared" si="327"/>
        <v>100</v>
      </c>
      <c r="AR24" s="319">
        <f t="shared" si="310"/>
        <v>1200</v>
      </c>
      <c r="AS24" s="17">
        <f t="shared" si="328"/>
        <v>100</v>
      </c>
      <c r="AT24" s="17">
        <f t="shared" si="328"/>
        <v>100</v>
      </c>
      <c r="AU24" s="17">
        <f t="shared" si="328"/>
        <v>100</v>
      </c>
      <c r="AV24" s="17">
        <f t="shared" si="328"/>
        <v>100</v>
      </c>
      <c r="AW24" s="17">
        <f t="shared" si="328"/>
        <v>100</v>
      </c>
      <c r="AX24" s="17">
        <f t="shared" si="328"/>
        <v>100</v>
      </c>
      <c r="AY24" s="17">
        <f t="shared" si="328"/>
        <v>100</v>
      </c>
      <c r="AZ24" s="17">
        <f t="shared" si="328"/>
        <v>100</v>
      </c>
      <c r="BA24" s="17">
        <f t="shared" si="328"/>
        <v>100</v>
      </c>
      <c r="BB24" s="17">
        <f t="shared" si="328"/>
        <v>100</v>
      </c>
      <c r="BC24" s="17">
        <f t="shared" si="328"/>
        <v>100</v>
      </c>
      <c r="BD24" s="17">
        <f t="shared" si="328"/>
        <v>100</v>
      </c>
      <c r="BE24" s="319">
        <f t="shared" si="312"/>
        <v>1200</v>
      </c>
      <c r="BF24" s="17">
        <f t="shared" si="329"/>
        <v>100</v>
      </c>
      <c r="BG24" s="17">
        <f t="shared" si="329"/>
        <v>100</v>
      </c>
      <c r="BH24" s="17">
        <f t="shared" si="329"/>
        <v>100</v>
      </c>
      <c r="BI24" s="17">
        <f t="shared" si="329"/>
        <v>100</v>
      </c>
      <c r="BJ24" s="17">
        <f t="shared" si="329"/>
        <v>100</v>
      </c>
      <c r="BK24" s="17">
        <f t="shared" si="329"/>
        <v>100</v>
      </c>
      <c r="BL24" s="17">
        <f t="shared" si="329"/>
        <v>100</v>
      </c>
      <c r="BM24" s="17">
        <f t="shared" si="329"/>
        <v>100</v>
      </c>
      <c r="BN24" s="17">
        <f t="shared" si="329"/>
        <v>100</v>
      </c>
      <c r="BO24" s="17">
        <f t="shared" si="329"/>
        <v>100</v>
      </c>
      <c r="BP24" s="17">
        <f t="shared" si="329"/>
        <v>100</v>
      </c>
      <c r="BQ24" s="17">
        <f t="shared" si="329"/>
        <v>100</v>
      </c>
      <c r="BR24" s="319">
        <f t="shared" si="314"/>
        <v>1200</v>
      </c>
      <c r="BS24" s="17">
        <f t="shared" si="330"/>
        <v>100</v>
      </c>
      <c r="BT24" s="17">
        <f t="shared" si="330"/>
        <v>100</v>
      </c>
      <c r="BU24" s="17">
        <f t="shared" si="330"/>
        <v>100</v>
      </c>
      <c r="BV24" s="17">
        <f t="shared" si="330"/>
        <v>100</v>
      </c>
      <c r="BW24" s="17">
        <f t="shared" si="330"/>
        <v>100</v>
      </c>
      <c r="BX24" s="17">
        <f t="shared" si="330"/>
        <v>100</v>
      </c>
      <c r="BY24" s="17">
        <f t="shared" si="330"/>
        <v>100</v>
      </c>
      <c r="BZ24" s="17">
        <f t="shared" si="330"/>
        <v>100</v>
      </c>
      <c r="CA24" s="17">
        <f t="shared" si="330"/>
        <v>100</v>
      </c>
      <c r="CB24" s="17">
        <f t="shared" si="330"/>
        <v>100</v>
      </c>
      <c r="CC24" s="17">
        <f t="shared" si="330"/>
        <v>100</v>
      </c>
      <c r="CD24" s="17">
        <f t="shared" si="330"/>
        <v>100</v>
      </c>
      <c r="CE24" s="319">
        <f t="shared" si="316"/>
        <v>1200</v>
      </c>
      <c r="CF24" s="17">
        <f t="shared" si="331"/>
        <v>100</v>
      </c>
      <c r="CG24" s="17">
        <f t="shared" si="331"/>
        <v>100</v>
      </c>
      <c r="CH24" s="17">
        <f t="shared" si="331"/>
        <v>100</v>
      </c>
      <c r="CI24" s="17">
        <f t="shared" si="331"/>
        <v>100</v>
      </c>
      <c r="CJ24" s="17">
        <f t="shared" si="331"/>
        <v>100</v>
      </c>
      <c r="CK24" s="17">
        <f t="shared" si="331"/>
        <v>100</v>
      </c>
      <c r="CL24" s="17">
        <f t="shared" si="331"/>
        <v>100</v>
      </c>
      <c r="CM24" s="17">
        <f t="shared" si="331"/>
        <v>100</v>
      </c>
      <c r="CN24" s="17">
        <f t="shared" si="331"/>
        <v>100</v>
      </c>
      <c r="CO24" s="17">
        <f t="shared" si="331"/>
        <v>100</v>
      </c>
      <c r="CP24" s="17">
        <f t="shared" si="331"/>
        <v>100</v>
      </c>
      <c r="CQ24" s="17">
        <f t="shared" si="331"/>
        <v>100</v>
      </c>
      <c r="CR24" s="319">
        <f t="shared" si="318"/>
        <v>1200</v>
      </c>
      <c r="CS24" s="17">
        <f t="shared" si="332"/>
        <v>100</v>
      </c>
      <c r="CT24" s="17">
        <f t="shared" si="332"/>
        <v>100</v>
      </c>
      <c r="CU24" s="17">
        <f t="shared" si="332"/>
        <v>100</v>
      </c>
      <c r="CV24" s="17">
        <f t="shared" si="332"/>
        <v>100</v>
      </c>
      <c r="CW24" s="17">
        <f t="shared" si="332"/>
        <v>100</v>
      </c>
      <c r="CX24" s="17">
        <f t="shared" si="332"/>
        <v>100</v>
      </c>
      <c r="CY24" s="17">
        <f t="shared" si="332"/>
        <v>100</v>
      </c>
      <c r="CZ24" s="17">
        <f t="shared" si="332"/>
        <v>100</v>
      </c>
      <c r="DA24" s="17">
        <f t="shared" si="332"/>
        <v>100</v>
      </c>
      <c r="DB24" s="17">
        <f t="shared" si="332"/>
        <v>100</v>
      </c>
      <c r="DC24" s="17">
        <f t="shared" si="332"/>
        <v>100</v>
      </c>
      <c r="DD24" s="17">
        <f t="shared" si="332"/>
        <v>100</v>
      </c>
      <c r="DE24" s="319">
        <f t="shared" si="320"/>
        <v>1200</v>
      </c>
      <c r="DF24" s="17">
        <f t="shared" si="333"/>
        <v>100</v>
      </c>
      <c r="DG24" s="17">
        <f t="shared" si="333"/>
        <v>100</v>
      </c>
      <c r="DH24" s="17">
        <f t="shared" si="333"/>
        <v>100</v>
      </c>
      <c r="DI24" s="17">
        <f t="shared" si="333"/>
        <v>100</v>
      </c>
      <c r="DJ24" s="17">
        <f t="shared" si="333"/>
        <v>100</v>
      </c>
      <c r="DK24" s="17">
        <f t="shared" si="333"/>
        <v>100</v>
      </c>
      <c r="DL24" s="17">
        <f t="shared" si="333"/>
        <v>100</v>
      </c>
      <c r="DM24" s="17">
        <f t="shared" si="333"/>
        <v>100</v>
      </c>
      <c r="DN24" s="17">
        <f t="shared" si="333"/>
        <v>100</v>
      </c>
      <c r="DO24" s="17">
        <f t="shared" si="333"/>
        <v>100</v>
      </c>
      <c r="DP24" s="17">
        <f t="shared" si="333"/>
        <v>100</v>
      </c>
      <c r="DQ24" s="17">
        <f t="shared" si="333"/>
        <v>100</v>
      </c>
      <c r="DR24" s="319">
        <f t="shared" si="322"/>
        <v>1200</v>
      </c>
      <c r="DS24" s="17">
        <f t="shared" si="334"/>
        <v>100</v>
      </c>
      <c r="DT24" s="17">
        <f t="shared" si="334"/>
        <v>100</v>
      </c>
      <c r="DU24" s="17">
        <f t="shared" si="334"/>
        <v>100</v>
      </c>
      <c r="DV24" s="17">
        <f t="shared" si="334"/>
        <v>100</v>
      </c>
      <c r="DW24" s="17">
        <f t="shared" si="334"/>
        <v>100</v>
      </c>
      <c r="DX24" s="17">
        <f t="shared" si="334"/>
        <v>100</v>
      </c>
      <c r="DY24" s="17">
        <f t="shared" si="334"/>
        <v>100</v>
      </c>
      <c r="DZ24" s="17">
        <f t="shared" si="334"/>
        <v>100</v>
      </c>
      <c r="EA24" s="17">
        <f t="shared" si="334"/>
        <v>100</v>
      </c>
      <c r="EB24" s="17">
        <f t="shared" si="334"/>
        <v>100</v>
      </c>
      <c r="EC24" s="17">
        <f t="shared" si="334"/>
        <v>100</v>
      </c>
      <c r="ED24" s="17">
        <f t="shared" si="334"/>
        <v>100</v>
      </c>
      <c r="EE24" s="391">
        <f t="shared" si="324"/>
        <v>1200</v>
      </c>
    </row>
    <row r="25" spans="1:135" x14ac:dyDescent="0.2">
      <c r="D25" s="1" t="s">
        <v>93</v>
      </c>
      <c r="E25" s="37">
        <v>750</v>
      </c>
      <c r="F25" s="17">
        <f t="shared" si="325"/>
        <v>0</v>
      </c>
      <c r="G25" s="17">
        <f t="shared" si="325"/>
        <v>0</v>
      </c>
      <c r="H25" s="17">
        <f t="shared" si="325"/>
        <v>0</v>
      </c>
      <c r="I25" s="17">
        <f t="shared" si="325"/>
        <v>0</v>
      </c>
      <c r="J25" s="17">
        <f t="shared" si="325"/>
        <v>0</v>
      </c>
      <c r="K25" s="17">
        <f t="shared" si="325"/>
        <v>0</v>
      </c>
      <c r="L25" s="17">
        <f t="shared" si="325"/>
        <v>0</v>
      </c>
      <c r="M25" s="17">
        <f t="shared" si="325"/>
        <v>0</v>
      </c>
      <c r="N25" s="17">
        <f t="shared" si="325"/>
        <v>0</v>
      </c>
      <c r="O25" s="17">
        <f t="shared" si="325"/>
        <v>0</v>
      </c>
      <c r="P25" s="17">
        <f t="shared" si="325"/>
        <v>0</v>
      </c>
      <c r="Q25" s="17">
        <f t="shared" si="325"/>
        <v>0</v>
      </c>
      <c r="R25" s="319">
        <f t="shared" si="306"/>
        <v>0</v>
      </c>
      <c r="S25" s="17">
        <f t="shared" si="326"/>
        <v>0</v>
      </c>
      <c r="T25" s="17">
        <f t="shared" si="326"/>
        <v>0</v>
      </c>
      <c r="U25" s="17">
        <f t="shared" si="326"/>
        <v>0</v>
      </c>
      <c r="V25" s="17">
        <f t="shared" si="326"/>
        <v>0</v>
      </c>
      <c r="W25" s="17">
        <f t="shared" si="326"/>
        <v>750</v>
      </c>
      <c r="X25" s="17">
        <f t="shared" si="326"/>
        <v>750</v>
      </c>
      <c r="Y25" s="17">
        <f t="shared" si="326"/>
        <v>750</v>
      </c>
      <c r="Z25" s="17">
        <f t="shared" si="326"/>
        <v>750</v>
      </c>
      <c r="AA25" s="17">
        <f t="shared" si="326"/>
        <v>750</v>
      </c>
      <c r="AB25" s="17">
        <f t="shared" si="326"/>
        <v>750</v>
      </c>
      <c r="AC25" s="17">
        <f t="shared" si="326"/>
        <v>750</v>
      </c>
      <c r="AD25" s="17">
        <f t="shared" si="326"/>
        <v>750</v>
      </c>
      <c r="AE25" s="319">
        <f t="shared" si="308"/>
        <v>6000</v>
      </c>
      <c r="AF25" s="17">
        <f t="shared" si="327"/>
        <v>750</v>
      </c>
      <c r="AG25" s="17">
        <f t="shared" si="327"/>
        <v>750</v>
      </c>
      <c r="AH25" s="17">
        <f t="shared" si="327"/>
        <v>750</v>
      </c>
      <c r="AI25" s="17">
        <f t="shared" si="327"/>
        <v>750</v>
      </c>
      <c r="AJ25" s="17">
        <f t="shared" si="327"/>
        <v>750</v>
      </c>
      <c r="AK25" s="17">
        <f t="shared" si="327"/>
        <v>750</v>
      </c>
      <c r="AL25" s="17">
        <f t="shared" si="327"/>
        <v>750</v>
      </c>
      <c r="AM25" s="17">
        <f t="shared" si="327"/>
        <v>750</v>
      </c>
      <c r="AN25" s="17">
        <f t="shared" si="327"/>
        <v>750</v>
      </c>
      <c r="AO25" s="17">
        <f t="shared" si="327"/>
        <v>750</v>
      </c>
      <c r="AP25" s="17">
        <f t="shared" si="327"/>
        <v>750</v>
      </c>
      <c r="AQ25" s="17">
        <f t="shared" si="327"/>
        <v>750</v>
      </c>
      <c r="AR25" s="319">
        <f t="shared" si="310"/>
        <v>9000</v>
      </c>
      <c r="AS25" s="17">
        <f t="shared" si="328"/>
        <v>750</v>
      </c>
      <c r="AT25" s="17">
        <f t="shared" si="328"/>
        <v>750</v>
      </c>
      <c r="AU25" s="17">
        <f t="shared" si="328"/>
        <v>750</v>
      </c>
      <c r="AV25" s="17">
        <f t="shared" si="328"/>
        <v>750</v>
      </c>
      <c r="AW25" s="17">
        <f t="shared" si="328"/>
        <v>750</v>
      </c>
      <c r="AX25" s="17">
        <f t="shared" si="328"/>
        <v>750</v>
      </c>
      <c r="AY25" s="17">
        <f t="shared" si="328"/>
        <v>750</v>
      </c>
      <c r="AZ25" s="17">
        <f t="shared" si="328"/>
        <v>750</v>
      </c>
      <c r="BA25" s="17">
        <f t="shared" si="328"/>
        <v>750</v>
      </c>
      <c r="BB25" s="17">
        <f t="shared" si="328"/>
        <v>750</v>
      </c>
      <c r="BC25" s="17">
        <f t="shared" si="328"/>
        <v>750</v>
      </c>
      <c r="BD25" s="17">
        <f t="shared" si="328"/>
        <v>750</v>
      </c>
      <c r="BE25" s="319">
        <f t="shared" si="312"/>
        <v>9000</v>
      </c>
      <c r="BF25" s="17">
        <f t="shared" si="329"/>
        <v>750</v>
      </c>
      <c r="BG25" s="17">
        <f t="shared" si="329"/>
        <v>750</v>
      </c>
      <c r="BH25" s="17">
        <f t="shared" si="329"/>
        <v>750</v>
      </c>
      <c r="BI25" s="17">
        <f t="shared" si="329"/>
        <v>750</v>
      </c>
      <c r="BJ25" s="17">
        <f t="shared" si="329"/>
        <v>750</v>
      </c>
      <c r="BK25" s="17">
        <f t="shared" si="329"/>
        <v>750</v>
      </c>
      <c r="BL25" s="17">
        <f t="shared" si="329"/>
        <v>750</v>
      </c>
      <c r="BM25" s="17">
        <f t="shared" si="329"/>
        <v>750</v>
      </c>
      <c r="BN25" s="17">
        <f t="shared" si="329"/>
        <v>750</v>
      </c>
      <c r="BO25" s="17">
        <f t="shared" si="329"/>
        <v>750</v>
      </c>
      <c r="BP25" s="17">
        <f t="shared" si="329"/>
        <v>750</v>
      </c>
      <c r="BQ25" s="17">
        <f t="shared" si="329"/>
        <v>750</v>
      </c>
      <c r="BR25" s="319">
        <f t="shared" si="314"/>
        <v>9000</v>
      </c>
      <c r="BS25" s="17">
        <f t="shared" si="330"/>
        <v>750</v>
      </c>
      <c r="BT25" s="17">
        <f t="shared" si="330"/>
        <v>750</v>
      </c>
      <c r="BU25" s="17">
        <f t="shared" si="330"/>
        <v>750</v>
      </c>
      <c r="BV25" s="17">
        <f t="shared" si="330"/>
        <v>750</v>
      </c>
      <c r="BW25" s="17">
        <f t="shared" si="330"/>
        <v>750</v>
      </c>
      <c r="BX25" s="17">
        <f t="shared" si="330"/>
        <v>750</v>
      </c>
      <c r="BY25" s="17">
        <f t="shared" si="330"/>
        <v>750</v>
      </c>
      <c r="BZ25" s="17">
        <f t="shared" si="330"/>
        <v>750</v>
      </c>
      <c r="CA25" s="17">
        <f t="shared" si="330"/>
        <v>750</v>
      </c>
      <c r="CB25" s="17">
        <f t="shared" si="330"/>
        <v>750</v>
      </c>
      <c r="CC25" s="17">
        <f t="shared" si="330"/>
        <v>750</v>
      </c>
      <c r="CD25" s="17">
        <f t="shared" si="330"/>
        <v>750</v>
      </c>
      <c r="CE25" s="319">
        <f t="shared" si="316"/>
        <v>9000</v>
      </c>
      <c r="CF25" s="17">
        <f t="shared" si="331"/>
        <v>750</v>
      </c>
      <c r="CG25" s="17">
        <f t="shared" si="331"/>
        <v>750</v>
      </c>
      <c r="CH25" s="17">
        <f t="shared" si="331"/>
        <v>750</v>
      </c>
      <c r="CI25" s="17">
        <f t="shared" si="331"/>
        <v>750</v>
      </c>
      <c r="CJ25" s="17">
        <f t="shared" si="331"/>
        <v>750</v>
      </c>
      <c r="CK25" s="17">
        <f t="shared" si="331"/>
        <v>750</v>
      </c>
      <c r="CL25" s="17">
        <f t="shared" si="331"/>
        <v>750</v>
      </c>
      <c r="CM25" s="17">
        <f t="shared" si="331"/>
        <v>750</v>
      </c>
      <c r="CN25" s="17">
        <f t="shared" si="331"/>
        <v>750</v>
      </c>
      <c r="CO25" s="17">
        <f t="shared" si="331"/>
        <v>750</v>
      </c>
      <c r="CP25" s="17">
        <f t="shared" si="331"/>
        <v>750</v>
      </c>
      <c r="CQ25" s="17">
        <f t="shared" si="331"/>
        <v>750</v>
      </c>
      <c r="CR25" s="319">
        <f t="shared" si="318"/>
        <v>9000</v>
      </c>
      <c r="CS25" s="17">
        <f t="shared" si="332"/>
        <v>750</v>
      </c>
      <c r="CT25" s="17">
        <f t="shared" si="332"/>
        <v>750</v>
      </c>
      <c r="CU25" s="17">
        <f t="shared" si="332"/>
        <v>750</v>
      </c>
      <c r="CV25" s="17">
        <f t="shared" si="332"/>
        <v>750</v>
      </c>
      <c r="CW25" s="17">
        <f t="shared" si="332"/>
        <v>750</v>
      </c>
      <c r="CX25" s="17">
        <f t="shared" si="332"/>
        <v>750</v>
      </c>
      <c r="CY25" s="17">
        <f t="shared" si="332"/>
        <v>750</v>
      </c>
      <c r="CZ25" s="17">
        <f t="shared" si="332"/>
        <v>750</v>
      </c>
      <c r="DA25" s="17">
        <f t="shared" si="332"/>
        <v>750</v>
      </c>
      <c r="DB25" s="17">
        <f t="shared" si="332"/>
        <v>750</v>
      </c>
      <c r="DC25" s="17">
        <f t="shared" si="332"/>
        <v>750</v>
      </c>
      <c r="DD25" s="17">
        <f t="shared" si="332"/>
        <v>750</v>
      </c>
      <c r="DE25" s="319">
        <f t="shared" si="320"/>
        <v>9000</v>
      </c>
      <c r="DF25" s="17">
        <f t="shared" si="333"/>
        <v>750</v>
      </c>
      <c r="DG25" s="17">
        <f t="shared" si="333"/>
        <v>750</v>
      </c>
      <c r="DH25" s="17">
        <f t="shared" si="333"/>
        <v>750</v>
      </c>
      <c r="DI25" s="17">
        <f t="shared" si="333"/>
        <v>750</v>
      </c>
      <c r="DJ25" s="17">
        <f t="shared" si="333"/>
        <v>750</v>
      </c>
      <c r="DK25" s="17">
        <f t="shared" si="333"/>
        <v>750</v>
      </c>
      <c r="DL25" s="17">
        <f t="shared" si="333"/>
        <v>750</v>
      </c>
      <c r="DM25" s="17">
        <f t="shared" si="333"/>
        <v>750</v>
      </c>
      <c r="DN25" s="17">
        <f t="shared" si="333"/>
        <v>750</v>
      </c>
      <c r="DO25" s="17">
        <f t="shared" si="333"/>
        <v>750</v>
      </c>
      <c r="DP25" s="17">
        <f t="shared" si="333"/>
        <v>750</v>
      </c>
      <c r="DQ25" s="17">
        <f t="shared" si="333"/>
        <v>750</v>
      </c>
      <c r="DR25" s="319">
        <f t="shared" si="322"/>
        <v>9000</v>
      </c>
      <c r="DS25" s="17">
        <f t="shared" si="334"/>
        <v>750</v>
      </c>
      <c r="DT25" s="17">
        <f t="shared" si="334"/>
        <v>750</v>
      </c>
      <c r="DU25" s="17">
        <f t="shared" si="334"/>
        <v>750</v>
      </c>
      <c r="DV25" s="17">
        <f t="shared" si="334"/>
        <v>750</v>
      </c>
      <c r="DW25" s="17">
        <f t="shared" si="334"/>
        <v>750</v>
      </c>
      <c r="DX25" s="17">
        <f t="shared" si="334"/>
        <v>750</v>
      </c>
      <c r="DY25" s="17">
        <f t="shared" si="334"/>
        <v>750</v>
      </c>
      <c r="DZ25" s="17">
        <f t="shared" si="334"/>
        <v>750</v>
      </c>
      <c r="EA25" s="17">
        <f t="shared" si="334"/>
        <v>750</v>
      </c>
      <c r="EB25" s="17">
        <f t="shared" si="334"/>
        <v>750</v>
      </c>
      <c r="EC25" s="17">
        <f t="shared" si="334"/>
        <v>750</v>
      </c>
      <c r="ED25" s="17">
        <f t="shared" si="334"/>
        <v>750</v>
      </c>
      <c r="EE25" s="391">
        <f t="shared" si="324"/>
        <v>9000</v>
      </c>
    </row>
    <row r="26" spans="1:135" x14ac:dyDescent="0.2">
      <c r="D26" s="1" t="s">
        <v>94</v>
      </c>
      <c r="E26" s="37">
        <v>20</v>
      </c>
      <c r="F26" s="17">
        <f t="shared" si="325"/>
        <v>0</v>
      </c>
      <c r="G26" s="17">
        <f t="shared" si="325"/>
        <v>0</v>
      </c>
      <c r="H26" s="17">
        <f t="shared" si="325"/>
        <v>0</v>
      </c>
      <c r="I26" s="17">
        <f t="shared" si="325"/>
        <v>0</v>
      </c>
      <c r="J26" s="17">
        <f t="shared" si="325"/>
        <v>0</v>
      </c>
      <c r="K26" s="17">
        <f t="shared" si="325"/>
        <v>0</v>
      </c>
      <c r="L26" s="17">
        <f t="shared" si="325"/>
        <v>0</v>
      </c>
      <c r="M26" s="17">
        <f t="shared" si="325"/>
        <v>0</v>
      </c>
      <c r="N26" s="17">
        <f t="shared" si="325"/>
        <v>0</v>
      </c>
      <c r="O26" s="17">
        <f t="shared" si="325"/>
        <v>0</v>
      </c>
      <c r="P26" s="17">
        <f t="shared" si="325"/>
        <v>0</v>
      </c>
      <c r="Q26" s="17">
        <f t="shared" si="325"/>
        <v>0</v>
      </c>
      <c r="R26" s="319">
        <f t="shared" si="306"/>
        <v>0</v>
      </c>
      <c r="S26" s="17">
        <f t="shared" si="326"/>
        <v>0</v>
      </c>
      <c r="T26" s="17">
        <f t="shared" si="326"/>
        <v>0</v>
      </c>
      <c r="U26" s="17">
        <f t="shared" si="326"/>
        <v>0</v>
      </c>
      <c r="V26" s="17">
        <f t="shared" si="326"/>
        <v>0</v>
      </c>
      <c r="W26" s="17">
        <f t="shared" si="326"/>
        <v>20</v>
      </c>
      <c r="X26" s="17">
        <f t="shared" si="326"/>
        <v>20</v>
      </c>
      <c r="Y26" s="17">
        <f t="shared" si="326"/>
        <v>20</v>
      </c>
      <c r="Z26" s="17">
        <f t="shared" si="326"/>
        <v>20</v>
      </c>
      <c r="AA26" s="17">
        <f t="shared" si="326"/>
        <v>20</v>
      </c>
      <c r="AB26" s="17">
        <f t="shared" si="326"/>
        <v>20</v>
      </c>
      <c r="AC26" s="17">
        <f t="shared" si="326"/>
        <v>20</v>
      </c>
      <c r="AD26" s="17">
        <f t="shared" si="326"/>
        <v>20</v>
      </c>
      <c r="AE26" s="319">
        <f t="shared" si="308"/>
        <v>160</v>
      </c>
      <c r="AF26" s="17">
        <f t="shared" si="327"/>
        <v>20</v>
      </c>
      <c r="AG26" s="17">
        <f t="shared" si="327"/>
        <v>20</v>
      </c>
      <c r="AH26" s="17">
        <f t="shared" si="327"/>
        <v>20</v>
      </c>
      <c r="AI26" s="17">
        <f t="shared" si="327"/>
        <v>20</v>
      </c>
      <c r="AJ26" s="17">
        <f t="shared" si="327"/>
        <v>20</v>
      </c>
      <c r="AK26" s="17">
        <f t="shared" si="327"/>
        <v>20</v>
      </c>
      <c r="AL26" s="17">
        <f t="shared" si="327"/>
        <v>20</v>
      </c>
      <c r="AM26" s="17">
        <f t="shared" si="327"/>
        <v>20</v>
      </c>
      <c r="AN26" s="17">
        <f t="shared" si="327"/>
        <v>20</v>
      </c>
      <c r="AO26" s="17">
        <f t="shared" si="327"/>
        <v>20</v>
      </c>
      <c r="AP26" s="17">
        <f t="shared" si="327"/>
        <v>20</v>
      </c>
      <c r="AQ26" s="17">
        <f t="shared" si="327"/>
        <v>20</v>
      </c>
      <c r="AR26" s="319">
        <f t="shared" si="310"/>
        <v>240</v>
      </c>
      <c r="AS26" s="17">
        <f t="shared" si="328"/>
        <v>20</v>
      </c>
      <c r="AT26" s="17">
        <f t="shared" si="328"/>
        <v>20</v>
      </c>
      <c r="AU26" s="17">
        <f t="shared" si="328"/>
        <v>20</v>
      </c>
      <c r="AV26" s="17">
        <f t="shared" si="328"/>
        <v>20</v>
      </c>
      <c r="AW26" s="17">
        <f t="shared" si="328"/>
        <v>20</v>
      </c>
      <c r="AX26" s="17">
        <f t="shared" si="328"/>
        <v>20</v>
      </c>
      <c r="AY26" s="17">
        <f t="shared" si="328"/>
        <v>20</v>
      </c>
      <c r="AZ26" s="17">
        <f t="shared" si="328"/>
        <v>20</v>
      </c>
      <c r="BA26" s="17">
        <f t="shared" si="328"/>
        <v>20</v>
      </c>
      <c r="BB26" s="17">
        <f t="shared" si="328"/>
        <v>20</v>
      </c>
      <c r="BC26" s="17">
        <f t="shared" si="328"/>
        <v>20</v>
      </c>
      <c r="BD26" s="17">
        <f t="shared" si="328"/>
        <v>20</v>
      </c>
      <c r="BE26" s="319">
        <f t="shared" si="312"/>
        <v>240</v>
      </c>
      <c r="BF26" s="17">
        <f t="shared" si="329"/>
        <v>20</v>
      </c>
      <c r="BG26" s="17">
        <f t="shared" si="329"/>
        <v>20</v>
      </c>
      <c r="BH26" s="17">
        <f t="shared" si="329"/>
        <v>20</v>
      </c>
      <c r="BI26" s="17">
        <f t="shared" si="329"/>
        <v>20</v>
      </c>
      <c r="BJ26" s="17">
        <f t="shared" si="329"/>
        <v>20</v>
      </c>
      <c r="BK26" s="17">
        <f t="shared" si="329"/>
        <v>20</v>
      </c>
      <c r="BL26" s="17">
        <f t="shared" si="329"/>
        <v>20</v>
      </c>
      <c r="BM26" s="17">
        <f t="shared" si="329"/>
        <v>20</v>
      </c>
      <c r="BN26" s="17">
        <f t="shared" si="329"/>
        <v>20</v>
      </c>
      <c r="BO26" s="17">
        <f t="shared" si="329"/>
        <v>20</v>
      </c>
      <c r="BP26" s="17">
        <f t="shared" si="329"/>
        <v>20</v>
      </c>
      <c r="BQ26" s="17">
        <f t="shared" si="329"/>
        <v>20</v>
      </c>
      <c r="BR26" s="319">
        <f t="shared" si="314"/>
        <v>240</v>
      </c>
      <c r="BS26" s="17">
        <f t="shared" si="330"/>
        <v>20</v>
      </c>
      <c r="BT26" s="17">
        <f t="shared" si="330"/>
        <v>20</v>
      </c>
      <c r="BU26" s="17">
        <f t="shared" si="330"/>
        <v>20</v>
      </c>
      <c r="BV26" s="17">
        <f t="shared" si="330"/>
        <v>20</v>
      </c>
      <c r="BW26" s="17">
        <f t="shared" si="330"/>
        <v>20</v>
      </c>
      <c r="BX26" s="17">
        <f t="shared" si="330"/>
        <v>20</v>
      </c>
      <c r="BY26" s="17">
        <f t="shared" si="330"/>
        <v>20</v>
      </c>
      <c r="BZ26" s="17">
        <f t="shared" si="330"/>
        <v>20</v>
      </c>
      <c r="CA26" s="17">
        <f t="shared" si="330"/>
        <v>20</v>
      </c>
      <c r="CB26" s="17">
        <f t="shared" si="330"/>
        <v>20</v>
      </c>
      <c r="CC26" s="17">
        <f t="shared" si="330"/>
        <v>20</v>
      </c>
      <c r="CD26" s="17">
        <f t="shared" si="330"/>
        <v>20</v>
      </c>
      <c r="CE26" s="319">
        <f t="shared" si="316"/>
        <v>240</v>
      </c>
      <c r="CF26" s="17">
        <f t="shared" si="331"/>
        <v>20</v>
      </c>
      <c r="CG26" s="17">
        <f t="shared" si="331"/>
        <v>20</v>
      </c>
      <c r="CH26" s="17">
        <f t="shared" si="331"/>
        <v>20</v>
      </c>
      <c r="CI26" s="17">
        <f t="shared" si="331"/>
        <v>20</v>
      </c>
      <c r="CJ26" s="17">
        <f t="shared" si="331"/>
        <v>20</v>
      </c>
      <c r="CK26" s="17">
        <f t="shared" si="331"/>
        <v>20</v>
      </c>
      <c r="CL26" s="17">
        <f t="shared" si="331"/>
        <v>20</v>
      </c>
      <c r="CM26" s="17">
        <f t="shared" si="331"/>
        <v>20</v>
      </c>
      <c r="CN26" s="17">
        <f t="shared" si="331"/>
        <v>20</v>
      </c>
      <c r="CO26" s="17">
        <f t="shared" si="331"/>
        <v>20</v>
      </c>
      <c r="CP26" s="17">
        <f t="shared" si="331"/>
        <v>20</v>
      </c>
      <c r="CQ26" s="17">
        <f t="shared" si="331"/>
        <v>20</v>
      </c>
      <c r="CR26" s="319">
        <f t="shared" si="318"/>
        <v>240</v>
      </c>
      <c r="CS26" s="17">
        <f t="shared" si="332"/>
        <v>20</v>
      </c>
      <c r="CT26" s="17">
        <f t="shared" si="332"/>
        <v>20</v>
      </c>
      <c r="CU26" s="17">
        <f t="shared" si="332"/>
        <v>20</v>
      </c>
      <c r="CV26" s="17">
        <f t="shared" si="332"/>
        <v>20</v>
      </c>
      <c r="CW26" s="17">
        <f t="shared" si="332"/>
        <v>20</v>
      </c>
      <c r="CX26" s="17">
        <f t="shared" si="332"/>
        <v>20</v>
      </c>
      <c r="CY26" s="17">
        <f t="shared" si="332"/>
        <v>20</v>
      </c>
      <c r="CZ26" s="17">
        <f t="shared" si="332"/>
        <v>20</v>
      </c>
      <c r="DA26" s="17">
        <f t="shared" si="332"/>
        <v>20</v>
      </c>
      <c r="DB26" s="17">
        <f t="shared" si="332"/>
        <v>20</v>
      </c>
      <c r="DC26" s="17">
        <f t="shared" si="332"/>
        <v>20</v>
      </c>
      <c r="DD26" s="17">
        <f t="shared" si="332"/>
        <v>20</v>
      </c>
      <c r="DE26" s="319">
        <f t="shared" si="320"/>
        <v>240</v>
      </c>
      <c r="DF26" s="17">
        <f t="shared" si="333"/>
        <v>20</v>
      </c>
      <c r="DG26" s="17">
        <f t="shared" si="333"/>
        <v>20</v>
      </c>
      <c r="DH26" s="17">
        <f t="shared" si="333"/>
        <v>20</v>
      </c>
      <c r="DI26" s="17">
        <f t="shared" si="333"/>
        <v>20</v>
      </c>
      <c r="DJ26" s="17">
        <f t="shared" si="333"/>
        <v>20</v>
      </c>
      <c r="DK26" s="17">
        <f t="shared" si="333"/>
        <v>20</v>
      </c>
      <c r="DL26" s="17">
        <f t="shared" si="333"/>
        <v>20</v>
      </c>
      <c r="DM26" s="17">
        <f t="shared" si="333"/>
        <v>20</v>
      </c>
      <c r="DN26" s="17">
        <f t="shared" si="333"/>
        <v>20</v>
      </c>
      <c r="DO26" s="17">
        <f t="shared" si="333"/>
        <v>20</v>
      </c>
      <c r="DP26" s="17">
        <f t="shared" si="333"/>
        <v>20</v>
      </c>
      <c r="DQ26" s="17">
        <f t="shared" si="333"/>
        <v>20</v>
      </c>
      <c r="DR26" s="319">
        <f t="shared" si="322"/>
        <v>240</v>
      </c>
      <c r="DS26" s="17">
        <f t="shared" si="334"/>
        <v>20</v>
      </c>
      <c r="DT26" s="17">
        <f t="shared" si="334"/>
        <v>20</v>
      </c>
      <c r="DU26" s="17">
        <f t="shared" si="334"/>
        <v>20</v>
      </c>
      <c r="DV26" s="17">
        <f t="shared" si="334"/>
        <v>20</v>
      </c>
      <c r="DW26" s="17">
        <f t="shared" si="334"/>
        <v>20</v>
      </c>
      <c r="DX26" s="17">
        <f t="shared" si="334"/>
        <v>20</v>
      </c>
      <c r="DY26" s="17">
        <f t="shared" si="334"/>
        <v>20</v>
      </c>
      <c r="DZ26" s="17">
        <f t="shared" si="334"/>
        <v>20</v>
      </c>
      <c r="EA26" s="17">
        <f t="shared" si="334"/>
        <v>20</v>
      </c>
      <c r="EB26" s="17">
        <f t="shared" si="334"/>
        <v>20</v>
      </c>
      <c r="EC26" s="17">
        <f t="shared" si="334"/>
        <v>20</v>
      </c>
      <c r="ED26" s="17">
        <f t="shared" si="334"/>
        <v>20</v>
      </c>
      <c r="EE26" s="391">
        <f t="shared" si="324"/>
        <v>240</v>
      </c>
    </row>
    <row r="27" spans="1:135" x14ac:dyDescent="0.2">
      <c r="D27" s="1" t="s">
        <v>95</v>
      </c>
      <c r="E27" s="37">
        <v>200</v>
      </c>
      <c r="F27" s="17">
        <f t="shared" si="325"/>
        <v>0</v>
      </c>
      <c r="G27" s="17">
        <f t="shared" si="325"/>
        <v>0</v>
      </c>
      <c r="H27" s="17">
        <f t="shared" si="325"/>
        <v>0</v>
      </c>
      <c r="I27" s="17">
        <f t="shared" si="325"/>
        <v>0</v>
      </c>
      <c r="J27" s="17">
        <f t="shared" si="325"/>
        <v>0</v>
      </c>
      <c r="K27" s="17">
        <f t="shared" si="325"/>
        <v>0</v>
      </c>
      <c r="L27" s="17">
        <f t="shared" si="325"/>
        <v>0</v>
      </c>
      <c r="M27" s="17">
        <f t="shared" si="325"/>
        <v>0</v>
      </c>
      <c r="N27" s="17">
        <f t="shared" si="325"/>
        <v>0</v>
      </c>
      <c r="O27" s="17">
        <f t="shared" si="325"/>
        <v>0</v>
      </c>
      <c r="P27" s="17">
        <f t="shared" si="325"/>
        <v>0</v>
      </c>
      <c r="Q27" s="17">
        <f t="shared" si="325"/>
        <v>0</v>
      </c>
      <c r="R27" s="319">
        <f t="shared" si="306"/>
        <v>0</v>
      </c>
      <c r="S27" s="17">
        <f t="shared" si="326"/>
        <v>0</v>
      </c>
      <c r="T27" s="17">
        <f t="shared" si="326"/>
        <v>0</v>
      </c>
      <c r="U27" s="17">
        <f t="shared" si="326"/>
        <v>0</v>
      </c>
      <c r="V27" s="17">
        <f t="shared" si="326"/>
        <v>0</v>
      </c>
      <c r="W27" s="17">
        <f t="shared" si="326"/>
        <v>200</v>
      </c>
      <c r="X27" s="17">
        <f t="shared" si="326"/>
        <v>200</v>
      </c>
      <c r="Y27" s="17">
        <f t="shared" si="326"/>
        <v>200</v>
      </c>
      <c r="Z27" s="17">
        <f t="shared" si="326"/>
        <v>200</v>
      </c>
      <c r="AA27" s="17">
        <f t="shared" si="326"/>
        <v>200</v>
      </c>
      <c r="AB27" s="17">
        <f t="shared" si="326"/>
        <v>200</v>
      </c>
      <c r="AC27" s="17">
        <f t="shared" si="326"/>
        <v>200</v>
      </c>
      <c r="AD27" s="17">
        <f t="shared" si="326"/>
        <v>200</v>
      </c>
      <c r="AE27" s="319">
        <f t="shared" si="308"/>
        <v>1600</v>
      </c>
      <c r="AF27" s="17">
        <f t="shared" si="327"/>
        <v>200</v>
      </c>
      <c r="AG27" s="17">
        <f t="shared" si="327"/>
        <v>200</v>
      </c>
      <c r="AH27" s="17">
        <f t="shared" si="327"/>
        <v>200</v>
      </c>
      <c r="AI27" s="17">
        <f t="shared" si="327"/>
        <v>200</v>
      </c>
      <c r="AJ27" s="17">
        <f t="shared" si="327"/>
        <v>200</v>
      </c>
      <c r="AK27" s="17">
        <f t="shared" si="327"/>
        <v>200</v>
      </c>
      <c r="AL27" s="17">
        <f t="shared" si="327"/>
        <v>200</v>
      </c>
      <c r="AM27" s="17">
        <f t="shared" si="327"/>
        <v>200</v>
      </c>
      <c r="AN27" s="17">
        <f t="shared" si="327"/>
        <v>200</v>
      </c>
      <c r="AO27" s="17">
        <f t="shared" si="327"/>
        <v>200</v>
      </c>
      <c r="AP27" s="17">
        <f t="shared" si="327"/>
        <v>200</v>
      </c>
      <c r="AQ27" s="17">
        <f t="shared" si="327"/>
        <v>200</v>
      </c>
      <c r="AR27" s="319">
        <f t="shared" si="310"/>
        <v>2400</v>
      </c>
      <c r="AS27" s="17">
        <f t="shared" si="328"/>
        <v>200</v>
      </c>
      <c r="AT27" s="17">
        <f t="shared" si="328"/>
        <v>200</v>
      </c>
      <c r="AU27" s="17">
        <f t="shared" si="328"/>
        <v>200</v>
      </c>
      <c r="AV27" s="17">
        <f t="shared" si="328"/>
        <v>200</v>
      </c>
      <c r="AW27" s="17">
        <f t="shared" si="328"/>
        <v>200</v>
      </c>
      <c r="AX27" s="17">
        <f t="shared" si="328"/>
        <v>200</v>
      </c>
      <c r="AY27" s="17">
        <f t="shared" si="328"/>
        <v>200</v>
      </c>
      <c r="AZ27" s="17">
        <f t="shared" si="328"/>
        <v>200</v>
      </c>
      <c r="BA27" s="17">
        <f t="shared" si="328"/>
        <v>200</v>
      </c>
      <c r="BB27" s="17">
        <f t="shared" si="328"/>
        <v>200</v>
      </c>
      <c r="BC27" s="17">
        <f t="shared" si="328"/>
        <v>200</v>
      </c>
      <c r="BD27" s="17">
        <f t="shared" si="328"/>
        <v>200</v>
      </c>
      <c r="BE27" s="319">
        <f t="shared" si="312"/>
        <v>2400</v>
      </c>
      <c r="BF27" s="17">
        <f t="shared" si="329"/>
        <v>200</v>
      </c>
      <c r="BG27" s="17">
        <f t="shared" si="329"/>
        <v>200</v>
      </c>
      <c r="BH27" s="17">
        <f t="shared" si="329"/>
        <v>200</v>
      </c>
      <c r="BI27" s="17">
        <f t="shared" si="329"/>
        <v>200</v>
      </c>
      <c r="BJ27" s="17">
        <f t="shared" si="329"/>
        <v>200</v>
      </c>
      <c r="BK27" s="17">
        <f t="shared" si="329"/>
        <v>200</v>
      </c>
      <c r="BL27" s="17">
        <f t="shared" si="329"/>
        <v>200</v>
      </c>
      <c r="BM27" s="17">
        <f t="shared" si="329"/>
        <v>200</v>
      </c>
      <c r="BN27" s="17">
        <f t="shared" si="329"/>
        <v>200</v>
      </c>
      <c r="BO27" s="17">
        <f t="shared" si="329"/>
        <v>200</v>
      </c>
      <c r="BP27" s="17">
        <f t="shared" si="329"/>
        <v>200</v>
      </c>
      <c r="BQ27" s="17">
        <f t="shared" si="329"/>
        <v>200</v>
      </c>
      <c r="BR27" s="319">
        <f t="shared" si="314"/>
        <v>2400</v>
      </c>
      <c r="BS27" s="17">
        <f t="shared" si="330"/>
        <v>200</v>
      </c>
      <c r="BT27" s="17">
        <f t="shared" si="330"/>
        <v>200</v>
      </c>
      <c r="BU27" s="17">
        <f t="shared" si="330"/>
        <v>200</v>
      </c>
      <c r="BV27" s="17">
        <f t="shared" si="330"/>
        <v>200</v>
      </c>
      <c r="BW27" s="17">
        <f t="shared" si="330"/>
        <v>200</v>
      </c>
      <c r="BX27" s="17">
        <f t="shared" si="330"/>
        <v>200</v>
      </c>
      <c r="BY27" s="17">
        <f t="shared" si="330"/>
        <v>200</v>
      </c>
      <c r="BZ27" s="17">
        <f t="shared" si="330"/>
        <v>200</v>
      </c>
      <c r="CA27" s="17">
        <f t="shared" si="330"/>
        <v>200</v>
      </c>
      <c r="CB27" s="17">
        <f t="shared" si="330"/>
        <v>200</v>
      </c>
      <c r="CC27" s="17">
        <f t="shared" si="330"/>
        <v>200</v>
      </c>
      <c r="CD27" s="17">
        <f t="shared" si="330"/>
        <v>200</v>
      </c>
      <c r="CE27" s="319">
        <f t="shared" si="316"/>
        <v>2400</v>
      </c>
      <c r="CF27" s="17">
        <f t="shared" si="331"/>
        <v>200</v>
      </c>
      <c r="CG27" s="17">
        <f t="shared" si="331"/>
        <v>200</v>
      </c>
      <c r="CH27" s="17">
        <f t="shared" si="331"/>
        <v>200</v>
      </c>
      <c r="CI27" s="17">
        <f t="shared" si="331"/>
        <v>200</v>
      </c>
      <c r="CJ27" s="17">
        <f t="shared" si="331"/>
        <v>200</v>
      </c>
      <c r="CK27" s="17">
        <f t="shared" si="331"/>
        <v>200</v>
      </c>
      <c r="CL27" s="17">
        <f t="shared" si="331"/>
        <v>200</v>
      </c>
      <c r="CM27" s="17">
        <f t="shared" si="331"/>
        <v>200</v>
      </c>
      <c r="CN27" s="17">
        <f t="shared" si="331"/>
        <v>200</v>
      </c>
      <c r="CO27" s="17">
        <f t="shared" si="331"/>
        <v>200</v>
      </c>
      <c r="CP27" s="17">
        <f t="shared" si="331"/>
        <v>200</v>
      </c>
      <c r="CQ27" s="17">
        <f t="shared" si="331"/>
        <v>200</v>
      </c>
      <c r="CR27" s="319">
        <f t="shared" si="318"/>
        <v>2400</v>
      </c>
      <c r="CS27" s="17">
        <f t="shared" si="332"/>
        <v>200</v>
      </c>
      <c r="CT27" s="17">
        <f t="shared" si="332"/>
        <v>200</v>
      </c>
      <c r="CU27" s="17">
        <f t="shared" si="332"/>
        <v>200</v>
      </c>
      <c r="CV27" s="17">
        <f t="shared" si="332"/>
        <v>200</v>
      </c>
      <c r="CW27" s="17">
        <f t="shared" si="332"/>
        <v>200</v>
      </c>
      <c r="CX27" s="17">
        <f t="shared" si="332"/>
        <v>200</v>
      </c>
      <c r="CY27" s="17">
        <f t="shared" si="332"/>
        <v>200</v>
      </c>
      <c r="CZ27" s="17">
        <f t="shared" si="332"/>
        <v>200</v>
      </c>
      <c r="DA27" s="17">
        <f t="shared" si="332"/>
        <v>200</v>
      </c>
      <c r="DB27" s="17">
        <f t="shared" si="332"/>
        <v>200</v>
      </c>
      <c r="DC27" s="17">
        <f t="shared" si="332"/>
        <v>200</v>
      </c>
      <c r="DD27" s="17">
        <f t="shared" si="332"/>
        <v>200</v>
      </c>
      <c r="DE27" s="319">
        <f t="shared" si="320"/>
        <v>2400</v>
      </c>
      <c r="DF27" s="17">
        <f t="shared" si="333"/>
        <v>200</v>
      </c>
      <c r="DG27" s="17">
        <f t="shared" si="333"/>
        <v>200</v>
      </c>
      <c r="DH27" s="17">
        <f t="shared" si="333"/>
        <v>200</v>
      </c>
      <c r="DI27" s="17">
        <f t="shared" si="333"/>
        <v>200</v>
      </c>
      <c r="DJ27" s="17">
        <f t="shared" si="333"/>
        <v>200</v>
      </c>
      <c r="DK27" s="17">
        <f t="shared" si="333"/>
        <v>200</v>
      </c>
      <c r="DL27" s="17">
        <f t="shared" si="333"/>
        <v>200</v>
      </c>
      <c r="DM27" s="17">
        <f t="shared" si="333"/>
        <v>200</v>
      </c>
      <c r="DN27" s="17">
        <f t="shared" si="333"/>
        <v>200</v>
      </c>
      <c r="DO27" s="17">
        <f t="shared" si="333"/>
        <v>200</v>
      </c>
      <c r="DP27" s="17">
        <f t="shared" si="333"/>
        <v>200</v>
      </c>
      <c r="DQ27" s="17">
        <f t="shared" si="333"/>
        <v>200</v>
      </c>
      <c r="DR27" s="319">
        <f t="shared" si="322"/>
        <v>2400</v>
      </c>
      <c r="DS27" s="17">
        <f t="shared" si="334"/>
        <v>200</v>
      </c>
      <c r="DT27" s="17">
        <f t="shared" si="334"/>
        <v>200</v>
      </c>
      <c r="DU27" s="17">
        <f t="shared" si="334"/>
        <v>200</v>
      </c>
      <c r="DV27" s="17">
        <f t="shared" si="334"/>
        <v>200</v>
      </c>
      <c r="DW27" s="17">
        <f t="shared" si="334"/>
        <v>200</v>
      </c>
      <c r="DX27" s="17">
        <f t="shared" si="334"/>
        <v>200</v>
      </c>
      <c r="DY27" s="17">
        <f t="shared" si="334"/>
        <v>200</v>
      </c>
      <c r="DZ27" s="17">
        <f t="shared" si="334"/>
        <v>200</v>
      </c>
      <c r="EA27" s="17">
        <f t="shared" si="334"/>
        <v>200</v>
      </c>
      <c r="EB27" s="17">
        <f t="shared" si="334"/>
        <v>200</v>
      </c>
      <c r="EC27" s="17">
        <f t="shared" si="334"/>
        <v>200</v>
      </c>
      <c r="ED27" s="17">
        <f t="shared" si="334"/>
        <v>200</v>
      </c>
      <c r="EE27" s="391">
        <f t="shared" si="324"/>
        <v>2400</v>
      </c>
    </row>
    <row r="28" spans="1:135" x14ac:dyDescent="0.2">
      <c r="D28" s="1" t="s">
        <v>213</v>
      </c>
      <c r="F28" s="17">
        <f t="shared" ref="F28:N33" si="335">IF(F$2&gt;=$B$18,$E28,0)</f>
        <v>0</v>
      </c>
      <c r="G28" s="17">
        <f t="shared" si="335"/>
        <v>0</v>
      </c>
      <c r="H28" s="17">
        <f t="shared" si="335"/>
        <v>0</v>
      </c>
      <c r="I28" s="17">
        <f t="shared" si="335"/>
        <v>0</v>
      </c>
      <c r="J28" s="17">
        <f t="shared" si="335"/>
        <v>0</v>
      </c>
      <c r="K28" s="17">
        <f t="shared" si="335"/>
        <v>0</v>
      </c>
      <c r="L28" s="17">
        <f t="shared" si="335"/>
        <v>0</v>
      </c>
      <c r="M28" s="17">
        <f t="shared" si="335"/>
        <v>0</v>
      </c>
      <c r="N28" s="17">
        <f t="shared" si="335"/>
        <v>0</v>
      </c>
      <c r="O28" s="17">
        <v>0</v>
      </c>
      <c r="P28" s="17">
        <v>0</v>
      </c>
      <c r="Q28" s="17">
        <v>0</v>
      </c>
      <c r="R28" s="319">
        <f t="shared" si="306"/>
        <v>0</v>
      </c>
      <c r="S28" s="17">
        <v>12600</v>
      </c>
      <c r="T28" s="17">
        <v>0</v>
      </c>
      <c r="U28" s="17">
        <v>4000</v>
      </c>
      <c r="V28" s="17">
        <v>0</v>
      </c>
      <c r="W28" s="17">
        <v>0</v>
      </c>
      <c r="X28" s="17">
        <f t="shared" ref="X28:AD28" si="336">IF(X$2&gt;=$B$18,$E28,0)</f>
        <v>0</v>
      </c>
      <c r="Y28" s="17">
        <f t="shared" si="336"/>
        <v>0</v>
      </c>
      <c r="Z28" s="17">
        <f t="shared" si="336"/>
        <v>0</v>
      </c>
      <c r="AA28" s="17">
        <f t="shared" si="336"/>
        <v>0</v>
      </c>
      <c r="AB28" s="17">
        <f t="shared" si="336"/>
        <v>0</v>
      </c>
      <c r="AC28" s="17">
        <f t="shared" si="336"/>
        <v>0</v>
      </c>
      <c r="AD28" s="17">
        <f t="shared" si="336"/>
        <v>0</v>
      </c>
      <c r="AE28" s="319">
        <f t="shared" si="308"/>
        <v>16600</v>
      </c>
      <c r="AF28" s="17">
        <f t="shared" si="327"/>
        <v>0</v>
      </c>
      <c r="AG28" s="17">
        <f t="shared" si="327"/>
        <v>0</v>
      </c>
      <c r="AH28" s="17">
        <f t="shared" si="327"/>
        <v>0</v>
      </c>
      <c r="AI28" s="17">
        <f t="shared" si="327"/>
        <v>0</v>
      </c>
      <c r="AJ28" s="17">
        <f t="shared" si="327"/>
        <v>0</v>
      </c>
      <c r="AK28" s="17">
        <f t="shared" si="327"/>
        <v>0</v>
      </c>
      <c r="AL28" s="17">
        <f t="shared" si="327"/>
        <v>0</v>
      </c>
      <c r="AM28" s="17">
        <f t="shared" si="327"/>
        <v>0</v>
      </c>
      <c r="AN28" s="17">
        <f t="shared" si="327"/>
        <v>0</v>
      </c>
      <c r="AO28" s="17">
        <f t="shared" si="327"/>
        <v>0</v>
      </c>
      <c r="AP28" s="17">
        <f t="shared" si="327"/>
        <v>0</v>
      </c>
      <c r="AQ28" s="17">
        <f t="shared" si="327"/>
        <v>0</v>
      </c>
      <c r="AR28" s="319">
        <f t="shared" si="310"/>
        <v>0</v>
      </c>
      <c r="AS28" s="17">
        <f t="shared" si="328"/>
        <v>0</v>
      </c>
      <c r="AT28" s="17">
        <f t="shared" si="328"/>
        <v>0</v>
      </c>
      <c r="AU28" s="17">
        <f t="shared" si="328"/>
        <v>0</v>
      </c>
      <c r="AV28" s="17">
        <f t="shared" si="328"/>
        <v>0</v>
      </c>
      <c r="AW28" s="17">
        <f t="shared" si="328"/>
        <v>0</v>
      </c>
      <c r="AX28" s="17">
        <f t="shared" si="328"/>
        <v>0</v>
      </c>
      <c r="AY28" s="17">
        <f t="shared" si="328"/>
        <v>0</v>
      </c>
      <c r="AZ28" s="17">
        <f t="shared" si="328"/>
        <v>0</v>
      </c>
      <c r="BA28" s="17">
        <f t="shared" si="328"/>
        <v>0</v>
      </c>
      <c r="BB28" s="17">
        <f t="shared" si="328"/>
        <v>0</v>
      </c>
      <c r="BC28" s="17">
        <f t="shared" si="328"/>
        <v>0</v>
      </c>
      <c r="BD28" s="17">
        <f t="shared" si="328"/>
        <v>0</v>
      </c>
      <c r="BE28" s="319">
        <f t="shared" si="312"/>
        <v>0</v>
      </c>
      <c r="BF28" s="17">
        <f t="shared" si="329"/>
        <v>0</v>
      </c>
      <c r="BG28" s="17">
        <f t="shared" si="329"/>
        <v>0</v>
      </c>
      <c r="BH28" s="17">
        <f t="shared" si="329"/>
        <v>0</v>
      </c>
      <c r="BI28" s="17">
        <f t="shared" si="329"/>
        <v>0</v>
      </c>
      <c r="BJ28" s="17">
        <f t="shared" si="329"/>
        <v>0</v>
      </c>
      <c r="BK28" s="17">
        <f t="shared" si="329"/>
        <v>0</v>
      </c>
      <c r="BL28" s="17">
        <f t="shared" si="329"/>
        <v>0</v>
      </c>
      <c r="BM28" s="17">
        <f t="shared" si="329"/>
        <v>0</v>
      </c>
      <c r="BN28" s="17">
        <f t="shared" si="329"/>
        <v>0</v>
      </c>
      <c r="BO28" s="17">
        <f t="shared" si="329"/>
        <v>0</v>
      </c>
      <c r="BP28" s="17">
        <f t="shared" si="329"/>
        <v>0</v>
      </c>
      <c r="BQ28" s="17">
        <f t="shared" si="329"/>
        <v>0</v>
      </c>
      <c r="BR28" s="319">
        <f t="shared" si="314"/>
        <v>0</v>
      </c>
      <c r="BS28" s="17">
        <f t="shared" si="330"/>
        <v>0</v>
      </c>
      <c r="BT28" s="17">
        <f t="shared" si="330"/>
        <v>0</v>
      </c>
      <c r="BU28" s="17">
        <f t="shared" si="330"/>
        <v>0</v>
      </c>
      <c r="BV28" s="17">
        <f t="shared" si="330"/>
        <v>0</v>
      </c>
      <c r="BW28" s="17">
        <f t="shared" si="330"/>
        <v>0</v>
      </c>
      <c r="BX28" s="17">
        <f t="shared" si="330"/>
        <v>0</v>
      </c>
      <c r="BY28" s="17">
        <f t="shared" si="330"/>
        <v>0</v>
      </c>
      <c r="BZ28" s="17">
        <f t="shared" si="330"/>
        <v>0</v>
      </c>
      <c r="CA28" s="17">
        <f t="shared" si="330"/>
        <v>0</v>
      </c>
      <c r="CB28" s="17">
        <f t="shared" si="330"/>
        <v>0</v>
      </c>
      <c r="CC28" s="17">
        <f t="shared" si="330"/>
        <v>0</v>
      </c>
      <c r="CD28" s="17">
        <f t="shared" si="330"/>
        <v>0</v>
      </c>
      <c r="CE28" s="319">
        <f t="shared" si="316"/>
        <v>0</v>
      </c>
      <c r="CF28" s="17">
        <f t="shared" si="331"/>
        <v>0</v>
      </c>
      <c r="CG28" s="17">
        <f t="shared" si="331"/>
        <v>0</v>
      </c>
      <c r="CH28" s="17">
        <f t="shared" si="331"/>
        <v>0</v>
      </c>
      <c r="CI28" s="17">
        <f t="shared" si="331"/>
        <v>0</v>
      </c>
      <c r="CJ28" s="17">
        <f t="shared" si="331"/>
        <v>0</v>
      </c>
      <c r="CK28" s="17">
        <f t="shared" si="331"/>
        <v>0</v>
      </c>
      <c r="CL28" s="17">
        <f t="shared" si="331"/>
        <v>0</v>
      </c>
      <c r="CM28" s="17">
        <f t="shared" si="331"/>
        <v>0</v>
      </c>
      <c r="CN28" s="17">
        <f t="shared" si="331"/>
        <v>0</v>
      </c>
      <c r="CO28" s="17">
        <f t="shared" si="331"/>
        <v>0</v>
      </c>
      <c r="CP28" s="17">
        <f t="shared" si="331"/>
        <v>0</v>
      </c>
      <c r="CQ28" s="17">
        <f t="shared" si="331"/>
        <v>0</v>
      </c>
      <c r="CR28" s="319">
        <f t="shared" si="318"/>
        <v>0</v>
      </c>
      <c r="CS28" s="17">
        <f t="shared" si="332"/>
        <v>0</v>
      </c>
      <c r="CT28" s="17">
        <f t="shared" si="332"/>
        <v>0</v>
      </c>
      <c r="CU28" s="17">
        <f t="shared" si="332"/>
        <v>0</v>
      </c>
      <c r="CV28" s="17">
        <f t="shared" si="332"/>
        <v>0</v>
      </c>
      <c r="CW28" s="17">
        <f t="shared" si="332"/>
        <v>0</v>
      </c>
      <c r="CX28" s="17">
        <f t="shared" si="332"/>
        <v>0</v>
      </c>
      <c r="CY28" s="17">
        <f t="shared" si="332"/>
        <v>0</v>
      </c>
      <c r="CZ28" s="17">
        <f t="shared" si="332"/>
        <v>0</v>
      </c>
      <c r="DA28" s="17">
        <f t="shared" si="332"/>
        <v>0</v>
      </c>
      <c r="DB28" s="17">
        <f t="shared" si="332"/>
        <v>0</v>
      </c>
      <c r="DC28" s="17">
        <f t="shared" si="332"/>
        <v>0</v>
      </c>
      <c r="DD28" s="17">
        <f t="shared" si="332"/>
        <v>0</v>
      </c>
      <c r="DE28" s="319">
        <f t="shared" si="320"/>
        <v>0</v>
      </c>
      <c r="DF28" s="17">
        <f t="shared" si="333"/>
        <v>0</v>
      </c>
      <c r="DG28" s="17">
        <f t="shared" si="333"/>
        <v>0</v>
      </c>
      <c r="DH28" s="17">
        <f t="shared" si="333"/>
        <v>0</v>
      </c>
      <c r="DI28" s="17">
        <f t="shared" si="333"/>
        <v>0</v>
      </c>
      <c r="DJ28" s="17">
        <f t="shared" si="333"/>
        <v>0</v>
      </c>
      <c r="DK28" s="17">
        <f t="shared" si="333"/>
        <v>0</v>
      </c>
      <c r="DL28" s="17">
        <f t="shared" si="333"/>
        <v>0</v>
      </c>
      <c r="DM28" s="17">
        <f t="shared" si="333"/>
        <v>0</v>
      </c>
      <c r="DN28" s="17">
        <f t="shared" si="333"/>
        <v>0</v>
      </c>
      <c r="DO28" s="17">
        <f t="shared" si="333"/>
        <v>0</v>
      </c>
      <c r="DP28" s="17">
        <f t="shared" si="333"/>
        <v>0</v>
      </c>
      <c r="DQ28" s="17">
        <f t="shared" si="333"/>
        <v>0</v>
      </c>
      <c r="DR28" s="319">
        <f t="shared" si="322"/>
        <v>0</v>
      </c>
      <c r="DS28" s="17">
        <f t="shared" si="334"/>
        <v>0</v>
      </c>
      <c r="DT28" s="17">
        <f t="shared" si="334"/>
        <v>0</v>
      </c>
      <c r="DU28" s="17">
        <f t="shared" si="334"/>
        <v>0</v>
      </c>
      <c r="DV28" s="17">
        <f t="shared" si="334"/>
        <v>0</v>
      </c>
      <c r="DW28" s="17">
        <f t="shared" si="334"/>
        <v>0</v>
      </c>
      <c r="DX28" s="17">
        <f t="shared" si="334"/>
        <v>0</v>
      </c>
      <c r="DY28" s="17">
        <f t="shared" si="334"/>
        <v>0</v>
      </c>
      <c r="DZ28" s="17">
        <f t="shared" si="334"/>
        <v>0</v>
      </c>
      <c r="EA28" s="17">
        <f t="shared" si="334"/>
        <v>0</v>
      </c>
      <c r="EB28" s="17">
        <f t="shared" si="334"/>
        <v>0</v>
      </c>
      <c r="EC28" s="17">
        <f t="shared" si="334"/>
        <v>0</v>
      </c>
      <c r="ED28" s="17">
        <f t="shared" si="334"/>
        <v>0</v>
      </c>
      <c r="EE28" s="391">
        <f t="shared" si="324"/>
        <v>0</v>
      </c>
    </row>
    <row r="29" spans="1:135" x14ac:dyDescent="0.2">
      <c r="D29" s="35" t="s">
        <v>233</v>
      </c>
      <c r="E29" s="37"/>
      <c r="F29" s="17">
        <f t="shared" si="335"/>
        <v>0</v>
      </c>
      <c r="G29" s="17">
        <f t="shared" si="335"/>
        <v>0</v>
      </c>
      <c r="H29" s="17">
        <f t="shared" si="335"/>
        <v>0</v>
      </c>
      <c r="I29" s="17">
        <f t="shared" si="335"/>
        <v>0</v>
      </c>
      <c r="J29" s="17">
        <f t="shared" si="335"/>
        <v>0</v>
      </c>
      <c r="K29" s="17">
        <f t="shared" si="335"/>
        <v>0</v>
      </c>
      <c r="L29" s="17">
        <f t="shared" si="335"/>
        <v>0</v>
      </c>
      <c r="M29" s="17">
        <f t="shared" si="335"/>
        <v>0</v>
      </c>
      <c r="N29" s="17">
        <f t="shared" si="335"/>
        <v>0</v>
      </c>
      <c r="O29" s="17">
        <f>IF(O$2&gt;=$B$18,$E29,0)</f>
        <v>0</v>
      </c>
      <c r="P29" s="17">
        <f>IF(P$2&gt;=$B$18,$E29,0)</f>
        <v>0</v>
      </c>
      <c r="Q29" s="17">
        <v>3700</v>
      </c>
      <c r="R29" s="319">
        <f t="shared" si="306"/>
        <v>3700</v>
      </c>
      <c r="S29" s="17">
        <f>IF(S$2&gt;=$B$18,$E29,0)</f>
        <v>0</v>
      </c>
      <c r="T29" s="17">
        <v>3700</v>
      </c>
      <c r="U29" s="17">
        <v>0</v>
      </c>
      <c r="V29" s="17">
        <v>0</v>
      </c>
      <c r="W29" s="17">
        <v>0</v>
      </c>
      <c r="X29" s="17">
        <f t="shared" ref="X29:AD33" si="337">IF(X$2&gt;=$B$18,$E29,0)</f>
        <v>0</v>
      </c>
      <c r="Y29" s="17">
        <f t="shared" si="337"/>
        <v>0</v>
      </c>
      <c r="Z29" s="17">
        <f t="shared" si="337"/>
        <v>0</v>
      </c>
      <c r="AA29" s="17">
        <f t="shared" si="337"/>
        <v>0</v>
      </c>
      <c r="AB29" s="17">
        <f t="shared" si="337"/>
        <v>0</v>
      </c>
      <c r="AC29" s="17">
        <f t="shared" si="337"/>
        <v>0</v>
      </c>
      <c r="AD29" s="17">
        <f t="shared" si="337"/>
        <v>0</v>
      </c>
      <c r="AE29" s="319">
        <f t="shared" si="308"/>
        <v>3700</v>
      </c>
      <c r="AF29" s="17">
        <f t="shared" si="327"/>
        <v>0</v>
      </c>
      <c r="AG29" s="17">
        <f t="shared" si="327"/>
        <v>0</v>
      </c>
      <c r="AH29" s="17">
        <f t="shared" si="327"/>
        <v>0</v>
      </c>
      <c r="AI29" s="17">
        <f t="shared" si="327"/>
        <v>0</v>
      </c>
      <c r="AJ29" s="17">
        <f t="shared" si="327"/>
        <v>0</v>
      </c>
      <c r="AK29" s="17">
        <f t="shared" si="327"/>
        <v>0</v>
      </c>
      <c r="AL29" s="17">
        <f t="shared" si="327"/>
        <v>0</v>
      </c>
      <c r="AM29" s="17">
        <f t="shared" si="327"/>
        <v>0</v>
      </c>
      <c r="AN29" s="17">
        <f t="shared" si="327"/>
        <v>0</v>
      </c>
      <c r="AO29" s="17">
        <f t="shared" si="327"/>
        <v>0</v>
      </c>
      <c r="AP29" s="17">
        <f t="shared" si="327"/>
        <v>0</v>
      </c>
      <c r="AQ29" s="17">
        <f t="shared" si="327"/>
        <v>0</v>
      </c>
      <c r="AR29" s="319">
        <f t="shared" si="310"/>
        <v>0</v>
      </c>
      <c r="AS29" s="17">
        <f t="shared" si="328"/>
        <v>0</v>
      </c>
      <c r="AT29" s="17">
        <f t="shared" si="328"/>
        <v>0</v>
      </c>
      <c r="AU29" s="17">
        <f t="shared" si="328"/>
        <v>0</v>
      </c>
      <c r="AV29" s="17">
        <f t="shared" si="328"/>
        <v>0</v>
      </c>
      <c r="AW29" s="17">
        <f t="shared" si="328"/>
        <v>0</v>
      </c>
      <c r="AX29" s="17">
        <f t="shared" si="328"/>
        <v>0</v>
      </c>
      <c r="AY29" s="17">
        <f t="shared" si="328"/>
        <v>0</v>
      </c>
      <c r="AZ29" s="17">
        <f t="shared" si="328"/>
        <v>0</v>
      </c>
      <c r="BA29" s="17">
        <f t="shared" si="328"/>
        <v>0</v>
      </c>
      <c r="BB29" s="17">
        <f t="shared" si="328"/>
        <v>0</v>
      </c>
      <c r="BC29" s="17">
        <f t="shared" si="328"/>
        <v>0</v>
      </c>
      <c r="BD29" s="17">
        <f t="shared" si="328"/>
        <v>0</v>
      </c>
      <c r="BE29" s="319">
        <f t="shared" si="312"/>
        <v>0</v>
      </c>
      <c r="BF29" s="17">
        <f t="shared" si="329"/>
        <v>0</v>
      </c>
      <c r="BG29" s="17">
        <f t="shared" si="329"/>
        <v>0</v>
      </c>
      <c r="BH29" s="17">
        <f t="shared" si="329"/>
        <v>0</v>
      </c>
      <c r="BI29" s="17">
        <f t="shared" si="329"/>
        <v>0</v>
      </c>
      <c r="BJ29" s="17">
        <f t="shared" si="329"/>
        <v>0</v>
      </c>
      <c r="BK29" s="17">
        <f t="shared" si="329"/>
        <v>0</v>
      </c>
      <c r="BL29" s="17">
        <f t="shared" si="329"/>
        <v>0</v>
      </c>
      <c r="BM29" s="17">
        <f t="shared" si="329"/>
        <v>0</v>
      </c>
      <c r="BN29" s="17">
        <f t="shared" si="329"/>
        <v>0</v>
      </c>
      <c r="BO29" s="17">
        <f t="shared" si="329"/>
        <v>0</v>
      </c>
      <c r="BP29" s="17">
        <f t="shared" si="329"/>
        <v>0</v>
      </c>
      <c r="BQ29" s="17">
        <f t="shared" si="329"/>
        <v>0</v>
      </c>
      <c r="BR29" s="319">
        <f t="shared" si="314"/>
        <v>0</v>
      </c>
      <c r="BS29" s="17">
        <f t="shared" si="330"/>
        <v>0</v>
      </c>
      <c r="BT29" s="17">
        <f t="shared" si="330"/>
        <v>0</v>
      </c>
      <c r="BU29" s="17">
        <f t="shared" si="330"/>
        <v>0</v>
      </c>
      <c r="BV29" s="17">
        <f t="shared" si="330"/>
        <v>0</v>
      </c>
      <c r="BW29" s="17">
        <f t="shared" si="330"/>
        <v>0</v>
      </c>
      <c r="BX29" s="17">
        <f t="shared" si="330"/>
        <v>0</v>
      </c>
      <c r="BY29" s="17">
        <f t="shared" si="330"/>
        <v>0</v>
      </c>
      <c r="BZ29" s="17">
        <f t="shared" si="330"/>
        <v>0</v>
      </c>
      <c r="CA29" s="17">
        <f t="shared" si="330"/>
        <v>0</v>
      </c>
      <c r="CB29" s="17">
        <f t="shared" si="330"/>
        <v>0</v>
      </c>
      <c r="CC29" s="17">
        <f t="shared" si="330"/>
        <v>0</v>
      </c>
      <c r="CD29" s="17">
        <f t="shared" si="330"/>
        <v>0</v>
      </c>
      <c r="CE29" s="319">
        <f t="shared" si="316"/>
        <v>0</v>
      </c>
      <c r="CF29" s="17">
        <f t="shared" si="331"/>
        <v>0</v>
      </c>
      <c r="CG29" s="17">
        <f t="shared" si="331"/>
        <v>0</v>
      </c>
      <c r="CH29" s="17">
        <f t="shared" si="331"/>
        <v>0</v>
      </c>
      <c r="CI29" s="17">
        <f t="shared" si="331"/>
        <v>0</v>
      </c>
      <c r="CJ29" s="17">
        <f t="shared" si="331"/>
        <v>0</v>
      </c>
      <c r="CK29" s="17">
        <f t="shared" si="331"/>
        <v>0</v>
      </c>
      <c r="CL29" s="17">
        <f t="shared" si="331"/>
        <v>0</v>
      </c>
      <c r="CM29" s="17">
        <f t="shared" si="331"/>
        <v>0</v>
      </c>
      <c r="CN29" s="17">
        <f t="shared" si="331"/>
        <v>0</v>
      </c>
      <c r="CO29" s="17">
        <f t="shared" si="331"/>
        <v>0</v>
      </c>
      <c r="CP29" s="17">
        <f t="shared" si="331"/>
        <v>0</v>
      </c>
      <c r="CQ29" s="17">
        <f t="shared" si="331"/>
        <v>0</v>
      </c>
      <c r="CR29" s="319">
        <f t="shared" si="318"/>
        <v>0</v>
      </c>
      <c r="CS29" s="17">
        <f t="shared" si="332"/>
        <v>0</v>
      </c>
      <c r="CT29" s="17">
        <f t="shared" si="332"/>
        <v>0</v>
      </c>
      <c r="CU29" s="17">
        <f t="shared" si="332"/>
        <v>0</v>
      </c>
      <c r="CV29" s="17">
        <f t="shared" si="332"/>
        <v>0</v>
      </c>
      <c r="CW29" s="17">
        <f t="shared" si="332"/>
        <v>0</v>
      </c>
      <c r="CX29" s="17">
        <f t="shared" si="332"/>
        <v>0</v>
      </c>
      <c r="CY29" s="17">
        <f t="shared" si="332"/>
        <v>0</v>
      </c>
      <c r="CZ29" s="17">
        <f t="shared" si="332"/>
        <v>0</v>
      </c>
      <c r="DA29" s="17">
        <f t="shared" si="332"/>
        <v>0</v>
      </c>
      <c r="DB29" s="17">
        <f t="shared" si="332"/>
        <v>0</v>
      </c>
      <c r="DC29" s="17">
        <f t="shared" si="332"/>
        <v>0</v>
      </c>
      <c r="DD29" s="17">
        <f t="shared" si="332"/>
        <v>0</v>
      </c>
      <c r="DE29" s="319">
        <f t="shared" si="320"/>
        <v>0</v>
      </c>
      <c r="DF29" s="17">
        <f t="shared" si="333"/>
        <v>0</v>
      </c>
      <c r="DG29" s="17">
        <f t="shared" si="333"/>
        <v>0</v>
      </c>
      <c r="DH29" s="17">
        <f t="shared" si="333"/>
        <v>0</v>
      </c>
      <c r="DI29" s="17">
        <f t="shared" si="333"/>
        <v>0</v>
      </c>
      <c r="DJ29" s="17">
        <f t="shared" si="333"/>
        <v>0</v>
      </c>
      <c r="DK29" s="17">
        <f t="shared" si="333"/>
        <v>0</v>
      </c>
      <c r="DL29" s="17">
        <f t="shared" si="333"/>
        <v>0</v>
      </c>
      <c r="DM29" s="17">
        <f t="shared" si="333"/>
        <v>0</v>
      </c>
      <c r="DN29" s="17">
        <f t="shared" si="333"/>
        <v>0</v>
      </c>
      <c r="DO29" s="17">
        <f t="shared" si="333"/>
        <v>0</v>
      </c>
      <c r="DP29" s="17">
        <f t="shared" si="333"/>
        <v>0</v>
      </c>
      <c r="DQ29" s="17">
        <f t="shared" si="333"/>
        <v>0</v>
      </c>
      <c r="DR29" s="319">
        <f t="shared" si="322"/>
        <v>0</v>
      </c>
      <c r="DS29" s="17">
        <f t="shared" si="334"/>
        <v>0</v>
      </c>
      <c r="DT29" s="17">
        <f t="shared" si="334"/>
        <v>0</v>
      </c>
      <c r="DU29" s="17">
        <f t="shared" si="334"/>
        <v>0</v>
      </c>
      <c r="DV29" s="17">
        <f t="shared" si="334"/>
        <v>0</v>
      </c>
      <c r="DW29" s="17">
        <f t="shared" si="334"/>
        <v>0</v>
      </c>
      <c r="DX29" s="17">
        <f t="shared" si="334"/>
        <v>0</v>
      </c>
      <c r="DY29" s="17">
        <f t="shared" si="334"/>
        <v>0</v>
      </c>
      <c r="DZ29" s="17">
        <f t="shared" si="334"/>
        <v>0</v>
      </c>
      <c r="EA29" s="17">
        <f t="shared" si="334"/>
        <v>0</v>
      </c>
      <c r="EB29" s="17">
        <f t="shared" si="334"/>
        <v>0</v>
      </c>
      <c r="EC29" s="17">
        <f t="shared" si="334"/>
        <v>0</v>
      </c>
      <c r="ED29" s="17">
        <f t="shared" si="334"/>
        <v>0</v>
      </c>
      <c r="EE29" s="391">
        <f t="shared" si="324"/>
        <v>0</v>
      </c>
    </row>
    <row r="30" spans="1:135" x14ac:dyDescent="0.2">
      <c r="D30" s="35" t="s">
        <v>234</v>
      </c>
      <c r="E30" s="37"/>
      <c r="F30" s="17">
        <f t="shared" si="335"/>
        <v>0</v>
      </c>
      <c r="G30" s="17">
        <f t="shared" si="335"/>
        <v>0</v>
      </c>
      <c r="H30" s="17">
        <f t="shared" si="335"/>
        <v>0</v>
      </c>
      <c r="I30" s="17">
        <f t="shared" si="335"/>
        <v>0</v>
      </c>
      <c r="J30" s="17">
        <f t="shared" si="335"/>
        <v>0</v>
      </c>
      <c r="K30" s="17">
        <f t="shared" si="335"/>
        <v>0</v>
      </c>
      <c r="L30" s="17">
        <f t="shared" si="335"/>
        <v>0</v>
      </c>
      <c r="M30" s="17">
        <f t="shared" si="335"/>
        <v>0</v>
      </c>
      <c r="N30" s="17">
        <f t="shared" si="335"/>
        <v>0</v>
      </c>
      <c r="O30" s="17">
        <f>IF(O$2&gt;=$B$18,$E30,0)</f>
        <v>0</v>
      </c>
      <c r="P30" s="17">
        <f>IF(P$2&gt;=$B$18,$E30,0)</f>
        <v>0</v>
      </c>
      <c r="Q30" s="17">
        <v>1000</v>
      </c>
      <c r="R30" s="319">
        <f t="shared" si="306"/>
        <v>1000</v>
      </c>
      <c r="S30" s="17">
        <v>0</v>
      </c>
      <c r="T30" s="17"/>
      <c r="U30" s="17">
        <v>1000</v>
      </c>
      <c r="V30" s="17">
        <f>IF(V$2&gt;=$B$18,$E30,0)</f>
        <v>0</v>
      </c>
      <c r="W30" s="17">
        <f>IF(W$2&gt;=$B$18,$E30,0)</f>
        <v>0</v>
      </c>
      <c r="X30" s="17">
        <f t="shared" si="337"/>
        <v>0</v>
      </c>
      <c r="Y30" s="17">
        <f t="shared" si="337"/>
        <v>0</v>
      </c>
      <c r="Z30" s="17">
        <f t="shared" si="337"/>
        <v>0</v>
      </c>
      <c r="AA30" s="17">
        <f t="shared" si="337"/>
        <v>0</v>
      </c>
      <c r="AB30" s="17">
        <f t="shared" si="337"/>
        <v>0</v>
      </c>
      <c r="AC30" s="17">
        <f t="shared" si="337"/>
        <v>0</v>
      </c>
      <c r="AD30" s="17">
        <f t="shared" si="337"/>
        <v>0</v>
      </c>
      <c r="AE30" s="319">
        <f t="shared" si="308"/>
        <v>1000</v>
      </c>
      <c r="AF30" s="17">
        <f t="shared" si="327"/>
        <v>0</v>
      </c>
      <c r="AG30" s="17">
        <f t="shared" si="327"/>
        <v>0</v>
      </c>
      <c r="AH30" s="17">
        <f t="shared" si="327"/>
        <v>0</v>
      </c>
      <c r="AI30" s="17">
        <f t="shared" si="327"/>
        <v>0</v>
      </c>
      <c r="AJ30" s="17">
        <f t="shared" si="327"/>
        <v>0</v>
      </c>
      <c r="AK30" s="17">
        <f t="shared" si="327"/>
        <v>0</v>
      </c>
      <c r="AL30" s="17">
        <f t="shared" si="327"/>
        <v>0</v>
      </c>
      <c r="AM30" s="17">
        <f t="shared" si="327"/>
        <v>0</v>
      </c>
      <c r="AN30" s="17">
        <f t="shared" si="327"/>
        <v>0</v>
      </c>
      <c r="AO30" s="17">
        <f t="shared" si="327"/>
        <v>0</v>
      </c>
      <c r="AP30" s="17">
        <f t="shared" si="327"/>
        <v>0</v>
      </c>
      <c r="AQ30" s="17">
        <f t="shared" si="327"/>
        <v>0</v>
      </c>
      <c r="AR30" s="319">
        <f t="shared" si="310"/>
        <v>0</v>
      </c>
      <c r="AS30" s="17">
        <f t="shared" si="328"/>
        <v>0</v>
      </c>
      <c r="AT30" s="17">
        <f t="shared" si="328"/>
        <v>0</v>
      </c>
      <c r="AU30" s="17">
        <f t="shared" si="328"/>
        <v>0</v>
      </c>
      <c r="AV30" s="17">
        <f t="shared" si="328"/>
        <v>0</v>
      </c>
      <c r="AW30" s="17">
        <f t="shared" si="328"/>
        <v>0</v>
      </c>
      <c r="AX30" s="17">
        <f t="shared" si="328"/>
        <v>0</v>
      </c>
      <c r="AY30" s="17">
        <f t="shared" si="328"/>
        <v>0</v>
      </c>
      <c r="AZ30" s="17">
        <f t="shared" si="328"/>
        <v>0</v>
      </c>
      <c r="BA30" s="17">
        <f t="shared" si="328"/>
        <v>0</v>
      </c>
      <c r="BB30" s="17">
        <f t="shared" si="328"/>
        <v>0</v>
      </c>
      <c r="BC30" s="17">
        <f t="shared" si="328"/>
        <v>0</v>
      </c>
      <c r="BD30" s="17">
        <f t="shared" si="328"/>
        <v>0</v>
      </c>
      <c r="BE30" s="319">
        <f t="shared" si="312"/>
        <v>0</v>
      </c>
      <c r="BF30" s="17">
        <f t="shared" si="329"/>
        <v>0</v>
      </c>
      <c r="BG30" s="17">
        <f t="shared" si="329"/>
        <v>0</v>
      </c>
      <c r="BH30" s="17">
        <f t="shared" si="329"/>
        <v>0</v>
      </c>
      <c r="BI30" s="17">
        <f t="shared" si="329"/>
        <v>0</v>
      </c>
      <c r="BJ30" s="17">
        <f t="shared" si="329"/>
        <v>0</v>
      </c>
      <c r="BK30" s="17">
        <f t="shared" si="329"/>
        <v>0</v>
      </c>
      <c r="BL30" s="17">
        <f t="shared" si="329"/>
        <v>0</v>
      </c>
      <c r="BM30" s="17">
        <f t="shared" si="329"/>
        <v>0</v>
      </c>
      <c r="BN30" s="17">
        <f t="shared" si="329"/>
        <v>0</v>
      </c>
      <c r="BO30" s="17">
        <f t="shared" si="329"/>
        <v>0</v>
      </c>
      <c r="BP30" s="17">
        <f t="shared" si="329"/>
        <v>0</v>
      </c>
      <c r="BQ30" s="17">
        <f t="shared" si="329"/>
        <v>0</v>
      </c>
      <c r="BR30" s="319">
        <f t="shared" si="314"/>
        <v>0</v>
      </c>
      <c r="BS30" s="17">
        <f t="shared" si="330"/>
        <v>0</v>
      </c>
      <c r="BT30" s="17">
        <f t="shared" si="330"/>
        <v>0</v>
      </c>
      <c r="BU30" s="17">
        <f t="shared" si="330"/>
        <v>0</v>
      </c>
      <c r="BV30" s="17">
        <f t="shared" si="330"/>
        <v>0</v>
      </c>
      <c r="BW30" s="17">
        <f t="shared" si="330"/>
        <v>0</v>
      </c>
      <c r="BX30" s="17">
        <f t="shared" si="330"/>
        <v>0</v>
      </c>
      <c r="BY30" s="17">
        <f t="shared" si="330"/>
        <v>0</v>
      </c>
      <c r="BZ30" s="17">
        <f t="shared" si="330"/>
        <v>0</v>
      </c>
      <c r="CA30" s="17">
        <f t="shared" si="330"/>
        <v>0</v>
      </c>
      <c r="CB30" s="17">
        <f t="shared" si="330"/>
        <v>0</v>
      </c>
      <c r="CC30" s="17">
        <f t="shared" si="330"/>
        <v>0</v>
      </c>
      <c r="CD30" s="17">
        <f t="shared" si="330"/>
        <v>0</v>
      </c>
      <c r="CE30" s="319">
        <f t="shared" si="316"/>
        <v>0</v>
      </c>
      <c r="CF30" s="17">
        <f t="shared" si="331"/>
        <v>0</v>
      </c>
      <c r="CG30" s="17">
        <f t="shared" si="331"/>
        <v>0</v>
      </c>
      <c r="CH30" s="17">
        <f t="shared" si="331"/>
        <v>0</v>
      </c>
      <c r="CI30" s="17">
        <f t="shared" si="331"/>
        <v>0</v>
      </c>
      <c r="CJ30" s="17">
        <f t="shared" si="331"/>
        <v>0</v>
      </c>
      <c r="CK30" s="17">
        <f t="shared" si="331"/>
        <v>0</v>
      </c>
      <c r="CL30" s="17">
        <f t="shared" si="331"/>
        <v>0</v>
      </c>
      <c r="CM30" s="17">
        <f t="shared" si="331"/>
        <v>0</v>
      </c>
      <c r="CN30" s="17">
        <f t="shared" si="331"/>
        <v>0</v>
      </c>
      <c r="CO30" s="17">
        <f t="shared" si="331"/>
        <v>0</v>
      </c>
      <c r="CP30" s="17">
        <f t="shared" si="331"/>
        <v>0</v>
      </c>
      <c r="CQ30" s="17">
        <f t="shared" si="331"/>
        <v>0</v>
      </c>
      <c r="CR30" s="319">
        <f t="shared" si="318"/>
        <v>0</v>
      </c>
      <c r="CS30" s="17">
        <f t="shared" si="332"/>
        <v>0</v>
      </c>
      <c r="CT30" s="17">
        <f t="shared" si="332"/>
        <v>0</v>
      </c>
      <c r="CU30" s="17">
        <f t="shared" si="332"/>
        <v>0</v>
      </c>
      <c r="CV30" s="17">
        <f t="shared" si="332"/>
        <v>0</v>
      </c>
      <c r="CW30" s="17">
        <f t="shared" si="332"/>
        <v>0</v>
      </c>
      <c r="CX30" s="17">
        <f t="shared" si="332"/>
        <v>0</v>
      </c>
      <c r="CY30" s="17">
        <f t="shared" si="332"/>
        <v>0</v>
      </c>
      <c r="CZ30" s="17">
        <f t="shared" si="332"/>
        <v>0</v>
      </c>
      <c r="DA30" s="17">
        <f t="shared" si="332"/>
        <v>0</v>
      </c>
      <c r="DB30" s="17">
        <f t="shared" si="332"/>
        <v>0</v>
      </c>
      <c r="DC30" s="17">
        <f t="shared" si="332"/>
        <v>0</v>
      </c>
      <c r="DD30" s="17">
        <f t="shared" si="332"/>
        <v>0</v>
      </c>
      <c r="DE30" s="319">
        <f t="shared" si="320"/>
        <v>0</v>
      </c>
      <c r="DF30" s="17">
        <f t="shared" si="333"/>
        <v>0</v>
      </c>
      <c r="DG30" s="17">
        <f t="shared" si="333"/>
        <v>0</v>
      </c>
      <c r="DH30" s="17">
        <f t="shared" si="333"/>
        <v>0</v>
      </c>
      <c r="DI30" s="17">
        <f t="shared" si="333"/>
        <v>0</v>
      </c>
      <c r="DJ30" s="17">
        <f t="shared" si="333"/>
        <v>0</v>
      </c>
      <c r="DK30" s="17">
        <f t="shared" si="333"/>
        <v>0</v>
      </c>
      <c r="DL30" s="17">
        <f t="shared" si="333"/>
        <v>0</v>
      </c>
      <c r="DM30" s="17">
        <f t="shared" si="333"/>
        <v>0</v>
      </c>
      <c r="DN30" s="17">
        <f t="shared" si="333"/>
        <v>0</v>
      </c>
      <c r="DO30" s="17">
        <f t="shared" si="333"/>
        <v>0</v>
      </c>
      <c r="DP30" s="17">
        <f t="shared" si="333"/>
        <v>0</v>
      </c>
      <c r="DQ30" s="17">
        <f t="shared" si="333"/>
        <v>0</v>
      </c>
      <c r="DR30" s="319">
        <f t="shared" si="322"/>
        <v>0</v>
      </c>
      <c r="DS30" s="17">
        <f t="shared" si="334"/>
        <v>0</v>
      </c>
      <c r="DT30" s="17">
        <f t="shared" si="334"/>
        <v>0</v>
      </c>
      <c r="DU30" s="17">
        <f t="shared" si="334"/>
        <v>0</v>
      </c>
      <c r="DV30" s="17">
        <f t="shared" si="334"/>
        <v>0</v>
      </c>
      <c r="DW30" s="17">
        <f t="shared" si="334"/>
        <v>0</v>
      </c>
      <c r="DX30" s="17">
        <f t="shared" si="334"/>
        <v>0</v>
      </c>
      <c r="DY30" s="17">
        <f t="shared" si="334"/>
        <v>0</v>
      </c>
      <c r="DZ30" s="17">
        <f t="shared" si="334"/>
        <v>0</v>
      </c>
      <c r="EA30" s="17">
        <f t="shared" si="334"/>
        <v>0</v>
      </c>
      <c r="EB30" s="17">
        <f t="shared" si="334"/>
        <v>0</v>
      </c>
      <c r="EC30" s="17">
        <f t="shared" si="334"/>
        <v>0</v>
      </c>
      <c r="ED30" s="17">
        <f t="shared" si="334"/>
        <v>0</v>
      </c>
      <c r="EE30" s="391">
        <f t="shared" si="324"/>
        <v>0</v>
      </c>
    </row>
    <row r="31" spans="1:135" x14ac:dyDescent="0.2">
      <c r="D31" s="35" t="s">
        <v>249</v>
      </c>
      <c r="E31" s="37"/>
      <c r="F31" s="17">
        <f t="shared" si="335"/>
        <v>0</v>
      </c>
      <c r="G31" s="17">
        <f t="shared" si="335"/>
        <v>0</v>
      </c>
      <c r="H31" s="17">
        <f t="shared" si="335"/>
        <v>0</v>
      </c>
      <c r="I31" s="17">
        <f t="shared" si="335"/>
        <v>0</v>
      </c>
      <c r="J31" s="17">
        <f t="shared" si="335"/>
        <v>0</v>
      </c>
      <c r="K31" s="17">
        <f t="shared" si="335"/>
        <v>0</v>
      </c>
      <c r="L31" s="17">
        <f t="shared" si="335"/>
        <v>0</v>
      </c>
      <c r="M31" s="17">
        <f t="shared" si="335"/>
        <v>0</v>
      </c>
      <c r="N31" s="17">
        <f t="shared" si="335"/>
        <v>0</v>
      </c>
      <c r="O31" s="17">
        <f>IF(O$2&gt;=$B$18,$E31,0)</f>
        <v>0</v>
      </c>
      <c r="P31" s="17">
        <v>800</v>
      </c>
      <c r="Q31" s="17">
        <v>625</v>
      </c>
      <c r="R31" s="319">
        <f t="shared" si="306"/>
        <v>1425</v>
      </c>
      <c r="S31" s="17">
        <v>625</v>
      </c>
      <c r="T31" s="17">
        <v>625</v>
      </c>
      <c r="U31" s="17">
        <v>625</v>
      </c>
      <c r="V31" s="17">
        <v>625</v>
      </c>
      <c r="W31" s="17">
        <v>275</v>
      </c>
      <c r="X31" s="17">
        <f t="shared" si="337"/>
        <v>0</v>
      </c>
      <c r="Y31" s="17">
        <f t="shared" si="337"/>
        <v>0</v>
      </c>
      <c r="Z31" s="17">
        <f t="shared" si="337"/>
        <v>0</v>
      </c>
      <c r="AA31" s="17">
        <f t="shared" si="337"/>
        <v>0</v>
      </c>
      <c r="AB31" s="17">
        <f t="shared" si="337"/>
        <v>0</v>
      </c>
      <c r="AC31" s="17">
        <f t="shared" si="337"/>
        <v>0</v>
      </c>
      <c r="AD31" s="17">
        <f t="shared" si="337"/>
        <v>0</v>
      </c>
      <c r="AE31" s="319">
        <f t="shared" si="308"/>
        <v>2775</v>
      </c>
      <c r="AF31" s="17">
        <f t="shared" si="327"/>
        <v>0</v>
      </c>
      <c r="AG31" s="17">
        <f t="shared" si="327"/>
        <v>0</v>
      </c>
      <c r="AH31" s="17">
        <f t="shared" si="327"/>
        <v>0</v>
      </c>
      <c r="AI31" s="17">
        <f t="shared" si="327"/>
        <v>0</v>
      </c>
      <c r="AJ31" s="17">
        <f t="shared" si="327"/>
        <v>0</v>
      </c>
      <c r="AK31" s="17">
        <f t="shared" si="327"/>
        <v>0</v>
      </c>
      <c r="AL31" s="17">
        <f t="shared" si="327"/>
        <v>0</v>
      </c>
      <c r="AM31" s="17">
        <f t="shared" si="327"/>
        <v>0</v>
      </c>
      <c r="AN31" s="17">
        <f t="shared" si="327"/>
        <v>0</v>
      </c>
      <c r="AO31" s="17">
        <f t="shared" si="327"/>
        <v>0</v>
      </c>
      <c r="AP31" s="17">
        <f t="shared" si="327"/>
        <v>0</v>
      </c>
      <c r="AQ31" s="17">
        <f t="shared" si="327"/>
        <v>0</v>
      </c>
      <c r="AR31" s="319">
        <f t="shared" si="310"/>
        <v>0</v>
      </c>
      <c r="AS31" s="17">
        <f t="shared" si="328"/>
        <v>0</v>
      </c>
      <c r="AT31" s="17">
        <f t="shared" si="328"/>
        <v>0</v>
      </c>
      <c r="AU31" s="17">
        <f t="shared" si="328"/>
        <v>0</v>
      </c>
      <c r="AV31" s="17">
        <f t="shared" si="328"/>
        <v>0</v>
      </c>
      <c r="AW31" s="17">
        <f t="shared" si="328"/>
        <v>0</v>
      </c>
      <c r="AX31" s="17">
        <f t="shared" si="328"/>
        <v>0</v>
      </c>
      <c r="AY31" s="17">
        <f t="shared" si="328"/>
        <v>0</v>
      </c>
      <c r="AZ31" s="17">
        <f t="shared" si="328"/>
        <v>0</v>
      </c>
      <c r="BA31" s="17">
        <f t="shared" si="328"/>
        <v>0</v>
      </c>
      <c r="BB31" s="17">
        <f t="shared" si="328"/>
        <v>0</v>
      </c>
      <c r="BC31" s="17">
        <f t="shared" si="328"/>
        <v>0</v>
      </c>
      <c r="BD31" s="17">
        <f t="shared" si="328"/>
        <v>0</v>
      </c>
      <c r="BE31" s="319">
        <f t="shared" si="312"/>
        <v>0</v>
      </c>
      <c r="BF31" s="17">
        <f t="shared" si="329"/>
        <v>0</v>
      </c>
      <c r="BG31" s="17">
        <f t="shared" si="329"/>
        <v>0</v>
      </c>
      <c r="BH31" s="17">
        <f t="shared" si="329"/>
        <v>0</v>
      </c>
      <c r="BI31" s="17">
        <f t="shared" si="329"/>
        <v>0</v>
      </c>
      <c r="BJ31" s="17">
        <f t="shared" si="329"/>
        <v>0</v>
      </c>
      <c r="BK31" s="17">
        <f t="shared" si="329"/>
        <v>0</v>
      </c>
      <c r="BL31" s="17">
        <f t="shared" si="329"/>
        <v>0</v>
      </c>
      <c r="BM31" s="17">
        <f t="shared" si="329"/>
        <v>0</v>
      </c>
      <c r="BN31" s="17">
        <f t="shared" si="329"/>
        <v>0</v>
      </c>
      <c r="BO31" s="17">
        <f t="shared" si="329"/>
        <v>0</v>
      </c>
      <c r="BP31" s="17">
        <f t="shared" si="329"/>
        <v>0</v>
      </c>
      <c r="BQ31" s="17">
        <f t="shared" si="329"/>
        <v>0</v>
      </c>
      <c r="BR31" s="319">
        <f t="shared" si="314"/>
        <v>0</v>
      </c>
      <c r="BS31" s="17">
        <f t="shared" si="330"/>
        <v>0</v>
      </c>
      <c r="BT31" s="17">
        <f t="shared" si="330"/>
        <v>0</v>
      </c>
      <c r="BU31" s="17">
        <f t="shared" si="330"/>
        <v>0</v>
      </c>
      <c r="BV31" s="17">
        <f t="shared" si="330"/>
        <v>0</v>
      </c>
      <c r="BW31" s="17">
        <f t="shared" si="330"/>
        <v>0</v>
      </c>
      <c r="BX31" s="17">
        <f t="shared" si="330"/>
        <v>0</v>
      </c>
      <c r="BY31" s="17">
        <f t="shared" si="330"/>
        <v>0</v>
      </c>
      <c r="BZ31" s="17">
        <f t="shared" si="330"/>
        <v>0</v>
      </c>
      <c r="CA31" s="17">
        <f t="shared" si="330"/>
        <v>0</v>
      </c>
      <c r="CB31" s="17">
        <f t="shared" si="330"/>
        <v>0</v>
      </c>
      <c r="CC31" s="17">
        <f t="shared" si="330"/>
        <v>0</v>
      </c>
      <c r="CD31" s="17">
        <f t="shared" si="330"/>
        <v>0</v>
      </c>
      <c r="CE31" s="319">
        <f t="shared" si="316"/>
        <v>0</v>
      </c>
      <c r="CF31" s="17">
        <f t="shared" si="331"/>
        <v>0</v>
      </c>
      <c r="CG31" s="17">
        <f t="shared" si="331"/>
        <v>0</v>
      </c>
      <c r="CH31" s="17">
        <f t="shared" si="331"/>
        <v>0</v>
      </c>
      <c r="CI31" s="17">
        <f t="shared" si="331"/>
        <v>0</v>
      </c>
      <c r="CJ31" s="17">
        <f t="shared" si="331"/>
        <v>0</v>
      </c>
      <c r="CK31" s="17">
        <f t="shared" si="331"/>
        <v>0</v>
      </c>
      <c r="CL31" s="17">
        <f t="shared" si="331"/>
        <v>0</v>
      </c>
      <c r="CM31" s="17">
        <f t="shared" si="331"/>
        <v>0</v>
      </c>
      <c r="CN31" s="17">
        <f t="shared" si="331"/>
        <v>0</v>
      </c>
      <c r="CO31" s="17">
        <f t="shared" si="331"/>
        <v>0</v>
      </c>
      <c r="CP31" s="17">
        <f t="shared" si="331"/>
        <v>0</v>
      </c>
      <c r="CQ31" s="17">
        <f t="shared" si="331"/>
        <v>0</v>
      </c>
      <c r="CR31" s="319">
        <f t="shared" si="318"/>
        <v>0</v>
      </c>
      <c r="CS31" s="17">
        <f t="shared" si="332"/>
        <v>0</v>
      </c>
      <c r="CT31" s="17">
        <f t="shared" si="332"/>
        <v>0</v>
      </c>
      <c r="CU31" s="17">
        <f t="shared" si="332"/>
        <v>0</v>
      </c>
      <c r="CV31" s="17">
        <f t="shared" si="332"/>
        <v>0</v>
      </c>
      <c r="CW31" s="17">
        <f t="shared" si="332"/>
        <v>0</v>
      </c>
      <c r="CX31" s="17">
        <f t="shared" si="332"/>
        <v>0</v>
      </c>
      <c r="CY31" s="17">
        <f t="shared" si="332"/>
        <v>0</v>
      </c>
      <c r="CZ31" s="17">
        <f t="shared" si="332"/>
        <v>0</v>
      </c>
      <c r="DA31" s="17">
        <f t="shared" si="332"/>
        <v>0</v>
      </c>
      <c r="DB31" s="17">
        <f t="shared" si="332"/>
        <v>0</v>
      </c>
      <c r="DC31" s="17">
        <f t="shared" si="332"/>
        <v>0</v>
      </c>
      <c r="DD31" s="17">
        <f t="shared" si="332"/>
        <v>0</v>
      </c>
      <c r="DE31" s="319">
        <f t="shared" si="320"/>
        <v>0</v>
      </c>
      <c r="DF31" s="17">
        <f t="shared" si="333"/>
        <v>0</v>
      </c>
      <c r="DG31" s="17">
        <f t="shared" si="333"/>
        <v>0</v>
      </c>
      <c r="DH31" s="17">
        <f t="shared" si="333"/>
        <v>0</v>
      </c>
      <c r="DI31" s="17">
        <f t="shared" si="333"/>
        <v>0</v>
      </c>
      <c r="DJ31" s="17">
        <f t="shared" si="333"/>
        <v>0</v>
      </c>
      <c r="DK31" s="17">
        <f t="shared" si="333"/>
        <v>0</v>
      </c>
      <c r="DL31" s="17">
        <f t="shared" si="333"/>
        <v>0</v>
      </c>
      <c r="DM31" s="17">
        <f t="shared" si="333"/>
        <v>0</v>
      </c>
      <c r="DN31" s="17">
        <f t="shared" si="333"/>
        <v>0</v>
      </c>
      <c r="DO31" s="17">
        <f t="shared" si="333"/>
        <v>0</v>
      </c>
      <c r="DP31" s="17">
        <f t="shared" si="333"/>
        <v>0</v>
      </c>
      <c r="DQ31" s="17">
        <f t="shared" si="333"/>
        <v>0</v>
      </c>
      <c r="DR31" s="319">
        <f t="shared" si="322"/>
        <v>0</v>
      </c>
      <c r="DS31" s="17">
        <f t="shared" si="334"/>
        <v>0</v>
      </c>
      <c r="DT31" s="17">
        <f t="shared" si="334"/>
        <v>0</v>
      </c>
      <c r="DU31" s="17">
        <f t="shared" si="334"/>
        <v>0</v>
      </c>
      <c r="DV31" s="17">
        <f t="shared" si="334"/>
        <v>0</v>
      </c>
      <c r="DW31" s="17">
        <f t="shared" si="334"/>
        <v>0</v>
      </c>
      <c r="DX31" s="17">
        <f t="shared" si="334"/>
        <v>0</v>
      </c>
      <c r="DY31" s="17">
        <f t="shared" si="334"/>
        <v>0</v>
      </c>
      <c r="DZ31" s="17">
        <f t="shared" si="334"/>
        <v>0</v>
      </c>
      <c r="EA31" s="17">
        <f t="shared" si="334"/>
        <v>0</v>
      </c>
      <c r="EB31" s="17">
        <f t="shared" si="334"/>
        <v>0</v>
      </c>
      <c r="EC31" s="17">
        <f t="shared" si="334"/>
        <v>0</v>
      </c>
      <c r="ED31" s="17">
        <f t="shared" si="334"/>
        <v>0</v>
      </c>
      <c r="EE31" s="391">
        <f t="shared" si="324"/>
        <v>0</v>
      </c>
    </row>
    <row r="32" spans="1:135" x14ac:dyDescent="0.2">
      <c r="D32" s="35" t="s">
        <v>345</v>
      </c>
      <c r="E32" s="37"/>
      <c r="F32" s="17">
        <f t="shared" si="335"/>
        <v>0</v>
      </c>
      <c r="G32" s="17">
        <f t="shared" si="335"/>
        <v>0</v>
      </c>
      <c r="H32" s="17">
        <f t="shared" si="335"/>
        <v>0</v>
      </c>
      <c r="I32" s="17">
        <f t="shared" si="335"/>
        <v>0</v>
      </c>
      <c r="J32" s="17">
        <f t="shared" si="335"/>
        <v>0</v>
      </c>
      <c r="K32" s="17">
        <f t="shared" si="335"/>
        <v>0</v>
      </c>
      <c r="L32" s="17">
        <f t="shared" si="335"/>
        <v>0</v>
      </c>
      <c r="M32" s="17">
        <f t="shared" si="335"/>
        <v>0</v>
      </c>
      <c r="N32" s="17">
        <f t="shared" si="335"/>
        <v>0</v>
      </c>
      <c r="O32" s="17">
        <f>IF(O$2&gt;=$B$18,$E32,0)</f>
        <v>0</v>
      </c>
      <c r="P32" s="17">
        <f>IF(P$2&gt;=$B$18,$E32,0)</f>
        <v>0</v>
      </c>
      <c r="Q32" s="17">
        <f>IF(Q$2&gt;=$B$18,$E32,0)</f>
        <v>0</v>
      </c>
      <c r="R32" s="319">
        <f t="shared" si="306"/>
        <v>0</v>
      </c>
      <c r="S32" s="17">
        <v>0</v>
      </c>
      <c r="T32" s="17">
        <v>6552</v>
      </c>
      <c r="U32" s="17">
        <f t="shared" ref="U32:W33" si="338">IF(U$2&gt;=$B$18,$E32,0)</f>
        <v>0</v>
      </c>
      <c r="V32" s="17">
        <f t="shared" si="338"/>
        <v>0</v>
      </c>
      <c r="W32" s="17">
        <f t="shared" si="338"/>
        <v>0</v>
      </c>
      <c r="X32" s="17">
        <f t="shared" si="337"/>
        <v>0</v>
      </c>
      <c r="Y32" s="17">
        <f t="shared" si="337"/>
        <v>0</v>
      </c>
      <c r="Z32" s="17">
        <f t="shared" si="337"/>
        <v>0</v>
      </c>
      <c r="AA32" s="17">
        <f t="shared" si="337"/>
        <v>0</v>
      </c>
      <c r="AB32" s="17">
        <f t="shared" si="337"/>
        <v>0</v>
      </c>
      <c r="AC32" s="17">
        <f t="shared" si="337"/>
        <v>0</v>
      </c>
      <c r="AD32" s="17">
        <f t="shared" si="337"/>
        <v>0</v>
      </c>
      <c r="AE32" s="319">
        <f t="shared" si="308"/>
        <v>6552</v>
      </c>
      <c r="AF32" s="17">
        <f t="shared" si="327"/>
        <v>0</v>
      </c>
      <c r="AG32" s="17">
        <f t="shared" si="327"/>
        <v>0</v>
      </c>
      <c r="AH32" s="17">
        <f t="shared" si="327"/>
        <v>0</v>
      </c>
      <c r="AI32" s="17">
        <f t="shared" si="327"/>
        <v>0</v>
      </c>
      <c r="AJ32" s="17">
        <f t="shared" si="327"/>
        <v>0</v>
      </c>
      <c r="AK32" s="17">
        <f t="shared" si="327"/>
        <v>0</v>
      </c>
      <c r="AL32" s="17">
        <f t="shared" si="327"/>
        <v>0</v>
      </c>
      <c r="AM32" s="17">
        <f t="shared" si="327"/>
        <v>0</v>
      </c>
      <c r="AN32" s="17">
        <f t="shared" si="327"/>
        <v>0</v>
      </c>
      <c r="AO32" s="17">
        <f t="shared" si="327"/>
        <v>0</v>
      </c>
      <c r="AP32" s="17">
        <f t="shared" si="327"/>
        <v>0</v>
      </c>
      <c r="AQ32" s="17">
        <f t="shared" si="327"/>
        <v>0</v>
      </c>
      <c r="AR32" s="319">
        <f t="shared" si="310"/>
        <v>0</v>
      </c>
      <c r="AS32" s="17">
        <f t="shared" si="328"/>
        <v>0</v>
      </c>
      <c r="AT32" s="17">
        <f t="shared" si="328"/>
        <v>0</v>
      </c>
      <c r="AU32" s="17">
        <f t="shared" si="328"/>
        <v>0</v>
      </c>
      <c r="AV32" s="17">
        <f t="shared" si="328"/>
        <v>0</v>
      </c>
      <c r="AW32" s="17">
        <f t="shared" si="328"/>
        <v>0</v>
      </c>
      <c r="AX32" s="17">
        <f t="shared" si="328"/>
        <v>0</v>
      </c>
      <c r="AY32" s="17">
        <f t="shared" si="328"/>
        <v>0</v>
      </c>
      <c r="AZ32" s="17">
        <f t="shared" si="328"/>
        <v>0</v>
      </c>
      <c r="BA32" s="17">
        <f t="shared" si="328"/>
        <v>0</v>
      </c>
      <c r="BB32" s="17">
        <f t="shared" si="328"/>
        <v>0</v>
      </c>
      <c r="BC32" s="17">
        <f t="shared" si="328"/>
        <v>0</v>
      </c>
      <c r="BD32" s="17">
        <f t="shared" si="328"/>
        <v>0</v>
      </c>
      <c r="BE32" s="319">
        <f t="shared" si="312"/>
        <v>0</v>
      </c>
      <c r="BF32" s="17">
        <f t="shared" si="329"/>
        <v>0</v>
      </c>
      <c r="BG32" s="17">
        <f t="shared" si="329"/>
        <v>0</v>
      </c>
      <c r="BH32" s="17">
        <f t="shared" si="329"/>
        <v>0</v>
      </c>
      <c r="BI32" s="17">
        <f t="shared" si="329"/>
        <v>0</v>
      </c>
      <c r="BJ32" s="17">
        <f t="shared" si="329"/>
        <v>0</v>
      </c>
      <c r="BK32" s="17">
        <f t="shared" si="329"/>
        <v>0</v>
      </c>
      <c r="BL32" s="17">
        <f t="shared" si="329"/>
        <v>0</v>
      </c>
      <c r="BM32" s="17">
        <f t="shared" si="329"/>
        <v>0</v>
      </c>
      <c r="BN32" s="17">
        <f t="shared" si="329"/>
        <v>0</v>
      </c>
      <c r="BO32" s="17">
        <f t="shared" si="329"/>
        <v>0</v>
      </c>
      <c r="BP32" s="17">
        <f t="shared" si="329"/>
        <v>0</v>
      </c>
      <c r="BQ32" s="17">
        <f t="shared" si="329"/>
        <v>0</v>
      </c>
      <c r="BR32" s="319">
        <f t="shared" si="314"/>
        <v>0</v>
      </c>
      <c r="BS32" s="17">
        <f t="shared" si="330"/>
        <v>0</v>
      </c>
      <c r="BT32" s="17">
        <f t="shared" si="330"/>
        <v>0</v>
      </c>
      <c r="BU32" s="17">
        <f t="shared" si="330"/>
        <v>0</v>
      </c>
      <c r="BV32" s="17">
        <f t="shared" si="330"/>
        <v>0</v>
      </c>
      <c r="BW32" s="17">
        <f t="shared" si="330"/>
        <v>0</v>
      </c>
      <c r="BX32" s="17">
        <f t="shared" si="330"/>
        <v>0</v>
      </c>
      <c r="BY32" s="17">
        <f t="shared" si="330"/>
        <v>0</v>
      </c>
      <c r="BZ32" s="17">
        <f t="shared" si="330"/>
        <v>0</v>
      </c>
      <c r="CA32" s="17">
        <f t="shared" si="330"/>
        <v>0</v>
      </c>
      <c r="CB32" s="17">
        <f t="shared" si="330"/>
        <v>0</v>
      </c>
      <c r="CC32" s="17">
        <f t="shared" si="330"/>
        <v>0</v>
      </c>
      <c r="CD32" s="17">
        <f t="shared" si="330"/>
        <v>0</v>
      </c>
      <c r="CE32" s="319">
        <f t="shared" si="316"/>
        <v>0</v>
      </c>
      <c r="CF32" s="17">
        <f t="shared" si="331"/>
        <v>0</v>
      </c>
      <c r="CG32" s="17">
        <f t="shared" si="331"/>
        <v>0</v>
      </c>
      <c r="CH32" s="17">
        <f t="shared" si="331"/>
        <v>0</v>
      </c>
      <c r="CI32" s="17">
        <f t="shared" si="331"/>
        <v>0</v>
      </c>
      <c r="CJ32" s="17">
        <f t="shared" si="331"/>
        <v>0</v>
      </c>
      <c r="CK32" s="17">
        <f t="shared" si="331"/>
        <v>0</v>
      </c>
      <c r="CL32" s="17">
        <f t="shared" si="331"/>
        <v>0</v>
      </c>
      <c r="CM32" s="17">
        <f t="shared" si="331"/>
        <v>0</v>
      </c>
      <c r="CN32" s="17">
        <f t="shared" si="331"/>
        <v>0</v>
      </c>
      <c r="CO32" s="17">
        <f t="shared" si="331"/>
        <v>0</v>
      </c>
      <c r="CP32" s="17">
        <f t="shared" si="331"/>
        <v>0</v>
      </c>
      <c r="CQ32" s="17">
        <f t="shared" si="331"/>
        <v>0</v>
      </c>
      <c r="CR32" s="319">
        <f t="shared" si="318"/>
        <v>0</v>
      </c>
      <c r="CS32" s="17">
        <f t="shared" si="332"/>
        <v>0</v>
      </c>
      <c r="CT32" s="17">
        <f t="shared" si="332"/>
        <v>0</v>
      </c>
      <c r="CU32" s="17">
        <f t="shared" si="332"/>
        <v>0</v>
      </c>
      <c r="CV32" s="17">
        <f t="shared" si="332"/>
        <v>0</v>
      </c>
      <c r="CW32" s="17">
        <f t="shared" si="332"/>
        <v>0</v>
      </c>
      <c r="CX32" s="17">
        <f t="shared" si="332"/>
        <v>0</v>
      </c>
      <c r="CY32" s="17">
        <f t="shared" si="332"/>
        <v>0</v>
      </c>
      <c r="CZ32" s="17">
        <f t="shared" si="332"/>
        <v>0</v>
      </c>
      <c r="DA32" s="17">
        <f t="shared" si="332"/>
        <v>0</v>
      </c>
      <c r="DB32" s="17">
        <f t="shared" si="332"/>
        <v>0</v>
      </c>
      <c r="DC32" s="17">
        <f t="shared" si="332"/>
        <v>0</v>
      </c>
      <c r="DD32" s="17">
        <f t="shared" si="332"/>
        <v>0</v>
      </c>
      <c r="DE32" s="319">
        <f t="shared" si="320"/>
        <v>0</v>
      </c>
      <c r="DF32" s="17">
        <f t="shared" si="333"/>
        <v>0</v>
      </c>
      <c r="DG32" s="17">
        <f t="shared" si="333"/>
        <v>0</v>
      </c>
      <c r="DH32" s="17">
        <f t="shared" si="333"/>
        <v>0</v>
      </c>
      <c r="DI32" s="17">
        <f t="shared" si="333"/>
        <v>0</v>
      </c>
      <c r="DJ32" s="17">
        <f t="shared" si="333"/>
        <v>0</v>
      </c>
      <c r="DK32" s="17">
        <f t="shared" si="333"/>
        <v>0</v>
      </c>
      <c r="DL32" s="17">
        <f t="shared" si="333"/>
        <v>0</v>
      </c>
      <c r="DM32" s="17">
        <f t="shared" si="333"/>
        <v>0</v>
      </c>
      <c r="DN32" s="17">
        <f t="shared" si="333"/>
        <v>0</v>
      </c>
      <c r="DO32" s="17">
        <f t="shared" si="333"/>
        <v>0</v>
      </c>
      <c r="DP32" s="17">
        <f t="shared" si="333"/>
        <v>0</v>
      </c>
      <c r="DQ32" s="17">
        <f t="shared" si="333"/>
        <v>0</v>
      </c>
      <c r="DR32" s="319">
        <f t="shared" si="322"/>
        <v>0</v>
      </c>
      <c r="DS32" s="17">
        <f t="shared" si="334"/>
        <v>0</v>
      </c>
      <c r="DT32" s="17">
        <f t="shared" si="334"/>
        <v>0</v>
      </c>
      <c r="DU32" s="17">
        <f t="shared" si="334"/>
        <v>0</v>
      </c>
      <c r="DV32" s="17">
        <f t="shared" si="334"/>
        <v>0</v>
      </c>
      <c r="DW32" s="17">
        <f t="shared" si="334"/>
        <v>0</v>
      </c>
      <c r="DX32" s="17">
        <f t="shared" si="334"/>
        <v>0</v>
      </c>
      <c r="DY32" s="17">
        <f t="shared" si="334"/>
        <v>0</v>
      </c>
      <c r="DZ32" s="17">
        <f t="shared" si="334"/>
        <v>0</v>
      </c>
      <c r="EA32" s="17">
        <f t="shared" si="334"/>
        <v>0</v>
      </c>
      <c r="EB32" s="17">
        <f t="shared" si="334"/>
        <v>0</v>
      </c>
      <c r="EC32" s="17">
        <f t="shared" si="334"/>
        <v>0</v>
      </c>
      <c r="ED32" s="17">
        <f t="shared" si="334"/>
        <v>0</v>
      </c>
      <c r="EE32" s="391">
        <f t="shared" si="324"/>
        <v>0</v>
      </c>
    </row>
    <row r="33" spans="1:135" x14ac:dyDescent="0.2">
      <c r="D33" s="35" t="s">
        <v>44</v>
      </c>
      <c r="E33" s="37"/>
      <c r="F33" s="17">
        <f t="shared" si="335"/>
        <v>0</v>
      </c>
      <c r="G33" s="17">
        <f t="shared" si="335"/>
        <v>0</v>
      </c>
      <c r="H33" s="17">
        <f t="shared" si="335"/>
        <v>0</v>
      </c>
      <c r="I33" s="17">
        <f t="shared" si="335"/>
        <v>0</v>
      </c>
      <c r="J33" s="17">
        <f t="shared" si="335"/>
        <v>0</v>
      </c>
      <c r="K33" s="17">
        <f t="shared" si="335"/>
        <v>0</v>
      </c>
      <c r="L33" s="17">
        <f t="shared" si="335"/>
        <v>0</v>
      </c>
      <c r="M33" s="17">
        <f t="shared" si="335"/>
        <v>0</v>
      </c>
      <c r="N33" s="17">
        <f t="shared" si="335"/>
        <v>0</v>
      </c>
      <c r="O33" s="17">
        <f>IF(O$2&gt;=$B$18,$E33,0)</f>
        <v>0</v>
      </c>
      <c r="P33" s="17">
        <f>IF(P$2&gt;=$B$18,$E33,0)</f>
        <v>0</v>
      </c>
      <c r="Q33" s="17">
        <f>IF(Q$2&gt;=$B$18,$E33,0)</f>
        <v>0</v>
      </c>
      <c r="R33" s="319">
        <f t="shared" si="306"/>
        <v>0</v>
      </c>
      <c r="S33" s="17">
        <v>10</v>
      </c>
      <c r="T33" s="17">
        <v>120</v>
      </c>
      <c r="U33" s="17">
        <f t="shared" si="338"/>
        <v>0</v>
      </c>
      <c r="V33" s="17">
        <f t="shared" si="338"/>
        <v>0</v>
      </c>
      <c r="W33" s="17">
        <f t="shared" si="338"/>
        <v>0</v>
      </c>
      <c r="X33" s="17">
        <f t="shared" si="337"/>
        <v>0</v>
      </c>
      <c r="Y33" s="17">
        <f t="shared" si="337"/>
        <v>0</v>
      </c>
      <c r="Z33" s="17">
        <f t="shared" si="337"/>
        <v>0</v>
      </c>
      <c r="AA33" s="17">
        <f t="shared" si="337"/>
        <v>0</v>
      </c>
      <c r="AB33" s="17">
        <f t="shared" si="337"/>
        <v>0</v>
      </c>
      <c r="AC33" s="17">
        <f t="shared" si="337"/>
        <v>0</v>
      </c>
      <c r="AD33" s="17">
        <f t="shared" si="337"/>
        <v>0</v>
      </c>
      <c r="AE33" s="319">
        <f t="shared" si="308"/>
        <v>130</v>
      </c>
      <c r="AF33" s="17">
        <f t="shared" si="327"/>
        <v>0</v>
      </c>
      <c r="AG33" s="17">
        <f t="shared" si="327"/>
        <v>0</v>
      </c>
      <c r="AH33" s="17">
        <f t="shared" si="327"/>
        <v>0</v>
      </c>
      <c r="AI33" s="17">
        <f t="shared" si="327"/>
        <v>0</v>
      </c>
      <c r="AJ33" s="17">
        <f t="shared" si="327"/>
        <v>0</v>
      </c>
      <c r="AK33" s="17">
        <f t="shared" si="327"/>
        <v>0</v>
      </c>
      <c r="AL33" s="17">
        <f t="shared" si="327"/>
        <v>0</v>
      </c>
      <c r="AM33" s="17">
        <f t="shared" si="327"/>
        <v>0</v>
      </c>
      <c r="AN33" s="17">
        <f t="shared" si="327"/>
        <v>0</v>
      </c>
      <c r="AO33" s="17">
        <f t="shared" si="327"/>
        <v>0</v>
      </c>
      <c r="AP33" s="17">
        <f t="shared" si="327"/>
        <v>0</v>
      </c>
      <c r="AQ33" s="17">
        <f t="shared" si="327"/>
        <v>0</v>
      </c>
      <c r="AR33" s="319">
        <f t="shared" si="310"/>
        <v>0</v>
      </c>
      <c r="AS33" s="17">
        <f t="shared" si="328"/>
        <v>0</v>
      </c>
      <c r="AT33" s="17">
        <f t="shared" si="328"/>
        <v>0</v>
      </c>
      <c r="AU33" s="17">
        <f t="shared" si="328"/>
        <v>0</v>
      </c>
      <c r="AV33" s="17">
        <f t="shared" si="328"/>
        <v>0</v>
      </c>
      <c r="AW33" s="17">
        <f t="shared" si="328"/>
        <v>0</v>
      </c>
      <c r="AX33" s="17">
        <f t="shared" si="328"/>
        <v>0</v>
      </c>
      <c r="AY33" s="17">
        <f t="shared" si="328"/>
        <v>0</v>
      </c>
      <c r="AZ33" s="17">
        <f t="shared" si="328"/>
        <v>0</v>
      </c>
      <c r="BA33" s="17">
        <f t="shared" si="328"/>
        <v>0</v>
      </c>
      <c r="BB33" s="17">
        <f t="shared" si="328"/>
        <v>0</v>
      </c>
      <c r="BC33" s="17">
        <f t="shared" si="328"/>
        <v>0</v>
      </c>
      <c r="BD33" s="17">
        <f t="shared" si="328"/>
        <v>0</v>
      </c>
      <c r="BE33" s="319">
        <f t="shared" si="312"/>
        <v>0</v>
      </c>
      <c r="BF33" s="17">
        <f t="shared" si="329"/>
        <v>0</v>
      </c>
      <c r="BG33" s="17">
        <f t="shared" si="329"/>
        <v>0</v>
      </c>
      <c r="BH33" s="17">
        <f t="shared" si="329"/>
        <v>0</v>
      </c>
      <c r="BI33" s="17">
        <f t="shared" si="329"/>
        <v>0</v>
      </c>
      <c r="BJ33" s="17">
        <f t="shared" si="329"/>
        <v>0</v>
      </c>
      <c r="BK33" s="17">
        <f t="shared" si="329"/>
        <v>0</v>
      </c>
      <c r="BL33" s="17">
        <f t="shared" si="329"/>
        <v>0</v>
      </c>
      <c r="BM33" s="17">
        <f t="shared" si="329"/>
        <v>0</v>
      </c>
      <c r="BN33" s="17">
        <f t="shared" si="329"/>
        <v>0</v>
      </c>
      <c r="BO33" s="17">
        <f t="shared" si="329"/>
        <v>0</v>
      </c>
      <c r="BP33" s="17">
        <f t="shared" si="329"/>
        <v>0</v>
      </c>
      <c r="BQ33" s="17">
        <f t="shared" si="329"/>
        <v>0</v>
      </c>
      <c r="BR33" s="319">
        <f t="shared" si="314"/>
        <v>0</v>
      </c>
      <c r="BS33" s="17">
        <f t="shared" si="330"/>
        <v>0</v>
      </c>
      <c r="BT33" s="17">
        <f t="shared" si="330"/>
        <v>0</v>
      </c>
      <c r="BU33" s="17">
        <f t="shared" si="330"/>
        <v>0</v>
      </c>
      <c r="BV33" s="17">
        <f t="shared" si="330"/>
        <v>0</v>
      </c>
      <c r="BW33" s="17">
        <f t="shared" si="330"/>
        <v>0</v>
      </c>
      <c r="BX33" s="17">
        <f t="shared" si="330"/>
        <v>0</v>
      </c>
      <c r="BY33" s="17">
        <f t="shared" si="330"/>
        <v>0</v>
      </c>
      <c r="BZ33" s="17">
        <f t="shared" si="330"/>
        <v>0</v>
      </c>
      <c r="CA33" s="17">
        <f t="shared" si="330"/>
        <v>0</v>
      </c>
      <c r="CB33" s="17">
        <f t="shared" si="330"/>
        <v>0</v>
      </c>
      <c r="CC33" s="17">
        <f t="shared" si="330"/>
        <v>0</v>
      </c>
      <c r="CD33" s="17">
        <f t="shared" si="330"/>
        <v>0</v>
      </c>
      <c r="CE33" s="319">
        <f t="shared" si="316"/>
        <v>0</v>
      </c>
      <c r="CF33" s="17">
        <f t="shared" si="331"/>
        <v>0</v>
      </c>
      <c r="CG33" s="17">
        <f t="shared" si="331"/>
        <v>0</v>
      </c>
      <c r="CH33" s="17">
        <f t="shared" si="331"/>
        <v>0</v>
      </c>
      <c r="CI33" s="17">
        <f t="shared" si="331"/>
        <v>0</v>
      </c>
      <c r="CJ33" s="17">
        <f t="shared" si="331"/>
        <v>0</v>
      </c>
      <c r="CK33" s="17">
        <f t="shared" si="331"/>
        <v>0</v>
      </c>
      <c r="CL33" s="17">
        <f t="shared" si="331"/>
        <v>0</v>
      </c>
      <c r="CM33" s="17">
        <f t="shared" si="331"/>
        <v>0</v>
      </c>
      <c r="CN33" s="17">
        <f t="shared" si="331"/>
        <v>0</v>
      </c>
      <c r="CO33" s="17">
        <f t="shared" si="331"/>
        <v>0</v>
      </c>
      <c r="CP33" s="17">
        <f t="shared" si="331"/>
        <v>0</v>
      </c>
      <c r="CQ33" s="17">
        <f t="shared" si="331"/>
        <v>0</v>
      </c>
      <c r="CR33" s="319">
        <f t="shared" si="318"/>
        <v>0</v>
      </c>
      <c r="CS33" s="17">
        <f t="shared" si="332"/>
        <v>0</v>
      </c>
      <c r="CT33" s="17">
        <f t="shared" si="332"/>
        <v>0</v>
      </c>
      <c r="CU33" s="17">
        <f t="shared" si="332"/>
        <v>0</v>
      </c>
      <c r="CV33" s="17">
        <f t="shared" si="332"/>
        <v>0</v>
      </c>
      <c r="CW33" s="17">
        <f t="shared" si="332"/>
        <v>0</v>
      </c>
      <c r="CX33" s="17">
        <f t="shared" si="332"/>
        <v>0</v>
      </c>
      <c r="CY33" s="17">
        <f t="shared" si="332"/>
        <v>0</v>
      </c>
      <c r="CZ33" s="17">
        <f t="shared" si="332"/>
        <v>0</v>
      </c>
      <c r="DA33" s="17">
        <f t="shared" si="332"/>
        <v>0</v>
      </c>
      <c r="DB33" s="17">
        <f t="shared" si="332"/>
        <v>0</v>
      </c>
      <c r="DC33" s="17">
        <f t="shared" si="332"/>
        <v>0</v>
      </c>
      <c r="DD33" s="17">
        <f t="shared" si="332"/>
        <v>0</v>
      </c>
      <c r="DE33" s="319">
        <f t="shared" si="320"/>
        <v>0</v>
      </c>
      <c r="DF33" s="17">
        <f t="shared" si="333"/>
        <v>0</v>
      </c>
      <c r="DG33" s="17">
        <f t="shared" si="333"/>
        <v>0</v>
      </c>
      <c r="DH33" s="17">
        <f t="shared" si="333"/>
        <v>0</v>
      </c>
      <c r="DI33" s="17">
        <f t="shared" si="333"/>
        <v>0</v>
      </c>
      <c r="DJ33" s="17">
        <f t="shared" si="333"/>
        <v>0</v>
      </c>
      <c r="DK33" s="17">
        <f t="shared" si="333"/>
        <v>0</v>
      </c>
      <c r="DL33" s="17">
        <f t="shared" si="333"/>
        <v>0</v>
      </c>
      <c r="DM33" s="17">
        <f t="shared" si="333"/>
        <v>0</v>
      </c>
      <c r="DN33" s="17">
        <f t="shared" si="333"/>
        <v>0</v>
      </c>
      <c r="DO33" s="17">
        <f t="shared" si="333"/>
        <v>0</v>
      </c>
      <c r="DP33" s="17">
        <f t="shared" si="333"/>
        <v>0</v>
      </c>
      <c r="DQ33" s="17">
        <f t="shared" si="333"/>
        <v>0</v>
      </c>
      <c r="DR33" s="319">
        <f t="shared" si="322"/>
        <v>0</v>
      </c>
      <c r="DS33" s="17">
        <f t="shared" si="334"/>
        <v>0</v>
      </c>
      <c r="DT33" s="17">
        <f t="shared" si="334"/>
        <v>0</v>
      </c>
      <c r="DU33" s="17">
        <f t="shared" si="334"/>
        <v>0</v>
      </c>
      <c r="DV33" s="17">
        <f t="shared" si="334"/>
        <v>0</v>
      </c>
      <c r="DW33" s="17">
        <f t="shared" si="334"/>
        <v>0</v>
      </c>
      <c r="DX33" s="17">
        <f t="shared" si="334"/>
        <v>0</v>
      </c>
      <c r="DY33" s="17">
        <f t="shared" si="334"/>
        <v>0</v>
      </c>
      <c r="DZ33" s="17">
        <f t="shared" si="334"/>
        <v>0</v>
      </c>
      <c r="EA33" s="17">
        <f t="shared" si="334"/>
        <v>0</v>
      </c>
      <c r="EB33" s="17">
        <f t="shared" si="334"/>
        <v>0</v>
      </c>
      <c r="EC33" s="17">
        <f t="shared" si="334"/>
        <v>0</v>
      </c>
      <c r="ED33" s="17">
        <f t="shared" si="334"/>
        <v>0</v>
      </c>
      <c r="EE33" s="391">
        <f t="shared" si="324"/>
        <v>0</v>
      </c>
    </row>
    <row r="34" spans="1:135" x14ac:dyDescent="0.2">
      <c r="A34" s="12"/>
      <c r="D34" s="2" t="s">
        <v>41</v>
      </c>
      <c r="E34" s="41"/>
      <c r="F34" s="17">
        <f t="shared" ref="F34:Q34" si="339">SUM(F9:F33)</f>
        <v>0</v>
      </c>
      <c r="G34" s="17">
        <f t="shared" si="339"/>
        <v>0</v>
      </c>
      <c r="H34" s="17">
        <f t="shared" si="339"/>
        <v>0</v>
      </c>
      <c r="I34" s="17">
        <f t="shared" si="339"/>
        <v>0</v>
      </c>
      <c r="J34" s="17">
        <f t="shared" si="339"/>
        <v>0</v>
      </c>
      <c r="K34" s="17">
        <f t="shared" si="339"/>
        <v>0</v>
      </c>
      <c r="L34" s="17">
        <f t="shared" si="339"/>
        <v>0</v>
      </c>
      <c r="M34" s="17">
        <f t="shared" si="339"/>
        <v>0</v>
      </c>
      <c r="N34" s="17">
        <f t="shared" si="339"/>
        <v>0</v>
      </c>
      <c r="O34" s="17">
        <f t="shared" si="339"/>
        <v>0</v>
      </c>
      <c r="P34" s="17">
        <f t="shared" si="339"/>
        <v>800</v>
      </c>
      <c r="Q34" s="17">
        <f t="shared" si="339"/>
        <v>5725</v>
      </c>
      <c r="R34" s="319">
        <f t="shared" ref="R34:R36" si="340">SUM(F34:Q34)</f>
        <v>6525</v>
      </c>
      <c r="S34" s="17">
        <f t="shared" ref="S34:AD34" si="341">SUM(S9:S33)</f>
        <v>14905</v>
      </c>
      <c r="T34" s="17">
        <f t="shared" si="341"/>
        <v>11897</v>
      </c>
      <c r="U34" s="17">
        <f t="shared" si="341"/>
        <v>6535</v>
      </c>
      <c r="V34" s="17">
        <f t="shared" si="341"/>
        <v>1535</v>
      </c>
      <c r="W34" s="17">
        <f t="shared" si="341"/>
        <v>7650</v>
      </c>
      <c r="X34" s="17">
        <f t="shared" si="341"/>
        <v>7375</v>
      </c>
      <c r="Y34" s="17">
        <f t="shared" si="341"/>
        <v>7375</v>
      </c>
      <c r="Z34" s="17">
        <f t="shared" si="341"/>
        <v>7375</v>
      </c>
      <c r="AA34" s="17">
        <f t="shared" si="341"/>
        <v>7375</v>
      </c>
      <c r="AB34" s="17">
        <f t="shared" si="341"/>
        <v>7375</v>
      </c>
      <c r="AC34" s="17">
        <f t="shared" si="341"/>
        <v>7375</v>
      </c>
      <c r="AD34" s="17">
        <f t="shared" si="341"/>
        <v>7375</v>
      </c>
      <c r="AE34" s="319">
        <f t="shared" ref="AE34" si="342">SUM(S34:AD34)</f>
        <v>94147</v>
      </c>
      <c r="AF34" s="17">
        <f t="shared" ref="AF34:AQ34" si="343">SUM(AF9:AF33)</f>
        <v>7375</v>
      </c>
      <c r="AG34" s="17">
        <f t="shared" si="343"/>
        <v>7375</v>
      </c>
      <c r="AH34" s="17">
        <f t="shared" si="343"/>
        <v>7375</v>
      </c>
      <c r="AI34" s="17">
        <f t="shared" si="343"/>
        <v>7375</v>
      </c>
      <c r="AJ34" s="17">
        <f t="shared" si="343"/>
        <v>7375</v>
      </c>
      <c r="AK34" s="17">
        <f t="shared" si="343"/>
        <v>7375</v>
      </c>
      <c r="AL34" s="17">
        <f t="shared" si="343"/>
        <v>7375</v>
      </c>
      <c r="AM34" s="17">
        <f t="shared" si="343"/>
        <v>7375</v>
      </c>
      <c r="AN34" s="17">
        <f t="shared" si="343"/>
        <v>7375</v>
      </c>
      <c r="AO34" s="17">
        <f t="shared" si="343"/>
        <v>7375</v>
      </c>
      <c r="AP34" s="17">
        <f t="shared" si="343"/>
        <v>7375</v>
      </c>
      <c r="AQ34" s="17">
        <f t="shared" si="343"/>
        <v>7375</v>
      </c>
      <c r="AR34" s="319">
        <f t="shared" ref="AR34" si="344">SUM(AF34:AQ34)</f>
        <v>88500</v>
      </c>
      <c r="AS34" s="17">
        <f t="shared" ref="AS34:BD34" si="345">SUM(AS9:AS33)</f>
        <v>7375</v>
      </c>
      <c r="AT34" s="17">
        <f t="shared" si="345"/>
        <v>7375</v>
      </c>
      <c r="AU34" s="17">
        <f t="shared" si="345"/>
        <v>7375</v>
      </c>
      <c r="AV34" s="17">
        <f t="shared" si="345"/>
        <v>7375</v>
      </c>
      <c r="AW34" s="17">
        <f t="shared" si="345"/>
        <v>7375</v>
      </c>
      <c r="AX34" s="17">
        <f t="shared" si="345"/>
        <v>7375</v>
      </c>
      <c r="AY34" s="17">
        <f t="shared" si="345"/>
        <v>7375</v>
      </c>
      <c r="AZ34" s="17">
        <f t="shared" si="345"/>
        <v>7375</v>
      </c>
      <c r="BA34" s="17">
        <f t="shared" si="345"/>
        <v>7375</v>
      </c>
      <c r="BB34" s="17">
        <f t="shared" si="345"/>
        <v>7375</v>
      </c>
      <c r="BC34" s="17">
        <f t="shared" si="345"/>
        <v>7375</v>
      </c>
      <c r="BD34" s="17">
        <f t="shared" si="345"/>
        <v>7375</v>
      </c>
      <c r="BE34" s="319">
        <f t="shared" ref="BE34" si="346">SUM(AS34:BD34)</f>
        <v>88500</v>
      </c>
      <c r="BF34" s="17">
        <f t="shared" ref="BF34:BQ34" si="347">SUM(BF9:BF33)</f>
        <v>7375</v>
      </c>
      <c r="BG34" s="17">
        <f t="shared" si="347"/>
        <v>7375</v>
      </c>
      <c r="BH34" s="17">
        <f t="shared" si="347"/>
        <v>7375</v>
      </c>
      <c r="BI34" s="17">
        <f t="shared" si="347"/>
        <v>7375</v>
      </c>
      <c r="BJ34" s="17">
        <f t="shared" si="347"/>
        <v>7375</v>
      </c>
      <c r="BK34" s="17">
        <f t="shared" si="347"/>
        <v>7375</v>
      </c>
      <c r="BL34" s="17">
        <f t="shared" si="347"/>
        <v>7375</v>
      </c>
      <c r="BM34" s="17">
        <f t="shared" si="347"/>
        <v>7375</v>
      </c>
      <c r="BN34" s="17">
        <f t="shared" si="347"/>
        <v>7375</v>
      </c>
      <c r="BO34" s="17">
        <f t="shared" si="347"/>
        <v>7375</v>
      </c>
      <c r="BP34" s="17">
        <f t="shared" si="347"/>
        <v>7375</v>
      </c>
      <c r="BQ34" s="17">
        <f t="shared" si="347"/>
        <v>7375</v>
      </c>
      <c r="BR34" s="319">
        <f t="shared" ref="BR34" si="348">SUM(BF34:BQ34)</f>
        <v>88500</v>
      </c>
      <c r="BS34" s="17">
        <f t="shared" ref="BS34:CD34" si="349">SUM(BS9:BS33)</f>
        <v>7375</v>
      </c>
      <c r="BT34" s="17">
        <f t="shared" si="349"/>
        <v>7375</v>
      </c>
      <c r="BU34" s="17">
        <f t="shared" si="349"/>
        <v>7375</v>
      </c>
      <c r="BV34" s="17">
        <f t="shared" si="349"/>
        <v>7375</v>
      </c>
      <c r="BW34" s="17">
        <f t="shared" si="349"/>
        <v>7375</v>
      </c>
      <c r="BX34" s="17">
        <f t="shared" si="349"/>
        <v>7375</v>
      </c>
      <c r="BY34" s="17">
        <f t="shared" si="349"/>
        <v>7375</v>
      </c>
      <c r="BZ34" s="17">
        <f t="shared" si="349"/>
        <v>7375</v>
      </c>
      <c r="CA34" s="17">
        <f t="shared" si="349"/>
        <v>7375</v>
      </c>
      <c r="CB34" s="17">
        <f t="shared" si="349"/>
        <v>7375</v>
      </c>
      <c r="CC34" s="17">
        <f t="shared" si="349"/>
        <v>7375</v>
      </c>
      <c r="CD34" s="17">
        <f t="shared" si="349"/>
        <v>7375</v>
      </c>
      <c r="CE34" s="319">
        <f t="shared" ref="CE34" si="350">SUM(BS34:CD34)</f>
        <v>88500</v>
      </c>
      <c r="CF34" s="17">
        <f t="shared" ref="CF34:CQ34" si="351">SUM(CF9:CF33)</f>
        <v>7375</v>
      </c>
      <c r="CG34" s="17">
        <f t="shared" si="351"/>
        <v>7375</v>
      </c>
      <c r="CH34" s="17">
        <f t="shared" si="351"/>
        <v>7375</v>
      </c>
      <c r="CI34" s="17">
        <f t="shared" si="351"/>
        <v>7375</v>
      </c>
      <c r="CJ34" s="17">
        <f t="shared" si="351"/>
        <v>7375</v>
      </c>
      <c r="CK34" s="17">
        <f t="shared" si="351"/>
        <v>7375</v>
      </c>
      <c r="CL34" s="17">
        <f t="shared" si="351"/>
        <v>7375</v>
      </c>
      <c r="CM34" s="17">
        <f t="shared" si="351"/>
        <v>7375</v>
      </c>
      <c r="CN34" s="17">
        <f t="shared" si="351"/>
        <v>7375</v>
      </c>
      <c r="CO34" s="17">
        <f t="shared" si="351"/>
        <v>7375</v>
      </c>
      <c r="CP34" s="17">
        <f t="shared" si="351"/>
        <v>7375</v>
      </c>
      <c r="CQ34" s="17">
        <f t="shared" si="351"/>
        <v>7375</v>
      </c>
      <c r="CR34" s="319">
        <f t="shared" ref="CR34" si="352">SUM(CF34:CQ34)</f>
        <v>88500</v>
      </c>
      <c r="CS34" s="17">
        <f t="shared" ref="CS34:DD34" si="353">SUM(CS9:CS33)</f>
        <v>7375</v>
      </c>
      <c r="CT34" s="17">
        <f t="shared" si="353"/>
        <v>7375</v>
      </c>
      <c r="CU34" s="17">
        <f t="shared" si="353"/>
        <v>7375</v>
      </c>
      <c r="CV34" s="17">
        <f t="shared" si="353"/>
        <v>7375</v>
      </c>
      <c r="CW34" s="17">
        <f t="shared" si="353"/>
        <v>7375</v>
      </c>
      <c r="CX34" s="17">
        <f t="shared" si="353"/>
        <v>7375</v>
      </c>
      <c r="CY34" s="17">
        <f t="shared" si="353"/>
        <v>7375</v>
      </c>
      <c r="CZ34" s="17">
        <f t="shared" si="353"/>
        <v>7375</v>
      </c>
      <c r="DA34" s="17">
        <f t="shared" si="353"/>
        <v>7375</v>
      </c>
      <c r="DB34" s="17">
        <f t="shared" si="353"/>
        <v>7375</v>
      </c>
      <c r="DC34" s="17">
        <f t="shared" si="353"/>
        <v>7375</v>
      </c>
      <c r="DD34" s="17">
        <f t="shared" si="353"/>
        <v>7375</v>
      </c>
      <c r="DE34" s="319">
        <f t="shared" ref="DE34" si="354">SUM(CS34:DD34)</f>
        <v>88500</v>
      </c>
      <c r="DF34" s="17">
        <f t="shared" ref="DF34:DQ34" si="355">SUM(DF9:DF33)</f>
        <v>7375</v>
      </c>
      <c r="DG34" s="17">
        <f t="shared" si="355"/>
        <v>7375</v>
      </c>
      <c r="DH34" s="17">
        <f t="shared" si="355"/>
        <v>7375</v>
      </c>
      <c r="DI34" s="17">
        <f t="shared" si="355"/>
        <v>7375</v>
      </c>
      <c r="DJ34" s="17">
        <f t="shared" si="355"/>
        <v>7375</v>
      </c>
      <c r="DK34" s="17">
        <f t="shared" si="355"/>
        <v>7375</v>
      </c>
      <c r="DL34" s="17">
        <f t="shared" si="355"/>
        <v>7375</v>
      </c>
      <c r="DM34" s="17">
        <f t="shared" si="355"/>
        <v>7375</v>
      </c>
      <c r="DN34" s="17">
        <f t="shared" si="355"/>
        <v>7375</v>
      </c>
      <c r="DO34" s="17">
        <f t="shared" si="355"/>
        <v>7375</v>
      </c>
      <c r="DP34" s="17">
        <f t="shared" si="355"/>
        <v>7375</v>
      </c>
      <c r="DQ34" s="17">
        <f t="shared" si="355"/>
        <v>7375</v>
      </c>
      <c r="DR34" s="319">
        <f t="shared" ref="DR34" si="356">SUM(DF34:DQ34)</f>
        <v>88500</v>
      </c>
      <c r="DS34" s="17">
        <f t="shared" ref="DS34:ED34" si="357">SUM(DS9:DS33)</f>
        <v>7375</v>
      </c>
      <c r="DT34" s="17">
        <f t="shared" si="357"/>
        <v>7375</v>
      </c>
      <c r="DU34" s="17">
        <f t="shared" si="357"/>
        <v>7375</v>
      </c>
      <c r="DV34" s="17">
        <f t="shared" si="357"/>
        <v>7375</v>
      </c>
      <c r="DW34" s="17">
        <f t="shared" si="357"/>
        <v>7375</v>
      </c>
      <c r="DX34" s="17">
        <f t="shared" si="357"/>
        <v>7375</v>
      </c>
      <c r="DY34" s="17">
        <f t="shared" si="357"/>
        <v>7375</v>
      </c>
      <c r="DZ34" s="17">
        <f t="shared" si="357"/>
        <v>7375</v>
      </c>
      <c r="EA34" s="17">
        <f t="shared" si="357"/>
        <v>7375</v>
      </c>
      <c r="EB34" s="17">
        <f t="shared" si="357"/>
        <v>7375</v>
      </c>
      <c r="EC34" s="17">
        <f t="shared" si="357"/>
        <v>7375</v>
      </c>
      <c r="ED34" s="17">
        <f t="shared" si="357"/>
        <v>7375</v>
      </c>
      <c r="EE34" s="391">
        <f t="shared" ref="EE34" si="358">SUM(DS34:ED34)</f>
        <v>88500</v>
      </c>
    </row>
    <row r="35" spans="1:135" x14ac:dyDescent="0.2"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359">F6-F34</f>
        <v>0</v>
      </c>
      <c r="G36" s="17">
        <f t="shared" si="359"/>
        <v>0</v>
      </c>
      <c r="H36" s="17">
        <f t="shared" si="359"/>
        <v>0</v>
      </c>
      <c r="I36" s="17">
        <f t="shared" si="359"/>
        <v>0</v>
      </c>
      <c r="J36" s="17">
        <f t="shared" si="359"/>
        <v>0</v>
      </c>
      <c r="K36" s="17">
        <f t="shared" si="359"/>
        <v>0</v>
      </c>
      <c r="L36" s="17">
        <f t="shared" si="359"/>
        <v>0</v>
      </c>
      <c r="M36" s="17">
        <f t="shared" si="359"/>
        <v>0</v>
      </c>
      <c r="N36" s="17">
        <f t="shared" si="359"/>
        <v>0</v>
      </c>
      <c r="O36" s="17">
        <f t="shared" si="359"/>
        <v>0</v>
      </c>
      <c r="P36" s="17">
        <f t="shared" si="359"/>
        <v>-800</v>
      </c>
      <c r="Q36" s="17">
        <f t="shared" si="359"/>
        <v>-5725</v>
      </c>
      <c r="R36" s="319">
        <f t="shared" si="340"/>
        <v>-6525</v>
      </c>
      <c r="S36" s="17">
        <f t="shared" ref="S36:AD36" si="360">S6-S34</f>
        <v>-14905</v>
      </c>
      <c r="T36" s="17">
        <f t="shared" si="360"/>
        <v>-11897</v>
      </c>
      <c r="U36" s="17">
        <f t="shared" si="360"/>
        <v>-6535</v>
      </c>
      <c r="V36" s="17">
        <f t="shared" si="360"/>
        <v>-1535</v>
      </c>
      <c r="W36" s="17">
        <f t="shared" si="360"/>
        <v>-5100</v>
      </c>
      <c r="X36" s="17">
        <f t="shared" si="360"/>
        <v>-2275</v>
      </c>
      <c r="Y36" s="17">
        <f t="shared" si="360"/>
        <v>275</v>
      </c>
      <c r="Z36" s="17">
        <f t="shared" si="360"/>
        <v>2825</v>
      </c>
      <c r="AA36" s="17">
        <f t="shared" si="360"/>
        <v>5375</v>
      </c>
      <c r="AB36" s="17">
        <f t="shared" si="360"/>
        <v>7925</v>
      </c>
      <c r="AC36" s="17">
        <f t="shared" si="360"/>
        <v>10475</v>
      </c>
      <c r="AD36" s="17">
        <f t="shared" si="360"/>
        <v>13025</v>
      </c>
      <c r="AE36" s="319">
        <f t="shared" ref="AE36" si="361">SUM(S36:AD36)</f>
        <v>-2347</v>
      </c>
      <c r="AF36" s="17">
        <f t="shared" ref="AF36:AQ36" si="362">AF6-AF34</f>
        <v>15575</v>
      </c>
      <c r="AG36" s="17">
        <f t="shared" si="362"/>
        <v>18125</v>
      </c>
      <c r="AH36" s="17">
        <f t="shared" si="362"/>
        <v>20675</v>
      </c>
      <c r="AI36" s="17">
        <f t="shared" si="362"/>
        <v>22475</v>
      </c>
      <c r="AJ36" s="17">
        <f t="shared" si="362"/>
        <v>24275</v>
      </c>
      <c r="AK36" s="17">
        <f t="shared" si="362"/>
        <v>26075</v>
      </c>
      <c r="AL36" s="17">
        <f t="shared" si="362"/>
        <v>26075</v>
      </c>
      <c r="AM36" s="17">
        <f t="shared" si="362"/>
        <v>26075</v>
      </c>
      <c r="AN36" s="17">
        <f t="shared" si="362"/>
        <v>26075</v>
      </c>
      <c r="AO36" s="17">
        <f t="shared" si="362"/>
        <v>26075</v>
      </c>
      <c r="AP36" s="17">
        <f t="shared" si="362"/>
        <v>26075</v>
      </c>
      <c r="AQ36" s="17">
        <f t="shared" si="362"/>
        <v>26075</v>
      </c>
      <c r="AR36" s="319">
        <f t="shared" ref="AR36" si="363">SUM(AF36:AQ36)</f>
        <v>283650</v>
      </c>
      <c r="AS36" s="17">
        <f t="shared" ref="AS36:BD36" si="364">AS6-AS34</f>
        <v>26075</v>
      </c>
      <c r="AT36" s="17">
        <f t="shared" si="364"/>
        <v>26075</v>
      </c>
      <c r="AU36" s="17">
        <f t="shared" si="364"/>
        <v>26075</v>
      </c>
      <c r="AV36" s="17">
        <f t="shared" si="364"/>
        <v>26075</v>
      </c>
      <c r="AW36" s="17">
        <f t="shared" si="364"/>
        <v>26075</v>
      </c>
      <c r="AX36" s="17">
        <f t="shared" si="364"/>
        <v>26075</v>
      </c>
      <c r="AY36" s="17">
        <f t="shared" si="364"/>
        <v>26075</v>
      </c>
      <c r="AZ36" s="17">
        <f t="shared" si="364"/>
        <v>26075</v>
      </c>
      <c r="BA36" s="17">
        <f t="shared" si="364"/>
        <v>26075</v>
      </c>
      <c r="BB36" s="17">
        <f t="shared" si="364"/>
        <v>26075</v>
      </c>
      <c r="BC36" s="17">
        <f t="shared" si="364"/>
        <v>26075</v>
      </c>
      <c r="BD36" s="17">
        <f t="shared" si="364"/>
        <v>26075</v>
      </c>
      <c r="BE36" s="319">
        <f t="shared" ref="BE36" si="365">SUM(AS36:BD36)</f>
        <v>312900</v>
      </c>
      <c r="BF36" s="17">
        <f t="shared" ref="BF36:BQ36" si="366">BF6-BF34</f>
        <v>26075</v>
      </c>
      <c r="BG36" s="17">
        <f t="shared" si="366"/>
        <v>26075</v>
      </c>
      <c r="BH36" s="17">
        <f t="shared" si="366"/>
        <v>26075</v>
      </c>
      <c r="BI36" s="17">
        <f t="shared" si="366"/>
        <v>26075</v>
      </c>
      <c r="BJ36" s="17">
        <f t="shared" si="366"/>
        <v>26075</v>
      </c>
      <c r="BK36" s="17">
        <f t="shared" si="366"/>
        <v>26075</v>
      </c>
      <c r="BL36" s="17">
        <f t="shared" si="366"/>
        <v>26075</v>
      </c>
      <c r="BM36" s="17">
        <f t="shared" si="366"/>
        <v>26075</v>
      </c>
      <c r="BN36" s="17">
        <f t="shared" si="366"/>
        <v>26075</v>
      </c>
      <c r="BO36" s="17">
        <f t="shared" si="366"/>
        <v>26075</v>
      </c>
      <c r="BP36" s="17">
        <f t="shared" si="366"/>
        <v>26075</v>
      </c>
      <c r="BQ36" s="17">
        <f t="shared" si="366"/>
        <v>26075</v>
      </c>
      <c r="BR36" s="319">
        <f t="shared" ref="BR36" si="367">SUM(BF36:BQ36)</f>
        <v>312900</v>
      </c>
      <c r="BS36" s="17">
        <f t="shared" ref="BS36:CD36" si="368">BS6-BS34</f>
        <v>26075</v>
      </c>
      <c r="BT36" s="17">
        <f t="shared" si="368"/>
        <v>26075</v>
      </c>
      <c r="BU36" s="17">
        <f t="shared" si="368"/>
        <v>26075</v>
      </c>
      <c r="BV36" s="17">
        <f t="shared" si="368"/>
        <v>26075</v>
      </c>
      <c r="BW36" s="17">
        <f t="shared" si="368"/>
        <v>26075</v>
      </c>
      <c r="BX36" s="17">
        <f t="shared" si="368"/>
        <v>26075</v>
      </c>
      <c r="BY36" s="17">
        <f t="shared" si="368"/>
        <v>26075</v>
      </c>
      <c r="BZ36" s="17">
        <f t="shared" si="368"/>
        <v>26075</v>
      </c>
      <c r="CA36" s="17">
        <f t="shared" si="368"/>
        <v>26075</v>
      </c>
      <c r="CB36" s="17">
        <f t="shared" si="368"/>
        <v>26075</v>
      </c>
      <c r="CC36" s="17">
        <f t="shared" si="368"/>
        <v>26075</v>
      </c>
      <c r="CD36" s="17">
        <f t="shared" si="368"/>
        <v>26075</v>
      </c>
      <c r="CE36" s="319">
        <f t="shared" ref="CE36" si="369">SUM(BS36:CD36)</f>
        <v>312900</v>
      </c>
      <c r="CF36" s="17">
        <f t="shared" ref="CF36:CQ36" si="370">CF6-CF34</f>
        <v>26075</v>
      </c>
      <c r="CG36" s="17">
        <f t="shared" si="370"/>
        <v>26075</v>
      </c>
      <c r="CH36" s="17">
        <f t="shared" si="370"/>
        <v>26075</v>
      </c>
      <c r="CI36" s="17">
        <f t="shared" si="370"/>
        <v>26075</v>
      </c>
      <c r="CJ36" s="17">
        <f t="shared" si="370"/>
        <v>26075</v>
      </c>
      <c r="CK36" s="17">
        <f t="shared" si="370"/>
        <v>26075</v>
      </c>
      <c r="CL36" s="17">
        <f t="shared" si="370"/>
        <v>26075</v>
      </c>
      <c r="CM36" s="17">
        <f t="shared" si="370"/>
        <v>26075</v>
      </c>
      <c r="CN36" s="17">
        <f t="shared" si="370"/>
        <v>26075</v>
      </c>
      <c r="CO36" s="17">
        <f t="shared" si="370"/>
        <v>26075</v>
      </c>
      <c r="CP36" s="17">
        <f t="shared" si="370"/>
        <v>26075</v>
      </c>
      <c r="CQ36" s="17">
        <f t="shared" si="370"/>
        <v>26075</v>
      </c>
      <c r="CR36" s="319">
        <f t="shared" ref="CR36" si="371">SUM(CF36:CQ36)</f>
        <v>312900</v>
      </c>
      <c r="CS36" s="17">
        <f t="shared" ref="CS36:DD36" si="372">CS6-CS34</f>
        <v>26075</v>
      </c>
      <c r="CT36" s="17">
        <f t="shared" si="372"/>
        <v>26075</v>
      </c>
      <c r="CU36" s="17">
        <f t="shared" si="372"/>
        <v>26075</v>
      </c>
      <c r="CV36" s="17">
        <f t="shared" si="372"/>
        <v>26075</v>
      </c>
      <c r="CW36" s="17">
        <f t="shared" si="372"/>
        <v>26075</v>
      </c>
      <c r="CX36" s="17">
        <f t="shared" si="372"/>
        <v>26075</v>
      </c>
      <c r="CY36" s="17">
        <f t="shared" si="372"/>
        <v>26075</v>
      </c>
      <c r="CZ36" s="17">
        <f t="shared" si="372"/>
        <v>26075</v>
      </c>
      <c r="DA36" s="17">
        <f t="shared" si="372"/>
        <v>26075</v>
      </c>
      <c r="DB36" s="17">
        <f t="shared" si="372"/>
        <v>26075</v>
      </c>
      <c r="DC36" s="17">
        <f t="shared" si="372"/>
        <v>26075</v>
      </c>
      <c r="DD36" s="17">
        <f t="shared" si="372"/>
        <v>26075</v>
      </c>
      <c r="DE36" s="319">
        <f t="shared" ref="DE36" si="373">SUM(CS36:DD36)</f>
        <v>312900</v>
      </c>
      <c r="DF36" s="17">
        <f t="shared" ref="DF36:DQ36" si="374">DF6-DF34</f>
        <v>26075</v>
      </c>
      <c r="DG36" s="17">
        <f t="shared" si="374"/>
        <v>26075</v>
      </c>
      <c r="DH36" s="17">
        <f t="shared" si="374"/>
        <v>26075</v>
      </c>
      <c r="DI36" s="17">
        <f t="shared" si="374"/>
        <v>26075</v>
      </c>
      <c r="DJ36" s="17">
        <f t="shared" si="374"/>
        <v>26075</v>
      </c>
      <c r="DK36" s="17">
        <f t="shared" si="374"/>
        <v>26075</v>
      </c>
      <c r="DL36" s="17">
        <f t="shared" si="374"/>
        <v>26075</v>
      </c>
      <c r="DM36" s="17">
        <f t="shared" si="374"/>
        <v>26075</v>
      </c>
      <c r="DN36" s="17">
        <f t="shared" si="374"/>
        <v>26075</v>
      </c>
      <c r="DO36" s="17">
        <f t="shared" si="374"/>
        <v>26075</v>
      </c>
      <c r="DP36" s="17">
        <f t="shared" si="374"/>
        <v>26075</v>
      </c>
      <c r="DQ36" s="17">
        <f t="shared" si="374"/>
        <v>26075</v>
      </c>
      <c r="DR36" s="319">
        <f t="shared" ref="DR36" si="375">SUM(DF36:DQ36)</f>
        <v>312900</v>
      </c>
      <c r="DS36" s="17">
        <f t="shared" ref="DS36:ED36" si="376">DS6-DS34</f>
        <v>26075</v>
      </c>
      <c r="DT36" s="17">
        <f t="shared" si="376"/>
        <v>26075</v>
      </c>
      <c r="DU36" s="17">
        <f t="shared" si="376"/>
        <v>26075</v>
      </c>
      <c r="DV36" s="17">
        <f t="shared" si="376"/>
        <v>26075</v>
      </c>
      <c r="DW36" s="17">
        <f t="shared" si="376"/>
        <v>26075</v>
      </c>
      <c r="DX36" s="17">
        <f t="shared" si="376"/>
        <v>26075</v>
      </c>
      <c r="DY36" s="17">
        <f t="shared" si="376"/>
        <v>26075</v>
      </c>
      <c r="DZ36" s="17">
        <f t="shared" si="376"/>
        <v>26075</v>
      </c>
      <c r="EA36" s="17">
        <f t="shared" si="376"/>
        <v>26075</v>
      </c>
      <c r="EB36" s="17">
        <f t="shared" si="376"/>
        <v>26075</v>
      </c>
      <c r="EC36" s="17">
        <f t="shared" si="376"/>
        <v>26075</v>
      </c>
      <c r="ED36" s="17">
        <f t="shared" si="376"/>
        <v>26075</v>
      </c>
      <c r="EE36" s="391">
        <f t="shared" ref="EE36" si="377">SUM(DS36:ED36)</f>
        <v>312900</v>
      </c>
    </row>
    <row r="37" spans="1:135" x14ac:dyDescent="0.2">
      <c r="A37" s="31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'TRAPPES EMPRUNT'!E5</f>
        <v>1610000</v>
      </c>
      <c r="D38" s="9" t="s">
        <v>24</v>
      </c>
      <c r="E38" s="17">
        <v>300</v>
      </c>
      <c r="F38" s="17">
        <f t="shared" ref="F38:Q39" si="378">IF(F$2&gt;=$B$18,$E38,0)</f>
        <v>0</v>
      </c>
      <c r="G38" s="17">
        <f t="shared" si="378"/>
        <v>0</v>
      </c>
      <c r="H38" s="17">
        <f t="shared" si="378"/>
        <v>0</v>
      </c>
      <c r="I38" s="17">
        <f t="shared" si="378"/>
        <v>0</v>
      </c>
      <c r="J38" s="17">
        <f t="shared" si="378"/>
        <v>0</v>
      </c>
      <c r="K38" s="17">
        <f t="shared" si="378"/>
        <v>0</v>
      </c>
      <c r="L38" s="17">
        <f t="shared" si="378"/>
        <v>0</v>
      </c>
      <c r="M38" s="17">
        <f t="shared" si="378"/>
        <v>0</v>
      </c>
      <c r="N38" s="17">
        <f t="shared" si="378"/>
        <v>0</v>
      </c>
      <c r="O38" s="17">
        <f t="shared" si="378"/>
        <v>0</v>
      </c>
      <c r="P38" s="17">
        <f t="shared" si="378"/>
        <v>0</v>
      </c>
      <c r="Q38" s="17">
        <f t="shared" si="378"/>
        <v>0</v>
      </c>
      <c r="R38" s="319">
        <f t="shared" ref="R38:R39" si="379">SUM(F38:Q38)</f>
        <v>0</v>
      </c>
      <c r="S38" s="17">
        <f t="shared" ref="S38:U39" si="380">IF(S$2&gt;=$B$18,$E38,0)</f>
        <v>0</v>
      </c>
      <c r="T38" s="17">
        <f t="shared" si="380"/>
        <v>0</v>
      </c>
      <c r="U38" s="17">
        <f t="shared" si="380"/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319">
        <f t="shared" ref="AE38:AE39" si="381">SUM(S38:AD38)</f>
        <v>0</v>
      </c>
      <c r="AF38" s="17">
        <f t="shared" ref="AF38:AQ39" si="382">IF(AF$2&gt;=$B$18,$E38,0)</f>
        <v>300</v>
      </c>
      <c r="AG38" s="17">
        <f t="shared" si="382"/>
        <v>300</v>
      </c>
      <c r="AH38" s="17">
        <f t="shared" si="382"/>
        <v>300</v>
      </c>
      <c r="AI38" s="17">
        <f t="shared" si="382"/>
        <v>300</v>
      </c>
      <c r="AJ38" s="17">
        <f t="shared" si="382"/>
        <v>300</v>
      </c>
      <c r="AK38" s="17">
        <f t="shared" si="382"/>
        <v>300</v>
      </c>
      <c r="AL38" s="17">
        <f t="shared" si="382"/>
        <v>300</v>
      </c>
      <c r="AM38" s="17">
        <f t="shared" si="382"/>
        <v>300</v>
      </c>
      <c r="AN38" s="17">
        <f t="shared" si="382"/>
        <v>300</v>
      </c>
      <c r="AO38" s="17">
        <f t="shared" si="382"/>
        <v>300</v>
      </c>
      <c r="AP38" s="17">
        <f t="shared" si="382"/>
        <v>300</v>
      </c>
      <c r="AQ38" s="17">
        <f t="shared" si="382"/>
        <v>300</v>
      </c>
      <c r="AR38" s="319">
        <f t="shared" ref="AR38:AR39" si="383">SUM(AF38:AQ38)</f>
        <v>3600</v>
      </c>
      <c r="AS38" s="17">
        <f t="shared" ref="AS38:BD39" si="384">IF(AS$2&gt;=$B$18,$E38,0)</f>
        <v>300</v>
      </c>
      <c r="AT38" s="17">
        <f t="shared" si="384"/>
        <v>300</v>
      </c>
      <c r="AU38" s="17">
        <f t="shared" si="384"/>
        <v>300</v>
      </c>
      <c r="AV38" s="17">
        <f t="shared" si="384"/>
        <v>300</v>
      </c>
      <c r="AW38" s="17">
        <f t="shared" si="384"/>
        <v>300</v>
      </c>
      <c r="AX38" s="17">
        <f t="shared" si="384"/>
        <v>300</v>
      </c>
      <c r="AY38" s="17">
        <f t="shared" si="384"/>
        <v>300</v>
      </c>
      <c r="AZ38" s="17">
        <f t="shared" si="384"/>
        <v>300</v>
      </c>
      <c r="BA38" s="17">
        <f t="shared" si="384"/>
        <v>300</v>
      </c>
      <c r="BB38" s="17">
        <f t="shared" si="384"/>
        <v>300</v>
      </c>
      <c r="BC38" s="17">
        <f t="shared" si="384"/>
        <v>300</v>
      </c>
      <c r="BD38" s="17">
        <f t="shared" si="384"/>
        <v>300</v>
      </c>
      <c r="BE38" s="319">
        <f t="shared" ref="BE38:BE39" si="385">SUM(AS38:BD38)</f>
        <v>3600</v>
      </c>
      <c r="BF38" s="17">
        <f t="shared" ref="BF38:BQ39" si="386">IF(BF$2&gt;=$B$18,$E38,0)</f>
        <v>300</v>
      </c>
      <c r="BG38" s="17">
        <f t="shared" si="386"/>
        <v>300</v>
      </c>
      <c r="BH38" s="17">
        <f t="shared" si="386"/>
        <v>300</v>
      </c>
      <c r="BI38" s="17">
        <f t="shared" si="386"/>
        <v>300</v>
      </c>
      <c r="BJ38" s="17">
        <f t="shared" si="386"/>
        <v>300</v>
      </c>
      <c r="BK38" s="17">
        <f t="shared" si="386"/>
        <v>300</v>
      </c>
      <c r="BL38" s="17">
        <f t="shared" si="386"/>
        <v>300</v>
      </c>
      <c r="BM38" s="17">
        <f t="shared" si="386"/>
        <v>300</v>
      </c>
      <c r="BN38" s="17">
        <f t="shared" si="386"/>
        <v>300</v>
      </c>
      <c r="BO38" s="17">
        <f t="shared" si="386"/>
        <v>300</v>
      </c>
      <c r="BP38" s="17">
        <f t="shared" si="386"/>
        <v>300</v>
      </c>
      <c r="BQ38" s="17">
        <f t="shared" si="386"/>
        <v>300</v>
      </c>
      <c r="BR38" s="319">
        <f t="shared" ref="BR38:BR39" si="387">SUM(BF38:BQ38)</f>
        <v>3600</v>
      </c>
      <c r="BS38" s="17">
        <f t="shared" ref="BS38:CD39" si="388">IF(BS$2&gt;=$B$18,$E38,0)</f>
        <v>300</v>
      </c>
      <c r="BT38" s="17">
        <f t="shared" si="388"/>
        <v>300</v>
      </c>
      <c r="BU38" s="17">
        <f t="shared" si="388"/>
        <v>300</v>
      </c>
      <c r="BV38" s="17">
        <f t="shared" si="388"/>
        <v>300</v>
      </c>
      <c r="BW38" s="17">
        <f t="shared" si="388"/>
        <v>300</v>
      </c>
      <c r="BX38" s="17">
        <f t="shared" si="388"/>
        <v>300</v>
      </c>
      <c r="BY38" s="17">
        <f t="shared" si="388"/>
        <v>300</v>
      </c>
      <c r="BZ38" s="17">
        <f t="shared" si="388"/>
        <v>300</v>
      </c>
      <c r="CA38" s="17">
        <f t="shared" si="388"/>
        <v>300</v>
      </c>
      <c r="CB38" s="17">
        <f t="shared" si="388"/>
        <v>300</v>
      </c>
      <c r="CC38" s="17">
        <f t="shared" si="388"/>
        <v>300</v>
      </c>
      <c r="CD38" s="17">
        <f t="shared" si="388"/>
        <v>300</v>
      </c>
      <c r="CE38" s="319">
        <f t="shared" ref="CE38:CE39" si="389">SUM(BS38:CD38)</f>
        <v>3600</v>
      </c>
      <c r="CF38" s="17">
        <f t="shared" ref="CF38:CQ39" si="390">IF(CF$2&gt;=$B$18,$E38,0)</f>
        <v>300</v>
      </c>
      <c r="CG38" s="17">
        <f t="shared" si="390"/>
        <v>300</v>
      </c>
      <c r="CH38" s="17">
        <f t="shared" si="390"/>
        <v>300</v>
      </c>
      <c r="CI38" s="17">
        <f t="shared" si="390"/>
        <v>300</v>
      </c>
      <c r="CJ38" s="17">
        <f t="shared" si="390"/>
        <v>300</v>
      </c>
      <c r="CK38" s="17">
        <f t="shared" si="390"/>
        <v>300</v>
      </c>
      <c r="CL38" s="17">
        <f t="shared" si="390"/>
        <v>300</v>
      </c>
      <c r="CM38" s="17">
        <f t="shared" si="390"/>
        <v>300</v>
      </c>
      <c r="CN38" s="17">
        <f t="shared" si="390"/>
        <v>300</v>
      </c>
      <c r="CO38" s="17">
        <f t="shared" si="390"/>
        <v>300</v>
      </c>
      <c r="CP38" s="17">
        <f t="shared" si="390"/>
        <v>300</v>
      </c>
      <c r="CQ38" s="17">
        <f t="shared" si="390"/>
        <v>300</v>
      </c>
      <c r="CR38" s="319">
        <f t="shared" ref="CR38:CR39" si="391">SUM(CF38:CQ38)</f>
        <v>3600</v>
      </c>
      <c r="CS38" s="17">
        <f t="shared" ref="CS38:DD39" si="392">IF(CS$2&gt;=$B$18,$E38,0)</f>
        <v>300</v>
      </c>
      <c r="CT38" s="17">
        <f t="shared" si="392"/>
        <v>300</v>
      </c>
      <c r="CU38" s="17">
        <f t="shared" si="392"/>
        <v>300</v>
      </c>
      <c r="CV38" s="17">
        <f t="shared" si="392"/>
        <v>300</v>
      </c>
      <c r="CW38" s="17">
        <f t="shared" si="392"/>
        <v>300</v>
      </c>
      <c r="CX38" s="17">
        <f t="shared" si="392"/>
        <v>300</v>
      </c>
      <c r="CY38" s="17">
        <f t="shared" si="392"/>
        <v>300</v>
      </c>
      <c r="CZ38" s="17">
        <f t="shared" si="392"/>
        <v>300</v>
      </c>
      <c r="DA38" s="17">
        <f t="shared" si="392"/>
        <v>300</v>
      </c>
      <c r="DB38" s="17">
        <f t="shared" si="392"/>
        <v>300</v>
      </c>
      <c r="DC38" s="17">
        <f t="shared" si="392"/>
        <v>300</v>
      </c>
      <c r="DD38" s="17">
        <f t="shared" si="392"/>
        <v>300</v>
      </c>
      <c r="DE38" s="319">
        <f t="shared" ref="DE38:DE39" si="393">SUM(CS38:DD38)</f>
        <v>3600</v>
      </c>
      <c r="DF38" s="17">
        <f t="shared" ref="DF38:DQ39" si="394">IF(DF$2&gt;=$B$18,$E38,0)</f>
        <v>300</v>
      </c>
      <c r="DG38" s="17">
        <f t="shared" si="394"/>
        <v>300</v>
      </c>
      <c r="DH38" s="17">
        <f t="shared" si="394"/>
        <v>300</v>
      </c>
      <c r="DI38" s="17">
        <f t="shared" si="394"/>
        <v>300</v>
      </c>
      <c r="DJ38" s="17">
        <f t="shared" si="394"/>
        <v>300</v>
      </c>
      <c r="DK38" s="17">
        <f t="shared" si="394"/>
        <v>300</v>
      </c>
      <c r="DL38" s="17">
        <f t="shared" si="394"/>
        <v>300</v>
      </c>
      <c r="DM38" s="17">
        <f t="shared" si="394"/>
        <v>300</v>
      </c>
      <c r="DN38" s="17">
        <f t="shared" si="394"/>
        <v>300</v>
      </c>
      <c r="DO38" s="17">
        <f t="shared" si="394"/>
        <v>300</v>
      </c>
      <c r="DP38" s="17">
        <f t="shared" si="394"/>
        <v>300</v>
      </c>
      <c r="DQ38" s="17">
        <f t="shared" si="394"/>
        <v>300</v>
      </c>
      <c r="DR38" s="319">
        <f t="shared" ref="DR38:DR39" si="395">SUM(DF38:DQ38)</f>
        <v>3600</v>
      </c>
      <c r="DS38" s="17">
        <f t="shared" ref="DS38:ED39" si="396">IF(DS$2&gt;=$B$18,$E38,0)</f>
        <v>300</v>
      </c>
      <c r="DT38" s="17">
        <f t="shared" si="396"/>
        <v>300</v>
      </c>
      <c r="DU38" s="17">
        <f t="shared" si="396"/>
        <v>300</v>
      </c>
      <c r="DV38" s="17">
        <f t="shared" si="396"/>
        <v>300</v>
      </c>
      <c r="DW38" s="17">
        <f t="shared" si="396"/>
        <v>300</v>
      </c>
      <c r="DX38" s="17">
        <f t="shared" si="396"/>
        <v>300</v>
      </c>
      <c r="DY38" s="17">
        <f t="shared" si="396"/>
        <v>300</v>
      </c>
      <c r="DZ38" s="17">
        <f t="shared" si="396"/>
        <v>300</v>
      </c>
      <c r="EA38" s="17">
        <f t="shared" si="396"/>
        <v>300</v>
      </c>
      <c r="EB38" s="17">
        <f t="shared" si="396"/>
        <v>300</v>
      </c>
      <c r="EC38" s="17">
        <f t="shared" si="396"/>
        <v>300</v>
      </c>
      <c r="ED38" s="17">
        <f t="shared" si="396"/>
        <v>300</v>
      </c>
      <c r="EE38" s="391">
        <f t="shared" ref="EE38:EE39" si="397">SUM(DS38:ED38)</f>
        <v>3600</v>
      </c>
    </row>
    <row r="39" spans="1:135" x14ac:dyDescent="0.2">
      <c r="A39" s="12" t="s">
        <v>4</v>
      </c>
      <c r="B39" s="435">
        <f>'TRAPPES EMPRUNT'!E7</f>
        <v>15</v>
      </c>
      <c r="D39" s="9" t="s">
        <v>25</v>
      </c>
      <c r="E39" s="17">
        <v>1000</v>
      </c>
      <c r="F39" s="17">
        <f t="shared" si="378"/>
        <v>0</v>
      </c>
      <c r="G39" s="17">
        <f t="shared" si="378"/>
        <v>0</v>
      </c>
      <c r="H39" s="17">
        <f t="shared" si="378"/>
        <v>0</v>
      </c>
      <c r="I39" s="17">
        <f t="shared" si="378"/>
        <v>0</v>
      </c>
      <c r="J39" s="17">
        <f t="shared" si="378"/>
        <v>0</v>
      </c>
      <c r="K39" s="17">
        <f t="shared" si="378"/>
        <v>0</v>
      </c>
      <c r="L39" s="17">
        <f t="shared" si="378"/>
        <v>0</v>
      </c>
      <c r="M39" s="17">
        <f t="shared" si="378"/>
        <v>0</v>
      </c>
      <c r="N39" s="17">
        <f t="shared" si="378"/>
        <v>0</v>
      </c>
      <c r="O39" s="17">
        <f t="shared" si="378"/>
        <v>0</v>
      </c>
      <c r="P39" s="17">
        <f t="shared" si="378"/>
        <v>0</v>
      </c>
      <c r="Q39" s="17">
        <f t="shared" si="378"/>
        <v>0</v>
      </c>
      <c r="R39" s="319">
        <f t="shared" si="379"/>
        <v>0</v>
      </c>
      <c r="S39" s="17">
        <f t="shared" si="380"/>
        <v>0</v>
      </c>
      <c r="T39" s="17">
        <f t="shared" si="380"/>
        <v>0</v>
      </c>
      <c r="U39" s="17">
        <f t="shared" si="380"/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12000</v>
      </c>
      <c r="AC39" s="17">
        <v>0</v>
      </c>
      <c r="AD39" s="17">
        <v>0</v>
      </c>
      <c r="AE39" s="319">
        <f t="shared" si="381"/>
        <v>12000</v>
      </c>
      <c r="AF39" s="17">
        <f t="shared" si="382"/>
        <v>1000</v>
      </c>
      <c r="AG39" s="17">
        <f t="shared" si="382"/>
        <v>1000</v>
      </c>
      <c r="AH39" s="17">
        <f t="shared" si="382"/>
        <v>1000</v>
      </c>
      <c r="AI39" s="17">
        <f t="shared" si="382"/>
        <v>1000</v>
      </c>
      <c r="AJ39" s="17">
        <f t="shared" si="382"/>
        <v>1000</v>
      </c>
      <c r="AK39" s="17">
        <f t="shared" si="382"/>
        <v>1000</v>
      </c>
      <c r="AL39" s="17">
        <f t="shared" si="382"/>
        <v>1000</v>
      </c>
      <c r="AM39" s="17">
        <f t="shared" si="382"/>
        <v>1000</v>
      </c>
      <c r="AN39" s="17">
        <f t="shared" si="382"/>
        <v>1000</v>
      </c>
      <c r="AO39" s="17">
        <f t="shared" si="382"/>
        <v>1000</v>
      </c>
      <c r="AP39" s="17">
        <f t="shared" si="382"/>
        <v>1000</v>
      </c>
      <c r="AQ39" s="17">
        <f t="shared" si="382"/>
        <v>1000</v>
      </c>
      <c r="AR39" s="319">
        <f t="shared" si="383"/>
        <v>12000</v>
      </c>
      <c r="AS39" s="17">
        <f t="shared" si="384"/>
        <v>1000</v>
      </c>
      <c r="AT39" s="17">
        <f t="shared" si="384"/>
        <v>1000</v>
      </c>
      <c r="AU39" s="17">
        <f t="shared" si="384"/>
        <v>1000</v>
      </c>
      <c r="AV39" s="17">
        <f t="shared" si="384"/>
        <v>1000</v>
      </c>
      <c r="AW39" s="17">
        <f t="shared" si="384"/>
        <v>1000</v>
      </c>
      <c r="AX39" s="17">
        <f t="shared" si="384"/>
        <v>1000</v>
      </c>
      <c r="AY39" s="17">
        <f t="shared" si="384"/>
        <v>1000</v>
      </c>
      <c r="AZ39" s="17">
        <f t="shared" si="384"/>
        <v>1000</v>
      </c>
      <c r="BA39" s="17">
        <f t="shared" si="384"/>
        <v>1000</v>
      </c>
      <c r="BB39" s="17">
        <f t="shared" si="384"/>
        <v>1000</v>
      </c>
      <c r="BC39" s="17">
        <f t="shared" si="384"/>
        <v>1000</v>
      </c>
      <c r="BD39" s="17">
        <f t="shared" si="384"/>
        <v>1000</v>
      </c>
      <c r="BE39" s="319">
        <f t="shared" si="385"/>
        <v>12000</v>
      </c>
      <c r="BF39" s="17">
        <f t="shared" si="386"/>
        <v>1000</v>
      </c>
      <c r="BG39" s="17">
        <f t="shared" si="386"/>
        <v>1000</v>
      </c>
      <c r="BH39" s="17">
        <f t="shared" si="386"/>
        <v>1000</v>
      </c>
      <c r="BI39" s="17">
        <f t="shared" si="386"/>
        <v>1000</v>
      </c>
      <c r="BJ39" s="17">
        <f t="shared" si="386"/>
        <v>1000</v>
      </c>
      <c r="BK39" s="17">
        <f t="shared" si="386"/>
        <v>1000</v>
      </c>
      <c r="BL39" s="17">
        <f t="shared" si="386"/>
        <v>1000</v>
      </c>
      <c r="BM39" s="17">
        <f t="shared" si="386"/>
        <v>1000</v>
      </c>
      <c r="BN39" s="17">
        <f t="shared" si="386"/>
        <v>1000</v>
      </c>
      <c r="BO39" s="17">
        <f t="shared" si="386"/>
        <v>1000</v>
      </c>
      <c r="BP39" s="17">
        <f t="shared" si="386"/>
        <v>1000</v>
      </c>
      <c r="BQ39" s="17">
        <f t="shared" si="386"/>
        <v>1000</v>
      </c>
      <c r="BR39" s="319">
        <f t="shared" si="387"/>
        <v>12000</v>
      </c>
      <c r="BS39" s="17">
        <f t="shared" si="388"/>
        <v>1000</v>
      </c>
      <c r="BT39" s="17">
        <f t="shared" si="388"/>
        <v>1000</v>
      </c>
      <c r="BU39" s="17">
        <f t="shared" si="388"/>
        <v>1000</v>
      </c>
      <c r="BV39" s="17">
        <f t="shared" si="388"/>
        <v>1000</v>
      </c>
      <c r="BW39" s="17">
        <f t="shared" si="388"/>
        <v>1000</v>
      </c>
      <c r="BX39" s="17">
        <f t="shared" si="388"/>
        <v>1000</v>
      </c>
      <c r="BY39" s="17">
        <f t="shared" si="388"/>
        <v>1000</v>
      </c>
      <c r="BZ39" s="17">
        <f t="shared" si="388"/>
        <v>1000</v>
      </c>
      <c r="CA39" s="17">
        <f t="shared" si="388"/>
        <v>1000</v>
      </c>
      <c r="CB39" s="17">
        <f t="shared" si="388"/>
        <v>1000</v>
      </c>
      <c r="CC39" s="17">
        <f t="shared" si="388"/>
        <v>1000</v>
      </c>
      <c r="CD39" s="17">
        <f t="shared" si="388"/>
        <v>1000</v>
      </c>
      <c r="CE39" s="319">
        <f t="shared" si="389"/>
        <v>12000</v>
      </c>
      <c r="CF39" s="17">
        <f t="shared" si="390"/>
        <v>1000</v>
      </c>
      <c r="CG39" s="17">
        <f t="shared" si="390"/>
        <v>1000</v>
      </c>
      <c r="CH39" s="17">
        <f t="shared" si="390"/>
        <v>1000</v>
      </c>
      <c r="CI39" s="17">
        <f t="shared" si="390"/>
        <v>1000</v>
      </c>
      <c r="CJ39" s="17">
        <f t="shared" si="390"/>
        <v>1000</v>
      </c>
      <c r="CK39" s="17">
        <f t="shared" si="390"/>
        <v>1000</v>
      </c>
      <c r="CL39" s="17">
        <f t="shared" si="390"/>
        <v>1000</v>
      </c>
      <c r="CM39" s="17">
        <f t="shared" si="390"/>
        <v>1000</v>
      </c>
      <c r="CN39" s="17">
        <f t="shared" si="390"/>
        <v>1000</v>
      </c>
      <c r="CO39" s="17">
        <f t="shared" si="390"/>
        <v>1000</v>
      </c>
      <c r="CP39" s="17">
        <f t="shared" si="390"/>
        <v>1000</v>
      </c>
      <c r="CQ39" s="17">
        <f t="shared" si="390"/>
        <v>1000</v>
      </c>
      <c r="CR39" s="319">
        <f t="shared" si="391"/>
        <v>12000</v>
      </c>
      <c r="CS39" s="17">
        <f t="shared" si="392"/>
        <v>1000</v>
      </c>
      <c r="CT39" s="17">
        <f t="shared" si="392"/>
        <v>1000</v>
      </c>
      <c r="CU39" s="17">
        <f t="shared" si="392"/>
        <v>1000</v>
      </c>
      <c r="CV39" s="17">
        <f t="shared" si="392"/>
        <v>1000</v>
      </c>
      <c r="CW39" s="17">
        <f t="shared" si="392"/>
        <v>1000</v>
      </c>
      <c r="CX39" s="17">
        <f t="shared" si="392"/>
        <v>1000</v>
      </c>
      <c r="CY39" s="17">
        <f t="shared" si="392"/>
        <v>1000</v>
      </c>
      <c r="CZ39" s="17">
        <f t="shared" si="392"/>
        <v>1000</v>
      </c>
      <c r="DA39" s="17">
        <f t="shared" si="392"/>
        <v>1000</v>
      </c>
      <c r="DB39" s="17">
        <f t="shared" si="392"/>
        <v>1000</v>
      </c>
      <c r="DC39" s="17">
        <f t="shared" si="392"/>
        <v>1000</v>
      </c>
      <c r="DD39" s="17">
        <f t="shared" si="392"/>
        <v>1000</v>
      </c>
      <c r="DE39" s="319">
        <f t="shared" si="393"/>
        <v>12000</v>
      </c>
      <c r="DF39" s="17">
        <f t="shared" si="394"/>
        <v>1000</v>
      </c>
      <c r="DG39" s="17">
        <f t="shared" si="394"/>
        <v>1000</v>
      </c>
      <c r="DH39" s="17">
        <f t="shared" si="394"/>
        <v>1000</v>
      </c>
      <c r="DI39" s="17">
        <f t="shared" si="394"/>
        <v>1000</v>
      </c>
      <c r="DJ39" s="17">
        <f t="shared" si="394"/>
        <v>1000</v>
      </c>
      <c r="DK39" s="17">
        <f t="shared" si="394"/>
        <v>1000</v>
      </c>
      <c r="DL39" s="17">
        <f t="shared" si="394"/>
        <v>1000</v>
      </c>
      <c r="DM39" s="17">
        <f t="shared" si="394"/>
        <v>1000</v>
      </c>
      <c r="DN39" s="17">
        <f t="shared" si="394"/>
        <v>1000</v>
      </c>
      <c r="DO39" s="17">
        <f t="shared" si="394"/>
        <v>1000</v>
      </c>
      <c r="DP39" s="17">
        <f t="shared" si="394"/>
        <v>1000</v>
      </c>
      <c r="DQ39" s="17">
        <f t="shared" si="394"/>
        <v>1000</v>
      </c>
      <c r="DR39" s="319">
        <f t="shared" si="395"/>
        <v>12000</v>
      </c>
      <c r="DS39" s="17">
        <f t="shared" si="396"/>
        <v>1000</v>
      </c>
      <c r="DT39" s="17">
        <f t="shared" si="396"/>
        <v>1000</v>
      </c>
      <c r="DU39" s="17">
        <f t="shared" si="396"/>
        <v>1000</v>
      </c>
      <c r="DV39" s="17">
        <f t="shared" si="396"/>
        <v>1000</v>
      </c>
      <c r="DW39" s="17">
        <f t="shared" si="396"/>
        <v>1000</v>
      </c>
      <c r="DX39" s="17">
        <f t="shared" si="396"/>
        <v>1000</v>
      </c>
      <c r="DY39" s="17">
        <f t="shared" si="396"/>
        <v>1000</v>
      </c>
      <c r="DZ39" s="17">
        <f t="shared" si="396"/>
        <v>1000</v>
      </c>
      <c r="EA39" s="17">
        <f t="shared" si="396"/>
        <v>1000</v>
      </c>
      <c r="EB39" s="17">
        <f t="shared" si="396"/>
        <v>1000</v>
      </c>
      <c r="EC39" s="17">
        <f t="shared" si="396"/>
        <v>1000</v>
      </c>
      <c r="ED39" s="17">
        <f t="shared" si="396"/>
        <v>1000</v>
      </c>
      <c r="EE39" s="391">
        <f t="shared" si="397"/>
        <v>12000</v>
      </c>
    </row>
    <row r="40" spans="1:135" x14ac:dyDescent="0.2">
      <c r="A40" s="12" t="s">
        <v>5</v>
      </c>
      <c r="B40" s="435">
        <f>'TRAPPES EMPRUNT'!I6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'TRAPPES EMPRUNT'!E6</f>
        <v>3.95E-2</v>
      </c>
      <c r="D41" s="22" t="s">
        <v>46</v>
      </c>
      <c r="E41" s="47"/>
      <c r="F41" s="17">
        <f t="shared" ref="F41:Q41" si="398">F39+F38</f>
        <v>0</v>
      </c>
      <c r="G41" s="17">
        <f t="shared" si="398"/>
        <v>0</v>
      </c>
      <c r="H41" s="17">
        <f t="shared" si="398"/>
        <v>0</v>
      </c>
      <c r="I41" s="17">
        <f t="shared" si="398"/>
        <v>0</v>
      </c>
      <c r="J41" s="17">
        <f t="shared" si="398"/>
        <v>0</v>
      </c>
      <c r="K41" s="17">
        <f t="shared" si="398"/>
        <v>0</v>
      </c>
      <c r="L41" s="17">
        <f t="shared" si="398"/>
        <v>0</v>
      </c>
      <c r="M41" s="17">
        <f t="shared" si="398"/>
        <v>0</v>
      </c>
      <c r="N41" s="17">
        <f t="shared" si="398"/>
        <v>0</v>
      </c>
      <c r="O41" s="17">
        <f t="shared" si="398"/>
        <v>0</v>
      </c>
      <c r="P41" s="17">
        <f t="shared" si="398"/>
        <v>0</v>
      </c>
      <c r="Q41" s="17">
        <f t="shared" si="398"/>
        <v>0</v>
      </c>
      <c r="R41" s="319">
        <f t="shared" ref="R41" si="399">SUM(F41:Q41)</f>
        <v>0</v>
      </c>
      <c r="S41" s="17">
        <f t="shared" ref="S41:AD41" si="400">S39+S38</f>
        <v>0</v>
      </c>
      <c r="T41" s="17">
        <f t="shared" si="400"/>
        <v>0</v>
      </c>
      <c r="U41" s="17">
        <f t="shared" si="400"/>
        <v>0</v>
      </c>
      <c r="V41" s="17">
        <f t="shared" si="400"/>
        <v>0</v>
      </c>
      <c r="W41" s="17">
        <f t="shared" si="400"/>
        <v>0</v>
      </c>
      <c r="X41" s="17">
        <f t="shared" si="400"/>
        <v>0</v>
      </c>
      <c r="Y41" s="17">
        <f t="shared" si="400"/>
        <v>0</v>
      </c>
      <c r="Z41" s="17">
        <f t="shared" si="400"/>
        <v>0</v>
      </c>
      <c r="AA41" s="17">
        <f t="shared" si="400"/>
        <v>0</v>
      </c>
      <c r="AB41" s="17">
        <f t="shared" si="400"/>
        <v>12000</v>
      </c>
      <c r="AC41" s="17">
        <f t="shared" si="400"/>
        <v>0</v>
      </c>
      <c r="AD41" s="17">
        <f t="shared" si="400"/>
        <v>0</v>
      </c>
      <c r="AE41" s="319">
        <f t="shared" ref="AE41" si="401">SUM(S41:AD41)</f>
        <v>12000</v>
      </c>
      <c r="AF41" s="17">
        <f t="shared" ref="AF41:AQ41" si="402">AF39+AF38</f>
        <v>1300</v>
      </c>
      <c r="AG41" s="17">
        <f t="shared" si="402"/>
        <v>1300</v>
      </c>
      <c r="AH41" s="17">
        <f t="shared" si="402"/>
        <v>1300</v>
      </c>
      <c r="AI41" s="17">
        <f t="shared" si="402"/>
        <v>1300</v>
      </c>
      <c r="AJ41" s="17">
        <f t="shared" si="402"/>
        <v>1300</v>
      </c>
      <c r="AK41" s="17">
        <f t="shared" si="402"/>
        <v>1300</v>
      </c>
      <c r="AL41" s="17">
        <f t="shared" si="402"/>
        <v>1300</v>
      </c>
      <c r="AM41" s="17">
        <f t="shared" si="402"/>
        <v>1300</v>
      </c>
      <c r="AN41" s="17">
        <f t="shared" si="402"/>
        <v>1300</v>
      </c>
      <c r="AO41" s="17">
        <f t="shared" si="402"/>
        <v>1300</v>
      </c>
      <c r="AP41" s="17">
        <f t="shared" si="402"/>
        <v>1300</v>
      </c>
      <c r="AQ41" s="17">
        <f t="shared" si="402"/>
        <v>1300</v>
      </c>
      <c r="AR41" s="319">
        <f t="shared" ref="AR41" si="403">SUM(AF41:AQ41)</f>
        <v>15600</v>
      </c>
      <c r="AS41" s="17">
        <f t="shared" ref="AS41:BD41" si="404">AS39+AS38</f>
        <v>1300</v>
      </c>
      <c r="AT41" s="17">
        <f t="shared" si="404"/>
        <v>1300</v>
      </c>
      <c r="AU41" s="17">
        <f t="shared" si="404"/>
        <v>1300</v>
      </c>
      <c r="AV41" s="17">
        <f t="shared" si="404"/>
        <v>1300</v>
      </c>
      <c r="AW41" s="17">
        <f t="shared" si="404"/>
        <v>1300</v>
      </c>
      <c r="AX41" s="17">
        <f t="shared" si="404"/>
        <v>1300</v>
      </c>
      <c r="AY41" s="17">
        <f t="shared" si="404"/>
        <v>1300</v>
      </c>
      <c r="AZ41" s="17">
        <f t="shared" si="404"/>
        <v>1300</v>
      </c>
      <c r="BA41" s="17">
        <f t="shared" si="404"/>
        <v>1300</v>
      </c>
      <c r="BB41" s="17">
        <f t="shared" si="404"/>
        <v>1300</v>
      </c>
      <c r="BC41" s="17">
        <f t="shared" si="404"/>
        <v>1300</v>
      </c>
      <c r="BD41" s="17">
        <f t="shared" si="404"/>
        <v>1300</v>
      </c>
      <c r="BE41" s="319">
        <f t="shared" ref="BE41" si="405">SUM(AS41:BD41)</f>
        <v>15600</v>
      </c>
      <c r="BF41" s="17">
        <f t="shared" ref="BF41:BQ41" si="406">BF39+BF38</f>
        <v>1300</v>
      </c>
      <c r="BG41" s="17">
        <f t="shared" si="406"/>
        <v>1300</v>
      </c>
      <c r="BH41" s="17">
        <f t="shared" si="406"/>
        <v>1300</v>
      </c>
      <c r="BI41" s="17">
        <f t="shared" si="406"/>
        <v>1300</v>
      </c>
      <c r="BJ41" s="17">
        <f t="shared" si="406"/>
        <v>1300</v>
      </c>
      <c r="BK41" s="17">
        <f t="shared" si="406"/>
        <v>1300</v>
      </c>
      <c r="BL41" s="17">
        <f t="shared" si="406"/>
        <v>1300</v>
      </c>
      <c r="BM41" s="17">
        <f t="shared" si="406"/>
        <v>1300</v>
      </c>
      <c r="BN41" s="17">
        <f t="shared" si="406"/>
        <v>1300</v>
      </c>
      <c r="BO41" s="17">
        <f t="shared" si="406"/>
        <v>1300</v>
      </c>
      <c r="BP41" s="17">
        <f t="shared" si="406"/>
        <v>1300</v>
      </c>
      <c r="BQ41" s="17">
        <f t="shared" si="406"/>
        <v>1300</v>
      </c>
      <c r="BR41" s="319">
        <f t="shared" ref="BR41" si="407">SUM(BF41:BQ41)</f>
        <v>15600</v>
      </c>
      <c r="BS41" s="17">
        <f t="shared" ref="BS41:CD41" si="408">BS39+BS38</f>
        <v>1300</v>
      </c>
      <c r="BT41" s="17">
        <f t="shared" si="408"/>
        <v>1300</v>
      </c>
      <c r="BU41" s="17">
        <f t="shared" si="408"/>
        <v>1300</v>
      </c>
      <c r="BV41" s="17">
        <f t="shared" si="408"/>
        <v>1300</v>
      </c>
      <c r="BW41" s="17">
        <f t="shared" si="408"/>
        <v>1300</v>
      </c>
      <c r="BX41" s="17">
        <f t="shared" si="408"/>
        <v>1300</v>
      </c>
      <c r="BY41" s="17">
        <f t="shared" si="408"/>
        <v>1300</v>
      </c>
      <c r="BZ41" s="17">
        <f t="shared" si="408"/>
        <v>1300</v>
      </c>
      <c r="CA41" s="17">
        <f t="shared" si="408"/>
        <v>1300</v>
      </c>
      <c r="CB41" s="17">
        <f t="shared" si="408"/>
        <v>1300</v>
      </c>
      <c r="CC41" s="17">
        <f t="shared" si="408"/>
        <v>1300</v>
      </c>
      <c r="CD41" s="17">
        <f t="shared" si="408"/>
        <v>1300</v>
      </c>
      <c r="CE41" s="319">
        <f t="shared" ref="CE41" si="409">SUM(BS41:CD41)</f>
        <v>15600</v>
      </c>
      <c r="CF41" s="17">
        <f t="shared" ref="CF41:CQ41" si="410">CF39+CF38</f>
        <v>1300</v>
      </c>
      <c r="CG41" s="17">
        <f t="shared" si="410"/>
        <v>1300</v>
      </c>
      <c r="CH41" s="17">
        <f t="shared" si="410"/>
        <v>1300</v>
      </c>
      <c r="CI41" s="17">
        <f t="shared" si="410"/>
        <v>1300</v>
      </c>
      <c r="CJ41" s="17">
        <f t="shared" si="410"/>
        <v>1300</v>
      </c>
      <c r="CK41" s="17">
        <f t="shared" si="410"/>
        <v>1300</v>
      </c>
      <c r="CL41" s="17">
        <f t="shared" si="410"/>
        <v>1300</v>
      </c>
      <c r="CM41" s="17">
        <f t="shared" si="410"/>
        <v>1300</v>
      </c>
      <c r="CN41" s="17">
        <f t="shared" si="410"/>
        <v>1300</v>
      </c>
      <c r="CO41" s="17">
        <f t="shared" si="410"/>
        <v>1300</v>
      </c>
      <c r="CP41" s="17">
        <f t="shared" si="410"/>
        <v>1300</v>
      </c>
      <c r="CQ41" s="17">
        <f t="shared" si="410"/>
        <v>1300</v>
      </c>
      <c r="CR41" s="319">
        <f t="shared" ref="CR41" si="411">SUM(CF41:CQ41)</f>
        <v>15600</v>
      </c>
      <c r="CS41" s="17">
        <f t="shared" ref="CS41:DD41" si="412">CS39+CS38</f>
        <v>1300</v>
      </c>
      <c r="CT41" s="17">
        <f t="shared" si="412"/>
        <v>1300</v>
      </c>
      <c r="CU41" s="17">
        <f t="shared" si="412"/>
        <v>1300</v>
      </c>
      <c r="CV41" s="17">
        <f t="shared" si="412"/>
        <v>1300</v>
      </c>
      <c r="CW41" s="17">
        <f t="shared" si="412"/>
        <v>1300</v>
      </c>
      <c r="CX41" s="17">
        <f t="shared" si="412"/>
        <v>1300</v>
      </c>
      <c r="CY41" s="17">
        <f t="shared" si="412"/>
        <v>1300</v>
      </c>
      <c r="CZ41" s="17">
        <f t="shared" si="412"/>
        <v>1300</v>
      </c>
      <c r="DA41" s="17">
        <f t="shared" si="412"/>
        <v>1300</v>
      </c>
      <c r="DB41" s="17">
        <f t="shared" si="412"/>
        <v>1300</v>
      </c>
      <c r="DC41" s="17">
        <f t="shared" si="412"/>
        <v>1300</v>
      </c>
      <c r="DD41" s="17">
        <f t="shared" si="412"/>
        <v>1300</v>
      </c>
      <c r="DE41" s="319">
        <f t="shared" ref="DE41" si="413">SUM(CS41:DD41)</f>
        <v>15600</v>
      </c>
      <c r="DF41" s="17">
        <f t="shared" ref="DF41:DQ41" si="414">DF39+DF38</f>
        <v>1300</v>
      </c>
      <c r="DG41" s="17">
        <f t="shared" si="414"/>
        <v>1300</v>
      </c>
      <c r="DH41" s="17">
        <f t="shared" si="414"/>
        <v>1300</v>
      </c>
      <c r="DI41" s="17">
        <f t="shared" si="414"/>
        <v>1300</v>
      </c>
      <c r="DJ41" s="17">
        <f t="shared" si="414"/>
        <v>1300</v>
      </c>
      <c r="DK41" s="17">
        <f t="shared" si="414"/>
        <v>1300</v>
      </c>
      <c r="DL41" s="17">
        <f t="shared" si="414"/>
        <v>1300</v>
      </c>
      <c r="DM41" s="17">
        <f t="shared" si="414"/>
        <v>1300</v>
      </c>
      <c r="DN41" s="17">
        <f t="shared" si="414"/>
        <v>1300</v>
      </c>
      <c r="DO41" s="17">
        <f t="shared" si="414"/>
        <v>1300</v>
      </c>
      <c r="DP41" s="17">
        <f t="shared" si="414"/>
        <v>1300</v>
      </c>
      <c r="DQ41" s="17">
        <f t="shared" si="414"/>
        <v>1300</v>
      </c>
      <c r="DR41" s="319">
        <f t="shared" ref="DR41" si="415">SUM(DF41:DQ41)</f>
        <v>15600</v>
      </c>
      <c r="DS41" s="17">
        <f t="shared" ref="DS41:ED41" si="416">DS39+DS38</f>
        <v>1300</v>
      </c>
      <c r="DT41" s="17">
        <f t="shared" si="416"/>
        <v>1300</v>
      </c>
      <c r="DU41" s="17">
        <f t="shared" si="416"/>
        <v>1300</v>
      </c>
      <c r="DV41" s="17">
        <f t="shared" si="416"/>
        <v>1300</v>
      </c>
      <c r="DW41" s="17">
        <f t="shared" si="416"/>
        <v>1300</v>
      </c>
      <c r="DX41" s="17">
        <f t="shared" si="416"/>
        <v>1300</v>
      </c>
      <c r="DY41" s="17">
        <f t="shared" si="416"/>
        <v>1300</v>
      </c>
      <c r="DZ41" s="17">
        <f t="shared" si="416"/>
        <v>1300</v>
      </c>
      <c r="EA41" s="17">
        <f t="shared" si="416"/>
        <v>1300</v>
      </c>
      <c r="EB41" s="17">
        <f t="shared" si="416"/>
        <v>1300</v>
      </c>
      <c r="EC41" s="17">
        <f t="shared" si="416"/>
        <v>1300</v>
      </c>
      <c r="ED41" s="17">
        <f t="shared" si="416"/>
        <v>1300</v>
      </c>
      <c r="EE41" s="391">
        <f t="shared" ref="EE41" si="417">SUM(DS41:ED41)</f>
        <v>15600</v>
      </c>
    </row>
    <row r="42" spans="1:135" x14ac:dyDescent="0.2">
      <c r="A42" s="13" t="s">
        <v>7</v>
      </c>
      <c r="B42" s="17">
        <f>'TRAPPES EMPRUNT'!I5</f>
        <v>12221.194132969949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48">
        <f>'TRAPPES EMPRUNT'!E9</f>
        <v>45999</v>
      </c>
      <c r="D43" s="9" t="s">
        <v>26</v>
      </c>
      <c r="F43" s="17">
        <f t="shared" ref="F43:Q43" si="418">IFERROR(IF(EOMONTH(F$2,0)&gt;=EOMONTH($B$43,0),ROUND($B$46/12,0),0),0)</f>
        <v>0</v>
      </c>
      <c r="G43" s="17">
        <f t="shared" si="418"/>
        <v>0</v>
      </c>
      <c r="H43" s="17">
        <f t="shared" si="418"/>
        <v>0</v>
      </c>
      <c r="I43" s="17">
        <f t="shared" si="418"/>
        <v>0</v>
      </c>
      <c r="J43" s="17">
        <f t="shared" si="418"/>
        <v>0</v>
      </c>
      <c r="K43" s="17">
        <f t="shared" si="418"/>
        <v>0</v>
      </c>
      <c r="L43" s="17">
        <f t="shared" si="418"/>
        <v>0</v>
      </c>
      <c r="M43" s="17">
        <f t="shared" si="418"/>
        <v>0</v>
      </c>
      <c r="N43" s="17">
        <f t="shared" si="418"/>
        <v>0</v>
      </c>
      <c r="O43" s="17">
        <f t="shared" si="418"/>
        <v>0</v>
      </c>
      <c r="P43" s="17">
        <f t="shared" si="418"/>
        <v>0</v>
      </c>
      <c r="Q43" s="17">
        <f t="shared" si="418"/>
        <v>8944</v>
      </c>
      <c r="R43" s="319">
        <f t="shared" ref="R43:R44" si="419">SUM(F43:Q43)</f>
        <v>8944</v>
      </c>
      <c r="S43" s="17">
        <f t="shared" ref="S43:AD43" si="420">IFERROR(IF(EOMONTH(S$2,0)&gt;=EOMONTH($B$43,0),ROUND($B$46/12,0),0),0)</f>
        <v>8944</v>
      </c>
      <c r="T43" s="17">
        <f t="shared" si="420"/>
        <v>8944</v>
      </c>
      <c r="U43" s="17">
        <f t="shared" si="420"/>
        <v>8944</v>
      </c>
      <c r="V43" s="17">
        <f t="shared" si="420"/>
        <v>8944</v>
      </c>
      <c r="W43" s="17">
        <f t="shared" si="420"/>
        <v>8944</v>
      </c>
      <c r="X43" s="17">
        <f t="shared" si="420"/>
        <v>8944</v>
      </c>
      <c r="Y43" s="17">
        <f t="shared" si="420"/>
        <v>8944</v>
      </c>
      <c r="Z43" s="17">
        <f t="shared" si="420"/>
        <v>8944</v>
      </c>
      <c r="AA43" s="17">
        <f t="shared" si="420"/>
        <v>8944</v>
      </c>
      <c r="AB43" s="17">
        <f t="shared" si="420"/>
        <v>8944</v>
      </c>
      <c r="AC43" s="17">
        <f t="shared" si="420"/>
        <v>8944</v>
      </c>
      <c r="AD43" s="17">
        <f t="shared" si="420"/>
        <v>8944</v>
      </c>
      <c r="AE43" s="319">
        <f t="shared" ref="AE43:AE44" si="421">SUM(S43:AD43)</f>
        <v>107328</v>
      </c>
      <c r="AF43" s="17">
        <f t="shared" ref="AF43:AQ43" si="422">IFERROR(IF(EOMONTH(AF$2,0)&gt;=EOMONTH($B$43,0),ROUND($B$46/12,0),0),0)</f>
        <v>8944</v>
      </c>
      <c r="AG43" s="17">
        <f t="shared" si="422"/>
        <v>8944</v>
      </c>
      <c r="AH43" s="17">
        <f t="shared" si="422"/>
        <v>8944</v>
      </c>
      <c r="AI43" s="17">
        <f t="shared" si="422"/>
        <v>8944</v>
      </c>
      <c r="AJ43" s="17">
        <f t="shared" si="422"/>
        <v>8944</v>
      </c>
      <c r="AK43" s="17">
        <f t="shared" si="422"/>
        <v>8944</v>
      </c>
      <c r="AL43" s="17">
        <f t="shared" si="422"/>
        <v>8944</v>
      </c>
      <c r="AM43" s="17">
        <f t="shared" si="422"/>
        <v>8944</v>
      </c>
      <c r="AN43" s="17">
        <f t="shared" si="422"/>
        <v>8944</v>
      </c>
      <c r="AO43" s="17">
        <f t="shared" si="422"/>
        <v>8944</v>
      </c>
      <c r="AP43" s="17">
        <f t="shared" si="422"/>
        <v>8944</v>
      </c>
      <c r="AQ43" s="17">
        <f t="shared" si="422"/>
        <v>8944</v>
      </c>
      <c r="AR43" s="319">
        <f t="shared" ref="AR43:AR44" si="423">SUM(AF43:AQ43)</f>
        <v>107328</v>
      </c>
      <c r="AS43" s="17">
        <f t="shared" ref="AS43:BD43" si="424">IFERROR(IF(EOMONTH(AS$2,0)&gt;=EOMONTH($B$43,0),ROUND($B$46/12,0),0),0)</f>
        <v>8944</v>
      </c>
      <c r="AT43" s="17">
        <f t="shared" si="424"/>
        <v>8944</v>
      </c>
      <c r="AU43" s="17">
        <f t="shared" si="424"/>
        <v>8944</v>
      </c>
      <c r="AV43" s="17">
        <f t="shared" si="424"/>
        <v>8944</v>
      </c>
      <c r="AW43" s="17">
        <f t="shared" si="424"/>
        <v>8944</v>
      </c>
      <c r="AX43" s="17">
        <f t="shared" si="424"/>
        <v>8944</v>
      </c>
      <c r="AY43" s="17">
        <f t="shared" si="424"/>
        <v>8944</v>
      </c>
      <c r="AZ43" s="17">
        <f t="shared" si="424"/>
        <v>8944</v>
      </c>
      <c r="BA43" s="17">
        <f t="shared" si="424"/>
        <v>8944</v>
      </c>
      <c r="BB43" s="17">
        <f t="shared" si="424"/>
        <v>8944</v>
      </c>
      <c r="BC43" s="17">
        <f t="shared" si="424"/>
        <v>8944</v>
      </c>
      <c r="BD43" s="17">
        <f t="shared" si="424"/>
        <v>8944</v>
      </c>
      <c r="BE43" s="319">
        <f t="shared" ref="BE43:BE44" si="425">SUM(AS43:BD43)</f>
        <v>107328</v>
      </c>
      <c r="BF43" s="17">
        <f t="shared" ref="BF43:BQ43" si="426">IFERROR(IF(EOMONTH(BF$2,0)&gt;=EOMONTH($B$43,0),ROUND($B$46/12,0),0),0)</f>
        <v>8944</v>
      </c>
      <c r="BG43" s="17">
        <f t="shared" si="426"/>
        <v>8944</v>
      </c>
      <c r="BH43" s="17">
        <f t="shared" si="426"/>
        <v>8944</v>
      </c>
      <c r="BI43" s="17">
        <f t="shared" si="426"/>
        <v>8944</v>
      </c>
      <c r="BJ43" s="17">
        <f t="shared" si="426"/>
        <v>8944</v>
      </c>
      <c r="BK43" s="17">
        <f t="shared" si="426"/>
        <v>8944</v>
      </c>
      <c r="BL43" s="17">
        <f t="shared" si="426"/>
        <v>8944</v>
      </c>
      <c r="BM43" s="17">
        <f t="shared" si="426"/>
        <v>8944</v>
      </c>
      <c r="BN43" s="17">
        <f t="shared" si="426"/>
        <v>8944</v>
      </c>
      <c r="BO43" s="17">
        <f t="shared" si="426"/>
        <v>8944</v>
      </c>
      <c r="BP43" s="17">
        <f t="shared" si="426"/>
        <v>8944</v>
      </c>
      <c r="BQ43" s="17">
        <f t="shared" si="426"/>
        <v>8944</v>
      </c>
      <c r="BR43" s="319">
        <f t="shared" ref="BR43:BR44" si="427">SUM(BF43:BQ43)</f>
        <v>107328</v>
      </c>
      <c r="BS43" s="17">
        <f t="shared" ref="BS43:CD43" si="428">IFERROR(IF(EOMONTH(BS$2,0)&gt;=EOMONTH($B$43,0),ROUND($B$46/12,0),0),0)</f>
        <v>8944</v>
      </c>
      <c r="BT43" s="17">
        <f t="shared" si="428"/>
        <v>8944</v>
      </c>
      <c r="BU43" s="17">
        <f t="shared" si="428"/>
        <v>8944</v>
      </c>
      <c r="BV43" s="17">
        <f t="shared" si="428"/>
        <v>8944</v>
      </c>
      <c r="BW43" s="17">
        <f t="shared" si="428"/>
        <v>8944</v>
      </c>
      <c r="BX43" s="17">
        <f t="shared" si="428"/>
        <v>8944</v>
      </c>
      <c r="BY43" s="17">
        <f t="shared" si="428"/>
        <v>8944</v>
      </c>
      <c r="BZ43" s="17">
        <f t="shared" si="428"/>
        <v>8944</v>
      </c>
      <c r="CA43" s="17">
        <f t="shared" si="428"/>
        <v>8944</v>
      </c>
      <c r="CB43" s="17">
        <f t="shared" si="428"/>
        <v>8944</v>
      </c>
      <c r="CC43" s="17">
        <f t="shared" si="428"/>
        <v>8944</v>
      </c>
      <c r="CD43" s="17">
        <f t="shared" si="428"/>
        <v>8944</v>
      </c>
      <c r="CE43" s="319">
        <f t="shared" ref="CE43:CE44" si="429">SUM(BS43:CD43)</f>
        <v>107328</v>
      </c>
      <c r="CF43" s="17">
        <f t="shared" ref="CF43:CQ43" si="430">IFERROR(IF(EOMONTH(CF$2,0)&gt;=EOMONTH($B$43,0),ROUND($B$46/12,0),0),0)</f>
        <v>8944</v>
      </c>
      <c r="CG43" s="17">
        <f t="shared" si="430"/>
        <v>8944</v>
      </c>
      <c r="CH43" s="17">
        <f t="shared" si="430"/>
        <v>8944</v>
      </c>
      <c r="CI43" s="17">
        <f t="shared" si="430"/>
        <v>8944</v>
      </c>
      <c r="CJ43" s="17">
        <f t="shared" si="430"/>
        <v>8944</v>
      </c>
      <c r="CK43" s="17">
        <f t="shared" si="430"/>
        <v>8944</v>
      </c>
      <c r="CL43" s="17">
        <f t="shared" si="430"/>
        <v>8944</v>
      </c>
      <c r="CM43" s="17">
        <f t="shared" si="430"/>
        <v>8944</v>
      </c>
      <c r="CN43" s="17">
        <f t="shared" si="430"/>
        <v>8944</v>
      </c>
      <c r="CO43" s="17">
        <f t="shared" si="430"/>
        <v>8944</v>
      </c>
      <c r="CP43" s="17">
        <f t="shared" si="430"/>
        <v>8944</v>
      </c>
      <c r="CQ43" s="17">
        <f t="shared" si="430"/>
        <v>8944</v>
      </c>
      <c r="CR43" s="319">
        <f t="shared" ref="CR43:CR44" si="431">SUM(CF43:CQ43)</f>
        <v>107328</v>
      </c>
      <c r="CS43" s="17">
        <f t="shared" ref="CS43:DD43" si="432">IFERROR(IF(EOMONTH(CS$2,0)&gt;=EOMONTH($B$43,0),ROUND($B$46/12,0),0),0)</f>
        <v>8944</v>
      </c>
      <c r="CT43" s="17">
        <f t="shared" si="432"/>
        <v>8944</v>
      </c>
      <c r="CU43" s="17">
        <f t="shared" si="432"/>
        <v>8944</v>
      </c>
      <c r="CV43" s="17">
        <f t="shared" si="432"/>
        <v>8944</v>
      </c>
      <c r="CW43" s="17">
        <f t="shared" si="432"/>
        <v>8944</v>
      </c>
      <c r="CX43" s="17">
        <f t="shared" si="432"/>
        <v>8944</v>
      </c>
      <c r="CY43" s="17">
        <f t="shared" si="432"/>
        <v>8944</v>
      </c>
      <c r="CZ43" s="17">
        <f t="shared" si="432"/>
        <v>8944</v>
      </c>
      <c r="DA43" s="17">
        <f t="shared" si="432"/>
        <v>8944</v>
      </c>
      <c r="DB43" s="17">
        <f t="shared" si="432"/>
        <v>8944</v>
      </c>
      <c r="DC43" s="17">
        <f t="shared" si="432"/>
        <v>8944</v>
      </c>
      <c r="DD43" s="17">
        <f t="shared" si="432"/>
        <v>8944</v>
      </c>
      <c r="DE43" s="319">
        <f t="shared" ref="DE43:DE44" si="433">SUM(CS43:DD43)</f>
        <v>107328</v>
      </c>
      <c r="DF43" s="17">
        <f t="shared" ref="DF43:DQ43" si="434">IFERROR(IF(EOMONTH(DF$2,0)&gt;=EOMONTH($B$43,0),ROUND($B$46/12,0),0),0)</f>
        <v>8944</v>
      </c>
      <c r="DG43" s="17">
        <f t="shared" si="434"/>
        <v>8944</v>
      </c>
      <c r="DH43" s="17">
        <f t="shared" si="434"/>
        <v>8944</v>
      </c>
      <c r="DI43" s="17">
        <f t="shared" si="434"/>
        <v>8944</v>
      </c>
      <c r="DJ43" s="17">
        <f t="shared" si="434"/>
        <v>8944</v>
      </c>
      <c r="DK43" s="17">
        <f t="shared" si="434"/>
        <v>8944</v>
      </c>
      <c r="DL43" s="17">
        <f t="shared" si="434"/>
        <v>8944</v>
      </c>
      <c r="DM43" s="17">
        <f t="shared" si="434"/>
        <v>8944</v>
      </c>
      <c r="DN43" s="17">
        <f t="shared" si="434"/>
        <v>8944</v>
      </c>
      <c r="DO43" s="17">
        <f t="shared" si="434"/>
        <v>8944</v>
      </c>
      <c r="DP43" s="17">
        <f t="shared" si="434"/>
        <v>8944</v>
      </c>
      <c r="DQ43" s="17">
        <f t="shared" si="434"/>
        <v>8944</v>
      </c>
      <c r="DR43" s="319">
        <f t="shared" ref="DR43:DR44" si="435">SUM(DF43:DQ43)</f>
        <v>107328</v>
      </c>
      <c r="DS43" s="17">
        <f t="shared" ref="DS43:ED43" si="436">IFERROR(IF(EOMONTH(DS$2,0)&gt;=EOMONTH($B$43,0),ROUND($B$46/12,0),0),0)</f>
        <v>8944</v>
      </c>
      <c r="DT43" s="17">
        <f t="shared" si="436"/>
        <v>8944</v>
      </c>
      <c r="DU43" s="17">
        <f t="shared" si="436"/>
        <v>8944</v>
      </c>
      <c r="DV43" s="17">
        <f t="shared" si="436"/>
        <v>8944</v>
      </c>
      <c r="DW43" s="17">
        <f t="shared" si="436"/>
        <v>8944</v>
      </c>
      <c r="DX43" s="17">
        <f t="shared" si="436"/>
        <v>8944</v>
      </c>
      <c r="DY43" s="17">
        <f t="shared" si="436"/>
        <v>8944</v>
      </c>
      <c r="DZ43" s="17">
        <f t="shared" si="436"/>
        <v>8944</v>
      </c>
      <c r="EA43" s="17">
        <f t="shared" si="436"/>
        <v>8944</v>
      </c>
      <c r="EB43" s="17">
        <f t="shared" si="436"/>
        <v>8944</v>
      </c>
      <c r="EC43" s="17">
        <f t="shared" si="436"/>
        <v>8944</v>
      </c>
      <c r="ED43" s="17">
        <f t="shared" si="436"/>
        <v>8944</v>
      </c>
      <c r="EE43" s="319">
        <f t="shared" ref="EE43:EE44" si="437">SUM(DS43:ED43)</f>
        <v>107328</v>
      </c>
    </row>
    <row r="44" spans="1:135" x14ac:dyDescent="0.2">
      <c r="A44" s="13" t="s">
        <v>73</v>
      </c>
      <c r="B44" s="40">
        <f>EDATE(B43, 8)</f>
        <v>46242</v>
      </c>
      <c r="D44" s="9" t="s">
        <v>27</v>
      </c>
      <c r="F44" s="17">
        <f t="shared" ref="F44:Q44" si="438">IFERROR(IF(EOMONTH(F$2,0)&gt;=EOMONTH($B$55,0),ROUND($B$58/12,0),0),0)</f>
        <v>0</v>
      </c>
      <c r="G44" s="17">
        <f t="shared" si="438"/>
        <v>0</v>
      </c>
      <c r="H44" s="17">
        <f t="shared" si="438"/>
        <v>0</v>
      </c>
      <c r="I44" s="17">
        <f t="shared" si="438"/>
        <v>0</v>
      </c>
      <c r="J44" s="17">
        <f t="shared" si="438"/>
        <v>0</v>
      </c>
      <c r="K44" s="17">
        <f t="shared" si="438"/>
        <v>0</v>
      </c>
      <c r="L44" s="17">
        <f t="shared" si="438"/>
        <v>0</v>
      </c>
      <c r="M44" s="17">
        <f t="shared" si="438"/>
        <v>0</v>
      </c>
      <c r="N44" s="17">
        <f t="shared" si="438"/>
        <v>0</v>
      </c>
      <c r="O44" s="17">
        <f t="shared" si="438"/>
        <v>0</v>
      </c>
      <c r="P44" s="17">
        <f t="shared" si="438"/>
        <v>0</v>
      </c>
      <c r="Q44" s="17">
        <f t="shared" si="438"/>
        <v>0</v>
      </c>
      <c r="R44" s="319">
        <f t="shared" si="419"/>
        <v>0</v>
      </c>
      <c r="S44" s="17">
        <f t="shared" ref="S44:AD44" si="439">IFERROR(IF(EOMONTH(S$2,0)&gt;=EOMONTH($B$55,0),ROUND($B$58/12,0),0),0)</f>
        <v>0</v>
      </c>
      <c r="T44" s="17">
        <f t="shared" si="439"/>
        <v>0</v>
      </c>
      <c r="U44" s="17">
        <f t="shared" si="439"/>
        <v>0</v>
      </c>
      <c r="V44" s="17">
        <f t="shared" si="439"/>
        <v>0</v>
      </c>
      <c r="W44" s="17">
        <f t="shared" si="439"/>
        <v>0</v>
      </c>
      <c r="X44" s="17">
        <f t="shared" si="439"/>
        <v>0</v>
      </c>
      <c r="Y44" s="17">
        <f t="shared" si="439"/>
        <v>0</v>
      </c>
      <c r="Z44" s="17">
        <f t="shared" si="439"/>
        <v>0</v>
      </c>
      <c r="AA44" s="17">
        <f t="shared" si="439"/>
        <v>0</v>
      </c>
      <c r="AB44" s="17">
        <f t="shared" si="439"/>
        <v>0</v>
      </c>
      <c r="AC44" s="17">
        <f t="shared" si="439"/>
        <v>0</v>
      </c>
      <c r="AD44" s="17">
        <f t="shared" si="439"/>
        <v>0</v>
      </c>
      <c r="AE44" s="319">
        <f t="shared" si="421"/>
        <v>0</v>
      </c>
      <c r="AF44" s="17">
        <f t="shared" ref="AF44:AQ44" si="440">IFERROR(IF(EOMONTH(AF$2,0)&gt;=EOMONTH($B$55,0),ROUND($B$58/12,0),0),0)</f>
        <v>0</v>
      </c>
      <c r="AG44" s="17">
        <f t="shared" si="440"/>
        <v>0</v>
      </c>
      <c r="AH44" s="17">
        <f t="shared" si="440"/>
        <v>0</v>
      </c>
      <c r="AI44" s="17">
        <f t="shared" si="440"/>
        <v>0</v>
      </c>
      <c r="AJ44" s="17">
        <f t="shared" si="440"/>
        <v>0</v>
      </c>
      <c r="AK44" s="17">
        <f t="shared" si="440"/>
        <v>0</v>
      </c>
      <c r="AL44" s="17">
        <f t="shared" si="440"/>
        <v>0</v>
      </c>
      <c r="AM44" s="17">
        <f t="shared" si="440"/>
        <v>0</v>
      </c>
      <c r="AN44" s="17">
        <f t="shared" si="440"/>
        <v>0</v>
      </c>
      <c r="AO44" s="17">
        <f t="shared" si="440"/>
        <v>0</v>
      </c>
      <c r="AP44" s="17">
        <f t="shared" si="440"/>
        <v>0</v>
      </c>
      <c r="AQ44" s="17">
        <f t="shared" si="440"/>
        <v>0</v>
      </c>
      <c r="AR44" s="319">
        <f t="shared" si="423"/>
        <v>0</v>
      </c>
      <c r="AS44" s="17">
        <f t="shared" ref="AS44:BD44" si="441">IFERROR(IF(EOMONTH(AS$2,0)&gt;=EOMONTH($B$55,0),ROUND($B$58/12,0),0),0)</f>
        <v>0</v>
      </c>
      <c r="AT44" s="17">
        <f t="shared" si="441"/>
        <v>0</v>
      </c>
      <c r="AU44" s="17">
        <f t="shared" si="441"/>
        <v>0</v>
      </c>
      <c r="AV44" s="17">
        <f t="shared" si="441"/>
        <v>0</v>
      </c>
      <c r="AW44" s="17">
        <f t="shared" si="441"/>
        <v>0</v>
      </c>
      <c r="AX44" s="17">
        <f t="shared" si="441"/>
        <v>0</v>
      </c>
      <c r="AY44" s="17">
        <f t="shared" si="441"/>
        <v>0</v>
      </c>
      <c r="AZ44" s="17">
        <f t="shared" si="441"/>
        <v>0</v>
      </c>
      <c r="BA44" s="17">
        <f t="shared" si="441"/>
        <v>0</v>
      </c>
      <c r="BB44" s="17">
        <f t="shared" si="441"/>
        <v>0</v>
      </c>
      <c r="BC44" s="17">
        <f t="shared" si="441"/>
        <v>0</v>
      </c>
      <c r="BD44" s="17">
        <f t="shared" si="441"/>
        <v>0</v>
      </c>
      <c r="BE44" s="319">
        <f t="shared" si="425"/>
        <v>0</v>
      </c>
      <c r="BF44" s="17">
        <f t="shared" ref="BF44:BQ44" si="442">IFERROR(IF(EOMONTH(BF$2,0)&gt;=EOMONTH($B$55,0),ROUND($B$58/12,0),0),0)</f>
        <v>0</v>
      </c>
      <c r="BG44" s="17">
        <f t="shared" si="442"/>
        <v>0</v>
      </c>
      <c r="BH44" s="17">
        <f t="shared" si="442"/>
        <v>0</v>
      </c>
      <c r="BI44" s="17">
        <f t="shared" si="442"/>
        <v>0</v>
      </c>
      <c r="BJ44" s="17">
        <f t="shared" si="442"/>
        <v>0</v>
      </c>
      <c r="BK44" s="17">
        <f t="shared" si="442"/>
        <v>0</v>
      </c>
      <c r="BL44" s="17">
        <f t="shared" si="442"/>
        <v>0</v>
      </c>
      <c r="BM44" s="17">
        <f t="shared" si="442"/>
        <v>0</v>
      </c>
      <c r="BN44" s="17">
        <f t="shared" si="442"/>
        <v>0</v>
      </c>
      <c r="BO44" s="17">
        <f t="shared" si="442"/>
        <v>0</v>
      </c>
      <c r="BP44" s="17">
        <f t="shared" si="442"/>
        <v>0</v>
      </c>
      <c r="BQ44" s="17">
        <f t="shared" si="442"/>
        <v>0</v>
      </c>
      <c r="BR44" s="319">
        <f t="shared" si="427"/>
        <v>0</v>
      </c>
      <c r="BS44" s="17">
        <f t="shared" ref="BS44:CD44" si="443">IFERROR(IF(EOMONTH(BS$2,0)&gt;=EOMONTH($B$55,0),ROUND($B$58/12,0),0),0)</f>
        <v>0</v>
      </c>
      <c r="BT44" s="17">
        <f t="shared" si="443"/>
        <v>0</v>
      </c>
      <c r="BU44" s="17">
        <f t="shared" si="443"/>
        <v>0</v>
      </c>
      <c r="BV44" s="17">
        <f t="shared" si="443"/>
        <v>0</v>
      </c>
      <c r="BW44" s="17">
        <f t="shared" si="443"/>
        <v>0</v>
      </c>
      <c r="BX44" s="17">
        <f t="shared" si="443"/>
        <v>0</v>
      </c>
      <c r="BY44" s="17">
        <f t="shared" si="443"/>
        <v>0</v>
      </c>
      <c r="BZ44" s="17">
        <f t="shared" si="443"/>
        <v>0</v>
      </c>
      <c r="CA44" s="17">
        <f t="shared" si="443"/>
        <v>0</v>
      </c>
      <c r="CB44" s="17">
        <f t="shared" si="443"/>
        <v>0</v>
      </c>
      <c r="CC44" s="17">
        <f t="shared" si="443"/>
        <v>0</v>
      </c>
      <c r="CD44" s="17">
        <f t="shared" si="443"/>
        <v>0</v>
      </c>
      <c r="CE44" s="319">
        <f t="shared" si="429"/>
        <v>0</v>
      </c>
      <c r="CF44" s="17">
        <f t="shared" ref="CF44:CQ44" si="444">IFERROR(IF(EOMONTH(CF$2,0)&gt;=EOMONTH($B$55,0),ROUND($B$58/12,0),0),0)</f>
        <v>0</v>
      </c>
      <c r="CG44" s="17">
        <f t="shared" si="444"/>
        <v>0</v>
      </c>
      <c r="CH44" s="17">
        <f t="shared" si="444"/>
        <v>0</v>
      </c>
      <c r="CI44" s="17">
        <f t="shared" si="444"/>
        <v>0</v>
      </c>
      <c r="CJ44" s="17">
        <f t="shared" si="444"/>
        <v>0</v>
      </c>
      <c r="CK44" s="17">
        <f t="shared" si="444"/>
        <v>0</v>
      </c>
      <c r="CL44" s="17">
        <f t="shared" si="444"/>
        <v>0</v>
      </c>
      <c r="CM44" s="17">
        <f t="shared" si="444"/>
        <v>0</v>
      </c>
      <c r="CN44" s="17">
        <f t="shared" si="444"/>
        <v>0</v>
      </c>
      <c r="CO44" s="17">
        <f t="shared" si="444"/>
        <v>0</v>
      </c>
      <c r="CP44" s="17">
        <f t="shared" si="444"/>
        <v>0</v>
      </c>
      <c r="CQ44" s="17">
        <f t="shared" si="444"/>
        <v>0</v>
      </c>
      <c r="CR44" s="319">
        <f t="shared" si="431"/>
        <v>0</v>
      </c>
      <c r="CS44" s="17">
        <f t="shared" ref="CS44:DD44" si="445">IFERROR(IF(EOMONTH(CS$2,0)&gt;=EOMONTH($B$55,0),ROUND($B$58/12,0),0),0)</f>
        <v>0</v>
      </c>
      <c r="CT44" s="17">
        <f t="shared" si="445"/>
        <v>0</v>
      </c>
      <c r="CU44" s="17">
        <f t="shared" si="445"/>
        <v>0</v>
      </c>
      <c r="CV44" s="17">
        <f t="shared" si="445"/>
        <v>0</v>
      </c>
      <c r="CW44" s="17">
        <f t="shared" si="445"/>
        <v>0</v>
      </c>
      <c r="CX44" s="17">
        <f t="shared" si="445"/>
        <v>0</v>
      </c>
      <c r="CY44" s="17">
        <f t="shared" si="445"/>
        <v>0</v>
      </c>
      <c r="CZ44" s="17">
        <f t="shared" si="445"/>
        <v>0</v>
      </c>
      <c r="DA44" s="17">
        <f t="shared" si="445"/>
        <v>0</v>
      </c>
      <c r="DB44" s="17">
        <f t="shared" si="445"/>
        <v>0</v>
      </c>
      <c r="DC44" s="17">
        <f t="shared" si="445"/>
        <v>0</v>
      </c>
      <c r="DD44" s="17">
        <f t="shared" si="445"/>
        <v>0</v>
      </c>
      <c r="DE44" s="319">
        <f t="shared" si="433"/>
        <v>0</v>
      </c>
      <c r="DF44" s="17">
        <f t="shared" ref="DF44:DQ44" si="446">IFERROR(IF(EOMONTH(DF$2,0)&gt;=EOMONTH($B$55,0),ROUND($B$58/12,0),0),0)</f>
        <v>0</v>
      </c>
      <c r="DG44" s="17">
        <f t="shared" si="446"/>
        <v>0</v>
      </c>
      <c r="DH44" s="17">
        <f t="shared" si="446"/>
        <v>0</v>
      </c>
      <c r="DI44" s="17">
        <f t="shared" si="446"/>
        <v>0</v>
      </c>
      <c r="DJ44" s="17">
        <f t="shared" si="446"/>
        <v>0</v>
      </c>
      <c r="DK44" s="17">
        <f t="shared" si="446"/>
        <v>0</v>
      </c>
      <c r="DL44" s="17">
        <f t="shared" si="446"/>
        <v>0</v>
      </c>
      <c r="DM44" s="17">
        <f t="shared" si="446"/>
        <v>0</v>
      </c>
      <c r="DN44" s="17">
        <f t="shared" si="446"/>
        <v>0</v>
      </c>
      <c r="DO44" s="17">
        <f t="shared" si="446"/>
        <v>0</v>
      </c>
      <c r="DP44" s="17">
        <f t="shared" si="446"/>
        <v>0</v>
      </c>
      <c r="DQ44" s="17">
        <f t="shared" si="446"/>
        <v>0</v>
      </c>
      <c r="DR44" s="319">
        <f t="shared" si="435"/>
        <v>0</v>
      </c>
      <c r="DS44" s="17">
        <f t="shared" ref="DS44:ED44" si="447">IFERROR(IF(EOMONTH(DS$2,0)&gt;=EOMONTH($B$55,0),ROUND($B$58/12,0),0),0)</f>
        <v>0</v>
      </c>
      <c r="DT44" s="17">
        <f t="shared" si="447"/>
        <v>0</v>
      </c>
      <c r="DU44" s="17">
        <f t="shared" si="447"/>
        <v>0</v>
      </c>
      <c r="DV44" s="17">
        <f t="shared" si="447"/>
        <v>0</v>
      </c>
      <c r="DW44" s="17">
        <f t="shared" si="447"/>
        <v>0</v>
      </c>
      <c r="DX44" s="17">
        <f t="shared" si="447"/>
        <v>0</v>
      </c>
      <c r="DY44" s="17">
        <f t="shared" si="447"/>
        <v>0</v>
      </c>
      <c r="DZ44" s="17">
        <f t="shared" si="447"/>
        <v>0</v>
      </c>
      <c r="EA44" s="17">
        <f t="shared" si="447"/>
        <v>0</v>
      </c>
      <c r="EB44" s="17">
        <f t="shared" si="447"/>
        <v>0</v>
      </c>
      <c r="EC44" s="17">
        <f t="shared" si="447"/>
        <v>0</v>
      </c>
      <c r="ED44" s="17">
        <f t="shared" si="447"/>
        <v>0</v>
      </c>
      <c r="EE44" s="319">
        <f t="shared" si="437"/>
        <v>0</v>
      </c>
    </row>
    <row r="45" spans="1:135" x14ac:dyDescent="0.2">
      <c r="A45" s="12" t="s">
        <v>8</v>
      </c>
      <c r="B45" s="3">
        <v>15</v>
      </c>
      <c r="F45" s="17"/>
      <c r="G45" s="24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319"/>
      <c r="S45" s="17"/>
      <c r="T45" s="24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319"/>
      <c r="AF45" s="17"/>
      <c r="AG45" s="24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319"/>
      <c r="AS45" s="17"/>
      <c r="AT45" s="24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319"/>
      <c r="BF45" s="17"/>
      <c r="BG45" s="24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319"/>
      <c r="BS45" s="17"/>
      <c r="BT45" s="24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319"/>
      <c r="CF45" s="17"/>
      <c r="CG45" s="24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319"/>
      <c r="CS45" s="17"/>
      <c r="CT45" s="24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319"/>
      <c r="DF45" s="17"/>
      <c r="DG45" s="24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319"/>
      <c r="DS45" s="17"/>
      <c r="DT45" s="24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391"/>
    </row>
    <row r="46" spans="1:135" x14ac:dyDescent="0.2">
      <c r="A46" s="9" t="s">
        <v>9</v>
      </c>
      <c r="B46" s="17">
        <f>ROUND(B38/B45,0)</f>
        <v>107333</v>
      </c>
      <c r="D46" s="4" t="s">
        <v>47</v>
      </c>
      <c r="E46" s="43"/>
      <c r="F46" s="17">
        <f t="shared" ref="F46:Q46" si="448">F44+F43</f>
        <v>0</v>
      </c>
      <c r="G46" s="17">
        <f t="shared" si="448"/>
        <v>0</v>
      </c>
      <c r="H46" s="17">
        <f t="shared" si="448"/>
        <v>0</v>
      </c>
      <c r="I46" s="17">
        <f t="shared" si="448"/>
        <v>0</v>
      </c>
      <c r="J46" s="17">
        <f t="shared" si="448"/>
        <v>0</v>
      </c>
      <c r="K46" s="17">
        <f t="shared" si="448"/>
        <v>0</v>
      </c>
      <c r="L46" s="17">
        <f t="shared" si="448"/>
        <v>0</v>
      </c>
      <c r="M46" s="17">
        <f t="shared" si="448"/>
        <v>0</v>
      </c>
      <c r="N46" s="17">
        <f t="shared" si="448"/>
        <v>0</v>
      </c>
      <c r="O46" s="17">
        <f t="shared" si="448"/>
        <v>0</v>
      </c>
      <c r="P46" s="17">
        <f t="shared" si="448"/>
        <v>0</v>
      </c>
      <c r="Q46" s="17">
        <f t="shared" si="448"/>
        <v>8944</v>
      </c>
      <c r="R46" s="319">
        <f t="shared" ref="R46" si="449">SUM(F46:Q46)</f>
        <v>8944</v>
      </c>
      <c r="S46" s="17">
        <f t="shared" ref="S46:AD46" si="450">S44+S43</f>
        <v>8944</v>
      </c>
      <c r="T46" s="17">
        <f t="shared" si="450"/>
        <v>8944</v>
      </c>
      <c r="U46" s="17">
        <f t="shared" si="450"/>
        <v>8944</v>
      </c>
      <c r="V46" s="17">
        <f t="shared" si="450"/>
        <v>8944</v>
      </c>
      <c r="W46" s="17">
        <f t="shared" si="450"/>
        <v>8944</v>
      </c>
      <c r="X46" s="17">
        <f t="shared" si="450"/>
        <v>8944</v>
      </c>
      <c r="Y46" s="17">
        <f t="shared" si="450"/>
        <v>8944</v>
      </c>
      <c r="Z46" s="17">
        <f t="shared" si="450"/>
        <v>8944</v>
      </c>
      <c r="AA46" s="17">
        <f t="shared" si="450"/>
        <v>8944</v>
      </c>
      <c r="AB46" s="17">
        <f t="shared" si="450"/>
        <v>8944</v>
      </c>
      <c r="AC46" s="17">
        <f t="shared" si="450"/>
        <v>8944</v>
      </c>
      <c r="AD46" s="17">
        <f t="shared" si="450"/>
        <v>8944</v>
      </c>
      <c r="AE46" s="319">
        <f t="shared" ref="AE46" si="451">SUM(S46:AD46)</f>
        <v>107328</v>
      </c>
      <c r="AF46" s="17">
        <f t="shared" ref="AF46:AQ46" si="452">AF44+AF43</f>
        <v>8944</v>
      </c>
      <c r="AG46" s="17">
        <f t="shared" si="452"/>
        <v>8944</v>
      </c>
      <c r="AH46" s="17">
        <f t="shared" si="452"/>
        <v>8944</v>
      </c>
      <c r="AI46" s="17">
        <f t="shared" si="452"/>
        <v>8944</v>
      </c>
      <c r="AJ46" s="17">
        <f t="shared" si="452"/>
        <v>8944</v>
      </c>
      <c r="AK46" s="17">
        <f t="shared" si="452"/>
        <v>8944</v>
      </c>
      <c r="AL46" s="17">
        <f t="shared" si="452"/>
        <v>8944</v>
      </c>
      <c r="AM46" s="17">
        <f t="shared" si="452"/>
        <v>8944</v>
      </c>
      <c r="AN46" s="17">
        <f t="shared" si="452"/>
        <v>8944</v>
      </c>
      <c r="AO46" s="17">
        <f t="shared" si="452"/>
        <v>8944</v>
      </c>
      <c r="AP46" s="17">
        <f t="shared" si="452"/>
        <v>8944</v>
      </c>
      <c r="AQ46" s="17">
        <f t="shared" si="452"/>
        <v>8944</v>
      </c>
      <c r="AR46" s="319">
        <f t="shared" ref="AR46" si="453">SUM(AF46:AQ46)</f>
        <v>107328</v>
      </c>
      <c r="AS46" s="17">
        <f t="shared" ref="AS46:BD46" si="454">AS44+AS43</f>
        <v>8944</v>
      </c>
      <c r="AT46" s="17">
        <f t="shared" si="454"/>
        <v>8944</v>
      </c>
      <c r="AU46" s="17">
        <f t="shared" si="454"/>
        <v>8944</v>
      </c>
      <c r="AV46" s="17">
        <f t="shared" si="454"/>
        <v>8944</v>
      </c>
      <c r="AW46" s="17">
        <f t="shared" si="454"/>
        <v>8944</v>
      </c>
      <c r="AX46" s="17">
        <f t="shared" si="454"/>
        <v>8944</v>
      </c>
      <c r="AY46" s="17">
        <f t="shared" si="454"/>
        <v>8944</v>
      </c>
      <c r="AZ46" s="17">
        <f t="shared" si="454"/>
        <v>8944</v>
      </c>
      <c r="BA46" s="17">
        <f t="shared" si="454"/>
        <v>8944</v>
      </c>
      <c r="BB46" s="17">
        <f t="shared" si="454"/>
        <v>8944</v>
      </c>
      <c r="BC46" s="17">
        <f t="shared" si="454"/>
        <v>8944</v>
      </c>
      <c r="BD46" s="17">
        <f t="shared" si="454"/>
        <v>8944</v>
      </c>
      <c r="BE46" s="319">
        <f t="shared" ref="BE46" si="455">SUM(AS46:BD46)</f>
        <v>107328</v>
      </c>
      <c r="BF46" s="17">
        <f t="shared" ref="BF46:BQ46" si="456">BF44+BF43</f>
        <v>8944</v>
      </c>
      <c r="BG46" s="17">
        <f t="shared" si="456"/>
        <v>8944</v>
      </c>
      <c r="BH46" s="17">
        <f t="shared" si="456"/>
        <v>8944</v>
      </c>
      <c r="BI46" s="17">
        <f t="shared" si="456"/>
        <v>8944</v>
      </c>
      <c r="BJ46" s="17">
        <f t="shared" si="456"/>
        <v>8944</v>
      </c>
      <c r="BK46" s="17">
        <f t="shared" si="456"/>
        <v>8944</v>
      </c>
      <c r="BL46" s="17">
        <f t="shared" si="456"/>
        <v>8944</v>
      </c>
      <c r="BM46" s="17">
        <f t="shared" si="456"/>
        <v>8944</v>
      </c>
      <c r="BN46" s="17">
        <f t="shared" si="456"/>
        <v>8944</v>
      </c>
      <c r="BO46" s="17">
        <f t="shared" si="456"/>
        <v>8944</v>
      </c>
      <c r="BP46" s="17">
        <f t="shared" si="456"/>
        <v>8944</v>
      </c>
      <c r="BQ46" s="17">
        <f t="shared" si="456"/>
        <v>8944</v>
      </c>
      <c r="BR46" s="319">
        <f t="shared" ref="BR46" si="457">SUM(BF46:BQ46)</f>
        <v>107328</v>
      </c>
      <c r="BS46" s="17">
        <f t="shared" ref="BS46:CD46" si="458">BS44+BS43</f>
        <v>8944</v>
      </c>
      <c r="BT46" s="17">
        <f t="shared" si="458"/>
        <v>8944</v>
      </c>
      <c r="BU46" s="17">
        <f t="shared" si="458"/>
        <v>8944</v>
      </c>
      <c r="BV46" s="17">
        <f t="shared" si="458"/>
        <v>8944</v>
      </c>
      <c r="BW46" s="17">
        <f t="shared" si="458"/>
        <v>8944</v>
      </c>
      <c r="BX46" s="17">
        <f t="shared" si="458"/>
        <v>8944</v>
      </c>
      <c r="BY46" s="17">
        <f t="shared" si="458"/>
        <v>8944</v>
      </c>
      <c r="BZ46" s="17">
        <f t="shared" si="458"/>
        <v>8944</v>
      </c>
      <c r="CA46" s="17">
        <f t="shared" si="458"/>
        <v>8944</v>
      </c>
      <c r="CB46" s="17">
        <f t="shared" si="458"/>
        <v>8944</v>
      </c>
      <c r="CC46" s="17">
        <f t="shared" si="458"/>
        <v>8944</v>
      </c>
      <c r="CD46" s="17">
        <f t="shared" si="458"/>
        <v>8944</v>
      </c>
      <c r="CE46" s="319">
        <f t="shared" ref="CE46" si="459">SUM(BS46:CD46)</f>
        <v>107328</v>
      </c>
      <c r="CF46" s="17">
        <f t="shared" ref="CF46:CQ46" si="460">CF44+CF43</f>
        <v>8944</v>
      </c>
      <c r="CG46" s="17">
        <f t="shared" si="460"/>
        <v>8944</v>
      </c>
      <c r="CH46" s="17">
        <f t="shared" si="460"/>
        <v>8944</v>
      </c>
      <c r="CI46" s="17">
        <f t="shared" si="460"/>
        <v>8944</v>
      </c>
      <c r="CJ46" s="17">
        <f t="shared" si="460"/>
        <v>8944</v>
      </c>
      <c r="CK46" s="17">
        <f t="shared" si="460"/>
        <v>8944</v>
      </c>
      <c r="CL46" s="17">
        <f t="shared" si="460"/>
        <v>8944</v>
      </c>
      <c r="CM46" s="17">
        <f t="shared" si="460"/>
        <v>8944</v>
      </c>
      <c r="CN46" s="17">
        <f t="shared" si="460"/>
        <v>8944</v>
      </c>
      <c r="CO46" s="17">
        <f t="shared" si="460"/>
        <v>8944</v>
      </c>
      <c r="CP46" s="17">
        <f t="shared" si="460"/>
        <v>8944</v>
      </c>
      <c r="CQ46" s="17">
        <f t="shared" si="460"/>
        <v>8944</v>
      </c>
      <c r="CR46" s="319">
        <f t="shared" ref="CR46" si="461">SUM(CF46:CQ46)</f>
        <v>107328</v>
      </c>
      <c r="CS46" s="17">
        <f t="shared" ref="CS46:DD46" si="462">CS44+CS43</f>
        <v>8944</v>
      </c>
      <c r="CT46" s="17">
        <f t="shared" si="462"/>
        <v>8944</v>
      </c>
      <c r="CU46" s="17">
        <f t="shared" si="462"/>
        <v>8944</v>
      </c>
      <c r="CV46" s="17">
        <f t="shared" si="462"/>
        <v>8944</v>
      </c>
      <c r="CW46" s="17">
        <f t="shared" si="462"/>
        <v>8944</v>
      </c>
      <c r="CX46" s="17">
        <f t="shared" si="462"/>
        <v>8944</v>
      </c>
      <c r="CY46" s="17">
        <f t="shared" si="462"/>
        <v>8944</v>
      </c>
      <c r="CZ46" s="17">
        <f t="shared" si="462"/>
        <v>8944</v>
      </c>
      <c r="DA46" s="17">
        <f t="shared" si="462"/>
        <v>8944</v>
      </c>
      <c r="DB46" s="17">
        <f t="shared" si="462"/>
        <v>8944</v>
      </c>
      <c r="DC46" s="17">
        <f t="shared" si="462"/>
        <v>8944</v>
      </c>
      <c r="DD46" s="17">
        <f t="shared" si="462"/>
        <v>8944</v>
      </c>
      <c r="DE46" s="319">
        <f t="shared" ref="DE46" si="463">SUM(CS46:DD46)</f>
        <v>107328</v>
      </c>
      <c r="DF46" s="17">
        <f t="shared" ref="DF46:DQ46" si="464">DF44+DF43</f>
        <v>8944</v>
      </c>
      <c r="DG46" s="17">
        <f t="shared" si="464"/>
        <v>8944</v>
      </c>
      <c r="DH46" s="17">
        <f t="shared" si="464"/>
        <v>8944</v>
      </c>
      <c r="DI46" s="17">
        <f t="shared" si="464"/>
        <v>8944</v>
      </c>
      <c r="DJ46" s="17">
        <f t="shared" si="464"/>
        <v>8944</v>
      </c>
      <c r="DK46" s="17">
        <f t="shared" si="464"/>
        <v>8944</v>
      </c>
      <c r="DL46" s="17">
        <f t="shared" si="464"/>
        <v>8944</v>
      </c>
      <c r="DM46" s="17">
        <f t="shared" si="464"/>
        <v>8944</v>
      </c>
      <c r="DN46" s="17">
        <f t="shared" si="464"/>
        <v>8944</v>
      </c>
      <c r="DO46" s="17">
        <f t="shared" si="464"/>
        <v>8944</v>
      </c>
      <c r="DP46" s="17">
        <f t="shared" si="464"/>
        <v>8944</v>
      </c>
      <c r="DQ46" s="17">
        <f t="shared" si="464"/>
        <v>8944</v>
      </c>
      <c r="DR46" s="319">
        <f t="shared" ref="DR46" si="465">SUM(DF46:DQ46)</f>
        <v>107328</v>
      </c>
      <c r="DS46" s="17">
        <f t="shared" ref="DS46:ED46" si="466">DS44+DS43</f>
        <v>8944</v>
      </c>
      <c r="DT46" s="17">
        <f t="shared" si="466"/>
        <v>8944</v>
      </c>
      <c r="DU46" s="17">
        <f t="shared" si="466"/>
        <v>8944</v>
      </c>
      <c r="DV46" s="17">
        <f t="shared" si="466"/>
        <v>8944</v>
      </c>
      <c r="DW46" s="17">
        <f t="shared" si="466"/>
        <v>8944</v>
      </c>
      <c r="DX46" s="17">
        <f t="shared" si="466"/>
        <v>8944</v>
      </c>
      <c r="DY46" s="17">
        <f t="shared" si="466"/>
        <v>8944</v>
      </c>
      <c r="DZ46" s="17">
        <f t="shared" si="466"/>
        <v>8944</v>
      </c>
      <c r="EA46" s="17">
        <f t="shared" si="466"/>
        <v>8944</v>
      </c>
      <c r="EB46" s="17">
        <f t="shared" si="466"/>
        <v>8944</v>
      </c>
      <c r="EC46" s="17">
        <f t="shared" si="466"/>
        <v>8944</v>
      </c>
      <c r="ED46" s="17">
        <f t="shared" si="466"/>
        <v>8944</v>
      </c>
      <c r="EE46" s="391">
        <f t="shared" ref="EE46" si="467">SUM(DS46:ED46)</f>
        <v>107328</v>
      </c>
    </row>
    <row r="47" spans="1:135" x14ac:dyDescent="0.2">
      <c r="A47" s="12" t="s">
        <v>97</v>
      </c>
      <c r="B47" s="3" t="s">
        <v>99</v>
      </c>
      <c r="D47" s="4"/>
      <c r="E47" s="43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9" t="s">
        <v>98</v>
      </c>
      <c r="B48" s="14">
        <f>IF(B47="Oui",B43,B44)</f>
        <v>45999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443" t="s">
        <v>10</v>
      </c>
      <c r="B49" s="441"/>
      <c r="D49" s="1" t="s">
        <v>248</v>
      </c>
      <c r="E49" s="17">
        <v>4000</v>
      </c>
      <c r="F49" s="17">
        <f>IF(AND(F$2&gt;=EOMONTH(EDATE($B$18,0),0),F$2&lt;=EOMONTH(EDATE($B$18,59),0)),$E49,0)</f>
        <v>0</v>
      </c>
      <c r="G49" s="17">
        <f t="shared" ref="G49:Q49" si="468">IF(AND(G$2&gt;=EOMONTH(EDATE($B$18,0),0),G$2&lt;=EOMONTH(EDATE($B$18,59),0)),$E49,0)</f>
        <v>0</v>
      </c>
      <c r="H49" s="17">
        <f t="shared" si="468"/>
        <v>0</v>
      </c>
      <c r="I49" s="17">
        <f t="shared" si="468"/>
        <v>0</v>
      </c>
      <c r="J49" s="17">
        <f t="shared" si="468"/>
        <v>0</v>
      </c>
      <c r="K49" s="17">
        <f t="shared" si="468"/>
        <v>0</v>
      </c>
      <c r="L49" s="17">
        <f t="shared" si="468"/>
        <v>0</v>
      </c>
      <c r="M49" s="17">
        <f t="shared" si="468"/>
        <v>0</v>
      </c>
      <c r="N49" s="17">
        <f t="shared" si="468"/>
        <v>0</v>
      </c>
      <c r="O49" s="17">
        <f t="shared" si="468"/>
        <v>0</v>
      </c>
      <c r="P49" s="17">
        <f t="shared" si="468"/>
        <v>0</v>
      </c>
      <c r="Q49" s="17">
        <f t="shared" si="468"/>
        <v>0</v>
      </c>
      <c r="R49" s="319">
        <f>SUM(F49:Q49)</f>
        <v>0</v>
      </c>
      <c r="S49" s="17">
        <v>62</v>
      </c>
      <c r="T49" s="17">
        <v>438</v>
      </c>
      <c r="U49" s="17">
        <v>2000</v>
      </c>
      <c r="V49" s="17">
        <f t="shared" ref="V49:CD50" si="469">IF(AND(V$2&gt;=EOMONTH(EDATE($B$18,0),0),V$2&lt;=EOMONTH(EDATE($B$18,59),0)),$E49,0)</f>
        <v>0</v>
      </c>
      <c r="W49" s="17">
        <f t="shared" si="469"/>
        <v>4000</v>
      </c>
      <c r="X49" s="17">
        <f t="shared" si="469"/>
        <v>4000</v>
      </c>
      <c r="Y49" s="17">
        <f t="shared" si="469"/>
        <v>4000</v>
      </c>
      <c r="Z49" s="17">
        <f t="shared" si="469"/>
        <v>4000</v>
      </c>
      <c r="AA49" s="17">
        <f t="shared" si="469"/>
        <v>4000</v>
      </c>
      <c r="AB49" s="17">
        <f t="shared" si="469"/>
        <v>4000</v>
      </c>
      <c r="AC49" s="17">
        <f t="shared" si="469"/>
        <v>4000</v>
      </c>
      <c r="AD49" s="17">
        <f t="shared" si="469"/>
        <v>4000</v>
      </c>
      <c r="AE49" s="319">
        <f t="shared" ref="AE49:AE51" si="470">SUM(S49:AD49)</f>
        <v>34500</v>
      </c>
      <c r="AF49" s="17">
        <f t="shared" ref="AF49" si="471">IF(AND(AF$2&gt;=EOMONTH(EDATE($B$18,0),0),AF$2&lt;=EOMONTH(EDATE($B$18,59),0)),$E49,0)</f>
        <v>4000</v>
      </c>
      <c r="AG49" s="17">
        <f t="shared" si="469"/>
        <v>4000</v>
      </c>
      <c r="AH49" s="17">
        <f t="shared" si="469"/>
        <v>4000</v>
      </c>
      <c r="AI49" s="17">
        <f t="shared" si="469"/>
        <v>4000</v>
      </c>
      <c r="AJ49" s="17">
        <f t="shared" si="469"/>
        <v>4000</v>
      </c>
      <c r="AK49" s="17">
        <f t="shared" si="469"/>
        <v>4000</v>
      </c>
      <c r="AL49" s="17">
        <f t="shared" si="469"/>
        <v>4000</v>
      </c>
      <c r="AM49" s="17">
        <f t="shared" si="469"/>
        <v>4000</v>
      </c>
      <c r="AN49" s="17">
        <f t="shared" si="469"/>
        <v>4000</v>
      </c>
      <c r="AO49" s="17">
        <f t="shared" si="469"/>
        <v>4000</v>
      </c>
      <c r="AP49" s="17">
        <f t="shared" si="469"/>
        <v>4000</v>
      </c>
      <c r="AQ49" s="17">
        <f t="shared" si="469"/>
        <v>4000</v>
      </c>
      <c r="AR49" s="319">
        <f t="shared" ref="AR49:AR51" si="472">SUM(AF49:AQ49)</f>
        <v>48000</v>
      </c>
      <c r="AS49" s="17">
        <f t="shared" ref="AS49" si="473">IF(AND(AS$2&gt;=EOMONTH(EDATE($B$18,0),0),AS$2&lt;=EOMONTH(EDATE($B$18,59),0)),$E49,0)</f>
        <v>4000</v>
      </c>
      <c r="AT49" s="17">
        <f t="shared" si="469"/>
        <v>4000</v>
      </c>
      <c r="AU49" s="17">
        <f t="shared" si="469"/>
        <v>4000</v>
      </c>
      <c r="AV49" s="17">
        <f t="shared" si="469"/>
        <v>4000</v>
      </c>
      <c r="AW49" s="17">
        <f t="shared" si="469"/>
        <v>4000</v>
      </c>
      <c r="AX49" s="17">
        <f t="shared" si="469"/>
        <v>4000</v>
      </c>
      <c r="AY49" s="17">
        <f t="shared" si="469"/>
        <v>4000</v>
      </c>
      <c r="AZ49" s="17">
        <f t="shared" si="469"/>
        <v>4000</v>
      </c>
      <c r="BA49" s="17">
        <f t="shared" si="469"/>
        <v>4000</v>
      </c>
      <c r="BB49" s="17">
        <f t="shared" si="469"/>
        <v>4000</v>
      </c>
      <c r="BC49" s="17">
        <f t="shared" si="469"/>
        <v>4000</v>
      </c>
      <c r="BD49" s="17">
        <f t="shared" si="469"/>
        <v>4000</v>
      </c>
      <c r="BE49" s="319">
        <f t="shared" ref="BE49:BE51" si="474">SUM(AS49:BD49)</f>
        <v>48000</v>
      </c>
      <c r="BF49" s="17">
        <f t="shared" ref="BF49" si="475">IF(AND(BF$2&gt;=EOMONTH(EDATE($B$18,0),0),BF$2&lt;=EOMONTH(EDATE($B$18,59),0)),$E49,0)</f>
        <v>4000</v>
      </c>
      <c r="BG49" s="17">
        <f t="shared" si="469"/>
        <v>4000</v>
      </c>
      <c r="BH49" s="17">
        <f t="shared" si="469"/>
        <v>4000</v>
      </c>
      <c r="BI49" s="17">
        <f t="shared" si="469"/>
        <v>4000</v>
      </c>
      <c r="BJ49" s="17">
        <f t="shared" si="469"/>
        <v>4000</v>
      </c>
      <c r="BK49" s="17">
        <f t="shared" si="469"/>
        <v>4000</v>
      </c>
      <c r="BL49" s="17">
        <f t="shared" si="469"/>
        <v>4000</v>
      </c>
      <c r="BM49" s="17">
        <f t="shared" si="469"/>
        <v>4000</v>
      </c>
      <c r="BN49" s="17">
        <f t="shared" si="469"/>
        <v>4000</v>
      </c>
      <c r="BO49" s="17">
        <f t="shared" si="469"/>
        <v>4000</v>
      </c>
      <c r="BP49" s="17">
        <f t="shared" si="469"/>
        <v>4000</v>
      </c>
      <c r="BQ49" s="17">
        <f t="shared" si="469"/>
        <v>4000</v>
      </c>
      <c r="BR49" s="319">
        <f t="shared" ref="BR49:BR51" si="476">SUM(BF49:BQ49)</f>
        <v>48000</v>
      </c>
      <c r="BS49" s="17">
        <f t="shared" ref="BS49" si="477">IF(AND(BS$2&gt;=EOMONTH(EDATE($B$18,0),0),BS$2&lt;=EOMONTH(EDATE($B$18,59),0)),$E49,0)</f>
        <v>4000</v>
      </c>
      <c r="BT49" s="17">
        <f t="shared" si="469"/>
        <v>4000</v>
      </c>
      <c r="BU49" s="17">
        <f t="shared" si="469"/>
        <v>4000</v>
      </c>
      <c r="BV49" s="17">
        <f t="shared" si="469"/>
        <v>4000</v>
      </c>
      <c r="BW49" s="17">
        <f t="shared" si="469"/>
        <v>4000</v>
      </c>
      <c r="BX49" s="17">
        <f t="shared" si="469"/>
        <v>4000</v>
      </c>
      <c r="BY49" s="17">
        <f t="shared" si="469"/>
        <v>4000</v>
      </c>
      <c r="BZ49" s="17">
        <f t="shared" si="469"/>
        <v>4000</v>
      </c>
      <c r="CA49" s="17">
        <f t="shared" si="469"/>
        <v>4000</v>
      </c>
      <c r="CB49" s="17">
        <f t="shared" si="469"/>
        <v>4000</v>
      </c>
      <c r="CC49" s="17">
        <f t="shared" si="469"/>
        <v>4000</v>
      </c>
      <c r="CD49" s="17">
        <f t="shared" si="469"/>
        <v>4000</v>
      </c>
      <c r="CE49" s="319">
        <f t="shared" ref="CE49:CE51" si="478">SUM(BS49:CD49)</f>
        <v>48000</v>
      </c>
      <c r="CF49" s="17">
        <f t="shared" ref="CF49:ED51" si="479">IF(AND(CF$2&gt;=EOMONTH(EDATE($B$18,0),0),CF$2&lt;=EOMONTH(EDATE($B$18,59),0)),$E49,0)</f>
        <v>4000</v>
      </c>
      <c r="CG49" s="17">
        <f t="shared" si="479"/>
        <v>4000</v>
      </c>
      <c r="CH49" s="17">
        <f t="shared" si="479"/>
        <v>4000</v>
      </c>
      <c r="CI49" s="17">
        <f t="shared" si="479"/>
        <v>4000</v>
      </c>
      <c r="CJ49" s="17">
        <f t="shared" si="479"/>
        <v>0</v>
      </c>
      <c r="CK49" s="17">
        <f t="shared" si="479"/>
        <v>0</v>
      </c>
      <c r="CL49" s="17">
        <f t="shared" si="479"/>
        <v>0</v>
      </c>
      <c r="CM49" s="17">
        <f t="shared" si="479"/>
        <v>0</v>
      </c>
      <c r="CN49" s="17">
        <f t="shared" si="479"/>
        <v>0</v>
      </c>
      <c r="CO49" s="17">
        <f t="shared" si="479"/>
        <v>0</v>
      </c>
      <c r="CP49" s="17">
        <f t="shared" si="479"/>
        <v>0</v>
      </c>
      <c r="CQ49" s="17">
        <f t="shared" si="479"/>
        <v>0</v>
      </c>
      <c r="CR49" s="319">
        <f t="shared" ref="CR49:CR51" si="480">SUM(CF49:CQ49)</f>
        <v>16000</v>
      </c>
      <c r="CS49" s="17">
        <f t="shared" ref="CS49" si="481">IF(AND(CS$2&gt;=EOMONTH(EDATE($B$18,0),0),CS$2&lt;=EOMONTH(EDATE($B$18,59),0)),$E49,0)</f>
        <v>0</v>
      </c>
      <c r="CT49" s="17">
        <f t="shared" si="479"/>
        <v>0</v>
      </c>
      <c r="CU49" s="17">
        <f t="shared" si="479"/>
        <v>0</v>
      </c>
      <c r="CV49" s="17">
        <f t="shared" si="479"/>
        <v>0</v>
      </c>
      <c r="CW49" s="17">
        <f t="shared" si="479"/>
        <v>0</v>
      </c>
      <c r="CX49" s="17">
        <f t="shared" si="479"/>
        <v>0</v>
      </c>
      <c r="CY49" s="17">
        <f t="shared" si="479"/>
        <v>0</v>
      </c>
      <c r="CZ49" s="17">
        <f t="shared" si="479"/>
        <v>0</v>
      </c>
      <c r="DA49" s="17">
        <f t="shared" si="479"/>
        <v>0</v>
      </c>
      <c r="DB49" s="17">
        <f t="shared" si="479"/>
        <v>0</v>
      </c>
      <c r="DC49" s="17">
        <f t="shared" si="479"/>
        <v>0</v>
      </c>
      <c r="DD49" s="17">
        <f t="shared" si="479"/>
        <v>0</v>
      </c>
      <c r="DE49" s="319">
        <f t="shared" ref="DE49:DE51" si="482">SUM(CS49:DD49)</f>
        <v>0</v>
      </c>
      <c r="DF49" s="17">
        <f t="shared" ref="DF49" si="483">IF(AND(DF$2&gt;=EOMONTH(EDATE($B$18,0),0),DF$2&lt;=EOMONTH(EDATE($B$18,59),0)),$E49,0)</f>
        <v>0</v>
      </c>
      <c r="DG49" s="17">
        <f t="shared" si="479"/>
        <v>0</v>
      </c>
      <c r="DH49" s="17">
        <f t="shared" si="479"/>
        <v>0</v>
      </c>
      <c r="DI49" s="17">
        <f t="shared" si="479"/>
        <v>0</v>
      </c>
      <c r="DJ49" s="17">
        <f t="shared" si="479"/>
        <v>0</v>
      </c>
      <c r="DK49" s="17">
        <f t="shared" si="479"/>
        <v>0</v>
      </c>
      <c r="DL49" s="17">
        <f t="shared" si="479"/>
        <v>0</v>
      </c>
      <c r="DM49" s="17">
        <f t="shared" si="479"/>
        <v>0</v>
      </c>
      <c r="DN49" s="17">
        <f t="shared" si="479"/>
        <v>0</v>
      </c>
      <c r="DO49" s="17">
        <f t="shared" si="479"/>
        <v>0</v>
      </c>
      <c r="DP49" s="17">
        <f t="shared" si="479"/>
        <v>0</v>
      </c>
      <c r="DQ49" s="17">
        <f t="shared" si="479"/>
        <v>0</v>
      </c>
      <c r="DR49" s="319">
        <f t="shared" ref="DR49:DR51" si="484">SUM(DF49:DQ49)</f>
        <v>0</v>
      </c>
      <c r="DS49" s="17">
        <f t="shared" ref="DS49" si="485">IF(AND(DS$2&gt;=EOMONTH(EDATE($B$18,0),0),DS$2&lt;=EOMONTH(EDATE($B$18,59),0)),$E49,0)</f>
        <v>0</v>
      </c>
      <c r="DT49" s="17">
        <f t="shared" si="479"/>
        <v>0</v>
      </c>
      <c r="DU49" s="17">
        <f t="shared" si="479"/>
        <v>0</v>
      </c>
      <c r="DV49" s="17">
        <f t="shared" si="479"/>
        <v>0</v>
      </c>
      <c r="DW49" s="17">
        <f t="shared" si="479"/>
        <v>0</v>
      </c>
      <c r="DX49" s="17">
        <f t="shared" si="479"/>
        <v>0</v>
      </c>
      <c r="DY49" s="17">
        <f t="shared" si="479"/>
        <v>0</v>
      </c>
      <c r="DZ49" s="17">
        <f t="shared" si="479"/>
        <v>0</v>
      </c>
      <c r="EA49" s="17">
        <f t="shared" si="479"/>
        <v>0</v>
      </c>
      <c r="EB49" s="17">
        <f t="shared" si="479"/>
        <v>0</v>
      </c>
      <c r="EC49" s="17">
        <f t="shared" si="479"/>
        <v>0</v>
      </c>
      <c r="ED49" s="17">
        <f t="shared" si="479"/>
        <v>0</v>
      </c>
      <c r="EE49" s="319">
        <f t="shared" ref="EE49:EE51" si="486">SUM(DS49:ED49)</f>
        <v>0</v>
      </c>
    </row>
    <row r="50" spans="1:135" x14ac:dyDescent="0.2">
      <c r="A50" s="436" t="s">
        <v>11</v>
      </c>
      <c r="B50" s="444"/>
      <c r="D50" s="1" t="s">
        <v>19</v>
      </c>
      <c r="E50" s="17">
        <v>100</v>
      </c>
      <c r="F50" s="17">
        <f t="shared" ref="F50:U51" si="487">IF(AND(F$2&gt;=EOMONTH(EDATE($B$18,0),0),F$2&lt;=EOMONTH(EDATE($B$18,59),0)),$E50,0)</f>
        <v>0</v>
      </c>
      <c r="G50" s="17">
        <f t="shared" si="487"/>
        <v>0</v>
      </c>
      <c r="H50" s="17">
        <f t="shared" si="487"/>
        <v>0</v>
      </c>
      <c r="I50" s="17">
        <f t="shared" si="487"/>
        <v>0</v>
      </c>
      <c r="J50" s="17">
        <f t="shared" si="487"/>
        <v>0</v>
      </c>
      <c r="K50" s="17">
        <f t="shared" si="487"/>
        <v>0</v>
      </c>
      <c r="L50" s="17">
        <f t="shared" si="487"/>
        <v>0</v>
      </c>
      <c r="M50" s="17">
        <f t="shared" si="487"/>
        <v>0</v>
      </c>
      <c r="N50" s="17">
        <f t="shared" si="487"/>
        <v>0</v>
      </c>
      <c r="O50" s="17">
        <f t="shared" si="487"/>
        <v>0</v>
      </c>
      <c r="P50" s="17">
        <f t="shared" si="487"/>
        <v>0</v>
      </c>
      <c r="Q50" s="17">
        <f t="shared" si="487"/>
        <v>0</v>
      </c>
      <c r="R50" s="319">
        <f>SUM(F50:Q50)</f>
        <v>0</v>
      </c>
      <c r="S50" s="17">
        <f t="shared" si="487"/>
        <v>0</v>
      </c>
      <c r="T50" s="17">
        <f t="shared" si="487"/>
        <v>0</v>
      </c>
      <c r="U50" s="17">
        <f t="shared" si="487"/>
        <v>0</v>
      </c>
      <c r="V50" s="17">
        <f t="shared" si="469"/>
        <v>0</v>
      </c>
      <c r="W50" s="17">
        <f t="shared" si="469"/>
        <v>100</v>
      </c>
      <c r="X50" s="17">
        <f t="shared" si="469"/>
        <v>100</v>
      </c>
      <c r="Y50" s="17">
        <f t="shared" si="469"/>
        <v>100</v>
      </c>
      <c r="Z50" s="17">
        <f t="shared" si="469"/>
        <v>100</v>
      </c>
      <c r="AA50" s="17">
        <f t="shared" si="469"/>
        <v>100</v>
      </c>
      <c r="AB50" s="17">
        <f t="shared" si="469"/>
        <v>100</v>
      </c>
      <c r="AC50" s="17">
        <f t="shared" si="469"/>
        <v>100</v>
      </c>
      <c r="AD50" s="17">
        <f t="shared" si="469"/>
        <v>100</v>
      </c>
      <c r="AE50" s="319">
        <f t="shared" si="470"/>
        <v>800</v>
      </c>
      <c r="AF50" s="17">
        <f t="shared" si="469"/>
        <v>100</v>
      </c>
      <c r="AG50" s="17">
        <f t="shared" si="469"/>
        <v>100</v>
      </c>
      <c r="AH50" s="17">
        <f t="shared" si="469"/>
        <v>100</v>
      </c>
      <c r="AI50" s="17">
        <f t="shared" si="469"/>
        <v>100</v>
      </c>
      <c r="AJ50" s="17">
        <f t="shared" si="469"/>
        <v>100</v>
      </c>
      <c r="AK50" s="17">
        <f t="shared" si="469"/>
        <v>100</v>
      </c>
      <c r="AL50" s="17">
        <f t="shared" si="469"/>
        <v>100</v>
      </c>
      <c r="AM50" s="17">
        <f t="shared" si="469"/>
        <v>100</v>
      </c>
      <c r="AN50" s="17">
        <f t="shared" si="469"/>
        <v>100</v>
      </c>
      <c r="AO50" s="17">
        <f t="shared" si="469"/>
        <v>100</v>
      </c>
      <c r="AP50" s="17">
        <f t="shared" si="469"/>
        <v>100</v>
      </c>
      <c r="AQ50" s="17">
        <f t="shared" si="469"/>
        <v>100</v>
      </c>
      <c r="AR50" s="319">
        <f t="shared" si="472"/>
        <v>1200</v>
      </c>
      <c r="AS50" s="17">
        <f t="shared" si="469"/>
        <v>100</v>
      </c>
      <c r="AT50" s="17">
        <f t="shared" si="469"/>
        <v>100</v>
      </c>
      <c r="AU50" s="17">
        <f t="shared" si="469"/>
        <v>100</v>
      </c>
      <c r="AV50" s="17">
        <f t="shared" si="469"/>
        <v>100</v>
      </c>
      <c r="AW50" s="17">
        <f t="shared" si="469"/>
        <v>100</v>
      </c>
      <c r="AX50" s="17">
        <f t="shared" si="469"/>
        <v>100</v>
      </c>
      <c r="AY50" s="17">
        <f t="shared" si="469"/>
        <v>100</v>
      </c>
      <c r="AZ50" s="17">
        <f t="shared" si="469"/>
        <v>100</v>
      </c>
      <c r="BA50" s="17">
        <f t="shared" si="469"/>
        <v>100</v>
      </c>
      <c r="BB50" s="17">
        <f t="shared" si="469"/>
        <v>100</v>
      </c>
      <c r="BC50" s="17">
        <f t="shared" si="469"/>
        <v>100</v>
      </c>
      <c r="BD50" s="17">
        <f t="shared" si="469"/>
        <v>100</v>
      </c>
      <c r="BE50" s="319">
        <f t="shared" si="474"/>
        <v>1200</v>
      </c>
      <c r="BF50" s="17">
        <f t="shared" si="469"/>
        <v>100</v>
      </c>
      <c r="BG50" s="17">
        <f t="shared" si="469"/>
        <v>100</v>
      </c>
      <c r="BH50" s="17">
        <f t="shared" si="469"/>
        <v>100</v>
      </c>
      <c r="BI50" s="17">
        <f t="shared" si="469"/>
        <v>100</v>
      </c>
      <c r="BJ50" s="17">
        <f t="shared" si="469"/>
        <v>100</v>
      </c>
      <c r="BK50" s="17">
        <f t="shared" si="469"/>
        <v>100</v>
      </c>
      <c r="BL50" s="17">
        <f t="shared" si="469"/>
        <v>100</v>
      </c>
      <c r="BM50" s="17">
        <f t="shared" si="469"/>
        <v>100</v>
      </c>
      <c r="BN50" s="17">
        <f t="shared" si="469"/>
        <v>100</v>
      </c>
      <c r="BO50" s="17">
        <f t="shared" si="469"/>
        <v>100</v>
      </c>
      <c r="BP50" s="17">
        <f t="shared" si="469"/>
        <v>100</v>
      </c>
      <c r="BQ50" s="17">
        <f t="shared" si="469"/>
        <v>100</v>
      </c>
      <c r="BR50" s="319">
        <f t="shared" si="476"/>
        <v>1200</v>
      </c>
      <c r="BS50" s="17">
        <f t="shared" si="469"/>
        <v>100</v>
      </c>
      <c r="BT50" s="17">
        <f t="shared" si="469"/>
        <v>100</v>
      </c>
      <c r="BU50" s="17">
        <f t="shared" si="469"/>
        <v>100</v>
      </c>
      <c r="BV50" s="17">
        <f t="shared" si="469"/>
        <v>100</v>
      </c>
      <c r="BW50" s="17">
        <f t="shared" si="469"/>
        <v>100</v>
      </c>
      <c r="BX50" s="17">
        <f t="shared" si="469"/>
        <v>100</v>
      </c>
      <c r="BY50" s="17">
        <f t="shared" si="469"/>
        <v>100</v>
      </c>
      <c r="BZ50" s="17">
        <f t="shared" si="469"/>
        <v>100</v>
      </c>
      <c r="CA50" s="17">
        <f t="shared" si="469"/>
        <v>100</v>
      </c>
      <c r="CB50" s="17">
        <f t="shared" si="469"/>
        <v>100</v>
      </c>
      <c r="CC50" s="17">
        <f t="shared" si="469"/>
        <v>100</v>
      </c>
      <c r="CD50" s="17">
        <f t="shared" si="469"/>
        <v>100</v>
      </c>
      <c r="CE50" s="319">
        <f t="shared" si="478"/>
        <v>1200</v>
      </c>
      <c r="CF50" s="17">
        <f t="shared" si="479"/>
        <v>100</v>
      </c>
      <c r="CG50" s="17">
        <f t="shared" si="479"/>
        <v>100</v>
      </c>
      <c r="CH50" s="17">
        <f t="shared" si="479"/>
        <v>100</v>
      </c>
      <c r="CI50" s="17">
        <f t="shared" si="479"/>
        <v>100</v>
      </c>
      <c r="CJ50" s="17">
        <f t="shared" si="479"/>
        <v>0</v>
      </c>
      <c r="CK50" s="17">
        <f t="shared" si="479"/>
        <v>0</v>
      </c>
      <c r="CL50" s="17">
        <f t="shared" si="479"/>
        <v>0</v>
      </c>
      <c r="CM50" s="17">
        <f t="shared" si="479"/>
        <v>0</v>
      </c>
      <c r="CN50" s="17">
        <f t="shared" si="479"/>
        <v>0</v>
      </c>
      <c r="CO50" s="17">
        <f t="shared" si="479"/>
        <v>0</v>
      </c>
      <c r="CP50" s="17">
        <f t="shared" si="479"/>
        <v>0</v>
      </c>
      <c r="CQ50" s="17">
        <f t="shared" si="479"/>
        <v>0</v>
      </c>
      <c r="CR50" s="319">
        <f t="shared" si="480"/>
        <v>400</v>
      </c>
      <c r="CS50" s="17">
        <f t="shared" si="479"/>
        <v>0</v>
      </c>
      <c r="CT50" s="17">
        <f t="shared" si="479"/>
        <v>0</v>
      </c>
      <c r="CU50" s="17">
        <f t="shared" si="479"/>
        <v>0</v>
      </c>
      <c r="CV50" s="17">
        <f t="shared" si="479"/>
        <v>0</v>
      </c>
      <c r="CW50" s="17">
        <f t="shared" si="479"/>
        <v>0</v>
      </c>
      <c r="CX50" s="17">
        <f t="shared" si="479"/>
        <v>0</v>
      </c>
      <c r="CY50" s="17">
        <f t="shared" si="479"/>
        <v>0</v>
      </c>
      <c r="CZ50" s="17">
        <f t="shared" si="479"/>
        <v>0</v>
      </c>
      <c r="DA50" s="17">
        <f t="shared" si="479"/>
        <v>0</v>
      </c>
      <c r="DB50" s="17">
        <f t="shared" si="479"/>
        <v>0</v>
      </c>
      <c r="DC50" s="17">
        <f t="shared" si="479"/>
        <v>0</v>
      </c>
      <c r="DD50" s="17">
        <f t="shared" si="479"/>
        <v>0</v>
      </c>
      <c r="DE50" s="319">
        <f t="shared" si="482"/>
        <v>0</v>
      </c>
      <c r="DF50" s="17">
        <f t="shared" si="479"/>
        <v>0</v>
      </c>
      <c r="DG50" s="17">
        <f t="shared" si="479"/>
        <v>0</v>
      </c>
      <c r="DH50" s="17">
        <f t="shared" si="479"/>
        <v>0</v>
      </c>
      <c r="DI50" s="17">
        <f t="shared" si="479"/>
        <v>0</v>
      </c>
      <c r="DJ50" s="17">
        <f t="shared" si="479"/>
        <v>0</v>
      </c>
      <c r="DK50" s="17">
        <f t="shared" si="479"/>
        <v>0</v>
      </c>
      <c r="DL50" s="17">
        <f t="shared" si="479"/>
        <v>0</v>
      </c>
      <c r="DM50" s="17">
        <f t="shared" si="479"/>
        <v>0</v>
      </c>
      <c r="DN50" s="17">
        <f t="shared" si="479"/>
        <v>0</v>
      </c>
      <c r="DO50" s="17">
        <f t="shared" si="479"/>
        <v>0</v>
      </c>
      <c r="DP50" s="17">
        <f t="shared" si="479"/>
        <v>0</v>
      </c>
      <c r="DQ50" s="17">
        <f t="shared" si="479"/>
        <v>0</v>
      </c>
      <c r="DR50" s="319">
        <f t="shared" si="484"/>
        <v>0</v>
      </c>
      <c r="DS50" s="17">
        <f t="shared" si="479"/>
        <v>0</v>
      </c>
      <c r="DT50" s="17">
        <f t="shared" si="479"/>
        <v>0</v>
      </c>
      <c r="DU50" s="17">
        <f t="shared" si="479"/>
        <v>0</v>
      </c>
      <c r="DV50" s="17">
        <f t="shared" si="479"/>
        <v>0</v>
      </c>
      <c r="DW50" s="17">
        <f t="shared" si="479"/>
        <v>0</v>
      </c>
      <c r="DX50" s="17">
        <f t="shared" si="479"/>
        <v>0</v>
      </c>
      <c r="DY50" s="17">
        <f t="shared" si="479"/>
        <v>0</v>
      </c>
      <c r="DZ50" s="17">
        <f t="shared" si="479"/>
        <v>0</v>
      </c>
      <c r="EA50" s="17">
        <f t="shared" si="479"/>
        <v>0</v>
      </c>
      <c r="EB50" s="17">
        <f t="shared" si="479"/>
        <v>0</v>
      </c>
      <c r="EC50" s="17">
        <f t="shared" si="479"/>
        <v>0</v>
      </c>
      <c r="ED50" s="17">
        <f t="shared" si="479"/>
        <v>0</v>
      </c>
      <c r="EE50" s="319">
        <f t="shared" si="486"/>
        <v>0</v>
      </c>
    </row>
    <row r="51" spans="1:135" x14ac:dyDescent="0.2">
      <c r="A51" s="436" t="str">
        <f t="shared" ref="A51:A56" si="488">A39</f>
        <v>Durée remboursement</v>
      </c>
      <c r="B51" s="438">
        <v>15</v>
      </c>
      <c r="D51" s="1" t="s">
        <v>22</v>
      </c>
      <c r="E51" s="17">
        <v>2000</v>
      </c>
      <c r="F51" s="17">
        <f t="shared" si="487"/>
        <v>0</v>
      </c>
      <c r="G51" s="17">
        <f t="shared" si="487"/>
        <v>0</v>
      </c>
      <c r="H51" s="17">
        <f t="shared" si="487"/>
        <v>0</v>
      </c>
      <c r="I51" s="17">
        <f t="shared" si="487"/>
        <v>0</v>
      </c>
      <c r="J51" s="17">
        <f t="shared" si="487"/>
        <v>0</v>
      </c>
      <c r="K51" s="17">
        <f t="shared" si="487"/>
        <v>0</v>
      </c>
      <c r="L51" s="17">
        <f t="shared" si="487"/>
        <v>0</v>
      </c>
      <c r="M51" s="17">
        <f t="shared" si="487"/>
        <v>0</v>
      </c>
      <c r="N51" s="17">
        <f t="shared" si="487"/>
        <v>0</v>
      </c>
      <c r="O51" s="17">
        <f t="shared" si="487"/>
        <v>0</v>
      </c>
      <c r="P51" s="17">
        <f t="shared" si="487"/>
        <v>0</v>
      </c>
      <c r="Q51" s="17">
        <f t="shared" si="487"/>
        <v>0</v>
      </c>
      <c r="R51" s="319">
        <f>SUM(F51:Q51)</f>
        <v>0</v>
      </c>
      <c r="S51" s="17">
        <f t="shared" ref="S51:CD51" si="489">IF(AND(S$2&gt;=EOMONTH(EDATE($B$18,0),0),S$2&lt;=EOMONTH(EDATE($B$18,59),0)),$E51,0)</f>
        <v>0</v>
      </c>
      <c r="T51" s="17">
        <f t="shared" si="489"/>
        <v>0</v>
      </c>
      <c r="U51" s="17">
        <f t="shared" si="489"/>
        <v>0</v>
      </c>
      <c r="V51" s="17">
        <f t="shared" si="489"/>
        <v>0</v>
      </c>
      <c r="W51" s="17">
        <f t="shared" si="489"/>
        <v>2000</v>
      </c>
      <c r="X51" s="17">
        <f t="shared" si="489"/>
        <v>2000</v>
      </c>
      <c r="Y51" s="17">
        <f t="shared" si="489"/>
        <v>2000</v>
      </c>
      <c r="Z51" s="17">
        <f t="shared" si="489"/>
        <v>2000</v>
      </c>
      <c r="AA51" s="17">
        <f t="shared" si="489"/>
        <v>2000</v>
      </c>
      <c r="AB51" s="17">
        <f t="shared" si="489"/>
        <v>2000</v>
      </c>
      <c r="AC51" s="17">
        <f t="shared" si="489"/>
        <v>2000</v>
      </c>
      <c r="AD51" s="17">
        <f t="shared" si="489"/>
        <v>2000</v>
      </c>
      <c r="AE51" s="319">
        <f t="shared" si="470"/>
        <v>16000</v>
      </c>
      <c r="AF51" s="17">
        <f t="shared" si="489"/>
        <v>2000</v>
      </c>
      <c r="AG51" s="17">
        <f t="shared" si="489"/>
        <v>2000</v>
      </c>
      <c r="AH51" s="17">
        <f t="shared" si="489"/>
        <v>2000</v>
      </c>
      <c r="AI51" s="17">
        <f t="shared" si="489"/>
        <v>2000</v>
      </c>
      <c r="AJ51" s="17">
        <f t="shared" si="489"/>
        <v>2000</v>
      </c>
      <c r="AK51" s="17">
        <f t="shared" si="489"/>
        <v>2000</v>
      </c>
      <c r="AL51" s="17">
        <f t="shared" si="489"/>
        <v>2000</v>
      </c>
      <c r="AM51" s="17">
        <f t="shared" si="489"/>
        <v>2000</v>
      </c>
      <c r="AN51" s="17">
        <f t="shared" si="489"/>
        <v>2000</v>
      </c>
      <c r="AO51" s="17">
        <f t="shared" si="489"/>
        <v>2000</v>
      </c>
      <c r="AP51" s="17">
        <f t="shared" si="489"/>
        <v>2000</v>
      </c>
      <c r="AQ51" s="17">
        <f t="shared" si="489"/>
        <v>2000</v>
      </c>
      <c r="AR51" s="319">
        <f t="shared" si="472"/>
        <v>24000</v>
      </c>
      <c r="AS51" s="17">
        <f t="shared" si="489"/>
        <v>2000</v>
      </c>
      <c r="AT51" s="17">
        <f t="shared" si="489"/>
        <v>2000</v>
      </c>
      <c r="AU51" s="17">
        <f t="shared" si="489"/>
        <v>2000</v>
      </c>
      <c r="AV51" s="17">
        <f t="shared" si="489"/>
        <v>2000</v>
      </c>
      <c r="AW51" s="17">
        <f t="shared" si="489"/>
        <v>2000</v>
      </c>
      <c r="AX51" s="17">
        <f t="shared" si="489"/>
        <v>2000</v>
      </c>
      <c r="AY51" s="17">
        <f t="shared" si="489"/>
        <v>2000</v>
      </c>
      <c r="AZ51" s="17">
        <f t="shared" si="489"/>
        <v>2000</v>
      </c>
      <c r="BA51" s="17">
        <f t="shared" si="489"/>
        <v>2000</v>
      </c>
      <c r="BB51" s="17">
        <f t="shared" si="489"/>
        <v>2000</v>
      </c>
      <c r="BC51" s="17">
        <f t="shared" si="489"/>
        <v>2000</v>
      </c>
      <c r="BD51" s="17">
        <f t="shared" si="489"/>
        <v>2000</v>
      </c>
      <c r="BE51" s="319">
        <f t="shared" si="474"/>
        <v>24000</v>
      </c>
      <c r="BF51" s="17">
        <f t="shared" si="489"/>
        <v>2000</v>
      </c>
      <c r="BG51" s="17">
        <f t="shared" si="489"/>
        <v>2000</v>
      </c>
      <c r="BH51" s="17">
        <f t="shared" si="489"/>
        <v>2000</v>
      </c>
      <c r="BI51" s="17">
        <f t="shared" si="489"/>
        <v>2000</v>
      </c>
      <c r="BJ51" s="17">
        <f t="shared" si="489"/>
        <v>2000</v>
      </c>
      <c r="BK51" s="17">
        <f t="shared" si="489"/>
        <v>2000</v>
      </c>
      <c r="BL51" s="17">
        <f t="shared" si="489"/>
        <v>2000</v>
      </c>
      <c r="BM51" s="17">
        <f t="shared" si="489"/>
        <v>2000</v>
      </c>
      <c r="BN51" s="17">
        <f t="shared" si="489"/>
        <v>2000</v>
      </c>
      <c r="BO51" s="17">
        <f t="shared" si="489"/>
        <v>2000</v>
      </c>
      <c r="BP51" s="17">
        <f t="shared" si="489"/>
        <v>2000</v>
      </c>
      <c r="BQ51" s="17">
        <f t="shared" si="489"/>
        <v>2000</v>
      </c>
      <c r="BR51" s="319">
        <f t="shared" si="476"/>
        <v>24000</v>
      </c>
      <c r="BS51" s="17">
        <f t="shared" si="489"/>
        <v>2000</v>
      </c>
      <c r="BT51" s="17">
        <f t="shared" si="489"/>
        <v>2000</v>
      </c>
      <c r="BU51" s="17">
        <f t="shared" si="489"/>
        <v>2000</v>
      </c>
      <c r="BV51" s="17">
        <f t="shared" si="489"/>
        <v>2000</v>
      </c>
      <c r="BW51" s="17">
        <f t="shared" si="489"/>
        <v>2000</v>
      </c>
      <c r="BX51" s="17">
        <f t="shared" si="489"/>
        <v>2000</v>
      </c>
      <c r="BY51" s="17">
        <f t="shared" si="489"/>
        <v>2000</v>
      </c>
      <c r="BZ51" s="17">
        <f t="shared" si="489"/>
        <v>2000</v>
      </c>
      <c r="CA51" s="17">
        <f t="shared" si="489"/>
        <v>2000</v>
      </c>
      <c r="CB51" s="17">
        <f t="shared" si="489"/>
        <v>2000</v>
      </c>
      <c r="CC51" s="17">
        <f t="shared" si="489"/>
        <v>2000</v>
      </c>
      <c r="CD51" s="17">
        <f t="shared" si="489"/>
        <v>2000</v>
      </c>
      <c r="CE51" s="319">
        <f t="shared" si="478"/>
        <v>24000</v>
      </c>
      <c r="CF51" s="17">
        <f t="shared" si="479"/>
        <v>2000</v>
      </c>
      <c r="CG51" s="17">
        <f t="shared" si="479"/>
        <v>2000</v>
      </c>
      <c r="CH51" s="17">
        <f t="shared" si="479"/>
        <v>2000</v>
      </c>
      <c r="CI51" s="17">
        <f t="shared" si="479"/>
        <v>2000</v>
      </c>
      <c r="CJ51" s="17">
        <f t="shared" si="479"/>
        <v>0</v>
      </c>
      <c r="CK51" s="17">
        <f t="shared" si="479"/>
        <v>0</v>
      </c>
      <c r="CL51" s="17">
        <f t="shared" si="479"/>
        <v>0</v>
      </c>
      <c r="CM51" s="17">
        <f t="shared" si="479"/>
        <v>0</v>
      </c>
      <c r="CN51" s="17">
        <f t="shared" si="479"/>
        <v>0</v>
      </c>
      <c r="CO51" s="17">
        <f t="shared" si="479"/>
        <v>0</v>
      </c>
      <c r="CP51" s="17">
        <f t="shared" si="479"/>
        <v>0</v>
      </c>
      <c r="CQ51" s="17">
        <f t="shared" si="479"/>
        <v>0</v>
      </c>
      <c r="CR51" s="319">
        <f t="shared" si="480"/>
        <v>8000</v>
      </c>
      <c r="CS51" s="17">
        <f t="shared" si="479"/>
        <v>0</v>
      </c>
      <c r="CT51" s="17">
        <f t="shared" si="479"/>
        <v>0</v>
      </c>
      <c r="CU51" s="17">
        <f t="shared" si="479"/>
        <v>0</v>
      </c>
      <c r="CV51" s="17">
        <f t="shared" si="479"/>
        <v>0</v>
      </c>
      <c r="CW51" s="17">
        <f t="shared" si="479"/>
        <v>0</v>
      </c>
      <c r="CX51" s="17">
        <f t="shared" si="479"/>
        <v>0</v>
      </c>
      <c r="CY51" s="17">
        <f t="shared" si="479"/>
        <v>0</v>
      </c>
      <c r="CZ51" s="17">
        <f t="shared" si="479"/>
        <v>0</v>
      </c>
      <c r="DA51" s="17">
        <f t="shared" si="479"/>
        <v>0</v>
      </c>
      <c r="DB51" s="17">
        <f t="shared" si="479"/>
        <v>0</v>
      </c>
      <c r="DC51" s="17">
        <f t="shared" si="479"/>
        <v>0</v>
      </c>
      <c r="DD51" s="17">
        <f t="shared" si="479"/>
        <v>0</v>
      </c>
      <c r="DE51" s="319">
        <f t="shared" si="482"/>
        <v>0</v>
      </c>
      <c r="DF51" s="17">
        <f t="shared" si="479"/>
        <v>0</v>
      </c>
      <c r="DG51" s="17">
        <f t="shared" si="479"/>
        <v>0</v>
      </c>
      <c r="DH51" s="17">
        <f t="shared" si="479"/>
        <v>0</v>
      </c>
      <c r="DI51" s="17">
        <f t="shared" si="479"/>
        <v>0</v>
      </c>
      <c r="DJ51" s="17">
        <f t="shared" si="479"/>
        <v>0</v>
      </c>
      <c r="DK51" s="17">
        <f t="shared" si="479"/>
        <v>0</v>
      </c>
      <c r="DL51" s="17">
        <f t="shared" si="479"/>
        <v>0</v>
      </c>
      <c r="DM51" s="17">
        <f t="shared" si="479"/>
        <v>0</v>
      </c>
      <c r="DN51" s="17">
        <f t="shared" si="479"/>
        <v>0</v>
      </c>
      <c r="DO51" s="17">
        <f t="shared" si="479"/>
        <v>0</v>
      </c>
      <c r="DP51" s="17">
        <f t="shared" si="479"/>
        <v>0</v>
      </c>
      <c r="DQ51" s="17">
        <f t="shared" si="479"/>
        <v>0</v>
      </c>
      <c r="DR51" s="319">
        <f t="shared" si="484"/>
        <v>0</v>
      </c>
      <c r="DS51" s="17">
        <f t="shared" si="479"/>
        <v>0</v>
      </c>
      <c r="DT51" s="17">
        <f t="shared" si="479"/>
        <v>0</v>
      </c>
      <c r="DU51" s="17">
        <f t="shared" si="479"/>
        <v>0</v>
      </c>
      <c r="DV51" s="17">
        <f t="shared" si="479"/>
        <v>0</v>
      </c>
      <c r="DW51" s="17">
        <f t="shared" si="479"/>
        <v>0</v>
      </c>
      <c r="DX51" s="17">
        <f t="shared" si="479"/>
        <v>0</v>
      </c>
      <c r="DY51" s="17">
        <f t="shared" si="479"/>
        <v>0</v>
      </c>
      <c r="DZ51" s="17">
        <f t="shared" si="479"/>
        <v>0</v>
      </c>
      <c r="EA51" s="17">
        <f t="shared" si="479"/>
        <v>0</v>
      </c>
      <c r="EB51" s="17">
        <f t="shared" si="479"/>
        <v>0</v>
      </c>
      <c r="EC51" s="17">
        <f t="shared" si="479"/>
        <v>0</v>
      </c>
      <c r="ED51" s="17">
        <f t="shared" si="479"/>
        <v>0</v>
      </c>
      <c r="EE51" s="319">
        <f t="shared" si="486"/>
        <v>0</v>
      </c>
    </row>
    <row r="52" spans="1:135" x14ac:dyDescent="0.2">
      <c r="A52" s="436" t="str">
        <f t="shared" si="488"/>
        <v>Durée en mois</v>
      </c>
      <c r="B52" s="438">
        <f t="shared" ref="B52" si="490">B51*12</f>
        <v>180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436" t="str">
        <f t="shared" si="488"/>
        <v>Taux intérêt</v>
      </c>
      <c r="B53" s="445">
        <v>4.2999999999999997E-2</v>
      </c>
      <c r="D53" s="4" t="s">
        <v>282</v>
      </c>
      <c r="E53" s="43">
        <f t="shared" ref="E53:Q53" si="491">SUM(E49:E51)</f>
        <v>6100</v>
      </c>
      <c r="F53" s="17">
        <f t="shared" si="491"/>
        <v>0</v>
      </c>
      <c r="G53" s="17">
        <f t="shared" si="491"/>
        <v>0</v>
      </c>
      <c r="H53" s="17">
        <f t="shared" si="491"/>
        <v>0</v>
      </c>
      <c r="I53" s="17">
        <f t="shared" si="491"/>
        <v>0</v>
      </c>
      <c r="J53" s="17">
        <f t="shared" si="491"/>
        <v>0</v>
      </c>
      <c r="K53" s="17">
        <f t="shared" si="491"/>
        <v>0</v>
      </c>
      <c r="L53" s="17">
        <f t="shared" si="491"/>
        <v>0</v>
      </c>
      <c r="M53" s="17">
        <f t="shared" si="491"/>
        <v>0</v>
      </c>
      <c r="N53" s="17">
        <f t="shared" si="491"/>
        <v>0</v>
      </c>
      <c r="O53" s="17">
        <f t="shared" si="491"/>
        <v>0</v>
      </c>
      <c r="P53" s="17">
        <f t="shared" si="491"/>
        <v>0</v>
      </c>
      <c r="Q53" s="17">
        <f t="shared" si="491"/>
        <v>0</v>
      </c>
      <c r="R53" s="319">
        <f>SUM(F53:Q53)</f>
        <v>0</v>
      </c>
      <c r="S53" s="17">
        <f t="shared" ref="S53:AD53" si="492">SUM(S49:S51)</f>
        <v>62</v>
      </c>
      <c r="T53" s="17">
        <f t="shared" si="492"/>
        <v>438</v>
      </c>
      <c r="U53" s="17">
        <f t="shared" si="492"/>
        <v>2000</v>
      </c>
      <c r="V53" s="17">
        <f t="shared" si="492"/>
        <v>0</v>
      </c>
      <c r="W53" s="17">
        <f t="shared" si="492"/>
        <v>6100</v>
      </c>
      <c r="X53" s="17">
        <f t="shared" si="492"/>
        <v>6100</v>
      </c>
      <c r="Y53" s="17">
        <f t="shared" si="492"/>
        <v>6100</v>
      </c>
      <c r="Z53" s="17">
        <f t="shared" si="492"/>
        <v>6100</v>
      </c>
      <c r="AA53" s="17">
        <f t="shared" si="492"/>
        <v>6100</v>
      </c>
      <c r="AB53" s="17">
        <f t="shared" si="492"/>
        <v>6100</v>
      </c>
      <c r="AC53" s="17">
        <f t="shared" si="492"/>
        <v>6100</v>
      </c>
      <c r="AD53" s="17">
        <f t="shared" si="492"/>
        <v>6100</v>
      </c>
      <c r="AE53" s="319">
        <f>SUM(S53:AD53)</f>
        <v>51300</v>
      </c>
      <c r="AF53" s="17">
        <f t="shared" ref="AF53:AQ53" si="493">SUM(AF49:AF51)</f>
        <v>6100</v>
      </c>
      <c r="AG53" s="17">
        <f t="shared" si="493"/>
        <v>6100</v>
      </c>
      <c r="AH53" s="17">
        <f t="shared" si="493"/>
        <v>6100</v>
      </c>
      <c r="AI53" s="17">
        <f t="shared" si="493"/>
        <v>6100</v>
      </c>
      <c r="AJ53" s="17">
        <f t="shared" si="493"/>
        <v>6100</v>
      </c>
      <c r="AK53" s="17">
        <f t="shared" si="493"/>
        <v>6100</v>
      </c>
      <c r="AL53" s="17">
        <f t="shared" si="493"/>
        <v>6100</v>
      </c>
      <c r="AM53" s="17">
        <f t="shared" si="493"/>
        <v>6100</v>
      </c>
      <c r="AN53" s="17">
        <f t="shared" si="493"/>
        <v>6100</v>
      </c>
      <c r="AO53" s="17">
        <f t="shared" si="493"/>
        <v>6100</v>
      </c>
      <c r="AP53" s="17">
        <f t="shared" si="493"/>
        <v>6100</v>
      </c>
      <c r="AQ53" s="17">
        <f t="shared" si="493"/>
        <v>6100</v>
      </c>
      <c r="AR53" s="319">
        <f>SUM(AF53:AQ53)</f>
        <v>73200</v>
      </c>
      <c r="AS53" s="17">
        <f t="shared" ref="AS53:BD53" si="494">SUM(AS49:AS51)</f>
        <v>6100</v>
      </c>
      <c r="AT53" s="17">
        <f t="shared" si="494"/>
        <v>6100</v>
      </c>
      <c r="AU53" s="17">
        <f t="shared" si="494"/>
        <v>6100</v>
      </c>
      <c r="AV53" s="17">
        <f t="shared" si="494"/>
        <v>6100</v>
      </c>
      <c r="AW53" s="17">
        <f t="shared" si="494"/>
        <v>6100</v>
      </c>
      <c r="AX53" s="17">
        <f t="shared" si="494"/>
        <v>6100</v>
      </c>
      <c r="AY53" s="17">
        <f t="shared" si="494"/>
        <v>6100</v>
      </c>
      <c r="AZ53" s="17">
        <f t="shared" si="494"/>
        <v>6100</v>
      </c>
      <c r="BA53" s="17">
        <f t="shared" si="494"/>
        <v>6100</v>
      </c>
      <c r="BB53" s="17">
        <f t="shared" si="494"/>
        <v>6100</v>
      </c>
      <c r="BC53" s="17">
        <f t="shared" si="494"/>
        <v>6100</v>
      </c>
      <c r="BD53" s="17">
        <f t="shared" si="494"/>
        <v>6100</v>
      </c>
      <c r="BE53" s="319">
        <f>SUM(AS53:BD53)</f>
        <v>73200</v>
      </c>
      <c r="BF53" s="17">
        <f t="shared" ref="BF53:BQ53" si="495">SUM(BF49:BF51)</f>
        <v>6100</v>
      </c>
      <c r="BG53" s="17">
        <f t="shared" si="495"/>
        <v>6100</v>
      </c>
      <c r="BH53" s="17">
        <f t="shared" si="495"/>
        <v>6100</v>
      </c>
      <c r="BI53" s="17">
        <f t="shared" si="495"/>
        <v>6100</v>
      </c>
      <c r="BJ53" s="17">
        <f t="shared" si="495"/>
        <v>6100</v>
      </c>
      <c r="BK53" s="17">
        <f t="shared" si="495"/>
        <v>6100</v>
      </c>
      <c r="BL53" s="17">
        <f t="shared" si="495"/>
        <v>6100</v>
      </c>
      <c r="BM53" s="17">
        <f t="shared" si="495"/>
        <v>6100</v>
      </c>
      <c r="BN53" s="17">
        <f t="shared" si="495"/>
        <v>6100</v>
      </c>
      <c r="BO53" s="17">
        <f t="shared" si="495"/>
        <v>6100</v>
      </c>
      <c r="BP53" s="17">
        <f t="shared" si="495"/>
        <v>6100</v>
      </c>
      <c r="BQ53" s="17">
        <f t="shared" si="495"/>
        <v>6100</v>
      </c>
      <c r="BR53" s="319">
        <f>SUM(BF53:BQ53)</f>
        <v>73200</v>
      </c>
      <c r="BS53" s="17">
        <f t="shared" ref="BS53:CD53" si="496">SUM(BS49:BS51)</f>
        <v>6100</v>
      </c>
      <c r="BT53" s="17">
        <f t="shared" si="496"/>
        <v>6100</v>
      </c>
      <c r="BU53" s="17">
        <f t="shared" si="496"/>
        <v>6100</v>
      </c>
      <c r="BV53" s="17">
        <f t="shared" si="496"/>
        <v>6100</v>
      </c>
      <c r="BW53" s="17">
        <f t="shared" si="496"/>
        <v>6100</v>
      </c>
      <c r="BX53" s="17">
        <f t="shared" si="496"/>
        <v>6100</v>
      </c>
      <c r="BY53" s="17">
        <f t="shared" si="496"/>
        <v>6100</v>
      </c>
      <c r="BZ53" s="17">
        <f t="shared" si="496"/>
        <v>6100</v>
      </c>
      <c r="CA53" s="17">
        <f t="shared" si="496"/>
        <v>6100</v>
      </c>
      <c r="CB53" s="17">
        <f t="shared" si="496"/>
        <v>6100</v>
      </c>
      <c r="CC53" s="17">
        <f t="shared" si="496"/>
        <v>6100</v>
      </c>
      <c r="CD53" s="17">
        <f t="shared" si="496"/>
        <v>6100</v>
      </c>
      <c r="CE53" s="319">
        <f>SUM(BS53:CD53)</f>
        <v>73200</v>
      </c>
      <c r="CF53" s="17">
        <f t="shared" ref="CF53:CQ53" si="497">SUM(CF49:CF51)</f>
        <v>6100</v>
      </c>
      <c r="CG53" s="17">
        <f t="shared" si="497"/>
        <v>6100</v>
      </c>
      <c r="CH53" s="17">
        <f t="shared" si="497"/>
        <v>6100</v>
      </c>
      <c r="CI53" s="17">
        <f t="shared" si="497"/>
        <v>6100</v>
      </c>
      <c r="CJ53" s="17">
        <f t="shared" si="497"/>
        <v>0</v>
      </c>
      <c r="CK53" s="17">
        <f t="shared" si="497"/>
        <v>0</v>
      </c>
      <c r="CL53" s="17">
        <f t="shared" si="497"/>
        <v>0</v>
      </c>
      <c r="CM53" s="17">
        <f t="shared" si="497"/>
        <v>0</v>
      </c>
      <c r="CN53" s="17">
        <f t="shared" si="497"/>
        <v>0</v>
      </c>
      <c r="CO53" s="17">
        <f t="shared" si="497"/>
        <v>0</v>
      </c>
      <c r="CP53" s="17">
        <f t="shared" si="497"/>
        <v>0</v>
      </c>
      <c r="CQ53" s="17">
        <f t="shared" si="497"/>
        <v>0</v>
      </c>
      <c r="CR53" s="319">
        <f>SUM(CF53:CQ53)</f>
        <v>24400</v>
      </c>
      <c r="CS53" s="17">
        <f t="shared" ref="CS53:DD53" si="498">SUM(CS49:CS51)</f>
        <v>0</v>
      </c>
      <c r="CT53" s="17">
        <f t="shared" si="498"/>
        <v>0</v>
      </c>
      <c r="CU53" s="17">
        <f t="shared" si="498"/>
        <v>0</v>
      </c>
      <c r="CV53" s="17">
        <f t="shared" si="498"/>
        <v>0</v>
      </c>
      <c r="CW53" s="17">
        <f t="shared" si="498"/>
        <v>0</v>
      </c>
      <c r="CX53" s="17">
        <f t="shared" si="498"/>
        <v>0</v>
      </c>
      <c r="CY53" s="17">
        <f t="shared" si="498"/>
        <v>0</v>
      </c>
      <c r="CZ53" s="17">
        <f t="shared" si="498"/>
        <v>0</v>
      </c>
      <c r="DA53" s="17">
        <f t="shared" si="498"/>
        <v>0</v>
      </c>
      <c r="DB53" s="17">
        <f t="shared" si="498"/>
        <v>0</v>
      </c>
      <c r="DC53" s="17">
        <f t="shared" si="498"/>
        <v>0</v>
      </c>
      <c r="DD53" s="17">
        <f t="shared" si="498"/>
        <v>0</v>
      </c>
      <c r="DE53" s="319">
        <f>SUM(CS53:DD53)</f>
        <v>0</v>
      </c>
      <c r="DF53" s="17">
        <f t="shared" ref="DF53:DQ53" si="499">SUM(DF49:DF51)</f>
        <v>0</v>
      </c>
      <c r="DG53" s="17">
        <f t="shared" si="499"/>
        <v>0</v>
      </c>
      <c r="DH53" s="17">
        <f t="shared" si="499"/>
        <v>0</v>
      </c>
      <c r="DI53" s="17">
        <f t="shared" si="499"/>
        <v>0</v>
      </c>
      <c r="DJ53" s="17">
        <f t="shared" si="499"/>
        <v>0</v>
      </c>
      <c r="DK53" s="17">
        <f t="shared" si="499"/>
        <v>0</v>
      </c>
      <c r="DL53" s="17">
        <f t="shared" si="499"/>
        <v>0</v>
      </c>
      <c r="DM53" s="17">
        <f t="shared" si="499"/>
        <v>0</v>
      </c>
      <c r="DN53" s="17">
        <f t="shared" si="499"/>
        <v>0</v>
      </c>
      <c r="DO53" s="17">
        <f t="shared" si="499"/>
        <v>0</v>
      </c>
      <c r="DP53" s="17">
        <f t="shared" si="499"/>
        <v>0</v>
      </c>
      <c r="DQ53" s="17">
        <f t="shared" si="499"/>
        <v>0</v>
      </c>
      <c r="DR53" s="319">
        <f>SUM(DF53:DQ53)</f>
        <v>0</v>
      </c>
      <c r="DS53" s="17">
        <f t="shared" ref="DS53:ED53" si="500">SUM(DS49:DS51)</f>
        <v>0</v>
      </c>
      <c r="DT53" s="17">
        <f t="shared" si="500"/>
        <v>0</v>
      </c>
      <c r="DU53" s="17">
        <f t="shared" si="500"/>
        <v>0</v>
      </c>
      <c r="DV53" s="17">
        <f t="shared" si="500"/>
        <v>0</v>
      </c>
      <c r="DW53" s="17">
        <f t="shared" si="500"/>
        <v>0</v>
      </c>
      <c r="DX53" s="17">
        <f t="shared" si="500"/>
        <v>0</v>
      </c>
      <c r="DY53" s="17">
        <f t="shared" si="500"/>
        <v>0</v>
      </c>
      <c r="DZ53" s="17">
        <f t="shared" si="500"/>
        <v>0</v>
      </c>
      <c r="EA53" s="17">
        <f t="shared" si="500"/>
        <v>0</v>
      </c>
      <c r="EB53" s="17">
        <f t="shared" si="500"/>
        <v>0</v>
      </c>
      <c r="EC53" s="17">
        <f t="shared" si="500"/>
        <v>0</v>
      </c>
      <c r="ED53" s="17">
        <f t="shared" si="500"/>
        <v>0</v>
      </c>
      <c r="EE53" s="391">
        <f>SUM(DS53:ED53)</f>
        <v>0</v>
      </c>
    </row>
    <row r="54" spans="1:135" x14ac:dyDescent="0.2">
      <c r="A54" s="440" t="str">
        <f t="shared" si="488"/>
        <v>Remboursement mensuel</v>
      </c>
      <c r="B54" s="441">
        <f t="shared" ref="B54" si="501">ABS(ROUND(PMT(B53/12,B52,B50,0,0),2))</f>
        <v>0</v>
      </c>
      <c r="E54" s="43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440" t="str">
        <f t="shared" si="488"/>
        <v>Date obtention prêt</v>
      </c>
      <c r="B55" s="442">
        <f>B43</f>
        <v>45999</v>
      </c>
      <c r="D55" s="2" t="s">
        <v>48</v>
      </c>
      <c r="E55" s="41"/>
      <c r="F55" s="17">
        <f t="shared" ref="F55:Q55" si="502">F36-F41-F46-F53</f>
        <v>0</v>
      </c>
      <c r="G55" s="17">
        <f t="shared" si="502"/>
        <v>0</v>
      </c>
      <c r="H55" s="17">
        <f t="shared" si="502"/>
        <v>0</v>
      </c>
      <c r="I55" s="17">
        <f t="shared" si="502"/>
        <v>0</v>
      </c>
      <c r="J55" s="17">
        <f t="shared" si="502"/>
        <v>0</v>
      </c>
      <c r="K55" s="17">
        <f t="shared" si="502"/>
        <v>0</v>
      </c>
      <c r="L55" s="17">
        <f t="shared" si="502"/>
        <v>0</v>
      </c>
      <c r="M55" s="17">
        <f t="shared" si="502"/>
        <v>0</v>
      </c>
      <c r="N55" s="17">
        <f t="shared" si="502"/>
        <v>0</v>
      </c>
      <c r="O55" s="17">
        <f t="shared" si="502"/>
        <v>0</v>
      </c>
      <c r="P55" s="17">
        <f t="shared" si="502"/>
        <v>-800</v>
      </c>
      <c r="Q55" s="17">
        <f t="shared" si="502"/>
        <v>-14669</v>
      </c>
      <c r="R55" s="319">
        <f t="shared" ref="R55" si="503">SUM(F55:Q55)</f>
        <v>-15469</v>
      </c>
      <c r="S55" s="17">
        <f t="shared" ref="S55:AD55" si="504">S36-S41-S46-S53</f>
        <v>-23911</v>
      </c>
      <c r="T55" s="17">
        <f t="shared" si="504"/>
        <v>-21279</v>
      </c>
      <c r="U55" s="17">
        <f t="shared" si="504"/>
        <v>-17479</v>
      </c>
      <c r="V55" s="17">
        <f t="shared" si="504"/>
        <v>-10479</v>
      </c>
      <c r="W55" s="17">
        <f t="shared" si="504"/>
        <v>-20144</v>
      </c>
      <c r="X55" s="17">
        <f t="shared" si="504"/>
        <v>-17319</v>
      </c>
      <c r="Y55" s="17">
        <f t="shared" si="504"/>
        <v>-14769</v>
      </c>
      <c r="Z55" s="17">
        <f t="shared" si="504"/>
        <v>-12219</v>
      </c>
      <c r="AA55" s="17">
        <f t="shared" si="504"/>
        <v>-9669</v>
      </c>
      <c r="AB55" s="17">
        <f t="shared" si="504"/>
        <v>-19119</v>
      </c>
      <c r="AC55" s="17">
        <f t="shared" si="504"/>
        <v>-4569</v>
      </c>
      <c r="AD55" s="17">
        <f t="shared" si="504"/>
        <v>-2019</v>
      </c>
      <c r="AE55" s="319">
        <f t="shared" ref="AE55" si="505">SUM(S55:AD55)</f>
        <v>-172975</v>
      </c>
      <c r="AF55" s="17">
        <f t="shared" ref="AF55:AQ55" si="506">AF36-AF41-AF46-AF53</f>
        <v>-769</v>
      </c>
      <c r="AG55" s="17">
        <f t="shared" si="506"/>
        <v>1781</v>
      </c>
      <c r="AH55" s="17">
        <f t="shared" si="506"/>
        <v>4331</v>
      </c>
      <c r="AI55" s="17">
        <f t="shared" si="506"/>
        <v>6131</v>
      </c>
      <c r="AJ55" s="17">
        <f t="shared" si="506"/>
        <v>7931</v>
      </c>
      <c r="AK55" s="17">
        <f t="shared" si="506"/>
        <v>9731</v>
      </c>
      <c r="AL55" s="17">
        <f t="shared" si="506"/>
        <v>9731</v>
      </c>
      <c r="AM55" s="17">
        <f t="shared" si="506"/>
        <v>9731</v>
      </c>
      <c r="AN55" s="17">
        <f t="shared" si="506"/>
        <v>9731</v>
      </c>
      <c r="AO55" s="17">
        <f t="shared" si="506"/>
        <v>9731</v>
      </c>
      <c r="AP55" s="17">
        <f t="shared" si="506"/>
        <v>9731</v>
      </c>
      <c r="AQ55" s="17">
        <f t="shared" si="506"/>
        <v>9731</v>
      </c>
      <c r="AR55" s="319">
        <f t="shared" ref="AR55" si="507">SUM(AF55:AQ55)</f>
        <v>87522</v>
      </c>
      <c r="AS55" s="17">
        <f t="shared" ref="AS55:BD55" si="508">AS36-AS41-AS46-AS53</f>
        <v>9731</v>
      </c>
      <c r="AT55" s="17">
        <f t="shared" si="508"/>
        <v>9731</v>
      </c>
      <c r="AU55" s="17">
        <f t="shared" si="508"/>
        <v>9731</v>
      </c>
      <c r="AV55" s="17">
        <f t="shared" si="508"/>
        <v>9731</v>
      </c>
      <c r="AW55" s="17">
        <f t="shared" si="508"/>
        <v>9731</v>
      </c>
      <c r="AX55" s="17">
        <f t="shared" si="508"/>
        <v>9731</v>
      </c>
      <c r="AY55" s="17">
        <f t="shared" si="508"/>
        <v>9731</v>
      </c>
      <c r="AZ55" s="17">
        <f t="shared" si="508"/>
        <v>9731</v>
      </c>
      <c r="BA55" s="17">
        <f t="shared" si="508"/>
        <v>9731</v>
      </c>
      <c r="BB55" s="17">
        <f t="shared" si="508"/>
        <v>9731</v>
      </c>
      <c r="BC55" s="17">
        <f t="shared" si="508"/>
        <v>9731</v>
      </c>
      <c r="BD55" s="17">
        <f t="shared" si="508"/>
        <v>9731</v>
      </c>
      <c r="BE55" s="319">
        <f t="shared" ref="BE55" si="509">SUM(AS55:BD55)</f>
        <v>116772</v>
      </c>
      <c r="BF55" s="17">
        <f t="shared" ref="BF55:BQ55" si="510">BF36-BF41-BF46-BF53</f>
        <v>9731</v>
      </c>
      <c r="BG55" s="17">
        <f t="shared" si="510"/>
        <v>9731</v>
      </c>
      <c r="BH55" s="17">
        <f t="shared" si="510"/>
        <v>9731</v>
      </c>
      <c r="BI55" s="17">
        <f t="shared" si="510"/>
        <v>9731</v>
      </c>
      <c r="BJ55" s="17">
        <f t="shared" si="510"/>
        <v>9731</v>
      </c>
      <c r="BK55" s="17">
        <f t="shared" si="510"/>
        <v>9731</v>
      </c>
      <c r="BL55" s="17">
        <f t="shared" si="510"/>
        <v>9731</v>
      </c>
      <c r="BM55" s="17">
        <f t="shared" si="510"/>
        <v>9731</v>
      </c>
      <c r="BN55" s="17">
        <f t="shared" si="510"/>
        <v>9731</v>
      </c>
      <c r="BO55" s="17">
        <f t="shared" si="510"/>
        <v>9731</v>
      </c>
      <c r="BP55" s="17">
        <f t="shared" si="510"/>
        <v>9731</v>
      </c>
      <c r="BQ55" s="17">
        <f t="shared" si="510"/>
        <v>9731</v>
      </c>
      <c r="BR55" s="319">
        <f t="shared" ref="BR55" si="511">SUM(BF55:BQ55)</f>
        <v>116772</v>
      </c>
      <c r="BS55" s="17">
        <f t="shared" ref="BS55:CD55" si="512">BS36-BS41-BS46-BS53</f>
        <v>9731</v>
      </c>
      <c r="BT55" s="17">
        <f t="shared" si="512"/>
        <v>9731</v>
      </c>
      <c r="BU55" s="17">
        <f t="shared" si="512"/>
        <v>9731</v>
      </c>
      <c r="BV55" s="17">
        <f t="shared" si="512"/>
        <v>9731</v>
      </c>
      <c r="BW55" s="17">
        <f t="shared" si="512"/>
        <v>9731</v>
      </c>
      <c r="BX55" s="17">
        <f t="shared" si="512"/>
        <v>9731</v>
      </c>
      <c r="BY55" s="17">
        <f t="shared" si="512"/>
        <v>9731</v>
      </c>
      <c r="BZ55" s="17">
        <f t="shared" si="512"/>
        <v>9731</v>
      </c>
      <c r="CA55" s="17">
        <f t="shared" si="512"/>
        <v>9731</v>
      </c>
      <c r="CB55" s="17">
        <f t="shared" si="512"/>
        <v>9731</v>
      </c>
      <c r="CC55" s="17">
        <f t="shared" si="512"/>
        <v>9731</v>
      </c>
      <c r="CD55" s="17">
        <f t="shared" si="512"/>
        <v>9731</v>
      </c>
      <c r="CE55" s="319">
        <f t="shared" ref="CE55" si="513">SUM(BS55:CD55)</f>
        <v>116772</v>
      </c>
      <c r="CF55" s="17">
        <f t="shared" ref="CF55:CQ55" si="514">CF36-CF41-CF46-CF53</f>
        <v>9731</v>
      </c>
      <c r="CG55" s="17">
        <f t="shared" si="514"/>
        <v>9731</v>
      </c>
      <c r="CH55" s="17">
        <f t="shared" si="514"/>
        <v>9731</v>
      </c>
      <c r="CI55" s="17">
        <f t="shared" si="514"/>
        <v>9731</v>
      </c>
      <c r="CJ55" s="17">
        <f t="shared" si="514"/>
        <v>15831</v>
      </c>
      <c r="CK55" s="17">
        <f t="shared" si="514"/>
        <v>15831</v>
      </c>
      <c r="CL55" s="17">
        <f t="shared" si="514"/>
        <v>15831</v>
      </c>
      <c r="CM55" s="17">
        <f t="shared" si="514"/>
        <v>15831</v>
      </c>
      <c r="CN55" s="17">
        <f t="shared" si="514"/>
        <v>15831</v>
      </c>
      <c r="CO55" s="17">
        <f t="shared" si="514"/>
        <v>15831</v>
      </c>
      <c r="CP55" s="17">
        <f t="shared" si="514"/>
        <v>15831</v>
      </c>
      <c r="CQ55" s="17">
        <f t="shared" si="514"/>
        <v>15831</v>
      </c>
      <c r="CR55" s="319">
        <f t="shared" ref="CR55" si="515">SUM(CF55:CQ55)</f>
        <v>165572</v>
      </c>
      <c r="CS55" s="17">
        <f t="shared" ref="CS55:DD55" si="516">CS36-CS41-CS46-CS53</f>
        <v>15831</v>
      </c>
      <c r="CT55" s="17">
        <f t="shared" si="516"/>
        <v>15831</v>
      </c>
      <c r="CU55" s="17">
        <f t="shared" si="516"/>
        <v>15831</v>
      </c>
      <c r="CV55" s="17">
        <f t="shared" si="516"/>
        <v>15831</v>
      </c>
      <c r="CW55" s="17">
        <f t="shared" si="516"/>
        <v>15831</v>
      </c>
      <c r="CX55" s="17">
        <f t="shared" si="516"/>
        <v>15831</v>
      </c>
      <c r="CY55" s="17">
        <f t="shared" si="516"/>
        <v>15831</v>
      </c>
      <c r="CZ55" s="17">
        <f t="shared" si="516"/>
        <v>15831</v>
      </c>
      <c r="DA55" s="17">
        <f t="shared" si="516"/>
        <v>15831</v>
      </c>
      <c r="DB55" s="17">
        <f t="shared" si="516"/>
        <v>15831</v>
      </c>
      <c r="DC55" s="17">
        <f t="shared" si="516"/>
        <v>15831</v>
      </c>
      <c r="DD55" s="17">
        <f t="shared" si="516"/>
        <v>15831</v>
      </c>
      <c r="DE55" s="319">
        <f t="shared" ref="DE55" si="517">SUM(CS55:DD55)</f>
        <v>189972</v>
      </c>
      <c r="DF55" s="17">
        <f t="shared" ref="DF55:DQ55" si="518">DF36-DF41-DF46-DF53</f>
        <v>15831</v>
      </c>
      <c r="DG55" s="17">
        <f t="shared" si="518"/>
        <v>15831</v>
      </c>
      <c r="DH55" s="17">
        <f t="shared" si="518"/>
        <v>15831</v>
      </c>
      <c r="DI55" s="17">
        <f t="shared" si="518"/>
        <v>15831</v>
      </c>
      <c r="DJ55" s="17">
        <f t="shared" si="518"/>
        <v>15831</v>
      </c>
      <c r="DK55" s="17">
        <f t="shared" si="518"/>
        <v>15831</v>
      </c>
      <c r="DL55" s="17">
        <f t="shared" si="518"/>
        <v>15831</v>
      </c>
      <c r="DM55" s="17">
        <f t="shared" si="518"/>
        <v>15831</v>
      </c>
      <c r="DN55" s="17">
        <f t="shared" si="518"/>
        <v>15831</v>
      </c>
      <c r="DO55" s="17">
        <f t="shared" si="518"/>
        <v>15831</v>
      </c>
      <c r="DP55" s="17">
        <f t="shared" si="518"/>
        <v>15831</v>
      </c>
      <c r="DQ55" s="17">
        <f t="shared" si="518"/>
        <v>15831</v>
      </c>
      <c r="DR55" s="319">
        <f t="shared" ref="DR55" si="519">SUM(DF55:DQ55)</f>
        <v>189972</v>
      </c>
      <c r="DS55" s="17">
        <f t="shared" ref="DS55:ED55" si="520">DS36-DS41-DS46-DS53</f>
        <v>15831</v>
      </c>
      <c r="DT55" s="17">
        <f t="shared" si="520"/>
        <v>15831</v>
      </c>
      <c r="DU55" s="17">
        <f t="shared" si="520"/>
        <v>15831</v>
      </c>
      <c r="DV55" s="17">
        <f t="shared" si="520"/>
        <v>15831</v>
      </c>
      <c r="DW55" s="17">
        <f t="shared" si="520"/>
        <v>15831</v>
      </c>
      <c r="DX55" s="17">
        <f t="shared" si="520"/>
        <v>15831</v>
      </c>
      <c r="DY55" s="17">
        <f t="shared" si="520"/>
        <v>15831</v>
      </c>
      <c r="DZ55" s="17">
        <f t="shared" si="520"/>
        <v>15831</v>
      </c>
      <c r="EA55" s="17">
        <f t="shared" si="520"/>
        <v>15831</v>
      </c>
      <c r="EB55" s="17">
        <f t="shared" si="520"/>
        <v>15831</v>
      </c>
      <c r="EC55" s="17">
        <f t="shared" si="520"/>
        <v>15831</v>
      </c>
      <c r="ED55" s="17">
        <f t="shared" si="520"/>
        <v>15831</v>
      </c>
      <c r="EE55" s="391">
        <f t="shared" ref="EE55" si="521">SUM(DS55:ED55)</f>
        <v>189972</v>
      </c>
    </row>
    <row r="56" spans="1:135" x14ac:dyDescent="0.2">
      <c r="A56" s="440" t="str">
        <f t="shared" si="488"/>
        <v>Début remboursement</v>
      </c>
      <c r="B56" s="442">
        <f>B44</f>
        <v>46242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436" t="s">
        <v>8</v>
      </c>
      <c r="B57" s="438">
        <f>B51</f>
        <v>15</v>
      </c>
      <c r="D57" s="1" t="s">
        <v>49</v>
      </c>
      <c r="F57" s="17">
        <f>IFERROR(INDEX('TRAPPES EMPRUNT'!$I$14:$I$2000,MATCH('reporting trappes'!F$2,'TRAPPES EMPRUNT'!$Z$14:$Z$2000,0)),0)</f>
        <v>0</v>
      </c>
      <c r="G57" s="17">
        <f>IFERROR(INDEX('TRAPPES EMPRUNT'!$I$14:$I$2000,MATCH('reporting trappes'!G$2,'TRAPPES EMPRUNT'!$Z$14:$Z$2000,0)),0)</f>
        <v>0</v>
      </c>
      <c r="H57" s="17">
        <f>IFERROR(INDEX('TRAPPES EMPRUNT'!$I$14:$I$2000,MATCH('reporting trappes'!H$2,'TRAPPES EMPRUNT'!$Z$14:$Z$2000,0)),0)</f>
        <v>0</v>
      </c>
      <c r="I57" s="17">
        <f>IFERROR(INDEX('TRAPPES EMPRUNT'!$I$14:$I$2000,MATCH('reporting trappes'!I$2,'TRAPPES EMPRUNT'!$Z$14:$Z$2000,0)),0)</f>
        <v>0</v>
      </c>
      <c r="J57" s="17">
        <f>IFERROR(INDEX('TRAPPES EMPRUNT'!$I$14:$I$2000,MATCH('reporting trappes'!J$2,'TRAPPES EMPRUNT'!$Z$14:$Z$2000,0)),0)</f>
        <v>0</v>
      </c>
      <c r="K57" s="17">
        <f>IFERROR(INDEX('TRAPPES EMPRUNT'!$I$14:$I$2000,MATCH('reporting trappes'!K$2,'TRAPPES EMPRUNT'!$Z$14:$Z$2000,0)),0)</f>
        <v>0</v>
      </c>
      <c r="L57" s="17">
        <f>IFERROR(INDEX('TRAPPES EMPRUNT'!$I$14:$I$2000,MATCH('reporting trappes'!L$2,'TRAPPES EMPRUNT'!$Z$14:$Z$2000,0)),0)</f>
        <v>0</v>
      </c>
      <c r="M57" s="17">
        <f>IFERROR(INDEX('TRAPPES EMPRUNT'!$I$14:$I$2000,MATCH('reporting trappes'!M$2,'TRAPPES EMPRUNT'!$Z$14:$Z$2000,0)),0)</f>
        <v>0</v>
      </c>
      <c r="N57" s="17">
        <f>IFERROR(INDEX('TRAPPES EMPRUNT'!$I$14:$I$2000,MATCH('reporting trappes'!N$2,'TRAPPES EMPRUNT'!$Z$14:$Z$2000,0)),0)</f>
        <v>0</v>
      </c>
      <c r="O57" s="17">
        <f>IFERROR(INDEX('TRAPPES EMPRUNT'!$I$14:$I$2000,MATCH('reporting trappes'!O$2,'TRAPPES EMPRUNT'!$Z$14:$Z$2000,0)),0)</f>
        <v>0</v>
      </c>
      <c r="P57" s="17">
        <f>IFERROR(INDEX('TRAPPES EMPRUNT'!$I$14:$I$2000,MATCH('reporting trappes'!P$2,'TRAPPES EMPRUNT'!$Z$14:$Z$2000,0)),0)</f>
        <v>0</v>
      </c>
      <c r="Q57" s="17">
        <f>IFERROR(INDEX('TRAPPES EMPRUNT'!$I$14:$I$2000,MATCH('reporting trappes'!Q$2,'TRAPPES EMPRUNT'!$Z$14:$Z$2000,0)),0)</f>
        <v>5299.58</v>
      </c>
      <c r="R57" s="319">
        <f t="shared" ref="R57:R58" si="522">SUM(F57:Q57)</f>
        <v>5299.58</v>
      </c>
      <c r="S57" s="17">
        <f>IFERROR(INDEX('TRAPPES EMPRUNT'!$I$14:$I$2000,MATCH('reporting trappes'!S$2,'TRAPPES EMPRUNT'!$Z$14:$Z$2000,0)),0)+2600</f>
        <v>7899.58</v>
      </c>
      <c r="T57" s="17">
        <f>IFERROR(INDEX('TRAPPES EMPRUNT'!$I$14:$I$2000,MATCH('reporting trappes'!T$2,'TRAPPES EMPRUNT'!$Z$14:$Z$2000,0)),0)</f>
        <v>5299.58</v>
      </c>
      <c r="U57" s="17">
        <f>IFERROR(INDEX('TRAPPES EMPRUNT'!$I$14:$I$2000,MATCH('reporting trappes'!U$2,'TRAPPES EMPRUNT'!$Z$14:$Z$2000,0)),0)</f>
        <v>5299.58</v>
      </c>
      <c r="V57" s="17">
        <f>IFERROR(INDEX('TRAPPES EMPRUNT'!$I$14:$I$2000,MATCH('reporting trappes'!V$2,'TRAPPES EMPRUNT'!$Z$14:$Z$2000,0)),0)</f>
        <v>5299.58</v>
      </c>
      <c r="W57" s="17">
        <f>IFERROR(INDEX('TRAPPES EMPRUNT'!$I$14:$I$2000,MATCH('reporting trappes'!W$2,'TRAPPES EMPRUNT'!$Z$14:$Z$2000,0)),0)</f>
        <v>5299.58</v>
      </c>
      <c r="X57" s="17">
        <f>IFERROR(INDEX('TRAPPES EMPRUNT'!$I$14:$I$2000,MATCH('reporting trappes'!X$2,'TRAPPES EMPRUNT'!$Z$14:$Z$2000,0)),0)</f>
        <v>5299.58</v>
      </c>
      <c r="Y57" s="17">
        <f>IFERROR(INDEX('TRAPPES EMPRUNT'!$I$14:$I$2000,MATCH('reporting trappes'!Y$2,'TRAPPES EMPRUNT'!$Z$14:$Z$2000,0)),0)</f>
        <v>5299.58</v>
      </c>
      <c r="Z57" s="17">
        <f>IFERROR(INDEX('TRAPPES EMPRUNT'!$I$14:$I$2000,MATCH('reporting trappes'!Z$2,'TRAPPES EMPRUNT'!$Z$14:$Z$2000,0)),0)</f>
        <v>5276.8</v>
      </c>
      <c r="AA57" s="17">
        <f>IFERROR(INDEX('TRAPPES EMPRUNT'!$I$14:$I$2000,MATCH('reporting trappes'!AA$2,'TRAPPES EMPRUNT'!$Z$14:$Z$2000,0)),0)</f>
        <v>5253.94</v>
      </c>
      <c r="AB57" s="17">
        <f>IFERROR(INDEX('TRAPPES EMPRUNT'!$I$14:$I$2000,MATCH('reporting trappes'!AB$2,'TRAPPES EMPRUNT'!$Z$14:$Z$2000,0)),0)</f>
        <v>5231.01</v>
      </c>
      <c r="AC57" s="17">
        <f>IFERROR(INDEX('TRAPPES EMPRUNT'!$I$14:$I$2000,MATCH('reporting trappes'!AC$2,'TRAPPES EMPRUNT'!$Z$14:$Z$2000,0)),0)</f>
        <v>5208</v>
      </c>
      <c r="AD57" s="17">
        <f>IFERROR(INDEX('TRAPPES EMPRUNT'!$I$14:$I$2000,MATCH('reporting trappes'!AD$2,'TRAPPES EMPRUNT'!$Z$14:$Z$2000,0)),0)</f>
        <v>5184.91</v>
      </c>
      <c r="AE57" s="319">
        <f t="shared" ref="AE57:AE58" si="523">SUM(S57:AD57)</f>
        <v>65851.720000000016</v>
      </c>
      <c r="AF57" s="17">
        <f>IFERROR(INDEX('TRAPPES EMPRUNT'!$I$14:$I$2000,MATCH('reporting trappes'!AF$2,'TRAPPES EMPRUNT'!$Z$14:$Z$2000,0)),0)</f>
        <v>5161.75</v>
      </c>
      <c r="AG57" s="17">
        <f>IFERROR(INDEX('TRAPPES EMPRUNT'!$I$14:$I$2000,MATCH('reporting trappes'!AG$2,'TRAPPES EMPRUNT'!$Z$14:$Z$2000,0)),0)</f>
        <v>5138.51</v>
      </c>
      <c r="AH57" s="17">
        <f>IFERROR(INDEX('TRAPPES EMPRUNT'!$I$14:$I$2000,MATCH('reporting trappes'!AH$2,'TRAPPES EMPRUNT'!$Z$14:$Z$2000,0)),0)</f>
        <v>5115.2</v>
      </c>
      <c r="AI57" s="17">
        <f>IFERROR(INDEX('TRAPPES EMPRUNT'!$I$14:$I$2000,MATCH('reporting trappes'!AI$2,'TRAPPES EMPRUNT'!$Z$14:$Z$2000,0)),0)</f>
        <v>5091.8100000000004</v>
      </c>
      <c r="AJ57" s="17">
        <f>IFERROR(INDEX('TRAPPES EMPRUNT'!$I$14:$I$2000,MATCH('reporting trappes'!AJ$2,'TRAPPES EMPRUNT'!$Z$14:$Z$2000,0)),0)</f>
        <v>5068.34</v>
      </c>
      <c r="AK57" s="17">
        <f>IFERROR(INDEX('TRAPPES EMPRUNT'!$I$14:$I$2000,MATCH('reporting trappes'!AK$2,'TRAPPES EMPRUNT'!$Z$14:$Z$2000,0)),0)</f>
        <v>5044.8</v>
      </c>
      <c r="AL57" s="17">
        <f>IFERROR(INDEX('TRAPPES EMPRUNT'!$I$14:$I$2000,MATCH('reporting trappes'!AL$2,'TRAPPES EMPRUNT'!$Z$14:$Z$2000,0)),0)</f>
        <v>5021.18</v>
      </c>
      <c r="AM57" s="17">
        <f>IFERROR(INDEX('TRAPPES EMPRUNT'!$I$14:$I$2000,MATCH('reporting trappes'!AM$2,'TRAPPES EMPRUNT'!$Z$14:$Z$2000,0)),0)</f>
        <v>4997.4799999999996</v>
      </c>
      <c r="AN57" s="17">
        <f>IFERROR(INDEX('TRAPPES EMPRUNT'!$I$14:$I$2000,MATCH('reporting trappes'!AN$2,'TRAPPES EMPRUNT'!$Z$14:$Z$2000,0)),0)</f>
        <v>4973.7</v>
      </c>
      <c r="AO57" s="17">
        <f>IFERROR(INDEX('TRAPPES EMPRUNT'!$I$14:$I$2000,MATCH('reporting trappes'!AO$2,'TRAPPES EMPRUNT'!$Z$14:$Z$2000,0)),0)</f>
        <v>4949.84</v>
      </c>
      <c r="AP57" s="17">
        <f>IFERROR(INDEX('TRAPPES EMPRUNT'!$I$14:$I$2000,MATCH('reporting trappes'!AP$2,'TRAPPES EMPRUNT'!$Z$14:$Z$2000,0)),0)</f>
        <v>4925.91</v>
      </c>
      <c r="AQ57" s="17">
        <f>IFERROR(INDEX('TRAPPES EMPRUNT'!$I$14:$I$2000,MATCH('reporting trappes'!AQ$2,'TRAPPES EMPRUNT'!$Z$14:$Z$2000,0)),0)</f>
        <v>4901.8900000000003</v>
      </c>
      <c r="AR57" s="319">
        <f t="shared" ref="AR57:AR58" si="524">SUM(AF57:AQ57)</f>
        <v>60390.409999999989</v>
      </c>
      <c r="AS57" s="17">
        <f>IFERROR(INDEX('TRAPPES EMPRUNT'!$I$14:$I$2000,MATCH('reporting trappes'!AS$2,'TRAPPES EMPRUNT'!$Z$14:$Z$2000,0)),0)</f>
        <v>4877.8</v>
      </c>
      <c r="AT57" s="17">
        <f>IFERROR(INDEX('TRAPPES EMPRUNT'!$I$14:$I$2000,MATCH('reporting trappes'!AT$2,'TRAPPES EMPRUNT'!$Z$14:$Z$2000,0)),0)</f>
        <v>4853.63</v>
      </c>
      <c r="AU57" s="17">
        <f>IFERROR(INDEX('TRAPPES EMPRUNT'!$I$14:$I$2000,MATCH('reporting trappes'!AU$2,'TRAPPES EMPRUNT'!$Z$14:$Z$2000,0)),0)</f>
        <v>4829.38</v>
      </c>
      <c r="AV57" s="17">
        <f>IFERROR(INDEX('TRAPPES EMPRUNT'!$I$14:$I$2000,MATCH('reporting trappes'!AV$2,'TRAPPES EMPRUNT'!$Z$14:$Z$2000,0)),0)</f>
        <v>4805.04</v>
      </c>
      <c r="AW57" s="17">
        <f>IFERROR(INDEX('TRAPPES EMPRUNT'!$I$14:$I$2000,MATCH('reporting trappes'!AW$2,'TRAPPES EMPRUNT'!$Z$14:$Z$2000,0)),0)</f>
        <v>4780.63</v>
      </c>
      <c r="AX57" s="17">
        <f>IFERROR(INDEX('TRAPPES EMPRUNT'!$I$14:$I$2000,MATCH('reporting trappes'!AX$2,'TRAPPES EMPRUNT'!$Z$14:$Z$2000,0)),0)</f>
        <v>4756.1400000000003</v>
      </c>
      <c r="AY57" s="17">
        <f>IFERROR(INDEX('TRAPPES EMPRUNT'!$I$14:$I$2000,MATCH('reporting trappes'!AY$2,'TRAPPES EMPRUNT'!$Z$14:$Z$2000,0)),0)</f>
        <v>4731.57</v>
      </c>
      <c r="AZ57" s="17">
        <f>IFERROR(INDEX('TRAPPES EMPRUNT'!$I$14:$I$2000,MATCH('reporting trappes'!AZ$2,'TRAPPES EMPRUNT'!$Z$14:$Z$2000,0)),0)</f>
        <v>4706.92</v>
      </c>
      <c r="BA57" s="17">
        <f>IFERROR(INDEX('TRAPPES EMPRUNT'!$I$14:$I$2000,MATCH('reporting trappes'!BA$2,'TRAPPES EMPRUNT'!$Z$14:$Z$2000,0)),0)</f>
        <v>4682.18</v>
      </c>
      <c r="BB57" s="17">
        <f>IFERROR(INDEX('TRAPPES EMPRUNT'!$I$14:$I$2000,MATCH('reporting trappes'!BB$2,'TRAPPES EMPRUNT'!$Z$14:$Z$2000,0)),0)</f>
        <v>4657.3599999999997</v>
      </c>
      <c r="BC57" s="17">
        <f>IFERROR(INDEX('TRAPPES EMPRUNT'!$I$14:$I$2000,MATCH('reporting trappes'!BC$2,'TRAPPES EMPRUNT'!$Z$14:$Z$2000,0)),0)</f>
        <v>4632.47</v>
      </c>
      <c r="BD57" s="17">
        <f>IFERROR(INDEX('TRAPPES EMPRUNT'!$I$14:$I$2000,MATCH('reporting trappes'!BD$2,'TRAPPES EMPRUNT'!$Z$14:$Z$2000,0)),0)</f>
        <v>4607.49</v>
      </c>
      <c r="BE57" s="319">
        <f t="shared" ref="BE57:BE58" si="525">SUM(AS57:BD57)</f>
        <v>56920.61</v>
      </c>
      <c r="BF57" s="17">
        <f>IFERROR(INDEX('TRAPPES EMPRUNT'!$I$14:$I$2000,MATCH('reporting trappes'!BF$2,'TRAPPES EMPRUNT'!$Z$14:$Z$2000,0)),0)</f>
        <v>4582.43</v>
      </c>
      <c r="BG57" s="17">
        <f>IFERROR(INDEX('TRAPPES EMPRUNT'!$I$14:$I$2000,MATCH('reporting trappes'!BG$2,'TRAPPES EMPRUNT'!$Z$14:$Z$2000,0)),0)</f>
        <v>4557.28</v>
      </c>
      <c r="BH57" s="17">
        <f>IFERROR(INDEX('TRAPPES EMPRUNT'!$I$14:$I$2000,MATCH('reporting trappes'!BH$2,'TRAPPES EMPRUNT'!$Z$14:$Z$2000,0)),0)</f>
        <v>4532.05</v>
      </c>
      <c r="BI57" s="17">
        <f>IFERROR(INDEX('TRAPPES EMPRUNT'!$I$14:$I$2000,MATCH('reporting trappes'!BI$2,'TRAPPES EMPRUNT'!$Z$14:$Z$2000,0)),0)</f>
        <v>4506.74</v>
      </c>
      <c r="BJ57" s="17">
        <f>IFERROR(INDEX('TRAPPES EMPRUNT'!$I$14:$I$2000,MATCH('reporting trappes'!BJ$2,'TRAPPES EMPRUNT'!$Z$14:$Z$2000,0)),0)</f>
        <v>4481.3500000000004</v>
      </c>
      <c r="BK57" s="17">
        <f>IFERROR(INDEX('TRAPPES EMPRUNT'!$I$14:$I$2000,MATCH('reporting trappes'!BK$2,'TRAPPES EMPRUNT'!$Z$14:$Z$2000,0)),0)</f>
        <v>4455.87</v>
      </c>
      <c r="BL57" s="17">
        <f>IFERROR(INDEX('TRAPPES EMPRUNT'!$I$14:$I$2000,MATCH('reporting trappes'!BL$2,'TRAPPES EMPRUNT'!$Z$14:$Z$2000,0)),0)</f>
        <v>4430.3100000000004</v>
      </c>
      <c r="BM57" s="17">
        <f>IFERROR(INDEX('TRAPPES EMPRUNT'!$I$14:$I$2000,MATCH('reporting trappes'!BM$2,'TRAPPES EMPRUNT'!$Z$14:$Z$2000,0)),0)</f>
        <v>4404.67</v>
      </c>
      <c r="BN57" s="17">
        <f>IFERROR(INDEX('TRAPPES EMPRUNT'!$I$14:$I$2000,MATCH('reporting trappes'!BN$2,'TRAPPES EMPRUNT'!$Z$14:$Z$2000,0)),0)</f>
        <v>4378.9399999999996</v>
      </c>
      <c r="BO57" s="17">
        <f>IFERROR(INDEX('TRAPPES EMPRUNT'!$I$14:$I$2000,MATCH('reporting trappes'!BO$2,'TRAPPES EMPRUNT'!$Z$14:$Z$2000,0)),0)</f>
        <v>4353.12</v>
      </c>
      <c r="BP57" s="17">
        <f>IFERROR(INDEX('TRAPPES EMPRUNT'!$I$14:$I$2000,MATCH('reporting trappes'!BP$2,'TRAPPES EMPRUNT'!$Z$14:$Z$2000,0)),0)</f>
        <v>4327.2299999999996</v>
      </c>
      <c r="BQ57" s="17">
        <f>IFERROR(INDEX('TRAPPES EMPRUNT'!$I$14:$I$2000,MATCH('reporting trappes'!BQ$2,'TRAPPES EMPRUNT'!$Z$14:$Z$2000,0)),0)</f>
        <v>4301.24</v>
      </c>
      <c r="BR57" s="319">
        <f t="shared" ref="BR57:BR58" si="526">SUM(BF57:BQ57)</f>
        <v>53311.23</v>
      </c>
      <c r="BS57" s="17">
        <f>IFERROR(INDEX('TRAPPES EMPRUNT'!$I$14:$I$2000,MATCH('reporting trappes'!BS$2,'TRAPPES EMPRUNT'!$Z$14:$Z$2000,0)),0)</f>
        <v>4275.17</v>
      </c>
      <c r="BT57" s="17">
        <f>IFERROR(INDEX('TRAPPES EMPRUNT'!$I$14:$I$2000,MATCH('reporting trappes'!BT$2,'TRAPPES EMPRUNT'!$Z$14:$Z$2000,0)),0)</f>
        <v>4249.0200000000004</v>
      </c>
      <c r="BU57" s="17">
        <f>IFERROR(INDEX('TRAPPES EMPRUNT'!$I$14:$I$2000,MATCH('reporting trappes'!BU$2,'TRAPPES EMPRUNT'!$Z$14:$Z$2000,0)),0)</f>
        <v>4222.7700000000004</v>
      </c>
      <c r="BV57" s="17">
        <f>IFERROR(INDEX('TRAPPES EMPRUNT'!$I$14:$I$2000,MATCH('reporting trappes'!BV$2,'TRAPPES EMPRUNT'!$Z$14:$Z$2000,0)),0)</f>
        <v>4196.45</v>
      </c>
      <c r="BW57" s="17">
        <f>IFERROR(INDEX('TRAPPES EMPRUNT'!$I$14:$I$2000,MATCH('reporting trappes'!BW$2,'TRAPPES EMPRUNT'!$Z$14:$Z$2000,0)),0)</f>
        <v>4170.03</v>
      </c>
      <c r="BX57" s="17">
        <f>IFERROR(INDEX('TRAPPES EMPRUNT'!$I$14:$I$2000,MATCH('reporting trappes'!BX$2,'TRAPPES EMPRUNT'!$Z$14:$Z$2000,0)),0)</f>
        <v>4143.53</v>
      </c>
      <c r="BY57" s="17">
        <f>IFERROR(INDEX('TRAPPES EMPRUNT'!$I$14:$I$2000,MATCH('reporting trappes'!BY$2,'TRAPPES EMPRUNT'!$Z$14:$Z$2000,0)),0)</f>
        <v>4116.9399999999996</v>
      </c>
      <c r="BZ57" s="17">
        <f>IFERROR(INDEX('TRAPPES EMPRUNT'!$I$14:$I$2000,MATCH('reporting trappes'!BZ$2,'TRAPPES EMPRUNT'!$Z$14:$Z$2000,0)),0)</f>
        <v>4090.26</v>
      </c>
      <c r="CA57" s="17">
        <f>IFERROR(INDEX('TRAPPES EMPRUNT'!$I$14:$I$2000,MATCH('reporting trappes'!CA$2,'TRAPPES EMPRUNT'!$Z$14:$Z$2000,0)),0)</f>
        <v>4063.5</v>
      </c>
      <c r="CB57" s="17">
        <f>IFERROR(INDEX('TRAPPES EMPRUNT'!$I$14:$I$2000,MATCH('reporting trappes'!CB$2,'TRAPPES EMPRUNT'!$Z$14:$Z$2000,0)),0)</f>
        <v>4036.65</v>
      </c>
      <c r="CC57" s="17">
        <f>IFERROR(INDEX('TRAPPES EMPRUNT'!$I$14:$I$2000,MATCH('reporting trappes'!CC$2,'TRAPPES EMPRUNT'!$Z$14:$Z$2000,0)),0)</f>
        <v>4009.71</v>
      </c>
      <c r="CD57" s="17">
        <f>IFERROR(INDEX('TRAPPES EMPRUNT'!$I$14:$I$2000,MATCH('reporting trappes'!CD$2,'TRAPPES EMPRUNT'!$Z$14:$Z$2000,0)),0)</f>
        <v>3982.68</v>
      </c>
      <c r="CE57" s="319">
        <f t="shared" ref="CE57:CE58" si="527">SUM(BS57:CD57)</f>
        <v>49556.71</v>
      </c>
      <c r="CF57" s="17">
        <f>IFERROR(INDEX('TRAPPES EMPRUNT'!$I$14:$I$2000,MATCH('reporting trappes'!CF$2,'TRAPPES EMPRUNT'!$Z$14:$Z$2000,0)),0)</f>
        <v>3955.56</v>
      </c>
      <c r="CG57" s="17">
        <f>IFERROR(INDEX('TRAPPES EMPRUNT'!$I$14:$I$2000,MATCH('reporting trappes'!CG$2,'TRAPPES EMPRUNT'!$Z$14:$Z$2000,0)),0)</f>
        <v>3928.35</v>
      </c>
      <c r="CH57" s="17">
        <f>IFERROR(INDEX('TRAPPES EMPRUNT'!$I$14:$I$2000,MATCH('reporting trappes'!CH$2,'TRAPPES EMPRUNT'!$Z$14:$Z$2000,0)),0)</f>
        <v>3901.05</v>
      </c>
      <c r="CI57" s="17">
        <f>IFERROR(INDEX('TRAPPES EMPRUNT'!$I$14:$I$2000,MATCH('reporting trappes'!CI$2,'TRAPPES EMPRUNT'!$Z$14:$Z$2000,0)),0)</f>
        <v>3873.67</v>
      </c>
      <c r="CJ57" s="17">
        <f>IFERROR(INDEX('TRAPPES EMPRUNT'!$I$14:$I$2000,MATCH('reporting trappes'!CJ$2,'TRAPPES EMPRUNT'!$Z$14:$Z$2000,0)),0)</f>
        <v>3846.19</v>
      </c>
      <c r="CK57" s="17">
        <f>IFERROR(INDEX('TRAPPES EMPRUNT'!$I$14:$I$2000,MATCH('reporting trappes'!CK$2,'TRAPPES EMPRUNT'!$Z$14:$Z$2000,0)),0)</f>
        <v>3818.62</v>
      </c>
      <c r="CL57" s="17">
        <f>IFERROR(INDEX('TRAPPES EMPRUNT'!$I$14:$I$2000,MATCH('reporting trappes'!CL$2,'TRAPPES EMPRUNT'!$Z$14:$Z$2000,0)),0)</f>
        <v>3790.96</v>
      </c>
      <c r="CM57" s="17">
        <f>IFERROR(INDEX('TRAPPES EMPRUNT'!$I$14:$I$2000,MATCH('reporting trappes'!CM$2,'TRAPPES EMPRUNT'!$Z$14:$Z$2000,0)),0)</f>
        <v>3763.21</v>
      </c>
      <c r="CN57" s="17">
        <f>IFERROR(INDEX('TRAPPES EMPRUNT'!$I$14:$I$2000,MATCH('reporting trappes'!CN$2,'TRAPPES EMPRUNT'!$Z$14:$Z$2000,0)),0)</f>
        <v>3735.37</v>
      </c>
      <c r="CO57" s="17">
        <f>IFERROR(INDEX('TRAPPES EMPRUNT'!$I$14:$I$2000,MATCH('reporting trappes'!CO$2,'TRAPPES EMPRUNT'!$Z$14:$Z$2000,0)),0)</f>
        <v>3707.44</v>
      </c>
      <c r="CP57" s="17">
        <f>IFERROR(INDEX('TRAPPES EMPRUNT'!$I$14:$I$2000,MATCH('reporting trappes'!CP$2,'TRAPPES EMPRUNT'!$Z$14:$Z$2000,0)),0)</f>
        <v>3679.42</v>
      </c>
      <c r="CQ57" s="17">
        <f>IFERROR(INDEX('TRAPPES EMPRUNT'!$I$14:$I$2000,MATCH('reporting trappes'!CQ$2,'TRAPPES EMPRUNT'!$Z$14:$Z$2000,0)),0)</f>
        <v>3651.3</v>
      </c>
      <c r="CR57" s="319">
        <f t="shared" ref="CR57:CR58" si="528">SUM(CF57:CQ57)</f>
        <v>45651.14</v>
      </c>
      <c r="CS57" s="17">
        <f>IFERROR(INDEX('TRAPPES EMPRUNT'!$I$14:$I$2000,MATCH('reporting trappes'!CS$2,'TRAPPES EMPRUNT'!$Z$14:$Z$2000,0)),0)</f>
        <v>3623.09</v>
      </c>
      <c r="CT57" s="17">
        <f>IFERROR(INDEX('TRAPPES EMPRUNT'!$I$14:$I$2000,MATCH('reporting trappes'!CT$2,'TRAPPES EMPRUNT'!$Z$14:$Z$2000,0)),0)</f>
        <v>3594.79</v>
      </c>
      <c r="CU57" s="17">
        <f>IFERROR(INDEX('TRAPPES EMPRUNT'!$I$14:$I$2000,MATCH('reporting trappes'!CU$2,'TRAPPES EMPRUNT'!$Z$14:$Z$2000,0)),0)</f>
        <v>3566.39</v>
      </c>
      <c r="CV57" s="17">
        <f>IFERROR(INDEX('TRAPPES EMPRUNT'!$I$14:$I$2000,MATCH('reporting trappes'!CV$2,'TRAPPES EMPRUNT'!$Z$14:$Z$2000,0)),0)</f>
        <v>3537.9</v>
      </c>
      <c r="CW57" s="17">
        <f>IFERROR(INDEX('TRAPPES EMPRUNT'!$I$14:$I$2000,MATCH('reporting trappes'!CW$2,'TRAPPES EMPRUNT'!$Z$14:$Z$2000,0)),0)</f>
        <v>3509.32</v>
      </c>
      <c r="CX57" s="17">
        <f>IFERROR(INDEX('TRAPPES EMPRUNT'!$I$14:$I$2000,MATCH('reporting trappes'!CX$2,'TRAPPES EMPRUNT'!$Z$14:$Z$2000,0)),0)</f>
        <v>3480.64</v>
      </c>
      <c r="CY57" s="17">
        <f>IFERROR(INDEX('TRAPPES EMPRUNT'!$I$14:$I$2000,MATCH('reporting trappes'!CY$2,'TRAPPES EMPRUNT'!$Z$14:$Z$2000,0)),0)</f>
        <v>3451.87</v>
      </c>
      <c r="CZ57" s="17">
        <f>IFERROR(INDEX('TRAPPES EMPRUNT'!$I$14:$I$2000,MATCH('reporting trappes'!CZ$2,'TRAPPES EMPRUNT'!$Z$14:$Z$2000,0)),0)</f>
        <v>3423.01</v>
      </c>
      <c r="DA57" s="17">
        <f>IFERROR(INDEX('TRAPPES EMPRUNT'!$I$14:$I$2000,MATCH('reporting trappes'!DA$2,'TRAPPES EMPRUNT'!$Z$14:$Z$2000,0)),0)</f>
        <v>3394.05</v>
      </c>
      <c r="DB57" s="17">
        <f>IFERROR(INDEX('TRAPPES EMPRUNT'!$I$14:$I$2000,MATCH('reporting trappes'!DB$2,'TRAPPES EMPRUNT'!$Z$14:$Z$2000,0)),0)</f>
        <v>3364.99</v>
      </c>
      <c r="DC57" s="17">
        <f>IFERROR(INDEX('TRAPPES EMPRUNT'!$I$14:$I$2000,MATCH('reporting trappes'!DC$2,'TRAPPES EMPRUNT'!$Z$14:$Z$2000,0)),0)</f>
        <v>3335.84</v>
      </c>
      <c r="DD57" s="17">
        <f>IFERROR(INDEX('TRAPPES EMPRUNT'!$I$14:$I$2000,MATCH('reporting trappes'!DD$2,'TRAPPES EMPRUNT'!$Z$14:$Z$2000,0)),0)</f>
        <v>3306.59</v>
      </c>
      <c r="DE57" s="319">
        <f t="shared" ref="DE57:DE58" si="529">SUM(CS57:DD57)</f>
        <v>41588.479999999996</v>
      </c>
      <c r="DF57" s="17">
        <f>IFERROR(INDEX('TRAPPES EMPRUNT'!$I$14:$I$2000,MATCH('reporting trappes'!DF$2,'TRAPPES EMPRUNT'!$Z$14:$Z$2000,0)),0)</f>
        <v>3277.25</v>
      </c>
      <c r="DG57" s="17">
        <f>IFERROR(INDEX('TRAPPES EMPRUNT'!$I$14:$I$2000,MATCH('reporting trappes'!DG$2,'TRAPPES EMPRUNT'!$Z$14:$Z$2000,0)),0)</f>
        <v>3247.81</v>
      </c>
      <c r="DH57" s="17">
        <f>IFERROR(INDEX('TRAPPES EMPRUNT'!$I$14:$I$2000,MATCH('reporting trappes'!DH$2,'TRAPPES EMPRUNT'!$Z$14:$Z$2000,0)),0)</f>
        <v>3218.27</v>
      </c>
      <c r="DI57" s="17">
        <f>IFERROR(INDEX('TRAPPES EMPRUNT'!$I$14:$I$2000,MATCH('reporting trappes'!DI$2,'TRAPPES EMPRUNT'!$Z$14:$Z$2000,0)),0)</f>
        <v>3188.64</v>
      </c>
      <c r="DJ57" s="17">
        <f>IFERROR(INDEX('TRAPPES EMPRUNT'!$I$14:$I$2000,MATCH('reporting trappes'!DJ$2,'TRAPPES EMPRUNT'!$Z$14:$Z$2000,0)),0)</f>
        <v>3158.9</v>
      </c>
      <c r="DK57" s="17">
        <f>IFERROR(INDEX('TRAPPES EMPRUNT'!$I$14:$I$2000,MATCH('reporting trappes'!DK$2,'TRAPPES EMPRUNT'!$Z$14:$Z$2000,0)),0)</f>
        <v>3129.07</v>
      </c>
      <c r="DL57" s="17">
        <f>IFERROR(INDEX('TRAPPES EMPRUNT'!$I$14:$I$2000,MATCH('reporting trappes'!DL$2,'TRAPPES EMPRUNT'!$Z$14:$Z$2000,0)),0)</f>
        <v>3099.15</v>
      </c>
      <c r="DM57" s="17">
        <f>IFERROR(INDEX('TRAPPES EMPRUNT'!$I$14:$I$2000,MATCH('reporting trappes'!DM$2,'TRAPPES EMPRUNT'!$Z$14:$Z$2000,0)),0)</f>
        <v>3069.12</v>
      </c>
      <c r="DN57" s="17">
        <f>IFERROR(INDEX('TRAPPES EMPRUNT'!$I$14:$I$2000,MATCH('reporting trappes'!DN$2,'TRAPPES EMPRUNT'!$Z$14:$Z$2000,0)),0)</f>
        <v>3038.99</v>
      </c>
      <c r="DO57" s="17">
        <f>IFERROR(INDEX('TRAPPES EMPRUNT'!$I$14:$I$2000,MATCH('reporting trappes'!DO$2,'TRAPPES EMPRUNT'!$Z$14:$Z$2000,0)),0)</f>
        <v>3008.77</v>
      </c>
      <c r="DP57" s="17">
        <f>IFERROR(INDEX('TRAPPES EMPRUNT'!$I$14:$I$2000,MATCH('reporting trappes'!DP$2,'TRAPPES EMPRUNT'!$Z$14:$Z$2000,0)),0)</f>
        <v>2978.44</v>
      </c>
      <c r="DQ57" s="17">
        <f>IFERROR(INDEX('TRAPPES EMPRUNT'!$I$14:$I$2000,MATCH('reporting trappes'!DQ$2,'TRAPPES EMPRUNT'!$Z$14:$Z$2000,0)),0)</f>
        <v>2948.02</v>
      </c>
      <c r="DR57" s="319">
        <f t="shared" ref="DR57:DR58" si="530">SUM(DF57:DQ57)</f>
        <v>37362.429999999993</v>
      </c>
      <c r="DS57" s="17">
        <f>IFERROR(INDEX('TRAPPES EMPRUNT'!$I$14:$I$2000,MATCH('reporting trappes'!DS$2,'TRAPPES EMPRUNT'!$Z$14:$Z$2000,0)),0)</f>
        <v>2917.5</v>
      </c>
      <c r="DT57" s="17">
        <f>IFERROR(INDEX('TRAPPES EMPRUNT'!$I$14:$I$2000,MATCH('reporting trappes'!DT$2,'TRAPPES EMPRUNT'!$Z$14:$Z$2000,0)),0)</f>
        <v>2886.87</v>
      </c>
      <c r="DU57" s="17">
        <f>IFERROR(INDEX('TRAPPES EMPRUNT'!$I$14:$I$2000,MATCH('reporting trappes'!DU$2,'TRAPPES EMPRUNT'!$Z$14:$Z$2000,0)),0)</f>
        <v>2856.15</v>
      </c>
      <c r="DV57" s="17">
        <f>IFERROR(INDEX('TRAPPES EMPRUNT'!$I$14:$I$2000,MATCH('reporting trappes'!DV$2,'TRAPPES EMPRUNT'!$Z$14:$Z$2000,0)),0)</f>
        <v>2825.32</v>
      </c>
      <c r="DW57" s="17">
        <f>IFERROR(INDEX('TRAPPES EMPRUNT'!$I$14:$I$2000,MATCH('reporting trappes'!DW$2,'TRAPPES EMPRUNT'!$Z$14:$Z$2000,0)),0)</f>
        <v>2794.39</v>
      </c>
      <c r="DX57" s="17">
        <f>IFERROR(INDEX('TRAPPES EMPRUNT'!$I$14:$I$2000,MATCH('reporting trappes'!DX$2,'TRAPPES EMPRUNT'!$Z$14:$Z$2000,0)),0)</f>
        <v>2763.36</v>
      </c>
      <c r="DY57" s="17">
        <f>IFERROR(INDEX('TRAPPES EMPRUNT'!$I$14:$I$2000,MATCH('reporting trappes'!DY$2,'TRAPPES EMPRUNT'!$Z$14:$Z$2000,0)),0)</f>
        <v>2732.23</v>
      </c>
      <c r="DZ57" s="17">
        <f>IFERROR(INDEX('TRAPPES EMPRUNT'!$I$14:$I$2000,MATCH('reporting trappes'!DZ$2,'TRAPPES EMPRUNT'!$Z$14:$Z$2000,0)),0)</f>
        <v>2700.99</v>
      </c>
      <c r="EA57" s="17">
        <f>IFERROR(INDEX('TRAPPES EMPRUNT'!$I$14:$I$2000,MATCH('reporting trappes'!EA$2,'TRAPPES EMPRUNT'!$Z$14:$Z$2000,0)),0)</f>
        <v>2669.66</v>
      </c>
      <c r="EB57" s="17">
        <f>IFERROR(INDEX('TRAPPES EMPRUNT'!$I$14:$I$2000,MATCH('reporting trappes'!EB$2,'TRAPPES EMPRUNT'!$Z$14:$Z$2000,0)),0)</f>
        <v>2638.22</v>
      </c>
      <c r="EC57" s="17">
        <f>IFERROR(INDEX('TRAPPES EMPRUNT'!$I$14:$I$2000,MATCH('reporting trappes'!EC$2,'TRAPPES EMPRUNT'!$Z$14:$Z$2000,0)),0)</f>
        <v>2606.67</v>
      </c>
      <c r="ED57" s="17">
        <f>IFERROR(INDEX('TRAPPES EMPRUNT'!$I$14:$I$2000,MATCH('reporting trappes'!ED$2,'TRAPPES EMPRUNT'!$Z$14:$Z$2000,0)),0)</f>
        <v>2575.02</v>
      </c>
      <c r="EE57" s="319">
        <f t="shared" ref="EE57:EE58" si="531">SUM(DS57:ED57)</f>
        <v>32966.379999999997</v>
      </c>
    </row>
    <row r="58" spans="1:135" x14ac:dyDescent="0.2">
      <c r="A58" s="440" t="s">
        <v>9</v>
      </c>
      <c r="B58" s="441">
        <f>B50/B57</f>
        <v>0</v>
      </c>
      <c r="D58" s="1" t="s">
        <v>50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319">
        <f t="shared" si="522"/>
        <v>0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319">
        <f t="shared" si="523"/>
        <v>0</v>
      </c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319">
        <f t="shared" si="524"/>
        <v>0</v>
      </c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319">
        <f t="shared" si="525"/>
        <v>0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319">
        <f t="shared" si="526"/>
        <v>0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319">
        <f t="shared" si="527"/>
        <v>0</v>
      </c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319">
        <f t="shared" si="528"/>
        <v>0</v>
      </c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319">
        <f t="shared" si="529"/>
        <v>0</v>
      </c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319">
        <f t="shared" si="530"/>
        <v>0</v>
      </c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319">
        <f t="shared" si="531"/>
        <v>0</v>
      </c>
    </row>
    <row r="59" spans="1:135" x14ac:dyDescent="0.2">
      <c r="A59" s="436" t="s">
        <v>97</v>
      </c>
      <c r="B59" s="438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319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319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319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319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319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319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319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319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319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391"/>
    </row>
    <row r="60" spans="1:135" x14ac:dyDescent="0.2">
      <c r="A60" s="440" t="s">
        <v>98</v>
      </c>
      <c r="B60" s="442">
        <f>IF(B59="Oui",B55,B56)</f>
        <v>46242</v>
      </c>
      <c r="D60" s="2" t="s">
        <v>51</v>
      </c>
      <c r="E60" s="41"/>
      <c r="F60" s="17">
        <f>F55-F57-F58</f>
        <v>0</v>
      </c>
      <c r="G60" s="17">
        <f t="shared" ref="G60:Q60" si="532">G55-G57-G58</f>
        <v>0</v>
      </c>
      <c r="H60" s="17">
        <f t="shared" si="532"/>
        <v>0</v>
      </c>
      <c r="I60" s="17">
        <f t="shared" si="532"/>
        <v>0</v>
      </c>
      <c r="J60" s="17">
        <f t="shared" si="532"/>
        <v>0</v>
      </c>
      <c r="K60" s="17">
        <f t="shared" si="532"/>
        <v>0</v>
      </c>
      <c r="L60" s="17">
        <f t="shared" si="532"/>
        <v>0</v>
      </c>
      <c r="M60" s="17">
        <f t="shared" si="532"/>
        <v>0</v>
      </c>
      <c r="N60" s="17">
        <f t="shared" si="532"/>
        <v>0</v>
      </c>
      <c r="O60" s="17">
        <f t="shared" si="532"/>
        <v>0</v>
      </c>
      <c r="P60" s="17">
        <f t="shared" si="532"/>
        <v>-800</v>
      </c>
      <c r="Q60" s="17">
        <f t="shared" si="532"/>
        <v>-19968.580000000002</v>
      </c>
      <c r="R60" s="319">
        <f>SUM(F60:Q60)</f>
        <v>-20768.580000000002</v>
      </c>
      <c r="S60" s="17">
        <f>S55-S57-S58</f>
        <v>-31810.58</v>
      </c>
      <c r="T60" s="17">
        <f t="shared" ref="T60:AD60" si="533">T55-T57-T58</f>
        <v>-26578.58</v>
      </c>
      <c r="U60" s="17">
        <f t="shared" si="533"/>
        <v>-22778.58</v>
      </c>
      <c r="V60" s="17">
        <f t="shared" si="533"/>
        <v>-15778.58</v>
      </c>
      <c r="W60" s="17">
        <f t="shared" si="533"/>
        <v>-25443.58</v>
      </c>
      <c r="X60" s="17">
        <f t="shared" si="533"/>
        <v>-22618.58</v>
      </c>
      <c r="Y60" s="17">
        <f t="shared" si="533"/>
        <v>-20068.580000000002</v>
      </c>
      <c r="Z60" s="17">
        <f t="shared" si="533"/>
        <v>-17495.8</v>
      </c>
      <c r="AA60" s="17">
        <f t="shared" si="533"/>
        <v>-14922.939999999999</v>
      </c>
      <c r="AB60" s="17">
        <f t="shared" si="533"/>
        <v>-24350.010000000002</v>
      </c>
      <c r="AC60" s="17">
        <f t="shared" si="533"/>
        <v>-9777</v>
      </c>
      <c r="AD60" s="17">
        <f t="shared" si="533"/>
        <v>-7203.91</v>
      </c>
      <c r="AE60" s="319">
        <f>SUM(S60:AD60)</f>
        <v>-238826.72</v>
      </c>
      <c r="AF60" s="17">
        <f>AF55-AF57-AF58</f>
        <v>-5930.75</v>
      </c>
      <c r="AG60" s="17">
        <f t="shared" ref="AG60:AQ60" si="534">AG55-AG57-AG58</f>
        <v>-3357.51</v>
      </c>
      <c r="AH60" s="17">
        <f t="shared" si="534"/>
        <v>-784.19999999999982</v>
      </c>
      <c r="AI60" s="17">
        <f t="shared" si="534"/>
        <v>1039.1899999999996</v>
      </c>
      <c r="AJ60" s="17">
        <f t="shared" si="534"/>
        <v>2862.66</v>
      </c>
      <c r="AK60" s="17">
        <f t="shared" si="534"/>
        <v>4686.2</v>
      </c>
      <c r="AL60" s="17">
        <f t="shared" si="534"/>
        <v>4709.82</v>
      </c>
      <c r="AM60" s="17">
        <f t="shared" si="534"/>
        <v>4733.5200000000004</v>
      </c>
      <c r="AN60" s="17">
        <f t="shared" si="534"/>
        <v>4757.3</v>
      </c>
      <c r="AO60" s="17">
        <f t="shared" si="534"/>
        <v>4781.16</v>
      </c>
      <c r="AP60" s="17">
        <f t="shared" si="534"/>
        <v>4805.09</v>
      </c>
      <c r="AQ60" s="17">
        <f t="shared" si="534"/>
        <v>4829.1099999999997</v>
      </c>
      <c r="AR60" s="319">
        <f>SUM(AF60:AQ60)</f>
        <v>27131.59</v>
      </c>
      <c r="AS60" s="17">
        <f>AS55-AS57-AS58</f>
        <v>4853.2</v>
      </c>
      <c r="AT60" s="17">
        <f t="shared" ref="AT60:BD60" si="535">AT55-AT57-AT58</f>
        <v>4877.37</v>
      </c>
      <c r="AU60" s="17">
        <f t="shared" si="535"/>
        <v>4901.62</v>
      </c>
      <c r="AV60" s="17">
        <f t="shared" si="535"/>
        <v>4925.96</v>
      </c>
      <c r="AW60" s="17">
        <f t="shared" si="535"/>
        <v>4950.37</v>
      </c>
      <c r="AX60" s="17">
        <f t="shared" si="535"/>
        <v>4974.8599999999997</v>
      </c>
      <c r="AY60" s="17">
        <f t="shared" si="535"/>
        <v>4999.43</v>
      </c>
      <c r="AZ60" s="17">
        <f t="shared" si="535"/>
        <v>5024.08</v>
      </c>
      <c r="BA60" s="17">
        <f t="shared" si="535"/>
        <v>5048.82</v>
      </c>
      <c r="BB60" s="17">
        <f t="shared" si="535"/>
        <v>5073.6400000000003</v>
      </c>
      <c r="BC60" s="17">
        <f t="shared" si="535"/>
        <v>5098.53</v>
      </c>
      <c r="BD60" s="17">
        <f t="shared" si="535"/>
        <v>5123.51</v>
      </c>
      <c r="BE60" s="319">
        <f>SUM(AS60:BD60)</f>
        <v>59851.39</v>
      </c>
      <c r="BF60" s="17">
        <f>BF55-BF57-BF58</f>
        <v>5148.57</v>
      </c>
      <c r="BG60" s="17">
        <f t="shared" ref="BG60:BQ60" si="536">BG55-BG57-BG58</f>
        <v>5173.72</v>
      </c>
      <c r="BH60" s="17">
        <f t="shared" si="536"/>
        <v>5198.95</v>
      </c>
      <c r="BI60" s="17">
        <f t="shared" si="536"/>
        <v>5224.26</v>
      </c>
      <c r="BJ60" s="17">
        <f t="shared" si="536"/>
        <v>5249.65</v>
      </c>
      <c r="BK60" s="17">
        <f t="shared" si="536"/>
        <v>5275.13</v>
      </c>
      <c r="BL60" s="17">
        <f t="shared" si="536"/>
        <v>5300.69</v>
      </c>
      <c r="BM60" s="17">
        <f t="shared" si="536"/>
        <v>5326.33</v>
      </c>
      <c r="BN60" s="17">
        <f t="shared" si="536"/>
        <v>5352.06</v>
      </c>
      <c r="BO60" s="17">
        <f t="shared" si="536"/>
        <v>5377.88</v>
      </c>
      <c r="BP60" s="17">
        <f t="shared" si="536"/>
        <v>5403.77</v>
      </c>
      <c r="BQ60" s="17">
        <f t="shared" si="536"/>
        <v>5429.76</v>
      </c>
      <c r="BR60" s="319">
        <f>SUM(BF60:BQ60)</f>
        <v>63460.77</v>
      </c>
      <c r="BS60" s="17">
        <f>BS55-BS57-BS58</f>
        <v>5455.83</v>
      </c>
      <c r="BT60" s="17">
        <f t="shared" ref="BT60:CD60" si="537">BT55-BT57-BT58</f>
        <v>5481.98</v>
      </c>
      <c r="BU60" s="17">
        <f t="shared" si="537"/>
        <v>5508.23</v>
      </c>
      <c r="BV60" s="17">
        <f t="shared" si="537"/>
        <v>5534.55</v>
      </c>
      <c r="BW60" s="17">
        <f t="shared" si="537"/>
        <v>5560.97</v>
      </c>
      <c r="BX60" s="17">
        <f t="shared" si="537"/>
        <v>5587.47</v>
      </c>
      <c r="BY60" s="17">
        <f t="shared" si="537"/>
        <v>5614.06</v>
      </c>
      <c r="BZ60" s="17">
        <f t="shared" si="537"/>
        <v>5640.74</v>
      </c>
      <c r="CA60" s="17">
        <f t="shared" si="537"/>
        <v>5667.5</v>
      </c>
      <c r="CB60" s="17">
        <f t="shared" si="537"/>
        <v>5694.35</v>
      </c>
      <c r="CC60" s="17">
        <f t="shared" si="537"/>
        <v>5721.29</v>
      </c>
      <c r="CD60" s="17">
        <f t="shared" si="537"/>
        <v>5748.32</v>
      </c>
      <c r="CE60" s="319">
        <f>SUM(BS60:CD60)</f>
        <v>67215.289999999994</v>
      </c>
      <c r="CF60" s="17">
        <f>CF55-CF57-CF58</f>
        <v>5775.4400000000005</v>
      </c>
      <c r="CG60" s="17">
        <f t="shared" ref="CG60:CQ60" si="538">CG55-CG57-CG58</f>
        <v>5802.65</v>
      </c>
      <c r="CH60" s="17">
        <f t="shared" si="538"/>
        <v>5829.95</v>
      </c>
      <c r="CI60" s="17">
        <f t="shared" si="538"/>
        <v>5857.33</v>
      </c>
      <c r="CJ60" s="17">
        <f t="shared" si="538"/>
        <v>11984.81</v>
      </c>
      <c r="CK60" s="17">
        <f t="shared" si="538"/>
        <v>12012.380000000001</v>
      </c>
      <c r="CL60" s="17">
        <f t="shared" si="538"/>
        <v>12040.04</v>
      </c>
      <c r="CM60" s="17">
        <f t="shared" si="538"/>
        <v>12067.79</v>
      </c>
      <c r="CN60" s="17">
        <f t="shared" si="538"/>
        <v>12095.630000000001</v>
      </c>
      <c r="CO60" s="17">
        <f t="shared" si="538"/>
        <v>12123.56</v>
      </c>
      <c r="CP60" s="17">
        <f t="shared" si="538"/>
        <v>12151.58</v>
      </c>
      <c r="CQ60" s="17">
        <f t="shared" si="538"/>
        <v>12179.7</v>
      </c>
      <c r="CR60" s="319">
        <f>SUM(CF60:CQ60)</f>
        <v>119920.86</v>
      </c>
      <c r="CS60" s="17">
        <f>CS55-CS57-CS58</f>
        <v>12207.91</v>
      </c>
      <c r="CT60" s="17">
        <f t="shared" ref="CT60:DD60" si="539">CT55-CT57-CT58</f>
        <v>12236.21</v>
      </c>
      <c r="CU60" s="17">
        <f t="shared" si="539"/>
        <v>12264.61</v>
      </c>
      <c r="CV60" s="17">
        <f t="shared" si="539"/>
        <v>12293.1</v>
      </c>
      <c r="CW60" s="17">
        <f t="shared" si="539"/>
        <v>12321.68</v>
      </c>
      <c r="CX60" s="17">
        <f t="shared" si="539"/>
        <v>12350.36</v>
      </c>
      <c r="CY60" s="17">
        <f t="shared" si="539"/>
        <v>12379.130000000001</v>
      </c>
      <c r="CZ60" s="17">
        <f t="shared" si="539"/>
        <v>12407.99</v>
      </c>
      <c r="DA60" s="17">
        <f t="shared" si="539"/>
        <v>12436.95</v>
      </c>
      <c r="DB60" s="17">
        <f t="shared" si="539"/>
        <v>12466.01</v>
      </c>
      <c r="DC60" s="17">
        <f t="shared" si="539"/>
        <v>12495.16</v>
      </c>
      <c r="DD60" s="17">
        <f t="shared" si="539"/>
        <v>12524.41</v>
      </c>
      <c r="DE60" s="319">
        <f>SUM(CS60:DD60)</f>
        <v>148383.51999999999</v>
      </c>
      <c r="DF60" s="17">
        <f>DF55-DF57-DF58</f>
        <v>12553.75</v>
      </c>
      <c r="DG60" s="17">
        <f t="shared" ref="DG60:DQ60" si="540">DG55-DG57-DG58</f>
        <v>12583.19</v>
      </c>
      <c r="DH60" s="17">
        <f t="shared" si="540"/>
        <v>12612.73</v>
      </c>
      <c r="DI60" s="17">
        <f t="shared" si="540"/>
        <v>12642.36</v>
      </c>
      <c r="DJ60" s="17">
        <f t="shared" si="540"/>
        <v>12672.1</v>
      </c>
      <c r="DK60" s="17">
        <f t="shared" si="540"/>
        <v>12701.93</v>
      </c>
      <c r="DL60" s="17">
        <f t="shared" si="540"/>
        <v>12731.85</v>
      </c>
      <c r="DM60" s="17">
        <f t="shared" si="540"/>
        <v>12761.880000000001</v>
      </c>
      <c r="DN60" s="17">
        <f t="shared" si="540"/>
        <v>12792.01</v>
      </c>
      <c r="DO60" s="17">
        <f t="shared" si="540"/>
        <v>12822.23</v>
      </c>
      <c r="DP60" s="17">
        <f t="shared" si="540"/>
        <v>12852.56</v>
      </c>
      <c r="DQ60" s="17">
        <f t="shared" si="540"/>
        <v>12882.98</v>
      </c>
      <c r="DR60" s="319">
        <f>SUM(DF60:DQ60)</f>
        <v>152609.57</v>
      </c>
      <c r="DS60" s="17">
        <f>DS55-DS57-DS58</f>
        <v>12913.5</v>
      </c>
      <c r="DT60" s="17">
        <f t="shared" ref="DT60:ED60" si="541">DT55-DT57-DT58</f>
        <v>12944.130000000001</v>
      </c>
      <c r="DU60" s="17">
        <f t="shared" si="541"/>
        <v>12974.85</v>
      </c>
      <c r="DV60" s="17">
        <f t="shared" si="541"/>
        <v>13005.68</v>
      </c>
      <c r="DW60" s="17">
        <f t="shared" si="541"/>
        <v>13036.61</v>
      </c>
      <c r="DX60" s="17">
        <f t="shared" si="541"/>
        <v>13067.64</v>
      </c>
      <c r="DY60" s="17">
        <f t="shared" si="541"/>
        <v>13098.77</v>
      </c>
      <c r="DZ60" s="17">
        <f t="shared" si="541"/>
        <v>13130.01</v>
      </c>
      <c r="EA60" s="17">
        <f t="shared" si="541"/>
        <v>13161.34</v>
      </c>
      <c r="EB60" s="17">
        <f t="shared" si="541"/>
        <v>13192.78</v>
      </c>
      <c r="EC60" s="17">
        <f t="shared" si="541"/>
        <v>13224.33</v>
      </c>
      <c r="ED60" s="17">
        <f t="shared" si="541"/>
        <v>13255.98</v>
      </c>
      <c r="EE60" s="391">
        <f>SUM(DS60:ED60)</f>
        <v>157005.62</v>
      </c>
    </row>
    <row r="61" spans="1:135" x14ac:dyDescent="0.2"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D62" s="1" t="s">
        <v>52</v>
      </c>
      <c r="F62" s="17">
        <f>IF(F60&gt;0,F60*$C$65,0)</f>
        <v>0</v>
      </c>
      <c r="G62" s="17">
        <f t="shared" ref="G62:Q62" si="542">IF(G60&gt;0,G60*$C$65,0)</f>
        <v>0</v>
      </c>
      <c r="H62" s="17">
        <f t="shared" si="542"/>
        <v>0</v>
      </c>
      <c r="I62" s="17">
        <f t="shared" si="542"/>
        <v>0</v>
      </c>
      <c r="J62" s="17">
        <f t="shared" si="542"/>
        <v>0</v>
      </c>
      <c r="K62" s="17">
        <f t="shared" si="542"/>
        <v>0</v>
      </c>
      <c r="L62" s="17">
        <f t="shared" si="542"/>
        <v>0</v>
      </c>
      <c r="M62" s="17">
        <f t="shared" si="542"/>
        <v>0</v>
      </c>
      <c r="N62" s="17">
        <f t="shared" si="542"/>
        <v>0</v>
      </c>
      <c r="O62" s="17">
        <f t="shared" si="542"/>
        <v>0</v>
      </c>
      <c r="P62" s="17">
        <f t="shared" si="542"/>
        <v>0</v>
      </c>
      <c r="Q62" s="17">
        <f t="shared" si="542"/>
        <v>0</v>
      </c>
      <c r="R62" s="319">
        <f t="shared" ref="R62" si="543">SUM(F62:Q62)</f>
        <v>0</v>
      </c>
      <c r="S62" s="17">
        <f>IF(S60&gt;0,S60*$C$65,0)</f>
        <v>0</v>
      </c>
      <c r="T62" s="17">
        <f t="shared" ref="T62:AD62" si="544">IF(T60&gt;0,T60*$C$65,0)</f>
        <v>0</v>
      </c>
      <c r="U62" s="17">
        <f t="shared" si="544"/>
        <v>0</v>
      </c>
      <c r="V62" s="17">
        <f t="shared" si="544"/>
        <v>0</v>
      </c>
      <c r="W62" s="17">
        <f t="shared" si="544"/>
        <v>0</v>
      </c>
      <c r="X62" s="17">
        <f t="shared" si="544"/>
        <v>0</v>
      </c>
      <c r="Y62" s="17">
        <f t="shared" si="544"/>
        <v>0</v>
      </c>
      <c r="Z62" s="17">
        <f t="shared" si="544"/>
        <v>0</v>
      </c>
      <c r="AA62" s="17">
        <f t="shared" si="544"/>
        <v>0</v>
      </c>
      <c r="AB62" s="17">
        <f t="shared" si="544"/>
        <v>0</v>
      </c>
      <c r="AC62" s="17">
        <f t="shared" si="544"/>
        <v>0</v>
      </c>
      <c r="AD62" s="17">
        <f t="shared" si="544"/>
        <v>0</v>
      </c>
      <c r="AE62" s="319">
        <f t="shared" ref="AE62" si="545">SUM(S62:AD62)</f>
        <v>0</v>
      </c>
      <c r="AF62" s="17">
        <f>IF(AF60&gt;0,AF60*$C$65,0)</f>
        <v>0</v>
      </c>
      <c r="AG62" s="17">
        <f t="shared" ref="AG62:AQ62" si="546">IF(AG60&gt;0,AG60*$C$65,0)</f>
        <v>0</v>
      </c>
      <c r="AH62" s="17">
        <f t="shared" si="546"/>
        <v>0</v>
      </c>
      <c r="AI62" s="17">
        <f t="shared" si="546"/>
        <v>259.7974999999999</v>
      </c>
      <c r="AJ62" s="17">
        <f t="shared" si="546"/>
        <v>715.66499999999996</v>
      </c>
      <c r="AK62" s="17">
        <f t="shared" si="546"/>
        <v>1171.55</v>
      </c>
      <c r="AL62" s="17">
        <f t="shared" si="546"/>
        <v>1177.4549999999999</v>
      </c>
      <c r="AM62" s="17">
        <f t="shared" si="546"/>
        <v>1183.3800000000001</v>
      </c>
      <c r="AN62" s="17">
        <f t="shared" si="546"/>
        <v>1189.325</v>
      </c>
      <c r="AO62" s="17">
        <f t="shared" si="546"/>
        <v>1195.29</v>
      </c>
      <c r="AP62" s="17">
        <f t="shared" si="546"/>
        <v>1201.2725</v>
      </c>
      <c r="AQ62" s="17">
        <f t="shared" si="546"/>
        <v>1207.2774999999999</v>
      </c>
      <c r="AR62" s="319">
        <f t="shared" ref="AR62" si="547">SUM(AF62:AQ62)</f>
        <v>9301.0124999999989</v>
      </c>
      <c r="AS62" s="17">
        <f>IF(AS60&gt;0,AS60*$C$65,0)</f>
        <v>1213.3</v>
      </c>
      <c r="AT62" s="17">
        <f t="shared" ref="AT62:BD62" si="548">IF(AT60&gt;0,AT60*$C$65,0)</f>
        <v>1219.3425</v>
      </c>
      <c r="AU62" s="17">
        <f t="shared" si="548"/>
        <v>1225.405</v>
      </c>
      <c r="AV62" s="17">
        <f t="shared" si="548"/>
        <v>1231.49</v>
      </c>
      <c r="AW62" s="17">
        <f t="shared" si="548"/>
        <v>1237.5925</v>
      </c>
      <c r="AX62" s="17">
        <f t="shared" si="548"/>
        <v>1243.7149999999999</v>
      </c>
      <c r="AY62" s="17">
        <f t="shared" si="548"/>
        <v>1249.8575000000001</v>
      </c>
      <c r="AZ62" s="17">
        <f t="shared" si="548"/>
        <v>1256.02</v>
      </c>
      <c r="BA62" s="17">
        <f t="shared" si="548"/>
        <v>1262.2049999999999</v>
      </c>
      <c r="BB62" s="17">
        <f t="shared" si="548"/>
        <v>1268.4100000000001</v>
      </c>
      <c r="BC62" s="17">
        <f t="shared" si="548"/>
        <v>1274.6324999999999</v>
      </c>
      <c r="BD62" s="17">
        <f t="shared" si="548"/>
        <v>1280.8775000000001</v>
      </c>
      <c r="BE62" s="319">
        <f t="shared" ref="BE62" si="549">SUM(AS62:BD62)</f>
        <v>14962.8475</v>
      </c>
      <c r="BF62" s="17">
        <f>IF(BF60&gt;0,BF60*$C$65,0)</f>
        <v>1287.1424999999999</v>
      </c>
      <c r="BG62" s="17">
        <f t="shared" ref="BG62:BQ62" si="550">IF(BG60&gt;0,BG60*$C$65,0)</f>
        <v>1293.43</v>
      </c>
      <c r="BH62" s="17">
        <f t="shared" si="550"/>
        <v>1299.7375</v>
      </c>
      <c r="BI62" s="17">
        <f t="shared" si="550"/>
        <v>1306.0650000000001</v>
      </c>
      <c r="BJ62" s="17">
        <f t="shared" si="550"/>
        <v>1312.4124999999999</v>
      </c>
      <c r="BK62" s="17">
        <f t="shared" si="550"/>
        <v>1318.7825</v>
      </c>
      <c r="BL62" s="17">
        <f t="shared" si="550"/>
        <v>1325.1724999999999</v>
      </c>
      <c r="BM62" s="17">
        <f t="shared" si="550"/>
        <v>1331.5825</v>
      </c>
      <c r="BN62" s="17">
        <f t="shared" si="550"/>
        <v>1338.0150000000001</v>
      </c>
      <c r="BO62" s="17">
        <f t="shared" si="550"/>
        <v>1344.47</v>
      </c>
      <c r="BP62" s="17">
        <f t="shared" si="550"/>
        <v>1350.9425000000001</v>
      </c>
      <c r="BQ62" s="17">
        <f t="shared" si="550"/>
        <v>1357.44</v>
      </c>
      <c r="BR62" s="319">
        <f t="shared" ref="BR62" si="551">SUM(BF62:BQ62)</f>
        <v>15865.192499999999</v>
      </c>
      <c r="BS62" s="17">
        <f>IF(BS60&gt;0,BS60*$C$65,0)</f>
        <v>1363.9575</v>
      </c>
      <c r="BT62" s="17">
        <f t="shared" ref="BT62:CD62" si="552">IF(BT60&gt;0,BT60*$C$65,0)</f>
        <v>1370.4949999999999</v>
      </c>
      <c r="BU62" s="17">
        <f t="shared" si="552"/>
        <v>1377.0574999999999</v>
      </c>
      <c r="BV62" s="17">
        <f t="shared" si="552"/>
        <v>1383.6375</v>
      </c>
      <c r="BW62" s="17">
        <f t="shared" si="552"/>
        <v>1390.2425000000001</v>
      </c>
      <c r="BX62" s="17">
        <f t="shared" si="552"/>
        <v>1396.8675000000001</v>
      </c>
      <c r="BY62" s="17">
        <f t="shared" si="552"/>
        <v>1403.5150000000001</v>
      </c>
      <c r="BZ62" s="17">
        <f t="shared" si="552"/>
        <v>1410.1849999999999</v>
      </c>
      <c r="CA62" s="17">
        <f t="shared" si="552"/>
        <v>1416.875</v>
      </c>
      <c r="CB62" s="17">
        <f t="shared" si="552"/>
        <v>1423.5875000000001</v>
      </c>
      <c r="CC62" s="17">
        <f t="shared" si="552"/>
        <v>1430.3225</v>
      </c>
      <c r="CD62" s="17">
        <f t="shared" si="552"/>
        <v>1437.08</v>
      </c>
      <c r="CE62" s="319">
        <f t="shared" ref="CE62" si="553">SUM(BS62:CD62)</f>
        <v>16803.822499999998</v>
      </c>
      <c r="CF62" s="17">
        <f>IF(CF60&gt;0,CF60*$C$65,0)</f>
        <v>1443.8600000000001</v>
      </c>
      <c r="CG62" s="17">
        <f t="shared" ref="CG62:CQ62" si="554">IF(CG60&gt;0,CG60*$C$65,0)</f>
        <v>1450.6624999999999</v>
      </c>
      <c r="CH62" s="17">
        <f t="shared" si="554"/>
        <v>1457.4875</v>
      </c>
      <c r="CI62" s="17">
        <f t="shared" si="554"/>
        <v>1464.3325</v>
      </c>
      <c r="CJ62" s="17">
        <f t="shared" si="554"/>
        <v>2996.2024999999999</v>
      </c>
      <c r="CK62" s="17">
        <f t="shared" si="554"/>
        <v>3003.0950000000003</v>
      </c>
      <c r="CL62" s="17">
        <f t="shared" si="554"/>
        <v>3010.01</v>
      </c>
      <c r="CM62" s="17">
        <f t="shared" si="554"/>
        <v>3016.9475000000002</v>
      </c>
      <c r="CN62" s="17">
        <f t="shared" si="554"/>
        <v>3023.9075000000003</v>
      </c>
      <c r="CO62" s="17">
        <f t="shared" si="554"/>
        <v>3030.89</v>
      </c>
      <c r="CP62" s="17">
        <f t="shared" si="554"/>
        <v>3037.895</v>
      </c>
      <c r="CQ62" s="17">
        <f t="shared" si="554"/>
        <v>3044.9250000000002</v>
      </c>
      <c r="CR62" s="319">
        <f t="shared" ref="CR62" si="555">SUM(CF62:CQ62)</f>
        <v>29980.215</v>
      </c>
      <c r="CS62" s="17">
        <f>IF(CS60&gt;0,CS60*$C$65,0)</f>
        <v>3051.9775</v>
      </c>
      <c r="CT62" s="17">
        <f t="shared" ref="CT62:DD62" si="556">IF(CT60&gt;0,CT60*$C$65,0)</f>
        <v>3059.0524999999998</v>
      </c>
      <c r="CU62" s="17">
        <f t="shared" si="556"/>
        <v>3066.1525000000001</v>
      </c>
      <c r="CV62" s="17">
        <f t="shared" si="556"/>
        <v>3073.2750000000001</v>
      </c>
      <c r="CW62" s="17">
        <f t="shared" si="556"/>
        <v>3080.42</v>
      </c>
      <c r="CX62" s="17">
        <f t="shared" si="556"/>
        <v>3087.59</v>
      </c>
      <c r="CY62" s="17">
        <f t="shared" si="556"/>
        <v>3094.7825000000003</v>
      </c>
      <c r="CZ62" s="17">
        <f t="shared" si="556"/>
        <v>3101.9974999999999</v>
      </c>
      <c r="DA62" s="17">
        <f t="shared" si="556"/>
        <v>3109.2375000000002</v>
      </c>
      <c r="DB62" s="17">
        <f t="shared" si="556"/>
        <v>3116.5025000000001</v>
      </c>
      <c r="DC62" s="17">
        <f t="shared" si="556"/>
        <v>3123.79</v>
      </c>
      <c r="DD62" s="17">
        <f t="shared" si="556"/>
        <v>3131.1025</v>
      </c>
      <c r="DE62" s="319">
        <f t="shared" ref="DE62" si="557">SUM(CS62:DD62)</f>
        <v>37095.879999999997</v>
      </c>
      <c r="DF62" s="17">
        <f>IF(DF60&gt;0,DF60*$C$65,0)</f>
        <v>3138.4375</v>
      </c>
      <c r="DG62" s="17">
        <f t="shared" ref="DG62:DQ62" si="558">IF(DG60&gt;0,DG60*$C$65,0)</f>
        <v>3145.7975000000001</v>
      </c>
      <c r="DH62" s="17">
        <f t="shared" si="558"/>
        <v>3153.1824999999999</v>
      </c>
      <c r="DI62" s="17">
        <f t="shared" si="558"/>
        <v>3160.59</v>
      </c>
      <c r="DJ62" s="17">
        <f t="shared" si="558"/>
        <v>3168.0250000000001</v>
      </c>
      <c r="DK62" s="17">
        <f t="shared" si="558"/>
        <v>3175.4825000000001</v>
      </c>
      <c r="DL62" s="17">
        <f t="shared" si="558"/>
        <v>3182.9625000000001</v>
      </c>
      <c r="DM62" s="17">
        <f t="shared" si="558"/>
        <v>3190.4700000000003</v>
      </c>
      <c r="DN62" s="17">
        <f t="shared" si="558"/>
        <v>3198.0025000000001</v>
      </c>
      <c r="DO62" s="17">
        <f t="shared" si="558"/>
        <v>3205.5574999999999</v>
      </c>
      <c r="DP62" s="17">
        <f t="shared" si="558"/>
        <v>3213.14</v>
      </c>
      <c r="DQ62" s="17">
        <f t="shared" si="558"/>
        <v>3220.7449999999999</v>
      </c>
      <c r="DR62" s="319">
        <f t="shared" ref="DR62" si="559">SUM(DF62:DQ62)</f>
        <v>38152.392500000002</v>
      </c>
      <c r="DS62" s="17">
        <f>IF(DS60&gt;0,DS60*$C$65,0)</f>
        <v>3228.375</v>
      </c>
      <c r="DT62" s="17">
        <f t="shared" ref="DT62:ED62" si="560">IF(DT60&gt;0,DT60*$C$65,0)</f>
        <v>3236.0325000000003</v>
      </c>
      <c r="DU62" s="17">
        <f t="shared" si="560"/>
        <v>3243.7125000000001</v>
      </c>
      <c r="DV62" s="17">
        <f t="shared" si="560"/>
        <v>3251.42</v>
      </c>
      <c r="DW62" s="17">
        <f t="shared" si="560"/>
        <v>3259.1525000000001</v>
      </c>
      <c r="DX62" s="17">
        <f t="shared" si="560"/>
        <v>3266.91</v>
      </c>
      <c r="DY62" s="17">
        <f t="shared" si="560"/>
        <v>3274.6925000000001</v>
      </c>
      <c r="DZ62" s="17">
        <f t="shared" si="560"/>
        <v>3282.5025000000001</v>
      </c>
      <c r="EA62" s="17">
        <f t="shared" si="560"/>
        <v>3290.335</v>
      </c>
      <c r="EB62" s="17">
        <f t="shared" si="560"/>
        <v>3298.1950000000002</v>
      </c>
      <c r="EC62" s="17">
        <f t="shared" si="560"/>
        <v>3306.0825</v>
      </c>
      <c r="ED62" s="17">
        <f t="shared" si="560"/>
        <v>3313.9949999999999</v>
      </c>
      <c r="EE62" s="391">
        <f t="shared" ref="EE62" si="561">SUM(DS62:ED62)</f>
        <v>39251.404999999999</v>
      </c>
    </row>
    <row r="63" spans="1:135" x14ac:dyDescent="0.2"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562">F60-F62</f>
        <v>0</v>
      </c>
      <c r="G64" s="17">
        <f t="shared" si="562"/>
        <v>0</v>
      </c>
      <c r="H64" s="17">
        <f t="shared" si="562"/>
        <v>0</v>
      </c>
      <c r="I64" s="17">
        <f t="shared" si="562"/>
        <v>0</v>
      </c>
      <c r="J64" s="17">
        <f t="shared" si="562"/>
        <v>0</v>
      </c>
      <c r="K64" s="17">
        <f t="shared" si="562"/>
        <v>0</v>
      </c>
      <c r="L64" s="17">
        <f t="shared" si="562"/>
        <v>0</v>
      </c>
      <c r="M64" s="17">
        <f t="shared" si="562"/>
        <v>0</v>
      </c>
      <c r="N64" s="17">
        <f t="shared" si="562"/>
        <v>0</v>
      </c>
      <c r="O64" s="17">
        <f t="shared" si="562"/>
        <v>0</v>
      </c>
      <c r="P64" s="17">
        <f t="shared" si="562"/>
        <v>-800</v>
      </c>
      <c r="Q64" s="17">
        <f t="shared" si="562"/>
        <v>-19968.580000000002</v>
      </c>
      <c r="R64" s="319">
        <f t="shared" ref="R64" si="563">SUM(F64:Q64)</f>
        <v>-20768.580000000002</v>
      </c>
      <c r="S64" s="17">
        <f t="shared" ref="S64:AD64" si="564">S60-S62</f>
        <v>-31810.58</v>
      </c>
      <c r="T64" s="17">
        <f t="shared" si="564"/>
        <v>-26578.58</v>
      </c>
      <c r="U64" s="17">
        <f t="shared" si="564"/>
        <v>-22778.58</v>
      </c>
      <c r="V64" s="17">
        <f t="shared" si="564"/>
        <v>-15778.58</v>
      </c>
      <c r="W64" s="17">
        <f t="shared" si="564"/>
        <v>-25443.58</v>
      </c>
      <c r="X64" s="17">
        <f t="shared" si="564"/>
        <v>-22618.58</v>
      </c>
      <c r="Y64" s="17">
        <f t="shared" si="564"/>
        <v>-20068.580000000002</v>
      </c>
      <c r="Z64" s="17">
        <f t="shared" si="564"/>
        <v>-17495.8</v>
      </c>
      <c r="AA64" s="17">
        <f t="shared" si="564"/>
        <v>-14922.939999999999</v>
      </c>
      <c r="AB64" s="17">
        <f t="shared" si="564"/>
        <v>-24350.010000000002</v>
      </c>
      <c r="AC64" s="17">
        <f t="shared" si="564"/>
        <v>-9777</v>
      </c>
      <c r="AD64" s="17">
        <f t="shared" si="564"/>
        <v>-7203.91</v>
      </c>
      <c r="AE64" s="319">
        <f t="shared" ref="AE64" si="565">SUM(S64:AD64)</f>
        <v>-238826.72</v>
      </c>
      <c r="AF64" s="17">
        <f t="shared" ref="AF64:AQ64" si="566">AF60-AF62</f>
        <v>-5930.75</v>
      </c>
      <c r="AG64" s="17">
        <f t="shared" si="566"/>
        <v>-3357.51</v>
      </c>
      <c r="AH64" s="17">
        <f t="shared" si="566"/>
        <v>-784.19999999999982</v>
      </c>
      <c r="AI64" s="17">
        <f t="shared" si="566"/>
        <v>779.3924999999997</v>
      </c>
      <c r="AJ64" s="17">
        <f t="shared" si="566"/>
        <v>2146.9949999999999</v>
      </c>
      <c r="AK64" s="17">
        <f t="shared" si="566"/>
        <v>3514.6499999999996</v>
      </c>
      <c r="AL64" s="17">
        <f t="shared" si="566"/>
        <v>3532.3649999999998</v>
      </c>
      <c r="AM64" s="17">
        <f t="shared" si="566"/>
        <v>3550.1400000000003</v>
      </c>
      <c r="AN64" s="17">
        <f t="shared" si="566"/>
        <v>3567.9750000000004</v>
      </c>
      <c r="AO64" s="17">
        <f t="shared" si="566"/>
        <v>3585.87</v>
      </c>
      <c r="AP64" s="17">
        <f t="shared" si="566"/>
        <v>3603.8175000000001</v>
      </c>
      <c r="AQ64" s="17">
        <f t="shared" si="566"/>
        <v>3621.8324999999995</v>
      </c>
      <c r="AR64" s="319">
        <f t="shared" ref="AR64" si="567">SUM(AF64:AQ64)</f>
        <v>17830.577500000003</v>
      </c>
      <c r="AS64" s="17">
        <f t="shared" ref="AS64:BD64" si="568">AS60-AS62</f>
        <v>3639.8999999999996</v>
      </c>
      <c r="AT64" s="17">
        <f t="shared" si="568"/>
        <v>3658.0275000000001</v>
      </c>
      <c r="AU64" s="17">
        <f t="shared" si="568"/>
        <v>3676.2150000000001</v>
      </c>
      <c r="AV64" s="17">
        <f t="shared" si="568"/>
        <v>3694.4700000000003</v>
      </c>
      <c r="AW64" s="17">
        <f t="shared" si="568"/>
        <v>3712.7775000000001</v>
      </c>
      <c r="AX64" s="17">
        <f t="shared" si="568"/>
        <v>3731.1449999999995</v>
      </c>
      <c r="AY64" s="17">
        <f t="shared" si="568"/>
        <v>3749.5725000000002</v>
      </c>
      <c r="AZ64" s="17">
        <f t="shared" si="568"/>
        <v>3768.06</v>
      </c>
      <c r="BA64" s="17">
        <f t="shared" si="568"/>
        <v>3786.6149999999998</v>
      </c>
      <c r="BB64" s="17">
        <f t="shared" si="568"/>
        <v>3805.2300000000005</v>
      </c>
      <c r="BC64" s="17">
        <f t="shared" si="568"/>
        <v>3823.8975</v>
      </c>
      <c r="BD64" s="17">
        <f t="shared" si="568"/>
        <v>3842.6325000000002</v>
      </c>
      <c r="BE64" s="319">
        <f t="shared" ref="BE64" si="569">SUM(AS64:BD64)</f>
        <v>44888.542500000003</v>
      </c>
      <c r="BF64" s="17">
        <f t="shared" ref="BF64:BQ64" si="570">BF60-BF62</f>
        <v>3861.4274999999998</v>
      </c>
      <c r="BG64" s="17">
        <f t="shared" si="570"/>
        <v>3880.29</v>
      </c>
      <c r="BH64" s="17">
        <f t="shared" si="570"/>
        <v>3899.2124999999996</v>
      </c>
      <c r="BI64" s="17">
        <f t="shared" si="570"/>
        <v>3918.1950000000002</v>
      </c>
      <c r="BJ64" s="17">
        <f t="shared" si="570"/>
        <v>3937.2374999999997</v>
      </c>
      <c r="BK64" s="17">
        <f t="shared" si="570"/>
        <v>3956.3474999999999</v>
      </c>
      <c r="BL64" s="17">
        <f t="shared" si="570"/>
        <v>3975.5174999999999</v>
      </c>
      <c r="BM64" s="17">
        <f t="shared" si="570"/>
        <v>3994.7474999999999</v>
      </c>
      <c r="BN64" s="17">
        <f t="shared" si="570"/>
        <v>4014.0450000000001</v>
      </c>
      <c r="BO64" s="17">
        <f t="shared" si="570"/>
        <v>4033.41</v>
      </c>
      <c r="BP64" s="17">
        <f t="shared" si="570"/>
        <v>4052.8275000000003</v>
      </c>
      <c r="BQ64" s="17">
        <f t="shared" si="570"/>
        <v>4072.32</v>
      </c>
      <c r="BR64" s="319">
        <f t="shared" ref="BR64" si="571">SUM(BF64:BQ64)</f>
        <v>47595.577500000007</v>
      </c>
      <c r="BS64" s="17">
        <f t="shared" ref="BS64:CD64" si="572">BS60-BS62</f>
        <v>4091.8724999999999</v>
      </c>
      <c r="BT64" s="17">
        <f t="shared" si="572"/>
        <v>4111.4849999999997</v>
      </c>
      <c r="BU64" s="17">
        <f t="shared" si="572"/>
        <v>4131.1724999999997</v>
      </c>
      <c r="BV64" s="17">
        <f t="shared" si="572"/>
        <v>4150.9125000000004</v>
      </c>
      <c r="BW64" s="17">
        <f t="shared" si="572"/>
        <v>4170.7275</v>
      </c>
      <c r="BX64" s="17">
        <f t="shared" si="572"/>
        <v>4190.6025</v>
      </c>
      <c r="BY64" s="17">
        <f t="shared" si="572"/>
        <v>4210.5450000000001</v>
      </c>
      <c r="BZ64" s="17">
        <f t="shared" si="572"/>
        <v>4230.5550000000003</v>
      </c>
      <c r="CA64" s="17">
        <f t="shared" si="572"/>
        <v>4250.625</v>
      </c>
      <c r="CB64" s="17">
        <f t="shared" si="572"/>
        <v>4270.7625000000007</v>
      </c>
      <c r="CC64" s="17">
        <f t="shared" si="572"/>
        <v>4290.9674999999997</v>
      </c>
      <c r="CD64" s="17">
        <f t="shared" si="572"/>
        <v>4311.24</v>
      </c>
      <c r="CE64" s="319">
        <f t="shared" ref="CE64" si="573">SUM(BS64:CD64)</f>
        <v>50411.467499999992</v>
      </c>
      <c r="CF64" s="17">
        <f t="shared" ref="CF64:CQ64" si="574">CF60-CF62</f>
        <v>4331.58</v>
      </c>
      <c r="CG64" s="17">
        <f t="shared" si="574"/>
        <v>4351.9874999999993</v>
      </c>
      <c r="CH64" s="17">
        <f t="shared" si="574"/>
        <v>4372.4624999999996</v>
      </c>
      <c r="CI64" s="17">
        <f t="shared" si="574"/>
        <v>4392.9974999999995</v>
      </c>
      <c r="CJ64" s="17">
        <f t="shared" si="574"/>
        <v>8988.6075000000001</v>
      </c>
      <c r="CK64" s="17">
        <f t="shared" si="574"/>
        <v>9009.2849999999999</v>
      </c>
      <c r="CL64" s="17">
        <f t="shared" si="574"/>
        <v>9030.0300000000007</v>
      </c>
      <c r="CM64" s="17">
        <f t="shared" si="574"/>
        <v>9050.8425000000007</v>
      </c>
      <c r="CN64" s="17">
        <f t="shared" si="574"/>
        <v>9071.7224999999999</v>
      </c>
      <c r="CO64" s="17">
        <f t="shared" si="574"/>
        <v>9092.67</v>
      </c>
      <c r="CP64" s="17">
        <f t="shared" si="574"/>
        <v>9113.6849999999995</v>
      </c>
      <c r="CQ64" s="17">
        <f t="shared" si="574"/>
        <v>9134.7750000000015</v>
      </c>
      <c r="CR64" s="319">
        <f t="shared" ref="CR64" si="575">SUM(CF64:CQ64)</f>
        <v>89940.64499999999</v>
      </c>
      <c r="CS64" s="17">
        <f t="shared" ref="CS64:DD64" si="576">CS60-CS62</f>
        <v>9155.932499999999</v>
      </c>
      <c r="CT64" s="17">
        <f t="shared" si="576"/>
        <v>9177.1574999999993</v>
      </c>
      <c r="CU64" s="17">
        <f t="shared" si="576"/>
        <v>9198.4575000000004</v>
      </c>
      <c r="CV64" s="17">
        <f t="shared" si="576"/>
        <v>9219.8250000000007</v>
      </c>
      <c r="CW64" s="17">
        <f t="shared" si="576"/>
        <v>9241.26</v>
      </c>
      <c r="CX64" s="17">
        <f t="shared" si="576"/>
        <v>9262.77</v>
      </c>
      <c r="CY64" s="17">
        <f t="shared" si="576"/>
        <v>9284.3474999999999</v>
      </c>
      <c r="CZ64" s="17">
        <f t="shared" si="576"/>
        <v>9305.9925000000003</v>
      </c>
      <c r="DA64" s="17">
        <f t="shared" si="576"/>
        <v>9327.7125000000015</v>
      </c>
      <c r="DB64" s="17">
        <f t="shared" si="576"/>
        <v>9349.5074999999997</v>
      </c>
      <c r="DC64" s="17">
        <f t="shared" si="576"/>
        <v>9371.369999999999</v>
      </c>
      <c r="DD64" s="17">
        <f t="shared" si="576"/>
        <v>9393.307499999999</v>
      </c>
      <c r="DE64" s="319">
        <f t="shared" ref="DE64" si="577">SUM(CS64:DD64)</f>
        <v>111287.63999999998</v>
      </c>
      <c r="DF64" s="17">
        <f t="shared" ref="DF64:DQ64" si="578">DF60-DF62</f>
        <v>9415.3125</v>
      </c>
      <c r="DG64" s="17">
        <f t="shared" si="578"/>
        <v>9437.3924999999999</v>
      </c>
      <c r="DH64" s="17">
        <f t="shared" si="578"/>
        <v>9459.5475000000006</v>
      </c>
      <c r="DI64" s="17">
        <f t="shared" si="578"/>
        <v>9481.77</v>
      </c>
      <c r="DJ64" s="17">
        <f t="shared" si="578"/>
        <v>9504.0750000000007</v>
      </c>
      <c r="DK64" s="17">
        <f t="shared" si="578"/>
        <v>9526.4475000000002</v>
      </c>
      <c r="DL64" s="17">
        <f t="shared" si="578"/>
        <v>9548.8875000000007</v>
      </c>
      <c r="DM64" s="17">
        <f t="shared" si="578"/>
        <v>9571.41</v>
      </c>
      <c r="DN64" s="17">
        <f t="shared" si="578"/>
        <v>9594.0074999999997</v>
      </c>
      <c r="DO64" s="17">
        <f t="shared" si="578"/>
        <v>9616.6725000000006</v>
      </c>
      <c r="DP64" s="17">
        <f t="shared" si="578"/>
        <v>9639.42</v>
      </c>
      <c r="DQ64" s="17">
        <f t="shared" si="578"/>
        <v>9662.2350000000006</v>
      </c>
      <c r="DR64" s="319">
        <f t="shared" ref="DR64" si="579">SUM(DF64:DQ64)</f>
        <v>114457.17750000001</v>
      </c>
      <c r="DS64" s="17">
        <f t="shared" ref="DS64:ED64" si="580">DS60-DS62</f>
        <v>9685.125</v>
      </c>
      <c r="DT64" s="17">
        <f t="shared" si="580"/>
        <v>9708.0974999999999</v>
      </c>
      <c r="DU64" s="17">
        <f t="shared" si="580"/>
        <v>9731.1375000000007</v>
      </c>
      <c r="DV64" s="17">
        <f t="shared" si="580"/>
        <v>9754.26</v>
      </c>
      <c r="DW64" s="17">
        <f t="shared" si="580"/>
        <v>9777.4575000000004</v>
      </c>
      <c r="DX64" s="17">
        <f t="shared" si="580"/>
        <v>9800.73</v>
      </c>
      <c r="DY64" s="17">
        <f t="shared" si="580"/>
        <v>9824.0774999999994</v>
      </c>
      <c r="DZ64" s="17">
        <f t="shared" si="580"/>
        <v>9847.5074999999997</v>
      </c>
      <c r="EA64" s="17">
        <f t="shared" si="580"/>
        <v>9871.005000000001</v>
      </c>
      <c r="EB64" s="17">
        <f t="shared" si="580"/>
        <v>9894.5850000000009</v>
      </c>
      <c r="EC64" s="17">
        <f t="shared" si="580"/>
        <v>9918.2474999999995</v>
      </c>
      <c r="ED64" s="17">
        <f t="shared" si="580"/>
        <v>9941.9850000000006</v>
      </c>
      <c r="EE64" s="391">
        <f t="shared" ref="EE64" si="581">SUM(DS64:ED64)</f>
        <v>117754.215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582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583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584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585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586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587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588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589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590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591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582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592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593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594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595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596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597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598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599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600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601">F7</f>
        <v>0</v>
      </c>
      <c r="G71" s="17">
        <f t="shared" si="601"/>
        <v>0</v>
      </c>
      <c r="H71" s="17">
        <f t="shared" si="601"/>
        <v>0</v>
      </c>
      <c r="I71" s="17">
        <f t="shared" si="601"/>
        <v>0</v>
      </c>
      <c r="J71" s="17">
        <f t="shared" si="601"/>
        <v>0</v>
      </c>
      <c r="K71" s="17">
        <f t="shared" si="601"/>
        <v>0</v>
      </c>
      <c r="L71" s="17">
        <f t="shared" si="601"/>
        <v>0</v>
      </c>
      <c r="M71" s="17">
        <f t="shared" si="601"/>
        <v>0</v>
      </c>
      <c r="N71" s="17">
        <f t="shared" si="601"/>
        <v>0</v>
      </c>
      <c r="O71" s="17">
        <f t="shared" si="601"/>
        <v>0</v>
      </c>
      <c r="P71" s="17">
        <f t="shared" si="601"/>
        <v>0</v>
      </c>
      <c r="Q71" s="17">
        <f t="shared" si="601"/>
        <v>0</v>
      </c>
      <c r="R71" s="319">
        <f t="shared" ref="R71:R72" si="602">SUM(F71:Q71)</f>
        <v>0</v>
      </c>
      <c r="S71" s="17">
        <f t="shared" ref="S71:AD71" si="603">+S7</f>
        <v>0</v>
      </c>
      <c r="T71" s="17">
        <f t="shared" si="603"/>
        <v>0</v>
      </c>
      <c r="U71" s="17">
        <f t="shared" si="603"/>
        <v>0</v>
      </c>
      <c r="V71" s="17">
        <f t="shared" si="603"/>
        <v>0</v>
      </c>
      <c r="W71" s="17">
        <f t="shared" si="603"/>
        <v>2550</v>
      </c>
      <c r="X71" s="17">
        <f t="shared" si="603"/>
        <v>5100</v>
      </c>
      <c r="Y71" s="17">
        <f t="shared" si="603"/>
        <v>7650</v>
      </c>
      <c r="Z71" s="17">
        <f t="shared" si="603"/>
        <v>10200</v>
      </c>
      <c r="AA71" s="17">
        <f t="shared" si="603"/>
        <v>12750</v>
      </c>
      <c r="AB71" s="17">
        <f t="shared" si="603"/>
        <v>15300</v>
      </c>
      <c r="AC71" s="17">
        <f t="shared" si="603"/>
        <v>17850</v>
      </c>
      <c r="AD71" s="17">
        <f t="shared" si="603"/>
        <v>20400</v>
      </c>
      <c r="AE71" s="319">
        <f>SUM(S71:AD71)</f>
        <v>91800</v>
      </c>
      <c r="AF71" s="17">
        <f t="shared" ref="AF71:AQ71" si="604">AF7</f>
        <v>22950</v>
      </c>
      <c r="AG71" s="17">
        <f t="shared" si="604"/>
        <v>25500</v>
      </c>
      <c r="AH71" s="17">
        <f t="shared" si="604"/>
        <v>28050</v>
      </c>
      <c r="AI71" s="17">
        <f t="shared" si="604"/>
        <v>29850</v>
      </c>
      <c r="AJ71" s="17">
        <f t="shared" si="604"/>
        <v>31650</v>
      </c>
      <c r="AK71" s="17">
        <f t="shared" si="604"/>
        <v>33450</v>
      </c>
      <c r="AL71" s="17">
        <f t="shared" si="604"/>
        <v>33450</v>
      </c>
      <c r="AM71" s="17">
        <f t="shared" si="604"/>
        <v>33450</v>
      </c>
      <c r="AN71" s="17">
        <f t="shared" si="604"/>
        <v>33450</v>
      </c>
      <c r="AO71" s="17">
        <f t="shared" si="604"/>
        <v>33450</v>
      </c>
      <c r="AP71" s="17">
        <f t="shared" si="604"/>
        <v>33450</v>
      </c>
      <c r="AQ71" s="17">
        <f t="shared" si="604"/>
        <v>33450</v>
      </c>
      <c r="AR71" s="319">
        <f t="shared" ref="AR71" si="605">SUM(AF71:AQ71)</f>
        <v>372150</v>
      </c>
      <c r="AS71" s="17">
        <f t="shared" ref="AS71:BD71" si="606">AS7</f>
        <v>33450</v>
      </c>
      <c r="AT71" s="17">
        <f t="shared" si="606"/>
        <v>33450</v>
      </c>
      <c r="AU71" s="17">
        <f t="shared" si="606"/>
        <v>33450</v>
      </c>
      <c r="AV71" s="17">
        <f t="shared" si="606"/>
        <v>33450</v>
      </c>
      <c r="AW71" s="17">
        <f t="shared" si="606"/>
        <v>33450</v>
      </c>
      <c r="AX71" s="17">
        <f t="shared" si="606"/>
        <v>33450</v>
      </c>
      <c r="AY71" s="17">
        <f t="shared" si="606"/>
        <v>33450</v>
      </c>
      <c r="AZ71" s="17">
        <f t="shared" si="606"/>
        <v>33450</v>
      </c>
      <c r="BA71" s="17">
        <f t="shared" si="606"/>
        <v>33450</v>
      </c>
      <c r="BB71" s="17">
        <f t="shared" si="606"/>
        <v>33450</v>
      </c>
      <c r="BC71" s="17">
        <f t="shared" si="606"/>
        <v>33450</v>
      </c>
      <c r="BD71" s="17">
        <f t="shared" si="606"/>
        <v>33450</v>
      </c>
      <c r="BE71" s="319">
        <f>SUM(AS71:BD71)</f>
        <v>401400</v>
      </c>
      <c r="BF71" s="17">
        <f t="shared" ref="BF71:BQ71" si="607">BF7</f>
        <v>33450</v>
      </c>
      <c r="BG71" s="17">
        <f t="shared" si="607"/>
        <v>33450</v>
      </c>
      <c r="BH71" s="17">
        <f t="shared" si="607"/>
        <v>33450</v>
      </c>
      <c r="BI71" s="17">
        <f t="shared" si="607"/>
        <v>33450</v>
      </c>
      <c r="BJ71" s="17">
        <f t="shared" si="607"/>
        <v>33450</v>
      </c>
      <c r="BK71" s="17">
        <f t="shared" si="607"/>
        <v>33450</v>
      </c>
      <c r="BL71" s="17">
        <f t="shared" si="607"/>
        <v>33450</v>
      </c>
      <c r="BM71" s="17">
        <f t="shared" si="607"/>
        <v>33450</v>
      </c>
      <c r="BN71" s="17">
        <f t="shared" si="607"/>
        <v>33450</v>
      </c>
      <c r="BO71" s="17">
        <f t="shared" si="607"/>
        <v>33450</v>
      </c>
      <c r="BP71" s="17">
        <f t="shared" si="607"/>
        <v>33450</v>
      </c>
      <c r="BQ71" s="17">
        <f t="shared" si="607"/>
        <v>33450</v>
      </c>
      <c r="BR71" s="319">
        <f t="shared" ref="BR71" si="608">SUM(BF71:BQ71)</f>
        <v>401400</v>
      </c>
      <c r="BS71" s="17">
        <f t="shared" ref="BS71:CD71" si="609">BS7</f>
        <v>33450</v>
      </c>
      <c r="BT71" s="17">
        <f t="shared" si="609"/>
        <v>33450</v>
      </c>
      <c r="BU71" s="17">
        <f t="shared" si="609"/>
        <v>33450</v>
      </c>
      <c r="BV71" s="17">
        <f t="shared" si="609"/>
        <v>33450</v>
      </c>
      <c r="BW71" s="17">
        <f t="shared" si="609"/>
        <v>33450</v>
      </c>
      <c r="BX71" s="17">
        <f t="shared" si="609"/>
        <v>33450</v>
      </c>
      <c r="BY71" s="17">
        <f t="shared" si="609"/>
        <v>33450</v>
      </c>
      <c r="BZ71" s="17">
        <f t="shared" si="609"/>
        <v>33450</v>
      </c>
      <c r="CA71" s="17">
        <f t="shared" si="609"/>
        <v>33450</v>
      </c>
      <c r="CB71" s="17">
        <f t="shared" si="609"/>
        <v>33450</v>
      </c>
      <c r="CC71" s="17">
        <f t="shared" si="609"/>
        <v>33450</v>
      </c>
      <c r="CD71" s="17">
        <f t="shared" si="609"/>
        <v>33450</v>
      </c>
      <c r="CE71" s="319">
        <f>SUM(BS71:CD71)</f>
        <v>401400</v>
      </c>
      <c r="CF71" s="17">
        <f t="shared" ref="CF71:CQ71" si="610">CF7</f>
        <v>33450</v>
      </c>
      <c r="CG71" s="17">
        <f t="shared" si="610"/>
        <v>33450</v>
      </c>
      <c r="CH71" s="17">
        <f t="shared" si="610"/>
        <v>33450</v>
      </c>
      <c r="CI71" s="17">
        <f t="shared" si="610"/>
        <v>33450</v>
      </c>
      <c r="CJ71" s="17">
        <f t="shared" si="610"/>
        <v>33450</v>
      </c>
      <c r="CK71" s="17">
        <f t="shared" si="610"/>
        <v>33450</v>
      </c>
      <c r="CL71" s="17">
        <f t="shared" si="610"/>
        <v>33450</v>
      </c>
      <c r="CM71" s="17">
        <f t="shared" si="610"/>
        <v>33450</v>
      </c>
      <c r="CN71" s="17">
        <f t="shared" si="610"/>
        <v>33450</v>
      </c>
      <c r="CO71" s="17">
        <f t="shared" si="610"/>
        <v>33450</v>
      </c>
      <c r="CP71" s="17">
        <f t="shared" si="610"/>
        <v>33450</v>
      </c>
      <c r="CQ71" s="17">
        <f t="shared" si="610"/>
        <v>33450</v>
      </c>
      <c r="CR71" s="319">
        <f t="shared" ref="CR71" si="611">SUM(CF71:CQ71)</f>
        <v>401400</v>
      </c>
      <c r="CS71" s="17">
        <f t="shared" ref="CS71:DD71" si="612">CS7</f>
        <v>33450</v>
      </c>
      <c r="CT71" s="17">
        <f t="shared" si="612"/>
        <v>33450</v>
      </c>
      <c r="CU71" s="17">
        <f t="shared" si="612"/>
        <v>33450</v>
      </c>
      <c r="CV71" s="17">
        <f t="shared" si="612"/>
        <v>33450</v>
      </c>
      <c r="CW71" s="17">
        <f t="shared" si="612"/>
        <v>33450</v>
      </c>
      <c r="CX71" s="17">
        <f t="shared" si="612"/>
        <v>33450</v>
      </c>
      <c r="CY71" s="17">
        <f t="shared" si="612"/>
        <v>33450</v>
      </c>
      <c r="CZ71" s="17">
        <f t="shared" si="612"/>
        <v>33450</v>
      </c>
      <c r="DA71" s="17">
        <f t="shared" si="612"/>
        <v>33450</v>
      </c>
      <c r="DB71" s="17">
        <f t="shared" si="612"/>
        <v>33450</v>
      </c>
      <c r="DC71" s="17">
        <f t="shared" si="612"/>
        <v>33450</v>
      </c>
      <c r="DD71" s="17">
        <f t="shared" si="612"/>
        <v>33450</v>
      </c>
      <c r="DE71" s="319">
        <f>SUM(CS71:DD71)</f>
        <v>401400</v>
      </c>
      <c r="DF71" s="17">
        <f t="shared" ref="DF71:DQ71" si="613">DF7</f>
        <v>33450</v>
      </c>
      <c r="DG71" s="17">
        <f t="shared" si="613"/>
        <v>33450</v>
      </c>
      <c r="DH71" s="17">
        <f t="shared" si="613"/>
        <v>33450</v>
      </c>
      <c r="DI71" s="17">
        <f t="shared" si="613"/>
        <v>33450</v>
      </c>
      <c r="DJ71" s="17">
        <f t="shared" si="613"/>
        <v>33450</v>
      </c>
      <c r="DK71" s="17">
        <f t="shared" si="613"/>
        <v>33450</v>
      </c>
      <c r="DL71" s="17">
        <f t="shared" si="613"/>
        <v>33450</v>
      </c>
      <c r="DM71" s="17">
        <f t="shared" si="613"/>
        <v>33450</v>
      </c>
      <c r="DN71" s="17">
        <f t="shared" si="613"/>
        <v>33450</v>
      </c>
      <c r="DO71" s="17">
        <f t="shared" si="613"/>
        <v>33450</v>
      </c>
      <c r="DP71" s="17">
        <f t="shared" si="613"/>
        <v>33450</v>
      </c>
      <c r="DQ71" s="17">
        <f t="shared" si="613"/>
        <v>33450</v>
      </c>
      <c r="DR71" s="319">
        <f t="shared" ref="DR71:DR72" si="614">SUM(DF71:DQ71)</f>
        <v>401400</v>
      </c>
      <c r="DS71" s="17">
        <f t="shared" ref="DS71:ED71" si="615">DS7</f>
        <v>33450</v>
      </c>
      <c r="DT71" s="17">
        <f t="shared" si="615"/>
        <v>33450</v>
      </c>
      <c r="DU71" s="17">
        <f t="shared" si="615"/>
        <v>33450</v>
      </c>
      <c r="DV71" s="17">
        <f t="shared" si="615"/>
        <v>33450</v>
      </c>
      <c r="DW71" s="17">
        <f t="shared" si="615"/>
        <v>33450</v>
      </c>
      <c r="DX71" s="17">
        <f t="shared" si="615"/>
        <v>33450</v>
      </c>
      <c r="DY71" s="17">
        <f t="shared" si="615"/>
        <v>33450</v>
      </c>
      <c r="DZ71" s="17">
        <f t="shared" si="615"/>
        <v>33450</v>
      </c>
      <c r="EA71" s="17">
        <f t="shared" si="615"/>
        <v>33450</v>
      </c>
      <c r="EB71" s="17">
        <f t="shared" si="615"/>
        <v>33450</v>
      </c>
      <c r="EC71" s="17">
        <f t="shared" si="615"/>
        <v>33450</v>
      </c>
      <c r="ED71" s="17">
        <f t="shared" si="615"/>
        <v>33450</v>
      </c>
      <c r="EE71" s="391">
        <f t="shared" ref="EE71:EE72" si="616">SUM(DS71:ED71)</f>
        <v>401400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617">G71*$C$75</f>
        <v>0</v>
      </c>
      <c r="H72" s="17">
        <f t="shared" si="617"/>
        <v>0</v>
      </c>
      <c r="I72" s="17">
        <f t="shared" si="617"/>
        <v>0</v>
      </c>
      <c r="J72" s="17">
        <f t="shared" si="617"/>
        <v>0</v>
      </c>
      <c r="K72" s="17">
        <f t="shared" si="617"/>
        <v>0</v>
      </c>
      <c r="L72" s="17">
        <f t="shared" si="617"/>
        <v>0</v>
      </c>
      <c r="M72" s="17">
        <f t="shared" si="617"/>
        <v>0</v>
      </c>
      <c r="N72" s="17">
        <f t="shared" si="617"/>
        <v>0</v>
      </c>
      <c r="O72" s="17">
        <f t="shared" si="617"/>
        <v>0</v>
      </c>
      <c r="P72" s="17">
        <f t="shared" si="617"/>
        <v>0</v>
      </c>
      <c r="Q72" s="17">
        <f t="shared" si="617"/>
        <v>0</v>
      </c>
      <c r="R72" s="319">
        <f t="shared" si="602"/>
        <v>0</v>
      </c>
      <c r="S72" s="17">
        <f>S71*$C$75</f>
        <v>0</v>
      </c>
      <c r="T72" s="17">
        <f t="shared" ref="T72:AD72" si="618">T71*$C$75</f>
        <v>0</v>
      </c>
      <c r="U72" s="17">
        <f t="shared" si="618"/>
        <v>0</v>
      </c>
      <c r="V72" s="17">
        <f t="shared" si="618"/>
        <v>0</v>
      </c>
      <c r="W72" s="17">
        <f t="shared" si="618"/>
        <v>510</v>
      </c>
      <c r="X72" s="17">
        <f t="shared" si="618"/>
        <v>1020</v>
      </c>
      <c r="Y72" s="17">
        <f t="shared" si="618"/>
        <v>1530</v>
      </c>
      <c r="Z72" s="17">
        <f t="shared" si="618"/>
        <v>2040</v>
      </c>
      <c r="AA72" s="17">
        <f t="shared" si="618"/>
        <v>2550</v>
      </c>
      <c r="AB72" s="17">
        <f t="shared" si="618"/>
        <v>3060</v>
      </c>
      <c r="AC72" s="17">
        <f t="shared" si="618"/>
        <v>3570</v>
      </c>
      <c r="AD72" s="17">
        <f t="shared" si="618"/>
        <v>4080</v>
      </c>
      <c r="AE72" s="319">
        <f>SUM(S72:AD72)</f>
        <v>18360</v>
      </c>
      <c r="AF72" s="17">
        <f>AF71*$C$75</f>
        <v>4590</v>
      </c>
      <c r="AG72" s="17">
        <f t="shared" ref="AG72:AQ72" si="619">AG71*$C$75</f>
        <v>5100</v>
      </c>
      <c r="AH72" s="17">
        <f t="shared" si="619"/>
        <v>5610</v>
      </c>
      <c r="AI72" s="17">
        <f t="shared" si="619"/>
        <v>5970</v>
      </c>
      <c r="AJ72" s="17">
        <f t="shared" si="619"/>
        <v>6330</v>
      </c>
      <c r="AK72" s="17">
        <f t="shared" si="619"/>
        <v>6690</v>
      </c>
      <c r="AL72" s="17">
        <f t="shared" si="619"/>
        <v>6690</v>
      </c>
      <c r="AM72" s="17">
        <f t="shared" si="619"/>
        <v>6690</v>
      </c>
      <c r="AN72" s="17">
        <f t="shared" si="619"/>
        <v>6690</v>
      </c>
      <c r="AO72" s="17">
        <f t="shared" si="619"/>
        <v>6690</v>
      </c>
      <c r="AP72" s="17">
        <f t="shared" si="619"/>
        <v>6690</v>
      </c>
      <c r="AQ72" s="17">
        <f t="shared" si="619"/>
        <v>6690</v>
      </c>
      <c r="AR72" s="319">
        <f>SUM(AF72:AQ72)</f>
        <v>74430</v>
      </c>
      <c r="AS72" s="17">
        <f>AS71*$C$75</f>
        <v>6690</v>
      </c>
      <c r="AT72" s="17">
        <f t="shared" ref="AT72:BD72" si="620">AT71*$C$75</f>
        <v>6690</v>
      </c>
      <c r="AU72" s="17">
        <f t="shared" si="620"/>
        <v>6690</v>
      </c>
      <c r="AV72" s="17">
        <f t="shared" si="620"/>
        <v>6690</v>
      </c>
      <c r="AW72" s="17">
        <f t="shared" si="620"/>
        <v>6690</v>
      </c>
      <c r="AX72" s="17">
        <f t="shared" si="620"/>
        <v>6690</v>
      </c>
      <c r="AY72" s="17">
        <f t="shared" si="620"/>
        <v>6690</v>
      </c>
      <c r="AZ72" s="17">
        <f t="shared" si="620"/>
        <v>6690</v>
      </c>
      <c r="BA72" s="17">
        <f t="shared" si="620"/>
        <v>6690</v>
      </c>
      <c r="BB72" s="17">
        <f t="shared" si="620"/>
        <v>6690</v>
      </c>
      <c r="BC72" s="17">
        <f t="shared" si="620"/>
        <v>6690</v>
      </c>
      <c r="BD72" s="17">
        <f t="shared" si="620"/>
        <v>6690</v>
      </c>
      <c r="BE72" s="319">
        <f>SUM(AS72:BD72)</f>
        <v>80280</v>
      </c>
      <c r="BF72" s="17">
        <f>BF71*$C$75</f>
        <v>6690</v>
      </c>
      <c r="BG72" s="17">
        <f t="shared" ref="BG72:BQ72" si="621">BG71*$C$75</f>
        <v>6690</v>
      </c>
      <c r="BH72" s="17">
        <f t="shared" si="621"/>
        <v>6690</v>
      </c>
      <c r="BI72" s="17">
        <f t="shared" si="621"/>
        <v>6690</v>
      </c>
      <c r="BJ72" s="17">
        <f t="shared" si="621"/>
        <v>6690</v>
      </c>
      <c r="BK72" s="17">
        <f t="shared" si="621"/>
        <v>6690</v>
      </c>
      <c r="BL72" s="17">
        <f t="shared" si="621"/>
        <v>6690</v>
      </c>
      <c r="BM72" s="17">
        <f t="shared" si="621"/>
        <v>6690</v>
      </c>
      <c r="BN72" s="17">
        <f t="shared" si="621"/>
        <v>6690</v>
      </c>
      <c r="BO72" s="17">
        <f t="shared" si="621"/>
        <v>6690</v>
      </c>
      <c r="BP72" s="17">
        <f t="shared" si="621"/>
        <v>6690</v>
      </c>
      <c r="BQ72" s="17">
        <f t="shared" si="621"/>
        <v>6690</v>
      </c>
      <c r="BR72" s="319">
        <f>SUM(BF72:BQ72)</f>
        <v>80280</v>
      </c>
      <c r="BS72" s="17">
        <f>BS71*$C$75</f>
        <v>6690</v>
      </c>
      <c r="BT72" s="17">
        <f t="shared" ref="BT72:CD72" si="622">BT71*$C$75</f>
        <v>6690</v>
      </c>
      <c r="BU72" s="17">
        <f t="shared" si="622"/>
        <v>6690</v>
      </c>
      <c r="BV72" s="17">
        <f t="shared" si="622"/>
        <v>6690</v>
      </c>
      <c r="BW72" s="17">
        <f t="shared" si="622"/>
        <v>6690</v>
      </c>
      <c r="BX72" s="17">
        <f t="shared" si="622"/>
        <v>6690</v>
      </c>
      <c r="BY72" s="17">
        <f t="shared" si="622"/>
        <v>6690</v>
      </c>
      <c r="BZ72" s="17">
        <f t="shared" si="622"/>
        <v>6690</v>
      </c>
      <c r="CA72" s="17">
        <f t="shared" si="622"/>
        <v>6690</v>
      </c>
      <c r="CB72" s="17">
        <f t="shared" si="622"/>
        <v>6690</v>
      </c>
      <c r="CC72" s="17">
        <f t="shared" si="622"/>
        <v>6690</v>
      </c>
      <c r="CD72" s="17">
        <f t="shared" si="622"/>
        <v>6690</v>
      </c>
      <c r="CE72" s="319">
        <f>SUM(BS72:CD72)</f>
        <v>80280</v>
      </c>
      <c r="CF72" s="17">
        <f>CF71*$C$75</f>
        <v>6690</v>
      </c>
      <c r="CG72" s="17">
        <f t="shared" ref="CG72:CQ72" si="623">CG71*$C$75</f>
        <v>6690</v>
      </c>
      <c r="CH72" s="17">
        <f t="shared" si="623"/>
        <v>6690</v>
      </c>
      <c r="CI72" s="17">
        <f t="shared" si="623"/>
        <v>6690</v>
      </c>
      <c r="CJ72" s="17">
        <f t="shared" si="623"/>
        <v>6690</v>
      </c>
      <c r="CK72" s="17">
        <f t="shared" si="623"/>
        <v>6690</v>
      </c>
      <c r="CL72" s="17">
        <f t="shared" si="623"/>
        <v>6690</v>
      </c>
      <c r="CM72" s="17">
        <f t="shared" si="623"/>
        <v>6690</v>
      </c>
      <c r="CN72" s="17">
        <f t="shared" si="623"/>
        <v>6690</v>
      </c>
      <c r="CO72" s="17">
        <f t="shared" si="623"/>
        <v>6690</v>
      </c>
      <c r="CP72" s="17">
        <f t="shared" si="623"/>
        <v>6690</v>
      </c>
      <c r="CQ72" s="17">
        <f t="shared" si="623"/>
        <v>6690</v>
      </c>
      <c r="CR72" s="319">
        <f>SUM(CF72:CQ72)</f>
        <v>80280</v>
      </c>
      <c r="CS72" s="17">
        <f>CS71*$C$75</f>
        <v>6690</v>
      </c>
      <c r="CT72" s="17">
        <f t="shared" ref="CT72:DD72" si="624">CT71*$C$75</f>
        <v>6690</v>
      </c>
      <c r="CU72" s="17">
        <f t="shared" si="624"/>
        <v>6690</v>
      </c>
      <c r="CV72" s="17">
        <f t="shared" si="624"/>
        <v>6690</v>
      </c>
      <c r="CW72" s="17">
        <f t="shared" si="624"/>
        <v>6690</v>
      </c>
      <c r="CX72" s="17">
        <f t="shared" si="624"/>
        <v>6690</v>
      </c>
      <c r="CY72" s="17">
        <f t="shared" si="624"/>
        <v>6690</v>
      </c>
      <c r="CZ72" s="17">
        <f t="shared" si="624"/>
        <v>6690</v>
      </c>
      <c r="DA72" s="17">
        <f t="shared" si="624"/>
        <v>6690</v>
      </c>
      <c r="DB72" s="17">
        <f t="shared" si="624"/>
        <v>6690</v>
      </c>
      <c r="DC72" s="17">
        <f t="shared" si="624"/>
        <v>6690</v>
      </c>
      <c r="DD72" s="17">
        <f t="shared" si="624"/>
        <v>6690</v>
      </c>
      <c r="DE72" s="319">
        <f>SUM(CS72:DD72)</f>
        <v>80280</v>
      </c>
      <c r="DF72" s="17">
        <f>DF71*$C$75</f>
        <v>6690</v>
      </c>
      <c r="DG72" s="17">
        <f t="shared" ref="DG72:DQ72" si="625">DG71*$C$75</f>
        <v>6690</v>
      </c>
      <c r="DH72" s="17">
        <f t="shared" si="625"/>
        <v>6690</v>
      </c>
      <c r="DI72" s="17">
        <f t="shared" si="625"/>
        <v>6690</v>
      </c>
      <c r="DJ72" s="17">
        <f t="shared" si="625"/>
        <v>6690</v>
      </c>
      <c r="DK72" s="17">
        <f t="shared" si="625"/>
        <v>6690</v>
      </c>
      <c r="DL72" s="17">
        <f t="shared" si="625"/>
        <v>6690</v>
      </c>
      <c r="DM72" s="17">
        <f t="shared" si="625"/>
        <v>6690</v>
      </c>
      <c r="DN72" s="17">
        <f t="shared" si="625"/>
        <v>6690</v>
      </c>
      <c r="DO72" s="17">
        <f t="shared" si="625"/>
        <v>6690</v>
      </c>
      <c r="DP72" s="17">
        <f t="shared" si="625"/>
        <v>6690</v>
      </c>
      <c r="DQ72" s="17">
        <f t="shared" si="625"/>
        <v>6690</v>
      </c>
      <c r="DR72" s="319">
        <f t="shared" si="614"/>
        <v>80280</v>
      </c>
      <c r="DS72" s="17">
        <f>DS71*$C$75</f>
        <v>6690</v>
      </c>
      <c r="DT72" s="17">
        <f t="shared" ref="DT72" si="626">DT71*$C$75</f>
        <v>6690</v>
      </c>
      <c r="DU72" s="17">
        <f t="shared" ref="DU72" si="627">DU71*$C$75</f>
        <v>6690</v>
      </c>
      <c r="DV72" s="17">
        <f t="shared" ref="DV72" si="628">DV71*$C$75</f>
        <v>6690</v>
      </c>
      <c r="DW72" s="17">
        <f t="shared" ref="DW72" si="629">DW71*$C$75</f>
        <v>6690</v>
      </c>
      <c r="DX72" s="17">
        <f t="shared" ref="DX72" si="630">DX71*$C$75</f>
        <v>6690</v>
      </c>
      <c r="DY72" s="17">
        <f t="shared" ref="DY72" si="631">DY71*$C$75</f>
        <v>6690</v>
      </c>
      <c r="DZ72" s="17">
        <f t="shared" ref="DZ72" si="632">DZ71*$C$75</f>
        <v>6690</v>
      </c>
      <c r="EA72" s="17">
        <f t="shared" ref="EA72" si="633">EA71*$C$75</f>
        <v>6690</v>
      </c>
      <c r="EB72" s="17">
        <f t="shared" ref="EB72" si="634">EB71*$C$75</f>
        <v>6690</v>
      </c>
      <c r="EC72" s="17">
        <f t="shared" ref="EC72" si="635">EC71*$C$75</f>
        <v>6690</v>
      </c>
      <c r="ED72" s="17">
        <f t="shared" ref="ED72" si="636">ED71*$C$75</f>
        <v>6690</v>
      </c>
      <c r="EE72" s="391">
        <f t="shared" si="616"/>
        <v>80280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637">SUM(F71:F72)</f>
        <v>0</v>
      </c>
      <c r="G74" s="49">
        <f t="shared" si="637"/>
        <v>0</v>
      </c>
      <c r="H74" s="49">
        <f t="shared" si="637"/>
        <v>0</v>
      </c>
      <c r="I74" s="49">
        <f t="shared" si="637"/>
        <v>0</v>
      </c>
      <c r="J74" s="49">
        <f t="shared" si="637"/>
        <v>0</v>
      </c>
      <c r="K74" s="49">
        <f t="shared" si="637"/>
        <v>0</v>
      </c>
      <c r="L74" s="49">
        <f t="shared" si="637"/>
        <v>0</v>
      </c>
      <c r="M74" s="49">
        <f t="shared" si="637"/>
        <v>0</v>
      </c>
      <c r="N74" s="49">
        <f t="shared" si="637"/>
        <v>0</v>
      </c>
      <c r="O74" s="49">
        <f t="shared" si="637"/>
        <v>0</v>
      </c>
      <c r="P74" s="49">
        <f t="shared" si="637"/>
        <v>0</v>
      </c>
      <c r="Q74" s="49">
        <f t="shared" si="637"/>
        <v>0</v>
      </c>
      <c r="R74" s="319">
        <f t="shared" si="637"/>
        <v>0</v>
      </c>
      <c r="S74" s="49">
        <f t="shared" si="637"/>
        <v>0</v>
      </c>
      <c r="T74" s="49">
        <f t="shared" si="637"/>
        <v>0</v>
      </c>
      <c r="U74" s="49">
        <f t="shared" si="637"/>
        <v>0</v>
      </c>
      <c r="V74" s="49">
        <f t="shared" si="637"/>
        <v>0</v>
      </c>
      <c r="W74" s="49">
        <f t="shared" si="637"/>
        <v>3060</v>
      </c>
      <c r="X74" s="49">
        <f t="shared" si="637"/>
        <v>6120</v>
      </c>
      <c r="Y74" s="49">
        <f t="shared" si="637"/>
        <v>9180</v>
      </c>
      <c r="Z74" s="49">
        <f t="shared" si="637"/>
        <v>12240</v>
      </c>
      <c r="AA74" s="49">
        <f t="shared" si="637"/>
        <v>15300</v>
      </c>
      <c r="AB74" s="49">
        <f t="shared" si="637"/>
        <v>18360</v>
      </c>
      <c r="AC74" s="49">
        <f t="shared" si="637"/>
        <v>21420</v>
      </c>
      <c r="AD74" s="49">
        <f t="shared" si="637"/>
        <v>24480</v>
      </c>
      <c r="AE74" s="319">
        <f t="shared" si="637"/>
        <v>110160</v>
      </c>
      <c r="AF74" s="49">
        <f t="shared" si="637"/>
        <v>27540</v>
      </c>
      <c r="AG74" s="49">
        <f t="shared" si="637"/>
        <v>30600</v>
      </c>
      <c r="AH74" s="49">
        <f t="shared" si="637"/>
        <v>33660</v>
      </c>
      <c r="AI74" s="49">
        <f t="shared" si="637"/>
        <v>35820</v>
      </c>
      <c r="AJ74" s="49">
        <f t="shared" si="637"/>
        <v>37980</v>
      </c>
      <c r="AK74" s="49">
        <f t="shared" si="637"/>
        <v>40140</v>
      </c>
      <c r="AL74" s="49">
        <f t="shared" si="637"/>
        <v>40140</v>
      </c>
      <c r="AM74" s="49">
        <f t="shared" si="637"/>
        <v>40140</v>
      </c>
      <c r="AN74" s="49">
        <f t="shared" si="637"/>
        <v>40140</v>
      </c>
      <c r="AO74" s="49">
        <f t="shared" si="637"/>
        <v>40140</v>
      </c>
      <c r="AP74" s="49">
        <f t="shared" si="637"/>
        <v>40140</v>
      </c>
      <c r="AQ74" s="49">
        <f t="shared" si="637"/>
        <v>40140</v>
      </c>
      <c r="AR74" s="319">
        <f t="shared" si="637"/>
        <v>446580</v>
      </c>
      <c r="AS74" s="49">
        <f t="shared" si="637"/>
        <v>40140</v>
      </c>
      <c r="AT74" s="49">
        <f t="shared" si="637"/>
        <v>40140</v>
      </c>
      <c r="AU74" s="49">
        <f t="shared" si="637"/>
        <v>40140</v>
      </c>
      <c r="AV74" s="49">
        <f t="shared" si="637"/>
        <v>40140</v>
      </c>
      <c r="AW74" s="49">
        <f t="shared" si="637"/>
        <v>40140</v>
      </c>
      <c r="AX74" s="49">
        <f t="shared" si="637"/>
        <v>40140</v>
      </c>
      <c r="AY74" s="49">
        <f t="shared" si="637"/>
        <v>40140</v>
      </c>
      <c r="AZ74" s="49">
        <f t="shared" si="637"/>
        <v>40140</v>
      </c>
      <c r="BA74" s="49">
        <f t="shared" si="637"/>
        <v>40140</v>
      </c>
      <c r="BB74" s="49">
        <f t="shared" si="637"/>
        <v>40140</v>
      </c>
      <c r="BC74" s="49">
        <f t="shared" si="637"/>
        <v>40140</v>
      </c>
      <c r="BD74" s="49">
        <f t="shared" si="637"/>
        <v>40140</v>
      </c>
      <c r="BE74" s="319">
        <f t="shared" si="637"/>
        <v>481680</v>
      </c>
      <c r="BF74" s="49">
        <f t="shared" si="637"/>
        <v>40140</v>
      </c>
      <c r="BG74" s="49">
        <f t="shared" si="637"/>
        <v>40140</v>
      </c>
      <c r="BH74" s="49">
        <f t="shared" si="637"/>
        <v>40140</v>
      </c>
      <c r="BI74" s="49">
        <f t="shared" si="637"/>
        <v>40140</v>
      </c>
      <c r="BJ74" s="49">
        <f t="shared" si="637"/>
        <v>40140</v>
      </c>
      <c r="BK74" s="49">
        <f t="shared" si="637"/>
        <v>40140</v>
      </c>
      <c r="BL74" s="49">
        <f t="shared" si="637"/>
        <v>40140</v>
      </c>
      <c r="BM74" s="49">
        <f t="shared" si="637"/>
        <v>40140</v>
      </c>
      <c r="BN74" s="49">
        <f t="shared" si="637"/>
        <v>40140</v>
      </c>
      <c r="BO74" s="49">
        <f t="shared" si="637"/>
        <v>40140</v>
      </c>
      <c r="BP74" s="49">
        <f t="shared" si="637"/>
        <v>40140</v>
      </c>
      <c r="BQ74" s="49">
        <f t="shared" si="637"/>
        <v>40140</v>
      </c>
      <c r="BR74" s="319">
        <f t="shared" ref="BR74:EC74" si="638">SUM(BR71:BR72)</f>
        <v>481680</v>
      </c>
      <c r="BS74" s="49">
        <f t="shared" si="638"/>
        <v>40140</v>
      </c>
      <c r="BT74" s="49">
        <f t="shared" si="638"/>
        <v>40140</v>
      </c>
      <c r="BU74" s="49">
        <f t="shared" si="638"/>
        <v>40140</v>
      </c>
      <c r="BV74" s="49">
        <f t="shared" si="638"/>
        <v>40140</v>
      </c>
      <c r="BW74" s="49">
        <f t="shared" si="638"/>
        <v>40140</v>
      </c>
      <c r="BX74" s="49">
        <f t="shared" si="638"/>
        <v>40140</v>
      </c>
      <c r="BY74" s="49">
        <f t="shared" si="638"/>
        <v>40140</v>
      </c>
      <c r="BZ74" s="49">
        <f t="shared" si="638"/>
        <v>40140</v>
      </c>
      <c r="CA74" s="49">
        <f t="shared" si="638"/>
        <v>40140</v>
      </c>
      <c r="CB74" s="49">
        <f t="shared" si="638"/>
        <v>40140</v>
      </c>
      <c r="CC74" s="49">
        <f t="shared" si="638"/>
        <v>40140</v>
      </c>
      <c r="CD74" s="49">
        <f t="shared" si="638"/>
        <v>40140</v>
      </c>
      <c r="CE74" s="319">
        <f t="shared" si="638"/>
        <v>481680</v>
      </c>
      <c r="CF74" s="49">
        <f t="shared" si="638"/>
        <v>40140</v>
      </c>
      <c r="CG74" s="49">
        <f t="shared" si="638"/>
        <v>40140</v>
      </c>
      <c r="CH74" s="49">
        <f t="shared" si="638"/>
        <v>40140</v>
      </c>
      <c r="CI74" s="49">
        <f t="shared" si="638"/>
        <v>40140</v>
      </c>
      <c r="CJ74" s="49">
        <f t="shared" si="638"/>
        <v>40140</v>
      </c>
      <c r="CK74" s="49">
        <f t="shared" si="638"/>
        <v>40140</v>
      </c>
      <c r="CL74" s="49">
        <f t="shared" si="638"/>
        <v>40140</v>
      </c>
      <c r="CM74" s="49">
        <f t="shared" si="638"/>
        <v>40140</v>
      </c>
      <c r="CN74" s="49">
        <f t="shared" si="638"/>
        <v>40140</v>
      </c>
      <c r="CO74" s="49">
        <f t="shared" si="638"/>
        <v>40140</v>
      </c>
      <c r="CP74" s="49">
        <f t="shared" si="638"/>
        <v>40140</v>
      </c>
      <c r="CQ74" s="49">
        <f t="shared" si="638"/>
        <v>40140</v>
      </c>
      <c r="CR74" s="319">
        <f t="shared" si="638"/>
        <v>481680</v>
      </c>
      <c r="CS74" s="49">
        <f t="shared" si="638"/>
        <v>40140</v>
      </c>
      <c r="CT74" s="49">
        <f t="shared" si="638"/>
        <v>40140</v>
      </c>
      <c r="CU74" s="49">
        <f t="shared" si="638"/>
        <v>40140</v>
      </c>
      <c r="CV74" s="49">
        <f t="shared" si="638"/>
        <v>40140</v>
      </c>
      <c r="CW74" s="49">
        <f t="shared" si="638"/>
        <v>40140</v>
      </c>
      <c r="CX74" s="49">
        <f t="shared" si="638"/>
        <v>40140</v>
      </c>
      <c r="CY74" s="49">
        <f t="shared" si="638"/>
        <v>40140</v>
      </c>
      <c r="CZ74" s="49">
        <f t="shared" si="638"/>
        <v>40140</v>
      </c>
      <c r="DA74" s="49">
        <f t="shared" si="638"/>
        <v>40140</v>
      </c>
      <c r="DB74" s="49">
        <f t="shared" si="638"/>
        <v>40140</v>
      </c>
      <c r="DC74" s="49">
        <f t="shared" si="638"/>
        <v>40140</v>
      </c>
      <c r="DD74" s="49">
        <f t="shared" si="638"/>
        <v>40140</v>
      </c>
      <c r="DE74" s="319">
        <f t="shared" si="638"/>
        <v>481680</v>
      </c>
      <c r="DF74" s="49">
        <f t="shared" si="638"/>
        <v>40140</v>
      </c>
      <c r="DG74" s="49">
        <f t="shared" si="638"/>
        <v>40140</v>
      </c>
      <c r="DH74" s="49">
        <f t="shared" si="638"/>
        <v>40140</v>
      </c>
      <c r="DI74" s="49">
        <f t="shared" si="638"/>
        <v>40140</v>
      </c>
      <c r="DJ74" s="49">
        <f t="shared" si="638"/>
        <v>40140</v>
      </c>
      <c r="DK74" s="49">
        <f t="shared" si="638"/>
        <v>40140</v>
      </c>
      <c r="DL74" s="49">
        <f t="shared" si="638"/>
        <v>40140</v>
      </c>
      <c r="DM74" s="49">
        <f t="shared" si="638"/>
        <v>40140</v>
      </c>
      <c r="DN74" s="49">
        <f t="shared" si="638"/>
        <v>40140</v>
      </c>
      <c r="DO74" s="49">
        <f t="shared" si="638"/>
        <v>40140</v>
      </c>
      <c r="DP74" s="49">
        <f t="shared" si="638"/>
        <v>40140</v>
      </c>
      <c r="DQ74" s="49">
        <f t="shared" si="638"/>
        <v>40140</v>
      </c>
      <c r="DR74" s="319">
        <f t="shared" si="638"/>
        <v>481680</v>
      </c>
      <c r="DS74" s="49">
        <f t="shared" si="638"/>
        <v>40140</v>
      </c>
      <c r="DT74" s="49">
        <f t="shared" si="638"/>
        <v>40140</v>
      </c>
      <c r="DU74" s="49">
        <f t="shared" si="638"/>
        <v>40140</v>
      </c>
      <c r="DV74" s="49">
        <f t="shared" si="638"/>
        <v>40140</v>
      </c>
      <c r="DW74" s="49">
        <f t="shared" si="638"/>
        <v>40140</v>
      </c>
      <c r="DX74" s="49">
        <f t="shared" si="638"/>
        <v>40140</v>
      </c>
      <c r="DY74" s="49">
        <f t="shared" si="638"/>
        <v>40140</v>
      </c>
      <c r="DZ74" s="49">
        <f t="shared" si="638"/>
        <v>40140</v>
      </c>
      <c r="EA74" s="49">
        <f t="shared" si="638"/>
        <v>40140</v>
      </c>
      <c r="EB74" s="49">
        <f t="shared" si="638"/>
        <v>40140</v>
      </c>
      <c r="EC74" s="49">
        <f t="shared" si="638"/>
        <v>40140</v>
      </c>
      <c r="ED74" s="49">
        <f t="shared" ref="ED74:EE74" si="639">SUM(ED71:ED72)</f>
        <v>40140</v>
      </c>
      <c r="EE74" s="391">
        <f t="shared" si="639"/>
        <v>481680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 t="shared" ref="F76:Q76" si="640">F34</f>
        <v>0</v>
      </c>
      <c r="G76" s="17">
        <f t="shared" si="640"/>
        <v>0</v>
      </c>
      <c r="H76" s="17">
        <f t="shared" si="640"/>
        <v>0</v>
      </c>
      <c r="I76" s="17">
        <f t="shared" si="640"/>
        <v>0</v>
      </c>
      <c r="J76" s="17">
        <f t="shared" si="640"/>
        <v>0</v>
      </c>
      <c r="K76" s="17">
        <f t="shared" si="640"/>
        <v>0</v>
      </c>
      <c r="L76" s="17">
        <f t="shared" si="640"/>
        <v>0</v>
      </c>
      <c r="M76" s="17">
        <f t="shared" si="640"/>
        <v>0</v>
      </c>
      <c r="N76" s="17">
        <f t="shared" si="640"/>
        <v>0</v>
      </c>
      <c r="O76" s="17">
        <f t="shared" si="640"/>
        <v>0</v>
      </c>
      <c r="P76" s="17">
        <f t="shared" si="640"/>
        <v>800</v>
      </c>
      <c r="Q76" s="17">
        <f t="shared" si="640"/>
        <v>5725</v>
      </c>
      <c r="R76" s="319">
        <f t="shared" ref="R76:R80" si="641">SUM(F76:Q76)</f>
        <v>6525</v>
      </c>
      <c r="S76" s="17">
        <f t="shared" ref="S76:AD76" si="642">S34</f>
        <v>14905</v>
      </c>
      <c r="T76" s="17">
        <f t="shared" si="642"/>
        <v>11897</v>
      </c>
      <c r="U76" s="17">
        <f t="shared" si="642"/>
        <v>6535</v>
      </c>
      <c r="V76" s="17">
        <f t="shared" si="642"/>
        <v>1535</v>
      </c>
      <c r="W76" s="17">
        <f t="shared" si="642"/>
        <v>7650</v>
      </c>
      <c r="X76" s="17">
        <f t="shared" si="642"/>
        <v>7375</v>
      </c>
      <c r="Y76" s="17">
        <f t="shared" si="642"/>
        <v>7375</v>
      </c>
      <c r="Z76" s="17">
        <f t="shared" si="642"/>
        <v>7375</v>
      </c>
      <c r="AA76" s="17">
        <f t="shared" si="642"/>
        <v>7375</v>
      </c>
      <c r="AB76" s="17">
        <f t="shared" si="642"/>
        <v>7375</v>
      </c>
      <c r="AC76" s="17">
        <f t="shared" si="642"/>
        <v>7375</v>
      </c>
      <c r="AD76" s="17">
        <f t="shared" si="642"/>
        <v>7375</v>
      </c>
      <c r="AE76" s="319">
        <f t="shared" ref="AE76:AE80" si="643">SUM(S76:AD76)</f>
        <v>94147</v>
      </c>
      <c r="AF76" s="17">
        <f t="shared" ref="AF76:AQ76" si="644">AF34</f>
        <v>7375</v>
      </c>
      <c r="AG76" s="17">
        <f t="shared" si="644"/>
        <v>7375</v>
      </c>
      <c r="AH76" s="17">
        <f t="shared" si="644"/>
        <v>7375</v>
      </c>
      <c r="AI76" s="17">
        <f t="shared" si="644"/>
        <v>7375</v>
      </c>
      <c r="AJ76" s="17">
        <f t="shared" si="644"/>
        <v>7375</v>
      </c>
      <c r="AK76" s="17">
        <f t="shared" si="644"/>
        <v>7375</v>
      </c>
      <c r="AL76" s="17">
        <f t="shared" si="644"/>
        <v>7375</v>
      </c>
      <c r="AM76" s="17">
        <f t="shared" si="644"/>
        <v>7375</v>
      </c>
      <c r="AN76" s="17">
        <f t="shared" si="644"/>
        <v>7375</v>
      </c>
      <c r="AO76" s="17">
        <f t="shared" si="644"/>
        <v>7375</v>
      </c>
      <c r="AP76" s="17">
        <f t="shared" si="644"/>
        <v>7375</v>
      </c>
      <c r="AQ76" s="17">
        <f t="shared" si="644"/>
        <v>7375</v>
      </c>
      <c r="AR76" s="319">
        <f t="shared" ref="AR76:AR80" si="645">SUM(AF76:AQ76)</f>
        <v>88500</v>
      </c>
      <c r="AS76" s="17">
        <f t="shared" ref="AS76:BD76" si="646">AS34</f>
        <v>7375</v>
      </c>
      <c r="AT76" s="17">
        <f t="shared" si="646"/>
        <v>7375</v>
      </c>
      <c r="AU76" s="17">
        <f t="shared" si="646"/>
        <v>7375</v>
      </c>
      <c r="AV76" s="17">
        <f t="shared" si="646"/>
        <v>7375</v>
      </c>
      <c r="AW76" s="17">
        <f t="shared" si="646"/>
        <v>7375</v>
      </c>
      <c r="AX76" s="17">
        <f t="shared" si="646"/>
        <v>7375</v>
      </c>
      <c r="AY76" s="17">
        <f t="shared" si="646"/>
        <v>7375</v>
      </c>
      <c r="AZ76" s="17">
        <f t="shared" si="646"/>
        <v>7375</v>
      </c>
      <c r="BA76" s="17">
        <f t="shared" si="646"/>
        <v>7375</v>
      </c>
      <c r="BB76" s="17">
        <f t="shared" si="646"/>
        <v>7375</v>
      </c>
      <c r="BC76" s="17">
        <f t="shared" si="646"/>
        <v>7375</v>
      </c>
      <c r="BD76" s="17">
        <f t="shared" si="646"/>
        <v>7375</v>
      </c>
      <c r="BE76" s="319">
        <f t="shared" ref="BE76:BE80" si="647">SUM(AS76:BD76)</f>
        <v>88500</v>
      </c>
      <c r="BF76" s="17">
        <f t="shared" ref="BF76:BQ76" si="648">BF34</f>
        <v>7375</v>
      </c>
      <c r="BG76" s="17">
        <f t="shared" si="648"/>
        <v>7375</v>
      </c>
      <c r="BH76" s="17">
        <f t="shared" si="648"/>
        <v>7375</v>
      </c>
      <c r="BI76" s="17">
        <f t="shared" si="648"/>
        <v>7375</v>
      </c>
      <c r="BJ76" s="17">
        <f t="shared" si="648"/>
        <v>7375</v>
      </c>
      <c r="BK76" s="17">
        <f t="shared" si="648"/>
        <v>7375</v>
      </c>
      <c r="BL76" s="17">
        <f t="shared" si="648"/>
        <v>7375</v>
      </c>
      <c r="BM76" s="17">
        <f t="shared" si="648"/>
        <v>7375</v>
      </c>
      <c r="BN76" s="17">
        <f t="shared" si="648"/>
        <v>7375</v>
      </c>
      <c r="BO76" s="17">
        <f t="shared" si="648"/>
        <v>7375</v>
      </c>
      <c r="BP76" s="17">
        <f t="shared" si="648"/>
        <v>7375</v>
      </c>
      <c r="BQ76" s="17">
        <f t="shared" si="648"/>
        <v>7375</v>
      </c>
      <c r="BR76" s="319">
        <f t="shared" ref="BR76:BR80" si="649">SUM(BF76:BQ76)</f>
        <v>88500</v>
      </c>
      <c r="BS76" s="17">
        <f t="shared" ref="BS76:CD76" si="650">BS34</f>
        <v>7375</v>
      </c>
      <c r="BT76" s="17">
        <f t="shared" si="650"/>
        <v>7375</v>
      </c>
      <c r="BU76" s="17">
        <f t="shared" si="650"/>
        <v>7375</v>
      </c>
      <c r="BV76" s="17">
        <f t="shared" si="650"/>
        <v>7375</v>
      </c>
      <c r="BW76" s="17">
        <f t="shared" si="650"/>
        <v>7375</v>
      </c>
      <c r="BX76" s="17">
        <f t="shared" si="650"/>
        <v>7375</v>
      </c>
      <c r="BY76" s="17">
        <f t="shared" si="650"/>
        <v>7375</v>
      </c>
      <c r="BZ76" s="17">
        <f t="shared" si="650"/>
        <v>7375</v>
      </c>
      <c r="CA76" s="17">
        <f t="shared" si="650"/>
        <v>7375</v>
      </c>
      <c r="CB76" s="17">
        <f t="shared" si="650"/>
        <v>7375</v>
      </c>
      <c r="CC76" s="17">
        <f t="shared" si="650"/>
        <v>7375</v>
      </c>
      <c r="CD76" s="17">
        <f t="shared" si="650"/>
        <v>7375</v>
      </c>
      <c r="CE76" s="319">
        <f t="shared" ref="CE76:CE80" si="651">SUM(BS76:CD76)</f>
        <v>88500</v>
      </c>
      <c r="CF76" s="17">
        <f t="shared" ref="CF76:CQ76" si="652">CF34</f>
        <v>7375</v>
      </c>
      <c r="CG76" s="17">
        <f t="shared" si="652"/>
        <v>7375</v>
      </c>
      <c r="CH76" s="17">
        <f t="shared" si="652"/>
        <v>7375</v>
      </c>
      <c r="CI76" s="17">
        <f t="shared" si="652"/>
        <v>7375</v>
      </c>
      <c r="CJ76" s="17">
        <f t="shared" si="652"/>
        <v>7375</v>
      </c>
      <c r="CK76" s="17">
        <f t="shared" si="652"/>
        <v>7375</v>
      </c>
      <c r="CL76" s="17">
        <f t="shared" si="652"/>
        <v>7375</v>
      </c>
      <c r="CM76" s="17">
        <f t="shared" si="652"/>
        <v>7375</v>
      </c>
      <c r="CN76" s="17">
        <f t="shared" si="652"/>
        <v>7375</v>
      </c>
      <c r="CO76" s="17">
        <f t="shared" si="652"/>
        <v>7375</v>
      </c>
      <c r="CP76" s="17">
        <f t="shared" si="652"/>
        <v>7375</v>
      </c>
      <c r="CQ76" s="17">
        <f t="shared" si="652"/>
        <v>7375</v>
      </c>
      <c r="CR76" s="319">
        <f t="shared" ref="CR76:CR80" si="653">SUM(CF76:CQ76)</f>
        <v>88500</v>
      </c>
      <c r="CS76" s="17">
        <f t="shared" ref="CS76:DD76" si="654">CS34</f>
        <v>7375</v>
      </c>
      <c r="CT76" s="17">
        <f t="shared" si="654"/>
        <v>7375</v>
      </c>
      <c r="CU76" s="17">
        <f t="shared" si="654"/>
        <v>7375</v>
      </c>
      <c r="CV76" s="17">
        <f t="shared" si="654"/>
        <v>7375</v>
      </c>
      <c r="CW76" s="17">
        <f t="shared" si="654"/>
        <v>7375</v>
      </c>
      <c r="CX76" s="17">
        <f t="shared" si="654"/>
        <v>7375</v>
      </c>
      <c r="CY76" s="17">
        <f t="shared" si="654"/>
        <v>7375</v>
      </c>
      <c r="CZ76" s="17">
        <f t="shared" si="654"/>
        <v>7375</v>
      </c>
      <c r="DA76" s="17">
        <f t="shared" si="654"/>
        <v>7375</v>
      </c>
      <c r="DB76" s="17">
        <f t="shared" si="654"/>
        <v>7375</v>
      </c>
      <c r="DC76" s="17">
        <f t="shared" si="654"/>
        <v>7375</v>
      </c>
      <c r="DD76" s="17">
        <f t="shared" si="654"/>
        <v>7375</v>
      </c>
      <c r="DE76" s="319">
        <f t="shared" ref="DE76:DE80" si="655">SUM(CS76:DD76)</f>
        <v>88500</v>
      </c>
      <c r="DF76" s="17">
        <f t="shared" ref="DF76:DQ76" si="656">DF34</f>
        <v>7375</v>
      </c>
      <c r="DG76" s="17">
        <f t="shared" si="656"/>
        <v>7375</v>
      </c>
      <c r="DH76" s="17">
        <f t="shared" si="656"/>
        <v>7375</v>
      </c>
      <c r="DI76" s="17">
        <f t="shared" si="656"/>
        <v>7375</v>
      </c>
      <c r="DJ76" s="17">
        <f t="shared" si="656"/>
        <v>7375</v>
      </c>
      <c r="DK76" s="17">
        <f t="shared" si="656"/>
        <v>7375</v>
      </c>
      <c r="DL76" s="17">
        <f t="shared" si="656"/>
        <v>7375</v>
      </c>
      <c r="DM76" s="17">
        <f t="shared" si="656"/>
        <v>7375</v>
      </c>
      <c r="DN76" s="17">
        <f t="shared" si="656"/>
        <v>7375</v>
      </c>
      <c r="DO76" s="17">
        <f t="shared" si="656"/>
        <v>7375</v>
      </c>
      <c r="DP76" s="17">
        <f t="shared" si="656"/>
        <v>7375</v>
      </c>
      <c r="DQ76" s="17">
        <f t="shared" si="656"/>
        <v>7375</v>
      </c>
      <c r="DR76" s="319">
        <f t="shared" ref="DR76:DR80" si="657">SUM(DF76:DQ76)</f>
        <v>88500</v>
      </c>
      <c r="DS76" s="17">
        <f t="shared" ref="DS76:ED76" si="658">DS34</f>
        <v>7375</v>
      </c>
      <c r="DT76" s="17">
        <f t="shared" si="658"/>
        <v>7375</v>
      </c>
      <c r="DU76" s="17">
        <f t="shared" si="658"/>
        <v>7375</v>
      </c>
      <c r="DV76" s="17">
        <f t="shared" si="658"/>
        <v>7375</v>
      </c>
      <c r="DW76" s="17">
        <f t="shared" si="658"/>
        <v>7375</v>
      </c>
      <c r="DX76" s="17">
        <f t="shared" si="658"/>
        <v>7375</v>
      </c>
      <c r="DY76" s="17">
        <f t="shared" si="658"/>
        <v>7375</v>
      </c>
      <c r="DZ76" s="17">
        <f t="shared" si="658"/>
        <v>7375</v>
      </c>
      <c r="EA76" s="17">
        <f t="shared" si="658"/>
        <v>7375</v>
      </c>
      <c r="EB76" s="17">
        <f t="shared" si="658"/>
        <v>7375</v>
      </c>
      <c r="EC76" s="17">
        <f t="shared" si="658"/>
        <v>7375</v>
      </c>
      <c r="ED76" s="17">
        <f t="shared" si="658"/>
        <v>7375</v>
      </c>
      <c r="EE76" s="391">
        <f t="shared" ref="EE76:EE80" si="659">SUM(DS76:ED76)</f>
        <v>88500</v>
      </c>
    </row>
    <row r="77" spans="3:135" x14ac:dyDescent="0.2">
      <c r="D77" s="5" t="s">
        <v>46</v>
      </c>
      <c r="F77" s="17">
        <f t="shared" ref="F77:Q77" si="660">F41</f>
        <v>0</v>
      </c>
      <c r="G77" s="17">
        <f t="shared" si="660"/>
        <v>0</v>
      </c>
      <c r="H77" s="17">
        <f t="shared" si="660"/>
        <v>0</v>
      </c>
      <c r="I77" s="17">
        <f t="shared" si="660"/>
        <v>0</v>
      </c>
      <c r="J77" s="17">
        <f t="shared" si="660"/>
        <v>0</v>
      </c>
      <c r="K77" s="17">
        <f t="shared" si="660"/>
        <v>0</v>
      </c>
      <c r="L77" s="17">
        <f t="shared" si="660"/>
        <v>0</v>
      </c>
      <c r="M77" s="17">
        <f t="shared" si="660"/>
        <v>0</v>
      </c>
      <c r="N77" s="17">
        <f t="shared" si="660"/>
        <v>0</v>
      </c>
      <c r="O77" s="17">
        <f t="shared" si="660"/>
        <v>0</v>
      </c>
      <c r="P77" s="17">
        <f t="shared" si="660"/>
        <v>0</v>
      </c>
      <c r="Q77" s="17">
        <f t="shared" si="660"/>
        <v>0</v>
      </c>
      <c r="R77" s="319">
        <f t="shared" si="641"/>
        <v>0</v>
      </c>
      <c r="S77" s="17">
        <f t="shared" ref="S77:AD77" si="661">S41</f>
        <v>0</v>
      </c>
      <c r="T77" s="17">
        <f t="shared" si="661"/>
        <v>0</v>
      </c>
      <c r="U77" s="17">
        <f t="shared" si="661"/>
        <v>0</v>
      </c>
      <c r="V77" s="17">
        <f t="shared" si="661"/>
        <v>0</v>
      </c>
      <c r="W77" s="17">
        <f t="shared" si="661"/>
        <v>0</v>
      </c>
      <c r="X77" s="17">
        <f t="shared" si="661"/>
        <v>0</v>
      </c>
      <c r="Y77" s="17">
        <f t="shared" si="661"/>
        <v>0</v>
      </c>
      <c r="Z77" s="17">
        <f t="shared" si="661"/>
        <v>0</v>
      </c>
      <c r="AA77" s="17">
        <f t="shared" si="661"/>
        <v>0</v>
      </c>
      <c r="AB77" s="17">
        <f t="shared" si="661"/>
        <v>12000</v>
      </c>
      <c r="AC77" s="17">
        <f t="shared" si="661"/>
        <v>0</v>
      </c>
      <c r="AD77" s="17">
        <f t="shared" si="661"/>
        <v>0</v>
      </c>
      <c r="AE77" s="319">
        <f t="shared" si="643"/>
        <v>12000</v>
      </c>
      <c r="AF77" s="17">
        <f t="shared" ref="AF77:AQ77" si="662">AF41</f>
        <v>1300</v>
      </c>
      <c r="AG77" s="17">
        <f t="shared" si="662"/>
        <v>1300</v>
      </c>
      <c r="AH77" s="17">
        <f t="shared" si="662"/>
        <v>1300</v>
      </c>
      <c r="AI77" s="17">
        <f t="shared" si="662"/>
        <v>1300</v>
      </c>
      <c r="AJ77" s="17">
        <f t="shared" si="662"/>
        <v>1300</v>
      </c>
      <c r="AK77" s="17">
        <f t="shared" si="662"/>
        <v>1300</v>
      </c>
      <c r="AL77" s="17">
        <f t="shared" si="662"/>
        <v>1300</v>
      </c>
      <c r="AM77" s="17">
        <f t="shared" si="662"/>
        <v>1300</v>
      </c>
      <c r="AN77" s="17">
        <f t="shared" si="662"/>
        <v>1300</v>
      </c>
      <c r="AO77" s="17">
        <f t="shared" si="662"/>
        <v>1300</v>
      </c>
      <c r="AP77" s="17">
        <f t="shared" si="662"/>
        <v>1300</v>
      </c>
      <c r="AQ77" s="17">
        <f t="shared" si="662"/>
        <v>1300</v>
      </c>
      <c r="AR77" s="319">
        <f t="shared" si="645"/>
        <v>15600</v>
      </c>
      <c r="AS77" s="17">
        <f t="shared" ref="AS77:BD77" si="663">AS41</f>
        <v>1300</v>
      </c>
      <c r="AT77" s="17">
        <f t="shared" si="663"/>
        <v>1300</v>
      </c>
      <c r="AU77" s="17">
        <f t="shared" si="663"/>
        <v>1300</v>
      </c>
      <c r="AV77" s="17">
        <f t="shared" si="663"/>
        <v>1300</v>
      </c>
      <c r="AW77" s="17">
        <f t="shared" si="663"/>
        <v>1300</v>
      </c>
      <c r="AX77" s="17">
        <f t="shared" si="663"/>
        <v>1300</v>
      </c>
      <c r="AY77" s="17">
        <f t="shared" si="663"/>
        <v>1300</v>
      </c>
      <c r="AZ77" s="17">
        <f t="shared" si="663"/>
        <v>1300</v>
      </c>
      <c r="BA77" s="17">
        <f t="shared" si="663"/>
        <v>1300</v>
      </c>
      <c r="BB77" s="17">
        <f t="shared" si="663"/>
        <v>1300</v>
      </c>
      <c r="BC77" s="17">
        <f t="shared" si="663"/>
        <v>1300</v>
      </c>
      <c r="BD77" s="17">
        <f t="shared" si="663"/>
        <v>1300</v>
      </c>
      <c r="BE77" s="319">
        <f t="shared" si="647"/>
        <v>15600</v>
      </c>
      <c r="BF77" s="17">
        <f t="shared" ref="BF77:BQ77" si="664">BF41</f>
        <v>1300</v>
      </c>
      <c r="BG77" s="17">
        <f t="shared" si="664"/>
        <v>1300</v>
      </c>
      <c r="BH77" s="17">
        <f t="shared" si="664"/>
        <v>1300</v>
      </c>
      <c r="BI77" s="17">
        <f t="shared" si="664"/>
        <v>1300</v>
      </c>
      <c r="BJ77" s="17">
        <f t="shared" si="664"/>
        <v>1300</v>
      </c>
      <c r="BK77" s="17">
        <f t="shared" si="664"/>
        <v>1300</v>
      </c>
      <c r="BL77" s="17">
        <f t="shared" si="664"/>
        <v>1300</v>
      </c>
      <c r="BM77" s="17">
        <f t="shared" si="664"/>
        <v>1300</v>
      </c>
      <c r="BN77" s="17">
        <f t="shared" si="664"/>
        <v>1300</v>
      </c>
      <c r="BO77" s="17">
        <f t="shared" si="664"/>
        <v>1300</v>
      </c>
      <c r="BP77" s="17">
        <f t="shared" si="664"/>
        <v>1300</v>
      </c>
      <c r="BQ77" s="17">
        <f t="shared" si="664"/>
        <v>1300</v>
      </c>
      <c r="BR77" s="319">
        <f t="shared" si="649"/>
        <v>15600</v>
      </c>
      <c r="BS77" s="17">
        <f t="shared" ref="BS77:CD77" si="665">BS41</f>
        <v>1300</v>
      </c>
      <c r="BT77" s="17">
        <f t="shared" si="665"/>
        <v>1300</v>
      </c>
      <c r="BU77" s="17">
        <f t="shared" si="665"/>
        <v>1300</v>
      </c>
      <c r="BV77" s="17">
        <f t="shared" si="665"/>
        <v>1300</v>
      </c>
      <c r="BW77" s="17">
        <f t="shared" si="665"/>
        <v>1300</v>
      </c>
      <c r="BX77" s="17">
        <f t="shared" si="665"/>
        <v>1300</v>
      </c>
      <c r="BY77" s="17">
        <f t="shared" si="665"/>
        <v>1300</v>
      </c>
      <c r="BZ77" s="17">
        <f t="shared" si="665"/>
        <v>1300</v>
      </c>
      <c r="CA77" s="17">
        <f t="shared" si="665"/>
        <v>1300</v>
      </c>
      <c r="CB77" s="17">
        <f t="shared" si="665"/>
        <v>1300</v>
      </c>
      <c r="CC77" s="17">
        <f t="shared" si="665"/>
        <v>1300</v>
      </c>
      <c r="CD77" s="17">
        <f t="shared" si="665"/>
        <v>1300</v>
      </c>
      <c r="CE77" s="319">
        <f t="shared" si="651"/>
        <v>15600</v>
      </c>
      <c r="CF77" s="17">
        <f t="shared" ref="CF77:CQ77" si="666">CF41</f>
        <v>1300</v>
      </c>
      <c r="CG77" s="17">
        <f t="shared" si="666"/>
        <v>1300</v>
      </c>
      <c r="CH77" s="17">
        <f t="shared" si="666"/>
        <v>1300</v>
      </c>
      <c r="CI77" s="17">
        <f t="shared" si="666"/>
        <v>1300</v>
      </c>
      <c r="CJ77" s="17">
        <f t="shared" si="666"/>
        <v>1300</v>
      </c>
      <c r="CK77" s="17">
        <f t="shared" si="666"/>
        <v>1300</v>
      </c>
      <c r="CL77" s="17">
        <f t="shared" si="666"/>
        <v>1300</v>
      </c>
      <c r="CM77" s="17">
        <f t="shared" si="666"/>
        <v>1300</v>
      </c>
      <c r="CN77" s="17">
        <f t="shared" si="666"/>
        <v>1300</v>
      </c>
      <c r="CO77" s="17">
        <f t="shared" si="666"/>
        <v>1300</v>
      </c>
      <c r="CP77" s="17">
        <f t="shared" si="666"/>
        <v>1300</v>
      </c>
      <c r="CQ77" s="17">
        <f t="shared" si="666"/>
        <v>1300</v>
      </c>
      <c r="CR77" s="319">
        <f t="shared" si="653"/>
        <v>15600</v>
      </c>
      <c r="CS77" s="17">
        <f t="shared" ref="CS77:DD77" si="667">CS41</f>
        <v>1300</v>
      </c>
      <c r="CT77" s="17">
        <f t="shared" si="667"/>
        <v>1300</v>
      </c>
      <c r="CU77" s="17">
        <f t="shared" si="667"/>
        <v>1300</v>
      </c>
      <c r="CV77" s="17">
        <f t="shared" si="667"/>
        <v>1300</v>
      </c>
      <c r="CW77" s="17">
        <f t="shared" si="667"/>
        <v>1300</v>
      </c>
      <c r="CX77" s="17">
        <f t="shared" si="667"/>
        <v>1300</v>
      </c>
      <c r="CY77" s="17">
        <f t="shared" si="667"/>
        <v>1300</v>
      </c>
      <c r="CZ77" s="17">
        <f t="shared" si="667"/>
        <v>1300</v>
      </c>
      <c r="DA77" s="17">
        <f t="shared" si="667"/>
        <v>1300</v>
      </c>
      <c r="DB77" s="17">
        <f t="shared" si="667"/>
        <v>1300</v>
      </c>
      <c r="DC77" s="17">
        <f t="shared" si="667"/>
        <v>1300</v>
      </c>
      <c r="DD77" s="17">
        <f t="shared" si="667"/>
        <v>1300</v>
      </c>
      <c r="DE77" s="319">
        <f t="shared" si="655"/>
        <v>15600</v>
      </c>
      <c r="DF77" s="17">
        <f t="shared" ref="DF77:DQ77" si="668">DF41</f>
        <v>1300</v>
      </c>
      <c r="DG77" s="17">
        <f t="shared" si="668"/>
        <v>1300</v>
      </c>
      <c r="DH77" s="17">
        <f t="shared" si="668"/>
        <v>1300</v>
      </c>
      <c r="DI77" s="17">
        <f t="shared" si="668"/>
        <v>1300</v>
      </c>
      <c r="DJ77" s="17">
        <f t="shared" si="668"/>
        <v>1300</v>
      </c>
      <c r="DK77" s="17">
        <f t="shared" si="668"/>
        <v>1300</v>
      </c>
      <c r="DL77" s="17">
        <f t="shared" si="668"/>
        <v>1300</v>
      </c>
      <c r="DM77" s="17">
        <f t="shared" si="668"/>
        <v>1300</v>
      </c>
      <c r="DN77" s="17">
        <f t="shared" si="668"/>
        <v>1300</v>
      </c>
      <c r="DO77" s="17">
        <f t="shared" si="668"/>
        <v>1300</v>
      </c>
      <c r="DP77" s="17">
        <f t="shared" si="668"/>
        <v>1300</v>
      </c>
      <c r="DQ77" s="17">
        <f t="shared" si="668"/>
        <v>1300</v>
      </c>
      <c r="DR77" s="319">
        <f t="shared" si="657"/>
        <v>15600</v>
      </c>
      <c r="DS77" s="17">
        <f t="shared" ref="DS77:ED77" si="669">DS41</f>
        <v>1300</v>
      </c>
      <c r="DT77" s="17">
        <f t="shared" si="669"/>
        <v>1300</v>
      </c>
      <c r="DU77" s="17">
        <f t="shared" si="669"/>
        <v>1300</v>
      </c>
      <c r="DV77" s="17">
        <f t="shared" si="669"/>
        <v>1300</v>
      </c>
      <c r="DW77" s="17">
        <f t="shared" si="669"/>
        <v>1300</v>
      </c>
      <c r="DX77" s="17">
        <f t="shared" si="669"/>
        <v>1300</v>
      </c>
      <c r="DY77" s="17">
        <f t="shared" si="669"/>
        <v>1300</v>
      </c>
      <c r="DZ77" s="17">
        <f t="shared" si="669"/>
        <v>1300</v>
      </c>
      <c r="EA77" s="17">
        <f t="shared" si="669"/>
        <v>1300</v>
      </c>
      <c r="EB77" s="17">
        <f t="shared" si="669"/>
        <v>1300</v>
      </c>
      <c r="EC77" s="17">
        <f t="shared" si="669"/>
        <v>1300</v>
      </c>
      <c r="ED77" s="17">
        <f t="shared" si="669"/>
        <v>1300</v>
      </c>
      <c r="EE77" s="391">
        <f t="shared" si="659"/>
        <v>15600</v>
      </c>
    </row>
    <row r="78" spans="3:135" x14ac:dyDescent="0.2">
      <c r="D78" s="5" t="s">
        <v>283</v>
      </c>
      <c r="F78" s="17">
        <f>F53</f>
        <v>0</v>
      </c>
      <c r="G78" s="17">
        <f t="shared" ref="G78:Q78" si="670">G53</f>
        <v>0</v>
      </c>
      <c r="H78" s="17">
        <f t="shared" si="670"/>
        <v>0</v>
      </c>
      <c r="I78" s="17">
        <f t="shared" si="670"/>
        <v>0</v>
      </c>
      <c r="J78" s="17">
        <f t="shared" si="670"/>
        <v>0</v>
      </c>
      <c r="K78" s="17">
        <f t="shared" si="670"/>
        <v>0</v>
      </c>
      <c r="L78" s="17">
        <f t="shared" si="670"/>
        <v>0</v>
      </c>
      <c r="M78" s="17">
        <f t="shared" si="670"/>
        <v>0</v>
      </c>
      <c r="N78" s="17">
        <f t="shared" si="670"/>
        <v>0</v>
      </c>
      <c r="O78" s="17">
        <f t="shared" si="670"/>
        <v>0</v>
      </c>
      <c r="P78" s="17">
        <f t="shared" si="670"/>
        <v>0</v>
      </c>
      <c r="Q78" s="17">
        <f t="shared" si="670"/>
        <v>0</v>
      </c>
      <c r="R78" s="319">
        <f t="shared" ref="R78" si="671">SUM(F78:Q78)</f>
        <v>0</v>
      </c>
      <c r="S78" s="17">
        <f>S53</f>
        <v>62</v>
      </c>
      <c r="T78" s="17">
        <f t="shared" ref="T78:AD78" si="672">T53</f>
        <v>438</v>
      </c>
      <c r="U78" s="17">
        <f t="shared" si="672"/>
        <v>2000</v>
      </c>
      <c r="V78" s="17">
        <f t="shared" si="672"/>
        <v>0</v>
      </c>
      <c r="W78" s="17">
        <f t="shared" si="672"/>
        <v>6100</v>
      </c>
      <c r="X78" s="17">
        <f t="shared" si="672"/>
        <v>6100</v>
      </c>
      <c r="Y78" s="17">
        <f t="shared" si="672"/>
        <v>6100</v>
      </c>
      <c r="Z78" s="17">
        <f t="shared" si="672"/>
        <v>6100</v>
      </c>
      <c r="AA78" s="17">
        <f t="shared" si="672"/>
        <v>6100</v>
      </c>
      <c r="AB78" s="17">
        <f t="shared" si="672"/>
        <v>6100</v>
      </c>
      <c r="AC78" s="17">
        <f t="shared" si="672"/>
        <v>6100</v>
      </c>
      <c r="AD78" s="17">
        <f t="shared" si="672"/>
        <v>6100</v>
      </c>
      <c r="AE78" s="319">
        <f t="shared" ref="AE78" si="673">SUM(S78:AD78)</f>
        <v>51300</v>
      </c>
      <c r="AF78" s="17">
        <f>AF53</f>
        <v>6100</v>
      </c>
      <c r="AG78" s="17">
        <f t="shared" ref="AG78:AQ78" si="674">AG53</f>
        <v>6100</v>
      </c>
      <c r="AH78" s="17">
        <f t="shared" si="674"/>
        <v>6100</v>
      </c>
      <c r="AI78" s="17">
        <f t="shared" si="674"/>
        <v>6100</v>
      </c>
      <c r="AJ78" s="17">
        <f t="shared" si="674"/>
        <v>6100</v>
      </c>
      <c r="AK78" s="17">
        <f t="shared" si="674"/>
        <v>6100</v>
      </c>
      <c r="AL78" s="17">
        <f t="shared" si="674"/>
        <v>6100</v>
      </c>
      <c r="AM78" s="17">
        <f t="shared" si="674"/>
        <v>6100</v>
      </c>
      <c r="AN78" s="17">
        <f t="shared" si="674"/>
        <v>6100</v>
      </c>
      <c r="AO78" s="17">
        <f t="shared" si="674"/>
        <v>6100</v>
      </c>
      <c r="AP78" s="17">
        <f t="shared" si="674"/>
        <v>6100</v>
      </c>
      <c r="AQ78" s="17">
        <f t="shared" si="674"/>
        <v>6100</v>
      </c>
      <c r="AR78" s="319">
        <f t="shared" ref="AR78" si="675">SUM(AF78:AQ78)</f>
        <v>73200</v>
      </c>
      <c r="AS78" s="17">
        <f>AS53</f>
        <v>6100</v>
      </c>
      <c r="AT78" s="17">
        <f t="shared" ref="AT78:BD78" si="676">AT53</f>
        <v>6100</v>
      </c>
      <c r="AU78" s="17">
        <f t="shared" si="676"/>
        <v>6100</v>
      </c>
      <c r="AV78" s="17">
        <f t="shared" si="676"/>
        <v>6100</v>
      </c>
      <c r="AW78" s="17">
        <f t="shared" si="676"/>
        <v>6100</v>
      </c>
      <c r="AX78" s="17">
        <f t="shared" si="676"/>
        <v>6100</v>
      </c>
      <c r="AY78" s="17">
        <f t="shared" si="676"/>
        <v>6100</v>
      </c>
      <c r="AZ78" s="17">
        <f t="shared" si="676"/>
        <v>6100</v>
      </c>
      <c r="BA78" s="17">
        <f t="shared" si="676"/>
        <v>6100</v>
      </c>
      <c r="BB78" s="17">
        <f t="shared" si="676"/>
        <v>6100</v>
      </c>
      <c r="BC78" s="17">
        <f t="shared" si="676"/>
        <v>6100</v>
      </c>
      <c r="BD78" s="17">
        <f t="shared" si="676"/>
        <v>6100</v>
      </c>
      <c r="BE78" s="319">
        <f t="shared" ref="BE78" si="677">SUM(AS78:BD78)</f>
        <v>73200</v>
      </c>
      <c r="BF78" s="17">
        <f>BF53</f>
        <v>6100</v>
      </c>
      <c r="BG78" s="17">
        <f t="shared" ref="BG78:BQ78" si="678">BG53</f>
        <v>6100</v>
      </c>
      <c r="BH78" s="17">
        <f t="shared" si="678"/>
        <v>6100</v>
      </c>
      <c r="BI78" s="17">
        <f t="shared" si="678"/>
        <v>6100</v>
      </c>
      <c r="BJ78" s="17">
        <f t="shared" si="678"/>
        <v>6100</v>
      </c>
      <c r="BK78" s="17">
        <f t="shared" si="678"/>
        <v>6100</v>
      </c>
      <c r="BL78" s="17">
        <f t="shared" si="678"/>
        <v>6100</v>
      </c>
      <c r="BM78" s="17">
        <f t="shared" si="678"/>
        <v>6100</v>
      </c>
      <c r="BN78" s="17">
        <f t="shared" si="678"/>
        <v>6100</v>
      </c>
      <c r="BO78" s="17">
        <f t="shared" si="678"/>
        <v>6100</v>
      </c>
      <c r="BP78" s="17">
        <f t="shared" si="678"/>
        <v>6100</v>
      </c>
      <c r="BQ78" s="17">
        <f t="shared" si="678"/>
        <v>6100</v>
      </c>
      <c r="BR78" s="319">
        <f t="shared" ref="BR78" si="679">SUM(BF78:BQ78)</f>
        <v>73200</v>
      </c>
      <c r="BS78" s="17">
        <f>BS53</f>
        <v>6100</v>
      </c>
      <c r="BT78" s="17">
        <f t="shared" ref="BT78:CD78" si="680">BT53</f>
        <v>6100</v>
      </c>
      <c r="BU78" s="17">
        <f t="shared" si="680"/>
        <v>6100</v>
      </c>
      <c r="BV78" s="17">
        <f t="shared" si="680"/>
        <v>6100</v>
      </c>
      <c r="BW78" s="17">
        <f t="shared" si="680"/>
        <v>6100</v>
      </c>
      <c r="BX78" s="17">
        <f t="shared" si="680"/>
        <v>6100</v>
      </c>
      <c r="BY78" s="17">
        <f t="shared" si="680"/>
        <v>6100</v>
      </c>
      <c r="BZ78" s="17">
        <f t="shared" si="680"/>
        <v>6100</v>
      </c>
      <c r="CA78" s="17">
        <f t="shared" si="680"/>
        <v>6100</v>
      </c>
      <c r="CB78" s="17">
        <f t="shared" si="680"/>
        <v>6100</v>
      </c>
      <c r="CC78" s="17">
        <f t="shared" si="680"/>
        <v>6100</v>
      </c>
      <c r="CD78" s="17">
        <f t="shared" si="680"/>
        <v>6100</v>
      </c>
      <c r="CE78" s="319">
        <f t="shared" ref="CE78" si="681">SUM(BS78:CD78)</f>
        <v>73200</v>
      </c>
      <c r="CF78" s="17">
        <f>CF53</f>
        <v>6100</v>
      </c>
      <c r="CG78" s="17">
        <f t="shared" ref="CG78:CQ78" si="682">CG53</f>
        <v>6100</v>
      </c>
      <c r="CH78" s="17">
        <f t="shared" si="682"/>
        <v>6100</v>
      </c>
      <c r="CI78" s="17">
        <f t="shared" si="682"/>
        <v>6100</v>
      </c>
      <c r="CJ78" s="17">
        <f t="shared" si="682"/>
        <v>0</v>
      </c>
      <c r="CK78" s="17">
        <f t="shared" si="682"/>
        <v>0</v>
      </c>
      <c r="CL78" s="17">
        <f t="shared" si="682"/>
        <v>0</v>
      </c>
      <c r="CM78" s="17">
        <f t="shared" si="682"/>
        <v>0</v>
      </c>
      <c r="CN78" s="17">
        <f t="shared" si="682"/>
        <v>0</v>
      </c>
      <c r="CO78" s="17">
        <f t="shared" si="682"/>
        <v>0</v>
      </c>
      <c r="CP78" s="17">
        <f t="shared" si="682"/>
        <v>0</v>
      </c>
      <c r="CQ78" s="17">
        <f t="shared" si="682"/>
        <v>0</v>
      </c>
      <c r="CR78" s="319">
        <f t="shared" ref="CR78" si="683">SUM(CF78:CQ78)</f>
        <v>24400</v>
      </c>
      <c r="CS78" s="17">
        <f>CS53</f>
        <v>0</v>
      </c>
      <c r="CT78" s="17">
        <f t="shared" ref="CT78:DD78" si="684">CT53</f>
        <v>0</v>
      </c>
      <c r="CU78" s="17">
        <f t="shared" si="684"/>
        <v>0</v>
      </c>
      <c r="CV78" s="17">
        <f t="shared" si="684"/>
        <v>0</v>
      </c>
      <c r="CW78" s="17">
        <f t="shared" si="684"/>
        <v>0</v>
      </c>
      <c r="CX78" s="17">
        <f t="shared" si="684"/>
        <v>0</v>
      </c>
      <c r="CY78" s="17">
        <f t="shared" si="684"/>
        <v>0</v>
      </c>
      <c r="CZ78" s="17">
        <f t="shared" si="684"/>
        <v>0</v>
      </c>
      <c r="DA78" s="17">
        <f t="shared" si="684"/>
        <v>0</v>
      </c>
      <c r="DB78" s="17">
        <f t="shared" si="684"/>
        <v>0</v>
      </c>
      <c r="DC78" s="17">
        <f t="shared" si="684"/>
        <v>0</v>
      </c>
      <c r="DD78" s="17">
        <f t="shared" si="684"/>
        <v>0</v>
      </c>
      <c r="DE78" s="319">
        <f t="shared" ref="DE78" si="685">SUM(CS78:DD78)</f>
        <v>0</v>
      </c>
      <c r="DF78" s="17">
        <f>DF53</f>
        <v>0</v>
      </c>
      <c r="DG78" s="17">
        <f t="shared" ref="DG78:DQ78" si="686">DG53</f>
        <v>0</v>
      </c>
      <c r="DH78" s="17">
        <f t="shared" si="686"/>
        <v>0</v>
      </c>
      <c r="DI78" s="17">
        <f t="shared" si="686"/>
        <v>0</v>
      </c>
      <c r="DJ78" s="17">
        <f t="shared" si="686"/>
        <v>0</v>
      </c>
      <c r="DK78" s="17">
        <f t="shared" si="686"/>
        <v>0</v>
      </c>
      <c r="DL78" s="17">
        <f t="shared" si="686"/>
        <v>0</v>
      </c>
      <c r="DM78" s="17">
        <f t="shared" si="686"/>
        <v>0</v>
      </c>
      <c r="DN78" s="17">
        <f t="shared" si="686"/>
        <v>0</v>
      </c>
      <c r="DO78" s="17">
        <f t="shared" si="686"/>
        <v>0</v>
      </c>
      <c r="DP78" s="17">
        <f t="shared" si="686"/>
        <v>0</v>
      </c>
      <c r="DQ78" s="17">
        <f t="shared" si="686"/>
        <v>0</v>
      </c>
      <c r="DR78" s="319">
        <f t="shared" ref="DR78" si="687">SUM(DF78:DQ78)</f>
        <v>0</v>
      </c>
      <c r="DS78" s="17">
        <f>DS53</f>
        <v>0</v>
      </c>
      <c r="DT78" s="17">
        <f t="shared" ref="DT78:ED78" si="688">DT53</f>
        <v>0</v>
      </c>
      <c r="DU78" s="17">
        <f t="shared" si="688"/>
        <v>0</v>
      </c>
      <c r="DV78" s="17">
        <f t="shared" si="688"/>
        <v>0</v>
      </c>
      <c r="DW78" s="17">
        <f t="shared" si="688"/>
        <v>0</v>
      </c>
      <c r="DX78" s="17">
        <f t="shared" si="688"/>
        <v>0</v>
      </c>
      <c r="DY78" s="17">
        <f t="shared" si="688"/>
        <v>0</v>
      </c>
      <c r="DZ78" s="17">
        <f t="shared" si="688"/>
        <v>0</v>
      </c>
      <c r="EA78" s="17">
        <f t="shared" si="688"/>
        <v>0</v>
      </c>
      <c r="EB78" s="17">
        <f t="shared" si="688"/>
        <v>0</v>
      </c>
      <c r="EC78" s="17">
        <f t="shared" si="688"/>
        <v>0</v>
      </c>
      <c r="ED78" s="17">
        <f t="shared" si="688"/>
        <v>0</v>
      </c>
      <c r="EE78" s="391">
        <f t="shared" ref="EE78" si="689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641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643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645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647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649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651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653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655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657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659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690">(G76+G78+G79)*$C$83</f>
        <v>0</v>
      </c>
      <c r="H80" s="17">
        <f t="shared" si="690"/>
        <v>0</v>
      </c>
      <c r="I80" s="17">
        <f t="shared" si="690"/>
        <v>0</v>
      </c>
      <c r="J80" s="17">
        <f t="shared" si="690"/>
        <v>0</v>
      </c>
      <c r="K80" s="17">
        <f t="shared" si="690"/>
        <v>0</v>
      </c>
      <c r="L80" s="17">
        <f t="shared" si="690"/>
        <v>0</v>
      </c>
      <c r="M80" s="17">
        <f t="shared" si="690"/>
        <v>0</v>
      </c>
      <c r="N80" s="17">
        <f t="shared" si="690"/>
        <v>0</v>
      </c>
      <c r="O80" s="17">
        <f t="shared" si="690"/>
        <v>0</v>
      </c>
      <c r="P80" s="17">
        <f t="shared" si="690"/>
        <v>160</v>
      </c>
      <c r="Q80" s="17">
        <f t="shared" si="690"/>
        <v>1145</v>
      </c>
      <c r="R80" s="319">
        <f t="shared" si="641"/>
        <v>1305</v>
      </c>
      <c r="S80" s="17">
        <f>(S76+S78+S79)*$C$83</f>
        <v>2993.4</v>
      </c>
      <c r="T80" s="17">
        <f t="shared" ref="T80" si="691">(T76+T78+T79)*$C$83</f>
        <v>2467</v>
      </c>
      <c r="U80" s="17">
        <f t="shared" ref="U80" si="692">(U76+U78+U79)*$C$83</f>
        <v>1707</v>
      </c>
      <c r="V80" s="17">
        <f t="shared" ref="V80" si="693">(V76+V78+V79)*$C$83</f>
        <v>307</v>
      </c>
      <c r="W80" s="17">
        <f t="shared" ref="W80" si="694">(W76+W78+W79)*$C$83</f>
        <v>2750</v>
      </c>
      <c r="X80" s="17">
        <f t="shared" ref="X80" si="695">(X76+X78+X79)*$C$83</f>
        <v>2695</v>
      </c>
      <c r="Y80" s="17">
        <f t="shared" ref="Y80" si="696">(Y76+Y78+Y79)*$C$83</f>
        <v>2695</v>
      </c>
      <c r="Z80" s="17">
        <f t="shared" ref="Z80" si="697">(Z76+Z78+Z79)*$C$83</f>
        <v>2695</v>
      </c>
      <c r="AA80" s="17">
        <f t="shared" ref="AA80" si="698">(AA76+AA78+AA79)*$C$83</f>
        <v>2695</v>
      </c>
      <c r="AB80" s="17">
        <f t="shared" ref="AB80" si="699">(AB76+AB78+AB79)*$C$83</f>
        <v>2695</v>
      </c>
      <c r="AC80" s="17">
        <f t="shared" ref="AC80" si="700">(AC76+AC78+AC79)*$C$83</f>
        <v>2695</v>
      </c>
      <c r="AD80" s="17">
        <f t="shared" ref="AD80" si="701">(AD76+AD78+AD79)*$C$83</f>
        <v>2695</v>
      </c>
      <c r="AE80" s="319">
        <f t="shared" si="643"/>
        <v>29089.4</v>
      </c>
      <c r="AF80" s="17">
        <f>(AF76+AF78+AF79)*$C$83</f>
        <v>2695</v>
      </c>
      <c r="AG80" s="17">
        <f t="shared" ref="AG80" si="702">(AG76+AG78+AG79)*$C$83</f>
        <v>2695</v>
      </c>
      <c r="AH80" s="17">
        <f t="shared" ref="AH80" si="703">(AH76+AH78+AH79)*$C$83</f>
        <v>2695</v>
      </c>
      <c r="AI80" s="17">
        <f t="shared" ref="AI80" si="704">(AI76+AI78+AI79)*$C$83</f>
        <v>2695</v>
      </c>
      <c r="AJ80" s="17">
        <f t="shared" ref="AJ80" si="705">(AJ76+AJ78+AJ79)*$C$83</f>
        <v>2695</v>
      </c>
      <c r="AK80" s="17">
        <f t="shared" ref="AK80" si="706">(AK76+AK78+AK79)*$C$83</f>
        <v>2695</v>
      </c>
      <c r="AL80" s="17">
        <f t="shared" ref="AL80" si="707">(AL76+AL78+AL79)*$C$83</f>
        <v>2695</v>
      </c>
      <c r="AM80" s="17">
        <f t="shared" ref="AM80" si="708">(AM76+AM78+AM79)*$C$83</f>
        <v>2695</v>
      </c>
      <c r="AN80" s="17">
        <f t="shared" ref="AN80" si="709">(AN76+AN78+AN79)*$C$83</f>
        <v>2695</v>
      </c>
      <c r="AO80" s="17">
        <f t="shared" ref="AO80" si="710">(AO76+AO78+AO79)*$C$83</f>
        <v>2695</v>
      </c>
      <c r="AP80" s="17">
        <f t="shared" ref="AP80" si="711">(AP76+AP78+AP79)*$C$83</f>
        <v>2695</v>
      </c>
      <c r="AQ80" s="17">
        <f t="shared" ref="AQ80" si="712">(AQ76+AQ78+AQ79)*$C$83</f>
        <v>2695</v>
      </c>
      <c r="AR80" s="319">
        <f t="shared" si="645"/>
        <v>32340</v>
      </c>
      <c r="AS80" s="17">
        <f>(AS76+AS78+AS79)*$C$83</f>
        <v>2695</v>
      </c>
      <c r="AT80" s="17">
        <f t="shared" ref="AT80" si="713">(AT76+AT78+AT79)*$C$83</f>
        <v>2695</v>
      </c>
      <c r="AU80" s="17">
        <f t="shared" ref="AU80" si="714">(AU76+AU78+AU79)*$C$83</f>
        <v>2695</v>
      </c>
      <c r="AV80" s="17">
        <f t="shared" ref="AV80" si="715">(AV76+AV78+AV79)*$C$83</f>
        <v>2695</v>
      </c>
      <c r="AW80" s="17">
        <f t="shared" ref="AW80" si="716">(AW76+AW78+AW79)*$C$83</f>
        <v>2695</v>
      </c>
      <c r="AX80" s="17">
        <f t="shared" ref="AX80" si="717">(AX76+AX78+AX79)*$C$83</f>
        <v>2695</v>
      </c>
      <c r="AY80" s="17">
        <f t="shared" ref="AY80" si="718">(AY76+AY78+AY79)*$C$83</f>
        <v>2695</v>
      </c>
      <c r="AZ80" s="17">
        <f t="shared" ref="AZ80" si="719">(AZ76+AZ78+AZ79)*$C$83</f>
        <v>2695</v>
      </c>
      <c r="BA80" s="17">
        <f t="shared" ref="BA80" si="720">(BA76+BA78+BA79)*$C$83</f>
        <v>2695</v>
      </c>
      <c r="BB80" s="17">
        <f t="shared" ref="BB80" si="721">(BB76+BB78+BB79)*$C$83</f>
        <v>2695</v>
      </c>
      <c r="BC80" s="17">
        <f t="shared" ref="BC80" si="722">(BC76+BC78+BC79)*$C$83</f>
        <v>2695</v>
      </c>
      <c r="BD80" s="17">
        <f t="shared" ref="BD80" si="723">(BD76+BD78+BD79)*$C$83</f>
        <v>2695</v>
      </c>
      <c r="BE80" s="319">
        <f t="shared" si="647"/>
        <v>32340</v>
      </c>
      <c r="BF80" s="17">
        <f>(BF76+BF78+BF79)*$C$83</f>
        <v>2695</v>
      </c>
      <c r="BG80" s="17">
        <f t="shared" ref="BG80" si="724">(BG76+BG78+BG79)*$C$83</f>
        <v>2695</v>
      </c>
      <c r="BH80" s="17">
        <f t="shared" ref="BH80" si="725">(BH76+BH78+BH79)*$C$83</f>
        <v>2695</v>
      </c>
      <c r="BI80" s="17">
        <f t="shared" ref="BI80" si="726">(BI76+BI78+BI79)*$C$83</f>
        <v>2695</v>
      </c>
      <c r="BJ80" s="17">
        <f t="shared" ref="BJ80" si="727">(BJ76+BJ78+BJ79)*$C$83</f>
        <v>2695</v>
      </c>
      <c r="BK80" s="17">
        <f t="shared" ref="BK80" si="728">(BK76+BK78+BK79)*$C$83</f>
        <v>2695</v>
      </c>
      <c r="BL80" s="17">
        <f t="shared" ref="BL80" si="729">(BL76+BL78+BL79)*$C$83</f>
        <v>2695</v>
      </c>
      <c r="BM80" s="17">
        <f t="shared" ref="BM80" si="730">(BM76+BM78+BM79)*$C$83</f>
        <v>2695</v>
      </c>
      <c r="BN80" s="17">
        <f t="shared" ref="BN80" si="731">(BN76+BN78+BN79)*$C$83</f>
        <v>2695</v>
      </c>
      <c r="BO80" s="17">
        <f t="shared" ref="BO80" si="732">(BO76+BO78+BO79)*$C$83</f>
        <v>2695</v>
      </c>
      <c r="BP80" s="17">
        <f t="shared" ref="BP80" si="733">(BP76+BP78+BP79)*$C$83</f>
        <v>2695</v>
      </c>
      <c r="BQ80" s="17">
        <f t="shared" ref="BQ80" si="734">(BQ76+BQ78+BQ79)*$C$83</f>
        <v>2695</v>
      </c>
      <c r="BR80" s="319">
        <f t="shared" si="649"/>
        <v>32340</v>
      </c>
      <c r="BS80" s="17">
        <f>(BS76+BS78+BS79)*$C$83</f>
        <v>2695</v>
      </c>
      <c r="BT80" s="17">
        <f t="shared" ref="BT80" si="735">(BT76+BT78+BT79)*$C$83</f>
        <v>2695</v>
      </c>
      <c r="BU80" s="17">
        <f t="shared" ref="BU80" si="736">(BU76+BU78+BU79)*$C$83</f>
        <v>2695</v>
      </c>
      <c r="BV80" s="17">
        <f t="shared" ref="BV80" si="737">(BV76+BV78+BV79)*$C$83</f>
        <v>2695</v>
      </c>
      <c r="BW80" s="17">
        <f t="shared" ref="BW80" si="738">(BW76+BW78+BW79)*$C$83</f>
        <v>2695</v>
      </c>
      <c r="BX80" s="17">
        <f t="shared" ref="BX80" si="739">(BX76+BX78+BX79)*$C$83</f>
        <v>2695</v>
      </c>
      <c r="BY80" s="17">
        <f t="shared" ref="BY80" si="740">(BY76+BY78+BY79)*$C$83</f>
        <v>2695</v>
      </c>
      <c r="BZ80" s="17">
        <f t="shared" ref="BZ80" si="741">(BZ76+BZ78+BZ79)*$C$83</f>
        <v>2695</v>
      </c>
      <c r="CA80" s="17">
        <f t="shared" ref="CA80" si="742">(CA76+CA78+CA79)*$C$83</f>
        <v>2695</v>
      </c>
      <c r="CB80" s="17">
        <f t="shared" ref="CB80" si="743">(CB76+CB78+CB79)*$C$83</f>
        <v>2695</v>
      </c>
      <c r="CC80" s="17">
        <f t="shared" ref="CC80" si="744">(CC76+CC78+CC79)*$C$83</f>
        <v>2695</v>
      </c>
      <c r="CD80" s="17">
        <f t="shared" ref="CD80" si="745">(CD76+CD78+CD79)*$C$83</f>
        <v>2695</v>
      </c>
      <c r="CE80" s="319">
        <f t="shared" si="651"/>
        <v>32340</v>
      </c>
      <c r="CF80" s="17">
        <f>(CF76+CF78+CF79)*$C$83</f>
        <v>2695</v>
      </c>
      <c r="CG80" s="17">
        <f t="shared" ref="CG80" si="746">(CG76+CG78+CG79)*$C$83</f>
        <v>2695</v>
      </c>
      <c r="CH80" s="17">
        <f t="shared" ref="CH80" si="747">(CH76+CH78+CH79)*$C$83</f>
        <v>2695</v>
      </c>
      <c r="CI80" s="17">
        <f t="shared" ref="CI80" si="748">(CI76+CI78+CI79)*$C$83</f>
        <v>2695</v>
      </c>
      <c r="CJ80" s="17">
        <f t="shared" ref="CJ80" si="749">(CJ76+CJ78+CJ79)*$C$83</f>
        <v>1475</v>
      </c>
      <c r="CK80" s="17">
        <f t="shared" ref="CK80" si="750">(CK76+CK78+CK79)*$C$83</f>
        <v>1475</v>
      </c>
      <c r="CL80" s="17">
        <f t="shared" ref="CL80" si="751">(CL76+CL78+CL79)*$C$83</f>
        <v>1475</v>
      </c>
      <c r="CM80" s="17">
        <f t="shared" ref="CM80" si="752">(CM76+CM78+CM79)*$C$83</f>
        <v>1475</v>
      </c>
      <c r="CN80" s="17">
        <f t="shared" ref="CN80" si="753">(CN76+CN78+CN79)*$C$83</f>
        <v>1475</v>
      </c>
      <c r="CO80" s="17">
        <f t="shared" ref="CO80" si="754">(CO76+CO78+CO79)*$C$83</f>
        <v>1475</v>
      </c>
      <c r="CP80" s="17">
        <f t="shared" ref="CP80" si="755">(CP76+CP78+CP79)*$C$83</f>
        <v>1475</v>
      </c>
      <c r="CQ80" s="17">
        <f t="shared" ref="CQ80" si="756">(CQ76+CQ78+CQ79)*$C$83</f>
        <v>1475</v>
      </c>
      <c r="CR80" s="319">
        <f t="shared" si="653"/>
        <v>22580</v>
      </c>
      <c r="CS80" s="17">
        <f>(CS76+CS78+CS79)*$C$83</f>
        <v>1475</v>
      </c>
      <c r="CT80" s="17">
        <f t="shared" ref="CT80" si="757">(CT76+CT78+CT79)*$C$83</f>
        <v>1475</v>
      </c>
      <c r="CU80" s="17">
        <f t="shared" ref="CU80" si="758">(CU76+CU78+CU79)*$C$83</f>
        <v>1475</v>
      </c>
      <c r="CV80" s="17">
        <f t="shared" ref="CV80" si="759">(CV76+CV78+CV79)*$C$83</f>
        <v>1475</v>
      </c>
      <c r="CW80" s="17">
        <f t="shared" ref="CW80" si="760">(CW76+CW78+CW79)*$C$83</f>
        <v>1475</v>
      </c>
      <c r="CX80" s="17">
        <f t="shared" ref="CX80" si="761">(CX76+CX78+CX79)*$C$83</f>
        <v>1475</v>
      </c>
      <c r="CY80" s="17">
        <f t="shared" ref="CY80" si="762">(CY76+CY78+CY79)*$C$83</f>
        <v>1475</v>
      </c>
      <c r="CZ80" s="17">
        <f t="shared" ref="CZ80" si="763">(CZ76+CZ78+CZ79)*$C$83</f>
        <v>1475</v>
      </c>
      <c r="DA80" s="17">
        <f t="shared" ref="DA80" si="764">(DA76+DA78+DA79)*$C$83</f>
        <v>1475</v>
      </c>
      <c r="DB80" s="17">
        <f t="shared" ref="DB80" si="765">(DB76+DB78+DB79)*$C$83</f>
        <v>1475</v>
      </c>
      <c r="DC80" s="17">
        <f t="shared" ref="DC80" si="766">(DC76+DC78+DC79)*$C$83</f>
        <v>1475</v>
      </c>
      <c r="DD80" s="17">
        <f t="shared" ref="DD80" si="767">(DD76+DD78+DD79)*$C$83</f>
        <v>1475</v>
      </c>
      <c r="DE80" s="319">
        <f t="shared" si="655"/>
        <v>17700</v>
      </c>
      <c r="DF80" s="17">
        <f>(DF76+DF78+DF79)*$C$83</f>
        <v>1475</v>
      </c>
      <c r="DG80" s="17">
        <f t="shared" ref="DG80" si="768">(DG76+DG78+DG79)*$C$83</f>
        <v>1475</v>
      </c>
      <c r="DH80" s="17">
        <f t="shared" ref="DH80" si="769">(DH76+DH78+DH79)*$C$83</f>
        <v>1475</v>
      </c>
      <c r="DI80" s="17">
        <f t="shared" ref="DI80" si="770">(DI76+DI78+DI79)*$C$83</f>
        <v>1475</v>
      </c>
      <c r="DJ80" s="17">
        <f t="shared" ref="DJ80" si="771">(DJ76+DJ78+DJ79)*$C$83</f>
        <v>1475</v>
      </c>
      <c r="DK80" s="17">
        <f t="shared" ref="DK80" si="772">(DK76+DK78+DK79)*$C$83</f>
        <v>1475</v>
      </c>
      <c r="DL80" s="17">
        <f t="shared" ref="DL80" si="773">(DL76+DL78+DL79)*$C$83</f>
        <v>1475</v>
      </c>
      <c r="DM80" s="17">
        <f t="shared" ref="DM80" si="774">(DM76+DM78+DM79)*$C$83</f>
        <v>1475</v>
      </c>
      <c r="DN80" s="17">
        <f t="shared" ref="DN80" si="775">(DN76+DN78+DN79)*$C$83</f>
        <v>1475</v>
      </c>
      <c r="DO80" s="17">
        <f t="shared" ref="DO80" si="776">(DO76+DO78+DO79)*$C$83</f>
        <v>1475</v>
      </c>
      <c r="DP80" s="17">
        <f t="shared" ref="DP80" si="777">(DP76+DP78+DP79)*$C$83</f>
        <v>1475</v>
      </c>
      <c r="DQ80" s="17">
        <f t="shared" ref="DQ80" si="778">(DQ76+DQ78+DQ79)*$C$83</f>
        <v>1475</v>
      </c>
      <c r="DR80" s="319">
        <f t="shared" si="657"/>
        <v>17700</v>
      </c>
      <c r="DS80" s="17">
        <f>(DS76+DS78+DS79)*$C$83</f>
        <v>1475</v>
      </c>
      <c r="DT80" s="17">
        <f t="shared" ref="DT80" si="779">(DT76+DT78+DT79)*$C$83</f>
        <v>1475</v>
      </c>
      <c r="DU80" s="17">
        <f t="shared" ref="DU80" si="780">(DU76+DU78+DU79)*$C$83</f>
        <v>1475</v>
      </c>
      <c r="DV80" s="17">
        <f t="shared" ref="DV80" si="781">(DV76+DV78+DV79)*$C$83</f>
        <v>1475</v>
      </c>
      <c r="DW80" s="17">
        <f t="shared" ref="DW80" si="782">(DW76+DW78+DW79)*$C$83</f>
        <v>1475</v>
      </c>
      <c r="DX80" s="17">
        <f t="shared" ref="DX80" si="783">(DX76+DX78+DX79)*$C$83</f>
        <v>1475</v>
      </c>
      <c r="DY80" s="17">
        <f t="shared" ref="DY80" si="784">(DY76+DY78+DY79)*$C$83</f>
        <v>1475</v>
      </c>
      <c r="DZ80" s="17">
        <f t="shared" ref="DZ80" si="785">(DZ76+DZ78+DZ79)*$C$83</f>
        <v>1475</v>
      </c>
      <c r="EA80" s="17">
        <f t="shared" ref="EA80" si="786">(EA76+EA78+EA79)*$C$83</f>
        <v>1475</v>
      </c>
      <c r="EB80" s="17">
        <f t="shared" ref="EB80" si="787">(EB76+EB78+EB79)*$C$83</f>
        <v>1475</v>
      </c>
      <c r="EC80" s="17">
        <f t="shared" ref="EC80" si="788">(EC76+EC78+EC79)*$C$83</f>
        <v>1475</v>
      </c>
      <c r="ED80" s="17">
        <f t="shared" ref="ED80" si="789">(ED76+ED78+ED79)*$C$83</f>
        <v>1475</v>
      </c>
      <c r="EE80" s="391">
        <f t="shared" si="659"/>
        <v>17700</v>
      </c>
    </row>
    <row r="81" spans="3:145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5" x14ac:dyDescent="0.2">
      <c r="D82" s="8" t="s">
        <v>61</v>
      </c>
      <c r="E82" s="23"/>
      <c r="F82" s="17">
        <f>F72-F80</f>
        <v>0</v>
      </c>
      <c r="G82" s="17">
        <f t="shared" ref="G82:Q82" si="790">G72-G80</f>
        <v>0</v>
      </c>
      <c r="H82" s="17">
        <f t="shared" si="790"/>
        <v>0</v>
      </c>
      <c r="I82" s="17">
        <f t="shared" si="790"/>
        <v>0</v>
      </c>
      <c r="J82" s="17">
        <f t="shared" si="790"/>
        <v>0</v>
      </c>
      <c r="K82" s="17">
        <f t="shared" si="790"/>
        <v>0</v>
      </c>
      <c r="L82" s="17">
        <f t="shared" si="790"/>
        <v>0</v>
      </c>
      <c r="M82" s="17">
        <f t="shared" si="790"/>
        <v>0</v>
      </c>
      <c r="N82" s="17">
        <f t="shared" si="790"/>
        <v>0</v>
      </c>
      <c r="O82" s="17">
        <f t="shared" si="790"/>
        <v>0</v>
      </c>
      <c r="P82" s="17">
        <f t="shared" si="790"/>
        <v>-160</v>
      </c>
      <c r="Q82" s="17">
        <f t="shared" si="790"/>
        <v>-1145</v>
      </c>
      <c r="R82" s="319">
        <f t="shared" ref="R82" si="791">SUM(F82:Q82)</f>
        <v>-1305</v>
      </c>
      <c r="S82" s="17">
        <f>S72-S80</f>
        <v>-2993.4</v>
      </c>
      <c r="T82" s="17">
        <f t="shared" ref="T82:AD82" si="792">T72-T80</f>
        <v>-2467</v>
      </c>
      <c r="U82" s="17">
        <f t="shared" si="792"/>
        <v>-1707</v>
      </c>
      <c r="V82" s="17">
        <f t="shared" si="792"/>
        <v>-307</v>
      </c>
      <c r="W82" s="17">
        <f t="shared" si="792"/>
        <v>-2240</v>
      </c>
      <c r="X82" s="17">
        <f t="shared" si="792"/>
        <v>-1675</v>
      </c>
      <c r="Y82" s="17">
        <f t="shared" si="792"/>
        <v>-1165</v>
      </c>
      <c r="Z82" s="17">
        <f t="shared" si="792"/>
        <v>-655</v>
      </c>
      <c r="AA82" s="17">
        <f t="shared" si="792"/>
        <v>-145</v>
      </c>
      <c r="AB82" s="17">
        <f t="shared" si="792"/>
        <v>365</v>
      </c>
      <c r="AC82" s="17">
        <f t="shared" si="792"/>
        <v>875</v>
      </c>
      <c r="AD82" s="17">
        <f t="shared" si="792"/>
        <v>1385</v>
      </c>
      <c r="AE82" s="319">
        <f t="shared" ref="AE82" si="793">SUM(S82:AD82)</f>
        <v>-10729.4</v>
      </c>
      <c r="AF82" s="17">
        <f>AF72-AF80</f>
        <v>1895</v>
      </c>
      <c r="AG82" s="17">
        <f t="shared" ref="AG82:AQ82" si="794">AG72-AG80</f>
        <v>2405</v>
      </c>
      <c r="AH82" s="17">
        <f t="shared" si="794"/>
        <v>2915</v>
      </c>
      <c r="AI82" s="17">
        <f t="shared" si="794"/>
        <v>3275</v>
      </c>
      <c r="AJ82" s="17">
        <f t="shared" si="794"/>
        <v>3635</v>
      </c>
      <c r="AK82" s="17">
        <f t="shared" si="794"/>
        <v>3995</v>
      </c>
      <c r="AL82" s="17">
        <f t="shared" si="794"/>
        <v>3995</v>
      </c>
      <c r="AM82" s="17">
        <f t="shared" si="794"/>
        <v>3995</v>
      </c>
      <c r="AN82" s="17">
        <f t="shared" si="794"/>
        <v>3995</v>
      </c>
      <c r="AO82" s="17">
        <f t="shared" si="794"/>
        <v>3995</v>
      </c>
      <c r="AP82" s="17">
        <f t="shared" si="794"/>
        <v>3995</v>
      </c>
      <c r="AQ82" s="17">
        <f t="shared" si="794"/>
        <v>3995</v>
      </c>
      <c r="AR82" s="319">
        <f t="shared" ref="AR82" si="795">SUM(AF82:AQ82)</f>
        <v>42090</v>
      </c>
      <c r="AS82" s="17">
        <f>AS72-AS80</f>
        <v>3995</v>
      </c>
      <c r="AT82" s="17">
        <f t="shared" ref="AT82:BD82" si="796">AT72-AT80</f>
        <v>3995</v>
      </c>
      <c r="AU82" s="17">
        <f t="shared" si="796"/>
        <v>3995</v>
      </c>
      <c r="AV82" s="17">
        <f t="shared" si="796"/>
        <v>3995</v>
      </c>
      <c r="AW82" s="17">
        <f t="shared" si="796"/>
        <v>3995</v>
      </c>
      <c r="AX82" s="17">
        <f t="shared" si="796"/>
        <v>3995</v>
      </c>
      <c r="AY82" s="17">
        <f t="shared" si="796"/>
        <v>3995</v>
      </c>
      <c r="AZ82" s="17">
        <f t="shared" si="796"/>
        <v>3995</v>
      </c>
      <c r="BA82" s="17">
        <f t="shared" si="796"/>
        <v>3995</v>
      </c>
      <c r="BB82" s="17">
        <f t="shared" si="796"/>
        <v>3995</v>
      </c>
      <c r="BC82" s="17">
        <f t="shared" si="796"/>
        <v>3995</v>
      </c>
      <c r="BD82" s="17">
        <f t="shared" si="796"/>
        <v>3995</v>
      </c>
      <c r="BE82" s="319">
        <f t="shared" ref="BE82" si="797">SUM(AS82:BD82)</f>
        <v>47940</v>
      </c>
      <c r="BF82" s="17">
        <f>BF72-BF80</f>
        <v>3995</v>
      </c>
      <c r="BG82" s="17">
        <f t="shared" ref="BG82:BQ82" si="798">BG72-BG80</f>
        <v>3995</v>
      </c>
      <c r="BH82" s="17">
        <f t="shared" si="798"/>
        <v>3995</v>
      </c>
      <c r="BI82" s="17">
        <f t="shared" si="798"/>
        <v>3995</v>
      </c>
      <c r="BJ82" s="17">
        <f t="shared" si="798"/>
        <v>3995</v>
      </c>
      <c r="BK82" s="17">
        <f t="shared" si="798"/>
        <v>3995</v>
      </c>
      <c r="BL82" s="17">
        <f t="shared" si="798"/>
        <v>3995</v>
      </c>
      <c r="BM82" s="17">
        <f t="shared" si="798"/>
        <v>3995</v>
      </c>
      <c r="BN82" s="17">
        <f t="shared" si="798"/>
        <v>3995</v>
      </c>
      <c r="BO82" s="17">
        <f t="shared" si="798"/>
        <v>3995</v>
      </c>
      <c r="BP82" s="17">
        <f t="shared" si="798"/>
        <v>3995</v>
      </c>
      <c r="BQ82" s="17">
        <f t="shared" si="798"/>
        <v>3995</v>
      </c>
      <c r="BR82" s="319">
        <f t="shared" ref="BR82" si="799">SUM(BF82:BQ82)</f>
        <v>47940</v>
      </c>
      <c r="BS82" s="17">
        <f>BS72-BS80</f>
        <v>3995</v>
      </c>
      <c r="BT82" s="17">
        <f t="shared" ref="BT82:CD82" si="800">BT72-BT80</f>
        <v>3995</v>
      </c>
      <c r="BU82" s="17">
        <f t="shared" si="800"/>
        <v>3995</v>
      </c>
      <c r="BV82" s="17">
        <f t="shared" si="800"/>
        <v>3995</v>
      </c>
      <c r="BW82" s="17">
        <f t="shared" si="800"/>
        <v>3995</v>
      </c>
      <c r="BX82" s="17">
        <f t="shared" si="800"/>
        <v>3995</v>
      </c>
      <c r="BY82" s="17">
        <f t="shared" si="800"/>
        <v>3995</v>
      </c>
      <c r="BZ82" s="17">
        <f t="shared" si="800"/>
        <v>3995</v>
      </c>
      <c r="CA82" s="17">
        <f t="shared" si="800"/>
        <v>3995</v>
      </c>
      <c r="CB82" s="17">
        <f t="shared" si="800"/>
        <v>3995</v>
      </c>
      <c r="CC82" s="17">
        <f t="shared" si="800"/>
        <v>3995</v>
      </c>
      <c r="CD82" s="17">
        <f t="shared" si="800"/>
        <v>3995</v>
      </c>
      <c r="CE82" s="319">
        <f t="shared" ref="CE82" si="801">SUM(BS82:CD82)</f>
        <v>47940</v>
      </c>
      <c r="CF82" s="17">
        <f>CF72-CF80</f>
        <v>3995</v>
      </c>
      <c r="CG82" s="17">
        <f t="shared" ref="CG82:CQ82" si="802">CG72-CG80</f>
        <v>3995</v>
      </c>
      <c r="CH82" s="17">
        <f t="shared" si="802"/>
        <v>3995</v>
      </c>
      <c r="CI82" s="17">
        <f t="shared" si="802"/>
        <v>3995</v>
      </c>
      <c r="CJ82" s="17">
        <f t="shared" si="802"/>
        <v>5215</v>
      </c>
      <c r="CK82" s="17">
        <f t="shared" si="802"/>
        <v>5215</v>
      </c>
      <c r="CL82" s="17">
        <f t="shared" si="802"/>
        <v>5215</v>
      </c>
      <c r="CM82" s="17">
        <f t="shared" si="802"/>
        <v>5215</v>
      </c>
      <c r="CN82" s="17">
        <f t="shared" si="802"/>
        <v>5215</v>
      </c>
      <c r="CO82" s="17">
        <f t="shared" si="802"/>
        <v>5215</v>
      </c>
      <c r="CP82" s="17">
        <f t="shared" si="802"/>
        <v>5215</v>
      </c>
      <c r="CQ82" s="17">
        <f t="shared" si="802"/>
        <v>5215</v>
      </c>
      <c r="CR82" s="319">
        <f t="shared" ref="CR82" si="803">SUM(CF82:CQ82)</f>
        <v>57700</v>
      </c>
      <c r="CS82" s="17">
        <f>CS72-CS80</f>
        <v>5215</v>
      </c>
      <c r="CT82" s="17">
        <f t="shared" ref="CT82:DD82" si="804">CT72-CT80</f>
        <v>5215</v>
      </c>
      <c r="CU82" s="17">
        <f t="shared" si="804"/>
        <v>5215</v>
      </c>
      <c r="CV82" s="17">
        <f t="shared" si="804"/>
        <v>5215</v>
      </c>
      <c r="CW82" s="17">
        <f t="shared" si="804"/>
        <v>5215</v>
      </c>
      <c r="CX82" s="17">
        <f t="shared" si="804"/>
        <v>5215</v>
      </c>
      <c r="CY82" s="17">
        <f t="shared" si="804"/>
        <v>5215</v>
      </c>
      <c r="CZ82" s="17">
        <f t="shared" si="804"/>
        <v>5215</v>
      </c>
      <c r="DA82" s="17">
        <f t="shared" si="804"/>
        <v>5215</v>
      </c>
      <c r="DB82" s="17">
        <f t="shared" si="804"/>
        <v>5215</v>
      </c>
      <c r="DC82" s="17">
        <f t="shared" si="804"/>
        <v>5215</v>
      </c>
      <c r="DD82" s="17">
        <f t="shared" si="804"/>
        <v>5215</v>
      </c>
      <c r="DE82" s="319">
        <f t="shared" ref="DE82" si="805">SUM(CS82:DD82)</f>
        <v>62580</v>
      </c>
      <c r="DF82" s="17">
        <f>DF72-DF80</f>
        <v>5215</v>
      </c>
      <c r="DG82" s="17">
        <f t="shared" ref="DG82:DQ82" si="806">DG72-DG80</f>
        <v>5215</v>
      </c>
      <c r="DH82" s="17">
        <f t="shared" si="806"/>
        <v>5215</v>
      </c>
      <c r="DI82" s="17">
        <f t="shared" si="806"/>
        <v>5215</v>
      </c>
      <c r="DJ82" s="17">
        <f t="shared" si="806"/>
        <v>5215</v>
      </c>
      <c r="DK82" s="17">
        <f t="shared" si="806"/>
        <v>5215</v>
      </c>
      <c r="DL82" s="17">
        <f t="shared" si="806"/>
        <v>5215</v>
      </c>
      <c r="DM82" s="17">
        <f t="shared" si="806"/>
        <v>5215</v>
      </c>
      <c r="DN82" s="17">
        <f t="shared" si="806"/>
        <v>5215</v>
      </c>
      <c r="DO82" s="17">
        <f t="shared" si="806"/>
        <v>5215</v>
      </c>
      <c r="DP82" s="17">
        <f t="shared" si="806"/>
        <v>5215</v>
      </c>
      <c r="DQ82" s="17">
        <f t="shared" si="806"/>
        <v>5215</v>
      </c>
      <c r="DR82" s="319">
        <f t="shared" ref="DR82" si="807">SUM(DF82:DQ82)</f>
        <v>62580</v>
      </c>
      <c r="DS82" s="17">
        <f>DS72-DS80</f>
        <v>5215</v>
      </c>
      <c r="DT82" s="17">
        <f t="shared" ref="DT82:ED82" si="808">DT72-DT80</f>
        <v>5215</v>
      </c>
      <c r="DU82" s="17">
        <f t="shared" si="808"/>
        <v>5215</v>
      </c>
      <c r="DV82" s="17">
        <f t="shared" si="808"/>
        <v>5215</v>
      </c>
      <c r="DW82" s="17">
        <f t="shared" si="808"/>
        <v>5215</v>
      </c>
      <c r="DX82" s="17">
        <f t="shared" si="808"/>
        <v>5215</v>
      </c>
      <c r="DY82" s="17">
        <f t="shared" si="808"/>
        <v>5215</v>
      </c>
      <c r="DZ82" s="17">
        <f t="shared" si="808"/>
        <v>5215</v>
      </c>
      <c r="EA82" s="17">
        <f t="shared" si="808"/>
        <v>5215</v>
      </c>
      <c r="EB82" s="17">
        <f t="shared" si="808"/>
        <v>5215</v>
      </c>
      <c r="EC82" s="17">
        <f t="shared" si="808"/>
        <v>5215</v>
      </c>
      <c r="ED82" s="17">
        <f t="shared" si="808"/>
        <v>5215</v>
      </c>
      <c r="EE82" s="391">
        <f t="shared" ref="EE82" si="809">SUM(DS82:ED82)</f>
        <v>62580</v>
      </c>
    </row>
    <row r="83" spans="3:145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5" x14ac:dyDescent="0.2">
      <c r="D84" s="3" t="s">
        <v>62</v>
      </c>
      <c r="E84" s="23"/>
      <c r="F84" s="17">
        <f>SUM(F76:F82)</f>
        <v>0</v>
      </c>
      <c r="G84" s="17">
        <f t="shared" ref="G84:Q84" si="810">SUM(G76:G82)</f>
        <v>0</v>
      </c>
      <c r="H84" s="17">
        <f t="shared" si="810"/>
        <v>0</v>
      </c>
      <c r="I84" s="17">
        <f t="shared" si="810"/>
        <v>0</v>
      </c>
      <c r="J84" s="17">
        <f t="shared" si="810"/>
        <v>0</v>
      </c>
      <c r="K84" s="17">
        <f t="shared" si="810"/>
        <v>0</v>
      </c>
      <c r="L84" s="17">
        <f t="shared" si="810"/>
        <v>0</v>
      </c>
      <c r="M84" s="17">
        <f t="shared" si="810"/>
        <v>0</v>
      </c>
      <c r="N84" s="17">
        <f t="shared" si="810"/>
        <v>0</v>
      </c>
      <c r="O84" s="17">
        <f t="shared" si="810"/>
        <v>0</v>
      </c>
      <c r="P84" s="17">
        <f t="shared" si="810"/>
        <v>800</v>
      </c>
      <c r="Q84" s="17">
        <f t="shared" si="810"/>
        <v>5725</v>
      </c>
      <c r="R84" s="319">
        <f t="shared" ref="R84" si="811">SUM(F84:Q84)</f>
        <v>6525</v>
      </c>
      <c r="S84" s="17">
        <f>SUM(S76:S82)</f>
        <v>14967.000000000002</v>
      </c>
      <c r="T84" s="17">
        <f t="shared" ref="T84:AD84" si="812">SUM(T76:T82)</f>
        <v>12335</v>
      </c>
      <c r="U84" s="17">
        <f t="shared" si="812"/>
        <v>8535</v>
      </c>
      <c r="V84" s="17">
        <f t="shared" si="812"/>
        <v>1535</v>
      </c>
      <c r="W84" s="17">
        <f t="shared" si="812"/>
        <v>14260</v>
      </c>
      <c r="X84" s="17">
        <f t="shared" si="812"/>
        <v>14495</v>
      </c>
      <c r="Y84" s="17">
        <f t="shared" si="812"/>
        <v>15005</v>
      </c>
      <c r="Z84" s="17">
        <f t="shared" si="812"/>
        <v>15515</v>
      </c>
      <c r="AA84" s="17">
        <f t="shared" si="812"/>
        <v>16025</v>
      </c>
      <c r="AB84" s="17">
        <f t="shared" si="812"/>
        <v>28535</v>
      </c>
      <c r="AC84" s="17">
        <f t="shared" si="812"/>
        <v>17045</v>
      </c>
      <c r="AD84" s="17">
        <f t="shared" si="812"/>
        <v>17555</v>
      </c>
      <c r="AE84" s="319">
        <f t="shared" ref="AE84" si="813">SUM(S84:AD84)</f>
        <v>175807</v>
      </c>
      <c r="AF84" s="17">
        <f>SUM(AF76:AF82)</f>
        <v>19365</v>
      </c>
      <c r="AG84" s="17">
        <f t="shared" ref="AG84:AQ84" si="814">SUM(AG76:AG82)</f>
        <v>19875</v>
      </c>
      <c r="AH84" s="17">
        <f t="shared" si="814"/>
        <v>20385</v>
      </c>
      <c r="AI84" s="17">
        <f t="shared" si="814"/>
        <v>20745</v>
      </c>
      <c r="AJ84" s="17">
        <f t="shared" si="814"/>
        <v>21105</v>
      </c>
      <c r="AK84" s="17">
        <f t="shared" si="814"/>
        <v>21465</v>
      </c>
      <c r="AL84" s="17">
        <f t="shared" si="814"/>
        <v>21465</v>
      </c>
      <c r="AM84" s="17">
        <f t="shared" si="814"/>
        <v>21465</v>
      </c>
      <c r="AN84" s="17">
        <f t="shared" si="814"/>
        <v>21465</v>
      </c>
      <c r="AO84" s="17">
        <f t="shared" si="814"/>
        <v>21465</v>
      </c>
      <c r="AP84" s="17">
        <f t="shared" si="814"/>
        <v>21465</v>
      </c>
      <c r="AQ84" s="17">
        <f t="shared" si="814"/>
        <v>21465</v>
      </c>
      <c r="AR84" s="319">
        <f t="shared" ref="AR84" si="815">SUM(AF84:AQ84)</f>
        <v>251730</v>
      </c>
      <c r="AS84" s="17">
        <f>SUM(AS76:AS82)</f>
        <v>21465</v>
      </c>
      <c r="AT84" s="17">
        <f t="shared" ref="AT84:BD84" si="816">SUM(AT76:AT82)</f>
        <v>21465</v>
      </c>
      <c r="AU84" s="17">
        <f t="shared" si="816"/>
        <v>21465</v>
      </c>
      <c r="AV84" s="17">
        <f t="shared" si="816"/>
        <v>21465</v>
      </c>
      <c r="AW84" s="17">
        <f t="shared" si="816"/>
        <v>21465</v>
      </c>
      <c r="AX84" s="17">
        <f t="shared" si="816"/>
        <v>21465</v>
      </c>
      <c r="AY84" s="17">
        <f t="shared" si="816"/>
        <v>21465</v>
      </c>
      <c r="AZ84" s="17">
        <f t="shared" si="816"/>
        <v>21465</v>
      </c>
      <c r="BA84" s="17">
        <f t="shared" si="816"/>
        <v>21465</v>
      </c>
      <c r="BB84" s="17">
        <f t="shared" si="816"/>
        <v>21465</v>
      </c>
      <c r="BC84" s="17">
        <f t="shared" si="816"/>
        <v>21465</v>
      </c>
      <c r="BD84" s="17">
        <f t="shared" si="816"/>
        <v>21465</v>
      </c>
      <c r="BE84" s="319">
        <f t="shared" ref="BE84" si="817">SUM(AS84:BD84)</f>
        <v>257580</v>
      </c>
      <c r="BF84" s="17">
        <f>SUM(BF76:BF82)</f>
        <v>21465</v>
      </c>
      <c r="BG84" s="17">
        <f t="shared" ref="BG84:BQ84" si="818">SUM(BG76:BG82)</f>
        <v>21465</v>
      </c>
      <c r="BH84" s="17">
        <f t="shared" si="818"/>
        <v>21465</v>
      </c>
      <c r="BI84" s="17">
        <f t="shared" si="818"/>
        <v>21465</v>
      </c>
      <c r="BJ84" s="17">
        <f t="shared" si="818"/>
        <v>21465</v>
      </c>
      <c r="BK84" s="17">
        <f t="shared" si="818"/>
        <v>21465</v>
      </c>
      <c r="BL84" s="17">
        <f t="shared" si="818"/>
        <v>21465</v>
      </c>
      <c r="BM84" s="17">
        <f t="shared" si="818"/>
        <v>21465</v>
      </c>
      <c r="BN84" s="17">
        <f t="shared" si="818"/>
        <v>21465</v>
      </c>
      <c r="BO84" s="17">
        <f t="shared" si="818"/>
        <v>21465</v>
      </c>
      <c r="BP84" s="17">
        <f t="shared" si="818"/>
        <v>21465</v>
      </c>
      <c r="BQ84" s="17">
        <f t="shared" si="818"/>
        <v>21465</v>
      </c>
      <c r="BR84" s="319">
        <f t="shared" ref="BR84" si="819">SUM(BF84:BQ84)</f>
        <v>257580</v>
      </c>
      <c r="BS84" s="17">
        <f>SUM(BS76:BS82)</f>
        <v>21465</v>
      </c>
      <c r="BT84" s="17">
        <f t="shared" ref="BT84:CD84" si="820">SUM(BT76:BT82)</f>
        <v>21465</v>
      </c>
      <c r="BU84" s="17">
        <f t="shared" si="820"/>
        <v>21465</v>
      </c>
      <c r="BV84" s="17">
        <f t="shared" si="820"/>
        <v>21465</v>
      </c>
      <c r="BW84" s="17">
        <f t="shared" si="820"/>
        <v>21465</v>
      </c>
      <c r="BX84" s="17">
        <f t="shared" si="820"/>
        <v>21465</v>
      </c>
      <c r="BY84" s="17">
        <f t="shared" si="820"/>
        <v>21465</v>
      </c>
      <c r="BZ84" s="17">
        <f t="shared" si="820"/>
        <v>21465</v>
      </c>
      <c r="CA84" s="17">
        <f t="shared" si="820"/>
        <v>21465</v>
      </c>
      <c r="CB84" s="17">
        <f t="shared" si="820"/>
        <v>21465</v>
      </c>
      <c r="CC84" s="17">
        <f t="shared" si="820"/>
        <v>21465</v>
      </c>
      <c r="CD84" s="17">
        <f t="shared" si="820"/>
        <v>21465</v>
      </c>
      <c r="CE84" s="319">
        <f t="shared" ref="CE84" si="821">SUM(BS84:CD84)</f>
        <v>257580</v>
      </c>
      <c r="CF84" s="17">
        <f>SUM(CF76:CF82)</f>
        <v>21465</v>
      </c>
      <c r="CG84" s="17">
        <f t="shared" ref="CG84:CQ84" si="822">SUM(CG76:CG82)</f>
        <v>21465</v>
      </c>
      <c r="CH84" s="17">
        <f t="shared" si="822"/>
        <v>21465</v>
      </c>
      <c r="CI84" s="17">
        <f t="shared" si="822"/>
        <v>21465</v>
      </c>
      <c r="CJ84" s="17">
        <f t="shared" si="822"/>
        <v>15365</v>
      </c>
      <c r="CK84" s="17">
        <f t="shared" si="822"/>
        <v>15365</v>
      </c>
      <c r="CL84" s="17">
        <f t="shared" si="822"/>
        <v>15365</v>
      </c>
      <c r="CM84" s="17">
        <f t="shared" si="822"/>
        <v>15365</v>
      </c>
      <c r="CN84" s="17">
        <f t="shared" si="822"/>
        <v>15365</v>
      </c>
      <c r="CO84" s="17">
        <f t="shared" si="822"/>
        <v>15365</v>
      </c>
      <c r="CP84" s="17">
        <f t="shared" si="822"/>
        <v>15365</v>
      </c>
      <c r="CQ84" s="17">
        <f t="shared" si="822"/>
        <v>15365</v>
      </c>
      <c r="CR84" s="319">
        <f t="shared" ref="CR84" si="823">SUM(CF84:CQ84)</f>
        <v>208780</v>
      </c>
      <c r="CS84" s="17">
        <f>SUM(CS76:CS82)</f>
        <v>15365</v>
      </c>
      <c r="CT84" s="17">
        <f t="shared" ref="CT84:DD84" si="824">SUM(CT76:CT82)</f>
        <v>15365</v>
      </c>
      <c r="CU84" s="17">
        <f t="shared" si="824"/>
        <v>15365</v>
      </c>
      <c r="CV84" s="17">
        <f t="shared" si="824"/>
        <v>15365</v>
      </c>
      <c r="CW84" s="17">
        <f t="shared" si="824"/>
        <v>15365</v>
      </c>
      <c r="CX84" s="17">
        <f t="shared" si="824"/>
        <v>15365</v>
      </c>
      <c r="CY84" s="17">
        <f t="shared" si="824"/>
        <v>15365</v>
      </c>
      <c r="CZ84" s="17">
        <f t="shared" si="824"/>
        <v>15365</v>
      </c>
      <c r="DA84" s="17">
        <f t="shared" si="824"/>
        <v>15365</v>
      </c>
      <c r="DB84" s="17">
        <f t="shared" si="824"/>
        <v>15365</v>
      </c>
      <c r="DC84" s="17">
        <f t="shared" si="824"/>
        <v>15365</v>
      </c>
      <c r="DD84" s="17">
        <f t="shared" si="824"/>
        <v>15365</v>
      </c>
      <c r="DE84" s="319">
        <f t="shared" ref="DE84" si="825">SUM(CS84:DD84)</f>
        <v>184380</v>
      </c>
      <c r="DF84" s="17">
        <f>SUM(DF76:DF82)</f>
        <v>15365</v>
      </c>
      <c r="DG84" s="17">
        <f t="shared" ref="DG84:DQ84" si="826">SUM(DG76:DG82)</f>
        <v>15365</v>
      </c>
      <c r="DH84" s="17">
        <f t="shared" si="826"/>
        <v>15365</v>
      </c>
      <c r="DI84" s="17">
        <f t="shared" si="826"/>
        <v>15365</v>
      </c>
      <c r="DJ84" s="17">
        <f t="shared" si="826"/>
        <v>15365</v>
      </c>
      <c r="DK84" s="17">
        <f t="shared" si="826"/>
        <v>15365</v>
      </c>
      <c r="DL84" s="17">
        <f t="shared" si="826"/>
        <v>15365</v>
      </c>
      <c r="DM84" s="17">
        <f t="shared" si="826"/>
        <v>15365</v>
      </c>
      <c r="DN84" s="17">
        <f t="shared" si="826"/>
        <v>15365</v>
      </c>
      <c r="DO84" s="17">
        <f t="shared" si="826"/>
        <v>15365</v>
      </c>
      <c r="DP84" s="17">
        <f t="shared" si="826"/>
        <v>15365</v>
      </c>
      <c r="DQ84" s="17">
        <f t="shared" si="826"/>
        <v>15365</v>
      </c>
      <c r="DR84" s="319">
        <f t="shared" ref="DR84" si="827">SUM(DF84:DQ84)</f>
        <v>184380</v>
      </c>
      <c r="DS84" s="17">
        <f>SUM(DS76:DS82)</f>
        <v>15365</v>
      </c>
      <c r="DT84" s="17">
        <f t="shared" ref="DT84:ED84" si="828">SUM(DT76:DT82)</f>
        <v>15365</v>
      </c>
      <c r="DU84" s="17">
        <f t="shared" si="828"/>
        <v>15365</v>
      </c>
      <c r="DV84" s="17">
        <f t="shared" si="828"/>
        <v>15365</v>
      </c>
      <c r="DW84" s="17">
        <f t="shared" si="828"/>
        <v>15365</v>
      </c>
      <c r="DX84" s="17">
        <f t="shared" si="828"/>
        <v>15365</v>
      </c>
      <c r="DY84" s="17">
        <f t="shared" si="828"/>
        <v>15365</v>
      </c>
      <c r="DZ84" s="17">
        <f t="shared" si="828"/>
        <v>15365</v>
      </c>
      <c r="EA84" s="17">
        <f t="shared" si="828"/>
        <v>15365</v>
      </c>
      <c r="EB84" s="17">
        <f t="shared" si="828"/>
        <v>15365</v>
      </c>
      <c r="EC84" s="17">
        <f t="shared" si="828"/>
        <v>15365</v>
      </c>
      <c r="ED84" s="17">
        <f t="shared" si="828"/>
        <v>15365</v>
      </c>
      <c r="EE84" s="391">
        <f t="shared" ref="EE84" si="829">SUM(DS84:ED84)</f>
        <v>184380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</row>
    <row r="85" spans="3:145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</row>
    <row r="86" spans="3:145" x14ac:dyDescent="0.2">
      <c r="D86" s="3" t="s">
        <v>63</v>
      </c>
      <c r="E86" s="23"/>
      <c r="F86" s="17">
        <f>SUM(F74)-F84</f>
        <v>0</v>
      </c>
      <c r="G86" s="17">
        <f t="shared" ref="G86:Q86" si="830">SUM(G74)-G84</f>
        <v>0</v>
      </c>
      <c r="H86" s="17">
        <f t="shared" si="830"/>
        <v>0</v>
      </c>
      <c r="I86" s="17">
        <f t="shared" si="830"/>
        <v>0</v>
      </c>
      <c r="J86" s="17">
        <f t="shared" si="830"/>
        <v>0</v>
      </c>
      <c r="K86" s="17">
        <f t="shared" si="830"/>
        <v>0</v>
      </c>
      <c r="L86" s="17">
        <f t="shared" si="830"/>
        <v>0</v>
      </c>
      <c r="M86" s="17">
        <f t="shared" si="830"/>
        <v>0</v>
      </c>
      <c r="N86" s="17">
        <f t="shared" si="830"/>
        <v>0</v>
      </c>
      <c r="O86" s="17">
        <f t="shared" si="830"/>
        <v>0</v>
      </c>
      <c r="P86" s="17">
        <f t="shared" si="830"/>
        <v>-800</v>
      </c>
      <c r="Q86" s="17">
        <f t="shared" si="830"/>
        <v>-5725</v>
      </c>
      <c r="R86" s="319">
        <f t="shared" ref="R86" si="831">SUM(F86:Q86)</f>
        <v>-6525</v>
      </c>
      <c r="S86" s="17">
        <f>SUM(S71:S72)-S84</f>
        <v>-14967.000000000002</v>
      </c>
      <c r="T86" s="17">
        <f t="shared" ref="T86:AD86" si="832">SUM(T71:T72)-T84</f>
        <v>-12335</v>
      </c>
      <c r="U86" s="17">
        <f t="shared" si="832"/>
        <v>-8535</v>
      </c>
      <c r="V86" s="17">
        <f t="shared" si="832"/>
        <v>-1535</v>
      </c>
      <c r="W86" s="17">
        <f t="shared" si="832"/>
        <v>-11200</v>
      </c>
      <c r="X86" s="17">
        <f t="shared" si="832"/>
        <v>-8375</v>
      </c>
      <c r="Y86" s="17">
        <f t="shared" si="832"/>
        <v>-5825</v>
      </c>
      <c r="Z86" s="17">
        <f t="shared" si="832"/>
        <v>-3275</v>
      </c>
      <c r="AA86" s="17">
        <f t="shared" si="832"/>
        <v>-725</v>
      </c>
      <c r="AB86" s="17">
        <f t="shared" si="832"/>
        <v>-10175</v>
      </c>
      <c r="AC86" s="17">
        <f t="shared" si="832"/>
        <v>4375</v>
      </c>
      <c r="AD86" s="17">
        <f t="shared" si="832"/>
        <v>6925</v>
      </c>
      <c r="AE86" s="319">
        <f t="shared" ref="AE86" si="833">SUM(S86:AD86)</f>
        <v>-65647</v>
      </c>
      <c r="AF86" s="17">
        <f>SUM(AF71:AF72)-AF84</f>
        <v>8175</v>
      </c>
      <c r="AG86" s="17">
        <f t="shared" ref="AG86:AQ86" si="834">SUM(AG71:AG72)-AG84</f>
        <v>10725</v>
      </c>
      <c r="AH86" s="17">
        <f t="shared" si="834"/>
        <v>13275</v>
      </c>
      <c r="AI86" s="17">
        <f t="shared" si="834"/>
        <v>15075</v>
      </c>
      <c r="AJ86" s="17">
        <f t="shared" si="834"/>
        <v>16875</v>
      </c>
      <c r="AK86" s="17">
        <f t="shared" si="834"/>
        <v>18675</v>
      </c>
      <c r="AL86" s="17">
        <f t="shared" si="834"/>
        <v>18675</v>
      </c>
      <c r="AM86" s="17">
        <f t="shared" si="834"/>
        <v>18675</v>
      </c>
      <c r="AN86" s="17">
        <f t="shared" si="834"/>
        <v>18675</v>
      </c>
      <c r="AO86" s="17">
        <f t="shared" si="834"/>
        <v>18675</v>
      </c>
      <c r="AP86" s="17">
        <f t="shared" si="834"/>
        <v>18675</v>
      </c>
      <c r="AQ86" s="17">
        <f t="shared" si="834"/>
        <v>18675</v>
      </c>
      <c r="AR86" s="319">
        <f t="shared" ref="AR86" si="835">SUM(AF86:AQ86)</f>
        <v>194850</v>
      </c>
      <c r="AS86" s="17">
        <f>SUM(AS71:AS72)-AS84</f>
        <v>18675</v>
      </c>
      <c r="AT86" s="17">
        <f t="shared" ref="AT86:BD86" si="836">SUM(AT71:AT72)-AT84</f>
        <v>18675</v>
      </c>
      <c r="AU86" s="17">
        <f t="shared" si="836"/>
        <v>18675</v>
      </c>
      <c r="AV86" s="17">
        <f t="shared" si="836"/>
        <v>18675</v>
      </c>
      <c r="AW86" s="17">
        <f t="shared" si="836"/>
        <v>18675</v>
      </c>
      <c r="AX86" s="17">
        <f t="shared" si="836"/>
        <v>18675</v>
      </c>
      <c r="AY86" s="17">
        <f t="shared" si="836"/>
        <v>18675</v>
      </c>
      <c r="AZ86" s="17">
        <f t="shared" si="836"/>
        <v>18675</v>
      </c>
      <c r="BA86" s="17">
        <f t="shared" si="836"/>
        <v>18675</v>
      </c>
      <c r="BB86" s="17">
        <f t="shared" si="836"/>
        <v>18675</v>
      </c>
      <c r="BC86" s="17">
        <f t="shared" si="836"/>
        <v>18675</v>
      </c>
      <c r="BD86" s="17">
        <f t="shared" si="836"/>
        <v>18675</v>
      </c>
      <c r="BE86" s="319">
        <f t="shared" ref="BE86" si="837">SUM(AS86:BD86)</f>
        <v>224100</v>
      </c>
      <c r="BF86" s="17">
        <f>SUM(BF71:BF72)-BF84</f>
        <v>18675</v>
      </c>
      <c r="BG86" s="17">
        <f t="shared" ref="BG86:BQ86" si="838">SUM(BG71:BG72)-BG84</f>
        <v>18675</v>
      </c>
      <c r="BH86" s="17">
        <f t="shared" si="838"/>
        <v>18675</v>
      </c>
      <c r="BI86" s="17">
        <f t="shared" si="838"/>
        <v>18675</v>
      </c>
      <c r="BJ86" s="17">
        <f t="shared" si="838"/>
        <v>18675</v>
      </c>
      <c r="BK86" s="17">
        <f t="shared" si="838"/>
        <v>18675</v>
      </c>
      <c r="BL86" s="17">
        <f t="shared" si="838"/>
        <v>18675</v>
      </c>
      <c r="BM86" s="17">
        <f t="shared" si="838"/>
        <v>18675</v>
      </c>
      <c r="BN86" s="17">
        <f t="shared" si="838"/>
        <v>18675</v>
      </c>
      <c r="BO86" s="17">
        <f t="shared" si="838"/>
        <v>18675</v>
      </c>
      <c r="BP86" s="17">
        <f t="shared" si="838"/>
        <v>18675</v>
      </c>
      <c r="BQ86" s="17">
        <f t="shared" si="838"/>
        <v>18675</v>
      </c>
      <c r="BR86" s="319">
        <f t="shared" ref="BR86" si="839">SUM(BF86:BQ86)</f>
        <v>224100</v>
      </c>
      <c r="BS86" s="17">
        <f>SUM(BS71:BS72)-BS84</f>
        <v>18675</v>
      </c>
      <c r="BT86" s="17">
        <f t="shared" ref="BT86:CD86" si="840">SUM(BT71:BT72)-BT84</f>
        <v>18675</v>
      </c>
      <c r="BU86" s="17">
        <f t="shared" si="840"/>
        <v>18675</v>
      </c>
      <c r="BV86" s="17">
        <f t="shared" si="840"/>
        <v>18675</v>
      </c>
      <c r="BW86" s="17">
        <f t="shared" si="840"/>
        <v>18675</v>
      </c>
      <c r="BX86" s="17">
        <f t="shared" si="840"/>
        <v>18675</v>
      </c>
      <c r="BY86" s="17">
        <f t="shared" si="840"/>
        <v>18675</v>
      </c>
      <c r="BZ86" s="17">
        <f t="shared" si="840"/>
        <v>18675</v>
      </c>
      <c r="CA86" s="17">
        <f t="shared" si="840"/>
        <v>18675</v>
      </c>
      <c r="CB86" s="17">
        <f t="shared" si="840"/>
        <v>18675</v>
      </c>
      <c r="CC86" s="17">
        <f t="shared" si="840"/>
        <v>18675</v>
      </c>
      <c r="CD86" s="17">
        <f t="shared" si="840"/>
        <v>18675</v>
      </c>
      <c r="CE86" s="319">
        <f t="shared" ref="CE86" si="841">SUM(BS86:CD86)</f>
        <v>224100</v>
      </c>
      <c r="CF86" s="17">
        <f>SUM(CF71:CF72)-CF84</f>
        <v>18675</v>
      </c>
      <c r="CG86" s="17">
        <f t="shared" ref="CG86:CQ86" si="842">SUM(CG71:CG72)-CG84</f>
        <v>18675</v>
      </c>
      <c r="CH86" s="17">
        <f t="shared" si="842"/>
        <v>18675</v>
      </c>
      <c r="CI86" s="17">
        <f t="shared" si="842"/>
        <v>18675</v>
      </c>
      <c r="CJ86" s="17">
        <f t="shared" si="842"/>
        <v>24775</v>
      </c>
      <c r="CK86" s="17">
        <f t="shared" si="842"/>
        <v>24775</v>
      </c>
      <c r="CL86" s="17">
        <f t="shared" si="842"/>
        <v>24775</v>
      </c>
      <c r="CM86" s="17">
        <f t="shared" si="842"/>
        <v>24775</v>
      </c>
      <c r="CN86" s="17">
        <f t="shared" si="842"/>
        <v>24775</v>
      </c>
      <c r="CO86" s="17">
        <f t="shared" si="842"/>
        <v>24775</v>
      </c>
      <c r="CP86" s="17">
        <f t="shared" si="842"/>
        <v>24775</v>
      </c>
      <c r="CQ86" s="17">
        <f t="shared" si="842"/>
        <v>24775</v>
      </c>
      <c r="CR86" s="319">
        <f t="shared" ref="CR86" si="843">SUM(CF86:CQ86)</f>
        <v>272900</v>
      </c>
      <c r="CS86" s="17">
        <f>SUM(CS71:CS72)-CS84</f>
        <v>24775</v>
      </c>
      <c r="CT86" s="17">
        <f t="shared" ref="CT86:DD86" si="844">SUM(CT71:CT72)-CT84</f>
        <v>24775</v>
      </c>
      <c r="CU86" s="17">
        <f t="shared" si="844"/>
        <v>24775</v>
      </c>
      <c r="CV86" s="17">
        <f t="shared" si="844"/>
        <v>24775</v>
      </c>
      <c r="CW86" s="17">
        <f t="shared" si="844"/>
        <v>24775</v>
      </c>
      <c r="CX86" s="17">
        <f t="shared" si="844"/>
        <v>24775</v>
      </c>
      <c r="CY86" s="17">
        <f t="shared" si="844"/>
        <v>24775</v>
      </c>
      <c r="CZ86" s="17">
        <f t="shared" si="844"/>
        <v>24775</v>
      </c>
      <c r="DA86" s="17">
        <f t="shared" si="844"/>
        <v>24775</v>
      </c>
      <c r="DB86" s="17">
        <f t="shared" si="844"/>
        <v>24775</v>
      </c>
      <c r="DC86" s="17">
        <f t="shared" si="844"/>
        <v>24775</v>
      </c>
      <c r="DD86" s="17">
        <f t="shared" si="844"/>
        <v>24775</v>
      </c>
      <c r="DE86" s="319">
        <f t="shared" ref="DE86" si="845">SUM(CS86:DD86)</f>
        <v>297300</v>
      </c>
      <c r="DF86" s="17">
        <f>SUM(DF71:DF72)-DF84</f>
        <v>24775</v>
      </c>
      <c r="DG86" s="17">
        <f t="shared" ref="DG86:DQ86" si="846">SUM(DG71:DG72)-DG84</f>
        <v>24775</v>
      </c>
      <c r="DH86" s="17">
        <f t="shared" si="846"/>
        <v>24775</v>
      </c>
      <c r="DI86" s="17">
        <f t="shared" si="846"/>
        <v>24775</v>
      </c>
      <c r="DJ86" s="17">
        <f t="shared" si="846"/>
        <v>24775</v>
      </c>
      <c r="DK86" s="17">
        <f t="shared" si="846"/>
        <v>24775</v>
      </c>
      <c r="DL86" s="17">
        <f t="shared" si="846"/>
        <v>24775</v>
      </c>
      <c r="DM86" s="17">
        <f t="shared" si="846"/>
        <v>24775</v>
      </c>
      <c r="DN86" s="17">
        <f t="shared" si="846"/>
        <v>24775</v>
      </c>
      <c r="DO86" s="17">
        <f t="shared" si="846"/>
        <v>24775</v>
      </c>
      <c r="DP86" s="17">
        <f t="shared" si="846"/>
        <v>24775</v>
      </c>
      <c r="DQ86" s="17">
        <f t="shared" si="846"/>
        <v>24775</v>
      </c>
      <c r="DR86" s="319">
        <f t="shared" ref="DR86" si="847">SUM(DF86:DQ86)</f>
        <v>297300</v>
      </c>
      <c r="DS86" s="17">
        <f>SUM(DS71:DS72)-DS84</f>
        <v>24775</v>
      </c>
      <c r="DT86" s="17">
        <f t="shared" ref="DT86:ED86" si="848">SUM(DT71:DT72)-DT84</f>
        <v>24775</v>
      </c>
      <c r="DU86" s="17">
        <f t="shared" si="848"/>
        <v>24775</v>
      </c>
      <c r="DV86" s="17">
        <f t="shared" si="848"/>
        <v>24775</v>
      </c>
      <c r="DW86" s="17">
        <f t="shared" si="848"/>
        <v>24775</v>
      </c>
      <c r="DX86" s="17">
        <f t="shared" si="848"/>
        <v>24775</v>
      </c>
      <c r="DY86" s="17">
        <f t="shared" si="848"/>
        <v>24775</v>
      </c>
      <c r="DZ86" s="17">
        <f t="shared" si="848"/>
        <v>24775</v>
      </c>
      <c r="EA86" s="17">
        <f t="shared" si="848"/>
        <v>24775</v>
      </c>
      <c r="EB86" s="17">
        <f t="shared" si="848"/>
        <v>24775</v>
      </c>
      <c r="EC86" s="17">
        <f t="shared" si="848"/>
        <v>24775</v>
      </c>
      <c r="ED86" s="17">
        <f t="shared" si="848"/>
        <v>24775</v>
      </c>
      <c r="EE86" s="391">
        <f t="shared" ref="EE86" si="849">SUM(DS86:ED86)</f>
        <v>297300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</row>
    <row r="87" spans="3:145" x14ac:dyDescent="0.2"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</row>
    <row r="88" spans="3:145" x14ac:dyDescent="0.2">
      <c r="D88" s="1" t="s">
        <v>328</v>
      </c>
      <c r="F88" s="17">
        <f>IFERROR(INDEX('TRAPPES EMPRUNT'!$G$14:$G$2000,MATCH('reporting trappes'!F$2,'TRAPPES EMPRUNT'!$Z$14:$Z$2000,0)),0)</f>
        <v>0</v>
      </c>
      <c r="G88" s="17">
        <f>IFERROR(INDEX('TRAPPES EMPRUNT'!$G$14:$G$2000,MATCH('reporting trappes'!G$2,'TRAPPES EMPRUNT'!$Z$14:$Z$2000,0)),0)</f>
        <v>0</v>
      </c>
      <c r="H88" s="17">
        <f>IFERROR(INDEX('TRAPPES EMPRUNT'!$G$14:$G$2000,MATCH('reporting trappes'!H$2,'TRAPPES EMPRUNT'!$Z$14:$Z$2000,0)),0)</f>
        <v>0</v>
      </c>
      <c r="I88" s="17">
        <f>IFERROR(INDEX('TRAPPES EMPRUNT'!$G$14:$G$2000,MATCH('reporting trappes'!I$2,'TRAPPES EMPRUNT'!$Z$14:$Z$2000,0)),0)</f>
        <v>0</v>
      </c>
      <c r="J88" s="17">
        <f>IFERROR(INDEX('TRAPPES EMPRUNT'!$G$14:$G$2000,MATCH('reporting trappes'!J$2,'TRAPPES EMPRUNT'!$Z$14:$Z$2000,0)),0)</f>
        <v>0</v>
      </c>
      <c r="K88" s="17">
        <f>IFERROR(INDEX('TRAPPES EMPRUNT'!$G$14:$G$2000,MATCH('reporting trappes'!K$2,'TRAPPES EMPRUNT'!$Z$14:$Z$2000,0)),0)</f>
        <v>0</v>
      </c>
      <c r="L88" s="17">
        <f>IFERROR(INDEX('TRAPPES EMPRUNT'!$G$14:$G$2000,MATCH('reporting trappes'!L$2,'TRAPPES EMPRUNT'!$Z$14:$Z$2000,0)),0)</f>
        <v>0</v>
      </c>
      <c r="M88" s="17">
        <f>IFERROR(INDEX('TRAPPES EMPRUNT'!$G$14:$G$2000,MATCH('reporting trappes'!M$2,'TRAPPES EMPRUNT'!$Z$14:$Z$2000,0)),0)</f>
        <v>0</v>
      </c>
      <c r="N88" s="17">
        <f>IFERROR(INDEX('TRAPPES EMPRUNT'!$G$14:$G$2000,MATCH('reporting trappes'!N$2,'TRAPPES EMPRUNT'!$Z$14:$Z$2000,0)),0)</f>
        <v>0</v>
      </c>
      <c r="O88" s="17">
        <f>IFERROR(INDEX('TRAPPES EMPRUNT'!$G$14:$G$2000,MATCH('reporting trappes'!O$2,'TRAPPES EMPRUNT'!$Z$14:$Z$2000,0)),0)</f>
        <v>0</v>
      </c>
      <c r="P88" s="17">
        <f>IFERROR(INDEX('TRAPPES EMPRUNT'!$G$14:$G$2000,MATCH('reporting trappes'!P$2,'TRAPPES EMPRUNT'!$Z$14:$Z$2000,0)),0)</f>
        <v>0</v>
      </c>
      <c r="Q88" s="17">
        <f>IFERROR(INDEX('TRAPPES EMPRUNT'!$G$14:$G$2000,MATCH('reporting trappes'!Q$2,'TRAPPES EMPRUNT'!$Z$14:$Z$2000,0)),0)</f>
        <v>5597.7533333333331</v>
      </c>
      <c r="R88" s="319">
        <f>SUM(F88:Q88)</f>
        <v>5597.7533333333331</v>
      </c>
      <c r="S88" s="17">
        <f>IFERROR(INDEX('TRAPPES EMPRUNT'!$G$14:$G$2000,MATCH('reporting trappes'!S$2,'TRAPPES EMPRUNT'!$Z$14:$Z$2000,0)),0)+2305</f>
        <v>7902.7533333333331</v>
      </c>
      <c r="T88" s="17">
        <f>IFERROR(INDEX('TRAPPES EMPRUNT'!$G$14:$G$2000,MATCH('reporting trappes'!T$2,'TRAPPES EMPRUNT'!$Z$14:$Z$2000,0)),0)-305</f>
        <v>5292.7533333333331</v>
      </c>
      <c r="U88" s="17">
        <f>IFERROR(INDEX('TRAPPES EMPRUNT'!$G$14:$G$2000,MATCH('reporting trappes'!U$2,'TRAPPES EMPRUNT'!$Z$14:$Z$2000,0)),0)</f>
        <v>5597.7533333333331</v>
      </c>
      <c r="V88" s="17">
        <f>IFERROR(INDEX('TRAPPES EMPRUNT'!$G$14:$G$2000,MATCH('reporting trappes'!V$2,'TRAPPES EMPRUNT'!$Z$14:$Z$2000,0)),0)</f>
        <v>5597.7533333333331</v>
      </c>
      <c r="W88" s="17">
        <f>IFERROR(INDEX('TRAPPES EMPRUNT'!$G$14:$G$2000,MATCH('reporting trappes'!W$2,'TRAPPES EMPRUNT'!$Z$14:$Z$2000,0)),0)</f>
        <v>5597.7533333333331</v>
      </c>
      <c r="X88" s="17">
        <f>IFERROR(INDEX('TRAPPES EMPRUNT'!$G$14:$G$2000,MATCH('reporting trappes'!X$2,'TRAPPES EMPRUNT'!$Z$14:$Z$2000,0)),0)</f>
        <v>5597.7533333333331</v>
      </c>
      <c r="Y88" s="17">
        <f>IFERROR(INDEX('TRAPPES EMPRUNT'!$G$14:$G$2000,MATCH('reporting trappes'!Y$2,'TRAPPES EMPRUNT'!$Z$14:$Z$2000,0)),0)</f>
        <v>12519.364132969949</v>
      </c>
      <c r="Z88" s="17">
        <f>IFERROR(INDEX('TRAPPES EMPRUNT'!$G$14:$G$2000,MATCH('reporting trappes'!Z$2,'TRAPPES EMPRUNT'!$Z$14:$Z$2000,0)),0)</f>
        <v>12519.364132969949</v>
      </c>
      <c r="AA88" s="17">
        <f>IFERROR(INDEX('TRAPPES EMPRUNT'!$G$14:$G$2000,MATCH('reporting trappes'!AA$2,'TRAPPES EMPRUNT'!$Z$14:$Z$2000,0)),0)</f>
        <v>12519.364132969949</v>
      </c>
      <c r="AB88" s="17">
        <f>IFERROR(INDEX('TRAPPES EMPRUNT'!$G$14:$G$2000,MATCH('reporting trappes'!AB$2,'TRAPPES EMPRUNT'!$Z$14:$Z$2000,0)),0)</f>
        <v>12519.364132969949</v>
      </c>
      <c r="AC88" s="17">
        <f>IFERROR(INDEX('TRAPPES EMPRUNT'!$G$14:$G$2000,MATCH('reporting trappes'!AC$2,'TRAPPES EMPRUNT'!$Z$14:$Z$2000,0)),0)</f>
        <v>12519.364132969949</v>
      </c>
      <c r="AD88" s="17">
        <f>IFERROR(INDEX('TRAPPES EMPRUNT'!$G$14:$G$2000,MATCH('reporting trappes'!AD$2,'TRAPPES EMPRUNT'!$Z$14:$Z$2000,0)),0)</f>
        <v>12519.364132969949</v>
      </c>
      <c r="AE88" s="319">
        <f>SUM(S88:AD88)</f>
        <v>110702.70479781968</v>
      </c>
      <c r="AF88" s="17">
        <f>IFERROR(INDEX('TRAPPES EMPRUNT'!$G$14:$G$2000,MATCH('reporting trappes'!AF$2,'TRAPPES EMPRUNT'!$Z$14:$Z$2000,0)),0)</f>
        <v>12519.364132969949</v>
      </c>
      <c r="AG88" s="17">
        <f>IFERROR(INDEX('TRAPPES EMPRUNT'!$G$14:$G$2000,MATCH('reporting trappes'!AG$2,'TRAPPES EMPRUNT'!$Z$14:$Z$2000,0)),0)</f>
        <v>12519.364132969949</v>
      </c>
      <c r="AH88" s="17">
        <f>IFERROR(INDEX('TRAPPES EMPRUNT'!$G$14:$G$2000,MATCH('reporting trappes'!AH$2,'TRAPPES EMPRUNT'!$Z$14:$Z$2000,0)),0)</f>
        <v>12519.364132969949</v>
      </c>
      <c r="AI88" s="17">
        <f>IFERROR(INDEX('TRAPPES EMPRUNT'!$G$14:$G$2000,MATCH('reporting trappes'!AI$2,'TRAPPES EMPRUNT'!$Z$14:$Z$2000,0)),0)</f>
        <v>12519.364132969949</v>
      </c>
      <c r="AJ88" s="17">
        <f>IFERROR(INDEX('TRAPPES EMPRUNT'!$G$14:$G$2000,MATCH('reporting trappes'!AJ$2,'TRAPPES EMPRUNT'!$Z$14:$Z$2000,0)),0)</f>
        <v>12519.364132969949</v>
      </c>
      <c r="AK88" s="17">
        <f>IFERROR(INDEX('TRAPPES EMPRUNT'!$G$14:$G$2000,MATCH('reporting trappes'!AK$2,'TRAPPES EMPRUNT'!$Z$14:$Z$2000,0)),0)</f>
        <v>12519.364132969949</v>
      </c>
      <c r="AL88" s="17">
        <f>IFERROR(INDEX('TRAPPES EMPRUNT'!$G$14:$G$2000,MATCH('reporting trappes'!AL$2,'TRAPPES EMPRUNT'!$Z$14:$Z$2000,0)),0)</f>
        <v>12519.364132969949</v>
      </c>
      <c r="AM88" s="17">
        <f>IFERROR(INDEX('TRAPPES EMPRUNT'!$G$14:$G$2000,MATCH('reporting trappes'!AM$2,'TRAPPES EMPRUNT'!$Z$14:$Z$2000,0)),0)</f>
        <v>12519.364132969949</v>
      </c>
      <c r="AN88" s="17">
        <f>IFERROR(INDEX('TRAPPES EMPRUNT'!$G$14:$G$2000,MATCH('reporting trappes'!AN$2,'TRAPPES EMPRUNT'!$Z$14:$Z$2000,0)),0)</f>
        <v>12519.364132969949</v>
      </c>
      <c r="AO88" s="17">
        <f>IFERROR(INDEX('TRAPPES EMPRUNT'!$G$14:$G$2000,MATCH('reporting trappes'!AO$2,'TRAPPES EMPRUNT'!$Z$14:$Z$2000,0)),0)</f>
        <v>12519.364132969949</v>
      </c>
      <c r="AP88" s="17">
        <f>IFERROR(INDEX('TRAPPES EMPRUNT'!$G$14:$G$2000,MATCH('reporting trappes'!AP$2,'TRAPPES EMPRUNT'!$Z$14:$Z$2000,0)),0)</f>
        <v>12519.364132969949</v>
      </c>
      <c r="AQ88" s="17">
        <f>IFERROR(INDEX('TRAPPES EMPRUNT'!$G$14:$G$2000,MATCH('reporting trappes'!AQ$2,'TRAPPES EMPRUNT'!$Z$14:$Z$2000,0)),0)</f>
        <v>12519.364132969949</v>
      </c>
      <c r="AR88" s="319">
        <f>SUM(AF88:AQ88)</f>
        <v>150232.36959563938</v>
      </c>
      <c r="AS88" s="17">
        <f>IFERROR(INDEX('TRAPPES EMPRUNT'!$G$14:$G$2000,MATCH('reporting trappes'!AS$2,'TRAPPES EMPRUNT'!$Z$14:$Z$2000,0)),0)</f>
        <v>12519.364132969949</v>
      </c>
      <c r="AT88" s="17">
        <f>IFERROR(INDEX('TRAPPES EMPRUNT'!$G$14:$G$2000,MATCH('reporting trappes'!AT$2,'TRAPPES EMPRUNT'!$Z$14:$Z$2000,0)),0)</f>
        <v>12519.364132969949</v>
      </c>
      <c r="AU88" s="17">
        <f>IFERROR(INDEX('TRAPPES EMPRUNT'!$G$14:$G$2000,MATCH('reporting trappes'!AU$2,'TRAPPES EMPRUNT'!$Z$14:$Z$2000,0)),0)</f>
        <v>12519.364132969949</v>
      </c>
      <c r="AV88" s="17">
        <f>IFERROR(INDEX('TRAPPES EMPRUNT'!$G$14:$G$2000,MATCH('reporting trappes'!AV$2,'TRAPPES EMPRUNT'!$Z$14:$Z$2000,0)),0)</f>
        <v>12519.364132969949</v>
      </c>
      <c r="AW88" s="17">
        <f>IFERROR(INDEX('TRAPPES EMPRUNT'!$G$14:$G$2000,MATCH('reporting trappes'!AW$2,'TRAPPES EMPRUNT'!$Z$14:$Z$2000,0)),0)</f>
        <v>12519.364132969949</v>
      </c>
      <c r="AX88" s="17">
        <f>IFERROR(INDEX('TRAPPES EMPRUNT'!$G$14:$G$2000,MATCH('reporting trappes'!AX$2,'TRAPPES EMPRUNT'!$Z$14:$Z$2000,0)),0)</f>
        <v>12519.364132969949</v>
      </c>
      <c r="AY88" s="17">
        <f>IFERROR(INDEX('TRAPPES EMPRUNT'!$G$14:$G$2000,MATCH('reporting trappes'!AY$2,'TRAPPES EMPRUNT'!$Z$14:$Z$2000,0)),0)</f>
        <v>12519.364132969949</v>
      </c>
      <c r="AZ88" s="17">
        <f>IFERROR(INDEX('TRAPPES EMPRUNT'!$G$14:$G$2000,MATCH('reporting trappes'!AZ$2,'TRAPPES EMPRUNT'!$Z$14:$Z$2000,0)),0)</f>
        <v>12519.364132969949</v>
      </c>
      <c r="BA88" s="17">
        <f>IFERROR(INDEX('TRAPPES EMPRUNT'!$G$14:$G$2000,MATCH('reporting trappes'!BA$2,'TRAPPES EMPRUNT'!$Z$14:$Z$2000,0)),0)</f>
        <v>12519.364132969949</v>
      </c>
      <c r="BB88" s="17">
        <f>IFERROR(INDEX('TRAPPES EMPRUNT'!$G$14:$G$2000,MATCH('reporting trappes'!BB$2,'TRAPPES EMPRUNT'!$Z$14:$Z$2000,0)),0)</f>
        <v>12519.364132969949</v>
      </c>
      <c r="BC88" s="17">
        <f>IFERROR(INDEX('TRAPPES EMPRUNT'!$G$14:$G$2000,MATCH('reporting trappes'!BC$2,'TRAPPES EMPRUNT'!$Z$14:$Z$2000,0)),0)</f>
        <v>12519.364132969949</v>
      </c>
      <c r="BD88" s="17">
        <f>IFERROR(INDEX('TRAPPES EMPRUNT'!$G$14:$G$2000,MATCH('reporting trappes'!BD$2,'TRAPPES EMPRUNT'!$Z$14:$Z$2000,0)),0)</f>
        <v>12519.364132969949</v>
      </c>
      <c r="BE88" s="319">
        <f>SUM(AS88:BD88)</f>
        <v>150232.36959563938</v>
      </c>
      <c r="BF88" s="17">
        <f>IFERROR(INDEX('TRAPPES EMPRUNT'!$G$14:$G$2000,MATCH('reporting trappes'!BF$2,'TRAPPES EMPRUNT'!$Z$14:$Z$2000,0)),0)</f>
        <v>12519.364132969949</v>
      </c>
      <c r="BG88" s="17">
        <f>IFERROR(INDEX('TRAPPES EMPRUNT'!$G$14:$G$2000,MATCH('reporting trappes'!BG$2,'TRAPPES EMPRUNT'!$Z$14:$Z$2000,0)),0)</f>
        <v>12519.364132969949</v>
      </c>
      <c r="BH88" s="17">
        <f>IFERROR(INDEX('TRAPPES EMPRUNT'!$G$14:$G$2000,MATCH('reporting trappes'!BH$2,'TRAPPES EMPRUNT'!$Z$14:$Z$2000,0)),0)</f>
        <v>12519.364132969949</v>
      </c>
      <c r="BI88" s="17">
        <f>IFERROR(INDEX('TRAPPES EMPRUNT'!$G$14:$G$2000,MATCH('reporting trappes'!BI$2,'TRAPPES EMPRUNT'!$Z$14:$Z$2000,0)),0)</f>
        <v>12519.364132969949</v>
      </c>
      <c r="BJ88" s="17">
        <f>IFERROR(INDEX('TRAPPES EMPRUNT'!$G$14:$G$2000,MATCH('reporting trappes'!BJ$2,'TRAPPES EMPRUNT'!$Z$14:$Z$2000,0)),0)</f>
        <v>12519.364132969949</v>
      </c>
      <c r="BK88" s="17">
        <f>IFERROR(INDEX('TRAPPES EMPRUNT'!$G$14:$G$2000,MATCH('reporting trappes'!BK$2,'TRAPPES EMPRUNT'!$Z$14:$Z$2000,0)),0)</f>
        <v>12519.364132969949</v>
      </c>
      <c r="BL88" s="17">
        <f>IFERROR(INDEX('TRAPPES EMPRUNT'!$G$14:$G$2000,MATCH('reporting trappes'!BL$2,'TRAPPES EMPRUNT'!$Z$14:$Z$2000,0)),0)</f>
        <v>12519.364132969949</v>
      </c>
      <c r="BM88" s="17">
        <f>IFERROR(INDEX('TRAPPES EMPRUNT'!$G$14:$G$2000,MATCH('reporting trappes'!BM$2,'TRAPPES EMPRUNT'!$Z$14:$Z$2000,0)),0)</f>
        <v>12519.364132969949</v>
      </c>
      <c r="BN88" s="17">
        <f>IFERROR(INDEX('TRAPPES EMPRUNT'!$G$14:$G$2000,MATCH('reporting trappes'!BN$2,'TRAPPES EMPRUNT'!$Z$14:$Z$2000,0)),0)</f>
        <v>12519.364132969949</v>
      </c>
      <c r="BO88" s="17">
        <f>IFERROR(INDEX('TRAPPES EMPRUNT'!$G$14:$G$2000,MATCH('reporting trappes'!BO$2,'TRAPPES EMPRUNT'!$Z$14:$Z$2000,0)),0)</f>
        <v>12519.364132969949</v>
      </c>
      <c r="BP88" s="17">
        <f>IFERROR(INDEX('TRAPPES EMPRUNT'!$G$14:$G$2000,MATCH('reporting trappes'!BP$2,'TRAPPES EMPRUNT'!$Z$14:$Z$2000,0)),0)</f>
        <v>12519.364132969949</v>
      </c>
      <c r="BQ88" s="17">
        <f>IFERROR(INDEX('TRAPPES EMPRUNT'!$G$14:$G$2000,MATCH('reporting trappes'!BQ$2,'TRAPPES EMPRUNT'!$Z$14:$Z$2000,0)),0)</f>
        <v>12519.364132969949</v>
      </c>
      <c r="BR88" s="319">
        <f>SUM(BF88:BQ88)</f>
        <v>150232.36959563938</v>
      </c>
      <c r="BS88" s="17">
        <f>IFERROR(INDEX('TRAPPES EMPRUNT'!$G$14:$G$2000,MATCH('reporting trappes'!BS$2,'TRAPPES EMPRUNT'!$Z$14:$Z$2000,0)),0)</f>
        <v>12519.364132969949</v>
      </c>
      <c r="BT88" s="17">
        <f>IFERROR(INDEX('TRAPPES EMPRUNT'!$G$14:$G$2000,MATCH('reporting trappes'!BT$2,'TRAPPES EMPRUNT'!$Z$14:$Z$2000,0)),0)</f>
        <v>12519.364132969949</v>
      </c>
      <c r="BU88" s="17">
        <f>IFERROR(INDEX('TRAPPES EMPRUNT'!$G$14:$G$2000,MATCH('reporting trappes'!BU$2,'TRAPPES EMPRUNT'!$Z$14:$Z$2000,0)),0)</f>
        <v>12519.364132969949</v>
      </c>
      <c r="BV88" s="17">
        <f>IFERROR(INDEX('TRAPPES EMPRUNT'!$G$14:$G$2000,MATCH('reporting trappes'!BV$2,'TRAPPES EMPRUNT'!$Z$14:$Z$2000,0)),0)</f>
        <v>12519.364132969949</v>
      </c>
      <c r="BW88" s="17">
        <f>IFERROR(INDEX('TRAPPES EMPRUNT'!$G$14:$G$2000,MATCH('reporting trappes'!BW$2,'TRAPPES EMPRUNT'!$Z$14:$Z$2000,0)),0)</f>
        <v>12519.364132969949</v>
      </c>
      <c r="BX88" s="17">
        <f>IFERROR(INDEX('TRAPPES EMPRUNT'!$G$14:$G$2000,MATCH('reporting trappes'!BX$2,'TRAPPES EMPRUNT'!$Z$14:$Z$2000,0)),0)</f>
        <v>12519.364132969949</v>
      </c>
      <c r="BY88" s="17">
        <f>IFERROR(INDEX('TRAPPES EMPRUNT'!$G$14:$G$2000,MATCH('reporting trappes'!BY$2,'TRAPPES EMPRUNT'!$Z$14:$Z$2000,0)),0)</f>
        <v>12519.364132969949</v>
      </c>
      <c r="BZ88" s="17">
        <f>IFERROR(INDEX('TRAPPES EMPRUNT'!$G$14:$G$2000,MATCH('reporting trappes'!BZ$2,'TRAPPES EMPRUNT'!$Z$14:$Z$2000,0)),0)</f>
        <v>12519.364132969949</v>
      </c>
      <c r="CA88" s="17">
        <f>IFERROR(INDEX('TRAPPES EMPRUNT'!$G$14:$G$2000,MATCH('reporting trappes'!CA$2,'TRAPPES EMPRUNT'!$Z$14:$Z$2000,0)),0)</f>
        <v>12519.364132969949</v>
      </c>
      <c r="CB88" s="17">
        <f>IFERROR(INDEX('TRAPPES EMPRUNT'!$G$14:$G$2000,MATCH('reporting trappes'!CB$2,'TRAPPES EMPRUNT'!$Z$14:$Z$2000,0)),0)</f>
        <v>12519.364132969949</v>
      </c>
      <c r="CC88" s="17">
        <f>IFERROR(INDEX('TRAPPES EMPRUNT'!$G$14:$G$2000,MATCH('reporting trappes'!CC$2,'TRAPPES EMPRUNT'!$Z$14:$Z$2000,0)),0)</f>
        <v>12519.364132969949</v>
      </c>
      <c r="CD88" s="17">
        <f>IFERROR(INDEX('TRAPPES EMPRUNT'!$G$14:$G$2000,MATCH('reporting trappes'!CD$2,'TRAPPES EMPRUNT'!$Z$14:$Z$2000,0)),0)</f>
        <v>12519.364132969949</v>
      </c>
      <c r="CE88" s="319">
        <f>SUM(BS88:CD88)</f>
        <v>150232.36959563938</v>
      </c>
      <c r="CF88" s="17">
        <f>IFERROR(INDEX('TRAPPES EMPRUNT'!$G$14:$G$2000,MATCH('reporting trappes'!CF$2,'TRAPPES EMPRUNT'!$Z$14:$Z$2000,0)),0)</f>
        <v>12519.364132969949</v>
      </c>
      <c r="CG88" s="17">
        <f>IFERROR(INDEX('TRAPPES EMPRUNT'!$G$14:$G$2000,MATCH('reporting trappes'!CG$2,'TRAPPES EMPRUNT'!$Z$14:$Z$2000,0)),0)</f>
        <v>12519.364132969949</v>
      </c>
      <c r="CH88" s="17">
        <f>IFERROR(INDEX('TRAPPES EMPRUNT'!$G$14:$G$2000,MATCH('reporting trappes'!CH$2,'TRAPPES EMPRUNT'!$Z$14:$Z$2000,0)),0)</f>
        <v>12519.364132969949</v>
      </c>
      <c r="CI88" s="17">
        <f>IFERROR(INDEX('TRAPPES EMPRUNT'!$G$14:$G$2000,MATCH('reporting trappes'!CI$2,'TRAPPES EMPRUNT'!$Z$14:$Z$2000,0)),0)</f>
        <v>12519.364132969949</v>
      </c>
      <c r="CJ88" s="17">
        <f>IFERROR(INDEX('TRAPPES EMPRUNT'!$G$14:$G$2000,MATCH('reporting trappes'!CJ$2,'TRAPPES EMPRUNT'!$Z$14:$Z$2000,0)),0)</f>
        <v>12519.364132969949</v>
      </c>
      <c r="CK88" s="17">
        <f>IFERROR(INDEX('TRAPPES EMPRUNT'!$G$14:$G$2000,MATCH('reporting trappes'!CK$2,'TRAPPES EMPRUNT'!$Z$14:$Z$2000,0)),0)</f>
        <v>12519.364132969949</v>
      </c>
      <c r="CL88" s="17">
        <f>IFERROR(INDEX('TRAPPES EMPRUNT'!$G$14:$G$2000,MATCH('reporting trappes'!CL$2,'TRAPPES EMPRUNT'!$Z$14:$Z$2000,0)),0)</f>
        <v>12519.364132969949</v>
      </c>
      <c r="CM88" s="17">
        <f>IFERROR(INDEX('TRAPPES EMPRUNT'!$G$14:$G$2000,MATCH('reporting trappes'!CM$2,'TRAPPES EMPRUNT'!$Z$14:$Z$2000,0)),0)</f>
        <v>12519.364132969949</v>
      </c>
      <c r="CN88" s="17">
        <f>IFERROR(INDEX('TRAPPES EMPRUNT'!$G$14:$G$2000,MATCH('reporting trappes'!CN$2,'TRAPPES EMPRUNT'!$Z$14:$Z$2000,0)),0)</f>
        <v>12519.364132969949</v>
      </c>
      <c r="CO88" s="17">
        <f>IFERROR(INDEX('TRAPPES EMPRUNT'!$G$14:$G$2000,MATCH('reporting trappes'!CO$2,'TRAPPES EMPRUNT'!$Z$14:$Z$2000,0)),0)</f>
        <v>12519.364132969949</v>
      </c>
      <c r="CP88" s="17">
        <f>IFERROR(INDEX('TRAPPES EMPRUNT'!$G$14:$G$2000,MATCH('reporting trappes'!CP$2,'TRAPPES EMPRUNT'!$Z$14:$Z$2000,0)),0)</f>
        <v>12519.364132969949</v>
      </c>
      <c r="CQ88" s="17">
        <f>IFERROR(INDEX('TRAPPES EMPRUNT'!$G$14:$G$2000,MATCH('reporting trappes'!CQ$2,'TRAPPES EMPRUNT'!$Z$14:$Z$2000,0)),0)</f>
        <v>12519.364132969949</v>
      </c>
      <c r="CR88" s="319">
        <f>SUM(CF88:CQ88)</f>
        <v>150232.36959563938</v>
      </c>
      <c r="CS88" s="17">
        <f>IFERROR(INDEX('TRAPPES EMPRUNT'!$G$14:$G$2000,MATCH('reporting trappes'!CS$2,'TRAPPES EMPRUNT'!$Z$14:$Z$2000,0)),0)</f>
        <v>12519.364132969949</v>
      </c>
      <c r="CT88" s="17">
        <f>IFERROR(INDEX('TRAPPES EMPRUNT'!$G$14:$G$2000,MATCH('reporting trappes'!CT$2,'TRAPPES EMPRUNT'!$Z$14:$Z$2000,0)),0)</f>
        <v>12519.364132969949</v>
      </c>
      <c r="CU88" s="17">
        <f>IFERROR(INDEX('TRAPPES EMPRUNT'!$G$14:$G$2000,MATCH('reporting trappes'!CU$2,'TRAPPES EMPRUNT'!$Z$14:$Z$2000,0)),0)</f>
        <v>12519.364132969949</v>
      </c>
      <c r="CV88" s="17">
        <f>IFERROR(INDEX('TRAPPES EMPRUNT'!$G$14:$G$2000,MATCH('reporting trappes'!CV$2,'TRAPPES EMPRUNT'!$Z$14:$Z$2000,0)),0)</f>
        <v>12519.364132969949</v>
      </c>
      <c r="CW88" s="17">
        <f>IFERROR(INDEX('TRAPPES EMPRUNT'!$G$14:$G$2000,MATCH('reporting trappes'!CW$2,'TRAPPES EMPRUNT'!$Z$14:$Z$2000,0)),0)</f>
        <v>12519.364132969949</v>
      </c>
      <c r="CX88" s="17">
        <f>IFERROR(INDEX('TRAPPES EMPRUNT'!$G$14:$G$2000,MATCH('reporting trappes'!CX$2,'TRAPPES EMPRUNT'!$Z$14:$Z$2000,0)),0)</f>
        <v>12519.364132969949</v>
      </c>
      <c r="CY88" s="17">
        <f>IFERROR(INDEX('TRAPPES EMPRUNT'!$G$14:$G$2000,MATCH('reporting trappes'!CY$2,'TRAPPES EMPRUNT'!$Z$14:$Z$2000,0)),0)</f>
        <v>12519.364132969949</v>
      </c>
      <c r="CZ88" s="17">
        <f>IFERROR(INDEX('TRAPPES EMPRUNT'!$G$14:$G$2000,MATCH('reporting trappes'!CZ$2,'TRAPPES EMPRUNT'!$Z$14:$Z$2000,0)),0)</f>
        <v>12519.364132969949</v>
      </c>
      <c r="DA88" s="17">
        <f>IFERROR(INDEX('TRAPPES EMPRUNT'!$G$14:$G$2000,MATCH('reporting trappes'!DA$2,'TRAPPES EMPRUNT'!$Z$14:$Z$2000,0)),0)</f>
        <v>12519.364132969949</v>
      </c>
      <c r="DB88" s="17">
        <f>IFERROR(INDEX('TRAPPES EMPRUNT'!$G$14:$G$2000,MATCH('reporting trappes'!DB$2,'TRAPPES EMPRUNT'!$Z$14:$Z$2000,0)),0)</f>
        <v>12519.364132969949</v>
      </c>
      <c r="DC88" s="17">
        <f>IFERROR(INDEX('TRAPPES EMPRUNT'!$G$14:$G$2000,MATCH('reporting trappes'!DC$2,'TRAPPES EMPRUNT'!$Z$14:$Z$2000,0)),0)</f>
        <v>12519.364132969949</v>
      </c>
      <c r="DD88" s="17">
        <f>IFERROR(INDEX('TRAPPES EMPRUNT'!$G$14:$G$2000,MATCH('reporting trappes'!DD$2,'TRAPPES EMPRUNT'!$Z$14:$Z$2000,0)),0)</f>
        <v>12519.364132969949</v>
      </c>
      <c r="DE88" s="319">
        <f>SUM(CS88:DD88)</f>
        <v>150232.36959563938</v>
      </c>
      <c r="DF88" s="17">
        <f>IFERROR(INDEX('TRAPPES EMPRUNT'!$G$14:$G$2000,MATCH('reporting trappes'!DF$2,'TRAPPES EMPRUNT'!$Z$14:$Z$2000,0)),0)</f>
        <v>12519.364132969949</v>
      </c>
      <c r="DG88" s="17">
        <f>IFERROR(INDEX('TRAPPES EMPRUNT'!$G$14:$G$2000,MATCH('reporting trappes'!DG$2,'TRAPPES EMPRUNT'!$Z$14:$Z$2000,0)),0)</f>
        <v>12519.364132969949</v>
      </c>
      <c r="DH88" s="17">
        <f>IFERROR(INDEX('TRAPPES EMPRUNT'!$G$14:$G$2000,MATCH('reporting trappes'!DH$2,'TRAPPES EMPRUNT'!$Z$14:$Z$2000,0)),0)</f>
        <v>12519.364132969949</v>
      </c>
      <c r="DI88" s="17">
        <f>IFERROR(INDEX('TRAPPES EMPRUNT'!$G$14:$G$2000,MATCH('reporting trappes'!DI$2,'TRAPPES EMPRUNT'!$Z$14:$Z$2000,0)),0)</f>
        <v>12519.364132969949</v>
      </c>
      <c r="DJ88" s="17">
        <f>IFERROR(INDEX('TRAPPES EMPRUNT'!$G$14:$G$2000,MATCH('reporting trappes'!DJ$2,'TRAPPES EMPRUNT'!$Z$14:$Z$2000,0)),0)</f>
        <v>12519.364132969949</v>
      </c>
      <c r="DK88" s="17">
        <f>IFERROR(INDEX('TRAPPES EMPRUNT'!$G$14:$G$2000,MATCH('reporting trappes'!DK$2,'TRAPPES EMPRUNT'!$Z$14:$Z$2000,0)),0)</f>
        <v>12519.364132969949</v>
      </c>
      <c r="DL88" s="17">
        <f>IFERROR(INDEX('TRAPPES EMPRUNT'!$G$14:$G$2000,MATCH('reporting trappes'!DL$2,'TRAPPES EMPRUNT'!$Z$14:$Z$2000,0)),0)</f>
        <v>12519.364132969949</v>
      </c>
      <c r="DM88" s="17">
        <f>IFERROR(INDEX('TRAPPES EMPRUNT'!$G$14:$G$2000,MATCH('reporting trappes'!DM$2,'TRAPPES EMPRUNT'!$Z$14:$Z$2000,0)),0)</f>
        <v>12519.364132969949</v>
      </c>
      <c r="DN88" s="17">
        <f>IFERROR(INDEX('TRAPPES EMPRUNT'!$G$14:$G$2000,MATCH('reporting trappes'!DN$2,'TRAPPES EMPRUNT'!$Z$14:$Z$2000,0)),0)</f>
        <v>12519.364132969949</v>
      </c>
      <c r="DO88" s="17">
        <f>IFERROR(INDEX('TRAPPES EMPRUNT'!$G$14:$G$2000,MATCH('reporting trappes'!DO$2,'TRAPPES EMPRUNT'!$Z$14:$Z$2000,0)),0)</f>
        <v>12519.364132969949</v>
      </c>
      <c r="DP88" s="17">
        <f>IFERROR(INDEX('TRAPPES EMPRUNT'!$G$14:$G$2000,MATCH('reporting trappes'!DP$2,'TRAPPES EMPRUNT'!$Z$14:$Z$2000,0)),0)</f>
        <v>12519.364132969949</v>
      </c>
      <c r="DQ88" s="17">
        <f>IFERROR(INDEX('TRAPPES EMPRUNT'!$G$14:$G$2000,MATCH('reporting trappes'!DQ$2,'TRAPPES EMPRUNT'!$Z$14:$Z$2000,0)),0)</f>
        <v>12519.364132969949</v>
      </c>
      <c r="DR88" s="319">
        <f>SUM(DF88:DQ88)</f>
        <v>150232.36959563938</v>
      </c>
      <c r="DS88" s="17">
        <f>IFERROR(INDEX('TRAPPES EMPRUNT'!$G$14:$G$2000,MATCH('reporting trappes'!DS$2,'TRAPPES EMPRUNT'!$Z$14:$Z$2000,0)),0)</f>
        <v>12519.364132969949</v>
      </c>
      <c r="DT88" s="17">
        <f>IFERROR(INDEX('TRAPPES EMPRUNT'!$G$14:$G$2000,MATCH('reporting trappes'!DT$2,'TRAPPES EMPRUNT'!$Z$14:$Z$2000,0)),0)</f>
        <v>12519.364132969949</v>
      </c>
      <c r="DU88" s="17">
        <f>IFERROR(INDEX('TRAPPES EMPRUNT'!$G$14:$G$2000,MATCH('reporting trappes'!DU$2,'TRAPPES EMPRUNT'!$Z$14:$Z$2000,0)),0)</f>
        <v>12519.364132969949</v>
      </c>
      <c r="DV88" s="17">
        <f>IFERROR(INDEX('TRAPPES EMPRUNT'!$G$14:$G$2000,MATCH('reporting trappes'!DV$2,'TRAPPES EMPRUNT'!$Z$14:$Z$2000,0)),0)</f>
        <v>12519.364132969949</v>
      </c>
      <c r="DW88" s="17">
        <f>IFERROR(INDEX('TRAPPES EMPRUNT'!$G$14:$G$2000,MATCH('reporting trappes'!DW$2,'TRAPPES EMPRUNT'!$Z$14:$Z$2000,0)),0)</f>
        <v>12519.364132969949</v>
      </c>
      <c r="DX88" s="17">
        <f>IFERROR(INDEX('TRAPPES EMPRUNT'!$G$14:$G$2000,MATCH('reporting trappes'!DX$2,'TRAPPES EMPRUNT'!$Z$14:$Z$2000,0)),0)</f>
        <v>12519.364132969949</v>
      </c>
      <c r="DY88" s="17">
        <f>IFERROR(INDEX('TRAPPES EMPRUNT'!$G$14:$G$2000,MATCH('reporting trappes'!DY$2,'TRAPPES EMPRUNT'!$Z$14:$Z$2000,0)),0)</f>
        <v>12519.364132969949</v>
      </c>
      <c r="DZ88" s="17">
        <f>IFERROR(INDEX('TRAPPES EMPRUNT'!$G$14:$G$2000,MATCH('reporting trappes'!DZ$2,'TRAPPES EMPRUNT'!$Z$14:$Z$2000,0)),0)</f>
        <v>12519.364132969949</v>
      </c>
      <c r="EA88" s="17">
        <f>IFERROR(INDEX('TRAPPES EMPRUNT'!$G$14:$G$2000,MATCH('reporting trappes'!EA$2,'TRAPPES EMPRUNT'!$Z$14:$Z$2000,0)),0)</f>
        <v>12519.364132969949</v>
      </c>
      <c r="EB88" s="17">
        <f>IFERROR(INDEX('TRAPPES EMPRUNT'!$G$14:$G$2000,MATCH('reporting trappes'!EB$2,'TRAPPES EMPRUNT'!$Z$14:$Z$2000,0)),0)</f>
        <v>12519.364132969949</v>
      </c>
      <c r="EC88" s="17">
        <f>IFERROR(INDEX('TRAPPES EMPRUNT'!$G$14:$G$2000,MATCH('reporting trappes'!EC$2,'TRAPPES EMPRUNT'!$Z$14:$Z$2000,0)),0)</f>
        <v>12519.364132969949</v>
      </c>
      <c r="ED88" s="17">
        <f>IFERROR(INDEX('TRAPPES EMPRUNT'!$G$14:$G$2000,MATCH('reporting trappes'!ED$2,'TRAPPES EMPRUNT'!$Z$14:$Z$2000,0)),0)</f>
        <v>12519.364132969949</v>
      </c>
      <c r="EE88" s="319">
        <f>SUM(DS88:ED88)</f>
        <v>150232.36959563938</v>
      </c>
    </row>
    <row r="89" spans="3:145" x14ac:dyDescent="0.2">
      <c r="D89" s="1" t="s">
        <v>329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391">
        <f t="shared" ref="R89" si="850">SUM(F89:Q89)</f>
        <v>0</v>
      </c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391">
        <f t="shared" ref="AE89:AE90" si="851">SUM(S89:AD89)</f>
        <v>0</v>
      </c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391">
        <f t="shared" ref="AR89:AR90" si="852">SUM(AF89:AQ89)</f>
        <v>0</v>
      </c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391">
        <f t="shared" ref="BE89:BE90" si="853">SUM(AS89:BD89)</f>
        <v>0</v>
      </c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391">
        <f t="shared" ref="BR89:BR90" si="854">SUM(BF89:BQ89)</f>
        <v>0</v>
      </c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391">
        <f t="shared" ref="CE89:CE90" si="855">SUM(BS89:CD89)</f>
        <v>0</v>
      </c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391">
        <f t="shared" ref="CR89:CR90" si="856">SUM(CF89:CQ89)</f>
        <v>0</v>
      </c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391">
        <f t="shared" ref="DE89:DE90" si="857">SUM(CS89:DD89)</f>
        <v>0</v>
      </c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391">
        <f t="shared" ref="DR89:DR90" si="858">SUM(DF89:DQ89)</f>
        <v>0</v>
      </c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391">
        <f t="shared" ref="EE89:EE90" si="859">SUM(DS89:ED89)</f>
        <v>0</v>
      </c>
    </row>
    <row r="90" spans="3:145" x14ac:dyDescent="0.2">
      <c r="D90" s="1" t="s">
        <v>330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391">
        <f t="shared" ref="R90" si="860">SUM(F90:Q90)</f>
        <v>0</v>
      </c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391">
        <f t="shared" si="851"/>
        <v>0</v>
      </c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391">
        <f t="shared" si="852"/>
        <v>0</v>
      </c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391">
        <f t="shared" si="853"/>
        <v>0</v>
      </c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391">
        <f t="shared" si="854"/>
        <v>0</v>
      </c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391">
        <f t="shared" si="855"/>
        <v>0</v>
      </c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391">
        <f t="shared" si="856"/>
        <v>0</v>
      </c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391">
        <f t="shared" si="857"/>
        <v>0</v>
      </c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391">
        <f t="shared" si="858"/>
        <v>0</v>
      </c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391">
        <f t="shared" si="859"/>
        <v>0</v>
      </c>
    </row>
    <row r="91" spans="3:145" ht="10.15" customHeight="1" x14ac:dyDescent="0.2">
      <c r="D91" s="434" t="s">
        <v>299</v>
      </c>
      <c r="E91" s="23"/>
      <c r="F91" s="17">
        <f>SUM(F88:F90)</f>
        <v>0</v>
      </c>
      <c r="G91" s="17">
        <f t="shared" ref="G91:Q91" si="861">SUM(G88:G90)</f>
        <v>0</v>
      </c>
      <c r="H91" s="17">
        <f t="shared" si="861"/>
        <v>0</v>
      </c>
      <c r="I91" s="17">
        <f t="shared" si="861"/>
        <v>0</v>
      </c>
      <c r="J91" s="17">
        <f t="shared" si="861"/>
        <v>0</v>
      </c>
      <c r="K91" s="17">
        <f t="shared" si="861"/>
        <v>0</v>
      </c>
      <c r="L91" s="17">
        <f t="shared" si="861"/>
        <v>0</v>
      </c>
      <c r="M91" s="17">
        <f t="shared" si="861"/>
        <v>0</v>
      </c>
      <c r="N91" s="17">
        <f t="shared" si="861"/>
        <v>0</v>
      </c>
      <c r="O91" s="17">
        <f t="shared" si="861"/>
        <v>0</v>
      </c>
      <c r="P91" s="17">
        <f t="shared" si="861"/>
        <v>0</v>
      </c>
      <c r="Q91" s="17">
        <f t="shared" si="861"/>
        <v>5597.7533333333331</v>
      </c>
      <c r="R91" s="319">
        <f>SUM(F91:Q91)</f>
        <v>5597.7533333333331</v>
      </c>
      <c r="S91" s="17">
        <f>SUM(S88:S90)</f>
        <v>7902.7533333333331</v>
      </c>
      <c r="T91" s="17">
        <f t="shared" ref="T91" si="862">SUM(T88:T90)</f>
        <v>5292.7533333333331</v>
      </c>
      <c r="U91" s="17">
        <f t="shared" ref="U91" si="863">SUM(U88:U90)</f>
        <v>5597.7533333333331</v>
      </c>
      <c r="V91" s="17">
        <f t="shared" ref="V91" si="864">SUM(V88:V90)</f>
        <v>5597.7533333333331</v>
      </c>
      <c r="W91" s="17">
        <f t="shared" ref="W91" si="865">SUM(W88:W90)</f>
        <v>5597.7533333333331</v>
      </c>
      <c r="X91" s="17">
        <f t="shared" ref="X91" si="866">SUM(X88:X90)</f>
        <v>5597.7533333333331</v>
      </c>
      <c r="Y91" s="17">
        <f t="shared" ref="Y91" si="867">SUM(Y88:Y90)</f>
        <v>12519.364132969949</v>
      </c>
      <c r="Z91" s="17">
        <f t="shared" ref="Z91" si="868">SUM(Z88:Z90)</f>
        <v>12519.364132969949</v>
      </c>
      <c r="AA91" s="17">
        <f t="shared" ref="AA91" si="869">SUM(AA88:AA90)</f>
        <v>12519.364132969949</v>
      </c>
      <c r="AB91" s="17">
        <f t="shared" ref="AB91" si="870">SUM(AB88:AB90)</f>
        <v>12519.364132969949</v>
      </c>
      <c r="AC91" s="17">
        <f t="shared" ref="AC91" si="871">SUM(AC88:AC90)</f>
        <v>12519.364132969949</v>
      </c>
      <c r="AD91" s="17">
        <f t="shared" ref="AD91" si="872">SUM(AD88:AD90)</f>
        <v>12519.364132969949</v>
      </c>
      <c r="AE91" s="319">
        <f>SUM(S91:AD91)</f>
        <v>110702.70479781968</v>
      </c>
      <c r="AF91" s="17">
        <f>SUM(AF88:AF90)</f>
        <v>12519.364132969949</v>
      </c>
      <c r="AG91" s="17">
        <f t="shared" ref="AG91" si="873">SUM(AG88:AG90)</f>
        <v>12519.364132969949</v>
      </c>
      <c r="AH91" s="17">
        <f t="shared" ref="AH91" si="874">SUM(AH88:AH90)</f>
        <v>12519.364132969949</v>
      </c>
      <c r="AI91" s="17">
        <f t="shared" ref="AI91" si="875">SUM(AI88:AI90)</f>
        <v>12519.364132969949</v>
      </c>
      <c r="AJ91" s="17">
        <f t="shared" ref="AJ91" si="876">SUM(AJ88:AJ90)</f>
        <v>12519.364132969949</v>
      </c>
      <c r="AK91" s="17">
        <f t="shared" ref="AK91" si="877">SUM(AK88:AK90)</f>
        <v>12519.364132969949</v>
      </c>
      <c r="AL91" s="17">
        <f t="shared" ref="AL91" si="878">SUM(AL88:AL90)</f>
        <v>12519.364132969949</v>
      </c>
      <c r="AM91" s="17">
        <f t="shared" ref="AM91" si="879">SUM(AM88:AM90)</f>
        <v>12519.364132969949</v>
      </c>
      <c r="AN91" s="17">
        <f t="shared" ref="AN91" si="880">SUM(AN88:AN90)</f>
        <v>12519.364132969949</v>
      </c>
      <c r="AO91" s="17">
        <f t="shared" ref="AO91" si="881">SUM(AO88:AO90)</f>
        <v>12519.364132969949</v>
      </c>
      <c r="AP91" s="17">
        <f t="shared" ref="AP91" si="882">SUM(AP88:AP90)</f>
        <v>12519.364132969949</v>
      </c>
      <c r="AQ91" s="17">
        <f t="shared" ref="AQ91" si="883">SUM(AQ88:AQ90)</f>
        <v>12519.364132969949</v>
      </c>
      <c r="AR91" s="319">
        <f>SUM(AF91:AQ91)</f>
        <v>150232.36959563938</v>
      </c>
      <c r="AS91" s="17">
        <f>SUM(AS88:AS90)</f>
        <v>12519.364132969949</v>
      </c>
      <c r="AT91" s="17">
        <f t="shared" ref="AT91" si="884">SUM(AT88:AT90)</f>
        <v>12519.364132969949</v>
      </c>
      <c r="AU91" s="17">
        <f t="shared" ref="AU91" si="885">SUM(AU88:AU90)</f>
        <v>12519.364132969949</v>
      </c>
      <c r="AV91" s="17">
        <f t="shared" ref="AV91" si="886">SUM(AV88:AV90)</f>
        <v>12519.364132969949</v>
      </c>
      <c r="AW91" s="17">
        <f t="shared" ref="AW91" si="887">SUM(AW88:AW90)</f>
        <v>12519.364132969949</v>
      </c>
      <c r="AX91" s="17">
        <f t="shared" ref="AX91" si="888">SUM(AX88:AX90)</f>
        <v>12519.364132969949</v>
      </c>
      <c r="AY91" s="17">
        <f t="shared" ref="AY91" si="889">SUM(AY88:AY90)</f>
        <v>12519.364132969949</v>
      </c>
      <c r="AZ91" s="17">
        <f t="shared" ref="AZ91" si="890">SUM(AZ88:AZ90)</f>
        <v>12519.364132969949</v>
      </c>
      <c r="BA91" s="17">
        <f t="shared" ref="BA91" si="891">SUM(BA88:BA90)</f>
        <v>12519.364132969949</v>
      </c>
      <c r="BB91" s="17">
        <f t="shared" ref="BB91" si="892">SUM(BB88:BB90)</f>
        <v>12519.364132969949</v>
      </c>
      <c r="BC91" s="17">
        <f t="shared" ref="BC91" si="893">SUM(BC88:BC90)</f>
        <v>12519.364132969949</v>
      </c>
      <c r="BD91" s="17">
        <f t="shared" ref="BD91" si="894">SUM(BD88:BD90)</f>
        <v>12519.364132969949</v>
      </c>
      <c r="BE91" s="319">
        <f>SUM(AS91:BD91)</f>
        <v>150232.36959563938</v>
      </c>
      <c r="BF91" s="17">
        <f>SUM(BF88:BF90)</f>
        <v>12519.364132969949</v>
      </c>
      <c r="BG91" s="17">
        <f t="shared" ref="BG91" si="895">SUM(BG88:BG90)</f>
        <v>12519.364132969949</v>
      </c>
      <c r="BH91" s="17">
        <f t="shared" ref="BH91" si="896">SUM(BH88:BH90)</f>
        <v>12519.364132969949</v>
      </c>
      <c r="BI91" s="17">
        <f t="shared" ref="BI91" si="897">SUM(BI88:BI90)</f>
        <v>12519.364132969949</v>
      </c>
      <c r="BJ91" s="17">
        <f t="shared" ref="BJ91" si="898">SUM(BJ88:BJ90)</f>
        <v>12519.364132969949</v>
      </c>
      <c r="BK91" s="17">
        <f t="shared" ref="BK91" si="899">SUM(BK88:BK90)</f>
        <v>12519.364132969949</v>
      </c>
      <c r="BL91" s="17">
        <f t="shared" ref="BL91" si="900">SUM(BL88:BL90)</f>
        <v>12519.364132969949</v>
      </c>
      <c r="BM91" s="17">
        <f t="shared" ref="BM91" si="901">SUM(BM88:BM90)</f>
        <v>12519.364132969949</v>
      </c>
      <c r="BN91" s="17">
        <f t="shared" ref="BN91" si="902">SUM(BN88:BN90)</f>
        <v>12519.364132969949</v>
      </c>
      <c r="BO91" s="17">
        <f t="shared" ref="BO91" si="903">SUM(BO88:BO90)</f>
        <v>12519.364132969949</v>
      </c>
      <c r="BP91" s="17">
        <f t="shared" ref="BP91" si="904">SUM(BP88:BP90)</f>
        <v>12519.364132969949</v>
      </c>
      <c r="BQ91" s="17">
        <f t="shared" ref="BQ91" si="905">SUM(BQ88:BQ90)</f>
        <v>12519.364132969949</v>
      </c>
      <c r="BR91" s="319">
        <f>SUM(BF91:BQ91)</f>
        <v>150232.36959563938</v>
      </c>
      <c r="BS91" s="17">
        <f>SUM(BS88:BS90)</f>
        <v>12519.364132969949</v>
      </c>
      <c r="BT91" s="17">
        <f t="shared" ref="BT91" si="906">SUM(BT88:BT90)</f>
        <v>12519.364132969949</v>
      </c>
      <c r="BU91" s="17">
        <f t="shared" ref="BU91" si="907">SUM(BU88:BU90)</f>
        <v>12519.364132969949</v>
      </c>
      <c r="BV91" s="17">
        <f t="shared" ref="BV91" si="908">SUM(BV88:BV90)</f>
        <v>12519.364132969949</v>
      </c>
      <c r="BW91" s="17">
        <f t="shared" ref="BW91" si="909">SUM(BW88:BW90)</f>
        <v>12519.364132969949</v>
      </c>
      <c r="BX91" s="17">
        <f t="shared" ref="BX91" si="910">SUM(BX88:BX90)</f>
        <v>12519.364132969949</v>
      </c>
      <c r="BY91" s="17">
        <f t="shared" ref="BY91" si="911">SUM(BY88:BY90)</f>
        <v>12519.364132969949</v>
      </c>
      <c r="BZ91" s="17">
        <f t="shared" ref="BZ91" si="912">SUM(BZ88:BZ90)</f>
        <v>12519.364132969949</v>
      </c>
      <c r="CA91" s="17">
        <f t="shared" ref="CA91" si="913">SUM(CA88:CA90)</f>
        <v>12519.364132969949</v>
      </c>
      <c r="CB91" s="17">
        <f t="shared" ref="CB91" si="914">SUM(CB88:CB90)</f>
        <v>12519.364132969949</v>
      </c>
      <c r="CC91" s="17">
        <f t="shared" ref="CC91" si="915">SUM(CC88:CC90)</f>
        <v>12519.364132969949</v>
      </c>
      <c r="CD91" s="17">
        <f t="shared" ref="CD91" si="916">SUM(CD88:CD90)</f>
        <v>12519.364132969949</v>
      </c>
      <c r="CE91" s="319">
        <f>SUM(BS91:CD91)</f>
        <v>150232.36959563938</v>
      </c>
      <c r="CF91" s="17">
        <f>SUM(CF88:CF90)</f>
        <v>12519.364132969949</v>
      </c>
      <c r="CG91" s="17">
        <f t="shared" ref="CG91" si="917">SUM(CG88:CG90)</f>
        <v>12519.364132969949</v>
      </c>
      <c r="CH91" s="17">
        <f t="shared" ref="CH91" si="918">SUM(CH88:CH90)</f>
        <v>12519.364132969949</v>
      </c>
      <c r="CI91" s="17">
        <f t="shared" ref="CI91" si="919">SUM(CI88:CI90)</f>
        <v>12519.364132969949</v>
      </c>
      <c r="CJ91" s="17">
        <f t="shared" ref="CJ91" si="920">SUM(CJ88:CJ90)</f>
        <v>12519.364132969949</v>
      </c>
      <c r="CK91" s="17">
        <f t="shared" ref="CK91" si="921">SUM(CK88:CK90)</f>
        <v>12519.364132969949</v>
      </c>
      <c r="CL91" s="17">
        <f t="shared" ref="CL91" si="922">SUM(CL88:CL90)</f>
        <v>12519.364132969949</v>
      </c>
      <c r="CM91" s="17">
        <f t="shared" ref="CM91" si="923">SUM(CM88:CM90)</f>
        <v>12519.364132969949</v>
      </c>
      <c r="CN91" s="17">
        <f t="shared" ref="CN91" si="924">SUM(CN88:CN90)</f>
        <v>12519.364132969949</v>
      </c>
      <c r="CO91" s="17">
        <f t="shared" ref="CO91" si="925">SUM(CO88:CO90)</f>
        <v>12519.364132969949</v>
      </c>
      <c r="CP91" s="17">
        <f t="shared" ref="CP91" si="926">SUM(CP88:CP90)</f>
        <v>12519.364132969949</v>
      </c>
      <c r="CQ91" s="17">
        <f t="shared" ref="CQ91" si="927">SUM(CQ88:CQ90)</f>
        <v>12519.364132969949</v>
      </c>
      <c r="CR91" s="319">
        <f>SUM(CF91:CQ91)</f>
        <v>150232.36959563938</v>
      </c>
      <c r="CS91" s="17">
        <f>SUM(CS88:CS90)</f>
        <v>12519.364132969949</v>
      </c>
      <c r="CT91" s="17">
        <f t="shared" ref="CT91" si="928">SUM(CT88:CT90)</f>
        <v>12519.364132969949</v>
      </c>
      <c r="CU91" s="17">
        <f t="shared" ref="CU91" si="929">SUM(CU88:CU90)</f>
        <v>12519.364132969949</v>
      </c>
      <c r="CV91" s="17">
        <f t="shared" ref="CV91" si="930">SUM(CV88:CV90)</f>
        <v>12519.364132969949</v>
      </c>
      <c r="CW91" s="17">
        <f t="shared" ref="CW91" si="931">SUM(CW88:CW90)</f>
        <v>12519.364132969949</v>
      </c>
      <c r="CX91" s="17">
        <f t="shared" ref="CX91" si="932">SUM(CX88:CX90)</f>
        <v>12519.364132969949</v>
      </c>
      <c r="CY91" s="17">
        <f t="shared" ref="CY91" si="933">SUM(CY88:CY90)</f>
        <v>12519.364132969949</v>
      </c>
      <c r="CZ91" s="17">
        <f t="shared" ref="CZ91" si="934">SUM(CZ88:CZ90)</f>
        <v>12519.364132969949</v>
      </c>
      <c r="DA91" s="17">
        <f t="shared" ref="DA91" si="935">SUM(DA88:DA90)</f>
        <v>12519.364132969949</v>
      </c>
      <c r="DB91" s="17">
        <f t="shared" ref="DB91" si="936">SUM(DB88:DB90)</f>
        <v>12519.364132969949</v>
      </c>
      <c r="DC91" s="17">
        <f t="shared" ref="DC91" si="937">SUM(DC88:DC90)</f>
        <v>12519.364132969949</v>
      </c>
      <c r="DD91" s="17">
        <f t="shared" ref="DD91" si="938">SUM(DD88:DD90)</f>
        <v>12519.364132969949</v>
      </c>
      <c r="DE91" s="319">
        <f>SUM(CS91:DD91)</f>
        <v>150232.36959563938</v>
      </c>
      <c r="DF91" s="17">
        <f>SUM(DF88:DF90)</f>
        <v>12519.364132969949</v>
      </c>
      <c r="DG91" s="17">
        <f t="shared" ref="DG91" si="939">SUM(DG88:DG90)</f>
        <v>12519.364132969949</v>
      </c>
      <c r="DH91" s="17">
        <f t="shared" ref="DH91" si="940">SUM(DH88:DH90)</f>
        <v>12519.364132969949</v>
      </c>
      <c r="DI91" s="17">
        <f t="shared" ref="DI91" si="941">SUM(DI88:DI90)</f>
        <v>12519.364132969949</v>
      </c>
      <c r="DJ91" s="17">
        <f t="shared" ref="DJ91" si="942">SUM(DJ88:DJ90)</f>
        <v>12519.364132969949</v>
      </c>
      <c r="DK91" s="17">
        <f t="shared" ref="DK91" si="943">SUM(DK88:DK90)</f>
        <v>12519.364132969949</v>
      </c>
      <c r="DL91" s="17">
        <f t="shared" ref="DL91" si="944">SUM(DL88:DL90)</f>
        <v>12519.364132969949</v>
      </c>
      <c r="DM91" s="17">
        <f t="shared" ref="DM91" si="945">SUM(DM88:DM90)</f>
        <v>12519.364132969949</v>
      </c>
      <c r="DN91" s="17">
        <f t="shared" ref="DN91" si="946">SUM(DN88:DN90)</f>
        <v>12519.364132969949</v>
      </c>
      <c r="DO91" s="17">
        <f t="shared" ref="DO91" si="947">SUM(DO88:DO90)</f>
        <v>12519.364132969949</v>
      </c>
      <c r="DP91" s="17">
        <f t="shared" ref="DP91" si="948">SUM(DP88:DP90)</f>
        <v>12519.364132969949</v>
      </c>
      <c r="DQ91" s="17">
        <f t="shared" ref="DQ91" si="949">SUM(DQ88:DQ90)</f>
        <v>12519.364132969949</v>
      </c>
      <c r="DR91" s="319">
        <f>SUM(DF91:DQ91)</f>
        <v>150232.36959563938</v>
      </c>
      <c r="DS91" s="17">
        <f>SUM(DS88:DS90)</f>
        <v>12519.364132969949</v>
      </c>
      <c r="DT91" s="17">
        <f t="shared" ref="DT91" si="950">SUM(DT88:DT90)</f>
        <v>12519.364132969949</v>
      </c>
      <c r="DU91" s="17">
        <f t="shared" ref="DU91" si="951">SUM(DU88:DU90)</f>
        <v>12519.364132969949</v>
      </c>
      <c r="DV91" s="17">
        <f t="shared" ref="DV91" si="952">SUM(DV88:DV90)</f>
        <v>12519.364132969949</v>
      </c>
      <c r="DW91" s="17">
        <f t="shared" ref="DW91" si="953">SUM(DW88:DW90)</f>
        <v>12519.364132969949</v>
      </c>
      <c r="DX91" s="17">
        <f t="shared" ref="DX91" si="954">SUM(DX88:DX90)</f>
        <v>12519.364132969949</v>
      </c>
      <c r="DY91" s="17">
        <f t="shared" ref="DY91" si="955">SUM(DY88:DY90)</f>
        <v>12519.364132969949</v>
      </c>
      <c r="DZ91" s="17">
        <f t="shared" ref="DZ91" si="956">SUM(DZ88:DZ90)</f>
        <v>12519.364132969949</v>
      </c>
      <c r="EA91" s="17">
        <f t="shared" ref="EA91" si="957">SUM(EA88:EA90)</f>
        <v>12519.364132969949</v>
      </c>
      <c r="EB91" s="17">
        <f t="shared" ref="EB91" si="958">SUM(EB88:EB90)</f>
        <v>12519.364132969949</v>
      </c>
      <c r="EC91" s="17">
        <f t="shared" ref="EC91" si="959">SUM(EC88:EC90)</f>
        <v>12519.364132969949</v>
      </c>
      <c r="ED91" s="17">
        <f t="shared" ref="ED91" si="960">SUM(ED88:ED90)</f>
        <v>12519.364132969949</v>
      </c>
      <c r="EE91" s="319">
        <f>SUM(DS91:ED91)</f>
        <v>150232.36959563938</v>
      </c>
    </row>
    <row r="92" spans="3:145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5" x14ac:dyDescent="0.2">
      <c r="D93" s="1" t="s">
        <v>65</v>
      </c>
      <c r="F93" s="49">
        <f>F74-F84-F91</f>
        <v>0</v>
      </c>
      <c r="G93" s="49">
        <f t="shared" ref="G93:BR93" si="961">G74-G84-G91</f>
        <v>0</v>
      </c>
      <c r="H93" s="49">
        <f t="shared" si="961"/>
        <v>0</v>
      </c>
      <c r="I93" s="49">
        <f t="shared" si="961"/>
        <v>0</v>
      </c>
      <c r="J93" s="49">
        <f t="shared" si="961"/>
        <v>0</v>
      </c>
      <c r="K93" s="49">
        <f t="shared" si="961"/>
        <v>0</v>
      </c>
      <c r="L93" s="49">
        <f t="shared" si="961"/>
        <v>0</v>
      </c>
      <c r="M93" s="49">
        <f t="shared" si="961"/>
        <v>0</v>
      </c>
      <c r="N93" s="49">
        <f t="shared" si="961"/>
        <v>0</v>
      </c>
      <c r="O93" s="49">
        <f t="shared" si="961"/>
        <v>0</v>
      </c>
      <c r="P93" s="49">
        <f t="shared" si="961"/>
        <v>-800</v>
      </c>
      <c r="Q93" s="49">
        <f>Q74-Q84-Q91</f>
        <v>-11322.753333333334</v>
      </c>
      <c r="R93" s="319">
        <f t="shared" si="961"/>
        <v>-12122.753333333334</v>
      </c>
      <c r="S93" s="49">
        <f t="shared" si="961"/>
        <v>-22869.753333333334</v>
      </c>
      <c r="T93" s="49">
        <f t="shared" si="961"/>
        <v>-17627.753333333334</v>
      </c>
      <c r="U93" s="49">
        <f t="shared" si="961"/>
        <v>-14132.753333333334</v>
      </c>
      <c r="V93" s="49">
        <f t="shared" si="961"/>
        <v>-7132.7533333333331</v>
      </c>
      <c r="W93" s="49">
        <f t="shared" si="961"/>
        <v>-16797.753333333334</v>
      </c>
      <c r="X93" s="49">
        <f t="shared" si="961"/>
        <v>-13972.753333333334</v>
      </c>
      <c r="Y93" s="49">
        <f t="shared" si="961"/>
        <v>-18344.364132969949</v>
      </c>
      <c r="Z93" s="49">
        <f t="shared" si="961"/>
        <v>-15794.364132969949</v>
      </c>
      <c r="AA93" s="49">
        <f t="shared" si="961"/>
        <v>-13244.364132969949</v>
      </c>
      <c r="AB93" s="49">
        <f t="shared" si="961"/>
        <v>-22694.364132969949</v>
      </c>
      <c r="AC93" s="49">
        <f t="shared" si="961"/>
        <v>-8144.3641329699494</v>
      </c>
      <c r="AD93" s="49">
        <f t="shared" si="961"/>
        <v>-5594.3641329699494</v>
      </c>
      <c r="AE93" s="319">
        <f t="shared" si="961"/>
        <v>-176349.70479781966</v>
      </c>
      <c r="AF93" s="49">
        <f t="shared" si="961"/>
        <v>-4344.3641329699494</v>
      </c>
      <c r="AG93" s="49">
        <f t="shared" si="961"/>
        <v>-1794.3641329699494</v>
      </c>
      <c r="AH93" s="49">
        <f t="shared" si="961"/>
        <v>755.63586703005058</v>
      </c>
      <c r="AI93" s="49">
        <f t="shared" si="961"/>
        <v>2555.6358670300506</v>
      </c>
      <c r="AJ93" s="49">
        <f t="shared" si="961"/>
        <v>4355.6358670300506</v>
      </c>
      <c r="AK93" s="49">
        <f t="shared" si="961"/>
        <v>6155.6358670300506</v>
      </c>
      <c r="AL93" s="49">
        <f t="shared" si="961"/>
        <v>6155.6358670300506</v>
      </c>
      <c r="AM93" s="49">
        <f t="shared" si="961"/>
        <v>6155.6358670300506</v>
      </c>
      <c r="AN93" s="49">
        <f t="shared" si="961"/>
        <v>6155.6358670300506</v>
      </c>
      <c r="AO93" s="49">
        <f t="shared" si="961"/>
        <v>6155.6358670300506</v>
      </c>
      <c r="AP93" s="49">
        <f t="shared" si="961"/>
        <v>6155.6358670300506</v>
      </c>
      <c r="AQ93" s="49">
        <f t="shared" si="961"/>
        <v>6155.6358670300506</v>
      </c>
      <c r="AR93" s="319">
        <f t="shared" si="961"/>
        <v>44617.630404360621</v>
      </c>
      <c r="AS93" s="49">
        <f t="shared" si="961"/>
        <v>6155.6358670300506</v>
      </c>
      <c r="AT93" s="49">
        <f t="shared" si="961"/>
        <v>6155.6358670300506</v>
      </c>
      <c r="AU93" s="49">
        <f t="shared" si="961"/>
        <v>6155.6358670300506</v>
      </c>
      <c r="AV93" s="49">
        <f t="shared" si="961"/>
        <v>6155.6358670300506</v>
      </c>
      <c r="AW93" s="49">
        <f t="shared" si="961"/>
        <v>6155.6358670300506</v>
      </c>
      <c r="AX93" s="49">
        <f t="shared" si="961"/>
        <v>6155.6358670300506</v>
      </c>
      <c r="AY93" s="49">
        <f t="shared" si="961"/>
        <v>6155.6358670300506</v>
      </c>
      <c r="AZ93" s="49">
        <f t="shared" si="961"/>
        <v>6155.6358670300506</v>
      </c>
      <c r="BA93" s="49">
        <f t="shared" si="961"/>
        <v>6155.6358670300506</v>
      </c>
      <c r="BB93" s="49">
        <f t="shared" si="961"/>
        <v>6155.6358670300506</v>
      </c>
      <c r="BC93" s="49">
        <f t="shared" si="961"/>
        <v>6155.6358670300506</v>
      </c>
      <c r="BD93" s="49">
        <f t="shared" si="961"/>
        <v>6155.6358670300506</v>
      </c>
      <c r="BE93" s="319">
        <f t="shared" si="961"/>
        <v>73867.630404360621</v>
      </c>
      <c r="BF93" s="49">
        <f t="shared" si="961"/>
        <v>6155.6358670300506</v>
      </c>
      <c r="BG93" s="49">
        <f t="shared" si="961"/>
        <v>6155.6358670300506</v>
      </c>
      <c r="BH93" s="49">
        <f t="shared" si="961"/>
        <v>6155.6358670300506</v>
      </c>
      <c r="BI93" s="49">
        <f t="shared" si="961"/>
        <v>6155.6358670300506</v>
      </c>
      <c r="BJ93" s="49">
        <f t="shared" si="961"/>
        <v>6155.6358670300506</v>
      </c>
      <c r="BK93" s="49">
        <f t="shared" si="961"/>
        <v>6155.6358670300506</v>
      </c>
      <c r="BL93" s="49">
        <f t="shared" si="961"/>
        <v>6155.6358670300506</v>
      </c>
      <c r="BM93" s="49">
        <f t="shared" si="961"/>
        <v>6155.6358670300506</v>
      </c>
      <c r="BN93" s="49">
        <f t="shared" si="961"/>
        <v>6155.6358670300506</v>
      </c>
      <c r="BO93" s="49">
        <f t="shared" si="961"/>
        <v>6155.6358670300506</v>
      </c>
      <c r="BP93" s="49">
        <f t="shared" si="961"/>
        <v>6155.6358670300506</v>
      </c>
      <c r="BQ93" s="49">
        <f t="shared" si="961"/>
        <v>6155.6358670300506</v>
      </c>
      <c r="BR93" s="319">
        <f t="shared" si="961"/>
        <v>73867.630404360621</v>
      </c>
      <c r="BS93" s="49">
        <f t="shared" ref="BS93:ED93" si="962">BS74-BS84-BS91</f>
        <v>6155.6358670300506</v>
      </c>
      <c r="BT93" s="49">
        <f t="shared" si="962"/>
        <v>6155.6358670300506</v>
      </c>
      <c r="BU93" s="49">
        <f t="shared" si="962"/>
        <v>6155.6358670300506</v>
      </c>
      <c r="BV93" s="49">
        <f t="shared" si="962"/>
        <v>6155.6358670300506</v>
      </c>
      <c r="BW93" s="49">
        <f t="shared" si="962"/>
        <v>6155.6358670300506</v>
      </c>
      <c r="BX93" s="49">
        <f t="shared" si="962"/>
        <v>6155.6358670300506</v>
      </c>
      <c r="BY93" s="49">
        <f t="shared" si="962"/>
        <v>6155.6358670300506</v>
      </c>
      <c r="BZ93" s="49">
        <f t="shared" si="962"/>
        <v>6155.6358670300506</v>
      </c>
      <c r="CA93" s="49">
        <f t="shared" si="962"/>
        <v>6155.6358670300506</v>
      </c>
      <c r="CB93" s="49">
        <f t="shared" si="962"/>
        <v>6155.6358670300506</v>
      </c>
      <c r="CC93" s="49">
        <f t="shared" si="962"/>
        <v>6155.6358670300506</v>
      </c>
      <c r="CD93" s="49">
        <f t="shared" si="962"/>
        <v>6155.6358670300506</v>
      </c>
      <c r="CE93" s="319">
        <f t="shared" si="962"/>
        <v>73867.630404360621</v>
      </c>
      <c r="CF93" s="49">
        <f t="shared" si="962"/>
        <v>6155.6358670300506</v>
      </c>
      <c r="CG93" s="49">
        <f t="shared" si="962"/>
        <v>6155.6358670300506</v>
      </c>
      <c r="CH93" s="49">
        <f t="shared" si="962"/>
        <v>6155.6358670300506</v>
      </c>
      <c r="CI93" s="49">
        <f t="shared" si="962"/>
        <v>6155.6358670300506</v>
      </c>
      <c r="CJ93" s="49">
        <f t="shared" si="962"/>
        <v>12255.635867030051</v>
      </c>
      <c r="CK93" s="49">
        <f t="shared" si="962"/>
        <v>12255.635867030051</v>
      </c>
      <c r="CL93" s="49">
        <f t="shared" si="962"/>
        <v>12255.635867030051</v>
      </c>
      <c r="CM93" s="49">
        <f t="shared" si="962"/>
        <v>12255.635867030051</v>
      </c>
      <c r="CN93" s="49">
        <f t="shared" si="962"/>
        <v>12255.635867030051</v>
      </c>
      <c r="CO93" s="49">
        <f t="shared" si="962"/>
        <v>12255.635867030051</v>
      </c>
      <c r="CP93" s="49">
        <f t="shared" si="962"/>
        <v>12255.635867030051</v>
      </c>
      <c r="CQ93" s="49">
        <f t="shared" si="962"/>
        <v>12255.635867030051</v>
      </c>
      <c r="CR93" s="319">
        <f t="shared" si="962"/>
        <v>122667.63040436062</v>
      </c>
      <c r="CS93" s="49">
        <f t="shared" si="962"/>
        <v>12255.635867030051</v>
      </c>
      <c r="CT93" s="49">
        <f t="shared" si="962"/>
        <v>12255.635867030051</v>
      </c>
      <c r="CU93" s="49">
        <f t="shared" si="962"/>
        <v>12255.635867030051</v>
      </c>
      <c r="CV93" s="49">
        <f t="shared" si="962"/>
        <v>12255.635867030051</v>
      </c>
      <c r="CW93" s="49">
        <f t="shared" si="962"/>
        <v>12255.635867030051</v>
      </c>
      <c r="CX93" s="49">
        <f t="shared" si="962"/>
        <v>12255.635867030051</v>
      </c>
      <c r="CY93" s="49">
        <f t="shared" si="962"/>
        <v>12255.635867030051</v>
      </c>
      <c r="CZ93" s="49">
        <f t="shared" si="962"/>
        <v>12255.635867030051</v>
      </c>
      <c r="DA93" s="49">
        <f t="shared" si="962"/>
        <v>12255.635867030051</v>
      </c>
      <c r="DB93" s="49">
        <f t="shared" si="962"/>
        <v>12255.635867030051</v>
      </c>
      <c r="DC93" s="49">
        <f t="shared" si="962"/>
        <v>12255.635867030051</v>
      </c>
      <c r="DD93" s="49">
        <f t="shared" si="962"/>
        <v>12255.635867030051</v>
      </c>
      <c r="DE93" s="319">
        <f t="shared" si="962"/>
        <v>147067.63040436062</v>
      </c>
      <c r="DF93" s="49">
        <f t="shared" si="962"/>
        <v>12255.635867030051</v>
      </c>
      <c r="DG93" s="49">
        <f t="shared" si="962"/>
        <v>12255.635867030051</v>
      </c>
      <c r="DH93" s="49">
        <f t="shared" si="962"/>
        <v>12255.635867030051</v>
      </c>
      <c r="DI93" s="49">
        <f t="shared" si="962"/>
        <v>12255.635867030051</v>
      </c>
      <c r="DJ93" s="49">
        <f t="shared" si="962"/>
        <v>12255.635867030051</v>
      </c>
      <c r="DK93" s="49">
        <f t="shared" si="962"/>
        <v>12255.635867030051</v>
      </c>
      <c r="DL93" s="49">
        <f t="shared" si="962"/>
        <v>12255.635867030051</v>
      </c>
      <c r="DM93" s="49">
        <f t="shared" si="962"/>
        <v>12255.635867030051</v>
      </c>
      <c r="DN93" s="49">
        <f t="shared" si="962"/>
        <v>12255.635867030051</v>
      </c>
      <c r="DO93" s="49">
        <f t="shared" si="962"/>
        <v>12255.635867030051</v>
      </c>
      <c r="DP93" s="49">
        <f t="shared" si="962"/>
        <v>12255.635867030051</v>
      </c>
      <c r="DQ93" s="49">
        <f t="shared" si="962"/>
        <v>12255.635867030051</v>
      </c>
      <c r="DR93" s="319">
        <f t="shared" si="962"/>
        <v>147067.63040436062</v>
      </c>
      <c r="DS93" s="49">
        <f t="shared" si="962"/>
        <v>12255.635867030051</v>
      </c>
      <c r="DT93" s="49">
        <f t="shared" si="962"/>
        <v>12255.635867030051</v>
      </c>
      <c r="DU93" s="49">
        <f t="shared" si="962"/>
        <v>12255.635867030051</v>
      </c>
      <c r="DV93" s="49">
        <f t="shared" si="962"/>
        <v>12255.635867030051</v>
      </c>
      <c r="DW93" s="49">
        <f t="shared" si="962"/>
        <v>12255.635867030051</v>
      </c>
      <c r="DX93" s="49">
        <f t="shared" si="962"/>
        <v>12255.635867030051</v>
      </c>
      <c r="DY93" s="49">
        <f t="shared" si="962"/>
        <v>12255.635867030051</v>
      </c>
      <c r="DZ93" s="49">
        <f t="shared" si="962"/>
        <v>12255.635867030051</v>
      </c>
      <c r="EA93" s="49">
        <f t="shared" si="962"/>
        <v>12255.635867030051</v>
      </c>
      <c r="EB93" s="49">
        <f t="shared" si="962"/>
        <v>12255.635867030051</v>
      </c>
      <c r="EC93" s="49">
        <f t="shared" si="962"/>
        <v>12255.635867030051</v>
      </c>
      <c r="ED93" s="49">
        <f t="shared" si="962"/>
        <v>12255.635867030051</v>
      </c>
      <c r="EE93" s="391">
        <f t="shared" ref="EE93" si="963">EE74-EE84-EE91</f>
        <v>147067.63040436062</v>
      </c>
    </row>
    <row r="94" spans="3:145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5" x14ac:dyDescent="0.2">
      <c r="D95" s="1" t="s">
        <v>66</v>
      </c>
      <c r="F95" s="49">
        <v>0</v>
      </c>
      <c r="G95" s="49">
        <f t="shared" ref="G95:Q95" si="964">F97</f>
        <v>0</v>
      </c>
      <c r="H95" s="49">
        <f t="shared" si="964"/>
        <v>0</v>
      </c>
      <c r="I95" s="49">
        <f t="shared" si="964"/>
        <v>0</v>
      </c>
      <c r="J95" s="49">
        <f t="shared" si="964"/>
        <v>0</v>
      </c>
      <c r="K95" s="49">
        <f t="shared" si="964"/>
        <v>0</v>
      </c>
      <c r="L95" s="49">
        <f t="shared" si="964"/>
        <v>0</v>
      </c>
      <c r="M95" s="49">
        <f t="shared" si="964"/>
        <v>0</v>
      </c>
      <c r="N95" s="49">
        <f t="shared" si="964"/>
        <v>0</v>
      </c>
      <c r="O95" s="49">
        <f t="shared" si="964"/>
        <v>0</v>
      </c>
      <c r="P95" s="49">
        <f t="shared" si="964"/>
        <v>0</v>
      </c>
      <c r="Q95" s="49">
        <f t="shared" si="964"/>
        <v>-800</v>
      </c>
      <c r="R95" s="319">
        <f>F95</f>
        <v>0</v>
      </c>
      <c r="S95" s="49">
        <f t="shared" ref="S95:AD95" si="965">R97</f>
        <v>-12122.753333333334</v>
      </c>
      <c r="T95" s="49">
        <f t="shared" si="965"/>
        <v>-34992.506666666668</v>
      </c>
      <c r="U95" s="49">
        <f t="shared" si="965"/>
        <v>-52620.26</v>
      </c>
      <c r="V95" s="49">
        <f t="shared" si="965"/>
        <v>-66753.013333333336</v>
      </c>
      <c r="W95" s="49">
        <f>V97</f>
        <v>-73885.766666666663</v>
      </c>
      <c r="X95" s="49">
        <f t="shared" si="965"/>
        <v>-90683.51999999999</v>
      </c>
      <c r="Y95" s="49">
        <f t="shared" si="965"/>
        <v>-104656.27333333332</v>
      </c>
      <c r="Z95" s="49">
        <f t="shared" si="965"/>
        <v>-123000.63746630326</v>
      </c>
      <c r="AA95" s="49">
        <f t="shared" si="965"/>
        <v>-138795.00159927321</v>
      </c>
      <c r="AB95" s="49">
        <f t="shared" si="965"/>
        <v>-152039.36573224317</v>
      </c>
      <c r="AC95" s="49">
        <f t="shared" si="965"/>
        <v>-174733.72986521313</v>
      </c>
      <c r="AD95" s="49">
        <f t="shared" si="965"/>
        <v>-182878.09399818309</v>
      </c>
      <c r="AE95" s="319">
        <f>S95</f>
        <v>-12122.753333333334</v>
      </c>
      <c r="AF95" s="49">
        <f t="shared" ref="AF95:AQ95" si="966">AE97</f>
        <v>-188472.45813115305</v>
      </c>
      <c r="AG95" s="49">
        <f t="shared" si="966"/>
        <v>-192816.82226412301</v>
      </c>
      <c r="AH95" s="49">
        <f t="shared" si="966"/>
        <v>-194611.18639709297</v>
      </c>
      <c r="AI95" s="49">
        <f t="shared" si="966"/>
        <v>-193855.55053006293</v>
      </c>
      <c r="AJ95" s="49">
        <f t="shared" si="966"/>
        <v>-191299.91466303289</v>
      </c>
      <c r="AK95" s="49">
        <f t="shared" si="966"/>
        <v>-186944.27879600285</v>
      </c>
      <c r="AL95" s="49">
        <f t="shared" si="966"/>
        <v>-180788.64292897281</v>
      </c>
      <c r="AM95" s="49">
        <f t="shared" si="966"/>
        <v>-174633.00706194277</v>
      </c>
      <c r="AN95" s="49">
        <f t="shared" si="966"/>
        <v>-168477.37119491273</v>
      </c>
      <c r="AO95" s="49">
        <f t="shared" si="966"/>
        <v>-162321.73532788269</v>
      </c>
      <c r="AP95" s="49">
        <f t="shared" si="966"/>
        <v>-156166.09946085265</v>
      </c>
      <c r="AQ95" s="49">
        <f t="shared" si="966"/>
        <v>-150010.46359382261</v>
      </c>
      <c r="AR95" s="319">
        <f>AF95</f>
        <v>-188472.45813115305</v>
      </c>
      <c r="AS95" s="49">
        <f t="shared" ref="AS95:BD95" si="967">AR97</f>
        <v>-143854.82772679243</v>
      </c>
      <c r="AT95" s="49">
        <f t="shared" si="967"/>
        <v>-137699.19185976239</v>
      </c>
      <c r="AU95" s="49">
        <f t="shared" si="967"/>
        <v>-131543.55599273235</v>
      </c>
      <c r="AV95" s="49">
        <f t="shared" si="967"/>
        <v>-125387.92012570229</v>
      </c>
      <c r="AW95" s="49">
        <f t="shared" si="967"/>
        <v>-119232.28425867224</v>
      </c>
      <c r="AX95" s="49">
        <f t="shared" si="967"/>
        <v>-113076.64839164219</v>
      </c>
      <c r="AY95" s="49">
        <f t="shared" si="967"/>
        <v>-106921.01252461213</v>
      </c>
      <c r="AZ95" s="49">
        <f t="shared" si="967"/>
        <v>-100765.37665758208</v>
      </c>
      <c r="BA95" s="49">
        <f t="shared" si="967"/>
        <v>-94609.740790552023</v>
      </c>
      <c r="BB95" s="49">
        <f t="shared" si="967"/>
        <v>-88454.104923521969</v>
      </c>
      <c r="BC95" s="49">
        <f t="shared" si="967"/>
        <v>-82298.469056491915</v>
      </c>
      <c r="BD95" s="49">
        <f t="shared" si="967"/>
        <v>-76142.83318946186</v>
      </c>
      <c r="BE95" s="319">
        <f>AS95</f>
        <v>-143854.82772679243</v>
      </c>
      <c r="BF95" s="49">
        <f t="shared" ref="BF95:BQ95" si="968">BE97</f>
        <v>-69987.197322431806</v>
      </c>
      <c r="BG95" s="49">
        <f t="shared" si="968"/>
        <v>-63831.561455401752</v>
      </c>
      <c r="BH95" s="49">
        <f t="shared" si="968"/>
        <v>-57675.925588371698</v>
      </c>
      <c r="BI95" s="49">
        <f t="shared" si="968"/>
        <v>-51520.289721341644</v>
      </c>
      <c r="BJ95" s="49">
        <f t="shared" si="968"/>
        <v>-45364.653854311589</v>
      </c>
      <c r="BK95" s="49">
        <f t="shared" si="968"/>
        <v>-39209.017987281535</v>
      </c>
      <c r="BL95" s="49">
        <f t="shared" si="968"/>
        <v>-33053.382120251481</v>
      </c>
      <c r="BM95" s="49">
        <f t="shared" si="968"/>
        <v>-26897.74625322143</v>
      </c>
      <c r="BN95" s="49">
        <f t="shared" si="968"/>
        <v>-20742.11038619138</v>
      </c>
      <c r="BO95" s="49">
        <f t="shared" si="968"/>
        <v>-14586.474519161329</v>
      </c>
      <c r="BP95" s="49">
        <f t="shared" si="968"/>
        <v>-8430.8386521312786</v>
      </c>
      <c r="BQ95" s="49">
        <f t="shared" si="968"/>
        <v>-2275.2027851012281</v>
      </c>
      <c r="BR95" s="319">
        <f>BF95</f>
        <v>-69987.197322431806</v>
      </c>
      <c r="BS95" s="49">
        <f t="shared" ref="BS95:CD95" si="969">BR97</f>
        <v>3880.4330819288152</v>
      </c>
      <c r="BT95" s="49">
        <f t="shared" si="969"/>
        <v>10036.068948958866</v>
      </c>
      <c r="BU95" s="49">
        <f t="shared" si="969"/>
        <v>16191.704815988916</v>
      </c>
      <c r="BV95" s="49">
        <f t="shared" si="969"/>
        <v>22347.340683018967</v>
      </c>
      <c r="BW95" s="49">
        <f t="shared" si="969"/>
        <v>28502.976550049018</v>
      </c>
      <c r="BX95" s="49">
        <f t="shared" si="969"/>
        <v>34658.612417079072</v>
      </c>
      <c r="BY95" s="49">
        <f t="shared" si="969"/>
        <v>40814.248284109126</v>
      </c>
      <c r="BZ95" s="49">
        <f t="shared" si="969"/>
        <v>46969.88415113918</v>
      </c>
      <c r="CA95" s="49">
        <f t="shared" si="969"/>
        <v>53125.520018169234</v>
      </c>
      <c r="CB95" s="49">
        <f t="shared" si="969"/>
        <v>59281.155885199289</v>
      </c>
      <c r="CC95" s="49">
        <f t="shared" si="969"/>
        <v>65436.791752229343</v>
      </c>
      <c r="CD95" s="49">
        <f t="shared" si="969"/>
        <v>71592.427619259397</v>
      </c>
      <c r="CE95" s="319">
        <f>BS95</f>
        <v>3880.4330819288152</v>
      </c>
      <c r="CF95" s="49">
        <f t="shared" ref="CF95:CQ95" si="970">CE97</f>
        <v>77748.063486289437</v>
      </c>
      <c r="CG95" s="49">
        <f t="shared" si="970"/>
        <v>83903.699353319491</v>
      </c>
      <c r="CH95" s="49">
        <f t="shared" si="970"/>
        <v>90059.335220349545</v>
      </c>
      <c r="CI95" s="49">
        <f t="shared" si="970"/>
        <v>96214.971087379599</v>
      </c>
      <c r="CJ95" s="49">
        <f t="shared" si="970"/>
        <v>102370.60695440965</v>
      </c>
      <c r="CK95" s="49">
        <f t="shared" si="970"/>
        <v>114626.24282143971</v>
      </c>
      <c r="CL95" s="49">
        <f t="shared" si="970"/>
        <v>126881.87868846976</v>
      </c>
      <c r="CM95" s="49">
        <f t="shared" si="970"/>
        <v>139137.5145554998</v>
      </c>
      <c r="CN95" s="49">
        <f t="shared" si="970"/>
        <v>151393.15042252984</v>
      </c>
      <c r="CO95" s="49">
        <f t="shared" si="970"/>
        <v>163648.78628955988</v>
      </c>
      <c r="CP95" s="49">
        <f t="shared" si="970"/>
        <v>175904.42215658992</v>
      </c>
      <c r="CQ95" s="49">
        <f t="shared" si="970"/>
        <v>188160.05802361996</v>
      </c>
      <c r="CR95" s="319">
        <f>CF95</f>
        <v>77748.063486289437</v>
      </c>
      <c r="CS95" s="49">
        <f t="shared" ref="CS95:DD95" si="971">CR97</f>
        <v>200415.69389065006</v>
      </c>
      <c r="CT95" s="49">
        <f t="shared" si="971"/>
        <v>212671.3297576801</v>
      </c>
      <c r="CU95" s="49">
        <f t="shared" si="971"/>
        <v>224926.96562471014</v>
      </c>
      <c r="CV95" s="49">
        <f t="shared" si="971"/>
        <v>237182.60149174018</v>
      </c>
      <c r="CW95" s="49">
        <f t="shared" si="971"/>
        <v>249438.23735877022</v>
      </c>
      <c r="CX95" s="49">
        <f t="shared" si="971"/>
        <v>261693.87322580026</v>
      </c>
      <c r="CY95" s="49">
        <f t="shared" si="971"/>
        <v>273949.5090928303</v>
      </c>
      <c r="CZ95" s="49">
        <f t="shared" si="971"/>
        <v>286205.14495986036</v>
      </c>
      <c r="DA95" s="49">
        <f t="shared" si="971"/>
        <v>298460.78082689043</v>
      </c>
      <c r="DB95" s="49">
        <f t="shared" si="971"/>
        <v>310716.4166939205</v>
      </c>
      <c r="DC95" s="49">
        <f t="shared" si="971"/>
        <v>322972.05256095057</v>
      </c>
      <c r="DD95" s="49">
        <f t="shared" si="971"/>
        <v>335227.68842798064</v>
      </c>
      <c r="DE95" s="319">
        <f>CS95</f>
        <v>200415.69389065006</v>
      </c>
      <c r="DF95" s="49">
        <f t="shared" ref="DF95:DQ95" si="972">DE97</f>
        <v>347483.32429501065</v>
      </c>
      <c r="DG95" s="49">
        <f t="shared" si="972"/>
        <v>359738.96016204072</v>
      </c>
      <c r="DH95" s="49">
        <f t="shared" si="972"/>
        <v>371994.59602907079</v>
      </c>
      <c r="DI95" s="49">
        <f t="shared" si="972"/>
        <v>384250.23189610086</v>
      </c>
      <c r="DJ95" s="49">
        <f t="shared" si="972"/>
        <v>396505.86776313093</v>
      </c>
      <c r="DK95" s="49">
        <f t="shared" si="972"/>
        <v>408761.50363016099</v>
      </c>
      <c r="DL95" s="49">
        <f t="shared" si="972"/>
        <v>421017.13949719106</v>
      </c>
      <c r="DM95" s="49">
        <f t="shared" si="972"/>
        <v>433272.77536422113</v>
      </c>
      <c r="DN95" s="49">
        <f t="shared" si="972"/>
        <v>445528.4112312512</v>
      </c>
      <c r="DO95" s="49">
        <f t="shared" si="972"/>
        <v>457784.04709828127</v>
      </c>
      <c r="DP95" s="49">
        <f t="shared" si="972"/>
        <v>470039.68296531134</v>
      </c>
      <c r="DQ95" s="49">
        <f t="shared" si="972"/>
        <v>482295.31883234141</v>
      </c>
      <c r="DR95" s="319">
        <f>DF95</f>
        <v>347483.32429501065</v>
      </c>
      <c r="DS95" s="49">
        <f t="shared" ref="DS95:ED95" si="973">DR97</f>
        <v>494550.95469937124</v>
      </c>
      <c r="DT95" s="49">
        <f t="shared" si="973"/>
        <v>506806.59056640131</v>
      </c>
      <c r="DU95" s="49">
        <f t="shared" si="973"/>
        <v>519062.22643343138</v>
      </c>
      <c r="DV95" s="49">
        <f t="shared" si="973"/>
        <v>531317.86230046139</v>
      </c>
      <c r="DW95" s="49">
        <f t="shared" si="973"/>
        <v>543573.4981674914</v>
      </c>
      <c r="DX95" s="49">
        <f t="shared" si="973"/>
        <v>555829.13403452141</v>
      </c>
      <c r="DY95" s="49">
        <f t="shared" si="973"/>
        <v>568084.76990155142</v>
      </c>
      <c r="DZ95" s="49">
        <f t="shared" si="973"/>
        <v>580340.40576858143</v>
      </c>
      <c r="EA95" s="49">
        <f t="shared" si="973"/>
        <v>592596.04163561144</v>
      </c>
      <c r="EB95" s="49">
        <f t="shared" si="973"/>
        <v>604851.67750264145</v>
      </c>
      <c r="EC95" s="49">
        <f t="shared" si="973"/>
        <v>617107.31336967146</v>
      </c>
      <c r="ED95" s="49">
        <f t="shared" si="973"/>
        <v>629362.94923670148</v>
      </c>
      <c r="EE95" s="391">
        <f>DS95</f>
        <v>494550.95469937124</v>
      </c>
    </row>
    <row r="96" spans="3:145" x14ac:dyDescent="0.2">
      <c r="D96" s="1" t="s">
        <v>67</v>
      </c>
      <c r="F96" s="49">
        <f t="shared" ref="F96:Q96" si="974">F93</f>
        <v>0</v>
      </c>
      <c r="G96" s="49">
        <f t="shared" si="974"/>
        <v>0</v>
      </c>
      <c r="H96" s="49">
        <f t="shared" si="974"/>
        <v>0</v>
      </c>
      <c r="I96" s="49">
        <f t="shared" si="974"/>
        <v>0</v>
      </c>
      <c r="J96" s="49">
        <f t="shared" si="974"/>
        <v>0</v>
      </c>
      <c r="K96" s="49">
        <f t="shared" si="974"/>
        <v>0</v>
      </c>
      <c r="L96" s="49">
        <f t="shared" si="974"/>
        <v>0</v>
      </c>
      <c r="M96" s="49">
        <f t="shared" si="974"/>
        <v>0</v>
      </c>
      <c r="N96" s="49">
        <f t="shared" si="974"/>
        <v>0</v>
      </c>
      <c r="O96" s="49">
        <f t="shared" si="974"/>
        <v>0</v>
      </c>
      <c r="P96" s="49">
        <f t="shared" si="974"/>
        <v>-800</v>
      </c>
      <c r="Q96" s="49">
        <f t="shared" si="974"/>
        <v>-11322.753333333334</v>
      </c>
      <c r="R96" s="319">
        <f>SUM(F96:Q96)</f>
        <v>-12122.753333333334</v>
      </c>
      <c r="S96" s="49">
        <f t="shared" ref="S96:AD96" si="975">S93</f>
        <v>-22869.753333333334</v>
      </c>
      <c r="T96" s="49">
        <f t="shared" si="975"/>
        <v>-17627.753333333334</v>
      </c>
      <c r="U96" s="49">
        <f t="shared" si="975"/>
        <v>-14132.753333333334</v>
      </c>
      <c r="V96" s="49">
        <f t="shared" si="975"/>
        <v>-7132.7533333333331</v>
      </c>
      <c r="W96" s="49">
        <f>W93</f>
        <v>-16797.753333333334</v>
      </c>
      <c r="X96" s="49">
        <f t="shared" si="975"/>
        <v>-13972.753333333334</v>
      </c>
      <c r="Y96" s="49">
        <f t="shared" si="975"/>
        <v>-18344.364132969949</v>
      </c>
      <c r="Z96" s="49">
        <f t="shared" si="975"/>
        <v>-15794.364132969949</v>
      </c>
      <c r="AA96" s="49">
        <f t="shared" si="975"/>
        <v>-13244.364132969949</v>
      </c>
      <c r="AB96" s="49">
        <f t="shared" si="975"/>
        <v>-22694.364132969949</v>
      </c>
      <c r="AC96" s="49">
        <f t="shared" si="975"/>
        <v>-8144.3641329699494</v>
      </c>
      <c r="AD96" s="49">
        <f t="shared" si="975"/>
        <v>-5594.3641329699494</v>
      </c>
      <c r="AE96" s="319">
        <f>SUM(S96:AD96)</f>
        <v>-176349.70479781972</v>
      </c>
      <c r="AF96" s="49">
        <f t="shared" ref="AF96:AQ96" si="976">AF93</f>
        <v>-4344.3641329699494</v>
      </c>
      <c r="AG96" s="49">
        <f t="shared" si="976"/>
        <v>-1794.3641329699494</v>
      </c>
      <c r="AH96" s="49">
        <f t="shared" si="976"/>
        <v>755.63586703005058</v>
      </c>
      <c r="AI96" s="49">
        <f t="shared" si="976"/>
        <v>2555.6358670300506</v>
      </c>
      <c r="AJ96" s="49">
        <f t="shared" si="976"/>
        <v>4355.6358670300506</v>
      </c>
      <c r="AK96" s="49">
        <f t="shared" si="976"/>
        <v>6155.6358670300506</v>
      </c>
      <c r="AL96" s="49">
        <f t="shared" si="976"/>
        <v>6155.6358670300506</v>
      </c>
      <c r="AM96" s="49">
        <f t="shared" si="976"/>
        <v>6155.6358670300506</v>
      </c>
      <c r="AN96" s="49">
        <f t="shared" si="976"/>
        <v>6155.6358670300506</v>
      </c>
      <c r="AO96" s="49">
        <f t="shared" si="976"/>
        <v>6155.6358670300506</v>
      </c>
      <c r="AP96" s="49">
        <f t="shared" si="976"/>
        <v>6155.6358670300506</v>
      </c>
      <c r="AQ96" s="49">
        <f t="shared" si="976"/>
        <v>6155.6358670300506</v>
      </c>
      <c r="AR96" s="319">
        <f>SUM(AF96:AQ96)</f>
        <v>44617.630404360607</v>
      </c>
      <c r="AS96" s="49">
        <f t="shared" ref="AS96:BD96" si="977">AS93</f>
        <v>6155.6358670300506</v>
      </c>
      <c r="AT96" s="49">
        <f t="shared" si="977"/>
        <v>6155.6358670300506</v>
      </c>
      <c r="AU96" s="49">
        <f t="shared" si="977"/>
        <v>6155.6358670300506</v>
      </c>
      <c r="AV96" s="49">
        <f t="shared" si="977"/>
        <v>6155.6358670300506</v>
      </c>
      <c r="AW96" s="49">
        <f t="shared" si="977"/>
        <v>6155.6358670300506</v>
      </c>
      <c r="AX96" s="49">
        <f t="shared" si="977"/>
        <v>6155.6358670300506</v>
      </c>
      <c r="AY96" s="49">
        <f t="shared" si="977"/>
        <v>6155.6358670300506</v>
      </c>
      <c r="AZ96" s="49">
        <f t="shared" si="977"/>
        <v>6155.6358670300506</v>
      </c>
      <c r="BA96" s="49">
        <f t="shared" si="977"/>
        <v>6155.6358670300506</v>
      </c>
      <c r="BB96" s="49">
        <f t="shared" si="977"/>
        <v>6155.6358670300506</v>
      </c>
      <c r="BC96" s="49">
        <f t="shared" si="977"/>
        <v>6155.6358670300506</v>
      </c>
      <c r="BD96" s="49">
        <f t="shared" si="977"/>
        <v>6155.6358670300506</v>
      </c>
      <c r="BE96" s="319">
        <f>SUM(AS96:BD96)</f>
        <v>73867.630404360621</v>
      </c>
      <c r="BF96" s="49">
        <f t="shared" ref="BF96:BQ96" si="978">BF93</f>
        <v>6155.6358670300506</v>
      </c>
      <c r="BG96" s="49">
        <f t="shared" si="978"/>
        <v>6155.6358670300506</v>
      </c>
      <c r="BH96" s="49">
        <f t="shared" si="978"/>
        <v>6155.6358670300506</v>
      </c>
      <c r="BI96" s="49">
        <f t="shared" si="978"/>
        <v>6155.6358670300506</v>
      </c>
      <c r="BJ96" s="49">
        <f t="shared" si="978"/>
        <v>6155.6358670300506</v>
      </c>
      <c r="BK96" s="49">
        <f t="shared" si="978"/>
        <v>6155.6358670300506</v>
      </c>
      <c r="BL96" s="49">
        <f t="shared" si="978"/>
        <v>6155.6358670300506</v>
      </c>
      <c r="BM96" s="49">
        <f t="shared" si="978"/>
        <v>6155.6358670300506</v>
      </c>
      <c r="BN96" s="49">
        <f t="shared" si="978"/>
        <v>6155.6358670300506</v>
      </c>
      <c r="BO96" s="49">
        <f t="shared" si="978"/>
        <v>6155.6358670300506</v>
      </c>
      <c r="BP96" s="49">
        <f t="shared" si="978"/>
        <v>6155.6358670300506</v>
      </c>
      <c r="BQ96" s="49">
        <f t="shared" si="978"/>
        <v>6155.6358670300506</v>
      </c>
      <c r="BR96" s="319">
        <f>SUM(BF96:BQ96)</f>
        <v>73867.630404360621</v>
      </c>
      <c r="BS96" s="49">
        <f t="shared" ref="BS96:CD96" si="979">BS93</f>
        <v>6155.6358670300506</v>
      </c>
      <c r="BT96" s="49">
        <f t="shared" si="979"/>
        <v>6155.6358670300506</v>
      </c>
      <c r="BU96" s="49">
        <f t="shared" si="979"/>
        <v>6155.6358670300506</v>
      </c>
      <c r="BV96" s="49">
        <f t="shared" si="979"/>
        <v>6155.6358670300506</v>
      </c>
      <c r="BW96" s="49">
        <f t="shared" si="979"/>
        <v>6155.6358670300506</v>
      </c>
      <c r="BX96" s="49">
        <f t="shared" si="979"/>
        <v>6155.6358670300506</v>
      </c>
      <c r="BY96" s="49">
        <f t="shared" si="979"/>
        <v>6155.6358670300506</v>
      </c>
      <c r="BZ96" s="49">
        <f t="shared" si="979"/>
        <v>6155.6358670300506</v>
      </c>
      <c r="CA96" s="49">
        <f t="shared" si="979"/>
        <v>6155.6358670300506</v>
      </c>
      <c r="CB96" s="49">
        <f t="shared" si="979"/>
        <v>6155.6358670300506</v>
      </c>
      <c r="CC96" s="49">
        <f t="shared" si="979"/>
        <v>6155.6358670300506</v>
      </c>
      <c r="CD96" s="49">
        <f t="shared" si="979"/>
        <v>6155.6358670300506</v>
      </c>
      <c r="CE96" s="319">
        <f>SUM(BS96:CD96)</f>
        <v>73867.630404360621</v>
      </c>
      <c r="CF96" s="49">
        <f t="shared" ref="CF96:CQ96" si="980">CF93</f>
        <v>6155.6358670300506</v>
      </c>
      <c r="CG96" s="49">
        <f t="shared" si="980"/>
        <v>6155.6358670300506</v>
      </c>
      <c r="CH96" s="49">
        <f t="shared" si="980"/>
        <v>6155.6358670300506</v>
      </c>
      <c r="CI96" s="49">
        <f t="shared" si="980"/>
        <v>6155.6358670300506</v>
      </c>
      <c r="CJ96" s="49">
        <f t="shared" si="980"/>
        <v>12255.635867030051</v>
      </c>
      <c r="CK96" s="49">
        <f t="shared" si="980"/>
        <v>12255.635867030051</v>
      </c>
      <c r="CL96" s="49">
        <f t="shared" si="980"/>
        <v>12255.635867030051</v>
      </c>
      <c r="CM96" s="49">
        <f t="shared" si="980"/>
        <v>12255.635867030051</v>
      </c>
      <c r="CN96" s="49">
        <f t="shared" si="980"/>
        <v>12255.635867030051</v>
      </c>
      <c r="CO96" s="49">
        <f t="shared" si="980"/>
        <v>12255.635867030051</v>
      </c>
      <c r="CP96" s="49">
        <f t="shared" si="980"/>
        <v>12255.635867030051</v>
      </c>
      <c r="CQ96" s="49">
        <f t="shared" si="980"/>
        <v>12255.635867030051</v>
      </c>
      <c r="CR96" s="319">
        <f>SUM(CF96:CQ96)</f>
        <v>122667.63040436064</v>
      </c>
      <c r="CS96" s="49">
        <f t="shared" ref="CS96:DD96" si="981">CS93</f>
        <v>12255.635867030051</v>
      </c>
      <c r="CT96" s="49">
        <f t="shared" si="981"/>
        <v>12255.635867030051</v>
      </c>
      <c r="CU96" s="49">
        <f t="shared" si="981"/>
        <v>12255.635867030051</v>
      </c>
      <c r="CV96" s="49">
        <f t="shared" si="981"/>
        <v>12255.635867030051</v>
      </c>
      <c r="CW96" s="49">
        <f t="shared" si="981"/>
        <v>12255.635867030051</v>
      </c>
      <c r="CX96" s="49">
        <f t="shared" si="981"/>
        <v>12255.635867030051</v>
      </c>
      <c r="CY96" s="49">
        <f t="shared" si="981"/>
        <v>12255.635867030051</v>
      </c>
      <c r="CZ96" s="49">
        <f t="shared" si="981"/>
        <v>12255.635867030051</v>
      </c>
      <c r="DA96" s="49">
        <f t="shared" si="981"/>
        <v>12255.635867030051</v>
      </c>
      <c r="DB96" s="49">
        <f t="shared" si="981"/>
        <v>12255.635867030051</v>
      </c>
      <c r="DC96" s="49">
        <f t="shared" si="981"/>
        <v>12255.635867030051</v>
      </c>
      <c r="DD96" s="49">
        <f t="shared" si="981"/>
        <v>12255.635867030051</v>
      </c>
      <c r="DE96" s="319">
        <f>SUM(CS96:DD96)</f>
        <v>147067.63040436062</v>
      </c>
      <c r="DF96" s="49">
        <f t="shared" ref="DF96:DQ96" si="982">DF93</f>
        <v>12255.635867030051</v>
      </c>
      <c r="DG96" s="49">
        <f t="shared" si="982"/>
        <v>12255.635867030051</v>
      </c>
      <c r="DH96" s="49">
        <f t="shared" si="982"/>
        <v>12255.635867030051</v>
      </c>
      <c r="DI96" s="49">
        <f t="shared" si="982"/>
        <v>12255.635867030051</v>
      </c>
      <c r="DJ96" s="49">
        <f t="shared" si="982"/>
        <v>12255.635867030051</v>
      </c>
      <c r="DK96" s="49">
        <f t="shared" si="982"/>
        <v>12255.635867030051</v>
      </c>
      <c r="DL96" s="49">
        <f t="shared" si="982"/>
        <v>12255.635867030051</v>
      </c>
      <c r="DM96" s="49">
        <f t="shared" si="982"/>
        <v>12255.635867030051</v>
      </c>
      <c r="DN96" s="49">
        <f t="shared" si="982"/>
        <v>12255.635867030051</v>
      </c>
      <c r="DO96" s="49">
        <f t="shared" si="982"/>
        <v>12255.635867030051</v>
      </c>
      <c r="DP96" s="49">
        <f t="shared" si="982"/>
        <v>12255.635867030051</v>
      </c>
      <c r="DQ96" s="49">
        <f t="shared" si="982"/>
        <v>12255.635867030051</v>
      </c>
      <c r="DR96" s="319">
        <f>SUM(DF96:DQ96)</f>
        <v>147067.63040436062</v>
      </c>
      <c r="DS96" s="49">
        <f t="shared" ref="DS96:ED96" si="983">DS93</f>
        <v>12255.635867030051</v>
      </c>
      <c r="DT96" s="49">
        <f t="shared" si="983"/>
        <v>12255.635867030051</v>
      </c>
      <c r="DU96" s="49">
        <f t="shared" si="983"/>
        <v>12255.635867030051</v>
      </c>
      <c r="DV96" s="49">
        <f t="shared" si="983"/>
        <v>12255.635867030051</v>
      </c>
      <c r="DW96" s="49">
        <f t="shared" si="983"/>
        <v>12255.635867030051</v>
      </c>
      <c r="DX96" s="49">
        <f t="shared" si="983"/>
        <v>12255.635867030051</v>
      </c>
      <c r="DY96" s="49">
        <f t="shared" si="983"/>
        <v>12255.635867030051</v>
      </c>
      <c r="DZ96" s="49">
        <f t="shared" si="983"/>
        <v>12255.635867030051</v>
      </c>
      <c r="EA96" s="49">
        <f t="shared" si="983"/>
        <v>12255.635867030051</v>
      </c>
      <c r="EB96" s="49">
        <f t="shared" si="983"/>
        <v>12255.635867030051</v>
      </c>
      <c r="EC96" s="49">
        <f t="shared" si="983"/>
        <v>12255.635867030051</v>
      </c>
      <c r="ED96" s="49">
        <f t="shared" si="983"/>
        <v>12255.635867030051</v>
      </c>
      <c r="EE96" s="391">
        <f>SUM(DS96:ED96)</f>
        <v>147067.63040436062</v>
      </c>
    </row>
    <row r="97" spans="4:135" x14ac:dyDescent="0.2">
      <c r="D97" s="1" t="s">
        <v>68</v>
      </c>
      <c r="F97" s="49">
        <f t="shared" ref="F97:BQ97" si="984">F95+F96</f>
        <v>0</v>
      </c>
      <c r="G97" s="49">
        <f t="shared" si="984"/>
        <v>0</v>
      </c>
      <c r="H97" s="49">
        <f t="shared" si="984"/>
        <v>0</v>
      </c>
      <c r="I97" s="49">
        <f t="shared" si="984"/>
        <v>0</v>
      </c>
      <c r="J97" s="49">
        <f t="shared" si="984"/>
        <v>0</v>
      </c>
      <c r="K97" s="49">
        <f t="shared" si="984"/>
        <v>0</v>
      </c>
      <c r="L97" s="49">
        <f t="shared" si="984"/>
        <v>0</v>
      </c>
      <c r="M97" s="49">
        <f t="shared" si="984"/>
        <v>0</v>
      </c>
      <c r="N97" s="49">
        <f t="shared" si="984"/>
        <v>0</v>
      </c>
      <c r="O97" s="49">
        <f t="shared" si="984"/>
        <v>0</v>
      </c>
      <c r="P97" s="49">
        <f t="shared" si="984"/>
        <v>-800</v>
      </c>
      <c r="Q97" s="49">
        <f t="shared" si="984"/>
        <v>-12122.753333333334</v>
      </c>
      <c r="R97" s="319">
        <f t="shared" si="984"/>
        <v>-12122.753333333334</v>
      </c>
      <c r="S97" s="49">
        <f t="shared" si="984"/>
        <v>-34992.506666666668</v>
      </c>
      <c r="T97" s="49">
        <f t="shared" si="984"/>
        <v>-52620.26</v>
      </c>
      <c r="U97" s="49">
        <f t="shared" si="984"/>
        <v>-66753.013333333336</v>
      </c>
      <c r="V97" s="49">
        <f t="shared" si="984"/>
        <v>-73885.766666666663</v>
      </c>
      <c r="W97" s="49">
        <f t="shared" si="984"/>
        <v>-90683.51999999999</v>
      </c>
      <c r="X97" s="49">
        <f t="shared" si="984"/>
        <v>-104656.27333333332</v>
      </c>
      <c r="Y97" s="49">
        <f t="shared" si="984"/>
        <v>-123000.63746630326</v>
      </c>
      <c r="Z97" s="49">
        <f t="shared" si="984"/>
        <v>-138795.00159927321</v>
      </c>
      <c r="AA97" s="49">
        <f t="shared" si="984"/>
        <v>-152039.36573224317</v>
      </c>
      <c r="AB97" s="49">
        <f t="shared" si="984"/>
        <v>-174733.72986521313</v>
      </c>
      <c r="AC97" s="49">
        <f t="shared" si="984"/>
        <v>-182878.09399818309</v>
      </c>
      <c r="AD97" s="49">
        <f t="shared" si="984"/>
        <v>-188472.45813115305</v>
      </c>
      <c r="AE97" s="319">
        <f t="shared" si="984"/>
        <v>-188472.45813115305</v>
      </c>
      <c r="AF97" s="49">
        <f t="shared" si="984"/>
        <v>-192816.82226412301</v>
      </c>
      <c r="AG97" s="49">
        <f t="shared" si="984"/>
        <v>-194611.18639709297</v>
      </c>
      <c r="AH97" s="49">
        <f t="shared" si="984"/>
        <v>-193855.55053006293</v>
      </c>
      <c r="AI97" s="49">
        <f t="shared" si="984"/>
        <v>-191299.91466303289</v>
      </c>
      <c r="AJ97" s="49">
        <f t="shared" si="984"/>
        <v>-186944.27879600285</v>
      </c>
      <c r="AK97" s="49">
        <f t="shared" si="984"/>
        <v>-180788.64292897281</v>
      </c>
      <c r="AL97" s="49">
        <f t="shared" si="984"/>
        <v>-174633.00706194277</v>
      </c>
      <c r="AM97" s="49">
        <f t="shared" si="984"/>
        <v>-168477.37119491273</v>
      </c>
      <c r="AN97" s="49">
        <f t="shared" si="984"/>
        <v>-162321.73532788269</v>
      </c>
      <c r="AO97" s="49">
        <f t="shared" si="984"/>
        <v>-156166.09946085265</v>
      </c>
      <c r="AP97" s="49">
        <f t="shared" si="984"/>
        <v>-150010.46359382261</v>
      </c>
      <c r="AQ97" s="49">
        <f t="shared" si="984"/>
        <v>-143854.82772679257</v>
      </c>
      <c r="AR97" s="319">
        <f t="shared" si="984"/>
        <v>-143854.82772679243</v>
      </c>
      <c r="AS97" s="49">
        <f t="shared" si="984"/>
        <v>-137699.19185976239</v>
      </c>
      <c r="AT97" s="49">
        <f t="shared" si="984"/>
        <v>-131543.55599273235</v>
      </c>
      <c r="AU97" s="49">
        <f t="shared" si="984"/>
        <v>-125387.92012570229</v>
      </c>
      <c r="AV97" s="49">
        <f t="shared" si="984"/>
        <v>-119232.28425867224</v>
      </c>
      <c r="AW97" s="49">
        <f t="shared" si="984"/>
        <v>-113076.64839164219</v>
      </c>
      <c r="AX97" s="49">
        <f t="shared" si="984"/>
        <v>-106921.01252461213</v>
      </c>
      <c r="AY97" s="49">
        <f t="shared" si="984"/>
        <v>-100765.37665758208</v>
      </c>
      <c r="AZ97" s="49">
        <f t="shared" si="984"/>
        <v>-94609.740790552023</v>
      </c>
      <c r="BA97" s="49">
        <f t="shared" si="984"/>
        <v>-88454.104923521969</v>
      </c>
      <c r="BB97" s="49">
        <f t="shared" si="984"/>
        <v>-82298.469056491915</v>
      </c>
      <c r="BC97" s="49">
        <f t="shared" si="984"/>
        <v>-76142.83318946186</v>
      </c>
      <c r="BD97" s="49">
        <f t="shared" si="984"/>
        <v>-69987.197322431806</v>
      </c>
      <c r="BE97" s="319">
        <f t="shared" si="984"/>
        <v>-69987.197322431806</v>
      </c>
      <c r="BF97" s="49">
        <f t="shared" si="984"/>
        <v>-63831.561455401752</v>
      </c>
      <c r="BG97" s="49">
        <f t="shared" si="984"/>
        <v>-57675.925588371698</v>
      </c>
      <c r="BH97" s="49">
        <f t="shared" si="984"/>
        <v>-51520.289721341644</v>
      </c>
      <c r="BI97" s="49">
        <f t="shared" si="984"/>
        <v>-45364.653854311589</v>
      </c>
      <c r="BJ97" s="49">
        <f t="shared" si="984"/>
        <v>-39209.017987281535</v>
      </c>
      <c r="BK97" s="49">
        <f t="shared" si="984"/>
        <v>-33053.382120251481</v>
      </c>
      <c r="BL97" s="49">
        <f t="shared" si="984"/>
        <v>-26897.74625322143</v>
      </c>
      <c r="BM97" s="49">
        <f t="shared" si="984"/>
        <v>-20742.11038619138</v>
      </c>
      <c r="BN97" s="49">
        <f t="shared" si="984"/>
        <v>-14586.474519161329</v>
      </c>
      <c r="BO97" s="49">
        <f t="shared" si="984"/>
        <v>-8430.8386521312786</v>
      </c>
      <c r="BP97" s="49">
        <f t="shared" si="984"/>
        <v>-2275.2027851012281</v>
      </c>
      <c r="BQ97" s="49">
        <f t="shared" si="984"/>
        <v>3880.4330819288225</v>
      </c>
      <c r="BR97" s="319">
        <f t="shared" ref="BR97:EC97" si="985">BR95+BR96</f>
        <v>3880.4330819288152</v>
      </c>
      <c r="BS97" s="49">
        <f t="shared" si="985"/>
        <v>10036.068948958866</v>
      </c>
      <c r="BT97" s="49">
        <f t="shared" si="985"/>
        <v>16191.704815988916</v>
      </c>
      <c r="BU97" s="49">
        <f t="shared" si="985"/>
        <v>22347.340683018967</v>
      </c>
      <c r="BV97" s="49">
        <f t="shared" si="985"/>
        <v>28502.976550049018</v>
      </c>
      <c r="BW97" s="49">
        <f t="shared" si="985"/>
        <v>34658.612417079072</v>
      </c>
      <c r="BX97" s="49">
        <f t="shared" si="985"/>
        <v>40814.248284109126</v>
      </c>
      <c r="BY97" s="49">
        <f t="shared" si="985"/>
        <v>46969.88415113918</v>
      </c>
      <c r="BZ97" s="49">
        <f t="shared" si="985"/>
        <v>53125.520018169234</v>
      </c>
      <c r="CA97" s="49">
        <f t="shared" si="985"/>
        <v>59281.155885199289</v>
      </c>
      <c r="CB97" s="49">
        <f t="shared" si="985"/>
        <v>65436.791752229343</v>
      </c>
      <c r="CC97" s="49">
        <f t="shared" si="985"/>
        <v>71592.427619259397</v>
      </c>
      <c r="CD97" s="49">
        <f t="shared" si="985"/>
        <v>77748.063486289451</v>
      </c>
      <c r="CE97" s="319">
        <f t="shared" si="985"/>
        <v>77748.063486289437</v>
      </c>
      <c r="CF97" s="49">
        <f t="shared" si="985"/>
        <v>83903.699353319491</v>
      </c>
      <c r="CG97" s="49">
        <f t="shared" si="985"/>
        <v>90059.335220349545</v>
      </c>
      <c r="CH97" s="49">
        <f t="shared" si="985"/>
        <v>96214.971087379599</v>
      </c>
      <c r="CI97" s="49">
        <f t="shared" si="985"/>
        <v>102370.60695440965</v>
      </c>
      <c r="CJ97" s="49">
        <f t="shared" si="985"/>
        <v>114626.24282143971</v>
      </c>
      <c r="CK97" s="49">
        <f t="shared" si="985"/>
        <v>126881.87868846976</v>
      </c>
      <c r="CL97" s="49">
        <f t="shared" si="985"/>
        <v>139137.5145554998</v>
      </c>
      <c r="CM97" s="49">
        <f t="shared" si="985"/>
        <v>151393.15042252984</v>
      </c>
      <c r="CN97" s="49">
        <f t="shared" si="985"/>
        <v>163648.78628955988</v>
      </c>
      <c r="CO97" s="49">
        <f t="shared" si="985"/>
        <v>175904.42215658992</v>
      </c>
      <c r="CP97" s="49">
        <f t="shared" si="985"/>
        <v>188160.05802361996</v>
      </c>
      <c r="CQ97" s="49">
        <f t="shared" si="985"/>
        <v>200415.69389065</v>
      </c>
      <c r="CR97" s="319">
        <f t="shared" si="985"/>
        <v>200415.69389065006</v>
      </c>
      <c r="CS97" s="49">
        <f t="shared" si="985"/>
        <v>212671.3297576801</v>
      </c>
      <c r="CT97" s="49">
        <f t="shared" si="985"/>
        <v>224926.96562471014</v>
      </c>
      <c r="CU97" s="49">
        <f t="shared" si="985"/>
        <v>237182.60149174018</v>
      </c>
      <c r="CV97" s="49">
        <f t="shared" si="985"/>
        <v>249438.23735877022</v>
      </c>
      <c r="CW97" s="49">
        <f t="shared" si="985"/>
        <v>261693.87322580026</v>
      </c>
      <c r="CX97" s="49">
        <f t="shared" si="985"/>
        <v>273949.5090928303</v>
      </c>
      <c r="CY97" s="49">
        <f t="shared" si="985"/>
        <v>286205.14495986036</v>
      </c>
      <c r="CZ97" s="49">
        <f t="shared" si="985"/>
        <v>298460.78082689043</v>
      </c>
      <c r="DA97" s="49">
        <f t="shared" si="985"/>
        <v>310716.4166939205</v>
      </c>
      <c r="DB97" s="49">
        <f t="shared" si="985"/>
        <v>322972.05256095057</v>
      </c>
      <c r="DC97" s="49">
        <f t="shared" si="985"/>
        <v>335227.68842798064</v>
      </c>
      <c r="DD97" s="49">
        <f t="shared" si="985"/>
        <v>347483.32429501071</v>
      </c>
      <c r="DE97" s="319">
        <f t="shared" si="985"/>
        <v>347483.32429501065</v>
      </c>
      <c r="DF97" s="49">
        <f t="shared" si="985"/>
        <v>359738.96016204072</v>
      </c>
      <c r="DG97" s="49">
        <f t="shared" si="985"/>
        <v>371994.59602907079</v>
      </c>
      <c r="DH97" s="49">
        <f t="shared" si="985"/>
        <v>384250.23189610086</v>
      </c>
      <c r="DI97" s="49">
        <f t="shared" si="985"/>
        <v>396505.86776313093</v>
      </c>
      <c r="DJ97" s="49">
        <f t="shared" si="985"/>
        <v>408761.50363016099</v>
      </c>
      <c r="DK97" s="49">
        <f t="shared" si="985"/>
        <v>421017.13949719106</v>
      </c>
      <c r="DL97" s="49">
        <f t="shared" si="985"/>
        <v>433272.77536422113</v>
      </c>
      <c r="DM97" s="49">
        <f t="shared" si="985"/>
        <v>445528.4112312512</v>
      </c>
      <c r="DN97" s="49">
        <f t="shared" si="985"/>
        <v>457784.04709828127</v>
      </c>
      <c r="DO97" s="49">
        <f t="shared" si="985"/>
        <v>470039.68296531134</v>
      </c>
      <c r="DP97" s="49">
        <f t="shared" si="985"/>
        <v>482295.31883234141</v>
      </c>
      <c r="DQ97" s="49">
        <f t="shared" si="985"/>
        <v>494550.95469937148</v>
      </c>
      <c r="DR97" s="319">
        <f t="shared" si="985"/>
        <v>494550.95469937124</v>
      </c>
      <c r="DS97" s="49">
        <f t="shared" si="985"/>
        <v>506806.59056640131</v>
      </c>
      <c r="DT97" s="49">
        <f t="shared" si="985"/>
        <v>519062.22643343138</v>
      </c>
      <c r="DU97" s="49">
        <f t="shared" si="985"/>
        <v>531317.86230046139</v>
      </c>
      <c r="DV97" s="49">
        <f t="shared" si="985"/>
        <v>543573.4981674914</v>
      </c>
      <c r="DW97" s="49">
        <f t="shared" si="985"/>
        <v>555829.13403452141</v>
      </c>
      <c r="DX97" s="49">
        <f t="shared" si="985"/>
        <v>568084.76990155142</v>
      </c>
      <c r="DY97" s="49">
        <f t="shared" si="985"/>
        <v>580340.40576858143</v>
      </c>
      <c r="DZ97" s="49">
        <f t="shared" si="985"/>
        <v>592596.04163561144</v>
      </c>
      <c r="EA97" s="49">
        <f t="shared" si="985"/>
        <v>604851.67750264145</v>
      </c>
      <c r="EB97" s="49">
        <f t="shared" si="985"/>
        <v>617107.31336967146</v>
      </c>
      <c r="EC97" s="49">
        <f t="shared" si="985"/>
        <v>629362.94923670148</v>
      </c>
      <c r="ED97" s="49">
        <f t="shared" ref="ED97:EE97" si="986">ED95+ED96</f>
        <v>641618.58510373149</v>
      </c>
      <c r="EE97" s="391">
        <f t="shared" si="986"/>
        <v>641618.58510373184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  <row r="100" spans="4:135" x14ac:dyDescent="0.2">
      <c r="Z100" s="324"/>
    </row>
    <row r="101" spans="4:135" x14ac:dyDescent="0.2">
      <c r="Z101" s="324"/>
    </row>
    <row r="102" spans="4:135" x14ac:dyDescent="0.2">
      <c r="Z102" s="324"/>
    </row>
  </sheetData>
  <mergeCells count="1">
    <mergeCell ref="F1:Q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F34E-EF73-1040-85F8-4EA196BF59F0}">
  <sheetPr codeName="Sheet12">
    <tabColor theme="7" tint="0.39997558519241921"/>
  </sheetPr>
  <dimension ref="A1:DX1006"/>
  <sheetViews>
    <sheetView workbookViewId="0">
      <selection activeCell="AI29" sqref="AI29:DX29"/>
    </sheetView>
  </sheetViews>
  <sheetFormatPr baseColWidth="10" defaultColWidth="14.42578125" defaultRowHeight="15" x14ac:dyDescent="0.25"/>
  <cols>
    <col min="1" max="1" width="8" style="76" bestFit="1" customWidth="1"/>
    <col min="2" max="2" width="6.42578125" style="76" bestFit="1" customWidth="1"/>
    <col min="3" max="3" width="9" style="76" bestFit="1" customWidth="1"/>
    <col min="4" max="4" width="7.7109375" style="76" bestFit="1" customWidth="1"/>
    <col min="5" max="5" width="16.85546875" style="76" bestFit="1" customWidth="1"/>
    <col min="6" max="7" width="16.85546875" style="76" customWidth="1"/>
    <col min="8" max="8" width="10" style="76" bestFit="1" customWidth="1"/>
    <col min="9" max="10" width="5" style="76" bestFit="1" customWidth="1"/>
    <col min="11" max="16" width="4.7109375" style="76" bestFit="1" customWidth="1"/>
    <col min="17" max="17" width="7.42578125" style="76" bestFit="1" customWidth="1"/>
    <col min="18" max="18" width="5.7109375" style="76" bestFit="1" customWidth="1"/>
    <col min="19" max="20" width="7" style="76" bestFit="1" customWidth="1"/>
    <col min="21" max="21" width="5" style="76" bestFit="1" customWidth="1"/>
    <col min="22" max="23" width="10" style="76" bestFit="1" customWidth="1"/>
    <col min="24" max="24" width="10.85546875" style="76" bestFit="1" customWidth="1"/>
    <col min="25" max="104" width="10" style="76" bestFit="1" customWidth="1"/>
    <col min="105" max="16384" width="14.42578125" style="76"/>
  </cols>
  <sheetData>
    <row r="1" spans="1:128" ht="15.75" thickBot="1" x14ac:dyDescent="0.3">
      <c r="A1" s="512" t="s">
        <v>184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4"/>
    </row>
    <row r="2" spans="1:128" x14ac:dyDescent="0.25">
      <c r="A2" s="81"/>
      <c r="B2" s="81"/>
      <c r="C2" s="81"/>
      <c r="D2" s="81"/>
      <c r="E2" s="81"/>
      <c r="F2" s="81"/>
      <c r="G2" s="81"/>
      <c r="H2" s="88"/>
      <c r="I2" s="85">
        <v>2025</v>
      </c>
      <c r="J2" s="85">
        <v>2025</v>
      </c>
      <c r="K2" s="85">
        <v>2025</v>
      </c>
      <c r="L2" s="85">
        <v>2025</v>
      </c>
      <c r="M2" s="85">
        <v>2025</v>
      </c>
      <c r="N2" s="85">
        <v>2025</v>
      </c>
      <c r="O2" s="85">
        <v>2025</v>
      </c>
      <c r="P2" s="85">
        <v>2025</v>
      </c>
      <c r="Q2" s="85">
        <v>2025</v>
      </c>
      <c r="R2" s="85">
        <v>2025</v>
      </c>
      <c r="S2" s="85">
        <v>2025</v>
      </c>
      <c r="T2" s="85">
        <v>2025</v>
      </c>
      <c r="U2" s="85">
        <v>2026</v>
      </c>
      <c r="V2" s="85">
        <v>2026</v>
      </c>
      <c r="W2" s="85">
        <v>2026</v>
      </c>
      <c r="X2" s="85">
        <v>2026</v>
      </c>
      <c r="Y2" s="85">
        <v>2026</v>
      </c>
      <c r="Z2" s="85">
        <v>2026</v>
      </c>
      <c r="AA2" s="85">
        <v>2026</v>
      </c>
      <c r="AB2" s="85">
        <v>2026</v>
      </c>
      <c r="AC2" s="85">
        <v>2026</v>
      </c>
      <c r="AD2" s="85">
        <v>2026</v>
      </c>
      <c r="AE2" s="85">
        <v>2026</v>
      </c>
      <c r="AF2" s="85">
        <v>2026</v>
      </c>
      <c r="AG2" s="99">
        <v>2027</v>
      </c>
      <c r="AH2" s="99">
        <v>2027</v>
      </c>
      <c r="AI2" s="99">
        <v>2027</v>
      </c>
      <c r="AJ2" s="99">
        <v>2027</v>
      </c>
      <c r="AK2" s="99">
        <v>2027</v>
      </c>
      <c r="AL2" s="99">
        <v>2027</v>
      </c>
      <c r="AM2" s="99">
        <v>2027</v>
      </c>
      <c r="AN2" s="99">
        <v>2027</v>
      </c>
      <c r="AO2" s="99">
        <v>2027</v>
      </c>
      <c r="AP2" s="99">
        <v>2027</v>
      </c>
      <c r="AQ2" s="99">
        <v>2027</v>
      </c>
      <c r="AR2" s="99">
        <v>2027</v>
      </c>
      <c r="AS2" s="99">
        <v>2028</v>
      </c>
      <c r="AT2" s="99">
        <v>2028</v>
      </c>
      <c r="AU2" s="99">
        <v>2028</v>
      </c>
      <c r="AV2" s="99">
        <v>2028</v>
      </c>
      <c r="AW2" s="99">
        <v>2028</v>
      </c>
      <c r="AX2" s="99">
        <v>2028</v>
      </c>
      <c r="AY2" s="99">
        <v>2028</v>
      </c>
      <c r="AZ2" s="99">
        <v>2028</v>
      </c>
      <c r="BA2" s="99">
        <v>2028</v>
      </c>
      <c r="BB2" s="99">
        <v>2028</v>
      </c>
      <c r="BC2" s="99">
        <v>2028</v>
      </c>
      <c r="BD2" s="99">
        <v>2028</v>
      </c>
      <c r="BE2" s="99">
        <v>2029</v>
      </c>
      <c r="BF2" s="99">
        <v>2029</v>
      </c>
      <c r="BG2" s="99">
        <v>2029</v>
      </c>
      <c r="BH2" s="99">
        <v>2029</v>
      </c>
      <c r="BI2" s="99">
        <v>2029</v>
      </c>
      <c r="BJ2" s="99">
        <v>2029</v>
      </c>
      <c r="BK2" s="99">
        <v>2029</v>
      </c>
      <c r="BL2" s="99">
        <v>2029</v>
      </c>
      <c r="BM2" s="99">
        <v>2029</v>
      </c>
      <c r="BN2" s="99">
        <v>2029</v>
      </c>
      <c r="BO2" s="99">
        <v>2029</v>
      </c>
      <c r="BP2" s="99">
        <v>2029</v>
      </c>
      <c r="BQ2" s="99">
        <v>2030</v>
      </c>
      <c r="BR2" s="99">
        <v>2030</v>
      </c>
      <c r="BS2" s="99">
        <v>2030</v>
      </c>
      <c r="BT2" s="99">
        <v>2030</v>
      </c>
      <c r="BU2" s="99">
        <v>2030</v>
      </c>
      <c r="BV2" s="99">
        <v>2030</v>
      </c>
      <c r="BW2" s="99">
        <v>2030</v>
      </c>
      <c r="BX2" s="99">
        <v>2030</v>
      </c>
      <c r="BY2" s="99">
        <v>2030</v>
      </c>
      <c r="BZ2" s="99">
        <v>2030</v>
      </c>
      <c r="CA2" s="99">
        <v>2030</v>
      </c>
      <c r="CB2" s="99">
        <v>2030</v>
      </c>
      <c r="CC2" s="99">
        <v>2031</v>
      </c>
      <c r="CD2" s="99">
        <v>2031</v>
      </c>
      <c r="CE2" s="99">
        <v>2031</v>
      </c>
      <c r="CF2" s="99">
        <v>2031</v>
      </c>
      <c r="CG2" s="99">
        <v>2031</v>
      </c>
      <c r="CH2" s="99">
        <v>2031</v>
      </c>
      <c r="CI2" s="99">
        <v>2031</v>
      </c>
      <c r="CJ2" s="99">
        <v>2031</v>
      </c>
      <c r="CK2" s="99">
        <v>2031</v>
      </c>
      <c r="CL2" s="99">
        <v>2031</v>
      </c>
      <c r="CM2" s="99">
        <v>2031</v>
      </c>
      <c r="CN2" s="99">
        <v>2031</v>
      </c>
      <c r="CO2" s="99">
        <v>2032</v>
      </c>
      <c r="CP2" s="99">
        <v>2032</v>
      </c>
      <c r="CQ2" s="99">
        <v>2032</v>
      </c>
      <c r="CR2" s="99">
        <v>2032</v>
      </c>
      <c r="CS2" s="99">
        <v>2032</v>
      </c>
      <c r="CT2" s="99">
        <v>2032</v>
      </c>
      <c r="CU2" s="99">
        <v>2032</v>
      </c>
      <c r="CV2" s="99">
        <v>2032</v>
      </c>
      <c r="CW2" s="99">
        <v>2032</v>
      </c>
      <c r="CX2" s="99">
        <v>2032</v>
      </c>
      <c r="CY2" s="99">
        <v>2032</v>
      </c>
      <c r="CZ2" s="99">
        <v>2032</v>
      </c>
      <c r="DA2" s="99">
        <v>2033</v>
      </c>
      <c r="DB2" s="99">
        <v>2033</v>
      </c>
      <c r="DC2" s="99">
        <v>2033</v>
      </c>
      <c r="DD2" s="99">
        <v>2033</v>
      </c>
      <c r="DE2" s="99">
        <v>2033</v>
      </c>
      <c r="DF2" s="99">
        <v>2033</v>
      </c>
      <c r="DG2" s="99">
        <v>2033</v>
      </c>
      <c r="DH2" s="99">
        <v>2033</v>
      </c>
      <c r="DI2" s="99">
        <v>2033</v>
      </c>
      <c r="DJ2" s="99">
        <v>2033</v>
      </c>
      <c r="DK2" s="99">
        <v>2033</v>
      </c>
      <c r="DL2" s="99">
        <v>2033</v>
      </c>
      <c r="DM2" s="99">
        <v>2034</v>
      </c>
      <c r="DN2" s="99">
        <v>2034</v>
      </c>
      <c r="DO2" s="99">
        <v>2034</v>
      </c>
      <c r="DP2" s="99">
        <v>2034</v>
      </c>
      <c r="DQ2" s="99">
        <v>2034</v>
      </c>
      <c r="DR2" s="99">
        <v>2034</v>
      </c>
      <c r="DS2" s="99">
        <v>2034</v>
      </c>
      <c r="DT2" s="99">
        <v>2034</v>
      </c>
      <c r="DU2" s="99">
        <v>2034</v>
      </c>
      <c r="DV2" s="99">
        <v>2034</v>
      </c>
      <c r="DW2" s="99">
        <v>2034</v>
      </c>
      <c r="DX2" s="99">
        <v>2034</v>
      </c>
    </row>
    <row r="3" spans="1:128" x14ac:dyDescent="0.25">
      <c r="A3" s="98"/>
      <c r="B3" s="98" t="s">
        <v>0</v>
      </c>
      <c r="C3" s="98" t="s">
        <v>149</v>
      </c>
      <c r="D3" s="98" t="s">
        <v>148</v>
      </c>
      <c r="E3" s="98" t="s">
        <v>147</v>
      </c>
      <c r="F3" s="98"/>
      <c r="G3" s="98"/>
      <c r="H3" s="98" t="s">
        <v>145</v>
      </c>
      <c r="I3" s="98" t="s">
        <v>144</v>
      </c>
      <c r="J3" s="98" t="s">
        <v>143</v>
      </c>
      <c r="K3" s="98" t="s">
        <v>142</v>
      </c>
      <c r="L3" s="98" t="s">
        <v>141</v>
      </c>
      <c r="M3" s="98" t="s">
        <v>140</v>
      </c>
      <c r="N3" s="98" t="s">
        <v>139</v>
      </c>
      <c r="O3" s="98" t="s">
        <v>138</v>
      </c>
      <c r="P3" s="98" t="s">
        <v>137</v>
      </c>
      <c r="Q3" s="98" t="s">
        <v>136</v>
      </c>
      <c r="R3" s="98" t="s">
        <v>135</v>
      </c>
      <c r="S3" s="98" t="s">
        <v>134</v>
      </c>
      <c r="T3" s="98" t="s">
        <v>133</v>
      </c>
      <c r="U3" s="98" t="s">
        <v>144</v>
      </c>
      <c r="V3" s="98" t="s">
        <v>143</v>
      </c>
      <c r="W3" s="98" t="s">
        <v>142</v>
      </c>
      <c r="X3" s="98" t="s">
        <v>141</v>
      </c>
      <c r="Y3" s="98" t="s">
        <v>140</v>
      </c>
      <c r="Z3" s="98" t="s">
        <v>139</v>
      </c>
      <c r="AA3" s="98" t="s">
        <v>138</v>
      </c>
      <c r="AB3" s="98" t="s">
        <v>137</v>
      </c>
      <c r="AC3" s="98" t="s">
        <v>136</v>
      </c>
      <c r="AD3" s="98" t="s">
        <v>135</v>
      </c>
      <c r="AE3" s="98" t="s">
        <v>134</v>
      </c>
      <c r="AF3" s="98" t="s">
        <v>133</v>
      </c>
      <c r="AG3" s="97" t="s">
        <v>144</v>
      </c>
      <c r="AH3" s="97" t="s">
        <v>143</v>
      </c>
      <c r="AI3" s="97" t="s">
        <v>142</v>
      </c>
      <c r="AJ3" s="97" t="s">
        <v>141</v>
      </c>
      <c r="AK3" s="97" t="s">
        <v>140</v>
      </c>
      <c r="AL3" s="97" t="s">
        <v>139</v>
      </c>
      <c r="AM3" s="97" t="s">
        <v>138</v>
      </c>
      <c r="AN3" s="97" t="s">
        <v>137</v>
      </c>
      <c r="AO3" s="97" t="s">
        <v>136</v>
      </c>
      <c r="AP3" s="97" t="s">
        <v>135</v>
      </c>
      <c r="AQ3" s="97" t="s">
        <v>134</v>
      </c>
      <c r="AR3" s="97" t="s">
        <v>133</v>
      </c>
      <c r="AS3" s="97" t="s">
        <v>144</v>
      </c>
      <c r="AT3" s="97" t="s">
        <v>143</v>
      </c>
      <c r="AU3" s="97" t="s">
        <v>142</v>
      </c>
      <c r="AV3" s="97" t="s">
        <v>141</v>
      </c>
      <c r="AW3" s="97" t="s">
        <v>140</v>
      </c>
      <c r="AX3" s="97" t="s">
        <v>139</v>
      </c>
      <c r="AY3" s="97" t="s">
        <v>138</v>
      </c>
      <c r="AZ3" s="97" t="s">
        <v>137</v>
      </c>
      <c r="BA3" s="97" t="s">
        <v>136</v>
      </c>
      <c r="BB3" s="97" t="s">
        <v>135</v>
      </c>
      <c r="BC3" s="97" t="s">
        <v>134</v>
      </c>
      <c r="BD3" s="97" t="s">
        <v>133</v>
      </c>
      <c r="BE3" s="97" t="s">
        <v>144</v>
      </c>
      <c r="BF3" s="97" t="s">
        <v>143</v>
      </c>
      <c r="BG3" s="97" t="s">
        <v>142</v>
      </c>
      <c r="BH3" s="97" t="s">
        <v>141</v>
      </c>
      <c r="BI3" s="97" t="s">
        <v>140</v>
      </c>
      <c r="BJ3" s="97" t="s">
        <v>139</v>
      </c>
      <c r="BK3" s="97" t="s">
        <v>138</v>
      </c>
      <c r="BL3" s="97" t="s">
        <v>137</v>
      </c>
      <c r="BM3" s="97" t="s">
        <v>136</v>
      </c>
      <c r="BN3" s="97" t="s">
        <v>135</v>
      </c>
      <c r="BO3" s="97" t="s">
        <v>134</v>
      </c>
      <c r="BP3" s="97" t="s">
        <v>133</v>
      </c>
      <c r="BQ3" s="97" t="s">
        <v>144</v>
      </c>
      <c r="BR3" s="97" t="s">
        <v>143</v>
      </c>
      <c r="BS3" s="97" t="s">
        <v>142</v>
      </c>
      <c r="BT3" s="97" t="s">
        <v>141</v>
      </c>
      <c r="BU3" s="97" t="s">
        <v>140</v>
      </c>
      <c r="BV3" s="97" t="s">
        <v>139</v>
      </c>
      <c r="BW3" s="97" t="s">
        <v>138</v>
      </c>
      <c r="BX3" s="97" t="s">
        <v>137</v>
      </c>
      <c r="BY3" s="97" t="s">
        <v>136</v>
      </c>
      <c r="BZ3" s="97" t="s">
        <v>135</v>
      </c>
      <c r="CA3" s="97" t="s">
        <v>134</v>
      </c>
      <c r="CB3" s="97" t="s">
        <v>133</v>
      </c>
      <c r="CC3" s="97" t="s">
        <v>144</v>
      </c>
      <c r="CD3" s="97" t="s">
        <v>143</v>
      </c>
      <c r="CE3" s="97" t="s">
        <v>142</v>
      </c>
      <c r="CF3" s="97" t="s">
        <v>141</v>
      </c>
      <c r="CG3" s="97" t="s">
        <v>140</v>
      </c>
      <c r="CH3" s="97" t="s">
        <v>139</v>
      </c>
      <c r="CI3" s="97" t="s">
        <v>138</v>
      </c>
      <c r="CJ3" s="97" t="s">
        <v>137</v>
      </c>
      <c r="CK3" s="97" t="s">
        <v>136</v>
      </c>
      <c r="CL3" s="97" t="s">
        <v>135</v>
      </c>
      <c r="CM3" s="97" t="s">
        <v>134</v>
      </c>
      <c r="CN3" s="97" t="s">
        <v>133</v>
      </c>
      <c r="CO3" s="97" t="s">
        <v>144</v>
      </c>
      <c r="CP3" s="97" t="s">
        <v>143</v>
      </c>
      <c r="CQ3" s="97" t="s">
        <v>142</v>
      </c>
      <c r="CR3" s="97" t="s">
        <v>141</v>
      </c>
      <c r="CS3" s="97" t="s">
        <v>140</v>
      </c>
      <c r="CT3" s="97" t="s">
        <v>139</v>
      </c>
      <c r="CU3" s="97" t="s">
        <v>138</v>
      </c>
      <c r="CV3" s="97" t="s">
        <v>137</v>
      </c>
      <c r="CW3" s="97" t="s">
        <v>136</v>
      </c>
      <c r="CX3" s="97" t="s">
        <v>135</v>
      </c>
      <c r="CY3" s="97" t="s">
        <v>134</v>
      </c>
      <c r="CZ3" s="97" t="s">
        <v>133</v>
      </c>
      <c r="DA3" s="97" t="s">
        <v>144</v>
      </c>
      <c r="DB3" s="97" t="s">
        <v>143</v>
      </c>
      <c r="DC3" s="97" t="s">
        <v>142</v>
      </c>
      <c r="DD3" s="97" t="s">
        <v>141</v>
      </c>
      <c r="DE3" s="97" t="s">
        <v>140</v>
      </c>
      <c r="DF3" s="97" t="s">
        <v>139</v>
      </c>
      <c r="DG3" s="97" t="s">
        <v>138</v>
      </c>
      <c r="DH3" s="97" t="s">
        <v>137</v>
      </c>
      <c r="DI3" s="97" t="s">
        <v>136</v>
      </c>
      <c r="DJ3" s="97" t="s">
        <v>135</v>
      </c>
      <c r="DK3" s="97" t="s">
        <v>134</v>
      </c>
      <c r="DL3" s="97" t="s">
        <v>133</v>
      </c>
      <c r="DM3" s="97" t="s">
        <v>144</v>
      </c>
      <c r="DN3" s="97" t="s">
        <v>143</v>
      </c>
      <c r="DO3" s="97" t="s">
        <v>142</v>
      </c>
      <c r="DP3" s="97" t="s">
        <v>141</v>
      </c>
      <c r="DQ3" s="97" t="s">
        <v>140</v>
      </c>
      <c r="DR3" s="97" t="s">
        <v>139</v>
      </c>
      <c r="DS3" s="97" t="s">
        <v>138</v>
      </c>
      <c r="DT3" s="97" t="s">
        <v>137</v>
      </c>
      <c r="DU3" s="97" t="s">
        <v>136</v>
      </c>
      <c r="DV3" s="97" t="s">
        <v>135</v>
      </c>
      <c r="DW3" s="97" t="s">
        <v>134</v>
      </c>
      <c r="DX3" s="97" t="s">
        <v>133</v>
      </c>
    </row>
    <row r="4" spans="1:128" x14ac:dyDescent="0.25">
      <c r="A4" s="81"/>
      <c r="B4" s="81"/>
      <c r="C4" s="80"/>
      <c r="D4" s="80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</row>
    <row r="5" spans="1:128" ht="14.25" customHeight="1" x14ac:dyDescent="0.25">
      <c r="A5" s="86" t="s">
        <v>132</v>
      </c>
      <c r="B5" s="90">
        <v>61</v>
      </c>
      <c r="C5" s="89" t="s">
        <v>173</v>
      </c>
      <c r="D5" s="93"/>
      <c r="E5" s="94"/>
      <c r="F5" s="94"/>
      <c r="G5" s="94"/>
      <c r="H5" s="91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>
        <v>0</v>
      </c>
      <c r="Y5" s="87">
        <v>1800</v>
      </c>
      <c r="Z5" s="87">
        <v>1800</v>
      </c>
      <c r="AA5" s="87">
        <v>1800</v>
      </c>
      <c r="AB5" s="87">
        <v>1800</v>
      </c>
      <c r="AC5" s="87">
        <v>1800</v>
      </c>
      <c r="AD5" s="87">
        <v>1800</v>
      </c>
      <c r="AE5" s="87">
        <v>1800</v>
      </c>
      <c r="AF5" s="87">
        <v>1800</v>
      </c>
      <c r="AG5" s="87">
        <v>1800</v>
      </c>
      <c r="AH5" s="87">
        <v>1800</v>
      </c>
      <c r="AI5" s="87">
        <v>1800</v>
      </c>
      <c r="AJ5" s="87">
        <v>1800</v>
      </c>
      <c r="AK5" s="87">
        <v>1800</v>
      </c>
      <c r="AL5" s="87">
        <v>1800</v>
      </c>
      <c r="AM5" s="87">
        <v>1800</v>
      </c>
      <c r="AN5" s="87">
        <v>1800</v>
      </c>
      <c r="AO5" s="87">
        <v>1800</v>
      </c>
      <c r="AP5" s="87">
        <v>1800</v>
      </c>
      <c r="AQ5" s="87">
        <v>1800</v>
      </c>
      <c r="AR5" s="87">
        <v>1800</v>
      </c>
      <c r="AS5" s="87">
        <v>1800</v>
      </c>
      <c r="AT5" s="87">
        <v>1800</v>
      </c>
      <c r="AU5" s="87">
        <v>1800</v>
      </c>
      <c r="AV5" s="87">
        <v>1800</v>
      </c>
      <c r="AW5" s="87">
        <v>1800</v>
      </c>
      <c r="AX5" s="87">
        <v>1800</v>
      </c>
      <c r="AY5" s="87">
        <v>1800</v>
      </c>
      <c r="AZ5" s="87">
        <v>1800</v>
      </c>
      <c r="BA5" s="87">
        <v>1800</v>
      </c>
      <c r="BB5" s="87">
        <v>1800</v>
      </c>
      <c r="BC5" s="87">
        <v>1800</v>
      </c>
      <c r="BD5" s="87">
        <v>1800</v>
      </c>
      <c r="BE5" s="87">
        <v>1800</v>
      </c>
      <c r="BF5" s="87">
        <v>1800</v>
      </c>
      <c r="BG5" s="87">
        <v>1800</v>
      </c>
      <c r="BH5" s="87">
        <v>1800</v>
      </c>
      <c r="BI5" s="87">
        <v>1800</v>
      </c>
      <c r="BJ5" s="87">
        <v>1800</v>
      </c>
      <c r="BK5" s="87">
        <v>1800</v>
      </c>
      <c r="BL5" s="87">
        <v>1800</v>
      </c>
      <c r="BM5" s="87">
        <v>1800</v>
      </c>
      <c r="BN5" s="87">
        <v>1800</v>
      </c>
      <c r="BO5" s="87">
        <v>1800</v>
      </c>
      <c r="BP5" s="87">
        <v>1800</v>
      </c>
      <c r="BQ5" s="87">
        <v>1800</v>
      </c>
      <c r="BR5" s="87">
        <v>1800</v>
      </c>
      <c r="BS5" s="87">
        <v>1800</v>
      </c>
      <c r="BT5" s="87">
        <v>1800</v>
      </c>
      <c r="BU5" s="87">
        <v>1800</v>
      </c>
      <c r="BV5" s="87">
        <v>1800</v>
      </c>
      <c r="BW5" s="87">
        <v>1800</v>
      </c>
      <c r="BX5" s="87">
        <v>1800</v>
      </c>
      <c r="BY5" s="87">
        <v>1800</v>
      </c>
      <c r="BZ5" s="87">
        <v>1800</v>
      </c>
      <c r="CA5" s="87">
        <v>1800</v>
      </c>
      <c r="CB5" s="87">
        <v>1800</v>
      </c>
      <c r="CC5" s="87">
        <v>1800</v>
      </c>
      <c r="CD5" s="87">
        <v>1800</v>
      </c>
      <c r="CE5" s="87">
        <v>1800</v>
      </c>
      <c r="CF5" s="87">
        <v>1800</v>
      </c>
      <c r="CG5" s="87">
        <v>1800</v>
      </c>
      <c r="CH5" s="87">
        <v>1800</v>
      </c>
      <c r="CI5" s="87">
        <v>1800</v>
      </c>
      <c r="CJ5" s="87">
        <v>1800</v>
      </c>
      <c r="CK5" s="87">
        <v>1800</v>
      </c>
      <c r="CL5" s="87">
        <v>1800</v>
      </c>
      <c r="CM5" s="87">
        <v>1800</v>
      </c>
      <c r="CN5" s="87">
        <v>1800</v>
      </c>
      <c r="CO5" s="87">
        <v>1800</v>
      </c>
      <c r="CP5" s="87">
        <v>1800</v>
      </c>
      <c r="CQ5" s="87">
        <v>1800</v>
      </c>
      <c r="CR5" s="87">
        <v>1800</v>
      </c>
      <c r="CS5" s="87">
        <v>1800</v>
      </c>
      <c r="CT5" s="87">
        <v>1800</v>
      </c>
      <c r="CU5" s="87">
        <v>1800</v>
      </c>
      <c r="CV5" s="87">
        <v>1800</v>
      </c>
      <c r="CW5" s="87">
        <v>1800</v>
      </c>
      <c r="CX5" s="87">
        <v>1800</v>
      </c>
      <c r="CY5" s="87">
        <v>1800</v>
      </c>
      <c r="CZ5" s="87">
        <v>1800</v>
      </c>
      <c r="DA5" s="87">
        <v>1800</v>
      </c>
      <c r="DB5" s="87">
        <v>1800</v>
      </c>
      <c r="DC5" s="87">
        <v>1800</v>
      </c>
      <c r="DD5" s="87">
        <v>1800</v>
      </c>
      <c r="DE5" s="87">
        <v>1800</v>
      </c>
      <c r="DF5" s="87">
        <v>1800</v>
      </c>
      <c r="DG5" s="87">
        <v>1800</v>
      </c>
      <c r="DH5" s="87">
        <v>1800</v>
      </c>
      <c r="DI5" s="87">
        <v>1800</v>
      </c>
      <c r="DJ5" s="87">
        <v>1800</v>
      </c>
      <c r="DK5" s="87">
        <v>1800</v>
      </c>
      <c r="DL5" s="87">
        <v>1800</v>
      </c>
      <c r="DM5" s="87">
        <v>1800</v>
      </c>
      <c r="DN5" s="87">
        <v>1800</v>
      </c>
      <c r="DO5" s="87">
        <v>1800</v>
      </c>
      <c r="DP5" s="87">
        <v>1800</v>
      </c>
      <c r="DQ5" s="87">
        <v>1800</v>
      </c>
      <c r="DR5" s="87">
        <v>1800</v>
      </c>
      <c r="DS5" s="87">
        <v>1800</v>
      </c>
      <c r="DT5" s="87">
        <v>1800</v>
      </c>
      <c r="DU5" s="87">
        <v>1800</v>
      </c>
      <c r="DV5" s="87">
        <v>1800</v>
      </c>
      <c r="DW5" s="87">
        <v>1800</v>
      </c>
      <c r="DX5" s="87">
        <v>1800</v>
      </c>
    </row>
    <row r="6" spans="1:128" ht="14.25" customHeight="1" x14ac:dyDescent="0.25">
      <c r="A6" s="86" t="s">
        <v>130</v>
      </c>
      <c r="B6" s="90">
        <v>105.5</v>
      </c>
      <c r="C6" s="89" t="s">
        <v>183</v>
      </c>
      <c r="D6" s="80"/>
      <c r="E6" s="84"/>
      <c r="F6" s="84"/>
      <c r="G6" s="84"/>
      <c r="H6" s="82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>
        <v>1800</v>
      </c>
      <c r="AA6" s="88">
        <v>1800</v>
      </c>
      <c r="AB6" s="88">
        <v>1800</v>
      </c>
      <c r="AC6" s="88">
        <v>1800</v>
      </c>
      <c r="AD6" s="88">
        <v>1800</v>
      </c>
      <c r="AE6" s="88">
        <v>1800</v>
      </c>
      <c r="AF6" s="88">
        <v>1800</v>
      </c>
      <c r="AG6" s="88">
        <v>1800</v>
      </c>
      <c r="AH6" s="88">
        <v>1800</v>
      </c>
      <c r="AI6" s="88">
        <v>1800</v>
      </c>
      <c r="AJ6" s="88">
        <v>1800</v>
      </c>
      <c r="AK6" s="88">
        <v>1800</v>
      </c>
      <c r="AL6" s="88">
        <v>1800</v>
      </c>
      <c r="AM6" s="88">
        <v>1800</v>
      </c>
      <c r="AN6" s="88">
        <v>1800</v>
      </c>
      <c r="AO6" s="88">
        <v>1800</v>
      </c>
      <c r="AP6" s="88">
        <v>1800</v>
      </c>
      <c r="AQ6" s="88">
        <v>1800</v>
      </c>
      <c r="AR6" s="88">
        <v>1800</v>
      </c>
      <c r="AS6" s="88">
        <v>1800</v>
      </c>
      <c r="AT6" s="88">
        <v>1800</v>
      </c>
      <c r="AU6" s="88">
        <v>1800</v>
      </c>
      <c r="AV6" s="88">
        <v>1800</v>
      </c>
      <c r="AW6" s="88">
        <v>1800</v>
      </c>
      <c r="AX6" s="88">
        <v>1800</v>
      </c>
      <c r="AY6" s="88">
        <v>1800</v>
      </c>
      <c r="AZ6" s="88">
        <v>1800</v>
      </c>
      <c r="BA6" s="88">
        <v>1800</v>
      </c>
      <c r="BB6" s="88">
        <v>1800</v>
      </c>
      <c r="BC6" s="88">
        <v>1800</v>
      </c>
      <c r="BD6" s="88">
        <v>1800</v>
      </c>
      <c r="BE6" s="88">
        <v>1800</v>
      </c>
      <c r="BF6" s="88">
        <v>1800</v>
      </c>
      <c r="BG6" s="88">
        <v>1800</v>
      </c>
      <c r="BH6" s="88">
        <v>1800</v>
      </c>
      <c r="BI6" s="88">
        <v>1800</v>
      </c>
      <c r="BJ6" s="88">
        <v>1800</v>
      </c>
      <c r="BK6" s="88">
        <v>1800</v>
      </c>
      <c r="BL6" s="88">
        <v>1800</v>
      </c>
      <c r="BM6" s="88">
        <v>1800</v>
      </c>
      <c r="BN6" s="88">
        <v>1800</v>
      </c>
      <c r="BO6" s="88">
        <v>1800</v>
      </c>
      <c r="BP6" s="88">
        <v>1800</v>
      </c>
      <c r="BQ6" s="88">
        <v>1800</v>
      </c>
      <c r="BR6" s="88">
        <v>1800</v>
      </c>
      <c r="BS6" s="88">
        <v>1800</v>
      </c>
      <c r="BT6" s="88">
        <v>1800</v>
      </c>
      <c r="BU6" s="88">
        <v>1800</v>
      </c>
      <c r="BV6" s="88">
        <v>1800</v>
      </c>
      <c r="BW6" s="88">
        <v>1800</v>
      </c>
      <c r="BX6" s="88">
        <v>1800</v>
      </c>
      <c r="BY6" s="88">
        <v>1800</v>
      </c>
      <c r="BZ6" s="88">
        <v>1800</v>
      </c>
      <c r="CA6" s="88">
        <v>1800</v>
      </c>
      <c r="CB6" s="88">
        <v>1800</v>
      </c>
      <c r="CC6" s="88">
        <v>1800</v>
      </c>
      <c r="CD6" s="88">
        <v>1800</v>
      </c>
      <c r="CE6" s="88">
        <v>1800</v>
      </c>
      <c r="CF6" s="88">
        <v>1800</v>
      </c>
      <c r="CG6" s="88">
        <v>1800</v>
      </c>
      <c r="CH6" s="88">
        <v>1800</v>
      </c>
      <c r="CI6" s="88">
        <v>1800</v>
      </c>
      <c r="CJ6" s="88">
        <v>1800</v>
      </c>
      <c r="CK6" s="88">
        <v>1800</v>
      </c>
      <c r="CL6" s="88">
        <v>1800</v>
      </c>
      <c r="CM6" s="88">
        <v>1800</v>
      </c>
      <c r="CN6" s="88">
        <v>1800</v>
      </c>
      <c r="CO6" s="88">
        <v>1800</v>
      </c>
      <c r="CP6" s="88">
        <v>1800</v>
      </c>
      <c r="CQ6" s="88">
        <v>1800</v>
      </c>
      <c r="CR6" s="88">
        <v>1800</v>
      </c>
      <c r="CS6" s="88">
        <v>1800</v>
      </c>
      <c r="CT6" s="88">
        <v>1800</v>
      </c>
      <c r="CU6" s="88">
        <v>1800</v>
      </c>
      <c r="CV6" s="88">
        <v>1800</v>
      </c>
      <c r="CW6" s="88">
        <v>1800</v>
      </c>
      <c r="CX6" s="88">
        <v>1800</v>
      </c>
      <c r="CY6" s="88">
        <v>1800</v>
      </c>
      <c r="CZ6" s="88">
        <v>1800</v>
      </c>
      <c r="DA6" s="88">
        <v>1800</v>
      </c>
      <c r="DB6" s="88">
        <v>1800</v>
      </c>
      <c r="DC6" s="88">
        <v>1800</v>
      </c>
      <c r="DD6" s="88">
        <v>1800</v>
      </c>
      <c r="DE6" s="88">
        <v>1800</v>
      </c>
      <c r="DF6" s="88">
        <v>1800</v>
      </c>
      <c r="DG6" s="88">
        <v>1800</v>
      </c>
      <c r="DH6" s="88">
        <v>1800</v>
      </c>
      <c r="DI6" s="88">
        <v>1800</v>
      </c>
      <c r="DJ6" s="88">
        <v>1800</v>
      </c>
      <c r="DK6" s="88">
        <v>1800</v>
      </c>
      <c r="DL6" s="88">
        <v>1800</v>
      </c>
      <c r="DM6" s="88">
        <v>1800</v>
      </c>
      <c r="DN6" s="88">
        <v>1800</v>
      </c>
      <c r="DO6" s="88">
        <v>1800</v>
      </c>
      <c r="DP6" s="88">
        <v>1800</v>
      </c>
      <c r="DQ6" s="88">
        <v>1800</v>
      </c>
      <c r="DR6" s="88">
        <v>1800</v>
      </c>
      <c r="DS6" s="88">
        <v>1800</v>
      </c>
      <c r="DT6" s="88">
        <v>1800</v>
      </c>
      <c r="DU6" s="88">
        <v>1800</v>
      </c>
      <c r="DV6" s="88">
        <v>1800</v>
      </c>
      <c r="DW6" s="88">
        <v>1800</v>
      </c>
      <c r="DX6" s="88">
        <v>1800</v>
      </c>
    </row>
    <row r="7" spans="1:128" ht="14.25" customHeight="1" x14ac:dyDescent="0.25">
      <c r="A7" s="86" t="s">
        <v>129</v>
      </c>
      <c r="B7" s="90">
        <v>105.5</v>
      </c>
      <c r="C7" s="89" t="s">
        <v>182</v>
      </c>
      <c r="D7" s="80"/>
      <c r="E7" s="94"/>
      <c r="F7" s="94"/>
      <c r="G7" s="94"/>
      <c r="H7" s="82"/>
      <c r="I7" s="87"/>
      <c r="J7" s="87"/>
      <c r="K7" s="87"/>
      <c r="L7" s="87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>
        <v>1800</v>
      </c>
      <c r="AB7" s="88">
        <v>1800</v>
      </c>
      <c r="AC7" s="88">
        <v>1800</v>
      </c>
      <c r="AD7" s="88">
        <v>1800</v>
      </c>
      <c r="AE7" s="88">
        <v>1800</v>
      </c>
      <c r="AF7" s="88">
        <v>1800</v>
      </c>
      <c r="AG7" s="88">
        <v>1800</v>
      </c>
      <c r="AH7" s="88">
        <v>1800</v>
      </c>
      <c r="AI7" s="88">
        <v>1800</v>
      </c>
      <c r="AJ7" s="88">
        <v>1800</v>
      </c>
      <c r="AK7" s="88">
        <v>1800</v>
      </c>
      <c r="AL7" s="88">
        <v>1800</v>
      </c>
      <c r="AM7" s="88">
        <v>1800</v>
      </c>
      <c r="AN7" s="88">
        <v>1800</v>
      </c>
      <c r="AO7" s="88">
        <v>1800</v>
      </c>
      <c r="AP7" s="88">
        <v>1800</v>
      </c>
      <c r="AQ7" s="88">
        <v>1800</v>
      </c>
      <c r="AR7" s="88">
        <v>1800</v>
      </c>
      <c r="AS7" s="88">
        <v>1800</v>
      </c>
      <c r="AT7" s="88">
        <v>1800</v>
      </c>
      <c r="AU7" s="88">
        <v>1800</v>
      </c>
      <c r="AV7" s="88">
        <v>1800</v>
      </c>
      <c r="AW7" s="88">
        <v>1800</v>
      </c>
      <c r="AX7" s="88">
        <v>1800</v>
      </c>
      <c r="AY7" s="88">
        <v>1800</v>
      </c>
      <c r="AZ7" s="88">
        <v>1800</v>
      </c>
      <c r="BA7" s="88">
        <v>1800</v>
      </c>
      <c r="BB7" s="88">
        <v>1800</v>
      </c>
      <c r="BC7" s="88">
        <v>1800</v>
      </c>
      <c r="BD7" s="88">
        <v>1800</v>
      </c>
      <c r="BE7" s="88">
        <v>1800</v>
      </c>
      <c r="BF7" s="88">
        <v>1800</v>
      </c>
      <c r="BG7" s="88">
        <v>1800</v>
      </c>
      <c r="BH7" s="88">
        <v>1800</v>
      </c>
      <c r="BI7" s="88">
        <v>1800</v>
      </c>
      <c r="BJ7" s="88">
        <v>1800</v>
      </c>
      <c r="BK7" s="88">
        <v>1800</v>
      </c>
      <c r="BL7" s="88">
        <v>1800</v>
      </c>
      <c r="BM7" s="88">
        <v>1800</v>
      </c>
      <c r="BN7" s="88">
        <v>1800</v>
      </c>
      <c r="BO7" s="88">
        <v>1800</v>
      </c>
      <c r="BP7" s="88">
        <v>1800</v>
      </c>
      <c r="BQ7" s="88">
        <v>1800</v>
      </c>
      <c r="BR7" s="88">
        <v>1800</v>
      </c>
      <c r="BS7" s="88">
        <v>1800</v>
      </c>
      <c r="BT7" s="88">
        <v>1800</v>
      </c>
      <c r="BU7" s="88">
        <v>1800</v>
      </c>
      <c r="BV7" s="88">
        <v>1800</v>
      </c>
      <c r="BW7" s="88">
        <v>1800</v>
      </c>
      <c r="BX7" s="88">
        <v>1800</v>
      </c>
      <c r="BY7" s="88">
        <v>1800</v>
      </c>
      <c r="BZ7" s="88">
        <v>1800</v>
      </c>
      <c r="CA7" s="88">
        <v>1800</v>
      </c>
      <c r="CB7" s="88">
        <v>1800</v>
      </c>
      <c r="CC7" s="88">
        <v>1800</v>
      </c>
      <c r="CD7" s="88">
        <v>1800</v>
      </c>
      <c r="CE7" s="88">
        <v>1800</v>
      </c>
      <c r="CF7" s="88">
        <v>1800</v>
      </c>
      <c r="CG7" s="88">
        <v>1800</v>
      </c>
      <c r="CH7" s="88">
        <v>1800</v>
      </c>
      <c r="CI7" s="88">
        <v>1800</v>
      </c>
      <c r="CJ7" s="88">
        <v>1800</v>
      </c>
      <c r="CK7" s="88">
        <v>1800</v>
      </c>
      <c r="CL7" s="88">
        <v>1800</v>
      </c>
      <c r="CM7" s="88">
        <v>1800</v>
      </c>
      <c r="CN7" s="88">
        <v>1800</v>
      </c>
      <c r="CO7" s="88">
        <v>1800</v>
      </c>
      <c r="CP7" s="88">
        <v>1800</v>
      </c>
      <c r="CQ7" s="88">
        <v>1800</v>
      </c>
      <c r="CR7" s="88">
        <v>1800</v>
      </c>
      <c r="CS7" s="88">
        <v>1800</v>
      </c>
      <c r="CT7" s="88">
        <v>1800</v>
      </c>
      <c r="CU7" s="88">
        <v>1800</v>
      </c>
      <c r="CV7" s="88">
        <v>1800</v>
      </c>
      <c r="CW7" s="88">
        <v>1800</v>
      </c>
      <c r="CX7" s="88">
        <v>1800</v>
      </c>
      <c r="CY7" s="88">
        <v>1800</v>
      </c>
      <c r="CZ7" s="88">
        <v>1800</v>
      </c>
      <c r="DA7" s="88">
        <v>1800</v>
      </c>
      <c r="DB7" s="88">
        <v>1800</v>
      </c>
      <c r="DC7" s="88">
        <v>1800</v>
      </c>
      <c r="DD7" s="88">
        <v>1800</v>
      </c>
      <c r="DE7" s="88">
        <v>1800</v>
      </c>
      <c r="DF7" s="88">
        <v>1800</v>
      </c>
      <c r="DG7" s="88">
        <v>1800</v>
      </c>
      <c r="DH7" s="88">
        <v>1800</v>
      </c>
      <c r="DI7" s="88">
        <v>1800</v>
      </c>
      <c r="DJ7" s="88">
        <v>1800</v>
      </c>
      <c r="DK7" s="88">
        <v>1800</v>
      </c>
      <c r="DL7" s="88">
        <v>1800</v>
      </c>
      <c r="DM7" s="88">
        <v>1800</v>
      </c>
      <c r="DN7" s="88">
        <v>1800</v>
      </c>
      <c r="DO7" s="88">
        <v>1800</v>
      </c>
      <c r="DP7" s="88">
        <v>1800</v>
      </c>
      <c r="DQ7" s="88">
        <v>1800</v>
      </c>
      <c r="DR7" s="88">
        <v>1800</v>
      </c>
      <c r="DS7" s="88">
        <v>1800</v>
      </c>
      <c r="DT7" s="88">
        <v>1800</v>
      </c>
      <c r="DU7" s="88">
        <v>1800</v>
      </c>
      <c r="DV7" s="88">
        <v>1800</v>
      </c>
      <c r="DW7" s="88">
        <v>1800</v>
      </c>
      <c r="DX7" s="88">
        <v>1800</v>
      </c>
    </row>
    <row r="8" spans="1:128" ht="14.25" customHeight="1" x14ac:dyDescent="0.25">
      <c r="A8" s="86" t="s">
        <v>127</v>
      </c>
      <c r="B8" s="90">
        <v>61</v>
      </c>
      <c r="C8" s="89" t="s">
        <v>181</v>
      </c>
      <c r="D8" s="80"/>
      <c r="E8" s="84"/>
      <c r="F8" s="84"/>
      <c r="G8" s="84"/>
      <c r="H8" s="82"/>
      <c r="I8" s="81"/>
      <c r="J8" s="81"/>
      <c r="K8" s="81"/>
      <c r="L8" s="81"/>
      <c r="M8" s="81"/>
      <c r="N8" s="81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>
        <v>0</v>
      </c>
      <c r="AA8" s="88"/>
      <c r="AB8" s="88">
        <v>1800</v>
      </c>
      <c r="AC8" s="88">
        <v>1800</v>
      </c>
      <c r="AD8" s="88">
        <v>1800</v>
      </c>
      <c r="AE8" s="88">
        <v>1800</v>
      </c>
      <c r="AF8" s="88">
        <v>1800</v>
      </c>
      <c r="AG8" s="88">
        <v>1800</v>
      </c>
      <c r="AH8" s="88">
        <v>1800</v>
      </c>
      <c r="AI8" s="88">
        <v>1800</v>
      </c>
      <c r="AJ8" s="88">
        <v>1800</v>
      </c>
      <c r="AK8" s="88">
        <v>1800</v>
      </c>
      <c r="AL8" s="88">
        <v>1800</v>
      </c>
      <c r="AM8" s="88">
        <v>1800</v>
      </c>
      <c r="AN8" s="88">
        <v>1800</v>
      </c>
      <c r="AO8" s="88">
        <v>1800</v>
      </c>
      <c r="AP8" s="88">
        <v>1800</v>
      </c>
      <c r="AQ8" s="88">
        <v>1800</v>
      </c>
      <c r="AR8" s="88">
        <v>1800</v>
      </c>
      <c r="AS8" s="88">
        <v>1800</v>
      </c>
      <c r="AT8" s="88">
        <v>1800</v>
      </c>
      <c r="AU8" s="88">
        <v>1800</v>
      </c>
      <c r="AV8" s="88">
        <v>1800</v>
      </c>
      <c r="AW8" s="88">
        <v>1800</v>
      </c>
      <c r="AX8" s="88">
        <v>1800</v>
      </c>
      <c r="AY8" s="88">
        <v>1800</v>
      </c>
      <c r="AZ8" s="88">
        <v>1800</v>
      </c>
      <c r="BA8" s="88">
        <v>1800</v>
      </c>
      <c r="BB8" s="88">
        <v>1800</v>
      </c>
      <c r="BC8" s="88">
        <v>1800</v>
      </c>
      <c r="BD8" s="88">
        <v>1800</v>
      </c>
      <c r="BE8" s="88">
        <v>1800</v>
      </c>
      <c r="BF8" s="88">
        <v>1800</v>
      </c>
      <c r="BG8" s="88">
        <v>1800</v>
      </c>
      <c r="BH8" s="88">
        <v>1800</v>
      </c>
      <c r="BI8" s="88">
        <v>1800</v>
      </c>
      <c r="BJ8" s="88">
        <v>1800</v>
      </c>
      <c r="BK8" s="88">
        <v>1800</v>
      </c>
      <c r="BL8" s="88">
        <v>1800</v>
      </c>
      <c r="BM8" s="88">
        <v>1800</v>
      </c>
      <c r="BN8" s="88">
        <v>1800</v>
      </c>
      <c r="BO8" s="88">
        <v>1800</v>
      </c>
      <c r="BP8" s="88">
        <v>1800</v>
      </c>
      <c r="BQ8" s="88">
        <v>1800</v>
      </c>
      <c r="BR8" s="88">
        <v>1800</v>
      </c>
      <c r="BS8" s="88">
        <v>1800</v>
      </c>
      <c r="BT8" s="88">
        <v>1800</v>
      </c>
      <c r="BU8" s="88">
        <v>1800</v>
      </c>
      <c r="BV8" s="88">
        <v>1800</v>
      </c>
      <c r="BW8" s="88">
        <v>1800</v>
      </c>
      <c r="BX8" s="88">
        <v>1800</v>
      </c>
      <c r="BY8" s="88">
        <v>1800</v>
      </c>
      <c r="BZ8" s="88">
        <v>1800</v>
      </c>
      <c r="CA8" s="88">
        <v>1800</v>
      </c>
      <c r="CB8" s="88">
        <v>1800</v>
      </c>
      <c r="CC8" s="88">
        <v>1800</v>
      </c>
      <c r="CD8" s="88">
        <v>1800</v>
      </c>
      <c r="CE8" s="88">
        <v>1800</v>
      </c>
      <c r="CF8" s="88">
        <v>1800</v>
      </c>
      <c r="CG8" s="88">
        <v>1800</v>
      </c>
      <c r="CH8" s="88">
        <v>1800</v>
      </c>
      <c r="CI8" s="88">
        <v>1800</v>
      </c>
      <c r="CJ8" s="88">
        <v>1800</v>
      </c>
      <c r="CK8" s="88">
        <v>1800</v>
      </c>
      <c r="CL8" s="88">
        <v>1800</v>
      </c>
      <c r="CM8" s="88">
        <v>1800</v>
      </c>
      <c r="CN8" s="88">
        <v>1800</v>
      </c>
      <c r="CO8" s="88">
        <v>1800</v>
      </c>
      <c r="CP8" s="88">
        <v>1800</v>
      </c>
      <c r="CQ8" s="88">
        <v>1800</v>
      </c>
      <c r="CR8" s="88">
        <v>1800</v>
      </c>
      <c r="CS8" s="88">
        <v>1800</v>
      </c>
      <c r="CT8" s="88">
        <v>1800</v>
      </c>
      <c r="CU8" s="88">
        <v>1800</v>
      </c>
      <c r="CV8" s="88">
        <v>1800</v>
      </c>
      <c r="CW8" s="88">
        <v>1800</v>
      </c>
      <c r="CX8" s="88">
        <v>1800</v>
      </c>
      <c r="CY8" s="88">
        <v>1800</v>
      </c>
      <c r="CZ8" s="88">
        <v>1800</v>
      </c>
      <c r="DA8" s="88">
        <v>1800</v>
      </c>
      <c r="DB8" s="88">
        <v>1800</v>
      </c>
      <c r="DC8" s="88">
        <v>1800</v>
      </c>
      <c r="DD8" s="88">
        <v>1800</v>
      </c>
      <c r="DE8" s="88">
        <v>1800</v>
      </c>
      <c r="DF8" s="88">
        <v>1800</v>
      </c>
      <c r="DG8" s="88">
        <v>1800</v>
      </c>
      <c r="DH8" s="88">
        <v>1800</v>
      </c>
      <c r="DI8" s="88">
        <v>1800</v>
      </c>
      <c r="DJ8" s="88">
        <v>1800</v>
      </c>
      <c r="DK8" s="88">
        <v>1800</v>
      </c>
      <c r="DL8" s="88">
        <v>1800</v>
      </c>
      <c r="DM8" s="88">
        <v>1800</v>
      </c>
      <c r="DN8" s="88">
        <v>1800</v>
      </c>
      <c r="DO8" s="88">
        <v>1800</v>
      </c>
      <c r="DP8" s="88">
        <v>1800</v>
      </c>
      <c r="DQ8" s="88">
        <v>1800</v>
      </c>
      <c r="DR8" s="88">
        <v>1800</v>
      </c>
      <c r="DS8" s="88">
        <v>1800</v>
      </c>
      <c r="DT8" s="88">
        <v>1800</v>
      </c>
      <c r="DU8" s="88">
        <v>1800</v>
      </c>
      <c r="DV8" s="88">
        <v>1800</v>
      </c>
      <c r="DW8" s="88">
        <v>1800</v>
      </c>
      <c r="DX8" s="88">
        <v>1800</v>
      </c>
    </row>
    <row r="9" spans="1:128" ht="14.25" customHeight="1" x14ac:dyDescent="0.25">
      <c r="A9" s="86" t="s">
        <v>126</v>
      </c>
      <c r="B9" s="90">
        <v>106.5</v>
      </c>
      <c r="C9" s="89" t="s">
        <v>180</v>
      </c>
      <c r="D9" s="93"/>
      <c r="E9" s="94"/>
      <c r="F9" s="94"/>
      <c r="G9" s="94"/>
      <c r="H9" s="91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>
        <v>0</v>
      </c>
      <c r="AB9" s="87"/>
      <c r="AC9" s="87">
        <v>1800</v>
      </c>
      <c r="AD9" s="87">
        <v>1800</v>
      </c>
      <c r="AE9" s="87">
        <v>1800</v>
      </c>
      <c r="AF9" s="87">
        <v>1800</v>
      </c>
      <c r="AG9" s="87">
        <v>1800</v>
      </c>
      <c r="AH9" s="87">
        <v>1800</v>
      </c>
      <c r="AI9" s="87">
        <v>1800</v>
      </c>
      <c r="AJ9" s="87">
        <v>1800</v>
      </c>
      <c r="AK9" s="87">
        <v>1800</v>
      </c>
      <c r="AL9" s="87">
        <v>1800</v>
      </c>
      <c r="AM9" s="87">
        <v>1800</v>
      </c>
      <c r="AN9" s="87">
        <v>1800</v>
      </c>
      <c r="AO9" s="87">
        <v>1800</v>
      </c>
      <c r="AP9" s="87">
        <v>1800</v>
      </c>
      <c r="AQ9" s="87">
        <v>1800</v>
      </c>
      <c r="AR9" s="87">
        <v>1800</v>
      </c>
      <c r="AS9" s="87">
        <v>1800</v>
      </c>
      <c r="AT9" s="87">
        <v>1800</v>
      </c>
      <c r="AU9" s="87">
        <v>1800</v>
      </c>
      <c r="AV9" s="87">
        <v>1800</v>
      </c>
      <c r="AW9" s="87">
        <v>1800</v>
      </c>
      <c r="AX9" s="87">
        <v>1800</v>
      </c>
      <c r="AY9" s="87">
        <v>1800</v>
      </c>
      <c r="AZ9" s="87">
        <v>1800</v>
      </c>
      <c r="BA9" s="87">
        <v>1800</v>
      </c>
      <c r="BB9" s="87">
        <v>1800</v>
      </c>
      <c r="BC9" s="87">
        <v>1800</v>
      </c>
      <c r="BD9" s="87">
        <v>1800</v>
      </c>
      <c r="BE9" s="87">
        <v>1800</v>
      </c>
      <c r="BF9" s="87">
        <v>1800</v>
      </c>
      <c r="BG9" s="87">
        <v>1800</v>
      </c>
      <c r="BH9" s="87">
        <v>1800</v>
      </c>
      <c r="BI9" s="87">
        <v>1800</v>
      </c>
      <c r="BJ9" s="87">
        <v>1800</v>
      </c>
      <c r="BK9" s="87">
        <v>1800</v>
      </c>
      <c r="BL9" s="87">
        <v>1800</v>
      </c>
      <c r="BM9" s="87">
        <v>1800</v>
      </c>
      <c r="BN9" s="87">
        <v>1800</v>
      </c>
      <c r="BO9" s="87">
        <v>1800</v>
      </c>
      <c r="BP9" s="87">
        <v>1800</v>
      </c>
      <c r="BQ9" s="87">
        <v>1800</v>
      </c>
      <c r="BR9" s="87">
        <v>1800</v>
      </c>
      <c r="BS9" s="87">
        <v>1800</v>
      </c>
      <c r="BT9" s="87">
        <v>1800</v>
      </c>
      <c r="BU9" s="87">
        <v>1800</v>
      </c>
      <c r="BV9" s="87">
        <v>1800</v>
      </c>
      <c r="BW9" s="87">
        <v>1800</v>
      </c>
      <c r="BX9" s="87">
        <v>1800</v>
      </c>
      <c r="BY9" s="87">
        <v>1800</v>
      </c>
      <c r="BZ9" s="87">
        <v>1800</v>
      </c>
      <c r="CA9" s="87">
        <v>1800</v>
      </c>
      <c r="CB9" s="87">
        <v>1800</v>
      </c>
      <c r="CC9" s="87">
        <v>1800</v>
      </c>
      <c r="CD9" s="87">
        <v>1800</v>
      </c>
      <c r="CE9" s="87">
        <v>1800</v>
      </c>
      <c r="CF9" s="87">
        <v>1800</v>
      </c>
      <c r="CG9" s="87">
        <v>1800</v>
      </c>
      <c r="CH9" s="87">
        <v>1800</v>
      </c>
      <c r="CI9" s="87">
        <v>1800</v>
      </c>
      <c r="CJ9" s="87">
        <v>1800</v>
      </c>
      <c r="CK9" s="87">
        <v>1800</v>
      </c>
      <c r="CL9" s="87">
        <v>1800</v>
      </c>
      <c r="CM9" s="87">
        <v>1800</v>
      </c>
      <c r="CN9" s="87">
        <v>1800</v>
      </c>
      <c r="CO9" s="87">
        <v>1800</v>
      </c>
      <c r="CP9" s="87">
        <v>1800</v>
      </c>
      <c r="CQ9" s="87">
        <v>1800</v>
      </c>
      <c r="CR9" s="87">
        <v>1800</v>
      </c>
      <c r="CS9" s="87">
        <v>1800</v>
      </c>
      <c r="CT9" s="87">
        <v>1800</v>
      </c>
      <c r="CU9" s="87">
        <v>1800</v>
      </c>
      <c r="CV9" s="87">
        <v>1800</v>
      </c>
      <c r="CW9" s="87">
        <v>1800</v>
      </c>
      <c r="CX9" s="87">
        <v>1800</v>
      </c>
      <c r="CY9" s="87">
        <v>1800</v>
      </c>
      <c r="CZ9" s="87">
        <v>1800</v>
      </c>
      <c r="DA9" s="87">
        <v>1800</v>
      </c>
      <c r="DB9" s="87">
        <v>1800</v>
      </c>
      <c r="DC9" s="87">
        <v>1800</v>
      </c>
      <c r="DD9" s="87">
        <v>1800</v>
      </c>
      <c r="DE9" s="87">
        <v>1800</v>
      </c>
      <c r="DF9" s="87">
        <v>1800</v>
      </c>
      <c r="DG9" s="87">
        <v>1800</v>
      </c>
      <c r="DH9" s="87">
        <v>1800</v>
      </c>
      <c r="DI9" s="87">
        <v>1800</v>
      </c>
      <c r="DJ9" s="87">
        <v>1800</v>
      </c>
      <c r="DK9" s="87">
        <v>1800</v>
      </c>
      <c r="DL9" s="87">
        <v>1800</v>
      </c>
      <c r="DM9" s="87">
        <v>1800</v>
      </c>
      <c r="DN9" s="87">
        <v>1800</v>
      </c>
      <c r="DO9" s="87">
        <v>1800</v>
      </c>
      <c r="DP9" s="87">
        <v>1800</v>
      </c>
      <c r="DQ9" s="87">
        <v>1800</v>
      </c>
      <c r="DR9" s="87">
        <v>1800</v>
      </c>
      <c r="DS9" s="87">
        <v>1800</v>
      </c>
      <c r="DT9" s="87">
        <v>1800</v>
      </c>
      <c r="DU9" s="87">
        <v>1800</v>
      </c>
      <c r="DV9" s="87">
        <v>1800</v>
      </c>
      <c r="DW9" s="87">
        <v>1800</v>
      </c>
      <c r="DX9" s="87">
        <v>1800</v>
      </c>
    </row>
    <row r="10" spans="1:128" ht="14.25" customHeight="1" x14ac:dyDescent="0.25">
      <c r="A10" s="86" t="s">
        <v>124</v>
      </c>
      <c r="B10" s="90">
        <v>101.8</v>
      </c>
      <c r="C10" s="89" t="s">
        <v>179</v>
      </c>
      <c r="D10" s="93"/>
      <c r="E10" s="92"/>
      <c r="F10" s="92"/>
      <c r="G10" s="92"/>
      <c r="H10" s="96"/>
      <c r="I10" s="95"/>
      <c r="J10" s="95"/>
      <c r="K10" s="95"/>
      <c r="L10" s="95"/>
      <c r="M10" s="95"/>
      <c r="N10" s="95"/>
      <c r="O10" s="95"/>
      <c r="P10" s="95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>
        <v>0</v>
      </c>
      <c r="AB10" s="87">
        <v>0</v>
      </c>
      <c r="AC10" s="87"/>
      <c r="AD10" s="87">
        <v>1800</v>
      </c>
      <c r="AE10" s="87">
        <v>1800</v>
      </c>
      <c r="AF10" s="87">
        <v>1800</v>
      </c>
      <c r="AG10" s="87">
        <v>1800</v>
      </c>
      <c r="AH10" s="87">
        <v>1800</v>
      </c>
      <c r="AI10" s="87">
        <v>1800</v>
      </c>
      <c r="AJ10" s="87">
        <v>1800</v>
      </c>
      <c r="AK10" s="87">
        <v>1800</v>
      </c>
      <c r="AL10" s="87">
        <v>1800</v>
      </c>
      <c r="AM10" s="87">
        <v>1800</v>
      </c>
      <c r="AN10" s="87">
        <v>1800</v>
      </c>
      <c r="AO10" s="87">
        <v>1800</v>
      </c>
      <c r="AP10" s="87">
        <v>1800</v>
      </c>
      <c r="AQ10" s="87">
        <v>1800</v>
      </c>
      <c r="AR10" s="87">
        <v>1800</v>
      </c>
      <c r="AS10" s="87">
        <v>1800</v>
      </c>
      <c r="AT10" s="87">
        <v>1800</v>
      </c>
      <c r="AU10" s="87">
        <v>1800</v>
      </c>
      <c r="AV10" s="87">
        <v>1800</v>
      </c>
      <c r="AW10" s="87">
        <v>1800</v>
      </c>
      <c r="AX10" s="87">
        <v>1800</v>
      </c>
      <c r="AY10" s="87">
        <v>1800</v>
      </c>
      <c r="AZ10" s="87">
        <v>1800</v>
      </c>
      <c r="BA10" s="87">
        <v>1800</v>
      </c>
      <c r="BB10" s="87">
        <v>1800</v>
      </c>
      <c r="BC10" s="87">
        <v>1800</v>
      </c>
      <c r="BD10" s="87">
        <v>1800</v>
      </c>
      <c r="BE10" s="87">
        <v>1800</v>
      </c>
      <c r="BF10" s="87">
        <v>1800</v>
      </c>
      <c r="BG10" s="87">
        <v>1800</v>
      </c>
      <c r="BH10" s="87">
        <v>1800</v>
      </c>
      <c r="BI10" s="87">
        <v>1800</v>
      </c>
      <c r="BJ10" s="87">
        <v>1800</v>
      </c>
      <c r="BK10" s="87">
        <v>1800</v>
      </c>
      <c r="BL10" s="87">
        <v>1800</v>
      </c>
      <c r="BM10" s="87">
        <v>1800</v>
      </c>
      <c r="BN10" s="87">
        <v>1800</v>
      </c>
      <c r="BO10" s="87">
        <v>1800</v>
      </c>
      <c r="BP10" s="87">
        <v>1800</v>
      </c>
      <c r="BQ10" s="87">
        <v>1800</v>
      </c>
      <c r="BR10" s="87">
        <v>1800</v>
      </c>
      <c r="BS10" s="87">
        <v>1800</v>
      </c>
      <c r="BT10" s="87">
        <v>1800</v>
      </c>
      <c r="BU10" s="87">
        <v>1800</v>
      </c>
      <c r="BV10" s="87">
        <v>1800</v>
      </c>
      <c r="BW10" s="87">
        <v>1800</v>
      </c>
      <c r="BX10" s="87">
        <v>1800</v>
      </c>
      <c r="BY10" s="87">
        <v>1800</v>
      </c>
      <c r="BZ10" s="87">
        <v>1800</v>
      </c>
      <c r="CA10" s="87">
        <v>1800</v>
      </c>
      <c r="CB10" s="87">
        <v>1800</v>
      </c>
      <c r="CC10" s="87">
        <v>1800</v>
      </c>
      <c r="CD10" s="87">
        <v>1800</v>
      </c>
      <c r="CE10" s="87">
        <v>1800</v>
      </c>
      <c r="CF10" s="87">
        <v>1800</v>
      </c>
      <c r="CG10" s="87">
        <v>1800</v>
      </c>
      <c r="CH10" s="87">
        <v>1800</v>
      </c>
      <c r="CI10" s="87">
        <v>1800</v>
      </c>
      <c r="CJ10" s="87">
        <v>1800</v>
      </c>
      <c r="CK10" s="87">
        <v>1800</v>
      </c>
      <c r="CL10" s="87">
        <v>1800</v>
      </c>
      <c r="CM10" s="87">
        <v>1800</v>
      </c>
      <c r="CN10" s="87">
        <v>1800</v>
      </c>
      <c r="CO10" s="87">
        <v>1800</v>
      </c>
      <c r="CP10" s="87">
        <v>1800</v>
      </c>
      <c r="CQ10" s="87">
        <v>1800</v>
      </c>
      <c r="CR10" s="87">
        <v>1800</v>
      </c>
      <c r="CS10" s="87">
        <v>1800</v>
      </c>
      <c r="CT10" s="87">
        <v>1800</v>
      </c>
      <c r="CU10" s="87">
        <v>1800</v>
      </c>
      <c r="CV10" s="87">
        <v>1800</v>
      </c>
      <c r="CW10" s="87">
        <v>1800</v>
      </c>
      <c r="CX10" s="87">
        <v>1800</v>
      </c>
      <c r="CY10" s="87">
        <v>1800</v>
      </c>
      <c r="CZ10" s="87">
        <v>1800</v>
      </c>
      <c r="DA10" s="87">
        <v>1800</v>
      </c>
      <c r="DB10" s="87">
        <v>1800</v>
      </c>
      <c r="DC10" s="87">
        <v>1800</v>
      </c>
      <c r="DD10" s="87">
        <v>1800</v>
      </c>
      <c r="DE10" s="87">
        <v>1800</v>
      </c>
      <c r="DF10" s="87">
        <v>1800</v>
      </c>
      <c r="DG10" s="87">
        <v>1800</v>
      </c>
      <c r="DH10" s="87">
        <v>1800</v>
      </c>
      <c r="DI10" s="87">
        <v>1800</v>
      </c>
      <c r="DJ10" s="87">
        <v>1800</v>
      </c>
      <c r="DK10" s="87">
        <v>1800</v>
      </c>
      <c r="DL10" s="87">
        <v>1800</v>
      </c>
      <c r="DM10" s="87">
        <v>1800</v>
      </c>
      <c r="DN10" s="87">
        <v>1800</v>
      </c>
      <c r="DO10" s="87">
        <v>1800</v>
      </c>
      <c r="DP10" s="87">
        <v>1800</v>
      </c>
      <c r="DQ10" s="87">
        <v>1800</v>
      </c>
      <c r="DR10" s="87">
        <v>1800</v>
      </c>
      <c r="DS10" s="87">
        <v>1800</v>
      </c>
      <c r="DT10" s="87">
        <v>1800</v>
      </c>
      <c r="DU10" s="87">
        <v>1800</v>
      </c>
      <c r="DV10" s="87">
        <v>1800</v>
      </c>
      <c r="DW10" s="87">
        <v>1800</v>
      </c>
      <c r="DX10" s="87">
        <v>1800</v>
      </c>
    </row>
    <row r="11" spans="1:128" ht="14.25" customHeight="1" x14ac:dyDescent="0.25">
      <c r="A11" s="86" t="s">
        <v>122</v>
      </c>
      <c r="B11" s="90">
        <v>100.5</v>
      </c>
      <c r="C11" s="89" t="s">
        <v>178</v>
      </c>
      <c r="D11" s="93"/>
      <c r="E11" s="94"/>
      <c r="F11" s="94"/>
      <c r="G11" s="94"/>
      <c r="H11" s="91"/>
      <c r="I11" s="95"/>
      <c r="J11" s="95"/>
      <c r="K11" s="95"/>
      <c r="L11" s="95"/>
      <c r="M11" s="95"/>
      <c r="N11" s="95"/>
      <c r="O11" s="95"/>
      <c r="P11" s="95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>
        <v>0</v>
      </c>
      <c r="AB11" s="87">
        <v>0</v>
      </c>
      <c r="AC11" s="87">
        <v>0</v>
      </c>
      <c r="AD11" s="87"/>
      <c r="AE11" s="87">
        <v>1800</v>
      </c>
      <c r="AF11" s="87">
        <v>1800</v>
      </c>
      <c r="AG11" s="87">
        <v>1800</v>
      </c>
      <c r="AH11" s="87">
        <v>1800</v>
      </c>
      <c r="AI11" s="87">
        <v>1800</v>
      </c>
      <c r="AJ11" s="87">
        <v>1800</v>
      </c>
      <c r="AK11" s="87">
        <v>1800</v>
      </c>
      <c r="AL11" s="87">
        <v>1800</v>
      </c>
      <c r="AM11" s="87">
        <v>1800</v>
      </c>
      <c r="AN11" s="87">
        <v>1800</v>
      </c>
      <c r="AO11" s="87">
        <v>1800</v>
      </c>
      <c r="AP11" s="87">
        <v>1800</v>
      </c>
      <c r="AQ11" s="87">
        <v>1800</v>
      </c>
      <c r="AR11" s="87">
        <v>1800</v>
      </c>
      <c r="AS11" s="87">
        <v>1800</v>
      </c>
      <c r="AT11" s="87">
        <v>1800</v>
      </c>
      <c r="AU11" s="87">
        <v>1800</v>
      </c>
      <c r="AV11" s="87">
        <v>1800</v>
      </c>
      <c r="AW11" s="87">
        <v>1800</v>
      </c>
      <c r="AX11" s="87">
        <v>1800</v>
      </c>
      <c r="AY11" s="87">
        <v>1800</v>
      </c>
      <c r="AZ11" s="87">
        <v>1800</v>
      </c>
      <c r="BA11" s="87">
        <v>1800</v>
      </c>
      <c r="BB11" s="87">
        <v>1800</v>
      </c>
      <c r="BC11" s="87">
        <v>1800</v>
      </c>
      <c r="BD11" s="87">
        <v>1800</v>
      </c>
      <c r="BE11" s="87">
        <v>1800</v>
      </c>
      <c r="BF11" s="87">
        <v>1800</v>
      </c>
      <c r="BG11" s="87">
        <v>1800</v>
      </c>
      <c r="BH11" s="87">
        <v>1800</v>
      </c>
      <c r="BI11" s="87">
        <v>1800</v>
      </c>
      <c r="BJ11" s="87">
        <v>1800</v>
      </c>
      <c r="BK11" s="87">
        <v>1800</v>
      </c>
      <c r="BL11" s="87">
        <v>1800</v>
      </c>
      <c r="BM11" s="87">
        <v>1800</v>
      </c>
      <c r="BN11" s="87">
        <v>1800</v>
      </c>
      <c r="BO11" s="87">
        <v>1800</v>
      </c>
      <c r="BP11" s="87">
        <v>1800</v>
      </c>
      <c r="BQ11" s="87">
        <v>1800</v>
      </c>
      <c r="BR11" s="87">
        <v>1800</v>
      </c>
      <c r="BS11" s="87">
        <v>1800</v>
      </c>
      <c r="BT11" s="87">
        <v>1800</v>
      </c>
      <c r="BU11" s="87">
        <v>1800</v>
      </c>
      <c r="BV11" s="87">
        <v>1800</v>
      </c>
      <c r="BW11" s="87">
        <v>1800</v>
      </c>
      <c r="BX11" s="87">
        <v>1800</v>
      </c>
      <c r="BY11" s="87">
        <v>1800</v>
      </c>
      <c r="BZ11" s="87">
        <v>1800</v>
      </c>
      <c r="CA11" s="87">
        <v>1800</v>
      </c>
      <c r="CB11" s="87">
        <v>1800</v>
      </c>
      <c r="CC11" s="87">
        <v>1800</v>
      </c>
      <c r="CD11" s="87">
        <v>1800</v>
      </c>
      <c r="CE11" s="87">
        <v>1800</v>
      </c>
      <c r="CF11" s="87">
        <v>1800</v>
      </c>
      <c r="CG11" s="87">
        <v>1800</v>
      </c>
      <c r="CH11" s="87">
        <v>1800</v>
      </c>
      <c r="CI11" s="87">
        <v>1800</v>
      </c>
      <c r="CJ11" s="87">
        <v>1800</v>
      </c>
      <c r="CK11" s="87">
        <v>1800</v>
      </c>
      <c r="CL11" s="87">
        <v>1800</v>
      </c>
      <c r="CM11" s="87">
        <v>1800</v>
      </c>
      <c r="CN11" s="87">
        <v>1800</v>
      </c>
      <c r="CO11" s="87">
        <v>1800</v>
      </c>
      <c r="CP11" s="87">
        <v>1800</v>
      </c>
      <c r="CQ11" s="87">
        <v>1800</v>
      </c>
      <c r="CR11" s="87">
        <v>1800</v>
      </c>
      <c r="CS11" s="87">
        <v>1800</v>
      </c>
      <c r="CT11" s="87">
        <v>1800</v>
      </c>
      <c r="CU11" s="87">
        <v>1800</v>
      </c>
      <c r="CV11" s="87">
        <v>1800</v>
      </c>
      <c r="CW11" s="87">
        <v>1800</v>
      </c>
      <c r="CX11" s="87">
        <v>1800</v>
      </c>
      <c r="CY11" s="87">
        <v>1800</v>
      </c>
      <c r="CZ11" s="87">
        <v>1800</v>
      </c>
      <c r="DA11" s="87">
        <v>1800</v>
      </c>
      <c r="DB11" s="87">
        <v>1800</v>
      </c>
      <c r="DC11" s="87">
        <v>1800</v>
      </c>
      <c r="DD11" s="87">
        <v>1800</v>
      </c>
      <c r="DE11" s="87">
        <v>1800</v>
      </c>
      <c r="DF11" s="87">
        <v>1800</v>
      </c>
      <c r="DG11" s="87">
        <v>1800</v>
      </c>
      <c r="DH11" s="87">
        <v>1800</v>
      </c>
      <c r="DI11" s="87">
        <v>1800</v>
      </c>
      <c r="DJ11" s="87">
        <v>1800</v>
      </c>
      <c r="DK11" s="87">
        <v>1800</v>
      </c>
      <c r="DL11" s="87">
        <v>1800</v>
      </c>
      <c r="DM11" s="87">
        <v>1800</v>
      </c>
      <c r="DN11" s="87">
        <v>1800</v>
      </c>
      <c r="DO11" s="87">
        <v>1800</v>
      </c>
      <c r="DP11" s="87">
        <v>1800</v>
      </c>
      <c r="DQ11" s="87">
        <v>1800</v>
      </c>
      <c r="DR11" s="87">
        <v>1800</v>
      </c>
      <c r="DS11" s="87">
        <v>1800</v>
      </c>
      <c r="DT11" s="87">
        <v>1800</v>
      </c>
      <c r="DU11" s="87">
        <v>1800</v>
      </c>
      <c r="DV11" s="87">
        <v>1800</v>
      </c>
      <c r="DW11" s="87">
        <v>1800</v>
      </c>
      <c r="DX11" s="87">
        <v>1800</v>
      </c>
    </row>
    <row r="12" spans="1:128" ht="14.25" customHeight="1" x14ac:dyDescent="0.25">
      <c r="A12" s="86" t="s">
        <v>121</v>
      </c>
      <c r="B12" s="90">
        <v>133.6</v>
      </c>
      <c r="C12" s="89" t="s">
        <v>177</v>
      </c>
      <c r="D12" s="93"/>
      <c r="E12" s="94"/>
      <c r="F12" s="94"/>
      <c r="G12" s="94"/>
      <c r="H12" s="91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>
        <v>0</v>
      </c>
      <c r="AC12" s="87">
        <v>0</v>
      </c>
      <c r="AD12" s="87">
        <v>0</v>
      </c>
      <c r="AE12" s="87"/>
      <c r="AF12" s="87">
        <v>1800</v>
      </c>
      <c r="AG12" s="87">
        <v>1800</v>
      </c>
      <c r="AH12" s="87">
        <v>1800</v>
      </c>
      <c r="AI12" s="87">
        <v>1800</v>
      </c>
      <c r="AJ12" s="87">
        <v>1800</v>
      </c>
      <c r="AK12" s="87">
        <v>1800</v>
      </c>
      <c r="AL12" s="87">
        <v>1800</v>
      </c>
      <c r="AM12" s="87">
        <v>1800</v>
      </c>
      <c r="AN12" s="87">
        <v>1800</v>
      </c>
      <c r="AO12" s="87">
        <v>1800</v>
      </c>
      <c r="AP12" s="87">
        <v>1800</v>
      </c>
      <c r="AQ12" s="87">
        <v>1800</v>
      </c>
      <c r="AR12" s="87">
        <v>1800</v>
      </c>
      <c r="AS12" s="87">
        <v>1800</v>
      </c>
      <c r="AT12" s="87">
        <v>1800</v>
      </c>
      <c r="AU12" s="87">
        <v>1800</v>
      </c>
      <c r="AV12" s="87">
        <v>1800</v>
      </c>
      <c r="AW12" s="87">
        <v>1800</v>
      </c>
      <c r="AX12" s="87">
        <v>1800</v>
      </c>
      <c r="AY12" s="87">
        <v>1800</v>
      </c>
      <c r="AZ12" s="87">
        <v>1800</v>
      </c>
      <c r="BA12" s="87">
        <v>1800</v>
      </c>
      <c r="BB12" s="87">
        <v>1800</v>
      </c>
      <c r="BC12" s="87">
        <v>1800</v>
      </c>
      <c r="BD12" s="87">
        <v>1800</v>
      </c>
      <c r="BE12" s="87">
        <v>1800</v>
      </c>
      <c r="BF12" s="87">
        <v>1800</v>
      </c>
      <c r="BG12" s="87">
        <v>1800</v>
      </c>
      <c r="BH12" s="87">
        <v>1800</v>
      </c>
      <c r="BI12" s="87">
        <v>1800</v>
      </c>
      <c r="BJ12" s="87">
        <v>1800</v>
      </c>
      <c r="BK12" s="87">
        <v>1800</v>
      </c>
      <c r="BL12" s="87">
        <v>1800</v>
      </c>
      <c r="BM12" s="87">
        <v>1800</v>
      </c>
      <c r="BN12" s="87">
        <v>1800</v>
      </c>
      <c r="BO12" s="87">
        <v>1800</v>
      </c>
      <c r="BP12" s="87">
        <v>1800</v>
      </c>
      <c r="BQ12" s="87">
        <v>1800</v>
      </c>
      <c r="BR12" s="87">
        <v>1800</v>
      </c>
      <c r="BS12" s="87">
        <v>1800</v>
      </c>
      <c r="BT12" s="87">
        <v>1800</v>
      </c>
      <c r="BU12" s="87">
        <v>1800</v>
      </c>
      <c r="BV12" s="87">
        <v>1800</v>
      </c>
      <c r="BW12" s="87">
        <v>1800</v>
      </c>
      <c r="BX12" s="87">
        <v>1800</v>
      </c>
      <c r="BY12" s="87">
        <v>1800</v>
      </c>
      <c r="BZ12" s="87">
        <v>1800</v>
      </c>
      <c r="CA12" s="87">
        <v>1800</v>
      </c>
      <c r="CB12" s="87">
        <v>1800</v>
      </c>
      <c r="CC12" s="87">
        <v>1800</v>
      </c>
      <c r="CD12" s="87">
        <v>1800</v>
      </c>
      <c r="CE12" s="87">
        <v>1800</v>
      </c>
      <c r="CF12" s="87">
        <v>1800</v>
      </c>
      <c r="CG12" s="87">
        <v>1800</v>
      </c>
      <c r="CH12" s="87">
        <v>1800</v>
      </c>
      <c r="CI12" s="87">
        <v>1800</v>
      </c>
      <c r="CJ12" s="87">
        <v>1800</v>
      </c>
      <c r="CK12" s="87">
        <v>1800</v>
      </c>
      <c r="CL12" s="87">
        <v>1800</v>
      </c>
      <c r="CM12" s="87">
        <v>1800</v>
      </c>
      <c r="CN12" s="87">
        <v>1800</v>
      </c>
      <c r="CO12" s="87">
        <v>1800</v>
      </c>
      <c r="CP12" s="87">
        <v>1800</v>
      </c>
      <c r="CQ12" s="87">
        <v>1800</v>
      </c>
      <c r="CR12" s="87">
        <v>1800</v>
      </c>
      <c r="CS12" s="87">
        <v>1800</v>
      </c>
      <c r="CT12" s="87">
        <v>1800</v>
      </c>
      <c r="CU12" s="87">
        <v>1800</v>
      </c>
      <c r="CV12" s="87">
        <v>1800</v>
      </c>
      <c r="CW12" s="87">
        <v>1800</v>
      </c>
      <c r="CX12" s="87">
        <v>1800</v>
      </c>
      <c r="CY12" s="87">
        <v>1800</v>
      </c>
      <c r="CZ12" s="87">
        <v>1800</v>
      </c>
      <c r="DA12" s="87">
        <v>1800</v>
      </c>
      <c r="DB12" s="87">
        <v>1800</v>
      </c>
      <c r="DC12" s="87">
        <v>1800</v>
      </c>
      <c r="DD12" s="87">
        <v>1800</v>
      </c>
      <c r="DE12" s="87">
        <v>1800</v>
      </c>
      <c r="DF12" s="87">
        <v>1800</v>
      </c>
      <c r="DG12" s="87">
        <v>1800</v>
      </c>
      <c r="DH12" s="87">
        <v>1800</v>
      </c>
      <c r="DI12" s="87">
        <v>1800</v>
      </c>
      <c r="DJ12" s="87">
        <v>1800</v>
      </c>
      <c r="DK12" s="87">
        <v>1800</v>
      </c>
      <c r="DL12" s="87">
        <v>1800</v>
      </c>
      <c r="DM12" s="87">
        <v>1800</v>
      </c>
      <c r="DN12" s="87">
        <v>1800</v>
      </c>
      <c r="DO12" s="87">
        <v>1800</v>
      </c>
      <c r="DP12" s="87">
        <v>1800</v>
      </c>
      <c r="DQ12" s="87">
        <v>1800</v>
      </c>
      <c r="DR12" s="87">
        <v>1800</v>
      </c>
      <c r="DS12" s="87">
        <v>1800</v>
      </c>
      <c r="DT12" s="87">
        <v>1800</v>
      </c>
      <c r="DU12" s="87">
        <v>1800</v>
      </c>
      <c r="DV12" s="87">
        <v>1800</v>
      </c>
      <c r="DW12" s="87">
        <v>1800</v>
      </c>
      <c r="DX12" s="87">
        <v>1800</v>
      </c>
    </row>
    <row r="13" spans="1:128" ht="14.25" customHeight="1" x14ac:dyDescent="0.25">
      <c r="A13" s="86" t="s">
        <v>120</v>
      </c>
      <c r="B13" s="90">
        <v>100.9</v>
      </c>
      <c r="C13" s="89" t="s">
        <v>176</v>
      </c>
      <c r="D13" s="93"/>
      <c r="E13" s="94"/>
      <c r="F13" s="94"/>
      <c r="G13" s="94"/>
      <c r="H13" s="91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>
        <v>0</v>
      </c>
      <c r="AD13" s="87">
        <v>0</v>
      </c>
      <c r="AE13" s="87">
        <v>0</v>
      </c>
      <c r="AF13" s="87"/>
      <c r="AG13" s="87">
        <v>1800</v>
      </c>
      <c r="AH13" s="87">
        <v>1800</v>
      </c>
      <c r="AI13" s="87">
        <v>1800</v>
      </c>
      <c r="AJ13" s="87">
        <v>1800</v>
      </c>
      <c r="AK13" s="87">
        <v>1800</v>
      </c>
      <c r="AL13" s="87">
        <v>1800</v>
      </c>
      <c r="AM13" s="87">
        <v>1800</v>
      </c>
      <c r="AN13" s="87">
        <v>1800</v>
      </c>
      <c r="AO13" s="87">
        <v>1800</v>
      </c>
      <c r="AP13" s="87">
        <v>1800</v>
      </c>
      <c r="AQ13" s="87">
        <v>1800</v>
      </c>
      <c r="AR13" s="87">
        <v>1800</v>
      </c>
      <c r="AS13" s="87">
        <v>1800</v>
      </c>
      <c r="AT13" s="87">
        <v>1800</v>
      </c>
      <c r="AU13" s="87">
        <v>1800</v>
      </c>
      <c r="AV13" s="87">
        <v>1800</v>
      </c>
      <c r="AW13" s="87">
        <v>1800</v>
      </c>
      <c r="AX13" s="87">
        <v>1800</v>
      </c>
      <c r="AY13" s="87">
        <v>1800</v>
      </c>
      <c r="AZ13" s="87">
        <v>1800</v>
      </c>
      <c r="BA13" s="87">
        <v>1800</v>
      </c>
      <c r="BB13" s="87">
        <v>1800</v>
      </c>
      <c r="BC13" s="87">
        <v>1800</v>
      </c>
      <c r="BD13" s="87">
        <v>1800</v>
      </c>
      <c r="BE13" s="87">
        <v>1800</v>
      </c>
      <c r="BF13" s="87">
        <v>1800</v>
      </c>
      <c r="BG13" s="87">
        <v>1800</v>
      </c>
      <c r="BH13" s="87">
        <v>1800</v>
      </c>
      <c r="BI13" s="87">
        <v>1800</v>
      </c>
      <c r="BJ13" s="87">
        <v>1800</v>
      </c>
      <c r="BK13" s="87">
        <v>1800</v>
      </c>
      <c r="BL13" s="87">
        <v>1800</v>
      </c>
      <c r="BM13" s="87">
        <v>1800</v>
      </c>
      <c r="BN13" s="87">
        <v>1800</v>
      </c>
      <c r="BO13" s="87">
        <v>1800</v>
      </c>
      <c r="BP13" s="87">
        <v>1800</v>
      </c>
      <c r="BQ13" s="87">
        <v>1800</v>
      </c>
      <c r="BR13" s="87">
        <v>1800</v>
      </c>
      <c r="BS13" s="87">
        <v>1800</v>
      </c>
      <c r="BT13" s="87">
        <v>1800</v>
      </c>
      <c r="BU13" s="87">
        <v>1800</v>
      </c>
      <c r="BV13" s="87">
        <v>1800</v>
      </c>
      <c r="BW13" s="87">
        <v>1800</v>
      </c>
      <c r="BX13" s="87">
        <v>1800</v>
      </c>
      <c r="BY13" s="87">
        <v>1800</v>
      </c>
      <c r="BZ13" s="87">
        <v>1800</v>
      </c>
      <c r="CA13" s="87">
        <v>1800</v>
      </c>
      <c r="CB13" s="87">
        <v>1800</v>
      </c>
      <c r="CC13" s="87">
        <v>1800</v>
      </c>
      <c r="CD13" s="87">
        <v>1800</v>
      </c>
      <c r="CE13" s="87">
        <v>1800</v>
      </c>
      <c r="CF13" s="87">
        <v>1800</v>
      </c>
      <c r="CG13" s="87">
        <v>1800</v>
      </c>
      <c r="CH13" s="87">
        <v>1800</v>
      </c>
      <c r="CI13" s="87">
        <v>1800</v>
      </c>
      <c r="CJ13" s="87">
        <v>1800</v>
      </c>
      <c r="CK13" s="87">
        <v>1800</v>
      </c>
      <c r="CL13" s="87">
        <v>1800</v>
      </c>
      <c r="CM13" s="87">
        <v>1800</v>
      </c>
      <c r="CN13" s="87">
        <v>1800</v>
      </c>
      <c r="CO13" s="87">
        <v>1800</v>
      </c>
      <c r="CP13" s="87">
        <v>1800</v>
      </c>
      <c r="CQ13" s="87">
        <v>1800</v>
      </c>
      <c r="CR13" s="87">
        <v>1800</v>
      </c>
      <c r="CS13" s="87">
        <v>1800</v>
      </c>
      <c r="CT13" s="87">
        <v>1800</v>
      </c>
      <c r="CU13" s="87">
        <v>1800</v>
      </c>
      <c r="CV13" s="87">
        <v>1800</v>
      </c>
      <c r="CW13" s="87">
        <v>1800</v>
      </c>
      <c r="CX13" s="87">
        <v>1800</v>
      </c>
      <c r="CY13" s="87">
        <v>1800</v>
      </c>
      <c r="CZ13" s="87">
        <v>1800</v>
      </c>
      <c r="DA13" s="87">
        <v>1800</v>
      </c>
      <c r="DB13" s="87">
        <v>1800</v>
      </c>
      <c r="DC13" s="87">
        <v>1800</v>
      </c>
      <c r="DD13" s="87">
        <v>1800</v>
      </c>
      <c r="DE13" s="87">
        <v>1800</v>
      </c>
      <c r="DF13" s="87">
        <v>1800</v>
      </c>
      <c r="DG13" s="87">
        <v>1800</v>
      </c>
      <c r="DH13" s="87">
        <v>1800</v>
      </c>
      <c r="DI13" s="87">
        <v>1800</v>
      </c>
      <c r="DJ13" s="87">
        <v>1800</v>
      </c>
      <c r="DK13" s="87">
        <v>1800</v>
      </c>
      <c r="DL13" s="87">
        <v>1800</v>
      </c>
      <c r="DM13" s="87">
        <v>1800</v>
      </c>
      <c r="DN13" s="87">
        <v>1800</v>
      </c>
      <c r="DO13" s="87">
        <v>1800</v>
      </c>
      <c r="DP13" s="87">
        <v>1800</v>
      </c>
      <c r="DQ13" s="87">
        <v>1800</v>
      </c>
      <c r="DR13" s="87">
        <v>1800</v>
      </c>
      <c r="DS13" s="87">
        <v>1800</v>
      </c>
      <c r="DT13" s="87">
        <v>1800</v>
      </c>
      <c r="DU13" s="87">
        <v>1800</v>
      </c>
      <c r="DV13" s="87">
        <v>1800</v>
      </c>
      <c r="DW13" s="87">
        <v>1800</v>
      </c>
      <c r="DX13" s="87">
        <v>1800</v>
      </c>
    </row>
    <row r="14" spans="1:128" ht="14.25" customHeight="1" x14ac:dyDescent="0.25">
      <c r="A14" s="86" t="s">
        <v>118</v>
      </c>
      <c r="B14" s="90">
        <v>63</v>
      </c>
      <c r="C14" s="89" t="s">
        <v>175</v>
      </c>
      <c r="D14" s="80"/>
      <c r="E14" s="84"/>
      <c r="F14" s="84"/>
      <c r="G14" s="84"/>
      <c r="H14" s="82"/>
      <c r="I14" s="88"/>
      <c r="J14" s="88"/>
      <c r="K14" s="88"/>
      <c r="L14" s="88"/>
      <c r="M14" s="88"/>
      <c r="N14" s="88"/>
      <c r="O14" s="88"/>
      <c r="P14" s="88"/>
      <c r="Q14" s="88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>
        <v>0</v>
      </c>
      <c r="AD14" s="87">
        <v>0</v>
      </c>
      <c r="AE14" s="87">
        <v>0</v>
      </c>
      <c r="AF14" s="87">
        <v>0</v>
      </c>
      <c r="AG14" s="87"/>
      <c r="AH14" s="87">
        <v>1800</v>
      </c>
      <c r="AI14" s="87">
        <v>1800</v>
      </c>
      <c r="AJ14" s="87">
        <v>1800</v>
      </c>
      <c r="AK14" s="87">
        <v>1800</v>
      </c>
      <c r="AL14" s="87">
        <v>1800</v>
      </c>
      <c r="AM14" s="87">
        <v>1800</v>
      </c>
      <c r="AN14" s="87">
        <v>1800</v>
      </c>
      <c r="AO14" s="87">
        <v>1800</v>
      </c>
      <c r="AP14" s="87">
        <v>1800</v>
      </c>
      <c r="AQ14" s="87">
        <v>1800</v>
      </c>
      <c r="AR14" s="87">
        <v>1800</v>
      </c>
      <c r="AS14" s="87">
        <v>1800</v>
      </c>
      <c r="AT14" s="87">
        <v>1800</v>
      </c>
      <c r="AU14" s="87">
        <v>1800</v>
      </c>
      <c r="AV14" s="87">
        <v>1800</v>
      </c>
      <c r="AW14" s="87">
        <v>1800</v>
      </c>
      <c r="AX14" s="87">
        <v>1800</v>
      </c>
      <c r="AY14" s="87">
        <v>1800</v>
      </c>
      <c r="AZ14" s="87">
        <v>1800</v>
      </c>
      <c r="BA14" s="87">
        <v>1800</v>
      </c>
      <c r="BB14" s="87">
        <v>1800</v>
      </c>
      <c r="BC14" s="87">
        <v>1800</v>
      </c>
      <c r="BD14" s="87">
        <v>1800</v>
      </c>
      <c r="BE14" s="87">
        <v>1800</v>
      </c>
      <c r="BF14" s="87">
        <v>1800</v>
      </c>
      <c r="BG14" s="87">
        <v>1800</v>
      </c>
      <c r="BH14" s="87">
        <v>1800</v>
      </c>
      <c r="BI14" s="87">
        <v>1800</v>
      </c>
      <c r="BJ14" s="87">
        <v>1800</v>
      </c>
      <c r="BK14" s="87">
        <v>1800</v>
      </c>
      <c r="BL14" s="87">
        <v>1800</v>
      </c>
      <c r="BM14" s="87">
        <v>1800</v>
      </c>
      <c r="BN14" s="87">
        <v>1800</v>
      </c>
      <c r="BO14" s="87">
        <v>1800</v>
      </c>
      <c r="BP14" s="87">
        <v>1800</v>
      </c>
      <c r="BQ14" s="87">
        <v>1800</v>
      </c>
      <c r="BR14" s="87">
        <v>1800</v>
      </c>
      <c r="BS14" s="87">
        <v>1800</v>
      </c>
      <c r="BT14" s="87">
        <v>1800</v>
      </c>
      <c r="BU14" s="87">
        <v>1800</v>
      </c>
      <c r="BV14" s="87">
        <v>1800</v>
      </c>
      <c r="BW14" s="87">
        <v>1800</v>
      </c>
      <c r="BX14" s="87">
        <v>1800</v>
      </c>
      <c r="BY14" s="87">
        <v>1800</v>
      </c>
      <c r="BZ14" s="87">
        <v>1800</v>
      </c>
      <c r="CA14" s="87">
        <v>1800</v>
      </c>
      <c r="CB14" s="87">
        <v>1800</v>
      </c>
      <c r="CC14" s="87">
        <v>1800</v>
      </c>
      <c r="CD14" s="87">
        <v>1800</v>
      </c>
      <c r="CE14" s="87">
        <v>1800</v>
      </c>
      <c r="CF14" s="87">
        <v>1800</v>
      </c>
      <c r="CG14" s="87">
        <v>1800</v>
      </c>
      <c r="CH14" s="87">
        <v>1800</v>
      </c>
      <c r="CI14" s="87">
        <v>1800</v>
      </c>
      <c r="CJ14" s="87">
        <v>1800</v>
      </c>
      <c r="CK14" s="87">
        <v>1800</v>
      </c>
      <c r="CL14" s="87">
        <v>1800</v>
      </c>
      <c r="CM14" s="87">
        <v>1800</v>
      </c>
      <c r="CN14" s="87">
        <v>1800</v>
      </c>
      <c r="CO14" s="87">
        <v>1800</v>
      </c>
      <c r="CP14" s="87">
        <v>1800</v>
      </c>
      <c r="CQ14" s="87">
        <v>1800</v>
      </c>
      <c r="CR14" s="87">
        <v>1800</v>
      </c>
      <c r="CS14" s="87">
        <v>1800</v>
      </c>
      <c r="CT14" s="87">
        <v>1800</v>
      </c>
      <c r="CU14" s="87">
        <v>1800</v>
      </c>
      <c r="CV14" s="87">
        <v>1800</v>
      </c>
      <c r="CW14" s="87">
        <v>1800</v>
      </c>
      <c r="CX14" s="87">
        <v>1800</v>
      </c>
      <c r="CY14" s="87">
        <v>1800</v>
      </c>
      <c r="CZ14" s="87">
        <v>1800</v>
      </c>
      <c r="DA14" s="87">
        <v>1800</v>
      </c>
      <c r="DB14" s="87">
        <v>1800</v>
      </c>
      <c r="DC14" s="87">
        <v>1800</v>
      </c>
      <c r="DD14" s="87">
        <v>1800</v>
      </c>
      <c r="DE14" s="87">
        <v>1800</v>
      </c>
      <c r="DF14" s="87">
        <v>1800</v>
      </c>
      <c r="DG14" s="87">
        <v>1800</v>
      </c>
      <c r="DH14" s="87">
        <v>1800</v>
      </c>
      <c r="DI14" s="87">
        <v>1800</v>
      </c>
      <c r="DJ14" s="87">
        <v>1800</v>
      </c>
      <c r="DK14" s="87">
        <v>1800</v>
      </c>
      <c r="DL14" s="87">
        <v>1800</v>
      </c>
      <c r="DM14" s="87">
        <v>1800</v>
      </c>
      <c r="DN14" s="87">
        <v>1800</v>
      </c>
      <c r="DO14" s="87">
        <v>1800</v>
      </c>
      <c r="DP14" s="87">
        <v>1800</v>
      </c>
      <c r="DQ14" s="87">
        <v>1800</v>
      </c>
      <c r="DR14" s="87">
        <v>1800</v>
      </c>
      <c r="DS14" s="87">
        <v>1800</v>
      </c>
      <c r="DT14" s="87">
        <v>1800</v>
      </c>
      <c r="DU14" s="87">
        <v>1800</v>
      </c>
      <c r="DV14" s="87">
        <v>1800</v>
      </c>
      <c r="DW14" s="87">
        <v>1800</v>
      </c>
      <c r="DX14" s="87">
        <v>1800</v>
      </c>
    </row>
    <row r="15" spans="1:128" ht="14.25" customHeight="1" x14ac:dyDescent="0.25">
      <c r="A15" s="86" t="s">
        <v>116</v>
      </c>
      <c r="B15" s="90">
        <v>73.5</v>
      </c>
      <c r="C15" s="89" t="s">
        <v>174</v>
      </c>
      <c r="D15" s="93"/>
      <c r="E15" s="94"/>
      <c r="F15" s="94"/>
      <c r="G15" s="94"/>
      <c r="H15" s="91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>
        <v>0</v>
      </c>
      <c r="AE15" s="87">
        <v>0</v>
      </c>
      <c r="AF15" s="87">
        <v>0</v>
      </c>
      <c r="AG15" s="87">
        <v>0</v>
      </c>
      <c r="AH15" s="87"/>
      <c r="AI15" s="87">
        <v>1800</v>
      </c>
      <c r="AJ15" s="87">
        <v>1800</v>
      </c>
      <c r="AK15" s="87">
        <v>1800</v>
      </c>
      <c r="AL15" s="87">
        <v>1800</v>
      </c>
      <c r="AM15" s="87">
        <v>1800</v>
      </c>
      <c r="AN15" s="87">
        <v>1800</v>
      </c>
      <c r="AO15" s="87">
        <v>1800</v>
      </c>
      <c r="AP15" s="87">
        <v>1800</v>
      </c>
      <c r="AQ15" s="87">
        <v>1800</v>
      </c>
      <c r="AR15" s="87">
        <v>1800</v>
      </c>
      <c r="AS15" s="87">
        <v>1800</v>
      </c>
      <c r="AT15" s="87">
        <v>1800</v>
      </c>
      <c r="AU15" s="87">
        <v>1800</v>
      </c>
      <c r="AV15" s="87">
        <v>1800</v>
      </c>
      <c r="AW15" s="87">
        <v>1800</v>
      </c>
      <c r="AX15" s="87">
        <v>1800</v>
      </c>
      <c r="AY15" s="87">
        <v>1800</v>
      </c>
      <c r="AZ15" s="87">
        <v>1800</v>
      </c>
      <c r="BA15" s="87">
        <v>1800</v>
      </c>
      <c r="BB15" s="87">
        <v>1800</v>
      </c>
      <c r="BC15" s="87">
        <v>1800</v>
      </c>
      <c r="BD15" s="87">
        <v>1800</v>
      </c>
      <c r="BE15" s="87">
        <v>1800</v>
      </c>
      <c r="BF15" s="87">
        <v>1800</v>
      </c>
      <c r="BG15" s="87">
        <v>1800</v>
      </c>
      <c r="BH15" s="87">
        <v>1800</v>
      </c>
      <c r="BI15" s="87">
        <v>1800</v>
      </c>
      <c r="BJ15" s="87">
        <v>1800</v>
      </c>
      <c r="BK15" s="87">
        <v>1800</v>
      </c>
      <c r="BL15" s="87">
        <v>1800</v>
      </c>
      <c r="BM15" s="87">
        <v>1800</v>
      </c>
      <c r="BN15" s="87">
        <v>1800</v>
      </c>
      <c r="BO15" s="87">
        <v>1800</v>
      </c>
      <c r="BP15" s="87">
        <v>1800</v>
      </c>
      <c r="BQ15" s="87">
        <v>1800</v>
      </c>
      <c r="BR15" s="87">
        <v>1800</v>
      </c>
      <c r="BS15" s="87">
        <v>1800</v>
      </c>
      <c r="BT15" s="87">
        <v>1800</v>
      </c>
      <c r="BU15" s="87">
        <v>1800</v>
      </c>
      <c r="BV15" s="87">
        <v>1800</v>
      </c>
      <c r="BW15" s="87">
        <v>1800</v>
      </c>
      <c r="BX15" s="87">
        <v>1800</v>
      </c>
      <c r="BY15" s="87">
        <v>1800</v>
      </c>
      <c r="BZ15" s="87">
        <v>1800</v>
      </c>
      <c r="CA15" s="87">
        <v>1800</v>
      </c>
      <c r="CB15" s="87">
        <v>1800</v>
      </c>
      <c r="CC15" s="87">
        <v>1800</v>
      </c>
      <c r="CD15" s="87">
        <v>1800</v>
      </c>
      <c r="CE15" s="87">
        <v>1800</v>
      </c>
      <c r="CF15" s="87">
        <v>1800</v>
      </c>
      <c r="CG15" s="87">
        <v>1800</v>
      </c>
      <c r="CH15" s="87">
        <v>1800</v>
      </c>
      <c r="CI15" s="87">
        <v>1800</v>
      </c>
      <c r="CJ15" s="87">
        <v>1800</v>
      </c>
      <c r="CK15" s="87">
        <v>1800</v>
      </c>
      <c r="CL15" s="87">
        <v>1800</v>
      </c>
      <c r="CM15" s="87">
        <v>1800</v>
      </c>
      <c r="CN15" s="87">
        <v>1800</v>
      </c>
      <c r="CO15" s="87">
        <v>1800</v>
      </c>
      <c r="CP15" s="87">
        <v>1800</v>
      </c>
      <c r="CQ15" s="87">
        <v>1800</v>
      </c>
      <c r="CR15" s="87">
        <v>1800</v>
      </c>
      <c r="CS15" s="87">
        <v>1800</v>
      </c>
      <c r="CT15" s="87">
        <v>1800</v>
      </c>
      <c r="CU15" s="87">
        <v>1800</v>
      </c>
      <c r="CV15" s="87">
        <v>1800</v>
      </c>
      <c r="CW15" s="87">
        <v>1800</v>
      </c>
      <c r="CX15" s="87">
        <v>1800</v>
      </c>
      <c r="CY15" s="87">
        <v>1800</v>
      </c>
      <c r="CZ15" s="87">
        <v>1800</v>
      </c>
      <c r="DA15" s="87">
        <v>1800</v>
      </c>
      <c r="DB15" s="87">
        <v>1800</v>
      </c>
      <c r="DC15" s="87">
        <v>1800</v>
      </c>
      <c r="DD15" s="87">
        <v>1800</v>
      </c>
      <c r="DE15" s="87">
        <v>1800</v>
      </c>
      <c r="DF15" s="87">
        <v>1800</v>
      </c>
      <c r="DG15" s="87">
        <v>1800</v>
      </c>
      <c r="DH15" s="87">
        <v>1800</v>
      </c>
      <c r="DI15" s="87">
        <v>1800</v>
      </c>
      <c r="DJ15" s="87">
        <v>1800</v>
      </c>
      <c r="DK15" s="87">
        <v>1800</v>
      </c>
      <c r="DL15" s="87">
        <v>1800</v>
      </c>
      <c r="DM15" s="87">
        <v>1800</v>
      </c>
      <c r="DN15" s="87">
        <v>1800</v>
      </c>
      <c r="DO15" s="87">
        <v>1800</v>
      </c>
      <c r="DP15" s="87">
        <v>1800</v>
      </c>
      <c r="DQ15" s="87">
        <v>1800</v>
      </c>
      <c r="DR15" s="87">
        <v>1800</v>
      </c>
      <c r="DS15" s="87">
        <v>1800</v>
      </c>
      <c r="DT15" s="87">
        <v>1800</v>
      </c>
      <c r="DU15" s="87">
        <v>1800</v>
      </c>
      <c r="DV15" s="87">
        <v>1800</v>
      </c>
      <c r="DW15" s="87">
        <v>1800</v>
      </c>
      <c r="DX15" s="87">
        <v>1800</v>
      </c>
    </row>
    <row r="16" spans="1:128" ht="14.25" customHeight="1" x14ac:dyDescent="0.25">
      <c r="A16" s="86" t="s">
        <v>114</v>
      </c>
      <c r="B16" s="90">
        <v>73.5</v>
      </c>
      <c r="C16" s="89" t="s">
        <v>173</v>
      </c>
      <c r="D16" s="93"/>
      <c r="E16" s="92"/>
      <c r="F16" s="92"/>
      <c r="G16" s="92"/>
      <c r="H16" s="91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>
        <v>0</v>
      </c>
      <c r="AE16" s="87">
        <v>0</v>
      </c>
      <c r="AF16" s="87">
        <v>0</v>
      </c>
      <c r="AG16" s="87">
        <v>0</v>
      </c>
      <c r="AH16" s="87">
        <v>0</v>
      </c>
      <c r="AI16" s="87"/>
      <c r="AJ16" s="87">
        <v>1800</v>
      </c>
      <c r="AK16" s="87">
        <v>1800</v>
      </c>
      <c r="AL16" s="87">
        <v>1800</v>
      </c>
      <c r="AM16" s="87">
        <v>1800</v>
      </c>
      <c r="AN16" s="87">
        <v>1800</v>
      </c>
      <c r="AO16" s="87">
        <v>1800</v>
      </c>
      <c r="AP16" s="87">
        <v>1800</v>
      </c>
      <c r="AQ16" s="87">
        <v>1800</v>
      </c>
      <c r="AR16" s="87">
        <v>1800</v>
      </c>
      <c r="AS16" s="87">
        <v>1800</v>
      </c>
      <c r="AT16" s="87">
        <v>1800</v>
      </c>
      <c r="AU16" s="87">
        <v>1800</v>
      </c>
      <c r="AV16" s="87">
        <v>1800</v>
      </c>
      <c r="AW16" s="87">
        <v>1800</v>
      </c>
      <c r="AX16" s="87">
        <v>1800</v>
      </c>
      <c r="AY16" s="87">
        <v>1800</v>
      </c>
      <c r="AZ16" s="87">
        <v>1800</v>
      </c>
      <c r="BA16" s="87">
        <v>1800</v>
      </c>
      <c r="BB16" s="87">
        <v>1800</v>
      </c>
      <c r="BC16" s="87">
        <v>1800</v>
      </c>
      <c r="BD16" s="87">
        <v>1800</v>
      </c>
      <c r="BE16" s="87">
        <v>1800</v>
      </c>
      <c r="BF16" s="87">
        <v>1800</v>
      </c>
      <c r="BG16" s="87">
        <v>1800</v>
      </c>
      <c r="BH16" s="87">
        <v>1800</v>
      </c>
      <c r="BI16" s="87">
        <v>1800</v>
      </c>
      <c r="BJ16" s="87">
        <v>1800</v>
      </c>
      <c r="BK16" s="87">
        <v>1800</v>
      </c>
      <c r="BL16" s="87">
        <v>1800</v>
      </c>
      <c r="BM16" s="87">
        <v>1800</v>
      </c>
      <c r="BN16" s="87">
        <v>1800</v>
      </c>
      <c r="BO16" s="87">
        <v>1800</v>
      </c>
      <c r="BP16" s="87">
        <v>1800</v>
      </c>
      <c r="BQ16" s="87">
        <v>1800</v>
      </c>
      <c r="BR16" s="87">
        <v>1800</v>
      </c>
      <c r="BS16" s="87">
        <v>1800</v>
      </c>
      <c r="BT16" s="87">
        <v>1800</v>
      </c>
      <c r="BU16" s="87">
        <v>1800</v>
      </c>
      <c r="BV16" s="87">
        <v>1800</v>
      </c>
      <c r="BW16" s="87">
        <v>1800</v>
      </c>
      <c r="BX16" s="87">
        <v>1800</v>
      </c>
      <c r="BY16" s="87">
        <v>1800</v>
      </c>
      <c r="BZ16" s="87">
        <v>1800</v>
      </c>
      <c r="CA16" s="87">
        <v>1800</v>
      </c>
      <c r="CB16" s="87">
        <v>1800</v>
      </c>
      <c r="CC16" s="87">
        <v>1800</v>
      </c>
      <c r="CD16" s="87">
        <v>1800</v>
      </c>
      <c r="CE16" s="87">
        <v>1800</v>
      </c>
      <c r="CF16" s="87">
        <v>1800</v>
      </c>
      <c r="CG16" s="87">
        <v>1800</v>
      </c>
      <c r="CH16" s="87">
        <v>1800</v>
      </c>
      <c r="CI16" s="87">
        <v>1800</v>
      </c>
      <c r="CJ16" s="87">
        <v>1800</v>
      </c>
      <c r="CK16" s="87">
        <v>1800</v>
      </c>
      <c r="CL16" s="87">
        <v>1800</v>
      </c>
      <c r="CM16" s="87">
        <v>1800</v>
      </c>
      <c r="CN16" s="87">
        <v>1800</v>
      </c>
      <c r="CO16" s="87">
        <v>1800</v>
      </c>
      <c r="CP16" s="87">
        <v>1800</v>
      </c>
      <c r="CQ16" s="87">
        <v>1800</v>
      </c>
      <c r="CR16" s="87">
        <v>1800</v>
      </c>
      <c r="CS16" s="87">
        <v>1800</v>
      </c>
      <c r="CT16" s="87">
        <v>1800</v>
      </c>
      <c r="CU16" s="87">
        <v>1800</v>
      </c>
      <c r="CV16" s="87">
        <v>1800</v>
      </c>
      <c r="CW16" s="87">
        <v>1800</v>
      </c>
      <c r="CX16" s="87">
        <v>1800</v>
      </c>
      <c r="CY16" s="87">
        <v>1800</v>
      </c>
      <c r="CZ16" s="87">
        <v>1800</v>
      </c>
      <c r="DA16" s="87">
        <v>1800</v>
      </c>
      <c r="DB16" s="87">
        <v>1800</v>
      </c>
      <c r="DC16" s="87">
        <v>1800</v>
      </c>
      <c r="DD16" s="87">
        <v>1800</v>
      </c>
      <c r="DE16" s="87">
        <v>1800</v>
      </c>
      <c r="DF16" s="87">
        <v>1800</v>
      </c>
      <c r="DG16" s="87">
        <v>1800</v>
      </c>
      <c r="DH16" s="87">
        <v>1800</v>
      </c>
      <c r="DI16" s="87">
        <v>1800</v>
      </c>
      <c r="DJ16" s="87">
        <v>1800</v>
      </c>
      <c r="DK16" s="87">
        <v>1800</v>
      </c>
      <c r="DL16" s="87">
        <v>1800</v>
      </c>
      <c r="DM16" s="87">
        <v>1800</v>
      </c>
      <c r="DN16" s="87">
        <v>1800</v>
      </c>
      <c r="DO16" s="87">
        <v>1800</v>
      </c>
      <c r="DP16" s="87">
        <v>1800</v>
      </c>
      <c r="DQ16" s="87">
        <v>1800</v>
      </c>
      <c r="DR16" s="87">
        <v>1800</v>
      </c>
      <c r="DS16" s="87">
        <v>1800</v>
      </c>
      <c r="DT16" s="87">
        <v>1800</v>
      </c>
      <c r="DU16" s="87">
        <v>1800</v>
      </c>
      <c r="DV16" s="87">
        <v>1800</v>
      </c>
      <c r="DW16" s="87">
        <v>1800</v>
      </c>
      <c r="DX16" s="87">
        <v>1800</v>
      </c>
    </row>
    <row r="17" spans="1:128" ht="14.25" customHeight="1" x14ac:dyDescent="0.25">
      <c r="A17" s="86" t="s">
        <v>112</v>
      </c>
      <c r="B17" s="90">
        <v>73.5</v>
      </c>
      <c r="C17" s="89" t="s">
        <v>173</v>
      </c>
      <c r="D17" s="80"/>
      <c r="E17" s="84"/>
      <c r="F17" s="84"/>
      <c r="G17" s="84"/>
      <c r="H17" s="82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>
        <v>0</v>
      </c>
      <c r="AF17" s="87">
        <v>0</v>
      </c>
      <c r="AG17" s="87">
        <v>0</v>
      </c>
      <c r="AH17" s="87">
        <v>0</v>
      </c>
      <c r="AI17" s="87">
        <v>0</v>
      </c>
      <c r="AJ17" s="87"/>
      <c r="AK17" s="87">
        <v>1800</v>
      </c>
      <c r="AL17" s="87">
        <v>1800</v>
      </c>
      <c r="AM17" s="87">
        <v>1800</v>
      </c>
      <c r="AN17" s="87">
        <v>1800</v>
      </c>
      <c r="AO17" s="87">
        <v>1800</v>
      </c>
      <c r="AP17" s="87">
        <v>1800</v>
      </c>
      <c r="AQ17" s="87">
        <v>1800</v>
      </c>
      <c r="AR17" s="87">
        <v>1800</v>
      </c>
      <c r="AS17" s="87">
        <v>1800</v>
      </c>
      <c r="AT17" s="87">
        <v>1800</v>
      </c>
      <c r="AU17" s="87">
        <v>1800</v>
      </c>
      <c r="AV17" s="87">
        <v>1800</v>
      </c>
      <c r="AW17" s="87">
        <v>1800</v>
      </c>
      <c r="AX17" s="87">
        <v>1800</v>
      </c>
      <c r="AY17" s="87">
        <v>1800</v>
      </c>
      <c r="AZ17" s="87">
        <v>1800</v>
      </c>
      <c r="BA17" s="87">
        <v>1800</v>
      </c>
      <c r="BB17" s="87">
        <v>1800</v>
      </c>
      <c r="BC17" s="87">
        <v>1800</v>
      </c>
      <c r="BD17" s="87">
        <v>1800</v>
      </c>
      <c r="BE17" s="87">
        <v>1800</v>
      </c>
      <c r="BF17" s="87">
        <v>1800</v>
      </c>
      <c r="BG17" s="87">
        <v>1800</v>
      </c>
      <c r="BH17" s="87">
        <v>1800</v>
      </c>
      <c r="BI17" s="87">
        <v>1800</v>
      </c>
      <c r="BJ17" s="87">
        <v>1800</v>
      </c>
      <c r="BK17" s="87">
        <v>1800</v>
      </c>
      <c r="BL17" s="87">
        <v>1800</v>
      </c>
      <c r="BM17" s="87">
        <v>1800</v>
      </c>
      <c r="BN17" s="87">
        <v>1800</v>
      </c>
      <c r="BO17" s="87">
        <v>1800</v>
      </c>
      <c r="BP17" s="87">
        <v>1800</v>
      </c>
      <c r="BQ17" s="87">
        <v>1800</v>
      </c>
      <c r="BR17" s="87">
        <v>1800</v>
      </c>
      <c r="BS17" s="87">
        <v>1800</v>
      </c>
      <c r="BT17" s="87">
        <v>1800</v>
      </c>
      <c r="BU17" s="87">
        <v>1800</v>
      </c>
      <c r="BV17" s="87">
        <v>1800</v>
      </c>
      <c r="BW17" s="87">
        <v>1800</v>
      </c>
      <c r="BX17" s="87">
        <v>1800</v>
      </c>
      <c r="BY17" s="87">
        <v>1800</v>
      </c>
      <c r="BZ17" s="87">
        <v>1800</v>
      </c>
      <c r="CA17" s="87">
        <v>1800</v>
      </c>
      <c r="CB17" s="87">
        <v>1800</v>
      </c>
      <c r="CC17" s="87">
        <v>1800</v>
      </c>
      <c r="CD17" s="87">
        <v>1800</v>
      </c>
      <c r="CE17" s="87">
        <v>1800</v>
      </c>
      <c r="CF17" s="87">
        <v>1800</v>
      </c>
      <c r="CG17" s="87">
        <v>1800</v>
      </c>
      <c r="CH17" s="87">
        <v>1800</v>
      </c>
      <c r="CI17" s="87">
        <v>1800</v>
      </c>
      <c r="CJ17" s="87">
        <v>1800</v>
      </c>
      <c r="CK17" s="87">
        <v>1800</v>
      </c>
      <c r="CL17" s="87">
        <v>1800</v>
      </c>
      <c r="CM17" s="87">
        <v>1800</v>
      </c>
      <c r="CN17" s="87">
        <v>1800</v>
      </c>
      <c r="CO17" s="87">
        <v>1800</v>
      </c>
      <c r="CP17" s="87">
        <v>1800</v>
      </c>
      <c r="CQ17" s="87">
        <v>1800</v>
      </c>
      <c r="CR17" s="87">
        <v>1800</v>
      </c>
      <c r="CS17" s="87">
        <v>1800</v>
      </c>
      <c r="CT17" s="87">
        <v>1800</v>
      </c>
      <c r="CU17" s="87">
        <v>1800</v>
      </c>
      <c r="CV17" s="87">
        <v>1800</v>
      </c>
      <c r="CW17" s="87">
        <v>1800</v>
      </c>
      <c r="CX17" s="87">
        <v>1800</v>
      </c>
      <c r="CY17" s="87">
        <v>1800</v>
      </c>
      <c r="CZ17" s="87">
        <v>1800</v>
      </c>
      <c r="DA17" s="87">
        <v>1800</v>
      </c>
      <c r="DB17" s="87">
        <v>1800</v>
      </c>
      <c r="DC17" s="87">
        <v>1800</v>
      </c>
      <c r="DD17" s="87">
        <v>1800</v>
      </c>
      <c r="DE17" s="87">
        <v>1800</v>
      </c>
      <c r="DF17" s="87">
        <v>1800</v>
      </c>
      <c r="DG17" s="87">
        <v>1800</v>
      </c>
      <c r="DH17" s="87">
        <v>1800</v>
      </c>
      <c r="DI17" s="87">
        <v>1800</v>
      </c>
      <c r="DJ17" s="87">
        <v>1800</v>
      </c>
      <c r="DK17" s="87">
        <v>1800</v>
      </c>
      <c r="DL17" s="87">
        <v>1800</v>
      </c>
      <c r="DM17" s="87">
        <v>1800</v>
      </c>
      <c r="DN17" s="87">
        <v>1800</v>
      </c>
      <c r="DO17" s="87">
        <v>1800</v>
      </c>
      <c r="DP17" s="87">
        <v>1800</v>
      </c>
      <c r="DQ17" s="87">
        <v>1800</v>
      </c>
      <c r="DR17" s="87">
        <v>1800</v>
      </c>
      <c r="DS17" s="87">
        <v>1800</v>
      </c>
      <c r="DT17" s="87">
        <v>1800</v>
      </c>
      <c r="DU17" s="87">
        <v>1800</v>
      </c>
      <c r="DV17" s="87">
        <v>1800</v>
      </c>
      <c r="DW17" s="87">
        <v>1800</v>
      </c>
      <c r="DX17" s="87">
        <v>1800</v>
      </c>
    </row>
    <row r="18" spans="1:128" ht="14.25" customHeight="1" x14ac:dyDescent="0.25">
      <c r="A18" s="86" t="s">
        <v>109</v>
      </c>
      <c r="B18" s="90">
        <v>114.8</v>
      </c>
      <c r="C18" s="89" t="s">
        <v>173</v>
      </c>
      <c r="D18" s="80"/>
      <c r="E18" s="84"/>
      <c r="F18" s="84"/>
      <c r="G18" s="84"/>
      <c r="H18" s="82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>
        <v>0</v>
      </c>
      <c r="AF18" s="87">
        <v>0</v>
      </c>
      <c r="AG18" s="87">
        <v>0</v>
      </c>
      <c r="AH18" s="87">
        <v>0</v>
      </c>
      <c r="AI18" s="87">
        <v>0</v>
      </c>
      <c r="AJ18" s="87">
        <v>0</v>
      </c>
      <c r="AK18" s="87"/>
      <c r="AL18" s="87">
        <v>1800</v>
      </c>
      <c r="AM18" s="87">
        <v>1800</v>
      </c>
      <c r="AN18" s="87">
        <v>1800</v>
      </c>
      <c r="AO18" s="87">
        <v>1800</v>
      </c>
      <c r="AP18" s="87">
        <v>1800</v>
      </c>
      <c r="AQ18" s="87">
        <v>1800</v>
      </c>
      <c r="AR18" s="87">
        <v>1800</v>
      </c>
      <c r="AS18" s="87">
        <v>1800</v>
      </c>
      <c r="AT18" s="87">
        <v>1800</v>
      </c>
      <c r="AU18" s="87">
        <v>1800</v>
      </c>
      <c r="AV18" s="87">
        <v>1800</v>
      </c>
      <c r="AW18" s="87">
        <v>1800</v>
      </c>
      <c r="AX18" s="87">
        <v>1800</v>
      </c>
      <c r="AY18" s="87">
        <v>1800</v>
      </c>
      <c r="AZ18" s="87">
        <v>1800</v>
      </c>
      <c r="BA18" s="87">
        <v>1800</v>
      </c>
      <c r="BB18" s="87">
        <v>1800</v>
      </c>
      <c r="BC18" s="87">
        <v>1800</v>
      </c>
      <c r="BD18" s="87">
        <v>1800</v>
      </c>
      <c r="BE18" s="87">
        <v>1800</v>
      </c>
      <c r="BF18" s="87">
        <v>1800</v>
      </c>
      <c r="BG18" s="87">
        <v>1800</v>
      </c>
      <c r="BH18" s="87">
        <v>1800</v>
      </c>
      <c r="BI18" s="87">
        <v>1800</v>
      </c>
      <c r="BJ18" s="87">
        <v>1800</v>
      </c>
      <c r="BK18" s="87">
        <v>1800</v>
      </c>
      <c r="BL18" s="87">
        <v>1800</v>
      </c>
      <c r="BM18" s="87">
        <v>1800</v>
      </c>
      <c r="BN18" s="87">
        <v>1800</v>
      </c>
      <c r="BO18" s="87">
        <v>1800</v>
      </c>
      <c r="BP18" s="87">
        <v>1800</v>
      </c>
      <c r="BQ18" s="87">
        <v>1800</v>
      </c>
      <c r="BR18" s="87">
        <v>1800</v>
      </c>
      <c r="BS18" s="87">
        <v>1800</v>
      </c>
      <c r="BT18" s="87">
        <v>1800</v>
      </c>
      <c r="BU18" s="87">
        <v>1800</v>
      </c>
      <c r="BV18" s="87">
        <v>1800</v>
      </c>
      <c r="BW18" s="87">
        <v>1800</v>
      </c>
      <c r="BX18" s="87">
        <v>1800</v>
      </c>
      <c r="BY18" s="87">
        <v>1800</v>
      </c>
      <c r="BZ18" s="87">
        <v>1800</v>
      </c>
      <c r="CA18" s="87">
        <v>1800</v>
      </c>
      <c r="CB18" s="87">
        <v>1800</v>
      </c>
      <c r="CC18" s="87">
        <v>1800</v>
      </c>
      <c r="CD18" s="87">
        <v>1800</v>
      </c>
      <c r="CE18" s="87">
        <v>1800</v>
      </c>
      <c r="CF18" s="87">
        <v>1800</v>
      </c>
      <c r="CG18" s="87">
        <v>1800</v>
      </c>
      <c r="CH18" s="87">
        <v>1800</v>
      </c>
      <c r="CI18" s="87">
        <v>1800</v>
      </c>
      <c r="CJ18" s="87">
        <v>1800</v>
      </c>
      <c r="CK18" s="87">
        <v>1800</v>
      </c>
      <c r="CL18" s="87">
        <v>1800</v>
      </c>
      <c r="CM18" s="87">
        <v>1800</v>
      </c>
      <c r="CN18" s="87">
        <v>1800</v>
      </c>
      <c r="CO18" s="87">
        <v>1800</v>
      </c>
      <c r="CP18" s="87">
        <v>1800</v>
      </c>
      <c r="CQ18" s="87">
        <v>1800</v>
      </c>
      <c r="CR18" s="87">
        <v>1800</v>
      </c>
      <c r="CS18" s="87">
        <v>1800</v>
      </c>
      <c r="CT18" s="87">
        <v>1800</v>
      </c>
      <c r="CU18" s="87">
        <v>1800</v>
      </c>
      <c r="CV18" s="87">
        <v>1800</v>
      </c>
      <c r="CW18" s="87">
        <v>1800</v>
      </c>
      <c r="CX18" s="87">
        <v>1800</v>
      </c>
      <c r="CY18" s="87">
        <v>1800</v>
      </c>
      <c r="CZ18" s="87">
        <v>1800</v>
      </c>
      <c r="DA18" s="87">
        <v>1800</v>
      </c>
      <c r="DB18" s="87">
        <v>1800</v>
      </c>
      <c r="DC18" s="87">
        <v>1800</v>
      </c>
      <c r="DD18" s="87">
        <v>1800</v>
      </c>
      <c r="DE18" s="87">
        <v>1800</v>
      </c>
      <c r="DF18" s="87">
        <v>1800</v>
      </c>
      <c r="DG18" s="87">
        <v>1800</v>
      </c>
      <c r="DH18" s="87">
        <v>1800</v>
      </c>
      <c r="DI18" s="87">
        <v>1800</v>
      </c>
      <c r="DJ18" s="87">
        <v>1800</v>
      </c>
      <c r="DK18" s="87">
        <v>1800</v>
      </c>
      <c r="DL18" s="87">
        <v>1800</v>
      </c>
      <c r="DM18" s="87">
        <v>1800</v>
      </c>
      <c r="DN18" s="87">
        <v>1800</v>
      </c>
      <c r="DO18" s="87">
        <v>1800</v>
      </c>
      <c r="DP18" s="87">
        <v>1800</v>
      </c>
      <c r="DQ18" s="87">
        <v>1800</v>
      </c>
      <c r="DR18" s="87">
        <v>1800</v>
      </c>
      <c r="DS18" s="87">
        <v>1800</v>
      </c>
      <c r="DT18" s="87">
        <v>1800</v>
      </c>
      <c r="DU18" s="87">
        <v>1800</v>
      </c>
      <c r="DV18" s="87">
        <v>1800</v>
      </c>
      <c r="DW18" s="87">
        <v>1800</v>
      </c>
      <c r="DX18" s="87">
        <v>1800</v>
      </c>
    </row>
    <row r="19" spans="1:128" ht="14.25" customHeight="1" x14ac:dyDescent="0.25">
      <c r="A19" s="86" t="s">
        <v>217</v>
      </c>
      <c r="B19" s="90">
        <v>105.5</v>
      </c>
      <c r="C19" s="89" t="s">
        <v>173</v>
      </c>
      <c r="D19" s="80"/>
      <c r="E19" s="84"/>
      <c r="F19" s="84"/>
      <c r="G19" s="84"/>
      <c r="H19" s="82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7"/>
      <c r="U19" s="87"/>
      <c r="V19" s="87"/>
      <c r="W19" s="87"/>
      <c r="X19" s="87">
        <v>0</v>
      </c>
      <c r="Y19" s="87">
        <v>750</v>
      </c>
      <c r="Z19" s="87">
        <v>750</v>
      </c>
      <c r="AA19" s="87">
        <v>750</v>
      </c>
      <c r="AB19" s="87">
        <v>750</v>
      </c>
      <c r="AC19" s="87">
        <v>750</v>
      </c>
      <c r="AD19" s="87">
        <v>750</v>
      </c>
      <c r="AE19" s="87">
        <v>750</v>
      </c>
      <c r="AF19" s="87">
        <v>750</v>
      </c>
      <c r="AG19" s="87">
        <v>750</v>
      </c>
      <c r="AH19" s="87">
        <v>750</v>
      </c>
      <c r="AI19" s="87">
        <v>750</v>
      </c>
      <c r="AJ19" s="87">
        <v>750</v>
      </c>
      <c r="AK19" s="87">
        <v>750</v>
      </c>
      <c r="AL19" s="87">
        <v>750</v>
      </c>
      <c r="AM19" s="87">
        <v>750</v>
      </c>
      <c r="AN19" s="87">
        <v>750</v>
      </c>
      <c r="AO19" s="87">
        <v>750</v>
      </c>
      <c r="AP19" s="87">
        <v>750</v>
      </c>
      <c r="AQ19" s="87">
        <v>750</v>
      </c>
      <c r="AR19" s="87">
        <v>750</v>
      </c>
      <c r="AS19" s="87">
        <v>750</v>
      </c>
      <c r="AT19" s="87">
        <v>750</v>
      </c>
      <c r="AU19" s="87">
        <v>750</v>
      </c>
      <c r="AV19" s="87">
        <v>750</v>
      </c>
      <c r="AW19" s="87">
        <v>750</v>
      </c>
      <c r="AX19" s="87">
        <v>750</v>
      </c>
      <c r="AY19" s="87">
        <v>750</v>
      </c>
      <c r="AZ19" s="87">
        <v>750</v>
      </c>
      <c r="BA19" s="87">
        <v>750</v>
      </c>
      <c r="BB19" s="87">
        <v>750</v>
      </c>
      <c r="BC19" s="87">
        <v>750</v>
      </c>
      <c r="BD19" s="87">
        <v>750</v>
      </c>
      <c r="BE19" s="87">
        <v>750</v>
      </c>
      <c r="BF19" s="87">
        <v>750</v>
      </c>
      <c r="BG19" s="87">
        <v>750</v>
      </c>
      <c r="BH19" s="87">
        <v>750</v>
      </c>
      <c r="BI19" s="87">
        <v>750</v>
      </c>
      <c r="BJ19" s="87">
        <v>750</v>
      </c>
      <c r="BK19" s="87">
        <v>750</v>
      </c>
      <c r="BL19" s="87">
        <v>750</v>
      </c>
      <c r="BM19" s="87">
        <v>750</v>
      </c>
      <c r="BN19" s="87">
        <v>750</v>
      </c>
      <c r="BO19" s="87">
        <v>750</v>
      </c>
      <c r="BP19" s="87">
        <v>750</v>
      </c>
      <c r="BQ19" s="87">
        <v>750</v>
      </c>
      <c r="BR19" s="87">
        <v>750</v>
      </c>
      <c r="BS19" s="87">
        <v>750</v>
      </c>
      <c r="BT19" s="87">
        <v>750</v>
      </c>
      <c r="BU19" s="87">
        <v>750</v>
      </c>
      <c r="BV19" s="87">
        <v>750</v>
      </c>
      <c r="BW19" s="87">
        <v>750</v>
      </c>
      <c r="BX19" s="87">
        <v>750</v>
      </c>
      <c r="BY19" s="87">
        <v>750</v>
      </c>
      <c r="BZ19" s="87">
        <v>750</v>
      </c>
      <c r="CA19" s="87">
        <v>750</v>
      </c>
      <c r="CB19" s="87">
        <v>750</v>
      </c>
      <c r="CC19" s="87">
        <v>750</v>
      </c>
      <c r="CD19" s="87">
        <v>750</v>
      </c>
      <c r="CE19" s="87">
        <v>750</v>
      </c>
      <c r="CF19" s="87">
        <v>750</v>
      </c>
      <c r="CG19" s="87">
        <v>750</v>
      </c>
      <c r="CH19" s="87">
        <v>750</v>
      </c>
      <c r="CI19" s="87">
        <v>750</v>
      </c>
      <c r="CJ19" s="87">
        <v>750</v>
      </c>
      <c r="CK19" s="87">
        <v>750</v>
      </c>
      <c r="CL19" s="87">
        <v>750</v>
      </c>
      <c r="CM19" s="87">
        <v>750</v>
      </c>
      <c r="CN19" s="87">
        <v>750</v>
      </c>
      <c r="CO19" s="87">
        <v>750</v>
      </c>
      <c r="CP19" s="87">
        <v>750</v>
      </c>
      <c r="CQ19" s="87">
        <v>750</v>
      </c>
      <c r="CR19" s="87">
        <v>750</v>
      </c>
      <c r="CS19" s="87">
        <v>750</v>
      </c>
      <c r="CT19" s="87">
        <v>750</v>
      </c>
      <c r="CU19" s="87">
        <v>750</v>
      </c>
      <c r="CV19" s="87">
        <v>750</v>
      </c>
      <c r="CW19" s="87">
        <v>750</v>
      </c>
      <c r="CX19" s="87">
        <v>750</v>
      </c>
      <c r="CY19" s="87">
        <v>750</v>
      </c>
      <c r="CZ19" s="87">
        <v>750</v>
      </c>
      <c r="DA19" s="87">
        <v>750</v>
      </c>
      <c r="DB19" s="87">
        <v>750</v>
      </c>
      <c r="DC19" s="87">
        <v>750</v>
      </c>
      <c r="DD19" s="87">
        <v>750</v>
      </c>
      <c r="DE19" s="87">
        <v>750</v>
      </c>
      <c r="DF19" s="87">
        <v>750</v>
      </c>
      <c r="DG19" s="87">
        <v>750</v>
      </c>
      <c r="DH19" s="87">
        <v>750</v>
      </c>
      <c r="DI19" s="87">
        <v>750</v>
      </c>
      <c r="DJ19" s="87">
        <v>750</v>
      </c>
      <c r="DK19" s="87">
        <v>750</v>
      </c>
      <c r="DL19" s="87">
        <v>750</v>
      </c>
      <c r="DM19" s="87">
        <v>750</v>
      </c>
      <c r="DN19" s="87">
        <v>750</v>
      </c>
      <c r="DO19" s="87">
        <v>750</v>
      </c>
      <c r="DP19" s="87">
        <v>750</v>
      </c>
      <c r="DQ19" s="87">
        <v>750</v>
      </c>
      <c r="DR19" s="87">
        <v>750</v>
      </c>
      <c r="DS19" s="87">
        <v>750</v>
      </c>
      <c r="DT19" s="87">
        <v>750</v>
      </c>
      <c r="DU19" s="87">
        <v>750</v>
      </c>
      <c r="DV19" s="87">
        <v>750</v>
      </c>
      <c r="DW19" s="87">
        <v>750</v>
      </c>
      <c r="DX19" s="87">
        <v>750</v>
      </c>
    </row>
    <row r="20" spans="1:128" ht="14.25" customHeight="1" x14ac:dyDescent="0.25">
      <c r="A20" s="86" t="s">
        <v>218</v>
      </c>
      <c r="B20" s="90"/>
      <c r="C20" s="89" t="s">
        <v>173</v>
      </c>
      <c r="D20" s="80"/>
      <c r="E20" s="84"/>
      <c r="F20" s="84"/>
      <c r="G20" s="84"/>
      <c r="H20" s="82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7"/>
      <c r="U20" s="87"/>
      <c r="V20" s="87"/>
      <c r="W20" s="87"/>
      <c r="X20" s="87"/>
      <c r="Y20" s="87"/>
      <c r="Z20" s="87">
        <v>750</v>
      </c>
      <c r="AA20" s="87">
        <v>750</v>
      </c>
      <c r="AB20" s="87">
        <v>750</v>
      </c>
      <c r="AC20" s="87">
        <v>750</v>
      </c>
      <c r="AD20" s="87">
        <v>750</v>
      </c>
      <c r="AE20" s="87">
        <v>750</v>
      </c>
      <c r="AF20" s="87">
        <v>750</v>
      </c>
      <c r="AG20" s="87">
        <v>750</v>
      </c>
      <c r="AH20" s="87">
        <v>750</v>
      </c>
      <c r="AI20" s="87">
        <v>750</v>
      </c>
      <c r="AJ20" s="87">
        <v>750</v>
      </c>
      <c r="AK20" s="87">
        <v>750</v>
      </c>
      <c r="AL20" s="87">
        <v>750</v>
      </c>
      <c r="AM20" s="87">
        <v>750</v>
      </c>
      <c r="AN20" s="87">
        <v>750</v>
      </c>
      <c r="AO20" s="87">
        <v>750</v>
      </c>
      <c r="AP20" s="87">
        <v>750</v>
      </c>
      <c r="AQ20" s="87">
        <v>750</v>
      </c>
      <c r="AR20" s="87">
        <v>750</v>
      </c>
      <c r="AS20" s="87">
        <v>750</v>
      </c>
      <c r="AT20" s="87">
        <v>750</v>
      </c>
      <c r="AU20" s="87">
        <v>750</v>
      </c>
      <c r="AV20" s="87">
        <v>750</v>
      </c>
      <c r="AW20" s="87">
        <v>750</v>
      </c>
      <c r="AX20" s="87">
        <v>750</v>
      </c>
      <c r="AY20" s="87">
        <v>750</v>
      </c>
      <c r="AZ20" s="87">
        <v>750</v>
      </c>
      <c r="BA20" s="87">
        <v>750</v>
      </c>
      <c r="BB20" s="87">
        <v>750</v>
      </c>
      <c r="BC20" s="87">
        <v>750</v>
      </c>
      <c r="BD20" s="87">
        <v>750</v>
      </c>
      <c r="BE20" s="87">
        <v>750</v>
      </c>
      <c r="BF20" s="87">
        <v>750</v>
      </c>
      <c r="BG20" s="87">
        <v>750</v>
      </c>
      <c r="BH20" s="87">
        <v>750</v>
      </c>
      <c r="BI20" s="87">
        <v>750</v>
      </c>
      <c r="BJ20" s="87">
        <v>750</v>
      </c>
      <c r="BK20" s="87">
        <v>750</v>
      </c>
      <c r="BL20" s="87">
        <v>750</v>
      </c>
      <c r="BM20" s="87">
        <v>750</v>
      </c>
      <c r="BN20" s="87">
        <v>750</v>
      </c>
      <c r="BO20" s="87">
        <v>750</v>
      </c>
      <c r="BP20" s="87">
        <v>750</v>
      </c>
      <c r="BQ20" s="87">
        <v>750</v>
      </c>
      <c r="BR20" s="87">
        <v>750</v>
      </c>
      <c r="BS20" s="87">
        <v>750</v>
      </c>
      <c r="BT20" s="87">
        <v>750</v>
      </c>
      <c r="BU20" s="87">
        <v>750</v>
      </c>
      <c r="BV20" s="87">
        <v>750</v>
      </c>
      <c r="BW20" s="87">
        <v>750</v>
      </c>
      <c r="BX20" s="87">
        <v>750</v>
      </c>
      <c r="BY20" s="87">
        <v>750</v>
      </c>
      <c r="BZ20" s="87">
        <v>750</v>
      </c>
      <c r="CA20" s="87">
        <v>750</v>
      </c>
      <c r="CB20" s="87">
        <v>750</v>
      </c>
      <c r="CC20" s="87">
        <v>750</v>
      </c>
      <c r="CD20" s="87">
        <v>750</v>
      </c>
      <c r="CE20" s="87">
        <v>750</v>
      </c>
      <c r="CF20" s="87">
        <v>750</v>
      </c>
      <c r="CG20" s="87">
        <v>750</v>
      </c>
      <c r="CH20" s="87">
        <v>750</v>
      </c>
      <c r="CI20" s="87">
        <v>750</v>
      </c>
      <c r="CJ20" s="87">
        <v>750</v>
      </c>
      <c r="CK20" s="87">
        <v>750</v>
      </c>
      <c r="CL20" s="87">
        <v>750</v>
      </c>
      <c r="CM20" s="87">
        <v>750</v>
      </c>
      <c r="CN20" s="87">
        <v>750</v>
      </c>
      <c r="CO20" s="87">
        <v>750</v>
      </c>
      <c r="CP20" s="87">
        <v>750</v>
      </c>
      <c r="CQ20" s="87">
        <v>750</v>
      </c>
      <c r="CR20" s="87">
        <v>750</v>
      </c>
      <c r="CS20" s="87">
        <v>750</v>
      </c>
      <c r="CT20" s="87">
        <v>750</v>
      </c>
      <c r="CU20" s="87">
        <v>750</v>
      </c>
      <c r="CV20" s="87">
        <v>750</v>
      </c>
      <c r="CW20" s="87">
        <v>750</v>
      </c>
      <c r="CX20" s="87">
        <v>750</v>
      </c>
      <c r="CY20" s="87">
        <v>750</v>
      </c>
      <c r="CZ20" s="87">
        <v>750</v>
      </c>
      <c r="DA20" s="87">
        <v>750</v>
      </c>
      <c r="DB20" s="87">
        <v>750</v>
      </c>
      <c r="DC20" s="87">
        <v>750</v>
      </c>
      <c r="DD20" s="87">
        <v>750</v>
      </c>
      <c r="DE20" s="87">
        <v>750</v>
      </c>
      <c r="DF20" s="87">
        <v>750</v>
      </c>
      <c r="DG20" s="87">
        <v>750</v>
      </c>
      <c r="DH20" s="87">
        <v>750</v>
      </c>
      <c r="DI20" s="87">
        <v>750</v>
      </c>
      <c r="DJ20" s="87">
        <v>750</v>
      </c>
      <c r="DK20" s="87">
        <v>750</v>
      </c>
      <c r="DL20" s="87">
        <v>750</v>
      </c>
      <c r="DM20" s="87">
        <v>750</v>
      </c>
      <c r="DN20" s="87">
        <v>750</v>
      </c>
      <c r="DO20" s="87">
        <v>750</v>
      </c>
      <c r="DP20" s="87">
        <v>750</v>
      </c>
      <c r="DQ20" s="87">
        <v>750</v>
      </c>
      <c r="DR20" s="87">
        <v>750</v>
      </c>
      <c r="DS20" s="87">
        <v>750</v>
      </c>
      <c r="DT20" s="87">
        <v>750</v>
      </c>
      <c r="DU20" s="87">
        <v>750</v>
      </c>
      <c r="DV20" s="87">
        <v>750</v>
      </c>
      <c r="DW20" s="87">
        <v>750</v>
      </c>
      <c r="DX20" s="87">
        <v>750</v>
      </c>
    </row>
    <row r="21" spans="1:128" ht="14.25" customHeight="1" x14ac:dyDescent="0.25">
      <c r="A21" s="86" t="s">
        <v>219</v>
      </c>
      <c r="B21" s="90"/>
      <c r="C21" s="89" t="s">
        <v>173</v>
      </c>
      <c r="D21" s="80"/>
      <c r="E21" s="84"/>
      <c r="F21" s="84"/>
      <c r="G21" s="84"/>
      <c r="H21" s="82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7"/>
      <c r="U21" s="87"/>
      <c r="V21" s="87"/>
      <c r="W21" s="87"/>
      <c r="X21" s="87"/>
      <c r="Y21" s="87"/>
      <c r="Z21" s="87"/>
      <c r="AA21" s="87">
        <v>750</v>
      </c>
      <c r="AB21" s="87">
        <v>750</v>
      </c>
      <c r="AC21" s="87">
        <v>750</v>
      </c>
      <c r="AD21" s="87">
        <v>750</v>
      </c>
      <c r="AE21" s="87">
        <v>750</v>
      </c>
      <c r="AF21" s="87">
        <v>750</v>
      </c>
      <c r="AG21" s="87">
        <v>750</v>
      </c>
      <c r="AH21" s="87">
        <v>750</v>
      </c>
      <c r="AI21" s="87">
        <v>750</v>
      </c>
      <c r="AJ21" s="87">
        <v>750</v>
      </c>
      <c r="AK21" s="87">
        <v>750</v>
      </c>
      <c r="AL21" s="87">
        <v>750</v>
      </c>
      <c r="AM21" s="87">
        <v>750</v>
      </c>
      <c r="AN21" s="87">
        <v>750</v>
      </c>
      <c r="AO21" s="87">
        <v>750</v>
      </c>
      <c r="AP21" s="87">
        <v>750</v>
      </c>
      <c r="AQ21" s="87">
        <v>750</v>
      </c>
      <c r="AR21" s="87">
        <v>750</v>
      </c>
      <c r="AS21" s="87">
        <v>750</v>
      </c>
      <c r="AT21" s="87">
        <v>750</v>
      </c>
      <c r="AU21" s="87">
        <v>750</v>
      </c>
      <c r="AV21" s="87">
        <v>750</v>
      </c>
      <c r="AW21" s="87">
        <v>750</v>
      </c>
      <c r="AX21" s="87">
        <v>750</v>
      </c>
      <c r="AY21" s="87">
        <v>750</v>
      </c>
      <c r="AZ21" s="87">
        <v>750</v>
      </c>
      <c r="BA21" s="87">
        <v>750</v>
      </c>
      <c r="BB21" s="87">
        <v>750</v>
      </c>
      <c r="BC21" s="87">
        <v>750</v>
      </c>
      <c r="BD21" s="87">
        <v>750</v>
      </c>
      <c r="BE21" s="87">
        <v>750</v>
      </c>
      <c r="BF21" s="87">
        <v>750</v>
      </c>
      <c r="BG21" s="87">
        <v>750</v>
      </c>
      <c r="BH21" s="87">
        <v>750</v>
      </c>
      <c r="BI21" s="87">
        <v>750</v>
      </c>
      <c r="BJ21" s="87">
        <v>750</v>
      </c>
      <c r="BK21" s="87">
        <v>750</v>
      </c>
      <c r="BL21" s="87">
        <v>750</v>
      </c>
      <c r="BM21" s="87">
        <v>750</v>
      </c>
      <c r="BN21" s="87">
        <v>750</v>
      </c>
      <c r="BO21" s="87">
        <v>750</v>
      </c>
      <c r="BP21" s="87">
        <v>750</v>
      </c>
      <c r="BQ21" s="87">
        <v>750</v>
      </c>
      <c r="BR21" s="87">
        <v>750</v>
      </c>
      <c r="BS21" s="87">
        <v>750</v>
      </c>
      <c r="BT21" s="87">
        <v>750</v>
      </c>
      <c r="BU21" s="87">
        <v>750</v>
      </c>
      <c r="BV21" s="87">
        <v>750</v>
      </c>
      <c r="BW21" s="87">
        <v>750</v>
      </c>
      <c r="BX21" s="87">
        <v>750</v>
      </c>
      <c r="BY21" s="87">
        <v>750</v>
      </c>
      <c r="BZ21" s="87">
        <v>750</v>
      </c>
      <c r="CA21" s="87">
        <v>750</v>
      </c>
      <c r="CB21" s="87">
        <v>750</v>
      </c>
      <c r="CC21" s="87">
        <v>750</v>
      </c>
      <c r="CD21" s="87">
        <v>750</v>
      </c>
      <c r="CE21" s="87">
        <v>750</v>
      </c>
      <c r="CF21" s="87">
        <v>750</v>
      </c>
      <c r="CG21" s="87">
        <v>750</v>
      </c>
      <c r="CH21" s="87">
        <v>750</v>
      </c>
      <c r="CI21" s="87">
        <v>750</v>
      </c>
      <c r="CJ21" s="87">
        <v>750</v>
      </c>
      <c r="CK21" s="87">
        <v>750</v>
      </c>
      <c r="CL21" s="87">
        <v>750</v>
      </c>
      <c r="CM21" s="87">
        <v>750</v>
      </c>
      <c r="CN21" s="87">
        <v>750</v>
      </c>
      <c r="CO21" s="87">
        <v>750</v>
      </c>
      <c r="CP21" s="87">
        <v>750</v>
      </c>
      <c r="CQ21" s="87">
        <v>750</v>
      </c>
      <c r="CR21" s="87">
        <v>750</v>
      </c>
      <c r="CS21" s="87">
        <v>750</v>
      </c>
      <c r="CT21" s="87">
        <v>750</v>
      </c>
      <c r="CU21" s="87">
        <v>750</v>
      </c>
      <c r="CV21" s="87">
        <v>750</v>
      </c>
      <c r="CW21" s="87">
        <v>750</v>
      </c>
      <c r="CX21" s="87">
        <v>750</v>
      </c>
      <c r="CY21" s="87">
        <v>750</v>
      </c>
      <c r="CZ21" s="87">
        <v>750</v>
      </c>
      <c r="DA21" s="87">
        <v>750</v>
      </c>
      <c r="DB21" s="87">
        <v>750</v>
      </c>
      <c r="DC21" s="87">
        <v>750</v>
      </c>
      <c r="DD21" s="87">
        <v>750</v>
      </c>
      <c r="DE21" s="87">
        <v>750</v>
      </c>
      <c r="DF21" s="87">
        <v>750</v>
      </c>
      <c r="DG21" s="87">
        <v>750</v>
      </c>
      <c r="DH21" s="87">
        <v>750</v>
      </c>
      <c r="DI21" s="87">
        <v>750</v>
      </c>
      <c r="DJ21" s="87">
        <v>750</v>
      </c>
      <c r="DK21" s="87">
        <v>750</v>
      </c>
      <c r="DL21" s="87">
        <v>750</v>
      </c>
      <c r="DM21" s="87">
        <v>750</v>
      </c>
      <c r="DN21" s="87">
        <v>750</v>
      </c>
      <c r="DO21" s="87">
        <v>750</v>
      </c>
      <c r="DP21" s="87">
        <v>750</v>
      </c>
      <c r="DQ21" s="87">
        <v>750</v>
      </c>
      <c r="DR21" s="87">
        <v>750</v>
      </c>
      <c r="DS21" s="87">
        <v>750</v>
      </c>
      <c r="DT21" s="87">
        <v>750</v>
      </c>
      <c r="DU21" s="87">
        <v>750</v>
      </c>
      <c r="DV21" s="87">
        <v>750</v>
      </c>
      <c r="DW21" s="87">
        <v>750</v>
      </c>
      <c r="DX21" s="87">
        <v>750</v>
      </c>
    </row>
    <row r="22" spans="1:128" ht="14.25" customHeight="1" x14ac:dyDescent="0.25">
      <c r="A22" s="86" t="s">
        <v>220</v>
      </c>
      <c r="B22" s="90"/>
      <c r="C22" s="89" t="s">
        <v>173</v>
      </c>
      <c r="D22" s="80"/>
      <c r="E22" s="84"/>
      <c r="F22" s="84"/>
      <c r="G22" s="84"/>
      <c r="H22" s="82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7"/>
      <c r="U22" s="87"/>
      <c r="V22" s="87"/>
      <c r="W22" s="87"/>
      <c r="X22" s="87"/>
      <c r="Y22" s="87"/>
      <c r="Z22" s="87"/>
      <c r="AA22" s="87"/>
      <c r="AB22" s="87">
        <v>750</v>
      </c>
      <c r="AC22" s="87">
        <v>750</v>
      </c>
      <c r="AD22" s="87">
        <v>750</v>
      </c>
      <c r="AE22" s="87">
        <v>750</v>
      </c>
      <c r="AF22" s="87">
        <v>750</v>
      </c>
      <c r="AG22" s="87">
        <v>750</v>
      </c>
      <c r="AH22" s="87">
        <v>750</v>
      </c>
      <c r="AI22" s="87">
        <v>750</v>
      </c>
      <c r="AJ22" s="87">
        <v>750</v>
      </c>
      <c r="AK22" s="87">
        <v>750</v>
      </c>
      <c r="AL22" s="87">
        <v>750</v>
      </c>
      <c r="AM22" s="87">
        <v>750</v>
      </c>
      <c r="AN22" s="87">
        <v>750</v>
      </c>
      <c r="AO22" s="87">
        <v>750</v>
      </c>
      <c r="AP22" s="87">
        <v>750</v>
      </c>
      <c r="AQ22" s="87">
        <v>750</v>
      </c>
      <c r="AR22" s="87">
        <v>750</v>
      </c>
      <c r="AS22" s="87">
        <v>750</v>
      </c>
      <c r="AT22" s="87">
        <v>750</v>
      </c>
      <c r="AU22" s="87">
        <v>750</v>
      </c>
      <c r="AV22" s="87">
        <v>750</v>
      </c>
      <c r="AW22" s="87">
        <v>750</v>
      </c>
      <c r="AX22" s="87">
        <v>750</v>
      </c>
      <c r="AY22" s="87">
        <v>750</v>
      </c>
      <c r="AZ22" s="87">
        <v>750</v>
      </c>
      <c r="BA22" s="87">
        <v>750</v>
      </c>
      <c r="BB22" s="87">
        <v>750</v>
      </c>
      <c r="BC22" s="87">
        <v>750</v>
      </c>
      <c r="BD22" s="87">
        <v>750</v>
      </c>
      <c r="BE22" s="87">
        <v>750</v>
      </c>
      <c r="BF22" s="87">
        <v>750</v>
      </c>
      <c r="BG22" s="87">
        <v>750</v>
      </c>
      <c r="BH22" s="87">
        <v>750</v>
      </c>
      <c r="BI22" s="87">
        <v>750</v>
      </c>
      <c r="BJ22" s="87">
        <v>750</v>
      </c>
      <c r="BK22" s="87">
        <v>750</v>
      </c>
      <c r="BL22" s="87">
        <v>750</v>
      </c>
      <c r="BM22" s="87">
        <v>750</v>
      </c>
      <c r="BN22" s="87">
        <v>750</v>
      </c>
      <c r="BO22" s="87">
        <v>750</v>
      </c>
      <c r="BP22" s="87">
        <v>750</v>
      </c>
      <c r="BQ22" s="87">
        <v>750</v>
      </c>
      <c r="BR22" s="87">
        <v>750</v>
      </c>
      <c r="BS22" s="87">
        <v>750</v>
      </c>
      <c r="BT22" s="87">
        <v>750</v>
      </c>
      <c r="BU22" s="87">
        <v>750</v>
      </c>
      <c r="BV22" s="87">
        <v>750</v>
      </c>
      <c r="BW22" s="87">
        <v>750</v>
      </c>
      <c r="BX22" s="87">
        <v>750</v>
      </c>
      <c r="BY22" s="87">
        <v>750</v>
      </c>
      <c r="BZ22" s="87">
        <v>750</v>
      </c>
      <c r="CA22" s="87">
        <v>750</v>
      </c>
      <c r="CB22" s="87">
        <v>750</v>
      </c>
      <c r="CC22" s="87">
        <v>750</v>
      </c>
      <c r="CD22" s="87">
        <v>750</v>
      </c>
      <c r="CE22" s="87">
        <v>750</v>
      </c>
      <c r="CF22" s="87">
        <v>750</v>
      </c>
      <c r="CG22" s="87">
        <v>750</v>
      </c>
      <c r="CH22" s="87">
        <v>750</v>
      </c>
      <c r="CI22" s="87">
        <v>750</v>
      </c>
      <c r="CJ22" s="87">
        <v>750</v>
      </c>
      <c r="CK22" s="87">
        <v>750</v>
      </c>
      <c r="CL22" s="87">
        <v>750</v>
      </c>
      <c r="CM22" s="87">
        <v>750</v>
      </c>
      <c r="CN22" s="87">
        <v>750</v>
      </c>
      <c r="CO22" s="87">
        <v>750</v>
      </c>
      <c r="CP22" s="87">
        <v>750</v>
      </c>
      <c r="CQ22" s="87">
        <v>750</v>
      </c>
      <c r="CR22" s="87">
        <v>750</v>
      </c>
      <c r="CS22" s="87">
        <v>750</v>
      </c>
      <c r="CT22" s="87">
        <v>750</v>
      </c>
      <c r="CU22" s="87">
        <v>750</v>
      </c>
      <c r="CV22" s="87">
        <v>750</v>
      </c>
      <c r="CW22" s="87">
        <v>750</v>
      </c>
      <c r="CX22" s="87">
        <v>750</v>
      </c>
      <c r="CY22" s="87">
        <v>750</v>
      </c>
      <c r="CZ22" s="87">
        <v>750</v>
      </c>
      <c r="DA22" s="87">
        <v>750</v>
      </c>
      <c r="DB22" s="87">
        <v>750</v>
      </c>
      <c r="DC22" s="87">
        <v>750</v>
      </c>
      <c r="DD22" s="87">
        <v>750</v>
      </c>
      <c r="DE22" s="87">
        <v>750</v>
      </c>
      <c r="DF22" s="87">
        <v>750</v>
      </c>
      <c r="DG22" s="87">
        <v>750</v>
      </c>
      <c r="DH22" s="87">
        <v>750</v>
      </c>
      <c r="DI22" s="87">
        <v>750</v>
      </c>
      <c r="DJ22" s="87">
        <v>750</v>
      </c>
      <c r="DK22" s="87">
        <v>750</v>
      </c>
      <c r="DL22" s="87">
        <v>750</v>
      </c>
      <c r="DM22" s="87">
        <v>750</v>
      </c>
      <c r="DN22" s="87">
        <v>750</v>
      </c>
      <c r="DO22" s="87">
        <v>750</v>
      </c>
      <c r="DP22" s="87">
        <v>750</v>
      </c>
      <c r="DQ22" s="87">
        <v>750</v>
      </c>
      <c r="DR22" s="87">
        <v>750</v>
      </c>
      <c r="DS22" s="87">
        <v>750</v>
      </c>
      <c r="DT22" s="87">
        <v>750</v>
      </c>
      <c r="DU22" s="87">
        <v>750</v>
      </c>
      <c r="DV22" s="87">
        <v>750</v>
      </c>
      <c r="DW22" s="87">
        <v>750</v>
      </c>
      <c r="DX22" s="87">
        <v>750</v>
      </c>
    </row>
    <row r="23" spans="1:128" ht="14.25" customHeight="1" x14ac:dyDescent="0.25">
      <c r="A23" s="86" t="s">
        <v>221</v>
      </c>
      <c r="B23" s="90"/>
      <c r="C23" s="89" t="s">
        <v>173</v>
      </c>
      <c r="D23" s="80"/>
      <c r="E23" s="84"/>
      <c r="F23" s="84"/>
      <c r="G23" s="84"/>
      <c r="H23" s="82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7"/>
      <c r="U23" s="87"/>
      <c r="V23" s="87"/>
      <c r="W23" s="87"/>
      <c r="X23" s="87"/>
      <c r="Y23" s="87"/>
      <c r="Z23" s="87"/>
      <c r="AA23" s="87"/>
      <c r="AB23" s="87"/>
      <c r="AC23" s="87">
        <v>750</v>
      </c>
      <c r="AD23" s="87">
        <v>750</v>
      </c>
      <c r="AE23" s="87">
        <v>750</v>
      </c>
      <c r="AF23" s="87">
        <v>750</v>
      </c>
      <c r="AG23" s="87">
        <v>750</v>
      </c>
      <c r="AH23" s="87">
        <v>750</v>
      </c>
      <c r="AI23" s="87">
        <v>750</v>
      </c>
      <c r="AJ23" s="87">
        <v>750</v>
      </c>
      <c r="AK23" s="87">
        <v>750</v>
      </c>
      <c r="AL23" s="87">
        <v>750</v>
      </c>
      <c r="AM23" s="87">
        <v>750</v>
      </c>
      <c r="AN23" s="87">
        <v>750</v>
      </c>
      <c r="AO23" s="87">
        <v>750</v>
      </c>
      <c r="AP23" s="87">
        <v>750</v>
      </c>
      <c r="AQ23" s="87">
        <v>750</v>
      </c>
      <c r="AR23" s="87">
        <v>750</v>
      </c>
      <c r="AS23" s="87">
        <v>750</v>
      </c>
      <c r="AT23" s="87">
        <v>750</v>
      </c>
      <c r="AU23" s="87">
        <v>750</v>
      </c>
      <c r="AV23" s="87">
        <v>750</v>
      </c>
      <c r="AW23" s="87">
        <v>750</v>
      </c>
      <c r="AX23" s="87">
        <v>750</v>
      </c>
      <c r="AY23" s="87">
        <v>750</v>
      </c>
      <c r="AZ23" s="87">
        <v>750</v>
      </c>
      <c r="BA23" s="87">
        <v>750</v>
      </c>
      <c r="BB23" s="87">
        <v>750</v>
      </c>
      <c r="BC23" s="87">
        <v>750</v>
      </c>
      <c r="BD23" s="87">
        <v>750</v>
      </c>
      <c r="BE23" s="87">
        <v>750</v>
      </c>
      <c r="BF23" s="87">
        <v>750</v>
      </c>
      <c r="BG23" s="87">
        <v>750</v>
      </c>
      <c r="BH23" s="87">
        <v>750</v>
      </c>
      <c r="BI23" s="87">
        <v>750</v>
      </c>
      <c r="BJ23" s="87">
        <v>750</v>
      </c>
      <c r="BK23" s="87">
        <v>750</v>
      </c>
      <c r="BL23" s="87">
        <v>750</v>
      </c>
      <c r="BM23" s="87">
        <v>750</v>
      </c>
      <c r="BN23" s="87">
        <v>750</v>
      </c>
      <c r="BO23" s="87">
        <v>750</v>
      </c>
      <c r="BP23" s="87">
        <v>750</v>
      </c>
      <c r="BQ23" s="87">
        <v>750</v>
      </c>
      <c r="BR23" s="87">
        <v>750</v>
      </c>
      <c r="BS23" s="87">
        <v>750</v>
      </c>
      <c r="BT23" s="87">
        <v>750</v>
      </c>
      <c r="BU23" s="87">
        <v>750</v>
      </c>
      <c r="BV23" s="87">
        <v>750</v>
      </c>
      <c r="BW23" s="87">
        <v>750</v>
      </c>
      <c r="BX23" s="87">
        <v>750</v>
      </c>
      <c r="BY23" s="87">
        <v>750</v>
      </c>
      <c r="BZ23" s="87">
        <v>750</v>
      </c>
      <c r="CA23" s="87">
        <v>750</v>
      </c>
      <c r="CB23" s="87">
        <v>750</v>
      </c>
      <c r="CC23" s="87">
        <v>750</v>
      </c>
      <c r="CD23" s="87">
        <v>750</v>
      </c>
      <c r="CE23" s="87">
        <v>750</v>
      </c>
      <c r="CF23" s="87">
        <v>750</v>
      </c>
      <c r="CG23" s="87">
        <v>750</v>
      </c>
      <c r="CH23" s="87">
        <v>750</v>
      </c>
      <c r="CI23" s="87">
        <v>750</v>
      </c>
      <c r="CJ23" s="87">
        <v>750</v>
      </c>
      <c r="CK23" s="87">
        <v>750</v>
      </c>
      <c r="CL23" s="87">
        <v>750</v>
      </c>
      <c r="CM23" s="87">
        <v>750</v>
      </c>
      <c r="CN23" s="87">
        <v>750</v>
      </c>
      <c r="CO23" s="87">
        <v>750</v>
      </c>
      <c r="CP23" s="87">
        <v>750</v>
      </c>
      <c r="CQ23" s="87">
        <v>750</v>
      </c>
      <c r="CR23" s="87">
        <v>750</v>
      </c>
      <c r="CS23" s="87">
        <v>750</v>
      </c>
      <c r="CT23" s="87">
        <v>750</v>
      </c>
      <c r="CU23" s="87">
        <v>750</v>
      </c>
      <c r="CV23" s="87">
        <v>750</v>
      </c>
      <c r="CW23" s="87">
        <v>750</v>
      </c>
      <c r="CX23" s="87">
        <v>750</v>
      </c>
      <c r="CY23" s="87">
        <v>750</v>
      </c>
      <c r="CZ23" s="87">
        <v>750</v>
      </c>
      <c r="DA23" s="87">
        <v>750</v>
      </c>
      <c r="DB23" s="87">
        <v>750</v>
      </c>
      <c r="DC23" s="87">
        <v>750</v>
      </c>
      <c r="DD23" s="87">
        <v>750</v>
      </c>
      <c r="DE23" s="87">
        <v>750</v>
      </c>
      <c r="DF23" s="87">
        <v>750</v>
      </c>
      <c r="DG23" s="87">
        <v>750</v>
      </c>
      <c r="DH23" s="87">
        <v>750</v>
      </c>
      <c r="DI23" s="87">
        <v>750</v>
      </c>
      <c r="DJ23" s="87">
        <v>750</v>
      </c>
      <c r="DK23" s="87">
        <v>750</v>
      </c>
      <c r="DL23" s="87">
        <v>750</v>
      </c>
      <c r="DM23" s="87">
        <v>750</v>
      </c>
      <c r="DN23" s="87">
        <v>750</v>
      </c>
      <c r="DO23" s="87">
        <v>750</v>
      </c>
      <c r="DP23" s="87">
        <v>750</v>
      </c>
      <c r="DQ23" s="87">
        <v>750</v>
      </c>
      <c r="DR23" s="87">
        <v>750</v>
      </c>
      <c r="DS23" s="87">
        <v>750</v>
      </c>
      <c r="DT23" s="87">
        <v>750</v>
      </c>
      <c r="DU23" s="87">
        <v>750</v>
      </c>
      <c r="DV23" s="87">
        <v>750</v>
      </c>
      <c r="DW23" s="87">
        <v>750</v>
      </c>
      <c r="DX23" s="87">
        <v>750</v>
      </c>
    </row>
    <row r="24" spans="1:128" ht="14.25" customHeight="1" x14ac:dyDescent="0.25">
      <c r="A24" s="86" t="s">
        <v>222</v>
      </c>
      <c r="B24" s="90"/>
      <c r="C24" s="89" t="s">
        <v>173</v>
      </c>
      <c r="D24" s="80"/>
      <c r="E24" s="84"/>
      <c r="F24" s="84"/>
      <c r="G24" s="84"/>
      <c r="H24" s="82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>
        <v>750</v>
      </c>
      <c r="AE24" s="87">
        <v>750</v>
      </c>
      <c r="AF24" s="87">
        <v>750</v>
      </c>
      <c r="AG24" s="87">
        <v>750</v>
      </c>
      <c r="AH24" s="87">
        <v>750</v>
      </c>
      <c r="AI24" s="87">
        <v>750</v>
      </c>
      <c r="AJ24" s="87">
        <v>750</v>
      </c>
      <c r="AK24" s="87">
        <v>750</v>
      </c>
      <c r="AL24" s="87">
        <v>750</v>
      </c>
      <c r="AM24" s="87">
        <v>750</v>
      </c>
      <c r="AN24" s="87">
        <v>750</v>
      </c>
      <c r="AO24" s="87">
        <v>750</v>
      </c>
      <c r="AP24" s="87">
        <v>750</v>
      </c>
      <c r="AQ24" s="87">
        <v>750</v>
      </c>
      <c r="AR24" s="87">
        <v>750</v>
      </c>
      <c r="AS24" s="87">
        <v>750</v>
      </c>
      <c r="AT24" s="87">
        <v>750</v>
      </c>
      <c r="AU24" s="87">
        <v>750</v>
      </c>
      <c r="AV24" s="87">
        <v>750</v>
      </c>
      <c r="AW24" s="87">
        <v>750</v>
      </c>
      <c r="AX24" s="87">
        <v>750</v>
      </c>
      <c r="AY24" s="87">
        <v>750</v>
      </c>
      <c r="AZ24" s="87">
        <v>750</v>
      </c>
      <c r="BA24" s="87">
        <v>750</v>
      </c>
      <c r="BB24" s="87">
        <v>750</v>
      </c>
      <c r="BC24" s="87">
        <v>750</v>
      </c>
      <c r="BD24" s="87">
        <v>750</v>
      </c>
      <c r="BE24" s="87">
        <v>750</v>
      </c>
      <c r="BF24" s="87">
        <v>750</v>
      </c>
      <c r="BG24" s="87">
        <v>750</v>
      </c>
      <c r="BH24" s="87">
        <v>750</v>
      </c>
      <c r="BI24" s="87">
        <v>750</v>
      </c>
      <c r="BJ24" s="87">
        <v>750</v>
      </c>
      <c r="BK24" s="87">
        <v>750</v>
      </c>
      <c r="BL24" s="87">
        <v>750</v>
      </c>
      <c r="BM24" s="87">
        <v>750</v>
      </c>
      <c r="BN24" s="87">
        <v>750</v>
      </c>
      <c r="BO24" s="87">
        <v>750</v>
      </c>
      <c r="BP24" s="87">
        <v>750</v>
      </c>
      <c r="BQ24" s="87">
        <v>750</v>
      </c>
      <c r="BR24" s="87">
        <v>750</v>
      </c>
      <c r="BS24" s="87">
        <v>750</v>
      </c>
      <c r="BT24" s="87">
        <v>750</v>
      </c>
      <c r="BU24" s="87">
        <v>750</v>
      </c>
      <c r="BV24" s="87">
        <v>750</v>
      </c>
      <c r="BW24" s="87">
        <v>750</v>
      </c>
      <c r="BX24" s="87">
        <v>750</v>
      </c>
      <c r="BY24" s="87">
        <v>750</v>
      </c>
      <c r="BZ24" s="87">
        <v>750</v>
      </c>
      <c r="CA24" s="87">
        <v>750</v>
      </c>
      <c r="CB24" s="87">
        <v>750</v>
      </c>
      <c r="CC24" s="87">
        <v>750</v>
      </c>
      <c r="CD24" s="87">
        <v>750</v>
      </c>
      <c r="CE24" s="87">
        <v>750</v>
      </c>
      <c r="CF24" s="87">
        <v>750</v>
      </c>
      <c r="CG24" s="87">
        <v>750</v>
      </c>
      <c r="CH24" s="87">
        <v>750</v>
      </c>
      <c r="CI24" s="87">
        <v>750</v>
      </c>
      <c r="CJ24" s="87">
        <v>750</v>
      </c>
      <c r="CK24" s="87">
        <v>750</v>
      </c>
      <c r="CL24" s="87">
        <v>750</v>
      </c>
      <c r="CM24" s="87">
        <v>750</v>
      </c>
      <c r="CN24" s="87">
        <v>750</v>
      </c>
      <c r="CO24" s="87">
        <v>750</v>
      </c>
      <c r="CP24" s="87">
        <v>750</v>
      </c>
      <c r="CQ24" s="87">
        <v>750</v>
      </c>
      <c r="CR24" s="87">
        <v>750</v>
      </c>
      <c r="CS24" s="87">
        <v>750</v>
      </c>
      <c r="CT24" s="87">
        <v>750</v>
      </c>
      <c r="CU24" s="87">
        <v>750</v>
      </c>
      <c r="CV24" s="87">
        <v>750</v>
      </c>
      <c r="CW24" s="87">
        <v>750</v>
      </c>
      <c r="CX24" s="87">
        <v>750</v>
      </c>
      <c r="CY24" s="87">
        <v>750</v>
      </c>
      <c r="CZ24" s="87">
        <v>750</v>
      </c>
      <c r="DA24" s="87">
        <v>750</v>
      </c>
      <c r="DB24" s="87">
        <v>750</v>
      </c>
      <c r="DC24" s="87">
        <v>750</v>
      </c>
      <c r="DD24" s="87">
        <v>750</v>
      </c>
      <c r="DE24" s="87">
        <v>750</v>
      </c>
      <c r="DF24" s="87">
        <v>750</v>
      </c>
      <c r="DG24" s="87">
        <v>750</v>
      </c>
      <c r="DH24" s="87">
        <v>750</v>
      </c>
      <c r="DI24" s="87">
        <v>750</v>
      </c>
      <c r="DJ24" s="87">
        <v>750</v>
      </c>
      <c r="DK24" s="87">
        <v>750</v>
      </c>
      <c r="DL24" s="87">
        <v>750</v>
      </c>
      <c r="DM24" s="87">
        <v>750</v>
      </c>
      <c r="DN24" s="87">
        <v>750</v>
      </c>
      <c r="DO24" s="87">
        <v>750</v>
      </c>
      <c r="DP24" s="87">
        <v>750</v>
      </c>
      <c r="DQ24" s="87">
        <v>750</v>
      </c>
      <c r="DR24" s="87">
        <v>750</v>
      </c>
      <c r="DS24" s="87">
        <v>750</v>
      </c>
      <c r="DT24" s="87">
        <v>750</v>
      </c>
      <c r="DU24" s="87">
        <v>750</v>
      </c>
      <c r="DV24" s="87">
        <v>750</v>
      </c>
      <c r="DW24" s="87">
        <v>750</v>
      </c>
      <c r="DX24" s="87">
        <v>750</v>
      </c>
    </row>
    <row r="25" spans="1:128" ht="14.25" customHeight="1" x14ac:dyDescent="0.25">
      <c r="A25" s="86" t="s">
        <v>223</v>
      </c>
      <c r="B25" s="90"/>
      <c r="C25" s="89" t="s">
        <v>173</v>
      </c>
      <c r="D25" s="80"/>
      <c r="E25" s="84"/>
      <c r="F25" s="84"/>
      <c r="G25" s="84"/>
      <c r="H25" s="82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>
        <v>750</v>
      </c>
      <c r="AF25" s="87">
        <v>750</v>
      </c>
      <c r="AG25" s="87">
        <v>750</v>
      </c>
      <c r="AH25" s="87">
        <v>750</v>
      </c>
      <c r="AI25" s="87">
        <v>750</v>
      </c>
      <c r="AJ25" s="87">
        <v>750</v>
      </c>
      <c r="AK25" s="87">
        <v>750</v>
      </c>
      <c r="AL25" s="87">
        <v>750</v>
      </c>
      <c r="AM25" s="87">
        <v>750</v>
      </c>
      <c r="AN25" s="87">
        <v>750</v>
      </c>
      <c r="AO25" s="87">
        <v>750</v>
      </c>
      <c r="AP25" s="87">
        <v>750</v>
      </c>
      <c r="AQ25" s="87">
        <v>750</v>
      </c>
      <c r="AR25" s="87">
        <v>750</v>
      </c>
      <c r="AS25" s="87">
        <v>750</v>
      </c>
      <c r="AT25" s="87">
        <v>750</v>
      </c>
      <c r="AU25" s="87">
        <v>750</v>
      </c>
      <c r="AV25" s="87">
        <v>750</v>
      </c>
      <c r="AW25" s="87">
        <v>750</v>
      </c>
      <c r="AX25" s="87">
        <v>750</v>
      </c>
      <c r="AY25" s="87">
        <v>750</v>
      </c>
      <c r="AZ25" s="87">
        <v>750</v>
      </c>
      <c r="BA25" s="87">
        <v>750</v>
      </c>
      <c r="BB25" s="87">
        <v>750</v>
      </c>
      <c r="BC25" s="87">
        <v>750</v>
      </c>
      <c r="BD25" s="87">
        <v>750</v>
      </c>
      <c r="BE25" s="87">
        <v>750</v>
      </c>
      <c r="BF25" s="87">
        <v>750</v>
      </c>
      <c r="BG25" s="87">
        <v>750</v>
      </c>
      <c r="BH25" s="87">
        <v>750</v>
      </c>
      <c r="BI25" s="87">
        <v>750</v>
      </c>
      <c r="BJ25" s="87">
        <v>750</v>
      </c>
      <c r="BK25" s="87">
        <v>750</v>
      </c>
      <c r="BL25" s="87">
        <v>750</v>
      </c>
      <c r="BM25" s="87">
        <v>750</v>
      </c>
      <c r="BN25" s="87">
        <v>750</v>
      </c>
      <c r="BO25" s="87">
        <v>750</v>
      </c>
      <c r="BP25" s="87">
        <v>750</v>
      </c>
      <c r="BQ25" s="87">
        <v>750</v>
      </c>
      <c r="BR25" s="87">
        <v>750</v>
      </c>
      <c r="BS25" s="87">
        <v>750</v>
      </c>
      <c r="BT25" s="87">
        <v>750</v>
      </c>
      <c r="BU25" s="87">
        <v>750</v>
      </c>
      <c r="BV25" s="87">
        <v>750</v>
      </c>
      <c r="BW25" s="87">
        <v>750</v>
      </c>
      <c r="BX25" s="87">
        <v>750</v>
      </c>
      <c r="BY25" s="87">
        <v>750</v>
      </c>
      <c r="BZ25" s="87">
        <v>750</v>
      </c>
      <c r="CA25" s="87">
        <v>750</v>
      </c>
      <c r="CB25" s="87">
        <v>750</v>
      </c>
      <c r="CC25" s="87">
        <v>750</v>
      </c>
      <c r="CD25" s="87">
        <v>750</v>
      </c>
      <c r="CE25" s="87">
        <v>750</v>
      </c>
      <c r="CF25" s="87">
        <v>750</v>
      </c>
      <c r="CG25" s="87">
        <v>750</v>
      </c>
      <c r="CH25" s="87">
        <v>750</v>
      </c>
      <c r="CI25" s="87">
        <v>750</v>
      </c>
      <c r="CJ25" s="87">
        <v>750</v>
      </c>
      <c r="CK25" s="87">
        <v>750</v>
      </c>
      <c r="CL25" s="87">
        <v>750</v>
      </c>
      <c r="CM25" s="87">
        <v>750</v>
      </c>
      <c r="CN25" s="87">
        <v>750</v>
      </c>
      <c r="CO25" s="87">
        <v>750</v>
      </c>
      <c r="CP25" s="87">
        <v>750</v>
      </c>
      <c r="CQ25" s="87">
        <v>750</v>
      </c>
      <c r="CR25" s="87">
        <v>750</v>
      </c>
      <c r="CS25" s="87">
        <v>750</v>
      </c>
      <c r="CT25" s="87">
        <v>750</v>
      </c>
      <c r="CU25" s="87">
        <v>750</v>
      </c>
      <c r="CV25" s="87">
        <v>750</v>
      </c>
      <c r="CW25" s="87">
        <v>750</v>
      </c>
      <c r="CX25" s="87">
        <v>750</v>
      </c>
      <c r="CY25" s="87">
        <v>750</v>
      </c>
      <c r="CZ25" s="87">
        <v>750</v>
      </c>
      <c r="DA25" s="87">
        <v>750</v>
      </c>
      <c r="DB25" s="87">
        <v>750</v>
      </c>
      <c r="DC25" s="87">
        <v>750</v>
      </c>
      <c r="DD25" s="87">
        <v>750</v>
      </c>
      <c r="DE25" s="87">
        <v>750</v>
      </c>
      <c r="DF25" s="87">
        <v>750</v>
      </c>
      <c r="DG25" s="87">
        <v>750</v>
      </c>
      <c r="DH25" s="87">
        <v>750</v>
      </c>
      <c r="DI25" s="87">
        <v>750</v>
      </c>
      <c r="DJ25" s="87">
        <v>750</v>
      </c>
      <c r="DK25" s="87">
        <v>750</v>
      </c>
      <c r="DL25" s="87">
        <v>750</v>
      </c>
      <c r="DM25" s="87">
        <v>750</v>
      </c>
      <c r="DN25" s="87">
        <v>750</v>
      </c>
      <c r="DO25" s="87">
        <v>750</v>
      </c>
      <c r="DP25" s="87">
        <v>750</v>
      </c>
      <c r="DQ25" s="87">
        <v>750</v>
      </c>
      <c r="DR25" s="87">
        <v>750</v>
      </c>
      <c r="DS25" s="87">
        <v>750</v>
      </c>
      <c r="DT25" s="87">
        <v>750</v>
      </c>
      <c r="DU25" s="87">
        <v>750</v>
      </c>
      <c r="DV25" s="87">
        <v>750</v>
      </c>
      <c r="DW25" s="87">
        <v>750</v>
      </c>
      <c r="DX25" s="87">
        <v>750</v>
      </c>
    </row>
    <row r="26" spans="1:128" ht="14.25" customHeight="1" x14ac:dyDescent="0.25">
      <c r="A26" s="86" t="s">
        <v>224</v>
      </c>
      <c r="B26" s="90"/>
      <c r="C26" s="89" t="s">
        <v>173</v>
      </c>
      <c r="D26" s="80"/>
      <c r="E26" s="84"/>
      <c r="F26" s="84"/>
      <c r="G26" s="84"/>
      <c r="H26" s="82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>
        <v>750</v>
      </c>
      <c r="AG26" s="87">
        <v>750</v>
      </c>
      <c r="AH26" s="87">
        <v>750</v>
      </c>
      <c r="AI26" s="87">
        <v>750</v>
      </c>
      <c r="AJ26" s="87">
        <v>750</v>
      </c>
      <c r="AK26" s="87">
        <v>750</v>
      </c>
      <c r="AL26" s="87">
        <v>750</v>
      </c>
      <c r="AM26" s="87">
        <v>750</v>
      </c>
      <c r="AN26" s="87">
        <v>750</v>
      </c>
      <c r="AO26" s="87">
        <v>750</v>
      </c>
      <c r="AP26" s="87">
        <v>750</v>
      </c>
      <c r="AQ26" s="87">
        <v>750</v>
      </c>
      <c r="AR26" s="87">
        <v>750</v>
      </c>
      <c r="AS26" s="87">
        <v>750</v>
      </c>
      <c r="AT26" s="87">
        <v>750</v>
      </c>
      <c r="AU26" s="87">
        <v>750</v>
      </c>
      <c r="AV26" s="87">
        <v>750</v>
      </c>
      <c r="AW26" s="87">
        <v>750</v>
      </c>
      <c r="AX26" s="87">
        <v>750</v>
      </c>
      <c r="AY26" s="87">
        <v>750</v>
      </c>
      <c r="AZ26" s="87">
        <v>750</v>
      </c>
      <c r="BA26" s="87">
        <v>750</v>
      </c>
      <c r="BB26" s="87">
        <v>750</v>
      </c>
      <c r="BC26" s="87">
        <v>750</v>
      </c>
      <c r="BD26" s="87">
        <v>750</v>
      </c>
      <c r="BE26" s="87">
        <v>750</v>
      </c>
      <c r="BF26" s="87">
        <v>750</v>
      </c>
      <c r="BG26" s="87">
        <v>750</v>
      </c>
      <c r="BH26" s="87">
        <v>750</v>
      </c>
      <c r="BI26" s="87">
        <v>750</v>
      </c>
      <c r="BJ26" s="87">
        <v>750</v>
      </c>
      <c r="BK26" s="87">
        <v>750</v>
      </c>
      <c r="BL26" s="87">
        <v>750</v>
      </c>
      <c r="BM26" s="87">
        <v>750</v>
      </c>
      <c r="BN26" s="87">
        <v>750</v>
      </c>
      <c r="BO26" s="87">
        <v>750</v>
      </c>
      <c r="BP26" s="87">
        <v>750</v>
      </c>
      <c r="BQ26" s="87">
        <v>750</v>
      </c>
      <c r="BR26" s="87">
        <v>750</v>
      </c>
      <c r="BS26" s="87">
        <v>750</v>
      </c>
      <c r="BT26" s="87">
        <v>750</v>
      </c>
      <c r="BU26" s="87">
        <v>750</v>
      </c>
      <c r="BV26" s="87">
        <v>750</v>
      </c>
      <c r="BW26" s="87">
        <v>750</v>
      </c>
      <c r="BX26" s="87">
        <v>750</v>
      </c>
      <c r="BY26" s="87">
        <v>750</v>
      </c>
      <c r="BZ26" s="87">
        <v>750</v>
      </c>
      <c r="CA26" s="87">
        <v>750</v>
      </c>
      <c r="CB26" s="87">
        <v>750</v>
      </c>
      <c r="CC26" s="87">
        <v>750</v>
      </c>
      <c r="CD26" s="87">
        <v>750</v>
      </c>
      <c r="CE26" s="87">
        <v>750</v>
      </c>
      <c r="CF26" s="87">
        <v>750</v>
      </c>
      <c r="CG26" s="87">
        <v>750</v>
      </c>
      <c r="CH26" s="87">
        <v>750</v>
      </c>
      <c r="CI26" s="87">
        <v>750</v>
      </c>
      <c r="CJ26" s="87">
        <v>750</v>
      </c>
      <c r="CK26" s="87">
        <v>750</v>
      </c>
      <c r="CL26" s="87">
        <v>750</v>
      </c>
      <c r="CM26" s="87">
        <v>750</v>
      </c>
      <c r="CN26" s="87">
        <v>750</v>
      </c>
      <c r="CO26" s="87">
        <v>750</v>
      </c>
      <c r="CP26" s="87">
        <v>750</v>
      </c>
      <c r="CQ26" s="87">
        <v>750</v>
      </c>
      <c r="CR26" s="87">
        <v>750</v>
      </c>
      <c r="CS26" s="87">
        <v>750</v>
      </c>
      <c r="CT26" s="87">
        <v>750</v>
      </c>
      <c r="CU26" s="87">
        <v>750</v>
      </c>
      <c r="CV26" s="87">
        <v>750</v>
      </c>
      <c r="CW26" s="87">
        <v>750</v>
      </c>
      <c r="CX26" s="87">
        <v>750</v>
      </c>
      <c r="CY26" s="87">
        <v>750</v>
      </c>
      <c r="CZ26" s="87">
        <v>750</v>
      </c>
      <c r="DA26" s="87">
        <v>750</v>
      </c>
      <c r="DB26" s="87">
        <v>750</v>
      </c>
      <c r="DC26" s="87">
        <v>750</v>
      </c>
      <c r="DD26" s="87">
        <v>750</v>
      </c>
      <c r="DE26" s="87">
        <v>750</v>
      </c>
      <c r="DF26" s="87">
        <v>750</v>
      </c>
      <c r="DG26" s="87">
        <v>750</v>
      </c>
      <c r="DH26" s="87">
        <v>750</v>
      </c>
      <c r="DI26" s="87">
        <v>750</v>
      </c>
      <c r="DJ26" s="87">
        <v>750</v>
      </c>
      <c r="DK26" s="87">
        <v>750</v>
      </c>
      <c r="DL26" s="87">
        <v>750</v>
      </c>
      <c r="DM26" s="87">
        <v>750</v>
      </c>
      <c r="DN26" s="87">
        <v>750</v>
      </c>
      <c r="DO26" s="87">
        <v>750</v>
      </c>
      <c r="DP26" s="87">
        <v>750</v>
      </c>
      <c r="DQ26" s="87">
        <v>750</v>
      </c>
      <c r="DR26" s="87">
        <v>750</v>
      </c>
      <c r="DS26" s="87">
        <v>750</v>
      </c>
      <c r="DT26" s="87">
        <v>750</v>
      </c>
      <c r="DU26" s="87">
        <v>750</v>
      </c>
      <c r="DV26" s="87">
        <v>750</v>
      </c>
      <c r="DW26" s="87">
        <v>750</v>
      </c>
      <c r="DX26" s="87">
        <v>750</v>
      </c>
    </row>
    <row r="27" spans="1:128" ht="14.25" customHeight="1" x14ac:dyDescent="0.25">
      <c r="A27" s="86" t="s">
        <v>225</v>
      </c>
      <c r="B27" s="90"/>
      <c r="C27" s="89" t="s">
        <v>173</v>
      </c>
      <c r="D27" s="80"/>
      <c r="E27" s="84"/>
      <c r="F27" s="84"/>
      <c r="G27" s="84"/>
      <c r="H27" s="82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>
        <v>750</v>
      </c>
      <c r="AH27" s="87">
        <v>750</v>
      </c>
      <c r="AI27" s="87">
        <v>750</v>
      </c>
      <c r="AJ27" s="87">
        <v>750</v>
      </c>
      <c r="AK27" s="87">
        <v>750</v>
      </c>
      <c r="AL27" s="87">
        <v>750</v>
      </c>
      <c r="AM27" s="87">
        <v>750</v>
      </c>
      <c r="AN27" s="87">
        <v>750</v>
      </c>
      <c r="AO27" s="87">
        <v>750</v>
      </c>
      <c r="AP27" s="87">
        <v>750</v>
      </c>
      <c r="AQ27" s="87">
        <v>750</v>
      </c>
      <c r="AR27" s="87">
        <v>750</v>
      </c>
      <c r="AS27" s="87">
        <v>750</v>
      </c>
      <c r="AT27" s="87">
        <v>750</v>
      </c>
      <c r="AU27" s="87">
        <v>750</v>
      </c>
      <c r="AV27" s="87">
        <v>750</v>
      </c>
      <c r="AW27" s="87">
        <v>750</v>
      </c>
      <c r="AX27" s="87">
        <v>750</v>
      </c>
      <c r="AY27" s="87">
        <v>750</v>
      </c>
      <c r="AZ27" s="87">
        <v>750</v>
      </c>
      <c r="BA27" s="87">
        <v>750</v>
      </c>
      <c r="BB27" s="87">
        <v>750</v>
      </c>
      <c r="BC27" s="87">
        <v>750</v>
      </c>
      <c r="BD27" s="87">
        <v>750</v>
      </c>
      <c r="BE27" s="87">
        <v>750</v>
      </c>
      <c r="BF27" s="87">
        <v>750</v>
      </c>
      <c r="BG27" s="87">
        <v>750</v>
      </c>
      <c r="BH27" s="87">
        <v>750</v>
      </c>
      <c r="BI27" s="87">
        <v>750</v>
      </c>
      <c r="BJ27" s="87">
        <v>750</v>
      </c>
      <c r="BK27" s="87">
        <v>750</v>
      </c>
      <c r="BL27" s="87">
        <v>750</v>
      </c>
      <c r="BM27" s="87">
        <v>750</v>
      </c>
      <c r="BN27" s="87">
        <v>750</v>
      </c>
      <c r="BO27" s="87">
        <v>750</v>
      </c>
      <c r="BP27" s="87">
        <v>750</v>
      </c>
      <c r="BQ27" s="87">
        <v>750</v>
      </c>
      <c r="BR27" s="87">
        <v>750</v>
      </c>
      <c r="BS27" s="87">
        <v>750</v>
      </c>
      <c r="BT27" s="87">
        <v>750</v>
      </c>
      <c r="BU27" s="87">
        <v>750</v>
      </c>
      <c r="BV27" s="87">
        <v>750</v>
      </c>
      <c r="BW27" s="87">
        <v>750</v>
      </c>
      <c r="BX27" s="87">
        <v>750</v>
      </c>
      <c r="BY27" s="87">
        <v>750</v>
      </c>
      <c r="BZ27" s="87">
        <v>750</v>
      </c>
      <c r="CA27" s="87">
        <v>750</v>
      </c>
      <c r="CB27" s="87">
        <v>750</v>
      </c>
      <c r="CC27" s="87">
        <v>750</v>
      </c>
      <c r="CD27" s="87">
        <v>750</v>
      </c>
      <c r="CE27" s="87">
        <v>750</v>
      </c>
      <c r="CF27" s="87">
        <v>750</v>
      </c>
      <c r="CG27" s="87">
        <v>750</v>
      </c>
      <c r="CH27" s="87">
        <v>750</v>
      </c>
      <c r="CI27" s="87">
        <v>750</v>
      </c>
      <c r="CJ27" s="87">
        <v>750</v>
      </c>
      <c r="CK27" s="87">
        <v>750</v>
      </c>
      <c r="CL27" s="87">
        <v>750</v>
      </c>
      <c r="CM27" s="87">
        <v>750</v>
      </c>
      <c r="CN27" s="87">
        <v>750</v>
      </c>
      <c r="CO27" s="87">
        <v>750</v>
      </c>
      <c r="CP27" s="87">
        <v>750</v>
      </c>
      <c r="CQ27" s="87">
        <v>750</v>
      </c>
      <c r="CR27" s="87">
        <v>750</v>
      </c>
      <c r="CS27" s="87">
        <v>750</v>
      </c>
      <c r="CT27" s="87">
        <v>750</v>
      </c>
      <c r="CU27" s="87">
        <v>750</v>
      </c>
      <c r="CV27" s="87">
        <v>750</v>
      </c>
      <c r="CW27" s="87">
        <v>750</v>
      </c>
      <c r="CX27" s="87">
        <v>750</v>
      </c>
      <c r="CY27" s="87">
        <v>750</v>
      </c>
      <c r="CZ27" s="87">
        <v>750</v>
      </c>
      <c r="DA27" s="87">
        <v>750</v>
      </c>
      <c r="DB27" s="87">
        <v>750</v>
      </c>
      <c r="DC27" s="87">
        <v>750</v>
      </c>
      <c r="DD27" s="87">
        <v>750</v>
      </c>
      <c r="DE27" s="87">
        <v>750</v>
      </c>
      <c r="DF27" s="87">
        <v>750</v>
      </c>
      <c r="DG27" s="87">
        <v>750</v>
      </c>
      <c r="DH27" s="87">
        <v>750</v>
      </c>
      <c r="DI27" s="87">
        <v>750</v>
      </c>
      <c r="DJ27" s="87">
        <v>750</v>
      </c>
      <c r="DK27" s="87">
        <v>750</v>
      </c>
      <c r="DL27" s="87">
        <v>750</v>
      </c>
      <c r="DM27" s="87">
        <v>750</v>
      </c>
      <c r="DN27" s="87">
        <v>750</v>
      </c>
      <c r="DO27" s="87">
        <v>750</v>
      </c>
      <c r="DP27" s="87">
        <v>750</v>
      </c>
      <c r="DQ27" s="87">
        <v>750</v>
      </c>
      <c r="DR27" s="87">
        <v>750</v>
      </c>
      <c r="DS27" s="87">
        <v>750</v>
      </c>
      <c r="DT27" s="87">
        <v>750</v>
      </c>
      <c r="DU27" s="87">
        <v>750</v>
      </c>
      <c r="DV27" s="87">
        <v>750</v>
      </c>
      <c r="DW27" s="87">
        <v>750</v>
      </c>
      <c r="DX27" s="87">
        <v>750</v>
      </c>
    </row>
    <row r="28" spans="1:128" ht="14.25" customHeight="1" x14ac:dyDescent="0.25">
      <c r="A28" s="86" t="s">
        <v>226</v>
      </c>
      <c r="B28" s="90"/>
      <c r="C28" s="89" t="s">
        <v>173</v>
      </c>
      <c r="D28" s="80"/>
      <c r="E28" s="84"/>
      <c r="F28" s="84"/>
      <c r="G28" s="84"/>
      <c r="H28" s="82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>
        <v>750</v>
      </c>
      <c r="AI28" s="87">
        <v>750</v>
      </c>
      <c r="AJ28" s="87">
        <v>750</v>
      </c>
      <c r="AK28" s="87">
        <v>750</v>
      </c>
      <c r="AL28" s="87">
        <v>750</v>
      </c>
      <c r="AM28" s="87">
        <v>750</v>
      </c>
      <c r="AN28" s="87">
        <v>750</v>
      </c>
      <c r="AO28" s="87">
        <v>750</v>
      </c>
      <c r="AP28" s="87">
        <v>750</v>
      </c>
      <c r="AQ28" s="87">
        <v>750</v>
      </c>
      <c r="AR28" s="87">
        <v>750</v>
      </c>
      <c r="AS28" s="87">
        <v>750</v>
      </c>
      <c r="AT28" s="87">
        <v>750</v>
      </c>
      <c r="AU28" s="87">
        <v>750</v>
      </c>
      <c r="AV28" s="87">
        <v>750</v>
      </c>
      <c r="AW28" s="87">
        <v>750</v>
      </c>
      <c r="AX28" s="87">
        <v>750</v>
      </c>
      <c r="AY28" s="87">
        <v>750</v>
      </c>
      <c r="AZ28" s="87">
        <v>750</v>
      </c>
      <c r="BA28" s="87">
        <v>750</v>
      </c>
      <c r="BB28" s="87">
        <v>750</v>
      </c>
      <c r="BC28" s="87">
        <v>750</v>
      </c>
      <c r="BD28" s="87">
        <v>750</v>
      </c>
      <c r="BE28" s="87">
        <v>750</v>
      </c>
      <c r="BF28" s="87">
        <v>750</v>
      </c>
      <c r="BG28" s="87">
        <v>750</v>
      </c>
      <c r="BH28" s="87">
        <v>750</v>
      </c>
      <c r="BI28" s="87">
        <v>750</v>
      </c>
      <c r="BJ28" s="87">
        <v>750</v>
      </c>
      <c r="BK28" s="87">
        <v>750</v>
      </c>
      <c r="BL28" s="87">
        <v>750</v>
      </c>
      <c r="BM28" s="87">
        <v>750</v>
      </c>
      <c r="BN28" s="87">
        <v>750</v>
      </c>
      <c r="BO28" s="87">
        <v>750</v>
      </c>
      <c r="BP28" s="87">
        <v>750</v>
      </c>
      <c r="BQ28" s="87">
        <v>750</v>
      </c>
      <c r="BR28" s="87">
        <v>750</v>
      </c>
      <c r="BS28" s="87">
        <v>750</v>
      </c>
      <c r="BT28" s="87">
        <v>750</v>
      </c>
      <c r="BU28" s="87">
        <v>750</v>
      </c>
      <c r="BV28" s="87">
        <v>750</v>
      </c>
      <c r="BW28" s="87">
        <v>750</v>
      </c>
      <c r="BX28" s="87">
        <v>750</v>
      </c>
      <c r="BY28" s="87">
        <v>750</v>
      </c>
      <c r="BZ28" s="87">
        <v>750</v>
      </c>
      <c r="CA28" s="87">
        <v>750</v>
      </c>
      <c r="CB28" s="87">
        <v>750</v>
      </c>
      <c r="CC28" s="87">
        <v>750</v>
      </c>
      <c r="CD28" s="87">
        <v>750</v>
      </c>
      <c r="CE28" s="87">
        <v>750</v>
      </c>
      <c r="CF28" s="87">
        <v>750</v>
      </c>
      <c r="CG28" s="87">
        <v>750</v>
      </c>
      <c r="CH28" s="87">
        <v>750</v>
      </c>
      <c r="CI28" s="87">
        <v>750</v>
      </c>
      <c r="CJ28" s="87">
        <v>750</v>
      </c>
      <c r="CK28" s="87">
        <v>750</v>
      </c>
      <c r="CL28" s="87">
        <v>750</v>
      </c>
      <c r="CM28" s="87">
        <v>750</v>
      </c>
      <c r="CN28" s="87">
        <v>750</v>
      </c>
      <c r="CO28" s="87">
        <v>750</v>
      </c>
      <c r="CP28" s="87">
        <v>750</v>
      </c>
      <c r="CQ28" s="87">
        <v>750</v>
      </c>
      <c r="CR28" s="87">
        <v>750</v>
      </c>
      <c r="CS28" s="87">
        <v>750</v>
      </c>
      <c r="CT28" s="87">
        <v>750</v>
      </c>
      <c r="CU28" s="87">
        <v>750</v>
      </c>
      <c r="CV28" s="87">
        <v>750</v>
      </c>
      <c r="CW28" s="87">
        <v>750</v>
      </c>
      <c r="CX28" s="87">
        <v>750</v>
      </c>
      <c r="CY28" s="87">
        <v>750</v>
      </c>
      <c r="CZ28" s="87">
        <v>750</v>
      </c>
      <c r="DA28" s="87">
        <v>750</v>
      </c>
      <c r="DB28" s="87">
        <v>750</v>
      </c>
      <c r="DC28" s="87">
        <v>750</v>
      </c>
      <c r="DD28" s="87">
        <v>750</v>
      </c>
      <c r="DE28" s="87">
        <v>750</v>
      </c>
      <c r="DF28" s="87">
        <v>750</v>
      </c>
      <c r="DG28" s="87">
        <v>750</v>
      </c>
      <c r="DH28" s="87">
        <v>750</v>
      </c>
      <c r="DI28" s="87">
        <v>750</v>
      </c>
      <c r="DJ28" s="87">
        <v>750</v>
      </c>
      <c r="DK28" s="87">
        <v>750</v>
      </c>
      <c r="DL28" s="87">
        <v>750</v>
      </c>
      <c r="DM28" s="87">
        <v>750</v>
      </c>
      <c r="DN28" s="87">
        <v>750</v>
      </c>
      <c r="DO28" s="87">
        <v>750</v>
      </c>
      <c r="DP28" s="87">
        <v>750</v>
      </c>
      <c r="DQ28" s="87">
        <v>750</v>
      </c>
      <c r="DR28" s="87">
        <v>750</v>
      </c>
      <c r="DS28" s="87">
        <v>750</v>
      </c>
      <c r="DT28" s="87">
        <v>750</v>
      </c>
      <c r="DU28" s="87">
        <v>750</v>
      </c>
      <c r="DV28" s="87">
        <v>750</v>
      </c>
      <c r="DW28" s="87">
        <v>750</v>
      </c>
      <c r="DX28" s="87">
        <v>750</v>
      </c>
    </row>
    <row r="29" spans="1:128" ht="14.25" customHeight="1" x14ac:dyDescent="0.25">
      <c r="A29" s="86" t="s">
        <v>340</v>
      </c>
      <c r="B29" s="90"/>
      <c r="C29" s="89" t="s">
        <v>173</v>
      </c>
      <c r="D29" s="80"/>
      <c r="E29" s="84"/>
      <c r="F29" s="84"/>
      <c r="G29" s="84"/>
      <c r="H29" s="82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>
        <v>750</v>
      </c>
      <c r="AJ29" s="87">
        <v>750</v>
      </c>
      <c r="AK29" s="87">
        <v>750</v>
      </c>
      <c r="AL29" s="87">
        <v>750</v>
      </c>
      <c r="AM29" s="87">
        <v>750</v>
      </c>
      <c r="AN29" s="87">
        <v>750</v>
      </c>
      <c r="AO29" s="87">
        <v>750</v>
      </c>
      <c r="AP29" s="87">
        <v>750</v>
      </c>
      <c r="AQ29" s="87">
        <v>750</v>
      </c>
      <c r="AR29" s="87">
        <v>750</v>
      </c>
      <c r="AS29" s="87">
        <v>750</v>
      </c>
      <c r="AT29" s="87">
        <v>750</v>
      </c>
      <c r="AU29" s="87">
        <v>750</v>
      </c>
      <c r="AV29" s="87">
        <v>750</v>
      </c>
      <c r="AW29" s="87">
        <v>750</v>
      </c>
      <c r="AX29" s="87">
        <v>750</v>
      </c>
      <c r="AY29" s="87">
        <v>750</v>
      </c>
      <c r="AZ29" s="87">
        <v>750</v>
      </c>
      <c r="BA29" s="87">
        <v>750</v>
      </c>
      <c r="BB29" s="87">
        <v>750</v>
      </c>
      <c r="BC29" s="87">
        <v>750</v>
      </c>
      <c r="BD29" s="87">
        <v>750</v>
      </c>
      <c r="BE29" s="87">
        <v>750</v>
      </c>
      <c r="BF29" s="87">
        <v>750</v>
      </c>
      <c r="BG29" s="87">
        <v>750</v>
      </c>
      <c r="BH29" s="87">
        <v>750</v>
      </c>
      <c r="BI29" s="87">
        <v>750</v>
      </c>
      <c r="BJ29" s="87">
        <v>750</v>
      </c>
      <c r="BK29" s="87">
        <v>750</v>
      </c>
      <c r="BL29" s="87">
        <v>750</v>
      </c>
      <c r="BM29" s="87">
        <v>750</v>
      </c>
      <c r="BN29" s="87">
        <v>750</v>
      </c>
      <c r="BO29" s="87">
        <v>750</v>
      </c>
      <c r="BP29" s="87">
        <v>750</v>
      </c>
      <c r="BQ29" s="87">
        <v>750</v>
      </c>
      <c r="BR29" s="87">
        <v>750</v>
      </c>
      <c r="BS29" s="87">
        <v>750</v>
      </c>
      <c r="BT29" s="87">
        <v>750</v>
      </c>
      <c r="BU29" s="87">
        <v>750</v>
      </c>
      <c r="BV29" s="87">
        <v>750</v>
      </c>
      <c r="BW29" s="87">
        <v>750</v>
      </c>
      <c r="BX29" s="87">
        <v>750</v>
      </c>
      <c r="BY29" s="87">
        <v>750</v>
      </c>
      <c r="BZ29" s="87">
        <v>750</v>
      </c>
      <c r="CA29" s="87">
        <v>750</v>
      </c>
      <c r="CB29" s="87">
        <v>750</v>
      </c>
      <c r="CC29" s="87">
        <v>750</v>
      </c>
      <c r="CD29" s="87">
        <v>750</v>
      </c>
      <c r="CE29" s="87">
        <v>750</v>
      </c>
      <c r="CF29" s="87">
        <v>750</v>
      </c>
      <c r="CG29" s="87">
        <v>750</v>
      </c>
      <c r="CH29" s="87">
        <v>750</v>
      </c>
      <c r="CI29" s="87">
        <v>750</v>
      </c>
      <c r="CJ29" s="87">
        <v>750</v>
      </c>
      <c r="CK29" s="87">
        <v>750</v>
      </c>
      <c r="CL29" s="87">
        <v>750</v>
      </c>
      <c r="CM29" s="87">
        <v>750</v>
      </c>
      <c r="CN29" s="87">
        <v>750</v>
      </c>
      <c r="CO29" s="87">
        <v>750</v>
      </c>
      <c r="CP29" s="87">
        <v>750</v>
      </c>
      <c r="CQ29" s="87">
        <v>750</v>
      </c>
      <c r="CR29" s="87">
        <v>750</v>
      </c>
      <c r="CS29" s="87">
        <v>750</v>
      </c>
      <c r="CT29" s="87">
        <v>750</v>
      </c>
      <c r="CU29" s="87">
        <v>750</v>
      </c>
      <c r="CV29" s="87">
        <v>750</v>
      </c>
      <c r="CW29" s="87">
        <v>750</v>
      </c>
      <c r="CX29" s="87">
        <v>750</v>
      </c>
      <c r="CY29" s="87">
        <v>750</v>
      </c>
      <c r="CZ29" s="87">
        <v>750</v>
      </c>
      <c r="DA29" s="87">
        <v>750</v>
      </c>
      <c r="DB29" s="87">
        <v>750</v>
      </c>
      <c r="DC29" s="87">
        <v>750</v>
      </c>
      <c r="DD29" s="87">
        <v>750</v>
      </c>
      <c r="DE29" s="87">
        <v>750</v>
      </c>
      <c r="DF29" s="87">
        <v>750</v>
      </c>
      <c r="DG29" s="87">
        <v>750</v>
      </c>
      <c r="DH29" s="87">
        <v>750</v>
      </c>
      <c r="DI29" s="87">
        <v>750</v>
      </c>
      <c r="DJ29" s="87">
        <v>750</v>
      </c>
      <c r="DK29" s="87">
        <v>750</v>
      </c>
      <c r="DL29" s="87">
        <v>750</v>
      </c>
      <c r="DM29" s="87">
        <v>750</v>
      </c>
      <c r="DN29" s="87">
        <v>750</v>
      </c>
      <c r="DO29" s="87">
        <v>750</v>
      </c>
      <c r="DP29" s="87">
        <v>750</v>
      </c>
      <c r="DQ29" s="87">
        <v>750</v>
      </c>
      <c r="DR29" s="87">
        <v>750</v>
      </c>
      <c r="DS29" s="87">
        <v>750</v>
      </c>
      <c r="DT29" s="87">
        <v>750</v>
      </c>
      <c r="DU29" s="87">
        <v>750</v>
      </c>
      <c r="DV29" s="87">
        <v>750</v>
      </c>
      <c r="DW29" s="87">
        <v>750</v>
      </c>
      <c r="DX29" s="87">
        <v>750</v>
      </c>
    </row>
    <row r="30" spans="1:128" ht="15.75" customHeight="1" x14ac:dyDescent="0.25">
      <c r="A30" s="86"/>
      <c r="B30" s="85"/>
      <c r="C30" s="80"/>
      <c r="D30" s="80"/>
      <c r="E30" s="84"/>
      <c r="F30" s="84"/>
      <c r="G30" s="84"/>
      <c r="H30" s="82"/>
      <c r="I30" s="81"/>
      <c r="J30" s="81"/>
      <c r="K30" s="81"/>
      <c r="L30" s="81"/>
      <c r="M30" s="81"/>
      <c r="N30" s="81"/>
      <c r="O30" s="81"/>
      <c r="P30" s="81"/>
      <c r="Q30" s="81"/>
    </row>
    <row r="31" spans="1:128" ht="15.75" customHeight="1" x14ac:dyDescent="0.25">
      <c r="A31" s="81"/>
      <c r="B31" s="81"/>
      <c r="C31" s="80"/>
      <c r="D31" s="80"/>
      <c r="E31" s="79" t="s">
        <v>172</v>
      </c>
      <c r="F31" s="79"/>
      <c r="G31" s="79"/>
      <c r="H31" s="83">
        <f t="shared" ref="H31:AM31" si="0">SUM(H5:H30)</f>
        <v>0</v>
      </c>
      <c r="I31" s="83">
        <f t="shared" si="0"/>
        <v>0</v>
      </c>
      <c r="J31" s="83">
        <f t="shared" si="0"/>
        <v>0</v>
      </c>
      <c r="K31" s="83">
        <f t="shared" si="0"/>
        <v>0</v>
      </c>
      <c r="L31" s="83">
        <f t="shared" si="0"/>
        <v>0</v>
      </c>
      <c r="M31" s="83">
        <f t="shared" si="0"/>
        <v>0</v>
      </c>
      <c r="N31" s="83">
        <f t="shared" si="0"/>
        <v>0</v>
      </c>
      <c r="O31" s="83">
        <f t="shared" si="0"/>
        <v>0</v>
      </c>
      <c r="P31" s="83">
        <f t="shared" si="0"/>
        <v>0</v>
      </c>
      <c r="Q31" s="83">
        <f t="shared" si="0"/>
        <v>0</v>
      </c>
      <c r="R31" s="83">
        <f t="shared" si="0"/>
        <v>0</v>
      </c>
      <c r="S31" s="83">
        <f t="shared" si="0"/>
        <v>0</v>
      </c>
      <c r="T31" s="83">
        <f t="shared" si="0"/>
        <v>0</v>
      </c>
      <c r="U31" s="83">
        <f t="shared" si="0"/>
        <v>0</v>
      </c>
      <c r="V31" s="83">
        <f t="shared" si="0"/>
        <v>0</v>
      </c>
      <c r="W31" s="83">
        <f t="shared" si="0"/>
        <v>0</v>
      </c>
      <c r="X31" s="83">
        <f t="shared" si="0"/>
        <v>0</v>
      </c>
      <c r="Y31" s="83">
        <f t="shared" si="0"/>
        <v>2550</v>
      </c>
      <c r="Z31" s="83">
        <f t="shared" si="0"/>
        <v>5100</v>
      </c>
      <c r="AA31" s="83">
        <f t="shared" si="0"/>
        <v>7650</v>
      </c>
      <c r="AB31" s="83">
        <f t="shared" si="0"/>
        <v>10200</v>
      </c>
      <c r="AC31" s="83">
        <f t="shared" si="0"/>
        <v>12750</v>
      </c>
      <c r="AD31" s="83">
        <f t="shared" si="0"/>
        <v>15300</v>
      </c>
      <c r="AE31" s="83">
        <f t="shared" si="0"/>
        <v>17850</v>
      </c>
      <c r="AF31" s="83">
        <f t="shared" si="0"/>
        <v>20400</v>
      </c>
      <c r="AG31" s="83">
        <f t="shared" si="0"/>
        <v>22950</v>
      </c>
      <c r="AH31" s="83">
        <f t="shared" si="0"/>
        <v>25500</v>
      </c>
      <c r="AI31" s="83">
        <f t="shared" si="0"/>
        <v>28050</v>
      </c>
      <c r="AJ31" s="83">
        <f t="shared" si="0"/>
        <v>29850</v>
      </c>
      <c r="AK31" s="83">
        <f t="shared" si="0"/>
        <v>31650</v>
      </c>
      <c r="AL31" s="83">
        <f t="shared" si="0"/>
        <v>33450</v>
      </c>
      <c r="AM31" s="83">
        <f t="shared" si="0"/>
        <v>33450</v>
      </c>
      <c r="AN31" s="83">
        <f t="shared" ref="AN31:BS31" si="1">SUM(AN5:AN30)</f>
        <v>33450</v>
      </c>
      <c r="AO31" s="83">
        <f t="shared" si="1"/>
        <v>33450</v>
      </c>
      <c r="AP31" s="83">
        <f t="shared" si="1"/>
        <v>33450</v>
      </c>
      <c r="AQ31" s="83">
        <f t="shared" si="1"/>
        <v>33450</v>
      </c>
      <c r="AR31" s="83">
        <f t="shared" si="1"/>
        <v>33450</v>
      </c>
      <c r="AS31" s="83">
        <f t="shared" si="1"/>
        <v>33450</v>
      </c>
      <c r="AT31" s="83">
        <f t="shared" si="1"/>
        <v>33450</v>
      </c>
      <c r="AU31" s="83">
        <f t="shared" si="1"/>
        <v>33450</v>
      </c>
      <c r="AV31" s="83">
        <f t="shared" si="1"/>
        <v>33450</v>
      </c>
      <c r="AW31" s="83">
        <f t="shared" si="1"/>
        <v>33450</v>
      </c>
      <c r="AX31" s="83">
        <f t="shared" si="1"/>
        <v>33450</v>
      </c>
      <c r="AY31" s="83">
        <f t="shared" si="1"/>
        <v>33450</v>
      </c>
      <c r="AZ31" s="83">
        <f t="shared" si="1"/>
        <v>33450</v>
      </c>
      <c r="BA31" s="83">
        <f t="shared" si="1"/>
        <v>33450</v>
      </c>
      <c r="BB31" s="83">
        <f t="shared" si="1"/>
        <v>33450</v>
      </c>
      <c r="BC31" s="83">
        <f t="shared" si="1"/>
        <v>33450</v>
      </c>
      <c r="BD31" s="83">
        <f t="shared" si="1"/>
        <v>33450</v>
      </c>
      <c r="BE31" s="83">
        <f t="shared" si="1"/>
        <v>33450</v>
      </c>
      <c r="BF31" s="83">
        <f t="shared" si="1"/>
        <v>33450</v>
      </c>
      <c r="BG31" s="83">
        <f t="shared" si="1"/>
        <v>33450</v>
      </c>
      <c r="BH31" s="83">
        <f t="shared" si="1"/>
        <v>33450</v>
      </c>
      <c r="BI31" s="83">
        <f t="shared" si="1"/>
        <v>33450</v>
      </c>
      <c r="BJ31" s="83">
        <f t="shared" si="1"/>
        <v>33450</v>
      </c>
      <c r="BK31" s="83">
        <f t="shared" si="1"/>
        <v>33450</v>
      </c>
      <c r="BL31" s="83">
        <f t="shared" si="1"/>
        <v>33450</v>
      </c>
      <c r="BM31" s="83">
        <f t="shared" si="1"/>
        <v>33450</v>
      </c>
      <c r="BN31" s="83">
        <f t="shared" si="1"/>
        <v>33450</v>
      </c>
      <c r="BO31" s="83">
        <f t="shared" si="1"/>
        <v>33450</v>
      </c>
      <c r="BP31" s="83">
        <f t="shared" si="1"/>
        <v>33450</v>
      </c>
      <c r="BQ31" s="83">
        <f t="shared" si="1"/>
        <v>33450</v>
      </c>
      <c r="BR31" s="83">
        <f t="shared" si="1"/>
        <v>33450</v>
      </c>
      <c r="BS31" s="83">
        <f t="shared" si="1"/>
        <v>33450</v>
      </c>
      <c r="BT31" s="83">
        <f t="shared" ref="BT31:CY31" si="2">SUM(BT5:BT30)</f>
        <v>33450</v>
      </c>
      <c r="BU31" s="83">
        <f t="shared" si="2"/>
        <v>33450</v>
      </c>
      <c r="BV31" s="83">
        <f t="shared" si="2"/>
        <v>33450</v>
      </c>
      <c r="BW31" s="83">
        <f t="shared" si="2"/>
        <v>33450</v>
      </c>
      <c r="BX31" s="83">
        <f t="shared" si="2"/>
        <v>33450</v>
      </c>
      <c r="BY31" s="83">
        <f t="shared" si="2"/>
        <v>33450</v>
      </c>
      <c r="BZ31" s="83">
        <f t="shared" si="2"/>
        <v>33450</v>
      </c>
      <c r="CA31" s="83">
        <f t="shared" si="2"/>
        <v>33450</v>
      </c>
      <c r="CB31" s="83">
        <f t="shared" si="2"/>
        <v>33450</v>
      </c>
      <c r="CC31" s="83">
        <f t="shared" si="2"/>
        <v>33450</v>
      </c>
      <c r="CD31" s="83">
        <f t="shared" si="2"/>
        <v>33450</v>
      </c>
      <c r="CE31" s="83">
        <f t="shared" si="2"/>
        <v>33450</v>
      </c>
      <c r="CF31" s="83">
        <f t="shared" si="2"/>
        <v>33450</v>
      </c>
      <c r="CG31" s="83">
        <f t="shared" si="2"/>
        <v>33450</v>
      </c>
      <c r="CH31" s="83">
        <f t="shared" si="2"/>
        <v>33450</v>
      </c>
      <c r="CI31" s="83">
        <f t="shared" si="2"/>
        <v>33450</v>
      </c>
      <c r="CJ31" s="83">
        <f t="shared" si="2"/>
        <v>33450</v>
      </c>
      <c r="CK31" s="83">
        <f t="shared" si="2"/>
        <v>33450</v>
      </c>
      <c r="CL31" s="83">
        <f t="shared" si="2"/>
        <v>33450</v>
      </c>
      <c r="CM31" s="83">
        <f t="shared" si="2"/>
        <v>33450</v>
      </c>
      <c r="CN31" s="83">
        <f t="shared" si="2"/>
        <v>33450</v>
      </c>
      <c r="CO31" s="83">
        <f t="shared" si="2"/>
        <v>33450</v>
      </c>
      <c r="CP31" s="83">
        <f t="shared" si="2"/>
        <v>33450</v>
      </c>
      <c r="CQ31" s="83">
        <f t="shared" si="2"/>
        <v>33450</v>
      </c>
      <c r="CR31" s="83">
        <f t="shared" si="2"/>
        <v>33450</v>
      </c>
      <c r="CS31" s="83">
        <f t="shared" si="2"/>
        <v>33450</v>
      </c>
      <c r="CT31" s="83">
        <f t="shared" si="2"/>
        <v>33450</v>
      </c>
      <c r="CU31" s="83">
        <f t="shared" si="2"/>
        <v>33450</v>
      </c>
      <c r="CV31" s="83">
        <f t="shared" si="2"/>
        <v>33450</v>
      </c>
      <c r="CW31" s="83">
        <f t="shared" si="2"/>
        <v>33450</v>
      </c>
      <c r="CX31" s="83">
        <f t="shared" si="2"/>
        <v>33450</v>
      </c>
      <c r="CY31" s="83">
        <f t="shared" si="2"/>
        <v>33450</v>
      </c>
      <c r="CZ31" s="83">
        <f t="shared" ref="CZ31:DK31" si="3">SUM(CZ5:CZ30)</f>
        <v>33450</v>
      </c>
      <c r="DA31" s="83">
        <f t="shared" si="3"/>
        <v>33450</v>
      </c>
      <c r="DB31" s="83">
        <f t="shared" si="3"/>
        <v>33450</v>
      </c>
      <c r="DC31" s="83">
        <f t="shared" si="3"/>
        <v>33450</v>
      </c>
      <c r="DD31" s="83">
        <f t="shared" si="3"/>
        <v>33450</v>
      </c>
      <c r="DE31" s="83">
        <f t="shared" si="3"/>
        <v>33450</v>
      </c>
      <c r="DF31" s="83">
        <f t="shared" si="3"/>
        <v>33450</v>
      </c>
      <c r="DG31" s="83">
        <f t="shared" si="3"/>
        <v>33450</v>
      </c>
      <c r="DH31" s="83">
        <f t="shared" si="3"/>
        <v>33450</v>
      </c>
      <c r="DI31" s="83">
        <f t="shared" si="3"/>
        <v>33450</v>
      </c>
      <c r="DJ31" s="83">
        <f t="shared" si="3"/>
        <v>33450</v>
      </c>
      <c r="DK31" s="83">
        <f t="shared" si="3"/>
        <v>33450</v>
      </c>
      <c r="DL31" s="83">
        <f t="shared" ref="DL31:DX31" si="4">SUM(DL5:DL30)</f>
        <v>33450</v>
      </c>
      <c r="DM31" s="83">
        <f t="shared" si="4"/>
        <v>33450</v>
      </c>
      <c r="DN31" s="83">
        <f t="shared" si="4"/>
        <v>33450</v>
      </c>
      <c r="DO31" s="83">
        <f t="shared" si="4"/>
        <v>33450</v>
      </c>
      <c r="DP31" s="83">
        <f t="shared" si="4"/>
        <v>33450</v>
      </c>
      <c r="DQ31" s="83">
        <f t="shared" si="4"/>
        <v>33450</v>
      </c>
      <c r="DR31" s="83">
        <f t="shared" si="4"/>
        <v>33450</v>
      </c>
      <c r="DS31" s="83">
        <f t="shared" si="4"/>
        <v>33450</v>
      </c>
      <c r="DT31" s="83">
        <f t="shared" si="4"/>
        <v>33450</v>
      </c>
      <c r="DU31" s="83">
        <f t="shared" si="4"/>
        <v>33450</v>
      </c>
      <c r="DV31" s="83">
        <f t="shared" si="4"/>
        <v>33450</v>
      </c>
      <c r="DW31" s="83">
        <f t="shared" si="4"/>
        <v>33450</v>
      </c>
      <c r="DX31" s="83">
        <f t="shared" si="4"/>
        <v>33450</v>
      </c>
    </row>
    <row r="32" spans="1:128" ht="15.75" customHeight="1" x14ac:dyDescent="0.25">
      <c r="A32" s="81"/>
      <c r="B32" s="81"/>
      <c r="C32" s="80"/>
      <c r="D32" s="80"/>
      <c r="E32" s="81"/>
      <c r="F32" s="81"/>
      <c r="G32" s="81"/>
      <c r="H32" s="82"/>
      <c r="I32" s="81"/>
      <c r="J32" s="81"/>
      <c r="K32" s="81"/>
      <c r="L32" s="81"/>
      <c r="M32" s="81"/>
      <c r="N32" s="81"/>
      <c r="O32" s="81"/>
      <c r="P32" s="81"/>
      <c r="Q32" s="81"/>
    </row>
    <row r="33" spans="1:128" ht="15.75" customHeight="1" x14ac:dyDescent="0.25">
      <c r="A33" s="81"/>
      <c r="B33" s="81"/>
      <c r="C33" s="80"/>
      <c r="D33" s="80"/>
      <c r="E33" s="79" t="s">
        <v>171</v>
      </c>
      <c r="F33" s="79"/>
      <c r="G33" s="79"/>
      <c r="H33" s="78"/>
      <c r="I33" s="78">
        <f t="shared" ref="I33:AN33" si="5">I31*1.2</f>
        <v>0</v>
      </c>
      <c r="J33" s="78">
        <f t="shared" si="5"/>
        <v>0</v>
      </c>
      <c r="K33" s="78">
        <f t="shared" si="5"/>
        <v>0</v>
      </c>
      <c r="L33" s="78">
        <f t="shared" si="5"/>
        <v>0</v>
      </c>
      <c r="M33" s="78">
        <f t="shared" si="5"/>
        <v>0</v>
      </c>
      <c r="N33" s="78">
        <f t="shared" si="5"/>
        <v>0</v>
      </c>
      <c r="O33" s="78">
        <f t="shared" si="5"/>
        <v>0</v>
      </c>
      <c r="P33" s="78">
        <f t="shared" si="5"/>
        <v>0</v>
      </c>
      <c r="Q33" s="78">
        <f t="shared" si="5"/>
        <v>0</v>
      </c>
      <c r="R33" s="78">
        <f t="shared" si="5"/>
        <v>0</v>
      </c>
      <c r="S33" s="78">
        <f t="shared" si="5"/>
        <v>0</v>
      </c>
      <c r="T33" s="78">
        <f t="shared" si="5"/>
        <v>0</v>
      </c>
      <c r="U33" s="78">
        <f t="shared" si="5"/>
        <v>0</v>
      </c>
      <c r="V33" s="78">
        <f t="shared" si="5"/>
        <v>0</v>
      </c>
      <c r="W33" s="78">
        <f t="shared" si="5"/>
        <v>0</v>
      </c>
      <c r="X33" s="78">
        <f t="shared" si="5"/>
        <v>0</v>
      </c>
      <c r="Y33" s="78">
        <f t="shared" si="5"/>
        <v>3060</v>
      </c>
      <c r="Z33" s="78">
        <f t="shared" si="5"/>
        <v>6120</v>
      </c>
      <c r="AA33" s="78">
        <f t="shared" si="5"/>
        <v>9180</v>
      </c>
      <c r="AB33" s="78">
        <f t="shared" si="5"/>
        <v>12240</v>
      </c>
      <c r="AC33" s="78">
        <f t="shared" si="5"/>
        <v>15300</v>
      </c>
      <c r="AD33" s="78">
        <f t="shared" si="5"/>
        <v>18360</v>
      </c>
      <c r="AE33" s="78">
        <f t="shared" si="5"/>
        <v>21420</v>
      </c>
      <c r="AF33" s="78">
        <f t="shared" si="5"/>
        <v>24480</v>
      </c>
      <c r="AG33" s="78">
        <f t="shared" si="5"/>
        <v>27540</v>
      </c>
      <c r="AH33" s="78">
        <f t="shared" si="5"/>
        <v>30600</v>
      </c>
      <c r="AI33" s="78">
        <f t="shared" si="5"/>
        <v>33660</v>
      </c>
      <c r="AJ33" s="78">
        <f t="shared" si="5"/>
        <v>35820</v>
      </c>
      <c r="AK33" s="78">
        <f t="shared" si="5"/>
        <v>37980</v>
      </c>
      <c r="AL33" s="78">
        <f t="shared" si="5"/>
        <v>40140</v>
      </c>
      <c r="AM33" s="78">
        <f t="shared" si="5"/>
        <v>40140</v>
      </c>
      <c r="AN33" s="78">
        <f t="shared" si="5"/>
        <v>40140</v>
      </c>
      <c r="AO33" s="78">
        <f t="shared" ref="AO33:BT33" si="6">AO31*1.2</f>
        <v>40140</v>
      </c>
      <c r="AP33" s="78">
        <f t="shared" si="6"/>
        <v>40140</v>
      </c>
      <c r="AQ33" s="78">
        <f t="shared" si="6"/>
        <v>40140</v>
      </c>
      <c r="AR33" s="78">
        <f t="shared" si="6"/>
        <v>40140</v>
      </c>
      <c r="AS33" s="78">
        <f t="shared" si="6"/>
        <v>40140</v>
      </c>
      <c r="AT33" s="78">
        <f t="shared" si="6"/>
        <v>40140</v>
      </c>
      <c r="AU33" s="78">
        <f t="shared" si="6"/>
        <v>40140</v>
      </c>
      <c r="AV33" s="78">
        <f t="shared" si="6"/>
        <v>40140</v>
      </c>
      <c r="AW33" s="78">
        <f t="shared" si="6"/>
        <v>40140</v>
      </c>
      <c r="AX33" s="78">
        <f t="shared" si="6"/>
        <v>40140</v>
      </c>
      <c r="AY33" s="78">
        <f t="shared" si="6"/>
        <v>40140</v>
      </c>
      <c r="AZ33" s="78">
        <f t="shared" si="6"/>
        <v>40140</v>
      </c>
      <c r="BA33" s="78">
        <f t="shared" si="6"/>
        <v>40140</v>
      </c>
      <c r="BB33" s="78">
        <f t="shared" si="6"/>
        <v>40140</v>
      </c>
      <c r="BC33" s="78">
        <f t="shared" si="6"/>
        <v>40140</v>
      </c>
      <c r="BD33" s="78">
        <f t="shared" si="6"/>
        <v>40140</v>
      </c>
      <c r="BE33" s="78">
        <f t="shared" si="6"/>
        <v>40140</v>
      </c>
      <c r="BF33" s="78">
        <f t="shared" si="6"/>
        <v>40140</v>
      </c>
      <c r="BG33" s="78">
        <f t="shared" si="6"/>
        <v>40140</v>
      </c>
      <c r="BH33" s="78">
        <f t="shared" si="6"/>
        <v>40140</v>
      </c>
      <c r="BI33" s="78">
        <f t="shared" si="6"/>
        <v>40140</v>
      </c>
      <c r="BJ33" s="78">
        <f t="shared" si="6"/>
        <v>40140</v>
      </c>
      <c r="BK33" s="78">
        <f t="shared" si="6"/>
        <v>40140</v>
      </c>
      <c r="BL33" s="78">
        <f t="shared" si="6"/>
        <v>40140</v>
      </c>
      <c r="BM33" s="78">
        <f t="shared" si="6"/>
        <v>40140</v>
      </c>
      <c r="BN33" s="78">
        <f t="shared" si="6"/>
        <v>40140</v>
      </c>
      <c r="BO33" s="78">
        <f t="shared" si="6"/>
        <v>40140</v>
      </c>
      <c r="BP33" s="78">
        <f t="shared" si="6"/>
        <v>40140</v>
      </c>
      <c r="BQ33" s="78">
        <f t="shared" si="6"/>
        <v>40140</v>
      </c>
      <c r="BR33" s="78">
        <f t="shared" si="6"/>
        <v>40140</v>
      </c>
      <c r="BS33" s="78">
        <f t="shared" si="6"/>
        <v>40140</v>
      </c>
      <c r="BT33" s="78">
        <f t="shared" si="6"/>
        <v>40140</v>
      </c>
      <c r="BU33" s="78">
        <f t="shared" ref="BU33:CZ33" si="7">BU31*1.2</f>
        <v>40140</v>
      </c>
      <c r="BV33" s="78">
        <f t="shared" si="7"/>
        <v>40140</v>
      </c>
      <c r="BW33" s="78">
        <f t="shared" si="7"/>
        <v>40140</v>
      </c>
      <c r="BX33" s="78">
        <f t="shared" si="7"/>
        <v>40140</v>
      </c>
      <c r="BY33" s="78">
        <f t="shared" si="7"/>
        <v>40140</v>
      </c>
      <c r="BZ33" s="78">
        <f t="shared" si="7"/>
        <v>40140</v>
      </c>
      <c r="CA33" s="78">
        <f t="shared" si="7"/>
        <v>40140</v>
      </c>
      <c r="CB33" s="78">
        <f t="shared" si="7"/>
        <v>40140</v>
      </c>
      <c r="CC33" s="78">
        <f t="shared" si="7"/>
        <v>40140</v>
      </c>
      <c r="CD33" s="78">
        <f t="shared" si="7"/>
        <v>40140</v>
      </c>
      <c r="CE33" s="78">
        <f t="shared" si="7"/>
        <v>40140</v>
      </c>
      <c r="CF33" s="78">
        <f t="shared" si="7"/>
        <v>40140</v>
      </c>
      <c r="CG33" s="78">
        <f t="shared" si="7"/>
        <v>40140</v>
      </c>
      <c r="CH33" s="78">
        <f t="shared" si="7"/>
        <v>40140</v>
      </c>
      <c r="CI33" s="78">
        <f t="shared" si="7"/>
        <v>40140</v>
      </c>
      <c r="CJ33" s="78">
        <f t="shared" si="7"/>
        <v>40140</v>
      </c>
      <c r="CK33" s="78">
        <f t="shared" si="7"/>
        <v>40140</v>
      </c>
      <c r="CL33" s="78">
        <f t="shared" si="7"/>
        <v>40140</v>
      </c>
      <c r="CM33" s="78">
        <f t="shared" si="7"/>
        <v>40140</v>
      </c>
      <c r="CN33" s="78">
        <f t="shared" si="7"/>
        <v>40140</v>
      </c>
      <c r="CO33" s="78">
        <f t="shared" si="7"/>
        <v>40140</v>
      </c>
      <c r="CP33" s="78">
        <f t="shared" si="7"/>
        <v>40140</v>
      </c>
      <c r="CQ33" s="78">
        <f t="shared" si="7"/>
        <v>40140</v>
      </c>
      <c r="CR33" s="78">
        <f t="shared" si="7"/>
        <v>40140</v>
      </c>
      <c r="CS33" s="78">
        <f t="shared" si="7"/>
        <v>40140</v>
      </c>
      <c r="CT33" s="78">
        <f t="shared" si="7"/>
        <v>40140</v>
      </c>
      <c r="CU33" s="78">
        <f t="shared" si="7"/>
        <v>40140</v>
      </c>
      <c r="CV33" s="78">
        <f t="shared" si="7"/>
        <v>40140</v>
      </c>
      <c r="CW33" s="78">
        <f t="shared" si="7"/>
        <v>40140</v>
      </c>
      <c r="CX33" s="78">
        <f t="shared" si="7"/>
        <v>40140</v>
      </c>
      <c r="CY33" s="78">
        <f t="shared" si="7"/>
        <v>40140</v>
      </c>
      <c r="CZ33" s="78">
        <f t="shared" si="7"/>
        <v>40140</v>
      </c>
      <c r="DA33" s="78">
        <f t="shared" ref="DA33:DX33" si="8">DA31*1.2</f>
        <v>40140</v>
      </c>
      <c r="DB33" s="78">
        <f t="shared" si="8"/>
        <v>40140</v>
      </c>
      <c r="DC33" s="78">
        <f t="shared" si="8"/>
        <v>40140</v>
      </c>
      <c r="DD33" s="78">
        <f t="shared" si="8"/>
        <v>40140</v>
      </c>
      <c r="DE33" s="78">
        <f t="shared" si="8"/>
        <v>40140</v>
      </c>
      <c r="DF33" s="78">
        <f t="shared" si="8"/>
        <v>40140</v>
      </c>
      <c r="DG33" s="78">
        <f t="shared" si="8"/>
        <v>40140</v>
      </c>
      <c r="DH33" s="78">
        <f t="shared" si="8"/>
        <v>40140</v>
      </c>
      <c r="DI33" s="78">
        <f t="shared" si="8"/>
        <v>40140</v>
      </c>
      <c r="DJ33" s="78">
        <f t="shared" si="8"/>
        <v>40140</v>
      </c>
      <c r="DK33" s="78">
        <f t="shared" si="8"/>
        <v>40140</v>
      </c>
      <c r="DL33" s="78">
        <f t="shared" si="8"/>
        <v>40140</v>
      </c>
      <c r="DM33" s="78">
        <f t="shared" si="8"/>
        <v>40140</v>
      </c>
      <c r="DN33" s="78">
        <f t="shared" si="8"/>
        <v>40140</v>
      </c>
      <c r="DO33" s="78">
        <f t="shared" si="8"/>
        <v>40140</v>
      </c>
      <c r="DP33" s="78">
        <f t="shared" si="8"/>
        <v>40140</v>
      </c>
      <c r="DQ33" s="78">
        <f t="shared" si="8"/>
        <v>40140</v>
      </c>
      <c r="DR33" s="78">
        <f t="shared" si="8"/>
        <v>40140</v>
      </c>
      <c r="DS33" s="78">
        <f t="shared" si="8"/>
        <v>40140</v>
      </c>
      <c r="DT33" s="78">
        <f t="shared" si="8"/>
        <v>40140</v>
      </c>
      <c r="DU33" s="78">
        <f t="shared" si="8"/>
        <v>40140</v>
      </c>
      <c r="DV33" s="78">
        <f t="shared" si="8"/>
        <v>40140</v>
      </c>
      <c r="DW33" s="78">
        <f t="shared" si="8"/>
        <v>40140</v>
      </c>
      <c r="DX33" s="78">
        <f t="shared" si="8"/>
        <v>40140</v>
      </c>
    </row>
    <row r="34" spans="1:128" ht="15.75" customHeight="1" x14ac:dyDescent="0.25">
      <c r="C34" s="77"/>
      <c r="D34" s="77"/>
    </row>
    <row r="35" spans="1:128" ht="15.75" customHeight="1" x14ac:dyDescent="0.25">
      <c r="C35" s="77"/>
      <c r="D35" s="77"/>
    </row>
    <row r="36" spans="1:128" ht="15.75" customHeight="1" x14ac:dyDescent="0.25">
      <c r="C36" s="77"/>
      <c r="D36" s="77"/>
    </row>
    <row r="37" spans="1:128" ht="15.75" customHeight="1" x14ac:dyDescent="0.25">
      <c r="C37" s="77"/>
      <c r="D37" s="77"/>
    </row>
    <row r="38" spans="1:128" ht="15.75" customHeight="1" x14ac:dyDescent="0.25">
      <c r="C38" s="77"/>
      <c r="D38" s="77"/>
    </row>
    <row r="39" spans="1:128" ht="15.75" customHeight="1" x14ac:dyDescent="0.25">
      <c r="C39" s="77"/>
      <c r="D39" s="77"/>
    </row>
    <row r="40" spans="1:128" ht="15.75" customHeight="1" x14ac:dyDescent="0.25">
      <c r="C40" s="77"/>
      <c r="D40" s="77"/>
    </row>
    <row r="41" spans="1:128" ht="15.75" customHeight="1" x14ac:dyDescent="0.25">
      <c r="C41" s="77"/>
      <c r="D41" s="77"/>
    </row>
    <row r="42" spans="1:128" ht="15.75" customHeight="1" x14ac:dyDescent="0.25">
      <c r="C42" s="77"/>
      <c r="D42" s="77"/>
    </row>
    <row r="43" spans="1:128" ht="15.75" customHeight="1" x14ac:dyDescent="0.25">
      <c r="C43" s="77"/>
      <c r="D43" s="77"/>
    </row>
    <row r="44" spans="1:128" ht="15.75" customHeight="1" x14ac:dyDescent="0.25">
      <c r="C44" s="77"/>
      <c r="D44" s="77"/>
    </row>
    <row r="45" spans="1:128" ht="15.75" customHeight="1" x14ac:dyDescent="0.25">
      <c r="C45" s="77"/>
      <c r="D45" s="77"/>
    </row>
    <row r="46" spans="1:128" ht="15.75" customHeight="1" x14ac:dyDescent="0.25">
      <c r="C46" s="77"/>
      <c r="D46" s="77"/>
    </row>
    <row r="47" spans="1:128" ht="15.75" customHeight="1" x14ac:dyDescent="0.25">
      <c r="C47" s="77"/>
      <c r="D47" s="77"/>
    </row>
    <row r="48" spans="1:128" ht="15.75" customHeight="1" x14ac:dyDescent="0.25">
      <c r="C48" s="77"/>
      <c r="D48" s="77"/>
    </row>
    <row r="49" spans="3:4" ht="15.75" customHeight="1" x14ac:dyDescent="0.25">
      <c r="C49" s="77"/>
      <c r="D49" s="77"/>
    </row>
    <row r="50" spans="3:4" ht="15.75" customHeight="1" x14ac:dyDescent="0.25">
      <c r="C50" s="77"/>
      <c r="D50" s="77"/>
    </row>
    <row r="51" spans="3:4" ht="15.75" customHeight="1" x14ac:dyDescent="0.25">
      <c r="C51" s="77"/>
      <c r="D51" s="77"/>
    </row>
    <row r="52" spans="3:4" ht="15.75" customHeight="1" x14ac:dyDescent="0.25">
      <c r="C52" s="77"/>
      <c r="D52" s="77"/>
    </row>
    <row r="53" spans="3:4" ht="15.75" customHeight="1" x14ac:dyDescent="0.25">
      <c r="C53" s="77"/>
      <c r="D53" s="77"/>
    </row>
    <row r="54" spans="3:4" ht="15.75" customHeight="1" x14ac:dyDescent="0.25">
      <c r="C54" s="77"/>
      <c r="D54" s="77"/>
    </row>
    <row r="55" spans="3:4" ht="15.75" customHeight="1" x14ac:dyDescent="0.25">
      <c r="C55" s="77"/>
      <c r="D55" s="77"/>
    </row>
    <row r="56" spans="3:4" ht="15.75" customHeight="1" x14ac:dyDescent="0.25">
      <c r="C56" s="77"/>
      <c r="D56" s="77"/>
    </row>
    <row r="57" spans="3:4" ht="15.75" customHeight="1" x14ac:dyDescent="0.25">
      <c r="C57" s="77"/>
      <c r="D57" s="77"/>
    </row>
    <row r="58" spans="3:4" ht="15.75" customHeight="1" x14ac:dyDescent="0.25">
      <c r="C58" s="77"/>
      <c r="D58" s="77"/>
    </row>
    <row r="59" spans="3:4" ht="15.75" customHeight="1" x14ac:dyDescent="0.25">
      <c r="C59" s="77"/>
      <c r="D59" s="77"/>
    </row>
    <row r="60" spans="3:4" ht="15.75" customHeight="1" x14ac:dyDescent="0.25">
      <c r="C60" s="77"/>
      <c r="D60" s="77"/>
    </row>
    <row r="61" spans="3:4" ht="15.75" customHeight="1" x14ac:dyDescent="0.25">
      <c r="C61" s="77"/>
      <c r="D61" s="77"/>
    </row>
    <row r="62" spans="3:4" ht="15.75" customHeight="1" x14ac:dyDescent="0.25">
      <c r="C62" s="77"/>
      <c r="D62" s="77"/>
    </row>
    <row r="63" spans="3:4" ht="15.75" customHeight="1" x14ac:dyDescent="0.25">
      <c r="C63" s="77"/>
      <c r="D63" s="77"/>
    </row>
    <row r="64" spans="3:4" ht="15.75" customHeight="1" x14ac:dyDescent="0.25">
      <c r="C64" s="77"/>
      <c r="D64" s="77"/>
    </row>
    <row r="65" spans="3:4" ht="15.75" customHeight="1" x14ac:dyDescent="0.25">
      <c r="C65" s="77"/>
      <c r="D65" s="77"/>
    </row>
    <row r="66" spans="3:4" ht="15.75" customHeight="1" x14ac:dyDescent="0.25">
      <c r="C66" s="77"/>
      <c r="D66" s="77"/>
    </row>
    <row r="67" spans="3:4" ht="15.75" customHeight="1" x14ac:dyDescent="0.25">
      <c r="C67" s="77"/>
      <c r="D67" s="77"/>
    </row>
    <row r="68" spans="3:4" ht="15.75" customHeight="1" x14ac:dyDescent="0.25">
      <c r="C68" s="77"/>
      <c r="D68" s="77"/>
    </row>
    <row r="69" spans="3:4" ht="15.75" customHeight="1" x14ac:dyDescent="0.25">
      <c r="C69" s="77"/>
      <c r="D69" s="77"/>
    </row>
    <row r="70" spans="3:4" ht="15.75" customHeight="1" x14ac:dyDescent="0.25">
      <c r="C70" s="77"/>
      <c r="D70" s="77"/>
    </row>
    <row r="71" spans="3:4" ht="15.75" customHeight="1" x14ac:dyDescent="0.25">
      <c r="C71" s="77"/>
      <c r="D71" s="77"/>
    </row>
    <row r="72" spans="3:4" ht="15.75" customHeight="1" x14ac:dyDescent="0.25">
      <c r="C72" s="77"/>
      <c r="D72" s="77"/>
    </row>
    <row r="73" spans="3:4" ht="15.75" customHeight="1" x14ac:dyDescent="0.25">
      <c r="C73" s="77"/>
      <c r="D73" s="77"/>
    </row>
    <row r="74" spans="3:4" ht="15.75" customHeight="1" x14ac:dyDescent="0.25">
      <c r="C74" s="77"/>
      <c r="D74" s="77"/>
    </row>
    <row r="75" spans="3:4" ht="15.75" customHeight="1" x14ac:dyDescent="0.25">
      <c r="C75" s="77"/>
      <c r="D75" s="77"/>
    </row>
    <row r="76" spans="3:4" ht="15.75" customHeight="1" x14ac:dyDescent="0.25">
      <c r="C76" s="77"/>
      <c r="D76" s="77"/>
    </row>
    <row r="77" spans="3:4" ht="15.75" customHeight="1" x14ac:dyDescent="0.25">
      <c r="C77" s="77"/>
      <c r="D77" s="77"/>
    </row>
    <row r="78" spans="3:4" ht="15.75" customHeight="1" x14ac:dyDescent="0.25">
      <c r="C78" s="77"/>
      <c r="D78" s="77"/>
    </row>
    <row r="79" spans="3:4" ht="15.75" customHeight="1" x14ac:dyDescent="0.25">
      <c r="C79" s="77"/>
      <c r="D79" s="77"/>
    </row>
    <row r="80" spans="3:4" ht="15.75" customHeight="1" x14ac:dyDescent="0.25">
      <c r="C80" s="77"/>
      <c r="D80" s="77"/>
    </row>
    <row r="81" spans="3:4" ht="15.75" customHeight="1" x14ac:dyDescent="0.25">
      <c r="C81" s="77"/>
      <c r="D81" s="77"/>
    </row>
    <row r="82" spans="3:4" ht="15.75" customHeight="1" x14ac:dyDescent="0.25">
      <c r="C82" s="77"/>
      <c r="D82" s="77"/>
    </row>
    <row r="83" spans="3:4" ht="15.75" customHeight="1" x14ac:dyDescent="0.25">
      <c r="C83" s="77"/>
      <c r="D83" s="77"/>
    </row>
    <row r="84" spans="3:4" ht="15.75" customHeight="1" x14ac:dyDescent="0.25">
      <c r="C84" s="77"/>
      <c r="D84" s="77"/>
    </row>
    <row r="85" spans="3:4" ht="15.75" customHeight="1" x14ac:dyDescent="0.25">
      <c r="C85" s="77"/>
      <c r="D85" s="77"/>
    </row>
    <row r="86" spans="3:4" ht="15.75" customHeight="1" x14ac:dyDescent="0.25">
      <c r="C86" s="77"/>
      <c r="D86" s="77"/>
    </row>
    <row r="87" spans="3:4" ht="15.75" customHeight="1" x14ac:dyDescent="0.25">
      <c r="C87" s="77"/>
      <c r="D87" s="77"/>
    </row>
    <row r="88" spans="3:4" ht="15.75" customHeight="1" x14ac:dyDescent="0.25">
      <c r="C88" s="77"/>
      <c r="D88" s="77"/>
    </row>
    <row r="89" spans="3:4" ht="15.75" customHeight="1" x14ac:dyDescent="0.25">
      <c r="C89" s="77"/>
      <c r="D89" s="77"/>
    </row>
    <row r="90" spans="3:4" ht="15.75" customHeight="1" x14ac:dyDescent="0.25">
      <c r="C90" s="77"/>
      <c r="D90" s="77"/>
    </row>
    <row r="91" spans="3:4" ht="15.75" customHeight="1" x14ac:dyDescent="0.25">
      <c r="C91" s="77"/>
      <c r="D91" s="77"/>
    </row>
    <row r="92" spans="3:4" ht="15.75" customHeight="1" x14ac:dyDescent="0.25">
      <c r="C92" s="77"/>
      <c r="D92" s="77"/>
    </row>
    <row r="93" spans="3:4" ht="15.75" customHeight="1" x14ac:dyDescent="0.25">
      <c r="C93" s="77"/>
      <c r="D93" s="77"/>
    </row>
    <row r="94" spans="3:4" ht="15.75" customHeight="1" x14ac:dyDescent="0.25">
      <c r="C94" s="77"/>
      <c r="D94" s="77"/>
    </row>
    <row r="95" spans="3:4" ht="15.75" customHeight="1" x14ac:dyDescent="0.25">
      <c r="C95" s="77"/>
      <c r="D95" s="77"/>
    </row>
    <row r="96" spans="3:4" ht="15.75" customHeight="1" x14ac:dyDescent="0.25">
      <c r="C96" s="77"/>
      <c r="D96" s="77"/>
    </row>
    <row r="97" spans="3:4" ht="15.75" customHeight="1" x14ac:dyDescent="0.25">
      <c r="C97" s="77"/>
      <c r="D97" s="77"/>
    </row>
    <row r="98" spans="3:4" ht="15.75" customHeight="1" x14ac:dyDescent="0.25">
      <c r="C98" s="77"/>
      <c r="D98" s="77"/>
    </row>
    <row r="99" spans="3:4" ht="15.75" customHeight="1" x14ac:dyDescent="0.25">
      <c r="C99" s="77"/>
      <c r="D99" s="77"/>
    </row>
    <row r="100" spans="3:4" ht="15.75" customHeight="1" x14ac:dyDescent="0.25">
      <c r="C100" s="77"/>
      <c r="D100" s="77"/>
    </row>
    <row r="101" spans="3:4" ht="15.75" customHeight="1" x14ac:dyDescent="0.25">
      <c r="C101" s="77"/>
      <c r="D101" s="77"/>
    </row>
    <row r="102" spans="3:4" ht="15.75" customHeight="1" x14ac:dyDescent="0.25">
      <c r="C102" s="77"/>
      <c r="D102" s="77"/>
    </row>
    <row r="103" spans="3:4" ht="15.75" customHeight="1" x14ac:dyDescent="0.25">
      <c r="C103" s="77"/>
      <c r="D103" s="77"/>
    </row>
    <row r="104" spans="3:4" ht="15.75" customHeight="1" x14ac:dyDescent="0.25">
      <c r="C104" s="77"/>
      <c r="D104" s="77"/>
    </row>
    <row r="105" spans="3:4" ht="15.75" customHeight="1" x14ac:dyDescent="0.25">
      <c r="C105" s="77"/>
      <c r="D105" s="77"/>
    </row>
    <row r="106" spans="3:4" ht="15.75" customHeight="1" x14ac:dyDescent="0.25">
      <c r="C106" s="77"/>
      <c r="D106" s="77"/>
    </row>
    <row r="107" spans="3:4" ht="15.75" customHeight="1" x14ac:dyDescent="0.25">
      <c r="C107" s="77"/>
      <c r="D107" s="77"/>
    </row>
    <row r="108" spans="3:4" ht="15.75" customHeight="1" x14ac:dyDescent="0.25">
      <c r="C108" s="77"/>
      <c r="D108" s="77"/>
    </row>
    <row r="109" spans="3:4" ht="15.75" customHeight="1" x14ac:dyDescent="0.25">
      <c r="C109" s="77"/>
      <c r="D109" s="77"/>
    </row>
    <row r="110" spans="3:4" ht="15.75" customHeight="1" x14ac:dyDescent="0.25">
      <c r="C110" s="77"/>
      <c r="D110" s="77"/>
    </row>
    <row r="111" spans="3:4" ht="15.75" customHeight="1" x14ac:dyDescent="0.25">
      <c r="C111" s="77"/>
      <c r="D111" s="77"/>
    </row>
    <row r="112" spans="3:4" ht="15.75" customHeight="1" x14ac:dyDescent="0.25">
      <c r="C112" s="77"/>
      <c r="D112" s="77"/>
    </row>
    <row r="113" spans="3:4" ht="15.75" customHeight="1" x14ac:dyDescent="0.25">
      <c r="C113" s="77"/>
      <c r="D113" s="77"/>
    </row>
    <row r="114" spans="3:4" ht="15.75" customHeight="1" x14ac:dyDescent="0.25">
      <c r="C114" s="77"/>
      <c r="D114" s="77"/>
    </row>
    <row r="115" spans="3:4" ht="15.75" customHeight="1" x14ac:dyDescent="0.25">
      <c r="C115" s="77"/>
      <c r="D115" s="77"/>
    </row>
    <row r="116" spans="3:4" ht="15.75" customHeight="1" x14ac:dyDescent="0.25">
      <c r="C116" s="77"/>
      <c r="D116" s="77"/>
    </row>
    <row r="117" spans="3:4" ht="15.75" customHeight="1" x14ac:dyDescent="0.25">
      <c r="C117" s="77"/>
      <c r="D117" s="77"/>
    </row>
    <row r="118" spans="3:4" ht="15.75" customHeight="1" x14ac:dyDescent="0.25">
      <c r="C118" s="77"/>
      <c r="D118" s="77"/>
    </row>
    <row r="119" spans="3:4" ht="15.75" customHeight="1" x14ac:dyDescent="0.25">
      <c r="C119" s="77"/>
      <c r="D119" s="77"/>
    </row>
    <row r="120" spans="3:4" ht="15.75" customHeight="1" x14ac:dyDescent="0.25">
      <c r="C120" s="77"/>
      <c r="D120" s="77"/>
    </row>
    <row r="121" spans="3:4" ht="15.75" customHeight="1" x14ac:dyDescent="0.25">
      <c r="C121" s="77"/>
      <c r="D121" s="77"/>
    </row>
    <row r="122" spans="3:4" ht="15.75" customHeight="1" x14ac:dyDescent="0.25">
      <c r="C122" s="77"/>
      <c r="D122" s="77"/>
    </row>
    <row r="123" spans="3:4" ht="15.75" customHeight="1" x14ac:dyDescent="0.25">
      <c r="C123" s="77"/>
      <c r="D123" s="77"/>
    </row>
    <row r="124" spans="3:4" ht="15.75" customHeight="1" x14ac:dyDescent="0.25">
      <c r="C124" s="77"/>
      <c r="D124" s="77"/>
    </row>
    <row r="125" spans="3:4" ht="15.75" customHeight="1" x14ac:dyDescent="0.25">
      <c r="C125" s="77"/>
      <c r="D125" s="77"/>
    </row>
    <row r="126" spans="3:4" ht="15.75" customHeight="1" x14ac:dyDescent="0.25">
      <c r="C126" s="77"/>
      <c r="D126" s="77"/>
    </row>
    <row r="127" spans="3:4" ht="15.75" customHeight="1" x14ac:dyDescent="0.25">
      <c r="C127" s="77"/>
      <c r="D127" s="77"/>
    </row>
    <row r="128" spans="3:4" ht="15.75" customHeight="1" x14ac:dyDescent="0.25">
      <c r="C128" s="77"/>
      <c r="D128" s="77"/>
    </row>
    <row r="129" spans="3:4" ht="15.75" customHeight="1" x14ac:dyDescent="0.25">
      <c r="C129" s="77"/>
      <c r="D129" s="77"/>
    </row>
    <row r="130" spans="3:4" ht="15.75" customHeight="1" x14ac:dyDescent="0.25">
      <c r="C130" s="77"/>
      <c r="D130" s="77"/>
    </row>
    <row r="131" spans="3:4" ht="15.75" customHeight="1" x14ac:dyDescent="0.25">
      <c r="C131" s="77"/>
      <c r="D131" s="77"/>
    </row>
    <row r="132" spans="3:4" ht="15.75" customHeight="1" x14ac:dyDescent="0.25">
      <c r="C132" s="77"/>
      <c r="D132" s="77"/>
    </row>
    <row r="133" spans="3:4" ht="15.75" customHeight="1" x14ac:dyDescent="0.25">
      <c r="C133" s="77"/>
      <c r="D133" s="77"/>
    </row>
    <row r="134" spans="3:4" ht="15.75" customHeight="1" x14ac:dyDescent="0.25">
      <c r="C134" s="77"/>
      <c r="D134" s="77"/>
    </row>
    <row r="135" spans="3:4" ht="15.75" customHeight="1" x14ac:dyDescent="0.25">
      <c r="C135" s="77"/>
      <c r="D135" s="77"/>
    </row>
    <row r="136" spans="3:4" ht="15.75" customHeight="1" x14ac:dyDescent="0.25">
      <c r="C136" s="77"/>
      <c r="D136" s="77"/>
    </row>
    <row r="137" spans="3:4" ht="15.75" customHeight="1" x14ac:dyDescent="0.25">
      <c r="C137" s="77"/>
      <c r="D137" s="77"/>
    </row>
    <row r="138" spans="3:4" ht="15.75" customHeight="1" x14ac:dyDescent="0.25">
      <c r="C138" s="77"/>
      <c r="D138" s="77"/>
    </row>
    <row r="139" spans="3:4" ht="15.75" customHeight="1" x14ac:dyDescent="0.25">
      <c r="C139" s="77"/>
      <c r="D139" s="77"/>
    </row>
    <row r="140" spans="3:4" ht="15.75" customHeight="1" x14ac:dyDescent="0.25">
      <c r="C140" s="77"/>
      <c r="D140" s="77"/>
    </row>
    <row r="141" spans="3:4" ht="15.75" customHeight="1" x14ac:dyDescent="0.25">
      <c r="C141" s="77"/>
      <c r="D141" s="77"/>
    </row>
    <row r="142" spans="3:4" ht="15.75" customHeight="1" x14ac:dyDescent="0.25">
      <c r="C142" s="77"/>
      <c r="D142" s="77"/>
    </row>
    <row r="143" spans="3:4" ht="15.75" customHeight="1" x14ac:dyDescent="0.25">
      <c r="C143" s="77"/>
      <c r="D143" s="77"/>
    </row>
    <row r="144" spans="3:4" ht="15.75" customHeight="1" x14ac:dyDescent="0.25">
      <c r="C144" s="77"/>
      <c r="D144" s="77"/>
    </row>
    <row r="145" spans="3:4" ht="15.75" customHeight="1" x14ac:dyDescent="0.25">
      <c r="C145" s="77"/>
      <c r="D145" s="77"/>
    </row>
    <row r="146" spans="3:4" ht="15.75" customHeight="1" x14ac:dyDescent="0.25">
      <c r="C146" s="77"/>
      <c r="D146" s="77"/>
    </row>
    <row r="147" spans="3:4" ht="15.75" customHeight="1" x14ac:dyDescent="0.25">
      <c r="C147" s="77"/>
      <c r="D147" s="77"/>
    </row>
    <row r="148" spans="3:4" ht="15.75" customHeight="1" x14ac:dyDescent="0.25">
      <c r="C148" s="77"/>
      <c r="D148" s="77"/>
    </row>
    <row r="149" spans="3:4" ht="15.75" customHeight="1" x14ac:dyDescent="0.25">
      <c r="C149" s="77"/>
      <c r="D149" s="77"/>
    </row>
    <row r="150" spans="3:4" ht="15.75" customHeight="1" x14ac:dyDescent="0.25">
      <c r="C150" s="77"/>
      <c r="D150" s="77"/>
    </row>
    <row r="151" spans="3:4" ht="15.75" customHeight="1" x14ac:dyDescent="0.25">
      <c r="C151" s="77"/>
      <c r="D151" s="77"/>
    </row>
    <row r="152" spans="3:4" ht="15.75" customHeight="1" x14ac:dyDescent="0.25">
      <c r="C152" s="77"/>
      <c r="D152" s="77"/>
    </row>
    <row r="153" spans="3:4" ht="15.75" customHeight="1" x14ac:dyDescent="0.25">
      <c r="C153" s="77"/>
      <c r="D153" s="77"/>
    </row>
    <row r="154" spans="3:4" ht="15.75" customHeight="1" x14ac:dyDescent="0.25">
      <c r="C154" s="77"/>
      <c r="D154" s="77"/>
    </row>
    <row r="155" spans="3:4" ht="15.75" customHeight="1" x14ac:dyDescent="0.25">
      <c r="C155" s="77"/>
      <c r="D155" s="77"/>
    </row>
    <row r="156" spans="3:4" ht="15.75" customHeight="1" x14ac:dyDescent="0.25">
      <c r="C156" s="77"/>
      <c r="D156" s="77"/>
    </row>
    <row r="157" spans="3:4" ht="15.75" customHeight="1" x14ac:dyDescent="0.25">
      <c r="C157" s="77"/>
      <c r="D157" s="77"/>
    </row>
    <row r="158" spans="3:4" ht="15.75" customHeight="1" x14ac:dyDescent="0.25">
      <c r="C158" s="77"/>
      <c r="D158" s="77"/>
    </row>
    <row r="159" spans="3:4" ht="15.75" customHeight="1" x14ac:dyDescent="0.25">
      <c r="C159" s="77"/>
      <c r="D159" s="77"/>
    </row>
    <row r="160" spans="3:4" ht="15.75" customHeight="1" x14ac:dyDescent="0.25">
      <c r="C160" s="77"/>
      <c r="D160" s="77"/>
    </row>
    <row r="161" spans="3:4" ht="15.75" customHeight="1" x14ac:dyDescent="0.25">
      <c r="C161" s="77"/>
      <c r="D161" s="77"/>
    </row>
    <row r="162" spans="3:4" ht="15.75" customHeight="1" x14ac:dyDescent="0.25">
      <c r="C162" s="77"/>
      <c r="D162" s="77"/>
    </row>
    <row r="163" spans="3:4" ht="15.75" customHeight="1" x14ac:dyDescent="0.25">
      <c r="C163" s="77"/>
      <c r="D163" s="77"/>
    </row>
    <row r="164" spans="3:4" ht="15.75" customHeight="1" x14ac:dyDescent="0.25">
      <c r="C164" s="77"/>
      <c r="D164" s="77"/>
    </row>
    <row r="165" spans="3:4" ht="15.75" customHeight="1" x14ac:dyDescent="0.25">
      <c r="C165" s="77"/>
      <c r="D165" s="77"/>
    </row>
    <row r="166" spans="3:4" ht="15.75" customHeight="1" x14ac:dyDescent="0.25">
      <c r="C166" s="77"/>
      <c r="D166" s="77"/>
    </row>
    <row r="167" spans="3:4" ht="15.75" customHeight="1" x14ac:dyDescent="0.25">
      <c r="C167" s="77"/>
      <c r="D167" s="77"/>
    </row>
    <row r="168" spans="3:4" ht="15.75" customHeight="1" x14ac:dyDescent="0.25">
      <c r="C168" s="77"/>
      <c r="D168" s="77"/>
    </row>
    <row r="169" spans="3:4" ht="15.75" customHeight="1" x14ac:dyDescent="0.25">
      <c r="C169" s="77"/>
      <c r="D169" s="77"/>
    </row>
    <row r="170" spans="3:4" ht="15.75" customHeight="1" x14ac:dyDescent="0.25">
      <c r="C170" s="77"/>
      <c r="D170" s="77"/>
    </row>
    <row r="171" spans="3:4" ht="15.75" customHeight="1" x14ac:dyDescent="0.25">
      <c r="C171" s="77"/>
      <c r="D171" s="77"/>
    </row>
    <row r="172" spans="3:4" ht="15.75" customHeight="1" x14ac:dyDescent="0.25">
      <c r="C172" s="77"/>
      <c r="D172" s="77"/>
    </row>
    <row r="173" spans="3:4" ht="15.75" customHeight="1" x14ac:dyDescent="0.25">
      <c r="C173" s="77"/>
      <c r="D173" s="77"/>
    </row>
    <row r="174" spans="3:4" ht="15.75" customHeight="1" x14ac:dyDescent="0.25">
      <c r="C174" s="77"/>
      <c r="D174" s="77"/>
    </row>
    <row r="175" spans="3:4" ht="15.75" customHeight="1" x14ac:dyDescent="0.25">
      <c r="C175" s="77"/>
      <c r="D175" s="77"/>
    </row>
    <row r="176" spans="3:4" ht="15.75" customHeight="1" x14ac:dyDescent="0.25">
      <c r="C176" s="77"/>
      <c r="D176" s="77"/>
    </row>
    <row r="177" spans="3:4" ht="15.75" customHeight="1" x14ac:dyDescent="0.25">
      <c r="C177" s="77"/>
      <c r="D177" s="77"/>
    </row>
    <row r="178" spans="3:4" ht="15.75" customHeight="1" x14ac:dyDescent="0.25">
      <c r="C178" s="77"/>
      <c r="D178" s="77"/>
    </row>
    <row r="179" spans="3:4" ht="15.75" customHeight="1" x14ac:dyDescent="0.25">
      <c r="C179" s="77"/>
      <c r="D179" s="77"/>
    </row>
    <row r="180" spans="3:4" ht="15.75" customHeight="1" x14ac:dyDescent="0.25">
      <c r="C180" s="77"/>
      <c r="D180" s="77"/>
    </row>
    <row r="181" spans="3:4" ht="15.75" customHeight="1" x14ac:dyDescent="0.25">
      <c r="C181" s="77"/>
      <c r="D181" s="77"/>
    </row>
    <row r="182" spans="3:4" ht="15.75" customHeight="1" x14ac:dyDescent="0.25">
      <c r="C182" s="77"/>
      <c r="D182" s="77"/>
    </row>
    <row r="183" spans="3:4" ht="15.75" customHeight="1" x14ac:dyDescent="0.25">
      <c r="C183" s="77"/>
      <c r="D183" s="77"/>
    </row>
    <row r="184" spans="3:4" ht="15.75" customHeight="1" x14ac:dyDescent="0.25">
      <c r="C184" s="77"/>
      <c r="D184" s="77"/>
    </row>
    <row r="185" spans="3:4" ht="15.75" customHeight="1" x14ac:dyDescent="0.25">
      <c r="C185" s="77"/>
      <c r="D185" s="77"/>
    </row>
    <row r="186" spans="3:4" ht="15.75" customHeight="1" x14ac:dyDescent="0.25">
      <c r="C186" s="77"/>
      <c r="D186" s="77"/>
    </row>
    <row r="187" spans="3:4" ht="15.75" customHeight="1" x14ac:dyDescent="0.25">
      <c r="C187" s="77"/>
      <c r="D187" s="77"/>
    </row>
    <row r="188" spans="3:4" ht="15.75" customHeight="1" x14ac:dyDescent="0.25">
      <c r="C188" s="77"/>
      <c r="D188" s="77"/>
    </row>
    <row r="189" spans="3:4" ht="15.75" customHeight="1" x14ac:dyDescent="0.25">
      <c r="C189" s="77"/>
      <c r="D189" s="77"/>
    </row>
    <row r="190" spans="3:4" ht="15.75" customHeight="1" x14ac:dyDescent="0.25">
      <c r="C190" s="77"/>
      <c r="D190" s="77"/>
    </row>
    <row r="191" spans="3:4" ht="15.75" customHeight="1" x14ac:dyDescent="0.25">
      <c r="C191" s="77"/>
      <c r="D191" s="77"/>
    </row>
    <row r="192" spans="3:4" ht="15.75" customHeight="1" x14ac:dyDescent="0.25">
      <c r="C192" s="77"/>
      <c r="D192" s="77"/>
    </row>
    <row r="193" spans="3:4" ht="15.75" customHeight="1" x14ac:dyDescent="0.25">
      <c r="C193" s="77"/>
      <c r="D193" s="77"/>
    </row>
    <row r="194" spans="3:4" ht="15.75" customHeight="1" x14ac:dyDescent="0.25">
      <c r="C194" s="77"/>
      <c r="D194" s="77"/>
    </row>
    <row r="195" spans="3:4" ht="15.75" customHeight="1" x14ac:dyDescent="0.25">
      <c r="C195" s="77"/>
      <c r="D195" s="77"/>
    </row>
    <row r="196" spans="3:4" ht="15.75" customHeight="1" x14ac:dyDescent="0.25">
      <c r="C196" s="77"/>
      <c r="D196" s="77"/>
    </row>
    <row r="197" spans="3:4" ht="15.75" customHeight="1" x14ac:dyDescent="0.25">
      <c r="C197" s="77"/>
      <c r="D197" s="77"/>
    </row>
    <row r="198" spans="3:4" ht="15.75" customHeight="1" x14ac:dyDescent="0.25">
      <c r="C198" s="77"/>
      <c r="D198" s="77"/>
    </row>
    <row r="199" spans="3:4" ht="15.75" customHeight="1" x14ac:dyDescent="0.25">
      <c r="C199" s="77"/>
      <c r="D199" s="77"/>
    </row>
    <row r="200" spans="3:4" ht="15.75" customHeight="1" x14ac:dyDescent="0.25">
      <c r="C200" s="77"/>
      <c r="D200" s="77"/>
    </row>
    <row r="201" spans="3:4" ht="15.75" customHeight="1" x14ac:dyDescent="0.25">
      <c r="C201" s="77"/>
      <c r="D201" s="77"/>
    </row>
    <row r="202" spans="3:4" ht="15.75" customHeight="1" x14ac:dyDescent="0.25">
      <c r="C202" s="77"/>
      <c r="D202" s="77"/>
    </row>
    <row r="203" spans="3:4" ht="15.75" customHeight="1" x14ac:dyDescent="0.25">
      <c r="C203" s="77"/>
      <c r="D203" s="77"/>
    </row>
    <row r="204" spans="3:4" ht="15.75" customHeight="1" x14ac:dyDescent="0.25">
      <c r="C204" s="77"/>
      <c r="D204" s="77"/>
    </row>
    <row r="205" spans="3:4" ht="15.75" customHeight="1" x14ac:dyDescent="0.25">
      <c r="C205" s="77"/>
      <c r="D205" s="77"/>
    </row>
    <row r="206" spans="3:4" ht="15.75" customHeight="1" x14ac:dyDescent="0.25">
      <c r="C206" s="77"/>
      <c r="D206" s="77"/>
    </row>
    <row r="207" spans="3:4" ht="15.75" customHeight="1" x14ac:dyDescent="0.25">
      <c r="C207" s="77"/>
      <c r="D207" s="77"/>
    </row>
    <row r="208" spans="3:4" ht="15.75" customHeight="1" x14ac:dyDescent="0.25">
      <c r="C208" s="77"/>
      <c r="D208" s="77"/>
    </row>
    <row r="209" spans="3:4" ht="15.75" customHeight="1" x14ac:dyDescent="0.25">
      <c r="C209" s="77"/>
      <c r="D209" s="77"/>
    </row>
    <row r="210" spans="3:4" ht="15.75" customHeight="1" x14ac:dyDescent="0.25">
      <c r="C210" s="77"/>
      <c r="D210" s="77"/>
    </row>
    <row r="211" spans="3:4" ht="15.75" customHeight="1" x14ac:dyDescent="0.25">
      <c r="C211" s="77"/>
      <c r="D211" s="77"/>
    </row>
    <row r="212" spans="3:4" ht="15.75" customHeight="1" x14ac:dyDescent="0.25">
      <c r="C212" s="77"/>
      <c r="D212" s="77"/>
    </row>
    <row r="213" spans="3:4" ht="15.75" customHeight="1" x14ac:dyDescent="0.25">
      <c r="C213" s="77"/>
      <c r="D213" s="77"/>
    </row>
    <row r="214" spans="3:4" ht="15.75" customHeight="1" x14ac:dyDescent="0.25">
      <c r="C214" s="77"/>
      <c r="D214" s="77"/>
    </row>
    <row r="215" spans="3:4" ht="15.75" customHeight="1" x14ac:dyDescent="0.25">
      <c r="C215" s="77"/>
      <c r="D215" s="77"/>
    </row>
    <row r="216" spans="3:4" ht="15.75" customHeight="1" x14ac:dyDescent="0.25">
      <c r="C216" s="77"/>
      <c r="D216" s="77"/>
    </row>
    <row r="217" spans="3:4" ht="15.75" customHeight="1" x14ac:dyDescent="0.25">
      <c r="C217" s="77"/>
      <c r="D217" s="77"/>
    </row>
    <row r="218" spans="3:4" ht="15.75" customHeight="1" x14ac:dyDescent="0.25">
      <c r="C218" s="77"/>
      <c r="D218" s="77"/>
    </row>
    <row r="219" spans="3:4" ht="15.75" customHeight="1" x14ac:dyDescent="0.25">
      <c r="C219" s="77"/>
      <c r="D219" s="77"/>
    </row>
    <row r="220" spans="3:4" ht="15.75" customHeight="1" x14ac:dyDescent="0.25">
      <c r="C220" s="77"/>
      <c r="D220" s="77"/>
    </row>
    <row r="221" spans="3:4" ht="15.75" customHeight="1" x14ac:dyDescent="0.25">
      <c r="C221" s="77"/>
      <c r="D221" s="77"/>
    </row>
    <row r="222" spans="3:4" ht="15.75" customHeight="1" x14ac:dyDescent="0.25">
      <c r="C222" s="77"/>
      <c r="D222" s="77"/>
    </row>
    <row r="223" spans="3:4" ht="15.75" customHeight="1" x14ac:dyDescent="0.25">
      <c r="C223" s="77"/>
      <c r="D223" s="77"/>
    </row>
    <row r="224" spans="3:4" ht="15.75" customHeight="1" x14ac:dyDescent="0.25">
      <c r="C224" s="77"/>
      <c r="D224" s="77"/>
    </row>
    <row r="225" spans="3:4" ht="15.75" customHeight="1" x14ac:dyDescent="0.25">
      <c r="C225" s="77"/>
      <c r="D225" s="77"/>
    </row>
    <row r="226" spans="3:4" ht="15.75" customHeight="1" x14ac:dyDescent="0.25">
      <c r="C226" s="77"/>
      <c r="D226" s="77"/>
    </row>
    <row r="227" spans="3:4" ht="15.75" customHeight="1" x14ac:dyDescent="0.25">
      <c r="C227" s="77"/>
      <c r="D227" s="77"/>
    </row>
    <row r="228" spans="3:4" ht="15.75" customHeight="1" x14ac:dyDescent="0.25">
      <c r="C228" s="77"/>
      <c r="D228" s="77"/>
    </row>
    <row r="229" spans="3:4" ht="15.75" customHeight="1" x14ac:dyDescent="0.25">
      <c r="C229" s="77"/>
      <c r="D229" s="77"/>
    </row>
    <row r="230" spans="3:4" ht="15.75" customHeight="1" x14ac:dyDescent="0.25">
      <c r="C230" s="77"/>
      <c r="D230" s="77"/>
    </row>
    <row r="231" spans="3:4" ht="15.75" customHeight="1" x14ac:dyDescent="0.25">
      <c r="C231" s="77"/>
      <c r="D231" s="77"/>
    </row>
    <row r="232" spans="3:4" ht="15.75" customHeight="1" x14ac:dyDescent="0.25">
      <c r="C232" s="77"/>
      <c r="D232" s="77"/>
    </row>
    <row r="233" spans="3:4" ht="15.75" customHeight="1" x14ac:dyDescent="0.25">
      <c r="C233" s="77"/>
      <c r="D233" s="77"/>
    </row>
    <row r="234" spans="3:4" ht="15.75" customHeight="1" x14ac:dyDescent="0.25">
      <c r="C234" s="77"/>
      <c r="D234" s="77"/>
    </row>
    <row r="235" spans="3:4" ht="15.75" customHeight="1" x14ac:dyDescent="0.25">
      <c r="C235" s="77"/>
      <c r="D235" s="77"/>
    </row>
    <row r="236" spans="3:4" ht="15.75" customHeight="1" x14ac:dyDescent="0.25">
      <c r="C236" s="77"/>
      <c r="D236" s="77"/>
    </row>
    <row r="237" spans="3:4" ht="15.75" customHeight="1" x14ac:dyDescent="0.25">
      <c r="C237" s="77"/>
      <c r="D237" s="77"/>
    </row>
    <row r="238" spans="3:4" ht="15.75" customHeight="1" x14ac:dyDescent="0.25">
      <c r="C238" s="77"/>
      <c r="D238" s="77"/>
    </row>
    <row r="239" spans="3:4" ht="15.75" customHeight="1" x14ac:dyDescent="0.25">
      <c r="C239" s="77"/>
      <c r="D239" s="77"/>
    </row>
    <row r="240" spans="3:4" ht="15.75" customHeight="1" x14ac:dyDescent="0.25">
      <c r="C240" s="77"/>
      <c r="D240" s="77"/>
    </row>
    <row r="241" spans="3:4" ht="15.75" customHeight="1" x14ac:dyDescent="0.25">
      <c r="C241" s="77"/>
      <c r="D241" s="77"/>
    </row>
    <row r="242" spans="3:4" ht="15.75" customHeight="1" x14ac:dyDescent="0.25">
      <c r="C242" s="77"/>
      <c r="D242" s="77"/>
    </row>
    <row r="243" spans="3:4" ht="15.75" customHeight="1" x14ac:dyDescent="0.25">
      <c r="C243" s="77"/>
      <c r="D243" s="77"/>
    </row>
    <row r="244" spans="3:4" ht="15.75" customHeight="1" x14ac:dyDescent="0.25">
      <c r="C244" s="77"/>
      <c r="D244" s="77"/>
    </row>
    <row r="245" spans="3:4" ht="15.75" customHeight="1" x14ac:dyDescent="0.25">
      <c r="C245" s="77"/>
      <c r="D245" s="77"/>
    </row>
    <row r="246" spans="3:4" ht="15.75" customHeight="1" x14ac:dyDescent="0.25">
      <c r="C246" s="77"/>
      <c r="D246" s="77"/>
    </row>
    <row r="247" spans="3:4" ht="15.75" customHeight="1" x14ac:dyDescent="0.25">
      <c r="C247" s="77"/>
      <c r="D247" s="77"/>
    </row>
    <row r="248" spans="3:4" ht="15.75" customHeight="1" x14ac:dyDescent="0.25">
      <c r="C248" s="77"/>
      <c r="D248" s="77"/>
    </row>
    <row r="249" spans="3:4" ht="15.75" customHeight="1" x14ac:dyDescent="0.25">
      <c r="C249" s="77"/>
      <c r="D249" s="77"/>
    </row>
    <row r="250" spans="3:4" ht="15.75" customHeight="1" x14ac:dyDescent="0.25">
      <c r="C250" s="77"/>
      <c r="D250" s="77"/>
    </row>
    <row r="251" spans="3:4" ht="15.75" customHeight="1" x14ac:dyDescent="0.25">
      <c r="C251" s="77"/>
      <c r="D251" s="77"/>
    </row>
    <row r="252" spans="3:4" ht="15.75" customHeight="1" x14ac:dyDescent="0.25">
      <c r="C252" s="77"/>
      <c r="D252" s="77"/>
    </row>
    <row r="253" spans="3:4" ht="15.75" customHeight="1" x14ac:dyDescent="0.25">
      <c r="C253" s="77"/>
      <c r="D253" s="77"/>
    </row>
    <row r="254" spans="3:4" ht="15.75" customHeight="1" x14ac:dyDescent="0.25">
      <c r="C254" s="77"/>
      <c r="D254" s="77"/>
    </row>
    <row r="255" spans="3:4" ht="15.75" customHeight="1" x14ac:dyDescent="0.25">
      <c r="C255" s="77"/>
      <c r="D255" s="77"/>
    </row>
    <row r="256" spans="3:4" ht="15.75" customHeight="1" x14ac:dyDescent="0.25">
      <c r="C256" s="77"/>
      <c r="D256" s="77"/>
    </row>
    <row r="257" spans="3:4" ht="15.75" customHeight="1" x14ac:dyDescent="0.25">
      <c r="C257" s="77"/>
      <c r="D257" s="77"/>
    </row>
    <row r="258" spans="3:4" ht="15.75" customHeight="1" x14ac:dyDescent="0.25">
      <c r="C258" s="77"/>
      <c r="D258" s="77"/>
    </row>
    <row r="259" spans="3:4" ht="15.75" customHeight="1" x14ac:dyDescent="0.25">
      <c r="C259" s="77"/>
      <c r="D259" s="77"/>
    </row>
    <row r="260" spans="3:4" ht="15.75" customHeight="1" x14ac:dyDescent="0.25">
      <c r="C260" s="77"/>
      <c r="D260" s="77"/>
    </row>
    <row r="261" spans="3:4" ht="15.75" customHeight="1" x14ac:dyDescent="0.25">
      <c r="C261" s="77"/>
      <c r="D261" s="77"/>
    </row>
    <row r="262" spans="3:4" ht="15.75" customHeight="1" x14ac:dyDescent="0.25">
      <c r="C262" s="77"/>
      <c r="D262" s="77"/>
    </row>
    <row r="263" spans="3:4" ht="15.75" customHeight="1" x14ac:dyDescent="0.25">
      <c r="C263" s="77"/>
      <c r="D263" s="77"/>
    </row>
    <row r="264" spans="3:4" ht="15.75" customHeight="1" x14ac:dyDescent="0.25">
      <c r="C264" s="77"/>
      <c r="D264" s="77"/>
    </row>
    <row r="265" spans="3:4" ht="15.75" customHeight="1" x14ac:dyDescent="0.25">
      <c r="C265" s="77"/>
      <c r="D265" s="77"/>
    </row>
    <row r="266" spans="3:4" ht="15.75" customHeight="1" x14ac:dyDescent="0.25">
      <c r="C266" s="77"/>
      <c r="D266" s="77"/>
    </row>
    <row r="267" spans="3:4" ht="15.75" customHeight="1" x14ac:dyDescent="0.25">
      <c r="C267" s="77"/>
      <c r="D267" s="77"/>
    </row>
    <row r="268" spans="3:4" ht="15.75" customHeight="1" x14ac:dyDescent="0.25">
      <c r="C268" s="77"/>
      <c r="D268" s="77"/>
    </row>
    <row r="269" spans="3:4" ht="15.75" customHeight="1" x14ac:dyDescent="0.25">
      <c r="C269" s="77"/>
      <c r="D269" s="77"/>
    </row>
    <row r="270" spans="3:4" ht="15.75" customHeight="1" x14ac:dyDescent="0.25">
      <c r="C270" s="77"/>
      <c r="D270" s="77"/>
    </row>
    <row r="271" spans="3:4" ht="15.75" customHeight="1" x14ac:dyDescent="0.25">
      <c r="C271" s="77"/>
      <c r="D271" s="77"/>
    </row>
    <row r="272" spans="3:4" ht="15.75" customHeight="1" x14ac:dyDescent="0.25">
      <c r="C272" s="77"/>
      <c r="D272" s="77"/>
    </row>
    <row r="273" spans="3:4" ht="15.75" customHeight="1" x14ac:dyDescent="0.25">
      <c r="C273" s="77"/>
      <c r="D273" s="77"/>
    </row>
    <row r="274" spans="3:4" ht="15.75" customHeight="1" x14ac:dyDescent="0.25">
      <c r="C274" s="77"/>
      <c r="D274" s="77"/>
    </row>
    <row r="275" spans="3:4" ht="15.75" customHeight="1" x14ac:dyDescent="0.25">
      <c r="C275" s="77"/>
      <c r="D275" s="77"/>
    </row>
    <row r="276" spans="3:4" ht="15.75" customHeight="1" x14ac:dyDescent="0.25">
      <c r="C276" s="77"/>
      <c r="D276" s="77"/>
    </row>
    <row r="277" spans="3:4" ht="15.75" customHeight="1" x14ac:dyDescent="0.25">
      <c r="C277" s="77"/>
      <c r="D277" s="77"/>
    </row>
    <row r="278" spans="3:4" ht="15.75" customHeight="1" x14ac:dyDescent="0.25">
      <c r="C278" s="77"/>
      <c r="D278" s="77"/>
    </row>
    <row r="279" spans="3:4" ht="15.75" customHeight="1" x14ac:dyDescent="0.25">
      <c r="C279" s="77"/>
      <c r="D279" s="77"/>
    </row>
    <row r="280" spans="3:4" ht="15.75" customHeight="1" x14ac:dyDescent="0.25">
      <c r="C280" s="77"/>
      <c r="D280" s="77"/>
    </row>
    <row r="281" spans="3:4" ht="15.75" customHeight="1" x14ac:dyDescent="0.25">
      <c r="C281" s="77"/>
      <c r="D281" s="77"/>
    </row>
    <row r="282" spans="3:4" ht="15.75" customHeight="1" x14ac:dyDescent="0.25">
      <c r="C282" s="77"/>
      <c r="D282" s="77"/>
    </row>
    <row r="283" spans="3:4" ht="15.75" customHeight="1" x14ac:dyDescent="0.25">
      <c r="C283" s="77"/>
      <c r="D283" s="77"/>
    </row>
    <row r="284" spans="3:4" ht="15.75" customHeight="1" x14ac:dyDescent="0.25">
      <c r="C284" s="77"/>
      <c r="D284" s="77"/>
    </row>
    <row r="285" spans="3:4" ht="15.75" customHeight="1" x14ac:dyDescent="0.25">
      <c r="C285" s="77"/>
      <c r="D285" s="77"/>
    </row>
    <row r="286" spans="3:4" ht="15.75" customHeight="1" x14ac:dyDescent="0.25">
      <c r="C286" s="77"/>
      <c r="D286" s="77"/>
    </row>
    <row r="287" spans="3:4" ht="15.75" customHeight="1" x14ac:dyDescent="0.25">
      <c r="C287" s="77"/>
      <c r="D287" s="77"/>
    </row>
    <row r="288" spans="3:4" ht="15.75" customHeight="1" x14ac:dyDescent="0.25">
      <c r="C288" s="77"/>
      <c r="D288" s="77"/>
    </row>
    <row r="289" spans="3:4" ht="15.75" customHeight="1" x14ac:dyDescent="0.25">
      <c r="C289" s="77"/>
      <c r="D289" s="77"/>
    </row>
    <row r="290" spans="3:4" ht="15.75" customHeight="1" x14ac:dyDescent="0.25">
      <c r="C290" s="77"/>
      <c r="D290" s="77"/>
    </row>
    <row r="291" spans="3:4" ht="15.75" customHeight="1" x14ac:dyDescent="0.25">
      <c r="C291" s="77"/>
      <c r="D291" s="77"/>
    </row>
    <row r="292" spans="3:4" ht="15.75" customHeight="1" x14ac:dyDescent="0.25">
      <c r="C292" s="77"/>
      <c r="D292" s="77"/>
    </row>
    <row r="293" spans="3:4" ht="15.75" customHeight="1" x14ac:dyDescent="0.25">
      <c r="C293" s="77"/>
      <c r="D293" s="77"/>
    </row>
    <row r="294" spans="3:4" ht="15.75" customHeight="1" x14ac:dyDescent="0.25">
      <c r="C294" s="77"/>
      <c r="D294" s="77"/>
    </row>
    <row r="295" spans="3:4" ht="15.75" customHeight="1" x14ac:dyDescent="0.25">
      <c r="C295" s="77"/>
      <c r="D295" s="77"/>
    </row>
    <row r="296" spans="3:4" ht="15.75" customHeight="1" x14ac:dyDescent="0.25">
      <c r="C296" s="77"/>
      <c r="D296" s="77"/>
    </row>
    <row r="297" spans="3:4" ht="15.75" customHeight="1" x14ac:dyDescent="0.25">
      <c r="C297" s="77"/>
      <c r="D297" s="77"/>
    </row>
    <row r="298" spans="3:4" ht="15.75" customHeight="1" x14ac:dyDescent="0.25">
      <c r="C298" s="77"/>
      <c r="D298" s="77"/>
    </row>
    <row r="299" spans="3:4" ht="15.75" customHeight="1" x14ac:dyDescent="0.25">
      <c r="C299" s="77"/>
      <c r="D299" s="77"/>
    </row>
    <row r="300" spans="3:4" ht="15.75" customHeight="1" x14ac:dyDescent="0.25">
      <c r="C300" s="77"/>
      <c r="D300" s="77"/>
    </row>
    <row r="301" spans="3:4" ht="15.75" customHeight="1" x14ac:dyDescent="0.25">
      <c r="C301" s="77"/>
      <c r="D301" s="77"/>
    </row>
    <row r="302" spans="3:4" ht="15.75" customHeight="1" x14ac:dyDescent="0.25">
      <c r="C302" s="77"/>
      <c r="D302" s="77"/>
    </row>
    <row r="303" spans="3:4" ht="15.75" customHeight="1" x14ac:dyDescent="0.25">
      <c r="C303" s="77"/>
      <c r="D303" s="77"/>
    </row>
    <row r="304" spans="3:4" ht="15.75" customHeight="1" x14ac:dyDescent="0.25">
      <c r="C304" s="77"/>
      <c r="D304" s="77"/>
    </row>
    <row r="305" spans="3:4" ht="15.75" customHeight="1" x14ac:dyDescent="0.25">
      <c r="C305" s="77"/>
      <c r="D305" s="77"/>
    </row>
    <row r="306" spans="3:4" ht="15.75" customHeight="1" x14ac:dyDescent="0.25">
      <c r="C306" s="77"/>
      <c r="D306" s="77"/>
    </row>
    <row r="307" spans="3:4" ht="15.75" customHeight="1" x14ac:dyDescent="0.25">
      <c r="C307" s="77"/>
      <c r="D307" s="77"/>
    </row>
    <row r="308" spans="3:4" ht="15.75" customHeight="1" x14ac:dyDescent="0.25">
      <c r="C308" s="77"/>
      <c r="D308" s="77"/>
    </row>
    <row r="309" spans="3:4" ht="15.75" customHeight="1" x14ac:dyDescent="0.25">
      <c r="C309" s="77"/>
      <c r="D309" s="77"/>
    </row>
    <row r="310" spans="3:4" ht="15.75" customHeight="1" x14ac:dyDescent="0.25">
      <c r="C310" s="77"/>
      <c r="D310" s="77"/>
    </row>
    <row r="311" spans="3:4" ht="15.75" customHeight="1" x14ac:dyDescent="0.25">
      <c r="C311" s="77"/>
      <c r="D311" s="77"/>
    </row>
    <row r="312" spans="3:4" ht="15.75" customHeight="1" x14ac:dyDescent="0.25">
      <c r="C312" s="77"/>
      <c r="D312" s="77"/>
    </row>
    <row r="313" spans="3:4" ht="15.75" customHeight="1" x14ac:dyDescent="0.25">
      <c r="C313" s="77"/>
      <c r="D313" s="77"/>
    </row>
    <row r="314" spans="3:4" ht="15.75" customHeight="1" x14ac:dyDescent="0.25">
      <c r="C314" s="77"/>
      <c r="D314" s="77"/>
    </row>
    <row r="315" spans="3:4" ht="15.75" customHeight="1" x14ac:dyDescent="0.25">
      <c r="C315" s="77"/>
      <c r="D315" s="77"/>
    </row>
    <row r="316" spans="3:4" ht="15.75" customHeight="1" x14ac:dyDescent="0.25">
      <c r="C316" s="77"/>
      <c r="D316" s="77"/>
    </row>
    <row r="317" spans="3:4" ht="15.75" customHeight="1" x14ac:dyDescent="0.25">
      <c r="C317" s="77"/>
      <c r="D317" s="77"/>
    </row>
    <row r="318" spans="3:4" ht="15.75" customHeight="1" x14ac:dyDescent="0.25">
      <c r="C318" s="77"/>
      <c r="D318" s="77"/>
    </row>
    <row r="319" spans="3:4" ht="15.75" customHeight="1" x14ac:dyDescent="0.25">
      <c r="C319" s="77"/>
      <c r="D319" s="77"/>
    </row>
    <row r="320" spans="3:4" ht="15.75" customHeight="1" x14ac:dyDescent="0.25">
      <c r="C320" s="77"/>
      <c r="D320" s="77"/>
    </row>
    <row r="321" spans="3:4" ht="15.75" customHeight="1" x14ac:dyDescent="0.25">
      <c r="C321" s="77"/>
      <c r="D321" s="77"/>
    </row>
    <row r="322" spans="3:4" ht="15.75" customHeight="1" x14ac:dyDescent="0.25">
      <c r="C322" s="77"/>
      <c r="D322" s="77"/>
    </row>
    <row r="323" spans="3:4" ht="15.75" customHeight="1" x14ac:dyDescent="0.25">
      <c r="C323" s="77"/>
      <c r="D323" s="77"/>
    </row>
    <row r="324" spans="3:4" ht="15.75" customHeight="1" x14ac:dyDescent="0.25">
      <c r="C324" s="77"/>
      <c r="D324" s="77"/>
    </row>
    <row r="325" spans="3:4" ht="15.75" customHeight="1" x14ac:dyDescent="0.25">
      <c r="C325" s="77"/>
      <c r="D325" s="77"/>
    </row>
    <row r="326" spans="3:4" ht="15.75" customHeight="1" x14ac:dyDescent="0.25">
      <c r="C326" s="77"/>
      <c r="D326" s="77"/>
    </row>
    <row r="327" spans="3:4" ht="15.75" customHeight="1" x14ac:dyDescent="0.25">
      <c r="C327" s="77"/>
      <c r="D327" s="77"/>
    </row>
    <row r="328" spans="3:4" ht="15.75" customHeight="1" x14ac:dyDescent="0.25">
      <c r="C328" s="77"/>
      <c r="D328" s="77"/>
    </row>
    <row r="329" spans="3:4" ht="15.75" customHeight="1" x14ac:dyDescent="0.25">
      <c r="C329" s="77"/>
      <c r="D329" s="77"/>
    </row>
    <row r="330" spans="3:4" ht="15.75" customHeight="1" x14ac:dyDescent="0.25">
      <c r="C330" s="77"/>
      <c r="D330" s="77"/>
    </row>
    <row r="331" spans="3:4" ht="15.75" customHeight="1" x14ac:dyDescent="0.25">
      <c r="C331" s="77"/>
      <c r="D331" s="77"/>
    </row>
    <row r="332" spans="3:4" ht="15.75" customHeight="1" x14ac:dyDescent="0.25">
      <c r="C332" s="77"/>
      <c r="D332" s="77"/>
    </row>
    <row r="333" spans="3:4" ht="15.75" customHeight="1" x14ac:dyDescent="0.25">
      <c r="C333" s="77"/>
      <c r="D333" s="77"/>
    </row>
    <row r="334" spans="3:4" ht="15.75" customHeight="1" x14ac:dyDescent="0.25">
      <c r="C334" s="77"/>
      <c r="D334" s="77"/>
    </row>
    <row r="335" spans="3:4" ht="15.75" customHeight="1" x14ac:dyDescent="0.25">
      <c r="C335" s="77"/>
      <c r="D335" s="77"/>
    </row>
    <row r="336" spans="3:4" ht="15.75" customHeight="1" x14ac:dyDescent="0.25">
      <c r="C336" s="77"/>
      <c r="D336" s="77"/>
    </row>
    <row r="337" spans="3:4" ht="15.75" customHeight="1" x14ac:dyDescent="0.25">
      <c r="C337" s="77"/>
      <c r="D337" s="77"/>
    </row>
    <row r="338" spans="3:4" ht="15.75" customHeight="1" x14ac:dyDescent="0.25">
      <c r="C338" s="77"/>
      <c r="D338" s="77"/>
    </row>
    <row r="339" spans="3:4" ht="15.75" customHeight="1" x14ac:dyDescent="0.25">
      <c r="C339" s="77"/>
      <c r="D339" s="77"/>
    </row>
    <row r="340" spans="3:4" ht="15.75" customHeight="1" x14ac:dyDescent="0.25">
      <c r="C340" s="77"/>
      <c r="D340" s="77"/>
    </row>
    <row r="341" spans="3:4" ht="15.75" customHeight="1" x14ac:dyDescent="0.25">
      <c r="C341" s="77"/>
      <c r="D341" s="77"/>
    </row>
    <row r="342" spans="3:4" ht="15.75" customHeight="1" x14ac:dyDescent="0.25">
      <c r="C342" s="77"/>
      <c r="D342" s="77"/>
    </row>
    <row r="343" spans="3:4" ht="15.75" customHeight="1" x14ac:dyDescent="0.25">
      <c r="C343" s="77"/>
      <c r="D343" s="77"/>
    </row>
    <row r="344" spans="3:4" ht="15.75" customHeight="1" x14ac:dyDescent="0.25">
      <c r="C344" s="77"/>
      <c r="D344" s="77"/>
    </row>
    <row r="345" spans="3:4" ht="15.75" customHeight="1" x14ac:dyDescent="0.25">
      <c r="C345" s="77"/>
      <c r="D345" s="77"/>
    </row>
    <row r="346" spans="3:4" ht="15.75" customHeight="1" x14ac:dyDescent="0.25">
      <c r="C346" s="77"/>
      <c r="D346" s="77"/>
    </row>
    <row r="347" spans="3:4" ht="15.75" customHeight="1" x14ac:dyDescent="0.25">
      <c r="C347" s="77"/>
      <c r="D347" s="77"/>
    </row>
    <row r="348" spans="3:4" ht="15.75" customHeight="1" x14ac:dyDescent="0.25">
      <c r="C348" s="77"/>
      <c r="D348" s="77"/>
    </row>
    <row r="349" spans="3:4" ht="15.75" customHeight="1" x14ac:dyDescent="0.25">
      <c r="C349" s="77"/>
      <c r="D349" s="77"/>
    </row>
    <row r="350" spans="3:4" ht="15.75" customHeight="1" x14ac:dyDescent="0.25">
      <c r="C350" s="77"/>
      <c r="D350" s="77"/>
    </row>
    <row r="351" spans="3:4" ht="15.75" customHeight="1" x14ac:dyDescent="0.25">
      <c r="C351" s="77"/>
      <c r="D351" s="77"/>
    </row>
    <row r="352" spans="3:4" ht="15.75" customHeight="1" x14ac:dyDescent="0.25">
      <c r="C352" s="77"/>
      <c r="D352" s="77"/>
    </row>
    <row r="353" spans="3:4" ht="15.75" customHeight="1" x14ac:dyDescent="0.25">
      <c r="C353" s="77"/>
      <c r="D353" s="77"/>
    </row>
    <row r="354" spans="3:4" ht="15.75" customHeight="1" x14ac:dyDescent="0.25">
      <c r="C354" s="77"/>
      <c r="D354" s="77"/>
    </row>
    <row r="355" spans="3:4" ht="15.75" customHeight="1" x14ac:dyDescent="0.25">
      <c r="C355" s="77"/>
      <c r="D355" s="77"/>
    </row>
    <row r="356" spans="3:4" ht="15.75" customHeight="1" x14ac:dyDescent="0.25">
      <c r="C356" s="77"/>
      <c r="D356" s="77"/>
    </row>
    <row r="357" spans="3:4" ht="15.75" customHeight="1" x14ac:dyDescent="0.25">
      <c r="C357" s="77"/>
      <c r="D357" s="77"/>
    </row>
    <row r="358" spans="3:4" ht="15.75" customHeight="1" x14ac:dyDescent="0.25">
      <c r="C358" s="77"/>
      <c r="D358" s="77"/>
    </row>
    <row r="359" spans="3:4" ht="15.75" customHeight="1" x14ac:dyDescent="0.25">
      <c r="C359" s="77"/>
      <c r="D359" s="77"/>
    </row>
    <row r="360" spans="3:4" ht="15.75" customHeight="1" x14ac:dyDescent="0.25">
      <c r="C360" s="77"/>
      <c r="D360" s="77"/>
    </row>
    <row r="361" spans="3:4" ht="15.75" customHeight="1" x14ac:dyDescent="0.25">
      <c r="C361" s="77"/>
      <c r="D361" s="77"/>
    </row>
    <row r="362" spans="3:4" ht="15.75" customHeight="1" x14ac:dyDescent="0.25">
      <c r="C362" s="77"/>
      <c r="D362" s="77"/>
    </row>
    <row r="363" spans="3:4" ht="15.75" customHeight="1" x14ac:dyDescent="0.25">
      <c r="C363" s="77"/>
      <c r="D363" s="77"/>
    </row>
    <row r="364" spans="3:4" ht="15.75" customHeight="1" x14ac:dyDescent="0.25">
      <c r="C364" s="77"/>
      <c r="D364" s="77"/>
    </row>
    <row r="365" spans="3:4" ht="15.75" customHeight="1" x14ac:dyDescent="0.25">
      <c r="C365" s="77"/>
      <c r="D365" s="77"/>
    </row>
    <row r="366" spans="3:4" ht="15.75" customHeight="1" x14ac:dyDescent="0.25">
      <c r="C366" s="77"/>
      <c r="D366" s="77"/>
    </row>
    <row r="367" spans="3:4" ht="15.75" customHeight="1" x14ac:dyDescent="0.25">
      <c r="C367" s="77"/>
      <c r="D367" s="77"/>
    </row>
    <row r="368" spans="3:4" ht="15.75" customHeight="1" x14ac:dyDescent="0.25">
      <c r="C368" s="77"/>
      <c r="D368" s="77"/>
    </row>
    <row r="369" spans="3:4" ht="15.75" customHeight="1" x14ac:dyDescent="0.25">
      <c r="C369" s="77"/>
      <c r="D369" s="77"/>
    </row>
    <row r="370" spans="3:4" ht="15.75" customHeight="1" x14ac:dyDescent="0.25">
      <c r="C370" s="77"/>
      <c r="D370" s="77"/>
    </row>
    <row r="371" spans="3:4" ht="15.75" customHeight="1" x14ac:dyDescent="0.25">
      <c r="C371" s="77"/>
      <c r="D371" s="77"/>
    </row>
    <row r="372" spans="3:4" ht="15.75" customHeight="1" x14ac:dyDescent="0.25">
      <c r="C372" s="77"/>
      <c r="D372" s="77"/>
    </row>
    <row r="373" spans="3:4" ht="15.75" customHeight="1" x14ac:dyDescent="0.25">
      <c r="C373" s="77"/>
      <c r="D373" s="77"/>
    </row>
    <row r="374" spans="3:4" ht="15.75" customHeight="1" x14ac:dyDescent="0.25">
      <c r="C374" s="77"/>
      <c r="D374" s="77"/>
    </row>
    <row r="375" spans="3:4" ht="15.75" customHeight="1" x14ac:dyDescent="0.25">
      <c r="C375" s="77"/>
      <c r="D375" s="77"/>
    </row>
    <row r="376" spans="3:4" ht="15.75" customHeight="1" x14ac:dyDescent="0.25">
      <c r="C376" s="77"/>
      <c r="D376" s="77"/>
    </row>
    <row r="377" spans="3:4" ht="15.75" customHeight="1" x14ac:dyDescent="0.25">
      <c r="C377" s="77"/>
      <c r="D377" s="77"/>
    </row>
    <row r="378" spans="3:4" ht="15.75" customHeight="1" x14ac:dyDescent="0.25">
      <c r="C378" s="77"/>
      <c r="D378" s="77"/>
    </row>
    <row r="379" spans="3:4" ht="15.75" customHeight="1" x14ac:dyDescent="0.25">
      <c r="C379" s="77"/>
      <c r="D379" s="77"/>
    </row>
    <row r="380" spans="3:4" ht="15.75" customHeight="1" x14ac:dyDescent="0.25">
      <c r="C380" s="77"/>
      <c r="D380" s="77"/>
    </row>
    <row r="381" spans="3:4" ht="15.75" customHeight="1" x14ac:dyDescent="0.25">
      <c r="C381" s="77"/>
      <c r="D381" s="77"/>
    </row>
    <row r="382" spans="3:4" ht="15.75" customHeight="1" x14ac:dyDescent="0.25">
      <c r="C382" s="77"/>
      <c r="D382" s="77"/>
    </row>
    <row r="383" spans="3:4" ht="15.75" customHeight="1" x14ac:dyDescent="0.25">
      <c r="C383" s="77"/>
      <c r="D383" s="77"/>
    </row>
    <row r="384" spans="3:4" ht="15.75" customHeight="1" x14ac:dyDescent="0.25">
      <c r="C384" s="77"/>
      <c r="D384" s="77"/>
    </row>
    <row r="385" spans="3:4" ht="15.75" customHeight="1" x14ac:dyDescent="0.25">
      <c r="C385" s="77"/>
      <c r="D385" s="77"/>
    </row>
    <row r="386" spans="3:4" ht="15.75" customHeight="1" x14ac:dyDescent="0.25">
      <c r="C386" s="77"/>
      <c r="D386" s="77"/>
    </row>
    <row r="387" spans="3:4" ht="15.75" customHeight="1" x14ac:dyDescent="0.25">
      <c r="C387" s="77"/>
      <c r="D387" s="77"/>
    </row>
    <row r="388" spans="3:4" ht="15.75" customHeight="1" x14ac:dyDescent="0.25">
      <c r="C388" s="77"/>
      <c r="D388" s="77"/>
    </row>
    <row r="389" spans="3:4" ht="15.75" customHeight="1" x14ac:dyDescent="0.25">
      <c r="C389" s="77"/>
      <c r="D389" s="77"/>
    </row>
    <row r="390" spans="3:4" ht="15.75" customHeight="1" x14ac:dyDescent="0.25">
      <c r="C390" s="77"/>
      <c r="D390" s="77"/>
    </row>
    <row r="391" spans="3:4" ht="15.75" customHeight="1" x14ac:dyDescent="0.25">
      <c r="C391" s="77"/>
      <c r="D391" s="77"/>
    </row>
    <row r="392" spans="3:4" ht="15.75" customHeight="1" x14ac:dyDescent="0.25">
      <c r="C392" s="77"/>
      <c r="D392" s="77"/>
    </row>
    <row r="393" spans="3:4" ht="15.75" customHeight="1" x14ac:dyDescent="0.25">
      <c r="C393" s="77"/>
      <c r="D393" s="77"/>
    </row>
    <row r="394" spans="3:4" ht="15.75" customHeight="1" x14ac:dyDescent="0.25">
      <c r="C394" s="77"/>
      <c r="D394" s="77"/>
    </row>
    <row r="395" spans="3:4" ht="15.75" customHeight="1" x14ac:dyDescent="0.25">
      <c r="C395" s="77"/>
      <c r="D395" s="77"/>
    </row>
    <row r="396" spans="3:4" ht="15.75" customHeight="1" x14ac:dyDescent="0.25">
      <c r="C396" s="77"/>
      <c r="D396" s="77"/>
    </row>
    <row r="397" spans="3:4" ht="15.75" customHeight="1" x14ac:dyDescent="0.25">
      <c r="C397" s="77"/>
      <c r="D397" s="77"/>
    </row>
    <row r="398" spans="3:4" ht="15.75" customHeight="1" x14ac:dyDescent="0.25">
      <c r="C398" s="77"/>
      <c r="D398" s="77"/>
    </row>
    <row r="399" spans="3:4" ht="15.75" customHeight="1" x14ac:dyDescent="0.25">
      <c r="C399" s="77"/>
      <c r="D399" s="77"/>
    </row>
    <row r="400" spans="3:4" ht="15.75" customHeight="1" x14ac:dyDescent="0.25">
      <c r="C400" s="77"/>
      <c r="D400" s="77"/>
    </row>
    <row r="401" spans="3:4" ht="15.75" customHeight="1" x14ac:dyDescent="0.25">
      <c r="C401" s="77"/>
      <c r="D401" s="77"/>
    </row>
    <row r="402" spans="3:4" ht="15.75" customHeight="1" x14ac:dyDescent="0.25">
      <c r="C402" s="77"/>
      <c r="D402" s="77"/>
    </row>
    <row r="403" spans="3:4" ht="15.75" customHeight="1" x14ac:dyDescent="0.25">
      <c r="C403" s="77"/>
      <c r="D403" s="77"/>
    </row>
    <row r="404" spans="3:4" ht="15.75" customHeight="1" x14ac:dyDescent="0.25">
      <c r="C404" s="77"/>
      <c r="D404" s="77"/>
    </row>
    <row r="405" spans="3:4" ht="15.75" customHeight="1" x14ac:dyDescent="0.25">
      <c r="C405" s="77"/>
      <c r="D405" s="77"/>
    </row>
    <row r="406" spans="3:4" ht="15.75" customHeight="1" x14ac:dyDescent="0.25">
      <c r="C406" s="77"/>
      <c r="D406" s="77"/>
    </row>
    <row r="407" spans="3:4" ht="15.75" customHeight="1" x14ac:dyDescent="0.25">
      <c r="C407" s="77"/>
      <c r="D407" s="77"/>
    </row>
    <row r="408" spans="3:4" ht="15.75" customHeight="1" x14ac:dyDescent="0.25">
      <c r="C408" s="77"/>
      <c r="D408" s="77"/>
    </row>
    <row r="409" spans="3:4" ht="15.75" customHeight="1" x14ac:dyDescent="0.25">
      <c r="C409" s="77"/>
      <c r="D409" s="77"/>
    </row>
    <row r="410" spans="3:4" ht="15.75" customHeight="1" x14ac:dyDescent="0.25">
      <c r="C410" s="77"/>
      <c r="D410" s="77"/>
    </row>
    <row r="411" spans="3:4" ht="15.75" customHeight="1" x14ac:dyDescent="0.25">
      <c r="C411" s="77"/>
      <c r="D411" s="77"/>
    </row>
    <row r="412" spans="3:4" ht="15.75" customHeight="1" x14ac:dyDescent="0.25">
      <c r="C412" s="77"/>
      <c r="D412" s="77"/>
    </row>
    <row r="413" spans="3:4" ht="15.75" customHeight="1" x14ac:dyDescent="0.25">
      <c r="C413" s="77"/>
      <c r="D413" s="77"/>
    </row>
    <row r="414" spans="3:4" ht="15.75" customHeight="1" x14ac:dyDescent="0.25">
      <c r="C414" s="77"/>
      <c r="D414" s="77"/>
    </row>
    <row r="415" spans="3:4" ht="15.75" customHeight="1" x14ac:dyDescent="0.25">
      <c r="C415" s="77"/>
      <c r="D415" s="77"/>
    </row>
    <row r="416" spans="3:4" ht="15.75" customHeight="1" x14ac:dyDescent="0.25">
      <c r="C416" s="77"/>
      <c r="D416" s="77"/>
    </row>
    <row r="417" spans="3:4" ht="15.75" customHeight="1" x14ac:dyDescent="0.25">
      <c r="C417" s="77"/>
      <c r="D417" s="77"/>
    </row>
    <row r="418" spans="3:4" ht="15.75" customHeight="1" x14ac:dyDescent="0.25">
      <c r="C418" s="77"/>
      <c r="D418" s="77"/>
    </row>
    <row r="419" spans="3:4" ht="15.75" customHeight="1" x14ac:dyDescent="0.25">
      <c r="C419" s="77"/>
      <c r="D419" s="77"/>
    </row>
    <row r="420" spans="3:4" ht="15.75" customHeight="1" x14ac:dyDescent="0.25">
      <c r="C420" s="77"/>
      <c r="D420" s="77"/>
    </row>
    <row r="421" spans="3:4" ht="15.75" customHeight="1" x14ac:dyDescent="0.25">
      <c r="C421" s="77"/>
      <c r="D421" s="77"/>
    </row>
    <row r="422" spans="3:4" ht="15.75" customHeight="1" x14ac:dyDescent="0.25">
      <c r="C422" s="77"/>
      <c r="D422" s="77"/>
    </row>
    <row r="423" spans="3:4" ht="15.75" customHeight="1" x14ac:dyDescent="0.25">
      <c r="C423" s="77"/>
      <c r="D423" s="77"/>
    </row>
    <row r="424" spans="3:4" ht="15.75" customHeight="1" x14ac:dyDescent="0.25">
      <c r="C424" s="77"/>
      <c r="D424" s="77"/>
    </row>
    <row r="425" spans="3:4" ht="15.75" customHeight="1" x14ac:dyDescent="0.25">
      <c r="C425" s="77"/>
      <c r="D425" s="77"/>
    </row>
    <row r="426" spans="3:4" ht="15.75" customHeight="1" x14ac:dyDescent="0.25">
      <c r="C426" s="77"/>
      <c r="D426" s="77"/>
    </row>
    <row r="427" spans="3:4" ht="15.75" customHeight="1" x14ac:dyDescent="0.25">
      <c r="C427" s="77"/>
      <c r="D427" s="77"/>
    </row>
    <row r="428" spans="3:4" ht="15.75" customHeight="1" x14ac:dyDescent="0.25">
      <c r="C428" s="77"/>
      <c r="D428" s="77"/>
    </row>
    <row r="429" spans="3:4" ht="15.75" customHeight="1" x14ac:dyDescent="0.25">
      <c r="C429" s="77"/>
      <c r="D429" s="77"/>
    </row>
    <row r="430" spans="3:4" ht="15.75" customHeight="1" x14ac:dyDescent="0.25">
      <c r="C430" s="77"/>
      <c r="D430" s="77"/>
    </row>
    <row r="431" spans="3:4" ht="15.75" customHeight="1" x14ac:dyDescent="0.25">
      <c r="C431" s="77"/>
      <c r="D431" s="77"/>
    </row>
    <row r="432" spans="3:4" ht="15.75" customHeight="1" x14ac:dyDescent="0.25">
      <c r="C432" s="77"/>
      <c r="D432" s="77"/>
    </row>
    <row r="433" spans="3:4" ht="15.75" customHeight="1" x14ac:dyDescent="0.25">
      <c r="C433" s="77"/>
      <c r="D433" s="77"/>
    </row>
    <row r="434" spans="3:4" ht="15.75" customHeight="1" x14ac:dyDescent="0.25">
      <c r="C434" s="77"/>
      <c r="D434" s="77"/>
    </row>
    <row r="435" spans="3:4" ht="15.75" customHeight="1" x14ac:dyDescent="0.25">
      <c r="C435" s="77"/>
      <c r="D435" s="77"/>
    </row>
    <row r="436" spans="3:4" ht="15.75" customHeight="1" x14ac:dyDescent="0.25">
      <c r="C436" s="77"/>
      <c r="D436" s="77"/>
    </row>
    <row r="437" spans="3:4" ht="15.75" customHeight="1" x14ac:dyDescent="0.25">
      <c r="C437" s="77"/>
      <c r="D437" s="77"/>
    </row>
    <row r="438" spans="3:4" ht="15.75" customHeight="1" x14ac:dyDescent="0.25">
      <c r="C438" s="77"/>
      <c r="D438" s="77"/>
    </row>
    <row r="439" spans="3:4" ht="15.75" customHeight="1" x14ac:dyDescent="0.25">
      <c r="C439" s="77"/>
      <c r="D439" s="77"/>
    </row>
    <row r="440" spans="3:4" ht="15.75" customHeight="1" x14ac:dyDescent="0.25">
      <c r="C440" s="77"/>
      <c r="D440" s="77"/>
    </row>
    <row r="441" spans="3:4" ht="15.75" customHeight="1" x14ac:dyDescent="0.25">
      <c r="C441" s="77"/>
      <c r="D441" s="77"/>
    </row>
    <row r="442" spans="3:4" ht="15.75" customHeight="1" x14ac:dyDescent="0.25">
      <c r="C442" s="77"/>
      <c r="D442" s="77"/>
    </row>
    <row r="443" spans="3:4" ht="15.75" customHeight="1" x14ac:dyDescent="0.25">
      <c r="C443" s="77"/>
      <c r="D443" s="77"/>
    </row>
    <row r="444" spans="3:4" ht="15.75" customHeight="1" x14ac:dyDescent="0.25">
      <c r="C444" s="77"/>
      <c r="D444" s="77"/>
    </row>
    <row r="445" spans="3:4" ht="15.75" customHeight="1" x14ac:dyDescent="0.25">
      <c r="C445" s="77"/>
      <c r="D445" s="77"/>
    </row>
    <row r="446" spans="3:4" ht="15.75" customHeight="1" x14ac:dyDescent="0.25">
      <c r="C446" s="77"/>
      <c r="D446" s="77"/>
    </row>
    <row r="447" spans="3:4" ht="15.75" customHeight="1" x14ac:dyDescent="0.25">
      <c r="C447" s="77"/>
      <c r="D447" s="77"/>
    </row>
    <row r="448" spans="3:4" ht="15.75" customHeight="1" x14ac:dyDescent="0.25">
      <c r="C448" s="77"/>
      <c r="D448" s="77"/>
    </row>
    <row r="449" spans="3:4" ht="15.75" customHeight="1" x14ac:dyDescent="0.25">
      <c r="C449" s="77"/>
      <c r="D449" s="77"/>
    </row>
    <row r="450" spans="3:4" ht="15.75" customHeight="1" x14ac:dyDescent="0.25">
      <c r="C450" s="77"/>
      <c r="D450" s="77"/>
    </row>
    <row r="451" spans="3:4" ht="15.75" customHeight="1" x14ac:dyDescent="0.25">
      <c r="C451" s="77"/>
      <c r="D451" s="77"/>
    </row>
    <row r="452" spans="3:4" ht="15.75" customHeight="1" x14ac:dyDescent="0.25">
      <c r="C452" s="77"/>
      <c r="D452" s="77"/>
    </row>
    <row r="453" spans="3:4" ht="15.75" customHeight="1" x14ac:dyDescent="0.25">
      <c r="C453" s="77"/>
      <c r="D453" s="77"/>
    </row>
    <row r="454" spans="3:4" ht="15.75" customHeight="1" x14ac:dyDescent="0.25">
      <c r="C454" s="77"/>
      <c r="D454" s="77"/>
    </row>
    <row r="455" spans="3:4" ht="15.75" customHeight="1" x14ac:dyDescent="0.25">
      <c r="C455" s="77"/>
      <c r="D455" s="77"/>
    </row>
    <row r="456" spans="3:4" ht="15.75" customHeight="1" x14ac:dyDescent="0.25">
      <c r="C456" s="77"/>
      <c r="D456" s="77"/>
    </row>
    <row r="457" spans="3:4" ht="15.75" customHeight="1" x14ac:dyDescent="0.25">
      <c r="C457" s="77"/>
      <c r="D457" s="77"/>
    </row>
    <row r="458" spans="3:4" ht="15.75" customHeight="1" x14ac:dyDescent="0.25">
      <c r="C458" s="77"/>
      <c r="D458" s="77"/>
    </row>
    <row r="459" spans="3:4" ht="15.75" customHeight="1" x14ac:dyDescent="0.25">
      <c r="C459" s="77"/>
      <c r="D459" s="77"/>
    </row>
    <row r="460" spans="3:4" ht="15.75" customHeight="1" x14ac:dyDescent="0.25">
      <c r="C460" s="77"/>
      <c r="D460" s="77"/>
    </row>
    <row r="461" spans="3:4" ht="15.75" customHeight="1" x14ac:dyDescent="0.25">
      <c r="C461" s="77"/>
      <c r="D461" s="77"/>
    </row>
    <row r="462" spans="3:4" ht="15.75" customHeight="1" x14ac:dyDescent="0.25">
      <c r="C462" s="77"/>
      <c r="D462" s="77"/>
    </row>
    <row r="463" spans="3:4" ht="15.75" customHeight="1" x14ac:dyDescent="0.25">
      <c r="C463" s="77"/>
      <c r="D463" s="77"/>
    </row>
    <row r="464" spans="3:4" ht="15.75" customHeight="1" x14ac:dyDescent="0.25">
      <c r="C464" s="77"/>
      <c r="D464" s="77"/>
    </row>
    <row r="465" spans="3:4" ht="15.75" customHeight="1" x14ac:dyDescent="0.25">
      <c r="C465" s="77"/>
      <c r="D465" s="77"/>
    </row>
    <row r="466" spans="3:4" ht="15.75" customHeight="1" x14ac:dyDescent="0.25">
      <c r="C466" s="77"/>
      <c r="D466" s="77"/>
    </row>
    <row r="467" spans="3:4" ht="15.75" customHeight="1" x14ac:dyDescent="0.25">
      <c r="C467" s="77"/>
      <c r="D467" s="77"/>
    </row>
    <row r="468" spans="3:4" ht="15.75" customHeight="1" x14ac:dyDescent="0.25">
      <c r="C468" s="77"/>
      <c r="D468" s="77"/>
    </row>
    <row r="469" spans="3:4" ht="15.75" customHeight="1" x14ac:dyDescent="0.25">
      <c r="C469" s="77"/>
      <c r="D469" s="77"/>
    </row>
    <row r="470" spans="3:4" ht="15.75" customHeight="1" x14ac:dyDescent="0.25">
      <c r="C470" s="77"/>
      <c r="D470" s="77"/>
    </row>
    <row r="471" spans="3:4" ht="15.75" customHeight="1" x14ac:dyDescent="0.25">
      <c r="C471" s="77"/>
      <c r="D471" s="77"/>
    </row>
    <row r="472" spans="3:4" ht="15.75" customHeight="1" x14ac:dyDescent="0.25">
      <c r="C472" s="77"/>
      <c r="D472" s="77"/>
    </row>
    <row r="473" spans="3:4" ht="15.75" customHeight="1" x14ac:dyDescent="0.25">
      <c r="C473" s="77"/>
      <c r="D473" s="77"/>
    </row>
    <row r="474" spans="3:4" ht="15.75" customHeight="1" x14ac:dyDescent="0.25">
      <c r="C474" s="77"/>
      <c r="D474" s="77"/>
    </row>
    <row r="475" spans="3:4" ht="15.75" customHeight="1" x14ac:dyDescent="0.25">
      <c r="C475" s="77"/>
      <c r="D475" s="77"/>
    </row>
    <row r="476" spans="3:4" ht="15.75" customHeight="1" x14ac:dyDescent="0.25">
      <c r="C476" s="77"/>
      <c r="D476" s="77"/>
    </row>
    <row r="477" spans="3:4" ht="15.75" customHeight="1" x14ac:dyDescent="0.25">
      <c r="C477" s="77"/>
      <c r="D477" s="77"/>
    </row>
    <row r="478" spans="3:4" ht="15.75" customHeight="1" x14ac:dyDescent="0.25">
      <c r="C478" s="77"/>
      <c r="D478" s="77"/>
    </row>
    <row r="479" spans="3:4" ht="15.75" customHeight="1" x14ac:dyDescent="0.25">
      <c r="C479" s="77"/>
      <c r="D479" s="77"/>
    </row>
    <row r="480" spans="3:4" ht="15.75" customHeight="1" x14ac:dyDescent="0.25">
      <c r="C480" s="77"/>
      <c r="D480" s="77"/>
    </row>
    <row r="481" spans="3:4" ht="15.75" customHeight="1" x14ac:dyDescent="0.25">
      <c r="C481" s="77"/>
      <c r="D481" s="77"/>
    </row>
    <row r="482" spans="3:4" ht="15.75" customHeight="1" x14ac:dyDescent="0.25">
      <c r="C482" s="77"/>
      <c r="D482" s="77"/>
    </row>
    <row r="483" spans="3:4" ht="15.75" customHeight="1" x14ac:dyDescent="0.25">
      <c r="C483" s="77"/>
      <c r="D483" s="77"/>
    </row>
    <row r="484" spans="3:4" ht="15.75" customHeight="1" x14ac:dyDescent="0.25">
      <c r="C484" s="77"/>
      <c r="D484" s="77"/>
    </row>
    <row r="485" spans="3:4" ht="15.75" customHeight="1" x14ac:dyDescent="0.25">
      <c r="C485" s="77"/>
      <c r="D485" s="77"/>
    </row>
    <row r="486" spans="3:4" ht="15.75" customHeight="1" x14ac:dyDescent="0.25">
      <c r="C486" s="77"/>
      <c r="D486" s="77"/>
    </row>
    <row r="487" spans="3:4" ht="15.75" customHeight="1" x14ac:dyDescent="0.25">
      <c r="C487" s="77"/>
      <c r="D487" s="77"/>
    </row>
    <row r="488" spans="3:4" ht="15.75" customHeight="1" x14ac:dyDescent="0.25">
      <c r="C488" s="77"/>
      <c r="D488" s="77"/>
    </row>
    <row r="489" spans="3:4" ht="15.75" customHeight="1" x14ac:dyDescent="0.25">
      <c r="C489" s="77"/>
      <c r="D489" s="77"/>
    </row>
    <row r="490" spans="3:4" ht="15.75" customHeight="1" x14ac:dyDescent="0.25">
      <c r="C490" s="77"/>
      <c r="D490" s="77"/>
    </row>
    <row r="491" spans="3:4" ht="15.75" customHeight="1" x14ac:dyDescent="0.25">
      <c r="C491" s="77"/>
      <c r="D491" s="77"/>
    </row>
    <row r="492" spans="3:4" ht="15.75" customHeight="1" x14ac:dyDescent="0.25">
      <c r="C492" s="77"/>
      <c r="D492" s="77"/>
    </row>
    <row r="493" spans="3:4" ht="15.75" customHeight="1" x14ac:dyDescent="0.25">
      <c r="C493" s="77"/>
      <c r="D493" s="77"/>
    </row>
    <row r="494" spans="3:4" ht="15.75" customHeight="1" x14ac:dyDescent="0.25">
      <c r="C494" s="77"/>
      <c r="D494" s="77"/>
    </row>
    <row r="495" spans="3:4" ht="15.75" customHeight="1" x14ac:dyDescent="0.25">
      <c r="C495" s="77"/>
      <c r="D495" s="77"/>
    </row>
    <row r="496" spans="3:4" ht="15.75" customHeight="1" x14ac:dyDescent="0.25">
      <c r="C496" s="77"/>
      <c r="D496" s="77"/>
    </row>
    <row r="497" spans="3:4" ht="15.75" customHeight="1" x14ac:dyDescent="0.25">
      <c r="C497" s="77"/>
      <c r="D497" s="77"/>
    </row>
    <row r="498" spans="3:4" ht="15.75" customHeight="1" x14ac:dyDescent="0.25">
      <c r="C498" s="77"/>
      <c r="D498" s="77"/>
    </row>
    <row r="499" spans="3:4" ht="15.75" customHeight="1" x14ac:dyDescent="0.25">
      <c r="C499" s="77"/>
      <c r="D499" s="77"/>
    </row>
    <row r="500" spans="3:4" ht="15.75" customHeight="1" x14ac:dyDescent="0.25">
      <c r="C500" s="77"/>
      <c r="D500" s="77"/>
    </row>
    <row r="501" spans="3:4" ht="15.75" customHeight="1" x14ac:dyDescent="0.25">
      <c r="C501" s="77"/>
      <c r="D501" s="77"/>
    </row>
    <row r="502" spans="3:4" ht="15.75" customHeight="1" x14ac:dyDescent="0.25">
      <c r="C502" s="77"/>
      <c r="D502" s="77"/>
    </row>
    <row r="503" spans="3:4" ht="15.75" customHeight="1" x14ac:dyDescent="0.25">
      <c r="C503" s="77"/>
      <c r="D503" s="77"/>
    </row>
    <row r="504" spans="3:4" ht="15.75" customHeight="1" x14ac:dyDescent="0.25">
      <c r="C504" s="77"/>
      <c r="D504" s="77"/>
    </row>
    <row r="505" spans="3:4" ht="15.75" customHeight="1" x14ac:dyDescent="0.25">
      <c r="C505" s="77"/>
      <c r="D505" s="77"/>
    </row>
    <row r="506" spans="3:4" ht="15.75" customHeight="1" x14ac:dyDescent="0.25">
      <c r="C506" s="77"/>
      <c r="D506" s="77"/>
    </row>
    <row r="507" spans="3:4" ht="15.75" customHeight="1" x14ac:dyDescent="0.25">
      <c r="C507" s="77"/>
      <c r="D507" s="77"/>
    </row>
    <row r="508" spans="3:4" ht="15.75" customHeight="1" x14ac:dyDescent="0.25">
      <c r="C508" s="77"/>
      <c r="D508" s="77"/>
    </row>
    <row r="509" spans="3:4" ht="15.75" customHeight="1" x14ac:dyDescent="0.25">
      <c r="C509" s="77"/>
      <c r="D509" s="77"/>
    </row>
    <row r="510" spans="3:4" ht="15.75" customHeight="1" x14ac:dyDescent="0.25">
      <c r="C510" s="77"/>
      <c r="D510" s="77"/>
    </row>
    <row r="511" spans="3:4" ht="15.75" customHeight="1" x14ac:dyDescent="0.25">
      <c r="C511" s="77"/>
      <c r="D511" s="77"/>
    </row>
    <row r="512" spans="3:4" ht="15.75" customHeight="1" x14ac:dyDescent="0.25">
      <c r="C512" s="77"/>
      <c r="D512" s="77"/>
    </row>
    <row r="513" spans="3:4" ht="15.75" customHeight="1" x14ac:dyDescent="0.25">
      <c r="C513" s="77"/>
      <c r="D513" s="77"/>
    </row>
    <row r="514" spans="3:4" ht="15.75" customHeight="1" x14ac:dyDescent="0.25">
      <c r="C514" s="77"/>
      <c r="D514" s="77"/>
    </row>
    <row r="515" spans="3:4" ht="15.75" customHeight="1" x14ac:dyDescent="0.25">
      <c r="C515" s="77"/>
      <c r="D515" s="77"/>
    </row>
    <row r="516" spans="3:4" ht="15.75" customHeight="1" x14ac:dyDescent="0.25">
      <c r="C516" s="77"/>
      <c r="D516" s="77"/>
    </row>
    <row r="517" spans="3:4" ht="15.75" customHeight="1" x14ac:dyDescent="0.25">
      <c r="C517" s="77"/>
      <c r="D517" s="77"/>
    </row>
    <row r="518" spans="3:4" ht="15.75" customHeight="1" x14ac:dyDescent="0.25">
      <c r="C518" s="77"/>
      <c r="D518" s="77"/>
    </row>
    <row r="519" spans="3:4" ht="15.75" customHeight="1" x14ac:dyDescent="0.25">
      <c r="C519" s="77"/>
      <c r="D519" s="77"/>
    </row>
    <row r="520" spans="3:4" ht="15.75" customHeight="1" x14ac:dyDescent="0.25">
      <c r="C520" s="77"/>
      <c r="D520" s="77"/>
    </row>
    <row r="521" spans="3:4" ht="15.75" customHeight="1" x14ac:dyDescent="0.25">
      <c r="C521" s="77"/>
      <c r="D521" s="77"/>
    </row>
    <row r="522" spans="3:4" ht="15.75" customHeight="1" x14ac:dyDescent="0.25">
      <c r="C522" s="77"/>
      <c r="D522" s="77"/>
    </row>
    <row r="523" spans="3:4" ht="15.75" customHeight="1" x14ac:dyDescent="0.25">
      <c r="C523" s="77"/>
      <c r="D523" s="77"/>
    </row>
    <row r="524" spans="3:4" ht="15.75" customHeight="1" x14ac:dyDescent="0.25">
      <c r="C524" s="77"/>
      <c r="D524" s="77"/>
    </row>
    <row r="525" spans="3:4" ht="15.75" customHeight="1" x14ac:dyDescent="0.25">
      <c r="C525" s="77"/>
      <c r="D525" s="77"/>
    </row>
    <row r="526" spans="3:4" ht="15.75" customHeight="1" x14ac:dyDescent="0.25">
      <c r="C526" s="77"/>
      <c r="D526" s="77"/>
    </row>
    <row r="527" spans="3:4" ht="15.75" customHeight="1" x14ac:dyDescent="0.25">
      <c r="C527" s="77"/>
      <c r="D527" s="77"/>
    </row>
    <row r="528" spans="3:4" ht="15.75" customHeight="1" x14ac:dyDescent="0.25">
      <c r="C528" s="77"/>
      <c r="D528" s="77"/>
    </row>
    <row r="529" spans="3:4" ht="15.75" customHeight="1" x14ac:dyDescent="0.25">
      <c r="C529" s="77"/>
      <c r="D529" s="77"/>
    </row>
    <row r="530" spans="3:4" ht="15.75" customHeight="1" x14ac:dyDescent="0.25">
      <c r="C530" s="77"/>
      <c r="D530" s="77"/>
    </row>
    <row r="531" spans="3:4" ht="15.75" customHeight="1" x14ac:dyDescent="0.25">
      <c r="C531" s="77"/>
      <c r="D531" s="77"/>
    </row>
    <row r="532" spans="3:4" ht="15.75" customHeight="1" x14ac:dyDescent="0.25">
      <c r="C532" s="77"/>
      <c r="D532" s="77"/>
    </row>
    <row r="533" spans="3:4" ht="15.75" customHeight="1" x14ac:dyDescent="0.25">
      <c r="C533" s="77"/>
      <c r="D533" s="77"/>
    </row>
    <row r="534" spans="3:4" ht="15.75" customHeight="1" x14ac:dyDescent="0.25">
      <c r="C534" s="77"/>
      <c r="D534" s="77"/>
    </row>
    <row r="535" spans="3:4" ht="15.75" customHeight="1" x14ac:dyDescent="0.25">
      <c r="C535" s="77"/>
      <c r="D535" s="77"/>
    </row>
    <row r="536" spans="3:4" ht="15.75" customHeight="1" x14ac:dyDescent="0.25">
      <c r="C536" s="77"/>
      <c r="D536" s="77"/>
    </row>
    <row r="537" spans="3:4" ht="15.75" customHeight="1" x14ac:dyDescent="0.25">
      <c r="C537" s="77"/>
      <c r="D537" s="77"/>
    </row>
    <row r="538" spans="3:4" ht="15.75" customHeight="1" x14ac:dyDescent="0.25">
      <c r="C538" s="77"/>
      <c r="D538" s="77"/>
    </row>
    <row r="539" spans="3:4" ht="15.75" customHeight="1" x14ac:dyDescent="0.25">
      <c r="C539" s="77"/>
      <c r="D539" s="77"/>
    </row>
    <row r="540" spans="3:4" ht="15.75" customHeight="1" x14ac:dyDescent="0.25">
      <c r="C540" s="77"/>
      <c r="D540" s="77"/>
    </row>
    <row r="541" spans="3:4" ht="15.75" customHeight="1" x14ac:dyDescent="0.25">
      <c r="C541" s="77"/>
      <c r="D541" s="77"/>
    </row>
    <row r="542" spans="3:4" ht="15.75" customHeight="1" x14ac:dyDescent="0.25">
      <c r="C542" s="77"/>
      <c r="D542" s="77"/>
    </row>
    <row r="543" spans="3:4" ht="15.75" customHeight="1" x14ac:dyDescent="0.25">
      <c r="C543" s="77"/>
      <c r="D543" s="77"/>
    </row>
    <row r="544" spans="3:4" ht="15.75" customHeight="1" x14ac:dyDescent="0.25">
      <c r="C544" s="77"/>
      <c r="D544" s="77"/>
    </row>
    <row r="545" spans="3:4" ht="15.75" customHeight="1" x14ac:dyDescent="0.25">
      <c r="C545" s="77"/>
      <c r="D545" s="77"/>
    </row>
    <row r="546" spans="3:4" ht="15.75" customHeight="1" x14ac:dyDescent="0.25">
      <c r="C546" s="77"/>
      <c r="D546" s="77"/>
    </row>
    <row r="547" spans="3:4" ht="15.75" customHeight="1" x14ac:dyDescent="0.25">
      <c r="C547" s="77"/>
      <c r="D547" s="77"/>
    </row>
    <row r="548" spans="3:4" ht="15.75" customHeight="1" x14ac:dyDescent="0.25">
      <c r="C548" s="77"/>
      <c r="D548" s="77"/>
    </row>
    <row r="549" spans="3:4" ht="15.75" customHeight="1" x14ac:dyDescent="0.25">
      <c r="C549" s="77"/>
      <c r="D549" s="77"/>
    </row>
    <row r="550" spans="3:4" ht="15.75" customHeight="1" x14ac:dyDescent="0.25">
      <c r="C550" s="77"/>
      <c r="D550" s="77"/>
    </row>
    <row r="551" spans="3:4" ht="15.75" customHeight="1" x14ac:dyDescent="0.25">
      <c r="C551" s="77"/>
      <c r="D551" s="77"/>
    </row>
    <row r="552" spans="3:4" ht="15.75" customHeight="1" x14ac:dyDescent="0.25">
      <c r="C552" s="77"/>
      <c r="D552" s="77"/>
    </row>
    <row r="553" spans="3:4" ht="15.75" customHeight="1" x14ac:dyDescent="0.25">
      <c r="C553" s="77"/>
      <c r="D553" s="77"/>
    </row>
    <row r="554" spans="3:4" ht="15.75" customHeight="1" x14ac:dyDescent="0.25">
      <c r="C554" s="77"/>
      <c r="D554" s="77"/>
    </row>
    <row r="555" spans="3:4" ht="15.75" customHeight="1" x14ac:dyDescent="0.25">
      <c r="C555" s="77"/>
      <c r="D555" s="77"/>
    </row>
    <row r="556" spans="3:4" ht="15.75" customHeight="1" x14ac:dyDescent="0.25">
      <c r="C556" s="77"/>
      <c r="D556" s="77"/>
    </row>
    <row r="557" spans="3:4" ht="15.75" customHeight="1" x14ac:dyDescent="0.25">
      <c r="C557" s="77"/>
      <c r="D557" s="77"/>
    </row>
    <row r="558" spans="3:4" ht="15.75" customHeight="1" x14ac:dyDescent="0.25">
      <c r="C558" s="77"/>
      <c r="D558" s="77"/>
    </row>
    <row r="559" spans="3:4" ht="15.75" customHeight="1" x14ac:dyDescent="0.25">
      <c r="C559" s="77"/>
      <c r="D559" s="77"/>
    </row>
    <row r="560" spans="3:4" ht="15.75" customHeight="1" x14ac:dyDescent="0.25">
      <c r="C560" s="77"/>
      <c r="D560" s="77"/>
    </row>
    <row r="561" spans="3:4" ht="15.75" customHeight="1" x14ac:dyDescent="0.25">
      <c r="C561" s="77"/>
      <c r="D561" s="77"/>
    </row>
    <row r="562" spans="3:4" ht="15.75" customHeight="1" x14ac:dyDescent="0.25">
      <c r="C562" s="77"/>
      <c r="D562" s="77"/>
    </row>
    <row r="563" spans="3:4" ht="15.75" customHeight="1" x14ac:dyDescent="0.25">
      <c r="C563" s="77"/>
      <c r="D563" s="77"/>
    </row>
    <row r="564" spans="3:4" ht="15.75" customHeight="1" x14ac:dyDescent="0.25">
      <c r="C564" s="77"/>
      <c r="D564" s="77"/>
    </row>
    <row r="565" spans="3:4" ht="15.75" customHeight="1" x14ac:dyDescent="0.25">
      <c r="C565" s="77"/>
      <c r="D565" s="77"/>
    </row>
    <row r="566" spans="3:4" ht="15.75" customHeight="1" x14ac:dyDescent="0.25">
      <c r="C566" s="77"/>
      <c r="D566" s="77"/>
    </row>
    <row r="567" spans="3:4" ht="15.75" customHeight="1" x14ac:dyDescent="0.25">
      <c r="C567" s="77"/>
      <c r="D567" s="77"/>
    </row>
    <row r="568" spans="3:4" ht="15.75" customHeight="1" x14ac:dyDescent="0.25">
      <c r="C568" s="77"/>
      <c r="D568" s="77"/>
    </row>
    <row r="569" spans="3:4" ht="15.75" customHeight="1" x14ac:dyDescent="0.25">
      <c r="C569" s="77"/>
      <c r="D569" s="77"/>
    </row>
    <row r="570" spans="3:4" ht="15.75" customHeight="1" x14ac:dyDescent="0.25">
      <c r="C570" s="77"/>
      <c r="D570" s="77"/>
    </row>
    <row r="571" spans="3:4" ht="15.75" customHeight="1" x14ac:dyDescent="0.25">
      <c r="C571" s="77"/>
      <c r="D571" s="77"/>
    </row>
    <row r="572" spans="3:4" ht="15.75" customHeight="1" x14ac:dyDescent="0.25">
      <c r="C572" s="77"/>
      <c r="D572" s="77"/>
    </row>
    <row r="573" spans="3:4" ht="15.75" customHeight="1" x14ac:dyDescent="0.25">
      <c r="C573" s="77"/>
      <c r="D573" s="77"/>
    </row>
    <row r="574" spans="3:4" ht="15.75" customHeight="1" x14ac:dyDescent="0.25">
      <c r="C574" s="77"/>
      <c r="D574" s="77"/>
    </row>
    <row r="575" spans="3:4" ht="15.75" customHeight="1" x14ac:dyDescent="0.25">
      <c r="C575" s="77"/>
      <c r="D575" s="77"/>
    </row>
    <row r="576" spans="3:4" ht="15.75" customHeight="1" x14ac:dyDescent="0.25">
      <c r="C576" s="77"/>
      <c r="D576" s="77"/>
    </row>
    <row r="577" spans="3:4" ht="15.75" customHeight="1" x14ac:dyDescent="0.25">
      <c r="C577" s="77"/>
      <c r="D577" s="77"/>
    </row>
    <row r="578" spans="3:4" ht="15.75" customHeight="1" x14ac:dyDescent="0.25">
      <c r="C578" s="77"/>
      <c r="D578" s="77"/>
    </row>
    <row r="579" spans="3:4" ht="15.75" customHeight="1" x14ac:dyDescent="0.25">
      <c r="C579" s="77"/>
      <c r="D579" s="77"/>
    </row>
    <row r="580" spans="3:4" ht="15.75" customHeight="1" x14ac:dyDescent="0.25">
      <c r="C580" s="77"/>
      <c r="D580" s="77"/>
    </row>
    <row r="581" spans="3:4" ht="15.75" customHeight="1" x14ac:dyDescent="0.25">
      <c r="C581" s="77"/>
      <c r="D581" s="77"/>
    </row>
    <row r="582" spans="3:4" ht="15.75" customHeight="1" x14ac:dyDescent="0.25">
      <c r="C582" s="77"/>
      <c r="D582" s="77"/>
    </row>
    <row r="583" spans="3:4" ht="15.75" customHeight="1" x14ac:dyDescent="0.25">
      <c r="C583" s="77"/>
      <c r="D583" s="77"/>
    </row>
    <row r="584" spans="3:4" ht="15.75" customHeight="1" x14ac:dyDescent="0.25">
      <c r="C584" s="77"/>
      <c r="D584" s="77"/>
    </row>
    <row r="585" spans="3:4" ht="15.75" customHeight="1" x14ac:dyDescent="0.25">
      <c r="C585" s="77"/>
      <c r="D585" s="77"/>
    </row>
    <row r="586" spans="3:4" ht="15.75" customHeight="1" x14ac:dyDescent="0.25">
      <c r="C586" s="77"/>
      <c r="D586" s="77"/>
    </row>
    <row r="587" spans="3:4" ht="15.75" customHeight="1" x14ac:dyDescent="0.25">
      <c r="C587" s="77"/>
      <c r="D587" s="77"/>
    </row>
    <row r="588" spans="3:4" ht="15.75" customHeight="1" x14ac:dyDescent="0.25">
      <c r="C588" s="77"/>
      <c r="D588" s="77"/>
    </row>
    <row r="589" spans="3:4" ht="15.75" customHeight="1" x14ac:dyDescent="0.25">
      <c r="C589" s="77"/>
      <c r="D589" s="77"/>
    </row>
    <row r="590" spans="3:4" ht="15.75" customHeight="1" x14ac:dyDescent="0.25">
      <c r="C590" s="77"/>
      <c r="D590" s="77"/>
    </row>
    <row r="591" spans="3:4" ht="15.75" customHeight="1" x14ac:dyDescent="0.25">
      <c r="C591" s="77"/>
      <c r="D591" s="77"/>
    </row>
    <row r="592" spans="3:4" ht="15.75" customHeight="1" x14ac:dyDescent="0.25">
      <c r="C592" s="77"/>
      <c r="D592" s="77"/>
    </row>
    <row r="593" spans="3:4" ht="15.75" customHeight="1" x14ac:dyDescent="0.25">
      <c r="C593" s="77"/>
      <c r="D593" s="77"/>
    </row>
    <row r="594" spans="3:4" ht="15.75" customHeight="1" x14ac:dyDescent="0.25">
      <c r="C594" s="77"/>
      <c r="D594" s="77"/>
    </row>
    <row r="595" spans="3:4" ht="15.75" customHeight="1" x14ac:dyDescent="0.25">
      <c r="C595" s="77"/>
      <c r="D595" s="77"/>
    </row>
    <row r="596" spans="3:4" ht="15.75" customHeight="1" x14ac:dyDescent="0.25">
      <c r="C596" s="77"/>
      <c r="D596" s="77"/>
    </row>
    <row r="597" spans="3:4" ht="15.75" customHeight="1" x14ac:dyDescent="0.25">
      <c r="C597" s="77"/>
      <c r="D597" s="77"/>
    </row>
    <row r="598" spans="3:4" ht="15.75" customHeight="1" x14ac:dyDescent="0.25">
      <c r="C598" s="77"/>
      <c r="D598" s="77"/>
    </row>
    <row r="599" spans="3:4" ht="15.75" customHeight="1" x14ac:dyDescent="0.25">
      <c r="C599" s="77"/>
      <c r="D599" s="77"/>
    </row>
    <row r="600" spans="3:4" ht="15.75" customHeight="1" x14ac:dyDescent="0.25">
      <c r="C600" s="77"/>
      <c r="D600" s="77"/>
    </row>
    <row r="601" spans="3:4" ht="15.75" customHeight="1" x14ac:dyDescent="0.25">
      <c r="C601" s="77"/>
      <c r="D601" s="77"/>
    </row>
    <row r="602" spans="3:4" ht="15.75" customHeight="1" x14ac:dyDescent="0.25">
      <c r="C602" s="77"/>
      <c r="D602" s="77"/>
    </row>
    <row r="603" spans="3:4" ht="15.75" customHeight="1" x14ac:dyDescent="0.25">
      <c r="C603" s="77"/>
      <c r="D603" s="77"/>
    </row>
    <row r="604" spans="3:4" ht="15.75" customHeight="1" x14ac:dyDescent="0.25">
      <c r="C604" s="77"/>
      <c r="D604" s="77"/>
    </row>
    <row r="605" spans="3:4" ht="15.75" customHeight="1" x14ac:dyDescent="0.25">
      <c r="C605" s="77"/>
      <c r="D605" s="77"/>
    </row>
    <row r="606" spans="3:4" ht="15.75" customHeight="1" x14ac:dyDescent="0.25">
      <c r="C606" s="77"/>
      <c r="D606" s="77"/>
    </row>
    <row r="607" spans="3:4" ht="15.75" customHeight="1" x14ac:dyDescent="0.25">
      <c r="C607" s="77"/>
      <c r="D607" s="77"/>
    </row>
    <row r="608" spans="3:4" ht="15.75" customHeight="1" x14ac:dyDescent="0.25">
      <c r="C608" s="77"/>
      <c r="D608" s="77"/>
    </row>
    <row r="609" spans="3:4" ht="15.75" customHeight="1" x14ac:dyDescent="0.25">
      <c r="C609" s="77"/>
      <c r="D609" s="77"/>
    </row>
    <row r="610" spans="3:4" ht="15.75" customHeight="1" x14ac:dyDescent="0.25">
      <c r="C610" s="77"/>
      <c r="D610" s="77"/>
    </row>
    <row r="611" spans="3:4" ht="15.75" customHeight="1" x14ac:dyDescent="0.25">
      <c r="C611" s="77"/>
      <c r="D611" s="77"/>
    </row>
    <row r="612" spans="3:4" ht="15.75" customHeight="1" x14ac:dyDescent="0.25">
      <c r="C612" s="77"/>
      <c r="D612" s="77"/>
    </row>
    <row r="613" spans="3:4" ht="15.75" customHeight="1" x14ac:dyDescent="0.25">
      <c r="C613" s="77"/>
      <c r="D613" s="77"/>
    </row>
    <row r="614" spans="3:4" ht="15.75" customHeight="1" x14ac:dyDescent="0.25">
      <c r="C614" s="77"/>
      <c r="D614" s="77"/>
    </row>
    <row r="615" spans="3:4" ht="15.75" customHeight="1" x14ac:dyDescent="0.25">
      <c r="C615" s="77"/>
      <c r="D615" s="77"/>
    </row>
    <row r="616" spans="3:4" ht="15.75" customHeight="1" x14ac:dyDescent="0.25">
      <c r="C616" s="77"/>
      <c r="D616" s="77"/>
    </row>
    <row r="617" spans="3:4" ht="15.75" customHeight="1" x14ac:dyDescent="0.25">
      <c r="C617" s="77"/>
      <c r="D617" s="77"/>
    </row>
    <row r="618" spans="3:4" ht="15.75" customHeight="1" x14ac:dyDescent="0.25">
      <c r="C618" s="77"/>
      <c r="D618" s="77"/>
    </row>
    <row r="619" spans="3:4" ht="15.75" customHeight="1" x14ac:dyDescent="0.25">
      <c r="C619" s="77"/>
      <c r="D619" s="77"/>
    </row>
    <row r="620" spans="3:4" ht="15.75" customHeight="1" x14ac:dyDescent="0.25">
      <c r="C620" s="77"/>
      <c r="D620" s="77"/>
    </row>
    <row r="621" spans="3:4" ht="15.75" customHeight="1" x14ac:dyDescent="0.25">
      <c r="C621" s="77"/>
      <c r="D621" s="77"/>
    </row>
    <row r="622" spans="3:4" ht="15.75" customHeight="1" x14ac:dyDescent="0.25">
      <c r="C622" s="77"/>
      <c r="D622" s="77"/>
    </row>
    <row r="623" spans="3:4" ht="15.75" customHeight="1" x14ac:dyDescent="0.25">
      <c r="C623" s="77"/>
      <c r="D623" s="77"/>
    </row>
    <row r="624" spans="3:4" ht="15.75" customHeight="1" x14ac:dyDescent="0.25">
      <c r="C624" s="77"/>
      <c r="D624" s="77"/>
    </row>
    <row r="625" spans="3:4" ht="15.75" customHeight="1" x14ac:dyDescent="0.25">
      <c r="C625" s="77"/>
      <c r="D625" s="77"/>
    </row>
    <row r="626" spans="3:4" ht="15.75" customHeight="1" x14ac:dyDescent="0.25">
      <c r="C626" s="77"/>
      <c r="D626" s="77"/>
    </row>
    <row r="627" spans="3:4" ht="15.75" customHeight="1" x14ac:dyDescent="0.25">
      <c r="C627" s="77"/>
      <c r="D627" s="77"/>
    </row>
    <row r="628" spans="3:4" ht="15.75" customHeight="1" x14ac:dyDescent="0.25">
      <c r="C628" s="77"/>
      <c r="D628" s="77"/>
    </row>
    <row r="629" spans="3:4" ht="15.75" customHeight="1" x14ac:dyDescent="0.25">
      <c r="C629" s="77"/>
      <c r="D629" s="77"/>
    </row>
    <row r="630" spans="3:4" ht="15.75" customHeight="1" x14ac:dyDescent="0.25">
      <c r="C630" s="77"/>
      <c r="D630" s="77"/>
    </row>
    <row r="631" spans="3:4" ht="15.75" customHeight="1" x14ac:dyDescent="0.25">
      <c r="C631" s="77"/>
      <c r="D631" s="77"/>
    </row>
    <row r="632" spans="3:4" ht="15.75" customHeight="1" x14ac:dyDescent="0.25">
      <c r="C632" s="77"/>
      <c r="D632" s="77"/>
    </row>
    <row r="633" spans="3:4" ht="15.75" customHeight="1" x14ac:dyDescent="0.25">
      <c r="C633" s="77"/>
      <c r="D633" s="77"/>
    </row>
    <row r="634" spans="3:4" ht="15.75" customHeight="1" x14ac:dyDescent="0.25">
      <c r="C634" s="77"/>
      <c r="D634" s="77"/>
    </row>
    <row r="635" spans="3:4" ht="15.75" customHeight="1" x14ac:dyDescent="0.25">
      <c r="C635" s="77"/>
      <c r="D635" s="77"/>
    </row>
    <row r="636" spans="3:4" ht="15.75" customHeight="1" x14ac:dyDescent="0.25">
      <c r="C636" s="77"/>
      <c r="D636" s="77"/>
    </row>
    <row r="637" spans="3:4" ht="15.75" customHeight="1" x14ac:dyDescent="0.25">
      <c r="C637" s="77"/>
      <c r="D637" s="77"/>
    </row>
    <row r="638" spans="3:4" ht="15.75" customHeight="1" x14ac:dyDescent="0.25">
      <c r="C638" s="77"/>
      <c r="D638" s="77"/>
    </row>
    <row r="639" spans="3:4" ht="15.75" customHeight="1" x14ac:dyDescent="0.25">
      <c r="C639" s="77"/>
      <c r="D639" s="77"/>
    </row>
    <row r="640" spans="3:4" ht="15.75" customHeight="1" x14ac:dyDescent="0.25">
      <c r="C640" s="77"/>
      <c r="D640" s="77"/>
    </row>
    <row r="641" spans="3:4" ht="15.75" customHeight="1" x14ac:dyDescent="0.25">
      <c r="C641" s="77"/>
      <c r="D641" s="77"/>
    </row>
    <row r="642" spans="3:4" ht="15.75" customHeight="1" x14ac:dyDescent="0.25">
      <c r="C642" s="77"/>
      <c r="D642" s="77"/>
    </row>
    <row r="643" spans="3:4" ht="15.75" customHeight="1" x14ac:dyDescent="0.25">
      <c r="C643" s="77"/>
      <c r="D643" s="77"/>
    </row>
    <row r="644" spans="3:4" ht="15.75" customHeight="1" x14ac:dyDescent="0.25">
      <c r="C644" s="77"/>
      <c r="D644" s="77"/>
    </row>
    <row r="645" spans="3:4" ht="15.75" customHeight="1" x14ac:dyDescent="0.25">
      <c r="C645" s="77"/>
      <c r="D645" s="77"/>
    </row>
    <row r="646" spans="3:4" ht="15.75" customHeight="1" x14ac:dyDescent="0.25">
      <c r="C646" s="77"/>
      <c r="D646" s="77"/>
    </row>
    <row r="647" spans="3:4" ht="15.75" customHeight="1" x14ac:dyDescent="0.25">
      <c r="C647" s="77"/>
      <c r="D647" s="77"/>
    </row>
    <row r="648" spans="3:4" ht="15.75" customHeight="1" x14ac:dyDescent="0.25">
      <c r="C648" s="77"/>
      <c r="D648" s="77"/>
    </row>
    <row r="649" spans="3:4" ht="15.75" customHeight="1" x14ac:dyDescent="0.25">
      <c r="C649" s="77"/>
      <c r="D649" s="77"/>
    </row>
    <row r="650" spans="3:4" ht="15.75" customHeight="1" x14ac:dyDescent="0.25">
      <c r="C650" s="77"/>
      <c r="D650" s="77"/>
    </row>
    <row r="651" spans="3:4" ht="15.75" customHeight="1" x14ac:dyDescent="0.25">
      <c r="C651" s="77"/>
      <c r="D651" s="77"/>
    </row>
    <row r="652" spans="3:4" ht="15.75" customHeight="1" x14ac:dyDescent="0.25">
      <c r="C652" s="77"/>
      <c r="D652" s="77"/>
    </row>
    <row r="653" spans="3:4" ht="15.75" customHeight="1" x14ac:dyDescent="0.25">
      <c r="C653" s="77"/>
      <c r="D653" s="77"/>
    </row>
    <row r="654" spans="3:4" ht="15.75" customHeight="1" x14ac:dyDescent="0.25">
      <c r="C654" s="77"/>
      <c r="D654" s="77"/>
    </row>
    <row r="655" spans="3:4" ht="15.75" customHeight="1" x14ac:dyDescent="0.25">
      <c r="C655" s="77"/>
      <c r="D655" s="77"/>
    </row>
    <row r="656" spans="3:4" ht="15.75" customHeight="1" x14ac:dyDescent="0.25">
      <c r="C656" s="77"/>
      <c r="D656" s="77"/>
    </row>
    <row r="657" spans="3:4" ht="15.75" customHeight="1" x14ac:dyDescent="0.25">
      <c r="C657" s="77"/>
      <c r="D657" s="77"/>
    </row>
    <row r="658" spans="3:4" ht="15.75" customHeight="1" x14ac:dyDescent="0.25">
      <c r="C658" s="77"/>
      <c r="D658" s="77"/>
    </row>
    <row r="659" spans="3:4" ht="15.75" customHeight="1" x14ac:dyDescent="0.25">
      <c r="C659" s="77"/>
      <c r="D659" s="77"/>
    </row>
    <row r="660" spans="3:4" ht="15.75" customHeight="1" x14ac:dyDescent="0.25">
      <c r="C660" s="77"/>
      <c r="D660" s="77"/>
    </row>
    <row r="661" spans="3:4" ht="15.75" customHeight="1" x14ac:dyDescent="0.25">
      <c r="C661" s="77"/>
      <c r="D661" s="77"/>
    </row>
    <row r="662" spans="3:4" ht="15.75" customHeight="1" x14ac:dyDescent="0.25">
      <c r="C662" s="77"/>
      <c r="D662" s="77"/>
    </row>
    <row r="663" spans="3:4" ht="15.75" customHeight="1" x14ac:dyDescent="0.25">
      <c r="C663" s="77"/>
      <c r="D663" s="77"/>
    </row>
    <row r="664" spans="3:4" ht="15.75" customHeight="1" x14ac:dyDescent="0.25">
      <c r="C664" s="77"/>
      <c r="D664" s="77"/>
    </row>
    <row r="665" spans="3:4" ht="15.75" customHeight="1" x14ac:dyDescent="0.25">
      <c r="C665" s="77"/>
      <c r="D665" s="77"/>
    </row>
    <row r="666" spans="3:4" ht="15.75" customHeight="1" x14ac:dyDescent="0.25">
      <c r="C666" s="77"/>
      <c r="D666" s="77"/>
    </row>
    <row r="667" spans="3:4" ht="15.75" customHeight="1" x14ac:dyDescent="0.25">
      <c r="C667" s="77"/>
      <c r="D667" s="77"/>
    </row>
    <row r="668" spans="3:4" ht="15.75" customHeight="1" x14ac:dyDescent="0.25">
      <c r="C668" s="77"/>
      <c r="D668" s="77"/>
    </row>
    <row r="669" spans="3:4" ht="15.75" customHeight="1" x14ac:dyDescent="0.25">
      <c r="C669" s="77"/>
      <c r="D669" s="77"/>
    </row>
    <row r="670" spans="3:4" ht="15.75" customHeight="1" x14ac:dyDescent="0.25">
      <c r="C670" s="77"/>
      <c r="D670" s="77"/>
    </row>
    <row r="671" spans="3:4" ht="15.75" customHeight="1" x14ac:dyDescent="0.25">
      <c r="C671" s="77"/>
      <c r="D671" s="77"/>
    </row>
    <row r="672" spans="3:4" ht="15.75" customHeight="1" x14ac:dyDescent="0.25">
      <c r="C672" s="77"/>
      <c r="D672" s="77"/>
    </row>
    <row r="673" spans="3:4" ht="15.75" customHeight="1" x14ac:dyDescent="0.25">
      <c r="C673" s="77"/>
      <c r="D673" s="77"/>
    </row>
    <row r="674" spans="3:4" ht="15.75" customHeight="1" x14ac:dyDescent="0.25">
      <c r="C674" s="77"/>
      <c r="D674" s="77"/>
    </row>
    <row r="675" spans="3:4" ht="15.75" customHeight="1" x14ac:dyDescent="0.25">
      <c r="C675" s="77"/>
      <c r="D675" s="77"/>
    </row>
    <row r="676" spans="3:4" ht="15.75" customHeight="1" x14ac:dyDescent="0.25">
      <c r="C676" s="77"/>
      <c r="D676" s="77"/>
    </row>
    <row r="677" spans="3:4" ht="15.75" customHeight="1" x14ac:dyDescent="0.25">
      <c r="C677" s="77"/>
      <c r="D677" s="77"/>
    </row>
    <row r="678" spans="3:4" ht="15.75" customHeight="1" x14ac:dyDescent="0.25">
      <c r="C678" s="77"/>
      <c r="D678" s="77"/>
    </row>
    <row r="679" spans="3:4" ht="15.75" customHeight="1" x14ac:dyDescent="0.25">
      <c r="C679" s="77"/>
      <c r="D679" s="77"/>
    </row>
    <row r="680" spans="3:4" ht="15.75" customHeight="1" x14ac:dyDescent="0.25">
      <c r="C680" s="77"/>
      <c r="D680" s="77"/>
    </row>
    <row r="681" spans="3:4" ht="15.75" customHeight="1" x14ac:dyDescent="0.25">
      <c r="C681" s="77"/>
      <c r="D681" s="77"/>
    </row>
    <row r="682" spans="3:4" ht="15.75" customHeight="1" x14ac:dyDescent="0.25">
      <c r="C682" s="77"/>
      <c r="D682" s="77"/>
    </row>
    <row r="683" spans="3:4" ht="15.75" customHeight="1" x14ac:dyDescent="0.25">
      <c r="C683" s="77"/>
      <c r="D683" s="77"/>
    </row>
    <row r="684" spans="3:4" ht="15.75" customHeight="1" x14ac:dyDescent="0.25">
      <c r="C684" s="77"/>
      <c r="D684" s="77"/>
    </row>
    <row r="685" spans="3:4" ht="15.75" customHeight="1" x14ac:dyDescent="0.25">
      <c r="C685" s="77"/>
      <c r="D685" s="77"/>
    </row>
    <row r="686" spans="3:4" ht="15.75" customHeight="1" x14ac:dyDescent="0.25">
      <c r="C686" s="77"/>
      <c r="D686" s="77"/>
    </row>
    <row r="687" spans="3:4" ht="15.75" customHeight="1" x14ac:dyDescent="0.25">
      <c r="C687" s="77"/>
      <c r="D687" s="77"/>
    </row>
    <row r="688" spans="3:4" ht="15.75" customHeight="1" x14ac:dyDescent="0.25">
      <c r="C688" s="77"/>
      <c r="D688" s="77"/>
    </row>
    <row r="689" spans="3:4" ht="15.75" customHeight="1" x14ac:dyDescent="0.25">
      <c r="C689" s="77"/>
      <c r="D689" s="77"/>
    </row>
    <row r="690" spans="3:4" ht="15.75" customHeight="1" x14ac:dyDescent="0.25">
      <c r="C690" s="77"/>
      <c r="D690" s="77"/>
    </row>
    <row r="691" spans="3:4" ht="15.75" customHeight="1" x14ac:dyDescent="0.25">
      <c r="C691" s="77"/>
      <c r="D691" s="77"/>
    </row>
    <row r="692" spans="3:4" ht="15.75" customHeight="1" x14ac:dyDescent="0.25">
      <c r="C692" s="77"/>
      <c r="D692" s="77"/>
    </row>
    <row r="693" spans="3:4" ht="15.75" customHeight="1" x14ac:dyDescent="0.25">
      <c r="C693" s="77"/>
      <c r="D693" s="77"/>
    </row>
    <row r="694" spans="3:4" ht="15.75" customHeight="1" x14ac:dyDescent="0.25">
      <c r="C694" s="77"/>
      <c r="D694" s="77"/>
    </row>
    <row r="695" spans="3:4" ht="15.75" customHeight="1" x14ac:dyDescent="0.25">
      <c r="C695" s="77"/>
      <c r="D695" s="77"/>
    </row>
    <row r="696" spans="3:4" ht="15.75" customHeight="1" x14ac:dyDescent="0.25">
      <c r="C696" s="77"/>
      <c r="D696" s="77"/>
    </row>
    <row r="697" spans="3:4" ht="15.75" customHeight="1" x14ac:dyDescent="0.25">
      <c r="C697" s="77"/>
      <c r="D697" s="77"/>
    </row>
    <row r="698" spans="3:4" ht="15.75" customHeight="1" x14ac:dyDescent="0.25">
      <c r="C698" s="77"/>
      <c r="D698" s="77"/>
    </row>
    <row r="699" spans="3:4" ht="15.75" customHeight="1" x14ac:dyDescent="0.25">
      <c r="C699" s="77"/>
      <c r="D699" s="77"/>
    </row>
    <row r="700" spans="3:4" ht="15.75" customHeight="1" x14ac:dyDescent="0.25">
      <c r="C700" s="77"/>
      <c r="D700" s="77"/>
    </row>
    <row r="701" spans="3:4" ht="15.75" customHeight="1" x14ac:dyDescent="0.25">
      <c r="C701" s="77"/>
      <c r="D701" s="77"/>
    </row>
    <row r="702" spans="3:4" ht="15.75" customHeight="1" x14ac:dyDescent="0.25">
      <c r="C702" s="77"/>
      <c r="D702" s="77"/>
    </row>
    <row r="703" spans="3:4" ht="15.75" customHeight="1" x14ac:dyDescent="0.25">
      <c r="C703" s="77"/>
      <c r="D703" s="77"/>
    </row>
    <row r="704" spans="3:4" ht="15.75" customHeight="1" x14ac:dyDescent="0.25">
      <c r="C704" s="77"/>
      <c r="D704" s="77"/>
    </row>
    <row r="705" spans="3:4" ht="15.75" customHeight="1" x14ac:dyDescent="0.25">
      <c r="C705" s="77"/>
      <c r="D705" s="77"/>
    </row>
    <row r="706" spans="3:4" ht="15.75" customHeight="1" x14ac:dyDescent="0.25">
      <c r="C706" s="77"/>
      <c r="D706" s="77"/>
    </row>
    <row r="707" spans="3:4" ht="15.75" customHeight="1" x14ac:dyDescent="0.25">
      <c r="C707" s="77"/>
      <c r="D707" s="77"/>
    </row>
    <row r="708" spans="3:4" ht="15.75" customHeight="1" x14ac:dyDescent="0.25">
      <c r="C708" s="77"/>
      <c r="D708" s="77"/>
    </row>
    <row r="709" spans="3:4" ht="15.75" customHeight="1" x14ac:dyDescent="0.25">
      <c r="C709" s="77"/>
      <c r="D709" s="77"/>
    </row>
    <row r="710" spans="3:4" ht="15.75" customHeight="1" x14ac:dyDescent="0.25">
      <c r="C710" s="77"/>
      <c r="D710" s="77"/>
    </row>
    <row r="711" spans="3:4" ht="15.75" customHeight="1" x14ac:dyDescent="0.25">
      <c r="C711" s="77"/>
      <c r="D711" s="77"/>
    </row>
    <row r="712" spans="3:4" ht="15.75" customHeight="1" x14ac:dyDescent="0.25">
      <c r="C712" s="77"/>
      <c r="D712" s="77"/>
    </row>
    <row r="713" spans="3:4" ht="15.75" customHeight="1" x14ac:dyDescent="0.25">
      <c r="C713" s="77"/>
      <c r="D713" s="77"/>
    </row>
    <row r="714" spans="3:4" ht="15.75" customHeight="1" x14ac:dyDescent="0.25">
      <c r="C714" s="77"/>
      <c r="D714" s="77"/>
    </row>
    <row r="715" spans="3:4" ht="15.75" customHeight="1" x14ac:dyDescent="0.25">
      <c r="C715" s="77"/>
      <c r="D715" s="77"/>
    </row>
    <row r="716" spans="3:4" ht="15.75" customHeight="1" x14ac:dyDescent="0.25">
      <c r="C716" s="77"/>
      <c r="D716" s="77"/>
    </row>
    <row r="717" spans="3:4" ht="15.75" customHeight="1" x14ac:dyDescent="0.25">
      <c r="C717" s="77"/>
      <c r="D717" s="77"/>
    </row>
    <row r="718" spans="3:4" ht="15.75" customHeight="1" x14ac:dyDescent="0.25">
      <c r="C718" s="77"/>
      <c r="D718" s="77"/>
    </row>
    <row r="719" spans="3:4" ht="15.75" customHeight="1" x14ac:dyDescent="0.25">
      <c r="C719" s="77"/>
      <c r="D719" s="77"/>
    </row>
    <row r="720" spans="3:4" ht="15.75" customHeight="1" x14ac:dyDescent="0.25">
      <c r="C720" s="77"/>
      <c r="D720" s="77"/>
    </row>
    <row r="721" spans="3:4" ht="15.75" customHeight="1" x14ac:dyDescent="0.25">
      <c r="C721" s="77"/>
      <c r="D721" s="77"/>
    </row>
    <row r="722" spans="3:4" ht="15.75" customHeight="1" x14ac:dyDescent="0.25">
      <c r="C722" s="77"/>
      <c r="D722" s="77"/>
    </row>
    <row r="723" spans="3:4" ht="15.75" customHeight="1" x14ac:dyDescent="0.25">
      <c r="C723" s="77"/>
      <c r="D723" s="77"/>
    </row>
    <row r="724" spans="3:4" ht="15.75" customHeight="1" x14ac:dyDescent="0.25">
      <c r="C724" s="77"/>
      <c r="D724" s="77"/>
    </row>
    <row r="725" spans="3:4" ht="15.75" customHeight="1" x14ac:dyDescent="0.25">
      <c r="C725" s="77"/>
      <c r="D725" s="77"/>
    </row>
    <row r="726" spans="3:4" ht="15.75" customHeight="1" x14ac:dyDescent="0.25">
      <c r="C726" s="77"/>
      <c r="D726" s="77"/>
    </row>
    <row r="727" spans="3:4" ht="15.75" customHeight="1" x14ac:dyDescent="0.25">
      <c r="C727" s="77"/>
      <c r="D727" s="77"/>
    </row>
    <row r="728" spans="3:4" ht="15.75" customHeight="1" x14ac:dyDescent="0.25">
      <c r="C728" s="77"/>
      <c r="D728" s="77"/>
    </row>
    <row r="729" spans="3:4" ht="15.75" customHeight="1" x14ac:dyDescent="0.25">
      <c r="C729" s="77"/>
      <c r="D729" s="77"/>
    </row>
    <row r="730" spans="3:4" ht="15.75" customHeight="1" x14ac:dyDescent="0.25">
      <c r="C730" s="77"/>
      <c r="D730" s="77"/>
    </row>
    <row r="731" spans="3:4" ht="15.75" customHeight="1" x14ac:dyDescent="0.25">
      <c r="C731" s="77"/>
      <c r="D731" s="77"/>
    </row>
    <row r="732" spans="3:4" ht="15.75" customHeight="1" x14ac:dyDescent="0.25">
      <c r="C732" s="77"/>
      <c r="D732" s="77"/>
    </row>
    <row r="733" spans="3:4" ht="15.75" customHeight="1" x14ac:dyDescent="0.25">
      <c r="C733" s="77"/>
      <c r="D733" s="77"/>
    </row>
    <row r="734" spans="3:4" ht="15.75" customHeight="1" x14ac:dyDescent="0.25">
      <c r="C734" s="77"/>
      <c r="D734" s="77"/>
    </row>
    <row r="735" spans="3:4" ht="15.75" customHeight="1" x14ac:dyDescent="0.25">
      <c r="C735" s="77"/>
      <c r="D735" s="77"/>
    </row>
    <row r="736" spans="3:4" ht="15.75" customHeight="1" x14ac:dyDescent="0.25">
      <c r="C736" s="77"/>
      <c r="D736" s="77"/>
    </row>
    <row r="737" spans="3:4" ht="15.75" customHeight="1" x14ac:dyDescent="0.25">
      <c r="C737" s="77"/>
      <c r="D737" s="77"/>
    </row>
    <row r="738" spans="3:4" ht="15.75" customHeight="1" x14ac:dyDescent="0.25">
      <c r="C738" s="77"/>
      <c r="D738" s="77"/>
    </row>
    <row r="739" spans="3:4" ht="15.75" customHeight="1" x14ac:dyDescent="0.25">
      <c r="C739" s="77"/>
      <c r="D739" s="77"/>
    </row>
    <row r="740" spans="3:4" ht="15.75" customHeight="1" x14ac:dyDescent="0.25">
      <c r="C740" s="77"/>
      <c r="D740" s="77"/>
    </row>
    <row r="741" spans="3:4" ht="15.75" customHeight="1" x14ac:dyDescent="0.25">
      <c r="C741" s="77"/>
      <c r="D741" s="77"/>
    </row>
    <row r="742" spans="3:4" ht="15.75" customHeight="1" x14ac:dyDescent="0.25">
      <c r="C742" s="77"/>
      <c r="D742" s="77"/>
    </row>
    <row r="743" spans="3:4" ht="15.75" customHeight="1" x14ac:dyDescent="0.25">
      <c r="C743" s="77"/>
      <c r="D743" s="77"/>
    </row>
    <row r="744" spans="3:4" ht="15.75" customHeight="1" x14ac:dyDescent="0.25">
      <c r="C744" s="77"/>
      <c r="D744" s="77"/>
    </row>
    <row r="745" spans="3:4" ht="15.75" customHeight="1" x14ac:dyDescent="0.25">
      <c r="C745" s="77"/>
      <c r="D745" s="77"/>
    </row>
    <row r="746" spans="3:4" ht="15.75" customHeight="1" x14ac:dyDescent="0.25">
      <c r="C746" s="77"/>
      <c r="D746" s="77"/>
    </row>
    <row r="747" spans="3:4" ht="15.75" customHeight="1" x14ac:dyDescent="0.25">
      <c r="C747" s="77"/>
      <c r="D747" s="77"/>
    </row>
    <row r="748" spans="3:4" ht="15.75" customHeight="1" x14ac:dyDescent="0.25">
      <c r="C748" s="77"/>
      <c r="D748" s="77"/>
    </row>
    <row r="749" spans="3:4" ht="15.75" customHeight="1" x14ac:dyDescent="0.25">
      <c r="C749" s="77"/>
      <c r="D749" s="77"/>
    </row>
    <row r="750" spans="3:4" ht="15.75" customHeight="1" x14ac:dyDescent="0.25">
      <c r="C750" s="77"/>
      <c r="D750" s="77"/>
    </row>
    <row r="751" spans="3:4" ht="15.75" customHeight="1" x14ac:dyDescent="0.25">
      <c r="C751" s="77"/>
      <c r="D751" s="77"/>
    </row>
    <row r="752" spans="3:4" ht="15.75" customHeight="1" x14ac:dyDescent="0.25">
      <c r="C752" s="77"/>
      <c r="D752" s="77"/>
    </row>
    <row r="753" spans="3:4" ht="15.75" customHeight="1" x14ac:dyDescent="0.25">
      <c r="C753" s="77"/>
      <c r="D753" s="77"/>
    </row>
    <row r="754" spans="3:4" ht="15.75" customHeight="1" x14ac:dyDescent="0.25">
      <c r="C754" s="77"/>
      <c r="D754" s="77"/>
    </row>
    <row r="755" spans="3:4" ht="15.75" customHeight="1" x14ac:dyDescent="0.25">
      <c r="C755" s="77"/>
      <c r="D755" s="77"/>
    </row>
    <row r="756" spans="3:4" ht="15.75" customHeight="1" x14ac:dyDescent="0.25">
      <c r="C756" s="77"/>
      <c r="D756" s="77"/>
    </row>
    <row r="757" spans="3:4" ht="15.75" customHeight="1" x14ac:dyDescent="0.25">
      <c r="C757" s="77"/>
      <c r="D757" s="77"/>
    </row>
    <row r="758" spans="3:4" ht="15.75" customHeight="1" x14ac:dyDescent="0.25">
      <c r="C758" s="77"/>
      <c r="D758" s="77"/>
    </row>
    <row r="759" spans="3:4" ht="15.75" customHeight="1" x14ac:dyDescent="0.25">
      <c r="C759" s="77"/>
      <c r="D759" s="77"/>
    </row>
    <row r="760" spans="3:4" ht="15.75" customHeight="1" x14ac:dyDescent="0.25">
      <c r="C760" s="77"/>
      <c r="D760" s="77"/>
    </row>
    <row r="761" spans="3:4" ht="15.75" customHeight="1" x14ac:dyDescent="0.25">
      <c r="C761" s="77"/>
      <c r="D761" s="77"/>
    </row>
    <row r="762" spans="3:4" ht="15.75" customHeight="1" x14ac:dyDescent="0.25">
      <c r="C762" s="77"/>
      <c r="D762" s="77"/>
    </row>
    <row r="763" spans="3:4" ht="15.75" customHeight="1" x14ac:dyDescent="0.25">
      <c r="C763" s="77"/>
      <c r="D763" s="77"/>
    </row>
    <row r="764" spans="3:4" ht="15.75" customHeight="1" x14ac:dyDescent="0.25">
      <c r="C764" s="77"/>
      <c r="D764" s="77"/>
    </row>
    <row r="765" spans="3:4" ht="15.75" customHeight="1" x14ac:dyDescent="0.25">
      <c r="C765" s="77"/>
      <c r="D765" s="77"/>
    </row>
    <row r="766" spans="3:4" ht="15.75" customHeight="1" x14ac:dyDescent="0.25">
      <c r="C766" s="77"/>
      <c r="D766" s="77"/>
    </row>
    <row r="767" spans="3:4" ht="15.75" customHeight="1" x14ac:dyDescent="0.25">
      <c r="C767" s="77"/>
      <c r="D767" s="77"/>
    </row>
    <row r="768" spans="3:4" ht="15.75" customHeight="1" x14ac:dyDescent="0.25">
      <c r="C768" s="77"/>
      <c r="D768" s="77"/>
    </row>
    <row r="769" spans="3:4" ht="15.75" customHeight="1" x14ac:dyDescent="0.25">
      <c r="C769" s="77"/>
      <c r="D769" s="77"/>
    </row>
    <row r="770" spans="3:4" ht="15.75" customHeight="1" x14ac:dyDescent="0.25">
      <c r="C770" s="77"/>
      <c r="D770" s="77"/>
    </row>
    <row r="771" spans="3:4" ht="15.75" customHeight="1" x14ac:dyDescent="0.25">
      <c r="C771" s="77"/>
      <c r="D771" s="77"/>
    </row>
    <row r="772" spans="3:4" ht="15.75" customHeight="1" x14ac:dyDescent="0.25">
      <c r="C772" s="77"/>
      <c r="D772" s="77"/>
    </row>
    <row r="773" spans="3:4" ht="15.75" customHeight="1" x14ac:dyDescent="0.25">
      <c r="C773" s="77"/>
      <c r="D773" s="77"/>
    </row>
    <row r="774" spans="3:4" ht="15.75" customHeight="1" x14ac:dyDescent="0.25">
      <c r="C774" s="77"/>
      <c r="D774" s="77"/>
    </row>
    <row r="775" spans="3:4" ht="15.75" customHeight="1" x14ac:dyDescent="0.25">
      <c r="C775" s="77"/>
      <c r="D775" s="77"/>
    </row>
    <row r="776" spans="3:4" ht="15.75" customHeight="1" x14ac:dyDescent="0.25">
      <c r="C776" s="77"/>
      <c r="D776" s="77"/>
    </row>
    <row r="777" spans="3:4" ht="15.75" customHeight="1" x14ac:dyDescent="0.25">
      <c r="C777" s="77"/>
      <c r="D777" s="77"/>
    </row>
    <row r="778" spans="3:4" ht="15.75" customHeight="1" x14ac:dyDescent="0.25">
      <c r="C778" s="77"/>
      <c r="D778" s="77"/>
    </row>
    <row r="779" spans="3:4" ht="15.75" customHeight="1" x14ac:dyDescent="0.25">
      <c r="C779" s="77"/>
      <c r="D779" s="77"/>
    </row>
    <row r="780" spans="3:4" ht="15.75" customHeight="1" x14ac:dyDescent="0.25">
      <c r="C780" s="77"/>
      <c r="D780" s="77"/>
    </row>
    <row r="781" spans="3:4" ht="15.75" customHeight="1" x14ac:dyDescent="0.25">
      <c r="C781" s="77"/>
      <c r="D781" s="77"/>
    </row>
    <row r="782" spans="3:4" ht="15.75" customHeight="1" x14ac:dyDescent="0.25">
      <c r="C782" s="77"/>
      <c r="D782" s="77"/>
    </row>
    <row r="783" spans="3:4" ht="15.75" customHeight="1" x14ac:dyDescent="0.25">
      <c r="C783" s="77"/>
      <c r="D783" s="77"/>
    </row>
    <row r="784" spans="3:4" ht="15.75" customHeight="1" x14ac:dyDescent="0.25">
      <c r="C784" s="77"/>
      <c r="D784" s="77"/>
    </row>
    <row r="785" spans="3:4" ht="15.75" customHeight="1" x14ac:dyDescent="0.25">
      <c r="C785" s="77"/>
      <c r="D785" s="77"/>
    </row>
    <row r="786" spans="3:4" ht="15.75" customHeight="1" x14ac:dyDescent="0.25">
      <c r="C786" s="77"/>
      <c r="D786" s="77"/>
    </row>
    <row r="787" spans="3:4" ht="15.75" customHeight="1" x14ac:dyDescent="0.25">
      <c r="C787" s="77"/>
      <c r="D787" s="77"/>
    </row>
    <row r="788" spans="3:4" ht="15.75" customHeight="1" x14ac:dyDescent="0.25">
      <c r="C788" s="77"/>
      <c r="D788" s="77"/>
    </row>
    <row r="789" spans="3:4" ht="15.75" customHeight="1" x14ac:dyDescent="0.25">
      <c r="C789" s="77"/>
      <c r="D789" s="77"/>
    </row>
    <row r="790" spans="3:4" ht="15.75" customHeight="1" x14ac:dyDescent="0.25">
      <c r="C790" s="77"/>
      <c r="D790" s="77"/>
    </row>
    <row r="791" spans="3:4" ht="15.75" customHeight="1" x14ac:dyDescent="0.25">
      <c r="C791" s="77"/>
      <c r="D791" s="77"/>
    </row>
    <row r="792" spans="3:4" ht="15.75" customHeight="1" x14ac:dyDescent="0.25">
      <c r="C792" s="77"/>
      <c r="D792" s="77"/>
    </row>
    <row r="793" spans="3:4" ht="15.75" customHeight="1" x14ac:dyDescent="0.25">
      <c r="C793" s="77"/>
      <c r="D793" s="77"/>
    </row>
    <row r="794" spans="3:4" ht="15.75" customHeight="1" x14ac:dyDescent="0.25">
      <c r="C794" s="77"/>
      <c r="D794" s="77"/>
    </row>
    <row r="795" spans="3:4" ht="15.75" customHeight="1" x14ac:dyDescent="0.25">
      <c r="C795" s="77"/>
      <c r="D795" s="77"/>
    </row>
    <row r="796" spans="3:4" ht="15.75" customHeight="1" x14ac:dyDescent="0.25">
      <c r="C796" s="77"/>
      <c r="D796" s="77"/>
    </row>
    <row r="797" spans="3:4" ht="15.75" customHeight="1" x14ac:dyDescent="0.25">
      <c r="C797" s="77"/>
      <c r="D797" s="77"/>
    </row>
    <row r="798" spans="3:4" ht="15.75" customHeight="1" x14ac:dyDescent="0.25">
      <c r="C798" s="77"/>
      <c r="D798" s="77"/>
    </row>
    <row r="799" spans="3:4" ht="15.75" customHeight="1" x14ac:dyDescent="0.25">
      <c r="C799" s="77"/>
      <c r="D799" s="77"/>
    </row>
    <row r="800" spans="3:4" ht="15.75" customHeight="1" x14ac:dyDescent="0.25">
      <c r="C800" s="77"/>
      <c r="D800" s="77"/>
    </row>
    <row r="801" spans="3:4" ht="15.75" customHeight="1" x14ac:dyDescent="0.25">
      <c r="C801" s="77"/>
      <c r="D801" s="77"/>
    </row>
    <row r="802" spans="3:4" ht="15.75" customHeight="1" x14ac:dyDescent="0.25">
      <c r="C802" s="77"/>
      <c r="D802" s="77"/>
    </row>
    <row r="803" spans="3:4" ht="15.75" customHeight="1" x14ac:dyDescent="0.25">
      <c r="C803" s="77"/>
      <c r="D803" s="77"/>
    </row>
    <row r="804" spans="3:4" ht="15.75" customHeight="1" x14ac:dyDescent="0.25">
      <c r="C804" s="77"/>
      <c r="D804" s="77"/>
    </row>
    <row r="805" spans="3:4" ht="15.75" customHeight="1" x14ac:dyDescent="0.25">
      <c r="C805" s="77"/>
      <c r="D805" s="77"/>
    </row>
    <row r="806" spans="3:4" ht="15.75" customHeight="1" x14ac:dyDescent="0.25">
      <c r="C806" s="77"/>
      <c r="D806" s="77"/>
    </row>
    <row r="807" spans="3:4" ht="15.75" customHeight="1" x14ac:dyDescent="0.25">
      <c r="C807" s="77"/>
      <c r="D807" s="77"/>
    </row>
    <row r="808" spans="3:4" ht="15.75" customHeight="1" x14ac:dyDescent="0.25">
      <c r="C808" s="77"/>
      <c r="D808" s="77"/>
    </row>
    <row r="809" spans="3:4" ht="15.75" customHeight="1" x14ac:dyDescent="0.25">
      <c r="C809" s="77"/>
      <c r="D809" s="77"/>
    </row>
    <row r="810" spans="3:4" ht="15.75" customHeight="1" x14ac:dyDescent="0.25">
      <c r="C810" s="77"/>
      <c r="D810" s="77"/>
    </row>
    <row r="811" spans="3:4" ht="15.75" customHeight="1" x14ac:dyDescent="0.25">
      <c r="C811" s="77"/>
      <c r="D811" s="77"/>
    </row>
    <row r="812" spans="3:4" ht="15.75" customHeight="1" x14ac:dyDescent="0.25">
      <c r="C812" s="77"/>
      <c r="D812" s="77"/>
    </row>
    <row r="813" spans="3:4" ht="15.75" customHeight="1" x14ac:dyDescent="0.25">
      <c r="C813" s="77"/>
      <c r="D813" s="77"/>
    </row>
    <row r="814" spans="3:4" ht="15.75" customHeight="1" x14ac:dyDescent="0.25">
      <c r="C814" s="77"/>
      <c r="D814" s="77"/>
    </row>
    <row r="815" spans="3:4" ht="15.75" customHeight="1" x14ac:dyDescent="0.25">
      <c r="C815" s="77"/>
      <c r="D815" s="77"/>
    </row>
    <row r="816" spans="3:4" ht="15.75" customHeight="1" x14ac:dyDescent="0.25">
      <c r="C816" s="77"/>
      <c r="D816" s="77"/>
    </row>
    <row r="817" spans="3:4" ht="15.75" customHeight="1" x14ac:dyDescent="0.25">
      <c r="C817" s="77"/>
      <c r="D817" s="77"/>
    </row>
    <row r="818" spans="3:4" ht="15.75" customHeight="1" x14ac:dyDescent="0.25">
      <c r="C818" s="77"/>
      <c r="D818" s="77"/>
    </row>
    <row r="819" spans="3:4" ht="15.75" customHeight="1" x14ac:dyDescent="0.25">
      <c r="C819" s="77"/>
      <c r="D819" s="77"/>
    </row>
    <row r="820" spans="3:4" ht="15.75" customHeight="1" x14ac:dyDescent="0.25">
      <c r="C820" s="77"/>
      <c r="D820" s="77"/>
    </row>
    <row r="821" spans="3:4" ht="15.75" customHeight="1" x14ac:dyDescent="0.25">
      <c r="C821" s="77"/>
      <c r="D821" s="77"/>
    </row>
    <row r="822" spans="3:4" ht="15.75" customHeight="1" x14ac:dyDescent="0.25">
      <c r="C822" s="77"/>
      <c r="D822" s="77"/>
    </row>
    <row r="823" spans="3:4" ht="15.75" customHeight="1" x14ac:dyDescent="0.25">
      <c r="C823" s="77"/>
      <c r="D823" s="77"/>
    </row>
    <row r="824" spans="3:4" ht="15.75" customHeight="1" x14ac:dyDescent="0.25">
      <c r="C824" s="77"/>
      <c r="D824" s="77"/>
    </row>
    <row r="825" spans="3:4" ht="15.75" customHeight="1" x14ac:dyDescent="0.25">
      <c r="C825" s="77"/>
      <c r="D825" s="77"/>
    </row>
    <row r="826" spans="3:4" ht="15.75" customHeight="1" x14ac:dyDescent="0.25">
      <c r="C826" s="77"/>
      <c r="D826" s="77"/>
    </row>
    <row r="827" spans="3:4" ht="15.75" customHeight="1" x14ac:dyDescent="0.25">
      <c r="C827" s="77"/>
      <c r="D827" s="77"/>
    </row>
    <row r="828" spans="3:4" ht="15.75" customHeight="1" x14ac:dyDescent="0.25">
      <c r="C828" s="77"/>
      <c r="D828" s="77"/>
    </row>
    <row r="829" spans="3:4" ht="15.75" customHeight="1" x14ac:dyDescent="0.25">
      <c r="C829" s="77"/>
      <c r="D829" s="77"/>
    </row>
    <row r="830" spans="3:4" ht="15.75" customHeight="1" x14ac:dyDescent="0.25">
      <c r="C830" s="77"/>
      <c r="D830" s="77"/>
    </row>
    <row r="831" spans="3:4" ht="15.75" customHeight="1" x14ac:dyDescent="0.25">
      <c r="C831" s="77"/>
      <c r="D831" s="77"/>
    </row>
    <row r="832" spans="3:4" ht="15.75" customHeight="1" x14ac:dyDescent="0.25">
      <c r="C832" s="77"/>
      <c r="D832" s="77"/>
    </row>
    <row r="833" spans="3:4" ht="15.75" customHeight="1" x14ac:dyDescent="0.25">
      <c r="C833" s="77"/>
      <c r="D833" s="77"/>
    </row>
    <row r="834" spans="3:4" ht="15.75" customHeight="1" x14ac:dyDescent="0.25">
      <c r="C834" s="77"/>
      <c r="D834" s="77"/>
    </row>
    <row r="835" spans="3:4" ht="15.75" customHeight="1" x14ac:dyDescent="0.25">
      <c r="C835" s="77"/>
      <c r="D835" s="77"/>
    </row>
    <row r="836" spans="3:4" ht="15.75" customHeight="1" x14ac:dyDescent="0.25">
      <c r="C836" s="77"/>
      <c r="D836" s="77"/>
    </row>
    <row r="837" spans="3:4" ht="15.75" customHeight="1" x14ac:dyDescent="0.25">
      <c r="C837" s="77"/>
      <c r="D837" s="77"/>
    </row>
    <row r="838" spans="3:4" ht="15.75" customHeight="1" x14ac:dyDescent="0.25">
      <c r="C838" s="77"/>
      <c r="D838" s="77"/>
    </row>
    <row r="839" spans="3:4" ht="15.75" customHeight="1" x14ac:dyDescent="0.25">
      <c r="C839" s="77"/>
      <c r="D839" s="77"/>
    </row>
    <row r="840" spans="3:4" ht="15.75" customHeight="1" x14ac:dyDescent="0.25">
      <c r="C840" s="77"/>
      <c r="D840" s="77"/>
    </row>
    <row r="841" spans="3:4" ht="15.75" customHeight="1" x14ac:dyDescent="0.25">
      <c r="C841" s="77"/>
      <c r="D841" s="77"/>
    </row>
    <row r="842" spans="3:4" ht="15.75" customHeight="1" x14ac:dyDescent="0.25">
      <c r="C842" s="77"/>
      <c r="D842" s="77"/>
    </row>
    <row r="843" spans="3:4" ht="15.75" customHeight="1" x14ac:dyDescent="0.25">
      <c r="C843" s="77"/>
      <c r="D843" s="77"/>
    </row>
    <row r="844" spans="3:4" ht="15.75" customHeight="1" x14ac:dyDescent="0.25">
      <c r="C844" s="77"/>
      <c r="D844" s="77"/>
    </row>
    <row r="845" spans="3:4" ht="15.75" customHeight="1" x14ac:dyDescent="0.25">
      <c r="C845" s="77"/>
      <c r="D845" s="77"/>
    </row>
    <row r="846" spans="3:4" ht="15.75" customHeight="1" x14ac:dyDescent="0.25">
      <c r="C846" s="77"/>
      <c r="D846" s="77"/>
    </row>
    <row r="847" spans="3:4" ht="15.75" customHeight="1" x14ac:dyDescent="0.25">
      <c r="C847" s="77"/>
      <c r="D847" s="77"/>
    </row>
    <row r="848" spans="3:4" ht="15.75" customHeight="1" x14ac:dyDescent="0.25">
      <c r="C848" s="77"/>
      <c r="D848" s="77"/>
    </row>
    <row r="849" spans="3:4" ht="15.75" customHeight="1" x14ac:dyDescent="0.25">
      <c r="C849" s="77"/>
      <c r="D849" s="77"/>
    </row>
    <row r="850" spans="3:4" ht="15.75" customHeight="1" x14ac:dyDescent="0.25">
      <c r="C850" s="77"/>
      <c r="D850" s="77"/>
    </row>
    <row r="851" spans="3:4" ht="15.75" customHeight="1" x14ac:dyDescent="0.25">
      <c r="C851" s="77"/>
      <c r="D851" s="77"/>
    </row>
    <row r="852" spans="3:4" ht="15.75" customHeight="1" x14ac:dyDescent="0.25">
      <c r="C852" s="77"/>
      <c r="D852" s="77"/>
    </row>
    <row r="853" spans="3:4" ht="15.75" customHeight="1" x14ac:dyDescent="0.25">
      <c r="C853" s="77"/>
      <c r="D853" s="77"/>
    </row>
    <row r="854" spans="3:4" ht="15.75" customHeight="1" x14ac:dyDescent="0.25">
      <c r="C854" s="77"/>
      <c r="D854" s="77"/>
    </row>
    <row r="855" spans="3:4" ht="15.75" customHeight="1" x14ac:dyDescent="0.25">
      <c r="C855" s="77"/>
      <c r="D855" s="77"/>
    </row>
    <row r="856" spans="3:4" ht="15.75" customHeight="1" x14ac:dyDescent="0.25">
      <c r="C856" s="77"/>
      <c r="D856" s="77"/>
    </row>
    <row r="857" spans="3:4" ht="15.75" customHeight="1" x14ac:dyDescent="0.25">
      <c r="C857" s="77"/>
      <c r="D857" s="77"/>
    </row>
    <row r="858" spans="3:4" ht="15.75" customHeight="1" x14ac:dyDescent="0.25">
      <c r="C858" s="77"/>
      <c r="D858" s="77"/>
    </row>
    <row r="859" spans="3:4" ht="15.75" customHeight="1" x14ac:dyDescent="0.25">
      <c r="C859" s="77"/>
      <c r="D859" s="77"/>
    </row>
    <row r="860" spans="3:4" ht="15.75" customHeight="1" x14ac:dyDescent="0.25">
      <c r="C860" s="77"/>
      <c r="D860" s="77"/>
    </row>
    <row r="861" spans="3:4" ht="15.75" customHeight="1" x14ac:dyDescent="0.25">
      <c r="C861" s="77"/>
      <c r="D861" s="77"/>
    </row>
    <row r="862" spans="3:4" ht="15.75" customHeight="1" x14ac:dyDescent="0.25">
      <c r="C862" s="77"/>
      <c r="D862" s="77"/>
    </row>
    <row r="863" spans="3:4" ht="15.75" customHeight="1" x14ac:dyDescent="0.25">
      <c r="C863" s="77"/>
      <c r="D863" s="77"/>
    </row>
    <row r="864" spans="3:4" ht="15.75" customHeight="1" x14ac:dyDescent="0.25">
      <c r="C864" s="77"/>
      <c r="D864" s="77"/>
    </row>
    <row r="865" spans="3:4" ht="15.75" customHeight="1" x14ac:dyDescent="0.25">
      <c r="C865" s="77"/>
      <c r="D865" s="77"/>
    </row>
    <row r="866" spans="3:4" ht="15.75" customHeight="1" x14ac:dyDescent="0.25">
      <c r="C866" s="77"/>
      <c r="D866" s="77"/>
    </row>
    <row r="867" spans="3:4" ht="15.75" customHeight="1" x14ac:dyDescent="0.25">
      <c r="C867" s="77"/>
      <c r="D867" s="77"/>
    </row>
    <row r="868" spans="3:4" ht="15.75" customHeight="1" x14ac:dyDescent="0.25">
      <c r="C868" s="77"/>
      <c r="D868" s="77"/>
    </row>
    <row r="869" spans="3:4" ht="15.75" customHeight="1" x14ac:dyDescent="0.25">
      <c r="C869" s="77"/>
      <c r="D869" s="77"/>
    </row>
    <row r="870" spans="3:4" ht="15.75" customHeight="1" x14ac:dyDescent="0.25">
      <c r="C870" s="77"/>
      <c r="D870" s="77"/>
    </row>
    <row r="871" spans="3:4" ht="15.75" customHeight="1" x14ac:dyDescent="0.25">
      <c r="C871" s="77"/>
      <c r="D871" s="77"/>
    </row>
    <row r="872" spans="3:4" ht="15.75" customHeight="1" x14ac:dyDescent="0.25">
      <c r="C872" s="77"/>
      <c r="D872" s="77"/>
    </row>
    <row r="873" spans="3:4" ht="15.75" customHeight="1" x14ac:dyDescent="0.25">
      <c r="C873" s="77"/>
      <c r="D873" s="77"/>
    </row>
    <row r="874" spans="3:4" ht="15.75" customHeight="1" x14ac:dyDescent="0.25">
      <c r="C874" s="77"/>
      <c r="D874" s="77"/>
    </row>
    <row r="875" spans="3:4" ht="15.75" customHeight="1" x14ac:dyDescent="0.25">
      <c r="C875" s="77"/>
      <c r="D875" s="77"/>
    </row>
    <row r="876" spans="3:4" ht="15.75" customHeight="1" x14ac:dyDescent="0.25">
      <c r="C876" s="77"/>
      <c r="D876" s="77"/>
    </row>
    <row r="877" spans="3:4" ht="15.75" customHeight="1" x14ac:dyDescent="0.25">
      <c r="C877" s="77"/>
      <c r="D877" s="77"/>
    </row>
    <row r="878" spans="3:4" ht="15.75" customHeight="1" x14ac:dyDescent="0.25">
      <c r="C878" s="77"/>
      <c r="D878" s="77"/>
    </row>
    <row r="879" spans="3:4" ht="15.75" customHeight="1" x14ac:dyDescent="0.25">
      <c r="C879" s="77"/>
      <c r="D879" s="77"/>
    </row>
    <row r="880" spans="3:4" ht="15.75" customHeight="1" x14ac:dyDescent="0.25">
      <c r="C880" s="77"/>
      <c r="D880" s="77"/>
    </row>
    <row r="881" spans="3:4" ht="15.75" customHeight="1" x14ac:dyDescent="0.25">
      <c r="C881" s="77"/>
      <c r="D881" s="77"/>
    </row>
    <row r="882" spans="3:4" ht="15.75" customHeight="1" x14ac:dyDescent="0.25">
      <c r="C882" s="77"/>
      <c r="D882" s="77"/>
    </row>
    <row r="883" spans="3:4" ht="15.75" customHeight="1" x14ac:dyDescent="0.25">
      <c r="C883" s="77"/>
      <c r="D883" s="77"/>
    </row>
    <row r="884" spans="3:4" ht="15.75" customHeight="1" x14ac:dyDescent="0.25">
      <c r="C884" s="77"/>
      <c r="D884" s="77"/>
    </row>
    <row r="885" spans="3:4" ht="15.75" customHeight="1" x14ac:dyDescent="0.25">
      <c r="C885" s="77"/>
      <c r="D885" s="77"/>
    </row>
    <row r="886" spans="3:4" ht="15.75" customHeight="1" x14ac:dyDescent="0.25">
      <c r="C886" s="77"/>
      <c r="D886" s="77"/>
    </row>
    <row r="887" spans="3:4" ht="15.75" customHeight="1" x14ac:dyDescent="0.25">
      <c r="C887" s="77"/>
      <c r="D887" s="77"/>
    </row>
    <row r="888" spans="3:4" ht="15.75" customHeight="1" x14ac:dyDescent="0.25">
      <c r="C888" s="77"/>
      <c r="D888" s="77"/>
    </row>
    <row r="889" spans="3:4" ht="15.75" customHeight="1" x14ac:dyDescent="0.25">
      <c r="C889" s="77"/>
      <c r="D889" s="77"/>
    </row>
    <row r="890" spans="3:4" ht="15.75" customHeight="1" x14ac:dyDescent="0.25">
      <c r="C890" s="77"/>
      <c r="D890" s="77"/>
    </row>
    <row r="891" spans="3:4" ht="15.75" customHeight="1" x14ac:dyDescent="0.25">
      <c r="C891" s="77"/>
      <c r="D891" s="77"/>
    </row>
    <row r="892" spans="3:4" ht="15.75" customHeight="1" x14ac:dyDescent="0.25">
      <c r="C892" s="77"/>
      <c r="D892" s="77"/>
    </row>
    <row r="893" spans="3:4" ht="15.75" customHeight="1" x14ac:dyDescent="0.25">
      <c r="C893" s="77"/>
      <c r="D893" s="77"/>
    </row>
    <row r="894" spans="3:4" ht="15.75" customHeight="1" x14ac:dyDescent="0.25">
      <c r="C894" s="77"/>
      <c r="D894" s="77"/>
    </row>
    <row r="895" spans="3:4" ht="15.75" customHeight="1" x14ac:dyDescent="0.25">
      <c r="C895" s="77"/>
      <c r="D895" s="77"/>
    </row>
    <row r="896" spans="3:4" ht="15.75" customHeight="1" x14ac:dyDescent="0.25">
      <c r="C896" s="77"/>
      <c r="D896" s="77"/>
    </row>
    <row r="897" spans="3:4" ht="15.75" customHeight="1" x14ac:dyDescent="0.25">
      <c r="C897" s="77"/>
      <c r="D897" s="77"/>
    </row>
    <row r="898" spans="3:4" ht="15.75" customHeight="1" x14ac:dyDescent="0.25">
      <c r="C898" s="77"/>
      <c r="D898" s="77"/>
    </row>
    <row r="899" spans="3:4" ht="15.75" customHeight="1" x14ac:dyDescent="0.25">
      <c r="C899" s="77"/>
      <c r="D899" s="77"/>
    </row>
    <row r="900" spans="3:4" ht="15.75" customHeight="1" x14ac:dyDescent="0.25">
      <c r="C900" s="77"/>
      <c r="D900" s="77"/>
    </row>
    <row r="901" spans="3:4" ht="15.75" customHeight="1" x14ac:dyDescent="0.25">
      <c r="C901" s="77"/>
      <c r="D901" s="77"/>
    </row>
    <row r="902" spans="3:4" ht="15.75" customHeight="1" x14ac:dyDescent="0.25">
      <c r="C902" s="77"/>
      <c r="D902" s="77"/>
    </row>
    <row r="903" spans="3:4" ht="15.75" customHeight="1" x14ac:dyDescent="0.25">
      <c r="C903" s="77"/>
      <c r="D903" s="77"/>
    </row>
    <row r="904" spans="3:4" ht="15.75" customHeight="1" x14ac:dyDescent="0.25">
      <c r="C904" s="77"/>
      <c r="D904" s="77"/>
    </row>
    <row r="905" spans="3:4" ht="15.75" customHeight="1" x14ac:dyDescent="0.25">
      <c r="C905" s="77"/>
      <c r="D905" s="77"/>
    </row>
    <row r="906" spans="3:4" ht="15.75" customHeight="1" x14ac:dyDescent="0.25">
      <c r="C906" s="77"/>
      <c r="D906" s="77"/>
    </row>
    <row r="907" spans="3:4" ht="15.75" customHeight="1" x14ac:dyDescent="0.25">
      <c r="C907" s="77"/>
      <c r="D907" s="77"/>
    </row>
    <row r="908" spans="3:4" ht="15.75" customHeight="1" x14ac:dyDescent="0.25">
      <c r="C908" s="77"/>
      <c r="D908" s="77"/>
    </row>
    <row r="909" spans="3:4" ht="15.75" customHeight="1" x14ac:dyDescent="0.25">
      <c r="C909" s="77"/>
      <c r="D909" s="77"/>
    </row>
    <row r="910" spans="3:4" ht="15.75" customHeight="1" x14ac:dyDescent="0.25">
      <c r="C910" s="77"/>
      <c r="D910" s="77"/>
    </row>
    <row r="911" spans="3:4" ht="15.75" customHeight="1" x14ac:dyDescent="0.25">
      <c r="C911" s="77"/>
      <c r="D911" s="77"/>
    </row>
    <row r="912" spans="3:4" ht="15.75" customHeight="1" x14ac:dyDescent="0.25">
      <c r="C912" s="77"/>
      <c r="D912" s="77"/>
    </row>
    <row r="913" spans="3:4" ht="15.75" customHeight="1" x14ac:dyDescent="0.25">
      <c r="C913" s="77"/>
      <c r="D913" s="77"/>
    </row>
    <row r="914" spans="3:4" ht="15.75" customHeight="1" x14ac:dyDescent="0.25">
      <c r="C914" s="77"/>
      <c r="D914" s="77"/>
    </row>
    <row r="915" spans="3:4" ht="15.75" customHeight="1" x14ac:dyDescent="0.25">
      <c r="C915" s="77"/>
      <c r="D915" s="77"/>
    </row>
    <row r="916" spans="3:4" ht="15.75" customHeight="1" x14ac:dyDescent="0.25">
      <c r="C916" s="77"/>
      <c r="D916" s="77"/>
    </row>
    <row r="917" spans="3:4" ht="15.75" customHeight="1" x14ac:dyDescent="0.25">
      <c r="C917" s="77"/>
      <c r="D917" s="77"/>
    </row>
    <row r="918" spans="3:4" ht="15.75" customHeight="1" x14ac:dyDescent="0.25">
      <c r="C918" s="77"/>
      <c r="D918" s="77"/>
    </row>
    <row r="919" spans="3:4" ht="15.75" customHeight="1" x14ac:dyDescent="0.25">
      <c r="C919" s="77"/>
      <c r="D919" s="77"/>
    </row>
    <row r="920" spans="3:4" ht="15.75" customHeight="1" x14ac:dyDescent="0.25">
      <c r="C920" s="77"/>
      <c r="D920" s="77"/>
    </row>
    <row r="921" spans="3:4" ht="15.75" customHeight="1" x14ac:dyDescent="0.25">
      <c r="C921" s="77"/>
      <c r="D921" s="77"/>
    </row>
    <row r="922" spans="3:4" ht="15.75" customHeight="1" x14ac:dyDescent="0.25">
      <c r="C922" s="77"/>
      <c r="D922" s="77"/>
    </row>
    <row r="923" spans="3:4" ht="15.75" customHeight="1" x14ac:dyDescent="0.25">
      <c r="C923" s="77"/>
      <c r="D923" s="77"/>
    </row>
    <row r="924" spans="3:4" ht="15.75" customHeight="1" x14ac:dyDescent="0.25">
      <c r="C924" s="77"/>
      <c r="D924" s="77"/>
    </row>
    <row r="925" spans="3:4" ht="15.75" customHeight="1" x14ac:dyDescent="0.25">
      <c r="C925" s="77"/>
      <c r="D925" s="77"/>
    </row>
    <row r="926" spans="3:4" ht="15.75" customHeight="1" x14ac:dyDescent="0.25">
      <c r="C926" s="77"/>
      <c r="D926" s="77"/>
    </row>
    <row r="927" spans="3:4" ht="15.75" customHeight="1" x14ac:dyDescent="0.25">
      <c r="C927" s="77"/>
      <c r="D927" s="77"/>
    </row>
    <row r="928" spans="3:4" ht="15.75" customHeight="1" x14ac:dyDescent="0.25">
      <c r="C928" s="77"/>
      <c r="D928" s="77"/>
    </row>
    <row r="929" spans="3:4" ht="15.75" customHeight="1" x14ac:dyDescent="0.25">
      <c r="C929" s="77"/>
      <c r="D929" s="77"/>
    </row>
    <row r="930" spans="3:4" ht="15.75" customHeight="1" x14ac:dyDescent="0.25">
      <c r="C930" s="77"/>
      <c r="D930" s="77"/>
    </row>
    <row r="931" spans="3:4" ht="15.75" customHeight="1" x14ac:dyDescent="0.25">
      <c r="C931" s="77"/>
      <c r="D931" s="77"/>
    </row>
    <row r="932" spans="3:4" ht="15.75" customHeight="1" x14ac:dyDescent="0.25">
      <c r="C932" s="77"/>
      <c r="D932" s="77"/>
    </row>
    <row r="933" spans="3:4" ht="15.75" customHeight="1" x14ac:dyDescent="0.25">
      <c r="C933" s="77"/>
      <c r="D933" s="77"/>
    </row>
    <row r="934" spans="3:4" ht="15.75" customHeight="1" x14ac:dyDescent="0.25">
      <c r="C934" s="77"/>
      <c r="D934" s="77"/>
    </row>
    <row r="935" spans="3:4" ht="15.75" customHeight="1" x14ac:dyDescent="0.25">
      <c r="C935" s="77"/>
      <c r="D935" s="77"/>
    </row>
    <row r="936" spans="3:4" ht="15.75" customHeight="1" x14ac:dyDescent="0.25">
      <c r="C936" s="77"/>
      <c r="D936" s="77"/>
    </row>
    <row r="937" spans="3:4" ht="15.75" customHeight="1" x14ac:dyDescent="0.25">
      <c r="C937" s="77"/>
      <c r="D937" s="77"/>
    </row>
    <row r="938" spans="3:4" ht="15.75" customHeight="1" x14ac:dyDescent="0.25">
      <c r="C938" s="77"/>
      <c r="D938" s="77"/>
    </row>
    <row r="939" spans="3:4" ht="15.75" customHeight="1" x14ac:dyDescent="0.25">
      <c r="C939" s="77"/>
      <c r="D939" s="77"/>
    </row>
    <row r="940" spans="3:4" ht="15.75" customHeight="1" x14ac:dyDescent="0.25">
      <c r="C940" s="77"/>
      <c r="D940" s="77"/>
    </row>
    <row r="941" spans="3:4" ht="15.75" customHeight="1" x14ac:dyDescent="0.25">
      <c r="C941" s="77"/>
      <c r="D941" s="77"/>
    </row>
    <row r="942" spans="3:4" ht="15.75" customHeight="1" x14ac:dyDescent="0.25">
      <c r="C942" s="77"/>
      <c r="D942" s="77"/>
    </row>
    <row r="943" spans="3:4" ht="15.75" customHeight="1" x14ac:dyDescent="0.25">
      <c r="C943" s="77"/>
      <c r="D943" s="77"/>
    </row>
    <row r="944" spans="3:4" ht="15.75" customHeight="1" x14ac:dyDescent="0.25">
      <c r="C944" s="77"/>
      <c r="D944" s="77"/>
    </row>
    <row r="945" spans="3:4" ht="15.75" customHeight="1" x14ac:dyDescent="0.25">
      <c r="C945" s="77"/>
      <c r="D945" s="77"/>
    </row>
    <row r="946" spans="3:4" ht="15.75" customHeight="1" x14ac:dyDescent="0.25">
      <c r="C946" s="77"/>
      <c r="D946" s="77"/>
    </row>
    <row r="947" spans="3:4" ht="15.75" customHeight="1" x14ac:dyDescent="0.25">
      <c r="C947" s="77"/>
      <c r="D947" s="77"/>
    </row>
    <row r="948" spans="3:4" ht="15.75" customHeight="1" x14ac:dyDescent="0.25">
      <c r="C948" s="77"/>
      <c r="D948" s="77"/>
    </row>
    <row r="949" spans="3:4" ht="15.75" customHeight="1" x14ac:dyDescent="0.25">
      <c r="C949" s="77"/>
      <c r="D949" s="77"/>
    </row>
    <row r="950" spans="3:4" ht="15.75" customHeight="1" x14ac:dyDescent="0.25">
      <c r="C950" s="77"/>
      <c r="D950" s="77"/>
    </row>
    <row r="951" spans="3:4" ht="15.75" customHeight="1" x14ac:dyDescent="0.25">
      <c r="C951" s="77"/>
      <c r="D951" s="77"/>
    </row>
    <row r="952" spans="3:4" ht="15.75" customHeight="1" x14ac:dyDescent="0.25">
      <c r="C952" s="77"/>
      <c r="D952" s="77"/>
    </row>
    <row r="953" spans="3:4" ht="15.75" customHeight="1" x14ac:dyDescent="0.25">
      <c r="C953" s="77"/>
      <c r="D953" s="77"/>
    </row>
    <row r="954" spans="3:4" ht="15.75" customHeight="1" x14ac:dyDescent="0.25">
      <c r="C954" s="77"/>
      <c r="D954" s="77"/>
    </row>
    <row r="955" spans="3:4" ht="15.75" customHeight="1" x14ac:dyDescent="0.25">
      <c r="C955" s="77"/>
      <c r="D955" s="77"/>
    </row>
    <row r="956" spans="3:4" ht="15.75" customHeight="1" x14ac:dyDescent="0.25">
      <c r="C956" s="77"/>
      <c r="D956" s="77"/>
    </row>
    <row r="957" spans="3:4" ht="15.75" customHeight="1" x14ac:dyDescent="0.25">
      <c r="C957" s="77"/>
      <c r="D957" s="77"/>
    </row>
    <row r="958" spans="3:4" ht="15.75" customHeight="1" x14ac:dyDescent="0.25">
      <c r="C958" s="77"/>
      <c r="D958" s="77"/>
    </row>
    <row r="959" spans="3:4" ht="15.75" customHeight="1" x14ac:dyDescent="0.25">
      <c r="C959" s="77"/>
      <c r="D959" s="77"/>
    </row>
    <row r="960" spans="3:4" ht="15.75" customHeight="1" x14ac:dyDescent="0.25">
      <c r="C960" s="77"/>
      <c r="D960" s="77"/>
    </row>
    <row r="961" spans="3:4" ht="15.75" customHeight="1" x14ac:dyDescent="0.25">
      <c r="C961" s="77"/>
      <c r="D961" s="77"/>
    </row>
    <row r="962" spans="3:4" ht="15.75" customHeight="1" x14ac:dyDescent="0.25">
      <c r="C962" s="77"/>
      <c r="D962" s="77"/>
    </row>
    <row r="963" spans="3:4" ht="15.75" customHeight="1" x14ac:dyDescent="0.25">
      <c r="C963" s="77"/>
      <c r="D963" s="77"/>
    </row>
    <row r="964" spans="3:4" ht="15.75" customHeight="1" x14ac:dyDescent="0.25">
      <c r="C964" s="77"/>
      <c r="D964" s="77"/>
    </row>
    <row r="965" spans="3:4" ht="15.75" customHeight="1" x14ac:dyDescent="0.25">
      <c r="C965" s="77"/>
      <c r="D965" s="77"/>
    </row>
    <row r="966" spans="3:4" ht="15.75" customHeight="1" x14ac:dyDescent="0.25">
      <c r="C966" s="77"/>
      <c r="D966" s="77"/>
    </row>
    <row r="967" spans="3:4" ht="15.75" customHeight="1" x14ac:dyDescent="0.25">
      <c r="C967" s="77"/>
      <c r="D967" s="77"/>
    </row>
    <row r="968" spans="3:4" ht="15.75" customHeight="1" x14ac:dyDescent="0.25">
      <c r="C968" s="77"/>
      <c r="D968" s="77"/>
    </row>
    <row r="969" spans="3:4" ht="15.75" customHeight="1" x14ac:dyDescent="0.25">
      <c r="C969" s="77"/>
      <c r="D969" s="77"/>
    </row>
    <row r="970" spans="3:4" ht="15.75" customHeight="1" x14ac:dyDescent="0.25">
      <c r="C970" s="77"/>
      <c r="D970" s="77"/>
    </row>
    <row r="971" spans="3:4" ht="15.75" customHeight="1" x14ac:dyDescent="0.25">
      <c r="C971" s="77"/>
      <c r="D971" s="77"/>
    </row>
    <row r="972" spans="3:4" ht="15.75" customHeight="1" x14ac:dyDescent="0.25">
      <c r="C972" s="77"/>
      <c r="D972" s="77"/>
    </row>
    <row r="973" spans="3:4" ht="15.75" customHeight="1" x14ac:dyDescent="0.25">
      <c r="C973" s="77"/>
      <c r="D973" s="77"/>
    </row>
    <row r="974" spans="3:4" ht="15.75" customHeight="1" x14ac:dyDescent="0.25">
      <c r="C974" s="77"/>
      <c r="D974" s="77"/>
    </row>
    <row r="975" spans="3:4" ht="15.75" customHeight="1" x14ac:dyDescent="0.25">
      <c r="C975" s="77"/>
      <c r="D975" s="77"/>
    </row>
    <row r="976" spans="3:4" ht="15.75" customHeight="1" x14ac:dyDescent="0.25">
      <c r="C976" s="77"/>
      <c r="D976" s="77"/>
    </row>
    <row r="977" spans="3:4" ht="15.75" customHeight="1" x14ac:dyDescent="0.25">
      <c r="C977" s="77"/>
      <c r="D977" s="77"/>
    </row>
    <row r="978" spans="3:4" ht="15.75" customHeight="1" x14ac:dyDescent="0.25">
      <c r="C978" s="77"/>
      <c r="D978" s="77"/>
    </row>
    <row r="979" spans="3:4" ht="15.75" customHeight="1" x14ac:dyDescent="0.25">
      <c r="C979" s="77"/>
      <c r="D979" s="77"/>
    </row>
    <row r="980" spans="3:4" ht="15.75" customHeight="1" x14ac:dyDescent="0.25">
      <c r="C980" s="77"/>
      <c r="D980" s="77"/>
    </row>
    <row r="981" spans="3:4" ht="15.75" customHeight="1" x14ac:dyDescent="0.25">
      <c r="C981" s="77"/>
      <c r="D981" s="77"/>
    </row>
    <row r="982" spans="3:4" ht="15.75" customHeight="1" x14ac:dyDescent="0.25">
      <c r="C982" s="77"/>
      <c r="D982" s="77"/>
    </row>
    <row r="983" spans="3:4" ht="15.75" customHeight="1" x14ac:dyDescent="0.25">
      <c r="C983" s="77"/>
      <c r="D983" s="77"/>
    </row>
    <row r="984" spans="3:4" ht="15.75" customHeight="1" x14ac:dyDescent="0.25">
      <c r="C984" s="77"/>
      <c r="D984" s="77"/>
    </row>
    <row r="985" spans="3:4" ht="15.75" customHeight="1" x14ac:dyDescent="0.25">
      <c r="C985" s="77"/>
      <c r="D985" s="77"/>
    </row>
    <row r="986" spans="3:4" ht="15.75" customHeight="1" x14ac:dyDescent="0.25">
      <c r="C986" s="77"/>
      <c r="D986" s="77"/>
    </row>
    <row r="987" spans="3:4" ht="15.75" customHeight="1" x14ac:dyDescent="0.25">
      <c r="C987" s="77"/>
      <c r="D987" s="77"/>
    </row>
    <row r="988" spans="3:4" ht="15.75" customHeight="1" x14ac:dyDescent="0.25">
      <c r="C988" s="77"/>
      <c r="D988" s="77"/>
    </row>
    <row r="989" spans="3:4" ht="15.75" customHeight="1" x14ac:dyDescent="0.25">
      <c r="C989" s="77"/>
      <c r="D989" s="77"/>
    </row>
    <row r="990" spans="3:4" ht="15.75" customHeight="1" x14ac:dyDescent="0.25">
      <c r="C990" s="77"/>
      <c r="D990" s="77"/>
    </row>
    <row r="991" spans="3:4" ht="15.75" customHeight="1" x14ac:dyDescent="0.25">
      <c r="C991" s="77"/>
      <c r="D991" s="77"/>
    </row>
    <row r="992" spans="3:4" ht="15.75" customHeight="1" x14ac:dyDescent="0.25">
      <c r="C992" s="77"/>
      <c r="D992" s="77"/>
    </row>
    <row r="993" spans="3:4" ht="15.75" customHeight="1" x14ac:dyDescent="0.25">
      <c r="C993" s="77"/>
      <c r="D993" s="77"/>
    </row>
    <row r="994" spans="3:4" ht="15.75" customHeight="1" x14ac:dyDescent="0.25">
      <c r="C994" s="77"/>
      <c r="D994" s="77"/>
    </row>
    <row r="995" spans="3:4" ht="15.75" customHeight="1" x14ac:dyDescent="0.25">
      <c r="C995" s="77"/>
      <c r="D995" s="77"/>
    </row>
    <row r="996" spans="3:4" ht="15.75" customHeight="1" x14ac:dyDescent="0.25">
      <c r="C996" s="77"/>
      <c r="D996" s="77"/>
    </row>
    <row r="997" spans="3:4" ht="15.75" customHeight="1" x14ac:dyDescent="0.25">
      <c r="C997" s="77"/>
      <c r="D997" s="77"/>
    </row>
    <row r="998" spans="3:4" ht="15.75" customHeight="1" x14ac:dyDescent="0.25">
      <c r="C998" s="77"/>
      <c r="D998" s="77"/>
    </row>
    <row r="999" spans="3:4" ht="15.75" customHeight="1" x14ac:dyDescent="0.25">
      <c r="C999" s="77"/>
      <c r="D999" s="77"/>
    </row>
    <row r="1000" spans="3:4" ht="15.75" customHeight="1" x14ac:dyDescent="0.25">
      <c r="C1000" s="77"/>
      <c r="D1000" s="77"/>
    </row>
    <row r="1001" spans="3:4" ht="15.75" customHeight="1" x14ac:dyDescent="0.25">
      <c r="C1001" s="77"/>
      <c r="D1001" s="77"/>
    </row>
    <row r="1002" spans="3:4" ht="15.75" customHeight="1" x14ac:dyDescent="0.25">
      <c r="C1002" s="77"/>
      <c r="D1002" s="77"/>
    </row>
    <row r="1003" spans="3:4" ht="15.75" customHeight="1" x14ac:dyDescent="0.25">
      <c r="C1003" s="77"/>
      <c r="D1003" s="77"/>
    </row>
    <row r="1004" spans="3:4" ht="15.75" customHeight="1" x14ac:dyDescent="0.25">
      <c r="C1004" s="77"/>
      <c r="D1004" s="77"/>
    </row>
    <row r="1005" spans="3:4" ht="15.75" customHeight="1" x14ac:dyDescent="0.25">
      <c r="C1005" s="77"/>
      <c r="D1005" s="77"/>
    </row>
    <row r="1006" spans="3:4" ht="15.75" customHeight="1" x14ac:dyDescent="0.25">
      <c r="C1006" s="77"/>
      <c r="D1006" s="77"/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A8CB-D5B0-4E4E-B061-F1FC59AABC51}">
  <sheetPr codeName="Sheet13">
    <tabColor theme="7" tint="0.39997558519241921"/>
  </sheetPr>
  <dimension ref="A1:Z246"/>
  <sheetViews>
    <sheetView showGridLines="0" topLeftCell="A9" zoomScale="70" zoomScaleNormal="70" workbookViewId="0">
      <selection activeCell="A16" sqref="A16:XFD16"/>
    </sheetView>
  </sheetViews>
  <sheetFormatPr baseColWidth="10" defaultColWidth="8.85546875" defaultRowHeight="18" customHeight="1" x14ac:dyDescent="0.25"/>
  <cols>
    <col min="1" max="1" width="3.5703125" style="395" customWidth="1"/>
    <col min="2" max="2" width="17.85546875" style="395" customWidth="1"/>
    <col min="3" max="3" width="14.7109375" style="454" customWidth="1"/>
    <col min="4" max="4" width="17.42578125" style="395" bestFit="1" customWidth="1"/>
    <col min="5" max="5" width="15.7109375" style="395" customWidth="1"/>
    <col min="6" max="6" width="19.7109375" style="395" customWidth="1"/>
    <col min="7" max="9" width="15.7109375" style="395" customWidth="1"/>
    <col min="10" max="10" width="17.42578125" style="395" bestFit="1" customWidth="1"/>
    <col min="11" max="11" width="17.7109375" style="395" customWidth="1"/>
    <col min="12" max="25" width="8.85546875" style="395"/>
    <col min="26" max="26" width="19.42578125" style="451" bestFit="1" customWidth="1"/>
    <col min="27" max="16384" width="8.85546875" style="395"/>
  </cols>
  <sheetData>
    <row r="1" spans="1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1:26" s="410" customFormat="1" ht="67.900000000000006" customHeight="1" x14ac:dyDescent="0.25">
      <c r="B2" s="411"/>
      <c r="C2" s="488" t="s">
        <v>278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1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1:26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1:26" ht="24" customHeight="1" x14ac:dyDescent="0.25">
      <c r="B5" s="489" t="s">
        <v>272</v>
      </c>
      <c r="C5" s="489"/>
      <c r="D5" s="490"/>
      <c r="E5" s="425">
        <f>1120000+490000</f>
        <v>1610000</v>
      </c>
      <c r="G5" s="480" t="s">
        <v>257</v>
      </c>
      <c r="H5" s="481"/>
      <c r="I5" s="482">
        <f>IF(OR(E5&lt;=0,E6&lt;=0,E7&lt;=0,E8&lt;=0),"", -PMT(E6/E8, (E7*E8)-E11, E5))</f>
        <v>12221.194132969949</v>
      </c>
      <c r="J5" s="483"/>
      <c r="K5" s="483"/>
      <c r="Z5" s="457"/>
    </row>
    <row r="6" spans="1:26" ht="24" customHeight="1" x14ac:dyDescent="0.25">
      <c r="B6" s="491" t="s">
        <v>271</v>
      </c>
      <c r="C6" s="491"/>
      <c r="D6" s="492"/>
      <c r="E6" s="403">
        <v>3.95E-2</v>
      </c>
      <c r="G6" s="484" t="s">
        <v>270</v>
      </c>
      <c r="H6" s="485"/>
      <c r="I6" s="486">
        <f>ROUND(IF(AND(E7&gt;0,E8&gt;0),E7*E8,""),0)</f>
        <v>180</v>
      </c>
      <c r="J6" s="487"/>
      <c r="K6" s="487"/>
      <c r="Z6" s="457"/>
    </row>
    <row r="7" spans="1:26" ht="24" customHeight="1" x14ac:dyDescent="0.25">
      <c r="B7" s="491" t="s">
        <v>269</v>
      </c>
      <c r="C7" s="491"/>
      <c r="D7" s="492"/>
      <c r="E7" s="402">
        <v>15</v>
      </c>
      <c r="G7" s="484" t="s">
        <v>268</v>
      </c>
      <c r="H7" s="485"/>
      <c r="I7" s="486">
        <f>I6</f>
        <v>180</v>
      </c>
      <c r="J7" s="487"/>
      <c r="K7" s="487"/>
      <c r="Z7" s="457"/>
    </row>
    <row r="8" spans="1:26" ht="24" customHeight="1" x14ac:dyDescent="0.25">
      <c r="B8" s="491" t="s">
        <v>267</v>
      </c>
      <c r="C8" s="491"/>
      <c r="D8" s="492"/>
      <c r="E8" s="402">
        <v>12</v>
      </c>
      <c r="G8" s="484" t="s">
        <v>266</v>
      </c>
      <c r="H8" s="485"/>
      <c r="I8" s="486">
        <f>IF(I7="", "", I7*E12)</f>
        <v>53670.599999999991</v>
      </c>
      <c r="J8" s="487"/>
      <c r="K8" s="487"/>
      <c r="Z8" s="457"/>
    </row>
    <row r="9" spans="1:26" ht="24" customHeight="1" x14ac:dyDescent="0.25">
      <c r="B9" s="491" t="s">
        <v>265</v>
      </c>
      <c r="C9" s="491"/>
      <c r="D9" s="401"/>
      <c r="E9" s="400">
        <v>45999</v>
      </c>
      <c r="G9" s="484" t="s">
        <v>264</v>
      </c>
      <c r="H9" s="485"/>
      <c r="I9" s="493">
        <f>IF(I7="","",SUM(_xlfn.ANCHORARRAY(I15)))</f>
        <v>541363.62000000034</v>
      </c>
      <c r="J9" s="494"/>
      <c r="K9" s="494"/>
      <c r="Z9" s="457"/>
    </row>
    <row r="10" spans="1:26" ht="24" customHeight="1" x14ac:dyDescent="0.25">
      <c r="B10"/>
      <c r="C10" s="422"/>
      <c r="D10" s="423"/>
      <c r="E10" s="423"/>
      <c r="F10" s="396"/>
      <c r="G10" s="507" t="s">
        <v>293</v>
      </c>
      <c r="H10" s="508"/>
      <c r="I10" s="505">
        <f>IF(I7="","",SUM(_xlfn.ANCHORARRAY(G15)))</f>
        <v>2205034.268337131</v>
      </c>
      <c r="J10" s="506"/>
      <c r="K10" s="506"/>
      <c r="Z10" s="457"/>
    </row>
    <row r="11" spans="1:26" ht="24" customHeight="1" x14ac:dyDescent="0.25">
      <c r="B11" s="497" t="s">
        <v>297</v>
      </c>
      <c r="C11" s="497"/>
      <c r="D11" s="497"/>
      <c r="E11" s="420">
        <v>7</v>
      </c>
      <c r="F11" s="396"/>
      <c r="G11" s="426"/>
      <c r="H11" s="426"/>
      <c r="I11" s="426"/>
      <c r="J11" s="426"/>
      <c r="K11" s="426"/>
      <c r="Z11" s="457"/>
    </row>
    <row r="12" spans="1:26" ht="24" customHeight="1" x14ac:dyDescent="0.25">
      <c r="B12" s="497" t="s">
        <v>263</v>
      </c>
      <c r="C12" s="497"/>
      <c r="D12" s="497"/>
      <c r="E12" s="397">
        <f>207.42+90.75</f>
        <v>298.16999999999996</v>
      </c>
      <c r="F12" s="396"/>
      <c r="G12" s="495" t="s">
        <v>262</v>
      </c>
      <c r="H12" s="495"/>
      <c r="I12" s="496" t="s">
        <v>261</v>
      </c>
      <c r="J12" s="496"/>
      <c r="K12" s="496"/>
      <c r="Z12" s="457"/>
    </row>
    <row r="13" spans="1:26" ht="31.9" customHeight="1" x14ac:dyDescent="0.25">
      <c r="C13" s="395"/>
    </row>
    <row r="14" spans="1:26" customFormat="1" ht="48" customHeight="1" x14ac:dyDescent="0.25">
      <c r="A14" s="427"/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1:26" ht="18" customHeight="1" x14ac:dyDescent="0.25">
      <c r="B15" s="431" cm="1">
        <f t="array" ref="B15:B194">IF(I7="","",_xlfn.SEQUENCE(I7))</f>
        <v>1</v>
      </c>
      <c r="C15" s="451" cm="1">
        <f t="array" ref="C15:C194">IF(I7="","",EDATE($E$9,(_xlfn.SEQUENCE(I7)-1)*(12/$E$8)))</f>
        <v>45999</v>
      </c>
      <c r="D15" s="432" cm="1">
        <f t="array" ref="D15:D194">IF(I7="","",ROUND(IF(_xlfn.SEQUENCE(I7)=1,$E$5,IF(_xlfn.SEQUENCE(I7)&lt;=$E$11,$E$5, $E$5*(1+($E$6/$E$8))^(_xlfn.SEQUENCE(I7)-1-$E$11) - (-PMT($E$6/$E$8,($E$7*$E$8)-$E$11,$E$5))*(((1+($E$6/$E$8))^(_xlfn.SEQUENCE(I7)-1-$E$11)-1)/($E$6/$E$8)) )),2))</f>
        <v>1610000</v>
      </c>
      <c r="E15" s="432" cm="1">
        <f t="array" ref="E15:E194">IF(I7="","",IF(_xlfn.SEQUENCE(I7)&lt;=$E$11,_xlfn.ANCHORARRAY(D15)*($E$6/$E$8), -PMT($E$6/$E$8,($E$7*$E$8)-$E$11,$E$5)))</f>
        <v>5299.583333333333</v>
      </c>
      <c r="F15" s="432" cm="1">
        <f t="array" ref="F15:F194">IF(I7="","",_xlfn.SEQUENCE(I7,1,1,1)*0 + $E$12)</f>
        <v>298.16999999999996</v>
      </c>
      <c r="G15" s="432" cm="1">
        <f t="array" ref="G15:G194">IF(I7="","",_xlfn.ANCHORARRAY(E15)+_xlfn.ANCHORARRAY(F15))</f>
        <v>5597.7533333333331</v>
      </c>
      <c r="H15" s="432" cm="1">
        <f t="array" ref="H15:H194">IF(I7="","",ROUND(IF(_xlfn.SEQUENCE(I7)&lt;=$E$11,0,_xlfn.ANCHORARRAY( E15) -_xlfn.ANCHORARRAY( I15)),2))</f>
        <v>0</v>
      </c>
      <c r="I15" s="432" cm="1">
        <f t="array" ref="I15:I194">IF(I7="","",ROUND(_xlfn.ANCHORARRAY(D15)*($E$6/$E$8),2))</f>
        <v>5299.58</v>
      </c>
      <c r="J15" s="432" cm="1">
        <f t="array" ref="J15:J194">IF(I7="","",ROUND(IF(_xlfn.SEQUENCE(I7)&lt;=$E$11,$E$5, $E$5*(1+($E$6/$E$8))^(_xlfn.SEQUENCE(I7)-$E$11) - (-PMT($E$6/$E$8,($E$7*$E$8)-$E$11,$E$5))*(((1+($E$6/$E$8))^(_xlfn.SEQUENCE(I7)-$E$11)-1)/($E$6/$E$8)) ),2))</f>
        <v>1610000</v>
      </c>
      <c r="K15" s="432" cm="1">
        <f t="array" ref="K15:K194">IF(I7="","",_xlfn.SCAN(0,_xlfn.TAKE(_xlfn.ANCHORARRAY(I15),I7),_xlfn.LAMBDA(_xlpm.a,_xlpm.v,_xlpm.a+_xlpm.v)))</f>
        <v>5299.58</v>
      </c>
      <c r="Z15" s="451" cm="1">
        <f t="array" ref="Z15:Z194">IFERROR(IF(I7="","",EOMONTH(EDATE($E$9,(_xlfn.SEQUENCE(I7)-1)*(12/$E$8)),0)),"")</f>
        <v>46022</v>
      </c>
    </row>
    <row r="16" spans="1:26" ht="18" customHeight="1" x14ac:dyDescent="0.25">
      <c r="B16" s="431">
        <v>2</v>
      </c>
      <c r="C16" s="451">
        <v>46030</v>
      </c>
      <c r="D16" s="432">
        <v>1610000</v>
      </c>
      <c r="E16" s="432">
        <v>5299.583333333333</v>
      </c>
      <c r="F16" s="432">
        <v>298.16999999999996</v>
      </c>
      <c r="G16" s="432">
        <v>5597.7533333333331</v>
      </c>
      <c r="H16" s="432">
        <v>0</v>
      </c>
      <c r="I16" s="432">
        <v>5299.58</v>
      </c>
      <c r="J16" s="432">
        <v>1610000</v>
      </c>
      <c r="K16" s="432">
        <v>10599.16</v>
      </c>
      <c r="Z16" s="451">
        <v>46053</v>
      </c>
    </row>
    <row r="17" spans="2:26" ht="18" customHeight="1" x14ac:dyDescent="0.25">
      <c r="B17" s="431">
        <v>3</v>
      </c>
      <c r="C17" s="451">
        <v>46061</v>
      </c>
      <c r="D17" s="432">
        <v>1610000</v>
      </c>
      <c r="E17" s="432">
        <v>5299.583333333333</v>
      </c>
      <c r="F17" s="432">
        <v>298.16999999999996</v>
      </c>
      <c r="G17" s="432">
        <v>5597.7533333333331</v>
      </c>
      <c r="H17" s="432">
        <v>0</v>
      </c>
      <c r="I17" s="432">
        <v>5299.58</v>
      </c>
      <c r="J17" s="432">
        <v>1610000</v>
      </c>
      <c r="K17" s="432">
        <v>15898.74</v>
      </c>
      <c r="Z17" s="451">
        <v>46081</v>
      </c>
    </row>
    <row r="18" spans="2:26" ht="18" customHeight="1" x14ac:dyDescent="0.25">
      <c r="B18" s="431">
        <v>4</v>
      </c>
      <c r="C18" s="451">
        <v>46089</v>
      </c>
      <c r="D18" s="432">
        <v>1610000</v>
      </c>
      <c r="E18" s="432">
        <v>5299.583333333333</v>
      </c>
      <c r="F18" s="432">
        <v>298.16999999999996</v>
      </c>
      <c r="G18" s="432">
        <v>5597.7533333333331</v>
      </c>
      <c r="H18" s="432">
        <v>0</v>
      </c>
      <c r="I18" s="432">
        <v>5299.58</v>
      </c>
      <c r="J18" s="432">
        <v>1610000</v>
      </c>
      <c r="K18" s="432">
        <v>21198.32</v>
      </c>
      <c r="Z18" s="451">
        <v>46112</v>
      </c>
    </row>
    <row r="19" spans="2:26" ht="18" customHeight="1" x14ac:dyDescent="0.25">
      <c r="B19" s="431">
        <v>5</v>
      </c>
      <c r="C19" s="451">
        <v>46120</v>
      </c>
      <c r="D19" s="432">
        <v>1610000</v>
      </c>
      <c r="E19" s="432">
        <v>5299.583333333333</v>
      </c>
      <c r="F19" s="432">
        <v>298.16999999999996</v>
      </c>
      <c r="G19" s="432">
        <v>5597.7533333333331</v>
      </c>
      <c r="H19" s="432">
        <v>0</v>
      </c>
      <c r="I19" s="432">
        <v>5299.58</v>
      </c>
      <c r="J19" s="432">
        <v>1610000</v>
      </c>
      <c r="K19" s="432">
        <v>26497.9</v>
      </c>
      <c r="Z19" s="451">
        <v>46142</v>
      </c>
    </row>
    <row r="20" spans="2:26" ht="18" customHeight="1" x14ac:dyDescent="0.25">
      <c r="B20" s="431">
        <v>6</v>
      </c>
      <c r="C20" s="451">
        <v>46150</v>
      </c>
      <c r="D20" s="432">
        <v>1610000</v>
      </c>
      <c r="E20" s="432">
        <v>5299.583333333333</v>
      </c>
      <c r="F20" s="432">
        <v>298.16999999999996</v>
      </c>
      <c r="G20" s="432">
        <v>5597.7533333333331</v>
      </c>
      <c r="H20" s="432">
        <v>0</v>
      </c>
      <c r="I20" s="432">
        <v>5299.58</v>
      </c>
      <c r="J20" s="432">
        <v>1610000</v>
      </c>
      <c r="K20" s="432">
        <v>31797.480000000003</v>
      </c>
      <c r="Z20" s="451">
        <v>46173</v>
      </c>
    </row>
    <row r="21" spans="2:26" ht="18" customHeight="1" x14ac:dyDescent="0.25">
      <c r="B21" s="431">
        <v>7</v>
      </c>
      <c r="C21" s="451">
        <v>46181</v>
      </c>
      <c r="D21" s="432">
        <v>1610000</v>
      </c>
      <c r="E21" s="432">
        <v>5299.583333333333</v>
      </c>
      <c r="F21" s="432">
        <v>298.16999999999996</v>
      </c>
      <c r="G21" s="432">
        <v>5597.7533333333331</v>
      </c>
      <c r="H21" s="432">
        <v>0</v>
      </c>
      <c r="I21" s="432">
        <v>5299.58</v>
      </c>
      <c r="J21" s="432">
        <v>1610000</v>
      </c>
      <c r="K21" s="432">
        <v>37097.060000000005</v>
      </c>
      <c r="Z21" s="451">
        <v>46203</v>
      </c>
    </row>
    <row r="22" spans="2:26" ht="18" customHeight="1" x14ac:dyDescent="0.25">
      <c r="B22" s="431">
        <v>8</v>
      </c>
      <c r="C22" s="451">
        <v>46211</v>
      </c>
      <c r="D22" s="432">
        <v>1610000</v>
      </c>
      <c r="E22" s="432">
        <v>12221.194132969949</v>
      </c>
      <c r="F22" s="432">
        <v>298.16999999999996</v>
      </c>
      <c r="G22" s="432">
        <v>12519.364132969949</v>
      </c>
      <c r="H22" s="432">
        <v>6921.61</v>
      </c>
      <c r="I22" s="432">
        <v>5299.58</v>
      </c>
      <c r="J22" s="432">
        <v>1603078.39</v>
      </c>
      <c r="K22" s="432">
        <v>42396.640000000007</v>
      </c>
      <c r="Z22" s="451">
        <v>46234</v>
      </c>
    </row>
    <row r="23" spans="2:26" ht="18" customHeight="1" x14ac:dyDescent="0.25">
      <c r="B23" s="431">
        <v>9</v>
      </c>
      <c r="C23" s="451">
        <v>46242</v>
      </c>
      <c r="D23" s="432">
        <v>1603078.39</v>
      </c>
      <c r="E23" s="432">
        <v>12221.194132969949</v>
      </c>
      <c r="F23" s="432">
        <v>298.16999999999996</v>
      </c>
      <c r="G23" s="432">
        <v>12519.364132969949</v>
      </c>
      <c r="H23" s="432">
        <v>6944.39</v>
      </c>
      <c r="I23" s="432">
        <v>5276.8</v>
      </c>
      <c r="J23" s="432">
        <v>1596133.99</v>
      </c>
      <c r="K23" s="432">
        <v>47673.44000000001</v>
      </c>
      <c r="Z23" s="451">
        <v>46265</v>
      </c>
    </row>
    <row r="24" spans="2:26" ht="18" customHeight="1" x14ac:dyDescent="0.25">
      <c r="B24" s="431">
        <v>10</v>
      </c>
      <c r="C24" s="451">
        <v>46273</v>
      </c>
      <c r="D24" s="432">
        <v>1596133.99</v>
      </c>
      <c r="E24" s="432">
        <v>12221.194132969949</v>
      </c>
      <c r="F24" s="432">
        <v>298.16999999999996</v>
      </c>
      <c r="G24" s="432">
        <v>12519.364132969949</v>
      </c>
      <c r="H24" s="432">
        <v>6967.25</v>
      </c>
      <c r="I24" s="432">
        <v>5253.94</v>
      </c>
      <c r="J24" s="432">
        <v>1589166.74</v>
      </c>
      <c r="K24" s="432">
        <v>52927.380000000012</v>
      </c>
      <c r="Z24" s="451">
        <v>46295</v>
      </c>
    </row>
    <row r="25" spans="2:26" ht="18" customHeight="1" x14ac:dyDescent="0.25">
      <c r="B25" s="431">
        <v>11</v>
      </c>
      <c r="C25" s="451">
        <v>46303</v>
      </c>
      <c r="D25" s="432">
        <v>1589166.74</v>
      </c>
      <c r="E25" s="432">
        <v>12221.194132969949</v>
      </c>
      <c r="F25" s="432">
        <v>298.16999999999996</v>
      </c>
      <c r="G25" s="432">
        <v>12519.364132969949</v>
      </c>
      <c r="H25" s="432">
        <v>6990.18</v>
      </c>
      <c r="I25" s="432">
        <v>5231.01</v>
      </c>
      <c r="J25" s="432">
        <v>1582176.55</v>
      </c>
      <c r="K25" s="432">
        <v>58158.390000000014</v>
      </c>
      <c r="Z25" s="451">
        <v>46326</v>
      </c>
    </row>
    <row r="26" spans="2:26" ht="18" customHeight="1" x14ac:dyDescent="0.25">
      <c r="B26" s="431">
        <v>12</v>
      </c>
      <c r="C26" s="451">
        <v>46334</v>
      </c>
      <c r="D26" s="432">
        <v>1582176.55</v>
      </c>
      <c r="E26" s="432">
        <v>12221.194132969949</v>
      </c>
      <c r="F26" s="432">
        <v>298.16999999999996</v>
      </c>
      <c r="G26" s="432">
        <v>12519.364132969949</v>
      </c>
      <c r="H26" s="432">
        <v>7013.19</v>
      </c>
      <c r="I26" s="432">
        <v>5208</v>
      </c>
      <c r="J26" s="432">
        <v>1575163.36</v>
      </c>
      <c r="K26" s="432">
        <v>63366.390000000014</v>
      </c>
      <c r="Z26" s="451">
        <v>46356</v>
      </c>
    </row>
    <row r="27" spans="2:26" ht="18" customHeight="1" x14ac:dyDescent="0.25">
      <c r="B27" s="431">
        <v>13</v>
      </c>
      <c r="C27" s="451">
        <v>46364</v>
      </c>
      <c r="D27" s="432">
        <v>1575163.36</v>
      </c>
      <c r="E27" s="432">
        <v>12221.194132969949</v>
      </c>
      <c r="F27" s="432">
        <v>298.16999999999996</v>
      </c>
      <c r="G27" s="432">
        <v>12519.364132969949</v>
      </c>
      <c r="H27" s="432">
        <v>7036.28</v>
      </c>
      <c r="I27" s="432">
        <v>5184.91</v>
      </c>
      <c r="J27" s="432">
        <v>1568127.08</v>
      </c>
      <c r="K27" s="432">
        <v>68551.300000000017</v>
      </c>
      <c r="Z27" s="451">
        <v>46387</v>
      </c>
    </row>
    <row r="28" spans="2:26" ht="18" customHeight="1" x14ac:dyDescent="0.25">
      <c r="B28" s="431">
        <v>14</v>
      </c>
      <c r="C28" s="451">
        <v>46395</v>
      </c>
      <c r="D28" s="432">
        <v>1568127.08</v>
      </c>
      <c r="E28" s="432">
        <v>12221.194132969949</v>
      </c>
      <c r="F28" s="432">
        <v>298.16999999999996</v>
      </c>
      <c r="G28" s="432">
        <v>12519.364132969949</v>
      </c>
      <c r="H28" s="432">
        <v>7059.44</v>
      </c>
      <c r="I28" s="432">
        <v>5161.75</v>
      </c>
      <c r="J28" s="432">
        <v>1561067.63</v>
      </c>
      <c r="K28" s="432">
        <v>73713.050000000017</v>
      </c>
      <c r="Z28" s="451">
        <v>46418</v>
      </c>
    </row>
    <row r="29" spans="2:26" ht="18" customHeight="1" x14ac:dyDescent="0.25">
      <c r="B29" s="431">
        <v>15</v>
      </c>
      <c r="C29" s="451">
        <v>46426</v>
      </c>
      <c r="D29" s="432">
        <v>1561067.63</v>
      </c>
      <c r="E29" s="432">
        <v>12221.194132969949</v>
      </c>
      <c r="F29" s="432">
        <v>298.16999999999996</v>
      </c>
      <c r="G29" s="432">
        <v>12519.364132969949</v>
      </c>
      <c r="H29" s="432">
        <v>7082.68</v>
      </c>
      <c r="I29" s="432">
        <v>5138.51</v>
      </c>
      <c r="J29" s="432">
        <v>1553984.95</v>
      </c>
      <c r="K29" s="432">
        <v>78851.560000000012</v>
      </c>
      <c r="Z29" s="451">
        <v>46446</v>
      </c>
    </row>
    <row r="30" spans="2:26" ht="18" customHeight="1" x14ac:dyDescent="0.25">
      <c r="B30" s="431">
        <v>16</v>
      </c>
      <c r="C30" s="451">
        <v>46454</v>
      </c>
      <c r="D30" s="432">
        <v>1553984.95</v>
      </c>
      <c r="E30" s="432">
        <v>12221.194132969949</v>
      </c>
      <c r="F30" s="432">
        <v>298.16999999999996</v>
      </c>
      <c r="G30" s="432">
        <v>12519.364132969949</v>
      </c>
      <c r="H30" s="432">
        <v>7105.99</v>
      </c>
      <c r="I30" s="432">
        <v>5115.2</v>
      </c>
      <c r="J30" s="432">
        <v>1546878.96</v>
      </c>
      <c r="K30" s="432">
        <v>83966.760000000009</v>
      </c>
      <c r="Z30" s="451">
        <v>46477</v>
      </c>
    </row>
    <row r="31" spans="2:26" ht="18" customHeight="1" x14ac:dyDescent="0.25">
      <c r="B31" s="431">
        <v>17</v>
      </c>
      <c r="C31" s="451">
        <v>46485</v>
      </c>
      <c r="D31" s="432">
        <v>1546878.96</v>
      </c>
      <c r="E31" s="432">
        <v>12221.194132969949</v>
      </c>
      <c r="F31" s="432">
        <v>298.16999999999996</v>
      </c>
      <c r="G31" s="432">
        <v>12519.364132969949</v>
      </c>
      <c r="H31" s="432">
        <v>7129.38</v>
      </c>
      <c r="I31" s="432">
        <v>5091.8100000000004</v>
      </c>
      <c r="J31" s="432">
        <v>1539749.58</v>
      </c>
      <c r="K31" s="432">
        <v>89058.57</v>
      </c>
      <c r="Z31" s="451">
        <v>46507</v>
      </c>
    </row>
    <row r="32" spans="2:26" ht="18" customHeight="1" x14ac:dyDescent="0.25">
      <c r="B32" s="431">
        <v>18</v>
      </c>
      <c r="C32" s="451">
        <v>46515</v>
      </c>
      <c r="D32" s="432">
        <v>1539749.58</v>
      </c>
      <c r="E32" s="432">
        <v>12221.194132969949</v>
      </c>
      <c r="F32" s="432">
        <v>298.16999999999996</v>
      </c>
      <c r="G32" s="432">
        <v>12519.364132969949</v>
      </c>
      <c r="H32" s="432">
        <v>7152.85</v>
      </c>
      <c r="I32" s="432">
        <v>5068.34</v>
      </c>
      <c r="J32" s="432">
        <v>1532596.73</v>
      </c>
      <c r="K32" s="432">
        <v>94126.91</v>
      </c>
      <c r="Z32" s="451">
        <v>46538</v>
      </c>
    </row>
    <row r="33" spans="2:26" ht="18" customHeight="1" x14ac:dyDescent="0.25">
      <c r="B33" s="431">
        <v>19</v>
      </c>
      <c r="C33" s="451">
        <v>46546</v>
      </c>
      <c r="D33" s="432">
        <v>1532596.73</v>
      </c>
      <c r="E33" s="432">
        <v>12221.194132969949</v>
      </c>
      <c r="F33" s="432">
        <v>298.16999999999996</v>
      </c>
      <c r="G33" s="432">
        <v>12519.364132969949</v>
      </c>
      <c r="H33" s="432">
        <v>7176.39</v>
      </c>
      <c r="I33" s="432">
        <v>5044.8</v>
      </c>
      <c r="J33" s="432">
        <v>1525420.33</v>
      </c>
      <c r="K33" s="432">
        <v>99171.71</v>
      </c>
      <c r="Z33" s="451">
        <v>46568</v>
      </c>
    </row>
    <row r="34" spans="2:26" ht="18" customHeight="1" x14ac:dyDescent="0.25">
      <c r="B34" s="431">
        <v>20</v>
      </c>
      <c r="C34" s="451">
        <v>46576</v>
      </c>
      <c r="D34" s="432">
        <v>1525420.33</v>
      </c>
      <c r="E34" s="432">
        <v>12221.194132969949</v>
      </c>
      <c r="F34" s="432">
        <v>298.16999999999996</v>
      </c>
      <c r="G34" s="432">
        <v>12519.364132969949</v>
      </c>
      <c r="H34" s="432">
        <v>7200.01</v>
      </c>
      <c r="I34" s="432">
        <v>5021.18</v>
      </c>
      <c r="J34" s="432">
        <v>1518220.31</v>
      </c>
      <c r="K34" s="432">
        <v>104192.89000000001</v>
      </c>
      <c r="Z34" s="451">
        <v>46599</v>
      </c>
    </row>
    <row r="35" spans="2:26" ht="18" customHeight="1" x14ac:dyDescent="0.25">
      <c r="B35" s="431">
        <v>21</v>
      </c>
      <c r="C35" s="451">
        <v>46607</v>
      </c>
      <c r="D35" s="432">
        <v>1518220.31</v>
      </c>
      <c r="E35" s="432">
        <v>12221.194132969949</v>
      </c>
      <c r="F35" s="432">
        <v>298.16999999999996</v>
      </c>
      <c r="G35" s="432">
        <v>12519.364132969949</v>
      </c>
      <c r="H35" s="432">
        <v>7223.71</v>
      </c>
      <c r="I35" s="432">
        <v>4997.4799999999996</v>
      </c>
      <c r="J35" s="432">
        <v>1510996.59</v>
      </c>
      <c r="K35" s="432">
        <v>109190.37000000001</v>
      </c>
      <c r="Z35" s="451">
        <v>46630</v>
      </c>
    </row>
    <row r="36" spans="2:26" ht="18" customHeight="1" x14ac:dyDescent="0.25">
      <c r="B36" s="431">
        <v>22</v>
      </c>
      <c r="C36" s="451">
        <v>46638</v>
      </c>
      <c r="D36" s="432">
        <v>1510996.59</v>
      </c>
      <c r="E36" s="432">
        <v>12221.194132969949</v>
      </c>
      <c r="F36" s="432">
        <v>298.16999999999996</v>
      </c>
      <c r="G36" s="432">
        <v>12519.364132969949</v>
      </c>
      <c r="H36" s="432">
        <v>7247.49</v>
      </c>
      <c r="I36" s="432">
        <v>4973.7</v>
      </c>
      <c r="J36" s="432">
        <v>1503749.09</v>
      </c>
      <c r="K36" s="432">
        <v>114164.07</v>
      </c>
      <c r="Z36" s="451">
        <v>46660</v>
      </c>
    </row>
    <row r="37" spans="2:26" ht="18" customHeight="1" x14ac:dyDescent="0.25">
      <c r="B37" s="431">
        <v>23</v>
      </c>
      <c r="C37" s="451">
        <v>46668</v>
      </c>
      <c r="D37" s="432">
        <v>1503749.09</v>
      </c>
      <c r="E37" s="432">
        <v>12221.194132969949</v>
      </c>
      <c r="F37" s="432">
        <v>298.16999999999996</v>
      </c>
      <c r="G37" s="432">
        <v>12519.364132969949</v>
      </c>
      <c r="H37" s="432">
        <v>7271.35</v>
      </c>
      <c r="I37" s="432">
        <v>4949.84</v>
      </c>
      <c r="J37" s="432">
        <v>1496477.74</v>
      </c>
      <c r="K37" s="432">
        <v>119113.91</v>
      </c>
      <c r="Z37" s="451">
        <v>46691</v>
      </c>
    </row>
    <row r="38" spans="2:26" ht="18" customHeight="1" x14ac:dyDescent="0.25">
      <c r="B38" s="431">
        <v>24</v>
      </c>
      <c r="C38" s="451">
        <v>46699</v>
      </c>
      <c r="D38" s="432">
        <v>1496477.74</v>
      </c>
      <c r="E38" s="432">
        <v>12221.194132969949</v>
      </c>
      <c r="F38" s="432">
        <v>298.16999999999996</v>
      </c>
      <c r="G38" s="432">
        <v>12519.364132969949</v>
      </c>
      <c r="H38" s="432">
        <v>7295.28</v>
      </c>
      <c r="I38" s="432">
        <v>4925.91</v>
      </c>
      <c r="J38" s="432">
        <v>1489182.45</v>
      </c>
      <c r="K38" s="432">
        <v>124039.82</v>
      </c>
      <c r="Z38" s="451">
        <v>46721</v>
      </c>
    </row>
    <row r="39" spans="2:26" ht="18" customHeight="1" x14ac:dyDescent="0.25">
      <c r="B39" s="431">
        <v>25</v>
      </c>
      <c r="C39" s="451">
        <v>46729</v>
      </c>
      <c r="D39" s="432">
        <v>1489182.45</v>
      </c>
      <c r="E39" s="432">
        <v>12221.194132969949</v>
      </c>
      <c r="F39" s="432">
        <v>298.16999999999996</v>
      </c>
      <c r="G39" s="432">
        <v>12519.364132969949</v>
      </c>
      <c r="H39" s="432">
        <v>7319.3</v>
      </c>
      <c r="I39" s="432">
        <v>4901.8900000000003</v>
      </c>
      <c r="J39" s="432">
        <v>1481863.15</v>
      </c>
      <c r="K39" s="432">
        <v>128941.71</v>
      </c>
      <c r="Z39" s="451">
        <v>46752</v>
      </c>
    </row>
    <row r="40" spans="2:26" ht="18" customHeight="1" x14ac:dyDescent="0.25">
      <c r="B40" s="431">
        <v>26</v>
      </c>
      <c r="C40" s="451">
        <v>46760</v>
      </c>
      <c r="D40" s="432">
        <v>1481863.15</v>
      </c>
      <c r="E40" s="432">
        <v>12221.194132969949</v>
      </c>
      <c r="F40" s="432">
        <v>298.16999999999996</v>
      </c>
      <c r="G40" s="432">
        <v>12519.364132969949</v>
      </c>
      <c r="H40" s="432">
        <v>7343.39</v>
      </c>
      <c r="I40" s="432">
        <v>4877.8</v>
      </c>
      <c r="J40" s="432">
        <v>1474519.76</v>
      </c>
      <c r="K40" s="432">
        <v>133819.51</v>
      </c>
      <c r="Z40" s="451">
        <v>46783</v>
      </c>
    </row>
    <row r="41" spans="2:26" ht="18" customHeight="1" x14ac:dyDescent="0.25">
      <c r="B41" s="431">
        <v>27</v>
      </c>
      <c r="C41" s="451">
        <v>46791</v>
      </c>
      <c r="D41" s="432">
        <v>1474519.76</v>
      </c>
      <c r="E41" s="432">
        <v>12221.194132969949</v>
      </c>
      <c r="F41" s="432">
        <v>298.16999999999996</v>
      </c>
      <c r="G41" s="432">
        <v>12519.364132969949</v>
      </c>
      <c r="H41" s="432">
        <v>7367.56</v>
      </c>
      <c r="I41" s="432">
        <v>4853.63</v>
      </c>
      <c r="J41" s="432">
        <v>1467152.19</v>
      </c>
      <c r="K41" s="432">
        <v>138673.14000000001</v>
      </c>
      <c r="Z41" s="451">
        <v>46812</v>
      </c>
    </row>
    <row r="42" spans="2:26" ht="18" customHeight="1" x14ac:dyDescent="0.25">
      <c r="B42" s="431">
        <v>28</v>
      </c>
      <c r="C42" s="451">
        <v>46820</v>
      </c>
      <c r="D42" s="432">
        <v>1467152.19</v>
      </c>
      <c r="E42" s="432">
        <v>12221.194132969949</v>
      </c>
      <c r="F42" s="432">
        <v>298.16999999999996</v>
      </c>
      <c r="G42" s="432">
        <v>12519.364132969949</v>
      </c>
      <c r="H42" s="432">
        <v>7391.81</v>
      </c>
      <c r="I42" s="432">
        <v>4829.38</v>
      </c>
      <c r="J42" s="432">
        <v>1459760.37</v>
      </c>
      <c r="K42" s="432">
        <v>143502.52000000002</v>
      </c>
      <c r="Z42" s="451">
        <v>46843</v>
      </c>
    </row>
    <row r="43" spans="2:26" ht="18" customHeight="1" x14ac:dyDescent="0.25">
      <c r="B43" s="431">
        <v>29</v>
      </c>
      <c r="C43" s="451">
        <v>46851</v>
      </c>
      <c r="D43" s="432">
        <v>1459760.37</v>
      </c>
      <c r="E43" s="432">
        <v>12221.194132969949</v>
      </c>
      <c r="F43" s="432">
        <v>298.16999999999996</v>
      </c>
      <c r="G43" s="432">
        <v>12519.364132969949</v>
      </c>
      <c r="H43" s="432">
        <v>7416.15</v>
      </c>
      <c r="I43" s="432">
        <v>4805.04</v>
      </c>
      <c r="J43" s="432">
        <v>1452344.22</v>
      </c>
      <c r="K43" s="432">
        <v>148307.56000000003</v>
      </c>
      <c r="Z43" s="451">
        <v>46873</v>
      </c>
    </row>
    <row r="44" spans="2:26" ht="18" customHeight="1" x14ac:dyDescent="0.25">
      <c r="B44" s="431">
        <v>30</v>
      </c>
      <c r="C44" s="451">
        <v>46881</v>
      </c>
      <c r="D44" s="432">
        <v>1452344.22</v>
      </c>
      <c r="E44" s="432">
        <v>12221.194132969949</v>
      </c>
      <c r="F44" s="432">
        <v>298.16999999999996</v>
      </c>
      <c r="G44" s="432">
        <v>12519.364132969949</v>
      </c>
      <c r="H44" s="432">
        <v>7440.56</v>
      </c>
      <c r="I44" s="432">
        <v>4780.63</v>
      </c>
      <c r="J44" s="432">
        <v>1444903.66</v>
      </c>
      <c r="K44" s="432">
        <v>153088.19000000003</v>
      </c>
      <c r="Z44" s="451">
        <v>46904</v>
      </c>
    </row>
    <row r="45" spans="2:26" ht="18" customHeight="1" x14ac:dyDescent="0.25">
      <c r="B45" s="431">
        <v>31</v>
      </c>
      <c r="C45" s="451">
        <v>46912</v>
      </c>
      <c r="D45" s="432">
        <v>1444903.66</v>
      </c>
      <c r="E45" s="432">
        <v>12221.194132969949</v>
      </c>
      <c r="F45" s="432">
        <v>298.16999999999996</v>
      </c>
      <c r="G45" s="432">
        <v>12519.364132969949</v>
      </c>
      <c r="H45" s="432">
        <v>7465.05</v>
      </c>
      <c r="I45" s="432">
        <v>4756.1400000000003</v>
      </c>
      <c r="J45" s="432">
        <v>1437438.61</v>
      </c>
      <c r="K45" s="432">
        <v>157844.33000000005</v>
      </c>
      <c r="Z45" s="451">
        <v>46934</v>
      </c>
    </row>
    <row r="46" spans="2:26" ht="18" customHeight="1" x14ac:dyDescent="0.25">
      <c r="B46" s="431">
        <v>32</v>
      </c>
      <c r="C46" s="451">
        <v>46942</v>
      </c>
      <c r="D46" s="432">
        <v>1437438.61</v>
      </c>
      <c r="E46" s="432">
        <v>12221.194132969949</v>
      </c>
      <c r="F46" s="432">
        <v>298.16999999999996</v>
      </c>
      <c r="G46" s="432">
        <v>12519.364132969949</v>
      </c>
      <c r="H46" s="432">
        <v>7489.62</v>
      </c>
      <c r="I46" s="432">
        <v>4731.57</v>
      </c>
      <c r="J46" s="432">
        <v>1429948.98</v>
      </c>
      <c r="K46" s="432">
        <v>162575.90000000005</v>
      </c>
      <c r="Z46" s="451">
        <v>46965</v>
      </c>
    </row>
    <row r="47" spans="2:26" ht="18" customHeight="1" x14ac:dyDescent="0.25">
      <c r="B47" s="431">
        <v>33</v>
      </c>
      <c r="C47" s="451">
        <v>46973</v>
      </c>
      <c r="D47" s="432">
        <v>1429948.98</v>
      </c>
      <c r="E47" s="432">
        <v>12221.194132969949</v>
      </c>
      <c r="F47" s="432">
        <v>298.16999999999996</v>
      </c>
      <c r="G47" s="432">
        <v>12519.364132969949</v>
      </c>
      <c r="H47" s="432">
        <v>7514.27</v>
      </c>
      <c r="I47" s="432">
        <v>4706.92</v>
      </c>
      <c r="J47" s="432">
        <v>1422434.7</v>
      </c>
      <c r="K47" s="432">
        <v>167282.82000000007</v>
      </c>
      <c r="Z47" s="451">
        <v>46996</v>
      </c>
    </row>
    <row r="48" spans="2:26" ht="18" customHeight="1" x14ac:dyDescent="0.25">
      <c r="B48" s="431">
        <v>34</v>
      </c>
      <c r="C48" s="451">
        <v>47004</v>
      </c>
      <c r="D48" s="432">
        <v>1422434.7</v>
      </c>
      <c r="E48" s="432">
        <v>12221.194132969949</v>
      </c>
      <c r="F48" s="432">
        <v>298.16999999999996</v>
      </c>
      <c r="G48" s="432">
        <v>12519.364132969949</v>
      </c>
      <c r="H48" s="432">
        <v>7539.01</v>
      </c>
      <c r="I48" s="432">
        <v>4682.18</v>
      </c>
      <c r="J48" s="432">
        <v>1414895.69</v>
      </c>
      <c r="K48" s="432">
        <v>171965.00000000006</v>
      </c>
      <c r="Z48" s="451">
        <v>47026</v>
      </c>
    </row>
    <row r="49" spans="2:26" ht="18" customHeight="1" x14ac:dyDescent="0.25">
      <c r="B49" s="431">
        <v>35</v>
      </c>
      <c r="C49" s="451">
        <v>47034</v>
      </c>
      <c r="D49" s="432">
        <v>1414895.69</v>
      </c>
      <c r="E49" s="432">
        <v>12221.194132969949</v>
      </c>
      <c r="F49" s="432">
        <v>298.16999999999996</v>
      </c>
      <c r="G49" s="432">
        <v>12519.364132969949</v>
      </c>
      <c r="H49" s="432">
        <v>7563.83</v>
      </c>
      <c r="I49" s="432">
        <v>4657.3599999999997</v>
      </c>
      <c r="J49" s="432">
        <v>1407331.86</v>
      </c>
      <c r="K49" s="432">
        <v>176622.36000000004</v>
      </c>
      <c r="Z49" s="451">
        <v>47057</v>
      </c>
    </row>
    <row r="50" spans="2:26" ht="18" customHeight="1" x14ac:dyDescent="0.25">
      <c r="B50" s="431">
        <v>36</v>
      </c>
      <c r="C50" s="451">
        <v>47065</v>
      </c>
      <c r="D50" s="432">
        <v>1407331.86</v>
      </c>
      <c r="E50" s="432">
        <v>12221.194132969949</v>
      </c>
      <c r="F50" s="432">
        <v>298.16999999999996</v>
      </c>
      <c r="G50" s="432">
        <v>12519.364132969949</v>
      </c>
      <c r="H50" s="432">
        <v>7588.72</v>
      </c>
      <c r="I50" s="432">
        <v>4632.47</v>
      </c>
      <c r="J50" s="432">
        <v>1399743.13</v>
      </c>
      <c r="K50" s="432">
        <v>181254.83000000005</v>
      </c>
      <c r="Z50" s="451">
        <v>47087</v>
      </c>
    </row>
    <row r="51" spans="2:26" ht="18" customHeight="1" x14ac:dyDescent="0.25">
      <c r="B51" s="431">
        <v>37</v>
      </c>
      <c r="C51" s="451">
        <v>47095</v>
      </c>
      <c r="D51" s="432">
        <v>1399743.13</v>
      </c>
      <c r="E51" s="432">
        <v>12221.194132969949</v>
      </c>
      <c r="F51" s="432">
        <v>298.16999999999996</v>
      </c>
      <c r="G51" s="432">
        <v>12519.364132969949</v>
      </c>
      <c r="H51" s="432">
        <v>7613.7</v>
      </c>
      <c r="I51" s="432">
        <v>4607.49</v>
      </c>
      <c r="J51" s="432">
        <v>1392129.43</v>
      </c>
      <c r="K51" s="432">
        <v>185862.32000000004</v>
      </c>
      <c r="Z51" s="451">
        <v>47118</v>
      </c>
    </row>
    <row r="52" spans="2:26" ht="18" customHeight="1" x14ac:dyDescent="0.25">
      <c r="B52" s="431">
        <v>38</v>
      </c>
      <c r="C52" s="451">
        <v>47126</v>
      </c>
      <c r="D52" s="432">
        <v>1392129.43</v>
      </c>
      <c r="E52" s="432">
        <v>12221.194132969949</v>
      </c>
      <c r="F52" s="432">
        <v>298.16999999999996</v>
      </c>
      <c r="G52" s="432">
        <v>12519.364132969949</v>
      </c>
      <c r="H52" s="432">
        <v>7638.76</v>
      </c>
      <c r="I52" s="432">
        <v>4582.43</v>
      </c>
      <c r="J52" s="432">
        <v>1384490.66</v>
      </c>
      <c r="K52" s="432">
        <v>190444.75000000003</v>
      </c>
      <c r="Z52" s="451">
        <v>47149</v>
      </c>
    </row>
    <row r="53" spans="2:26" ht="18" customHeight="1" x14ac:dyDescent="0.25">
      <c r="B53" s="431">
        <v>39</v>
      </c>
      <c r="C53" s="451">
        <v>47157</v>
      </c>
      <c r="D53" s="432">
        <v>1384490.66</v>
      </c>
      <c r="E53" s="432">
        <v>12221.194132969949</v>
      </c>
      <c r="F53" s="432">
        <v>298.16999999999996</v>
      </c>
      <c r="G53" s="432">
        <v>12519.364132969949</v>
      </c>
      <c r="H53" s="432">
        <v>7663.91</v>
      </c>
      <c r="I53" s="432">
        <v>4557.28</v>
      </c>
      <c r="J53" s="432">
        <v>1376826.75</v>
      </c>
      <c r="K53" s="432">
        <v>195002.03000000003</v>
      </c>
      <c r="Z53" s="451">
        <v>47177</v>
      </c>
    </row>
    <row r="54" spans="2:26" ht="18" customHeight="1" x14ac:dyDescent="0.25">
      <c r="B54" s="431">
        <v>40</v>
      </c>
      <c r="C54" s="451">
        <v>47185</v>
      </c>
      <c r="D54" s="432">
        <v>1376826.75</v>
      </c>
      <c r="E54" s="432">
        <v>12221.194132969949</v>
      </c>
      <c r="F54" s="432">
        <v>298.16999999999996</v>
      </c>
      <c r="G54" s="432">
        <v>12519.364132969949</v>
      </c>
      <c r="H54" s="432">
        <v>7689.14</v>
      </c>
      <c r="I54" s="432">
        <v>4532.05</v>
      </c>
      <c r="J54" s="432">
        <v>1369137.61</v>
      </c>
      <c r="K54" s="432">
        <v>199534.08000000002</v>
      </c>
      <c r="Z54" s="451">
        <v>47208</v>
      </c>
    </row>
    <row r="55" spans="2:26" ht="18" customHeight="1" x14ac:dyDescent="0.25">
      <c r="B55" s="431">
        <v>41</v>
      </c>
      <c r="C55" s="451">
        <v>47216</v>
      </c>
      <c r="D55" s="432">
        <v>1369137.61</v>
      </c>
      <c r="E55" s="432">
        <v>12221.194132969949</v>
      </c>
      <c r="F55" s="432">
        <v>298.16999999999996</v>
      </c>
      <c r="G55" s="432">
        <v>12519.364132969949</v>
      </c>
      <c r="H55" s="432">
        <v>7714.45</v>
      </c>
      <c r="I55" s="432">
        <v>4506.74</v>
      </c>
      <c r="J55" s="432">
        <v>1361423.16</v>
      </c>
      <c r="K55" s="432">
        <v>204040.82</v>
      </c>
      <c r="Z55" s="451">
        <v>47238</v>
      </c>
    </row>
    <row r="56" spans="2:26" ht="18" customHeight="1" x14ac:dyDescent="0.25">
      <c r="B56" s="431">
        <v>42</v>
      </c>
      <c r="C56" s="451">
        <v>47246</v>
      </c>
      <c r="D56" s="432">
        <v>1361423.16</v>
      </c>
      <c r="E56" s="432">
        <v>12221.194132969949</v>
      </c>
      <c r="F56" s="432">
        <v>298.16999999999996</v>
      </c>
      <c r="G56" s="432">
        <v>12519.364132969949</v>
      </c>
      <c r="H56" s="432">
        <v>7739.84</v>
      </c>
      <c r="I56" s="432">
        <v>4481.3500000000004</v>
      </c>
      <c r="J56" s="432">
        <v>1353683.32</v>
      </c>
      <c r="K56" s="432">
        <v>208522.17</v>
      </c>
      <c r="Z56" s="451">
        <v>47269</v>
      </c>
    </row>
    <row r="57" spans="2:26" ht="18" customHeight="1" x14ac:dyDescent="0.25">
      <c r="B57" s="431">
        <v>43</v>
      </c>
      <c r="C57" s="451">
        <v>47277</v>
      </c>
      <c r="D57" s="432">
        <v>1353683.32</v>
      </c>
      <c r="E57" s="432">
        <v>12221.194132969949</v>
      </c>
      <c r="F57" s="432">
        <v>298.16999999999996</v>
      </c>
      <c r="G57" s="432">
        <v>12519.364132969949</v>
      </c>
      <c r="H57" s="432">
        <v>7765.32</v>
      </c>
      <c r="I57" s="432">
        <v>4455.87</v>
      </c>
      <c r="J57" s="432">
        <v>1345918</v>
      </c>
      <c r="K57" s="432">
        <v>212978.04</v>
      </c>
      <c r="Z57" s="451">
        <v>47299</v>
      </c>
    </row>
    <row r="58" spans="2:26" ht="18" customHeight="1" x14ac:dyDescent="0.25">
      <c r="B58" s="431">
        <v>44</v>
      </c>
      <c r="C58" s="451">
        <v>47307</v>
      </c>
      <c r="D58" s="432">
        <v>1345918</v>
      </c>
      <c r="E58" s="432">
        <v>12221.194132969949</v>
      </c>
      <c r="F58" s="432">
        <v>298.16999999999996</v>
      </c>
      <c r="G58" s="432">
        <v>12519.364132969949</v>
      </c>
      <c r="H58" s="432">
        <v>7790.88</v>
      </c>
      <c r="I58" s="432">
        <v>4430.3100000000004</v>
      </c>
      <c r="J58" s="432">
        <v>1338127.1100000001</v>
      </c>
      <c r="K58" s="432">
        <v>217408.35</v>
      </c>
      <c r="Z58" s="451">
        <v>47330</v>
      </c>
    </row>
    <row r="59" spans="2:26" ht="18" customHeight="1" x14ac:dyDescent="0.25">
      <c r="B59" s="431">
        <v>45</v>
      </c>
      <c r="C59" s="451">
        <v>47338</v>
      </c>
      <c r="D59" s="432">
        <v>1338127.1100000001</v>
      </c>
      <c r="E59" s="432">
        <v>12221.194132969949</v>
      </c>
      <c r="F59" s="432">
        <v>298.16999999999996</v>
      </c>
      <c r="G59" s="432">
        <v>12519.364132969949</v>
      </c>
      <c r="H59" s="432">
        <v>7816.52</v>
      </c>
      <c r="I59" s="432">
        <v>4404.67</v>
      </c>
      <c r="J59" s="432">
        <v>1330310.5900000001</v>
      </c>
      <c r="K59" s="432">
        <v>221813.02000000002</v>
      </c>
      <c r="Z59" s="451">
        <v>47361</v>
      </c>
    </row>
    <row r="60" spans="2:26" ht="18" customHeight="1" x14ac:dyDescent="0.25">
      <c r="B60" s="431">
        <v>46</v>
      </c>
      <c r="C60" s="451">
        <v>47369</v>
      </c>
      <c r="D60" s="432">
        <v>1330310.5900000001</v>
      </c>
      <c r="E60" s="432">
        <v>12221.194132969949</v>
      </c>
      <c r="F60" s="432">
        <v>298.16999999999996</v>
      </c>
      <c r="G60" s="432">
        <v>12519.364132969949</v>
      </c>
      <c r="H60" s="432">
        <v>7842.25</v>
      </c>
      <c r="I60" s="432">
        <v>4378.9399999999996</v>
      </c>
      <c r="J60" s="432">
        <v>1322468.33</v>
      </c>
      <c r="K60" s="432">
        <v>226191.96000000002</v>
      </c>
      <c r="Z60" s="451">
        <v>47391</v>
      </c>
    </row>
    <row r="61" spans="2:26" ht="18" customHeight="1" x14ac:dyDescent="0.25">
      <c r="B61" s="431">
        <v>47</v>
      </c>
      <c r="C61" s="451">
        <v>47399</v>
      </c>
      <c r="D61" s="432">
        <v>1322468.33</v>
      </c>
      <c r="E61" s="432">
        <v>12221.194132969949</v>
      </c>
      <c r="F61" s="432">
        <v>298.16999999999996</v>
      </c>
      <c r="G61" s="432">
        <v>12519.364132969949</v>
      </c>
      <c r="H61" s="432">
        <v>7868.07</v>
      </c>
      <c r="I61" s="432">
        <v>4353.12</v>
      </c>
      <c r="J61" s="432">
        <v>1314600.26</v>
      </c>
      <c r="K61" s="432">
        <v>230545.08000000002</v>
      </c>
      <c r="Z61" s="451">
        <v>47422</v>
      </c>
    </row>
    <row r="62" spans="2:26" ht="18" customHeight="1" x14ac:dyDescent="0.25">
      <c r="B62" s="431">
        <v>48</v>
      </c>
      <c r="C62" s="451">
        <v>47430</v>
      </c>
      <c r="D62" s="432">
        <v>1314600.26</v>
      </c>
      <c r="E62" s="432">
        <v>12221.194132969949</v>
      </c>
      <c r="F62" s="432">
        <v>298.16999999999996</v>
      </c>
      <c r="G62" s="432">
        <v>12519.364132969949</v>
      </c>
      <c r="H62" s="432">
        <v>7893.96</v>
      </c>
      <c r="I62" s="432">
        <v>4327.2299999999996</v>
      </c>
      <c r="J62" s="432">
        <v>1306706.3</v>
      </c>
      <c r="K62" s="432">
        <v>234872.31000000003</v>
      </c>
      <c r="Z62" s="451">
        <v>47452</v>
      </c>
    </row>
    <row r="63" spans="2:26" ht="18" customHeight="1" x14ac:dyDescent="0.25">
      <c r="B63" s="431">
        <v>49</v>
      </c>
      <c r="C63" s="451">
        <v>47460</v>
      </c>
      <c r="D63" s="432">
        <v>1306706.3</v>
      </c>
      <c r="E63" s="432">
        <v>12221.194132969949</v>
      </c>
      <c r="F63" s="432">
        <v>298.16999999999996</v>
      </c>
      <c r="G63" s="432">
        <v>12519.364132969949</v>
      </c>
      <c r="H63" s="432">
        <v>7919.95</v>
      </c>
      <c r="I63" s="432">
        <v>4301.24</v>
      </c>
      <c r="J63" s="432">
        <v>1298786.3400000001</v>
      </c>
      <c r="K63" s="432">
        <v>239173.55000000002</v>
      </c>
      <c r="Z63" s="451">
        <v>47483</v>
      </c>
    </row>
    <row r="64" spans="2:26" ht="18" customHeight="1" x14ac:dyDescent="0.25">
      <c r="B64" s="431">
        <v>50</v>
      </c>
      <c r="C64" s="451">
        <v>47491</v>
      </c>
      <c r="D64" s="432">
        <v>1298786.3400000001</v>
      </c>
      <c r="E64" s="432">
        <v>12221.194132969949</v>
      </c>
      <c r="F64" s="432">
        <v>298.16999999999996</v>
      </c>
      <c r="G64" s="432">
        <v>12519.364132969949</v>
      </c>
      <c r="H64" s="432">
        <v>7946.02</v>
      </c>
      <c r="I64" s="432">
        <v>4275.17</v>
      </c>
      <c r="J64" s="432">
        <v>1290840.32</v>
      </c>
      <c r="K64" s="432">
        <v>243448.72000000003</v>
      </c>
      <c r="Z64" s="451">
        <v>47514</v>
      </c>
    </row>
    <row r="65" spans="2:26" ht="18" customHeight="1" x14ac:dyDescent="0.25">
      <c r="B65" s="431">
        <v>51</v>
      </c>
      <c r="C65" s="451">
        <v>47522</v>
      </c>
      <c r="D65" s="432">
        <v>1290840.32</v>
      </c>
      <c r="E65" s="432">
        <v>12221.194132969949</v>
      </c>
      <c r="F65" s="432">
        <v>298.16999999999996</v>
      </c>
      <c r="G65" s="432">
        <v>12519.364132969949</v>
      </c>
      <c r="H65" s="432">
        <v>7972.17</v>
      </c>
      <c r="I65" s="432">
        <v>4249.0200000000004</v>
      </c>
      <c r="J65" s="432">
        <v>1282868.1399999999</v>
      </c>
      <c r="K65" s="432">
        <v>247697.74000000002</v>
      </c>
      <c r="Z65" s="451">
        <v>47542</v>
      </c>
    </row>
    <row r="66" spans="2:26" ht="18" customHeight="1" x14ac:dyDescent="0.25">
      <c r="B66" s="431">
        <v>52</v>
      </c>
      <c r="C66" s="451">
        <v>47550</v>
      </c>
      <c r="D66" s="432">
        <v>1282868.1399999999</v>
      </c>
      <c r="E66" s="432">
        <v>12221.194132969949</v>
      </c>
      <c r="F66" s="432">
        <v>298.16999999999996</v>
      </c>
      <c r="G66" s="432">
        <v>12519.364132969949</v>
      </c>
      <c r="H66" s="432">
        <v>7998.42</v>
      </c>
      <c r="I66" s="432">
        <v>4222.7700000000004</v>
      </c>
      <c r="J66" s="432">
        <v>1274869.72</v>
      </c>
      <c r="K66" s="432">
        <v>251920.51</v>
      </c>
      <c r="Z66" s="451">
        <v>47573</v>
      </c>
    </row>
    <row r="67" spans="2:26" ht="18" customHeight="1" x14ac:dyDescent="0.25">
      <c r="B67" s="431">
        <v>53</v>
      </c>
      <c r="C67" s="451">
        <v>47581</v>
      </c>
      <c r="D67" s="432">
        <v>1274869.72</v>
      </c>
      <c r="E67" s="432">
        <v>12221.194132969949</v>
      </c>
      <c r="F67" s="432">
        <v>298.16999999999996</v>
      </c>
      <c r="G67" s="432">
        <v>12519.364132969949</v>
      </c>
      <c r="H67" s="432">
        <v>8024.74</v>
      </c>
      <c r="I67" s="432">
        <v>4196.45</v>
      </c>
      <c r="J67" s="432">
        <v>1266844.98</v>
      </c>
      <c r="K67" s="432">
        <v>256116.96000000002</v>
      </c>
      <c r="Z67" s="451">
        <v>47603</v>
      </c>
    </row>
    <row r="68" spans="2:26" ht="18" customHeight="1" x14ac:dyDescent="0.25">
      <c r="B68" s="431">
        <v>54</v>
      </c>
      <c r="C68" s="451">
        <v>47611</v>
      </c>
      <c r="D68" s="432">
        <v>1266844.98</v>
      </c>
      <c r="E68" s="432">
        <v>12221.194132969949</v>
      </c>
      <c r="F68" s="432">
        <v>298.16999999999996</v>
      </c>
      <c r="G68" s="432">
        <v>12519.364132969949</v>
      </c>
      <c r="H68" s="432">
        <v>8051.16</v>
      </c>
      <c r="I68" s="432">
        <v>4170.03</v>
      </c>
      <c r="J68" s="432">
        <v>1258793.81</v>
      </c>
      <c r="K68" s="432">
        <v>260286.99000000002</v>
      </c>
      <c r="Z68" s="451">
        <v>47634</v>
      </c>
    </row>
    <row r="69" spans="2:26" ht="18" customHeight="1" x14ac:dyDescent="0.25">
      <c r="B69" s="431">
        <v>55</v>
      </c>
      <c r="C69" s="451">
        <v>47642</v>
      </c>
      <c r="D69" s="432">
        <v>1258793.81</v>
      </c>
      <c r="E69" s="432">
        <v>12221.194132969949</v>
      </c>
      <c r="F69" s="432">
        <v>298.16999999999996</v>
      </c>
      <c r="G69" s="432">
        <v>12519.364132969949</v>
      </c>
      <c r="H69" s="432">
        <v>8077.66</v>
      </c>
      <c r="I69" s="432">
        <v>4143.53</v>
      </c>
      <c r="J69" s="432">
        <v>1250716.1499999999</v>
      </c>
      <c r="K69" s="432">
        <v>264430.52</v>
      </c>
      <c r="Z69" s="451">
        <v>47664</v>
      </c>
    </row>
    <row r="70" spans="2:26" ht="18" customHeight="1" x14ac:dyDescent="0.25">
      <c r="B70" s="431">
        <v>56</v>
      </c>
      <c r="C70" s="451">
        <v>47672</v>
      </c>
      <c r="D70" s="432">
        <v>1250716.1499999999</v>
      </c>
      <c r="E70" s="432">
        <v>12221.194132969949</v>
      </c>
      <c r="F70" s="432">
        <v>298.16999999999996</v>
      </c>
      <c r="G70" s="432">
        <v>12519.364132969949</v>
      </c>
      <c r="H70" s="432">
        <v>8104.25</v>
      </c>
      <c r="I70" s="432">
        <v>4116.9399999999996</v>
      </c>
      <c r="J70" s="432">
        <v>1242611.8899999999</v>
      </c>
      <c r="K70" s="432">
        <v>268547.46000000002</v>
      </c>
      <c r="Z70" s="451">
        <v>47695</v>
      </c>
    </row>
    <row r="71" spans="2:26" ht="18" customHeight="1" x14ac:dyDescent="0.25">
      <c r="B71" s="431">
        <v>57</v>
      </c>
      <c r="C71" s="451">
        <v>47703</v>
      </c>
      <c r="D71" s="432">
        <v>1242611.8899999999</v>
      </c>
      <c r="E71" s="432">
        <v>12221.194132969949</v>
      </c>
      <c r="F71" s="432">
        <v>298.16999999999996</v>
      </c>
      <c r="G71" s="432">
        <v>12519.364132969949</v>
      </c>
      <c r="H71" s="432">
        <v>8130.93</v>
      </c>
      <c r="I71" s="432">
        <v>4090.26</v>
      </c>
      <c r="J71" s="432">
        <v>1234480.96</v>
      </c>
      <c r="K71" s="432">
        <v>272637.72000000003</v>
      </c>
      <c r="Z71" s="451">
        <v>47726</v>
      </c>
    </row>
    <row r="72" spans="2:26" ht="18" customHeight="1" x14ac:dyDescent="0.25">
      <c r="B72" s="431">
        <v>58</v>
      </c>
      <c r="C72" s="451">
        <v>47734</v>
      </c>
      <c r="D72" s="432">
        <v>1234480.96</v>
      </c>
      <c r="E72" s="432">
        <v>12221.194132969949</v>
      </c>
      <c r="F72" s="432">
        <v>298.16999999999996</v>
      </c>
      <c r="G72" s="432">
        <v>12519.364132969949</v>
      </c>
      <c r="H72" s="432">
        <v>8157.69</v>
      </c>
      <c r="I72" s="432">
        <v>4063.5</v>
      </c>
      <c r="J72" s="432">
        <v>1226323.27</v>
      </c>
      <c r="K72" s="432">
        <v>276701.22000000003</v>
      </c>
      <c r="Z72" s="451">
        <v>47756</v>
      </c>
    </row>
    <row r="73" spans="2:26" ht="18" customHeight="1" x14ac:dyDescent="0.25">
      <c r="B73" s="431">
        <v>59</v>
      </c>
      <c r="C73" s="451">
        <v>47764</v>
      </c>
      <c r="D73" s="432">
        <v>1226323.27</v>
      </c>
      <c r="E73" s="432">
        <v>12221.194132969949</v>
      </c>
      <c r="F73" s="432">
        <v>298.16999999999996</v>
      </c>
      <c r="G73" s="432">
        <v>12519.364132969949</v>
      </c>
      <c r="H73" s="432">
        <v>8184.54</v>
      </c>
      <c r="I73" s="432">
        <v>4036.65</v>
      </c>
      <c r="J73" s="432">
        <v>1218138.72</v>
      </c>
      <c r="K73" s="432">
        <v>280737.87000000005</v>
      </c>
      <c r="Z73" s="451">
        <v>47787</v>
      </c>
    </row>
    <row r="74" spans="2:26" ht="18" customHeight="1" x14ac:dyDescent="0.25">
      <c r="B74" s="431">
        <v>60</v>
      </c>
      <c r="C74" s="451">
        <v>47795</v>
      </c>
      <c r="D74" s="432">
        <v>1218138.72</v>
      </c>
      <c r="E74" s="432">
        <v>12221.194132969949</v>
      </c>
      <c r="F74" s="432">
        <v>298.16999999999996</v>
      </c>
      <c r="G74" s="432">
        <v>12519.364132969949</v>
      </c>
      <c r="H74" s="432">
        <v>8211.48</v>
      </c>
      <c r="I74" s="432">
        <v>4009.71</v>
      </c>
      <c r="J74" s="432">
        <v>1209927.24</v>
      </c>
      <c r="K74" s="432">
        <v>284747.58000000007</v>
      </c>
      <c r="Z74" s="451">
        <v>47817</v>
      </c>
    </row>
    <row r="75" spans="2:26" ht="18" customHeight="1" x14ac:dyDescent="0.25">
      <c r="B75" s="431">
        <v>61</v>
      </c>
      <c r="C75" s="451">
        <v>47825</v>
      </c>
      <c r="D75" s="432">
        <v>1209927.24</v>
      </c>
      <c r="E75" s="432">
        <v>12221.194132969949</v>
      </c>
      <c r="F75" s="432">
        <v>298.16999999999996</v>
      </c>
      <c r="G75" s="432">
        <v>12519.364132969949</v>
      </c>
      <c r="H75" s="432">
        <v>8238.51</v>
      </c>
      <c r="I75" s="432">
        <v>3982.68</v>
      </c>
      <c r="J75" s="432">
        <v>1201688.72</v>
      </c>
      <c r="K75" s="432">
        <v>288730.26000000007</v>
      </c>
      <c r="Z75" s="451">
        <v>47848</v>
      </c>
    </row>
    <row r="76" spans="2:26" ht="18" customHeight="1" x14ac:dyDescent="0.25">
      <c r="B76" s="431">
        <v>62</v>
      </c>
      <c r="C76" s="451">
        <v>47856</v>
      </c>
      <c r="D76" s="432">
        <v>1201688.72</v>
      </c>
      <c r="E76" s="432">
        <v>12221.194132969949</v>
      </c>
      <c r="F76" s="432">
        <v>298.16999999999996</v>
      </c>
      <c r="G76" s="432">
        <v>12519.364132969949</v>
      </c>
      <c r="H76" s="432">
        <v>8265.6299999999992</v>
      </c>
      <c r="I76" s="432">
        <v>3955.56</v>
      </c>
      <c r="J76" s="432">
        <v>1193423.08</v>
      </c>
      <c r="K76" s="432">
        <v>292685.82000000007</v>
      </c>
      <c r="Z76" s="451">
        <v>47879</v>
      </c>
    </row>
    <row r="77" spans="2:26" ht="18" customHeight="1" x14ac:dyDescent="0.25">
      <c r="B77" s="431">
        <v>63</v>
      </c>
      <c r="C77" s="451">
        <v>47887</v>
      </c>
      <c r="D77" s="432">
        <v>1193423.08</v>
      </c>
      <c r="E77" s="432">
        <v>12221.194132969949</v>
      </c>
      <c r="F77" s="432">
        <v>298.16999999999996</v>
      </c>
      <c r="G77" s="432">
        <v>12519.364132969949</v>
      </c>
      <c r="H77" s="432">
        <v>8292.84</v>
      </c>
      <c r="I77" s="432">
        <v>3928.35</v>
      </c>
      <c r="J77" s="432">
        <v>1185130.24</v>
      </c>
      <c r="K77" s="432">
        <v>296614.17000000004</v>
      </c>
      <c r="Z77" s="451">
        <v>47907</v>
      </c>
    </row>
    <row r="78" spans="2:26" ht="18" customHeight="1" x14ac:dyDescent="0.25">
      <c r="B78" s="431">
        <v>64</v>
      </c>
      <c r="C78" s="451">
        <v>47915</v>
      </c>
      <c r="D78" s="432">
        <v>1185130.24</v>
      </c>
      <c r="E78" s="432">
        <v>12221.194132969949</v>
      </c>
      <c r="F78" s="432">
        <v>298.16999999999996</v>
      </c>
      <c r="G78" s="432">
        <v>12519.364132969949</v>
      </c>
      <c r="H78" s="432">
        <v>8320.14</v>
      </c>
      <c r="I78" s="432">
        <v>3901.05</v>
      </c>
      <c r="J78" s="432">
        <v>1176810.1000000001</v>
      </c>
      <c r="K78" s="432">
        <v>300515.22000000003</v>
      </c>
      <c r="Z78" s="451">
        <v>47938</v>
      </c>
    </row>
    <row r="79" spans="2:26" ht="18" customHeight="1" x14ac:dyDescent="0.25">
      <c r="B79" s="431">
        <v>65</v>
      </c>
      <c r="C79" s="451">
        <v>47946</v>
      </c>
      <c r="D79" s="432">
        <v>1176810.1000000001</v>
      </c>
      <c r="E79" s="432">
        <v>12221.194132969949</v>
      </c>
      <c r="F79" s="432">
        <v>298.16999999999996</v>
      </c>
      <c r="G79" s="432">
        <v>12519.364132969949</v>
      </c>
      <c r="H79" s="432">
        <v>8347.52</v>
      </c>
      <c r="I79" s="432">
        <v>3873.67</v>
      </c>
      <c r="J79" s="432">
        <v>1168462.57</v>
      </c>
      <c r="K79" s="432">
        <v>304388.89</v>
      </c>
      <c r="Z79" s="451">
        <v>47968</v>
      </c>
    </row>
    <row r="80" spans="2:26" ht="18" customHeight="1" x14ac:dyDescent="0.25">
      <c r="B80" s="431">
        <v>66</v>
      </c>
      <c r="C80" s="451">
        <v>47976</v>
      </c>
      <c r="D80" s="432">
        <v>1168462.57</v>
      </c>
      <c r="E80" s="432">
        <v>12221.194132969949</v>
      </c>
      <c r="F80" s="432">
        <v>298.16999999999996</v>
      </c>
      <c r="G80" s="432">
        <v>12519.364132969949</v>
      </c>
      <c r="H80" s="432">
        <v>8375</v>
      </c>
      <c r="I80" s="432">
        <v>3846.19</v>
      </c>
      <c r="J80" s="432">
        <v>1160087.57</v>
      </c>
      <c r="K80" s="432">
        <v>308235.08</v>
      </c>
      <c r="Z80" s="451">
        <v>47999</v>
      </c>
    </row>
    <row r="81" spans="2:26" ht="18" customHeight="1" x14ac:dyDescent="0.25">
      <c r="B81" s="431">
        <v>67</v>
      </c>
      <c r="C81" s="451">
        <v>48007</v>
      </c>
      <c r="D81" s="432">
        <v>1160087.57</v>
      </c>
      <c r="E81" s="432">
        <v>12221.194132969949</v>
      </c>
      <c r="F81" s="432">
        <v>298.16999999999996</v>
      </c>
      <c r="G81" s="432">
        <v>12519.364132969949</v>
      </c>
      <c r="H81" s="432">
        <v>8402.57</v>
      </c>
      <c r="I81" s="432">
        <v>3818.62</v>
      </c>
      <c r="J81" s="432">
        <v>1151685</v>
      </c>
      <c r="K81" s="432">
        <v>312053.7</v>
      </c>
      <c r="Z81" s="451">
        <v>48029</v>
      </c>
    </row>
    <row r="82" spans="2:26" ht="18" customHeight="1" x14ac:dyDescent="0.25">
      <c r="B82" s="431">
        <v>68</v>
      </c>
      <c r="C82" s="451">
        <v>48037</v>
      </c>
      <c r="D82" s="432">
        <v>1151685</v>
      </c>
      <c r="E82" s="432">
        <v>12221.194132969949</v>
      </c>
      <c r="F82" s="432">
        <v>298.16999999999996</v>
      </c>
      <c r="G82" s="432">
        <v>12519.364132969949</v>
      </c>
      <c r="H82" s="432">
        <v>8430.23</v>
      </c>
      <c r="I82" s="432">
        <v>3790.96</v>
      </c>
      <c r="J82" s="432">
        <v>1143254.76</v>
      </c>
      <c r="K82" s="432">
        <v>315844.66000000003</v>
      </c>
      <c r="Z82" s="451">
        <v>48060</v>
      </c>
    </row>
    <row r="83" spans="2:26" ht="18" customHeight="1" x14ac:dyDescent="0.25">
      <c r="B83" s="431">
        <v>69</v>
      </c>
      <c r="C83" s="451">
        <v>48068</v>
      </c>
      <c r="D83" s="432">
        <v>1143254.76</v>
      </c>
      <c r="E83" s="432">
        <v>12221.194132969949</v>
      </c>
      <c r="F83" s="432">
        <v>298.16999999999996</v>
      </c>
      <c r="G83" s="432">
        <v>12519.364132969949</v>
      </c>
      <c r="H83" s="432">
        <v>8457.98</v>
      </c>
      <c r="I83" s="432">
        <v>3763.21</v>
      </c>
      <c r="J83" s="432">
        <v>1134796.78</v>
      </c>
      <c r="K83" s="432">
        <v>319607.87000000005</v>
      </c>
      <c r="Z83" s="451">
        <v>48091</v>
      </c>
    </row>
    <row r="84" spans="2:26" ht="18" customHeight="1" x14ac:dyDescent="0.25">
      <c r="B84" s="431">
        <v>70</v>
      </c>
      <c r="C84" s="451">
        <v>48099</v>
      </c>
      <c r="D84" s="432">
        <v>1134796.78</v>
      </c>
      <c r="E84" s="432">
        <v>12221.194132969949</v>
      </c>
      <c r="F84" s="432">
        <v>298.16999999999996</v>
      </c>
      <c r="G84" s="432">
        <v>12519.364132969949</v>
      </c>
      <c r="H84" s="432">
        <v>8485.82</v>
      </c>
      <c r="I84" s="432">
        <v>3735.37</v>
      </c>
      <c r="J84" s="432">
        <v>1126310.96</v>
      </c>
      <c r="K84" s="432">
        <v>323343.24000000005</v>
      </c>
      <c r="Z84" s="451">
        <v>48121</v>
      </c>
    </row>
    <row r="85" spans="2:26" ht="18" customHeight="1" x14ac:dyDescent="0.25">
      <c r="B85" s="431">
        <v>71</v>
      </c>
      <c r="C85" s="451">
        <v>48129</v>
      </c>
      <c r="D85" s="432">
        <v>1126310.96</v>
      </c>
      <c r="E85" s="432">
        <v>12221.194132969949</v>
      </c>
      <c r="F85" s="432">
        <v>298.16999999999996</v>
      </c>
      <c r="G85" s="432">
        <v>12519.364132969949</v>
      </c>
      <c r="H85" s="432">
        <v>8513.75</v>
      </c>
      <c r="I85" s="432">
        <v>3707.44</v>
      </c>
      <c r="J85" s="432">
        <v>1117797.21</v>
      </c>
      <c r="K85" s="432">
        <v>327050.68000000005</v>
      </c>
      <c r="Z85" s="451">
        <v>48152</v>
      </c>
    </row>
    <row r="86" spans="2:26" ht="18" customHeight="1" x14ac:dyDescent="0.25">
      <c r="B86" s="431">
        <v>72</v>
      </c>
      <c r="C86" s="451">
        <v>48160</v>
      </c>
      <c r="D86" s="432">
        <v>1117797.21</v>
      </c>
      <c r="E86" s="432">
        <v>12221.194132969949</v>
      </c>
      <c r="F86" s="432">
        <v>298.16999999999996</v>
      </c>
      <c r="G86" s="432">
        <v>12519.364132969949</v>
      </c>
      <c r="H86" s="432">
        <v>8541.77</v>
      </c>
      <c r="I86" s="432">
        <v>3679.42</v>
      </c>
      <c r="J86" s="432">
        <v>1109255.43</v>
      </c>
      <c r="K86" s="432">
        <v>330730.10000000003</v>
      </c>
      <c r="Z86" s="451">
        <v>48182</v>
      </c>
    </row>
    <row r="87" spans="2:26" ht="18" customHeight="1" x14ac:dyDescent="0.25">
      <c r="B87" s="431">
        <v>73</v>
      </c>
      <c r="C87" s="451">
        <v>48190</v>
      </c>
      <c r="D87" s="432">
        <v>1109255.43</v>
      </c>
      <c r="E87" s="432">
        <v>12221.194132969949</v>
      </c>
      <c r="F87" s="432">
        <v>298.16999999999996</v>
      </c>
      <c r="G87" s="432">
        <v>12519.364132969949</v>
      </c>
      <c r="H87" s="432">
        <v>8569.89</v>
      </c>
      <c r="I87" s="432">
        <v>3651.3</v>
      </c>
      <c r="J87" s="432">
        <v>1100685.54</v>
      </c>
      <c r="K87" s="432">
        <v>334381.40000000002</v>
      </c>
      <c r="Z87" s="451">
        <v>48213</v>
      </c>
    </row>
    <row r="88" spans="2:26" ht="18" customHeight="1" x14ac:dyDescent="0.25">
      <c r="B88" s="431">
        <v>74</v>
      </c>
      <c r="C88" s="451">
        <v>48221</v>
      </c>
      <c r="D88" s="432">
        <v>1100685.54</v>
      </c>
      <c r="E88" s="432">
        <v>12221.194132969949</v>
      </c>
      <c r="F88" s="432">
        <v>298.16999999999996</v>
      </c>
      <c r="G88" s="432">
        <v>12519.364132969949</v>
      </c>
      <c r="H88" s="432">
        <v>8598.1</v>
      </c>
      <c r="I88" s="432">
        <v>3623.09</v>
      </c>
      <c r="J88" s="432">
        <v>1092087.43</v>
      </c>
      <c r="K88" s="432">
        <v>338004.49000000005</v>
      </c>
      <c r="Z88" s="451">
        <v>48244</v>
      </c>
    </row>
    <row r="89" spans="2:26" ht="18" customHeight="1" x14ac:dyDescent="0.25">
      <c r="B89" s="431">
        <v>75</v>
      </c>
      <c r="C89" s="451">
        <v>48252</v>
      </c>
      <c r="D89" s="432">
        <v>1092087.43</v>
      </c>
      <c r="E89" s="432">
        <v>12221.194132969949</v>
      </c>
      <c r="F89" s="432">
        <v>298.16999999999996</v>
      </c>
      <c r="G89" s="432">
        <v>12519.364132969949</v>
      </c>
      <c r="H89" s="432">
        <v>8626.4</v>
      </c>
      <c r="I89" s="432">
        <v>3594.79</v>
      </c>
      <c r="J89" s="432">
        <v>1083461.02</v>
      </c>
      <c r="K89" s="432">
        <v>341599.28</v>
      </c>
      <c r="Z89" s="451">
        <v>48273</v>
      </c>
    </row>
    <row r="90" spans="2:26" ht="18" customHeight="1" x14ac:dyDescent="0.25">
      <c r="B90" s="431">
        <v>76</v>
      </c>
      <c r="C90" s="451">
        <v>48281</v>
      </c>
      <c r="D90" s="432">
        <v>1083461.02</v>
      </c>
      <c r="E90" s="432">
        <v>12221.194132969949</v>
      </c>
      <c r="F90" s="432">
        <v>298.16999999999996</v>
      </c>
      <c r="G90" s="432">
        <v>12519.364132969949</v>
      </c>
      <c r="H90" s="432">
        <v>8654.7999999999993</v>
      </c>
      <c r="I90" s="432">
        <v>3566.39</v>
      </c>
      <c r="J90" s="432">
        <v>1074806.22</v>
      </c>
      <c r="K90" s="432">
        <v>345165.67000000004</v>
      </c>
      <c r="Z90" s="451">
        <v>48304</v>
      </c>
    </row>
    <row r="91" spans="2:26" ht="18" customHeight="1" x14ac:dyDescent="0.25">
      <c r="B91" s="431">
        <v>77</v>
      </c>
      <c r="C91" s="451">
        <v>48312</v>
      </c>
      <c r="D91" s="432">
        <v>1074806.22</v>
      </c>
      <c r="E91" s="432">
        <v>12221.194132969949</v>
      </c>
      <c r="F91" s="432">
        <v>298.16999999999996</v>
      </c>
      <c r="G91" s="432">
        <v>12519.364132969949</v>
      </c>
      <c r="H91" s="432">
        <v>8683.2900000000009</v>
      </c>
      <c r="I91" s="432">
        <v>3537.9</v>
      </c>
      <c r="J91" s="432">
        <v>1066122.93</v>
      </c>
      <c r="K91" s="432">
        <v>348703.57000000007</v>
      </c>
      <c r="Z91" s="451">
        <v>48334</v>
      </c>
    </row>
    <row r="92" spans="2:26" ht="18" customHeight="1" x14ac:dyDescent="0.25">
      <c r="B92" s="431">
        <v>78</v>
      </c>
      <c r="C92" s="451">
        <v>48342</v>
      </c>
      <c r="D92" s="432">
        <v>1066122.93</v>
      </c>
      <c r="E92" s="432">
        <v>12221.194132969949</v>
      </c>
      <c r="F92" s="432">
        <v>298.16999999999996</v>
      </c>
      <c r="G92" s="432">
        <v>12519.364132969949</v>
      </c>
      <c r="H92" s="432">
        <v>8711.8700000000008</v>
      </c>
      <c r="I92" s="432">
        <v>3509.32</v>
      </c>
      <c r="J92" s="432">
        <v>1057411.06</v>
      </c>
      <c r="K92" s="432">
        <v>352212.89000000007</v>
      </c>
      <c r="Z92" s="451">
        <v>48365</v>
      </c>
    </row>
    <row r="93" spans="2:26" ht="18" customHeight="1" x14ac:dyDescent="0.25">
      <c r="B93" s="431">
        <v>79</v>
      </c>
      <c r="C93" s="451">
        <v>48373</v>
      </c>
      <c r="D93" s="432">
        <v>1057411.06</v>
      </c>
      <c r="E93" s="432">
        <v>12221.194132969949</v>
      </c>
      <c r="F93" s="432">
        <v>298.16999999999996</v>
      </c>
      <c r="G93" s="432">
        <v>12519.364132969949</v>
      </c>
      <c r="H93" s="432">
        <v>8740.5499999999993</v>
      </c>
      <c r="I93" s="432">
        <v>3480.64</v>
      </c>
      <c r="J93" s="432">
        <v>1048670.51</v>
      </c>
      <c r="K93" s="432">
        <v>355693.53000000009</v>
      </c>
      <c r="Z93" s="451">
        <v>48395</v>
      </c>
    </row>
    <row r="94" spans="2:26" ht="18" customHeight="1" x14ac:dyDescent="0.25">
      <c r="B94" s="431">
        <v>80</v>
      </c>
      <c r="C94" s="451">
        <v>48403</v>
      </c>
      <c r="D94" s="432">
        <v>1048670.51</v>
      </c>
      <c r="E94" s="432">
        <v>12221.194132969949</v>
      </c>
      <c r="F94" s="432">
        <v>298.16999999999996</v>
      </c>
      <c r="G94" s="432">
        <v>12519.364132969949</v>
      </c>
      <c r="H94" s="432">
        <v>8769.32</v>
      </c>
      <c r="I94" s="432">
        <v>3451.87</v>
      </c>
      <c r="J94" s="432">
        <v>1039901.19</v>
      </c>
      <c r="K94" s="432">
        <v>359145.40000000008</v>
      </c>
      <c r="Z94" s="451">
        <v>48426</v>
      </c>
    </row>
    <row r="95" spans="2:26" ht="18" customHeight="1" x14ac:dyDescent="0.25">
      <c r="B95" s="431">
        <v>81</v>
      </c>
      <c r="C95" s="451">
        <v>48434</v>
      </c>
      <c r="D95" s="432">
        <v>1039901.19</v>
      </c>
      <c r="E95" s="432">
        <v>12221.194132969949</v>
      </c>
      <c r="F95" s="432">
        <v>298.16999999999996</v>
      </c>
      <c r="G95" s="432">
        <v>12519.364132969949</v>
      </c>
      <c r="H95" s="432">
        <v>8798.18</v>
      </c>
      <c r="I95" s="432">
        <v>3423.01</v>
      </c>
      <c r="J95" s="432">
        <v>1031103</v>
      </c>
      <c r="K95" s="432">
        <v>362568.41000000009</v>
      </c>
      <c r="Z95" s="451">
        <v>48457</v>
      </c>
    </row>
    <row r="96" spans="2:26" ht="18" customHeight="1" x14ac:dyDescent="0.25">
      <c r="B96" s="431">
        <v>82</v>
      </c>
      <c r="C96" s="451">
        <v>48465</v>
      </c>
      <c r="D96" s="432">
        <v>1031103</v>
      </c>
      <c r="E96" s="432">
        <v>12221.194132969949</v>
      </c>
      <c r="F96" s="432">
        <v>298.16999999999996</v>
      </c>
      <c r="G96" s="432">
        <v>12519.364132969949</v>
      </c>
      <c r="H96" s="432">
        <v>8827.14</v>
      </c>
      <c r="I96" s="432">
        <v>3394.05</v>
      </c>
      <c r="J96" s="432">
        <v>1022275.86</v>
      </c>
      <c r="K96" s="432">
        <v>365962.46000000008</v>
      </c>
      <c r="Z96" s="451">
        <v>48487</v>
      </c>
    </row>
    <row r="97" spans="2:26" ht="18" customHeight="1" x14ac:dyDescent="0.25">
      <c r="B97" s="431">
        <v>83</v>
      </c>
      <c r="C97" s="451">
        <v>48495</v>
      </c>
      <c r="D97" s="432">
        <v>1022275.86</v>
      </c>
      <c r="E97" s="432">
        <v>12221.194132969949</v>
      </c>
      <c r="F97" s="432">
        <v>298.16999999999996</v>
      </c>
      <c r="G97" s="432">
        <v>12519.364132969949</v>
      </c>
      <c r="H97" s="432">
        <v>8856.2000000000007</v>
      </c>
      <c r="I97" s="432">
        <v>3364.99</v>
      </c>
      <c r="J97" s="432">
        <v>1013419.65</v>
      </c>
      <c r="K97" s="432">
        <v>369327.45000000007</v>
      </c>
      <c r="Z97" s="451">
        <v>48518</v>
      </c>
    </row>
    <row r="98" spans="2:26" ht="18" customHeight="1" x14ac:dyDescent="0.25">
      <c r="B98" s="431">
        <v>84</v>
      </c>
      <c r="C98" s="451">
        <v>48526</v>
      </c>
      <c r="D98" s="432">
        <v>1013419.65</v>
      </c>
      <c r="E98" s="432">
        <v>12221.194132969949</v>
      </c>
      <c r="F98" s="432">
        <v>298.16999999999996</v>
      </c>
      <c r="G98" s="432">
        <v>12519.364132969949</v>
      </c>
      <c r="H98" s="432">
        <v>8885.35</v>
      </c>
      <c r="I98" s="432">
        <v>3335.84</v>
      </c>
      <c r="J98" s="432">
        <v>1004534.3</v>
      </c>
      <c r="K98" s="432">
        <v>372663.2900000001</v>
      </c>
      <c r="Z98" s="451">
        <v>48548</v>
      </c>
    </row>
    <row r="99" spans="2:26" ht="18" customHeight="1" x14ac:dyDescent="0.25">
      <c r="B99" s="431">
        <v>85</v>
      </c>
      <c r="C99" s="451">
        <v>48556</v>
      </c>
      <c r="D99" s="432">
        <v>1004534.3</v>
      </c>
      <c r="E99" s="432">
        <v>12221.194132969949</v>
      </c>
      <c r="F99" s="432">
        <v>298.16999999999996</v>
      </c>
      <c r="G99" s="432">
        <v>12519.364132969949</v>
      </c>
      <c r="H99" s="432">
        <v>8914.6</v>
      </c>
      <c r="I99" s="432">
        <v>3306.59</v>
      </c>
      <c r="J99" s="432">
        <v>995619.7</v>
      </c>
      <c r="K99" s="432">
        <v>375969.88000000012</v>
      </c>
      <c r="Z99" s="451">
        <v>48579</v>
      </c>
    </row>
    <row r="100" spans="2:26" ht="18" customHeight="1" x14ac:dyDescent="0.25">
      <c r="B100" s="431">
        <v>86</v>
      </c>
      <c r="C100" s="451">
        <v>48587</v>
      </c>
      <c r="D100" s="432">
        <v>995619.7</v>
      </c>
      <c r="E100" s="432">
        <v>12221.194132969949</v>
      </c>
      <c r="F100" s="432">
        <v>298.16999999999996</v>
      </c>
      <c r="G100" s="432">
        <v>12519.364132969949</v>
      </c>
      <c r="H100" s="432">
        <v>8943.94</v>
      </c>
      <c r="I100" s="432">
        <v>3277.25</v>
      </c>
      <c r="J100" s="432">
        <v>986675.75</v>
      </c>
      <c r="K100" s="432">
        <v>379247.13000000012</v>
      </c>
      <c r="Z100" s="451">
        <v>48610</v>
      </c>
    </row>
    <row r="101" spans="2:26" ht="18" customHeight="1" x14ac:dyDescent="0.25">
      <c r="B101" s="431">
        <v>87</v>
      </c>
      <c r="C101" s="451">
        <v>48618</v>
      </c>
      <c r="D101" s="432">
        <v>986675.75</v>
      </c>
      <c r="E101" s="432">
        <v>12221.194132969949</v>
      </c>
      <c r="F101" s="432">
        <v>298.16999999999996</v>
      </c>
      <c r="G101" s="432">
        <v>12519.364132969949</v>
      </c>
      <c r="H101" s="432">
        <v>8973.3799999999992</v>
      </c>
      <c r="I101" s="432">
        <v>3247.81</v>
      </c>
      <c r="J101" s="432">
        <v>977702.37</v>
      </c>
      <c r="K101" s="432">
        <v>382494.94000000012</v>
      </c>
      <c r="Z101" s="451">
        <v>48638</v>
      </c>
    </row>
    <row r="102" spans="2:26" ht="18" customHeight="1" x14ac:dyDescent="0.25">
      <c r="B102" s="431">
        <v>88</v>
      </c>
      <c r="C102" s="451">
        <v>48646</v>
      </c>
      <c r="D102" s="432">
        <v>977702.37</v>
      </c>
      <c r="E102" s="432">
        <v>12221.194132969949</v>
      </c>
      <c r="F102" s="432">
        <v>298.16999999999996</v>
      </c>
      <c r="G102" s="432">
        <v>12519.364132969949</v>
      </c>
      <c r="H102" s="432">
        <v>9002.92</v>
      </c>
      <c r="I102" s="432">
        <v>3218.27</v>
      </c>
      <c r="J102" s="432">
        <v>968699.44</v>
      </c>
      <c r="K102" s="432">
        <v>385713.21000000014</v>
      </c>
      <c r="Z102" s="451">
        <v>48669</v>
      </c>
    </row>
    <row r="103" spans="2:26" ht="18" customHeight="1" x14ac:dyDescent="0.25">
      <c r="B103" s="431">
        <v>89</v>
      </c>
      <c r="C103" s="451">
        <v>48677</v>
      </c>
      <c r="D103" s="432">
        <v>968699.44</v>
      </c>
      <c r="E103" s="432">
        <v>12221.194132969949</v>
      </c>
      <c r="F103" s="432">
        <v>298.16999999999996</v>
      </c>
      <c r="G103" s="432">
        <v>12519.364132969949</v>
      </c>
      <c r="H103" s="432">
        <v>9032.5499999999993</v>
      </c>
      <c r="I103" s="432">
        <v>3188.64</v>
      </c>
      <c r="J103" s="432">
        <v>959666.88</v>
      </c>
      <c r="K103" s="432">
        <v>388901.85000000015</v>
      </c>
      <c r="Z103" s="451">
        <v>48699</v>
      </c>
    </row>
    <row r="104" spans="2:26" ht="18" customHeight="1" x14ac:dyDescent="0.25">
      <c r="B104" s="431">
        <v>90</v>
      </c>
      <c r="C104" s="451">
        <v>48707</v>
      </c>
      <c r="D104" s="432">
        <v>959666.88</v>
      </c>
      <c r="E104" s="432">
        <v>12221.194132969949</v>
      </c>
      <c r="F104" s="432">
        <v>298.16999999999996</v>
      </c>
      <c r="G104" s="432">
        <v>12519.364132969949</v>
      </c>
      <c r="H104" s="432">
        <v>9062.2900000000009</v>
      </c>
      <c r="I104" s="432">
        <v>3158.9</v>
      </c>
      <c r="J104" s="432">
        <v>950604.59</v>
      </c>
      <c r="K104" s="432">
        <v>392060.75000000017</v>
      </c>
      <c r="Z104" s="451">
        <v>48730</v>
      </c>
    </row>
    <row r="105" spans="2:26" ht="18" customHeight="1" x14ac:dyDescent="0.25">
      <c r="B105" s="431">
        <v>91</v>
      </c>
      <c r="C105" s="451">
        <v>48738</v>
      </c>
      <c r="D105" s="432">
        <v>950604.59</v>
      </c>
      <c r="E105" s="432">
        <v>12221.194132969949</v>
      </c>
      <c r="F105" s="432">
        <v>298.16999999999996</v>
      </c>
      <c r="G105" s="432">
        <v>12519.364132969949</v>
      </c>
      <c r="H105" s="432">
        <v>9092.1200000000008</v>
      </c>
      <c r="I105" s="432">
        <v>3129.07</v>
      </c>
      <c r="J105" s="432">
        <v>941512.47</v>
      </c>
      <c r="K105" s="432">
        <v>395189.82000000018</v>
      </c>
      <c r="Z105" s="451">
        <v>48760</v>
      </c>
    </row>
    <row r="106" spans="2:26" ht="18" customHeight="1" x14ac:dyDescent="0.25">
      <c r="B106" s="431">
        <v>92</v>
      </c>
      <c r="C106" s="451">
        <v>48768</v>
      </c>
      <c r="D106" s="432">
        <v>941512.47</v>
      </c>
      <c r="E106" s="432">
        <v>12221.194132969949</v>
      </c>
      <c r="F106" s="432">
        <v>298.16999999999996</v>
      </c>
      <c r="G106" s="432">
        <v>12519.364132969949</v>
      </c>
      <c r="H106" s="432">
        <v>9122.0400000000009</v>
      </c>
      <c r="I106" s="432">
        <v>3099.15</v>
      </c>
      <c r="J106" s="432">
        <v>932390.42</v>
      </c>
      <c r="K106" s="432">
        <v>398288.9700000002</v>
      </c>
      <c r="Z106" s="451">
        <v>48791</v>
      </c>
    </row>
    <row r="107" spans="2:26" ht="18" customHeight="1" x14ac:dyDescent="0.25">
      <c r="B107" s="431">
        <v>93</v>
      </c>
      <c r="C107" s="451">
        <v>48799</v>
      </c>
      <c r="D107" s="432">
        <v>932390.42</v>
      </c>
      <c r="E107" s="432">
        <v>12221.194132969949</v>
      </c>
      <c r="F107" s="432">
        <v>298.16999999999996</v>
      </c>
      <c r="G107" s="432">
        <v>12519.364132969949</v>
      </c>
      <c r="H107" s="432">
        <v>9152.07</v>
      </c>
      <c r="I107" s="432">
        <v>3069.12</v>
      </c>
      <c r="J107" s="432">
        <v>923238.35</v>
      </c>
      <c r="K107" s="432">
        <v>401358.0900000002</v>
      </c>
      <c r="Z107" s="451">
        <v>48822</v>
      </c>
    </row>
    <row r="108" spans="2:26" ht="18" customHeight="1" x14ac:dyDescent="0.25">
      <c r="B108" s="431">
        <v>94</v>
      </c>
      <c r="C108" s="451">
        <v>48830</v>
      </c>
      <c r="D108" s="432">
        <v>923238.35</v>
      </c>
      <c r="E108" s="432">
        <v>12221.194132969949</v>
      </c>
      <c r="F108" s="432">
        <v>298.16999999999996</v>
      </c>
      <c r="G108" s="432">
        <v>12519.364132969949</v>
      </c>
      <c r="H108" s="432">
        <v>9182.2000000000007</v>
      </c>
      <c r="I108" s="432">
        <v>3038.99</v>
      </c>
      <c r="J108" s="432">
        <v>914056.15</v>
      </c>
      <c r="K108" s="432">
        <v>404397.08000000019</v>
      </c>
      <c r="Z108" s="451">
        <v>48852</v>
      </c>
    </row>
    <row r="109" spans="2:26" ht="18" customHeight="1" x14ac:dyDescent="0.25">
      <c r="B109" s="431">
        <v>95</v>
      </c>
      <c r="C109" s="451">
        <v>48860</v>
      </c>
      <c r="D109" s="432">
        <v>914056.15</v>
      </c>
      <c r="E109" s="432">
        <v>12221.194132969949</v>
      </c>
      <c r="F109" s="432">
        <v>298.16999999999996</v>
      </c>
      <c r="G109" s="432">
        <v>12519.364132969949</v>
      </c>
      <c r="H109" s="432">
        <v>9212.42</v>
      </c>
      <c r="I109" s="432">
        <v>3008.77</v>
      </c>
      <c r="J109" s="432">
        <v>904843.72</v>
      </c>
      <c r="K109" s="432">
        <v>407405.85000000021</v>
      </c>
      <c r="Z109" s="451">
        <v>48883</v>
      </c>
    </row>
    <row r="110" spans="2:26" ht="18" customHeight="1" x14ac:dyDescent="0.25">
      <c r="B110" s="431">
        <v>96</v>
      </c>
      <c r="C110" s="451">
        <v>48891</v>
      </c>
      <c r="D110" s="432">
        <v>904843.72</v>
      </c>
      <c r="E110" s="432">
        <v>12221.194132969949</v>
      </c>
      <c r="F110" s="432">
        <v>298.16999999999996</v>
      </c>
      <c r="G110" s="432">
        <v>12519.364132969949</v>
      </c>
      <c r="H110" s="432">
        <v>9242.75</v>
      </c>
      <c r="I110" s="432">
        <v>2978.44</v>
      </c>
      <c r="J110" s="432">
        <v>895600.97</v>
      </c>
      <c r="K110" s="432">
        <v>410384.29000000021</v>
      </c>
      <c r="Z110" s="451">
        <v>48913</v>
      </c>
    </row>
    <row r="111" spans="2:26" ht="18" customHeight="1" x14ac:dyDescent="0.25">
      <c r="B111" s="431">
        <v>97</v>
      </c>
      <c r="C111" s="451">
        <v>48921</v>
      </c>
      <c r="D111" s="432">
        <v>895600.97</v>
      </c>
      <c r="E111" s="432">
        <v>12221.194132969949</v>
      </c>
      <c r="F111" s="432">
        <v>298.16999999999996</v>
      </c>
      <c r="G111" s="432">
        <v>12519.364132969949</v>
      </c>
      <c r="H111" s="432">
        <v>9273.17</v>
      </c>
      <c r="I111" s="432">
        <v>2948.02</v>
      </c>
      <c r="J111" s="432">
        <v>886327.8</v>
      </c>
      <c r="K111" s="432">
        <v>413332.31000000023</v>
      </c>
      <c r="Z111" s="451">
        <v>48944</v>
      </c>
    </row>
    <row r="112" spans="2:26" ht="18" customHeight="1" x14ac:dyDescent="0.25">
      <c r="B112" s="431">
        <v>98</v>
      </c>
      <c r="C112" s="451">
        <v>48952</v>
      </c>
      <c r="D112" s="432">
        <v>886327.8</v>
      </c>
      <c r="E112" s="432">
        <v>12221.194132969949</v>
      </c>
      <c r="F112" s="432">
        <v>298.16999999999996</v>
      </c>
      <c r="G112" s="432">
        <v>12519.364132969949</v>
      </c>
      <c r="H112" s="432">
        <v>9303.69</v>
      </c>
      <c r="I112" s="432">
        <v>2917.5</v>
      </c>
      <c r="J112" s="432">
        <v>877024.1</v>
      </c>
      <c r="K112" s="432">
        <v>416249.81000000023</v>
      </c>
      <c r="Z112" s="451">
        <v>48975</v>
      </c>
    </row>
    <row r="113" spans="2:26" ht="18" customHeight="1" x14ac:dyDescent="0.25">
      <c r="B113" s="431">
        <v>99</v>
      </c>
      <c r="C113" s="451">
        <v>48983</v>
      </c>
      <c r="D113" s="432">
        <v>877024.1</v>
      </c>
      <c r="E113" s="432">
        <v>12221.194132969949</v>
      </c>
      <c r="F113" s="432">
        <v>298.16999999999996</v>
      </c>
      <c r="G113" s="432">
        <v>12519.364132969949</v>
      </c>
      <c r="H113" s="432">
        <v>9334.32</v>
      </c>
      <c r="I113" s="432">
        <v>2886.87</v>
      </c>
      <c r="J113" s="432">
        <v>867689.77</v>
      </c>
      <c r="K113" s="432">
        <v>419136.68000000023</v>
      </c>
      <c r="Z113" s="451">
        <v>49003</v>
      </c>
    </row>
    <row r="114" spans="2:26" ht="18" customHeight="1" x14ac:dyDescent="0.25">
      <c r="B114" s="431">
        <v>100</v>
      </c>
      <c r="C114" s="451">
        <v>49011</v>
      </c>
      <c r="D114" s="432">
        <v>867689.77</v>
      </c>
      <c r="E114" s="432">
        <v>12221.194132969949</v>
      </c>
      <c r="F114" s="432">
        <v>298.16999999999996</v>
      </c>
      <c r="G114" s="432">
        <v>12519.364132969949</v>
      </c>
      <c r="H114" s="432">
        <v>9365.0400000000009</v>
      </c>
      <c r="I114" s="432">
        <v>2856.15</v>
      </c>
      <c r="J114" s="432">
        <v>858324.73</v>
      </c>
      <c r="K114" s="432">
        <v>421992.83000000025</v>
      </c>
      <c r="Z114" s="451">
        <v>49034</v>
      </c>
    </row>
    <row r="115" spans="2:26" ht="18" customHeight="1" x14ac:dyDescent="0.25">
      <c r="B115" s="431">
        <v>101</v>
      </c>
      <c r="C115" s="451">
        <v>49042</v>
      </c>
      <c r="D115" s="432">
        <v>858324.73</v>
      </c>
      <c r="E115" s="432">
        <v>12221.194132969949</v>
      </c>
      <c r="F115" s="432">
        <v>298.16999999999996</v>
      </c>
      <c r="G115" s="432">
        <v>12519.364132969949</v>
      </c>
      <c r="H115" s="432">
        <v>9395.8700000000008</v>
      </c>
      <c r="I115" s="432">
        <v>2825.32</v>
      </c>
      <c r="J115" s="432">
        <v>848928.85</v>
      </c>
      <c r="K115" s="432">
        <v>424818.15000000026</v>
      </c>
      <c r="Z115" s="451">
        <v>49064</v>
      </c>
    </row>
    <row r="116" spans="2:26" ht="18" customHeight="1" x14ac:dyDescent="0.25">
      <c r="B116" s="431">
        <v>102</v>
      </c>
      <c r="C116" s="451">
        <v>49072</v>
      </c>
      <c r="D116" s="432">
        <v>848928.85</v>
      </c>
      <c r="E116" s="432">
        <v>12221.194132969949</v>
      </c>
      <c r="F116" s="432">
        <v>298.16999999999996</v>
      </c>
      <c r="G116" s="432">
        <v>12519.364132969949</v>
      </c>
      <c r="H116" s="432">
        <v>9426.7999999999993</v>
      </c>
      <c r="I116" s="432">
        <v>2794.39</v>
      </c>
      <c r="J116" s="432">
        <v>839502.05</v>
      </c>
      <c r="K116" s="432">
        <v>427612.54000000027</v>
      </c>
      <c r="Z116" s="451">
        <v>49095</v>
      </c>
    </row>
    <row r="117" spans="2:26" ht="18" customHeight="1" x14ac:dyDescent="0.25">
      <c r="B117" s="431">
        <v>103</v>
      </c>
      <c r="C117" s="451">
        <v>49103</v>
      </c>
      <c r="D117" s="432">
        <v>839502.05</v>
      </c>
      <c r="E117" s="432">
        <v>12221.194132969949</v>
      </c>
      <c r="F117" s="432">
        <v>298.16999999999996</v>
      </c>
      <c r="G117" s="432">
        <v>12519.364132969949</v>
      </c>
      <c r="H117" s="432">
        <v>9457.83</v>
      </c>
      <c r="I117" s="432">
        <v>2763.36</v>
      </c>
      <c r="J117" s="432">
        <v>830044.21</v>
      </c>
      <c r="K117" s="432">
        <v>430375.90000000026</v>
      </c>
      <c r="Z117" s="451">
        <v>49125</v>
      </c>
    </row>
    <row r="118" spans="2:26" ht="18" customHeight="1" x14ac:dyDescent="0.25">
      <c r="B118" s="431">
        <v>104</v>
      </c>
      <c r="C118" s="451">
        <v>49133</v>
      </c>
      <c r="D118" s="432">
        <v>830044.21</v>
      </c>
      <c r="E118" s="432">
        <v>12221.194132969949</v>
      </c>
      <c r="F118" s="432">
        <v>298.16999999999996</v>
      </c>
      <c r="G118" s="432">
        <v>12519.364132969949</v>
      </c>
      <c r="H118" s="432">
        <v>9488.9599999999991</v>
      </c>
      <c r="I118" s="432">
        <v>2732.23</v>
      </c>
      <c r="J118" s="432">
        <v>820555.25</v>
      </c>
      <c r="K118" s="432">
        <v>433108.13000000024</v>
      </c>
      <c r="Z118" s="451">
        <v>49156</v>
      </c>
    </row>
    <row r="119" spans="2:26" ht="18" customHeight="1" x14ac:dyDescent="0.25">
      <c r="B119" s="431">
        <v>105</v>
      </c>
      <c r="C119" s="451">
        <v>49164</v>
      </c>
      <c r="D119" s="432">
        <v>820555.25</v>
      </c>
      <c r="E119" s="432">
        <v>12221.194132969949</v>
      </c>
      <c r="F119" s="432">
        <v>298.16999999999996</v>
      </c>
      <c r="G119" s="432">
        <v>12519.364132969949</v>
      </c>
      <c r="H119" s="432">
        <v>9520.2000000000007</v>
      </c>
      <c r="I119" s="432">
        <v>2700.99</v>
      </c>
      <c r="J119" s="432">
        <v>811035.05</v>
      </c>
      <c r="K119" s="432">
        <v>435809.12000000023</v>
      </c>
      <c r="Z119" s="451">
        <v>49187</v>
      </c>
    </row>
    <row r="120" spans="2:26" ht="18" customHeight="1" x14ac:dyDescent="0.25">
      <c r="B120" s="431">
        <v>106</v>
      </c>
      <c r="C120" s="451">
        <v>49195</v>
      </c>
      <c r="D120" s="432">
        <v>811035.05</v>
      </c>
      <c r="E120" s="432">
        <v>12221.194132969949</v>
      </c>
      <c r="F120" s="432">
        <v>298.16999999999996</v>
      </c>
      <c r="G120" s="432">
        <v>12519.364132969949</v>
      </c>
      <c r="H120" s="432">
        <v>9551.5300000000007</v>
      </c>
      <c r="I120" s="432">
        <v>2669.66</v>
      </c>
      <c r="J120" s="432">
        <v>801483.51</v>
      </c>
      <c r="K120" s="432">
        <v>438478.7800000002</v>
      </c>
      <c r="Z120" s="451">
        <v>49217</v>
      </c>
    </row>
    <row r="121" spans="2:26" ht="18" customHeight="1" x14ac:dyDescent="0.25">
      <c r="B121" s="431">
        <v>107</v>
      </c>
      <c r="C121" s="451">
        <v>49225</v>
      </c>
      <c r="D121" s="432">
        <v>801483.51</v>
      </c>
      <c r="E121" s="432">
        <v>12221.194132969949</v>
      </c>
      <c r="F121" s="432">
        <v>298.16999999999996</v>
      </c>
      <c r="G121" s="432">
        <v>12519.364132969949</v>
      </c>
      <c r="H121" s="432">
        <v>9582.9699999999993</v>
      </c>
      <c r="I121" s="432">
        <v>2638.22</v>
      </c>
      <c r="J121" s="432">
        <v>791900.53</v>
      </c>
      <c r="K121" s="432">
        <v>441117.00000000017</v>
      </c>
      <c r="Z121" s="451">
        <v>49248</v>
      </c>
    </row>
    <row r="122" spans="2:26" ht="18" customHeight="1" x14ac:dyDescent="0.25">
      <c r="B122" s="431">
        <v>108</v>
      </c>
      <c r="C122" s="451">
        <v>49256</v>
      </c>
      <c r="D122" s="432">
        <v>791900.53</v>
      </c>
      <c r="E122" s="432">
        <v>12221.194132969949</v>
      </c>
      <c r="F122" s="432">
        <v>298.16999999999996</v>
      </c>
      <c r="G122" s="432">
        <v>12519.364132969949</v>
      </c>
      <c r="H122" s="432">
        <v>9614.52</v>
      </c>
      <c r="I122" s="432">
        <v>2606.67</v>
      </c>
      <c r="J122" s="432">
        <v>782286.01</v>
      </c>
      <c r="K122" s="432">
        <v>443723.67000000016</v>
      </c>
      <c r="Z122" s="451">
        <v>49278</v>
      </c>
    </row>
    <row r="123" spans="2:26" ht="18" customHeight="1" x14ac:dyDescent="0.25">
      <c r="B123" s="431">
        <v>109</v>
      </c>
      <c r="C123" s="451">
        <v>49286</v>
      </c>
      <c r="D123" s="432">
        <v>782286.01</v>
      </c>
      <c r="E123" s="432">
        <v>12221.194132969949</v>
      </c>
      <c r="F123" s="432">
        <v>298.16999999999996</v>
      </c>
      <c r="G123" s="432">
        <v>12519.364132969949</v>
      </c>
      <c r="H123" s="432">
        <v>9646.17</v>
      </c>
      <c r="I123" s="432">
        <v>2575.02</v>
      </c>
      <c r="J123" s="432">
        <v>772639.84</v>
      </c>
      <c r="K123" s="432">
        <v>446298.69000000018</v>
      </c>
      <c r="Z123" s="451">
        <v>49309</v>
      </c>
    </row>
    <row r="124" spans="2:26" ht="18" customHeight="1" x14ac:dyDescent="0.25">
      <c r="B124" s="431">
        <v>110</v>
      </c>
      <c r="C124" s="451">
        <v>49317</v>
      </c>
      <c r="D124" s="432">
        <v>772639.84</v>
      </c>
      <c r="E124" s="432">
        <v>12221.194132969949</v>
      </c>
      <c r="F124" s="432">
        <v>298.16999999999996</v>
      </c>
      <c r="G124" s="432">
        <v>12519.364132969949</v>
      </c>
      <c r="H124" s="432">
        <v>9677.92</v>
      </c>
      <c r="I124" s="432">
        <v>2543.27</v>
      </c>
      <c r="J124" s="432">
        <v>762961.92000000004</v>
      </c>
      <c r="K124" s="432">
        <v>448841.9600000002</v>
      </c>
      <c r="Z124" s="451">
        <v>49340</v>
      </c>
    </row>
    <row r="125" spans="2:26" ht="18" customHeight="1" x14ac:dyDescent="0.25">
      <c r="B125" s="431">
        <v>111</v>
      </c>
      <c r="C125" s="451">
        <v>49348</v>
      </c>
      <c r="D125" s="432">
        <v>762961.92000000004</v>
      </c>
      <c r="E125" s="432">
        <v>12221.194132969949</v>
      </c>
      <c r="F125" s="432">
        <v>298.16999999999996</v>
      </c>
      <c r="G125" s="432">
        <v>12519.364132969949</v>
      </c>
      <c r="H125" s="432">
        <v>9709.77</v>
      </c>
      <c r="I125" s="432">
        <v>2511.42</v>
      </c>
      <c r="J125" s="432">
        <v>753252.14</v>
      </c>
      <c r="K125" s="432">
        <v>451353.38000000018</v>
      </c>
      <c r="Z125" s="451">
        <v>49368</v>
      </c>
    </row>
    <row r="126" spans="2:26" ht="18" customHeight="1" x14ac:dyDescent="0.25">
      <c r="B126" s="431">
        <v>112</v>
      </c>
      <c r="C126" s="451">
        <v>49376</v>
      </c>
      <c r="D126" s="432">
        <v>753252.14</v>
      </c>
      <c r="E126" s="432">
        <v>12221.194132969949</v>
      </c>
      <c r="F126" s="432">
        <v>298.16999999999996</v>
      </c>
      <c r="G126" s="432">
        <v>12519.364132969949</v>
      </c>
      <c r="H126" s="432">
        <v>9741.74</v>
      </c>
      <c r="I126" s="432">
        <v>2479.4499999999998</v>
      </c>
      <c r="J126" s="432">
        <v>743510.4</v>
      </c>
      <c r="K126" s="432">
        <v>453832.83000000019</v>
      </c>
      <c r="Z126" s="451">
        <v>49399</v>
      </c>
    </row>
    <row r="127" spans="2:26" ht="18" customHeight="1" x14ac:dyDescent="0.25">
      <c r="B127" s="431">
        <v>113</v>
      </c>
      <c r="C127" s="451">
        <v>49407</v>
      </c>
      <c r="D127" s="432">
        <v>743510.4</v>
      </c>
      <c r="E127" s="432">
        <v>12221.194132969949</v>
      </c>
      <c r="F127" s="432">
        <v>298.16999999999996</v>
      </c>
      <c r="G127" s="432">
        <v>12519.364132969949</v>
      </c>
      <c r="H127" s="432">
        <v>9773.7999999999993</v>
      </c>
      <c r="I127" s="432">
        <v>2447.39</v>
      </c>
      <c r="J127" s="432">
        <v>733736.6</v>
      </c>
      <c r="K127" s="432">
        <v>456280.2200000002</v>
      </c>
      <c r="Z127" s="451">
        <v>49429</v>
      </c>
    </row>
    <row r="128" spans="2:26" ht="18" customHeight="1" x14ac:dyDescent="0.25">
      <c r="B128" s="431">
        <v>114</v>
      </c>
      <c r="C128" s="451">
        <v>49437</v>
      </c>
      <c r="D128" s="432">
        <v>733736.6</v>
      </c>
      <c r="E128" s="432">
        <v>12221.194132969949</v>
      </c>
      <c r="F128" s="432">
        <v>298.16999999999996</v>
      </c>
      <c r="G128" s="432">
        <v>12519.364132969949</v>
      </c>
      <c r="H128" s="432">
        <v>9805.9699999999993</v>
      </c>
      <c r="I128" s="432">
        <v>2415.2199999999998</v>
      </c>
      <c r="J128" s="432">
        <v>723930.62</v>
      </c>
      <c r="K128" s="432">
        <v>458695.44000000018</v>
      </c>
      <c r="Z128" s="451">
        <v>49460</v>
      </c>
    </row>
    <row r="129" spans="2:26" ht="18" customHeight="1" x14ac:dyDescent="0.25">
      <c r="B129" s="431">
        <v>115</v>
      </c>
      <c r="C129" s="451">
        <v>49468</v>
      </c>
      <c r="D129" s="432">
        <v>723930.62</v>
      </c>
      <c r="E129" s="432">
        <v>12221.194132969949</v>
      </c>
      <c r="F129" s="432">
        <v>298.16999999999996</v>
      </c>
      <c r="G129" s="432">
        <v>12519.364132969949</v>
      </c>
      <c r="H129" s="432">
        <v>9838.25</v>
      </c>
      <c r="I129" s="432">
        <v>2382.94</v>
      </c>
      <c r="J129" s="432">
        <v>714092.37</v>
      </c>
      <c r="K129" s="432">
        <v>461078.38000000018</v>
      </c>
      <c r="Z129" s="451">
        <v>49490</v>
      </c>
    </row>
    <row r="130" spans="2:26" ht="18" customHeight="1" x14ac:dyDescent="0.25">
      <c r="B130" s="431">
        <v>116</v>
      </c>
      <c r="C130" s="451">
        <v>49498</v>
      </c>
      <c r="D130" s="432">
        <v>714092.37</v>
      </c>
      <c r="E130" s="432">
        <v>12221.194132969949</v>
      </c>
      <c r="F130" s="432">
        <v>298.16999999999996</v>
      </c>
      <c r="G130" s="432">
        <v>12519.364132969949</v>
      </c>
      <c r="H130" s="432">
        <v>9870.64</v>
      </c>
      <c r="I130" s="432">
        <v>2350.5500000000002</v>
      </c>
      <c r="J130" s="432">
        <v>704221.73</v>
      </c>
      <c r="K130" s="432">
        <v>463428.93000000017</v>
      </c>
      <c r="Z130" s="451">
        <v>49521</v>
      </c>
    </row>
    <row r="131" spans="2:26" ht="18" customHeight="1" x14ac:dyDescent="0.25">
      <c r="B131" s="431">
        <v>117</v>
      </c>
      <c r="C131" s="451">
        <v>49529</v>
      </c>
      <c r="D131" s="432">
        <v>704221.73</v>
      </c>
      <c r="E131" s="432">
        <v>12221.194132969949</v>
      </c>
      <c r="F131" s="432">
        <v>298.16999999999996</v>
      </c>
      <c r="G131" s="432">
        <v>12519.364132969949</v>
      </c>
      <c r="H131" s="432">
        <v>9903.1299999999992</v>
      </c>
      <c r="I131" s="432">
        <v>2318.06</v>
      </c>
      <c r="J131" s="432">
        <v>694318.59</v>
      </c>
      <c r="K131" s="432">
        <v>465746.99000000017</v>
      </c>
      <c r="Z131" s="451">
        <v>49552</v>
      </c>
    </row>
    <row r="132" spans="2:26" ht="18" customHeight="1" x14ac:dyDescent="0.25">
      <c r="B132" s="431">
        <v>118</v>
      </c>
      <c r="C132" s="451">
        <v>49560</v>
      </c>
      <c r="D132" s="432">
        <v>694318.59</v>
      </c>
      <c r="E132" s="432">
        <v>12221.194132969949</v>
      </c>
      <c r="F132" s="432">
        <v>298.16999999999996</v>
      </c>
      <c r="G132" s="432">
        <v>12519.364132969949</v>
      </c>
      <c r="H132" s="432">
        <v>9935.7199999999993</v>
      </c>
      <c r="I132" s="432">
        <v>2285.4699999999998</v>
      </c>
      <c r="J132" s="432">
        <v>684382.87</v>
      </c>
      <c r="K132" s="432">
        <v>468032.46000000014</v>
      </c>
      <c r="Z132" s="451">
        <v>49582</v>
      </c>
    </row>
    <row r="133" spans="2:26" ht="18" customHeight="1" x14ac:dyDescent="0.25">
      <c r="B133" s="431">
        <v>119</v>
      </c>
      <c r="C133" s="451">
        <v>49590</v>
      </c>
      <c r="D133" s="432">
        <v>684382.87</v>
      </c>
      <c r="E133" s="432">
        <v>12221.194132969949</v>
      </c>
      <c r="F133" s="432">
        <v>298.16999999999996</v>
      </c>
      <c r="G133" s="432">
        <v>12519.364132969949</v>
      </c>
      <c r="H133" s="432">
        <v>9968.43</v>
      </c>
      <c r="I133" s="432">
        <v>2252.7600000000002</v>
      </c>
      <c r="J133" s="432">
        <v>674414.43</v>
      </c>
      <c r="K133" s="432">
        <v>470285.22000000015</v>
      </c>
      <c r="Z133" s="451">
        <v>49613</v>
      </c>
    </row>
    <row r="134" spans="2:26" ht="18" customHeight="1" x14ac:dyDescent="0.25">
      <c r="B134" s="431">
        <v>120</v>
      </c>
      <c r="C134" s="451">
        <v>49621</v>
      </c>
      <c r="D134" s="432">
        <v>674414.43</v>
      </c>
      <c r="E134" s="432">
        <v>12221.194132969949</v>
      </c>
      <c r="F134" s="432">
        <v>298.16999999999996</v>
      </c>
      <c r="G134" s="432">
        <v>12519.364132969949</v>
      </c>
      <c r="H134" s="432">
        <v>10001.24</v>
      </c>
      <c r="I134" s="432">
        <v>2219.9499999999998</v>
      </c>
      <c r="J134" s="432">
        <v>664413.18999999994</v>
      </c>
      <c r="K134" s="432">
        <v>472505.17000000016</v>
      </c>
      <c r="Z134" s="451">
        <v>49643</v>
      </c>
    </row>
    <row r="135" spans="2:26" ht="18" customHeight="1" x14ac:dyDescent="0.25">
      <c r="B135" s="431">
        <v>121</v>
      </c>
      <c r="C135" s="451">
        <v>49651</v>
      </c>
      <c r="D135" s="432">
        <v>664413.18999999994</v>
      </c>
      <c r="E135" s="432">
        <v>12221.194132969949</v>
      </c>
      <c r="F135" s="432">
        <v>298.16999999999996</v>
      </c>
      <c r="G135" s="432">
        <v>12519.364132969949</v>
      </c>
      <c r="H135" s="432">
        <v>10034.16</v>
      </c>
      <c r="I135" s="432">
        <v>2187.0300000000002</v>
      </c>
      <c r="J135" s="432">
        <v>654379.02</v>
      </c>
      <c r="K135" s="432">
        <v>474692.20000000019</v>
      </c>
      <c r="Z135" s="451">
        <v>49674</v>
      </c>
    </row>
    <row r="136" spans="2:26" ht="18" customHeight="1" x14ac:dyDescent="0.25">
      <c r="B136" s="431">
        <v>122</v>
      </c>
      <c r="C136" s="451">
        <v>49682</v>
      </c>
      <c r="D136" s="432">
        <v>654379.02</v>
      </c>
      <c r="E136" s="432">
        <v>12221.194132969949</v>
      </c>
      <c r="F136" s="432">
        <v>298.16999999999996</v>
      </c>
      <c r="G136" s="432">
        <v>12519.364132969949</v>
      </c>
      <c r="H136" s="432">
        <v>10067.19</v>
      </c>
      <c r="I136" s="432">
        <v>2154</v>
      </c>
      <c r="J136" s="432">
        <v>644311.81999999995</v>
      </c>
      <c r="K136" s="432">
        <v>476846.20000000019</v>
      </c>
      <c r="Z136" s="451">
        <v>49705</v>
      </c>
    </row>
    <row r="137" spans="2:26" ht="18" customHeight="1" x14ac:dyDescent="0.25">
      <c r="B137" s="431">
        <v>123</v>
      </c>
      <c r="C137" s="451">
        <v>49713</v>
      </c>
      <c r="D137" s="432">
        <v>644311.81999999995</v>
      </c>
      <c r="E137" s="432">
        <v>12221.194132969949</v>
      </c>
      <c r="F137" s="432">
        <v>298.16999999999996</v>
      </c>
      <c r="G137" s="432">
        <v>12519.364132969949</v>
      </c>
      <c r="H137" s="432">
        <v>10100.33</v>
      </c>
      <c r="I137" s="432">
        <v>2120.86</v>
      </c>
      <c r="J137" s="432">
        <v>634211.49</v>
      </c>
      <c r="K137" s="432">
        <v>478967.06000000017</v>
      </c>
      <c r="Z137" s="451">
        <v>49734</v>
      </c>
    </row>
    <row r="138" spans="2:26" ht="18" customHeight="1" x14ac:dyDescent="0.25">
      <c r="B138" s="431">
        <v>124</v>
      </c>
      <c r="C138" s="451">
        <v>49742</v>
      </c>
      <c r="D138" s="432">
        <v>634211.49</v>
      </c>
      <c r="E138" s="432">
        <v>12221.194132969949</v>
      </c>
      <c r="F138" s="432">
        <v>298.16999999999996</v>
      </c>
      <c r="G138" s="432">
        <v>12519.364132969949</v>
      </c>
      <c r="H138" s="432">
        <v>10133.58</v>
      </c>
      <c r="I138" s="432">
        <v>2087.61</v>
      </c>
      <c r="J138" s="432">
        <v>624077.91</v>
      </c>
      <c r="K138" s="432">
        <v>481054.67000000016</v>
      </c>
      <c r="Z138" s="451">
        <v>49765</v>
      </c>
    </row>
    <row r="139" spans="2:26" ht="18" customHeight="1" x14ac:dyDescent="0.25">
      <c r="B139" s="431">
        <v>125</v>
      </c>
      <c r="C139" s="451">
        <v>49773</v>
      </c>
      <c r="D139" s="432">
        <v>624077.91</v>
      </c>
      <c r="E139" s="432">
        <v>12221.194132969949</v>
      </c>
      <c r="F139" s="432">
        <v>298.16999999999996</v>
      </c>
      <c r="G139" s="432">
        <v>12519.364132969949</v>
      </c>
      <c r="H139" s="432">
        <v>10166.93</v>
      </c>
      <c r="I139" s="432">
        <v>2054.2600000000002</v>
      </c>
      <c r="J139" s="432">
        <v>613910.97</v>
      </c>
      <c r="K139" s="432">
        <v>483108.93000000017</v>
      </c>
      <c r="Z139" s="451">
        <v>49795</v>
      </c>
    </row>
    <row r="140" spans="2:26" ht="18" customHeight="1" x14ac:dyDescent="0.25">
      <c r="B140" s="431">
        <v>126</v>
      </c>
      <c r="C140" s="451">
        <v>49803</v>
      </c>
      <c r="D140" s="432">
        <v>613910.97</v>
      </c>
      <c r="E140" s="432">
        <v>12221.194132969949</v>
      </c>
      <c r="F140" s="432">
        <v>298.16999999999996</v>
      </c>
      <c r="G140" s="432">
        <v>12519.364132969949</v>
      </c>
      <c r="H140" s="432">
        <v>10200.4</v>
      </c>
      <c r="I140" s="432">
        <v>2020.79</v>
      </c>
      <c r="J140" s="432">
        <v>603710.56000000006</v>
      </c>
      <c r="K140" s="432">
        <v>485129.72000000015</v>
      </c>
      <c r="Z140" s="451">
        <v>49826</v>
      </c>
    </row>
    <row r="141" spans="2:26" ht="18" customHeight="1" x14ac:dyDescent="0.25">
      <c r="B141" s="431">
        <v>127</v>
      </c>
      <c r="C141" s="451">
        <v>49834</v>
      </c>
      <c r="D141" s="432">
        <v>603710.56000000006</v>
      </c>
      <c r="E141" s="432">
        <v>12221.194132969949</v>
      </c>
      <c r="F141" s="432">
        <v>298.16999999999996</v>
      </c>
      <c r="G141" s="432">
        <v>12519.364132969949</v>
      </c>
      <c r="H141" s="432">
        <v>10233.98</v>
      </c>
      <c r="I141" s="432">
        <v>1987.21</v>
      </c>
      <c r="J141" s="432">
        <v>593476.57999999996</v>
      </c>
      <c r="K141" s="432">
        <v>487116.93000000017</v>
      </c>
      <c r="Z141" s="451">
        <v>49856</v>
      </c>
    </row>
    <row r="142" spans="2:26" ht="18" customHeight="1" x14ac:dyDescent="0.25">
      <c r="B142" s="431">
        <v>128</v>
      </c>
      <c r="C142" s="451">
        <v>49864</v>
      </c>
      <c r="D142" s="432">
        <v>593476.57999999996</v>
      </c>
      <c r="E142" s="432">
        <v>12221.194132969949</v>
      </c>
      <c r="F142" s="432">
        <v>298.16999999999996</v>
      </c>
      <c r="G142" s="432">
        <v>12519.364132969949</v>
      </c>
      <c r="H142" s="432">
        <v>10267.66</v>
      </c>
      <c r="I142" s="432">
        <v>1953.53</v>
      </c>
      <c r="J142" s="432">
        <v>583208.92000000004</v>
      </c>
      <c r="K142" s="432">
        <v>489070.4600000002</v>
      </c>
      <c r="Z142" s="451">
        <v>49887</v>
      </c>
    </row>
    <row r="143" spans="2:26" ht="18" customHeight="1" x14ac:dyDescent="0.25">
      <c r="B143" s="431">
        <v>129</v>
      </c>
      <c r="C143" s="451">
        <v>49895</v>
      </c>
      <c r="D143" s="432">
        <v>583208.92000000004</v>
      </c>
      <c r="E143" s="432">
        <v>12221.194132969949</v>
      </c>
      <c r="F143" s="432">
        <v>298.16999999999996</v>
      </c>
      <c r="G143" s="432">
        <v>12519.364132969949</v>
      </c>
      <c r="H143" s="432">
        <v>10301.459999999999</v>
      </c>
      <c r="I143" s="432">
        <v>1919.73</v>
      </c>
      <c r="J143" s="432">
        <v>572907.44999999995</v>
      </c>
      <c r="K143" s="432">
        <v>490990.19000000018</v>
      </c>
      <c r="Z143" s="451">
        <v>49918</v>
      </c>
    </row>
    <row r="144" spans="2:26" ht="18" customHeight="1" x14ac:dyDescent="0.25">
      <c r="B144" s="431">
        <v>130</v>
      </c>
      <c r="C144" s="451">
        <v>49926</v>
      </c>
      <c r="D144" s="432">
        <v>572907.44999999995</v>
      </c>
      <c r="E144" s="432">
        <v>12221.194132969949</v>
      </c>
      <c r="F144" s="432">
        <v>298.16999999999996</v>
      </c>
      <c r="G144" s="432">
        <v>12519.364132969949</v>
      </c>
      <c r="H144" s="432">
        <v>10335.370000000001</v>
      </c>
      <c r="I144" s="432">
        <v>1885.82</v>
      </c>
      <c r="J144" s="432">
        <v>562572.07999999996</v>
      </c>
      <c r="K144" s="432">
        <v>492876.01000000018</v>
      </c>
      <c r="Z144" s="451">
        <v>49948</v>
      </c>
    </row>
    <row r="145" spans="2:26" ht="18" customHeight="1" x14ac:dyDescent="0.25">
      <c r="B145" s="431">
        <v>131</v>
      </c>
      <c r="C145" s="451">
        <v>49956</v>
      </c>
      <c r="D145" s="432">
        <v>562572.07999999996</v>
      </c>
      <c r="E145" s="432">
        <v>12221.194132969949</v>
      </c>
      <c r="F145" s="432">
        <v>298.16999999999996</v>
      </c>
      <c r="G145" s="432">
        <v>12519.364132969949</v>
      </c>
      <c r="H145" s="432">
        <v>10369.39</v>
      </c>
      <c r="I145" s="432">
        <v>1851.8</v>
      </c>
      <c r="J145" s="432">
        <v>552202.68000000005</v>
      </c>
      <c r="K145" s="432">
        <v>494727.81000000017</v>
      </c>
      <c r="Z145" s="451">
        <v>49979</v>
      </c>
    </row>
    <row r="146" spans="2:26" ht="18" customHeight="1" x14ac:dyDescent="0.25">
      <c r="B146" s="431">
        <v>132</v>
      </c>
      <c r="C146" s="451">
        <v>49987</v>
      </c>
      <c r="D146" s="432">
        <v>552202.68000000005</v>
      </c>
      <c r="E146" s="432">
        <v>12221.194132969949</v>
      </c>
      <c r="F146" s="432">
        <v>298.16999999999996</v>
      </c>
      <c r="G146" s="432">
        <v>12519.364132969949</v>
      </c>
      <c r="H146" s="432">
        <v>10403.52</v>
      </c>
      <c r="I146" s="432">
        <v>1817.67</v>
      </c>
      <c r="J146" s="432">
        <v>541799.16</v>
      </c>
      <c r="K146" s="432">
        <v>496545.48000000016</v>
      </c>
      <c r="Z146" s="451">
        <v>50009</v>
      </c>
    </row>
    <row r="147" spans="2:26" ht="18" customHeight="1" x14ac:dyDescent="0.25">
      <c r="B147" s="431">
        <v>133</v>
      </c>
      <c r="C147" s="451">
        <v>50017</v>
      </c>
      <c r="D147" s="432">
        <v>541799.16</v>
      </c>
      <c r="E147" s="432">
        <v>12221.194132969949</v>
      </c>
      <c r="F147" s="432">
        <v>298.16999999999996</v>
      </c>
      <c r="G147" s="432">
        <v>12519.364132969949</v>
      </c>
      <c r="H147" s="432">
        <v>10437.77</v>
      </c>
      <c r="I147" s="432">
        <v>1783.42</v>
      </c>
      <c r="J147" s="432">
        <v>531361.38</v>
      </c>
      <c r="K147" s="432">
        <v>498328.90000000014</v>
      </c>
      <c r="Z147" s="451">
        <v>50040</v>
      </c>
    </row>
    <row r="148" spans="2:26" ht="18" customHeight="1" x14ac:dyDescent="0.25">
      <c r="B148" s="431">
        <v>134</v>
      </c>
      <c r="C148" s="451">
        <v>50048</v>
      </c>
      <c r="D148" s="432">
        <v>531361.38</v>
      </c>
      <c r="E148" s="432">
        <v>12221.194132969949</v>
      </c>
      <c r="F148" s="432">
        <v>298.16999999999996</v>
      </c>
      <c r="G148" s="432">
        <v>12519.364132969949</v>
      </c>
      <c r="H148" s="432">
        <v>10472.129999999999</v>
      </c>
      <c r="I148" s="432">
        <v>1749.06</v>
      </c>
      <c r="J148" s="432">
        <v>520889.26</v>
      </c>
      <c r="K148" s="432">
        <v>500077.96000000014</v>
      </c>
      <c r="Z148" s="451">
        <v>50071</v>
      </c>
    </row>
    <row r="149" spans="2:26" ht="18" customHeight="1" x14ac:dyDescent="0.25">
      <c r="B149" s="431">
        <v>135</v>
      </c>
      <c r="C149" s="451">
        <v>50079</v>
      </c>
      <c r="D149" s="432">
        <v>520889.26</v>
      </c>
      <c r="E149" s="432">
        <v>12221.194132969949</v>
      </c>
      <c r="F149" s="432">
        <v>298.16999999999996</v>
      </c>
      <c r="G149" s="432">
        <v>12519.364132969949</v>
      </c>
      <c r="H149" s="432">
        <v>10506.6</v>
      </c>
      <c r="I149" s="432">
        <v>1714.59</v>
      </c>
      <c r="J149" s="432">
        <v>510382.65</v>
      </c>
      <c r="K149" s="432">
        <v>501792.55000000016</v>
      </c>
      <c r="Z149" s="451">
        <v>50099</v>
      </c>
    </row>
    <row r="150" spans="2:26" ht="18" customHeight="1" x14ac:dyDescent="0.25">
      <c r="B150" s="431">
        <v>136</v>
      </c>
      <c r="C150" s="451">
        <v>50107</v>
      </c>
      <c r="D150" s="432">
        <v>510382.65</v>
      </c>
      <c r="E150" s="432">
        <v>12221.194132969949</v>
      </c>
      <c r="F150" s="432">
        <v>298.16999999999996</v>
      </c>
      <c r="G150" s="432">
        <v>12519.364132969949</v>
      </c>
      <c r="H150" s="432">
        <v>10541.18</v>
      </c>
      <c r="I150" s="432">
        <v>1680.01</v>
      </c>
      <c r="J150" s="432">
        <v>499841.47</v>
      </c>
      <c r="K150" s="432">
        <v>503472.56000000017</v>
      </c>
      <c r="Z150" s="451">
        <v>50130</v>
      </c>
    </row>
    <row r="151" spans="2:26" ht="18" customHeight="1" x14ac:dyDescent="0.25">
      <c r="B151" s="431">
        <v>137</v>
      </c>
      <c r="C151" s="451">
        <v>50138</v>
      </c>
      <c r="D151" s="432">
        <v>499841.47</v>
      </c>
      <c r="E151" s="432">
        <v>12221.194132969949</v>
      </c>
      <c r="F151" s="432">
        <v>298.16999999999996</v>
      </c>
      <c r="G151" s="432">
        <v>12519.364132969949</v>
      </c>
      <c r="H151" s="432">
        <v>10575.88</v>
      </c>
      <c r="I151" s="432">
        <v>1645.31</v>
      </c>
      <c r="J151" s="432">
        <v>489265.59</v>
      </c>
      <c r="K151" s="432">
        <v>505117.87000000017</v>
      </c>
      <c r="Z151" s="451">
        <v>50160</v>
      </c>
    </row>
    <row r="152" spans="2:26" ht="18" customHeight="1" x14ac:dyDescent="0.25">
      <c r="B152" s="431">
        <v>138</v>
      </c>
      <c r="C152" s="451">
        <v>50168</v>
      </c>
      <c r="D152" s="432">
        <v>489265.59</v>
      </c>
      <c r="E152" s="432">
        <v>12221.194132969949</v>
      </c>
      <c r="F152" s="432">
        <v>298.16999999999996</v>
      </c>
      <c r="G152" s="432">
        <v>12519.364132969949</v>
      </c>
      <c r="H152" s="432">
        <v>10610.69</v>
      </c>
      <c r="I152" s="432">
        <v>1610.5</v>
      </c>
      <c r="J152" s="432">
        <v>478654.89</v>
      </c>
      <c r="K152" s="432">
        <v>506728.37000000017</v>
      </c>
      <c r="Z152" s="451">
        <v>50191</v>
      </c>
    </row>
    <row r="153" spans="2:26" ht="18" customHeight="1" x14ac:dyDescent="0.25">
      <c r="B153" s="431">
        <v>139</v>
      </c>
      <c r="C153" s="451">
        <v>50199</v>
      </c>
      <c r="D153" s="432">
        <v>478654.89</v>
      </c>
      <c r="E153" s="432">
        <v>12221.194132969949</v>
      </c>
      <c r="F153" s="432">
        <v>298.16999999999996</v>
      </c>
      <c r="G153" s="432">
        <v>12519.364132969949</v>
      </c>
      <c r="H153" s="432">
        <v>10645.62</v>
      </c>
      <c r="I153" s="432">
        <v>1575.57</v>
      </c>
      <c r="J153" s="432">
        <v>468009.27</v>
      </c>
      <c r="K153" s="432">
        <v>508303.94000000018</v>
      </c>
      <c r="Z153" s="451">
        <v>50221</v>
      </c>
    </row>
    <row r="154" spans="2:26" ht="18" customHeight="1" x14ac:dyDescent="0.25">
      <c r="B154" s="431">
        <v>140</v>
      </c>
      <c r="C154" s="451">
        <v>50229</v>
      </c>
      <c r="D154" s="432">
        <v>468009.27</v>
      </c>
      <c r="E154" s="432">
        <v>12221.194132969949</v>
      </c>
      <c r="F154" s="432">
        <v>298.16999999999996</v>
      </c>
      <c r="G154" s="432">
        <v>12519.364132969949</v>
      </c>
      <c r="H154" s="432">
        <v>10680.66</v>
      </c>
      <c r="I154" s="432">
        <v>1540.53</v>
      </c>
      <c r="J154" s="432">
        <v>457328.61</v>
      </c>
      <c r="K154" s="432">
        <v>509844.4700000002</v>
      </c>
      <c r="Z154" s="451">
        <v>50252</v>
      </c>
    </row>
    <row r="155" spans="2:26" ht="18" customHeight="1" x14ac:dyDescent="0.25">
      <c r="B155" s="431">
        <v>141</v>
      </c>
      <c r="C155" s="451">
        <v>50260</v>
      </c>
      <c r="D155" s="432">
        <v>457328.61</v>
      </c>
      <c r="E155" s="432">
        <v>12221.194132969949</v>
      </c>
      <c r="F155" s="432">
        <v>298.16999999999996</v>
      </c>
      <c r="G155" s="432">
        <v>12519.364132969949</v>
      </c>
      <c r="H155" s="432">
        <v>10715.82</v>
      </c>
      <c r="I155" s="432">
        <v>1505.37</v>
      </c>
      <c r="J155" s="432">
        <v>446612.79</v>
      </c>
      <c r="K155" s="432">
        <v>511349.8400000002</v>
      </c>
      <c r="Z155" s="451">
        <v>50283</v>
      </c>
    </row>
    <row r="156" spans="2:26" ht="18" customHeight="1" x14ac:dyDescent="0.25">
      <c r="B156" s="431">
        <v>142</v>
      </c>
      <c r="C156" s="451">
        <v>50291</v>
      </c>
      <c r="D156" s="432">
        <v>446612.79</v>
      </c>
      <c r="E156" s="432">
        <v>12221.194132969949</v>
      </c>
      <c r="F156" s="432">
        <v>298.16999999999996</v>
      </c>
      <c r="G156" s="432">
        <v>12519.364132969949</v>
      </c>
      <c r="H156" s="432">
        <v>10751.09</v>
      </c>
      <c r="I156" s="432">
        <v>1470.1</v>
      </c>
      <c r="J156" s="432">
        <v>435861.69</v>
      </c>
      <c r="K156" s="432">
        <v>512819.94000000018</v>
      </c>
      <c r="Z156" s="451">
        <v>50313</v>
      </c>
    </row>
    <row r="157" spans="2:26" ht="18" customHeight="1" x14ac:dyDescent="0.25">
      <c r="B157" s="431">
        <v>143</v>
      </c>
      <c r="C157" s="451">
        <v>50321</v>
      </c>
      <c r="D157" s="432">
        <v>435861.69</v>
      </c>
      <c r="E157" s="432">
        <v>12221.194132969949</v>
      </c>
      <c r="F157" s="432">
        <v>298.16999999999996</v>
      </c>
      <c r="G157" s="432">
        <v>12519.364132969949</v>
      </c>
      <c r="H157" s="432">
        <v>10786.48</v>
      </c>
      <c r="I157" s="432">
        <v>1434.71</v>
      </c>
      <c r="J157" s="432">
        <v>425075.21</v>
      </c>
      <c r="K157" s="432">
        <v>514254.6500000002</v>
      </c>
      <c r="Z157" s="451">
        <v>50344</v>
      </c>
    </row>
    <row r="158" spans="2:26" ht="18" customHeight="1" x14ac:dyDescent="0.25">
      <c r="B158" s="431">
        <v>144</v>
      </c>
      <c r="C158" s="451">
        <v>50352</v>
      </c>
      <c r="D158" s="432">
        <v>425075.21</v>
      </c>
      <c r="E158" s="432">
        <v>12221.194132969949</v>
      </c>
      <c r="F158" s="432">
        <v>298.16999999999996</v>
      </c>
      <c r="G158" s="432">
        <v>12519.364132969949</v>
      </c>
      <c r="H158" s="432">
        <v>10821.98</v>
      </c>
      <c r="I158" s="432">
        <v>1399.21</v>
      </c>
      <c r="J158" s="432">
        <v>414253.22</v>
      </c>
      <c r="K158" s="432">
        <v>515653.86000000022</v>
      </c>
      <c r="Z158" s="451">
        <v>50374</v>
      </c>
    </row>
    <row r="159" spans="2:26" ht="18" customHeight="1" x14ac:dyDescent="0.25">
      <c r="B159" s="431">
        <v>145</v>
      </c>
      <c r="C159" s="451">
        <v>50382</v>
      </c>
      <c r="D159" s="432">
        <v>414253.22</v>
      </c>
      <c r="E159" s="432">
        <v>12221.194132969949</v>
      </c>
      <c r="F159" s="432">
        <v>298.16999999999996</v>
      </c>
      <c r="G159" s="432">
        <v>12519.364132969949</v>
      </c>
      <c r="H159" s="432">
        <v>10857.61</v>
      </c>
      <c r="I159" s="432">
        <v>1363.58</v>
      </c>
      <c r="J159" s="432">
        <v>403395.61</v>
      </c>
      <c r="K159" s="432">
        <v>517017.44000000024</v>
      </c>
      <c r="Z159" s="451">
        <v>50405</v>
      </c>
    </row>
    <row r="160" spans="2:26" ht="18" customHeight="1" x14ac:dyDescent="0.25">
      <c r="B160" s="431">
        <v>146</v>
      </c>
      <c r="C160" s="451">
        <v>50413</v>
      </c>
      <c r="D160" s="432">
        <v>403395.61</v>
      </c>
      <c r="E160" s="432">
        <v>12221.194132969949</v>
      </c>
      <c r="F160" s="432">
        <v>298.16999999999996</v>
      </c>
      <c r="G160" s="432">
        <v>12519.364132969949</v>
      </c>
      <c r="H160" s="432">
        <v>10893.35</v>
      </c>
      <c r="I160" s="432">
        <v>1327.84</v>
      </c>
      <c r="J160" s="432">
        <v>392502.26</v>
      </c>
      <c r="K160" s="432">
        <v>518345.28000000026</v>
      </c>
      <c r="Z160" s="451">
        <v>50436</v>
      </c>
    </row>
    <row r="161" spans="2:26" ht="18" customHeight="1" x14ac:dyDescent="0.25">
      <c r="B161" s="431">
        <v>147</v>
      </c>
      <c r="C161" s="451">
        <v>50444</v>
      </c>
      <c r="D161" s="432">
        <v>392502.26</v>
      </c>
      <c r="E161" s="432">
        <v>12221.194132969949</v>
      </c>
      <c r="F161" s="432">
        <v>298.16999999999996</v>
      </c>
      <c r="G161" s="432">
        <v>12519.364132969949</v>
      </c>
      <c r="H161" s="432">
        <v>10929.2</v>
      </c>
      <c r="I161" s="432">
        <v>1291.99</v>
      </c>
      <c r="J161" s="432">
        <v>381573.05</v>
      </c>
      <c r="K161" s="432">
        <v>519637.27000000025</v>
      </c>
      <c r="Z161" s="451">
        <v>50464</v>
      </c>
    </row>
    <row r="162" spans="2:26" ht="18" customHeight="1" x14ac:dyDescent="0.25">
      <c r="B162" s="431">
        <v>148</v>
      </c>
      <c r="C162" s="451">
        <v>50472</v>
      </c>
      <c r="D162" s="432">
        <v>381573.05</v>
      </c>
      <c r="E162" s="432">
        <v>12221.194132969949</v>
      </c>
      <c r="F162" s="432">
        <v>298.16999999999996</v>
      </c>
      <c r="G162" s="432">
        <v>12519.364132969949</v>
      </c>
      <c r="H162" s="432">
        <v>10965.18</v>
      </c>
      <c r="I162" s="432">
        <v>1256.01</v>
      </c>
      <c r="J162" s="432">
        <v>370607.87</v>
      </c>
      <c r="K162" s="432">
        <v>520893.28000000026</v>
      </c>
      <c r="Z162" s="451">
        <v>50495</v>
      </c>
    </row>
    <row r="163" spans="2:26" ht="18" customHeight="1" x14ac:dyDescent="0.25">
      <c r="B163" s="431">
        <v>149</v>
      </c>
      <c r="C163" s="451">
        <v>50503</v>
      </c>
      <c r="D163" s="432">
        <v>370607.87</v>
      </c>
      <c r="E163" s="432">
        <v>12221.194132969949</v>
      </c>
      <c r="F163" s="432">
        <v>298.16999999999996</v>
      </c>
      <c r="G163" s="432">
        <v>12519.364132969949</v>
      </c>
      <c r="H163" s="432">
        <v>11001.27</v>
      </c>
      <c r="I163" s="432">
        <v>1219.92</v>
      </c>
      <c r="J163" s="432">
        <v>359606.59</v>
      </c>
      <c r="K163" s="432">
        <v>522113.20000000024</v>
      </c>
      <c r="Z163" s="451">
        <v>50525</v>
      </c>
    </row>
    <row r="164" spans="2:26" ht="18" customHeight="1" x14ac:dyDescent="0.25">
      <c r="B164" s="431">
        <v>150</v>
      </c>
      <c r="C164" s="451">
        <v>50533</v>
      </c>
      <c r="D164" s="432">
        <v>359606.59</v>
      </c>
      <c r="E164" s="432">
        <v>12221.194132969949</v>
      </c>
      <c r="F164" s="432">
        <v>298.16999999999996</v>
      </c>
      <c r="G164" s="432">
        <v>12519.364132969949</v>
      </c>
      <c r="H164" s="432">
        <v>11037.48</v>
      </c>
      <c r="I164" s="432">
        <v>1183.71</v>
      </c>
      <c r="J164" s="432">
        <v>348569.11</v>
      </c>
      <c r="K164" s="432">
        <v>523296.91000000027</v>
      </c>
      <c r="Z164" s="451">
        <v>50556</v>
      </c>
    </row>
    <row r="165" spans="2:26" ht="18" customHeight="1" x14ac:dyDescent="0.25">
      <c r="B165" s="431">
        <v>151</v>
      </c>
      <c r="C165" s="451">
        <v>50564</v>
      </c>
      <c r="D165" s="432">
        <v>348569.11</v>
      </c>
      <c r="E165" s="432">
        <v>12221.194132969949</v>
      </c>
      <c r="F165" s="432">
        <v>298.16999999999996</v>
      </c>
      <c r="G165" s="432">
        <v>12519.364132969949</v>
      </c>
      <c r="H165" s="432">
        <v>11073.82</v>
      </c>
      <c r="I165" s="432">
        <v>1147.3699999999999</v>
      </c>
      <c r="J165" s="432">
        <v>337495.28</v>
      </c>
      <c r="K165" s="432">
        <v>524444.28000000026</v>
      </c>
      <c r="Z165" s="451">
        <v>50586</v>
      </c>
    </row>
    <row r="166" spans="2:26" ht="18" customHeight="1" x14ac:dyDescent="0.25">
      <c r="B166" s="431">
        <v>152</v>
      </c>
      <c r="C166" s="451">
        <v>50594</v>
      </c>
      <c r="D166" s="432">
        <v>337495.28</v>
      </c>
      <c r="E166" s="432">
        <v>12221.194132969949</v>
      </c>
      <c r="F166" s="432">
        <v>298.16999999999996</v>
      </c>
      <c r="G166" s="432">
        <v>12519.364132969949</v>
      </c>
      <c r="H166" s="432">
        <v>11110.27</v>
      </c>
      <c r="I166" s="432">
        <v>1110.92</v>
      </c>
      <c r="J166" s="432">
        <v>326385.01</v>
      </c>
      <c r="K166" s="432">
        <v>525555.2000000003</v>
      </c>
      <c r="Z166" s="451">
        <v>50617</v>
      </c>
    </row>
    <row r="167" spans="2:26" ht="18" customHeight="1" x14ac:dyDescent="0.25">
      <c r="B167" s="431">
        <v>153</v>
      </c>
      <c r="C167" s="451">
        <v>50625</v>
      </c>
      <c r="D167" s="432">
        <v>326385.01</v>
      </c>
      <c r="E167" s="432">
        <v>12221.194132969949</v>
      </c>
      <c r="F167" s="432">
        <v>298.16999999999996</v>
      </c>
      <c r="G167" s="432">
        <v>12519.364132969949</v>
      </c>
      <c r="H167" s="432">
        <v>11146.84</v>
      </c>
      <c r="I167" s="432">
        <v>1074.3499999999999</v>
      </c>
      <c r="J167" s="432">
        <v>315238.17</v>
      </c>
      <c r="K167" s="432">
        <v>526629.55000000028</v>
      </c>
      <c r="Z167" s="451">
        <v>50648</v>
      </c>
    </row>
    <row r="168" spans="2:26" ht="18" customHeight="1" x14ac:dyDescent="0.25">
      <c r="B168" s="431">
        <v>154</v>
      </c>
      <c r="C168" s="451">
        <v>50656</v>
      </c>
      <c r="D168" s="432">
        <v>315238.17</v>
      </c>
      <c r="E168" s="432">
        <v>12221.194132969949</v>
      </c>
      <c r="F168" s="432">
        <v>298.16999999999996</v>
      </c>
      <c r="G168" s="432">
        <v>12519.364132969949</v>
      </c>
      <c r="H168" s="432">
        <v>11183.53</v>
      </c>
      <c r="I168" s="432">
        <v>1037.6600000000001</v>
      </c>
      <c r="J168" s="432">
        <v>304054.63</v>
      </c>
      <c r="K168" s="432">
        <v>527667.21000000031</v>
      </c>
      <c r="Z168" s="451">
        <v>50678</v>
      </c>
    </row>
    <row r="169" spans="2:26" ht="18" customHeight="1" x14ac:dyDescent="0.25">
      <c r="B169" s="431">
        <v>155</v>
      </c>
      <c r="C169" s="451">
        <v>50686</v>
      </c>
      <c r="D169" s="432">
        <v>304054.63</v>
      </c>
      <c r="E169" s="432">
        <v>12221.194132969949</v>
      </c>
      <c r="F169" s="432">
        <v>298.16999999999996</v>
      </c>
      <c r="G169" s="432">
        <v>12519.364132969949</v>
      </c>
      <c r="H169" s="432">
        <v>11220.34</v>
      </c>
      <c r="I169" s="432">
        <v>1000.85</v>
      </c>
      <c r="J169" s="432">
        <v>292834.28999999998</v>
      </c>
      <c r="K169" s="432">
        <v>528668.06000000029</v>
      </c>
      <c r="Z169" s="451">
        <v>50709</v>
      </c>
    </row>
    <row r="170" spans="2:26" ht="18" customHeight="1" x14ac:dyDescent="0.25">
      <c r="B170" s="431">
        <v>156</v>
      </c>
      <c r="C170" s="451">
        <v>50717</v>
      </c>
      <c r="D170" s="432">
        <v>292834.28999999998</v>
      </c>
      <c r="E170" s="432">
        <v>12221.194132969949</v>
      </c>
      <c r="F170" s="432">
        <v>298.16999999999996</v>
      </c>
      <c r="G170" s="432">
        <v>12519.364132969949</v>
      </c>
      <c r="H170" s="432">
        <v>11257.28</v>
      </c>
      <c r="I170" s="432">
        <v>963.91</v>
      </c>
      <c r="J170" s="432">
        <v>281577</v>
      </c>
      <c r="K170" s="432">
        <v>529631.97000000032</v>
      </c>
      <c r="Z170" s="451">
        <v>50739</v>
      </c>
    </row>
    <row r="171" spans="2:26" ht="18" customHeight="1" x14ac:dyDescent="0.25">
      <c r="B171" s="431">
        <v>157</v>
      </c>
      <c r="C171" s="451">
        <v>50747</v>
      </c>
      <c r="D171" s="432">
        <v>281577</v>
      </c>
      <c r="E171" s="432">
        <v>12221.194132969949</v>
      </c>
      <c r="F171" s="432">
        <v>298.16999999999996</v>
      </c>
      <c r="G171" s="432">
        <v>12519.364132969949</v>
      </c>
      <c r="H171" s="432">
        <v>11294.33</v>
      </c>
      <c r="I171" s="432">
        <v>926.86</v>
      </c>
      <c r="J171" s="432">
        <v>270282.67</v>
      </c>
      <c r="K171" s="432">
        <v>530558.83000000031</v>
      </c>
      <c r="Z171" s="451">
        <v>50770</v>
      </c>
    </row>
    <row r="172" spans="2:26" ht="18" customHeight="1" x14ac:dyDescent="0.25">
      <c r="B172" s="431">
        <v>158</v>
      </c>
      <c r="C172" s="451">
        <v>50778</v>
      </c>
      <c r="D172" s="432">
        <v>270282.67</v>
      </c>
      <c r="E172" s="432">
        <v>12221.194132969949</v>
      </c>
      <c r="F172" s="432">
        <v>298.16999999999996</v>
      </c>
      <c r="G172" s="432">
        <v>12519.364132969949</v>
      </c>
      <c r="H172" s="432">
        <v>11331.51</v>
      </c>
      <c r="I172" s="432">
        <v>889.68</v>
      </c>
      <c r="J172" s="432">
        <v>258951.15</v>
      </c>
      <c r="K172" s="432">
        <v>531448.51000000036</v>
      </c>
      <c r="Z172" s="451">
        <v>50801</v>
      </c>
    </row>
    <row r="173" spans="2:26" ht="18" customHeight="1" x14ac:dyDescent="0.25">
      <c r="B173" s="431">
        <v>159</v>
      </c>
      <c r="C173" s="451">
        <v>50809</v>
      </c>
      <c r="D173" s="432">
        <v>258951.15</v>
      </c>
      <c r="E173" s="432">
        <v>12221.194132969949</v>
      </c>
      <c r="F173" s="432">
        <v>298.16999999999996</v>
      </c>
      <c r="G173" s="432">
        <v>12519.364132969949</v>
      </c>
      <c r="H173" s="432">
        <v>11368.81</v>
      </c>
      <c r="I173" s="432">
        <v>852.38</v>
      </c>
      <c r="J173" s="432">
        <v>247582.34</v>
      </c>
      <c r="K173" s="432">
        <v>532300.89000000036</v>
      </c>
      <c r="Z173" s="451">
        <v>50829</v>
      </c>
    </row>
    <row r="174" spans="2:26" ht="18" customHeight="1" x14ac:dyDescent="0.25">
      <c r="B174" s="431">
        <v>160</v>
      </c>
      <c r="C174" s="451">
        <v>50837</v>
      </c>
      <c r="D174" s="432">
        <v>247582.34</v>
      </c>
      <c r="E174" s="432">
        <v>12221.194132969949</v>
      </c>
      <c r="F174" s="432">
        <v>298.16999999999996</v>
      </c>
      <c r="G174" s="432">
        <v>12519.364132969949</v>
      </c>
      <c r="H174" s="432">
        <v>11406.23</v>
      </c>
      <c r="I174" s="432">
        <v>814.96</v>
      </c>
      <c r="J174" s="432">
        <v>236176.11</v>
      </c>
      <c r="K174" s="432">
        <v>533115.85000000033</v>
      </c>
      <c r="Z174" s="451">
        <v>50860</v>
      </c>
    </row>
    <row r="175" spans="2:26" ht="18" customHeight="1" x14ac:dyDescent="0.25">
      <c r="B175" s="431">
        <v>161</v>
      </c>
      <c r="C175" s="451">
        <v>50868</v>
      </c>
      <c r="D175" s="432">
        <v>236176.11</v>
      </c>
      <c r="E175" s="432">
        <v>12221.194132969949</v>
      </c>
      <c r="F175" s="432">
        <v>298.16999999999996</v>
      </c>
      <c r="G175" s="432">
        <v>12519.364132969949</v>
      </c>
      <c r="H175" s="432">
        <v>11443.78</v>
      </c>
      <c r="I175" s="432">
        <v>777.41</v>
      </c>
      <c r="J175" s="432">
        <v>224732.32</v>
      </c>
      <c r="K175" s="432">
        <v>533893.26000000036</v>
      </c>
      <c r="Z175" s="451">
        <v>50890</v>
      </c>
    </row>
    <row r="176" spans="2:26" ht="18" customHeight="1" x14ac:dyDescent="0.25">
      <c r="B176" s="431">
        <v>162</v>
      </c>
      <c r="C176" s="451">
        <v>50898</v>
      </c>
      <c r="D176" s="432">
        <v>224732.32</v>
      </c>
      <c r="E176" s="432">
        <v>12221.194132969949</v>
      </c>
      <c r="F176" s="432">
        <v>298.16999999999996</v>
      </c>
      <c r="G176" s="432">
        <v>12519.364132969949</v>
      </c>
      <c r="H176" s="432">
        <v>11481.45</v>
      </c>
      <c r="I176" s="432">
        <v>739.74</v>
      </c>
      <c r="J176" s="432">
        <v>213250.87</v>
      </c>
      <c r="K176" s="432">
        <v>534633.00000000035</v>
      </c>
      <c r="Z176" s="451">
        <v>50921</v>
      </c>
    </row>
    <row r="177" spans="2:26" ht="18" customHeight="1" x14ac:dyDescent="0.25">
      <c r="B177" s="431">
        <v>163</v>
      </c>
      <c r="C177" s="451">
        <v>50929</v>
      </c>
      <c r="D177" s="432">
        <v>213250.87</v>
      </c>
      <c r="E177" s="432">
        <v>12221.194132969949</v>
      </c>
      <c r="F177" s="432">
        <v>298.16999999999996</v>
      </c>
      <c r="G177" s="432">
        <v>12519.364132969949</v>
      </c>
      <c r="H177" s="432">
        <v>11519.24</v>
      </c>
      <c r="I177" s="432">
        <v>701.95</v>
      </c>
      <c r="J177" s="432">
        <v>201731.63</v>
      </c>
      <c r="K177" s="432">
        <v>535334.9500000003</v>
      </c>
      <c r="Z177" s="451">
        <v>50951</v>
      </c>
    </row>
    <row r="178" spans="2:26" ht="18" customHeight="1" x14ac:dyDescent="0.25">
      <c r="B178" s="431">
        <v>164</v>
      </c>
      <c r="C178" s="451">
        <v>50959</v>
      </c>
      <c r="D178" s="432">
        <v>201731.63</v>
      </c>
      <c r="E178" s="432">
        <v>12221.194132969949</v>
      </c>
      <c r="F178" s="432">
        <v>298.16999999999996</v>
      </c>
      <c r="G178" s="432">
        <v>12519.364132969949</v>
      </c>
      <c r="H178" s="432">
        <v>11557.16</v>
      </c>
      <c r="I178" s="432">
        <v>664.03</v>
      </c>
      <c r="J178" s="432">
        <v>190174.47</v>
      </c>
      <c r="K178" s="432">
        <v>535998.98000000033</v>
      </c>
      <c r="Z178" s="451">
        <v>50982</v>
      </c>
    </row>
    <row r="179" spans="2:26" ht="18" customHeight="1" x14ac:dyDescent="0.25">
      <c r="B179" s="431">
        <v>165</v>
      </c>
      <c r="C179" s="451">
        <v>50990</v>
      </c>
      <c r="D179" s="432">
        <v>190174.47</v>
      </c>
      <c r="E179" s="432">
        <v>12221.194132969949</v>
      </c>
      <c r="F179" s="432">
        <v>298.16999999999996</v>
      </c>
      <c r="G179" s="432">
        <v>12519.364132969949</v>
      </c>
      <c r="H179" s="432">
        <v>11595.2</v>
      </c>
      <c r="I179" s="432">
        <v>625.99</v>
      </c>
      <c r="J179" s="432">
        <v>178579.27</v>
      </c>
      <c r="K179" s="432">
        <v>536624.97000000032</v>
      </c>
      <c r="Z179" s="451">
        <v>51013</v>
      </c>
    </row>
    <row r="180" spans="2:26" ht="18" customHeight="1" x14ac:dyDescent="0.25">
      <c r="B180" s="431">
        <v>166</v>
      </c>
      <c r="C180" s="451">
        <v>51021</v>
      </c>
      <c r="D180" s="432">
        <v>178579.27</v>
      </c>
      <c r="E180" s="432">
        <v>12221.194132969949</v>
      </c>
      <c r="F180" s="432">
        <v>298.16999999999996</v>
      </c>
      <c r="G180" s="432">
        <v>12519.364132969949</v>
      </c>
      <c r="H180" s="432">
        <v>11633.37</v>
      </c>
      <c r="I180" s="432">
        <v>587.82000000000005</v>
      </c>
      <c r="J180" s="432">
        <v>166945.9</v>
      </c>
      <c r="K180" s="432">
        <v>537212.79000000027</v>
      </c>
      <c r="Z180" s="451">
        <v>51043</v>
      </c>
    </row>
    <row r="181" spans="2:26" ht="18" customHeight="1" x14ac:dyDescent="0.25">
      <c r="B181" s="431">
        <v>167</v>
      </c>
      <c r="C181" s="451">
        <v>51051</v>
      </c>
      <c r="D181" s="432">
        <v>166945.9</v>
      </c>
      <c r="E181" s="432">
        <v>12221.194132969949</v>
      </c>
      <c r="F181" s="432">
        <v>298.16999999999996</v>
      </c>
      <c r="G181" s="432">
        <v>12519.364132969949</v>
      </c>
      <c r="H181" s="432">
        <v>11671.66</v>
      </c>
      <c r="I181" s="432">
        <v>549.53</v>
      </c>
      <c r="J181" s="432">
        <v>155274.23000000001</v>
      </c>
      <c r="K181" s="432">
        <v>537762.3200000003</v>
      </c>
      <c r="Z181" s="451">
        <v>51074</v>
      </c>
    </row>
    <row r="182" spans="2:26" ht="18" customHeight="1" x14ac:dyDescent="0.25">
      <c r="B182" s="431">
        <v>168</v>
      </c>
      <c r="C182" s="451">
        <v>51082</v>
      </c>
      <c r="D182" s="432">
        <v>155274.23000000001</v>
      </c>
      <c r="E182" s="432">
        <v>12221.194132969949</v>
      </c>
      <c r="F182" s="432">
        <v>298.16999999999996</v>
      </c>
      <c r="G182" s="432">
        <v>12519.364132969949</v>
      </c>
      <c r="H182" s="432">
        <v>11710.08</v>
      </c>
      <c r="I182" s="432">
        <v>511.11</v>
      </c>
      <c r="J182" s="432">
        <v>143564.15</v>
      </c>
      <c r="K182" s="432">
        <v>538273.43000000028</v>
      </c>
      <c r="Z182" s="451">
        <v>51104</v>
      </c>
    </row>
    <row r="183" spans="2:26" ht="18" customHeight="1" x14ac:dyDescent="0.25">
      <c r="B183" s="431">
        <v>169</v>
      </c>
      <c r="C183" s="451">
        <v>51112</v>
      </c>
      <c r="D183" s="432">
        <v>143564.15</v>
      </c>
      <c r="E183" s="432">
        <v>12221.194132969949</v>
      </c>
      <c r="F183" s="432">
        <v>298.16999999999996</v>
      </c>
      <c r="G183" s="432">
        <v>12519.364132969949</v>
      </c>
      <c r="H183" s="432">
        <v>11748.62</v>
      </c>
      <c r="I183" s="432">
        <v>472.57</v>
      </c>
      <c r="J183" s="432">
        <v>131815.51999999999</v>
      </c>
      <c r="K183" s="432">
        <v>538746.00000000023</v>
      </c>
      <c r="Z183" s="451">
        <v>51135</v>
      </c>
    </row>
    <row r="184" spans="2:26" ht="18" customHeight="1" x14ac:dyDescent="0.25">
      <c r="B184" s="431">
        <v>170</v>
      </c>
      <c r="C184" s="451">
        <v>51143</v>
      </c>
      <c r="D184" s="432">
        <v>131815.51999999999</v>
      </c>
      <c r="E184" s="432">
        <v>12221.194132969949</v>
      </c>
      <c r="F184" s="432">
        <v>298.16999999999996</v>
      </c>
      <c r="G184" s="432">
        <v>12519.364132969949</v>
      </c>
      <c r="H184" s="432">
        <v>11787.3</v>
      </c>
      <c r="I184" s="432">
        <v>433.89</v>
      </c>
      <c r="J184" s="432">
        <v>120028.22</v>
      </c>
      <c r="K184" s="432">
        <v>539179.89000000025</v>
      </c>
      <c r="Z184" s="451">
        <v>51166</v>
      </c>
    </row>
    <row r="185" spans="2:26" ht="18" customHeight="1" x14ac:dyDescent="0.25">
      <c r="B185" s="431">
        <v>171</v>
      </c>
      <c r="C185" s="451">
        <v>51174</v>
      </c>
      <c r="D185" s="432">
        <v>120028.22</v>
      </c>
      <c r="E185" s="432">
        <v>12221.194132969949</v>
      </c>
      <c r="F185" s="432">
        <v>298.16999999999996</v>
      </c>
      <c r="G185" s="432">
        <v>12519.364132969949</v>
      </c>
      <c r="H185" s="432">
        <v>11826.1</v>
      </c>
      <c r="I185" s="432">
        <v>395.09</v>
      </c>
      <c r="J185" s="432">
        <v>108202.12</v>
      </c>
      <c r="K185" s="432">
        <v>539574.98000000021</v>
      </c>
      <c r="Z185" s="451">
        <v>51195</v>
      </c>
    </row>
    <row r="186" spans="2:26" ht="18" customHeight="1" x14ac:dyDescent="0.25">
      <c r="B186" s="431">
        <v>172</v>
      </c>
      <c r="C186" s="451">
        <v>51203</v>
      </c>
      <c r="D186" s="432">
        <v>108202.12</v>
      </c>
      <c r="E186" s="432">
        <v>12221.194132969949</v>
      </c>
      <c r="F186" s="432">
        <v>298.16999999999996</v>
      </c>
      <c r="G186" s="432">
        <v>12519.364132969949</v>
      </c>
      <c r="H186" s="432">
        <v>11865.02</v>
      </c>
      <c r="I186" s="432">
        <v>356.17</v>
      </c>
      <c r="J186" s="432">
        <v>96337.09</v>
      </c>
      <c r="K186" s="432">
        <v>539931.15000000026</v>
      </c>
      <c r="Z186" s="451">
        <v>51226</v>
      </c>
    </row>
    <row r="187" spans="2:26" ht="18" customHeight="1" x14ac:dyDescent="0.25">
      <c r="B187" s="431">
        <v>173</v>
      </c>
      <c r="C187" s="451">
        <v>51234</v>
      </c>
      <c r="D187" s="432">
        <v>96337.09</v>
      </c>
      <c r="E187" s="432">
        <v>12221.194132969949</v>
      </c>
      <c r="F187" s="432">
        <v>298.16999999999996</v>
      </c>
      <c r="G187" s="432">
        <v>12519.364132969949</v>
      </c>
      <c r="H187" s="432">
        <v>11904.08</v>
      </c>
      <c r="I187" s="432">
        <v>317.11</v>
      </c>
      <c r="J187" s="432">
        <v>84433</v>
      </c>
      <c r="K187" s="432">
        <v>540248.26000000024</v>
      </c>
      <c r="Z187" s="451">
        <v>51256</v>
      </c>
    </row>
    <row r="188" spans="2:26" ht="18" customHeight="1" x14ac:dyDescent="0.25">
      <c r="B188" s="431">
        <v>174</v>
      </c>
      <c r="C188" s="451">
        <v>51264</v>
      </c>
      <c r="D188" s="432">
        <v>84433</v>
      </c>
      <c r="E188" s="432">
        <v>12221.194132969949</v>
      </c>
      <c r="F188" s="432">
        <v>298.16999999999996</v>
      </c>
      <c r="G188" s="432">
        <v>12519.364132969949</v>
      </c>
      <c r="H188" s="432">
        <v>11943.26</v>
      </c>
      <c r="I188" s="432">
        <v>277.93</v>
      </c>
      <c r="J188" s="432">
        <v>72489.740000000005</v>
      </c>
      <c r="K188" s="432">
        <v>540526.19000000029</v>
      </c>
      <c r="Z188" s="451">
        <v>51287</v>
      </c>
    </row>
    <row r="189" spans="2:26" ht="18" customHeight="1" x14ac:dyDescent="0.25">
      <c r="B189" s="431">
        <v>175</v>
      </c>
      <c r="C189" s="451">
        <v>51295</v>
      </c>
      <c r="D189" s="432">
        <v>72489.740000000005</v>
      </c>
      <c r="E189" s="432">
        <v>12221.194132969949</v>
      </c>
      <c r="F189" s="432">
        <v>298.16999999999996</v>
      </c>
      <c r="G189" s="432">
        <v>12519.364132969949</v>
      </c>
      <c r="H189" s="432">
        <v>11982.58</v>
      </c>
      <c r="I189" s="432">
        <v>238.61</v>
      </c>
      <c r="J189" s="432">
        <v>60507.15</v>
      </c>
      <c r="K189" s="432">
        <v>540764.80000000028</v>
      </c>
      <c r="Z189" s="451">
        <v>51317</v>
      </c>
    </row>
    <row r="190" spans="2:26" ht="18" customHeight="1" x14ac:dyDescent="0.25">
      <c r="B190" s="431">
        <v>176</v>
      </c>
      <c r="C190" s="451">
        <v>51325</v>
      </c>
      <c r="D190" s="432">
        <v>60507.15</v>
      </c>
      <c r="E190" s="432">
        <v>12221.194132969949</v>
      </c>
      <c r="F190" s="432">
        <v>298.16999999999996</v>
      </c>
      <c r="G190" s="432">
        <v>12519.364132969949</v>
      </c>
      <c r="H190" s="432">
        <v>12022.02</v>
      </c>
      <c r="I190" s="432">
        <v>199.17</v>
      </c>
      <c r="J190" s="432">
        <v>48485.13</v>
      </c>
      <c r="K190" s="432">
        <v>540963.97000000032</v>
      </c>
      <c r="Z190" s="451">
        <v>51348</v>
      </c>
    </row>
    <row r="191" spans="2:26" ht="18" customHeight="1" x14ac:dyDescent="0.25">
      <c r="B191" s="431">
        <v>177</v>
      </c>
      <c r="C191" s="451">
        <v>51356</v>
      </c>
      <c r="D191" s="432">
        <v>48485.13</v>
      </c>
      <c r="E191" s="432">
        <v>12221.194132969949</v>
      </c>
      <c r="F191" s="432">
        <v>298.16999999999996</v>
      </c>
      <c r="G191" s="432">
        <v>12519.364132969949</v>
      </c>
      <c r="H191" s="432">
        <v>12061.59</v>
      </c>
      <c r="I191" s="432">
        <v>159.6</v>
      </c>
      <c r="J191" s="432">
        <v>36423.53</v>
      </c>
      <c r="K191" s="432">
        <v>541123.5700000003</v>
      </c>
      <c r="Z191" s="451">
        <v>51379</v>
      </c>
    </row>
    <row r="192" spans="2:26" ht="18" customHeight="1" x14ac:dyDescent="0.25">
      <c r="B192" s="431">
        <v>178</v>
      </c>
      <c r="C192" s="451">
        <v>51387</v>
      </c>
      <c r="D192" s="432">
        <v>36423.53</v>
      </c>
      <c r="E192" s="432">
        <v>12221.194132969949</v>
      </c>
      <c r="F192" s="432">
        <v>298.16999999999996</v>
      </c>
      <c r="G192" s="432">
        <v>12519.364132969949</v>
      </c>
      <c r="H192" s="432">
        <v>12101.3</v>
      </c>
      <c r="I192" s="432">
        <v>119.89</v>
      </c>
      <c r="J192" s="432">
        <v>24322.23</v>
      </c>
      <c r="K192" s="432">
        <v>541243.46000000031</v>
      </c>
      <c r="Z192" s="451">
        <v>51409</v>
      </c>
    </row>
    <row r="193" spans="2:26" ht="18" customHeight="1" x14ac:dyDescent="0.25">
      <c r="B193" s="431">
        <v>179</v>
      </c>
      <c r="C193" s="451">
        <v>51417</v>
      </c>
      <c r="D193" s="432">
        <v>24322.23</v>
      </c>
      <c r="E193" s="432">
        <v>12221.194132969949</v>
      </c>
      <c r="F193" s="432">
        <v>298.16999999999996</v>
      </c>
      <c r="G193" s="432">
        <v>12519.364132969949</v>
      </c>
      <c r="H193" s="432">
        <v>12141.13</v>
      </c>
      <c r="I193" s="432">
        <v>80.06</v>
      </c>
      <c r="J193" s="432">
        <v>12181.1</v>
      </c>
      <c r="K193" s="432">
        <v>541323.52000000037</v>
      </c>
      <c r="Z193" s="451">
        <v>51440</v>
      </c>
    </row>
    <row r="194" spans="2:26" ht="15" x14ac:dyDescent="0.25">
      <c r="B194" s="431">
        <v>180</v>
      </c>
      <c r="C194" s="451">
        <v>51448</v>
      </c>
      <c r="D194" s="432">
        <v>12181.1</v>
      </c>
      <c r="E194" s="432">
        <v>12221.194132969949</v>
      </c>
      <c r="F194" s="432">
        <v>298.16999999999996</v>
      </c>
      <c r="G194" s="432">
        <v>12519.364132969949</v>
      </c>
      <c r="H194" s="432">
        <v>12181.09</v>
      </c>
      <c r="I194" s="432">
        <v>40.1</v>
      </c>
      <c r="J194" s="432">
        <v>0</v>
      </c>
      <c r="K194" s="432">
        <v>541363.62000000034</v>
      </c>
      <c r="Z194" s="451">
        <v>51470</v>
      </c>
    </row>
    <row r="195" spans="2:26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26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26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26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26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26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26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26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26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26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26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26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26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26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2:D12"/>
    <mergeCell ref="G12:H12"/>
    <mergeCell ref="I12:K12"/>
    <mergeCell ref="B11:D11"/>
    <mergeCell ref="G10:H10"/>
  </mergeCells>
  <conditionalFormatting sqref="B14:K300">
    <cfRule type="expression" dxfId="49" priority="2">
      <formula>$B14&lt;&gt;""</formula>
    </cfRule>
  </conditionalFormatting>
  <conditionalFormatting sqref="Z14">
    <cfRule type="expression" dxfId="48" priority="1">
      <formula>$B14&lt;&gt;""</formula>
    </cfRule>
  </conditionalFormatting>
  <dataValidations count="26">
    <dataValidation allowBlank="1" showInputMessage="1" showErrorMessage="1" prompt="Les intérêts cumulés sont mis à jour automatiquement dans cette colonne" sqref="K14" xr:uid="{1C7A6D52-677B-43F6-A03F-7FA4775611E2}"/>
    <dataValidation allowBlank="1" showInputMessage="1" showErrorMessage="1" prompt="Le solde final est mis à jour automatiquement dans cette colonne" sqref="J14" xr:uid="{F86490A8-DDD5-47DA-913A-35F19444248B}"/>
    <dataValidation allowBlank="1" showInputMessage="1" showErrorMessage="1" prompt="Les intérêts sont mis à jour automatiquement dans cette colonne" sqref="I14" xr:uid="{05CEB5E9-F403-4CC2-8F8F-D5F4EE4676A6}"/>
    <dataValidation allowBlank="1" showInputMessage="1" showErrorMessage="1" prompt="Le montant en principal est mis à jour automatiquement dans cette colonne" sqref="H14" xr:uid="{DEE97B46-F1E6-4C8A-AC3A-92BD0F75578F}"/>
    <dataValidation allowBlank="1" showInputMessage="1" showErrorMessage="1" prompt="Le paiement total est mis à jour automatiquement dans cette colonne" sqref="G14" xr:uid="{B3D0B0A6-F1E0-4AA1-9075-E3F268400866}"/>
    <dataValidation allowBlank="1" showInputMessage="1" showErrorMessage="1" prompt="Le paiement supplémentaire est mis à jour automatiquement dans cette colonne" sqref="F14" xr:uid="{457636C3-ED45-4C2E-B36B-D769218AD808}"/>
    <dataValidation allowBlank="1" showInputMessage="1" showErrorMessage="1" prompt="Le paiement programmé est mis à jour automatiquement dans cette colonne" sqref="E14" xr:uid="{5DCFA42D-6997-4765-BBCD-48581DA9739B}"/>
    <dataValidation allowBlank="1" showInputMessage="1" showErrorMessage="1" prompt="Le solde de début est mis à jour automatiquement dans cette colonne" sqref="D14" xr:uid="{624C9362-190D-4B96-9973-20FE78B7534B}"/>
    <dataValidation allowBlank="1" showInputMessage="1" showErrorMessage="1" prompt="La date de paiement est mise à jour automatiquement dans cette colonne" sqref="C14" xr:uid="{2089031C-6060-41EF-8F96-742F03F678DC}"/>
    <dataValidation allowBlank="1" showInputMessage="1" showErrorMessage="1" prompt="Le numéro de paiement est mis à jour automatiquement dans cette colonne" sqref="B14" xr:uid="{8A2ADE1F-8B90-4828-BB75-0DB100D49795}"/>
    <dataValidation allowBlank="1" showInputMessage="1" showErrorMessage="1" prompt="Total des paiements en avance mis à jour automatiquement" sqref="I8" xr:uid="{86BD093F-A562-42B7-AD1E-68DA3D1C0D7A}"/>
    <dataValidation allowBlank="1" showInputMessage="1" showErrorMessage="1" prompt="Nombre de paiements mis à jour automatiquement" sqref="I7" xr:uid="{D8BE7FE0-2990-4E9C-A008-E5A8BA7AEEF0}"/>
    <dataValidation allowBlank="1" showInputMessage="1" showErrorMessage="1" prompt="Nombre prévu de paiements mis à jour automatiquement" sqref="I6" xr:uid="{FAE36D86-F5E3-4954-B767-2B0A9B56463E}"/>
    <dataValidation allowBlank="1" showInputMessage="1" showErrorMessage="1" prompt="Montant du paiement programmé mis à jour automatiquement" sqref="I5" xr:uid="{B546865C-3FD9-4644-A99E-E9A5D3B0F798}"/>
    <dataValidation allowBlank="1" showInputMessage="1" showErrorMessage="1" prompt="Total des intérêts calculé automatiquement" sqref="I9" xr:uid="{55CB9318-D89A-485D-8654-4ACA6348A118}"/>
    <dataValidation allowBlank="1" showInputMessage="1" showErrorMessage="1" prompt="Entrez le montant du paiement supplémentaire dans cette cellule" sqref="E12:E13" xr:uid="{8BB3D9C4-B2FF-4756-9271-3AE3FF3D4A01}"/>
    <dataValidation allowBlank="1" showInputMessage="1" showErrorMessage="1" prompt="Entrez la date de début du prêt dans cette cellule" sqref="E9" xr:uid="{5ED7FB1E-4FAF-4AA1-AA98-CC1D9B87320C}"/>
    <dataValidation allowBlank="1" showInputMessage="1" showErrorMessage="1" prompt="Entrez le nombre de paiements par an dans cette cellule" sqref="E8" xr:uid="{2D6C5D9A-E25E-4F9B-802D-7AEAD21A8D78}"/>
    <dataValidation allowBlank="1" showInputMessage="1" showErrorMessage="1" prompt="Entrez la période de prêt en années dans cette cellule" sqref="E7" xr:uid="{21890EDF-DFDC-4D3A-A18A-6434B9AEC4AB}"/>
    <dataValidation allowBlank="1" showInputMessage="1" showErrorMessage="1" prompt="Entrez le taux d’intérêt annuel dans cette cellule" sqref="E6" xr:uid="{5D6BD85E-D7F3-411B-ACF5-A65B628DB3A7}"/>
    <dataValidation allowBlank="1" showInputMessage="1" showErrorMessage="1" prompt="Entrez le montant du prêt dans cette cellule" sqref="E5" xr:uid="{02504944-431B-45A3-8113-7F9AD54A9E62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721F7271-2445-4337-8DE7-D72AFC9F7D44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9DE3DAAE-69E8-4D58-B201-28C4DE30E7A2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C9A0E498-42F4-4F9B-9173-5170E0587AB3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A7771BE5-C98A-4D24-820F-AB6327F7E92B}"/>
    <dataValidation allowBlank="1" showInputMessage="1" showErrorMessage="1" prompt="Enter the number of months during which only interest will be paid and no principal will be repaid" sqref="E11" xr:uid="{22226F9D-EC42-4C6C-A237-A89284262AE5}"/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93E3-B2EB-438F-8BC0-3BE13F3BBE95}">
  <sheetPr codeName="Feuil5">
    <tabColor theme="8" tint="0.39997558519241921"/>
  </sheetPr>
  <dimension ref="A1:ES98"/>
  <sheetViews>
    <sheetView zoomScaleNormal="100" workbookViewId="0">
      <selection activeCell="B9" sqref="B9"/>
    </sheetView>
  </sheetViews>
  <sheetFormatPr baseColWidth="10" defaultColWidth="11.42578125" defaultRowHeight="11.25" outlineLevelCol="1" x14ac:dyDescent="0.2"/>
  <cols>
    <col min="1" max="1" width="24.7109375" style="9" bestFit="1" customWidth="1"/>
    <col min="2" max="2" width="14.28515625" style="1" bestFit="1" customWidth="1"/>
    <col min="3" max="3" width="6.28515625" style="1" bestFit="1" customWidth="1"/>
    <col min="4" max="4" width="27.85546875" style="1" bestFit="1" customWidth="1"/>
    <col min="5" max="5" width="4.7109375" style="17" bestFit="1" customWidth="1"/>
    <col min="6" max="17" width="8.140625" style="1" bestFit="1" customWidth="1" outlineLevel="1"/>
    <col min="18" max="18" width="8.140625" style="1" bestFit="1" customWidth="1"/>
    <col min="19" max="19" width="8.140625" style="1" bestFit="1" customWidth="1" outlineLevel="1"/>
    <col min="20" max="20" width="9" style="1" bestFit="1" customWidth="1" outlineLevel="1"/>
    <col min="21" max="30" width="8.140625" style="1" bestFit="1" customWidth="1" outlineLevel="1"/>
    <col min="31" max="31" width="8.140625" style="1" bestFit="1" customWidth="1"/>
    <col min="32" max="43" width="8.140625" style="1" bestFit="1" customWidth="1" outlineLevel="1"/>
    <col min="44" max="44" width="8.140625" style="1" bestFit="1" customWidth="1"/>
    <col min="45" max="56" width="8.140625" style="1" bestFit="1" customWidth="1" outlineLevel="1"/>
    <col min="57" max="57" width="8.140625" style="1" bestFit="1" customWidth="1"/>
    <col min="58" max="69" width="8.140625" style="1" bestFit="1" customWidth="1" outlineLevel="1"/>
    <col min="70" max="70" width="8.140625" style="1" bestFit="1" customWidth="1"/>
    <col min="71" max="82" width="8.140625" style="1" bestFit="1" customWidth="1" outlineLevel="1"/>
    <col min="83" max="83" width="8.140625" style="1" bestFit="1" customWidth="1"/>
    <col min="84" max="95" width="8.140625" style="1" bestFit="1" customWidth="1" outlineLevel="1"/>
    <col min="96" max="96" width="8.140625" style="1" bestFit="1" customWidth="1"/>
    <col min="97" max="108" width="8.140625" style="1" bestFit="1" customWidth="1" outlineLevel="1"/>
    <col min="109" max="109" width="8.140625" style="1" bestFit="1" customWidth="1"/>
    <col min="110" max="121" width="8.140625" style="1" bestFit="1" customWidth="1" outlineLevel="1"/>
    <col min="122" max="122" width="8.140625" style="1" bestFit="1" customWidth="1"/>
    <col min="123" max="134" width="8.140625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5'!H21</f>
        <v>0</v>
      </c>
      <c r="G6" s="17">
        <f>'SPACELOG 5'!I21</f>
        <v>0</v>
      </c>
      <c r="H6" s="17">
        <f>'SPACELOG 5'!J21</f>
        <v>0</v>
      </c>
      <c r="I6" s="17">
        <f>'SPACELOG 5'!K21</f>
        <v>0</v>
      </c>
      <c r="J6" s="17">
        <f>'SPACELOG 5'!L21</f>
        <v>0</v>
      </c>
      <c r="K6" s="17">
        <f>'SPACELOG 5'!M21</f>
        <v>0</v>
      </c>
      <c r="L6" s="17">
        <f>'SPACELOG 5'!N21</f>
        <v>0</v>
      </c>
      <c r="M6" s="17">
        <f>'SPACELOG 5'!O21</f>
        <v>0</v>
      </c>
      <c r="N6" s="17">
        <f>'SPACELOG 5'!P21</f>
        <v>0</v>
      </c>
      <c r="O6" s="17">
        <f>'SPACELOG 5'!Q21</f>
        <v>0</v>
      </c>
      <c r="P6" s="17">
        <f>'SPACELOG 5'!R21</f>
        <v>0</v>
      </c>
      <c r="Q6" s="17">
        <f>'SPACELOG 5'!S21</f>
        <v>0</v>
      </c>
      <c r="R6" s="319">
        <f>SUM(F6:Q6)</f>
        <v>0</v>
      </c>
      <c r="S6" s="17">
        <f>'SPACELOG 5'!T21</f>
        <v>0</v>
      </c>
      <c r="T6" s="17">
        <f>'SPACELOG 5'!U21</f>
        <v>0</v>
      </c>
      <c r="U6" s="17">
        <f>'SPACELOG 5'!V21</f>
        <v>0</v>
      </c>
      <c r="V6" s="17">
        <f>'SPACELOG 5'!W21</f>
        <v>0</v>
      </c>
      <c r="W6" s="17">
        <f>'SPACELOG 5'!X21</f>
        <v>0</v>
      </c>
      <c r="X6" s="17">
        <f>'SPACELOG 5'!Y21</f>
        <v>0</v>
      </c>
      <c r="Y6" s="17">
        <f>'SPACELOG 5'!Z21</f>
        <v>0</v>
      </c>
      <c r="Z6" s="17">
        <f>'SPACELOG 5'!AA21</f>
        <v>0</v>
      </c>
      <c r="AA6" s="17">
        <f>'SPACELOG 5'!AB21</f>
        <v>0</v>
      </c>
      <c r="AB6" s="17">
        <f>'SPACELOG 5'!AC21</f>
        <v>0</v>
      </c>
      <c r="AC6" s="17">
        <f>'SPACELOG 5'!AD21</f>
        <v>0</v>
      </c>
      <c r="AD6" s="17">
        <f>'SPACELOG 5'!AE21</f>
        <v>0</v>
      </c>
      <c r="AE6" s="319">
        <f>SUM(S6:AD6)</f>
        <v>0</v>
      </c>
      <c r="AF6" s="17">
        <f>'SPACELOG 5'!AF21</f>
        <v>0</v>
      </c>
      <c r="AG6" s="17">
        <f>'SPACELOG 5'!AG21</f>
        <v>0</v>
      </c>
      <c r="AH6" s="17">
        <f>'SPACELOG 5'!AH21</f>
        <v>0</v>
      </c>
      <c r="AI6" s="17">
        <f>'SPACELOG 5'!AI21</f>
        <v>0</v>
      </c>
      <c r="AJ6" s="17">
        <f>'SPACELOG 5'!AJ21</f>
        <v>0</v>
      </c>
      <c r="AK6" s="17">
        <f>'SPACELOG 5'!AK21</f>
        <v>0</v>
      </c>
      <c r="AL6" s="17">
        <f>'SPACELOG 5'!AL21</f>
        <v>0</v>
      </c>
      <c r="AM6" s="17">
        <f>'SPACELOG 5'!AM21</f>
        <v>0</v>
      </c>
      <c r="AN6" s="17">
        <f>'SPACELOG 5'!AN21</f>
        <v>0</v>
      </c>
      <c r="AO6" s="17">
        <f>'SPACELOG 5'!AO21</f>
        <v>0</v>
      </c>
      <c r="AP6" s="17">
        <f>'SPACELOG 5'!AP21</f>
        <v>0</v>
      </c>
      <c r="AQ6" s="17">
        <f>'SPACELOG 5'!AQ21</f>
        <v>0</v>
      </c>
      <c r="AR6" s="319">
        <f>SUM(AF6:AQ6)</f>
        <v>0</v>
      </c>
      <c r="AS6" s="17">
        <f>'SPACELOG 5'!AR21</f>
        <v>0</v>
      </c>
      <c r="AT6" s="17">
        <f>'SPACELOG 5'!AS21</f>
        <v>0</v>
      </c>
      <c r="AU6" s="17">
        <f>'SPACELOG 5'!AT21</f>
        <v>0</v>
      </c>
      <c r="AV6" s="17">
        <f>'SPACELOG 5'!AU21</f>
        <v>0</v>
      </c>
      <c r="AW6" s="17">
        <f>'SPACELOG 5'!AV21</f>
        <v>0</v>
      </c>
      <c r="AX6" s="17">
        <f>'SPACELOG 5'!AW21</f>
        <v>0</v>
      </c>
      <c r="AY6" s="17">
        <f>'SPACELOG 5'!AX21</f>
        <v>0</v>
      </c>
      <c r="AZ6" s="17">
        <f>'SPACELOG 5'!AY21</f>
        <v>0</v>
      </c>
      <c r="BA6" s="17">
        <f>'SPACELOG 5'!AZ21</f>
        <v>0</v>
      </c>
      <c r="BB6" s="17">
        <f>'SPACELOG 5'!BA21</f>
        <v>0</v>
      </c>
      <c r="BC6" s="17">
        <f>'SPACELOG 5'!BB21</f>
        <v>0</v>
      </c>
      <c r="BD6" s="17">
        <f>'SPACELOG 5'!BC21</f>
        <v>0</v>
      </c>
      <c r="BE6" s="319">
        <f>SUM(AS6:BD6)</f>
        <v>0</v>
      </c>
      <c r="BF6" s="17">
        <f>'SPACELOG 5'!BD21</f>
        <v>0</v>
      </c>
      <c r="BG6" s="17">
        <f>'SPACELOG 5'!BE21</f>
        <v>0</v>
      </c>
      <c r="BH6" s="17">
        <f>'SPACELOG 5'!BF21</f>
        <v>0</v>
      </c>
      <c r="BI6" s="17">
        <f>'SPACELOG 5'!BG21</f>
        <v>0</v>
      </c>
      <c r="BJ6" s="17">
        <f>'SPACELOG 5'!BH21</f>
        <v>0</v>
      </c>
      <c r="BK6" s="17">
        <f>'SPACELOG 5'!BI21</f>
        <v>0</v>
      </c>
      <c r="BL6" s="17">
        <f>'SPACELOG 5'!BJ21</f>
        <v>0</v>
      </c>
      <c r="BM6" s="17">
        <f>'SPACELOG 5'!BK21</f>
        <v>0</v>
      </c>
      <c r="BN6" s="17">
        <f>'SPACELOG 5'!BL21</f>
        <v>0</v>
      </c>
      <c r="BO6" s="17">
        <f>'SPACELOG 5'!BM21</f>
        <v>0</v>
      </c>
      <c r="BP6" s="17">
        <f>'SPACELOG 5'!BN21</f>
        <v>0</v>
      </c>
      <c r="BQ6" s="17">
        <f>'SPACELOG 5'!BO21</f>
        <v>0</v>
      </c>
      <c r="BR6" s="319">
        <f>SUM(BF6:BQ6)</f>
        <v>0</v>
      </c>
      <c r="BS6" s="17">
        <f>'SPACELOG 5'!BP21</f>
        <v>0</v>
      </c>
      <c r="BT6" s="17">
        <f>'SPACELOG 5'!BQ21</f>
        <v>0</v>
      </c>
      <c r="BU6" s="17">
        <f>'SPACELOG 5'!BR21</f>
        <v>0</v>
      </c>
      <c r="BV6" s="17">
        <f>'SPACELOG 5'!BS21</f>
        <v>0</v>
      </c>
      <c r="BW6" s="17">
        <f>'SPACELOG 5'!BT21</f>
        <v>0</v>
      </c>
      <c r="BX6" s="17">
        <f>'SPACELOG 5'!BU21</f>
        <v>0</v>
      </c>
      <c r="BY6" s="17">
        <f>'SPACELOG 5'!BV21</f>
        <v>0</v>
      </c>
      <c r="BZ6" s="17">
        <f>'SPACELOG 5'!BW21</f>
        <v>0</v>
      </c>
      <c r="CA6" s="17">
        <f>'SPACELOG 5'!BX21</f>
        <v>0</v>
      </c>
      <c r="CB6" s="17">
        <f>'SPACELOG 5'!BY21</f>
        <v>0</v>
      </c>
      <c r="CC6" s="17">
        <f>'SPACELOG 5'!BZ21</f>
        <v>0</v>
      </c>
      <c r="CD6" s="17">
        <f>'SPACELOG 5'!CA21</f>
        <v>0</v>
      </c>
      <c r="CE6" s="319">
        <f>SUM(BS6:CD6)</f>
        <v>0</v>
      </c>
      <c r="CF6" s="17">
        <f>'SPACELOG 5'!CB21</f>
        <v>0</v>
      </c>
      <c r="CG6" s="17">
        <f>'SPACELOG 5'!CC21</f>
        <v>0</v>
      </c>
      <c r="CH6" s="17">
        <f>'SPACELOG 5'!CD21</f>
        <v>0</v>
      </c>
      <c r="CI6" s="17">
        <f>'SPACELOG 5'!CE21</f>
        <v>0</v>
      </c>
      <c r="CJ6" s="17">
        <f>'SPACELOG 5'!CF21</f>
        <v>0</v>
      </c>
      <c r="CK6" s="17">
        <f>'SPACELOG 5'!CG21</f>
        <v>0</v>
      </c>
      <c r="CL6" s="17">
        <f>'SPACELOG 5'!CH21</f>
        <v>0</v>
      </c>
      <c r="CM6" s="17">
        <f>'SPACELOG 5'!CI21</f>
        <v>0</v>
      </c>
      <c r="CN6" s="17">
        <f>'SPACELOG 5'!CJ21</f>
        <v>0</v>
      </c>
      <c r="CO6" s="17">
        <f>'SPACELOG 5'!CK21</f>
        <v>0</v>
      </c>
      <c r="CP6" s="17">
        <f>'SPACELOG 5'!CL21</f>
        <v>0</v>
      </c>
      <c r="CQ6" s="17">
        <f>'SPACELOG 5'!CM21</f>
        <v>0</v>
      </c>
      <c r="CR6" s="319">
        <f>SUM(CF6:CQ6)</f>
        <v>0</v>
      </c>
      <c r="CS6" s="17">
        <f>'SPACELOG 5'!CN21</f>
        <v>0</v>
      </c>
      <c r="CT6" s="17">
        <f>'SPACELOG 5'!CO21</f>
        <v>0</v>
      </c>
      <c r="CU6" s="17">
        <f>'SPACELOG 5'!CP21</f>
        <v>0</v>
      </c>
      <c r="CV6" s="17">
        <f>'SPACELOG 5'!CQ21</f>
        <v>0</v>
      </c>
      <c r="CW6" s="17">
        <f>'SPACELOG 5'!CR21</f>
        <v>0</v>
      </c>
      <c r="CX6" s="17">
        <f>'SPACELOG 5'!CS21</f>
        <v>0</v>
      </c>
      <c r="CY6" s="17">
        <f>'SPACELOG 5'!CT21</f>
        <v>0</v>
      </c>
      <c r="CZ6" s="17">
        <f>'SPACELOG 5'!CU21</f>
        <v>0</v>
      </c>
      <c r="DA6" s="17">
        <f>'SPACELOG 5'!CV21</f>
        <v>0</v>
      </c>
      <c r="DB6" s="17">
        <f>'SPACELOG 5'!CW21</f>
        <v>0</v>
      </c>
      <c r="DC6" s="17">
        <f>'SPACELOG 5'!CX21</f>
        <v>0</v>
      </c>
      <c r="DD6" s="17">
        <f>'SPACELOG 5'!CY21</f>
        <v>0</v>
      </c>
      <c r="DE6" s="319">
        <f>SUM(CS6:DD6)</f>
        <v>0</v>
      </c>
      <c r="DF6" s="17">
        <f>'SPACELOG 5'!CZ21</f>
        <v>0</v>
      </c>
      <c r="DG6" s="17">
        <f>'SPACELOG 5'!DA21</f>
        <v>0</v>
      </c>
      <c r="DH6" s="17">
        <f>'SPACELOG 5'!DB21</f>
        <v>0</v>
      </c>
      <c r="DI6" s="17">
        <f>'SPACELOG 5'!DC21</f>
        <v>0</v>
      </c>
      <c r="DJ6" s="17">
        <f>'SPACELOG 5'!DD21</f>
        <v>0</v>
      </c>
      <c r="DK6" s="17">
        <f>'SPACELOG 5'!DE21</f>
        <v>0</v>
      </c>
      <c r="DL6" s="17">
        <f>'SPACELOG 5'!DF21</f>
        <v>0</v>
      </c>
      <c r="DM6" s="17">
        <f>'SPACELOG 5'!DG21</f>
        <v>0</v>
      </c>
      <c r="DN6" s="17">
        <f>'SPACELOG 5'!DH21</f>
        <v>0</v>
      </c>
      <c r="DO6" s="17">
        <f>'SPACELOG 5'!DI21</f>
        <v>0</v>
      </c>
      <c r="DP6" s="17">
        <f>'SPACELOG 5'!DJ21</f>
        <v>0</v>
      </c>
      <c r="DQ6" s="17">
        <f>'SPACELOG 5'!DK21</f>
        <v>0</v>
      </c>
      <c r="DR6" s="319">
        <f>SUM(DF6:DQ6)</f>
        <v>0</v>
      </c>
      <c r="DS6" s="17">
        <f>'SPACELOG 5'!DL21</f>
        <v>0</v>
      </c>
      <c r="DT6" s="17">
        <f>'SPACELOG 5'!DM21</f>
        <v>0</v>
      </c>
      <c r="DU6" s="17">
        <f>'SPACELOG 5'!DN21</f>
        <v>0</v>
      </c>
      <c r="DV6" s="17">
        <f>'SPACELOG 5'!DO21</f>
        <v>0</v>
      </c>
      <c r="DW6" s="17">
        <f>'SPACELOG 5'!DP21</f>
        <v>0</v>
      </c>
      <c r="DX6" s="17">
        <f>'SPACELOG 5'!DQ21</f>
        <v>0</v>
      </c>
      <c r="DY6" s="17">
        <f>'SPACELOG 5'!DR21</f>
        <v>0</v>
      </c>
      <c r="DZ6" s="17">
        <f>'SPACELOG 5'!DS21</f>
        <v>0</v>
      </c>
      <c r="EA6" s="17">
        <f>'SPACELOG 5'!DT21</f>
        <v>0</v>
      </c>
      <c r="EB6" s="17">
        <f>'SPACELOG 5'!DU21</f>
        <v>0</v>
      </c>
      <c r="EC6" s="17">
        <f>'SPACELOG 5'!DV21</f>
        <v>0</v>
      </c>
      <c r="ED6" s="17">
        <f>'SPACELOG 5'!DW21</f>
        <v>0</v>
      </c>
      <c r="EE6" s="391">
        <f>SUM(DS6:ED6)</f>
        <v>0</v>
      </c>
    </row>
    <row r="7" spans="1:149" x14ac:dyDescent="0.2">
      <c r="A7" s="1" t="s">
        <v>35</v>
      </c>
      <c r="B7" s="36">
        <v>46174</v>
      </c>
      <c r="D7" s="32" t="s">
        <v>14</v>
      </c>
      <c r="F7" s="17">
        <f t="shared" ref="F7:Q7" si="196">F6</f>
        <v>0</v>
      </c>
      <c r="G7" s="23">
        <f t="shared" si="196"/>
        <v>0</v>
      </c>
      <c r="H7" s="17">
        <f t="shared" si="196"/>
        <v>0</v>
      </c>
      <c r="I7" s="17">
        <f t="shared" si="196"/>
        <v>0</v>
      </c>
      <c r="J7" s="17">
        <f t="shared" si="196"/>
        <v>0</v>
      </c>
      <c r="K7" s="17">
        <f t="shared" si="196"/>
        <v>0</v>
      </c>
      <c r="L7" s="17">
        <f t="shared" si="196"/>
        <v>0</v>
      </c>
      <c r="M7" s="17">
        <f t="shared" si="196"/>
        <v>0</v>
      </c>
      <c r="N7" s="17">
        <f t="shared" si="196"/>
        <v>0</v>
      </c>
      <c r="O7" s="17">
        <f t="shared" si="196"/>
        <v>0</v>
      </c>
      <c r="P7" s="17">
        <f t="shared" si="196"/>
        <v>0</v>
      </c>
      <c r="Q7" s="17">
        <f t="shared" si="196"/>
        <v>0</v>
      </c>
      <c r="R7" s="319">
        <f>SUM(F7:Q7)</f>
        <v>0</v>
      </c>
      <c r="S7" s="17">
        <f t="shared" ref="S7" si="197">S6</f>
        <v>0</v>
      </c>
      <c r="T7" s="23">
        <f t="shared" ref="T7" si="198">T6</f>
        <v>0</v>
      </c>
      <c r="U7" s="17">
        <f t="shared" ref="U7" si="199">U6</f>
        <v>0</v>
      </c>
      <c r="V7" s="17">
        <f t="shared" ref="V7" si="200">V6</f>
        <v>0</v>
      </c>
      <c r="W7" s="17">
        <f t="shared" ref="W7" si="201">W6</f>
        <v>0</v>
      </c>
      <c r="X7" s="17">
        <f t="shared" ref="X7" si="202">X6</f>
        <v>0</v>
      </c>
      <c r="Y7" s="17">
        <f t="shared" ref="Y7" si="203">Y6</f>
        <v>0</v>
      </c>
      <c r="Z7" s="17">
        <f t="shared" ref="Z7" si="204">Z6</f>
        <v>0</v>
      </c>
      <c r="AA7" s="17">
        <f t="shared" ref="AA7" si="205">AA6</f>
        <v>0</v>
      </c>
      <c r="AB7" s="17">
        <f t="shared" ref="AB7" si="206">AB6</f>
        <v>0</v>
      </c>
      <c r="AC7" s="17">
        <f t="shared" ref="AC7" si="207">AC6</f>
        <v>0</v>
      </c>
      <c r="AD7" s="17">
        <f t="shared" ref="AD7" si="208">AD6</f>
        <v>0</v>
      </c>
      <c r="AE7" s="319">
        <f>SUM(S7:AD7)</f>
        <v>0</v>
      </c>
      <c r="AF7" s="17">
        <f t="shared" ref="AF7" si="209">AF6</f>
        <v>0</v>
      </c>
      <c r="AG7" s="23">
        <f t="shared" ref="AG7" si="210">AG6</f>
        <v>0</v>
      </c>
      <c r="AH7" s="17">
        <f t="shared" ref="AH7" si="211">AH6</f>
        <v>0</v>
      </c>
      <c r="AI7" s="17">
        <f t="shared" ref="AI7" si="212">AI6</f>
        <v>0</v>
      </c>
      <c r="AJ7" s="17">
        <f t="shared" ref="AJ7" si="213">AJ6</f>
        <v>0</v>
      </c>
      <c r="AK7" s="17">
        <f t="shared" ref="AK7" si="214">AK6</f>
        <v>0</v>
      </c>
      <c r="AL7" s="17">
        <f t="shared" ref="AL7" si="215">AL6</f>
        <v>0</v>
      </c>
      <c r="AM7" s="17">
        <f t="shared" ref="AM7" si="216">AM6</f>
        <v>0</v>
      </c>
      <c r="AN7" s="17">
        <f t="shared" ref="AN7" si="217">AN6</f>
        <v>0</v>
      </c>
      <c r="AO7" s="17">
        <f t="shared" ref="AO7" si="218">AO6</f>
        <v>0</v>
      </c>
      <c r="AP7" s="17">
        <f t="shared" ref="AP7" si="219">AP6</f>
        <v>0</v>
      </c>
      <c r="AQ7" s="17">
        <f t="shared" ref="AQ7" si="220">AQ6</f>
        <v>0</v>
      </c>
      <c r="AR7" s="319">
        <f>SUM(AF7:AQ7)</f>
        <v>0</v>
      </c>
      <c r="AS7" s="17">
        <f t="shared" ref="AS7" si="221">AS6</f>
        <v>0</v>
      </c>
      <c r="AT7" s="23">
        <f t="shared" ref="AT7" si="222">AT6</f>
        <v>0</v>
      </c>
      <c r="AU7" s="17">
        <f t="shared" ref="AU7" si="223">AU6</f>
        <v>0</v>
      </c>
      <c r="AV7" s="17">
        <f t="shared" ref="AV7" si="224">AV6</f>
        <v>0</v>
      </c>
      <c r="AW7" s="17">
        <f t="shared" ref="AW7" si="225">AW6</f>
        <v>0</v>
      </c>
      <c r="AX7" s="17">
        <f t="shared" ref="AX7" si="226">AX6</f>
        <v>0</v>
      </c>
      <c r="AY7" s="17">
        <f t="shared" ref="AY7" si="227">AY6</f>
        <v>0</v>
      </c>
      <c r="AZ7" s="17">
        <f t="shared" ref="AZ7" si="228">AZ6</f>
        <v>0</v>
      </c>
      <c r="BA7" s="17">
        <f t="shared" ref="BA7" si="229">BA6</f>
        <v>0</v>
      </c>
      <c r="BB7" s="17">
        <f t="shared" ref="BB7" si="230">BB6</f>
        <v>0</v>
      </c>
      <c r="BC7" s="17">
        <f t="shared" ref="BC7" si="231">BC6</f>
        <v>0</v>
      </c>
      <c r="BD7" s="17">
        <f t="shared" ref="BD7" si="232">BD6</f>
        <v>0</v>
      </c>
      <c r="BE7" s="319">
        <f>SUM(AS7:BD7)</f>
        <v>0</v>
      </c>
      <c r="BF7" s="17">
        <f t="shared" ref="BF7" si="233">BF6</f>
        <v>0</v>
      </c>
      <c r="BG7" s="23">
        <f t="shared" ref="BG7" si="234">BG6</f>
        <v>0</v>
      </c>
      <c r="BH7" s="17">
        <f t="shared" ref="BH7" si="235">BH6</f>
        <v>0</v>
      </c>
      <c r="BI7" s="17">
        <f t="shared" ref="BI7" si="236">BI6</f>
        <v>0</v>
      </c>
      <c r="BJ7" s="17">
        <f t="shared" ref="BJ7" si="237">BJ6</f>
        <v>0</v>
      </c>
      <c r="BK7" s="17">
        <f t="shared" ref="BK7" si="238">BK6</f>
        <v>0</v>
      </c>
      <c r="BL7" s="17">
        <f t="shared" ref="BL7" si="239">BL6</f>
        <v>0</v>
      </c>
      <c r="BM7" s="17">
        <f t="shared" ref="BM7" si="240">BM6</f>
        <v>0</v>
      </c>
      <c r="BN7" s="17">
        <f t="shared" ref="BN7" si="241">BN6</f>
        <v>0</v>
      </c>
      <c r="BO7" s="17">
        <f t="shared" ref="BO7" si="242">BO6</f>
        <v>0</v>
      </c>
      <c r="BP7" s="17">
        <f t="shared" ref="BP7" si="243">BP6</f>
        <v>0</v>
      </c>
      <c r="BQ7" s="17">
        <f t="shared" ref="BQ7" si="244">BQ6</f>
        <v>0</v>
      </c>
      <c r="BR7" s="319">
        <f>SUM(BF7:BQ7)</f>
        <v>0</v>
      </c>
      <c r="BS7" s="17">
        <f t="shared" ref="BS7" si="245">BS6</f>
        <v>0</v>
      </c>
      <c r="BT7" s="23">
        <f t="shared" ref="BT7" si="246">BT6</f>
        <v>0</v>
      </c>
      <c r="BU7" s="17">
        <f t="shared" ref="BU7" si="247">BU6</f>
        <v>0</v>
      </c>
      <c r="BV7" s="17">
        <f t="shared" ref="BV7" si="248">BV6</f>
        <v>0</v>
      </c>
      <c r="BW7" s="17">
        <f t="shared" ref="BW7" si="249">BW6</f>
        <v>0</v>
      </c>
      <c r="BX7" s="17">
        <f t="shared" ref="BX7" si="250">BX6</f>
        <v>0</v>
      </c>
      <c r="BY7" s="17">
        <f t="shared" ref="BY7" si="251">BY6</f>
        <v>0</v>
      </c>
      <c r="BZ7" s="17">
        <f t="shared" ref="BZ7" si="252">BZ6</f>
        <v>0</v>
      </c>
      <c r="CA7" s="17">
        <f t="shared" ref="CA7" si="253">CA6</f>
        <v>0</v>
      </c>
      <c r="CB7" s="17">
        <f t="shared" ref="CB7" si="254">CB6</f>
        <v>0</v>
      </c>
      <c r="CC7" s="17">
        <f t="shared" ref="CC7" si="255">CC6</f>
        <v>0</v>
      </c>
      <c r="CD7" s="17">
        <f t="shared" ref="CD7" si="256">CD6</f>
        <v>0</v>
      </c>
      <c r="CE7" s="319">
        <f>SUM(BS7:CD7)</f>
        <v>0</v>
      </c>
      <c r="CF7" s="17">
        <f t="shared" ref="CF7" si="257">CF6</f>
        <v>0</v>
      </c>
      <c r="CG7" s="23">
        <f t="shared" ref="CG7" si="258">CG6</f>
        <v>0</v>
      </c>
      <c r="CH7" s="17">
        <f t="shared" ref="CH7" si="259">CH6</f>
        <v>0</v>
      </c>
      <c r="CI7" s="17">
        <f t="shared" ref="CI7" si="260">CI6</f>
        <v>0</v>
      </c>
      <c r="CJ7" s="17">
        <f t="shared" ref="CJ7" si="261">CJ6</f>
        <v>0</v>
      </c>
      <c r="CK7" s="17">
        <f t="shared" ref="CK7" si="262">CK6</f>
        <v>0</v>
      </c>
      <c r="CL7" s="17">
        <f t="shared" ref="CL7" si="263">CL6</f>
        <v>0</v>
      </c>
      <c r="CM7" s="17">
        <f t="shared" ref="CM7" si="264">CM6</f>
        <v>0</v>
      </c>
      <c r="CN7" s="17">
        <f t="shared" ref="CN7" si="265">CN6</f>
        <v>0</v>
      </c>
      <c r="CO7" s="17">
        <f t="shared" ref="CO7" si="266">CO6</f>
        <v>0</v>
      </c>
      <c r="CP7" s="17">
        <f t="shared" ref="CP7" si="267">CP6</f>
        <v>0</v>
      </c>
      <c r="CQ7" s="17">
        <f t="shared" ref="CQ7" si="268">CQ6</f>
        <v>0</v>
      </c>
      <c r="CR7" s="319">
        <f>SUM(CF7:CQ7)</f>
        <v>0</v>
      </c>
      <c r="CS7" s="17">
        <f t="shared" ref="CS7" si="269">CS6</f>
        <v>0</v>
      </c>
      <c r="CT7" s="23">
        <f t="shared" ref="CT7" si="270">CT6</f>
        <v>0</v>
      </c>
      <c r="CU7" s="17">
        <f t="shared" ref="CU7" si="271">CU6</f>
        <v>0</v>
      </c>
      <c r="CV7" s="17">
        <f t="shared" ref="CV7" si="272">CV6</f>
        <v>0</v>
      </c>
      <c r="CW7" s="17">
        <f t="shared" ref="CW7" si="273">CW6</f>
        <v>0</v>
      </c>
      <c r="CX7" s="17">
        <f t="shared" ref="CX7" si="274">CX6</f>
        <v>0</v>
      </c>
      <c r="CY7" s="17">
        <f t="shared" ref="CY7" si="275">CY6</f>
        <v>0</v>
      </c>
      <c r="CZ7" s="17">
        <f t="shared" ref="CZ7" si="276">CZ6</f>
        <v>0</v>
      </c>
      <c r="DA7" s="17">
        <f t="shared" ref="DA7" si="277">DA6</f>
        <v>0</v>
      </c>
      <c r="DB7" s="17">
        <f t="shared" ref="DB7" si="278">DB6</f>
        <v>0</v>
      </c>
      <c r="DC7" s="17">
        <f t="shared" ref="DC7" si="279">DC6</f>
        <v>0</v>
      </c>
      <c r="DD7" s="17">
        <f t="shared" ref="DD7" si="280">DD6</f>
        <v>0</v>
      </c>
      <c r="DE7" s="319">
        <f>SUM(CS7:DD7)</f>
        <v>0</v>
      </c>
      <c r="DF7" s="17">
        <f t="shared" ref="DF7" si="281">DF6</f>
        <v>0</v>
      </c>
      <c r="DG7" s="23">
        <f t="shared" ref="DG7" si="282">DG6</f>
        <v>0</v>
      </c>
      <c r="DH7" s="17">
        <f t="shared" ref="DH7" si="283">DH6</f>
        <v>0</v>
      </c>
      <c r="DI7" s="17">
        <f t="shared" ref="DI7" si="284">DI6</f>
        <v>0</v>
      </c>
      <c r="DJ7" s="17">
        <f t="shared" ref="DJ7" si="285">DJ6</f>
        <v>0</v>
      </c>
      <c r="DK7" s="17">
        <f t="shared" ref="DK7" si="286">DK6</f>
        <v>0</v>
      </c>
      <c r="DL7" s="17">
        <f t="shared" ref="DL7" si="287">DL6</f>
        <v>0</v>
      </c>
      <c r="DM7" s="17">
        <f t="shared" ref="DM7" si="288">DM6</f>
        <v>0</v>
      </c>
      <c r="DN7" s="17">
        <f t="shared" ref="DN7" si="289">DN6</f>
        <v>0</v>
      </c>
      <c r="DO7" s="17">
        <f t="shared" ref="DO7" si="290">DO6</f>
        <v>0</v>
      </c>
      <c r="DP7" s="17">
        <f t="shared" ref="DP7" si="291">DP6</f>
        <v>0</v>
      </c>
      <c r="DQ7" s="17">
        <f t="shared" ref="DQ7" si="292">DQ6</f>
        <v>0</v>
      </c>
      <c r="DR7" s="319">
        <f>SUM(DF7:DQ7)</f>
        <v>0</v>
      </c>
      <c r="DS7" s="17">
        <f t="shared" ref="DS7" si="293">DS6</f>
        <v>0</v>
      </c>
      <c r="DT7" s="23">
        <f t="shared" ref="DT7" si="294">DT6</f>
        <v>0</v>
      </c>
      <c r="DU7" s="17">
        <f t="shared" ref="DU7" si="295">DU6</f>
        <v>0</v>
      </c>
      <c r="DV7" s="17">
        <f t="shared" ref="DV7" si="296">DV6</f>
        <v>0</v>
      </c>
      <c r="DW7" s="17">
        <f t="shared" ref="DW7" si="297">DW6</f>
        <v>0</v>
      </c>
      <c r="DX7" s="17">
        <f t="shared" ref="DX7" si="298">DX6</f>
        <v>0</v>
      </c>
      <c r="DY7" s="17">
        <f t="shared" ref="DY7" si="299">DY6</f>
        <v>0</v>
      </c>
      <c r="DZ7" s="17">
        <f t="shared" ref="DZ7" si="300">DZ6</f>
        <v>0</v>
      </c>
      <c r="EA7" s="17">
        <f t="shared" ref="EA7" si="301">EA6</f>
        <v>0</v>
      </c>
      <c r="EB7" s="17">
        <f t="shared" ref="EB7" si="302">EB6</f>
        <v>0</v>
      </c>
      <c r="EC7" s="17">
        <f t="shared" ref="EC7" si="303">EC6</f>
        <v>0</v>
      </c>
      <c r="ED7" s="17">
        <f t="shared" ref="ED7" si="304">ED6</f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E9" s="37"/>
      <c r="F9" s="17">
        <f t="shared" ref="F9:Q18" si="305">IF(F$2&gt;=$B$18,$E9,0)</f>
        <v>0</v>
      </c>
      <c r="G9" s="17">
        <f t="shared" si="305"/>
        <v>0</v>
      </c>
      <c r="H9" s="17">
        <f t="shared" si="305"/>
        <v>0</v>
      </c>
      <c r="I9" s="17">
        <f t="shared" si="305"/>
        <v>0</v>
      </c>
      <c r="J9" s="17">
        <f t="shared" si="305"/>
        <v>0</v>
      </c>
      <c r="K9" s="17">
        <f t="shared" si="305"/>
        <v>0</v>
      </c>
      <c r="L9" s="17">
        <f t="shared" si="305"/>
        <v>0</v>
      </c>
      <c r="M9" s="17">
        <f t="shared" si="305"/>
        <v>0</v>
      </c>
      <c r="N9" s="17">
        <f t="shared" si="305"/>
        <v>0</v>
      </c>
      <c r="O9" s="17">
        <f t="shared" si="305"/>
        <v>0</v>
      </c>
      <c r="P9" s="17">
        <f t="shared" si="305"/>
        <v>0</v>
      </c>
      <c r="Q9" s="17">
        <f t="shared" si="305"/>
        <v>0</v>
      </c>
      <c r="R9" s="319">
        <f t="shared" ref="R9:R36" si="306">SUM(F9:Q9)</f>
        <v>0</v>
      </c>
      <c r="S9" s="17">
        <f t="shared" ref="S9:AD12" si="307">IF(S$2&gt;=$B$18,$E9,0)</f>
        <v>0</v>
      </c>
      <c r="T9" s="17">
        <f t="shared" si="307"/>
        <v>0</v>
      </c>
      <c r="U9" s="17">
        <f t="shared" si="307"/>
        <v>0</v>
      </c>
      <c r="V9" s="17">
        <f t="shared" si="307"/>
        <v>0</v>
      </c>
      <c r="W9" s="17">
        <f t="shared" si="307"/>
        <v>0</v>
      </c>
      <c r="X9" s="17">
        <f t="shared" si="307"/>
        <v>0</v>
      </c>
      <c r="Y9" s="17">
        <f t="shared" si="307"/>
        <v>0</v>
      </c>
      <c r="Z9" s="17">
        <f t="shared" si="307"/>
        <v>0</v>
      </c>
      <c r="AA9" s="17">
        <f t="shared" si="307"/>
        <v>0</v>
      </c>
      <c r="AB9" s="17">
        <f t="shared" si="307"/>
        <v>0</v>
      </c>
      <c r="AC9" s="17">
        <f t="shared" si="307"/>
        <v>0</v>
      </c>
      <c r="AD9" s="17">
        <f t="shared" si="307"/>
        <v>0</v>
      </c>
      <c r="AE9" s="319">
        <f t="shared" ref="AE9:AE26" si="308">SUM(S9:AD9)</f>
        <v>0</v>
      </c>
      <c r="AF9" s="17">
        <f t="shared" ref="AF9:AQ12" si="309">IF(AF$2&gt;=$B$18,$E9,0)</f>
        <v>0</v>
      </c>
      <c r="AG9" s="17">
        <f t="shared" si="309"/>
        <v>0</v>
      </c>
      <c r="AH9" s="17">
        <f t="shared" si="309"/>
        <v>0</v>
      </c>
      <c r="AI9" s="17">
        <f t="shared" si="309"/>
        <v>0</v>
      </c>
      <c r="AJ9" s="17">
        <f t="shared" si="309"/>
        <v>0</v>
      </c>
      <c r="AK9" s="17">
        <f t="shared" si="309"/>
        <v>0</v>
      </c>
      <c r="AL9" s="17">
        <f t="shared" si="309"/>
        <v>0</v>
      </c>
      <c r="AM9" s="17">
        <f t="shared" si="309"/>
        <v>0</v>
      </c>
      <c r="AN9" s="17">
        <f t="shared" si="309"/>
        <v>0</v>
      </c>
      <c r="AO9" s="17">
        <f t="shared" si="309"/>
        <v>0</v>
      </c>
      <c r="AP9" s="17">
        <f t="shared" si="309"/>
        <v>0</v>
      </c>
      <c r="AQ9" s="17">
        <f t="shared" si="309"/>
        <v>0</v>
      </c>
      <c r="AR9" s="319">
        <f t="shared" ref="AR9:AR26" si="310">SUM(AF9:AQ9)</f>
        <v>0</v>
      </c>
      <c r="AS9" s="17">
        <f t="shared" ref="AS9:BD12" si="311">IF(AS$2&gt;=$B$18,$E9,0)</f>
        <v>0</v>
      </c>
      <c r="AT9" s="17">
        <f t="shared" si="311"/>
        <v>0</v>
      </c>
      <c r="AU9" s="17">
        <f t="shared" si="311"/>
        <v>0</v>
      </c>
      <c r="AV9" s="17">
        <f t="shared" si="311"/>
        <v>0</v>
      </c>
      <c r="AW9" s="17">
        <f t="shared" si="311"/>
        <v>0</v>
      </c>
      <c r="AX9" s="17">
        <f t="shared" si="311"/>
        <v>0</v>
      </c>
      <c r="AY9" s="17">
        <f t="shared" si="311"/>
        <v>0</v>
      </c>
      <c r="AZ9" s="17">
        <f t="shared" si="311"/>
        <v>0</v>
      </c>
      <c r="BA9" s="17">
        <f t="shared" si="311"/>
        <v>0</v>
      </c>
      <c r="BB9" s="17">
        <f t="shared" si="311"/>
        <v>0</v>
      </c>
      <c r="BC9" s="17">
        <f t="shared" si="311"/>
        <v>0</v>
      </c>
      <c r="BD9" s="17">
        <f t="shared" si="311"/>
        <v>0</v>
      </c>
      <c r="BE9" s="319">
        <f t="shared" ref="BE9:BE26" si="312">SUM(AS9:BD9)</f>
        <v>0</v>
      </c>
      <c r="BF9" s="17">
        <f t="shared" ref="BF9:BQ12" si="313">IF(BF$2&gt;=$B$18,$E9,0)</f>
        <v>0</v>
      </c>
      <c r="BG9" s="17">
        <f t="shared" si="313"/>
        <v>0</v>
      </c>
      <c r="BH9" s="17">
        <f t="shared" si="313"/>
        <v>0</v>
      </c>
      <c r="BI9" s="17">
        <f t="shared" si="313"/>
        <v>0</v>
      </c>
      <c r="BJ9" s="17">
        <f t="shared" si="313"/>
        <v>0</v>
      </c>
      <c r="BK9" s="17">
        <f t="shared" si="313"/>
        <v>0</v>
      </c>
      <c r="BL9" s="17">
        <f t="shared" si="313"/>
        <v>0</v>
      </c>
      <c r="BM9" s="17">
        <f t="shared" si="313"/>
        <v>0</v>
      </c>
      <c r="BN9" s="17">
        <f t="shared" si="313"/>
        <v>0</v>
      </c>
      <c r="BO9" s="17">
        <f t="shared" si="313"/>
        <v>0</v>
      </c>
      <c r="BP9" s="17">
        <f t="shared" si="313"/>
        <v>0</v>
      </c>
      <c r="BQ9" s="17">
        <f t="shared" si="313"/>
        <v>0</v>
      </c>
      <c r="BR9" s="319">
        <f t="shared" ref="BR9:BR26" si="314">SUM(BF9:BQ9)</f>
        <v>0</v>
      </c>
      <c r="BS9" s="17">
        <f t="shared" ref="BS9:CD12" si="315">IF(BS$2&gt;=$B$18,$E9,0)</f>
        <v>0</v>
      </c>
      <c r="BT9" s="17">
        <f t="shared" si="315"/>
        <v>0</v>
      </c>
      <c r="BU9" s="17">
        <f t="shared" si="315"/>
        <v>0</v>
      </c>
      <c r="BV9" s="17">
        <f t="shared" si="315"/>
        <v>0</v>
      </c>
      <c r="BW9" s="17">
        <f t="shared" si="315"/>
        <v>0</v>
      </c>
      <c r="BX9" s="17">
        <f t="shared" si="315"/>
        <v>0</v>
      </c>
      <c r="BY9" s="17">
        <f t="shared" si="315"/>
        <v>0</v>
      </c>
      <c r="BZ9" s="17">
        <f t="shared" si="315"/>
        <v>0</v>
      </c>
      <c r="CA9" s="17">
        <f t="shared" si="315"/>
        <v>0</v>
      </c>
      <c r="CB9" s="17">
        <f t="shared" si="315"/>
        <v>0</v>
      </c>
      <c r="CC9" s="17">
        <f t="shared" si="315"/>
        <v>0</v>
      </c>
      <c r="CD9" s="17">
        <f t="shared" si="315"/>
        <v>0</v>
      </c>
      <c r="CE9" s="319">
        <f t="shared" ref="CE9:CE26" si="316">SUM(BS9:CD9)</f>
        <v>0</v>
      </c>
      <c r="CF9" s="17">
        <f t="shared" ref="CF9:CQ12" si="317">IF(CF$2&gt;=$B$18,$E9,0)</f>
        <v>0</v>
      </c>
      <c r="CG9" s="17">
        <f t="shared" si="317"/>
        <v>0</v>
      </c>
      <c r="CH9" s="17">
        <f t="shared" si="317"/>
        <v>0</v>
      </c>
      <c r="CI9" s="17">
        <f t="shared" si="317"/>
        <v>0</v>
      </c>
      <c r="CJ9" s="17">
        <f t="shared" si="317"/>
        <v>0</v>
      </c>
      <c r="CK9" s="17">
        <f t="shared" si="317"/>
        <v>0</v>
      </c>
      <c r="CL9" s="17">
        <f t="shared" si="317"/>
        <v>0</v>
      </c>
      <c r="CM9" s="17">
        <f t="shared" si="317"/>
        <v>0</v>
      </c>
      <c r="CN9" s="17">
        <f t="shared" si="317"/>
        <v>0</v>
      </c>
      <c r="CO9" s="17">
        <f t="shared" si="317"/>
        <v>0</v>
      </c>
      <c r="CP9" s="17">
        <f t="shared" si="317"/>
        <v>0</v>
      </c>
      <c r="CQ9" s="17">
        <f t="shared" si="317"/>
        <v>0</v>
      </c>
      <c r="CR9" s="319">
        <f t="shared" ref="CR9:CR26" si="318">SUM(CF9:CQ9)</f>
        <v>0</v>
      </c>
      <c r="CS9" s="17">
        <f t="shared" ref="CS9:DD12" si="319">IF(CS$2&gt;=$B$18,$E9,0)</f>
        <v>0</v>
      </c>
      <c r="CT9" s="17">
        <f t="shared" si="319"/>
        <v>0</v>
      </c>
      <c r="CU9" s="17">
        <f t="shared" si="319"/>
        <v>0</v>
      </c>
      <c r="CV9" s="17">
        <f t="shared" si="319"/>
        <v>0</v>
      </c>
      <c r="CW9" s="17">
        <f t="shared" si="319"/>
        <v>0</v>
      </c>
      <c r="CX9" s="17">
        <f t="shared" si="319"/>
        <v>0</v>
      </c>
      <c r="CY9" s="17">
        <f t="shared" si="319"/>
        <v>0</v>
      </c>
      <c r="CZ9" s="17">
        <f t="shared" si="319"/>
        <v>0</v>
      </c>
      <c r="DA9" s="17">
        <f t="shared" si="319"/>
        <v>0</v>
      </c>
      <c r="DB9" s="17">
        <f t="shared" si="319"/>
        <v>0</v>
      </c>
      <c r="DC9" s="17">
        <f t="shared" si="319"/>
        <v>0</v>
      </c>
      <c r="DD9" s="17">
        <f t="shared" si="319"/>
        <v>0</v>
      </c>
      <c r="DE9" s="319">
        <f t="shared" ref="DE9:DE26" si="320">SUM(CS9:DD9)</f>
        <v>0</v>
      </c>
      <c r="DF9" s="17">
        <f t="shared" ref="DF9:DQ12" si="321">IF(DF$2&gt;=$B$18,$E9,0)</f>
        <v>0</v>
      </c>
      <c r="DG9" s="17">
        <f t="shared" si="321"/>
        <v>0</v>
      </c>
      <c r="DH9" s="17">
        <f t="shared" si="321"/>
        <v>0</v>
      </c>
      <c r="DI9" s="17">
        <f t="shared" si="321"/>
        <v>0</v>
      </c>
      <c r="DJ9" s="17">
        <f t="shared" si="321"/>
        <v>0</v>
      </c>
      <c r="DK9" s="17">
        <f t="shared" si="321"/>
        <v>0</v>
      </c>
      <c r="DL9" s="17">
        <f t="shared" si="321"/>
        <v>0</v>
      </c>
      <c r="DM9" s="17">
        <f t="shared" si="321"/>
        <v>0</v>
      </c>
      <c r="DN9" s="17">
        <f t="shared" si="321"/>
        <v>0</v>
      </c>
      <c r="DO9" s="17">
        <f t="shared" si="321"/>
        <v>0</v>
      </c>
      <c r="DP9" s="17">
        <f t="shared" si="321"/>
        <v>0</v>
      </c>
      <c r="DQ9" s="17">
        <f t="shared" si="321"/>
        <v>0</v>
      </c>
      <c r="DR9" s="319">
        <f t="shared" ref="DR9:DR26" si="322">SUM(DF9:DQ9)</f>
        <v>0</v>
      </c>
      <c r="DS9" s="17">
        <f t="shared" ref="DS9:ED12" si="323">IF(DS$2&gt;=$B$18,$E9,0)</f>
        <v>0</v>
      </c>
      <c r="DT9" s="17">
        <f t="shared" si="323"/>
        <v>0</v>
      </c>
      <c r="DU9" s="17">
        <f t="shared" si="323"/>
        <v>0</v>
      </c>
      <c r="DV9" s="17">
        <f t="shared" si="323"/>
        <v>0</v>
      </c>
      <c r="DW9" s="17">
        <f t="shared" si="323"/>
        <v>0</v>
      </c>
      <c r="DX9" s="17">
        <f t="shared" si="323"/>
        <v>0</v>
      </c>
      <c r="DY9" s="17">
        <f t="shared" si="323"/>
        <v>0</v>
      </c>
      <c r="DZ9" s="17">
        <f t="shared" si="323"/>
        <v>0</v>
      </c>
      <c r="EA9" s="17">
        <f t="shared" si="323"/>
        <v>0</v>
      </c>
      <c r="EB9" s="17">
        <f t="shared" si="323"/>
        <v>0</v>
      </c>
      <c r="EC9" s="17">
        <f t="shared" si="323"/>
        <v>0</v>
      </c>
      <c r="ED9" s="17">
        <f t="shared" si="323"/>
        <v>0</v>
      </c>
      <c r="EE9" s="391">
        <f t="shared" ref="EE9:EE26" si="324">SUM(DS9:ED9)</f>
        <v>0</v>
      </c>
    </row>
    <row r="10" spans="1:149" x14ac:dyDescent="0.2">
      <c r="A10" s="12" t="s">
        <v>80</v>
      </c>
      <c r="B10" s="37"/>
      <c r="D10" s="9" t="s">
        <v>18</v>
      </c>
      <c r="E10" s="37"/>
      <c r="F10" s="17">
        <f t="shared" si="305"/>
        <v>0</v>
      </c>
      <c r="G10" s="17">
        <f t="shared" si="305"/>
        <v>0</v>
      </c>
      <c r="H10" s="17">
        <f t="shared" si="305"/>
        <v>0</v>
      </c>
      <c r="I10" s="17">
        <f t="shared" si="305"/>
        <v>0</v>
      </c>
      <c r="J10" s="17">
        <f t="shared" si="305"/>
        <v>0</v>
      </c>
      <c r="K10" s="17">
        <f t="shared" si="305"/>
        <v>0</v>
      </c>
      <c r="L10" s="17">
        <f t="shared" si="305"/>
        <v>0</v>
      </c>
      <c r="M10" s="17">
        <f t="shared" si="305"/>
        <v>0</v>
      </c>
      <c r="N10" s="17">
        <f t="shared" si="305"/>
        <v>0</v>
      </c>
      <c r="O10" s="17">
        <f t="shared" si="305"/>
        <v>0</v>
      </c>
      <c r="P10" s="17">
        <f t="shared" si="305"/>
        <v>0</v>
      </c>
      <c r="Q10" s="17">
        <f t="shared" si="305"/>
        <v>0</v>
      </c>
      <c r="R10" s="319">
        <f t="shared" si="306"/>
        <v>0</v>
      </c>
      <c r="S10" s="17">
        <f t="shared" si="307"/>
        <v>0</v>
      </c>
      <c r="T10" s="17">
        <f t="shared" si="307"/>
        <v>0</v>
      </c>
      <c r="U10" s="17">
        <f t="shared" si="307"/>
        <v>0</v>
      </c>
      <c r="V10" s="17">
        <f t="shared" si="307"/>
        <v>0</v>
      </c>
      <c r="W10" s="17">
        <f t="shared" si="307"/>
        <v>0</v>
      </c>
      <c r="X10" s="17">
        <f t="shared" si="307"/>
        <v>0</v>
      </c>
      <c r="Y10" s="17">
        <f t="shared" si="307"/>
        <v>0</v>
      </c>
      <c r="Z10" s="17">
        <f t="shared" si="307"/>
        <v>0</v>
      </c>
      <c r="AA10" s="17">
        <f t="shared" si="307"/>
        <v>0</v>
      </c>
      <c r="AB10" s="17">
        <f t="shared" si="307"/>
        <v>0</v>
      </c>
      <c r="AC10" s="17">
        <f t="shared" si="307"/>
        <v>0</v>
      </c>
      <c r="AD10" s="17">
        <f t="shared" si="307"/>
        <v>0</v>
      </c>
      <c r="AE10" s="319">
        <f t="shared" si="308"/>
        <v>0</v>
      </c>
      <c r="AF10" s="17">
        <f t="shared" si="309"/>
        <v>0</v>
      </c>
      <c r="AG10" s="17">
        <f t="shared" si="309"/>
        <v>0</v>
      </c>
      <c r="AH10" s="17">
        <f t="shared" si="309"/>
        <v>0</v>
      </c>
      <c r="AI10" s="17">
        <f t="shared" si="309"/>
        <v>0</v>
      </c>
      <c r="AJ10" s="17">
        <f t="shared" si="309"/>
        <v>0</v>
      </c>
      <c r="AK10" s="17">
        <f t="shared" si="309"/>
        <v>0</v>
      </c>
      <c r="AL10" s="17">
        <f t="shared" si="309"/>
        <v>0</v>
      </c>
      <c r="AM10" s="17">
        <f t="shared" si="309"/>
        <v>0</v>
      </c>
      <c r="AN10" s="17">
        <f t="shared" si="309"/>
        <v>0</v>
      </c>
      <c r="AO10" s="17">
        <f t="shared" si="309"/>
        <v>0</v>
      </c>
      <c r="AP10" s="17">
        <f t="shared" si="309"/>
        <v>0</v>
      </c>
      <c r="AQ10" s="17">
        <f t="shared" si="309"/>
        <v>0</v>
      </c>
      <c r="AR10" s="319">
        <f t="shared" si="310"/>
        <v>0</v>
      </c>
      <c r="AS10" s="17">
        <f t="shared" si="311"/>
        <v>0</v>
      </c>
      <c r="AT10" s="17">
        <f t="shared" si="311"/>
        <v>0</v>
      </c>
      <c r="AU10" s="17">
        <f t="shared" si="311"/>
        <v>0</v>
      </c>
      <c r="AV10" s="17">
        <f t="shared" si="311"/>
        <v>0</v>
      </c>
      <c r="AW10" s="17">
        <f t="shared" si="311"/>
        <v>0</v>
      </c>
      <c r="AX10" s="17">
        <f t="shared" si="311"/>
        <v>0</v>
      </c>
      <c r="AY10" s="17">
        <f t="shared" si="311"/>
        <v>0</v>
      </c>
      <c r="AZ10" s="17">
        <f t="shared" si="311"/>
        <v>0</v>
      </c>
      <c r="BA10" s="17">
        <f t="shared" si="311"/>
        <v>0</v>
      </c>
      <c r="BB10" s="17">
        <f t="shared" si="311"/>
        <v>0</v>
      </c>
      <c r="BC10" s="17">
        <f t="shared" si="311"/>
        <v>0</v>
      </c>
      <c r="BD10" s="17">
        <f t="shared" si="311"/>
        <v>0</v>
      </c>
      <c r="BE10" s="319">
        <f t="shared" si="312"/>
        <v>0</v>
      </c>
      <c r="BF10" s="17">
        <f t="shared" si="313"/>
        <v>0</v>
      </c>
      <c r="BG10" s="17">
        <f t="shared" si="313"/>
        <v>0</v>
      </c>
      <c r="BH10" s="17">
        <f t="shared" si="313"/>
        <v>0</v>
      </c>
      <c r="BI10" s="17">
        <f t="shared" si="313"/>
        <v>0</v>
      </c>
      <c r="BJ10" s="17">
        <f t="shared" si="313"/>
        <v>0</v>
      </c>
      <c r="BK10" s="17">
        <f t="shared" si="313"/>
        <v>0</v>
      </c>
      <c r="BL10" s="17">
        <f t="shared" si="313"/>
        <v>0</v>
      </c>
      <c r="BM10" s="17">
        <f t="shared" si="313"/>
        <v>0</v>
      </c>
      <c r="BN10" s="17">
        <f t="shared" si="313"/>
        <v>0</v>
      </c>
      <c r="BO10" s="17">
        <f t="shared" si="313"/>
        <v>0</v>
      </c>
      <c r="BP10" s="17">
        <f t="shared" si="313"/>
        <v>0</v>
      </c>
      <c r="BQ10" s="17">
        <f t="shared" si="313"/>
        <v>0</v>
      </c>
      <c r="BR10" s="319">
        <f t="shared" si="314"/>
        <v>0</v>
      </c>
      <c r="BS10" s="17">
        <f t="shared" si="315"/>
        <v>0</v>
      </c>
      <c r="BT10" s="17">
        <f t="shared" si="315"/>
        <v>0</v>
      </c>
      <c r="BU10" s="17">
        <f t="shared" si="315"/>
        <v>0</v>
      </c>
      <c r="BV10" s="17">
        <f t="shared" si="315"/>
        <v>0</v>
      </c>
      <c r="BW10" s="17">
        <f t="shared" si="315"/>
        <v>0</v>
      </c>
      <c r="BX10" s="17">
        <f t="shared" si="315"/>
        <v>0</v>
      </c>
      <c r="BY10" s="17">
        <f t="shared" si="315"/>
        <v>0</v>
      </c>
      <c r="BZ10" s="17">
        <f t="shared" si="315"/>
        <v>0</v>
      </c>
      <c r="CA10" s="17">
        <f t="shared" si="315"/>
        <v>0</v>
      </c>
      <c r="CB10" s="17">
        <f t="shared" si="315"/>
        <v>0</v>
      </c>
      <c r="CC10" s="17">
        <f t="shared" si="315"/>
        <v>0</v>
      </c>
      <c r="CD10" s="17">
        <f t="shared" si="315"/>
        <v>0</v>
      </c>
      <c r="CE10" s="319">
        <f t="shared" si="316"/>
        <v>0</v>
      </c>
      <c r="CF10" s="17">
        <f t="shared" si="317"/>
        <v>0</v>
      </c>
      <c r="CG10" s="17">
        <f t="shared" si="317"/>
        <v>0</v>
      </c>
      <c r="CH10" s="17">
        <f t="shared" si="317"/>
        <v>0</v>
      </c>
      <c r="CI10" s="17">
        <f t="shared" si="317"/>
        <v>0</v>
      </c>
      <c r="CJ10" s="17">
        <f t="shared" si="317"/>
        <v>0</v>
      </c>
      <c r="CK10" s="17">
        <f t="shared" si="317"/>
        <v>0</v>
      </c>
      <c r="CL10" s="17">
        <f t="shared" si="317"/>
        <v>0</v>
      </c>
      <c r="CM10" s="17">
        <f t="shared" si="317"/>
        <v>0</v>
      </c>
      <c r="CN10" s="17">
        <f t="shared" si="317"/>
        <v>0</v>
      </c>
      <c r="CO10" s="17">
        <f t="shared" si="317"/>
        <v>0</v>
      </c>
      <c r="CP10" s="17">
        <f t="shared" si="317"/>
        <v>0</v>
      </c>
      <c r="CQ10" s="17">
        <f t="shared" si="317"/>
        <v>0</v>
      </c>
      <c r="CR10" s="319">
        <f t="shared" si="318"/>
        <v>0</v>
      </c>
      <c r="CS10" s="17">
        <f t="shared" si="319"/>
        <v>0</v>
      </c>
      <c r="CT10" s="17">
        <f t="shared" si="319"/>
        <v>0</v>
      </c>
      <c r="CU10" s="17">
        <f t="shared" si="319"/>
        <v>0</v>
      </c>
      <c r="CV10" s="17">
        <f t="shared" si="319"/>
        <v>0</v>
      </c>
      <c r="CW10" s="17">
        <f t="shared" si="319"/>
        <v>0</v>
      </c>
      <c r="CX10" s="17">
        <f t="shared" si="319"/>
        <v>0</v>
      </c>
      <c r="CY10" s="17">
        <f t="shared" si="319"/>
        <v>0</v>
      </c>
      <c r="CZ10" s="17">
        <f t="shared" si="319"/>
        <v>0</v>
      </c>
      <c r="DA10" s="17">
        <f t="shared" si="319"/>
        <v>0</v>
      </c>
      <c r="DB10" s="17">
        <f t="shared" si="319"/>
        <v>0</v>
      </c>
      <c r="DC10" s="17">
        <f t="shared" si="319"/>
        <v>0</v>
      </c>
      <c r="DD10" s="17">
        <f t="shared" si="319"/>
        <v>0</v>
      </c>
      <c r="DE10" s="319">
        <f t="shared" si="320"/>
        <v>0</v>
      </c>
      <c r="DF10" s="17">
        <f t="shared" si="321"/>
        <v>0</v>
      </c>
      <c r="DG10" s="17">
        <f t="shared" si="321"/>
        <v>0</v>
      </c>
      <c r="DH10" s="17">
        <f t="shared" si="321"/>
        <v>0</v>
      </c>
      <c r="DI10" s="17">
        <f t="shared" si="321"/>
        <v>0</v>
      </c>
      <c r="DJ10" s="17">
        <f t="shared" si="321"/>
        <v>0</v>
      </c>
      <c r="DK10" s="17">
        <f t="shared" si="321"/>
        <v>0</v>
      </c>
      <c r="DL10" s="17">
        <f t="shared" si="321"/>
        <v>0</v>
      </c>
      <c r="DM10" s="17">
        <f t="shared" si="321"/>
        <v>0</v>
      </c>
      <c r="DN10" s="17">
        <f t="shared" si="321"/>
        <v>0</v>
      </c>
      <c r="DO10" s="17">
        <f t="shared" si="321"/>
        <v>0</v>
      </c>
      <c r="DP10" s="17">
        <f t="shared" si="321"/>
        <v>0</v>
      </c>
      <c r="DQ10" s="17">
        <f t="shared" si="321"/>
        <v>0</v>
      </c>
      <c r="DR10" s="319">
        <f t="shared" si="322"/>
        <v>0</v>
      </c>
      <c r="DS10" s="17">
        <f t="shared" si="323"/>
        <v>0</v>
      </c>
      <c r="DT10" s="17">
        <f t="shared" si="323"/>
        <v>0</v>
      </c>
      <c r="DU10" s="17">
        <f t="shared" si="323"/>
        <v>0</v>
      </c>
      <c r="DV10" s="17">
        <f t="shared" si="323"/>
        <v>0</v>
      </c>
      <c r="DW10" s="17">
        <f t="shared" si="323"/>
        <v>0</v>
      </c>
      <c r="DX10" s="17">
        <f t="shared" si="323"/>
        <v>0</v>
      </c>
      <c r="DY10" s="17">
        <f t="shared" si="323"/>
        <v>0</v>
      </c>
      <c r="DZ10" s="17">
        <f t="shared" si="323"/>
        <v>0</v>
      </c>
      <c r="EA10" s="17">
        <f t="shared" si="323"/>
        <v>0</v>
      </c>
      <c r="EB10" s="17">
        <f t="shared" si="323"/>
        <v>0</v>
      </c>
      <c r="EC10" s="17">
        <f t="shared" si="323"/>
        <v>0</v>
      </c>
      <c r="ED10" s="17">
        <f t="shared" si="323"/>
        <v>0</v>
      </c>
      <c r="EE10" s="391">
        <f t="shared" si="324"/>
        <v>0</v>
      </c>
    </row>
    <row r="11" spans="1:149" x14ac:dyDescent="0.2">
      <c r="A11" s="12" t="s">
        <v>247</v>
      </c>
      <c r="B11" s="37"/>
      <c r="D11" s="9" t="s">
        <v>20</v>
      </c>
      <c r="E11" s="37"/>
      <c r="F11" s="17">
        <f t="shared" si="305"/>
        <v>0</v>
      </c>
      <c r="G11" s="17">
        <f t="shared" si="305"/>
        <v>0</v>
      </c>
      <c r="H11" s="17">
        <f t="shared" si="305"/>
        <v>0</v>
      </c>
      <c r="I11" s="17">
        <f t="shared" si="305"/>
        <v>0</v>
      </c>
      <c r="J11" s="17">
        <f t="shared" si="305"/>
        <v>0</v>
      </c>
      <c r="K11" s="17">
        <f t="shared" si="305"/>
        <v>0</v>
      </c>
      <c r="L11" s="17">
        <f t="shared" si="305"/>
        <v>0</v>
      </c>
      <c r="M11" s="17">
        <f t="shared" si="305"/>
        <v>0</v>
      </c>
      <c r="N11" s="17">
        <f t="shared" si="305"/>
        <v>0</v>
      </c>
      <c r="O11" s="17">
        <f t="shared" si="305"/>
        <v>0</v>
      </c>
      <c r="P11" s="17">
        <f t="shared" si="305"/>
        <v>0</v>
      </c>
      <c r="Q11" s="17">
        <f t="shared" si="305"/>
        <v>0</v>
      </c>
      <c r="R11" s="319">
        <f t="shared" si="306"/>
        <v>0</v>
      </c>
      <c r="S11" s="17">
        <f t="shared" si="307"/>
        <v>0</v>
      </c>
      <c r="T11" s="17">
        <f t="shared" si="307"/>
        <v>0</v>
      </c>
      <c r="U11" s="17">
        <f t="shared" si="307"/>
        <v>0</v>
      </c>
      <c r="V11" s="17">
        <f t="shared" si="307"/>
        <v>0</v>
      </c>
      <c r="W11" s="17">
        <f t="shared" si="307"/>
        <v>0</v>
      </c>
      <c r="X11" s="17">
        <f t="shared" si="307"/>
        <v>0</v>
      </c>
      <c r="Y11" s="17">
        <f t="shared" si="307"/>
        <v>0</v>
      </c>
      <c r="Z11" s="17">
        <f t="shared" si="307"/>
        <v>0</v>
      </c>
      <c r="AA11" s="17">
        <f t="shared" si="307"/>
        <v>0</v>
      </c>
      <c r="AB11" s="17">
        <f t="shared" si="307"/>
        <v>0</v>
      </c>
      <c r="AC11" s="17">
        <f t="shared" si="307"/>
        <v>0</v>
      </c>
      <c r="AD11" s="17">
        <f t="shared" si="307"/>
        <v>0</v>
      </c>
      <c r="AE11" s="319">
        <f t="shared" si="308"/>
        <v>0</v>
      </c>
      <c r="AF11" s="17">
        <f t="shared" si="309"/>
        <v>0</v>
      </c>
      <c r="AG11" s="17">
        <f t="shared" si="309"/>
        <v>0</v>
      </c>
      <c r="AH11" s="17">
        <f t="shared" si="309"/>
        <v>0</v>
      </c>
      <c r="AI11" s="17">
        <f t="shared" si="309"/>
        <v>0</v>
      </c>
      <c r="AJ11" s="17">
        <f t="shared" si="309"/>
        <v>0</v>
      </c>
      <c r="AK11" s="17">
        <f t="shared" si="309"/>
        <v>0</v>
      </c>
      <c r="AL11" s="17">
        <f t="shared" si="309"/>
        <v>0</v>
      </c>
      <c r="AM11" s="17">
        <f t="shared" si="309"/>
        <v>0</v>
      </c>
      <c r="AN11" s="17">
        <f t="shared" si="309"/>
        <v>0</v>
      </c>
      <c r="AO11" s="17">
        <f t="shared" si="309"/>
        <v>0</v>
      </c>
      <c r="AP11" s="17">
        <f t="shared" si="309"/>
        <v>0</v>
      </c>
      <c r="AQ11" s="17">
        <f t="shared" si="309"/>
        <v>0</v>
      </c>
      <c r="AR11" s="319">
        <f t="shared" si="310"/>
        <v>0</v>
      </c>
      <c r="AS11" s="17">
        <f t="shared" si="311"/>
        <v>0</v>
      </c>
      <c r="AT11" s="17">
        <f t="shared" si="311"/>
        <v>0</v>
      </c>
      <c r="AU11" s="17">
        <f t="shared" si="311"/>
        <v>0</v>
      </c>
      <c r="AV11" s="17">
        <f t="shared" si="311"/>
        <v>0</v>
      </c>
      <c r="AW11" s="17">
        <f t="shared" si="311"/>
        <v>0</v>
      </c>
      <c r="AX11" s="17">
        <f t="shared" si="311"/>
        <v>0</v>
      </c>
      <c r="AY11" s="17">
        <f t="shared" si="311"/>
        <v>0</v>
      </c>
      <c r="AZ11" s="17">
        <f t="shared" si="311"/>
        <v>0</v>
      </c>
      <c r="BA11" s="17">
        <f t="shared" si="311"/>
        <v>0</v>
      </c>
      <c r="BB11" s="17">
        <f t="shared" si="311"/>
        <v>0</v>
      </c>
      <c r="BC11" s="17">
        <f t="shared" si="311"/>
        <v>0</v>
      </c>
      <c r="BD11" s="17">
        <f t="shared" si="311"/>
        <v>0</v>
      </c>
      <c r="BE11" s="319">
        <f t="shared" si="312"/>
        <v>0</v>
      </c>
      <c r="BF11" s="17">
        <f t="shared" si="313"/>
        <v>0</v>
      </c>
      <c r="BG11" s="17">
        <f t="shared" si="313"/>
        <v>0</v>
      </c>
      <c r="BH11" s="17">
        <f t="shared" si="313"/>
        <v>0</v>
      </c>
      <c r="BI11" s="17">
        <f t="shared" si="313"/>
        <v>0</v>
      </c>
      <c r="BJ11" s="17">
        <f t="shared" si="313"/>
        <v>0</v>
      </c>
      <c r="BK11" s="17">
        <f t="shared" si="313"/>
        <v>0</v>
      </c>
      <c r="BL11" s="17">
        <f t="shared" si="313"/>
        <v>0</v>
      </c>
      <c r="BM11" s="17">
        <f t="shared" si="313"/>
        <v>0</v>
      </c>
      <c r="BN11" s="17">
        <f t="shared" si="313"/>
        <v>0</v>
      </c>
      <c r="BO11" s="17">
        <f t="shared" si="313"/>
        <v>0</v>
      </c>
      <c r="BP11" s="17">
        <f t="shared" si="313"/>
        <v>0</v>
      </c>
      <c r="BQ11" s="17">
        <f t="shared" si="313"/>
        <v>0</v>
      </c>
      <c r="BR11" s="319">
        <f t="shared" si="314"/>
        <v>0</v>
      </c>
      <c r="BS11" s="17">
        <f t="shared" si="315"/>
        <v>0</v>
      </c>
      <c r="BT11" s="17">
        <f t="shared" si="315"/>
        <v>0</v>
      </c>
      <c r="BU11" s="17">
        <f t="shared" si="315"/>
        <v>0</v>
      </c>
      <c r="BV11" s="17">
        <f t="shared" si="315"/>
        <v>0</v>
      </c>
      <c r="BW11" s="17">
        <f t="shared" si="315"/>
        <v>0</v>
      </c>
      <c r="BX11" s="17">
        <f t="shared" si="315"/>
        <v>0</v>
      </c>
      <c r="BY11" s="17">
        <f t="shared" si="315"/>
        <v>0</v>
      </c>
      <c r="BZ11" s="17">
        <f t="shared" si="315"/>
        <v>0</v>
      </c>
      <c r="CA11" s="17">
        <f t="shared" si="315"/>
        <v>0</v>
      </c>
      <c r="CB11" s="17">
        <f t="shared" si="315"/>
        <v>0</v>
      </c>
      <c r="CC11" s="17">
        <f t="shared" si="315"/>
        <v>0</v>
      </c>
      <c r="CD11" s="17">
        <f t="shared" si="315"/>
        <v>0</v>
      </c>
      <c r="CE11" s="319">
        <f t="shared" si="316"/>
        <v>0</v>
      </c>
      <c r="CF11" s="17">
        <f t="shared" si="317"/>
        <v>0</v>
      </c>
      <c r="CG11" s="17">
        <f t="shared" si="317"/>
        <v>0</v>
      </c>
      <c r="CH11" s="17">
        <f t="shared" si="317"/>
        <v>0</v>
      </c>
      <c r="CI11" s="17">
        <f t="shared" si="317"/>
        <v>0</v>
      </c>
      <c r="CJ11" s="17">
        <f t="shared" si="317"/>
        <v>0</v>
      </c>
      <c r="CK11" s="17">
        <f t="shared" si="317"/>
        <v>0</v>
      </c>
      <c r="CL11" s="17">
        <f t="shared" si="317"/>
        <v>0</v>
      </c>
      <c r="CM11" s="17">
        <f t="shared" si="317"/>
        <v>0</v>
      </c>
      <c r="CN11" s="17">
        <f t="shared" si="317"/>
        <v>0</v>
      </c>
      <c r="CO11" s="17">
        <f t="shared" si="317"/>
        <v>0</v>
      </c>
      <c r="CP11" s="17">
        <f t="shared" si="317"/>
        <v>0</v>
      </c>
      <c r="CQ11" s="17">
        <f t="shared" si="317"/>
        <v>0</v>
      </c>
      <c r="CR11" s="319">
        <f t="shared" si="318"/>
        <v>0</v>
      </c>
      <c r="CS11" s="17">
        <f t="shared" si="319"/>
        <v>0</v>
      </c>
      <c r="CT11" s="17">
        <f t="shared" si="319"/>
        <v>0</v>
      </c>
      <c r="CU11" s="17">
        <f t="shared" si="319"/>
        <v>0</v>
      </c>
      <c r="CV11" s="17">
        <f t="shared" si="319"/>
        <v>0</v>
      </c>
      <c r="CW11" s="17">
        <f t="shared" si="319"/>
        <v>0</v>
      </c>
      <c r="CX11" s="17">
        <f t="shared" si="319"/>
        <v>0</v>
      </c>
      <c r="CY11" s="17">
        <f t="shared" si="319"/>
        <v>0</v>
      </c>
      <c r="CZ11" s="17">
        <f t="shared" si="319"/>
        <v>0</v>
      </c>
      <c r="DA11" s="17">
        <f t="shared" si="319"/>
        <v>0</v>
      </c>
      <c r="DB11" s="17">
        <f t="shared" si="319"/>
        <v>0</v>
      </c>
      <c r="DC11" s="17">
        <f t="shared" si="319"/>
        <v>0</v>
      </c>
      <c r="DD11" s="17">
        <f t="shared" si="319"/>
        <v>0</v>
      </c>
      <c r="DE11" s="319">
        <f t="shared" si="320"/>
        <v>0</v>
      </c>
      <c r="DF11" s="17">
        <f t="shared" si="321"/>
        <v>0</v>
      </c>
      <c r="DG11" s="17">
        <f t="shared" si="321"/>
        <v>0</v>
      </c>
      <c r="DH11" s="17">
        <f t="shared" si="321"/>
        <v>0</v>
      </c>
      <c r="DI11" s="17">
        <f t="shared" si="321"/>
        <v>0</v>
      </c>
      <c r="DJ11" s="17">
        <f t="shared" si="321"/>
        <v>0</v>
      </c>
      <c r="DK11" s="17">
        <f t="shared" si="321"/>
        <v>0</v>
      </c>
      <c r="DL11" s="17">
        <f t="shared" si="321"/>
        <v>0</v>
      </c>
      <c r="DM11" s="17">
        <f t="shared" si="321"/>
        <v>0</v>
      </c>
      <c r="DN11" s="17">
        <f t="shared" si="321"/>
        <v>0</v>
      </c>
      <c r="DO11" s="17">
        <f t="shared" si="321"/>
        <v>0</v>
      </c>
      <c r="DP11" s="17">
        <f t="shared" si="321"/>
        <v>0</v>
      </c>
      <c r="DQ11" s="17">
        <f t="shared" si="321"/>
        <v>0</v>
      </c>
      <c r="DR11" s="319">
        <f t="shared" si="322"/>
        <v>0</v>
      </c>
      <c r="DS11" s="17">
        <f t="shared" si="323"/>
        <v>0</v>
      </c>
      <c r="DT11" s="17">
        <f t="shared" si="323"/>
        <v>0</v>
      </c>
      <c r="DU11" s="17">
        <f t="shared" si="323"/>
        <v>0</v>
      </c>
      <c r="DV11" s="17">
        <f t="shared" si="323"/>
        <v>0</v>
      </c>
      <c r="DW11" s="17">
        <f t="shared" si="323"/>
        <v>0</v>
      </c>
      <c r="DX11" s="17">
        <f t="shared" si="323"/>
        <v>0</v>
      </c>
      <c r="DY11" s="17">
        <f t="shared" si="323"/>
        <v>0</v>
      </c>
      <c r="DZ11" s="17">
        <f t="shared" si="323"/>
        <v>0</v>
      </c>
      <c r="EA11" s="17">
        <f t="shared" si="323"/>
        <v>0</v>
      </c>
      <c r="EB11" s="17">
        <f t="shared" si="323"/>
        <v>0</v>
      </c>
      <c r="EC11" s="17">
        <f t="shared" si="323"/>
        <v>0</v>
      </c>
      <c r="ED11" s="17">
        <f t="shared" si="323"/>
        <v>0</v>
      </c>
      <c r="EE11" s="391">
        <f t="shared" si="324"/>
        <v>0</v>
      </c>
    </row>
    <row r="12" spans="1:149" x14ac:dyDescent="0.2">
      <c r="A12" s="12" t="s">
        <v>83</v>
      </c>
      <c r="B12" s="37"/>
      <c r="D12" s="9" t="s">
        <v>84</v>
      </c>
      <c r="E12" s="37"/>
      <c r="F12" s="17">
        <f t="shared" si="305"/>
        <v>0</v>
      </c>
      <c r="G12" s="17">
        <f t="shared" si="305"/>
        <v>0</v>
      </c>
      <c r="H12" s="17">
        <f t="shared" si="305"/>
        <v>0</v>
      </c>
      <c r="I12" s="17">
        <f t="shared" si="305"/>
        <v>0</v>
      </c>
      <c r="J12" s="17">
        <f t="shared" si="305"/>
        <v>0</v>
      </c>
      <c r="K12" s="17">
        <f t="shared" si="305"/>
        <v>0</v>
      </c>
      <c r="L12" s="17">
        <f t="shared" si="305"/>
        <v>0</v>
      </c>
      <c r="M12" s="17">
        <f t="shared" si="305"/>
        <v>0</v>
      </c>
      <c r="N12" s="17">
        <f t="shared" si="305"/>
        <v>0</v>
      </c>
      <c r="O12" s="17">
        <f t="shared" si="305"/>
        <v>0</v>
      </c>
      <c r="P12" s="17">
        <f t="shared" si="305"/>
        <v>0</v>
      </c>
      <c r="Q12" s="17">
        <f t="shared" si="305"/>
        <v>0</v>
      </c>
      <c r="R12" s="319">
        <f t="shared" si="306"/>
        <v>0</v>
      </c>
      <c r="S12" s="17">
        <f t="shared" si="307"/>
        <v>0</v>
      </c>
      <c r="T12" s="17">
        <f t="shared" si="307"/>
        <v>0</v>
      </c>
      <c r="U12" s="17">
        <f t="shared" si="307"/>
        <v>0</v>
      </c>
      <c r="V12" s="17">
        <f t="shared" si="307"/>
        <v>0</v>
      </c>
      <c r="W12" s="17">
        <f t="shared" si="307"/>
        <v>0</v>
      </c>
      <c r="X12" s="17">
        <f t="shared" si="307"/>
        <v>0</v>
      </c>
      <c r="Y12" s="17">
        <f t="shared" si="307"/>
        <v>0</v>
      </c>
      <c r="Z12" s="17">
        <f t="shared" si="307"/>
        <v>0</v>
      </c>
      <c r="AA12" s="17">
        <f t="shared" si="307"/>
        <v>0</v>
      </c>
      <c r="AB12" s="17">
        <f t="shared" si="307"/>
        <v>0</v>
      </c>
      <c r="AC12" s="17">
        <f t="shared" si="307"/>
        <v>0</v>
      </c>
      <c r="AD12" s="17">
        <f t="shared" si="307"/>
        <v>0</v>
      </c>
      <c r="AE12" s="319">
        <f t="shared" si="308"/>
        <v>0</v>
      </c>
      <c r="AF12" s="17">
        <f t="shared" si="309"/>
        <v>0</v>
      </c>
      <c r="AG12" s="17">
        <f t="shared" si="309"/>
        <v>0</v>
      </c>
      <c r="AH12" s="17">
        <f t="shared" si="309"/>
        <v>0</v>
      </c>
      <c r="AI12" s="17">
        <f t="shared" si="309"/>
        <v>0</v>
      </c>
      <c r="AJ12" s="17">
        <f t="shared" si="309"/>
        <v>0</v>
      </c>
      <c r="AK12" s="17">
        <f t="shared" si="309"/>
        <v>0</v>
      </c>
      <c r="AL12" s="17">
        <f t="shared" si="309"/>
        <v>0</v>
      </c>
      <c r="AM12" s="17">
        <f t="shared" si="309"/>
        <v>0</v>
      </c>
      <c r="AN12" s="17">
        <f t="shared" si="309"/>
        <v>0</v>
      </c>
      <c r="AO12" s="17">
        <f t="shared" si="309"/>
        <v>0</v>
      </c>
      <c r="AP12" s="17">
        <f t="shared" si="309"/>
        <v>0</v>
      </c>
      <c r="AQ12" s="17">
        <f t="shared" si="309"/>
        <v>0</v>
      </c>
      <c r="AR12" s="319">
        <f t="shared" si="310"/>
        <v>0</v>
      </c>
      <c r="AS12" s="17">
        <f t="shared" si="311"/>
        <v>0</v>
      </c>
      <c r="AT12" s="17">
        <f t="shared" si="311"/>
        <v>0</v>
      </c>
      <c r="AU12" s="17">
        <f t="shared" si="311"/>
        <v>0</v>
      </c>
      <c r="AV12" s="17">
        <f t="shared" si="311"/>
        <v>0</v>
      </c>
      <c r="AW12" s="17">
        <f t="shared" si="311"/>
        <v>0</v>
      </c>
      <c r="AX12" s="17">
        <f t="shared" si="311"/>
        <v>0</v>
      </c>
      <c r="AY12" s="17">
        <f t="shared" si="311"/>
        <v>0</v>
      </c>
      <c r="AZ12" s="17">
        <f t="shared" si="311"/>
        <v>0</v>
      </c>
      <c r="BA12" s="17">
        <f t="shared" si="311"/>
        <v>0</v>
      </c>
      <c r="BB12" s="17">
        <f t="shared" si="311"/>
        <v>0</v>
      </c>
      <c r="BC12" s="17">
        <f t="shared" si="311"/>
        <v>0</v>
      </c>
      <c r="BD12" s="17">
        <f t="shared" si="311"/>
        <v>0</v>
      </c>
      <c r="BE12" s="319">
        <f t="shared" si="312"/>
        <v>0</v>
      </c>
      <c r="BF12" s="17">
        <f t="shared" si="313"/>
        <v>0</v>
      </c>
      <c r="BG12" s="17">
        <f t="shared" si="313"/>
        <v>0</v>
      </c>
      <c r="BH12" s="17">
        <f t="shared" si="313"/>
        <v>0</v>
      </c>
      <c r="BI12" s="17">
        <f t="shared" si="313"/>
        <v>0</v>
      </c>
      <c r="BJ12" s="17">
        <f t="shared" si="313"/>
        <v>0</v>
      </c>
      <c r="BK12" s="17">
        <f t="shared" si="313"/>
        <v>0</v>
      </c>
      <c r="BL12" s="17">
        <f t="shared" si="313"/>
        <v>0</v>
      </c>
      <c r="BM12" s="17">
        <f t="shared" si="313"/>
        <v>0</v>
      </c>
      <c r="BN12" s="17">
        <f t="shared" si="313"/>
        <v>0</v>
      </c>
      <c r="BO12" s="17">
        <f t="shared" si="313"/>
        <v>0</v>
      </c>
      <c r="BP12" s="17">
        <f t="shared" si="313"/>
        <v>0</v>
      </c>
      <c r="BQ12" s="17">
        <f t="shared" si="313"/>
        <v>0</v>
      </c>
      <c r="BR12" s="319">
        <f t="shared" si="314"/>
        <v>0</v>
      </c>
      <c r="BS12" s="17">
        <f t="shared" si="315"/>
        <v>0</v>
      </c>
      <c r="BT12" s="17">
        <f t="shared" si="315"/>
        <v>0</v>
      </c>
      <c r="BU12" s="17">
        <f t="shared" si="315"/>
        <v>0</v>
      </c>
      <c r="BV12" s="17">
        <f t="shared" si="315"/>
        <v>0</v>
      </c>
      <c r="BW12" s="17">
        <f t="shared" si="315"/>
        <v>0</v>
      </c>
      <c r="BX12" s="17">
        <f t="shared" si="315"/>
        <v>0</v>
      </c>
      <c r="BY12" s="17">
        <f t="shared" si="315"/>
        <v>0</v>
      </c>
      <c r="BZ12" s="17">
        <f t="shared" si="315"/>
        <v>0</v>
      </c>
      <c r="CA12" s="17">
        <f t="shared" si="315"/>
        <v>0</v>
      </c>
      <c r="CB12" s="17">
        <f t="shared" si="315"/>
        <v>0</v>
      </c>
      <c r="CC12" s="17">
        <f t="shared" si="315"/>
        <v>0</v>
      </c>
      <c r="CD12" s="17">
        <f t="shared" si="315"/>
        <v>0</v>
      </c>
      <c r="CE12" s="319">
        <f t="shared" si="316"/>
        <v>0</v>
      </c>
      <c r="CF12" s="17">
        <f t="shared" si="317"/>
        <v>0</v>
      </c>
      <c r="CG12" s="17">
        <f t="shared" si="317"/>
        <v>0</v>
      </c>
      <c r="CH12" s="17">
        <f t="shared" si="317"/>
        <v>0</v>
      </c>
      <c r="CI12" s="17">
        <f t="shared" si="317"/>
        <v>0</v>
      </c>
      <c r="CJ12" s="17">
        <f t="shared" si="317"/>
        <v>0</v>
      </c>
      <c r="CK12" s="17">
        <f t="shared" si="317"/>
        <v>0</v>
      </c>
      <c r="CL12" s="17">
        <f t="shared" si="317"/>
        <v>0</v>
      </c>
      <c r="CM12" s="17">
        <f t="shared" si="317"/>
        <v>0</v>
      </c>
      <c r="CN12" s="17">
        <f t="shared" si="317"/>
        <v>0</v>
      </c>
      <c r="CO12" s="17">
        <f t="shared" si="317"/>
        <v>0</v>
      </c>
      <c r="CP12" s="17">
        <f t="shared" si="317"/>
        <v>0</v>
      </c>
      <c r="CQ12" s="17">
        <f t="shared" si="317"/>
        <v>0</v>
      </c>
      <c r="CR12" s="319">
        <f t="shared" si="318"/>
        <v>0</v>
      </c>
      <c r="CS12" s="17">
        <f t="shared" si="319"/>
        <v>0</v>
      </c>
      <c r="CT12" s="17">
        <f t="shared" si="319"/>
        <v>0</v>
      </c>
      <c r="CU12" s="17">
        <f t="shared" si="319"/>
        <v>0</v>
      </c>
      <c r="CV12" s="17">
        <f t="shared" si="319"/>
        <v>0</v>
      </c>
      <c r="CW12" s="17">
        <f t="shared" si="319"/>
        <v>0</v>
      </c>
      <c r="CX12" s="17">
        <f t="shared" si="319"/>
        <v>0</v>
      </c>
      <c r="CY12" s="17">
        <f t="shared" si="319"/>
        <v>0</v>
      </c>
      <c r="CZ12" s="17">
        <f t="shared" si="319"/>
        <v>0</v>
      </c>
      <c r="DA12" s="17">
        <f t="shared" si="319"/>
        <v>0</v>
      </c>
      <c r="DB12" s="17">
        <f t="shared" si="319"/>
        <v>0</v>
      </c>
      <c r="DC12" s="17">
        <f t="shared" si="319"/>
        <v>0</v>
      </c>
      <c r="DD12" s="17">
        <f t="shared" si="319"/>
        <v>0</v>
      </c>
      <c r="DE12" s="319">
        <f t="shared" si="320"/>
        <v>0</v>
      </c>
      <c r="DF12" s="17">
        <f t="shared" si="321"/>
        <v>0</v>
      </c>
      <c r="DG12" s="17">
        <f t="shared" si="321"/>
        <v>0</v>
      </c>
      <c r="DH12" s="17">
        <f t="shared" si="321"/>
        <v>0</v>
      </c>
      <c r="DI12" s="17">
        <f t="shared" si="321"/>
        <v>0</v>
      </c>
      <c r="DJ12" s="17">
        <f t="shared" si="321"/>
        <v>0</v>
      </c>
      <c r="DK12" s="17">
        <f t="shared" si="321"/>
        <v>0</v>
      </c>
      <c r="DL12" s="17">
        <f t="shared" si="321"/>
        <v>0</v>
      </c>
      <c r="DM12" s="17">
        <f t="shared" si="321"/>
        <v>0</v>
      </c>
      <c r="DN12" s="17">
        <f t="shared" si="321"/>
        <v>0</v>
      </c>
      <c r="DO12" s="17">
        <f t="shared" si="321"/>
        <v>0</v>
      </c>
      <c r="DP12" s="17">
        <f t="shared" si="321"/>
        <v>0</v>
      </c>
      <c r="DQ12" s="17">
        <f t="shared" si="321"/>
        <v>0</v>
      </c>
      <c r="DR12" s="319">
        <f t="shared" si="322"/>
        <v>0</v>
      </c>
      <c r="DS12" s="17">
        <f t="shared" si="323"/>
        <v>0</v>
      </c>
      <c r="DT12" s="17">
        <f t="shared" si="323"/>
        <v>0</v>
      </c>
      <c r="DU12" s="17">
        <f t="shared" si="323"/>
        <v>0</v>
      </c>
      <c r="DV12" s="17">
        <f t="shared" si="323"/>
        <v>0</v>
      </c>
      <c r="DW12" s="17">
        <f t="shared" si="323"/>
        <v>0</v>
      </c>
      <c r="DX12" s="17">
        <f t="shared" si="323"/>
        <v>0</v>
      </c>
      <c r="DY12" s="17">
        <f t="shared" si="323"/>
        <v>0</v>
      </c>
      <c r="DZ12" s="17">
        <f t="shared" si="323"/>
        <v>0</v>
      </c>
      <c r="EA12" s="17">
        <f t="shared" si="323"/>
        <v>0</v>
      </c>
      <c r="EB12" s="17">
        <f t="shared" si="323"/>
        <v>0</v>
      </c>
      <c r="EC12" s="17">
        <f t="shared" si="323"/>
        <v>0</v>
      </c>
      <c r="ED12" s="17">
        <f t="shared" si="323"/>
        <v>0</v>
      </c>
      <c r="EE12" s="391">
        <f t="shared" si="324"/>
        <v>0</v>
      </c>
    </row>
    <row r="13" spans="1:149" x14ac:dyDescent="0.2">
      <c r="A13" s="12" t="s">
        <v>11</v>
      </c>
      <c r="B13" s="37"/>
      <c r="D13" s="9" t="s">
        <v>21</v>
      </c>
      <c r="E13" s="37"/>
      <c r="F13" s="17">
        <f t="shared" si="305"/>
        <v>0</v>
      </c>
      <c r="G13" s="17">
        <f t="shared" si="305"/>
        <v>0</v>
      </c>
      <c r="H13" s="17">
        <f t="shared" si="305"/>
        <v>0</v>
      </c>
      <c r="I13" s="17">
        <f t="shared" si="305"/>
        <v>0</v>
      </c>
      <c r="J13" s="17">
        <f t="shared" si="305"/>
        <v>0</v>
      </c>
      <c r="K13" s="17">
        <f t="shared" si="305"/>
        <v>0</v>
      </c>
      <c r="L13" s="17">
        <f t="shared" si="305"/>
        <v>0</v>
      </c>
      <c r="M13" s="17">
        <f t="shared" si="305"/>
        <v>0</v>
      </c>
      <c r="N13" s="17">
        <f t="shared" si="305"/>
        <v>0</v>
      </c>
      <c r="O13" s="17">
        <f t="shared" si="305"/>
        <v>0</v>
      </c>
      <c r="P13" s="17">
        <f t="shared" si="305"/>
        <v>0</v>
      </c>
      <c r="Q13" s="17">
        <f t="shared" si="305"/>
        <v>0</v>
      </c>
      <c r="R13" s="319">
        <f t="shared" si="306"/>
        <v>0</v>
      </c>
      <c r="S13" s="17">
        <f t="shared" ref="S13:AC27" si="325">IF(S$2&gt;=$B$18,$E13,0)</f>
        <v>0</v>
      </c>
      <c r="T13" s="17">
        <f t="shared" si="325"/>
        <v>0</v>
      </c>
      <c r="U13" s="17">
        <f t="shared" si="325"/>
        <v>0</v>
      </c>
      <c r="V13" s="17">
        <f t="shared" si="325"/>
        <v>0</v>
      </c>
      <c r="W13" s="17">
        <f t="shared" si="325"/>
        <v>0</v>
      </c>
      <c r="X13" s="17">
        <f t="shared" si="325"/>
        <v>0</v>
      </c>
      <c r="Y13" s="17">
        <f t="shared" si="325"/>
        <v>0</v>
      </c>
      <c r="Z13" s="17">
        <f t="shared" si="325"/>
        <v>0</v>
      </c>
      <c r="AA13" s="17">
        <f t="shared" si="325"/>
        <v>0</v>
      </c>
      <c r="AB13" s="17">
        <f t="shared" si="325"/>
        <v>0</v>
      </c>
      <c r="AC13" s="17">
        <f t="shared" si="325"/>
        <v>0</v>
      </c>
      <c r="AD13" s="17">
        <v>0</v>
      </c>
      <c r="AE13" s="319">
        <f t="shared" si="308"/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319">
        <f t="shared" si="310"/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319">
        <f t="shared" si="312"/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319">
        <f t="shared" si="314"/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319">
        <f t="shared" si="316"/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319">
        <f t="shared" si="318"/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319">
        <f t="shared" si="320"/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319">
        <f t="shared" si="322"/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391">
        <f t="shared" si="324"/>
        <v>0</v>
      </c>
    </row>
    <row r="14" spans="1:149" x14ac:dyDescent="0.2">
      <c r="A14" s="1"/>
      <c r="D14" s="9" t="s">
        <v>85</v>
      </c>
      <c r="E14" s="37"/>
      <c r="F14" s="17">
        <f t="shared" si="305"/>
        <v>0</v>
      </c>
      <c r="G14" s="17">
        <f t="shared" si="305"/>
        <v>0</v>
      </c>
      <c r="H14" s="17">
        <f t="shared" si="305"/>
        <v>0</v>
      </c>
      <c r="I14" s="17">
        <f t="shared" si="305"/>
        <v>0</v>
      </c>
      <c r="J14" s="17">
        <f t="shared" si="305"/>
        <v>0</v>
      </c>
      <c r="K14" s="17">
        <f t="shared" si="305"/>
        <v>0</v>
      </c>
      <c r="L14" s="17">
        <f t="shared" si="305"/>
        <v>0</v>
      </c>
      <c r="M14" s="17">
        <f t="shared" si="305"/>
        <v>0</v>
      </c>
      <c r="N14" s="17">
        <f t="shared" si="305"/>
        <v>0</v>
      </c>
      <c r="O14" s="17">
        <f t="shared" si="305"/>
        <v>0</v>
      </c>
      <c r="P14" s="17">
        <f t="shared" si="305"/>
        <v>0</v>
      </c>
      <c r="Q14" s="17">
        <f t="shared" si="305"/>
        <v>0</v>
      </c>
      <c r="R14" s="319">
        <f t="shared" si="306"/>
        <v>0</v>
      </c>
      <c r="S14" s="17">
        <f t="shared" si="325"/>
        <v>0</v>
      </c>
      <c r="T14" s="17">
        <f t="shared" si="325"/>
        <v>0</v>
      </c>
      <c r="U14" s="17">
        <f t="shared" si="325"/>
        <v>0</v>
      </c>
      <c r="V14" s="17">
        <f t="shared" si="325"/>
        <v>0</v>
      </c>
      <c r="W14" s="17">
        <f t="shared" si="325"/>
        <v>0</v>
      </c>
      <c r="X14" s="17">
        <f t="shared" si="325"/>
        <v>0</v>
      </c>
      <c r="Y14" s="17">
        <f t="shared" si="325"/>
        <v>0</v>
      </c>
      <c r="Z14" s="17">
        <f t="shared" si="325"/>
        <v>0</v>
      </c>
      <c r="AA14" s="17">
        <f t="shared" si="325"/>
        <v>0</v>
      </c>
      <c r="AB14" s="17">
        <f t="shared" si="325"/>
        <v>0</v>
      </c>
      <c r="AC14" s="17">
        <f t="shared" si="325"/>
        <v>0</v>
      </c>
      <c r="AD14" s="17">
        <f t="shared" ref="AD14:AD33" si="326">IF(AD$2&gt;=$B$18,$E14,0)</f>
        <v>0</v>
      </c>
      <c r="AE14" s="319">
        <f t="shared" si="308"/>
        <v>0</v>
      </c>
      <c r="AF14" s="17">
        <f t="shared" ref="AF14:AQ23" si="327">IF(AF$2&gt;=$B$18,$E14,0)</f>
        <v>0</v>
      </c>
      <c r="AG14" s="17">
        <f t="shared" si="327"/>
        <v>0</v>
      </c>
      <c r="AH14" s="17">
        <f t="shared" si="327"/>
        <v>0</v>
      </c>
      <c r="AI14" s="17">
        <f t="shared" si="327"/>
        <v>0</v>
      </c>
      <c r="AJ14" s="17">
        <f t="shared" si="327"/>
        <v>0</v>
      </c>
      <c r="AK14" s="17">
        <f t="shared" si="327"/>
        <v>0</v>
      </c>
      <c r="AL14" s="17">
        <f t="shared" si="327"/>
        <v>0</v>
      </c>
      <c r="AM14" s="17">
        <f t="shared" si="327"/>
        <v>0</v>
      </c>
      <c r="AN14" s="17">
        <f t="shared" si="327"/>
        <v>0</v>
      </c>
      <c r="AO14" s="17">
        <f t="shared" si="327"/>
        <v>0</v>
      </c>
      <c r="AP14" s="17">
        <f t="shared" si="327"/>
        <v>0</v>
      </c>
      <c r="AQ14" s="17">
        <f t="shared" si="327"/>
        <v>0</v>
      </c>
      <c r="AR14" s="319">
        <f t="shared" si="310"/>
        <v>0</v>
      </c>
      <c r="AS14" s="17">
        <f t="shared" ref="AS14:BD23" si="328">IF(AS$2&gt;=$B$18,$E14,0)</f>
        <v>0</v>
      </c>
      <c r="AT14" s="17">
        <f t="shared" si="328"/>
        <v>0</v>
      </c>
      <c r="AU14" s="17">
        <f t="shared" si="328"/>
        <v>0</v>
      </c>
      <c r="AV14" s="17">
        <f t="shared" si="328"/>
        <v>0</v>
      </c>
      <c r="AW14" s="17">
        <f t="shared" si="328"/>
        <v>0</v>
      </c>
      <c r="AX14" s="17">
        <f t="shared" si="328"/>
        <v>0</v>
      </c>
      <c r="AY14" s="17">
        <f t="shared" si="328"/>
        <v>0</v>
      </c>
      <c r="AZ14" s="17">
        <f t="shared" si="328"/>
        <v>0</v>
      </c>
      <c r="BA14" s="17">
        <f t="shared" si="328"/>
        <v>0</v>
      </c>
      <c r="BB14" s="17">
        <f t="shared" si="328"/>
        <v>0</v>
      </c>
      <c r="BC14" s="17">
        <f t="shared" si="328"/>
        <v>0</v>
      </c>
      <c r="BD14" s="17">
        <f t="shared" si="328"/>
        <v>0</v>
      </c>
      <c r="BE14" s="319">
        <f t="shared" si="312"/>
        <v>0</v>
      </c>
      <c r="BF14" s="17">
        <f t="shared" ref="BF14:BQ23" si="329">IF(BF$2&gt;=$B$18,$E14,0)</f>
        <v>0</v>
      </c>
      <c r="BG14" s="17">
        <f t="shared" si="329"/>
        <v>0</v>
      </c>
      <c r="BH14" s="17">
        <f t="shared" si="329"/>
        <v>0</v>
      </c>
      <c r="BI14" s="17">
        <f t="shared" si="329"/>
        <v>0</v>
      </c>
      <c r="BJ14" s="17">
        <f t="shared" si="329"/>
        <v>0</v>
      </c>
      <c r="BK14" s="17">
        <f t="shared" si="329"/>
        <v>0</v>
      </c>
      <c r="BL14" s="17">
        <f t="shared" si="329"/>
        <v>0</v>
      </c>
      <c r="BM14" s="17">
        <f t="shared" si="329"/>
        <v>0</v>
      </c>
      <c r="BN14" s="17">
        <f t="shared" si="329"/>
        <v>0</v>
      </c>
      <c r="BO14" s="17">
        <f t="shared" si="329"/>
        <v>0</v>
      </c>
      <c r="BP14" s="17">
        <f t="shared" si="329"/>
        <v>0</v>
      </c>
      <c r="BQ14" s="17">
        <f t="shared" si="329"/>
        <v>0</v>
      </c>
      <c r="BR14" s="319">
        <f t="shared" si="314"/>
        <v>0</v>
      </c>
      <c r="BS14" s="17">
        <f t="shared" ref="BS14:CD23" si="330">IF(BS$2&gt;=$B$18,$E14,0)</f>
        <v>0</v>
      </c>
      <c r="BT14" s="17">
        <f t="shared" si="330"/>
        <v>0</v>
      </c>
      <c r="BU14" s="17">
        <f t="shared" si="330"/>
        <v>0</v>
      </c>
      <c r="BV14" s="17">
        <f t="shared" si="330"/>
        <v>0</v>
      </c>
      <c r="BW14" s="17">
        <f t="shared" si="330"/>
        <v>0</v>
      </c>
      <c r="BX14" s="17">
        <f t="shared" si="330"/>
        <v>0</v>
      </c>
      <c r="BY14" s="17">
        <f t="shared" si="330"/>
        <v>0</v>
      </c>
      <c r="BZ14" s="17">
        <f t="shared" si="330"/>
        <v>0</v>
      </c>
      <c r="CA14" s="17">
        <f t="shared" si="330"/>
        <v>0</v>
      </c>
      <c r="CB14" s="17">
        <f t="shared" si="330"/>
        <v>0</v>
      </c>
      <c r="CC14" s="17">
        <f t="shared" si="330"/>
        <v>0</v>
      </c>
      <c r="CD14" s="17">
        <f t="shared" si="330"/>
        <v>0</v>
      </c>
      <c r="CE14" s="319">
        <f t="shared" si="316"/>
        <v>0</v>
      </c>
      <c r="CF14" s="17">
        <f t="shared" ref="CF14:CQ23" si="331">IF(CF$2&gt;=$B$18,$E14,0)</f>
        <v>0</v>
      </c>
      <c r="CG14" s="17">
        <f t="shared" si="331"/>
        <v>0</v>
      </c>
      <c r="CH14" s="17">
        <f t="shared" si="331"/>
        <v>0</v>
      </c>
      <c r="CI14" s="17">
        <f t="shared" si="331"/>
        <v>0</v>
      </c>
      <c r="CJ14" s="17">
        <f t="shared" si="331"/>
        <v>0</v>
      </c>
      <c r="CK14" s="17">
        <f t="shared" si="331"/>
        <v>0</v>
      </c>
      <c r="CL14" s="17">
        <f t="shared" si="331"/>
        <v>0</v>
      </c>
      <c r="CM14" s="17">
        <f t="shared" si="331"/>
        <v>0</v>
      </c>
      <c r="CN14" s="17">
        <f t="shared" si="331"/>
        <v>0</v>
      </c>
      <c r="CO14" s="17">
        <f t="shared" si="331"/>
        <v>0</v>
      </c>
      <c r="CP14" s="17">
        <f t="shared" si="331"/>
        <v>0</v>
      </c>
      <c r="CQ14" s="17">
        <f t="shared" si="331"/>
        <v>0</v>
      </c>
      <c r="CR14" s="319">
        <f t="shared" si="318"/>
        <v>0</v>
      </c>
      <c r="CS14" s="17">
        <f t="shared" ref="CS14:DD23" si="332">IF(CS$2&gt;=$B$18,$E14,0)</f>
        <v>0</v>
      </c>
      <c r="CT14" s="17">
        <f t="shared" si="332"/>
        <v>0</v>
      </c>
      <c r="CU14" s="17">
        <f t="shared" si="332"/>
        <v>0</v>
      </c>
      <c r="CV14" s="17">
        <f t="shared" si="332"/>
        <v>0</v>
      </c>
      <c r="CW14" s="17">
        <f t="shared" si="332"/>
        <v>0</v>
      </c>
      <c r="CX14" s="17">
        <f t="shared" si="332"/>
        <v>0</v>
      </c>
      <c r="CY14" s="17">
        <f t="shared" si="332"/>
        <v>0</v>
      </c>
      <c r="CZ14" s="17">
        <f t="shared" si="332"/>
        <v>0</v>
      </c>
      <c r="DA14" s="17">
        <f t="shared" si="332"/>
        <v>0</v>
      </c>
      <c r="DB14" s="17">
        <f t="shared" si="332"/>
        <v>0</v>
      </c>
      <c r="DC14" s="17">
        <f t="shared" si="332"/>
        <v>0</v>
      </c>
      <c r="DD14" s="17">
        <f t="shared" si="332"/>
        <v>0</v>
      </c>
      <c r="DE14" s="319">
        <f t="shared" si="320"/>
        <v>0</v>
      </c>
      <c r="DF14" s="17">
        <f t="shared" ref="DF14:DQ23" si="333">IF(DF$2&gt;=$B$18,$E14,0)</f>
        <v>0</v>
      </c>
      <c r="DG14" s="17">
        <f t="shared" si="333"/>
        <v>0</v>
      </c>
      <c r="DH14" s="17">
        <f t="shared" si="333"/>
        <v>0</v>
      </c>
      <c r="DI14" s="17">
        <f t="shared" si="333"/>
        <v>0</v>
      </c>
      <c r="DJ14" s="17">
        <f t="shared" si="333"/>
        <v>0</v>
      </c>
      <c r="DK14" s="17">
        <f t="shared" si="333"/>
        <v>0</v>
      </c>
      <c r="DL14" s="17">
        <f t="shared" si="333"/>
        <v>0</v>
      </c>
      <c r="DM14" s="17">
        <f t="shared" si="333"/>
        <v>0</v>
      </c>
      <c r="DN14" s="17">
        <f t="shared" si="333"/>
        <v>0</v>
      </c>
      <c r="DO14" s="17">
        <f t="shared" si="333"/>
        <v>0</v>
      </c>
      <c r="DP14" s="17">
        <f t="shared" si="333"/>
        <v>0</v>
      </c>
      <c r="DQ14" s="17">
        <f t="shared" si="333"/>
        <v>0</v>
      </c>
      <c r="DR14" s="319">
        <f t="shared" si="322"/>
        <v>0</v>
      </c>
      <c r="DS14" s="17">
        <f t="shared" ref="DS14:ED23" si="334">IF(DS$2&gt;=$B$18,$E14,0)</f>
        <v>0</v>
      </c>
      <c r="DT14" s="17">
        <f t="shared" si="334"/>
        <v>0</v>
      </c>
      <c r="DU14" s="17">
        <f t="shared" si="334"/>
        <v>0</v>
      </c>
      <c r="DV14" s="17">
        <f t="shared" si="334"/>
        <v>0</v>
      </c>
      <c r="DW14" s="17">
        <f t="shared" si="334"/>
        <v>0</v>
      </c>
      <c r="DX14" s="17">
        <f t="shared" si="334"/>
        <v>0</v>
      </c>
      <c r="DY14" s="17">
        <f t="shared" si="334"/>
        <v>0</v>
      </c>
      <c r="DZ14" s="17">
        <f t="shared" si="334"/>
        <v>0</v>
      </c>
      <c r="EA14" s="17">
        <f t="shared" si="334"/>
        <v>0</v>
      </c>
      <c r="EB14" s="17">
        <f t="shared" si="334"/>
        <v>0</v>
      </c>
      <c r="EC14" s="17">
        <f t="shared" si="334"/>
        <v>0</v>
      </c>
      <c r="ED14" s="17">
        <f t="shared" si="334"/>
        <v>0</v>
      </c>
      <c r="EE14" s="391">
        <f t="shared" si="324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E15" s="37"/>
      <c r="F15" s="17">
        <f t="shared" si="305"/>
        <v>0</v>
      </c>
      <c r="G15" s="17">
        <f t="shared" si="305"/>
        <v>0</v>
      </c>
      <c r="H15" s="17">
        <f t="shared" si="305"/>
        <v>0</v>
      </c>
      <c r="I15" s="17">
        <f t="shared" si="305"/>
        <v>0</v>
      </c>
      <c r="J15" s="17">
        <f t="shared" si="305"/>
        <v>0</v>
      </c>
      <c r="K15" s="17">
        <f t="shared" si="305"/>
        <v>0</v>
      </c>
      <c r="L15" s="17">
        <f t="shared" si="305"/>
        <v>0</v>
      </c>
      <c r="M15" s="17">
        <f t="shared" si="305"/>
        <v>0</v>
      </c>
      <c r="N15" s="17">
        <f t="shared" si="305"/>
        <v>0</v>
      </c>
      <c r="O15" s="17">
        <f t="shared" si="305"/>
        <v>0</v>
      </c>
      <c r="P15" s="17">
        <f t="shared" si="305"/>
        <v>0</v>
      </c>
      <c r="Q15" s="17">
        <f t="shared" si="305"/>
        <v>0</v>
      </c>
      <c r="R15" s="319">
        <f t="shared" si="306"/>
        <v>0</v>
      </c>
      <c r="S15" s="17">
        <f t="shared" si="325"/>
        <v>0</v>
      </c>
      <c r="T15" s="17">
        <f t="shared" si="325"/>
        <v>0</v>
      </c>
      <c r="U15" s="17">
        <f t="shared" si="325"/>
        <v>0</v>
      </c>
      <c r="V15" s="17">
        <f t="shared" si="325"/>
        <v>0</v>
      </c>
      <c r="W15" s="17">
        <f t="shared" si="325"/>
        <v>0</v>
      </c>
      <c r="X15" s="17">
        <f t="shared" si="325"/>
        <v>0</v>
      </c>
      <c r="Y15" s="17">
        <f t="shared" si="325"/>
        <v>0</v>
      </c>
      <c r="Z15" s="17">
        <f t="shared" si="325"/>
        <v>0</v>
      </c>
      <c r="AA15" s="17">
        <f t="shared" si="325"/>
        <v>0</v>
      </c>
      <c r="AB15" s="17">
        <f t="shared" si="325"/>
        <v>0</v>
      </c>
      <c r="AC15" s="17">
        <f t="shared" si="325"/>
        <v>0</v>
      </c>
      <c r="AD15" s="17">
        <f t="shared" si="326"/>
        <v>0</v>
      </c>
      <c r="AE15" s="319">
        <f t="shared" si="308"/>
        <v>0</v>
      </c>
      <c r="AF15" s="17">
        <f t="shared" si="327"/>
        <v>0</v>
      </c>
      <c r="AG15" s="17">
        <f t="shared" si="327"/>
        <v>0</v>
      </c>
      <c r="AH15" s="17">
        <f t="shared" si="327"/>
        <v>0</v>
      </c>
      <c r="AI15" s="17">
        <f t="shared" si="327"/>
        <v>0</v>
      </c>
      <c r="AJ15" s="17">
        <f t="shared" si="327"/>
        <v>0</v>
      </c>
      <c r="AK15" s="17">
        <f t="shared" si="327"/>
        <v>0</v>
      </c>
      <c r="AL15" s="17">
        <f t="shared" si="327"/>
        <v>0</v>
      </c>
      <c r="AM15" s="17">
        <f t="shared" si="327"/>
        <v>0</v>
      </c>
      <c r="AN15" s="17">
        <f t="shared" si="327"/>
        <v>0</v>
      </c>
      <c r="AO15" s="17">
        <f t="shared" si="327"/>
        <v>0</v>
      </c>
      <c r="AP15" s="17">
        <f t="shared" si="327"/>
        <v>0</v>
      </c>
      <c r="AQ15" s="17">
        <f t="shared" si="327"/>
        <v>0</v>
      </c>
      <c r="AR15" s="319">
        <f t="shared" si="310"/>
        <v>0</v>
      </c>
      <c r="AS15" s="17">
        <f t="shared" si="328"/>
        <v>0</v>
      </c>
      <c r="AT15" s="17">
        <f t="shared" si="328"/>
        <v>0</v>
      </c>
      <c r="AU15" s="17">
        <f t="shared" si="328"/>
        <v>0</v>
      </c>
      <c r="AV15" s="17">
        <f t="shared" si="328"/>
        <v>0</v>
      </c>
      <c r="AW15" s="17">
        <f t="shared" si="328"/>
        <v>0</v>
      </c>
      <c r="AX15" s="17">
        <f t="shared" si="328"/>
        <v>0</v>
      </c>
      <c r="AY15" s="17">
        <f t="shared" si="328"/>
        <v>0</v>
      </c>
      <c r="AZ15" s="17">
        <f t="shared" si="328"/>
        <v>0</v>
      </c>
      <c r="BA15" s="17">
        <f t="shared" si="328"/>
        <v>0</v>
      </c>
      <c r="BB15" s="17">
        <f t="shared" si="328"/>
        <v>0</v>
      </c>
      <c r="BC15" s="17">
        <f t="shared" si="328"/>
        <v>0</v>
      </c>
      <c r="BD15" s="17">
        <f t="shared" si="328"/>
        <v>0</v>
      </c>
      <c r="BE15" s="319">
        <f t="shared" si="312"/>
        <v>0</v>
      </c>
      <c r="BF15" s="17">
        <f t="shared" si="329"/>
        <v>0</v>
      </c>
      <c r="BG15" s="17">
        <f t="shared" si="329"/>
        <v>0</v>
      </c>
      <c r="BH15" s="17">
        <f t="shared" si="329"/>
        <v>0</v>
      </c>
      <c r="BI15" s="17">
        <f t="shared" si="329"/>
        <v>0</v>
      </c>
      <c r="BJ15" s="17">
        <f t="shared" si="329"/>
        <v>0</v>
      </c>
      <c r="BK15" s="17">
        <f t="shared" si="329"/>
        <v>0</v>
      </c>
      <c r="BL15" s="17">
        <f t="shared" si="329"/>
        <v>0</v>
      </c>
      <c r="BM15" s="17">
        <f t="shared" si="329"/>
        <v>0</v>
      </c>
      <c r="BN15" s="17">
        <f t="shared" si="329"/>
        <v>0</v>
      </c>
      <c r="BO15" s="17">
        <f t="shared" si="329"/>
        <v>0</v>
      </c>
      <c r="BP15" s="17">
        <f t="shared" si="329"/>
        <v>0</v>
      </c>
      <c r="BQ15" s="17">
        <f t="shared" si="329"/>
        <v>0</v>
      </c>
      <c r="BR15" s="319">
        <f t="shared" si="314"/>
        <v>0</v>
      </c>
      <c r="BS15" s="17">
        <f t="shared" si="330"/>
        <v>0</v>
      </c>
      <c r="BT15" s="17">
        <f t="shared" si="330"/>
        <v>0</v>
      </c>
      <c r="BU15" s="17">
        <f t="shared" si="330"/>
        <v>0</v>
      </c>
      <c r="BV15" s="17">
        <f t="shared" si="330"/>
        <v>0</v>
      </c>
      <c r="BW15" s="17">
        <f t="shared" si="330"/>
        <v>0</v>
      </c>
      <c r="BX15" s="17">
        <f t="shared" si="330"/>
        <v>0</v>
      </c>
      <c r="BY15" s="17">
        <f t="shared" si="330"/>
        <v>0</v>
      </c>
      <c r="BZ15" s="17">
        <f t="shared" si="330"/>
        <v>0</v>
      </c>
      <c r="CA15" s="17">
        <f t="shared" si="330"/>
        <v>0</v>
      </c>
      <c r="CB15" s="17">
        <f t="shared" si="330"/>
        <v>0</v>
      </c>
      <c r="CC15" s="17">
        <f t="shared" si="330"/>
        <v>0</v>
      </c>
      <c r="CD15" s="17">
        <f t="shared" si="330"/>
        <v>0</v>
      </c>
      <c r="CE15" s="319">
        <f t="shared" si="316"/>
        <v>0</v>
      </c>
      <c r="CF15" s="17">
        <f t="shared" si="331"/>
        <v>0</v>
      </c>
      <c r="CG15" s="17">
        <f t="shared" si="331"/>
        <v>0</v>
      </c>
      <c r="CH15" s="17">
        <f t="shared" si="331"/>
        <v>0</v>
      </c>
      <c r="CI15" s="17">
        <f t="shared" si="331"/>
        <v>0</v>
      </c>
      <c r="CJ15" s="17">
        <f t="shared" si="331"/>
        <v>0</v>
      </c>
      <c r="CK15" s="17">
        <f t="shared" si="331"/>
        <v>0</v>
      </c>
      <c r="CL15" s="17">
        <f t="shared" si="331"/>
        <v>0</v>
      </c>
      <c r="CM15" s="17">
        <f t="shared" si="331"/>
        <v>0</v>
      </c>
      <c r="CN15" s="17">
        <f t="shared" si="331"/>
        <v>0</v>
      </c>
      <c r="CO15" s="17">
        <f t="shared" si="331"/>
        <v>0</v>
      </c>
      <c r="CP15" s="17">
        <f t="shared" si="331"/>
        <v>0</v>
      </c>
      <c r="CQ15" s="17">
        <f t="shared" si="331"/>
        <v>0</v>
      </c>
      <c r="CR15" s="319">
        <f t="shared" si="318"/>
        <v>0</v>
      </c>
      <c r="CS15" s="17">
        <f t="shared" si="332"/>
        <v>0</v>
      </c>
      <c r="CT15" s="17">
        <f t="shared" si="332"/>
        <v>0</v>
      </c>
      <c r="CU15" s="17">
        <f t="shared" si="332"/>
        <v>0</v>
      </c>
      <c r="CV15" s="17">
        <f t="shared" si="332"/>
        <v>0</v>
      </c>
      <c r="CW15" s="17">
        <f t="shared" si="332"/>
        <v>0</v>
      </c>
      <c r="CX15" s="17">
        <f t="shared" si="332"/>
        <v>0</v>
      </c>
      <c r="CY15" s="17">
        <f t="shared" si="332"/>
        <v>0</v>
      </c>
      <c r="CZ15" s="17">
        <f t="shared" si="332"/>
        <v>0</v>
      </c>
      <c r="DA15" s="17">
        <f t="shared" si="332"/>
        <v>0</v>
      </c>
      <c r="DB15" s="17">
        <f t="shared" si="332"/>
        <v>0</v>
      </c>
      <c r="DC15" s="17">
        <f t="shared" si="332"/>
        <v>0</v>
      </c>
      <c r="DD15" s="17">
        <f t="shared" si="332"/>
        <v>0</v>
      </c>
      <c r="DE15" s="319">
        <f t="shared" si="320"/>
        <v>0</v>
      </c>
      <c r="DF15" s="17">
        <f t="shared" si="333"/>
        <v>0</v>
      </c>
      <c r="DG15" s="17">
        <f t="shared" si="333"/>
        <v>0</v>
      </c>
      <c r="DH15" s="17">
        <f t="shared" si="333"/>
        <v>0</v>
      </c>
      <c r="DI15" s="17">
        <f t="shared" si="333"/>
        <v>0</v>
      </c>
      <c r="DJ15" s="17">
        <f t="shared" si="333"/>
        <v>0</v>
      </c>
      <c r="DK15" s="17">
        <f t="shared" si="333"/>
        <v>0</v>
      </c>
      <c r="DL15" s="17">
        <f t="shared" si="333"/>
        <v>0</v>
      </c>
      <c r="DM15" s="17">
        <f t="shared" si="333"/>
        <v>0</v>
      </c>
      <c r="DN15" s="17">
        <f t="shared" si="333"/>
        <v>0</v>
      </c>
      <c r="DO15" s="17">
        <f t="shared" si="333"/>
        <v>0</v>
      </c>
      <c r="DP15" s="17">
        <f t="shared" si="333"/>
        <v>0</v>
      </c>
      <c r="DQ15" s="17">
        <f t="shared" si="333"/>
        <v>0</v>
      </c>
      <c r="DR15" s="319">
        <f t="shared" si="322"/>
        <v>0</v>
      </c>
      <c r="DS15" s="17">
        <f t="shared" si="334"/>
        <v>0</v>
      </c>
      <c r="DT15" s="17">
        <f t="shared" si="334"/>
        <v>0</v>
      </c>
      <c r="DU15" s="17">
        <f t="shared" si="334"/>
        <v>0</v>
      </c>
      <c r="DV15" s="17">
        <f t="shared" si="334"/>
        <v>0</v>
      </c>
      <c r="DW15" s="17">
        <f t="shared" si="334"/>
        <v>0</v>
      </c>
      <c r="DX15" s="17">
        <f t="shared" si="334"/>
        <v>0</v>
      </c>
      <c r="DY15" s="17">
        <f t="shared" si="334"/>
        <v>0</v>
      </c>
      <c r="DZ15" s="17">
        <f t="shared" si="334"/>
        <v>0</v>
      </c>
      <c r="EA15" s="17">
        <f t="shared" si="334"/>
        <v>0</v>
      </c>
      <c r="EB15" s="17">
        <f t="shared" si="334"/>
        <v>0</v>
      </c>
      <c r="EC15" s="17">
        <f t="shared" si="334"/>
        <v>0</v>
      </c>
      <c r="ED15" s="17">
        <f t="shared" si="334"/>
        <v>0</v>
      </c>
      <c r="EE15" s="391">
        <f t="shared" si="324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E16" s="37"/>
      <c r="F16" s="17">
        <f t="shared" si="305"/>
        <v>0</v>
      </c>
      <c r="G16" s="17">
        <f t="shared" si="305"/>
        <v>0</v>
      </c>
      <c r="H16" s="17">
        <f t="shared" si="305"/>
        <v>0</v>
      </c>
      <c r="I16" s="17">
        <f t="shared" si="305"/>
        <v>0</v>
      </c>
      <c r="J16" s="17">
        <f t="shared" si="305"/>
        <v>0</v>
      </c>
      <c r="K16" s="17">
        <f t="shared" si="305"/>
        <v>0</v>
      </c>
      <c r="L16" s="17">
        <f t="shared" si="305"/>
        <v>0</v>
      </c>
      <c r="M16" s="17">
        <f t="shared" si="305"/>
        <v>0</v>
      </c>
      <c r="N16" s="17">
        <f t="shared" si="305"/>
        <v>0</v>
      </c>
      <c r="O16" s="17">
        <f t="shared" si="305"/>
        <v>0</v>
      </c>
      <c r="P16" s="17">
        <f t="shared" si="305"/>
        <v>0</v>
      </c>
      <c r="Q16" s="17">
        <f t="shared" si="305"/>
        <v>0</v>
      </c>
      <c r="R16" s="319">
        <f t="shared" si="306"/>
        <v>0</v>
      </c>
      <c r="S16" s="17">
        <f t="shared" si="325"/>
        <v>0</v>
      </c>
      <c r="T16" s="17">
        <f t="shared" si="325"/>
        <v>0</v>
      </c>
      <c r="U16" s="17">
        <f t="shared" si="325"/>
        <v>0</v>
      </c>
      <c r="V16" s="17">
        <f t="shared" si="325"/>
        <v>0</v>
      </c>
      <c r="W16" s="17">
        <f t="shared" si="325"/>
        <v>0</v>
      </c>
      <c r="X16" s="17">
        <f t="shared" si="325"/>
        <v>0</v>
      </c>
      <c r="Y16" s="17">
        <f t="shared" si="325"/>
        <v>0</v>
      </c>
      <c r="Z16" s="17">
        <f t="shared" si="325"/>
        <v>0</v>
      </c>
      <c r="AA16" s="17">
        <f t="shared" si="325"/>
        <v>0</v>
      </c>
      <c r="AB16" s="17">
        <f t="shared" si="325"/>
        <v>0</v>
      </c>
      <c r="AC16" s="17">
        <f t="shared" si="325"/>
        <v>0</v>
      </c>
      <c r="AD16" s="17">
        <f t="shared" si="326"/>
        <v>0</v>
      </c>
      <c r="AE16" s="319">
        <f t="shared" si="308"/>
        <v>0</v>
      </c>
      <c r="AF16" s="17">
        <f t="shared" si="327"/>
        <v>0</v>
      </c>
      <c r="AG16" s="17">
        <f t="shared" si="327"/>
        <v>0</v>
      </c>
      <c r="AH16" s="17">
        <f t="shared" si="327"/>
        <v>0</v>
      </c>
      <c r="AI16" s="17">
        <f t="shared" si="327"/>
        <v>0</v>
      </c>
      <c r="AJ16" s="17">
        <f t="shared" si="327"/>
        <v>0</v>
      </c>
      <c r="AK16" s="17">
        <f t="shared" si="327"/>
        <v>0</v>
      </c>
      <c r="AL16" s="17">
        <f t="shared" si="327"/>
        <v>0</v>
      </c>
      <c r="AM16" s="17">
        <f t="shared" si="327"/>
        <v>0</v>
      </c>
      <c r="AN16" s="17">
        <f t="shared" si="327"/>
        <v>0</v>
      </c>
      <c r="AO16" s="17">
        <f t="shared" si="327"/>
        <v>0</v>
      </c>
      <c r="AP16" s="17">
        <f t="shared" si="327"/>
        <v>0</v>
      </c>
      <c r="AQ16" s="17">
        <f t="shared" si="327"/>
        <v>0</v>
      </c>
      <c r="AR16" s="319">
        <f t="shared" si="310"/>
        <v>0</v>
      </c>
      <c r="AS16" s="17">
        <f t="shared" si="328"/>
        <v>0</v>
      </c>
      <c r="AT16" s="17">
        <f t="shared" si="328"/>
        <v>0</v>
      </c>
      <c r="AU16" s="17">
        <f t="shared" si="328"/>
        <v>0</v>
      </c>
      <c r="AV16" s="17">
        <f t="shared" si="328"/>
        <v>0</v>
      </c>
      <c r="AW16" s="17">
        <f t="shared" si="328"/>
        <v>0</v>
      </c>
      <c r="AX16" s="17">
        <f t="shared" si="328"/>
        <v>0</v>
      </c>
      <c r="AY16" s="17">
        <f t="shared" si="328"/>
        <v>0</v>
      </c>
      <c r="AZ16" s="17">
        <f t="shared" si="328"/>
        <v>0</v>
      </c>
      <c r="BA16" s="17">
        <f t="shared" si="328"/>
        <v>0</v>
      </c>
      <c r="BB16" s="17">
        <f t="shared" si="328"/>
        <v>0</v>
      </c>
      <c r="BC16" s="17">
        <f t="shared" si="328"/>
        <v>0</v>
      </c>
      <c r="BD16" s="17">
        <f t="shared" si="328"/>
        <v>0</v>
      </c>
      <c r="BE16" s="319">
        <f t="shared" si="312"/>
        <v>0</v>
      </c>
      <c r="BF16" s="17">
        <f t="shared" si="329"/>
        <v>0</v>
      </c>
      <c r="BG16" s="17">
        <f t="shared" si="329"/>
        <v>0</v>
      </c>
      <c r="BH16" s="17">
        <f t="shared" si="329"/>
        <v>0</v>
      </c>
      <c r="BI16" s="17">
        <f t="shared" si="329"/>
        <v>0</v>
      </c>
      <c r="BJ16" s="17">
        <f t="shared" si="329"/>
        <v>0</v>
      </c>
      <c r="BK16" s="17">
        <f t="shared" si="329"/>
        <v>0</v>
      </c>
      <c r="BL16" s="17">
        <f t="shared" si="329"/>
        <v>0</v>
      </c>
      <c r="BM16" s="17">
        <f t="shared" si="329"/>
        <v>0</v>
      </c>
      <c r="BN16" s="17">
        <f t="shared" si="329"/>
        <v>0</v>
      </c>
      <c r="BO16" s="17">
        <f t="shared" si="329"/>
        <v>0</v>
      </c>
      <c r="BP16" s="17">
        <f t="shared" si="329"/>
        <v>0</v>
      </c>
      <c r="BQ16" s="17">
        <f t="shared" si="329"/>
        <v>0</v>
      </c>
      <c r="BR16" s="319">
        <f t="shared" si="314"/>
        <v>0</v>
      </c>
      <c r="BS16" s="17">
        <f t="shared" si="330"/>
        <v>0</v>
      </c>
      <c r="BT16" s="17">
        <f t="shared" si="330"/>
        <v>0</v>
      </c>
      <c r="BU16" s="17">
        <f t="shared" si="330"/>
        <v>0</v>
      </c>
      <c r="BV16" s="17">
        <f t="shared" si="330"/>
        <v>0</v>
      </c>
      <c r="BW16" s="17">
        <f t="shared" si="330"/>
        <v>0</v>
      </c>
      <c r="BX16" s="17">
        <f t="shared" si="330"/>
        <v>0</v>
      </c>
      <c r="BY16" s="17">
        <f t="shared" si="330"/>
        <v>0</v>
      </c>
      <c r="BZ16" s="17">
        <f t="shared" si="330"/>
        <v>0</v>
      </c>
      <c r="CA16" s="17">
        <f t="shared" si="330"/>
        <v>0</v>
      </c>
      <c r="CB16" s="17">
        <f t="shared" si="330"/>
        <v>0</v>
      </c>
      <c r="CC16" s="17">
        <f t="shared" si="330"/>
        <v>0</v>
      </c>
      <c r="CD16" s="17">
        <f t="shared" si="330"/>
        <v>0</v>
      </c>
      <c r="CE16" s="319">
        <f t="shared" si="316"/>
        <v>0</v>
      </c>
      <c r="CF16" s="17">
        <f t="shared" si="331"/>
        <v>0</v>
      </c>
      <c r="CG16" s="17">
        <f t="shared" si="331"/>
        <v>0</v>
      </c>
      <c r="CH16" s="17">
        <f t="shared" si="331"/>
        <v>0</v>
      </c>
      <c r="CI16" s="17">
        <f t="shared" si="331"/>
        <v>0</v>
      </c>
      <c r="CJ16" s="17">
        <f t="shared" si="331"/>
        <v>0</v>
      </c>
      <c r="CK16" s="17">
        <f t="shared" si="331"/>
        <v>0</v>
      </c>
      <c r="CL16" s="17">
        <f t="shared" si="331"/>
        <v>0</v>
      </c>
      <c r="CM16" s="17">
        <f t="shared" si="331"/>
        <v>0</v>
      </c>
      <c r="CN16" s="17">
        <f t="shared" si="331"/>
        <v>0</v>
      </c>
      <c r="CO16" s="17">
        <f t="shared" si="331"/>
        <v>0</v>
      </c>
      <c r="CP16" s="17">
        <f t="shared" si="331"/>
        <v>0</v>
      </c>
      <c r="CQ16" s="17">
        <f t="shared" si="331"/>
        <v>0</v>
      </c>
      <c r="CR16" s="319">
        <f t="shared" si="318"/>
        <v>0</v>
      </c>
      <c r="CS16" s="17">
        <f t="shared" si="332"/>
        <v>0</v>
      </c>
      <c r="CT16" s="17">
        <f t="shared" si="332"/>
        <v>0</v>
      </c>
      <c r="CU16" s="17">
        <f t="shared" si="332"/>
        <v>0</v>
      </c>
      <c r="CV16" s="17">
        <f t="shared" si="332"/>
        <v>0</v>
      </c>
      <c r="CW16" s="17">
        <f t="shared" si="332"/>
        <v>0</v>
      </c>
      <c r="CX16" s="17">
        <f t="shared" si="332"/>
        <v>0</v>
      </c>
      <c r="CY16" s="17">
        <f t="shared" si="332"/>
        <v>0</v>
      </c>
      <c r="CZ16" s="17">
        <f t="shared" si="332"/>
        <v>0</v>
      </c>
      <c r="DA16" s="17">
        <f t="shared" si="332"/>
        <v>0</v>
      </c>
      <c r="DB16" s="17">
        <f t="shared" si="332"/>
        <v>0</v>
      </c>
      <c r="DC16" s="17">
        <f t="shared" si="332"/>
        <v>0</v>
      </c>
      <c r="DD16" s="17">
        <f t="shared" si="332"/>
        <v>0</v>
      </c>
      <c r="DE16" s="319">
        <f t="shared" si="320"/>
        <v>0</v>
      </c>
      <c r="DF16" s="17">
        <f t="shared" si="333"/>
        <v>0</v>
      </c>
      <c r="DG16" s="17">
        <f t="shared" si="333"/>
        <v>0</v>
      </c>
      <c r="DH16" s="17">
        <f t="shared" si="333"/>
        <v>0</v>
      </c>
      <c r="DI16" s="17">
        <f t="shared" si="333"/>
        <v>0</v>
      </c>
      <c r="DJ16" s="17">
        <f t="shared" si="333"/>
        <v>0</v>
      </c>
      <c r="DK16" s="17">
        <f t="shared" si="333"/>
        <v>0</v>
      </c>
      <c r="DL16" s="17">
        <f t="shared" si="333"/>
        <v>0</v>
      </c>
      <c r="DM16" s="17">
        <f t="shared" si="333"/>
        <v>0</v>
      </c>
      <c r="DN16" s="17">
        <f t="shared" si="333"/>
        <v>0</v>
      </c>
      <c r="DO16" s="17">
        <f t="shared" si="333"/>
        <v>0</v>
      </c>
      <c r="DP16" s="17">
        <f t="shared" si="333"/>
        <v>0</v>
      </c>
      <c r="DQ16" s="17">
        <f t="shared" si="333"/>
        <v>0</v>
      </c>
      <c r="DR16" s="319">
        <f t="shared" si="322"/>
        <v>0</v>
      </c>
      <c r="DS16" s="17">
        <f t="shared" si="334"/>
        <v>0</v>
      </c>
      <c r="DT16" s="17">
        <f t="shared" si="334"/>
        <v>0</v>
      </c>
      <c r="DU16" s="17">
        <f t="shared" si="334"/>
        <v>0</v>
      </c>
      <c r="DV16" s="17">
        <f t="shared" si="334"/>
        <v>0</v>
      </c>
      <c r="DW16" s="17">
        <f t="shared" si="334"/>
        <v>0</v>
      </c>
      <c r="DX16" s="17">
        <f t="shared" si="334"/>
        <v>0</v>
      </c>
      <c r="DY16" s="17">
        <f t="shared" si="334"/>
        <v>0</v>
      </c>
      <c r="DZ16" s="17">
        <f t="shared" si="334"/>
        <v>0</v>
      </c>
      <c r="EA16" s="17">
        <f t="shared" si="334"/>
        <v>0</v>
      </c>
      <c r="EB16" s="17">
        <f t="shared" si="334"/>
        <v>0</v>
      </c>
      <c r="EC16" s="17">
        <f t="shared" si="334"/>
        <v>0</v>
      </c>
      <c r="ED16" s="17">
        <f t="shared" si="334"/>
        <v>0</v>
      </c>
      <c r="EE16" s="391">
        <f t="shared" si="324"/>
        <v>0</v>
      </c>
    </row>
    <row r="17" spans="1:135" x14ac:dyDescent="0.2">
      <c r="A17" s="1"/>
      <c r="D17" s="9" t="s">
        <v>23</v>
      </c>
      <c r="E17" s="37"/>
      <c r="F17" s="17">
        <f t="shared" si="305"/>
        <v>0</v>
      </c>
      <c r="G17" s="17">
        <f t="shared" si="305"/>
        <v>0</v>
      </c>
      <c r="H17" s="17">
        <f t="shared" si="305"/>
        <v>0</v>
      </c>
      <c r="I17" s="17">
        <f t="shared" si="305"/>
        <v>0</v>
      </c>
      <c r="J17" s="17">
        <f t="shared" si="305"/>
        <v>0</v>
      </c>
      <c r="K17" s="17">
        <f t="shared" si="305"/>
        <v>0</v>
      </c>
      <c r="L17" s="17">
        <f t="shared" si="305"/>
        <v>0</v>
      </c>
      <c r="M17" s="17">
        <f t="shared" si="305"/>
        <v>0</v>
      </c>
      <c r="N17" s="17">
        <f t="shared" si="305"/>
        <v>0</v>
      </c>
      <c r="O17" s="17">
        <f t="shared" si="305"/>
        <v>0</v>
      </c>
      <c r="P17" s="17">
        <f t="shared" si="305"/>
        <v>0</v>
      </c>
      <c r="Q17" s="17">
        <f t="shared" si="305"/>
        <v>0</v>
      </c>
      <c r="R17" s="319">
        <f t="shared" si="306"/>
        <v>0</v>
      </c>
      <c r="S17" s="17">
        <f t="shared" si="325"/>
        <v>0</v>
      </c>
      <c r="T17" s="17">
        <f t="shared" si="325"/>
        <v>0</v>
      </c>
      <c r="U17" s="17">
        <f t="shared" si="325"/>
        <v>0</v>
      </c>
      <c r="V17" s="17">
        <f t="shared" si="325"/>
        <v>0</v>
      </c>
      <c r="W17" s="17">
        <f t="shared" si="325"/>
        <v>0</v>
      </c>
      <c r="X17" s="17">
        <f t="shared" si="325"/>
        <v>0</v>
      </c>
      <c r="Y17" s="17">
        <f t="shared" si="325"/>
        <v>0</v>
      </c>
      <c r="Z17" s="17">
        <f t="shared" si="325"/>
        <v>0</v>
      </c>
      <c r="AA17" s="17">
        <f t="shared" si="325"/>
        <v>0</v>
      </c>
      <c r="AB17" s="17">
        <f t="shared" si="325"/>
        <v>0</v>
      </c>
      <c r="AC17" s="17">
        <f t="shared" si="325"/>
        <v>0</v>
      </c>
      <c r="AD17" s="17">
        <f t="shared" si="326"/>
        <v>0</v>
      </c>
      <c r="AE17" s="319">
        <f t="shared" si="308"/>
        <v>0</v>
      </c>
      <c r="AF17" s="17">
        <f t="shared" si="327"/>
        <v>0</v>
      </c>
      <c r="AG17" s="17">
        <f t="shared" si="327"/>
        <v>0</v>
      </c>
      <c r="AH17" s="17">
        <f t="shared" si="327"/>
        <v>0</v>
      </c>
      <c r="AI17" s="17">
        <f t="shared" si="327"/>
        <v>0</v>
      </c>
      <c r="AJ17" s="17">
        <f t="shared" si="327"/>
        <v>0</v>
      </c>
      <c r="AK17" s="17">
        <f t="shared" si="327"/>
        <v>0</v>
      </c>
      <c r="AL17" s="17">
        <f t="shared" si="327"/>
        <v>0</v>
      </c>
      <c r="AM17" s="17">
        <f t="shared" si="327"/>
        <v>0</v>
      </c>
      <c r="AN17" s="17">
        <f t="shared" si="327"/>
        <v>0</v>
      </c>
      <c r="AO17" s="17">
        <f t="shared" si="327"/>
        <v>0</v>
      </c>
      <c r="AP17" s="17">
        <f t="shared" si="327"/>
        <v>0</v>
      </c>
      <c r="AQ17" s="17">
        <f t="shared" si="327"/>
        <v>0</v>
      </c>
      <c r="AR17" s="319">
        <f t="shared" si="310"/>
        <v>0</v>
      </c>
      <c r="AS17" s="17">
        <f t="shared" si="328"/>
        <v>0</v>
      </c>
      <c r="AT17" s="17">
        <f t="shared" si="328"/>
        <v>0</v>
      </c>
      <c r="AU17" s="17">
        <f t="shared" si="328"/>
        <v>0</v>
      </c>
      <c r="AV17" s="17">
        <f t="shared" si="328"/>
        <v>0</v>
      </c>
      <c r="AW17" s="17">
        <f t="shared" si="328"/>
        <v>0</v>
      </c>
      <c r="AX17" s="17">
        <f t="shared" si="328"/>
        <v>0</v>
      </c>
      <c r="AY17" s="17">
        <f t="shared" si="328"/>
        <v>0</v>
      </c>
      <c r="AZ17" s="17">
        <f t="shared" si="328"/>
        <v>0</v>
      </c>
      <c r="BA17" s="17">
        <f t="shared" si="328"/>
        <v>0</v>
      </c>
      <c r="BB17" s="17">
        <f t="shared" si="328"/>
        <v>0</v>
      </c>
      <c r="BC17" s="17">
        <f t="shared" si="328"/>
        <v>0</v>
      </c>
      <c r="BD17" s="17">
        <f t="shared" si="328"/>
        <v>0</v>
      </c>
      <c r="BE17" s="319">
        <f t="shared" si="312"/>
        <v>0</v>
      </c>
      <c r="BF17" s="17">
        <f t="shared" si="329"/>
        <v>0</v>
      </c>
      <c r="BG17" s="17">
        <f t="shared" si="329"/>
        <v>0</v>
      </c>
      <c r="BH17" s="17">
        <f t="shared" si="329"/>
        <v>0</v>
      </c>
      <c r="BI17" s="17">
        <f t="shared" si="329"/>
        <v>0</v>
      </c>
      <c r="BJ17" s="17">
        <f t="shared" si="329"/>
        <v>0</v>
      </c>
      <c r="BK17" s="17">
        <f t="shared" si="329"/>
        <v>0</v>
      </c>
      <c r="BL17" s="17">
        <f t="shared" si="329"/>
        <v>0</v>
      </c>
      <c r="BM17" s="17">
        <f t="shared" si="329"/>
        <v>0</v>
      </c>
      <c r="BN17" s="17">
        <f t="shared" si="329"/>
        <v>0</v>
      </c>
      <c r="BO17" s="17">
        <f t="shared" si="329"/>
        <v>0</v>
      </c>
      <c r="BP17" s="17">
        <f t="shared" si="329"/>
        <v>0</v>
      </c>
      <c r="BQ17" s="17">
        <f t="shared" si="329"/>
        <v>0</v>
      </c>
      <c r="BR17" s="319">
        <f t="shared" si="314"/>
        <v>0</v>
      </c>
      <c r="BS17" s="17">
        <f t="shared" si="330"/>
        <v>0</v>
      </c>
      <c r="BT17" s="17">
        <f t="shared" si="330"/>
        <v>0</v>
      </c>
      <c r="BU17" s="17">
        <f t="shared" si="330"/>
        <v>0</v>
      </c>
      <c r="BV17" s="17">
        <f t="shared" si="330"/>
        <v>0</v>
      </c>
      <c r="BW17" s="17">
        <f t="shared" si="330"/>
        <v>0</v>
      </c>
      <c r="BX17" s="17">
        <f t="shared" si="330"/>
        <v>0</v>
      </c>
      <c r="BY17" s="17">
        <f t="shared" si="330"/>
        <v>0</v>
      </c>
      <c r="BZ17" s="17">
        <f t="shared" si="330"/>
        <v>0</v>
      </c>
      <c r="CA17" s="17">
        <f t="shared" si="330"/>
        <v>0</v>
      </c>
      <c r="CB17" s="17">
        <f t="shared" si="330"/>
        <v>0</v>
      </c>
      <c r="CC17" s="17">
        <f t="shared" si="330"/>
        <v>0</v>
      </c>
      <c r="CD17" s="17">
        <f t="shared" si="330"/>
        <v>0</v>
      </c>
      <c r="CE17" s="319">
        <f t="shared" si="316"/>
        <v>0</v>
      </c>
      <c r="CF17" s="17">
        <f t="shared" si="331"/>
        <v>0</v>
      </c>
      <c r="CG17" s="17">
        <f t="shared" si="331"/>
        <v>0</v>
      </c>
      <c r="CH17" s="17">
        <f t="shared" si="331"/>
        <v>0</v>
      </c>
      <c r="CI17" s="17">
        <f t="shared" si="331"/>
        <v>0</v>
      </c>
      <c r="CJ17" s="17">
        <f t="shared" si="331"/>
        <v>0</v>
      </c>
      <c r="CK17" s="17">
        <f t="shared" si="331"/>
        <v>0</v>
      </c>
      <c r="CL17" s="17">
        <f t="shared" si="331"/>
        <v>0</v>
      </c>
      <c r="CM17" s="17">
        <f t="shared" si="331"/>
        <v>0</v>
      </c>
      <c r="CN17" s="17">
        <f t="shared" si="331"/>
        <v>0</v>
      </c>
      <c r="CO17" s="17">
        <f t="shared" si="331"/>
        <v>0</v>
      </c>
      <c r="CP17" s="17">
        <f t="shared" si="331"/>
        <v>0</v>
      </c>
      <c r="CQ17" s="17">
        <f t="shared" si="331"/>
        <v>0</v>
      </c>
      <c r="CR17" s="319">
        <f t="shared" si="318"/>
        <v>0</v>
      </c>
      <c r="CS17" s="17">
        <f t="shared" si="332"/>
        <v>0</v>
      </c>
      <c r="CT17" s="17">
        <f t="shared" si="332"/>
        <v>0</v>
      </c>
      <c r="CU17" s="17">
        <f t="shared" si="332"/>
        <v>0</v>
      </c>
      <c r="CV17" s="17">
        <f t="shared" si="332"/>
        <v>0</v>
      </c>
      <c r="CW17" s="17">
        <f t="shared" si="332"/>
        <v>0</v>
      </c>
      <c r="CX17" s="17">
        <f t="shared" si="332"/>
        <v>0</v>
      </c>
      <c r="CY17" s="17">
        <f t="shared" si="332"/>
        <v>0</v>
      </c>
      <c r="CZ17" s="17">
        <f t="shared" si="332"/>
        <v>0</v>
      </c>
      <c r="DA17" s="17">
        <f t="shared" si="332"/>
        <v>0</v>
      </c>
      <c r="DB17" s="17">
        <f t="shared" si="332"/>
        <v>0</v>
      </c>
      <c r="DC17" s="17">
        <f t="shared" si="332"/>
        <v>0</v>
      </c>
      <c r="DD17" s="17">
        <f t="shared" si="332"/>
        <v>0</v>
      </c>
      <c r="DE17" s="319">
        <f t="shared" si="320"/>
        <v>0</v>
      </c>
      <c r="DF17" s="17">
        <f t="shared" si="333"/>
        <v>0</v>
      </c>
      <c r="DG17" s="17">
        <f t="shared" si="333"/>
        <v>0</v>
      </c>
      <c r="DH17" s="17">
        <f t="shared" si="333"/>
        <v>0</v>
      </c>
      <c r="DI17" s="17">
        <f t="shared" si="333"/>
        <v>0</v>
      </c>
      <c r="DJ17" s="17">
        <f t="shared" si="333"/>
        <v>0</v>
      </c>
      <c r="DK17" s="17">
        <f t="shared" si="333"/>
        <v>0</v>
      </c>
      <c r="DL17" s="17">
        <f t="shared" si="333"/>
        <v>0</v>
      </c>
      <c r="DM17" s="17">
        <f t="shared" si="333"/>
        <v>0</v>
      </c>
      <c r="DN17" s="17">
        <f t="shared" si="333"/>
        <v>0</v>
      </c>
      <c r="DO17" s="17">
        <f t="shared" si="333"/>
        <v>0</v>
      </c>
      <c r="DP17" s="17">
        <f t="shared" si="333"/>
        <v>0</v>
      </c>
      <c r="DQ17" s="17">
        <f t="shared" si="333"/>
        <v>0</v>
      </c>
      <c r="DR17" s="319">
        <f t="shared" si="322"/>
        <v>0</v>
      </c>
      <c r="DS17" s="17">
        <f t="shared" si="334"/>
        <v>0</v>
      </c>
      <c r="DT17" s="17">
        <f t="shared" si="334"/>
        <v>0</v>
      </c>
      <c r="DU17" s="17">
        <f t="shared" si="334"/>
        <v>0</v>
      </c>
      <c r="DV17" s="17">
        <f t="shared" si="334"/>
        <v>0</v>
      </c>
      <c r="DW17" s="17">
        <f t="shared" si="334"/>
        <v>0</v>
      </c>
      <c r="DX17" s="17">
        <f t="shared" si="334"/>
        <v>0</v>
      </c>
      <c r="DY17" s="17">
        <f t="shared" si="334"/>
        <v>0</v>
      </c>
      <c r="DZ17" s="17">
        <f t="shared" si="334"/>
        <v>0</v>
      </c>
      <c r="EA17" s="17">
        <f t="shared" si="334"/>
        <v>0</v>
      </c>
      <c r="EB17" s="17">
        <f t="shared" si="334"/>
        <v>0</v>
      </c>
      <c r="EC17" s="17">
        <f t="shared" si="334"/>
        <v>0</v>
      </c>
      <c r="ED17" s="17">
        <f t="shared" si="334"/>
        <v>0</v>
      </c>
      <c r="EE17" s="391">
        <f t="shared" si="324"/>
        <v>0</v>
      </c>
    </row>
    <row r="18" spans="1:135" x14ac:dyDescent="0.2">
      <c r="A18" s="9" t="s">
        <v>1</v>
      </c>
      <c r="B18" s="15">
        <f>EDATE(B7, 6)</f>
        <v>46357</v>
      </c>
      <c r="D18" s="9" t="s">
        <v>88</v>
      </c>
      <c r="E18" s="37"/>
      <c r="F18" s="17">
        <f t="shared" si="305"/>
        <v>0</v>
      </c>
      <c r="G18" s="17">
        <f t="shared" si="305"/>
        <v>0</v>
      </c>
      <c r="H18" s="17">
        <f t="shared" si="305"/>
        <v>0</v>
      </c>
      <c r="I18" s="17">
        <f t="shared" si="305"/>
        <v>0</v>
      </c>
      <c r="J18" s="17">
        <f t="shared" si="305"/>
        <v>0</v>
      </c>
      <c r="K18" s="17">
        <f t="shared" si="305"/>
        <v>0</v>
      </c>
      <c r="L18" s="17">
        <f t="shared" si="305"/>
        <v>0</v>
      </c>
      <c r="M18" s="17">
        <f t="shared" si="305"/>
        <v>0</v>
      </c>
      <c r="N18" s="17">
        <f t="shared" si="305"/>
        <v>0</v>
      </c>
      <c r="O18" s="17">
        <f t="shared" si="305"/>
        <v>0</v>
      </c>
      <c r="P18" s="17">
        <f t="shared" si="305"/>
        <v>0</v>
      </c>
      <c r="Q18" s="17">
        <f t="shared" si="305"/>
        <v>0</v>
      </c>
      <c r="R18" s="319">
        <f t="shared" si="306"/>
        <v>0</v>
      </c>
      <c r="S18" s="17">
        <f t="shared" si="325"/>
        <v>0</v>
      </c>
      <c r="T18" s="17">
        <f t="shared" si="325"/>
        <v>0</v>
      </c>
      <c r="U18" s="17">
        <f t="shared" si="325"/>
        <v>0</v>
      </c>
      <c r="V18" s="17">
        <f t="shared" si="325"/>
        <v>0</v>
      </c>
      <c r="W18" s="17">
        <f t="shared" si="325"/>
        <v>0</v>
      </c>
      <c r="X18" s="17">
        <f t="shared" si="325"/>
        <v>0</v>
      </c>
      <c r="Y18" s="17">
        <f t="shared" si="325"/>
        <v>0</v>
      </c>
      <c r="Z18" s="17">
        <f t="shared" si="325"/>
        <v>0</v>
      </c>
      <c r="AA18" s="17">
        <f t="shared" si="325"/>
        <v>0</v>
      </c>
      <c r="AB18" s="17">
        <f t="shared" si="325"/>
        <v>0</v>
      </c>
      <c r="AC18" s="17">
        <f t="shared" si="325"/>
        <v>0</v>
      </c>
      <c r="AD18" s="17">
        <f t="shared" si="326"/>
        <v>0</v>
      </c>
      <c r="AE18" s="319">
        <f t="shared" si="308"/>
        <v>0</v>
      </c>
      <c r="AF18" s="17">
        <f t="shared" si="327"/>
        <v>0</v>
      </c>
      <c r="AG18" s="17">
        <f t="shared" si="327"/>
        <v>0</v>
      </c>
      <c r="AH18" s="17">
        <f t="shared" si="327"/>
        <v>0</v>
      </c>
      <c r="AI18" s="17">
        <f t="shared" si="327"/>
        <v>0</v>
      </c>
      <c r="AJ18" s="17">
        <f t="shared" si="327"/>
        <v>0</v>
      </c>
      <c r="AK18" s="17">
        <f t="shared" si="327"/>
        <v>0</v>
      </c>
      <c r="AL18" s="17">
        <f t="shared" si="327"/>
        <v>0</v>
      </c>
      <c r="AM18" s="17">
        <f t="shared" si="327"/>
        <v>0</v>
      </c>
      <c r="AN18" s="17">
        <f t="shared" si="327"/>
        <v>0</v>
      </c>
      <c r="AO18" s="17">
        <f t="shared" si="327"/>
        <v>0</v>
      </c>
      <c r="AP18" s="17">
        <f t="shared" si="327"/>
        <v>0</v>
      </c>
      <c r="AQ18" s="17">
        <f t="shared" si="327"/>
        <v>0</v>
      </c>
      <c r="AR18" s="319">
        <f t="shared" si="310"/>
        <v>0</v>
      </c>
      <c r="AS18" s="17">
        <f t="shared" si="328"/>
        <v>0</v>
      </c>
      <c r="AT18" s="17">
        <f t="shared" si="328"/>
        <v>0</v>
      </c>
      <c r="AU18" s="17">
        <f t="shared" si="328"/>
        <v>0</v>
      </c>
      <c r="AV18" s="17">
        <f t="shared" si="328"/>
        <v>0</v>
      </c>
      <c r="AW18" s="17">
        <f t="shared" si="328"/>
        <v>0</v>
      </c>
      <c r="AX18" s="17">
        <f t="shared" si="328"/>
        <v>0</v>
      </c>
      <c r="AY18" s="17">
        <f t="shared" si="328"/>
        <v>0</v>
      </c>
      <c r="AZ18" s="17">
        <f t="shared" si="328"/>
        <v>0</v>
      </c>
      <c r="BA18" s="17">
        <f t="shared" si="328"/>
        <v>0</v>
      </c>
      <c r="BB18" s="17">
        <f t="shared" si="328"/>
        <v>0</v>
      </c>
      <c r="BC18" s="17">
        <f t="shared" si="328"/>
        <v>0</v>
      </c>
      <c r="BD18" s="17">
        <f t="shared" si="328"/>
        <v>0</v>
      </c>
      <c r="BE18" s="319">
        <f t="shared" si="312"/>
        <v>0</v>
      </c>
      <c r="BF18" s="17">
        <f t="shared" si="329"/>
        <v>0</v>
      </c>
      <c r="BG18" s="17">
        <f t="shared" si="329"/>
        <v>0</v>
      </c>
      <c r="BH18" s="17">
        <f t="shared" si="329"/>
        <v>0</v>
      </c>
      <c r="BI18" s="17">
        <f t="shared" si="329"/>
        <v>0</v>
      </c>
      <c r="BJ18" s="17">
        <f t="shared" si="329"/>
        <v>0</v>
      </c>
      <c r="BK18" s="17">
        <f t="shared" si="329"/>
        <v>0</v>
      </c>
      <c r="BL18" s="17">
        <f t="shared" si="329"/>
        <v>0</v>
      </c>
      <c r="BM18" s="17">
        <f t="shared" si="329"/>
        <v>0</v>
      </c>
      <c r="BN18" s="17">
        <f t="shared" si="329"/>
        <v>0</v>
      </c>
      <c r="BO18" s="17">
        <f t="shared" si="329"/>
        <v>0</v>
      </c>
      <c r="BP18" s="17">
        <f t="shared" si="329"/>
        <v>0</v>
      </c>
      <c r="BQ18" s="17">
        <f t="shared" si="329"/>
        <v>0</v>
      </c>
      <c r="BR18" s="319">
        <f t="shared" si="314"/>
        <v>0</v>
      </c>
      <c r="BS18" s="17">
        <f t="shared" si="330"/>
        <v>0</v>
      </c>
      <c r="BT18" s="17">
        <f t="shared" si="330"/>
        <v>0</v>
      </c>
      <c r="BU18" s="17">
        <f t="shared" si="330"/>
        <v>0</v>
      </c>
      <c r="BV18" s="17">
        <f t="shared" si="330"/>
        <v>0</v>
      </c>
      <c r="BW18" s="17">
        <f t="shared" si="330"/>
        <v>0</v>
      </c>
      <c r="BX18" s="17">
        <f t="shared" si="330"/>
        <v>0</v>
      </c>
      <c r="BY18" s="17">
        <f t="shared" si="330"/>
        <v>0</v>
      </c>
      <c r="BZ18" s="17">
        <f t="shared" si="330"/>
        <v>0</v>
      </c>
      <c r="CA18" s="17">
        <f t="shared" si="330"/>
        <v>0</v>
      </c>
      <c r="CB18" s="17">
        <f t="shared" si="330"/>
        <v>0</v>
      </c>
      <c r="CC18" s="17">
        <f t="shared" si="330"/>
        <v>0</v>
      </c>
      <c r="CD18" s="17">
        <f t="shared" si="330"/>
        <v>0</v>
      </c>
      <c r="CE18" s="319">
        <f t="shared" si="316"/>
        <v>0</v>
      </c>
      <c r="CF18" s="17">
        <f t="shared" si="331"/>
        <v>0</v>
      </c>
      <c r="CG18" s="17">
        <f t="shared" si="331"/>
        <v>0</v>
      </c>
      <c r="CH18" s="17">
        <f t="shared" si="331"/>
        <v>0</v>
      </c>
      <c r="CI18" s="17">
        <f t="shared" si="331"/>
        <v>0</v>
      </c>
      <c r="CJ18" s="17">
        <f t="shared" si="331"/>
        <v>0</v>
      </c>
      <c r="CK18" s="17">
        <f t="shared" si="331"/>
        <v>0</v>
      </c>
      <c r="CL18" s="17">
        <f t="shared" si="331"/>
        <v>0</v>
      </c>
      <c r="CM18" s="17">
        <f t="shared" si="331"/>
        <v>0</v>
      </c>
      <c r="CN18" s="17">
        <f t="shared" si="331"/>
        <v>0</v>
      </c>
      <c r="CO18" s="17">
        <f t="shared" si="331"/>
        <v>0</v>
      </c>
      <c r="CP18" s="17">
        <f t="shared" si="331"/>
        <v>0</v>
      </c>
      <c r="CQ18" s="17">
        <f t="shared" si="331"/>
        <v>0</v>
      </c>
      <c r="CR18" s="319">
        <f t="shared" si="318"/>
        <v>0</v>
      </c>
      <c r="CS18" s="17">
        <f t="shared" si="332"/>
        <v>0</v>
      </c>
      <c r="CT18" s="17">
        <f t="shared" si="332"/>
        <v>0</v>
      </c>
      <c r="CU18" s="17">
        <f t="shared" si="332"/>
        <v>0</v>
      </c>
      <c r="CV18" s="17">
        <f t="shared" si="332"/>
        <v>0</v>
      </c>
      <c r="CW18" s="17">
        <f t="shared" si="332"/>
        <v>0</v>
      </c>
      <c r="CX18" s="17">
        <f t="shared" si="332"/>
        <v>0</v>
      </c>
      <c r="CY18" s="17">
        <f t="shared" si="332"/>
        <v>0</v>
      </c>
      <c r="CZ18" s="17">
        <f t="shared" si="332"/>
        <v>0</v>
      </c>
      <c r="DA18" s="17">
        <f t="shared" si="332"/>
        <v>0</v>
      </c>
      <c r="DB18" s="17">
        <f t="shared" si="332"/>
        <v>0</v>
      </c>
      <c r="DC18" s="17">
        <f t="shared" si="332"/>
        <v>0</v>
      </c>
      <c r="DD18" s="17">
        <f t="shared" si="332"/>
        <v>0</v>
      </c>
      <c r="DE18" s="319">
        <f t="shared" si="320"/>
        <v>0</v>
      </c>
      <c r="DF18" s="17">
        <f t="shared" si="333"/>
        <v>0</v>
      </c>
      <c r="DG18" s="17">
        <f t="shared" si="333"/>
        <v>0</v>
      </c>
      <c r="DH18" s="17">
        <f t="shared" si="333"/>
        <v>0</v>
      </c>
      <c r="DI18" s="17">
        <f t="shared" si="333"/>
        <v>0</v>
      </c>
      <c r="DJ18" s="17">
        <f t="shared" si="333"/>
        <v>0</v>
      </c>
      <c r="DK18" s="17">
        <f t="shared" si="333"/>
        <v>0</v>
      </c>
      <c r="DL18" s="17">
        <f t="shared" si="333"/>
        <v>0</v>
      </c>
      <c r="DM18" s="17">
        <f t="shared" si="333"/>
        <v>0</v>
      </c>
      <c r="DN18" s="17">
        <f t="shared" si="333"/>
        <v>0</v>
      </c>
      <c r="DO18" s="17">
        <f t="shared" si="333"/>
        <v>0</v>
      </c>
      <c r="DP18" s="17">
        <f t="shared" si="333"/>
        <v>0</v>
      </c>
      <c r="DQ18" s="17">
        <f t="shared" si="333"/>
        <v>0</v>
      </c>
      <c r="DR18" s="319">
        <f t="shared" si="322"/>
        <v>0</v>
      </c>
      <c r="DS18" s="17">
        <f t="shared" si="334"/>
        <v>0</v>
      </c>
      <c r="DT18" s="17">
        <f t="shared" si="334"/>
        <v>0</v>
      </c>
      <c r="DU18" s="17">
        <f t="shared" si="334"/>
        <v>0</v>
      </c>
      <c r="DV18" s="17">
        <f t="shared" si="334"/>
        <v>0</v>
      </c>
      <c r="DW18" s="17">
        <f t="shared" si="334"/>
        <v>0</v>
      </c>
      <c r="DX18" s="17">
        <f t="shared" si="334"/>
        <v>0</v>
      </c>
      <c r="DY18" s="17">
        <f t="shared" si="334"/>
        <v>0</v>
      </c>
      <c r="DZ18" s="17">
        <f t="shared" si="334"/>
        <v>0</v>
      </c>
      <c r="EA18" s="17">
        <f t="shared" si="334"/>
        <v>0</v>
      </c>
      <c r="EB18" s="17">
        <f t="shared" si="334"/>
        <v>0</v>
      </c>
      <c r="EC18" s="17">
        <f t="shared" si="334"/>
        <v>0</v>
      </c>
      <c r="ED18" s="17">
        <f t="shared" si="334"/>
        <v>0</v>
      </c>
      <c r="EE18" s="391">
        <f t="shared" si="324"/>
        <v>0</v>
      </c>
    </row>
    <row r="19" spans="1:135" x14ac:dyDescent="0.2">
      <c r="A19" s="12" t="s">
        <v>38</v>
      </c>
      <c r="B19" s="16">
        <f>EDATE(B18, 12)</f>
        <v>46722</v>
      </c>
      <c r="D19" s="9" t="s">
        <v>89</v>
      </c>
      <c r="E19" s="37"/>
      <c r="F19" s="17">
        <f t="shared" ref="F19:Q33" si="335">IF(F$2&gt;=$B$18,$E19,0)</f>
        <v>0</v>
      </c>
      <c r="G19" s="17">
        <f t="shared" si="335"/>
        <v>0</v>
      </c>
      <c r="H19" s="17">
        <f t="shared" si="335"/>
        <v>0</v>
      </c>
      <c r="I19" s="17">
        <f t="shared" si="335"/>
        <v>0</v>
      </c>
      <c r="J19" s="17">
        <f t="shared" si="335"/>
        <v>0</v>
      </c>
      <c r="K19" s="17">
        <f t="shared" si="335"/>
        <v>0</v>
      </c>
      <c r="L19" s="17">
        <f t="shared" si="335"/>
        <v>0</v>
      </c>
      <c r="M19" s="17">
        <f t="shared" si="335"/>
        <v>0</v>
      </c>
      <c r="N19" s="17">
        <f t="shared" si="335"/>
        <v>0</v>
      </c>
      <c r="O19" s="17">
        <f t="shared" si="335"/>
        <v>0</v>
      </c>
      <c r="P19" s="17">
        <f t="shared" si="335"/>
        <v>0</v>
      </c>
      <c r="Q19" s="17">
        <f t="shared" si="335"/>
        <v>0</v>
      </c>
      <c r="R19" s="319">
        <f t="shared" si="306"/>
        <v>0</v>
      </c>
      <c r="S19" s="17">
        <f t="shared" si="325"/>
        <v>0</v>
      </c>
      <c r="T19" s="17">
        <f t="shared" si="325"/>
        <v>0</v>
      </c>
      <c r="U19" s="17">
        <f t="shared" si="325"/>
        <v>0</v>
      </c>
      <c r="V19" s="17">
        <f t="shared" si="325"/>
        <v>0</v>
      </c>
      <c r="W19" s="17">
        <f t="shared" si="325"/>
        <v>0</v>
      </c>
      <c r="X19" s="17">
        <f t="shared" si="325"/>
        <v>0</v>
      </c>
      <c r="Y19" s="17">
        <f t="shared" si="325"/>
        <v>0</v>
      </c>
      <c r="Z19" s="17">
        <f t="shared" si="325"/>
        <v>0</v>
      </c>
      <c r="AA19" s="17">
        <f t="shared" si="325"/>
        <v>0</v>
      </c>
      <c r="AB19" s="17">
        <f t="shared" si="325"/>
        <v>0</v>
      </c>
      <c r="AC19" s="17">
        <f t="shared" si="325"/>
        <v>0</v>
      </c>
      <c r="AD19" s="17">
        <f t="shared" si="326"/>
        <v>0</v>
      </c>
      <c r="AE19" s="319">
        <f t="shared" si="308"/>
        <v>0</v>
      </c>
      <c r="AF19" s="17">
        <f t="shared" si="327"/>
        <v>0</v>
      </c>
      <c r="AG19" s="17">
        <f t="shared" si="327"/>
        <v>0</v>
      </c>
      <c r="AH19" s="17">
        <f t="shared" si="327"/>
        <v>0</v>
      </c>
      <c r="AI19" s="17">
        <f t="shared" si="327"/>
        <v>0</v>
      </c>
      <c r="AJ19" s="17">
        <f t="shared" si="327"/>
        <v>0</v>
      </c>
      <c r="AK19" s="17">
        <f t="shared" si="327"/>
        <v>0</v>
      </c>
      <c r="AL19" s="17">
        <f t="shared" si="327"/>
        <v>0</v>
      </c>
      <c r="AM19" s="17">
        <f t="shared" si="327"/>
        <v>0</v>
      </c>
      <c r="AN19" s="17">
        <f t="shared" si="327"/>
        <v>0</v>
      </c>
      <c r="AO19" s="17">
        <f t="shared" si="327"/>
        <v>0</v>
      </c>
      <c r="AP19" s="17">
        <f t="shared" si="327"/>
        <v>0</v>
      </c>
      <c r="AQ19" s="17">
        <f t="shared" si="327"/>
        <v>0</v>
      </c>
      <c r="AR19" s="319">
        <f t="shared" si="310"/>
        <v>0</v>
      </c>
      <c r="AS19" s="17">
        <f t="shared" si="328"/>
        <v>0</v>
      </c>
      <c r="AT19" s="17">
        <f t="shared" si="328"/>
        <v>0</v>
      </c>
      <c r="AU19" s="17">
        <f t="shared" si="328"/>
        <v>0</v>
      </c>
      <c r="AV19" s="17">
        <f t="shared" si="328"/>
        <v>0</v>
      </c>
      <c r="AW19" s="17">
        <f t="shared" si="328"/>
        <v>0</v>
      </c>
      <c r="AX19" s="17">
        <f t="shared" si="328"/>
        <v>0</v>
      </c>
      <c r="AY19" s="17">
        <f t="shared" si="328"/>
        <v>0</v>
      </c>
      <c r="AZ19" s="17">
        <f t="shared" si="328"/>
        <v>0</v>
      </c>
      <c r="BA19" s="17">
        <f t="shared" si="328"/>
        <v>0</v>
      </c>
      <c r="BB19" s="17">
        <f t="shared" si="328"/>
        <v>0</v>
      </c>
      <c r="BC19" s="17">
        <f t="shared" si="328"/>
        <v>0</v>
      </c>
      <c r="BD19" s="17">
        <f t="shared" si="328"/>
        <v>0</v>
      </c>
      <c r="BE19" s="319">
        <f t="shared" si="312"/>
        <v>0</v>
      </c>
      <c r="BF19" s="17">
        <f t="shared" si="329"/>
        <v>0</v>
      </c>
      <c r="BG19" s="17">
        <f t="shared" si="329"/>
        <v>0</v>
      </c>
      <c r="BH19" s="17">
        <f t="shared" si="329"/>
        <v>0</v>
      </c>
      <c r="BI19" s="17">
        <f t="shared" si="329"/>
        <v>0</v>
      </c>
      <c r="BJ19" s="17">
        <f t="shared" si="329"/>
        <v>0</v>
      </c>
      <c r="BK19" s="17">
        <f t="shared" si="329"/>
        <v>0</v>
      </c>
      <c r="BL19" s="17">
        <f t="shared" si="329"/>
        <v>0</v>
      </c>
      <c r="BM19" s="17">
        <f t="shared" si="329"/>
        <v>0</v>
      </c>
      <c r="BN19" s="17">
        <f t="shared" si="329"/>
        <v>0</v>
      </c>
      <c r="BO19" s="17">
        <f t="shared" si="329"/>
        <v>0</v>
      </c>
      <c r="BP19" s="17">
        <f t="shared" si="329"/>
        <v>0</v>
      </c>
      <c r="BQ19" s="17">
        <f t="shared" si="329"/>
        <v>0</v>
      </c>
      <c r="BR19" s="319">
        <f t="shared" si="314"/>
        <v>0</v>
      </c>
      <c r="BS19" s="17">
        <f t="shared" si="330"/>
        <v>0</v>
      </c>
      <c r="BT19" s="17">
        <f t="shared" si="330"/>
        <v>0</v>
      </c>
      <c r="BU19" s="17">
        <f t="shared" si="330"/>
        <v>0</v>
      </c>
      <c r="BV19" s="17">
        <f t="shared" si="330"/>
        <v>0</v>
      </c>
      <c r="BW19" s="17">
        <f t="shared" si="330"/>
        <v>0</v>
      </c>
      <c r="BX19" s="17">
        <f t="shared" si="330"/>
        <v>0</v>
      </c>
      <c r="BY19" s="17">
        <f t="shared" si="330"/>
        <v>0</v>
      </c>
      <c r="BZ19" s="17">
        <f t="shared" si="330"/>
        <v>0</v>
      </c>
      <c r="CA19" s="17">
        <f t="shared" si="330"/>
        <v>0</v>
      </c>
      <c r="CB19" s="17">
        <f t="shared" si="330"/>
        <v>0</v>
      </c>
      <c r="CC19" s="17">
        <f t="shared" si="330"/>
        <v>0</v>
      </c>
      <c r="CD19" s="17">
        <f t="shared" si="330"/>
        <v>0</v>
      </c>
      <c r="CE19" s="319">
        <f t="shared" si="316"/>
        <v>0</v>
      </c>
      <c r="CF19" s="17">
        <f t="shared" si="331"/>
        <v>0</v>
      </c>
      <c r="CG19" s="17">
        <f t="shared" si="331"/>
        <v>0</v>
      </c>
      <c r="CH19" s="17">
        <f t="shared" si="331"/>
        <v>0</v>
      </c>
      <c r="CI19" s="17">
        <f t="shared" si="331"/>
        <v>0</v>
      </c>
      <c r="CJ19" s="17">
        <f t="shared" si="331"/>
        <v>0</v>
      </c>
      <c r="CK19" s="17">
        <f t="shared" si="331"/>
        <v>0</v>
      </c>
      <c r="CL19" s="17">
        <f t="shared" si="331"/>
        <v>0</v>
      </c>
      <c r="CM19" s="17">
        <f t="shared" si="331"/>
        <v>0</v>
      </c>
      <c r="CN19" s="17">
        <f t="shared" si="331"/>
        <v>0</v>
      </c>
      <c r="CO19" s="17">
        <f t="shared" si="331"/>
        <v>0</v>
      </c>
      <c r="CP19" s="17">
        <f t="shared" si="331"/>
        <v>0</v>
      </c>
      <c r="CQ19" s="17">
        <f t="shared" si="331"/>
        <v>0</v>
      </c>
      <c r="CR19" s="319">
        <f t="shared" si="318"/>
        <v>0</v>
      </c>
      <c r="CS19" s="17">
        <f t="shared" si="332"/>
        <v>0</v>
      </c>
      <c r="CT19" s="17">
        <f t="shared" si="332"/>
        <v>0</v>
      </c>
      <c r="CU19" s="17">
        <f t="shared" si="332"/>
        <v>0</v>
      </c>
      <c r="CV19" s="17">
        <f t="shared" si="332"/>
        <v>0</v>
      </c>
      <c r="CW19" s="17">
        <f t="shared" si="332"/>
        <v>0</v>
      </c>
      <c r="CX19" s="17">
        <f t="shared" si="332"/>
        <v>0</v>
      </c>
      <c r="CY19" s="17">
        <f t="shared" si="332"/>
        <v>0</v>
      </c>
      <c r="CZ19" s="17">
        <f t="shared" si="332"/>
        <v>0</v>
      </c>
      <c r="DA19" s="17">
        <f t="shared" si="332"/>
        <v>0</v>
      </c>
      <c r="DB19" s="17">
        <f t="shared" si="332"/>
        <v>0</v>
      </c>
      <c r="DC19" s="17">
        <f t="shared" si="332"/>
        <v>0</v>
      </c>
      <c r="DD19" s="17">
        <f t="shared" si="332"/>
        <v>0</v>
      </c>
      <c r="DE19" s="319">
        <f t="shared" si="320"/>
        <v>0</v>
      </c>
      <c r="DF19" s="17">
        <f t="shared" si="333"/>
        <v>0</v>
      </c>
      <c r="DG19" s="17">
        <f t="shared" si="333"/>
        <v>0</v>
      </c>
      <c r="DH19" s="17">
        <f t="shared" si="333"/>
        <v>0</v>
      </c>
      <c r="DI19" s="17">
        <f t="shared" si="333"/>
        <v>0</v>
      </c>
      <c r="DJ19" s="17">
        <f t="shared" si="333"/>
        <v>0</v>
      </c>
      <c r="DK19" s="17">
        <f t="shared" si="333"/>
        <v>0</v>
      </c>
      <c r="DL19" s="17">
        <f t="shared" si="333"/>
        <v>0</v>
      </c>
      <c r="DM19" s="17">
        <f t="shared" si="333"/>
        <v>0</v>
      </c>
      <c r="DN19" s="17">
        <f t="shared" si="333"/>
        <v>0</v>
      </c>
      <c r="DO19" s="17">
        <f t="shared" si="333"/>
        <v>0</v>
      </c>
      <c r="DP19" s="17">
        <f t="shared" si="333"/>
        <v>0</v>
      </c>
      <c r="DQ19" s="17">
        <f t="shared" si="333"/>
        <v>0</v>
      </c>
      <c r="DR19" s="319">
        <f t="shared" si="322"/>
        <v>0</v>
      </c>
      <c r="DS19" s="17">
        <f t="shared" si="334"/>
        <v>0</v>
      </c>
      <c r="DT19" s="17">
        <f t="shared" si="334"/>
        <v>0</v>
      </c>
      <c r="DU19" s="17">
        <f t="shared" si="334"/>
        <v>0</v>
      </c>
      <c r="DV19" s="17">
        <f t="shared" si="334"/>
        <v>0</v>
      </c>
      <c r="DW19" s="17">
        <f t="shared" si="334"/>
        <v>0</v>
      </c>
      <c r="DX19" s="17">
        <f t="shared" si="334"/>
        <v>0</v>
      </c>
      <c r="DY19" s="17">
        <f t="shared" si="334"/>
        <v>0</v>
      </c>
      <c r="DZ19" s="17">
        <f t="shared" si="334"/>
        <v>0</v>
      </c>
      <c r="EA19" s="17">
        <f t="shared" si="334"/>
        <v>0</v>
      </c>
      <c r="EB19" s="17">
        <f t="shared" si="334"/>
        <v>0</v>
      </c>
      <c r="EC19" s="17">
        <f t="shared" si="334"/>
        <v>0</v>
      </c>
      <c r="ED19" s="17">
        <f t="shared" si="334"/>
        <v>0</v>
      </c>
      <c r="EE19" s="391">
        <f t="shared" si="324"/>
        <v>0</v>
      </c>
    </row>
    <row r="20" spans="1:135" x14ac:dyDescent="0.2">
      <c r="A20" s="12"/>
      <c r="D20" s="1" t="s">
        <v>42</v>
      </c>
      <c r="E20" s="37"/>
      <c r="F20" s="17">
        <f t="shared" si="335"/>
        <v>0</v>
      </c>
      <c r="G20" s="17">
        <f t="shared" si="335"/>
        <v>0</v>
      </c>
      <c r="H20" s="17">
        <f t="shared" si="335"/>
        <v>0</v>
      </c>
      <c r="I20" s="17">
        <f t="shared" si="335"/>
        <v>0</v>
      </c>
      <c r="J20" s="17">
        <f t="shared" si="335"/>
        <v>0</v>
      </c>
      <c r="K20" s="17">
        <f t="shared" si="335"/>
        <v>0</v>
      </c>
      <c r="L20" s="17">
        <f t="shared" si="335"/>
        <v>0</v>
      </c>
      <c r="M20" s="17">
        <f t="shared" si="335"/>
        <v>0</v>
      </c>
      <c r="N20" s="17">
        <f t="shared" si="335"/>
        <v>0</v>
      </c>
      <c r="O20" s="17">
        <f t="shared" si="335"/>
        <v>0</v>
      </c>
      <c r="P20" s="17">
        <f t="shared" si="335"/>
        <v>0</v>
      </c>
      <c r="Q20" s="17">
        <f t="shared" si="335"/>
        <v>0</v>
      </c>
      <c r="R20" s="319">
        <f t="shared" si="306"/>
        <v>0</v>
      </c>
      <c r="S20" s="17">
        <f t="shared" si="325"/>
        <v>0</v>
      </c>
      <c r="T20" s="17">
        <f t="shared" si="325"/>
        <v>0</v>
      </c>
      <c r="U20" s="17">
        <f t="shared" si="325"/>
        <v>0</v>
      </c>
      <c r="V20" s="17">
        <f t="shared" si="325"/>
        <v>0</v>
      </c>
      <c r="W20" s="17">
        <f t="shared" si="325"/>
        <v>0</v>
      </c>
      <c r="X20" s="17">
        <f t="shared" si="325"/>
        <v>0</v>
      </c>
      <c r="Y20" s="17">
        <f t="shared" si="325"/>
        <v>0</v>
      </c>
      <c r="Z20" s="17">
        <f t="shared" si="325"/>
        <v>0</v>
      </c>
      <c r="AA20" s="17">
        <f t="shared" si="325"/>
        <v>0</v>
      </c>
      <c r="AB20" s="17">
        <f t="shared" si="325"/>
        <v>0</v>
      </c>
      <c r="AC20" s="17">
        <f t="shared" si="325"/>
        <v>0</v>
      </c>
      <c r="AD20" s="17">
        <f t="shared" si="326"/>
        <v>0</v>
      </c>
      <c r="AE20" s="319">
        <f t="shared" si="308"/>
        <v>0</v>
      </c>
      <c r="AF20" s="17">
        <f t="shared" si="327"/>
        <v>0</v>
      </c>
      <c r="AG20" s="17">
        <f t="shared" si="327"/>
        <v>0</v>
      </c>
      <c r="AH20" s="17">
        <f t="shared" si="327"/>
        <v>0</v>
      </c>
      <c r="AI20" s="17">
        <f t="shared" si="327"/>
        <v>0</v>
      </c>
      <c r="AJ20" s="17">
        <f t="shared" si="327"/>
        <v>0</v>
      </c>
      <c r="AK20" s="17">
        <f t="shared" si="327"/>
        <v>0</v>
      </c>
      <c r="AL20" s="17">
        <f t="shared" si="327"/>
        <v>0</v>
      </c>
      <c r="AM20" s="17">
        <f t="shared" si="327"/>
        <v>0</v>
      </c>
      <c r="AN20" s="17">
        <f t="shared" si="327"/>
        <v>0</v>
      </c>
      <c r="AO20" s="17">
        <f t="shared" si="327"/>
        <v>0</v>
      </c>
      <c r="AP20" s="17">
        <f t="shared" si="327"/>
        <v>0</v>
      </c>
      <c r="AQ20" s="17">
        <f t="shared" si="327"/>
        <v>0</v>
      </c>
      <c r="AR20" s="319">
        <f t="shared" si="310"/>
        <v>0</v>
      </c>
      <c r="AS20" s="17">
        <f t="shared" si="328"/>
        <v>0</v>
      </c>
      <c r="AT20" s="17">
        <f t="shared" si="328"/>
        <v>0</v>
      </c>
      <c r="AU20" s="17">
        <f t="shared" si="328"/>
        <v>0</v>
      </c>
      <c r="AV20" s="17">
        <f t="shared" si="328"/>
        <v>0</v>
      </c>
      <c r="AW20" s="17">
        <f t="shared" si="328"/>
        <v>0</v>
      </c>
      <c r="AX20" s="17">
        <f t="shared" si="328"/>
        <v>0</v>
      </c>
      <c r="AY20" s="17">
        <f t="shared" si="328"/>
        <v>0</v>
      </c>
      <c r="AZ20" s="17">
        <f t="shared" si="328"/>
        <v>0</v>
      </c>
      <c r="BA20" s="17">
        <f t="shared" si="328"/>
        <v>0</v>
      </c>
      <c r="BB20" s="17">
        <f t="shared" si="328"/>
        <v>0</v>
      </c>
      <c r="BC20" s="17">
        <f t="shared" si="328"/>
        <v>0</v>
      </c>
      <c r="BD20" s="17">
        <f t="shared" si="328"/>
        <v>0</v>
      </c>
      <c r="BE20" s="319">
        <f t="shared" si="312"/>
        <v>0</v>
      </c>
      <c r="BF20" s="17">
        <f t="shared" si="329"/>
        <v>0</v>
      </c>
      <c r="BG20" s="17">
        <f t="shared" si="329"/>
        <v>0</v>
      </c>
      <c r="BH20" s="17">
        <f t="shared" si="329"/>
        <v>0</v>
      </c>
      <c r="BI20" s="17">
        <f t="shared" si="329"/>
        <v>0</v>
      </c>
      <c r="BJ20" s="17">
        <f t="shared" si="329"/>
        <v>0</v>
      </c>
      <c r="BK20" s="17">
        <f t="shared" si="329"/>
        <v>0</v>
      </c>
      <c r="BL20" s="17">
        <f t="shared" si="329"/>
        <v>0</v>
      </c>
      <c r="BM20" s="17">
        <f t="shared" si="329"/>
        <v>0</v>
      </c>
      <c r="BN20" s="17">
        <f t="shared" si="329"/>
        <v>0</v>
      </c>
      <c r="BO20" s="17">
        <f t="shared" si="329"/>
        <v>0</v>
      </c>
      <c r="BP20" s="17">
        <f t="shared" si="329"/>
        <v>0</v>
      </c>
      <c r="BQ20" s="17">
        <f t="shared" si="329"/>
        <v>0</v>
      </c>
      <c r="BR20" s="319">
        <f t="shared" si="314"/>
        <v>0</v>
      </c>
      <c r="BS20" s="17">
        <f t="shared" si="330"/>
        <v>0</v>
      </c>
      <c r="BT20" s="17">
        <f t="shared" si="330"/>
        <v>0</v>
      </c>
      <c r="BU20" s="17">
        <f t="shared" si="330"/>
        <v>0</v>
      </c>
      <c r="BV20" s="17">
        <f t="shared" si="330"/>
        <v>0</v>
      </c>
      <c r="BW20" s="17">
        <f t="shared" si="330"/>
        <v>0</v>
      </c>
      <c r="BX20" s="17">
        <f t="shared" si="330"/>
        <v>0</v>
      </c>
      <c r="BY20" s="17">
        <f t="shared" si="330"/>
        <v>0</v>
      </c>
      <c r="BZ20" s="17">
        <f t="shared" si="330"/>
        <v>0</v>
      </c>
      <c r="CA20" s="17">
        <f t="shared" si="330"/>
        <v>0</v>
      </c>
      <c r="CB20" s="17">
        <f t="shared" si="330"/>
        <v>0</v>
      </c>
      <c r="CC20" s="17">
        <f t="shared" si="330"/>
        <v>0</v>
      </c>
      <c r="CD20" s="17">
        <f t="shared" si="330"/>
        <v>0</v>
      </c>
      <c r="CE20" s="319">
        <f t="shared" si="316"/>
        <v>0</v>
      </c>
      <c r="CF20" s="17">
        <f t="shared" si="331"/>
        <v>0</v>
      </c>
      <c r="CG20" s="17">
        <f t="shared" si="331"/>
        <v>0</v>
      </c>
      <c r="CH20" s="17">
        <f t="shared" si="331"/>
        <v>0</v>
      </c>
      <c r="CI20" s="17">
        <f t="shared" si="331"/>
        <v>0</v>
      </c>
      <c r="CJ20" s="17">
        <f t="shared" si="331"/>
        <v>0</v>
      </c>
      <c r="CK20" s="17">
        <f t="shared" si="331"/>
        <v>0</v>
      </c>
      <c r="CL20" s="17">
        <f t="shared" si="331"/>
        <v>0</v>
      </c>
      <c r="CM20" s="17">
        <f t="shared" si="331"/>
        <v>0</v>
      </c>
      <c r="CN20" s="17">
        <f t="shared" si="331"/>
        <v>0</v>
      </c>
      <c r="CO20" s="17">
        <f t="shared" si="331"/>
        <v>0</v>
      </c>
      <c r="CP20" s="17">
        <f t="shared" si="331"/>
        <v>0</v>
      </c>
      <c r="CQ20" s="17">
        <f t="shared" si="331"/>
        <v>0</v>
      </c>
      <c r="CR20" s="319">
        <f t="shared" si="318"/>
        <v>0</v>
      </c>
      <c r="CS20" s="17">
        <f t="shared" si="332"/>
        <v>0</v>
      </c>
      <c r="CT20" s="17">
        <f t="shared" si="332"/>
        <v>0</v>
      </c>
      <c r="CU20" s="17">
        <f t="shared" si="332"/>
        <v>0</v>
      </c>
      <c r="CV20" s="17">
        <f t="shared" si="332"/>
        <v>0</v>
      </c>
      <c r="CW20" s="17">
        <f t="shared" si="332"/>
        <v>0</v>
      </c>
      <c r="CX20" s="17">
        <f t="shared" si="332"/>
        <v>0</v>
      </c>
      <c r="CY20" s="17">
        <f t="shared" si="332"/>
        <v>0</v>
      </c>
      <c r="CZ20" s="17">
        <f t="shared" si="332"/>
        <v>0</v>
      </c>
      <c r="DA20" s="17">
        <f t="shared" si="332"/>
        <v>0</v>
      </c>
      <c r="DB20" s="17">
        <f t="shared" si="332"/>
        <v>0</v>
      </c>
      <c r="DC20" s="17">
        <f t="shared" si="332"/>
        <v>0</v>
      </c>
      <c r="DD20" s="17">
        <f t="shared" si="332"/>
        <v>0</v>
      </c>
      <c r="DE20" s="319">
        <f t="shared" si="320"/>
        <v>0</v>
      </c>
      <c r="DF20" s="17">
        <f t="shared" si="333"/>
        <v>0</v>
      </c>
      <c r="DG20" s="17">
        <f t="shared" si="333"/>
        <v>0</v>
      </c>
      <c r="DH20" s="17">
        <f t="shared" si="333"/>
        <v>0</v>
      </c>
      <c r="DI20" s="17">
        <f t="shared" si="333"/>
        <v>0</v>
      </c>
      <c r="DJ20" s="17">
        <f t="shared" si="333"/>
        <v>0</v>
      </c>
      <c r="DK20" s="17">
        <f t="shared" si="333"/>
        <v>0</v>
      </c>
      <c r="DL20" s="17">
        <f t="shared" si="333"/>
        <v>0</v>
      </c>
      <c r="DM20" s="17">
        <f t="shared" si="333"/>
        <v>0</v>
      </c>
      <c r="DN20" s="17">
        <f t="shared" si="333"/>
        <v>0</v>
      </c>
      <c r="DO20" s="17">
        <f t="shared" si="333"/>
        <v>0</v>
      </c>
      <c r="DP20" s="17">
        <f t="shared" si="333"/>
        <v>0</v>
      </c>
      <c r="DQ20" s="17">
        <f t="shared" si="333"/>
        <v>0</v>
      </c>
      <c r="DR20" s="319">
        <f t="shared" si="322"/>
        <v>0</v>
      </c>
      <c r="DS20" s="17">
        <f t="shared" si="334"/>
        <v>0</v>
      </c>
      <c r="DT20" s="17">
        <f t="shared" si="334"/>
        <v>0</v>
      </c>
      <c r="DU20" s="17">
        <f t="shared" si="334"/>
        <v>0</v>
      </c>
      <c r="DV20" s="17">
        <f t="shared" si="334"/>
        <v>0</v>
      </c>
      <c r="DW20" s="17">
        <f t="shared" si="334"/>
        <v>0</v>
      </c>
      <c r="DX20" s="17">
        <f t="shared" si="334"/>
        <v>0</v>
      </c>
      <c r="DY20" s="17">
        <f t="shared" si="334"/>
        <v>0</v>
      </c>
      <c r="DZ20" s="17">
        <f t="shared" si="334"/>
        <v>0</v>
      </c>
      <c r="EA20" s="17">
        <f t="shared" si="334"/>
        <v>0</v>
      </c>
      <c r="EB20" s="17">
        <f t="shared" si="334"/>
        <v>0</v>
      </c>
      <c r="EC20" s="17">
        <f t="shared" si="334"/>
        <v>0</v>
      </c>
      <c r="ED20" s="17">
        <f t="shared" si="334"/>
        <v>0</v>
      </c>
      <c r="EE20" s="391">
        <f t="shared" si="324"/>
        <v>0</v>
      </c>
    </row>
    <row r="21" spans="1:135" x14ac:dyDescent="0.2">
      <c r="A21" s="12"/>
      <c r="D21" s="1" t="s">
        <v>43</v>
      </c>
      <c r="E21" s="37"/>
      <c r="F21" s="17">
        <f t="shared" si="335"/>
        <v>0</v>
      </c>
      <c r="G21" s="17">
        <f t="shared" si="335"/>
        <v>0</v>
      </c>
      <c r="H21" s="17">
        <f t="shared" si="335"/>
        <v>0</v>
      </c>
      <c r="I21" s="17">
        <f t="shared" si="335"/>
        <v>0</v>
      </c>
      <c r="J21" s="17">
        <f t="shared" si="335"/>
        <v>0</v>
      </c>
      <c r="K21" s="17">
        <f t="shared" si="335"/>
        <v>0</v>
      </c>
      <c r="L21" s="17">
        <f t="shared" si="335"/>
        <v>0</v>
      </c>
      <c r="M21" s="17">
        <f t="shared" si="335"/>
        <v>0</v>
      </c>
      <c r="N21" s="17">
        <f t="shared" si="335"/>
        <v>0</v>
      </c>
      <c r="O21" s="17">
        <f t="shared" si="335"/>
        <v>0</v>
      </c>
      <c r="P21" s="17">
        <f t="shared" si="335"/>
        <v>0</v>
      </c>
      <c r="Q21" s="17">
        <f t="shared" si="335"/>
        <v>0</v>
      </c>
      <c r="R21" s="319">
        <f t="shared" si="306"/>
        <v>0</v>
      </c>
      <c r="S21" s="17">
        <f t="shared" si="325"/>
        <v>0</v>
      </c>
      <c r="T21" s="17">
        <f t="shared" si="325"/>
        <v>0</v>
      </c>
      <c r="U21" s="17">
        <f t="shared" si="325"/>
        <v>0</v>
      </c>
      <c r="V21" s="17">
        <f t="shared" si="325"/>
        <v>0</v>
      </c>
      <c r="W21" s="17">
        <f t="shared" si="325"/>
        <v>0</v>
      </c>
      <c r="X21" s="17">
        <f t="shared" si="325"/>
        <v>0</v>
      </c>
      <c r="Y21" s="17">
        <f t="shared" si="325"/>
        <v>0</v>
      </c>
      <c r="Z21" s="17">
        <f t="shared" si="325"/>
        <v>0</v>
      </c>
      <c r="AA21" s="17">
        <f t="shared" si="325"/>
        <v>0</v>
      </c>
      <c r="AB21" s="17">
        <f t="shared" si="325"/>
        <v>0</v>
      </c>
      <c r="AC21" s="17">
        <f t="shared" si="325"/>
        <v>0</v>
      </c>
      <c r="AD21" s="17">
        <f t="shared" si="326"/>
        <v>0</v>
      </c>
      <c r="AE21" s="319">
        <f t="shared" si="308"/>
        <v>0</v>
      </c>
      <c r="AF21" s="17">
        <f t="shared" si="327"/>
        <v>0</v>
      </c>
      <c r="AG21" s="17">
        <f t="shared" si="327"/>
        <v>0</v>
      </c>
      <c r="AH21" s="17">
        <f t="shared" si="327"/>
        <v>0</v>
      </c>
      <c r="AI21" s="17">
        <f t="shared" si="327"/>
        <v>0</v>
      </c>
      <c r="AJ21" s="17">
        <f t="shared" si="327"/>
        <v>0</v>
      </c>
      <c r="AK21" s="17">
        <f t="shared" si="327"/>
        <v>0</v>
      </c>
      <c r="AL21" s="17">
        <f t="shared" si="327"/>
        <v>0</v>
      </c>
      <c r="AM21" s="17">
        <f t="shared" si="327"/>
        <v>0</v>
      </c>
      <c r="AN21" s="17">
        <f t="shared" si="327"/>
        <v>0</v>
      </c>
      <c r="AO21" s="17">
        <f t="shared" si="327"/>
        <v>0</v>
      </c>
      <c r="AP21" s="17">
        <f t="shared" si="327"/>
        <v>0</v>
      </c>
      <c r="AQ21" s="17">
        <f t="shared" si="327"/>
        <v>0</v>
      </c>
      <c r="AR21" s="319">
        <f t="shared" si="310"/>
        <v>0</v>
      </c>
      <c r="AS21" s="17">
        <f t="shared" si="328"/>
        <v>0</v>
      </c>
      <c r="AT21" s="17">
        <f t="shared" si="328"/>
        <v>0</v>
      </c>
      <c r="AU21" s="17">
        <f t="shared" si="328"/>
        <v>0</v>
      </c>
      <c r="AV21" s="17">
        <f t="shared" si="328"/>
        <v>0</v>
      </c>
      <c r="AW21" s="17">
        <f t="shared" si="328"/>
        <v>0</v>
      </c>
      <c r="AX21" s="17">
        <f t="shared" si="328"/>
        <v>0</v>
      </c>
      <c r="AY21" s="17">
        <f t="shared" si="328"/>
        <v>0</v>
      </c>
      <c r="AZ21" s="17">
        <f t="shared" si="328"/>
        <v>0</v>
      </c>
      <c r="BA21" s="17">
        <f t="shared" si="328"/>
        <v>0</v>
      </c>
      <c r="BB21" s="17">
        <f t="shared" si="328"/>
        <v>0</v>
      </c>
      <c r="BC21" s="17">
        <f t="shared" si="328"/>
        <v>0</v>
      </c>
      <c r="BD21" s="17">
        <f t="shared" si="328"/>
        <v>0</v>
      </c>
      <c r="BE21" s="319">
        <f t="shared" si="312"/>
        <v>0</v>
      </c>
      <c r="BF21" s="17">
        <f t="shared" si="329"/>
        <v>0</v>
      </c>
      <c r="BG21" s="17">
        <f t="shared" si="329"/>
        <v>0</v>
      </c>
      <c r="BH21" s="17">
        <f t="shared" si="329"/>
        <v>0</v>
      </c>
      <c r="BI21" s="17">
        <f t="shared" si="329"/>
        <v>0</v>
      </c>
      <c r="BJ21" s="17">
        <f t="shared" si="329"/>
        <v>0</v>
      </c>
      <c r="BK21" s="17">
        <f t="shared" si="329"/>
        <v>0</v>
      </c>
      <c r="BL21" s="17">
        <f t="shared" si="329"/>
        <v>0</v>
      </c>
      <c r="BM21" s="17">
        <f t="shared" si="329"/>
        <v>0</v>
      </c>
      <c r="BN21" s="17">
        <f t="shared" si="329"/>
        <v>0</v>
      </c>
      <c r="BO21" s="17">
        <f t="shared" si="329"/>
        <v>0</v>
      </c>
      <c r="BP21" s="17">
        <f t="shared" si="329"/>
        <v>0</v>
      </c>
      <c r="BQ21" s="17">
        <f t="shared" si="329"/>
        <v>0</v>
      </c>
      <c r="BR21" s="319">
        <f t="shared" si="314"/>
        <v>0</v>
      </c>
      <c r="BS21" s="17">
        <f t="shared" si="330"/>
        <v>0</v>
      </c>
      <c r="BT21" s="17">
        <f t="shared" si="330"/>
        <v>0</v>
      </c>
      <c r="BU21" s="17">
        <f t="shared" si="330"/>
        <v>0</v>
      </c>
      <c r="BV21" s="17">
        <f t="shared" si="330"/>
        <v>0</v>
      </c>
      <c r="BW21" s="17">
        <f t="shared" si="330"/>
        <v>0</v>
      </c>
      <c r="BX21" s="17">
        <f t="shared" si="330"/>
        <v>0</v>
      </c>
      <c r="BY21" s="17">
        <f t="shared" si="330"/>
        <v>0</v>
      </c>
      <c r="BZ21" s="17">
        <f t="shared" si="330"/>
        <v>0</v>
      </c>
      <c r="CA21" s="17">
        <f t="shared" si="330"/>
        <v>0</v>
      </c>
      <c r="CB21" s="17">
        <f t="shared" si="330"/>
        <v>0</v>
      </c>
      <c r="CC21" s="17">
        <f t="shared" si="330"/>
        <v>0</v>
      </c>
      <c r="CD21" s="17">
        <f t="shared" si="330"/>
        <v>0</v>
      </c>
      <c r="CE21" s="319">
        <f t="shared" si="316"/>
        <v>0</v>
      </c>
      <c r="CF21" s="17">
        <f t="shared" si="331"/>
        <v>0</v>
      </c>
      <c r="CG21" s="17">
        <f t="shared" si="331"/>
        <v>0</v>
      </c>
      <c r="CH21" s="17">
        <f t="shared" si="331"/>
        <v>0</v>
      </c>
      <c r="CI21" s="17">
        <f t="shared" si="331"/>
        <v>0</v>
      </c>
      <c r="CJ21" s="17">
        <f t="shared" si="331"/>
        <v>0</v>
      </c>
      <c r="CK21" s="17">
        <f t="shared" si="331"/>
        <v>0</v>
      </c>
      <c r="CL21" s="17">
        <f t="shared" si="331"/>
        <v>0</v>
      </c>
      <c r="CM21" s="17">
        <f t="shared" si="331"/>
        <v>0</v>
      </c>
      <c r="CN21" s="17">
        <f t="shared" si="331"/>
        <v>0</v>
      </c>
      <c r="CO21" s="17">
        <f t="shared" si="331"/>
        <v>0</v>
      </c>
      <c r="CP21" s="17">
        <f t="shared" si="331"/>
        <v>0</v>
      </c>
      <c r="CQ21" s="17">
        <f t="shared" si="331"/>
        <v>0</v>
      </c>
      <c r="CR21" s="319">
        <f t="shared" si="318"/>
        <v>0</v>
      </c>
      <c r="CS21" s="17">
        <f t="shared" si="332"/>
        <v>0</v>
      </c>
      <c r="CT21" s="17">
        <f t="shared" si="332"/>
        <v>0</v>
      </c>
      <c r="CU21" s="17">
        <f t="shared" si="332"/>
        <v>0</v>
      </c>
      <c r="CV21" s="17">
        <f t="shared" si="332"/>
        <v>0</v>
      </c>
      <c r="CW21" s="17">
        <f t="shared" si="332"/>
        <v>0</v>
      </c>
      <c r="CX21" s="17">
        <f t="shared" si="332"/>
        <v>0</v>
      </c>
      <c r="CY21" s="17">
        <f t="shared" si="332"/>
        <v>0</v>
      </c>
      <c r="CZ21" s="17">
        <f t="shared" si="332"/>
        <v>0</v>
      </c>
      <c r="DA21" s="17">
        <f t="shared" si="332"/>
        <v>0</v>
      </c>
      <c r="DB21" s="17">
        <f t="shared" si="332"/>
        <v>0</v>
      </c>
      <c r="DC21" s="17">
        <f t="shared" si="332"/>
        <v>0</v>
      </c>
      <c r="DD21" s="17">
        <f t="shared" si="332"/>
        <v>0</v>
      </c>
      <c r="DE21" s="319">
        <f t="shared" si="320"/>
        <v>0</v>
      </c>
      <c r="DF21" s="17">
        <f t="shared" si="333"/>
        <v>0</v>
      </c>
      <c r="DG21" s="17">
        <f t="shared" si="333"/>
        <v>0</v>
      </c>
      <c r="DH21" s="17">
        <f t="shared" si="333"/>
        <v>0</v>
      </c>
      <c r="DI21" s="17">
        <f t="shared" si="333"/>
        <v>0</v>
      </c>
      <c r="DJ21" s="17">
        <f t="shared" si="333"/>
        <v>0</v>
      </c>
      <c r="DK21" s="17">
        <f t="shared" si="333"/>
        <v>0</v>
      </c>
      <c r="DL21" s="17">
        <f t="shared" si="333"/>
        <v>0</v>
      </c>
      <c r="DM21" s="17">
        <f t="shared" si="333"/>
        <v>0</v>
      </c>
      <c r="DN21" s="17">
        <f t="shared" si="333"/>
        <v>0</v>
      </c>
      <c r="DO21" s="17">
        <f t="shared" si="333"/>
        <v>0</v>
      </c>
      <c r="DP21" s="17">
        <f t="shared" si="333"/>
        <v>0</v>
      </c>
      <c r="DQ21" s="17">
        <f t="shared" si="333"/>
        <v>0</v>
      </c>
      <c r="DR21" s="319">
        <f t="shared" si="322"/>
        <v>0</v>
      </c>
      <c r="DS21" s="17">
        <f t="shared" si="334"/>
        <v>0</v>
      </c>
      <c r="DT21" s="17">
        <f t="shared" si="334"/>
        <v>0</v>
      </c>
      <c r="DU21" s="17">
        <f t="shared" si="334"/>
        <v>0</v>
      </c>
      <c r="DV21" s="17">
        <f t="shared" si="334"/>
        <v>0</v>
      </c>
      <c r="DW21" s="17">
        <f t="shared" si="334"/>
        <v>0</v>
      </c>
      <c r="DX21" s="17">
        <f t="shared" si="334"/>
        <v>0</v>
      </c>
      <c r="DY21" s="17">
        <f t="shared" si="334"/>
        <v>0</v>
      </c>
      <c r="DZ21" s="17">
        <f t="shared" si="334"/>
        <v>0</v>
      </c>
      <c r="EA21" s="17">
        <f t="shared" si="334"/>
        <v>0</v>
      </c>
      <c r="EB21" s="17">
        <f t="shared" si="334"/>
        <v>0</v>
      </c>
      <c r="EC21" s="17">
        <f t="shared" si="334"/>
        <v>0</v>
      </c>
      <c r="ED21" s="17">
        <f t="shared" si="334"/>
        <v>0</v>
      </c>
      <c r="EE21" s="391">
        <f t="shared" si="324"/>
        <v>0</v>
      </c>
    </row>
    <row r="22" spans="1:135" x14ac:dyDescent="0.2">
      <c r="A22" s="12"/>
      <c r="D22" s="1" t="s">
        <v>90</v>
      </c>
      <c r="E22" s="37"/>
      <c r="F22" s="17">
        <f t="shared" si="335"/>
        <v>0</v>
      </c>
      <c r="G22" s="17">
        <f t="shared" si="335"/>
        <v>0</v>
      </c>
      <c r="H22" s="17">
        <f t="shared" si="335"/>
        <v>0</v>
      </c>
      <c r="I22" s="17">
        <f t="shared" si="335"/>
        <v>0</v>
      </c>
      <c r="J22" s="17">
        <f t="shared" si="335"/>
        <v>0</v>
      </c>
      <c r="K22" s="17">
        <f t="shared" si="335"/>
        <v>0</v>
      </c>
      <c r="L22" s="17">
        <f t="shared" si="335"/>
        <v>0</v>
      </c>
      <c r="M22" s="17">
        <f t="shared" si="335"/>
        <v>0</v>
      </c>
      <c r="N22" s="17">
        <f t="shared" si="335"/>
        <v>0</v>
      </c>
      <c r="O22" s="17">
        <f t="shared" si="335"/>
        <v>0</v>
      </c>
      <c r="P22" s="17">
        <f t="shared" si="335"/>
        <v>0</v>
      </c>
      <c r="Q22" s="17">
        <f t="shared" si="335"/>
        <v>0</v>
      </c>
      <c r="R22" s="319">
        <f t="shared" si="306"/>
        <v>0</v>
      </c>
      <c r="S22" s="17">
        <f t="shared" si="325"/>
        <v>0</v>
      </c>
      <c r="T22" s="17">
        <f t="shared" si="325"/>
        <v>0</v>
      </c>
      <c r="U22" s="17">
        <f t="shared" si="325"/>
        <v>0</v>
      </c>
      <c r="V22" s="17">
        <f t="shared" si="325"/>
        <v>0</v>
      </c>
      <c r="W22" s="17">
        <f t="shared" si="325"/>
        <v>0</v>
      </c>
      <c r="X22" s="17">
        <f t="shared" si="325"/>
        <v>0</v>
      </c>
      <c r="Y22" s="17">
        <f t="shared" si="325"/>
        <v>0</v>
      </c>
      <c r="Z22" s="17">
        <f t="shared" si="325"/>
        <v>0</v>
      </c>
      <c r="AA22" s="17">
        <f t="shared" si="325"/>
        <v>0</v>
      </c>
      <c r="AB22" s="17">
        <f t="shared" si="325"/>
        <v>0</v>
      </c>
      <c r="AC22" s="17">
        <f t="shared" si="325"/>
        <v>0</v>
      </c>
      <c r="AD22" s="17">
        <f t="shared" si="326"/>
        <v>0</v>
      </c>
      <c r="AE22" s="319">
        <f t="shared" si="308"/>
        <v>0</v>
      </c>
      <c r="AF22" s="17">
        <f t="shared" si="327"/>
        <v>0</v>
      </c>
      <c r="AG22" s="17">
        <f t="shared" si="327"/>
        <v>0</v>
      </c>
      <c r="AH22" s="17">
        <f t="shared" si="327"/>
        <v>0</v>
      </c>
      <c r="AI22" s="17">
        <f t="shared" si="327"/>
        <v>0</v>
      </c>
      <c r="AJ22" s="17">
        <f t="shared" si="327"/>
        <v>0</v>
      </c>
      <c r="AK22" s="17">
        <f t="shared" si="327"/>
        <v>0</v>
      </c>
      <c r="AL22" s="17">
        <f t="shared" si="327"/>
        <v>0</v>
      </c>
      <c r="AM22" s="17">
        <f t="shared" si="327"/>
        <v>0</v>
      </c>
      <c r="AN22" s="17">
        <f t="shared" si="327"/>
        <v>0</v>
      </c>
      <c r="AO22" s="17">
        <f t="shared" si="327"/>
        <v>0</v>
      </c>
      <c r="AP22" s="17">
        <f t="shared" si="327"/>
        <v>0</v>
      </c>
      <c r="AQ22" s="17">
        <f t="shared" si="327"/>
        <v>0</v>
      </c>
      <c r="AR22" s="319">
        <f t="shared" si="310"/>
        <v>0</v>
      </c>
      <c r="AS22" s="17">
        <f t="shared" si="328"/>
        <v>0</v>
      </c>
      <c r="AT22" s="17">
        <f t="shared" si="328"/>
        <v>0</v>
      </c>
      <c r="AU22" s="17">
        <f t="shared" si="328"/>
        <v>0</v>
      </c>
      <c r="AV22" s="17">
        <f t="shared" si="328"/>
        <v>0</v>
      </c>
      <c r="AW22" s="17">
        <f t="shared" si="328"/>
        <v>0</v>
      </c>
      <c r="AX22" s="17">
        <f t="shared" si="328"/>
        <v>0</v>
      </c>
      <c r="AY22" s="17">
        <f t="shared" si="328"/>
        <v>0</v>
      </c>
      <c r="AZ22" s="17">
        <f t="shared" si="328"/>
        <v>0</v>
      </c>
      <c r="BA22" s="17">
        <f t="shared" si="328"/>
        <v>0</v>
      </c>
      <c r="BB22" s="17">
        <f t="shared" si="328"/>
        <v>0</v>
      </c>
      <c r="BC22" s="17">
        <f t="shared" si="328"/>
        <v>0</v>
      </c>
      <c r="BD22" s="17">
        <f t="shared" si="328"/>
        <v>0</v>
      </c>
      <c r="BE22" s="319">
        <f t="shared" si="312"/>
        <v>0</v>
      </c>
      <c r="BF22" s="17">
        <f t="shared" si="329"/>
        <v>0</v>
      </c>
      <c r="BG22" s="17">
        <f t="shared" si="329"/>
        <v>0</v>
      </c>
      <c r="BH22" s="17">
        <f t="shared" si="329"/>
        <v>0</v>
      </c>
      <c r="BI22" s="17">
        <f t="shared" si="329"/>
        <v>0</v>
      </c>
      <c r="BJ22" s="17">
        <f t="shared" si="329"/>
        <v>0</v>
      </c>
      <c r="BK22" s="17">
        <f t="shared" si="329"/>
        <v>0</v>
      </c>
      <c r="BL22" s="17">
        <f t="shared" si="329"/>
        <v>0</v>
      </c>
      <c r="BM22" s="17">
        <f t="shared" si="329"/>
        <v>0</v>
      </c>
      <c r="BN22" s="17">
        <f t="shared" si="329"/>
        <v>0</v>
      </c>
      <c r="BO22" s="17">
        <f t="shared" si="329"/>
        <v>0</v>
      </c>
      <c r="BP22" s="17">
        <f t="shared" si="329"/>
        <v>0</v>
      </c>
      <c r="BQ22" s="17">
        <f t="shared" si="329"/>
        <v>0</v>
      </c>
      <c r="BR22" s="319">
        <f t="shared" si="314"/>
        <v>0</v>
      </c>
      <c r="BS22" s="17">
        <f t="shared" si="330"/>
        <v>0</v>
      </c>
      <c r="BT22" s="17">
        <f t="shared" si="330"/>
        <v>0</v>
      </c>
      <c r="BU22" s="17">
        <f t="shared" si="330"/>
        <v>0</v>
      </c>
      <c r="BV22" s="17">
        <f t="shared" si="330"/>
        <v>0</v>
      </c>
      <c r="BW22" s="17">
        <f t="shared" si="330"/>
        <v>0</v>
      </c>
      <c r="BX22" s="17">
        <f t="shared" si="330"/>
        <v>0</v>
      </c>
      <c r="BY22" s="17">
        <f t="shared" si="330"/>
        <v>0</v>
      </c>
      <c r="BZ22" s="17">
        <f t="shared" si="330"/>
        <v>0</v>
      </c>
      <c r="CA22" s="17">
        <f t="shared" si="330"/>
        <v>0</v>
      </c>
      <c r="CB22" s="17">
        <f t="shared" si="330"/>
        <v>0</v>
      </c>
      <c r="CC22" s="17">
        <f t="shared" si="330"/>
        <v>0</v>
      </c>
      <c r="CD22" s="17">
        <f t="shared" si="330"/>
        <v>0</v>
      </c>
      <c r="CE22" s="319">
        <f t="shared" si="316"/>
        <v>0</v>
      </c>
      <c r="CF22" s="17">
        <f t="shared" si="331"/>
        <v>0</v>
      </c>
      <c r="CG22" s="17">
        <f t="shared" si="331"/>
        <v>0</v>
      </c>
      <c r="CH22" s="17">
        <f t="shared" si="331"/>
        <v>0</v>
      </c>
      <c r="CI22" s="17">
        <f t="shared" si="331"/>
        <v>0</v>
      </c>
      <c r="CJ22" s="17">
        <f t="shared" si="331"/>
        <v>0</v>
      </c>
      <c r="CK22" s="17">
        <f t="shared" si="331"/>
        <v>0</v>
      </c>
      <c r="CL22" s="17">
        <f t="shared" si="331"/>
        <v>0</v>
      </c>
      <c r="CM22" s="17">
        <f t="shared" si="331"/>
        <v>0</v>
      </c>
      <c r="CN22" s="17">
        <f t="shared" si="331"/>
        <v>0</v>
      </c>
      <c r="CO22" s="17">
        <f t="shared" si="331"/>
        <v>0</v>
      </c>
      <c r="CP22" s="17">
        <f t="shared" si="331"/>
        <v>0</v>
      </c>
      <c r="CQ22" s="17">
        <f t="shared" si="331"/>
        <v>0</v>
      </c>
      <c r="CR22" s="319">
        <f t="shared" si="318"/>
        <v>0</v>
      </c>
      <c r="CS22" s="17">
        <f t="shared" si="332"/>
        <v>0</v>
      </c>
      <c r="CT22" s="17">
        <f t="shared" si="332"/>
        <v>0</v>
      </c>
      <c r="CU22" s="17">
        <f t="shared" si="332"/>
        <v>0</v>
      </c>
      <c r="CV22" s="17">
        <f t="shared" si="332"/>
        <v>0</v>
      </c>
      <c r="CW22" s="17">
        <f t="shared" si="332"/>
        <v>0</v>
      </c>
      <c r="CX22" s="17">
        <f t="shared" si="332"/>
        <v>0</v>
      </c>
      <c r="CY22" s="17">
        <f t="shared" si="332"/>
        <v>0</v>
      </c>
      <c r="CZ22" s="17">
        <f t="shared" si="332"/>
        <v>0</v>
      </c>
      <c r="DA22" s="17">
        <f t="shared" si="332"/>
        <v>0</v>
      </c>
      <c r="DB22" s="17">
        <f t="shared" si="332"/>
        <v>0</v>
      </c>
      <c r="DC22" s="17">
        <f t="shared" si="332"/>
        <v>0</v>
      </c>
      <c r="DD22" s="17">
        <f t="shared" si="332"/>
        <v>0</v>
      </c>
      <c r="DE22" s="319">
        <f t="shared" si="320"/>
        <v>0</v>
      </c>
      <c r="DF22" s="17">
        <f t="shared" si="333"/>
        <v>0</v>
      </c>
      <c r="DG22" s="17">
        <f t="shared" si="333"/>
        <v>0</v>
      </c>
      <c r="DH22" s="17">
        <f t="shared" si="333"/>
        <v>0</v>
      </c>
      <c r="DI22" s="17">
        <f t="shared" si="333"/>
        <v>0</v>
      </c>
      <c r="DJ22" s="17">
        <f t="shared" si="333"/>
        <v>0</v>
      </c>
      <c r="DK22" s="17">
        <f t="shared" si="333"/>
        <v>0</v>
      </c>
      <c r="DL22" s="17">
        <f t="shared" si="333"/>
        <v>0</v>
      </c>
      <c r="DM22" s="17">
        <f t="shared" si="333"/>
        <v>0</v>
      </c>
      <c r="DN22" s="17">
        <f t="shared" si="333"/>
        <v>0</v>
      </c>
      <c r="DO22" s="17">
        <f t="shared" si="333"/>
        <v>0</v>
      </c>
      <c r="DP22" s="17">
        <f t="shared" si="333"/>
        <v>0</v>
      </c>
      <c r="DQ22" s="17">
        <f t="shared" si="333"/>
        <v>0</v>
      </c>
      <c r="DR22" s="319">
        <f t="shared" si="322"/>
        <v>0</v>
      </c>
      <c r="DS22" s="17">
        <f t="shared" si="334"/>
        <v>0</v>
      </c>
      <c r="DT22" s="17">
        <f t="shared" si="334"/>
        <v>0</v>
      </c>
      <c r="DU22" s="17">
        <f t="shared" si="334"/>
        <v>0</v>
      </c>
      <c r="DV22" s="17">
        <f t="shared" si="334"/>
        <v>0</v>
      </c>
      <c r="DW22" s="17">
        <f t="shared" si="334"/>
        <v>0</v>
      </c>
      <c r="DX22" s="17">
        <f t="shared" si="334"/>
        <v>0</v>
      </c>
      <c r="DY22" s="17">
        <f t="shared" si="334"/>
        <v>0</v>
      </c>
      <c r="DZ22" s="17">
        <f t="shared" si="334"/>
        <v>0</v>
      </c>
      <c r="EA22" s="17">
        <f t="shared" si="334"/>
        <v>0</v>
      </c>
      <c r="EB22" s="17">
        <f t="shared" si="334"/>
        <v>0</v>
      </c>
      <c r="EC22" s="17">
        <f t="shared" si="334"/>
        <v>0</v>
      </c>
      <c r="ED22" s="17">
        <f t="shared" si="334"/>
        <v>0</v>
      </c>
      <c r="EE22" s="391">
        <f t="shared" si="324"/>
        <v>0</v>
      </c>
    </row>
    <row r="23" spans="1:135" x14ac:dyDescent="0.2">
      <c r="A23" s="12"/>
      <c r="B23" s="17"/>
      <c r="D23" s="1" t="s">
        <v>91</v>
      </c>
      <c r="E23" s="37"/>
      <c r="F23" s="17">
        <f t="shared" si="335"/>
        <v>0</v>
      </c>
      <c r="G23" s="17">
        <f t="shared" si="335"/>
        <v>0</v>
      </c>
      <c r="H23" s="17">
        <f t="shared" si="335"/>
        <v>0</v>
      </c>
      <c r="I23" s="17">
        <f t="shared" si="335"/>
        <v>0</v>
      </c>
      <c r="J23" s="17">
        <f t="shared" si="335"/>
        <v>0</v>
      </c>
      <c r="K23" s="17">
        <f t="shared" si="335"/>
        <v>0</v>
      </c>
      <c r="L23" s="17">
        <f t="shared" si="335"/>
        <v>0</v>
      </c>
      <c r="M23" s="17">
        <f t="shared" si="335"/>
        <v>0</v>
      </c>
      <c r="N23" s="17">
        <f t="shared" si="335"/>
        <v>0</v>
      </c>
      <c r="O23" s="17">
        <f t="shared" si="335"/>
        <v>0</v>
      </c>
      <c r="P23" s="17">
        <f t="shared" si="335"/>
        <v>0</v>
      </c>
      <c r="Q23" s="17">
        <f t="shared" si="335"/>
        <v>0</v>
      </c>
      <c r="R23" s="319">
        <f t="shared" si="306"/>
        <v>0</v>
      </c>
      <c r="S23" s="17">
        <f t="shared" si="325"/>
        <v>0</v>
      </c>
      <c r="T23" s="17">
        <f t="shared" si="325"/>
        <v>0</v>
      </c>
      <c r="U23" s="17">
        <f t="shared" si="325"/>
        <v>0</v>
      </c>
      <c r="V23" s="17">
        <f t="shared" si="325"/>
        <v>0</v>
      </c>
      <c r="W23" s="17">
        <f t="shared" si="325"/>
        <v>0</v>
      </c>
      <c r="X23" s="17">
        <f t="shared" si="325"/>
        <v>0</v>
      </c>
      <c r="Y23" s="17">
        <f t="shared" si="325"/>
        <v>0</v>
      </c>
      <c r="Z23" s="17">
        <f t="shared" si="325"/>
        <v>0</v>
      </c>
      <c r="AA23" s="17">
        <f t="shared" si="325"/>
        <v>0</v>
      </c>
      <c r="AB23" s="17">
        <f t="shared" si="325"/>
        <v>0</v>
      </c>
      <c r="AC23" s="17">
        <f t="shared" si="325"/>
        <v>0</v>
      </c>
      <c r="AD23" s="17">
        <f t="shared" si="326"/>
        <v>0</v>
      </c>
      <c r="AE23" s="319">
        <f t="shared" si="308"/>
        <v>0</v>
      </c>
      <c r="AF23" s="17">
        <f t="shared" si="327"/>
        <v>0</v>
      </c>
      <c r="AG23" s="17">
        <f t="shared" si="327"/>
        <v>0</v>
      </c>
      <c r="AH23" s="17">
        <f t="shared" si="327"/>
        <v>0</v>
      </c>
      <c r="AI23" s="17">
        <f t="shared" si="327"/>
        <v>0</v>
      </c>
      <c r="AJ23" s="17">
        <f t="shared" si="327"/>
        <v>0</v>
      </c>
      <c r="AK23" s="17">
        <f t="shared" si="327"/>
        <v>0</v>
      </c>
      <c r="AL23" s="17">
        <f t="shared" si="327"/>
        <v>0</v>
      </c>
      <c r="AM23" s="17">
        <f t="shared" si="327"/>
        <v>0</v>
      </c>
      <c r="AN23" s="17">
        <f t="shared" si="327"/>
        <v>0</v>
      </c>
      <c r="AO23" s="17">
        <f t="shared" si="327"/>
        <v>0</v>
      </c>
      <c r="AP23" s="17">
        <f t="shared" si="327"/>
        <v>0</v>
      </c>
      <c r="AQ23" s="17">
        <f t="shared" si="327"/>
        <v>0</v>
      </c>
      <c r="AR23" s="319">
        <f t="shared" si="310"/>
        <v>0</v>
      </c>
      <c r="AS23" s="17">
        <f t="shared" si="328"/>
        <v>0</v>
      </c>
      <c r="AT23" s="17">
        <f t="shared" si="328"/>
        <v>0</v>
      </c>
      <c r="AU23" s="17">
        <f t="shared" si="328"/>
        <v>0</v>
      </c>
      <c r="AV23" s="17">
        <f t="shared" si="328"/>
        <v>0</v>
      </c>
      <c r="AW23" s="17">
        <f t="shared" si="328"/>
        <v>0</v>
      </c>
      <c r="AX23" s="17">
        <f t="shared" si="328"/>
        <v>0</v>
      </c>
      <c r="AY23" s="17">
        <f t="shared" si="328"/>
        <v>0</v>
      </c>
      <c r="AZ23" s="17">
        <f t="shared" si="328"/>
        <v>0</v>
      </c>
      <c r="BA23" s="17">
        <f t="shared" si="328"/>
        <v>0</v>
      </c>
      <c r="BB23" s="17">
        <f t="shared" si="328"/>
        <v>0</v>
      </c>
      <c r="BC23" s="17">
        <f t="shared" si="328"/>
        <v>0</v>
      </c>
      <c r="BD23" s="17">
        <f t="shared" si="328"/>
        <v>0</v>
      </c>
      <c r="BE23" s="319">
        <f t="shared" si="312"/>
        <v>0</v>
      </c>
      <c r="BF23" s="17">
        <f t="shared" si="329"/>
        <v>0</v>
      </c>
      <c r="BG23" s="17">
        <f t="shared" si="329"/>
        <v>0</v>
      </c>
      <c r="BH23" s="17">
        <f t="shared" si="329"/>
        <v>0</v>
      </c>
      <c r="BI23" s="17">
        <f t="shared" si="329"/>
        <v>0</v>
      </c>
      <c r="BJ23" s="17">
        <f t="shared" si="329"/>
        <v>0</v>
      </c>
      <c r="BK23" s="17">
        <f t="shared" si="329"/>
        <v>0</v>
      </c>
      <c r="BL23" s="17">
        <f t="shared" si="329"/>
        <v>0</v>
      </c>
      <c r="BM23" s="17">
        <f t="shared" si="329"/>
        <v>0</v>
      </c>
      <c r="BN23" s="17">
        <f t="shared" si="329"/>
        <v>0</v>
      </c>
      <c r="BO23" s="17">
        <f t="shared" si="329"/>
        <v>0</v>
      </c>
      <c r="BP23" s="17">
        <f t="shared" si="329"/>
        <v>0</v>
      </c>
      <c r="BQ23" s="17">
        <f t="shared" si="329"/>
        <v>0</v>
      </c>
      <c r="BR23" s="319">
        <f t="shared" si="314"/>
        <v>0</v>
      </c>
      <c r="BS23" s="17">
        <f t="shared" si="330"/>
        <v>0</v>
      </c>
      <c r="BT23" s="17">
        <f t="shared" si="330"/>
        <v>0</v>
      </c>
      <c r="BU23" s="17">
        <f t="shared" si="330"/>
        <v>0</v>
      </c>
      <c r="BV23" s="17">
        <f t="shared" si="330"/>
        <v>0</v>
      </c>
      <c r="BW23" s="17">
        <f t="shared" si="330"/>
        <v>0</v>
      </c>
      <c r="BX23" s="17">
        <f t="shared" si="330"/>
        <v>0</v>
      </c>
      <c r="BY23" s="17">
        <f t="shared" si="330"/>
        <v>0</v>
      </c>
      <c r="BZ23" s="17">
        <f t="shared" si="330"/>
        <v>0</v>
      </c>
      <c r="CA23" s="17">
        <f t="shared" si="330"/>
        <v>0</v>
      </c>
      <c r="CB23" s="17">
        <f t="shared" si="330"/>
        <v>0</v>
      </c>
      <c r="CC23" s="17">
        <f t="shared" si="330"/>
        <v>0</v>
      </c>
      <c r="CD23" s="17">
        <f t="shared" si="330"/>
        <v>0</v>
      </c>
      <c r="CE23" s="319">
        <f t="shared" si="316"/>
        <v>0</v>
      </c>
      <c r="CF23" s="17">
        <f t="shared" si="331"/>
        <v>0</v>
      </c>
      <c r="CG23" s="17">
        <f t="shared" si="331"/>
        <v>0</v>
      </c>
      <c r="CH23" s="17">
        <f t="shared" si="331"/>
        <v>0</v>
      </c>
      <c r="CI23" s="17">
        <f t="shared" si="331"/>
        <v>0</v>
      </c>
      <c r="CJ23" s="17">
        <f t="shared" si="331"/>
        <v>0</v>
      </c>
      <c r="CK23" s="17">
        <f t="shared" si="331"/>
        <v>0</v>
      </c>
      <c r="CL23" s="17">
        <f t="shared" si="331"/>
        <v>0</v>
      </c>
      <c r="CM23" s="17">
        <f t="shared" si="331"/>
        <v>0</v>
      </c>
      <c r="CN23" s="17">
        <f t="shared" si="331"/>
        <v>0</v>
      </c>
      <c r="CO23" s="17">
        <f t="shared" si="331"/>
        <v>0</v>
      </c>
      <c r="CP23" s="17">
        <f t="shared" si="331"/>
        <v>0</v>
      </c>
      <c r="CQ23" s="17">
        <f t="shared" si="331"/>
        <v>0</v>
      </c>
      <c r="CR23" s="319">
        <f t="shared" si="318"/>
        <v>0</v>
      </c>
      <c r="CS23" s="17">
        <f t="shared" si="332"/>
        <v>0</v>
      </c>
      <c r="CT23" s="17">
        <f t="shared" si="332"/>
        <v>0</v>
      </c>
      <c r="CU23" s="17">
        <f t="shared" si="332"/>
        <v>0</v>
      </c>
      <c r="CV23" s="17">
        <f t="shared" si="332"/>
        <v>0</v>
      </c>
      <c r="CW23" s="17">
        <f t="shared" si="332"/>
        <v>0</v>
      </c>
      <c r="CX23" s="17">
        <f t="shared" si="332"/>
        <v>0</v>
      </c>
      <c r="CY23" s="17">
        <f t="shared" si="332"/>
        <v>0</v>
      </c>
      <c r="CZ23" s="17">
        <f t="shared" si="332"/>
        <v>0</v>
      </c>
      <c r="DA23" s="17">
        <f t="shared" si="332"/>
        <v>0</v>
      </c>
      <c r="DB23" s="17">
        <f t="shared" si="332"/>
        <v>0</v>
      </c>
      <c r="DC23" s="17">
        <f t="shared" si="332"/>
        <v>0</v>
      </c>
      <c r="DD23" s="17">
        <f t="shared" si="332"/>
        <v>0</v>
      </c>
      <c r="DE23" s="319">
        <f t="shared" si="320"/>
        <v>0</v>
      </c>
      <c r="DF23" s="17">
        <f t="shared" si="333"/>
        <v>0</v>
      </c>
      <c r="DG23" s="17">
        <f t="shared" si="333"/>
        <v>0</v>
      </c>
      <c r="DH23" s="17">
        <f t="shared" si="333"/>
        <v>0</v>
      </c>
      <c r="DI23" s="17">
        <f t="shared" si="333"/>
        <v>0</v>
      </c>
      <c r="DJ23" s="17">
        <f t="shared" si="333"/>
        <v>0</v>
      </c>
      <c r="DK23" s="17">
        <f t="shared" si="333"/>
        <v>0</v>
      </c>
      <c r="DL23" s="17">
        <f t="shared" si="333"/>
        <v>0</v>
      </c>
      <c r="DM23" s="17">
        <f t="shared" si="333"/>
        <v>0</v>
      </c>
      <c r="DN23" s="17">
        <f t="shared" si="333"/>
        <v>0</v>
      </c>
      <c r="DO23" s="17">
        <f t="shared" si="333"/>
        <v>0</v>
      </c>
      <c r="DP23" s="17">
        <f t="shared" si="333"/>
        <v>0</v>
      </c>
      <c r="DQ23" s="17">
        <f t="shared" si="333"/>
        <v>0</v>
      </c>
      <c r="DR23" s="319">
        <f t="shared" si="322"/>
        <v>0</v>
      </c>
      <c r="DS23" s="17">
        <f t="shared" si="334"/>
        <v>0</v>
      </c>
      <c r="DT23" s="17">
        <f t="shared" si="334"/>
        <v>0</v>
      </c>
      <c r="DU23" s="17">
        <f t="shared" si="334"/>
        <v>0</v>
      </c>
      <c r="DV23" s="17">
        <f t="shared" si="334"/>
        <v>0</v>
      </c>
      <c r="DW23" s="17">
        <f t="shared" si="334"/>
        <v>0</v>
      </c>
      <c r="DX23" s="17">
        <f t="shared" si="334"/>
        <v>0</v>
      </c>
      <c r="DY23" s="17">
        <f t="shared" si="334"/>
        <v>0</v>
      </c>
      <c r="DZ23" s="17">
        <f t="shared" si="334"/>
        <v>0</v>
      </c>
      <c r="EA23" s="17">
        <f t="shared" si="334"/>
        <v>0</v>
      </c>
      <c r="EB23" s="17">
        <f t="shared" si="334"/>
        <v>0</v>
      </c>
      <c r="EC23" s="17">
        <f t="shared" si="334"/>
        <v>0</v>
      </c>
      <c r="ED23" s="17">
        <f t="shared" si="334"/>
        <v>0</v>
      </c>
      <c r="EE23" s="391">
        <f t="shared" si="324"/>
        <v>0</v>
      </c>
    </row>
    <row r="24" spans="1:135" x14ac:dyDescent="0.2">
      <c r="A24" s="1"/>
      <c r="D24" s="1" t="s">
        <v>92</v>
      </c>
      <c r="E24" s="37"/>
      <c r="F24" s="17">
        <f t="shared" si="335"/>
        <v>0</v>
      </c>
      <c r="G24" s="17">
        <f t="shared" si="335"/>
        <v>0</v>
      </c>
      <c r="H24" s="17">
        <f t="shared" si="335"/>
        <v>0</v>
      </c>
      <c r="I24" s="17">
        <f t="shared" si="335"/>
        <v>0</v>
      </c>
      <c r="J24" s="17">
        <f t="shared" si="335"/>
        <v>0</v>
      </c>
      <c r="K24" s="17">
        <f t="shared" si="335"/>
        <v>0</v>
      </c>
      <c r="L24" s="17">
        <f t="shared" si="335"/>
        <v>0</v>
      </c>
      <c r="M24" s="17">
        <f t="shared" si="335"/>
        <v>0</v>
      </c>
      <c r="N24" s="17">
        <f t="shared" si="335"/>
        <v>0</v>
      </c>
      <c r="O24" s="17">
        <f t="shared" si="335"/>
        <v>0</v>
      </c>
      <c r="P24" s="17">
        <f t="shared" si="335"/>
        <v>0</v>
      </c>
      <c r="Q24" s="17">
        <f t="shared" si="335"/>
        <v>0</v>
      </c>
      <c r="R24" s="319">
        <f t="shared" si="306"/>
        <v>0</v>
      </c>
      <c r="S24" s="17">
        <f t="shared" si="325"/>
        <v>0</v>
      </c>
      <c r="T24" s="17">
        <f t="shared" si="325"/>
        <v>0</v>
      </c>
      <c r="U24" s="17">
        <f t="shared" si="325"/>
        <v>0</v>
      </c>
      <c r="V24" s="17">
        <f t="shared" si="325"/>
        <v>0</v>
      </c>
      <c r="W24" s="17">
        <f t="shared" si="325"/>
        <v>0</v>
      </c>
      <c r="X24" s="17">
        <f t="shared" si="325"/>
        <v>0</v>
      </c>
      <c r="Y24" s="17">
        <f t="shared" si="325"/>
        <v>0</v>
      </c>
      <c r="Z24" s="17">
        <f t="shared" si="325"/>
        <v>0</v>
      </c>
      <c r="AA24" s="17">
        <f t="shared" si="325"/>
        <v>0</v>
      </c>
      <c r="AB24" s="17">
        <f t="shared" si="325"/>
        <v>0</v>
      </c>
      <c r="AC24" s="17">
        <f t="shared" si="325"/>
        <v>0</v>
      </c>
      <c r="AD24" s="17">
        <f t="shared" si="326"/>
        <v>0</v>
      </c>
      <c r="AE24" s="319">
        <f t="shared" si="308"/>
        <v>0</v>
      </c>
      <c r="AF24" s="17">
        <f t="shared" ref="AF24:AQ33" si="336">IF(AF$2&gt;=$B$18,$E24,0)</f>
        <v>0</v>
      </c>
      <c r="AG24" s="17">
        <f t="shared" si="336"/>
        <v>0</v>
      </c>
      <c r="AH24" s="17">
        <f t="shared" si="336"/>
        <v>0</v>
      </c>
      <c r="AI24" s="17">
        <f t="shared" si="336"/>
        <v>0</v>
      </c>
      <c r="AJ24" s="17">
        <f t="shared" si="336"/>
        <v>0</v>
      </c>
      <c r="AK24" s="17">
        <f t="shared" si="336"/>
        <v>0</v>
      </c>
      <c r="AL24" s="17">
        <f t="shared" si="336"/>
        <v>0</v>
      </c>
      <c r="AM24" s="17">
        <f t="shared" si="336"/>
        <v>0</v>
      </c>
      <c r="AN24" s="17">
        <f t="shared" si="336"/>
        <v>0</v>
      </c>
      <c r="AO24" s="17">
        <f t="shared" si="336"/>
        <v>0</v>
      </c>
      <c r="AP24" s="17">
        <f t="shared" si="336"/>
        <v>0</v>
      </c>
      <c r="AQ24" s="17">
        <f t="shared" si="336"/>
        <v>0</v>
      </c>
      <c r="AR24" s="319">
        <f t="shared" si="310"/>
        <v>0</v>
      </c>
      <c r="AS24" s="17">
        <f t="shared" ref="AS24:BD33" si="337">IF(AS$2&gt;=$B$18,$E24,0)</f>
        <v>0</v>
      </c>
      <c r="AT24" s="17">
        <f t="shared" si="337"/>
        <v>0</v>
      </c>
      <c r="AU24" s="17">
        <f t="shared" si="337"/>
        <v>0</v>
      </c>
      <c r="AV24" s="17">
        <f t="shared" si="337"/>
        <v>0</v>
      </c>
      <c r="AW24" s="17">
        <f t="shared" si="337"/>
        <v>0</v>
      </c>
      <c r="AX24" s="17">
        <f t="shared" si="337"/>
        <v>0</v>
      </c>
      <c r="AY24" s="17">
        <f t="shared" si="337"/>
        <v>0</v>
      </c>
      <c r="AZ24" s="17">
        <f t="shared" si="337"/>
        <v>0</v>
      </c>
      <c r="BA24" s="17">
        <f t="shared" si="337"/>
        <v>0</v>
      </c>
      <c r="BB24" s="17">
        <f t="shared" si="337"/>
        <v>0</v>
      </c>
      <c r="BC24" s="17">
        <f t="shared" si="337"/>
        <v>0</v>
      </c>
      <c r="BD24" s="17">
        <f t="shared" si="337"/>
        <v>0</v>
      </c>
      <c r="BE24" s="319">
        <f t="shared" si="312"/>
        <v>0</v>
      </c>
      <c r="BF24" s="17">
        <f t="shared" ref="BF24:BQ33" si="338">IF(BF$2&gt;=$B$18,$E24,0)</f>
        <v>0</v>
      </c>
      <c r="BG24" s="17">
        <f t="shared" si="338"/>
        <v>0</v>
      </c>
      <c r="BH24" s="17">
        <f t="shared" si="338"/>
        <v>0</v>
      </c>
      <c r="BI24" s="17">
        <f t="shared" si="338"/>
        <v>0</v>
      </c>
      <c r="BJ24" s="17">
        <f t="shared" si="338"/>
        <v>0</v>
      </c>
      <c r="BK24" s="17">
        <f t="shared" si="338"/>
        <v>0</v>
      </c>
      <c r="BL24" s="17">
        <f t="shared" si="338"/>
        <v>0</v>
      </c>
      <c r="BM24" s="17">
        <f t="shared" si="338"/>
        <v>0</v>
      </c>
      <c r="BN24" s="17">
        <f t="shared" si="338"/>
        <v>0</v>
      </c>
      <c r="BO24" s="17">
        <f t="shared" si="338"/>
        <v>0</v>
      </c>
      <c r="BP24" s="17">
        <f t="shared" si="338"/>
        <v>0</v>
      </c>
      <c r="BQ24" s="17">
        <f t="shared" si="338"/>
        <v>0</v>
      </c>
      <c r="BR24" s="319">
        <f t="shared" si="314"/>
        <v>0</v>
      </c>
      <c r="BS24" s="17">
        <f t="shared" ref="BS24:CD33" si="339">IF(BS$2&gt;=$B$18,$E24,0)</f>
        <v>0</v>
      </c>
      <c r="BT24" s="17">
        <f t="shared" si="339"/>
        <v>0</v>
      </c>
      <c r="BU24" s="17">
        <f t="shared" si="339"/>
        <v>0</v>
      </c>
      <c r="BV24" s="17">
        <f t="shared" si="339"/>
        <v>0</v>
      </c>
      <c r="BW24" s="17">
        <f t="shared" si="339"/>
        <v>0</v>
      </c>
      <c r="BX24" s="17">
        <f t="shared" si="339"/>
        <v>0</v>
      </c>
      <c r="BY24" s="17">
        <f t="shared" si="339"/>
        <v>0</v>
      </c>
      <c r="BZ24" s="17">
        <f t="shared" si="339"/>
        <v>0</v>
      </c>
      <c r="CA24" s="17">
        <f t="shared" si="339"/>
        <v>0</v>
      </c>
      <c r="CB24" s="17">
        <f t="shared" si="339"/>
        <v>0</v>
      </c>
      <c r="CC24" s="17">
        <f t="shared" si="339"/>
        <v>0</v>
      </c>
      <c r="CD24" s="17">
        <f t="shared" si="339"/>
        <v>0</v>
      </c>
      <c r="CE24" s="319">
        <f t="shared" si="316"/>
        <v>0</v>
      </c>
      <c r="CF24" s="17">
        <f t="shared" ref="CF24:CQ33" si="340">IF(CF$2&gt;=$B$18,$E24,0)</f>
        <v>0</v>
      </c>
      <c r="CG24" s="17">
        <f t="shared" si="340"/>
        <v>0</v>
      </c>
      <c r="CH24" s="17">
        <f t="shared" si="340"/>
        <v>0</v>
      </c>
      <c r="CI24" s="17">
        <f t="shared" si="340"/>
        <v>0</v>
      </c>
      <c r="CJ24" s="17">
        <f t="shared" si="340"/>
        <v>0</v>
      </c>
      <c r="CK24" s="17">
        <f t="shared" si="340"/>
        <v>0</v>
      </c>
      <c r="CL24" s="17">
        <f t="shared" si="340"/>
        <v>0</v>
      </c>
      <c r="CM24" s="17">
        <f t="shared" si="340"/>
        <v>0</v>
      </c>
      <c r="CN24" s="17">
        <f t="shared" si="340"/>
        <v>0</v>
      </c>
      <c r="CO24" s="17">
        <f t="shared" si="340"/>
        <v>0</v>
      </c>
      <c r="CP24" s="17">
        <f t="shared" si="340"/>
        <v>0</v>
      </c>
      <c r="CQ24" s="17">
        <f t="shared" si="340"/>
        <v>0</v>
      </c>
      <c r="CR24" s="319">
        <f t="shared" si="318"/>
        <v>0</v>
      </c>
      <c r="CS24" s="17">
        <f t="shared" ref="CS24:DD33" si="341">IF(CS$2&gt;=$B$18,$E24,0)</f>
        <v>0</v>
      </c>
      <c r="CT24" s="17">
        <f t="shared" si="341"/>
        <v>0</v>
      </c>
      <c r="CU24" s="17">
        <f t="shared" si="341"/>
        <v>0</v>
      </c>
      <c r="CV24" s="17">
        <f t="shared" si="341"/>
        <v>0</v>
      </c>
      <c r="CW24" s="17">
        <f t="shared" si="341"/>
        <v>0</v>
      </c>
      <c r="CX24" s="17">
        <f t="shared" si="341"/>
        <v>0</v>
      </c>
      <c r="CY24" s="17">
        <f t="shared" si="341"/>
        <v>0</v>
      </c>
      <c r="CZ24" s="17">
        <f t="shared" si="341"/>
        <v>0</v>
      </c>
      <c r="DA24" s="17">
        <f t="shared" si="341"/>
        <v>0</v>
      </c>
      <c r="DB24" s="17">
        <f t="shared" si="341"/>
        <v>0</v>
      </c>
      <c r="DC24" s="17">
        <f t="shared" si="341"/>
        <v>0</v>
      </c>
      <c r="DD24" s="17">
        <f t="shared" si="341"/>
        <v>0</v>
      </c>
      <c r="DE24" s="319">
        <f t="shared" si="320"/>
        <v>0</v>
      </c>
      <c r="DF24" s="17">
        <f t="shared" ref="DF24:DQ33" si="342">IF(DF$2&gt;=$B$18,$E24,0)</f>
        <v>0</v>
      </c>
      <c r="DG24" s="17">
        <f t="shared" si="342"/>
        <v>0</v>
      </c>
      <c r="DH24" s="17">
        <f t="shared" si="342"/>
        <v>0</v>
      </c>
      <c r="DI24" s="17">
        <f t="shared" si="342"/>
        <v>0</v>
      </c>
      <c r="DJ24" s="17">
        <f t="shared" si="342"/>
        <v>0</v>
      </c>
      <c r="DK24" s="17">
        <f t="shared" si="342"/>
        <v>0</v>
      </c>
      <c r="DL24" s="17">
        <f t="shared" si="342"/>
        <v>0</v>
      </c>
      <c r="DM24" s="17">
        <f t="shared" si="342"/>
        <v>0</v>
      </c>
      <c r="DN24" s="17">
        <f t="shared" si="342"/>
        <v>0</v>
      </c>
      <c r="DO24" s="17">
        <f t="shared" si="342"/>
        <v>0</v>
      </c>
      <c r="DP24" s="17">
        <f t="shared" si="342"/>
        <v>0</v>
      </c>
      <c r="DQ24" s="17">
        <f t="shared" si="342"/>
        <v>0</v>
      </c>
      <c r="DR24" s="319">
        <f t="shared" si="322"/>
        <v>0</v>
      </c>
      <c r="DS24" s="17">
        <f t="shared" ref="DS24:ED33" si="343">IF(DS$2&gt;=$B$18,$E24,0)</f>
        <v>0</v>
      </c>
      <c r="DT24" s="17">
        <f t="shared" si="343"/>
        <v>0</v>
      </c>
      <c r="DU24" s="17">
        <f t="shared" si="343"/>
        <v>0</v>
      </c>
      <c r="DV24" s="17">
        <f t="shared" si="343"/>
        <v>0</v>
      </c>
      <c r="DW24" s="17">
        <f t="shared" si="343"/>
        <v>0</v>
      </c>
      <c r="DX24" s="17">
        <f t="shared" si="343"/>
        <v>0</v>
      </c>
      <c r="DY24" s="17">
        <f t="shared" si="343"/>
        <v>0</v>
      </c>
      <c r="DZ24" s="17">
        <f t="shared" si="343"/>
        <v>0</v>
      </c>
      <c r="EA24" s="17">
        <f t="shared" si="343"/>
        <v>0</v>
      </c>
      <c r="EB24" s="17">
        <f t="shared" si="343"/>
        <v>0</v>
      </c>
      <c r="EC24" s="17">
        <f t="shared" si="343"/>
        <v>0</v>
      </c>
      <c r="ED24" s="17">
        <f t="shared" si="343"/>
        <v>0</v>
      </c>
      <c r="EE24" s="391">
        <f t="shared" si="324"/>
        <v>0</v>
      </c>
    </row>
    <row r="25" spans="1:135" x14ac:dyDescent="0.2">
      <c r="A25" s="1"/>
      <c r="D25" s="1" t="s">
        <v>93</v>
      </c>
      <c r="E25" s="37"/>
      <c r="F25" s="17">
        <f t="shared" si="335"/>
        <v>0</v>
      </c>
      <c r="G25" s="17">
        <f t="shared" si="335"/>
        <v>0</v>
      </c>
      <c r="H25" s="17">
        <f t="shared" si="335"/>
        <v>0</v>
      </c>
      <c r="I25" s="17">
        <f t="shared" si="335"/>
        <v>0</v>
      </c>
      <c r="J25" s="17">
        <f t="shared" si="335"/>
        <v>0</v>
      </c>
      <c r="K25" s="17">
        <f t="shared" si="335"/>
        <v>0</v>
      </c>
      <c r="L25" s="17">
        <f t="shared" si="335"/>
        <v>0</v>
      </c>
      <c r="M25" s="17">
        <f t="shared" si="335"/>
        <v>0</v>
      </c>
      <c r="N25" s="17">
        <f t="shared" si="335"/>
        <v>0</v>
      </c>
      <c r="O25" s="17">
        <f t="shared" si="335"/>
        <v>0</v>
      </c>
      <c r="P25" s="17">
        <f t="shared" si="335"/>
        <v>0</v>
      </c>
      <c r="Q25" s="17">
        <f t="shared" si="335"/>
        <v>0</v>
      </c>
      <c r="R25" s="319">
        <f t="shared" si="306"/>
        <v>0</v>
      </c>
      <c r="S25" s="17">
        <f t="shared" si="325"/>
        <v>0</v>
      </c>
      <c r="T25" s="17">
        <f t="shared" si="325"/>
        <v>0</v>
      </c>
      <c r="U25" s="17">
        <f t="shared" si="325"/>
        <v>0</v>
      </c>
      <c r="V25" s="17">
        <f t="shared" si="325"/>
        <v>0</v>
      </c>
      <c r="W25" s="17">
        <f t="shared" si="325"/>
        <v>0</v>
      </c>
      <c r="X25" s="17">
        <f t="shared" si="325"/>
        <v>0</v>
      </c>
      <c r="Y25" s="17">
        <f t="shared" si="325"/>
        <v>0</v>
      </c>
      <c r="Z25" s="17">
        <f t="shared" si="325"/>
        <v>0</v>
      </c>
      <c r="AA25" s="17">
        <f t="shared" si="325"/>
        <v>0</v>
      </c>
      <c r="AB25" s="17">
        <f t="shared" si="325"/>
        <v>0</v>
      </c>
      <c r="AC25" s="17">
        <f t="shared" si="325"/>
        <v>0</v>
      </c>
      <c r="AD25" s="17">
        <f t="shared" si="326"/>
        <v>0</v>
      </c>
      <c r="AE25" s="319">
        <f t="shared" si="308"/>
        <v>0</v>
      </c>
      <c r="AF25" s="17">
        <f t="shared" si="336"/>
        <v>0</v>
      </c>
      <c r="AG25" s="17">
        <f t="shared" si="336"/>
        <v>0</v>
      </c>
      <c r="AH25" s="17">
        <f t="shared" si="336"/>
        <v>0</v>
      </c>
      <c r="AI25" s="17">
        <f t="shared" si="336"/>
        <v>0</v>
      </c>
      <c r="AJ25" s="17">
        <f t="shared" si="336"/>
        <v>0</v>
      </c>
      <c r="AK25" s="17">
        <f t="shared" si="336"/>
        <v>0</v>
      </c>
      <c r="AL25" s="17">
        <f t="shared" si="336"/>
        <v>0</v>
      </c>
      <c r="AM25" s="17">
        <f t="shared" si="336"/>
        <v>0</v>
      </c>
      <c r="AN25" s="17">
        <f t="shared" si="336"/>
        <v>0</v>
      </c>
      <c r="AO25" s="17">
        <f t="shared" si="336"/>
        <v>0</v>
      </c>
      <c r="AP25" s="17">
        <f t="shared" si="336"/>
        <v>0</v>
      </c>
      <c r="AQ25" s="17">
        <f t="shared" si="336"/>
        <v>0</v>
      </c>
      <c r="AR25" s="319">
        <f t="shared" si="310"/>
        <v>0</v>
      </c>
      <c r="AS25" s="17">
        <f t="shared" si="337"/>
        <v>0</v>
      </c>
      <c r="AT25" s="17">
        <f t="shared" si="337"/>
        <v>0</v>
      </c>
      <c r="AU25" s="17">
        <f t="shared" si="337"/>
        <v>0</v>
      </c>
      <c r="AV25" s="17">
        <f t="shared" si="337"/>
        <v>0</v>
      </c>
      <c r="AW25" s="17">
        <f t="shared" si="337"/>
        <v>0</v>
      </c>
      <c r="AX25" s="17">
        <f t="shared" si="337"/>
        <v>0</v>
      </c>
      <c r="AY25" s="17">
        <f t="shared" si="337"/>
        <v>0</v>
      </c>
      <c r="AZ25" s="17">
        <f t="shared" si="337"/>
        <v>0</v>
      </c>
      <c r="BA25" s="17">
        <f t="shared" si="337"/>
        <v>0</v>
      </c>
      <c r="BB25" s="17">
        <f t="shared" si="337"/>
        <v>0</v>
      </c>
      <c r="BC25" s="17">
        <f t="shared" si="337"/>
        <v>0</v>
      </c>
      <c r="BD25" s="17">
        <f t="shared" si="337"/>
        <v>0</v>
      </c>
      <c r="BE25" s="319">
        <f t="shared" si="312"/>
        <v>0</v>
      </c>
      <c r="BF25" s="17">
        <f t="shared" si="338"/>
        <v>0</v>
      </c>
      <c r="BG25" s="17">
        <f t="shared" si="338"/>
        <v>0</v>
      </c>
      <c r="BH25" s="17">
        <f t="shared" si="338"/>
        <v>0</v>
      </c>
      <c r="BI25" s="17">
        <f t="shared" si="338"/>
        <v>0</v>
      </c>
      <c r="BJ25" s="17">
        <f t="shared" si="338"/>
        <v>0</v>
      </c>
      <c r="BK25" s="17">
        <f t="shared" si="338"/>
        <v>0</v>
      </c>
      <c r="BL25" s="17">
        <f t="shared" si="338"/>
        <v>0</v>
      </c>
      <c r="BM25" s="17">
        <f t="shared" si="338"/>
        <v>0</v>
      </c>
      <c r="BN25" s="17">
        <f t="shared" si="338"/>
        <v>0</v>
      </c>
      <c r="BO25" s="17">
        <f t="shared" si="338"/>
        <v>0</v>
      </c>
      <c r="BP25" s="17">
        <f t="shared" si="338"/>
        <v>0</v>
      </c>
      <c r="BQ25" s="17">
        <f t="shared" si="338"/>
        <v>0</v>
      </c>
      <c r="BR25" s="319">
        <f t="shared" si="314"/>
        <v>0</v>
      </c>
      <c r="BS25" s="17">
        <f t="shared" si="339"/>
        <v>0</v>
      </c>
      <c r="BT25" s="17">
        <f t="shared" si="339"/>
        <v>0</v>
      </c>
      <c r="BU25" s="17">
        <f t="shared" si="339"/>
        <v>0</v>
      </c>
      <c r="BV25" s="17">
        <f t="shared" si="339"/>
        <v>0</v>
      </c>
      <c r="BW25" s="17">
        <f t="shared" si="339"/>
        <v>0</v>
      </c>
      <c r="BX25" s="17">
        <f t="shared" si="339"/>
        <v>0</v>
      </c>
      <c r="BY25" s="17">
        <f t="shared" si="339"/>
        <v>0</v>
      </c>
      <c r="BZ25" s="17">
        <f t="shared" si="339"/>
        <v>0</v>
      </c>
      <c r="CA25" s="17">
        <f t="shared" si="339"/>
        <v>0</v>
      </c>
      <c r="CB25" s="17">
        <f t="shared" si="339"/>
        <v>0</v>
      </c>
      <c r="CC25" s="17">
        <f t="shared" si="339"/>
        <v>0</v>
      </c>
      <c r="CD25" s="17">
        <f t="shared" si="339"/>
        <v>0</v>
      </c>
      <c r="CE25" s="319">
        <f t="shared" si="316"/>
        <v>0</v>
      </c>
      <c r="CF25" s="17">
        <f t="shared" si="340"/>
        <v>0</v>
      </c>
      <c r="CG25" s="17">
        <f t="shared" si="340"/>
        <v>0</v>
      </c>
      <c r="CH25" s="17">
        <f t="shared" si="340"/>
        <v>0</v>
      </c>
      <c r="CI25" s="17">
        <f t="shared" si="340"/>
        <v>0</v>
      </c>
      <c r="CJ25" s="17">
        <f t="shared" si="340"/>
        <v>0</v>
      </c>
      <c r="CK25" s="17">
        <f t="shared" si="340"/>
        <v>0</v>
      </c>
      <c r="CL25" s="17">
        <f t="shared" si="340"/>
        <v>0</v>
      </c>
      <c r="CM25" s="17">
        <f t="shared" si="340"/>
        <v>0</v>
      </c>
      <c r="CN25" s="17">
        <f t="shared" si="340"/>
        <v>0</v>
      </c>
      <c r="CO25" s="17">
        <f t="shared" si="340"/>
        <v>0</v>
      </c>
      <c r="CP25" s="17">
        <f t="shared" si="340"/>
        <v>0</v>
      </c>
      <c r="CQ25" s="17">
        <f t="shared" si="340"/>
        <v>0</v>
      </c>
      <c r="CR25" s="319">
        <f t="shared" si="318"/>
        <v>0</v>
      </c>
      <c r="CS25" s="17">
        <f t="shared" si="341"/>
        <v>0</v>
      </c>
      <c r="CT25" s="17">
        <f t="shared" si="341"/>
        <v>0</v>
      </c>
      <c r="CU25" s="17">
        <f t="shared" si="341"/>
        <v>0</v>
      </c>
      <c r="CV25" s="17">
        <f t="shared" si="341"/>
        <v>0</v>
      </c>
      <c r="CW25" s="17">
        <f t="shared" si="341"/>
        <v>0</v>
      </c>
      <c r="CX25" s="17">
        <f t="shared" si="341"/>
        <v>0</v>
      </c>
      <c r="CY25" s="17">
        <f t="shared" si="341"/>
        <v>0</v>
      </c>
      <c r="CZ25" s="17">
        <f t="shared" si="341"/>
        <v>0</v>
      </c>
      <c r="DA25" s="17">
        <f t="shared" si="341"/>
        <v>0</v>
      </c>
      <c r="DB25" s="17">
        <f t="shared" si="341"/>
        <v>0</v>
      </c>
      <c r="DC25" s="17">
        <f t="shared" si="341"/>
        <v>0</v>
      </c>
      <c r="DD25" s="17">
        <f t="shared" si="341"/>
        <v>0</v>
      </c>
      <c r="DE25" s="319">
        <f t="shared" si="320"/>
        <v>0</v>
      </c>
      <c r="DF25" s="17">
        <f t="shared" si="342"/>
        <v>0</v>
      </c>
      <c r="DG25" s="17">
        <f t="shared" si="342"/>
        <v>0</v>
      </c>
      <c r="DH25" s="17">
        <f t="shared" si="342"/>
        <v>0</v>
      </c>
      <c r="DI25" s="17">
        <f t="shared" si="342"/>
        <v>0</v>
      </c>
      <c r="DJ25" s="17">
        <f t="shared" si="342"/>
        <v>0</v>
      </c>
      <c r="DK25" s="17">
        <f t="shared" si="342"/>
        <v>0</v>
      </c>
      <c r="DL25" s="17">
        <f t="shared" si="342"/>
        <v>0</v>
      </c>
      <c r="DM25" s="17">
        <f t="shared" si="342"/>
        <v>0</v>
      </c>
      <c r="DN25" s="17">
        <f t="shared" si="342"/>
        <v>0</v>
      </c>
      <c r="DO25" s="17">
        <f t="shared" si="342"/>
        <v>0</v>
      </c>
      <c r="DP25" s="17">
        <f t="shared" si="342"/>
        <v>0</v>
      </c>
      <c r="DQ25" s="17">
        <f t="shared" si="342"/>
        <v>0</v>
      </c>
      <c r="DR25" s="319">
        <f t="shared" si="322"/>
        <v>0</v>
      </c>
      <c r="DS25" s="17">
        <f t="shared" si="343"/>
        <v>0</v>
      </c>
      <c r="DT25" s="17">
        <f t="shared" si="343"/>
        <v>0</v>
      </c>
      <c r="DU25" s="17">
        <f t="shared" si="343"/>
        <v>0</v>
      </c>
      <c r="DV25" s="17">
        <f t="shared" si="343"/>
        <v>0</v>
      </c>
      <c r="DW25" s="17">
        <f t="shared" si="343"/>
        <v>0</v>
      </c>
      <c r="DX25" s="17">
        <f t="shared" si="343"/>
        <v>0</v>
      </c>
      <c r="DY25" s="17">
        <f t="shared" si="343"/>
        <v>0</v>
      </c>
      <c r="DZ25" s="17">
        <f t="shared" si="343"/>
        <v>0</v>
      </c>
      <c r="EA25" s="17">
        <f t="shared" si="343"/>
        <v>0</v>
      </c>
      <c r="EB25" s="17">
        <f t="shared" si="343"/>
        <v>0</v>
      </c>
      <c r="EC25" s="17">
        <f t="shared" si="343"/>
        <v>0</v>
      </c>
      <c r="ED25" s="17">
        <f t="shared" si="343"/>
        <v>0</v>
      </c>
      <c r="EE25" s="391">
        <f t="shared" si="324"/>
        <v>0</v>
      </c>
    </row>
    <row r="26" spans="1:135" x14ac:dyDescent="0.2">
      <c r="A26" s="1"/>
      <c r="D26" s="1" t="s">
        <v>94</v>
      </c>
      <c r="E26" s="37"/>
      <c r="F26" s="17">
        <f t="shared" si="335"/>
        <v>0</v>
      </c>
      <c r="G26" s="17">
        <f t="shared" si="335"/>
        <v>0</v>
      </c>
      <c r="H26" s="17">
        <f t="shared" si="335"/>
        <v>0</v>
      </c>
      <c r="I26" s="17">
        <f t="shared" si="335"/>
        <v>0</v>
      </c>
      <c r="J26" s="17">
        <f t="shared" si="335"/>
        <v>0</v>
      </c>
      <c r="K26" s="17">
        <f t="shared" si="335"/>
        <v>0</v>
      </c>
      <c r="L26" s="17">
        <f t="shared" si="335"/>
        <v>0</v>
      </c>
      <c r="M26" s="17">
        <f t="shared" si="335"/>
        <v>0</v>
      </c>
      <c r="N26" s="17">
        <f t="shared" si="335"/>
        <v>0</v>
      </c>
      <c r="O26" s="17">
        <f t="shared" si="335"/>
        <v>0</v>
      </c>
      <c r="P26" s="17">
        <f t="shared" si="335"/>
        <v>0</v>
      </c>
      <c r="Q26" s="17">
        <f t="shared" si="335"/>
        <v>0</v>
      </c>
      <c r="R26" s="319">
        <f t="shared" si="306"/>
        <v>0</v>
      </c>
      <c r="S26" s="17">
        <f t="shared" si="325"/>
        <v>0</v>
      </c>
      <c r="T26" s="17">
        <f t="shared" si="325"/>
        <v>0</v>
      </c>
      <c r="U26" s="17">
        <f t="shared" si="325"/>
        <v>0</v>
      </c>
      <c r="V26" s="17">
        <f t="shared" si="325"/>
        <v>0</v>
      </c>
      <c r="W26" s="17">
        <f t="shared" si="325"/>
        <v>0</v>
      </c>
      <c r="X26" s="17">
        <f t="shared" si="325"/>
        <v>0</v>
      </c>
      <c r="Y26" s="17">
        <f t="shared" si="325"/>
        <v>0</v>
      </c>
      <c r="Z26" s="17">
        <f t="shared" si="325"/>
        <v>0</v>
      </c>
      <c r="AA26" s="17">
        <f t="shared" si="325"/>
        <v>0</v>
      </c>
      <c r="AB26" s="17">
        <f t="shared" si="325"/>
        <v>0</v>
      </c>
      <c r="AC26" s="17">
        <f t="shared" si="325"/>
        <v>0</v>
      </c>
      <c r="AD26" s="17">
        <f t="shared" si="326"/>
        <v>0</v>
      </c>
      <c r="AE26" s="319">
        <f t="shared" si="308"/>
        <v>0</v>
      </c>
      <c r="AF26" s="17">
        <f t="shared" si="336"/>
        <v>0</v>
      </c>
      <c r="AG26" s="17">
        <f t="shared" si="336"/>
        <v>0</v>
      </c>
      <c r="AH26" s="17">
        <f t="shared" si="336"/>
        <v>0</v>
      </c>
      <c r="AI26" s="17">
        <f t="shared" si="336"/>
        <v>0</v>
      </c>
      <c r="AJ26" s="17">
        <f t="shared" si="336"/>
        <v>0</v>
      </c>
      <c r="AK26" s="17">
        <f t="shared" si="336"/>
        <v>0</v>
      </c>
      <c r="AL26" s="17">
        <f t="shared" si="336"/>
        <v>0</v>
      </c>
      <c r="AM26" s="17">
        <f t="shared" si="336"/>
        <v>0</v>
      </c>
      <c r="AN26" s="17">
        <f t="shared" si="336"/>
        <v>0</v>
      </c>
      <c r="AO26" s="17">
        <f t="shared" si="336"/>
        <v>0</v>
      </c>
      <c r="AP26" s="17">
        <f t="shared" si="336"/>
        <v>0</v>
      </c>
      <c r="AQ26" s="17">
        <f t="shared" si="336"/>
        <v>0</v>
      </c>
      <c r="AR26" s="319">
        <f t="shared" si="310"/>
        <v>0</v>
      </c>
      <c r="AS26" s="17">
        <f t="shared" si="337"/>
        <v>0</v>
      </c>
      <c r="AT26" s="17">
        <f t="shared" si="337"/>
        <v>0</v>
      </c>
      <c r="AU26" s="17">
        <f t="shared" si="337"/>
        <v>0</v>
      </c>
      <c r="AV26" s="17">
        <f t="shared" si="337"/>
        <v>0</v>
      </c>
      <c r="AW26" s="17">
        <f t="shared" si="337"/>
        <v>0</v>
      </c>
      <c r="AX26" s="17">
        <f t="shared" si="337"/>
        <v>0</v>
      </c>
      <c r="AY26" s="17">
        <f t="shared" si="337"/>
        <v>0</v>
      </c>
      <c r="AZ26" s="17">
        <f t="shared" si="337"/>
        <v>0</v>
      </c>
      <c r="BA26" s="17">
        <f t="shared" si="337"/>
        <v>0</v>
      </c>
      <c r="BB26" s="17">
        <f t="shared" si="337"/>
        <v>0</v>
      </c>
      <c r="BC26" s="17">
        <f t="shared" si="337"/>
        <v>0</v>
      </c>
      <c r="BD26" s="17">
        <f t="shared" si="337"/>
        <v>0</v>
      </c>
      <c r="BE26" s="319">
        <f t="shared" si="312"/>
        <v>0</v>
      </c>
      <c r="BF26" s="17">
        <f t="shared" si="338"/>
        <v>0</v>
      </c>
      <c r="BG26" s="17">
        <f t="shared" si="338"/>
        <v>0</v>
      </c>
      <c r="BH26" s="17">
        <f t="shared" si="338"/>
        <v>0</v>
      </c>
      <c r="BI26" s="17">
        <f t="shared" si="338"/>
        <v>0</v>
      </c>
      <c r="BJ26" s="17">
        <f t="shared" si="338"/>
        <v>0</v>
      </c>
      <c r="BK26" s="17">
        <f t="shared" si="338"/>
        <v>0</v>
      </c>
      <c r="BL26" s="17">
        <f t="shared" si="338"/>
        <v>0</v>
      </c>
      <c r="BM26" s="17">
        <f t="shared" si="338"/>
        <v>0</v>
      </c>
      <c r="BN26" s="17">
        <f t="shared" si="338"/>
        <v>0</v>
      </c>
      <c r="BO26" s="17">
        <f t="shared" si="338"/>
        <v>0</v>
      </c>
      <c r="BP26" s="17">
        <f t="shared" si="338"/>
        <v>0</v>
      </c>
      <c r="BQ26" s="17">
        <f t="shared" si="338"/>
        <v>0</v>
      </c>
      <c r="BR26" s="319">
        <f t="shared" si="314"/>
        <v>0</v>
      </c>
      <c r="BS26" s="17">
        <f t="shared" si="339"/>
        <v>0</v>
      </c>
      <c r="BT26" s="17">
        <f t="shared" si="339"/>
        <v>0</v>
      </c>
      <c r="BU26" s="17">
        <f t="shared" si="339"/>
        <v>0</v>
      </c>
      <c r="BV26" s="17">
        <f t="shared" si="339"/>
        <v>0</v>
      </c>
      <c r="BW26" s="17">
        <f t="shared" si="339"/>
        <v>0</v>
      </c>
      <c r="BX26" s="17">
        <f t="shared" si="339"/>
        <v>0</v>
      </c>
      <c r="BY26" s="17">
        <f t="shared" si="339"/>
        <v>0</v>
      </c>
      <c r="BZ26" s="17">
        <f t="shared" si="339"/>
        <v>0</v>
      </c>
      <c r="CA26" s="17">
        <f t="shared" si="339"/>
        <v>0</v>
      </c>
      <c r="CB26" s="17">
        <f t="shared" si="339"/>
        <v>0</v>
      </c>
      <c r="CC26" s="17">
        <f t="shared" si="339"/>
        <v>0</v>
      </c>
      <c r="CD26" s="17">
        <f t="shared" si="339"/>
        <v>0</v>
      </c>
      <c r="CE26" s="319">
        <f t="shared" si="316"/>
        <v>0</v>
      </c>
      <c r="CF26" s="17">
        <f t="shared" si="340"/>
        <v>0</v>
      </c>
      <c r="CG26" s="17">
        <f t="shared" si="340"/>
        <v>0</v>
      </c>
      <c r="CH26" s="17">
        <f t="shared" si="340"/>
        <v>0</v>
      </c>
      <c r="CI26" s="17">
        <f t="shared" si="340"/>
        <v>0</v>
      </c>
      <c r="CJ26" s="17">
        <f t="shared" si="340"/>
        <v>0</v>
      </c>
      <c r="CK26" s="17">
        <f t="shared" si="340"/>
        <v>0</v>
      </c>
      <c r="CL26" s="17">
        <f t="shared" si="340"/>
        <v>0</v>
      </c>
      <c r="CM26" s="17">
        <f t="shared" si="340"/>
        <v>0</v>
      </c>
      <c r="CN26" s="17">
        <f t="shared" si="340"/>
        <v>0</v>
      </c>
      <c r="CO26" s="17">
        <f t="shared" si="340"/>
        <v>0</v>
      </c>
      <c r="CP26" s="17">
        <f t="shared" si="340"/>
        <v>0</v>
      </c>
      <c r="CQ26" s="17">
        <f t="shared" si="340"/>
        <v>0</v>
      </c>
      <c r="CR26" s="319">
        <f t="shared" si="318"/>
        <v>0</v>
      </c>
      <c r="CS26" s="17">
        <f t="shared" si="341"/>
        <v>0</v>
      </c>
      <c r="CT26" s="17">
        <f t="shared" si="341"/>
        <v>0</v>
      </c>
      <c r="CU26" s="17">
        <f t="shared" si="341"/>
        <v>0</v>
      </c>
      <c r="CV26" s="17">
        <f t="shared" si="341"/>
        <v>0</v>
      </c>
      <c r="CW26" s="17">
        <f t="shared" si="341"/>
        <v>0</v>
      </c>
      <c r="CX26" s="17">
        <f t="shared" si="341"/>
        <v>0</v>
      </c>
      <c r="CY26" s="17">
        <f t="shared" si="341"/>
        <v>0</v>
      </c>
      <c r="CZ26" s="17">
        <f t="shared" si="341"/>
        <v>0</v>
      </c>
      <c r="DA26" s="17">
        <f t="shared" si="341"/>
        <v>0</v>
      </c>
      <c r="DB26" s="17">
        <f t="shared" si="341"/>
        <v>0</v>
      </c>
      <c r="DC26" s="17">
        <f t="shared" si="341"/>
        <v>0</v>
      </c>
      <c r="DD26" s="17">
        <f t="shared" si="341"/>
        <v>0</v>
      </c>
      <c r="DE26" s="319">
        <f t="shared" si="320"/>
        <v>0</v>
      </c>
      <c r="DF26" s="17">
        <f t="shared" si="342"/>
        <v>0</v>
      </c>
      <c r="DG26" s="17">
        <f t="shared" si="342"/>
        <v>0</v>
      </c>
      <c r="DH26" s="17">
        <f t="shared" si="342"/>
        <v>0</v>
      </c>
      <c r="DI26" s="17">
        <f t="shared" si="342"/>
        <v>0</v>
      </c>
      <c r="DJ26" s="17">
        <f t="shared" si="342"/>
        <v>0</v>
      </c>
      <c r="DK26" s="17">
        <f t="shared" si="342"/>
        <v>0</v>
      </c>
      <c r="DL26" s="17">
        <f t="shared" si="342"/>
        <v>0</v>
      </c>
      <c r="DM26" s="17">
        <f t="shared" si="342"/>
        <v>0</v>
      </c>
      <c r="DN26" s="17">
        <f t="shared" si="342"/>
        <v>0</v>
      </c>
      <c r="DO26" s="17">
        <f t="shared" si="342"/>
        <v>0</v>
      </c>
      <c r="DP26" s="17">
        <f t="shared" si="342"/>
        <v>0</v>
      </c>
      <c r="DQ26" s="17">
        <f t="shared" si="342"/>
        <v>0</v>
      </c>
      <c r="DR26" s="319">
        <f t="shared" si="322"/>
        <v>0</v>
      </c>
      <c r="DS26" s="17">
        <f t="shared" si="343"/>
        <v>0</v>
      </c>
      <c r="DT26" s="17">
        <f t="shared" si="343"/>
        <v>0</v>
      </c>
      <c r="DU26" s="17">
        <f t="shared" si="343"/>
        <v>0</v>
      </c>
      <c r="DV26" s="17">
        <f t="shared" si="343"/>
        <v>0</v>
      </c>
      <c r="DW26" s="17">
        <f t="shared" si="343"/>
        <v>0</v>
      </c>
      <c r="DX26" s="17">
        <f t="shared" si="343"/>
        <v>0</v>
      </c>
      <c r="DY26" s="17">
        <f t="shared" si="343"/>
        <v>0</v>
      </c>
      <c r="DZ26" s="17">
        <f t="shared" si="343"/>
        <v>0</v>
      </c>
      <c r="EA26" s="17">
        <f t="shared" si="343"/>
        <v>0</v>
      </c>
      <c r="EB26" s="17">
        <f t="shared" si="343"/>
        <v>0</v>
      </c>
      <c r="EC26" s="17">
        <f t="shared" si="343"/>
        <v>0</v>
      </c>
      <c r="ED26" s="17">
        <f t="shared" si="343"/>
        <v>0</v>
      </c>
      <c r="EE26" s="391">
        <f t="shared" si="324"/>
        <v>0</v>
      </c>
    </row>
    <row r="27" spans="1:135" x14ac:dyDescent="0.2">
      <c r="A27" s="1"/>
      <c r="D27" s="1" t="s">
        <v>95</v>
      </c>
      <c r="E27" s="37"/>
      <c r="F27" s="17">
        <f t="shared" si="335"/>
        <v>0</v>
      </c>
      <c r="G27" s="17">
        <f t="shared" si="335"/>
        <v>0</v>
      </c>
      <c r="H27" s="17">
        <f t="shared" si="335"/>
        <v>0</v>
      </c>
      <c r="I27" s="17">
        <f t="shared" si="335"/>
        <v>0</v>
      </c>
      <c r="J27" s="17">
        <f t="shared" si="335"/>
        <v>0</v>
      </c>
      <c r="K27" s="17">
        <f t="shared" si="335"/>
        <v>0</v>
      </c>
      <c r="L27" s="17">
        <f t="shared" si="335"/>
        <v>0</v>
      </c>
      <c r="M27" s="17">
        <f t="shared" si="335"/>
        <v>0</v>
      </c>
      <c r="N27" s="17">
        <f t="shared" si="335"/>
        <v>0</v>
      </c>
      <c r="O27" s="17">
        <f t="shared" si="335"/>
        <v>0</v>
      </c>
      <c r="P27" s="17">
        <f t="shared" si="335"/>
        <v>0</v>
      </c>
      <c r="Q27" s="17">
        <f t="shared" si="335"/>
        <v>0</v>
      </c>
      <c r="R27" s="319">
        <f>SUM(F27:Q27)</f>
        <v>0</v>
      </c>
      <c r="S27" s="17">
        <f t="shared" si="325"/>
        <v>0</v>
      </c>
      <c r="T27" s="17">
        <f t="shared" si="325"/>
        <v>0</v>
      </c>
      <c r="U27" s="17">
        <f t="shared" si="325"/>
        <v>0</v>
      </c>
      <c r="V27" s="17">
        <f t="shared" si="325"/>
        <v>0</v>
      </c>
      <c r="W27" s="17">
        <f t="shared" si="325"/>
        <v>0</v>
      </c>
      <c r="X27" s="17">
        <f t="shared" si="325"/>
        <v>0</v>
      </c>
      <c r="Y27" s="17">
        <f t="shared" si="325"/>
        <v>0</v>
      </c>
      <c r="Z27" s="17">
        <f t="shared" si="325"/>
        <v>0</v>
      </c>
      <c r="AA27" s="17">
        <f t="shared" si="325"/>
        <v>0</v>
      </c>
      <c r="AB27" s="17">
        <f t="shared" si="325"/>
        <v>0</v>
      </c>
      <c r="AC27" s="17">
        <f t="shared" si="325"/>
        <v>0</v>
      </c>
      <c r="AD27" s="17">
        <f t="shared" si="326"/>
        <v>0</v>
      </c>
      <c r="AE27" s="319">
        <f>SUM(S27:AD27)</f>
        <v>0</v>
      </c>
      <c r="AF27" s="17">
        <f t="shared" si="336"/>
        <v>0</v>
      </c>
      <c r="AG27" s="17">
        <f t="shared" si="336"/>
        <v>0</v>
      </c>
      <c r="AH27" s="17">
        <f t="shared" si="336"/>
        <v>0</v>
      </c>
      <c r="AI27" s="17">
        <f t="shared" si="336"/>
        <v>0</v>
      </c>
      <c r="AJ27" s="17">
        <f t="shared" si="336"/>
        <v>0</v>
      </c>
      <c r="AK27" s="17">
        <f t="shared" si="336"/>
        <v>0</v>
      </c>
      <c r="AL27" s="17">
        <f t="shared" si="336"/>
        <v>0</v>
      </c>
      <c r="AM27" s="17">
        <f t="shared" si="336"/>
        <v>0</v>
      </c>
      <c r="AN27" s="17">
        <f t="shared" si="336"/>
        <v>0</v>
      </c>
      <c r="AO27" s="17">
        <f t="shared" si="336"/>
        <v>0</v>
      </c>
      <c r="AP27" s="17">
        <f t="shared" si="336"/>
        <v>0</v>
      </c>
      <c r="AQ27" s="17">
        <f t="shared" si="336"/>
        <v>0</v>
      </c>
      <c r="AR27" s="319">
        <f>SUM(AF27:AQ27)</f>
        <v>0</v>
      </c>
      <c r="AS27" s="17">
        <f t="shared" si="337"/>
        <v>0</v>
      </c>
      <c r="AT27" s="17">
        <f t="shared" si="337"/>
        <v>0</v>
      </c>
      <c r="AU27" s="17">
        <f t="shared" si="337"/>
        <v>0</v>
      </c>
      <c r="AV27" s="17">
        <f t="shared" si="337"/>
        <v>0</v>
      </c>
      <c r="AW27" s="17">
        <f t="shared" si="337"/>
        <v>0</v>
      </c>
      <c r="AX27" s="17">
        <f t="shared" si="337"/>
        <v>0</v>
      </c>
      <c r="AY27" s="17">
        <f t="shared" si="337"/>
        <v>0</v>
      </c>
      <c r="AZ27" s="17">
        <f t="shared" si="337"/>
        <v>0</v>
      </c>
      <c r="BA27" s="17">
        <f t="shared" si="337"/>
        <v>0</v>
      </c>
      <c r="BB27" s="17">
        <f t="shared" si="337"/>
        <v>0</v>
      </c>
      <c r="BC27" s="17">
        <f t="shared" si="337"/>
        <v>0</v>
      </c>
      <c r="BD27" s="17">
        <f t="shared" si="337"/>
        <v>0</v>
      </c>
      <c r="BE27" s="319">
        <f>SUM(AS27:BD27)</f>
        <v>0</v>
      </c>
      <c r="BF27" s="17">
        <f t="shared" si="338"/>
        <v>0</v>
      </c>
      <c r="BG27" s="17">
        <f t="shared" si="338"/>
        <v>0</v>
      </c>
      <c r="BH27" s="17">
        <f t="shared" si="338"/>
        <v>0</v>
      </c>
      <c r="BI27" s="17">
        <f t="shared" si="338"/>
        <v>0</v>
      </c>
      <c r="BJ27" s="17">
        <f t="shared" si="338"/>
        <v>0</v>
      </c>
      <c r="BK27" s="17">
        <f t="shared" si="338"/>
        <v>0</v>
      </c>
      <c r="BL27" s="17">
        <f t="shared" si="338"/>
        <v>0</v>
      </c>
      <c r="BM27" s="17">
        <f t="shared" si="338"/>
        <v>0</v>
      </c>
      <c r="BN27" s="17">
        <f t="shared" si="338"/>
        <v>0</v>
      </c>
      <c r="BO27" s="17">
        <f t="shared" si="338"/>
        <v>0</v>
      </c>
      <c r="BP27" s="17">
        <f t="shared" si="338"/>
        <v>0</v>
      </c>
      <c r="BQ27" s="17">
        <f t="shared" si="338"/>
        <v>0</v>
      </c>
      <c r="BR27" s="319">
        <f>SUM(BF27:BQ27)</f>
        <v>0</v>
      </c>
      <c r="BS27" s="17">
        <f t="shared" si="339"/>
        <v>0</v>
      </c>
      <c r="BT27" s="17">
        <f t="shared" si="339"/>
        <v>0</v>
      </c>
      <c r="BU27" s="17">
        <f t="shared" si="339"/>
        <v>0</v>
      </c>
      <c r="BV27" s="17">
        <f t="shared" si="339"/>
        <v>0</v>
      </c>
      <c r="BW27" s="17">
        <f t="shared" si="339"/>
        <v>0</v>
      </c>
      <c r="BX27" s="17">
        <f t="shared" si="339"/>
        <v>0</v>
      </c>
      <c r="BY27" s="17">
        <f t="shared" si="339"/>
        <v>0</v>
      </c>
      <c r="BZ27" s="17">
        <f t="shared" si="339"/>
        <v>0</v>
      </c>
      <c r="CA27" s="17">
        <f t="shared" si="339"/>
        <v>0</v>
      </c>
      <c r="CB27" s="17">
        <f t="shared" si="339"/>
        <v>0</v>
      </c>
      <c r="CC27" s="17">
        <f t="shared" si="339"/>
        <v>0</v>
      </c>
      <c r="CD27" s="17">
        <f t="shared" si="339"/>
        <v>0</v>
      </c>
      <c r="CE27" s="319">
        <f>SUM(BS27:CD27)</f>
        <v>0</v>
      </c>
      <c r="CF27" s="17">
        <f t="shared" si="340"/>
        <v>0</v>
      </c>
      <c r="CG27" s="17">
        <f t="shared" si="340"/>
        <v>0</v>
      </c>
      <c r="CH27" s="17">
        <f t="shared" si="340"/>
        <v>0</v>
      </c>
      <c r="CI27" s="17">
        <f t="shared" si="340"/>
        <v>0</v>
      </c>
      <c r="CJ27" s="17">
        <f t="shared" si="340"/>
        <v>0</v>
      </c>
      <c r="CK27" s="17">
        <f t="shared" si="340"/>
        <v>0</v>
      </c>
      <c r="CL27" s="17">
        <f t="shared" si="340"/>
        <v>0</v>
      </c>
      <c r="CM27" s="17">
        <f t="shared" si="340"/>
        <v>0</v>
      </c>
      <c r="CN27" s="17">
        <f t="shared" si="340"/>
        <v>0</v>
      </c>
      <c r="CO27" s="17">
        <f t="shared" si="340"/>
        <v>0</v>
      </c>
      <c r="CP27" s="17">
        <f t="shared" si="340"/>
        <v>0</v>
      </c>
      <c r="CQ27" s="17">
        <f t="shared" si="340"/>
        <v>0</v>
      </c>
      <c r="CR27" s="319">
        <f>SUM(CF27:CQ27)</f>
        <v>0</v>
      </c>
      <c r="CS27" s="17">
        <f t="shared" si="341"/>
        <v>0</v>
      </c>
      <c r="CT27" s="17">
        <f t="shared" si="341"/>
        <v>0</v>
      </c>
      <c r="CU27" s="17">
        <f t="shared" si="341"/>
        <v>0</v>
      </c>
      <c r="CV27" s="17">
        <f t="shared" si="341"/>
        <v>0</v>
      </c>
      <c r="CW27" s="17">
        <f t="shared" si="341"/>
        <v>0</v>
      </c>
      <c r="CX27" s="17">
        <f t="shared" si="341"/>
        <v>0</v>
      </c>
      <c r="CY27" s="17">
        <f t="shared" si="341"/>
        <v>0</v>
      </c>
      <c r="CZ27" s="17">
        <f t="shared" si="341"/>
        <v>0</v>
      </c>
      <c r="DA27" s="17">
        <f t="shared" si="341"/>
        <v>0</v>
      </c>
      <c r="DB27" s="17">
        <f t="shared" si="341"/>
        <v>0</v>
      </c>
      <c r="DC27" s="17">
        <f t="shared" si="341"/>
        <v>0</v>
      </c>
      <c r="DD27" s="17">
        <f t="shared" si="341"/>
        <v>0</v>
      </c>
      <c r="DE27" s="319">
        <f>SUM(CS27:DD27)</f>
        <v>0</v>
      </c>
      <c r="DF27" s="17">
        <f t="shared" si="342"/>
        <v>0</v>
      </c>
      <c r="DG27" s="17">
        <f t="shared" si="342"/>
        <v>0</v>
      </c>
      <c r="DH27" s="17">
        <f t="shared" si="342"/>
        <v>0</v>
      </c>
      <c r="DI27" s="17">
        <f t="shared" si="342"/>
        <v>0</v>
      </c>
      <c r="DJ27" s="17">
        <f t="shared" si="342"/>
        <v>0</v>
      </c>
      <c r="DK27" s="17">
        <f t="shared" si="342"/>
        <v>0</v>
      </c>
      <c r="DL27" s="17">
        <f t="shared" si="342"/>
        <v>0</v>
      </c>
      <c r="DM27" s="17">
        <f t="shared" si="342"/>
        <v>0</v>
      </c>
      <c r="DN27" s="17">
        <f t="shared" si="342"/>
        <v>0</v>
      </c>
      <c r="DO27" s="17">
        <f t="shared" si="342"/>
        <v>0</v>
      </c>
      <c r="DP27" s="17">
        <f t="shared" si="342"/>
        <v>0</v>
      </c>
      <c r="DQ27" s="17">
        <f t="shared" si="342"/>
        <v>0</v>
      </c>
      <c r="DR27" s="319">
        <f>SUM(DF27:DQ27)</f>
        <v>0</v>
      </c>
      <c r="DS27" s="17">
        <f t="shared" si="343"/>
        <v>0</v>
      </c>
      <c r="DT27" s="17">
        <f t="shared" si="343"/>
        <v>0</v>
      </c>
      <c r="DU27" s="17">
        <f t="shared" si="343"/>
        <v>0</v>
      </c>
      <c r="DV27" s="17">
        <f t="shared" si="343"/>
        <v>0</v>
      </c>
      <c r="DW27" s="17">
        <f t="shared" si="343"/>
        <v>0</v>
      </c>
      <c r="DX27" s="17">
        <f t="shared" si="343"/>
        <v>0</v>
      </c>
      <c r="DY27" s="17">
        <f t="shared" si="343"/>
        <v>0</v>
      </c>
      <c r="DZ27" s="17">
        <f t="shared" si="343"/>
        <v>0</v>
      </c>
      <c r="EA27" s="17">
        <f t="shared" si="343"/>
        <v>0</v>
      </c>
      <c r="EB27" s="17">
        <f t="shared" si="343"/>
        <v>0</v>
      </c>
      <c r="EC27" s="17">
        <f t="shared" si="343"/>
        <v>0</v>
      </c>
      <c r="ED27" s="17">
        <f t="shared" si="343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335"/>
        <v>0</v>
      </c>
      <c r="G28" s="17">
        <f t="shared" si="335"/>
        <v>0</v>
      </c>
      <c r="H28" s="17">
        <f t="shared" si="335"/>
        <v>0</v>
      </c>
      <c r="I28" s="17">
        <f t="shared" si="335"/>
        <v>0</v>
      </c>
      <c r="J28" s="17">
        <f t="shared" si="335"/>
        <v>0</v>
      </c>
      <c r="K28" s="17">
        <f t="shared" si="335"/>
        <v>0</v>
      </c>
      <c r="L28" s="17">
        <f t="shared" si="335"/>
        <v>0</v>
      </c>
      <c r="M28" s="17">
        <f t="shared" si="335"/>
        <v>0</v>
      </c>
      <c r="N28" s="17">
        <f t="shared" si="335"/>
        <v>0</v>
      </c>
      <c r="O28" s="17">
        <f t="shared" si="335"/>
        <v>0</v>
      </c>
      <c r="P28" s="17">
        <f t="shared" si="335"/>
        <v>0</v>
      </c>
      <c r="Q28" s="17">
        <f t="shared" si="335"/>
        <v>0</v>
      </c>
      <c r="R28" s="319">
        <f t="shared" si="306"/>
        <v>0</v>
      </c>
      <c r="S28" s="17">
        <f t="shared" ref="S28:T30" si="344">IF(S$2&gt;=$B$18,$E28,0)</f>
        <v>0</v>
      </c>
      <c r="T28" s="17">
        <f t="shared" si="344"/>
        <v>0</v>
      </c>
      <c r="U28" s="17">
        <v>0</v>
      </c>
      <c r="V28" s="17">
        <f t="shared" ref="V28:W30" si="345">IF(V$2&gt;=$B$18,$E28,0)</f>
        <v>0</v>
      </c>
      <c r="W28" s="17">
        <f t="shared" si="345"/>
        <v>0</v>
      </c>
      <c r="X28" s="17">
        <v>0</v>
      </c>
      <c r="Y28" s="17">
        <f t="shared" ref="Y28:Z30" si="346">IF(Y$2&gt;=$B$18,$E28,0)</f>
        <v>0</v>
      </c>
      <c r="Z28" s="17">
        <f t="shared" si="346"/>
        <v>0</v>
      </c>
      <c r="AA28" s="17">
        <v>0</v>
      </c>
      <c r="AB28" s="17">
        <f t="shared" ref="AB28:AC33" si="347">IF(AB$2&gt;=$B$18,$E28,0)</f>
        <v>0</v>
      </c>
      <c r="AC28" s="17">
        <f t="shared" si="347"/>
        <v>0</v>
      </c>
      <c r="AD28" s="17">
        <f t="shared" si="326"/>
        <v>0</v>
      </c>
      <c r="AE28" s="319">
        <f t="shared" ref="AE28:AE32" si="348">SUM(S28:AD28)</f>
        <v>0</v>
      </c>
      <c r="AF28" s="17">
        <f t="shared" si="336"/>
        <v>0</v>
      </c>
      <c r="AG28" s="17">
        <f t="shared" si="336"/>
        <v>0</v>
      </c>
      <c r="AH28" s="17">
        <f t="shared" si="336"/>
        <v>0</v>
      </c>
      <c r="AI28" s="17">
        <f t="shared" si="336"/>
        <v>0</v>
      </c>
      <c r="AJ28" s="17">
        <f t="shared" si="336"/>
        <v>0</v>
      </c>
      <c r="AK28" s="17">
        <f t="shared" si="336"/>
        <v>0</v>
      </c>
      <c r="AL28" s="17">
        <f t="shared" si="336"/>
        <v>0</v>
      </c>
      <c r="AM28" s="17">
        <f t="shared" si="336"/>
        <v>0</v>
      </c>
      <c r="AN28" s="17">
        <f t="shared" si="336"/>
        <v>0</v>
      </c>
      <c r="AO28" s="17">
        <f t="shared" si="336"/>
        <v>0</v>
      </c>
      <c r="AP28" s="17">
        <f t="shared" si="336"/>
        <v>0</v>
      </c>
      <c r="AQ28" s="17">
        <f t="shared" si="336"/>
        <v>0</v>
      </c>
      <c r="AR28" s="319">
        <f t="shared" ref="AR28:AR32" si="349">SUM(AF28:AQ28)</f>
        <v>0</v>
      </c>
      <c r="AS28" s="17">
        <f t="shared" si="337"/>
        <v>0</v>
      </c>
      <c r="AT28" s="17">
        <f t="shared" si="337"/>
        <v>0</v>
      </c>
      <c r="AU28" s="17">
        <f t="shared" si="337"/>
        <v>0</v>
      </c>
      <c r="AV28" s="17">
        <f t="shared" si="337"/>
        <v>0</v>
      </c>
      <c r="AW28" s="17">
        <f t="shared" si="337"/>
        <v>0</v>
      </c>
      <c r="AX28" s="17">
        <f t="shared" si="337"/>
        <v>0</v>
      </c>
      <c r="AY28" s="17">
        <f t="shared" si="337"/>
        <v>0</v>
      </c>
      <c r="AZ28" s="17">
        <f t="shared" si="337"/>
        <v>0</v>
      </c>
      <c r="BA28" s="17">
        <f t="shared" si="337"/>
        <v>0</v>
      </c>
      <c r="BB28" s="17">
        <f t="shared" si="337"/>
        <v>0</v>
      </c>
      <c r="BC28" s="17">
        <f t="shared" si="337"/>
        <v>0</v>
      </c>
      <c r="BD28" s="17">
        <f t="shared" si="337"/>
        <v>0</v>
      </c>
      <c r="BE28" s="319">
        <f t="shared" ref="BE28:BE32" si="350">SUM(AS28:BD28)</f>
        <v>0</v>
      </c>
      <c r="BF28" s="17">
        <f t="shared" si="338"/>
        <v>0</v>
      </c>
      <c r="BG28" s="17">
        <f t="shared" si="338"/>
        <v>0</v>
      </c>
      <c r="BH28" s="17">
        <f t="shared" si="338"/>
        <v>0</v>
      </c>
      <c r="BI28" s="17">
        <f t="shared" si="338"/>
        <v>0</v>
      </c>
      <c r="BJ28" s="17">
        <f t="shared" si="338"/>
        <v>0</v>
      </c>
      <c r="BK28" s="17">
        <f t="shared" si="338"/>
        <v>0</v>
      </c>
      <c r="BL28" s="17">
        <f t="shared" si="338"/>
        <v>0</v>
      </c>
      <c r="BM28" s="17">
        <f t="shared" si="338"/>
        <v>0</v>
      </c>
      <c r="BN28" s="17">
        <f t="shared" si="338"/>
        <v>0</v>
      </c>
      <c r="BO28" s="17">
        <f t="shared" si="338"/>
        <v>0</v>
      </c>
      <c r="BP28" s="17">
        <f t="shared" si="338"/>
        <v>0</v>
      </c>
      <c r="BQ28" s="17">
        <f t="shared" si="338"/>
        <v>0</v>
      </c>
      <c r="BR28" s="319">
        <f t="shared" ref="BR28:BR32" si="351">SUM(BF28:BQ28)</f>
        <v>0</v>
      </c>
      <c r="BS28" s="17">
        <f t="shared" si="339"/>
        <v>0</v>
      </c>
      <c r="BT28" s="17">
        <f t="shared" si="339"/>
        <v>0</v>
      </c>
      <c r="BU28" s="17">
        <f t="shared" si="339"/>
        <v>0</v>
      </c>
      <c r="BV28" s="17">
        <f t="shared" si="339"/>
        <v>0</v>
      </c>
      <c r="BW28" s="17">
        <f t="shared" si="339"/>
        <v>0</v>
      </c>
      <c r="BX28" s="17">
        <f t="shared" si="339"/>
        <v>0</v>
      </c>
      <c r="BY28" s="17">
        <f t="shared" si="339"/>
        <v>0</v>
      </c>
      <c r="BZ28" s="17">
        <f t="shared" si="339"/>
        <v>0</v>
      </c>
      <c r="CA28" s="17">
        <f t="shared" si="339"/>
        <v>0</v>
      </c>
      <c r="CB28" s="17">
        <f t="shared" si="339"/>
        <v>0</v>
      </c>
      <c r="CC28" s="17">
        <f t="shared" si="339"/>
        <v>0</v>
      </c>
      <c r="CD28" s="17">
        <f t="shared" si="339"/>
        <v>0</v>
      </c>
      <c r="CE28" s="319">
        <f t="shared" ref="CE28:CE32" si="352">SUM(BS28:CD28)</f>
        <v>0</v>
      </c>
      <c r="CF28" s="17">
        <f t="shared" si="340"/>
        <v>0</v>
      </c>
      <c r="CG28" s="17">
        <f t="shared" si="340"/>
        <v>0</v>
      </c>
      <c r="CH28" s="17">
        <f t="shared" si="340"/>
        <v>0</v>
      </c>
      <c r="CI28" s="17">
        <f t="shared" si="340"/>
        <v>0</v>
      </c>
      <c r="CJ28" s="17">
        <f t="shared" si="340"/>
        <v>0</v>
      </c>
      <c r="CK28" s="17">
        <f t="shared" si="340"/>
        <v>0</v>
      </c>
      <c r="CL28" s="17">
        <f t="shared" si="340"/>
        <v>0</v>
      </c>
      <c r="CM28" s="17">
        <f t="shared" si="340"/>
        <v>0</v>
      </c>
      <c r="CN28" s="17">
        <f t="shared" si="340"/>
        <v>0</v>
      </c>
      <c r="CO28" s="17">
        <f t="shared" si="340"/>
        <v>0</v>
      </c>
      <c r="CP28" s="17">
        <f t="shared" si="340"/>
        <v>0</v>
      </c>
      <c r="CQ28" s="17">
        <f t="shared" si="340"/>
        <v>0</v>
      </c>
      <c r="CR28" s="319">
        <f t="shared" ref="CR28:CR32" si="353">SUM(CF28:CQ28)</f>
        <v>0</v>
      </c>
      <c r="CS28" s="17">
        <f t="shared" si="341"/>
        <v>0</v>
      </c>
      <c r="CT28" s="17">
        <f t="shared" si="341"/>
        <v>0</v>
      </c>
      <c r="CU28" s="17">
        <f t="shared" si="341"/>
        <v>0</v>
      </c>
      <c r="CV28" s="17">
        <f t="shared" si="341"/>
        <v>0</v>
      </c>
      <c r="CW28" s="17">
        <f t="shared" si="341"/>
        <v>0</v>
      </c>
      <c r="CX28" s="17">
        <f t="shared" si="341"/>
        <v>0</v>
      </c>
      <c r="CY28" s="17">
        <f t="shared" si="341"/>
        <v>0</v>
      </c>
      <c r="CZ28" s="17">
        <f t="shared" si="341"/>
        <v>0</v>
      </c>
      <c r="DA28" s="17">
        <f t="shared" si="341"/>
        <v>0</v>
      </c>
      <c r="DB28" s="17">
        <f t="shared" si="341"/>
        <v>0</v>
      </c>
      <c r="DC28" s="17">
        <f t="shared" si="341"/>
        <v>0</v>
      </c>
      <c r="DD28" s="17">
        <f t="shared" si="341"/>
        <v>0</v>
      </c>
      <c r="DE28" s="319">
        <f t="shared" ref="DE28:DE32" si="354">SUM(CS28:DD28)</f>
        <v>0</v>
      </c>
      <c r="DF28" s="17">
        <f t="shared" si="342"/>
        <v>0</v>
      </c>
      <c r="DG28" s="17">
        <f t="shared" si="342"/>
        <v>0</v>
      </c>
      <c r="DH28" s="17">
        <f t="shared" si="342"/>
        <v>0</v>
      </c>
      <c r="DI28" s="17">
        <f t="shared" si="342"/>
        <v>0</v>
      </c>
      <c r="DJ28" s="17">
        <f t="shared" si="342"/>
        <v>0</v>
      </c>
      <c r="DK28" s="17">
        <f t="shared" si="342"/>
        <v>0</v>
      </c>
      <c r="DL28" s="17">
        <f t="shared" si="342"/>
        <v>0</v>
      </c>
      <c r="DM28" s="17">
        <f t="shared" si="342"/>
        <v>0</v>
      </c>
      <c r="DN28" s="17">
        <f t="shared" si="342"/>
        <v>0</v>
      </c>
      <c r="DO28" s="17">
        <f t="shared" si="342"/>
        <v>0</v>
      </c>
      <c r="DP28" s="17">
        <f t="shared" si="342"/>
        <v>0</v>
      </c>
      <c r="DQ28" s="17">
        <f t="shared" si="342"/>
        <v>0</v>
      </c>
      <c r="DR28" s="319">
        <f t="shared" ref="DR28:DR32" si="355">SUM(DF28:DQ28)</f>
        <v>0</v>
      </c>
      <c r="DS28" s="17">
        <f t="shared" si="343"/>
        <v>0</v>
      </c>
      <c r="DT28" s="17">
        <f t="shared" si="343"/>
        <v>0</v>
      </c>
      <c r="DU28" s="17">
        <f t="shared" si="343"/>
        <v>0</v>
      </c>
      <c r="DV28" s="17">
        <f t="shared" si="343"/>
        <v>0</v>
      </c>
      <c r="DW28" s="17">
        <f t="shared" si="343"/>
        <v>0</v>
      </c>
      <c r="DX28" s="17">
        <f t="shared" si="343"/>
        <v>0</v>
      </c>
      <c r="DY28" s="17">
        <f t="shared" si="343"/>
        <v>0</v>
      </c>
      <c r="DZ28" s="17">
        <f t="shared" si="343"/>
        <v>0</v>
      </c>
      <c r="EA28" s="17">
        <f t="shared" si="343"/>
        <v>0</v>
      </c>
      <c r="EB28" s="17">
        <f t="shared" si="343"/>
        <v>0</v>
      </c>
      <c r="EC28" s="17">
        <f t="shared" si="343"/>
        <v>0</v>
      </c>
      <c r="ED28" s="17">
        <f t="shared" si="343"/>
        <v>0</v>
      </c>
      <c r="EE28" s="391">
        <f t="shared" ref="EE28:EE32" si="356">SUM(DS28:ED28)</f>
        <v>0</v>
      </c>
    </row>
    <row r="29" spans="1:135" x14ac:dyDescent="0.2">
      <c r="A29" s="1"/>
      <c r="D29" s="35" t="s">
        <v>233</v>
      </c>
      <c r="E29" s="37"/>
      <c r="F29" s="17">
        <f t="shared" si="335"/>
        <v>0</v>
      </c>
      <c r="G29" s="17">
        <f t="shared" si="335"/>
        <v>0</v>
      </c>
      <c r="H29" s="17">
        <f t="shared" si="335"/>
        <v>0</v>
      </c>
      <c r="I29" s="17">
        <f t="shared" si="335"/>
        <v>0</v>
      </c>
      <c r="J29" s="17">
        <f t="shared" si="335"/>
        <v>0</v>
      </c>
      <c r="K29" s="17">
        <f t="shared" si="335"/>
        <v>0</v>
      </c>
      <c r="L29" s="17">
        <f t="shared" si="335"/>
        <v>0</v>
      </c>
      <c r="M29" s="17">
        <f t="shared" si="335"/>
        <v>0</v>
      </c>
      <c r="N29" s="17">
        <f t="shared" si="335"/>
        <v>0</v>
      </c>
      <c r="O29" s="17">
        <f t="shared" si="335"/>
        <v>0</v>
      </c>
      <c r="P29" s="17">
        <f t="shared" si="335"/>
        <v>0</v>
      </c>
      <c r="Q29" s="17">
        <f t="shared" si="335"/>
        <v>0</v>
      </c>
      <c r="R29" s="319">
        <f t="shared" si="306"/>
        <v>0</v>
      </c>
      <c r="S29" s="17">
        <f t="shared" si="344"/>
        <v>0</v>
      </c>
      <c r="T29" s="17">
        <f t="shared" si="344"/>
        <v>0</v>
      </c>
      <c r="U29" s="17">
        <v>0</v>
      </c>
      <c r="V29" s="17">
        <f t="shared" si="345"/>
        <v>0</v>
      </c>
      <c r="W29" s="17">
        <f t="shared" si="345"/>
        <v>0</v>
      </c>
      <c r="X29" s="17">
        <v>0</v>
      </c>
      <c r="Y29" s="17">
        <f t="shared" si="346"/>
        <v>0</v>
      </c>
      <c r="Z29" s="17">
        <f t="shared" si="346"/>
        <v>0</v>
      </c>
      <c r="AA29" s="17">
        <v>0</v>
      </c>
      <c r="AB29" s="17">
        <f t="shared" si="347"/>
        <v>0</v>
      </c>
      <c r="AC29" s="17">
        <f t="shared" si="347"/>
        <v>0</v>
      </c>
      <c r="AD29" s="17">
        <f t="shared" si="326"/>
        <v>0</v>
      </c>
      <c r="AE29" s="319">
        <f t="shared" si="348"/>
        <v>0</v>
      </c>
      <c r="AF29" s="17">
        <f t="shared" si="336"/>
        <v>0</v>
      </c>
      <c r="AG29" s="17">
        <f t="shared" si="336"/>
        <v>0</v>
      </c>
      <c r="AH29" s="17">
        <f t="shared" si="336"/>
        <v>0</v>
      </c>
      <c r="AI29" s="17">
        <f t="shared" si="336"/>
        <v>0</v>
      </c>
      <c r="AJ29" s="17">
        <f t="shared" si="336"/>
        <v>0</v>
      </c>
      <c r="AK29" s="17">
        <f t="shared" si="336"/>
        <v>0</v>
      </c>
      <c r="AL29" s="17">
        <f t="shared" si="336"/>
        <v>0</v>
      </c>
      <c r="AM29" s="17">
        <f t="shared" si="336"/>
        <v>0</v>
      </c>
      <c r="AN29" s="17">
        <f t="shared" si="336"/>
        <v>0</v>
      </c>
      <c r="AO29" s="17">
        <f t="shared" si="336"/>
        <v>0</v>
      </c>
      <c r="AP29" s="17">
        <f t="shared" si="336"/>
        <v>0</v>
      </c>
      <c r="AQ29" s="17">
        <f t="shared" si="336"/>
        <v>0</v>
      </c>
      <c r="AR29" s="319">
        <f t="shared" si="349"/>
        <v>0</v>
      </c>
      <c r="AS29" s="17">
        <f t="shared" si="337"/>
        <v>0</v>
      </c>
      <c r="AT29" s="17">
        <f t="shared" si="337"/>
        <v>0</v>
      </c>
      <c r="AU29" s="17">
        <f t="shared" si="337"/>
        <v>0</v>
      </c>
      <c r="AV29" s="17">
        <f t="shared" si="337"/>
        <v>0</v>
      </c>
      <c r="AW29" s="17">
        <f t="shared" si="337"/>
        <v>0</v>
      </c>
      <c r="AX29" s="17">
        <f t="shared" si="337"/>
        <v>0</v>
      </c>
      <c r="AY29" s="17">
        <f t="shared" si="337"/>
        <v>0</v>
      </c>
      <c r="AZ29" s="17">
        <f t="shared" si="337"/>
        <v>0</v>
      </c>
      <c r="BA29" s="17">
        <f t="shared" si="337"/>
        <v>0</v>
      </c>
      <c r="BB29" s="17">
        <f t="shared" si="337"/>
        <v>0</v>
      </c>
      <c r="BC29" s="17">
        <f t="shared" si="337"/>
        <v>0</v>
      </c>
      <c r="BD29" s="17">
        <f t="shared" si="337"/>
        <v>0</v>
      </c>
      <c r="BE29" s="319">
        <f t="shared" si="350"/>
        <v>0</v>
      </c>
      <c r="BF29" s="17">
        <f t="shared" si="338"/>
        <v>0</v>
      </c>
      <c r="BG29" s="17">
        <f t="shared" si="338"/>
        <v>0</v>
      </c>
      <c r="BH29" s="17">
        <f t="shared" si="338"/>
        <v>0</v>
      </c>
      <c r="BI29" s="17">
        <f t="shared" si="338"/>
        <v>0</v>
      </c>
      <c r="BJ29" s="17">
        <f t="shared" si="338"/>
        <v>0</v>
      </c>
      <c r="BK29" s="17">
        <f t="shared" si="338"/>
        <v>0</v>
      </c>
      <c r="BL29" s="17">
        <f t="shared" si="338"/>
        <v>0</v>
      </c>
      <c r="BM29" s="17">
        <f t="shared" si="338"/>
        <v>0</v>
      </c>
      <c r="BN29" s="17">
        <f t="shared" si="338"/>
        <v>0</v>
      </c>
      <c r="BO29" s="17">
        <f t="shared" si="338"/>
        <v>0</v>
      </c>
      <c r="BP29" s="17">
        <f t="shared" si="338"/>
        <v>0</v>
      </c>
      <c r="BQ29" s="17">
        <f t="shared" si="338"/>
        <v>0</v>
      </c>
      <c r="BR29" s="319">
        <f t="shared" si="351"/>
        <v>0</v>
      </c>
      <c r="BS29" s="17">
        <f t="shared" si="339"/>
        <v>0</v>
      </c>
      <c r="BT29" s="17">
        <f t="shared" si="339"/>
        <v>0</v>
      </c>
      <c r="BU29" s="17">
        <f t="shared" si="339"/>
        <v>0</v>
      </c>
      <c r="BV29" s="17">
        <f t="shared" si="339"/>
        <v>0</v>
      </c>
      <c r="BW29" s="17">
        <f t="shared" si="339"/>
        <v>0</v>
      </c>
      <c r="BX29" s="17">
        <f t="shared" si="339"/>
        <v>0</v>
      </c>
      <c r="BY29" s="17">
        <f t="shared" si="339"/>
        <v>0</v>
      </c>
      <c r="BZ29" s="17">
        <f t="shared" si="339"/>
        <v>0</v>
      </c>
      <c r="CA29" s="17">
        <f t="shared" si="339"/>
        <v>0</v>
      </c>
      <c r="CB29" s="17">
        <f t="shared" si="339"/>
        <v>0</v>
      </c>
      <c r="CC29" s="17">
        <f t="shared" si="339"/>
        <v>0</v>
      </c>
      <c r="CD29" s="17">
        <f t="shared" si="339"/>
        <v>0</v>
      </c>
      <c r="CE29" s="319">
        <f t="shared" si="352"/>
        <v>0</v>
      </c>
      <c r="CF29" s="17">
        <f t="shared" si="340"/>
        <v>0</v>
      </c>
      <c r="CG29" s="17">
        <f t="shared" si="340"/>
        <v>0</v>
      </c>
      <c r="CH29" s="17">
        <f t="shared" si="340"/>
        <v>0</v>
      </c>
      <c r="CI29" s="17">
        <f t="shared" si="340"/>
        <v>0</v>
      </c>
      <c r="CJ29" s="17">
        <f t="shared" si="340"/>
        <v>0</v>
      </c>
      <c r="CK29" s="17">
        <f t="shared" si="340"/>
        <v>0</v>
      </c>
      <c r="CL29" s="17">
        <f t="shared" si="340"/>
        <v>0</v>
      </c>
      <c r="CM29" s="17">
        <f t="shared" si="340"/>
        <v>0</v>
      </c>
      <c r="CN29" s="17">
        <f t="shared" si="340"/>
        <v>0</v>
      </c>
      <c r="CO29" s="17">
        <f t="shared" si="340"/>
        <v>0</v>
      </c>
      <c r="CP29" s="17">
        <f t="shared" si="340"/>
        <v>0</v>
      </c>
      <c r="CQ29" s="17">
        <f t="shared" si="340"/>
        <v>0</v>
      </c>
      <c r="CR29" s="319">
        <f t="shared" si="353"/>
        <v>0</v>
      </c>
      <c r="CS29" s="17">
        <f t="shared" si="341"/>
        <v>0</v>
      </c>
      <c r="CT29" s="17">
        <f t="shared" si="341"/>
        <v>0</v>
      </c>
      <c r="CU29" s="17">
        <f t="shared" si="341"/>
        <v>0</v>
      </c>
      <c r="CV29" s="17">
        <f t="shared" si="341"/>
        <v>0</v>
      </c>
      <c r="CW29" s="17">
        <f t="shared" si="341"/>
        <v>0</v>
      </c>
      <c r="CX29" s="17">
        <f t="shared" si="341"/>
        <v>0</v>
      </c>
      <c r="CY29" s="17">
        <f t="shared" si="341"/>
        <v>0</v>
      </c>
      <c r="CZ29" s="17">
        <f t="shared" si="341"/>
        <v>0</v>
      </c>
      <c r="DA29" s="17">
        <f t="shared" si="341"/>
        <v>0</v>
      </c>
      <c r="DB29" s="17">
        <f t="shared" si="341"/>
        <v>0</v>
      </c>
      <c r="DC29" s="17">
        <f t="shared" si="341"/>
        <v>0</v>
      </c>
      <c r="DD29" s="17">
        <f t="shared" si="341"/>
        <v>0</v>
      </c>
      <c r="DE29" s="319">
        <f t="shared" si="354"/>
        <v>0</v>
      </c>
      <c r="DF29" s="17">
        <f t="shared" si="342"/>
        <v>0</v>
      </c>
      <c r="DG29" s="17">
        <f t="shared" si="342"/>
        <v>0</v>
      </c>
      <c r="DH29" s="17">
        <f t="shared" si="342"/>
        <v>0</v>
      </c>
      <c r="DI29" s="17">
        <f t="shared" si="342"/>
        <v>0</v>
      </c>
      <c r="DJ29" s="17">
        <f t="shared" si="342"/>
        <v>0</v>
      </c>
      <c r="DK29" s="17">
        <f t="shared" si="342"/>
        <v>0</v>
      </c>
      <c r="DL29" s="17">
        <f t="shared" si="342"/>
        <v>0</v>
      </c>
      <c r="DM29" s="17">
        <f t="shared" si="342"/>
        <v>0</v>
      </c>
      <c r="DN29" s="17">
        <f t="shared" si="342"/>
        <v>0</v>
      </c>
      <c r="DO29" s="17">
        <f t="shared" si="342"/>
        <v>0</v>
      </c>
      <c r="DP29" s="17">
        <f t="shared" si="342"/>
        <v>0</v>
      </c>
      <c r="DQ29" s="17">
        <f t="shared" si="342"/>
        <v>0</v>
      </c>
      <c r="DR29" s="319">
        <f t="shared" si="355"/>
        <v>0</v>
      </c>
      <c r="DS29" s="17">
        <f t="shared" si="343"/>
        <v>0</v>
      </c>
      <c r="DT29" s="17">
        <f t="shared" si="343"/>
        <v>0</v>
      </c>
      <c r="DU29" s="17">
        <f t="shared" si="343"/>
        <v>0</v>
      </c>
      <c r="DV29" s="17">
        <f t="shared" si="343"/>
        <v>0</v>
      </c>
      <c r="DW29" s="17">
        <f t="shared" si="343"/>
        <v>0</v>
      </c>
      <c r="DX29" s="17">
        <f t="shared" si="343"/>
        <v>0</v>
      </c>
      <c r="DY29" s="17">
        <f t="shared" si="343"/>
        <v>0</v>
      </c>
      <c r="DZ29" s="17">
        <f t="shared" si="343"/>
        <v>0</v>
      </c>
      <c r="EA29" s="17">
        <f t="shared" si="343"/>
        <v>0</v>
      </c>
      <c r="EB29" s="17">
        <f t="shared" si="343"/>
        <v>0</v>
      </c>
      <c r="EC29" s="17">
        <f t="shared" si="343"/>
        <v>0</v>
      </c>
      <c r="ED29" s="17">
        <f t="shared" si="343"/>
        <v>0</v>
      </c>
      <c r="EE29" s="391">
        <f t="shared" si="356"/>
        <v>0</v>
      </c>
    </row>
    <row r="30" spans="1:135" x14ac:dyDescent="0.2">
      <c r="A30" s="1"/>
      <c r="D30" s="35" t="s">
        <v>234</v>
      </c>
      <c r="E30" s="37"/>
      <c r="F30" s="17">
        <f t="shared" si="335"/>
        <v>0</v>
      </c>
      <c r="G30" s="17">
        <f t="shared" si="335"/>
        <v>0</v>
      </c>
      <c r="H30" s="17">
        <f t="shared" si="335"/>
        <v>0</v>
      </c>
      <c r="I30" s="17">
        <f t="shared" si="335"/>
        <v>0</v>
      </c>
      <c r="J30" s="17">
        <f t="shared" si="335"/>
        <v>0</v>
      </c>
      <c r="K30" s="17">
        <f t="shared" si="335"/>
        <v>0</v>
      </c>
      <c r="L30" s="17">
        <f t="shared" si="335"/>
        <v>0</v>
      </c>
      <c r="M30" s="17">
        <f t="shared" si="335"/>
        <v>0</v>
      </c>
      <c r="N30" s="17">
        <f t="shared" si="335"/>
        <v>0</v>
      </c>
      <c r="O30" s="17">
        <f t="shared" si="335"/>
        <v>0</v>
      </c>
      <c r="P30" s="17">
        <f t="shared" si="335"/>
        <v>0</v>
      </c>
      <c r="Q30" s="17">
        <f t="shared" si="335"/>
        <v>0</v>
      </c>
      <c r="R30" s="319">
        <f t="shared" si="306"/>
        <v>0</v>
      </c>
      <c r="S30" s="17">
        <f t="shared" si="344"/>
        <v>0</v>
      </c>
      <c r="T30" s="17">
        <f t="shared" si="344"/>
        <v>0</v>
      </c>
      <c r="U30" s="17">
        <v>0</v>
      </c>
      <c r="V30" s="17">
        <f t="shared" si="345"/>
        <v>0</v>
      </c>
      <c r="W30" s="17">
        <f t="shared" si="345"/>
        <v>0</v>
      </c>
      <c r="X30" s="17">
        <v>0</v>
      </c>
      <c r="Y30" s="17">
        <f t="shared" si="346"/>
        <v>0</v>
      </c>
      <c r="Z30" s="17">
        <f t="shared" si="346"/>
        <v>0</v>
      </c>
      <c r="AA30" s="17">
        <v>0</v>
      </c>
      <c r="AB30" s="17">
        <f t="shared" si="347"/>
        <v>0</v>
      </c>
      <c r="AC30" s="17">
        <f t="shared" si="347"/>
        <v>0</v>
      </c>
      <c r="AD30" s="17">
        <f t="shared" si="326"/>
        <v>0</v>
      </c>
      <c r="AE30" s="319">
        <f t="shared" si="348"/>
        <v>0</v>
      </c>
      <c r="AF30" s="17">
        <f t="shared" si="336"/>
        <v>0</v>
      </c>
      <c r="AG30" s="17">
        <f t="shared" si="336"/>
        <v>0</v>
      </c>
      <c r="AH30" s="17">
        <f t="shared" si="336"/>
        <v>0</v>
      </c>
      <c r="AI30" s="17">
        <f t="shared" si="336"/>
        <v>0</v>
      </c>
      <c r="AJ30" s="17">
        <f t="shared" si="336"/>
        <v>0</v>
      </c>
      <c r="AK30" s="17">
        <f t="shared" si="336"/>
        <v>0</v>
      </c>
      <c r="AL30" s="17">
        <f t="shared" si="336"/>
        <v>0</v>
      </c>
      <c r="AM30" s="17">
        <f t="shared" si="336"/>
        <v>0</v>
      </c>
      <c r="AN30" s="17">
        <f t="shared" si="336"/>
        <v>0</v>
      </c>
      <c r="AO30" s="17">
        <f t="shared" si="336"/>
        <v>0</v>
      </c>
      <c r="AP30" s="17">
        <f t="shared" si="336"/>
        <v>0</v>
      </c>
      <c r="AQ30" s="17">
        <f t="shared" si="336"/>
        <v>0</v>
      </c>
      <c r="AR30" s="319">
        <f t="shared" si="349"/>
        <v>0</v>
      </c>
      <c r="AS30" s="17">
        <f t="shared" si="337"/>
        <v>0</v>
      </c>
      <c r="AT30" s="17">
        <f t="shared" si="337"/>
        <v>0</v>
      </c>
      <c r="AU30" s="17">
        <f t="shared" si="337"/>
        <v>0</v>
      </c>
      <c r="AV30" s="17">
        <f t="shared" si="337"/>
        <v>0</v>
      </c>
      <c r="AW30" s="17">
        <f t="shared" si="337"/>
        <v>0</v>
      </c>
      <c r="AX30" s="17">
        <f t="shared" si="337"/>
        <v>0</v>
      </c>
      <c r="AY30" s="17">
        <f t="shared" si="337"/>
        <v>0</v>
      </c>
      <c r="AZ30" s="17">
        <f t="shared" si="337"/>
        <v>0</v>
      </c>
      <c r="BA30" s="17">
        <f t="shared" si="337"/>
        <v>0</v>
      </c>
      <c r="BB30" s="17">
        <f t="shared" si="337"/>
        <v>0</v>
      </c>
      <c r="BC30" s="17">
        <f t="shared" si="337"/>
        <v>0</v>
      </c>
      <c r="BD30" s="17">
        <f t="shared" si="337"/>
        <v>0</v>
      </c>
      <c r="BE30" s="319">
        <f t="shared" si="350"/>
        <v>0</v>
      </c>
      <c r="BF30" s="17">
        <f t="shared" si="338"/>
        <v>0</v>
      </c>
      <c r="BG30" s="17">
        <f t="shared" si="338"/>
        <v>0</v>
      </c>
      <c r="BH30" s="17">
        <f t="shared" si="338"/>
        <v>0</v>
      </c>
      <c r="BI30" s="17">
        <f t="shared" si="338"/>
        <v>0</v>
      </c>
      <c r="BJ30" s="17">
        <f t="shared" si="338"/>
        <v>0</v>
      </c>
      <c r="BK30" s="17">
        <f t="shared" si="338"/>
        <v>0</v>
      </c>
      <c r="BL30" s="17">
        <f t="shared" si="338"/>
        <v>0</v>
      </c>
      <c r="BM30" s="17">
        <f t="shared" si="338"/>
        <v>0</v>
      </c>
      <c r="BN30" s="17">
        <f t="shared" si="338"/>
        <v>0</v>
      </c>
      <c r="BO30" s="17">
        <f t="shared" si="338"/>
        <v>0</v>
      </c>
      <c r="BP30" s="17">
        <f t="shared" si="338"/>
        <v>0</v>
      </c>
      <c r="BQ30" s="17">
        <f t="shared" si="338"/>
        <v>0</v>
      </c>
      <c r="BR30" s="319">
        <f t="shared" si="351"/>
        <v>0</v>
      </c>
      <c r="BS30" s="17">
        <f t="shared" si="339"/>
        <v>0</v>
      </c>
      <c r="BT30" s="17">
        <f t="shared" si="339"/>
        <v>0</v>
      </c>
      <c r="BU30" s="17">
        <f t="shared" si="339"/>
        <v>0</v>
      </c>
      <c r="BV30" s="17">
        <f t="shared" si="339"/>
        <v>0</v>
      </c>
      <c r="BW30" s="17">
        <f t="shared" si="339"/>
        <v>0</v>
      </c>
      <c r="BX30" s="17">
        <f t="shared" si="339"/>
        <v>0</v>
      </c>
      <c r="BY30" s="17">
        <f t="shared" si="339"/>
        <v>0</v>
      </c>
      <c r="BZ30" s="17">
        <f t="shared" si="339"/>
        <v>0</v>
      </c>
      <c r="CA30" s="17">
        <f t="shared" si="339"/>
        <v>0</v>
      </c>
      <c r="CB30" s="17">
        <f t="shared" si="339"/>
        <v>0</v>
      </c>
      <c r="CC30" s="17">
        <f t="shared" si="339"/>
        <v>0</v>
      </c>
      <c r="CD30" s="17">
        <f t="shared" si="339"/>
        <v>0</v>
      </c>
      <c r="CE30" s="319">
        <f t="shared" si="352"/>
        <v>0</v>
      </c>
      <c r="CF30" s="17">
        <f t="shared" si="340"/>
        <v>0</v>
      </c>
      <c r="CG30" s="17">
        <f t="shared" si="340"/>
        <v>0</v>
      </c>
      <c r="CH30" s="17">
        <f t="shared" si="340"/>
        <v>0</v>
      </c>
      <c r="CI30" s="17">
        <f t="shared" si="340"/>
        <v>0</v>
      </c>
      <c r="CJ30" s="17">
        <f t="shared" si="340"/>
        <v>0</v>
      </c>
      <c r="CK30" s="17">
        <f t="shared" si="340"/>
        <v>0</v>
      </c>
      <c r="CL30" s="17">
        <f t="shared" si="340"/>
        <v>0</v>
      </c>
      <c r="CM30" s="17">
        <f t="shared" si="340"/>
        <v>0</v>
      </c>
      <c r="CN30" s="17">
        <f t="shared" si="340"/>
        <v>0</v>
      </c>
      <c r="CO30" s="17">
        <f t="shared" si="340"/>
        <v>0</v>
      </c>
      <c r="CP30" s="17">
        <f t="shared" si="340"/>
        <v>0</v>
      </c>
      <c r="CQ30" s="17">
        <f t="shared" si="340"/>
        <v>0</v>
      </c>
      <c r="CR30" s="319">
        <f t="shared" si="353"/>
        <v>0</v>
      </c>
      <c r="CS30" s="17">
        <f t="shared" si="341"/>
        <v>0</v>
      </c>
      <c r="CT30" s="17">
        <f t="shared" si="341"/>
        <v>0</v>
      </c>
      <c r="CU30" s="17">
        <f t="shared" si="341"/>
        <v>0</v>
      </c>
      <c r="CV30" s="17">
        <f t="shared" si="341"/>
        <v>0</v>
      </c>
      <c r="CW30" s="17">
        <f t="shared" si="341"/>
        <v>0</v>
      </c>
      <c r="CX30" s="17">
        <f t="shared" si="341"/>
        <v>0</v>
      </c>
      <c r="CY30" s="17">
        <f t="shared" si="341"/>
        <v>0</v>
      </c>
      <c r="CZ30" s="17">
        <f t="shared" si="341"/>
        <v>0</v>
      </c>
      <c r="DA30" s="17">
        <f t="shared" si="341"/>
        <v>0</v>
      </c>
      <c r="DB30" s="17">
        <f t="shared" si="341"/>
        <v>0</v>
      </c>
      <c r="DC30" s="17">
        <f t="shared" si="341"/>
        <v>0</v>
      </c>
      <c r="DD30" s="17">
        <f t="shared" si="341"/>
        <v>0</v>
      </c>
      <c r="DE30" s="319">
        <f t="shared" si="354"/>
        <v>0</v>
      </c>
      <c r="DF30" s="17">
        <f t="shared" si="342"/>
        <v>0</v>
      </c>
      <c r="DG30" s="17">
        <f t="shared" si="342"/>
        <v>0</v>
      </c>
      <c r="DH30" s="17">
        <f t="shared" si="342"/>
        <v>0</v>
      </c>
      <c r="DI30" s="17">
        <f t="shared" si="342"/>
        <v>0</v>
      </c>
      <c r="DJ30" s="17">
        <f t="shared" si="342"/>
        <v>0</v>
      </c>
      <c r="DK30" s="17">
        <f t="shared" si="342"/>
        <v>0</v>
      </c>
      <c r="DL30" s="17">
        <f t="shared" si="342"/>
        <v>0</v>
      </c>
      <c r="DM30" s="17">
        <f t="shared" si="342"/>
        <v>0</v>
      </c>
      <c r="DN30" s="17">
        <f t="shared" si="342"/>
        <v>0</v>
      </c>
      <c r="DO30" s="17">
        <f t="shared" si="342"/>
        <v>0</v>
      </c>
      <c r="DP30" s="17">
        <f t="shared" si="342"/>
        <v>0</v>
      </c>
      <c r="DQ30" s="17">
        <f t="shared" si="342"/>
        <v>0</v>
      </c>
      <c r="DR30" s="319">
        <f t="shared" si="355"/>
        <v>0</v>
      </c>
      <c r="DS30" s="17">
        <f t="shared" si="343"/>
        <v>0</v>
      </c>
      <c r="DT30" s="17">
        <f t="shared" si="343"/>
        <v>0</v>
      </c>
      <c r="DU30" s="17">
        <f t="shared" si="343"/>
        <v>0</v>
      </c>
      <c r="DV30" s="17">
        <f t="shared" si="343"/>
        <v>0</v>
      </c>
      <c r="DW30" s="17">
        <f t="shared" si="343"/>
        <v>0</v>
      </c>
      <c r="DX30" s="17">
        <f t="shared" si="343"/>
        <v>0</v>
      </c>
      <c r="DY30" s="17">
        <f t="shared" si="343"/>
        <v>0</v>
      </c>
      <c r="DZ30" s="17">
        <f t="shared" si="343"/>
        <v>0</v>
      </c>
      <c r="EA30" s="17">
        <f t="shared" si="343"/>
        <v>0</v>
      </c>
      <c r="EB30" s="17">
        <f t="shared" si="343"/>
        <v>0</v>
      </c>
      <c r="EC30" s="17">
        <f t="shared" si="343"/>
        <v>0</v>
      </c>
      <c r="ED30" s="17">
        <f t="shared" si="343"/>
        <v>0</v>
      </c>
      <c r="EE30" s="391">
        <f t="shared" si="356"/>
        <v>0</v>
      </c>
    </row>
    <row r="31" spans="1:135" x14ac:dyDescent="0.2">
      <c r="A31" s="1"/>
      <c r="D31" s="35" t="s">
        <v>249</v>
      </c>
      <c r="E31" s="37"/>
      <c r="F31" s="17">
        <f t="shared" si="335"/>
        <v>0</v>
      </c>
      <c r="G31" s="17">
        <f t="shared" si="335"/>
        <v>0</v>
      </c>
      <c r="H31" s="17">
        <f t="shared" si="335"/>
        <v>0</v>
      </c>
      <c r="I31" s="17">
        <f t="shared" si="335"/>
        <v>0</v>
      </c>
      <c r="J31" s="17">
        <f t="shared" si="335"/>
        <v>0</v>
      </c>
      <c r="K31" s="17">
        <f t="shared" si="335"/>
        <v>0</v>
      </c>
      <c r="L31" s="17">
        <f t="shared" si="335"/>
        <v>0</v>
      </c>
      <c r="M31" s="17">
        <f t="shared" si="335"/>
        <v>0</v>
      </c>
      <c r="N31" s="17">
        <f t="shared" si="335"/>
        <v>0</v>
      </c>
      <c r="O31" s="17">
        <f t="shared" si="335"/>
        <v>0</v>
      </c>
      <c r="P31" s="17">
        <f t="shared" si="335"/>
        <v>0</v>
      </c>
      <c r="Q31" s="17">
        <f t="shared" si="335"/>
        <v>0</v>
      </c>
      <c r="R31" s="319">
        <f t="shared" si="306"/>
        <v>0</v>
      </c>
      <c r="S31" s="17">
        <f>IF(S$2&gt;=$B$18,$E31,0)</f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f>IF(AA$2&gt;=$B$18,$E31,0)</f>
        <v>0</v>
      </c>
      <c r="AB31" s="17">
        <f t="shared" si="347"/>
        <v>0</v>
      </c>
      <c r="AC31" s="17">
        <f t="shared" si="347"/>
        <v>0</v>
      </c>
      <c r="AD31" s="17">
        <f t="shared" si="326"/>
        <v>0</v>
      </c>
      <c r="AE31" s="319">
        <f t="shared" si="348"/>
        <v>0</v>
      </c>
      <c r="AF31" s="17">
        <f t="shared" si="336"/>
        <v>0</v>
      </c>
      <c r="AG31" s="17">
        <f t="shared" si="336"/>
        <v>0</v>
      </c>
      <c r="AH31" s="17">
        <f t="shared" si="336"/>
        <v>0</v>
      </c>
      <c r="AI31" s="17">
        <f t="shared" si="336"/>
        <v>0</v>
      </c>
      <c r="AJ31" s="17">
        <f t="shared" si="336"/>
        <v>0</v>
      </c>
      <c r="AK31" s="17">
        <f t="shared" si="336"/>
        <v>0</v>
      </c>
      <c r="AL31" s="17">
        <f t="shared" si="336"/>
        <v>0</v>
      </c>
      <c r="AM31" s="17">
        <f t="shared" si="336"/>
        <v>0</v>
      </c>
      <c r="AN31" s="17">
        <f t="shared" si="336"/>
        <v>0</v>
      </c>
      <c r="AO31" s="17">
        <f t="shared" si="336"/>
        <v>0</v>
      </c>
      <c r="AP31" s="17">
        <f t="shared" si="336"/>
        <v>0</v>
      </c>
      <c r="AQ31" s="17">
        <f t="shared" si="336"/>
        <v>0</v>
      </c>
      <c r="AR31" s="319">
        <f t="shared" si="349"/>
        <v>0</v>
      </c>
      <c r="AS31" s="17">
        <f t="shared" si="337"/>
        <v>0</v>
      </c>
      <c r="AT31" s="17">
        <f t="shared" si="337"/>
        <v>0</v>
      </c>
      <c r="AU31" s="17">
        <f t="shared" si="337"/>
        <v>0</v>
      </c>
      <c r="AV31" s="17">
        <f t="shared" si="337"/>
        <v>0</v>
      </c>
      <c r="AW31" s="17">
        <f t="shared" si="337"/>
        <v>0</v>
      </c>
      <c r="AX31" s="17">
        <f t="shared" si="337"/>
        <v>0</v>
      </c>
      <c r="AY31" s="17">
        <f t="shared" si="337"/>
        <v>0</v>
      </c>
      <c r="AZ31" s="17">
        <f t="shared" si="337"/>
        <v>0</v>
      </c>
      <c r="BA31" s="17">
        <f t="shared" si="337"/>
        <v>0</v>
      </c>
      <c r="BB31" s="17">
        <f t="shared" si="337"/>
        <v>0</v>
      </c>
      <c r="BC31" s="17">
        <f t="shared" si="337"/>
        <v>0</v>
      </c>
      <c r="BD31" s="17">
        <f t="shared" si="337"/>
        <v>0</v>
      </c>
      <c r="BE31" s="319">
        <f t="shared" si="350"/>
        <v>0</v>
      </c>
      <c r="BF31" s="17">
        <f t="shared" si="338"/>
        <v>0</v>
      </c>
      <c r="BG31" s="17">
        <f t="shared" si="338"/>
        <v>0</v>
      </c>
      <c r="BH31" s="17">
        <f t="shared" si="338"/>
        <v>0</v>
      </c>
      <c r="BI31" s="17">
        <f t="shared" si="338"/>
        <v>0</v>
      </c>
      <c r="BJ31" s="17">
        <f t="shared" si="338"/>
        <v>0</v>
      </c>
      <c r="BK31" s="17">
        <f t="shared" si="338"/>
        <v>0</v>
      </c>
      <c r="BL31" s="17">
        <f t="shared" si="338"/>
        <v>0</v>
      </c>
      <c r="BM31" s="17">
        <f t="shared" si="338"/>
        <v>0</v>
      </c>
      <c r="BN31" s="17">
        <f t="shared" si="338"/>
        <v>0</v>
      </c>
      <c r="BO31" s="17">
        <f t="shared" si="338"/>
        <v>0</v>
      </c>
      <c r="BP31" s="17">
        <f t="shared" si="338"/>
        <v>0</v>
      </c>
      <c r="BQ31" s="17">
        <f t="shared" si="338"/>
        <v>0</v>
      </c>
      <c r="BR31" s="319">
        <f t="shared" si="351"/>
        <v>0</v>
      </c>
      <c r="BS31" s="17">
        <f t="shared" si="339"/>
        <v>0</v>
      </c>
      <c r="BT31" s="17">
        <f t="shared" si="339"/>
        <v>0</v>
      </c>
      <c r="BU31" s="17">
        <f t="shared" si="339"/>
        <v>0</v>
      </c>
      <c r="BV31" s="17">
        <f t="shared" si="339"/>
        <v>0</v>
      </c>
      <c r="BW31" s="17">
        <f t="shared" si="339"/>
        <v>0</v>
      </c>
      <c r="BX31" s="17">
        <f t="shared" si="339"/>
        <v>0</v>
      </c>
      <c r="BY31" s="17">
        <f t="shared" si="339"/>
        <v>0</v>
      </c>
      <c r="BZ31" s="17">
        <f t="shared" si="339"/>
        <v>0</v>
      </c>
      <c r="CA31" s="17">
        <f t="shared" si="339"/>
        <v>0</v>
      </c>
      <c r="CB31" s="17">
        <f t="shared" si="339"/>
        <v>0</v>
      </c>
      <c r="CC31" s="17">
        <f t="shared" si="339"/>
        <v>0</v>
      </c>
      <c r="CD31" s="17">
        <f t="shared" si="339"/>
        <v>0</v>
      </c>
      <c r="CE31" s="319">
        <f t="shared" si="352"/>
        <v>0</v>
      </c>
      <c r="CF31" s="17">
        <f t="shared" si="340"/>
        <v>0</v>
      </c>
      <c r="CG31" s="17">
        <f t="shared" si="340"/>
        <v>0</v>
      </c>
      <c r="CH31" s="17">
        <f t="shared" si="340"/>
        <v>0</v>
      </c>
      <c r="CI31" s="17">
        <f t="shared" si="340"/>
        <v>0</v>
      </c>
      <c r="CJ31" s="17">
        <f t="shared" si="340"/>
        <v>0</v>
      </c>
      <c r="CK31" s="17">
        <f t="shared" si="340"/>
        <v>0</v>
      </c>
      <c r="CL31" s="17">
        <f t="shared" si="340"/>
        <v>0</v>
      </c>
      <c r="CM31" s="17">
        <f t="shared" si="340"/>
        <v>0</v>
      </c>
      <c r="CN31" s="17">
        <f t="shared" si="340"/>
        <v>0</v>
      </c>
      <c r="CO31" s="17">
        <f t="shared" si="340"/>
        <v>0</v>
      </c>
      <c r="CP31" s="17">
        <f t="shared" si="340"/>
        <v>0</v>
      </c>
      <c r="CQ31" s="17">
        <f t="shared" si="340"/>
        <v>0</v>
      </c>
      <c r="CR31" s="319">
        <f t="shared" si="353"/>
        <v>0</v>
      </c>
      <c r="CS31" s="17">
        <f t="shared" si="341"/>
        <v>0</v>
      </c>
      <c r="CT31" s="17">
        <f t="shared" si="341"/>
        <v>0</v>
      </c>
      <c r="CU31" s="17">
        <f t="shared" si="341"/>
        <v>0</v>
      </c>
      <c r="CV31" s="17">
        <f t="shared" si="341"/>
        <v>0</v>
      </c>
      <c r="CW31" s="17">
        <f t="shared" si="341"/>
        <v>0</v>
      </c>
      <c r="CX31" s="17">
        <f t="shared" si="341"/>
        <v>0</v>
      </c>
      <c r="CY31" s="17">
        <f t="shared" si="341"/>
        <v>0</v>
      </c>
      <c r="CZ31" s="17">
        <f t="shared" si="341"/>
        <v>0</v>
      </c>
      <c r="DA31" s="17">
        <f t="shared" si="341"/>
        <v>0</v>
      </c>
      <c r="DB31" s="17">
        <f t="shared" si="341"/>
        <v>0</v>
      </c>
      <c r="DC31" s="17">
        <f t="shared" si="341"/>
        <v>0</v>
      </c>
      <c r="DD31" s="17">
        <f t="shared" si="341"/>
        <v>0</v>
      </c>
      <c r="DE31" s="319">
        <f t="shared" si="354"/>
        <v>0</v>
      </c>
      <c r="DF31" s="17">
        <f t="shared" si="342"/>
        <v>0</v>
      </c>
      <c r="DG31" s="17">
        <f t="shared" si="342"/>
        <v>0</v>
      </c>
      <c r="DH31" s="17">
        <f t="shared" si="342"/>
        <v>0</v>
      </c>
      <c r="DI31" s="17">
        <f t="shared" si="342"/>
        <v>0</v>
      </c>
      <c r="DJ31" s="17">
        <f t="shared" si="342"/>
        <v>0</v>
      </c>
      <c r="DK31" s="17">
        <f t="shared" si="342"/>
        <v>0</v>
      </c>
      <c r="DL31" s="17">
        <f t="shared" si="342"/>
        <v>0</v>
      </c>
      <c r="DM31" s="17">
        <f t="shared" si="342"/>
        <v>0</v>
      </c>
      <c r="DN31" s="17">
        <f t="shared" si="342"/>
        <v>0</v>
      </c>
      <c r="DO31" s="17">
        <f t="shared" si="342"/>
        <v>0</v>
      </c>
      <c r="DP31" s="17">
        <f t="shared" si="342"/>
        <v>0</v>
      </c>
      <c r="DQ31" s="17">
        <f t="shared" si="342"/>
        <v>0</v>
      </c>
      <c r="DR31" s="319">
        <f t="shared" si="355"/>
        <v>0</v>
      </c>
      <c r="DS31" s="17">
        <f t="shared" si="343"/>
        <v>0</v>
      </c>
      <c r="DT31" s="17">
        <f t="shared" si="343"/>
        <v>0</v>
      </c>
      <c r="DU31" s="17">
        <f t="shared" si="343"/>
        <v>0</v>
      </c>
      <c r="DV31" s="17">
        <f t="shared" si="343"/>
        <v>0</v>
      </c>
      <c r="DW31" s="17">
        <f t="shared" si="343"/>
        <v>0</v>
      </c>
      <c r="DX31" s="17">
        <f t="shared" si="343"/>
        <v>0</v>
      </c>
      <c r="DY31" s="17">
        <f t="shared" si="343"/>
        <v>0</v>
      </c>
      <c r="DZ31" s="17">
        <f t="shared" si="343"/>
        <v>0</v>
      </c>
      <c r="EA31" s="17">
        <f t="shared" si="343"/>
        <v>0</v>
      </c>
      <c r="EB31" s="17">
        <f t="shared" si="343"/>
        <v>0</v>
      </c>
      <c r="EC31" s="17">
        <f t="shared" si="343"/>
        <v>0</v>
      </c>
      <c r="ED31" s="17">
        <f t="shared" si="343"/>
        <v>0</v>
      </c>
      <c r="EE31" s="391">
        <f t="shared" si="356"/>
        <v>0</v>
      </c>
    </row>
    <row r="32" spans="1:135" x14ac:dyDescent="0.2">
      <c r="A32" s="1"/>
      <c r="D32" s="35" t="s">
        <v>44</v>
      </c>
      <c r="E32" s="37"/>
      <c r="F32" s="17">
        <f t="shared" si="335"/>
        <v>0</v>
      </c>
      <c r="G32" s="17">
        <f t="shared" si="335"/>
        <v>0</v>
      </c>
      <c r="H32" s="17">
        <f t="shared" si="335"/>
        <v>0</v>
      </c>
      <c r="I32" s="17">
        <f t="shared" si="335"/>
        <v>0</v>
      </c>
      <c r="J32" s="17">
        <f t="shared" si="335"/>
        <v>0</v>
      </c>
      <c r="K32" s="17">
        <f t="shared" si="335"/>
        <v>0</v>
      </c>
      <c r="L32" s="17">
        <f t="shared" si="335"/>
        <v>0</v>
      </c>
      <c r="M32" s="17">
        <f t="shared" si="335"/>
        <v>0</v>
      </c>
      <c r="N32" s="17">
        <f t="shared" si="335"/>
        <v>0</v>
      </c>
      <c r="O32" s="17">
        <f t="shared" si="335"/>
        <v>0</v>
      </c>
      <c r="P32" s="17">
        <f t="shared" si="335"/>
        <v>0</v>
      </c>
      <c r="Q32" s="17">
        <f t="shared" si="335"/>
        <v>0</v>
      </c>
      <c r="R32" s="319">
        <f t="shared" si="306"/>
        <v>0</v>
      </c>
      <c r="S32" s="17">
        <f>IF(S$2&gt;=$B$18,$E32,0)</f>
        <v>0</v>
      </c>
      <c r="T32" s="17">
        <f t="shared" ref="T32:Z33" si="357">IF(T$2&gt;=$B$18,$E32,0)</f>
        <v>0</v>
      </c>
      <c r="U32" s="17">
        <f t="shared" si="357"/>
        <v>0</v>
      </c>
      <c r="V32" s="17">
        <f t="shared" si="357"/>
        <v>0</v>
      </c>
      <c r="W32" s="17">
        <f t="shared" si="357"/>
        <v>0</v>
      </c>
      <c r="X32" s="17">
        <f t="shared" si="357"/>
        <v>0</v>
      </c>
      <c r="Y32" s="17">
        <f t="shared" si="357"/>
        <v>0</v>
      </c>
      <c r="Z32" s="17">
        <f t="shared" si="357"/>
        <v>0</v>
      </c>
      <c r="AA32" s="17">
        <f>IF(AA$2&gt;=$B$18,$E32,0)</f>
        <v>0</v>
      </c>
      <c r="AB32" s="17">
        <f t="shared" si="347"/>
        <v>0</v>
      </c>
      <c r="AC32" s="17">
        <f t="shared" si="347"/>
        <v>0</v>
      </c>
      <c r="AD32" s="17">
        <f t="shared" si="326"/>
        <v>0</v>
      </c>
      <c r="AE32" s="319">
        <f t="shared" si="348"/>
        <v>0</v>
      </c>
      <c r="AF32" s="17">
        <f t="shared" si="336"/>
        <v>0</v>
      </c>
      <c r="AG32" s="17">
        <f t="shared" si="336"/>
        <v>0</v>
      </c>
      <c r="AH32" s="17">
        <f t="shared" si="336"/>
        <v>0</v>
      </c>
      <c r="AI32" s="17">
        <f t="shared" si="336"/>
        <v>0</v>
      </c>
      <c r="AJ32" s="17">
        <f t="shared" si="336"/>
        <v>0</v>
      </c>
      <c r="AK32" s="17">
        <f t="shared" si="336"/>
        <v>0</v>
      </c>
      <c r="AL32" s="17">
        <f t="shared" si="336"/>
        <v>0</v>
      </c>
      <c r="AM32" s="17">
        <f t="shared" si="336"/>
        <v>0</v>
      </c>
      <c r="AN32" s="17">
        <f t="shared" si="336"/>
        <v>0</v>
      </c>
      <c r="AO32" s="17">
        <f t="shared" si="336"/>
        <v>0</v>
      </c>
      <c r="AP32" s="17">
        <f t="shared" si="336"/>
        <v>0</v>
      </c>
      <c r="AQ32" s="17">
        <f t="shared" si="336"/>
        <v>0</v>
      </c>
      <c r="AR32" s="319">
        <f t="shared" si="349"/>
        <v>0</v>
      </c>
      <c r="AS32" s="17">
        <f t="shared" si="337"/>
        <v>0</v>
      </c>
      <c r="AT32" s="17">
        <f t="shared" si="337"/>
        <v>0</v>
      </c>
      <c r="AU32" s="17">
        <f t="shared" si="337"/>
        <v>0</v>
      </c>
      <c r="AV32" s="17">
        <f t="shared" si="337"/>
        <v>0</v>
      </c>
      <c r="AW32" s="17">
        <f t="shared" si="337"/>
        <v>0</v>
      </c>
      <c r="AX32" s="17">
        <f t="shared" si="337"/>
        <v>0</v>
      </c>
      <c r="AY32" s="17">
        <f t="shared" si="337"/>
        <v>0</v>
      </c>
      <c r="AZ32" s="17">
        <f t="shared" si="337"/>
        <v>0</v>
      </c>
      <c r="BA32" s="17">
        <f t="shared" si="337"/>
        <v>0</v>
      </c>
      <c r="BB32" s="17">
        <f t="shared" si="337"/>
        <v>0</v>
      </c>
      <c r="BC32" s="17">
        <f t="shared" si="337"/>
        <v>0</v>
      </c>
      <c r="BD32" s="17">
        <f t="shared" si="337"/>
        <v>0</v>
      </c>
      <c r="BE32" s="319">
        <f t="shared" si="350"/>
        <v>0</v>
      </c>
      <c r="BF32" s="17">
        <f t="shared" si="338"/>
        <v>0</v>
      </c>
      <c r="BG32" s="17">
        <f t="shared" si="338"/>
        <v>0</v>
      </c>
      <c r="BH32" s="17">
        <f t="shared" si="338"/>
        <v>0</v>
      </c>
      <c r="BI32" s="17">
        <f t="shared" si="338"/>
        <v>0</v>
      </c>
      <c r="BJ32" s="17">
        <f t="shared" si="338"/>
        <v>0</v>
      </c>
      <c r="BK32" s="17">
        <f t="shared" si="338"/>
        <v>0</v>
      </c>
      <c r="BL32" s="17">
        <f t="shared" si="338"/>
        <v>0</v>
      </c>
      <c r="BM32" s="17">
        <f t="shared" si="338"/>
        <v>0</v>
      </c>
      <c r="BN32" s="17">
        <f t="shared" si="338"/>
        <v>0</v>
      </c>
      <c r="BO32" s="17">
        <f t="shared" si="338"/>
        <v>0</v>
      </c>
      <c r="BP32" s="17">
        <f t="shared" si="338"/>
        <v>0</v>
      </c>
      <c r="BQ32" s="17">
        <f t="shared" si="338"/>
        <v>0</v>
      </c>
      <c r="BR32" s="319">
        <f t="shared" si="351"/>
        <v>0</v>
      </c>
      <c r="BS32" s="17">
        <f t="shared" si="339"/>
        <v>0</v>
      </c>
      <c r="BT32" s="17">
        <f t="shared" si="339"/>
        <v>0</v>
      </c>
      <c r="BU32" s="17">
        <f t="shared" si="339"/>
        <v>0</v>
      </c>
      <c r="BV32" s="17">
        <f t="shared" si="339"/>
        <v>0</v>
      </c>
      <c r="BW32" s="17">
        <f t="shared" si="339"/>
        <v>0</v>
      </c>
      <c r="BX32" s="17">
        <f t="shared" si="339"/>
        <v>0</v>
      </c>
      <c r="BY32" s="17">
        <f t="shared" si="339"/>
        <v>0</v>
      </c>
      <c r="BZ32" s="17">
        <f t="shared" si="339"/>
        <v>0</v>
      </c>
      <c r="CA32" s="17">
        <f t="shared" si="339"/>
        <v>0</v>
      </c>
      <c r="CB32" s="17">
        <f t="shared" si="339"/>
        <v>0</v>
      </c>
      <c r="CC32" s="17">
        <f t="shared" si="339"/>
        <v>0</v>
      </c>
      <c r="CD32" s="17">
        <f t="shared" si="339"/>
        <v>0</v>
      </c>
      <c r="CE32" s="319">
        <f t="shared" si="352"/>
        <v>0</v>
      </c>
      <c r="CF32" s="17">
        <f t="shared" si="340"/>
        <v>0</v>
      </c>
      <c r="CG32" s="17">
        <f t="shared" si="340"/>
        <v>0</v>
      </c>
      <c r="CH32" s="17">
        <f t="shared" si="340"/>
        <v>0</v>
      </c>
      <c r="CI32" s="17">
        <f t="shared" si="340"/>
        <v>0</v>
      </c>
      <c r="CJ32" s="17">
        <f t="shared" si="340"/>
        <v>0</v>
      </c>
      <c r="CK32" s="17">
        <f t="shared" si="340"/>
        <v>0</v>
      </c>
      <c r="CL32" s="17">
        <f t="shared" si="340"/>
        <v>0</v>
      </c>
      <c r="CM32" s="17">
        <f t="shared" si="340"/>
        <v>0</v>
      </c>
      <c r="CN32" s="17">
        <f t="shared" si="340"/>
        <v>0</v>
      </c>
      <c r="CO32" s="17">
        <f t="shared" si="340"/>
        <v>0</v>
      </c>
      <c r="CP32" s="17">
        <f t="shared" si="340"/>
        <v>0</v>
      </c>
      <c r="CQ32" s="17">
        <f t="shared" si="340"/>
        <v>0</v>
      </c>
      <c r="CR32" s="319">
        <f t="shared" si="353"/>
        <v>0</v>
      </c>
      <c r="CS32" s="17">
        <f t="shared" si="341"/>
        <v>0</v>
      </c>
      <c r="CT32" s="17">
        <f t="shared" si="341"/>
        <v>0</v>
      </c>
      <c r="CU32" s="17">
        <f t="shared" si="341"/>
        <v>0</v>
      </c>
      <c r="CV32" s="17">
        <f t="shared" si="341"/>
        <v>0</v>
      </c>
      <c r="CW32" s="17">
        <f t="shared" si="341"/>
        <v>0</v>
      </c>
      <c r="CX32" s="17">
        <f t="shared" si="341"/>
        <v>0</v>
      </c>
      <c r="CY32" s="17">
        <f t="shared" si="341"/>
        <v>0</v>
      </c>
      <c r="CZ32" s="17">
        <f t="shared" si="341"/>
        <v>0</v>
      </c>
      <c r="DA32" s="17">
        <f t="shared" si="341"/>
        <v>0</v>
      </c>
      <c r="DB32" s="17">
        <f t="shared" si="341"/>
        <v>0</v>
      </c>
      <c r="DC32" s="17">
        <f t="shared" si="341"/>
        <v>0</v>
      </c>
      <c r="DD32" s="17">
        <f t="shared" si="341"/>
        <v>0</v>
      </c>
      <c r="DE32" s="319">
        <f t="shared" si="354"/>
        <v>0</v>
      </c>
      <c r="DF32" s="17">
        <f t="shared" si="342"/>
        <v>0</v>
      </c>
      <c r="DG32" s="17">
        <f t="shared" si="342"/>
        <v>0</v>
      </c>
      <c r="DH32" s="17">
        <f t="shared" si="342"/>
        <v>0</v>
      </c>
      <c r="DI32" s="17">
        <f t="shared" si="342"/>
        <v>0</v>
      </c>
      <c r="DJ32" s="17">
        <f t="shared" si="342"/>
        <v>0</v>
      </c>
      <c r="DK32" s="17">
        <f t="shared" si="342"/>
        <v>0</v>
      </c>
      <c r="DL32" s="17">
        <f t="shared" si="342"/>
        <v>0</v>
      </c>
      <c r="DM32" s="17">
        <f t="shared" si="342"/>
        <v>0</v>
      </c>
      <c r="DN32" s="17">
        <f t="shared" si="342"/>
        <v>0</v>
      </c>
      <c r="DO32" s="17">
        <f t="shared" si="342"/>
        <v>0</v>
      </c>
      <c r="DP32" s="17">
        <f t="shared" si="342"/>
        <v>0</v>
      </c>
      <c r="DQ32" s="17">
        <f t="shared" si="342"/>
        <v>0</v>
      </c>
      <c r="DR32" s="319">
        <f t="shared" si="355"/>
        <v>0</v>
      </c>
      <c r="DS32" s="17">
        <f t="shared" si="343"/>
        <v>0</v>
      </c>
      <c r="DT32" s="17">
        <f t="shared" si="343"/>
        <v>0</v>
      </c>
      <c r="DU32" s="17">
        <f t="shared" si="343"/>
        <v>0</v>
      </c>
      <c r="DV32" s="17">
        <f t="shared" si="343"/>
        <v>0</v>
      </c>
      <c r="DW32" s="17">
        <f t="shared" si="343"/>
        <v>0</v>
      </c>
      <c r="DX32" s="17">
        <f t="shared" si="343"/>
        <v>0</v>
      </c>
      <c r="DY32" s="17">
        <f t="shared" si="343"/>
        <v>0</v>
      </c>
      <c r="DZ32" s="17">
        <f t="shared" si="343"/>
        <v>0</v>
      </c>
      <c r="EA32" s="17">
        <f t="shared" si="343"/>
        <v>0</v>
      </c>
      <c r="EB32" s="17">
        <f t="shared" si="343"/>
        <v>0</v>
      </c>
      <c r="EC32" s="17">
        <f t="shared" si="343"/>
        <v>0</v>
      </c>
      <c r="ED32" s="17">
        <f t="shared" si="343"/>
        <v>0</v>
      </c>
      <c r="EE32" s="391">
        <f t="shared" si="356"/>
        <v>0</v>
      </c>
    </row>
    <row r="33" spans="1:135" x14ac:dyDescent="0.2">
      <c r="A33" s="1"/>
      <c r="D33" s="35" t="s">
        <v>44</v>
      </c>
      <c r="E33" s="37"/>
      <c r="F33" s="17">
        <f t="shared" si="335"/>
        <v>0</v>
      </c>
      <c r="G33" s="17">
        <f t="shared" si="335"/>
        <v>0</v>
      </c>
      <c r="H33" s="17">
        <f t="shared" si="335"/>
        <v>0</v>
      </c>
      <c r="I33" s="17">
        <f t="shared" si="335"/>
        <v>0</v>
      </c>
      <c r="J33" s="17">
        <f t="shared" si="335"/>
        <v>0</v>
      </c>
      <c r="K33" s="17">
        <f t="shared" si="335"/>
        <v>0</v>
      </c>
      <c r="L33" s="17">
        <f t="shared" si="335"/>
        <v>0</v>
      </c>
      <c r="M33" s="17">
        <f t="shared" si="335"/>
        <v>0</v>
      </c>
      <c r="N33" s="17">
        <f t="shared" si="335"/>
        <v>0</v>
      </c>
      <c r="O33" s="17">
        <f t="shared" si="335"/>
        <v>0</v>
      </c>
      <c r="P33" s="17">
        <f t="shared" si="335"/>
        <v>0</v>
      </c>
      <c r="Q33" s="17">
        <f t="shared" si="335"/>
        <v>0</v>
      </c>
      <c r="R33" s="319">
        <f t="shared" ref="R33" si="358">SUM(F33:Q33)</f>
        <v>0</v>
      </c>
      <c r="S33" s="17">
        <f>IF(S$2&gt;=$B$18,$E33,0)</f>
        <v>0</v>
      </c>
      <c r="T33" s="17">
        <f t="shared" si="357"/>
        <v>0</v>
      </c>
      <c r="U33" s="17">
        <f t="shared" si="357"/>
        <v>0</v>
      </c>
      <c r="V33" s="17">
        <f t="shared" si="357"/>
        <v>0</v>
      </c>
      <c r="W33" s="17">
        <f t="shared" si="357"/>
        <v>0</v>
      </c>
      <c r="X33" s="17">
        <f t="shared" si="357"/>
        <v>0</v>
      </c>
      <c r="Y33" s="17">
        <f t="shared" si="357"/>
        <v>0</v>
      </c>
      <c r="Z33" s="17">
        <f t="shared" si="357"/>
        <v>0</v>
      </c>
      <c r="AA33" s="17">
        <f>IF(AA$2&gt;=$B$18,$E33,0)</f>
        <v>0</v>
      </c>
      <c r="AB33" s="17">
        <f t="shared" si="347"/>
        <v>0</v>
      </c>
      <c r="AC33" s="17">
        <f t="shared" si="347"/>
        <v>0</v>
      </c>
      <c r="AD33" s="17">
        <f t="shared" si="326"/>
        <v>0</v>
      </c>
      <c r="AE33" s="319">
        <f t="shared" ref="AE33" si="359">SUM(S33:AD33)</f>
        <v>0</v>
      </c>
      <c r="AF33" s="17">
        <f t="shared" si="336"/>
        <v>0</v>
      </c>
      <c r="AG33" s="17">
        <f t="shared" si="336"/>
        <v>0</v>
      </c>
      <c r="AH33" s="17">
        <f t="shared" si="336"/>
        <v>0</v>
      </c>
      <c r="AI33" s="17">
        <f t="shared" si="336"/>
        <v>0</v>
      </c>
      <c r="AJ33" s="17">
        <f t="shared" si="336"/>
        <v>0</v>
      </c>
      <c r="AK33" s="17">
        <f t="shared" si="336"/>
        <v>0</v>
      </c>
      <c r="AL33" s="17">
        <f t="shared" si="336"/>
        <v>0</v>
      </c>
      <c r="AM33" s="17">
        <f t="shared" si="336"/>
        <v>0</v>
      </c>
      <c r="AN33" s="17">
        <f t="shared" si="336"/>
        <v>0</v>
      </c>
      <c r="AO33" s="17">
        <f t="shared" si="336"/>
        <v>0</v>
      </c>
      <c r="AP33" s="17">
        <f t="shared" si="336"/>
        <v>0</v>
      </c>
      <c r="AQ33" s="17">
        <f t="shared" si="336"/>
        <v>0</v>
      </c>
      <c r="AR33" s="319">
        <f t="shared" ref="AR33" si="360">SUM(AF33:AQ33)</f>
        <v>0</v>
      </c>
      <c r="AS33" s="17">
        <f t="shared" si="337"/>
        <v>0</v>
      </c>
      <c r="AT33" s="17">
        <f t="shared" si="337"/>
        <v>0</v>
      </c>
      <c r="AU33" s="17">
        <f t="shared" si="337"/>
        <v>0</v>
      </c>
      <c r="AV33" s="17">
        <f t="shared" si="337"/>
        <v>0</v>
      </c>
      <c r="AW33" s="17">
        <f t="shared" si="337"/>
        <v>0</v>
      </c>
      <c r="AX33" s="17">
        <f t="shared" si="337"/>
        <v>0</v>
      </c>
      <c r="AY33" s="17">
        <f t="shared" si="337"/>
        <v>0</v>
      </c>
      <c r="AZ33" s="17">
        <f t="shared" si="337"/>
        <v>0</v>
      </c>
      <c r="BA33" s="17">
        <f t="shared" si="337"/>
        <v>0</v>
      </c>
      <c r="BB33" s="17">
        <f t="shared" si="337"/>
        <v>0</v>
      </c>
      <c r="BC33" s="17">
        <f t="shared" si="337"/>
        <v>0</v>
      </c>
      <c r="BD33" s="17">
        <f t="shared" si="337"/>
        <v>0</v>
      </c>
      <c r="BE33" s="319">
        <f t="shared" ref="BE33" si="361">SUM(AS33:BD33)</f>
        <v>0</v>
      </c>
      <c r="BF33" s="17">
        <f t="shared" si="338"/>
        <v>0</v>
      </c>
      <c r="BG33" s="17">
        <f t="shared" si="338"/>
        <v>0</v>
      </c>
      <c r="BH33" s="17">
        <f t="shared" si="338"/>
        <v>0</v>
      </c>
      <c r="BI33" s="17">
        <f t="shared" si="338"/>
        <v>0</v>
      </c>
      <c r="BJ33" s="17">
        <f t="shared" si="338"/>
        <v>0</v>
      </c>
      <c r="BK33" s="17">
        <f t="shared" si="338"/>
        <v>0</v>
      </c>
      <c r="BL33" s="17">
        <f t="shared" si="338"/>
        <v>0</v>
      </c>
      <c r="BM33" s="17">
        <f t="shared" si="338"/>
        <v>0</v>
      </c>
      <c r="BN33" s="17">
        <f t="shared" si="338"/>
        <v>0</v>
      </c>
      <c r="BO33" s="17">
        <f t="shared" si="338"/>
        <v>0</v>
      </c>
      <c r="BP33" s="17">
        <f t="shared" si="338"/>
        <v>0</v>
      </c>
      <c r="BQ33" s="17">
        <f t="shared" si="338"/>
        <v>0</v>
      </c>
      <c r="BR33" s="319">
        <f t="shared" ref="BR33" si="362">SUM(BF33:BQ33)</f>
        <v>0</v>
      </c>
      <c r="BS33" s="17">
        <f t="shared" si="339"/>
        <v>0</v>
      </c>
      <c r="BT33" s="17">
        <f t="shared" si="339"/>
        <v>0</v>
      </c>
      <c r="BU33" s="17">
        <f t="shared" si="339"/>
        <v>0</v>
      </c>
      <c r="BV33" s="17">
        <f t="shared" si="339"/>
        <v>0</v>
      </c>
      <c r="BW33" s="17">
        <f t="shared" si="339"/>
        <v>0</v>
      </c>
      <c r="BX33" s="17">
        <f t="shared" si="339"/>
        <v>0</v>
      </c>
      <c r="BY33" s="17">
        <f t="shared" si="339"/>
        <v>0</v>
      </c>
      <c r="BZ33" s="17">
        <f t="shared" si="339"/>
        <v>0</v>
      </c>
      <c r="CA33" s="17">
        <f t="shared" si="339"/>
        <v>0</v>
      </c>
      <c r="CB33" s="17">
        <f t="shared" si="339"/>
        <v>0</v>
      </c>
      <c r="CC33" s="17">
        <f t="shared" si="339"/>
        <v>0</v>
      </c>
      <c r="CD33" s="17">
        <f t="shared" si="339"/>
        <v>0</v>
      </c>
      <c r="CE33" s="319">
        <f t="shared" ref="CE33" si="363">SUM(BS33:CD33)</f>
        <v>0</v>
      </c>
      <c r="CF33" s="17">
        <f t="shared" si="340"/>
        <v>0</v>
      </c>
      <c r="CG33" s="17">
        <f t="shared" si="340"/>
        <v>0</v>
      </c>
      <c r="CH33" s="17">
        <f t="shared" si="340"/>
        <v>0</v>
      </c>
      <c r="CI33" s="17">
        <f t="shared" si="340"/>
        <v>0</v>
      </c>
      <c r="CJ33" s="17">
        <f t="shared" si="340"/>
        <v>0</v>
      </c>
      <c r="CK33" s="17">
        <f t="shared" si="340"/>
        <v>0</v>
      </c>
      <c r="CL33" s="17">
        <f t="shared" si="340"/>
        <v>0</v>
      </c>
      <c r="CM33" s="17">
        <f t="shared" si="340"/>
        <v>0</v>
      </c>
      <c r="CN33" s="17">
        <f t="shared" si="340"/>
        <v>0</v>
      </c>
      <c r="CO33" s="17">
        <f t="shared" si="340"/>
        <v>0</v>
      </c>
      <c r="CP33" s="17">
        <f t="shared" si="340"/>
        <v>0</v>
      </c>
      <c r="CQ33" s="17">
        <f t="shared" si="340"/>
        <v>0</v>
      </c>
      <c r="CR33" s="319">
        <f t="shared" ref="CR33" si="364">SUM(CF33:CQ33)</f>
        <v>0</v>
      </c>
      <c r="CS33" s="17">
        <f t="shared" si="341"/>
        <v>0</v>
      </c>
      <c r="CT33" s="17">
        <f t="shared" si="341"/>
        <v>0</v>
      </c>
      <c r="CU33" s="17">
        <f t="shared" si="341"/>
        <v>0</v>
      </c>
      <c r="CV33" s="17">
        <f t="shared" si="341"/>
        <v>0</v>
      </c>
      <c r="CW33" s="17">
        <f t="shared" si="341"/>
        <v>0</v>
      </c>
      <c r="CX33" s="17">
        <f t="shared" si="341"/>
        <v>0</v>
      </c>
      <c r="CY33" s="17">
        <f t="shared" si="341"/>
        <v>0</v>
      </c>
      <c r="CZ33" s="17">
        <f t="shared" si="341"/>
        <v>0</v>
      </c>
      <c r="DA33" s="17">
        <f t="shared" si="341"/>
        <v>0</v>
      </c>
      <c r="DB33" s="17">
        <f t="shared" si="341"/>
        <v>0</v>
      </c>
      <c r="DC33" s="17">
        <f t="shared" si="341"/>
        <v>0</v>
      </c>
      <c r="DD33" s="17">
        <f t="shared" si="341"/>
        <v>0</v>
      </c>
      <c r="DE33" s="319">
        <f t="shared" ref="DE33" si="365">SUM(CS33:DD33)</f>
        <v>0</v>
      </c>
      <c r="DF33" s="17">
        <f t="shared" si="342"/>
        <v>0</v>
      </c>
      <c r="DG33" s="17">
        <f t="shared" si="342"/>
        <v>0</v>
      </c>
      <c r="DH33" s="17">
        <f t="shared" si="342"/>
        <v>0</v>
      </c>
      <c r="DI33" s="17">
        <f t="shared" si="342"/>
        <v>0</v>
      </c>
      <c r="DJ33" s="17">
        <f t="shared" si="342"/>
        <v>0</v>
      </c>
      <c r="DK33" s="17">
        <f t="shared" si="342"/>
        <v>0</v>
      </c>
      <c r="DL33" s="17">
        <f t="shared" si="342"/>
        <v>0</v>
      </c>
      <c r="DM33" s="17">
        <f t="shared" si="342"/>
        <v>0</v>
      </c>
      <c r="DN33" s="17">
        <f t="shared" si="342"/>
        <v>0</v>
      </c>
      <c r="DO33" s="17">
        <f t="shared" si="342"/>
        <v>0</v>
      </c>
      <c r="DP33" s="17">
        <f t="shared" si="342"/>
        <v>0</v>
      </c>
      <c r="DQ33" s="17">
        <f t="shared" si="342"/>
        <v>0</v>
      </c>
      <c r="DR33" s="319">
        <f t="shared" ref="DR33" si="366">SUM(DF33:DQ33)</f>
        <v>0</v>
      </c>
      <c r="DS33" s="17">
        <f t="shared" si="343"/>
        <v>0</v>
      </c>
      <c r="DT33" s="17">
        <f t="shared" si="343"/>
        <v>0</v>
      </c>
      <c r="DU33" s="17">
        <f t="shared" si="343"/>
        <v>0</v>
      </c>
      <c r="DV33" s="17">
        <f t="shared" si="343"/>
        <v>0</v>
      </c>
      <c r="DW33" s="17">
        <f t="shared" si="343"/>
        <v>0</v>
      </c>
      <c r="DX33" s="17">
        <f t="shared" si="343"/>
        <v>0</v>
      </c>
      <c r="DY33" s="17">
        <f t="shared" si="343"/>
        <v>0</v>
      </c>
      <c r="DZ33" s="17">
        <f t="shared" si="343"/>
        <v>0</v>
      </c>
      <c r="EA33" s="17">
        <f t="shared" si="343"/>
        <v>0</v>
      </c>
      <c r="EB33" s="17">
        <f t="shared" si="343"/>
        <v>0</v>
      </c>
      <c r="EC33" s="17">
        <f t="shared" si="343"/>
        <v>0</v>
      </c>
      <c r="ED33" s="17">
        <f t="shared" si="343"/>
        <v>0</v>
      </c>
      <c r="EE33" s="391">
        <f t="shared" ref="EE33" si="367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368">SUM(G9:G33)</f>
        <v>0</v>
      </c>
      <c r="H34" s="17">
        <f t="shared" si="368"/>
        <v>0</v>
      </c>
      <c r="I34" s="17">
        <f t="shared" si="368"/>
        <v>0</v>
      </c>
      <c r="J34" s="17">
        <f t="shared" si="368"/>
        <v>0</v>
      </c>
      <c r="K34" s="17">
        <f t="shared" si="368"/>
        <v>0</v>
      </c>
      <c r="L34" s="17">
        <f t="shared" si="368"/>
        <v>0</v>
      </c>
      <c r="M34" s="17">
        <f t="shared" si="368"/>
        <v>0</v>
      </c>
      <c r="N34" s="17">
        <f t="shared" si="368"/>
        <v>0</v>
      </c>
      <c r="O34" s="17">
        <f t="shared" si="368"/>
        <v>0</v>
      </c>
      <c r="P34" s="17">
        <f t="shared" si="368"/>
        <v>0</v>
      </c>
      <c r="Q34" s="17">
        <f t="shared" si="368"/>
        <v>0</v>
      </c>
      <c r="R34" s="319">
        <f t="shared" si="306"/>
        <v>0</v>
      </c>
      <c r="S34" s="17">
        <f>SUM(S9:S33)</f>
        <v>0</v>
      </c>
      <c r="T34" s="17">
        <f t="shared" ref="T34" si="369">SUM(T9:T33)</f>
        <v>0</v>
      </c>
      <c r="U34" s="17">
        <f>SUM(U9:U33)</f>
        <v>0</v>
      </c>
      <c r="V34" s="17">
        <f t="shared" ref="V34" si="370">SUM(V9:V33)</f>
        <v>0</v>
      </c>
      <c r="W34" s="17">
        <f t="shared" ref="W34" si="371">SUM(W9:W33)</f>
        <v>0</v>
      </c>
      <c r="X34" s="17">
        <f t="shared" ref="X34" si="372">SUM(X9:X33)</f>
        <v>0</v>
      </c>
      <c r="Y34" s="17">
        <f t="shared" ref="Y34" si="373">SUM(Y9:Y33)</f>
        <v>0</v>
      </c>
      <c r="Z34" s="17">
        <f t="shared" ref="Z34" si="374">SUM(Z9:Z33)</f>
        <v>0</v>
      </c>
      <c r="AA34" s="17">
        <f t="shared" ref="AA34" si="375">SUM(AA9:AA33)</f>
        <v>0</v>
      </c>
      <c r="AB34" s="17">
        <f t="shared" ref="AB34" si="376">SUM(AB9:AB33)</f>
        <v>0</v>
      </c>
      <c r="AC34" s="17">
        <f t="shared" ref="AC34" si="377">SUM(AC9:AC33)</f>
        <v>0</v>
      </c>
      <c r="AD34" s="17">
        <f t="shared" ref="AD34" si="378">SUM(AD9:AD33)</f>
        <v>0</v>
      </c>
      <c r="AE34" s="319">
        <f t="shared" ref="AE34" si="379">SUM(S34:AD34)</f>
        <v>0</v>
      </c>
      <c r="AF34" s="17">
        <f>SUM(AF9:AF33)</f>
        <v>0</v>
      </c>
      <c r="AG34" s="17">
        <f t="shared" ref="AG34" si="380">SUM(AG9:AG33)</f>
        <v>0</v>
      </c>
      <c r="AH34" s="17">
        <f t="shared" ref="AH34" si="381">SUM(AH9:AH33)</f>
        <v>0</v>
      </c>
      <c r="AI34" s="17">
        <f t="shared" ref="AI34" si="382">SUM(AI9:AI33)</f>
        <v>0</v>
      </c>
      <c r="AJ34" s="17">
        <f t="shared" ref="AJ34" si="383">SUM(AJ9:AJ33)</f>
        <v>0</v>
      </c>
      <c r="AK34" s="17">
        <f t="shared" ref="AK34" si="384">SUM(AK9:AK33)</f>
        <v>0</v>
      </c>
      <c r="AL34" s="17">
        <f t="shared" ref="AL34" si="385">SUM(AL9:AL33)</f>
        <v>0</v>
      </c>
      <c r="AM34" s="17">
        <f t="shared" ref="AM34" si="386">SUM(AM9:AM33)</f>
        <v>0</v>
      </c>
      <c r="AN34" s="17">
        <f t="shared" ref="AN34" si="387">SUM(AN9:AN33)</f>
        <v>0</v>
      </c>
      <c r="AO34" s="17">
        <f t="shared" ref="AO34" si="388">SUM(AO9:AO33)</f>
        <v>0</v>
      </c>
      <c r="AP34" s="17">
        <f t="shared" ref="AP34" si="389">SUM(AP9:AP33)</f>
        <v>0</v>
      </c>
      <c r="AQ34" s="17">
        <f t="shared" ref="AQ34" si="390">SUM(AQ9:AQ33)</f>
        <v>0</v>
      </c>
      <c r="AR34" s="319">
        <f t="shared" ref="AR34" si="391">SUM(AF34:AQ34)</f>
        <v>0</v>
      </c>
      <c r="AS34" s="17">
        <f>SUM(AS9:AS33)</f>
        <v>0</v>
      </c>
      <c r="AT34" s="17">
        <f t="shared" ref="AT34" si="392">SUM(AT9:AT33)</f>
        <v>0</v>
      </c>
      <c r="AU34" s="17">
        <f t="shared" ref="AU34" si="393">SUM(AU9:AU33)</f>
        <v>0</v>
      </c>
      <c r="AV34" s="17">
        <f t="shared" ref="AV34" si="394">SUM(AV9:AV33)</f>
        <v>0</v>
      </c>
      <c r="AW34" s="17">
        <f t="shared" ref="AW34" si="395">SUM(AW9:AW33)</f>
        <v>0</v>
      </c>
      <c r="AX34" s="17">
        <f t="shared" ref="AX34" si="396">SUM(AX9:AX33)</f>
        <v>0</v>
      </c>
      <c r="AY34" s="17">
        <f t="shared" ref="AY34" si="397">SUM(AY9:AY33)</f>
        <v>0</v>
      </c>
      <c r="AZ34" s="17">
        <f t="shared" ref="AZ34" si="398">SUM(AZ9:AZ33)</f>
        <v>0</v>
      </c>
      <c r="BA34" s="17">
        <f t="shared" ref="BA34" si="399">SUM(BA9:BA33)</f>
        <v>0</v>
      </c>
      <c r="BB34" s="17">
        <f t="shared" ref="BB34" si="400">SUM(BB9:BB33)</f>
        <v>0</v>
      </c>
      <c r="BC34" s="17">
        <f t="shared" ref="BC34" si="401">SUM(BC9:BC33)</f>
        <v>0</v>
      </c>
      <c r="BD34" s="17">
        <f t="shared" ref="BD34" si="402">SUM(BD9:BD33)</f>
        <v>0</v>
      </c>
      <c r="BE34" s="319">
        <f t="shared" ref="BE34" si="403">SUM(AS34:BD34)</f>
        <v>0</v>
      </c>
      <c r="BF34" s="17">
        <f>SUM(BF9:BF33)</f>
        <v>0</v>
      </c>
      <c r="BG34" s="17">
        <f t="shared" ref="BG34" si="404">SUM(BG9:BG33)</f>
        <v>0</v>
      </c>
      <c r="BH34" s="17">
        <f t="shared" ref="BH34" si="405">SUM(BH9:BH33)</f>
        <v>0</v>
      </c>
      <c r="BI34" s="17">
        <f t="shared" ref="BI34" si="406">SUM(BI9:BI33)</f>
        <v>0</v>
      </c>
      <c r="BJ34" s="17">
        <f t="shared" ref="BJ34" si="407">SUM(BJ9:BJ33)</f>
        <v>0</v>
      </c>
      <c r="BK34" s="17">
        <f t="shared" ref="BK34" si="408">SUM(BK9:BK33)</f>
        <v>0</v>
      </c>
      <c r="BL34" s="17">
        <f t="shared" ref="BL34" si="409">SUM(BL9:BL33)</f>
        <v>0</v>
      </c>
      <c r="BM34" s="17">
        <f t="shared" ref="BM34" si="410">SUM(BM9:BM33)</f>
        <v>0</v>
      </c>
      <c r="BN34" s="17">
        <f t="shared" ref="BN34" si="411">SUM(BN9:BN33)</f>
        <v>0</v>
      </c>
      <c r="BO34" s="17">
        <f t="shared" ref="BO34" si="412">SUM(BO9:BO33)</f>
        <v>0</v>
      </c>
      <c r="BP34" s="17">
        <f t="shared" ref="BP34" si="413">SUM(BP9:BP33)</f>
        <v>0</v>
      </c>
      <c r="BQ34" s="17">
        <f t="shared" ref="BQ34" si="414">SUM(BQ9:BQ33)</f>
        <v>0</v>
      </c>
      <c r="BR34" s="319">
        <f t="shared" ref="BR34" si="415">SUM(BF34:BQ34)</f>
        <v>0</v>
      </c>
      <c r="BS34" s="17">
        <f>SUM(BS9:BS33)</f>
        <v>0</v>
      </c>
      <c r="BT34" s="17">
        <f t="shared" ref="BT34" si="416">SUM(BT9:BT33)</f>
        <v>0</v>
      </c>
      <c r="BU34" s="17">
        <f t="shared" ref="BU34" si="417">SUM(BU9:BU33)</f>
        <v>0</v>
      </c>
      <c r="BV34" s="17">
        <f t="shared" ref="BV34" si="418">SUM(BV9:BV33)</f>
        <v>0</v>
      </c>
      <c r="BW34" s="17">
        <f t="shared" ref="BW34" si="419">SUM(BW9:BW33)</f>
        <v>0</v>
      </c>
      <c r="BX34" s="17">
        <f t="shared" ref="BX34" si="420">SUM(BX9:BX33)</f>
        <v>0</v>
      </c>
      <c r="BY34" s="17">
        <f t="shared" ref="BY34" si="421">SUM(BY9:BY33)</f>
        <v>0</v>
      </c>
      <c r="BZ34" s="17">
        <f t="shared" ref="BZ34" si="422">SUM(BZ9:BZ33)</f>
        <v>0</v>
      </c>
      <c r="CA34" s="17">
        <f t="shared" ref="CA34" si="423">SUM(CA9:CA33)</f>
        <v>0</v>
      </c>
      <c r="CB34" s="17">
        <f t="shared" ref="CB34" si="424">SUM(CB9:CB33)</f>
        <v>0</v>
      </c>
      <c r="CC34" s="17">
        <f t="shared" ref="CC34" si="425">SUM(CC9:CC33)</f>
        <v>0</v>
      </c>
      <c r="CD34" s="17">
        <f t="shared" ref="CD34" si="426">SUM(CD9:CD33)</f>
        <v>0</v>
      </c>
      <c r="CE34" s="319">
        <f t="shared" ref="CE34" si="427">SUM(BS34:CD34)</f>
        <v>0</v>
      </c>
      <c r="CF34" s="17">
        <f>SUM(CF9:CF33)</f>
        <v>0</v>
      </c>
      <c r="CG34" s="17">
        <f t="shared" ref="CG34" si="428">SUM(CG9:CG33)</f>
        <v>0</v>
      </c>
      <c r="CH34" s="17">
        <f t="shared" ref="CH34" si="429">SUM(CH9:CH33)</f>
        <v>0</v>
      </c>
      <c r="CI34" s="17">
        <f t="shared" ref="CI34" si="430">SUM(CI9:CI33)</f>
        <v>0</v>
      </c>
      <c r="CJ34" s="17">
        <f t="shared" ref="CJ34" si="431">SUM(CJ9:CJ33)</f>
        <v>0</v>
      </c>
      <c r="CK34" s="17">
        <f t="shared" ref="CK34" si="432">SUM(CK9:CK33)</f>
        <v>0</v>
      </c>
      <c r="CL34" s="17">
        <f t="shared" ref="CL34" si="433">SUM(CL9:CL33)</f>
        <v>0</v>
      </c>
      <c r="CM34" s="17">
        <f t="shared" ref="CM34" si="434">SUM(CM9:CM33)</f>
        <v>0</v>
      </c>
      <c r="CN34" s="17">
        <f t="shared" ref="CN34" si="435">SUM(CN9:CN33)</f>
        <v>0</v>
      </c>
      <c r="CO34" s="17">
        <f t="shared" ref="CO34" si="436">SUM(CO9:CO33)</f>
        <v>0</v>
      </c>
      <c r="CP34" s="17">
        <f t="shared" ref="CP34" si="437">SUM(CP9:CP33)</f>
        <v>0</v>
      </c>
      <c r="CQ34" s="17">
        <f t="shared" ref="CQ34" si="438">SUM(CQ9:CQ33)</f>
        <v>0</v>
      </c>
      <c r="CR34" s="319">
        <f t="shared" ref="CR34" si="439">SUM(CF34:CQ34)</f>
        <v>0</v>
      </c>
      <c r="CS34" s="17">
        <f>SUM(CS9:CS33)</f>
        <v>0</v>
      </c>
      <c r="CT34" s="17">
        <f t="shared" ref="CT34" si="440">SUM(CT9:CT33)</f>
        <v>0</v>
      </c>
      <c r="CU34" s="17">
        <f t="shared" ref="CU34" si="441">SUM(CU9:CU33)</f>
        <v>0</v>
      </c>
      <c r="CV34" s="17">
        <f t="shared" ref="CV34" si="442">SUM(CV9:CV33)</f>
        <v>0</v>
      </c>
      <c r="CW34" s="17">
        <f t="shared" ref="CW34" si="443">SUM(CW9:CW33)</f>
        <v>0</v>
      </c>
      <c r="CX34" s="17">
        <f t="shared" ref="CX34" si="444">SUM(CX9:CX33)</f>
        <v>0</v>
      </c>
      <c r="CY34" s="17">
        <f t="shared" ref="CY34" si="445">SUM(CY9:CY33)</f>
        <v>0</v>
      </c>
      <c r="CZ34" s="17">
        <f t="shared" ref="CZ34" si="446">SUM(CZ9:CZ33)</f>
        <v>0</v>
      </c>
      <c r="DA34" s="17">
        <f t="shared" ref="DA34" si="447">SUM(DA9:DA33)</f>
        <v>0</v>
      </c>
      <c r="DB34" s="17">
        <f t="shared" ref="DB34" si="448">SUM(DB9:DB33)</f>
        <v>0</v>
      </c>
      <c r="DC34" s="17">
        <f t="shared" ref="DC34" si="449">SUM(DC9:DC33)</f>
        <v>0</v>
      </c>
      <c r="DD34" s="17">
        <f t="shared" ref="DD34" si="450">SUM(DD9:DD33)</f>
        <v>0</v>
      </c>
      <c r="DE34" s="319">
        <f t="shared" ref="DE34" si="451">SUM(CS34:DD34)</f>
        <v>0</v>
      </c>
      <c r="DF34" s="17">
        <f>SUM(DF9:DF33)</f>
        <v>0</v>
      </c>
      <c r="DG34" s="17">
        <f t="shared" ref="DG34" si="452">SUM(DG9:DG33)</f>
        <v>0</v>
      </c>
      <c r="DH34" s="17">
        <f t="shared" ref="DH34" si="453">SUM(DH9:DH33)</f>
        <v>0</v>
      </c>
      <c r="DI34" s="17">
        <f t="shared" ref="DI34" si="454">SUM(DI9:DI33)</f>
        <v>0</v>
      </c>
      <c r="DJ34" s="17">
        <f t="shared" ref="DJ34" si="455">SUM(DJ9:DJ33)</f>
        <v>0</v>
      </c>
      <c r="DK34" s="17">
        <f t="shared" ref="DK34" si="456">SUM(DK9:DK33)</f>
        <v>0</v>
      </c>
      <c r="DL34" s="17">
        <f t="shared" ref="DL34" si="457">SUM(DL9:DL33)</f>
        <v>0</v>
      </c>
      <c r="DM34" s="17">
        <f t="shared" ref="DM34" si="458">SUM(DM9:DM33)</f>
        <v>0</v>
      </c>
      <c r="DN34" s="17">
        <f t="shared" ref="DN34" si="459">SUM(DN9:DN33)</f>
        <v>0</v>
      </c>
      <c r="DO34" s="17">
        <f t="shared" ref="DO34" si="460">SUM(DO9:DO33)</f>
        <v>0</v>
      </c>
      <c r="DP34" s="17">
        <f t="shared" ref="DP34" si="461">SUM(DP9:DP33)</f>
        <v>0</v>
      </c>
      <c r="DQ34" s="17">
        <f t="shared" ref="DQ34" si="462">SUM(DQ9:DQ33)</f>
        <v>0</v>
      </c>
      <c r="DR34" s="319">
        <f t="shared" ref="DR34" si="463">SUM(DF34:DQ34)</f>
        <v>0</v>
      </c>
      <c r="DS34" s="17">
        <f>SUM(DS9:DS33)</f>
        <v>0</v>
      </c>
      <c r="DT34" s="17">
        <f t="shared" ref="DT34" si="464">SUM(DT9:DT33)</f>
        <v>0</v>
      </c>
      <c r="DU34" s="17">
        <f t="shared" ref="DU34" si="465">SUM(DU9:DU33)</f>
        <v>0</v>
      </c>
      <c r="DV34" s="17">
        <f t="shared" ref="DV34" si="466">SUM(DV9:DV33)</f>
        <v>0</v>
      </c>
      <c r="DW34" s="17">
        <f t="shared" ref="DW34" si="467">SUM(DW9:DW33)</f>
        <v>0</v>
      </c>
      <c r="DX34" s="17">
        <f t="shared" ref="DX34" si="468">SUM(DX9:DX33)</f>
        <v>0</v>
      </c>
      <c r="DY34" s="17">
        <f t="shared" ref="DY34" si="469">SUM(DY9:DY33)</f>
        <v>0</v>
      </c>
      <c r="DZ34" s="17">
        <f t="shared" ref="DZ34" si="470">SUM(DZ9:DZ33)</f>
        <v>0</v>
      </c>
      <c r="EA34" s="17">
        <f t="shared" ref="EA34" si="471">SUM(EA9:EA33)</f>
        <v>0</v>
      </c>
      <c r="EB34" s="17">
        <f t="shared" ref="EB34" si="472">SUM(EB9:EB33)</f>
        <v>0</v>
      </c>
      <c r="EC34" s="17">
        <f t="shared" ref="EC34" si="473">SUM(EC9:EC33)</f>
        <v>0</v>
      </c>
      <c r="ED34" s="17">
        <f t="shared" ref="ED34" si="474">SUM(ED9:ED33)</f>
        <v>0</v>
      </c>
      <c r="EE34" s="319">
        <f t="shared" ref="EE34" si="475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476">F6-F34</f>
        <v>0</v>
      </c>
      <c r="G36" s="17">
        <f t="shared" si="476"/>
        <v>0</v>
      </c>
      <c r="H36" s="17">
        <f t="shared" si="476"/>
        <v>0</v>
      </c>
      <c r="I36" s="17">
        <f t="shared" si="476"/>
        <v>0</v>
      </c>
      <c r="J36" s="17">
        <f t="shared" si="476"/>
        <v>0</v>
      </c>
      <c r="K36" s="17">
        <f t="shared" si="476"/>
        <v>0</v>
      </c>
      <c r="L36" s="17">
        <f t="shared" si="476"/>
        <v>0</v>
      </c>
      <c r="M36" s="17">
        <f t="shared" si="476"/>
        <v>0</v>
      </c>
      <c r="N36" s="17">
        <f t="shared" si="476"/>
        <v>0</v>
      </c>
      <c r="O36" s="17">
        <f t="shared" si="476"/>
        <v>0</v>
      </c>
      <c r="P36" s="17">
        <f t="shared" si="476"/>
        <v>0</v>
      </c>
      <c r="Q36" s="17">
        <f t="shared" si="476"/>
        <v>0</v>
      </c>
      <c r="R36" s="319">
        <f t="shared" si="306"/>
        <v>0</v>
      </c>
      <c r="S36" s="17">
        <f t="shared" ref="S36:AD36" si="477">S6-S34</f>
        <v>0</v>
      </c>
      <c r="T36" s="17">
        <f t="shared" si="477"/>
        <v>0</v>
      </c>
      <c r="U36" s="17">
        <f t="shared" si="477"/>
        <v>0</v>
      </c>
      <c r="V36" s="17">
        <f t="shared" si="477"/>
        <v>0</v>
      </c>
      <c r="W36" s="17">
        <f t="shared" si="477"/>
        <v>0</v>
      </c>
      <c r="X36" s="17">
        <f t="shared" si="477"/>
        <v>0</v>
      </c>
      <c r="Y36" s="17">
        <f t="shared" si="477"/>
        <v>0</v>
      </c>
      <c r="Z36" s="17">
        <f t="shared" si="477"/>
        <v>0</v>
      </c>
      <c r="AA36" s="17">
        <f t="shared" si="477"/>
        <v>0</v>
      </c>
      <c r="AB36" s="17">
        <f t="shared" si="477"/>
        <v>0</v>
      </c>
      <c r="AC36" s="17">
        <f t="shared" si="477"/>
        <v>0</v>
      </c>
      <c r="AD36" s="17">
        <f t="shared" si="477"/>
        <v>0</v>
      </c>
      <c r="AE36" s="319">
        <f t="shared" ref="AE36" si="478">SUM(S36:AD36)</f>
        <v>0</v>
      </c>
      <c r="AF36" s="17">
        <f t="shared" ref="AF36:AQ36" si="479">AF6-AF34</f>
        <v>0</v>
      </c>
      <c r="AG36" s="17">
        <f t="shared" si="479"/>
        <v>0</v>
      </c>
      <c r="AH36" s="17">
        <f t="shared" si="479"/>
        <v>0</v>
      </c>
      <c r="AI36" s="17">
        <f t="shared" si="479"/>
        <v>0</v>
      </c>
      <c r="AJ36" s="17">
        <f t="shared" si="479"/>
        <v>0</v>
      </c>
      <c r="AK36" s="17">
        <f t="shared" si="479"/>
        <v>0</v>
      </c>
      <c r="AL36" s="17">
        <f t="shared" si="479"/>
        <v>0</v>
      </c>
      <c r="AM36" s="17">
        <f t="shared" si="479"/>
        <v>0</v>
      </c>
      <c r="AN36" s="17">
        <f t="shared" si="479"/>
        <v>0</v>
      </c>
      <c r="AO36" s="17">
        <f t="shared" si="479"/>
        <v>0</v>
      </c>
      <c r="AP36" s="17">
        <f t="shared" si="479"/>
        <v>0</v>
      </c>
      <c r="AQ36" s="17">
        <f t="shared" si="479"/>
        <v>0</v>
      </c>
      <c r="AR36" s="319">
        <f t="shared" ref="AR36" si="480">SUM(AF36:AQ36)</f>
        <v>0</v>
      </c>
      <c r="AS36" s="17">
        <f t="shared" ref="AS36:BD36" si="481">AS6-AS34</f>
        <v>0</v>
      </c>
      <c r="AT36" s="17">
        <f t="shared" si="481"/>
        <v>0</v>
      </c>
      <c r="AU36" s="17">
        <f t="shared" si="481"/>
        <v>0</v>
      </c>
      <c r="AV36" s="17">
        <f t="shared" si="481"/>
        <v>0</v>
      </c>
      <c r="AW36" s="17">
        <f t="shared" si="481"/>
        <v>0</v>
      </c>
      <c r="AX36" s="17">
        <f t="shared" si="481"/>
        <v>0</v>
      </c>
      <c r="AY36" s="17">
        <f t="shared" si="481"/>
        <v>0</v>
      </c>
      <c r="AZ36" s="17">
        <f t="shared" si="481"/>
        <v>0</v>
      </c>
      <c r="BA36" s="17">
        <f t="shared" si="481"/>
        <v>0</v>
      </c>
      <c r="BB36" s="17">
        <f t="shared" si="481"/>
        <v>0</v>
      </c>
      <c r="BC36" s="17">
        <f t="shared" si="481"/>
        <v>0</v>
      </c>
      <c r="BD36" s="17">
        <f t="shared" si="481"/>
        <v>0</v>
      </c>
      <c r="BE36" s="319">
        <f t="shared" ref="BE36" si="482">SUM(AS36:BD36)</f>
        <v>0</v>
      </c>
      <c r="BF36" s="17">
        <f t="shared" ref="BF36:BQ36" si="483">BF6-BF34</f>
        <v>0</v>
      </c>
      <c r="BG36" s="17">
        <f t="shared" si="483"/>
        <v>0</v>
      </c>
      <c r="BH36" s="17">
        <f t="shared" si="483"/>
        <v>0</v>
      </c>
      <c r="BI36" s="17">
        <f t="shared" si="483"/>
        <v>0</v>
      </c>
      <c r="BJ36" s="17">
        <f t="shared" si="483"/>
        <v>0</v>
      </c>
      <c r="BK36" s="17">
        <f t="shared" si="483"/>
        <v>0</v>
      </c>
      <c r="BL36" s="17">
        <f t="shared" si="483"/>
        <v>0</v>
      </c>
      <c r="BM36" s="17">
        <f t="shared" si="483"/>
        <v>0</v>
      </c>
      <c r="BN36" s="17">
        <f t="shared" si="483"/>
        <v>0</v>
      </c>
      <c r="BO36" s="17">
        <f t="shared" si="483"/>
        <v>0</v>
      </c>
      <c r="BP36" s="17">
        <f t="shared" si="483"/>
        <v>0</v>
      </c>
      <c r="BQ36" s="17">
        <f t="shared" si="483"/>
        <v>0</v>
      </c>
      <c r="BR36" s="319">
        <f t="shared" ref="BR36" si="484">SUM(BF36:BQ36)</f>
        <v>0</v>
      </c>
      <c r="BS36" s="17">
        <f t="shared" ref="BS36:CD36" si="485">BS6-BS34</f>
        <v>0</v>
      </c>
      <c r="BT36" s="17">
        <f t="shared" si="485"/>
        <v>0</v>
      </c>
      <c r="BU36" s="17">
        <f t="shared" si="485"/>
        <v>0</v>
      </c>
      <c r="BV36" s="17">
        <f t="shared" si="485"/>
        <v>0</v>
      </c>
      <c r="BW36" s="17">
        <f t="shared" si="485"/>
        <v>0</v>
      </c>
      <c r="BX36" s="17">
        <f t="shared" si="485"/>
        <v>0</v>
      </c>
      <c r="BY36" s="17">
        <f t="shared" si="485"/>
        <v>0</v>
      </c>
      <c r="BZ36" s="17">
        <f t="shared" si="485"/>
        <v>0</v>
      </c>
      <c r="CA36" s="17">
        <f t="shared" si="485"/>
        <v>0</v>
      </c>
      <c r="CB36" s="17">
        <f t="shared" si="485"/>
        <v>0</v>
      </c>
      <c r="CC36" s="17">
        <f t="shared" si="485"/>
        <v>0</v>
      </c>
      <c r="CD36" s="17">
        <f t="shared" si="485"/>
        <v>0</v>
      </c>
      <c r="CE36" s="319">
        <f t="shared" ref="CE36" si="486">SUM(BS36:CD36)</f>
        <v>0</v>
      </c>
      <c r="CF36" s="17">
        <f t="shared" ref="CF36:CQ36" si="487">CF6-CF34</f>
        <v>0</v>
      </c>
      <c r="CG36" s="17">
        <f t="shared" si="487"/>
        <v>0</v>
      </c>
      <c r="CH36" s="17">
        <f t="shared" si="487"/>
        <v>0</v>
      </c>
      <c r="CI36" s="17">
        <f t="shared" si="487"/>
        <v>0</v>
      </c>
      <c r="CJ36" s="17">
        <f t="shared" si="487"/>
        <v>0</v>
      </c>
      <c r="CK36" s="17">
        <f t="shared" si="487"/>
        <v>0</v>
      </c>
      <c r="CL36" s="17">
        <f t="shared" si="487"/>
        <v>0</v>
      </c>
      <c r="CM36" s="17">
        <f t="shared" si="487"/>
        <v>0</v>
      </c>
      <c r="CN36" s="17">
        <f t="shared" si="487"/>
        <v>0</v>
      </c>
      <c r="CO36" s="17">
        <f t="shared" si="487"/>
        <v>0</v>
      </c>
      <c r="CP36" s="17">
        <f t="shared" si="487"/>
        <v>0</v>
      </c>
      <c r="CQ36" s="17">
        <f t="shared" si="487"/>
        <v>0</v>
      </c>
      <c r="CR36" s="319">
        <f t="shared" ref="CR36" si="488">SUM(CF36:CQ36)</f>
        <v>0</v>
      </c>
      <c r="CS36" s="17">
        <f t="shared" ref="CS36:DD36" si="489">CS6-CS34</f>
        <v>0</v>
      </c>
      <c r="CT36" s="17">
        <f t="shared" si="489"/>
        <v>0</v>
      </c>
      <c r="CU36" s="17">
        <f t="shared" si="489"/>
        <v>0</v>
      </c>
      <c r="CV36" s="17">
        <f t="shared" si="489"/>
        <v>0</v>
      </c>
      <c r="CW36" s="17">
        <f t="shared" si="489"/>
        <v>0</v>
      </c>
      <c r="CX36" s="17">
        <f t="shared" si="489"/>
        <v>0</v>
      </c>
      <c r="CY36" s="17">
        <f t="shared" si="489"/>
        <v>0</v>
      </c>
      <c r="CZ36" s="17">
        <f t="shared" si="489"/>
        <v>0</v>
      </c>
      <c r="DA36" s="17">
        <f t="shared" si="489"/>
        <v>0</v>
      </c>
      <c r="DB36" s="17">
        <f t="shared" si="489"/>
        <v>0</v>
      </c>
      <c r="DC36" s="17">
        <f t="shared" si="489"/>
        <v>0</v>
      </c>
      <c r="DD36" s="17">
        <f t="shared" si="489"/>
        <v>0</v>
      </c>
      <c r="DE36" s="319">
        <f t="shared" ref="DE36" si="490">SUM(CS36:DD36)</f>
        <v>0</v>
      </c>
      <c r="DF36" s="17">
        <f t="shared" ref="DF36:DQ36" si="491">DF6-DF34</f>
        <v>0</v>
      </c>
      <c r="DG36" s="17">
        <f t="shared" si="491"/>
        <v>0</v>
      </c>
      <c r="DH36" s="17">
        <f t="shared" si="491"/>
        <v>0</v>
      </c>
      <c r="DI36" s="17">
        <f t="shared" si="491"/>
        <v>0</v>
      </c>
      <c r="DJ36" s="17">
        <f t="shared" si="491"/>
        <v>0</v>
      </c>
      <c r="DK36" s="17">
        <f t="shared" si="491"/>
        <v>0</v>
      </c>
      <c r="DL36" s="17">
        <f t="shared" si="491"/>
        <v>0</v>
      </c>
      <c r="DM36" s="17">
        <f t="shared" si="491"/>
        <v>0</v>
      </c>
      <c r="DN36" s="17">
        <f t="shared" si="491"/>
        <v>0</v>
      </c>
      <c r="DO36" s="17">
        <f t="shared" si="491"/>
        <v>0</v>
      </c>
      <c r="DP36" s="17">
        <f t="shared" si="491"/>
        <v>0</v>
      </c>
      <c r="DQ36" s="17">
        <f t="shared" si="491"/>
        <v>0</v>
      </c>
      <c r="DR36" s="319">
        <f t="shared" ref="DR36" si="492">SUM(DF36:DQ36)</f>
        <v>0</v>
      </c>
      <c r="DS36" s="17">
        <f t="shared" ref="DS36:ED36" si="493">DS6-DS34</f>
        <v>0</v>
      </c>
      <c r="DT36" s="17">
        <f t="shared" si="493"/>
        <v>0</v>
      </c>
      <c r="DU36" s="17">
        <f t="shared" si="493"/>
        <v>0</v>
      </c>
      <c r="DV36" s="17">
        <f t="shared" si="493"/>
        <v>0</v>
      </c>
      <c r="DW36" s="17">
        <f t="shared" si="493"/>
        <v>0</v>
      </c>
      <c r="DX36" s="17">
        <f t="shared" si="493"/>
        <v>0</v>
      </c>
      <c r="DY36" s="17">
        <f t="shared" si="493"/>
        <v>0</v>
      </c>
      <c r="DZ36" s="17">
        <f t="shared" si="493"/>
        <v>0</v>
      </c>
      <c r="EA36" s="17">
        <f t="shared" si="493"/>
        <v>0</v>
      </c>
      <c r="EB36" s="17">
        <f t="shared" si="493"/>
        <v>0</v>
      </c>
      <c r="EC36" s="17">
        <f t="shared" si="493"/>
        <v>0</v>
      </c>
      <c r="ED36" s="17">
        <f t="shared" si="493"/>
        <v>0</v>
      </c>
      <c r="EE36" s="391">
        <f t="shared" ref="EE36" si="494">SUM(DS36:ED36)</f>
        <v>0</v>
      </c>
    </row>
    <row r="37" spans="1:135" x14ac:dyDescent="0.2">
      <c r="A37" s="31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5 EMPRUNT 1'!E5</f>
        <v>0</v>
      </c>
      <c r="D38" s="9" t="s">
        <v>24</v>
      </c>
      <c r="F38" s="17">
        <f t="shared" ref="F38:Q39" si="495">IF(F$2&gt;=$B$18,$E38,0)</f>
        <v>0</v>
      </c>
      <c r="G38" s="17">
        <f t="shared" si="495"/>
        <v>0</v>
      </c>
      <c r="H38" s="17">
        <f t="shared" si="495"/>
        <v>0</v>
      </c>
      <c r="I38" s="17">
        <f t="shared" si="495"/>
        <v>0</v>
      </c>
      <c r="J38" s="17">
        <f t="shared" si="495"/>
        <v>0</v>
      </c>
      <c r="K38" s="17">
        <f t="shared" si="495"/>
        <v>0</v>
      </c>
      <c r="L38" s="17">
        <f t="shared" si="495"/>
        <v>0</v>
      </c>
      <c r="M38" s="17">
        <f t="shared" si="495"/>
        <v>0</v>
      </c>
      <c r="N38" s="17">
        <f t="shared" si="495"/>
        <v>0</v>
      </c>
      <c r="O38" s="17">
        <f t="shared" si="495"/>
        <v>0</v>
      </c>
      <c r="P38" s="17">
        <f t="shared" si="495"/>
        <v>0</v>
      </c>
      <c r="Q38" s="17">
        <f t="shared" si="495"/>
        <v>0</v>
      </c>
      <c r="R38" s="319">
        <f t="shared" ref="R38:R39" si="496">SUM(F38:Q38)</f>
        <v>0</v>
      </c>
      <c r="S38" s="17">
        <f t="shared" ref="S38:AD39" si="497">IF(S$2&gt;=$B$18,$E38,0)</f>
        <v>0</v>
      </c>
      <c r="T38" s="17">
        <f t="shared" si="497"/>
        <v>0</v>
      </c>
      <c r="U38" s="17">
        <f t="shared" si="497"/>
        <v>0</v>
      </c>
      <c r="V38" s="17">
        <f t="shared" si="497"/>
        <v>0</v>
      </c>
      <c r="W38" s="17">
        <f t="shared" si="497"/>
        <v>0</v>
      </c>
      <c r="X38" s="17">
        <f t="shared" si="497"/>
        <v>0</v>
      </c>
      <c r="Y38" s="17">
        <f t="shared" si="497"/>
        <v>0</v>
      </c>
      <c r="Z38" s="17">
        <f t="shared" si="497"/>
        <v>0</v>
      </c>
      <c r="AA38" s="17">
        <f t="shared" si="497"/>
        <v>0</v>
      </c>
      <c r="AB38" s="17">
        <f t="shared" si="497"/>
        <v>0</v>
      </c>
      <c r="AC38" s="17">
        <f t="shared" si="497"/>
        <v>0</v>
      </c>
      <c r="AD38" s="17">
        <f t="shared" si="497"/>
        <v>0</v>
      </c>
      <c r="AE38" s="319">
        <f t="shared" ref="AE38:AE39" si="498">SUM(S38:AD38)</f>
        <v>0</v>
      </c>
      <c r="AF38" s="17">
        <f t="shared" ref="AF38:AQ39" si="499">IF(AF$2&gt;=$B$18,$E38,0)</f>
        <v>0</v>
      </c>
      <c r="AG38" s="17">
        <f t="shared" si="499"/>
        <v>0</v>
      </c>
      <c r="AH38" s="17">
        <f t="shared" si="499"/>
        <v>0</v>
      </c>
      <c r="AI38" s="17">
        <f t="shared" si="499"/>
        <v>0</v>
      </c>
      <c r="AJ38" s="17">
        <f t="shared" si="499"/>
        <v>0</v>
      </c>
      <c r="AK38" s="17">
        <f t="shared" si="499"/>
        <v>0</v>
      </c>
      <c r="AL38" s="17">
        <f t="shared" si="499"/>
        <v>0</v>
      </c>
      <c r="AM38" s="17">
        <f t="shared" si="499"/>
        <v>0</v>
      </c>
      <c r="AN38" s="17">
        <f t="shared" si="499"/>
        <v>0</v>
      </c>
      <c r="AO38" s="17">
        <f t="shared" si="499"/>
        <v>0</v>
      </c>
      <c r="AP38" s="17">
        <f t="shared" si="499"/>
        <v>0</v>
      </c>
      <c r="AQ38" s="17">
        <f t="shared" si="499"/>
        <v>0</v>
      </c>
      <c r="AR38" s="319">
        <f t="shared" ref="AR38:AR39" si="500">SUM(AF38:AQ38)</f>
        <v>0</v>
      </c>
      <c r="AS38" s="17">
        <f t="shared" ref="AS38:BD39" si="501">IF(AS$2&gt;=$B$18,$E38,0)</f>
        <v>0</v>
      </c>
      <c r="AT38" s="17">
        <f t="shared" si="501"/>
        <v>0</v>
      </c>
      <c r="AU38" s="17">
        <f t="shared" si="501"/>
        <v>0</v>
      </c>
      <c r="AV38" s="17">
        <f t="shared" si="501"/>
        <v>0</v>
      </c>
      <c r="AW38" s="17">
        <f t="shared" si="501"/>
        <v>0</v>
      </c>
      <c r="AX38" s="17">
        <f t="shared" si="501"/>
        <v>0</v>
      </c>
      <c r="AY38" s="17">
        <f t="shared" si="501"/>
        <v>0</v>
      </c>
      <c r="AZ38" s="17">
        <f t="shared" si="501"/>
        <v>0</v>
      </c>
      <c r="BA38" s="17">
        <f t="shared" si="501"/>
        <v>0</v>
      </c>
      <c r="BB38" s="17">
        <f t="shared" si="501"/>
        <v>0</v>
      </c>
      <c r="BC38" s="17">
        <f t="shared" si="501"/>
        <v>0</v>
      </c>
      <c r="BD38" s="17">
        <f t="shared" si="501"/>
        <v>0</v>
      </c>
      <c r="BE38" s="319">
        <f t="shared" ref="BE38:BE39" si="502">SUM(AS38:BD38)</f>
        <v>0</v>
      </c>
      <c r="BF38" s="17">
        <f t="shared" ref="BF38:BQ39" si="503">IF(BF$2&gt;=$B$18,$E38,0)</f>
        <v>0</v>
      </c>
      <c r="BG38" s="17">
        <f t="shared" si="503"/>
        <v>0</v>
      </c>
      <c r="BH38" s="17">
        <f t="shared" si="503"/>
        <v>0</v>
      </c>
      <c r="BI38" s="17">
        <f t="shared" si="503"/>
        <v>0</v>
      </c>
      <c r="BJ38" s="17">
        <f t="shared" si="503"/>
        <v>0</v>
      </c>
      <c r="BK38" s="17">
        <f t="shared" si="503"/>
        <v>0</v>
      </c>
      <c r="BL38" s="17">
        <f t="shared" si="503"/>
        <v>0</v>
      </c>
      <c r="BM38" s="17">
        <f t="shared" si="503"/>
        <v>0</v>
      </c>
      <c r="BN38" s="17">
        <f t="shared" si="503"/>
        <v>0</v>
      </c>
      <c r="BO38" s="17">
        <f t="shared" si="503"/>
        <v>0</v>
      </c>
      <c r="BP38" s="17">
        <f t="shared" si="503"/>
        <v>0</v>
      </c>
      <c r="BQ38" s="17">
        <f t="shared" si="503"/>
        <v>0</v>
      </c>
      <c r="BR38" s="319">
        <f t="shared" ref="BR38:BR39" si="504">SUM(BF38:BQ38)</f>
        <v>0</v>
      </c>
      <c r="BS38" s="17">
        <f t="shared" ref="BS38:CD39" si="505">IF(BS$2&gt;=$B$18,$E38,0)</f>
        <v>0</v>
      </c>
      <c r="BT38" s="17">
        <f t="shared" si="505"/>
        <v>0</v>
      </c>
      <c r="BU38" s="17">
        <f t="shared" si="505"/>
        <v>0</v>
      </c>
      <c r="BV38" s="17">
        <f t="shared" si="505"/>
        <v>0</v>
      </c>
      <c r="BW38" s="17">
        <f t="shared" si="505"/>
        <v>0</v>
      </c>
      <c r="BX38" s="17">
        <f t="shared" si="505"/>
        <v>0</v>
      </c>
      <c r="BY38" s="17">
        <f t="shared" si="505"/>
        <v>0</v>
      </c>
      <c r="BZ38" s="17">
        <f t="shared" si="505"/>
        <v>0</v>
      </c>
      <c r="CA38" s="17">
        <f t="shared" si="505"/>
        <v>0</v>
      </c>
      <c r="CB38" s="17">
        <f t="shared" si="505"/>
        <v>0</v>
      </c>
      <c r="CC38" s="17">
        <f t="shared" si="505"/>
        <v>0</v>
      </c>
      <c r="CD38" s="17">
        <f t="shared" si="505"/>
        <v>0</v>
      </c>
      <c r="CE38" s="319">
        <f t="shared" ref="CE38:CE39" si="506">SUM(BS38:CD38)</f>
        <v>0</v>
      </c>
      <c r="CF38" s="17">
        <f t="shared" ref="CF38:CQ39" si="507">IF(CF$2&gt;=$B$18,$E38,0)</f>
        <v>0</v>
      </c>
      <c r="CG38" s="17">
        <f t="shared" si="507"/>
        <v>0</v>
      </c>
      <c r="CH38" s="17">
        <f t="shared" si="507"/>
        <v>0</v>
      </c>
      <c r="CI38" s="17">
        <f t="shared" si="507"/>
        <v>0</v>
      </c>
      <c r="CJ38" s="17">
        <f t="shared" si="507"/>
        <v>0</v>
      </c>
      <c r="CK38" s="17">
        <f t="shared" si="507"/>
        <v>0</v>
      </c>
      <c r="CL38" s="17">
        <f t="shared" si="507"/>
        <v>0</v>
      </c>
      <c r="CM38" s="17">
        <f t="shared" si="507"/>
        <v>0</v>
      </c>
      <c r="CN38" s="17">
        <f t="shared" si="507"/>
        <v>0</v>
      </c>
      <c r="CO38" s="17">
        <f t="shared" si="507"/>
        <v>0</v>
      </c>
      <c r="CP38" s="17">
        <f t="shared" si="507"/>
        <v>0</v>
      </c>
      <c r="CQ38" s="17">
        <f t="shared" si="507"/>
        <v>0</v>
      </c>
      <c r="CR38" s="319">
        <f t="shared" ref="CR38:CR39" si="508">SUM(CF38:CQ38)</f>
        <v>0</v>
      </c>
      <c r="CS38" s="17">
        <f t="shared" ref="CS38:DD39" si="509">IF(CS$2&gt;=$B$18,$E38,0)</f>
        <v>0</v>
      </c>
      <c r="CT38" s="17">
        <f t="shared" si="509"/>
        <v>0</v>
      </c>
      <c r="CU38" s="17">
        <f t="shared" si="509"/>
        <v>0</v>
      </c>
      <c r="CV38" s="17">
        <f t="shared" si="509"/>
        <v>0</v>
      </c>
      <c r="CW38" s="17">
        <f t="shared" si="509"/>
        <v>0</v>
      </c>
      <c r="CX38" s="17">
        <f t="shared" si="509"/>
        <v>0</v>
      </c>
      <c r="CY38" s="17">
        <f t="shared" si="509"/>
        <v>0</v>
      </c>
      <c r="CZ38" s="17">
        <f t="shared" si="509"/>
        <v>0</v>
      </c>
      <c r="DA38" s="17">
        <f t="shared" si="509"/>
        <v>0</v>
      </c>
      <c r="DB38" s="17">
        <f t="shared" si="509"/>
        <v>0</v>
      </c>
      <c r="DC38" s="17">
        <f t="shared" si="509"/>
        <v>0</v>
      </c>
      <c r="DD38" s="17">
        <f t="shared" si="509"/>
        <v>0</v>
      </c>
      <c r="DE38" s="319">
        <f t="shared" ref="DE38:DE39" si="510">SUM(CS38:DD38)</f>
        <v>0</v>
      </c>
      <c r="DF38" s="17">
        <f t="shared" ref="DF38:DQ39" si="511">IF(DF$2&gt;=$B$18,$E38,0)</f>
        <v>0</v>
      </c>
      <c r="DG38" s="17">
        <f t="shared" si="511"/>
        <v>0</v>
      </c>
      <c r="DH38" s="17">
        <f t="shared" si="511"/>
        <v>0</v>
      </c>
      <c r="DI38" s="17">
        <f t="shared" si="511"/>
        <v>0</v>
      </c>
      <c r="DJ38" s="17">
        <f t="shared" si="511"/>
        <v>0</v>
      </c>
      <c r="DK38" s="17">
        <f t="shared" si="511"/>
        <v>0</v>
      </c>
      <c r="DL38" s="17">
        <f t="shared" si="511"/>
        <v>0</v>
      </c>
      <c r="DM38" s="17">
        <f t="shared" si="511"/>
        <v>0</v>
      </c>
      <c r="DN38" s="17">
        <f t="shared" si="511"/>
        <v>0</v>
      </c>
      <c r="DO38" s="17">
        <f t="shared" si="511"/>
        <v>0</v>
      </c>
      <c r="DP38" s="17">
        <f t="shared" si="511"/>
        <v>0</v>
      </c>
      <c r="DQ38" s="17">
        <f t="shared" si="511"/>
        <v>0</v>
      </c>
      <c r="DR38" s="319">
        <f t="shared" ref="DR38:DR39" si="512">SUM(DF38:DQ38)</f>
        <v>0</v>
      </c>
      <c r="DS38" s="17">
        <f t="shared" ref="DS38:ED39" si="513">IF(DS$2&gt;=$B$18,$E38,0)</f>
        <v>0</v>
      </c>
      <c r="DT38" s="17">
        <f t="shared" si="513"/>
        <v>0</v>
      </c>
      <c r="DU38" s="17">
        <f t="shared" si="513"/>
        <v>0</v>
      </c>
      <c r="DV38" s="17">
        <f t="shared" si="513"/>
        <v>0</v>
      </c>
      <c r="DW38" s="17">
        <f t="shared" si="513"/>
        <v>0</v>
      </c>
      <c r="DX38" s="17">
        <f t="shared" si="513"/>
        <v>0</v>
      </c>
      <c r="DY38" s="17">
        <f t="shared" si="513"/>
        <v>0</v>
      </c>
      <c r="DZ38" s="17">
        <f t="shared" si="513"/>
        <v>0</v>
      </c>
      <c r="EA38" s="17">
        <f t="shared" si="513"/>
        <v>0</v>
      </c>
      <c r="EB38" s="17">
        <f t="shared" si="513"/>
        <v>0</v>
      </c>
      <c r="EC38" s="17">
        <f t="shared" si="513"/>
        <v>0</v>
      </c>
      <c r="ED38" s="17">
        <f t="shared" si="513"/>
        <v>0</v>
      </c>
      <c r="EE38" s="391">
        <f t="shared" ref="EE38:EE39" si="514">SUM(DS38:ED38)</f>
        <v>0</v>
      </c>
    </row>
    <row r="39" spans="1:135" x14ac:dyDescent="0.2">
      <c r="A39" s="12" t="s">
        <v>4</v>
      </c>
      <c r="B39" s="435">
        <f>'SPACELOG 5 EMPRUNT 1'!E7</f>
        <v>15</v>
      </c>
      <c r="D39" s="9" t="s">
        <v>25</v>
      </c>
      <c r="F39" s="17">
        <f t="shared" si="495"/>
        <v>0</v>
      </c>
      <c r="G39" s="17">
        <f t="shared" si="495"/>
        <v>0</v>
      </c>
      <c r="H39" s="17">
        <f t="shared" si="495"/>
        <v>0</v>
      </c>
      <c r="I39" s="17">
        <f t="shared" si="495"/>
        <v>0</v>
      </c>
      <c r="J39" s="17">
        <f t="shared" si="495"/>
        <v>0</v>
      </c>
      <c r="K39" s="17">
        <f t="shared" si="495"/>
        <v>0</v>
      </c>
      <c r="L39" s="17">
        <f t="shared" si="495"/>
        <v>0</v>
      </c>
      <c r="M39" s="17">
        <f t="shared" si="495"/>
        <v>0</v>
      </c>
      <c r="N39" s="17">
        <f t="shared" si="495"/>
        <v>0</v>
      </c>
      <c r="O39" s="17">
        <f t="shared" si="495"/>
        <v>0</v>
      </c>
      <c r="P39" s="17">
        <f t="shared" si="495"/>
        <v>0</v>
      </c>
      <c r="Q39" s="17">
        <f t="shared" si="495"/>
        <v>0</v>
      </c>
      <c r="R39" s="319">
        <f t="shared" si="496"/>
        <v>0</v>
      </c>
      <c r="S39" s="17">
        <f t="shared" si="497"/>
        <v>0</v>
      </c>
      <c r="T39" s="17">
        <f t="shared" si="497"/>
        <v>0</v>
      </c>
      <c r="U39" s="17">
        <f t="shared" si="497"/>
        <v>0</v>
      </c>
      <c r="V39" s="17">
        <f t="shared" si="497"/>
        <v>0</v>
      </c>
      <c r="W39" s="17">
        <f t="shared" si="497"/>
        <v>0</v>
      </c>
      <c r="X39" s="17">
        <f t="shared" si="497"/>
        <v>0</v>
      </c>
      <c r="Y39" s="17">
        <f t="shared" si="497"/>
        <v>0</v>
      </c>
      <c r="Z39" s="17">
        <f t="shared" si="497"/>
        <v>0</v>
      </c>
      <c r="AA39" s="17">
        <f t="shared" si="497"/>
        <v>0</v>
      </c>
      <c r="AB39" s="17">
        <f t="shared" si="497"/>
        <v>0</v>
      </c>
      <c r="AC39" s="17">
        <f t="shared" si="497"/>
        <v>0</v>
      </c>
      <c r="AD39" s="17">
        <f t="shared" si="497"/>
        <v>0</v>
      </c>
      <c r="AE39" s="319">
        <f t="shared" si="498"/>
        <v>0</v>
      </c>
      <c r="AF39" s="17">
        <f t="shared" si="499"/>
        <v>0</v>
      </c>
      <c r="AG39" s="17">
        <f t="shared" si="499"/>
        <v>0</v>
      </c>
      <c r="AH39" s="17">
        <f t="shared" si="499"/>
        <v>0</v>
      </c>
      <c r="AI39" s="17">
        <f t="shared" si="499"/>
        <v>0</v>
      </c>
      <c r="AJ39" s="17">
        <f t="shared" si="499"/>
        <v>0</v>
      </c>
      <c r="AK39" s="17">
        <f t="shared" si="499"/>
        <v>0</v>
      </c>
      <c r="AL39" s="17">
        <f t="shared" si="499"/>
        <v>0</v>
      </c>
      <c r="AM39" s="17">
        <f t="shared" si="499"/>
        <v>0</v>
      </c>
      <c r="AN39" s="17">
        <f t="shared" si="499"/>
        <v>0</v>
      </c>
      <c r="AO39" s="17">
        <f t="shared" si="499"/>
        <v>0</v>
      </c>
      <c r="AP39" s="17">
        <f t="shared" si="499"/>
        <v>0</v>
      </c>
      <c r="AQ39" s="17">
        <f t="shared" si="499"/>
        <v>0</v>
      </c>
      <c r="AR39" s="319">
        <f t="shared" si="500"/>
        <v>0</v>
      </c>
      <c r="AS39" s="17">
        <f t="shared" si="501"/>
        <v>0</v>
      </c>
      <c r="AT39" s="17">
        <f t="shared" si="501"/>
        <v>0</v>
      </c>
      <c r="AU39" s="17">
        <f t="shared" si="501"/>
        <v>0</v>
      </c>
      <c r="AV39" s="17">
        <f t="shared" si="501"/>
        <v>0</v>
      </c>
      <c r="AW39" s="17">
        <f t="shared" si="501"/>
        <v>0</v>
      </c>
      <c r="AX39" s="17">
        <f t="shared" si="501"/>
        <v>0</v>
      </c>
      <c r="AY39" s="17">
        <f t="shared" si="501"/>
        <v>0</v>
      </c>
      <c r="AZ39" s="17">
        <f t="shared" si="501"/>
        <v>0</v>
      </c>
      <c r="BA39" s="17">
        <f t="shared" si="501"/>
        <v>0</v>
      </c>
      <c r="BB39" s="17">
        <f t="shared" si="501"/>
        <v>0</v>
      </c>
      <c r="BC39" s="17">
        <f t="shared" si="501"/>
        <v>0</v>
      </c>
      <c r="BD39" s="17">
        <f t="shared" si="501"/>
        <v>0</v>
      </c>
      <c r="BE39" s="319">
        <f t="shared" si="502"/>
        <v>0</v>
      </c>
      <c r="BF39" s="17">
        <f t="shared" si="503"/>
        <v>0</v>
      </c>
      <c r="BG39" s="17">
        <f t="shared" si="503"/>
        <v>0</v>
      </c>
      <c r="BH39" s="17">
        <f t="shared" si="503"/>
        <v>0</v>
      </c>
      <c r="BI39" s="17">
        <f t="shared" si="503"/>
        <v>0</v>
      </c>
      <c r="BJ39" s="17">
        <f t="shared" si="503"/>
        <v>0</v>
      </c>
      <c r="BK39" s="17">
        <f t="shared" si="503"/>
        <v>0</v>
      </c>
      <c r="BL39" s="17">
        <f t="shared" si="503"/>
        <v>0</v>
      </c>
      <c r="BM39" s="17">
        <f t="shared" si="503"/>
        <v>0</v>
      </c>
      <c r="BN39" s="17">
        <f t="shared" si="503"/>
        <v>0</v>
      </c>
      <c r="BO39" s="17">
        <f t="shared" si="503"/>
        <v>0</v>
      </c>
      <c r="BP39" s="17">
        <f t="shared" si="503"/>
        <v>0</v>
      </c>
      <c r="BQ39" s="17">
        <f t="shared" si="503"/>
        <v>0</v>
      </c>
      <c r="BR39" s="319">
        <f t="shared" si="504"/>
        <v>0</v>
      </c>
      <c r="BS39" s="17">
        <f t="shared" si="505"/>
        <v>0</v>
      </c>
      <c r="BT39" s="17">
        <f t="shared" si="505"/>
        <v>0</v>
      </c>
      <c r="BU39" s="17">
        <f t="shared" si="505"/>
        <v>0</v>
      </c>
      <c r="BV39" s="17">
        <f t="shared" si="505"/>
        <v>0</v>
      </c>
      <c r="BW39" s="17">
        <f t="shared" si="505"/>
        <v>0</v>
      </c>
      <c r="BX39" s="17">
        <f t="shared" si="505"/>
        <v>0</v>
      </c>
      <c r="BY39" s="17">
        <f t="shared" si="505"/>
        <v>0</v>
      </c>
      <c r="BZ39" s="17">
        <f t="shared" si="505"/>
        <v>0</v>
      </c>
      <c r="CA39" s="17">
        <f t="shared" si="505"/>
        <v>0</v>
      </c>
      <c r="CB39" s="17">
        <f t="shared" si="505"/>
        <v>0</v>
      </c>
      <c r="CC39" s="17">
        <f t="shared" si="505"/>
        <v>0</v>
      </c>
      <c r="CD39" s="17">
        <f t="shared" si="505"/>
        <v>0</v>
      </c>
      <c r="CE39" s="319">
        <f t="shared" si="506"/>
        <v>0</v>
      </c>
      <c r="CF39" s="17">
        <f t="shared" si="507"/>
        <v>0</v>
      </c>
      <c r="CG39" s="17">
        <f t="shared" si="507"/>
        <v>0</v>
      </c>
      <c r="CH39" s="17">
        <f t="shared" si="507"/>
        <v>0</v>
      </c>
      <c r="CI39" s="17">
        <f t="shared" si="507"/>
        <v>0</v>
      </c>
      <c r="CJ39" s="17">
        <f t="shared" si="507"/>
        <v>0</v>
      </c>
      <c r="CK39" s="17">
        <f t="shared" si="507"/>
        <v>0</v>
      </c>
      <c r="CL39" s="17">
        <f t="shared" si="507"/>
        <v>0</v>
      </c>
      <c r="CM39" s="17">
        <f t="shared" si="507"/>
        <v>0</v>
      </c>
      <c r="CN39" s="17">
        <f t="shared" si="507"/>
        <v>0</v>
      </c>
      <c r="CO39" s="17">
        <f t="shared" si="507"/>
        <v>0</v>
      </c>
      <c r="CP39" s="17">
        <f t="shared" si="507"/>
        <v>0</v>
      </c>
      <c r="CQ39" s="17">
        <f t="shared" si="507"/>
        <v>0</v>
      </c>
      <c r="CR39" s="319">
        <f t="shared" si="508"/>
        <v>0</v>
      </c>
      <c r="CS39" s="17">
        <f t="shared" si="509"/>
        <v>0</v>
      </c>
      <c r="CT39" s="17">
        <f t="shared" si="509"/>
        <v>0</v>
      </c>
      <c r="CU39" s="17">
        <f t="shared" si="509"/>
        <v>0</v>
      </c>
      <c r="CV39" s="17">
        <f t="shared" si="509"/>
        <v>0</v>
      </c>
      <c r="CW39" s="17">
        <f t="shared" si="509"/>
        <v>0</v>
      </c>
      <c r="CX39" s="17">
        <f t="shared" si="509"/>
        <v>0</v>
      </c>
      <c r="CY39" s="17">
        <f t="shared" si="509"/>
        <v>0</v>
      </c>
      <c r="CZ39" s="17">
        <f t="shared" si="509"/>
        <v>0</v>
      </c>
      <c r="DA39" s="17">
        <f t="shared" si="509"/>
        <v>0</v>
      </c>
      <c r="DB39" s="17">
        <f t="shared" si="509"/>
        <v>0</v>
      </c>
      <c r="DC39" s="17">
        <f t="shared" si="509"/>
        <v>0</v>
      </c>
      <c r="DD39" s="17">
        <f t="shared" si="509"/>
        <v>0</v>
      </c>
      <c r="DE39" s="319">
        <f t="shared" si="510"/>
        <v>0</v>
      </c>
      <c r="DF39" s="17">
        <f t="shared" si="511"/>
        <v>0</v>
      </c>
      <c r="DG39" s="17">
        <f t="shared" si="511"/>
        <v>0</v>
      </c>
      <c r="DH39" s="17">
        <f t="shared" si="511"/>
        <v>0</v>
      </c>
      <c r="DI39" s="17">
        <f t="shared" si="511"/>
        <v>0</v>
      </c>
      <c r="DJ39" s="17">
        <f t="shared" si="511"/>
        <v>0</v>
      </c>
      <c r="DK39" s="17">
        <f t="shared" si="511"/>
        <v>0</v>
      </c>
      <c r="DL39" s="17">
        <f t="shared" si="511"/>
        <v>0</v>
      </c>
      <c r="DM39" s="17">
        <f t="shared" si="511"/>
        <v>0</v>
      </c>
      <c r="DN39" s="17">
        <f t="shared" si="511"/>
        <v>0</v>
      </c>
      <c r="DO39" s="17">
        <f t="shared" si="511"/>
        <v>0</v>
      </c>
      <c r="DP39" s="17">
        <f t="shared" si="511"/>
        <v>0</v>
      </c>
      <c r="DQ39" s="17">
        <f t="shared" si="511"/>
        <v>0</v>
      </c>
      <c r="DR39" s="319">
        <f t="shared" si="512"/>
        <v>0</v>
      </c>
      <c r="DS39" s="17">
        <f t="shared" si="513"/>
        <v>0</v>
      </c>
      <c r="DT39" s="17">
        <f t="shared" si="513"/>
        <v>0</v>
      </c>
      <c r="DU39" s="17">
        <f t="shared" si="513"/>
        <v>0</v>
      </c>
      <c r="DV39" s="17">
        <f t="shared" si="513"/>
        <v>0</v>
      </c>
      <c r="DW39" s="17">
        <f t="shared" si="513"/>
        <v>0</v>
      </c>
      <c r="DX39" s="17">
        <f t="shared" si="513"/>
        <v>0</v>
      </c>
      <c r="DY39" s="17">
        <f t="shared" si="513"/>
        <v>0</v>
      </c>
      <c r="DZ39" s="17">
        <f t="shared" si="513"/>
        <v>0</v>
      </c>
      <c r="EA39" s="17">
        <f t="shared" si="513"/>
        <v>0</v>
      </c>
      <c r="EB39" s="17">
        <f t="shared" si="513"/>
        <v>0</v>
      </c>
      <c r="EC39" s="17">
        <f t="shared" si="513"/>
        <v>0</v>
      </c>
      <c r="ED39" s="17">
        <f t="shared" si="513"/>
        <v>0</v>
      </c>
      <c r="EE39" s="391">
        <f t="shared" si="514"/>
        <v>0</v>
      </c>
    </row>
    <row r="40" spans="1:135" x14ac:dyDescent="0.2">
      <c r="A40" s="12" t="s">
        <v>5</v>
      </c>
      <c r="B40" s="435">
        <f>'SPACELOG 5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5 EMPRUNT 1'!E6</f>
        <v>3.95E-2</v>
      </c>
      <c r="D41" s="22" t="s">
        <v>46</v>
      </c>
      <c r="E41" s="47"/>
      <c r="F41" s="17">
        <f t="shared" ref="F41:Q41" si="515">F39+F38</f>
        <v>0</v>
      </c>
      <c r="G41" s="17">
        <f t="shared" si="515"/>
        <v>0</v>
      </c>
      <c r="H41" s="17">
        <f t="shared" si="515"/>
        <v>0</v>
      </c>
      <c r="I41" s="17">
        <f t="shared" si="515"/>
        <v>0</v>
      </c>
      <c r="J41" s="17">
        <f t="shared" si="515"/>
        <v>0</v>
      </c>
      <c r="K41" s="17">
        <f t="shared" si="515"/>
        <v>0</v>
      </c>
      <c r="L41" s="17">
        <f t="shared" si="515"/>
        <v>0</v>
      </c>
      <c r="M41" s="17">
        <f t="shared" si="515"/>
        <v>0</v>
      </c>
      <c r="N41" s="17">
        <f t="shared" si="515"/>
        <v>0</v>
      </c>
      <c r="O41" s="17">
        <f t="shared" si="515"/>
        <v>0</v>
      </c>
      <c r="P41" s="17">
        <f t="shared" si="515"/>
        <v>0</v>
      </c>
      <c r="Q41" s="17">
        <f t="shared" si="515"/>
        <v>0</v>
      </c>
      <c r="R41" s="319">
        <f t="shared" ref="R41" si="516">SUM(F41:Q41)</f>
        <v>0</v>
      </c>
      <c r="S41" s="17">
        <f t="shared" ref="S41:AD41" si="517">S39+S38</f>
        <v>0</v>
      </c>
      <c r="T41" s="17">
        <f t="shared" si="517"/>
        <v>0</v>
      </c>
      <c r="U41" s="17">
        <f t="shared" si="517"/>
        <v>0</v>
      </c>
      <c r="V41" s="17">
        <f t="shared" si="517"/>
        <v>0</v>
      </c>
      <c r="W41" s="17">
        <f t="shared" si="517"/>
        <v>0</v>
      </c>
      <c r="X41" s="17">
        <f t="shared" si="517"/>
        <v>0</v>
      </c>
      <c r="Y41" s="17">
        <f t="shared" si="517"/>
        <v>0</v>
      </c>
      <c r="Z41" s="17">
        <f t="shared" si="517"/>
        <v>0</v>
      </c>
      <c r="AA41" s="17">
        <f t="shared" si="517"/>
        <v>0</v>
      </c>
      <c r="AB41" s="17">
        <f t="shared" si="517"/>
        <v>0</v>
      </c>
      <c r="AC41" s="17">
        <f t="shared" si="517"/>
        <v>0</v>
      </c>
      <c r="AD41" s="17">
        <f t="shared" si="517"/>
        <v>0</v>
      </c>
      <c r="AE41" s="319">
        <f t="shared" ref="AE41" si="518">SUM(S41:AD41)</f>
        <v>0</v>
      </c>
      <c r="AF41" s="17">
        <f t="shared" ref="AF41:AQ41" si="519">AF39+AF38</f>
        <v>0</v>
      </c>
      <c r="AG41" s="17">
        <f t="shared" si="519"/>
        <v>0</v>
      </c>
      <c r="AH41" s="17">
        <f t="shared" si="519"/>
        <v>0</v>
      </c>
      <c r="AI41" s="17">
        <f t="shared" si="519"/>
        <v>0</v>
      </c>
      <c r="AJ41" s="17">
        <f t="shared" si="519"/>
        <v>0</v>
      </c>
      <c r="AK41" s="17">
        <f t="shared" si="519"/>
        <v>0</v>
      </c>
      <c r="AL41" s="17">
        <f t="shared" si="519"/>
        <v>0</v>
      </c>
      <c r="AM41" s="17">
        <f t="shared" si="519"/>
        <v>0</v>
      </c>
      <c r="AN41" s="17">
        <f t="shared" si="519"/>
        <v>0</v>
      </c>
      <c r="AO41" s="17">
        <f t="shared" si="519"/>
        <v>0</v>
      </c>
      <c r="AP41" s="17">
        <f t="shared" si="519"/>
        <v>0</v>
      </c>
      <c r="AQ41" s="17">
        <f t="shared" si="519"/>
        <v>0</v>
      </c>
      <c r="AR41" s="319">
        <f t="shared" ref="AR41" si="520">SUM(AF41:AQ41)</f>
        <v>0</v>
      </c>
      <c r="AS41" s="17">
        <f t="shared" ref="AS41:BD41" si="521">AS39+AS38</f>
        <v>0</v>
      </c>
      <c r="AT41" s="17">
        <f t="shared" si="521"/>
        <v>0</v>
      </c>
      <c r="AU41" s="17">
        <f t="shared" si="521"/>
        <v>0</v>
      </c>
      <c r="AV41" s="17">
        <f t="shared" si="521"/>
        <v>0</v>
      </c>
      <c r="AW41" s="17">
        <f t="shared" si="521"/>
        <v>0</v>
      </c>
      <c r="AX41" s="17">
        <f t="shared" si="521"/>
        <v>0</v>
      </c>
      <c r="AY41" s="17">
        <f t="shared" si="521"/>
        <v>0</v>
      </c>
      <c r="AZ41" s="17">
        <f t="shared" si="521"/>
        <v>0</v>
      </c>
      <c r="BA41" s="17">
        <f t="shared" si="521"/>
        <v>0</v>
      </c>
      <c r="BB41" s="17">
        <f t="shared" si="521"/>
        <v>0</v>
      </c>
      <c r="BC41" s="17">
        <f t="shared" si="521"/>
        <v>0</v>
      </c>
      <c r="BD41" s="17">
        <f t="shared" si="521"/>
        <v>0</v>
      </c>
      <c r="BE41" s="319">
        <f t="shared" ref="BE41" si="522">SUM(AS41:BD41)</f>
        <v>0</v>
      </c>
      <c r="BF41" s="17">
        <f t="shared" ref="BF41:BQ41" si="523">BF39+BF38</f>
        <v>0</v>
      </c>
      <c r="BG41" s="17">
        <f t="shared" si="523"/>
        <v>0</v>
      </c>
      <c r="BH41" s="17">
        <f t="shared" si="523"/>
        <v>0</v>
      </c>
      <c r="BI41" s="17">
        <f t="shared" si="523"/>
        <v>0</v>
      </c>
      <c r="BJ41" s="17">
        <f t="shared" si="523"/>
        <v>0</v>
      </c>
      <c r="BK41" s="17">
        <f t="shared" si="523"/>
        <v>0</v>
      </c>
      <c r="BL41" s="17">
        <f t="shared" si="523"/>
        <v>0</v>
      </c>
      <c r="BM41" s="17">
        <f t="shared" si="523"/>
        <v>0</v>
      </c>
      <c r="BN41" s="17">
        <f t="shared" si="523"/>
        <v>0</v>
      </c>
      <c r="BO41" s="17">
        <f t="shared" si="523"/>
        <v>0</v>
      </c>
      <c r="BP41" s="17">
        <f t="shared" si="523"/>
        <v>0</v>
      </c>
      <c r="BQ41" s="17">
        <f t="shared" si="523"/>
        <v>0</v>
      </c>
      <c r="BR41" s="319">
        <f t="shared" ref="BR41" si="524">SUM(BF41:BQ41)</f>
        <v>0</v>
      </c>
      <c r="BS41" s="17">
        <f t="shared" ref="BS41:CD41" si="525">BS39+BS38</f>
        <v>0</v>
      </c>
      <c r="BT41" s="17">
        <f t="shared" si="525"/>
        <v>0</v>
      </c>
      <c r="BU41" s="17">
        <f t="shared" si="525"/>
        <v>0</v>
      </c>
      <c r="BV41" s="17">
        <f t="shared" si="525"/>
        <v>0</v>
      </c>
      <c r="BW41" s="17">
        <f t="shared" si="525"/>
        <v>0</v>
      </c>
      <c r="BX41" s="17">
        <f t="shared" si="525"/>
        <v>0</v>
      </c>
      <c r="BY41" s="17">
        <f t="shared" si="525"/>
        <v>0</v>
      </c>
      <c r="BZ41" s="17">
        <f t="shared" si="525"/>
        <v>0</v>
      </c>
      <c r="CA41" s="17">
        <f t="shared" si="525"/>
        <v>0</v>
      </c>
      <c r="CB41" s="17">
        <f t="shared" si="525"/>
        <v>0</v>
      </c>
      <c r="CC41" s="17">
        <f t="shared" si="525"/>
        <v>0</v>
      </c>
      <c r="CD41" s="17">
        <f t="shared" si="525"/>
        <v>0</v>
      </c>
      <c r="CE41" s="319">
        <f t="shared" ref="CE41" si="526">SUM(BS41:CD41)</f>
        <v>0</v>
      </c>
      <c r="CF41" s="17">
        <f t="shared" ref="CF41:CQ41" si="527">CF39+CF38</f>
        <v>0</v>
      </c>
      <c r="CG41" s="17">
        <f t="shared" si="527"/>
        <v>0</v>
      </c>
      <c r="CH41" s="17">
        <f t="shared" si="527"/>
        <v>0</v>
      </c>
      <c r="CI41" s="17">
        <f t="shared" si="527"/>
        <v>0</v>
      </c>
      <c r="CJ41" s="17">
        <f t="shared" si="527"/>
        <v>0</v>
      </c>
      <c r="CK41" s="17">
        <f t="shared" si="527"/>
        <v>0</v>
      </c>
      <c r="CL41" s="17">
        <f t="shared" si="527"/>
        <v>0</v>
      </c>
      <c r="CM41" s="17">
        <f t="shared" si="527"/>
        <v>0</v>
      </c>
      <c r="CN41" s="17">
        <f t="shared" si="527"/>
        <v>0</v>
      </c>
      <c r="CO41" s="17">
        <f t="shared" si="527"/>
        <v>0</v>
      </c>
      <c r="CP41" s="17">
        <f t="shared" si="527"/>
        <v>0</v>
      </c>
      <c r="CQ41" s="17">
        <f t="shared" si="527"/>
        <v>0</v>
      </c>
      <c r="CR41" s="319">
        <f t="shared" ref="CR41" si="528">SUM(CF41:CQ41)</f>
        <v>0</v>
      </c>
      <c r="CS41" s="17">
        <f t="shared" ref="CS41:DD41" si="529">CS39+CS38</f>
        <v>0</v>
      </c>
      <c r="CT41" s="17">
        <f t="shared" si="529"/>
        <v>0</v>
      </c>
      <c r="CU41" s="17">
        <f t="shared" si="529"/>
        <v>0</v>
      </c>
      <c r="CV41" s="17">
        <f t="shared" si="529"/>
        <v>0</v>
      </c>
      <c r="CW41" s="17">
        <f t="shared" si="529"/>
        <v>0</v>
      </c>
      <c r="CX41" s="17">
        <f t="shared" si="529"/>
        <v>0</v>
      </c>
      <c r="CY41" s="17">
        <f t="shared" si="529"/>
        <v>0</v>
      </c>
      <c r="CZ41" s="17">
        <f t="shared" si="529"/>
        <v>0</v>
      </c>
      <c r="DA41" s="17">
        <f t="shared" si="529"/>
        <v>0</v>
      </c>
      <c r="DB41" s="17">
        <f t="shared" si="529"/>
        <v>0</v>
      </c>
      <c r="DC41" s="17">
        <f t="shared" si="529"/>
        <v>0</v>
      </c>
      <c r="DD41" s="17">
        <f t="shared" si="529"/>
        <v>0</v>
      </c>
      <c r="DE41" s="319">
        <f t="shared" ref="DE41" si="530">SUM(CS41:DD41)</f>
        <v>0</v>
      </c>
      <c r="DF41" s="17">
        <f t="shared" ref="DF41:DQ41" si="531">DF39+DF38</f>
        <v>0</v>
      </c>
      <c r="DG41" s="17">
        <f t="shared" si="531"/>
        <v>0</v>
      </c>
      <c r="DH41" s="17">
        <f t="shared" si="531"/>
        <v>0</v>
      </c>
      <c r="DI41" s="17">
        <f t="shared" si="531"/>
        <v>0</v>
      </c>
      <c r="DJ41" s="17">
        <f t="shared" si="531"/>
        <v>0</v>
      </c>
      <c r="DK41" s="17">
        <f t="shared" si="531"/>
        <v>0</v>
      </c>
      <c r="DL41" s="17">
        <f t="shared" si="531"/>
        <v>0</v>
      </c>
      <c r="DM41" s="17">
        <f t="shared" si="531"/>
        <v>0</v>
      </c>
      <c r="DN41" s="17">
        <f t="shared" si="531"/>
        <v>0</v>
      </c>
      <c r="DO41" s="17">
        <f t="shared" si="531"/>
        <v>0</v>
      </c>
      <c r="DP41" s="17">
        <f t="shared" si="531"/>
        <v>0</v>
      </c>
      <c r="DQ41" s="17">
        <f t="shared" si="531"/>
        <v>0</v>
      </c>
      <c r="DR41" s="319">
        <f t="shared" ref="DR41" si="532">SUM(DF41:DQ41)</f>
        <v>0</v>
      </c>
      <c r="DS41" s="17">
        <f t="shared" ref="DS41:ED41" si="533">DS39+DS38</f>
        <v>0</v>
      </c>
      <c r="DT41" s="17">
        <f t="shared" si="533"/>
        <v>0</v>
      </c>
      <c r="DU41" s="17">
        <f t="shared" si="533"/>
        <v>0</v>
      </c>
      <c r="DV41" s="17">
        <f t="shared" si="533"/>
        <v>0</v>
      </c>
      <c r="DW41" s="17">
        <f t="shared" si="533"/>
        <v>0</v>
      </c>
      <c r="DX41" s="17">
        <f t="shared" si="533"/>
        <v>0</v>
      </c>
      <c r="DY41" s="17">
        <f t="shared" si="533"/>
        <v>0</v>
      </c>
      <c r="DZ41" s="17">
        <f t="shared" si="533"/>
        <v>0</v>
      </c>
      <c r="EA41" s="17">
        <f t="shared" si="533"/>
        <v>0</v>
      </c>
      <c r="EB41" s="17">
        <f t="shared" si="533"/>
        <v>0</v>
      </c>
      <c r="EC41" s="17">
        <f t="shared" si="533"/>
        <v>0</v>
      </c>
      <c r="ED41" s="17">
        <f t="shared" si="533"/>
        <v>0</v>
      </c>
      <c r="EE41" s="391">
        <f t="shared" ref="EE41" si="534">SUM(DS41:ED41)</f>
        <v>0</v>
      </c>
    </row>
    <row r="42" spans="1:135" x14ac:dyDescent="0.2">
      <c r="A42" s="13" t="s">
        <v>7</v>
      </c>
      <c r="B42" s="17" t="str">
        <f>'SPACELOG 5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96</v>
      </c>
      <c r="B43" s="48">
        <f>'SPACELOG 5 EMPRUNT 1'!E9</f>
        <v>46266</v>
      </c>
      <c r="D43" s="9" t="s">
        <v>325</v>
      </c>
      <c r="F43" s="17">
        <f t="shared" ref="F43:Q43" si="535">IFERROR(IF(EOMONTH(F$2,0)&gt;=EOMONTH($B$43,0),ROUND($B$45/12,0),0),0)</f>
        <v>0</v>
      </c>
      <c r="G43" s="17">
        <f t="shared" si="535"/>
        <v>0</v>
      </c>
      <c r="H43" s="17">
        <f t="shared" si="535"/>
        <v>0</v>
      </c>
      <c r="I43" s="17">
        <f t="shared" si="535"/>
        <v>0</v>
      </c>
      <c r="J43" s="17">
        <f t="shared" si="535"/>
        <v>0</v>
      </c>
      <c r="K43" s="17">
        <f t="shared" si="535"/>
        <v>0</v>
      </c>
      <c r="L43" s="17">
        <f t="shared" si="535"/>
        <v>0</v>
      </c>
      <c r="M43" s="17">
        <f t="shared" si="535"/>
        <v>0</v>
      </c>
      <c r="N43" s="17">
        <f t="shared" si="535"/>
        <v>0</v>
      </c>
      <c r="O43" s="17">
        <f t="shared" si="535"/>
        <v>0</v>
      </c>
      <c r="P43" s="17">
        <f t="shared" si="535"/>
        <v>0</v>
      </c>
      <c r="Q43" s="17">
        <f t="shared" si="535"/>
        <v>0</v>
      </c>
      <c r="R43" s="319">
        <f t="shared" ref="R43:R44" si="536">SUM(F43:Q43)</f>
        <v>0</v>
      </c>
      <c r="S43" s="17">
        <f t="shared" ref="S43:AD43" si="537">IFERROR(IF(EOMONTH(S$2,0)&gt;=EOMONTH($B$43,0),ROUND($B$45/12,0),0),0)</f>
        <v>0</v>
      </c>
      <c r="T43" s="17">
        <f t="shared" si="537"/>
        <v>0</v>
      </c>
      <c r="U43" s="17">
        <f t="shared" si="537"/>
        <v>0</v>
      </c>
      <c r="V43" s="17">
        <f t="shared" si="537"/>
        <v>0</v>
      </c>
      <c r="W43" s="17">
        <f t="shared" si="537"/>
        <v>0</v>
      </c>
      <c r="X43" s="17">
        <f t="shared" si="537"/>
        <v>0</v>
      </c>
      <c r="Y43" s="17">
        <f t="shared" si="537"/>
        <v>0</v>
      </c>
      <c r="Z43" s="17">
        <f t="shared" si="537"/>
        <v>0</v>
      </c>
      <c r="AA43" s="17">
        <f t="shared" si="537"/>
        <v>0</v>
      </c>
      <c r="AB43" s="17">
        <f t="shared" si="537"/>
        <v>0</v>
      </c>
      <c r="AC43" s="17">
        <f t="shared" si="537"/>
        <v>0</v>
      </c>
      <c r="AD43" s="17">
        <f t="shared" si="537"/>
        <v>0</v>
      </c>
      <c r="AE43" s="319">
        <f t="shared" ref="AE43:AE46" si="538">SUM(S43:AD43)</f>
        <v>0</v>
      </c>
      <c r="AF43" s="17">
        <f t="shared" ref="AF43:AQ43" si="539">IFERROR(IF(EOMONTH(AF$2,0)&gt;=EOMONTH($B$43,0),ROUND($B$45/12,0),0),0)</f>
        <v>0</v>
      </c>
      <c r="AG43" s="17">
        <f t="shared" si="539"/>
        <v>0</v>
      </c>
      <c r="AH43" s="17">
        <f t="shared" si="539"/>
        <v>0</v>
      </c>
      <c r="AI43" s="17">
        <f t="shared" si="539"/>
        <v>0</v>
      </c>
      <c r="AJ43" s="17">
        <f t="shared" si="539"/>
        <v>0</v>
      </c>
      <c r="AK43" s="17">
        <f t="shared" si="539"/>
        <v>0</v>
      </c>
      <c r="AL43" s="17">
        <f t="shared" si="539"/>
        <v>0</v>
      </c>
      <c r="AM43" s="17">
        <f t="shared" si="539"/>
        <v>0</v>
      </c>
      <c r="AN43" s="17">
        <f t="shared" si="539"/>
        <v>0</v>
      </c>
      <c r="AO43" s="17">
        <f t="shared" si="539"/>
        <v>0</v>
      </c>
      <c r="AP43" s="17">
        <f t="shared" si="539"/>
        <v>0</v>
      </c>
      <c r="AQ43" s="17">
        <f t="shared" si="539"/>
        <v>0</v>
      </c>
      <c r="AR43" s="319">
        <f t="shared" ref="AR43:AR46" si="540">SUM(AF43:AQ43)</f>
        <v>0</v>
      </c>
      <c r="AS43" s="17">
        <f t="shared" ref="AS43:BD43" si="541">IFERROR(IF(EOMONTH(AS$2,0)&gt;=EOMONTH($B$43,0),ROUND($B$45/12,0),0),0)</f>
        <v>0</v>
      </c>
      <c r="AT43" s="17">
        <f t="shared" si="541"/>
        <v>0</v>
      </c>
      <c r="AU43" s="17">
        <f t="shared" si="541"/>
        <v>0</v>
      </c>
      <c r="AV43" s="17">
        <f t="shared" si="541"/>
        <v>0</v>
      </c>
      <c r="AW43" s="17">
        <f t="shared" si="541"/>
        <v>0</v>
      </c>
      <c r="AX43" s="17">
        <f t="shared" si="541"/>
        <v>0</v>
      </c>
      <c r="AY43" s="17">
        <f t="shared" si="541"/>
        <v>0</v>
      </c>
      <c r="AZ43" s="17">
        <f t="shared" si="541"/>
        <v>0</v>
      </c>
      <c r="BA43" s="17">
        <f t="shared" si="541"/>
        <v>0</v>
      </c>
      <c r="BB43" s="17">
        <f t="shared" si="541"/>
        <v>0</v>
      </c>
      <c r="BC43" s="17">
        <f t="shared" si="541"/>
        <v>0</v>
      </c>
      <c r="BD43" s="17">
        <f t="shared" si="541"/>
        <v>0</v>
      </c>
      <c r="BE43" s="319">
        <f t="shared" ref="BE43:BE46" si="542">SUM(AS43:BD43)</f>
        <v>0</v>
      </c>
      <c r="BF43" s="17">
        <f t="shared" ref="BF43:BQ43" si="543">IFERROR(IF(EOMONTH(BF$2,0)&gt;=EOMONTH($B$43,0),ROUND($B$45/12,0),0),0)</f>
        <v>0</v>
      </c>
      <c r="BG43" s="17">
        <f t="shared" si="543"/>
        <v>0</v>
      </c>
      <c r="BH43" s="17">
        <f t="shared" si="543"/>
        <v>0</v>
      </c>
      <c r="BI43" s="17">
        <f t="shared" si="543"/>
        <v>0</v>
      </c>
      <c r="BJ43" s="17">
        <f t="shared" si="543"/>
        <v>0</v>
      </c>
      <c r="BK43" s="17">
        <f t="shared" si="543"/>
        <v>0</v>
      </c>
      <c r="BL43" s="17">
        <f t="shared" si="543"/>
        <v>0</v>
      </c>
      <c r="BM43" s="17">
        <f t="shared" si="543"/>
        <v>0</v>
      </c>
      <c r="BN43" s="17">
        <f t="shared" si="543"/>
        <v>0</v>
      </c>
      <c r="BO43" s="17">
        <f t="shared" si="543"/>
        <v>0</v>
      </c>
      <c r="BP43" s="17">
        <f t="shared" si="543"/>
        <v>0</v>
      </c>
      <c r="BQ43" s="17">
        <f t="shared" si="543"/>
        <v>0</v>
      </c>
      <c r="BR43" s="319">
        <f t="shared" ref="BR43:BR46" si="544">SUM(BF43:BQ43)</f>
        <v>0</v>
      </c>
      <c r="BS43" s="17">
        <f t="shared" ref="BS43:CD43" si="545">IFERROR(IF(EOMONTH(BS$2,0)&gt;=EOMONTH($B$43,0),ROUND($B$45/12,0),0),0)</f>
        <v>0</v>
      </c>
      <c r="BT43" s="17">
        <f t="shared" si="545"/>
        <v>0</v>
      </c>
      <c r="BU43" s="17">
        <f t="shared" si="545"/>
        <v>0</v>
      </c>
      <c r="BV43" s="17">
        <f t="shared" si="545"/>
        <v>0</v>
      </c>
      <c r="BW43" s="17">
        <f t="shared" si="545"/>
        <v>0</v>
      </c>
      <c r="BX43" s="17">
        <f t="shared" si="545"/>
        <v>0</v>
      </c>
      <c r="BY43" s="17">
        <f t="shared" si="545"/>
        <v>0</v>
      </c>
      <c r="BZ43" s="17">
        <f t="shared" si="545"/>
        <v>0</v>
      </c>
      <c r="CA43" s="17">
        <f t="shared" si="545"/>
        <v>0</v>
      </c>
      <c r="CB43" s="17">
        <f t="shared" si="545"/>
        <v>0</v>
      </c>
      <c r="CC43" s="17">
        <f t="shared" si="545"/>
        <v>0</v>
      </c>
      <c r="CD43" s="17">
        <f t="shared" si="545"/>
        <v>0</v>
      </c>
      <c r="CE43" s="319">
        <f t="shared" ref="CE43:CE46" si="546">SUM(BS43:CD43)</f>
        <v>0</v>
      </c>
      <c r="CF43" s="17">
        <f t="shared" ref="CF43:CQ43" si="547">IFERROR(IF(EOMONTH(CF$2,0)&gt;=EOMONTH($B$43,0),ROUND($B$45/12,0),0),0)</f>
        <v>0</v>
      </c>
      <c r="CG43" s="17">
        <f t="shared" si="547"/>
        <v>0</v>
      </c>
      <c r="CH43" s="17">
        <f t="shared" si="547"/>
        <v>0</v>
      </c>
      <c r="CI43" s="17">
        <f t="shared" si="547"/>
        <v>0</v>
      </c>
      <c r="CJ43" s="17">
        <f t="shared" si="547"/>
        <v>0</v>
      </c>
      <c r="CK43" s="17">
        <f t="shared" si="547"/>
        <v>0</v>
      </c>
      <c r="CL43" s="17">
        <f t="shared" si="547"/>
        <v>0</v>
      </c>
      <c r="CM43" s="17">
        <f t="shared" si="547"/>
        <v>0</v>
      </c>
      <c r="CN43" s="17">
        <f t="shared" si="547"/>
        <v>0</v>
      </c>
      <c r="CO43" s="17">
        <f t="shared" si="547"/>
        <v>0</v>
      </c>
      <c r="CP43" s="17">
        <f t="shared" si="547"/>
        <v>0</v>
      </c>
      <c r="CQ43" s="17">
        <f t="shared" si="547"/>
        <v>0</v>
      </c>
      <c r="CR43" s="319">
        <f t="shared" ref="CR43:CR46" si="548">SUM(CF43:CQ43)</f>
        <v>0</v>
      </c>
      <c r="CS43" s="17">
        <f t="shared" ref="CS43:DD43" si="549">IFERROR(IF(EOMONTH(CS$2,0)&gt;=EOMONTH($B$43,0),ROUND($B$45/12,0),0),0)</f>
        <v>0</v>
      </c>
      <c r="CT43" s="17">
        <f t="shared" si="549"/>
        <v>0</v>
      </c>
      <c r="CU43" s="17">
        <f t="shared" si="549"/>
        <v>0</v>
      </c>
      <c r="CV43" s="17">
        <f t="shared" si="549"/>
        <v>0</v>
      </c>
      <c r="CW43" s="17">
        <f t="shared" si="549"/>
        <v>0</v>
      </c>
      <c r="CX43" s="17">
        <f t="shared" si="549"/>
        <v>0</v>
      </c>
      <c r="CY43" s="17">
        <f t="shared" si="549"/>
        <v>0</v>
      </c>
      <c r="CZ43" s="17">
        <f t="shared" si="549"/>
        <v>0</v>
      </c>
      <c r="DA43" s="17">
        <f t="shared" si="549"/>
        <v>0</v>
      </c>
      <c r="DB43" s="17">
        <f t="shared" si="549"/>
        <v>0</v>
      </c>
      <c r="DC43" s="17">
        <f t="shared" si="549"/>
        <v>0</v>
      </c>
      <c r="DD43" s="17">
        <f t="shared" si="549"/>
        <v>0</v>
      </c>
      <c r="DE43" s="319">
        <f t="shared" ref="DE43:DE46" si="550">SUM(CS43:DD43)</f>
        <v>0</v>
      </c>
      <c r="DF43" s="17">
        <f t="shared" ref="DF43:DQ43" si="551">IFERROR(IF(EOMONTH(DF$2,0)&gt;=EOMONTH($B$43,0),ROUND($B$45/12,0),0),0)</f>
        <v>0</v>
      </c>
      <c r="DG43" s="17">
        <f t="shared" si="551"/>
        <v>0</v>
      </c>
      <c r="DH43" s="17">
        <f t="shared" si="551"/>
        <v>0</v>
      </c>
      <c r="DI43" s="17">
        <f t="shared" si="551"/>
        <v>0</v>
      </c>
      <c r="DJ43" s="17">
        <f t="shared" si="551"/>
        <v>0</v>
      </c>
      <c r="DK43" s="17">
        <f t="shared" si="551"/>
        <v>0</v>
      </c>
      <c r="DL43" s="17">
        <f t="shared" si="551"/>
        <v>0</v>
      </c>
      <c r="DM43" s="17">
        <f t="shared" si="551"/>
        <v>0</v>
      </c>
      <c r="DN43" s="17">
        <f t="shared" si="551"/>
        <v>0</v>
      </c>
      <c r="DO43" s="17">
        <f t="shared" si="551"/>
        <v>0</v>
      </c>
      <c r="DP43" s="17">
        <f t="shared" si="551"/>
        <v>0</v>
      </c>
      <c r="DQ43" s="17">
        <f t="shared" si="551"/>
        <v>0</v>
      </c>
      <c r="DR43" s="319">
        <f t="shared" ref="DR43:DR46" si="552">SUM(DF43:DQ43)</f>
        <v>0</v>
      </c>
      <c r="DS43" s="17">
        <f t="shared" ref="DS43:ED43" si="553">IFERROR(IF(EOMONTH(DS$2,0)&gt;=EOMONTH($B$43,0),ROUND($B$45/12,0),0),0)</f>
        <v>0</v>
      </c>
      <c r="DT43" s="17">
        <f t="shared" si="553"/>
        <v>0</v>
      </c>
      <c r="DU43" s="17">
        <f t="shared" si="553"/>
        <v>0</v>
      </c>
      <c r="DV43" s="17">
        <f t="shared" si="553"/>
        <v>0</v>
      </c>
      <c r="DW43" s="17">
        <f t="shared" si="553"/>
        <v>0</v>
      </c>
      <c r="DX43" s="17">
        <f t="shared" si="553"/>
        <v>0</v>
      </c>
      <c r="DY43" s="17">
        <f t="shared" si="553"/>
        <v>0</v>
      </c>
      <c r="DZ43" s="17">
        <f t="shared" si="553"/>
        <v>0</v>
      </c>
      <c r="EA43" s="17">
        <f t="shared" si="553"/>
        <v>0</v>
      </c>
      <c r="EB43" s="17">
        <f t="shared" si="553"/>
        <v>0</v>
      </c>
      <c r="EC43" s="17">
        <f t="shared" si="553"/>
        <v>0</v>
      </c>
      <c r="ED43" s="17">
        <f t="shared" si="553"/>
        <v>0</v>
      </c>
      <c r="EE43" s="319">
        <f t="shared" ref="EE43:EE46" si="554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555">IFERROR(IF(EOMONTH(F$2,0)&gt;=EOMONTH($B$52,0),ROUND($B$54/12,0),0),0)</f>
        <v>0</v>
      </c>
      <c r="G44" s="17">
        <f t="shared" si="555"/>
        <v>0</v>
      </c>
      <c r="H44" s="17">
        <f t="shared" si="555"/>
        <v>0</v>
      </c>
      <c r="I44" s="17">
        <f t="shared" si="555"/>
        <v>0</v>
      </c>
      <c r="J44" s="17">
        <f t="shared" si="555"/>
        <v>0</v>
      </c>
      <c r="K44" s="17">
        <f t="shared" si="555"/>
        <v>0</v>
      </c>
      <c r="L44" s="17">
        <f t="shared" si="555"/>
        <v>0</v>
      </c>
      <c r="M44" s="17">
        <f t="shared" si="555"/>
        <v>0</v>
      </c>
      <c r="N44" s="17">
        <f t="shared" si="555"/>
        <v>0</v>
      </c>
      <c r="O44" s="17">
        <f t="shared" si="555"/>
        <v>0</v>
      </c>
      <c r="P44" s="17">
        <f t="shared" si="555"/>
        <v>0</v>
      </c>
      <c r="Q44" s="17">
        <f t="shared" si="555"/>
        <v>0</v>
      </c>
      <c r="R44" s="319">
        <f t="shared" si="536"/>
        <v>0</v>
      </c>
      <c r="S44" s="17">
        <f t="shared" ref="S44:AD44" si="556">IFERROR(IF(EOMONTH(S$2,0)&gt;=EOMONTH($B$52,0),ROUND($B$54/12,0),0),0)</f>
        <v>0</v>
      </c>
      <c r="T44" s="17">
        <f t="shared" si="556"/>
        <v>0</v>
      </c>
      <c r="U44" s="17">
        <f t="shared" si="556"/>
        <v>0</v>
      </c>
      <c r="V44" s="17">
        <f t="shared" si="556"/>
        <v>0</v>
      </c>
      <c r="W44" s="17">
        <f t="shared" si="556"/>
        <v>0</v>
      </c>
      <c r="X44" s="17">
        <f t="shared" si="556"/>
        <v>0</v>
      </c>
      <c r="Y44" s="17">
        <f t="shared" si="556"/>
        <v>0</v>
      </c>
      <c r="Z44" s="17">
        <f t="shared" si="556"/>
        <v>0</v>
      </c>
      <c r="AA44" s="17">
        <f t="shared" si="556"/>
        <v>0</v>
      </c>
      <c r="AB44" s="17">
        <f t="shared" si="556"/>
        <v>0</v>
      </c>
      <c r="AC44" s="17">
        <f t="shared" si="556"/>
        <v>0</v>
      </c>
      <c r="AD44" s="17">
        <f t="shared" si="556"/>
        <v>0</v>
      </c>
      <c r="AE44" s="319">
        <f t="shared" si="538"/>
        <v>0</v>
      </c>
      <c r="AF44" s="17">
        <f t="shared" ref="AF44:AQ44" si="557">IFERROR(IF(EOMONTH(AF$2,0)&gt;=EOMONTH($B$52,0),ROUND($B$54/12,0),0),0)</f>
        <v>0</v>
      </c>
      <c r="AG44" s="17">
        <f t="shared" si="557"/>
        <v>0</v>
      </c>
      <c r="AH44" s="17">
        <f t="shared" si="557"/>
        <v>0</v>
      </c>
      <c r="AI44" s="17">
        <f t="shared" si="557"/>
        <v>0</v>
      </c>
      <c r="AJ44" s="17">
        <f t="shared" si="557"/>
        <v>0</v>
      </c>
      <c r="AK44" s="17">
        <f t="shared" si="557"/>
        <v>0</v>
      </c>
      <c r="AL44" s="17">
        <f t="shared" si="557"/>
        <v>0</v>
      </c>
      <c r="AM44" s="17">
        <f t="shared" si="557"/>
        <v>0</v>
      </c>
      <c r="AN44" s="17">
        <f t="shared" si="557"/>
        <v>0</v>
      </c>
      <c r="AO44" s="17">
        <f t="shared" si="557"/>
        <v>0</v>
      </c>
      <c r="AP44" s="17">
        <f t="shared" si="557"/>
        <v>0</v>
      </c>
      <c r="AQ44" s="17">
        <f t="shared" si="557"/>
        <v>0</v>
      </c>
      <c r="AR44" s="319">
        <f t="shared" si="540"/>
        <v>0</v>
      </c>
      <c r="AS44" s="17">
        <f t="shared" ref="AS44:BD44" si="558">IFERROR(IF(EOMONTH(AS$2,0)&gt;=EOMONTH($B$52,0),ROUND($B$54/12,0),0),0)</f>
        <v>0</v>
      </c>
      <c r="AT44" s="17">
        <f t="shared" si="558"/>
        <v>0</v>
      </c>
      <c r="AU44" s="17">
        <f t="shared" si="558"/>
        <v>0</v>
      </c>
      <c r="AV44" s="17">
        <f t="shared" si="558"/>
        <v>0</v>
      </c>
      <c r="AW44" s="17">
        <f t="shared" si="558"/>
        <v>0</v>
      </c>
      <c r="AX44" s="17">
        <f t="shared" si="558"/>
        <v>0</v>
      </c>
      <c r="AY44" s="17">
        <f t="shared" si="558"/>
        <v>0</v>
      </c>
      <c r="AZ44" s="17">
        <f t="shared" si="558"/>
        <v>0</v>
      </c>
      <c r="BA44" s="17">
        <f t="shared" si="558"/>
        <v>0</v>
      </c>
      <c r="BB44" s="17">
        <f t="shared" si="558"/>
        <v>0</v>
      </c>
      <c r="BC44" s="17">
        <f t="shared" si="558"/>
        <v>0</v>
      </c>
      <c r="BD44" s="17">
        <f t="shared" si="558"/>
        <v>0</v>
      </c>
      <c r="BE44" s="319">
        <f t="shared" si="542"/>
        <v>0</v>
      </c>
      <c r="BF44" s="17">
        <f t="shared" ref="BF44:BQ44" si="559">IFERROR(IF(EOMONTH(BF$2,0)&gt;=EOMONTH($B$52,0),ROUND($B$54/12,0),0),0)</f>
        <v>0</v>
      </c>
      <c r="BG44" s="17">
        <f t="shared" si="559"/>
        <v>0</v>
      </c>
      <c r="BH44" s="17">
        <f t="shared" si="559"/>
        <v>0</v>
      </c>
      <c r="BI44" s="17">
        <f t="shared" si="559"/>
        <v>0</v>
      </c>
      <c r="BJ44" s="17">
        <f t="shared" si="559"/>
        <v>0</v>
      </c>
      <c r="BK44" s="17">
        <f t="shared" si="559"/>
        <v>0</v>
      </c>
      <c r="BL44" s="17">
        <f t="shared" si="559"/>
        <v>0</v>
      </c>
      <c r="BM44" s="17">
        <f t="shared" si="559"/>
        <v>0</v>
      </c>
      <c r="BN44" s="17">
        <f t="shared" si="559"/>
        <v>0</v>
      </c>
      <c r="BO44" s="17">
        <f t="shared" si="559"/>
        <v>0</v>
      </c>
      <c r="BP44" s="17">
        <f t="shared" si="559"/>
        <v>0</v>
      </c>
      <c r="BQ44" s="17">
        <f t="shared" si="559"/>
        <v>0</v>
      </c>
      <c r="BR44" s="319">
        <f t="shared" si="544"/>
        <v>0</v>
      </c>
      <c r="BS44" s="17">
        <f t="shared" ref="BS44:CD44" si="560">IFERROR(IF(EOMONTH(BS$2,0)&gt;=EOMONTH($B$52,0),ROUND($B$54/12,0),0),0)</f>
        <v>0</v>
      </c>
      <c r="BT44" s="17">
        <f t="shared" si="560"/>
        <v>0</v>
      </c>
      <c r="BU44" s="17">
        <f t="shared" si="560"/>
        <v>0</v>
      </c>
      <c r="BV44" s="17">
        <f t="shared" si="560"/>
        <v>0</v>
      </c>
      <c r="BW44" s="17">
        <f t="shared" si="560"/>
        <v>0</v>
      </c>
      <c r="BX44" s="17">
        <f t="shared" si="560"/>
        <v>0</v>
      </c>
      <c r="BY44" s="17">
        <f t="shared" si="560"/>
        <v>0</v>
      </c>
      <c r="BZ44" s="17">
        <f t="shared" si="560"/>
        <v>0</v>
      </c>
      <c r="CA44" s="17">
        <f t="shared" si="560"/>
        <v>0</v>
      </c>
      <c r="CB44" s="17">
        <f t="shared" si="560"/>
        <v>0</v>
      </c>
      <c r="CC44" s="17">
        <f t="shared" si="560"/>
        <v>0</v>
      </c>
      <c r="CD44" s="17">
        <f t="shared" si="560"/>
        <v>0</v>
      </c>
      <c r="CE44" s="319">
        <f t="shared" si="546"/>
        <v>0</v>
      </c>
      <c r="CF44" s="17">
        <f t="shared" ref="CF44:CQ44" si="561">IFERROR(IF(EOMONTH(CF$2,0)&gt;=EOMONTH($B$52,0),ROUND($B$54/12,0),0),0)</f>
        <v>0</v>
      </c>
      <c r="CG44" s="17">
        <f t="shared" si="561"/>
        <v>0</v>
      </c>
      <c r="CH44" s="17">
        <f t="shared" si="561"/>
        <v>0</v>
      </c>
      <c r="CI44" s="17">
        <f t="shared" si="561"/>
        <v>0</v>
      </c>
      <c r="CJ44" s="17">
        <f t="shared" si="561"/>
        <v>0</v>
      </c>
      <c r="CK44" s="17">
        <f t="shared" si="561"/>
        <v>0</v>
      </c>
      <c r="CL44" s="17">
        <f t="shared" si="561"/>
        <v>0</v>
      </c>
      <c r="CM44" s="17">
        <f t="shared" si="561"/>
        <v>0</v>
      </c>
      <c r="CN44" s="17">
        <f t="shared" si="561"/>
        <v>0</v>
      </c>
      <c r="CO44" s="17">
        <f t="shared" si="561"/>
        <v>0</v>
      </c>
      <c r="CP44" s="17">
        <f t="shared" si="561"/>
        <v>0</v>
      </c>
      <c r="CQ44" s="17">
        <f t="shared" si="561"/>
        <v>0</v>
      </c>
      <c r="CR44" s="319">
        <f t="shared" si="548"/>
        <v>0</v>
      </c>
      <c r="CS44" s="17">
        <f t="shared" ref="CS44:DD44" si="562">IFERROR(IF(EOMONTH(CS$2,0)&gt;=EOMONTH($B$52,0),ROUND($B$54/12,0),0),0)</f>
        <v>0</v>
      </c>
      <c r="CT44" s="17">
        <f t="shared" si="562"/>
        <v>0</v>
      </c>
      <c r="CU44" s="17">
        <f t="shared" si="562"/>
        <v>0</v>
      </c>
      <c r="CV44" s="17">
        <f t="shared" si="562"/>
        <v>0</v>
      </c>
      <c r="CW44" s="17">
        <f t="shared" si="562"/>
        <v>0</v>
      </c>
      <c r="CX44" s="17">
        <f t="shared" si="562"/>
        <v>0</v>
      </c>
      <c r="CY44" s="17">
        <f t="shared" si="562"/>
        <v>0</v>
      </c>
      <c r="CZ44" s="17">
        <f t="shared" si="562"/>
        <v>0</v>
      </c>
      <c r="DA44" s="17">
        <f t="shared" si="562"/>
        <v>0</v>
      </c>
      <c r="DB44" s="17">
        <f t="shared" si="562"/>
        <v>0</v>
      </c>
      <c r="DC44" s="17">
        <f t="shared" si="562"/>
        <v>0</v>
      </c>
      <c r="DD44" s="17">
        <f t="shared" si="562"/>
        <v>0</v>
      </c>
      <c r="DE44" s="319">
        <f t="shared" si="550"/>
        <v>0</v>
      </c>
      <c r="DF44" s="17">
        <f t="shared" ref="DF44:DQ44" si="563">IFERROR(IF(EOMONTH(DF$2,0)&gt;=EOMONTH($B$52,0),ROUND($B$54/12,0),0),0)</f>
        <v>0</v>
      </c>
      <c r="DG44" s="17">
        <f t="shared" si="563"/>
        <v>0</v>
      </c>
      <c r="DH44" s="17">
        <f t="shared" si="563"/>
        <v>0</v>
      </c>
      <c r="DI44" s="17">
        <f t="shared" si="563"/>
        <v>0</v>
      </c>
      <c r="DJ44" s="17">
        <f t="shared" si="563"/>
        <v>0</v>
      </c>
      <c r="DK44" s="17">
        <f t="shared" si="563"/>
        <v>0</v>
      </c>
      <c r="DL44" s="17">
        <f t="shared" si="563"/>
        <v>0</v>
      </c>
      <c r="DM44" s="17">
        <f t="shared" si="563"/>
        <v>0</v>
      </c>
      <c r="DN44" s="17">
        <f t="shared" si="563"/>
        <v>0</v>
      </c>
      <c r="DO44" s="17">
        <f t="shared" si="563"/>
        <v>0</v>
      </c>
      <c r="DP44" s="17">
        <f t="shared" si="563"/>
        <v>0</v>
      </c>
      <c r="DQ44" s="17">
        <f t="shared" si="563"/>
        <v>0</v>
      </c>
      <c r="DR44" s="319">
        <f t="shared" si="552"/>
        <v>0</v>
      </c>
      <c r="DS44" s="17">
        <f t="shared" ref="DS44:ED44" si="564">IFERROR(IF(EOMONTH(DS$2,0)&gt;=EOMONTH($B$52,0),ROUND($B$54/12,0),0),0)</f>
        <v>0</v>
      </c>
      <c r="DT44" s="17">
        <f t="shared" si="564"/>
        <v>0</v>
      </c>
      <c r="DU44" s="17">
        <f t="shared" si="564"/>
        <v>0</v>
      </c>
      <c r="DV44" s="17">
        <f t="shared" si="564"/>
        <v>0</v>
      </c>
      <c r="DW44" s="17">
        <f t="shared" si="564"/>
        <v>0</v>
      </c>
      <c r="DX44" s="17">
        <f t="shared" si="564"/>
        <v>0</v>
      </c>
      <c r="DY44" s="17">
        <f t="shared" si="564"/>
        <v>0</v>
      </c>
      <c r="DZ44" s="17">
        <f t="shared" si="564"/>
        <v>0</v>
      </c>
      <c r="EA44" s="17">
        <f t="shared" si="564"/>
        <v>0</v>
      </c>
      <c r="EB44" s="17">
        <f t="shared" si="564"/>
        <v>0</v>
      </c>
      <c r="EC44" s="17">
        <f t="shared" si="564"/>
        <v>0</v>
      </c>
      <c r="ED44" s="17">
        <f t="shared" si="564"/>
        <v>0</v>
      </c>
      <c r="EE44" s="319">
        <f t="shared" si="554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565">IFERROR(IF(EOMONTH(F$2,0)&gt;=EOMONTH($B$61,0),ROUND($B$63/12,0),0),0)</f>
        <v>0</v>
      </c>
      <c r="G45" s="17">
        <f t="shared" si="565"/>
        <v>0</v>
      </c>
      <c r="H45" s="17">
        <f t="shared" si="565"/>
        <v>0</v>
      </c>
      <c r="I45" s="17">
        <f t="shared" si="565"/>
        <v>0</v>
      </c>
      <c r="J45" s="17">
        <f t="shared" si="565"/>
        <v>0</v>
      </c>
      <c r="K45" s="17">
        <f t="shared" si="565"/>
        <v>0</v>
      </c>
      <c r="L45" s="17">
        <f t="shared" si="565"/>
        <v>0</v>
      </c>
      <c r="M45" s="17">
        <f t="shared" si="565"/>
        <v>0</v>
      </c>
      <c r="N45" s="17">
        <f t="shared" si="565"/>
        <v>0</v>
      </c>
      <c r="O45" s="17">
        <f t="shared" si="565"/>
        <v>0</v>
      </c>
      <c r="P45" s="17">
        <f t="shared" si="565"/>
        <v>0</v>
      </c>
      <c r="Q45" s="17">
        <f t="shared" si="565"/>
        <v>0</v>
      </c>
      <c r="R45" s="319">
        <f t="shared" ref="R45" si="566">SUM(F45:Q45)</f>
        <v>0</v>
      </c>
      <c r="S45" s="17">
        <f t="shared" ref="S45:AD45" si="567">IFERROR(IF(EOMONTH(S$2,0)&gt;=EOMONTH($B$61,0),ROUND($B$63/12,0),0),0)</f>
        <v>0</v>
      </c>
      <c r="T45" s="17">
        <f t="shared" si="567"/>
        <v>0</v>
      </c>
      <c r="U45" s="17">
        <f t="shared" si="567"/>
        <v>0</v>
      </c>
      <c r="V45" s="17">
        <f t="shared" si="567"/>
        <v>0</v>
      </c>
      <c r="W45" s="17">
        <f t="shared" si="567"/>
        <v>0</v>
      </c>
      <c r="X45" s="17">
        <f t="shared" si="567"/>
        <v>0</v>
      </c>
      <c r="Y45" s="17">
        <f t="shared" si="567"/>
        <v>0</v>
      </c>
      <c r="Z45" s="17">
        <f t="shared" si="567"/>
        <v>0</v>
      </c>
      <c r="AA45" s="17">
        <f t="shared" si="567"/>
        <v>0</v>
      </c>
      <c r="AB45" s="17">
        <f t="shared" si="567"/>
        <v>0</v>
      </c>
      <c r="AC45" s="17">
        <f t="shared" si="567"/>
        <v>0</v>
      </c>
      <c r="AD45" s="17">
        <f t="shared" si="567"/>
        <v>0</v>
      </c>
      <c r="AE45" s="319">
        <f t="shared" si="538"/>
        <v>0</v>
      </c>
      <c r="AF45" s="17">
        <f t="shared" ref="AF45:AQ45" si="568">IFERROR(IF(EOMONTH(AF$2,0)&gt;=EOMONTH($B$61,0),ROUND($B$63/12,0),0),0)</f>
        <v>0</v>
      </c>
      <c r="AG45" s="17">
        <f t="shared" si="568"/>
        <v>0</v>
      </c>
      <c r="AH45" s="17">
        <f t="shared" si="568"/>
        <v>0</v>
      </c>
      <c r="AI45" s="17">
        <f t="shared" si="568"/>
        <v>0</v>
      </c>
      <c r="AJ45" s="17">
        <f t="shared" si="568"/>
        <v>0</v>
      </c>
      <c r="AK45" s="17">
        <f t="shared" si="568"/>
        <v>0</v>
      </c>
      <c r="AL45" s="17">
        <f t="shared" si="568"/>
        <v>0</v>
      </c>
      <c r="AM45" s="17">
        <f t="shared" si="568"/>
        <v>0</v>
      </c>
      <c r="AN45" s="17">
        <f t="shared" si="568"/>
        <v>0</v>
      </c>
      <c r="AO45" s="17">
        <f t="shared" si="568"/>
        <v>0</v>
      </c>
      <c r="AP45" s="17">
        <f t="shared" si="568"/>
        <v>0</v>
      </c>
      <c r="AQ45" s="17">
        <f t="shared" si="568"/>
        <v>0</v>
      </c>
      <c r="AR45" s="319">
        <f t="shared" si="540"/>
        <v>0</v>
      </c>
      <c r="AS45" s="17">
        <f t="shared" ref="AS45:BD45" si="569">IFERROR(IF(EOMONTH(AS$2,0)&gt;=EOMONTH($B$61,0),ROUND($B$63/12,0),0),0)</f>
        <v>0</v>
      </c>
      <c r="AT45" s="17">
        <f t="shared" si="569"/>
        <v>0</v>
      </c>
      <c r="AU45" s="17">
        <f t="shared" si="569"/>
        <v>0</v>
      </c>
      <c r="AV45" s="17">
        <f t="shared" si="569"/>
        <v>0</v>
      </c>
      <c r="AW45" s="17">
        <f t="shared" si="569"/>
        <v>0</v>
      </c>
      <c r="AX45" s="17">
        <f t="shared" si="569"/>
        <v>0</v>
      </c>
      <c r="AY45" s="17">
        <f t="shared" si="569"/>
        <v>0</v>
      </c>
      <c r="AZ45" s="17">
        <f t="shared" si="569"/>
        <v>0</v>
      </c>
      <c r="BA45" s="17">
        <f t="shared" si="569"/>
        <v>0</v>
      </c>
      <c r="BB45" s="17">
        <f t="shared" si="569"/>
        <v>0</v>
      </c>
      <c r="BC45" s="17">
        <f t="shared" si="569"/>
        <v>0</v>
      </c>
      <c r="BD45" s="17">
        <f t="shared" si="569"/>
        <v>0</v>
      </c>
      <c r="BE45" s="319">
        <f t="shared" si="542"/>
        <v>0</v>
      </c>
      <c r="BF45" s="17">
        <f t="shared" ref="BF45:BQ45" si="570">IFERROR(IF(EOMONTH(BF$2,0)&gt;=EOMONTH($B$61,0),ROUND($B$63/12,0),0),0)</f>
        <v>0</v>
      </c>
      <c r="BG45" s="17">
        <f t="shared" si="570"/>
        <v>0</v>
      </c>
      <c r="BH45" s="17">
        <f t="shared" si="570"/>
        <v>0</v>
      </c>
      <c r="BI45" s="17">
        <f t="shared" si="570"/>
        <v>0</v>
      </c>
      <c r="BJ45" s="17">
        <f t="shared" si="570"/>
        <v>0</v>
      </c>
      <c r="BK45" s="17">
        <f t="shared" si="570"/>
        <v>0</v>
      </c>
      <c r="BL45" s="17">
        <f t="shared" si="570"/>
        <v>0</v>
      </c>
      <c r="BM45" s="17">
        <f t="shared" si="570"/>
        <v>0</v>
      </c>
      <c r="BN45" s="17">
        <f t="shared" si="570"/>
        <v>0</v>
      </c>
      <c r="BO45" s="17">
        <f t="shared" si="570"/>
        <v>0</v>
      </c>
      <c r="BP45" s="17">
        <f t="shared" si="570"/>
        <v>0</v>
      </c>
      <c r="BQ45" s="17">
        <f t="shared" si="570"/>
        <v>0</v>
      </c>
      <c r="BR45" s="319">
        <f t="shared" si="544"/>
        <v>0</v>
      </c>
      <c r="BS45" s="17">
        <f t="shared" ref="BS45:CD45" si="571">IFERROR(IF(EOMONTH(BS$2,0)&gt;=EOMONTH($B$61,0),ROUND($B$63/12,0),0),0)</f>
        <v>0</v>
      </c>
      <c r="BT45" s="17">
        <f t="shared" si="571"/>
        <v>0</v>
      </c>
      <c r="BU45" s="17">
        <f t="shared" si="571"/>
        <v>0</v>
      </c>
      <c r="BV45" s="17">
        <f t="shared" si="571"/>
        <v>0</v>
      </c>
      <c r="BW45" s="17">
        <f t="shared" si="571"/>
        <v>0</v>
      </c>
      <c r="BX45" s="17">
        <f t="shared" si="571"/>
        <v>0</v>
      </c>
      <c r="BY45" s="17">
        <f t="shared" si="571"/>
        <v>0</v>
      </c>
      <c r="BZ45" s="17">
        <f t="shared" si="571"/>
        <v>0</v>
      </c>
      <c r="CA45" s="17">
        <f t="shared" si="571"/>
        <v>0</v>
      </c>
      <c r="CB45" s="17">
        <f t="shared" si="571"/>
        <v>0</v>
      </c>
      <c r="CC45" s="17">
        <f t="shared" si="571"/>
        <v>0</v>
      </c>
      <c r="CD45" s="17">
        <f t="shared" si="571"/>
        <v>0</v>
      </c>
      <c r="CE45" s="319">
        <f t="shared" si="546"/>
        <v>0</v>
      </c>
      <c r="CF45" s="17">
        <f t="shared" ref="CF45:CQ45" si="572">IFERROR(IF(EOMONTH(CF$2,0)&gt;=EOMONTH($B$61,0),ROUND($B$63/12,0),0),0)</f>
        <v>0</v>
      </c>
      <c r="CG45" s="17">
        <f t="shared" si="572"/>
        <v>0</v>
      </c>
      <c r="CH45" s="17">
        <f t="shared" si="572"/>
        <v>0</v>
      </c>
      <c r="CI45" s="17">
        <f t="shared" si="572"/>
        <v>0</v>
      </c>
      <c r="CJ45" s="17">
        <f t="shared" si="572"/>
        <v>0</v>
      </c>
      <c r="CK45" s="17">
        <f t="shared" si="572"/>
        <v>0</v>
      </c>
      <c r="CL45" s="17">
        <f t="shared" si="572"/>
        <v>0</v>
      </c>
      <c r="CM45" s="17">
        <f t="shared" si="572"/>
        <v>0</v>
      </c>
      <c r="CN45" s="17">
        <f t="shared" si="572"/>
        <v>0</v>
      </c>
      <c r="CO45" s="17">
        <f t="shared" si="572"/>
        <v>0</v>
      </c>
      <c r="CP45" s="17">
        <f t="shared" si="572"/>
        <v>0</v>
      </c>
      <c r="CQ45" s="17">
        <f t="shared" si="572"/>
        <v>0</v>
      </c>
      <c r="CR45" s="319">
        <f t="shared" si="548"/>
        <v>0</v>
      </c>
      <c r="CS45" s="17">
        <f t="shared" ref="CS45:DD45" si="573">IFERROR(IF(EOMONTH(CS$2,0)&gt;=EOMONTH($B$61,0),ROUND($B$63/12,0),0),0)</f>
        <v>0</v>
      </c>
      <c r="CT45" s="17">
        <f t="shared" si="573"/>
        <v>0</v>
      </c>
      <c r="CU45" s="17">
        <f t="shared" si="573"/>
        <v>0</v>
      </c>
      <c r="CV45" s="17">
        <f t="shared" si="573"/>
        <v>0</v>
      </c>
      <c r="CW45" s="17">
        <f t="shared" si="573"/>
        <v>0</v>
      </c>
      <c r="CX45" s="17">
        <f t="shared" si="573"/>
        <v>0</v>
      </c>
      <c r="CY45" s="17">
        <f t="shared" si="573"/>
        <v>0</v>
      </c>
      <c r="CZ45" s="17">
        <f t="shared" si="573"/>
        <v>0</v>
      </c>
      <c r="DA45" s="17">
        <f t="shared" si="573"/>
        <v>0</v>
      </c>
      <c r="DB45" s="17">
        <f t="shared" si="573"/>
        <v>0</v>
      </c>
      <c r="DC45" s="17">
        <f t="shared" si="573"/>
        <v>0</v>
      </c>
      <c r="DD45" s="17">
        <f t="shared" si="573"/>
        <v>0</v>
      </c>
      <c r="DE45" s="319">
        <f t="shared" si="550"/>
        <v>0</v>
      </c>
      <c r="DF45" s="17">
        <f t="shared" ref="DF45:DQ45" si="574">IFERROR(IF(EOMONTH(DF$2,0)&gt;=EOMONTH($B$61,0),ROUND($B$63/12,0),0),0)</f>
        <v>0</v>
      </c>
      <c r="DG45" s="17">
        <f t="shared" si="574"/>
        <v>0</v>
      </c>
      <c r="DH45" s="17">
        <f t="shared" si="574"/>
        <v>0</v>
      </c>
      <c r="DI45" s="17">
        <f t="shared" si="574"/>
        <v>0</v>
      </c>
      <c r="DJ45" s="17">
        <f t="shared" si="574"/>
        <v>0</v>
      </c>
      <c r="DK45" s="17">
        <f t="shared" si="574"/>
        <v>0</v>
      </c>
      <c r="DL45" s="17">
        <f t="shared" si="574"/>
        <v>0</v>
      </c>
      <c r="DM45" s="17">
        <f t="shared" si="574"/>
        <v>0</v>
      </c>
      <c r="DN45" s="17">
        <f t="shared" si="574"/>
        <v>0</v>
      </c>
      <c r="DO45" s="17">
        <f t="shared" si="574"/>
        <v>0</v>
      </c>
      <c r="DP45" s="17">
        <f t="shared" si="574"/>
        <v>0</v>
      </c>
      <c r="DQ45" s="17">
        <f t="shared" si="574"/>
        <v>0</v>
      </c>
      <c r="DR45" s="319">
        <f t="shared" si="552"/>
        <v>0</v>
      </c>
      <c r="DS45" s="17">
        <f t="shared" ref="DS45:ED45" si="575">IFERROR(IF(EOMONTH(DS$2,0)&gt;=EOMONTH($B$61,0),ROUND($B$63/12,0),0),0)</f>
        <v>0</v>
      </c>
      <c r="DT45" s="17">
        <f t="shared" si="575"/>
        <v>0</v>
      </c>
      <c r="DU45" s="17">
        <f t="shared" si="575"/>
        <v>0</v>
      </c>
      <c r="DV45" s="17">
        <f t="shared" si="575"/>
        <v>0</v>
      </c>
      <c r="DW45" s="17">
        <f t="shared" si="575"/>
        <v>0</v>
      </c>
      <c r="DX45" s="17">
        <f t="shared" si="575"/>
        <v>0</v>
      </c>
      <c r="DY45" s="17">
        <f t="shared" si="575"/>
        <v>0</v>
      </c>
      <c r="DZ45" s="17">
        <f t="shared" si="575"/>
        <v>0</v>
      </c>
      <c r="EA45" s="17">
        <f t="shared" si="575"/>
        <v>0</v>
      </c>
      <c r="EB45" s="17">
        <f t="shared" si="575"/>
        <v>0</v>
      </c>
      <c r="EC45" s="17">
        <f t="shared" si="575"/>
        <v>0</v>
      </c>
      <c r="ED45" s="17">
        <f t="shared" si="575"/>
        <v>0</v>
      </c>
      <c r="EE45" s="319">
        <f t="shared" si="554"/>
        <v>0</v>
      </c>
    </row>
    <row r="46" spans="1:135" x14ac:dyDescent="0.2">
      <c r="A46" s="31" t="s">
        <v>10</v>
      </c>
      <c r="D46" s="4" t="s">
        <v>47</v>
      </c>
      <c r="E46" s="43"/>
      <c r="F46" s="17">
        <f>F44+F43+F45</f>
        <v>0</v>
      </c>
      <c r="G46" s="17">
        <f t="shared" ref="G46:Q46" si="576">G44+G43+G45</f>
        <v>0</v>
      </c>
      <c r="H46" s="17">
        <f t="shared" si="576"/>
        <v>0</v>
      </c>
      <c r="I46" s="17">
        <f t="shared" si="576"/>
        <v>0</v>
      </c>
      <c r="J46" s="17">
        <f t="shared" si="576"/>
        <v>0</v>
      </c>
      <c r="K46" s="17">
        <f t="shared" si="576"/>
        <v>0</v>
      </c>
      <c r="L46" s="17">
        <f t="shared" si="576"/>
        <v>0</v>
      </c>
      <c r="M46" s="17">
        <f t="shared" si="576"/>
        <v>0</v>
      </c>
      <c r="N46" s="17">
        <f t="shared" si="576"/>
        <v>0</v>
      </c>
      <c r="O46" s="17">
        <f t="shared" si="576"/>
        <v>0</v>
      </c>
      <c r="P46" s="17">
        <f t="shared" si="576"/>
        <v>0</v>
      </c>
      <c r="Q46" s="17">
        <f t="shared" si="576"/>
        <v>0</v>
      </c>
      <c r="R46" s="319">
        <f t="shared" ref="R46" si="577">SUM(F46:Q46)</f>
        <v>0</v>
      </c>
      <c r="S46" s="17">
        <f>S44+S43+S45</f>
        <v>0</v>
      </c>
      <c r="T46" s="17">
        <f t="shared" ref="T46" si="578">T44+T43+T45</f>
        <v>0</v>
      </c>
      <c r="U46" s="17">
        <f t="shared" ref="U46" si="579">U44+U43+U45</f>
        <v>0</v>
      </c>
      <c r="V46" s="17">
        <f t="shared" ref="V46" si="580">V44+V43+V45</f>
        <v>0</v>
      </c>
      <c r="W46" s="17">
        <f t="shared" ref="W46" si="581">W44+W43+W45</f>
        <v>0</v>
      </c>
      <c r="X46" s="17">
        <f t="shared" ref="X46" si="582">X44+X43+X45</f>
        <v>0</v>
      </c>
      <c r="Y46" s="17">
        <f t="shared" ref="Y46" si="583">Y44+Y43+Y45</f>
        <v>0</v>
      </c>
      <c r="Z46" s="17">
        <f t="shared" ref="Z46" si="584">Z44+Z43+Z45</f>
        <v>0</v>
      </c>
      <c r="AA46" s="17">
        <f t="shared" ref="AA46" si="585">AA44+AA43+AA45</f>
        <v>0</v>
      </c>
      <c r="AB46" s="17">
        <f t="shared" ref="AB46" si="586">AB44+AB43+AB45</f>
        <v>0</v>
      </c>
      <c r="AC46" s="17">
        <f t="shared" ref="AC46" si="587">AC44+AC43+AC45</f>
        <v>0</v>
      </c>
      <c r="AD46" s="17">
        <f t="shared" ref="AD46" si="588">AD44+AD43+AD45</f>
        <v>0</v>
      </c>
      <c r="AE46" s="319">
        <f t="shared" si="538"/>
        <v>0</v>
      </c>
      <c r="AF46" s="17">
        <f>AF44+AF43+AF45</f>
        <v>0</v>
      </c>
      <c r="AG46" s="17">
        <f t="shared" ref="AG46" si="589">AG44+AG43+AG45</f>
        <v>0</v>
      </c>
      <c r="AH46" s="17">
        <f t="shared" ref="AH46" si="590">AH44+AH43+AH45</f>
        <v>0</v>
      </c>
      <c r="AI46" s="17">
        <f t="shared" ref="AI46" si="591">AI44+AI43+AI45</f>
        <v>0</v>
      </c>
      <c r="AJ46" s="17">
        <f t="shared" ref="AJ46" si="592">AJ44+AJ43+AJ45</f>
        <v>0</v>
      </c>
      <c r="AK46" s="17">
        <f t="shared" ref="AK46" si="593">AK44+AK43+AK45</f>
        <v>0</v>
      </c>
      <c r="AL46" s="17">
        <f t="shared" ref="AL46" si="594">AL44+AL43+AL45</f>
        <v>0</v>
      </c>
      <c r="AM46" s="17">
        <f t="shared" ref="AM46" si="595">AM44+AM43+AM45</f>
        <v>0</v>
      </c>
      <c r="AN46" s="17">
        <f t="shared" ref="AN46" si="596">AN44+AN43+AN45</f>
        <v>0</v>
      </c>
      <c r="AO46" s="17">
        <f t="shared" ref="AO46" si="597">AO44+AO43+AO45</f>
        <v>0</v>
      </c>
      <c r="AP46" s="17">
        <f t="shared" ref="AP46" si="598">AP44+AP43+AP45</f>
        <v>0</v>
      </c>
      <c r="AQ46" s="17">
        <f t="shared" ref="AQ46" si="599">AQ44+AQ43+AQ45</f>
        <v>0</v>
      </c>
      <c r="AR46" s="319">
        <f t="shared" si="540"/>
        <v>0</v>
      </c>
      <c r="AS46" s="17">
        <f>AS44+AS43+AS45</f>
        <v>0</v>
      </c>
      <c r="AT46" s="17">
        <f t="shared" ref="AT46" si="600">AT44+AT43+AT45</f>
        <v>0</v>
      </c>
      <c r="AU46" s="17">
        <f t="shared" ref="AU46" si="601">AU44+AU43+AU45</f>
        <v>0</v>
      </c>
      <c r="AV46" s="17">
        <f t="shared" ref="AV46" si="602">AV44+AV43+AV45</f>
        <v>0</v>
      </c>
      <c r="AW46" s="17">
        <f t="shared" ref="AW46" si="603">AW44+AW43+AW45</f>
        <v>0</v>
      </c>
      <c r="AX46" s="17">
        <f t="shared" ref="AX46" si="604">AX44+AX43+AX45</f>
        <v>0</v>
      </c>
      <c r="AY46" s="17">
        <f t="shared" ref="AY46" si="605">AY44+AY43+AY45</f>
        <v>0</v>
      </c>
      <c r="AZ46" s="17">
        <f t="shared" ref="AZ46" si="606">AZ44+AZ43+AZ45</f>
        <v>0</v>
      </c>
      <c r="BA46" s="17">
        <f t="shared" ref="BA46" si="607">BA44+BA43+BA45</f>
        <v>0</v>
      </c>
      <c r="BB46" s="17">
        <f t="shared" ref="BB46" si="608">BB44+BB43+BB45</f>
        <v>0</v>
      </c>
      <c r="BC46" s="17">
        <f t="shared" ref="BC46" si="609">BC44+BC43+BC45</f>
        <v>0</v>
      </c>
      <c r="BD46" s="17">
        <f t="shared" ref="BD46" si="610">BD44+BD43+BD45</f>
        <v>0</v>
      </c>
      <c r="BE46" s="319">
        <f t="shared" si="542"/>
        <v>0</v>
      </c>
      <c r="BF46" s="17">
        <f>BF44+BF43+BF45</f>
        <v>0</v>
      </c>
      <c r="BG46" s="17">
        <f t="shared" ref="BG46" si="611">BG44+BG43+BG45</f>
        <v>0</v>
      </c>
      <c r="BH46" s="17">
        <f t="shared" ref="BH46" si="612">BH44+BH43+BH45</f>
        <v>0</v>
      </c>
      <c r="BI46" s="17">
        <f t="shared" ref="BI46" si="613">BI44+BI43+BI45</f>
        <v>0</v>
      </c>
      <c r="BJ46" s="17">
        <f t="shared" ref="BJ46" si="614">BJ44+BJ43+BJ45</f>
        <v>0</v>
      </c>
      <c r="BK46" s="17">
        <f t="shared" ref="BK46" si="615">BK44+BK43+BK45</f>
        <v>0</v>
      </c>
      <c r="BL46" s="17">
        <f t="shared" ref="BL46" si="616">BL44+BL43+BL45</f>
        <v>0</v>
      </c>
      <c r="BM46" s="17">
        <f t="shared" ref="BM46" si="617">BM44+BM43+BM45</f>
        <v>0</v>
      </c>
      <c r="BN46" s="17">
        <f t="shared" ref="BN46" si="618">BN44+BN43+BN45</f>
        <v>0</v>
      </c>
      <c r="BO46" s="17">
        <f t="shared" ref="BO46" si="619">BO44+BO43+BO45</f>
        <v>0</v>
      </c>
      <c r="BP46" s="17">
        <f t="shared" ref="BP46" si="620">BP44+BP43+BP45</f>
        <v>0</v>
      </c>
      <c r="BQ46" s="17">
        <f t="shared" ref="BQ46" si="621">BQ44+BQ43+BQ45</f>
        <v>0</v>
      </c>
      <c r="BR46" s="319">
        <f t="shared" si="544"/>
        <v>0</v>
      </c>
      <c r="BS46" s="17">
        <f>BS44+BS43+BS45</f>
        <v>0</v>
      </c>
      <c r="BT46" s="17">
        <f t="shared" ref="BT46" si="622">BT44+BT43+BT45</f>
        <v>0</v>
      </c>
      <c r="BU46" s="17">
        <f t="shared" ref="BU46" si="623">BU44+BU43+BU45</f>
        <v>0</v>
      </c>
      <c r="BV46" s="17">
        <f t="shared" ref="BV46" si="624">BV44+BV43+BV45</f>
        <v>0</v>
      </c>
      <c r="BW46" s="17">
        <f t="shared" ref="BW46" si="625">BW44+BW43+BW45</f>
        <v>0</v>
      </c>
      <c r="BX46" s="17">
        <f t="shared" ref="BX46" si="626">BX44+BX43+BX45</f>
        <v>0</v>
      </c>
      <c r="BY46" s="17">
        <f t="shared" ref="BY46" si="627">BY44+BY43+BY45</f>
        <v>0</v>
      </c>
      <c r="BZ46" s="17">
        <f t="shared" ref="BZ46" si="628">BZ44+BZ43+BZ45</f>
        <v>0</v>
      </c>
      <c r="CA46" s="17">
        <f t="shared" ref="CA46" si="629">CA44+CA43+CA45</f>
        <v>0</v>
      </c>
      <c r="CB46" s="17">
        <f t="shared" ref="CB46" si="630">CB44+CB43+CB45</f>
        <v>0</v>
      </c>
      <c r="CC46" s="17">
        <f t="shared" ref="CC46" si="631">CC44+CC43+CC45</f>
        <v>0</v>
      </c>
      <c r="CD46" s="17">
        <f t="shared" ref="CD46" si="632">CD44+CD43+CD45</f>
        <v>0</v>
      </c>
      <c r="CE46" s="319">
        <f t="shared" si="546"/>
        <v>0</v>
      </c>
      <c r="CF46" s="17">
        <f>CF44+CF43+CF45</f>
        <v>0</v>
      </c>
      <c r="CG46" s="17">
        <f t="shared" ref="CG46" si="633">CG44+CG43+CG45</f>
        <v>0</v>
      </c>
      <c r="CH46" s="17">
        <f t="shared" ref="CH46" si="634">CH44+CH43+CH45</f>
        <v>0</v>
      </c>
      <c r="CI46" s="17">
        <f t="shared" ref="CI46" si="635">CI44+CI43+CI45</f>
        <v>0</v>
      </c>
      <c r="CJ46" s="17">
        <f t="shared" ref="CJ46" si="636">CJ44+CJ43+CJ45</f>
        <v>0</v>
      </c>
      <c r="CK46" s="17">
        <f t="shared" ref="CK46" si="637">CK44+CK43+CK45</f>
        <v>0</v>
      </c>
      <c r="CL46" s="17">
        <f t="shared" ref="CL46" si="638">CL44+CL43+CL45</f>
        <v>0</v>
      </c>
      <c r="CM46" s="17">
        <f t="shared" ref="CM46" si="639">CM44+CM43+CM45</f>
        <v>0</v>
      </c>
      <c r="CN46" s="17">
        <f t="shared" ref="CN46" si="640">CN44+CN43+CN45</f>
        <v>0</v>
      </c>
      <c r="CO46" s="17">
        <f t="shared" ref="CO46" si="641">CO44+CO43+CO45</f>
        <v>0</v>
      </c>
      <c r="CP46" s="17">
        <f t="shared" ref="CP46" si="642">CP44+CP43+CP45</f>
        <v>0</v>
      </c>
      <c r="CQ46" s="17">
        <f t="shared" ref="CQ46" si="643">CQ44+CQ43+CQ45</f>
        <v>0</v>
      </c>
      <c r="CR46" s="319">
        <f t="shared" si="548"/>
        <v>0</v>
      </c>
      <c r="CS46" s="17">
        <f>CS44+CS43+CS45</f>
        <v>0</v>
      </c>
      <c r="CT46" s="17">
        <f t="shared" ref="CT46" si="644">CT44+CT43+CT45</f>
        <v>0</v>
      </c>
      <c r="CU46" s="17">
        <f t="shared" ref="CU46" si="645">CU44+CU43+CU45</f>
        <v>0</v>
      </c>
      <c r="CV46" s="17">
        <f t="shared" ref="CV46" si="646">CV44+CV43+CV45</f>
        <v>0</v>
      </c>
      <c r="CW46" s="17">
        <f t="shared" ref="CW46" si="647">CW44+CW43+CW45</f>
        <v>0</v>
      </c>
      <c r="CX46" s="17">
        <f t="shared" ref="CX46" si="648">CX44+CX43+CX45</f>
        <v>0</v>
      </c>
      <c r="CY46" s="17">
        <f t="shared" ref="CY46" si="649">CY44+CY43+CY45</f>
        <v>0</v>
      </c>
      <c r="CZ46" s="17">
        <f t="shared" ref="CZ46" si="650">CZ44+CZ43+CZ45</f>
        <v>0</v>
      </c>
      <c r="DA46" s="17">
        <f t="shared" ref="DA46" si="651">DA44+DA43+DA45</f>
        <v>0</v>
      </c>
      <c r="DB46" s="17">
        <f t="shared" ref="DB46" si="652">DB44+DB43+DB45</f>
        <v>0</v>
      </c>
      <c r="DC46" s="17">
        <f t="shared" ref="DC46" si="653">DC44+DC43+DC45</f>
        <v>0</v>
      </c>
      <c r="DD46" s="17">
        <f t="shared" ref="DD46" si="654">DD44+DD43+DD45</f>
        <v>0</v>
      </c>
      <c r="DE46" s="319">
        <f t="shared" si="550"/>
        <v>0</v>
      </c>
      <c r="DF46" s="17">
        <f>DF44+DF43+DF45</f>
        <v>0</v>
      </c>
      <c r="DG46" s="17">
        <f t="shared" ref="DG46" si="655">DG44+DG43+DG45</f>
        <v>0</v>
      </c>
      <c r="DH46" s="17">
        <f t="shared" ref="DH46" si="656">DH44+DH43+DH45</f>
        <v>0</v>
      </c>
      <c r="DI46" s="17">
        <f t="shared" ref="DI46" si="657">DI44+DI43+DI45</f>
        <v>0</v>
      </c>
      <c r="DJ46" s="17">
        <f t="shared" ref="DJ46" si="658">DJ44+DJ43+DJ45</f>
        <v>0</v>
      </c>
      <c r="DK46" s="17">
        <f t="shared" ref="DK46" si="659">DK44+DK43+DK45</f>
        <v>0</v>
      </c>
      <c r="DL46" s="17">
        <f t="shared" ref="DL46" si="660">DL44+DL43+DL45</f>
        <v>0</v>
      </c>
      <c r="DM46" s="17">
        <f t="shared" ref="DM46" si="661">DM44+DM43+DM45</f>
        <v>0</v>
      </c>
      <c r="DN46" s="17">
        <f t="shared" ref="DN46" si="662">DN44+DN43+DN45</f>
        <v>0</v>
      </c>
      <c r="DO46" s="17">
        <f t="shared" ref="DO46" si="663">DO44+DO43+DO45</f>
        <v>0</v>
      </c>
      <c r="DP46" s="17">
        <f t="shared" ref="DP46" si="664">DP44+DP43+DP45</f>
        <v>0</v>
      </c>
      <c r="DQ46" s="17">
        <f t="shared" ref="DQ46" si="665">DQ44+DQ43+DQ45</f>
        <v>0</v>
      </c>
      <c r="DR46" s="319">
        <f t="shared" si="552"/>
        <v>0</v>
      </c>
      <c r="DS46" s="17">
        <f>DS44+DS43+DS45</f>
        <v>0</v>
      </c>
      <c r="DT46" s="17">
        <f t="shared" ref="DT46" si="666">DT44+DT43+DT45</f>
        <v>0</v>
      </c>
      <c r="DU46" s="17">
        <f t="shared" ref="DU46" si="667">DU44+DU43+DU45</f>
        <v>0</v>
      </c>
      <c r="DV46" s="17">
        <f t="shared" ref="DV46" si="668">DV44+DV43+DV45</f>
        <v>0</v>
      </c>
      <c r="DW46" s="17">
        <f t="shared" ref="DW46" si="669">DW44+DW43+DW45</f>
        <v>0</v>
      </c>
      <c r="DX46" s="17">
        <f t="shared" ref="DX46" si="670">DX44+DX43+DX45</f>
        <v>0</v>
      </c>
      <c r="DY46" s="17">
        <f t="shared" ref="DY46" si="671">DY44+DY43+DY45</f>
        <v>0</v>
      </c>
      <c r="DZ46" s="17">
        <f t="shared" ref="DZ46" si="672">DZ44+DZ43+DZ45</f>
        <v>0</v>
      </c>
      <c r="EA46" s="17">
        <f t="shared" ref="EA46" si="673">EA44+EA43+EA45</f>
        <v>0</v>
      </c>
      <c r="EB46" s="17">
        <f t="shared" ref="EB46" si="674">EB44+EB43+EB45</f>
        <v>0</v>
      </c>
      <c r="EC46" s="17">
        <f t="shared" ref="EC46" si="675">EC44+EC43+EC45</f>
        <v>0</v>
      </c>
      <c r="ED46" s="17">
        <f t="shared" ref="ED46" si="676">ED44+ED43+ED45</f>
        <v>0</v>
      </c>
      <c r="EE46" s="319">
        <f t="shared" si="554"/>
        <v>0</v>
      </c>
    </row>
    <row r="47" spans="1:135" x14ac:dyDescent="0.2">
      <c r="A47" s="12" t="s">
        <v>3</v>
      </c>
      <c r="B47" s="39">
        <f>'SPACELOG 5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5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5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677">IF(AND(G$2&gt;=EOMONTH(EDATE($B$18,0),0),G$2&lt;=EOMONTH(EDATE($B$18,59),0)),$E49,0)</f>
        <v>0</v>
      </c>
      <c r="H49" s="17">
        <f t="shared" si="677"/>
        <v>0</v>
      </c>
      <c r="I49" s="17">
        <f t="shared" si="677"/>
        <v>0</v>
      </c>
      <c r="J49" s="17">
        <f t="shared" si="677"/>
        <v>0</v>
      </c>
      <c r="K49" s="17">
        <f t="shared" si="677"/>
        <v>0</v>
      </c>
      <c r="L49" s="17">
        <f t="shared" si="677"/>
        <v>0</v>
      </c>
      <c r="M49" s="17">
        <f t="shared" si="677"/>
        <v>0</v>
      </c>
      <c r="N49" s="17">
        <f t="shared" si="677"/>
        <v>0</v>
      </c>
      <c r="O49" s="17">
        <f t="shared" si="677"/>
        <v>0</v>
      </c>
      <c r="P49" s="17">
        <f t="shared" si="677"/>
        <v>0</v>
      </c>
      <c r="Q49" s="17">
        <f t="shared" si="677"/>
        <v>0</v>
      </c>
      <c r="R49" s="319">
        <f>SUM(F49:Q49)</f>
        <v>0</v>
      </c>
      <c r="S49" s="17">
        <f t="shared" ref="S49:CD50" si="678">IF(AND(S$2&gt;=EOMONTH(EDATE($B$18,0),0),S$2&lt;=EOMONTH(EDATE($B$18,59),0)),$E49,0)</f>
        <v>0</v>
      </c>
      <c r="T49" s="17">
        <f t="shared" si="678"/>
        <v>0</v>
      </c>
      <c r="U49" s="17">
        <f t="shared" si="678"/>
        <v>0</v>
      </c>
      <c r="V49" s="17">
        <f t="shared" si="678"/>
        <v>0</v>
      </c>
      <c r="W49" s="17">
        <f t="shared" si="678"/>
        <v>0</v>
      </c>
      <c r="X49" s="17">
        <f t="shared" si="678"/>
        <v>0</v>
      </c>
      <c r="Y49" s="17">
        <f t="shared" si="678"/>
        <v>0</v>
      </c>
      <c r="Z49" s="17">
        <f t="shared" si="678"/>
        <v>0</v>
      </c>
      <c r="AA49" s="17">
        <f t="shared" si="678"/>
        <v>0</v>
      </c>
      <c r="AB49" s="17">
        <f t="shared" si="678"/>
        <v>0</v>
      </c>
      <c r="AC49" s="17">
        <f t="shared" si="678"/>
        <v>0</v>
      </c>
      <c r="AD49" s="17">
        <f t="shared" si="678"/>
        <v>0</v>
      </c>
      <c r="AE49" s="319">
        <f t="shared" ref="AE49:AE51" si="679">SUM(S49:AD49)</f>
        <v>0</v>
      </c>
      <c r="AF49" s="17">
        <f t="shared" ref="AF49" si="680">IF(AND(AF$2&gt;=EOMONTH(EDATE($B$18,0),0),AF$2&lt;=EOMONTH(EDATE($B$18,59),0)),$E49,0)</f>
        <v>0</v>
      </c>
      <c r="AG49" s="17">
        <f t="shared" si="678"/>
        <v>0</v>
      </c>
      <c r="AH49" s="17">
        <f t="shared" si="678"/>
        <v>0</v>
      </c>
      <c r="AI49" s="17">
        <f t="shared" si="678"/>
        <v>0</v>
      </c>
      <c r="AJ49" s="17">
        <f t="shared" si="678"/>
        <v>0</v>
      </c>
      <c r="AK49" s="17">
        <f t="shared" si="678"/>
        <v>0</v>
      </c>
      <c r="AL49" s="17">
        <f t="shared" si="678"/>
        <v>0</v>
      </c>
      <c r="AM49" s="17">
        <f t="shared" si="678"/>
        <v>0</v>
      </c>
      <c r="AN49" s="17">
        <f t="shared" si="678"/>
        <v>0</v>
      </c>
      <c r="AO49" s="17">
        <f t="shared" si="678"/>
        <v>0</v>
      </c>
      <c r="AP49" s="17">
        <f t="shared" si="678"/>
        <v>0</v>
      </c>
      <c r="AQ49" s="17">
        <f t="shared" si="678"/>
        <v>0</v>
      </c>
      <c r="AR49" s="319">
        <f t="shared" ref="AR49:AR51" si="681">SUM(AF49:AQ49)</f>
        <v>0</v>
      </c>
      <c r="AS49" s="17">
        <f t="shared" ref="AS49" si="682">IF(AND(AS$2&gt;=EOMONTH(EDATE($B$18,0),0),AS$2&lt;=EOMONTH(EDATE($B$18,59),0)),$E49,0)</f>
        <v>0</v>
      </c>
      <c r="AT49" s="17">
        <f t="shared" si="678"/>
        <v>0</v>
      </c>
      <c r="AU49" s="17">
        <f t="shared" si="678"/>
        <v>0</v>
      </c>
      <c r="AV49" s="17">
        <f t="shared" si="678"/>
        <v>0</v>
      </c>
      <c r="AW49" s="17">
        <f t="shared" si="678"/>
        <v>0</v>
      </c>
      <c r="AX49" s="17">
        <f t="shared" si="678"/>
        <v>0</v>
      </c>
      <c r="AY49" s="17">
        <f t="shared" si="678"/>
        <v>0</v>
      </c>
      <c r="AZ49" s="17">
        <f t="shared" si="678"/>
        <v>0</v>
      </c>
      <c r="BA49" s="17">
        <f t="shared" si="678"/>
        <v>0</v>
      </c>
      <c r="BB49" s="17">
        <f t="shared" si="678"/>
        <v>0</v>
      </c>
      <c r="BC49" s="17">
        <f t="shared" si="678"/>
        <v>0</v>
      </c>
      <c r="BD49" s="17">
        <f t="shared" si="678"/>
        <v>0</v>
      </c>
      <c r="BE49" s="319">
        <f t="shared" ref="BE49:BE51" si="683">SUM(AS49:BD49)</f>
        <v>0</v>
      </c>
      <c r="BF49" s="17">
        <f t="shared" ref="BF49" si="684">IF(AND(BF$2&gt;=EOMONTH(EDATE($B$18,0),0),BF$2&lt;=EOMONTH(EDATE($B$18,59),0)),$E49,0)</f>
        <v>0</v>
      </c>
      <c r="BG49" s="17">
        <f t="shared" si="678"/>
        <v>0</v>
      </c>
      <c r="BH49" s="17">
        <f t="shared" si="678"/>
        <v>0</v>
      </c>
      <c r="BI49" s="17">
        <f t="shared" si="678"/>
        <v>0</v>
      </c>
      <c r="BJ49" s="17">
        <f t="shared" si="678"/>
        <v>0</v>
      </c>
      <c r="BK49" s="17">
        <f t="shared" si="678"/>
        <v>0</v>
      </c>
      <c r="BL49" s="17">
        <f t="shared" si="678"/>
        <v>0</v>
      </c>
      <c r="BM49" s="17">
        <f t="shared" si="678"/>
        <v>0</v>
      </c>
      <c r="BN49" s="17">
        <f t="shared" si="678"/>
        <v>0</v>
      </c>
      <c r="BO49" s="17">
        <f t="shared" si="678"/>
        <v>0</v>
      </c>
      <c r="BP49" s="17">
        <f t="shared" si="678"/>
        <v>0</v>
      </c>
      <c r="BQ49" s="17">
        <f t="shared" si="678"/>
        <v>0</v>
      </c>
      <c r="BR49" s="319">
        <f t="shared" ref="BR49:BR51" si="685">SUM(BF49:BQ49)</f>
        <v>0</v>
      </c>
      <c r="BS49" s="17">
        <f t="shared" ref="BS49" si="686">IF(AND(BS$2&gt;=EOMONTH(EDATE($B$18,0),0),BS$2&lt;=EOMONTH(EDATE($B$18,59),0)),$E49,0)</f>
        <v>0</v>
      </c>
      <c r="BT49" s="17">
        <f t="shared" si="678"/>
        <v>0</v>
      </c>
      <c r="BU49" s="17">
        <f t="shared" si="678"/>
        <v>0</v>
      </c>
      <c r="BV49" s="17">
        <f t="shared" si="678"/>
        <v>0</v>
      </c>
      <c r="BW49" s="17">
        <f t="shared" si="678"/>
        <v>0</v>
      </c>
      <c r="BX49" s="17">
        <f t="shared" si="678"/>
        <v>0</v>
      </c>
      <c r="BY49" s="17">
        <f t="shared" si="678"/>
        <v>0</v>
      </c>
      <c r="BZ49" s="17">
        <f t="shared" si="678"/>
        <v>0</v>
      </c>
      <c r="CA49" s="17">
        <f t="shared" si="678"/>
        <v>0</v>
      </c>
      <c r="CB49" s="17">
        <f t="shared" si="678"/>
        <v>0</v>
      </c>
      <c r="CC49" s="17">
        <f t="shared" si="678"/>
        <v>0</v>
      </c>
      <c r="CD49" s="17">
        <f t="shared" si="678"/>
        <v>0</v>
      </c>
      <c r="CE49" s="319">
        <f t="shared" ref="CE49:CE51" si="687">SUM(BS49:CD49)</f>
        <v>0</v>
      </c>
      <c r="CF49" s="17">
        <f t="shared" ref="CF49:ED51" si="688">IF(AND(CF$2&gt;=EOMONTH(EDATE($B$18,0),0),CF$2&lt;=EOMONTH(EDATE($B$18,59),0)),$E49,0)</f>
        <v>0</v>
      </c>
      <c r="CG49" s="17">
        <f t="shared" si="688"/>
        <v>0</v>
      </c>
      <c r="CH49" s="17">
        <f t="shared" si="688"/>
        <v>0</v>
      </c>
      <c r="CI49" s="17">
        <f t="shared" si="688"/>
        <v>0</v>
      </c>
      <c r="CJ49" s="17">
        <f t="shared" si="688"/>
        <v>0</v>
      </c>
      <c r="CK49" s="17">
        <f t="shared" si="688"/>
        <v>0</v>
      </c>
      <c r="CL49" s="17">
        <f t="shared" si="688"/>
        <v>0</v>
      </c>
      <c r="CM49" s="17">
        <f t="shared" si="688"/>
        <v>0</v>
      </c>
      <c r="CN49" s="17">
        <f t="shared" si="688"/>
        <v>0</v>
      </c>
      <c r="CO49" s="17">
        <f t="shared" si="688"/>
        <v>0</v>
      </c>
      <c r="CP49" s="17">
        <f t="shared" si="688"/>
        <v>0</v>
      </c>
      <c r="CQ49" s="17">
        <f t="shared" si="688"/>
        <v>0</v>
      </c>
      <c r="CR49" s="319">
        <f t="shared" ref="CR49:CR51" si="689">SUM(CF49:CQ49)</f>
        <v>0</v>
      </c>
      <c r="CS49" s="17">
        <f t="shared" ref="CS49" si="690">IF(AND(CS$2&gt;=EOMONTH(EDATE($B$18,0),0),CS$2&lt;=EOMONTH(EDATE($B$18,59),0)),$E49,0)</f>
        <v>0</v>
      </c>
      <c r="CT49" s="17">
        <f t="shared" si="688"/>
        <v>0</v>
      </c>
      <c r="CU49" s="17">
        <f t="shared" si="688"/>
        <v>0</v>
      </c>
      <c r="CV49" s="17">
        <f t="shared" si="688"/>
        <v>0</v>
      </c>
      <c r="CW49" s="17">
        <f t="shared" si="688"/>
        <v>0</v>
      </c>
      <c r="CX49" s="17">
        <f t="shared" si="688"/>
        <v>0</v>
      </c>
      <c r="CY49" s="17">
        <f t="shared" si="688"/>
        <v>0</v>
      </c>
      <c r="CZ49" s="17">
        <f t="shared" si="688"/>
        <v>0</v>
      </c>
      <c r="DA49" s="17">
        <f t="shared" si="688"/>
        <v>0</v>
      </c>
      <c r="DB49" s="17">
        <f t="shared" si="688"/>
        <v>0</v>
      </c>
      <c r="DC49" s="17">
        <f t="shared" si="688"/>
        <v>0</v>
      </c>
      <c r="DD49" s="17">
        <f t="shared" si="688"/>
        <v>0</v>
      </c>
      <c r="DE49" s="319">
        <f t="shared" ref="DE49:DE51" si="691">SUM(CS49:DD49)</f>
        <v>0</v>
      </c>
      <c r="DF49" s="17">
        <f t="shared" ref="DF49" si="692">IF(AND(DF$2&gt;=EOMONTH(EDATE($B$18,0),0),DF$2&lt;=EOMONTH(EDATE($B$18,59),0)),$E49,0)</f>
        <v>0</v>
      </c>
      <c r="DG49" s="17">
        <f t="shared" si="688"/>
        <v>0</v>
      </c>
      <c r="DH49" s="17">
        <f t="shared" si="688"/>
        <v>0</v>
      </c>
      <c r="DI49" s="17">
        <f t="shared" si="688"/>
        <v>0</v>
      </c>
      <c r="DJ49" s="17">
        <f t="shared" si="688"/>
        <v>0</v>
      </c>
      <c r="DK49" s="17">
        <f t="shared" si="688"/>
        <v>0</v>
      </c>
      <c r="DL49" s="17">
        <f t="shared" si="688"/>
        <v>0</v>
      </c>
      <c r="DM49" s="17">
        <f t="shared" si="688"/>
        <v>0</v>
      </c>
      <c r="DN49" s="17">
        <f t="shared" si="688"/>
        <v>0</v>
      </c>
      <c r="DO49" s="17">
        <f t="shared" si="688"/>
        <v>0</v>
      </c>
      <c r="DP49" s="17">
        <f t="shared" si="688"/>
        <v>0</v>
      </c>
      <c r="DQ49" s="17">
        <f t="shared" si="688"/>
        <v>0</v>
      </c>
      <c r="DR49" s="319">
        <f t="shared" ref="DR49:DR51" si="693">SUM(DF49:DQ49)</f>
        <v>0</v>
      </c>
      <c r="DS49" s="17">
        <f t="shared" ref="DS49" si="694">IF(AND(DS$2&gt;=EOMONTH(EDATE($B$18,0),0),DS$2&lt;=EOMONTH(EDATE($B$18,59),0)),$E49,0)</f>
        <v>0</v>
      </c>
      <c r="DT49" s="17">
        <f t="shared" si="688"/>
        <v>0</v>
      </c>
      <c r="DU49" s="17">
        <f t="shared" si="688"/>
        <v>0</v>
      </c>
      <c r="DV49" s="17">
        <f t="shared" si="688"/>
        <v>0</v>
      </c>
      <c r="DW49" s="17">
        <f t="shared" si="688"/>
        <v>0</v>
      </c>
      <c r="DX49" s="17">
        <f t="shared" si="688"/>
        <v>0</v>
      </c>
      <c r="DY49" s="17">
        <f t="shared" si="688"/>
        <v>0</v>
      </c>
      <c r="DZ49" s="17">
        <f t="shared" si="688"/>
        <v>0</v>
      </c>
      <c r="EA49" s="17">
        <f t="shared" si="688"/>
        <v>0</v>
      </c>
      <c r="EB49" s="17">
        <f t="shared" si="688"/>
        <v>0</v>
      </c>
      <c r="EC49" s="17">
        <f t="shared" si="688"/>
        <v>0</v>
      </c>
      <c r="ED49" s="17">
        <f t="shared" si="688"/>
        <v>0</v>
      </c>
      <c r="EE49" s="319">
        <f t="shared" ref="EE49:EE51" si="695">SUM(DS49:ED49)</f>
        <v>0</v>
      </c>
    </row>
    <row r="50" spans="1:135" x14ac:dyDescent="0.2">
      <c r="A50" s="29" t="s">
        <v>6</v>
      </c>
      <c r="B50" s="38">
        <f>'SPACELOG 5 EMPRUNT 2'!E6</f>
        <v>0</v>
      </c>
      <c r="D50" s="1" t="s">
        <v>19</v>
      </c>
      <c r="F50" s="17">
        <f t="shared" ref="F50:U51" si="696">IF(AND(F$2&gt;=EOMONTH(EDATE($B$18,0),0),F$2&lt;=EOMONTH(EDATE($B$18,59),0)),$E50,0)</f>
        <v>0</v>
      </c>
      <c r="G50" s="17">
        <f t="shared" si="696"/>
        <v>0</v>
      </c>
      <c r="H50" s="17">
        <f t="shared" si="696"/>
        <v>0</v>
      </c>
      <c r="I50" s="17">
        <f t="shared" si="696"/>
        <v>0</v>
      </c>
      <c r="J50" s="17">
        <f t="shared" si="696"/>
        <v>0</v>
      </c>
      <c r="K50" s="17">
        <f t="shared" si="696"/>
        <v>0</v>
      </c>
      <c r="L50" s="17">
        <f t="shared" si="696"/>
        <v>0</v>
      </c>
      <c r="M50" s="17">
        <f t="shared" si="696"/>
        <v>0</v>
      </c>
      <c r="N50" s="17">
        <f t="shared" si="696"/>
        <v>0</v>
      </c>
      <c r="O50" s="17">
        <f t="shared" si="696"/>
        <v>0</v>
      </c>
      <c r="P50" s="17">
        <f t="shared" si="696"/>
        <v>0</v>
      </c>
      <c r="Q50" s="17">
        <f t="shared" si="696"/>
        <v>0</v>
      </c>
      <c r="R50" s="319">
        <f>SUM(F50:Q50)</f>
        <v>0</v>
      </c>
      <c r="S50" s="17">
        <f t="shared" si="696"/>
        <v>0</v>
      </c>
      <c r="T50" s="17">
        <f t="shared" si="696"/>
        <v>0</v>
      </c>
      <c r="U50" s="17">
        <f t="shared" si="696"/>
        <v>0</v>
      </c>
      <c r="V50" s="17">
        <f t="shared" si="678"/>
        <v>0</v>
      </c>
      <c r="W50" s="17">
        <f t="shared" si="678"/>
        <v>0</v>
      </c>
      <c r="X50" s="17">
        <f t="shared" si="678"/>
        <v>0</v>
      </c>
      <c r="Y50" s="17">
        <f t="shared" si="678"/>
        <v>0</v>
      </c>
      <c r="Z50" s="17">
        <f t="shared" si="678"/>
        <v>0</v>
      </c>
      <c r="AA50" s="17">
        <f t="shared" si="678"/>
        <v>0</v>
      </c>
      <c r="AB50" s="17">
        <f t="shared" si="678"/>
        <v>0</v>
      </c>
      <c r="AC50" s="17">
        <f t="shared" si="678"/>
        <v>0</v>
      </c>
      <c r="AD50" s="17">
        <f t="shared" si="678"/>
        <v>0</v>
      </c>
      <c r="AE50" s="319">
        <f t="shared" si="679"/>
        <v>0</v>
      </c>
      <c r="AF50" s="17">
        <f t="shared" si="678"/>
        <v>0</v>
      </c>
      <c r="AG50" s="17">
        <f t="shared" si="678"/>
        <v>0</v>
      </c>
      <c r="AH50" s="17">
        <f t="shared" si="678"/>
        <v>0</v>
      </c>
      <c r="AI50" s="17">
        <f t="shared" si="678"/>
        <v>0</v>
      </c>
      <c r="AJ50" s="17">
        <f t="shared" si="678"/>
        <v>0</v>
      </c>
      <c r="AK50" s="17">
        <f t="shared" si="678"/>
        <v>0</v>
      </c>
      <c r="AL50" s="17">
        <f t="shared" si="678"/>
        <v>0</v>
      </c>
      <c r="AM50" s="17">
        <f t="shared" si="678"/>
        <v>0</v>
      </c>
      <c r="AN50" s="17">
        <f t="shared" si="678"/>
        <v>0</v>
      </c>
      <c r="AO50" s="17">
        <f t="shared" si="678"/>
        <v>0</v>
      </c>
      <c r="AP50" s="17">
        <f t="shared" si="678"/>
        <v>0</v>
      </c>
      <c r="AQ50" s="17">
        <f t="shared" si="678"/>
        <v>0</v>
      </c>
      <c r="AR50" s="319">
        <f t="shared" si="681"/>
        <v>0</v>
      </c>
      <c r="AS50" s="17">
        <f t="shared" si="678"/>
        <v>0</v>
      </c>
      <c r="AT50" s="17">
        <f t="shared" si="678"/>
        <v>0</v>
      </c>
      <c r="AU50" s="17">
        <f t="shared" si="678"/>
        <v>0</v>
      </c>
      <c r="AV50" s="17">
        <f t="shared" si="678"/>
        <v>0</v>
      </c>
      <c r="AW50" s="17">
        <f t="shared" si="678"/>
        <v>0</v>
      </c>
      <c r="AX50" s="17">
        <f t="shared" si="678"/>
        <v>0</v>
      </c>
      <c r="AY50" s="17">
        <f t="shared" si="678"/>
        <v>0</v>
      </c>
      <c r="AZ50" s="17">
        <f t="shared" si="678"/>
        <v>0</v>
      </c>
      <c r="BA50" s="17">
        <f t="shared" si="678"/>
        <v>0</v>
      </c>
      <c r="BB50" s="17">
        <f t="shared" si="678"/>
        <v>0</v>
      </c>
      <c r="BC50" s="17">
        <f t="shared" si="678"/>
        <v>0</v>
      </c>
      <c r="BD50" s="17">
        <f t="shared" si="678"/>
        <v>0</v>
      </c>
      <c r="BE50" s="319">
        <f t="shared" si="683"/>
        <v>0</v>
      </c>
      <c r="BF50" s="17">
        <f t="shared" si="678"/>
        <v>0</v>
      </c>
      <c r="BG50" s="17">
        <f t="shared" si="678"/>
        <v>0</v>
      </c>
      <c r="BH50" s="17">
        <f t="shared" si="678"/>
        <v>0</v>
      </c>
      <c r="BI50" s="17">
        <f t="shared" si="678"/>
        <v>0</v>
      </c>
      <c r="BJ50" s="17">
        <f t="shared" si="678"/>
        <v>0</v>
      </c>
      <c r="BK50" s="17">
        <f t="shared" si="678"/>
        <v>0</v>
      </c>
      <c r="BL50" s="17">
        <f t="shared" si="678"/>
        <v>0</v>
      </c>
      <c r="BM50" s="17">
        <f t="shared" si="678"/>
        <v>0</v>
      </c>
      <c r="BN50" s="17">
        <f t="shared" si="678"/>
        <v>0</v>
      </c>
      <c r="BO50" s="17">
        <f t="shared" si="678"/>
        <v>0</v>
      </c>
      <c r="BP50" s="17">
        <f t="shared" si="678"/>
        <v>0</v>
      </c>
      <c r="BQ50" s="17">
        <f t="shared" si="678"/>
        <v>0</v>
      </c>
      <c r="BR50" s="319">
        <f t="shared" si="685"/>
        <v>0</v>
      </c>
      <c r="BS50" s="17">
        <f t="shared" si="678"/>
        <v>0</v>
      </c>
      <c r="BT50" s="17">
        <f t="shared" si="678"/>
        <v>0</v>
      </c>
      <c r="BU50" s="17">
        <f t="shared" si="678"/>
        <v>0</v>
      </c>
      <c r="BV50" s="17">
        <f t="shared" si="678"/>
        <v>0</v>
      </c>
      <c r="BW50" s="17">
        <f t="shared" si="678"/>
        <v>0</v>
      </c>
      <c r="BX50" s="17">
        <f t="shared" si="678"/>
        <v>0</v>
      </c>
      <c r="BY50" s="17">
        <f t="shared" si="678"/>
        <v>0</v>
      </c>
      <c r="BZ50" s="17">
        <f t="shared" si="678"/>
        <v>0</v>
      </c>
      <c r="CA50" s="17">
        <f t="shared" si="678"/>
        <v>0</v>
      </c>
      <c r="CB50" s="17">
        <f t="shared" si="678"/>
        <v>0</v>
      </c>
      <c r="CC50" s="17">
        <f t="shared" si="678"/>
        <v>0</v>
      </c>
      <c r="CD50" s="17">
        <f t="shared" si="678"/>
        <v>0</v>
      </c>
      <c r="CE50" s="319">
        <f t="shared" si="687"/>
        <v>0</v>
      </c>
      <c r="CF50" s="17">
        <f t="shared" si="688"/>
        <v>0</v>
      </c>
      <c r="CG50" s="17">
        <f t="shared" si="688"/>
        <v>0</v>
      </c>
      <c r="CH50" s="17">
        <f t="shared" si="688"/>
        <v>0</v>
      </c>
      <c r="CI50" s="17">
        <f t="shared" si="688"/>
        <v>0</v>
      </c>
      <c r="CJ50" s="17">
        <f t="shared" si="688"/>
        <v>0</v>
      </c>
      <c r="CK50" s="17">
        <f t="shared" si="688"/>
        <v>0</v>
      </c>
      <c r="CL50" s="17">
        <f t="shared" si="688"/>
        <v>0</v>
      </c>
      <c r="CM50" s="17">
        <f t="shared" si="688"/>
        <v>0</v>
      </c>
      <c r="CN50" s="17">
        <f t="shared" si="688"/>
        <v>0</v>
      </c>
      <c r="CO50" s="17">
        <f t="shared" si="688"/>
        <v>0</v>
      </c>
      <c r="CP50" s="17">
        <f t="shared" si="688"/>
        <v>0</v>
      </c>
      <c r="CQ50" s="17">
        <f t="shared" si="688"/>
        <v>0</v>
      </c>
      <c r="CR50" s="319">
        <f t="shared" si="689"/>
        <v>0</v>
      </c>
      <c r="CS50" s="17">
        <f t="shared" si="688"/>
        <v>0</v>
      </c>
      <c r="CT50" s="17">
        <f t="shared" si="688"/>
        <v>0</v>
      </c>
      <c r="CU50" s="17">
        <f t="shared" si="688"/>
        <v>0</v>
      </c>
      <c r="CV50" s="17">
        <f t="shared" si="688"/>
        <v>0</v>
      </c>
      <c r="CW50" s="17">
        <f t="shared" si="688"/>
        <v>0</v>
      </c>
      <c r="CX50" s="17">
        <f t="shared" si="688"/>
        <v>0</v>
      </c>
      <c r="CY50" s="17">
        <f t="shared" si="688"/>
        <v>0</v>
      </c>
      <c r="CZ50" s="17">
        <f t="shared" si="688"/>
        <v>0</v>
      </c>
      <c r="DA50" s="17">
        <f t="shared" si="688"/>
        <v>0</v>
      </c>
      <c r="DB50" s="17">
        <f t="shared" si="688"/>
        <v>0</v>
      </c>
      <c r="DC50" s="17">
        <f t="shared" si="688"/>
        <v>0</v>
      </c>
      <c r="DD50" s="17">
        <f t="shared" si="688"/>
        <v>0</v>
      </c>
      <c r="DE50" s="319">
        <f t="shared" si="691"/>
        <v>0</v>
      </c>
      <c r="DF50" s="17">
        <f t="shared" si="688"/>
        <v>0</v>
      </c>
      <c r="DG50" s="17">
        <f t="shared" si="688"/>
        <v>0</v>
      </c>
      <c r="DH50" s="17">
        <f t="shared" si="688"/>
        <v>0</v>
      </c>
      <c r="DI50" s="17">
        <f t="shared" si="688"/>
        <v>0</v>
      </c>
      <c r="DJ50" s="17">
        <f t="shared" si="688"/>
        <v>0</v>
      </c>
      <c r="DK50" s="17">
        <f t="shared" si="688"/>
        <v>0</v>
      </c>
      <c r="DL50" s="17">
        <f t="shared" si="688"/>
        <v>0</v>
      </c>
      <c r="DM50" s="17">
        <f t="shared" si="688"/>
        <v>0</v>
      </c>
      <c r="DN50" s="17">
        <f t="shared" si="688"/>
        <v>0</v>
      </c>
      <c r="DO50" s="17">
        <f t="shared" si="688"/>
        <v>0</v>
      </c>
      <c r="DP50" s="17">
        <f t="shared" si="688"/>
        <v>0</v>
      </c>
      <c r="DQ50" s="17">
        <f t="shared" si="688"/>
        <v>0</v>
      </c>
      <c r="DR50" s="319">
        <f t="shared" si="693"/>
        <v>0</v>
      </c>
      <c r="DS50" s="17">
        <f t="shared" si="688"/>
        <v>0</v>
      </c>
      <c r="DT50" s="17">
        <f t="shared" si="688"/>
        <v>0</v>
      </c>
      <c r="DU50" s="17">
        <f t="shared" si="688"/>
        <v>0</v>
      </c>
      <c r="DV50" s="17">
        <f t="shared" si="688"/>
        <v>0</v>
      </c>
      <c r="DW50" s="17">
        <f t="shared" si="688"/>
        <v>0</v>
      </c>
      <c r="DX50" s="17">
        <f t="shared" si="688"/>
        <v>0</v>
      </c>
      <c r="DY50" s="17">
        <f t="shared" si="688"/>
        <v>0</v>
      </c>
      <c r="DZ50" s="17">
        <f t="shared" si="688"/>
        <v>0</v>
      </c>
      <c r="EA50" s="17">
        <f t="shared" si="688"/>
        <v>0</v>
      </c>
      <c r="EB50" s="17">
        <f t="shared" si="688"/>
        <v>0</v>
      </c>
      <c r="EC50" s="17">
        <f t="shared" si="688"/>
        <v>0</v>
      </c>
      <c r="ED50" s="17">
        <f t="shared" si="688"/>
        <v>0</v>
      </c>
      <c r="EE50" s="319">
        <f t="shared" si="695"/>
        <v>0</v>
      </c>
    </row>
    <row r="51" spans="1:135" x14ac:dyDescent="0.2">
      <c r="A51" s="13" t="s">
        <v>7</v>
      </c>
      <c r="B51" s="17" t="str">
        <f>'SPACELOG 5 EMPRUNT 2'!I5</f>
        <v/>
      </c>
      <c r="D51" s="1" t="s">
        <v>22</v>
      </c>
      <c r="F51" s="17">
        <f t="shared" si="696"/>
        <v>0</v>
      </c>
      <c r="G51" s="17">
        <f t="shared" si="696"/>
        <v>0</v>
      </c>
      <c r="H51" s="17">
        <f t="shared" si="696"/>
        <v>0</v>
      </c>
      <c r="I51" s="17">
        <f t="shared" si="696"/>
        <v>0</v>
      </c>
      <c r="J51" s="17">
        <f t="shared" si="696"/>
        <v>0</v>
      </c>
      <c r="K51" s="17">
        <f t="shared" si="696"/>
        <v>0</v>
      </c>
      <c r="L51" s="17">
        <f t="shared" si="696"/>
        <v>0</v>
      </c>
      <c r="M51" s="17">
        <f t="shared" si="696"/>
        <v>0</v>
      </c>
      <c r="N51" s="17">
        <f t="shared" si="696"/>
        <v>0</v>
      </c>
      <c r="O51" s="17">
        <f t="shared" si="696"/>
        <v>0</v>
      </c>
      <c r="P51" s="17">
        <f t="shared" si="696"/>
        <v>0</v>
      </c>
      <c r="Q51" s="17">
        <f t="shared" si="696"/>
        <v>0</v>
      </c>
      <c r="R51" s="319">
        <f>SUM(F51:Q51)</f>
        <v>0</v>
      </c>
      <c r="S51" s="17">
        <f t="shared" ref="S51:CD51" si="697">IF(AND(S$2&gt;=EOMONTH(EDATE($B$18,0),0),S$2&lt;=EOMONTH(EDATE($B$18,59),0)),$E51,0)</f>
        <v>0</v>
      </c>
      <c r="T51" s="17">
        <f t="shared" si="697"/>
        <v>0</v>
      </c>
      <c r="U51" s="17">
        <f t="shared" si="697"/>
        <v>0</v>
      </c>
      <c r="V51" s="17">
        <f t="shared" si="697"/>
        <v>0</v>
      </c>
      <c r="W51" s="17">
        <f t="shared" si="697"/>
        <v>0</v>
      </c>
      <c r="X51" s="17">
        <f t="shared" si="697"/>
        <v>0</v>
      </c>
      <c r="Y51" s="17">
        <f t="shared" si="697"/>
        <v>0</v>
      </c>
      <c r="Z51" s="17">
        <f t="shared" si="697"/>
        <v>0</v>
      </c>
      <c r="AA51" s="17">
        <f t="shared" si="697"/>
        <v>0</v>
      </c>
      <c r="AB51" s="17">
        <f t="shared" si="697"/>
        <v>0</v>
      </c>
      <c r="AC51" s="17">
        <f t="shared" si="697"/>
        <v>0</v>
      </c>
      <c r="AD51" s="17">
        <f t="shared" si="697"/>
        <v>0</v>
      </c>
      <c r="AE51" s="319">
        <f t="shared" si="679"/>
        <v>0</v>
      </c>
      <c r="AF51" s="17">
        <f t="shared" si="697"/>
        <v>0</v>
      </c>
      <c r="AG51" s="17">
        <f t="shared" si="697"/>
        <v>0</v>
      </c>
      <c r="AH51" s="17">
        <f t="shared" si="697"/>
        <v>0</v>
      </c>
      <c r="AI51" s="17">
        <f t="shared" si="697"/>
        <v>0</v>
      </c>
      <c r="AJ51" s="17">
        <f t="shared" si="697"/>
        <v>0</v>
      </c>
      <c r="AK51" s="17">
        <f t="shared" si="697"/>
        <v>0</v>
      </c>
      <c r="AL51" s="17">
        <f t="shared" si="697"/>
        <v>0</v>
      </c>
      <c r="AM51" s="17">
        <f t="shared" si="697"/>
        <v>0</v>
      </c>
      <c r="AN51" s="17">
        <f t="shared" si="697"/>
        <v>0</v>
      </c>
      <c r="AO51" s="17">
        <f t="shared" si="697"/>
        <v>0</v>
      </c>
      <c r="AP51" s="17">
        <f t="shared" si="697"/>
        <v>0</v>
      </c>
      <c r="AQ51" s="17">
        <f t="shared" si="697"/>
        <v>0</v>
      </c>
      <c r="AR51" s="319">
        <f t="shared" si="681"/>
        <v>0</v>
      </c>
      <c r="AS51" s="17">
        <f t="shared" si="697"/>
        <v>0</v>
      </c>
      <c r="AT51" s="17">
        <f t="shared" si="697"/>
        <v>0</v>
      </c>
      <c r="AU51" s="17">
        <f t="shared" si="697"/>
        <v>0</v>
      </c>
      <c r="AV51" s="17">
        <f t="shared" si="697"/>
        <v>0</v>
      </c>
      <c r="AW51" s="17">
        <f t="shared" si="697"/>
        <v>0</v>
      </c>
      <c r="AX51" s="17">
        <f t="shared" si="697"/>
        <v>0</v>
      </c>
      <c r="AY51" s="17">
        <f t="shared" si="697"/>
        <v>0</v>
      </c>
      <c r="AZ51" s="17">
        <f t="shared" si="697"/>
        <v>0</v>
      </c>
      <c r="BA51" s="17">
        <f t="shared" si="697"/>
        <v>0</v>
      </c>
      <c r="BB51" s="17">
        <f t="shared" si="697"/>
        <v>0</v>
      </c>
      <c r="BC51" s="17">
        <f t="shared" si="697"/>
        <v>0</v>
      </c>
      <c r="BD51" s="17">
        <f t="shared" si="697"/>
        <v>0</v>
      </c>
      <c r="BE51" s="319">
        <f t="shared" si="683"/>
        <v>0</v>
      </c>
      <c r="BF51" s="17">
        <f t="shared" si="697"/>
        <v>0</v>
      </c>
      <c r="BG51" s="17">
        <f t="shared" si="697"/>
        <v>0</v>
      </c>
      <c r="BH51" s="17">
        <f t="shared" si="697"/>
        <v>0</v>
      </c>
      <c r="BI51" s="17">
        <f t="shared" si="697"/>
        <v>0</v>
      </c>
      <c r="BJ51" s="17">
        <f t="shared" si="697"/>
        <v>0</v>
      </c>
      <c r="BK51" s="17">
        <f t="shared" si="697"/>
        <v>0</v>
      </c>
      <c r="BL51" s="17">
        <f t="shared" si="697"/>
        <v>0</v>
      </c>
      <c r="BM51" s="17">
        <f t="shared" si="697"/>
        <v>0</v>
      </c>
      <c r="BN51" s="17">
        <f t="shared" si="697"/>
        <v>0</v>
      </c>
      <c r="BO51" s="17">
        <f t="shared" si="697"/>
        <v>0</v>
      </c>
      <c r="BP51" s="17">
        <f t="shared" si="697"/>
        <v>0</v>
      </c>
      <c r="BQ51" s="17">
        <f t="shared" si="697"/>
        <v>0</v>
      </c>
      <c r="BR51" s="319">
        <f t="shared" si="685"/>
        <v>0</v>
      </c>
      <c r="BS51" s="17">
        <f t="shared" si="697"/>
        <v>0</v>
      </c>
      <c r="BT51" s="17">
        <f t="shared" si="697"/>
        <v>0</v>
      </c>
      <c r="BU51" s="17">
        <f t="shared" si="697"/>
        <v>0</v>
      </c>
      <c r="BV51" s="17">
        <f t="shared" si="697"/>
        <v>0</v>
      </c>
      <c r="BW51" s="17">
        <f t="shared" si="697"/>
        <v>0</v>
      </c>
      <c r="BX51" s="17">
        <f t="shared" si="697"/>
        <v>0</v>
      </c>
      <c r="BY51" s="17">
        <f t="shared" si="697"/>
        <v>0</v>
      </c>
      <c r="BZ51" s="17">
        <f t="shared" si="697"/>
        <v>0</v>
      </c>
      <c r="CA51" s="17">
        <f t="shared" si="697"/>
        <v>0</v>
      </c>
      <c r="CB51" s="17">
        <f t="shared" si="697"/>
        <v>0</v>
      </c>
      <c r="CC51" s="17">
        <f t="shared" si="697"/>
        <v>0</v>
      </c>
      <c r="CD51" s="17">
        <f t="shared" si="697"/>
        <v>0</v>
      </c>
      <c r="CE51" s="319">
        <f t="shared" si="687"/>
        <v>0</v>
      </c>
      <c r="CF51" s="17">
        <f t="shared" si="688"/>
        <v>0</v>
      </c>
      <c r="CG51" s="17">
        <f t="shared" si="688"/>
        <v>0</v>
      </c>
      <c r="CH51" s="17">
        <f t="shared" si="688"/>
        <v>0</v>
      </c>
      <c r="CI51" s="17">
        <f t="shared" si="688"/>
        <v>0</v>
      </c>
      <c r="CJ51" s="17">
        <f t="shared" si="688"/>
        <v>0</v>
      </c>
      <c r="CK51" s="17">
        <f t="shared" si="688"/>
        <v>0</v>
      </c>
      <c r="CL51" s="17">
        <f t="shared" si="688"/>
        <v>0</v>
      </c>
      <c r="CM51" s="17">
        <f t="shared" si="688"/>
        <v>0</v>
      </c>
      <c r="CN51" s="17">
        <f t="shared" si="688"/>
        <v>0</v>
      </c>
      <c r="CO51" s="17">
        <f t="shared" si="688"/>
        <v>0</v>
      </c>
      <c r="CP51" s="17">
        <f t="shared" si="688"/>
        <v>0</v>
      </c>
      <c r="CQ51" s="17">
        <f t="shared" si="688"/>
        <v>0</v>
      </c>
      <c r="CR51" s="319">
        <f t="shared" si="689"/>
        <v>0</v>
      </c>
      <c r="CS51" s="17">
        <f t="shared" si="688"/>
        <v>0</v>
      </c>
      <c r="CT51" s="17">
        <f t="shared" si="688"/>
        <v>0</v>
      </c>
      <c r="CU51" s="17">
        <f t="shared" si="688"/>
        <v>0</v>
      </c>
      <c r="CV51" s="17">
        <f t="shared" si="688"/>
        <v>0</v>
      </c>
      <c r="CW51" s="17">
        <f t="shared" si="688"/>
        <v>0</v>
      </c>
      <c r="CX51" s="17">
        <f t="shared" si="688"/>
        <v>0</v>
      </c>
      <c r="CY51" s="17">
        <f t="shared" si="688"/>
        <v>0</v>
      </c>
      <c r="CZ51" s="17">
        <f t="shared" si="688"/>
        <v>0</v>
      </c>
      <c r="DA51" s="17">
        <f t="shared" si="688"/>
        <v>0</v>
      </c>
      <c r="DB51" s="17">
        <f t="shared" si="688"/>
        <v>0</v>
      </c>
      <c r="DC51" s="17">
        <f t="shared" si="688"/>
        <v>0</v>
      </c>
      <c r="DD51" s="17">
        <f t="shared" si="688"/>
        <v>0</v>
      </c>
      <c r="DE51" s="319">
        <f t="shared" si="691"/>
        <v>0</v>
      </c>
      <c r="DF51" s="17">
        <f t="shared" si="688"/>
        <v>0</v>
      </c>
      <c r="DG51" s="17">
        <f t="shared" si="688"/>
        <v>0</v>
      </c>
      <c r="DH51" s="17">
        <f t="shared" si="688"/>
        <v>0</v>
      </c>
      <c r="DI51" s="17">
        <f t="shared" si="688"/>
        <v>0</v>
      </c>
      <c r="DJ51" s="17">
        <f t="shared" si="688"/>
        <v>0</v>
      </c>
      <c r="DK51" s="17">
        <f t="shared" si="688"/>
        <v>0</v>
      </c>
      <c r="DL51" s="17">
        <f t="shared" si="688"/>
        <v>0</v>
      </c>
      <c r="DM51" s="17">
        <f t="shared" si="688"/>
        <v>0</v>
      </c>
      <c r="DN51" s="17">
        <f t="shared" si="688"/>
        <v>0</v>
      </c>
      <c r="DO51" s="17">
        <f t="shared" si="688"/>
        <v>0</v>
      </c>
      <c r="DP51" s="17">
        <f t="shared" si="688"/>
        <v>0</v>
      </c>
      <c r="DQ51" s="17">
        <f t="shared" si="688"/>
        <v>0</v>
      </c>
      <c r="DR51" s="319">
        <f t="shared" si="693"/>
        <v>0</v>
      </c>
      <c r="DS51" s="17">
        <f t="shared" si="688"/>
        <v>0</v>
      </c>
      <c r="DT51" s="17">
        <f t="shared" si="688"/>
        <v>0</v>
      </c>
      <c r="DU51" s="17">
        <f t="shared" si="688"/>
        <v>0</v>
      </c>
      <c r="DV51" s="17">
        <f t="shared" si="688"/>
        <v>0</v>
      </c>
      <c r="DW51" s="17">
        <f t="shared" si="688"/>
        <v>0</v>
      </c>
      <c r="DX51" s="17">
        <f t="shared" si="688"/>
        <v>0</v>
      </c>
      <c r="DY51" s="17">
        <f t="shared" si="688"/>
        <v>0</v>
      </c>
      <c r="DZ51" s="17">
        <f t="shared" si="688"/>
        <v>0</v>
      </c>
      <c r="EA51" s="17">
        <f t="shared" si="688"/>
        <v>0</v>
      </c>
      <c r="EB51" s="17">
        <f t="shared" si="688"/>
        <v>0</v>
      </c>
      <c r="EC51" s="17">
        <f t="shared" si="688"/>
        <v>0</v>
      </c>
      <c r="ED51" s="17">
        <f t="shared" si="688"/>
        <v>0</v>
      </c>
      <c r="EE51" s="319">
        <f t="shared" si="695"/>
        <v>0</v>
      </c>
    </row>
    <row r="52" spans="1:135" x14ac:dyDescent="0.2">
      <c r="A52" s="29" t="s">
        <v>96</v>
      </c>
      <c r="B52" s="48">
        <f>'SPACELOG 5 EMPRUNT 2'!E9</f>
        <v>46266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4" t="s">
        <v>282</v>
      </c>
      <c r="E53" s="43">
        <f t="shared" ref="E53:AJ53" si="698">SUM(E49:E51)</f>
        <v>0</v>
      </c>
      <c r="F53" s="17">
        <f t="shared" si="698"/>
        <v>0</v>
      </c>
      <c r="G53" s="17">
        <f t="shared" si="698"/>
        <v>0</v>
      </c>
      <c r="H53" s="17">
        <f t="shared" si="698"/>
        <v>0</v>
      </c>
      <c r="I53" s="17">
        <f t="shared" si="698"/>
        <v>0</v>
      </c>
      <c r="J53" s="17">
        <f t="shared" si="698"/>
        <v>0</v>
      </c>
      <c r="K53" s="17">
        <f t="shared" si="698"/>
        <v>0</v>
      </c>
      <c r="L53" s="17">
        <f t="shared" si="698"/>
        <v>0</v>
      </c>
      <c r="M53" s="17">
        <f t="shared" si="698"/>
        <v>0</v>
      </c>
      <c r="N53" s="17">
        <f t="shared" si="698"/>
        <v>0</v>
      </c>
      <c r="O53" s="17">
        <f t="shared" si="698"/>
        <v>0</v>
      </c>
      <c r="P53" s="17">
        <f t="shared" si="698"/>
        <v>0</v>
      </c>
      <c r="Q53" s="17">
        <f t="shared" si="698"/>
        <v>0</v>
      </c>
      <c r="R53" s="319">
        <f t="shared" si="698"/>
        <v>0</v>
      </c>
      <c r="S53" s="17">
        <f t="shared" si="698"/>
        <v>0</v>
      </c>
      <c r="T53" s="17">
        <f t="shared" si="698"/>
        <v>0</v>
      </c>
      <c r="U53" s="17">
        <f t="shared" si="698"/>
        <v>0</v>
      </c>
      <c r="V53" s="17">
        <f t="shared" si="698"/>
        <v>0</v>
      </c>
      <c r="W53" s="17">
        <f t="shared" si="698"/>
        <v>0</v>
      </c>
      <c r="X53" s="17">
        <f t="shared" si="698"/>
        <v>0</v>
      </c>
      <c r="Y53" s="17">
        <f t="shared" si="698"/>
        <v>0</v>
      </c>
      <c r="Z53" s="17">
        <f t="shared" si="698"/>
        <v>0</v>
      </c>
      <c r="AA53" s="17">
        <f t="shared" si="698"/>
        <v>0</v>
      </c>
      <c r="AB53" s="17">
        <f t="shared" si="698"/>
        <v>0</v>
      </c>
      <c r="AC53" s="17">
        <f t="shared" si="698"/>
        <v>0</v>
      </c>
      <c r="AD53" s="17">
        <f t="shared" si="698"/>
        <v>0</v>
      </c>
      <c r="AE53" s="319">
        <f t="shared" si="698"/>
        <v>0</v>
      </c>
      <c r="AF53" s="17">
        <f t="shared" si="698"/>
        <v>0</v>
      </c>
      <c r="AG53" s="17">
        <f t="shared" si="698"/>
        <v>0</v>
      </c>
      <c r="AH53" s="17">
        <f t="shared" si="698"/>
        <v>0</v>
      </c>
      <c r="AI53" s="17">
        <f t="shared" si="698"/>
        <v>0</v>
      </c>
      <c r="AJ53" s="17">
        <f t="shared" si="698"/>
        <v>0</v>
      </c>
      <c r="AK53" s="17">
        <f t="shared" ref="AK53:BP53" si="699">SUM(AK49:AK51)</f>
        <v>0</v>
      </c>
      <c r="AL53" s="17">
        <f t="shared" si="699"/>
        <v>0</v>
      </c>
      <c r="AM53" s="17">
        <f t="shared" si="699"/>
        <v>0</v>
      </c>
      <c r="AN53" s="17">
        <f t="shared" si="699"/>
        <v>0</v>
      </c>
      <c r="AO53" s="17">
        <f t="shared" si="699"/>
        <v>0</v>
      </c>
      <c r="AP53" s="17">
        <f t="shared" si="699"/>
        <v>0</v>
      </c>
      <c r="AQ53" s="17">
        <f t="shared" si="699"/>
        <v>0</v>
      </c>
      <c r="AR53" s="319">
        <f t="shared" si="699"/>
        <v>0</v>
      </c>
      <c r="AS53" s="17">
        <f t="shared" si="699"/>
        <v>0</v>
      </c>
      <c r="AT53" s="17">
        <f t="shared" si="699"/>
        <v>0</v>
      </c>
      <c r="AU53" s="17">
        <f t="shared" si="699"/>
        <v>0</v>
      </c>
      <c r="AV53" s="17">
        <f t="shared" si="699"/>
        <v>0</v>
      </c>
      <c r="AW53" s="17">
        <f t="shared" si="699"/>
        <v>0</v>
      </c>
      <c r="AX53" s="17">
        <f t="shared" si="699"/>
        <v>0</v>
      </c>
      <c r="AY53" s="17">
        <f t="shared" si="699"/>
        <v>0</v>
      </c>
      <c r="AZ53" s="17">
        <f t="shared" si="699"/>
        <v>0</v>
      </c>
      <c r="BA53" s="17">
        <f t="shared" si="699"/>
        <v>0</v>
      </c>
      <c r="BB53" s="17">
        <f t="shared" si="699"/>
        <v>0</v>
      </c>
      <c r="BC53" s="17">
        <f t="shared" si="699"/>
        <v>0</v>
      </c>
      <c r="BD53" s="17">
        <f t="shared" si="699"/>
        <v>0</v>
      </c>
      <c r="BE53" s="319">
        <f t="shared" si="699"/>
        <v>0</v>
      </c>
      <c r="BF53" s="17">
        <f t="shared" si="699"/>
        <v>0</v>
      </c>
      <c r="BG53" s="17">
        <f t="shared" si="699"/>
        <v>0</v>
      </c>
      <c r="BH53" s="17">
        <f t="shared" si="699"/>
        <v>0</v>
      </c>
      <c r="BI53" s="17">
        <f t="shared" si="699"/>
        <v>0</v>
      </c>
      <c r="BJ53" s="17">
        <f t="shared" si="699"/>
        <v>0</v>
      </c>
      <c r="BK53" s="17">
        <f t="shared" si="699"/>
        <v>0</v>
      </c>
      <c r="BL53" s="17">
        <f t="shared" si="699"/>
        <v>0</v>
      </c>
      <c r="BM53" s="17">
        <f t="shared" si="699"/>
        <v>0</v>
      </c>
      <c r="BN53" s="17">
        <f t="shared" si="699"/>
        <v>0</v>
      </c>
      <c r="BO53" s="17">
        <f t="shared" si="699"/>
        <v>0</v>
      </c>
      <c r="BP53" s="17">
        <f t="shared" si="699"/>
        <v>0</v>
      </c>
      <c r="BQ53" s="17">
        <f t="shared" ref="BQ53:CV53" si="700">SUM(BQ49:BQ51)</f>
        <v>0</v>
      </c>
      <c r="BR53" s="319">
        <f t="shared" si="700"/>
        <v>0</v>
      </c>
      <c r="BS53" s="17">
        <f t="shared" si="700"/>
        <v>0</v>
      </c>
      <c r="BT53" s="17">
        <f t="shared" si="700"/>
        <v>0</v>
      </c>
      <c r="BU53" s="17">
        <f t="shared" si="700"/>
        <v>0</v>
      </c>
      <c r="BV53" s="17">
        <f t="shared" si="700"/>
        <v>0</v>
      </c>
      <c r="BW53" s="17">
        <f t="shared" si="700"/>
        <v>0</v>
      </c>
      <c r="BX53" s="17">
        <f t="shared" si="700"/>
        <v>0</v>
      </c>
      <c r="BY53" s="17">
        <f t="shared" si="700"/>
        <v>0</v>
      </c>
      <c r="BZ53" s="17">
        <f t="shared" si="700"/>
        <v>0</v>
      </c>
      <c r="CA53" s="17">
        <f t="shared" si="700"/>
        <v>0</v>
      </c>
      <c r="CB53" s="17">
        <f t="shared" si="700"/>
        <v>0</v>
      </c>
      <c r="CC53" s="17">
        <f t="shared" si="700"/>
        <v>0</v>
      </c>
      <c r="CD53" s="17">
        <f t="shared" si="700"/>
        <v>0</v>
      </c>
      <c r="CE53" s="319">
        <f t="shared" si="700"/>
        <v>0</v>
      </c>
      <c r="CF53" s="17">
        <f t="shared" si="700"/>
        <v>0</v>
      </c>
      <c r="CG53" s="17">
        <f t="shared" si="700"/>
        <v>0</v>
      </c>
      <c r="CH53" s="17">
        <f t="shared" si="700"/>
        <v>0</v>
      </c>
      <c r="CI53" s="17">
        <f t="shared" si="700"/>
        <v>0</v>
      </c>
      <c r="CJ53" s="17">
        <f t="shared" si="700"/>
        <v>0</v>
      </c>
      <c r="CK53" s="17">
        <f t="shared" si="700"/>
        <v>0</v>
      </c>
      <c r="CL53" s="17">
        <f t="shared" si="700"/>
        <v>0</v>
      </c>
      <c r="CM53" s="17">
        <f t="shared" si="700"/>
        <v>0</v>
      </c>
      <c r="CN53" s="17">
        <f t="shared" si="700"/>
        <v>0</v>
      </c>
      <c r="CO53" s="17">
        <f t="shared" si="700"/>
        <v>0</v>
      </c>
      <c r="CP53" s="17">
        <f t="shared" si="700"/>
        <v>0</v>
      </c>
      <c r="CQ53" s="17">
        <f t="shared" si="700"/>
        <v>0</v>
      </c>
      <c r="CR53" s="319">
        <f t="shared" si="700"/>
        <v>0</v>
      </c>
      <c r="CS53" s="17">
        <f t="shared" si="700"/>
        <v>0</v>
      </c>
      <c r="CT53" s="17">
        <f t="shared" si="700"/>
        <v>0</v>
      </c>
      <c r="CU53" s="17">
        <f t="shared" si="700"/>
        <v>0</v>
      </c>
      <c r="CV53" s="17">
        <f t="shared" si="700"/>
        <v>0</v>
      </c>
      <c r="CW53" s="17">
        <f t="shared" ref="CW53:EE53" si="701">SUM(CW49:CW51)</f>
        <v>0</v>
      </c>
      <c r="CX53" s="17">
        <f t="shared" si="701"/>
        <v>0</v>
      </c>
      <c r="CY53" s="17">
        <f t="shared" si="701"/>
        <v>0</v>
      </c>
      <c r="CZ53" s="17">
        <f t="shared" si="701"/>
        <v>0</v>
      </c>
      <c r="DA53" s="17">
        <f t="shared" si="701"/>
        <v>0</v>
      </c>
      <c r="DB53" s="17">
        <f t="shared" si="701"/>
        <v>0</v>
      </c>
      <c r="DC53" s="17">
        <f t="shared" si="701"/>
        <v>0</v>
      </c>
      <c r="DD53" s="17">
        <f t="shared" si="701"/>
        <v>0</v>
      </c>
      <c r="DE53" s="319">
        <f t="shared" si="701"/>
        <v>0</v>
      </c>
      <c r="DF53" s="17">
        <f t="shared" si="701"/>
        <v>0</v>
      </c>
      <c r="DG53" s="17">
        <f t="shared" si="701"/>
        <v>0</v>
      </c>
      <c r="DH53" s="17">
        <f t="shared" si="701"/>
        <v>0</v>
      </c>
      <c r="DI53" s="17">
        <f t="shared" si="701"/>
        <v>0</v>
      </c>
      <c r="DJ53" s="17">
        <f t="shared" si="701"/>
        <v>0</v>
      </c>
      <c r="DK53" s="17">
        <f t="shared" si="701"/>
        <v>0</v>
      </c>
      <c r="DL53" s="17">
        <f t="shared" si="701"/>
        <v>0</v>
      </c>
      <c r="DM53" s="17">
        <f t="shared" si="701"/>
        <v>0</v>
      </c>
      <c r="DN53" s="17">
        <f t="shared" si="701"/>
        <v>0</v>
      </c>
      <c r="DO53" s="17">
        <f t="shared" si="701"/>
        <v>0</v>
      </c>
      <c r="DP53" s="17">
        <f t="shared" si="701"/>
        <v>0</v>
      </c>
      <c r="DQ53" s="17">
        <f t="shared" si="701"/>
        <v>0</v>
      </c>
      <c r="DR53" s="319">
        <f t="shared" si="701"/>
        <v>0</v>
      </c>
      <c r="DS53" s="17">
        <f t="shared" si="701"/>
        <v>0</v>
      </c>
      <c r="DT53" s="17">
        <f t="shared" si="701"/>
        <v>0</v>
      </c>
      <c r="DU53" s="17">
        <f t="shared" si="701"/>
        <v>0</v>
      </c>
      <c r="DV53" s="17">
        <f t="shared" si="701"/>
        <v>0</v>
      </c>
      <c r="DW53" s="17">
        <f t="shared" si="701"/>
        <v>0</v>
      </c>
      <c r="DX53" s="17">
        <f t="shared" si="701"/>
        <v>0</v>
      </c>
      <c r="DY53" s="17">
        <f t="shared" si="701"/>
        <v>0</v>
      </c>
      <c r="DZ53" s="17">
        <f t="shared" si="701"/>
        <v>0</v>
      </c>
      <c r="EA53" s="17">
        <f t="shared" si="701"/>
        <v>0</v>
      </c>
      <c r="EB53" s="17">
        <f t="shared" si="701"/>
        <v>0</v>
      </c>
      <c r="EC53" s="17">
        <f t="shared" si="701"/>
        <v>0</v>
      </c>
      <c r="ED53" s="17">
        <f t="shared" si="701"/>
        <v>0</v>
      </c>
      <c r="EE53" s="391">
        <f t="shared" si="701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1" t="s">
        <v>300</v>
      </c>
      <c r="D55" s="2" t="s">
        <v>48</v>
      </c>
      <c r="E55" s="41"/>
      <c r="F55" s="17">
        <f t="shared" ref="F55:Q55" si="702">F36-F41-F46-F53</f>
        <v>0</v>
      </c>
      <c r="G55" s="17">
        <f t="shared" si="702"/>
        <v>0</v>
      </c>
      <c r="H55" s="17">
        <f t="shared" si="702"/>
        <v>0</v>
      </c>
      <c r="I55" s="17">
        <f t="shared" si="702"/>
        <v>0</v>
      </c>
      <c r="J55" s="17">
        <f t="shared" si="702"/>
        <v>0</v>
      </c>
      <c r="K55" s="17">
        <f t="shared" si="702"/>
        <v>0</v>
      </c>
      <c r="L55" s="17">
        <f t="shared" si="702"/>
        <v>0</v>
      </c>
      <c r="M55" s="17">
        <f t="shared" si="702"/>
        <v>0</v>
      </c>
      <c r="N55" s="17">
        <f t="shared" si="702"/>
        <v>0</v>
      </c>
      <c r="O55" s="17">
        <f t="shared" si="702"/>
        <v>0</v>
      </c>
      <c r="P55" s="17">
        <f t="shared" si="702"/>
        <v>0</v>
      </c>
      <c r="Q55" s="17">
        <f t="shared" si="702"/>
        <v>0</v>
      </c>
      <c r="R55" s="319">
        <f t="shared" ref="R55" si="703">SUM(F55:Q55)</f>
        <v>0</v>
      </c>
      <c r="S55" s="17">
        <f t="shared" ref="S55:AD55" si="704">S36-S41-S46-S53</f>
        <v>0</v>
      </c>
      <c r="T55" s="17">
        <f t="shared" si="704"/>
        <v>0</v>
      </c>
      <c r="U55" s="17">
        <f t="shared" si="704"/>
        <v>0</v>
      </c>
      <c r="V55" s="17">
        <f t="shared" si="704"/>
        <v>0</v>
      </c>
      <c r="W55" s="17">
        <f t="shared" si="704"/>
        <v>0</v>
      </c>
      <c r="X55" s="17">
        <f t="shared" si="704"/>
        <v>0</v>
      </c>
      <c r="Y55" s="17">
        <f t="shared" si="704"/>
        <v>0</v>
      </c>
      <c r="Z55" s="17">
        <f t="shared" si="704"/>
        <v>0</v>
      </c>
      <c r="AA55" s="17">
        <f t="shared" si="704"/>
        <v>0</v>
      </c>
      <c r="AB55" s="17">
        <f t="shared" si="704"/>
        <v>0</v>
      </c>
      <c r="AC55" s="17">
        <f t="shared" si="704"/>
        <v>0</v>
      </c>
      <c r="AD55" s="17">
        <f t="shared" si="704"/>
        <v>0</v>
      </c>
      <c r="AE55" s="319">
        <f t="shared" ref="AE55" si="705">SUM(S55:AD55)</f>
        <v>0</v>
      </c>
      <c r="AF55" s="17">
        <f t="shared" ref="AF55:AQ55" si="706">AF36-AF41-AF46-AF53</f>
        <v>0</v>
      </c>
      <c r="AG55" s="17">
        <f t="shared" si="706"/>
        <v>0</v>
      </c>
      <c r="AH55" s="17">
        <f t="shared" si="706"/>
        <v>0</v>
      </c>
      <c r="AI55" s="17">
        <f t="shared" si="706"/>
        <v>0</v>
      </c>
      <c r="AJ55" s="17">
        <f t="shared" si="706"/>
        <v>0</v>
      </c>
      <c r="AK55" s="17">
        <f t="shared" si="706"/>
        <v>0</v>
      </c>
      <c r="AL55" s="17">
        <f t="shared" si="706"/>
        <v>0</v>
      </c>
      <c r="AM55" s="17">
        <f t="shared" si="706"/>
        <v>0</v>
      </c>
      <c r="AN55" s="17">
        <f t="shared" si="706"/>
        <v>0</v>
      </c>
      <c r="AO55" s="17">
        <f t="shared" si="706"/>
        <v>0</v>
      </c>
      <c r="AP55" s="17">
        <f t="shared" si="706"/>
        <v>0</v>
      </c>
      <c r="AQ55" s="17">
        <f t="shared" si="706"/>
        <v>0</v>
      </c>
      <c r="AR55" s="319">
        <f t="shared" ref="AR55" si="707">SUM(AF55:AQ55)</f>
        <v>0</v>
      </c>
      <c r="AS55" s="17">
        <f t="shared" ref="AS55:BD55" si="708">AS36-AS41-AS46-AS53</f>
        <v>0</v>
      </c>
      <c r="AT55" s="17">
        <f t="shared" si="708"/>
        <v>0</v>
      </c>
      <c r="AU55" s="17">
        <f t="shared" si="708"/>
        <v>0</v>
      </c>
      <c r="AV55" s="17">
        <f t="shared" si="708"/>
        <v>0</v>
      </c>
      <c r="AW55" s="17">
        <f t="shared" si="708"/>
        <v>0</v>
      </c>
      <c r="AX55" s="17">
        <f t="shared" si="708"/>
        <v>0</v>
      </c>
      <c r="AY55" s="17">
        <f t="shared" si="708"/>
        <v>0</v>
      </c>
      <c r="AZ55" s="17">
        <f t="shared" si="708"/>
        <v>0</v>
      </c>
      <c r="BA55" s="17">
        <f t="shared" si="708"/>
        <v>0</v>
      </c>
      <c r="BB55" s="17">
        <f t="shared" si="708"/>
        <v>0</v>
      </c>
      <c r="BC55" s="17">
        <f t="shared" si="708"/>
        <v>0</v>
      </c>
      <c r="BD55" s="17">
        <f t="shared" si="708"/>
        <v>0</v>
      </c>
      <c r="BE55" s="319">
        <f t="shared" ref="BE55" si="709">SUM(AS55:BD55)</f>
        <v>0</v>
      </c>
      <c r="BF55" s="17">
        <f t="shared" ref="BF55:BQ55" si="710">BF36-BF41-BF46-BF53</f>
        <v>0</v>
      </c>
      <c r="BG55" s="17">
        <f t="shared" si="710"/>
        <v>0</v>
      </c>
      <c r="BH55" s="17">
        <f t="shared" si="710"/>
        <v>0</v>
      </c>
      <c r="BI55" s="17">
        <f t="shared" si="710"/>
        <v>0</v>
      </c>
      <c r="BJ55" s="17">
        <f t="shared" si="710"/>
        <v>0</v>
      </c>
      <c r="BK55" s="17">
        <f t="shared" si="710"/>
        <v>0</v>
      </c>
      <c r="BL55" s="17">
        <f t="shared" si="710"/>
        <v>0</v>
      </c>
      <c r="BM55" s="17">
        <f t="shared" si="710"/>
        <v>0</v>
      </c>
      <c r="BN55" s="17">
        <f t="shared" si="710"/>
        <v>0</v>
      </c>
      <c r="BO55" s="17">
        <f t="shared" si="710"/>
        <v>0</v>
      </c>
      <c r="BP55" s="17">
        <f t="shared" si="710"/>
        <v>0</v>
      </c>
      <c r="BQ55" s="17">
        <f t="shared" si="710"/>
        <v>0</v>
      </c>
      <c r="BR55" s="319">
        <f t="shared" ref="BR55" si="711">SUM(BF55:BQ55)</f>
        <v>0</v>
      </c>
      <c r="BS55" s="17">
        <f t="shared" ref="BS55:CD55" si="712">BS36-BS41-BS46-BS53</f>
        <v>0</v>
      </c>
      <c r="BT55" s="17">
        <f t="shared" si="712"/>
        <v>0</v>
      </c>
      <c r="BU55" s="17">
        <f t="shared" si="712"/>
        <v>0</v>
      </c>
      <c r="BV55" s="17">
        <f t="shared" si="712"/>
        <v>0</v>
      </c>
      <c r="BW55" s="17">
        <f t="shared" si="712"/>
        <v>0</v>
      </c>
      <c r="BX55" s="17">
        <f t="shared" si="712"/>
        <v>0</v>
      </c>
      <c r="BY55" s="17">
        <f t="shared" si="712"/>
        <v>0</v>
      </c>
      <c r="BZ55" s="17">
        <f t="shared" si="712"/>
        <v>0</v>
      </c>
      <c r="CA55" s="17">
        <f t="shared" si="712"/>
        <v>0</v>
      </c>
      <c r="CB55" s="17">
        <f t="shared" si="712"/>
        <v>0</v>
      </c>
      <c r="CC55" s="17">
        <f t="shared" si="712"/>
        <v>0</v>
      </c>
      <c r="CD55" s="17">
        <f t="shared" si="712"/>
        <v>0</v>
      </c>
      <c r="CE55" s="319">
        <f t="shared" ref="CE55" si="713">SUM(BS55:CD55)</f>
        <v>0</v>
      </c>
      <c r="CF55" s="17">
        <f t="shared" ref="CF55:CQ55" si="714">CF36-CF41-CF46-CF53</f>
        <v>0</v>
      </c>
      <c r="CG55" s="17">
        <f t="shared" si="714"/>
        <v>0</v>
      </c>
      <c r="CH55" s="17">
        <f t="shared" si="714"/>
        <v>0</v>
      </c>
      <c r="CI55" s="17">
        <f t="shared" si="714"/>
        <v>0</v>
      </c>
      <c r="CJ55" s="17">
        <f t="shared" si="714"/>
        <v>0</v>
      </c>
      <c r="CK55" s="17">
        <f t="shared" si="714"/>
        <v>0</v>
      </c>
      <c r="CL55" s="17">
        <f t="shared" si="714"/>
        <v>0</v>
      </c>
      <c r="CM55" s="17">
        <f t="shared" si="714"/>
        <v>0</v>
      </c>
      <c r="CN55" s="17">
        <f t="shared" si="714"/>
        <v>0</v>
      </c>
      <c r="CO55" s="17">
        <f t="shared" si="714"/>
        <v>0</v>
      </c>
      <c r="CP55" s="17">
        <f t="shared" si="714"/>
        <v>0</v>
      </c>
      <c r="CQ55" s="17">
        <f t="shared" si="714"/>
        <v>0</v>
      </c>
      <c r="CR55" s="319">
        <f t="shared" ref="CR55" si="715">SUM(CF55:CQ55)</f>
        <v>0</v>
      </c>
      <c r="CS55" s="17">
        <f t="shared" ref="CS55:DD55" si="716">CS36-CS41-CS46-CS53</f>
        <v>0</v>
      </c>
      <c r="CT55" s="17">
        <f t="shared" si="716"/>
        <v>0</v>
      </c>
      <c r="CU55" s="17">
        <f t="shared" si="716"/>
        <v>0</v>
      </c>
      <c r="CV55" s="17">
        <f t="shared" si="716"/>
        <v>0</v>
      </c>
      <c r="CW55" s="17">
        <f t="shared" si="716"/>
        <v>0</v>
      </c>
      <c r="CX55" s="17">
        <f t="shared" si="716"/>
        <v>0</v>
      </c>
      <c r="CY55" s="17">
        <f t="shared" si="716"/>
        <v>0</v>
      </c>
      <c r="CZ55" s="17">
        <f t="shared" si="716"/>
        <v>0</v>
      </c>
      <c r="DA55" s="17">
        <f t="shared" si="716"/>
        <v>0</v>
      </c>
      <c r="DB55" s="17">
        <f t="shared" si="716"/>
        <v>0</v>
      </c>
      <c r="DC55" s="17">
        <f t="shared" si="716"/>
        <v>0</v>
      </c>
      <c r="DD55" s="17">
        <f t="shared" si="716"/>
        <v>0</v>
      </c>
      <c r="DE55" s="319">
        <f t="shared" ref="DE55" si="717">SUM(CS55:DD55)</f>
        <v>0</v>
      </c>
      <c r="DF55" s="17">
        <f t="shared" ref="DF55:DQ55" si="718">DF36-DF41-DF46-DF53</f>
        <v>0</v>
      </c>
      <c r="DG55" s="17">
        <f t="shared" si="718"/>
        <v>0</v>
      </c>
      <c r="DH55" s="17">
        <f t="shared" si="718"/>
        <v>0</v>
      </c>
      <c r="DI55" s="17">
        <f t="shared" si="718"/>
        <v>0</v>
      </c>
      <c r="DJ55" s="17">
        <f t="shared" si="718"/>
        <v>0</v>
      </c>
      <c r="DK55" s="17">
        <f t="shared" si="718"/>
        <v>0</v>
      </c>
      <c r="DL55" s="17">
        <f t="shared" si="718"/>
        <v>0</v>
      </c>
      <c r="DM55" s="17">
        <f t="shared" si="718"/>
        <v>0</v>
      </c>
      <c r="DN55" s="17">
        <f t="shared" si="718"/>
        <v>0</v>
      </c>
      <c r="DO55" s="17">
        <f t="shared" si="718"/>
        <v>0</v>
      </c>
      <c r="DP55" s="17">
        <f t="shared" si="718"/>
        <v>0</v>
      </c>
      <c r="DQ55" s="17">
        <f t="shared" si="718"/>
        <v>0</v>
      </c>
      <c r="DR55" s="319">
        <f t="shared" ref="DR55" si="719">SUM(DF55:DQ55)</f>
        <v>0</v>
      </c>
      <c r="DS55" s="17">
        <f t="shared" ref="DS55:ED55" si="720">DS36-DS41-DS46-DS53</f>
        <v>0</v>
      </c>
      <c r="DT55" s="17">
        <f t="shared" si="720"/>
        <v>0</v>
      </c>
      <c r="DU55" s="17">
        <f t="shared" si="720"/>
        <v>0</v>
      </c>
      <c r="DV55" s="17">
        <f t="shared" si="720"/>
        <v>0</v>
      </c>
      <c r="DW55" s="17">
        <f t="shared" si="720"/>
        <v>0</v>
      </c>
      <c r="DX55" s="17">
        <f t="shared" si="720"/>
        <v>0</v>
      </c>
      <c r="DY55" s="17">
        <f t="shared" si="720"/>
        <v>0</v>
      </c>
      <c r="DZ55" s="17">
        <f t="shared" si="720"/>
        <v>0</v>
      </c>
      <c r="EA55" s="17">
        <f t="shared" si="720"/>
        <v>0</v>
      </c>
      <c r="EB55" s="17">
        <f t="shared" si="720"/>
        <v>0</v>
      </c>
      <c r="EC55" s="17">
        <f t="shared" si="720"/>
        <v>0</v>
      </c>
      <c r="ED55" s="17">
        <f t="shared" si="720"/>
        <v>0</v>
      </c>
      <c r="EE55" s="391">
        <f t="shared" ref="EE55" si="721">SUM(DS55:ED55)</f>
        <v>0</v>
      </c>
    </row>
    <row r="56" spans="1:135" x14ac:dyDescent="0.2">
      <c r="A56" s="12" t="s">
        <v>3</v>
      </c>
      <c r="B56" s="39">
        <f>'SPACELOG 5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5 EMPRUNT 3'!E7</f>
        <v>0</v>
      </c>
      <c r="D57" s="1" t="s">
        <v>49</v>
      </c>
      <c r="F57" s="17">
        <f>IFERROR(INDEX('SPACELOG 5 EMPRUNT 1'!$I$14:$I$2000,MATCH('SPACELOG 5 BP'!F$2,'SPACELOG 5 EMPRUNT 1'!$Z$14:$Z$2000,0)),0)</f>
        <v>0</v>
      </c>
      <c r="G57" s="17">
        <f>IFERROR(INDEX('SPACELOG 5 EMPRUNT 1'!$I$14:$I$2000,MATCH('SPACELOG 5 BP'!G$2,'SPACELOG 5 EMPRUNT 1'!$Z$14:$Z$2000,0)),0)</f>
        <v>0</v>
      </c>
      <c r="H57" s="17">
        <f>IFERROR(INDEX('SPACELOG 5 EMPRUNT 1'!$I$14:$I$2000,MATCH('SPACELOG 5 BP'!H$2,'SPACELOG 5 EMPRUNT 1'!$Z$14:$Z$2000,0)),0)</f>
        <v>0</v>
      </c>
      <c r="I57" s="17">
        <f>IFERROR(INDEX('SPACELOG 5 EMPRUNT 1'!$I$14:$I$2000,MATCH('SPACELOG 5 BP'!I$2,'SPACELOG 5 EMPRUNT 1'!$Z$14:$Z$2000,0)),0)</f>
        <v>0</v>
      </c>
      <c r="J57" s="17">
        <f>IFERROR(INDEX('SPACELOG 5 EMPRUNT 1'!$I$14:$I$2000,MATCH('SPACELOG 5 BP'!J$2,'SPACELOG 5 EMPRUNT 1'!$Z$14:$Z$2000,0)),0)</f>
        <v>0</v>
      </c>
      <c r="K57" s="17">
        <f>IFERROR(INDEX('SPACELOG 5 EMPRUNT 1'!$I$14:$I$2000,MATCH('SPACELOG 5 BP'!K$2,'SPACELOG 5 EMPRUNT 1'!$Z$14:$Z$2000,0)),0)</f>
        <v>0</v>
      </c>
      <c r="L57" s="17">
        <f>IFERROR(INDEX('SPACELOG 5 EMPRUNT 1'!$I$14:$I$2000,MATCH('SPACELOG 5 BP'!L$2,'SPACELOG 5 EMPRUNT 1'!$Z$14:$Z$2000,0)),0)</f>
        <v>0</v>
      </c>
      <c r="M57" s="17">
        <f>IFERROR(INDEX('SPACELOG 5 EMPRUNT 1'!$I$14:$I$2000,MATCH('SPACELOG 5 BP'!M$2,'SPACELOG 5 EMPRUNT 1'!$Z$14:$Z$2000,0)),0)</f>
        <v>0</v>
      </c>
      <c r="N57" s="17">
        <f>IFERROR(INDEX('SPACELOG 5 EMPRUNT 1'!$I$14:$I$2000,MATCH('SPACELOG 5 BP'!N$2,'SPACELOG 5 EMPRUNT 1'!$Z$14:$Z$2000,0)),0)</f>
        <v>0</v>
      </c>
      <c r="O57" s="17">
        <f>IFERROR(INDEX('SPACELOG 5 EMPRUNT 1'!$I$14:$I$2000,MATCH('SPACELOG 5 BP'!O$2,'SPACELOG 5 EMPRUNT 1'!$Z$14:$Z$2000,0)),0)</f>
        <v>0</v>
      </c>
      <c r="P57" s="17">
        <f>IFERROR(INDEX('SPACELOG 5 EMPRUNT 1'!$I$14:$I$2000,MATCH('SPACELOG 5 BP'!P$2,'SPACELOG 5 EMPRUNT 1'!$Z$14:$Z$2000,0)),0)</f>
        <v>0</v>
      </c>
      <c r="Q57" s="17">
        <f>IFERROR(INDEX('SPACELOG 5 EMPRUNT 1'!$I$14:$I$2000,MATCH('SPACELOG 5 BP'!Q$2,'SPACELOG 5 EMPRUNT 1'!$Z$14:$Z$2000,0)),0)</f>
        <v>0</v>
      </c>
      <c r="R57" s="319">
        <f t="shared" ref="R57" si="722">SUM(F57:Q57)</f>
        <v>0</v>
      </c>
      <c r="S57" s="17">
        <f>IFERROR(INDEX('SPACELOG 5 EMPRUNT 1'!$I$14:$I$2000,MATCH('SPACELOG 5 BP'!S$2,'SPACELOG 5 EMPRUNT 1'!$Z$14:$Z$2000,0)),0)</f>
        <v>0</v>
      </c>
      <c r="T57" s="17">
        <f>IFERROR(INDEX('SPACELOG 5 EMPRUNT 1'!$I$14:$I$2000,MATCH('SPACELOG 5 BP'!T$2,'SPACELOG 5 EMPRUNT 1'!$Z$14:$Z$2000,0)),0)</f>
        <v>0</v>
      </c>
      <c r="U57" s="17">
        <f>IFERROR(INDEX('SPACELOG 5 EMPRUNT 1'!$I$14:$I$2000,MATCH('SPACELOG 5 BP'!U$2,'SPACELOG 5 EMPRUNT 1'!$Z$14:$Z$2000,0)),0)</f>
        <v>0</v>
      </c>
      <c r="V57" s="17">
        <f>IFERROR(INDEX('SPACELOG 5 EMPRUNT 1'!$I$14:$I$2000,MATCH('SPACELOG 5 BP'!V$2,'SPACELOG 5 EMPRUNT 1'!$Z$14:$Z$2000,0)),0)</f>
        <v>0</v>
      </c>
      <c r="W57" s="17">
        <f>IFERROR(INDEX('SPACELOG 5 EMPRUNT 1'!$I$14:$I$2000,MATCH('SPACELOG 5 BP'!W$2,'SPACELOG 5 EMPRUNT 1'!$Z$14:$Z$2000,0)),0)</f>
        <v>0</v>
      </c>
      <c r="X57" s="17">
        <f>IFERROR(INDEX('SPACELOG 5 EMPRUNT 1'!$I$14:$I$2000,MATCH('SPACELOG 5 BP'!X$2,'SPACELOG 5 EMPRUNT 1'!$Z$14:$Z$2000,0)),0)</f>
        <v>0</v>
      </c>
      <c r="Y57" s="17">
        <f>IFERROR(INDEX('SPACELOG 5 EMPRUNT 1'!$I$14:$I$2000,MATCH('SPACELOG 5 BP'!Y$2,'SPACELOG 5 EMPRUNT 1'!$Z$14:$Z$2000,0)),0)</f>
        <v>0</v>
      </c>
      <c r="Z57" s="17">
        <f>IFERROR(INDEX('SPACELOG 5 EMPRUNT 1'!$I$14:$I$2000,MATCH('SPACELOG 5 BP'!Z$2,'SPACELOG 5 EMPRUNT 1'!$Z$14:$Z$2000,0)),0)</f>
        <v>0</v>
      </c>
      <c r="AA57" s="17">
        <f>IFERROR(INDEX('SPACELOG 5 EMPRUNT 1'!$I$14:$I$2000,MATCH('SPACELOG 5 BP'!AA$2,'SPACELOG 5 EMPRUNT 1'!$Z$14:$Z$2000,0)),0)</f>
        <v>0</v>
      </c>
      <c r="AB57" s="17">
        <f>IFERROR(INDEX('SPACELOG 5 EMPRUNT 1'!$I$14:$I$2000,MATCH('SPACELOG 5 BP'!AB$2,'SPACELOG 5 EMPRUNT 1'!$Z$14:$Z$2000,0)),0)</f>
        <v>0</v>
      </c>
      <c r="AC57" s="17">
        <f>IFERROR(INDEX('SPACELOG 5 EMPRUNT 1'!$I$14:$I$2000,MATCH('SPACELOG 5 BP'!AC$2,'SPACELOG 5 EMPRUNT 1'!$Z$14:$Z$2000,0)),0)</f>
        <v>0</v>
      </c>
      <c r="AD57" s="17">
        <f>IFERROR(INDEX('SPACELOG 5 EMPRUNT 1'!$I$14:$I$2000,MATCH('SPACELOG 5 BP'!AD$2,'SPACELOG 5 EMPRUNT 1'!$Z$14:$Z$2000,0)),0)</f>
        <v>0</v>
      </c>
      <c r="AE57" s="319">
        <f t="shared" ref="AE57:AE59" si="723">SUM(S57:AD57)</f>
        <v>0</v>
      </c>
      <c r="AF57" s="17">
        <f>IFERROR(INDEX('SPACELOG 5 EMPRUNT 1'!$I$14:$I$2000,MATCH('SPACELOG 5 BP'!AF$2,'SPACELOG 5 EMPRUNT 1'!$Z$14:$Z$2000,0)),0)</f>
        <v>0</v>
      </c>
      <c r="AG57" s="17">
        <f>IFERROR(INDEX('SPACELOG 5 EMPRUNT 1'!$I$14:$I$2000,MATCH('SPACELOG 5 BP'!AG$2,'SPACELOG 5 EMPRUNT 1'!$Z$14:$Z$2000,0)),0)</f>
        <v>0</v>
      </c>
      <c r="AH57" s="17">
        <f>IFERROR(INDEX('SPACELOG 5 EMPRUNT 1'!$I$14:$I$2000,MATCH('SPACELOG 5 BP'!AH$2,'SPACELOG 5 EMPRUNT 1'!$Z$14:$Z$2000,0)),0)</f>
        <v>0</v>
      </c>
      <c r="AI57" s="17">
        <f>IFERROR(INDEX('SPACELOG 5 EMPRUNT 1'!$I$14:$I$2000,MATCH('SPACELOG 5 BP'!AI$2,'SPACELOG 5 EMPRUNT 1'!$Z$14:$Z$2000,0)),0)</f>
        <v>0</v>
      </c>
      <c r="AJ57" s="17">
        <f>IFERROR(INDEX('SPACELOG 5 EMPRUNT 1'!$I$14:$I$2000,MATCH('SPACELOG 5 BP'!AJ$2,'SPACELOG 5 EMPRUNT 1'!$Z$14:$Z$2000,0)),0)</f>
        <v>0</v>
      </c>
      <c r="AK57" s="17">
        <f>IFERROR(INDEX('SPACELOG 5 EMPRUNT 1'!$I$14:$I$2000,MATCH('SPACELOG 5 BP'!AK$2,'SPACELOG 5 EMPRUNT 1'!$Z$14:$Z$2000,0)),0)</f>
        <v>0</v>
      </c>
      <c r="AL57" s="17">
        <f>IFERROR(INDEX('SPACELOG 5 EMPRUNT 1'!$I$14:$I$2000,MATCH('SPACELOG 5 BP'!AL$2,'SPACELOG 5 EMPRUNT 1'!$Z$14:$Z$2000,0)),0)</f>
        <v>0</v>
      </c>
      <c r="AM57" s="17">
        <f>IFERROR(INDEX('SPACELOG 5 EMPRUNT 1'!$I$14:$I$2000,MATCH('SPACELOG 5 BP'!AM$2,'SPACELOG 5 EMPRUNT 1'!$Z$14:$Z$2000,0)),0)</f>
        <v>0</v>
      </c>
      <c r="AN57" s="17">
        <f>IFERROR(INDEX('SPACELOG 5 EMPRUNT 1'!$I$14:$I$2000,MATCH('SPACELOG 5 BP'!AN$2,'SPACELOG 5 EMPRUNT 1'!$Z$14:$Z$2000,0)),0)</f>
        <v>0</v>
      </c>
      <c r="AO57" s="17">
        <f>IFERROR(INDEX('SPACELOG 5 EMPRUNT 1'!$I$14:$I$2000,MATCH('SPACELOG 5 BP'!AO$2,'SPACELOG 5 EMPRUNT 1'!$Z$14:$Z$2000,0)),0)</f>
        <v>0</v>
      </c>
      <c r="AP57" s="17">
        <f>IFERROR(INDEX('SPACELOG 5 EMPRUNT 1'!$I$14:$I$2000,MATCH('SPACELOG 5 BP'!AP$2,'SPACELOG 5 EMPRUNT 1'!$Z$14:$Z$2000,0)),0)</f>
        <v>0</v>
      </c>
      <c r="AQ57" s="17">
        <f>IFERROR(INDEX('SPACELOG 5 EMPRUNT 1'!$I$14:$I$2000,MATCH('SPACELOG 5 BP'!AQ$2,'SPACELOG 5 EMPRUNT 1'!$Z$14:$Z$2000,0)),0)</f>
        <v>0</v>
      </c>
      <c r="AR57" s="319">
        <f t="shared" ref="AR57:AR59" si="724">SUM(AF57:AQ57)</f>
        <v>0</v>
      </c>
      <c r="AS57" s="17">
        <f>IFERROR(INDEX('SPACELOG 5 EMPRUNT 1'!$I$14:$I$2000,MATCH('SPACELOG 5 BP'!AS$2,'SPACELOG 5 EMPRUNT 1'!$Z$14:$Z$2000,0)),0)</f>
        <v>0</v>
      </c>
      <c r="AT57" s="17">
        <f>IFERROR(INDEX('SPACELOG 5 EMPRUNT 1'!$I$14:$I$2000,MATCH('SPACELOG 5 BP'!AT$2,'SPACELOG 5 EMPRUNT 1'!$Z$14:$Z$2000,0)),0)</f>
        <v>0</v>
      </c>
      <c r="AU57" s="17">
        <f>IFERROR(INDEX('SPACELOG 5 EMPRUNT 1'!$I$14:$I$2000,MATCH('SPACELOG 5 BP'!AU$2,'SPACELOG 5 EMPRUNT 1'!$Z$14:$Z$2000,0)),0)</f>
        <v>0</v>
      </c>
      <c r="AV57" s="17">
        <f>IFERROR(INDEX('SPACELOG 5 EMPRUNT 1'!$I$14:$I$2000,MATCH('SPACELOG 5 BP'!AV$2,'SPACELOG 5 EMPRUNT 1'!$Z$14:$Z$2000,0)),0)</f>
        <v>0</v>
      </c>
      <c r="AW57" s="17">
        <f>IFERROR(INDEX('SPACELOG 5 EMPRUNT 1'!$I$14:$I$2000,MATCH('SPACELOG 5 BP'!AW$2,'SPACELOG 5 EMPRUNT 1'!$Z$14:$Z$2000,0)),0)</f>
        <v>0</v>
      </c>
      <c r="AX57" s="17">
        <f>IFERROR(INDEX('SPACELOG 5 EMPRUNT 1'!$I$14:$I$2000,MATCH('SPACELOG 5 BP'!AX$2,'SPACELOG 5 EMPRUNT 1'!$Z$14:$Z$2000,0)),0)</f>
        <v>0</v>
      </c>
      <c r="AY57" s="17">
        <f>IFERROR(INDEX('SPACELOG 5 EMPRUNT 1'!$I$14:$I$2000,MATCH('SPACELOG 5 BP'!AY$2,'SPACELOG 5 EMPRUNT 1'!$Z$14:$Z$2000,0)),0)</f>
        <v>0</v>
      </c>
      <c r="AZ57" s="17">
        <f>IFERROR(INDEX('SPACELOG 5 EMPRUNT 1'!$I$14:$I$2000,MATCH('SPACELOG 5 BP'!AZ$2,'SPACELOG 5 EMPRUNT 1'!$Z$14:$Z$2000,0)),0)</f>
        <v>0</v>
      </c>
      <c r="BA57" s="17">
        <f>IFERROR(INDEX('SPACELOG 5 EMPRUNT 1'!$I$14:$I$2000,MATCH('SPACELOG 5 BP'!BA$2,'SPACELOG 5 EMPRUNT 1'!$Z$14:$Z$2000,0)),0)</f>
        <v>0</v>
      </c>
      <c r="BB57" s="17">
        <f>IFERROR(INDEX('SPACELOG 5 EMPRUNT 1'!$I$14:$I$2000,MATCH('SPACELOG 5 BP'!BB$2,'SPACELOG 5 EMPRUNT 1'!$Z$14:$Z$2000,0)),0)</f>
        <v>0</v>
      </c>
      <c r="BC57" s="17">
        <f>IFERROR(INDEX('SPACELOG 5 EMPRUNT 1'!$I$14:$I$2000,MATCH('SPACELOG 5 BP'!BC$2,'SPACELOG 5 EMPRUNT 1'!$Z$14:$Z$2000,0)),0)</f>
        <v>0</v>
      </c>
      <c r="BD57" s="17">
        <f>IFERROR(INDEX('SPACELOG 5 EMPRUNT 1'!$I$14:$I$2000,MATCH('SPACELOG 5 BP'!BD$2,'SPACELOG 5 EMPRUNT 1'!$Z$14:$Z$2000,0)),0)</f>
        <v>0</v>
      </c>
      <c r="BE57" s="319">
        <f t="shared" ref="BE57:BE59" si="725">SUM(AS57:BD57)</f>
        <v>0</v>
      </c>
      <c r="BF57" s="17">
        <f>IFERROR(INDEX('SPACELOG 5 EMPRUNT 1'!$I$14:$I$2000,MATCH('SPACELOG 5 BP'!BF$2,'SPACELOG 5 EMPRUNT 1'!$Z$14:$Z$2000,0)),0)</f>
        <v>0</v>
      </c>
      <c r="BG57" s="17">
        <f>IFERROR(INDEX('SPACELOG 5 EMPRUNT 1'!$I$14:$I$2000,MATCH('SPACELOG 5 BP'!BG$2,'SPACELOG 5 EMPRUNT 1'!$Z$14:$Z$2000,0)),0)</f>
        <v>0</v>
      </c>
      <c r="BH57" s="17">
        <f>IFERROR(INDEX('SPACELOG 5 EMPRUNT 1'!$I$14:$I$2000,MATCH('SPACELOG 5 BP'!BH$2,'SPACELOG 5 EMPRUNT 1'!$Z$14:$Z$2000,0)),0)</f>
        <v>0</v>
      </c>
      <c r="BI57" s="17">
        <f>IFERROR(INDEX('SPACELOG 5 EMPRUNT 1'!$I$14:$I$2000,MATCH('SPACELOG 5 BP'!BI$2,'SPACELOG 5 EMPRUNT 1'!$Z$14:$Z$2000,0)),0)</f>
        <v>0</v>
      </c>
      <c r="BJ57" s="17">
        <f>IFERROR(INDEX('SPACELOG 5 EMPRUNT 1'!$I$14:$I$2000,MATCH('SPACELOG 5 BP'!BJ$2,'SPACELOG 5 EMPRUNT 1'!$Z$14:$Z$2000,0)),0)</f>
        <v>0</v>
      </c>
      <c r="BK57" s="17">
        <f>IFERROR(INDEX('SPACELOG 5 EMPRUNT 1'!$I$14:$I$2000,MATCH('SPACELOG 5 BP'!BK$2,'SPACELOG 5 EMPRUNT 1'!$Z$14:$Z$2000,0)),0)</f>
        <v>0</v>
      </c>
      <c r="BL57" s="17">
        <f>IFERROR(INDEX('SPACELOG 5 EMPRUNT 1'!$I$14:$I$2000,MATCH('SPACELOG 5 BP'!BL$2,'SPACELOG 5 EMPRUNT 1'!$Z$14:$Z$2000,0)),0)</f>
        <v>0</v>
      </c>
      <c r="BM57" s="17">
        <f>IFERROR(INDEX('SPACELOG 5 EMPRUNT 1'!$I$14:$I$2000,MATCH('SPACELOG 5 BP'!BM$2,'SPACELOG 5 EMPRUNT 1'!$Z$14:$Z$2000,0)),0)</f>
        <v>0</v>
      </c>
      <c r="BN57" s="17">
        <f>IFERROR(INDEX('SPACELOG 5 EMPRUNT 1'!$I$14:$I$2000,MATCH('SPACELOG 5 BP'!BN$2,'SPACELOG 5 EMPRUNT 1'!$Z$14:$Z$2000,0)),0)</f>
        <v>0</v>
      </c>
      <c r="BO57" s="17">
        <f>IFERROR(INDEX('SPACELOG 5 EMPRUNT 1'!$I$14:$I$2000,MATCH('SPACELOG 5 BP'!BO$2,'SPACELOG 5 EMPRUNT 1'!$Z$14:$Z$2000,0)),0)</f>
        <v>0</v>
      </c>
      <c r="BP57" s="17">
        <f>IFERROR(INDEX('SPACELOG 5 EMPRUNT 1'!$I$14:$I$2000,MATCH('SPACELOG 5 BP'!BP$2,'SPACELOG 5 EMPRUNT 1'!$Z$14:$Z$2000,0)),0)</f>
        <v>0</v>
      </c>
      <c r="BQ57" s="17">
        <f>IFERROR(INDEX('SPACELOG 5 EMPRUNT 1'!$I$14:$I$2000,MATCH('SPACELOG 5 BP'!BQ$2,'SPACELOG 5 EMPRUNT 1'!$Z$14:$Z$2000,0)),0)</f>
        <v>0</v>
      </c>
      <c r="BR57" s="319">
        <f t="shared" ref="BR57:BR59" si="726">SUM(BF57:BQ57)</f>
        <v>0</v>
      </c>
      <c r="BS57" s="17">
        <f>IFERROR(INDEX('SPACELOG 5 EMPRUNT 1'!$I$14:$I$2000,MATCH('SPACELOG 5 BP'!BS$2,'SPACELOG 5 EMPRUNT 1'!$Z$14:$Z$2000,0)),0)</f>
        <v>0</v>
      </c>
      <c r="BT57" s="17">
        <f>IFERROR(INDEX('SPACELOG 5 EMPRUNT 1'!$I$14:$I$2000,MATCH('SPACELOG 5 BP'!BT$2,'SPACELOG 5 EMPRUNT 1'!$Z$14:$Z$2000,0)),0)</f>
        <v>0</v>
      </c>
      <c r="BU57" s="17">
        <f>IFERROR(INDEX('SPACELOG 5 EMPRUNT 1'!$I$14:$I$2000,MATCH('SPACELOG 5 BP'!BU$2,'SPACELOG 5 EMPRUNT 1'!$Z$14:$Z$2000,0)),0)</f>
        <v>0</v>
      </c>
      <c r="BV57" s="17">
        <f>IFERROR(INDEX('SPACELOG 5 EMPRUNT 1'!$I$14:$I$2000,MATCH('SPACELOG 5 BP'!BV$2,'SPACELOG 5 EMPRUNT 1'!$Z$14:$Z$2000,0)),0)</f>
        <v>0</v>
      </c>
      <c r="BW57" s="17">
        <f>IFERROR(INDEX('SPACELOG 5 EMPRUNT 1'!$I$14:$I$2000,MATCH('SPACELOG 5 BP'!BW$2,'SPACELOG 5 EMPRUNT 1'!$Z$14:$Z$2000,0)),0)</f>
        <v>0</v>
      </c>
      <c r="BX57" s="17">
        <f>IFERROR(INDEX('SPACELOG 5 EMPRUNT 1'!$I$14:$I$2000,MATCH('SPACELOG 5 BP'!BX$2,'SPACELOG 5 EMPRUNT 1'!$Z$14:$Z$2000,0)),0)</f>
        <v>0</v>
      </c>
      <c r="BY57" s="17">
        <f>IFERROR(INDEX('SPACELOG 5 EMPRUNT 1'!$I$14:$I$2000,MATCH('SPACELOG 5 BP'!BY$2,'SPACELOG 5 EMPRUNT 1'!$Z$14:$Z$2000,0)),0)</f>
        <v>0</v>
      </c>
      <c r="BZ57" s="17">
        <f>IFERROR(INDEX('SPACELOG 5 EMPRUNT 1'!$I$14:$I$2000,MATCH('SPACELOG 5 BP'!BZ$2,'SPACELOG 5 EMPRUNT 1'!$Z$14:$Z$2000,0)),0)</f>
        <v>0</v>
      </c>
      <c r="CA57" s="17">
        <f>IFERROR(INDEX('SPACELOG 5 EMPRUNT 1'!$I$14:$I$2000,MATCH('SPACELOG 5 BP'!CA$2,'SPACELOG 5 EMPRUNT 1'!$Z$14:$Z$2000,0)),0)</f>
        <v>0</v>
      </c>
      <c r="CB57" s="17">
        <f>IFERROR(INDEX('SPACELOG 5 EMPRUNT 1'!$I$14:$I$2000,MATCH('SPACELOG 5 BP'!CB$2,'SPACELOG 5 EMPRUNT 1'!$Z$14:$Z$2000,0)),0)</f>
        <v>0</v>
      </c>
      <c r="CC57" s="17">
        <f>IFERROR(INDEX('SPACELOG 5 EMPRUNT 1'!$I$14:$I$2000,MATCH('SPACELOG 5 BP'!CC$2,'SPACELOG 5 EMPRUNT 1'!$Z$14:$Z$2000,0)),0)</f>
        <v>0</v>
      </c>
      <c r="CD57" s="17">
        <f>IFERROR(INDEX('SPACELOG 5 EMPRUNT 1'!$I$14:$I$2000,MATCH('SPACELOG 5 BP'!CD$2,'SPACELOG 5 EMPRUNT 1'!$Z$14:$Z$2000,0)),0)</f>
        <v>0</v>
      </c>
      <c r="CE57" s="319">
        <f t="shared" ref="CE57:CE59" si="727">SUM(BS57:CD57)</f>
        <v>0</v>
      </c>
      <c r="CF57" s="17">
        <f>IFERROR(INDEX('SPACELOG 5 EMPRUNT 1'!$I$14:$I$2000,MATCH('SPACELOG 5 BP'!CF$2,'SPACELOG 5 EMPRUNT 1'!$Z$14:$Z$2000,0)),0)</f>
        <v>0</v>
      </c>
      <c r="CG57" s="17">
        <f>IFERROR(INDEX('SPACELOG 5 EMPRUNT 1'!$I$14:$I$2000,MATCH('SPACELOG 5 BP'!CG$2,'SPACELOG 5 EMPRUNT 1'!$Z$14:$Z$2000,0)),0)</f>
        <v>0</v>
      </c>
      <c r="CH57" s="17">
        <f>IFERROR(INDEX('SPACELOG 5 EMPRUNT 1'!$I$14:$I$2000,MATCH('SPACELOG 5 BP'!CH$2,'SPACELOG 5 EMPRUNT 1'!$Z$14:$Z$2000,0)),0)</f>
        <v>0</v>
      </c>
      <c r="CI57" s="17">
        <f>IFERROR(INDEX('SPACELOG 5 EMPRUNT 1'!$I$14:$I$2000,MATCH('SPACELOG 5 BP'!CI$2,'SPACELOG 5 EMPRUNT 1'!$Z$14:$Z$2000,0)),0)</f>
        <v>0</v>
      </c>
      <c r="CJ57" s="17">
        <f>IFERROR(INDEX('SPACELOG 5 EMPRUNT 1'!$I$14:$I$2000,MATCH('SPACELOG 5 BP'!CJ$2,'SPACELOG 5 EMPRUNT 1'!$Z$14:$Z$2000,0)),0)</f>
        <v>0</v>
      </c>
      <c r="CK57" s="17">
        <f>IFERROR(INDEX('SPACELOG 5 EMPRUNT 1'!$I$14:$I$2000,MATCH('SPACELOG 5 BP'!CK$2,'SPACELOG 5 EMPRUNT 1'!$Z$14:$Z$2000,0)),0)</f>
        <v>0</v>
      </c>
      <c r="CL57" s="17">
        <f>IFERROR(INDEX('SPACELOG 5 EMPRUNT 1'!$I$14:$I$2000,MATCH('SPACELOG 5 BP'!CL$2,'SPACELOG 5 EMPRUNT 1'!$Z$14:$Z$2000,0)),0)</f>
        <v>0</v>
      </c>
      <c r="CM57" s="17">
        <f>IFERROR(INDEX('SPACELOG 5 EMPRUNT 1'!$I$14:$I$2000,MATCH('SPACELOG 5 BP'!CM$2,'SPACELOG 5 EMPRUNT 1'!$Z$14:$Z$2000,0)),0)</f>
        <v>0</v>
      </c>
      <c r="CN57" s="17">
        <f>IFERROR(INDEX('SPACELOG 5 EMPRUNT 1'!$I$14:$I$2000,MATCH('SPACELOG 5 BP'!CN$2,'SPACELOG 5 EMPRUNT 1'!$Z$14:$Z$2000,0)),0)</f>
        <v>0</v>
      </c>
      <c r="CO57" s="17">
        <f>IFERROR(INDEX('SPACELOG 5 EMPRUNT 1'!$I$14:$I$2000,MATCH('SPACELOG 5 BP'!CO$2,'SPACELOG 5 EMPRUNT 1'!$Z$14:$Z$2000,0)),0)</f>
        <v>0</v>
      </c>
      <c r="CP57" s="17">
        <f>IFERROR(INDEX('SPACELOG 5 EMPRUNT 1'!$I$14:$I$2000,MATCH('SPACELOG 5 BP'!CP$2,'SPACELOG 5 EMPRUNT 1'!$Z$14:$Z$2000,0)),0)</f>
        <v>0</v>
      </c>
      <c r="CQ57" s="17">
        <f>IFERROR(INDEX('SPACELOG 5 EMPRUNT 1'!$I$14:$I$2000,MATCH('SPACELOG 5 BP'!CQ$2,'SPACELOG 5 EMPRUNT 1'!$Z$14:$Z$2000,0)),0)</f>
        <v>0</v>
      </c>
      <c r="CR57" s="319">
        <f t="shared" ref="CR57:CR59" si="728">SUM(CF57:CQ57)</f>
        <v>0</v>
      </c>
      <c r="CS57" s="17">
        <f>IFERROR(INDEX('SPACELOG 5 EMPRUNT 1'!$I$14:$I$2000,MATCH('SPACELOG 5 BP'!CS$2,'SPACELOG 5 EMPRUNT 1'!$Z$14:$Z$2000,0)),0)</f>
        <v>0</v>
      </c>
      <c r="CT57" s="17">
        <f>IFERROR(INDEX('SPACELOG 5 EMPRUNT 1'!$I$14:$I$2000,MATCH('SPACELOG 5 BP'!CT$2,'SPACELOG 5 EMPRUNT 1'!$Z$14:$Z$2000,0)),0)</f>
        <v>0</v>
      </c>
      <c r="CU57" s="17">
        <f>IFERROR(INDEX('SPACELOG 5 EMPRUNT 1'!$I$14:$I$2000,MATCH('SPACELOG 5 BP'!CU$2,'SPACELOG 5 EMPRUNT 1'!$Z$14:$Z$2000,0)),0)</f>
        <v>0</v>
      </c>
      <c r="CV57" s="17">
        <f>IFERROR(INDEX('SPACELOG 5 EMPRUNT 1'!$I$14:$I$2000,MATCH('SPACELOG 5 BP'!CV$2,'SPACELOG 5 EMPRUNT 1'!$Z$14:$Z$2000,0)),0)</f>
        <v>0</v>
      </c>
      <c r="CW57" s="17">
        <f>IFERROR(INDEX('SPACELOG 5 EMPRUNT 1'!$I$14:$I$2000,MATCH('SPACELOG 5 BP'!CW$2,'SPACELOG 5 EMPRUNT 1'!$Z$14:$Z$2000,0)),0)</f>
        <v>0</v>
      </c>
      <c r="CX57" s="17">
        <f>IFERROR(INDEX('SPACELOG 5 EMPRUNT 1'!$I$14:$I$2000,MATCH('SPACELOG 5 BP'!CX$2,'SPACELOG 5 EMPRUNT 1'!$Z$14:$Z$2000,0)),0)</f>
        <v>0</v>
      </c>
      <c r="CY57" s="17">
        <f>IFERROR(INDEX('SPACELOG 5 EMPRUNT 1'!$I$14:$I$2000,MATCH('SPACELOG 5 BP'!CY$2,'SPACELOG 5 EMPRUNT 1'!$Z$14:$Z$2000,0)),0)</f>
        <v>0</v>
      </c>
      <c r="CZ57" s="17">
        <f>IFERROR(INDEX('SPACELOG 5 EMPRUNT 1'!$I$14:$I$2000,MATCH('SPACELOG 5 BP'!CZ$2,'SPACELOG 5 EMPRUNT 1'!$Z$14:$Z$2000,0)),0)</f>
        <v>0</v>
      </c>
      <c r="DA57" s="17">
        <f>IFERROR(INDEX('SPACELOG 5 EMPRUNT 1'!$I$14:$I$2000,MATCH('SPACELOG 5 BP'!DA$2,'SPACELOG 5 EMPRUNT 1'!$Z$14:$Z$2000,0)),0)</f>
        <v>0</v>
      </c>
      <c r="DB57" s="17">
        <f>IFERROR(INDEX('SPACELOG 5 EMPRUNT 1'!$I$14:$I$2000,MATCH('SPACELOG 5 BP'!DB$2,'SPACELOG 5 EMPRUNT 1'!$Z$14:$Z$2000,0)),0)</f>
        <v>0</v>
      </c>
      <c r="DC57" s="17">
        <f>IFERROR(INDEX('SPACELOG 5 EMPRUNT 1'!$I$14:$I$2000,MATCH('SPACELOG 5 BP'!DC$2,'SPACELOG 5 EMPRUNT 1'!$Z$14:$Z$2000,0)),0)</f>
        <v>0</v>
      </c>
      <c r="DD57" s="17">
        <f>IFERROR(INDEX('SPACELOG 5 EMPRUNT 1'!$I$14:$I$2000,MATCH('SPACELOG 5 BP'!DD$2,'SPACELOG 5 EMPRUNT 1'!$Z$14:$Z$2000,0)),0)</f>
        <v>0</v>
      </c>
      <c r="DE57" s="319">
        <f t="shared" ref="DE57:DE59" si="729">SUM(CS57:DD57)</f>
        <v>0</v>
      </c>
      <c r="DF57" s="17">
        <f>IFERROR(INDEX('SPACELOG 5 EMPRUNT 1'!$I$14:$I$2000,MATCH('SPACELOG 5 BP'!DF$2,'SPACELOG 5 EMPRUNT 1'!$Z$14:$Z$2000,0)),0)</f>
        <v>0</v>
      </c>
      <c r="DG57" s="17">
        <f>IFERROR(INDEX('SPACELOG 5 EMPRUNT 1'!$I$14:$I$2000,MATCH('SPACELOG 5 BP'!DG$2,'SPACELOG 5 EMPRUNT 1'!$Z$14:$Z$2000,0)),0)</f>
        <v>0</v>
      </c>
      <c r="DH57" s="17">
        <f>IFERROR(INDEX('SPACELOG 5 EMPRUNT 1'!$I$14:$I$2000,MATCH('SPACELOG 5 BP'!DH$2,'SPACELOG 5 EMPRUNT 1'!$Z$14:$Z$2000,0)),0)</f>
        <v>0</v>
      </c>
      <c r="DI57" s="17">
        <f>IFERROR(INDEX('SPACELOG 5 EMPRUNT 1'!$I$14:$I$2000,MATCH('SPACELOG 5 BP'!DI$2,'SPACELOG 5 EMPRUNT 1'!$Z$14:$Z$2000,0)),0)</f>
        <v>0</v>
      </c>
      <c r="DJ57" s="17">
        <f>IFERROR(INDEX('SPACELOG 5 EMPRUNT 1'!$I$14:$I$2000,MATCH('SPACELOG 5 BP'!DJ$2,'SPACELOG 5 EMPRUNT 1'!$Z$14:$Z$2000,0)),0)</f>
        <v>0</v>
      </c>
      <c r="DK57" s="17">
        <f>IFERROR(INDEX('SPACELOG 5 EMPRUNT 1'!$I$14:$I$2000,MATCH('SPACELOG 5 BP'!DK$2,'SPACELOG 5 EMPRUNT 1'!$Z$14:$Z$2000,0)),0)</f>
        <v>0</v>
      </c>
      <c r="DL57" s="17">
        <f>IFERROR(INDEX('SPACELOG 5 EMPRUNT 1'!$I$14:$I$2000,MATCH('SPACELOG 5 BP'!DL$2,'SPACELOG 5 EMPRUNT 1'!$Z$14:$Z$2000,0)),0)</f>
        <v>0</v>
      </c>
      <c r="DM57" s="17">
        <f>IFERROR(INDEX('SPACELOG 5 EMPRUNT 1'!$I$14:$I$2000,MATCH('SPACELOG 5 BP'!DM$2,'SPACELOG 5 EMPRUNT 1'!$Z$14:$Z$2000,0)),0)</f>
        <v>0</v>
      </c>
      <c r="DN57" s="17">
        <f>IFERROR(INDEX('SPACELOG 5 EMPRUNT 1'!$I$14:$I$2000,MATCH('SPACELOG 5 BP'!DN$2,'SPACELOG 5 EMPRUNT 1'!$Z$14:$Z$2000,0)),0)</f>
        <v>0</v>
      </c>
      <c r="DO57" s="17">
        <f>IFERROR(INDEX('SPACELOG 5 EMPRUNT 1'!$I$14:$I$2000,MATCH('SPACELOG 5 BP'!DO$2,'SPACELOG 5 EMPRUNT 1'!$Z$14:$Z$2000,0)),0)</f>
        <v>0</v>
      </c>
      <c r="DP57" s="17">
        <f>IFERROR(INDEX('SPACELOG 5 EMPRUNT 1'!$I$14:$I$2000,MATCH('SPACELOG 5 BP'!DP$2,'SPACELOG 5 EMPRUNT 1'!$Z$14:$Z$2000,0)),0)</f>
        <v>0</v>
      </c>
      <c r="DQ57" s="17">
        <f>IFERROR(INDEX('SPACELOG 5 EMPRUNT 1'!$I$14:$I$2000,MATCH('SPACELOG 5 BP'!DQ$2,'SPACELOG 5 EMPRUNT 1'!$Z$14:$Z$2000,0)),0)</f>
        <v>0</v>
      </c>
      <c r="DR57" s="319">
        <f t="shared" ref="DR57:DR59" si="730">SUM(DF57:DQ57)</f>
        <v>0</v>
      </c>
      <c r="DS57" s="17">
        <f>IFERROR(INDEX('SPACELOG 5 EMPRUNT 1'!$I$14:$I$2000,MATCH('SPACELOG 5 BP'!DS$2,'SPACELOG 5 EMPRUNT 1'!$Z$14:$Z$2000,0)),0)</f>
        <v>0</v>
      </c>
      <c r="DT57" s="17">
        <f>IFERROR(INDEX('SPACELOG 5 EMPRUNT 1'!$I$14:$I$2000,MATCH('SPACELOG 5 BP'!DT$2,'SPACELOG 5 EMPRUNT 1'!$Z$14:$Z$2000,0)),0)</f>
        <v>0</v>
      </c>
      <c r="DU57" s="17">
        <f>IFERROR(INDEX('SPACELOG 5 EMPRUNT 1'!$I$14:$I$2000,MATCH('SPACELOG 5 BP'!DU$2,'SPACELOG 5 EMPRUNT 1'!$Z$14:$Z$2000,0)),0)</f>
        <v>0</v>
      </c>
      <c r="DV57" s="17">
        <f>IFERROR(INDEX('SPACELOG 5 EMPRUNT 1'!$I$14:$I$2000,MATCH('SPACELOG 5 BP'!DV$2,'SPACELOG 5 EMPRUNT 1'!$Z$14:$Z$2000,0)),0)</f>
        <v>0</v>
      </c>
      <c r="DW57" s="17">
        <f>IFERROR(INDEX('SPACELOG 5 EMPRUNT 1'!$I$14:$I$2000,MATCH('SPACELOG 5 BP'!DW$2,'SPACELOG 5 EMPRUNT 1'!$Z$14:$Z$2000,0)),0)</f>
        <v>0</v>
      </c>
      <c r="DX57" s="17">
        <f>IFERROR(INDEX('SPACELOG 5 EMPRUNT 1'!$I$14:$I$2000,MATCH('SPACELOG 5 BP'!DX$2,'SPACELOG 5 EMPRUNT 1'!$Z$14:$Z$2000,0)),0)</f>
        <v>0</v>
      </c>
      <c r="DY57" s="17">
        <f>IFERROR(INDEX('SPACELOG 5 EMPRUNT 1'!$I$14:$I$2000,MATCH('SPACELOG 5 BP'!DY$2,'SPACELOG 5 EMPRUNT 1'!$Z$14:$Z$2000,0)),0)</f>
        <v>0</v>
      </c>
      <c r="DZ57" s="17">
        <f>IFERROR(INDEX('SPACELOG 5 EMPRUNT 1'!$I$14:$I$2000,MATCH('SPACELOG 5 BP'!DZ$2,'SPACELOG 5 EMPRUNT 1'!$Z$14:$Z$2000,0)),0)</f>
        <v>0</v>
      </c>
      <c r="EA57" s="17">
        <f>IFERROR(INDEX('SPACELOG 5 EMPRUNT 1'!$I$14:$I$2000,MATCH('SPACELOG 5 BP'!EA$2,'SPACELOG 5 EMPRUNT 1'!$Z$14:$Z$2000,0)),0)</f>
        <v>0</v>
      </c>
      <c r="EB57" s="17">
        <f>IFERROR(INDEX('SPACELOG 5 EMPRUNT 1'!$I$14:$I$2000,MATCH('SPACELOG 5 BP'!EB$2,'SPACELOG 5 EMPRUNT 1'!$Z$14:$Z$2000,0)),0)</f>
        <v>0</v>
      </c>
      <c r="EC57" s="17">
        <f>IFERROR(INDEX('SPACELOG 5 EMPRUNT 1'!$I$14:$I$2000,MATCH('SPACELOG 5 BP'!EC$2,'SPACELOG 5 EMPRUNT 1'!$Z$14:$Z$2000,0)),0)</f>
        <v>0</v>
      </c>
      <c r="ED57" s="17">
        <f>IFERROR(INDEX('SPACELOG 5 EMPRUNT 1'!$I$14:$I$2000,MATCH('SPACELOG 5 BP'!ED$2,'SPACELOG 5 EMPRUNT 1'!$Z$14:$Z$2000,0)),0)</f>
        <v>0</v>
      </c>
      <c r="EE57" s="319">
        <f t="shared" ref="EE57:EE59" si="731">SUM(DS57:ED57)</f>
        <v>0</v>
      </c>
    </row>
    <row r="58" spans="1:135" x14ac:dyDescent="0.2">
      <c r="A58" s="12" t="s">
        <v>5</v>
      </c>
      <c r="B58" s="435" t="str">
        <f>'SPACELOG 5 EMPRUNT 3'!I6</f>
        <v/>
      </c>
      <c r="D58" s="1" t="s">
        <v>50</v>
      </c>
      <c r="F58" s="17">
        <f>IFERROR(INDEX('SPACELOG 5 EMPRUNT 2'!$I$14:$I$2000,MATCH('SPACELOG 5 BP'!F$2,'SPACELOG 5 EMPRUNT 2'!$Z$14:$Z$2000,0)),0)</f>
        <v>0</v>
      </c>
      <c r="G58" s="17">
        <f>IFERROR(INDEX('SPACELOG 5 EMPRUNT 2'!$I$14:$I$2000,MATCH('SPACELOG 5 BP'!G$2,'SPACELOG 5 EMPRUNT 2'!$Z$14:$Z$2000,0)),0)</f>
        <v>0</v>
      </c>
      <c r="H58" s="17">
        <f>IFERROR(INDEX('SPACELOG 5 EMPRUNT 2'!$I$14:$I$2000,MATCH('SPACELOG 5 BP'!H$2,'SPACELOG 5 EMPRUNT 2'!$Z$14:$Z$2000,0)),0)</f>
        <v>0</v>
      </c>
      <c r="I58" s="17">
        <f>IFERROR(INDEX('SPACELOG 5 EMPRUNT 2'!$I$14:$I$2000,MATCH('SPACELOG 5 BP'!I$2,'SPACELOG 5 EMPRUNT 2'!$Z$14:$Z$2000,0)),0)</f>
        <v>0</v>
      </c>
      <c r="J58" s="17">
        <f>IFERROR(INDEX('SPACELOG 5 EMPRUNT 2'!$I$14:$I$2000,MATCH('SPACELOG 5 BP'!J$2,'SPACELOG 5 EMPRUNT 2'!$Z$14:$Z$2000,0)),0)</f>
        <v>0</v>
      </c>
      <c r="K58" s="17">
        <f>IFERROR(INDEX('SPACELOG 5 EMPRUNT 2'!$I$14:$I$2000,MATCH('SPACELOG 5 BP'!K$2,'SPACELOG 5 EMPRUNT 2'!$Z$14:$Z$2000,0)),0)</f>
        <v>0</v>
      </c>
      <c r="L58" s="17">
        <f>IFERROR(INDEX('SPACELOG 5 EMPRUNT 2'!$I$14:$I$2000,MATCH('SPACELOG 5 BP'!L$2,'SPACELOG 5 EMPRUNT 2'!$Z$14:$Z$2000,0)),0)</f>
        <v>0</v>
      </c>
      <c r="M58" s="17">
        <f>IFERROR(INDEX('SPACELOG 5 EMPRUNT 2'!$I$14:$I$2000,MATCH('SPACELOG 5 BP'!M$2,'SPACELOG 5 EMPRUNT 2'!$Z$14:$Z$2000,0)),0)</f>
        <v>0</v>
      </c>
      <c r="N58" s="17">
        <f>IFERROR(INDEX('SPACELOG 5 EMPRUNT 2'!$I$14:$I$2000,MATCH('SPACELOG 5 BP'!N$2,'SPACELOG 5 EMPRUNT 2'!$Z$14:$Z$2000,0)),0)</f>
        <v>0</v>
      </c>
      <c r="O58" s="17">
        <f>IFERROR(INDEX('SPACELOG 5 EMPRUNT 2'!$I$14:$I$2000,MATCH('SPACELOG 5 BP'!O$2,'SPACELOG 5 EMPRUNT 2'!$Z$14:$Z$2000,0)),0)</f>
        <v>0</v>
      </c>
      <c r="P58" s="17">
        <f>IFERROR(INDEX('SPACELOG 5 EMPRUNT 2'!$I$14:$I$2000,MATCH('SPACELOG 5 BP'!P$2,'SPACELOG 5 EMPRUNT 2'!$Z$14:$Z$2000,0)),0)</f>
        <v>0</v>
      </c>
      <c r="Q58" s="17">
        <f>IFERROR(INDEX('SPACELOG 5 EMPRUNT 2'!$I$14:$I$2000,MATCH('SPACELOG 5 BP'!Q$2,'SPACELOG 5 EMPRUNT 2'!$Z$14:$Z$2000,0)),0)</f>
        <v>0</v>
      </c>
      <c r="R58" s="319">
        <f t="shared" ref="R58:R59" si="732">SUM(F58:Q58)</f>
        <v>0</v>
      </c>
      <c r="S58" s="17">
        <f>IFERROR(INDEX('SPACELOG 5 EMPRUNT 2'!$I$14:$I$2000,MATCH('SPACELOG 5 BP'!S$2,'SPACELOG 5 EMPRUNT 2'!$Z$14:$Z$2000,0)),0)</f>
        <v>0</v>
      </c>
      <c r="T58" s="17">
        <f>IFERROR(INDEX('SPACELOG 5 EMPRUNT 2'!$I$14:$I$2000,MATCH('SPACELOG 5 BP'!T$2,'SPACELOG 5 EMPRUNT 2'!$Z$14:$Z$2000,0)),0)</f>
        <v>0</v>
      </c>
      <c r="U58" s="17">
        <f>IFERROR(INDEX('SPACELOG 5 EMPRUNT 2'!$I$14:$I$2000,MATCH('SPACELOG 5 BP'!U$2,'SPACELOG 5 EMPRUNT 2'!$Z$14:$Z$2000,0)),0)</f>
        <v>0</v>
      </c>
      <c r="V58" s="17">
        <f>IFERROR(INDEX('SPACELOG 5 EMPRUNT 2'!$I$14:$I$2000,MATCH('SPACELOG 5 BP'!V$2,'SPACELOG 5 EMPRUNT 2'!$Z$14:$Z$2000,0)),0)</f>
        <v>0</v>
      </c>
      <c r="W58" s="17">
        <f>IFERROR(INDEX('SPACELOG 5 EMPRUNT 2'!$I$14:$I$2000,MATCH('SPACELOG 5 BP'!W$2,'SPACELOG 5 EMPRUNT 2'!$Z$14:$Z$2000,0)),0)</f>
        <v>0</v>
      </c>
      <c r="X58" s="17">
        <f>IFERROR(INDEX('SPACELOG 5 EMPRUNT 2'!$I$14:$I$2000,MATCH('SPACELOG 5 BP'!X$2,'SPACELOG 5 EMPRUNT 2'!$Z$14:$Z$2000,0)),0)</f>
        <v>0</v>
      </c>
      <c r="Y58" s="17">
        <f>IFERROR(INDEX('SPACELOG 5 EMPRUNT 2'!$I$14:$I$2000,MATCH('SPACELOG 5 BP'!Y$2,'SPACELOG 5 EMPRUNT 2'!$Z$14:$Z$2000,0)),0)</f>
        <v>0</v>
      </c>
      <c r="Z58" s="17">
        <f>IFERROR(INDEX('SPACELOG 5 EMPRUNT 2'!$I$14:$I$2000,MATCH('SPACELOG 5 BP'!Z$2,'SPACELOG 5 EMPRUNT 2'!$Z$14:$Z$2000,0)),0)</f>
        <v>0</v>
      </c>
      <c r="AA58" s="17">
        <f>IFERROR(INDEX('SPACELOG 5 EMPRUNT 2'!$I$14:$I$2000,MATCH('SPACELOG 5 BP'!AA$2,'SPACELOG 5 EMPRUNT 2'!$Z$14:$Z$2000,0)),0)</f>
        <v>0</v>
      </c>
      <c r="AB58" s="17">
        <f>IFERROR(INDEX('SPACELOG 5 EMPRUNT 2'!$I$14:$I$2000,MATCH('SPACELOG 5 BP'!AB$2,'SPACELOG 5 EMPRUNT 2'!$Z$14:$Z$2000,0)),0)</f>
        <v>0</v>
      </c>
      <c r="AC58" s="17">
        <f>IFERROR(INDEX('SPACELOG 5 EMPRUNT 2'!$I$14:$I$2000,MATCH('SPACELOG 5 BP'!AC$2,'SPACELOG 5 EMPRUNT 2'!$Z$14:$Z$2000,0)),0)</f>
        <v>0</v>
      </c>
      <c r="AD58" s="17">
        <f>IFERROR(INDEX('SPACELOG 5 EMPRUNT 2'!$I$14:$I$2000,MATCH('SPACELOG 5 BP'!AD$2,'SPACELOG 5 EMPRUNT 2'!$Z$14:$Z$2000,0)),0)</f>
        <v>0</v>
      </c>
      <c r="AE58" s="319">
        <f t="shared" si="723"/>
        <v>0</v>
      </c>
      <c r="AF58" s="17">
        <f>IFERROR(INDEX('SPACELOG 5 EMPRUNT 2'!$I$14:$I$2000,MATCH('SPACELOG 5 BP'!AF$2,'SPACELOG 5 EMPRUNT 2'!$Z$14:$Z$2000,0)),0)</f>
        <v>0</v>
      </c>
      <c r="AG58" s="17">
        <f>IFERROR(INDEX('SPACELOG 5 EMPRUNT 2'!$I$14:$I$2000,MATCH('SPACELOG 5 BP'!AG$2,'SPACELOG 5 EMPRUNT 2'!$Z$14:$Z$2000,0)),0)</f>
        <v>0</v>
      </c>
      <c r="AH58" s="17">
        <f>IFERROR(INDEX('SPACELOG 5 EMPRUNT 2'!$I$14:$I$2000,MATCH('SPACELOG 5 BP'!AH$2,'SPACELOG 5 EMPRUNT 2'!$Z$14:$Z$2000,0)),0)</f>
        <v>0</v>
      </c>
      <c r="AI58" s="17">
        <f>IFERROR(INDEX('SPACELOG 5 EMPRUNT 2'!$I$14:$I$2000,MATCH('SPACELOG 5 BP'!AI$2,'SPACELOG 5 EMPRUNT 2'!$Z$14:$Z$2000,0)),0)</f>
        <v>0</v>
      </c>
      <c r="AJ58" s="17">
        <f>IFERROR(INDEX('SPACELOG 5 EMPRUNT 2'!$I$14:$I$2000,MATCH('SPACELOG 5 BP'!AJ$2,'SPACELOG 5 EMPRUNT 2'!$Z$14:$Z$2000,0)),0)</f>
        <v>0</v>
      </c>
      <c r="AK58" s="17">
        <f>IFERROR(INDEX('SPACELOG 5 EMPRUNT 2'!$I$14:$I$2000,MATCH('SPACELOG 5 BP'!AK$2,'SPACELOG 5 EMPRUNT 2'!$Z$14:$Z$2000,0)),0)</f>
        <v>0</v>
      </c>
      <c r="AL58" s="17">
        <f>IFERROR(INDEX('SPACELOG 5 EMPRUNT 2'!$I$14:$I$2000,MATCH('SPACELOG 5 BP'!AL$2,'SPACELOG 5 EMPRUNT 2'!$Z$14:$Z$2000,0)),0)</f>
        <v>0</v>
      </c>
      <c r="AM58" s="17">
        <f>IFERROR(INDEX('SPACELOG 5 EMPRUNT 2'!$I$14:$I$2000,MATCH('SPACELOG 5 BP'!AM$2,'SPACELOG 5 EMPRUNT 2'!$Z$14:$Z$2000,0)),0)</f>
        <v>0</v>
      </c>
      <c r="AN58" s="17">
        <f>IFERROR(INDEX('SPACELOG 5 EMPRUNT 2'!$I$14:$I$2000,MATCH('SPACELOG 5 BP'!AN$2,'SPACELOG 5 EMPRUNT 2'!$Z$14:$Z$2000,0)),0)</f>
        <v>0</v>
      </c>
      <c r="AO58" s="17">
        <f>IFERROR(INDEX('SPACELOG 5 EMPRUNT 2'!$I$14:$I$2000,MATCH('SPACELOG 5 BP'!AO$2,'SPACELOG 5 EMPRUNT 2'!$Z$14:$Z$2000,0)),0)</f>
        <v>0</v>
      </c>
      <c r="AP58" s="17">
        <f>IFERROR(INDEX('SPACELOG 5 EMPRUNT 2'!$I$14:$I$2000,MATCH('SPACELOG 5 BP'!AP$2,'SPACELOG 5 EMPRUNT 2'!$Z$14:$Z$2000,0)),0)</f>
        <v>0</v>
      </c>
      <c r="AQ58" s="17">
        <f>IFERROR(INDEX('SPACELOG 5 EMPRUNT 2'!$I$14:$I$2000,MATCH('SPACELOG 5 BP'!AQ$2,'SPACELOG 5 EMPRUNT 2'!$Z$14:$Z$2000,0)),0)</f>
        <v>0</v>
      </c>
      <c r="AR58" s="319">
        <f t="shared" si="724"/>
        <v>0</v>
      </c>
      <c r="AS58" s="17">
        <f>IFERROR(INDEX('SPACELOG 5 EMPRUNT 2'!$I$14:$I$2000,MATCH('SPACELOG 5 BP'!AS$2,'SPACELOG 5 EMPRUNT 2'!$Z$14:$Z$2000,0)),0)</f>
        <v>0</v>
      </c>
      <c r="AT58" s="17">
        <f>IFERROR(INDEX('SPACELOG 5 EMPRUNT 2'!$I$14:$I$2000,MATCH('SPACELOG 5 BP'!AT$2,'SPACELOG 5 EMPRUNT 2'!$Z$14:$Z$2000,0)),0)</f>
        <v>0</v>
      </c>
      <c r="AU58" s="17">
        <f>IFERROR(INDEX('SPACELOG 5 EMPRUNT 2'!$I$14:$I$2000,MATCH('SPACELOG 5 BP'!AU$2,'SPACELOG 5 EMPRUNT 2'!$Z$14:$Z$2000,0)),0)</f>
        <v>0</v>
      </c>
      <c r="AV58" s="17">
        <f>IFERROR(INDEX('SPACELOG 5 EMPRUNT 2'!$I$14:$I$2000,MATCH('SPACELOG 5 BP'!AV$2,'SPACELOG 5 EMPRUNT 2'!$Z$14:$Z$2000,0)),0)</f>
        <v>0</v>
      </c>
      <c r="AW58" s="17">
        <f>IFERROR(INDEX('SPACELOG 5 EMPRUNT 2'!$I$14:$I$2000,MATCH('SPACELOG 5 BP'!AW$2,'SPACELOG 5 EMPRUNT 2'!$Z$14:$Z$2000,0)),0)</f>
        <v>0</v>
      </c>
      <c r="AX58" s="17">
        <f>IFERROR(INDEX('SPACELOG 5 EMPRUNT 2'!$I$14:$I$2000,MATCH('SPACELOG 5 BP'!AX$2,'SPACELOG 5 EMPRUNT 2'!$Z$14:$Z$2000,0)),0)</f>
        <v>0</v>
      </c>
      <c r="AY58" s="17">
        <f>IFERROR(INDEX('SPACELOG 5 EMPRUNT 2'!$I$14:$I$2000,MATCH('SPACELOG 5 BP'!AY$2,'SPACELOG 5 EMPRUNT 2'!$Z$14:$Z$2000,0)),0)</f>
        <v>0</v>
      </c>
      <c r="AZ58" s="17">
        <f>IFERROR(INDEX('SPACELOG 5 EMPRUNT 2'!$I$14:$I$2000,MATCH('SPACELOG 5 BP'!AZ$2,'SPACELOG 5 EMPRUNT 2'!$Z$14:$Z$2000,0)),0)</f>
        <v>0</v>
      </c>
      <c r="BA58" s="17">
        <f>IFERROR(INDEX('SPACELOG 5 EMPRUNT 2'!$I$14:$I$2000,MATCH('SPACELOG 5 BP'!BA$2,'SPACELOG 5 EMPRUNT 2'!$Z$14:$Z$2000,0)),0)</f>
        <v>0</v>
      </c>
      <c r="BB58" s="17">
        <f>IFERROR(INDEX('SPACELOG 5 EMPRUNT 2'!$I$14:$I$2000,MATCH('SPACELOG 5 BP'!BB$2,'SPACELOG 5 EMPRUNT 2'!$Z$14:$Z$2000,0)),0)</f>
        <v>0</v>
      </c>
      <c r="BC58" s="17">
        <f>IFERROR(INDEX('SPACELOG 5 EMPRUNT 2'!$I$14:$I$2000,MATCH('SPACELOG 5 BP'!BC$2,'SPACELOG 5 EMPRUNT 2'!$Z$14:$Z$2000,0)),0)</f>
        <v>0</v>
      </c>
      <c r="BD58" s="17">
        <f>IFERROR(INDEX('SPACELOG 5 EMPRUNT 2'!$I$14:$I$2000,MATCH('SPACELOG 5 BP'!BD$2,'SPACELOG 5 EMPRUNT 2'!$Z$14:$Z$2000,0)),0)</f>
        <v>0</v>
      </c>
      <c r="BE58" s="319">
        <f t="shared" si="725"/>
        <v>0</v>
      </c>
      <c r="BF58" s="17">
        <f>IFERROR(INDEX('SPACELOG 5 EMPRUNT 2'!$I$14:$I$2000,MATCH('SPACELOG 5 BP'!BF$2,'SPACELOG 5 EMPRUNT 2'!$Z$14:$Z$2000,0)),0)</f>
        <v>0</v>
      </c>
      <c r="BG58" s="17">
        <f>IFERROR(INDEX('SPACELOG 5 EMPRUNT 2'!$I$14:$I$2000,MATCH('SPACELOG 5 BP'!BG$2,'SPACELOG 5 EMPRUNT 2'!$Z$14:$Z$2000,0)),0)</f>
        <v>0</v>
      </c>
      <c r="BH58" s="17">
        <f>IFERROR(INDEX('SPACELOG 5 EMPRUNT 2'!$I$14:$I$2000,MATCH('SPACELOG 5 BP'!BH$2,'SPACELOG 5 EMPRUNT 2'!$Z$14:$Z$2000,0)),0)</f>
        <v>0</v>
      </c>
      <c r="BI58" s="17">
        <f>IFERROR(INDEX('SPACELOG 5 EMPRUNT 2'!$I$14:$I$2000,MATCH('SPACELOG 5 BP'!BI$2,'SPACELOG 5 EMPRUNT 2'!$Z$14:$Z$2000,0)),0)</f>
        <v>0</v>
      </c>
      <c r="BJ58" s="17">
        <f>IFERROR(INDEX('SPACELOG 5 EMPRUNT 2'!$I$14:$I$2000,MATCH('SPACELOG 5 BP'!BJ$2,'SPACELOG 5 EMPRUNT 2'!$Z$14:$Z$2000,0)),0)</f>
        <v>0</v>
      </c>
      <c r="BK58" s="17">
        <f>IFERROR(INDEX('SPACELOG 5 EMPRUNT 2'!$I$14:$I$2000,MATCH('SPACELOG 5 BP'!BK$2,'SPACELOG 5 EMPRUNT 2'!$Z$14:$Z$2000,0)),0)</f>
        <v>0</v>
      </c>
      <c r="BL58" s="17">
        <f>IFERROR(INDEX('SPACELOG 5 EMPRUNT 2'!$I$14:$I$2000,MATCH('SPACELOG 5 BP'!BL$2,'SPACELOG 5 EMPRUNT 2'!$Z$14:$Z$2000,0)),0)</f>
        <v>0</v>
      </c>
      <c r="BM58" s="17">
        <f>IFERROR(INDEX('SPACELOG 5 EMPRUNT 2'!$I$14:$I$2000,MATCH('SPACELOG 5 BP'!BM$2,'SPACELOG 5 EMPRUNT 2'!$Z$14:$Z$2000,0)),0)</f>
        <v>0</v>
      </c>
      <c r="BN58" s="17">
        <f>IFERROR(INDEX('SPACELOG 5 EMPRUNT 2'!$I$14:$I$2000,MATCH('SPACELOG 5 BP'!BN$2,'SPACELOG 5 EMPRUNT 2'!$Z$14:$Z$2000,0)),0)</f>
        <v>0</v>
      </c>
      <c r="BO58" s="17">
        <f>IFERROR(INDEX('SPACELOG 5 EMPRUNT 2'!$I$14:$I$2000,MATCH('SPACELOG 5 BP'!BO$2,'SPACELOG 5 EMPRUNT 2'!$Z$14:$Z$2000,0)),0)</f>
        <v>0</v>
      </c>
      <c r="BP58" s="17">
        <f>IFERROR(INDEX('SPACELOG 5 EMPRUNT 2'!$I$14:$I$2000,MATCH('SPACELOG 5 BP'!BP$2,'SPACELOG 5 EMPRUNT 2'!$Z$14:$Z$2000,0)),0)</f>
        <v>0</v>
      </c>
      <c r="BQ58" s="17">
        <f>IFERROR(INDEX('SPACELOG 5 EMPRUNT 2'!$I$14:$I$2000,MATCH('SPACELOG 5 BP'!BQ$2,'SPACELOG 5 EMPRUNT 2'!$Z$14:$Z$2000,0)),0)</f>
        <v>0</v>
      </c>
      <c r="BR58" s="319">
        <f t="shared" si="726"/>
        <v>0</v>
      </c>
      <c r="BS58" s="17">
        <f>IFERROR(INDEX('SPACELOG 5 EMPRUNT 2'!$I$14:$I$2000,MATCH('SPACELOG 5 BP'!BS$2,'SPACELOG 5 EMPRUNT 2'!$Z$14:$Z$2000,0)),0)</f>
        <v>0</v>
      </c>
      <c r="BT58" s="17">
        <f>IFERROR(INDEX('SPACELOG 5 EMPRUNT 2'!$I$14:$I$2000,MATCH('SPACELOG 5 BP'!BT$2,'SPACELOG 5 EMPRUNT 2'!$Z$14:$Z$2000,0)),0)</f>
        <v>0</v>
      </c>
      <c r="BU58" s="17">
        <f>IFERROR(INDEX('SPACELOG 5 EMPRUNT 2'!$I$14:$I$2000,MATCH('SPACELOG 5 BP'!BU$2,'SPACELOG 5 EMPRUNT 2'!$Z$14:$Z$2000,0)),0)</f>
        <v>0</v>
      </c>
      <c r="BV58" s="17">
        <f>IFERROR(INDEX('SPACELOG 5 EMPRUNT 2'!$I$14:$I$2000,MATCH('SPACELOG 5 BP'!BV$2,'SPACELOG 5 EMPRUNT 2'!$Z$14:$Z$2000,0)),0)</f>
        <v>0</v>
      </c>
      <c r="BW58" s="17">
        <f>IFERROR(INDEX('SPACELOG 5 EMPRUNT 2'!$I$14:$I$2000,MATCH('SPACELOG 5 BP'!BW$2,'SPACELOG 5 EMPRUNT 2'!$Z$14:$Z$2000,0)),0)</f>
        <v>0</v>
      </c>
      <c r="BX58" s="17">
        <f>IFERROR(INDEX('SPACELOG 5 EMPRUNT 2'!$I$14:$I$2000,MATCH('SPACELOG 5 BP'!BX$2,'SPACELOG 5 EMPRUNT 2'!$Z$14:$Z$2000,0)),0)</f>
        <v>0</v>
      </c>
      <c r="BY58" s="17">
        <f>IFERROR(INDEX('SPACELOG 5 EMPRUNT 2'!$I$14:$I$2000,MATCH('SPACELOG 5 BP'!BY$2,'SPACELOG 5 EMPRUNT 2'!$Z$14:$Z$2000,0)),0)</f>
        <v>0</v>
      </c>
      <c r="BZ58" s="17">
        <f>IFERROR(INDEX('SPACELOG 5 EMPRUNT 2'!$I$14:$I$2000,MATCH('SPACELOG 5 BP'!BZ$2,'SPACELOG 5 EMPRUNT 2'!$Z$14:$Z$2000,0)),0)</f>
        <v>0</v>
      </c>
      <c r="CA58" s="17">
        <f>IFERROR(INDEX('SPACELOG 5 EMPRUNT 2'!$I$14:$I$2000,MATCH('SPACELOG 5 BP'!CA$2,'SPACELOG 5 EMPRUNT 2'!$Z$14:$Z$2000,0)),0)</f>
        <v>0</v>
      </c>
      <c r="CB58" s="17">
        <f>IFERROR(INDEX('SPACELOG 5 EMPRUNT 2'!$I$14:$I$2000,MATCH('SPACELOG 5 BP'!CB$2,'SPACELOG 5 EMPRUNT 2'!$Z$14:$Z$2000,0)),0)</f>
        <v>0</v>
      </c>
      <c r="CC58" s="17">
        <f>IFERROR(INDEX('SPACELOG 5 EMPRUNT 2'!$I$14:$I$2000,MATCH('SPACELOG 5 BP'!CC$2,'SPACELOG 5 EMPRUNT 2'!$Z$14:$Z$2000,0)),0)</f>
        <v>0</v>
      </c>
      <c r="CD58" s="17">
        <f>IFERROR(INDEX('SPACELOG 5 EMPRUNT 2'!$I$14:$I$2000,MATCH('SPACELOG 5 BP'!CD$2,'SPACELOG 5 EMPRUNT 2'!$Z$14:$Z$2000,0)),0)</f>
        <v>0</v>
      </c>
      <c r="CE58" s="319">
        <f t="shared" si="727"/>
        <v>0</v>
      </c>
      <c r="CF58" s="17">
        <f>IFERROR(INDEX('SPACELOG 5 EMPRUNT 2'!$I$14:$I$2000,MATCH('SPACELOG 5 BP'!CF$2,'SPACELOG 5 EMPRUNT 2'!$Z$14:$Z$2000,0)),0)</f>
        <v>0</v>
      </c>
      <c r="CG58" s="17">
        <f>IFERROR(INDEX('SPACELOG 5 EMPRUNT 2'!$I$14:$I$2000,MATCH('SPACELOG 5 BP'!CG$2,'SPACELOG 5 EMPRUNT 2'!$Z$14:$Z$2000,0)),0)</f>
        <v>0</v>
      </c>
      <c r="CH58" s="17">
        <f>IFERROR(INDEX('SPACELOG 5 EMPRUNT 2'!$I$14:$I$2000,MATCH('SPACELOG 5 BP'!CH$2,'SPACELOG 5 EMPRUNT 2'!$Z$14:$Z$2000,0)),0)</f>
        <v>0</v>
      </c>
      <c r="CI58" s="17">
        <f>IFERROR(INDEX('SPACELOG 5 EMPRUNT 2'!$I$14:$I$2000,MATCH('SPACELOG 5 BP'!CI$2,'SPACELOG 5 EMPRUNT 2'!$Z$14:$Z$2000,0)),0)</f>
        <v>0</v>
      </c>
      <c r="CJ58" s="17">
        <f>IFERROR(INDEX('SPACELOG 5 EMPRUNT 2'!$I$14:$I$2000,MATCH('SPACELOG 5 BP'!CJ$2,'SPACELOG 5 EMPRUNT 2'!$Z$14:$Z$2000,0)),0)</f>
        <v>0</v>
      </c>
      <c r="CK58" s="17">
        <f>IFERROR(INDEX('SPACELOG 5 EMPRUNT 2'!$I$14:$I$2000,MATCH('SPACELOG 5 BP'!CK$2,'SPACELOG 5 EMPRUNT 2'!$Z$14:$Z$2000,0)),0)</f>
        <v>0</v>
      </c>
      <c r="CL58" s="17">
        <f>IFERROR(INDEX('SPACELOG 5 EMPRUNT 2'!$I$14:$I$2000,MATCH('SPACELOG 5 BP'!CL$2,'SPACELOG 5 EMPRUNT 2'!$Z$14:$Z$2000,0)),0)</f>
        <v>0</v>
      </c>
      <c r="CM58" s="17">
        <f>IFERROR(INDEX('SPACELOG 5 EMPRUNT 2'!$I$14:$I$2000,MATCH('SPACELOG 5 BP'!CM$2,'SPACELOG 5 EMPRUNT 2'!$Z$14:$Z$2000,0)),0)</f>
        <v>0</v>
      </c>
      <c r="CN58" s="17">
        <f>IFERROR(INDEX('SPACELOG 5 EMPRUNT 2'!$I$14:$I$2000,MATCH('SPACELOG 5 BP'!CN$2,'SPACELOG 5 EMPRUNT 2'!$Z$14:$Z$2000,0)),0)</f>
        <v>0</v>
      </c>
      <c r="CO58" s="17">
        <f>IFERROR(INDEX('SPACELOG 5 EMPRUNT 2'!$I$14:$I$2000,MATCH('SPACELOG 5 BP'!CO$2,'SPACELOG 5 EMPRUNT 2'!$Z$14:$Z$2000,0)),0)</f>
        <v>0</v>
      </c>
      <c r="CP58" s="17">
        <f>IFERROR(INDEX('SPACELOG 5 EMPRUNT 2'!$I$14:$I$2000,MATCH('SPACELOG 5 BP'!CP$2,'SPACELOG 5 EMPRUNT 2'!$Z$14:$Z$2000,0)),0)</f>
        <v>0</v>
      </c>
      <c r="CQ58" s="17">
        <f>IFERROR(INDEX('SPACELOG 5 EMPRUNT 2'!$I$14:$I$2000,MATCH('SPACELOG 5 BP'!CQ$2,'SPACELOG 5 EMPRUNT 2'!$Z$14:$Z$2000,0)),0)</f>
        <v>0</v>
      </c>
      <c r="CR58" s="319">
        <f t="shared" si="728"/>
        <v>0</v>
      </c>
      <c r="CS58" s="17">
        <f>IFERROR(INDEX('SPACELOG 5 EMPRUNT 2'!$I$14:$I$2000,MATCH('SPACELOG 5 BP'!CS$2,'SPACELOG 5 EMPRUNT 2'!$Z$14:$Z$2000,0)),0)</f>
        <v>0</v>
      </c>
      <c r="CT58" s="17">
        <f>IFERROR(INDEX('SPACELOG 5 EMPRUNT 2'!$I$14:$I$2000,MATCH('SPACELOG 5 BP'!CT$2,'SPACELOG 5 EMPRUNT 2'!$Z$14:$Z$2000,0)),0)</f>
        <v>0</v>
      </c>
      <c r="CU58" s="17">
        <f>IFERROR(INDEX('SPACELOG 5 EMPRUNT 2'!$I$14:$I$2000,MATCH('SPACELOG 5 BP'!CU$2,'SPACELOG 5 EMPRUNT 2'!$Z$14:$Z$2000,0)),0)</f>
        <v>0</v>
      </c>
      <c r="CV58" s="17">
        <f>IFERROR(INDEX('SPACELOG 5 EMPRUNT 2'!$I$14:$I$2000,MATCH('SPACELOG 5 BP'!CV$2,'SPACELOG 5 EMPRUNT 2'!$Z$14:$Z$2000,0)),0)</f>
        <v>0</v>
      </c>
      <c r="CW58" s="17">
        <f>IFERROR(INDEX('SPACELOG 5 EMPRUNT 2'!$I$14:$I$2000,MATCH('SPACELOG 5 BP'!CW$2,'SPACELOG 5 EMPRUNT 2'!$Z$14:$Z$2000,0)),0)</f>
        <v>0</v>
      </c>
      <c r="CX58" s="17">
        <f>IFERROR(INDEX('SPACELOG 5 EMPRUNT 2'!$I$14:$I$2000,MATCH('SPACELOG 5 BP'!CX$2,'SPACELOG 5 EMPRUNT 2'!$Z$14:$Z$2000,0)),0)</f>
        <v>0</v>
      </c>
      <c r="CY58" s="17">
        <f>IFERROR(INDEX('SPACELOG 5 EMPRUNT 2'!$I$14:$I$2000,MATCH('SPACELOG 5 BP'!CY$2,'SPACELOG 5 EMPRUNT 2'!$Z$14:$Z$2000,0)),0)</f>
        <v>0</v>
      </c>
      <c r="CZ58" s="17">
        <f>IFERROR(INDEX('SPACELOG 5 EMPRUNT 2'!$I$14:$I$2000,MATCH('SPACELOG 5 BP'!CZ$2,'SPACELOG 5 EMPRUNT 2'!$Z$14:$Z$2000,0)),0)</f>
        <v>0</v>
      </c>
      <c r="DA58" s="17">
        <f>IFERROR(INDEX('SPACELOG 5 EMPRUNT 2'!$I$14:$I$2000,MATCH('SPACELOG 5 BP'!DA$2,'SPACELOG 5 EMPRUNT 2'!$Z$14:$Z$2000,0)),0)</f>
        <v>0</v>
      </c>
      <c r="DB58" s="17">
        <f>IFERROR(INDEX('SPACELOG 5 EMPRUNT 2'!$I$14:$I$2000,MATCH('SPACELOG 5 BP'!DB$2,'SPACELOG 5 EMPRUNT 2'!$Z$14:$Z$2000,0)),0)</f>
        <v>0</v>
      </c>
      <c r="DC58" s="17">
        <f>IFERROR(INDEX('SPACELOG 5 EMPRUNT 2'!$I$14:$I$2000,MATCH('SPACELOG 5 BP'!DC$2,'SPACELOG 5 EMPRUNT 2'!$Z$14:$Z$2000,0)),0)</f>
        <v>0</v>
      </c>
      <c r="DD58" s="17">
        <f>IFERROR(INDEX('SPACELOG 5 EMPRUNT 2'!$I$14:$I$2000,MATCH('SPACELOG 5 BP'!DD$2,'SPACELOG 5 EMPRUNT 2'!$Z$14:$Z$2000,0)),0)</f>
        <v>0</v>
      </c>
      <c r="DE58" s="319">
        <f t="shared" si="729"/>
        <v>0</v>
      </c>
      <c r="DF58" s="17">
        <f>IFERROR(INDEX('SPACELOG 5 EMPRUNT 2'!$I$14:$I$2000,MATCH('SPACELOG 5 BP'!DF$2,'SPACELOG 5 EMPRUNT 2'!$Z$14:$Z$2000,0)),0)</f>
        <v>0</v>
      </c>
      <c r="DG58" s="17">
        <f>IFERROR(INDEX('SPACELOG 5 EMPRUNT 2'!$I$14:$I$2000,MATCH('SPACELOG 5 BP'!DG$2,'SPACELOG 5 EMPRUNT 2'!$Z$14:$Z$2000,0)),0)</f>
        <v>0</v>
      </c>
      <c r="DH58" s="17">
        <f>IFERROR(INDEX('SPACELOG 5 EMPRUNT 2'!$I$14:$I$2000,MATCH('SPACELOG 5 BP'!DH$2,'SPACELOG 5 EMPRUNT 2'!$Z$14:$Z$2000,0)),0)</f>
        <v>0</v>
      </c>
      <c r="DI58" s="17">
        <f>IFERROR(INDEX('SPACELOG 5 EMPRUNT 2'!$I$14:$I$2000,MATCH('SPACELOG 5 BP'!DI$2,'SPACELOG 5 EMPRUNT 2'!$Z$14:$Z$2000,0)),0)</f>
        <v>0</v>
      </c>
      <c r="DJ58" s="17">
        <f>IFERROR(INDEX('SPACELOG 5 EMPRUNT 2'!$I$14:$I$2000,MATCH('SPACELOG 5 BP'!DJ$2,'SPACELOG 5 EMPRUNT 2'!$Z$14:$Z$2000,0)),0)</f>
        <v>0</v>
      </c>
      <c r="DK58" s="17">
        <f>IFERROR(INDEX('SPACELOG 5 EMPRUNT 2'!$I$14:$I$2000,MATCH('SPACELOG 5 BP'!DK$2,'SPACELOG 5 EMPRUNT 2'!$Z$14:$Z$2000,0)),0)</f>
        <v>0</v>
      </c>
      <c r="DL58" s="17">
        <f>IFERROR(INDEX('SPACELOG 5 EMPRUNT 2'!$I$14:$I$2000,MATCH('SPACELOG 5 BP'!DL$2,'SPACELOG 5 EMPRUNT 2'!$Z$14:$Z$2000,0)),0)</f>
        <v>0</v>
      </c>
      <c r="DM58" s="17">
        <f>IFERROR(INDEX('SPACELOG 5 EMPRUNT 2'!$I$14:$I$2000,MATCH('SPACELOG 5 BP'!DM$2,'SPACELOG 5 EMPRUNT 2'!$Z$14:$Z$2000,0)),0)</f>
        <v>0</v>
      </c>
      <c r="DN58" s="17">
        <f>IFERROR(INDEX('SPACELOG 5 EMPRUNT 2'!$I$14:$I$2000,MATCH('SPACELOG 5 BP'!DN$2,'SPACELOG 5 EMPRUNT 2'!$Z$14:$Z$2000,0)),0)</f>
        <v>0</v>
      </c>
      <c r="DO58" s="17">
        <f>IFERROR(INDEX('SPACELOG 5 EMPRUNT 2'!$I$14:$I$2000,MATCH('SPACELOG 5 BP'!DO$2,'SPACELOG 5 EMPRUNT 2'!$Z$14:$Z$2000,0)),0)</f>
        <v>0</v>
      </c>
      <c r="DP58" s="17">
        <f>IFERROR(INDEX('SPACELOG 5 EMPRUNT 2'!$I$14:$I$2000,MATCH('SPACELOG 5 BP'!DP$2,'SPACELOG 5 EMPRUNT 2'!$Z$14:$Z$2000,0)),0)</f>
        <v>0</v>
      </c>
      <c r="DQ58" s="17">
        <f>IFERROR(INDEX('SPACELOG 5 EMPRUNT 2'!$I$14:$I$2000,MATCH('SPACELOG 5 BP'!DQ$2,'SPACELOG 5 EMPRUNT 2'!$Z$14:$Z$2000,0)),0)</f>
        <v>0</v>
      </c>
      <c r="DR58" s="319">
        <f t="shared" si="730"/>
        <v>0</v>
      </c>
      <c r="DS58" s="17">
        <f>IFERROR(INDEX('SPACELOG 5 EMPRUNT 2'!$I$14:$I$2000,MATCH('SPACELOG 5 BP'!DS$2,'SPACELOG 5 EMPRUNT 2'!$Z$14:$Z$2000,0)),0)</f>
        <v>0</v>
      </c>
      <c r="DT58" s="17">
        <f>IFERROR(INDEX('SPACELOG 5 EMPRUNT 2'!$I$14:$I$2000,MATCH('SPACELOG 5 BP'!DT$2,'SPACELOG 5 EMPRUNT 2'!$Z$14:$Z$2000,0)),0)</f>
        <v>0</v>
      </c>
      <c r="DU58" s="17">
        <f>IFERROR(INDEX('SPACELOG 5 EMPRUNT 2'!$I$14:$I$2000,MATCH('SPACELOG 5 BP'!DU$2,'SPACELOG 5 EMPRUNT 2'!$Z$14:$Z$2000,0)),0)</f>
        <v>0</v>
      </c>
      <c r="DV58" s="17">
        <f>IFERROR(INDEX('SPACELOG 5 EMPRUNT 2'!$I$14:$I$2000,MATCH('SPACELOG 5 BP'!DV$2,'SPACELOG 5 EMPRUNT 2'!$Z$14:$Z$2000,0)),0)</f>
        <v>0</v>
      </c>
      <c r="DW58" s="17">
        <f>IFERROR(INDEX('SPACELOG 5 EMPRUNT 2'!$I$14:$I$2000,MATCH('SPACELOG 5 BP'!DW$2,'SPACELOG 5 EMPRUNT 2'!$Z$14:$Z$2000,0)),0)</f>
        <v>0</v>
      </c>
      <c r="DX58" s="17">
        <f>IFERROR(INDEX('SPACELOG 5 EMPRUNT 2'!$I$14:$I$2000,MATCH('SPACELOG 5 BP'!DX$2,'SPACELOG 5 EMPRUNT 2'!$Z$14:$Z$2000,0)),0)</f>
        <v>0</v>
      </c>
      <c r="DY58" s="17">
        <f>IFERROR(INDEX('SPACELOG 5 EMPRUNT 2'!$I$14:$I$2000,MATCH('SPACELOG 5 BP'!DY$2,'SPACELOG 5 EMPRUNT 2'!$Z$14:$Z$2000,0)),0)</f>
        <v>0</v>
      </c>
      <c r="DZ58" s="17">
        <f>IFERROR(INDEX('SPACELOG 5 EMPRUNT 2'!$I$14:$I$2000,MATCH('SPACELOG 5 BP'!DZ$2,'SPACELOG 5 EMPRUNT 2'!$Z$14:$Z$2000,0)),0)</f>
        <v>0</v>
      </c>
      <c r="EA58" s="17">
        <f>IFERROR(INDEX('SPACELOG 5 EMPRUNT 2'!$I$14:$I$2000,MATCH('SPACELOG 5 BP'!EA$2,'SPACELOG 5 EMPRUNT 2'!$Z$14:$Z$2000,0)),0)</f>
        <v>0</v>
      </c>
      <c r="EB58" s="17">
        <f>IFERROR(INDEX('SPACELOG 5 EMPRUNT 2'!$I$14:$I$2000,MATCH('SPACELOG 5 BP'!EB$2,'SPACELOG 5 EMPRUNT 2'!$Z$14:$Z$2000,0)),0)</f>
        <v>0</v>
      </c>
      <c r="EC58" s="17">
        <f>IFERROR(INDEX('SPACELOG 5 EMPRUNT 2'!$I$14:$I$2000,MATCH('SPACELOG 5 BP'!EC$2,'SPACELOG 5 EMPRUNT 2'!$Z$14:$Z$2000,0)),0)</f>
        <v>0</v>
      </c>
      <c r="ED58" s="17">
        <f>IFERROR(INDEX('SPACELOG 5 EMPRUNT 2'!$I$14:$I$2000,MATCH('SPACELOG 5 BP'!ED$2,'SPACELOG 5 EMPRUNT 2'!$Z$14:$Z$2000,0)),0)</f>
        <v>0</v>
      </c>
      <c r="EE58" s="319">
        <f t="shared" si="731"/>
        <v>0</v>
      </c>
    </row>
    <row r="59" spans="1:135" x14ac:dyDescent="0.2">
      <c r="A59" s="29" t="s">
        <v>6</v>
      </c>
      <c r="B59" s="38">
        <f>'SPACELOG 5 EMPRUNT 3'!E6</f>
        <v>0</v>
      </c>
      <c r="D59" s="1" t="s">
        <v>298</v>
      </c>
      <c r="F59" s="17">
        <f>IFERROR(INDEX('SPACELOG 5 EMPRUNT 3'!$I$14:$I$2000,MATCH('SPACELOG 5 BP'!F$2,'SPACELOG 5 EMPRUNT 3'!$Z$14:$Z$2000,0)),0)</f>
        <v>0</v>
      </c>
      <c r="G59" s="17">
        <f>IFERROR(INDEX('SPACELOG 5 EMPRUNT 3'!$I$14:$I$2000,MATCH('SPACELOG 5 BP'!G$2,'SPACELOG 5 EMPRUNT 3'!$Z$14:$Z$2000,0)),0)</f>
        <v>0</v>
      </c>
      <c r="H59" s="17">
        <f>IFERROR(INDEX('SPACELOG 5 EMPRUNT 3'!$I$14:$I$2000,MATCH('SPACELOG 5 BP'!H$2,'SPACELOG 5 EMPRUNT 3'!$Z$14:$Z$2000,0)),0)</f>
        <v>0</v>
      </c>
      <c r="I59" s="17">
        <f>IFERROR(INDEX('SPACELOG 5 EMPRUNT 3'!$I$14:$I$2000,MATCH('SPACELOG 5 BP'!I$2,'SPACELOG 5 EMPRUNT 3'!$Z$14:$Z$2000,0)),0)</f>
        <v>0</v>
      </c>
      <c r="J59" s="17">
        <f>IFERROR(INDEX('SPACELOG 5 EMPRUNT 3'!$I$14:$I$2000,MATCH('SPACELOG 5 BP'!J$2,'SPACELOG 5 EMPRUNT 3'!$Z$14:$Z$2000,0)),0)</f>
        <v>0</v>
      </c>
      <c r="K59" s="17">
        <f>IFERROR(INDEX('SPACELOG 5 EMPRUNT 3'!$I$14:$I$2000,MATCH('SPACELOG 5 BP'!K$2,'SPACELOG 5 EMPRUNT 3'!$Z$14:$Z$2000,0)),0)</f>
        <v>0</v>
      </c>
      <c r="L59" s="17">
        <f>IFERROR(INDEX('SPACELOG 5 EMPRUNT 3'!$I$14:$I$2000,MATCH('SPACELOG 5 BP'!L$2,'SPACELOG 5 EMPRUNT 3'!$Z$14:$Z$2000,0)),0)</f>
        <v>0</v>
      </c>
      <c r="M59" s="17">
        <f>IFERROR(INDEX('SPACELOG 5 EMPRUNT 3'!$I$14:$I$2000,MATCH('SPACELOG 5 BP'!M$2,'SPACELOG 5 EMPRUNT 3'!$Z$14:$Z$2000,0)),0)</f>
        <v>0</v>
      </c>
      <c r="N59" s="17">
        <f>IFERROR(INDEX('SPACELOG 5 EMPRUNT 3'!$I$14:$I$2000,MATCH('SPACELOG 5 BP'!N$2,'SPACELOG 5 EMPRUNT 3'!$Z$14:$Z$2000,0)),0)</f>
        <v>0</v>
      </c>
      <c r="O59" s="17">
        <f>IFERROR(INDEX('SPACELOG 5 EMPRUNT 3'!$I$14:$I$2000,MATCH('SPACELOG 5 BP'!O$2,'SPACELOG 5 EMPRUNT 3'!$Z$14:$Z$2000,0)),0)</f>
        <v>0</v>
      </c>
      <c r="P59" s="17">
        <f>IFERROR(INDEX('SPACELOG 5 EMPRUNT 3'!$I$14:$I$2000,MATCH('SPACELOG 5 BP'!P$2,'SPACELOG 5 EMPRUNT 3'!$Z$14:$Z$2000,0)),0)</f>
        <v>0</v>
      </c>
      <c r="Q59" s="17">
        <f>IFERROR(INDEX('SPACELOG 5 EMPRUNT 3'!$I$14:$I$2000,MATCH('SPACELOG 5 BP'!Q$2,'SPACELOG 5 EMPRUNT 3'!$Z$14:$Z$2000,0)),0)</f>
        <v>0</v>
      </c>
      <c r="R59" s="319">
        <f t="shared" si="732"/>
        <v>0</v>
      </c>
      <c r="S59" s="17">
        <f>IFERROR(INDEX('SPACELOG 5 EMPRUNT 3'!$I$14:$I$2000,MATCH('SPACELOG 5 BP'!S$2,'SPACELOG 5 EMPRUNT 3'!$Z$14:$Z$2000,0)),0)</f>
        <v>0</v>
      </c>
      <c r="T59" s="17">
        <f>IFERROR(INDEX('SPACELOG 5 EMPRUNT 3'!$I$14:$I$2000,MATCH('SPACELOG 5 BP'!T$2,'SPACELOG 5 EMPRUNT 3'!$Z$14:$Z$2000,0)),0)</f>
        <v>0</v>
      </c>
      <c r="U59" s="17">
        <f>IFERROR(INDEX('SPACELOG 5 EMPRUNT 3'!$I$14:$I$2000,MATCH('SPACELOG 5 BP'!U$2,'SPACELOG 5 EMPRUNT 3'!$Z$14:$Z$2000,0)),0)</f>
        <v>0</v>
      </c>
      <c r="V59" s="17">
        <f>IFERROR(INDEX('SPACELOG 5 EMPRUNT 3'!$I$14:$I$2000,MATCH('SPACELOG 5 BP'!V$2,'SPACELOG 5 EMPRUNT 3'!$Z$14:$Z$2000,0)),0)</f>
        <v>0</v>
      </c>
      <c r="W59" s="17">
        <f>IFERROR(INDEX('SPACELOG 5 EMPRUNT 3'!$I$14:$I$2000,MATCH('SPACELOG 5 BP'!W$2,'SPACELOG 5 EMPRUNT 3'!$Z$14:$Z$2000,0)),0)</f>
        <v>0</v>
      </c>
      <c r="X59" s="17">
        <f>IFERROR(INDEX('SPACELOG 5 EMPRUNT 3'!$I$14:$I$2000,MATCH('SPACELOG 5 BP'!X$2,'SPACELOG 5 EMPRUNT 3'!$Z$14:$Z$2000,0)),0)</f>
        <v>0</v>
      </c>
      <c r="Y59" s="17">
        <f>IFERROR(INDEX('SPACELOG 5 EMPRUNT 3'!$I$14:$I$2000,MATCH('SPACELOG 5 BP'!Y$2,'SPACELOG 5 EMPRUNT 3'!$Z$14:$Z$2000,0)),0)</f>
        <v>0</v>
      </c>
      <c r="Z59" s="17">
        <f>IFERROR(INDEX('SPACELOG 5 EMPRUNT 3'!$I$14:$I$2000,MATCH('SPACELOG 5 BP'!Z$2,'SPACELOG 5 EMPRUNT 3'!$Z$14:$Z$2000,0)),0)</f>
        <v>0</v>
      </c>
      <c r="AA59" s="17">
        <f>IFERROR(INDEX('SPACELOG 5 EMPRUNT 3'!$I$14:$I$2000,MATCH('SPACELOG 5 BP'!AA$2,'SPACELOG 5 EMPRUNT 3'!$Z$14:$Z$2000,0)),0)</f>
        <v>0</v>
      </c>
      <c r="AB59" s="17">
        <f>IFERROR(INDEX('SPACELOG 5 EMPRUNT 3'!$I$14:$I$2000,MATCH('SPACELOG 5 BP'!AB$2,'SPACELOG 5 EMPRUNT 3'!$Z$14:$Z$2000,0)),0)</f>
        <v>0</v>
      </c>
      <c r="AC59" s="17">
        <f>IFERROR(INDEX('SPACELOG 5 EMPRUNT 3'!$I$14:$I$2000,MATCH('SPACELOG 5 BP'!AC$2,'SPACELOG 5 EMPRUNT 3'!$Z$14:$Z$2000,0)),0)</f>
        <v>0</v>
      </c>
      <c r="AD59" s="17">
        <f>IFERROR(INDEX('SPACELOG 5 EMPRUNT 3'!$I$14:$I$2000,MATCH('SPACELOG 5 BP'!AD$2,'SPACELOG 5 EMPRUNT 3'!$Z$14:$Z$2000,0)),0)</f>
        <v>0</v>
      </c>
      <c r="AE59" s="319">
        <f t="shared" si="723"/>
        <v>0</v>
      </c>
      <c r="AF59" s="17">
        <f>IFERROR(INDEX('SPACELOG 5 EMPRUNT 3'!$I$14:$I$2000,MATCH('SPACELOG 5 BP'!AF$2,'SPACELOG 5 EMPRUNT 3'!$Z$14:$Z$2000,0)),0)</f>
        <v>0</v>
      </c>
      <c r="AG59" s="17">
        <f>IFERROR(INDEX('SPACELOG 5 EMPRUNT 3'!$I$14:$I$2000,MATCH('SPACELOG 5 BP'!AG$2,'SPACELOG 5 EMPRUNT 3'!$Z$14:$Z$2000,0)),0)</f>
        <v>0</v>
      </c>
      <c r="AH59" s="17">
        <f>IFERROR(INDEX('SPACELOG 5 EMPRUNT 3'!$I$14:$I$2000,MATCH('SPACELOG 5 BP'!AH$2,'SPACELOG 5 EMPRUNT 3'!$Z$14:$Z$2000,0)),0)</f>
        <v>0</v>
      </c>
      <c r="AI59" s="17">
        <f>IFERROR(INDEX('SPACELOG 5 EMPRUNT 3'!$I$14:$I$2000,MATCH('SPACELOG 5 BP'!AI$2,'SPACELOG 5 EMPRUNT 3'!$Z$14:$Z$2000,0)),0)</f>
        <v>0</v>
      </c>
      <c r="AJ59" s="17">
        <f>IFERROR(INDEX('SPACELOG 5 EMPRUNT 3'!$I$14:$I$2000,MATCH('SPACELOG 5 BP'!AJ$2,'SPACELOG 5 EMPRUNT 3'!$Z$14:$Z$2000,0)),0)</f>
        <v>0</v>
      </c>
      <c r="AK59" s="17">
        <f>IFERROR(INDEX('SPACELOG 5 EMPRUNT 3'!$I$14:$I$2000,MATCH('SPACELOG 5 BP'!AK$2,'SPACELOG 5 EMPRUNT 3'!$Z$14:$Z$2000,0)),0)</f>
        <v>0</v>
      </c>
      <c r="AL59" s="17">
        <f>IFERROR(INDEX('SPACELOG 5 EMPRUNT 3'!$I$14:$I$2000,MATCH('SPACELOG 5 BP'!AL$2,'SPACELOG 5 EMPRUNT 3'!$Z$14:$Z$2000,0)),0)</f>
        <v>0</v>
      </c>
      <c r="AM59" s="17">
        <f>IFERROR(INDEX('SPACELOG 5 EMPRUNT 3'!$I$14:$I$2000,MATCH('SPACELOG 5 BP'!AM$2,'SPACELOG 5 EMPRUNT 3'!$Z$14:$Z$2000,0)),0)</f>
        <v>0</v>
      </c>
      <c r="AN59" s="17">
        <f>IFERROR(INDEX('SPACELOG 5 EMPRUNT 3'!$I$14:$I$2000,MATCH('SPACELOG 5 BP'!AN$2,'SPACELOG 5 EMPRUNT 3'!$Z$14:$Z$2000,0)),0)</f>
        <v>0</v>
      </c>
      <c r="AO59" s="17">
        <f>IFERROR(INDEX('SPACELOG 5 EMPRUNT 3'!$I$14:$I$2000,MATCH('SPACELOG 5 BP'!AO$2,'SPACELOG 5 EMPRUNT 3'!$Z$14:$Z$2000,0)),0)</f>
        <v>0</v>
      </c>
      <c r="AP59" s="17">
        <f>IFERROR(INDEX('SPACELOG 5 EMPRUNT 3'!$I$14:$I$2000,MATCH('SPACELOG 5 BP'!AP$2,'SPACELOG 5 EMPRUNT 3'!$Z$14:$Z$2000,0)),0)</f>
        <v>0</v>
      </c>
      <c r="AQ59" s="17">
        <f>IFERROR(INDEX('SPACELOG 5 EMPRUNT 3'!$I$14:$I$2000,MATCH('SPACELOG 5 BP'!AQ$2,'SPACELOG 5 EMPRUNT 3'!$Z$14:$Z$2000,0)),0)</f>
        <v>0</v>
      </c>
      <c r="AR59" s="319">
        <f t="shared" si="724"/>
        <v>0</v>
      </c>
      <c r="AS59" s="17">
        <f>IFERROR(INDEX('SPACELOG 5 EMPRUNT 3'!$I$14:$I$2000,MATCH('SPACELOG 5 BP'!AS$2,'SPACELOG 5 EMPRUNT 3'!$Z$14:$Z$2000,0)),0)</f>
        <v>0</v>
      </c>
      <c r="AT59" s="17">
        <f>IFERROR(INDEX('SPACELOG 5 EMPRUNT 3'!$I$14:$I$2000,MATCH('SPACELOG 5 BP'!AT$2,'SPACELOG 5 EMPRUNT 3'!$Z$14:$Z$2000,0)),0)</f>
        <v>0</v>
      </c>
      <c r="AU59" s="17">
        <f>IFERROR(INDEX('SPACELOG 5 EMPRUNT 3'!$I$14:$I$2000,MATCH('SPACELOG 5 BP'!AU$2,'SPACELOG 5 EMPRUNT 3'!$Z$14:$Z$2000,0)),0)</f>
        <v>0</v>
      </c>
      <c r="AV59" s="17">
        <f>IFERROR(INDEX('SPACELOG 5 EMPRUNT 3'!$I$14:$I$2000,MATCH('SPACELOG 5 BP'!AV$2,'SPACELOG 5 EMPRUNT 3'!$Z$14:$Z$2000,0)),0)</f>
        <v>0</v>
      </c>
      <c r="AW59" s="17">
        <f>IFERROR(INDEX('SPACELOG 5 EMPRUNT 3'!$I$14:$I$2000,MATCH('SPACELOG 5 BP'!AW$2,'SPACELOG 5 EMPRUNT 3'!$Z$14:$Z$2000,0)),0)</f>
        <v>0</v>
      </c>
      <c r="AX59" s="17">
        <f>IFERROR(INDEX('SPACELOG 5 EMPRUNT 3'!$I$14:$I$2000,MATCH('SPACELOG 5 BP'!AX$2,'SPACELOG 5 EMPRUNT 3'!$Z$14:$Z$2000,0)),0)</f>
        <v>0</v>
      </c>
      <c r="AY59" s="17">
        <f>IFERROR(INDEX('SPACELOG 5 EMPRUNT 3'!$I$14:$I$2000,MATCH('SPACELOG 5 BP'!AY$2,'SPACELOG 5 EMPRUNT 3'!$Z$14:$Z$2000,0)),0)</f>
        <v>0</v>
      </c>
      <c r="AZ59" s="17">
        <f>IFERROR(INDEX('SPACELOG 5 EMPRUNT 3'!$I$14:$I$2000,MATCH('SPACELOG 5 BP'!AZ$2,'SPACELOG 5 EMPRUNT 3'!$Z$14:$Z$2000,0)),0)</f>
        <v>0</v>
      </c>
      <c r="BA59" s="17">
        <f>IFERROR(INDEX('SPACELOG 5 EMPRUNT 3'!$I$14:$I$2000,MATCH('SPACELOG 5 BP'!BA$2,'SPACELOG 5 EMPRUNT 3'!$Z$14:$Z$2000,0)),0)</f>
        <v>0</v>
      </c>
      <c r="BB59" s="17">
        <f>IFERROR(INDEX('SPACELOG 5 EMPRUNT 3'!$I$14:$I$2000,MATCH('SPACELOG 5 BP'!BB$2,'SPACELOG 5 EMPRUNT 3'!$Z$14:$Z$2000,0)),0)</f>
        <v>0</v>
      </c>
      <c r="BC59" s="17">
        <f>IFERROR(INDEX('SPACELOG 5 EMPRUNT 3'!$I$14:$I$2000,MATCH('SPACELOG 5 BP'!BC$2,'SPACELOG 5 EMPRUNT 3'!$Z$14:$Z$2000,0)),0)</f>
        <v>0</v>
      </c>
      <c r="BD59" s="17">
        <f>IFERROR(INDEX('SPACELOG 5 EMPRUNT 3'!$I$14:$I$2000,MATCH('SPACELOG 5 BP'!BD$2,'SPACELOG 5 EMPRUNT 3'!$Z$14:$Z$2000,0)),0)</f>
        <v>0</v>
      </c>
      <c r="BE59" s="319">
        <f t="shared" si="725"/>
        <v>0</v>
      </c>
      <c r="BF59" s="17">
        <f>IFERROR(INDEX('SPACELOG 5 EMPRUNT 3'!$I$14:$I$2000,MATCH('SPACELOG 5 BP'!BF$2,'SPACELOG 5 EMPRUNT 3'!$Z$14:$Z$2000,0)),0)</f>
        <v>0</v>
      </c>
      <c r="BG59" s="17">
        <f>IFERROR(INDEX('SPACELOG 5 EMPRUNT 3'!$I$14:$I$2000,MATCH('SPACELOG 5 BP'!BG$2,'SPACELOG 5 EMPRUNT 3'!$Z$14:$Z$2000,0)),0)</f>
        <v>0</v>
      </c>
      <c r="BH59" s="17">
        <f>IFERROR(INDEX('SPACELOG 5 EMPRUNT 3'!$I$14:$I$2000,MATCH('SPACELOG 5 BP'!BH$2,'SPACELOG 5 EMPRUNT 3'!$Z$14:$Z$2000,0)),0)</f>
        <v>0</v>
      </c>
      <c r="BI59" s="17">
        <f>IFERROR(INDEX('SPACELOG 5 EMPRUNT 3'!$I$14:$I$2000,MATCH('SPACELOG 5 BP'!BI$2,'SPACELOG 5 EMPRUNT 3'!$Z$14:$Z$2000,0)),0)</f>
        <v>0</v>
      </c>
      <c r="BJ59" s="17">
        <f>IFERROR(INDEX('SPACELOG 5 EMPRUNT 3'!$I$14:$I$2000,MATCH('SPACELOG 5 BP'!BJ$2,'SPACELOG 5 EMPRUNT 3'!$Z$14:$Z$2000,0)),0)</f>
        <v>0</v>
      </c>
      <c r="BK59" s="17">
        <f>IFERROR(INDEX('SPACELOG 5 EMPRUNT 3'!$I$14:$I$2000,MATCH('SPACELOG 5 BP'!BK$2,'SPACELOG 5 EMPRUNT 3'!$Z$14:$Z$2000,0)),0)</f>
        <v>0</v>
      </c>
      <c r="BL59" s="17">
        <f>IFERROR(INDEX('SPACELOG 5 EMPRUNT 3'!$I$14:$I$2000,MATCH('SPACELOG 5 BP'!BL$2,'SPACELOG 5 EMPRUNT 3'!$Z$14:$Z$2000,0)),0)</f>
        <v>0</v>
      </c>
      <c r="BM59" s="17">
        <f>IFERROR(INDEX('SPACELOG 5 EMPRUNT 3'!$I$14:$I$2000,MATCH('SPACELOG 5 BP'!BM$2,'SPACELOG 5 EMPRUNT 3'!$Z$14:$Z$2000,0)),0)</f>
        <v>0</v>
      </c>
      <c r="BN59" s="17">
        <f>IFERROR(INDEX('SPACELOG 5 EMPRUNT 3'!$I$14:$I$2000,MATCH('SPACELOG 5 BP'!BN$2,'SPACELOG 5 EMPRUNT 3'!$Z$14:$Z$2000,0)),0)</f>
        <v>0</v>
      </c>
      <c r="BO59" s="17">
        <f>IFERROR(INDEX('SPACELOG 5 EMPRUNT 3'!$I$14:$I$2000,MATCH('SPACELOG 5 BP'!BO$2,'SPACELOG 5 EMPRUNT 3'!$Z$14:$Z$2000,0)),0)</f>
        <v>0</v>
      </c>
      <c r="BP59" s="17">
        <f>IFERROR(INDEX('SPACELOG 5 EMPRUNT 3'!$I$14:$I$2000,MATCH('SPACELOG 5 BP'!BP$2,'SPACELOG 5 EMPRUNT 3'!$Z$14:$Z$2000,0)),0)</f>
        <v>0</v>
      </c>
      <c r="BQ59" s="17">
        <f>IFERROR(INDEX('SPACELOG 5 EMPRUNT 3'!$I$14:$I$2000,MATCH('SPACELOG 5 BP'!BQ$2,'SPACELOG 5 EMPRUNT 3'!$Z$14:$Z$2000,0)),0)</f>
        <v>0</v>
      </c>
      <c r="BR59" s="319">
        <f t="shared" si="726"/>
        <v>0</v>
      </c>
      <c r="BS59" s="17">
        <f>IFERROR(INDEX('SPACELOG 5 EMPRUNT 3'!$I$14:$I$2000,MATCH('SPACELOG 5 BP'!BS$2,'SPACELOG 5 EMPRUNT 3'!$Z$14:$Z$2000,0)),0)</f>
        <v>0</v>
      </c>
      <c r="BT59" s="17">
        <f>IFERROR(INDEX('SPACELOG 5 EMPRUNT 3'!$I$14:$I$2000,MATCH('SPACELOG 5 BP'!BT$2,'SPACELOG 5 EMPRUNT 3'!$Z$14:$Z$2000,0)),0)</f>
        <v>0</v>
      </c>
      <c r="BU59" s="17">
        <f>IFERROR(INDEX('SPACELOG 5 EMPRUNT 3'!$I$14:$I$2000,MATCH('SPACELOG 5 BP'!BU$2,'SPACELOG 5 EMPRUNT 3'!$Z$14:$Z$2000,0)),0)</f>
        <v>0</v>
      </c>
      <c r="BV59" s="17">
        <f>IFERROR(INDEX('SPACELOG 5 EMPRUNT 3'!$I$14:$I$2000,MATCH('SPACELOG 5 BP'!BV$2,'SPACELOG 5 EMPRUNT 3'!$Z$14:$Z$2000,0)),0)</f>
        <v>0</v>
      </c>
      <c r="BW59" s="17">
        <f>IFERROR(INDEX('SPACELOG 5 EMPRUNT 3'!$I$14:$I$2000,MATCH('SPACELOG 5 BP'!BW$2,'SPACELOG 5 EMPRUNT 3'!$Z$14:$Z$2000,0)),0)</f>
        <v>0</v>
      </c>
      <c r="BX59" s="17">
        <f>IFERROR(INDEX('SPACELOG 5 EMPRUNT 3'!$I$14:$I$2000,MATCH('SPACELOG 5 BP'!BX$2,'SPACELOG 5 EMPRUNT 3'!$Z$14:$Z$2000,0)),0)</f>
        <v>0</v>
      </c>
      <c r="BY59" s="17">
        <f>IFERROR(INDEX('SPACELOG 5 EMPRUNT 3'!$I$14:$I$2000,MATCH('SPACELOG 5 BP'!BY$2,'SPACELOG 5 EMPRUNT 3'!$Z$14:$Z$2000,0)),0)</f>
        <v>0</v>
      </c>
      <c r="BZ59" s="17">
        <f>IFERROR(INDEX('SPACELOG 5 EMPRUNT 3'!$I$14:$I$2000,MATCH('SPACELOG 5 BP'!BZ$2,'SPACELOG 5 EMPRUNT 3'!$Z$14:$Z$2000,0)),0)</f>
        <v>0</v>
      </c>
      <c r="CA59" s="17">
        <f>IFERROR(INDEX('SPACELOG 5 EMPRUNT 3'!$I$14:$I$2000,MATCH('SPACELOG 5 BP'!CA$2,'SPACELOG 5 EMPRUNT 3'!$Z$14:$Z$2000,0)),0)</f>
        <v>0</v>
      </c>
      <c r="CB59" s="17">
        <f>IFERROR(INDEX('SPACELOG 5 EMPRUNT 3'!$I$14:$I$2000,MATCH('SPACELOG 5 BP'!CB$2,'SPACELOG 5 EMPRUNT 3'!$Z$14:$Z$2000,0)),0)</f>
        <v>0</v>
      </c>
      <c r="CC59" s="17">
        <f>IFERROR(INDEX('SPACELOG 5 EMPRUNT 3'!$I$14:$I$2000,MATCH('SPACELOG 5 BP'!CC$2,'SPACELOG 5 EMPRUNT 3'!$Z$14:$Z$2000,0)),0)</f>
        <v>0</v>
      </c>
      <c r="CD59" s="17">
        <f>IFERROR(INDEX('SPACELOG 5 EMPRUNT 3'!$I$14:$I$2000,MATCH('SPACELOG 5 BP'!CD$2,'SPACELOG 5 EMPRUNT 3'!$Z$14:$Z$2000,0)),0)</f>
        <v>0</v>
      </c>
      <c r="CE59" s="319">
        <f t="shared" si="727"/>
        <v>0</v>
      </c>
      <c r="CF59" s="17">
        <f>IFERROR(INDEX('SPACELOG 5 EMPRUNT 3'!$I$14:$I$2000,MATCH('SPACELOG 5 BP'!CF$2,'SPACELOG 5 EMPRUNT 3'!$Z$14:$Z$2000,0)),0)</f>
        <v>0</v>
      </c>
      <c r="CG59" s="17">
        <f>IFERROR(INDEX('SPACELOG 5 EMPRUNT 3'!$I$14:$I$2000,MATCH('SPACELOG 5 BP'!CG$2,'SPACELOG 5 EMPRUNT 3'!$Z$14:$Z$2000,0)),0)</f>
        <v>0</v>
      </c>
      <c r="CH59" s="17">
        <f>IFERROR(INDEX('SPACELOG 5 EMPRUNT 3'!$I$14:$I$2000,MATCH('SPACELOG 5 BP'!CH$2,'SPACELOG 5 EMPRUNT 3'!$Z$14:$Z$2000,0)),0)</f>
        <v>0</v>
      </c>
      <c r="CI59" s="17">
        <f>IFERROR(INDEX('SPACELOG 5 EMPRUNT 3'!$I$14:$I$2000,MATCH('SPACELOG 5 BP'!CI$2,'SPACELOG 5 EMPRUNT 3'!$Z$14:$Z$2000,0)),0)</f>
        <v>0</v>
      </c>
      <c r="CJ59" s="17">
        <f>IFERROR(INDEX('SPACELOG 5 EMPRUNT 3'!$I$14:$I$2000,MATCH('SPACELOG 5 BP'!CJ$2,'SPACELOG 5 EMPRUNT 3'!$Z$14:$Z$2000,0)),0)</f>
        <v>0</v>
      </c>
      <c r="CK59" s="17">
        <f>IFERROR(INDEX('SPACELOG 5 EMPRUNT 3'!$I$14:$I$2000,MATCH('SPACELOG 5 BP'!CK$2,'SPACELOG 5 EMPRUNT 3'!$Z$14:$Z$2000,0)),0)</f>
        <v>0</v>
      </c>
      <c r="CL59" s="17">
        <f>IFERROR(INDEX('SPACELOG 5 EMPRUNT 3'!$I$14:$I$2000,MATCH('SPACELOG 5 BP'!CL$2,'SPACELOG 5 EMPRUNT 3'!$Z$14:$Z$2000,0)),0)</f>
        <v>0</v>
      </c>
      <c r="CM59" s="17">
        <f>IFERROR(INDEX('SPACELOG 5 EMPRUNT 3'!$I$14:$I$2000,MATCH('SPACELOG 5 BP'!CM$2,'SPACELOG 5 EMPRUNT 3'!$Z$14:$Z$2000,0)),0)</f>
        <v>0</v>
      </c>
      <c r="CN59" s="17">
        <f>IFERROR(INDEX('SPACELOG 5 EMPRUNT 3'!$I$14:$I$2000,MATCH('SPACELOG 5 BP'!CN$2,'SPACELOG 5 EMPRUNT 3'!$Z$14:$Z$2000,0)),0)</f>
        <v>0</v>
      </c>
      <c r="CO59" s="17">
        <f>IFERROR(INDEX('SPACELOG 5 EMPRUNT 3'!$I$14:$I$2000,MATCH('SPACELOG 5 BP'!CO$2,'SPACELOG 5 EMPRUNT 3'!$Z$14:$Z$2000,0)),0)</f>
        <v>0</v>
      </c>
      <c r="CP59" s="17">
        <f>IFERROR(INDEX('SPACELOG 5 EMPRUNT 3'!$I$14:$I$2000,MATCH('SPACELOG 5 BP'!CP$2,'SPACELOG 5 EMPRUNT 3'!$Z$14:$Z$2000,0)),0)</f>
        <v>0</v>
      </c>
      <c r="CQ59" s="17">
        <f>IFERROR(INDEX('SPACELOG 5 EMPRUNT 3'!$I$14:$I$2000,MATCH('SPACELOG 5 BP'!CQ$2,'SPACELOG 5 EMPRUNT 3'!$Z$14:$Z$2000,0)),0)</f>
        <v>0</v>
      </c>
      <c r="CR59" s="319">
        <f t="shared" si="728"/>
        <v>0</v>
      </c>
      <c r="CS59" s="17">
        <f>IFERROR(INDEX('SPACELOG 5 EMPRUNT 3'!$I$14:$I$2000,MATCH('SPACELOG 5 BP'!CS$2,'SPACELOG 5 EMPRUNT 3'!$Z$14:$Z$2000,0)),0)</f>
        <v>0</v>
      </c>
      <c r="CT59" s="17">
        <f>IFERROR(INDEX('SPACELOG 5 EMPRUNT 3'!$I$14:$I$2000,MATCH('SPACELOG 5 BP'!CT$2,'SPACELOG 5 EMPRUNT 3'!$Z$14:$Z$2000,0)),0)</f>
        <v>0</v>
      </c>
      <c r="CU59" s="17">
        <f>IFERROR(INDEX('SPACELOG 5 EMPRUNT 3'!$I$14:$I$2000,MATCH('SPACELOG 5 BP'!CU$2,'SPACELOG 5 EMPRUNT 3'!$Z$14:$Z$2000,0)),0)</f>
        <v>0</v>
      </c>
      <c r="CV59" s="17">
        <f>IFERROR(INDEX('SPACELOG 5 EMPRUNT 3'!$I$14:$I$2000,MATCH('SPACELOG 5 BP'!CV$2,'SPACELOG 5 EMPRUNT 3'!$Z$14:$Z$2000,0)),0)</f>
        <v>0</v>
      </c>
      <c r="CW59" s="17">
        <f>IFERROR(INDEX('SPACELOG 5 EMPRUNT 3'!$I$14:$I$2000,MATCH('SPACELOG 5 BP'!CW$2,'SPACELOG 5 EMPRUNT 3'!$Z$14:$Z$2000,0)),0)</f>
        <v>0</v>
      </c>
      <c r="CX59" s="17">
        <f>IFERROR(INDEX('SPACELOG 5 EMPRUNT 3'!$I$14:$I$2000,MATCH('SPACELOG 5 BP'!CX$2,'SPACELOG 5 EMPRUNT 3'!$Z$14:$Z$2000,0)),0)</f>
        <v>0</v>
      </c>
      <c r="CY59" s="17">
        <f>IFERROR(INDEX('SPACELOG 5 EMPRUNT 3'!$I$14:$I$2000,MATCH('SPACELOG 5 BP'!CY$2,'SPACELOG 5 EMPRUNT 3'!$Z$14:$Z$2000,0)),0)</f>
        <v>0</v>
      </c>
      <c r="CZ59" s="17">
        <f>IFERROR(INDEX('SPACELOG 5 EMPRUNT 3'!$I$14:$I$2000,MATCH('SPACELOG 5 BP'!CZ$2,'SPACELOG 5 EMPRUNT 3'!$Z$14:$Z$2000,0)),0)</f>
        <v>0</v>
      </c>
      <c r="DA59" s="17">
        <f>IFERROR(INDEX('SPACELOG 5 EMPRUNT 3'!$I$14:$I$2000,MATCH('SPACELOG 5 BP'!DA$2,'SPACELOG 5 EMPRUNT 3'!$Z$14:$Z$2000,0)),0)</f>
        <v>0</v>
      </c>
      <c r="DB59" s="17">
        <f>IFERROR(INDEX('SPACELOG 5 EMPRUNT 3'!$I$14:$I$2000,MATCH('SPACELOG 5 BP'!DB$2,'SPACELOG 5 EMPRUNT 3'!$Z$14:$Z$2000,0)),0)</f>
        <v>0</v>
      </c>
      <c r="DC59" s="17">
        <f>IFERROR(INDEX('SPACELOG 5 EMPRUNT 3'!$I$14:$I$2000,MATCH('SPACELOG 5 BP'!DC$2,'SPACELOG 5 EMPRUNT 3'!$Z$14:$Z$2000,0)),0)</f>
        <v>0</v>
      </c>
      <c r="DD59" s="17">
        <f>IFERROR(INDEX('SPACELOG 5 EMPRUNT 3'!$I$14:$I$2000,MATCH('SPACELOG 5 BP'!DD$2,'SPACELOG 5 EMPRUNT 3'!$Z$14:$Z$2000,0)),0)</f>
        <v>0</v>
      </c>
      <c r="DE59" s="319">
        <f t="shared" si="729"/>
        <v>0</v>
      </c>
      <c r="DF59" s="17">
        <f>IFERROR(INDEX('SPACELOG 5 EMPRUNT 3'!$I$14:$I$2000,MATCH('SPACELOG 5 BP'!DF$2,'SPACELOG 5 EMPRUNT 3'!$Z$14:$Z$2000,0)),0)</f>
        <v>0</v>
      </c>
      <c r="DG59" s="17">
        <f>IFERROR(INDEX('SPACELOG 5 EMPRUNT 3'!$I$14:$I$2000,MATCH('SPACELOG 5 BP'!DG$2,'SPACELOG 5 EMPRUNT 3'!$Z$14:$Z$2000,0)),0)</f>
        <v>0</v>
      </c>
      <c r="DH59" s="17">
        <f>IFERROR(INDEX('SPACELOG 5 EMPRUNT 3'!$I$14:$I$2000,MATCH('SPACELOG 5 BP'!DH$2,'SPACELOG 5 EMPRUNT 3'!$Z$14:$Z$2000,0)),0)</f>
        <v>0</v>
      </c>
      <c r="DI59" s="17">
        <f>IFERROR(INDEX('SPACELOG 5 EMPRUNT 3'!$I$14:$I$2000,MATCH('SPACELOG 5 BP'!DI$2,'SPACELOG 5 EMPRUNT 3'!$Z$14:$Z$2000,0)),0)</f>
        <v>0</v>
      </c>
      <c r="DJ59" s="17">
        <f>IFERROR(INDEX('SPACELOG 5 EMPRUNT 3'!$I$14:$I$2000,MATCH('SPACELOG 5 BP'!DJ$2,'SPACELOG 5 EMPRUNT 3'!$Z$14:$Z$2000,0)),0)</f>
        <v>0</v>
      </c>
      <c r="DK59" s="17">
        <f>IFERROR(INDEX('SPACELOG 5 EMPRUNT 3'!$I$14:$I$2000,MATCH('SPACELOG 5 BP'!DK$2,'SPACELOG 5 EMPRUNT 3'!$Z$14:$Z$2000,0)),0)</f>
        <v>0</v>
      </c>
      <c r="DL59" s="17">
        <f>IFERROR(INDEX('SPACELOG 5 EMPRUNT 3'!$I$14:$I$2000,MATCH('SPACELOG 5 BP'!DL$2,'SPACELOG 5 EMPRUNT 3'!$Z$14:$Z$2000,0)),0)</f>
        <v>0</v>
      </c>
      <c r="DM59" s="17">
        <f>IFERROR(INDEX('SPACELOG 5 EMPRUNT 3'!$I$14:$I$2000,MATCH('SPACELOG 5 BP'!DM$2,'SPACELOG 5 EMPRUNT 3'!$Z$14:$Z$2000,0)),0)</f>
        <v>0</v>
      </c>
      <c r="DN59" s="17">
        <f>IFERROR(INDEX('SPACELOG 5 EMPRUNT 3'!$I$14:$I$2000,MATCH('SPACELOG 5 BP'!DN$2,'SPACELOG 5 EMPRUNT 3'!$Z$14:$Z$2000,0)),0)</f>
        <v>0</v>
      </c>
      <c r="DO59" s="17">
        <f>IFERROR(INDEX('SPACELOG 5 EMPRUNT 3'!$I$14:$I$2000,MATCH('SPACELOG 5 BP'!DO$2,'SPACELOG 5 EMPRUNT 3'!$Z$14:$Z$2000,0)),0)</f>
        <v>0</v>
      </c>
      <c r="DP59" s="17">
        <f>IFERROR(INDEX('SPACELOG 5 EMPRUNT 3'!$I$14:$I$2000,MATCH('SPACELOG 5 BP'!DP$2,'SPACELOG 5 EMPRUNT 3'!$Z$14:$Z$2000,0)),0)</f>
        <v>0</v>
      </c>
      <c r="DQ59" s="17">
        <f>IFERROR(INDEX('SPACELOG 5 EMPRUNT 3'!$I$14:$I$2000,MATCH('SPACELOG 5 BP'!DQ$2,'SPACELOG 5 EMPRUNT 3'!$Z$14:$Z$2000,0)),0)</f>
        <v>0</v>
      </c>
      <c r="DR59" s="319">
        <f t="shared" si="730"/>
        <v>0</v>
      </c>
      <c r="DS59" s="17">
        <f>IFERROR(INDEX('SPACELOG 5 EMPRUNT 3'!$I$14:$I$2000,MATCH('SPACELOG 5 BP'!DS$2,'SPACELOG 5 EMPRUNT 3'!$Z$14:$Z$2000,0)),0)</f>
        <v>0</v>
      </c>
      <c r="DT59" s="17">
        <f>IFERROR(INDEX('SPACELOG 5 EMPRUNT 3'!$I$14:$I$2000,MATCH('SPACELOG 5 BP'!DT$2,'SPACELOG 5 EMPRUNT 3'!$Z$14:$Z$2000,0)),0)</f>
        <v>0</v>
      </c>
      <c r="DU59" s="17">
        <f>IFERROR(INDEX('SPACELOG 5 EMPRUNT 3'!$I$14:$I$2000,MATCH('SPACELOG 5 BP'!DU$2,'SPACELOG 5 EMPRUNT 3'!$Z$14:$Z$2000,0)),0)</f>
        <v>0</v>
      </c>
      <c r="DV59" s="17">
        <f>IFERROR(INDEX('SPACELOG 5 EMPRUNT 3'!$I$14:$I$2000,MATCH('SPACELOG 5 BP'!DV$2,'SPACELOG 5 EMPRUNT 3'!$Z$14:$Z$2000,0)),0)</f>
        <v>0</v>
      </c>
      <c r="DW59" s="17">
        <f>IFERROR(INDEX('SPACELOG 5 EMPRUNT 3'!$I$14:$I$2000,MATCH('SPACELOG 5 BP'!DW$2,'SPACELOG 5 EMPRUNT 3'!$Z$14:$Z$2000,0)),0)</f>
        <v>0</v>
      </c>
      <c r="DX59" s="17">
        <f>IFERROR(INDEX('SPACELOG 5 EMPRUNT 3'!$I$14:$I$2000,MATCH('SPACELOG 5 BP'!DX$2,'SPACELOG 5 EMPRUNT 3'!$Z$14:$Z$2000,0)),0)</f>
        <v>0</v>
      </c>
      <c r="DY59" s="17">
        <f>IFERROR(INDEX('SPACELOG 5 EMPRUNT 3'!$I$14:$I$2000,MATCH('SPACELOG 5 BP'!DY$2,'SPACELOG 5 EMPRUNT 3'!$Z$14:$Z$2000,0)),0)</f>
        <v>0</v>
      </c>
      <c r="DZ59" s="17">
        <f>IFERROR(INDEX('SPACELOG 5 EMPRUNT 3'!$I$14:$I$2000,MATCH('SPACELOG 5 BP'!DZ$2,'SPACELOG 5 EMPRUNT 3'!$Z$14:$Z$2000,0)),0)</f>
        <v>0</v>
      </c>
      <c r="EA59" s="17">
        <f>IFERROR(INDEX('SPACELOG 5 EMPRUNT 3'!$I$14:$I$2000,MATCH('SPACELOG 5 BP'!EA$2,'SPACELOG 5 EMPRUNT 3'!$Z$14:$Z$2000,0)),0)</f>
        <v>0</v>
      </c>
      <c r="EB59" s="17">
        <f>IFERROR(INDEX('SPACELOG 5 EMPRUNT 3'!$I$14:$I$2000,MATCH('SPACELOG 5 BP'!EB$2,'SPACELOG 5 EMPRUNT 3'!$Z$14:$Z$2000,0)),0)</f>
        <v>0</v>
      </c>
      <c r="EC59" s="17">
        <f>IFERROR(INDEX('SPACELOG 5 EMPRUNT 3'!$I$14:$I$2000,MATCH('SPACELOG 5 BP'!EC$2,'SPACELOG 5 EMPRUNT 3'!$Z$14:$Z$2000,0)),0)</f>
        <v>0</v>
      </c>
      <c r="ED59" s="17">
        <f>IFERROR(INDEX('SPACELOG 5 EMPRUNT 3'!$I$14:$I$2000,MATCH('SPACELOG 5 BP'!ED$2,'SPACELOG 5 EMPRUNT 3'!$Z$14:$Z$2000,0)),0)</f>
        <v>0</v>
      </c>
      <c r="EE59" s="319">
        <f t="shared" si="731"/>
        <v>0</v>
      </c>
    </row>
    <row r="60" spans="1:135" x14ac:dyDescent="0.2">
      <c r="A60" s="13" t="s">
        <v>7</v>
      </c>
      <c r="B60" s="17" t="str">
        <f>'SPACELOG 5 EMPRUNT 3'!I5</f>
        <v/>
      </c>
      <c r="D60" s="2" t="s">
        <v>51</v>
      </c>
      <c r="E60" s="41"/>
      <c r="F60" s="17">
        <f>F55-F57-F58-F59</f>
        <v>0</v>
      </c>
      <c r="G60" s="17">
        <f t="shared" ref="G60:Q60" si="733">G55-G57-G58-G59</f>
        <v>0</v>
      </c>
      <c r="H60" s="17">
        <f t="shared" si="733"/>
        <v>0</v>
      </c>
      <c r="I60" s="17">
        <f t="shared" si="733"/>
        <v>0</v>
      </c>
      <c r="J60" s="17">
        <f t="shared" si="733"/>
        <v>0</v>
      </c>
      <c r="K60" s="17">
        <f t="shared" si="733"/>
        <v>0</v>
      </c>
      <c r="L60" s="17">
        <f t="shared" si="733"/>
        <v>0</v>
      </c>
      <c r="M60" s="17">
        <f t="shared" si="733"/>
        <v>0</v>
      </c>
      <c r="N60" s="17">
        <f t="shared" si="733"/>
        <v>0</v>
      </c>
      <c r="O60" s="17">
        <f t="shared" si="733"/>
        <v>0</v>
      </c>
      <c r="P60" s="17">
        <f t="shared" si="733"/>
        <v>0</v>
      </c>
      <c r="Q60" s="17">
        <f t="shared" si="733"/>
        <v>0</v>
      </c>
      <c r="R60" s="319">
        <f>SUM(F60:Q60)</f>
        <v>0</v>
      </c>
      <c r="S60" s="17">
        <f>S55-S57-S58-S59</f>
        <v>0</v>
      </c>
      <c r="T60" s="17">
        <f t="shared" ref="T60" si="734">T55-T57-T58-T59</f>
        <v>0</v>
      </c>
      <c r="U60" s="17">
        <f t="shared" ref="U60" si="735">U55-U57-U58-U59</f>
        <v>0</v>
      </c>
      <c r="V60" s="17">
        <f t="shared" ref="V60" si="736">V55-V57-V58-V59</f>
        <v>0</v>
      </c>
      <c r="W60" s="17">
        <f t="shared" ref="W60" si="737">W55-W57-W58-W59</f>
        <v>0</v>
      </c>
      <c r="X60" s="17">
        <f t="shared" ref="X60" si="738">X55-X57-X58-X59</f>
        <v>0</v>
      </c>
      <c r="Y60" s="17">
        <f t="shared" ref="Y60" si="739">Y55-Y57-Y58-Y59</f>
        <v>0</v>
      </c>
      <c r="Z60" s="17">
        <f t="shared" ref="Z60" si="740">Z55-Z57-Z58-Z59</f>
        <v>0</v>
      </c>
      <c r="AA60" s="17">
        <f t="shared" ref="AA60" si="741">AA55-AA57-AA58-AA59</f>
        <v>0</v>
      </c>
      <c r="AB60" s="17">
        <f t="shared" ref="AB60" si="742">AB55-AB57-AB58-AB59</f>
        <v>0</v>
      </c>
      <c r="AC60" s="17">
        <f t="shared" ref="AC60" si="743">AC55-AC57-AC58-AC59</f>
        <v>0</v>
      </c>
      <c r="AD60" s="17">
        <f t="shared" ref="AD60" si="744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745">AG55-AG57-AG58-AG59</f>
        <v>0</v>
      </c>
      <c r="AH60" s="17">
        <f t="shared" ref="AH60" si="746">AH55-AH57-AH58-AH59</f>
        <v>0</v>
      </c>
      <c r="AI60" s="17">
        <f t="shared" ref="AI60" si="747">AI55-AI57-AI58-AI59</f>
        <v>0</v>
      </c>
      <c r="AJ60" s="17">
        <f t="shared" ref="AJ60" si="748">AJ55-AJ57-AJ58-AJ59</f>
        <v>0</v>
      </c>
      <c r="AK60" s="17">
        <f t="shared" ref="AK60" si="749">AK55-AK57-AK58-AK59</f>
        <v>0</v>
      </c>
      <c r="AL60" s="17">
        <f t="shared" ref="AL60" si="750">AL55-AL57-AL58-AL59</f>
        <v>0</v>
      </c>
      <c r="AM60" s="17">
        <f t="shared" ref="AM60" si="751">AM55-AM57-AM58-AM59</f>
        <v>0</v>
      </c>
      <c r="AN60" s="17">
        <f t="shared" ref="AN60" si="752">AN55-AN57-AN58-AN59</f>
        <v>0</v>
      </c>
      <c r="AO60" s="17">
        <f t="shared" ref="AO60" si="753">AO55-AO57-AO58-AO59</f>
        <v>0</v>
      </c>
      <c r="AP60" s="17">
        <f t="shared" ref="AP60" si="754">AP55-AP57-AP58-AP59</f>
        <v>0</v>
      </c>
      <c r="AQ60" s="17">
        <f t="shared" ref="AQ60" si="755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756">AT55-AT57-AT58-AT59</f>
        <v>0</v>
      </c>
      <c r="AU60" s="17">
        <f t="shared" ref="AU60" si="757">AU55-AU57-AU58-AU59</f>
        <v>0</v>
      </c>
      <c r="AV60" s="17">
        <f t="shared" ref="AV60" si="758">AV55-AV57-AV58-AV59</f>
        <v>0</v>
      </c>
      <c r="AW60" s="17">
        <f t="shared" ref="AW60" si="759">AW55-AW57-AW58-AW59</f>
        <v>0</v>
      </c>
      <c r="AX60" s="17">
        <f t="shared" ref="AX60" si="760">AX55-AX57-AX58-AX59</f>
        <v>0</v>
      </c>
      <c r="AY60" s="17">
        <f t="shared" ref="AY60" si="761">AY55-AY57-AY58-AY59</f>
        <v>0</v>
      </c>
      <c r="AZ60" s="17">
        <f t="shared" ref="AZ60" si="762">AZ55-AZ57-AZ58-AZ59</f>
        <v>0</v>
      </c>
      <c r="BA60" s="17">
        <f t="shared" ref="BA60" si="763">BA55-BA57-BA58-BA59</f>
        <v>0</v>
      </c>
      <c r="BB60" s="17">
        <f t="shared" ref="BB60" si="764">BB55-BB57-BB58-BB59</f>
        <v>0</v>
      </c>
      <c r="BC60" s="17">
        <f t="shared" ref="BC60" si="765">BC55-BC57-BC58-BC59</f>
        <v>0</v>
      </c>
      <c r="BD60" s="17">
        <f t="shared" ref="BD60" si="766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767">BG55-BG57-BG58-BG59</f>
        <v>0</v>
      </c>
      <c r="BH60" s="17">
        <f t="shared" ref="BH60" si="768">BH55-BH57-BH58-BH59</f>
        <v>0</v>
      </c>
      <c r="BI60" s="17">
        <f t="shared" ref="BI60" si="769">BI55-BI57-BI58-BI59</f>
        <v>0</v>
      </c>
      <c r="BJ60" s="17">
        <f t="shared" ref="BJ60" si="770">BJ55-BJ57-BJ58-BJ59</f>
        <v>0</v>
      </c>
      <c r="BK60" s="17">
        <f t="shared" ref="BK60" si="771">BK55-BK57-BK58-BK59</f>
        <v>0</v>
      </c>
      <c r="BL60" s="17">
        <f t="shared" ref="BL60" si="772">BL55-BL57-BL58-BL59</f>
        <v>0</v>
      </c>
      <c r="BM60" s="17">
        <f t="shared" ref="BM60" si="773">BM55-BM57-BM58-BM59</f>
        <v>0</v>
      </c>
      <c r="BN60" s="17">
        <f t="shared" ref="BN60" si="774">BN55-BN57-BN58-BN59</f>
        <v>0</v>
      </c>
      <c r="BO60" s="17">
        <f t="shared" ref="BO60" si="775">BO55-BO57-BO58-BO59</f>
        <v>0</v>
      </c>
      <c r="BP60" s="17">
        <f t="shared" ref="BP60" si="776">BP55-BP57-BP58-BP59</f>
        <v>0</v>
      </c>
      <c r="BQ60" s="17">
        <f t="shared" ref="BQ60" si="777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778">BT55-BT57-BT58-BT59</f>
        <v>0</v>
      </c>
      <c r="BU60" s="17">
        <f t="shared" ref="BU60" si="779">BU55-BU57-BU58-BU59</f>
        <v>0</v>
      </c>
      <c r="BV60" s="17">
        <f t="shared" ref="BV60" si="780">BV55-BV57-BV58-BV59</f>
        <v>0</v>
      </c>
      <c r="BW60" s="17">
        <f t="shared" ref="BW60" si="781">BW55-BW57-BW58-BW59</f>
        <v>0</v>
      </c>
      <c r="BX60" s="17">
        <f t="shared" ref="BX60" si="782">BX55-BX57-BX58-BX59</f>
        <v>0</v>
      </c>
      <c r="BY60" s="17">
        <f t="shared" ref="BY60" si="783">BY55-BY57-BY58-BY59</f>
        <v>0</v>
      </c>
      <c r="BZ60" s="17">
        <f t="shared" ref="BZ60" si="784">BZ55-BZ57-BZ58-BZ59</f>
        <v>0</v>
      </c>
      <c r="CA60" s="17">
        <f t="shared" ref="CA60" si="785">CA55-CA57-CA58-CA59</f>
        <v>0</v>
      </c>
      <c r="CB60" s="17">
        <f t="shared" ref="CB60" si="786">CB55-CB57-CB58-CB59</f>
        <v>0</v>
      </c>
      <c r="CC60" s="17">
        <f t="shared" ref="CC60" si="787">CC55-CC57-CC58-CC59</f>
        <v>0</v>
      </c>
      <c r="CD60" s="17">
        <f t="shared" ref="CD60" si="788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789">CG55-CG57-CG58-CG59</f>
        <v>0</v>
      </c>
      <c r="CH60" s="17">
        <f t="shared" ref="CH60" si="790">CH55-CH57-CH58-CH59</f>
        <v>0</v>
      </c>
      <c r="CI60" s="17">
        <f t="shared" ref="CI60" si="791">CI55-CI57-CI58-CI59</f>
        <v>0</v>
      </c>
      <c r="CJ60" s="17">
        <f t="shared" ref="CJ60" si="792">CJ55-CJ57-CJ58-CJ59</f>
        <v>0</v>
      </c>
      <c r="CK60" s="17">
        <f t="shared" ref="CK60" si="793">CK55-CK57-CK58-CK59</f>
        <v>0</v>
      </c>
      <c r="CL60" s="17">
        <f t="shared" ref="CL60" si="794">CL55-CL57-CL58-CL59</f>
        <v>0</v>
      </c>
      <c r="CM60" s="17">
        <f t="shared" ref="CM60" si="795">CM55-CM57-CM58-CM59</f>
        <v>0</v>
      </c>
      <c r="CN60" s="17">
        <f t="shared" ref="CN60" si="796">CN55-CN57-CN58-CN59</f>
        <v>0</v>
      </c>
      <c r="CO60" s="17">
        <f t="shared" ref="CO60" si="797">CO55-CO57-CO58-CO59</f>
        <v>0</v>
      </c>
      <c r="CP60" s="17">
        <f t="shared" ref="CP60" si="798">CP55-CP57-CP58-CP59</f>
        <v>0</v>
      </c>
      <c r="CQ60" s="17">
        <f t="shared" ref="CQ60" si="799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800">CT55-CT57-CT58-CT59</f>
        <v>0</v>
      </c>
      <c r="CU60" s="17">
        <f t="shared" ref="CU60" si="801">CU55-CU57-CU58-CU59</f>
        <v>0</v>
      </c>
      <c r="CV60" s="17">
        <f t="shared" ref="CV60" si="802">CV55-CV57-CV58-CV59</f>
        <v>0</v>
      </c>
      <c r="CW60" s="17">
        <f t="shared" ref="CW60" si="803">CW55-CW57-CW58-CW59</f>
        <v>0</v>
      </c>
      <c r="CX60" s="17">
        <f t="shared" ref="CX60" si="804">CX55-CX57-CX58-CX59</f>
        <v>0</v>
      </c>
      <c r="CY60" s="17">
        <f t="shared" ref="CY60" si="805">CY55-CY57-CY58-CY59</f>
        <v>0</v>
      </c>
      <c r="CZ60" s="17">
        <f t="shared" ref="CZ60" si="806">CZ55-CZ57-CZ58-CZ59</f>
        <v>0</v>
      </c>
      <c r="DA60" s="17">
        <f t="shared" ref="DA60" si="807">DA55-DA57-DA58-DA59</f>
        <v>0</v>
      </c>
      <c r="DB60" s="17">
        <f t="shared" ref="DB60" si="808">DB55-DB57-DB58-DB59</f>
        <v>0</v>
      </c>
      <c r="DC60" s="17">
        <f t="shared" ref="DC60" si="809">DC55-DC57-DC58-DC59</f>
        <v>0</v>
      </c>
      <c r="DD60" s="17">
        <f t="shared" ref="DD60" si="810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811">DG55-DG57-DG58-DG59</f>
        <v>0</v>
      </c>
      <c r="DH60" s="17">
        <f t="shared" ref="DH60" si="812">DH55-DH57-DH58-DH59</f>
        <v>0</v>
      </c>
      <c r="DI60" s="17">
        <f t="shared" ref="DI60" si="813">DI55-DI57-DI58-DI59</f>
        <v>0</v>
      </c>
      <c r="DJ60" s="17">
        <f t="shared" ref="DJ60" si="814">DJ55-DJ57-DJ58-DJ59</f>
        <v>0</v>
      </c>
      <c r="DK60" s="17">
        <f t="shared" ref="DK60" si="815">DK55-DK57-DK58-DK59</f>
        <v>0</v>
      </c>
      <c r="DL60" s="17">
        <f t="shared" ref="DL60" si="816">DL55-DL57-DL58-DL59</f>
        <v>0</v>
      </c>
      <c r="DM60" s="17">
        <f t="shared" ref="DM60" si="817">DM55-DM57-DM58-DM59</f>
        <v>0</v>
      </c>
      <c r="DN60" s="17">
        <f t="shared" ref="DN60" si="818">DN55-DN57-DN58-DN59</f>
        <v>0</v>
      </c>
      <c r="DO60" s="17">
        <f t="shared" ref="DO60" si="819">DO55-DO57-DO58-DO59</f>
        <v>0</v>
      </c>
      <c r="DP60" s="17">
        <f t="shared" ref="DP60" si="820">DP55-DP57-DP58-DP59</f>
        <v>0</v>
      </c>
      <c r="DQ60" s="17">
        <f t="shared" ref="DQ60" si="821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822">DT55-DT57-DT58-DT59</f>
        <v>0</v>
      </c>
      <c r="DU60" s="17">
        <f t="shared" ref="DU60" si="823">DU55-DU57-DU58-DU59</f>
        <v>0</v>
      </c>
      <c r="DV60" s="17">
        <f t="shared" ref="DV60" si="824">DV55-DV57-DV58-DV59</f>
        <v>0</v>
      </c>
      <c r="DW60" s="17">
        <f t="shared" ref="DW60" si="825">DW55-DW57-DW58-DW59</f>
        <v>0</v>
      </c>
      <c r="DX60" s="17">
        <f t="shared" ref="DX60" si="826">DX55-DX57-DX58-DX59</f>
        <v>0</v>
      </c>
      <c r="DY60" s="17">
        <f t="shared" ref="DY60" si="827">DY55-DY57-DY58-DY59</f>
        <v>0</v>
      </c>
      <c r="DZ60" s="17">
        <f t="shared" ref="DZ60" si="828">DZ55-DZ57-DZ58-DZ59</f>
        <v>0</v>
      </c>
      <c r="EA60" s="17">
        <f t="shared" ref="EA60" si="829">EA55-EA57-EA58-EA59</f>
        <v>0</v>
      </c>
      <c r="EB60" s="17">
        <f t="shared" ref="EB60" si="830">EB55-EB57-EB58-EB59</f>
        <v>0</v>
      </c>
      <c r="EC60" s="17">
        <f t="shared" ref="EC60" si="831">EC55-EC57-EC58-EC59</f>
        <v>0</v>
      </c>
      <c r="ED60" s="17">
        <f t="shared" ref="ED60" si="832">ED55-ED57-ED58-ED59</f>
        <v>0</v>
      </c>
      <c r="EE60" s="319">
        <f>SUM(DS60:ED60)</f>
        <v>0</v>
      </c>
    </row>
    <row r="61" spans="1:135" x14ac:dyDescent="0.2">
      <c r="A61" s="29" t="s">
        <v>96</v>
      </c>
      <c r="B61" s="48">
        <f>'SPACELOG 5 EMPRUNT 3'!E9</f>
        <v>46266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833">IF(G60&gt;0,G60*$C$65,0)</f>
        <v>0</v>
      </c>
      <c r="H62" s="17">
        <f t="shared" si="833"/>
        <v>0</v>
      </c>
      <c r="I62" s="17">
        <f t="shared" si="833"/>
        <v>0</v>
      </c>
      <c r="J62" s="17">
        <f t="shared" si="833"/>
        <v>0</v>
      </c>
      <c r="K62" s="17">
        <f t="shared" si="833"/>
        <v>0</v>
      </c>
      <c r="L62" s="17">
        <f t="shared" si="833"/>
        <v>0</v>
      </c>
      <c r="M62" s="17">
        <f t="shared" si="833"/>
        <v>0</v>
      </c>
      <c r="N62" s="17">
        <f t="shared" si="833"/>
        <v>0</v>
      </c>
      <c r="O62" s="17">
        <f t="shared" si="833"/>
        <v>0</v>
      </c>
      <c r="P62" s="17">
        <f t="shared" si="833"/>
        <v>0</v>
      </c>
      <c r="Q62" s="17">
        <f t="shared" si="833"/>
        <v>0</v>
      </c>
      <c r="R62" s="319">
        <f t="shared" ref="R62" si="834">SUM(F62:Q62)</f>
        <v>0</v>
      </c>
      <c r="S62" s="17">
        <f>IF(S60&gt;0,S60*$C$65,0)</f>
        <v>0</v>
      </c>
      <c r="T62" s="17">
        <f t="shared" ref="T62:AD62" si="835">IF(T60&gt;0,T60*$C$65,0)</f>
        <v>0</v>
      </c>
      <c r="U62" s="17">
        <f t="shared" si="835"/>
        <v>0</v>
      </c>
      <c r="V62" s="17">
        <f t="shared" si="835"/>
        <v>0</v>
      </c>
      <c r="W62" s="17">
        <f t="shared" si="835"/>
        <v>0</v>
      </c>
      <c r="X62" s="17">
        <f t="shared" si="835"/>
        <v>0</v>
      </c>
      <c r="Y62" s="17">
        <f t="shared" si="835"/>
        <v>0</v>
      </c>
      <c r="Z62" s="17">
        <f t="shared" si="835"/>
        <v>0</v>
      </c>
      <c r="AA62" s="17">
        <f t="shared" si="835"/>
        <v>0</v>
      </c>
      <c r="AB62" s="17">
        <f t="shared" si="835"/>
        <v>0</v>
      </c>
      <c r="AC62" s="17">
        <f t="shared" si="835"/>
        <v>0</v>
      </c>
      <c r="AD62" s="17">
        <f t="shared" si="835"/>
        <v>0</v>
      </c>
      <c r="AE62" s="319">
        <f t="shared" ref="AE62" si="836">SUM(S62:AD62)</f>
        <v>0</v>
      </c>
      <c r="AF62" s="17">
        <f>IF(AF60&gt;0,AF60*$C$65,0)</f>
        <v>0</v>
      </c>
      <c r="AG62" s="17">
        <f t="shared" ref="AG62:AQ62" si="837">IF(AG60&gt;0,AG60*$C$65,0)</f>
        <v>0</v>
      </c>
      <c r="AH62" s="17">
        <f t="shared" si="837"/>
        <v>0</v>
      </c>
      <c r="AI62" s="17">
        <f t="shared" si="837"/>
        <v>0</v>
      </c>
      <c r="AJ62" s="17">
        <f t="shared" si="837"/>
        <v>0</v>
      </c>
      <c r="AK62" s="17">
        <f t="shared" si="837"/>
        <v>0</v>
      </c>
      <c r="AL62" s="17">
        <f t="shared" si="837"/>
        <v>0</v>
      </c>
      <c r="AM62" s="17">
        <f t="shared" si="837"/>
        <v>0</v>
      </c>
      <c r="AN62" s="17">
        <f t="shared" si="837"/>
        <v>0</v>
      </c>
      <c r="AO62" s="17">
        <f t="shared" si="837"/>
        <v>0</v>
      </c>
      <c r="AP62" s="17">
        <f t="shared" si="837"/>
        <v>0</v>
      </c>
      <c r="AQ62" s="17">
        <f t="shared" si="837"/>
        <v>0</v>
      </c>
      <c r="AR62" s="319">
        <f t="shared" ref="AR62" si="838">SUM(AF62:AQ62)</f>
        <v>0</v>
      </c>
      <c r="AS62" s="17">
        <f>IF(AS60&gt;0,AS60*$C$65,0)</f>
        <v>0</v>
      </c>
      <c r="AT62" s="17">
        <f t="shared" ref="AT62:BD62" si="839">IF(AT60&gt;0,AT60*$C$65,0)</f>
        <v>0</v>
      </c>
      <c r="AU62" s="17">
        <f t="shared" si="839"/>
        <v>0</v>
      </c>
      <c r="AV62" s="17">
        <f t="shared" si="839"/>
        <v>0</v>
      </c>
      <c r="AW62" s="17">
        <f t="shared" si="839"/>
        <v>0</v>
      </c>
      <c r="AX62" s="17">
        <f t="shared" si="839"/>
        <v>0</v>
      </c>
      <c r="AY62" s="17">
        <f t="shared" si="839"/>
        <v>0</v>
      </c>
      <c r="AZ62" s="17">
        <f t="shared" si="839"/>
        <v>0</v>
      </c>
      <c r="BA62" s="17">
        <f t="shared" si="839"/>
        <v>0</v>
      </c>
      <c r="BB62" s="17">
        <f t="shared" si="839"/>
        <v>0</v>
      </c>
      <c r="BC62" s="17">
        <f t="shared" si="839"/>
        <v>0</v>
      </c>
      <c r="BD62" s="17">
        <f t="shared" si="839"/>
        <v>0</v>
      </c>
      <c r="BE62" s="319">
        <f t="shared" ref="BE62" si="840">SUM(AS62:BD62)</f>
        <v>0</v>
      </c>
      <c r="BF62" s="17">
        <f>IF(BF60&gt;0,BF60*$C$65,0)</f>
        <v>0</v>
      </c>
      <c r="BG62" s="17">
        <f t="shared" ref="BG62:BQ62" si="841">IF(BG60&gt;0,BG60*$C$65,0)</f>
        <v>0</v>
      </c>
      <c r="BH62" s="17">
        <f t="shared" si="841"/>
        <v>0</v>
      </c>
      <c r="BI62" s="17">
        <f t="shared" si="841"/>
        <v>0</v>
      </c>
      <c r="BJ62" s="17">
        <f t="shared" si="841"/>
        <v>0</v>
      </c>
      <c r="BK62" s="17">
        <f t="shared" si="841"/>
        <v>0</v>
      </c>
      <c r="BL62" s="17">
        <f t="shared" si="841"/>
        <v>0</v>
      </c>
      <c r="BM62" s="17">
        <f t="shared" si="841"/>
        <v>0</v>
      </c>
      <c r="BN62" s="17">
        <f t="shared" si="841"/>
        <v>0</v>
      </c>
      <c r="BO62" s="17">
        <f t="shared" si="841"/>
        <v>0</v>
      </c>
      <c r="BP62" s="17">
        <f t="shared" si="841"/>
        <v>0</v>
      </c>
      <c r="BQ62" s="17">
        <f t="shared" si="841"/>
        <v>0</v>
      </c>
      <c r="BR62" s="319">
        <f t="shared" ref="BR62" si="842">SUM(BF62:BQ62)</f>
        <v>0</v>
      </c>
      <c r="BS62" s="17">
        <f>IF(BS60&gt;0,BS60*$C$65,0)</f>
        <v>0</v>
      </c>
      <c r="BT62" s="17">
        <f t="shared" ref="BT62:CD62" si="843">IF(BT60&gt;0,BT60*$C$65,0)</f>
        <v>0</v>
      </c>
      <c r="BU62" s="17">
        <f t="shared" si="843"/>
        <v>0</v>
      </c>
      <c r="BV62" s="17">
        <f t="shared" si="843"/>
        <v>0</v>
      </c>
      <c r="BW62" s="17">
        <f t="shared" si="843"/>
        <v>0</v>
      </c>
      <c r="BX62" s="17">
        <f t="shared" si="843"/>
        <v>0</v>
      </c>
      <c r="BY62" s="17">
        <f t="shared" si="843"/>
        <v>0</v>
      </c>
      <c r="BZ62" s="17">
        <f t="shared" si="843"/>
        <v>0</v>
      </c>
      <c r="CA62" s="17">
        <f t="shared" si="843"/>
        <v>0</v>
      </c>
      <c r="CB62" s="17">
        <f t="shared" si="843"/>
        <v>0</v>
      </c>
      <c r="CC62" s="17">
        <f t="shared" si="843"/>
        <v>0</v>
      </c>
      <c r="CD62" s="17">
        <f t="shared" si="843"/>
        <v>0</v>
      </c>
      <c r="CE62" s="319">
        <f t="shared" ref="CE62" si="844">SUM(BS62:CD62)</f>
        <v>0</v>
      </c>
      <c r="CF62" s="17">
        <f>IF(CF60&gt;0,CF60*$C$65,0)</f>
        <v>0</v>
      </c>
      <c r="CG62" s="17">
        <f t="shared" ref="CG62:CQ62" si="845">IF(CG60&gt;0,CG60*$C$65,0)</f>
        <v>0</v>
      </c>
      <c r="CH62" s="17">
        <f t="shared" si="845"/>
        <v>0</v>
      </c>
      <c r="CI62" s="17">
        <f t="shared" si="845"/>
        <v>0</v>
      </c>
      <c r="CJ62" s="17">
        <f t="shared" si="845"/>
        <v>0</v>
      </c>
      <c r="CK62" s="17">
        <f t="shared" si="845"/>
        <v>0</v>
      </c>
      <c r="CL62" s="17">
        <f t="shared" si="845"/>
        <v>0</v>
      </c>
      <c r="CM62" s="17">
        <f t="shared" si="845"/>
        <v>0</v>
      </c>
      <c r="CN62" s="17">
        <f t="shared" si="845"/>
        <v>0</v>
      </c>
      <c r="CO62" s="17">
        <f t="shared" si="845"/>
        <v>0</v>
      </c>
      <c r="CP62" s="17">
        <f t="shared" si="845"/>
        <v>0</v>
      </c>
      <c r="CQ62" s="17">
        <f t="shared" si="845"/>
        <v>0</v>
      </c>
      <c r="CR62" s="319">
        <f t="shared" ref="CR62" si="846">SUM(CF62:CQ62)</f>
        <v>0</v>
      </c>
      <c r="CS62" s="17">
        <f>IF(CS60&gt;0,CS60*$C$65,0)</f>
        <v>0</v>
      </c>
      <c r="CT62" s="17">
        <f t="shared" ref="CT62:DD62" si="847">IF(CT60&gt;0,CT60*$C$65,0)</f>
        <v>0</v>
      </c>
      <c r="CU62" s="17">
        <f t="shared" si="847"/>
        <v>0</v>
      </c>
      <c r="CV62" s="17">
        <f t="shared" si="847"/>
        <v>0</v>
      </c>
      <c r="CW62" s="17">
        <f t="shared" si="847"/>
        <v>0</v>
      </c>
      <c r="CX62" s="17">
        <f t="shared" si="847"/>
        <v>0</v>
      </c>
      <c r="CY62" s="17">
        <f t="shared" si="847"/>
        <v>0</v>
      </c>
      <c r="CZ62" s="17">
        <f t="shared" si="847"/>
        <v>0</v>
      </c>
      <c r="DA62" s="17">
        <f t="shared" si="847"/>
        <v>0</v>
      </c>
      <c r="DB62" s="17">
        <f t="shared" si="847"/>
        <v>0</v>
      </c>
      <c r="DC62" s="17">
        <f t="shared" si="847"/>
        <v>0</v>
      </c>
      <c r="DD62" s="17">
        <f t="shared" si="847"/>
        <v>0</v>
      </c>
      <c r="DE62" s="319">
        <f t="shared" ref="DE62" si="848">SUM(CS62:DD62)</f>
        <v>0</v>
      </c>
      <c r="DF62" s="17">
        <f>IF(DF60&gt;0,DF60*$C$65,0)</f>
        <v>0</v>
      </c>
      <c r="DG62" s="17">
        <f t="shared" ref="DG62:DQ62" si="849">IF(DG60&gt;0,DG60*$C$65,0)</f>
        <v>0</v>
      </c>
      <c r="DH62" s="17">
        <f t="shared" si="849"/>
        <v>0</v>
      </c>
      <c r="DI62" s="17">
        <f t="shared" si="849"/>
        <v>0</v>
      </c>
      <c r="DJ62" s="17">
        <f t="shared" si="849"/>
        <v>0</v>
      </c>
      <c r="DK62" s="17">
        <f t="shared" si="849"/>
        <v>0</v>
      </c>
      <c r="DL62" s="17">
        <f t="shared" si="849"/>
        <v>0</v>
      </c>
      <c r="DM62" s="17">
        <f t="shared" si="849"/>
        <v>0</v>
      </c>
      <c r="DN62" s="17">
        <f t="shared" si="849"/>
        <v>0</v>
      </c>
      <c r="DO62" s="17">
        <f t="shared" si="849"/>
        <v>0</v>
      </c>
      <c r="DP62" s="17">
        <f t="shared" si="849"/>
        <v>0</v>
      </c>
      <c r="DQ62" s="17">
        <f t="shared" si="849"/>
        <v>0</v>
      </c>
      <c r="DR62" s="319">
        <f t="shared" ref="DR62" si="850">SUM(DF62:DQ62)</f>
        <v>0</v>
      </c>
      <c r="DS62" s="17">
        <f>IF(DS60&gt;0,DS60*$C$65,0)</f>
        <v>0</v>
      </c>
      <c r="DT62" s="17">
        <f t="shared" ref="DT62:ED62" si="851">IF(DT60&gt;0,DT60*$C$65,0)</f>
        <v>0</v>
      </c>
      <c r="DU62" s="17">
        <f t="shared" si="851"/>
        <v>0</v>
      </c>
      <c r="DV62" s="17">
        <f t="shared" si="851"/>
        <v>0</v>
      </c>
      <c r="DW62" s="17">
        <f t="shared" si="851"/>
        <v>0</v>
      </c>
      <c r="DX62" s="17">
        <f t="shared" si="851"/>
        <v>0</v>
      </c>
      <c r="DY62" s="17">
        <f t="shared" si="851"/>
        <v>0</v>
      </c>
      <c r="DZ62" s="17">
        <f t="shared" si="851"/>
        <v>0</v>
      </c>
      <c r="EA62" s="17">
        <f t="shared" si="851"/>
        <v>0</v>
      </c>
      <c r="EB62" s="17">
        <f t="shared" si="851"/>
        <v>0</v>
      </c>
      <c r="EC62" s="17">
        <f t="shared" si="851"/>
        <v>0</v>
      </c>
      <c r="ED62" s="17">
        <f t="shared" si="851"/>
        <v>0</v>
      </c>
      <c r="EE62" s="391">
        <f t="shared" ref="EE62" si="852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853">F60-F62</f>
        <v>0</v>
      </c>
      <c r="G64" s="17">
        <f t="shared" si="853"/>
        <v>0</v>
      </c>
      <c r="H64" s="17">
        <f t="shared" si="853"/>
        <v>0</v>
      </c>
      <c r="I64" s="17">
        <f t="shared" si="853"/>
        <v>0</v>
      </c>
      <c r="J64" s="17">
        <f t="shared" si="853"/>
        <v>0</v>
      </c>
      <c r="K64" s="17">
        <f t="shared" si="853"/>
        <v>0</v>
      </c>
      <c r="L64" s="17">
        <f t="shared" si="853"/>
        <v>0</v>
      </c>
      <c r="M64" s="17">
        <f t="shared" si="853"/>
        <v>0</v>
      </c>
      <c r="N64" s="17">
        <f t="shared" si="853"/>
        <v>0</v>
      </c>
      <c r="O64" s="17">
        <f t="shared" si="853"/>
        <v>0</v>
      </c>
      <c r="P64" s="17">
        <f t="shared" si="853"/>
        <v>0</v>
      </c>
      <c r="Q64" s="17">
        <f t="shared" si="853"/>
        <v>0</v>
      </c>
      <c r="R64" s="319">
        <f t="shared" ref="R64" si="854">SUM(F64:Q64)</f>
        <v>0</v>
      </c>
      <c r="S64" s="17">
        <f t="shared" ref="S64:AD64" si="855">S60-S62</f>
        <v>0</v>
      </c>
      <c r="T64" s="17">
        <f t="shared" si="855"/>
        <v>0</v>
      </c>
      <c r="U64" s="17">
        <f t="shared" si="855"/>
        <v>0</v>
      </c>
      <c r="V64" s="17">
        <f t="shared" si="855"/>
        <v>0</v>
      </c>
      <c r="W64" s="17">
        <f t="shared" si="855"/>
        <v>0</v>
      </c>
      <c r="X64" s="17">
        <f t="shared" si="855"/>
        <v>0</v>
      </c>
      <c r="Y64" s="17">
        <f t="shared" si="855"/>
        <v>0</v>
      </c>
      <c r="Z64" s="17">
        <f t="shared" si="855"/>
        <v>0</v>
      </c>
      <c r="AA64" s="17">
        <f t="shared" si="855"/>
        <v>0</v>
      </c>
      <c r="AB64" s="17">
        <f t="shared" si="855"/>
        <v>0</v>
      </c>
      <c r="AC64" s="17">
        <f t="shared" si="855"/>
        <v>0</v>
      </c>
      <c r="AD64" s="17">
        <f t="shared" si="855"/>
        <v>0</v>
      </c>
      <c r="AE64" s="319">
        <f t="shared" ref="AE64" si="856">SUM(S64:AD64)</f>
        <v>0</v>
      </c>
      <c r="AF64" s="17">
        <f t="shared" ref="AF64:AQ64" si="857">AF60-AF62</f>
        <v>0</v>
      </c>
      <c r="AG64" s="17">
        <f t="shared" si="857"/>
        <v>0</v>
      </c>
      <c r="AH64" s="17">
        <f t="shared" si="857"/>
        <v>0</v>
      </c>
      <c r="AI64" s="17">
        <f t="shared" si="857"/>
        <v>0</v>
      </c>
      <c r="AJ64" s="17">
        <f t="shared" si="857"/>
        <v>0</v>
      </c>
      <c r="AK64" s="17">
        <f t="shared" si="857"/>
        <v>0</v>
      </c>
      <c r="AL64" s="17">
        <f t="shared" si="857"/>
        <v>0</v>
      </c>
      <c r="AM64" s="17">
        <f t="shared" si="857"/>
        <v>0</v>
      </c>
      <c r="AN64" s="17">
        <f t="shared" si="857"/>
        <v>0</v>
      </c>
      <c r="AO64" s="17">
        <f t="shared" si="857"/>
        <v>0</v>
      </c>
      <c r="AP64" s="17">
        <f t="shared" si="857"/>
        <v>0</v>
      </c>
      <c r="AQ64" s="17">
        <f t="shared" si="857"/>
        <v>0</v>
      </c>
      <c r="AR64" s="319">
        <f t="shared" ref="AR64" si="858">SUM(AF64:AQ64)</f>
        <v>0</v>
      </c>
      <c r="AS64" s="17">
        <f t="shared" ref="AS64:BD64" si="859">AS60-AS62</f>
        <v>0</v>
      </c>
      <c r="AT64" s="17">
        <f t="shared" si="859"/>
        <v>0</v>
      </c>
      <c r="AU64" s="17">
        <f t="shared" si="859"/>
        <v>0</v>
      </c>
      <c r="AV64" s="17">
        <f t="shared" si="859"/>
        <v>0</v>
      </c>
      <c r="AW64" s="17">
        <f t="shared" si="859"/>
        <v>0</v>
      </c>
      <c r="AX64" s="17">
        <f t="shared" si="859"/>
        <v>0</v>
      </c>
      <c r="AY64" s="17">
        <f t="shared" si="859"/>
        <v>0</v>
      </c>
      <c r="AZ64" s="17">
        <f t="shared" si="859"/>
        <v>0</v>
      </c>
      <c r="BA64" s="17">
        <f t="shared" si="859"/>
        <v>0</v>
      </c>
      <c r="BB64" s="17">
        <f t="shared" si="859"/>
        <v>0</v>
      </c>
      <c r="BC64" s="17">
        <f t="shared" si="859"/>
        <v>0</v>
      </c>
      <c r="BD64" s="17">
        <f t="shared" si="859"/>
        <v>0</v>
      </c>
      <c r="BE64" s="319">
        <f t="shared" ref="BE64" si="860">SUM(AS64:BD64)</f>
        <v>0</v>
      </c>
      <c r="BF64" s="17">
        <f t="shared" ref="BF64:BQ64" si="861">BF60-BF62</f>
        <v>0</v>
      </c>
      <c r="BG64" s="17">
        <f t="shared" si="861"/>
        <v>0</v>
      </c>
      <c r="BH64" s="17">
        <f t="shared" si="861"/>
        <v>0</v>
      </c>
      <c r="BI64" s="17">
        <f t="shared" si="861"/>
        <v>0</v>
      </c>
      <c r="BJ64" s="17">
        <f t="shared" si="861"/>
        <v>0</v>
      </c>
      <c r="BK64" s="17">
        <f t="shared" si="861"/>
        <v>0</v>
      </c>
      <c r="BL64" s="17">
        <f t="shared" si="861"/>
        <v>0</v>
      </c>
      <c r="BM64" s="17">
        <f t="shared" si="861"/>
        <v>0</v>
      </c>
      <c r="BN64" s="17">
        <f t="shared" si="861"/>
        <v>0</v>
      </c>
      <c r="BO64" s="17">
        <f t="shared" si="861"/>
        <v>0</v>
      </c>
      <c r="BP64" s="17">
        <f t="shared" si="861"/>
        <v>0</v>
      </c>
      <c r="BQ64" s="17">
        <f t="shared" si="861"/>
        <v>0</v>
      </c>
      <c r="BR64" s="319">
        <f t="shared" ref="BR64" si="862">SUM(BF64:BQ64)</f>
        <v>0</v>
      </c>
      <c r="BS64" s="17">
        <f t="shared" ref="BS64:CD64" si="863">BS60-BS62</f>
        <v>0</v>
      </c>
      <c r="BT64" s="17">
        <f t="shared" si="863"/>
        <v>0</v>
      </c>
      <c r="BU64" s="17">
        <f t="shared" si="863"/>
        <v>0</v>
      </c>
      <c r="BV64" s="17">
        <f t="shared" si="863"/>
        <v>0</v>
      </c>
      <c r="BW64" s="17">
        <f t="shared" si="863"/>
        <v>0</v>
      </c>
      <c r="BX64" s="17">
        <f t="shared" si="863"/>
        <v>0</v>
      </c>
      <c r="BY64" s="17">
        <f t="shared" si="863"/>
        <v>0</v>
      </c>
      <c r="BZ64" s="17">
        <f t="shared" si="863"/>
        <v>0</v>
      </c>
      <c r="CA64" s="17">
        <f t="shared" si="863"/>
        <v>0</v>
      </c>
      <c r="CB64" s="17">
        <f t="shared" si="863"/>
        <v>0</v>
      </c>
      <c r="CC64" s="17">
        <f t="shared" si="863"/>
        <v>0</v>
      </c>
      <c r="CD64" s="17">
        <f t="shared" si="863"/>
        <v>0</v>
      </c>
      <c r="CE64" s="319">
        <f t="shared" ref="CE64" si="864">SUM(BS64:CD64)</f>
        <v>0</v>
      </c>
      <c r="CF64" s="17">
        <f t="shared" ref="CF64:CQ64" si="865">CF60-CF62</f>
        <v>0</v>
      </c>
      <c r="CG64" s="17">
        <f t="shared" si="865"/>
        <v>0</v>
      </c>
      <c r="CH64" s="17">
        <f t="shared" si="865"/>
        <v>0</v>
      </c>
      <c r="CI64" s="17">
        <f t="shared" si="865"/>
        <v>0</v>
      </c>
      <c r="CJ64" s="17">
        <f t="shared" si="865"/>
        <v>0</v>
      </c>
      <c r="CK64" s="17">
        <f t="shared" si="865"/>
        <v>0</v>
      </c>
      <c r="CL64" s="17">
        <f t="shared" si="865"/>
        <v>0</v>
      </c>
      <c r="CM64" s="17">
        <f t="shared" si="865"/>
        <v>0</v>
      </c>
      <c r="CN64" s="17">
        <f t="shared" si="865"/>
        <v>0</v>
      </c>
      <c r="CO64" s="17">
        <f t="shared" si="865"/>
        <v>0</v>
      </c>
      <c r="CP64" s="17">
        <f t="shared" si="865"/>
        <v>0</v>
      </c>
      <c r="CQ64" s="17">
        <f t="shared" si="865"/>
        <v>0</v>
      </c>
      <c r="CR64" s="319">
        <f t="shared" ref="CR64" si="866">SUM(CF64:CQ64)</f>
        <v>0</v>
      </c>
      <c r="CS64" s="17">
        <f t="shared" ref="CS64:DD64" si="867">CS60-CS62</f>
        <v>0</v>
      </c>
      <c r="CT64" s="17">
        <f t="shared" si="867"/>
        <v>0</v>
      </c>
      <c r="CU64" s="17">
        <f t="shared" si="867"/>
        <v>0</v>
      </c>
      <c r="CV64" s="17">
        <f t="shared" si="867"/>
        <v>0</v>
      </c>
      <c r="CW64" s="17">
        <f t="shared" si="867"/>
        <v>0</v>
      </c>
      <c r="CX64" s="17">
        <f t="shared" si="867"/>
        <v>0</v>
      </c>
      <c r="CY64" s="17">
        <f t="shared" si="867"/>
        <v>0</v>
      </c>
      <c r="CZ64" s="17">
        <f t="shared" si="867"/>
        <v>0</v>
      </c>
      <c r="DA64" s="17">
        <f t="shared" si="867"/>
        <v>0</v>
      </c>
      <c r="DB64" s="17">
        <f t="shared" si="867"/>
        <v>0</v>
      </c>
      <c r="DC64" s="17">
        <f t="shared" si="867"/>
        <v>0</v>
      </c>
      <c r="DD64" s="17">
        <f t="shared" si="867"/>
        <v>0</v>
      </c>
      <c r="DE64" s="319">
        <f t="shared" ref="DE64" si="868">SUM(CS64:DD64)</f>
        <v>0</v>
      </c>
      <c r="DF64" s="17">
        <f t="shared" ref="DF64:DQ64" si="869">DF60-DF62</f>
        <v>0</v>
      </c>
      <c r="DG64" s="17">
        <f t="shared" si="869"/>
        <v>0</v>
      </c>
      <c r="DH64" s="17">
        <f t="shared" si="869"/>
        <v>0</v>
      </c>
      <c r="DI64" s="17">
        <f t="shared" si="869"/>
        <v>0</v>
      </c>
      <c r="DJ64" s="17">
        <f t="shared" si="869"/>
        <v>0</v>
      </c>
      <c r="DK64" s="17">
        <f t="shared" si="869"/>
        <v>0</v>
      </c>
      <c r="DL64" s="17">
        <f t="shared" si="869"/>
        <v>0</v>
      </c>
      <c r="DM64" s="17">
        <f t="shared" si="869"/>
        <v>0</v>
      </c>
      <c r="DN64" s="17">
        <f t="shared" si="869"/>
        <v>0</v>
      </c>
      <c r="DO64" s="17">
        <f t="shared" si="869"/>
        <v>0</v>
      </c>
      <c r="DP64" s="17">
        <f t="shared" si="869"/>
        <v>0</v>
      </c>
      <c r="DQ64" s="17">
        <f t="shared" si="869"/>
        <v>0</v>
      </c>
      <c r="DR64" s="319">
        <f t="shared" ref="DR64" si="870">SUM(DF64:DQ64)</f>
        <v>0</v>
      </c>
      <c r="DS64" s="17">
        <f t="shared" ref="DS64:ED64" si="871">DS60-DS62</f>
        <v>0</v>
      </c>
      <c r="DT64" s="17">
        <f t="shared" si="871"/>
        <v>0</v>
      </c>
      <c r="DU64" s="17">
        <f t="shared" si="871"/>
        <v>0</v>
      </c>
      <c r="DV64" s="17">
        <f t="shared" si="871"/>
        <v>0</v>
      </c>
      <c r="DW64" s="17">
        <f t="shared" si="871"/>
        <v>0</v>
      </c>
      <c r="DX64" s="17">
        <f t="shared" si="871"/>
        <v>0</v>
      </c>
      <c r="DY64" s="17">
        <f t="shared" si="871"/>
        <v>0</v>
      </c>
      <c r="DZ64" s="17">
        <f t="shared" si="871"/>
        <v>0</v>
      </c>
      <c r="EA64" s="17">
        <f t="shared" si="871"/>
        <v>0</v>
      </c>
      <c r="EB64" s="17">
        <f t="shared" si="871"/>
        <v>0</v>
      </c>
      <c r="EC64" s="17">
        <f t="shared" si="871"/>
        <v>0</v>
      </c>
      <c r="ED64" s="17">
        <f t="shared" si="871"/>
        <v>0</v>
      </c>
      <c r="EE64" s="391">
        <f t="shared" ref="EE64" si="872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873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874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875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876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877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878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879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880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881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882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873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883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884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885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886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887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888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889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890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891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892">F7</f>
        <v>0</v>
      </c>
      <c r="G71" s="17">
        <f t="shared" si="892"/>
        <v>0</v>
      </c>
      <c r="H71" s="17">
        <f t="shared" si="892"/>
        <v>0</v>
      </c>
      <c r="I71" s="17">
        <f t="shared" si="892"/>
        <v>0</v>
      </c>
      <c r="J71" s="17">
        <f t="shared" si="892"/>
        <v>0</v>
      </c>
      <c r="K71" s="17">
        <f t="shared" si="892"/>
        <v>0</v>
      </c>
      <c r="L71" s="17">
        <f t="shared" si="892"/>
        <v>0</v>
      </c>
      <c r="M71" s="17">
        <f t="shared" si="892"/>
        <v>0</v>
      </c>
      <c r="N71" s="17">
        <f t="shared" si="892"/>
        <v>0</v>
      </c>
      <c r="O71" s="17">
        <f t="shared" si="892"/>
        <v>0</v>
      </c>
      <c r="P71" s="17">
        <f t="shared" si="892"/>
        <v>0</v>
      </c>
      <c r="Q71" s="17">
        <f t="shared" si="892"/>
        <v>0</v>
      </c>
      <c r="R71" s="319">
        <f t="shared" ref="R71:R72" si="893">SUM(F71:Q71)</f>
        <v>0</v>
      </c>
      <c r="S71" s="17">
        <f t="shared" ref="S71:AD71" si="894">+S7</f>
        <v>0</v>
      </c>
      <c r="T71" s="17">
        <f t="shared" si="894"/>
        <v>0</v>
      </c>
      <c r="U71" s="17">
        <f t="shared" si="894"/>
        <v>0</v>
      </c>
      <c r="V71" s="17">
        <f t="shared" si="894"/>
        <v>0</v>
      </c>
      <c r="W71" s="17">
        <f t="shared" si="894"/>
        <v>0</v>
      </c>
      <c r="X71" s="17">
        <f t="shared" si="894"/>
        <v>0</v>
      </c>
      <c r="Y71" s="17">
        <f t="shared" si="894"/>
        <v>0</v>
      </c>
      <c r="Z71" s="17">
        <f t="shared" si="894"/>
        <v>0</v>
      </c>
      <c r="AA71" s="17">
        <f t="shared" si="894"/>
        <v>0</v>
      </c>
      <c r="AB71" s="17">
        <f t="shared" si="894"/>
        <v>0</v>
      </c>
      <c r="AC71" s="17">
        <f t="shared" si="894"/>
        <v>0</v>
      </c>
      <c r="AD71" s="17">
        <f t="shared" si="894"/>
        <v>0</v>
      </c>
      <c r="AE71" s="319">
        <f>SUM(S71:AD71)</f>
        <v>0</v>
      </c>
      <c r="AF71" s="17">
        <f t="shared" ref="AF71:AQ71" si="895">AF7</f>
        <v>0</v>
      </c>
      <c r="AG71" s="17">
        <f t="shared" si="895"/>
        <v>0</v>
      </c>
      <c r="AH71" s="17">
        <f t="shared" si="895"/>
        <v>0</v>
      </c>
      <c r="AI71" s="17">
        <f t="shared" si="895"/>
        <v>0</v>
      </c>
      <c r="AJ71" s="17">
        <f t="shared" si="895"/>
        <v>0</v>
      </c>
      <c r="AK71" s="17">
        <f t="shared" si="895"/>
        <v>0</v>
      </c>
      <c r="AL71" s="17">
        <f t="shared" si="895"/>
        <v>0</v>
      </c>
      <c r="AM71" s="17">
        <f t="shared" si="895"/>
        <v>0</v>
      </c>
      <c r="AN71" s="17">
        <f t="shared" si="895"/>
        <v>0</v>
      </c>
      <c r="AO71" s="17">
        <f t="shared" si="895"/>
        <v>0</v>
      </c>
      <c r="AP71" s="17">
        <f t="shared" si="895"/>
        <v>0</v>
      </c>
      <c r="AQ71" s="17">
        <f t="shared" si="895"/>
        <v>0</v>
      </c>
      <c r="AR71" s="319">
        <f t="shared" ref="AR71" si="896">SUM(AF71:AQ71)</f>
        <v>0</v>
      </c>
      <c r="AS71" s="17">
        <f t="shared" ref="AS71:BD71" si="897">AS7</f>
        <v>0</v>
      </c>
      <c r="AT71" s="17">
        <f t="shared" si="897"/>
        <v>0</v>
      </c>
      <c r="AU71" s="17">
        <f t="shared" si="897"/>
        <v>0</v>
      </c>
      <c r="AV71" s="17">
        <f t="shared" si="897"/>
        <v>0</v>
      </c>
      <c r="AW71" s="17">
        <f t="shared" si="897"/>
        <v>0</v>
      </c>
      <c r="AX71" s="17">
        <f t="shared" si="897"/>
        <v>0</v>
      </c>
      <c r="AY71" s="17">
        <f t="shared" si="897"/>
        <v>0</v>
      </c>
      <c r="AZ71" s="17">
        <f t="shared" si="897"/>
        <v>0</v>
      </c>
      <c r="BA71" s="17">
        <f t="shared" si="897"/>
        <v>0</v>
      </c>
      <c r="BB71" s="17">
        <f t="shared" si="897"/>
        <v>0</v>
      </c>
      <c r="BC71" s="17">
        <f t="shared" si="897"/>
        <v>0</v>
      </c>
      <c r="BD71" s="17">
        <f t="shared" si="897"/>
        <v>0</v>
      </c>
      <c r="BE71" s="319">
        <f>SUM(AS71:BD71)</f>
        <v>0</v>
      </c>
      <c r="BF71" s="17">
        <f t="shared" ref="BF71:BQ71" si="898">BF7</f>
        <v>0</v>
      </c>
      <c r="BG71" s="17">
        <f t="shared" si="898"/>
        <v>0</v>
      </c>
      <c r="BH71" s="17">
        <f t="shared" si="898"/>
        <v>0</v>
      </c>
      <c r="BI71" s="17">
        <f t="shared" si="898"/>
        <v>0</v>
      </c>
      <c r="BJ71" s="17">
        <f t="shared" si="898"/>
        <v>0</v>
      </c>
      <c r="BK71" s="17">
        <f t="shared" si="898"/>
        <v>0</v>
      </c>
      <c r="BL71" s="17">
        <f t="shared" si="898"/>
        <v>0</v>
      </c>
      <c r="BM71" s="17">
        <f t="shared" si="898"/>
        <v>0</v>
      </c>
      <c r="BN71" s="17">
        <f t="shared" si="898"/>
        <v>0</v>
      </c>
      <c r="BO71" s="17">
        <f t="shared" si="898"/>
        <v>0</v>
      </c>
      <c r="BP71" s="17">
        <f t="shared" si="898"/>
        <v>0</v>
      </c>
      <c r="BQ71" s="17">
        <f t="shared" si="898"/>
        <v>0</v>
      </c>
      <c r="BR71" s="319">
        <f t="shared" ref="BR71" si="899">SUM(BF71:BQ71)</f>
        <v>0</v>
      </c>
      <c r="BS71" s="17">
        <f t="shared" ref="BS71:CD71" si="900">BS7</f>
        <v>0</v>
      </c>
      <c r="BT71" s="17">
        <f t="shared" si="900"/>
        <v>0</v>
      </c>
      <c r="BU71" s="17">
        <f t="shared" si="900"/>
        <v>0</v>
      </c>
      <c r="BV71" s="17">
        <f t="shared" si="900"/>
        <v>0</v>
      </c>
      <c r="BW71" s="17">
        <f t="shared" si="900"/>
        <v>0</v>
      </c>
      <c r="BX71" s="17">
        <f t="shared" si="900"/>
        <v>0</v>
      </c>
      <c r="BY71" s="17">
        <f t="shared" si="900"/>
        <v>0</v>
      </c>
      <c r="BZ71" s="17">
        <f t="shared" si="900"/>
        <v>0</v>
      </c>
      <c r="CA71" s="17">
        <f t="shared" si="900"/>
        <v>0</v>
      </c>
      <c r="CB71" s="17">
        <f t="shared" si="900"/>
        <v>0</v>
      </c>
      <c r="CC71" s="17">
        <f t="shared" si="900"/>
        <v>0</v>
      </c>
      <c r="CD71" s="17">
        <f t="shared" si="900"/>
        <v>0</v>
      </c>
      <c r="CE71" s="319">
        <f>SUM(BS71:CD71)</f>
        <v>0</v>
      </c>
      <c r="CF71" s="17">
        <f t="shared" ref="CF71:CQ71" si="901">CF7</f>
        <v>0</v>
      </c>
      <c r="CG71" s="17">
        <f t="shared" si="901"/>
        <v>0</v>
      </c>
      <c r="CH71" s="17">
        <f t="shared" si="901"/>
        <v>0</v>
      </c>
      <c r="CI71" s="17">
        <f t="shared" si="901"/>
        <v>0</v>
      </c>
      <c r="CJ71" s="17">
        <f t="shared" si="901"/>
        <v>0</v>
      </c>
      <c r="CK71" s="17">
        <f t="shared" si="901"/>
        <v>0</v>
      </c>
      <c r="CL71" s="17">
        <f t="shared" si="901"/>
        <v>0</v>
      </c>
      <c r="CM71" s="17">
        <f t="shared" si="901"/>
        <v>0</v>
      </c>
      <c r="CN71" s="17">
        <f t="shared" si="901"/>
        <v>0</v>
      </c>
      <c r="CO71" s="17">
        <f t="shared" si="901"/>
        <v>0</v>
      </c>
      <c r="CP71" s="17">
        <f t="shared" si="901"/>
        <v>0</v>
      </c>
      <c r="CQ71" s="17">
        <f t="shared" si="901"/>
        <v>0</v>
      </c>
      <c r="CR71" s="319">
        <f t="shared" ref="CR71" si="902">SUM(CF71:CQ71)</f>
        <v>0</v>
      </c>
      <c r="CS71" s="17">
        <f t="shared" ref="CS71:DD71" si="903">CS7</f>
        <v>0</v>
      </c>
      <c r="CT71" s="17">
        <f t="shared" si="903"/>
        <v>0</v>
      </c>
      <c r="CU71" s="17">
        <f t="shared" si="903"/>
        <v>0</v>
      </c>
      <c r="CV71" s="17">
        <f t="shared" si="903"/>
        <v>0</v>
      </c>
      <c r="CW71" s="17">
        <f t="shared" si="903"/>
        <v>0</v>
      </c>
      <c r="CX71" s="17">
        <f t="shared" si="903"/>
        <v>0</v>
      </c>
      <c r="CY71" s="17">
        <f t="shared" si="903"/>
        <v>0</v>
      </c>
      <c r="CZ71" s="17">
        <f t="shared" si="903"/>
        <v>0</v>
      </c>
      <c r="DA71" s="17">
        <f t="shared" si="903"/>
        <v>0</v>
      </c>
      <c r="DB71" s="17">
        <f t="shared" si="903"/>
        <v>0</v>
      </c>
      <c r="DC71" s="17">
        <f t="shared" si="903"/>
        <v>0</v>
      </c>
      <c r="DD71" s="17">
        <f t="shared" si="903"/>
        <v>0</v>
      </c>
      <c r="DE71" s="319">
        <f>SUM(CS71:DD71)</f>
        <v>0</v>
      </c>
      <c r="DF71" s="17">
        <f t="shared" ref="DF71:DQ71" si="904">DF7</f>
        <v>0</v>
      </c>
      <c r="DG71" s="17">
        <f t="shared" si="904"/>
        <v>0</v>
      </c>
      <c r="DH71" s="17">
        <f t="shared" si="904"/>
        <v>0</v>
      </c>
      <c r="DI71" s="17">
        <f t="shared" si="904"/>
        <v>0</v>
      </c>
      <c r="DJ71" s="17">
        <f t="shared" si="904"/>
        <v>0</v>
      </c>
      <c r="DK71" s="17">
        <f t="shared" si="904"/>
        <v>0</v>
      </c>
      <c r="DL71" s="17">
        <f t="shared" si="904"/>
        <v>0</v>
      </c>
      <c r="DM71" s="17">
        <f t="shared" si="904"/>
        <v>0</v>
      </c>
      <c r="DN71" s="17">
        <f t="shared" si="904"/>
        <v>0</v>
      </c>
      <c r="DO71" s="17">
        <f t="shared" si="904"/>
        <v>0</v>
      </c>
      <c r="DP71" s="17">
        <f t="shared" si="904"/>
        <v>0</v>
      </c>
      <c r="DQ71" s="17">
        <f t="shared" si="904"/>
        <v>0</v>
      </c>
      <c r="DR71" s="319">
        <f t="shared" ref="DR71:DR72" si="905">SUM(DF71:DQ71)</f>
        <v>0</v>
      </c>
      <c r="DS71" s="17">
        <f t="shared" ref="DS71:ED71" si="906">DS7</f>
        <v>0</v>
      </c>
      <c r="DT71" s="17">
        <f t="shared" si="906"/>
        <v>0</v>
      </c>
      <c r="DU71" s="17">
        <f t="shared" si="906"/>
        <v>0</v>
      </c>
      <c r="DV71" s="17">
        <f t="shared" si="906"/>
        <v>0</v>
      </c>
      <c r="DW71" s="17">
        <f t="shared" si="906"/>
        <v>0</v>
      </c>
      <c r="DX71" s="17">
        <f t="shared" si="906"/>
        <v>0</v>
      </c>
      <c r="DY71" s="17">
        <f t="shared" si="906"/>
        <v>0</v>
      </c>
      <c r="DZ71" s="17">
        <f t="shared" si="906"/>
        <v>0</v>
      </c>
      <c r="EA71" s="17">
        <f t="shared" si="906"/>
        <v>0</v>
      </c>
      <c r="EB71" s="17">
        <f t="shared" si="906"/>
        <v>0</v>
      </c>
      <c r="EC71" s="17">
        <f t="shared" si="906"/>
        <v>0</v>
      </c>
      <c r="ED71" s="17">
        <f t="shared" si="906"/>
        <v>0</v>
      </c>
      <c r="EE71" s="391">
        <f t="shared" ref="EE71:EE72" si="907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908">G71*$C$75</f>
        <v>0</v>
      </c>
      <c r="H72" s="17">
        <f t="shared" si="908"/>
        <v>0</v>
      </c>
      <c r="I72" s="17">
        <f t="shared" si="908"/>
        <v>0</v>
      </c>
      <c r="J72" s="17">
        <f t="shared" si="908"/>
        <v>0</v>
      </c>
      <c r="K72" s="17">
        <f t="shared" si="908"/>
        <v>0</v>
      </c>
      <c r="L72" s="17">
        <f t="shared" si="908"/>
        <v>0</v>
      </c>
      <c r="M72" s="17">
        <f t="shared" si="908"/>
        <v>0</v>
      </c>
      <c r="N72" s="17">
        <f t="shared" si="908"/>
        <v>0</v>
      </c>
      <c r="O72" s="17">
        <f t="shared" si="908"/>
        <v>0</v>
      </c>
      <c r="P72" s="17">
        <f t="shared" si="908"/>
        <v>0</v>
      </c>
      <c r="Q72" s="17">
        <f t="shared" si="908"/>
        <v>0</v>
      </c>
      <c r="R72" s="319">
        <f t="shared" si="893"/>
        <v>0</v>
      </c>
      <c r="S72" s="17">
        <f>S71*$C$75</f>
        <v>0</v>
      </c>
      <c r="T72" s="17">
        <f t="shared" ref="T72:AD72" si="909">T71*$C$75</f>
        <v>0</v>
      </c>
      <c r="U72" s="17">
        <f t="shared" si="909"/>
        <v>0</v>
      </c>
      <c r="V72" s="17">
        <f t="shared" si="909"/>
        <v>0</v>
      </c>
      <c r="W72" s="17">
        <f t="shared" si="909"/>
        <v>0</v>
      </c>
      <c r="X72" s="17">
        <f t="shared" si="909"/>
        <v>0</v>
      </c>
      <c r="Y72" s="17">
        <f t="shared" si="909"/>
        <v>0</v>
      </c>
      <c r="Z72" s="17">
        <f t="shared" si="909"/>
        <v>0</v>
      </c>
      <c r="AA72" s="17">
        <f t="shared" si="909"/>
        <v>0</v>
      </c>
      <c r="AB72" s="17">
        <f t="shared" si="909"/>
        <v>0</v>
      </c>
      <c r="AC72" s="17">
        <f t="shared" si="909"/>
        <v>0</v>
      </c>
      <c r="AD72" s="17">
        <f t="shared" si="909"/>
        <v>0</v>
      </c>
      <c r="AE72" s="319">
        <f>SUM(S72:AD72)</f>
        <v>0</v>
      </c>
      <c r="AF72" s="17">
        <f>AF71*$C$75</f>
        <v>0</v>
      </c>
      <c r="AG72" s="17">
        <f t="shared" ref="AG72:AQ72" si="910">AG71*$C$75</f>
        <v>0</v>
      </c>
      <c r="AH72" s="17">
        <f t="shared" si="910"/>
        <v>0</v>
      </c>
      <c r="AI72" s="17">
        <f t="shared" si="910"/>
        <v>0</v>
      </c>
      <c r="AJ72" s="17">
        <f t="shared" si="910"/>
        <v>0</v>
      </c>
      <c r="AK72" s="17">
        <f t="shared" si="910"/>
        <v>0</v>
      </c>
      <c r="AL72" s="17">
        <f t="shared" si="910"/>
        <v>0</v>
      </c>
      <c r="AM72" s="17">
        <f t="shared" si="910"/>
        <v>0</v>
      </c>
      <c r="AN72" s="17">
        <f t="shared" si="910"/>
        <v>0</v>
      </c>
      <c r="AO72" s="17">
        <f t="shared" si="910"/>
        <v>0</v>
      </c>
      <c r="AP72" s="17">
        <f t="shared" si="910"/>
        <v>0</v>
      </c>
      <c r="AQ72" s="17">
        <f t="shared" si="910"/>
        <v>0</v>
      </c>
      <c r="AR72" s="319">
        <f>SUM(AF72:AQ72)</f>
        <v>0</v>
      </c>
      <c r="AS72" s="17">
        <f>AS71*$C$75</f>
        <v>0</v>
      </c>
      <c r="AT72" s="17">
        <f t="shared" ref="AT72:BD72" si="911">AT71*$C$75</f>
        <v>0</v>
      </c>
      <c r="AU72" s="17">
        <f t="shared" si="911"/>
        <v>0</v>
      </c>
      <c r="AV72" s="17">
        <f t="shared" si="911"/>
        <v>0</v>
      </c>
      <c r="AW72" s="17">
        <f t="shared" si="911"/>
        <v>0</v>
      </c>
      <c r="AX72" s="17">
        <f t="shared" si="911"/>
        <v>0</v>
      </c>
      <c r="AY72" s="17">
        <f t="shared" si="911"/>
        <v>0</v>
      </c>
      <c r="AZ72" s="17">
        <f t="shared" si="911"/>
        <v>0</v>
      </c>
      <c r="BA72" s="17">
        <f t="shared" si="911"/>
        <v>0</v>
      </c>
      <c r="BB72" s="17">
        <f t="shared" si="911"/>
        <v>0</v>
      </c>
      <c r="BC72" s="17">
        <f t="shared" si="911"/>
        <v>0</v>
      </c>
      <c r="BD72" s="17">
        <f t="shared" si="911"/>
        <v>0</v>
      </c>
      <c r="BE72" s="319">
        <f>SUM(AS72:BD72)</f>
        <v>0</v>
      </c>
      <c r="BF72" s="17">
        <f>BF71*$C$75</f>
        <v>0</v>
      </c>
      <c r="BG72" s="17">
        <f t="shared" ref="BG72:BQ72" si="912">BG71*$C$75</f>
        <v>0</v>
      </c>
      <c r="BH72" s="17">
        <f t="shared" si="912"/>
        <v>0</v>
      </c>
      <c r="BI72" s="17">
        <f t="shared" si="912"/>
        <v>0</v>
      </c>
      <c r="BJ72" s="17">
        <f t="shared" si="912"/>
        <v>0</v>
      </c>
      <c r="BK72" s="17">
        <f t="shared" si="912"/>
        <v>0</v>
      </c>
      <c r="BL72" s="17">
        <f t="shared" si="912"/>
        <v>0</v>
      </c>
      <c r="BM72" s="17">
        <f t="shared" si="912"/>
        <v>0</v>
      </c>
      <c r="BN72" s="17">
        <f t="shared" si="912"/>
        <v>0</v>
      </c>
      <c r="BO72" s="17">
        <f t="shared" si="912"/>
        <v>0</v>
      </c>
      <c r="BP72" s="17">
        <f t="shared" si="912"/>
        <v>0</v>
      </c>
      <c r="BQ72" s="17">
        <f t="shared" si="912"/>
        <v>0</v>
      </c>
      <c r="BR72" s="319">
        <f>SUM(BF72:BQ72)</f>
        <v>0</v>
      </c>
      <c r="BS72" s="17">
        <f>BS71*$C$75</f>
        <v>0</v>
      </c>
      <c r="BT72" s="17">
        <f t="shared" ref="BT72:CD72" si="913">BT71*$C$75</f>
        <v>0</v>
      </c>
      <c r="BU72" s="17">
        <f t="shared" si="913"/>
        <v>0</v>
      </c>
      <c r="BV72" s="17">
        <f t="shared" si="913"/>
        <v>0</v>
      </c>
      <c r="BW72" s="17">
        <f t="shared" si="913"/>
        <v>0</v>
      </c>
      <c r="BX72" s="17">
        <f t="shared" si="913"/>
        <v>0</v>
      </c>
      <c r="BY72" s="17">
        <f t="shared" si="913"/>
        <v>0</v>
      </c>
      <c r="BZ72" s="17">
        <f t="shared" si="913"/>
        <v>0</v>
      </c>
      <c r="CA72" s="17">
        <f t="shared" si="913"/>
        <v>0</v>
      </c>
      <c r="CB72" s="17">
        <f t="shared" si="913"/>
        <v>0</v>
      </c>
      <c r="CC72" s="17">
        <f t="shared" si="913"/>
        <v>0</v>
      </c>
      <c r="CD72" s="17">
        <f t="shared" si="913"/>
        <v>0</v>
      </c>
      <c r="CE72" s="319">
        <f>SUM(BS72:CD72)</f>
        <v>0</v>
      </c>
      <c r="CF72" s="17">
        <f>CF71*$C$75</f>
        <v>0</v>
      </c>
      <c r="CG72" s="17">
        <f t="shared" ref="CG72:CQ72" si="914">CG71*$C$75</f>
        <v>0</v>
      </c>
      <c r="CH72" s="17">
        <f t="shared" si="914"/>
        <v>0</v>
      </c>
      <c r="CI72" s="17">
        <f t="shared" si="914"/>
        <v>0</v>
      </c>
      <c r="CJ72" s="17">
        <f t="shared" si="914"/>
        <v>0</v>
      </c>
      <c r="CK72" s="17">
        <f t="shared" si="914"/>
        <v>0</v>
      </c>
      <c r="CL72" s="17">
        <f t="shared" si="914"/>
        <v>0</v>
      </c>
      <c r="CM72" s="17">
        <f t="shared" si="914"/>
        <v>0</v>
      </c>
      <c r="CN72" s="17">
        <f t="shared" si="914"/>
        <v>0</v>
      </c>
      <c r="CO72" s="17">
        <f t="shared" si="914"/>
        <v>0</v>
      </c>
      <c r="CP72" s="17">
        <f t="shared" si="914"/>
        <v>0</v>
      </c>
      <c r="CQ72" s="17">
        <f t="shared" si="914"/>
        <v>0</v>
      </c>
      <c r="CR72" s="319">
        <f>SUM(CF72:CQ72)</f>
        <v>0</v>
      </c>
      <c r="CS72" s="17">
        <f>CS71*$C$75</f>
        <v>0</v>
      </c>
      <c r="CT72" s="17">
        <f t="shared" ref="CT72:DD72" si="915">CT71*$C$75</f>
        <v>0</v>
      </c>
      <c r="CU72" s="17">
        <f t="shared" si="915"/>
        <v>0</v>
      </c>
      <c r="CV72" s="17">
        <f t="shared" si="915"/>
        <v>0</v>
      </c>
      <c r="CW72" s="17">
        <f t="shared" si="915"/>
        <v>0</v>
      </c>
      <c r="CX72" s="17">
        <f t="shared" si="915"/>
        <v>0</v>
      </c>
      <c r="CY72" s="17">
        <f t="shared" si="915"/>
        <v>0</v>
      </c>
      <c r="CZ72" s="17">
        <f t="shared" si="915"/>
        <v>0</v>
      </c>
      <c r="DA72" s="17">
        <f t="shared" si="915"/>
        <v>0</v>
      </c>
      <c r="DB72" s="17">
        <f t="shared" si="915"/>
        <v>0</v>
      </c>
      <c r="DC72" s="17">
        <f t="shared" si="915"/>
        <v>0</v>
      </c>
      <c r="DD72" s="17">
        <f t="shared" si="915"/>
        <v>0</v>
      </c>
      <c r="DE72" s="319">
        <f>SUM(CS72:DD72)</f>
        <v>0</v>
      </c>
      <c r="DF72" s="17">
        <f>DF71*$C$75</f>
        <v>0</v>
      </c>
      <c r="DG72" s="17">
        <f t="shared" ref="DG72:DQ72" si="916">DG71*$C$75</f>
        <v>0</v>
      </c>
      <c r="DH72" s="17">
        <f t="shared" si="916"/>
        <v>0</v>
      </c>
      <c r="DI72" s="17">
        <f t="shared" si="916"/>
        <v>0</v>
      </c>
      <c r="DJ72" s="17">
        <f t="shared" si="916"/>
        <v>0</v>
      </c>
      <c r="DK72" s="17">
        <f t="shared" si="916"/>
        <v>0</v>
      </c>
      <c r="DL72" s="17">
        <f t="shared" si="916"/>
        <v>0</v>
      </c>
      <c r="DM72" s="17">
        <f t="shared" si="916"/>
        <v>0</v>
      </c>
      <c r="DN72" s="17">
        <f t="shared" si="916"/>
        <v>0</v>
      </c>
      <c r="DO72" s="17">
        <f t="shared" si="916"/>
        <v>0</v>
      </c>
      <c r="DP72" s="17">
        <f t="shared" si="916"/>
        <v>0</v>
      </c>
      <c r="DQ72" s="17">
        <f t="shared" si="916"/>
        <v>0</v>
      </c>
      <c r="DR72" s="319">
        <f t="shared" si="905"/>
        <v>0</v>
      </c>
      <c r="DS72" s="17">
        <f>DS71*$C$75</f>
        <v>0</v>
      </c>
      <c r="DT72" s="17">
        <f t="shared" ref="DT72" si="917">DT71*$C$75</f>
        <v>0</v>
      </c>
      <c r="DU72" s="17">
        <f t="shared" ref="DU72" si="918">DU71*$C$75</f>
        <v>0</v>
      </c>
      <c r="DV72" s="17">
        <f t="shared" ref="DV72" si="919">DV71*$C$75</f>
        <v>0</v>
      </c>
      <c r="DW72" s="17">
        <f t="shared" ref="DW72" si="920">DW71*$C$75</f>
        <v>0</v>
      </c>
      <c r="DX72" s="17">
        <f t="shared" ref="DX72" si="921">DX71*$C$75</f>
        <v>0</v>
      </c>
      <c r="DY72" s="17">
        <f t="shared" ref="DY72" si="922">DY71*$C$75</f>
        <v>0</v>
      </c>
      <c r="DZ72" s="17">
        <f t="shared" ref="DZ72" si="923">DZ71*$C$75</f>
        <v>0</v>
      </c>
      <c r="EA72" s="17">
        <f t="shared" ref="EA72" si="924">EA71*$C$75</f>
        <v>0</v>
      </c>
      <c r="EB72" s="17">
        <f t="shared" ref="EB72" si="925">EB71*$C$75</f>
        <v>0</v>
      </c>
      <c r="EC72" s="17">
        <f t="shared" ref="EC72" si="926">EC71*$C$75</f>
        <v>0</v>
      </c>
      <c r="ED72" s="17">
        <f t="shared" ref="ED72" si="927">ED71*$C$75</f>
        <v>0</v>
      </c>
      <c r="EE72" s="391">
        <f t="shared" si="907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928">SUM(F71:F72)</f>
        <v>0</v>
      </c>
      <c r="G74" s="49">
        <f t="shared" si="928"/>
        <v>0</v>
      </c>
      <c r="H74" s="49">
        <f t="shared" si="928"/>
        <v>0</v>
      </c>
      <c r="I74" s="49">
        <f t="shared" si="928"/>
        <v>0</v>
      </c>
      <c r="J74" s="49">
        <f t="shared" si="928"/>
        <v>0</v>
      </c>
      <c r="K74" s="49">
        <f t="shared" si="928"/>
        <v>0</v>
      </c>
      <c r="L74" s="49">
        <f t="shared" si="928"/>
        <v>0</v>
      </c>
      <c r="M74" s="49">
        <f t="shared" si="928"/>
        <v>0</v>
      </c>
      <c r="N74" s="49">
        <f t="shared" si="928"/>
        <v>0</v>
      </c>
      <c r="O74" s="49">
        <f t="shared" si="928"/>
        <v>0</v>
      </c>
      <c r="P74" s="49">
        <f t="shared" si="928"/>
        <v>0</v>
      </c>
      <c r="Q74" s="49">
        <f t="shared" si="928"/>
        <v>0</v>
      </c>
      <c r="R74" s="319">
        <f t="shared" si="928"/>
        <v>0</v>
      </c>
      <c r="S74" s="49">
        <f t="shared" si="928"/>
        <v>0</v>
      </c>
      <c r="T74" s="49">
        <f t="shared" si="928"/>
        <v>0</v>
      </c>
      <c r="U74" s="49">
        <f t="shared" si="928"/>
        <v>0</v>
      </c>
      <c r="V74" s="49">
        <f t="shared" si="928"/>
        <v>0</v>
      </c>
      <c r="W74" s="49">
        <f t="shared" si="928"/>
        <v>0</v>
      </c>
      <c r="X74" s="49">
        <f t="shared" si="928"/>
        <v>0</v>
      </c>
      <c r="Y74" s="49">
        <f t="shared" si="928"/>
        <v>0</v>
      </c>
      <c r="Z74" s="49">
        <f t="shared" si="928"/>
        <v>0</v>
      </c>
      <c r="AA74" s="49">
        <f t="shared" si="928"/>
        <v>0</v>
      </c>
      <c r="AB74" s="49">
        <f t="shared" si="928"/>
        <v>0</v>
      </c>
      <c r="AC74" s="49">
        <f t="shared" si="928"/>
        <v>0</v>
      </c>
      <c r="AD74" s="49">
        <f t="shared" si="928"/>
        <v>0</v>
      </c>
      <c r="AE74" s="319">
        <f t="shared" si="928"/>
        <v>0</v>
      </c>
      <c r="AF74" s="49">
        <f t="shared" si="928"/>
        <v>0</v>
      </c>
      <c r="AG74" s="49">
        <f t="shared" si="928"/>
        <v>0</v>
      </c>
      <c r="AH74" s="49">
        <f t="shared" si="928"/>
        <v>0</v>
      </c>
      <c r="AI74" s="49">
        <f t="shared" si="928"/>
        <v>0</v>
      </c>
      <c r="AJ74" s="49">
        <f t="shared" si="928"/>
        <v>0</v>
      </c>
      <c r="AK74" s="49">
        <f t="shared" si="928"/>
        <v>0</v>
      </c>
      <c r="AL74" s="49">
        <f t="shared" si="928"/>
        <v>0</v>
      </c>
      <c r="AM74" s="49">
        <f t="shared" si="928"/>
        <v>0</v>
      </c>
      <c r="AN74" s="49">
        <f t="shared" si="928"/>
        <v>0</v>
      </c>
      <c r="AO74" s="49">
        <f t="shared" si="928"/>
        <v>0</v>
      </c>
      <c r="AP74" s="49">
        <f t="shared" si="928"/>
        <v>0</v>
      </c>
      <c r="AQ74" s="49">
        <f t="shared" si="928"/>
        <v>0</v>
      </c>
      <c r="AR74" s="319">
        <f t="shared" si="928"/>
        <v>0</v>
      </c>
      <c r="AS74" s="49">
        <f t="shared" si="928"/>
        <v>0</v>
      </c>
      <c r="AT74" s="49">
        <f t="shared" si="928"/>
        <v>0</v>
      </c>
      <c r="AU74" s="49">
        <f t="shared" si="928"/>
        <v>0</v>
      </c>
      <c r="AV74" s="49">
        <f t="shared" si="928"/>
        <v>0</v>
      </c>
      <c r="AW74" s="49">
        <f t="shared" si="928"/>
        <v>0</v>
      </c>
      <c r="AX74" s="49">
        <f t="shared" si="928"/>
        <v>0</v>
      </c>
      <c r="AY74" s="49">
        <f t="shared" si="928"/>
        <v>0</v>
      </c>
      <c r="AZ74" s="49">
        <f t="shared" si="928"/>
        <v>0</v>
      </c>
      <c r="BA74" s="49">
        <f t="shared" si="928"/>
        <v>0</v>
      </c>
      <c r="BB74" s="49">
        <f t="shared" si="928"/>
        <v>0</v>
      </c>
      <c r="BC74" s="49">
        <f t="shared" si="928"/>
        <v>0</v>
      </c>
      <c r="BD74" s="49">
        <f t="shared" si="928"/>
        <v>0</v>
      </c>
      <c r="BE74" s="319">
        <f t="shared" si="928"/>
        <v>0</v>
      </c>
      <c r="BF74" s="49">
        <f t="shared" si="928"/>
        <v>0</v>
      </c>
      <c r="BG74" s="49">
        <f t="shared" si="928"/>
        <v>0</v>
      </c>
      <c r="BH74" s="49">
        <f t="shared" si="928"/>
        <v>0</v>
      </c>
      <c r="BI74" s="49">
        <f t="shared" si="928"/>
        <v>0</v>
      </c>
      <c r="BJ74" s="49">
        <f t="shared" si="928"/>
        <v>0</v>
      </c>
      <c r="BK74" s="49">
        <f t="shared" si="928"/>
        <v>0</v>
      </c>
      <c r="BL74" s="49">
        <f t="shared" si="928"/>
        <v>0</v>
      </c>
      <c r="BM74" s="49">
        <f t="shared" si="928"/>
        <v>0</v>
      </c>
      <c r="BN74" s="49">
        <f t="shared" si="928"/>
        <v>0</v>
      </c>
      <c r="BO74" s="49">
        <f t="shared" si="928"/>
        <v>0</v>
      </c>
      <c r="BP74" s="49">
        <f t="shared" si="928"/>
        <v>0</v>
      </c>
      <c r="BQ74" s="49">
        <f t="shared" si="928"/>
        <v>0</v>
      </c>
      <c r="BR74" s="319">
        <f t="shared" ref="BR74:EC74" si="929">SUM(BR71:BR72)</f>
        <v>0</v>
      </c>
      <c r="BS74" s="49">
        <f t="shared" si="929"/>
        <v>0</v>
      </c>
      <c r="BT74" s="49">
        <f t="shared" si="929"/>
        <v>0</v>
      </c>
      <c r="BU74" s="49">
        <f t="shared" si="929"/>
        <v>0</v>
      </c>
      <c r="BV74" s="49">
        <f t="shared" si="929"/>
        <v>0</v>
      </c>
      <c r="BW74" s="49">
        <f t="shared" si="929"/>
        <v>0</v>
      </c>
      <c r="BX74" s="49">
        <f t="shared" si="929"/>
        <v>0</v>
      </c>
      <c r="BY74" s="49">
        <f t="shared" si="929"/>
        <v>0</v>
      </c>
      <c r="BZ74" s="49">
        <f t="shared" si="929"/>
        <v>0</v>
      </c>
      <c r="CA74" s="49">
        <f t="shared" si="929"/>
        <v>0</v>
      </c>
      <c r="CB74" s="49">
        <f t="shared" si="929"/>
        <v>0</v>
      </c>
      <c r="CC74" s="49">
        <f t="shared" si="929"/>
        <v>0</v>
      </c>
      <c r="CD74" s="49">
        <f t="shared" si="929"/>
        <v>0</v>
      </c>
      <c r="CE74" s="319">
        <f t="shared" si="929"/>
        <v>0</v>
      </c>
      <c r="CF74" s="49">
        <f t="shared" si="929"/>
        <v>0</v>
      </c>
      <c r="CG74" s="49">
        <f t="shared" si="929"/>
        <v>0</v>
      </c>
      <c r="CH74" s="49">
        <f t="shared" si="929"/>
        <v>0</v>
      </c>
      <c r="CI74" s="49">
        <f t="shared" si="929"/>
        <v>0</v>
      </c>
      <c r="CJ74" s="49">
        <f t="shared" si="929"/>
        <v>0</v>
      </c>
      <c r="CK74" s="49">
        <f t="shared" si="929"/>
        <v>0</v>
      </c>
      <c r="CL74" s="49">
        <f t="shared" si="929"/>
        <v>0</v>
      </c>
      <c r="CM74" s="49">
        <f t="shared" si="929"/>
        <v>0</v>
      </c>
      <c r="CN74" s="49">
        <f t="shared" si="929"/>
        <v>0</v>
      </c>
      <c r="CO74" s="49">
        <f t="shared" si="929"/>
        <v>0</v>
      </c>
      <c r="CP74" s="49">
        <f t="shared" si="929"/>
        <v>0</v>
      </c>
      <c r="CQ74" s="49">
        <f t="shared" si="929"/>
        <v>0</v>
      </c>
      <c r="CR74" s="319">
        <f t="shared" si="929"/>
        <v>0</v>
      </c>
      <c r="CS74" s="49">
        <f t="shared" si="929"/>
        <v>0</v>
      </c>
      <c r="CT74" s="49">
        <f t="shared" si="929"/>
        <v>0</v>
      </c>
      <c r="CU74" s="49">
        <f t="shared" si="929"/>
        <v>0</v>
      </c>
      <c r="CV74" s="49">
        <f t="shared" si="929"/>
        <v>0</v>
      </c>
      <c r="CW74" s="49">
        <f t="shared" si="929"/>
        <v>0</v>
      </c>
      <c r="CX74" s="49">
        <f t="shared" si="929"/>
        <v>0</v>
      </c>
      <c r="CY74" s="49">
        <f t="shared" si="929"/>
        <v>0</v>
      </c>
      <c r="CZ74" s="49">
        <f t="shared" si="929"/>
        <v>0</v>
      </c>
      <c r="DA74" s="49">
        <f t="shared" si="929"/>
        <v>0</v>
      </c>
      <c r="DB74" s="49">
        <f t="shared" si="929"/>
        <v>0</v>
      </c>
      <c r="DC74" s="49">
        <f t="shared" si="929"/>
        <v>0</v>
      </c>
      <c r="DD74" s="49">
        <f t="shared" si="929"/>
        <v>0</v>
      </c>
      <c r="DE74" s="319">
        <f t="shared" si="929"/>
        <v>0</v>
      </c>
      <c r="DF74" s="49">
        <f t="shared" si="929"/>
        <v>0</v>
      </c>
      <c r="DG74" s="49">
        <f t="shared" si="929"/>
        <v>0</v>
      </c>
      <c r="DH74" s="49">
        <f t="shared" si="929"/>
        <v>0</v>
      </c>
      <c r="DI74" s="49">
        <f t="shared" si="929"/>
        <v>0</v>
      </c>
      <c r="DJ74" s="49">
        <f t="shared" si="929"/>
        <v>0</v>
      </c>
      <c r="DK74" s="49">
        <f t="shared" si="929"/>
        <v>0</v>
      </c>
      <c r="DL74" s="49">
        <f t="shared" si="929"/>
        <v>0</v>
      </c>
      <c r="DM74" s="49">
        <f t="shared" si="929"/>
        <v>0</v>
      </c>
      <c r="DN74" s="49">
        <f t="shared" si="929"/>
        <v>0</v>
      </c>
      <c r="DO74" s="49">
        <f t="shared" si="929"/>
        <v>0</v>
      </c>
      <c r="DP74" s="49">
        <f t="shared" si="929"/>
        <v>0</v>
      </c>
      <c r="DQ74" s="49">
        <f t="shared" si="929"/>
        <v>0</v>
      </c>
      <c r="DR74" s="319">
        <f t="shared" si="929"/>
        <v>0</v>
      </c>
      <c r="DS74" s="49">
        <f t="shared" si="929"/>
        <v>0</v>
      </c>
      <c r="DT74" s="49">
        <f t="shared" si="929"/>
        <v>0</v>
      </c>
      <c r="DU74" s="49">
        <f t="shared" si="929"/>
        <v>0</v>
      </c>
      <c r="DV74" s="49">
        <f t="shared" si="929"/>
        <v>0</v>
      </c>
      <c r="DW74" s="49">
        <f t="shared" si="929"/>
        <v>0</v>
      </c>
      <c r="DX74" s="49">
        <f t="shared" si="929"/>
        <v>0</v>
      </c>
      <c r="DY74" s="49">
        <f t="shared" si="929"/>
        <v>0</v>
      </c>
      <c r="DZ74" s="49">
        <f t="shared" si="929"/>
        <v>0</v>
      </c>
      <c r="EA74" s="49">
        <f t="shared" si="929"/>
        <v>0</v>
      </c>
      <c r="EB74" s="49">
        <f t="shared" si="929"/>
        <v>0</v>
      </c>
      <c r="EC74" s="49">
        <f t="shared" si="929"/>
        <v>0</v>
      </c>
      <c r="ED74" s="49">
        <f t="shared" ref="ED74:EE74" si="930">SUM(ED71:ED72)</f>
        <v>0</v>
      </c>
      <c r="EE74" s="391">
        <f t="shared" si="930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 t="shared" ref="F76:Q76" si="931">F34</f>
        <v>0</v>
      </c>
      <c r="G76" s="17">
        <f t="shared" si="931"/>
        <v>0</v>
      </c>
      <c r="H76" s="17">
        <f t="shared" si="931"/>
        <v>0</v>
      </c>
      <c r="I76" s="17">
        <f t="shared" si="931"/>
        <v>0</v>
      </c>
      <c r="J76" s="17">
        <f t="shared" si="931"/>
        <v>0</v>
      </c>
      <c r="K76" s="17">
        <f t="shared" si="931"/>
        <v>0</v>
      </c>
      <c r="L76" s="17">
        <f t="shared" si="931"/>
        <v>0</v>
      </c>
      <c r="M76" s="17">
        <f t="shared" si="931"/>
        <v>0</v>
      </c>
      <c r="N76" s="17">
        <f t="shared" si="931"/>
        <v>0</v>
      </c>
      <c r="O76" s="17">
        <f t="shared" si="931"/>
        <v>0</v>
      </c>
      <c r="P76" s="17">
        <f t="shared" si="931"/>
        <v>0</v>
      </c>
      <c r="Q76" s="17">
        <f t="shared" si="931"/>
        <v>0</v>
      </c>
      <c r="R76" s="319">
        <f t="shared" ref="R76:R80" si="932">SUM(F76:Q76)</f>
        <v>0</v>
      </c>
      <c r="S76" s="17">
        <f t="shared" ref="S76:AD76" si="933">S34</f>
        <v>0</v>
      </c>
      <c r="T76" s="17">
        <f t="shared" si="933"/>
        <v>0</v>
      </c>
      <c r="U76" s="17">
        <f t="shared" si="933"/>
        <v>0</v>
      </c>
      <c r="V76" s="17">
        <f t="shared" si="933"/>
        <v>0</v>
      </c>
      <c r="W76" s="17">
        <f t="shared" si="933"/>
        <v>0</v>
      </c>
      <c r="X76" s="17">
        <f t="shared" si="933"/>
        <v>0</v>
      </c>
      <c r="Y76" s="17">
        <f t="shared" si="933"/>
        <v>0</v>
      </c>
      <c r="Z76" s="17">
        <f t="shared" si="933"/>
        <v>0</v>
      </c>
      <c r="AA76" s="17">
        <f t="shared" si="933"/>
        <v>0</v>
      </c>
      <c r="AB76" s="17">
        <f t="shared" si="933"/>
        <v>0</v>
      </c>
      <c r="AC76" s="17">
        <f t="shared" si="933"/>
        <v>0</v>
      </c>
      <c r="AD76" s="17">
        <f t="shared" si="933"/>
        <v>0</v>
      </c>
      <c r="AE76" s="319">
        <f t="shared" ref="AE76:AE80" si="934">SUM(S76:AD76)</f>
        <v>0</v>
      </c>
      <c r="AF76" s="17">
        <f t="shared" ref="AF76:AQ76" si="935">AF34</f>
        <v>0</v>
      </c>
      <c r="AG76" s="17">
        <f t="shared" si="935"/>
        <v>0</v>
      </c>
      <c r="AH76" s="17">
        <f t="shared" si="935"/>
        <v>0</v>
      </c>
      <c r="AI76" s="17">
        <f t="shared" si="935"/>
        <v>0</v>
      </c>
      <c r="AJ76" s="17">
        <f t="shared" si="935"/>
        <v>0</v>
      </c>
      <c r="AK76" s="17">
        <f t="shared" si="935"/>
        <v>0</v>
      </c>
      <c r="AL76" s="17">
        <f t="shared" si="935"/>
        <v>0</v>
      </c>
      <c r="AM76" s="17">
        <f t="shared" si="935"/>
        <v>0</v>
      </c>
      <c r="AN76" s="17">
        <f t="shared" si="935"/>
        <v>0</v>
      </c>
      <c r="AO76" s="17">
        <f t="shared" si="935"/>
        <v>0</v>
      </c>
      <c r="AP76" s="17">
        <f t="shared" si="935"/>
        <v>0</v>
      </c>
      <c r="AQ76" s="17">
        <f t="shared" si="935"/>
        <v>0</v>
      </c>
      <c r="AR76" s="319">
        <f t="shared" ref="AR76:AR80" si="936">SUM(AF76:AQ76)</f>
        <v>0</v>
      </c>
      <c r="AS76" s="17">
        <f t="shared" ref="AS76:BD76" si="937">AS34</f>
        <v>0</v>
      </c>
      <c r="AT76" s="17">
        <f t="shared" si="937"/>
        <v>0</v>
      </c>
      <c r="AU76" s="17">
        <f t="shared" si="937"/>
        <v>0</v>
      </c>
      <c r="AV76" s="17">
        <f t="shared" si="937"/>
        <v>0</v>
      </c>
      <c r="AW76" s="17">
        <f t="shared" si="937"/>
        <v>0</v>
      </c>
      <c r="AX76" s="17">
        <f t="shared" si="937"/>
        <v>0</v>
      </c>
      <c r="AY76" s="17">
        <f t="shared" si="937"/>
        <v>0</v>
      </c>
      <c r="AZ76" s="17">
        <f t="shared" si="937"/>
        <v>0</v>
      </c>
      <c r="BA76" s="17">
        <f t="shared" si="937"/>
        <v>0</v>
      </c>
      <c r="BB76" s="17">
        <f t="shared" si="937"/>
        <v>0</v>
      </c>
      <c r="BC76" s="17">
        <f t="shared" si="937"/>
        <v>0</v>
      </c>
      <c r="BD76" s="17">
        <f t="shared" si="937"/>
        <v>0</v>
      </c>
      <c r="BE76" s="319">
        <f t="shared" ref="BE76:BE80" si="938">SUM(AS76:BD76)</f>
        <v>0</v>
      </c>
      <c r="BF76" s="17">
        <f t="shared" ref="BF76:BQ76" si="939">BF34</f>
        <v>0</v>
      </c>
      <c r="BG76" s="17">
        <f t="shared" si="939"/>
        <v>0</v>
      </c>
      <c r="BH76" s="17">
        <f t="shared" si="939"/>
        <v>0</v>
      </c>
      <c r="BI76" s="17">
        <f t="shared" si="939"/>
        <v>0</v>
      </c>
      <c r="BJ76" s="17">
        <f t="shared" si="939"/>
        <v>0</v>
      </c>
      <c r="BK76" s="17">
        <f t="shared" si="939"/>
        <v>0</v>
      </c>
      <c r="BL76" s="17">
        <f t="shared" si="939"/>
        <v>0</v>
      </c>
      <c r="BM76" s="17">
        <f t="shared" si="939"/>
        <v>0</v>
      </c>
      <c r="BN76" s="17">
        <f t="shared" si="939"/>
        <v>0</v>
      </c>
      <c r="BO76" s="17">
        <f t="shared" si="939"/>
        <v>0</v>
      </c>
      <c r="BP76" s="17">
        <f t="shared" si="939"/>
        <v>0</v>
      </c>
      <c r="BQ76" s="17">
        <f t="shared" si="939"/>
        <v>0</v>
      </c>
      <c r="BR76" s="319">
        <f t="shared" ref="BR76:BR80" si="940">SUM(BF76:BQ76)</f>
        <v>0</v>
      </c>
      <c r="BS76" s="17">
        <f t="shared" ref="BS76:CD76" si="941">BS34</f>
        <v>0</v>
      </c>
      <c r="BT76" s="17">
        <f t="shared" si="941"/>
        <v>0</v>
      </c>
      <c r="BU76" s="17">
        <f t="shared" si="941"/>
        <v>0</v>
      </c>
      <c r="BV76" s="17">
        <f t="shared" si="941"/>
        <v>0</v>
      </c>
      <c r="BW76" s="17">
        <f t="shared" si="941"/>
        <v>0</v>
      </c>
      <c r="BX76" s="17">
        <f t="shared" si="941"/>
        <v>0</v>
      </c>
      <c r="BY76" s="17">
        <f t="shared" si="941"/>
        <v>0</v>
      </c>
      <c r="BZ76" s="17">
        <f t="shared" si="941"/>
        <v>0</v>
      </c>
      <c r="CA76" s="17">
        <f t="shared" si="941"/>
        <v>0</v>
      </c>
      <c r="CB76" s="17">
        <f t="shared" si="941"/>
        <v>0</v>
      </c>
      <c r="CC76" s="17">
        <f t="shared" si="941"/>
        <v>0</v>
      </c>
      <c r="CD76" s="17">
        <f t="shared" si="941"/>
        <v>0</v>
      </c>
      <c r="CE76" s="319">
        <f t="shared" ref="CE76:CE80" si="942">SUM(BS76:CD76)</f>
        <v>0</v>
      </c>
      <c r="CF76" s="17">
        <f t="shared" ref="CF76:CQ76" si="943">CF34</f>
        <v>0</v>
      </c>
      <c r="CG76" s="17">
        <f t="shared" si="943"/>
        <v>0</v>
      </c>
      <c r="CH76" s="17">
        <f t="shared" si="943"/>
        <v>0</v>
      </c>
      <c r="CI76" s="17">
        <f t="shared" si="943"/>
        <v>0</v>
      </c>
      <c r="CJ76" s="17">
        <f t="shared" si="943"/>
        <v>0</v>
      </c>
      <c r="CK76" s="17">
        <f t="shared" si="943"/>
        <v>0</v>
      </c>
      <c r="CL76" s="17">
        <f t="shared" si="943"/>
        <v>0</v>
      </c>
      <c r="CM76" s="17">
        <f t="shared" si="943"/>
        <v>0</v>
      </c>
      <c r="CN76" s="17">
        <f t="shared" si="943"/>
        <v>0</v>
      </c>
      <c r="CO76" s="17">
        <f t="shared" si="943"/>
        <v>0</v>
      </c>
      <c r="CP76" s="17">
        <f t="shared" si="943"/>
        <v>0</v>
      </c>
      <c r="CQ76" s="17">
        <f t="shared" si="943"/>
        <v>0</v>
      </c>
      <c r="CR76" s="319">
        <f t="shared" ref="CR76:CR80" si="944">SUM(CF76:CQ76)</f>
        <v>0</v>
      </c>
      <c r="CS76" s="17">
        <f t="shared" ref="CS76:DD76" si="945">CS34</f>
        <v>0</v>
      </c>
      <c r="CT76" s="17">
        <f t="shared" si="945"/>
        <v>0</v>
      </c>
      <c r="CU76" s="17">
        <f t="shared" si="945"/>
        <v>0</v>
      </c>
      <c r="CV76" s="17">
        <f t="shared" si="945"/>
        <v>0</v>
      </c>
      <c r="CW76" s="17">
        <f t="shared" si="945"/>
        <v>0</v>
      </c>
      <c r="CX76" s="17">
        <f t="shared" si="945"/>
        <v>0</v>
      </c>
      <c r="CY76" s="17">
        <f t="shared" si="945"/>
        <v>0</v>
      </c>
      <c r="CZ76" s="17">
        <f t="shared" si="945"/>
        <v>0</v>
      </c>
      <c r="DA76" s="17">
        <f t="shared" si="945"/>
        <v>0</v>
      </c>
      <c r="DB76" s="17">
        <f t="shared" si="945"/>
        <v>0</v>
      </c>
      <c r="DC76" s="17">
        <f t="shared" si="945"/>
        <v>0</v>
      </c>
      <c r="DD76" s="17">
        <f t="shared" si="945"/>
        <v>0</v>
      </c>
      <c r="DE76" s="319">
        <f t="shared" ref="DE76:DE80" si="946">SUM(CS76:DD76)</f>
        <v>0</v>
      </c>
      <c r="DF76" s="17">
        <f t="shared" ref="DF76:DQ76" si="947">DF34</f>
        <v>0</v>
      </c>
      <c r="DG76" s="17">
        <f t="shared" si="947"/>
        <v>0</v>
      </c>
      <c r="DH76" s="17">
        <f t="shared" si="947"/>
        <v>0</v>
      </c>
      <c r="DI76" s="17">
        <f t="shared" si="947"/>
        <v>0</v>
      </c>
      <c r="DJ76" s="17">
        <f t="shared" si="947"/>
        <v>0</v>
      </c>
      <c r="DK76" s="17">
        <f t="shared" si="947"/>
        <v>0</v>
      </c>
      <c r="DL76" s="17">
        <f t="shared" si="947"/>
        <v>0</v>
      </c>
      <c r="DM76" s="17">
        <f t="shared" si="947"/>
        <v>0</v>
      </c>
      <c r="DN76" s="17">
        <f t="shared" si="947"/>
        <v>0</v>
      </c>
      <c r="DO76" s="17">
        <f t="shared" si="947"/>
        <v>0</v>
      </c>
      <c r="DP76" s="17">
        <f t="shared" si="947"/>
        <v>0</v>
      </c>
      <c r="DQ76" s="17">
        <f t="shared" si="947"/>
        <v>0</v>
      </c>
      <c r="DR76" s="319">
        <f t="shared" ref="DR76:DR80" si="948">SUM(DF76:DQ76)</f>
        <v>0</v>
      </c>
      <c r="DS76" s="17">
        <f t="shared" ref="DS76:ED76" si="949">DS34</f>
        <v>0</v>
      </c>
      <c r="DT76" s="17">
        <f t="shared" si="949"/>
        <v>0</v>
      </c>
      <c r="DU76" s="17">
        <f t="shared" si="949"/>
        <v>0</v>
      </c>
      <c r="DV76" s="17">
        <f t="shared" si="949"/>
        <v>0</v>
      </c>
      <c r="DW76" s="17">
        <f t="shared" si="949"/>
        <v>0</v>
      </c>
      <c r="DX76" s="17">
        <f t="shared" si="949"/>
        <v>0</v>
      </c>
      <c r="DY76" s="17">
        <f t="shared" si="949"/>
        <v>0</v>
      </c>
      <c r="DZ76" s="17">
        <f t="shared" si="949"/>
        <v>0</v>
      </c>
      <c r="EA76" s="17">
        <f t="shared" si="949"/>
        <v>0</v>
      </c>
      <c r="EB76" s="17">
        <f t="shared" si="949"/>
        <v>0</v>
      </c>
      <c r="EC76" s="17">
        <f t="shared" si="949"/>
        <v>0</v>
      </c>
      <c r="ED76" s="17">
        <f t="shared" si="949"/>
        <v>0</v>
      </c>
      <c r="EE76" s="391">
        <f t="shared" ref="EE76:EE80" si="950">SUM(DS76:ED76)</f>
        <v>0</v>
      </c>
    </row>
    <row r="77" spans="3:135" x14ac:dyDescent="0.2">
      <c r="D77" s="5" t="s">
        <v>46</v>
      </c>
      <c r="F77" s="17">
        <f t="shared" ref="F77:Q77" si="951">F41</f>
        <v>0</v>
      </c>
      <c r="G77" s="17">
        <f t="shared" si="951"/>
        <v>0</v>
      </c>
      <c r="H77" s="17">
        <f t="shared" si="951"/>
        <v>0</v>
      </c>
      <c r="I77" s="17">
        <f t="shared" si="951"/>
        <v>0</v>
      </c>
      <c r="J77" s="17">
        <f t="shared" si="951"/>
        <v>0</v>
      </c>
      <c r="K77" s="17">
        <f t="shared" si="951"/>
        <v>0</v>
      </c>
      <c r="L77" s="17">
        <f t="shared" si="951"/>
        <v>0</v>
      </c>
      <c r="M77" s="17">
        <f t="shared" si="951"/>
        <v>0</v>
      </c>
      <c r="N77" s="17">
        <f t="shared" si="951"/>
        <v>0</v>
      </c>
      <c r="O77" s="17">
        <f t="shared" si="951"/>
        <v>0</v>
      </c>
      <c r="P77" s="17">
        <f t="shared" si="951"/>
        <v>0</v>
      </c>
      <c r="Q77" s="17">
        <f t="shared" si="951"/>
        <v>0</v>
      </c>
      <c r="R77" s="319">
        <f t="shared" si="932"/>
        <v>0</v>
      </c>
      <c r="S77" s="17">
        <f t="shared" ref="S77:AD77" si="952">S41</f>
        <v>0</v>
      </c>
      <c r="T77" s="17">
        <f t="shared" si="952"/>
        <v>0</v>
      </c>
      <c r="U77" s="17">
        <f t="shared" si="952"/>
        <v>0</v>
      </c>
      <c r="V77" s="17">
        <f t="shared" si="952"/>
        <v>0</v>
      </c>
      <c r="W77" s="17">
        <f t="shared" si="952"/>
        <v>0</v>
      </c>
      <c r="X77" s="17">
        <f t="shared" si="952"/>
        <v>0</v>
      </c>
      <c r="Y77" s="17">
        <f t="shared" si="952"/>
        <v>0</v>
      </c>
      <c r="Z77" s="17">
        <f t="shared" si="952"/>
        <v>0</v>
      </c>
      <c r="AA77" s="17">
        <f t="shared" si="952"/>
        <v>0</v>
      </c>
      <c r="AB77" s="17">
        <f t="shared" si="952"/>
        <v>0</v>
      </c>
      <c r="AC77" s="17">
        <f t="shared" si="952"/>
        <v>0</v>
      </c>
      <c r="AD77" s="17">
        <f t="shared" si="952"/>
        <v>0</v>
      </c>
      <c r="AE77" s="319">
        <f t="shared" si="934"/>
        <v>0</v>
      </c>
      <c r="AF77" s="17">
        <f t="shared" ref="AF77:AQ77" si="953">AF41</f>
        <v>0</v>
      </c>
      <c r="AG77" s="17">
        <f t="shared" si="953"/>
        <v>0</v>
      </c>
      <c r="AH77" s="17">
        <f t="shared" si="953"/>
        <v>0</v>
      </c>
      <c r="AI77" s="17">
        <f t="shared" si="953"/>
        <v>0</v>
      </c>
      <c r="AJ77" s="17">
        <f t="shared" si="953"/>
        <v>0</v>
      </c>
      <c r="AK77" s="17">
        <f t="shared" si="953"/>
        <v>0</v>
      </c>
      <c r="AL77" s="17">
        <f t="shared" si="953"/>
        <v>0</v>
      </c>
      <c r="AM77" s="17">
        <f t="shared" si="953"/>
        <v>0</v>
      </c>
      <c r="AN77" s="17">
        <f t="shared" si="953"/>
        <v>0</v>
      </c>
      <c r="AO77" s="17">
        <f t="shared" si="953"/>
        <v>0</v>
      </c>
      <c r="AP77" s="17">
        <f t="shared" si="953"/>
        <v>0</v>
      </c>
      <c r="AQ77" s="17">
        <f t="shared" si="953"/>
        <v>0</v>
      </c>
      <c r="AR77" s="319">
        <f t="shared" si="936"/>
        <v>0</v>
      </c>
      <c r="AS77" s="17">
        <f t="shared" ref="AS77:BD77" si="954">AS41</f>
        <v>0</v>
      </c>
      <c r="AT77" s="17">
        <f t="shared" si="954"/>
        <v>0</v>
      </c>
      <c r="AU77" s="17">
        <f t="shared" si="954"/>
        <v>0</v>
      </c>
      <c r="AV77" s="17">
        <f t="shared" si="954"/>
        <v>0</v>
      </c>
      <c r="AW77" s="17">
        <f t="shared" si="954"/>
        <v>0</v>
      </c>
      <c r="AX77" s="17">
        <f t="shared" si="954"/>
        <v>0</v>
      </c>
      <c r="AY77" s="17">
        <f t="shared" si="954"/>
        <v>0</v>
      </c>
      <c r="AZ77" s="17">
        <f t="shared" si="954"/>
        <v>0</v>
      </c>
      <c r="BA77" s="17">
        <f t="shared" si="954"/>
        <v>0</v>
      </c>
      <c r="BB77" s="17">
        <f t="shared" si="954"/>
        <v>0</v>
      </c>
      <c r="BC77" s="17">
        <f t="shared" si="954"/>
        <v>0</v>
      </c>
      <c r="BD77" s="17">
        <f t="shared" si="954"/>
        <v>0</v>
      </c>
      <c r="BE77" s="319">
        <f t="shared" si="938"/>
        <v>0</v>
      </c>
      <c r="BF77" s="17">
        <f t="shared" ref="BF77:BQ77" si="955">BF41</f>
        <v>0</v>
      </c>
      <c r="BG77" s="17">
        <f t="shared" si="955"/>
        <v>0</v>
      </c>
      <c r="BH77" s="17">
        <f t="shared" si="955"/>
        <v>0</v>
      </c>
      <c r="BI77" s="17">
        <f t="shared" si="955"/>
        <v>0</v>
      </c>
      <c r="BJ77" s="17">
        <f t="shared" si="955"/>
        <v>0</v>
      </c>
      <c r="BK77" s="17">
        <f t="shared" si="955"/>
        <v>0</v>
      </c>
      <c r="BL77" s="17">
        <f t="shared" si="955"/>
        <v>0</v>
      </c>
      <c r="BM77" s="17">
        <f t="shared" si="955"/>
        <v>0</v>
      </c>
      <c r="BN77" s="17">
        <f t="shared" si="955"/>
        <v>0</v>
      </c>
      <c r="BO77" s="17">
        <f t="shared" si="955"/>
        <v>0</v>
      </c>
      <c r="BP77" s="17">
        <f t="shared" si="955"/>
        <v>0</v>
      </c>
      <c r="BQ77" s="17">
        <f t="shared" si="955"/>
        <v>0</v>
      </c>
      <c r="BR77" s="319">
        <f t="shared" si="940"/>
        <v>0</v>
      </c>
      <c r="BS77" s="17">
        <f t="shared" ref="BS77:CD77" si="956">BS41</f>
        <v>0</v>
      </c>
      <c r="BT77" s="17">
        <f t="shared" si="956"/>
        <v>0</v>
      </c>
      <c r="BU77" s="17">
        <f t="shared" si="956"/>
        <v>0</v>
      </c>
      <c r="BV77" s="17">
        <f t="shared" si="956"/>
        <v>0</v>
      </c>
      <c r="BW77" s="17">
        <f t="shared" si="956"/>
        <v>0</v>
      </c>
      <c r="BX77" s="17">
        <f t="shared" si="956"/>
        <v>0</v>
      </c>
      <c r="BY77" s="17">
        <f t="shared" si="956"/>
        <v>0</v>
      </c>
      <c r="BZ77" s="17">
        <f t="shared" si="956"/>
        <v>0</v>
      </c>
      <c r="CA77" s="17">
        <f t="shared" si="956"/>
        <v>0</v>
      </c>
      <c r="CB77" s="17">
        <f t="shared" si="956"/>
        <v>0</v>
      </c>
      <c r="CC77" s="17">
        <f t="shared" si="956"/>
        <v>0</v>
      </c>
      <c r="CD77" s="17">
        <f t="shared" si="956"/>
        <v>0</v>
      </c>
      <c r="CE77" s="319">
        <f t="shared" si="942"/>
        <v>0</v>
      </c>
      <c r="CF77" s="17">
        <f t="shared" ref="CF77:CQ77" si="957">CF41</f>
        <v>0</v>
      </c>
      <c r="CG77" s="17">
        <f t="shared" si="957"/>
        <v>0</v>
      </c>
      <c r="CH77" s="17">
        <f t="shared" si="957"/>
        <v>0</v>
      </c>
      <c r="CI77" s="17">
        <f t="shared" si="957"/>
        <v>0</v>
      </c>
      <c r="CJ77" s="17">
        <f t="shared" si="957"/>
        <v>0</v>
      </c>
      <c r="CK77" s="17">
        <f t="shared" si="957"/>
        <v>0</v>
      </c>
      <c r="CL77" s="17">
        <f t="shared" si="957"/>
        <v>0</v>
      </c>
      <c r="CM77" s="17">
        <f t="shared" si="957"/>
        <v>0</v>
      </c>
      <c r="CN77" s="17">
        <f t="shared" si="957"/>
        <v>0</v>
      </c>
      <c r="CO77" s="17">
        <f t="shared" si="957"/>
        <v>0</v>
      </c>
      <c r="CP77" s="17">
        <f t="shared" si="957"/>
        <v>0</v>
      </c>
      <c r="CQ77" s="17">
        <f t="shared" si="957"/>
        <v>0</v>
      </c>
      <c r="CR77" s="319">
        <f t="shared" si="944"/>
        <v>0</v>
      </c>
      <c r="CS77" s="17">
        <f t="shared" ref="CS77:DD77" si="958">CS41</f>
        <v>0</v>
      </c>
      <c r="CT77" s="17">
        <f t="shared" si="958"/>
        <v>0</v>
      </c>
      <c r="CU77" s="17">
        <f t="shared" si="958"/>
        <v>0</v>
      </c>
      <c r="CV77" s="17">
        <f t="shared" si="958"/>
        <v>0</v>
      </c>
      <c r="CW77" s="17">
        <f t="shared" si="958"/>
        <v>0</v>
      </c>
      <c r="CX77" s="17">
        <f t="shared" si="958"/>
        <v>0</v>
      </c>
      <c r="CY77" s="17">
        <f t="shared" si="958"/>
        <v>0</v>
      </c>
      <c r="CZ77" s="17">
        <f t="shared" si="958"/>
        <v>0</v>
      </c>
      <c r="DA77" s="17">
        <f t="shared" si="958"/>
        <v>0</v>
      </c>
      <c r="DB77" s="17">
        <f t="shared" si="958"/>
        <v>0</v>
      </c>
      <c r="DC77" s="17">
        <f t="shared" si="958"/>
        <v>0</v>
      </c>
      <c r="DD77" s="17">
        <f t="shared" si="958"/>
        <v>0</v>
      </c>
      <c r="DE77" s="319">
        <f t="shared" si="946"/>
        <v>0</v>
      </c>
      <c r="DF77" s="17">
        <f t="shared" ref="DF77:DQ77" si="959">DF41</f>
        <v>0</v>
      </c>
      <c r="DG77" s="17">
        <f t="shared" si="959"/>
        <v>0</v>
      </c>
      <c r="DH77" s="17">
        <f t="shared" si="959"/>
        <v>0</v>
      </c>
      <c r="DI77" s="17">
        <f t="shared" si="959"/>
        <v>0</v>
      </c>
      <c r="DJ77" s="17">
        <f t="shared" si="959"/>
        <v>0</v>
      </c>
      <c r="DK77" s="17">
        <f t="shared" si="959"/>
        <v>0</v>
      </c>
      <c r="DL77" s="17">
        <f t="shared" si="959"/>
        <v>0</v>
      </c>
      <c r="DM77" s="17">
        <f t="shared" si="959"/>
        <v>0</v>
      </c>
      <c r="DN77" s="17">
        <f t="shared" si="959"/>
        <v>0</v>
      </c>
      <c r="DO77" s="17">
        <f t="shared" si="959"/>
        <v>0</v>
      </c>
      <c r="DP77" s="17">
        <f t="shared" si="959"/>
        <v>0</v>
      </c>
      <c r="DQ77" s="17">
        <f t="shared" si="959"/>
        <v>0</v>
      </c>
      <c r="DR77" s="319">
        <f t="shared" si="948"/>
        <v>0</v>
      </c>
      <c r="DS77" s="17">
        <f t="shared" ref="DS77:ED77" si="960">DS41</f>
        <v>0</v>
      </c>
      <c r="DT77" s="17">
        <f t="shared" si="960"/>
        <v>0</v>
      </c>
      <c r="DU77" s="17">
        <f t="shared" si="960"/>
        <v>0</v>
      </c>
      <c r="DV77" s="17">
        <f t="shared" si="960"/>
        <v>0</v>
      </c>
      <c r="DW77" s="17">
        <f t="shared" si="960"/>
        <v>0</v>
      </c>
      <c r="DX77" s="17">
        <f t="shared" si="960"/>
        <v>0</v>
      </c>
      <c r="DY77" s="17">
        <f t="shared" si="960"/>
        <v>0</v>
      </c>
      <c r="DZ77" s="17">
        <f t="shared" si="960"/>
        <v>0</v>
      </c>
      <c r="EA77" s="17">
        <f t="shared" si="960"/>
        <v>0</v>
      </c>
      <c r="EB77" s="17">
        <f t="shared" si="960"/>
        <v>0</v>
      </c>
      <c r="EC77" s="17">
        <f t="shared" si="960"/>
        <v>0</v>
      </c>
      <c r="ED77" s="17">
        <f t="shared" si="960"/>
        <v>0</v>
      </c>
      <c r="EE77" s="391">
        <f t="shared" si="950"/>
        <v>0</v>
      </c>
    </row>
    <row r="78" spans="3:135" x14ac:dyDescent="0.2">
      <c r="D78" s="5" t="s">
        <v>283</v>
      </c>
      <c r="F78" s="17">
        <f>F53</f>
        <v>0</v>
      </c>
      <c r="G78" s="17">
        <f t="shared" ref="G78:Q78" si="961">G53</f>
        <v>0</v>
      </c>
      <c r="H78" s="17">
        <f t="shared" si="961"/>
        <v>0</v>
      </c>
      <c r="I78" s="17">
        <f t="shared" si="961"/>
        <v>0</v>
      </c>
      <c r="J78" s="17">
        <f t="shared" si="961"/>
        <v>0</v>
      </c>
      <c r="K78" s="17">
        <f t="shared" si="961"/>
        <v>0</v>
      </c>
      <c r="L78" s="17">
        <f t="shared" si="961"/>
        <v>0</v>
      </c>
      <c r="M78" s="17">
        <f t="shared" si="961"/>
        <v>0</v>
      </c>
      <c r="N78" s="17">
        <f t="shared" si="961"/>
        <v>0</v>
      </c>
      <c r="O78" s="17">
        <f t="shared" si="961"/>
        <v>0</v>
      </c>
      <c r="P78" s="17">
        <f t="shared" si="961"/>
        <v>0</v>
      </c>
      <c r="Q78" s="17">
        <f t="shared" si="961"/>
        <v>0</v>
      </c>
      <c r="R78" s="319">
        <f t="shared" ref="R78" si="962">SUM(F78:Q78)</f>
        <v>0</v>
      </c>
      <c r="S78" s="17">
        <f>S53</f>
        <v>0</v>
      </c>
      <c r="T78" s="17">
        <f t="shared" ref="T78:AD78" si="963">T53</f>
        <v>0</v>
      </c>
      <c r="U78" s="17">
        <f t="shared" si="963"/>
        <v>0</v>
      </c>
      <c r="V78" s="17">
        <f t="shared" si="963"/>
        <v>0</v>
      </c>
      <c r="W78" s="17">
        <f t="shared" si="963"/>
        <v>0</v>
      </c>
      <c r="X78" s="17">
        <f t="shared" si="963"/>
        <v>0</v>
      </c>
      <c r="Y78" s="17">
        <f t="shared" si="963"/>
        <v>0</v>
      </c>
      <c r="Z78" s="17">
        <f t="shared" si="963"/>
        <v>0</v>
      </c>
      <c r="AA78" s="17">
        <f t="shared" si="963"/>
        <v>0</v>
      </c>
      <c r="AB78" s="17">
        <f t="shared" si="963"/>
        <v>0</v>
      </c>
      <c r="AC78" s="17">
        <f t="shared" si="963"/>
        <v>0</v>
      </c>
      <c r="AD78" s="17">
        <f t="shared" si="963"/>
        <v>0</v>
      </c>
      <c r="AE78" s="319">
        <f t="shared" ref="AE78" si="964">SUM(S78:AD78)</f>
        <v>0</v>
      </c>
      <c r="AF78" s="17">
        <f>AF53</f>
        <v>0</v>
      </c>
      <c r="AG78" s="17">
        <f t="shared" ref="AG78:AQ78" si="965">AG53</f>
        <v>0</v>
      </c>
      <c r="AH78" s="17">
        <f t="shared" si="965"/>
        <v>0</v>
      </c>
      <c r="AI78" s="17">
        <f t="shared" si="965"/>
        <v>0</v>
      </c>
      <c r="AJ78" s="17">
        <f t="shared" si="965"/>
        <v>0</v>
      </c>
      <c r="AK78" s="17">
        <f t="shared" si="965"/>
        <v>0</v>
      </c>
      <c r="AL78" s="17">
        <f t="shared" si="965"/>
        <v>0</v>
      </c>
      <c r="AM78" s="17">
        <f t="shared" si="965"/>
        <v>0</v>
      </c>
      <c r="AN78" s="17">
        <f t="shared" si="965"/>
        <v>0</v>
      </c>
      <c r="AO78" s="17">
        <f t="shared" si="965"/>
        <v>0</v>
      </c>
      <c r="AP78" s="17">
        <f t="shared" si="965"/>
        <v>0</v>
      </c>
      <c r="AQ78" s="17">
        <f t="shared" si="965"/>
        <v>0</v>
      </c>
      <c r="AR78" s="319">
        <f t="shared" ref="AR78" si="966">SUM(AF78:AQ78)</f>
        <v>0</v>
      </c>
      <c r="AS78" s="17">
        <f>AS53</f>
        <v>0</v>
      </c>
      <c r="AT78" s="17">
        <f t="shared" ref="AT78:BD78" si="967">AT53</f>
        <v>0</v>
      </c>
      <c r="AU78" s="17">
        <f t="shared" si="967"/>
        <v>0</v>
      </c>
      <c r="AV78" s="17">
        <f t="shared" si="967"/>
        <v>0</v>
      </c>
      <c r="AW78" s="17">
        <f t="shared" si="967"/>
        <v>0</v>
      </c>
      <c r="AX78" s="17">
        <f t="shared" si="967"/>
        <v>0</v>
      </c>
      <c r="AY78" s="17">
        <f t="shared" si="967"/>
        <v>0</v>
      </c>
      <c r="AZ78" s="17">
        <f t="shared" si="967"/>
        <v>0</v>
      </c>
      <c r="BA78" s="17">
        <f t="shared" si="967"/>
        <v>0</v>
      </c>
      <c r="BB78" s="17">
        <f t="shared" si="967"/>
        <v>0</v>
      </c>
      <c r="BC78" s="17">
        <f t="shared" si="967"/>
        <v>0</v>
      </c>
      <c r="BD78" s="17">
        <f t="shared" si="967"/>
        <v>0</v>
      </c>
      <c r="BE78" s="319">
        <f t="shared" ref="BE78" si="968">SUM(AS78:BD78)</f>
        <v>0</v>
      </c>
      <c r="BF78" s="17">
        <f>BF53</f>
        <v>0</v>
      </c>
      <c r="BG78" s="17">
        <f t="shared" ref="BG78:BQ78" si="969">BG53</f>
        <v>0</v>
      </c>
      <c r="BH78" s="17">
        <f t="shared" si="969"/>
        <v>0</v>
      </c>
      <c r="BI78" s="17">
        <f t="shared" si="969"/>
        <v>0</v>
      </c>
      <c r="BJ78" s="17">
        <f t="shared" si="969"/>
        <v>0</v>
      </c>
      <c r="BK78" s="17">
        <f t="shared" si="969"/>
        <v>0</v>
      </c>
      <c r="BL78" s="17">
        <f t="shared" si="969"/>
        <v>0</v>
      </c>
      <c r="BM78" s="17">
        <f t="shared" si="969"/>
        <v>0</v>
      </c>
      <c r="BN78" s="17">
        <f t="shared" si="969"/>
        <v>0</v>
      </c>
      <c r="BO78" s="17">
        <f t="shared" si="969"/>
        <v>0</v>
      </c>
      <c r="BP78" s="17">
        <f t="shared" si="969"/>
        <v>0</v>
      </c>
      <c r="BQ78" s="17">
        <f t="shared" si="969"/>
        <v>0</v>
      </c>
      <c r="BR78" s="319">
        <f t="shared" ref="BR78" si="970">SUM(BF78:BQ78)</f>
        <v>0</v>
      </c>
      <c r="BS78" s="17">
        <f>BS53</f>
        <v>0</v>
      </c>
      <c r="BT78" s="17">
        <f t="shared" ref="BT78:CD78" si="971">BT53</f>
        <v>0</v>
      </c>
      <c r="BU78" s="17">
        <f t="shared" si="971"/>
        <v>0</v>
      </c>
      <c r="BV78" s="17">
        <f t="shared" si="971"/>
        <v>0</v>
      </c>
      <c r="BW78" s="17">
        <f t="shared" si="971"/>
        <v>0</v>
      </c>
      <c r="BX78" s="17">
        <f t="shared" si="971"/>
        <v>0</v>
      </c>
      <c r="BY78" s="17">
        <f t="shared" si="971"/>
        <v>0</v>
      </c>
      <c r="BZ78" s="17">
        <f t="shared" si="971"/>
        <v>0</v>
      </c>
      <c r="CA78" s="17">
        <f t="shared" si="971"/>
        <v>0</v>
      </c>
      <c r="CB78" s="17">
        <f t="shared" si="971"/>
        <v>0</v>
      </c>
      <c r="CC78" s="17">
        <f t="shared" si="971"/>
        <v>0</v>
      </c>
      <c r="CD78" s="17">
        <f t="shared" si="971"/>
        <v>0</v>
      </c>
      <c r="CE78" s="319">
        <f t="shared" ref="CE78" si="972">SUM(BS78:CD78)</f>
        <v>0</v>
      </c>
      <c r="CF78" s="17">
        <f>CF53</f>
        <v>0</v>
      </c>
      <c r="CG78" s="17">
        <f t="shared" ref="CG78:CQ78" si="973">CG53</f>
        <v>0</v>
      </c>
      <c r="CH78" s="17">
        <f t="shared" si="973"/>
        <v>0</v>
      </c>
      <c r="CI78" s="17">
        <f t="shared" si="973"/>
        <v>0</v>
      </c>
      <c r="CJ78" s="17">
        <f t="shared" si="973"/>
        <v>0</v>
      </c>
      <c r="CK78" s="17">
        <f t="shared" si="973"/>
        <v>0</v>
      </c>
      <c r="CL78" s="17">
        <f t="shared" si="973"/>
        <v>0</v>
      </c>
      <c r="CM78" s="17">
        <f t="shared" si="973"/>
        <v>0</v>
      </c>
      <c r="CN78" s="17">
        <f t="shared" si="973"/>
        <v>0</v>
      </c>
      <c r="CO78" s="17">
        <f t="shared" si="973"/>
        <v>0</v>
      </c>
      <c r="CP78" s="17">
        <f t="shared" si="973"/>
        <v>0</v>
      </c>
      <c r="CQ78" s="17">
        <f t="shared" si="973"/>
        <v>0</v>
      </c>
      <c r="CR78" s="319">
        <f t="shared" ref="CR78" si="974">SUM(CF78:CQ78)</f>
        <v>0</v>
      </c>
      <c r="CS78" s="17">
        <f>CS53</f>
        <v>0</v>
      </c>
      <c r="CT78" s="17">
        <f t="shared" ref="CT78:DD78" si="975">CT53</f>
        <v>0</v>
      </c>
      <c r="CU78" s="17">
        <f t="shared" si="975"/>
        <v>0</v>
      </c>
      <c r="CV78" s="17">
        <f t="shared" si="975"/>
        <v>0</v>
      </c>
      <c r="CW78" s="17">
        <f t="shared" si="975"/>
        <v>0</v>
      </c>
      <c r="CX78" s="17">
        <f t="shared" si="975"/>
        <v>0</v>
      </c>
      <c r="CY78" s="17">
        <f t="shared" si="975"/>
        <v>0</v>
      </c>
      <c r="CZ78" s="17">
        <f t="shared" si="975"/>
        <v>0</v>
      </c>
      <c r="DA78" s="17">
        <f t="shared" si="975"/>
        <v>0</v>
      </c>
      <c r="DB78" s="17">
        <f t="shared" si="975"/>
        <v>0</v>
      </c>
      <c r="DC78" s="17">
        <f t="shared" si="975"/>
        <v>0</v>
      </c>
      <c r="DD78" s="17">
        <f t="shared" si="975"/>
        <v>0</v>
      </c>
      <c r="DE78" s="319">
        <f t="shared" ref="DE78" si="976">SUM(CS78:DD78)</f>
        <v>0</v>
      </c>
      <c r="DF78" s="17">
        <f>DF53</f>
        <v>0</v>
      </c>
      <c r="DG78" s="17">
        <f t="shared" ref="DG78:DQ78" si="977">DG53</f>
        <v>0</v>
      </c>
      <c r="DH78" s="17">
        <f t="shared" si="977"/>
        <v>0</v>
      </c>
      <c r="DI78" s="17">
        <f t="shared" si="977"/>
        <v>0</v>
      </c>
      <c r="DJ78" s="17">
        <f t="shared" si="977"/>
        <v>0</v>
      </c>
      <c r="DK78" s="17">
        <f t="shared" si="977"/>
        <v>0</v>
      </c>
      <c r="DL78" s="17">
        <f t="shared" si="977"/>
        <v>0</v>
      </c>
      <c r="DM78" s="17">
        <f t="shared" si="977"/>
        <v>0</v>
      </c>
      <c r="DN78" s="17">
        <f t="shared" si="977"/>
        <v>0</v>
      </c>
      <c r="DO78" s="17">
        <f t="shared" si="977"/>
        <v>0</v>
      </c>
      <c r="DP78" s="17">
        <f t="shared" si="977"/>
        <v>0</v>
      </c>
      <c r="DQ78" s="17">
        <f t="shared" si="977"/>
        <v>0</v>
      </c>
      <c r="DR78" s="319">
        <f t="shared" ref="DR78" si="978">SUM(DF78:DQ78)</f>
        <v>0</v>
      </c>
      <c r="DS78" s="17">
        <f>DS53</f>
        <v>0</v>
      </c>
      <c r="DT78" s="17">
        <f t="shared" ref="DT78:ED78" si="979">DT53</f>
        <v>0</v>
      </c>
      <c r="DU78" s="17">
        <f t="shared" si="979"/>
        <v>0</v>
      </c>
      <c r="DV78" s="17">
        <f t="shared" si="979"/>
        <v>0</v>
      </c>
      <c r="DW78" s="17">
        <f t="shared" si="979"/>
        <v>0</v>
      </c>
      <c r="DX78" s="17">
        <f t="shared" si="979"/>
        <v>0</v>
      </c>
      <c r="DY78" s="17">
        <f t="shared" si="979"/>
        <v>0</v>
      </c>
      <c r="DZ78" s="17">
        <f t="shared" si="979"/>
        <v>0</v>
      </c>
      <c r="EA78" s="17">
        <f t="shared" si="979"/>
        <v>0</v>
      </c>
      <c r="EB78" s="17">
        <f t="shared" si="979"/>
        <v>0</v>
      </c>
      <c r="EC78" s="17">
        <f t="shared" si="979"/>
        <v>0</v>
      </c>
      <c r="ED78" s="17">
        <f t="shared" si="979"/>
        <v>0</v>
      </c>
      <c r="EE78" s="391">
        <f t="shared" ref="EE78" si="980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932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934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936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938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940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942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944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946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948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950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981">(G76+G78+G79)*$C$83</f>
        <v>0</v>
      </c>
      <c r="H80" s="17">
        <f t="shared" si="981"/>
        <v>0</v>
      </c>
      <c r="I80" s="17">
        <f t="shared" si="981"/>
        <v>0</v>
      </c>
      <c r="J80" s="17">
        <f t="shared" si="981"/>
        <v>0</v>
      </c>
      <c r="K80" s="17">
        <f t="shared" si="981"/>
        <v>0</v>
      </c>
      <c r="L80" s="17">
        <f t="shared" si="981"/>
        <v>0</v>
      </c>
      <c r="M80" s="17">
        <f t="shared" si="981"/>
        <v>0</v>
      </c>
      <c r="N80" s="17">
        <f t="shared" si="981"/>
        <v>0</v>
      </c>
      <c r="O80" s="17">
        <f t="shared" si="981"/>
        <v>0</v>
      </c>
      <c r="P80" s="17">
        <f t="shared" si="981"/>
        <v>0</v>
      </c>
      <c r="Q80" s="17">
        <f t="shared" si="981"/>
        <v>0</v>
      </c>
      <c r="R80" s="319">
        <f t="shared" si="932"/>
        <v>0</v>
      </c>
      <c r="S80" s="17">
        <f>(S76+S78+S79)*$C$83</f>
        <v>0</v>
      </c>
      <c r="T80" s="17">
        <f t="shared" ref="T80" si="982">(T76+T78+T79)*$C$83</f>
        <v>0</v>
      </c>
      <c r="U80" s="17">
        <f t="shared" ref="U80" si="983">(U76+U78+U79)*$C$83</f>
        <v>0</v>
      </c>
      <c r="V80" s="17">
        <f t="shared" ref="V80" si="984">(V76+V78+V79)*$C$83</f>
        <v>0</v>
      </c>
      <c r="W80" s="17">
        <f t="shared" ref="W80" si="985">(W76+W78+W79)*$C$83</f>
        <v>0</v>
      </c>
      <c r="X80" s="17">
        <f t="shared" ref="X80" si="986">(X76+X78+X79)*$C$83</f>
        <v>0</v>
      </c>
      <c r="Y80" s="17">
        <f t="shared" ref="Y80" si="987">(Y76+Y78+Y79)*$C$83</f>
        <v>0</v>
      </c>
      <c r="Z80" s="17">
        <f t="shared" ref="Z80" si="988">(Z76+Z78+Z79)*$C$83</f>
        <v>0</v>
      </c>
      <c r="AA80" s="17">
        <f t="shared" ref="AA80" si="989">(AA76+AA78+AA79)*$C$83</f>
        <v>0</v>
      </c>
      <c r="AB80" s="17">
        <f t="shared" ref="AB80" si="990">(AB76+AB78+AB79)*$C$83</f>
        <v>0</v>
      </c>
      <c r="AC80" s="17">
        <f t="shared" ref="AC80" si="991">(AC76+AC78+AC79)*$C$83</f>
        <v>0</v>
      </c>
      <c r="AD80" s="17">
        <f t="shared" ref="AD80" si="992">(AD76+AD78+AD79)*$C$83</f>
        <v>0</v>
      </c>
      <c r="AE80" s="319">
        <f t="shared" si="934"/>
        <v>0</v>
      </c>
      <c r="AF80" s="17">
        <f>(AF76+AF78+AF79)*$C$83</f>
        <v>0</v>
      </c>
      <c r="AG80" s="17">
        <f t="shared" ref="AG80" si="993">(AG76+AG78+AG79)*$C$83</f>
        <v>0</v>
      </c>
      <c r="AH80" s="17">
        <f t="shared" ref="AH80" si="994">(AH76+AH78+AH79)*$C$83</f>
        <v>0</v>
      </c>
      <c r="AI80" s="17">
        <f t="shared" ref="AI80" si="995">(AI76+AI78+AI79)*$C$83</f>
        <v>0</v>
      </c>
      <c r="AJ80" s="17">
        <f t="shared" ref="AJ80" si="996">(AJ76+AJ78+AJ79)*$C$83</f>
        <v>0</v>
      </c>
      <c r="AK80" s="17">
        <f t="shared" ref="AK80" si="997">(AK76+AK78+AK79)*$C$83</f>
        <v>0</v>
      </c>
      <c r="AL80" s="17">
        <f t="shared" ref="AL80" si="998">(AL76+AL78+AL79)*$C$83</f>
        <v>0</v>
      </c>
      <c r="AM80" s="17">
        <f t="shared" ref="AM80" si="999">(AM76+AM78+AM79)*$C$83</f>
        <v>0</v>
      </c>
      <c r="AN80" s="17">
        <f t="shared" ref="AN80" si="1000">(AN76+AN78+AN79)*$C$83</f>
        <v>0</v>
      </c>
      <c r="AO80" s="17">
        <f t="shared" ref="AO80" si="1001">(AO76+AO78+AO79)*$C$83</f>
        <v>0</v>
      </c>
      <c r="AP80" s="17">
        <f t="shared" ref="AP80" si="1002">(AP76+AP78+AP79)*$C$83</f>
        <v>0</v>
      </c>
      <c r="AQ80" s="17">
        <f t="shared" ref="AQ80" si="1003">(AQ76+AQ78+AQ79)*$C$83</f>
        <v>0</v>
      </c>
      <c r="AR80" s="319">
        <f t="shared" si="936"/>
        <v>0</v>
      </c>
      <c r="AS80" s="17">
        <f>(AS76+AS78+AS79)*$C$83</f>
        <v>0</v>
      </c>
      <c r="AT80" s="17">
        <f t="shared" ref="AT80" si="1004">(AT76+AT78+AT79)*$C$83</f>
        <v>0</v>
      </c>
      <c r="AU80" s="17">
        <f t="shared" ref="AU80" si="1005">(AU76+AU78+AU79)*$C$83</f>
        <v>0</v>
      </c>
      <c r="AV80" s="17">
        <f t="shared" ref="AV80" si="1006">(AV76+AV78+AV79)*$C$83</f>
        <v>0</v>
      </c>
      <c r="AW80" s="17">
        <f t="shared" ref="AW80" si="1007">(AW76+AW78+AW79)*$C$83</f>
        <v>0</v>
      </c>
      <c r="AX80" s="17">
        <f t="shared" ref="AX80" si="1008">(AX76+AX78+AX79)*$C$83</f>
        <v>0</v>
      </c>
      <c r="AY80" s="17">
        <f t="shared" ref="AY80" si="1009">(AY76+AY78+AY79)*$C$83</f>
        <v>0</v>
      </c>
      <c r="AZ80" s="17">
        <f t="shared" ref="AZ80" si="1010">(AZ76+AZ78+AZ79)*$C$83</f>
        <v>0</v>
      </c>
      <c r="BA80" s="17">
        <f t="shared" ref="BA80" si="1011">(BA76+BA78+BA79)*$C$83</f>
        <v>0</v>
      </c>
      <c r="BB80" s="17">
        <f t="shared" ref="BB80" si="1012">(BB76+BB78+BB79)*$C$83</f>
        <v>0</v>
      </c>
      <c r="BC80" s="17">
        <f t="shared" ref="BC80" si="1013">(BC76+BC78+BC79)*$C$83</f>
        <v>0</v>
      </c>
      <c r="BD80" s="17">
        <f t="shared" ref="BD80" si="1014">(BD76+BD78+BD79)*$C$83</f>
        <v>0</v>
      </c>
      <c r="BE80" s="319">
        <f t="shared" si="938"/>
        <v>0</v>
      </c>
      <c r="BF80" s="17">
        <f>(BF76+BF78+BF79)*$C$83</f>
        <v>0</v>
      </c>
      <c r="BG80" s="17">
        <f t="shared" ref="BG80" si="1015">(BG76+BG78+BG79)*$C$83</f>
        <v>0</v>
      </c>
      <c r="BH80" s="17">
        <f t="shared" ref="BH80" si="1016">(BH76+BH78+BH79)*$C$83</f>
        <v>0</v>
      </c>
      <c r="BI80" s="17">
        <f t="shared" ref="BI80" si="1017">(BI76+BI78+BI79)*$C$83</f>
        <v>0</v>
      </c>
      <c r="BJ80" s="17">
        <f t="shared" ref="BJ80" si="1018">(BJ76+BJ78+BJ79)*$C$83</f>
        <v>0</v>
      </c>
      <c r="BK80" s="17">
        <f t="shared" ref="BK80" si="1019">(BK76+BK78+BK79)*$C$83</f>
        <v>0</v>
      </c>
      <c r="BL80" s="17">
        <f t="shared" ref="BL80" si="1020">(BL76+BL78+BL79)*$C$83</f>
        <v>0</v>
      </c>
      <c r="BM80" s="17">
        <f t="shared" ref="BM80" si="1021">(BM76+BM78+BM79)*$C$83</f>
        <v>0</v>
      </c>
      <c r="BN80" s="17">
        <f t="shared" ref="BN80" si="1022">(BN76+BN78+BN79)*$C$83</f>
        <v>0</v>
      </c>
      <c r="BO80" s="17">
        <f t="shared" ref="BO80" si="1023">(BO76+BO78+BO79)*$C$83</f>
        <v>0</v>
      </c>
      <c r="BP80" s="17">
        <f t="shared" ref="BP80" si="1024">(BP76+BP78+BP79)*$C$83</f>
        <v>0</v>
      </c>
      <c r="BQ80" s="17">
        <f t="shared" ref="BQ80" si="1025">(BQ76+BQ78+BQ79)*$C$83</f>
        <v>0</v>
      </c>
      <c r="BR80" s="319">
        <f t="shared" si="940"/>
        <v>0</v>
      </c>
      <c r="BS80" s="17">
        <f>(BS76+BS78+BS79)*$C$83</f>
        <v>0</v>
      </c>
      <c r="BT80" s="17">
        <f t="shared" ref="BT80" si="1026">(BT76+BT78+BT79)*$C$83</f>
        <v>0</v>
      </c>
      <c r="BU80" s="17">
        <f t="shared" ref="BU80" si="1027">(BU76+BU78+BU79)*$C$83</f>
        <v>0</v>
      </c>
      <c r="BV80" s="17">
        <f t="shared" ref="BV80" si="1028">(BV76+BV78+BV79)*$C$83</f>
        <v>0</v>
      </c>
      <c r="BW80" s="17">
        <f t="shared" ref="BW80" si="1029">(BW76+BW78+BW79)*$C$83</f>
        <v>0</v>
      </c>
      <c r="BX80" s="17">
        <f t="shared" ref="BX80" si="1030">(BX76+BX78+BX79)*$C$83</f>
        <v>0</v>
      </c>
      <c r="BY80" s="17">
        <f t="shared" ref="BY80" si="1031">(BY76+BY78+BY79)*$C$83</f>
        <v>0</v>
      </c>
      <c r="BZ80" s="17">
        <f t="shared" ref="BZ80" si="1032">(BZ76+BZ78+BZ79)*$C$83</f>
        <v>0</v>
      </c>
      <c r="CA80" s="17">
        <f t="shared" ref="CA80" si="1033">(CA76+CA78+CA79)*$C$83</f>
        <v>0</v>
      </c>
      <c r="CB80" s="17">
        <f t="shared" ref="CB80" si="1034">(CB76+CB78+CB79)*$C$83</f>
        <v>0</v>
      </c>
      <c r="CC80" s="17">
        <f t="shared" ref="CC80" si="1035">(CC76+CC78+CC79)*$C$83</f>
        <v>0</v>
      </c>
      <c r="CD80" s="17">
        <f t="shared" ref="CD80" si="1036">(CD76+CD78+CD79)*$C$83</f>
        <v>0</v>
      </c>
      <c r="CE80" s="319">
        <f t="shared" si="942"/>
        <v>0</v>
      </c>
      <c r="CF80" s="17">
        <f>(CF76+CF78+CF79)*$C$83</f>
        <v>0</v>
      </c>
      <c r="CG80" s="17">
        <f t="shared" ref="CG80" si="1037">(CG76+CG78+CG79)*$C$83</f>
        <v>0</v>
      </c>
      <c r="CH80" s="17">
        <f t="shared" ref="CH80" si="1038">(CH76+CH78+CH79)*$C$83</f>
        <v>0</v>
      </c>
      <c r="CI80" s="17">
        <f t="shared" ref="CI80" si="1039">(CI76+CI78+CI79)*$C$83</f>
        <v>0</v>
      </c>
      <c r="CJ80" s="17">
        <f t="shared" ref="CJ80" si="1040">(CJ76+CJ78+CJ79)*$C$83</f>
        <v>0</v>
      </c>
      <c r="CK80" s="17">
        <f t="shared" ref="CK80" si="1041">(CK76+CK78+CK79)*$C$83</f>
        <v>0</v>
      </c>
      <c r="CL80" s="17">
        <f t="shared" ref="CL80" si="1042">(CL76+CL78+CL79)*$C$83</f>
        <v>0</v>
      </c>
      <c r="CM80" s="17">
        <f t="shared" ref="CM80" si="1043">(CM76+CM78+CM79)*$C$83</f>
        <v>0</v>
      </c>
      <c r="CN80" s="17">
        <f t="shared" ref="CN80" si="1044">(CN76+CN78+CN79)*$C$83</f>
        <v>0</v>
      </c>
      <c r="CO80" s="17">
        <f t="shared" ref="CO80" si="1045">(CO76+CO78+CO79)*$C$83</f>
        <v>0</v>
      </c>
      <c r="CP80" s="17">
        <f t="shared" ref="CP80" si="1046">(CP76+CP78+CP79)*$C$83</f>
        <v>0</v>
      </c>
      <c r="CQ80" s="17">
        <f t="shared" ref="CQ80" si="1047">(CQ76+CQ78+CQ79)*$C$83</f>
        <v>0</v>
      </c>
      <c r="CR80" s="319">
        <f t="shared" si="944"/>
        <v>0</v>
      </c>
      <c r="CS80" s="17">
        <f>(CS76+CS78+CS79)*$C$83</f>
        <v>0</v>
      </c>
      <c r="CT80" s="17">
        <f t="shared" ref="CT80" si="1048">(CT76+CT78+CT79)*$C$83</f>
        <v>0</v>
      </c>
      <c r="CU80" s="17">
        <f t="shared" ref="CU80" si="1049">(CU76+CU78+CU79)*$C$83</f>
        <v>0</v>
      </c>
      <c r="CV80" s="17">
        <f t="shared" ref="CV80" si="1050">(CV76+CV78+CV79)*$C$83</f>
        <v>0</v>
      </c>
      <c r="CW80" s="17">
        <f t="shared" ref="CW80" si="1051">(CW76+CW78+CW79)*$C$83</f>
        <v>0</v>
      </c>
      <c r="CX80" s="17">
        <f t="shared" ref="CX80" si="1052">(CX76+CX78+CX79)*$C$83</f>
        <v>0</v>
      </c>
      <c r="CY80" s="17">
        <f t="shared" ref="CY80" si="1053">(CY76+CY78+CY79)*$C$83</f>
        <v>0</v>
      </c>
      <c r="CZ80" s="17">
        <f t="shared" ref="CZ80" si="1054">(CZ76+CZ78+CZ79)*$C$83</f>
        <v>0</v>
      </c>
      <c r="DA80" s="17">
        <f t="shared" ref="DA80" si="1055">(DA76+DA78+DA79)*$C$83</f>
        <v>0</v>
      </c>
      <c r="DB80" s="17">
        <f t="shared" ref="DB80" si="1056">(DB76+DB78+DB79)*$C$83</f>
        <v>0</v>
      </c>
      <c r="DC80" s="17">
        <f t="shared" ref="DC80" si="1057">(DC76+DC78+DC79)*$C$83</f>
        <v>0</v>
      </c>
      <c r="DD80" s="17">
        <f t="shared" ref="DD80" si="1058">(DD76+DD78+DD79)*$C$83</f>
        <v>0</v>
      </c>
      <c r="DE80" s="319">
        <f t="shared" si="946"/>
        <v>0</v>
      </c>
      <c r="DF80" s="17">
        <f>(DF76+DF78+DF79)*$C$83</f>
        <v>0</v>
      </c>
      <c r="DG80" s="17">
        <f t="shared" ref="DG80" si="1059">(DG76+DG78+DG79)*$C$83</f>
        <v>0</v>
      </c>
      <c r="DH80" s="17">
        <f t="shared" ref="DH80" si="1060">(DH76+DH78+DH79)*$C$83</f>
        <v>0</v>
      </c>
      <c r="DI80" s="17">
        <f t="shared" ref="DI80" si="1061">(DI76+DI78+DI79)*$C$83</f>
        <v>0</v>
      </c>
      <c r="DJ80" s="17">
        <f t="shared" ref="DJ80" si="1062">(DJ76+DJ78+DJ79)*$C$83</f>
        <v>0</v>
      </c>
      <c r="DK80" s="17">
        <f t="shared" ref="DK80" si="1063">(DK76+DK78+DK79)*$C$83</f>
        <v>0</v>
      </c>
      <c r="DL80" s="17">
        <f t="shared" ref="DL80" si="1064">(DL76+DL78+DL79)*$C$83</f>
        <v>0</v>
      </c>
      <c r="DM80" s="17">
        <f t="shared" ref="DM80" si="1065">(DM76+DM78+DM79)*$C$83</f>
        <v>0</v>
      </c>
      <c r="DN80" s="17">
        <f t="shared" ref="DN80" si="1066">(DN76+DN78+DN79)*$C$83</f>
        <v>0</v>
      </c>
      <c r="DO80" s="17">
        <f t="shared" ref="DO80" si="1067">(DO76+DO78+DO79)*$C$83</f>
        <v>0</v>
      </c>
      <c r="DP80" s="17">
        <f t="shared" ref="DP80" si="1068">(DP76+DP78+DP79)*$C$83</f>
        <v>0</v>
      </c>
      <c r="DQ80" s="17">
        <f t="shared" ref="DQ80" si="1069">(DQ76+DQ78+DQ79)*$C$83</f>
        <v>0</v>
      </c>
      <c r="DR80" s="319">
        <f t="shared" si="948"/>
        <v>0</v>
      </c>
      <c r="DS80" s="17">
        <f>(DS76+DS78+DS79)*$C$83</f>
        <v>0</v>
      </c>
      <c r="DT80" s="17">
        <f t="shared" ref="DT80" si="1070">(DT76+DT78+DT79)*$C$83</f>
        <v>0</v>
      </c>
      <c r="DU80" s="17">
        <f t="shared" ref="DU80" si="1071">(DU76+DU78+DU79)*$C$83</f>
        <v>0</v>
      </c>
      <c r="DV80" s="17">
        <f t="shared" ref="DV80" si="1072">(DV76+DV78+DV79)*$C$83</f>
        <v>0</v>
      </c>
      <c r="DW80" s="17">
        <f t="shared" ref="DW80" si="1073">(DW76+DW78+DW79)*$C$83</f>
        <v>0</v>
      </c>
      <c r="DX80" s="17">
        <f t="shared" ref="DX80" si="1074">(DX76+DX78+DX79)*$C$83</f>
        <v>0</v>
      </c>
      <c r="DY80" s="17">
        <f t="shared" ref="DY80" si="1075">(DY76+DY78+DY79)*$C$83</f>
        <v>0</v>
      </c>
      <c r="DZ80" s="17">
        <f t="shared" ref="DZ80" si="1076">(DZ76+DZ78+DZ79)*$C$83</f>
        <v>0</v>
      </c>
      <c r="EA80" s="17">
        <f t="shared" ref="EA80" si="1077">(EA76+EA78+EA79)*$C$83</f>
        <v>0</v>
      </c>
      <c r="EB80" s="17">
        <f t="shared" ref="EB80" si="1078">(EB76+EB78+EB79)*$C$83</f>
        <v>0</v>
      </c>
      <c r="EC80" s="17">
        <f t="shared" ref="EC80" si="1079">(EC76+EC78+EC79)*$C$83</f>
        <v>0</v>
      </c>
      <c r="ED80" s="17">
        <f t="shared" ref="ED80" si="1080">(ED76+ED78+ED79)*$C$83</f>
        <v>0</v>
      </c>
      <c r="EE80" s="391">
        <f t="shared" si="950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 t="shared" ref="F82:Q82" si="1081">F72-F80</f>
        <v>0</v>
      </c>
      <c r="G82" s="17">
        <f t="shared" si="1081"/>
        <v>0</v>
      </c>
      <c r="H82" s="17">
        <f t="shared" si="1081"/>
        <v>0</v>
      </c>
      <c r="I82" s="17">
        <f t="shared" si="1081"/>
        <v>0</v>
      </c>
      <c r="J82" s="17">
        <f t="shared" si="1081"/>
        <v>0</v>
      </c>
      <c r="K82" s="17">
        <f t="shared" si="1081"/>
        <v>0</v>
      </c>
      <c r="L82" s="17">
        <f t="shared" si="1081"/>
        <v>0</v>
      </c>
      <c r="M82" s="17">
        <f t="shared" si="1081"/>
        <v>0</v>
      </c>
      <c r="N82" s="17">
        <f t="shared" si="1081"/>
        <v>0</v>
      </c>
      <c r="O82" s="17">
        <f t="shared" si="1081"/>
        <v>0</v>
      </c>
      <c r="P82" s="17">
        <f t="shared" si="1081"/>
        <v>0</v>
      </c>
      <c r="Q82" s="17">
        <f t="shared" si="1081"/>
        <v>0</v>
      </c>
      <c r="R82" s="319">
        <f t="shared" ref="R82" si="1082">SUM(F82:Q82)</f>
        <v>0</v>
      </c>
      <c r="S82" s="17">
        <f t="shared" ref="S82:AD82" si="1083">S72-S80</f>
        <v>0</v>
      </c>
      <c r="T82" s="17">
        <f t="shared" si="1083"/>
        <v>0</v>
      </c>
      <c r="U82" s="17">
        <f t="shared" si="1083"/>
        <v>0</v>
      </c>
      <c r="V82" s="17">
        <f t="shared" si="1083"/>
        <v>0</v>
      </c>
      <c r="W82" s="17">
        <f t="shared" si="1083"/>
        <v>0</v>
      </c>
      <c r="X82" s="17">
        <f t="shared" si="1083"/>
        <v>0</v>
      </c>
      <c r="Y82" s="17">
        <f t="shared" si="1083"/>
        <v>0</v>
      </c>
      <c r="Z82" s="17">
        <f t="shared" si="1083"/>
        <v>0</v>
      </c>
      <c r="AA82" s="17">
        <f t="shared" si="1083"/>
        <v>0</v>
      </c>
      <c r="AB82" s="17">
        <f t="shared" si="1083"/>
        <v>0</v>
      </c>
      <c r="AC82" s="17">
        <f t="shared" si="1083"/>
        <v>0</v>
      </c>
      <c r="AD82" s="17">
        <f t="shared" si="1083"/>
        <v>0</v>
      </c>
      <c r="AE82" s="319">
        <f t="shared" ref="AE82" si="1084">SUM(S82:AD82)</f>
        <v>0</v>
      </c>
      <c r="AF82" s="17">
        <f t="shared" ref="AF82:AQ82" si="1085">AF72-AF80</f>
        <v>0</v>
      </c>
      <c r="AG82" s="17">
        <f t="shared" si="1085"/>
        <v>0</v>
      </c>
      <c r="AH82" s="17">
        <f t="shared" si="1085"/>
        <v>0</v>
      </c>
      <c r="AI82" s="17">
        <f t="shared" si="1085"/>
        <v>0</v>
      </c>
      <c r="AJ82" s="17">
        <f t="shared" si="1085"/>
        <v>0</v>
      </c>
      <c r="AK82" s="17">
        <f t="shared" si="1085"/>
        <v>0</v>
      </c>
      <c r="AL82" s="17">
        <f t="shared" si="1085"/>
        <v>0</v>
      </c>
      <c r="AM82" s="17">
        <f t="shared" si="1085"/>
        <v>0</v>
      </c>
      <c r="AN82" s="17">
        <f t="shared" si="1085"/>
        <v>0</v>
      </c>
      <c r="AO82" s="17">
        <f t="shared" si="1085"/>
        <v>0</v>
      </c>
      <c r="AP82" s="17">
        <f t="shared" si="1085"/>
        <v>0</v>
      </c>
      <c r="AQ82" s="17">
        <f t="shared" si="1085"/>
        <v>0</v>
      </c>
      <c r="AR82" s="319">
        <f t="shared" ref="AR82" si="1086">SUM(AF82:AQ82)</f>
        <v>0</v>
      </c>
      <c r="AS82" s="17">
        <f t="shared" ref="AS82:BD82" si="1087">AS72-AS80</f>
        <v>0</v>
      </c>
      <c r="AT82" s="17">
        <f t="shared" si="1087"/>
        <v>0</v>
      </c>
      <c r="AU82" s="17">
        <f t="shared" si="1087"/>
        <v>0</v>
      </c>
      <c r="AV82" s="17">
        <f t="shared" si="1087"/>
        <v>0</v>
      </c>
      <c r="AW82" s="17">
        <f t="shared" si="1087"/>
        <v>0</v>
      </c>
      <c r="AX82" s="17">
        <f t="shared" si="1087"/>
        <v>0</v>
      </c>
      <c r="AY82" s="17">
        <f t="shared" si="1087"/>
        <v>0</v>
      </c>
      <c r="AZ82" s="17">
        <f t="shared" si="1087"/>
        <v>0</v>
      </c>
      <c r="BA82" s="17">
        <f t="shared" si="1087"/>
        <v>0</v>
      </c>
      <c r="BB82" s="17">
        <f t="shared" si="1087"/>
        <v>0</v>
      </c>
      <c r="BC82" s="17">
        <f t="shared" si="1087"/>
        <v>0</v>
      </c>
      <c r="BD82" s="17">
        <f t="shared" si="1087"/>
        <v>0</v>
      </c>
      <c r="BE82" s="319">
        <f t="shared" ref="BE82" si="1088">SUM(AS82:BD82)</f>
        <v>0</v>
      </c>
      <c r="BF82" s="17">
        <f t="shared" ref="BF82:BQ82" si="1089">BF72-BF80</f>
        <v>0</v>
      </c>
      <c r="BG82" s="17">
        <f t="shared" si="1089"/>
        <v>0</v>
      </c>
      <c r="BH82" s="17">
        <f t="shared" si="1089"/>
        <v>0</v>
      </c>
      <c r="BI82" s="17">
        <f t="shared" si="1089"/>
        <v>0</v>
      </c>
      <c r="BJ82" s="17">
        <f t="shared" si="1089"/>
        <v>0</v>
      </c>
      <c r="BK82" s="17">
        <f t="shared" si="1089"/>
        <v>0</v>
      </c>
      <c r="BL82" s="17">
        <f t="shared" si="1089"/>
        <v>0</v>
      </c>
      <c r="BM82" s="17">
        <f t="shared" si="1089"/>
        <v>0</v>
      </c>
      <c r="BN82" s="17">
        <f t="shared" si="1089"/>
        <v>0</v>
      </c>
      <c r="BO82" s="17">
        <f t="shared" si="1089"/>
        <v>0</v>
      </c>
      <c r="BP82" s="17">
        <f t="shared" si="1089"/>
        <v>0</v>
      </c>
      <c r="BQ82" s="17">
        <f t="shared" si="1089"/>
        <v>0</v>
      </c>
      <c r="BR82" s="319">
        <f t="shared" ref="BR82" si="1090">SUM(BF82:BQ82)</f>
        <v>0</v>
      </c>
      <c r="BS82" s="17">
        <f t="shared" ref="BS82:CD82" si="1091">BS72-BS80</f>
        <v>0</v>
      </c>
      <c r="BT82" s="17">
        <f t="shared" si="1091"/>
        <v>0</v>
      </c>
      <c r="BU82" s="17">
        <f t="shared" si="1091"/>
        <v>0</v>
      </c>
      <c r="BV82" s="17">
        <f t="shared" si="1091"/>
        <v>0</v>
      </c>
      <c r="BW82" s="17">
        <f t="shared" si="1091"/>
        <v>0</v>
      </c>
      <c r="BX82" s="17">
        <f t="shared" si="1091"/>
        <v>0</v>
      </c>
      <c r="BY82" s="17">
        <f t="shared" si="1091"/>
        <v>0</v>
      </c>
      <c r="BZ82" s="17">
        <f t="shared" si="1091"/>
        <v>0</v>
      </c>
      <c r="CA82" s="17">
        <f t="shared" si="1091"/>
        <v>0</v>
      </c>
      <c r="CB82" s="17">
        <f t="shared" si="1091"/>
        <v>0</v>
      </c>
      <c r="CC82" s="17">
        <f t="shared" si="1091"/>
        <v>0</v>
      </c>
      <c r="CD82" s="17">
        <f t="shared" si="1091"/>
        <v>0</v>
      </c>
      <c r="CE82" s="319">
        <f t="shared" ref="CE82" si="1092">SUM(BS82:CD82)</f>
        <v>0</v>
      </c>
      <c r="CF82" s="17">
        <f t="shared" ref="CF82:CQ82" si="1093">CF72-CF80</f>
        <v>0</v>
      </c>
      <c r="CG82" s="17">
        <f t="shared" si="1093"/>
        <v>0</v>
      </c>
      <c r="CH82" s="17">
        <f t="shared" si="1093"/>
        <v>0</v>
      </c>
      <c r="CI82" s="17">
        <f t="shared" si="1093"/>
        <v>0</v>
      </c>
      <c r="CJ82" s="17">
        <f t="shared" si="1093"/>
        <v>0</v>
      </c>
      <c r="CK82" s="17">
        <f t="shared" si="1093"/>
        <v>0</v>
      </c>
      <c r="CL82" s="17">
        <f t="shared" si="1093"/>
        <v>0</v>
      </c>
      <c r="CM82" s="17">
        <f t="shared" si="1093"/>
        <v>0</v>
      </c>
      <c r="CN82" s="17">
        <f t="shared" si="1093"/>
        <v>0</v>
      </c>
      <c r="CO82" s="17">
        <f t="shared" si="1093"/>
        <v>0</v>
      </c>
      <c r="CP82" s="17">
        <f t="shared" si="1093"/>
        <v>0</v>
      </c>
      <c r="CQ82" s="17">
        <f t="shared" si="1093"/>
        <v>0</v>
      </c>
      <c r="CR82" s="319">
        <f t="shared" ref="CR82" si="1094">SUM(CF82:CQ82)</f>
        <v>0</v>
      </c>
      <c r="CS82" s="17">
        <f t="shared" ref="CS82:DD82" si="1095">CS72-CS80</f>
        <v>0</v>
      </c>
      <c r="CT82" s="17">
        <f t="shared" si="1095"/>
        <v>0</v>
      </c>
      <c r="CU82" s="17">
        <f t="shared" si="1095"/>
        <v>0</v>
      </c>
      <c r="CV82" s="17">
        <f t="shared" si="1095"/>
        <v>0</v>
      </c>
      <c r="CW82" s="17">
        <f t="shared" si="1095"/>
        <v>0</v>
      </c>
      <c r="CX82" s="17">
        <f t="shared" si="1095"/>
        <v>0</v>
      </c>
      <c r="CY82" s="17">
        <f t="shared" si="1095"/>
        <v>0</v>
      </c>
      <c r="CZ82" s="17">
        <f t="shared" si="1095"/>
        <v>0</v>
      </c>
      <c r="DA82" s="17">
        <f t="shared" si="1095"/>
        <v>0</v>
      </c>
      <c r="DB82" s="17">
        <f t="shared" si="1095"/>
        <v>0</v>
      </c>
      <c r="DC82" s="17">
        <f t="shared" si="1095"/>
        <v>0</v>
      </c>
      <c r="DD82" s="17">
        <f t="shared" si="1095"/>
        <v>0</v>
      </c>
      <c r="DE82" s="319">
        <f t="shared" ref="DE82" si="1096">SUM(CS82:DD82)</f>
        <v>0</v>
      </c>
      <c r="DF82" s="17">
        <f t="shared" ref="DF82:DQ82" si="1097">DF72-DF80</f>
        <v>0</v>
      </c>
      <c r="DG82" s="17">
        <f t="shared" si="1097"/>
        <v>0</v>
      </c>
      <c r="DH82" s="17">
        <f t="shared" si="1097"/>
        <v>0</v>
      </c>
      <c r="DI82" s="17">
        <f t="shared" si="1097"/>
        <v>0</v>
      </c>
      <c r="DJ82" s="17">
        <f t="shared" si="1097"/>
        <v>0</v>
      </c>
      <c r="DK82" s="17">
        <f t="shared" si="1097"/>
        <v>0</v>
      </c>
      <c r="DL82" s="17">
        <f t="shared" si="1097"/>
        <v>0</v>
      </c>
      <c r="DM82" s="17">
        <f t="shared" si="1097"/>
        <v>0</v>
      </c>
      <c r="DN82" s="17">
        <f t="shared" si="1097"/>
        <v>0</v>
      </c>
      <c r="DO82" s="17">
        <f t="shared" si="1097"/>
        <v>0</v>
      </c>
      <c r="DP82" s="17">
        <f t="shared" si="1097"/>
        <v>0</v>
      </c>
      <c r="DQ82" s="17">
        <f t="shared" si="1097"/>
        <v>0</v>
      </c>
      <c r="DR82" s="319">
        <f t="shared" ref="DR82" si="1098">SUM(DF82:DQ82)</f>
        <v>0</v>
      </c>
      <c r="DS82" s="17">
        <f t="shared" ref="DS82:ED82" si="1099">DS72-DS80</f>
        <v>0</v>
      </c>
      <c r="DT82" s="17">
        <f t="shared" si="1099"/>
        <v>0</v>
      </c>
      <c r="DU82" s="17">
        <f t="shared" si="1099"/>
        <v>0</v>
      </c>
      <c r="DV82" s="17">
        <f t="shared" si="1099"/>
        <v>0</v>
      </c>
      <c r="DW82" s="17">
        <f t="shared" si="1099"/>
        <v>0</v>
      </c>
      <c r="DX82" s="17">
        <f t="shared" si="1099"/>
        <v>0</v>
      </c>
      <c r="DY82" s="17">
        <f t="shared" si="1099"/>
        <v>0</v>
      </c>
      <c r="DZ82" s="17">
        <f t="shared" si="1099"/>
        <v>0</v>
      </c>
      <c r="EA82" s="17">
        <f t="shared" si="1099"/>
        <v>0</v>
      </c>
      <c r="EB82" s="17">
        <f t="shared" si="1099"/>
        <v>0</v>
      </c>
      <c r="EC82" s="17">
        <f t="shared" si="1099"/>
        <v>0</v>
      </c>
      <c r="ED82" s="17">
        <f t="shared" si="1099"/>
        <v>0</v>
      </c>
      <c r="EE82" s="391">
        <f t="shared" ref="EE82" si="1100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1101">SUM(G76:G82)</f>
        <v>0</v>
      </c>
      <c r="H84" s="17">
        <f t="shared" si="1101"/>
        <v>0</v>
      </c>
      <c r="I84" s="17">
        <f t="shared" si="1101"/>
        <v>0</v>
      </c>
      <c r="J84" s="17">
        <f t="shared" si="1101"/>
        <v>0</v>
      </c>
      <c r="K84" s="17">
        <f t="shared" si="1101"/>
        <v>0</v>
      </c>
      <c r="L84" s="17">
        <f t="shared" si="1101"/>
        <v>0</v>
      </c>
      <c r="M84" s="17">
        <f t="shared" si="1101"/>
        <v>0</v>
      </c>
      <c r="N84" s="17">
        <f t="shared" si="1101"/>
        <v>0</v>
      </c>
      <c r="O84" s="17">
        <f t="shared" si="1101"/>
        <v>0</v>
      </c>
      <c r="P84" s="17">
        <f t="shared" si="1101"/>
        <v>0</v>
      </c>
      <c r="Q84" s="17">
        <f t="shared" si="1101"/>
        <v>0</v>
      </c>
      <c r="R84" s="319">
        <f>SUM(F84:Q84)</f>
        <v>0</v>
      </c>
      <c r="S84" s="17">
        <f t="shared" ref="S84:AD84" si="1102">SUM(S76:S82)</f>
        <v>0</v>
      </c>
      <c r="T84" s="17">
        <f t="shared" si="1102"/>
        <v>0</v>
      </c>
      <c r="U84" s="17">
        <f t="shared" si="1102"/>
        <v>0</v>
      </c>
      <c r="V84" s="17">
        <f t="shared" si="1102"/>
        <v>0</v>
      </c>
      <c r="W84" s="17">
        <f t="shared" si="1102"/>
        <v>0</v>
      </c>
      <c r="X84" s="17">
        <f t="shared" si="1102"/>
        <v>0</v>
      </c>
      <c r="Y84" s="17">
        <f t="shared" si="1102"/>
        <v>0</v>
      </c>
      <c r="Z84" s="17">
        <f t="shared" si="1102"/>
        <v>0</v>
      </c>
      <c r="AA84" s="17">
        <f t="shared" si="1102"/>
        <v>0</v>
      </c>
      <c r="AB84" s="17">
        <f t="shared" si="1102"/>
        <v>0</v>
      </c>
      <c r="AC84" s="17">
        <f t="shared" si="1102"/>
        <v>0</v>
      </c>
      <c r="AD84" s="17">
        <f t="shared" si="1102"/>
        <v>0</v>
      </c>
      <c r="AE84" s="319">
        <f t="shared" ref="AE84" si="1103">SUM(S84:AD84)</f>
        <v>0</v>
      </c>
      <c r="AF84" s="17">
        <f t="shared" ref="AF84:AQ84" si="1104">SUM(AF76:AF82)</f>
        <v>0</v>
      </c>
      <c r="AG84" s="17">
        <f t="shared" si="1104"/>
        <v>0</v>
      </c>
      <c r="AH84" s="17">
        <f t="shared" si="1104"/>
        <v>0</v>
      </c>
      <c r="AI84" s="17">
        <f t="shared" si="1104"/>
        <v>0</v>
      </c>
      <c r="AJ84" s="17">
        <f t="shared" si="1104"/>
        <v>0</v>
      </c>
      <c r="AK84" s="17">
        <f t="shared" si="1104"/>
        <v>0</v>
      </c>
      <c r="AL84" s="17">
        <f t="shared" si="1104"/>
        <v>0</v>
      </c>
      <c r="AM84" s="17">
        <f t="shared" si="1104"/>
        <v>0</v>
      </c>
      <c r="AN84" s="17">
        <f t="shared" si="1104"/>
        <v>0</v>
      </c>
      <c r="AO84" s="17">
        <f t="shared" si="1104"/>
        <v>0</v>
      </c>
      <c r="AP84" s="17">
        <f t="shared" si="1104"/>
        <v>0</v>
      </c>
      <c r="AQ84" s="17">
        <f t="shared" si="1104"/>
        <v>0</v>
      </c>
      <c r="AR84" s="319">
        <f t="shared" ref="AR84" si="1105">SUM(AF84:AQ84)</f>
        <v>0</v>
      </c>
      <c r="AS84" s="17">
        <f t="shared" ref="AS84:BD84" si="1106">SUM(AS76:AS82)</f>
        <v>0</v>
      </c>
      <c r="AT84" s="17">
        <f t="shared" si="1106"/>
        <v>0</v>
      </c>
      <c r="AU84" s="17">
        <f t="shared" si="1106"/>
        <v>0</v>
      </c>
      <c r="AV84" s="17">
        <f t="shared" si="1106"/>
        <v>0</v>
      </c>
      <c r="AW84" s="17">
        <f t="shared" si="1106"/>
        <v>0</v>
      </c>
      <c r="AX84" s="17">
        <f t="shared" si="1106"/>
        <v>0</v>
      </c>
      <c r="AY84" s="17">
        <f t="shared" si="1106"/>
        <v>0</v>
      </c>
      <c r="AZ84" s="17">
        <f t="shared" si="1106"/>
        <v>0</v>
      </c>
      <c r="BA84" s="17">
        <f t="shared" si="1106"/>
        <v>0</v>
      </c>
      <c r="BB84" s="17">
        <f t="shared" si="1106"/>
        <v>0</v>
      </c>
      <c r="BC84" s="17">
        <f t="shared" si="1106"/>
        <v>0</v>
      </c>
      <c r="BD84" s="17">
        <f t="shared" si="1106"/>
        <v>0</v>
      </c>
      <c r="BE84" s="319">
        <f t="shared" ref="BE84" si="1107">SUM(AS84:BD84)</f>
        <v>0</v>
      </c>
      <c r="BF84" s="17">
        <f t="shared" ref="BF84:BQ84" si="1108">SUM(BF76:BF82)</f>
        <v>0</v>
      </c>
      <c r="BG84" s="17">
        <f t="shared" si="1108"/>
        <v>0</v>
      </c>
      <c r="BH84" s="17">
        <f t="shared" si="1108"/>
        <v>0</v>
      </c>
      <c r="BI84" s="17">
        <f t="shared" si="1108"/>
        <v>0</v>
      </c>
      <c r="BJ84" s="17">
        <f t="shared" si="1108"/>
        <v>0</v>
      </c>
      <c r="BK84" s="17">
        <f t="shared" si="1108"/>
        <v>0</v>
      </c>
      <c r="BL84" s="17">
        <f t="shared" si="1108"/>
        <v>0</v>
      </c>
      <c r="BM84" s="17">
        <f t="shared" si="1108"/>
        <v>0</v>
      </c>
      <c r="BN84" s="17">
        <f t="shared" si="1108"/>
        <v>0</v>
      </c>
      <c r="BO84" s="17">
        <f t="shared" si="1108"/>
        <v>0</v>
      </c>
      <c r="BP84" s="17">
        <f t="shared" si="1108"/>
        <v>0</v>
      </c>
      <c r="BQ84" s="17">
        <f t="shared" si="1108"/>
        <v>0</v>
      </c>
      <c r="BR84" s="319">
        <f t="shared" ref="BR84" si="1109">SUM(BF84:BQ84)</f>
        <v>0</v>
      </c>
      <c r="BS84" s="17">
        <f t="shared" ref="BS84:CD84" si="1110">SUM(BS76:BS82)</f>
        <v>0</v>
      </c>
      <c r="BT84" s="17">
        <f t="shared" si="1110"/>
        <v>0</v>
      </c>
      <c r="BU84" s="17">
        <f t="shared" si="1110"/>
        <v>0</v>
      </c>
      <c r="BV84" s="17">
        <f t="shared" si="1110"/>
        <v>0</v>
      </c>
      <c r="BW84" s="17">
        <f t="shared" si="1110"/>
        <v>0</v>
      </c>
      <c r="BX84" s="17">
        <f t="shared" si="1110"/>
        <v>0</v>
      </c>
      <c r="BY84" s="17">
        <f t="shared" si="1110"/>
        <v>0</v>
      </c>
      <c r="BZ84" s="17">
        <f t="shared" si="1110"/>
        <v>0</v>
      </c>
      <c r="CA84" s="17">
        <f t="shared" si="1110"/>
        <v>0</v>
      </c>
      <c r="CB84" s="17">
        <f t="shared" si="1110"/>
        <v>0</v>
      </c>
      <c r="CC84" s="17">
        <f t="shared" si="1110"/>
        <v>0</v>
      </c>
      <c r="CD84" s="17">
        <f t="shared" si="1110"/>
        <v>0</v>
      </c>
      <c r="CE84" s="319">
        <f t="shared" ref="CE84" si="1111">SUM(BS84:CD84)</f>
        <v>0</v>
      </c>
      <c r="CF84" s="17">
        <f t="shared" ref="CF84:CQ84" si="1112">SUM(CF76:CF82)</f>
        <v>0</v>
      </c>
      <c r="CG84" s="17">
        <f t="shared" si="1112"/>
        <v>0</v>
      </c>
      <c r="CH84" s="17">
        <f t="shared" si="1112"/>
        <v>0</v>
      </c>
      <c r="CI84" s="17">
        <f t="shared" si="1112"/>
        <v>0</v>
      </c>
      <c r="CJ84" s="17">
        <f t="shared" si="1112"/>
        <v>0</v>
      </c>
      <c r="CK84" s="17">
        <f t="shared" si="1112"/>
        <v>0</v>
      </c>
      <c r="CL84" s="17">
        <f t="shared" si="1112"/>
        <v>0</v>
      </c>
      <c r="CM84" s="17">
        <f t="shared" si="1112"/>
        <v>0</v>
      </c>
      <c r="CN84" s="17">
        <f t="shared" si="1112"/>
        <v>0</v>
      </c>
      <c r="CO84" s="17">
        <f t="shared" si="1112"/>
        <v>0</v>
      </c>
      <c r="CP84" s="17">
        <f t="shared" si="1112"/>
        <v>0</v>
      </c>
      <c r="CQ84" s="17">
        <f t="shared" si="1112"/>
        <v>0</v>
      </c>
      <c r="CR84" s="319">
        <f t="shared" ref="CR84" si="1113">SUM(CF84:CQ84)</f>
        <v>0</v>
      </c>
      <c r="CS84" s="17">
        <f t="shared" ref="CS84:DD84" si="1114">SUM(CS76:CS82)</f>
        <v>0</v>
      </c>
      <c r="CT84" s="17">
        <f t="shared" si="1114"/>
        <v>0</v>
      </c>
      <c r="CU84" s="17">
        <f t="shared" si="1114"/>
        <v>0</v>
      </c>
      <c r="CV84" s="17">
        <f t="shared" si="1114"/>
        <v>0</v>
      </c>
      <c r="CW84" s="17">
        <f t="shared" si="1114"/>
        <v>0</v>
      </c>
      <c r="CX84" s="17">
        <f t="shared" si="1114"/>
        <v>0</v>
      </c>
      <c r="CY84" s="17">
        <f t="shared" si="1114"/>
        <v>0</v>
      </c>
      <c r="CZ84" s="17">
        <f t="shared" si="1114"/>
        <v>0</v>
      </c>
      <c r="DA84" s="17">
        <f t="shared" si="1114"/>
        <v>0</v>
      </c>
      <c r="DB84" s="17">
        <f t="shared" si="1114"/>
        <v>0</v>
      </c>
      <c r="DC84" s="17">
        <f t="shared" si="1114"/>
        <v>0</v>
      </c>
      <c r="DD84" s="17">
        <f t="shared" si="1114"/>
        <v>0</v>
      </c>
      <c r="DE84" s="319">
        <f t="shared" ref="DE84" si="1115">SUM(CS84:DD84)</f>
        <v>0</v>
      </c>
      <c r="DF84" s="17">
        <f t="shared" ref="DF84:DQ84" si="1116">SUM(DF76:DF82)</f>
        <v>0</v>
      </c>
      <c r="DG84" s="17">
        <f t="shared" si="1116"/>
        <v>0</v>
      </c>
      <c r="DH84" s="17">
        <f t="shared" si="1116"/>
        <v>0</v>
      </c>
      <c r="DI84" s="17">
        <f t="shared" si="1116"/>
        <v>0</v>
      </c>
      <c r="DJ84" s="17">
        <f t="shared" si="1116"/>
        <v>0</v>
      </c>
      <c r="DK84" s="17">
        <f t="shared" si="1116"/>
        <v>0</v>
      </c>
      <c r="DL84" s="17">
        <f t="shared" si="1116"/>
        <v>0</v>
      </c>
      <c r="DM84" s="17">
        <f t="shared" si="1116"/>
        <v>0</v>
      </c>
      <c r="DN84" s="17">
        <f t="shared" si="1116"/>
        <v>0</v>
      </c>
      <c r="DO84" s="17">
        <f t="shared" si="1116"/>
        <v>0</v>
      </c>
      <c r="DP84" s="17">
        <f t="shared" si="1116"/>
        <v>0</v>
      </c>
      <c r="DQ84" s="17">
        <f t="shared" si="1116"/>
        <v>0</v>
      </c>
      <c r="DR84" s="319">
        <f t="shared" ref="DR84" si="1117">SUM(DF84:DQ84)</f>
        <v>0</v>
      </c>
      <c r="DS84" s="17">
        <f t="shared" ref="DS84:ED84" si="1118">SUM(DS76:DS82)</f>
        <v>0</v>
      </c>
      <c r="DT84" s="17">
        <f t="shared" si="1118"/>
        <v>0</v>
      </c>
      <c r="DU84" s="17">
        <f t="shared" si="1118"/>
        <v>0</v>
      </c>
      <c r="DV84" s="17">
        <f t="shared" si="1118"/>
        <v>0</v>
      </c>
      <c r="DW84" s="17">
        <f t="shared" si="1118"/>
        <v>0</v>
      </c>
      <c r="DX84" s="17">
        <f t="shared" si="1118"/>
        <v>0</v>
      </c>
      <c r="DY84" s="17">
        <f t="shared" si="1118"/>
        <v>0</v>
      </c>
      <c r="DZ84" s="17">
        <f t="shared" si="1118"/>
        <v>0</v>
      </c>
      <c r="EA84" s="17">
        <f t="shared" si="1118"/>
        <v>0</v>
      </c>
      <c r="EB84" s="17">
        <f t="shared" si="1118"/>
        <v>0</v>
      </c>
      <c r="EC84" s="17">
        <f t="shared" si="1118"/>
        <v>0</v>
      </c>
      <c r="ED84" s="17">
        <f t="shared" si="1118"/>
        <v>0</v>
      </c>
      <c r="EE84" s="391">
        <f t="shared" ref="EE84" si="1119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1120">SUM(G71:G72)-G84</f>
        <v>0</v>
      </c>
      <c r="H86" s="17">
        <f t="shared" si="1120"/>
        <v>0</v>
      </c>
      <c r="I86" s="17">
        <f t="shared" si="1120"/>
        <v>0</v>
      </c>
      <c r="J86" s="17">
        <f t="shared" si="1120"/>
        <v>0</v>
      </c>
      <c r="K86" s="17">
        <f t="shared" si="1120"/>
        <v>0</v>
      </c>
      <c r="L86" s="17">
        <f t="shared" si="1120"/>
        <v>0</v>
      </c>
      <c r="M86" s="17">
        <f t="shared" si="1120"/>
        <v>0</v>
      </c>
      <c r="N86" s="17">
        <f t="shared" si="1120"/>
        <v>0</v>
      </c>
      <c r="O86" s="17">
        <f t="shared" si="1120"/>
        <v>0</v>
      </c>
      <c r="P86" s="17">
        <f t="shared" si="1120"/>
        <v>0</v>
      </c>
      <c r="Q86" s="17">
        <f t="shared" si="1120"/>
        <v>0</v>
      </c>
      <c r="R86" s="319">
        <f t="shared" ref="R86" si="1121">SUM(F86:Q86)</f>
        <v>0</v>
      </c>
      <c r="S86" s="17">
        <f t="shared" ref="S86:AD86" si="1122">SUM(S71:S72)-S84</f>
        <v>0</v>
      </c>
      <c r="T86" s="17">
        <f t="shared" si="1122"/>
        <v>0</v>
      </c>
      <c r="U86" s="17">
        <f t="shared" si="1122"/>
        <v>0</v>
      </c>
      <c r="V86" s="17">
        <f t="shared" si="1122"/>
        <v>0</v>
      </c>
      <c r="W86" s="17">
        <f t="shared" si="1122"/>
        <v>0</v>
      </c>
      <c r="X86" s="17">
        <f t="shared" si="1122"/>
        <v>0</v>
      </c>
      <c r="Y86" s="17">
        <f t="shared" si="1122"/>
        <v>0</v>
      </c>
      <c r="Z86" s="17">
        <f t="shared" si="1122"/>
        <v>0</v>
      </c>
      <c r="AA86" s="17">
        <f t="shared" si="1122"/>
        <v>0</v>
      </c>
      <c r="AB86" s="17">
        <f t="shared" si="1122"/>
        <v>0</v>
      </c>
      <c r="AC86" s="17">
        <f t="shared" si="1122"/>
        <v>0</v>
      </c>
      <c r="AD86" s="17">
        <f t="shared" si="1122"/>
        <v>0</v>
      </c>
      <c r="AE86" s="319">
        <f t="shared" ref="AE86" si="1123">SUM(S86:AD86)</f>
        <v>0</v>
      </c>
      <c r="AF86" s="17">
        <f t="shared" ref="AF86:AQ86" si="1124">SUM(AF71:AF72)-AF84</f>
        <v>0</v>
      </c>
      <c r="AG86" s="17">
        <f t="shared" si="1124"/>
        <v>0</v>
      </c>
      <c r="AH86" s="17">
        <f t="shared" si="1124"/>
        <v>0</v>
      </c>
      <c r="AI86" s="17">
        <f t="shared" si="1124"/>
        <v>0</v>
      </c>
      <c r="AJ86" s="17">
        <f t="shared" si="1124"/>
        <v>0</v>
      </c>
      <c r="AK86" s="17">
        <f t="shared" si="1124"/>
        <v>0</v>
      </c>
      <c r="AL86" s="17">
        <f t="shared" si="1124"/>
        <v>0</v>
      </c>
      <c r="AM86" s="17">
        <f t="shared" si="1124"/>
        <v>0</v>
      </c>
      <c r="AN86" s="17">
        <f t="shared" si="1124"/>
        <v>0</v>
      </c>
      <c r="AO86" s="17">
        <f t="shared" si="1124"/>
        <v>0</v>
      </c>
      <c r="AP86" s="17">
        <f t="shared" si="1124"/>
        <v>0</v>
      </c>
      <c r="AQ86" s="17">
        <f t="shared" si="1124"/>
        <v>0</v>
      </c>
      <c r="AR86" s="319">
        <f t="shared" ref="AR86" si="1125">SUM(AF86:AQ86)</f>
        <v>0</v>
      </c>
      <c r="AS86" s="17">
        <f t="shared" ref="AS86:BD86" si="1126">SUM(AS71:AS72)-AS84</f>
        <v>0</v>
      </c>
      <c r="AT86" s="17">
        <f t="shared" si="1126"/>
        <v>0</v>
      </c>
      <c r="AU86" s="17">
        <f t="shared" si="1126"/>
        <v>0</v>
      </c>
      <c r="AV86" s="17">
        <f t="shared" si="1126"/>
        <v>0</v>
      </c>
      <c r="AW86" s="17">
        <f t="shared" si="1126"/>
        <v>0</v>
      </c>
      <c r="AX86" s="17">
        <f t="shared" si="1126"/>
        <v>0</v>
      </c>
      <c r="AY86" s="17">
        <f t="shared" si="1126"/>
        <v>0</v>
      </c>
      <c r="AZ86" s="17">
        <f t="shared" si="1126"/>
        <v>0</v>
      </c>
      <c r="BA86" s="17">
        <f t="shared" si="1126"/>
        <v>0</v>
      </c>
      <c r="BB86" s="17">
        <f t="shared" si="1126"/>
        <v>0</v>
      </c>
      <c r="BC86" s="17">
        <f t="shared" si="1126"/>
        <v>0</v>
      </c>
      <c r="BD86" s="17">
        <f t="shared" si="1126"/>
        <v>0</v>
      </c>
      <c r="BE86" s="319">
        <f t="shared" ref="BE86" si="1127">SUM(AS86:BD86)</f>
        <v>0</v>
      </c>
      <c r="BF86" s="17">
        <f t="shared" ref="BF86:BQ86" si="1128">SUM(BF71:BF72)-BF84</f>
        <v>0</v>
      </c>
      <c r="BG86" s="17">
        <f t="shared" si="1128"/>
        <v>0</v>
      </c>
      <c r="BH86" s="17">
        <f t="shared" si="1128"/>
        <v>0</v>
      </c>
      <c r="BI86" s="17">
        <f t="shared" si="1128"/>
        <v>0</v>
      </c>
      <c r="BJ86" s="17">
        <f t="shared" si="1128"/>
        <v>0</v>
      </c>
      <c r="BK86" s="17">
        <f t="shared" si="1128"/>
        <v>0</v>
      </c>
      <c r="BL86" s="17">
        <f t="shared" si="1128"/>
        <v>0</v>
      </c>
      <c r="BM86" s="17">
        <f t="shared" si="1128"/>
        <v>0</v>
      </c>
      <c r="BN86" s="17">
        <f t="shared" si="1128"/>
        <v>0</v>
      </c>
      <c r="BO86" s="17">
        <f t="shared" si="1128"/>
        <v>0</v>
      </c>
      <c r="BP86" s="17">
        <f t="shared" si="1128"/>
        <v>0</v>
      </c>
      <c r="BQ86" s="17">
        <f t="shared" si="1128"/>
        <v>0</v>
      </c>
      <c r="BR86" s="319">
        <f t="shared" ref="BR86" si="1129">SUM(BF86:BQ86)</f>
        <v>0</v>
      </c>
      <c r="BS86" s="17">
        <f t="shared" ref="BS86:CD86" si="1130">SUM(BS71:BS72)-BS84</f>
        <v>0</v>
      </c>
      <c r="BT86" s="17">
        <f t="shared" si="1130"/>
        <v>0</v>
      </c>
      <c r="BU86" s="17">
        <f t="shared" si="1130"/>
        <v>0</v>
      </c>
      <c r="BV86" s="17">
        <f t="shared" si="1130"/>
        <v>0</v>
      </c>
      <c r="BW86" s="17">
        <f t="shared" si="1130"/>
        <v>0</v>
      </c>
      <c r="BX86" s="17">
        <f t="shared" si="1130"/>
        <v>0</v>
      </c>
      <c r="BY86" s="17">
        <f t="shared" si="1130"/>
        <v>0</v>
      </c>
      <c r="BZ86" s="17">
        <f t="shared" si="1130"/>
        <v>0</v>
      </c>
      <c r="CA86" s="17">
        <f t="shared" si="1130"/>
        <v>0</v>
      </c>
      <c r="CB86" s="17">
        <f t="shared" si="1130"/>
        <v>0</v>
      </c>
      <c r="CC86" s="17">
        <f t="shared" si="1130"/>
        <v>0</v>
      </c>
      <c r="CD86" s="17">
        <f t="shared" si="1130"/>
        <v>0</v>
      </c>
      <c r="CE86" s="319">
        <f t="shared" ref="CE86" si="1131">SUM(BS86:CD86)</f>
        <v>0</v>
      </c>
      <c r="CF86" s="17">
        <f t="shared" ref="CF86:CQ86" si="1132">SUM(CF71:CF72)-CF84</f>
        <v>0</v>
      </c>
      <c r="CG86" s="17">
        <f t="shared" si="1132"/>
        <v>0</v>
      </c>
      <c r="CH86" s="17">
        <f t="shared" si="1132"/>
        <v>0</v>
      </c>
      <c r="CI86" s="17">
        <f t="shared" si="1132"/>
        <v>0</v>
      </c>
      <c r="CJ86" s="17">
        <f t="shared" si="1132"/>
        <v>0</v>
      </c>
      <c r="CK86" s="17">
        <f t="shared" si="1132"/>
        <v>0</v>
      </c>
      <c r="CL86" s="17">
        <f t="shared" si="1132"/>
        <v>0</v>
      </c>
      <c r="CM86" s="17">
        <f t="shared" si="1132"/>
        <v>0</v>
      </c>
      <c r="CN86" s="17">
        <f t="shared" si="1132"/>
        <v>0</v>
      </c>
      <c r="CO86" s="17">
        <f t="shared" si="1132"/>
        <v>0</v>
      </c>
      <c r="CP86" s="17">
        <f t="shared" si="1132"/>
        <v>0</v>
      </c>
      <c r="CQ86" s="17">
        <f t="shared" si="1132"/>
        <v>0</v>
      </c>
      <c r="CR86" s="319">
        <f t="shared" ref="CR86" si="1133">SUM(CF86:CQ86)</f>
        <v>0</v>
      </c>
      <c r="CS86" s="17">
        <f t="shared" ref="CS86:DD86" si="1134">SUM(CS71:CS72)-CS84</f>
        <v>0</v>
      </c>
      <c r="CT86" s="17">
        <f t="shared" si="1134"/>
        <v>0</v>
      </c>
      <c r="CU86" s="17">
        <f t="shared" si="1134"/>
        <v>0</v>
      </c>
      <c r="CV86" s="17">
        <f t="shared" si="1134"/>
        <v>0</v>
      </c>
      <c r="CW86" s="17">
        <f t="shared" si="1134"/>
        <v>0</v>
      </c>
      <c r="CX86" s="17">
        <f t="shared" si="1134"/>
        <v>0</v>
      </c>
      <c r="CY86" s="17">
        <f t="shared" si="1134"/>
        <v>0</v>
      </c>
      <c r="CZ86" s="17">
        <f t="shared" si="1134"/>
        <v>0</v>
      </c>
      <c r="DA86" s="17">
        <f t="shared" si="1134"/>
        <v>0</v>
      </c>
      <c r="DB86" s="17">
        <f t="shared" si="1134"/>
        <v>0</v>
      </c>
      <c r="DC86" s="17">
        <f t="shared" si="1134"/>
        <v>0</v>
      </c>
      <c r="DD86" s="17">
        <f t="shared" si="1134"/>
        <v>0</v>
      </c>
      <c r="DE86" s="319">
        <f t="shared" ref="DE86" si="1135">SUM(CS86:DD86)</f>
        <v>0</v>
      </c>
      <c r="DF86" s="17">
        <f t="shared" ref="DF86:DQ86" si="1136">SUM(DF71:DF72)-DF84</f>
        <v>0</v>
      </c>
      <c r="DG86" s="17">
        <f t="shared" si="1136"/>
        <v>0</v>
      </c>
      <c r="DH86" s="17">
        <f t="shared" si="1136"/>
        <v>0</v>
      </c>
      <c r="DI86" s="17">
        <f t="shared" si="1136"/>
        <v>0</v>
      </c>
      <c r="DJ86" s="17">
        <f t="shared" si="1136"/>
        <v>0</v>
      </c>
      <c r="DK86" s="17">
        <f t="shared" si="1136"/>
        <v>0</v>
      </c>
      <c r="DL86" s="17">
        <f t="shared" si="1136"/>
        <v>0</v>
      </c>
      <c r="DM86" s="17">
        <f t="shared" si="1136"/>
        <v>0</v>
      </c>
      <c r="DN86" s="17">
        <f t="shared" si="1136"/>
        <v>0</v>
      </c>
      <c r="DO86" s="17">
        <f t="shared" si="1136"/>
        <v>0</v>
      </c>
      <c r="DP86" s="17">
        <f t="shared" si="1136"/>
        <v>0</v>
      </c>
      <c r="DQ86" s="17">
        <f t="shared" si="1136"/>
        <v>0</v>
      </c>
      <c r="DR86" s="319">
        <f t="shared" ref="DR86" si="1137">SUM(DF86:DQ86)</f>
        <v>0</v>
      </c>
      <c r="DS86" s="17">
        <f t="shared" ref="DS86:ED86" si="1138">SUM(DS71:DS72)-DS84</f>
        <v>0</v>
      </c>
      <c r="DT86" s="17">
        <f t="shared" si="1138"/>
        <v>0</v>
      </c>
      <c r="DU86" s="17">
        <f t="shared" si="1138"/>
        <v>0</v>
      </c>
      <c r="DV86" s="17">
        <f t="shared" si="1138"/>
        <v>0</v>
      </c>
      <c r="DW86" s="17">
        <f t="shared" si="1138"/>
        <v>0</v>
      </c>
      <c r="DX86" s="17">
        <f t="shared" si="1138"/>
        <v>0</v>
      </c>
      <c r="DY86" s="17">
        <f t="shared" si="1138"/>
        <v>0</v>
      </c>
      <c r="DZ86" s="17">
        <f t="shared" si="1138"/>
        <v>0</v>
      </c>
      <c r="EA86" s="17">
        <f t="shared" si="1138"/>
        <v>0</v>
      </c>
      <c r="EB86" s="17">
        <f t="shared" si="1138"/>
        <v>0</v>
      </c>
      <c r="EC86" s="17">
        <f t="shared" si="1138"/>
        <v>0</v>
      </c>
      <c r="ED86" s="17">
        <f t="shared" si="1138"/>
        <v>0</v>
      </c>
      <c r="EE86" s="391">
        <f t="shared" ref="EE86" si="1139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5 EMPRUNT 1'!$G$14:$G$2000,MATCH('SPACELOG 5 BP'!F$2,'SPACELOG 5 EMPRUNT 1'!$Z$14:$Z$2000,0)),0)</f>
        <v>0</v>
      </c>
      <c r="G88" s="17">
        <f>IFERROR(INDEX('SPACELOG 5 EMPRUNT 1'!$G$14:$G$2000,MATCH('SPACELOG 5 BP'!G$2,'SPACELOG 5 EMPRUNT 1'!$Z$14:$Z$2000,0)),0)</f>
        <v>0</v>
      </c>
      <c r="H88" s="17">
        <f>IFERROR(INDEX('SPACELOG 5 EMPRUNT 1'!$G$14:$G$2000,MATCH('SPACELOG 5 BP'!H$2,'SPACELOG 5 EMPRUNT 1'!$Z$14:$Z$2000,0)),0)</f>
        <v>0</v>
      </c>
      <c r="I88" s="17">
        <f>IFERROR(INDEX('SPACELOG 5 EMPRUNT 1'!$G$14:$G$2000,MATCH('SPACELOG 5 BP'!I$2,'SPACELOG 5 EMPRUNT 1'!$Z$14:$Z$2000,0)),0)</f>
        <v>0</v>
      </c>
      <c r="J88" s="17">
        <f>IFERROR(INDEX('SPACELOG 5 EMPRUNT 1'!$G$14:$G$2000,MATCH('SPACELOG 5 BP'!J$2,'SPACELOG 5 EMPRUNT 1'!$Z$14:$Z$2000,0)),0)</f>
        <v>0</v>
      </c>
      <c r="K88" s="17">
        <f>IFERROR(INDEX('SPACELOG 5 EMPRUNT 1'!$G$14:$G$2000,MATCH('SPACELOG 5 BP'!K$2,'SPACELOG 5 EMPRUNT 1'!$Z$14:$Z$2000,0)),0)</f>
        <v>0</v>
      </c>
      <c r="L88" s="17">
        <f>IFERROR(INDEX('SPACELOG 5 EMPRUNT 1'!$G$14:$G$2000,MATCH('SPACELOG 5 BP'!L$2,'SPACELOG 5 EMPRUNT 1'!$Z$14:$Z$2000,0)),0)</f>
        <v>0</v>
      </c>
      <c r="M88" s="17">
        <f>IFERROR(INDEX('SPACELOG 5 EMPRUNT 1'!$G$14:$G$2000,MATCH('SPACELOG 5 BP'!M$2,'SPACELOG 5 EMPRUNT 1'!$Z$14:$Z$2000,0)),0)</f>
        <v>0</v>
      </c>
      <c r="N88" s="17">
        <f>IFERROR(INDEX('SPACELOG 5 EMPRUNT 1'!$G$14:$G$2000,MATCH('SPACELOG 5 BP'!N$2,'SPACELOG 5 EMPRUNT 1'!$Z$14:$Z$2000,0)),0)</f>
        <v>0</v>
      </c>
      <c r="O88" s="17">
        <f>IFERROR(INDEX('SPACELOG 5 EMPRUNT 1'!$G$14:$G$2000,MATCH('SPACELOG 5 BP'!O$2,'SPACELOG 5 EMPRUNT 1'!$Z$14:$Z$2000,0)),0)</f>
        <v>0</v>
      </c>
      <c r="P88" s="17">
        <f>IFERROR(INDEX('SPACELOG 5 EMPRUNT 1'!$G$14:$G$2000,MATCH('SPACELOG 5 BP'!P$2,'SPACELOG 5 EMPRUNT 1'!$Z$14:$Z$2000,0)),0)</f>
        <v>0</v>
      </c>
      <c r="Q88" s="17">
        <f>IFERROR(INDEX('SPACELOG 5 EMPRUNT 1'!$G$14:$G$2000,MATCH('SPACELOG 5 BP'!Q$2,'SPACELOG 5 EMPRUNT 1'!$Z$14:$Z$2000,0)),0)</f>
        <v>0</v>
      </c>
      <c r="R88" s="319">
        <f>SUM(F88:Q88)</f>
        <v>0</v>
      </c>
      <c r="S88" s="17">
        <f>IFERROR(INDEX('SPACELOG 5 EMPRUNT 1'!$G$14:$G$2000,MATCH('SPACELOG 5 BP'!S$2,'SPACELOG 5 EMPRUNT 1'!$Z$14:$Z$2000,0)),0)</f>
        <v>0</v>
      </c>
      <c r="T88" s="17">
        <f>IFERROR(INDEX('SPACELOG 5 EMPRUNT 1'!$G$14:$G$2000,MATCH('SPACELOG 5 BP'!T$2,'SPACELOG 5 EMPRUNT 1'!$Z$14:$Z$2000,0)),0)</f>
        <v>0</v>
      </c>
      <c r="U88" s="17">
        <f>IFERROR(INDEX('SPACELOG 5 EMPRUNT 1'!$G$14:$G$2000,MATCH('SPACELOG 5 BP'!U$2,'SPACELOG 5 EMPRUNT 1'!$Z$14:$Z$2000,0)),0)</f>
        <v>0</v>
      </c>
      <c r="V88" s="17">
        <f>IFERROR(INDEX('SPACELOG 5 EMPRUNT 1'!$G$14:$G$2000,MATCH('SPACELOG 5 BP'!V$2,'SPACELOG 5 EMPRUNT 1'!$Z$14:$Z$2000,0)),0)</f>
        <v>0</v>
      </c>
      <c r="W88" s="17">
        <f>IFERROR(INDEX('SPACELOG 5 EMPRUNT 1'!$G$14:$G$2000,MATCH('SPACELOG 5 BP'!W$2,'SPACELOG 5 EMPRUNT 1'!$Z$14:$Z$2000,0)),0)</f>
        <v>0</v>
      </c>
      <c r="X88" s="17">
        <f>IFERROR(INDEX('SPACELOG 5 EMPRUNT 1'!$G$14:$G$2000,MATCH('SPACELOG 5 BP'!X$2,'SPACELOG 5 EMPRUNT 1'!$Z$14:$Z$2000,0)),0)</f>
        <v>0</v>
      </c>
      <c r="Y88" s="17">
        <f>IFERROR(INDEX('SPACELOG 5 EMPRUNT 1'!$G$14:$G$2000,MATCH('SPACELOG 5 BP'!Y$2,'SPACELOG 5 EMPRUNT 1'!$Z$14:$Z$2000,0)),0)</f>
        <v>0</v>
      </c>
      <c r="Z88" s="17">
        <f>IFERROR(INDEX('SPACELOG 5 EMPRUNT 1'!$G$14:$G$2000,MATCH('SPACELOG 5 BP'!Z$2,'SPACELOG 5 EMPRUNT 1'!$Z$14:$Z$2000,0)),0)</f>
        <v>0</v>
      </c>
      <c r="AA88" s="17">
        <f>IFERROR(INDEX('SPACELOG 5 EMPRUNT 1'!$G$14:$G$2000,MATCH('SPACELOG 5 BP'!AA$2,'SPACELOG 5 EMPRUNT 1'!$Z$14:$Z$2000,0)),0)</f>
        <v>0</v>
      </c>
      <c r="AB88" s="17">
        <f>IFERROR(INDEX('SPACELOG 5 EMPRUNT 1'!$G$14:$G$2000,MATCH('SPACELOG 5 BP'!AB$2,'SPACELOG 5 EMPRUNT 1'!$Z$14:$Z$2000,0)),0)</f>
        <v>0</v>
      </c>
      <c r="AC88" s="17">
        <f>IFERROR(INDEX('SPACELOG 5 EMPRUNT 1'!$G$14:$G$2000,MATCH('SPACELOG 5 BP'!AC$2,'SPACELOG 5 EMPRUNT 1'!$Z$14:$Z$2000,0)),0)</f>
        <v>0</v>
      </c>
      <c r="AD88" s="17">
        <f>IFERROR(INDEX('SPACELOG 5 EMPRUNT 1'!$G$14:$G$2000,MATCH('SPACELOG 5 BP'!AD$2,'SPACELOG 5 EMPRUNT 1'!$Z$14:$Z$2000,0)),0)</f>
        <v>0</v>
      </c>
      <c r="AE88" s="319">
        <f t="shared" ref="AE88:AE90" si="1140">SUM(S88:AD88)</f>
        <v>0</v>
      </c>
      <c r="AF88" s="17">
        <f>IFERROR(INDEX('SPACELOG 5 EMPRUNT 1'!$G$14:$G$2000,MATCH('SPACELOG 5 BP'!AF$2,'SPACELOG 5 EMPRUNT 1'!$Z$14:$Z$2000,0)),0)</f>
        <v>0</v>
      </c>
      <c r="AG88" s="17">
        <f>IFERROR(INDEX('SPACELOG 5 EMPRUNT 1'!$G$14:$G$2000,MATCH('SPACELOG 5 BP'!AG$2,'SPACELOG 5 EMPRUNT 1'!$Z$14:$Z$2000,0)),0)</f>
        <v>0</v>
      </c>
      <c r="AH88" s="17">
        <f>IFERROR(INDEX('SPACELOG 5 EMPRUNT 1'!$G$14:$G$2000,MATCH('SPACELOG 5 BP'!AH$2,'SPACELOG 5 EMPRUNT 1'!$Z$14:$Z$2000,0)),0)</f>
        <v>0</v>
      </c>
      <c r="AI88" s="17">
        <f>IFERROR(INDEX('SPACELOG 5 EMPRUNT 1'!$G$14:$G$2000,MATCH('SPACELOG 5 BP'!AI$2,'SPACELOG 5 EMPRUNT 1'!$Z$14:$Z$2000,0)),0)</f>
        <v>0</v>
      </c>
      <c r="AJ88" s="17">
        <f>IFERROR(INDEX('SPACELOG 5 EMPRUNT 1'!$G$14:$G$2000,MATCH('SPACELOG 5 BP'!AJ$2,'SPACELOG 5 EMPRUNT 1'!$Z$14:$Z$2000,0)),0)</f>
        <v>0</v>
      </c>
      <c r="AK88" s="17">
        <f>IFERROR(INDEX('SPACELOG 5 EMPRUNT 1'!$G$14:$G$2000,MATCH('SPACELOG 5 BP'!AK$2,'SPACELOG 5 EMPRUNT 1'!$Z$14:$Z$2000,0)),0)</f>
        <v>0</v>
      </c>
      <c r="AL88" s="17">
        <f>IFERROR(INDEX('SPACELOG 5 EMPRUNT 1'!$G$14:$G$2000,MATCH('SPACELOG 5 BP'!AL$2,'SPACELOG 5 EMPRUNT 1'!$Z$14:$Z$2000,0)),0)</f>
        <v>0</v>
      </c>
      <c r="AM88" s="17">
        <f>IFERROR(INDEX('SPACELOG 5 EMPRUNT 1'!$G$14:$G$2000,MATCH('SPACELOG 5 BP'!AM$2,'SPACELOG 5 EMPRUNT 1'!$Z$14:$Z$2000,0)),0)</f>
        <v>0</v>
      </c>
      <c r="AN88" s="17">
        <f>IFERROR(INDEX('SPACELOG 5 EMPRUNT 1'!$G$14:$G$2000,MATCH('SPACELOG 5 BP'!AN$2,'SPACELOG 5 EMPRUNT 1'!$Z$14:$Z$2000,0)),0)</f>
        <v>0</v>
      </c>
      <c r="AO88" s="17">
        <f>IFERROR(INDEX('SPACELOG 5 EMPRUNT 1'!$G$14:$G$2000,MATCH('SPACELOG 5 BP'!AO$2,'SPACELOG 5 EMPRUNT 1'!$Z$14:$Z$2000,0)),0)</f>
        <v>0</v>
      </c>
      <c r="AP88" s="17">
        <f>IFERROR(INDEX('SPACELOG 5 EMPRUNT 1'!$G$14:$G$2000,MATCH('SPACELOG 5 BP'!AP$2,'SPACELOG 5 EMPRUNT 1'!$Z$14:$Z$2000,0)),0)</f>
        <v>0</v>
      </c>
      <c r="AQ88" s="17">
        <f>IFERROR(INDEX('SPACELOG 5 EMPRUNT 1'!$G$14:$G$2000,MATCH('SPACELOG 5 BP'!AQ$2,'SPACELOG 5 EMPRUNT 1'!$Z$14:$Z$2000,0)),0)</f>
        <v>0</v>
      </c>
      <c r="AR88" s="319">
        <f t="shared" ref="AR88:AR90" si="1141">SUM(AF88:AQ88)</f>
        <v>0</v>
      </c>
      <c r="AS88" s="17">
        <f>IFERROR(INDEX('SPACELOG 5 EMPRUNT 1'!$G$14:$G$2000,MATCH('SPACELOG 5 BP'!AS$2,'SPACELOG 5 EMPRUNT 1'!$Z$14:$Z$2000,0)),0)</f>
        <v>0</v>
      </c>
      <c r="AT88" s="17">
        <f>IFERROR(INDEX('SPACELOG 5 EMPRUNT 1'!$G$14:$G$2000,MATCH('SPACELOG 5 BP'!AT$2,'SPACELOG 5 EMPRUNT 1'!$Z$14:$Z$2000,0)),0)</f>
        <v>0</v>
      </c>
      <c r="AU88" s="17">
        <f>IFERROR(INDEX('SPACELOG 5 EMPRUNT 1'!$G$14:$G$2000,MATCH('SPACELOG 5 BP'!AU$2,'SPACELOG 5 EMPRUNT 1'!$Z$14:$Z$2000,0)),0)</f>
        <v>0</v>
      </c>
      <c r="AV88" s="17">
        <f>IFERROR(INDEX('SPACELOG 5 EMPRUNT 1'!$G$14:$G$2000,MATCH('SPACELOG 5 BP'!AV$2,'SPACELOG 5 EMPRUNT 1'!$Z$14:$Z$2000,0)),0)</f>
        <v>0</v>
      </c>
      <c r="AW88" s="17">
        <f>IFERROR(INDEX('SPACELOG 5 EMPRUNT 1'!$G$14:$G$2000,MATCH('SPACELOG 5 BP'!AW$2,'SPACELOG 5 EMPRUNT 1'!$Z$14:$Z$2000,0)),0)</f>
        <v>0</v>
      </c>
      <c r="AX88" s="17">
        <f>IFERROR(INDEX('SPACELOG 5 EMPRUNT 1'!$G$14:$G$2000,MATCH('SPACELOG 5 BP'!AX$2,'SPACELOG 5 EMPRUNT 1'!$Z$14:$Z$2000,0)),0)</f>
        <v>0</v>
      </c>
      <c r="AY88" s="17">
        <f>IFERROR(INDEX('SPACELOG 5 EMPRUNT 1'!$G$14:$G$2000,MATCH('SPACELOG 5 BP'!AY$2,'SPACELOG 5 EMPRUNT 1'!$Z$14:$Z$2000,0)),0)</f>
        <v>0</v>
      </c>
      <c r="AZ88" s="17">
        <f>IFERROR(INDEX('SPACELOG 5 EMPRUNT 1'!$G$14:$G$2000,MATCH('SPACELOG 5 BP'!AZ$2,'SPACELOG 5 EMPRUNT 1'!$Z$14:$Z$2000,0)),0)</f>
        <v>0</v>
      </c>
      <c r="BA88" s="17">
        <f>IFERROR(INDEX('SPACELOG 5 EMPRUNT 1'!$G$14:$G$2000,MATCH('SPACELOG 5 BP'!BA$2,'SPACELOG 5 EMPRUNT 1'!$Z$14:$Z$2000,0)),0)</f>
        <v>0</v>
      </c>
      <c r="BB88" s="17">
        <f>IFERROR(INDEX('SPACELOG 5 EMPRUNT 1'!$G$14:$G$2000,MATCH('SPACELOG 5 BP'!BB$2,'SPACELOG 5 EMPRUNT 1'!$Z$14:$Z$2000,0)),0)</f>
        <v>0</v>
      </c>
      <c r="BC88" s="17">
        <f>IFERROR(INDEX('SPACELOG 5 EMPRUNT 1'!$G$14:$G$2000,MATCH('SPACELOG 5 BP'!BC$2,'SPACELOG 5 EMPRUNT 1'!$Z$14:$Z$2000,0)),0)</f>
        <v>0</v>
      </c>
      <c r="BD88" s="17">
        <f>IFERROR(INDEX('SPACELOG 5 EMPRUNT 1'!$G$14:$G$2000,MATCH('SPACELOG 5 BP'!BD$2,'SPACELOG 5 EMPRUNT 1'!$Z$14:$Z$2000,0)),0)</f>
        <v>0</v>
      </c>
      <c r="BE88" s="319">
        <f t="shared" ref="BE88:BE90" si="1142">SUM(AS88:BD88)</f>
        <v>0</v>
      </c>
      <c r="BF88" s="17">
        <f>IFERROR(INDEX('SPACELOG 5 EMPRUNT 1'!$G$14:$G$2000,MATCH('SPACELOG 5 BP'!BF$2,'SPACELOG 5 EMPRUNT 1'!$Z$14:$Z$2000,0)),0)</f>
        <v>0</v>
      </c>
      <c r="BG88" s="17">
        <f>IFERROR(INDEX('SPACELOG 5 EMPRUNT 1'!$G$14:$G$2000,MATCH('SPACELOG 5 BP'!BG$2,'SPACELOG 5 EMPRUNT 1'!$Z$14:$Z$2000,0)),0)</f>
        <v>0</v>
      </c>
      <c r="BH88" s="17">
        <f>IFERROR(INDEX('SPACELOG 5 EMPRUNT 1'!$G$14:$G$2000,MATCH('SPACELOG 5 BP'!BH$2,'SPACELOG 5 EMPRUNT 1'!$Z$14:$Z$2000,0)),0)</f>
        <v>0</v>
      </c>
      <c r="BI88" s="17">
        <f>IFERROR(INDEX('SPACELOG 5 EMPRUNT 1'!$G$14:$G$2000,MATCH('SPACELOG 5 BP'!BI$2,'SPACELOG 5 EMPRUNT 1'!$Z$14:$Z$2000,0)),0)</f>
        <v>0</v>
      </c>
      <c r="BJ88" s="17">
        <f>IFERROR(INDEX('SPACELOG 5 EMPRUNT 1'!$G$14:$G$2000,MATCH('SPACELOG 5 BP'!BJ$2,'SPACELOG 5 EMPRUNT 1'!$Z$14:$Z$2000,0)),0)</f>
        <v>0</v>
      </c>
      <c r="BK88" s="17">
        <f>IFERROR(INDEX('SPACELOG 5 EMPRUNT 1'!$G$14:$G$2000,MATCH('SPACELOG 5 BP'!BK$2,'SPACELOG 5 EMPRUNT 1'!$Z$14:$Z$2000,0)),0)</f>
        <v>0</v>
      </c>
      <c r="BL88" s="17">
        <f>IFERROR(INDEX('SPACELOG 5 EMPRUNT 1'!$G$14:$G$2000,MATCH('SPACELOG 5 BP'!BL$2,'SPACELOG 5 EMPRUNT 1'!$Z$14:$Z$2000,0)),0)</f>
        <v>0</v>
      </c>
      <c r="BM88" s="17">
        <f>IFERROR(INDEX('SPACELOG 5 EMPRUNT 1'!$G$14:$G$2000,MATCH('SPACELOG 5 BP'!BM$2,'SPACELOG 5 EMPRUNT 1'!$Z$14:$Z$2000,0)),0)</f>
        <v>0</v>
      </c>
      <c r="BN88" s="17">
        <f>IFERROR(INDEX('SPACELOG 5 EMPRUNT 1'!$G$14:$G$2000,MATCH('SPACELOG 5 BP'!BN$2,'SPACELOG 5 EMPRUNT 1'!$Z$14:$Z$2000,0)),0)</f>
        <v>0</v>
      </c>
      <c r="BO88" s="17">
        <f>IFERROR(INDEX('SPACELOG 5 EMPRUNT 1'!$G$14:$G$2000,MATCH('SPACELOG 5 BP'!BO$2,'SPACELOG 5 EMPRUNT 1'!$Z$14:$Z$2000,0)),0)</f>
        <v>0</v>
      </c>
      <c r="BP88" s="17">
        <f>IFERROR(INDEX('SPACELOG 5 EMPRUNT 1'!$G$14:$G$2000,MATCH('SPACELOG 5 BP'!BP$2,'SPACELOG 5 EMPRUNT 1'!$Z$14:$Z$2000,0)),0)</f>
        <v>0</v>
      </c>
      <c r="BQ88" s="17">
        <f>IFERROR(INDEX('SPACELOG 5 EMPRUNT 1'!$G$14:$G$2000,MATCH('SPACELOG 5 BP'!BQ$2,'SPACELOG 5 EMPRUNT 1'!$Z$14:$Z$2000,0)),0)</f>
        <v>0</v>
      </c>
      <c r="BR88" s="319">
        <f t="shared" ref="BR88:BR90" si="1143">SUM(BF88:BQ88)</f>
        <v>0</v>
      </c>
      <c r="BS88" s="17">
        <f>IFERROR(INDEX('SPACELOG 5 EMPRUNT 1'!$G$14:$G$2000,MATCH('SPACELOG 5 BP'!BS$2,'SPACELOG 5 EMPRUNT 1'!$Z$14:$Z$2000,0)),0)</f>
        <v>0</v>
      </c>
      <c r="BT88" s="17">
        <f>IFERROR(INDEX('SPACELOG 5 EMPRUNT 1'!$G$14:$G$2000,MATCH('SPACELOG 5 BP'!BT$2,'SPACELOG 5 EMPRUNT 1'!$Z$14:$Z$2000,0)),0)</f>
        <v>0</v>
      </c>
      <c r="BU88" s="17">
        <f>IFERROR(INDEX('SPACELOG 5 EMPRUNT 1'!$G$14:$G$2000,MATCH('SPACELOG 5 BP'!BU$2,'SPACELOG 5 EMPRUNT 1'!$Z$14:$Z$2000,0)),0)</f>
        <v>0</v>
      </c>
      <c r="BV88" s="17">
        <f>IFERROR(INDEX('SPACELOG 5 EMPRUNT 1'!$G$14:$G$2000,MATCH('SPACELOG 5 BP'!BV$2,'SPACELOG 5 EMPRUNT 1'!$Z$14:$Z$2000,0)),0)</f>
        <v>0</v>
      </c>
      <c r="BW88" s="17">
        <f>IFERROR(INDEX('SPACELOG 5 EMPRUNT 1'!$G$14:$G$2000,MATCH('SPACELOG 5 BP'!BW$2,'SPACELOG 5 EMPRUNT 1'!$Z$14:$Z$2000,0)),0)</f>
        <v>0</v>
      </c>
      <c r="BX88" s="17">
        <f>IFERROR(INDEX('SPACELOG 5 EMPRUNT 1'!$G$14:$G$2000,MATCH('SPACELOG 5 BP'!BX$2,'SPACELOG 5 EMPRUNT 1'!$Z$14:$Z$2000,0)),0)</f>
        <v>0</v>
      </c>
      <c r="BY88" s="17">
        <f>IFERROR(INDEX('SPACELOG 5 EMPRUNT 1'!$G$14:$G$2000,MATCH('SPACELOG 5 BP'!BY$2,'SPACELOG 5 EMPRUNT 1'!$Z$14:$Z$2000,0)),0)</f>
        <v>0</v>
      </c>
      <c r="BZ88" s="17">
        <f>IFERROR(INDEX('SPACELOG 5 EMPRUNT 1'!$G$14:$G$2000,MATCH('SPACELOG 5 BP'!BZ$2,'SPACELOG 5 EMPRUNT 1'!$Z$14:$Z$2000,0)),0)</f>
        <v>0</v>
      </c>
      <c r="CA88" s="17">
        <f>IFERROR(INDEX('SPACELOG 5 EMPRUNT 1'!$G$14:$G$2000,MATCH('SPACELOG 5 BP'!CA$2,'SPACELOG 5 EMPRUNT 1'!$Z$14:$Z$2000,0)),0)</f>
        <v>0</v>
      </c>
      <c r="CB88" s="17">
        <f>IFERROR(INDEX('SPACELOG 5 EMPRUNT 1'!$G$14:$G$2000,MATCH('SPACELOG 5 BP'!CB$2,'SPACELOG 5 EMPRUNT 1'!$Z$14:$Z$2000,0)),0)</f>
        <v>0</v>
      </c>
      <c r="CC88" s="17">
        <f>IFERROR(INDEX('SPACELOG 5 EMPRUNT 1'!$G$14:$G$2000,MATCH('SPACELOG 5 BP'!CC$2,'SPACELOG 5 EMPRUNT 1'!$Z$14:$Z$2000,0)),0)</f>
        <v>0</v>
      </c>
      <c r="CD88" s="17">
        <f>IFERROR(INDEX('SPACELOG 5 EMPRUNT 1'!$G$14:$G$2000,MATCH('SPACELOG 5 BP'!CD$2,'SPACELOG 5 EMPRUNT 1'!$Z$14:$Z$2000,0)),0)</f>
        <v>0</v>
      </c>
      <c r="CE88" s="319">
        <f t="shared" ref="CE88:CE90" si="1144">SUM(BS88:CD88)</f>
        <v>0</v>
      </c>
      <c r="CF88" s="17">
        <f>IFERROR(INDEX('SPACELOG 5 EMPRUNT 1'!$G$14:$G$2000,MATCH('SPACELOG 5 BP'!CF$2,'SPACELOG 5 EMPRUNT 1'!$Z$14:$Z$2000,0)),0)</f>
        <v>0</v>
      </c>
      <c r="CG88" s="17">
        <f>IFERROR(INDEX('SPACELOG 5 EMPRUNT 1'!$G$14:$G$2000,MATCH('SPACELOG 5 BP'!CG$2,'SPACELOG 5 EMPRUNT 1'!$Z$14:$Z$2000,0)),0)</f>
        <v>0</v>
      </c>
      <c r="CH88" s="17">
        <f>IFERROR(INDEX('SPACELOG 5 EMPRUNT 1'!$G$14:$G$2000,MATCH('SPACELOG 5 BP'!CH$2,'SPACELOG 5 EMPRUNT 1'!$Z$14:$Z$2000,0)),0)</f>
        <v>0</v>
      </c>
      <c r="CI88" s="17">
        <f>IFERROR(INDEX('SPACELOG 5 EMPRUNT 1'!$G$14:$G$2000,MATCH('SPACELOG 5 BP'!CI$2,'SPACELOG 5 EMPRUNT 1'!$Z$14:$Z$2000,0)),0)</f>
        <v>0</v>
      </c>
      <c r="CJ88" s="17">
        <f>IFERROR(INDEX('SPACELOG 5 EMPRUNT 1'!$G$14:$G$2000,MATCH('SPACELOG 5 BP'!CJ$2,'SPACELOG 5 EMPRUNT 1'!$Z$14:$Z$2000,0)),0)</f>
        <v>0</v>
      </c>
      <c r="CK88" s="17">
        <f>IFERROR(INDEX('SPACELOG 5 EMPRUNT 1'!$G$14:$G$2000,MATCH('SPACELOG 5 BP'!CK$2,'SPACELOG 5 EMPRUNT 1'!$Z$14:$Z$2000,0)),0)</f>
        <v>0</v>
      </c>
      <c r="CL88" s="17">
        <f>IFERROR(INDEX('SPACELOG 5 EMPRUNT 1'!$G$14:$G$2000,MATCH('SPACELOG 5 BP'!CL$2,'SPACELOG 5 EMPRUNT 1'!$Z$14:$Z$2000,0)),0)</f>
        <v>0</v>
      </c>
      <c r="CM88" s="17">
        <f>IFERROR(INDEX('SPACELOG 5 EMPRUNT 1'!$G$14:$G$2000,MATCH('SPACELOG 5 BP'!CM$2,'SPACELOG 5 EMPRUNT 1'!$Z$14:$Z$2000,0)),0)</f>
        <v>0</v>
      </c>
      <c r="CN88" s="17">
        <f>IFERROR(INDEX('SPACELOG 5 EMPRUNT 1'!$G$14:$G$2000,MATCH('SPACELOG 5 BP'!CN$2,'SPACELOG 5 EMPRUNT 1'!$Z$14:$Z$2000,0)),0)</f>
        <v>0</v>
      </c>
      <c r="CO88" s="17">
        <f>IFERROR(INDEX('SPACELOG 5 EMPRUNT 1'!$G$14:$G$2000,MATCH('SPACELOG 5 BP'!CO$2,'SPACELOG 5 EMPRUNT 1'!$Z$14:$Z$2000,0)),0)</f>
        <v>0</v>
      </c>
      <c r="CP88" s="17">
        <f>IFERROR(INDEX('SPACELOG 5 EMPRUNT 1'!$G$14:$G$2000,MATCH('SPACELOG 5 BP'!CP$2,'SPACELOG 5 EMPRUNT 1'!$Z$14:$Z$2000,0)),0)</f>
        <v>0</v>
      </c>
      <c r="CQ88" s="17">
        <f>IFERROR(INDEX('SPACELOG 5 EMPRUNT 1'!$G$14:$G$2000,MATCH('SPACELOG 5 BP'!CQ$2,'SPACELOG 5 EMPRUNT 1'!$Z$14:$Z$2000,0)),0)</f>
        <v>0</v>
      </c>
      <c r="CR88" s="319">
        <f t="shared" ref="CR88:CR90" si="1145">SUM(CF88:CQ88)</f>
        <v>0</v>
      </c>
      <c r="CS88" s="17">
        <f>IFERROR(INDEX('SPACELOG 5 EMPRUNT 1'!$G$14:$G$2000,MATCH('SPACELOG 5 BP'!CS$2,'SPACELOG 5 EMPRUNT 1'!$Z$14:$Z$2000,0)),0)</f>
        <v>0</v>
      </c>
      <c r="CT88" s="17">
        <f>IFERROR(INDEX('SPACELOG 5 EMPRUNT 1'!$G$14:$G$2000,MATCH('SPACELOG 5 BP'!CT$2,'SPACELOG 5 EMPRUNT 1'!$Z$14:$Z$2000,0)),0)</f>
        <v>0</v>
      </c>
      <c r="CU88" s="17">
        <f>IFERROR(INDEX('SPACELOG 5 EMPRUNT 1'!$G$14:$G$2000,MATCH('SPACELOG 5 BP'!CU$2,'SPACELOG 5 EMPRUNT 1'!$Z$14:$Z$2000,0)),0)</f>
        <v>0</v>
      </c>
      <c r="CV88" s="17">
        <f>IFERROR(INDEX('SPACELOG 5 EMPRUNT 1'!$G$14:$G$2000,MATCH('SPACELOG 5 BP'!CV$2,'SPACELOG 5 EMPRUNT 1'!$Z$14:$Z$2000,0)),0)</f>
        <v>0</v>
      </c>
      <c r="CW88" s="17">
        <f>IFERROR(INDEX('SPACELOG 5 EMPRUNT 1'!$G$14:$G$2000,MATCH('SPACELOG 5 BP'!CW$2,'SPACELOG 5 EMPRUNT 1'!$Z$14:$Z$2000,0)),0)</f>
        <v>0</v>
      </c>
      <c r="CX88" s="17">
        <f>IFERROR(INDEX('SPACELOG 5 EMPRUNT 1'!$G$14:$G$2000,MATCH('SPACELOG 5 BP'!CX$2,'SPACELOG 5 EMPRUNT 1'!$Z$14:$Z$2000,0)),0)</f>
        <v>0</v>
      </c>
      <c r="CY88" s="17">
        <f>IFERROR(INDEX('SPACELOG 5 EMPRUNT 1'!$G$14:$G$2000,MATCH('SPACELOG 5 BP'!CY$2,'SPACELOG 5 EMPRUNT 1'!$Z$14:$Z$2000,0)),0)</f>
        <v>0</v>
      </c>
      <c r="CZ88" s="17">
        <f>IFERROR(INDEX('SPACELOG 5 EMPRUNT 1'!$G$14:$G$2000,MATCH('SPACELOG 5 BP'!CZ$2,'SPACELOG 5 EMPRUNT 1'!$Z$14:$Z$2000,0)),0)</f>
        <v>0</v>
      </c>
      <c r="DA88" s="17">
        <f>IFERROR(INDEX('SPACELOG 5 EMPRUNT 1'!$G$14:$G$2000,MATCH('SPACELOG 5 BP'!DA$2,'SPACELOG 5 EMPRUNT 1'!$Z$14:$Z$2000,0)),0)</f>
        <v>0</v>
      </c>
      <c r="DB88" s="17">
        <f>IFERROR(INDEX('SPACELOG 5 EMPRUNT 1'!$G$14:$G$2000,MATCH('SPACELOG 5 BP'!DB$2,'SPACELOG 5 EMPRUNT 1'!$Z$14:$Z$2000,0)),0)</f>
        <v>0</v>
      </c>
      <c r="DC88" s="17">
        <f>IFERROR(INDEX('SPACELOG 5 EMPRUNT 1'!$G$14:$G$2000,MATCH('SPACELOG 5 BP'!DC$2,'SPACELOG 5 EMPRUNT 1'!$Z$14:$Z$2000,0)),0)</f>
        <v>0</v>
      </c>
      <c r="DD88" s="17">
        <f>IFERROR(INDEX('SPACELOG 5 EMPRUNT 1'!$G$14:$G$2000,MATCH('SPACELOG 5 BP'!DD$2,'SPACELOG 5 EMPRUNT 1'!$Z$14:$Z$2000,0)),0)</f>
        <v>0</v>
      </c>
      <c r="DE88" s="319">
        <f t="shared" ref="DE88:DE90" si="1146">SUM(CS88:DD88)</f>
        <v>0</v>
      </c>
      <c r="DF88" s="17">
        <f>IFERROR(INDEX('SPACELOG 5 EMPRUNT 1'!$G$14:$G$2000,MATCH('SPACELOG 5 BP'!DF$2,'SPACELOG 5 EMPRUNT 1'!$Z$14:$Z$2000,0)),0)</f>
        <v>0</v>
      </c>
      <c r="DG88" s="17">
        <f>IFERROR(INDEX('SPACELOG 5 EMPRUNT 1'!$G$14:$G$2000,MATCH('SPACELOG 5 BP'!DG$2,'SPACELOG 5 EMPRUNT 1'!$Z$14:$Z$2000,0)),0)</f>
        <v>0</v>
      </c>
      <c r="DH88" s="17">
        <f>IFERROR(INDEX('SPACELOG 5 EMPRUNT 1'!$G$14:$G$2000,MATCH('SPACELOG 5 BP'!DH$2,'SPACELOG 5 EMPRUNT 1'!$Z$14:$Z$2000,0)),0)</f>
        <v>0</v>
      </c>
      <c r="DI88" s="17">
        <f>IFERROR(INDEX('SPACELOG 5 EMPRUNT 1'!$G$14:$G$2000,MATCH('SPACELOG 5 BP'!DI$2,'SPACELOG 5 EMPRUNT 1'!$Z$14:$Z$2000,0)),0)</f>
        <v>0</v>
      </c>
      <c r="DJ88" s="17">
        <f>IFERROR(INDEX('SPACELOG 5 EMPRUNT 1'!$G$14:$G$2000,MATCH('SPACELOG 5 BP'!DJ$2,'SPACELOG 5 EMPRUNT 1'!$Z$14:$Z$2000,0)),0)</f>
        <v>0</v>
      </c>
      <c r="DK88" s="17">
        <f>IFERROR(INDEX('SPACELOG 5 EMPRUNT 1'!$G$14:$G$2000,MATCH('SPACELOG 5 BP'!DK$2,'SPACELOG 5 EMPRUNT 1'!$Z$14:$Z$2000,0)),0)</f>
        <v>0</v>
      </c>
      <c r="DL88" s="17">
        <f>IFERROR(INDEX('SPACELOG 5 EMPRUNT 1'!$G$14:$G$2000,MATCH('SPACELOG 5 BP'!DL$2,'SPACELOG 5 EMPRUNT 1'!$Z$14:$Z$2000,0)),0)</f>
        <v>0</v>
      </c>
      <c r="DM88" s="17">
        <f>IFERROR(INDEX('SPACELOG 5 EMPRUNT 1'!$G$14:$G$2000,MATCH('SPACELOG 5 BP'!DM$2,'SPACELOG 5 EMPRUNT 1'!$Z$14:$Z$2000,0)),0)</f>
        <v>0</v>
      </c>
      <c r="DN88" s="17">
        <f>IFERROR(INDEX('SPACELOG 5 EMPRUNT 1'!$G$14:$G$2000,MATCH('SPACELOG 5 BP'!DN$2,'SPACELOG 5 EMPRUNT 1'!$Z$14:$Z$2000,0)),0)</f>
        <v>0</v>
      </c>
      <c r="DO88" s="17">
        <f>IFERROR(INDEX('SPACELOG 5 EMPRUNT 1'!$G$14:$G$2000,MATCH('SPACELOG 5 BP'!DO$2,'SPACELOG 5 EMPRUNT 1'!$Z$14:$Z$2000,0)),0)</f>
        <v>0</v>
      </c>
      <c r="DP88" s="17">
        <f>IFERROR(INDEX('SPACELOG 5 EMPRUNT 1'!$G$14:$G$2000,MATCH('SPACELOG 5 BP'!DP$2,'SPACELOG 5 EMPRUNT 1'!$Z$14:$Z$2000,0)),0)</f>
        <v>0</v>
      </c>
      <c r="DQ88" s="17">
        <f>IFERROR(INDEX('SPACELOG 5 EMPRUNT 1'!$G$14:$G$2000,MATCH('SPACELOG 5 BP'!DQ$2,'SPACELOG 5 EMPRUNT 1'!$Z$14:$Z$2000,0)),0)</f>
        <v>0</v>
      </c>
      <c r="DR88" s="319">
        <f t="shared" ref="DR88:DR90" si="1147">SUM(DF88:DQ88)</f>
        <v>0</v>
      </c>
      <c r="DS88" s="17">
        <f>IFERROR(INDEX('SPACELOG 5 EMPRUNT 1'!$G$14:$G$2000,MATCH('SPACELOG 5 BP'!DS$2,'SPACELOG 5 EMPRUNT 1'!$Z$14:$Z$2000,0)),0)</f>
        <v>0</v>
      </c>
      <c r="DT88" s="17">
        <f>IFERROR(INDEX('SPACELOG 5 EMPRUNT 1'!$G$14:$G$2000,MATCH('SPACELOG 5 BP'!DT$2,'SPACELOG 5 EMPRUNT 1'!$Z$14:$Z$2000,0)),0)</f>
        <v>0</v>
      </c>
      <c r="DU88" s="17">
        <f>IFERROR(INDEX('SPACELOG 5 EMPRUNT 1'!$G$14:$G$2000,MATCH('SPACELOG 5 BP'!DU$2,'SPACELOG 5 EMPRUNT 1'!$Z$14:$Z$2000,0)),0)</f>
        <v>0</v>
      </c>
      <c r="DV88" s="17">
        <f>IFERROR(INDEX('SPACELOG 5 EMPRUNT 1'!$G$14:$G$2000,MATCH('SPACELOG 5 BP'!DV$2,'SPACELOG 5 EMPRUNT 1'!$Z$14:$Z$2000,0)),0)</f>
        <v>0</v>
      </c>
      <c r="DW88" s="17">
        <f>IFERROR(INDEX('SPACELOG 5 EMPRUNT 1'!$G$14:$G$2000,MATCH('SPACELOG 5 BP'!DW$2,'SPACELOG 5 EMPRUNT 1'!$Z$14:$Z$2000,0)),0)</f>
        <v>0</v>
      </c>
      <c r="DX88" s="17">
        <f>IFERROR(INDEX('SPACELOG 5 EMPRUNT 1'!$G$14:$G$2000,MATCH('SPACELOG 5 BP'!DX$2,'SPACELOG 5 EMPRUNT 1'!$Z$14:$Z$2000,0)),0)</f>
        <v>0</v>
      </c>
      <c r="DY88" s="17">
        <f>IFERROR(INDEX('SPACELOG 5 EMPRUNT 1'!$G$14:$G$2000,MATCH('SPACELOG 5 BP'!DY$2,'SPACELOG 5 EMPRUNT 1'!$Z$14:$Z$2000,0)),0)</f>
        <v>0</v>
      </c>
      <c r="DZ88" s="17">
        <f>IFERROR(INDEX('SPACELOG 5 EMPRUNT 1'!$G$14:$G$2000,MATCH('SPACELOG 5 BP'!DZ$2,'SPACELOG 5 EMPRUNT 1'!$Z$14:$Z$2000,0)),0)</f>
        <v>0</v>
      </c>
      <c r="EA88" s="17">
        <f>IFERROR(INDEX('SPACELOG 5 EMPRUNT 1'!$G$14:$G$2000,MATCH('SPACELOG 5 BP'!EA$2,'SPACELOG 5 EMPRUNT 1'!$Z$14:$Z$2000,0)),0)</f>
        <v>0</v>
      </c>
      <c r="EB88" s="17">
        <f>IFERROR(INDEX('SPACELOG 5 EMPRUNT 1'!$G$14:$G$2000,MATCH('SPACELOG 5 BP'!EB$2,'SPACELOG 5 EMPRUNT 1'!$Z$14:$Z$2000,0)),0)</f>
        <v>0</v>
      </c>
      <c r="EC88" s="17">
        <f>IFERROR(INDEX('SPACELOG 5 EMPRUNT 1'!$G$14:$G$2000,MATCH('SPACELOG 5 BP'!EC$2,'SPACELOG 5 EMPRUNT 1'!$Z$14:$Z$2000,0)),0)</f>
        <v>0</v>
      </c>
      <c r="ED88" s="17">
        <f>IFERROR(INDEX('SPACELOG 5 EMPRUNT 1'!$G$14:$G$2000,MATCH('SPACELOG 5 BP'!ED$2,'SPACELOG 5 EMPRUNT 1'!$Z$14:$Z$2000,0)),0)</f>
        <v>0</v>
      </c>
      <c r="EE88" s="319">
        <f t="shared" ref="EE88:EE90" si="1148">SUM(DS88:ED88)</f>
        <v>0</v>
      </c>
    </row>
    <row r="89" spans="3:147" x14ac:dyDescent="0.2">
      <c r="D89" s="1" t="s">
        <v>329</v>
      </c>
      <c r="F89" s="17">
        <f>IFERROR(INDEX('SPACELOG 5 EMPRUNT 2'!$G$14:$G$2000,MATCH('SPACELOG 5 BP'!F$2,'SPACELOG 5 EMPRUNT 2'!$Z$14:$Z$2000,0)),0)</f>
        <v>0</v>
      </c>
      <c r="G89" s="17">
        <f>IFERROR(INDEX('SPACELOG 5 EMPRUNT 2'!$G$14:$G$2000,MATCH('SPACELOG 5 BP'!G$2,'SPACELOG 5 EMPRUNT 2'!$Z$14:$Z$2000,0)),0)</f>
        <v>0</v>
      </c>
      <c r="H89" s="17">
        <f>IFERROR(INDEX('SPACELOG 5 EMPRUNT 2'!$G$14:$G$2000,MATCH('SPACELOG 5 BP'!H$2,'SPACELOG 5 EMPRUNT 2'!$Z$14:$Z$2000,0)),0)</f>
        <v>0</v>
      </c>
      <c r="I89" s="17">
        <f>IFERROR(INDEX('SPACELOG 5 EMPRUNT 2'!$G$14:$G$2000,MATCH('SPACELOG 5 BP'!I$2,'SPACELOG 5 EMPRUNT 2'!$Z$14:$Z$2000,0)),0)</f>
        <v>0</v>
      </c>
      <c r="J89" s="17">
        <f>IFERROR(INDEX('SPACELOG 5 EMPRUNT 2'!$G$14:$G$2000,MATCH('SPACELOG 5 BP'!J$2,'SPACELOG 5 EMPRUNT 2'!$Z$14:$Z$2000,0)),0)</f>
        <v>0</v>
      </c>
      <c r="K89" s="17">
        <f>IFERROR(INDEX('SPACELOG 5 EMPRUNT 2'!$G$14:$G$2000,MATCH('SPACELOG 5 BP'!K$2,'SPACELOG 5 EMPRUNT 2'!$Z$14:$Z$2000,0)),0)</f>
        <v>0</v>
      </c>
      <c r="L89" s="17">
        <f>IFERROR(INDEX('SPACELOG 5 EMPRUNT 2'!$G$14:$G$2000,MATCH('SPACELOG 5 BP'!L$2,'SPACELOG 5 EMPRUNT 2'!$Z$14:$Z$2000,0)),0)</f>
        <v>0</v>
      </c>
      <c r="M89" s="17">
        <f>IFERROR(INDEX('SPACELOG 5 EMPRUNT 2'!$G$14:$G$2000,MATCH('SPACELOG 5 BP'!M$2,'SPACELOG 5 EMPRUNT 2'!$Z$14:$Z$2000,0)),0)</f>
        <v>0</v>
      </c>
      <c r="N89" s="17">
        <f>IFERROR(INDEX('SPACELOG 5 EMPRUNT 2'!$G$14:$G$2000,MATCH('SPACELOG 5 BP'!N$2,'SPACELOG 5 EMPRUNT 2'!$Z$14:$Z$2000,0)),0)</f>
        <v>0</v>
      </c>
      <c r="O89" s="17">
        <f>IFERROR(INDEX('SPACELOG 5 EMPRUNT 2'!$G$14:$G$2000,MATCH('SPACELOG 5 BP'!O$2,'SPACELOG 5 EMPRUNT 2'!$Z$14:$Z$2000,0)),0)</f>
        <v>0</v>
      </c>
      <c r="P89" s="17">
        <f>IFERROR(INDEX('SPACELOG 5 EMPRUNT 2'!$G$14:$G$2000,MATCH('SPACELOG 5 BP'!P$2,'SPACELOG 5 EMPRUNT 2'!$Z$14:$Z$2000,0)),0)</f>
        <v>0</v>
      </c>
      <c r="Q89" s="17">
        <f>IFERROR(INDEX('SPACELOG 5 EMPRUNT 2'!$G$14:$G$2000,MATCH('SPACELOG 5 BP'!Q$2,'SPACELOG 5 EMPRUNT 2'!$Z$14:$Z$2000,0)),0)</f>
        <v>0</v>
      </c>
      <c r="R89" s="319">
        <f t="shared" ref="R89:R90" si="1149">SUM(F89:Q89)</f>
        <v>0</v>
      </c>
      <c r="S89" s="17">
        <f>IFERROR(INDEX('SPACELOG 5 EMPRUNT 2'!$G$14:$G$2000,MATCH('SPACELOG 5 BP'!S$2,'SPACELOG 5 EMPRUNT 2'!$Z$14:$Z$2000,0)),0)</f>
        <v>0</v>
      </c>
      <c r="T89" s="17">
        <f>IFERROR(INDEX('SPACELOG 5 EMPRUNT 2'!$G$14:$G$2000,MATCH('SPACELOG 5 BP'!T$2,'SPACELOG 5 EMPRUNT 2'!$Z$14:$Z$2000,0)),0)</f>
        <v>0</v>
      </c>
      <c r="U89" s="17">
        <f>IFERROR(INDEX('SPACELOG 5 EMPRUNT 2'!$G$14:$G$2000,MATCH('SPACELOG 5 BP'!U$2,'SPACELOG 5 EMPRUNT 2'!$Z$14:$Z$2000,0)),0)</f>
        <v>0</v>
      </c>
      <c r="V89" s="17">
        <f>IFERROR(INDEX('SPACELOG 5 EMPRUNT 2'!$G$14:$G$2000,MATCH('SPACELOG 5 BP'!V$2,'SPACELOG 5 EMPRUNT 2'!$Z$14:$Z$2000,0)),0)</f>
        <v>0</v>
      </c>
      <c r="W89" s="17">
        <f>IFERROR(INDEX('SPACELOG 5 EMPRUNT 2'!$G$14:$G$2000,MATCH('SPACELOG 5 BP'!W$2,'SPACELOG 5 EMPRUNT 2'!$Z$14:$Z$2000,0)),0)</f>
        <v>0</v>
      </c>
      <c r="X89" s="17">
        <f>IFERROR(INDEX('SPACELOG 5 EMPRUNT 2'!$G$14:$G$2000,MATCH('SPACELOG 5 BP'!X$2,'SPACELOG 5 EMPRUNT 2'!$Z$14:$Z$2000,0)),0)</f>
        <v>0</v>
      </c>
      <c r="Y89" s="17">
        <f>IFERROR(INDEX('SPACELOG 5 EMPRUNT 2'!$G$14:$G$2000,MATCH('SPACELOG 5 BP'!Y$2,'SPACELOG 5 EMPRUNT 2'!$Z$14:$Z$2000,0)),0)</f>
        <v>0</v>
      </c>
      <c r="Z89" s="17">
        <f>IFERROR(INDEX('SPACELOG 5 EMPRUNT 2'!$G$14:$G$2000,MATCH('SPACELOG 5 BP'!Z$2,'SPACELOG 5 EMPRUNT 2'!$Z$14:$Z$2000,0)),0)</f>
        <v>0</v>
      </c>
      <c r="AA89" s="17">
        <f>IFERROR(INDEX('SPACELOG 5 EMPRUNT 2'!$G$14:$G$2000,MATCH('SPACELOG 5 BP'!AA$2,'SPACELOG 5 EMPRUNT 2'!$Z$14:$Z$2000,0)),0)</f>
        <v>0</v>
      </c>
      <c r="AB89" s="17">
        <f>IFERROR(INDEX('SPACELOG 5 EMPRUNT 2'!$G$14:$G$2000,MATCH('SPACELOG 5 BP'!AB$2,'SPACELOG 5 EMPRUNT 2'!$Z$14:$Z$2000,0)),0)</f>
        <v>0</v>
      </c>
      <c r="AC89" s="17">
        <f>IFERROR(INDEX('SPACELOG 5 EMPRUNT 2'!$G$14:$G$2000,MATCH('SPACELOG 5 BP'!AC$2,'SPACELOG 5 EMPRUNT 2'!$Z$14:$Z$2000,0)),0)</f>
        <v>0</v>
      </c>
      <c r="AD89" s="17">
        <f>IFERROR(INDEX('SPACELOG 5 EMPRUNT 2'!$G$14:$G$2000,MATCH('SPACELOG 5 BP'!AD$2,'SPACELOG 5 EMPRUNT 2'!$Z$14:$Z$2000,0)),0)</f>
        <v>0</v>
      </c>
      <c r="AE89" s="319">
        <f t="shared" si="1140"/>
        <v>0</v>
      </c>
      <c r="AF89" s="17">
        <f>IFERROR(INDEX('SPACELOG 5 EMPRUNT 2'!$G$14:$G$2000,MATCH('SPACELOG 5 BP'!AF$2,'SPACELOG 5 EMPRUNT 2'!$Z$14:$Z$2000,0)),0)</f>
        <v>0</v>
      </c>
      <c r="AG89" s="17">
        <f>IFERROR(INDEX('SPACELOG 5 EMPRUNT 2'!$G$14:$G$2000,MATCH('SPACELOG 5 BP'!AG$2,'SPACELOG 5 EMPRUNT 2'!$Z$14:$Z$2000,0)),0)</f>
        <v>0</v>
      </c>
      <c r="AH89" s="17">
        <f>IFERROR(INDEX('SPACELOG 5 EMPRUNT 2'!$G$14:$G$2000,MATCH('SPACELOG 5 BP'!AH$2,'SPACELOG 5 EMPRUNT 2'!$Z$14:$Z$2000,0)),0)</f>
        <v>0</v>
      </c>
      <c r="AI89" s="17">
        <f>IFERROR(INDEX('SPACELOG 5 EMPRUNT 2'!$G$14:$G$2000,MATCH('SPACELOG 5 BP'!AI$2,'SPACELOG 5 EMPRUNT 2'!$Z$14:$Z$2000,0)),0)</f>
        <v>0</v>
      </c>
      <c r="AJ89" s="17">
        <f>IFERROR(INDEX('SPACELOG 5 EMPRUNT 2'!$G$14:$G$2000,MATCH('SPACELOG 5 BP'!AJ$2,'SPACELOG 5 EMPRUNT 2'!$Z$14:$Z$2000,0)),0)</f>
        <v>0</v>
      </c>
      <c r="AK89" s="17">
        <f>IFERROR(INDEX('SPACELOG 5 EMPRUNT 2'!$G$14:$G$2000,MATCH('SPACELOG 5 BP'!AK$2,'SPACELOG 5 EMPRUNT 2'!$Z$14:$Z$2000,0)),0)</f>
        <v>0</v>
      </c>
      <c r="AL89" s="17">
        <f>IFERROR(INDEX('SPACELOG 5 EMPRUNT 2'!$G$14:$G$2000,MATCH('SPACELOG 5 BP'!AL$2,'SPACELOG 5 EMPRUNT 2'!$Z$14:$Z$2000,0)),0)</f>
        <v>0</v>
      </c>
      <c r="AM89" s="17">
        <f>IFERROR(INDEX('SPACELOG 5 EMPRUNT 2'!$G$14:$G$2000,MATCH('SPACELOG 5 BP'!AM$2,'SPACELOG 5 EMPRUNT 2'!$Z$14:$Z$2000,0)),0)</f>
        <v>0</v>
      </c>
      <c r="AN89" s="17">
        <f>IFERROR(INDEX('SPACELOG 5 EMPRUNT 2'!$G$14:$G$2000,MATCH('SPACELOG 5 BP'!AN$2,'SPACELOG 5 EMPRUNT 2'!$Z$14:$Z$2000,0)),0)</f>
        <v>0</v>
      </c>
      <c r="AO89" s="17">
        <f>IFERROR(INDEX('SPACELOG 5 EMPRUNT 2'!$G$14:$G$2000,MATCH('SPACELOG 5 BP'!AO$2,'SPACELOG 5 EMPRUNT 2'!$Z$14:$Z$2000,0)),0)</f>
        <v>0</v>
      </c>
      <c r="AP89" s="17">
        <f>IFERROR(INDEX('SPACELOG 5 EMPRUNT 2'!$G$14:$G$2000,MATCH('SPACELOG 5 BP'!AP$2,'SPACELOG 5 EMPRUNT 2'!$Z$14:$Z$2000,0)),0)</f>
        <v>0</v>
      </c>
      <c r="AQ89" s="17">
        <f>IFERROR(INDEX('SPACELOG 5 EMPRUNT 2'!$G$14:$G$2000,MATCH('SPACELOG 5 BP'!AQ$2,'SPACELOG 5 EMPRUNT 2'!$Z$14:$Z$2000,0)),0)</f>
        <v>0</v>
      </c>
      <c r="AR89" s="319">
        <f t="shared" si="1141"/>
        <v>0</v>
      </c>
      <c r="AS89" s="17">
        <f>IFERROR(INDEX('SPACELOG 5 EMPRUNT 2'!$G$14:$G$2000,MATCH('SPACELOG 5 BP'!AS$2,'SPACELOG 5 EMPRUNT 2'!$Z$14:$Z$2000,0)),0)</f>
        <v>0</v>
      </c>
      <c r="AT89" s="17">
        <f>IFERROR(INDEX('SPACELOG 5 EMPRUNT 2'!$G$14:$G$2000,MATCH('SPACELOG 5 BP'!AT$2,'SPACELOG 5 EMPRUNT 2'!$Z$14:$Z$2000,0)),0)</f>
        <v>0</v>
      </c>
      <c r="AU89" s="17">
        <f>IFERROR(INDEX('SPACELOG 5 EMPRUNT 2'!$G$14:$G$2000,MATCH('SPACELOG 5 BP'!AU$2,'SPACELOG 5 EMPRUNT 2'!$Z$14:$Z$2000,0)),0)</f>
        <v>0</v>
      </c>
      <c r="AV89" s="17">
        <f>IFERROR(INDEX('SPACELOG 5 EMPRUNT 2'!$G$14:$G$2000,MATCH('SPACELOG 5 BP'!AV$2,'SPACELOG 5 EMPRUNT 2'!$Z$14:$Z$2000,0)),0)</f>
        <v>0</v>
      </c>
      <c r="AW89" s="17">
        <f>IFERROR(INDEX('SPACELOG 5 EMPRUNT 2'!$G$14:$G$2000,MATCH('SPACELOG 5 BP'!AW$2,'SPACELOG 5 EMPRUNT 2'!$Z$14:$Z$2000,0)),0)</f>
        <v>0</v>
      </c>
      <c r="AX89" s="17">
        <f>IFERROR(INDEX('SPACELOG 5 EMPRUNT 2'!$G$14:$G$2000,MATCH('SPACELOG 5 BP'!AX$2,'SPACELOG 5 EMPRUNT 2'!$Z$14:$Z$2000,0)),0)</f>
        <v>0</v>
      </c>
      <c r="AY89" s="17">
        <f>IFERROR(INDEX('SPACELOG 5 EMPRUNT 2'!$G$14:$G$2000,MATCH('SPACELOG 5 BP'!AY$2,'SPACELOG 5 EMPRUNT 2'!$Z$14:$Z$2000,0)),0)</f>
        <v>0</v>
      </c>
      <c r="AZ89" s="17">
        <f>IFERROR(INDEX('SPACELOG 5 EMPRUNT 2'!$G$14:$G$2000,MATCH('SPACELOG 5 BP'!AZ$2,'SPACELOG 5 EMPRUNT 2'!$Z$14:$Z$2000,0)),0)</f>
        <v>0</v>
      </c>
      <c r="BA89" s="17">
        <f>IFERROR(INDEX('SPACELOG 5 EMPRUNT 2'!$G$14:$G$2000,MATCH('SPACELOG 5 BP'!BA$2,'SPACELOG 5 EMPRUNT 2'!$Z$14:$Z$2000,0)),0)</f>
        <v>0</v>
      </c>
      <c r="BB89" s="17">
        <f>IFERROR(INDEX('SPACELOG 5 EMPRUNT 2'!$G$14:$G$2000,MATCH('SPACELOG 5 BP'!BB$2,'SPACELOG 5 EMPRUNT 2'!$Z$14:$Z$2000,0)),0)</f>
        <v>0</v>
      </c>
      <c r="BC89" s="17">
        <f>IFERROR(INDEX('SPACELOG 5 EMPRUNT 2'!$G$14:$G$2000,MATCH('SPACELOG 5 BP'!BC$2,'SPACELOG 5 EMPRUNT 2'!$Z$14:$Z$2000,0)),0)</f>
        <v>0</v>
      </c>
      <c r="BD89" s="17">
        <f>IFERROR(INDEX('SPACELOG 5 EMPRUNT 2'!$G$14:$G$2000,MATCH('SPACELOG 5 BP'!BD$2,'SPACELOG 5 EMPRUNT 2'!$Z$14:$Z$2000,0)),0)</f>
        <v>0</v>
      </c>
      <c r="BE89" s="319">
        <f t="shared" si="1142"/>
        <v>0</v>
      </c>
      <c r="BF89" s="17">
        <f>IFERROR(INDEX('SPACELOG 5 EMPRUNT 2'!$G$14:$G$2000,MATCH('SPACELOG 5 BP'!BF$2,'SPACELOG 5 EMPRUNT 2'!$Z$14:$Z$2000,0)),0)</f>
        <v>0</v>
      </c>
      <c r="BG89" s="17">
        <f>IFERROR(INDEX('SPACELOG 5 EMPRUNT 2'!$G$14:$G$2000,MATCH('SPACELOG 5 BP'!BG$2,'SPACELOG 5 EMPRUNT 2'!$Z$14:$Z$2000,0)),0)</f>
        <v>0</v>
      </c>
      <c r="BH89" s="17">
        <f>IFERROR(INDEX('SPACELOG 5 EMPRUNT 2'!$G$14:$G$2000,MATCH('SPACELOG 5 BP'!BH$2,'SPACELOG 5 EMPRUNT 2'!$Z$14:$Z$2000,0)),0)</f>
        <v>0</v>
      </c>
      <c r="BI89" s="17">
        <f>IFERROR(INDEX('SPACELOG 5 EMPRUNT 2'!$G$14:$G$2000,MATCH('SPACELOG 5 BP'!BI$2,'SPACELOG 5 EMPRUNT 2'!$Z$14:$Z$2000,0)),0)</f>
        <v>0</v>
      </c>
      <c r="BJ89" s="17">
        <f>IFERROR(INDEX('SPACELOG 5 EMPRUNT 2'!$G$14:$G$2000,MATCH('SPACELOG 5 BP'!BJ$2,'SPACELOG 5 EMPRUNT 2'!$Z$14:$Z$2000,0)),0)</f>
        <v>0</v>
      </c>
      <c r="BK89" s="17">
        <f>IFERROR(INDEX('SPACELOG 5 EMPRUNT 2'!$G$14:$G$2000,MATCH('SPACELOG 5 BP'!BK$2,'SPACELOG 5 EMPRUNT 2'!$Z$14:$Z$2000,0)),0)</f>
        <v>0</v>
      </c>
      <c r="BL89" s="17">
        <f>IFERROR(INDEX('SPACELOG 5 EMPRUNT 2'!$G$14:$G$2000,MATCH('SPACELOG 5 BP'!BL$2,'SPACELOG 5 EMPRUNT 2'!$Z$14:$Z$2000,0)),0)</f>
        <v>0</v>
      </c>
      <c r="BM89" s="17">
        <f>IFERROR(INDEX('SPACELOG 5 EMPRUNT 2'!$G$14:$G$2000,MATCH('SPACELOG 5 BP'!BM$2,'SPACELOG 5 EMPRUNT 2'!$Z$14:$Z$2000,0)),0)</f>
        <v>0</v>
      </c>
      <c r="BN89" s="17">
        <f>IFERROR(INDEX('SPACELOG 5 EMPRUNT 2'!$G$14:$G$2000,MATCH('SPACELOG 5 BP'!BN$2,'SPACELOG 5 EMPRUNT 2'!$Z$14:$Z$2000,0)),0)</f>
        <v>0</v>
      </c>
      <c r="BO89" s="17">
        <f>IFERROR(INDEX('SPACELOG 5 EMPRUNT 2'!$G$14:$G$2000,MATCH('SPACELOG 5 BP'!BO$2,'SPACELOG 5 EMPRUNT 2'!$Z$14:$Z$2000,0)),0)</f>
        <v>0</v>
      </c>
      <c r="BP89" s="17">
        <f>IFERROR(INDEX('SPACELOG 5 EMPRUNT 2'!$G$14:$G$2000,MATCH('SPACELOG 5 BP'!BP$2,'SPACELOG 5 EMPRUNT 2'!$Z$14:$Z$2000,0)),0)</f>
        <v>0</v>
      </c>
      <c r="BQ89" s="17">
        <f>IFERROR(INDEX('SPACELOG 5 EMPRUNT 2'!$G$14:$G$2000,MATCH('SPACELOG 5 BP'!BQ$2,'SPACELOG 5 EMPRUNT 2'!$Z$14:$Z$2000,0)),0)</f>
        <v>0</v>
      </c>
      <c r="BR89" s="319">
        <f t="shared" si="1143"/>
        <v>0</v>
      </c>
      <c r="BS89" s="17">
        <f>IFERROR(INDEX('SPACELOG 5 EMPRUNT 2'!$G$14:$G$2000,MATCH('SPACELOG 5 BP'!BS$2,'SPACELOG 5 EMPRUNT 2'!$Z$14:$Z$2000,0)),0)</f>
        <v>0</v>
      </c>
      <c r="BT89" s="17">
        <f>IFERROR(INDEX('SPACELOG 5 EMPRUNT 2'!$G$14:$G$2000,MATCH('SPACELOG 5 BP'!BT$2,'SPACELOG 5 EMPRUNT 2'!$Z$14:$Z$2000,0)),0)</f>
        <v>0</v>
      </c>
      <c r="BU89" s="17">
        <f>IFERROR(INDEX('SPACELOG 5 EMPRUNT 2'!$G$14:$G$2000,MATCH('SPACELOG 5 BP'!BU$2,'SPACELOG 5 EMPRUNT 2'!$Z$14:$Z$2000,0)),0)</f>
        <v>0</v>
      </c>
      <c r="BV89" s="17">
        <f>IFERROR(INDEX('SPACELOG 5 EMPRUNT 2'!$G$14:$G$2000,MATCH('SPACELOG 5 BP'!BV$2,'SPACELOG 5 EMPRUNT 2'!$Z$14:$Z$2000,0)),0)</f>
        <v>0</v>
      </c>
      <c r="BW89" s="17">
        <f>IFERROR(INDEX('SPACELOG 5 EMPRUNT 2'!$G$14:$G$2000,MATCH('SPACELOG 5 BP'!BW$2,'SPACELOG 5 EMPRUNT 2'!$Z$14:$Z$2000,0)),0)</f>
        <v>0</v>
      </c>
      <c r="BX89" s="17">
        <f>IFERROR(INDEX('SPACELOG 5 EMPRUNT 2'!$G$14:$G$2000,MATCH('SPACELOG 5 BP'!BX$2,'SPACELOG 5 EMPRUNT 2'!$Z$14:$Z$2000,0)),0)</f>
        <v>0</v>
      </c>
      <c r="BY89" s="17">
        <f>IFERROR(INDEX('SPACELOG 5 EMPRUNT 2'!$G$14:$G$2000,MATCH('SPACELOG 5 BP'!BY$2,'SPACELOG 5 EMPRUNT 2'!$Z$14:$Z$2000,0)),0)</f>
        <v>0</v>
      </c>
      <c r="BZ89" s="17">
        <f>IFERROR(INDEX('SPACELOG 5 EMPRUNT 2'!$G$14:$G$2000,MATCH('SPACELOG 5 BP'!BZ$2,'SPACELOG 5 EMPRUNT 2'!$Z$14:$Z$2000,0)),0)</f>
        <v>0</v>
      </c>
      <c r="CA89" s="17">
        <f>IFERROR(INDEX('SPACELOG 5 EMPRUNT 2'!$G$14:$G$2000,MATCH('SPACELOG 5 BP'!CA$2,'SPACELOG 5 EMPRUNT 2'!$Z$14:$Z$2000,0)),0)</f>
        <v>0</v>
      </c>
      <c r="CB89" s="17">
        <f>IFERROR(INDEX('SPACELOG 5 EMPRUNT 2'!$G$14:$G$2000,MATCH('SPACELOG 5 BP'!CB$2,'SPACELOG 5 EMPRUNT 2'!$Z$14:$Z$2000,0)),0)</f>
        <v>0</v>
      </c>
      <c r="CC89" s="17">
        <f>IFERROR(INDEX('SPACELOG 5 EMPRUNT 2'!$G$14:$G$2000,MATCH('SPACELOG 5 BP'!CC$2,'SPACELOG 5 EMPRUNT 2'!$Z$14:$Z$2000,0)),0)</f>
        <v>0</v>
      </c>
      <c r="CD89" s="17">
        <f>IFERROR(INDEX('SPACELOG 5 EMPRUNT 2'!$G$14:$G$2000,MATCH('SPACELOG 5 BP'!CD$2,'SPACELOG 5 EMPRUNT 2'!$Z$14:$Z$2000,0)),0)</f>
        <v>0</v>
      </c>
      <c r="CE89" s="319">
        <f t="shared" si="1144"/>
        <v>0</v>
      </c>
      <c r="CF89" s="17">
        <f>IFERROR(INDEX('SPACELOG 5 EMPRUNT 2'!$G$14:$G$2000,MATCH('SPACELOG 5 BP'!CF$2,'SPACELOG 5 EMPRUNT 2'!$Z$14:$Z$2000,0)),0)</f>
        <v>0</v>
      </c>
      <c r="CG89" s="17">
        <f>IFERROR(INDEX('SPACELOG 5 EMPRUNT 2'!$G$14:$G$2000,MATCH('SPACELOG 5 BP'!CG$2,'SPACELOG 5 EMPRUNT 2'!$Z$14:$Z$2000,0)),0)</f>
        <v>0</v>
      </c>
      <c r="CH89" s="17">
        <f>IFERROR(INDEX('SPACELOG 5 EMPRUNT 2'!$G$14:$G$2000,MATCH('SPACELOG 5 BP'!CH$2,'SPACELOG 5 EMPRUNT 2'!$Z$14:$Z$2000,0)),0)</f>
        <v>0</v>
      </c>
      <c r="CI89" s="17">
        <f>IFERROR(INDEX('SPACELOG 5 EMPRUNT 2'!$G$14:$G$2000,MATCH('SPACELOG 5 BP'!CI$2,'SPACELOG 5 EMPRUNT 2'!$Z$14:$Z$2000,0)),0)</f>
        <v>0</v>
      </c>
      <c r="CJ89" s="17">
        <f>IFERROR(INDEX('SPACELOG 5 EMPRUNT 2'!$G$14:$G$2000,MATCH('SPACELOG 5 BP'!CJ$2,'SPACELOG 5 EMPRUNT 2'!$Z$14:$Z$2000,0)),0)</f>
        <v>0</v>
      </c>
      <c r="CK89" s="17">
        <f>IFERROR(INDEX('SPACELOG 5 EMPRUNT 2'!$G$14:$G$2000,MATCH('SPACELOG 5 BP'!CK$2,'SPACELOG 5 EMPRUNT 2'!$Z$14:$Z$2000,0)),0)</f>
        <v>0</v>
      </c>
      <c r="CL89" s="17">
        <f>IFERROR(INDEX('SPACELOG 5 EMPRUNT 2'!$G$14:$G$2000,MATCH('SPACELOG 5 BP'!CL$2,'SPACELOG 5 EMPRUNT 2'!$Z$14:$Z$2000,0)),0)</f>
        <v>0</v>
      </c>
      <c r="CM89" s="17">
        <f>IFERROR(INDEX('SPACELOG 5 EMPRUNT 2'!$G$14:$G$2000,MATCH('SPACELOG 5 BP'!CM$2,'SPACELOG 5 EMPRUNT 2'!$Z$14:$Z$2000,0)),0)</f>
        <v>0</v>
      </c>
      <c r="CN89" s="17">
        <f>IFERROR(INDEX('SPACELOG 5 EMPRUNT 2'!$G$14:$G$2000,MATCH('SPACELOG 5 BP'!CN$2,'SPACELOG 5 EMPRUNT 2'!$Z$14:$Z$2000,0)),0)</f>
        <v>0</v>
      </c>
      <c r="CO89" s="17">
        <f>IFERROR(INDEX('SPACELOG 5 EMPRUNT 2'!$G$14:$G$2000,MATCH('SPACELOG 5 BP'!CO$2,'SPACELOG 5 EMPRUNT 2'!$Z$14:$Z$2000,0)),0)</f>
        <v>0</v>
      </c>
      <c r="CP89" s="17">
        <f>IFERROR(INDEX('SPACELOG 5 EMPRUNT 2'!$G$14:$G$2000,MATCH('SPACELOG 5 BP'!CP$2,'SPACELOG 5 EMPRUNT 2'!$Z$14:$Z$2000,0)),0)</f>
        <v>0</v>
      </c>
      <c r="CQ89" s="17">
        <f>IFERROR(INDEX('SPACELOG 5 EMPRUNT 2'!$G$14:$G$2000,MATCH('SPACELOG 5 BP'!CQ$2,'SPACELOG 5 EMPRUNT 2'!$Z$14:$Z$2000,0)),0)</f>
        <v>0</v>
      </c>
      <c r="CR89" s="319">
        <f t="shared" si="1145"/>
        <v>0</v>
      </c>
      <c r="CS89" s="17">
        <f>IFERROR(INDEX('SPACELOG 5 EMPRUNT 2'!$G$14:$G$2000,MATCH('SPACELOG 5 BP'!CS$2,'SPACELOG 5 EMPRUNT 2'!$Z$14:$Z$2000,0)),0)</f>
        <v>0</v>
      </c>
      <c r="CT89" s="17">
        <f>IFERROR(INDEX('SPACELOG 5 EMPRUNT 2'!$G$14:$G$2000,MATCH('SPACELOG 5 BP'!CT$2,'SPACELOG 5 EMPRUNT 2'!$Z$14:$Z$2000,0)),0)</f>
        <v>0</v>
      </c>
      <c r="CU89" s="17">
        <f>IFERROR(INDEX('SPACELOG 5 EMPRUNT 2'!$G$14:$G$2000,MATCH('SPACELOG 5 BP'!CU$2,'SPACELOG 5 EMPRUNT 2'!$Z$14:$Z$2000,0)),0)</f>
        <v>0</v>
      </c>
      <c r="CV89" s="17">
        <f>IFERROR(INDEX('SPACELOG 5 EMPRUNT 2'!$G$14:$G$2000,MATCH('SPACELOG 5 BP'!CV$2,'SPACELOG 5 EMPRUNT 2'!$Z$14:$Z$2000,0)),0)</f>
        <v>0</v>
      </c>
      <c r="CW89" s="17">
        <f>IFERROR(INDEX('SPACELOG 5 EMPRUNT 2'!$G$14:$G$2000,MATCH('SPACELOG 5 BP'!CW$2,'SPACELOG 5 EMPRUNT 2'!$Z$14:$Z$2000,0)),0)</f>
        <v>0</v>
      </c>
      <c r="CX89" s="17">
        <f>IFERROR(INDEX('SPACELOG 5 EMPRUNT 2'!$G$14:$G$2000,MATCH('SPACELOG 5 BP'!CX$2,'SPACELOG 5 EMPRUNT 2'!$Z$14:$Z$2000,0)),0)</f>
        <v>0</v>
      </c>
      <c r="CY89" s="17">
        <f>IFERROR(INDEX('SPACELOG 5 EMPRUNT 2'!$G$14:$G$2000,MATCH('SPACELOG 5 BP'!CY$2,'SPACELOG 5 EMPRUNT 2'!$Z$14:$Z$2000,0)),0)</f>
        <v>0</v>
      </c>
      <c r="CZ89" s="17">
        <f>IFERROR(INDEX('SPACELOG 5 EMPRUNT 2'!$G$14:$G$2000,MATCH('SPACELOG 5 BP'!CZ$2,'SPACELOG 5 EMPRUNT 2'!$Z$14:$Z$2000,0)),0)</f>
        <v>0</v>
      </c>
      <c r="DA89" s="17">
        <f>IFERROR(INDEX('SPACELOG 5 EMPRUNT 2'!$G$14:$G$2000,MATCH('SPACELOG 5 BP'!DA$2,'SPACELOG 5 EMPRUNT 2'!$Z$14:$Z$2000,0)),0)</f>
        <v>0</v>
      </c>
      <c r="DB89" s="17">
        <f>IFERROR(INDEX('SPACELOG 5 EMPRUNT 2'!$G$14:$G$2000,MATCH('SPACELOG 5 BP'!DB$2,'SPACELOG 5 EMPRUNT 2'!$Z$14:$Z$2000,0)),0)</f>
        <v>0</v>
      </c>
      <c r="DC89" s="17">
        <f>IFERROR(INDEX('SPACELOG 5 EMPRUNT 2'!$G$14:$G$2000,MATCH('SPACELOG 5 BP'!DC$2,'SPACELOG 5 EMPRUNT 2'!$Z$14:$Z$2000,0)),0)</f>
        <v>0</v>
      </c>
      <c r="DD89" s="17">
        <f>IFERROR(INDEX('SPACELOG 5 EMPRUNT 2'!$G$14:$G$2000,MATCH('SPACELOG 5 BP'!DD$2,'SPACELOG 5 EMPRUNT 2'!$Z$14:$Z$2000,0)),0)</f>
        <v>0</v>
      </c>
      <c r="DE89" s="319">
        <f t="shared" si="1146"/>
        <v>0</v>
      </c>
      <c r="DF89" s="17">
        <f>IFERROR(INDEX('SPACELOG 5 EMPRUNT 2'!$G$14:$G$2000,MATCH('SPACELOG 5 BP'!DF$2,'SPACELOG 5 EMPRUNT 2'!$Z$14:$Z$2000,0)),0)</f>
        <v>0</v>
      </c>
      <c r="DG89" s="17">
        <f>IFERROR(INDEX('SPACELOG 5 EMPRUNT 2'!$G$14:$G$2000,MATCH('SPACELOG 5 BP'!DG$2,'SPACELOG 5 EMPRUNT 2'!$Z$14:$Z$2000,0)),0)</f>
        <v>0</v>
      </c>
      <c r="DH89" s="17">
        <f>IFERROR(INDEX('SPACELOG 5 EMPRUNT 2'!$G$14:$G$2000,MATCH('SPACELOG 5 BP'!DH$2,'SPACELOG 5 EMPRUNT 2'!$Z$14:$Z$2000,0)),0)</f>
        <v>0</v>
      </c>
      <c r="DI89" s="17">
        <f>IFERROR(INDEX('SPACELOG 5 EMPRUNT 2'!$G$14:$G$2000,MATCH('SPACELOG 5 BP'!DI$2,'SPACELOG 5 EMPRUNT 2'!$Z$14:$Z$2000,0)),0)</f>
        <v>0</v>
      </c>
      <c r="DJ89" s="17">
        <f>IFERROR(INDEX('SPACELOG 5 EMPRUNT 2'!$G$14:$G$2000,MATCH('SPACELOG 5 BP'!DJ$2,'SPACELOG 5 EMPRUNT 2'!$Z$14:$Z$2000,0)),0)</f>
        <v>0</v>
      </c>
      <c r="DK89" s="17">
        <f>IFERROR(INDEX('SPACELOG 5 EMPRUNT 2'!$G$14:$G$2000,MATCH('SPACELOG 5 BP'!DK$2,'SPACELOG 5 EMPRUNT 2'!$Z$14:$Z$2000,0)),0)</f>
        <v>0</v>
      </c>
      <c r="DL89" s="17">
        <f>IFERROR(INDEX('SPACELOG 5 EMPRUNT 2'!$G$14:$G$2000,MATCH('SPACELOG 5 BP'!DL$2,'SPACELOG 5 EMPRUNT 2'!$Z$14:$Z$2000,0)),0)</f>
        <v>0</v>
      </c>
      <c r="DM89" s="17">
        <f>IFERROR(INDEX('SPACELOG 5 EMPRUNT 2'!$G$14:$G$2000,MATCH('SPACELOG 5 BP'!DM$2,'SPACELOG 5 EMPRUNT 2'!$Z$14:$Z$2000,0)),0)</f>
        <v>0</v>
      </c>
      <c r="DN89" s="17">
        <f>IFERROR(INDEX('SPACELOG 5 EMPRUNT 2'!$G$14:$G$2000,MATCH('SPACELOG 5 BP'!DN$2,'SPACELOG 5 EMPRUNT 2'!$Z$14:$Z$2000,0)),0)</f>
        <v>0</v>
      </c>
      <c r="DO89" s="17">
        <f>IFERROR(INDEX('SPACELOG 5 EMPRUNT 2'!$G$14:$G$2000,MATCH('SPACELOG 5 BP'!DO$2,'SPACELOG 5 EMPRUNT 2'!$Z$14:$Z$2000,0)),0)</f>
        <v>0</v>
      </c>
      <c r="DP89" s="17">
        <f>IFERROR(INDEX('SPACELOG 5 EMPRUNT 2'!$G$14:$G$2000,MATCH('SPACELOG 5 BP'!DP$2,'SPACELOG 5 EMPRUNT 2'!$Z$14:$Z$2000,0)),0)</f>
        <v>0</v>
      </c>
      <c r="DQ89" s="17">
        <f>IFERROR(INDEX('SPACELOG 5 EMPRUNT 2'!$G$14:$G$2000,MATCH('SPACELOG 5 BP'!DQ$2,'SPACELOG 5 EMPRUNT 2'!$Z$14:$Z$2000,0)),0)</f>
        <v>0</v>
      </c>
      <c r="DR89" s="319">
        <f t="shared" si="1147"/>
        <v>0</v>
      </c>
      <c r="DS89" s="17">
        <f>IFERROR(INDEX('SPACELOG 5 EMPRUNT 2'!$G$14:$G$2000,MATCH('SPACELOG 5 BP'!DS$2,'SPACELOG 5 EMPRUNT 2'!$Z$14:$Z$2000,0)),0)</f>
        <v>0</v>
      </c>
      <c r="DT89" s="17">
        <f>IFERROR(INDEX('SPACELOG 5 EMPRUNT 2'!$G$14:$G$2000,MATCH('SPACELOG 5 BP'!DT$2,'SPACELOG 5 EMPRUNT 2'!$Z$14:$Z$2000,0)),0)</f>
        <v>0</v>
      </c>
      <c r="DU89" s="17">
        <f>IFERROR(INDEX('SPACELOG 5 EMPRUNT 2'!$G$14:$G$2000,MATCH('SPACELOG 5 BP'!DU$2,'SPACELOG 5 EMPRUNT 2'!$Z$14:$Z$2000,0)),0)</f>
        <v>0</v>
      </c>
      <c r="DV89" s="17">
        <f>IFERROR(INDEX('SPACELOG 5 EMPRUNT 2'!$G$14:$G$2000,MATCH('SPACELOG 5 BP'!DV$2,'SPACELOG 5 EMPRUNT 2'!$Z$14:$Z$2000,0)),0)</f>
        <v>0</v>
      </c>
      <c r="DW89" s="17">
        <f>IFERROR(INDEX('SPACELOG 5 EMPRUNT 2'!$G$14:$G$2000,MATCH('SPACELOG 5 BP'!DW$2,'SPACELOG 5 EMPRUNT 2'!$Z$14:$Z$2000,0)),0)</f>
        <v>0</v>
      </c>
      <c r="DX89" s="17">
        <f>IFERROR(INDEX('SPACELOG 5 EMPRUNT 2'!$G$14:$G$2000,MATCH('SPACELOG 5 BP'!DX$2,'SPACELOG 5 EMPRUNT 2'!$Z$14:$Z$2000,0)),0)</f>
        <v>0</v>
      </c>
      <c r="DY89" s="17">
        <f>IFERROR(INDEX('SPACELOG 5 EMPRUNT 2'!$G$14:$G$2000,MATCH('SPACELOG 5 BP'!DY$2,'SPACELOG 5 EMPRUNT 2'!$Z$14:$Z$2000,0)),0)</f>
        <v>0</v>
      </c>
      <c r="DZ89" s="17">
        <f>IFERROR(INDEX('SPACELOG 5 EMPRUNT 2'!$G$14:$G$2000,MATCH('SPACELOG 5 BP'!DZ$2,'SPACELOG 5 EMPRUNT 2'!$Z$14:$Z$2000,0)),0)</f>
        <v>0</v>
      </c>
      <c r="EA89" s="17">
        <f>IFERROR(INDEX('SPACELOG 5 EMPRUNT 2'!$G$14:$G$2000,MATCH('SPACELOG 5 BP'!EA$2,'SPACELOG 5 EMPRUNT 2'!$Z$14:$Z$2000,0)),0)</f>
        <v>0</v>
      </c>
      <c r="EB89" s="17">
        <f>IFERROR(INDEX('SPACELOG 5 EMPRUNT 2'!$G$14:$G$2000,MATCH('SPACELOG 5 BP'!EB$2,'SPACELOG 5 EMPRUNT 2'!$Z$14:$Z$2000,0)),0)</f>
        <v>0</v>
      </c>
      <c r="EC89" s="17">
        <f>IFERROR(INDEX('SPACELOG 5 EMPRUNT 2'!$G$14:$G$2000,MATCH('SPACELOG 5 BP'!EC$2,'SPACELOG 5 EMPRUNT 2'!$Z$14:$Z$2000,0)),0)</f>
        <v>0</v>
      </c>
      <c r="ED89" s="17">
        <f>IFERROR(INDEX('SPACELOG 5 EMPRUNT 2'!$G$14:$G$2000,MATCH('SPACELOG 5 BP'!ED$2,'SPACELOG 5 EMPRUNT 2'!$Z$14:$Z$2000,0)),0)</f>
        <v>0</v>
      </c>
      <c r="EE89" s="319">
        <f t="shared" si="1148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5 EMPRUNT 3'!$G$14:$G$2000,MATCH('SPACELOG 5 BP'!F$2,'SPACELOG 5 EMPRUNT 3'!$Z$14:$Z$2000,0)),0)</f>
        <v>0</v>
      </c>
      <c r="G90" s="17">
        <f>IFERROR(INDEX('SPACELOG 5 EMPRUNT 3'!$G$14:$G$2000,MATCH('SPACELOG 5 BP'!G$2,'SPACELOG 5 EMPRUNT 3'!$Z$14:$Z$2000,0)),0)</f>
        <v>0</v>
      </c>
      <c r="H90" s="17">
        <f>IFERROR(INDEX('SPACELOG 5 EMPRUNT 3'!$G$14:$G$2000,MATCH('SPACELOG 5 BP'!H$2,'SPACELOG 5 EMPRUNT 3'!$Z$14:$Z$2000,0)),0)</f>
        <v>0</v>
      </c>
      <c r="I90" s="17">
        <f>IFERROR(INDEX('SPACELOG 5 EMPRUNT 3'!$G$14:$G$2000,MATCH('SPACELOG 5 BP'!I$2,'SPACELOG 5 EMPRUNT 3'!$Z$14:$Z$2000,0)),0)</f>
        <v>0</v>
      </c>
      <c r="J90" s="17">
        <f>IFERROR(INDEX('SPACELOG 5 EMPRUNT 3'!$G$14:$G$2000,MATCH('SPACELOG 5 BP'!J$2,'SPACELOG 5 EMPRUNT 3'!$Z$14:$Z$2000,0)),0)</f>
        <v>0</v>
      </c>
      <c r="K90" s="17">
        <f>IFERROR(INDEX('SPACELOG 5 EMPRUNT 3'!$G$14:$G$2000,MATCH('SPACELOG 5 BP'!K$2,'SPACELOG 5 EMPRUNT 3'!$Z$14:$Z$2000,0)),0)</f>
        <v>0</v>
      </c>
      <c r="L90" s="17">
        <f>IFERROR(INDEX('SPACELOG 5 EMPRUNT 3'!$G$14:$G$2000,MATCH('SPACELOG 5 BP'!L$2,'SPACELOG 5 EMPRUNT 3'!$Z$14:$Z$2000,0)),0)</f>
        <v>0</v>
      </c>
      <c r="M90" s="17">
        <f>IFERROR(INDEX('SPACELOG 5 EMPRUNT 3'!$G$14:$G$2000,MATCH('SPACELOG 5 BP'!M$2,'SPACELOG 5 EMPRUNT 3'!$Z$14:$Z$2000,0)),0)</f>
        <v>0</v>
      </c>
      <c r="N90" s="17">
        <f>IFERROR(INDEX('SPACELOG 5 EMPRUNT 3'!$G$14:$G$2000,MATCH('SPACELOG 5 BP'!N$2,'SPACELOG 5 EMPRUNT 3'!$Z$14:$Z$2000,0)),0)</f>
        <v>0</v>
      </c>
      <c r="O90" s="17">
        <f>IFERROR(INDEX('SPACELOG 5 EMPRUNT 3'!$G$14:$G$2000,MATCH('SPACELOG 5 BP'!O$2,'SPACELOG 5 EMPRUNT 3'!$Z$14:$Z$2000,0)),0)</f>
        <v>0</v>
      </c>
      <c r="P90" s="17">
        <f>IFERROR(INDEX('SPACELOG 5 EMPRUNT 3'!$G$14:$G$2000,MATCH('SPACELOG 5 BP'!P$2,'SPACELOG 5 EMPRUNT 3'!$Z$14:$Z$2000,0)),0)</f>
        <v>0</v>
      </c>
      <c r="Q90" s="17">
        <f>IFERROR(INDEX('SPACELOG 5 EMPRUNT 3'!$G$14:$G$2000,MATCH('SPACELOG 5 BP'!Q$2,'SPACELOG 5 EMPRUNT 3'!$Z$14:$Z$2000,0)),0)</f>
        <v>0</v>
      </c>
      <c r="R90" s="319">
        <f t="shared" si="1149"/>
        <v>0</v>
      </c>
      <c r="S90" s="17">
        <f>IFERROR(INDEX('SPACELOG 5 EMPRUNT 3'!$G$14:$G$2000,MATCH('SPACELOG 5 BP'!S$2,'SPACELOG 5 EMPRUNT 3'!$Z$14:$Z$2000,0)),0)</f>
        <v>0</v>
      </c>
      <c r="T90" s="17">
        <f>IFERROR(INDEX('SPACELOG 5 EMPRUNT 3'!$G$14:$G$2000,MATCH('SPACELOG 5 BP'!T$2,'SPACELOG 5 EMPRUNT 3'!$Z$14:$Z$2000,0)),0)</f>
        <v>0</v>
      </c>
      <c r="U90" s="17">
        <f>IFERROR(INDEX('SPACELOG 5 EMPRUNT 3'!$G$14:$G$2000,MATCH('SPACELOG 5 BP'!U$2,'SPACELOG 5 EMPRUNT 3'!$Z$14:$Z$2000,0)),0)</f>
        <v>0</v>
      </c>
      <c r="V90" s="17">
        <f>IFERROR(INDEX('SPACELOG 5 EMPRUNT 3'!$G$14:$G$2000,MATCH('SPACELOG 5 BP'!V$2,'SPACELOG 5 EMPRUNT 3'!$Z$14:$Z$2000,0)),0)</f>
        <v>0</v>
      </c>
      <c r="W90" s="17">
        <f>IFERROR(INDEX('SPACELOG 5 EMPRUNT 3'!$G$14:$G$2000,MATCH('SPACELOG 5 BP'!W$2,'SPACELOG 5 EMPRUNT 3'!$Z$14:$Z$2000,0)),0)</f>
        <v>0</v>
      </c>
      <c r="X90" s="17">
        <f>IFERROR(INDEX('SPACELOG 5 EMPRUNT 3'!$G$14:$G$2000,MATCH('SPACELOG 5 BP'!X$2,'SPACELOG 5 EMPRUNT 3'!$Z$14:$Z$2000,0)),0)</f>
        <v>0</v>
      </c>
      <c r="Y90" s="17">
        <f>IFERROR(INDEX('SPACELOG 5 EMPRUNT 3'!$G$14:$G$2000,MATCH('SPACELOG 5 BP'!Y$2,'SPACELOG 5 EMPRUNT 3'!$Z$14:$Z$2000,0)),0)</f>
        <v>0</v>
      </c>
      <c r="Z90" s="17">
        <f>IFERROR(INDEX('SPACELOG 5 EMPRUNT 3'!$G$14:$G$2000,MATCH('SPACELOG 5 BP'!Z$2,'SPACELOG 5 EMPRUNT 3'!$Z$14:$Z$2000,0)),0)</f>
        <v>0</v>
      </c>
      <c r="AA90" s="17">
        <f>IFERROR(INDEX('SPACELOG 5 EMPRUNT 3'!$G$14:$G$2000,MATCH('SPACELOG 5 BP'!AA$2,'SPACELOG 5 EMPRUNT 3'!$Z$14:$Z$2000,0)),0)</f>
        <v>0</v>
      </c>
      <c r="AB90" s="17">
        <f>IFERROR(INDEX('SPACELOG 5 EMPRUNT 3'!$G$14:$G$2000,MATCH('SPACELOG 5 BP'!AB$2,'SPACELOG 5 EMPRUNT 3'!$Z$14:$Z$2000,0)),0)</f>
        <v>0</v>
      </c>
      <c r="AC90" s="17">
        <f>IFERROR(INDEX('SPACELOG 5 EMPRUNT 3'!$G$14:$G$2000,MATCH('SPACELOG 5 BP'!AC$2,'SPACELOG 5 EMPRUNT 3'!$Z$14:$Z$2000,0)),0)</f>
        <v>0</v>
      </c>
      <c r="AD90" s="17">
        <f>IFERROR(INDEX('SPACELOG 5 EMPRUNT 3'!$G$14:$G$2000,MATCH('SPACELOG 5 BP'!AD$2,'SPACELOG 5 EMPRUNT 3'!$Z$14:$Z$2000,0)),0)</f>
        <v>0</v>
      </c>
      <c r="AE90" s="319">
        <f t="shared" si="1140"/>
        <v>0</v>
      </c>
      <c r="AF90" s="17">
        <f>IFERROR(INDEX('SPACELOG 5 EMPRUNT 3'!$G$14:$G$2000,MATCH('SPACELOG 5 BP'!AF$2,'SPACELOG 5 EMPRUNT 3'!$Z$14:$Z$2000,0)),0)</f>
        <v>0</v>
      </c>
      <c r="AG90" s="17">
        <f>IFERROR(INDEX('SPACELOG 5 EMPRUNT 3'!$G$14:$G$2000,MATCH('SPACELOG 5 BP'!AG$2,'SPACELOG 5 EMPRUNT 3'!$Z$14:$Z$2000,0)),0)</f>
        <v>0</v>
      </c>
      <c r="AH90" s="17">
        <f>IFERROR(INDEX('SPACELOG 5 EMPRUNT 3'!$G$14:$G$2000,MATCH('SPACELOG 5 BP'!AH$2,'SPACELOG 5 EMPRUNT 3'!$Z$14:$Z$2000,0)),0)</f>
        <v>0</v>
      </c>
      <c r="AI90" s="17">
        <f>IFERROR(INDEX('SPACELOG 5 EMPRUNT 3'!$G$14:$G$2000,MATCH('SPACELOG 5 BP'!AI$2,'SPACELOG 5 EMPRUNT 3'!$Z$14:$Z$2000,0)),0)</f>
        <v>0</v>
      </c>
      <c r="AJ90" s="17">
        <f>IFERROR(INDEX('SPACELOG 5 EMPRUNT 3'!$G$14:$G$2000,MATCH('SPACELOG 5 BP'!AJ$2,'SPACELOG 5 EMPRUNT 3'!$Z$14:$Z$2000,0)),0)</f>
        <v>0</v>
      </c>
      <c r="AK90" s="17">
        <f>IFERROR(INDEX('SPACELOG 5 EMPRUNT 3'!$G$14:$G$2000,MATCH('SPACELOG 5 BP'!AK$2,'SPACELOG 5 EMPRUNT 3'!$Z$14:$Z$2000,0)),0)</f>
        <v>0</v>
      </c>
      <c r="AL90" s="17">
        <f>IFERROR(INDEX('SPACELOG 5 EMPRUNT 3'!$G$14:$G$2000,MATCH('SPACELOG 5 BP'!AL$2,'SPACELOG 5 EMPRUNT 3'!$Z$14:$Z$2000,0)),0)</f>
        <v>0</v>
      </c>
      <c r="AM90" s="17">
        <f>IFERROR(INDEX('SPACELOG 5 EMPRUNT 3'!$G$14:$G$2000,MATCH('SPACELOG 5 BP'!AM$2,'SPACELOG 5 EMPRUNT 3'!$Z$14:$Z$2000,0)),0)</f>
        <v>0</v>
      </c>
      <c r="AN90" s="17">
        <f>IFERROR(INDEX('SPACELOG 5 EMPRUNT 3'!$G$14:$G$2000,MATCH('SPACELOG 5 BP'!AN$2,'SPACELOG 5 EMPRUNT 3'!$Z$14:$Z$2000,0)),0)</f>
        <v>0</v>
      </c>
      <c r="AO90" s="17">
        <f>IFERROR(INDEX('SPACELOG 5 EMPRUNT 3'!$G$14:$G$2000,MATCH('SPACELOG 5 BP'!AO$2,'SPACELOG 5 EMPRUNT 3'!$Z$14:$Z$2000,0)),0)</f>
        <v>0</v>
      </c>
      <c r="AP90" s="17">
        <f>IFERROR(INDEX('SPACELOG 5 EMPRUNT 3'!$G$14:$G$2000,MATCH('SPACELOG 5 BP'!AP$2,'SPACELOG 5 EMPRUNT 3'!$Z$14:$Z$2000,0)),0)</f>
        <v>0</v>
      </c>
      <c r="AQ90" s="17">
        <f>IFERROR(INDEX('SPACELOG 5 EMPRUNT 3'!$G$14:$G$2000,MATCH('SPACELOG 5 BP'!AQ$2,'SPACELOG 5 EMPRUNT 3'!$Z$14:$Z$2000,0)),0)</f>
        <v>0</v>
      </c>
      <c r="AR90" s="319">
        <f t="shared" si="1141"/>
        <v>0</v>
      </c>
      <c r="AS90" s="17">
        <f>IFERROR(INDEX('SPACELOG 5 EMPRUNT 3'!$G$14:$G$2000,MATCH('SPACELOG 5 BP'!AS$2,'SPACELOG 5 EMPRUNT 3'!$Z$14:$Z$2000,0)),0)</f>
        <v>0</v>
      </c>
      <c r="AT90" s="17">
        <f>IFERROR(INDEX('SPACELOG 5 EMPRUNT 3'!$G$14:$G$2000,MATCH('SPACELOG 5 BP'!AT$2,'SPACELOG 5 EMPRUNT 3'!$Z$14:$Z$2000,0)),0)</f>
        <v>0</v>
      </c>
      <c r="AU90" s="17">
        <f>IFERROR(INDEX('SPACELOG 5 EMPRUNT 3'!$G$14:$G$2000,MATCH('SPACELOG 5 BP'!AU$2,'SPACELOG 5 EMPRUNT 3'!$Z$14:$Z$2000,0)),0)</f>
        <v>0</v>
      </c>
      <c r="AV90" s="17">
        <f>IFERROR(INDEX('SPACELOG 5 EMPRUNT 3'!$G$14:$G$2000,MATCH('SPACELOG 5 BP'!AV$2,'SPACELOG 5 EMPRUNT 3'!$Z$14:$Z$2000,0)),0)</f>
        <v>0</v>
      </c>
      <c r="AW90" s="17">
        <f>IFERROR(INDEX('SPACELOG 5 EMPRUNT 3'!$G$14:$G$2000,MATCH('SPACELOG 5 BP'!AW$2,'SPACELOG 5 EMPRUNT 3'!$Z$14:$Z$2000,0)),0)</f>
        <v>0</v>
      </c>
      <c r="AX90" s="17">
        <f>IFERROR(INDEX('SPACELOG 5 EMPRUNT 3'!$G$14:$G$2000,MATCH('SPACELOG 5 BP'!AX$2,'SPACELOG 5 EMPRUNT 3'!$Z$14:$Z$2000,0)),0)</f>
        <v>0</v>
      </c>
      <c r="AY90" s="17">
        <f>IFERROR(INDEX('SPACELOG 5 EMPRUNT 3'!$G$14:$G$2000,MATCH('SPACELOG 5 BP'!AY$2,'SPACELOG 5 EMPRUNT 3'!$Z$14:$Z$2000,0)),0)</f>
        <v>0</v>
      </c>
      <c r="AZ90" s="17">
        <f>IFERROR(INDEX('SPACELOG 5 EMPRUNT 3'!$G$14:$G$2000,MATCH('SPACELOG 5 BP'!AZ$2,'SPACELOG 5 EMPRUNT 3'!$Z$14:$Z$2000,0)),0)</f>
        <v>0</v>
      </c>
      <c r="BA90" s="17">
        <f>IFERROR(INDEX('SPACELOG 5 EMPRUNT 3'!$G$14:$G$2000,MATCH('SPACELOG 5 BP'!BA$2,'SPACELOG 5 EMPRUNT 3'!$Z$14:$Z$2000,0)),0)</f>
        <v>0</v>
      </c>
      <c r="BB90" s="17">
        <f>IFERROR(INDEX('SPACELOG 5 EMPRUNT 3'!$G$14:$G$2000,MATCH('SPACELOG 5 BP'!BB$2,'SPACELOG 5 EMPRUNT 3'!$Z$14:$Z$2000,0)),0)</f>
        <v>0</v>
      </c>
      <c r="BC90" s="17">
        <f>IFERROR(INDEX('SPACELOG 5 EMPRUNT 3'!$G$14:$G$2000,MATCH('SPACELOG 5 BP'!BC$2,'SPACELOG 5 EMPRUNT 3'!$Z$14:$Z$2000,0)),0)</f>
        <v>0</v>
      </c>
      <c r="BD90" s="17">
        <f>IFERROR(INDEX('SPACELOG 5 EMPRUNT 3'!$G$14:$G$2000,MATCH('SPACELOG 5 BP'!BD$2,'SPACELOG 5 EMPRUNT 3'!$Z$14:$Z$2000,0)),0)</f>
        <v>0</v>
      </c>
      <c r="BE90" s="319">
        <f t="shared" si="1142"/>
        <v>0</v>
      </c>
      <c r="BF90" s="17">
        <f>IFERROR(INDEX('SPACELOG 5 EMPRUNT 3'!$G$14:$G$2000,MATCH('SPACELOG 5 BP'!BF$2,'SPACELOG 5 EMPRUNT 3'!$Z$14:$Z$2000,0)),0)</f>
        <v>0</v>
      </c>
      <c r="BG90" s="17">
        <f>IFERROR(INDEX('SPACELOG 5 EMPRUNT 3'!$G$14:$G$2000,MATCH('SPACELOG 5 BP'!BG$2,'SPACELOG 5 EMPRUNT 3'!$Z$14:$Z$2000,0)),0)</f>
        <v>0</v>
      </c>
      <c r="BH90" s="17">
        <f>IFERROR(INDEX('SPACELOG 5 EMPRUNT 3'!$G$14:$G$2000,MATCH('SPACELOG 5 BP'!BH$2,'SPACELOG 5 EMPRUNT 3'!$Z$14:$Z$2000,0)),0)</f>
        <v>0</v>
      </c>
      <c r="BI90" s="17">
        <f>IFERROR(INDEX('SPACELOG 5 EMPRUNT 3'!$G$14:$G$2000,MATCH('SPACELOG 5 BP'!BI$2,'SPACELOG 5 EMPRUNT 3'!$Z$14:$Z$2000,0)),0)</f>
        <v>0</v>
      </c>
      <c r="BJ90" s="17">
        <f>IFERROR(INDEX('SPACELOG 5 EMPRUNT 3'!$G$14:$G$2000,MATCH('SPACELOG 5 BP'!BJ$2,'SPACELOG 5 EMPRUNT 3'!$Z$14:$Z$2000,0)),0)</f>
        <v>0</v>
      </c>
      <c r="BK90" s="17">
        <f>IFERROR(INDEX('SPACELOG 5 EMPRUNT 3'!$G$14:$G$2000,MATCH('SPACELOG 5 BP'!BK$2,'SPACELOG 5 EMPRUNT 3'!$Z$14:$Z$2000,0)),0)</f>
        <v>0</v>
      </c>
      <c r="BL90" s="17">
        <f>IFERROR(INDEX('SPACELOG 5 EMPRUNT 3'!$G$14:$G$2000,MATCH('SPACELOG 5 BP'!BL$2,'SPACELOG 5 EMPRUNT 3'!$Z$14:$Z$2000,0)),0)</f>
        <v>0</v>
      </c>
      <c r="BM90" s="17">
        <f>IFERROR(INDEX('SPACELOG 5 EMPRUNT 3'!$G$14:$G$2000,MATCH('SPACELOG 5 BP'!BM$2,'SPACELOG 5 EMPRUNT 3'!$Z$14:$Z$2000,0)),0)</f>
        <v>0</v>
      </c>
      <c r="BN90" s="17">
        <f>IFERROR(INDEX('SPACELOG 5 EMPRUNT 3'!$G$14:$G$2000,MATCH('SPACELOG 5 BP'!BN$2,'SPACELOG 5 EMPRUNT 3'!$Z$14:$Z$2000,0)),0)</f>
        <v>0</v>
      </c>
      <c r="BO90" s="17">
        <f>IFERROR(INDEX('SPACELOG 5 EMPRUNT 3'!$G$14:$G$2000,MATCH('SPACELOG 5 BP'!BO$2,'SPACELOG 5 EMPRUNT 3'!$Z$14:$Z$2000,0)),0)</f>
        <v>0</v>
      </c>
      <c r="BP90" s="17">
        <f>IFERROR(INDEX('SPACELOG 5 EMPRUNT 3'!$G$14:$G$2000,MATCH('SPACELOG 5 BP'!BP$2,'SPACELOG 5 EMPRUNT 3'!$Z$14:$Z$2000,0)),0)</f>
        <v>0</v>
      </c>
      <c r="BQ90" s="17">
        <f>IFERROR(INDEX('SPACELOG 5 EMPRUNT 3'!$G$14:$G$2000,MATCH('SPACELOG 5 BP'!BQ$2,'SPACELOG 5 EMPRUNT 3'!$Z$14:$Z$2000,0)),0)</f>
        <v>0</v>
      </c>
      <c r="BR90" s="319">
        <f t="shared" si="1143"/>
        <v>0</v>
      </c>
      <c r="BS90" s="17">
        <f>IFERROR(INDEX('SPACELOG 5 EMPRUNT 3'!$G$14:$G$2000,MATCH('SPACELOG 5 BP'!BS$2,'SPACELOG 5 EMPRUNT 3'!$Z$14:$Z$2000,0)),0)</f>
        <v>0</v>
      </c>
      <c r="BT90" s="17">
        <f>IFERROR(INDEX('SPACELOG 5 EMPRUNT 3'!$G$14:$G$2000,MATCH('SPACELOG 5 BP'!BT$2,'SPACELOG 5 EMPRUNT 3'!$Z$14:$Z$2000,0)),0)</f>
        <v>0</v>
      </c>
      <c r="BU90" s="17">
        <f>IFERROR(INDEX('SPACELOG 5 EMPRUNT 3'!$G$14:$G$2000,MATCH('SPACELOG 5 BP'!BU$2,'SPACELOG 5 EMPRUNT 3'!$Z$14:$Z$2000,0)),0)</f>
        <v>0</v>
      </c>
      <c r="BV90" s="17">
        <f>IFERROR(INDEX('SPACELOG 5 EMPRUNT 3'!$G$14:$G$2000,MATCH('SPACELOG 5 BP'!BV$2,'SPACELOG 5 EMPRUNT 3'!$Z$14:$Z$2000,0)),0)</f>
        <v>0</v>
      </c>
      <c r="BW90" s="17">
        <f>IFERROR(INDEX('SPACELOG 5 EMPRUNT 3'!$G$14:$G$2000,MATCH('SPACELOG 5 BP'!BW$2,'SPACELOG 5 EMPRUNT 3'!$Z$14:$Z$2000,0)),0)</f>
        <v>0</v>
      </c>
      <c r="BX90" s="17">
        <f>IFERROR(INDEX('SPACELOG 5 EMPRUNT 3'!$G$14:$G$2000,MATCH('SPACELOG 5 BP'!BX$2,'SPACELOG 5 EMPRUNT 3'!$Z$14:$Z$2000,0)),0)</f>
        <v>0</v>
      </c>
      <c r="BY90" s="17">
        <f>IFERROR(INDEX('SPACELOG 5 EMPRUNT 3'!$G$14:$G$2000,MATCH('SPACELOG 5 BP'!BY$2,'SPACELOG 5 EMPRUNT 3'!$Z$14:$Z$2000,0)),0)</f>
        <v>0</v>
      </c>
      <c r="BZ90" s="17">
        <f>IFERROR(INDEX('SPACELOG 5 EMPRUNT 3'!$G$14:$G$2000,MATCH('SPACELOG 5 BP'!BZ$2,'SPACELOG 5 EMPRUNT 3'!$Z$14:$Z$2000,0)),0)</f>
        <v>0</v>
      </c>
      <c r="CA90" s="17">
        <f>IFERROR(INDEX('SPACELOG 5 EMPRUNT 3'!$G$14:$G$2000,MATCH('SPACELOG 5 BP'!CA$2,'SPACELOG 5 EMPRUNT 3'!$Z$14:$Z$2000,0)),0)</f>
        <v>0</v>
      </c>
      <c r="CB90" s="17">
        <f>IFERROR(INDEX('SPACELOG 5 EMPRUNT 3'!$G$14:$G$2000,MATCH('SPACELOG 5 BP'!CB$2,'SPACELOG 5 EMPRUNT 3'!$Z$14:$Z$2000,0)),0)</f>
        <v>0</v>
      </c>
      <c r="CC90" s="17">
        <f>IFERROR(INDEX('SPACELOG 5 EMPRUNT 3'!$G$14:$G$2000,MATCH('SPACELOG 5 BP'!CC$2,'SPACELOG 5 EMPRUNT 3'!$Z$14:$Z$2000,0)),0)</f>
        <v>0</v>
      </c>
      <c r="CD90" s="17">
        <f>IFERROR(INDEX('SPACELOG 5 EMPRUNT 3'!$G$14:$G$2000,MATCH('SPACELOG 5 BP'!CD$2,'SPACELOG 5 EMPRUNT 3'!$Z$14:$Z$2000,0)),0)</f>
        <v>0</v>
      </c>
      <c r="CE90" s="319">
        <f t="shared" si="1144"/>
        <v>0</v>
      </c>
      <c r="CF90" s="17">
        <f>IFERROR(INDEX('SPACELOG 5 EMPRUNT 3'!$G$14:$G$2000,MATCH('SPACELOG 5 BP'!CF$2,'SPACELOG 5 EMPRUNT 3'!$Z$14:$Z$2000,0)),0)</f>
        <v>0</v>
      </c>
      <c r="CG90" s="17">
        <f>IFERROR(INDEX('SPACELOG 5 EMPRUNT 3'!$G$14:$G$2000,MATCH('SPACELOG 5 BP'!CG$2,'SPACELOG 5 EMPRUNT 3'!$Z$14:$Z$2000,0)),0)</f>
        <v>0</v>
      </c>
      <c r="CH90" s="17">
        <f>IFERROR(INDEX('SPACELOG 5 EMPRUNT 3'!$G$14:$G$2000,MATCH('SPACELOG 5 BP'!CH$2,'SPACELOG 5 EMPRUNT 3'!$Z$14:$Z$2000,0)),0)</f>
        <v>0</v>
      </c>
      <c r="CI90" s="17">
        <f>IFERROR(INDEX('SPACELOG 5 EMPRUNT 3'!$G$14:$G$2000,MATCH('SPACELOG 5 BP'!CI$2,'SPACELOG 5 EMPRUNT 3'!$Z$14:$Z$2000,0)),0)</f>
        <v>0</v>
      </c>
      <c r="CJ90" s="17">
        <f>IFERROR(INDEX('SPACELOG 5 EMPRUNT 3'!$G$14:$G$2000,MATCH('SPACELOG 5 BP'!CJ$2,'SPACELOG 5 EMPRUNT 3'!$Z$14:$Z$2000,0)),0)</f>
        <v>0</v>
      </c>
      <c r="CK90" s="17">
        <f>IFERROR(INDEX('SPACELOG 5 EMPRUNT 3'!$G$14:$G$2000,MATCH('SPACELOG 5 BP'!CK$2,'SPACELOG 5 EMPRUNT 3'!$Z$14:$Z$2000,0)),0)</f>
        <v>0</v>
      </c>
      <c r="CL90" s="17">
        <f>IFERROR(INDEX('SPACELOG 5 EMPRUNT 3'!$G$14:$G$2000,MATCH('SPACELOG 5 BP'!CL$2,'SPACELOG 5 EMPRUNT 3'!$Z$14:$Z$2000,0)),0)</f>
        <v>0</v>
      </c>
      <c r="CM90" s="17">
        <f>IFERROR(INDEX('SPACELOG 5 EMPRUNT 3'!$G$14:$G$2000,MATCH('SPACELOG 5 BP'!CM$2,'SPACELOG 5 EMPRUNT 3'!$Z$14:$Z$2000,0)),0)</f>
        <v>0</v>
      </c>
      <c r="CN90" s="17">
        <f>IFERROR(INDEX('SPACELOG 5 EMPRUNT 3'!$G$14:$G$2000,MATCH('SPACELOG 5 BP'!CN$2,'SPACELOG 5 EMPRUNT 3'!$Z$14:$Z$2000,0)),0)</f>
        <v>0</v>
      </c>
      <c r="CO90" s="17">
        <f>IFERROR(INDEX('SPACELOG 5 EMPRUNT 3'!$G$14:$G$2000,MATCH('SPACELOG 5 BP'!CO$2,'SPACELOG 5 EMPRUNT 3'!$Z$14:$Z$2000,0)),0)</f>
        <v>0</v>
      </c>
      <c r="CP90" s="17">
        <f>IFERROR(INDEX('SPACELOG 5 EMPRUNT 3'!$G$14:$G$2000,MATCH('SPACELOG 5 BP'!CP$2,'SPACELOG 5 EMPRUNT 3'!$Z$14:$Z$2000,0)),0)</f>
        <v>0</v>
      </c>
      <c r="CQ90" s="17">
        <f>IFERROR(INDEX('SPACELOG 5 EMPRUNT 3'!$G$14:$G$2000,MATCH('SPACELOG 5 BP'!CQ$2,'SPACELOG 5 EMPRUNT 3'!$Z$14:$Z$2000,0)),0)</f>
        <v>0</v>
      </c>
      <c r="CR90" s="319">
        <f t="shared" si="1145"/>
        <v>0</v>
      </c>
      <c r="CS90" s="17">
        <f>IFERROR(INDEX('SPACELOG 5 EMPRUNT 3'!$G$14:$G$2000,MATCH('SPACELOG 5 BP'!CS$2,'SPACELOG 5 EMPRUNT 3'!$Z$14:$Z$2000,0)),0)</f>
        <v>0</v>
      </c>
      <c r="CT90" s="17">
        <f>IFERROR(INDEX('SPACELOG 5 EMPRUNT 3'!$G$14:$G$2000,MATCH('SPACELOG 5 BP'!CT$2,'SPACELOG 5 EMPRUNT 3'!$Z$14:$Z$2000,0)),0)</f>
        <v>0</v>
      </c>
      <c r="CU90" s="17">
        <f>IFERROR(INDEX('SPACELOG 5 EMPRUNT 3'!$G$14:$G$2000,MATCH('SPACELOG 5 BP'!CU$2,'SPACELOG 5 EMPRUNT 3'!$Z$14:$Z$2000,0)),0)</f>
        <v>0</v>
      </c>
      <c r="CV90" s="17">
        <f>IFERROR(INDEX('SPACELOG 5 EMPRUNT 3'!$G$14:$G$2000,MATCH('SPACELOG 5 BP'!CV$2,'SPACELOG 5 EMPRUNT 3'!$Z$14:$Z$2000,0)),0)</f>
        <v>0</v>
      </c>
      <c r="CW90" s="17">
        <f>IFERROR(INDEX('SPACELOG 5 EMPRUNT 3'!$G$14:$G$2000,MATCH('SPACELOG 5 BP'!CW$2,'SPACELOG 5 EMPRUNT 3'!$Z$14:$Z$2000,0)),0)</f>
        <v>0</v>
      </c>
      <c r="CX90" s="17">
        <f>IFERROR(INDEX('SPACELOG 5 EMPRUNT 3'!$G$14:$G$2000,MATCH('SPACELOG 5 BP'!CX$2,'SPACELOG 5 EMPRUNT 3'!$Z$14:$Z$2000,0)),0)</f>
        <v>0</v>
      </c>
      <c r="CY90" s="17">
        <f>IFERROR(INDEX('SPACELOG 5 EMPRUNT 3'!$G$14:$G$2000,MATCH('SPACELOG 5 BP'!CY$2,'SPACELOG 5 EMPRUNT 3'!$Z$14:$Z$2000,0)),0)</f>
        <v>0</v>
      </c>
      <c r="CZ90" s="17">
        <f>IFERROR(INDEX('SPACELOG 5 EMPRUNT 3'!$G$14:$G$2000,MATCH('SPACELOG 5 BP'!CZ$2,'SPACELOG 5 EMPRUNT 3'!$Z$14:$Z$2000,0)),0)</f>
        <v>0</v>
      </c>
      <c r="DA90" s="17">
        <f>IFERROR(INDEX('SPACELOG 5 EMPRUNT 3'!$G$14:$G$2000,MATCH('SPACELOG 5 BP'!DA$2,'SPACELOG 5 EMPRUNT 3'!$Z$14:$Z$2000,0)),0)</f>
        <v>0</v>
      </c>
      <c r="DB90" s="17">
        <f>IFERROR(INDEX('SPACELOG 5 EMPRUNT 3'!$G$14:$G$2000,MATCH('SPACELOG 5 BP'!DB$2,'SPACELOG 5 EMPRUNT 3'!$Z$14:$Z$2000,0)),0)</f>
        <v>0</v>
      </c>
      <c r="DC90" s="17">
        <f>IFERROR(INDEX('SPACELOG 5 EMPRUNT 3'!$G$14:$G$2000,MATCH('SPACELOG 5 BP'!DC$2,'SPACELOG 5 EMPRUNT 3'!$Z$14:$Z$2000,0)),0)</f>
        <v>0</v>
      </c>
      <c r="DD90" s="17">
        <f>IFERROR(INDEX('SPACELOG 5 EMPRUNT 3'!$G$14:$G$2000,MATCH('SPACELOG 5 BP'!DD$2,'SPACELOG 5 EMPRUNT 3'!$Z$14:$Z$2000,0)),0)</f>
        <v>0</v>
      </c>
      <c r="DE90" s="319">
        <f t="shared" si="1146"/>
        <v>0</v>
      </c>
      <c r="DF90" s="17">
        <f>IFERROR(INDEX('SPACELOG 5 EMPRUNT 3'!$G$14:$G$2000,MATCH('SPACELOG 5 BP'!DF$2,'SPACELOG 5 EMPRUNT 3'!$Z$14:$Z$2000,0)),0)</f>
        <v>0</v>
      </c>
      <c r="DG90" s="17">
        <f>IFERROR(INDEX('SPACELOG 5 EMPRUNT 3'!$G$14:$G$2000,MATCH('SPACELOG 5 BP'!DG$2,'SPACELOG 5 EMPRUNT 3'!$Z$14:$Z$2000,0)),0)</f>
        <v>0</v>
      </c>
      <c r="DH90" s="17">
        <f>IFERROR(INDEX('SPACELOG 5 EMPRUNT 3'!$G$14:$G$2000,MATCH('SPACELOG 5 BP'!DH$2,'SPACELOG 5 EMPRUNT 3'!$Z$14:$Z$2000,0)),0)</f>
        <v>0</v>
      </c>
      <c r="DI90" s="17">
        <f>IFERROR(INDEX('SPACELOG 5 EMPRUNT 3'!$G$14:$G$2000,MATCH('SPACELOG 5 BP'!DI$2,'SPACELOG 5 EMPRUNT 3'!$Z$14:$Z$2000,0)),0)</f>
        <v>0</v>
      </c>
      <c r="DJ90" s="17">
        <f>IFERROR(INDEX('SPACELOG 5 EMPRUNT 3'!$G$14:$G$2000,MATCH('SPACELOG 5 BP'!DJ$2,'SPACELOG 5 EMPRUNT 3'!$Z$14:$Z$2000,0)),0)</f>
        <v>0</v>
      </c>
      <c r="DK90" s="17">
        <f>IFERROR(INDEX('SPACELOG 5 EMPRUNT 3'!$G$14:$G$2000,MATCH('SPACELOG 5 BP'!DK$2,'SPACELOG 5 EMPRUNT 3'!$Z$14:$Z$2000,0)),0)</f>
        <v>0</v>
      </c>
      <c r="DL90" s="17">
        <f>IFERROR(INDEX('SPACELOG 5 EMPRUNT 3'!$G$14:$G$2000,MATCH('SPACELOG 5 BP'!DL$2,'SPACELOG 5 EMPRUNT 3'!$Z$14:$Z$2000,0)),0)</f>
        <v>0</v>
      </c>
      <c r="DM90" s="17">
        <f>IFERROR(INDEX('SPACELOG 5 EMPRUNT 3'!$G$14:$G$2000,MATCH('SPACELOG 5 BP'!DM$2,'SPACELOG 5 EMPRUNT 3'!$Z$14:$Z$2000,0)),0)</f>
        <v>0</v>
      </c>
      <c r="DN90" s="17">
        <f>IFERROR(INDEX('SPACELOG 5 EMPRUNT 3'!$G$14:$G$2000,MATCH('SPACELOG 5 BP'!DN$2,'SPACELOG 5 EMPRUNT 3'!$Z$14:$Z$2000,0)),0)</f>
        <v>0</v>
      </c>
      <c r="DO90" s="17">
        <f>IFERROR(INDEX('SPACELOG 5 EMPRUNT 3'!$G$14:$G$2000,MATCH('SPACELOG 5 BP'!DO$2,'SPACELOG 5 EMPRUNT 3'!$Z$14:$Z$2000,0)),0)</f>
        <v>0</v>
      </c>
      <c r="DP90" s="17">
        <f>IFERROR(INDEX('SPACELOG 5 EMPRUNT 3'!$G$14:$G$2000,MATCH('SPACELOG 5 BP'!DP$2,'SPACELOG 5 EMPRUNT 3'!$Z$14:$Z$2000,0)),0)</f>
        <v>0</v>
      </c>
      <c r="DQ90" s="17">
        <f>IFERROR(INDEX('SPACELOG 5 EMPRUNT 3'!$G$14:$G$2000,MATCH('SPACELOG 5 BP'!DQ$2,'SPACELOG 5 EMPRUNT 3'!$Z$14:$Z$2000,0)),0)</f>
        <v>0</v>
      </c>
      <c r="DR90" s="319">
        <f t="shared" si="1147"/>
        <v>0</v>
      </c>
      <c r="DS90" s="17">
        <f>IFERROR(INDEX('SPACELOG 5 EMPRUNT 3'!$G$14:$G$2000,MATCH('SPACELOG 5 BP'!DS$2,'SPACELOG 5 EMPRUNT 3'!$Z$14:$Z$2000,0)),0)</f>
        <v>0</v>
      </c>
      <c r="DT90" s="17">
        <f>IFERROR(INDEX('SPACELOG 5 EMPRUNT 3'!$G$14:$G$2000,MATCH('SPACELOG 5 BP'!DT$2,'SPACELOG 5 EMPRUNT 3'!$Z$14:$Z$2000,0)),0)</f>
        <v>0</v>
      </c>
      <c r="DU90" s="17">
        <f>IFERROR(INDEX('SPACELOG 5 EMPRUNT 3'!$G$14:$G$2000,MATCH('SPACELOG 5 BP'!DU$2,'SPACELOG 5 EMPRUNT 3'!$Z$14:$Z$2000,0)),0)</f>
        <v>0</v>
      </c>
      <c r="DV90" s="17">
        <f>IFERROR(INDEX('SPACELOG 5 EMPRUNT 3'!$G$14:$G$2000,MATCH('SPACELOG 5 BP'!DV$2,'SPACELOG 5 EMPRUNT 3'!$Z$14:$Z$2000,0)),0)</f>
        <v>0</v>
      </c>
      <c r="DW90" s="17">
        <f>IFERROR(INDEX('SPACELOG 5 EMPRUNT 3'!$G$14:$G$2000,MATCH('SPACELOG 5 BP'!DW$2,'SPACELOG 5 EMPRUNT 3'!$Z$14:$Z$2000,0)),0)</f>
        <v>0</v>
      </c>
      <c r="DX90" s="17">
        <f>IFERROR(INDEX('SPACELOG 5 EMPRUNT 3'!$G$14:$G$2000,MATCH('SPACELOG 5 BP'!DX$2,'SPACELOG 5 EMPRUNT 3'!$Z$14:$Z$2000,0)),0)</f>
        <v>0</v>
      </c>
      <c r="DY90" s="17">
        <f>IFERROR(INDEX('SPACELOG 5 EMPRUNT 3'!$G$14:$G$2000,MATCH('SPACELOG 5 BP'!DY$2,'SPACELOG 5 EMPRUNT 3'!$Z$14:$Z$2000,0)),0)</f>
        <v>0</v>
      </c>
      <c r="DZ90" s="17">
        <f>IFERROR(INDEX('SPACELOG 5 EMPRUNT 3'!$G$14:$G$2000,MATCH('SPACELOG 5 BP'!DZ$2,'SPACELOG 5 EMPRUNT 3'!$Z$14:$Z$2000,0)),0)</f>
        <v>0</v>
      </c>
      <c r="EA90" s="17">
        <f>IFERROR(INDEX('SPACELOG 5 EMPRUNT 3'!$G$14:$G$2000,MATCH('SPACELOG 5 BP'!EA$2,'SPACELOG 5 EMPRUNT 3'!$Z$14:$Z$2000,0)),0)</f>
        <v>0</v>
      </c>
      <c r="EB90" s="17">
        <f>IFERROR(INDEX('SPACELOG 5 EMPRUNT 3'!$G$14:$G$2000,MATCH('SPACELOG 5 BP'!EB$2,'SPACELOG 5 EMPRUNT 3'!$Z$14:$Z$2000,0)),0)</f>
        <v>0</v>
      </c>
      <c r="EC90" s="17">
        <f>IFERROR(INDEX('SPACELOG 5 EMPRUNT 3'!$G$14:$G$2000,MATCH('SPACELOG 5 BP'!EC$2,'SPACELOG 5 EMPRUNT 3'!$Z$14:$Z$2000,0)),0)</f>
        <v>0</v>
      </c>
      <c r="ED90" s="17">
        <f>IFERROR(INDEX('SPACELOG 5 EMPRUNT 3'!$G$14:$G$2000,MATCH('SPACELOG 5 BP'!ED$2,'SPACELOG 5 EMPRUNT 3'!$Z$14:$Z$2000,0)),0)</f>
        <v>0</v>
      </c>
      <c r="EE90" s="319">
        <f t="shared" si="1148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1150">G89+G88+G90</f>
        <v>0</v>
      </c>
      <c r="H91" s="17">
        <f t="shared" si="1150"/>
        <v>0</v>
      </c>
      <c r="I91" s="17">
        <f t="shared" si="1150"/>
        <v>0</v>
      </c>
      <c r="J91" s="17">
        <f t="shared" si="1150"/>
        <v>0</v>
      </c>
      <c r="K91" s="17">
        <f t="shared" si="1150"/>
        <v>0</v>
      </c>
      <c r="L91" s="17">
        <f t="shared" si="1150"/>
        <v>0</v>
      </c>
      <c r="M91" s="17">
        <f t="shared" si="1150"/>
        <v>0</v>
      </c>
      <c r="N91" s="17">
        <f t="shared" si="1150"/>
        <v>0</v>
      </c>
      <c r="O91" s="17">
        <f t="shared" si="1150"/>
        <v>0</v>
      </c>
      <c r="P91" s="17">
        <f t="shared" si="1150"/>
        <v>0</v>
      </c>
      <c r="Q91" s="17">
        <f t="shared" si="1150"/>
        <v>0</v>
      </c>
      <c r="R91" s="319">
        <f>SUM(F91:Q91)</f>
        <v>0</v>
      </c>
      <c r="S91" s="17">
        <f>S89+S88+S90</f>
        <v>0</v>
      </c>
      <c r="T91" s="17">
        <f t="shared" ref="T91" si="1151">T89+T88+T90</f>
        <v>0</v>
      </c>
      <c r="U91" s="17">
        <f t="shared" ref="U91" si="1152">U89+U88+U90</f>
        <v>0</v>
      </c>
      <c r="V91" s="17">
        <f t="shared" ref="V91" si="1153">V89+V88+V90</f>
        <v>0</v>
      </c>
      <c r="W91" s="17">
        <f t="shared" ref="W91" si="1154">W89+W88+W90</f>
        <v>0</v>
      </c>
      <c r="X91" s="17">
        <f t="shared" ref="X91" si="1155">X89+X88+X90</f>
        <v>0</v>
      </c>
      <c r="Y91" s="17">
        <f t="shared" ref="Y91" si="1156">Y89+Y88+Y90</f>
        <v>0</v>
      </c>
      <c r="Z91" s="17">
        <f t="shared" ref="Z91" si="1157">Z89+Z88+Z90</f>
        <v>0</v>
      </c>
      <c r="AA91" s="17">
        <f t="shared" ref="AA91" si="1158">AA89+AA88+AA90</f>
        <v>0</v>
      </c>
      <c r="AB91" s="17">
        <f t="shared" ref="AB91" si="1159">AB89+AB88+AB90</f>
        <v>0</v>
      </c>
      <c r="AC91" s="17">
        <f t="shared" ref="AC91" si="1160">AC89+AC88+AC90</f>
        <v>0</v>
      </c>
      <c r="AD91" s="17">
        <f t="shared" ref="AD91" si="1161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1162">AG89+AG88+AG90</f>
        <v>0</v>
      </c>
      <c r="AH91" s="17">
        <f t="shared" ref="AH91" si="1163">AH89+AH88+AH90</f>
        <v>0</v>
      </c>
      <c r="AI91" s="17">
        <f t="shared" ref="AI91" si="1164">AI89+AI88+AI90</f>
        <v>0</v>
      </c>
      <c r="AJ91" s="17">
        <f t="shared" ref="AJ91" si="1165">AJ89+AJ88+AJ90</f>
        <v>0</v>
      </c>
      <c r="AK91" s="17">
        <f t="shared" ref="AK91" si="1166">AK89+AK88+AK90</f>
        <v>0</v>
      </c>
      <c r="AL91" s="17">
        <f t="shared" ref="AL91" si="1167">AL89+AL88+AL90</f>
        <v>0</v>
      </c>
      <c r="AM91" s="17">
        <f t="shared" ref="AM91" si="1168">AM89+AM88+AM90</f>
        <v>0</v>
      </c>
      <c r="AN91" s="17">
        <f t="shared" ref="AN91" si="1169">AN89+AN88+AN90</f>
        <v>0</v>
      </c>
      <c r="AO91" s="17">
        <f t="shared" ref="AO91" si="1170">AO89+AO88+AO90</f>
        <v>0</v>
      </c>
      <c r="AP91" s="17">
        <f t="shared" ref="AP91" si="1171">AP89+AP88+AP90</f>
        <v>0</v>
      </c>
      <c r="AQ91" s="17">
        <f t="shared" ref="AQ91" si="1172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1173">AT89+AT88+AT90</f>
        <v>0</v>
      </c>
      <c r="AU91" s="17">
        <f t="shared" ref="AU91" si="1174">AU89+AU88+AU90</f>
        <v>0</v>
      </c>
      <c r="AV91" s="17">
        <f t="shared" ref="AV91" si="1175">AV89+AV88+AV90</f>
        <v>0</v>
      </c>
      <c r="AW91" s="17">
        <f t="shared" ref="AW91" si="1176">AW89+AW88+AW90</f>
        <v>0</v>
      </c>
      <c r="AX91" s="17">
        <f t="shared" ref="AX91" si="1177">AX89+AX88+AX90</f>
        <v>0</v>
      </c>
      <c r="AY91" s="17">
        <f t="shared" ref="AY91" si="1178">AY89+AY88+AY90</f>
        <v>0</v>
      </c>
      <c r="AZ91" s="17">
        <f t="shared" ref="AZ91" si="1179">AZ89+AZ88+AZ90</f>
        <v>0</v>
      </c>
      <c r="BA91" s="17">
        <f t="shared" ref="BA91" si="1180">BA89+BA88+BA90</f>
        <v>0</v>
      </c>
      <c r="BB91" s="17">
        <f t="shared" ref="BB91" si="1181">BB89+BB88+BB90</f>
        <v>0</v>
      </c>
      <c r="BC91" s="17">
        <f t="shared" ref="BC91" si="1182">BC89+BC88+BC90</f>
        <v>0</v>
      </c>
      <c r="BD91" s="17">
        <f t="shared" ref="BD91" si="1183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1184">BG89+BG88+BG90</f>
        <v>0</v>
      </c>
      <c r="BH91" s="17">
        <f t="shared" ref="BH91" si="1185">BH89+BH88+BH90</f>
        <v>0</v>
      </c>
      <c r="BI91" s="17">
        <f t="shared" ref="BI91" si="1186">BI89+BI88+BI90</f>
        <v>0</v>
      </c>
      <c r="BJ91" s="17">
        <f t="shared" ref="BJ91" si="1187">BJ89+BJ88+BJ90</f>
        <v>0</v>
      </c>
      <c r="BK91" s="17">
        <f t="shared" ref="BK91" si="1188">BK89+BK88+BK90</f>
        <v>0</v>
      </c>
      <c r="BL91" s="17">
        <f t="shared" ref="BL91" si="1189">BL89+BL88+BL90</f>
        <v>0</v>
      </c>
      <c r="BM91" s="17">
        <f t="shared" ref="BM91" si="1190">BM89+BM88+BM90</f>
        <v>0</v>
      </c>
      <c r="BN91" s="17">
        <f t="shared" ref="BN91" si="1191">BN89+BN88+BN90</f>
        <v>0</v>
      </c>
      <c r="BO91" s="17">
        <f t="shared" ref="BO91" si="1192">BO89+BO88+BO90</f>
        <v>0</v>
      </c>
      <c r="BP91" s="17">
        <f t="shared" ref="BP91" si="1193">BP89+BP88+BP90</f>
        <v>0</v>
      </c>
      <c r="BQ91" s="17">
        <f t="shared" ref="BQ91" si="1194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1195">BT89+BT88+BT90</f>
        <v>0</v>
      </c>
      <c r="BU91" s="17">
        <f t="shared" ref="BU91" si="1196">BU89+BU88+BU90</f>
        <v>0</v>
      </c>
      <c r="BV91" s="17">
        <f t="shared" ref="BV91" si="1197">BV89+BV88+BV90</f>
        <v>0</v>
      </c>
      <c r="BW91" s="17">
        <f t="shared" ref="BW91" si="1198">BW89+BW88+BW90</f>
        <v>0</v>
      </c>
      <c r="BX91" s="17">
        <f t="shared" ref="BX91" si="1199">BX89+BX88+BX90</f>
        <v>0</v>
      </c>
      <c r="BY91" s="17">
        <f t="shared" ref="BY91" si="1200">BY89+BY88+BY90</f>
        <v>0</v>
      </c>
      <c r="BZ91" s="17">
        <f t="shared" ref="BZ91" si="1201">BZ89+BZ88+BZ90</f>
        <v>0</v>
      </c>
      <c r="CA91" s="17">
        <f t="shared" ref="CA91" si="1202">CA89+CA88+CA90</f>
        <v>0</v>
      </c>
      <c r="CB91" s="17">
        <f t="shared" ref="CB91" si="1203">CB89+CB88+CB90</f>
        <v>0</v>
      </c>
      <c r="CC91" s="17">
        <f t="shared" ref="CC91" si="1204">CC89+CC88+CC90</f>
        <v>0</v>
      </c>
      <c r="CD91" s="17">
        <f t="shared" ref="CD91" si="1205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206">CG89+CG88+CG90</f>
        <v>0</v>
      </c>
      <c r="CH91" s="17">
        <f t="shared" ref="CH91" si="1207">CH89+CH88+CH90</f>
        <v>0</v>
      </c>
      <c r="CI91" s="17">
        <f t="shared" ref="CI91" si="1208">CI89+CI88+CI90</f>
        <v>0</v>
      </c>
      <c r="CJ91" s="17">
        <f t="shared" ref="CJ91" si="1209">CJ89+CJ88+CJ90</f>
        <v>0</v>
      </c>
      <c r="CK91" s="17">
        <f t="shared" ref="CK91" si="1210">CK89+CK88+CK90</f>
        <v>0</v>
      </c>
      <c r="CL91" s="17">
        <f t="shared" ref="CL91" si="1211">CL89+CL88+CL90</f>
        <v>0</v>
      </c>
      <c r="CM91" s="17">
        <f t="shared" ref="CM91" si="1212">CM89+CM88+CM90</f>
        <v>0</v>
      </c>
      <c r="CN91" s="17">
        <f t="shared" ref="CN91" si="1213">CN89+CN88+CN90</f>
        <v>0</v>
      </c>
      <c r="CO91" s="17">
        <f t="shared" ref="CO91" si="1214">CO89+CO88+CO90</f>
        <v>0</v>
      </c>
      <c r="CP91" s="17">
        <f t="shared" ref="CP91" si="1215">CP89+CP88+CP90</f>
        <v>0</v>
      </c>
      <c r="CQ91" s="17">
        <f t="shared" ref="CQ91" si="1216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217">CT89+CT88+CT90</f>
        <v>0</v>
      </c>
      <c r="CU91" s="17">
        <f t="shared" ref="CU91" si="1218">CU89+CU88+CU90</f>
        <v>0</v>
      </c>
      <c r="CV91" s="17">
        <f t="shared" ref="CV91" si="1219">CV89+CV88+CV90</f>
        <v>0</v>
      </c>
      <c r="CW91" s="17">
        <f t="shared" ref="CW91" si="1220">CW89+CW88+CW90</f>
        <v>0</v>
      </c>
      <c r="CX91" s="17">
        <f t="shared" ref="CX91" si="1221">CX89+CX88+CX90</f>
        <v>0</v>
      </c>
      <c r="CY91" s="17">
        <f t="shared" ref="CY91" si="1222">CY89+CY88+CY90</f>
        <v>0</v>
      </c>
      <c r="CZ91" s="17">
        <f t="shared" ref="CZ91" si="1223">CZ89+CZ88+CZ90</f>
        <v>0</v>
      </c>
      <c r="DA91" s="17">
        <f t="shared" ref="DA91" si="1224">DA89+DA88+DA90</f>
        <v>0</v>
      </c>
      <c r="DB91" s="17">
        <f t="shared" ref="DB91" si="1225">DB89+DB88+DB90</f>
        <v>0</v>
      </c>
      <c r="DC91" s="17">
        <f t="shared" ref="DC91" si="1226">DC89+DC88+DC90</f>
        <v>0</v>
      </c>
      <c r="DD91" s="17">
        <f t="shared" ref="DD91" si="1227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228">DG89+DG88+DG90</f>
        <v>0</v>
      </c>
      <c r="DH91" s="17">
        <f t="shared" ref="DH91" si="1229">DH89+DH88+DH90</f>
        <v>0</v>
      </c>
      <c r="DI91" s="17">
        <f t="shared" ref="DI91" si="1230">DI89+DI88+DI90</f>
        <v>0</v>
      </c>
      <c r="DJ91" s="17">
        <f t="shared" ref="DJ91" si="1231">DJ89+DJ88+DJ90</f>
        <v>0</v>
      </c>
      <c r="DK91" s="17">
        <f t="shared" ref="DK91" si="1232">DK89+DK88+DK90</f>
        <v>0</v>
      </c>
      <c r="DL91" s="17">
        <f t="shared" ref="DL91" si="1233">DL89+DL88+DL90</f>
        <v>0</v>
      </c>
      <c r="DM91" s="17">
        <f t="shared" ref="DM91" si="1234">DM89+DM88+DM90</f>
        <v>0</v>
      </c>
      <c r="DN91" s="17">
        <f t="shared" ref="DN91" si="1235">DN89+DN88+DN90</f>
        <v>0</v>
      </c>
      <c r="DO91" s="17">
        <f t="shared" ref="DO91" si="1236">DO89+DO88+DO90</f>
        <v>0</v>
      </c>
      <c r="DP91" s="17">
        <f t="shared" ref="DP91" si="1237">DP89+DP88+DP90</f>
        <v>0</v>
      </c>
      <c r="DQ91" s="17">
        <f t="shared" ref="DQ91" si="1238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239">DT89+DT88+DT90</f>
        <v>0</v>
      </c>
      <c r="DU91" s="17">
        <f t="shared" ref="DU91" si="1240">DU89+DU88+DU90</f>
        <v>0</v>
      </c>
      <c r="DV91" s="17">
        <f t="shared" ref="DV91" si="1241">DV89+DV88+DV90</f>
        <v>0</v>
      </c>
      <c r="DW91" s="17">
        <f t="shared" ref="DW91" si="1242">DW89+DW88+DW90</f>
        <v>0</v>
      </c>
      <c r="DX91" s="17">
        <f t="shared" ref="DX91" si="1243">DX89+DX88+DX90</f>
        <v>0</v>
      </c>
      <c r="DY91" s="17">
        <f t="shared" ref="DY91" si="1244">DY89+DY88+DY90</f>
        <v>0</v>
      </c>
      <c r="DZ91" s="17">
        <f t="shared" ref="DZ91" si="1245">DZ89+DZ88+DZ90</f>
        <v>0</v>
      </c>
      <c r="EA91" s="17">
        <f t="shared" ref="EA91" si="1246">EA89+EA88+EA90</f>
        <v>0</v>
      </c>
      <c r="EB91" s="17">
        <f t="shared" ref="EB91" si="1247">EB89+EB88+EB90</f>
        <v>0</v>
      </c>
      <c r="EC91" s="17">
        <f t="shared" ref="EC91" si="1248">EC89+EC88+EC90</f>
        <v>0</v>
      </c>
      <c r="ED91" s="17">
        <f t="shared" ref="ED91" si="1249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 t="shared" ref="F93:AK93" si="1250">F74-F84-F91</f>
        <v>0</v>
      </c>
      <c r="G93" s="49">
        <f t="shared" si="1250"/>
        <v>0</v>
      </c>
      <c r="H93" s="49">
        <f t="shared" si="1250"/>
        <v>0</v>
      </c>
      <c r="I93" s="49">
        <f t="shared" si="1250"/>
        <v>0</v>
      </c>
      <c r="J93" s="49">
        <f t="shared" si="1250"/>
        <v>0</v>
      </c>
      <c r="K93" s="49">
        <f t="shared" si="1250"/>
        <v>0</v>
      </c>
      <c r="L93" s="49">
        <f t="shared" si="1250"/>
        <v>0</v>
      </c>
      <c r="M93" s="49">
        <f t="shared" si="1250"/>
        <v>0</v>
      </c>
      <c r="N93" s="49">
        <f t="shared" si="1250"/>
        <v>0</v>
      </c>
      <c r="O93" s="49">
        <f t="shared" si="1250"/>
        <v>0</v>
      </c>
      <c r="P93" s="49">
        <f t="shared" si="1250"/>
        <v>0</v>
      </c>
      <c r="Q93" s="49">
        <f t="shared" si="1250"/>
        <v>0</v>
      </c>
      <c r="R93" s="319">
        <f t="shared" si="1250"/>
        <v>0</v>
      </c>
      <c r="S93" s="49">
        <f t="shared" si="1250"/>
        <v>0</v>
      </c>
      <c r="T93" s="49">
        <f t="shared" si="1250"/>
        <v>0</v>
      </c>
      <c r="U93" s="49">
        <f t="shared" si="1250"/>
        <v>0</v>
      </c>
      <c r="V93" s="49">
        <f t="shared" si="1250"/>
        <v>0</v>
      </c>
      <c r="W93" s="49">
        <f t="shared" si="1250"/>
        <v>0</v>
      </c>
      <c r="X93" s="49">
        <f t="shared" si="1250"/>
        <v>0</v>
      </c>
      <c r="Y93" s="49">
        <f t="shared" si="1250"/>
        <v>0</v>
      </c>
      <c r="Z93" s="49">
        <f t="shared" si="1250"/>
        <v>0</v>
      </c>
      <c r="AA93" s="49">
        <f t="shared" si="1250"/>
        <v>0</v>
      </c>
      <c r="AB93" s="49">
        <f t="shared" si="1250"/>
        <v>0</v>
      </c>
      <c r="AC93" s="49">
        <f t="shared" si="1250"/>
        <v>0</v>
      </c>
      <c r="AD93" s="49">
        <f t="shared" si="1250"/>
        <v>0</v>
      </c>
      <c r="AE93" s="319">
        <f t="shared" si="1250"/>
        <v>0</v>
      </c>
      <c r="AF93" s="49">
        <f t="shared" si="1250"/>
        <v>0</v>
      </c>
      <c r="AG93" s="49">
        <f t="shared" si="1250"/>
        <v>0</v>
      </c>
      <c r="AH93" s="49">
        <f t="shared" si="1250"/>
        <v>0</v>
      </c>
      <c r="AI93" s="49">
        <f t="shared" si="1250"/>
        <v>0</v>
      </c>
      <c r="AJ93" s="49">
        <f t="shared" si="1250"/>
        <v>0</v>
      </c>
      <c r="AK93" s="49">
        <f t="shared" si="1250"/>
        <v>0</v>
      </c>
      <c r="AL93" s="49">
        <f t="shared" ref="AL93:BQ93" si="1251">AL74-AL84-AL91</f>
        <v>0</v>
      </c>
      <c r="AM93" s="49">
        <f t="shared" si="1251"/>
        <v>0</v>
      </c>
      <c r="AN93" s="49">
        <f t="shared" si="1251"/>
        <v>0</v>
      </c>
      <c r="AO93" s="49">
        <f t="shared" si="1251"/>
        <v>0</v>
      </c>
      <c r="AP93" s="49">
        <f t="shared" si="1251"/>
        <v>0</v>
      </c>
      <c r="AQ93" s="49">
        <f t="shared" si="1251"/>
        <v>0</v>
      </c>
      <c r="AR93" s="319">
        <f t="shared" si="1251"/>
        <v>0</v>
      </c>
      <c r="AS93" s="49">
        <f t="shared" si="1251"/>
        <v>0</v>
      </c>
      <c r="AT93" s="49">
        <f t="shared" si="1251"/>
        <v>0</v>
      </c>
      <c r="AU93" s="49">
        <f t="shared" si="1251"/>
        <v>0</v>
      </c>
      <c r="AV93" s="49">
        <f t="shared" si="1251"/>
        <v>0</v>
      </c>
      <c r="AW93" s="49">
        <f t="shared" si="1251"/>
        <v>0</v>
      </c>
      <c r="AX93" s="49">
        <f t="shared" si="1251"/>
        <v>0</v>
      </c>
      <c r="AY93" s="49">
        <f t="shared" si="1251"/>
        <v>0</v>
      </c>
      <c r="AZ93" s="49">
        <f t="shared" si="1251"/>
        <v>0</v>
      </c>
      <c r="BA93" s="49">
        <f t="shared" si="1251"/>
        <v>0</v>
      </c>
      <c r="BB93" s="49">
        <f t="shared" si="1251"/>
        <v>0</v>
      </c>
      <c r="BC93" s="49">
        <f t="shared" si="1251"/>
        <v>0</v>
      </c>
      <c r="BD93" s="49">
        <f t="shared" si="1251"/>
        <v>0</v>
      </c>
      <c r="BE93" s="319">
        <f t="shared" si="1251"/>
        <v>0</v>
      </c>
      <c r="BF93" s="49">
        <f t="shared" si="1251"/>
        <v>0</v>
      </c>
      <c r="BG93" s="49">
        <f t="shared" si="1251"/>
        <v>0</v>
      </c>
      <c r="BH93" s="49">
        <f t="shared" si="1251"/>
        <v>0</v>
      </c>
      <c r="BI93" s="49">
        <f t="shared" si="1251"/>
        <v>0</v>
      </c>
      <c r="BJ93" s="49">
        <f t="shared" si="1251"/>
        <v>0</v>
      </c>
      <c r="BK93" s="49">
        <f t="shared" si="1251"/>
        <v>0</v>
      </c>
      <c r="BL93" s="49">
        <f t="shared" si="1251"/>
        <v>0</v>
      </c>
      <c r="BM93" s="49">
        <f t="shared" si="1251"/>
        <v>0</v>
      </c>
      <c r="BN93" s="49">
        <f t="shared" si="1251"/>
        <v>0</v>
      </c>
      <c r="BO93" s="49">
        <f t="shared" si="1251"/>
        <v>0</v>
      </c>
      <c r="BP93" s="49">
        <f t="shared" si="1251"/>
        <v>0</v>
      </c>
      <c r="BQ93" s="49">
        <f t="shared" si="1251"/>
        <v>0</v>
      </c>
      <c r="BR93" s="319">
        <f t="shared" ref="BR93:CW93" si="1252">BR74-BR84-BR91</f>
        <v>0</v>
      </c>
      <c r="BS93" s="49">
        <f t="shared" si="1252"/>
        <v>0</v>
      </c>
      <c r="BT93" s="49">
        <f t="shared" si="1252"/>
        <v>0</v>
      </c>
      <c r="BU93" s="49">
        <f t="shared" si="1252"/>
        <v>0</v>
      </c>
      <c r="BV93" s="49">
        <f t="shared" si="1252"/>
        <v>0</v>
      </c>
      <c r="BW93" s="49">
        <f t="shared" si="1252"/>
        <v>0</v>
      </c>
      <c r="BX93" s="49">
        <f t="shared" si="1252"/>
        <v>0</v>
      </c>
      <c r="BY93" s="49">
        <f t="shared" si="1252"/>
        <v>0</v>
      </c>
      <c r="BZ93" s="49">
        <f t="shared" si="1252"/>
        <v>0</v>
      </c>
      <c r="CA93" s="49">
        <f t="shared" si="1252"/>
        <v>0</v>
      </c>
      <c r="CB93" s="49">
        <f t="shared" si="1252"/>
        <v>0</v>
      </c>
      <c r="CC93" s="49">
        <f t="shared" si="1252"/>
        <v>0</v>
      </c>
      <c r="CD93" s="49">
        <f t="shared" si="1252"/>
        <v>0</v>
      </c>
      <c r="CE93" s="319">
        <f t="shared" si="1252"/>
        <v>0</v>
      </c>
      <c r="CF93" s="49">
        <f t="shared" si="1252"/>
        <v>0</v>
      </c>
      <c r="CG93" s="49">
        <f t="shared" si="1252"/>
        <v>0</v>
      </c>
      <c r="CH93" s="49">
        <f t="shared" si="1252"/>
        <v>0</v>
      </c>
      <c r="CI93" s="49">
        <f t="shared" si="1252"/>
        <v>0</v>
      </c>
      <c r="CJ93" s="49">
        <f t="shared" si="1252"/>
        <v>0</v>
      </c>
      <c r="CK93" s="49">
        <f t="shared" si="1252"/>
        <v>0</v>
      </c>
      <c r="CL93" s="49">
        <f t="shared" si="1252"/>
        <v>0</v>
      </c>
      <c r="CM93" s="49">
        <f t="shared" si="1252"/>
        <v>0</v>
      </c>
      <c r="CN93" s="49">
        <f t="shared" si="1252"/>
        <v>0</v>
      </c>
      <c r="CO93" s="49">
        <f t="shared" si="1252"/>
        <v>0</v>
      </c>
      <c r="CP93" s="49">
        <f t="shared" si="1252"/>
        <v>0</v>
      </c>
      <c r="CQ93" s="49">
        <f t="shared" si="1252"/>
        <v>0</v>
      </c>
      <c r="CR93" s="319">
        <f t="shared" si="1252"/>
        <v>0</v>
      </c>
      <c r="CS93" s="49">
        <f t="shared" si="1252"/>
        <v>0</v>
      </c>
      <c r="CT93" s="49">
        <f t="shared" si="1252"/>
        <v>0</v>
      </c>
      <c r="CU93" s="49">
        <f t="shared" si="1252"/>
        <v>0</v>
      </c>
      <c r="CV93" s="49">
        <f t="shared" si="1252"/>
        <v>0</v>
      </c>
      <c r="CW93" s="49">
        <f t="shared" si="1252"/>
        <v>0</v>
      </c>
      <c r="CX93" s="49">
        <f t="shared" ref="CX93:EE93" si="1253">CX74-CX84-CX91</f>
        <v>0</v>
      </c>
      <c r="CY93" s="49">
        <f t="shared" si="1253"/>
        <v>0</v>
      </c>
      <c r="CZ93" s="49">
        <f t="shared" si="1253"/>
        <v>0</v>
      </c>
      <c r="DA93" s="49">
        <f t="shared" si="1253"/>
        <v>0</v>
      </c>
      <c r="DB93" s="49">
        <f t="shared" si="1253"/>
        <v>0</v>
      </c>
      <c r="DC93" s="49">
        <f t="shared" si="1253"/>
        <v>0</v>
      </c>
      <c r="DD93" s="49">
        <f t="shared" si="1253"/>
        <v>0</v>
      </c>
      <c r="DE93" s="319">
        <f t="shared" si="1253"/>
        <v>0</v>
      </c>
      <c r="DF93" s="49">
        <f t="shared" si="1253"/>
        <v>0</v>
      </c>
      <c r="DG93" s="49">
        <f t="shared" si="1253"/>
        <v>0</v>
      </c>
      <c r="DH93" s="49">
        <f t="shared" si="1253"/>
        <v>0</v>
      </c>
      <c r="DI93" s="49">
        <f t="shared" si="1253"/>
        <v>0</v>
      </c>
      <c r="DJ93" s="49">
        <f t="shared" si="1253"/>
        <v>0</v>
      </c>
      <c r="DK93" s="49">
        <f t="shared" si="1253"/>
        <v>0</v>
      </c>
      <c r="DL93" s="49">
        <f t="shared" si="1253"/>
        <v>0</v>
      </c>
      <c r="DM93" s="49">
        <f t="shared" si="1253"/>
        <v>0</v>
      </c>
      <c r="DN93" s="49">
        <f t="shared" si="1253"/>
        <v>0</v>
      </c>
      <c r="DO93" s="49">
        <f t="shared" si="1253"/>
        <v>0</v>
      </c>
      <c r="DP93" s="49">
        <f t="shared" si="1253"/>
        <v>0</v>
      </c>
      <c r="DQ93" s="49">
        <f t="shared" si="1253"/>
        <v>0</v>
      </c>
      <c r="DR93" s="319">
        <f t="shared" si="1253"/>
        <v>0</v>
      </c>
      <c r="DS93" s="49">
        <f t="shared" si="1253"/>
        <v>0</v>
      </c>
      <c r="DT93" s="49">
        <f t="shared" si="1253"/>
        <v>0</v>
      </c>
      <c r="DU93" s="49">
        <f t="shared" si="1253"/>
        <v>0</v>
      </c>
      <c r="DV93" s="49">
        <f t="shared" si="1253"/>
        <v>0</v>
      </c>
      <c r="DW93" s="49">
        <f t="shared" si="1253"/>
        <v>0</v>
      </c>
      <c r="DX93" s="49">
        <f t="shared" si="1253"/>
        <v>0</v>
      </c>
      <c r="DY93" s="49">
        <f t="shared" si="1253"/>
        <v>0</v>
      </c>
      <c r="DZ93" s="49">
        <f t="shared" si="1253"/>
        <v>0</v>
      </c>
      <c r="EA93" s="49">
        <f t="shared" si="1253"/>
        <v>0</v>
      </c>
      <c r="EB93" s="49">
        <f t="shared" si="1253"/>
        <v>0</v>
      </c>
      <c r="EC93" s="49">
        <f t="shared" si="1253"/>
        <v>0</v>
      </c>
      <c r="ED93" s="49">
        <f t="shared" si="1253"/>
        <v>0</v>
      </c>
      <c r="EE93" s="391">
        <f t="shared" si="1253"/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254">E97</f>
        <v>0</v>
      </c>
      <c r="G95" s="49">
        <f t="shared" si="1254"/>
        <v>0</v>
      </c>
      <c r="H95" s="49">
        <f t="shared" si="1254"/>
        <v>0</v>
      </c>
      <c r="I95" s="49">
        <f t="shared" si="1254"/>
        <v>0</v>
      </c>
      <c r="J95" s="49">
        <f t="shared" si="1254"/>
        <v>0</v>
      </c>
      <c r="K95" s="49">
        <f t="shared" si="1254"/>
        <v>0</v>
      </c>
      <c r="L95" s="49">
        <f t="shared" si="1254"/>
        <v>0</v>
      </c>
      <c r="M95" s="49">
        <f t="shared" si="1254"/>
        <v>0</v>
      </c>
      <c r="N95" s="49">
        <f t="shared" si="1254"/>
        <v>0</v>
      </c>
      <c r="O95" s="49">
        <f t="shared" si="1254"/>
        <v>0</v>
      </c>
      <c r="P95" s="49">
        <f t="shared" si="1254"/>
        <v>0</v>
      </c>
      <c r="Q95" s="49">
        <f t="shared" si="1254"/>
        <v>0</v>
      </c>
      <c r="R95" s="319">
        <f>F95</f>
        <v>0</v>
      </c>
      <c r="S95" s="49">
        <f t="shared" ref="S95:AD95" si="1255">R97</f>
        <v>0</v>
      </c>
      <c r="T95" s="49">
        <f t="shared" si="1255"/>
        <v>0</v>
      </c>
      <c r="U95" s="49">
        <f t="shared" si="1255"/>
        <v>0</v>
      </c>
      <c r="V95" s="49">
        <f t="shared" si="1255"/>
        <v>0</v>
      </c>
      <c r="W95" s="49">
        <f t="shared" si="1255"/>
        <v>0</v>
      </c>
      <c r="X95" s="49">
        <f t="shared" si="1255"/>
        <v>0</v>
      </c>
      <c r="Y95" s="49">
        <f t="shared" si="1255"/>
        <v>0</v>
      </c>
      <c r="Z95" s="49">
        <f t="shared" si="1255"/>
        <v>0</v>
      </c>
      <c r="AA95" s="49">
        <f>Z97</f>
        <v>0</v>
      </c>
      <c r="AB95" s="49">
        <f t="shared" si="1255"/>
        <v>0</v>
      </c>
      <c r="AC95" s="49">
        <f t="shared" si="1255"/>
        <v>0</v>
      </c>
      <c r="AD95" s="49">
        <f t="shared" si="1255"/>
        <v>0</v>
      </c>
      <c r="AE95" s="319">
        <f>S95</f>
        <v>0</v>
      </c>
      <c r="AF95" s="49">
        <f t="shared" ref="AF95:AQ95" si="1256">AE97</f>
        <v>0</v>
      </c>
      <c r="AG95" s="49">
        <f t="shared" si="1256"/>
        <v>0</v>
      </c>
      <c r="AH95" s="49">
        <f t="shared" si="1256"/>
        <v>0</v>
      </c>
      <c r="AI95" s="49">
        <f t="shared" si="1256"/>
        <v>0</v>
      </c>
      <c r="AJ95" s="49">
        <f t="shared" si="1256"/>
        <v>0</v>
      </c>
      <c r="AK95" s="49">
        <f t="shared" si="1256"/>
        <v>0</v>
      </c>
      <c r="AL95" s="49">
        <f t="shared" si="1256"/>
        <v>0</v>
      </c>
      <c r="AM95" s="49">
        <f t="shared" si="1256"/>
        <v>0</v>
      </c>
      <c r="AN95" s="49">
        <f t="shared" si="1256"/>
        <v>0</v>
      </c>
      <c r="AO95" s="49">
        <f t="shared" si="1256"/>
        <v>0</v>
      </c>
      <c r="AP95" s="49">
        <f t="shared" si="1256"/>
        <v>0</v>
      </c>
      <c r="AQ95" s="49">
        <f t="shared" si="1256"/>
        <v>0</v>
      </c>
      <c r="AR95" s="319">
        <f>AF95</f>
        <v>0</v>
      </c>
      <c r="AS95" s="49">
        <f t="shared" ref="AS95:BD95" si="1257">AR97</f>
        <v>0</v>
      </c>
      <c r="AT95" s="49">
        <f t="shared" si="1257"/>
        <v>0</v>
      </c>
      <c r="AU95" s="49">
        <f t="shared" si="1257"/>
        <v>0</v>
      </c>
      <c r="AV95" s="49">
        <f t="shared" si="1257"/>
        <v>0</v>
      </c>
      <c r="AW95" s="49">
        <f t="shared" si="1257"/>
        <v>0</v>
      </c>
      <c r="AX95" s="49">
        <f t="shared" si="1257"/>
        <v>0</v>
      </c>
      <c r="AY95" s="49">
        <f t="shared" si="1257"/>
        <v>0</v>
      </c>
      <c r="AZ95" s="49">
        <f t="shared" si="1257"/>
        <v>0</v>
      </c>
      <c r="BA95" s="49">
        <f t="shared" si="1257"/>
        <v>0</v>
      </c>
      <c r="BB95" s="49">
        <f t="shared" si="1257"/>
        <v>0</v>
      </c>
      <c r="BC95" s="49">
        <f t="shared" si="1257"/>
        <v>0</v>
      </c>
      <c r="BD95" s="49">
        <f t="shared" si="1257"/>
        <v>0</v>
      </c>
      <c r="BE95" s="319">
        <f>AS95</f>
        <v>0</v>
      </c>
      <c r="BF95" s="49">
        <f t="shared" ref="BF95:BQ95" si="1258">BE97</f>
        <v>0</v>
      </c>
      <c r="BG95" s="49">
        <f t="shared" si="1258"/>
        <v>0</v>
      </c>
      <c r="BH95" s="49">
        <f t="shared" si="1258"/>
        <v>0</v>
      </c>
      <c r="BI95" s="49">
        <f t="shared" si="1258"/>
        <v>0</v>
      </c>
      <c r="BJ95" s="49">
        <f t="shared" si="1258"/>
        <v>0</v>
      </c>
      <c r="BK95" s="49">
        <f t="shared" si="1258"/>
        <v>0</v>
      </c>
      <c r="BL95" s="49">
        <f t="shared" si="1258"/>
        <v>0</v>
      </c>
      <c r="BM95" s="49">
        <f t="shared" si="1258"/>
        <v>0</v>
      </c>
      <c r="BN95" s="49">
        <f t="shared" si="1258"/>
        <v>0</v>
      </c>
      <c r="BO95" s="49">
        <f t="shared" si="1258"/>
        <v>0</v>
      </c>
      <c r="BP95" s="49">
        <f t="shared" si="1258"/>
        <v>0</v>
      </c>
      <c r="BQ95" s="49">
        <f t="shared" si="1258"/>
        <v>0</v>
      </c>
      <c r="BR95" s="319">
        <f>BF95</f>
        <v>0</v>
      </c>
      <c r="BS95" s="49">
        <f t="shared" ref="BS95:CD95" si="1259">BR97</f>
        <v>0</v>
      </c>
      <c r="BT95" s="49">
        <f t="shared" si="1259"/>
        <v>0</v>
      </c>
      <c r="BU95" s="49">
        <f t="shared" si="1259"/>
        <v>0</v>
      </c>
      <c r="BV95" s="49">
        <f t="shared" si="1259"/>
        <v>0</v>
      </c>
      <c r="BW95" s="49">
        <f t="shared" si="1259"/>
        <v>0</v>
      </c>
      <c r="BX95" s="49">
        <f t="shared" si="1259"/>
        <v>0</v>
      </c>
      <c r="BY95" s="49">
        <f t="shared" si="1259"/>
        <v>0</v>
      </c>
      <c r="BZ95" s="49">
        <f t="shared" si="1259"/>
        <v>0</v>
      </c>
      <c r="CA95" s="49">
        <f t="shared" si="1259"/>
        <v>0</v>
      </c>
      <c r="CB95" s="49">
        <f t="shared" si="1259"/>
        <v>0</v>
      </c>
      <c r="CC95" s="49">
        <f t="shared" si="1259"/>
        <v>0</v>
      </c>
      <c r="CD95" s="49">
        <f t="shared" si="1259"/>
        <v>0</v>
      </c>
      <c r="CE95" s="319">
        <f>BS95</f>
        <v>0</v>
      </c>
      <c r="CF95" s="49">
        <f t="shared" ref="CF95:CQ95" si="1260">CE97</f>
        <v>0</v>
      </c>
      <c r="CG95" s="49">
        <f t="shared" si="1260"/>
        <v>0</v>
      </c>
      <c r="CH95" s="49">
        <f t="shared" si="1260"/>
        <v>0</v>
      </c>
      <c r="CI95" s="49">
        <f t="shared" si="1260"/>
        <v>0</v>
      </c>
      <c r="CJ95" s="49">
        <f t="shared" si="1260"/>
        <v>0</v>
      </c>
      <c r="CK95" s="49">
        <f t="shared" si="1260"/>
        <v>0</v>
      </c>
      <c r="CL95" s="49">
        <f t="shared" si="1260"/>
        <v>0</v>
      </c>
      <c r="CM95" s="49">
        <f t="shared" si="1260"/>
        <v>0</v>
      </c>
      <c r="CN95" s="49">
        <f t="shared" si="1260"/>
        <v>0</v>
      </c>
      <c r="CO95" s="49">
        <f t="shared" si="1260"/>
        <v>0</v>
      </c>
      <c r="CP95" s="49">
        <f t="shared" si="1260"/>
        <v>0</v>
      </c>
      <c r="CQ95" s="49">
        <f t="shared" si="1260"/>
        <v>0</v>
      </c>
      <c r="CR95" s="319">
        <f>CF95</f>
        <v>0</v>
      </c>
      <c r="CS95" s="49">
        <f t="shared" ref="CS95:DD95" si="1261">CR97</f>
        <v>0</v>
      </c>
      <c r="CT95" s="49">
        <f t="shared" si="1261"/>
        <v>0</v>
      </c>
      <c r="CU95" s="49">
        <f t="shared" si="1261"/>
        <v>0</v>
      </c>
      <c r="CV95" s="49">
        <f t="shared" si="1261"/>
        <v>0</v>
      </c>
      <c r="CW95" s="49">
        <f t="shared" si="1261"/>
        <v>0</v>
      </c>
      <c r="CX95" s="49">
        <f t="shared" si="1261"/>
        <v>0</v>
      </c>
      <c r="CY95" s="49">
        <f t="shared" si="1261"/>
        <v>0</v>
      </c>
      <c r="CZ95" s="49">
        <f t="shared" si="1261"/>
        <v>0</v>
      </c>
      <c r="DA95" s="49">
        <f t="shared" si="1261"/>
        <v>0</v>
      </c>
      <c r="DB95" s="49">
        <f t="shared" si="1261"/>
        <v>0</v>
      </c>
      <c r="DC95" s="49">
        <f t="shared" si="1261"/>
        <v>0</v>
      </c>
      <c r="DD95" s="49">
        <f t="shared" si="1261"/>
        <v>0</v>
      </c>
      <c r="DE95" s="319">
        <f>CS95</f>
        <v>0</v>
      </c>
      <c r="DF95" s="49">
        <f t="shared" ref="DF95:DQ95" si="1262">DE97</f>
        <v>0</v>
      </c>
      <c r="DG95" s="49">
        <f t="shared" si="1262"/>
        <v>0</v>
      </c>
      <c r="DH95" s="49">
        <f t="shared" si="1262"/>
        <v>0</v>
      </c>
      <c r="DI95" s="49">
        <f t="shared" si="1262"/>
        <v>0</v>
      </c>
      <c r="DJ95" s="49">
        <f t="shared" si="1262"/>
        <v>0</v>
      </c>
      <c r="DK95" s="49">
        <f t="shared" si="1262"/>
        <v>0</v>
      </c>
      <c r="DL95" s="49">
        <f t="shared" si="1262"/>
        <v>0</v>
      </c>
      <c r="DM95" s="49">
        <f t="shared" si="1262"/>
        <v>0</v>
      </c>
      <c r="DN95" s="49">
        <f t="shared" si="1262"/>
        <v>0</v>
      </c>
      <c r="DO95" s="49">
        <f t="shared" si="1262"/>
        <v>0</v>
      </c>
      <c r="DP95" s="49">
        <f t="shared" si="1262"/>
        <v>0</v>
      </c>
      <c r="DQ95" s="49">
        <f t="shared" si="1262"/>
        <v>0</v>
      </c>
      <c r="DR95" s="319">
        <f>DF95</f>
        <v>0</v>
      </c>
      <c r="DS95" s="49">
        <f t="shared" ref="DS95:ED95" si="1263">DR97</f>
        <v>0</v>
      </c>
      <c r="DT95" s="49">
        <f t="shared" si="1263"/>
        <v>0</v>
      </c>
      <c r="DU95" s="49">
        <f t="shared" si="1263"/>
        <v>0</v>
      </c>
      <c r="DV95" s="49">
        <f t="shared" si="1263"/>
        <v>0</v>
      </c>
      <c r="DW95" s="49">
        <f t="shared" si="1263"/>
        <v>0</v>
      </c>
      <c r="DX95" s="49">
        <f t="shared" si="1263"/>
        <v>0</v>
      </c>
      <c r="DY95" s="49">
        <f t="shared" si="1263"/>
        <v>0</v>
      </c>
      <c r="DZ95" s="49">
        <f t="shared" si="1263"/>
        <v>0</v>
      </c>
      <c r="EA95" s="49">
        <f t="shared" si="1263"/>
        <v>0</v>
      </c>
      <c r="EB95" s="49">
        <f t="shared" si="1263"/>
        <v>0</v>
      </c>
      <c r="EC95" s="49">
        <f t="shared" si="1263"/>
        <v>0</v>
      </c>
      <c r="ED95" s="49">
        <f t="shared" si="1263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264">F93</f>
        <v>0</v>
      </c>
      <c r="G96" s="49">
        <f t="shared" si="1264"/>
        <v>0</v>
      </c>
      <c r="H96" s="49">
        <f t="shared" si="1264"/>
        <v>0</v>
      </c>
      <c r="I96" s="49">
        <f t="shared" si="1264"/>
        <v>0</v>
      </c>
      <c r="J96" s="49">
        <f t="shared" si="1264"/>
        <v>0</v>
      </c>
      <c r="K96" s="49">
        <f t="shared" si="1264"/>
        <v>0</v>
      </c>
      <c r="L96" s="49">
        <f t="shared" si="1264"/>
        <v>0</v>
      </c>
      <c r="M96" s="49">
        <f t="shared" si="1264"/>
        <v>0</v>
      </c>
      <c r="N96" s="49">
        <f t="shared" si="1264"/>
        <v>0</v>
      </c>
      <c r="O96" s="49">
        <f t="shared" si="1264"/>
        <v>0</v>
      </c>
      <c r="P96" s="49">
        <f t="shared" si="1264"/>
        <v>0</v>
      </c>
      <c r="Q96" s="49">
        <f t="shared" si="1264"/>
        <v>0</v>
      </c>
      <c r="R96" s="319">
        <f>SUM(F96:Q96)</f>
        <v>0</v>
      </c>
      <c r="S96" s="49">
        <f t="shared" ref="S96:AD96" si="1265">S93</f>
        <v>0</v>
      </c>
      <c r="T96" s="49">
        <f t="shared" si="1265"/>
        <v>0</v>
      </c>
      <c r="U96" s="49">
        <f t="shared" si="1265"/>
        <v>0</v>
      </c>
      <c r="V96" s="49">
        <f t="shared" si="1265"/>
        <v>0</v>
      </c>
      <c r="W96" s="49">
        <f t="shared" si="1265"/>
        <v>0</v>
      </c>
      <c r="X96" s="49">
        <f t="shared" si="1265"/>
        <v>0</v>
      </c>
      <c r="Y96" s="49">
        <f t="shared" si="1265"/>
        <v>0</v>
      </c>
      <c r="Z96" s="49">
        <f t="shared" si="1265"/>
        <v>0</v>
      </c>
      <c r="AA96" s="49">
        <f t="shared" si="1265"/>
        <v>0</v>
      </c>
      <c r="AB96" s="49">
        <f t="shared" si="1265"/>
        <v>0</v>
      </c>
      <c r="AC96" s="49">
        <f t="shared" si="1265"/>
        <v>0</v>
      </c>
      <c r="AD96" s="49">
        <f t="shared" si="1265"/>
        <v>0</v>
      </c>
      <c r="AE96" s="319">
        <f>SUM(S96:AD96)</f>
        <v>0</v>
      </c>
      <c r="AF96" s="49">
        <f t="shared" ref="AF96:AQ96" si="1266">AF93</f>
        <v>0</v>
      </c>
      <c r="AG96" s="49">
        <f t="shared" si="1266"/>
        <v>0</v>
      </c>
      <c r="AH96" s="49">
        <f t="shared" si="1266"/>
        <v>0</v>
      </c>
      <c r="AI96" s="49">
        <f t="shared" si="1266"/>
        <v>0</v>
      </c>
      <c r="AJ96" s="49">
        <f t="shared" si="1266"/>
        <v>0</v>
      </c>
      <c r="AK96" s="49">
        <f t="shared" si="1266"/>
        <v>0</v>
      </c>
      <c r="AL96" s="49">
        <f t="shared" si="1266"/>
        <v>0</v>
      </c>
      <c r="AM96" s="49">
        <f t="shared" si="1266"/>
        <v>0</v>
      </c>
      <c r="AN96" s="49">
        <f t="shared" si="1266"/>
        <v>0</v>
      </c>
      <c r="AO96" s="49">
        <f t="shared" si="1266"/>
        <v>0</v>
      </c>
      <c r="AP96" s="49">
        <f t="shared" si="1266"/>
        <v>0</v>
      </c>
      <c r="AQ96" s="49">
        <f t="shared" si="1266"/>
        <v>0</v>
      </c>
      <c r="AR96" s="319">
        <f>SUM(AF96:AQ96)</f>
        <v>0</v>
      </c>
      <c r="AS96" s="49">
        <f t="shared" ref="AS96:BD96" si="1267">AS93</f>
        <v>0</v>
      </c>
      <c r="AT96" s="49">
        <f t="shared" si="1267"/>
        <v>0</v>
      </c>
      <c r="AU96" s="49">
        <f t="shared" si="1267"/>
        <v>0</v>
      </c>
      <c r="AV96" s="49">
        <f t="shared" si="1267"/>
        <v>0</v>
      </c>
      <c r="AW96" s="49">
        <f t="shared" si="1267"/>
        <v>0</v>
      </c>
      <c r="AX96" s="49">
        <f t="shared" si="1267"/>
        <v>0</v>
      </c>
      <c r="AY96" s="49">
        <f t="shared" si="1267"/>
        <v>0</v>
      </c>
      <c r="AZ96" s="49">
        <f t="shared" si="1267"/>
        <v>0</v>
      </c>
      <c r="BA96" s="49">
        <f t="shared" si="1267"/>
        <v>0</v>
      </c>
      <c r="BB96" s="49">
        <f t="shared" si="1267"/>
        <v>0</v>
      </c>
      <c r="BC96" s="49">
        <f t="shared" si="1267"/>
        <v>0</v>
      </c>
      <c r="BD96" s="49">
        <f t="shared" si="1267"/>
        <v>0</v>
      </c>
      <c r="BE96" s="319">
        <f>SUM(AS96:BD96)</f>
        <v>0</v>
      </c>
      <c r="BF96" s="49">
        <f t="shared" ref="BF96:BQ96" si="1268">BF93</f>
        <v>0</v>
      </c>
      <c r="BG96" s="49">
        <f t="shared" si="1268"/>
        <v>0</v>
      </c>
      <c r="BH96" s="49">
        <f t="shared" si="1268"/>
        <v>0</v>
      </c>
      <c r="BI96" s="49">
        <f t="shared" si="1268"/>
        <v>0</v>
      </c>
      <c r="BJ96" s="49">
        <f t="shared" si="1268"/>
        <v>0</v>
      </c>
      <c r="BK96" s="49">
        <f t="shared" si="1268"/>
        <v>0</v>
      </c>
      <c r="BL96" s="49">
        <f t="shared" si="1268"/>
        <v>0</v>
      </c>
      <c r="BM96" s="49">
        <f t="shared" si="1268"/>
        <v>0</v>
      </c>
      <c r="BN96" s="49">
        <f t="shared" si="1268"/>
        <v>0</v>
      </c>
      <c r="BO96" s="49">
        <f t="shared" si="1268"/>
        <v>0</v>
      </c>
      <c r="BP96" s="49">
        <f t="shared" si="1268"/>
        <v>0</v>
      </c>
      <c r="BQ96" s="49">
        <f t="shared" si="1268"/>
        <v>0</v>
      </c>
      <c r="BR96" s="319">
        <f>SUM(BF96:BQ96)</f>
        <v>0</v>
      </c>
      <c r="BS96" s="49">
        <f t="shared" ref="BS96:CD96" si="1269">BS93</f>
        <v>0</v>
      </c>
      <c r="BT96" s="49">
        <f t="shared" si="1269"/>
        <v>0</v>
      </c>
      <c r="BU96" s="49">
        <f t="shared" si="1269"/>
        <v>0</v>
      </c>
      <c r="BV96" s="49">
        <f t="shared" si="1269"/>
        <v>0</v>
      </c>
      <c r="BW96" s="49">
        <f t="shared" si="1269"/>
        <v>0</v>
      </c>
      <c r="BX96" s="49">
        <f t="shared" si="1269"/>
        <v>0</v>
      </c>
      <c r="BY96" s="49">
        <f t="shared" si="1269"/>
        <v>0</v>
      </c>
      <c r="BZ96" s="49">
        <f t="shared" si="1269"/>
        <v>0</v>
      </c>
      <c r="CA96" s="49">
        <f t="shared" si="1269"/>
        <v>0</v>
      </c>
      <c r="CB96" s="49">
        <f t="shared" si="1269"/>
        <v>0</v>
      </c>
      <c r="CC96" s="49">
        <f t="shared" si="1269"/>
        <v>0</v>
      </c>
      <c r="CD96" s="49">
        <f t="shared" si="1269"/>
        <v>0</v>
      </c>
      <c r="CE96" s="319">
        <f>SUM(BS96:CD96)</f>
        <v>0</v>
      </c>
      <c r="CF96" s="49">
        <f t="shared" ref="CF96:CQ96" si="1270">CF93</f>
        <v>0</v>
      </c>
      <c r="CG96" s="49">
        <f t="shared" si="1270"/>
        <v>0</v>
      </c>
      <c r="CH96" s="49">
        <f t="shared" si="1270"/>
        <v>0</v>
      </c>
      <c r="CI96" s="49">
        <f t="shared" si="1270"/>
        <v>0</v>
      </c>
      <c r="CJ96" s="49">
        <f t="shared" si="1270"/>
        <v>0</v>
      </c>
      <c r="CK96" s="49">
        <f t="shared" si="1270"/>
        <v>0</v>
      </c>
      <c r="CL96" s="49">
        <f t="shared" si="1270"/>
        <v>0</v>
      </c>
      <c r="CM96" s="49">
        <f t="shared" si="1270"/>
        <v>0</v>
      </c>
      <c r="CN96" s="49">
        <f t="shared" si="1270"/>
        <v>0</v>
      </c>
      <c r="CO96" s="49">
        <f t="shared" si="1270"/>
        <v>0</v>
      </c>
      <c r="CP96" s="49">
        <f t="shared" si="1270"/>
        <v>0</v>
      </c>
      <c r="CQ96" s="49">
        <f t="shared" si="1270"/>
        <v>0</v>
      </c>
      <c r="CR96" s="319">
        <f>SUM(CF96:CQ96)</f>
        <v>0</v>
      </c>
      <c r="CS96" s="49">
        <f t="shared" ref="CS96:DD96" si="1271">CS93</f>
        <v>0</v>
      </c>
      <c r="CT96" s="49">
        <f t="shared" si="1271"/>
        <v>0</v>
      </c>
      <c r="CU96" s="49">
        <f t="shared" si="1271"/>
        <v>0</v>
      </c>
      <c r="CV96" s="49">
        <f t="shared" si="1271"/>
        <v>0</v>
      </c>
      <c r="CW96" s="49">
        <f t="shared" si="1271"/>
        <v>0</v>
      </c>
      <c r="CX96" s="49">
        <f t="shared" si="1271"/>
        <v>0</v>
      </c>
      <c r="CY96" s="49">
        <f t="shared" si="1271"/>
        <v>0</v>
      </c>
      <c r="CZ96" s="49">
        <f t="shared" si="1271"/>
        <v>0</v>
      </c>
      <c r="DA96" s="49">
        <f t="shared" si="1271"/>
        <v>0</v>
      </c>
      <c r="DB96" s="49">
        <f t="shared" si="1271"/>
        <v>0</v>
      </c>
      <c r="DC96" s="49">
        <f t="shared" si="1271"/>
        <v>0</v>
      </c>
      <c r="DD96" s="49">
        <f t="shared" si="1271"/>
        <v>0</v>
      </c>
      <c r="DE96" s="319">
        <f>SUM(CS96:DD96)</f>
        <v>0</v>
      </c>
      <c r="DF96" s="49">
        <f t="shared" ref="DF96:DQ96" si="1272">DF93</f>
        <v>0</v>
      </c>
      <c r="DG96" s="49">
        <f t="shared" si="1272"/>
        <v>0</v>
      </c>
      <c r="DH96" s="49">
        <f t="shared" si="1272"/>
        <v>0</v>
      </c>
      <c r="DI96" s="49">
        <f t="shared" si="1272"/>
        <v>0</v>
      </c>
      <c r="DJ96" s="49">
        <f t="shared" si="1272"/>
        <v>0</v>
      </c>
      <c r="DK96" s="49">
        <f t="shared" si="1272"/>
        <v>0</v>
      </c>
      <c r="DL96" s="49">
        <f t="shared" si="1272"/>
        <v>0</v>
      </c>
      <c r="DM96" s="49">
        <f t="shared" si="1272"/>
        <v>0</v>
      </c>
      <c r="DN96" s="49">
        <f t="shared" si="1272"/>
        <v>0</v>
      </c>
      <c r="DO96" s="49">
        <f t="shared" si="1272"/>
        <v>0</v>
      </c>
      <c r="DP96" s="49">
        <f t="shared" si="1272"/>
        <v>0</v>
      </c>
      <c r="DQ96" s="49">
        <f t="shared" si="1272"/>
        <v>0</v>
      </c>
      <c r="DR96" s="319">
        <f>SUM(DF96:DQ96)</f>
        <v>0</v>
      </c>
      <c r="DS96" s="49">
        <f t="shared" ref="DS96:ED96" si="1273">DS93</f>
        <v>0</v>
      </c>
      <c r="DT96" s="49">
        <f t="shared" si="1273"/>
        <v>0</v>
      </c>
      <c r="DU96" s="49">
        <f t="shared" si="1273"/>
        <v>0</v>
      </c>
      <c r="DV96" s="49">
        <f t="shared" si="1273"/>
        <v>0</v>
      </c>
      <c r="DW96" s="49">
        <f t="shared" si="1273"/>
        <v>0</v>
      </c>
      <c r="DX96" s="49">
        <f t="shared" si="1273"/>
        <v>0</v>
      </c>
      <c r="DY96" s="49">
        <f t="shared" si="1273"/>
        <v>0</v>
      </c>
      <c r="DZ96" s="49">
        <f t="shared" si="1273"/>
        <v>0</v>
      </c>
      <c r="EA96" s="49">
        <f t="shared" si="1273"/>
        <v>0</v>
      </c>
      <c r="EB96" s="49">
        <f t="shared" si="1273"/>
        <v>0</v>
      </c>
      <c r="EC96" s="49">
        <f t="shared" si="1273"/>
        <v>0</v>
      </c>
      <c r="ED96" s="49">
        <f t="shared" si="1273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274">F95+F96</f>
        <v>0</v>
      </c>
      <c r="G97" s="49">
        <f t="shared" si="1274"/>
        <v>0</v>
      </c>
      <c r="H97" s="49">
        <f t="shared" si="1274"/>
        <v>0</v>
      </c>
      <c r="I97" s="49">
        <f t="shared" si="1274"/>
        <v>0</v>
      </c>
      <c r="J97" s="49">
        <f t="shared" si="1274"/>
        <v>0</v>
      </c>
      <c r="K97" s="49">
        <f t="shared" si="1274"/>
        <v>0</v>
      </c>
      <c r="L97" s="49">
        <f t="shared" si="1274"/>
        <v>0</v>
      </c>
      <c r="M97" s="49">
        <f t="shared" si="1274"/>
        <v>0</v>
      </c>
      <c r="N97" s="49">
        <f t="shared" si="1274"/>
        <v>0</v>
      </c>
      <c r="O97" s="49">
        <f t="shared" si="1274"/>
        <v>0</v>
      </c>
      <c r="P97" s="49">
        <f t="shared" si="1274"/>
        <v>0</v>
      </c>
      <c r="Q97" s="49">
        <f t="shared" si="1274"/>
        <v>0</v>
      </c>
      <c r="R97" s="319">
        <f t="shared" si="1274"/>
        <v>0</v>
      </c>
      <c r="S97" s="49">
        <f t="shared" si="1274"/>
        <v>0</v>
      </c>
      <c r="T97" s="49">
        <f t="shared" si="1274"/>
        <v>0</v>
      </c>
      <c r="U97" s="49">
        <f t="shared" si="1274"/>
        <v>0</v>
      </c>
      <c r="V97" s="49">
        <f t="shared" si="1274"/>
        <v>0</v>
      </c>
      <c r="W97" s="49">
        <f t="shared" si="1274"/>
        <v>0</v>
      </c>
      <c r="X97" s="49">
        <f t="shared" si="1274"/>
        <v>0</v>
      </c>
      <c r="Y97" s="49">
        <f t="shared" si="1274"/>
        <v>0</v>
      </c>
      <c r="Z97" s="49">
        <f t="shared" si="1274"/>
        <v>0</v>
      </c>
      <c r="AA97" s="49">
        <f t="shared" si="1274"/>
        <v>0</v>
      </c>
      <c r="AB97" s="49">
        <f t="shared" si="1274"/>
        <v>0</v>
      </c>
      <c r="AC97" s="49">
        <f t="shared" si="1274"/>
        <v>0</v>
      </c>
      <c r="AD97" s="49">
        <f t="shared" si="1274"/>
        <v>0</v>
      </c>
      <c r="AE97" s="319">
        <f t="shared" si="1274"/>
        <v>0</v>
      </c>
      <c r="AF97" s="49">
        <f t="shared" si="1274"/>
        <v>0</v>
      </c>
      <c r="AG97" s="49">
        <f t="shared" si="1274"/>
        <v>0</v>
      </c>
      <c r="AH97" s="49">
        <f t="shared" si="1274"/>
        <v>0</v>
      </c>
      <c r="AI97" s="49">
        <f t="shared" si="1274"/>
        <v>0</v>
      </c>
      <c r="AJ97" s="49">
        <f t="shared" si="1274"/>
        <v>0</v>
      </c>
      <c r="AK97" s="49">
        <f t="shared" si="1274"/>
        <v>0</v>
      </c>
      <c r="AL97" s="49">
        <f t="shared" si="1274"/>
        <v>0</v>
      </c>
      <c r="AM97" s="49">
        <f t="shared" si="1274"/>
        <v>0</v>
      </c>
      <c r="AN97" s="49">
        <f t="shared" si="1274"/>
        <v>0</v>
      </c>
      <c r="AO97" s="49">
        <f t="shared" si="1274"/>
        <v>0</v>
      </c>
      <c r="AP97" s="49">
        <f t="shared" si="1274"/>
        <v>0</v>
      </c>
      <c r="AQ97" s="49">
        <f t="shared" si="1274"/>
        <v>0</v>
      </c>
      <c r="AR97" s="319">
        <f t="shared" si="1274"/>
        <v>0</v>
      </c>
      <c r="AS97" s="49">
        <f t="shared" si="1274"/>
        <v>0</v>
      </c>
      <c r="AT97" s="49">
        <f t="shared" si="1274"/>
        <v>0</v>
      </c>
      <c r="AU97" s="49">
        <f t="shared" si="1274"/>
        <v>0</v>
      </c>
      <c r="AV97" s="49">
        <f t="shared" si="1274"/>
        <v>0</v>
      </c>
      <c r="AW97" s="49">
        <f t="shared" si="1274"/>
        <v>0</v>
      </c>
      <c r="AX97" s="49">
        <f t="shared" si="1274"/>
        <v>0</v>
      </c>
      <c r="AY97" s="49">
        <f t="shared" si="1274"/>
        <v>0</v>
      </c>
      <c r="AZ97" s="49">
        <f t="shared" si="1274"/>
        <v>0</v>
      </c>
      <c r="BA97" s="49">
        <f t="shared" si="1274"/>
        <v>0</v>
      </c>
      <c r="BB97" s="49">
        <f t="shared" si="1274"/>
        <v>0</v>
      </c>
      <c r="BC97" s="49">
        <f t="shared" si="1274"/>
        <v>0</v>
      </c>
      <c r="BD97" s="49">
        <f t="shared" si="1274"/>
        <v>0</v>
      </c>
      <c r="BE97" s="319">
        <f t="shared" si="1274"/>
        <v>0</v>
      </c>
      <c r="BF97" s="49">
        <f t="shared" si="1274"/>
        <v>0</v>
      </c>
      <c r="BG97" s="49">
        <f t="shared" si="1274"/>
        <v>0</v>
      </c>
      <c r="BH97" s="49">
        <f t="shared" si="1274"/>
        <v>0</v>
      </c>
      <c r="BI97" s="49">
        <f t="shared" si="1274"/>
        <v>0</v>
      </c>
      <c r="BJ97" s="49">
        <f t="shared" si="1274"/>
        <v>0</v>
      </c>
      <c r="BK97" s="49">
        <f t="shared" si="1274"/>
        <v>0</v>
      </c>
      <c r="BL97" s="49">
        <f t="shared" si="1274"/>
        <v>0</v>
      </c>
      <c r="BM97" s="49">
        <f t="shared" si="1274"/>
        <v>0</v>
      </c>
      <c r="BN97" s="49">
        <f t="shared" si="1274"/>
        <v>0</v>
      </c>
      <c r="BO97" s="49">
        <f t="shared" si="1274"/>
        <v>0</v>
      </c>
      <c r="BP97" s="49">
        <f t="shared" si="1274"/>
        <v>0</v>
      </c>
      <c r="BQ97" s="49">
        <f t="shared" si="1274"/>
        <v>0</v>
      </c>
      <c r="BR97" s="319">
        <f t="shared" ref="BR97:EC97" si="1275">BR95+BR96</f>
        <v>0</v>
      </c>
      <c r="BS97" s="49">
        <f t="shared" si="1275"/>
        <v>0</v>
      </c>
      <c r="BT97" s="49">
        <f t="shared" si="1275"/>
        <v>0</v>
      </c>
      <c r="BU97" s="49">
        <f t="shared" si="1275"/>
        <v>0</v>
      </c>
      <c r="BV97" s="49">
        <f t="shared" si="1275"/>
        <v>0</v>
      </c>
      <c r="BW97" s="49">
        <f t="shared" si="1275"/>
        <v>0</v>
      </c>
      <c r="BX97" s="49">
        <f t="shared" si="1275"/>
        <v>0</v>
      </c>
      <c r="BY97" s="49">
        <f t="shared" si="1275"/>
        <v>0</v>
      </c>
      <c r="BZ97" s="49">
        <f t="shared" si="1275"/>
        <v>0</v>
      </c>
      <c r="CA97" s="49">
        <f t="shared" si="1275"/>
        <v>0</v>
      </c>
      <c r="CB97" s="49">
        <f t="shared" si="1275"/>
        <v>0</v>
      </c>
      <c r="CC97" s="49">
        <f t="shared" si="1275"/>
        <v>0</v>
      </c>
      <c r="CD97" s="49">
        <f t="shared" si="1275"/>
        <v>0</v>
      </c>
      <c r="CE97" s="319">
        <f t="shared" si="1275"/>
        <v>0</v>
      </c>
      <c r="CF97" s="49">
        <f t="shared" si="1275"/>
        <v>0</v>
      </c>
      <c r="CG97" s="49">
        <f t="shared" si="1275"/>
        <v>0</v>
      </c>
      <c r="CH97" s="49">
        <f t="shared" si="1275"/>
        <v>0</v>
      </c>
      <c r="CI97" s="49">
        <f t="shared" si="1275"/>
        <v>0</v>
      </c>
      <c r="CJ97" s="49">
        <f t="shared" si="1275"/>
        <v>0</v>
      </c>
      <c r="CK97" s="49">
        <f t="shared" si="1275"/>
        <v>0</v>
      </c>
      <c r="CL97" s="49">
        <f t="shared" si="1275"/>
        <v>0</v>
      </c>
      <c r="CM97" s="49">
        <f t="shared" si="1275"/>
        <v>0</v>
      </c>
      <c r="CN97" s="49">
        <f t="shared" si="1275"/>
        <v>0</v>
      </c>
      <c r="CO97" s="49">
        <f t="shared" si="1275"/>
        <v>0</v>
      </c>
      <c r="CP97" s="49">
        <f t="shared" si="1275"/>
        <v>0</v>
      </c>
      <c r="CQ97" s="49">
        <f t="shared" si="1275"/>
        <v>0</v>
      </c>
      <c r="CR97" s="319">
        <f t="shared" si="1275"/>
        <v>0</v>
      </c>
      <c r="CS97" s="49">
        <f t="shared" si="1275"/>
        <v>0</v>
      </c>
      <c r="CT97" s="49">
        <f t="shared" si="1275"/>
        <v>0</v>
      </c>
      <c r="CU97" s="49">
        <f t="shared" si="1275"/>
        <v>0</v>
      </c>
      <c r="CV97" s="49">
        <f t="shared" si="1275"/>
        <v>0</v>
      </c>
      <c r="CW97" s="49">
        <f t="shared" si="1275"/>
        <v>0</v>
      </c>
      <c r="CX97" s="49">
        <f t="shared" si="1275"/>
        <v>0</v>
      </c>
      <c r="CY97" s="49">
        <f t="shared" si="1275"/>
        <v>0</v>
      </c>
      <c r="CZ97" s="49">
        <f t="shared" si="1275"/>
        <v>0</v>
      </c>
      <c r="DA97" s="49">
        <f t="shared" si="1275"/>
        <v>0</v>
      </c>
      <c r="DB97" s="49">
        <f t="shared" si="1275"/>
        <v>0</v>
      </c>
      <c r="DC97" s="49">
        <f t="shared" si="1275"/>
        <v>0</v>
      </c>
      <c r="DD97" s="49">
        <f t="shared" si="1275"/>
        <v>0</v>
      </c>
      <c r="DE97" s="319">
        <f t="shared" si="1275"/>
        <v>0</v>
      </c>
      <c r="DF97" s="49">
        <f t="shared" si="1275"/>
        <v>0</v>
      </c>
      <c r="DG97" s="49">
        <f t="shared" si="1275"/>
        <v>0</v>
      </c>
      <c r="DH97" s="49">
        <f t="shared" si="1275"/>
        <v>0</v>
      </c>
      <c r="DI97" s="49">
        <f t="shared" si="1275"/>
        <v>0</v>
      </c>
      <c r="DJ97" s="49">
        <f t="shared" si="1275"/>
        <v>0</v>
      </c>
      <c r="DK97" s="49">
        <f t="shared" si="1275"/>
        <v>0</v>
      </c>
      <c r="DL97" s="49">
        <f t="shared" si="1275"/>
        <v>0</v>
      </c>
      <c r="DM97" s="49">
        <f t="shared" si="1275"/>
        <v>0</v>
      </c>
      <c r="DN97" s="49">
        <f t="shared" si="1275"/>
        <v>0</v>
      </c>
      <c r="DO97" s="49">
        <f t="shared" si="1275"/>
        <v>0</v>
      </c>
      <c r="DP97" s="49">
        <f t="shared" si="1275"/>
        <v>0</v>
      </c>
      <c r="DQ97" s="49">
        <f t="shared" si="1275"/>
        <v>0</v>
      </c>
      <c r="DR97" s="319">
        <f t="shared" si="1275"/>
        <v>0</v>
      </c>
      <c r="DS97" s="49">
        <f t="shared" si="1275"/>
        <v>0</v>
      </c>
      <c r="DT97" s="49">
        <f t="shared" si="1275"/>
        <v>0</v>
      </c>
      <c r="DU97" s="49">
        <f t="shared" si="1275"/>
        <v>0</v>
      </c>
      <c r="DV97" s="49">
        <f t="shared" si="1275"/>
        <v>0</v>
      </c>
      <c r="DW97" s="49">
        <f t="shared" si="1275"/>
        <v>0</v>
      </c>
      <c r="DX97" s="49">
        <f t="shared" si="1275"/>
        <v>0</v>
      </c>
      <c r="DY97" s="49">
        <f t="shared" si="1275"/>
        <v>0</v>
      </c>
      <c r="DZ97" s="49">
        <f t="shared" si="1275"/>
        <v>0</v>
      </c>
      <c r="EA97" s="49">
        <f t="shared" si="1275"/>
        <v>0</v>
      </c>
      <c r="EB97" s="49">
        <f t="shared" si="1275"/>
        <v>0</v>
      </c>
      <c r="EC97" s="49">
        <f t="shared" si="1275"/>
        <v>0</v>
      </c>
      <c r="ED97" s="49">
        <f t="shared" ref="ED97:EE97" si="1276">ED95+ED96</f>
        <v>0</v>
      </c>
      <c r="EE97" s="391">
        <f t="shared" si="1276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  <ignoredErrors>
    <ignoredError sqref="R82" 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6A69-8120-0748-BF77-2249F2C7E796}">
  <sheetPr codeName="Sheet14">
    <tabColor theme="8" tint="0.39997558519241921"/>
  </sheetPr>
  <dimension ref="A1:DW996"/>
  <sheetViews>
    <sheetView workbookViewId="0">
      <selection activeCell="E5" sqref="E5:DW19"/>
    </sheetView>
  </sheetViews>
  <sheetFormatPr baseColWidth="10" defaultColWidth="14.42578125" defaultRowHeight="15" x14ac:dyDescent="0.25"/>
  <cols>
    <col min="1" max="1" width="8" style="100" bestFit="1" customWidth="1"/>
    <col min="2" max="2" width="6.42578125" style="100" bestFit="1" customWidth="1"/>
    <col min="3" max="3" width="9" style="100" bestFit="1" customWidth="1"/>
    <col min="4" max="4" width="7.7109375" style="100" bestFit="1" customWidth="1"/>
    <col min="5" max="5" width="16.7109375" style="100" bestFit="1" customWidth="1"/>
    <col min="6" max="6" width="4.42578125" style="100" bestFit="1" customWidth="1"/>
    <col min="7" max="7" width="10" style="100" bestFit="1" customWidth="1"/>
    <col min="8" max="9" width="5" style="100" bestFit="1" customWidth="1"/>
    <col min="10" max="15" width="4.7109375" style="100" bestFit="1" customWidth="1"/>
    <col min="16" max="16" width="7.42578125" style="100" bestFit="1" customWidth="1"/>
    <col min="17" max="17" width="5.7109375" style="100" bestFit="1" customWidth="1"/>
    <col min="18" max="19" width="7" style="100" bestFit="1" customWidth="1"/>
    <col min="20" max="21" width="5" style="100" bestFit="1" customWidth="1"/>
    <col min="22" max="29" width="10" style="100" bestFit="1" customWidth="1"/>
    <col min="30" max="30" width="10.28515625" style="100" bestFit="1" customWidth="1"/>
    <col min="31" max="103" width="10" style="100" bestFit="1" customWidth="1"/>
    <col min="104" max="16384" width="14.42578125" style="100"/>
  </cols>
  <sheetData>
    <row r="1" spans="1:127" ht="15.75" thickBot="1" x14ac:dyDescent="0.3">
      <c r="A1" s="515" t="s">
        <v>187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  <c r="O1" s="516"/>
      <c r="P1" s="517"/>
    </row>
    <row r="2" spans="1:127" x14ac:dyDescent="0.25">
      <c r="A2" s="106"/>
      <c r="B2" s="106"/>
      <c r="C2" s="106"/>
      <c r="D2" s="106"/>
      <c r="E2" s="106"/>
      <c r="F2" s="103"/>
      <c r="G2" s="113"/>
      <c r="H2" s="103">
        <v>2025</v>
      </c>
      <c r="I2" s="103">
        <v>2025</v>
      </c>
      <c r="J2" s="103">
        <v>2025</v>
      </c>
      <c r="K2" s="103">
        <v>2025</v>
      </c>
      <c r="L2" s="103">
        <v>2025</v>
      </c>
      <c r="M2" s="103">
        <v>2025</v>
      </c>
      <c r="N2" s="103">
        <v>2025</v>
      </c>
      <c r="O2" s="103">
        <v>2025</v>
      </c>
      <c r="P2" s="103">
        <v>2025</v>
      </c>
      <c r="Q2" s="103">
        <v>2025</v>
      </c>
      <c r="R2" s="103">
        <v>2025</v>
      </c>
      <c r="S2" s="103">
        <v>2025</v>
      </c>
      <c r="T2" s="103">
        <v>2025</v>
      </c>
      <c r="U2" s="103">
        <v>2026</v>
      </c>
      <c r="V2" s="103">
        <v>2026</v>
      </c>
      <c r="W2" s="103">
        <v>2026</v>
      </c>
      <c r="X2" s="103">
        <v>2026</v>
      </c>
      <c r="Y2" s="103">
        <v>2026</v>
      </c>
      <c r="Z2" s="103">
        <v>2026</v>
      </c>
      <c r="AA2" s="103">
        <v>2026</v>
      </c>
      <c r="AB2" s="103">
        <v>2026</v>
      </c>
      <c r="AC2" s="103">
        <v>2026</v>
      </c>
      <c r="AD2" s="103">
        <v>2026</v>
      </c>
      <c r="AE2" s="103">
        <v>2026</v>
      </c>
      <c r="AF2" s="126">
        <v>2027</v>
      </c>
      <c r="AG2" s="126">
        <v>2027</v>
      </c>
      <c r="AH2" s="126">
        <v>2027</v>
      </c>
      <c r="AI2" s="126">
        <v>2027</v>
      </c>
      <c r="AJ2" s="126">
        <v>2027</v>
      </c>
      <c r="AK2" s="126">
        <v>2027</v>
      </c>
      <c r="AL2" s="126">
        <v>2027</v>
      </c>
      <c r="AM2" s="126">
        <v>2027</v>
      </c>
      <c r="AN2" s="126">
        <v>2027</v>
      </c>
      <c r="AO2" s="126">
        <v>2027</v>
      </c>
      <c r="AP2" s="126">
        <v>2027</v>
      </c>
      <c r="AQ2" s="126">
        <v>2027</v>
      </c>
      <c r="AR2" s="126">
        <v>2028</v>
      </c>
      <c r="AS2" s="126">
        <v>2028</v>
      </c>
      <c r="AT2" s="126">
        <v>2028</v>
      </c>
      <c r="AU2" s="126">
        <v>2028</v>
      </c>
      <c r="AV2" s="126">
        <v>2028</v>
      </c>
      <c r="AW2" s="126">
        <v>2028</v>
      </c>
      <c r="AX2" s="126">
        <v>2028</v>
      </c>
      <c r="AY2" s="126">
        <v>2028</v>
      </c>
      <c r="AZ2" s="126">
        <v>2028</v>
      </c>
      <c r="BA2" s="126">
        <v>2028</v>
      </c>
      <c r="BB2" s="126">
        <v>2028</v>
      </c>
      <c r="BC2" s="126">
        <v>2028</v>
      </c>
      <c r="BD2" s="126">
        <v>2029</v>
      </c>
      <c r="BE2" s="126">
        <v>2029</v>
      </c>
      <c r="BF2" s="126">
        <v>2029</v>
      </c>
      <c r="BG2" s="126">
        <v>2029</v>
      </c>
      <c r="BH2" s="126">
        <v>2029</v>
      </c>
      <c r="BI2" s="126">
        <v>2029</v>
      </c>
      <c r="BJ2" s="126">
        <v>2029</v>
      </c>
      <c r="BK2" s="126">
        <v>2029</v>
      </c>
      <c r="BL2" s="126">
        <v>2029</v>
      </c>
      <c r="BM2" s="126">
        <v>2029</v>
      </c>
      <c r="BN2" s="126">
        <v>2029</v>
      </c>
      <c r="BO2" s="126">
        <v>2029</v>
      </c>
      <c r="BP2" s="126">
        <v>2030</v>
      </c>
      <c r="BQ2" s="126">
        <v>2030</v>
      </c>
      <c r="BR2" s="126">
        <v>2030</v>
      </c>
      <c r="BS2" s="126">
        <v>2030</v>
      </c>
      <c r="BT2" s="126">
        <v>2030</v>
      </c>
      <c r="BU2" s="126">
        <v>2030</v>
      </c>
      <c r="BV2" s="126">
        <v>2030</v>
      </c>
      <c r="BW2" s="126">
        <v>2030</v>
      </c>
      <c r="BX2" s="126">
        <v>2030</v>
      </c>
      <c r="BY2" s="126">
        <v>2030</v>
      </c>
      <c r="BZ2" s="126">
        <v>2030</v>
      </c>
      <c r="CA2" s="126">
        <v>2030</v>
      </c>
      <c r="CB2" s="126">
        <v>2031</v>
      </c>
      <c r="CC2" s="126">
        <v>2031</v>
      </c>
      <c r="CD2" s="126">
        <v>2031</v>
      </c>
      <c r="CE2" s="126">
        <v>2031</v>
      </c>
      <c r="CF2" s="126">
        <v>2031</v>
      </c>
      <c r="CG2" s="126">
        <v>2031</v>
      </c>
      <c r="CH2" s="126">
        <v>2031</v>
      </c>
      <c r="CI2" s="126">
        <v>2031</v>
      </c>
      <c r="CJ2" s="126">
        <v>2031</v>
      </c>
      <c r="CK2" s="126">
        <v>2031</v>
      </c>
      <c r="CL2" s="126">
        <v>2031</v>
      </c>
      <c r="CM2" s="126">
        <v>2031</v>
      </c>
      <c r="CN2" s="126">
        <v>2032</v>
      </c>
      <c r="CO2" s="126">
        <v>2032</v>
      </c>
      <c r="CP2" s="126">
        <v>2032</v>
      </c>
      <c r="CQ2" s="126">
        <v>2032</v>
      </c>
      <c r="CR2" s="126">
        <v>2032</v>
      </c>
      <c r="CS2" s="126">
        <v>2032</v>
      </c>
      <c r="CT2" s="126">
        <v>2032</v>
      </c>
      <c r="CU2" s="126">
        <v>2032</v>
      </c>
      <c r="CV2" s="126">
        <v>2032</v>
      </c>
      <c r="CW2" s="126">
        <v>2032</v>
      </c>
      <c r="CX2" s="126">
        <v>2032</v>
      </c>
      <c r="CY2" s="126">
        <v>2032</v>
      </c>
      <c r="CZ2" s="126">
        <v>2033</v>
      </c>
      <c r="DA2" s="126">
        <v>2033</v>
      </c>
      <c r="DB2" s="126">
        <v>2033</v>
      </c>
      <c r="DC2" s="126">
        <v>2033</v>
      </c>
      <c r="DD2" s="126">
        <v>2033</v>
      </c>
      <c r="DE2" s="126">
        <v>2033</v>
      </c>
      <c r="DF2" s="126">
        <v>2033</v>
      </c>
      <c r="DG2" s="126">
        <v>2033</v>
      </c>
      <c r="DH2" s="126">
        <v>2033</v>
      </c>
      <c r="DI2" s="126">
        <v>2033</v>
      </c>
      <c r="DJ2" s="126">
        <v>2033</v>
      </c>
      <c r="DK2" s="126">
        <v>2033</v>
      </c>
      <c r="DL2" s="126">
        <v>2034</v>
      </c>
      <c r="DM2" s="126">
        <v>2034</v>
      </c>
      <c r="DN2" s="126">
        <v>2034</v>
      </c>
      <c r="DO2" s="126">
        <v>2034</v>
      </c>
      <c r="DP2" s="126">
        <v>2034</v>
      </c>
      <c r="DQ2" s="126">
        <v>2034</v>
      </c>
      <c r="DR2" s="126">
        <v>2034</v>
      </c>
      <c r="DS2" s="126">
        <v>2034</v>
      </c>
      <c r="DT2" s="126">
        <v>2034</v>
      </c>
      <c r="DU2" s="126">
        <v>2034</v>
      </c>
      <c r="DV2" s="126">
        <v>2034</v>
      </c>
      <c r="DW2" s="126">
        <v>2034</v>
      </c>
    </row>
    <row r="3" spans="1:127" x14ac:dyDescent="0.25">
      <c r="A3" s="125"/>
      <c r="B3" s="125" t="s">
        <v>0</v>
      </c>
      <c r="C3" s="125" t="s">
        <v>149</v>
      </c>
      <c r="D3" s="125" t="s">
        <v>148</v>
      </c>
      <c r="E3" s="125" t="s">
        <v>147</v>
      </c>
      <c r="F3" s="125" t="s">
        <v>146</v>
      </c>
      <c r="G3" s="125" t="s">
        <v>145</v>
      </c>
      <c r="H3" s="125" t="s">
        <v>144</v>
      </c>
      <c r="I3" s="125" t="s">
        <v>143</v>
      </c>
      <c r="J3" s="125" t="s">
        <v>142</v>
      </c>
      <c r="K3" s="125" t="s">
        <v>141</v>
      </c>
      <c r="L3" s="125" t="s">
        <v>140</v>
      </c>
      <c r="M3" s="125" t="s">
        <v>139</v>
      </c>
      <c r="N3" s="125" t="s">
        <v>138</v>
      </c>
      <c r="O3" s="125" t="s">
        <v>137</v>
      </c>
      <c r="P3" s="125" t="s">
        <v>136</v>
      </c>
      <c r="Q3" s="125" t="s">
        <v>135</v>
      </c>
      <c r="R3" s="125" t="s">
        <v>134</v>
      </c>
      <c r="S3" s="125" t="s">
        <v>133</v>
      </c>
      <c r="T3" s="125" t="s">
        <v>144</v>
      </c>
      <c r="U3" s="125" t="s">
        <v>143</v>
      </c>
      <c r="V3" s="125" t="s">
        <v>142</v>
      </c>
      <c r="W3" s="125" t="s">
        <v>141</v>
      </c>
      <c r="X3" s="125" t="s">
        <v>140</v>
      </c>
      <c r="Y3" s="125" t="s">
        <v>139</v>
      </c>
      <c r="Z3" s="125" t="s">
        <v>138</v>
      </c>
      <c r="AA3" s="125" t="s">
        <v>137</v>
      </c>
      <c r="AB3" s="125" t="s">
        <v>136</v>
      </c>
      <c r="AC3" s="125" t="s">
        <v>135</v>
      </c>
      <c r="AD3" s="125" t="s">
        <v>134</v>
      </c>
      <c r="AE3" s="125" t="s">
        <v>133</v>
      </c>
      <c r="AF3" s="124" t="s">
        <v>144</v>
      </c>
      <c r="AG3" s="124" t="s">
        <v>143</v>
      </c>
      <c r="AH3" s="124" t="s">
        <v>142</v>
      </c>
      <c r="AI3" s="124" t="s">
        <v>141</v>
      </c>
      <c r="AJ3" s="124" t="s">
        <v>140</v>
      </c>
      <c r="AK3" s="124" t="s">
        <v>139</v>
      </c>
      <c r="AL3" s="124" t="s">
        <v>138</v>
      </c>
      <c r="AM3" s="124" t="s">
        <v>137</v>
      </c>
      <c r="AN3" s="124" t="s">
        <v>136</v>
      </c>
      <c r="AO3" s="124" t="s">
        <v>135</v>
      </c>
      <c r="AP3" s="124" t="s">
        <v>134</v>
      </c>
      <c r="AQ3" s="124" t="s">
        <v>133</v>
      </c>
      <c r="AR3" s="124" t="s">
        <v>144</v>
      </c>
      <c r="AS3" s="124" t="s">
        <v>143</v>
      </c>
      <c r="AT3" s="124" t="s">
        <v>142</v>
      </c>
      <c r="AU3" s="124" t="s">
        <v>141</v>
      </c>
      <c r="AV3" s="124" t="s">
        <v>140</v>
      </c>
      <c r="AW3" s="124" t="s">
        <v>139</v>
      </c>
      <c r="AX3" s="124" t="s">
        <v>138</v>
      </c>
      <c r="AY3" s="124" t="s">
        <v>137</v>
      </c>
      <c r="AZ3" s="124" t="s">
        <v>136</v>
      </c>
      <c r="BA3" s="124" t="s">
        <v>135</v>
      </c>
      <c r="BB3" s="124" t="s">
        <v>134</v>
      </c>
      <c r="BC3" s="124" t="s">
        <v>133</v>
      </c>
      <c r="BD3" s="124" t="s">
        <v>144</v>
      </c>
      <c r="BE3" s="124" t="s">
        <v>143</v>
      </c>
      <c r="BF3" s="124" t="s">
        <v>142</v>
      </c>
      <c r="BG3" s="124" t="s">
        <v>141</v>
      </c>
      <c r="BH3" s="124" t="s">
        <v>140</v>
      </c>
      <c r="BI3" s="124" t="s">
        <v>139</v>
      </c>
      <c r="BJ3" s="124" t="s">
        <v>138</v>
      </c>
      <c r="BK3" s="124" t="s">
        <v>137</v>
      </c>
      <c r="BL3" s="124" t="s">
        <v>136</v>
      </c>
      <c r="BM3" s="124" t="s">
        <v>135</v>
      </c>
      <c r="BN3" s="124" t="s">
        <v>134</v>
      </c>
      <c r="BO3" s="124" t="s">
        <v>133</v>
      </c>
      <c r="BP3" s="124" t="s">
        <v>144</v>
      </c>
      <c r="BQ3" s="124" t="s">
        <v>143</v>
      </c>
      <c r="BR3" s="124" t="s">
        <v>142</v>
      </c>
      <c r="BS3" s="124" t="s">
        <v>141</v>
      </c>
      <c r="BT3" s="124" t="s">
        <v>140</v>
      </c>
      <c r="BU3" s="124" t="s">
        <v>139</v>
      </c>
      <c r="BV3" s="124" t="s">
        <v>138</v>
      </c>
      <c r="BW3" s="124" t="s">
        <v>137</v>
      </c>
      <c r="BX3" s="124" t="s">
        <v>136</v>
      </c>
      <c r="BY3" s="124" t="s">
        <v>135</v>
      </c>
      <c r="BZ3" s="124" t="s">
        <v>134</v>
      </c>
      <c r="CA3" s="124" t="s">
        <v>133</v>
      </c>
      <c r="CB3" s="124" t="s">
        <v>144</v>
      </c>
      <c r="CC3" s="124" t="s">
        <v>143</v>
      </c>
      <c r="CD3" s="124" t="s">
        <v>142</v>
      </c>
      <c r="CE3" s="124" t="s">
        <v>141</v>
      </c>
      <c r="CF3" s="124" t="s">
        <v>140</v>
      </c>
      <c r="CG3" s="124" t="s">
        <v>139</v>
      </c>
      <c r="CH3" s="124" t="s">
        <v>138</v>
      </c>
      <c r="CI3" s="124" t="s">
        <v>137</v>
      </c>
      <c r="CJ3" s="124" t="s">
        <v>136</v>
      </c>
      <c r="CK3" s="124" t="s">
        <v>135</v>
      </c>
      <c r="CL3" s="124" t="s">
        <v>134</v>
      </c>
      <c r="CM3" s="124" t="s">
        <v>133</v>
      </c>
      <c r="CN3" s="124" t="s">
        <v>144</v>
      </c>
      <c r="CO3" s="124" t="s">
        <v>143</v>
      </c>
      <c r="CP3" s="124" t="s">
        <v>142</v>
      </c>
      <c r="CQ3" s="124" t="s">
        <v>141</v>
      </c>
      <c r="CR3" s="124" t="s">
        <v>140</v>
      </c>
      <c r="CS3" s="124" t="s">
        <v>139</v>
      </c>
      <c r="CT3" s="124" t="s">
        <v>138</v>
      </c>
      <c r="CU3" s="124" t="s">
        <v>137</v>
      </c>
      <c r="CV3" s="124" t="s">
        <v>136</v>
      </c>
      <c r="CW3" s="124" t="s">
        <v>135</v>
      </c>
      <c r="CX3" s="124" t="s">
        <v>134</v>
      </c>
      <c r="CY3" s="124" t="s">
        <v>133</v>
      </c>
      <c r="CZ3" s="124" t="s">
        <v>144</v>
      </c>
      <c r="DA3" s="124" t="s">
        <v>143</v>
      </c>
      <c r="DB3" s="124" t="s">
        <v>142</v>
      </c>
      <c r="DC3" s="124" t="s">
        <v>141</v>
      </c>
      <c r="DD3" s="124" t="s">
        <v>140</v>
      </c>
      <c r="DE3" s="124" t="s">
        <v>139</v>
      </c>
      <c r="DF3" s="124" t="s">
        <v>138</v>
      </c>
      <c r="DG3" s="124" t="s">
        <v>137</v>
      </c>
      <c r="DH3" s="124" t="s">
        <v>136</v>
      </c>
      <c r="DI3" s="124" t="s">
        <v>135</v>
      </c>
      <c r="DJ3" s="124" t="s">
        <v>134</v>
      </c>
      <c r="DK3" s="124" t="s">
        <v>133</v>
      </c>
      <c r="DL3" s="124" t="s">
        <v>144</v>
      </c>
      <c r="DM3" s="124" t="s">
        <v>143</v>
      </c>
      <c r="DN3" s="124" t="s">
        <v>142</v>
      </c>
      <c r="DO3" s="124" t="s">
        <v>141</v>
      </c>
      <c r="DP3" s="124" t="s">
        <v>140</v>
      </c>
      <c r="DQ3" s="124" t="s">
        <v>139</v>
      </c>
      <c r="DR3" s="124" t="s">
        <v>138</v>
      </c>
      <c r="DS3" s="124" t="s">
        <v>137</v>
      </c>
      <c r="DT3" s="124" t="s">
        <v>136</v>
      </c>
      <c r="DU3" s="124" t="s">
        <v>135</v>
      </c>
      <c r="DV3" s="124" t="s">
        <v>134</v>
      </c>
      <c r="DW3" s="124" t="s">
        <v>133</v>
      </c>
    </row>
    <row r="4" spans="1:127" x14ac:dyDescent="0.25">
      <c r="A4" s="106"/>
      <c r="B4" s="106"/>
      <c r="C4" s="105"/>
      <c r="D4" s="105"/>
      <c r="E4" s="106"/>
      <c r="F4" s="103"/>
      <c r="G4" s="106"/>
      <c r="H4" s="106"/>
      <c r="I4" s="106"/>
      <c r="J4" s="106"/>
      <c r="K4" s="106"/>
      <c r="L4" s="106"/>
      <c r="M4" s="106"/>
      <c r="N4" s="106"/>
      <c r="O4" s="106"/>
      <c r="P4" s="106"/>
    </row>
    <row r="5" spans="1:127" ht="14.25" customHeight="1" x14ac:dyDescent="0.25">
      <c r="A5" s="111" t="s">
        <v>132</v>
      </c>
      <c r="B5" s="115">
        <v>61</v>
      </c>
      <c r="C5" s="114" t="s">
        <v>173</v>
      </c>
      <c r="D5" s="119"/>
      <c r="E5" s="121"/>
      <c r="F5" s="120"/>
      <c r="G5" s="116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2"/>
      <c r="DA5" s="112"/>
      <c r="DB5" s="112"/>
      <c r="DC5" s="112"/>
      <c r="DD5" s="112"/>
      <c r="DE5" s="112"/>
      <c r="DF5" s="112"/>
      <c r="DG5" s="112"/>
      <c r="DH5" s="112"/>
      <c r="DI5" s="112"/>
      <c r="DJ5" s="112"/>
      <c r="DK5" s="112"/>
      <c r="DL5" s="112"/>
      <c r="DM5" s="112"/>
      <c r="DN5" s="112"/>
      <c r="DO5" s="112"/>
      <c r="DP5" s="112"/>
      <c r="DQ5" s="112"/>
      <c r="DR5" s="112"/>
      <c r="DS5" s="112"/>
      <c r="DT5" s="112"/>
      <c r="DU5" s="112"/>
      <c r="DV5" s="112"/>
      <c r="DW5" s="112"/>
    </row>
    <row r="6" spans="1:127" ht="14.25" customHeight="1" x14ac:dyDescent="0.25">
      <c r="A6" s="111" t="s">
        <v>130</v>
      </c>
      <c r="B6" s="115">
        <v>105.5</v>
      </c>
      <c r="C6" s="114" t="s">
        <v>183</v>
      </c>
      <c r="D6" s="105"/>
      <c r="E6" s="110"/>
      <c r="F6" s="109"/>
      <c r="G6" s="107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  <c r="CN6" s="113"/>
      <c r="CO6" s="113"/>
      <c r="CP6" s="113"/>
      <c r="CQ6" s="113"/>
      <c r="CR6" s="113"/>
      <c r="CS6" s="113"/>
      <c r="CT6" s="113"/>
      <c r="CU6" s="113"/>
      <c r="CV6" s="113"/>
      <c r="CW6" s="113"/>
      <c r="CX6" s="113"/>
      <c r="CY6" s="113"/>
      <c r="CZ6" s="113"/>
      <c r="DA6" s="113"/>
      <c r="DB6" s="113"/>
      <c r="DC6" s="113"/>
      <c r="DD6" s="113"/>
      <c r="DE6" s="113"/>
      <c r="DF6" s="113"/>
      <c r="DG6" s="113"/>
      <c r="DH6" s="113"/>
      <c r="DI6" s="113"/>
      <c r="DJ6" s="113"/>
      <c r="DK6" s="113"/>
      <c r="DL6" s="113"/>
      <c r="DM6" s="113"/>
      <c r="DN6" s="113"/>
      <c r="DO6" s="113"/>
      <c r="DP6" s="113"/>
      <c r="DQ6" s="113"/>
      <c r="DR6" s="113"/>
      <c r="DS6" s="113"/>
      <c r="DT6" s="113"/>
      <c r="DU6" s="113"/>
      <c r="DV6" s="113"/>
      <c r="DW6" s="113"/>
    </row>
    <row r="7" spans="1:127" ht="14.25" customHeight="1" x14ac:dyDescent="0.25">
      <c r="A7" s="111" t="s">
        <v>129</v>
      </c>
      <c r="B7" s="115">
        <v>105.5</v>
      </c>
      <c r="C7" s="114" t="s">
        <v>182</v>
      </c>
      <c r="D7" s="105"/>
      <c r="E7" s="121"/>
      <c r="F7" s="120"/>
      <c r="G7" s="107"/>
      <c r="H7" s="112"/>
      <c r="I7" s="112"/>
      <c r="J7" s="112"/>
      <c r="K7" s="112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  <c r="CN7" s="113"/>
      <c r="CO7" s="113"/>
      <c r="CP7" s="113"/>
      <c r="CQ7" s="113"/>
      <c r="CR7" s="113"/>
      <c r="CS7" s="113"/>
      <c r="CT7" s="113"/>
      <c r="CU7" s="113"/>
      <c r="CV7" s="113"/>
      <c r="CW7" s="113"/>
      <c r="CX7" s="113"/>
      <c r="CY7" s="113"/>
      <c r="CZ7" s="113"/>
      <c r="DA7" s="113"/>
      <c r="DB7" s="113"/>
      <c r="DC7" s="113"/>
      <c r="DD7" s="113"/>
      <c r="DE7" s="113"/>
      <c r="DF7" s="113"/>
      <c r="DG7" s="113"/>
      <c r="DH7" s="113"/>
      <c r="DI7" s="113"/>
      <c r="DJ7" s="113"/>
      <c r="DK7" s="113"/>
      <c r="DL7" s="113"/>
      <c r="DM7" s="113"/>
      <c r="DN7" s="113"/>
      <c r="DO7" s="113"/>
      <c r="DP7" s="113"/>
      <c r="DQ7" s="113"/>
      <c r="DR7" s="113"/>
      <c r="DS7" s="113"/>
      <c r="DT7" s="113"/>
      <c r="DU7" s="113"/>
      <c r="DV7" s="113"/>
      <c r="DW7" s="113"/>
    </row>
    <row r="8" spans="1:127" ht="14.25" customHeight="1" x14ac:dyDescent="0.25">
      <c r="A8" s="111" t="s">
        <v>127</v>
      </c>
      <c r="B8" s="115">
        <v>61</v>
      </c>
      <c r="C8" s="114" t="s">
        <v>181</v>
      </c>
      <c r="D8" s="105"/>
      <c r="E8" s="110"/>
      <c r="F8" s="109"/>
      <c r="G8" s="107"/>
      <c r="H8" s="106"/>
      <c r="I8" s="106"/>
      <c r="J8" s="106"/>
      <c r="K8" s="106"/>
      <c r="L8" s="106"/>
      <c r="M8" s="106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  <c r="CN8" s="113"/>
      <c r="CO8" s="113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3"/>
      <c r="DA8" s="113"/>
      <c r="DB8" s="113"/>
      <c r="DC8" s="113"/>
      <c r="DD8" s="113"/>
      <c r="DE8" s="113"/>
      <c r="DF8" s="113"/>
      <c r="DG8" s="113"/>
      <c r="DH8" s="113"/>
      <c r="DI8" s="113"/>
      <c r="DJ8" s="113"/>
      <c r="DK8" s="113"/>
      <c r="DL8" s="113"/>
      <c r="DM8" s="113"/>
      <c r="DN8" s="113"/>
      <c r="DO8" s="113"/>
      <c r="DP8" s="113"/>
      <c r="DQ8" s="113"/>
      <c r="DR8" s="113"/>
      <c r="DS8" s="113"/>
      <c r="DT8" s="113"/>
      <c r="DU8" s="113"/>
      <c r="DV8" s="113"/>
      <c r="DW8" s="113"/>
    </row>
    <row r="9" spans="1:127" ht="14.25" customHeight="1" x14ac:dyDescent="0.25">
      <c r="A9" s="111" t="s">
        <v>126</v>
      </c>
      <c r="B9" s="115">
        <v>106.5</v>
      </c>
      <c r="C9" s="114" t="s">
        <v>180</v>
      </c>
      <c r="D9" s="119"/>
      <c r="E9" s="121"/>
      <c r="F9" s="120"/>
      <c r="G9" s="116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</row>
    <row r="10" spans="1:127" ht="14.25" customHeight="1" x14ac:dyDescent="0.25">
      <c r="A10" s="111" t="s">
        <v>124</v>
      </c>
      <c r="B10" s="115">
        <v>101.8</v>
      </c>
      <c r="C10" s="114" t="s">
        <v>179</v>
      </c>
      <c r="D10" s="119"/>
      <c r="E10" s="118"/>
      <c r="F10" s="117"/>
      <c r="G10" s="123"/>
      <c r="H10" s="122"/>
      <c r="I10" s="122"/>
      <c r="J10" s="122"/>
      <c r="K10" s="122"/>
      <c r="L10" s="122"/>
      <c r="M10" s="122"/>
      <c r="N10" s="122"/>
      <c r="O10" s="12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  <c r="CP10" s="112"/>
      <c r="CQ10" s="112"/>
      <c r="CR10" s="112"/>
      <c r="CS10" s="112"/>
      <c r="CT10" s="112"/>
      <c r="CU10" s="112"/>
      <c r="CV10" s="112"/>
      <c r="CW10" s="112"/>
      <c r="CX10" s="112"/>
      <c r="CY10" s="112"/>
      <c r="CZ10" s="112"/>
      <c r="DA10" s="112"/>
      <c r="DB10" s="112"/>
      <c r="DC10" s="112"/>
      <c r="DD10" s="112"/>
      <c r="DE10" s="112"/>
      <c r="DF10" s="112"/>
      <c r="DG10" s="112"/>
      <c r="DH10" s="112"/>
      <c r="DI10" s="112"/>
      <c r="DJ10" s="112"/>
      <c r="DK10" s="112"/>
      <c r="DL10" s="112"/>
      <c r="DM10" s="112"/>
      <c r="DN10" s="112"/>
      <c r="DO10" s="112"/>
      <c r="DP10" s="112"/>
      <c r="DQ10" s="112"/>
      <c r="DR10" s="112"/>
      <c r="DS10" s="112"/>
      <c r="DT10" s="112"/>
      <c r="DU10" s="112"/>
      <c r="DV10" s="112"/>
      <c r="DW10" s="112"/>
    </row>
    <row r="11" spans="1:127" ht="14.25" customHeight="1" x14ac:dyDescent="0.25">
      <c r="A11" s="111" t="s">
        <v>122</v>
      </c>
      <c r="B11" s="115">
        <v>100.5</v>
      </c>
      <c r="C11" s="114" t="s">
        <v>178</v>
      </c>
      <c r="D11" s="119"/>
      <c r="E11" s="121"/>
      <c r="F11" s="120"/>
      <c r="G11" s="116"/>
      <c r="H11" s="122"/>
      <c r="I11" s="122"/>
      <c r="J11" s="122"/>
      <c r="K11" s="122"/>
      <c r="L11" s="122"/>
      <c r="M11" s="122"/>
      <c r="N11" s="122"/>
      <c r="O11" s="12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2"/>
      <c r="CY11" s="112"/>
      <c r="CZ11" s="112"/>
      <c r="DA11" s="112"/>
      <c r="DB11" s="112"/>
      <c r="DC11" s="112"/>
      <c r="DD11" s="112"/>
      <c r="DE11" s="112"/>
      <c r="DF11" s="112"/>
      <c r="DG11" s="112"/>
      <c r="DH11" s="112"/>
      <c r="DI11" s="112"/>
      <c r="DJ11" s="112"/>
      <c r="DK11" s="112"/>
      <c r="DL11" s="112"/>
      <c r="DM11" s="112"/>
      <c r="DN11" s="112"/>
      <c r="DO11" s="112"/>
      <c r="DP11" s="112"/>
      <c r="DQ11" s="112"/>
      <c r="DR11" s="112"/>
      <c r="DS11" s="112"/>
      <c r="DT11" s="112"/>
      <c r="DU11" s="112"/>
      <c r="DV11" s="112"/>
      <c r="DW11" s="112"/>
    </row>
    <row r="12" spans="1:127" ht="14.25" customHeight="1" x14ac:dyDescent="0.25">
      <c r="A12" s="111" t="s">
        <v>121</v>
      </c>
      <c r="B12" s="115">
        <v>133.6</v>
      </c>
      <c r="C12" s="114" t="s">
        <v>177</v>
      </c>
      <c r="D12" s="119"/>
      <c r="E12" s="121"/>
      <c r="F12" s="120"/>
      <c r="G12" s="116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112"/>
      <c r="CC12" s="112"/>
      <c r="CD12" s="112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2"/>
      <c r="CP12" s="112"/>
      <c r="CQ12" s="112"/>
      <c r="CR12" s="112"/>
      <c r="CS12" s="112"/>
      <c r="CT12" s="112"/>
      <c r="CU12" s="112"/>
      <c r="CV12" s="112"/>
      <c r="CW12" s="112"/>
      <c r="CX12" s="112"/>
      <c r="CY12" s="112"/>
      <c r="CZ12" s="112"/>
      <c r="DA12" s="112"/>
      <c r="DB12" s="112"/>
      <c r="DC12" s="112"/>
      <c r="DD12" s="112"/>
      <c r="DE12" s="112"/>
      <c r="DF12" s="112"/>
      <c r="DG12" s="112"/>
      <c r="DH12" s="112"/>
      <c r="DI12" s="112"/>
      <c r="DJ12" s="112"/>
      <c r="DK12" s="112"/>
      <c r="DL12" s="112"/>
      <c r="DM12" s="112"/>
      <c r="DN12" s="112"/>
      <c r="DO12" s="112"/>
      <c r="DP12" s="112"/>
      <c r="DQ12" s="112"/>
      <c r="DR12" s="112"/>
      <c r="DS12" s="112"/>
      <c r="DT12" s="112"/>
      <c r="DU12" s="112"/>
      <c r="DV12" s="112"/>
      <c r="DW12" s="112"/>
    </row>
    <row r="13" spans="1:127" ht="14.25" customHeight="1" x14ac:dyDescent="0.25">
      <c r="A13" s="111" t="s">
        <v>120</v>
      </c>
      <c r="B13" s="115">
        <v>100.9</v>
      </c>
      <c r="C13" s="114" t="s">
        <v>176</v>
      </c>
      <c r="D13" s="119"/>
      <c r="E13" s="121"/>
      <c r="F13" s="120"/>
      <c r="G13" s="116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  <c r="CP13" s="112"/>
      <c r="CQ13" s="112"/>
      <c r="CR13" s="112"/>
      <c r="CS13" s="112"/>
      <c r="CT13" s="112"/>
      <c r="CU13" s="112"/>
      <c r="CV13" s="112"/>
      <c r="CW13" s="112"/>
      <c r="CX13" s="112"/>
      <c r="CY13" s="112"/>
      <c r="CZ13" s="112"/>
      <c r="DA13" s="112"/>
      <c r="DB13" s="112"/>
      <c r="DC13" s="112"/>
      <c r="DD13" s="112"/>
      <c r="DE13" s="112"/>
      <c r="DF13" s="112"/>
      <c r="DG13" s="112"/>
      <c r="DH13" s="112"/>
      <c r="DI13" s="112"/>
      <c r="DJ13" s="112"/>
      <c r="DK13" s="112"/>
      <c r="DL13" s="112"/>
      <c r="DM13" s="112"/>
      <c r="DN13" s="112"/>
      <c r="DO13" s="112"/>
      <c r="DP13" s="112"/>
      <c r="DQ13" s="112"/>
      <c r="DR13" s="112"/>
      <c r="DS13" s="112"/>
      <c r="DT13" s="112"/>
      <c r="DU13" s="112"/>
      <c r="DV13" s="112"/>
      <c r="DW13" s="112"/>
    </row>
    <row r="14" spans="1:127" ht="14.25" customHeight="1" x14ac:dyDescent="0.25">
      <c r="A14" s="111" t="s">
        <v>118</v>
      </c>
      <c r="B14" s="115">
        <v>63</v>
      </c>
      <c r="C14" s="114" t="s">
        <v>175</v>
      </c>
      <c r="D14" s="105"/>
      <c r="E14" s="110"/>
      <c r="F14" s="109"/>
      <c r="G14" s="107"/>
      <c r="H14" s="113"/>
      <c r="I14" s="113"/>
      <c r="J14" s="113"/>
      <c r="K14" s="113"/>
      <c r="L14" s="113"/>
      <c r="M14" s="113"/>
      <c r="N14" s="113"/>
      <c r="O14" s="113"/>
      <c r="P14" s="113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  <c r="CP14" s="112"/>
      <c r="CQ14" s="112"/>
      <c r="CR14" s="112"/>
      <c r="CS14" s="112"/>
      <c r="CT14" s="112"/>
      <c r="CU14" s="112"/>
      <c r="CV14" s="112"/>
      <c r="CW14" s="112"/>
      <c r="CX14" s="112"/>
      <c r="CY14" s="112"/>
      <c r="CZ14" s="112"/>
      <c r="DA14" s="112"/>
      <c r="DB14" s="112"/>
      <c r="DC14" s="112"/>
      <c r="DD14" s="112"/>
      <c r="DE14" s="112"/>
      <c r="DF14" s="112"/>
      <c r="DG14" s="112"/>
      <c r="DH14" s="112"/>
      <c r="DI14" s="112"/>
      <c r="DJ14" s="112"/>
      <c r="DK14" s="112"/>
      <c r="DL14" s="112"/>
      <c r="DM14" s="112"/>
      <c r="DN14" s="112"/>
      <c r="DO14" s="112"/>
      <c r="DP14" s="112"/>
      <c r="DQ14" s="112"/>
      <c r="DR14" s="112"/>
      <c r="DS14" s="112"/>
      <c r="DT14" s="112"/>
      <c r="DU14" s="112"/>
      <c r="DV14" s="112"/>
      <c r="DW14" s="112"/>
    </row>
    <row r="15" spans="1:127" ht="14.25" customHeight="1" x14ac:dyDescent="0.25">
      <c r="A15" s="111" t="s">
        <v>116</v>
      </c>
      <c r="B15" s="115">
        <v>73.5</v>
      </c>
      <c r="C15" s="114" t="s">
        <v>174</v>
      </c>
      <c r="D15" s="119"/>
      <c r="E15" s="121"/>
      <c r="F15" s="120"/>
      <c r="G15" s="116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  <c r="CP15" s="112"/>
      <c r="CQ15" s="112"/>
      <c r="CR15" s="112"/>
      <c r="CS15" s="112"/>
      <c r="CT15" s="112"/>
      <c r="CU15" s="112"/>
      <c r="CV15" s="112"/>
      <c r="CW15" s="112"/>
      <c r="CX15" s="112"/>
      <c r="CY15" s="112"/>
      <c r="CZ15" s="112"/>
      <c r="DA15" s="112"/>
      <c r="DB15" s="112"/>
      <c r="DC15" s="112"/>
      <c r="DD15" s="112"/>
      <c r="DE15" s="112"/>
      <c r="DF15" s="112"/>
      <c r="DG15" s="112"/>
      <c r="DH15" s="112"/>
      <c r="DI15" s="112"/>
      <c r="DJ15" s="112"/>
      <c r="DK15" s="112"/>
      <c r="DL15" s="112"/>
      <c r="DM15" s="112"/>
      <c r="DN15" s="112"/>
      <c r="DO15" s="112"/>
      <c r="DP15" s="112"/>
      <c r="DQ15" s="112"/>
      <c r="DR15" s="112"/>
      <c r="DS15" s="112"/>
      <c r="DT15" s="112"/>
      <c r="DU15" s="112"/>
      <c r="DV15" s="112"/>
      <c r="DW15" s="112"/>
    </row>
    <row r="16" spans="1:127" ht="14.25" customHeight="1" x14ac:dyDescent="0.25">
      <c r="A16" s="111" t="s">
        <v>114</v>
      </c>
      <c r="B16" s="115">
        <v>73.5</v>
      </c>
      <c r="C16" s="114" t="s">
        <v>173</v>
      </c>
      <c r="D16" s="119"/>
      <c r="E16" s="118"/>
      <c r="F16" s="117"/>
      <c r="G16" s="116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2"/>
      <c r="CS16" s="112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12"/>
      <c r="DL16" s="112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</row>
    <row r="17" spans="1:127" ht="14.25" customHeight="1" x14ac:dyDescent="0.25">
      <c r="A17" s="111" t="s">
        <v>112</v>
      </c>
      <c r="B17" s="115">
        <v>73.5</v>
      </c>
      <c r="C17" s="114" t="s">
        <v>173</v>
      </c>
      <c r="D17" s="105"/>
      <c r="E17" s="110"/>
      <c r="F17" s="109"/>
      <c r="G17" s="107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  <c r="CP17" s="112"/>
      <c r="CQ17" s="112"/>
      <c r="CR17" s="112"/>
      <c r="CS17" s="112"/>
      <c r="CT17" s="112"/>
      <c r="CU17" s="112"/>
      <c r="CV17" s="112"/>
      <c r="CW17" s="112"/>
      <c r="CX17" s="112"/>
      <c r="CY17" s="112"/>
      <c r="CZ17" s="112"/>
      <c r="DA17" s="112"/>
      <c r="DB17" s="112"/>
      <c r="DC17" s="112"/>
      <c r="DD17" s="112"/>
      <c r="DE17" s="112"/>
      <c r="DF17" s="112"/>
      <c r="DG17" s="112"/>
      <c r="DH17" s="112"/>
      <c r="DI17" s="112"/>
      <c r="DJ17" s="112"/>
      <c r="DK17" s="112"/>
      <c r="DL17" s="112"/>
      <c r="DM17" s="112"/>
      <c r="DN17" s="112"/>
      <c r="DO17" s="112"/>
      <c r="DP17" s="112"/>
      <c r="DQ17" s="112"/>
      <c r="DR17" s="112"/>
      <c r="DS17" s="112"/>
      <c r="DT17" s="112"/>
      <c r="DU17" s="112"/>
      <c r="DV17" s="112"/>
      <c r="DW17" s="112"/>
    </row>
    <row r="18" spans="1:127" ht="14.25" customHeight="1" x14ac:dyDescent="0.25">
      <c r="A18" s="111" t="s">
        <v>109</v>
      </c>
      <c r="B18" s="115">
        <v>114.8</v>
      </c>
      <c r="C18" s="114" t="s">
        <v>173</v>
      </c>
      <c r="D18" s="105"/>
      <c r="E18" s="110"/>
      <c r="F18" s="109"/>
      <c r="G18" s="107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  <c r="CP18" s="112"/>
      <c r="CQ18" s="112"/>
      <c r="CR18" s="112"/>
      <c r="CS18" s="112"/>
      <c r="CT18" s="112"/>
      <c r="CU18" s="112"/>
      <c r="CV18" s="112"/>
      <c r="CW18" s="112"/>
      <c r="CX18" s="112"/>
      <c r="CY18" s="112"/>
      <c r="CZ18" s="112"/>
      <c r="DA18" s="112"/>
      <c r="DB18" s="112"/>
      <c r="DC18" s="112"/>
      <c r="DD18" s="112"/>
      <c r="DE18" s="112"/>
      <c r="DF18" s="112"/>
      <c r="DG18" s="112"/>
      <c r="DH18" s="112"/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</row>
    <row r="19" spans="1:127" ht="14.25" customHeight="1" x14ac:dyDescent="0.25">
      <c r="A19" s="111" t="s">
        <v>107</v>
      </c>
      <c r="B19" s="115">
        <v>105.5</v>
      </c>
      <c r="C19" s="114" t="s">
        <v>173</v>
      </c>
      <c r="D19" s="105"/>
      <c r="E19" s="110"/>
      <c r="F19" s="109"/>
      <c r="G19" s="107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  <c r="CP19" s="112"/>
      <c r="CQ19" s="112"/>
      <c r="CR19" s="112"/>
      <c r="CS19" s="112"/>
      <c r="CT19" s="112"/>
      <c r="CU19" s="112"/>
      <c r="CV19" s="112"/>
      <c r="CW19" s="112"/>
      <c r="CX19" s="112"/>
      <c r="CY19" s="112"/>
      <c r="CZ19" s="112"/>
      <c r="DA19" s="112"/>
      <c r="DB19" s="112"/>
      <c r="DC19" s="112"/>
      <c r="DD19" s="112"/>
      <c r="DE19" s="112"/>
      <c r="DF19" s="112"/>
      <c r="DG19" s="112"/>
      <c r="DH19" s="112"/>
      <c r="DI19" s="112"/>
      <c r="DJ19" s="112"/>
      <c r="DK19" s="112"/>
      <c r="DL19" s="112"/>
      <c r="DM19" s="112"/>
      <c r="DN19" s="112"/>
      <c r="DO19" s="112"/>
      <c r="DP19" s="112"/>
      <c r="DQ19" s="112"/>
      <c r="DR19" s="112"/>
      <c r="DS19" s="112"/>
      <c r="DT19" s="112"/>
      <c r="DU19" s="112"/>
      <c r="DV19" s="112"/>
      <c r="DW19" s="112"/>
    </row>
    <row r="20" spans="1:127" ht="15.75" customHeight="1" x14ac:dyDescent="0.25">
      <c r="A20" s="111"/>
      <c r="B20" s="103"/>
      <c r="C20" s="105"/>
      <c r="D20" s="105"/>
      <c r="E20" s="110"/>
      <c r="F20" s="109"/>
      <c r="G20" s="107"/>
      <c r="H20" s="106"/>
      <c r="I20" s="106"/>
      <c r="J20" s="106"/>
      <c r="K20" s="106"/>
      <c r="L20" s="106"/>
      <c r="M20" s="106"/>
      <c r="N20" s="106"/>
      <c r="O20" s="106"/>
      <c r="P20" s="106"/>
    </row>
    <row r="21" spans="1:127" ht="15.75" customHeight="1" x14ac:dyDescent="0.25">
      <c r="A21" s="106"/>
      <c r="B21" s="106"/>
      <c r="C21" s="105"/>
      <c r="D21" s="105"/>
      <c r="E21" s="104" t="s">
        <v>186</v>
      </c>
      <c r="F21" s="103"/>
      <c r="G21" s="108">
        <f t="shared" ref="G21:AL21" si="0">SUM(G5:G20)</f>
        <v>0</v>
      </c>
      <c r="H21" s="108">
        <f t="shared" si="0"/>
        <v>0</v>
      </c>
      <c r="I21" s="108">
        <f t="shared" si="0"/>
        <v>0</v>
      </c>
      <c r="J21" s="108">
        <f t="shared" si="0"/>
        <v>0</v>
      </c>
      <c r="K21" s="108">
        <f t="shared" si="0"/>
        <v>0</v>
      </c>
      <c r="L21" s="108">
        <f t="shared" si="0"/>
        <v>0</v>
      </c>
      <c r="M21" s="108">
        <f t="shared" si="0"/>
        <v>0</v>
      </c>
      <c r="N21" s="108">
        <f t="shared" si="0"/>
        <v>0</v>
      </c>
      <c r="O21" s="108">
        <f t="shared" si="0"/>
        <v>0</v>
      </c>
      <c r="P21" s="108">
        <f t="shared" si="0"/>
        <v>0</v>
      </c>
      <c r="Q21" s="108">
        <f t="shared" si="0"/>
        <v>0</v>
      </c>
      <c r="R21" s="108">
        <f t="shared" si="0"/>
        <v>0</v>
      </c>
      <c r="S21" s="108">
        <f t="shared" si="0"/>
        <v>0</v>
      </c>
      <c r="T21" s="108">
        <f t="shared" si="0"/>
        <v>0</v>
      </c>
      <c r="U21" s="108">
        <f t="shared" si="0"/>
        <v>0</v>
      </c>
      <c r="V21" s="108">
        <f t="shared" si="0"/>
        <v>0</v>
      </c>
      <c r="W21" s="108">
        <f t="shared" si="0"/>
        <v>0</v>
      </c>
      <c r="X21" s="108">
        <f t="shared" si="0"/>
        <v>0</v>
      </c>
      <c r="Y21" s="108">
        <f t="shared" si="0"/>
        <v>0</v>
      </c>
      <c r="Z21" s="108">
        <f t="shared" si="0"/>
        <v>0</v>
      </c>
      <c r="AA21" s="108">
        <f t="shared" si="0"/>
        <v>0</v>
      </c>
      <c r="AB21" s="108">
        <f t="shared" si="0"/>
        <v>0</v>
      </c>
      <c r="AC21" s="108">
        <f t="shared" si="0"/>
        <v>0</v>
      </c>
      <c r="AD21" s="108">
        <f t="shared" si="0"/>
        <v>0</v>
      </c>
      <c r="AE21" s="108">
        <f t="shared" si="0"/>
        <v>0</v>
      </c>
      <c r="AF21" s="108">
        <f t="shared" si="0"/>
        <v>0</v>
      </c>
      <c r="AG21" s="108">
        <f t="shared" si="0"/>
        <v>0</v>
      </c>
      <c r="AH21" s="108">
        <f t="shared" si="0"/>
        <v>0</v>
      </c>
      <c r="AI21" s="108">
        <f t="shared" si="0"/>
        <v>0</v>
      </c>
      <c r="AJ21" s="108">
        <f t="shared" si="0"/>
        <v>0</v>
      </c>
      <c r="AK21" s="108">
        <f t="shared" si="0"/>
        <v>0</v>
      </c>
      <c r="AL21" s="108">
        <f t="shared" si="0"/>
        <v>0</v>
      </c>
      <c r="AM21" s="108">
        <f t="shared" ref="AM21:BR21" si="1">SUM(AM5:AM20)</f>
        <v>0</v>
      </c>
      <c r="AN21" s="108">
        <f t="shared" si="1"/>
        <v>0</v>
      </c>
      <c r="AO21" s="108">
        <f t="shared" si="1"/>
        <v>0</v>
      </c>
      <c r="AP21" s="108">
        <f t="shared" si="1"/>
        <v>0</v>
      </c>
      <c r="AQ21" s="108">
        <f t="shared" si="1"/>
        <v>0</v>
      </c>
      <c r="AR21" s="108">
        <f t="shared" si="1"/>
        <v>0</v>
      </c>
      <c r="AS21" s="108">
        <f t="shared" si="1"/>
        <v>0</v>
      </c>
      <c r="AT21" s="108">
        <f t="shared" si="1"/>
        <v>0</v>
      </c>
      <c r="AU21" s="108">
        <f t="shared" si="1"/>
        <v>0</v>
      </c>
      <c r="AV21" s="108">
        <f t="shared" si="1"/>
        <v>0</v>
      </c>
      <c r="AW21" s="108">
        <f t="shared" si="1"/>
        <v>0</v>
      </c>
      <c r="AX21" s="108">
        <f t="shared" si="1"/>
        <v>0</v>
      </c>
      <c r="AY21" s="108">
        <f t="shared" si="1"/>
        <v>0</v>
      </c>
      <c r="AZ21" s="108">
        <f t="shared" si="1"/>
        <v>0</v>
      </c>
      <c r="BA21" s="108">
        <f t="shared" si="1"/>
        <v>0</v>
      </c>
      <c r="BB21" s="108">
        <f t="shared" si="1"/>
        <v>0</v>
      </c>
      <c r="BC21" s="108">
        <f t="shared" si="1"/>
        <v>0</v>
      </c>
      <c r="BD21" s="108">
        <f t="shared" si="1"/>
        <v>0</v>
      </c>
      <c r="BE21" s="108">
        <f t="shared" si="1"/>
        <v>0</v>
      </c>
      <c r="BF21" s="108">
        <f t="shared" si="1"/>
        <v>0</v>
      </c>
      <c r="BG21" s="108">
        <f t="shared" si="1"/>
        <v>0</v>
      </c>
      <c r="BH21" s="108">
        <f t="shared" si="1"/>
        <v>0</v>
      </c>
      <c r="BI21" s="108">
        <f t="shared" si="1"/>
        <v>0</v>
      </c>
      <c r="BJ21" s="108">
        <f t="shared" si="1"/>
        <v>0</v>
      </c>
      <c r="BK21" s="108">
        <f t="shared" si="1"/>
        <v>0</v>
      </c>
      <c r="BL21" s="108">
        <f t="shared" si="1"/>
        <v>0</v>
      </c>
      <c r="BM21" s="108">
        <f t="shared" si="1"/>
        <v>0</v>
      </c>
      <c r="BN21" s="108">
        <f t="shared" si="1"/>
        <v>0</v>
      </c>
      <c r="BO21" s="108">
        <f t="shared" si="1"/>
        <v>0</v>
      </c>
      <c r="BP21" s="108">
        <f t="shared" si="1"/>
        <v>0</v>
      </c>
      <c r="BQ21" s="108">
        <f t="shared" si="1"/>
        <v>0</v>
      </c>
      <c r="BR21" s="108">
        <f t="shared" si="1"/>
        <v>0</v>
      </c>
      <c r="BS21" s="108">
        <f t="shared" ref="BS21:CX21" si="2">SUM(BS5:BS20)</f>
        <v>0</v>
      </c>
      <c r="BT21" s="108">
        <f t="shared" si="2"/>
        <v>0</v>
      </c>
      <c r="BU21" s="108">
        <f t="shared" si="2"/>
        <v>0</v>
      </c>
      <c r="BV21" s="108">
        <f t="shared" si="2"/>
        <v>0</v>
      </c>
      <c r="BW21" s="108">
        <f t="shared" si="2"/>
        <v>0</v>
      </c>
      <c r="BX21" s="108">
        <f t="shared" si="2"/>
        <v>0</v>
      </c>
      <c r="BY21" s="108">
        <f t="shared" si="2"/>
        <v>0</v>
      </c>
      <c r="BZ21" s="108">
        <f t="shared" si="2"/>
        <v>0</v>
      </c>
      <c r="CA21" s="108">
        <f t="shared" si="2"/>
        <v>0</v>
      </c>
      <c r="CB21" s="108">
        <f t="shared" si="2"/>
        <v>0</v>
      </c>
      <c r="CC21" s="108">
        <f t="shared" si="2"/>
        <v>0</v>
      </c>
      <c r="CD21" s="108">
        <f t="shared" si="2"/>
        <v>0</v>
      </c>
      <c r="CE21" s="108">
        <f t="shared" si="2"/>
        <v>0</v>
      </c>
      <c r="CF21" s="108">
        <f t="shared" si="2"/>
        <v>0</v>
      </c>
      <c r="CG21" s="108">
        <f t="shared" si="2"/>
        <v>0</v>
      </c>
      <c r="CH21" s="108">
        <f t="shared" si="2"/>
        <v>0</v>
      </c>
      <c r="CI21" s="108">
        <f t="shared" si="2"/>
        <v>0</v>
      </c>
      <c r="CJ21" s="108">
        <f t="shared" si="2"/>
        <v>0</v>
      </c>
      <c r="CK21" s="108">
        <f t="shared" si="2"/>
        <v>0</v>
      </c>
      <c r="CL21" s="108">
        <f t="shared" si="2"/>
        <v>0</v>
      </c>
      <c r="CM21" s="108">
        <f t="shared" si="2"/>
        <v>0</v>
      </c>
      <c r="CN21" s="108">
        <f t="shared" si="2"/>
        <v>0</v>
      </c>
      <c r="CO21" s="108">
        <f t="shared" si="2"/>
        <v>0</v>
      </c>
      <c r="CP21" s="108">
        <f t="shared" si="2"/>
        <v>0</v>
      </c>
      <c r="CQ21" s="108">
        <f t="shared" si="2"/>
        <v>0</v>
      </c>
      <c r="CR21" s="108">
        <f t="shared" si="2"/>
        <v>0</v>
      </c>
      <c r="CS21" s="108">
        <f t="shared" si="2"/>
        <v>0</v>
      </c>
      <c r="CT21" s="108">
        <f t="shared" si="2"/>
        <v>0</v>
      </c>
      <c r="CU21" s="108">
        <f t="shared" si="2"/>
        <v>0</v>
      </c>
      <c r="CV21" s="108">
        <f t="shared" si="2"/>
        <v>0</v>
      </c>
      <c r="CW21" s="108">
        <f t="shared" si="2"/>
        <v>0</v>
      </c>
      <c r="CX21" s="108">
        <f t="shared" si="2"/>
        <v>0</v>
      </c>
      <c r="CY21" s="108">
        <f t="shared" ref="CY21:DJ21" si="3">SUM(CY5:CY20)</f>
        <v>0</v>
      </c>
      <c r="CZ21" s="108">
        <f t="shared" si="3"/>
        <v>0</v>
      </c>
      <c r="DA21" s="108">
        <f t="shared" si="3"/>
        <v>0</v>
      </c>
      <c r="DB21" s="108">
        <f t="shared" si="3"/>
        <v>0</v>
      </c>
      <c r="DC21" s="108">
        <f t="shared" si="3"/>
        <v>0</v>
      </c>
      <c r="DD21" s="108">
        <f t="shared" si="3"/>
        <v>0</v>
      </c>
      <c r="DE21" s="108">
        <f t="shared" si="3"/>
        <v>0</v>
      </c>
      <c r="DF21" s="108">
        <f t="shared" si="3"/>
        <v>0</v>
      </c>
      <c r="DG21" s="108">
        <f t="shared" si="3"/>
        <v>0</v>
      </c>
      <c r="DH21" s="108">
        <f t="shared" si="3"/>
        <v>0</v>
      </c>
      <c r="DI21" s="108">
        <f t="shared" si="3"/>
        <v>0</v>
      </c>
      <c r="DJ21" s="108">
        <f t="shared" si="3"/>
        <v>0</v>
      </c>
      <c r="DK21" s="108">
        <f t="shared" ref="DK21:DW21" si="4">SUM(DK5:DK20)</f>
        <v>0</v>
      </c>
      <c r="DL21" s="108">
        <f t="shared" si="4"/>
        <v>0</v>
      </c>
      <c r="DM21" s="108">
        <f t="shared" si="4"/>
        <v>0</v>
      </c>
      <c r="DN21" s="108">
        <f t="shared" si="4"/>
        <v>0</v>
      </c>
      <c r="DO21" s="108">
        <f t="shared" si="4"/>
        <v>0</v>
      </c>
      <c r="DP21" s="108">
        <f t="shared" si="4"/>
        <v>0</v>
      </c>
      <c r="DQ21" s="108">
        <f t="shared" si="4"/>
        <v>0</v>
      </c>
      <c r="DR21" s="108">
        <f t="shared" si="4"/>
        <v>0</v>
      </c>
      <c r="DS21" s="108">
        <f t="shared" si="4"/>
        <v>0</v>
      </c>
      <c r="DT21" s="108">
        <f t="shared" si="4"/>
        <v>0</v>
      </c>
      <c r="DU21" s="108">
        <f t="shared" si="4"/>
        <v>0</v>
      </c>
      <c r="DV21" s="108">
        <f t="shared" si="4"/>
        <v>0</v>
      </c>
      <c r="DW21" s="108">
        <f t="shared" si="4"/>
        <v>0</v>
      </c>
    </row>
    <row r="22" spans="1:127" ht="15.75" customHeight="1" x14ac:dyDescent="0.25">
      <c r="A22" s="106"/>
      <c r="B22" s="106"/>
      <c r="C22" s="105"/>
      <c r="D22" s="105"/>
      <c r="E22" s="106"/>
      <c r="F22" s="103"/>
      <c r="G22" s="107"/>
      <c r="H22" s="106"/>
      <c r="I22" s="106"/>
      <c r="J22" s="106"/>
      <c r="K22" s="106"/>
      <c r="L22" s="106"/>
      <c r="M22" s="106"/>
      <c r="N22" s="106"/>
      <c r="O22" s="106"/>
      <c r="P22" s="106"/>
    </row>
    <row r="23" spans="1:127" ht="15.75" customHeight="1" x14ac:dyDescent="0.25">
      <c r="A23" s="106"/>
      <c r="B23" s="106"/>
      <c r="C23" s="105"/>
      <c r="D23" s="105"/>
      <c r="E23" s="104" t="s">
        <v>185</v>
      </c>
      <c r="F23" s="103"/>
      <c r="G23" s="102"/>
      <c r="H23" s="102">
        <f t="shared" ref="H23:AM23" si="5">H21*1.2</f>
        <v>0</v>
      </c>
      <c r="I23" s="102">
        <f t="shared" si="5"/>
        <v>0</v>
      </c>
      <c r="J23" s="102">
        <f t="shared" si="5"/>
        <v>0</v>
      </c>
      <c r="K23" s="102">
        <f t="shared" si="5"/>
        <v>0</v>
      </c>
      <c r="L23" s="102">
        <f t="shared" si="5"/>
        <v>0</v>
      </c>
      <c r="M23" s="102">
        <f t="shared" si="5"/>
        <v>0</v>
      </c>
      <c r="N23" s="102">
        <f t="shared" si="5"/>
        <v>0</v>
      </c>
      <c r="O23" s="102">
        <f t="shared" si="5"/>
        <v>0</v>
      </c>
      <c r="P23" s="102">
        <f t="shared" si="5"/>
        <v>0</v>
      </c>
      <c r="Q23" s="102">
        <f t="shared" si="5"/>
        <v>0</v>
      </c>
      <c r="R23" s="102">
        <f t="shared" si="5"/>
        <v>0</v>
      </c>
      <c r="S23" s="102">
        <f t="shared" si="5"/>
        <v>0</v>
      </c>
      <c r="T23" s="102">
        <f t="shared" si="5"/>
        <v>0</v>
      </c>
      <c r="U23" s="102">
        <f t="shared" si="5"/>
        <v>0</v>
      </c>
      <c r="V23" s="102">
        <f t="shared" si="5"/>
        <v>0</v>
      </c>
      <c r="W23" s="102">
        <f t="shared" si="5"/>
        <v>0</v>
      </c>
      <c r="X23" s="102">
        <f t="shared" si="5"/>
        <v>0</v>
      </c>
      <c r="Y23" s="102">
        <f t="shared" si="5"/>
        <v>0</v>
      </c>
      <c r="Z23" s="102">
        <f t="shared" si="5"/>
        <v>0</v>
      </c>
      <c r="AA23" s="102">
        <f t="shared" si="5"/>
        <v>0</v>
      </c>
      <c r="AB23" s="102">
        <f t="shared" si="5"/>
        <v>0</v>
      </c>
      <c r="AC23" s="102">
        <f t="shared" si="5"/>
        <v>0</v>
      </c>
      <c r="AD23" s="102">
        <f t="shared" si="5"/>
        <v>0</v>
      </c>
      <c r="AE23" s="102">
        <f t="shared" si="5"/>
        <v>0</v>
      </c>
      <c r="AF23" s="102">
        <f t="shared" si="5"/>
        <v>0</v>
      </c>
      <c r="AG23" s="102">
        <f t="shared" si="5"/>
        <v>0</v>
      </c>
      <c r="AH23" s="102">
        <f t="shared" si="5"/>
        <v>0</v>
      </c>
      <c r="AI23" s="102">
        <f t="shared" si="5"/>
        <v>0</v>
      </c>
      <c r="AJ23" s="102">
        <f t="shared" si="5"/>
        <v>0</v>
      </c>
      <c r="AK23" s="102">
        <f t="shared" si="5"/>
        <v>0</v>
      </c>
      <c r="AL23" s="102">
        <f t="shared" si="5"/>
        <v>0</v>
      </c>
      <c r="AM23" s="102">
        <f t="shared" si="5"/>
        <v>0</v>
      </c>
      <c r="AN23" s="102">
        <f t="shared" ref="AN23:BS23" si="6">AN21*1.2</f>
        <v>0</v>
      </c>
      <c r="AO23" s="102">
        <f t="shared" si="6"/>
        <v>0</v>
      </c>
      <c r="AP23" s="102">
        <f t="shared" si="6"/>
        <v>0</v>
      </c>
      <c r="AQ23" s="102">
        <f t="shared" si="6"/>
        <v>0</v>
      </c>
      <c r="AR23" s="102">
        <f t="shared" si="6"/>
        <v>0</v>
      </c>
      <c r="AS23" s="102">
        <f t="shared" si="6"/>
        <v>0</v>
      </c>
      <c r="AT23" s="102">
        <f t="shared" si="6"/>
        <v>0</v>
      </c>
      <c r="AU23" s="102">
        <f t="shared" si="6"/>
        <v>0</v>
      </c>
      <c r="AV23" s="102">
        <f t="shared" si="6"/>
        <v>0</v>
      </c>
      <c r="AW23" s="102">
        <f t="shared" si="6"/>
        <v>0</v>
      </c>
      <c r="AX23" s="102">
        <f t="shared" si="6"/>
        <v>0</v>
      </c>
      <c r="AY23" s="102">
        <f t="shared" si="6"/>
        <v>0</v>
      </c>
      <c r="AZ23" s="102">
        <f t="shared" si="6"/>
        <v>0</v>
      </c>
      <c r="BA23" s="102">
        <f t="shared" si="6"/>
        <v>0</v>
      </c>
      <c r="BB23" s="102">
        <f t="shared" si="6"/>
        <v>0</v>
      </c>
      <c r="BC23" s="102">
        <f t="shared" si="6"/>
        <v>0</v>
      </c>
      <c r="BD23" s="102">
        <f t="shared" si="6"/>
        <v>0</v>
      </c>
      <c r="BE23" s="102">
        <f t="shared" si="6"/>
        <v>0</v>
      </c>
      <c r="BF23" s="102">
        <f t="shared" si="6"/>
        <v>0</v>
      </c>
      <c r="BG23" s="102">
        <f t="shared" si="6"/>
        <v>0</v>
      </c>
      <c r="BH23" s="102">
        <f t="shared" si="6"/>
        <v>0</v>
      </c>
      <c r="BI23" s="102">
        <f t="shared" si="6"/>
        <v>0</v>
      </c>
      <c r="BJ23" s="102">
        <f t="shared" si="6"/>
        <v>0</v>
      </c>
      <c r="BK23" s="102">
        <f t="shared" si="6"/>
        <v>0</v>
      </c>
      <c r="BL23" s="102">
        <f t="shared" si="6"/>
        <v>0</v>
      </c>
      <c r="BM23" s="102">
        <f t="shared" si="6"/>
        <v>0</v>
      </c>
      <c r="BN23" s="102">
        <f t="shared" si="6"/>
        <v>0</v>
      </c>
      <c r="BO23" s="102">
        <f t="shared" si="6"/>
        <v>0</v>
      </c>
      <c r="BP23" s="102">
        <f t="shared" si="6"/>
        <v>0</v>
      </c>
      <c r="BQ23" s="102">
        <f t="shared" si="6"/>
        <v>0</v>
      </c>
      <c r="BR23" s="102">
        <f t="shared" si="6"/>
        <v>0</v>
      </c>
      <c r="BS23" s="102">
        <f t="shared" si="6"/>
        <v>0</v>
      </c>
      <c r="BT23" s="102">
        <f t="shared" ref="BT23:CY23" si="7">BT21*1.2</f>
        <v>0</v>
      </c>
      <c r="BU23" s="102">
        <f t="shared" si="7"/>
        <v>0</v>
      </c>
      <c r="BV23" s="102">
        <f t="shared" si="7"/>
        <v>0</v>
      </c>
      <c r="BW23" s="102">
        <f t="shared" si="7"/>
        <v>0</v>
      </c>
      <c r="BX23" s="102">
        <f t="shared" si="7"/>
        <v>0</v>
      </c>
      <c r="BY23" s="102">
        <f t="shared" si="7"/>
        <v>0</v>
      </c>
      <c r="BZ23" s="102">
        <f t="shared" si="7"/>
        <v>0</v>
      </c>
      <c r="CA23" s="102">
        <f t="shared" si="7"/>
        <v>0</v>
      </c>
      <c r="CB23" s="102">
        <f t="shared" si="7"/>
        <v>0</v>
      </c>
      <c r="CC23" s="102">
        <f t="shared" si="7"/>
        <v>0</v>
      </c>
      <c r="CD23" s="102">
        <f t="shared" si="7"/>
        <v>0</v>
      </c>
      <c r="CE23" s="102">
        <f t="shared" si="7"/>
        <v>0</v>
      </c>
      <c r="CF23" s="102">
        <f t="shared" si="7"/>
        <v>0</v>
      </c>
      <c r="CG23" s="102">
        <f t="shared" si="7"/>
        <v>0</v>
      </c>
      <c r="CH23" s="102">
        <f t="shared" si="7"/>
        <v>0</v>
      </c>
      <c r="CI23" s="102">
        <f t="shared" si="7"/>
        <v>0</v>
      </c>
      <c r="CJ23" s="102">
        <f t="shared" si="7"/>
        <v>0</v>
      </c>
      <c r="CK23" s="102">
        <f t="shared" si="7"/>
        <v>0</v>
      </c>
      <c r="CL23" s="102">
        <f t="shared" si="7"/>
        <v>0</v>
      </c>
      <c r="CM23" s="102">
        <f t="shared" si="7"/>
        <v>0</v>
      </c>
      <c r="CN23" s="102">
        <f t="shared" si="7"/>
        <v>0</v>
      </c>
      <c r="CO23" s="102">
        <f t="shared" si="7"/>
        <v>0</v>
      </c>
      <c r="CP23" s="102">
        <f t="shared" si="7"/>
        <v>0</v>
      </c>
      <c r="CQ23" s="102">
        <f t="shared" si="7"/>
        <v>0</v>
      </c>
      <c r="CR23" s="102">
        <f t="shared" si="7"/>
        <v>0</v>
      </c>
      <c r="CS23" s="102">
        <f t="shared" si="7"/>
        <v>0</v>
      </c>
      <c r="CT23" s="102">
        <f t="shared" si="7"/>
        <v>0</v>
      </c>
      <c r="CU23" s="102">
        <f t="shared" si="7"/>
        <v>0</v>
      </c>
      <c r="CV23" s="102">
        <f t="shared" si="7"/>
        <v>0</v>
      </c>
      <c r="CW23" s="102">
        <f t="shared" si="7"/>
        <v>0</v>
      </c>
      <c r="CX23" s="102">
        <f t="shared" si="7"/>
        <v>0</v>
      </c>
      <c r="CY23" s="102">
        <f t="shared" si="7"/>
        <v>0</v>
      </c>
      <c r="CZ23" s="102">
        <f t="shared" ref="CZ23:DW23" si="8">CZ21*1.2</f>
        <v>0</v>
      </c>
      <c r="DA23" s="102">
        <f t="shared" si="8"/>
        <v>0</v>
      </c>
      <c r="DB23" s="102">
        <f t="shared" si="8"/>
        <v>0</v>
      </c>
      <c r="DC23" s="102">
        <f t="shared" si="8"/>
        <v>0</v>
      </c>
      <c r="DD23" s="102">
        <f t="shared" si="8"/>
        <v>0</v>
      </c>
      <c r="DE23" s="102">
        <f t="shared" si="8"/>
        <v>0</v>
      </c>
      <c r="DF23" s="102">
        <f t="shared" si="8"/>
        <v>0</v>
      </c>
      <c r="DG23" s="102">
        <f t="shared" si="8"/>
        <v>0</v>
      </c>
      <c r="DH23" s="102">
        <f t="shared" si="8"/>
        <v>0</v>
      </c>
      <c r="DI23" s="102">
        <f t="shared" si="8"/>
        <v>0</v>
      </c>
      <c r="DJ23" s="102">
        <f t="shared" si="8"/>
        <v>0</v>
      </c>
      <c r="DK23" s="102">
        <f t="shared" si="8"/>
        <v>0</v>
      </c>
      <c r="DL23" s="102">
        <f t="shared" si="8"/>
        <v>0</v>
      </c>
      <c r="DM23" s="102">
        <f t="shared" si="8"/>
        <v>0</v>
      </c>
      <c r="DN23" s="102">
        <f t="shared" si="8"/>
        <v>0</v>
      </c>
      <c r="DO23" s="102">
        <f t="shared" si="8"/>
        <v>0</v>
      </c>
      <c r="DP23" s="102">
        <f t="shared" si="8"/>
        <v>0</v>
      </c>
      <c r="DQ23" s="102">
        <f t="shared" si="8"/>
        <v>0</v>
      </c>
      <c r="DR23" s="102">
        <f t="shared" si="8"/>
        <v>0</v>
      </c>
      <c r="DS23" s="102">
        <f t="shared" si="8"/>
        <v>0</v>
      </c>
      <c r="DT23" s="102">
        <f t="shared" si="8"/>
        <v>0</v>
      </c>
      <c r="DU23" s="102">
        <f t="shared" si="8"/>
        <v>0</v>
      </c>
      <c r="DV23" s="102">
        <f t="shared" si="8"/>
        <v>0</v>
      </c>
      <c r="DW23" s="102">
        <f t="shared" si="8"/>
        <v>0</v>
      </c>
    </row>
    <row r="24" spans="1:127" ht="15.75" customHeight="1" x14ac:dyDescent="0.25">
      <c r="C24" s="101"/>
      <c r="D24" s="101"/>
    </row>
    <row r="25" spans="1:127" ht="15.75" customHeight="1" x14ac:dyDescent="0.25">
      <c r="C25" s="101"/>
      <c r="D25" s="101"/>
    </row>
    <row r="26" spans="1:127" ht="15.75" customHeight="1" x14ac:dyDescent="0.25">
      <c r="C26" s="101"/>
      <c r="D26" s="101"/>
    </row>
    <row r="27" spans="1:127" ht="15.75" customHeight="1" x14ac:dyDescent="0.25">
      <c r="C27" s="101"/>
      <c r="D27" s="101"/>
    </row>
    <row r="28" spans="1:127" ht="15.75" customHeight="1" x14ac:dyDescent="0.25">
      <c r="C28" s="101"/>
      <c r="D28" s="101"/>
    </row>
    <row r="29" spans="1:127" ht="15.75" customHeight="1" x14ac:dyDescent="0.25">
      <c r="C29" s="101"/>
      <c r="D29" s="101"/>
    </row>
    <row r="30" spans="1:127" ht="15.75" customHeight="1" x14ac:dyDescent="0.25">
      <c r="C30" s="101"/>
      <c r="D30" s="101"/>
    </row>
    <row r="31" spans="1:127" ht="15.75" customHeight="1" x14ac:dyDescent="0.25">
      <c r="C31" s="101"/>
      <c r="D31" s="101"/>
    </row>
    <row r="32" spans="1:127" ht="15.75" customHeight="1" x14ac:dyDescent="0.25">
      <c r="C32" s="101"/>
      <c r="D32" s="101"/>
    </row>
    <row r="33" spans="3:4" ht="15.75" customHeight="1" x14ac:dyDescent="0.25">
      <c r="C33" s="101"/>
      <c r="D33" s="101"/>
    </row>
    <row r="34" spans="3:4" ht="15.75" customHeight="1" x14ac:dyDescent="0.25">
      <c r="C34" s="101"/>
      <c r="D34" s="101"/>
    </row>
    <row r="35" spans="3:4" ht="15.75" customHeight="1" x14ac:dyDescent="0.25">
      <c r="C35" s="101"/>
      <c r="D35" s="101"/>
    </row>
    <row r="36" spans="3:4" ht="15.75" customHeight="1" x14ac:dyDescent="0.25">
      <c r="C36" s="101"/>
      <c r="D36" s="101"/>
    </row>
    <row r="37" spans="3:4" ht="15.75" customHeight="1" x14ac:dyDescent="0.25">
      <c r="C37" s="101"/>
      <c r="D37" s="101"/>
    </row>
    <row r="38" spans="3:4" ht="15.75" customHeight="1" x14ac:dyDescent="0.25">
      <c r="C38" s="101"/>
      <c r="D38" s="101"/>
    </row>
    <row r="39" spans="3:4" ht="15.75" customHeight="1" x14ac:dyDescent="0.25">
      <c r="C39" s="101"/>
      <c r="D39" s="101"/>
    </row>
    <row r="40" spans="3:4" ht="15.75" customHeight="1" x14ac:dyDescent="0.25">
      <c r="C40" s="101"/>
      <c r="D40" s="101"/>
    </row>
    <row r="41" spans="3:4" ht="15.75" customHeight="1" x14ac:dyDescent="0.25">
      <c r="C41" s="101"/>
      <c r="D41" s="101"/>
    </row>
    <row r="42" spans="3:4" ht="15.75" customHeight="1" x14ac:dyDescent="0.25">
      <c r="C42" s="101"/>
      <c r="D42" s="101"/>
    </row>
    <row r="43" spans="3:4" ht="15.75" customHeight="1" x14ac:dyDescent="0.25">
      <c r="C43" s="101"/>
      <c r="D43" s="101"/>
    </row>
    <row r="44" spans="3:4" ht="15.75" customHeight="1" x14ac:dyDescent="0.25">
      <c r="C44" s="101"/>
      <c r="D44" s="101"/>
    </row>
    <row r="45" spans="3:4" ht="15.75" customHeight="1" x14ac:dyDescent="0.25">
      <c r="C45" s="101"/>
      <c r="D45" s="101"/>
    </row>
    <row r="46" spans="3:4" ht="15.75" customHeight="1" x14ac:dyDescent="0.25">
      <c r="C46" s="101"/>
      <c r="D46" s="101"/>
    </row>
    <row r="47" spans="3:4" ht="15.75" customHeight="1" x14ac:dyDescent="0.25">
      <c r="C47" s="101"/>
      <c r="D47" s="101"/>
    </row>
    <row r="48" spans="3:4" ht="15.75" customHeight="1" x14ac:dyDescent="0.25">
      <c r="C48" s="101"/>
      <c r="D48" s="101"/>
    </row>
    <row r="49" spans="3:4" ht="15.75" customHeight="1" x14ac:dyDescent="0.25">
      <c r="C49" s="101"/>
      <c r="D49" s="101"/>
    </row>
    <row r="50" spans="3:4" ht="15.75" customHeight="1" x14ac:dyDescent="0.25">
      <c r="C50" s="101"/>
      <c r="D50" s="101"/>
    </row>
    <row r="51" spans="3:4" ht="15.75" customHeight="1" x14ac:dyDescent="0.25">
      <c r="C51" s="101"/>
      <c r="D51" s="101"/>
    </row>
    <row r="52" spans="3:4" ht="15.75" customHeight="1" x14ac:dyDescent="0.25">
      <c r="C52" s="101"/>
      <c r="D52" s="101"/>
    </row>
    <row r="53" spans="3:4" ht="15.75" customHeight="1" x14ac:dyDescent="0.25">
      <c r="C53" s="101"/>
      <c r="D53" s="101"/>
    </row>
    <row r="54" spans="3:4" ht="15.75" customHeight="1" x14ac:dyDescent="0.25">
      <c r="C54" s="101"/>
      <c r="D54" s="101"/>
    </row>
    <row r="55" spans="3:4" ht="15.75" customHeight="1" x14ac:dyDescent="0.25">
      <c r="C55" s="101"/>
      <c r="D55" s="101"/>
    </row>
    <row r="56" spans="3:4" ht="15.75" customHeight="1" x14ac:dyDescent="0.25">
      <c r="C56" s="101"/>
      <c r="D56" s="101"/>
    </row>
    <row r="57" spans="3:4" ht="15.75" customHeight="1" x14ac:dyDescent="0.25">
      <c r="C57" s="101"/>
      <c r="D57" s="101"/>
    </row>
    <row r="58" spans="3:4" ht="15.75" customHeight="1" x14ac:dyDescent="0.25">
      <c r="C58" s="101"/>
      <c r="D58" s="101"/>
    </row>
    <row r="59" spans="3:4" ht="15.75" customHeight="1" x14ac:dyDescent="0.25">
      <c r="C59" s="101"/>
      <c r="D59" s="101"/>
    </row>
    <row r="60" spans="3:4" ht="15.75" customHeight="1" x14ac:dyDescent="0.25">
      <c r="C60" s="101"/>
      <c r="D60" s="101"/>
    </row>
    <row r="61" spans="3:4" ht="15.75" customHeight="1" x14ac:dyDescent="0.25">
      <c r="C61" s="101"/>
      <c r="D61" s="101"/>
    </row>
    <row r="62" spans="3:4" ht="15.75" customHeight="1" x14ac:dyDescent="0.25">
      <c r="C62" s="101"/>
      <c r="D62" s="101"/>
    </row>
    <row r="63" spans="3:4" ht="15.75" customHeight="1" x14ac:dyDescent="0.25">
      <c r="C63" s="101"/>
      <c r="D63" s="101"/>
    </row>
    <row r="64" spans="3:4" ht="15.75" customHeight="1" x14ac:dyDescent="0.25">
      <c r="C64" s="101"/>
      <c r="D64" s="101"/>
    </row>
    <row r="65" spans="3:4" ht="15.75" customHeight="1" x14ac:dyDescent="0.25">
      <c r="C65" s="101"/>
      <c r="D65" s="101"/>
    </row>
    <row r="66" spans="3:4" ht="15.75" customHeight="1" x14ac:dyDescent="0.25">
      <c r="C66" s="101"/>
      <c r="D66" s="101"/>
    </row>
    <row r="67" spans="3:4" ht="15.75" customHeight="1" x14ac:dyDescent="0.25">
      <c r="C67" s="101"/>
      <c r="D67" s="101"/>
    </row>
    <row r="68" spans="3:4" ht="15.75" customHeight="1" x14ac:dyDescent="0.25">
      <c r="C68" s="101"/>
      <c r="D68" s="101"/>
    </row>
    <row r="69" spans="3:4" ht="15.75" customHeight="1" x14ac:dyDescent="0.25">
      <c r="C69" s="101"/>
      <c r="D69" s="101"/>
    </row>
    <row r="70" spans="3:4" ht="15.75" customHeight="1" x14ac:dyDescent="0.25">
      <c r="C70" s="101"/>
      <c r="D70" s="101"/>
    </row>
    <row r="71" spans="3:4" ht="15.75" customHeight="1" x14ac:dyDescent="0.25">
      <c r="C71" s="101"/>
      <c r="D71" s="101"/>
    </row>
    <row r="72" spans="3:4" ht="15.75" customHeight="1" x14ac:dyDescent="0.25">
      <c r="C72" s="101"/>
      <c r="D72" s="101"/>
    </row>
    <row r="73" spans="3:4" ht="15.75" customHeight="1" x14ac:dyDescent="0.25">
      <c r="C73" s="101"/>
      <c r="D73" s="101"/>
    </row>
    <row r="74" spans="3:4" ht="15.75" customHeight="1" x14ac:dyDescent="0.25">
      <c r="C74" s="101"/>
      <c r="D74" s="101"/>
    </row>
    <row r="75" spans="3:4" ht="15.75" customHeight="1" x14ac:dyDescent="0.25">
      <c r="C75" s="101"/>
      <c r="D75" s="101"/>
    </row>
    <row r="76" spans="3:4" ht="15.75" customHeight="1" x14ac:dyDescent="0.25">
      <c r="C76" s="101"/>
      <c r="D76" s="101"/>
    </row>
    <row r="77" spans="3:4" ht="15.75" customHeight="1" x14ac:dyDescent="0.25">
      <c r="C77" s="101"/>
      <c r="D77" s="101"/>
    </row>
    <row r="78" spans="3:4" ht="15.75" customHeight="1" x14ac:dyDescent="0.25">
      <c r="C78" s="101"/>
      <c r="D78" s="101"/>
    </row>
    <row r="79" spans="3:4" ht="15.75" customHeight="1" x14ac:dyDescent="0.25">
      <c r="C79" s="101"/>
      <c r="D79" s="101"/>
    </row>
    <row r="80" spans="3:4" ht="15.75" customHeight="1" x14ac:dyDescent="0.25">
      <c r="C80" s="101"/>
      <c r="D80" s="101"/>
    </row>
    <row r="81" spans="3:4" ht="15.75" customHeight="1" x14ac:dyDescent="0.25">
      <c r="C81" s="101"/>
      <c r="D81" s="101"/>
    </row>
    <row r="82" spans="3:4" ht="15.75" customHeight="1" x14ac:dyDescent="0.25">
      <c r="C82" s="101"/>
      <c r="D82" s="101"/>
    </row>
    <row r="83" spans="3:4" ht="15.75" customHeight="1" x14ac:dyDescent="0.25">
      <c r="C83" s="101"/>
      <c r="D83" s="101"/>
    </row>
    <row r="84" spans="3:4" ht="15.75" customHeight="1" x14ac:dyDescent="0.25">
      <c r="C84" s="101"/>
      <c r="D84" s="101"/>
    </row>
    <row r="85" spans="3:4" ht="15.75" customHeight="1" x14ac:dyDescent="0.25">
      <c r="C85" s="101"/>
      <c r="D85" s="101"/>
    </row>
    <row r="86" spans="3:4" ht="15.75" customHeight="1" x14ac:dyDescent="0.25">
      <c r="C86" s="101"/>
      <c r="D86" s="101"/>
    </row>
    <row r="87" spans="3:4" ht="15.75" customHeight="1" x14ac:dyDescent="0.25">
      <c r="C87" s="101"/>
      <c r="D87" s="101"/>
    </row>
    <row r="88" spans="3:4" ht="15.75" customHeight="1" x14ac:dyDescent="0.25">
      <c r="C88" s="101"/>
      <c r="D88" s="101"/>
    </row>
    <row r="89" spans="3:4" ht="15.75" customHeight="1" x14ac:dyDescent="0.25">
      <c r="C89" s="101"/>
      <c r="D89" s="101"/>
    </row>
    <row r="90" spans="3:4" ht="15.75" customHeight="1" x14ac:dyDescent="0.25">
      <c r="C90" s="101"/>
      <c r="D90" s="101"/>
    </row>
    <row r="91" spans="3:4" ht="15.75" customHeight="1" x14ac:dyDescent="0.25">
      <c r="C91" s="101"/>
      <c r="D91" s="101"/>
    </row>
    <row r="92" spans="3:4" ht="15.75" customHeight="1" x14ac:dyDescent="0.25">
      <c r="C92" s="101"/>
      <c r="D92" s="101"/>
    </row>
    <row r="93" spans="3:4" ht="15.75" customHeight="1" x14ac:dyDescent="0.25">
      <c r="C93" s="101"/>
      <c r="D93" s="101"/>
    </row>
    <row r="94" spans="3:4" ht="15.75" customHeight="1" x14ac:dyDescent="0.25">
      <c r="C94" s="101"/>
      <c r="D94" s="101"/>
    </row>
    <row r="95" spans="3:4" ht="15.75" customHeight="1" x14ac:dyDescent="0.25">
      <c r="C95" s="101"/>
      <c r="D95" s="101"/>
    </row>
    <row r="96" spans="3:4" ht="15.75" customHeight="1" x14ac:dyDescent="0.25">
      <c r="C96" s="101"/>
      <c r="D96" s="101"/>
    </row>
    <row r="97" spans="3:4" ht="15.75" customHeight="1" x14ac:dyDescent="0.25">
      <c r="C97" s="101"/>
      <c r="D97" s="101"/>
    </row>
    <row r="98" spans="3:4" ht="15.75" customHeight="1" x14ac:dyDescent="0.25">
      <c r="C98" s="101"/>
      <c r="D98" s="101"/>
    </row>
    <row r="99" spans="3:4" ht="15.75" customHeight="1" x14ac:dyDescent="0.25">
      <c r="C99" s="101"/>
      <c r="D99" s="101"/>
    </row>
    <row r="100" spans="3:4" ht="15.75" customHeight="1" x14ac:dyDescent="0.25">
      <c r="C100" s="101"/>
      <c r="D100" s="101"/>
    </row>
    <row r="101" spans="3:4" ht="15.75" customHeight="1" x14ac:dyDescent="0.25">
      <c r="C101" s="101"/>
      <c r="D101" s="101"/>
    </row>
    <row r="102" spans="3:4" ht="15.75" customHeight="1" x14ac:dyDescent="0.25">
      <c r="C102" s="101"/>
      <c r="D102" s="101"/>
    </row>
    <row r="103" spans="3:4" ht="15.75" customHeight="1" x14ac:dyDescent="0.25">
      <c r="C103" s="101"/>
      <c r="D103" s="101"/>
    </row>
    <row r="104" spans="3:4" ht="15.75" customHeight="1" x14ac:dyDescent="0.25">
      <c r="C104" s="101"/>
      <c r="D104" s="101"/>
    </row>
    <row r="105" spans="3:4" ht="15.75" customHeight="1" x14ac:dyDescent="0.25">
      <c r="C105" s="101"/>
      <c r="D105" s="101"/>
    </row>
    <row r="106" spans="3:4" ht="15.75" customHeight="1" x14ac:dyDescent="0.25">
      <c r="C106" s="101"/>
      <c r="D106" s="101"/>
    </row>
    <row r="107" spans="3:4" ht="15.75" customHeight="1" x14ac:dyDescent="0.25">
      <c r="C107" s="101"/>
      <c r="D107" s="101"/>
    </row>
    <row r="108" spans="3:4" ht="15.75" customHeight="1" x14ac:dyDescent="0.25">
      <c r="C108" s="101"/>
      <c r="D108" s="101"/>
    </row>
    <row r="109" spans="3:4" ht="15.75" customHeight="1" x14ac:dyDescent="0.25">
      <c r="C109" s="101"/>
      <c r="D109" s="101"/>
    </row>
    <row r="110" spans="3:4" ht="15.75" customHeight="1" x14ac:dyDescent="0.25">
      <c r="C110" s="101"/>
      <c r="D110" s="101"/>
    </row>
    <row r="111" spans="3:4" ht="15.75" customHeight="1" x14ac:dyDescent="0.25">
      <c r="C111" s="101"/>
      <c r="D111" s="101"/>
    </row>
    <row r="112" spans="3:4" ht="15.75" customHeight="1" x14ac:dyDescent="0.25">
      <c r="C112" s="101"/>
      <c r="D112" s="101"/>
    </row>
    <row r="113" spans="3:4" ht="15.75" customHeight="1" x14ac:dyDescent="0.25">
      <c r="C113" s="101"/>
      <c r="D113" s="101"/>
    </row>
    <row r="114" spans="3:4" ht="15.75" customHeight="1" x14ac:dyDescent="0.25">
      <c r="C114" s="101"/>
      <c r="D114" s="101"/>
    </row>
    <row r="115" spans="3:4" ht="15.75" customHeight="1" x14ac:dyDescent="0.25">
      <c r="C115" s="101"/>
      <c r="D115" s="101"/>
    </row>
    <row r="116" spans="3:4" ht="15.75" customHeight="1" x14ac:dyDescent="0.25">
      <c r="C116" s="101"/>
      <c r="D116" s="101"/>
    </row>
    <row r="117" spans="3:4" ht="15.75" customHeight="1" x14ac:dyDescent="0.25">
      <c r="C117" s="101"/>
      <c r="D117" s="101"/>
    </row>
    <row r="118" spans="3:4" ht="15.75" customHeight="1" x14ac:dyDescent="0.25">
      <c r="C118" s="101"/>
      <c r="D118" s="101"/>
    </row>
    <row r="119" spans="3:4" ht="15.75" customHeight="1" x14ac:dyDescent="0.25">
      <c r="C119" s="101"/>
      <c r="D119" s="101"/>
    </row>
    <row r="120" spans="3:4" ht="15.75" customHeight="1" x14ac:dyDescent="0.25">
      <c r="C120" s="101"/>
      <c r="D120" s="101"/>
    </row>
    <row r="121" spans="3:4" ht="15.75" customHeight="1" x14ac:dyDescent="0.25">
      <c r="C121" s="101"/>
      <c r="D121" s="101"/>
    </row>
    <row r="122" spans="3:4" ht="15.75" customHeight="1" x14ac:dyDescent="0.25">
      <c r="C122" s="101"/>
      <c r="D122" s="101"/>
    </row>
    <row r="123" spans="3:4" ht="15.75" customHeight="1" x14ac:dyDescent="0.25">
      <c r="C123" s="101"/>
      <c r="D123" s="101"/>
    </row>
    <row r="124" spans="3:4" ht="15.75" customHeight="1" x14ac:dyDescent="0.25">
      <c r="C124" s="101"/>
      <c r="D124" s="101"/>
    </row>
    <row r="125" spans="3:4" ht="15.75" customHeight="1" x14ac:dyDescent="0.25">
      <c r="C125" s="101"/>
      <c r="D125" s="101"/>
    </row>
    <row r="126" spans="3:4" ht="15.75" customHeight="1" x14ac:dyDescent="0.25">
      <c r="C126" s="101"/>
      <c r="D126" s="101"/>
    </row>
    <row r="127" spans="3:4" ht="15.75" customHeight="1" x14ac:dyDescent="0.25">
      <c r="C127" s="101"/>
      <c r="D127" s="101"/>
    </row>
    <row r="128" spans="3:4" ht="15.75" customHeight="1" x14ac:dyDescent="0.25">
      <c r="C128" s="101"/>
      <c r="D128" s="101"/>
    </row>
    <row r="129" spans="3:4" ht="15.75" customHeight="1" x14ac:dyDescent="0.25">
      <c r="C129" s="101"/>
      <c r="D129" s="101"/>
    </row>
    <row r="130" spans="3:4" ht="15.75" customHeight="1" x14ac:dyDescent="0.25">
      <c r="C130" s="101"/>
      <c r="D130" s="101"/>
    </row>
    <row r="131" spans="3:4" ht="15.75" customHeight="1" x14ac:dyDescent="0.25">
      <c r="C131" s="101"/>
      <c r="D131" s="101"/>
    </row>
    <row r="132" spans="3:4" ht="15.75" customHeight="1" x14ac:dyDescent="0.25">
      <c r="C132" s="101"/>
      <c r="D132" s="101"/>
    </row>
    <row r="133" spans="3:4" ht="15.75" customHeight="1" x14ac:dyDescent="0.25">
      <c r="C133" s="101"/>
      <c r="D133" s="101"/>
    </row>
    <row r="134" spans="3:4" ht="15.75" customHeight="1" x14ac:dyDescent="0.25">
      <c r="C134" s="101"/>
      <c r="D134" s="101"/>
    </row>
    <row r="135" spans="3:4" ht="15.75" customHeight="1" x14ac:dyDescent="0.25">
      <c r="C135" s="101"/>
      <c r="D135" s="101"/>
    </row>
    <row r="136" spans="3:4" ht="15.75" customHeight="1" x14ac:dyDescent="0.25">
      <c r="C136" s="101"/>
      <c r="D136" s="101"/>
    </row>
    <row r="137" spans="3:4" ht="15.75" customHeight="1" x14ac:dyDescent="0.25">
      <c r="C137" s="101"/>
      <c r="D137" s="101"/>
    </row>
    <row r="138" spans="3:4" ht="15.75" customHeight="1" x14ac:dyDescent="0.25">
      <c r="C138" s="101"/>
      <c r="D138" s="101"/>
    </row>
    <row r="139" spans="3:4" ht="15.75" customHeight="1" x14ac:dyDescent="0.25">
      <c r="C139" s="101"/>
      <c r="D139" s="101"/>
    </row>
    <row r="140" spans="3:4" ht="15.75" customHeight="1" x14ac:dyDescent="0.25">
      <c r="C140" s="101"/>
      <c r="D140" s="101"/>
    </row>
    <row r="141" spans="3:4" ht="15.75" customHeight="1" x14ac:dyDescent="0.25">
      <c r="C141" s="101"/>
      <c r="D141" s="101"/>
    </row>
    <row r="142" spans="3:4" ht="15.75" customHeight="1" x14ac:dyDescent="0.25">
      <c r="C142" s="101"/>
      <c r="D142" s="101"/>
    </row>
    <row r="143" spans="3:4" ht="15.75" customHeight="1" x14ac:dyDescent="0.25">
      <c r="C143" s="101"/>
      <c r="D143" s="101"/>
    </row>
    <row r="144" spans="3:4" ht="15.75" customHeight="1" x14ac:dyDescent="0.25">
      <c r="C144" s="101"/>
      <c r="D144" s="101"/>
    </row>
    <row r="145" spans="3:4" ht="15.75" customHeight="1" x14ac:dyDescent="0.25">
      <c r="C145" s="101"/>
      <c r="D145" s="101"/>
    </row>
    <row r="146" spans="3:4" ht="15.75" customHeight="1" x14ac:dyDescent="0.25">
      <c r="C146" s="101"/>
      <c r="D146" s="101"/>
    </row>
    <row r="147" spans="3:4" ht="15.75" customHeight="1" x14ac:dyDescent="0.25">
      <c r="C147" s="101"/>
      <c r="D147" s="101"/>
    </row>
    <row r="148" spans="3:4" ht="15.75" customHeight="1" x14ac:dyDescent="0.25">
      <c r="C148" s="101"/>
      <c r="D148" s="101"/>
    </row>
    <row r="149" spans="3:4" ht="15.75" customHeight="1" x14ac:dyDescent="0.25">
      <c r="C149" s="101"/>
      <c r="D149" s="101"/>
    </row>
    <row r="150" spans="3:4" ht="15.75" customHeight="1" x14ac:dyDescent="0.25">
      <c r="C150" s="101"/>
      <c r="D150" s="101"/>
    </row>
    <row r="151" spans="3:4" ht="15.75" customHeight="1" x14ac:dyDescent="0.25">
      <c r="C151" s="101"/>
      <c r="D151" s="101"/>
    </row>
    <row r="152" spans="3:4" ht="15.75" customHeight="1" x14ac:dyDescent="0.25">
      <c r="C152" s="101"/>
      <c r="D152" s="101"/>
    </row>
    <row r="153" spans="3:4" ht="15.75" customHeight="1" x14ac:dyDescent="0.25">
      <c r="C153" s="101"/>
      <c r="D153" s="101"/>
    </row>
    <row r="154" spans="3:4" ht="15.75" customHeight="1" x14ac:dyDescent="0.25">
      <c r="C154" s="101"/>
      <c r="D154" s="101"/>
    </row>
    <row r="155" spans="3:4" ht="15.75" customHeight="1" x14ac:dyDescent="0.25">
      <c r="C155" s="101"/>
      <c r="D155" s="101"/>
    </row>
    <row r="156" spans="3:4" ht="15.75" customHeight="1" x14ac:dyDescent="0.25">
      <c r="C156" s="101"/>
      <c r="D156" s="101"/>
    </row>
    <row r="157" spans="3:4" ht="15.75" customHeight="1" x14ac:dyDescent="0.25">
      <c r="C157" s="101"/>
      <c r="D157" s="101"/>
    </row>
    <row r="158" spans="3:4" ht="15.75" customHeight="1" x14ac:dyDescent="0.25">
      <c r="C158" s="101"/>
      <c r="D158" s="101"/>
    </row>
    <row r="159" spans="3:4" ht="15.75" customHeight="1" x14ac:dyDescent="0.25">
      <c r="C159" s="101"/>
      <c r="D159" s="101"/>
    </row>
    <row r="160" spans="3:4" ht="15.75" customHeight="1" x14ac:dyDescent="0.25">
      <c r="C160" s="101"/>
      <c r="D160" s="101"/>
    </row>
    <row r="161" spans="3:4" ht="15.75" customHeight="1" x14ac:dyDescent="0.25">
      <c r="C161" s="101"/>
      <c r="D161" s="101"/>
    </row>
    <row r="162" spans="3:4" ht="15.75" customHeight="1" x14ac:dyDescent="0.25">
      <c r="C162" s="101"/>
      <c r="D162" s="101"/>
    </row>
    <row r="163" spans="3:4" ht="15.75" customHeight="1" x14ac:dyDescent="0.25">
      <c r="C163" s="101"/>
      <c r="D163" s="101"/>
    </row>
    <row r="164" spans="3:4" ht="15.75" customHeight="1" x14ac:dyDescent="0.25">
      <c r="C164" s="101"/>
      <c r="D164" s="101"/>
    </row>
    <row r="165" spans="3:4" ht="15.75" customHeight="1" x14ac:dyDescent="0.25">
      <c r="C165" s="101"/>
      <c r="D165" s="101"/>
    </row>
    <row r="166" spans="3:4" ht="15.75" customHeight="1" x14ac:dyDescent="0.25">
      <c r="C166" s="101"/>
      <c r="D166" s="101"/>
    </row>
    <row r="167" spans="3:4" ht="15.75" customHeight="1" x14ac:dyDescent="0.25">
      <c r="C167" s="101"/>
      <c r="D167" s="101"/>
    </row>
    <row r="168" spans="3:4" ht="15.75" customHeight="1" x14ac:dyDescent="0.25">
      <c r="C168" s="101"/>
      <c r="D168" s="101"/>
    </row>
    <row r="169" spans="3:4" ht="15.75" customHeight="1" x14ac:dyDescent="0.25">
      <c r="C169" s="101"/>
      <c r="D169" s="101"/>
    </row>
    <row r="170" spans="3:4" ht="15.75" customHeight="1" x14ac:dyDescent="0.25">
      <c r="C170" s="101"/>
      <c r="D170" s="101"/>
    </row>
    <row r="171" spans="3:4" ht="15.75" customHeight="1" x14ac:dyDescent="0.25">
      <c r="C171" s="101"/>
      <c r="D171" s="101"/>
    </row>
    <row r="172" spans="3:4" ht="15.75" customHeight="1" x14ac:dyDescent="0.25">
      <c r="C172" s="101"/>
      <c r="D172" s="101"/>
    </row>
    <row r="173" spans="3:4" ht="15.75" customHeight="1" x14ac:dyDescent="0.25">
      <c r="C173" s="101"/>
      <c r="D173" s="101"/>
    </row>
    <row r="174" spans="3:4" ht="15.75" customHeight="1" x14ac:dyDescent="0.25">
      <c r="C174" s="101"/>
      <c r="D174" s="101"/>
    </row>
    <row r="175" spans="3:4" ht="15.75" customHeight="1" x14ac:dyDescent="0.25">
      <c r="C175" s="101"/>
      <c r="D175" s="101"/>
    </row>
    <row r="176" spans="3:4" ht="15.75" customHeight="1" x14ac:dyDescent="0.25">
      <c r="C176" s="101"/>
      <c r="D176" s="101"/>
    </row>
    <row r="177" spans="3:4" ht="15.75" customHeight="1" x14ac:dyDescent="0.25">
      <c r="C177" s="101"/>
      <c r="D177" s="101"/>
    </row>
    <row r="178" spans="3:4" ht="15.75" customHeight="1" x14ac:dyDescent="0.25">
      <c r="C178" s="101"/>
      <c r="D178" s="101"/>
    </row>
    <row r="179" spans="3:4" ht="15.75" customHeight="1" x14ac:dyDescent="0.25">
      <c r="C179" s="101"/>
      <c r="D179" s="101"/>
    </row>
    <row r="180" spans="3:4" ht="15.75" customHeight="1" x14ac:dyDescent="0.25">
      <c r="C180" s="101"/>
      <c r="D180" s="101"/>
    </row>
    <row r="181" spans="3:4" ht="15.75" customHeight="1" x14ac:dyDescent="0.25">
      <c r="C181" s="101"/>
      <c r="D181" s="101"/>
    </row>
    <row r="182" spans="3:4" ht="15.75" customHeight="1" x14ac:dyDescent="0.25">
      <c r="C182" s="101"/>
      <c r="D182" s="101"/>
    </row>
    <row r="183" spans="3:4" ht="15.75" customHeight="1" x14ac:dyDescent="0.25">
      <c r="C183" s="101"/>
      <c r="D183" s="101"/>
    </row>
    <row r="184" spans="3:4" ht="15.75" customHeight="1" x14ac:dyDescent="0.25">
      <c r="C184" s="101"/>
      <c r="D184" s="101"/>
    </row>
    <row r="185" spans="3:4" ht="15.75" customHeight="1" x14ac:dyDescent="0.25">
      <c r="C185" s="101"/>
      <c r="D185" s="101"/>
    </row>
    <row r="186" spans="3:4" ht="15.75" customHeight="1" x14ac:dyDescent="0.25">
      <c r="C186" s="101"/>
      <c r="D186" s="101"/>
    </row>
    <row r="187" spans="3:4" ht="15.75" customHeight="1" x14ac:dyDescent="0.25">
      <c r="C187" s="101"/>
      <c r="D187" s="101"/>
    </row>
    <row r="188" spans="3:4" ht="15.75" customHeight="1" x14ac:dyDescent="0.25">
      <c r="C188" s="101"/>
      <c r="D188" s="101"/>
    </row>
    <row r="189" spans="3:4" ht="15.75" customHeight="1" x14ac:dyDescent="0.25">
      <c r="C189" s="101"/>
      <c r="D189" s="101"/>
    </row>
    <row r="190" spans="3:4" ht="15.75" customHeight="1" x14ac:dyDescent="0.25">
      <c r="C190" s="101"/>
      <c r="D190" s="101"/>
    </row>
    <row r="191" spans="3:4" ht="15.75" customHeight="1" x14ac:dyDescent="0.25">
      <c r="C191" s="101"/>
      <c r="D191" s="101"/>
    </row>
    <row r="192" spans="3:4" ht="15.75" customHeight="1" x14ac:dyDescent="0.25">
      <c r="C192" s="101"/>
      <c r="D192" s="101"/>
    </row>
    <row r="193" spans="3:4" ht="15.75" customHeight="1" x14ac:dyDescent="0.25">
      <c r="C193" s="101"/>
      <c r="D193" s="101"/>
    </row>
    <row r="194" spans="3:4" ht="15.75" customHeight="1" x14ac:dyDescent="0.25">
      <c r="C194" s="101"/>
      <c r="D194" s="101"/>
    </row>
    <row r="195" spans="3:4" ht="15.75" customHeight="1" x14ac:dyDescent="0.25">
      <c r="C195" s="101"/>
      <c r="D195" s="101"/>
    </row>
    <row r="196" spans="3:4" ht="15.75" customHeight="1" x14ac:dyDescent="0.25">
      <c r="C196" s="101"/>
      <c r="D196" s="101"/>
    </row>
    <row r="197" spans="3:4" ht="15.75" customHeight="1" x14ac:dyDescent="0.25">
      <c r="C197" s="101"/>
      <c r="D197" s="101"/>
    </row>
    <row r="198" spans="3:4" ht="15.75" customHeight="1" x14ac:dyDescent="0.25">
      <c r="C198" s="101"/>
      <c r="D198" s="101"/>
    </row>
    <row r="199" spans="3:4" ht="15.75" customHeight="1" x14ac:dyDescent="0.25">
      <c r="C199" s="101"/>
      <c r="D199" s="101"/>
    </row>
    <row r="200" spans="3:4" ht="15.75" customHeight="1" x14ac:dyDescent="0.25">
      <c r="C200" s="101"/>
      <c r="D200" s="101"/>
    </row>
    <row r="201" spans="3:4" ht="15.75" customHeight="1" x14ac:dyDescent="0.25">
      <c r="C201" s="101"/>
      <c r="D201" s="101"/>
    </row>
    <row r="202" spans="3:4" ht="15.75" customHeight="1" x14ac:dyDescent="0.25">
      <c r="C202" s="101"/>
      <c r="D202" s="101"/>
    </row>
    <row r="203" spans="3:4" ht="15.75" customHeight="1" x14ac:dyDescent="0.25">
      <c r="C203" s="101"/>
      <c r="D203" s="101"/>
    </row>
    <row r="204" spans="3:4" ht="15.75" customHeight="1" x14ac:dyDescent="0.25">
      <c r="C204" s="101"/>
      <c r="D204" s="101"/>
    </row>
    <row r="205" spans="3:4" ht="15.75" customHeight="1" x14ac:dyDescent="0.25">
      <c r="C205" s="101"/>
      <c r="D205" s="101"/>
    </row>
    <row r="206" spans="3:4" ht="15.75" customHeight="1" x14ac:dyDescent="0.25">
      <c r="C206" s="101"/>
      <c r="D206" s="101"/>
    </row>
    <row r="207" spans="3:4" ht="15.75" customHeight="1" x14ac:dyDescent="0.25">
      <c r="C207" s="101"/>
      <c r="D207" s="101"/>
    </row>
    <row r="208" spans="3:4" ht="15.75" customHeight="1" x14ac:dyDescent="0.25">
      <c r="C208" s="101"/>
      <c r="D208" s="101"/>
    </row>
    <row r="209" spans="3:4" ht="15.75" customHeight="1" x14ac:dyDescent="0.25">
      <c r="C209" s="101"/>
      <c r="D209" s="101"/>
    </row>
    <row r="210" spans="3:4" ht="15.75" customHeight="1" x14ac:dyDescent="0.25">
      <c r="C210" s="101"/>
      <c r="D210" s="101"/>
    </row>
    <row r="211" spans="3:4" ht="15.75" customHeight="1" x14ac:dyDescent="0.25">
      <c r="C211" s="101"/>
      <c r="D211" s="101"/>
    </row>
    <row r="212" spans="3:4" ht="15.75" customHeight="1" x14ac:dyDescent="0.25">
      <c r="C212" s="101"/>
      <c r="D212" s="101"/>
    </row>
    <row r="213" spans="3:4" ht="15.75" customHeight="1" x14ac:dyDescent="0.25">
      <c r="C213" s="101"/>
      <c r="D213" s="101"/>
    </row>
    <row r="214" spans="3:4" ht="15.75" customHeight="1" x14ac:dyDescent="0.25">
      <c r="C214" s="101"/>
      <c r="D214" s="101"/>
    </row>
    <row r="215" spans="3:4" ht="15.75" customHeight="1" x14ac:dyDescent="0.25">
      <c r="C215" s="101"/>
      <c r="D215" s="101"/>
    </row>
    <row r="216" spans="3:4" ht="15.75" customHeight="1" x14ac:dyDescent="0.25">
      <c r="C216" s="101"/>
      <c r="D216" s="101"/>
    </row>
    <row r="217" spans="3:4" ht="15.75" customHeight="1" x14ac:dyDescent="0.25">
      <c r="C217" s="101"/>
      <c r="D217" s="101"/>
    </row>
    <row r="218" spans="3:4" ht="15.75" customHeight="1" x14ac:dyDescent="0.25">
      <c r="C218" s="101"/>
      <c r="D218" s="101"/>
    </row>
    <row r="219" spans="3:4" ht="15.75" customHeight="1" x14ac:dyDescent="0.25">
      <c r="C219" s="101"/>
      <c r="D219" s="101"/>
    </row>
    <row r="220" spans="3:4" ht="15.75" customHeight="1" x14ac:dyDescent="0.25">
      <c r="C220" s="101"/>
      <c r="D220" s="101"/>
    </row>
    <row r="221" spans="3:4" ht="15.75" customHeight="1" x14ac:dyDescent="0.25">
      <c r="C221" s="101"/>
      <c r="D221" s="101"/>
    </row>
    <row r="222" spans="3:4" ht="15.75" customHeight="1" x14ac:dyDescent="0.25">
      <c r="C222" s="101"/>
      <c r="D222" s="101"/>
    </row>
    <row r="223" spans="3:4" ht="15.75" customHeight="1" x14ac:dyDescent="0.25">
      <c r="C223" s="101"/>
      <c r="D223" s="101"/>
    </row>
    <row r="224" spans="3:4" ht="15.75" customHeight="1" x14ac:dyDescent="0.25">
      <c r="C224" s="101"/>
      <c r="D224" s="101"/>
    </row>
    <row r="225" spans="3:4" ht="15.75" customHeight="1" x14ac:dyDescent="0.25">
      <c r="C225" s="101"/>
      <c r="D225" s="101"/>
    </row>
    <row r="226" spans="3:4" ht="15.75" customHeight="1" x14ac:dyDescent="0.25">
      <c r="C226" s="101"/>
      <c r="D226" s="101"/>
    </row>
    <row r="227" spans="3:4" ht="15.75" customHeight="1" x14ac:dyDescent="0.25">
      <c r="C227" s="101"/>
      <c r="D227" s="101"/>
    </row>
    <row r="228" spans="3:4" ht="15.75" customHeight="1" x14ac:dyDescent="0.25">
      <c r="C228" s="101"/>
      <c r="D228" s="101"/>
    </row>
    <row r="229" spans="3:4" ht="15.75" customHeight="1" x14ac:dyDescent="0.25">
      <c r="C229" s="101"/>
      <c r="D229" s="101"/>
    </row>
    <row r="230" spans="3:4" ht="15.75" customHeight="1" x14ac:dyDescent="0.25">
      <c r="C230" s="101"/>
      <c r="D230" s="101"/>
    </row>
    <row r="231" spans="3:4" ht="15.75" customHeight="1" x14ac:dyDescent="0.25">
      <c r="C231" s="101"/>
      <c r="D231" s="101"/>
    </row>
    <row r="232" spans="3:4" ht="15.75" customHeight="1" x14ac:dyDescent="0.25">
      <c r="C232" s="101"/>
      <c r="D232" s="101"/>
    </row>
    <row r="233" spans="3:4" ht="15.75" customHeight="1" x14ac:dyDescent="0.25">
      <c r="C233" s="101"/>
      <c r="D233" s="101"/>
    </row>
    <row r="234" spans="3:4" ht="15.75" customHeight="1" x14ac:dyDescent="0.25">
      <c r="C234" s="101"/>
      <c r="D234" s="101"/>
    </row>
    <row r="235" spans="3:4" ht="15.75" customHeight="1" x14ac:dyDescent="0.25">
      <c r="C235" s="101"/>
      <c r="D235" s="101"/>
    </row>
    <row r="236" spans="3:4" ht="15.75" customHeight="1" x14ac:dyDescent="0.25">
      <c r="C236" s="101"/>
      <c r="D236" s="101"/>
    </row>
    <row r="237" spans="3:4" ht="15.75" customHeight="1" x14ac:dyDescent="0.25">
      <c r="C237" s="101"/>
      <c r="D237" s="101"/>
    </row>
    <row r="238" spans="3:4" ht="15.75" customHeight="1" x14ac:dyDescent="0.25">
      <c r="C238" s="101"/>
      <c r="D238" s="101"/>
    </row>
    <row r="239" spans="3:4" ht="15.75" customHeight="1" x14ac:dyDescent="0.25">
      <c r="C239" s="101"/>
      <c r="D239" s="101"/>
    </row>
    <row r="240" spans="3:4" ht="15.75" customHeight="1" x14ac:dyDescent="0.25">
      <c r="C240" s="101"/>
      <c r="D240" s="101"/>
    </row>
    <row r="241" spans="3:4" ht="15.75" customHeight="1" x14ac:dyDescent="0.25">
      <c r="C241" s="101"/>
      <c r="D241" s="101"/>
    </row>
    <row r="242" spans="3:4" ht="15.75" customHeight="1" x14ac:dyDescent="0.25">
      <c r="C242" s="101"/>
      <c r="D242" s="101"/>
    </row>
    <row r="243" spans="3:4" ht="15.75" customHeight="1" x14ac:dyDescent="0.25">
      <c r="C243" s="101"/>
      <c r="D243" s="101"/>
    </row>
    <row r="244" spans="3:4" ht="15.75" customHeight="1" x14ac:dyDescent="0.25">
      <c r="C244" s="101"/>
      <c r="D244" s="101"/>
    </row>
    <row r="245" spans="3:4" ht="15.75" customHeight="1" x14ac:dyDescent="0.25">
      <c r="C245" s="101"/>
      <c r="D245" s="101"/>
    </row>
    <row r="246" spans="3:4" ht="15.75" customHeight="1" x14ac:dyDescent="0.25">
      <c r="C246" s="101"/>
      <c r="D246" s="101"/>
    </row>
    <row r="247" spans="3:4" ht="15.75" customHeight="1" x14ac:dyDescent="0.25">
      <c r="C247" s="101"/>
      <c r="D247" s="101"/>
    </row>
    <row r="248" spans="3:4" ht="15.75" customHeight="1" x14ac:dyDescent="0.25">
      <c r="C248" s="101"/>
      <c r="D248" s="101"/>
    </row>
    <row r="249" spans="3:4" ht="15.75" customHeight="1" x14ac:dyDescent="0.25">
      <c r="C249" s="101"/>
      <c r="D249" s="101"/>
    </row>
    <row r="250" spans="3:4" ht="15.75" customHeight="1" x14ac:dyDescent="0.25">
      <c r="C250" s="101"/>
      <c r="D250" s="101"/>
    </row>
    <row r="251" spans="3:4" ht="15.75" customHeight="1" x14ac:dyDescent="0.25">
      <c r="C251" s="101"/>
      <c r="D251" s="101"/>
    </row>
    <row r="252" spans="3:4" ht="15.75" customHeight="1" x14ac:dyDescent="0.25">
      <c r="C252" s="101"/>
      <c r="D252" s="101"/>
    </row>
    <row r="253" spans="3:4" ht="15.75" customHeight="1" x14ac:dyDescent="0.25">
      <c r="C253" s="101"/>
      <c r="D253" s="101"/>
    </row>
    <row r="254" spans="3:4" ht="15.75" customHeight="1" x14ac:dyDescent="0.25">
      <c r="C254" s="101"/>
      <c r="D254" s="101"/>
    </row>
    <row r="255" spans="3:4" ht="15.75" customHeight="1" x14ac:dyDescent="0.25">
      <c r="C255" s="101"/>
      <c r="D255" s="101"/>
    </row>
    <row r="256" spans="3:4" ht="15.75" customHeight="1" x14ac:dyDescent="0.25">
      <c r="C256" s="101"/>
      <c r="D256" s="101"/>
    </row>
    <row r="257" spans="3:4" ht="15.75" customHeight="1" x14ac:dyDescent="0.25">
      <c r="C257" s="101"/>
      <c r="D257" s="101"/>
    </row>
    <row r="258" spans="3:4" ht="15.75" customHeight="1" x14ac:dyDescent="0.25">
      <c r="C258" s="101"/>
      <c r="D258" s="101"/>
    </row>
    <row r="259" spans="3:4" ht="15.75" customHeight="1" x14ac:dyDescent="0.25">
      <c r="C259" s="101"/>
      <c r="D259" s="101"/>
    </row>
    <row r="260" spans="3:4" ht="15.75" customHeight="1" x14ac:dyDescent="0.25">
      <c r="C260" s="101"/>
      <c r="D260" s="101"/>
    </row>
    <row r="261" spans="3:4" ht="15.75" customHeight="1" x14ac:dyDescent="0.25">
      <c r="C261" s="101"/>
      <c r="D261" s="101"/>
    </row>
    <row r="262" spans="3:4" ht="15.75" customHeight="1" x14ac:dyDescent="0.25">
      <c r="C262" s="101"/>
      <c r="D262" s="101"/>
    </row>
    <row r="263" spans="3:4" ht="15.75" customHeight="1" x14ac:dyDescent="0.25">
      <c r="C263" s="101"/>
      <c r="D263" s="101"/>
    </row>
    <row r="264" spans="3:4" ht="15.75" customHeight="1" x14ac:dyDescent="0.25">
      <c r="C264" s="101"/>
      <c r="D264" s="101"/>
    </row>
    <row r="265" spans="3:4" ht="15.75" customHeight="1" x14ac:dyDescent="0.25">
      <c r="C265" s="101"/>
      <c r="D265" s="101"/>
    </row>
    <row r="266" spans="3:4" ht="15.75" customHeight="1" x14ac:dyDescent="0.25">
      <c r="C266" s="101"/>
      <c r="D266" s="101"/>
    </row>
    <row r="267" spans="3:4" ht="15.75" customHeight="1" x14ac:dyDescent="0.25">
      <c r="C267" s="101"/>
      <c r="D267" s="101"/>
    </row>
    <row r="268" spans="3:4" ht="15.75" customHeight="1" x14ac:dyDescent="0.25">
      <c r="C268" s="101"/>
      <c r="D268" s="101"/>
    </row>
    <row r="269" spans="3:4" ht="15.75" customHeight="1" x14ac:dyDescent="0.25">
      <c r="C269" s="101"/>
      <c r="D269" s="101"/>
    </row>
    <row r="270" spans="3:4" ht="15.75" customHeight="1" x14ac:dyDescent="0.25">
      <c r="C270" s="101"/>
      <c r="D270" s="101"/>
    </row>
    <row r="271" spans="3:4" ht="15.75" customHeight="1" x14ac:dyDescent="0.25">
      <c r="C271" s="101"/>
      <c r="D271" s="101"/>
    </row>
    <row r="272" spans="3:4" ht="15.75" customHeight="1" x14ac:dyDescent="0.25">
      <c r="C272" s="101"/>
      <c r="D272" s="101"/>
    </row>
    <row r="273" spans="3:4" ht="15.75" customHeight="1" x14ac:dyDescent="0.25">
      <c r="C273" s="101"/>
      <c r="D273" s="101"/>
    </row>
    <row r="274" spans="3:4" ht="15.75" customHeight="1" x14ac:dyDescent="0.25">
      <c r="C274" s="101"/>
      <c r="D274" s="101"/>
    </row>
    <row r="275" spans="3:4" ht="15.75" customHeight="1" x14ac:dyDescent="0.25">
      <c r="C275" s="101"/>
      <c r="D275" s="101"/>
    </row>
    <row r="276" spans="3:4" ht="15.75" customHeight="1" x14ac:dyDescent="0.25">
      <c r="C276" s="101"/>
      <c r="D276" s="101"/>
    </row>
    <row r="277" spans="3:4" ht="15.75" customHeight="1" x14ac:dyDescent="0.25">
      <c r="C277" s="101"/>
      <c r="D277" s="101"/>
    </row>
    <row r="278" spans="3:4" ht="15.75" customHeight="1" x14ac:dyDescent="0.25">
      <c r="C278" s="101"/>
      <c r="D278" s="101"/>
    </row>
    <row r="279" spans="3:4" ht="15.75" customHeight="1" x14ac:dyDescent="0.25">
      <c r="C279" s="101"/>
      <c r="D279" s="101"/>
    </row>
    <row r="280" spans="3:4" ht="15.75" customHeight="1" x14ac:dyDescent="0.25">
      <c r="C280" s="101"/>
      <c r="D280" s="101"/>
    </row>
    <row r="281" spans="3:4" ht="15.75" customHeight="1" x14ac:dyDescent="0.25">
      <c r="C281" s="101"/>
      <c r="D281" s="101"/>
    </row>
    <row r="282" spans="3:4" ht="15.75" customHeight="1" x14ac:dyDescent="0.25">
      <c r="C282" s="101"/>
      <c r="D282" s="101"/>
    </row>
    <row r="283" spans="3:4" ht="15.75" customHeight="1" x14ac:dyDescent="0.25">
      <c r="C283" s="101"/>
      <c r="D283" s="101"/>
    </row>
    <row r="284" spans="3:4" ht="15.75" customHeight="1" x14ac:dyDescent="0.25">
      <c r="C284" s="101"/>
      <c r="D284" s="101"/>
    </row>
    <row r="285" spans="3:4" ht="15.75" customHeight="1" x14ac:dyDescent="0.25">
      <c r="C285" s="101"/>
      <c r="D285" s="101"/>
    </row>
    <row r="286" spans="3:4" ht="15.75" customHeight="1" x14ac:dyDescent="0.25">
      <c r="C286" s="101"/>
      <c r="D286" s="101"/>
    </row>
    <row r="287" spans="3:4" ht="15.75" customHeight="1" x14ac:dyDescent="0.25">
      <c r="C287" s="101"/>
      <c r="D287" s="101"/>
    </row>
    <row r="288" spans="3:4" ht="15.75" customHeight="1" x14ac:dyDescent="0.25">
      <c r="C288" s="101"/>
      <c r="D288" s="101"/>
    </row>
    <row r="289" spans="3:4" ht="15.75" customHeight="1" x14ac:dyDescent="0.25">
      <c r="C289" s="101"/>
      <c r="D289" s="101"/>
    </row>
    <row r="290" spans="3:4" ht="15.75" customHeight="1" x14ac:dyDescent="0.25">
      <c r="C290" s="101"/>
      <c r="D290" s="101"/>
    </row>
    <row r="291" spans="3:4" ht="15.75" customHeight="1" x14ac:dyDescent="0.25">
      <c r="C291" s="101"/>
      <c r="D291" s="101"/>
    </row>
    <row r="292" spans="3:4" ht="15.75" customHeight="1" x14ac:dyDescent="0.25">
      <c r="C292" s="101"/>
      <c r="D292" s="101"/>
    </row>
    <row r="293" spans="3:4" ht="15.75" customHeight="1" x14ac:dyDescent="0.25">
      <c r="C293" s="101"/>
      <c r="D293" s="101"/>
    </row>
    <row r="294" spans="3:4" ht="15.75" customHeight="1" x14ac:dyDescent="0.25">
      <c r="C294" s="101"/>
      <c r="D294" s="101"/>
    </row>
    <row r="295" spans="3:4" ht="15.75" customHeight="1" x14ac:dyDescent="0.25">
      <c r="C295" s="101"/>
      <c r="D295" s="101"/>
    </row>
    <row r="296" spans="3:4" ht="15.75" customHeight="1" x14ac:dyDescent="0.25">
      <c r="C296" s="101"/>
      <c r="D296" s="101"/>
    </row>
    <row r="297" spans="3:4" ht="15.75" customHeight="1" x14ac:dyDescent="0.25">
      <c r="C297" s="101"/>
      <c r="D297" s="101"/>
    </row>
    <row r="298" spans="3:4" ht="15.75" customHeight="1" x14ac:dyDescent="0.25">
      <c r="C298" s="101"/>
      <c r="D298" s="101"/>
    </row>
    <row r="299" spans="3:4" ht="15.75" customHeight="1" x14ac:dyDescent="0.25">
      <c r="C299" s="101"/>
      <c r="D299" s="101"/>
    </row>
    <row r="300" spans="3:4" ht="15.75" customHeight="1" x14ac:dyDescent="0.25">
      <c r="C300" s="101"/>
      <c r="D300" s="101"/>
    </row>
    <row r="301" spans="3:4" ht="15.75" customHeight="1" x14ac:dyDescent="0.25">
      <c r="C301" s="101"/>
      <c r="D301" s="101"/>
    </row>
    <row r="302" spans="3:4" ht="15.75" customHeight="1" x14ac:dyDescent="0.25">
      <c r="C302" s="101"/>
      <c r="D302" s="101"/>
    </row>
    <row r="303" spans="3:4" ht="15.75" customHeight="1" x14ac:dyDescent="0.25">
      <c r="C303" s="101"/>
      <c r="D303" s="101"/>
    </row>
    <row r="304" spans="3:4" ht="15.75" customHeight="1" x14ac:dyDescent="0.25">
      <c r="C304" s="101"/>
      <c r="D304" s="101"/>
    </row>
    <row r="305" spans="3:4" ht="15.75" customHeight="1" x14ac:dyDescent="0.25">
      <c r="C305" s="101"/>
      <c r="D305" s="101"/>
    </row>
    <row r="306" spans="3:4" ht="15.75" customHeight="1" x14ac:dyDescent="0.25">
      <c r="C306" s="101"/>
      <c r="D306" s="101"/>
    </row>
    <row r="307" spans="3:4" ht="15.75" customHeight="1" x14ac:dyDescent="0.25">
      <c r="C307" s="101"/>
      <c r="D307" s="101"/>
    </row>
    <row r="308" spans="3:4" ht="15.75" customHeight="1" x14ac:dyDescent="0.25">
      <c r="C308" s="101"/>
      <c r="D308" s="101"/>
    </row>
    <row r="309" spans="3:4" ht="15.75" customHeight="1" x14ac:dyDescent="0.25">
      <c r="C309" s="101"/>
      <c r="D309" s="101"/>
    </row>
    <row r="310" spans="3:4" ht="15.75" customHeight="1" x14ac:dyDescent="0.25">
      <c r="C310" s="101"/>
      <c r="D310" s="101"/>
    </row>
    <row r="311" spans="3:4" ht="15.75" customHeight="1" x14ac:dyDescent="0.25">
      <c r="C311" s="101"/>
      <c r="D311" s="101"/>
    </row>
    <row r="312" spans="3:4" ht="15.75" customHeight="1" x14ac:dyDescent="0.25">
      <c r="C312" s="101"/>
      <c r="D312" s="101"/>
    </row>
    <row r="313" spans="3:4" ht="15.75" customHeight="1" x14ac:dyDescent="0.25">
      <c r="C313" s="101"/>
      <c r="D313" s="101"/>
    </row>
    <row r="314" spans="3:4" ht="15.75" customHeight="1" x14ac:dyDescent="0.25">
      <c r="C314" s="101"/>
      <c r="D314" s="101"/>
    </row>
    <row r="315" spans="3:4" ht="15.75" customHeight="1" x14ac:dyDescent="0.25">
      <c r="C315" s="101"/>
      <c r="D315" s="101"/>
    </row>
    <row r="316" spans="3:4" ht="15.75" customHeight="1" x14ac:dyDescent="0.25">
      <c r="C316" s="101"/>
      <c r="D316" s="101"/>
    </row>
    <row r="317" spans="3:4" ht="15.75" customHeight="1" x14ac:dyDescent="0.25">
      <c r="C317" s="101"/>
      <c r="D317" s="101"/>
    </row>
    <row r="318" spans="3:4" ht="15.75" customHeight="1" x14ac:dyDescent="0.25">
      <c r="C318" s="101"/>
      <c r="D318" s="101"/>
    </row>
    <row r="319" spans="3:4" ht="15.75" customHeight="1" x14ac:dyDescent="0.25">
      <c r="C319" s="101"/>
      <c r="D319" s="101"/>
    </row>
    <row r="320" spans="3:4" ht="15.75" customHeight="1" x14ac:dyDescent="0.25">
      <c r="C320" s="101"/>
      <c r="D320" s="101"/>
    </row>
    <row r="321" spans="3:4" ht="15.75" customHeight="1" x14ac:dyDescent="0.25">
      <c r="C321" s="101"/>
      <c r="D321" s="101"/>
    </row>
    <row r="322" spans="3:4" ht="15.75" customHeight="1" x14ac:dyDescent="0.25">
      <c r="C322" s="101"/>
      <c r="D322" s="101"/>
    </row>
    <row r="323" spans="3:4" ht="15.75" customHeight="1" x14ac:dyDescent="0.25">
      <c r="C323" s="101"/>
      <c r="D323" s="101"/>
    </row>
    <row r="324" spans="3:4" ht="15.75" customHeight="1" x14ac:dyDescent="0.25">
      <c r="C324" s="101"/>
      <c r="D324" s="101"/>
    </row>
    <row r="325" spans="3:4" ht="15.75" customHeight="1" x14ac:dyDescent="0.25">
      <c r="C325" s="101"/>
      <c r="D325" s="101"/>
    </row>
    <row r="326" spans="3:4" ht="15.75" customHeight="1" x14ac:dyDescent="0.25">
      <c r="C326" s="101"/>
      <c r="D326" s="101"/>
    </row>
    <row r="327" spans="3:4" ht="15.75" customHeight="1" x14ac:dyDescent="0.25">
      <c r="C327" s="101"/>
      <c r="D327" s="101"/>
    </row>
    <row r="328" spans="3:4" ht="15.75" customHeight="1" x14ac:dyDescent="0.25">
      <c r="C328" s="101"/>
      <c r="D328" s="101"/>
    </row>
    <row r="329" spans="3:4" ht="15.75" customHeight="1" x14ac:dyDescent="0.25">
      <c r="C329" s="101"/>
      <c r="D329" s="101"/>
    </row>
    <row r="330" spans="3:4" ht="15.75" customHeight="1" x14ac:dyDescent="0.25">
      <c r="C330" s="101"/>
      <c r="D330" s="101"/>
    </row>
    <row r="331" spans="3:4" ht="15.75" customHeight="1" x14ac:dyDescent="0.25">
      <c r="C331" s="101"/>
      <c r="D331" s="101"/>
    </row>
    <row r="332" spans="3:4" ht="15.75" customHeight="1" x14ac:dyDescent="0.25">
      <c r="C332" s="101"/>
      <c r="D332" s="101"/>
    </row>
    <row r="333" spans="3:4" ht="15.75" customHeight="1" x14ac:dyDescent="0.25">
      <c r="C333" s="101"/>
      <c r="D333" s="101"/>
    </row>
    <row r="334" spans="3:4" ht="15.75" customHeight="1" x14ac:dyDescent="0.25">
      <c r="C334" s="101"/>
      <c r="D334" s="101"/>
    </row>
    <row r="335" spans="3:4" ht="15.75" customHeight="1" x14ac:dyDescent="0.25">
      <c r="C335" s="101"/>
      <c r="D335" s="101"/>
    </row>
    <row r="336" spans="3:4" ht="15.75" customHeight="1" x14ac:dyDescent="0.25">
      <c r="C336" s="101"/>
      <c r="D336" s="101"/>
    </row>
    <row r="337" spans="3:4" ht="15.75" customHeight="1" x14ac:dyDescent="0.25">
      <c r="C337" s="101"/>
      <c r="D337" s="101"/>
    </row>
    <row r="338" spans="3:4" ht="15.75" customHeight="1" x14ac:dyDescent="0.25">
      <c r="C338" s="101"/>
      <c r="D338" s="101"/>
    </row>
    <row r="339" spans="3:4" ht="15.75" customHeight="1" x14ac:dyDescent="0.25">
      <c r="C339" s="101"/>
      <c r="D339" s="101"/>
    </row>
    <row r="340" spans="3:4" ht="15.75" customHeight="1" x14ac:dyDescent="0.25">
      <c r="C340" s="101"/>
      <c r="D340" s="101"/>
    </row>
    <row r="341" spans="3:4" ht="15.75" customHeight="1" x14ac:dyDescent="0.25">
      <c r="C341" s="101"/>
      <c r="D341" s="101"/>
    </row>
    <row r="342" spans="3:4" ht="15.75" customHeight="1" x14ac:dyDescent="0.25">
      <c r="C342" s="101"/>
      <c r="D342" s="101"/>
    </row>
    <row r="343" spans="3:4" ht="15.75" customHeight="1" x14ac:dyDescent="0.25">
      <c r="C343" s="101"/>
      <c r="D343" s="101"/>
    </row>
    <row r="344" spans="3:4" ht="15.75" customHeight="1" x14ac:dyDescent="0.25">
      <c r="C344" s="101"/>
      <c r="D344" s="101"/>
    </row>
    <row r="345" spans="3:4" ht="15.75" customHeight="1" x14ac:dyDescent="0.25">
      <c r="C345" s="101"/>
      <c r="D345" s="101"/>
    </row>
    <row r="346" spans="3:4" ht="15.75" customHeight="1" x14ac:dyDescent="0.25">
      <c r="C346" s="101"/>
      <c r="D346" s="101"/>
    </row>
    <row r="347" spans="3:4" ht="15.75" customHeight="1" x14ac:dyDescent="0.25">
      <c r="C347" s="101"/>
      <c r="D347" s="101"/>
    </row>
    <row r="348" spans="3:4" ht="15.75" customHeight="1" x14ac:dyDescent="0.25">
      <c r="C348" s="101"/>
      <c r="D348" s="101"/>
    </row>
    <row r="349" spans="3:4" ht="15.75" customHeight="1" x14ac:dyDescent="0.25">
      <c r="C349" s="101"/>
      <c r="D349" s="101"/>
    </row>
    <row r="350" spans="3:4" ht="15.75" customHeight="1" x14ac:dyDescent="0.25">
      <c r="C350" s="101"/>
      <c r="D350" s="101"/>
    </row>
    <row r="351" spans="3:4" ht="15.75" customHeight="1" x14ac:dyDescent="0.25">
      <c r="C351" s="101"/>
      <c r="D351" s="101"/>
    </row>
    <row r="352" spans="3:4" ht="15.75" customHeight="1" x14ac:dyDescent="0.25">
      <c r="C352" s="101"/>
      <c r="D352" s="101"/>
    </row>
    <row r="353" spans="3:4" ht="15.75" customHeight="1" x14ac:dyDescent="0.25">
      <c r="C353" s="101"/>
      <c r="D353" s="101"/>
    </row>
    <row r="354" spans="3:4" ht="15.75" customHeight="1" x14ac:dyDescent="0.25">
      <c r="C354" s="101"/>
      <c r="D354" s="101"/>
    </row>
    <row r="355" spans="3:4" ht="15.75" customHeight="1" x14ac:dyDescent="0.25">
      <c r="C355" s="101"/>
      <c r="D355" s="101"/>
    </row>
    <row r="356" spans="3:4" ht="15.75" customHeight="1" x14ac:dyDescent="0.25">
      <c r="C356" s="101"/>
      <c r="D356" s="101"/>
    </row>
    <row r="357" spans="3:4" ht="15.75" customHeight="1" x14ac:dyDescent="0.25">
      <c r="C357" s="101"/>
      <c r="D357" s="101"/>
    </row>
    <row r="358" spans="3:4" ht="15.75" customHeight="1" x14ac:dyDescent="0.25">
      <c r="C358" s="101"/>
      <c r="D358" s="101"/>
    </row>
    <row r="359" spans="3:4" ht="15.75" customHeight="1" x14ac:dyDescent="0.25">
      <c r="C359" s="101"/>
      <c r="D359" s="101"/>
    </row>
    <row r="360" spans="3:4" ht="15.75" customHeight="1" x14ac:dyDescent="0.25">
      <c r="C360" s="101"/>
      <c r="D360" s="101"/>
    </row>
    <row r="361" spans="3:4" ht="15.75" customHeight="1" x14ac:dyDescent="0.25">
      <c r="C361" s="101"/>
      <c r="D361" s="101"/>
    </row>
    <row r="362" spans="3:4" ht="15.75" customHeight="1" x14ac:dyDescent="0.25">
      <c r="C362" s="101"/>
      <c r="D362" s="101"/>
    </row>
    <row r="363" spans="3:4" ht="15.75" customHeight="1" x14ac:dyDescent="0.25">
      <c r="C363" s="101"/>
      <c r="D363" s="101"/>
    </row>
    <row r="364" spans="3:4" ht="15.75" customHeight="1" x14ac:dyDescent="0.25">
      <c r="C364" s="101"/>
      <c r="D364" s="101"/>
    </row>
    <row r="365" spans="3:4" ht="15.75" customHeight="1" x14ac:dyDescent="0.25">
      <c r="C365" s="101"/>
      <c r="D365" s="101"/>
    </row>
    <row r="366" spans="3:4" ht="15.75" customHeight="1" x14ac:dyDescent="0.25">
      <c r="C366" s="101"/>
      <c r="D366" s="101"/>
    </row>
    <row r="367" spans="3:4" ht="15.75" customHeight="1" x14ac:dyDescent="0.25">
      <c r="C367" s="101"/>
      <c r="D367" s="101"/>
    </row>
    <row r="368" spans="3:4" ht="15.75" customHeight="1" x14ac:dyDescent="0.25">
      <c r="C368" s="101"/>
      <c r="D368" s="101"/>
    </row>
    <row r="369" spans="3:4" ht="15.75" customHeight="1" x14ac:dyDescent="0.25">
      <c r="C369" s="101"/>
      <c r="D369" s="101"/>
    </row>
    <row r="370" spans="3:4" ht="15.75" customHeight="1" x14ac:dyDescent="0.25">
      <c r="C370" s="101"/>
      <c r="D370" s="101"/>
    </row>
    <row r="371" spans="3:4" ht="15.75" customHeight="1" x14ac:dyDescent="0.25">
      <c r="C371" s="101"/>
      <c r="D371" s="101"/>
    </row>
    <row r="372" spans="3:4" ht="15.75" customHeight="1" x14ac:dyDescent="0.25">
      <c r="C372" s="101"/>
      <c r="D372" s="101"/>
    </row>
    <row r="373" spans="3:4" ht="15.75" customHeight="1" x14ac:dyDescent="0.25">
      <c r="C373" s="101"/>
      <c r="D373" s="101"/>
    </row>
    <row r="374" spans="3:4" ht="15.75" customHeight="1" x14ac:dyDescent="0.25">
      <c r="C374" s="101"/>
      <c r="D374" s="101"/>
    </row>
    <row r="375" spans="3:4" ht="15.75" customHeight="1" x14ac:dyDescent="0.25">
      <c r="C375" s="101"/>
      <c r="D375" s="101"/>
    </row>
    <row r="376" spans="3:4" ht="15.75" customHeight="1" x14ac:dyDescent="0.25">
      <c r="C376" s="101"/>
      <c r="D376" s="101"/>
    </row>
    <row r="377" spans="3:4" ht="15.75" customHeight="1" x14ac:dyDescent="0.25">
      <c r="C377" s="101"/>
      <c r="D377" s="101"/>
    </row>
    <row r="378" spans="3:4" ht="15.75" customHeight="1" x14ac:dyDescent="0.25">
      <c r="C378" s="101"/>
      <c r="D378" s="101"/>
    </row>
    <row r="379" spans="3:4" ht="15.75" customHeight="1" x14ac:dyDescent="0.25">
      <c r="C379" s="101"/>
      <c r="D379" s="101"/>
    </row>
    <row r="380" spans="3:4" ht="15.75" customHeight="1" x14ac:dyDescent="0.25">
      <c r="C380" s="101"/>
      <c r="D380" s="101"/>
    </row>
    <row r="381" spans="3:4" ht="15.75" customHeight="1" x14ac:dyDescent="0.25">
      <c r="C381" s="101"/>
      <c r="D381" s="101"/>
    </row>
    <row r="382" spans="3:4" ht="15.75" customHeight="1" x14ac:dyDescent="0.25">
      <c r="C382" s="101"/>
      <c r="D382" s="101"/>
    </row>
    <row r="383" spans="3:4" ht="15.75" customHeight="1" x14ac:dyDescent="0.25">
      <c r="C383" s="101"/>
      <c r="D383" s="101"/>
    </row>
    <row r="384" spans="3:4" ht="15.75" customHeight="1" x14ac:dyDescent="0.25">
      <c r="C384" s="101"/>
      <c r="D384" s="101"/>
    </row>
    <row r="385" spans="3:4" ht="15.75" customHeight="1" x14ac:dyDescent="0.25">
      <c r="C385" s="101"/>
      <c r="D385" s="101"/>
    </row>
    <row r="386" spans="3:4" ht="15.75" customHeight="1" x14ac:dyDescent="0.25">
      <c r="C386" s="101"/>
      <c r="D386" s="101"/>
    </row>
    <row r="387" spans="3:4" ht="15.75" customHeight="1" x14ac:dyDescent="0.25">
      <c r="C387" s="101"/>
      <c r="D387" s="101"/>
    </row>
    <row r="388" spans="3:4" ht="15.75" customHeight="1" x14ac:dyDescent="0.25">
      <c r="C388" s="101"/>
      <c r="D388" s="101"/>
    </row>
    <row r="389" spans="3:4" ht="15.75" customHeight="1" x14ac:dyDescent="0.25">
      <c r="C389" s="101"/>
      <c r="D389" s="101"/>
    </row>
    <row r="390" spans="3:4" ht="15.75" customHeight="1" x14ac:dyDescent="0.25">
      <c r="C390" s="101"/>
      <c r="D390" s="101"/>
    </row>
    <row r="391" spans="3:4" ht="15.75" customHeight="1" x14ac:dyDescent="0.25">
      <c r="C391" s="101"/>
      <c r="D391" s="101"/>
    </row>
    <row r="392" spans="3:4" ht="15.75" customHeight="1" x14ac:dyDescent="0.25">
      <c r="C392" s="101"/>
      <c r="D392" s="101"/>
    </row>
    <row r="393" spans="3:4" ht="15.75" customHeight="1" x14ac:dyDescent="0.25">
      <c r="C393" s="101"/>
      <c r="D393" s="101"/>
    </row>
    <row r="394" spans="3:4" ht="15.75" customHeight="1" x14ac:dyDescent="0.25">
      <c r="C394" s="101"/>
      <c r="D394" s="101"/>
    </row>
    <row r="395" spans="3:4" ht="15.75" customHeight="1" x14ac:dyDescent="0.25">
      <c r="C395" s="101"/>
      <c r="D395" s="101"/>
    </row>
    <row r="396" spans="3:4" ht="15.75" customHeight="1" x14ac:dyDescent="0.25">
      <c r="C396" s="101"/>
      <c r="D396" s="101"/>
    </row>
    <row r="397" spans="3:4" ht="15.75" customHeight="1" x14ac:dyDescent="0.25">
      <c r="C397" s="101"/>
      <c r="D397" s="101"/>
    </row>
    <row r="398" spans="3:4" ht="15.75" customHeight="1" x14ac:dyDescent="0.25">
      <c r="C398" s="101"/>
      <c r="D398" s="101"/>
    </row>
    <row r="399" spans="3:4" ht="15.75" customHeight="1" x14ac:dyDescent="0.25">
      <c r="C399" s="101"/>
      <c r="D399" s="101"/>
    </row>
    <row r="400" spans="3:4" ht="15.75" customHeight="1" x14ac:dyDescent="0.25">
      <c r="C400" s="101"/>
      <c r="D400" s="101"/>
    </row>
    <row r="401" spans="3:4" ht="15.75" customHeight="1" x14ac:dyDescent="0.25">
      <c r="C401" s="101"/>
      <c r="D401" s="101"/>
    </row>
    <row r="402" spans="3:4" ht="15.75" customHeight="1" x14ac:dyDescent="0.25">
      <c r="C402" s="101"/>
      <c r="D402" s="101"/>
    </row>
    <row r="403" spans="3:4" ht="15.75" customHeight="1" x14ac:dyDescent="0.25">
      <c r="C403" s="101"/>
      <c r="D403" s="101"/>
    </row>
    <row r="404" spans="3:4" ht="15.75" customHeight="1" x14ac:dyDescent="0.25">
      <c r="C404" s="101"/>
      <c r="D404" s="101"/>
    </row>
    <row r="405" spans="3:4" ht="15.75" customHeight="1" x14ac:dyDescent="0.25">
      <c r="C405" s="101"/>
      <c r="D405" s="101"/>
    </row>
    <row r="406" spans="3:4" ht="15.75" customHeight="1" x14ac:dyDescent="0.25">
      <c r="C406" s="101"/>
      <c r="D406" s="101"/>
    </row>
    <row r="407" spans="3:4" ht="15.75" customHeight="1" x14ac:dyDescent="0.25">
      <c r="C407" s="101"/>
      <c r="D407" s="101"/>
    </row>
    <row r="408" spans="3:4" ht="15.75" customHeight="1" x14ac:dyDescent="0.25">
      <c r="C408" s="101"/>
      <c r="D408" s="101"/>
    </row>
    <row r="409" spans="3:4" ht="15.75" customHeight="1" x14ac:dyDescent="0.25">
      <c r="C409" s="101"/>
      <c r="D409" s="101"/>
    </row>
    <row r="410" spans="3:4" ht="15.75" customHeight="1" x14ac:dyDescent="0.25">
      <c r="C410" s="101"/>
      <c r="D410" s="101"/>
    </row>
    <row r="411" spans="3:4" ht="15.75" customHeight="1" x14ac:dyDescent="0.25">
      <c r="C411" s="101"/>
      <c r="D411" s="101"/>
    </row>
    <row r="412" spans="3:4" ht="15.75" customHeight="1" x14ac:dyDescent="0.25">
      <c r="C412" s="101"/>
      <c r="D412" s="101"/>
    </row>
    <row r="413" spans="3:4" ht="15.75" customHeight="1" x14ac:dyDescent="0.25">
      <c r="C413" s="101"/>
      <c r="D413" s="101"/>
    </row>
    <row r="414" spans="3:4" ht="15.75" customHeight="1" x14ac:dyDescent="0.25">
      <c r="C414" s="101"/>
      <c r="D414" s="101"/>
    </row>
    <row r="415" spans="3:4" ht="15.75" customHeight="1" x14ac:dyDescent="0.25">
      <c r="C415" s="101"/>
      <c r="D415" s="101"/>
    </row>
    <row r="416" spans="3:4" ht="15.75" customHeight="1" x14ac:dyDescent="0.25">
      <c r="C416" s="101"/>
      <c r="D416" s="101"/>
    </row>
    <row r="417" spans="3:4" ht="15.75" customHeight="1" x14ac:dyDescent="0.25">
      <c r="C417" s="101"/>
      <c r="D417" s="101"/>
    </row>
    <row r="418" spans="3:4" ht="15.75" customHeight="1" x14ac:dyDescent="0.25">
      <c r="C418" s="101"/>
      <c r="D418" s="101"/>
    </row>
    <row r="419" spans="3:4" ht="15.75" customHeight="1" x14ac:dyDescent="0.25">
      <c r="C419" s="101"/>
      <c r="D419" s="101"/>
    </row>
    <row r="420" spans="3:4" ht="15.75" customHeight="1" x14ac:dyDescent="0.25">
      <c r="C420" s="101"/>
      <c r="D420" s="101"/>
    </row>
    <row r="421" spans="3:4" ht="15.75" customHeight="1" x14ac:dyDescent="0.25">
      <c r="C421" s="101"/>
      <c r="D421" s="101"/>
    </row>
    <row r="422" spans="3:4" ht="15.75" customHeight="1" x14ac:dyDescent="0.25">
      <c r="C422" s="101"/>
      <c r="D422" s="101"/>
    </row>
    <row r="423" spans="3:4" ht="15.75" customHeight="1" x14ac:dyDescent="0.25">
      <c r="C423" s="101"/>
      <c r="D423" s="101"/>
    </row>
    <row r="424" spans="3:4" ht="15.75" customHeight="1" x14ac:dyDescent="0.25">
      <c r="C424" s="101"/>
      <c r="D424" s="101"/>
    </row>
    <row r="425" spans="3:4" ht="15.75" customHeight="1" x14ac:dyDescent="0.25">
      <c r="C425" s="101"/>
      <c r="D425" s="101"/>
    </row>
    <row r="426" spans="3:4" ht="15.75" customHeight="1" x14ac:dyDescent="0.25">
      <c r="C426" s="101"/>
      <c r="D426" s="101"/>
    </row>
    <row r="427" spans="3:4" ht="15.75" customHeight="1" x14ac:dyDescent="0.25">
      <c r="C427" s="101"/>
      <c r="D427" s="101"/>
    </row>
    <row r="428" spans="3:4" ht="15.75" customHeight="1" x14ac:dyDescent="0.25">
      <c r="C428" s="101"/>
      <c r="D428" s="101"/>
    </row>
    <row r="429" spans="3:4" ht="15.75" customHeight="1" x14ac:dyDescent="0.25">
      <c r="C429" s="101"/>
      <c r="D429" s="101"/>
    </row>
    <row r="430" spans="3:4" ht="15.75" customHeight="1" x14ac:dyDescent="0.25">
      <c r="C430" s="101"/>
      <c r="D430" s="101"/>
    </row>
    <row r="431" spans="3:4" ht="15.75" customHeight="1" x14ac:dyDescent="0.25">
      <c r="C431" s="101"/>
      <c r="D431" s="101"/>
    </row>
    <row r="432" spans="3:4" ht="15.75" customHeight="1" x14ac:dyDescent="0.25">
      <c r="C432" s="101"/>
      <c r="D432" s="101"/>
    </row>
    <row r="433" spans="3:4" ht="15.75" customHeight="1" x14ac:dyDescent="0.25">
      <c r="C433" s="101"/>
      <c r="D433" s="101"/>
    </row>
    <row r="434" spans="3:4" ht="15.75" customHeight="1" x14ac:dyDescent="0.25">
      <c r="C434" s="101"/>
      <c r="D434" s="101"/>
    </row>
    <row r="435" spans="3:4" ht="15.75" customHeight="1" x14ac:dyDescent="0.25">
      <c r="C435" s="101"/>
      <c r="D435" s="101"/>
    </row>
    <row r="436" spans="3:4" ht="15.75" customHeight="1" x14ac:dyDescent="0.25">
      <c r="C436" s="101"/>
      <c r="D436" s="101"/>
    </row>
    <row r="437" spans="3:4" ht="15.75" customHeight="1" x14ac:dyDescent="0.25">
      <c r="C437" s="101"/>
      <c r="D437" s="101"/>
    </row>
    <row r="438" spans="3:4" ht="15.75" customHeight="1" x14ac:dyDescent="0.25">
      <c r="C438" s="101"/>
      <c r="D438" s="101"/>
    </row>
    <row r="439" spans="3:4" ht="15.75" customHeight="1" x14ac:dyDescent="0.25">
      <c r="C439" s="101"/>
      <c r="D439" s="101"/>
    </row>
    <row r="440" spans="3:4" ht="15.75" customHeight="1" x14ac:dyDescent="0.25">
      <c r="C440" s="101"/>
      <c r="D440" s="101"/>
    </row>
    <row r="441" spans="3:4" ht="15.75" customHeight="1" x14ac:dyDescent="0.25">
      <c r="C441" s="101"/>
      <c r="D441" s="101"/>
    </row>
    <row r="442" spans="3:4" ht="15.75" customHeight="1" x14ac:dyDescent="0.25">
      <c r="C442" s="101"/>
      <c r="D442" s="101"/>
    </row>
    <row r="443" spans="3:4" ht="15.75" customHeight="1" x14ac:dyDescent="0.25">
      <c r="C443" s="101"/>
      <c r="D443" s="101"/>
    </row>
    <row r="444" spans="3:4" ht="15.75" customHeight="1" x14ac:dyDescent="0.25">
      <c r="C444" s="101"/>
      <c r="D444" s="101"/>
    </row>
    <row r="445" spans="3:4" ht="15.75" customHeight="1" x14ac:dyDescent="0.25">
      <c r="C445" s="101"/>
      <c r="D445" s="101"/>
    </row>
    <row r="446" spans="3:4" ht="15.75" customHeight="1" x14ac:dyDescent="0.25">
      <c r="C446" s="101"/>
      <c r="D446" s="101"/>
    </row>
    <row r="447" spans="3:4" ht="15.75" customHeight="1" x14ac:dyDescent="0.25">
      <c r="C447" s="101"/>
      <c r="D447" s="101"/>
    </row>
    <row r="448" spans="3:4" ht="15.75" customHeight="1" x14ac:dyDescent="0.25">
      <c r="C448" s="101"/>
      <c r="D448" s="101"/>
    </row>
    <row r="449" spans="3:4" ht="15.75" customHeight="1" x14ac:dyDescent="0.25">
      <c r="C449" s="101"/>
      <c r="D449" s="101"/>
    </row>
    <row r="450" spans="3:4" ht="15.75" customHeight="1" x14ac:dyDescent="0.25">
      <c r="C450" s="101"/>
      <c r="D450" s="101"/>
    </row>
    <row r="451" spans="3:4" ht="15.75" customHeight="1" x14ac:dyDescent="0.25">
      <c r="C451" s="101"/>
      <c r="D451" s="101"/>
    </row>
    <row r="452" spans="3:4" ht="15.75" customHeight="1" x14ac:dyDescent="0.25">
      <c r="C452" s="101"/>
      <c r="D452" s="101"/>
    </row>
    <row r="453" spans="3:4" ht="15.75" customHeight="1" x14ac:dyDescent="0.25">
      <c r="C453" s="101"/>
      <c r="D453" s="101"/>
    </row>
    <row r="454" spans="3:4" ht="15.75" customHeight="1" x14ac:dyDescent="0.25">
      <c r="C454" s="101"/>
      <c r="D454" s="101"/>
    </row>
    <row r="455" spans="3:4" ht="15.75" customHeight="1" x14ac:dyDescent="0.25">
      <c r="C455" s="101"/>
      <c r="D455" s="101"/>
    </row>
    <row r="456" spans="3:4" ht="15.75" customHeight="1" x14ac:dyDescent="0.25">
      <c r="C456" s="101"/>
      <c r="D456" s="101"/>
    </row>
    <row r="457" spans="3:4" ht="15.75" customHeight="1" x14ac:dyDescent="0.25">
      <c r="C457" s="101"/>
      <c r="D457" s="101"/>
    </row>
    <row r="458" spans="3:4" ht="15.75" customHeight="1" x14ac:dyDescent="0.25">
      <c r="C458" s="101"/>
      <c r="D458" s="101"/>
    </row>
    <row r="459" spans="3:4" ht="15.75" customHeight="1" x14ac:dyDescent="0.25">
      <c r="C459" s="101"/>
      <c r="D459" s="101"/>
    </row>
    <row r="460" spans="3:4" ht="15.75" customHeight="1" x14ac:dyDescent="0.25">
      <c r="C460" s="101"/>
      <c r="D460" s="101"/>
    </row>
    <row r="461" spans="3:4" ht="15.75" customHeight="1" x14ac:dyDescent="0.25">
      <c r="C461" s="101"/>
      <c r="D461" s="101"/>
    </row>
    <row r="462" spans="3:4" ht="15.75" customHeight="1" x14ac:dyDescent="0.25">
      <c r="C462" s="101"/>
      <c r="D462" s="101"/>
    </row>
    <row r="463" spans="3:4" ht="15.75" customHeight="1" x14ac:dyDescent="0.25">
      <c r="C463" s="101"/>
      <c r="D463" s="101"/>
    </row>
    <row r="464" spans="3:4" ht="15.75" customHeight="1" x14ac:dyDescent="0.25">
      <c r="C464" s="101"/>
      <c r="D464" s="101"/>
    </row>
    <row r="465" spans="3:4" ht="15.75" customHeight="1" x14ac:dyDescent="0.25">
      <c r="C465" s="101"/>
      <c r="D465" s="101"/>
    </row>
    <row r="466" spans="3:4" ht="15.75" customHeight="1" x14ac:dyDescent="0.25">
      <c r="C466" s="101"/>
      <c r="D466" s="101"/>
    </row>
    <row r="467" spans="3:4" ht="15.75" customHeight="1" x14ac:dyDescent="0.25">
      <c r="C467" s="101"/>
      <c r="D467" s="101"/>
    </row>
    <row r="468" spans="3:4" ht="15.75" customHeight="1" x14ac:dyDescent="0.25">
      <c r="C468" s="101"/>
      <c r="D468" s="101"/>
    </row>
    <row r="469" spans="3:4" ht="15.75" customHeight="1" x14ac:dyDescent="0.25">
      <c r="C469" s="101"/>
      <c r="D469" s="101"/>
    </row>
    <row r="470" spans="3:4" ht="15.75" customHeight="1" x14ac:dyDescent="0.25">
      <c r="C470" s="101"/>
      <c r="D470" s="101"/>
    </row>
    <row r="471" spans="3:4" ht="15.75" customHeight="1" x14ac:dyDescent="0.25">
      <c r="C471" s="101"/>
      <c r="D471" s="101"/>
    </row>
    <row r="472" spans="3:4" ht="15.75" customHeight="1" x14ac:dyDescent="0.25">
      <c r="C472" s="101"/>
      <c r="D472" s="101"/>
    </row>
    <row r="473" spans="3:4" ht="15.75" customHeight="1" x14ac:dyDescent="0.25">
      <c r="C473" s="101"/>
      <c r="D473" s="101"/>
    </row>
    <row r="474" spans="3:4" ht="15.75" customHeight="1" x14ac:dyDescent="0.25">
      <c r="C474" s="101"/>
      <c r="D474" s="101"/>
    </row>
    <row r="475" spans="3:4" ht="15.75" customHeight="1" x14ac:dyDescent="0.25">
      <c r="C475" s="101"/>
      <c r="D475" s="101"/>
    </row>
    <row r="476" spans="3:4" ht="15.75" customHeight="1" x14ac:dyDescent="0.25">
      <c r="C476" s="101"/>
      <c r="D476" s="101"/>
    </row>
    <row r="477" spans="3:4" ht="15.75" customHeight="1" x14ac:dyDescent="0.25">
      <c r="C477" s="101"/>
      <c r="D477" s="101"/>
    </row>
    <row r="478" spans="3:4" ht="15.75" customHeight="1" x14ac:dyDescent="0.25">
      <c r="C478" s="101"/>
      <c r="D478" s="101"/>
    </row>
    <row r="479" spans="3:4" ht="15.75" customHeight="1" x14ac:dyDescent="0.25">
      <c r="C479" s="101"/>
      <c r="D479" s="101"/>
    </row>
    <row r="480" spans="3:4" ht="15.75" customHeight="1" x14ac:dyDescent="0.25">
      <c r="C480" s="101"/>
      <c r="D480" s="101"/>
    </row>
    <row r="481" spans="3:4" ht="15.75" customHeight="1" x14ac:dyDescent="0.25">
      <c r="C481" s="101"/>
      <c r="D481" s="101"/>
    </row>
    <row r="482" spans="3:4" ht="15.75" customHeight="1" x14ac:dyDescent="0.25">
      <c r="C482" s="101"/>
      <c r="D482" s="101"/>
    </row>
    <row r="483" spans="3:4" ht="15.75" customHeight="1" x14ac:dyDescent="0.25">
      <c r="C483" s="101"/>
      <c r="D483" s="101"/>
    </row>
    <row r="484" spans="3:4" ht="15.75" customHeight="1" x14ac:dyDescent="0.25">
      <c r="C484" s="101"/>
      <c r="D484" s="101"/>
    </row>
    <row r="485" spans="3:4" ht="15.75" customHeight="1" x14ac:dyDescent="0.25">
      <c r="C485" s="101"/>
      <c r="D485" s="101"/>
    </row>
    <row r="486" spans="3:4" ht="15.75" customHeight="1" x14ac:dyDescent="0.25">
      <c r="C486" s="101"/>
      <c r="D486" s="101"/>
    </row>
    <row r="487" spans="3:4" ht="15.75" customHeight="1" x14ac:dyDescent="0.25">
      <c r="C487" s="101"/>
      <c r="D487" s="101"/>
    </row>
    <row r="488" spans="3:4" ht="15.75" customHeight="1" x14ac:dyDescent="0.25">
      <c r="C488" s="101"/>
      <c r="D488" s="101"/>
    </row>
    <row r="489" spans="3:4" ht="15.75" customHeight="1" x14ac:dyDescent="0.25">
      <c r="C489" s="101"/>
      <c r="D489" s="101"/>
    </row>
    <row r="490" spans="3:4" ht="15.75" customHeight="1" x14ac:dyDescent="0.25">
      <c r="C490" s="101"/>
      <c r="D490" s="101"/>
    </row>
    <row r="491" spans="3:4" ht="15.75" customHeight="1" x14ac:dyDescent="0.25">
      <c r="C491" s="101"/>
      <c r="D491" s="101"/>
    </row>
    <row r="492" spans="3:4" ht="15.75" customHeight="1" x14ac:dyDescent="0.25">
      <c r="C492" s="101"/>
      <c r="D492" s="101"/>
    </row>
    <row r="493" spans="3:4" ht="15.75" customHeight="1" x14ac:dyDescent="0.25">
      <c r="C493" s="101"/>
      <c r="D493" s="101"/>
    </row>
    <row r="494" spans="3:4" ht="15.75" customHeight="1" x14ac:dyDescent="0.25">
      <c r="C494" s="101"/>
      <c r="D494" s="101"/>
    </row>
    <row r="495" spans="3:4" ht="15.75" customHeight="1" x14ac:dyDescent="0.25">
      <c r="C495" s="101"/>
      <c r="D495" s="101"/>
    </row>
    <row r="496" spans="3:4" ht="15.75" customHeight="1" x14ac:dyDescent="0.25">
      <c r="C496" s="101"/>
      <c r="D496" s="101"/>
    </row>
    <row r="497" spans="3:4" ht="15.75" customHeight="1" x14ac:dyDescent="0.25">
      <c r="C497" s="101"/>
      <c r="D497" s="101"/>
    </row>
    <row r="498" spans="3:4" ht="15.75" customHeight="1" x14ac:dyDescent="0.25">
      <c r="C498" s="101"/>
      <c r="D498" s="101"/>
    </row>
    <row r="499" spans="3:4" ht="15.75" customHeight="1" x14ac:dyDescent="0.25">
      <c r="C499" s="101"/>
      <c r="D499" s="101"/>
    </row>
    <row r="500" spans="3:4" ht="15.75" customHeight="1" x14ac:dyDescent="0.25">
      <c r="C500" s="101"/>
      <c r="D500" s="101"/>
    </row>
    <row r="501" spans="3:4" ht="15.75" customHeight="1" x14ac:dyDescent="0.25">
      <c r="C501" s="101"/>
      <c r="D501" s="101"/>
    </row>
    <row r="502" spans="3:4" ht="15.75" customHeight="1" x14ac:dyDescent="0.25">
      <c r="C502" s="101"/>
      <c r="D502" s="101"/>
    </row>
    <row r="503" spans="3:4" ht="15.75" customHeight="1" x14ac:dyDescent="0.25">
      <c r="C503" s="101"/>
      <c r="D503" s="101"/>
    </row>
    <row r="504" spans="3:4" ht="15.75" customHeight="1" x14ac:dyDescent="0.25">
      <c r="C504" s="101"/>
      <c r="D504" s="101"/>
    </row>
    <row r="505" spans="3:4" ht="15.75" customHeight="1" x14ac:dyDescent="0.25">
      <c r="C505" s="101"/>
      <c r="D505" s="101"/>
    </row>
    <row r="506" spans="3:4" ht="15.75" customHeight="1" x14ac:dyDescent="0.25">
      <c r="C506" s="101"/>
      <c r="D506" s="101"/>
    </row>
    <row r="507" spans="3:4" ht="15.75" customHeight="1" x14ac:dyDescent="0.25">
      <c r="C507" s="101"/>
      <c r="D507" s="101"/>
    </row>
    <row r="508" spans="3:4" ht="15.75" customHeight="1" x14ac:dyDescent="0.25">
      <c r="C508" s="101"/>
      <c r="D508" s="101"/>
    </row>
    <row r="509" spans="3:4" ht="15.75" customHeight="1" x14ac:dyDescent="0.25">
      <c r="C509" s="101"/>
      <c r="D509" s="101"/>
    </row>
    <row r="510" spans="3:4" ht="15.75" customHeight="1" x14ac:dyDescent="0.25">
      <c r="C510" s="101"/>
      <c r="D510" s="101"/>
    </row>
    <row r="511" spans="3:4" ht="15.75" customHeight="1" x14ac:dyDescent="0.25">
      <c r="C511" s="101"/>
      <c r="D511" s="101"/>
    </row>
    <row r="512" spans="3:4" ht="15.75" customHeight="1" x14ac:dyDescent="0.25">
      <c r="C512" s="101"/>
      <c r="D512" s="101"/>
    </row>
    <row r="513" spans="3:4" ht="15.75" customHeight="1" x14ac:dyDescent="0.25">
      <c r="C513" s="101"/>
      <c r="D513" s="101"/>
    </row>
    <row r="514" spans="3:4" ht="15.75" customHeight="1" x14ac:dyDescent="0.25">
      <c r="C514" s="101"/>
      <c r="D514" s="101"/>
    </row>
    <row r="515" spans="3:4" ht="15.75" customHeight="1" x14ac:dyDescent="0.25">
      <c r="C515" s="101"/>
      <c r="D515" s="101"/>
    </row>
    <row r="516" spans="3:4" ht="15.75" customHeight="1" x14ac:dyDescent="0.25">
      <c r="C516" s="101"/>
      <c r="D516" s="101"/>
    </row>
    <row r="517" spans="3:4" ht="15.75" customHeight="1" x14ac:dyDescent="0.25">
      <c r="C517" s="101"/>
      <c r="D517" s="101"/>
    </row>
    <row r="518" spans="3:4" ht="15.75" customHeight="1" x14ac:dyDescent="0.25">
      <c r="C518" s="101"/>
      <c r="D518" s="101"/>
    </row>
    <row r="519" spans="3:4" ht="15.75" customHeight="1" x14ac:dyDescent="0.25">
      <c r="C519" s="101"/>
      <c r="D519" s="101"/>
    </row>
    <row r="520" spans="3:4" ht="15.75" customHeight="1" x14ac:dyDescent="0.25">
      <c r="C520" s="101"/>
      <c r="D520" s="101"/>
    </row>
    <row r="521" spans="3:4" ht="15.75" customHeight="1" x14ac:dyDescent="0.25">
      <c r="C521" s="101"/>
      <c r="D521" s="101"/>
    </row>
    <row r="522" spans="3:4" ht="15.75" customHeight="1" x14ac:dyDescent="0.25">
      <c r="C522" s="101"/>
      <c r="D522" s="101"/>
    </row>
    <row r="523" spans="3:4" ht="15.75" customHeight="1" x14ac:dyDescent="0.25">
      <c r="C523" s="101"/>
      <c r="D523" s="101"/>
    </row>
    <row r="524" spans="3:4" ht="15.75" customHeight="1" x14ac:dyDescent="0.25">
      <c r="C524" s="101"/>
      <c r="D524" s="101"/>
    </row>
    <row r="525" spans="3:4" ht="15.75" customHeight="1" x14ac:dyDescent="0.25">
      <c r="C525" s="101"/>
      <c r="D525" s="101"/>
    </row>
    <row r="526" spans="3:4" ht="15.75" customHeight="1" x14ac:dyDescent="0.25">
      <c r="C526" s="101"/>
      <c r="D526" s="101"/>
    </row>
    <row r="527" spans="3:4" ht="15.75" customHeight="1" x14ac:dyDescent="0.25">
      <c r="C527" s="101"/>
      <c r="D527" s="101"/>
    </row>
    <row r="528" spans="3:4" ht="15.75" customHeight="1" x14ac:dyDescent="0.25">
      <c r="C528" s="101"/>
      <c r="D528" s="101"/>
    </row>
    <row r="529" spans="3:4" ht="15.75" customHeight="1" x14ac:dyDescent="0.25">
      <c r="C529" s="101"/>
      <c r="D529" s="101"/>
    </row>
    <row r="530" spans="3:4" ht="15.75" customHeight="1" x14ac:dyDescent="0.25">
      <c r="C530" s="101"/>
      <c r="D530" s="101"/>
    </row>
    <row r="531" spans="3:4" ht="15.75" customHeight="1" x14ac:dyDescent="0.25">
      <c r="C531" s="101"/>
      <c r="D531" s="101"/>
    </row>
    <row r="532" spans="3:4" ht="15.75" customHeight="1" x14ac:dyDescent="0.25">
      <c r="C532" s="101"/>
      <c r="D532" s="101"/>
    </row>
    <row r="533" spans="3:4" ht="15.75" customHeight="1" x14ac:dyDescent="0.25">
      <c r="C533" s="101"/>
      <c r="D533" s="101"/>
    </row>
    <row r="534" spans="3:4" ht="15.75" customHeight="1" x14ac:dyDescent="0.25">
      <c r="C534" s="101"/>
      <c r="D534" s="101"/>
    </row>
    <row r="535" spans="3:4" ht="15.75" customHeight="1" x14ac:dyDescent="0.25">
      <c r="C535" s="101"/>
      <c r="D535" s="101"/>
    </row>
    <row r="536" spans="3:4" ht="15.75" customHeight="1" x14ac:dyDescent="0.25">
      <c r="C536" s="101"/>
      <c r="D536" s="101"/>
    </row>
    <row r="537" spans="3:4" ht="15.75" customHeight="1" x14ac:dyDescent="0.25">
      <c r="C537" s="101"/>
      <c r="D537" s="101"/>
    </row>
    <row r="538" spans="3:4" ht="15.75" customHeight="1" x14ac:dyDescent="0.25">
      <c r="C538" s="101"/>
      <c r="D538" s="101"/>
    </row>
    <row r="539" spans="3:4" ht="15.75" customHeight="1" x14ac:dyDescent="0.25">
      <c r="C539" s="101"/>
      <c r="D539" s="101"/>
    </row>
    <row r="540" spans="3:4" ht="15.75" customHeight="1" x14ac:dyDescent="0.25">
      <c r="C540" s="101"/>
      <c r="D540" s="101"/>
    </row>
    <row r="541" spans="3:4" ht="15.75" customHeight="1" x14ac:dyDescent="0.25">
      <c r="C541" s="101"/>
      <c r="D541" s="101"/>
    </row>
    <row r="542" spans="3:4" ht="15.75" customHeight="1" x14ac:dyDescent="0.25">
      <c r="C542" s="101"/>
      <c r="D542" s="101"/>
    </row>
    <row r="543" spans="3:4" ht="15.75" customHeight="1" x14ac:dyDescent="0.25">
      <c r="C543" s="101"/>
      <c r="D543" s="101"/>
    </row>
    <row r="544" spans="3:4" ht="15.75" customHeight="1" x14ac:dyDescent="0.25">
      <c r="C544" s="101"/>
      <c r="D544" s="101"/>
    </row>
    <row r="545" spans="3:4" ht="15.75" customHeight="1" x14ac:dyDescent="0.25">
      <c r="C545" s="101"/>
      <c r="D545" s="101"/>
    </row>
    <row r="546" spans="3:4" ht="15.75" customHeight="1" x14ac:dyDescent="0.25">
      <c r="C546" s="101"/>
      <c r="D546" s="101"/>
    </row>
    <row r="547" spans="3:4" ht="15.75" customHeight="1" x14ac:dyDescent="0.25">
      <c r="C547" s="101"/>
      <c r="D547" s="101"/>
    </row>
    <row r="548" spans="3:4" ht="15.75" customHeight="1" x14ac:dyDescent="0.25">
      <c r="C548" s="101"/>
      <c r="D548" s="101"/>
    </row>
    <row r="549" spans="3:4" ht="15.75" customHeight="1" x14ac:dyDescent="0.25">
      <c r="C549" s="101"/>
      <c r="D549" s="101"/>
    </row>
    <row r="550" spans="3:4" ht="15.75" customHeight="1" x14ac:dyDescent="0.25">
      <c r="C550" s="101"/>
      <c r="D550" s="101"/>
    </row>
    <row r="551" spans="3:4" ht="15.75" customHeight="1" x14ac:dyDescent="0.25">
      <c r="C551" s="101"/>
      <c r="D551" s="101"/>
    </row>
    <row r="552" spans="3:4" ht="15.75" customHeight="1" x14ac:dyDescent="0.25">
      <c r="C552" s="101"/>
      <c r="D552" s="101"/>
    </row>
    <row r="553" spans="3:4" ht="15.75" customHeight="1" x14ac:dyDescent="0.25">
      <c r="C553" s="101"/>
      <c r="D553" s="101"/>
    </row>
    <row r="554" spans="3:4" ht="15.75" customHeight="1" x14ac:dyDescent="0.25">
      <c r="C554" s="101"/>
      <c r="D554" s="101"/>
    </row>
    <row r="555" spans="3:4" ht="15.75" customHeight="1" x14ac:dyDescent="0.25">
      <c r="C555" s="101"/>
      <c r="D555" s="101"/>
    </row>
    <row r="556" spans="3:4" ht="15.75" customHeight="1" x14ac:dyDescent="0.25">
      <c r="C556" s="101"/>
      <c r="D556" s="101"/>
    </row>
    <row r="557" spans="3:4" ht="15.75" customHeight="1" x14ac:dyDescent="0.25">
      <c r="C557" s="101"/>
      <c r="D557" s="101"/>
    </row>
    <row r="558" spans="3:4" ht="15.75" customHeight="1" x14ac:dyDescent="0.25">
      <c r="C558" s="101"/>
      <c r="D558" s="101"/>
    </row>
    <row r="559" spans="3:4" ht="15.75" customHeight="1" x14ac:dyDescent="0.25">
      <c r="C559" s="101"/>
      <c r="D559" s="101"/>
    </row>
    <row r="560" spans="3:4" ht="15.75" customHeight="1" x14ac:dyDescent="0.25">
      <c r="C560" s="101"/>
      <c r="D560" s="101"/>
    </row>
    <row r="561" spans="3:4" ht="15.75" customHeight="1" x14ac:dyDescent="0.25">
      <c r="C561" s="101"/>
      <c r="D561" s="101"/>
    </row>
    <row r="562" spans="3:4" ht="15.75" customHeight="1" x14ac:dyDescent="0.25">
      <c r="C562" s="101"/>
      <c r="D562" s="101"/>
    </row>
    <row r="563" spans="3:4" ht="15.75" customHeight="1" x14ac:dyDescent="0.25">
      <c r="C563" s="101"/>
      <c r="D563" s="101"/>
    </row>
    <row r="564" spans="3:4" ht="15.75" customHeight="1" x14ac:dyDescent="0.25">
      <c r="C564" s="101"/>
      <c r="D564" s="101"/>
    </row>
    <row r="565" spans="3:4" ht="15.75" customHeight="1" x14ac:dyDescent="0.25">
      <c r="C565" s="101"/>
      <c r="D565" s="101"/>
    </row>
    <row r="566" spans="3:4" ht="15.75" customHeight="1" x14ac:dyDescent="0.25">
      <c r="C566" s="101"/>
      <c r="D566" s="101"/>
    </row>
    <row r="567" spans="3:4" ht="15.75" customHeight="1" x14ac:dyDescent="0.25">
      <c r="C567" s="101"/>
      <c r="D567" s="101"/>
    </row>
    <row r="568" spans="3:4" ht="15.75" customHeight="1" x14ac:dyDescent="0.25">
      <c r="C568" s="101"/>
      <c r="D568" s="101"/>
    </row>
    <row r="569" spans="3:4" ht="15.75" customHeight="1" x14ac:dyDescent="0.25">
      <c r="C569" s="101"/>
      <c r="D569" s="101"/>
    </row>
    <row r="570" spans="3:4" ht="15.75" customHeight="1" x14ac:dyDescent="0.25">
      <c r="C570" s="101"/>
      <c r="D570" s="101"/>
    </row>
    <row r="571" spans="3:4" ht="15.75" customHeight="1" x14ac:dyDescent="0.25">
      <c r="C571" s="101"/>
      <c r="D571" s="101"/>
    </row>
    <row r="572" spans="3:4" ht="15.75" customHeight="1" x14ac:dyDescent="0.25">
      <c r="C572" s="101"/>
      <c r="D572" s="101"/>
    </row>
    <row r="573" spans="3:4" ht="15.75" customHeight="1" x14ac:dyDescent="0.25">
      <c r="C573" s="101"/>
      <c r="D573" s="101"/>
    </row>
    <row r="574" spans="3:4" ht="15.75" customHeight="1" x14ac:dyDescent="0.25">
      <c r="C574" s="101"/>
      <c r="D574" s="101"/>
    </row>
    <row r="575" spans="3:4" ht="15.75" customHeight="1" x14ac:dyDescent="0.25">
      <c r="C575" s="101"/>
      <c r="D575" s="101"/>
    </row>
    <row r="576" spans="3:4" ht="15.75" customHeight="1" x14ac:dyDescent="0.25">
      <c r="C576" s="101"/>
      <c r="D576" s="101"/>
    </row>
    <row r="577" spans="3:4" ht="15.75" customHeight="1" x14ac:dyDescent="0.25">
      <c r="C577" s="101"/>
      <c r="D577" s="101"/>
    </row>
    <row r="578" spans="3:4" ht="15.75" customHeight="1" x14ac:dyDescent="0.25">
      <c r="C578" s="101"/>
      <c r="D578" s="101"/>
    </row>
    <row r="579" spans="3:4" ht="15.75" customHeight="1" x14ac:dyDescent="0.25">
      <c r="C579" s="101"/>
      <c r="D579" s="101"/>
    </row>
    <row r="580" spans="3:4" ht="15.75" customHeight="1" x14ac:dyDescent="0.25">
      <c r="C580" s="101"/>
      <c r="D580" s="101"/>
    </row>
    <row r="581" spans="3:4" ht="15.75" customHeight="1" x14ac:dyDescent="0.25">
      <c r="C581" s="101"/>
      <c r="D581" s="101"/>
    </row>
    <row r="582" spans="3:4" ht="15.75" customHeight="1" x14ac:dyDescent="0.25">
      <c r="C582" s="101"/>
      <c r="D582" s="101"/>
    </row>
    <row r="583" spans="3:4" ht="15.75" customHeight="1" x14ac:dyDescent="0.25">
      <c r="C583" s="101"/>
      <c r="D583" s="101"/>
    </row>
    <row r="584" spans="3:4" ht="15.75" customHeight="1" x14ac:dyDescent="0.25">
      <c r="C584" s="101"/>
      <c r="D584" s="101"/>
    </row>
    <row r="585" spans="3:4" ht="15.75" customHeight="1" x14ac:dyDescent="0.25">
      <c r="C585" s="101"/>
      <c r="D585" s="101"/>
    </row>
    <row r="586" spans="3:4" ht="15.75" customHeight="1" x14ac:dyDescent="0.25">
      <c r="C586" s="101"/>
      <c r="D586" s="101"/>
    </row>
    <row r="587" spans="3:4" ht="15.75" customHeight="1" x14ac:dyDescent="0.25">
      <c r="C587" s="101"/>
      <c r="D587" s="101"/>
    </row>
    <row r="588" spans="3:4" ht="15.75" customHeight="1" x14ac:dyDescent="0.25">
      <c r="C588" s="101"/>
      <c r="D588" s="101"/>
    </row>
    <row r="589" spans="3:4" ht="15.75" customHeight="1" x14ac:dyDescent="0.25">
      <c r="C589" s="101"/>
      <c r="D589" s="101"/>
    </row>
    <row r="590" spans="3:4" ht="15.75" customHeight="1" x14ac:dyDescent="0.25">
      <c r="C590" s="101"/>
      <c r="D590" s="101"/>
    </row>
    <row r="591" spans="3:4" ht="15.75" customHeight="1" x14ac:dyDescent="0.25">
      <c r="C591" s="101"/>
      <c r="D591" s="101"/>
    </row>
    <row r="592" spans="3:4" ht="15.75" customHeight="1" x14ac:dyDescent="0.25">
      <c r="C592" s="101"/>
      <c r="D592" s="101"/>
    </row>
    <row r="593" spans="3:4" ht="15.75" customHeight="1" x14ac:dyDescent="0.25">
      <c r="C593" s="101"/>
      <c r="D593" s="101"/>
    </row>
    <row r="594" spans="3:4" ht="15.75" customHeight="1" x14ac:dyDescent="0.25">
      <c r="C594" s="101"/>
      <c r="D594" s="101"/>
    </row>
    <row r="595" spans="3:4" ht="15.75" customHeight="1" x14ac:dyDescent="0.25">
      <c r="C595" s="101"/>
      <c r="D595" s="101"/>
    </row>
    <row r="596" spans="3:4" ht="15.75" customHeight="1" x14ac:dyDescent="0.25">
      <c r="C596" s="101"/>
      <c r="D596" s="101"/>
    </row>
    <row r="597" spans="3:4" ht="15.75" customHeight="1" x14ac:dyDescent="0.25">
      <c r="C597" s="101"/>
      <c r="D597" s="101"/>
    </row>
    <row r="598" spans="3:4" ht="15.75" customHeight="1" x14ac:dyDescent="0.25">
      <c r="C598" s="101"/>
      <c r="D598" s="101"/>
    </row>
    <row r="599" spans="3:4" ht="15.75" customHeight="1" x14ac:dyDescent="0.25">
      <c r="C599" s="101"/>
      <c r="D599" s="101"/>
    </row>
    <row r="600" spans="3:4" ht="15.75" customHeight="1" x14ac:dyDescent="0.25">
      <c r="C600" s="101"/>
      <c r="D600" s="101"/>
    </row>
    <row r="601" spans="3:4" ht="15.75" customHeight="1" x14ac:dyDescent="0.25">
      <c r="C601" s="101"/>
      <c r="D601" s="101"/>
    </row>
    <row r="602" spans="3:4" ht="15.75" customHeight="1" x14ac:dyDescent="0.25">
      <c r="C602" s="101"/>
      <c r="D602" s="101"/>
    </row>
    <row r="603" spans="3:4" ht="15.75" customHeight="1" x14ac:dyDescent="0.25">
      <c r="C603" s="101"/>
      <c r="D603" s="101"/>
    </row>
    <row r="604" spans="3:4" ht="15.75" customHeight="1" x14ac:dyDescent="0.25">
      <c r="C604" s="101"/>
      <c r="D604" s="101"/>
    </row>
    <row r="605" spans="3:4" ht="15.75" customHeight="1" x14ac:dyDescent="0.25">
      <c r="C605" s="101"/>
      <c r="D605" s="101"/>
    </row>
    <row r="606" spans="3:4" ht="15.75" customHeight="1" x14ac:dyDescent="0.25">
      <c r="C606" s="101"/>
      <c r="D606" s="101"/>
    </row>
    <row r="607" spans="3:4" ht="15.75" customHeight="1" x14ac:dyDescent="0.25">
      <c r="C607" s="101"/>
      <c r="D607" s="101"/>
    </row>
    <row r="608" spans="3:4" ht="15.75" customHeight="1" x14ac:dyDescent="0.25">
      <c r="C608" s="101"/>
      <c r="D608" s="101"/>
    </row>
    <row r="609" spans="3:4" ht="15.75" customHeight="1" x14ac:dyDescent="0.25">
      <c r="C609" s="101"/>
      <c r="D609" s="101"/>
    </row>
    <row r="610" spans="3:4" ht="15.75" customHeight="1" x14ac:dyDescent="0.25">
      <c r="C610" s="101"/>
      <c r="D610" s="101"/>
    </row>
    <row r="611" spans="3:4" ht="15.75" customHeight="1" x14ac:dyDescent="0.25">
      <c r="C611" s="101"/>
      <c r="D611" s="101"/>
    </row>
    <row r="612" spans="3:4" ht="15.75" customHeight="1" x14ac:dyDescent="0.25">
      <c r="C612" s="101"/>
      <c r="D612" s="101"/>
    </row>
    <row r="613" spans="3:4" ht="15.75" customHeight="1" x14ac:dyDescent="0.25">
      <c r="C613" s="101"/>
      <c r="D613" s="101"/>
    </row>
    <row r="614" spans="3:4" ht="15.75" customHeight="1" x14ac:dyDescent="0.25">
      <c r="C614" s="101"/>
      <c r="D614" s="101"/>
    </row>
    <row r="615" spans="3:4" ht="15.75" customHeight="1" x14ac:dyDescent="0.25">
      <c r="C615" s="101"/>
      <c r="D615" s="101"/>
    </row>
    <row r="616" spans="3:4" ht="15.75" customHeight="1" x14ac:dyDescent="0.25">
      <c r="C616" s="101"/>
      <c r="D616" s="101"/>
    </row>
    <row r="617" spans="3:4" ht="15.75" customHeight="1" x14ac:dyDescent="0.25">
      <c r="C617" s="101"/>
      <c r="D617" s="101"/>
    </row>
    <row r="618" spans="3:4" ht="15.75" customHeight="1" x14ac:dyDescent="0.25">
      <c r="C618" s="101"/>
      <c r="D618" s="101"/>
    </row>
    <row r="619" spans="3:4" ht="15.75" customHeight="1" x14ac:dyDescent="0.25">
      <c r="C619" s="101"/>
      <c r="D619" s="101"/>
    </row>
    <row r="620" spans="3:4" ht="15.75" customHeight="1" x14ac:dyDescent="0.25">
      <c r="C620" s="101"/>
      <c r="D620" s="101"/>
    </row>
    <row r="621" spans="3:4" ht="15.75" customHeight="1" x14ac:dyDescent="0.25">
      <c r="C621" s="101"/>
      <c r="D621" s="101"/>
    </row>
    <row r="622" spans="3:4" ht="15.75" customHeight="1" x14ac:dyDescent="0.25">
      <c r="C622" s="101"/>
      <c r="D622" s="101"/>
    </row>
    <row r="623" spans="3:4" ht="15.75" customHeight="1" x14ac:dyDescent="0.25">
      <c r="C623" s="101"/>
      <c r="D623" s="101"/>
    </row>
    <row r="624" spans="3:4" ht="15.75" customHeight="1" x14ac:dyDescent="0.25">
      <c r="C624" s="101"/>
      <c r="D624" s="101"/>
    </row>
    <row r="625" spans="3:4" ht="15.75" customHeight="1" x14ac:dyDescent="0.25">
      <c r="C625" s="101"/>
      <c r="D625" s="101"/>
    </row>
    <row r="626" spans="3:4" ht="15.75" customHeight="1" x14ac:dyDescent="0.25">
      <c r="C626" s="101"/>
      <c r="D626" s="101"/>
    </row>
    <row r="627" spans="3:4" ht="15.75" customHeight="1" x14ac:dyDescent="0.25">
      <c r="C627" s="101"/>
      <c r="D627" s="101"/>
    </row>
    <row r="628" spans="3:4" ht="15.75" customHeight="1" x14ac:dyDescent="0.25">
      <c r="C628" s="101"/>
      <c r="D628" s="101"/>
    </row>
    <row r="629" spans="3:4" ht="15.75" customHeight="1" x14ac:dyDescent="0.25">
      <c r="C629" s="101"/>
      <c r="D629" s="101"/>
    </row>
    <row r="630" spans="3:4" ht="15.75" customHeight="1" x14ac:dyDescent="0.25">
      <c r="C630" s="101"/>
      <c r="D630" s="101"/>
    </row>
    <row r="631" spans="3:4" ht="15.75" customHeight="1" x14ac:dyDescent="0.25">
      <c r="C631" s="101"/>
      <c r="D631" s="101"/>
    </row>
    <row r="632" spans="3:4" ht="15.75" customHeight="1" x14ac:dyDescent="0.25">
      <c r="C632" s="101"/>
      <c r="D632" s="101"/>
    </row>
    <row r="633" spans="3:4" ht="15.75" customHeight="1" x14ac:dyDescent="0.25">
      <c r="C633" s="101"/>
      <c r="D633" s="101"/>
    </row>
    <row r="634" spans="3:4" ht="15.75" customHeight="1" x14ac:dyDescent="0.25">
      <c r="C634" s="101"/>
      <c r="D634" s="101"/>
    </row>
    <row r="635" spans="3:4" ht="15.75" customHeight="1" x14ac:dyDescent="0.25">
      <c r="C635" s="101"/>
      <c r="D635" s="101"/>
    </row>
    <row r="636" spans="3:4" ht="15.75" customHeight="1" x14ac:dyDescent="0.25">
      <c r="C636" s="101"/>
      <c r="D636" s="101"/>
    </row>
    <row r="637" spans="3:4" ht="15.75" customHeight="1" x14ac:dyDescent="0.25">
      <c r="C637" s="101"/>
      <c r="D637" s="101"/>
    </row>
    <row r="638" spans="3:4" ht="15.75" customHeight="1" x14ac:dyDescent="0.25">
      <c r="C638" s="101"/>
      <c r="D638" s="101"/>
    </row>
    <row r="639" spans="3:4" ht="15.75" customHeight="1" x14ac:dyDescent="0.25">
      <c r="C639" s="101"/>
      <c r="D639" s="101"/>
    </row>
    <row r="640" spans="3:4" ht="15.75" customHeight="1" x14ac:dyDescent="0.25">
      <c r="C640" s="101"/>
      <c r="D640" s="101"/>
    </row>
    <row r="641" spans="3:4" ht="15.75" customHeight="1" x14ac:dyDescent="0.25">
      <c r="C641" s="101"/>
      <c r="D641" s="101"/>
    </row>
    <row r="642" spans="3:4" ht="15.75" customHeight="1" x14ac:dyDescent="0.25">
      <c r="C642" s="101"/>
      <c r="D642" s="101"/>
    </row>
    <row r="643" spans="3:4" ht="15.75" customHeight="1" x14ac:dyDescent="0.25">
      <c r="C643" s="101"/>
      <c r="D643" s="101"/>
    </row>
    <row r="644" spans="3:4" ht="15.75" customHeight="1" x14ac:dyDescent="0.25">
      <c r="C644" s="101"/>
      <c r="D644" s="101"/>
    </row>
    <row r="645" spans="3:4" ht="15.75" customHeight="1" x14ac:dyDescent="0.25">
      <c r="C645" s="101"/>
      <c r="D645" s="101"/>
    </row>
    <row r="646" spans="3:4" ht="15.75" customHeight="1" x14ac:dyDescent="0.25">
      <c r="C646" s="101"/>
      <c r="D646" s="101"/>
    </row>
    <row r="647" spans="3:4" ht="15.75" customHeight="1" x14ac:dyDescent="0.25">
      <c r="C647" s="101"/>
      <c r="D647" s="101"/>
    </row>
    <row r="648" spans="3:4" ht="15.75" customHeight="1" x14ac:dyDescent="0.25">
      <c r="C648" s="101"/>
      <c r="D648" s="101"/>
    </row>
    <row r="649" spans="3:4" ht="15.75" customHeight="1" x14ac:dyDescent="0.25">
      <c r="C649" s="101"/>
      <c r="D649" s="101"/>
    </row>
    <row r="650" spans="3:4" ht="15.75" customHeight="1" x14ac:dyDescent="0.25">
      <c r="C650" s="101"/>
      <c r="D650" s="101"/>
    </row>
    <row r="651" spans="3:4" ht="15.75" customHeight="1" x14ac:dyDescent="0.25">
      <c r="C651" s="101"/>
      <c r="D651" s="101"/>
    </row>
    <row r="652" spans="3:4" ht="15.75" customHeight="1" x14ac:dyDescent="0.25">
      <c r="C652" s="101"/>
      <c r="D652" s="101"/>
    </row>
    <row r="653" spans="3:4" ht="15.75" customHeight="1" x14ac:dyDescent="0.25">
      <c r="C653" s="101"/>
      <c r="D653" s="101"/>
    </row>
    <row r="654" spans="3:4" ht="15.75" customHeight="1" x14ac:dyDescent="0.25">
      <c r="C654" s="101"/>
      <c r="D654" s="101"/>
    </row>
    <row r="655" spans="3:4" ht="15.75" customHeight="1" x14ac:dyDescent="0.25">
      <c r="C655" s="101"/>
      <c r="D655" s="101"/>
    </row>
    <row r="656" spans="3:4" ht="15.75" customHeight="1" x14ac:dyDescent="0.25">
      <c r="C656" s="101"/>
      <c r="D656" s="101"/>
    </row>
    <row r="657" spans="3:4" ht="15.75" customHeight="1" x14ac:dyDescent="0.25">
      <c r="C657" s="101"/>
      <c r="D657" s="101"/>
    </row>
    <row r="658" spans="3:4" ht="15.75" customHeight="1" x14ac:dyDescent="0.25">
      <c r="C658" s="101"/>
      <c r="D658" s="101"/>
    </row>
    <row r="659" spans="3:4" ht="15.75" customHeight="1" x14ac:dyDescent="0.25">
      <c r="C659" s="101"/>
      <c r="D659" s="101"/>
    </row>
    <row r="660" spans="3:4" ht="15.75" customHeight="1" x14ac:dyDescent="0.25">
      <c r="C660" s="101"/>
      <c r="D660" s="101"/>
    </row>
    <row r="661" spans="3:4" ht="15.75" customHeight="1" x14ac:dyDescent="0.25">
      <c r="C661" s="101"/>
      <c r="D661" s="101"/>
    </row>
    <row r="662" spans="3:4" ht="15.75" customHeight="1" x14ac:dyDescent="0.25">
      <c r="C662" s="101"/>
      <c r="D662" s="101"/>
    </row>
    <row r="663" spans="3:4" ht="15.75" customHeight="1" x14ac:dyDescent="0.25">
      <c r="C663" s="101"/>
      <c r="D663" s="101"/>
    </row>
    <row r="664" spans="3:4" ht="15.75" customHeight="1" x14ac:dyDescent="0.25">
      <c r="C664" s="101"/>
      <c r="D664" s="101"/>
    </row>
    <row r="665" spans="3:4" ht="15.75" customHeight="1" x14ac:dyDescent="0.25">
      <c r="C665" s="101"/>
      <c r="D665" s="101"/>
    </row>
    <row r="666" spans="3:4" ht="15.75" customHeight="1" x14ac:dyDescent="0.25">
      <c r="C666" s="101"/>
      <c r="D666" s="101"/>
    </row>
    <row r="667" spans="3:4" ht="15.75" customHeight="1" x14ac:dyDescent="0.25">
      <c r="C667" s="101"/>
      <c r="D667" s="101"/>
    </row>
    <row r="668" spans="3:4" ht="15.75" customHeight="1" x14ac:dyDescent="0.25">
      <c r="C668" s="101"/>
      <c r="D668" s="101"/>
    </row>
    <row r="669" spans="3:4" ht="15.75" customHeight="1" x14ac:dyDescent="0.25">
      <c r="C669" s="101"/>
      <c r="D669" s="101"/>
    </row>
    <row r="670" spans="3:4" ht="15.75" customHeight="1" x14ac:dyDescent="0.25">
      <c r="C670" s="101"/>
      <c r="D670" s="101"/>
    </row>
    <row r="671" spans="3:4" ht="15.75" customHeight="1" x14ac:dyDescent="0.25">
      <c r="C671" s="101"/>
      <c r="D671" s="101"/>
    </row>
    <row r="672" spans="3:4" ht="15.75" customHeight="1" x14ac:dyDescent="0.25">
      <c r="C672" s="101"/>
      <c r="D672" s="101"/>
    </row>
    <row r="673" spans="3:4" ht="15.75" customHeight="1" x14ac:dyDescent="0.25">
      <c r="C673" s="101"/>
      <c r="D673" s="101"/>
    </row>
    <row r="674" spans="3:4" ht="15.75" customHeight="1" x14ac:dyDescent="0.25">
      <c r="C674" s="101"/>
      <c r="D674" s="101"/>
    </row>
    <row r="675" spans="3:4" ht="15.75" customHeight="1" x14ac:dyDescent="0.25">
      <c r="C675" s="101"/>
      <c r="D675" s="101"/>
    </row>
    <row r="676" spans="3:4" ht="15.75" customHeight="1" x14ac:dyDescent="0.25">
      <c r="C676" s="101"/>
      <c r="D676" s="101"/>
    </row>
    <row r="677" spans="3:4" ht="15.75" customHeight="1" x14ac:dyDescent="0.25">
      <c r="C677" s="101"/>
      <c r="D677" s="101"/>
    </row>
    <row r="678" spans="3:4" ht="15.75" customHeight="1" x14ac:dyDescent="0.25">
      <c r="C678" s="101"/>
      <c r="D678" s="101"/>
    </row>
    <row r="679" spans="3:4" ht="15.75" customHeight="1" x14ac:dyDescent="0.25">
      <c r="C679" s="101"/>
      <c r="D679" s="101"/>
    </row>
    <row r="680" spans="3:4" ht="15.75" customHeight="1" x14ac:dyDescent="0.25">
      <c r="C680" s="101"/>
      <c r="D680" s="101"/>
    </row>
    <row r="681" spans="3:4" ht="15.75" customHeight="1" x14ac:dyDescent="0.25">
      <c r="C681" s="101"/>
      <c r="D681" s="101"/>
    </row>
    <row r="682" spans="3:4" ht="15.75" customHeight="1" x14ac:dyDescent="0.25">
      <c r="C682" s="101"/>
      <c r="D682" s="101"/>
    </row>
    <row r="683" spans="3:4" ht="15.75" customHeight="1" x14ac:dyDescent="0.25">
      <c r="C683" s="101"/>
      <c r="D683" s="101"/>
    </row>
    <row r="684" spans="3:4" ht="15.75" customHeight="1" x14ac:dyDescent="0.25">
      <c r="C684" s="101"/>
      <c r="D684" s="101"/>
    </row>
    <row r="685" spans="3:4" ht="15.75" customHeight="1" x14ac:dyDescent="0.25">
      <c r="C685" s="101"/>
      <c r="D685" s="101"/>
    </row>
    <row r="686" spans="3:4" ht="15.75" customHeight="1" x14ac:dyDescent="0.25">
      <c r="C686" s="101"/>
      <c r="D686" s="101"/>
    </row>
    <row r="687" spans="3:4" ht="15.75" customHeight="1" x14ac:dyDescent="0.25">
      <c r="C687" s="101"/>
      <c r="D687" s="101"/>
    </row>
    <row r="688" spans="3:4" ht="15.75" customHeight="1" x14ac:dyDescent="0.25">
      <c r="C688" s="101"/>
      <c r="D688" s="101"/>
    </row>
    <row r="689" spans="3:4" ht="15.75" customHeight="1" x14ac:dyDescent="0.25">
      <c r="C689" s="101"/>
      <c r="D689" s="101"/>
    </row>
    <row r="690" spans="3:4" ht="15.75" customHeight="1" x14ac:dyDescent="0.25">
      <c r="C690" s="101"/>
      <c r="D690" s="101"/>
    </row>
    <row r="691" spans="3:4" ht="15.75" customHeight="1" x14ac:dyDescent="0.25">
      <c r="C691" s="101"/>
      <c r="D691" s="101"/>
    </row>
    <row r="692" spans="3:4" ht="15.75" customHeight="1" x14ac:dyDescent="0.25">
      <c r="C692" s="101"/>
      <c r="D692" s="101"/>
    </row>
    <row r="693" spans="3:4" ht="15.75" customHeight="1" x14ac:dyDescent="0.25">
      <c r="C693" s="101"/>
      <c r="D693" s="101"/>
    </row>
    <row r="694" spans="3:4" ht="15.75" customHeight="1" x14ac:dyDescent="0.25">
      <c r="C694" s="101"/>
      <c r="D694" s="101"/>
    </row>
    <row r="695" spans="3:4" ht="15.75" customHeight="1" x14ac:dyDescent="0.25">
      <c r="C695" s="101"/>
      <c r="D695" s="101"/>
    </row>
    <row r="696" spans="3:4" ht="15.75" customHeight="1" x14ac:dyDescent="0.25">
      <c r="C696" s="101"/>
      <c r="D696" s="101"/>
    </row>
    <row r="697" spans="3:4" ht="15.75" customHeight="1" x14ac:dyDescent="0.25">
      <c r="C697" s="101"/>
      <c r="D697" s="101"/>
    </row>
    <row r="698" spans="3:4" ht="15.75" customHeight="1" x14ac:dyDescent="0.25">
      <c r="C698" s="101"/>
      <c r="D698" s="101"/>
    </row>
    <row r="699" spans="3:4" ht="15.75" customHeight="1" x14ac:dyDescent="0.25">
      <c r="C699" s="101"/>
      <c r="D699" s="101"/>
    </row>
    <row r="700" spans="3:4" ht="15.75" customHeight="1" x14ac:dyDescent="0.25">
      <c r="C700" s="101"/>
      <c r="D700" s="101"/>
    </row>
    <row r="701" spans="3:4" ht="15.75" customHeight="1" x14ac:dyDescent="0.25">
      <c r="C701" s="101"/>
      <c r="D701" s="101"/>
    </row>
    <row r="702" spans="3:4" ht="15.75" customHeight="1" x14ac:dyDescent="0.25">
      <c r="C702" s="101"/>
      <c r="D702" s="101"/>
    </row>
    <row r="703" spans="3:4" ht="15.75" customHeight="1" x14ac:dyDescent="0.25">
      <c r="C703" s="101"/>
      <c r="D703" s="101"/>
    </row>
    <row r="704" spans="3:4" ht="15.75" customHeight="1" x14ac:dyDescent="0.25">
      <c r="C704" s="101"/>
      <c r="D704" s="101"/>
    </row>
    <row r="705" spans="3:4" ht="15.75" customHeight="1" x14ac:dyDescent="0.25">
      <c r="C705" s="101"/>
      <c r="D705" s="101"/>
    </row>
    <row r="706" spans="3:4" ht="15.75" customHeight="1" x14ac:dyDescent="0.25">
      <c r="C706" s="101"/>
      <c r="D706" s="101"/>
    </row>
    <row r="707" spans="3:4" ht="15.75" customHeight="1" x14ac:dyDescent="0.25">
      <c r="C707" s="101"/>
      <c r="D707" s="101"/>
    </row>
    <row r="708" spans="3:4" ht="15.75" customHeight="1" x14ac:dyDescent="0.25">
      <c r="C708" s="101"/>
      <c r="D708" s="101"/>
    </row>
    <row r="709" spans="3:4" ht="15.75" customHeight="1" x14ac:dyDescent="0.25">
      <c r="C709" s="101"/>
      <c r="D709" s="101"/>
    </row>
    <row r="710" spans="3:4" ht="15.75" customHeight="1" x14ac:dyDescent="0.25">
      <c r="C710" s="101"/>
      <c r="D710" s="101"/>
    </row>
    <row r="711" spans="3:4" ht="15.75" customHeight="1" x14ac:dyDescent="0.25">
      <c r="C711" s="101"/>
      <c r="D711" s="101"/>
    </row>
    <row r="712" spans="3:4" ht="15.75" customHeight="1" x14ac:dyDescent="0.25">
      <c r="C712" s="101"/>
      <c r="D712" s="101"/>
    </row>
    <row r="713" spans="3:4" ht="15.75" customHeight="1" x14ac:dyDescent="0.25">
      <c r="C713" s="101"/>
      <c r="D713" s="101"/>
    </row>
    <row r="714" spans="3:4" ht="15.75" customHeight="1" x14ac:dyDescent="0.25">
      <c r="C714" s="101"/>
      <c r="D714" s="101"/>
    </row>
    <row r="715" spans="3:4" ht="15.75" customHeight="1" x14ac:dyDescent="0.25">
      <c r="C715" s="101"/>
      <c r="D715" s="101"/>
    </row>
    <row r="716" spans="3:4" ht="15.75" customHeight="1" x14ac:dyDescent="0.25">
      <c r="C716" s="101"/>
      <c r="D716" s="101"/>
    </row>
    <row r="717" spans="3:4" ht="15.75" customHeight="1" x14ac:dyDescent="0.25">
      <c r="C717" s="101"/>
      <c r="D717" s="101"/>
    </row>
    <row r="718" spans="3:4" ht="15.75" customHeight="1" x14ac:dyDescent="0.25">
      <c r="C718" s="101"/>
      <c r="D718" s="101"/>
    </row>
    <row r="719" spans="3:4" ht="15.75" customHeight="1" x14ac:dyDescent="0.25">
      <c r="C719" s="101"/>
      <c r="D719" s="101"/>
    </row>
    <row r="720" spans="3:4" ht="15.75" customHeight="1" x14ac:dyDescent="0.25">
      <c r="C720" s="101"/>
      <c r="D720" s="101"/>
    </row>
    <row r="721" spans="3:4" ht="15.75" customHeight="1" x14ac:dyDescent="0.25">
      <c r="C721" s="101"/>
      <c r="D721" s="101"/>
    </row>
    <row r="722" spans="3:4" ht="15.75" customHeight="1" x14ac:dyDescent="0.25">
      <c r="C722" s="101"/>
      <c r="D722" s="101"/>
    </row>
    <row r="723" spans="3:4" ht="15.75" customHeight="1" x14ac:dyDescent="0.25">
      <c r="C723" s="101"/>
      <c r="D723" s="101"/>
    </row>
    <row r="724" spans="3:4" ht="15.75" customHeight="1" x14ac:dyDescent="0.25">
      <c r="C724" s="101"/>
      <c r="D724" s="101"/>
    </row>
    <row r="725" spans="3:4" ht="15.75" customHeight="1" x14ac:dyDescent="0.25">
      <c r="C725" s="101"/>
      <c r="D725" s="101"/>
    </row>
    <row r="726" spans="3:4" ht="15.75" customHeight="1" x14ac:dyDescent="0.25">
      <c r="C726" s="101"/>
      <c r="D726" s="101"/>
    </row>
    <row r="727" spans="3:4" ht="15.75" customHeight="1" x14ac:dyDescent="0.25">
      <c r="C727" s="101"/>
      <c r="D727" s="101"/>
    </row>
    <row r="728" spans="3:4" ht="15.75" customHeight="1" x14ac:dyDescent="0.25">
      <c r="C728" s="101"/>
      <c r="D728" s="101"/>
    </row>
    <row r="729" spans="3:4" ht="15.75" customHeight="1" x14ac:dyDescent="0.25">
      <c r="C729" s="101"/>
      <c r="D729" s="101"/>
    </row>
    <row r="730" spans="3:4" ht="15.75" customHeight="1" x14ac:dyDescent="0.25">
      <c r="C730" s="101"/>
      <c r="D730" s="101"/>
    </row>
    <row r="731" spans="3:4" ht="15.75" customHeight="1" x14ac:dyDescent="0.25">
      <c r="C731" s="101"/>
      <c r="D731" s="101"/>
    </row>
    <row r="732" spans="3:4" ht="15.75" customHeight="1" x14ac:dyDescent="0.25">
      <c r="C732" s="101"/>
      <c r="D732" s="101"/>
    </row>
    <row r="733" spans="3:4" ht="15.75" customHeight="1" x14ac:dyDescent="0.25">
      <c r="C733" s="101"/>
      <c r="D733" s="101"/>
    </row>
    <row r="734" spans="3:4" ht="15.75" customHeight="1" x14ac:dyDescent="0.25">
      <c r="C734" s="101"/>
      <c r="D734" s="101"/>
    </row>
    <row r="735" spans="3:4" ht="15.75" customHeight="1" x14ac:dyDescent="0.25">
      <c r="C735" s="101"/>
      <c r="D735" s="101"/>
    </row>
    <row r="736" spans="3:4" ht="15.75" customHeight="1" x14ac:dyDescent="0.25">
      <c r="C736" s="101"/>
      <c r="D736" s="101"/>
    </row>
    <row r="737" spans="3:4" ht="15.75" customHeight="1" x14ac:dyDescent="0.25">
      <c r="C737" s="101"/>
      <c r="D737" s="101"/>
    </row>
    <row r="738" spans="3:4" ht="15.75" customHeight="1" x14ac:dyDescent="0.25">
      <c r="C738" s="101"/>
      <c r="D738" s="101"/>
    </row>
    <row r="739" spans="3:4" ht="15.75" customHeight="1" x14ac:dyDescent="0.25">
      <c r="C739" s="101"/>
      <c r="D739" s="101"/>
    </row>
    <row r="740" spans="3:4" ht="15.75" customHeight="1" x14ac:dyDescent="0.25">
      <c r="C740" s="101"/>
      <c r="D740" s="101"/>
    </row>
    <row r="741" spans="3:4" ht="15.75" customHeight="1" x14ac:dyDescent="0.25">
      <c r="C741" s="101"/>
      <c r="D741" s="101"/>
    </row>
    <row r="742" spans="3:4" ht="15.75" customHeight="1" x14ac:dyDescent="0.25">
      <c r="C742" s="101"/>
      <c r="D742" s="101"/>
    </row>
    <row r="743" spans="3:4" ht="15.75" customHeight="1" x14ac:dyDescent="0.25">
      <c r="C743" s="101"/>
      <c r="D743" s="101"/>
    </row>
    <row r="744" spans="3:4" ht="15.75" customHeight="1" x14ac:dyDescent="0.25">
      <c r="C744" s="101"/>
      <c r="D744" s="101"/>
    </row>
    <row r="745" spans="3:4" ht="15.75" customHeight="1" x14ac:dyDescent="0.25">
      <c r="C745" s="101"/>
      <c r="D745" s="101"/>
    </row>
    <row r="746" spans="3:4" ht="15.75" customHeight="1" x14ac:dyDescent="0.25">
      <c r="C746" s="101"/>
      <c r="D746" s="101"/>
    </row>
    <row r="747" spans="3:4" ht="15.75" customHeight="1" x14ac:dyDescent="0.25">
      <c r="C747" s="101"/>
      <c r="D747" s="101"/>
    </row>
    <row r="748" spans="3:4" ht="15.75" customHeight="1" x14ac:dyDescent="0.25">
      <c r="C748" s="101"/>
      <c r="D748" s="101"/>
    </row>
    <row r="749" spans="3:4" ht="15.75" customHeight="1" x14ac:dyDescent="0.25">
      <c r="C749" s="101"/>
      <c r="D749" s="101"/>
    </row>
    <row r="750" spans="3:4" ht="15.75" customHeight="1" x14ac:dyDescent="0.25">
      <c r="C750" s="101"/>
      <c r="D750" s="101"/>
    </row>
    <row r="751" spans="3:4" ht="15.75" customHeight="1" x14ac:dyDescent="0.25">
      <c r="C751" s="101"/>
      <c r="D751" s="101"/>
    </row>
    <row r="752" spans="3:4" ht="15.75" customHeight="1" x14ac:dyDescent="0.25">
      <c r="C752" s="101"/>
      <c r="D752" s="101"/>
    </row>
    <row r="753" spans="3:4" ht="15.75" customHeight="1" x14ac:dyDescent="0.25">
      <c r="C753" s="101"/>
      <c r="D753" s="101"/>
    </row>
    <row r="754" spans="3:4" ht="15.75" customHeight="1" x14ac:dyDescent="0.25">
      <c r="C754" s="101"/>
      <c r="D754" s="101"/>
    </row>
    <row r="755" spans="3:4" ht="15.75" customHeight="1" x14ac:dyDescent="0.25">
      <c r="C755" s="101"/>
      <c r="D755" s="101"/>
    </row>
    <row r="756" spans="3:4" ht="15.75" customHeight="1" x14ac:dyDescent="0.25">
      <c r="C756" s="101"/>
      <c r="D756" s="101"/>
    </row>
    <row r="757" spans="3:4" ht="15.75" customHeight="1" x14ac:dyDescent="0.25">
      <c r="C757" s="101"/>
      <c r="D757" s="101"/>
    </row>
    <row r="758" spans="3:4" ht="15.75" customHeight="1" x14ac:dyDescent="0.25">
      <c r="C758" s="101"/>
      <c r="D758" s="101"/>
    </row>
    <row r="759" spans="3:4" ht="15.75" customHeight="1" x14ac:dyDescent="0.25">
      <c r="C759" s="101"/>
      <c r="D759" s="101"/>
    </row>
    <row r="760" spans="3:4" ht="15.75" customHeight="1" x14ac:dyDescent="0.25">
      <c r="C760" s="101"/>
      <c r="D760" s="101"/>
    </row>
    <row r="761" spans="3:4" ht="15.75" customHeight="1" x14ac:dyDescent="0.25">
      <c r="C761" s="101"/>
      <c r="D761" s="101"/>
    </row>
    <row r="762" spans="3:4" ht="15.75" customHeight="1" x14ac:dyDescent="0.25">
      <c r="C762" s="101"/>
      <c r="D762" s="101"/>
    </row>
    <row r="763" spans="3:4" ht="15.75" customHeight="1" x14ac:dyDescent="0.25">
      <c r="C763" s="101"/>
      <c r="D763" s="101"/>
    </row>
    <row r="764" spans="3:4" ht="15.75" customHeight="1" x14ac:dyDescent="0.25">
      <c r="C764" s="101"/>
      <c r="D764" s="101"/>
    </row>
    <row r="765" spans="3:4" ht="15.75" customHeight="1" x14ac:dyDescent="0.25">
      <c r="C765" s="101"/>
      <c r="D765" s="101"/>
    </row>
    <row r="766" spans="3:4" ht="15.75" customHeight="1" x14ac:dyDescent="0.25">
      <c r="C766" s="101"/>
      <c r="D766" s="101"/>
    </row>
    <row r="767" spans="3:4" ht="15.75" customHeight="1" x14ac:dyDescent="0.25">
      <c r="C767" s="101"/>
      <c r="D767" s="101"/>
    </row>
    <row r="768" spans="3:4" ht="15.75" customHeight="1" x14ac:dyDescent="0.25">
      <c r="C768" s="101"/>
      <c r="D768" s="101"/>
    </row>
    <row r="769" spans="3:4" ht="15.75" customHeight="1" x14ac:dyDescent="0.25">
      <c r="C769" s="101"/>
      <c r="D769" s="101"/>
    </row>
    <row r="770" spans="3:4" ht="15.75" customHeight="1" x14ac:dyDescent="0.25">
      <c r="C770" s="101"/>
      <c r="D770" s="101"/>
    </row>
    <row r="771" spans="3:4" ht="15.75" customHeight="1" x14ac:dyDescent="0.25">
      <c r="C771" s="101"/>
      <c r="D771" s="101"/>
    </row>
    <row r="772" spans="3:4" ht="15.75" customHeight="1" x14ac:dyDescent="0.25">
      <c r="C772" s="101"/>
      <c r="D772" s="101"/>
    </row>
    <row r="773" spans="3:4" ht="15.75" customHeight="1" x14ac:dyDescent="0.25">
      <c r="C773" s="101"/>
      <c r="D773" s="101"/>
    </row>
    <row r="774" spans="3:4" ht="15.75" customHeight="1" x14ac:dyDescent="0.25">
      <c r="C774" s="101"/>
      <c r="D774" s="101"/>
    </row>
    <row r="775" spans="3:4" ht="15.75" customHeight="1" x14ac:dyDescent="0.25">
      <c r="C775" s="101"/>
      <c r="D775" s="101"/>
    </row>
    <row r="776" spans="3:4" ht="15.75" customHeight="1" x14ac:dyDescent="0.25">
      <c r="C776" s="101"/>
      <c r="D776" s="101"/>
    </row>
    <row r="777" spans="3:4" ht="15.75" customHeight="1" x14ac:dyDescent="0.25">
      <c r="C777" s="101"/>
      <c r="D777" s="101"/>
    </row>
    <row r="778" spans="3:4" ht="15.75" customHeight="1" x14ac:dyDescent="0.25">
      <c r="C778" s="101"/>
      <c r="D778" s="101"/>
    </row>
    <row r="779" spans="3:4" ht="15.75" customHeight="1" x14ac:dyDescent="0.25">
      <c r="C779" s="101"/>
      <c r="D779" s="101"/>
    </row>
    <row r="780" spans="3:4" ht="15.75" customHeight="1" x14ac:dyDescent="0.25">
      <c r="C780" s="101"/>
      <c r="D780" s="101"/>
    </row>
    <row r="781" spans="3:4" ht="15.75" customHeight="1" x14ac:dyDescent="0.25">
      <c r="C781" s="101"/>
      <c r="D781" s="101"/>
    </row>
    <row r="782" spans="3:4" ht="15.75" customHeight="1" x14ac:dyDescent="0.25">
      <c r="C782" s="101"/>
      <c r="D782" s="101"/>
    </row>
    <row r="783" spans="3:4" ht="15.75" customHeight="1" x14ac:dyDescent="0.25">
      <c r="C783" s="101"/>
      <c r="D783" s="101"/>
    </row>
    <row r="784" spans="3:4" ht="15.75" customHeight="1" x14ac:dyDescent="0.25">
      <c r="C784" s="101"/>
      <c r="D784" s="101"/>
    </row>
    <row r="785" spans="3:4" ht="15.75" customHeight="1" x14ac:dyDescent="0.25">
      <c r="C785" s="101"/>
      <c r="D785" s="101"/>
    </row>
    <row r="786" spans="3:4" ht="15.75" customHeight="1" x14ac:dyDescent="0.25">
      <c r="C786" s="101"/>
      <c r="D786" s="101"/>
    </row>
    <row r="787" spans="3:4" ht="15.75" customHeight="1" x14ac:dyDescent="0.25">
      <c r="C787" s="101"/>
      <c r="D787" s="101"/>
    </row>
    <row r="788" spans="3:4" ht="15.75" customHeight="1" x14ac:dyDescent="0.25">
      <c r="C788" s="101"/>
      <c r="D788" s="101"/>
    </row>
    <row r="789" spans="3:4" ht="15.75" customHeight="1" x14ac:dyDescent="0.25">
      <c r="C789" s="101"/>
      <c r="D789" s="101"/>
    </row>
    <row r="790" spans="3:4" ht="15.75" customHeight="1" x14ac:dyDescent="0.25">
      <c r="C790" s="101"/>
      <c r="D790" s="101"/>
    </row>
    <row r="791" spans="3:4" ht="15.75" customHeight="1" x14ac:dyDescent="0.25">
      <c r="C791" s="101"/>
      <c r="D791" s="101"/>
    </row>
    <row r="792" spans="3:4" ht="15.75" customHeight="1" x14ac:dyDescent="0.25">
      <c r="C792" s="101"/>
      <c r="D792" s="101"/>
    </row>
    <row r="793" spans="3:4" ht="15.75" customHeight="1" x14ac:dyDescent="0.25">
      <c r="C793" s="101"/>
      <c r="D793" s="101"/>
    </row>
    <row r="794" spans="3:4" ht="15.75" customHeight="1" x14ac:dyDescent="0.25">
      <c r="C794" s="101"/>
      <c r="D794" s="101"/>
    </row>
    <row r="795" spans="3:4" ht="15.75" customHeight="1" x14ac:dyDescent="0.25">
      <c r="C795" s="101"/>
      <c r="D795" s="101"/>
    </row>
    <row r="796" spans="3:4" ht="15.75" customHeight="1" x14ac:dyDescent="0.25">
      <c r="C796" s="101"/>
      <c r="D796" s="101"/>
    </row>
    <row r="797" spans="3:4" ht="15.75" customHeight="1" x14ac:dyDescent="0.25">
      <c r="C797" s="101"/>
      <c r="D797" s="101"/>
    </row>
    <row r="798" spans="3:4" ht="15.75" customHeight="1" x14ac:dyDescent="0.25">
      <c r="C798" s="101"/>
      <c r="D798" s="101"/>
    </row>
    <row r="799" spans="3:4" ht="15.75" customHeight="1" x14ac:dyDescent="0.25">
      <c r="C799" s="101"/>
      <c r="D799" s="101"/>
    </row>
    <row r="800" spans="3:4" ht="15.75" customHeight="1" x14ac:dyDescent="0.25">
      <c r="C800" s="101"/>
      <c r="D800" s="101"/>
    </row>
    <row r="801" spans="3:4" ht="15.75" customHeight="1" x14ac:dyDescent="0.25">
      <c r="C801" s="101"/>
      <c r="D801" s="101"/>
    </row>
    <row r="802" spans="3:4" ht="15.75" customHeight="1" x14ac:dyDescent="0.25">
      <c r="C802" s="101"/>
      <c r="D802" s="101"/>
    </row>
    <row r="803" spans="3:4" ht="15.75" customHeight="1" x14ac:dyDescent="0.25">
      <c r="C803" s="101"/>
      <c r="D803" s="101"/>
    </row>
    <row r="804" spans="3:4" ht="15.75" customHeight="1" x14ac:dyDescent="0.25">
      <c r="C804" s="101"/>
      <c r="D804" s="101"/>
    </row>
    <row r="805" spans="3:4" ht="15.75" customHeight="1" x14ac:dyDescent="0.25">
      <c r="C805" s="101"/>
      <c r="D805" s="101"/>
    </row>
    <row r="806" spans="3:4" ht="15.75" customHeight="1" x14ac:dyDescent="0.25">
      <c r="C806" s="101"/>
      <c r="D806" s="101"/>
    </row>
    <row r="807" spans="3:4" ht="15.75" customHeight="1" x14ac:dyDescent="0.25">
      <c r="C807" s="101"/>
      <c r="D807" s="101"/>
    </row>
    <row r="808" spans="3:4" ht="15.75" customHeight="1" x14ac:dyDescent="0.25">
      <c r="C808" s="101"/>
      <c r="D808" s="101"/>
    </row>
    <row r="809" spans="3:4" ht="15.75" customHeight="1" x14ac:dyDescent="0.25">
      <c r="C809" s="101"/>
      <c r="D809" s="101"/>
    </row>
    <row r="810" spans="3:4" ht="15.75" customHeight="1" x14ac:dyDescent="0.25">
      <c r="C810" s="101"/>
      <c r="D810" s="101"/>
    </row>
    <row r="811" spans="3:4" ht="15.75" customHeight="1" x14ac:dyDescent="0.25">
      <c r="C811" s="101"/>
      <c r="D811" s="101"/>
    </row>
    <row r="812" spans="3:4" ht="15.75" customHeight="1" x14ac:dyDescent="0.25">
      <c r="C812" s="101"/>
      <c r="D812" s="101"/>
    </row>
    <row r="813" spans="3:4" ht="15.75" customHeight="1" x14ac:dyDescent="0.25">
      <c r="C813" s="101"/>
      <c r="D813" s="101"/>
    </row>
    <row r="814" spans="3:4" ht="15.75" customHeight="1" x14ac:dyDescent="0.25">
      <c r="C814" s="101"/>
      <c r="D814" s="101"/>
    </row>
    <row r="815" spans="3:4" ht="15.75" customHeight="1" x14ac:dyDescent="0.25">
      <c r="C815" s="101"/>
      <c r="D815" s="101"/>
    </row>
    <row r="816" spans="3:4" ht="15.75" customHeight="1" x14ac:dyDescent="0.25">
      <c r="C816" s="101"/>
      <c r="D816" s="101"/>
    </row>
    <row r="817" spans="3:4" ht="15.75" customHeight="1" x14ac:dyDescent="0.25">
      <c r="C817" s="101"/>
      <c r="D817" s="101"/>
    </row>
    <row r="818" spans="3:4" ht="15.75" customHeight="1" x14ac:dyDescent="0.25">
      <c r="C818" s="101"/>
      <c r="D818" s="101"/>
    </row>
    <row r="819" spans="3:4" ht="15.75" customHeight="1" x14ac:dyDescent="0.25">
      <c r="C819" s="101"/>
      <c r="D819" s="101"/>
    </row>
    <row r="820" spans="3:4" ht="15.75" customHeight="1" x14ac:dyDescent="0.25">
      <c r="C820" s="101"/>
      <c r="D820" s="101"/>
    </row>
    <row r="821" spans="3:4" ht="15.75" customHeight="1" x14ac:dyDescent="0.25">
      <c r="C821" s="101"/>
      <c r="D821" s="101"/>
    </row>
    <row r="822" spans="3:4" ht="15.75" customHeight="1" x14ac:dyDescent="0.25">
      <c r="C822" s="101"/>
      <c r="D822" s="101"/>
    </row>
    <row r="823" spans="3:4" ht="15.75" customHeight="1" x14ac:dyDescent="0.25">
      <c r="C823" s="101"/>
      <c r="D823" s="101"/>
    </row>
    <row r="824" spans="3:4" ht="15.75" customHeight="1" x14ac:dyDescent="0.25">
      <c r="C824" s="101"/>
      <c r="D824" s="101"/>
    </row>
    <row r="825" spans="3:4" ht="15.75" customHeight="1" x14ac:dyDescent="0.25">
      <c r="C825" s="101"/>
      <c r="D825" s="101"/>
    </row>
    <row r="826" spans="3:4" ht="15.75" customHeight="1" x14ac:dyDescent="0.25">
      <c r="C826" s="101"/>
      <c r="D826" s="101"/>
    </row>
    <row r="827" spans="3:4" ht="15.75" customHeight="1" x14ac:dyDescent="0.25">
      <c r="C827" s="101"/>
      <c r="D827" s="101"/>
    </row>
    <row r="828" spans="3:4" ht="15.75" customHeight="1" x14ac:dyDescent="0.25">
      <c r="C828" s="101"/>
      <c r="D828" s="101"/>
    </row>
    <row r="829" spans="3:4" ht="15.75" customHeight="1" x14ac:dyDescent="0.25">
      <c r="C829" s="101"/>
      <c r="D829" s="101"/>
    </row>
    <row r="830" spans="3:4" ht="15.75" customHeight="1" x14ac:dyDescent="0.25">
      <c r="C830" s="101"/>
      <c r="D830" s="101"/>
    </row>
    <row r="831" spans="3:4" ht="15.75" customHeight="1" x14ac:dyDescent="0.25">
      <c r="C831" s="101"/>
      <c r="D831" s="101"/>
    </row>
    <row r="832" spans="3:4" ht="15.75" customHeight="1" x14ac:dyDescent="0.25">
      <c r="C832" s="101"/>
      <c r="D832" s="101"/>
    </row>
    <row r="833" spans="3:4" ht="15.75" customHeight="1" x14ac:dyDescent="0.25">
      <c r="C833" s="101"/>
      <c r="D833" s="101"/>
    </row>
    <row r="834" spans="3:4" ht="15.75" customHeight="1" x14ac:dyDescent="0.25">
      <c r="C834" s="101"/>
      <c r="D834" s="101"/>
    </row>
    <row r="835" spans="3:4" ht="15.75" customHeight="1" x14ac:dyDescent="0.25">
      <c r="C835" s="101"/>
      <c r="D835" s="101"/>
    </row>
    <row r="836" spans="3:4" ht="15.75" customHeight="1" x14ac:dyDescent="0.25">
      <c r="C836" s="101"/>
      <c r="D836" s="101"/>
    </row>
    <row r="837" spans="3:4" ht="15.75" customHeight="1" x14ac:dyDescent="0.25">
      <c r="C837" s="101"/>
      <c r="D837" s="101"/>
    </row>
    <row r="838" spans="3:4" ht="15.75" customHeight="1" x14ac:dyDescent="0.25">
      <c r="C838" s="101"/>
      <c r="D838" s="101"/>
    </row>
    <row r="839" spans="3:4" ht="15.75" customHeight="1" x14ac:dyDescent="0.25">
      <c r="C839" s="101"/>
      <c r="D839" s="101"/>
    </row>
    <row r="840" spans="3:4" ht="15.75" customHeight="1" x14ac:dyDescent="0.25">
      <c r="C840" s="101"/>
      <c r="D840" s="101"/>
    </row>
    <row r="841" spans="3:4" ht="15.75" customHeight="1" x14ac:dyDescent="0.25">
      <c r="C841" s="101"/>
      <c r="D841" s="101"/>
    </row>
    <row r="842" spans="3:4" ht="15.75" customHeight="1" x14ac:dyDescent="0.25">
      <c r="C842" s="101"/>
      <c r="D842" s="101"/>
    </row>
    <row r="843" spans="3:4" ht="15.75" customHeight="1" x14ac:dyDescent="0.25">
      <c r="C843" s="101"/>
      <c r="D843" s="101"/>
    </row>
    <row r="844" spans="3:4" ht="15.75" customHeight="1" x14ac:dyDescent="0.25">
      <c r="C844" s="101"/>
      <c r="D844" s="101"/>
    </row>
    <row r="845" spans="3:4" ht="15.75" customHeight="1" x14ac:dyDescent="0.25">
      <c r="C845" s="101"/>
      <c r="D845" s="101"/>
    </row>
    <row r="846" spans="3:4" ht="15.75" customHeight="1" x14ac:dyDescent="0.25">
      <c r="C846" s="101"/>
      <c r="D846" s="101"/>
    </row>
    <row r="847" spans="3:4" ht="15.75" customHeight="1" x14ac:dyDescent="0.25">
      <c r="C847" s="101"/>
      <c r="D847" s="101"/>
    </row>
    <row r="848" spans="3:4" ht="15.75" customHeight="1" x14ac:dyDescent="0.25">
      <c r="C848" s="101"/>
      <c r="D848" s="101"/>
    </row>
    <row r="849" spans="3:4" ht="15.75" customHeight="1" x14ac:dyDescent="0.25">
      <c r="C849" s="101"/>
      <c r="D849" s="101"/>
    </row>
    <row r="850" spans="3:4" ht="15.75" customHeight="1" x14ac:dyDescent="0.25">
      <c r="C850" s="101"/>
      <c r="D850" s="101"/>
    </row>
    <row r="851" spans="3:4" ht="15.75" customHeight="1" x14ac:dyDescent="0.25">
      <c r="C851" s="101"/>
      <c r="D851" s="101"/>
    </row>
    <row r="852" spans="3:4" ht="15.75" customHeight="1" x14ac:dyDescent="0.25">
      <c r="C852" s="101"/>
      <c r="D852" s="101"/>
    </row>
    <row r="853" spans="3:4" ht="15.75" customHeight="1" x14ac:dyDescent="0.25">
      <c r="C853" s="101"/>
      <c r="D853" s="101"/>
    </row>
    <row r="854" spans="3:4" ht="15.75" customHeight="1" x14ac:dyDescent="0.25">
      <c r="C854" s="101"/>
      <c r="D854" s="101"/>
    </row>
    <row r="855" spans="3:4" ht="15.75" customHeight="1" x14ac:dyDescent="0.25">
      <c r="C855" s="101"/>
      <c r="D855" s="101"/>
    </row>
    <row r="856" spans="3:4" ht="15.75" customHeight="1" x14ac:dyDescent="0.25">
      <c r="C856" s="101"/>
      <c r="D856" s="101"/>
    </row>
    <row r="857" spans="3:4" ht="15.75" customHeight="1" x14ac:dyDescent="0.25">
      <c r="C857" s="101"/>
      <c r="D857" s="101"/>
    </row>
    <row r="858" spans="3:4" ht="15.75" customHeight="1" x14ac:dyDescent="0.25">
      <c r="C858" s="101"/>
      <c r="D858" s="101"/>
    </row>
    <row r="859" spans="3:4" ht="15.75" customHeight="1" x14ac:dyDescent="0.25">
      <c r="C859" s="101"/>
      <c r="D859" s="101"/>
    </row>
    <row r="860" spans="3:4" ht="15.75" customHeight="1" x14ac:dyDescent="0.25">
      <c r="C860" s="101"/>
      <c r="D860" s="101"/>
    </row>
    <row r="861" spans="3:4" ht="15.75" customHeight="1" x14ac:dyDescent="0.25">
      <c r="C861" s="101"/>
      <c r="D861" s="101"/>
    </row>
    <row r="862" spans="3:4" ht="15.75" customHeight="1" x14ac:dyDescent="0.25">
      <c r="C862" s="101"/>
      <c r="D862" s="101"/>
    </row>
    <row r="863" spans="3:4" ht="15.75" customHeight="1" x14ac:dyDescent="0.25">
      <c r="C863" s="101"/>
      <c r="D863" s="101"/>
    </row>
    <row r="864" spans="3:4" ht="15.75" customHeight="1" x14ac:dyDescent="0.25">
      <c r="C864" s="101"/>
      <c r="D864" s="101"/>
    </row>
    <row r="865" spans="3:4" ht="15.75" customHeight="1" x14ac:dyDescent="0.25">
      <c r="C865" s="101"/>
      <c r="D865" s="101"/>
    </row>
    <row r="866" spans="3:4" ht="15.75" customHeight="1" x14ac:dyDescent="0.25">
      <c r="C866" s="101"/>
      <c r="D866" s="101"/>
    </row>
    <row r="867" spans="3:4" ht="15.75" customHeight="1" x14ac:dyDescent="0.25">
      <c r="C867" s="101"/>
      <c r="D867" s="101"/>
    </row>
    <row r="868" spans="3:4" ht="15.75" customHeight="1" x14ac:dyDescent="0.25">
      <c r="C868" s="101"/>
      <c r="D868" s="101"/>
    </row>
    <row r="869" spans="3:4" ht="15.75" customHeight="1" x14ac:dyDescent="0.25">
      <c r="C869" s="101"/>
      <c r="D869" s="101"/>
    </row>
    <row r="870" spans="3:4" ht="15.75" customHeight="1" x14ac:dyDescent="0.25">
      <c r="C870" s="101"/>
      <c r="D870" s="101"/>
    </row>
    <row r="871" spans="3:4" ht="15.75" customHeight="1" x14ac:dyDescent="0.25">
      <c r="C871" s="101"/>
      <c r="D871" s="101"/>
    </row>
    <row r="872" spans="3:4" ht="15.75" customHeight="1" x14ac:dyDescent="0.25">
      <c r="C872" s="101"/>
      <c r="D872" s="101"/>
    </row>
    <row r="873" spans="3:4" ht="15.75" customHeight="1" x14ac:dyDescent="0.25">
      <c r="C873" s="101"/>
      <c r="D873" s="101"/>
    </row>
    <row r="874" spans="3:4" ht="15.75" customHeight="1" x14ac:dyDescent="0.25">
      <c r="C874" s="101"/>
      <c r="D874" s="101"/>
    </row>
    <row r="875" spans="3:4" ht="15.75" customHeight="1" x14ac:dyDescent="0.25">
      <c r="C875" s="101"/>
      <c r="D875" s="101"/>
    </row>
    <row r="876" spans="3:4" ht="15.75" customHeight="1" x14ac:dyDescent="0.25">
      <c r="C876" s="101"/>
      <c r="D876" s="101"/>
    </row>
    <row r="877" spans="3:4" ht="15.75" customHeight="1" x14ac:dyDescent="0.25">
      <c r="C877" s="101"/>
      <c r="D877" s="101"/>
    </row>
    <row r="878" spans="3:4" ht="15.75" customHeight="1" x14ac:dyDescent="0.25">
      <c r="C878" s="101"/>
      <c r="D878" s="101"/>
    </row>
    <row r="879" spans="3:4" ht="15.75" customHeight="1" x14ac:dyDescent="0.25">
      <c r="C879" s="101"/>
      <c r="D879" s="101"/>
    </row>
    <row r="880" spans="3:4" ht="15.75" customHeight="1" x14ac:dyDescent="0.25">
      <c r="C880" s="101"/>
      <c r="D880" s="101"/>
    </row>
    <row r="881" spans="3:4" ht="15.75" customHeight="1" x14ac:dyDescent="0.25">
      <c r="C881" s="101"/>
      <c r="D881" s="101"/>
    </row>
    <row r="882" spans="3:4" ht="15.75" customHeight="1" x14ac:dyDescent="0.25">
      <c r="C882" s="101"/>
      <c r="D882" s="101"/>
    </row>
    <row r="883" spans="3:4" ht="15.75" customHeight="1" x14ac:dyDescent="0.25">
      <c r="C883" s="101"/>
      <c r="D883" s="101"/>
    </row>
    <row r="884" spans="3:4" ht="15.75" customHeight="1" x14ac:dyDescent="0.25">
      <c r="C884" s="101"/>
      <c r="D884" s="101"/>
    </row>
    <row r="885" spans="3:4" ht="15.75" customHeight="1" x14ac:dyDescent="0.25">
      <c r="C885" s="101"/>
      <c r="D885" s="101"/>
    </row>
    <row r="886" spans="3:4" ht="15.75" customHeight="1" x14ac:dyDescent="0.25">
      <c r="C886" s="101"/>
      <c r="D886" s="101"/>
    </row>
    <row r="887" spans="3:4" ht="15.75" customHeight="1" x14ac:dyDescent="0.25">
      <c r="C887" s="101"/>
      <c r="D887" s="101"/>
    </row>
    <row r="888" spans="3:4" ht="15.75" customHeight="1" x14ac:dyDescent="0.25">
      <c r="C888" s="101"/>
      <c r="D888" s="101"/>
    </row>
    <row r="889" spans="3:4" ht="15.75" customHeight="1" x14ac:dyDescent="0.25">
      <c r="C889" s="101"/>
      <c r="D889" s="101"/>
    </row>
    <row r="890" spans="3:4" ht="15.75" customHeight="1" x14ac:dyDescent="0.25">
      <c r="C890" s="101"/>
      <c r="D890" s="101"/>
    </row>
    <row r="891" spans="3:4" ht="15.75" customHeight="1" x14ac:dyDescent="0.25">
      <c r="C891" s="101"/>
      <c r="D891" s="101"/>
    </row>
    <row r="892" spans="3:4" ht="15.75" customHeight="1" x14ac:dyDescent="0.25">
      <c r="C892" s="101"/>
      <c r="D892" s="101"/>
    </row>
    <row r="893" spans="3:4" ht="15.75" customHeight="1" x14ac:dyDescent="0.25">
      <c r="C893" s="101"/>
      <c r="D893" s="101"/>
    </row>
    <row r="894" spans="3:4" ht="15.75" customHeight="1" x14ac:dyDescent="0.25">
      <c r="C894" s="101"/>
      <c r="D894" s="101"/>
    </row>
    <row r="895" spans="3:4" ht="15.75" customHeight="1" x14ac:dyDescent="0.25">
      <c r="C895" s="101"/>
      <c r="D895" s="101"/>
    </row>
    <row r="896" spans="3:4" ht="15.75" customHeight="1" x14ac:dyDescent="0.25">
      <c r="C896" s="101"/>
      <c r="D896" s="101"/>
    </row>
    <row r="897" spans="3:4" ht="15.75" customHeight="1" x14ac:dyDescent="0.25">
      <c r="C897" s="101"/>
      <c r="D897" s="101"/>
    </row>
    <row r="898" spans="3:4" ht="15.75" customHeight="1" x14ac:dyDescent="0.25">
      <c r="C898" s="101"/>
      <c r="D898" s="101"/>
    </row>
    <row r="899" spans="3:4" ht="15.75" customHeight="1" x14ac:dyDescent="0.25">
      <c r="C899" s="101"/>
      <c r="D899" s="101"/>
    </row>
    <row r="900" spans="3:4" ht="15.75" customHeight="1" x14ac:dyDescent="0.25">
      <c r="C900" s="101"/>
      <c r="D900" s="101"/>
    </row>
    <row r="901" spans="3:4" ht="15.75" customHeight="1" x14ac:dyDescent="0.25">
      <c r="C901" s="101"/>
      <c r="D901" s="101"/>
    </row>
    <row r="902" spans="3:4" ht="15.75" customHeight="1" x14ac:dyDescent="0.25">
      <c r="C902" s="101"/>
      <c r="D902" s="101"/>
    </row>
    <row r="903" spans="3:4" ht="15.75" customHeight="1" x14ac:dyDescent="0.25">
      <c r="C903" s="101"/>
      <c r="D903" s="101"/>
    </row>
    <row r="904" spans="3:4" ht="15.75" customHeight="1" x14ac:dyDescent="0.25">
      <c r="C904" s="101"/>
      <c r="D904" s="101"/>
    </row>
    <row r="905" spans="3:4" ht="15.75" customHeight="1" x14ac:dyDescent="0.25">
      <c r="C905" s="101"/>
      <c r="D905" s="101"/>
    </row>
    <row r="906" spans="3:4" ht="15.75" customHeight="1" x14ac:dyDescent="0.25">
      <c r="C906" s="101"/>
      <c r="D906" s="101"/>
    </row>
    <row r="907" spans="3:4" ht="15.75" customHeight="1" x14ac:dyDescent="0.25">
      <c r="C907" s="101"/>
      <c r="D907" s="101"/>
    </row>
    <row r="908" spans="3:4" ht="15.75" customHeight="1" x14ac:dyDescent="0.25">
      <c r="C908" s="101"/>
      <c r="D908" s="101"/>
    </row>
    <row r="909" spans="3:4" ht="15.75" customHeight="1" x14ac:dyDescent="0.25">
      <c r="C909" s="101"/>
      <c r="D909" s="101"/>
    </row>
    <row r="910" spans="3:4" ht="15.75" customHeight="1" x14ac:dyDescent="0.25">
      <c r="C910" s="101"/>
      <c r="D910" s="101"/>
    </row>
    <row r="911" spans="3:4" ht="15.75" customHeight="1" x14ac:dyDescent="0.25">
      <c r="C911" s="101"/>
      <c r="D911" s="101"/>
    </row>
    <row r="912" spans="3:4" ht="15.75" customHeight="1" x14ac:dyDescent="0.25">
      <c r="C912" s="101"/>
      <c r="D912" s="101"/>
    </row>
    <row r="913" spans="3:4" ht="15.75" customHeight="1" x14ac:dyDescent="0.25">
      <c r="C913" s="101"/>
      <c r="D913" s="101"/>
    </row>
    <row r="914" spans="3:4" ht="15.75" customHeight="1" x14ac:dyDescent="0.25">
      <c r="C914" s="101"/>
      <c r="D914" s="101"/>
    </row>
    <row r="915" spans="3:4" ht="15.75" customHeight="1" x14ac:dyDescent="0.25">
      <c r="C915" s="101"/>
      <c r="D915" s="101"/>
    </row>
    <row r="916" spans="3:4" ht="15.75" customHeight="1" x14ac:dyDescent="0.25">
      <c r="C916" s="101"/>
      <c r="D916" s="101"/>
    </row>
    <row r="917" spans="3:4" ht="15.75" customHeight="1" x14ac:dyDescent="0.25">
      <c r="C917" s="101"/>
      <c r="D917" s="101"/>
    </row>
    <row r="918" spans="3:4" ht="15.75" customHeight="1" x14ac:dyDescent="0.25">
      <c r="C918" s="101"/>
      <c r="D918" s="101"/>
    </row>
    <row r="919" spans="3:4" ht="15.75" customHeight="1" x14ac:dyDescent="0.25">
      <c r="C919" s="101"/>
      <c r="D919" s="101"/>
    </row>
    <row r="920" spans="3:4" ht="15.75" customHeight="1" x14ac:dyDescent="0.25">
      <c r="C920" s="101"/>
      <c r="D920" s="101"/>
    </row>
    <row r="921" spans="3:4" ht="15.75" customHeight="1" x14ac:dyDescent="0.25">
      <c r="C921" s="101"/>
      <c r="D921" s="101"/>
    </row>
    <row r="922" spans="3:4" ht="15.75" customHeight="1" x14ac:dyDescent="0.25">
      <c r="C922" s="101"/>
      <c r="D922" s="101"/>
    </row>
    <row r="923" spans="3:4" ht="15.75" customHeight="1" x14ac:dyDescent="0.25">
      <c r="C923" s="101"/>
      <c r="D923" s="101"/>
    </row>
    <row r="924" spans="3:4" ht="15.75" customHeight="1" x14ac:dyDescent="0.25">
      <c r="C924" s="101"/>
      <c r="D924" s="101"/>
    </row>
    <row r="925" spans="3:4" ht="15.75" customHeight="1" x14ac:dyDescent="0.25">
      <c r="C925" s="101"/>
      <c r="D925" s="101"/>
    </row>
    <row r="926" spans="3:4" ht="15.75" customHeight="1" x14ac:dyDescent="0.25">
      <c r="C926" s="101"/>
      <c r="D926" s="101"/>
    </row>
    <row r="927" spans="3:4" ht="15.75" customHeight="1" x14ac:dyDescent="0.25">
      <c r="C927" s="101"/>
      <c r="D927" s="101"/>
    </row>
    <row r="928" spans="3:4" ht="15.75" customHeight="1" x14ac:dyDescent="0.25">
      <c r="C928" s="101"/>
      <c r="D928" s="101"/>
    </row>
    <row r="929" spans="3:4" ht="15.75" customHeight="1" x14ac:dyDescent="0.25">
      <c r="C929" s="101"/>
      <c r="D929" s="101"/>
    </row>
    <row r="930" spans="3:4" ht="15.75" customHeight="1" x14ac:dyDescent="0.25">
      <c r="C930" s="101"/>
      <c r="D930" s="101"/>
    </row>
    <row r="931" spans="3:4" ht="15.75" customHeight="1" x14ac:dyDescent="0.25">
      <c r="C931" s="101"/>
      <c r="D931" s="101"/>
    </row>
    <row r="932" spans="3:4" ht="15.75" customHeight="1" x14ac:dyDescent="0.25">
      <c r="C932" s="101"/>
      <c r="D932" s="101"/>
    </row>
    <row r="933" spans="3:4" ht="15.75" customHeight="1" x14ac:dyDescent="0.25">
      <c r="C933" s="101"/>
      <c r="D933" s="101"/>
    </row>
    <row r="934" spans="3:4" ht="15.75" customHeight="1" x14ac:dyDescent="0.25">
      <c r="C934" s="101"/>
      <c r="D934" s="101"/>
    </row>
    <row r="935" spans="3:4" ht="15.75" customHeight="1" x14ac:dyDescent="0.25">
      <c r="C935" s="101"/>
      <c r="D935" s="101"/>
    </row>
    <row r="936" spans="3:4" ht="15.75" customHeight="1" x14ac:dyDescent="0.25">
      <c r="C936" s="101"/>
      <c r="D936" s="101"/>
    </row>
    <row r="937" spans="3:4" ht="15.75" customHeight="1" x14ac:dyDescent="0.25">
      <c r="C937" s="101"/>
      <c r="D937" s="101"/>
    </row>
    <row r="938" spans="3:4" ht="15.75" customHeight="1" x14ac:dyDescent="0.25">
      <c r="C938" s="101"/>
      <c r="D938" s="101"/>
    </row>
    <row r="939" spans="3:4" ht="15.75" customHeight="1" x14ac:dyDescent="0.25">
      <c r="C939" s="101"/>
      <c r="D939" s="101"/>
    </row>
    <row r="940" spans="3:4" ht="15.75" customHeight="1" x14ac:dyDescent="0.25">
      <c r="C940" s="101"/>
      <c r="D940" s="101"/>
    </row>
    <row r="941" spans="3:4" ht="15.75" customHeight="1" x14ac:dyDescent="0.25">
      <c r="C941" s="101"/>
      <c r="D941" s="101"/>
    </row>
    <row r="942" spans="3:4" ht="15.75" customHeight="1" x14ac:dyDescent="0.25">
      <c r="C942" s="101"/>
      <c r="D942" s="101"/>
    </row>
    <row r="943" spans="3:4" ht="15.75" customHeight="1" x14ac:dyDescent="0.25">
      <c r="C943" s="101"/>
      <c r="D943" s="101"/>
    </row>
    <row r="944" spans="3:4" ht="15.75" customHeight="1" x14ac:dyDescent="0.25">
      <c r="C944" s="101"/>
      <c r="D944" s="101"/>
    </row>
    <row r="945" spans="3:4" ht="15.75" customHeight="1" x14ac:dyDescent="0.25">
      <c r="C945" s="101"/>
      <c r="D945" s="101"/>
    </row>
    <row r="946" spans="3:4" ht="15.75" customHeight="1" x14ac:dyDescent="0.25">
      <c r="C946" s="101"/>
      <c r="D946" s="101"/>
    </row>
    <row r="947" spans="3:4" ht="15.75" customHeight="1" x14ac:dyDescent="0.25">
      <c r="C947" s="101"/>
      <c r="D947" s="101"/>
    </row>
    <row r="948" spans="3:4" ht="15.75" customHeight="1" x14ac:dyDescent="0.25">
      <c r="C948" s="101"/>
      <c r="D948" s="101"/>
    </row>
    <row r="949" spans="3:4" ht="15.75" customHeight="1" x14ac:dyDescent="0.25">
      <c r="C949" s="101"/>
      <c r="D949" s="101"/>
    </row>
    <row r="950" spans="3:4" ht="15.75" customHeight="1" x14ac:dyDescent="0.25">
      <c r="C950" s="101"/>
      <c r="D950" s="101"/>
    </row>
    <row r="951" spans="3:4" ht="15.75" customHeight="1" x14ac:dyDescent="0.25">
      <c r="C951" s="101"/>
      <c r="D951" s="101"/>
    </row>
    <row r="952" spans="3:4" ht="15.75" customHeight="1" x14ac:dyDescent="0.25">
      <c r="C952" s="101"/>
      <c r="D952" s="101"/>
    </row>
    <row r="953" spans="3:4" ht="15.75" customHeight="1" x14ac:dyDescent="0.25">
      <c r="C953" s="101"/>
      <c r="D953" s="101"/>
    </row>
    <row r="954" spans="3:4" ht="15.75" customHeight="1" x14ac:dyDescent="0.25">
      <c r="C954" s="101"/>
      <c r="D954" s="101"/>
    </row>
    <row r="955" spans="3:4" ht="15.75" customHeight="1" x14ac:dyDescent="0.25">
      <c r="C955" s="101"/>
      <c r="D955" s="101"/>
    </row>
    <row r="956" spans="3:4" ht="15.75" customHeight="1" x14ac:dyDescent="0.25">
      <c r="C956" s="101"/>
      <c r="D956" s="101"/>
    </row>
    <row r="957" spans="3:4" ht="15.75" customHeight="1" x14ac:dyDescent="0.25">
      <c r="C957" s="101"/>
      <c r="D957" s="101"/>
    </row>
    <row r="958" spans="3:4" ht="15.75" customHeight="1" x14ac:dyDescent="0.25">
      <c r="C958" s="101"/>
      <c r="D958" s="101"/>
    </row>
    <row r="959" spans="3:4" ht="15.75" customHeight="1" x14ac:dyDescent="0.25">
      <c r="C959" s="101"/>
      <c r="D959" s="101"/>
    </row>
    <row r="960" spans="3:4" ht="15.75" customHeight="1" x14ac:dyDescent="0.25">
      <c r="C960" s="101"/>
      <c r="D960" s="101"/>
    </row>
    <row r="961" spans="3:4" ht="15.75" customHeight="1" x14ac:dyDescent="0.25">
      <c r="C961" s="101"/>
      <c r="D961" s="101"/>
    </row>
    <row r="962" spans="3:4" ht="15.75" customHeight="1" x14ac:dyDescent="0.25">
      <c r="C962" s="101"/>
      <c r="D962" s="101"/>
    </row>
    <row r="963" spans="3:4" ht="15.75" customHeight="1" x14ac:dyDescent="0.25">
      <c r="C963" s="101"/>
      <c r="D963" s="101"/>
    </row>
    <row r="964" spans="3:4" ht="15.75" customHeight="1" x14ac:dyDescent="0.25">
      <c r="C964" s="101"/>
      <c r="D964" s="101"/>
    </row>
    <row r="965" spans="3:4" ht="15.75" customHeight="1" x14ac:dyDescent="0.25">
      <c r="C965" s="101"/>
      <c r="D965" s="101"/>
    </row>
    <row r="966" spans="3:4" ht="15.75" customHeight="1" x14ac:dyDescent="0.25">
      <c r="C966" s="101"/>
      <c r="D966" s="101"/>
    </row>
    <row r="967" spans="3:4" ht="15.75" customHeight="1" x14ac:dyDescent="0.25">
      <c r="C967" s="101"/>
      <c r="D967" s="101"/>
    </row>
    <row r="968" spans="3:4" ht="15.75" customHeight="1" x14ac:dyDescent="0.25">
      <c r="C968" s="101"/>
      <c r="D968" s="101"/>
    </row>
    <row r="969" spans="3:4" ht="15.75" customHeight="1" x14ac:dyDescent="0.25">
      <c r="C969" s="101"/>
      <c r="D969" s="101"/>
    </row>
    <row r="970" spans="3:4" ht="15.75" customHeight="1" x14ac:dyDescent="0.25">
      <c r="C970" s="101"/>
      <c r="D970" s="101"/>
    </row>
    <row r="971" spans="3:4" ht="15.75" customHeight="1" x14ac:dyDescent="0.25">
      <c r="C971" s="101"/>
      <c r="D971" s="101"/>
    </row>
    <row r="972" spans="3:4" ht="15.75" customHeight="1" x14ac:dyDescent="0.25">
      <c r="C972" s="101"/>
      <c r="D972" s="101"/>
    </row>
    <row r="973" spans="3:4" ht="15.75" customHeight="1" x14ac:dyDescent="0.25">
      <c r="C973" s="101"/>
      <c r="D973" s="101"/>
    </row>
    <row r="974" spans="3:4" ht="15.75" customHeight="1" x14ac:dyDescent="0.25">
      <c r="C974" s="101"/>
      <c r="D974" s="101"/>
    </row>
    <row r="975" spans="3:4" ht="15.75" customHeight="1" x14ac:dyDescent="0.25">
      <c r="C975" s="101"/>
      <c r="D975" s="101"/>
    </row>
    <row r="976" spans="3:4" ht="15.75" customHeight="1" x14ac:dyDescent="0.25">
      <c r="C976" s="101"/>
      <c r="D976" s="101"/>
    </row>
    <row r="977" spans="3:4" ht="15.75" customHeight="1" x14ac:dyDescent="0.25">
      <c r="C977" s="101"/>
      <c r="D977" s="101"/>
    </row>
    <row r="978" spans="3:4" ht="15.75" customHeight="1" x14ac:dyDescent="0.25">
      <c r="C978" s="101"/>
      <c r="D978" s="101"/>
    </row>
    <row r="979" spans="3:4" ht="15.75" customHeight="1" x14ac:dyDescent="0.25">
      <c r="C979" s="101"/>
      <c r="D979" s="101"/>
    </row>
    <row r="980" spans="3:4" ht="15.75" customHeight="1" x14ac:dyDescent="0.25">
      <c r="C980" s="101"/>
      <c r="D980" s="101"/>
    </row>
    <row r="981" spans="3:4" ht="15.75" customHeight="1" x14ac:dyDescent="0.25">
      <c r="C981" s="101"/>
      <c r="D981" s="101"/>
    </row>
    <row r="982" spans="3:4" ht="15.75" customHeight="1" x14ac:dyDescent="0.25">
      <c r="C982" s="101"/>
      <c r="D982" s="101"/>
    </row>
    <row r="983" spans="3:4" ht="15.75" customHeight="1" x14ac:dyDescent="0.25">
      <c r="C983" s="101"/>
      <c r="D983" s="101"/>
    </row>
    <row r="984" spans="3:4" ht="15.75" customHeight="1" x14ac:dyDescent="0.25">
      <c r="C984" s="101"/>
      <c r="D984" s="101"/>
    </row>
    <row r="985" spans="3:4" ht="15.75" customHeight="1" x14ac:dyDescent="0.25">
      <c r="C985" s="101"/>
      <c r="D985" s="101"/>
    </row>
    <row r="986" spans="3:4" ht="15.75" customHeight="1" x14ac:dyDescent="0.25">
      <c r="C986" s="101"/>
      <c r="D986" s="101"/>
    </row>
    <row r="987" spans="3:4" ht="15.75" customHeight="1" x14ac:dyDescent="0.25">
      <c r="C987" s="101"/>
      <c r="D987" s="101"/>
    </row>
    <row r="988" spans="3:4" ht="15.75" customHeight="1" x14ac:dyDescent="0.25">
      <c r="C988" s="101"/>
      <c r="D988" s="101"/>
    </row>
    <row r="989" spans="3:4" ht="15.75" customHeight="1" x14ac:dyDescent="0.25">
      <c r="C989" s="101"/>
      <c r="D989" s="101"/>
    </row>
    <row r="990" spans="3:4" ht="15.75" customHeight="1" x14ac:dyDescent="0.25">
      <c r="C990" s="101"/>
      <c r="D990" s="101"/>
    </row>
    <row r="991" spans="3:4" ht="15.75" customHeight="1" x14ac:dyDescent="0.25">
      <c r="C991" s="101"/>
      <c r="D991" s="101"/>
    </row>
    <row r="992" spans="3:4" ht="15.75" customHeight="1" x14ac:dyDescent="0.25">
      <c r="C992" s="101"/>
      <c r="D992" s="101"/>
    </row>
    <row r="993" spans="3:4" ht="15.75" customHeight="1" x14ac:dyDescent="0.25">
      <c r="C993" s="101"/>
      <c r="D993" s="101"/>
    </row>
    <row r="994" spans="3:4" ht="15.75" customHeight="1" x14ac:dyDescent="0.25">
      <c r="C994" s="101"/>
      <c r="D994" s="101"/>
    </row>
    <row r="995" spans="3:4" ht="15.75" customHeight="1" x14ac:dyDescent="0.25">
      <c r="C995" s="101"/>
      <c r="D995" s="101"/>
    </row>
    <row r="996" spans="3:4" ht="15.75" customHeight="1" x14ac:dyDescent="0.25">
      <c r="C996" s="101"/>
      <c r="D996" s="101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5519-EE81-4FAA-BB38-3C28AEDB2F71}">
  <sheetPr codeName="Sheet15">
    <tabColor theme="8" tint="0.39997558519241921"/>
  </sheetPr>
  <dimension ref="B1:Z300"/>
  <sheetViews>
    <sheetView showGridLines="0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7.855468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14" max="14" width="9.28515625" bestFit="1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301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P6" s="433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46266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s="395" customFormat="1" ht="24" customHeight="1" x14ac:dyDescent="0.25">
      <c r="B13" s="416"/>
      <c r="C13" s="416"/>
      <c r="D13" s="416"/>
      <c r="E13" s="397"/>
      <c r="Z13" s="451"/>
    </row>
    <row r="14" spans="2:26" ht="48" customHeight="1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46266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46295</v>
      </c>
    </row>
    <row r="16" spans="2:26" ht="18" customHeight="1" x14ac:dyDescent="0.25">
      <c r="B16" s="431">
        <v>2</v>
      </c>
      <c r="C16" s="451">
        <v>46296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46326</v>
      </c>
    </row>
    <row r="17" spans="2:26" ht="18" customHeight="1" x14ac:dyDescent="0.25">
      <c r="B17" s="431">
        <v>3</v>
      </c>
      <c r="C17" s="451">
        <v>46327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46356</v>
      </c>
    </row>
    <row r="18" spans="2:26" ht="18" customHeight="1" x14ac:dyDescent="0.25">
      <c r="B18" s="431">
        <v>4</v>
      </c>
      <c r="C18" s="451">
        <v>46357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46387</v>
      </c>
    </row>
    <row r="19" spans="2:26" ht="18" customHeight="1" x14ac:dyDescent="0.25">
      <c r="B19" s="431">
        <v>5</v>
      </c>
      <c r="C19" s="451">
        <v>46388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46418</v>
      </c>
    </row>
    <row r="20" spans="2:26" ht="18" customHeight="1" x14ac:dyDescent="0.25">
      <c r="B20" s="431">
        <v>6</v>
      </c>
      <c r="C20" s="451">
        <v>46419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46446</v>
      </c>
    </row>
    <row r="21" spans="2:26" ht="18" customHeight="1" x14ac:dyDescent="0.25">
      <c r="B21" s="431">
        <v>7</v>
      </c>
      <c r="C21" s="451">
        <v>46447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46477</v>
      </c>
    </row>
    <row r="22" spans="2:26" ht="18" customHeight="1" x14ac:dyDescent="0.25">
      <c r="B22" s="431">
        <v>8</v>
      </c>
      <c r="C22" s="451">
        <v>46478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46507</v>
      </c>
    </row>
    <row r="23" spans="2:26" ht="18" customHeight="1" x14ac:dyDescent="0.25">
      <c r="B23" s="431">
        <v>9</v>
      </c>
      <c r="C23" s="451">
        <v>46508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46538</v>
      </c>
    </row>
    <row r="24" spans="2:26" ht="18" customHeight="1" x14ac:dyDescent="0.25">
      <c r="B24" s="431">
        <v>10</v>
      </c>
      <c r="C24" s="451">
        <v>46539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46568</v>
      </c>
    </row>
    <row r="25" spans="2:26" ht="18" customHeight="1" x14ac:dyDescent="0.25">
      <c r="B25" s="431">
        <v>11</v>
      </c>
      <c r="C25" s="451">
        <v>46569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46599</v>
      </c>
    </row>
    <row r="26" spans="2:26" ht="18" customHeight="1" x14ac:dyDescent="0.25">
      <c r="B26" s="431">
        <v>12</v>
      </c>
      <c r="C26" s="451">
        <v>46600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46630</v>
      </c>
    </row>
    <row r="27" spans="2:26" ht="18" customHeight="1" x14ac:dyDescent="0.25">
      <c r="B27" s="431">
        <v>13</v>
      </c>
      <c r="C27" s="451">
        <v>46631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46660</v>
      </c>
    </row>
    <row r="28" spans="2:26" ht="18" customHeight="1" x14ac:dyDescent="0.25">
      <c r="B28" s="431">
        <v>14</v>
      </c>
      <c r="C28" s="451">
        <v>46661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46691</v>
      </c>
    </row>
    <row r="29" spans="2:26" ht="18" customHeight="1" x14ac:dyDescent="0.25">
      <c r="B29" s="431">
        <v>15</v>
      </c>
      <c r="C29" s="451">
        <v>46692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46721</v>
      </c>
    </row>
    <row r="30" spans="2:26" ht="18" customHeight="1" x14ac:dyDescent="0.25">
      <c r="B30" s="431">
        <v>16</v>
      </c>
      <c r="C30" s="451">
        <v>46722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46752</v>
      </c>
    </row>
    <row r="31" spans="2:26" ht="18" customHeight="1" x14ac:dyDescent="0.25">
      <c r="B31" s="431">
        <v>17</v>
      </c>
      <c r="C31" s="451">
        <v>46753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46783</v>
      </c>
    </row>
    <row r="32" spans="2:26" ht="18" customHeight="1" x14ac:dyDescent="0.25">
      <c r="B32" s="431">
        <v>18</v>
      </c>
      <c r="C32" s="451">
        <v>46784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46812</v>
      </c>
    </row>
    <row r="33" spans="2:26" ht="18" customHeight="1" x14ac:dyDescent="0.25">
      <c r="B33" s="431">
        <v>19</v>
      </c>
      <c r="C33" s="451">
        <v>46813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46843</v>
      </c>
    </row>
    <row r="34" spans="2:26" ht="18" customHeight="1" x14ac:dyDescent="0.25">
      <c r="B34" s="431">
        <v>20</v>
      </c>
      <c r="C34" s="451">
        <v>46844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46873</v>
      </c>
    </row>
    <row r="35" spans="2:26" ht="18" customHeight="1" x14ac:dyDescent="0.25">
      <c r="B35" s="431">
        <v>21</v>
      </c>
      <c r="C35" s="451">
        <v>46874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46904</v>
      </c>
    </row>
    <row r="36" spans="2:26" ht="18" customHeight="1" x14ac:dyDescent="0.25">
      <c r="B36" s="431">
        <v>22</v>
      </c>
      <c r="C36" s="451">
        <v>46905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46934</v>
      </c>
    </row>
    <row r="37" spans="2:26" ht="18" customHeight="1" x14ac:dyDescent="0.25">
      <c r="B37" s="431">
        <v>23</v>
      </c>
      <c r="C37" s="451">
        <v>46935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46965</v>
      </c>
    </row>
    <row r="38" spans="2:26" ht="18" customHeight="1" x14ac:dyDescent="0.25">
      <c r="B38" s="431">
        <v>24</v>
      </c>
      <c r="C38" s="451">
        <v>46966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46996</v>
      </c>
    </row>
    <row r="39" spans="2:26" ht="18" customHeight="1" x14ac:dyDescent="0.25">
      <c r="B39" s="431">
        <v>25</v>
      </c>
      <c r="C39" s="451">
        <v>46997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47026</v>
      </c>
    </row>
    <row r="40" spans="2:26" ht="18" customHeight="1" x14ac:dyDescent="0.25">
      <c r="B40" s="431">
        <v>26</v>
      </c>
      <c r="C40" s="451">
        <v>47027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47057</v>
      </c>
    </row>
    <row r="41" spans="2:26" ht="18" customHeight="1" x14ac:dyDescent="0.25">
      <c r="B41" s="431">
        <v>27</v>
      </c>
      <c r="C41" s="451">
        <v>47058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47087</v>
      </c>
    </row>
    <row r="42" spans="2:26" ht="18" customHeight="1" x14ac:dyDescent="0.25">
      <c r="B42" s="431">
        <v>28</v>
      </c>
      <c r="C42" s="451">
        <v>47088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47118</v>
      </c>
    </row>
    <row r="43" spans="2:26" ht="18" customHeight="1" x14ac:dyDescent="0.25">
      <c r="B43" s="431">
        <v>29</v>
      </c>
      <c r="C43" s="451">
        <v>47119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47149</v>
      </c>
    </row>
    <row r="44" spans="2:26" ht="18" customHeight="1" x14ac:dyDescent="0.25">
      <c r="B44" s="431">
        <v>30</v>
      </c>
      <c r="C44" s="451">
        <v>47150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47177</v>
      </c>
    </row>
    <row r="45" spans="2:26" ht="18" customHeight="1" x14ac:dyDescent="0.25">
      <c r="B45" s="431">
        <v>31</v>
      </c>
      <c r="C45" s="451">
        <v>47178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47208</v>
      </c>
    </row>
    <row r="46" spans="2:26" ht="18" customHeight="1" x14ac:dyDescent="0.25">
      <c r="B46" s="431">
        <v>32</v>
      </c>
      <c r="C46" s="451">
        <v>47209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47238</v>
      </c>
    </row>
    <row r="47" spans="2:26" ht="18" customHeight="1" x14ac:dyDescent="0.25">
      <c r="B47" s="431">
        <v>33</v>
      </c>
      <c r="C47" s="451">
        <v>47239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47269</v>
      </c>
    </row>
    <row r="48" spans="2:26" ht="18" customHeight="1" x14ac:dyDescent="0.25">
      <c r="B48" s="431">
        <v>34</v>
      </c>
      <c r="C48" s="451">
        <v>47270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47299</v>
      </c>
    </row>
    <row r="49" spans="2:26" ht="18" customHeight="1" x14ac:dyDescent="0.25">
      <c r="B49" s="431">
        <v>35</v>
      </c>
      <c r="C49" s="451">
        <v>47300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47330</v>
      </c>
    </row>
    <row r="50" spans="2:26" ht="18" customHeight="1" x14ac:dyDescent="0.25">
      <c r="B50" s="431">
        <v>36</v>
      </c>
      <c r="C50" s="451">
        <v>47331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47361</v>
      </c>
    </row>
    <row r="51" spans="2:26" ht="18" customHeight="1" x14ac:dyDescent="0.25">
      <c r="B51" s="431">
        <v>37</v>
      </c>
      <c r="C51" s="451">
        <v>47362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47391</v>
      </c>
    </row>
    <row r="52" spans="2:26" ht="18" customHeight="1" x14ac:dyDescent="0.25">
      <c r="B52" s="431">
        <v>38</v>
      </c>
      <c r="C52" s="451">
        <v>47392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47422</v>
      </c>
    </row>
    <row r="53" spans="2:26" ht="18" customHeight="1" x14ac:dyDescent="0.25">
      <c r="B53" s="431">
        <v>39</v>
      </c>
      <c r="C53" s="451">
        <v>47423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47452</v>
      </c>
    </row>
    <row r="54" spans="2:26" ht="18" customHeight="1" x14ac:dyDescent="0.25">
      <c r="B54" s="431">
        <v>40</v>
      </c>
      <c r="C54" s="451">
        <v>47453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47483</v>
      </c>
    </row>
    <row r="55" spans="2:26" ht="18" customHeight="1" x14ac:dyDescent="0.25">
      <c r="B55" s="431">
        <v>41</v>
      </c>
      <c r="C55" s="451">
        <v>47484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47514</v>
      </c>
    </row>
    <row r="56" spans="2:26" ht="18" customHeight="1" x14ac:dyDescent="0.25">
      <c r="B56" s="431">
        <v>42</v>
      </c>
      <c r="C56" s="451">
        <v>47515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47542</v>
      </c>
    </row>
    <row r="57" spans="2:26" ht="18" customHeight="1" x14ac:dyDescent="0.25">
      <c r="B57" s="431">
        <v>43</v>
      </c>
      <c r="C57" s="451">
        <v>47543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47573</v>
      </c>
    </row>
    <row r="58" spans="2:26" ht="18" customHeight="1" x14ac:dyDescent="0.25">
      <c r="B58" s="431">
        <v>44</v>
      </c>
      <c r="C58" s="451">
        <v>47574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47603</v>
      </c>
    </row>
    <row r="59" spans="2:26" ht="18" customHeight="1" x14ac:dyDescent="0.25">
      <c r="B59" s="431">
        <v>45</v>
      </c>
      <c r="C59" s="451">
        <v>47604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47634</v>
      </c>
    </row>
    <row r="60" spans="2:26" ht="18" customHeight="1" x14ac:dyDescent="0.25">
      <c r="B60" s="431">
        <v>46</v>
      </c>
      <c r="C60" s="451">
        <v>47635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47664</v>
      </c>
    </row>
    <row r="61" spans="2:26" ht="18" customHeight="1" x14ac:dyDescent="0.25">
      <c r="B61" s="431">
        <v>47</v>
      </c>
      <c r="C61" s="451">
        <v>47665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47695</v>
      </c>
    </row>
    <row r="62" spans="2:26" ht="18" customHeight="1" x14ac:dyDescent="0.25">
      <c r="B62" s="431">
        <v>48</v>
      </c>
      <c r="C62" s="451">
        <v>47696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47726</v>
      </c>
    </row>
    <row r="63" spans="2:26" ht="18" customHeight="1" x14ac:dyDescent="0.25">
      <c r="B63" s="431">
        <v>49</v>
      </c>
      <c r="C63" s="451">
        <v>47727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47756</v>
      </c>
    </row>
    <row r="64" spans="2:26" ht="18" customHeight="1" x14ac:dyDescent="0.25">
      <c r="B64" s="431">
        <v>50</v>
      </c>
      <c r="C64" s="451">
        <v>47757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47787</v>
      </c>
    </row>
    <row r="65" spans="2:26" ht="18" customHeight="1" x14ac:dyDescent="0.25">
      <c r="B65" s="431">
        <v>51</v>
      </c>
      <c r="C65" s="451">
        <v>47788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47817</v>
      </c>
    </row>
    <row r="66" spans="2:26" ht="18" customHeight="1" x14ac:dyDescent="0.25">
      <c r="B66" s="431">
        <v>52</v>
      </c>
      <c r="C66" s="451">
        <v>47818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47848</v>
      </c>
    </row>
    <row r="67" spans="2:26" ht="18" customHeight="1" x14ac:dyDescent="0.25">
      <c r="B67" s="431">
        <v>53</v>
      </c>
      <c r="C67" s="451">
        <v>47849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47879</v>
      </c>
    </row>
    <row r="68" spans="2:26" ht="18" customHeight="1" x14ac:dyDescent="0.25">
      <c r="B68" s="431">
        <v>54</v>
      </c>
      <c r="C68" s="451">
        <v>47880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47907</v>
      </c>
    </row>
    <row r="69" spans="2:26" ht="18" customHeight="1" x14ac:dyDescent="0.25">
      <c r="B69" s="431">
        <v>55</v>
      </c>
      <c r="C69" s="451">
        <v>47908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47938</v>
      </c>
    </row>
    <row r="70" spans="2:26" ht="18" customHeight="1" x14ac:dyDescent="0.25">
      <c r="B70" s="431">
        <v>56</v>
      </c>
      <c r="C70" s="451">
        <v>47939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47968</v>
      </c>
    </row>
    <row r="71" spans="2:26" ht="18" customHeight="1" x14ac:dyDescent="0.25">
      <c r="B71" s="431">
        <v>57</v>
      </c>
      <c r="C71" s="451">
        <v>47969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47999</v>
      </c>
    </row>
    <row r="72" spans="2:26" ht="18" customHeight="1" x14ac:dyDescent="0.25">
      <c r="B72" s="431">
        <v>58</v>
      </c>
      <c r="C72" s="451">
        <v>48000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48029</v>
      </c>
    </row>
    <row r="73" spans="2:26" ht="18" customHeight="1" x14ac:dyDescent="0.25">
      <c r="B73" s="431">
        <v>59</v>
      </c>
      <c r="C73" s="451">
        <v>48030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48060</v>
      </c>
    </row>
    <row r="74" spans="2:26" ht="18" customHeight="1" x14ac:dyDescent="0.25">
      <c r="B74" s="431">
        <v>60</v>
      </c>
      <c r="C74" s="451">
        <v>48061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48091</v>
      </c>
    </row>
    <row r="75" spans="2:26" ht="18" customHeight="1" x14ac:dyDescent="0.25">
      <c r="B75" s="431">
        <v>61</v>
      </c>
      <c r="C75" s="451">
        <v>48092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48121</v>
      </c>
    </row>
    <row r="76" spans="2:26" ht="18" customHeight="1" x14ac:dyDescent="0.25">
      <c r="B76" s="431">
        <v>62</v>
      </c>
      <c r="C76" s="451">
        <v>48122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48152</v>
      </c>
    </row>
    <row r="77" spans="2:26" ht="18" customHeight="1" x14ac:dyDescent="0.25">
      <c r="B77" s="431">
        <v>63</v>
      </c>
      <c r="C77" s="451">
        <v>48153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48182</v>
      </c>
    </row>
    <row r="78" spans="2:26" ht="18" customHeight="1" x14ac:dyDescent="0.25">
      <c r="B78" s="431">
        <v>64</v>
      </c>
      <c r="C78" s="451">
        <v>48183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48213</v>
      </c>
    </row>
    <row r="79" spans="2:26" ht="18" customHeight="1" x14ac:dyDescent="0.25">
      <c r="B79" s="431">
        <v>65</v>
      </c>
      <c r="C79" s="451">
        <v>48214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48244</v>
      </c>
    </row>
    <row r="80" spans="2:26" ht="18" customHeight="1" x14ac:dyDescent="0.25">
      <c r="B80" s="431">
        <v>66</v>
      </c>
      <c r="C80" s="451">
        <v>48245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48273</v>
      </c>
    </row>
    <row r="81" spans="2:26" ht="18" customHeight="1" x14ac:dyDescent="0.25">
      <c r="B81" s="431">
        <v>67</v>
      </c>
      <c r="C81" s="451">
        <v>48274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48304</v>
      </c>
    </row>
    <row r="82" spans="2:26" ht="18" customHeight="1" x14ac:dyDescent="0.25">
      <c r="B82" s="431">
        <v>68</v>
      </c>
      <c r="C82" s="451">
        <v>48305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48334</v>
      </c>
    </row>
    <row r="83" spans="2:26" ht="18" customHeight="1" x14ac:dyDescent="0.25">
      <c r="B83" s="431">
        <v>69</v>
      </c>
      <c r="C83" s="451">
        <v>48335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48365</v>
      </c>
    </row>
    <row r="84" spans="2:26" ht="18" customHeight="1" x14ac:dyDescent="0.25">
      <c r="B84" s="431">
        <v>70</v>
      </c>
      <c r="C84" s="451">
        <v>48366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48395</v>
      </c>
    </row>
    <row r="85" spans="2:26" ht="18" customHeight="1" x14ac:dyDescent="0.25">
      <c r="B85" s="431">
        <v>71</v>
      </c>
      <c r="C85" s="451">
        <v>48396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48426</v>
      </c>
    </row>
    <row r="86" spans="2:26" ht="18" customHeight="1" x14ac:dyDescent="0.25">
      <c r="B86" s="431">
        <v>72</v>
      </c>
      <c r="C86" s="451">
        <v>48427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48457</v>
      </c>
    </row>
    <row r="87" spans="2:26" ht="18" customHeight="1" x14ac:dyDescent="0.25">
      <c r="B87" s="431">
        <v>73</v>
      </c>
      <c r="C87" s="451">
        <v>48458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48487</v>
      </c>
    </row>
    <row r="88" spans="2:26" ht="18" customHeight="1" x14ac:dyDescent="0.25">
      <c r="B88" s="431">
        <v>74</v>
      </c>
      <c r="C88" s="451">
        <v>48488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48518</v>
      </c>
    </row>
    <row r="89" spans="2:26" ht="18" customHeight="1" x14ac:dyDescent="0.25">
      <c r="B89" s="431">
        <v>75</v>
      </c>
      <c r="C89" s="451">
        <v>48519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48548</v>
      </c>
    </row>
    <row r="90" spans="2:26" ht="18" customHeight="1" x14ac:dyDescent="0.25">
      <c r="B90" s="431">
        <v>76</v>
      </c>
      <c r="C90" s="451">
        <v>48549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48579</v>
      </c>
    </row>
    <row r="91" spans="2:26" ht="18" customHeight="1" x14ac:dyDescent="0.25">
      <c r="B91" s="431">
        <v>77</v>
      </c>
      <c r="C91" s="451">
        <v>48580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48610</v>
      </c>
    </row>
    <row r="92" spans="2:26" ht="18" customHeight="1" x14ac:dyDescent="0.25">
      <c r="B92" s="431">
        <v>78</v>
      </c>
      <c r="C92" s="451">
        <v>48611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48638</v>
      </c>
    </row>
    <row r="93" spans="2:26" ht="18" customHeight="1" x14ac:dyDescent="0.25">
      <c r="B93" s="431">
        <v>79</v>
      </c>
      <c r="C93" s="451">
        <v>48639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48669</v>
      </c>
    </row>
    <row r="94" spans="2:26" ht="18" customHeight="1" x14ac:dyDescent="0.25">
      <c r="B94" s="431">
        <v>80</v>
      </c>
      <c r="C94" s="451">
        <v>48670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48699</v>
      </c>
    </row>
    <row r="95" spans="2:26" ht="18" customHeight="1" x14ac:dyDescent="0.25">
      <c r="B95" s="431">
        <v>81</v>
      </c>
      <c r="C95" s="451">
        <v>48700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48730</v>
      </c>
    </row>
    <row r="96" spans="2:26" ht="18" customHeight="1" x14ac:dyDescent="0.25">
      <c r="B96" s="431">
        <v>82</v>
      </c>
      <c r="C96" s="451">
        <v>48731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48760</v>
      </c>
    </row>
    <row r="97" spans="2:26" ht="18" customHeight="1" x14ac:dyDescent="0.25">
      <c r="B97" s="431">
        <v>83</v>
      </c>
      <c r="C97" s="451">
        <v>48761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48791</v>
      </c>
    </row>
    <row r="98" spans="2:26" ht="18" customHeight="1" x14ac:dyDescent="0.25">
      <c r="B98" s="431">
        <v>84</v>
      </c>
      <c r="C98" s="451">
        <v>48792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48822</v>
      </c>
    </row>
    <row r="99" spans="2:26" ht="18" customHeight="1" x14ac:dyDescent="0.25">
      <c r="B99" s="431">
        <v>85</v>
      </c>
      <c r="C99" s="451">
        <v>48823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48852</v>
      </c>
    </row>
    <row r="100" spans="2:26" ht="18" customHeight="1" x14ac:dyDescent="0.25">
      <c r="B100" s="431">
        <v>86</v>
      </c>
      <c r="C100" s="451">
        <v>48853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48883</v>
      </c>
    </row>
    <row r="101" spans="2:26" ht="18" customHeight="1" x14ac:dyDescent="0.25">
      <c r="B101" s="431">
        <v>87</v>
      </c>
      <c r="C101" s="451">
        <v>48884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48913</v>
      </c>
    </row>
    <row r="102" spans="2:26" ht="18" customHeight="1" x14ac:dyDescent="0.25">
      <c r="B102" s="431">
        <v>88</v>
      </c>
      <c r="C102" s="451">
        <v>48914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48944</v>
      </c>
    </row>
    <row r="103" spans="2:26" ht="18" customHeight="1" x14ac:dyDescent="0.25">
      <c r="B103" s="431">
        <v>89</v>
      </c>
      <c r="C103" s="451">
        <v>48945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48975</v>
      </c>
    </row>
    <row r="104" spans="2:26" ht="18" customHeight="1" x14ac:dyDescent="0.25">
      <c r="B104" s="431">
        <v>90</v>
      </c>
      <c r="C104" s="451">
        <v>48976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49003</v>
      </c>
    </row>
    <row r="105" spans="2:26" ht="18" customHeight="1" x14ac:dyDescent="0.25">
      <c r="B105" s="431">
        <v>91</v>
      </c>
      <c r="C105" s="451">
        <v>49004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49034</v>
      </c>
    </row>
    <row r="106" spans="2:26" ht="18" customHeight="1" x14ac:dyDescent="0.25">
      <c r="B106" s="431">
        <v>92</v>
      </c>
      <c r="C106" s="451">
        <v>49035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49064</v>
      </c>
    </row>
    <row r="107" spans="2:26" ht="18" customHeight="1" x14ac:dyDescent="0.25">
      <c r="B107" s="431">
        <v>93</v>
      </c>
      <c r="C107" s="451">
        <v>49065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49095</v>
      </c>
    </row>
    <row r="108" spans="2:26" ht="18" customHeight="1" x14ac:dyDescent="0.25">
      <c r="B108" s="431">
        <v>94</v>
      </c>
      <c r="C108" s="451">
        <v>49096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49125</v>
      </c>
    </row>
    <row r="109" spans="2:26" ht="18" customHeight="1" x14ac:dyDescent="0.25">
      <c r="B109" s="431">
        <v>95</v>
      </c>
      <c r="C109" s="451">
        <v>49126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49156</v>
      </c>
    </row>
    <row r="110" spans="2:26" ht="18" customHeight="1" x14ac:dyDescent="0.25">
      <c r="B110" s="431">
        <v>96</v>
      </c>
      <c r="C110" s="451">
        <v>49157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49187</v>
      </c>
    </row>
    <row r="111" spans="2:26" ht="18" customHeight="1" x14ac:dyDescent="0.25">
      <c r="B111" s="431">
        <v>97</v>
      </c>
      <c r="C111" s="451">
        <v>49188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49217</v>
      </c>
    </row>
    <row r="112" spans="2:26" ht="18" customHeight="1" x14ac:dyDescent="0.25">
      <c r="B112" s="431">
        <v>98</v>
      </c>
      <c r="C112" s="451">
        <v>49218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49248</v>
      </c>
    </row>
    <row r="113" spans="2:26" ht="18" customHeight="1" x14ac:dyDescent="0.25">
      <c r="B113" s="431">
        <v>99</v>
      </c>
      <c r="C113" s="451">
        <v>49249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49278</v>
      </c>
    </row>
    <row r="114" spans="2:26" ht="18" customHeight="1" x14ac:dyDescent="0.25">
      <c r="B114" s="431">
        <v>100</v>
      </c>
      <c r="C114" s="451">
        <v>49279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49309</v>
      </c>
    </row>
    <row r="115" spans="2:26" ht="18" customHeight="1" x14ac:dyDescent="0.25">
      <c r="B115" s="431">
        <v>101</v>
      </c>
      <c r="C115" s="451">
        <v>49310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49340</v>
      </c>
    </row>
    <row r="116" spans="2:26" ht="18" customHeight="1" x14ac:dyDescent="0.25">
      <c r="B116" s="431">
        <v>102</v>
      </c>
      <c r="C116" s="451">
        <v>49341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49368</v>
      </c>
    </row>
    <row r="117" spans="2:26" ht="18" customHeight="1" x14ac:dyDescent="0.25">
      <c r="B117" s="431">
        <v>103</v>
      </c>
      <c r="C117" s="451">
        <v>49369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49399</v>
      </c>
    </row>
    <row r="118" spans="2:26" ht="18" customHeight="1" x14ac:dyDescent="0.25">
      <c r="B118" s="431">
        <v>104</v>
      </c>
      <c r="C118" s="451">
        <v>49400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49429</v>
      </c>
    </row>
    <row r="119" spans="2:26" ht="18" customHeight="1" x14ac:dyDescent="0.25">
      <c r="B119" s="431">
        <v>105</v>
      </c>
      <c r="C119" s="451">
        <v>49430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49460</v>
      </c>
    </row>
    <row r="120" spans="2:26" ht="18" customHeight="1" x14ac:dyDescent="0.25">
      <c r="B120" s="431">
        <v>106</v>
      </c>
      <c r="C120" s="451">
        <v>49461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49490</v>
      </c>
    </row>
    <row r="121" spans="2:26" ht="18" customHeight="1" x14ac:dyDescent="0.25">
      <c r="B121" s="431">
        <v>107</v>
      </c>
      <c r="C121" s="451">
        <v>49491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49521</v>
      </c>
    </row>
    <row r="122" spans="2:26" ht="18" customHeight="1" x14ac:dyDescent="0.25">
      <c r="B122" s="431">
        <v>108</v>
      </c>
      <c r="C122" s="451">
        <v>49522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49552</v>
      </c>
    </row>
    <row r="123" spans="2:26" ht="18" customHeight="1" x14ac:dyDescent="0.25">
      <c r="B123" s="431">
        <v>109</v>
      </c>
      <c r="C123" s="451">
        <v>49553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49582</v>
      </c>
    </row>
    <row r="124" spans="2:26" ht="18" customHeight="1" x14ac:dyDescent="0.25">
      <c r="B124" s="431">
        <v>110</v>
      </c>
      <c r="C124" s="451">
        <v>49583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49613</v>
      </c>
    </row>
    <row r="125" spans="2:26" ht="18" customHeight="1" x14ac:dyDescent="0.25">
      <c r="B125" s="431">
        <v>111</v>
      </c>
      <c r="C125" s="451">
        <v>49614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49643</v>
      </c>
    </row>
    <row r="126" spans="2:26" ht="18" customHeight="1" x14ac:dyDescent="0.25">
      <c r="B126" s="431">
        <v>112</v>
      </c>
      <c r="C126" s="451">
        <v>49644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49674</v>
      </c>
    </row>
    <row r="127" spans="2:26" ht="18" customHeight="1" x14ac:dyDescent="0.25">
      <c r="B127" s="431">
        <v>113</v>
      </c>
      <c r="C127" s="451">
        <v>49675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49705</v>
      </c>
    </row>
    <row r="128" spans="2:26" ht="18" customHeight="1" x14ac:dyDescent="0.25">
      <c r="B128" s="431">
        <v>114</v>
      </c>
      <c r="C128" s="451">
        <v>49706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49734</v>
      </c>
    </row>
    <row r="129" spans="2:26" ht="18" customHeight="1" x14ac:dyDescent="0.25">
      <c r="B129" s="431">
        <v>115</v>
      </c>
      <c r="C129" s="451">
        <v>49735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49765</v>
      </c>
    </row>
    <row r="130" spans="2:26" ht="18" customHeight="1" x14ac:dyDescent="0.25">
      <c r="B130" s="431">
        <v>116</v>
      </c>
      <c r="C130" s="451">
        <v>49766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49795</v>
      </c>
    </row>
    <row r="131" spans="2:26" ht="18" customHeight="1" x14ac:dyDescent="0.25">
      <c r="B131" s="431">
        <v>117</v>
      </c>
      <c r="C131" s="451">
        <v>49796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49826</v>
      </c>
    </row>
    <row r="132" spans="2:26" ht="18" customHeight="1" x14ac:dyDescent="0.25">
      <c r="B132" s="431">
        <v>118</v>
      </c>
      <c r="C132" s="451">
        <v>49827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49856</v>
      </c>
    </row>
    <row r="133" spans="2:26" ht="18" customHeight="1" x14ac:dyDescent="0.25">
      <c r="B133" s="431">
        <v>119</v>
      </c>
      <c r="C133" s="451">
        <v>49857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49887</v>
      </c>
    </row>
    <row r="134" spans="2:26" ht="18" customHeight="1" x14ac:dyDescent="0.25">
      <c r="B134" s="431">
        <v>120</v>
      </c>
      <c r="C134" s="451">
        <v>49888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49918</v>
      </c>
    </row>
    <row r="135" spans="2:26" ht="18" customHeight="1" x14ac:dyDescent="0.25">
      <c r="B135" s="431">
        <v>121</v>
      </c>
      <c r="C135" s="451">
        <v>49919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49948</v>
      </c>
    </row>
    <row r="136" spans="2:26" ht="18" customHeight="1" x14ac:dyDescent="0.25">
      <c r="B136" s="431">
        <v>122</v>
      </c>
      <c r="C136" s="451">
        <v>49949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49979</v>
      </c>
    </row>
    <row r="137" spans="2:26" ht="18" customHeight="1" x14ac:dyDescent="0.25">
      <c r="B137" s="431">
        <v>123</v>
      </c>
      <c r="C137" s="451">
        <v>49980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50009</v>
      </c>
    </row>
    <row r="138" spans="2:26" ht="18" customHeight="1" x14ac:dyDescent="0.25">
      <c r="B138" s="431">
        <v>124</v>
      </c>
      <c r="C138" s="451">
        <v>50010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50040</v>
      </c>
    </row>
    <row r="139" spans="2:26" ht="18" customHeight="1" x14ac:dyDescent="0.25">
      <c r="B139" s="431">
        <v>125</v>
      </c>
      <c r="C139" s="451">
        <v>50041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50071</v>
      </c>
    </row>
    <row r="140" spans="2:26" ht="18" customHeight="1" x14ac:dyDescent="0.25">
      <c r="B140" s="431">
        <v>126</v>
      </c>
      <c r="C140" s="451">
        <v>50072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50099</v>
      </c>
    </row>
    <row r="141" spans="2:26" ht="18" customHeight="1" x14ac:dyDescent="0.25">
      <c r="B141" s="431">
        <v>127</v>
      </c>
      <c r="C141" s="451">
        <v>50100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50130</v>
      </c>
    </row>
    <row r="142" spans="2:26" ht="18" customHeight="1" x14ac:dyDescent="0.25">
      <c r="B142" s="431">
        <v>128</v>
      </c>
      <c r="C142" s="451">
        <v>50131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50160</v>
      </c>
    </row>
    <row r="143" spans="2:26" ht="18" customHeight="1" x14ac:dyDescent="0.25">
      <c r="B143" s="431">
        <v>129</v>
      </c>
      <c r="C143" s="451">
        <v>50161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50191</v>
      </c>
    </row>
    <row r="144" spans="2:26" ht="18" customHeight="1" x14ac:dyDescent="0.25">
      <c r="B144" s="431">
        <v>130</v>
      </c>
      <c r="C144" s="451">
        <v>50192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50221</v>
      </c>
    </row>
    <row r="145" spans="2:26" ht="18" customHeight="1" x14ac:dyDescent="0.25">
      <c r="B145" s="431">
        <v>131</v>
      </c>
      <c r="C145" s="451">
        <v>50222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50252</v>
      </c>
    </row>
    <row r="146" spans="2:26" ht="18" customHeight="1" x14ac:dyDescent="0.25">
      <c r="B146" s="431">
        <v>132</v>
      </c>
      <c r="C146" s="451">
        <v>50253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50283</v>
      </c>
    </row>
    <row r="147" spans="2:26" ht="18" customHeight="1" x14ac:dyDescent="0.25">
      <c r="B147" s="431">
        <v>133</v>
      </c>
      <c r="C147" s="451">
        <v>50284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50313</v>
      </c>
    </row>
    <row r="148" spans="2:26" ht="18" customHeight="1" x14ac:dyDescent="0.25">
      <c r="B148" s="431">
        <v>134</v>
      </c>
      <c r="C148" s="451">
        <v>50314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50344</v>
      </c>
    </row>
    <row r="149" spans="2:26" ht="18" customHeight="1" x14ac:dyDescent="0.25">
      <c r="B149" s="431">
        <v>135</v>
      </c>
      <c r="C149" s="451">
        <v>50345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50374</v>
      </c>
    </row>
    <row r="150" spans="2:26" ht="18" customHeight="1" x14ac:dyDescent="0.25">
      <c r="B150" s="431">
        <v>136</v>
      </c>
      <c r="C150" s="451">
        <v>50375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50405</v>
      </c>
    </row>
    <row r="151" spans="2:26" ht="18" customHeight="1" x14ac:dyDescent="0.25">
      <c r="B151" s="431">
        <v>137</v>
      </c>
      <c r="C151" s="451">
        <v>50406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50436</v>
      </c>
    </row>
    <row r="152" spans="2:26" ht="18" customHeight="1" x14ac:dyDescent="0.25">
      <c r="B152" s="431">
        <v>138</v>
      </c>
      <c r="C152" s="451">
        <v>50437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50464</v>
      </c>
    </row>
    <row r="153" spans="2:26" ht="18" customHeight="1" x14ac:dyDescent="0.25">
      <c r="B153" s="431">
        <v>139</v>
      </c>
      <c r="C153" s="451">
        <v>50465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50495</v>
      </c>
    </row>
    <row r="154" spans="2:26" ht="18" customHeight="1" x14ac:dyDescent="0.25">
      <c r="B154" s="431">
        <v>140</v>
      </c>
      <c r="C154" s="451">
        <v>50496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50525</v>
      </c>
    </row>
    <row r="155" spans="2:26" ht="18" customHeight="1" x14ac:dyDescent="0.25">
      <c r="B155" s="431">
        <v>141</v>
      </c>
      <c r="C155" s="451">
        <v>50526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50556</v>
      </c>
    </row>
    <row r="156" spans="2:26" ht="18" customHeight="1" x14ac:dyDescent="0.25">
      <c r="B156" s="431">
        <v>142</v>
      </c>
      <c r="C156" s="451">
        <v>50557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50586</v>
      </c>
    </row>
    <row r="157" spans="2:26" ht="18" customHeight="1" x14ac:dyDescent="0.25">
      <c r="B157" s="431">
        <v>143</v>
      </c>
      <c r="C157" s="451">
        <v>50587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50617</v>
      </c>
    </row>
    <row r="158" spans="2:26" ht="18" customHeight="1" x14ac:dyDescent="0.25">
      <c r="B158" s="431">
        <v>144</v>
      </c>
      <c r="C158" s="451">
        <v>50618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50648</v>
      </c>
    </row>
    <row r="159" spans="2:26" ht="18" customHeight="1" x14ac:dyDescent="0.25">
      <c r="B159" s="431">
        <v>145</v>
      </c>
      <c r="C159" s="451">
        <v>50649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50678</v>
      </c>
    </row>
    <row r="160" spans="2:26" ht="18" customHeight="1" x14ac:dyDescent="0.25">
      <c r="B160" s="431">
        <v>146</v>
      </c>
      <c r="C160" s="451">
        <v>50679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50709</v>
      </c>
    </row>
    <row r="161" spans="2:26" ht="18" customHeight="1" x14ac:dyDescent="0.25">
      <c r="B161" s="431">
        <v>147</v>
      </c>
      <c r="C161" s="451">
        <v>50710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50739</v>
      </c>
    </row>
    <row r="162" spans="2:26" ht="18" customHeight="1" x14ac:dyDescent="0.25">
      <c r="B162" s="431">
        <v>148</v>
      </c>
      <c r="C162" s="451">
        <v>50740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50770</v>
      </c>
    </row>
    <row r="163" spans="2:26" ht="18" customHeight="1" x14ac:dyDescent="0.25">
      <c r="B163" s="431">
        <v>149</v>
      </c>
      <c r="C163" s="451">
        <v>50771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50801</v>
      </c>
    </row>
    <row r="164" spans="2:26" ht="18" customHeight="1" x14ac:dyDescent="0.25">
      <c r="B164" s="431">
        <v>150</v>
      </c>
      <c r="C164" s="451">
        <v>50802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50829</v>
      </c>
    </row>
    <row r="165" spans="2:26" ht="18" customHeight="1" x14ac:dyDescent="0.25">
      <c r="B165" s="431">
        <v>151</v>
      </c>
      <c r="C165" s="451">
        <v>50830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50860</v>
      </c>
    </row>
    <row r="166" spans="2:26" ht="18" customHeight="1" x14ac:dyDescent="0.25">
      <c r="B166" s="431">
        <v>152</v>
      </c>
      <c r="C166" s="451">
        <v>50861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50890</v>
      </c>
    </row>
    <row r="167" spans="2:26" ht="18" customHeight="1" x14ac:dyDescent="0.25">
      <c r="B167" s="431">
        <v>153</v>
      </c>
      <c r="C167" s="451">
        <v>50891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50921</v>
      </c>
    </row>
    <row r="168" spans="2:26" ht="18" customHeight="1" x14ac:dyDescent="0.25">
      <c r="B168" s="431">
        <v>154</v>
      </c>
      <c r="C168" s="451">
        <v>50922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50951</v>
      </c>
    </row>
    <row r="169" spans="2:26" ht="18" customHeight="1" x14ac:dyDescent="0.25">
      <c r="B169" s="431">
        <v>155</v>
      </c>
      <c r="C169" s="451">
        <v>50952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50982</v>
      </c>
    </row>
    <row r="170" spans="2:26" ht="18" customHeight="1" x14ac:dyDescent="0.25">
      <c r="B170" s="431">
        <v>156</v>
      </c>
      <c r="C170" s="451">
        <v>50983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51013</v>
      </c>
    </row>
    <row r="171" spans="2:26" ht="18" customHeight="1" x14ac:dyDescent="0.25">
      <c r="B171" s="431">
        <v>157</v>
      </c>
      <c r="C171" s="451">
        <v>51014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51043</v>
      </c>
    </row>
    <row r="172" spans="2:26" ht="18" customHeight="1" x14ac:dyDescent="0.25">
      <c r="B172" s="431">
        <v>158</v>
      </c>
      <c r="C172" s="451">
        <v>51044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51074</v>
      </c>
    </row>
    <row r="173" spans="2:26" ht="18" customHeight="1" x14ac:dyDescent="0.25">
      <c r="B173" s="431">
        <v>159</v>
      </c>
      <c r="C173" s="451">
        <v>51075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51104</v>
      </c>
    </row>
    <row r="174" spans="2:26" ht="18" customHeight="1" x14ac:dyDescent="0.25">
      <c r="B174" s="431">
        <v>160</v>
      </c>
      <c r="C174" s="451">
        <v>51105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51135</v>
      </c>
    </row>
    <row r="175" spans="2:26" ht="18" customHeight="1" x14ac:dyDescent="0.25">
      <c r="B175" s="431">
        <v>161</v>
      </c>
      <c r="C175" s="451">
        <v>51136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51166</v>
      </c>
    </row>
    <row r="176" spans="2:26" ht="18" customHeight="1" x14ac:dyDescent="0.25">
      <c r="B176" s="431">
        <v>162</v>
      </c>
      <c r="C176" s="451">
        <v>51167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51195</v>
      </c>
    </row>
    <row r="177" spans="2:26" ht="18" customHeight="1" x14ac:dyDescent="0.25">
      <c r="B177" s="431">
        <v>163</v>
      </c>
      <c r="C177" s="451">
        <v>51196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51226</v>
      </c>
    </row>
    <row r="178" spans="2:26" ht="18" customHeight="1" x14ac:dyDescent="0.25">
      <c r="B178" s="431">
        <v>164</v>
      </c>
      <c r="C178" s="451">
        <v>51227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51256</v>
      </c>
    </row>
    <row r="179" spans="2:26" ht="18" customHeight="1" x14ac:dyDescent="0.25">
      <c r="B179" s="431">
        <v>165</v>
      </c>
      <c r="C179" s="451">
        <v>51257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51287</v>
      </c>
    </row>
    <row r="180" spans="2:26" ht="18" customHeight="1" x14ac:dyDescent="0.25">
      <c r="B180" s="431">
        <v>166</v>
      </c>
      <c r="C180" s="451">
        <v>51288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51317</v>
      </c>
    </row>
    <row r="181" spans="2:26" ht="18" customHeight="1" x14ac:dyDescent="0.25">
      <c r="B181" s="431">
        <v>167</v>
      </c>
      <c r="C181" s="451">
        <v>51318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51348</v>
      </c>
    </row>
    <row r="182" spans="2:26" ht="18" customHeight="1" x14ac:dyDescent="0.25">
      <c r="B182" s="431">
        <v>168</v>
      </c>
      <c r="C182" s="451">
        <v>51349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51379</v>
      </c>
    </row>
    <row r="183" spans="2:26" ht="18" customHeight="1" x14ac:dyDescent="0.25">
      <c r="B183" s="431">
        <v>169</v>
      </c>
      <c r="C183" s="451">
        <v>51380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51409</v>
      </c>
    </row>
    <row r="184" spans="2:26" ht="18" customHeight="1" x14ac:dyDescent="0.25">
      <c r="B184" s="431">
        <v>170</v>
      </c>
      <c r="C184" s="451">
        <v>51410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51440</v>
      </c>
    </row>
    <row r="185" spans="2:26" ht="18" customHeight="1" x14ac:dyDescent="0.25">
      <c r="B185" s="431">
        <v>171</v>
      </c>
      <c r="C185" s="451">
        <v>51441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51470</v>
      </c>
    </row>
    <row r="186" spans="2:26" ht="18" customHeight="1" x14ac:dyDescent="0.25">
      <c r="B186" s="431">
        <v>172</v>
      </c>
      <c r="C186" s="451">
        <v>51471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51501</v>
      </c>
    </row>
    <row r="187" spans="2:26" ht="18" customHeight="1" x14ac:dyDescent="0.25">
      <c r="B187" s="431">
        <v>173</v>
      </c>
      <c r="C187" s="451">
        <v>51502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51532</v>
      </c>
    </row>
    <row r="188" spans="2:26" ht="18" customHeight="1" x14ac:dyDescent="0.25">
      <c r="B188" s="431">
        <v>174</v>
      </c>
      <c r="C188" s="451">
        <v>51533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51560</v>
      </c>
    </row>
    <row r="189" spans="2:26" ht="18" customHeight="1" x14ac:dyDescent="0.25">
      <c r="B189" s="431">
        <v>175</v>
      </c>
      <c r="C189" s="451">
        <v>51561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51591</v>
      </c>
    </row>
    <row r="190" spans="2:26" ht="18" customHeight="1" x14ac:dyDescent="0.25">
      <c r="B190" s="431">
        <v>176</v>
      </c>
      <c r="C190" s="451">
        <v>51592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51621</v>
      </c>
    </row>
    <row r="191" spans="2:26" ht="18" customHeight="1" x14ac:dyDescent="0.25">
      <c r="B191" s="431">
        <v>177</v>
      </c>
      <c r="C191" s="451">
        <v>51622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51652</v>
      </c>
    </row>
    <row r="192" spans="2:26" ht="18" customHeight="1" x14ac:dyDescent="0.25">
      <c r="B192" s="431">
        <v>178</v>
      </c>
      <c r="C192" s="451">
        <v>51653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51682</v>
      </c>
    </row>
    <row r="193" spans="2:26" ht="18" customHeight="1" x14ac:dyDescent="0.25">
      <c r="B193" s="431">
        <v>179</v>
      </c>
      <c r="C193" s="451">
        <v>51683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51713</v>
      </c>
    </row>
    <row r="194" spans="2:26" ht="18" customHeight="1" x14ac:dyDescent="0.25">
      <c r="B194" s="431">
        <v>180</v>
      </c>
      <c r="C194" s="451">
        <v>51714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51744</v>
      </c>
    </row>
    <row r="195" spans="2:26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26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26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26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26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26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26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26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26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26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26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26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26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26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  <row r="247" spans="2:11" ht="18" customHeight="1" x14ac:dyDescent="0.25">
      <c r="B247" s="395"/>
      <c r="C247" s="454"/>
      <c r="D247" s="395"/>
      <c r="E247" s="395"/>
      <c r="F247" s="395"/>
      <c r="G247" s="395"/>
      <c r="H247" s="395"/>
      <c r="I247" s="395"/>
      <c r="J247" s="395"/>
      <c r="K247" s="395"/>
    </row>
    <row r="248" spans="2:11" ht="18" customHeight="1" x14ac:dyDescent="0.25">
      <c r="B248" s="395"/>
      <c r="C248" s="454"/>
      <c r="D248" s="395"/>
      <c r="E248" s="395"/>
      <c r="F248" s="395"/>
      <c r="G248" s="395"/>
      <c r="H248" s="395"/>
      <c r="I248" s="395"/>
      <c r="J248" s="395"/>
      <c r="K248" s="395"/>
    </row>
    <row r="249" spans="2:11" ht="18" customHeight="1" x14ac:dyDescent="0.25">
      <c r="B249" s="395"/>
      <c r="C249" s="454"/>
      <c r="D249" s="395"/>
      <c r="E249" s="395"/>
      <c r="F249" s="395"/>
      <c r="G249" s="395"/>
      <c r="H249" s="395"/>
      <c r="I249" s="395"/>
      <c r="J249" s="395"/>
      <c r="K249" s="395"/>
    </row>
    <row r="250" spans="2:11" ht="18" customHeight="1" x14ac:dyDescent="0.25">
      <c r="B250" s="395"/>
      <c r="C250" s="454"/>
      <c r="D250" s="395"/>
      <c r="E250" s="395"/>
      <c r="F250" s="395"/>
      <c r="G250" s="395"/>
      <c r="H250" s="395"/>
      <c r="I250" s="395"/>
      <c r="J250" s="395"/>
      <c r="K250" s="395"/>
    </row>
    <row r="251" spans="2:11" ht="18" customHeight="1" x14ac:dyDescent="0.25">
      <c r="B251" s="395"/>
      <c r="C251" s="454"/>
      <c r="D251" s="395"/>
      <c r="E251" s="395"/>
      <c r="F251" s="395"/>
      <c r="G251" s="395"/>
      <c r="H251" s="395"/>
      <c r="I251" s="395"/>
      <c r="J251" s="395"/>
      <c r="K251" s="395"/>
    </row>
    <row r="252" spans="2:11" ht="18" customHeight="1" x14ac:dyDescent="0.25">
      <c r="B252" s="395"/>
      <c r="C252" s="454"/>
      <c r="D252" s="395"/>
      <c r="E252" s="395"/>
      <c r="F252" s="395"/>
      <c r="G252" s="395"/>
      <c r="H252" s="395"/>
      <c r="I252" s="395"/>
      <c r="J252" s="395"/>
      <c r="K252" s="395"/>
    </row>
    <row r="253" spans="2:11" ht="18" customHeight="1" x14ac:dyDescent="0.25">
      <c r="B253" s="395"/>
      <c r="C253" s="454"/>
      <c r="D253" s="395"/>
      <c r="E253" s="395"/>
      <c r="F253" s="395"/>
      <c r="G253" s="395"/>
      <c r="H253" s="395"/>
      <c r="I253" s="395"/>
      <c r="J253" s="395"/>
      <c r="K253" s="395"/>
    </row>
    <row r="254" spans="2:11" ht="18" customHeight="1" x14ac:dyDescent="0.25">
      <c r="B254" s="395"/>
      <c r="C254" s="454"/>
      <c r="D254" s="395"/>
      <c r="E254" s="395"/>
      <c r="F254" s="395"/>
      <c r="G254" s="395"/>
      <c r="H254" s="395"/>
      <c r="I254" s="395"/>
      <c r="J254" s="395"/>
      <c r="K254" s="395"/>
    </row>
    <row r="255" spans="2:11" ht="18" customHeight="1" x14ac:dyDescent="0.25">
      <c r="B255" s="395"/>
      <c r="C255" s="454"/>
      <c r="D255" s="395"/>
      <c r="E255" s="395"/>
      <c r="F255" s="395"/>
      <c r="G255" s="395"/>
      <c r="H255" s="395"/>
      <c r="I255" s="395"/>
      <c r="J255" s="395"/>
      <c r="K255" s="395"/>
    </row>
    <row r="256" spans="2:11" ht="18" customHeight="1" x14ac:dyDescent="0.25">
      <c r="B256" s="395"/>
      <c r="C256" s="454"/>
      <c r="D256" s="395"/>
      <c r="E256" s="395"/>
      <c r="F256" s="395"/>
      <c r="G256" s="395"/>
      <c r="H256" s="395"/>
      <c r="I256" s="395"/>
      <c r="J256" s="395"/>
      <c r="K256" s="395"/>
    </row>
    <row r="257" spans="2:11" ht="18" customHeight="1" x14ac:dyDescent="0.25">
      <c r="B257" s="395"/>
      <c r="C257" s="454"/>
      <c r="D257" s="395"/>
      <c r="E257" s="395"/>
      <c r="F257" s="395"/>
      <c r="G257" s="395"/>
      <c r="H257" s="395"/>
      <c r="I257" s="395"/>
      <c r="J257" s="395"/>
      <c r="K257" s="395"/>
    </row>
    <row r="258" spans="2:11" ht="18" customHeight="1" x14ac:dyDescent="0.25">
      <c r="B258" s="395"/>
      <c r="C258" s="454"/>
      <c r="D258" s="395"/>
      <c r="E258" s="395"/>
      <c r="F258" s="395"/>
      <c r="G258" s="395"/>
      <c r="H258" s="395"/>
      <c r="I258" s="395"/>
      <c r="J258" s="395"/>
      <c r="K258" s="395"/>
    </row>
    <row r="259" spans="2:11" ht="18" customHeight="1" x14ac:dyDescent="0.25">
      <c r="B259" s="395"/>
      <c r="C259" s="454"/>
      <c r="D259" s="395"/>
      <c r="E259" s="395"/>
      <c r="F259" s="395"/>
      <c r="G259" s="395"/>
      <c r="H259" s="395"/>
      <c r="I259" s="395"/>
      <c r="J259" s="395"/>
      <c r="K259" s="395"/>
    </row>
    <row r="260" spans="2:11" ht="18" customHeight="1" x14ac:dyDescent="0.25">
      <c r="B260" s="395"/>
      <c r="C260" s="454"/>
      <c r="D260" s="395"/>
      <c r="E260" s="395"/>
      <c r="F260" s="395"/>
      <c r="G260" s="395"/>
      <c r="H260" s="395"/>
      <c r="I260" s="395"/>
      <c r="J260" s="395"/>
      <c r="K260" s="395"/>
    </row>
    <row r="261" spans="2:11" ht="18" customHeight="1" x14ac:dyDescent="0.25">
      <c r="B261" s="395"/>
      <c r="C261" s="454"/>
      <c r="D261" s="395"/>
      <c r="E261" s="395"/>
      <c r="F261" s="395"/>
      <c r="G261" s="395"/>
      <c r="H261" s="395"/>
      <c r="I261" s="395"/>
      <c r="J261" s="395"/>
      <c r="K261" s="395"/>
    </row>
    <row r="262" spans="2:11" ht="18" customHeight="1" x14ac:dyDescent="0.25">
      <c r="B262" s="395"/>
      <c r="C262" s="454"/>
      <c r="D262" s="395"/>
      <c r="E262" s="395"/>
      <c r="F262" s="395"/>
      <c r="G262" s="395"/>
      <c r="H262" s="395"/>
      <c r="I262" s="395"/>
      <c r="J262" s="395"/>
      <c r="K262" s="395"/>
    </row>
    <row r="263" spans="2:11" ht="18" customHeight="1" x14ac:dyDescent="0.25">
      <c r="B263" s="395"/>
      <c r="C263" s="454"/>
      <c r="D263" s="395"/>
      <c r="E263" s="395"/>
      <c r="F263" s="395"/>
      <c r="G263" s="395"/>
      <c r="H263" s="395"/>
      <c r="I263" s="395"/>
      <c r="J263" s="395"/>
      <c r="K263" s="395"/>
    </row>
    <row r="264" spans="2:11" ht="18" customHeight="1" x14ac:dyDescent="0.25">
      <c r="B264" s="395"/>
      <c r="C264" s="454"/>
      <c r="D264" s="395"/>
      <c r="E264" s="395"/>
      <c r="F264" s="395"/>
      <c r="G264" s="395"/>
      <c r="H264" s="395"/>
      <c r="I264" s="395"/>
      <c r="J264" s="395"/>
      <c r="K264" s="395"/>
    </row>
    <row r="265" spans="2:11" ht="18" customHeight="1" x14ac:dyDescent="0.25">
      <c r="B265" s="395"/>
      <c r="C265" s="454"/>
      <c r="D265" s="395"/>
      <c r="E265" s="395"/>
      <c r="F265" s="395"/>
      <c r="G265" s="395"/>
      <c r="H265" s="395"/>
      <c r="I265" s="395"/>
      <c r="J265" s="395"/>
      <c r="K265" s="395"/>
    </row>
    <row r="266" spans="2:11" ht="18" customHeight="1" x14ac:dyDescent="0.25">
      <c r="B266" s="395"/>
      <c r="C266" s="454"/>
      <c r="D266" s="395"/>
      <c r="E266" s="395"/>
      <c r="F266" s="395"/>
      <c r="G266" s="395"/>
      <c r="H266" s="395"/>
      <c r="I266" s="395"/>
      <c r="J266" s="395"/>
      <c r="K266" s="395"/>
    </row>
    <row r="267" spans="2:11" ht="18" customHeight="1" x14ac:dyDescent="0.25">
      <c r="B267" s="395"/>
      <c r="C267" s="454"/>
      <c r="D267" s="395"/>
      <c r="E267" s="395"/>
      <c r="F267" s="395"/>
      <c r="G267" s="395"/>
      <c r="H267" s="395"/>
      <c r="I267" s="395"/>
      <c r="J267" s="395"/>
      <c r="K267" s="395"/>
    </row>
    <row r="268" spans="2:11" ht="18" customHeight="1" x14ac:dyDescent="0.25">
      <c r="B268" s="395"/>
      <c r="C268" s="454"/>
      <c r="D268" s="395"/>
      <c r="E268" s="395"/>
      <c r="F268" s="395"/>
      <c r="G268" s="395"/>
      <c r="H268" s="395"/>
      <c r="I268" s="395"/>
      <c r="J268" s="395"/>
      <c r="K268" s="395"/>
    </row>
    <row r="269" spans="2:11" ht="18" customHeight="1" x14ac:dyDescent="0.25">
      <c r="B269" s="395"/>
      <c r="C269" s="454"/>
      <c r="D269" s="395"/>
      <c r="E269" s="395"/>
      <c r="F269" s="395"/>
      <c r="G269" s="395"/>
      <c r="H269" s="395"/>
      <c r="I269" s="395"/>
      <c r="J269" s="395"/>
      <c r="K269" s="395"/>
    </row>
    <row r="270" spans="2:11" ht="18" customHeight="1" x14ac:dyDescent="0.25">
      <c r="B270" s="395"/>
      <c r="C270" s="454"/>
      <c r="D270" s="395"/>
      <c r="E270" s="395"/>
      <c r="F270" s="395"/>
      <c r="G270" s="395"/>
      <c r="H270" s="395"/>
      <c r="I270" s="395"/>
      <c r="J270" s="395"/>
      <c r="K270" s="395"/>
    </row>
    <row r="271" spans="2:11" ht="18" customHeight="1" x14ac:dyDescent="0.25">
      <c r="B271" s="395"/>
      <c r="C271" s="454"/>
      <c r="D271" s="395"/>
      <c r="E271" s="395"/>
      <c r="F271" s="395"/>
      <c r="G271" s="395"/>
      <c r="H271" s="395"/>
      <c r="I271" s="395"/>
      <c r="J271" s="395"/>
      <c r="K271" s="395"/>
    </row>
    <row r="272" spans="2:11" ht="18" customHeight="1" x14ac:dyDescent="0.25">
      <c r="B272" s="395"/>
      <c r="C272" s="454"/>
      <c r="D272" s="395"/>
      <c r="E272" s="395"/>
      <c r="F272" s="395"/>
      <c r="G272" s="395"/>
      <c r="H272" s="395"/>
      <c r="I272" s="395"/>
      <c r="J272" s="395"/>
      <c r="K272" s="395"/>
    </row>
    <row r="273" spans="2:11" ht="18" customHeight="1" x14ac:dyDescent="0.25">
      <c r="B273" s="395"/>
      <c r="C273" s="454"/>
      <c r="D273" s="395"/>
      <c r="E273" s="395"/>
      <c r="F273" s="395"/>
      <c r="G273" s="395"/>
      <c r="H273" s="395"/>
      <c r="I273" s="395"/>
      <c r="J273" s="395"/>
      <c r="K273" s="395"/>
    </row>
    <row r="274" spans="2:11" ht="18" customHeight="1" x14ac:dyDescent="0.25">
      <c r="B274" s="395"/>
      <c r="C274" s="454"/>
      <c r="D274" s="395"/>
      <c r="E274" s="395"/>
      <c r="F274" s="395"/>
      <c r="G274" s="395"/>
      <c r="H274" s="395"/>
      <c r="I274" s="395"/>
      <c r="J274" s="395"/>
      <c r="K274" s="395"/>
    </row>
    <row r="275" spans="2:11" ht="18" customHeight="1" x14ac:dyDescent="0.25">
      <c r="B275" s="395"/>
      <c r="C275" s="454"/>
      <c r="D275" s="395"/>
      <c r="E275" s="395"/>
      <c r="F275" s="395"/>
      <c r="G275" s="395"/>
      <c r="H275" s="395"/>
      <c r="I275" s="395"/>
      <c r="J275" s="395"/>
      <c r="K275" s="395"/>
    </row>
    <row r="276" spans="2:11" ht="18" customHeight="1" x14ac:dyDescent="0.25">
      <c r="B276" s="395"/>
      <c r="C276" s="454"/>
      <c r="D276" s="395"/>
      <c r="E276" s="395"/>
      <c r="F276" s="395"/>
      <c r="G276" s="395"/>
      <c r="H276" s="395"/>
      <c r="I276" s="395"/>
      <c r="J276" s="395"/>
      <c r="K276" s="395"/>
    </row>
    <row r="277" spans="2:11" ht="18" customHeight="1" x14ac:dyDescent="0.25">
      <c r="B277" s="395"/>
      <c r="C277" s="454"/>
      <c r="D277" s="395"/>
      <c r="E277" s="395"/>
      <c r="F277" s="395"/>
      <c r="G277" s="395"/>
      <c r="H277" s="395"/>
      <c r="I277" s="395"/>
      <c r="J277" s="395"/>
      <c r="K277" s="395"/>
    </row>
    <row r="278" spans="2:11" ht="18" customHeight="1" x14ac:dyDescent="0.25">
      <c r="B278" s="395"/>
      <c r="C278" s="454"/>
      <c r="D278" s="395"/>
      <c r="E278" s="395"/>
      <c r="F278" s="395"/>
      <c r="G278" s="395"/>
      <c r="H278" s="395"/>
      <c r="I278" s="395"/>
      <c r="J278" s="395"/>
      <c r="K278" s="395"/>
    </row>
    <row r="279" spans="2:11" ht="18" customHeight="1" x14ac:dyDescent="0.25">
      <c r="B279" s="395"/>
      <c r="C279" s="454"/>
      <c r="D279" s="395"/>
      <c r="E279" s="395"/>
      <c r="F279" s="395"/>
      <c r="G279" s="395"/>
      <c r="H279" s="395"/>
      <c r="I279" s="395"/>
      <c r="J279" s="395"/>
      <c r="K279" s="395"/>
    </row>
    <row r="280" spans="2:11" ht="18" customHeight="1" x14ac:dyDescent="0.25">
      <c r="B280" s="395"/>
      <c r="C280" s="454"/>
      <c r="D280" s="395"/>
      <c r="E280" s="395"/>
      <c r="F280" s="395"/>
      <c r="G280" s="395"/>
      <c r="H280" s="395"/>
      <c r="I280" s="395"/>
      <c r="J280" s="395"/>
      <c r="K280" s="395"/>
    </row>
    <row r="281" spans="2:11" ht="18" customHeight="1" x14ac:dyDescent="0.25">
      <c r="B281" s="395"/>
      <c r="C281" s="454"/>
      <c r="D281" s="395"/>
      <c r="E281" s="395"/>
      <c r="F281" s="395"/>
      <c r="G281" s="395"/>
      <c r="H281" s="395"/>
      <c r="I281" s="395"/>
      <c r="J281" s="395"/>
      <c r="K281" s="395"/>
    </row>
    <row r="282" spans="2:11" ht="18" customHeight="1" x14ac:dyDescent="0.25">
      <c r="B282" s="395"/>
      <c r="C282" s="454"/>
      <c r="D282" s="395"/>
      <c r="E282" s="395"/>
      <c r="F282" s="395"/>
      <c r="G282" s="395"/>
      <c r="H282" s="395"/>
      <c r="I282" s="395"/>
      <c r="J282" s="395"/>
      <c r="K282" s="395"/>
    </row>
    <row r="283" spans="2:11" ht="18" customHeight="1" x14ac:dyDescent="0.25">
      <c r="B283" s="395"/>
      <c r="C283" s="454"/>
      <c r="D283" s="395"/>
      <c r="E283" s="395"/>
      <c r="F283" s="395"/>
      <c r="G283" s="395"/>
      <c r="H283" s="395"/>
      <c r="I283" s="395"/>
      <c r="J283" s="395"/>
      <c r="K283" s="395"/>
    </row>
    <row r="284" spans="2:11" ht="18" customHeight="1" x14ac:dyDescent="0.25">
      <c r="B284" s="395"/>
      <c r="C284" s="454"/>
      <c r="D284" s="395"/>
      <c r="E284" s="395"/>
      <c r="F284" s="395"/>
      <c r="G284" s="395"/>
      <c r="H284" s="395"/>
      <c r="I284" s="395"/>
      <c r="J284" s="395"/>
      <c r="K284" s="395"/>
    </row>
    <row r="285" spans="2:11" ht="18" customHeight="1" x14ac:dyDescent="0.25">
      <c r="B285" s="395"/>
      <c r="C285" s="454"/>
      <c r="D285" s="395"/>
      <c r="E285" s="395"/>
      <c r="F285" s="395"/>
      <c r="G285" s="395"/>
      <c r="H285" s="395"/>
      <c r="I285" s="395"/>
      <c r="J285" s="395"/>
      <c r="K285" s="395"/>
    </row>
    <row r="286" spans="2:11" ht="18" customHeight="1" x14ac:dyDescent="0.25">
      <c r="B286" s="395"/>
      <c r="C286" s="454"/>
      <c r="D286" s="395"/>
      <c r="E286" s="395"/>
      <c r="F286" s="395"/>
      <c r="G286" s="395"/>
      <c r="H286" s="395"/>
      <c r="I286" s="395"/>
      <c r="J286" s="395"/>
      <c r="K286" s="395"/>
    </row>
    <row r="287" spans="2:11" ht="18" customHeight="1" x14ac:dyDescent="0.25">
      <c r="B287" s="395"/>
      <c r="C287" s="454"/>
      <c r="D287" s="395"/>
      <c r="E287" s="395"/>
      <c r="F287" s="395"/>
      <c r="G287" s="395"/>
      <c r="H287" s="395"/>
      <c r="I287" s="395"/>
      <c r="J287" s="395"/>
      <c r="K287" s="395"/>
    </row>
    <row r="288" spans="2:11" ht="18" customHeight="1" x14ac:dyDescent="0.25">
      <c r="B288" s="395"/>
      <c r="C288" s="454"/>
      <c r="D288" s="395"/>
      <c r="E288" s="395"/>
      <c r="F288" s="395"/>
      <c r="G288" s="395"/>
      <c r="H288" s="395"/>
      <c r="I288" s="395"/>
      <c r="J288" s="395"/>
      <c r="K288" s="395"/>
    </row>
    <row r="289" spans="2:11" ht="18" customHeight="1" x14ac:dyDescent="0.25">
      <c r="B289" s="395"/>
      <c r="C289" s="454"/>
      <c r="D289" s="395"/>
      <c r="E289" s="395"/>
      <c r="F289" s="395"/>
      <c r="G289" s="395"/>
      <c r="H289" s="395"/>
      <c r="I289" s="395"/>
      <c r="J289" s="395"/>
      <c r="K289" s="395"/>
    </row>
    <row r="290" spans="2:11" ht="18" customHeight="1" x14ac:dyDescent="0.25">
      <c r="B290" s="395"/>
      <c r="C290" s="454"/>
      <c r="D290" s="395"/>
      <c r="E290" s="395"/>
      <c r="F290" s="395"/>
      <c r="G290" s="395"/>
      <c r="H290" s="395"/>
      <c r="I290" s="395"/>
      <c r="J290" s="395"/>
      <c r="K290" s="395"/>
    </row>
    <row r="291" spans="2:11" ht="18" customHeight="1" x14ac:dyDescent="0.25">
      <c r="B291" s="395"/>
      <c r="C291" s="454"/>
      <c r="D291" s="395"/>
      <c r="E291" s="395"/>
      <c r="F291" s="395"/>
      <c r="G291" s="395"/>
      <c r="H291" s="395"/>
      <c r="I291" s="395"/>
      <c r="J291" s="395"/>
      <c r="K291" s="395"/>
    </row>
    <row r="292" spans="2:11" ht="18" customHeight="1" x14ac:dyDescent="0.25">
      <c r="B292" s="395"/>
      <c r="C292" s="454"/>
      <c r="D292" s="395"/>
      <c r="E292" s="395"/>
      <c r="F292" s="395"/>
      <c r="G292" s="395"/>
      <c r="H292" s="395"/>
      <c r="I292" s="395"/>
      <c r="J292" s="395"/>
      <c r="K292" s="395"/>
    </row>
    <row r="293" spans="2:11" ht="18" customHeight="1" x14ac:dyDescent="0.25">
      <c r="B293" s="395"/>
      <c r="C293" s="454"/>
      <c r="D293" s="395"/>
      <c r="E293" s="395"/>
      <c r="F293" s="395"/>
      <c r="G293" s="395"/>
      <c r="H293" s="395"/>
      <c r="I293" s="395"/>
      <c r="J293" s="395"/>
      <c r="K293" s="395"/>
    </row>
    <row r="294" spans="2:11" ht="18" customHeight="1" x14ac:dyDescent="0.25">
      <c r="B294" s="395"/>
      <c r="C294" s="454"/>
      <c r="D294" s="395"/>
      <c r="E294" s="395"/>
      <c r="F294" s="395"/>
      <c r="G294" s="395"/>
      <c r="H294" s="395"/>
      <c r="I294" s="395"/>
      <c r="J294" s="395"/>
      <c r="K294" s="395"/>
    </row>
    <row r="295" spans="2:11" ht="18" customHeight="1" x14ac:dyDescent="0.25">
      <c r="B295" s="395"/>
      <c r="C295" s="454"/>
      <c r="D295" s="395"/>
      <c r="E295" s="395"/>
      <c r="F295" s="395"/>
      <c r="G295" s="395"/>
      <c r="H295" s="395"/>
      <c r="I295" s="395"/>
      <c r="J295" s="395"/>
      <c r="K295" s="395"/>
    </row>
    <row r="296" spans="2:11" ht="18" customHeight="1" x14ac:dyDescent="0.25">
      <c r="B296" s="395"/>
      <c r="C296" s="454"/>
      <c r="D296" s="395"/>
      <c r="E296" s="395"/>
      <c r="F296" s="395"/>
      <c r="G296" s="395"/>
      <c r="H296" s="395"/>
      <c r="I296" s="395"/>
      <c r="J296" s="395"/>
      <c r="K296" s="395"/>
    </row>
    <row r="297" spans="2:11" ht="18" customHeight="1" x14ac:dyDescent="0.25">
      <c r="B297" s="395"/>
      <c r="C297" s="454"/>
      <c r="D297" s="395"/>
      <c r="E297" s="395"/>
      <c r="F297" s="395"/>
      <c r="G297" s="395"/>
      <c r="H297" s="395"/>
      <c r="I297" s="395"/>
      <c r="J297" s="395"/>
      <c r="K297" s="395"/>
    </row>
    <row r="298" spans="2:11" ht="18" customHeight="1" x14ac:dyDescent="0.25">
      <c r="B298" s="395"/>
      <c r="C298" s="454"/>
      <c r="D298" s="395"/>
      <c r="E298" s="395"/>
      <c r="F298" s="395"/>
      <c r="G298" s="395"/>
      <c r="H298" s="395"/>
      <c r="I298" s="395"/>
      <c r="J298" s="395"/>
      <c r="K298" s="395"/>
    </row>
    <row r="299" spans="2:11" ht="18" customHeight="1" x14ac:dyDescent="0.25">
      <c r="B299" s="395"/>
      <c r="C299" s="454"/>
      <c r="D299" s="395"/>
      <c r="E299" s="395"/>
      <c r="F299" s="395"/>
      <c r="G299" s="395"/>
      <c r="H299" s="395"/>
      <c r="I299" s="395"/>
      <c r="J299" s="395"/>
      <c r="K299" s="395"/>
    </row>
    <row r="300" spans="2:11" ht="18" customHeight="1" x14ac:dyDescent="0.25">
      <c r="B300" s="395"/>
      <c r="C300" s="454"/>
      <c r="D300" s="395"/>
      <c r="E300" s="395"/>
      <c r="F300" s="395"/>
      <c r="G300" s="395"/>
      <c r="H300" s="395"/>
      <c r="I300" s="395"/>
      <c r="J300" s="395"/>
      <c r="K300" s="395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2:D12"/>
    <mergeCell ref="G12:H12"/>
    <mergeCell ref="I12:K12"/>
    <mergeCell ref="B11:D11"/>
    <mergeCell ref="G10:H10"/>
  </mergeCells>
  <conditionalFormatting sqref="B14:K300">
    <cfRule type="expression" dxfId="47" priority="2">
      <formula>$B14&lt;&gt;""</formula>
    </cfRule>
  </conditionalFormatting>
  <conditionalFormatting sqref="Z14">
    <cfRule type="expression" dxfId="46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FDD5D21E-5F27-4B73-83AA-8240E7CF319D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4466F846-5C64-471D-8205-004725A43CD3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6599B615-A0DD-477E-A794-7E533F4DC648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FDE87F14-8DF0-423C-BD1F-3E49AB03C5FB}"/>
    <dataValidation allowBlank="1" showInputMessage="1" showErrorMessage="1" prompt="Entrez le montant du prêt dans cette cellule" sqref="E5" xr:uid="{0A86EE6D-AFE4-479E-B6A9-A15B1470C81C}"/>
    <dataValidation allowBlank="1" showInputMessage="1" showErrorMessage="1" prompt="Entrez le taux d’intérêt annuel dans cette cellule" sqref="E6" xr:uid="{A645E3DE-7D7F-49E0-A6B2-6B2AF260357F}"/>
    <dataValidation allowBlank="1" showInputMessage="1" showErrorMessage="1" prompt="Entrez la période de prêt en années dans cette cellule" sqref="E7" xr:uid="{BA6F493D-30B2-486C-98CE-16C631A839C2}"/>
    <dataValidation allowBlank="1" showInputMessage="1" showErrorMessage="1" prompt="Entrez le nombre de paiements par an dans cette cellule" sqref="E8" xr:uid="{0534FDD6-894E-4582-9554-AA5D086AE290}"/>
    <dataValidation allowBlank="1" showInputMessage="1" showErrorMessage="1" prompt="Entrez la date de début du prêt dans cette cellule" sqref="E9" xr:uid="{9AFC7535-6ED5-4E07-A91C-6B2775AEC4F3}"/>
    <dataValidation allowBlank="1" showInputMessage="1" showErrorMessage="1" prompt="Entrez le montant du paiement supplémentaire dans cette cellule" sqref="E12:E13" xr:uid="{5254156F-F582-4514-8892-A0B6017D7D0F}"/>
    <dataValidation allowBlank="1" showInputMessage="1" showErrorMessage="1" prompt="Total des intérêts calculé automatiquement" sqref="I9" xr:uid="{101F0610-AC02-47F8-9827-70C8F1143AAD}"/>
    <dataValidation allowBlank="1" showInputMessage="1" showErrorMessage="1" prompt="Montant du paiement programmé mis à jour automatiquement" sqref="I5" xr:uid="{3AADC6B5-BB99-4FF3-BB5A-0BAAC11DF3E1}"/>
    <dataValidation allowBlank="1" showInputMessage="1" showErrorMessage="1" prompt="Nombre prévu de paiements mis à jour automatiquement" sqref="I6" xr:uid="{0C8161E1-48E7-4DE9-8927-87605E1308D9}"/>
    <dataValidation allowBlank="1" showInputMessage="1" showErrorMessage="1" prompt="Nombre de paiements mis à jour automatiquement" sqref="I7" xr:uid="{4D1EEBD7-5556-4319-A744-3C36058E23F3}"/>
    <dataValidation allowBlank="1" showInputMessage="1" showErrorMessage="1" prompt="Total des paiements en avance mis à jour automatiquement" sqref="I8" xr:uid="{D7E452EA-EF25-4ABD-884E-E22E3997A6B5}"/>
    <dataValidation allowBlank="1" showInputMessage="1" showErrorMessage="1" prompt="Le numéro de paiement est mis à jour automatiquement dans cette colonne" sqref="B14" xr:uid="{9D05971F-1C66-47F8-A852-566C0FD780BA}"/>
    <dataValidation allowBlank="1" showInputMessage="1" showErrorMessage="1" prompt="La date de paiement est mise à jour automatiquement dans cette colonne" sqref="C14" xr:uid="{8B0FA9EF-849B-4563-814E-248A678D5CC6}"/>
    <dataValidation allowBlank="1" showInputMessage="1" showErrorMessage="1" prompt="Le solde de début est mis à jour automatiquement dans cette colonne" sqref="D14" xr:uid="{B2BAF2F1-BEBD-443A-A9E0-E1FD6EC24201}"/>
    <dataValidation allowBlank="1" showInputMessage="1" showErrorMessage="1" prompt="Le paiement programmé est mis à jour automatiquement dans cette colonne" sqref="E14" xr:uid="{14AA43D6-C9B5-4CA3-809A-991A8400218D}"/>
    <dataValidation allowBlank="1" showInputMessage="1" showErrorMessage="1" prompt="Le paiement supplémentaire est mis à jour automatiquement dans cette colonne" sqref="F14" xr:uid="{93F12586-2973-4D83-AB4F-17E6560BA31E}"/>
    <dataValidation allowBlank="1" showInputMessage="1" showErrorMessage="1" prompt="Le paiement total est mis à jour automatiquement dans cette colonne" sqref="G14" xr:uid="{A50693C5-D97B-4DAD-8463-59D632C859CE}"/>
    <dataValidation allowBlank="1" showInputMessage="1" showErrorMessage="1" prompt="Le montant en principal est mis à jour automatiquement dans cette colonne" sqref="H14" xr:uid="{D696B013-9753-4A76-BCC7-8D42C7A403CA}"/>
    <dataValidation allowBlank="1" showInputMessage="1" showErrorMessage="1" prompt="Les intérêts sont mis à jour automatiquement dans cette colonne" sqref="I14" xr:uid="{AB759A29-5897-4D9D-BDDC-CBCBF9A2D6C2}"/>
    <dataValidation allowBlank="1" showInputMessage="1" showErrorMessage="1" prompt="Le solde final est mis à jour automatiquement dans cette colonne" sqref="J14" xr:uid="{5062F116-0541-443B-A112-7D0D8E218AEF}"/>
    <dataValidation allowBlank="1" showInputMessage="1" showErrorMessage="1" prompt="Les intérêts cumulés sont mis à jour automatiquement dans cette colonne" sqref="K14" xr:uid="{220C8A08-690F-4E2C-B32B-8C4E189E8F33}"/>
    <dataValidation allowBlank="1" showInputMessage="1" showErrorMessage="1" prompt="Enter the number of months during which only interest will be paid and no principal will be repaid" sqref="E11" xr:uid="{5A68AEDB-B8EE-4023-85AF-9DDC6648D080}"/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5876-0793-41DA-95D0-CC738EA62E95}">
  <sheetPr>
    <tabColor theme="8" tint="0.39997558519241921"/>
  </sheetPr>
  <dimension ref="B1:Z300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7.855468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14" max="14" width="9.28515625" bestFit="1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303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P6" s="433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46266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s="395" customFormat="1" ht="24" customHeight="1" x14ac:dyDescent="0.25">
      <c r="B13" s="416"/>
      <c r="C13" s="416"/>
      <c r="D13" s="416"/>
      <c r="E13" s="397"/>
      <c r="Z13" s="451"/>
    </row>
    <row r="14" spans="2:26" ht="48" customHeight="1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  <row r="195" spans="2:11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11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11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11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11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11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11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11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11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11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11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11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11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11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  <row r="247" spans="2:11" ht="18" customHeight="1" x14ac:dyDescent="0.25">
      <c r="B247" s="395"/>
      <c r="C247" s="454"/>
      <c r="D247" s="395"/>
      <c r="E247" s="395"/>
      <c r="F247" s="395"/>
      <c r="G247" s="395"/>
      <c r="H247" s="395"/>
      <c r="I247" s="395"/>
      <c r="J247" s="395"/>
      <c r="K247" s="395"/>
    </row>
    <row r="248" spans="2:11" ht="18" customHeight="1" x14ac:dyDescent="0.25">
      <c r="B248" s="395"/>
      <c r="C248" s="454"/>
      <c r="D248" s="395"/>
      <c r="E248" s="395"/>
      <c r="F248" s="395"/>
      <c r="G248" s="395"/>
      <c r="H248" s="395"/>
      <c r="I248" s="395"/>
      <c r="J248" s="395"/>
      <c r="K248" s="395"/>
    </row>
    <row r="249" spans="2:11" ht="18" customHeight="1" x14ac:dyDescent="0.25">
      <c r="B249" s="395"/>
      <c r="C249" s="454"/>
      <c r="D249" s="395"/>
      <c r="E249" s="395"/>
      <c r="F249" s="395"/>
      <c r="G249" s="395"/>
      <c r="H249" s="395"/>
      <c r="I249" s="395"/>
      <c r="J249" s="395"/>
      <c r="K249" s="395"/>
    </row>
    <row r="250" spans="2:11" ht="18" customHeight="1" x14ac:dyDescent="0.25">
      <c r="B250" s="395"/>
      <c r="C250" s="454"/>
      <c r="D250" s="395"/>
      <c r="E250" s="395"/>
      <c r="F250" s="395"/>
      <c r="G250" s="395"/>
      <c r="H250" s="395"/>
      <c r="I250" s="395"/>
      <c r="J250" s="395"/>
      <c r="K250" s="395"/>
    </row>
    <row r="251" spans="2:11" ht="18" customHeight="1" x14ac:dyDescent="0.25">
      <c r="B251" s="395"/>
      <c r="C251" s="454"/>
      <c r="D251" s="395"/>
      <c r="E251" s="395"/>
      <c r="F251" s="395"/>
      <c r="G251" s="395"/>
      <c r="H251" s="395"/>
      <c r="I251" s="395"/>
      <c r="J251" s="395"/>
      <c r="K251" s="395"/>
    </row>
    <row r="252" spans="2:11" ht="18" customHeight="1" x14ac:dyDescent="0.25">
      <c r="B252" s="395"/>
      <c r="C252" s="454"/>
      <c r="D252" s="395"/>
      <c r="E252" s="395"/>
      <c r="F252" s="395"/>
      <c r="G252" s="395"/>
      <c r="H252" s="395"/>
      <c r="I252" s="395"/>
      <c r="J252" s="395"/>
      <c r="K252" s="395"/>
    </row>
    <row r="253" spans="2:11" ht="18" customHeight="1" x14ac:dyDescent="0.25">
      <c r="B253" s="395"/>
      <c r="C253" s="454"/>
      <c r="D253" s="395"/>
      <c r="E253" s="395"/>
      <c r="F253" s="395"/>
      <c r="G253" s="395"/>
      <c r="H253" s="395"/>
      <c r="I253" s="395"/>
      <c r="J253" s="395"/>
      <c r="K253" s="395"/>
    </row>
    <row r="254" spans="2:11" ht="18" customHeight="1" x14ac:dyDescent="0.25">
      <c r="B254" s="395"/>
      <c r="C254" s="454"/>
      <c r="D254" s="395"/>
      <c r="E254" s="395"/>
      <c r="F254" s="395"/>
      <c r="G254" s="395"/>
      <c r="H254" s="395"/>
      <c r="I254" s="395"/>
      <c r="J254" s="395"/>
      <c r="K254" s="395"/>
    </row>
    <row r="255" spans="2:11" ht="18" customHeight="1" x14ac:dyDescent="0.25">
      <c r="B255" s="395"/>
      <c r="C255" s="454"/>
      <c r="D255" s="395"/>
      <c r="E255" s="395"/>
      <c r="F255" s="395"/>
      <c r="G255" s="395"/>
      <c r="H255" s="395"/>
      <c r="I255" s="395"/>
      <c r="J255" s="395"/>
      <c r="K255" s="395"/>
    </row>
    <row r="256" spans="2:11" ht="18" customHeight="1" x14ac:dyDescent="0.25">
      <c r="B256" s="395"/>
      <c r="C256" s="454"/>
      <c r="D256" s="395"/>
      <c r="E256" s="395"/>
      <c r="F256" s="395"/>
      <c r="G256" s="395"/>
      <c r="H256" s="395"/>
      <c r="I256" s="395"/>
      <c r="J256" s="395"/>
      <c r="K256" s="395"/>
    </row>
    <row r="257" spans="2:11" ht="18" customHeight="1" x14ac:dyDescent="0.25">
      <c r="B257" s="395"/>
      <c r="C257" s="454"/>
      <c r="D257" s="395"/>
      <c r="E257" s="395"/>
      <c r="F257" s="395"/>
      <c r="G257" s="395"/>
      <c r="H257" s="395"/>
      <c r="I257" s="395"/>
      <c r="J257" s="395"/>
      <c r="K257" s="395"/>
    </row>
    <row r="258" spans="2:11" ht="18" customHeight="1" x14ac:dyDescent="0.25">
      <c r="B258" s="395"/>
      <c r="C258" s="454"/>
      <c r="D258" s="395"/>
      <c r="E258" s="395"/>
      <c r="F258" s="395"/>
      <c r="G258" s="395"/>
      <c r="H258" s="395"/>
      <c r="I258" s="395"/>
      <c r="J258" s="395"/>
      <c r="K258" s="395"/>
    </row>
    <row r="259" spans="2:11" ht="18" customHeight="1" x14ac:dyDescent="0.25">
      <c r="B259" s="395"/>
      <c r="C259" s="454"/>
      <c r="D259" s="395"/>
      <c r="E259" s="395"/>
      <c r="F259" s="395"/>
      <c r="G259" s="395"/>
      <c r="H259" s="395"/>
      <c r="I259" s="395"/>
      <c r="J259" s="395"/>
      <c r="K259" s="395"/>
    </row>
    <row r="260" spans="2:11" ht="18" customHeight="1" x14ac:dyDescent="0.25">
      <c r="B260" s="395"/>
      <c r="C260" s="454"/>
      <c r="D260" s="395"/>
      <c r="E260" s="395"/>
      <c r="F260" s="395"/>
      <c r="G260" s="395"/>
      <c r="H260" s="395"/>
      <c r="I260" s="395"/>
      <c r="J260" s="395"/>
      <c r="K260" s="395"/>
    </row>
    <row r="261" spans="2:11" ht="18" customHeight="1" x14ac:dyDescent="0.25">
      <c r="B261" s="395"/>
      <c r="C261" s="454"/>
      <c r="D261" s="395"/>
      <c r="E261" s="395"/>
      <c r="F261" s="395"/>
      <c r="G261" s="395"/>
      <c r="H261" s="395"/>
      <c r="I261" s="395"/>
      <c r="J261" s="395"/>
      <c r="K261" s="395"/>
    </row>
    <row r="262" spans="2:11" ht="18" customHeight="1" x14ac:dyDescent="0.25">
      <c r="B262" s="395"/>
      <c r="C262" s="454"/>
      <c r="D262" s="395"/>
      <c r="E262" s="395"/>
      <c r="F262" s="395"/>
      <c r="G262" s="395"/>
      <c r="H262" s="395"/>
      <c r="I262" s="395"/>
      <c r="J262" s="395"/>
      <c r="K262" s="395"/>
    </row>
    <row r="263" spans="2:11" ht="18" customHeight="1" x14ac:dyDescent="0.25">
      <c r="B263" s="395"/>
      <c r="C263" s="454"/>
      <c r="D263" s="395"/>
      <c r="E263" s="395"/>
      <c r="F263" s="395"/>
      <c r="G263" s="395"/>
      <c r="H263" s="395"/>
      <c r="I263" s="395"/>
      <c r="J263" s="395"/>
      <c r="K263" s="395"/>
    </row>
    <row r="264" spans="2:11" ht="18" customHeight="1" x14ac:dyDescent="0.25">
      <c r="B264" s="395"/>
      <c r="C264" s="454"/>
      <c r="D264" s="395"/>
      <c r="E264" s="395"/>
      <c r="F264" s="395"/>
      <c r="G264" s="395"/>
      <c r="H264" s="395"/>
      <c r="I264" s="395"/>
      <c r="J264" s="395"/>
      <c r="K264" s="395"/>
    </row>
    <row r="265" spans="2:11" ht="18" customHeight="1" x14ac:dyDescent="0.25">
      <c r="B265" s="395"/>
      <c r="C265" s="454"/>
      <c r="D265" s="395"/>
      <c r="E265" s="395"/>
      <c r="F265" s="395"/>
      <c r="G265" s="395"/>
      <c r="H265" s="395"/>
      <c r="I265" s="395"/>
      <c r="J265" s="395"/>
      <c r="K265" s="395"/>
    </row>
    <row r="266" spans="2:11" ht="18" customHeight="1" x14ac:dyDescent="0.25">
      <c r="B266" s="395"/>
      <c r="C266" s="454"/>
      <c r="D266" s="395"/>
      <c r="E266" s="395"/>
      <c r="F266" s="395"/>
      <c r="G266" s="395"/>
      <c r="H266" s="395"/>
      <c r="I266" s="395"/>
      <c r="J266" s="395"/>
      <c r="K266" s="395"/>
    </row>
    <row r="267" spans="2:11" ht="18" customHeight="1" x14ac:dyDescent="0.25">
      <c r="B267" s="395"/>
      <c r="C267" s="454"/>
      <c r="D267" s="395"/>
      <c r="E267" s="395"/>
      <c r="F267" s="395"/>
      <c r="G267" s="395"/>
      <c r="H267" s="395"/>
      <c r="I267" s="395"/>
      <c r="J267" s="395"/>
      <c r="K267" s="395"/>
    </row>
    <row r="268" spans="2:11" ht="18" customHeight="1" x14ac:dyDescent="0.25">
      <c r="B268" s="395"/>
      <c r="C268" s="454"/>
      <c r="D268" s="395"/>
      <c r="E268" s="395"/>
      <c r="F268" s="395"/>
      <c r="G268" s="395"/>
      <c r="H268" s="395"/>
      <c r="I268" s="395"/>
      <c r="J268" s="395"/>
      <c r="K268" s="395"/>
    </row>
    <row r="269" spans="2:11" ht="18" customHeight="1" x14ac:dyDescent="0.25">
      <c r="B269" s="395"/>
      <c r="C269" s="454"/>
      <c r="D269" s="395"/>
      <c r="E269" s="395"/>
      <c r="F269" s="395"/>
      <c r="G269" s="395"/>
      <c r="H269" s="395"/>
      <c r="I269" s="395"/>
      <c r="J269" s="395"/>
      <c r="K269" s="395"/>
    </row>
    <row r="270" spans="2:11" ht="18" customHeight="1" x14ac:dyDescent="0.25">
      <c r="B270" s="395"/>
      <c r="C270" s="454"/>
      <c r="D270" s="395"/>
      <c r="E270" s="395"/>
      <c r="F270" s="395"/>
      <c r="G270" s="395"/>
      <c r="H270" s="395"/>
      <c r="I270" s="395"/>
      <c r="J270" s="395"/>
      <c r="K270" s="395"/>
    </row>
    <row r="271" spans="2:11" ht="18" customHeight="1" x14ac:dyDescent="0.25">
      <c r="B271" s="395"/>
      <c r="C271" s="454"/>
      <c r="D271" s="395"/>
      <c r="E271" s="395"/>
      <c r="F271" s="395"/>
      <c r="G271" s="395"/>
      <c r="H271" s="395"/>
      <c r="I271" s="395"/>
      <c r="J271" s="395"/>
      <c r="K271" s="395"/>
    </row>
    <row r="272" spans="2:11" ht="18" customHeight="1" x14ac:dyDescent="0.25">
      <c r="B272" s="395"/>
      <c r="C272" s="454"/>
      <c r="D272" s="395"/>
      <c r="E272" s="395"/>
      <c r="F272" s="395"/>
      <c r="G272" s="395"/>
      <c r="H272" s="395"/>
      <c r="I272" s="395"/>
      <c r="J272" s="395"/>
      <c r="K272" s="395"/>
    </row>
    <row r="273" spans="2:11" ht="18" customHeight="1" x14ac:dyDescent="0.25">
      <c r="B273" s="395"/>
      <c r="C273" s="454"/>
      <c r="D273" s="395"/>
      <c r="E273" s="395"/>
      <c r="F273" s="395"/>
      <c r="G273" s="395"/>
      <c r="H273" s="395"/>
      <c r="I273" s="395"/>
      <c r="J273" s="395"/>
      <c r="K273" s="395"/>
    </row>
    <row r="274" spans="2:11" ht="18" customHeight="1" x14ac:dyDescent="0.25">
      <c r="B274" s="395"/>
      <c r="C274" s="454"/>
      <c r="D274" s="395"/>
      <c r="E274" s="395"/>
      <c r="F274" s="395"/>
      <c r="G274" s="395"/>
      <c r="H274" s="395"/>
      <c r="I274" s="395"/>
      <c r="J274" s="395"/>
      <c r="K274" s="395"/>
    </row>
    <row r="275" spans="2:11" ht="18" customHeight="1" x14ac:dyDescent="0.25">
      <c r="B275" s="395"/>
      <c r="C275" s="454"/>
      <c r="D275" s="395"/>
      <c r="E275" s="395"/>
      <c r="F275" s="395"/>
      <c r="G275" s="395"/>
      <c r="H275" s="395"/>
      <c r="I275" s="395"/>
      <c r="J275" s="395"/>
      <c r="K275" s="395"/>
    </row>
    <row r="276" spans="2:11" ht="18" customHeight="1" x14ac:dyDescent="0.25">
      <c r="B276" s="395"/>
      <c r="C276" s="454"/>
      <c r="D276" s="395"/>
      <c r="E276" s="395"/>
      <c r="F276" s="395"/>
      <c r="G276" s="395"/>
      <c r="H276" s="395"/>
      <c r="I276" s="395"/>
      <c r="J276" s="395"/>
      <c r="K276" s="395"/>
    </row>
    <row r="277" spans="2:11" ht="18" customHeight="1" x14ac:dyDescent="0.25">
      <c r="B277" s="395"/>
      <c r="C277" s="454"/>
      <c r="D277" s="395"/>
      <c r="E277" s="395"/>
      <c r="F277" s="395"/>
      <c r="G277" s="395"/>
      <c r="H277" s="395"/>
      <c r="I277" s="395"/>
      <c r="J277" s="395"/>
      <c r="K277" s="395"/>
    </row>
    <row r="278" spans="2:11" ht="18" customHeight="1" x14ac:dyDescent="0.25">
      <c r="B278" s="395"/>
      <c r="C278" s="454"/>
      <c r="D278" s="395"/>
      <c r="E278" s="395"/>
      <c r="F278" s="395"/>
      <c r="G278" s="395"/>
      <c r="H278" s="395"/>
      <c r="I278" s="395"/>
      <c r="J278" s="395"/>
      <c r="K278" s="395"/>
    </row>
    <row r="279" spans="2:11" ht="18" customHeight="1" x14ac:dyDescent="0.25">
      <c r="B279" s="395"/>
      <c r="C279" s="454"/>
      <c r="D279" s="395"/>
      <c r="E279" s="395"/>
      <c r="F279" s="395"/>
      <c r="G279" s="395"/>
      <c r="H279" s="395"/>
      <c r="I279" s="395"/>
      <c r="J279" s="395"/>
      <c r="K279" s="395"/>
    </row>
    <row r="280" spans="2:11" ht="18" customHeight="1" x14ac:dyDescent="0.25">
      <c r="B280" s="395"/>
      <c r="C280" s="454"/>
      <c r="D280" s="395"/>
      <c r="E280" s="395"/>
      <c r="F280" s="395"/>
      <c r="G280" s="395"/>
      <c r="H280" s="395"/>
      <c r="I280" s="395"/>
      <c r="J280" s="395"/>
      <c r="K280" s="395"/>
    </row>
    <row r="281" spans="2:11" ht="18" customHeight="1" x14ac:dyDescent="0.25">
      <c r="B281" s="395"/>
      <c r="C281" s="454"/>
      <c r="D281" s="395"/>
      <c r="E281" s="395"/>
      <c r="F281" s="395"/>
      <c r="G281" s="395"/>
      <c r="H281" s="395"/>
      <c r="I281" s="395"/>
      <c r="J281" s="395"/>
      <c r="K281" s="395"/>
    </row>
    <row r="282" spans="2:11" ht="18" customHeight="1" x14ac:dyDescent="0.25">
      <c r="B282" s="395"/>
      <c r="C282" s="454"/>
      <c r="D282" s="395"/>
      <c r="E282" s="395"/>
      <c r="F282" s="395"/>
      <c r="G282" s="395"/>
      <c r="H282" s="395"/>
      <c r="I282" s="395"/>
      <c r="J282" s="395"/>
      <c r="K282" s="395"/>
    </row>
    <row r="283" spans="2:11" ht="18" customHeight="1" x14ac:dyDescent="0.25">
      <c r="B283" s="395"/>
      <c r="C283" s="454"/>
      <c r="D283" s="395"/>
      <c r="E283" s="395"/>
      <c r="F283" s="395"/>
      <c r="G283" s="395"/>
      <c r="H283" s="395"/>
      <c r="I283" s="395"/>
      <c r="J283" s="395"/>
      <c r="K283" s="395"/>
    </row>
    <row r="284" spans="2:11" ht="18" customHeight="1" x14ac:dyDescent="0.25">
      <c r="B284" s="395"/>
      <c r="C284" s="454"/>
      <c r="D284" s="395"/>
      <c r="E284" s="395"/>
      <c r="F284" s="395"/>
      <c r="G284" s="395"/>
      <c r="H284" s="395"/>
      <c r="I284" s="395"/>
      <c r="J284" s="395"/>
      <c r="K284" s="395"/>
    </row>
    <row r="285" spans="2:11" ht="18" customHeight="1" x14ac:dyDescent="0.25">
      <c r="B285" s="395"/>
      <c r="C285" s="454"/>
      <c r="D285" s="395"/>
      <c r="E285" s="395"/>
      <c r="F285" s="395"/>
      <c r="G285" s="395"/>
      <c r="H285" s="395"/>
      <c r="I285" s="395"/>
      <c r="J285" s="395"/>
      <c r="K285" s="395"/>
    </row>
    <row r="286" spans="2:11" ht="18" customHeight="1" x14ac:dyDescent="0.25">
      <c r="B286" s="395"/>
      <c r="C286" s="454"/>
      <c r="D286" s="395"/>
      <c r="E286" s="395"/>
      <c r="F286" s="395"/>
      <c r="G286" s="395"/>
      <c r="H286" s="395"/>
      <c r="I286" s="395"/>
      <c r="J286" s="395"/>
      <c r="K286" s="395"/>
    </row>
    <row r="287" spans="2:11" ht="18" customHeight="1" x14ac:dyDescent="0.25">
      <c r="B287" s="395"/>
      <c r="C287" s="454"/>
      <c r="D287" s="395"/>
      <c r="E287" s="395"/>
      <c r="F287" s="395"/>
      <c r="G287" s="395"/>
      <c r="H287" s="395"/>
      <c r="I287" s="395"/>
      <c r="J287" s="395"/>
      <c r="K287" s="395"/>
    </row>
    <row r="288" spans="2:11" ht="18" customHeight="1" x14ac:dyDescent="0.25">
      <c r="B288" s="395"/>
      <c r="C288" s="454"/>
      <c r="D288" s="395"/>
      <c r="E288" s="395"/>
      <c r="F288" s="395"/>
      <c r="G288" s="395"/>
      <c r="H288" s="395"/>
      <c r="I288" s="395"/>
      <c r="J288" s="395"/>
      <c r="K288" s="395"/>
    </row>
    <row r="289" spans="2:11" ht="18" customHeight="1" x14ac:dyDescent="0.25">
      <c r="B289" s="395"/>
      <c r="C289" s="454"/>
      <c r="D289" s="395"/>
      <c r="E289" s="395"/>
      <c r="F289" s="395"/>
      <c r="G289" s="395"/>
      <c r="H289" s="395"/>
      <c r="I289" s="395"/>
      <c r="J289" s="395"/>
      <c r="K289" s="395"/>
    </row>
    <row r="290" spans="2:11" ht="18" customHeight="1" x14ac:dyDescent="0.25">
      <c r="B290" s="395"/>
      <c r="C290" s="454"/>
      <c r="D290" s="395"/>
      <c r="E290" s="395"/>
      <c r="F290" s="395"/>
      <c r="G290" s="395"/>
      <c r="H290" s="395"/>
      <c r="I290" s="395"/>
      <c r="J290" s="395"/>
      <c r="K290" s="395"/>
    </row>
    <row r="291" spans="2:11" ht="18" customHeight="1" x14ac:dyDescent="0.25">
      <c r="B291" s="395"/>
      <c r="C291" s="454"/>
      <c r="D291" s="395"/>
      <c r="E291" s="395"/>
      <c r="F291" s="395"/>
      <c r="G291" s="395"/>
      <c r="H291" s="395"/>
      <c r="I291" s="395"/>
      <c r="J291" s="395"/>
      <c r="K291" s="395"/>
    </row>
    <row r="292" spans="2:11" ht="18" customHeight="1" x14ac:dyDescent="0.25">
      <c r="B292" s="395"/>
      <c r="C292" s="454"/>
      <c r="D292" s="395"/>
      <c r="E292" s="395"/>
      <c r="F292" s="395"/>
      <c r="G292" s="395"/>
      <c r="H292" s="395"/>
      <c r="I292" s="395"/>
      <c r="J292" s="395"/>
      <c r="K292" s="395"/>
    </row>
    <row r="293" spans="2:11" ht="18" customHeight="1" x14ac:dyDescent="0.25">
      <c r="B293" s="395"/>
      <c r="C293" s="454"/>
      <c r="D293" s="395"/>
      <c r="E293" s="395"/>
      <c r="F293" s="395"/>
      <c r="G293" s="395"/>
      <c r="H293" s="395"/>
      <c r="I293" s="395"/>
      <c r="J293" s="395"/>
      <c r="K293" s="395"/>
    </row>
    <row r="294" spans="2:11" ht="18" customHeight="1" x14ac:dyDescent="0.25">
      <c r="B294" s="395"/>
      <c r="C294" s="454"/>
      <c r="D294" s="395"/>
      <c r="E294" s="395"/>
      <c r="F294" s="395"/>
      <c r="G294" s="395"/>
      <c r="H294" s="395"/>
      <c r="I294" s="395"/>
      <c r="J294" s="395"/>
      <c r="K294" s="395"/>
    </row>
    <row r="295" spans="2:11" ht="18" customHeight="1" x14ac:dyDescent="0.25">
      <c r="B295" s="395"/>
      <c r="C295" s="454"/>
      <c r="D295" s="395"/>
      <c r="E295" s="395"/>
      <c r="F295" s="395"/>
      <c r="G295" s="395"/>
      <c r="H295" s="395"/>
      <c r="I295" s="395"/>
      <c r="J295" s="395"/>
      <c r="K295" s="395"/>
    </row>
    <row r="296" spans="2:11" ht="18" customHeight="1" x14ac:dyDescent="0.25">
      <c r="B296" s="395"/>
      <c r="C296" s="454"/>
      <c r="D296" s="395"/>
      <c r="E296" s="395"/>
      <c r="F296" s="395"/>
      <c r="G296" s="395"/>
      <c r="H296" s="395"/>
      <c r="I296" s="395"/>
      <c r="J296" s="395"/>
      <c r="K296" s="395"/>
    </row>
    <row r="297" spans="2:11" ht="18" customHeight="1" x14ac:dyDescent="0.25">
      <c r="B297" s="395"/>
      <c r="C297" s="454"/>
      <c r="D297" s="395"/>
      <c r="E297" s="395"/>
      <c r="F297" s="395"/>
      <c r="G297" s="395"/>
      <c r="H297" s="395"/>
      <c r="I297" s="395"/>
      <c r="J297" s="395"/>
      <c r="K297" s="395"/>
    </row>
    <row r="298" spans="2:11" ht="18" customHeight="1" x14ac:dyDescent="0.25">
      <c r="B298" s="395"/>
      <c r="C298" s="454"/>
      <c r="D298" s="395"/>
      <c r="E298" s="395"/>
      <c r="F298" s="395"/>
      <c r="G298" s="395"/>
      <c r="H298" s="395"/>
      <c r="I298" s="395"/>
      <c r="J298" s="395"/>
      <c r="K298" s="395"/>
    </row>
    <row r="299" spans="2:11" ht="18" customHeight="1" x14ac:dyDescent="0.25">
      <c r="B299" s="395"/>
      <c r="C299" s="454"/>
      <c r="D299" s="395"/>
      <c r="E299" s="395"/>
      <c r="F299" s="395"/>
      <c r="G299" s="395"/>
      <c r="H299" s="395"/>
      <c r="I299" s="395"/>
      <c r="J299" s="395"/>
      <c r="K299" s="395"/>
    </row>
    <row r="300" spans="2:11" ht="18" customHeight="1" x14ac:dyDescent="0.25">
      <c r="B300" s="395"/>
      <c r="C300" s="454"/>
      <c r="D300" s="395"/>
      <c r="E300" s="395"/>
      <c r="F300" s="395"/>
      <c r="G300" s="395"/>
      <c r="H300" s="395"/>
      <c r="I300" s="395"/>
      <c r="J300" s="395"/>
      <c r="K300" s="395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45" priority="2">
      <formula>$B14&lt;&gt;""</formula>
    </cfRule>
  </conditionalFormatting>
  <conditionalFormatting sqref="Z14">
    <cfRule type="expression" dxfId="44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41431C1E-D6B8-4433-B0C9-A0C86AC00B47}"/>
    <dataValidation allowBlank="1" showInputMessage="1" showErrorMessage="1" prompt="Les intérêts cumulés sont mis à jour automatiquement dans cette colonne" sqref="K14" xr:uid="{AFEAC7DD-ECE2-46C6-AFE2-6F9FB58A51C6}"/>
    <dataValidation allowBlank="1" showInputMessage="1" showErrorMessage="1" prompt="Le solde final est mis à jour automatiquement dans cette colonne" sqref="J14" xr:uid="{10C147C9-2039-4E4E-98F5-BE57ACC368D7}"/>
    <dataValidation allowBlank="1" showInputMessage="1" showErrorMessage="1" prompt="Les intérêts sont mis à jour automatiquement dans cette colonne" sqref="I14" xr:uid="{B12EB6E8-4ABA-40A6-A07E-C0E078F3AAAE}"/>
    <dataValidation allowBlank="1" showInputMessage="1" showErrorMessage="1" prompt="Le montant en principal est mis à jour automatiquement dans cette colonne" sqref="H14" xr:uid="{A4FBA8D5-FD79-4778-89CD-DA9A45214FB6}"/>
    <dataValidation allowBlank="1" showInputMessage="1" showErrorMessage="1" prompt="Le paiement total est mis à jour automatiquement dans cette colonne" sqref="G14" xr:uid="{286136A0-0F4D-4BC7-9DDF-58CEDA6A91B0}"/>
    <dataValidation allowBlank="1" showInputMessage="1" showErrorMessage="1" prompt="Le paiement supplémentaire est mis à jour automatiquement dans cette colonne" sqref="F14" xr:uid="{0CBBBCA9-94BE-43D6-BE61-E84E1FC58B11}"/>
    <dataValidation allowBlank="1" showInputMessage="1" showErrorMessage="1" prompt="Le paiement programmé est mis à jour automatiquement dans cette colonne" sqref="E14" xr:uid="{D1629213-EE1D-4A1B-8D12-DD88D0824F71}"/>
    <dataValidation allowBlank="1" showInputMessage="1" showErrorMessage="1" prompt="Le solde de début est mis à jour automatiquement dans cette colonne" sqref="D14" xr:uid="{651D91E8-7194-40EE-B3DE-9B73B7CE109C}"/>
    <dataValidation allowBlank="1" showInputMessage="1" showErrorMessage="1" prompt="La date de paiement est mise à jour automatiquement dans cette colonne" sqref="C14" xr:uid="{5B3150A4-C2CC-421E-AF10-07678EED16CD}"/>
    <dataValidation allowBlank="1" showInputMessage="1" showErrorMessage="1" prompt="Le numéro de paiement est mis à jour automatiquement dans cette colonne" sqref="B14" xr:uid="{E14EABF4-6386-41E4-B73A-6BC01FC6245F}"/>
    <dataValidation allowBlank="1" showInputMessage="1" showErrorMessage="1" prompt="Total des paiements en avance mis à jour automatiquement" sqref="I8" xr:uid="{EBDCE7BF-9888-4CAA-B59D-5B5408F1CD94}"/>
    <dataValidation allowBlank="1" showInputMessage="1" showErrorMessage="1" prompt="Nombre de paiements mis à jour automatiquement" sqref="I7" xr:uid="{2DE5198C-B99B-42C8-A9BD-E6C59C3F497D}"/>
    <dataValidation allowBlank="1" showInputMessage="1" showErrorMessage="1" prompt="Nombre prévu de paiements mis à jour automatiquement" sqref="I6" xr:uid="{CB567162-2425-44CF-B71B-A81765C7BC9C}"/>
    <dataValidation allowBlank="1" showInputMessage="1" showErrorMessage="1" prompt="Montant du paiement programmé mis à jour automatiquement" sqref="I5" xr:uid="{E75B56E9-DAF7-439D-87F6-6FA6C8047F5C}"/>
    <dataValidation allowBlank="1" showInputMessage="1" showErrorMessage="1" prompt="Total des intérêts calculé automatiquement" sqref="I9" xr:uid="{9461696C-3965-4CE9-BA5D-AF7FAE7600CF}"/>
    <dataValidation allowBlank="1" showInputMessage="1" showErrorMessage="1" prompt="Entrez le montant du paiement supplémentaire dans cette cellule" sqref="E12:E13" xr:uid="{8C081891-018C-49AD-A927-C1CD34D63A54}"/>
    <dataValidation allowBlank="1" showInputMessage="1" showErrorMessage="1" prompt="Entrez la date de début du prêt dans cette cellule" sqref="E9" xr:uid="{9EAE54F6-CB80-4923-BF6B-D17521310576}"/>
    <dataValidation allowBlank="1" showInputMessage="1" showErrorMessage="1" prompt="Entrez le nombre de paiements par an dans cette cellule" sqref="E8" xr:uid="{D68D251A-F2AE-4B01-BDAF-685A8E4D3A6B}"/>
    <dataValidation allowBlank="1" showInputMessage="1" showErrorMessage="1" prompt="Entrez la période de prêt en années dans cette cellule" sqref="E7" xr:uid="{F47F0F05-0BA1-47C4-9DA2-A8994A315761}"/>
    <dataValidation allowBlank="1" showInputMessage="1" showErrorMessage="1" prompt="Entrez le taux d’intérêt annuel dans cette cellule" sqref="E6" xr:uid="{1903115B-1C37-469F-8FC6-177287599FA1}"/>
    <dataValidation allowBlank="1" showInputMessage="1" showErrorMessage="1" prompt="Entrez le montant du prêt dans cette cellule" sqref="E5" xr:uid="{91772EE3-432A-4BCE-AC0A-FEEC20ACB24A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65B85942-882F-4036-AE94-5DD82D1D355F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6D30C392-E8B5-450F-B1D7-92FA851A25C8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980F7AEB-DEF5-4299-9A26-1B3008A04DA7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DEDF8425-DB15-4452-BE90-B7EE26813C94}"/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D616-870C-40E9-B944-61E06BA32878}">
  <sheetPr>
    <tabColor theme="8" tint="0.39997558519241921"/>
  </sheetPr>
  <dimension ref="B1:Z300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7.855468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14" max="14" width="9.28515625" bestFit="1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302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P6" s="433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46266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s="395" customFormat="1" ht="24" customHeight="1" x14ac:dyDescent="0.25">
      <c r="B13" s="416"/>
      <c r="C13" s="416"/>
      <c r="D13" s="416"/>
      <c r="E13" s="397"/>
      <c r="Z13" s="451"/>
    </row>
    <row r="14" spans="2:26" ht="48" customHeight="1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  <row r="195" spans="2:11" ht="18" customHeight="1" x14ac:dyDescent="0.25">
      <c r="B195" s="428"/>
      <c r="C195" s="453"/>
      <c r="D195" s="429"/>
      <c r="E195" s="429"/>
      <c r="F195" s="429"/>
      <c r="G195" s="429"/>
      <c r="H195" s="429"/>
      <c r="I195" s="429"/>
      <c r="J195" s="429"/>
      <c r="K195" s="429"/>
    </row>
    <row r="196" spans="2:11" ht="18" customHeight="1" x14ac:dyDescent="0.25">
      <c r="B196" s="428"/>
      <c r="C196" s="453"/>
      <c r="D196" s="429"/>
      <c r="E196" s="429"/>
      <c r="F196" s="429"/>
      <c r="G196" s="429"/>
      <c r="H196" s="429"/>
      <c r="I196" s="429"/>
      <c r="J196" s="429"/>
      <c r="K196" s="429"/>
    </row>
    <row r="197" spans="2:11" ht="18" customHeight="1" x14ac:dyDescent="0.25">
      <c r="B197" s="428"/>
      <c r="C197" s="453"/>
      <c r="D197" s="429"/>
      <c r="E197" s="429"/>
      <c r="F197" s="429"/>
      <c r="G197" s="429"/>
      <c r="H197" s="429"/>
      <c r="I197" s="429"/>
      <c r="J197" s="429"/>
      <c r="K197" s="429"/>
    </row>
    <row r="198" spans="2:11" ht="18" customHeight="1" x14ac:dyDescent="0.25">
      <c r="B198" s="428"/>
      <c r="C198" s="453"/>
      <c r="D198" s="429"/>
      <c r="E198" s="429"/>
      <c r="F198" s="429"/>
      <c r="G198" s="429"/>
      <c r="H198" s="429"/>
      <c r="I198" s="429"/>
      <c r="J198" s="429"/>
      <c r="K198" s="429"/>
    </row>
    <row r="199" spans="2:11" ht="18" customHeight="1" x14ac:dyDescent="0.25">
      <c r="B199" s="428"/>
      <c r="C199" s="453"/>
      <c r="D199" s="429"/>
      <c r="E199" s="429"/>
      <c r="F199" s="429"/>
      <c r="G199" s="429"/>
      <c r="H199" s="429"/>
      <c r="I199" s="429"/>
      <c r="J199" s="429"/>
      <c r="K199" s="429"/>
    </row>
    <row r="200" spans="2:11" ht="18" customHeight="1" x14ac:dyDescent="0.25">
      <c r="B200" s="428"/>
      <c r="C200" s="453"/>
      <c r="D200" s="429"/>
      <c r="E200" s="429"/>
      <c r="F200" s="429"/>
      <c r="G200" s="429"/>
      <c r="H200" s="429"/>
      <c r="I200" s="429"/>
      <c r="J200" s="429"/>
      <c r="K200" s="429"/>
    </row>
    <row r="201" spans="2:11" ht="18" customHeight="1" x14ac:dyDescent="0.25">
      <c r="B201" s="428"/>
      <c r="C201" s="453"/>
      <c r="D201" s="429"/>
      <c r="E201" s="429"/>
      <c r="F201" s="429"/>
      <c r="G201" s="429"/>
      <c r="H201" s="429"/>
      <c r="I201" s="429"/>
      <c r="J201" s="429"/>
      <c r="K201" s="429"/>
    </row>
    <row r="202" spans="2:11" ht="18" customHeight="1" x14ac:dyDescent="0.25">
      <c r="B202" s="428"/>
      <c r="C202" s="453"/>
      <c r="D202" s="429"/>
      <c r="E202" s="429"/>
      <c r="F202" s="429"/>
      <c r="G202" s="429"/>
      <c r="H202" s="429"/>
      <c r="I202" s="429"/>
      <c r="J202" s="429"/>
      <c r="K202" s="429"/>
    </row>
    <row r="203" spans="2:11" ht="18" customHeight="1" x14ac:dyDescent="0.25">
      <c r="B203" s="428"/>
      <c r="C203" s="453"/>
      <c r="D203" s="429"/>
      <c r="E203" s="429"/>
      <c r="F203" s="429"/>
      <c r="G203" s="429"/>
      <c r="H203" s="429"/>
      <c r="I203" s="429"/>
      <c r="J203" s="429"/>
      <c r="K203" s="429"/>
    </row>
    <row r="204" spans="2:11" ht="18" customHeight="1" x14ac:dyDescent="0.25">
      <c r="B204" s="428"/>
      <c r="C204" s="453"/>
      <c r="D204" s="429"/>
      <c r="E204" s="429"/>
      <c r="F204" s="429"/>
      <c r="G204" s="429"/>
      <c r="H204" s="429"/>
      <c r="I204" s="429"/>
      <c r="J204" s="429"/>
      <c r="K204" s="429"/>
    </row>
    <row r="205" spans="2:11" ht="18" customHeight="1" x14ac:dyDescent="0.25">
      <c r="B205" s="428"/>
      <c r="C205" s="453"/>
      <c r="D205" s="429"/>
      <c r="E205" s="429"/>
      <c r="F205" s="429"/>
      <c r="G205" s="429"/>
      <c r="H205" s="429"/>
      <c r="I205" s="429"/>
      <c r="J205" s="429"/>
      <c r="K205" s="429"/>
    </row>
    <row r="206" spans="2:11" ht="18" customHeight="1" x14ac:dyDescent="0.25">
      <c r="B206" s="428"/>
      <c r="C206" s="453"/>
      <c r="D206" s="429"/>
      <c r="E206" s="429"/>
      <c r="F206" s="429"/>
      <c r="G206" s="429"/>
      <c r="H206" s="429"/>
      <c r="I206" s="429"/>
      <c r="J206" s="429"/>
      <c r="K206" s="429"/>
    </row>
    <row r="207" spans="2:11" ht="18" customHeight="1" x14ac:dyDescent="0.25">
      <c r="B207" s="428"/>
      <c r="C207" s="453"/>
      <c r="D207" s="429"/>
      <c r="E207" s="429"/>
      <c r="F207" s="429"/>
      <c r="G207" s="429"/>
      <c r="H207" s="429"/>
      <c r="I207" s="429"/>
      <c r="J207" s="429"/>
      <c r="K207" s="429"/>
    </row>
    <row r="208" spans="2:11" ht="18" customHeight="1" x14ac:dyDescent="0.25">
      <c r="B208" s="428"/>
      <c r="C208" s="453"/>
      <c r="D208" s="429"/>
      <c r="E208" s="429"/>
      <c r="F208" s="429"/>
      <c r="G208" s="429"/>
      <c r="H208" s="429"/>
      <c r="I208" s="429"/>
      <c r="J208" s="429"/>
      <c r="K208" s="429"/>
    </row>
    <row r="209" spans="2:11" ht="18" customHeight="1" x14ac:dyDescent="0.25">
      <c r="B209" s="428"/>
      <c r="C209" s="453"/>
      <c r="D209" s="429"/>
      <c r="E209" s="429"/>
      <c r="F209" s="429"/>
      <c r="G209" s="429"/>
      <c r="H209" s="429"/>
      <c r="I209" s="429"/>
      <c r="J209" s="429"/>
      <c r="K209" s="429"/>
    </row>
    <row r="210" spans="2:11" ht="18" customHeight="1" x14ac:dyDescent="0.25">
      <c r="B210" s="428"/>
      <c r="C210" s="453"/>
      <c r="D210" s="429"/>
      <c r="E210" s="429"/>
      <c r="F210" s="429"/>
      <c r="G210" s="429"/>
      <c r="H210" s="429"/>
      <c r="I210" s="429"/>
      <c r="J210" s="429"/>
      <c r="K210" s="429"/>
    </row>
    <row r="211" spans="2:11" ht="18" customHeight="1" x14ac:dyDescent="0.25">
      <c r="B211" s="428"/>
      <c r="C211" s="453"/>
      <c r="D211" s="429"/>
      <c r="E211" s="429"/>
      <c r="F211" s="429"/>
      <c r="G211" s="429"/>
      <c r="H211" s="429"/>
      <c r="I211" s="429"/>
      <c r="J211" s="429"/>
      <c r="K211" s="429"/>
    </row>
    <row r="212" spans="2:11" ht="18" customHeight="1" x14ac:dyDescent="0.25">
      <c r="B212" s="428"/>
      <c r="C212" s="453"/>
      <c r="D212" s="429"/>
      <c r="E212" s="429"/>
      <c r="F212" s="429"/>
      <c r="G212" s="429"/>
      <c r="H212" s="429"/>
      <c r="I212" s="429"/>
      <c r="J212" s="429"/>
      <c r="K212" s="429"/>
    </row>
    <row r="213" spans="2:11" ht="18" customHeight="1" x14ac:dyDescent="0.25">
      <c r="B213" s="428"/>
      <c r="C213" s="453"/>
      <c r="D213" s="429"/>
      <c r="E213" s="429"/>
      <c r="F213" s="429"/>
      <c r="G213" s="429"/>
      <c r="H213" s="429"/>
      <c r="I213" s="429"/>
      <c r="J213" s="429"/>
      <c r="K213" s="429"/>
    </row>
    <row r="214" spans="2:11" ht="18" customHeight="1" x14ac:dyDescent="0.25">
      <c r="B214" s="428"/>
      <c r="C214" s="453"/>
      <c r="D214" s="429"/>
      <c r="E214" s="429"/>
      <c r="F214" s="429"/>
      <c r="G214" s="429"/>
      <c r="H214" s="429"/>
      <c r="I214" s="429"/>
      <c r="J214" s="429"/>
      <c r="K214" s="429"/>
    </row>
    <row r="215" spans="2:11" ht="18" customHeight="1" x14ac:dyDescent="0.25">
      <c r="B215" s="428"/>
      <c r="C215" s="453"/>
      <c r="D215" s="429"/>
      <c r="E215" s="429"/>
      <c r="F215" s="429"/>
      <c r="G215" s="429"/>
      <c r="H215" s="429"/>
      <c r="I215" s="429"/>
      <c r="J215" s="429"/>
      <c r="K215" s="429"/>
    </row>
    <row r="216" spans="2:11" ht="18" customHeight="1" x14ac:dyDescent="0.25">
      <c r="B216" s="428"/>
      <c r="C216" s="453"/>
      <c r="D216" s="429"/>
      <c r="E216" s="429"/>
      <c r="F216" s="429"/>
      <c r="G216" s="429"/>
      <c r="H216" s="429"/>
      <c r="I216" s="429"/>
      <c r="J216" s="429"/>
      <c r="K216" s="429"/>
    </row>
    <row r="217" spans="2:11" ht="18" customHeight="1" x14ac:dyDescent="0.25">
      <c r="B217" s="428"/>
      <c r="C217" s="453"/>
      <c r="D217" s="429"/>
      <c r="E217" s="429"/>
      <c r="F217" s="429"/>
      <c r="G217" s="429"/>
      <c r="H217" s="429"/>
      <c r="I217" s="429"/>
      <c r="J217" s="429"/>
      <c r="K217" s="429"/>
    </row>
    <row r="218" spans="2:11" ht="18" customHeight="1" x14ac:dyDescent="0.25">
      <c r="B218" s="428"/>
      <c r="C218" s="453"/>
      <c r="D218" s="429"/>
      <c r="E218" s="429"/>
      <c r="F218" s="429"/>
      <c r="G218" s="429"/>
      <c r="H218" s="429"/>
      <c r="I218" s="429"/>
      <c r="J218" s="429"/>
      <c r="K218" s="429"/>
    </row>
    <row r="219" spans="2:11" ht="18" customHeight="1" x14ac:dyDescent="0.25">
      <c r="B219" s="428"/>
      <c r="C219" s="453"/>
      <c r="D219" s="429"/>
      <c r="E219" s="429"/>
      <c r="F219" s="429"/>
      <c r="G219" s="429"/>
      <c r="H219" s="429"/>
      <c r="I219" s="429"/>
      <c r="J219" s="429"/>
      <c r="K219" s="429"/>
    </row>
    <row r="220" spans="2:11" ht="18" customHeight="1" x14ac:dyDescent="0.25">
      <c r="B220" s="428"/>
      <c r="C220" s="453"/>
      <c r="D220" s="429"/>
      <c r="E220" s="429"/>
      <c r="F220" s="429"/>
      <c r="G220" s="429"/>
      <c r="H220" s="429"/>
      <c r="I220" s="429"/>
      <c r="J220" s="429"/>
      <c r="K220" s="429"/>
    </row>
    <row r="221" spans="2:11" ht="18" customHeight="1" x14ac:dyDescent="0.25">
      <c r="B221" s="428"/>
      <c r="C221" s="453"/>
      <c r="D221" s="429"/>
      <c r="E221" s="429"/>
      <c r="F221" s="429"/>
      <c r="G221" s="429"/>
      <c r="H221" s="429"/>
      <c r="I221" s="429"/>
      <c r="J221" s="429"/>
      <c r="K221" s="429"/>
    </row>
    <row r="222" spans="2:11" ht="18" customHeight="1" x14ac:dyDescent="0.25">
      <c r="B222" s="428"/>
      <c r="C222" s="453"/>
      <c r="D222" s="429"/>
      <c r="E222" s="429"/>
      <c r="F222" s="429"/>
      <c r="G222" s="429"/>
      <c r="H222" s="429"/>
      <c r="I222" s="429"/>
      <c r="J222" s="429"/>
      <c r="K222" s="429"/>
    </row>
    <row r="223" spans="2:11" ht="18" customHeight="1" x14ac:dyDescent="0.25">
      <c r="B223" s="428"/>
      <c r="C223" s="453"/>
      <c r="D223" s="429"/>
      <c r="E223" s="429"/>
      <c r="F223" s="429"/>
      <c r="G223" s="429"/>
      <c r="H223" s="429"/>
      <c r="I223" s="429"/>
      <c r="J223" s="429"/>
      <c r="K223" s="429"/>
    </row>
    <row r="224" spans="2:11" ht="18" customHeight="1" x14ac:dyDescent="0.25">
      <c r="B224" s="428"/>
      <c r="C224" s="453"/>
      <c r="D224" s="429"/>
      <c r="E224" s="429"/>
      <c r="F224" s="429"/>
      <c r="G224" s="429"/>
      <c r="H224" s="429"/>
      <c r="I224" s="429"/>
      <c r="J224" s="429"/>
      <c r="K224" s="429"/>
    </row>
    <row r="225" spans="2:11" ht="18" customHeight="1" x14ac:dyDescent="0.25">
      <c r="B225" s="428"/>
      <c r="C225" s="453"/>
      <c r="D225" s="429"/>
      <c r="E225" s="429"/>
      <c r="F225" s="429"/>
      <c r="G225" s="429"/>
      <c r="H225" s="429"/>
      <c r="I225" s="429"/>
      <c r="J225" s="429"/>
      <c r="K225" s="429"/>
    </row>
    <row r="226" spans="2:11" ht="18" customHeight="1" x14ac:dyDescent="0.25">
      <c r="B226" s="428"/>
      <c r="C226" s="453"/>
      <c r="D226" s="429"/>
      <c r="E226" s="429"/>
      <c r="F226" s="429"/>
      <c r="G226" s="429"/>
      <c r="H226" s="429"/>
      <c r="I226" s="429"/>
      <c r="J226" s="429"/>
      <c r="K226" s="429"/>
    </row>
    <row r="227" spans="2:11" ht="18" customHeight="1" x14ac:dyDescent="0.25">
      <c r="B227" s="428"/>
      <c r="C227" s="453"/>
      <c r="D227" s="429"/>
      <c r="E227" s="429"/>
      <c r="F227" s="429"/>
      <c r="G227" s="429"/>
      <c r="H227" s="429"/>
      <c r="I227" s="429"/>
      <c r="J227" s="429"/>
      <c r="K227" s="429"/>
    </row>
    <row r="228" spans="2:11" ht="18" customHeight="1" x14ac:dyDescent="0.25">
      <c r="B228" s="428"/>
      <c r="C228" s="453"/>
      <c r="D228" s="429"/>
      <c r="E228" s="429"/>
      <c r="F228" s="429"/>
      <c r="G228" s="429"/>
      <c r="H228" s="429"/>
      <c r="I228" s="429"/>
      <c r="J228" s="429"/>
      <c r="K228" s="429"/>
    </row>
    <row r="229" spans="2:11" ht="18" customHeight="1" x14ac:dyDescent="0.25">
      <c r="B229" s="428"/>
      <c r="C229" s="453"/>
      <c r="D229" s="429"/>
      <c r="E229" s="429"/>
      <c r="F229" s="429"/>
      <c r="G229" s="429"/>
      <c r="H229" s="429"/>
      <c r="I229" s="429"/>
      <c r="J229" s="429"/>
      <c r="K229" s="429"/>
    </row>
    <row r="230" spans="2:11" ht="18" customHeight="1" x14ac:dyDescent="0.25">
      <c r="B230" s="428"/>
      <c r="C230" s="453"/>
      <c r="D230" s="429"/>
      <c r="E230" s="429"/>
      <c r="F230" s="429"/>
      <c r="G230" s="429"/>
      <c r="H230" s="429"/>
      <c r="I230" s="429"/>
      <c r="J230" s="429"/>
      <c r="K230" s="429"/>
    </row>
    <row r="231" spans="2:11" ht="18" customHeight="1" x14ac:dyDescent="0.25">
      <c r="B231" s="428"/>
      <c r="C231" s="453"/>
      <c r="D231" s="429"/>
      <c r="E231" s="429"/>
      <c r="F231" s="429"/>
      <c r="G231" s="429"/>
      <c r="H231" s="429"/>
      <c r="I231" s="429"/>
      <c r="J231" s="429"/>
      <c r="K231" s="429"/>
    </row>
    <row r="232" spans="2:11" ht="18" customHeight="1" x14ac:dyDescent="0.25">
      <c r="B232" s="428"/>
      <c r="C232" s="453"/>
      <c r="D232" s="429"/>
      <c r="E232" s="429"/>
      <c r="F232" s="429"/>
      <c r="G232" s="429"/>
      <c r="H232" s="429"/>
      <c r="I232" s="429"/>
      <c r="J232" s="429"/>
      <c r="K232" s="429"/>
    </row>
    <row r="233" spans="2:11" ht="18" customHeight="1" x14ac:dyDescent="0.25">
      <c r="B233" s="428"/>
      <c r="C233" s="453"/>
      <c r="D233" s="429"/>
      <c r="E233" s="429"/>
      <c r="F233" s="429"/>
      <c r="G233" s="429"/>
      <c r="H233" s="429"/>
      <c r="I233" s="429"/>
      <c r="J233" s="429"/>
      <c r="K233" s="429"/>
    </row>
    <row r="234" spans="2:11" ht="18" customHeight="1" x14ac:dyDescent="0.25">
      <c r="B234" s="428"/>
      <c r="C234" s="453"/>
      <c r="D234" s="429"/>
      <c r="E234" s="429"/>
      <c r="F234" s="429"/>
      <c r="G234" s="429"/>
      <c r="H234" s="429"/>
      <c r="I234" s="429"/>
      <c r="J234" s="429"/>
      <c r="K234" s="429"/>
    </row>
    <row r="235" spans="2:11" ht="18" customHeight="1" x14ac:dyDescent="0.25">
      <c r="B235" s="428"/>
      <c r="C235" s="453"/>
      <c r="D235" s="429"/>
      <c r="E235" s="429"/>
      <c r="F235" s="429"/>
      <c r="G235" s="429"/>
      <c r="H235" s="429"/>
      <c r="I235" s="429"/>
      <c r="J235" s="429"/>
      <c r="K235" s="429"/>
    </row>
    <row r="236" spans="2:11" ht="18" customHeight="1" x14ac:dyDescent="0.25">
      <c r="B236" s="428"/>
      <c r="C236" s="453"/>
      <c r="D236" s="429"/>
      <c r="E236" s="429"/>
      <c r="F236" s="429"/>
      <c r="G236" s="429"/>
      <c r="H236" s="429"/>
      <c r="I236" s="429"/>
      <c r="J236" s="429"/>
      <c r="K236" s="429"/>
    </row>
    <row r="237" spans="2:11" ht="18" customHeight="1" x14ac:dyDescent="0.25">
      <c r="B237" s="428"/>
      <c r="C237" s="453"/>
      <c r="D237" s="429"/>
      <c r="E237" s="429"/>
      <c r="F237" s="429"/>
      <c r="G237" s="429"/>
      <c r="H237" s="429"/>
      <c r="I237" s="429"/>
      <c r="J237" s="429"/>
      <c r="K237" s="429"/>
    </row>
    <row r="238" spans="2:11" ht="18" customHeight="1" x14ac:dyDescent="0.25">
      <c r="B238" s="428"/>
      <c r="C238" s="453"/>
      <c r="D238" s="429"/>
      <c r="E238" s="429"/>
      <c r="F238" s="429"/>
      <c r="G238" s="429"/>
      <c r="H238" s="429"/>
      <c r="I238" s="429"/>
      <c r="J238" s="429"/>
      <c r="K238" s="429"/>
    </row>
    <row r="239" spans="2:11" ht="18" customHeight="1" x14ac:dyDescent="0.25">
      <c r="B239" s="428"/>
      <c r="C239" s="453"/>
      <c r="D239" s="429"/>
      <c r="E239" s="429"/>
      <c r="F239" s="429"/>
      <c r="G239" s="429"/>
      <c r="H239" s="429"/>
      <c r="I239" s="429"/>
      <c r="J239" s="429"/>
      <c r="K239" s="429"/>
    </row>
    <row r="240" spans="2:11" ht="18" customHeight="1" x14ac:dyDescent="0.25">
      <c r="B240" s="428"/>
      <c r="C240" s="453"/>
      <c r="D240" s="429"/>
      <c r="E240" s="429"/>
      <c r="F240" s="429"/>
      <c r="G240" s="429"/>
      <c r="H240" s="429"/>
      <c r="I240" s="429"/>
      <c r="J240" s="429"/>
      <c r="K240" s="429"/>
    </row>
    <row r="241" spans="2:11" ht="18" customHeight="1" x14ac:dyDescent="0.25">
      <c r="B241" s="428"/>
      <c r="C241" s="453"/>
      <c r="D241" s="429"/>
      <c r="E241" s="429"/>
      <c r="F241" s="429"/>
      <c r="G241" s="429"/>
      <c r="H241" s="429"/>
      <c r="I241" s="429"/>
      <c r="J241" s="429"/>
      <c r="K241" s="429"/>
    </row>
    <row r="242" spans="2:11" ht="18" customHeight="1" x14ac:dyDescent="0.25">
      <c r="B242" s="428"/>
      <c r="C242" s="453"/>
      <c r="D242" s="429"/>
      <c r="E242" s="429"/>
      <c r="F242" s="429"/>
      <c r="G242" s="429"/>
      <c r="H242" s="429"/>
      <c r="I242" s="429"/>
      <c r="J242" s="429"/>
      <c r="K242" s="429"/>
    </row>
    <row r="243" spans="2:11" ht="18" customHeight="1" x14ac:dyDescent="0.25">
      <c r="B243" s="428"/>
      <c r="C243" s="453"/>
      <c r="D243" s="429"/>
      <c r="E243" s="429"/>
      <c r="F243" s="429"/>
      <c r="G243" s="429"/>
      <c r="H243" s="429"/>
      <c r="I243" s="429"/>
      <c r="J243" s="429"/>
      <c r="K243" s="429"/>
    </row>
    <row r="244" spans="2:11" ht="18" customHeight="1" x14ac:dyDescent="0.25">
      <c r="B244" s="428"/>
      <c r="C244" s="453"/>
      <c r="D244" s="429"/>
      <c r="E244" s="429"/>
      <c r="F244" s="429"/>
      <c r="G244" s="429"/>
      <c r="H244" s="429"/>
      <c r="I244" s="429"/>
      <c r="J244" s="429"/>
      <c r="K244" s="429"/>
    </row>
    <row r="245" spans="2:11" ht="18" customHeight="1" x14ac:dyDescent="0.25">
      <c r="B245" s="428"/>
      <c r="C245" s="453"/>
      <c r="D245" s="429"/>
      <c r="E245" s="429"/>
      <c r="F245" s="429"/>
      <c r="G245" s="429"/>
      <c r="H245" s="429"/>
      <c r="I245" s="429"/>
      <c r="J245" s="429"/>
      <c r="K245" s="429"/>
    </row>
    <row r="246" spans="2:11" ht="18" customHeight="1" x14ac:dyDescent="0.25">
      <c r="B246" s="428"/>
      <c r="C246" s="453"/>
      <c r="D246" s="429"/>
      <c r="E246" s="429"/>
      <c r="F246" s="429"/>
      <c r="G246" s="429"/>
      <c r="H246" s="429"/>
      <c r="I246" s="429"/>
      <c r="J246" s="429"/>
      <c r="K246" s="429"/>
    </row>
    <row r="247" spans="2:11" ht="18" customHeight="1" x14ac:dyDescent="0.25">
      <c r="B247" s="395"/>
      <c r="C247" s="454"/>
      <c r="D247" s="395"/>
      <c r="E247" s="395"/>
      <c r="F247" s="395"/>
      <c r="G247" s="395"/>
      <c r="H247" s="395"/>
      <c r="I247" s="395"/>
      <c r="J247" s="395"/>
      <c r="K247" s="395"/>
    </row>
    <row r="248" spans="2:11" ht="18" customHeight="1" x14ac:dyDescent="0.25">
      <c r="B248" s="395"/>
      <c r="C248" s="454"/>
      <c r="D248" s="395"/>
      <c r="E248" s="395"/>
      <c r="F248" s="395"/>
      <c r="G248" s="395"/>
      <c r="H248" s="395"/>
      <c r="I248" s="395"/>
      <c r="J248" s="395"/>
      <c r="K248" s="395"/>
    </row>
    <row r="249" spans="2:11" ht="18" customHeight="1" x14ac:dyDescent="0.25">
      <c r="B249" s="395"/>
      <c r="C249" s="454"/>
      <c r="D249" s="395"/>
      <c r="E249" s="395"/>
      <c r="F249" s="395"/>
      <c r="G249" s="395"/>
      <c r="H249" s="395"/>
      <c r="I249" s="395"/>
      <c r="J249" s="395"/>
      <c r="K249" s="395"/>
    </row>
    <row r="250" spans="2:11" ht="18" customHeight="1" x14ac:dyDescent="0.25">
      <c r="B250" s="395"/>
      <c r="C250" s="454"/>
      <c r="D250" s="395"/>
      <c r="E250" s="395"/>
      <c r="F250" s="395"/>
      <c r="G250" s="395"/>
      <c r="H250" s="395"/>
      <c r="I250" s="395"/>
      <c r="J250" s="395"/>
      <c r="K250" s="395"/>
    </row>
    <row r="251" spans="2:11" ht="18" customHeight="1" x14ac:dyDescent="0.25">
      <c r="B251" s="395"/>
      <c r="C251" s="454"/>
      <c r="D251" s="395"/>
      <c r="E251" s="395"/>
      <c r="F251" s="395"/>
      <c r="G251" s="395"/>
      <c r="H251" s="395"/>
      <c r="I251" s="395"/>
      <c r="J251" s="395"/>
      <c r="K251" s="395"/>
    </row>
    <row r="252" spans="2:11" ht="18" customHeight="1" x14ac:dyDescent="0.25">
      <c r="B252" s="395"/>
      <c r="C252" s="454"/>
      <c r="D252" s="395"/>
      <c r="E252" s="395"/>
      <c r="F252" s="395"/>
      <c r="G252" s="395"/>
      <c r="H252" s="395"/>
      <c r="I252" s="395"/>
      <c r="J252" s="395"/>
      <c r="K252" s="395"/>
    </row>
    <row r="253" spans="2:11" ht="18" customHeight="1" x14ac:dyDescent="0.25">
      <c r="B253" s="395"/>
      <c r="C253" s="454"/>
      <c r="D253" s="395"/>
      <c r="E253" s="395"/>
      <c r="F253" s="395"/>
      <c r="G253" s="395"/>
      <c r="H253" s="395"/>
      <c r="I253" s="395"/>
      <c r="J253" s="395"/>
      <c r="K253" s="395"/>
    </row>
    <row r="254" spans="2:11" ht="18" customHeight="1" x14ac:dyDescent="0.25">
      <c r="B254" s="395"/>
      <c r="C254" s="454"/>
      <c r="D254" s="395"/>
      <c r="E254" s="395"/>
      <c r="F254" s="395"/>
      <c r="G254" s="395"/>
      <c r="H254" s="395"/>
      <c r="I254" s="395"/>
      <c r="J254" s="395"/>
      <c r="K254" s="395"/>
    </row>
    <row r="255" spans="2:11" ht="18" customHeight="1" x14ac:dyDescent="0.25">
      <c r="B255" s="395"/>
      <c r="C255" s="454"/>
      <c r="D255" s="395"/>
      <c r="E255" s="395"/>
      <c r="F255" s="395"/>
      <c r="G255" s="395"/>
      <c r="H255" s="395"/>
      <c r="I255" s="395"/>
      <c r="J255" s="395"/>
      <c r="K255" s="395"/>
    </row>
    <row r="256" spans="2:11" ht="18" customHeight="1" x14ac:dyDescent="0.25">
      <c r="B256" s="395"/>
      <c r="C256" s="454"/>
      <c r="D256" s="395"/>
      <c r="E256" s="395"/>
      <c r="F256" s="395"/>
      <c r="G256" s="395"/>
      <c r="H256" s="395"/>
      <c r="I256" s="395"/>
      <c r="J256" s="395"/>
      <c r="K256" s="395"/>
    </row>
    <row r="257" spans="2:11" ht="18" customHeight="1" x14ac:dyDescent="0.25">
      <c r="B257" s="395"/>
      <c r="C257" s="454"/>
      <c r="D257" s="395"/>
      <c r="E257" s="395"/>
      <c r="F257" s="395"/>
      <c r="G257" s="395"/>
      <c r="H257" s="395"/>
      <c r="I257" s="395"/>
      <c r="J257" s="395"/>
      <c r="K257" s="395"/>
    </row>
    <row r="258" spans="2:11" ht="18" customHeight="1" x14ac:dyDescent="0.25">
      <c r="B258" s="395"/>
      <c r="C258" s="454"/>
      <c r="D258" s="395"/>
      <c r="E258" s="395"/>
      <c r="F258" s="395"/>
      <c r="G258" s="395"/>
      <c r="H258" s="395"/>
      <c r="I258" s="395"/>
      <c r="J258" s="395"/>
      <c r="K258" s="395"/>
    </row>
    <row r="259" spans="2:11" ht="18" customHeight="1" x14ac:dyDescent="0.25">
      <c r="B259" s="395"/>
      <c r="C259" s="454"/>
      <c r="D259" s="395"/>
      <c r="E259" s="395"/>
      <c r="F259" s="395"/>
      <c r="G259" s="395"/>
      <c r="H259" s="395"/>
      <c r="I259" s="395"/>
      <c r="J259" s="395"/>
      <c r="K259" s="395"/>
    </row>
    <row r="260" spans="2:11" ht="18" customHeight="1" x14ac:dyDescent="0.25">
      <c r="B260" s="395"/>
      <c r="C260" s="454"/>
      <c r="D260" s="395"/>
      <c r="E260" s="395"/>
      <c r="F260" s="395"/>
      <c r="G260" s="395"/>
      <c r="H260" s="395"/>
      <c r="I260" s="395"/>
      <c r="J260" s="395"/>
      <c r="K260" s="395"/>
    </row>
    <row r="261" spans="2:11" ht="18" customHeight="1" x14ac:dyDescent="0.25">
      <c r="B261" s="395"/>
      <c r="C261" s="454"/>
      <c r="D261" s="395"/>
      <c r="E261" s="395"/>
      <c r="F261" s="395"/>
      <c r="G261" s="395"/>
      <c r="H261" s="395"/>
      <c r="I261" s="395"/>
      <c r="J261" s="395"/>
      <c r="K261" s="395"/>
    </row>
    <row r="262" spans="2:11" ht="18" customHeight="1" x14ac:dyDescent="0.25">
      <c r="B262" s="395"/>
      <c r="C262" s="454"/>
      <c r="D262" s="395"/>
      <c r="E262" s="395"/>
      <c r="F262" s="395"/>
      <c r="G262" s="395"/>
      <c r="H262" s="395"/>
      <c r="I262" s="395"/>
      <c r="J262" s="395"/>
      <c r="K262" s="395"/>
    </row>
    <row r="263" spans="2:11" ht="18" customHeight="1" x14ac:dyDescent="0.25">
      <c r="B263" s="395"/>
      <c r="C263" s="454"/>
      <c r="D263" s="395"/>
      <c r="E263" s="395"/>
      <c r="F263" s="395"/>
      <c r="G263" s="395"/>
      <c r="H263" s="395"/>
      <c r="I263" s="395"/>
      <c r="J263" s="395"/>
      <c r="K263" s="395"/>
    </row>
    <row r="264" spans="2:11" ht="18" customHeight="1" x14ac:dyDescent="0.25">
      <c r="B264" s="395"/>
      <c r="C264" s="454"/>
      <c r="D264" s="395"/>
      <c r="E264" s="395"/>
      <c r="F264" s="395"/>
      <c r="G264" s="395"/>
      <c r="H264" s="395"/>
      <c r="I264" s="395"/>
      <c r="J264" s="395"/>
      <c r="K264" s="395"/>
    </row>
    <row r="265" spans="2:11" ht="18" customHeight="1" x14ac:dyDescent="0.25">
      <c r="B265" s="395"/>
      <c r="C265" s="454"/>
      <c r="D265" s="395"/>
      <c r="E265" s="395"/>
      <c r="F265" s="395"/>
      <c r="G265" s="395"/>
      <c r="H265" s="395"/>
      <c r="I265" s="395"/>
      <c r="J265" s="395"/>
      <c r="K265" s="395"/>
    </row>
    <row r="266" spans="2:11" ht="18" customHeight="1" x14ac:dyDescent="0.25">
      <c r="B266" s="395"/>
      <c r="C266" s="454"/>
      <c r="D266" s="395"/>
      <c r="E266" s="395"/>
      <c r="F266" s="395"/>
      <c r="G266" s="395"/>
      <c r="H266" s="395"/>
      <c r="I266" s="395"/>
      <c r="J266" s="395"/>
      <c r="K266" s="395"/>
    </row>
    <row r="267" spans="2:11" ht="18" customHeight="1" x14ac:dyDescent="0.25">
      <c r="B267" s="395"/>
      <c r="C267" s="454"/>
      <c r="D267" s="395"/>
      <c r="E267" s="395"/>
      <c r="F267" s="395"/>
      <c r="G267" s="395"/>
      <c r="H267" s="395"/>
      <c r="I267" s="395"/>
      <c r="J267" s="395"/>
      <c r="K267" s="395"/>
    </row>
    <row r="268" spans="2:11" ht="18" customHeight="1" x14ac:dyDescent="0.25">
      <c r="B268" s="395"/>
      <c r="C268" s="454"/>
      <c r="D268" s="395"/>
      <c r="E268" s="395"/>
      <c r="F268" s="395"/>
      <c r="G268" s="395"/>
      <c r="H268" s="395"/>
      <c r="I268" s="395"/>
      <c r="J268" s="395"/>
      <c r="K268" s="395"/>
    </row>
    <row r="269" spans="2:11" ht="18" customHeight="1" x14ac:dyDescent="0.25">
      <c r="B269" s="395"/>
      <c r="C269" s="454"/>
      <c r="D269" s="395"/>
      <c r="E269" s="395"/>
      <c r="F269" s="395"/>
      <c r="G269" s="395"/>
      <c r="H269" s="395"/>
      <c r="I269" s="395"/>
      <c r="J269" s="395"/>
      <c r="K269" s="395"/>
    </row>
    <row r="270" spans="2:11" ht="18" customHeight="1" x14ac:dyDescent="0.25">
      <c r="B270" s="395"/>
      <c r="C270" s="454"/>
      <c r="D270" s="395"/>
      <c r="E270" s="395"/>
      <c r="F270" s="395"/>
      <c r="G270" s="395"/>
      <c r="H270" s="395"/>
      <c r="I270" s="395"/>
      <c r="J270" s="395"/>
      <c r="K270" s="395"/>
    </row>
    <row r="271" spans="2:11" ht="18" customHeight="1" x14ac:dyDescent="0.25">
      <c r="B271" s="395"/>
      <c r="C271" s="454"/>
      <c r="D271" s="395"/>
      <c r="E271" s="395"/>
      <c r="F271" s="395"/>
      <c r="G271" s="395"/>
      <c r="H271" s="395"/>
      <c r="I271" s="395"/>
      <c r="J271" s="395"/>
      <c r="K271" s="395"/>
    </row>
    <row r="272" spans="2:11" ht="18" customHeight="1" x14ac:dyDescent="0.25">
      <c r="B272" s="395"/>
      <c r="C272" s="454"/>
      <c r="D272" s="395"/>
      <c r="E272" s="395"/>
      <c r="F272" s="395"/>
      <c r="G272" s="395"/>
      <c r="H272" s="395"/>
      <c r="I272" s="395"/>
      <c r="J272" s="395"/>
      <c r="K272" s="395"/>
    </row>
    <row r="273" spans="2:11" ht="18" customHeight="1" x14ac:dyDescent="0.25">
      <c r="B273" s="395"/>
      <c r="C273" s="454"/>
      <c r="D273" s="395"/>
      <c r="E273" s="395"/>
      <c r="F273" s="395"/>
      <c r="G273" s="395"/>
      <c r="H273" s="395"/>
      <c r="I273" s="395"/>
      <c r="J273" s="395"/>
      <c r="K273" s="395"/>
    </row>
    <row r="274" spans="2:11" ht="18" customHeight="1" x14ac:dyDescent="0.25">
      <c r="B274" s="395"/>
      <c r="C274" s="454"/>
      <c r="D274" s="395"/>
      <c r="E274" s="395"/>
      <c r="F274" s="395"/>
      <c r="G274" s="395"/>
      <c r="H274" s="395"/>
      <c r="I274" s="395"/>
      <c r="J274" s="395"/>
      <c r="K274" s="395"/>
    </row>
    <row r="275" spans="2:11" ht="18" customHeight="1" x14ac:dyDescent="0.25">
      <c r="B275" s="395"/>
      <c r="C275" s="454"/>
      <c r="D275" s="395"/>
      <c r="E275" s="395"/>
      <c r="F275" s="395"/>
      <c r="G275" s="395"/>
      <c r="H275" s="395"/>
      <c r="I275" s="395"/>
      <c r="J275" s="395"/>
      <c r="K275" s="395"/>
    </row>
    <row r="276" spans="2:11" ht="18" customHeight="1" x14ac:dyDescent="0.25">
      <c r="B276" s="395"/>
      <c r="C276" s="454"/>
      <c r="D276" s="395"/>
      <c r="E276" s="395"/>
      <c r="F276" s="395"/>
      <c r="G276" s="395"/>
      <c r="H276" s="395"/>
      <c r="I276" s="395"/>
      <c r="J276" s="395"/>
      <c r="K276" s="395"/>
    </row>
    <row r="277" spans="2:11" ht="18" customHeight="1" x14ac:dyDescent="0.25">
      <c r="B277" s="395"/>
      <c r="C277" s="454"/>
      <c r="D277" s="395"/>
      <c r="E277" s="395"/>
      <c r="F277" s="395"/>
      <c r="G277" s="395"/>
      <c r="H277" s="395"/>
      <c r="I277" s="395"/>
      <c r="J277" s="395"/>
      <c r="K277" s="395"/>
    </row>
    <row r="278" spans="2:11" ht="18" customHeight="1" x14ac:dyDescent="0.25">
      <c r="B278" s="395"/>
      <c r="C278" s="454"/>
      <c r="D278" s="395"/>
      <c r="E278" s="395"/>
      <c r="F278" s="395"/>
      <c r="G278" s="395"/>
      <c r="H278" s="395"/>
      <c r="I278" s="395"/>
      <c r="J278" s="395"/>
      <c r="K278" s="395"/>
    </row>
    <row r="279" spans="2:11" ht="18" customHeight="1" x14ac:dyDescent="0.25">
      <c r="B279" s="395"/>
      <c r="C279" s="454"/>
      <c r="D279" s="395"/>
      <c r="E279" s="395"/>
      <c r="F279" s="395"/>
      <c r="G279" s="395"/>
      <c r="H279" s="395"/>
      <c r="I279" s="395"/>
      <c r="J279" s="395"/>
      <c r="K279" s="395"/>
    </row>
    <row r="280" spans="2:11" ht="18" customHeight="1" x14ac:dyDescent="0.25">
      <c r="B280" s="395"/>
      <c r="C280" s="454"/>
      <c r="D280" s="395"/>
      <c r="E280" s="395"/>
      <c r="F280" s="395"/>
      <c r="G280" s="395"/>
      <c r="H280" s="395"/>
      <c r="I280" s="395"/>
      <c r="J280" s="395"/>
      <c r="K280" s="395"/>
    </row>
    <row r="281" spans="2:11" ht="18" customHeight="1" x14ac:dyDescent="0.25">
      <c r="B281" s="395"/>
      <c r="C281" s="454"/>
      <c r="D281" s="395"/>
      <c r="E281" s="395"/>
      <c r="F281" s="395"/>
      <c r="G281" s="395"/>
      <c r="H281" s="395"/>
      <c r="I281" s="395"/>
      <c r="J281" s="395"/>
      <c r="K281" s="395"/>
    </row>
    <row r="282" spans="2:11" ht="18" customHeight="1" x14ac:dyDescent="0.25">
      <c r="B282" s="395"/>
      <c r="C282" s="454"/>
      <c r="D282" s="395"/>
      <c r="E282" s="395"/>
      <c r="F282" s="395"/>
      <c r="G282" s="395"/>
      <c r="H282" s="395"/>
      <c r="I282" s="395"/>
      <c r="J282" s="395"/>
      <c r="K282" s="395"/>
    </row>
    <row r="283" spans="2:11" ht="18" customHeight="1" x14ac:dyDescent="0.25">
      <c r="B283" s="395"/>
      <c r="C283" s="454"/>
      <c r="D283" s="395"/>
      <c r="E283" s="395"/>
      <c r="F283" s="395"/>
      <c r="G283" s="395"/>
      <c r="H283" s="395"/>
      <c r="I283" s="395"/>
      <c r="J283" s="395"/>
      <c r="K283" s="395"/>
    </row>
    <row r="284" spans="2:11" ht="18" customHeight="1" x14ac:dyDescent="0.25">
      <c r="B284" s="395"/>
      <c r="C284" s="454"/>
      <c r="D284" s="395"/>
      <c r="E284" s="395"/>
      <c r="F284" s="395"/>
      <c r="G284" s="395"/>
      <c r="H284" s="395"/>
      <c r="I284" s="395"/>
      <c r="J284" s="395"/>
      <c r="K284" s="395"/>
    </row>
    <row r="285" spans="2:11" ht="18" customHeight="1" x14ac:dyDescent="0.25">
      <c r="B285" s="395"/>
      <c r="C285" s="454"/>
      <c r="D285" s="395"/>
      <c r="E285" s="395"/>
      <c r="F285" s="395"/>
      <c r="G285" s="395"/>
      <c r="H285" s="395"/>
      <c r="I285" s="395"/>
      <c r="J285" s="395"/>
      <c r="K285" s="395"/>
    </row>
    <row r="286" spans="2:11" ht="18" customHeight="1" x14ac:dyDescent="0.25">
      <c r="B286" s="395"/>
      <c r="C286" s="454"/>
      <c r="D286" s="395"/>
      <c r="E286" s="395"/>
      <c r="F286" s="395"/>
      <c r="G286" s="395"/>
      <c r="H286" s="395"/>
      <c r="I286" s="395"/>
      <c r="J286" s="395"/>
      <c r="K286" s="395"/>
    </row>
    <row r="287" spans="2:11" ht="18" customHeight="1" x14ac:dyDescent="0.25">
      <c r="B287" s="395"/>
      <c r="C287" s="454"/>
      <c r="D287" s="395"/>
      <c r="E287" s="395"/>
      <c r="F287" s="395"/>
      <c r="G287" s="395"/>
      <c r="H287" s="395"/>
      <c r="I287" s="395"/>
      <c r="J287" s="395"/>
      <c r="K287" s="395"/>
    </row>
    <row r="288" spans="2:11" ht="18" customHeight="1" x14ac:dyDescent="0.25">
      <c r="B288" s="395"/>
      <c r="C288" s="454"/>
      <c r="D288" s="395"/>
      <c r="E288" s="395"/>
      <c r="F288" s="395"/>
      <c r="G288" s="395"/>
      <c r="H288" s="395"/>
      <c r="I288" s="395"/>
      <c r="J288" s="395"/>
      <c r="K288" s="395"/>
    </row>
    <row r="289" spans="2:11" ht="18" customHeight="1" x14ac:dyDescent="0.25">
      <c r="B289" s="395"/>
      <c r="C289" s="454"/>
      <c r="D289" s="395"/>
      <c r="E289" s="395"/>
      <c r="F289" s="395"/>
      <c r="G289" s="395"/>
      <c r="H289" s="395"/>
      <c r="I289" s="395"/>
      <c r="J289" s="395"/>
      <c r="K289" s="395"/>
    </row>
    <row r="290" spans="2:11" ht="18" customHeight="1" x14ac:dyDescent="0.25">
      <c r="B290" s="395"/>
      <c r="C290" s="454"/>
      <c r="D290" s="395"/>
      <c r="E290" s="395"/>
      <c r="F290" s="395"/>
      <c r="G290" s="395"/>
      <c r="H290" s="395"/>
      <c r="I290" s="395"/>
      <c r="J290" s="395"/>
      <c r="K290" s="395"/>
    </row>
    <row r="291" spans="2:11" ht="18" customHeight="1" x14ac:dyDescent="0.25">
      <c r="B291" s="395"/>
      <c r="C291" s="454"/>
      <c r="D291" s="395"/>
      <c r="E291" s="395"/>
      <c r="F291" s="395"/>
      <c r="G291" s="395"/>
      <c r="H291" s="395"/>
      <c r="I291" s="395"/>
      <c r="J291" s="395"/>
      <c r="K291" s="395"/>
    </row>
    <row r="292" spans="2:11" ht="18" customHeight="1" x14ac:dyDescent="0.25">
      <c r="B292" s="395"/>
      <c r="C292" s="454"/>
      <c r="D292" s="395"/>
      <c r="E292" s="395"/>
      <c r="F292" s="395"/>
      <c r="G292" s="395"/>
      <c r="H292" s="395"/>
      <c r="I292" s="395"/>
      <c r="J292" s="395"/>
      <c r="K292" s="395"/>
    </row>
    <row r="293" spans="2:11" ht="18" customHeight="1" x14ac:dyDescent="0.25">
      <c r="B293" s="395"/>
      <c r="C293" s="454"/>
      <c r="D293" s="395"/>
      <c r="E293" s="395"/>
      <c r="F293" s="395"/>
      <c r="G293" s="395"/>
      <c r="H293" s="395"/>
      <c r="I293" s="395"/>
      <c r="J293" s="395"/>
      <c r="K293" s="395"/>
    </row>
    <row r="294" spans="2:11" ht="18" customHeight="1" x14ac:dyDescent="0.25">
      <c r="B294" s="395"/>
      <c r="C294" s="454"/>
      <c r="D294" s="395"/>
      <c r="E294" s="395"/>
      <c r="F294" s="395"/>
      <c r="G294" s="395"/>
      <c r="H294" s="395"/>
      <c r="I294" s="395"/>
      <c r="J294" s="395"/>
      <c r="K294" s="395"/>
    </row>
    <row r="295" spans="2:11" ht="18" customHeight="1" x14ac:dyDescent="0.25">
      <c r="B295" s="395"/>
      <c r="C295" s="454"/>
      <c r="D295" s="395"/>
      <c r="E295" s="395"/>
      <c r="F295" s="395"/>
      <c r="G295" s="395"/>
      <c r="H295" s="395"/>
      <c r="I295" s="395"/>
      <c r="J295" s="395"/>
      <c r="K295" s="395"/>
    </row>
    <row r="296" spans="2:11" ht="18" customHeight="1" x14ac:dyDescent="0.25">
      <c r="B296" s="395"/>
      <c r="C296" s="454"/>
      <c r="D296" s="395"/>
      <c r="E296" s="395"/>
      <c r="F296" s="395"/>
      <c r="G296" s="395"/>
      <c r="H296" s="395"/>
      <c r="I296" s="395"/>
      <c r="J296" s="395"/>
      <c r="K296" s="395"/>
    </row>
    <row r="297" spans="2:11" ht="18" customHeight="1" x14ac:dyDescent="0.25">
      <c r="B297" s="395"/>
      <c r="C297" s="454"/>
      <c r="D297" s="395"/>
      <c r="E297" s="395"/>
      <c r="F297" s="395"/>
      <c r="G297" s="395"/>
      <c r="H297" s="395"/>
      <c r="I297" s="395"/>
      <c r="J297" s="395"/>
      <c r="K297" s="395"/>
    </row>
    <row r="298" spans="2:11" ht="18" customHeight="1" x14ac:dyDescent="0.25">
      <c r="B298" s="395"/>
      <c r="C298" s="454"/>
      <c r="D298" s="395"/>
      <c r="E298" s="395"/>
      <c r="F298" s="395"/>
      <c r="G298" s="395"/>
      <c r="H298" s="395"/>
      <c r="I298" s="395"/>
      <c r="J298" s="395"/>
      <c r="K298" s="395"/>
    </row>
    <row r="299" spans="2:11" ht="18" customHeight="1" x14ac:dyDescent="0.25">
      <c r="B299" s="395"/>
      <c r="C299" s="454"/>
      <c r="D299" s="395"/>
      <c r="E299" s="395"/>
      <c r="F299" s="395"/>
      <c r="G299" s="395"/>
      <c r="H299" s="395"/>
      <c r="I299" s="395"/>
      <c r="J299" s="395"/>
      <c r="K299" s="395"/>
    </row>
    <row r="300" spans="2:11" ht="18" customHeight="1" x14ac:dyDescent="0.25">
      <c r="B300" s="395"/>
      <c r="C300" s="454"/>
      <c r="D300" s="395"/>
      <c r="E300" s="395"/>
      <c r="F300" s="395"/>
      <c r="G300" s="395"/>
      <c r="H300" s="395"/>
      <c r="I300" s="395"/>
      <c r="J300" s="395"/>
      <c r="K300" s="395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43" priority="2">
      <formula>$B14&lt;&gt;""</formula>
    </cfRule>
  </conditionalFormatting>
  <conditionalFormatting sqref="Z14">
    <cfRule type="expression" dxfId="42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D07DE0C2-0BB9-445C-A9E7-AF1C19E0FE9A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E5A0A833-9055-486A-92B1-676F5051D896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A456F7B7-D322-48C7-BEDB-AE17D44A4F76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424B9DCA-BE73-4C2B-879C-36D701273F87}"/>
    <dataValidation allowBlank="1" showInputMessage="1" showErrorMessage="1" prompt="Entrez le montant du prêt dans cette cellule" sqref="E5" xr:uid="{64ED1361-07F3-4C3E-B640-50BE7BECA6A0}"/>
    <dataValidation allowBlank="1" showInputMessage="1" showErrorMessage="1" prompt="Entrez le taux d’intérêt annuel dans cette cellule" sqref="E6" xr:uid="{0B43190A-EC90-4E17-8179-AF7662093AC6}"/>
    <dataValidation allowBlank="1" showInputMessage="1" showErrorMessage="1" prompt="Entrez la période de prêt en années dans cette cellule" sqref="E7" xr:uid="{23DC095D-5CF0-4272-B41D-573DDBFCA086}"/>
    <dataValidation allowBlank="1" showInputMessage="1" showErrorMessage="1" prompt="Entrez le nombre de paiements par an dans cette cellule" sqref="E8" xr:uid="{8C797BB9-24A4-43F5-AF23-60568106E4A2}"/>
    <dataValidation allowBlank="1" showInputMessage="1" showErrorMessage="1" prompt="Entrez la date de début du prêt dans cette cellule" sqref="E9" xr:uid="{F774B872-2ADC-4B9F-ACBD-A4F0FDAC4121}"/>
    <dataValidation allowBlank="1" showInputMessage="1" showErrorMessage="1" prompt="Entrez le montant du paiement supplémentaire dans cette cellule" sqref="E12:E13" xr:uid="{D32138BE-31E1-416D-9D04-80E67112B700}"/>
    <dataValidation allowBlank="1" showInputMessage="1" showErrorMessage="1" prompt="Total des intérêts calculé automatiquement" sqref="I9" xr:uid="{DDFAD482-4D5D-48A8-9210-AE076CA79EF7}"/>
    <dataValidation allowBlank="1" showInputMessage="1" showErrorMessage="1" prompt="Montant du paiement programmé mis à jour automatiquement" sqref="I5" xr:uid="{6A226F20-94FA-475F-AB45-93115C54F4BC}"/>
    <dataValidation allowBlank="1" showInputMessage="1" showErrorMessage="1" prompt="Nombre prévu de paiements mis à jour automatiquement" sqref="I6" xr:uid="{B2471F1B-D819-4C83-95B9-FA9DDF0878A4}"/>
    <dataValidation allowBlank="1" showInputMessage="1" showErrorMessage="1" prompt="Nombre de paiements mis à jour automatiquement" sqref="I7" xr:uid="{5A060FA2-F0A2-45A7-9C77-15B613B6CB2A}"/>
    <dataValidation allowBlank="1" showInputMessage="1" showErrorMessage="1" prompt="Total des paiements en avance mis à jour automatiquement" sqref="I8" xr:uid="{DC44F0B8-7CD2-4FE0-A61B-87DE3B98D471}"/>
    <dataValidation allowBlank="1" showInputMessage="1" showErrorMessage="1" prompt="Le numéro de paiement est mis à jour automatiquement dans cette colonne" sqref="B14" xr:uid="{E54401DC-0298-4AFB-B71E-B24CC4EFFAB8}"/>
    <dataValidation allowBlank="1" showInputMessage="1" showErrorMessage="1" prompt="La date de paiement est mise à jour automatiquement dans cette colonne" sqref="C14" xr:uid="{515A1150-7D10-4D0E-90CC-81A3494EDD89}"/>
    <dataValidation allowBlank="1" showInputMessage="1" showErrorMessage="1" prompt="Le solde de début est mis à jour automatiquement dans cette colonne" sqref="D14" xr:uid="{C6B171C7-C3E9-4F3F-A756-4979F8954F31}"/>
    <dataValidation allowBlank="1" showInputMessage="1" showErrorMessage="1" prompt="Le paiement programmé est mis à jour automatiquement dans cette colonne" sqref="E14" xr:uid="{41FA0B46-D813-4924-AD4E-73B62267EBCA}"/>
    <dataValidation allowBlank="1" showInputMessage="1" showErrorMessage="1" prompt="Le paiement supplémentaire est mis à jour automatiquement dans cette colonne" sqref="F14" xr:uid="{A58F77CA-B79F-4852-97EB-5F893C089280}"/>
    <dataValidation allowBlank="1" showInputMessage="1" showErrorMessage="1" prompt="Le paiement total est mis à jour automatiquement dans cette colonne" sqref="G14" xr:uid="{BA61695A-DA1B-4FE3-84B9-9C8C61DFEE1C}"/>
    <dataValidation allowBlank="1" showInputMessage="1" showErrorMessage="1" prompt="Le montant en principal est mis à jour automatiquement dans cette colonne" sqref="H14" xr:uid="{E44957EB-788C-4E79-A7BE-A48754B9FE7D}"/>
    <dataValidation allowBlank="1" showInputMessage="1" showErrorMessage="1" prompt="Les intérêts sont mis à jour automatiquement dans cette colonne" sqref="I14" xr:uid="{4FC3791C-C632-4847-8900-8798ECB435DC}"/>
    <dataValidation allowBlank="1" showInputMessage="1" showErrorMessage="1" prompt="Le solde final est mis à jour automatiquement dans cette colonne" sqref="J14" xr:uid="{6E049464-C287-4C60-96BD-371DE7D02E54}"/>
    <dataValidation allowBlank="1" showInputMessage="1" showErrorMessage="1" prompt="Les intérêts cumulés sont mis à jour automatiquement dans cette colonne" sqref="K14" xr:uid="{E5D0399F-BF89-4EE8-A2E4-20C5B127A09E}"/>
    <dataValidation allowBlank="1" showInputMessage="1" showErrorMessage="1" prompt="Enter the number of months during which only interest will be paid and no principal will be repaid" sqref="E11" xr:uid="{7AB3BEC2-92F5-4B0C-84BA-A3924A55A25A}"/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60B3-66E0-4BA3-A4F6-E47FE72B93CD}">
  <sheetPr codeName="Feuil6">
    <tabColor theme="5" tint="0.39997558519241921"/>
  </sheetPr>
  <dimension ref="A1:ES98"/>
  <sheetViews>
    <sheetView topLeftCell="DL63" zoomScaleNormal="100" workbookViewId="0">
      <selection activeCell="AC31" sqref="AC31"/>
    </sheetView>
  </sheetViews>
  <sheetFormatPr baseColWidth="10" defaultColWidth="11.42578125" defaultRowHeight="11.25" outlineLevelCol="1" x14ac:dyDescent="0.2"/>
  <cols>
    <col min="1" max="1" width="23.140625" style="9" bestFit="1" customWidth="1"/>
    <col min="2" max="2" width="14.28515625" style="1" bestFit="1" customWidth="1"/>
    <col min="3" max="3" width="6.28515625" style="1" bestFit="1" customWidth="1"/>
    <col min="4" max="4" width="27.85546875" style="1" bestFit="1" customWidth="1"/>
    <col min="5" max="5" width="7.7109375" style="17" bestFit="1" customWidth="1"/>
    <col min="6" max="17" width="9" style="1" bestFit="1" customWidth="1" outlineLevel="1"/>
    <col min="18" max="18" width="8.140625" style="1" bestFit="1" customWidth="1"/>
    <col min="19" max="30" width="9" style="1" bestFit="1" customWidth="1" outlineLevel="1"/>
    <col min="31" max="31" width="8.140625" style="1" bestFit="1" customWidth="1"/>
    <col min="32" max="43" width="9" style="1" bestFit="1" customWidth="1" outlineLevel="1"/>
    <col min="44" max="44" width="8.140625" style="1" bestFit="1" customWidth="1"/>
    <col min="45" max="56" width="9" style="1" bestFit="1" customWidth="1" outlineLevel="1"/>
    <col min="57" max="57" width="8.140625" style="1" bestFit="1" customWidth="1"/>
    <col min="58" max="69" width="9" style="1" bestFit="1" customWidth="1" outlineLevel="1"/>
    <col min="70" max="70" width="8.140625" style="1" bestFit="1" customWidth="1"/>
    <col min="71" max="82" width="9" style="1" bestFit="1" customWidth="1" outlineLevel="1"/>
    <col min="83" max="83" width="8.140625" style="1" bestFit="1" customWidth="1"/>
    <col min="84" max="95" width="9" style="1" bestFit="1" customWidth="1" outlineLevel="1"/>
    <col min="96" max="96" width="8.140625" style="1" bestFit="1" customWidth="1"/>
    <col min="97" max="108" width="9" style="1" bestFit="1" customWidth="1" outlineLevel="1"/>
    <col min="109" max="109" width="8.140625" style="1" bestFit="1" customWidth="1"/>
    <col min="110" max="121" width="9" style="1" bestFit="1" customWidth="1" outlineLevel="1"/>
    <col min="122" max="122" width="8.140625" style="1" bestFit="1" customWidth="1"/>
    <col min="123" max="134" width="9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6'!H21</f>
        <v>0</v>
      </c>
      <c r="G6" s="17">
        <f>'SPACELOG 6'!I21</f>
        <v>0</v>
      </c>
      <c r="H6" s="17">
        <f>'SPACELOG 6'!J21</f>
        <v>0</v>
      </c>
      <c r="I6" s="17">
        <f>'SPACELOG 6'!K21</f>
        <v>0</v>
      </c>
      <c r="J6" s="17">
        <f>'SPACELOG 6'!L21</f>
        <v>0</v>
      </c>
      <c r="K6" s="17">
        <f>'SPACELOG 6'!M21</f>
        <v>0</v>
      </c>
      <c r="L6" s="17">
        <f>'SPACELOG 6'!N21</f>
        <v>0</v>
      </c>
      <c r="M6" s="17">
        <f>'SPACELOG 6'!O21</f>
        <v>0</v>
      </c>
      <c r="N6" s="17">
        <f>'SPACELOG 6'!P21</f>
        <v>0</v>
      </c>
      <c r="O6" s="17">
        <f>'SPACELOG 6'!Q21</f>
        <v>0</v>
      </c>
      <c r="P6" s="17">
        <f>'SPACELOG 6'!R21</f>
        <v>0</v>
      </c>
      <c r="Q6" s="17">
        <f>'SPACELOG 6'!S21</f>
        <v>0</v>
      </c>
      <c r="R6" s="319">
        <f>SUM(F6:Q6)</f>
        <v>0</v>
      </c>
      <c r="S6" s="17">
        <f>'SPACELOG 6'!T21</f>
        <v>0</v>
      </c>
      <c r="T6" s="17">
        <f>'SPACELOG 6'!U21</f>
        <v>0</v>
      </c>
      <c r="U6" s="17">
        <f>'SPACELOG 6'!V21</f>
        <v>0</v>
      </c>
      <c r="V6" s="17">
        <f>'SPACELOG 6'!W21</f>
        <v>0</v>
      </c>
      <c r="W6" s="17">
        <f>'SPACELOG 6'!X21</f>
        <v>0</v>
      </c>
      <c r="X6" s="17">
        <f>'SPACELOG 6'!Y21</f>
        <v>0</v>
      </c>
      <c r="Y6" s="17">
        <f>'SPACELOG 6'!Z21</f>
        <v>0</v>
      </c>
      <c r="Z6" s="17">
        <f>'SPACELOG 6'!AA21</f>
        <v>0</v>
      </c>
      <c r="AA6" s="17">
        <f>'SPACELOG 6'!AB21</f>
        <v>0</v>
      </c>
      <c r="AB6" s="17">
        <f>'SPACELOG 6'!AC21</f>
        <v>0</v>
      </c>
      <c r="AC6" s="17">
        <f>'SPACELOG 6'!AD21</f>
        <v>0</v>
      </c>
      <c r="AD6" s="17">
        <f>'SPACELOG 6'!AE21</f>
        <v>0</v>
      </c>
      <c r="AE6" s="319">
        <f>SUM(S6:AD6)</f>
        <v>0</v>
      </c>
      <c r="AF6" s="17">
        <f>'SPACELOG 6'!AF21</f>
        <v>0</v>
      </c>
      <c r="AG6" s="17">
        <f>'SPACELOG 6'!AG21</f>
        <v>0</v>
      </c>
      <c r="AH6" s="17">
        <f>'SPACELOG 6'!AH21</f>
        <v>0</v>
      </c>
      <c r="AI6" s="17">
        <f>'SPACELOG 6'!AI21</f>
        <v>0</v>
      </c>
      <c r="AJ6" s="17">
        <f>'SPACELOG 6'!AJ21</f>
        <v>0</v>
      </c>
      <c r="AK6" s="17">
        <f>'SPACELOG 6'!AK21</f>
        <v>0</v>
      </c>
      <c r="AL6" s="17">
        <f>'SPACELOG 6'!AL21</f>
        <v>0</v>
      </c>
      <c r="AM6" s="17">
        <f>'SPACELOG 6'!AM21</f>
        <v>0</v>
      </c>
      <c r="AN6" s="17">
        <f>'SPACELOG 6'!AN21</f>
        <v>0</v>
      </c>
      <c r="AO6" s="17">
        <f>'SPACELOG 6'!AO21</f>
        <v>0</v>
      </c>
      <c r="AP6" s="17">
        <f>'SPACELOG 6'!AP21</f>
        <v>0</v>
      </c>
      <c r="AQ6" s="17">
        <f>'SPACELOG 6'!AQ21</f>
        <v>0</v>
      </c>
      <c r="AR6" s="319">
        <f>SUM(AF6:AQ6)</f>
        <v>0</v>
      </c>
      <c r="AS6" s="17">
        <f>'SPACELOG 6'!AR21</f>
        <v>0</v>
      </c>
      <c r="AT6" s="17">
        <f>'SPACELOG 6'!AS21</f>
        <v>0</v>
      </c>
      <c r="AU6" s="17">
        <f>'SPACELOG 6'!AT21</f>
        <v>0</v>
      </c>
      <c r="AV6" s="17">
        <f>'SPACELOG 6'!AU21</f>
        <v>0</v>
      </c>
      <c r="AW6" s="17">
        <f>'SPACELOG 6'!AV21</f>
        <v>0</v>
      </c>
      <c r="AX6" s="17">
        <f>'SPACELOG 6'!AW21</f>
        <v>0</v>
      </c>
      <c r="AY6" s="17">
        <f>'SPACELOG 6'!AX21</f>
        <v>0</v>
      </c>
      <c r="AZ6" s="17">
        <f>'SPACELOG 6'!AY21</f>
        <v>0</v>
      </c>
      <c r="BA6" s="17">
        <f>'SPACELOG 6'!AZ21</f>
        <v>0</v>
      </c>
      <c r="BB6" s="17">
        <f>'SPACELOG 6'!BA21</f>
        <v>0</v>
      </c>
      <c r="BC6" s="17">
        <f>'SPACELOG 6'!BB21</f>
        <v>0</v>
      </c>
      <c r="BD6" s="17">
        <f>'SPACELOG 6'!BC21</f>
        <v>0</v>
      </c>
      <c r="BE6" s="319">
        <f>SUM(AS6:BD6)</f>
        <v>0</v>
      </c>
      <c r="BF6" s="17">
        <f>'SPACELOG 6'!BD21</f>
        <v>0</v>
      </c>
      <c r="BG6" s="17">
        <f>'SPACELOG 6'!BE21</f>
        <v>0</v>
      </c>
      <c r="BH6" s="17">
        <f>'SPACELOG 6'!BF21</f>
        <v>0</v>
      </c>
      <c r="BI6" s="17">
        <f>'SPACELOG 6'!BG21</f>
        <v>0</v>
      </c>
      <c r="BJ6" s="17">
        <f>'SPACELOG 6'!BH21</f>
        <v>0</v>
      </c>
      <c r="BK6" s="17">
        <f>'SPACELOG 6'!BI21</f>
        <v>0</v>
      </c>
      <c r="BL6" s="17">
        <f>'SPACELOG 6'!BJ21</f>
        <v>0</v>
      </c>
      <c r="BM6" s="17">
        <f>'SPACELOG 6'!BK21</f>
        <v>0</v>
      </c>
      <c r="BN6" s="17">
        <f>'SPACELOG 6'!BL21</f>
        <v>0</v>
      </c>
      <c r="BO6" s="17">
        <f>'SPACELOG 6'!BM21</f>
        <v>0</v>
      </c>
      <c r="BP6" s="17">
        <f>'SPACELOG 6'!BN21</f>
        <v>0</v>
      </c>
      <c r="BQ6" s="17">
        <f>'SPACELOG 6'!BO21</f>
        <v>0</v>
      </c>
      <c r="BR6" s="319">
        <f>SUM(BF6:BQ6)</f>
        <v>0</v>
      </c>
      <c r="BS6" s="17">
        <f>'SPACELOG 6'!BP21</f>
        <v>0</v>
      </c>
      <c r="BT6" s="17">
        <f>'SPACELOG 6'!BQ21</f>
        <v>0</v>
      </c>
      <c r="BU6" s="17">
        <f>'SPACELOG 6'!BR21</f>
        <v>0</v>
      </c>
      <c r="BV6" s="17">
        <f>'SPACELOG 6'!BS21</f>
        <v>0</v>
      </c>
      <c r="BW6" s="17">
        <f>'SPACELOG 6'!BT21</f>
        <v>0</v>
      </c>
      <c r="BX6" s="17">
        <f>'SPACELOG 6'!BU21</f>
        <v>0</v>
      </c>
      <c r="BY6" s="17">
        <f>'SPACELOG 6'!BV21</f>
        <v>0</v>
      </c>
      <c r="BZ6" s="17">
        <f>'SPACELOG 6'!BW21</f>
        <v>0</v>
      </c>
      <c r="CA6" s="17">
        <f>'SPACELOG 6'!BX21</f>
        <v>0</v>
      </c>
      <c r="CB6" s="17">
        <f>'SPACELOG 6'!BY21</f>
        <v>0</v>
      </c>
      <c r="CC6" s="17">
        <f>'SPACELOG 6'!BZ21</f>
        <v>0</v>
      </c>
      <c r="CD6" s="17">
        <f>'SPACELOG 6'!CA21</f>
        <v>0</v>
      </c>
      <c r="CE6" s="319">
        <f>SUM(BS6:CD6)</f>
        <v>0</v>
      </c>
      <c r="CF6" s="17">
        <f>'SPACELOG 6'!CB21</f>
        <v>0</v>
      </c>
      <c r="CG6" s="17">
        <f>'SPACELOG 6'!CC21</f>
        <v>0</v>
      </c>
      <c r="CH6" s="17">
        <f>'SPACELOG 6'!CD21</f>
        <v>0</v>
      </c>
      <c r="CI6" s="17">
        <f>'SPACELOG 6'!CE21</f>
        <v>0</v>
      </c>
      <c r="CJ6" s="17">
        <f>'SPACELOG 6'!CF21</f>
        <v>0</v>
      </c>
      <c r="CK6" s="17">
        <f>'SPACELOG 6'!CG21</f>
        <v>0</v>
      </c>
      <c r="CL6" s="17">
        <f>'SPACELOG 6'!CH21</f>
        <v>0</v>
      </c>
      <c r="CM6" s="17">
        <f>'SPACELOG 6'!CI21</f>
        <v>0</v>
      </c>
      <c r="CN6" s="17">
        <f>'SPACELOG 6'!CJ21</f>
        <v>0</v>
      </c>
      <c r="CO6" s="17">
        <f>'SPACELOG 6'!CK21</f>
        <v>0</v>
      </c>
      <c r="CP6" s="17">
        <f>'SPACELOG 6'!CL21</f>
        <v>0</v>
      </c>
      <c r="CQ6" s="17">
        <f>'SPACELOG 6'!CM21</f>
        <v>0</v>
      </c>
      <c r="CR6" s="319">
        <f>SUM(CF6:CQ6)</f>
        <v>0</v>
      </c>
      <c r="CS6" s="17">
        <f>'SPACELOG 6'!CN21</f>
        <v>0</v>
      </c>
      <c r="CT6" s="17">
        <f>'SPACELOG 6'!CO21</f>
        <v>0</v>
      </c>
      <c r="CU6" s="17">
        <f>'SPACELOG 6'!CP21</f>
        <v>0</v>
      </c>
      <c r="CV6" s="17">
        <f>'SPACELOG 6'!CQ21</f>
        <v>0</v>
      </c>
      <c r="CW6" s="17">
        <f>'SPACELOG 6'!CR21</f>
        <v>0</v>
      </c>
      <c r="CX6" s="17">
        <f>'SPACELOG 6'!CS21</f>
        <v>0</v>
      </c>
      <c r="CY6" s="17">
        <f>'SPACELOG 6'!CT21</f>
        <v>0</v>
      </c>
      <c r="CZ6" s="17">
        <f>'SPACELOG 6'!CU21</f>
        <v>0</v>
      </c>
      <c r="DA6" s="17">
        <f>'SPACELOG 6'!CV21</f>
        <v>0</v>
      </c>
      <c r="DB6" s="17">
        <f>'SPACELOG 6'!CW21</f>
        <v>0</v>
      </c>
      <c r="DC6" s="17">
        <f>'SPACELOG 6'!CX21</f>
        <v>0</v>
      </c>
      <c r="DD6" s="17">
        <f>'SPACELOG 6'!CY21</f>
        <v>0</v>
      </c>
      <c r="DE6" s="319">
        <f>SUM(CS6:DD6)</f>
        <v>0</v>
      </c>
      <c r="DF6" s="17">
        <f>'SPACELOG 6'!CZ21</f>
        <v>0</v>
      </c>
      <c r="DG6" s="17">
        <f>'SPACELOG 6'!DA21</f>
        <v>0</v>
      </c>
      <c r="DH6" s="17">
        <f>'SPACELOG 6'!DB21</f>
        <v>0</v>
      </c>
      <c r="DI6" s="17">
        <f>'SPACELOG 6'!DC21</f>
        <v>0</v>
      </c>
      <c r="DJ6" s="17">
        <f>'SPACELOG 6'!DD21</f>
        <v>0</v>
      </c>
      <c r="DK6" s="17">
        <f>'SPACELOG 6'!DE21</f>
        <v>0</v>
      </c>
      <c r="DL6" s="17">
        <f>'SPACELOG 6'!DF21</f>
        <v>0</v>
      </c>
      <c r="DM6" s="17">
        <f>'SPACELOG 6'!DG21</f>
        <v>0</v>
      </c>
      <c r="DN6" s="17">
        <f>'SPACELOG 6'!DH21</f>
        <v>0</v>
      </c>
      <c r="DO6" s="17">
        <f>'SPACELOG 6'!DI21</f>
        <v>0</v>
      </c>
      <c r="DP6" s="17">
        <f>'SPACELOG 6'!DJ21</f>
        <v>0</v>
      </c>
      <c r="DQ6" s="17">
        <f>'SPACELOG 6'!DK21</f>
        <v>0</v>
      </c>
      <c r="DR6" s="319">
        <f>SUM(DF6:DQ6)</f>
        <v>0</v>
      </c>
      <c r="DS6" s="17">
        <f>'SPACELOG 6'!DL21</f>
        <v>0</v>
      </c>
      <c r="DT6" s="17">
        <f>'SPACELOG 6'!DM21</f>
        <v>0</v>
      </c>
      <c r="DU6" s="17">
        <f>'SPACELOG 6'!DN21</f>
        <v>0</v>
      </c>
      <c r="DV6" s="17">
        <f>'SPACELOG 6'!DO21</f>
        <v>0</v>
      </c>
      <c r="DW6" s="17">
        <f>'SPACELOG 6'!DP21</f>
        <v>0</v>
      </c>
      <c r="DX6" s="17">
        <f>'SPACELOG 6'!DQ21</f>
        <v>0</v>
      </c>
      <c r="DY6" s="17">
        <f>'SPACELOG 6'!DR21</f>
        <v>0</v>
      </c>
      <c r="DZ6" s="17">
        <f>'SPACELOG 6'!DS21</f>
        <v>0</v>
      </c>
      <c r="EA6" s="17">
        <f>'SPACELOG 6'!DT21</f>
        <v>0</v>
      </c>
      <c r="EB6" s="17">
        <f>'SPACELOG 6'!DU21</f>
        <v>0</v>
      </c>
      <c r="EC6" s="17">
        <f>'SPACELOG 6'!DV21</f>
        <v>0</v>
      </c>
      <c r="ED6" s="17">
        <f>'SPACELOG 6'!DW21</f>
        <v>0</v>
      </c>
      <c r="EE6" s="391">
        <f>SUM(DS6:ED6)</f>
        <v>0</v>
      </c>
    </row>
    <row r="7" spans="1:149" x14ac:dyDescent="0.2">
      <c r="A7" s="1" t="s">
        <v>35</v>
      </c>
      <c r="B7" s="36">
        <v>46174</v>
      </c>
      <c r="D7" s="32" t="s">
        <v>14</v>
      </c>
      <c r="F7" s="17">
        <f t="shared" ref="F7:Q7" si="196">F6</f>
        <v>0</v>
      </c>
      <c r="G7" s="23">
        <f t="shared" si="196"/>
        <v>0</v>
      </c>
      <c r="H7" s="17">
        <f t="shared" si="196"/>
        <v>0</v>
      </c>
      <c r="I7" s="17">
        <f t="shared" si="196"/>
        <v>0</v>
      </c>
      <c r="J7" s="17">
        <f t="shared" si="196"/>
        <v>0</v>
      </c>
      <c r="K7" s="17">
        <f t="shared" si="196"/>
        <v>0</v>
      </c>
      <c r="L7" s="17">
        <f t="shared" si="196"/>
        <v>0</v>
      </c>
      <c r="M7" s="17">
        <f t="shared" si="196"/>
        <v>0</v>
      </c>
      <c r="N7" s="17">
        <f t="shared" si="196"/>
        <v>0</v>
      </c>
      <c r="O7" s="17">
        <f t="shared" si="196"/>
        <v>0</v>
      </c>
      <c r="P7" s="17">
        <f t="shared" si="196"/>
        <v>0</v>
      </c>
      <c r="Q7" s="17">
        <f t="shared" si="196"/>
        <v>0</v>
      </c>
      <c r="R7" s="319">
        <f>SUM(F7:Q7)</f>
        <v>0</v>
      </c>
      <c r="S7" s="17">
        <f t="shared" ref="S7" si="197">S6</f>
        <v>0</v>
      </c>
      <c r="T7" s="23">
        <f t="shared" ref="T7" si="198">T6</f>
        <v>0</v>
      </c>
      <c r="U7" s="17">
        <f t="shared" ref="U7" si="199">U6</f>
        <v>0</v>
      </c>
      <c r="V7" s="17">
        <f t="shared" ref="V7" si="200">V6</f>
        <v>0</v>
      </c>
      <c r="W7" s="17">
        <f t="shared" ref="W7" si="201">W6</f>
        <v>0</v>
      </c>
      <c r="X7" s="17">
        <f t="shared" ref="X7" si="202">X6</f>
        <v>0</v>
      </c>
      <c r="Y7" s="17">
        <f t="shared" ref="Y7" si="203">Y6</f>
        <v>0</v>
      </c>
      <c r="Z7" s="17">
        <f t="shared" ref="Z7" si="204">Z6</f>
        <v>0</v>
      </c>
      <c r="AA7" s="17">
        <f t="shared" ref="AA7" si="205">AA6</f>
        <v>0</v>
      </c>
      <c r="AB7" s="17">
        <f t="shared" ref="AB7" si="206">AB6</f>
        <v>0</v>
      </c>
      <c r="AC7" s="17">
        <f t="shared" ref="AC7" si="207">AC6</f>
        <v>0</v>
      </c>
      <c r="AD7" s="17">
        <f t="shared" ref="AD7" si="208">AD6</f>
        <v>0</v>
      </c>
      <c r="AE7" s="319">
        <f>SUM(S7:AD7)</f>
        <v>0</v>
      </c>
      <c r="AF7" s="17">
        <f t="shared" ref="AF7" si="209">AF6</f>
        <v>0</v>
      </c>
      <c r="AG7" s="23">
        <f t="shared" ref="AG7" si="210">AG6</f>
        <v>0</v>
      </c>
      <c r="AH7" s="17">
        <f t="shared" ref="AH7" si="211">AH6</f>
        <v>0</v>
      </c>
      <c r="AI7" s="17">
        <f t="shared" ref="AI7" si="212">AI6</f>
        <v>0</v>
      </c>
      <c r="AJ7" s="17">
        <f t="shared" ref="AJ7" si="213">AJ6</f>
        <v>0</v>
      </c>
      <c r="AK7" s="17">
        <f t="shared" ref="AK7" si="214">AK6</f>
        <v>0</v>
      </c>
      <c r="AL7" s="17">
        <f t="shared" ref="AL7" si="215">AL6</f>
        <v>0</v>
      </c>
      <c r="AM7" s="17">
        <f t="shared" ref="AM7" si="216">AM6</f>
        <v>0</v>
      </c>
      <c r="AN7" s="17">
        <f t="shared" ref="AN7" si="217">AN6</f>
        <v>0</v>
      </c>
      <c r="AO7" s="17">
        <f t="shared" ref="AO7" si="218">AO6</f>
        <v>0</v>
      </c>
      <c r="AP7" s="17">
        <f t="shared" ref="AP7" si="219">AP6</f>
        <v>0</v>
      </c>
      <c r="AQ7" s="17">
        <f t="shared" ref="AQ7" si="220">AQ6</f>
        <v>0</v>
      </c>
      <c r="AR7" s="319">
        <f>SUM(AF7:AQ7)</f>
        <v>0</v>
      </c>
      <c r="AS7" s="17">
        <f t="shared" ref="AS7" si="221">AS6</f>
        <v>0</v>
      </c>
      <c r="AT7" s="23">
        <f t="shared" ref="AT7" si="222">AT6</f>
        <v>0</v>
      </c>
      <c r="AU7" s="17">
        <f t="shared" ref="AU7" si="223">AU6</f>
        <v>0</v>
      </c>
      <c r="AV7" s="17">
        <f t="shared" ref="AV7" si="224">AV6</f>
        <v>0</v>
      </c>
      <c r="AW7" s="17">
        <f t="shared" ref="AW7" si="225">AW6</f>
        <v>0</v>
      </c>
      <c r="AX7" s="17">
        <f t="shared" ref="AX7" si="226">AX6</f>
        <v>0</v>
      </c>
      <c r="AY7" s="17">
        <f t="shared" ref="AY7" si="227">AY6</f>
        <v>0</v>
      </c>
      <c r="AZ7" s="17">
        <f t="shared" ref="AZ7" si="228">AZ6</f>
        <v>0</v>
      </c>
      <c r="BA7" s="17">
        <f t="shared" ref="BA7" si="229">BA6</f>
        <v>0</v>
      </c>
      <c r="BB7" s="17">
        <f t="shared" ref="BB7" si="230">BB6</f>
        <v>0</v>
      </c>
      <c r="BC7" s="17">
        <f t="shared" ref="BC7" si="231">BC6</f>
        <v>0</v>
      </c>
      <c r="BD7" s="17">
        <f t="shared" ref="BD7" si="232">BD6</f>
        <v>0</v>
      </c>
      <c r="BE7" s="319">
        <f>SUM(AS7:BD7)</f>
        <v>0</v>
      </c>
      <c r="BF7" s="17">
        <f t="shared" ref="BF7" si="233">BF6</f>
        <v>0</v>
      </c>
      <c r="BG7" s="23">
        <f t="shared" ref="BG7" si="234">BG6</f>
        <v>0</v>
      </c>
      <c r="BH7" s="17">
        <f t="shared" ref="BH7" si="235">BH6</f>
        <v>0</v>
      </c>
      <c r="BI7" s="17">
        <f t="shared" ref="BI7" si="236">BI6</f>
        <v>0</v>
      </c>
      <c r="BJ7" s="17">
        <f t="shared" ref="BJ7" si="237">BJ6</f>
        <v>0</v>
      </c>
      <c r="BK7" s="17">
        <f t="shared" ref="BK7" si="238">BK6</f>
        <v>0</v>
      </c>
      <c r="BL7" s="17">
        <f t="shared" ref="BL7" si="239">BL6</f>
        <v>0</v>
      </c>
      <c r="BM7" s="17">
        <f t="shared" ref="BM7" si="240">BM6</f>
        <v>0</v>
      </c>
      <c r="BN7" s="17">
        <f t="shared" ref="BN7" si="241">BN6</f>
        <v>0</v>
      </c>
      <c r="BO7" s="17">
        <f t="shared" ref="BO7" si="242">BO6</f>
        <v>0</v>
      </c>
      <c r="BP7" s="17">
        <f t="shared" ref="BP7" si="243">BP6</f>
        <v>0</v>
      </c>
      <c r="BQ7" s="17">
        <f t="shared" ref="BQ7" si="244">BQ6</f>
        <v>0</v>
      </c>
      <c r="BR7" s="319">
        <f>SUM(BF7:BQ7)</f>
        <v>0</v>
      </c>
      <c r="BS7" s="17">
        <f t="shared" ref="BS7" si="245">BS6</f>
        <v>0</v>
      </c>
      <c r="BT7" s="23">
        <f t="shared" ref="BT7" si="246">BT6</f>
        <v>0</v>
      </c>
      <c r="BU7" s="17">
        <f t="shared" ref="BU7" si="247">BU6</f>
        <v>0</v>
      </c>
      <c r="BV7" s="17">
        <f t="shared" ref="BV7" si="248">BV6</f>
        <v>0</v>
      </c>
      <c r="BW7" s="17">
        <f t="shared" ref="BW7" si="249">BW6</f>
        <v>0</v>
      </c>
      <c r="BX7" s="17">
        <f t="shared" ref="BX7" si="250">BX6</f>
        <v>0</v>
      </c>
      <c r="BY7" s="17">
        <f t="shared" ref="BY7" si="251">BY6</f>
        <v>0</v>
      </c>
      <c r="BZ7" s="17">
        <f t="shared" ref="BZ7" si="252">BZ6</f>
        <v>0</v>
      </c>
      <c r="CA7" s="17">
        <f t="shared" ref="CA7" si="253">CA6</f>
        <v>0</v>
      </c>
      <c r="CB7" s="17">
        <f t="shared" ref="CB7" si="254">CB6</f>
        <v>0</v>
      </c>
      <c r="CC7" s="17">
        <f t="shared" ref="CC7" si="255">CC6</f>
        <v>0</v>
      </c>
      <c r="CD7" s="17">
        <f t="shared" ref="CD7" si="256">CD6</f>
        <v>0</v>
      </c>
      <c r="CE7" s="319">
        <f>SUM(BS7:CD7)</f>
        <v>0</v>
      </c>
      <c r="CF7" s="17">
        <f t="shared" ref="CF7" si="257">CF6</f>
        <v>0</v>
      </c>
      <c r="CG7" s="23">
        <f t="shared" ref="CG7" si="258">CG6</f>
        <v>0</v>
      </c>
      <c r="CH7" s="17">
        <f t="shared" ref="CH7" si="259">CH6</f>
        <v>0</v>
      </c>
      <c r="CI7" s="17">
        <f t="shared" ref="CI7" si="260">CI6</f>
        <v>0</v>
      </c>
      <c r="CJ7" s="17">
        <f t="shared" ref="CJ7" si="261">CJ6</f>
        <v>0</v>
      </c>
      <c r="CK7" s="17">
        <f t="shared" ref="CK7" si="262">CK6</f>
        <v>0</v>
      </c>
      <c r="CL7" s="17">
        <f t="shared" ref="CL7" si="263">CL6</f>
        <v>0</v>
      </c>
      <c r="CM7" s="17">
        <f t="shared" ref="CM7" si="264">CM6</f>
        <v>0</v>
      </c>
      <c r="CN7" s="17">
        <f t="shared" ref="CN7" si="265">CN6</f>
        <v>0</v>
      </c>
      <c r="CO7" s="17">
        <f t="shared" ref="CO7" si="266">CO6</f>
        <v>0</v>
      </c>
      <c r="CP7" s="17">
        <f t="shared" ref="CP7" si="267">CP6</f>
        <v>0</v>
      </c>
      <c r="CQ7" s="17">
        <f t="shared" ref="CQ7" si="268">CQ6</f>
        <v>0</v>
      </c>
      <c r="CR7" s="319">
        <f>SUM(CF7:CQ7)</f>
        <v>0</v>
      </c>
      <c r="CS7" s="17">
        <f t="shared" ref="CS7" si="269">CS6</f>
        <v>0</v>
      </c>
      <c r="CT7" s="23">
        <f t="shared" ref="CT7" si="270">CT6</f>
        <v>0</v>
      </c>
      <c r="CU7" s="17">
        <f t="shared" ref="CU7" si="271">CU6</f>
        <v>0</v>
      </c>
      <c r="CV7" s="17">
        <f t="shared" ref="CV7" si="272">CV6</f>
        <v>0</v>
      </c>
      <c r="CW7" s="17">
        <f t="shared" ref="CW7" si="273">CW6</f>
        <v>0</v>
      </c>
      <c r="CX7" s="17">
        <f t="shared" ref="CX7" si="274">CX6</f>
        <v>0</v>
      </c>
      <c r="CY7" s="17">
        <f t="shared" ref="CY7" si="275">CY6</f>
        <v>0</v>
      </c>
      <c r="CZ7" s="17">
        <f t="shared" ref="CZ7" si="276">CZ6</f>
        <v>0</v>
      </c>
      <c r="DA7" s="17">
        <f t="shared" ref="DA7" si="277">DA6</f>
        <v>0</v>
      </c>
      <c r="DB7" s="17">
        <f t="shared" ref="DB7" si="278">DB6</f>
        <v>0</v>
      </c>
      <c r="DC7" s="17">
        <f t="shared" ref="DC7" si="279">DC6</f>
        <v>0</v>
      </c>
      <c r="DD7" s="17">
        <f t="shared" ref="DD7" si="280">DD6</f>
        <v>0</v>
      </c>
      <c r="DE7" s="319">
        <f>SUM(CS7:DD7)</f>
        <v>0</v>
      </c>
      <c r="DF7" s="17">
        <f t="shared" ref="DF7" si="281">DF6</f>
        <v>0</v>
      </c>
      <c r="DG7" s="23">
        <f t="shared" ref="DG7" si="282">DG6</f>
        <v>0</v>
      </c>
      <c r="DH7" s="17">
        <f t="shared" ref="DH7" si="283">DH6</f>
        <v>0</v>
      </c>
      <c r="DI7" s="17">
        <f t="shared" ref="DI7" si="284">DI6</f>
        <v>0</v>
      </c>
      <c r="DJ7" s="17">
        <f t="shared" ref="DJ7" si="285">DJ6</f>
        <v>0</v>
      </c>
      <c r="DK7" s="17">
        <f t="shared" ref="DK7" si="286">DK6</f>
        <v>0</v>
      </c>
      <c r="DL7" s="17">
        <f t="shared" ref="DL7" si="287">DL6</f>
        <v>0</v>
      </c>
      <c r="DM7" s="17">
        <f t="shared" ref="DM7" si="288">DM6</f>
        <v>0</v>
      </c>
      <c r="DN7" s="17">
        <f t="shared" ref="DN7" si="289">DN6</f>
        <v>0</v>
      </c>
      <c r="DO7" s="17">
        <f t="shared" ref="DO7" si="290">DO6</f>
        <v>0</v>
      </c>
      <c r="DP7" s="17">
        <f t="shared" ref="DP7" si="291">DP6</f>
        <v>0</v>
      </c>
      <c r="DQ7" s="17">
        <f t="shared" ref="DQ7" si="292">DQ6</f>
        <v>0</v>
      </c>
      <c r="DR7" s="319">
        <f>SUM(DF7:DQ7)</f>
        <v>0</v>
      </c>
      <c r="DS7" s="17">
        <f t="shared" ref="DS7" si="293">DS6</f>
        <v>0</v>
      </c>
      <c r="DT7" s="23">
        <f t="shared" ref="DT7" si="294">DT6</f>
        <v>0</v>
      </c>
      <c r="DU7" s="17">
        <f t="shared" ref="DU7" si="295">DU6</f>
        <v>0</v>
      </c>
      <c r="DV7" s="17">
        <f t="shared" ref="DV7" si="296">DV6</f>
        <v>0</v>
      </c>
      <c r="DW7" s="17">
        <f t="shared" ref="DW7" si="297">DW6</f>
        <v>0</v>
      </c>
      <c r="DX7" s="17">
        <f t="shared" ref="DX7" si="298">DX6</f>
        <v>0</v>
      </c>
      <c r="DY7" s="17">
        <f t="shared" ref="DY7" si="299">DY6</f>
        <v>0</v>
      </c>
      <c r="DZ7" s="17">
        <f t="shared" ref="DZ7" si="300">DZ6</f>
        <v>0</v>
      </c>
      <c r="EA7" s="17">
        <f t="shared" ref="EA7" si="301">EA6</f>
        <v>0</v>
      </c>
      <c r="EB7" s="17">
        <f t="shared" ref="EB7" si="302">EB6</f>
        <v>0</v>
      </c>
      <c r="EC7" s="17">
        <f t="shared" ref="EC7" si="303">EC6</f>
        <v>0</v>
      </c>
      <c r="ED7" s="17">
        <f t="shared" ref="ED7" si="304">ED6</f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E9" s="37"/>
      <c r="F9" s="17">
        <f t="shared" ref="F9:Q18" si="305">IF(F$2&gt;=$B$18,$E9,0)</f>
        <v>0</v>
      </c>
      <c r="G9" s="17">
        <f t="shared" si="305"/>
        <v>0</v>
      </c>
      <c r="H9" s="17">
        <f t="shared" si="305"/>
        <v>0</v>
      </c>
      <c r="I9" s="17">
        <f t="shared" si="305"/>
        <v>0</v>
      </c>
      <c r="J9" s="17">
        <f t="shared" si="305"/>
        <v>0</v>
      </c>
      <c r="K9" s="17">
        <f t="shared" si="305"/>
        <v>0</v>
      </c>
      <c r="L9" s="17">
        <f t="shared" si="305"/>
        <v>0</v>
      </c>
      <c r="M9" s="17">
        <f t="shared" si="305"/>
        <v>0</v>
      </c>
      <c r="N9" s="17">
        <f t="shared" si="305"/>
        <v>0</v>
      </c>
      <c r="O9" s="17">
        <f t="shared" si="305"/>
        <v>0</v>
      </c>
      <c r="P9" s="17">
        <f t="shared" si="305"/>
        <v>0</v>
      </c>
      <c r="Q9" s="17">
        <f t="shared" si="305"/>
        <v>0</v>
      </c>
      <c r="R9" s="319">
        <f t="shared" ref="R9:R36" si="306">SUM(F9:Q9)</f>
        <v>0</v>
      </c>
      <c r="S9" s="17">
        <f t="shared" ref="S9:AD12" si="307">IF(S$2&gt;=$B$18,$E9,0)</f>
        <v>0</v>
      </c>
      <c r="T9" s="17">
        <f t="shared" si="307"/>
        <v>0</v>
      </c>
      <c r="U9" s="17">
        <f t="shared" si="307"/>
        <v>0</v>
      </c>
      <c r="V9" s="17">
        <f t="shared" si="307"/>
        <v>0</v>
      </c>
      <c r="W9" s="17">
        <f t="shared" si="307"/>
        <v>0</v>
      </c>
      <c r="X9" s="17">
        <f t="shared" si="307"/>
        <v>0</v>
      </c>
      <c r="Y9" s="17">
        <f t="shared" si="307"/>
        <v>0</v>
      </c>
      <c r="Z9" s="17">
        <f t="shared" si="307"/>
        <v>0</v>
      </c>
      <c r="AA9" s="17">
        <f t="shared" si="307"/>
        <v>0</v>
      </c>
      <c r="AB9" s="17">
        <f t="shared" si="307"/>
        <v>0</v>
      </c>
      <c r="AC9" s="17">
        <f t="shared" si="307"/>
        <v>0</v>
      </c>
      <c r="AD9" s="17">
        <f t="shared" si="307"/>
        <v>0</v>
      </c>
      <c r="AE9" s="319">
        <f t="shared" ref="AE9:AE26" si="308">SUM(S9:AD9)</f>
        <v>0</v>
      </c>
      <c r="AF9" s="17">
        <f t="shared" ref="AF9:AQ12" si="309">IF(AF$2&gt;=$B$18,$E9,0)</f>
        <v>0</v>
      </c>
      <c r="AG9" s="17">
        <f t="shared" si="309"/>
        <v>0</v>
      </c>
      <c r="AH9" s="17">
        <f t="shared" si="309"/>
        <v>0</v>
      </c>
      <c r="AI9" s="17">
        <f t="shared" si="309"/>
        <v>0</v>
      </c>
      <c r="AJ9" s="17">
        <f t="shared" si="309"/>
        <v>0</v>
      </c>
      <c r="AK9" s="17">
        <f t="shared" si="309"/>
        <v>0</v>
      </c>
      <c r="AL9" s="17">
        <f t="shared" si="309"/>
        <v>0</v>
      </c>
      <c r="AM9" s="17">
        <f t="shared" si="309"/>
        <v>0</v>
      </c>
      <c r="AN9" s="17">
        <f t="shared" si="309"/>
        <v>0</v>
      </c>
      <c r="AO9" s="17">
        <f t="shared" si="309"/>
        <v>0</v>
      </c>
      <c r="AP9" s="17">
        <f t="shared" si="309"/>
        <v>0</v>
      </c>
      <c r="AQ9" s="17">
        <f t="shared" si="309"/>
        <v>0</v>
      </c>
      <c r="AR9" s="319">
        <f t="shared" ref="AR9:AR26" si="310">SUM(AF9:AQ9)</f>
        <v>0</v>
      </c>
      <c r="AS9" s="17">
        <f t="shared" ref="AS9:BD12" si="311">IF(AS$2&gt;=$B$18,$E9,0)</f>
        <v>0</v>
      </c>
      <c r="AT9" s="17">
        <f t="shared" si="311"/>
        <v>0</v>
      </c>
      <c r="AU9" s="17">
        <f t="shared" si="311"/>
        <v>0</v>
      </c>
      <c r="AV9" s="17">
        <f t="shared" si="311"/>
        <v>0</v>
      </c>
      <c r="AW9" s="17">
        <f t="shared" si="311"/>
        <v>0</v>
      </c>
      <c r="AX9" s="17">
        <f t="shared" si="311"/>
        <v>0</v>
      </c>
      <c r="AY9" s="17">
        <f t="shared" si="311"/>
        <v>0</v>
      </c>
      <c r="AZ9" s="17">
        <f t="shared" si="311"/>
        <v>0</v>
      </c>
      <c r="BA9" s="17">
        <f t="shared" si="311"/>
        <v>0</v>
      </c>
      <c r="BB9" s="17">
        <f t="shared" si="311"/>
        <v>0</v>
      </c>
      <c r="BC9" s="17">
        <f t="shared" si="311"/>
        <v>0</v>
      </c>
      <c r="BD9" s="17">
        <f t="shared" si="311"/>
        <v>0</v>
      </c>
      <c r="BE9" s="319">
        <f t="shared" ref="BE9:BE26" si="312">SUM(AS9:BD9)</f>
        <v>0</v>
      </c>
      <c r="BF9" s="17">
        <f t="shared" ref="BF9:BQ12" si="313">IF(BF$2&gt;=$B$18,$E9,0)</f>
        <v>0</v>
      </c>
      <c r="BG9" s="17">
        <f t="shared" si="313"/>
        <v>0</v>
      </c>
      <c r="BH9" s="17">
        <f t="shared" si="313"/>
        <v>0</v>
      </c>
      <c r="BI9" s="17">
        <f t="shared" si="313"/>
        <v>0</v>
      </c>
      <c r="BJ9" s="17">
        <f t="shared" si="313"/>
        <v>0</v>
      </c>
      <c r="BK9" s="17">
        <f t="shared" si="313"/>
        <v>0</v>
      </c>
      <c r="BL9" s="17">
        <f t="shared" si="313"/>
        <v>0</v>
      </c>
      <c r="BM9" s="17">
        <f t="shared" si="313"/>
        <v>0</v>
      </c>
      <c r="BN9" s="17">
        <f t="shared" si="313"/>
        <v>0</v>
      </c>
      <c r="BO9" s="17">
        <f t="shared" si="313"/>
        <v>0</v>
      </c>
      <c r="BP9" s="17">
        <f t="shared" si="313"/>
        <v>0</v>
      </c>
      <c r="BQ9" s="17">
        <f t="shared" si="313"/>
        <v>0</v>
      </c>
      <c r="BR9" s="319">
        <f t="shared" ref="BR9:BR26" si="314">SUM(BF9:BQ9)</f>
        <v>0</v>
      </c>
      <c r="BS9" s="17">
        <f t="shared" ref="BS9:CD12" si="315">IF(BS$2&gt;=$B$18,$E9,0)</f>
        <v>0</v>
      </c>
      <c r="BT9" s="17">
        <f t="shared" si="315"/>
        <v>0</v>
      </c>
      <c r="BU9" s="17">
        <f t="shared" si="315"/>
        <v>0</v>
      </c>
      <c r="BV9" s="17">
        <f t="shared" si="315"/>
        <v>0</v>
      </c>
      <c r="BW9" s="17">
        <f t="shared" si="315"/>
        <v>0</v>
      </c>
      <c r="BX9" s="17">
        <f t="shared" si="315"/>
        <v>0</v>
      </c>
      <c r="BY9" s="17">
        <f t="shared" si="315"/>
        <v>0</v>
      </c>
      <c r="BZ9" s="17">
        <f t="shared" si="315"/>
        <v>0</v>
      </c>
      <c r="CA9" s="17">
        <f t="shared" si="315"/>
        <v>0</v>
      </c>
      <c r="CB9" s="17">
        <f t="shared" si="315"/>
        <v>0</v>
      </c>
      <c r="CC9" s="17">
        <f t="shared" si="315"/>
        <v>0</v>
      </c>
      <c r="CD9" s="17">
        <f t="shared" si="315"/>
        <v>0</v>
      </c>
      <c r="CE9" s="319">
        <f t="shared" ref="CE9:CE26" si="316">SUM(BS9:CD9)</f>
        <v>0</v>
      </c>
      <c r="CF9" s="17">
        <f t="shared" ref="CF9:CQ12" si="317">IF(CF$2&gt;=$B$18,$E9,0)</f>
        <v>0</v>
      </c>
      <c r="CG9" s="17">
        <f t="shared" si="317"/>
        <v>0</v>
      </c>
      <c r="CH9" s="17">
        <f t="shared" si="317"/>
        <v>0</v>
      </c>
      <c r="CI9" s="17">
        <f t="shared" si="317"/>
        <v>0</v>
      </c>
      <c r="CJ9" s="17">
        <f t="shared" si="317"/>
        <v>0</v>
      </c>
      <c r="CK9" s="17">
        <f t="shared" si="317"/>
        <v>0</v>
      </c>
      <c r="CL9" s="17">
        <f t="shared" si="317"/>
        <v>0</v>
      </c>
      <c r="CM9" s="17">
        <f t="shared" si="317"/>
        <v>0</v>
      </c>
      <c r="CN9" s="17">
        <f t="shared" si="317"/>
        <v>0</v>
      </c>
      <c r="CO9" s="17">
        <f t="shared" si="317"/>
        <v>0</v>
      </c>
      <c r="CP9" s="17">
        <f t="shared" si="317"/>
        <v>0</v>
      </c>
      <c r="CQ9" s="17">
        <f t="shared" si="317"/>
        <v>0</v>
      </c>
      <c r="CR9" s="319">
        <f t="shared" ref="CR9:CR26" si="318">SUM(CF9:CQ9)</f>
        <v>0</v>
      </c>
      <c r="CS9" s="17">
        <f t="shared" ref="CS9:DD12" si="319">IF(CS$2&gt;=$B$18,$E9,0)</f>
        <v>0</v>
      </c>
      <c r="CT9" s="17">
        <f t="shared" si="319"/>
        <v>0</v>
      </c>
      <c r="CU9" s="17">
        <f t="shared" si="319"/>
        <v>0</v>
      </c>
      <c r="CV9" s="17">
        <f t="shared" si="319"/>
        <v>0</v>
      </c>
      <c r="CW9" s="17">
        <f t="shared" si="319"/>
        <v>0</v>
      </c>
      <c r="CX9" s="17">
        <f t="shared" si="319"/>
        <v>0</v>
      </c>
      <c r="CY9" s="17">
        <f t="shared" si="319"/>
        <v>0</v>
      </c>
      <c r="CZ9" s="17">
        <f t="shared" si="319"/>
        <v>0</v>
      </c>
      <c r="DA9" s="17">
        <f t="shared" si="319"/>
        <v>0</v>
      </c>
      <c r="DB9" s="17">
        <f t="shared" si="319"/>
        <v>0</v>
      </c>
      <c r="DC9" s="17">
        <f t="shared" si="319"/>
        <v>0</v>
      </c>
      <c r="DD9" s="17">
        <f t="shared" si="319"/>
        <v>0</v>
      </c>
      <c r="DE9" s="319">
        <f t="shared" ref="DE9:DE26" si="320">SUM(CS9:DD9)</f>
        <v>0</v>
      </c>
      <c r="DF9" s="17">
        <f t="shared" ref="DF9:DQ12" si="321">IF(DF$2&gt;=$B$18,$E9,0)</f>
        <v>0</v>
      </c>
      <c r="DG9" s="17">
        <f t="shared" si="321"/>
        <v>0</v>
      </c>
      <c r="DH9" s="17">
        <f t="shared" si="321"/>
        <v>0</v>
      </c>
      <c r="DI9" s="17">
        <f t="shared" si="321"/>
        <v>0</v>
      </c>
      <c r="DJ9" s="17">
        <f t="shared" si="321"/>
        <v>0</v>
      </c>
      <c r="DK9" s="17">
        <f t="shared" si="321"/>
        <v>0</v>
      </c>
      <c r="DL9" s="17">
        <f t="shared" si="321"/>
        <v>0</v>
      </c>
      <c r="DM9" s="17">
        <f t="shared" si="321"/>
        <v>0</v>
      </c>
      <c r="DN9" s="17">
        <f t="shared" si="321"/>
        <v>0</v>
      </c>
      <c r="DO9" s="17">
        <f t="shared" si="321"/>
        <v>0</v>
      </c>
      <c r="DP9" s="17">
        <f t="shared" si="321"/>
        <v>0</v>
      </c>
      <c r="DQ9" s="17">
        <f t="shared" si="321"/>
        <v>0</v>
      </c>
      <c r="DR9" s="319">
        <f t="shared" ref="DR9:DR26" si="322">SUM(DF9:DQ9)</f>
        <v>0</v>
      </c>
      <c r="DS9" s="17">
        <f t="shared" ref="DS9:ED12" si="323">IF(DS$2&gt;=$B$18,$E9,0)</f>
        <v>0</v>
      </c>
      <c r="DT9" s="17">
        <f t="shared" si="323"/>
        <v>0</v>
      </c>
      <c r="DU9" s="17">
        <f t="shared" si="323"/>
        <v>0</v>
      </c>
      <c r="DV9" s="17">
        <f t="shared" si="323"/>
        <v>0</v>
      </c>
      <c r="DW9" s="17">
        <f t="shared" si="323"/>
        <v>0</v>
      </c>
      <c r="DX9" s="17">
        <f t="shared" si="323"/>
        <v>0</v>
      </c>
      <c r="DY9" s="17">
        <f t="shared" si="323"/>
        <v>0</v>
      </c>
      <c r="DZ9" s="17">
        <f t="shared" si="323"/>
        <v>0</v>
      </c>
      <c r="EA9" s="17">
        <f t="shared" si="323"/>
        <v>0</v>
      </c>
      <c r="EB9" s="17">
        <f t="shared" si="323"/>
        <v>0</v>
      </c>
      <c r="EC9" s="17">
        <f t="shared" si="323"/>
        <v>0</v>
      </c>
      <c r="ED9" s="17">
        <f t="shared" si="323"/>
        <v>0</v>
      </c>
      <c r="EE9" s="391">
        <f t="shared" ref="EE9:EE26" si="324">SUM(DS9:ED9)</f>
        <v>0</v>
      </c>
    </row>
    <row r="10" spans="1:149" x14ac:dyDescent="0.2">
      <c r="A10" s="12" t="s">
        <v>80</v>
      </c>
      <c r="B10" s="37">
        <f>+B9*0.01</f>
        <v>0</v>
      </c>
      <c r="D10" s="9" t="s">
        <v>18</v>
      </c>
      <c r="E10" s="37"/>
      <c r="F10" s="17">
        <f t="shared" si="305"/>
        <v>0</v>
      </c>
      <c r="G10" s="17">
        <f t="shared" si="305"/>
        <v>0</v>
      </c>
      <c r="H10" s="17">
        <f t="shared" si="305"/>
        <v>0</v>
      </c>
      <c r="I10" s="17">
        <f t="shared" si="305"/>
        <v>0</v>
      </c>
      <c r="J10" s="17">
        <f t="shared" si="305"/>
        <v>0</v>
      </c>
      <c r="K10" s="17">
        <f t="shared" si="305"/>
        <v>0</v>
      </c>
      <c r="L10" s="17">
        <f t="shared" si="305"/>
        <v>0</v>
      </c>
      <c r="M10" s="17">
        <f t="shared" si="305"/>
        <v>0</v>
      </c>
      <c r="N10" s="17">
        <f t="shared" si="305"/>
        <v>0</v>
      </c>
      <c r="O10" s="17">
        <f t="shared" si="305"/>
        <v>0</v>
      </c>
      <c r="P10" s="17">
        <f t="shared" si="305"/>
        <v>0</v>
      </c>
      <c r="Q10" s="17">
        <f t="shared" si="305"/>
        <v>0</v>
      </c>
      <c r="R10" s="319">
        <f t="shared" si="306"/>
        <v>0</v>
      </c>
      <c r="S10" s="17">
        <f t="shared" si="307"/>
        <v>0</v>
      </c>
      <c r="T10" s="17">
        <f t="shared" si="307"/>
        <v>0</v>
      </c>
      <c r="U10" s="17">
        <f t="shared" si="307"/>
        <v>0</v>
      </c>
      <c r="V10" s="17">
        <f t="shared" si="307"/>
        <v>0</v>
      </c>
      <c r="W10" s="17">
        <f t="shared" si="307"/>
        <v>0</v>
      </c>
      <c r="X10" s="17">
        <f t="shared" si="307"/>
        <v>0</v>
      </c>
      <c r="Y10" s="17">
        <f t="shared" si="307"/>
        <v>0</v>
      </c>
      <c r="Z10" s="17">
        <f t="shared" si="307"/>
        <v>0</v>
      </c>
      <c r="AA10" s="17">
        <f t="shared" si="307"/>
        <v>0</v>
      </c>
      <c r="AB10" s="17">
        <f t="shared" si="307"/>
        <v>0</v>
      </c>
      <c r="AC10" s="17">
        <f t="shared" si="307"/>
        <v>0</v>
      </c>
      <c r="AD10" s="17">
        <f t="shared" si="307"/>
        <v>0</v>
      </c>
      <c r="AE10" s="319">
        <f t="shared" si="308"/>
        <v>0</v>
      </c>
      <c r="AF10" s="17">
        <f t="shared" si="309"/>
        <v>0</v>
      </c>
      <c r="AG10" s="17">
        <f t="shared" si="309"/>
        <v>0</v>
      </c>
      <c r="AH10" s="17">
        <f t="shared" si="309"/>
        <v>0</v>
      </c>
      <c r="AI10" s="17">
        <f t="shared" si="309"/>
        <v>0</v>
      </c>
      <c r="AJ10" s="17">
        <f t="shared" si="309"/>
        <v>0</v>
      </c>
      <c r="AK10" s="17">
        <f t="shared" si="309"/>
        <v>0</v>
      </c>
      <c r="AL10" s="17">
        <f t="shared" si="309"/>
        <v>0</v>
      </c>
      <c r="AM10" s="17">
        <f t="shared" si="309"/>
        <v>0</v>
      </c>
      <c r="AN10" s="17">
        <f t="shared" si="309"/>
        <v>0</v>
      </c>
      <c r="AO10" s="17">
        <f t="shared" si="309"/>
        <v>0</v>
      </c>
      <c r="AP10" s="17">
        <f t="shared" si="309"/>
        <v>0</v>
      </c>
      <c r="AQ10" s="17">
        <f t="shared" si="309"/>
        <v>0</v>
      </c>
      <c r="AR10" s="319">
        <f t="shared" si="310"/>
        <v>0</v>
      </c>
      <c r="AS10" s="17">
        <f t="shared" si="311"/>
        <v>0</v>
      </c>
      <c r="AT10" s="17">
        <f t="shared" si="311"/>
        <v>0</v>
      </c>
      <c r="AU10" s="17">
        <f t="shared" si="311"/>
        <v>0</v>
      </c>
      <c r="AV10" s="17">
        <f t="shared" si="311"/>
        <v>0</v>
      </c>
      <c r="AW10" s="17">
        <f t="shared" si="311"/>
        <v>0</v>
      </c>
      <c r="AX10" s="17">
        <f t="shared" si="311"/>
        <v>0</v>
      </c>
      <c r="AY10" s="17">
        <f t="shared" si="311"/>
        <v>0</v>
      </c>
      <c r="AZ10" s="17">
        <f t="shared" si="311"/>
        <v>0</v>
      </c>
      <c r="BA10" s="17">
        <f t="shared" si="311"/>
        <v>0</v>
      </c>
      <c r="BB10" s="17">
        <f t="shared" si="311"/>
        <v>0</v>
      </c>
      <c r="BC10" s="17">
        <f t="shared" si="311"/>
        <v>0</v>
      </c>
      <c r="BD10" s="17">
        <f t="shared" si="311"/>
        <v>0</v>
      </c>
      <c r="BE10" s="319">
        <f t="shared" si="312"/>
        <v>0</v>
      </c>
      <c r="BF10" s="17">
        <f t="shared" si="313"/>
        <v>0</v>
      </c>
      <c r="BG10" s="17">
        <f t="shared" si="313"/>
        <v>0</v>
      </c>
      <c r="BH10" s="17">
        <f t="shared" si="313"/>
        <v>0</v>
      </c>
      <c r="BI10" s="17">
        <f t="shared" si="313"/>
        <v>0</v>
      </c>
      <c r="BJ10" s="17">
        <f t="shared" si="313"/>
        <v>0</v>
      </c>
      <c r="BK10" s="17">
        <f t="shared" si="313"/>
        <v>0</v>
      </c>
      <c r="BL10" s="17">
        <f t="shared" si="313"/>
        <v>0</v>
      </c>
      <c r="BM10" s="17">
        <f t="shared" si="313"/>
        <v>0</v>
      </c>
      <c r="BN10" s="17">
        <f t="shared" si="313"/>
        <v>0</v>
      </c>
      <c r="BO10" s="17">
        <f t="shared" si="313"/>
        <v>0</v>
      </c>
      <c r="BP10" s="17">
        <f t="shared" si="313"/>
        <v>0</v>
      </c>
      <c r="BQ10" s="17">
        <f t="shared" si="313"/>
        <v>0</v>
      </c>
      <c r="BR10" s="319">
        <f t="shared" si="314"/>
        <v>0</v>
      </c>
      <c r="BS10" s="17">
        <f t="shared" si="315"/>
        <v>0</v>
      </c>
      <c r="BT10" s="17">
        <f t="shared" si="315"/>
        <v>0</v>
      </c>
      <c r="BU10" s="17">
        <f t="shared" si="315"/>
        <v>0</v>
      </c>
      <c r="BV10" s="17">
        <f t="shared" si="315"/>
        <v>0</v>
      </c>
      <c r="BW10" s="17">
        <f t="shared" si="315"/>
        <v>0</v>
      </c>
      <c r="BX10" s="17">
        <f t="shared" si="315"/>
        <v>0</v>
      </c>
      <c r="BY10" s="17">
        <f t="shared" si="315"/>
        <v>0</v>
      </c>
      <c r="BZ10" s="17">
        <f t="shared" si="315"/>
        <v>0</v>
      </c>
      <c r="CA10" s="17">
        <f t="shared" si="315"/>
        <v>0</v>
      </c>
      <c r="CB10" s="17">
        <f t="shared" si="315"/>
        <v>0</v>
      </c>
      <c r="CC10" s="17">
        <f t="shared" si="315"/>
        <v>0</v>
      </c>
      <c r="CD10" s="17">
        <f t="shared" si="315"/>
        <v>0</v>
      </c>
      <c r="CE10" s="319">
        <f t="shared" si="316"/>
        <v>0</v>
      </c>
      <c r="CF10" s="17">
        <f t="shared" si="317"/>
        <v>0</v>
      </c>
      <c r="CG10" s="17">
        <f t="shared" si="317"/>
        <v>0</v>
      </c>
      <c r="CH10" s="17">
        <f t="shared" si="317"/>
        <v>0</v>
      </c>
      <c r="CI10" s="17">
        <f t="shared" si="317"/>
        <v>0</v>
      </c>
      <c r="CJ10" s="17">
        <f t="shared" si="317"/>
        <v>0</v>
      </c>
      <c r="CK10" s="17">
        <f t="shared" si="317"/>
        <v>0</v>
      </c>
      <c r="CL10" s="17">
        <f t="shared" si="317"/>
        <v>0</v>
      </c>
      <c r="CM10" s="17">
        <f t="shared" si="317"/>
        <v>0</v>
      </c>
      <c r="CN10" s="17">
        <f t="shared" si="317"/>
        <v>0</v>
      </c>
      <c r="CO10" s="17">
        <f t="shared" si="317"/>
        <v>0</v>
      </c>
      <c r="CP10" s="17">
        <f t="shared" si="317"/>
        <v>0</v>
      </c>
      <c r="CQ10" s="17">
        <f t="shared" si="317"/>
        <v>0</v>
      </c>
      <c r="CR10" s="319">
        <f t="shared" si="318"/>
        <v>0</v>
      </c>
      <c r="CS10" s="17">
        <f t="shared" si="319"/>
        <v>0</v>
      </c>
      <c r="CT10" s="17">
        <f t="shared" si="319"/>
        <v>0</v>
      </c>
      <c r="CU10" s="17">
        <f t="shared" si="319"/>
        <v>0</v>
      </c>
      <c r="CV10" s="17">
        <f t="shared" si="319"/>
        <v>0</v>
      </c>
      <c r="CW10" s="17">
        <f t="shared" si="319"/>
        <v>0</v>
      </c>
      <c r="CX10" s="17">
        <f t="shared" si="319"/>
        <v>0</v>
      </c>
      <c r="CY10" s="17">
        <f t="shared" si="319"/>
        <v>0</v>
      </c>
      <c r="CZ10" s="17">
        <f t="shared" si="319"/>
        <v>0</v>
      </c>
      <c r="DA10" s="17">
        <f t="shared" si="319"/>
        <v>0</v>
      </c>
      <c r="DB10" s="17">
        <f t="shared" si="319"/>
        <v>0</v>
      </c>
      <c r="DC10" s="17">
        <f t="shared" si="319"/>
        <v>0</v>
      </c>
      <c r="DD10" s="17">
        <f t="shared" si="319"/>
        <v>0</v>
      </c>
      <c r="DE10" s="319">
        <f t="shared" si="320"/>
        <v>0</v>
      </c>
      <c r="DF10" s="17">
        <f t="shared" si="321"/>
        <v>0</v>
      </c>
      <c r="DG10" s="17">
        <f t="shared" si="321"/>
        <v>0</v>
      </c>
      <c r="DH10" s="17">
        <f t="shared" si="321"/>
        <v>0</v>
      </c>
      <c r="DI10" s="17">
        <f t="shared" si="321"/>
        <v>0</v>
      </c>
      <c r="DJ10" s="17">
        <f t="shared" si="321"/>
        <v>0</v>
      </c>
      <c r="DK10" s="17">
        <f t="shared" si="321"/>
        <v>0</v>
      </c>
      <c r="DL10" s="17">
        <f t="shared" si="321"/>
        <v>0</v>
      </c>
      <c r="DM10" s="17">
        <f t="shared" si="321"/>
        <v>0</v>
      </c>
      <c r="DN10" s="17">
        <f t="shared" si="321"/>
        <v>0</v>
      </c>
      <c r="DO10" s="17">
        <f t="shared" si="321"/>
        <v>0</v>
      </c>
      <c r="DP10" s="17">
        <f t="shared" si="321"/>
        <v>0</v>
      </c>
      <c r="DQ10" s="17">
        <f t="shared" si="321"/>
        <v>0</v>
      </c>
      <c r="DR10" s="319">
        <f t="shared" si="322"/>
        <v>0</v>
      </c>
      <c r="DS10" s="17">
        <f t="shared" si="323"/>
        <v>0</v>
      </c>
      <c r="DT10" s="17">
        <f t="shared" si="323"/>
        <v>0</v>
      </c>
      <c r="DU10" s="17">
        <f t="shared" si="323"/>
        <v>0</v>
      </c>
      <c r="DV10" s="17">
        <f t="shared" si="323"/>
        <v>0</v>
      </c>
      <c r="DW10" s="17">
        <f t="shared" si="323"/>
        <v>0</v>
      </c>
      <c r="DX10" s="17">
        <f t="shared" si="323"/>
        <v>0</v>
      </c>
      <c r="DY10" s="17">
        <f t="shared" si="323"/>
        <v>0</v>
      </c>
      <c r="DZ10" s="17">
        <f t="shared" si="323"/>
        <v>0</v>
      </c>
      <c r="EA10" s="17">
        <f t="shared" si="323"/>
        <v>0</v>
      </c>
      <c r="EB10" s="17">
        <f t="shared" si="323"/>
        <v>0</v>
      </c>
      <c r="EC10" s="17">
        <f t="shared" si="323"/>
        <v>0</v>
      </c>
      <c r="ED10" s="17">
        <f t="shared" si="323"/>
        <v>0</v>
      </c>
      <c r="EE10" s="391">
        <f t="shared" si="324"/>
        <v>0</v>
      </c>
    </row>
    <row r="11" spans="1:149" x14ac:dyDescent="0.2">
      <c r="A11" s="12" t="s">
        <v>81</v>
      </c>
      <c r="B11" s="37">
        <f>+B9*0.04</f>
        <v>0</v>
      </c>
      <c r="D11" s="9" t="s">
        <v>20</v>
      </c>
      <c r="E11" s="37"/>
      <c r="F11" s="17">
        <f t="shared" si="305"/>
        <v>0</v>
      </c>
      <c r="G11" s="17">
        <f t="shared" si="305"/>
        <v>0</v>
      </c>
      <c r="H11" s="17">
        <f t="shared" si="305"/>
        <v>0</v>
      </c>
      <c r="I11" s="17">
        <f t="shared" si="305"/>
        <v>0</v>
      </c>
      <c r="J11" s="17">
        <f t="shared" si="305"/>
        <v>0</v>
      </c>
      <c r="K11" s="17">
        <f t="shared" si="305"/>
        <v>0</v>
      </c>
      <c r="L11" s="17">
        <f t="shared" si="305"/>
        <v>0</v>
      </c>
      <c r="M11" s="17">
        <f t="shared" si="305"/>
        <v>0</v>
      </c>
      <c r="N11" s="17">
        <f t="shared" si="305"/>
        <v>0</v>
      </c>
      <c r="O11" s="17">
        <f t="shared" si="305"/>
        <v>0</v>
      </c>
      <c r="P11" s="17">
        <f t="shared" si="305"/>
        <v>0</v>
      </c>
      <c r="Q11" s="17">
        <f t="shared" si="305"/>
        <v>0</v>
      </c>
      <c r="R11" s="319">
        <f t="shared" si="306"/>
        <v>0</v>
      </c>
      <c r="S11" s="17">
        <f t="shared" si="307"/>
        <v>0</v>
      </c>
      <c r="T11" s="17">
        <f t="shared" si="307"/>
        <v>0</v>
      </c>
      <c r="U11" s="17">
        <f t="shared" si="307"/>
        <v>0</v>
      </c>
      <c r="V11" s="17">
        <f t="shared" si="307"/>
        <v>0</v>
      </c>
      <c r="W11" s="17">
        <f t="shared" si="307"/>
        <v>0</v>
      </c>
      <c r="X11" s="17">
        <f t="shared" si="307"/>
        <v>0</v>
      </c>
      <c r="Y11" s="17">
        <f t="shared" si="307"/>
        <v>0</v>
      </c>
      <c r="Z11" s="17">
        <f t="shared" si="307"/>
        <v>0</v>
      </c>
      <c r="AA11" s="17">
        <f t="shared" si="307"/>
        <v>0</v>
      </c>
      <c r="AB11" s="17">
        <f t="shared" si="307"/>
        <v>0</v>
      </c>
      <c r="AC11" s="17">
        <f t="shared" si="307"/>
        <v>0</v>
      </c>
      <c r="AD11" s="17">
        <f t="shared" si="307"/>
        <v>0</v>
      </c>
      <c r="AE11" s="319">
        <f t="shared" si="308"/>
        <v>0</v>
      </c>
      <c r="AF11" s="17">
        <f t="shared" si="309"/>
        <v>0</v>
      </c>
      <c r="AG11" s="17">
        <f t="shared" si="309"/>
        <v>0</v>
      </c>
      <c r="AH11" s="17">
        <f t="shared" si="309"/>
        <v>0</v>
      </c>
      <c r="AI11" s="17">
        <f t="shared" si="309"/>
        <v>0</v>
      </c>
      <c r="AJ11" s="17">
        <f t="shared" si="309"/>
        <v>0</v>
      </c>
      <c r="AK11" s="17">
        <f t="shared" si="309"/>
        <v>0</v>
      </c>
      <c r="AL11" s="17">
        <f t="shared" si="309"/>
        <v>0</v>
      </c>
      <c r="AM11" s="17">
        <f t="shared" si="309"/>
        <v>0</v>
      </c>
      <c r="AN11" s="17">
        <f t="shared" si="309"/>
        <v>0</v>
      </c>
      <c r="AO11" s="17">
        <f t="shared" si="309"/>
        <v>0</v>
      </c>
      <c r="AP11" s="17">
        <f t="shared" si="309"/>
        <v>0</v>
      </c>
      <c r="AQ11" s="17">
        <f t="shared" si="309"/>
        <v>0</v>
      </c>
      <c r="AR11" s="319">
        <f t="shared" si="310"/>
        <v>0</v>
      </c>
      <c r="AS11" s="17">
        <f t="shared" si="311"/>
        <v>0</v>
      </c>
      <c r="AT11" s="17">
        <f t="shared" si="311"/>
        <v>0</v>
      </c>
      <c r="AU11" s="17">
        <f t="shared" si="311"/>
        <v>0</v>
      </c>
      <c r="AV11" s="17">
        <f t="shared" si="311"/>
        <v>0</v>
      </c>
      <c r="AW11" s="17">
        <f t="shared" si="311"/>
        <v>0</v>
      </c>
      <c r="AX11" s="17">
        <f t="shared" si="311"/>
        <v>0</v>
      </c>
      <c r="AY11" s="17">
        <f t="shared" si="311"/>
        <v>0</v>
      </c>
      <c r="AZ11" s="17">
        <f t="shared" si="311"/>
        <v>0</v>
      </c>
      <c r="BA11" s="17">
        <f t="shared" si="311"/>
        <v>0</v>
      </c>
      <c r="BB11" s="17">
        <f t="shared" si="311"/>
        <v>0</v>
      </c>
      <c r="BC11" s="17">
        <f t="shared" si="311"/>
        <v>0</v>
      </c>
      <c r="BD11" s="17">
        <f t="shared" si="311"/>
        <v>0</v>
      </c>
      <c r="BE11" s="319">
        <f t="shared" si="312"/>
        <v>0</v>
      </c>
      <c r="BF11" s="17">
        <f t="shared" si="313"/>
        <v>0</v>
      </c>
      <c r="BG11" s="17">
        <f t="shared" si="313"/>
        <v>0</v>
      </c>
      <c r="BH11" s="17">
        <f t="shared" si="313"/>
        <v>0</v>
      </c>
      <c r="BI11" s="17">
        <f t="shared" si="313"/>
        <v>0</v>
      </c>
      <c r="BJ11" s="17">
        <f t="shared" si="313"/>
        <v>0</v>
      </c>
      <c r="BK11" s="17">
        <f t="shared" si="313"/>
        <v>0</v>
      </c>
      <c r="BL11" s="17">
        <f t="shared" si="313"/>
        <v>0</v>
      </c>
      <c r="BM11" s="17">
        <f t="shared" si="313"/>
        <v>0</v>
      </c>
      <c r="BN11" s="17">
        <f t="shared" si="313"/>
        <v>0</v>
      </c>
      <c r="BO11" s="17">
        <f t="shared" si="313"/>
        <v>0</v>
      </c>
      <c r="BP11" s="17">
        <f t="shared" si="313"/>
        <v>0</v>
      </c>
      <c r="BQ11" s="17">
        <f t="shared" si="313"/>
        <v>0</v>
      </c>
      <c r="BR11" s="319">
        <f t="shared" si="314"/>
        <v>0</v>
      </c>
      <c r="BS11" s="17">
        <f t="shared" si="315"/>
        <v>0</v>
      </c>
      <c r="BT11" s="17">
        <f t="shared" si="315"/>
        <v>0</v>
      </c>
      <c r="BU11" s="17">
        <f t="shared" si="315"/>
        <v>0</v>
      </c>
      <c r="BV11" s="17">
        <f t="shared" si="315"/>
        <v>0</v>
      </c>
      <c r="BW11" s="17">
        <f t="shared" si="315"/>
        <v>0</v>
      </c>
      <c r="BX11" s="17">
        <f t="shared" si="315"/>
        <v>0</v>
      </c>
      <c r="BY11" s="17">
        <f t="shared" si="315"/>
        <v>0</v>
      </c>
      <c r="BZ11" s="17">
        <f t="shared" si="315"/>
        <v>0</v>
      </c>
      <c r="CA11" s="17">
        <f t="shared" si="315"/>
        <v>0</v>
      </c>
      <c r="CB11" s="17">
        <f t="shared" si="315"/>
        <v>0</v>
      </c>
      <c r="CC11" s="17">
        <f t="shared" si="315"/>
        <v>0</v>
      </c>
      <c r="CD11" s="17">
        <f t="shared" si="315"/>
        <v>0</v>
      </c>
      <c r="CE11" s="319">
        <f t="shared" si="316"/>
        <v>0</v>
      </c>
      <c r="CF11" s="17">
        <f t="shared" si="317"/>
        <v>0</v>
      </c>
      <c r="CG11" s="17">
        <f t="shared" si="317"/>
        <v>0</v>
      </c>
      <c r="CH11" s="17">
        <f t="shared" si="317"/>
        <v>0</v>
      </c>
      <c r="CI11" s="17">
        <f t="shared" si="317"/>
        <v>0</v>
      </c>
      <c r="CJ11" s="17">
        <f t="shared" si="317"/>
        <v>0</v>
      </c>
      <c r="CK11" s="17">
        <f t="shared" si="317"/>
        <v>0</v>
      </c>
      <c r="CL11" s="17">
        <f t="shared" si="317"/>
        <v>0</v>
      </c>
      <c r="CM11" s="17">
        <f t="shared" si="317"/>
        <v>0</v>
      </c>
      <c r="CN11" s="17">
        <f t="shared" si="317"/>
        <v>0</v>
      </c>
      <c r="CO11" s="17">
        <f t="shared" si="317"/>
        <v>0</v>
      </c>
      <c r="CP11" s="17">
        <f t="shared" si="317"/>
        <v>0</v>
      </c>
      <c r="CQ11" s="17">
        <f t="shared" si="317"/>
        <v>0</v>
      </c>
      <c r="CR11" s="319">
        <f t="shared" si="318"/>
        <v>0</v>
      </c>
      <c r="CS11" s="17">
        <f t="shared" si="319"/>
        <v>0</v>
      </c>
      <c r="CT11" s="17">
        <f t="shared" si="319"/>
        <v>0</v>
      </c>
      <c r="CU11" s="17">
        <f t="shared" si="319"/>
        <v>0</v>
      </c>
      <c r="CV11" s="17">
        <f t="shared" si="319"/>
        <v>0</v>
      </c>
      <c r="CW11" s="17">
        <f t="shared" si="319"/>
        <v>0</v>
      </c>
      <c r="CX11" s="17">
        <f t="shared" si="319"/>
        <v>0</v>
      </c>
      <c r="CY11" s="17">
        <f t="shared" si="319"/>
        <v>0</v>
      </c>
      <c r="CZ11" s="17">
        <f t="shared" si="319"/>
        <v>0</v>
      </c>
      <c r="DA11" s="17">
        <f t="shared" si="319"/>
        <v>0</v>
      </c>
      <c r="DB11" s="17">
        <f t="shared" si="319"/>
        <v>0</v>
      </c>
      <c r="DC11" s="17">
        <f t="shared" si="319"/>
        <v>0</v>
      </c>
      <c r="DD11" s="17">
        <f t="shared" si="319"/>
        <v>0</v>
      </c>
      <c r="DE11" s="319">
        <f t="shared" si="320"/>
        <v>0</v>
      </c>
      <c r="DF11" s="17">
        <f t="shared" si="321"/>
        <v>0</v>
      </c>
      <c r="DG11" s="17">
        <f t="shared" si="321"/>
        <v>0</v>
      </c>
      <c r="DH11" s="17">
        <f t="shared" si="321"/>
        <v>0</v>
      </c>
      <c r="DI11" s="17">
        <f t="shared" si="321"/>
        <v>0</v>
      </c>
      <c r="DJ11" s="17">
        <f t="shared" si="321"/>
        <v>0</v>
      </c>
      <c r="DK11" s="17">
        <f t="shared" si="321"/>
        <v>0</v>
      </c>
      <c r="DL11" s="17">
        <f t="shared" si="321"/>
        <v>0</v>
      </c>
      <c r="DM11" s="17">
        <f t="shared" si="321"/>
        <v>0</v>
      </c>
      <c r="DN11" s="17">
        <f t="shared" si="321"/>
        <v>0</v>
      </c>
      <c r="DO11" s="17">
        <f t="shared" si="321"/>
        <v>0</v>
      </c>
      <c r="DP11" s="17">
        <f t="shared" si="321"/>
        <v>0</v>
      </c>
      <c r="DQ11" s="17">
        <f t="shared" si="321"/>
        <v>0</v>
      </c>
      <c r="DR11" s="319">
        <f t="shared" si="322"/>
        <v>0</v>
      </c>
      <c r="DS11" s="17">
        <f t="shared" si="323"/>
        <v>0</v>
      </c>
      <c r="DT11" s="17">
        <f t="shared" si="323"/>
        <v>0</v>
      </c>
      <c r="DU11" s="17">
        <f t="shared" si="323"/>
        <v>0</v>
      </c>
      <c r="DV11" s="17">
        <f t="shared" si="323"/>
        <v>0</v>
      </c>
      <c r="DW11" s="17">
        <f t="shared" si="323"/>
        <v>0</v>
      </c>
      <c r="DX11" s="17">
        <f t="shared" si="323"/>
        <v>0</v>
      </c>
      <c r="DY11" s="17">
        <f t="shared" si="323"/>
        <v>0</v>
      </c>
      <c r="DZ11" s="17">
        <f t="shared" si="323"/>
        <v>0</v>
      </c>
      <c r="EA11" s="17">
        <f t="shared" si="323"/>
        <v>0</v>
      </c>
      <c r="EB11" s="17">
        <f t="shared" si="323"/>
        <v>0</v>
      </c>
      <c r="EC11" s="17">
        <f t="shared" si="323"/>
        <v>0</v>
      </c>
      <c r="ED11" s="17">
        <f t="shared" si="323"/>
        <v>0</v>
      </c>
      <c r="EE11" s="391">
        <f t="shared" si="324"/>
        <v>0</v>
      </c>
    </row>
    <row r="12" spans="1:149" x14ac:dyDescent="0.2">
      <c r="A12" s="12" t="s">
        <v>83</v>
      </c>
      <c r="B12" s="37"/>
      <c r="D12" s="9" t="s">
        <v>84</v>
      </c>
      <c r="E12" s="37"/>
      <c r="F12" s="17">
        <f t="shared" si="305"/>
        <v>0</v>
      </c>
      <c r="G12" s="17">
        <f t="shared" si="305"/>
        <v>0</v>
      </c>
      <c r="H12" s="17">
        <f t="shared" si="305"/>
        <v>0</v>
      </c>
      <c r="I12" s="17">
        <f t="shared" si="305"/>
        <v>0</v>
      </c>
      <c r="J12" s="17">
        <f t="shared" si="305"/>
        <v>0</v>
      </c>
      <c r="K12" s="17">
        <f t="shared" si="305"/>
        <v>0</v>
      </c>
      <c r="L12" s="17">
        <f t="shared" si="305"/>
        <v>0</v>
      </c>
      <c r="M12" s="17">
        <f t="shared" si="305"/>
        <v>0</v>
      </c>
      <c r="N12" s="17">
        <f t="shared" si="305"/>
        <v>0</v>
      </c>
      <c r="O12" s="17">
        <f t="shared" si="305"/>
        <v>0</v>
      </c>
      <c r="P12" s="17">
        <f t="shared" si="305"/>
        <v>0</v>
      </c>
      <c r="Q12" s="17">
        <f t="shared" si="305"/>
        <v>0</v>
      </c>
      <c r="R12" s="319">
        <f t="shared" si="306"/>
        <v>0</v>
      </c>
      <c r="S12" s="17">
        <f t="shared" si="307"/>
        <v>0</v>
      </c>
      <c r="T12" s="17">
        <f t="shared" si="307"/>
        <v>0</v>
      </c>
      <c r="U12" s="17">
        <f t="shared" si="307"/>
        <v>0</v>
      </c>
      <c r="V12" s="17">
        <f t="shared" si="307"/>
        <v>0</v>
      </c>
      <c r="W12" s="17">
        <f t="shared" si="307"/>
        <v>0</v>
      </c>
      <c r="X12" s="17">
        <f t="shared" si="307"/>
        <v>0</v>
      </c>
      <c r="Y12" s="17">
        <f t="shared" si="307"/>
        <v>0</v>
      </c>
      <c r="Z12" s="17">
        <f t="shared" si="307"/>
        <v>0</v>
      </c>
      <c r="AA12" s="17">
        <f t="shared" si="307"/>
        <v>0</v>
      </c>
      <c r="AB12" s="17">
        <f t="shared" si="307"/>
        <v>0</v>
      </c>
      <c r="AC12" s="17">
        <f t="shared" si="307"/>
        <v>0</v>
      </c>
      <c r="AD12" s="17">
        <f t="shared" si="307"/>
        <v>0</v>
      </c>
      <c r="AE12" s="319">
        <f t="shared" si="308"/>
        <v>0</v>
      </c>
      <c r="AF12" s="17">
        <f t="shared" si="309"/>
        <v>0</v>
      </c>
      <c r="AG12" s="17">
        <f t="shared" si="309"/>
        <v>0</v>
      </c>
      <c r="AH12" s="17">
        <f t="shared" si="309"/>
        <v>0</v>
      </c>
      <c r="AI12" s="17">
        <f t="shared" si="309"/>
        <v>0</v>
      </c>
      <c r="AJ12" s="17">
        <f t="shared" si="309"/>
        <v>0</v>
      </c>
      <c r="AK12" s="17">
        <f t="shared" si="309"/>
        <v>0</v>
      </c>
      <c r="AL12" s="17">
        <f t="shared" si="309"/>
        <v>0</v>
      </c>
      <c r="AM12" s="17">
        <f t="shared" si="309"/>
        <v>0</v>
      </c>
      <c r="AN12" s="17">
        <f t="shared" si="309"/>
        <v>0</v>
      </c>
      <c r="AO12" s="17">
        <f t="shared" si="309"/>
        <v>0</v>
      </c>
      <c r="AP12" s="17">
        <f t="shared" si="309"/>
        <v>0</v>
      </c>
      <c r="AQ12" s="17">
        <f t="shared" si="309"/>
        <v>0</v>
      </c>
      <c r="AR12" s="319">
        <f t="shared" si="310"/>
        <v>0</v>
      </c>
      <c r="AS12" s="17">
        <f t="shared" si="311"/>
        <v>0</v>
      </c>
      <c r="AT12" s="17">
        <f t="shared" si="311"/>
        <v>0</v>
      </c>
      <c r="AU12" s="17">
        <f t="shared" si="311"/>
        <v>0</v>
      </c>
      <c r="AV12" s="17">
        <f t="shared" si="311"/>
        <v>0</v>
      </c>
      <c r="AW12" s="17">
        <f t="shared" si="311"/>
        <v>0</v>
      </c>
      <c r="AX12" s="17">
        <f t="shared" si="311"/>
        <v>0</v>
      </c>
      <c r="AY12" s="17">
        <f t="shared" si="311"/>
        <v>0</v>
      </c>
      <c r="AZ12" s="17">
        <f t="shared" si="311"/>
        <v>0</v>
      </c>
      <c r="BA12" s="17">
        <f t="shared" si="311"/>
        <v>0</v>
      </c>
      <c r="BB12" s="17">
        <f t="shared" si="311"/>
        <v>0</v>
      </c>
      <c r="BC12" s="17">
        <f t="shared" si="311"/>
        <v>0</v>
      </c>
      <c r="BD12" s="17">
        <f t="shared" si="311"/>
        <v>0</v>
      </c>
      <c r="BE12" s="319">
        <f t="shared" si="312"/>
        <v>0</v>
      </c>
      <c r="BF12" s="17">
        <f t="shared" si="313"/>
        <v>0</v>
      </c>
      <c r="BG12" s="17">
        <f t="shared" si="313"/>
        <v>0</v>
      </c>
      <c r="BH12" s="17">
        <f t="shared" si="313"/>
        <v>0</v>
      </c>
      <c r="BI12" s="17">
        <f t="shared" si="313"/>
        <v>0</v>
      </c>
      <c r="BJ12" s="17">
        <f t="shared" si="313"/>
        <v>0</v>
      </c>
      <c r="BK12" s="17">
        <f t="shared" si="313"/>
        <v>0</v>
      </c>
      <c r="BL12" s="17">
        <f t="shared" si="313"/>
        <v>0</v>
      </c>
      <c r="BM12" s="17">
        <f t="shared" si="313"/>
        <v>0</v>
      </c>
      <c r="BN12" s="17">
        <f t="shared" si="313"/>
        <v>0</v>
      </c>
      <c r="BO12" s="17">
        <f t="shared" si="313"/>
        <v>0</v>
      </c>
      <c r="BP12" s="17">
        <f t="shared" si="313"/>
        <v>0</v>
      </c>
      <c r="BQ12" s="17">
        <f t="shared" si="313"/>
        <v>0</v>
      </c>
      <c r="BR12" s="319">
        <f t="shared" si="314"/>
        <v>0</v>
      </c>
      <c r="BS12" s="17">
        <f t="shared" si="315"/>
        <v>0</v>
      </c>
      <c r="BT12" s="17">
        <f t="shared" si="315"/>
        <v>0</v>
      </c>
      <c r="BU12" s="17">
        <f t="shared" si="315"/>
        <v>0</v>
      </c>
      <c r="BV12" s="17">
        <f t="shared" si="315"/>
        <v>0</v>
      </c>
      <c r="BW12" s="17">
        <f t="shared" si="315"/>
        <v>0</v>
      </c>
      <c r="BX12" s="17">
        <f t="shared" si="315"/>
        <v>0</v>
      </c>
      <c r="BY12" s="17">
        <f t="shared" si="315"/>
        <v>0</v>
      </c>
      <c r="BZ12" s="17">
        <f t="shared" si="315"/>
        <v>0</v>
      </c>
      <c r="CA12" s="17">
        <f t="shared" si="315"/>
        <v>0</v>
      </c>
      <c r="CB12" s="17">
        <f t="shared" si="315"/>
        <v>0</v>
      </c>
      <c r="CC12" s="17">
        <f t="shared" si="315"/>
        <v>0</v>
      </c>
      <c r="CD12" s="17">
        <f t="shared" si="315"/>
        <v>0</v>
      </c>
      <c r="CE12" s="319">
        <f t="shared" si="316"/>
        <v>0</v>
      </c>
      <c r="CF12" s="17">
        <f t="shared" si="317"/>
        <v>0</v>
      </c>
      <c r="CG12" s="17">
        <f t="shared" si="317"/>
        <v>0</v>
      </c>
      <c r="CH12" s="17">
        <f t="shared" si="317"/>
        <v>0</v>
      </c>
      <c r="CI12" s="17">
        <f t="shared" si="317"/>
        <v>0</v>
      </c>
      <c r="CJ12" s="17">
        <f t="shared" si="317"/>
        <v>0</v>
      </c>
      <c r="CK12" s="17">
        <f t="shared" si="317"/>
        <v>0</v>
      </c>
      <c r="CL12" s="17">
        <f t="shared" si="317"/>
        <v>0</v>
      </c>
      <c r="CM12" s="17">
        <f t="shared" si="317"/>
        <v>0</v>
      </c>
      <c r="CN12" s="17">
        <f t="shared" si="317"/>
        <v>0</v>
      </c>
      <c r="CO12" s="17">
        <f t="shared" si="317"/>
        <v>0</v>
      </c>
      <c r="CP12" s="17">
        <f t="shared" si="317"/>
        <v>0</v>
      </c>
      <c r="CQ12" s="17">
        <f t="shared" si="317"/>
        <v>0</v>
      </c>
      <c r="CR12" s="319">
        <f t="shared" si="318"/>
        <v>0</v>
      </c>
      <c r="CS12" s="17">
        <f t="shared" si="319"/>
        <v>0</v>
      </c>
      <c r="CT12" s="17">
        <f t="shared" si="319"/>
        <v>0</v>
      </c>
      <c r="CU12" s="17">
        <f t="shared" si="319"/>
        <v>0</v>
      </c>
      <c r="CV12" s="17">
        <f t="shared" si="319"/>
        <v>0</v>
      </c>
      <c r="CW12" s="17">
        <f t="shared" si="319"/>
        <v>0</v>
      </c>
      <c r="CX12" s="17">
        <f t="shared" si="319"/>
        <v>0</v>
      </c>
      <c r="CY12" s="17">
        <f t="shared" si="319"/>
        <v>0</v>
      </c>
      <c r="CZ12" s="17">
        <f t="shared" si="319"/>
        <v>0</v>
      </c>
      <c r="DA12" s="17">
        <f t="shared" si="319"/>
        <v>0</v>
      </c>
      <c r="DB12" s="17">
        <f t="shared" si="319"/>
        <v>0</v>
      </c>
      <c r="DC12" s="17">
        <f t="shared" si="319"/>
        <v>0</v>
      </c>
      <c r="DD12" s="17">
        <f t="shared" si="319"/>
        <v>0</v>
      </c>
      <c r="DE12" s="319">
        <f t="shared" si="320"/>
        <v>0</v>
      </c>
      <c r="DF12" s="17">
        <f t="shared" si="321"/>
        <v>0</v>
      </c>
      <c r="DG12" s="17">
        <f t="shared" si="321"/>
        <v>0</v>
      </c>
      <c r="DH12" s="17">
        <f t="shared" si="321"/>
        <v>0</v>
      </c>
      <c r="DI12" s="17">
        <f t="shared" si="321"/>
        <v>0</v>
      </c>
      <c r="DJ12" s="17">
        <f t="shared" si="321"/>
        <v>0</v>
      </c>
      <c r="DK12" s="17">
        <f t="shared" si="321"/>
        <v>0</v>
      </c>
      <c r="DL12" s="17">
        <f t="shared" si="321"/>
        <v>0</v>
      </c>
      <c r="DM12" s="17">
        <f t="shared" si="321"/>
        <v>0</v>
      </c>
      <c r="DN12" s="17">
        <f t="shared" si="321"/>
        <v>0</v>
      </c>
      <c r="DO12" s="17">
        <f t="shared" si="321"/>
        <v>0</v>
      </c>
      <c r="DP12" s="17">
        <f t="shared" si="321"/>
        <v>0</v>
      </c>
      <c r="DQ12" s="17">
        <f t="shared" si="321"/>
        <v>0</v>
      </c>
      <c r="DR12" s="319">
        <f t="shared" si="322"/>
        <v>0</v>
      </c>
      <c r="DS12" s="17">
        <f t="shared" si="323"/>
        <v>0</v>
      </c>
      <c r="DT12" s="17">
        <f t="shared" si="323"/>
        <v>0</v>
      </c>
      <c r="DU12" s="17">
        <f t="shared" si="323"/>
        <v>0</v>
      </c>
      <c r="DV12" s="17">
        <f t="shared" si="323"/>
        <v>0</v>
      </c>
      <c r="DW12" s="17">
        <f t="shared" si="323"/>
        <v>0</v>
      </c>
      <c r="DX12" s="17">
        <f t="shared" si="323"/>
        <v>0</v>
      </c>
      <c r="DY12" s="17">
        <f t="shared" si="323"/>
        <v>0</v>
      </c>
      <c r="DZ12" s="17">
        <f t="shared" si="323"/>
        <v>0</v>
      </c>
      <c r="EA12" s="17">
        <f t="shared" si="323"/>
        <v>0</v>
      </c>
      <c r="EB12" s="17">
        <f t="shared" si="323"/>
        <v>0</v>
      </c>
      <c r="EC12" s="17">
        <f t="shared" si="323"/>
        <v>0</v>
      </c>
      <c r="ED12" s="17">
        <f t="shared" si="323"/>
        <v>0</v>
      </c>
      <c r="EE12" s="391">
        <f t="shared" si="324"/>
        <v>0</v>
      </c>
    </row>
    <row r="13" spans="1:149" x14ac:dyDescent="0.2">
      <c r="A13" s="12" t="s">
        <v>11</v>
      </c>
      <c r="B13" s="37"/>
      <c r="D13" s="9" t="s">
        <v>21</v>
      </c>
      <c r="E13" s="37"/>
      <c r="F13" s="17">
        <f t="shared" si="305"/>
        <v>0</v>
      </c>
      <c r="G13" s="17">
        <f t="shared" si="305"/>
        <v>0</v>
      </c>
      <c r="H13" s="17">
        <f t="shared" si="305"/>
        <v>0</v>
      </c>
      <c r="I13" s="17">
        <f t="shared" si="305"/>
        <v>0</v>
      </c>
      <c r="J13" s="17">
        <f t="shared" si="305"/>
        <v>0</v>
      </c>
      <c r="K13" s="17">
        <f t="shared" si="305"/>
        <v>0</v>
      </c>
      <c r="L13" s="17">
        <f t="shared" si="305"/>
        <v>0</v>
      </c>
      <c r="M13" s="17">
        <f t="shared" si="305"/>
        <v>0</v>
      </c>
      <c r="N13" s="17">
        <f t="shared" si="305"/>
        <v>0</v>
      </c>
      <c r="O13" s="17">
        <f t="shared" si="305"/>
        <v>0</v>
      </c>
      <c r="P13" s="17">
        <f t="shared" si="305"/>
        <v>0</v>
      </c>
      <c r="Q13" s="17">
        <f t="shared" si="305"/>
        <v>0</v>
      </c>
      <c r="R13" s="319">
        <f t="shared" si="306"/>
        <v>0</v>
      </c>
      <c r="S13" s="17">
        <f t="shared" ref="S13:AC27" si="325">IF(S$2&gt;=$B$18,$E13,0)</f>
        <v>0</v>
      </c>
      <c r="T13" s="17">
        <f t="shared" si="325"/>
        <v>0</v>
      </c>
      <c r="U13" s="17">
        <f t="shared" si="325"/>
        <v>0</v>
      </c>
      <c r="V13" s="17">
        <f t="shared" si="325"/>
        <v>0</v>
      </c>
      <c r="W13" s="17">
        <f t="shared" si="325"/>
        <v>0</v>
      </c>
      <c r="X13" s="17">
        <f t="shared" si="325"/>
        <v>0</v>
      </c>
      <c r="Y13" s="17">
        <f t="shared" si="325"/>
        <v>0</v>
      </c>
      <c r="Z13" s="17">
        <f t="shared" si="325"/>
        <v>0</v>
      </c>
      <c r="AA13" s="17">
        <f t="shared" si="325"/>
        <v>0</v>
      </c>
      <c r="AB13" s="17">
        <f t="shared" si="325"/>
        <v>0</v>
      </c>
      <c r="AC13" s="17">
        <f t="shared" si="325"/>
        <v>0</v>
      </c>
      <c r="AD13" s="17">
        <v>0</v>
      </c>
      <c r="AE13" s="319">
        <f t="shared" si="308"/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319">
        <f t="shared" si="310"/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319">
        <f t="shared" si="312"/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319">
        <f t="shared" si="314"/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319">
        <f t="shared" si="316"/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319">
        <f t="shared" si="318"/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319">
        <f t="shared" si="320"/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319">
        <f t="shared" si="322"/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391">
        <f t="shared" si="324"/>
        <v>0</v>
      </c>
    </row>
    <row r="14" spans="1:149" x14ac:dyDescent="0.2">
      <c r="A14" s="1"/>
      <c r="D14" s="9" t="s">
        <v>85</v>
      </c>
      <c r="E14" s="37"/>
      <c r="F14" s="17">
        <f t="shared" si="305"/>
        <v>0</v>
      </c>
      <c r="G14" s="17">
        <f t="shared" si="305"/>
        <v>0</v>
      </c>
      <c r="H14" s="17">
        <f t="shared" si="305"/>
        <v>0</v>
      </c>
      <c r="I14" s="17">
        <f t="shared" si="305"/>
        <v>0</v>
      </c>
      <c r="J14" s="17">
        <f t="shared" si="305"/>
        <v>0</v>
      </c>
      <c r="K14" s="17">
        <f t="shared" si="305"/>
        <v>0</v>
      </c>
      <c r="L14" s="17">
        <f t="shared" si="305"/>
        <v>0</v>
      </c>
      <c r="M14" s="17">
        <f t="shared" si="305"/>
        <v>0</v>
      </c>
      <c r="N14" s="17">
        <f t="shared" si="305"/>
        <v>0</v>
      </c>
      <c r="O14" s="17">
        <f t="shared" si="305"/>
        <v>0</v>
      </c>
      <c r="P14" s="17">
        <f t="shared" si="305"/>
        <v>0</v>
      </c>
      <c r="Q14" s="17">
        <f t="shared" si="305"/>
        <v>0</v>
      </c>
      <c r="R14" s="319">
        <f t="shared" si="306"/>
        <v>0</v>
      </c>
      <c r="S14" s="17">
        <f t="shared" si="325"/>
        <v>0</v>
      </c>
      <c r="T14" s="17">
        <f t="shared" si="325"/>
        <v>0</v>
      </c>
      <c r="U14" s="17">
        <f t="shared" si="325"/>
        <v>0</v>
      </c>
      <c r="V14" s="17">
        <f t="shared" si="325"/>
        <v>0</v>
      </c>
      <c r="W14" s="17">
        <f t="shared" si="325"/>
        <v>0</v>
      </c>
      <c r="X14" s="17">
        <f t="shared" si="325"/>
        <v>0</v>
      </c>
      <c r="Y14" s="17">
        <f t="shared" si="325"/>
        <v>0</v>
      </c>
      <c r="Z14" s="17">
        <f t="shared" si="325"/>
        <v>0</v>
      </c>
      <c r="AA14" s="17">
        <f t="shared" si="325"/>
        <v>0</v>
      </c>
      <c r="AB14" s="17">
        <f t="shared" si="325"/>
        <v>0</v>
      </c>
      <c r="AC14" s="17">
        <f t="shared" si="325"/>
        <v>0</v>
      </c>
      <c r="AD14" s="17">
        <f>IF(AD$2&gt;=$B$18,$E14,0)</f>
        <v>0</v>
      </c>
      <c r="AE14" s="319">
        <f t="shared" si="308"/>
        <v>0</v>
      </c>
      <c r="AF14" s="17">
        <f t="shared" ref="AF14:AQ18" si="326">IF(AF$2&gt;=$B$18,$E14,0)</f>
        <v>0</v>
      </c>
      <c r="AG14" s="17">
        <f t="shared" si="326"/>
        <v>0</v>
      </c>
      <c r="AH14" s="17">
        <f t="shared" si="326"/>
        <v>0</v>
      </c>
      <c r="AI14" s="17">
        <f t="shared" si="326"/>
        <v>0</v>
      </c>
      <c r="AJ14" s="17">
        <f t="shared" si="326"/>
        <v>0</v>
      </c>
      <c r="AK14" s="17">
        <f t="shared" si="326"/>
        <v>0</v>
      </c>
      <c r="AL14" s="17">
        <f t="shared" si="326"/>
        <v>0</v>
      </c>
      <c r="AM14" s="17">
        <f t="shared" si="326"/>
        <v>0</v>
      </c>
      <c r="AN14" s="17">
        <f t="shared" si="326"/>
        <v>0</v>
      </c>
      <c r="AO14" s="17">
        <f t="shared" si="326"/>
        <v>0</v>
      </c>
      <c r="AP14" s="17">
        <f t="shared" si="326"/>
        <v>0</v>
      </c>
      <c r="AQ14" s="17">
        <f t="shared" si="326"/>
        <v>0</v>
      </c>
      <c r="AR14" s="319">
        <f t="shared" si="310"/>
        <v>0</v>
      </c>
      <c r="AS14" s="17">
        <f t="shared" ref="AS14:BD18" si="327">IF(AS$2&gt;=$B$18,$E14,0)</f>
        <v>0</v>
      </c>
      <c r="AT14" s="17">
        <f t="shared" si="327"/>
        <v>0</v>
      </c>
      <c r="AU14" s="17">
        <f t="shared" si="327"/>
        <v>0</v>
      </c>
      <c r="AV14" s="17">
        <f t="shared" si="327"/>
        <v>0</v>
      </c>
      <c r="AW14" s="17">
        <f t="shared" si="327"/>
        <v>0</v>
      </c>
      <c r="AX14" s="17">
        <f t="shared" si="327"/>
        <v>0</v>
      </c>
      <c r="AY14" s="17">
        <f t="shared" si="327"/>
        <v>0</v>
      </c>
      <c r="AZ14" s="17">
        <f t="shared" si="327"/>
        <v>0</v>
      </c>
      <c r="BA14" s="17">
        <f t="shared" si="327"/>
        <v>0</v>
      </c>
      <c r="BB14" s="17">
        <f t="shared" si="327"/>
        <v>0</v>
      </c>
      <c r="BC14" s="17">
        <f t="shared" si="327"/>
        <v>0</v>
      </c>
      <c r="BD14" s="17">
        <f t="shared" si="327"/>
        <v>0</v>
      </c>
      <c r="BE14" s="319">
        <f t="shared" si="312"/>
        <v>0</v>
      </c>
      <c r="BF14" s="17">
        <f t="shared" ref="BF14:BQ18" si="328">IF(BF$2&gt;=$B$18,$E14,0)</f>
        <v>0</v>
      </c>
      <c r="BG14" s="17">
        <f t="shared" si="328"/>
        <v>0</v>
      </c>
      <c r="BH14" s="17">
        <f t="shared" si="328"/>
        <v>0</v>
      </c>
      <c r="BI14" s="17">
        <f t="shared" si="328"/>
        <v>0</v>
      </c>
      <c r="BJ14" s="17">
        <f t="shared" si="328"/>
        <v>0</v>
      </c>
      <c r="BK14" s="17">
        <f t="shared" si="328"/>
        <v>0</v>
      </c>
      <c r="BL14" s="17">
        <f t="shared" si="328"/>
        <v>0</v>
      </c>
      <c r="BM14" s="17">
        <f t="shared" si="328"/>
        <v>0</v>
      </c>
      <c r="BN14" s="17">
        <f t="shared" si="328"/>
        <v>0</v>
      </c>
      <c r="BO14" s="17">
        <f t="shared" si="328"/>
        <v>0</v>
      </c>
      <c r="BP14" s="17">
        <f t="shared" si="328"/>
        <v>0</v>
      </c>
      <c r="BQ14" s="17">
        <f t="shared" si="328"/>
        <v>0</v>
      </c>
      <c r="BR14" s="319">
        <f t="shared" si="314"/>
        <v>0</v>
      </c>
      <c r="BS14" s="17">
        <f t="shared" ref="BS14:CD18" si="329">IF(BS$2&gt;=$B$18,$E14,0)</f>
        <v>0</v>
      </c>
      <c r="BT14" s="17">
        <f t="shared" si="329"/>
        <v>0</v>
      </c>
      <c r="BU14" s="17">
        <f t="shared" si="329"/>
        <v>0</v>
      </c>
      <c r="BV14" s="17">
        <f t="shared" si="329"/>
        <v>0</v>
      </c>
      <c r="BW14" s="17">
        <f t="shared" si="329"/>
        <v>0</v>
      </c>
      <c r="BX14" s="17">
        <f t="shared" si="329"/>
        <v>0</v>
      </c>
      <c r="BY14" s="17">
        <f t="shared" si="329"/>
        <v>0</v>
      </c>
      <c r="BZ14" s="17">
        <f t="shared" si="329"/>
        <v>0</v>
      </c>
      <c r="CA14" s="17">
        <f t="shared" si="329"/>
        <v>0</v>
      </c>
      <c r="CB14" s="17">
        <f t="shared" si="329"/>
        <v>0</v>
      </c>
      <c r="CC14" s="17">
        <f t="shared" si="329"/>
        <v>0</v>
      </c>
      <c r="CD14" s="17">
        <f t="shared" si="329"/>
        <v>0</v>
      </c>
      <c r="CE14" s="319">
        <f t="shared" si="316"/>
        <v>0</v>
      </c>
      <c r="CF14" s="17">
        <f t="shared" ref="CF14:CQ23" si="330">IF(CF$2&gt;=$B$18,$E14,0)</f>
        <v>0</v>
      </c>
      <c r="CG14" s="17">
        <f t="shared" si="330"/>
        <v>0</v>
      </c>
      <c r="CH14" s="17">
        <f t="shared" si="330"/>
        <v>0</v>
      </c>
      <c r="CI14" s="17">
        <f t="shared" si="330"/>
        <v>0</v>
      </c>
      <c r="CJ14" s="17">
        <f t="shared" si="330"/>
        <v>0</v>
      </c>
      <c r="CK14" s="17">
        <f t="shared" si="330"/>
        <v>0</v>
      </c>
      <c r="CL14" s="17">
        <f t="shared" si="330"/>
        <v>0</v>
      </c>
      <c r="CM14" s="17">
        <f t="shared" si="330"/>
        <v>0</v>
      </c>
      <c r="CN14" s="17">
        <f t="shared" si="330"/>
        <v>0</v>
      </c>
      <c r="CO14" s="17">
        <f t="shared" si="330"/>
        <v>0</v>
      </c>
      <c r="CP14" s="17">
        <f t="shared" si="330"/>
        <v>0</v>
      </c>
      <c r="CQ14" s="17">
        <f t="shared" si="330"/>
        <v>0</v>
      </c>
      <c r="CR14" s="319">
        <f t="shared" si="318"/>
        <v>0</v>
      </c>
      <c r="CS14" s="17">
        <f t="shared" ref="CS14:DD23" si="331">IF(CS$2&gt;=$B$18,$E14,0)</f>
        <v>0</v>
      </c>
      <c r="CT14" s="17">
        <f t="shared" si="331"/>
        <v>0</v>
      </c>
      <c r="CU14" s="17">
        <f t="shared" si="331"/>
        <v>0</v>
      </c>
      <c r="CV14" s="17">
        <f t="shared" si="331"/>
        <v>0</v>
      </c>
      <c r="CW14" s="17">
        <f t="shared" si="331"/>
        <v>0</v>
      </c>
      <c r="CX14" s="17">
        <f t="shared" si="331"/>
        <v>0</v>
      </c>
      <c r="CY14" s="17">
        <f t="shared" si="331"/>
        <v>0</v>
      </c>
      <c r="CZ14" s="17">
        <f t="shared" si="331"/>
        <v>0</v>
      </c>
      <c r="DA14" s="17">
        <f t="shared" si="331"/>
        <v>0</v>
      </c>
      <c r="DB14" s="17">
        <f t="shared" si="331"/>
        <v>0</v>
      </c>
      <c r="DC14" s="17">
        <f t="shared" si="331"/>
        <v>0</v>
      </c>
      <c r="DD14" s="17">
        <f t="shared" si="331"/>
        <v>0</v>
      </c>
      <c r="DE14" s="319">
        <f t="shared" si="320"/>
        <v>0</v>
      </c>
      <c r="DF14" s="17">
        <f t="shared" ref="DF14:DQ23" si="332">IF(DF$2&gt;=$B$18,$E14,0)</f>
        <v>0</v>
      </c>
      <c r="DG14" s="17">
        <f t="shared" si="332"/>
        <v>0</v>
      </c>
      <c r="DH14" s="17">
        <f t="shared" si="332"/>
        <v>0</v>
      </c>
      <c r="DI14" s="17">
        <f t="shared" si="332"/>
        <v>0</v>
      </c>
      <c r="DJ14" s="17">
        <f t="shared" si="332"/>
        <v>0</v>
      </c>
      <c r="DK14" s="17">
        <f t="shared" si="332"/>
        <v>0</v>
      </c>
      <c r="DL14" s="17">
        <f t="shared" si="332"/>
        <v>0</v>
      </c>
      <c r="DM14" s="17">
        <f t="shared" si="332"/>
        <v>0</v>
      </c>
      <c r="DN14" s="17">
        <f t="shared" si="332"/>
        <v>0</v>
      </c>
      <c r="DO14" s="17">
        <f t="shared" si="332"/>
        <v>0</v>
      </c>
      <c r="DP14" s="17">
        <f t="shared" si="332"/>
        <v>0</v>
      </c>
      <c r="DQ14" s="17">
        <f t="shared" si="332"/>
        <v>0</v>
      </c>
      <c r="DR14" s="319">
        <f t="shared" si="322"/>
        <v>0</v>
      </c>
      <c r="DS14" s="17">
        <f t="shared" ref="DS14:ED23" si="333">IF(DS$2&gt;=$B$18,$E14,0)</f>
        <v>0</v>
      </c>
      <c r="DT14" s="17">
        <f t="shared" si="333"/>
        <v>0</v>
      </c>
      <c r="DU14" s="17">
        <f t="shared" si="333"/>
        <v>0</v>
      </c>
      <c r="DV14" s="17">
        <f t="shared" si="333"/>
        <v>0</v>
      </c>
      <c r="DW14" s="17">
        <f t="shared" si="333"/>
        <v>0</v>
      </c>
      <c r="DX14" s="17">
        <f t="shared" si="333"/>
        <v>0</v>
      </c>
      <c r="DY14" s="17">
        <f t="shared" si="333"/>
        <v>0</v>
      </c>
      <c r="DZ14" s="17">
        <f t="shared" si="333"/>
        <v>0</v>
      </c>
      <c r="EA14" s="17">
        <f t="shared" si="333"/>
        <v>0</v>
      </c>
      <c r="EB14" s="17">
        <f t="shared" si="333"/>
        <v>0</v>
      </c>
      <c r="EC14" s="17">
        <f t="shared" si="333"/>
        <v>0</v>
      </c>
      <c r="ED14" s="17">
        <f t="shared" si="333"/>
        <v>0</v>
      </c>
      <c r="EE14" s="391">
        <f t="shared" si="324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E15" s="37"/>
      <c r="F15" s="17">
        <f t="shared" si="305"/>
        <v>0</v>
      </c>
      <c r="G15" s="17">
        <f t="shared" si="305"/>
        <v>0</v>
      </c>
      <c r="H15" s="17">
        <f t="shared" si="305"/>
        <v>0</v>
      </c>
      <c r="I15" s="17">
        <f t="shared" si="305"/>
        <v>0</v>
      </c>
      <c r="J15" s="17">
        <f t="shared" si="305"/>
        <v>0</v>
      </c>
      <c r="K15" s="17">
        <f t="shared" si="305"/>
        <v>0</v>
      </c>
      <c r="L15" s="17">
        <f t="shared" si="305"/>
        <v>0</v>
      </c>
      <c r="M15" s="17">
        <f t="shared" si="305"/>
        <v>0</v>
      </c>
      <c r="N15" s="17">
        <f t="shared" si="305"/>
        <v>0</v>
      </c>
      <c r="O15" s="17">
        <f t="shared" si="305"/>
        <v>0</v>
      </c>
      <c r="P15" s="17">
        <f t="shared" si="305"/>
        <v>0</v>
      </c>
      <c r="Q15" s="17">
        <f t="shared" si="305"/>
        <v>0</v>
      </c>
      <c r="R15" s="319">
        <f t="shared" si="306"/>
        <v>0</v>
      </c>
      <c r="S15" s="17">
        <f t="shared" si="325"/>
        <v>0</v>
      </c>
      <c r="T15" s="17">
        <f t="shared" si="325"/>
        <v>0</v>
      </c>
      <c r="U15" s="17">
        <f t="shared" si="325"/>
        <v>0</v>
      </c>
      <c r="V15" s="17">
        <f t="shared" si="325"/>
        <v>0</v>
      </c>
      <c r="W15" s="17">
        <f t="shared" si="325"/>
        <v>0</v>
      </c>
      <c r="X15" s="17">
        <f t="shared" si="325"/>
        <v>0</v>
      </c>
      <c r="Y15" s="17">
        <f t="shared" si="325"/>
        <v>0</v>
      </c>
      <c r="Z15" s="17">
        <f t="shared" si="325"/>
        <v>0</v>
      </c>
      <c r="AA15" s="17">
        <f t="shared" si="325"/>
        <v>0</v>
      </c>
      <c r="AB15" s="17">
        <f t="shared" si="325"/>
        <v>0</v>
      </c>
      <c r="AC15" s="17">
        <f t="shared" si="325"/>
        <v>0</v>
      </c>
      <c r="AD15" s="17">
        <f>IF(AD$2&gt;=$B$18,$E15,0)</f>
        <v>0</v>
      </c>
      <c r="AE15" s="319">
        <f t="shared" si="308"/>
        <v>0</v>
      </c>
      <c r="AF15" s="17">
        <f t="shared" si="326"/>
        <v>0</v>
      </c>
      <c r="AG15" s="17">
        <f t="shared" si="326"/>
        <v>0</v>
      </c>
      <c r="AH15" s="17">
        <f t="shared" si="326"/>
        <v>0</v>
      </c>
      <c r="AI15" s="17">
        <f t="shared" si="326"/>
        <v>0</v>
      </c>
      <c r="AJ15" s="17">
        <f t="shared" si="326"/>
        <v>0</v>
      </c>
      <c r="AK15" s="17">
        <f t="shared" si="326"/>
        <v>0</v>
      </c>
      <c r="AL15" s="17">
        <f t="shared" si="326"/>
        <v>0</v>
      </c>
      <c r="AM15" s="17">
        <f t="shared" si="326"/>
        <v>0</v>
      </c>
      <c r="AN15" s="17">
        <f t="shared" si="326"/>
        <v>0</v>
      </c>
      <c r="AO15" s="17">
        <f t="shared" si="326"/>
        <v>0</v>
      </c>
      <c r="AP15" s="17">
        <f t="shared" si="326"/>
        <v>0</v>
      </c>
      <c r="AQ15" s="17">
        <f t="shared" si="326"/>
        <v>0</v>
      </c>
      <c r="AR15" s="319">
        <f t="shared" si="310"/>
        <v>0</v>
      </c>
      <c r="AS15" s="17">
        <f t="shared" si="327"/>
        <v>0</v>
      </c>
      <c r="AT15" s="17">
        <f t="shared" si="327"/>
        <v>0</v>
      </c>
      <c r="AU15" s="17">
        <f t="shared" si="327"/>
        <v>0</v>
      </c>
      <c r="AV15" s="17">
        <f t="shared" si="327"/>
        <v>0</v>
      </c>
      <c r="AW15" s="17">
        <f t="shared" si="327"/>
        <v>0</v>
      </c>
      <c r="AX15" s="17">
        <f t="shared" si="327"/>
        <v>0</v>
      </c>
      <c r="AY15" s="17">
        <f t="shared" si="327"/>
        <v>0</v>
      </c>
      <c r="AZ15" s="17">
        <f t="shared" si="327"/>
        <v>0</v>
      </c>
      <c r="BA15" s="17">
        <f t="shared" si="327"/>
        <v>0</v>
      </c>
      <c r="BB15" s="17">
        <f t="shared" si="327"/>
        <v>0</v>
      </c>
      <c r="BC15" s="17">
        <f t="shared" si="327"/>
        <v>0</v>
      </c>
      <c r="BD15" s="17">
        <f t="shared" si="327"/>
        <v>0</v>
      </c>
      <c r="BE15" s="319">
        <f t="shared" si="312"/>
        <v>0</v>
      </c>
      <c r="BF15" s="17">
        <f t="shared" si="328"/>
        <v>0</v>
      </c>
      <c r="BG15" s="17">
        <f t="shared" si="328"/>
        <v>0</v>
      </c>
      <c r="BH15" s="17">
        <f t="shared" si="328"/>
        <v>0</v>
      </c>
      <c r="BI15" s="17">
        <f t="shared" si="328"/>
        <v>0</v>
      </c>
      <c r="BJ15" s="17">
        <f t="shared" si="328"/>
        <v>0</v>
      </c>
      <c r="BK15" s="17">
        <f t="shared" si="328"/>
        <v>0</v>
      </c>
      <c r="BL15" s="17">
        <f t="shared" si="328"/>
        <v>0</v>
      </c>
      <c r="BM15" s="17">
        <f t="shared" si="328"/>
        <v>0</v>
      </c>
      <c r="BN15" s="17">
        <f t="shared" si="328"/>
        <v>0</v>
      </c>
      <c r="BO15" s="17">
        <f t="shared" si="328"/>
        <v>0</v>
      </c>
      <c r="BP15" s="17">
        <f t="shared" si="328"/>
        <v>0</v>
      </c>
      <c r="BQ15" s="17">
        <f t="shared" si="328"/>
        <v>0</v>
      </c>
      <c r="BR15" s="319">
        <f t="shared" si="314"/>
        <v>0</v>
      </c>
      <c r="BS15" s="17">
        <f t="shared" si="329"/>
        <v>0</v>
      </c>
      <c r="BT15" s="17">
        <f t="shared" si="329"/>
        <v>0</v>
      </c>
      <c r="BU15" s="17">
        <f t="shared" si="329"/>
        <v>0</v>
      </c>
      <c r="BV15" s="17">
        <f t="shared" si="329"/>
        <v>0</v>
      </c>
      <c r="BW15" s="17">
        <f t="shared" si="329"/>
        <v>0</v>
      </c>
      <c r="BX15" s="17">
        <f t="shared" si="329"/>
        <v>0</v>
      </c>
      <c r="BY15" s="17">
        <f t="shared" si="329"/>
        <v>0</v>
      </c>
      <c r="BZ15" s="17">
        <f t="shared" si="329"/>
        <v>0</v>
      </c>
      <c r="CA15" s="17">
        <f t="shared" si="329"/>
        <v>0</v>
      </c>
      <c r="CB15" s="17">
        <f t="shared" si="329"/>
        <v>0</v>
      </c>
      <c r="CC15" s="17">
        <f t="shared" si="329"/>
        <v>0</v>
      </c>
      <c r="CD15" s="17">
        <f t="shared" si="329"/>
        <v>0</v>
      </c>
      <c r="CE15" s="319">
        <f t="shared" si="316"/>
        <v>0</v>
      </c>
      <c r="CF15" s="17">
        <f t="shared" si="330"/>
        <v>0</v>
      </c>
      <c r="CG15" s="17">
        <f t="shared" si="330"/>
        <v>0</v>
      </c>
      <c r="CH15" s="17">
        <f t="shared" si="330"/>
        <v>0</v>
      </c>
      <c r="CI15" s="17">
        <f t="shared" si="330"/>
        <v>0</v>
      </c>
      <c r="CJ15" s="17">
        <f t="shared" si="330"/>
        <v>0</v>
      </c>
      <c r="CK15" s="17">
        <f t="shared" si="330"/>
        <v>0</v>
      </c>
      <c r="CL15" s="17">
        <f t="shared" si="330"/>
        <v>0</v>
      </c>
      <c r="CM15" s="17">
        <f t="shared" si="330"/>
        <v>0</v>
      </c>
      <c r="CN15" s="17">
        <f t="shared" si="330"/>
        <v>0</v>
      </c>
      <c r="CO15" s="17">
        <f t="shared" si="330"/>
        <v>0</v>
      </c>
      <c r="CP15" s="17">
        <f t="shared" si="330"/>
        <v>0</v>
      </c>
      <c r="CQ15" s="17">
        <f t="shared" si="330"/>
        <v>0</v>
      </c>
      <c r="CR15" s="319">
        <f t="shared" si="318"/>
        <v>0</v>
      </c>
      <c r="CS15" s="17">
        <f t="shared" si="331"/>
        <v>0</v>
      </c>
      <c r="CT15" s="17">
        <f t="shared" si="331"/>
        <v>0</v>
      </c>
      <c r="CU15" s="17">
        <f t="shared" si="331"/>
        <v>0</v>
      </c>
      <c r="CV15" s="17">
        <f t="shared" si="331"/>
        <v>0</v>
      </c>
      <c r="CW15" s="17">
        <f t="shared" si="331"/>
        <v>0</v>
      </c>
      <c r="CX15" s="17">
        <f t="shared" si="331"/>
        <v>0</v>
      </c>
      <c r="CY15" s="17">
        <f t="shared" si="331"/>
        <v>0</v>
      </c>
      <c r="CZ15" s="17">
        <f t="shared" si="331"/>
        <v>0</v>
      </c>
      <c r="DA15" s="17">
        <f t="shared" si="331"/>
        <v>0</v>
      </c>
      <c r="DB15" s="17">
        <f t="shared" si="331"/>
        <v>0</v>
      </c>
      <c r="DC15" s="17">
        <f t="shared" si="331"/>
        <v>0</v>
      </c>
      <c r="DD15" s="17">
        <f t="shared" si="331"/>
        <v>0</v>
      </c>
      <c r="DE15" s="319">
        <f t="shared" si="320"/>
        <v>0</v>
      </c>
      <c r="DF15" s="17">
        <f t="shared" si="332"/>
        <v>0</v>
      </c>
      <c r="DG15" s="17">
        <f t="shared" si="332"/>
        <v>0</v>
      </c>
      <c r="DH15" s="17">
        <f t="shared" si="332"/>
        <v>0</v>
      </c>
      <c r="DI15" s="17">
        <f t="shared" si="332"/>
        <v>0</v>
      </c>
      <c r="DJ15" s="17">
        <f t="shared" si="332"/>
        <v>0</v>
      </c>
      <c r="DK15" s="17">
        <f t="shared" si="332"/>
        <v>0</v>
      </c>
      <c r="DL15" s="17">
        <f t="shared" si="332"/>
        <v>0</v>
      </c>
      <c r="DM15" s="17">
        <f t="shared" si="332"/>
        <v>0</v>
      </c>
      <c r="DN15" s="17">
        <f t="shared" si="332"/>
        <v>0</v>
      </c>
      <c r="DO15" s="17">
        <f t="shared" si="332"/>
        <v>0</v>
      </c>
      <c r="DP15" s="17">
        <f t="shared" si="332"/>
        <v>0</v>
      </c>
      <c r="DQ15" s="17">
        <f t="shared" si="332"/>
        <v>0</v>
      </c>
      <c r="DR15" s="319">
        <f t="shared" si="322"/>
        <v>0</v>
      </c>
      <c r="DS15" s="17">
        <f t="shared" si="333"/>
        <v>0</v>
      </c>
      <c r="DT15" s="17">
        <f t="shared" si="333"/>
        <v>0</v>
      </c>
      <c r="DU15" s="17">
        <f t="shared" si="333"/>
        <v>0</v>
      </c>
      <c r="DV15" s="17">
        <f t="shared" si="333"/>
        <v>0</v>
      </c>
      <c r="DW15" s="17">
        <f t="shared" si="333"/>
        <v>0</v>
      </c>
      <c r="DX15" s="17">
        <f t="shared" si="333"/>
        <v>0</v>
      </c>
      <c r="DY15" s="17">
        <f t="shared" si="333"/>
        <v>0</v>
      </c>
      <c r="DZ15" s="17">
        <f t="shared" si="333"/>
        <v>0</v>
      </c>
      <c r="EA15" s="17">
        <f t="shared" si="333"/>
        <v>0</v>
      </c>
      <c r="EB15" s="17">
        <f t="shared" si="333"/>
        <v>0</v>
      </c>
      <c r="EC15" s="17">
        <f t="shared" si="333"/>
        <v>0</v>
      </c>
      <c r="ED15" s="17">
        <f t="shared" si="333"/>
        <v>0</v>
      </c>
      <c r="EE15" s="391">
        <f t="shared" si="324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E16" s="37"/>
      <c r="F16" s="17">
        <f t="shared" si="305"/>
        <v>0</v>
      </c>
      <c r="G16" s="17">
        <f t="shared" si="305"/>
        <v>0</v>
      </c>
      <c r="H16" s="17">
        <f t="shared" si="305"/>
        <v>0</v>
      </c>
      <c r="I16" s="17">
        <f t="shared" si="305"/>
        <v>0</v>
      </c>
      <c r="J16" s="17">
        <f t="shared" si="305"/>
        <v>0</v>
      </c>
      <c r="K16" s="17">
        <f t="shared" si="305"/>
        <v>0</v>
      </c>
      <c r="L16" s="17">
        <f t="shared" si="305"/>
        <v>0</v>
      </c>
      <c r="M16" s="17">
        <f t="shared" si="305"/>
        <v>0</v>
      </c>
      <c r="N16" s="17">
        <f t="shared" si="305"/>
        <v>0</v>
      </c>
      <c r="O16" s="17">
        <f t="shared" si="305"/>
        <v>0</v>
      </c>
      <c r="P16" s="17">
        <f t="shared" si="305"/>
        <v>0</v>
      </c>
      <c r="Q16" s="17">
        <f t="shared" si="305"/>
        <v>0</v>
      </c>
      <c r="R16" s="319">
        <f t="shared" si="306"/>
        <v>0</v>
      </c>
      <c r="S16" s="17">
        <f t="shared" si="325"/>
        <v>0</v>
      </c>
      <c r="T16" s="17">
        <f t="shared" si="325"/>
        <v>0</v>
      </c>
      <c r="U16" s="17">
        <f t="shared" si="325"/>
        <v>0</v>
      </c>
      <c r="V16" s="17">
        <f t="shared" si="325"/>
        <v>0</v>
      </c>
      <c r="W16" s="17">
        <f t="shared" si="325"/>
        <v>0</v>
      </c>
      <c r="X16" s="17">
        <f t="shared" si="325"/>
        <v>0</v>
      </c>
      <c r="Y16" s="17">
        <f t="shared" si="325"/>
        <v>0</v>
      </c>
      <c r="Z16" s="17">
        <f t="shared" si="325"/>
        <v>0</v>
      </c>
      <c r="AA16" s="17">
        <f t="shared" si="325"/>
        <v>0</v>
      </c>
      <c r="AB16" s="17">
        <f t="shared" si="325"/>
        <v>0</v>
      </c>
      <c r="AC16" s="17">
        <f t="shared" si="325"/>
        <v>0</v>
      </c>
      <c r="AD16" s="17">
        <f>IF(AD$2&gt;=$B$18,$E16,0)</f>
        <v>0</v>
      </c>
      <c r="AE16" s="319">
        <f t="shared" si="308"/>
        <v>0</v>
      </c>
      <c r="AF16" s="17">
        <f t="shared" si="326"/>
        <v>0</v>
      </c>
      <c r="AG16" s="17">
        <f t="shared" si="326"/>
        <v>0</v>
      </c>
      <c r="AH16" s="17">
        <f t="shared" si="326"/>
        <v>0</v>
      </c>
      <c r="AI16" s="17">
        <f t="shared" si="326"/>
        <v>0</v>
      </c>
      <c r="AJ16" s="17">
        <f t="shared" si="326"/>
        <v>0</v>
      </c>
      <c r="AK16" s="17">
        <f t="shared" si="326"/>
        <v>0</v>
      </c>
      <c r="AL16" s="17">
        <f t="shared" si="326"/>
        <v>0</v>
      </c>
      <c r="AM16" s="17">
        <f t="shared" si="326"/>
        <v>0</v>
      </c>
      <c r="AN16" s="17">
        <f t="shared" si="326"/>
        <v>0</v>
      </c>
      <c r="AO16" s="17">
        <f t="shared" si="326"/>
        <v>0</v>
      </c>
      <c r="AP16" s="17">
        <f t="shared" si="326"/>
        <v>0</v>
      </c>
      <c r="AQ16" s="17">
        <f t="shared" si="326"/>
        <v>0</v>
      </c>
      <c r="AR16" s="319">
        <f t="shared" si="310"/>
        <v>0</v>
      </c>
      <c r="AS16" s="17">
        <f t="shared" si="327"/>
        <v>0</v>
      </c>
      <c r="AT16" s="17">
        <f t="shared" si="327"/>
        <v>0</v>
      </c>
      <c r="AU16" s="17">
        <f t="shared" si="327"/>
        <v>0</v>
      </c>
      <c r="AV16" s="17">
        <f t="shared" si="327"/>
        <v>0</v>
      </c>
      <c r="AW16" s="17">
        <f t="shared" si="327"/>
        <v>0</v>
      </c>
      <c r="AX16" s="17">
        <f t="shared" si="327"/>
        <v>0</v>
      </c>
      <c r="AY16" s="17">
        <f t="shared" si="327"/>
        <v>0</v>
      </c>
      <c r="AZ16" s="17">
        <f t="shared" si="327"/>
        <v>0</v>
      </c>
      <c r="BA16" s="17">
        <f t="shared" si="327"/>
        <v>0</v>
      </c>
      <c r="BB16" s="17">
        <f t="shared" si="327"/>
        <v>0</v>
      </c>
      <c r="BC16" s="17">
        <f t="shared" si="327"/>
        <v>0</v>
      </c>
      <c r="BD16" s="17">
        <f t="shared" si="327"/>
        <v>0</v>
      </c>
      <c r="BE16" s="319">
        <f t="shared" si="312"/>
        <v>0</v>
      </c>
      <c r="BF16" s="17">
        <f t="shared" si="328"/>
        <v>0</v>
      </c>
      <c r="BG16" s="17">
        <f t="shared" si="328"/>
        <v>0</v>
      </c>
      <c r="BH16" s="17">
        <f t="shared" si="328"/>
        <v>0</v>
      </c>
      <c r="BI16" s="17">
        <f t="shared" si="328"/>
        <v>0</v>
      </c>
      <c r="BJ16" s="17">
        <f t="shared" si="328"/>
        <v>0</v>
      </c>
      <c r="BK16" s="17">
        <f t="shared" si="328"/>
        <v>0</v>
      </c>
      <c r="BL16" s="17">
        <f t="shared" si="328"/>
        <v>0</v>
      </c>
      <c r="BM16" s="17">
        <f t="shared" si="328"/>
        <v>0</v>
      </c>
      <c r="BN16" s="17">
        <f t="shared" si="328"/>
        <v>0</v>
      </c>
      <c r="BO16" s="17">
        <f t="shared" si="328"/>
        <v>0</v>
      </c>
      <c r="BP16" s="17">
        <f t="shared" si="328"/>
        <v>0</v>
      </c>
      <c r="BQ16" s="17">
        <f t="shared" si="328"/>
        <v>0</v>
      </c>
      <c r="BR16" s="319">
        <f t="shared" si="314"/>
        <v>0</v>
      </c>
      <c r="BS16" s="17">
        <f t="shared" si="329"/>
        <v>0</v>
      </c>
      <c r="BT16" s="17">
        <f t="shared" si="329"/>
        <v>0</v>
      </c>
      <c r="BU16" s="17">
        <f t="shared" si="329"/>
        <v>0</v>
      </c>
      <c r="BV16" s="17">
        <f t="shared" si="329"/>
        <v>0</v>
      </c>
      <c r="BW16" s="17">
        <f t="shared" si="329"/>
        <v>0</v>
      </c>
      <c r="BX16" s="17">
        <f t="shared" si="329"/>
        <v>0</v>
      </c>
      <c r="BY16" s="17">
        <f t="shared" si="329"/>
        <v>0</v>
      </c>
      <c r="BZ16" s="17">
        <f t="shared" si="329"/>
        <v>0</v>
      </c>
      <c r="CA16" s="17">
        <f t="shared" si="329"/>
        <v>0</v>
      </c>
      <c r="CB16" s="17">
        <f t="shared" si="329"/>
        <v>0</v>
      </c>
      <c r="CC16" s="17">
        <f t="shared" si="329"/>
        <v>0</v>
      </c>
      <c r="CD16" s="17">
        <f t="shared" si="329"/>
        <v>0</v>
      </c>
      <c r="CE16" s="319">
        <f t="shared" si="316"/>
        <v>0</v>
      </c>
      <c r="CF16" s="17">
        <f t="shared" si="330"/>
        <v>0</v>
      </c>
      <c r="CG16" s="17">
        <f t="shared" si="330"/>
        <v>0</v>
      </c>
      <c r="CH16" s="17">
        <f t="shared" si="330"/>
        <v>0</v>
      </c>
      <c r="CI16" s="17">
        <f t="shared" si="330"/>
        <v>0</v>
      </c>
      <c r="CJ16" s="17">
        <f t="shared" si="330"/>
        <v>0</v>
      </c>
      <c r="CK16" s="17">
        <f t="shared" si="330"/>
        <v>0</v>
      </c>
      <c r="CL16" s="17">
        <f t="shared" si="330"/>
        <v>0</v>
      </c>
      <c r="CM16" s="17">
        <f t="shared" si="330"/>
        <v>0</v>
      </c>
      <c r="CN16" s="17">
        <f t="shared" si="330"/>
        <v>0</v>
      </c>
      <c r="CO16" s="17">
        <f t="shared" si="330"/>
        <v>0</v>
      </c>
      <c r="CP16" s="17">
        <f t="shared" si="330"/>
        <v>0</v>
      </c>
      <c r="CQ16" s="17">
        <f t="shared" si="330"/>
        <v>0</v>
      </c>
      <c r="CR16" s="319">
        <f t="shared" si="318"/>
        <v>0</v>
      </c>
      <c r="CS16" s="17">
        <f t="shared" si="331"/>
        <v>0</v>
      </c>
      <c r="CT16" s="17">
        <f t="shared" si="331"/>
        <v>0</v>
      </c>
      <c r="CU16" s="17">
        <f t="shared" si="331"/>
        <v>0</v>
      </c>
      <c r="CV16" s="17">
        <f t="shared" si="331"/>
        <v>0</v>
      </c>
      <c r="CW16" s="17">
        <f t="shared" si="331"/>
        <v>0</v>
      </c>
      <c r="CX16" s="17">
        <f t="shared" si="331"/>
        <v>0</v>
      </c>
      <c r="CY16" s="17">
        <f t="shared" si="331"/>
        <v>0</v>
      </c>
      <c r="CZ16" s="17">
        <f t="shared" si="331"/>
        <v>0</v>
      </c>
      <c r="DA16" s="17">
        <f t="shared" si="331"/>
        <v>0</v>
      </c>
      <c r="DB16" s="17">
        <f t="shared" si="331"/>
        <v>0</v>
      </c>
      <c r="DC16" s="17">
        <f t="shared" si="331"/>
        <v>0</v>
      </c>
      <c r="DD16" s="17">
        <f t="shared" si="331"/>
        <v>0</v>
      </c>
      <c r="DE16" s="319">
        <f t="shared" si="320"/>
        <v>0</v>
      </c>
      <c r="DF16" s="17">
        <f t="shared" si="332"/>
        <v>0</v>
      </c>
      <c r="DG16" s="17">
        <f t="shared" si="332"/>
        <v>0</v>
      </c>
      <c r="DH16" s="17">
        <f t="shared" si="332"/>
        <v>0</v>
      </c>
      <c r="DI16" s="17">
        <f t="shared" si="332"/>
        <v>0</v>
      </c>
      <c r="DJ16" s="17">
        <f t="shared" si="332"/>
        <v>0</v>
      </c>
      <c r="DK16" s="17">
        <f t="shared" si="332"/>
        <v>0</v>
      </c>
      <c r="DL16" s="17">
        <f t="shared" si="332"/>
        <v>0</v>
      </c>
      <c r="DM16" s="17">
        <f t="shared" si="332"/>
        <v>0</v>
      </c>
      <c r="DN16" s="17">
        <f t="shared" si="332"/>
        <v>0</v>
      </c>
      <c r="DO16" s="17">
        <f t="shared" si="332"/>
        <v>0</v>
      </c>
      <c r="DP16" s="17">
        <f t="shared" si="332"/>
        <v>0</v>
      </c>
      <c r="DQ16" s="17">
        <f t="shared" si="332"/>
        <v>0</v>
      </c>
      <c r="DR16" s="319">
        <f t="shared" si="322"/>
        <v>0</v>
      </c>
      <c r="DS16" s="17">
        <f t="shared" si="333"/>
        <v>0</v>
      </c>
      <c r="DT16" s="17">
        <f t="shared" si="333"/>
        <v>0</v>
      </c>
      <c r="DU16" s="17">
        <f t="shared" si="333"/>
        <v>0</v>
      </c>
      <c r="DV16" s="17">
        <f t="shared" si="333"/>
        <v>0</v>
      </c>
      <c r="DW16" s="17">
        <f t="shared" si="333"/>
        <v>0</v>
      </c>
      <c r="DX16" s="17">
        <f t="shared" si="333"/>
        <v>0</v>
      </c>
      <c r="DY16" s="17">
        <f t="shared" si="333"/>
        <v>0</v>
      </c>
      <c r="DZ16" s="17">
        <f t="shared" si="333"/>
        <v>0</v>
      </c>
      <c r="EA16" s="17">
        <f t="shared" si="333"/>
        <v>0</v>
      </c>
      <c r="EB16" s="17">
        <f t="shared" si="333"/>
        <v>0</v>
      </c>
      <c r="EC16" s="17">
        <f t="shared" si="333"/>
        <v>0</v>
      </c>
      <c r="ED16" s="17">
        <f t="shared" si="333"/>
        <v>0</v>
      </c>
      <c r="EE16" s="391">
        <f t="shared" si="324"/>
        <v>0</v>
      </c>
    </row>
    <row r="17" spans="1:135" x14ac:dyDescent="0.2">
      <c r="A17" s="1"/>
      <c r="D17" s="9" t="s">
        <v>23</v>
      </c>
      <c r="E17" s="37"/>
      <c r="F17" s="17">
        <f t="shared" si="305"/>
        <v>0</v>
      </c>
      <c r="G17" s="17">
        <f t="shared" si="305"/>
        <v>0</v>
      </c>
      <c r="H17" s="17">
        <f t="shared" si="305"/>
        <v>0</v>
      </c>
      <c r="I17" s="17">
        <f t="shared" si="305"/>
        <v>0</v>
      </c>
      <c r="J17" s="17">
        <f t="shared" si="305"/>
        <v>0</v>
      </c>
      <c r="K17" s="17">
        <f t="shared" si="305"/>
        <v>0</v>
      </c>
      <c r="L17" s="17">
        <f t="shared" si="305"/>
        <v>0</v>
      </c>
      <c r="M17" s="17">
        <f t="shared" si="305"/>
        <v>0</v>
      </c>
      <c r="N17" s="17">
        <f t="shared" si="305"/>
        <v>0</v>
      </c>
      <c r="O17" s="17">
        <f t="shared" si="305"/>
        <v>0</v>
      </c>
      <c r="P17" s="17">
        <f t="shared" si="305"/>
        <v>0</v>
      </c>
      <c r="Q17" s="17">
        <f t="shared" si="305"/>
        <v>0</v>
      </c>
      <c r="R17" s="319">
        <f t="shared" si="306"/>
        <v>0</v>
      </c>
      <c r="S17" s="17">
        <f t="shared" si="325"/>
        <v>0</v>
      </c>
      <c r="T17" s="17">
        <f t="shared" si="325"/>
        <v>0</v>
      </c>
      <c r="U17" s="17">
        <f t="shared" si="325"/>
        <v>0</v>
      </c>
      <c r="V17" s="17">
        <f t="shared" si="325"/>
        <v>0</v>
      </c>
      <c r="W17" s="17">
        <f t="shared" si="325"/>
        <v>0</v>
      </c>
      <c r="X17" s="17">
        <f t="shared" si="325"/>
        <v>0</v>
      </c>
      <c r="Y17" s="17">
        <f t="shared" si="325"/>
        <v>0</v>
      </c>
      <c r="Z17" s="17">
        <f t="shared" si="325"/>
        <v>0</v>
      </c>
      <c r="AA17" s="17">
        <f t="shared" si="325"/>
        <v>0</v>
      </c>
      <c r="AB17" s="17">
        <f t="shared" si="325"/>
        <v>0</v>
      </c>
      <c r="AC17" s="17">
        <f t="shared" si="325"/>
        <v>0</v>
      </c>
      <c r="AD17" s="17">
        <f>IF(AD$2&gt;=$B$18,$E17,0)</f>
        <v>0</v>
      </c>
      <c r="AE17" s="319">
        <f t="shared" si="308"/>
        <v>0</v>
      </c>
      <c r="AF17" s="17">
        <f t="shared" si="326"/>
        <v>0</v>
      </c>
      <c r="AG17" s="17">
        <f t="shared" si="326"/>
        <v>0</v>
      </c>
      <c r="AH17" s="17">
        <f t="shared" si="326"/>
        <v>0</v>
      </c>
      <c r="AI17" s="17">
        <f t="shared" si="326"/>
        <v>0</v>
      </c>
      <c r="AJ17" s="17">
        <f t="shared" si="326"/>
        <v>0</v>
      </c>
      <c r="AK17" s="17">
        <f t="shared" si="326"/>
        <v>0</v>
      </c>
      <c r="AL17" s="17">
        <f t="shared" si="326"/>
        <v>0</v>
      </c>
      <c r="AM17" s="17">
        <f t="shared" si="326"/>
        <v>0</v>
      </c>
      <c r="AN17" s="17">
        <f t="shared" si="326"/>
        <v>0</v>
      </c>
      <c r="AO17" s="17">
        <f t="shared" si="326"/>
        <v>0</v>
      </c>
      <c r="AP17" s="17">
        <f t="shared" si="326"/>
        <v>0</v>
      </c>
      <c r="AQ17" s="17">
        <f t="shared" si="326"/>
        <v>0</v>
      </c>
      <c r="AR17" s="319">
        <f t="shared" si="310"/>
        <v>0</v>
      </c>
      <c r="AS17" s="17">
        <f t="shared" si="327"/>
        <v>0</v>
      </c>
      <c r="AT17" s="17">
        <f t="shared" si="327"/>
        <v>0</v>
      </c>
      <c r="AU17" s="17">
        <f t="shared" si="327"/>
        <v>0</v>
      </c>
      <c r="AV17" s="17">
        <f t="shared" si="327"/>
        <v>0</v>
      </c>
      <c r="AW17" s="17">
        <f t="shared" si="327"/>
        <v>0</v>
      </c>
      <c r="AX17" s="17">
        <f t="shared" si="327"/>
        <v>0</v>
      </c>
      <c r="AY17" s="17">
        <f t="shared" si="327"/>
        <v>0</v>
      </c>
      <c r="AZ17" s="17">
        <f t="shared" si="327"/>
        <v>0</v>
      </c>
      <c r="BA17" s="17">
        <f t="shared" si="327"/>
        <v>0</v>
      </c>
      <c r="BB17" s="17">
        <f t="shared" si="327"/>
        <v>0</v>
      </c>
      <c r="BC17" s="17">
        <f t="shared" si="327"/>
        <v>0</v>
      </c>
      <c r="BD17" s="17">
        <f t="shared" si="327"/>
        <v>0</v>
      </c>
      <c r="BE17" s="319">
        <f t="shared" si="312"/>
        <v>0</v>
      </c>
      <c r="BF17" s="17">
        <f t="shared" si="328"/>
        <v>0</v>
      </c>
      <c r="BG17" s="17">
        <f t="shared" si="328"/>
        <v>0</v>
      </c>
      <c r="BH17" s="17">
        <f t="shared" si="328"/>
        <v>0</v>
      </c>
      <c r="BI17" s="17">
        <f t="shared" si="328"/>
        <v>0</v>
      </c>
      <c r="BJ17" s="17">
        <f t="shared" si="328"/>
        <v>0</v>
      </c>
      <c r="BK17" s="17">
        <f t="shared" si="328"/>
        <v>0</v>
      </c>
      <c r="BL17" s="17">
        <f t="shared" si="328"/>
        <v>0</v>
      </c>
      <c r="BM17" s="17">
        <f t="shared" si="328"/>
        <v>0</v>
      </c>
      <c r="BN17" s="17">
        <f t="shared" si="328"/>
        <v>0</v>
      </c>
      <c r="BO17" s="17">
        <f t="shared" si="328"/>
        <v>0</v>
      </c>
      <c r="BP17" s="17">
        <f t="shared" si="328"/>
        <v>0</v>
      </c>
      <c r="BQ17" s="17">
        <f t="shared" si="328"/>
        <v>0</v>
      </c>
      <c r="BR17" s="319">
        <f t="shared" si="314"/>
        <v>0</v>
      </c>
      <c r="BS17" s="17">
        <f t="shared" si="329"/>
        <v>0</v>
      </c>
      <c r="BT17" s="17">
        <f t="shared" si="329"/>
        <v>0</v>
      </c>
      <c r="BU17" s="17">
        <f t="shared" si="329"/>
        <v>0</v>
      </c>
      <c r="BV17" s="17">
        <f t="shared" si="329"/>
        <v>0</v>
      </c>
      <c r="BW17" s="17">
        <f t="shared" si="329"/>
        <v>0</v>
      </c>
      <c r="BX17" s="17">
        <f t="shared" si="329"/>
        <v>0</v>
      </c>
      <c r="BY17" s="17">
        <f t="shared" si="329"/>
        <v>0</v>
      </c>
      <c r="BZ17" s="17">
        <f t="shared" si="329"/>
        <v>0</v>
      </c>
      <c r="CA17" s="17">
        <f t="shared" si="329"/>
        <v>0</v>
      </c>
      <c r="CB17" s="17">
        <f t="shared" si="329"/>
        <v>0</v>
      </c>
      <c r="CC17" s="17">
        <f t="shared" si="329"/>
        <v>0</v>
      </c>
      <c r="CD17" s="17">
        <f t="shared" si="329"/>
        <v>0</v>
      </c>
      <c r="CE17" s="319">
        <f t="shared" si="316"/>
        <v>0</v>
      </c>
      <c r="CF17" s="17">
        <f t="shared" si="330"/>
        <v>0</v>
      </c>
      <c r="CG17" s="17">
        <f t="shared" si="330"/>
        <v>0</v>
      </c>
      <c r="CH17" s="17">
        <f t="shared" si="330"/>
        <v>0</v>
      </c>
      <c r="CI17" s="17">
        <f t="shared" si="330"/>
        <v>0</v>
      </c>
      <c r="CJ17" s="17">
        <f t="shared" si="330"/>
        <v>0</v>
      </c>
      <c r="CK17" s="17">
        <f t="shared" si="330"/>
        <v>0</v>
      </c>
      <c r="CL17" s="17">
        <f t="shared" si="330"/>
        <v>0</v>
      </c>
      <c r="CM17" s="17">
        <f t="shared" si="330"/>
        <v>0</v>
      </c>
      <c r="CN17" s="17">
        <f t="shared" si="330"/>
        <v>0</v>
      </c>
      <c r="CO17" s="17">
        <f t="shared" si="330"/>
        <v>0</v>
      </c>
      <c r="CP17" s="17">
        <f t="shared" si="330"/>
        <v>0</v>
      </c>
      <c r="CQ17" s="17">
        <f t="shared" si="330"/>
        <v>0</v>
      </c>
      <c r="CR17" s="319">
        <f t="shared" si="318"/>
        <v>0</v>
      </c>
      <c r="CS17" s="17">
        <f t="shared" si="331"/>
        <v>0</v>
      </c>
      <c r="CT17" s="17">
        <f t="shared" si="331"/>
        <v>0</v>
      </c>
      <c r="CU17" s="17">
        <f t="shared" si="331"/>
        <v>0</v>
      </c>
      <c r="CV17" s="17">
        <f t="shared" si="331"/>
        <v>0</v>
      </c>
      <c r="CW17" s="17">
        <f t="shared" si="331"/>
        <v>0</v>
      </c>
      <c r="CX17" s="17">
        <f t="shared" si="331"/>
        <v>0</v>
      </c>
      <c r="CY17" s="17">
        <f t="shared" si="331"/>
        <v>0</v>
      </c>
      <c r="CZ17" s="17">
        <f t="shared" si="331"/>
        <v>0</v>
      </c>
      <c r="DA17" s="17">
        <f t="shared" si="331"/>
        <v>0</v>
      </c>
      <c r="DB17" s="17">
        <f t="shared" si="331"/>
        <v>0</v>
      </c>
      <c r="DC17" s="17">
        <f t="shared" si="331"/>
        <v>0</v>
      </c>
      <c r="DD17" s="17">
        <f t="shared" si="331"/>
        <v>0</v>
      </c>
      <c r="DE17" s="319">
        <f t="shared" si="320"/>
        <v>0</v>
      </c>
      <c r="DF17" s="17">
        <f t="shared" si="332"/>
        <v>0</v>
      </c>
      <c r="DG17" s="17">
        <f t="shared" si="332"/>
        <v>0</v>
      </c>
      <c r="DH17" s="17">
        <f t="shared" si="332"/>
        <v>0</v>
      </c>
      <c r="DI17" s="17">
        <f t="shared" si="332"/>
        <v>0</v>
      </c>
      <c r="DJ17" s="17">
        <f t="shared" si="332"/>
        <v>0</v>
      </c>
      <c r="DK17" s="17">
        <f t="shared" si="332"/>
        <v>0</v>
      </c>
      <c r="DL17" s="17">
        <f t="shared" si="332"/>
        <v>0</v>
      </c>
      <c r="DM17" s="17">
        <f t="shared" si="332"/>
        <v>0</v>
      </c>
      <c r="DN17" s="17">
        <f t="shared" si="332"/>
        <v>0</v>
      </c>
      <c r="DO17" s="17">
        <f t="shared" si="332"/>
        <v>0</v>
      </c>
      <c r="DP17" s="17">
        <f t="shared" si="332"/>
        <v>0</v>
      </c>
      <c r="DQ17" s="17">
        <f t="shared" si="332"/>
        <v>0</v>
      </c>
      <c r="DR17" s="319">
        <f t="shared" si="322"/>
        <v>0</v>
      </c>
      <c r="DS17" s="17">
        <f t="shared" si="333"/>
        <v>0</v>
      </c>
      <c r="DT17" s="17">
        <f t="shared" si="333"/>
        <v>0</v>
      </c>
      <c r="DU17" s="17">
        <f t="shared" si="333"/>
        <v>0</v>
      </c>
      <c r="DV17" s="17">
        <f t="shared" si="333"/>
        <v>0</v>
      </c>
      <c r="DW17" s="17">
        <f t="shared" si="333"/>
        <v>0</v>
      </c>
      <c r="DX17" s="17">
        <f t="shared" si="333"/>
        <v>0</v>
      </c>
      <c r="DY17" s="17">
        <f t="shared" si="333"/>
        <v>0</v>
      </c>
      <c r="DZ17" s="17">
        <f t="shared" si="333"/>
        <v>0</v>
      </c>
      <c r="EA17" s="17">
        <f t="shared" si="333"/>
        <v>0</v>
      </c>
      <c r="EB17" s="17">
        <f t="shared" si="333"/>
        <v>0</v>
      </c>
      <c r="EC17" s="17">
        <f t="shared" si="333"/>
        <v>0</v>
      </c>
      <c r="ED17" s="17">
        <f t="shared" si="333"/>
        <v>0</v>
      </c>
      <c r="EE17" s="391">
        <f t="shared" si="324"/>
        <v>0</v>
      </c>
    </row>
    <row r="18" spans="1:135" x14ac:dyDescent="0.2">
      <c r="A18" s="9" t="s">
        <v>1</v>
      </c>
      <c r="B18" s="15">
        <f>EDATE(B7, 6)</f>
        <v>46357</v>
      </c>
      <c r="D18" s="9" t="s">
        <v>88</v>
      </c>
      <c r="E18" s="37"/>
      <c r="F18" s="17">
        <f t="shared" si="305"/>
        <v>0</v>
      </c>
      <c r="G18" s="17">
        <f t="shared" si="305"/>
        <v>0</v>
      </c>
      <c r="H18" s="17">
        <f t="shared" si="305"/>
        <v>0</v>
      </c>
      <c r="I18" s="17">
        <f t="shared" si="305"/>
        <v>0</v>
      </c>
      <c r="J18" s="17">
        <f t="shared" si="305"/>
        <v>0</v>
      </c>
      <c r="K18" s="17">
        <f t="shared" si="305"/>
        <v>0</v>
      </c>
      <c r="L18" s="17">
        <f t="shared" si="305"/>
        <v>0</v>
      </c>
      <c r="M18" s="17">
        <f t="shared" si="305"/>
        <v>0</v>
      </c>
      <c r="N18" s="17">
        <f t="shared" si="305"/>
        <v>0</v>
      </c>
      <c r="O18" s="17">
        <f t="shared" si="305"/>
        <v>0</v>
      </c>
      <c r="P18" s="17">
        <f t="shared" si="305"/>
        <v>0</v>
      </c>
      <c r="Q18" s="17">
        <f t="shared" si="305"/>
        <v>0</v>
      </c>
      <c r="R18" s="319">
        <f t="shared" si="306"/>
        <v>0</v>
      </c>
      <c r="S18" s="17">
        <f t="shared" si="325"/>
        <v>0</v>
      </c>
      <c r="T18" s="17">
        <f t="shared" si="325"/>
        <v>0</v>
      </c>
      <c r="U18" s="17">
        <f t="shared" si="325"/>
        <v>0</v>
      </c>
      <c r="V18" s="17">
        <f t="shared" si="325"/>
        <v>0</v>
      </c>
      <c r="W18" s="17">
        <f t="shared" si="325"/>
        <v>0</v>
      </c>
      <c r="X18" s="17">
        <f t="shared" si="325"/>
        <v>0</v>
      </c>
      <c r="Y18" s="17">
        <f t="shared" si="325"/>
        <v>0</v>
      </c>
      <c r="Z18" s="17">
        <f t="shared" si="325"/>
        <v>0</v>
      </c>
      <c r="AA18" s="17">
        <f t="shared" si="325"/>
        <v>0</v>
      </c>
      <c r="AB18" s="17">
        <f t="shared" si="325"/>
        <v>0</v>
      </c>
      <c r="AC18" s="17">
        <f t="shared" si="325"/>
        <v>0</v>
      </c>
      <c r="AD18" s="17">
        <f>IF(AD$2&gt;=$B$18,$E18,0)</f>
        <v>0</v>
      </c>
      <c r="AE18" s="319">
        <f t="shared" si="308"/>
        <v>0</v>
      </c>
      <c r="AF18" s="17">
        <f t="shared" si="326"/>
        <v>0</v>
      </c>
      <c r="AG18" s="17">
        <f t="shared" si="326"/>
        <v>0</v>
      </c>
      <c r="AH18" s="17">
        <f t="shared" si="326"/>
        <v>0</v>
      </c>
      <c r="AI18" s="17">
        <f t="shared" si="326"/>
        <v>0</v>
      </c>
      <c r="AJ18" s="17">
        <f t="shared" si="326"/>
        <v>0</v>
      </c>
      <c r="AK18" s="17">
        <f t="shared" si="326"/>
        <v>0</v>
      </c>
      <c r="AL18" s="17">
        <f t="shared" si="326"/>
        <v>0</v>
      </c>
      <c r="AM18" s="17">
        <f t="shared" si="326"/>
        <v>0</v>
      </c>
      <c r="AN18" s="17">
        <f t="shared" si="326"/>
        <v>0</v>
      </c>
      <c r="AO18" s="17">
        <f t="shared" si="326"/>
        <v>0</v>
      </c>
      <c r="AP18" s="17">
        <f t="shared" si="326"/>
        <v>0</v>
      </c>
      <c r="AQ18" s="17">
        <f t="shared" si="326"/>
        <v>0</v>
      </c>
      <c r="AR18" s="319">
        <f t="shared" si="310"/>
        <v>0</v>
      </c>
      <c r="AS18" s="17">
        <f t="shared" si="327"/>
        <v>0</v>
      </c>
      <c r="AT18" s="17">
        <f t="shared" si="327"/>
        <v>0</v>
      </c>
      <c r="AU18" s="17">
        <f t="shared" si="327"/>
        <v>0</v>
      </c>
      <c r="AV18" s="17">
        <f t="shared" si="327"/>
        <v>0</v>
      </c>
      <c r="AW18" s="17">
        <f t="shared" si="327"/>
        <v>0</v>
      </c>
      <c r="AX18" s="17">
        <f t="shared" si="327"/>
        <v>0</v>
      </c>
      <c r="AY18" s="17">
        <f t="shared" si="327"/>
        <v>0</v>
      </c>
      <c r="AZ18" s="17">
        <f t="shared" si="327"/>
        <v>0</v>
      </c>
      <c r="BA18" s="17">
        <f t="shared" si="327"/>
        <v>0</v>
      </c>
      <c r="BB18" s="17">
        <f t="shared" si="327"/>
        <v>0</v>
      </c>
      <c r="BC18" s="17">
        <f t="shared" si="327"/>
        <v>0</v>
      </c>
      <c r="BD18" s="17">
        <f t="shared" si="327"/>
        <v>0</v>
      </c>
      <c r="BE18" s="319">
        <f t="shared" si="312"/>
        <v>0</v>
      </c>
      <c r="BF18" s="17">
        <f t="shared" si="328"/>
        <v>0</v>
      </c>
      <c r="BG18" s="17">
        <f t="shared" si="328"/>
        <v>0</v>
      </c>
      <c r="BH18" s="17">
        <f t="shared" si="328"/>
        <v>0</v>
      </c>
      <c r="BI18" s="17">
        <f t="shared" si="328"/>
        <v>0</v>
      </c>
      <c r="BJ18" s="17">
        <f t="shared" si="328"/>
        <v>0</v>
      </c>
      <c r="BK18" s="17">
        <f t="shared" si="328"/>
        <v>0</v>
      </c>
      <c r="BL18" s="17">
        <f t="shared" si="328"/>
        <v>0</v>
      </c>
      <c r="BM18" s="17">
        <f t="shared" si="328"/>
        <v>0</v>
      </c>
      <c r="BN18" s="17">
        <f t="shared" si="328"/>
        <v>0</v>
      </c>
      <c r="BO18" s="17">
        <f t="shared" si="328"/>
        <v>0</v>
      </c>
      <c r="BP18" s="17">
        <f t="shared" si="328"/>
        <v>0</v>
      </c>
      <c r="BQ18" s="17">
        <f t="shared" si="328"/>
        <v>0</v>
      </c>
      <c r="BR18" s="319">
        <f t="shared" si="314"/>
        <v>0</v>
      </c>
      <c r="BS18" s="17">
        <f t="shared" si="329"/>
        <v>0</v>
      </c>
      <c r="BT18" s="17">
        <f t="shared" si="329"/>
        <v>0</v>
      </c>
      <c r="BU18" s="17">
        <f t="shared" si="329"/>
        <v>0</v>
      </c>
      <c r="BV18" s="17">
        <f t="shared" si="329"/>
        <v>0</v>
      </c>
      <c r="BW18" s="17">
        <f t="shared" si="329"/>
        <v>0</v>
      </c>
      <c r="BX18" s="17">
        <f t="shared" si="329"/>
        <v>0</v>
      </c>
      <c r="BY18" s="17">
        <f t="shared" si="329"/>
        <v>0</v>
      </c>
      <c r="BZ18" s="17">
        <f t="shared" si="329"/>
        <v>0</v>
      </c>
      <c r="CA18" s="17">
        <f t="shared" si="329"/>
        <v>0</v>
      </c>
      <c r="CB18" s="17">
        <f t="shared" si="329"/>
        <v>0</v>
      </c>
      <c r="CC18" s="17">
        <f t="shared" si="329"/>
        <v>0</v>
      </c>
      <c r="CD18" s="17">
        <f t="shared" si="329"/>
        <v>0</v>
      </c>
      <c r="CE18" s="319">
        <f t="shared" si="316"/>
        <v>0</v>
      </c>
      <c r="CF18" s="17">
        <f t="shared" si="330"/>
        <v>0</v>
      </c>
      <c r="CG18" s="17">
        <f t="shared" si="330"/>
        <v>0</v>
      </c>
      <c r="CH18" s="17">
        <f t="shared" si="330"/>
        <v>0</v>
      </c>
      <c r="CI18" s="17">
        <f t="shared" si="330"/>
        <v>0</v>
      </c>
      <c r="CJ18" s="17">
        <f t="shared" si="330"/>
        <v>0</v>
      </c>
      <c r="CK18" s="17">
        <f t="shared" si="330"/>
        <v>0</v>
      </c>
      <c r="CL18" s="17">
        <f t="shared" si="330"/>
        <v>0</v>
      </c>
      <c r="CM18" s="17">
        <f t="shared" si="330"/>
        <v>0</v>
      </c>
      <c r="CN18" s="17">
        <f t="shared" si="330"/>
        <v>0</v>
      </c>
      <c r="CO18" s="17">
        <f t="shared" si="330"/>
        <v>0</v>
      </c>
      <c r="CP18" s="17">
        <f t="shared" si="330"/>
        <v>0</v>
      </c>
      <c r="CQ18" s="17">
        <f t="shared" si="330"/>
        <v>0</v>
      </c>
      <c r="CR18" s="319">
        <f t="shared" si="318"/>
        <v>0</v>
      </c>
      <c r="CS18" s="17">
        <f t="shared" si="331"/>
        <v>0</v>
      </c>
      <c r="CT18" s="17">
        <f t="shared" si="331"/>
        <v>0</v>
      </c>
      <c r="CU18" s="17">
        <f t="shared" si="331"/>
        <v>0</v>
      </c>
      <c r="CV18" s="17">
        <f t="shared" si="331"/>
        <v>0</v>
      </c>
      <c r="CW18" s="17">
        <f t="shared" si="331"/>
        <v>0</v>
      </c>
      <c r="CX18" s="17">
        <f t="shared" si="331"/>
        <v>0</v>
      </c>
      <c r="CY18" s="17">
        <f t="shared" si="331"/>
        <v>0</v>
      </c>
      <c r="CZ18" s="17">
        <f t="shared" si="331"/>
        <v>0</v>
      </c>
      <c r="DA18" s="17">
        <f t="shared" si="331"/>
        <v>0</v>
      </c>
      <c r="DB18" s="17">
        <f t="shared" si="331"/>
        <v>0</v>
      </c>
      <c r="DC18" s="17">
        <f t="shared" si="331"/>
        <v>0</v>
      </c>
      <c r="DD18" s="17">
        <f t="shared" si="331"/>
        <v>0</v>
      </c>
      <c r="DE18" s="319">
        <f t="shared" si="320"/>
        <v>0</v>
      </c>
      <c r="DF18" s="17">
        <f t="shared" si="332"/>
        <v>0</v>
      </c>
      <c r="DG18" s="17">
        <f t="shared" si="332"/>
        <v>0</v>
      </c>
      <c r="DH18" s="17">
        <f t="shared" si="332"/>
        <v>0</v>
      </c>
      <c r="DI18" s="17">
        <f t="shared" si="332"/>
        <v>0</v>
      </c>
      <c r="DJ18" s="17">
        <f t="shared" si="332"/>
        <v>0</v>
      </c>
      <c r="DK18" s="17">
        <f t="shared" si="332"/>
        <v>0</v>
      </c>
      <c r="DL18" s="17">
        <f t="shared" si="332"/>
        <v>0</v>
      </c>
      <c r="DM18" s="17">
        <f t="shared" si="332"/>
        <v>0</v>
      </c>
      <c r="DN18" s="17">
        <f t="shared" si="332"/>
        <v>0</v>
      </c>
      <c r="DO18" s="17">
        <f t="shared" si="332"/>
        <v>0</v>
      </c>
      <c r="DP18" s="17">
        <f t="shared" si="332"/>
        <v>0</v>
      </c>
      <c r="DQ18" s="17">
        <f t="shared" si="332"/>
        <v>0</v>
      </c>
      <c r="DR18" s="319">
        <f t="shared" si="322"/>
        <v>0</v>
      </c>
      <c r="DS18" s="17">
        <f t="shared" si="333"/>
        <v>0</v>
      </c>
      <c r="DT18" s="17">
        <f t="shared" si="333"/>
        <v>0</v>
      </c>
      <c r="DU18" s="17">
        <f t="shared" si="333"/>
        <v>0</v>
      </c>
      <c r="DV18" s="17">
        <f t="shared" si="333"/>
        <v>0</v>
      </c>
      <c r="DW18" s="17">
        <f t="shared" si="333"/>
        <v>0</v>
      </c>
      <c r="DX18" s="17">
        <f t="shared" si="333"/>
        <v>0</v>
      </c>
      <c r="DY18" s="17">
        <f t="shared" si="333"/>
        <v>0</v>
      </c>
      <c r="DZ18" s="17">
        <f t="shared" si="333"/>
        <v>0</v>
      </c>
      <c r="EA18" s="17">
        <f t="shared" si="333"/>
        <v>0</v>
      </c>
      <c r="EB18" s="17">
        <f t="shared" si="333"/>
        <v>0</v>
      </c>
      <c r="EC18" s="17">
        <f t="shared" si="333"/>
        <v>0</v>
      </c>
      <c r="ED18" s="17">
        <f t="shared" si="333"/>
        <v>0</v>
      </c>
      <c r="EE18" s="391">
        <f t="shared" si="324"/>
        <v>0</v>
      </c>
    </row>
    <row r="19" spans="1:135" x14ac:dyDescent="0.2">
      <c r="A19" s="12" t="s">
        <v>38</v>
      </c>
      <c r="B19" s="16">
        <f>EDATE(B18, 12)</f>
        <v>46722</v>
      </c>
      <c r="D19" s="9" t="s">
        <v>89</v>
      </c>
      <c r="E19" s="37"/>
      <c r="F19" s="17">
        <f t="shared" ref="F19:Q33" si="334">IF(F$2&gt;=$B$18,$E19,0)</f>
        <v>0</v>
      </c>
      <c r="G19" s="17">
        <f t="shared" si="334"/>
        <v>0</v>
      </c>
      <c r="H19" s="17">
        <f t="shared" si="334"/>
        <v>0</v>
      </c>
      <c r="I19" s="17">
        <f t="shared" si="334"/>
        <v>0</v>
      </c>
      <c r="J19" s="17">
        <f t="shared" si="334"/>
        <v>0</v>
      </c>
      <c r="K19" s="17">
        <f t="shared" si="334"/>
        <v>0</v>
      </c>
      <c r="L19" s="17">
        <f t="shared" si="334"/>
        <v>0</v>
      </c>
      <c r="M19" s="17">
        <f t="shared" si="334"/>
        <v>0</v>
      </c>
      <c r="N19" s="17">
        <f t="shared" si="334"/>
        <v>0</v>
      </c>
      <c r="O19" s="17">
        <f t="shared" si="334"/>
        <v>0</v>
      </c>
      <c r="P19" s="17">
        <f t="shared" si="334"/>
        <v>0</v>
      </c>
      <c r="Q19" s="17">
        <f t="shared" si="334"/>
        <v>0</v>
      </c>
      <c r="R19" s="319">
        <f t="shared" si="306"/>
        <v>0</v>
      </c>
      <c r="S19" s="17">
        <f t="shared" si="325"/>
        <v>0</v>
      </c>
      <c r="T19" s="17">
        <f t="shared" si="325"/>
        <v>0</v>
      </c>
      <c r="U19" s="17">
        <f t="shared" si="325"/>
        <v>0</v>
      </c>
      <c r="V19" s="17">
        <f t="shared" si="325"/>
        <v>0</v>
      </c>
      <c r="W19" s="17">
        <f t="shared" si="325"/>
        <v>0</v>
      </c>
      <c r="X19" s="17">
        <f t="shared" si="325"/>
        <v>0</v>
      </c>
      <c r="Y19" s="17">
        <f t="shared" si="325"/>
        <v>0</v>
      </c>
      <c r="Z19" s="17">
        <f t="shared" si="325"/>
        <v>0</v>
      </c>
      <c r="AA19" s="17">
        <f t="shared" si="325"/>
        <v>0</v>
      </c>
      <c r="AB19" s="17">
        <f t="shared" si="325"/>
        <v>0</v>
      </c>
      <c r="AC19" s="17">
        <f t="shared" si="325"/>
        <v>0</v>
      </c>
      <c r="AD19" s="17">
        <v>0</v>
      </c>
      <c r="AE19" s="319">
        <f t="shared" si="308"/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319">
        <f t="shared" si="310"/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319">
        <f t="shared" si="312"/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319">
        <f t="shared" si="314"/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319">
        <f t="shared" si="316"/>
        <v>0</v>
      </c>
      <c r="CF19" s="17">
        <f t="shared" si="330"/>
        <v>0</v>
      </c>
      <c r="CG19" s="17">
        <f t="shared" si="330"/>
        <v>0</v>
      </c>
      <c r="CH19" s="17">
        <f t="shared" si="330"/>
        <v>0</v>
      </c>
      <c r="CI19" s="17">
        <f t="shared" si="330"/>
        <v>0</v>
      </c>
      <c r="CJ19" s="17">
        <f t="shared" si="330"/>
        <v>0</v>
      </c>
      <c r="CK19" s="17">
        <f t="shared" si="330"/>
        <v>0</v>
      </c>
      <c r="CL19" s="17">
        <f t="shared" si="330"/>
        <v>0</v>
      </c>
      <c r="CM19" s="17">
        <f t="shared" si="330"/>
        <v>0</v>
      </c>
      <c r="CN19" s="17">
        <f t="shared" si="330"/>
        <v>0</v>
      </c>
      <c r="CO19" s="17">
        <f t="shared" si="330"/>
        <v>0</v>
      </c>
      <c r="CP19" s="17">
        <f t="shared" si="330"/>
        <v>0</v>
      </c>
      <c r="CQ19" s="17">
        <f t="shared" si="330"/>
        <v>0</v>
      </c>
      <c r="CR19" s="319">
        <f t="shared" si="318"/>
        <v>0</v>
      </c>
      <c r="CS19" s="17">
        <f t="shared" si="331"/>
        <v>0</v>
      </c>
      <c r="CT19" s="17">
        <f t="shared" si="331"/>
        <v>0</v>
      </c>
      <c r="CU19" s="17">
        <f t="shared" si="331"/>
        <v>0</v>
      </c>
      <c r="CV19" s="17">
        <f t="shared" si="331"/>
        <v>0</v>
      </c>
      <c r="CW19" s="17">
        <f t="shared" si="331"/>
        <v>0</v>
      </c>
      <c r="CX19" s="17">
        <f t="shared" si="331"/>
        <v>0</v>
      </c>
      <c r="CY19" s="17">
        <f t="shared" si="331"/>
        <v>0</v>
      </c>
      <c r="CZ19" s="17">
        <f t="shared" si="331"/>
        <v>0</v>
      </c>
      <c r="DA19" s="17">
        <f t="shared" si="331"/>
        <v>0</v>
      </c>
      <c r="DB19" s="17">
        <f t="shared" si="331"/>
        <v>0</v>
      </c>
      <c r="DC19" s="17">
        <f t="shared" si="331"/>
        <v>0</v>
      </c>
      <c r="DD19" s="17">
        <f t="shared" si="331"/>
        <v>0</v>
      </c>
      <c r="DE19" s="319">
        <f t="shared" si="320"/>
        <v>0</v>
      </c>
      <c r="DF19" s="17">
        <f t="shared" si="332"/>
        <v>0</v>
      </c>
      <c r="DG19" s="17">
        <f t="shared" si="332"/>
        <v>0</v>
      </c>
      <c r="DH19" s="17">
        <f t="shared" si="332"/>
        <v>0</v>
      </c>
      <c r="DI19" s="17">
        <f t="shared" si="332"/>
        <v>0</v>
      </c>
      <c r="DJ19" s="17">
        <f t="shared" si="332"/>
        <v>0</v>
      </c>
      <c r="DK19" s="17">
        <f t="shared" si="332"/>
        <v>0</v>
      </c>
      <c r="DL19" s="17">
        <f t="shared" si="332"/>
        <v>0</v>
      </c>
      <c r="DM19" s="17">
        <f t="shared" si="332"/>
        <v>0</v>
      </c>
      <c r="DN19" s="17">
        <f t="shared" si="332"/>
        <v>0</v>
      </c>
      <c r="DO19" s="17">
        <f t="shared" si="332"/>
        <v>0</v>
      </c>
      <c r="DP19" s="17">
        <f t="shared" si="332"/>
        <v>0</v>
      </c>
      <c r="DQ19" s="17">
        <f t="shared" si="332"/>
        <v>0</v>
      </c>
      <c r="DR19" s="319">
        <f t="shared" si="322"/>
        <v>0</v>
      </c>
      <c r="DS19" s="17">
        <f t="shared" si="333"/>
        <v>0</v>
      </c>
      <c r="DT19" s="17">
        <f t="shared" si="333"/>
        <v>0</v>
      </c>
      <c r="DU19" s="17">
        <f t="shared" si="333"/>
        <v>0</v>
      </c>
      <c r="DV19" s="17">
        <f t="shared" si="333"/>
        <v>0</v>
      </c>
      <c r="DW19" s="17">
        <f t="shared" si="333"/>
        <v>0</v>
      </c>
      <c r="DX19" s="17">
        <f t="shared" si="333"/>
        <v>0</v>
      </c>
      <c r="DY19" s="17">
        <f t="shared" si="333"/>
        <v>0</v>
      </c>
      <c r="DZ19" s="17">
        <f t="shared" si="333"/>
        <v>0</v>
      </c>
      <c r="EA19" s="17">
        <f t="shared" si="333"/>
        <v>0</v>
      </c>
      <c r="EB19" s="17">
        <f t="shared" si="333"/>
        <v>0</v>
      </c>
      <c r="EC19" s="17">
        <f t="shared" si="333"/>
        <v>0</v>
      </c>
      <c r="ED19" s="17">
        <f t="shared" si="333"/>
        <v>0</v>
      </c>
      <c r="EE19" s="391">
        <f t="shared" si="324"/>
        <v>0</v>
      </c>
    </row>
    <row r="20" spans="1:135" x14ac:dyDescent="0.2">
      <c r="A20" s="12"/>
      <c r="D20" s="1" t="s">
        <v>42</v>
      </c>
      <c r="E20" s="37"/>
      <c r="F20" s="17">
        <f t="shared" si="334"/>
        <v>0</v>
      </c>
      <c r="G20" s="17">
        <f t="shared" si="334"/>
        <v>0</v>
      </c>
      <c r="H20" s="17">
        <f t="shared" si="334"/>
        <v>0</v>
      </c>
      <c r="I20" s="17">
        <f t="shared" si="334"/>
        <v>0</v>
      </c>
      <c r="J20" s="17">
        <f t="shared" si="334"/>
        <v>0</v>
      </c>
      <c r="K20" s="17">
        <f t="shared" si="334"/>
        <v>0</v>
      </c>
      <c r="L20" s="17">
        <f t="shared" si="334"/>
        <v>0</v>
      </c>
      <c r="M20" s="17">
        <f t="shared" si="334"/>
        <v>0</v>
      </c>
      <c r="N20" s="17">
        <f t="shared" si="334"/>
        <v>0</v>
      </c>
      <c r="O20" s="17">
        <f t="shared" si="334"/>
        <v>0</v>
      </c>
      <c r="P20" s="17">
        <f t="shared" si="334"/>
        <v>0</v>
      </c>
      <c r="Q20" s="17">
        <f t="shared" si="334"/>
        <v>0</v>
      </c>
      <c r="R20" s="319">
        <f t="shared" si="306"/>
        <v>0</v>
      </c>
      <c r="S20" s="17">
        <f t="shared" si="325"/>
        <v>0</v>
      </c>
      <c r="T20" s="17">
        <f t="shared" si="325"/>
        <v>0</v>
      </c>
      <c r="U20" s="17">
        <f t="shared" si="325"/>
        <v>0</v>
      </c>
      <c r="V20" s="17">
        <f t="shared" si="325"/>
        <v>0</v>
      </c>
      <c r="W20" s="17">
        <f t="shared" si="325"/>
        <v>0</v>
      </c>
      <c r="X20" s="17">
        <f t="shared" si="325"/>
        <v>0</v>
      </c>
      <c r="Y20" s="17">
        <f t="shared" si="325"/>
        <v>0</v>
      </c>
      <c r="Z20" s="17">
        <f t="shared" si="325"/>
        <v>0</v>
      </c>
      <c r="AA20" s="17">
        <f t="shared" si="325"/>
        <v>0</v>
      </c>
      <c r="AB20" s="17">
        <f t="shared" si="325"/>
        <v>0</v>
      </c>
      <c r="AC20" s="17">
        <f t="shared" si="325"/>
        <v>0</v>
      </c>
      <c r="AD20" s="17">
        <f t="shared" ref="AD20:AD27" si="335">IF(AD$2&gt;=$B$18,$E20,0)</f>
        <v>0</v>
      </c>
      <c r="AE20" s="319">
        <f t="shared" si="308"/>
        <v>0</v>
      </c>
      <c r="AF20" s="17">
        <f t="shared" ref="AF20:AQ33" si="336">IF(AF$2&gt;=$B$18,$E20,0)</f>
        <v>0</v>
      </c>
      <c r="AG20" s="17">
        <f t="shared" si="336"/>
        <v>0</v>
      </c>
      <c r="AH20" s="17">
        <f t="shared" si="336"/>
        <v>0</v>
      </c>
      <c r="AI20" s="17">
        <f t="shared" si="336"/>
        <v>0</v>
      </c>
      <c r="AJ20" s="17">
        <f t="shared" si="336"/>
        <v>0</v>
      </c>
      <c r="AK20" s="17">
        <f t="shared" si="336"/>
        <v>0</v>
      </c>
      <c r="AL20" s="17">
        <f t="shared" si="336"/>
        <v>0</v>
      </c>
      <c r="AM20" s="17">
        <f t="shared" si="336"/>
        <v>0</v>
      </c>
      <c r="AN20" s="17">
        <f t="shared" si="336"/>
        <v>0</v>
      </c>
      <c r="AO20" s="17">
        <f t="shared" si="336"/>
        <v>0</v>
      </c>
      <c r="AP20" s="17">
        <f t="shared" si="336"/>
        <v>0</v>
      </c>
      <c r="AQ20" s="17">
        <f t="shared" si="336"/>
        <v>0</v>
      </c>
      <c r="AR20" s="319">
        <f t="shared" si="310"/>
        <v>0</v>
      </c>
      <c r="AS20" s="17">
        <f t="shared" ref="AS20:BD33" si="337">IF(AS$2&gt;=$B$18,$E20,0)</f>
        <v>0</v>
      </c>
      <c r="AT20" s="17">
        <f t="shared" si="337"/>
        <v>0</v>
      </c>
      <c r="AU20" s="17">
        <f t="shared" si="337"/>
        <v>0</v>
      </c>
      <c r="AV20" s="17">
        <f t="shared" si="337"/>
        <v>0</v>
      </c>
      <c r="AW20" s="17">
        <f t="shared" si="337"/>
        <v>0</v>
      </c>
      <c r="AX20" s="17">
        <f t="shared" si="337"/>
        <v>0</v>
      </c>
      <c r="AY20" s="17">
        <f t="shared" si="337"/>
        <v>0</v>
      </c>
      <c r="AZ20" s="17">
        <f t="shared" si="337"/>
        <v>0</v>
      </c>
      <c r="BA20" s="17">
        <f t="shared" si="337"/>
        <v>0</v>
      </c>
      <c r="BB20" s="17">
        <f t="shared" si="337"/>
        <v>0</v>
      </c>
      <c r="BC20" s="17">
        <f t="shared" si="337"/>
        <v>0</v>
      </c>
      <c r="BD20" s="17">
        <f t="shared" si="337"/>
        <v>0</v>
      </c>
      <c r="BE20" s="319">
        <f t="shared" si="312"/>
        <v>0</v>
      </c>
      <c r="BF20" s="17">
        <f t="shared" ref="BF20:BQ33" si="338">IF(BF$2&gt;=$B$18,$E20,0)</f>
        <v>0</v>
      </c>
      <c r="BG20" s="17">
        <f t="shared" si="338"/>
        <v>0</v>
      </c>
      <c r="BH20" s="17">
        <f t="shared" si="338"/>
        <v>0</v>
      </c>
      <c r="BI20" s="17">
        <f t="shared" si="338"/>
        <v>0</v>
      </c>
      <c r="BJ20" s="17">
        <f t="shared" si="338"/>
        <v>0</v>
      </c>
      <c r="BK20" s="17">
        <f t="shared" si="338"/>
        <v>0</v>
      </c>
      <c r="BL20" s="17">
        <f t="shared" si="338"/>
        <v>0</v>
      </c>
      <c r="BM20" s="17">
        <f t="shared" si="338"/>
        <v>0</v>
      </c>
      <c r="BN20" s="17">
        <f t="shared" si="338"/>
        <v>0</v>
      </c>
      <c r="BO20" s="17">
        <f t="shared" si="338"/>
        <v>0</v>
      </c>
      <c r="BP20" s="17">
        <f t="shared" si="338"/>
        <v>0</v>
      </c>
      <c r="BQ20" s="17">
        <f t="shared" si="338"/>
        <v>0</v>
      </c>
      <c r="BR20" s="319">
        <f t="shared" si="314"/>
        <v>0</v>
      </c>
      <c r="BS20" s="17">
        <f t="shared" ref="BS20:CD33" si="339">IF(BS$2&gt;=$B$18,$E20,0)</f>
        <v>0</v>
      </c>
      <c r="BT20" s="17">
        <f t="shared" si="339"/>
        <v>0</v>
      </c>
      <c r="BU20" s="17">
        <f t="shared" si="339"/>
        <v>0</v>
      </c>
      <c r="BV20" s="17">
        <f t="shared" si="339"/>
        <v>0</v>
      </c>
      <c r="BW20" s="17">
        <f t="shared" si="339"/>
        <v>0</v>
      </c>
      <c r="BX20" s="17">
        <f t="shared" si="339"/>
        <v>0</v>
      </c>
      <c r="BY20" s="17">
        <f t="shared" si="339"/>
        <v>0</v>
      </c>
      <c r="BZ20" s="17">
        <f t="shared" si="339"/>
        <v>0</v>
      </c>
      <c r="CA20" s="17">
        <f t="shared" si="339"/>
        <v>0</v>
      </c>
      <c r="CB20" s="17">
        <f t="shared" si="339"/>
        <v>0</v>
      </c>
      <c r="CC20" s="17">
        <f t="shared" si="339"/>
        <v>0</v>
      </c>
      <c r="CD20" s="17">
        <f t="shared" si="339"/>
        <v>0</v>
      </c>
      <c r="CE20" s="319">
        <f t="shared" si="316"/>
        <v>0</v>
      </c>
      <c r="CF20" s="17">
        <f t="shared" si="330"/>
        <v>0</v>
      </c>
      <c r="CG20" s="17">
        <f t="shared" si="330"/>
        <v>0</v>
      </c>
      <c r="CH20" s="17">
        <f t="shared" si="330"/>
        <v>0</v>
      </c>
      <c r="CI20" s="17">
        <f t="shared" si="330"/>
        <v>0</v>
      </c>
      <c r="CJ20" s="17">
        <f t="shared" si="330"/>
        <v>0</v>
      </c>
      <c r="CK20" s="17">
        <f t="shared" si="330"/>
        <v>0</v>
      </c>
      <c r="CL20" s="17">
        <f t="shared" si="330"/>
        <v>0</v>
      </c>
      <c r="CM20" s="17">
        <f t="shared" si="330"/>
        <v>0</v>
      </c>
      <c r="CN20" s="17">
        <f t="shared" si="330"/>
        <v>0</v>
      </c>
      <c r="CO20" s="17">
        <f t="shared" si="330"/>
        <v>0</v>
      </c>
      <c r="CP20" s="17">
        <f t="shared" si="330"/>
        <v>0</v>
      </c>
      <c r="CQ20" s="17">
        <f t="shared" si="330"/>
        <v>0</v>
      </c>
      <c r="CR20" s="319">
        <f t="shared" si="318"/>
        <v>0</v>
      </c>
      <c r="CS20" s="17">
        <f t="shared" si="331"/>
        <v>0</v>
      </c>
      <c r="CT20" s="17">
        <f t="shared" si="331"/>
        <v>0</v>
      </c>
      <c r="CU20" s="17">
        <f t="shared" si="331"/>
        <v>0</v>
      </c>
      <c r="CV20" s="17">
        <f t="shared" si="331"/>
        <v>0</v>
      </c>
      <c r="CW20" s="17">
        <f t="shared" si="331"/>
        <v>0</v>
      </c>
      <c r="CX20" s="17">
        <f t="shared" si="331"/>
        <v>0</v>
      </c>
      <c r="CY20" s="17">
        <f t="shared" si="331"/>
        <v>0</v>
      </c>
      <c r="CZ20" s="17">
        <f t="shared" si="331"/>
        <v>0</v>
      </c>
      <c r="DA20" s="17">
        <f t="shared" si="331"/>
        <v>0</v>
      </c>
      <c r="DB20" s="17">
        <f t="shared" si="331"/>
        <v>0</v>
      </c>
      <c r="DC20" s="17">
        <f t="shared" si="331"/>
        <v>0</v>
      </c>
      <c r="DD20" s="17">
        <f t="shared" si="331"/>
        <v>0</v>
      </c>
      <c r="DE20" s="319">
        <f t="shared" si="320"/>
        <v>0</v>
      </c>
      <c r="DF20" s="17">
        <f t="shared" si="332"/>
        <v>0</v>
      </c>
      <c r="DG20" s="17">
        <f t="shared" si="332"/>
        <v>0</v>
      </c>
      <c r="DH20" s="17">
        <f t="shared" si="332"/>
        <v>0</v>
      </c>
      <c r="DI20" s="17">
        <f t="shared" si="332"/>
        <v>0</v>
      </c>
      <c r="DJ20" s="17">
        <f t="shared" si="332"/>
        <v>0</v>
      </c>
      <c r="DK20" s="17">
        <f t="shared" si="332"/>
        <v>0</v>
      </c>
      <c r="DL20" s="17">
        <f t="shared" si="332"/>
        <v>0</v>
      </c>
      <c r="DM20" s="17">
        <f t="shared" si="332"/>
        <v>0</v>
      </c>
      <c r="DN20" s="17">
        <f t="shared" si="332"/>
        <v>0</v>
      </c>
      <c r="DO20" s="17">
        <f t="shared" si="332"/>
        <v>0</v>
      </c>
      <c r="DP20" s="17">
        <f t="shared" si="332"/>
        <v>0</v>
      </c>
      <c r="DQ20" s="17">
        <f t="shared" si="332"/>
        <v>0</v>
      </c>
      <c r="DR20" s="319">
        <f t="shared" si="322"/>
        <v>0</v>
      </c>
      <c r="DS20" s="17">
        <f t="shared" si="333"/>
        <v>0</v>
      </c>
      <c r="DT20" s="17">
        <f t="shared" si="333"/>
        <v>0</v>
      </c>
      <c r="DU20" s="17">
        <f t="shared" si="333"/>
        <v>0</v>
      </c>
      <c r="DV20" s="17">
        <f t="shared" si="333"/>
        <v>0</v>
      </c>
      <c r="DW20" s="17">
        <f t="shared" si="333"/>
        <v>0</v>
      </c>
      <c r="DX20" s="17">
        <f t="shared" si="333"/>
        <v>0</v>
      </c>
      <c r="DY20" s="17">
        <f t="shared" si="333"/>
        <v>0</v>
      </c>
      <c r="DZ20" s="17">
        <f t="shared" si="333"/>
        <v>0</v>
      </c>
      <c r="EA20" s="17">
        <f t="shared" si="333"/>
        <v>0</v>
      </c>
      <c r="EB20" s="17">
        <f t="shared" si="333"/>
        <v>0</v>
      </c>
      <c r="EC20" s="17">
        <f t="shared" si="333"/>
        <v>0</v>
      </c>
      <c r="ED20" s="17">
        <f t="shared" si="333"/>
        <v>0</v>
      </c>
      <c r="EE20" s="391">
        <f t="shared" si="324"/>
        <v>0</v>
      </c>
    </row>
    <row r="21" spans="1:135" x14ac:dyDescent="0.2">
      <c r="A21" s="12"/>
      <c r="D21" s="1" t="s">
        <v>43</v>
      </c>
      <c r="E21" s="37"/>
      <c r="F21" s="17">
        <f t="shared" si="334"/>
        <v>0</v>
      </c>
      <c r="G21" s="17">
        <f t="shared" si="334"/>
        <v>0</v>
      </c>
      <c r="H21" s="17">
        <f t="shared" si="334"/>
        <v>0</v>
      </c>
      <c r="I21" s="17">
        <f t="shared" si="334"/>
        <v>0</v>
      </c>
      <c r="J21" s="17">
        <f t="shared" si="334"/>
        <v>0</v>
      </c>
      <c r="K21" s="17">
        <f t="shared" si="334"/>
        <v>0</v>
      </c>
      <c r="L21" s="17">
        <f t="shared" si="334"/>
        <v>0</v>
      </c>
      <c r="M21" s="17">
        <f t="shared" si="334"/>
        <v>0</v>
      </c>
      <c r="N21" s="17">
        <f t="shared" si="334"/>
        <v>0</v>
      </c>
      <c r="O21" s="17">
        <f t="shared" si="334"/>
        <v>0</v>
      </c>
      <c r="P21" s="17">
        <f t="shared" si="334"/>
        <v>0</v>
      </c>
      <c r="Q21" s="17">
        <f t="shared" si="334"/>
        <v>0</v>
      </c>
      <c r="R21" s="319">
        <f t="shared" si="306"/>
        <v>0</v>
      </c>
      <c r="S21" s="17">
        <f t="shared" si="325"/>
        <v>0</v>
      </c>
      <c r="T21" s="17">
        <f t="shared" si="325"/>
        <v>0</v>
      </c>
      <c r="U21" s="17">
        <f t="shared" si="325"/>
        <v>0</v>
      </c>
      <c r="V21" s="17">
        <f t="shared" si="325"/>
        <v>0</v>
      </c>
      <c r="W21" s="17">
        <f t="shared" si="325"/>
        <v>0</v>
      </c>
      <c r="X21" s="17">
        <f t="shared" si="325"/>
        <v>0</v>
      </c>
      <c r="Y21" s="17">
        <f t="shared" si="325"/>
        <v>0</v>
      </c>
      <c r="Z21" s="17">
        <f t="shared" si="325"/>
        <v>0</v>
      </c>
      <c r="AA21" s="17">
        <f t="shared" si="325"/>
        <v>0</v>
      </c>
      <c r="AB21" s="17">
        <f t="shared" si="325"/>
        <v>0</v>
      </c>
      <c r="AC21" s="17">
        <f t="shared" si="325"/>
        <v>0</v>
      </c>
      <c r="AD21" s="17">
        <f t="shared" si="335"/>
        <v>0</v>
      </c>
      <c r="AE21" s="319">
        <f t="shared" si="308"/>
        <v>0</v>
      </c>
      <c r="AF21" s="17">
        <f t="shared" si="336"/>
        <v>0</v>
      </c>
      <c r="AG21" s="17">
        <f t="shared" si="336"/>
        <v>0</v>
      </c>
      <c r="AH21" s="17">
        <f t="shared" si="336"/>
        <v>0</v>
      </c>
      <c r="AI21" s="17">
        <f t="shared" si="336"/>
        <v>0</v>
      </c>
      <c r="AJ21" s="17">
        <f t="shared" si="336"/>
        <v>0</v>
      </c>
      <c r="AK21" s="17">
        <f t="shared" si="336"/>
        <v>0</v>
      </c>
      <c r="AL21" s="17">
        <f t="shared" si="336"/>
        <v>0</v>
      </c>
      <c r="AM21" s="17">
        <f t="shared" si="336"/>
        <v>0</v>
      </c>
      <c r="AN21" s="17">
        <f t="shared" si="336"/>
        <v>0</v>
      </c>
      <c r="AO21" s="17">
        <f t="shared" si="336"/>
        <v>0</v>
      </c>
      <c r="AP21" s="17">
        <f t="shared" si="336"/>
        <v>0</v>
      </c>
      <c r="AQ21" s="17">
        <f t="shared" si="336"/>
        <v>0</v>
      </c>
      <c r="AR21" s="319">
        <f t="shared" si="310"/>
        <v>0</v>
      </c>
      <c r="AS21" s="17">
        <f t="shared" si="337"/>
        <v>0</v>
      </c>
      <c r="AT21" s="17">
        <f t="shared" si="337"/>
        <v>0</v>
      </c>
      <c r="AU21" s="17">
        <f t="shared" si="337"/>
        <v>0</v>
      </c>
      <c r="AV21" s="17">
        <f t="shared" si="337"/>
        <v>0</v>
      </c>
      <c r="AW21" s="17">
        <f t="shared" si="337"/>
        <v>0</v>
      </c>
      <c r="AX21" s="17">
        <f t="shared" si="337"/>
        <v>0</v>
      </c>
      <c r="AY21" s="17">
        <f t="shared" si="337"/>
        <v>0</v>
      </c>
      <c r="AZ21" s="17">
        <f t="shared" si="337"/>
        <v>0</v>
      </c>
      <c r="BA21" s="17">
        <f t="shared" si="337"/>
        <v>0</v>
      </c>
      <c r="BB21" s="17">
        <f t="shared" si="337"/>
        <v>0</v>
      </c>
      <c r="BC21" s="17">
        <f t="shared" si="337"/>
        <v>0</v>
      </c>
      <c r="BD21" s="17">
        <f t="shared" si="337"/>
        <v>0</v>
      </c>
      <c r="BE21" s="319">
        <f t="shared" si="312"/>
        <v>0</v>
      </c>
      <c r="BF21" s="17">
        <f t="shared" si="338"/>
        <v>0</v>
      </c>
      <c r="BG21" s="17">
        <f t="shared" si="338"/>
        <v>0</v>
      </c>
      <c r="BH21" s="17">
        <f t="shared" si="338"/>
        <v>0</v>
      </c>
      <c r="BI21" s="17">
        <f t="shared" si="338"/>
        <v>0</v>
      </c>
      <c r="BJ21" s="17">
        <f t="shared" si="338"/>
        <v>0</v>
      </c>
      <c r="BK21" s="17">
        <f t="shared" si="338"/>
        <v>0</v>
      </c>
      <c r="BL21" s="17">
        <f t="shared" si="338"/>
        <v>0</v>
      </c>
      <c r="BM21" s="17">
        <f t="shared" si="338"/>
        <v>0</v>
      </c>
      <c r="BN21" s="17">
        <f t="shared" si="338"/>
        <v>0</v>
      </c>
      <c r="BO21" s="17">
        <f t="shared" si="338"/>
        <v>0</v>
      </c>
      <c r="BP21" s="17">
        <f t="shared" si="338"/>
        <v>0</v>
      </c>
      <c r="BQ21" s="17">
        <f t="shared" si="338"/>
        <v>0</v>
      </c>
      <c r="BR21" s="319">
        <f t="shared" si="314"/>
        <v>0</v>
      </c>
      <c r="BS21" s="17">
        <f t="shared" si="339"/>
        <v>0</v>
      </c>
      <c r="BT21" s="17">
        <f t="shared" si="339"/>
        <v>0</v>
      </c>
      <c r="BU21" s="17">
        <f t="shared" si="339"/>
        <v>0</v>
      </c>
      <c r="BV21" s="17">
        <f t="shared" si="339"/>
        <v>0</v>
      </c>
      <c r="BW21" s="17">
        <f t="shared" si="339"/>
        <v>0</v>
      </c>
      <c r="BX21" s="17">
        <f t="shared" si="339"/>
        <v>0</v>
      </c>
      <c r="BY21" s="17">
        <f t="shared" si="339"/>
        <v>0</v>
      </c>
      <c r="BZ21" s="17">
        <f t="shared" si="339"/>
        <v>0</v>
      </c>
      <c r="CA21" s="17">
        <f t="shared" si="339"/>
        <v>0</v>
      </c>
      <c r="CB21" s="17">
        <f t="shared" si="339"/>
        <v>0</v>
      </c>
      <c r="CC21" s="17">
        <f t="shared" si="339"/>
        <v>0</v>
      </c>
      <c r="CD21" s="17">
        <f t="shared" si="339"/>
        <v>0</v>
      </c>
      <c r="CE21" s="319">
        <f t="shared" si="316"/>
        <v>0</v>
      </c>
      <c r="CF21" s="17">
        <f t="shared" si="330"/>
        <v>0</v>
      </c>
      <c r="CG21" s="17">
        <f t="shared" si="330"/>
        <v>0</v>
      </c>
      <c r="CH21" s="17">
        <f t="shared" si="330"/>
        <v>0</v>
      </c>
      <c r="CI21" s="17">
        <f t="shared" si="330"/>
        <v>0</v>
      </c>
      <c r="CJ21" s="17">
        <f t="shared" si="330"/>
        <v>0</v>
      </c>
      <c r="CK21" s="17">
        <f t="shared" si="330"/>
        <v>0</v>
      </c>
      <c r="CL21" s="17">
        <f t="shared" si="330"/>
        <v>0</v>
      </c>
      <c r="CM21" s="17">
        <f t="shared" si="330"/>
        <v>0</v>
      </c>
      <c r="CN21" s="17">
        <f t="shared" si="330"/>
        <v>0</v>
      </c>
      <c r="CO21" s="17">
        <f t="shared" si="330"/>
        <v>0</v>
      </c>
      <c r="CP21" s="17">
        <f t="shared" si="330"/>
        <v>0</v>
      </c>
      <c r="CQ21" s="17">
        <f t="shared" si="330"/>
        <v>0</v>
      </c>
      <c r="CR21" s="319">
        <f t="shared" si="318"/>
        <v>0</v>
      </c>
      <c r="CS21" s="17">
        <f t="shared" si="331"/>
        <v>0</v>
      </c>
      <c r="CT21" s="17">
        <f t="shared" si="331"/>
        <v>0</v>
      </c>
      <c r="CU21" s="17">
        <f t="shared" si="331"/>
        <v>0</v>
      </c>
      <c r="CV21" s="17">
        <f t="shared" si="331"/>
        <v>0</v>
      </c>
      <c r="CW21" s="17">
        <f t="shared" si="331"/>
        <v>0</v>
      </c>
      <c r="CX21" s="17">
        <f t="shared" si="331"/>
        <v>0</v>
      </c>
      <c r="CY21" s="17">
        <f t="shared" si="331"/>
        <v>0</v>
      </c>
      <c r="CZ21" s="17">
        <f t="shared" si="331"/>
        <v>0</v>
      </c>
      <c r="DA21" s="17">
        <f t="shared" si="331"/>
        <v>0</v>
      </c>
      <c r="DB21" s="17">
        <f t="shared" si="331"/>
        <v>0</v>
      </c>
      <c r="DC21" s="17">
        <f t="shared" si="331"/>
        <v>0</v>
      </c>
      <c r="DD21" s="17">
        <f t="shared" si="331"/>
        <v>0</v>
      </c>
      <c r="DE21" s="319">
        <f t="shared" si="320"/>
        <v>0</v>
      </c>
      <c r="DF21" s="17">
        <f t="shared" si="332"/>
        <v>0</v>
      </c>
      <c r="DG21" s="17">
        <f t="shared" si="332"/>
        <v>0</v>
      </c>
      <c r="DH21" s="17">
        <f t="shared" si="332"/>
        <v>0</v>
      </c>
      <c r="DI21" s="17">
        <f t="shared" si="332"/>
        <v>0</v>
      </c>
      <c r="DJ21" s="17">
        <f t="shared" si="332"/>
        <v>0</v>
      </c>
      <c r="DK21" s="17">
        <f t="shared" si="332"/>
        <v>0</v>
      </c>
      <c r="DL21" s="17">
        <f t="shared" si="332"/>
        <v>0</v>
      </c>
      <c r="DM21" s="17">
        <f t="shared" si="332"/>
        <v>0</v>
      </c>
      <c r="DN21" s="17">
        <f t="shared" si="332"/>
        <v>0</v>
      </c>
      <c r="DO21" s="17">
        <f t="shared" si="332"/>
        <v>0</v>
      </c>
      <c r="DP21" s="17">
        <f t="shared" si="332"/>
        <v>0</v>
      </c>
      <c r="DQ21" s="17">
        <f t="shared" si="332"/>
        <v>0</v>
      </c>
      <c r="DR21" s="319">
        <f t="shared" si="322"/>
        <v>0</v>
      </c>
      <c r="DS21" s="17">
        <f t="shared" si="333"/>
        <v>0</v>
      </c>
      <c r="DT21" s="17">
        <f t="shared" si="333"/>
        <v>0</v>
      </c>
      <c r="DU21" s="17">
        <f t="shared" si="333"/>
        <v>0</v>
      </c>
      <c r="DV21" s="17">
        <f t="shared" si="333"/>
        <v>0</v>
      </c>
      <c r="DW21" s="17">
        <f t="shared" si="333"/>
        <v>0</v>
      </c>
      <c r="DX21" s="17">
        <f t="shared" si="333"/>
        <v>0</v>
      </c>
      <c r="DY21" s="17">
        <f t="shared" si="333"/>
        <v>0</v>
      </c>
      <c r="DZ21" s="17">
        <f t="shared" si="333"/>
        <v>0</v>
      </c>
      <c r="EA21" s="17">
        <f t="shared" si="333"/>
        <v>0</v>
      </c>
      <c r="EB21" s="17">
        <f t="shared" si="333"/>
        <v>0</v>
      </c>
      <c r="EC21" s="17">
        <f t="shared" si="333"/>
        <v>0</v>
      </c>
      <c r="ED21" s="17">
        <f t="shared" si="333"/>
        <v>0</v>
      </c>
      <c r="EE21" s="391">
        <f t="shared" si="324"/>
        <v>0</v>
      </c>
    </row>
    <row r="22" spans="1:135" x14ac:dyDescent="0.2">
      <c r="A22" s="12"/>
      <c r="D22" s="1" t="s">
        <v>90</v>
      </c>
      <c r="E22" s="37"/>
      <c r="F22" s="17">
        <f t="shared" si="334"/>
        <v>0</v>
      </c>
      <c r="G22" s="17">
        <f t="shared" si="334"/>
        <v>0</v>
      </c>
      <c r="H22" s="17">
        <f t="shared" si="334"/>
        <v>0</v>
      </c>
      <c r="I22" s="17">
        <f t="shared" si="334"/>
        <v>0</v>
      </c>
      <c r="J22" s="17">
        <f t="shared" si="334"/>
        <v>0</v>
      </c>
      <c r="K22" s="17">
        <f t="shared" si="334"/>
        <v>0</v>
      </c>
      <c r="L22" s="17">
        <f t="shared" si="334"/>
        <v>0</v>
      </c>
      <c r="M22" s="17">
        <f t="shared" si="334"/>
        <v>0</v>
      </c>
      <c r="N22" s="17">
        <f t="shared" si="334"/>
        <v>0</v>
      </c>
      <c r="O22" s="17">
        <f t="shared" si="334"/>
        <v>0</v>
      </c>
      <c r="P22" s="17">
        <f t="shared" si="334"/>
        <v>0</v>
      </c>
      <c r="Q22" s="17">
        <f t="shared" si="334"/>
        <v>0</v>
      </c>
      <c r="R22" s="319">
        <f t="shared" si="306"/>
        <v>0</v>
      </c>
      <c r="S22" s="17">
        <f t="shared" si="325"/>
        <v>0</v>
      </c>
      <c r="T22" s="17">
        <f t="shared" si="325"/>
        <v>0</v>
      </c>
      <c r="U22" s="17">
        <f t="shared" si="325"/>
        <v>0</v>
      </c>
      <c r="V22" s="17">
        <f t="shared" si="325"/>
        <v>0</v>
      </c>
      <c r="W22" s="17">
        <f t="shared" si="325"/>
        <v>0</v>
      </c>
      <c r="X22" s="17">
        <f t="shared" si="325"/>
        <v>0</v>
      </c>
      <c r="Y22" s="17">
        <f t="shared" si="325"/>
        <v>0</v>
      </c>
      <c r="Z22" s="17">
        <f t="shared" si="325"/>
        <v>0</v>
      </c>
      <c r="AA22" s="17">
        <f t="shared" si="325"/>
        <v>0</v>
      </c>
      <c r="AB22" s="17">
        <f t="shared" si="325"/>
        <v>0</v>
      </c>
      <c r="AC22" s="17">
        <f t="shared" si="325"/>
        <v>0</v>
      </c>
      <c r="AD22" s="17">
        <f t="shared" si="335"/>
        <v>0</v>
      </c>
      <c r="AE22" s="319">
        <f t="shared" si="308"/>
        <v>0</v>
      </c>
      <c r="AF22" s="17">
        <f t="shared" si="336"/>
        <v>0</v>
      </c>
      <c r="AG22" s="17">
        <f t="shared" si="336"/>
        <v>0</v>
      </c>
      <c r="AH22" s="17">
        <f t="shared" si="336"/>
        <v>0</v>
      </c>
      <c r="AI22" s="17">
        <f t="shared" si="336"/>
        <v>0</v>
      </c>
      <c r="AJ22" s="17">
        <f t="shared" si="336"/>
        <v>0</v>
      </c>
      <c r="AK22" s="17">
        <f t="shared" si="336"/>
        <v>0</v>
      </c>
      <c r="AL22" s="17">
        <f t="shared" si="336"/>
        <v>0</v>
      </c>
      <c r="AM22" s="17">
        <f t="shared" si="336"/>
        <v>0</v>
      </c>
      <c r="AN22" s="17">
        <f t="shared" si="336"/>
        <v>0</v>
      </c>
      <c r="AO22" s="17">
        <f t="shared" si="336"/>
        <v>0</v>
      </c>
      <c r="AP22" s="17">
        <f t="shared" si="336"/>
        <v>0</v>
      </c>
      <c r="AQ22" s="17">
        <f t="shared" si="336"/>
        <v>0</v>
      </c>
      <c r="AR22" s="319">
        <f t="shared" si="310"/>
        <v>0</v>
      </c>
      <c r="AS22" s="17">
        <f t="shared" si="337"/>
        <v>0</v>
      </c>
      <c r="AT22" s="17">
        <f t="shared" si="337"/>
        <v>0</v>
      </c>
      <c r="AU22" s="17">
        <f t="shared" si="337"/>
        <v>0</v>
      </c>
      <c r="AV22" s="17">
        <f t="shared" si="337"/>
        <v>0</v>
      </c>
      <c r="AW22" s="17">
        <f t="shared" si="337"/>
        <v>0</v>
      </c>
      <c r="AX22" s="17">
        <f t="shared" si="337"/>
        <v>0</v>
      </c>
      <c r="AY22" s="17">
        <f t="shared" si="337"/>
        <v>0</v>
      </c>
      <c r="AZ22" s="17">
        <f t="shared" si="337"/>
        <v>0</v>
      </c>
      <c r="BA22" s="17">
        <f t="shared" si="337"/>
        <v>0</v>
      </c>
      <c r="BB22" s="17">
        <f t="shared" si="337"/>
        <v>0</v>
      </c>
      <c r="BC22" s="17">
        <f t="shared" si="337"/>
        <v>0</v>
      </c>
      <c r="BD22" s="17">
        <f t="shared" si="337"/>
        <v>0</v>
      </c>
      <c r="BE22" s="319">
        <f t="shared" si="312"/>
        <v>0</v>
      </c>
      <c r="BF22" s="17">
        <f t="shared" si="338"/>
        <v>0</v>
      </c>
      <c r="BG22" s="17">
        <f t="shared" si="338"/>
        <v>0</v>
      </c>
      <c r="BH22" s="17">
        <f t="shared" si="338"/>
        <v>0</v>
      </c>
      <c r="BI22" s="17">
        <f t="shared" si="338"/>
        <v>0</v>
      </c>
      <c r="BJ22" s="17">
        <f t="shared" si="338"/>
        <v>0</v>
      </c>
      <c r="BK22" s="17">
        <f t="shared" si="338"/>
        <v>0</v>
      </c>
      <c r="BL22" s="17">
        <f t="shared" si="338"/>
        <v>0</v>
      </c>
      <c r="BM22" s="17">
        <f t="shared" si="338"/>
        <v>0</v>
      </c>
      <c r="BN22" s="17">
        <f t="shared" si="338"/>
        <v>0</v>
      </c>
      <c r="BO22" s="17">
        <f t="shared" si="338"/>
        <v>0</v>
      </c>
      <c r="BP22" s="17">
        <f t="shared" si="338"/>
        <v>0</v>
      </c>
      <c r="BQ22" s="17">
        <f t="shared" si="338"/>
        <v>0</v>
      </c>
      <c r="BR22" s="319">
        <f t="shared" si="314"/>
        <v>0</v>
      </c>
      <c r="BS22" s="17">
        <f t="shared" si="339"/>
        <v>0</v>
      </c>
      <c r="BT22" s="17">
        <f t="shared" si="339"/>
        <v>0</v>
      </c>
      <c r="BU22" s="17">
        <f t="shared" si="339"/>
        <v>0</v>
      </c>
      <c r="BV22" s="17">
        <f t="shared" si="339"/>
        <v>0</v>
      </c>
      <c r="BW22" s="17">
        <f t="shared" si="339"/>
        <v>0</v>
      </c>
      <c r="BX22" s="17">
        <f t="shared" si="339"/>
        <v>0</v>
      </c>
      <c r="BY22" s="17">
        <f t="shared" si="339"/>
        <v>0</v>
      </c>
      <c r="BZ22" s="17">
        <f t="shared" si="339"/>
        <v>0</v>
      </c>
      <c r="CA22" s="17">
        <f t="shared" si="339"/>
        <v>0</v>
      </c>
      <c r="CB22" s="17">
        <f t="shared" si="339"/>
        <v>0</v>
      </c>
      <c r="CC22" s="17">
        <f t="shared" si="339"/>
        <v>0</v>
      </c>
      <c r="CD22" s="17">
        <f t="shared" si="339"/>
        <v>0</v>
      </c>
      <c r="CE22" s="319">
        <f t="shared" si="316"/>
        <v>0</v>
      </c>
      <c r="CF22" s="17">
        <f t="shared" si="330"/>
        <v>0</v>
      </c>
      <c r="CG22" s="17">
        <f t="shared" si="330"/>
        <v>0</v>
      </c>
      <c r="CH22" s="17">
        <f t="shared" si="330"/>
        <v>0</v>
      </c>
      <c r="CI22" s="17">
        <f t="shared" si="330"/>
        <v>0</v>
      </c>
      <c r="CJ22" s="17">
        <f t="shared" si="330"/>
        <v>0</v>
      </c>
      <c r="CK22" s="17">
        <f t="shared" si="330"/>
        <v>0</v>
      </c>
      <c r="CL22" s="17">
        <f t="shared" si="330"/>
        <v>0</v>
      </c>
      <c r="CM22" s="17">
        <f t="shared" si="330"/>
        <v>0</v>
      </c>
      <c r="CN22" s="17">
        <f t="shared" si="330"/>
        <v>0</v>
      </c>
      <c r="CO22" s="17">
        <f t="shared" si="330"/>
        <v>0</v>
      </c>
      <c r="CP22" s="17">
        <f t="shared" si="330"/>
        <v>0</v>
      </c>
      <c r="CQ22" s="17">
        <f t="shared" si="330"/>
        <v>0</v>
      </c>
      <c r="CR22" s="319">
        <f t="shared" si="318"/>
        <v>0</v>
      </c>
      <c r="CS22" s="17">
        <f t="shared" si="331"/>
        <v>0</v>
      </c>
      <c r="CT22" s="17">
        <f t="shared" si="331"/>
        <v>0</v>
      </c>
      <c r="CU22" s="17">
        <f t="shared" si="331"/>
        <v>0</v>
      </c>
      <c r="CV22" s="17">
        <f t="shared" si="331"/>
        <v>0</v>
      </c>
      <c r="CW22" s="17">
        <f t="shared" si="331"/>
        <v>0</v>
      </c>
      <c r="CX22" s="17">
        <f t="shared" si="331"/>
        <v>0</v>
      </c>
      <c r="CY22" s="17">
        <f t="shared" si="331"/>
        <v>0</v>
      </c>
      <c r="CZ22" s="17">
        <f t="shared" si="331"/>
        <v>0</v>
      </c>
      <c r="DA22" s="17">
        <f t="shared" si="331"/>
        <v>0</v>
      </c>
      <c r="DB22" s="17">
        <f t="shared" si="331"/>
        <v>0</v>
      </c>
      <c r="DC22" s="17">
        <f t="shared" si="331"/>
        <v>0</v>
      </c>
      <c r="DD22" s="17">
        <f t="shared" si="331"/>
        <v>0</v>
      </c>
      <c r="DE22" s="319">
        <f t="shared" si="320"/>
        <v>0</v>
      </c>
      <c r="DF22" s="17">
        <f t="shared" si="332"/>
        <v>0</v>
      </c>
      <c r="DG22" s="17">
        <f t="shared" si="332"/>
        <v>0</v>
      </c>
      <c r="DH22" s="17">
        <f t="shared" si="332"/>
        <v>0</v>
      </c>
      <c r="DI22" s="17">
        <f t="shared" si="332"/>
        <v>0</v>
      </c>
      <c r="DJ22" s="17">
        <f t="shared" si="332"/>
        <v>0</v>
      </c>
      <c r="DK22" s="17">
        <f t="shared" si="332"/>
        <v>0</v>
      </c>
      <c r="DL22" s="17">
        <f t="shared" si="332"/>
        <v>0</v>
      </c>
      <c r="DM22" s="17">
        <f t="shared" si="332"/>
        <v>0</v>
      </c>
      <c r="DN22" s="17">
        <f t="shared" si="332"/>
        <v>0</v>
      </c>
      <c r="DO22" s="17">
        <f t="shared" si="332"/>
        <v>0</v>
      </c>
      <c r="DP22" s="17">
        <f t="shared" si="332"/>
        <v>0</v>
      </c>
      <c r="DQ22" s="17">
        <f t="shared" si="332"/>
        <v>0</v>
      </c>
      <c r="DR22" s="319">
        <f t="shared" si="322"/>
        <v>0</v>
      </c>
      <c r="DS22" s="17">
        <f t="shared" si="333"/>
        <v>0</v>
      </c>
      <c r="DT22" s="17">
        <f t="shared" si="333"/>
        <v>0</v>
      </c>
      <c r="DU22" s="17">
        <f t="shared" si="333"/>
        <v>0</v>
      </c>
      <c r="DV22" s="17">
        <f t="shared" si="333"/>
        <v>0</v>
      </c>
      <c r="DW22" s="17">
        <f t="shared" si="333"/>
        <v>0</v>
      </c>
      <c r="DX22" s="17">
        <f t="shared" si="333"/>
        <v>0</v>
      </c>
      <c r="DY22" s="17">
        <f t="shared" si="333"/>
        <v>0</v>
      </c>
      <c r="DZ22" s="17">
        <f t="shared" si="333"/>
        <v>0</v>
      </c>
      <c r="EA22" s="17">
        <f t="shared" si="333"/>
        <v>0</v>
      </c>
      <c r="EB22" s="17">
        <f t="shared" si="333"/>
        <v>0</v>
      </c>
      <c r="EC22" s="17">
        <f t="shared" si="333"/>
        <v>0</v>
      </c>
      <c r="ED22" s="17">
        <f t="shared" si="333"/>
        <v>0</v>
      </c>
      <c r="EE22" s="391">
        <f t="shared" si="324"/>
        <v>0</v>
      </c>
    </row>
    <row r="23" spans="1:135" x14ac:dyDescent="0.2">
      <c r="A23" s="12"/>
      <c r="B23" s="17"/>
      <c r="D23" s="1" t="s">
        <v>91</v>
      </c>
      <c r="E23" s="37"/>
      <c r="F23" s="17">
        <f t="shared" si="334"/>
        <v>0</v>
      </c>
      <c r="G23" s="17">
        <f t="shared" si="334"/>
        <v>0</v>
      </c>
      <c r="H23" s="17">
        <f t="shared" si="334"/>
        <v>0</v>
      </c>
      <c r="I23" s="17">
        <f t="shared" si="334"/>
        <v>0</v>
      </c>
      <c r="J23" s="17">
        <f t="shared" si="334"/>
        <v>0</v>
      </c>
      <c r="K23" s="17">
        <f t="shared" si="334"/>
        <v>0</v>
      </c>
      <c r="L23" s="17">
        <f t="shared" si="334"/>
        <v>0</v>
      </c>
      <c r="M23" s="17">
        <f t="shared" si="334"/>
        <v>0</v>
      </c>
      <c r="N23" s="17">
        <f t="shared" si="334"/>
        <v>0</v>
      </c>
      <c r="O23" s="17">
        <f t="shared" si="334"/>
        <v>0</v>
      </c>
      <c r="P23" s="17">
        <f t="shared" si="334"/>
        <v>0</v>
      </c>
      <c r="Q23" s="17">
        <f t="shared" si="334"/>
        <v>0</v>
      </c>
      <c r="R23" s="319">
        <f t="shared" si="306"/>
        <v>0</v>
      </c>
      <c r="S23" s="17">
        <f t="shared" si="325"/>
        <v>0</v>
      </c>
      <c r="T23" s="17">
        <f t="shared" si="325"/>
        <v>0</v>
      </c>
      <c r="U23" s="17">
        <f t="shared" si="325"/>
        <v>0</v>
      </c>
      <c r="V23" s="17">
        <f t="shared" si="325"/>
        <v>0</v>
      </c>
      <c r="W23" s="17">
        <f t="shared" si="325"/>
        <v>0</v>
      </c>
      <c r="X23" s="17">
        <f t="shared" si="325"/>
        <v>0</v>
      </c>
      <c r="Y23" s="17">
        <f t="shared" si="325"/>
        <v>0</v>
      </c>
      <c r="Z23" s="17">
        <f t="shared" si="325"/>
        <v>0</v>
      </c>
      <c r="AA23" s="17">
        <f t="shared" si="325"/>
        <v>0</v>
      </c>
      <c r="AB23" s="17">
        <f t="shared" si="325"/>
        <v>0</v>
      </c>
      <c r="AC23" s="17">
        <f t="shared" si="325"/>
        <v>0</v>
      </c>
      <c r="AD23" s="17">
        <f t="shared" si="335"/>
        <v>0</v>
      </c>
      <c r="AE23" s="319">
        <f t="shared" si="308"/>
        <v>0</v>
      </c>
      <c r="AF23" s="17">
        <f t="shared" si="336"/>
        <v>0</v>
      </c>
      <c r="AG23" s="17">
        <f t="shared" si="336"/>
        <v>0</v>
      </c>
      <c r="AH23" s="17">
        <f t="shared" si="336"/>
        <v>0</v>
      </c>
      <c r="AI23" s="17">
        <f t="shared" si="336"/>
        <v>0</v>
      </c>
      <c r="AJ23" s="17">
        <f t="shared" si="336"/>
        <v>0</v>
      </c>
      <c r="AK23" s="17">
        <f t="shared" si="336"/>
        <v>0</v>
      </c>
      <c r="AL23" s="17">
        <f t="shared" si="336"/>
        <v>0</v>
      </c>
      <c r="AM23" s="17">
        <f t="shared" si="336"/>
        <v>0</v>
      </c>
      <c r="AN23" s="17">
        <f t="shared" si="336"/>
        <v>0</v>
      </c>
      <c r="AO23" s="17">
        <f t="shared" si="336"/>
        <v>0</v>
      </c>
      <c r="AP23" s="17">
        <f t="shared" si="336"/>
        <v>0</v>
      </c>
      <c r="AQ23" s="17">
        <f t="shared" si="336"/>
        <v>0</v>
      </c>
      <c r="AR23" s="319">
        <f t="shared" si="310"/>
        <v>0</v>
      </c>
      <c r="AS23" s="17">
        <f t="shared" si="337"/>
        <v>0</v>
      </c>
      <c r="AT23" s="17">
        <f t="shared" si="337"/>
        <v>0</v>
      </c>
      <c r="AU23" s="17">
        <f t="shared" si="337"/>
        <v>0</v>
      </c>
      <c r="AV23" s="17">
        <f t="shared" si="337"/>
        <v>0</v>
      </c>
      <c r="AW23" s="17">
        <f t="shared" si="337"/>
        <v>0</v>
      </c>
      <c r="AX23" s="17">
        <f t="shared" si="337"/>
        <v>0</v>
      </c>
      <c r="AY23" s="17">
        <f t="shared" si="337"/>
        <v>0</v>
      </c>
      <c r="AZ23" s="17">
        <f t="shared" si="337"/>
        <v>0</v>
      </c>
      <c r="BA23" s="17">
        <f t="shared" si="337"/>
        <v>0</v>
      </c>
      <c r="BB23" s="17">
        <f t="shared" si="337"/>
        <v>0</v>
      </c>
      <c r="BC23" s="17">
        <f t="shared" si="337"/>
        <v>0</v>
      </c>
      <c r="BD23" s="17">
        <f t="shared" si="337"/>
        <v>0</v>
      </c>
      <c r="BE23" s="319">
        <f t="shared" si="312"/>
        <v>0</v>
      </c>
      <c r="BF23" s="17">
        <f t="shared" si="338"/>
        <v>0</v>
      </c>
      <c r="BG23" s="17">
        <f t="shared" si="338"/>
        <v>0</v>
      </c>
      <c r="BH23" s="17">
        <f t="shared" si="338"/>
        <v>0</v>
      </c>
      <c r="BI23" s="17">
        <f t="shared" si="338"/>
        <v>0</v>
      </c>
      <c r="BJ23" s="17">
        <f t="shared" si="338"/>
        <v>0</v>
      </c>
      <c r="BK23" s="17">
        <f t="shared" si="338"/>
        <v>0</v>
      </c>
      <c r="BL23" s="17">
        <f t="shared" si="338"/>
        <v>0</v>
      </c>
      <c r="BM23" s="17">
        <f t="shared" si="338"/>
        <v>0</v>
      </c>
      <c r="BN23" s="17">
        <f t="shared" si="338"/>
        <v>0</v>
      </c>
      <c r="BO23" s="17">
        <f t="shared" si="338"/>
        <v>0</v>
      </c>
      <c r="BP23" s="17">
        <f t="shared" si="338"/>
        <v>0</v>
      </c>
      <c r="BQ23" s="17">
        <f t="shared" si="338"/>
        <v>0</v>
      </c>
      <c r="BR23" s="319">
        <f t="shared" si="314"/>
        <v>0</v>
      </c>
      <c r="BS23" s="17">
        <f t="shared" si="339"/>
        <v>0</v>
      </c>
      <c r="BT23" s="17">
        <f t="shared" si="339"/>
        <v>0</v>
      </c>
      <c r="BU23" s="17">
        <f t="shared" si="339"/>
        <v>0</v>
      </c>
      <c r="BV23" s="17">
        <f t="shared" si="339"/>
        <v>0</v>
      </c>
      <c r="BW23" s="17">
        <f t="shared" si="339"/>
        <v>0</v>
      </c>
      <c r="BX23" s="17">
        <f t="shared" si="339"/>
        <v>0</v>
      </c>
      <c r="BY23" s="17">
        <f t="shared" si="339"/>
        <v>0</v>
      </c>
      <c r="BZ23" s="17">
        <f t="shared" si="339"/>
        <v>0</v>
      </c>
      <c r="CA23" s="17">
        <f t="shared" si="339"/>
        <v>0</v>
      </c>
      <c r="CB23" s="17">
        <f t="shared" si="339"/>
        <v>0</v>
      </c>
      <c r="CC23" s="17">
        <f t="shared" si="339"/>
        <v>0</v>
      </c>
      <c r="CD23" s="17">
        <f t="shared" si="339"/>
        <v>0</v>
      </c>
      <c r="CE23" s="319">
        <f t="shared" si="316"/>
        <v>0</v>
      </c>
      <c r="CF23" s="17">
        <f t="shared" si="330"/>
        <v>0</v>
      </c>
      <c r="CG23" s="17">
        <f t="shared" si="330"/>
        <v>0</v>
      </c>
      <c r="CH23" s="17">
        <f t="shared" si="330"/>
        <v>0</v>
      </c>
      <c r="CI23" s="17">
        <f t="shared" si="330"/>
        <v>0</v>
      </c>
      <c r="CJ23" s="17">
        <f t="shared" si="330"/>
        <v>0</v>
      </c>
      <c r="CK23" s="17">
        <f t="shared" si="330"/>
        <v>0</v>
      </c>
      <c r="CL23" s="17">
        <f t="shared" si="330"/>
        <v>0</v>
      </c>
      <c r="CM23" s="17">
        <f t="shared" si="330"/>
        <v>0</v>
      </c>
      <c r="CN23" s="17">
        <f t="shared" si="330"/>
        <v>0</v>
      </c>
      <c r="CO23" s="17">
        <f t="shared" si="330"/>
        <v>0</v>
      </c>
      <c r="CP23" s="17">
        <f t="shared" si="330"/>
        <v>0</v>
      </c>
      <c r="CQ23" s="17">
        <f t="shared" si="330"/>
        <v>0</v>
      </c>
      <c r="CR23" s="319">
        <f t="shared" si="318"/>
        <v>0</v>
      </c>
      <c r="CS23" s="17">
        <f t="shared" si="331"/>
        <v>0</v>
      </c>
      <c r="CT23" s="17">
        <f t="shared" si="331"/>
        <v>0</v>
      </c>
      <c r="CU23" s="17">
        <f t="shared" si="331"/>
        <v>0</v>
      </c>
      <c r="CV23" s="17">
        <f t="shared" si="331"/>
        <v>0</v>
      </c>
      <c r="CW23" s="17">
        <f t="shared" si="331"/>
        <v>0</v>
      </c>
      <c r="CX23" s="17">
        <f t="shared" si="331"/>
        <v>0</v>
      </c>
      <c r="CY23" s="17">
        <f t="shared" si="331"/>
        <v>0</v>
      </c>
      <c r="CZ23" s="17">
        <f t="shared" si="331"/>
        <v>0</v>
      </c>
      <c r="DA23" s="17">
        <f t="shared" si="331"/>
        <v>0</v>
      </c>
      <c r="DB23" s="17">
        <f t="shared" si="331"/>
        <v>0</v>
      </c>
      <c r="DC23" s="17">
        <f t="shared" si="331"/>
        <v>0</v>
      </c>
      <c r="DD23" s="17">
        <f t="shared" si="331"/>
        <v>0</v>
      </c>
      <c r="DE23" s="319">
        <f t="shared" si="320"/>
        <v>0</v>
      </c>
      <c r="DF23" s="17">
        <f t="shared" si="332"/>
        <v>0</v>
      </c>
      <c r="DG23" s="17">
        <f t="shared" si="332"/>
        <v>0</v>
      </c>
      <c r="DH23" s="17">
        <f t="shared" si="332"/>
        <v>0</v>
      </c>
      <c r="DI23" s="17">
        <f t="shared" si="332"/>
        <v>0</v>
      </c>
      <c r="DJ23" s="17">
        <f t="shared" si="332"/>
        <v>0</v>
      </c>
      <c r="DK23" s="17">
        <f t="shared" si="332"/>
        <v>0</v>
      </c>
      <c r="DL23" s="17">
        <f t="shared" si="332"/>
        <v>0</v>
      </c>
      <c r="DM23" s="17">
        <f t="shared" si="332"/>
        <v>0</v>
      </c>
      <c r="DN23" s="17">
        <f t="shared" si="332"/>
        <v>0</v>
      </c>
      <c r="DO23" s="17">
        <f t="shared" si="332"/>
        <v>0</v>
      </c>
      <c r="DP23" s="17">
        <f t="shared" si="332"/>
        <v>0</v>
      </c>
      <c r="DQ23" s="17">
        <f t="shared" si="332"/>
        <v>0</v>
      </c>
      <c r="DR23" s="319">
        <f t="shared" si="322"/>
        <v>0</v>
      </c>
      <c r="DS23" s="17">
        <f t="shared" si="333"/>
        <v>0</v>
      </c>
      <c r="DT23" s="17">
        <f t="shared" si="333"/>
        <v>0</v>
      </c>
      <c r="DU23" s="17">
        <f t="shared" si="333"/>
        <v>0</v>
      </c>
      <c r="DV23" s="17">
        <f t="shared" si="333"/>
        <v>0</v>
      </c>
      <c r="DW23" s="17">
        <f t="shared" si="333"/>
        <v>0</v>
      </c>
      <c r="DX23" s="17">
        <f t="shared" si="333"/>
        <v>0</v>
      </c>
      <c r="DY23" s="17">
        <f t="shared" si="333"/>
        <v>0</v>
      </c>
      <c r="DZ23" s="17">
        <f t="shared" si="333"/>
        <v>0</v>
      </c>
      <c r="EA23" s="17">
        <f t="shared" si="333"/>
        <v>0</v>
      </c>
      <c r="EB23" s="17">
        <f t="shared" si="333"/>
        <v>0</v>
      </c>
      <c r="EC23" s="17">
        <f t="shared" si="333"/>
        <v>0</v>
      </c>
      <c r="ED23" s="17">
        <f t="shared" si="333"/>
        <v>0</v>
      </c>
      <c r="EE23" s="391">
        <f t="shared" si="324"/>
        <v>0</v>
      </c>
    </row>
    <row r="24" spans="1:135" x14ac:dyDescent="0.2">
      <c r="A24" s="1"/>
      <c r="D24" s="1" t="s">
        <v>92</v>
      </c>
      <c r="E24" s="37"/>
      <c r="F24" s="17">
        <f t="shared" si="334"/>
        <v>0</v>
      </c>
      <c r="G24" s="17">
        <f t="shared" si="334"/>
        <v>0</v>
      </c>
      <c r="H24" s="17">
        <f t="shared" si="334"/>
        <v>0</v>
      </c>
      <c r="I24" s="17">
        <f t="shared" si="334"/>
        <v>0</v>
      </c>
      <c r="J24" s="17">
        <f t="shared" si="334"/>
        <v>0</v>
      </c>
      <c r="K24" s="17">
        <f t="shared" si="334"/>
        <v>0</v>
      </c>
      <c r="L24" s="17">
        <f t="shared" si="334"/>
        <v>0</v>
      </c>
      <c r="M24" s="17">
        <f t="shared" si="334"/>
        <v>0</v>
      </c>
      <c r="N24" s="17">
        <f t="shared" si="334"/>
        <v>0</v>
      </c>
      <c r="O24" s="17">
        <f t="shared" si="334"/>
        <v>0</v>
      </c>
      <c r="P24" s="17">
        <f t="shared" si="334"/>
        <v>0</v>
      </c>
      <c r="Q24" s="17">
        <f t="shared" si="334"/>
        <v>0</v>
      </c>
      <c r="R24" s="319">
        <f t="shared" si="306"/>
        <v>0</v>
      </c>
      <c r="S24" s="17">
        <f t="shared" si="325"/>
        <v>0</v>
      </c>
      <c r="T24" s="17">
        <f t="shared" si="325"/>
        <v>0</v>
      </c>
      <c r="U24" s="17">
        <f t="shared" si="325"/>
        <v>0</v>
      </c>
      <c r="V24" s="17">
        <f t="shared" si="325"/>
        <v>0</v>
      </c>
      <c r="W24" s="17">
        <f t="shared" si="325"/>
        <v>0</v>
      </c>
      <c r="X24" s="17">
        <f t="shared" si="325"/>
        <v>0</v>
      </c>
      <c r="Y24" s="17">
        <f t="shared" si="325"/>
        <v>0</v>
      </c>
      <c r="Z24" s="17">
        <f t="shared" si="325"/>
        <v>0</v>
      </c>
      <c r="AA24" s="17">
        <f t="shared" si="325"/>
        <v>0</v>
      </c>
      <c r="AB24" s="17">
        <f t="shared" si="325"/>
        <v>0</v>
      </c>
      <c r="AC24" s="17">
        <f t="shared" si="325"/>
        <v>0</v>
      </c>
      <c r="AD24" s="17">
        <f t="shared" si="335"/>
        <v>0</v>
      </c>
      <c r="AE24" s="319">
        <f t="shared" si="308"/>
        <v>0</v>
      </c>
      <c r="AF24" s="17">
        <f t="shared" si="336"/>
        <v>0</v>
      </c>
      <c r="AG24" s="17">
        <f t="shared" si="336"/>
        <v>0</v>
      </c>
      <c r="AH24" s="17">
        <f t="shared" si="336"/>
        <v>0</v>
      </c>
      <c r="AI24" s="17">
        <f t="shared" si="336"/>
        <v>0</v>
      </c>
      <c r="AJ24" s="17">
        <f t="shared" si="336"/>
        <v>0</v>
      </c>
      <c r="AK24" s="17">
        <f t="shared" si="336"/>
        <v>0</v>
      </c>
      <c r="AL24" s="17">
        <f t="shared" si="336"/>
        <v>0</v>
      </c>
      <c r="AM24" s="17">
        <f t="shared" si="336"/>
        <v>0</v>
      </c>
      <c r="AN24" s="17">
        <f t="shared" si="336"/>
        <v>0</v>
      </c>
      <c r="AO24" s="17">
        <f t="shared" si="336"/>
        <v>0</v>
      </c>
      <c r="AP24" s="17">
        <f t="shared" si="336"/>
        <v>0</v>
      </c>
      <c r="AQ24" s="17">
        <f t="shared" si="336"/>
        <v>0</v>
      </c>
      <c r="AR24" s="319">
        <f t="shared" si="310"/>
        <v>0</v>
      </c>
      <c r="AS24" s="17">
        <f t="shared" si="337"/>
        <v>0</v>
      </c>
      <c r="AT24" s="17">
        <f t="shared" si="337"/>
        <v>0</v>
      </c>
      <c r="AU24" s="17">
        <f t="shared" si="337"/>
        <v>0</v>
      </c>
      <c r="AV24" s="17">
        <f t="shared" si="337"/>
        <v>0</v>
      </c>
      <c r="AW24" s="17">
        <f t="shared" si="337"/>
        <v>0</v>
      </c>
      <c r="AX24" s="17">
        <f t="shared" si="337"/>
        <v>0</v>
      </c>
      <c r="AY24" s="17">
        <f t="shared" si="337"/>
        <v>0</v>
      </c>
      <c r="AZ24" s="17">
        <f t="shared" si="337"/>
        <v>0</v>
      </c>
      <c r="BA24" s="17">
        <f t="shared" si="337"/>
        <v>0</v>
      </c>
      <c r="BB24" s="17">
        <f t="shared" si="337"/>
        <v>0</v>
      </c>
      <c r="BC24" s="17">
        <f t="shared" si="337"/>
        <v>0</v>
      </c>
      <c r="BD24" s="17">
        <f t="shared" si="337"/>
        <v>0</v>
      </c>
      <c r="BE24" s="319">
        <f t="shared" si="312"/>
        <v>0</v>
      </c>
      <c r="BF24" s="17">
        <f t="shared" si="338"/>
        <v>0</v>
      </c>
      <c r="BG24" s="17">
        <f t="shared" si="338"/>
        <v>0</v>
      </c>
      <c r="BH24" s="17">
        <f t="shared" si="338"/>
        <v>0</v>
      </c>
      <c r="BI24" s="17">
        <f t="shared" si="338"/>
        <v>0</v>
      </c>
      <c r="BJ24" s="17">
        <f t="shared" si="338"/>
        <v>0</v>
      </c>
      <c r="BK24" s="17">
        <f t="shared" si="338"/>
        <v>0</v>
      </c>
      <c r="BL24" s="17">
        <f t="shared" si="338"/>
        <v>0</v>
      </c>
      <c r="BM24" s="17">
        <f t="shared" si="338"/>
        <v>0</v>
      </c>
      <c r="BN24" s="17">
        <f t="shared" si="338"/>
        <v>0</v>
      </c>
      <c r="BO24" s="17">
        <f t="shared" si="338"/>
        <v>0</v>
      </c>
      <c r="BP24" s="17">
        <f t="shared" si="338"/>
        <v>0</v>
      </c>
      <c r="BQ24" s="17">
        <f t="shared" si="338"/>
        <v>0</v>
      </c>
      <c r="BR24" s="319">
        <f t="shared" si="314"/>
        <v>0</v>
      </c>
      <c r="BS24" s="17">
        <f t="shared" si="339"/>
        <v>0</v>
      </c>
      <c r="BT24" s="17">
        <f t="shared" si="339"/>
        <v>0</v>
      </c>
      <c r="BU24" s="17">
        <f t="shared" si="339"/>
        <v>0</v>
      </c>
      <c r="BV24" s="17">
        <f t="shared" si="339"/>
        <v>0</v>
      </c>
      <c r="BW24" s="17">
        <f t="shared" si="339"/>
        <v>0</v>
      </c>
      <c r="BX24" s="17">
        <f t="shared" si="339"/>
        <v>0</v>
      </c>
      <c r="BY24" s="17">
        <f t="shared" si="339"/>
        <v>0</v>
      </c>
      <c r="BZ24" s="17">
        <f t="shared" si="339"/>
        <v>0</v>
      </c>
      <c r="CA24" s="17">
        <f t="shared" si="339"/>
        <v>0</v>
      </c>
      <c r="CB24" s="17">
        <f t="shared" si="339"/>
        <v>0</v>
      </c>
      <c r="CC24" s="17">
        <f t="shared" si="339"/>
        <v>0</v>
      </c>
      <c r="CD24" s="17">
        <f t="shared" si="339"/>
        <v>0</v>
      </c>
      <c r="CE24" s="319">
        <f t="shared" si="316"/>
        <v>0</v>
      </c>
      <c r="CF24" s="17">
        <f t="shared" ref="CF24:CQ33" si="340">IF(CF$2&gt;=$B$18,$E24,0)</f>
        <v>0</v>
      </c>
      <c r="CG24" s="17">
        <f t="shared" si="340"/>
        <v>0</v>
      </c>
      <c r="CH24" s="17">
        <f t="shared" si="340"/>
        <v>0</v>
      </c>
      <c r="CI24" s="17">
        <f t="shared" si="340"/>
        <v>0</v>
      </c>
      <c r="CJ24" s="17">
        <f t="shared" si="340"/>
        <v>0</v>
      </c>
      <c r="CK24" s="17">
        <f t="shared" si="340"/>
        <v>0</v>
      </c>
      <c r="CL24" s="17">
        <f t="shared" si="340"/>
        <v>0</v>
      </c>
      <c r="CM24" s="17">
        <f t="shared" si="340"/>
        <v>0</v>
      </c>
      <c r="CN24" s="17">
        <f t="shared" si="340"/>
        <v>0</v>
      </c>
      <c r="CO24" s="17">
        <f t="shared" si="340"/>
        <v>0</v>
      </c>
      <c r="CP24" s="17">
        <f t="shared" si="340"/>
        <v>0</v>
      </c>
      <c r="CQ24" s="17">
        <f t="shared" si="340"/>
        <v>0</v>
      </c>
      <c r="CR24" s="319">
        <f t="shared" si="318"/>
        <v>0</v>
      </c>
      <c r="CS24" s="17">
        <f t="shared" ref="CS24:DD33" si="341">IF(CS$2&gt;=$B$18,$E24,0)</f>
        <v>0</v>
      </c>
      <c r="CT24" s="17">
        <f t="shared" si="341"/>
        <v>0</v>
      </c>
      <c r="CU24" s="17">
        <f t="shared" si="341"/>
        <v>0</v>
      </c>
      <c r="CV24" s="17">
        <f t="shared" si="341"/>
        <v>0</v>
      </c>
      <c r="CW24" s="17">
        <f t="shared" si="341"/>
        <v>0</v>
      </c>
      <c r="CX24" s="17">
        <f t="shared" si="341"/>
        <v>0</v>
      </c>
      <c r="CY24" s="17">
        <f t="shared" si="341"/>
        <v>0</v>
      </c>
      <c r="CZ24" s="17">
        <f t="shared" si="341"/>
        <v>0</v>
      </c>
      <c r="DA24" s="17">
        <f t="shared" si="341"/>
        <v>0</v>
      </c>
      <c r="DB24" s="17">
        <f t="shared" si="341"/>
        <v>0</v>
      </c>
      <c r="DC24" s="17">
        <f t="shared" si="341"/>
        <v>0</v>
      </c>
      <c r="DD24" s="17">
        <f t="shared" si="341"/>
        <v>0</v>
      </c>
      <c r="DE24" s="319">
        <f t="shared" si="320"/>
        <v>0</v>
      </c>
      <c r="DF24" s="17">
        <f t="shared" ref="DF24:DQ33" si="342">IF(DF$2&gt;=$B$18,$E24,0)</f>
        <v>0</v>
      </c>
      <c r="DG24" s="17">
        <f t="shared" si="342"/>
        <v>0</v>
      </c>
      <c r="DH24" s="17">
        <f t="shared" si="342"/>
        <v>0</v>
      </c>
      <c r="DI24" s="17">
        <f t="shared" si="342"/>
        <v>0</v>
      </c>
      <c r="DJ24" s="17">
        <f t="shared" si="342"/>
        <v>0</v>
      </c>
      <c r="DK24" s="17">
        <f t="shared" si="342"/>
        <v>0</v>
      </c>
      <c r="DL24" s="17">
        <f t="shared" si="342"/>
        <v>0</v>
      </c>
      <c r="DM24" s="17">
        <f t="shared" si="342"/>
        <v>0</v>
      </c>
      <c r="DN24" s="17">
        <f t="shared" si="342"/>
        <v>0</v>
      </c>
      <c r="DO24" s="17">
        <f t="shared" si="342"/>
        <v>0</v>
      </c>
      <c r="DP24" s="17">
        <f t="shared" si="342"/>
        <v>0</v>
      </c>
      <c r="DQ24" s="17">
        <f t="shared" si="342"/>
        <v>0</v>
      </c>
      <c r="DR24" s="319">
        <f t="shared" si="322"/>
        <v>0</v>
      </c>
      <c r="DS24" s="17">
        <f t="shared" ref="DS24:ED33" si="343">IF(DS$2&gt;=$B$18,$E24,0)</f>
        <v>0</v>
      </c>
      <c r="DT24" s="17">
        <f t="shared" si="343"/>
        <v>0</v>
      </c>
      <c r="DU24" s="17">
        <f t="shared" si="343"/>
        <v>0</v>
      </c>
      <c r="DV24" s="17">
        <f t="shared" si="343"/>
        <v>0</v>
      </c>
      <c r="DW24" s="17">
        <f t="shared" si="343"/>
        <v>0</v>
      </c>
      <c r="DX24" s="17">
        <f t="shared" si="343"/>
        <v>0</v>
      </c>
      <c r="DY24" s="17">
        <f t="shared" si="343"/>
        <v>0</v>
      </c>
      <c r="DZ24" s="17">
        <f t="shared" si="343"/>
        <v>0</v>
      </c>
      <c r="EA24" s="17">
        <f t="shared" si="343"/>
        <v>0</v>
      </c>
      <c r="EB24" s="17">
        <f t="shared" si="343"/>
        <v>0</v>
      </c>
      <c r="EC24" s="17">
        <f t="shared" si="343"/>
        <v>0</v>
      </c>
      <c r="ED24" s="17">
        <f t="shared" si="343"/>
        <v>0</v>
      </c>
      <c r="EE24" s="391">
        <f t="shared" si="324"/>
        <v>0</v>
      </c>
    </row>
    <row r="25" spans="1:135" x14ac:dyDescent="0.2">
      <c r="A25" s="1"/>
      <c r="D25" s="1" t="s">
        <v>93</v>
      </c>
      <c r="E25" s="37"/>
      <c r="F25" s="17">
        <f t="shared" si="334"/>
        <v>0</v>
      </c>
      <c r="G25" s="17">
        <f t="shared" si="334"/>
        <v>0</v>
      </c>
      <c r="H25" s="17">
        <f t="shared" si="334"/>
        <v>0</v>
      </c>
      <c r="I25" s="17">
        <f t="shared" si="334"/>
        <v>0</v>
      </c>
      <c r="J25" s="17">
        <f t="shared" si="334"/>
        <v>0</v>
      </c>
      <c r="K25" s="17">
        <f t="shared" si="334"/>
        <v>0</v>
      </c>
      <c r="L25" s="17">
        <f t="shared" si="334"/>
        <v>0</v>
      </c>
      <c r="M25" s="17">
        <f t="shared" si="334"/>
        <v>0</v>
      </c>
      <c r="N25" s="17">
        <f t="shared" si="334"/>
        <v>0</v>
      </c>
      <c r="O25" s="17">
        <f t="shared" si="334"/>
        <v>0</v>
      </c>
      <c r="P25" s="17">
        <f t="shared" si="334"/>
        <v>0</v>
      </c>
      <c r="Q25" s="17">
        <f t="shared" si="334"/>
        <v>0</v>
      </c>
      <c r="R25" s="319">
        <f t="shared" si="306"/>
        <v>0</v>
      </c>
      <c r="S25" s="17">
        <f t="shared" si="325"/>
        <v>0</v>
      </c>
      <c r="T25" s="17">
        <f t="shared" si="325"/>
        <v>0</v>
      </c>
      <c r="U25" s="17">
        <f t="shared" si="325"/>
        <v>0</v>
      </c>
      <c r="V25" s="17">
        <f t="shared" si="325"/>
        <v>0</v>
      </c>
      <c r="W25" s="17">
        <f t="shared" si="325"/>
        <v>0</v>
      </c>
      <c r="X25" s="17">
        <f t="shared" si="325"/>
        <v>0</v>
      </c>
      <c r="Y25" s="17">
        <f t="shared" si="325"/>
        <v>0</v>
      </c>
      <c r="Z25" s="17">
        <f t="shared" si="325"/>
        <v>0</v>
      </c>
      <c r="AA25" s="17">
        <f t="shared" si="325"/>
        <v>0</v>
      </c>
      <c r="AB25" s="17">
        <f t="shared" si="325"/>
        <v>0</v>
      </c>
      <c r="AC25" s="17">
        <f t="shared" si="325"/>
        <v>0</v>
      </c>
      <c r="AD25" s="17">
        <f t="shared" si="335"/>
        <v>0</v>
      </c>
      <c r="AE25" s="319">
        <f t="shared" si="308"/>
        <v>0</v>
      </c>
      <c r="AF25" s="17">
        <f t="shared" si="336"/>
        <v>0</v>
      </c>
      <c r="AG25" s="17">
        <f t="shared" si="336"/>
        <v>0</v>
      </c>
      <c r="AH25" s="17">
        <f t="shared" si="336"/>
        <v>0</v>
      </c>
      <c r="AI25" s="17">
        <f t="shared" si="336"/>
        <v>0</v>
      </c>
      <c r="AJ25" s="17">
        <f t="shared" si="336"/>
        <v>0</v>
      </c>
      <c r="AK25" s="17">
        <f t="shared" si="336"/>
        <v>0</v>
      </c>
      <c r="AL25" s="17">
        <f t="shared" si="336"/>
        <v>0</v>
      </c>
      <c r="AM25" s="17">
        <f t="shared" si="336"/>
        <v>0</v>
      </c>
      <c r="AN25" s="17">
        <f t="shared" si="336"/>
        <v>0</v>
      </c>
      <c r="AO25" s="17">
        <f t="shared" si="336"/>
        <v>0</v>
      </c>
      <c r="AP25" s="17">
        <f t="shared" si="336"/>
        <v>0</v>
      </c>
      <c r="AQ25" s="17">
        <f t="shared" si="336"/>
        <v>0</v>
      </c>
      <c r="AR25" s="319">
        <f t="shared" si="310"/>
        <v>0</v>
      </c>
      <c r="AS25" s="17">
        <f t="shared" si="337"/>
        <v>0</v>
      </c>
      <c r="AT25" s="17">
        <f t="shared" si="337"/>
        <v>0</v>
      </c>
      <c r="AU25" s="17">
        <f t="shared" si="337"/>
        <v>0</v>
      </c>
      <c r="AV25" s="17">
        <f t="shared" si="337"/>
        <v>0</v>
      </c>
      <c r="AW25" s="17">
        <f t="shared" si="337"/>
        <v>0</v>
      </c>
      <c r="AX25" s="17">
        <f t="shared" si="337"/>
        <v>0</v>
      </c>
      <c r="AY25" s="17">
        <f t="shared" si="337"/>
        <v>0</v>
      </c>
      <c r="AZ25" s="17">
        <f t="shared" si="337"/>
        <v>0</v>
      </c>
      <c r="BA25" s="17">
        <f t="shared" si="337"/>
        <v>0</v>
      </c>
      <c r="BB25" s="17">
        <f t="shared" si="337"/>
        <v>0</v>
      </c>
      <c r="BC25" s="17">
        <f t="shared" si="337"/>
        <v>0</v>
      </c>
      <c r="BD25" s="17">
        <f t="shared" si="337"/>
        <v>0</v>
      </c>
      <c r="BE25" s="319">
        <f t="shared" si="312"/>
        <v>0</v>
      </c>
      <c r="BF25" s="17">
        <f t="shared" si="338"/>
        <v>0</v>
      </c>
      <c r="BG25" s="17">
        <f t="shared" si="338"/>
        <v>0</v>
      </c>
      <c r="BH25" s="17">
        <f t="shared" si="338"/>
        <v>0</v>
      </c>
      <c r="BI25" s="17">
        <f t="shared" si="338"/>
        <v>0</v>
      </c>
      <c r="BJ25" s="17">
        <f t="shared" si="338"/>
        <v>0</v>
      </c>
      <c r="BK25" s="17">
        <f t="shared" si="338"/>
        <v>0</v>
      </c>
      <c r="BL25" s="17">
        <f t="shared" si="338"/>
        <v>0</v>
      </c>
      <c r="BM25" s="17">
        <f t="shared" si="338"/>
        <v>0</v>
      </c>
      <c r="BN25" s="17">
        <f t="shared" si="338"/>
        <v>0</v>
      </c>
      <c r="BO25" s="17">
        <f t="shared" si="338"/>
        <v>0</v>
      </c>
      <c r="BP25" s="17">
        <f t="shared" si="338"/>
        <v>0</v>
      </c>
      <c r="BQ25" s="17">
        <f t="shared" si="338"/>
        <v>0</v>
      </c>
      <c r="BR25" s="319">
        <f t="shared" si="314"/>
        <v>0</v>
      </c>
      <c r="BS25" s="17">
        <f t="shared" si="339"/>
        <v>0</v>
      </c>
      <c r="BT25" s="17">
        <f t="shared" si="339"/>
        <v>0</v>
      </c>
      <c r="BU25" s="17">
        <f t="shared" si="339"/>
        <v>0</v>
      </c>
      <c r="BV25" s="17">
        <f t="shared" si="339"/>
        <v>0</v>
      </c>
      <c r="BW25" s="17">
        <f t="shared" si="339"/>
        <v>0</v>
      </c>
      <c r="BX25" s="17">
        <f t="shared" si="339"/>
        <v>0</v>
      </c>
      <c r="BY25" s="17">
        <f t="shared" si="339"/>
        <v>0</v>
      </c>
      <c r="BZ25" s="17">
        <f t="shared" si="339"/>
        <v>0</v>
      </c>
      <c r="CA25" s="17">
        <f t="shared" si="339"/>
        <v>0</v>
      </c>
      <c r="CB25" s="17">
        <f t="shared" si="339"/>
        <v>0</v>
      </c>
      <c r="CC25" s="17">
        <f t="shared" si="339"/>
        <v>0</v>
      </c>
      <c r="CD25" s="17">
        <f t="shared" si="339"/>
        <v>0</v>
      </c>
      <c r="CE25" s="319">
        <f t="shared" si="316"/>
        <v>0</v>
      </c>
      <c r="CF25" s="17">
        <f t="shared" si="340"/>
        <v>0</v>
      </c>
      <c r="CG25" s="17">
        <f t="shared" si="340"/>
        <v>0</v>
      </c>
      <c r="CH25" s="17">
        <f t="shared" si="340"/>
        <v>0</v>
      </c>
      <c r="CI25" s="17">
        <f t="shared" si="340"/>
        <v>0</v>
      </c>
      <c r="CJ25" s="17">
        <f t="shared" si="340"/>
        <v>0</v>
      </c>
      <c r="CK25" s="17">
        <f t="shared" si="340"/>
        <v>0</v>
      </c>
      <c r="CL25" s="17">
        <f t="shared" si="340"/>
        <v>0</v>
      </c>
      <c r="CM25" s="17">
        <f t="shared" si="340"/>
        <v>0</v>
      </c>
      <c r="CN25" s="17">
        <f t="shared" si="340"/>
        <v>0</v>
      </c>
      <c r="CO25" s="17">
        <f t="shared" si="340"/>
        <v>0</v>
      </c>
      <c r="CP25" s="17">
        <f t="shared" si="340"/>
        <v>0</v>
      </c>
      <c r="CQ25" s="17">
        <f t="shared" si="340"/>
        <v>0</v>
      </c>
      <c r="CR25" s="319">
        <f t="shared" si="318"/>
        <v>0</v>
      </c>
      <c r="CS25" s="17">
        <f t="shared" si="341"/>
        <v>0</v>
      </c>
      <c r="CT25" s="17">
        <f t="shared" si="341"/>
        <v>0</v>
      </c>
      <c r="CU25" s="17">
        <f t="shared" si="341"/>
        <v>0</v>
      </c>
      <c r="CV25" s="17">
        <f t="shared" si="341"/>
        <v>0</v>
      </c>
      <c r="CW25" s="17">
        <f t="shared" si="341"/>
        <v>0</v>
      </c>
      <c r="CX25" s="17">
        <f t="shared" si="341"/>
        <v>0</v>
      </c>
      <c r="CY25" s="17">
        <f t="shared" si="341"/>
        <v>0</v>
      </c>
      <c r="CZ25" s="17">
        <f t="shared" si="341"/>
        <v>0</v>
      </c>
      <c r="DA25" s="17">
        <f t="shared" si="341"/>
        <v>0</v>
      </c>
      <c r="DB25" s="17">
        <f t="shared" si="341"/>
        <v>0</v>
      </c>
      <c r="DC25" s="17">
        <f t="shared" si="341"/>
        <v>0</v>
      </c>
      <c r="DD25" s="17">
        <f t="shared" si="341"/>
        <v>0</v>
      </c>
      <c r="DE25" s="319">
        <f t="shared" si="320"/>
        <v>0</v>
      </c>
      <c r="DF25" s="17">
        <f t="shared" si="342"/>
        <v>0</v>
      </c>
      <c r="DG25" s="17">
        <f t="shared" si="342"/>
        <v>0</v>
      </c>
      <c r="DH25" s="17">
        <f t="shared" si="342"/>
        <v>0</v>
      </c>
      <c r="DI25" s="17">
        <f t="shared" si="342"/>
        <v>0</v>
      </c>
      <c r="DJ25" s="17">
        <f t="shared" si="342"/>
        <v>0</v>
      </c>
      <c r="DK25" s="17">
        <f t="shared" si="342"/>
        <v>0</v>
      </c>
      <c r="DL25" s="17">
        <f t="shared" si="342"/>
        <v>0</v>
      </c>
      <c r="DM25" s="17">
        <f t="shared" si="342"/>
        <v>0</v>
      </c>
      <c r="DN25" s="17">
        <f t="shared" si="342"/>
        <v>0</v>
      </c>
      <c r="DO25" s="17">
        <f t="shared" si="342"/>
        <v>0</v>
      </c>
      <c r="DP25" s="17">
        <f t="shared" si="342"/>
        <v>0</v>
      </c>
      <c r="DQ25" s="17">
        <f t="shared" si="342"/>
        <v>0</v>
      </c>
      <c r="DR25" s="319">
        <f t="shared" si="322"/>
        <v>0</v>
      </c>
      <c r="DS25" s="17">
        <f t="shared" si="343"/>
        <v>0</v>
      </c>
      <c r="DT25" s="17">
        <f t="shared" si="343"/>
        <v>0</v>
      </c>
      <c r="DU25" s="17">
        <f t="shared" si="343"/>
        <v>0</v>
      </c>
      <c r="DV25" s="17">
        <f t="shared" si="343"/>
        <v>0</v>
      </c>
      <c r="DW25" s="17">
        <f t="shared" si="343"/>
        <v>0</v>
      </c>
      <c r="DX25" s="17">
        <f t="shared" si="343"/>
        <v>0</v>
      </c>
      <c r="DY25" s="17">
        <f t="shared" si="343"/>
        <v>0</v>
      </c>
      <c r="DZ25" s="17">
        <f t="shared" si="343"/>
        <v>0</v>
      </c>
      <c r="EA25" s="17">
        <f t="shared" si="343"/>
        <v>0</v>
      </c>
      <c r="EB25" s="17">
        <f t="shared" si="343"/>
        <v>0</v>
      </c>
      <c r="EC25" s="17">
        <f t="shared" si="343"/>
        <v>0</v>
      </c>
      <c r="ED25" s="17">
        <f t="shared" si="343"/>
        <v>0</v>
      </c>
      <c r="EE25" s="391">
        <f t="shared" si="324"/>
        <v>0</v>
      </c>
    </row>
    <row r="26" spans="1:135" x14ac:dyDescent="0.2">
      <c r="A26" s="1"/>
      <c r="D26" s="1" t="s">
        <v>94</v>
      </c>
      <c r="E26" s="37"/>
      <c r="F26" s="17">
        <f t="shared" si="334"/>
        <v>0</v>
      </c>
      <c r="G26" s="17">
        <f t="shared" si="334"/>
        <v>0</v>
      </c>
      <c r="H26" s="17">
        <f t="shared" si="334"/>
        <v>0</v>
      </c>
      <c r="I26" s="17">
        <f t="shared" si="334"/>
        <v>0</v>
      </c>
      <c r="J26" s="17">
        <f t="shared" si="334"/>
        <v>0</v>
      </c>
      <c r="K26" s="17">
        <f t="shared" si="334"/>
        <v>0</v>
      </c>
      <c r="L26" s="17">
        <f t="shared" si="334"/>
        <v>0</v>
      </c>
      <c r="M26" s="17">
        <f t="shared" si="334"/>
        <v>0</v>
      </c>
      <c r="N26" s="17">
        <f t="shared" si="334"/>
        <v>0</v>
      </c>
      <c r="O26" s="17">
        <f t="shared" si="334"/>
        <v>0</v>
      </c>
      <c r="P26" s="17">
        <f t="shared" si="334"/>
        <v>0</v>
      </c>
      <c r="Q26" s="17">
        <f t="shared" si="334"/>
        <v>0</v>
      </c>
      <c r="R26" s="319">
        <f t="shared" si="306"/>
        <v>0</v>
      </c>
      <c r="S26" s="17">
        <f t="shared" si="325"/>
        <v>0</v>
      </c>
      <c r="T26" s="17">
        <f t="shared" si="325"/>
        <v>0</v>
      </c>
      <c r="U26" s="17">
        <f t="shared" si="325"/>
        <v>0</v>
      </c>
      <c r="V26" s="17">
        <f t="shared" si="325"/>
        <v>0</v>
      </c>
      <c r="W26" s="17">
        <f t="shared" si="325"/>
        <v>0</v>
      </c>
      <c r="X26" s="17">
        <f t="shared" si="325"/>
        <v>0</v>
      </c>
      <c r="Y26" s="17">
        <f t="shared" si="325"/>
        <v>0</v>
      </c>
      <c r="Z26" s="17">
        <f t="shared" si="325"/>
        <v>0</v>
      </c>
      <c r="AA26" s="17">
        <f t="shared" si="325"/>
        <v>0</v>
      </c>
      <c r="AB26" s="17">
        <f t="shared" si="325"/>
        <v>0</v>
      </c>
      <c r="AC26" s="17">
        <f t="shared" si="325"/>
        <v>0</v>
      </c>
      <c r="AD26" s="17">
        <f t="shared" si="335"/>
        <v>0</v>
      </c>
      <c r="AE26" s="319">
        <f t="shared" si="308"/>
        <v>0</v>
      </c>
      <c r="AF26" s="17">
        <f t="shared" si="336"/>
        <v>0</v>
      </c>
      <c r="AG26" s="17">
        <f t="shared" si="336"/>
        <v>0</v>
      </c>
      <c r="AH26" s="17">
        <f t="shared" si="336"/>
        <v>0</v>
      </c>
      <c r="AI26" s="17">
        <f t="shared" si="336"/>
        <v>0</v>
      </c>
      <c r="AJ26" s="17">
        <f t="shared" si="336"/>
        <v>0</v>
      </c>
      <c r="AK26" s="17">
        <f t="shared" si="336"/>
        <v>0</v>
      </c>
      <c r="AL26" s="17">
        <f t="shared" si="336"/>
        <v>0</v>
      </c>
      <c r="AM26" s="17">
        <f t="shared" si="336"/>
        <v>0</v>
      </c>
      <c r="AN26" s="17">
        <f t="shared" si="336"/>
        <v>0</v>
      </c>
      <c r="AO26" s="17">
        <f t="shared" si="336"/>
        <v>0</v>
      </c>
      <c r="AP26" s="17">
        <f t="shared" si="336"/>
        <v>0</v>
      </c>
      <c r="AQ26" s="17">
        <f t="shared" si="336"/>
        <v>0</v>
      </c>
      <c r="AR26" s="319">
        <f t="shared" si="310"/>
        <v>0</v>
      </c>
      <c r="AS26" s="17">
        <f t="shared" si="337"/>
        <v>0</v>
      </c>
      <c r="AT26" s="17">
        <f t="shared" si="337"/>
        <v>0</v>
      </c>
      <c r="AU26" s="17">
        <f t="shared" si="337"/>
        <v>0</v>
      </c>
      <c r="AV26" s="17">
        <f t="shared" si="337"/>
        <v>0</v>
      </c>
      <c r="AW26" s="17">
        <f t="shared" si="337"/>
        <v>0</v>
      </c>
      <c r="AX26" s="17">
        <f t="shared" si="337"/>
        <v>0</v>
      </c>
      <c r="AY26" s="17">
        <f t="shared" si="337"/>
        <v>0</v>
      </c>
      <c r="AZ26" s="17">
        <f t="shared" si="337"/>
        <v>0</v>
      </c>
      <c r="BA26" s="17">
        <f t="shared" si="337"/>
        <v>0</v>
      </c>
      <c r="BB26" s="17">
        <f t="shared" si="337"/>
        <v>0</v>
      </c>
      <c r="BC26" s="17">
        <f t="shared" si="337"/>
        <v>0</v>
      </c>
      <c r="BD26" s="17">
        <f t="shared" si="337"/>
        <v>0</v>
      </c>
      <c r="BE26" s="319">
        <f t="shared" si="312"/>
        <v>0</v>
      </c>
      <c r="BF26" s="17">
        <f t="shared" si="338"/>
        <v>0</v>
      </c>
      <c r="BG26" s="17">
        <f t="shared" si="338"/>
        <v>0</v>
      </c>
      <c r="BH26" s="17">
        <f t="shared" si="338"/>
        <v>0</v>
      </c>
      <c r="BI26" s="17">
        <f t="shared" si="338"/>
        <v>0</v>
      </c>
      <c r="BJ26" s="17">
        <f t="shared" si="338"/>
        <v>0</v>
      </c>
      <c r="BK26" s="17">
        <f t="shared" si="338"/>
        <v>0</v>
      </c>
      <c r="BL26" s="17">
        <f t="shared" si="338"/>
        <v>0</v>
      </c>
      <c r="BM26" s="17">
        <f t="shared" si="338"/>
        <v>0</v>
      </c>
      <c r="BN26" s="17">
        <f t="shared" si="338"/>
        <v>0</v>
      </c>
      <c r="BO26" s="17">
        <f t="shared" si="338"/>
        <v>0</v>
      </c>
      <c r="BP26" s="17">
        <f t="shared" si="338"/>
        <v>0</v>
      </c>
      <c r="BQ26" s="17">
        <f t="shared" si="338"/>
        <v>0</v>
      </c>
      <c r="BR26" s="319">
        <f t="shared" si="314"/>
        <v>0</v>
      </c>
      <c r="BS26" s="17">
        <f t="shared" si="339"/>
        <v>0</v>
      </c>
      <c r="BT26" s="17">
        <f t="shared" si="339"/>
        <v>0</v>
      </c>
      <c r="BU26" s="17">
        <f t="shared" si="339"/>
        <v>0</v>
      </c>
      <c r="BV26" s="17">
        <f t="shared" si="339"/>
        <v>0</v>
      </c>
      <c r="BW26" s="17">
        <f t="shared" si="339"/>
        <v>0</v>
      </c>
      <c r="BX26" s="17">
        <f t="shared" si="339"/>
        <v>0</v>
      </c>
      <c r="BY26" s="17">
        <f t="shared" si="339"/>
        <v>0</v>
      </c>
      <c r="BZ26" s="17">
        <f t="shared" si="339"/>
        <v>0</v>
      </c>
      <c r="CA26" s="17">
        <f t="shared" si="339"/>
        <v>0</v>
      </c>
      <c r="CB26" s="17">
        <f t="shared" si="339"/>
        <v>0</v>
      </c>
      <c r="CC26" s="17">
        <f t="shared" si="339"/>
        <v>0</v>
      </c>
      <c r="CD26" s="17">
        <f t="shared" si="339"/>
        <v>0</v>
      </c>
      <c r="CE26" s="319">
        <f t="shared" si="316"/>
        <v>0</v>
      </c>
      <c r="CF26" s="17">
        <f t="shared" si="340"/>
        <v>0</v>
      </c>
      <c r="CG26" s="17">
        <f t="shared" si="340"/>
        <v>0</v>
      </c>
      <c r="CH26" s="17">
        <f t="shared" si="340"/>
        <v>0</v>
      </c>
      <c r="CI26" s="17">
        <f t="shared" si="340"/>
        <v>0</v>
      </c>
      <c r="CJ26" s="17">
        <f t="shared" si="340"/>
        <v>0</v>
      </c>
      <c r="CK26" s="17">
        <f t="shared" si="340"/>
        <v>0</v>
      </c>
      <c r="CL26" s="17">
        <f t="shared" si="340"/>
        <v>0</v>
      </c>
      <c r="CM26" s="17">
        <f t="shared" si="340"/>
        <v>0</v>
      </c>
      <c r="CN26" s="17">
        <f t="shared" si="340"/>
        <v>0</v>
      </c>
      <c r="CO26" s="17">
        <f t="shared" si="340"/>
        <v>0</v>
      </c>
      <c r="CP26" s="17">
        <f t="shared" si="340"/>
        <v>0</v>
      </c>
      <c r="CQ26" s="17">
        <f t="shared" si="340"/>
        <v>0</v>
      </c>
      <c r="CR26" s="319">
        <f t="shared" si="318"/>
        <v>0</v>
      </c>
      <c r="CS26" s="17">
        <f t="shared" si="341"/>
        <v>0</v>
      </c>
      <c r="CT26" s="17">
        <f t="shared" si="341"/>
        <v>0</v>
      </c>
      <c r="CU26" s="17">
        <f t="shared" si="341"/>
        <v>0</v>
      </c>
      <c r="CV26" s="17">
        <f t="shared" si="341"/>
        <v>0</v>
      </c>
      <c r="CW26" s="17">
        <f t="shared" si="341"/>
        <v>0</v>
      </c>
      <c r="CX26" s="17">
        <f t="shared" si="341"/>
        <v>0</v>
      </c>
      <c r="CY26" s="17">
        <f t="shared" si="341"/>
        <v>0</v>
      </c>
      <c r="CZ26" s="17">
        <f t="shared" si="341"/>
        <v>0</v>
      </c>
      <c r="DA26" s="17">
        <f t="shared" si="341"/>
        <v>0</v>
      </c>
      <c r="DB26" s="17">
        <f t="shared" si="341"/>
        <v>0</v>
      </c>
      <c r="DC26" s="17">
        <f t="shared" si="341"/>
        <v>0</v>
      </c>
      <c r="DD26" s="17">
        <f t="shared" si="341"/>
        <v>0</v>
      </c>
      <c r="DE26" s="319">
        <f t="shared" si="320"/>
        <v>0</v>
      </c>
      <c r="DF26" s="17">
        <f t="shared" si="342"/>
        <v>0</v>
      </c>
      <c r="DG26" s="17">
        <f t="shared" si="342"/>
        <v>0</v>
      </c>
      <c r="DH26" s="17">
        <f t="shared" si="342"/>
        <v>0</v>
      </c>
      <c r="DI26" s="17">
        <f t="shared" si="342"/>
        <v>0</v>
      </c>
      <c r="DJ26" s="17">
        <f t="shared" si="342"/>
        <v>0</v>
      </c>
      <c r="DK26" s="17">
        <f t="shared" si="342"/>
        <v>0</v>
      </c>
      <c r="DL26" s="17">
        <f t="shared" si="342"/>
        <v>0</v>
      </c>
      <c r="DM26" s="17">
        <f t="shared" si="342"/>
        <v>0</v>
      </c>
      <c r="DN26" s="17">
        <f t="shared" si="342"/>
        <v>0</v>
      </c>
      <c r="DO26" s="17">
        <f t="shared" si="342"/>
        <v>0</v>
      </c>
      <c r="DP26" s="17">
        <f t="shared" si="342"/>
        <v>0</v>
      </c>
      <c r="DQ26" s="17">
        <f t="shared" si="342"/>
        <v>0</v>
      </c>
      <c r="DR26" s="319">
        <f t="shared" si="322"/>
        <v>0</v>
      </c>
      <c r="DS26" s="17">
        <f t="shared" si="343"/>
        <v>0</v>
      </c>
      <c r="DT26" s="17">
        <f t="shared" si="343"/>
        <v>0</v>
      </c>
      <c r="DU26" s="17">
        <f t="shared" si="343"/>
        <v>0</v>
      </c>
      <c r="DV26" s="17">
        <f t="shared" si="343"/>
        <v>0</v>
      </c>
      <c r="DW26" s="17">
        <f t="shared" si="343"/>
        <v>0</v>
      </c>
      <c r="DX26" s="17">
        <f t="shared" si="343"/>
        <v>0</v>
      </c>
      <c r="DY26" s="17">
        <f t="shared" si="343"/>
        <v>0</v>
      </c>
      <c r="DZ26" s="17">
        <f t="shared" si="343"/>
        <v>0</v>
      </c>
      <c r="EA26" s="17">
        <f t="shared" si="343"/>
        <v>0</v>
      </c>
      <c r="EB26" s="17">
        <f t="shared" si="343"/>
        <v>0</v>
      </c>
      <c r="EC26" s="17">
        <f t="shared" si="343"/>
        <v>0</v>
      </c>
      <c r="ED26" s="17">
        <f t="shared" si="343"/>
        <v>0</v>
      </c>
      <c r="EE26" s="391">
        <f t="shared" si="324"/>
        <v>0</v>
      </c>
    </row>
    <row r="27" spans="1:135" x14ac:dyDescent="0.2">
      <c r="A27" s="1"/>
      <c r="D27" s="1" t="s">
        <v>95</v>
      </c>
      <c r="E27" s="37"/>
      <c r="F27" s="17">
        <f t="shared" si="334"/>
        <v>0</v>
      </c>
      <c r="G27" s="17">
        <f t="shared" si="334"/>
        <v>0</v>
      </c>
      <c r="H27" s="17">
        <f t="shared" si="334"/>
        <v>0</v>
      </c>
      <c r="I27" s="17">
        <f t="shared" si="334"/>
        <v>0</v>
      </c>
      <c r="J27" s="17">
        <f t="shared" si="334"/>
        <v>0</v>
      </c>
      <c r="K27" s="17">
        <f t="shared" si="334"/>
        <v>0</v>
      </c>
      <c r="L27" s="17">
        <f t="shared" si="334"/>
        <v>0</v>
      </c>
      <c r="M27" s="17">
        <f t="shared" si="334"/>
        <v>0</v>
      </c>
      <c r="N27" s="17">
        <f t="shared" si="334"/>
        <v>0</v>
      </c>
      <c r="O27" s="17">
        <f t="shared" si="334"/>
        <v>0</v>
      </c>
      <c r="P27" s="17">
        <f t="shared" si="334"/>
        <v>0</v>
      </c>
      <c r="Q27" s="17">
        <f t="shared" si="334"/>
        <v>0</v>
      </c>
      <c r="R27" s="319">
        <f>SUM(F27:Q27)</f>
        <v>0</v>
      </c>
      <c r="S27" s="17">
        <f t="shared" si="325"/>
        <v>0</v>
      </c>
      <c r="T27" s="17">
        <f t="shared" si="325"/>
        <v>0</v>
      </c>
      <c r="U27" s="17">
        <f t="shared" si="325"/>
        <v>0</v>
      </c>
      <c r="V27" s="17">
        <f t="shared" si="325"/>
        <v>0</v>
      </c>
      <c r="W27" s="17">
        <f t="shared" si="325"/>
        <v>0</v>
      </c>
      <c r="X27" s="17">
        <f t="shared" si="325"/>
        <v>0</v>
      </c>
      <c r="Y27" s="17">
        <f t="shared" si="325"/>
        <v>0</v>
      </c>
      <c r="Z27" s="17">
        <f t="shared" si="325"/>
        <v>0</v>
      </c>
      <c r="AA27" s="17">
        <f t="shared" si="325"/>
        <v>0</v>
      </c>
      <c r="AB27" s="17">
        <f t="shared" si="325"/>
        <v>0</v>
      </c>
      <c r="AC27" s="17">
        <f t="shared" si="325"/>
        <v>0</v>
      </c>
      <c r="AD27" s="17">
        <f t="shared" si="335"/>
        <v>0</v>
      </c>
      <c r="AE27" s="319">
        <f>SUM(S27:AD27)</f>
        <v>0</v>
      </c>
      <c r="AF27" s="17">
        <f t="shared" si="336"/>
        <v>0</v>
      </c>
      <c r="AG27" s="17">
        <f t="shared" si="336"/>
        <v>0</v>
      </c>
      <c r="AH27" s="17">
        <f t="shared" si="336"/>
        <v>0</v>
      </c>
      <c r="AI27" s="17">
        <f t="shared" si="336"/>
        <v>0</v>
      </c>
      <c r="AJ27" s="17">
        <f t="shared" si="336"/>
        <v>0</v>
      </c>
      <c r="AK27" s="17">
        <f t="shared" si="336"/>
        <v>0</v>
      </c>
      <c r="AL27" s="17">
        <f t="shared" si="336"/>
        <v>0</v>
      </c>
      <c r="AM27" s="17">
        <f t="shared" si="336"/>
        <v>0</v>
      </c>
      <c r="AN27" s="17">
        <f t="shared" si="336"/>
        <v>0</v>
      </c>
      <c r="AO27" s="17">
        <f t="shared" si="336"/>
        <v>0</v>
      </c>
      <c r="AP27" s="17">
        <f t="shared" si="336"/>
        <v>0</v>
      </c>
      <c r="AQ27" s="17">
        <f t="shared" si="336"/>
        <v>0</v>
      </c>
      <c r="AR27" s="319">
        <f>SUM(AF27:AQ27)</f>
        <v>0</v>
      </c>
      <c r="AS27" s="17">
        <f t="shared" si="337"/>
        <v>0</v>
      </c>
      <c r="AT27" s="17">
        <f t="shared" si="337"/>
        <v>0</v>
      </c>
      <c r="AU27" s="17">
        <f t="shared" si="337"/>
        <v>0</v>
      </c>
      <c r="AV27" s="17">
        <f t="shared" si="337"/>
        <v>0</v>
      </c>
      <c r="AW27" s="17">
        <f t="shared" si="337"/>
        <v>0</v>
      </c>
      <c r="AX27" s="17">
        <f t="shared" si="337"/>
        <v>0</v>
      </c>
      <c r="AY27" s="17">
        <f t="shared" si="337"/>
        <v>0</v>
      </c>
      <c r="AZ27" s="17">
        <f t="shared" si="337"/>
        <v>0</v>
      </c>
      <c r="BA27" s="17">
        <f t="shared" si="337"/>
        <v>0</v>
      </c>
      <c r="BB27" s="17">
        <f t="shared" si="337"/>
        <v>0</v>
      </c>
      <c r="BC27" s="17">
        <f t="shared" si="337"/>
        <v>0</v>
      </c>
      <c r="BD27" s="17">
        <f t="shared" si="337"/>
        <v>0</v>
      </c>
      <c r="BE27" s="319">
        <f>SUM(AS27:BD27)</f>
        <v>0</v>
      </c>
      <c r="BF27" s="17">
        <f t="shared" si="338"/>
        <v>0</v>
      </c>
      <c r="BG27" s="17">
        <f t="shared" si="338"/>
        <v>0</v>
      </c>
      <c r="BH27" s="17">
        <f t="shared" si="338"/>
        <v>0</v>
      </c>
      <c r="BI27" s="17">
        <f t="shared" si="338"/>
        <v>0</v>
      </c>
      <c r="BJ27" s="17">
        <f t="shared" si="338"/>
        <v>0</v>
      </c>
      <c r="BK27" s="17">
        <f t="shared" si="338"/>
        <v>0</v>
      </c>
      <c r="BL27" s="17">
        <f t="shared" si="338"/>
        <v>0</v>
      </c>
      <c r="BM27" s="17">
        <f t="shared" si="338"/>
        <v>0</v>
      </c>
      <c r="BN27" s="17">
        <f t="shared" si="338"/>
        <v>0</v>
      </c>
      <c r="BO27" s="17">
        <f t="shared" si="338"/>
        <v>0</v>
      </c>
      <c r="BP27" s="17">
        <f t="shared" si="338"/>
        <v>0</v>
      </c>
      <c r="BQ27" s="17">
        <f t="shared" si="338"/>
        <v>0</v>
      </c>
      <c r="BR27" s="319">
        <f>SUM(BF27:BQ27)</f>
        <v>0</v>
      </c>
      <c r="BS27" s="17">
        <f t="shared" si="339"/>
        <v>0</v>
      </c>
      <c r="BT27" s="17">
        <f t="shared" si="339"/>
        <v>0</v>
      </c>
      <c r="BU27" s="17">
        <f t="shared" si="339"/>
        <v>0</v>
      </c>
      <c r="BV27" s="17">
        <f t="shared" si="339"/>
        <v>0</v>
      </c>
      <c r="BW27" s="17">
        <f t="shared" si="339"/>
        <v>0</v>
      </c>
      <c r="BX27" s="17">
        <f t="shared" si="339"/>
        <v>0</v>
      </c>
      <c r="BY27" s="17">
        <f t="shared" si="339"/>
        <v>0</v>
      </c>
      <c r="BZ27" s="17">
        <f t="shared" si="339"/>
        <v>0</v>
      </c>
      <c r="CA27" s="17">
        <f t="shared" si="339"/>
        <v>0</v>
      </c>
      <c r="CB27" s="17">
        <f t="shared" si="339"/>
        <v>0</v>
      </c>
      <c r="CC27" s="17">
        <f t="shared" si="339"/>
        <v>0</v>
      </c>
      <c r="CD27" s="17">
        <f t="shared" si="339"/>
        <v>0</v>
      </c>
      <c r="CE27" s="319">
        <f>SUM(BS27:CD27)</f>
        <v>0</v>
      </c>
      <c r="CF27" s="17">
        <f t="shared" si="340"/>
        <v>0</v>
      </c>
      <c r="CG27" s="17">
        <f t="shared" si="340"/>
        <v>0</v>
      </c>
      <c r="CH27" s="17">
        <f t="shared" si="340"/>
        <v>0</v>
      </c>
      <c r="CI27" s="17">
        <f t="shared" si="340"/>
        <v>0</v>
      </c>
      <c r="CJ27" s="17">
        <f t="shared" si="340"/>
        <v>0</v>
      </c>
      <c r="CK27" s="17">
        <f t="shared" si="340"/>
        <v>0</v>
      </c>
      <c r="CL27" s="17">
        <f t="shared" si="340"/>
        <v>0</v>
      </c>
      <c r="CM27" s="17">
        <f t="shared" si="340"/>
        <v>0</v>
      </c>
      <c r="CN27" s="17">
        <f t="shared" si="340"/>
        <v>0</v>
      </c>
      <c r="CO27" s="17">
        <f t="shared" si="340"/>
        <v>0</v>
      </c>
      <c r="CP27" s="17">
        <f t="shared" si="340"/>
        <v>0</v>
      </c>
      <c r="CQ27" s="17">
        <f t="shared" si="340"/>
        <v>0</v>
      </c>
      <c r="CR27" s="319">
        <f>SUM(CF27:CQ27)</f>
        <v>0</v>
      </c>
      <c r="CS27" s="17">
        <f t="shared" si="341"/>
        <v>0</v>
      </c>
      <c r="CT27" s="17">
        <f t="shared" si="341"/>
        <v>0</v>
      </c>
      <c r="CU27" s="17">
        <f t="shared" si="341"/>
        <v>0</v>
      </c>
      <c r="CV27" s="17">
        <f t="shared" si="341"/>
        <v>0</v>
      </c>
      <c r="CW27" s="17">
        <f t="shared" si="341"/>
        <v>0</v>
      </c>
      <c r="CX27" s="17">
        <f t="shared" si="341"/>
        <v>0</v>
      </c>
      <c r="CY27" s="17">
        <f t="shared" si="341"/>
        <v>0</v>
      </c>
      <c r="CZ27" s="17">
        <f t="shared" si="341"/>
        <v>0</v>
      </c>
      <c r="DA27" s="17">
        <f t="shared" si="341"/>
        <v>0</v>
      </c>
      <c r="DB27" s="17">
        <f t="shared" si="341"/>
        <v>0</v>
      </c>
      <c r="DC27" s="17">
        <f t="shared" si="341"/>
        <v>0</v>
      </c>
      <c r="DD27" s="17">
        <f t="shared" si="341"/>
        <v>0</v>
      </c>
      <c r="DE27" s="319">
        <f>SUM(CS27:DD27)</f>
        <v>0</v>
      </c>
      <c r="DF27" s="17">
        <f t="shared" si="342"/>
        <v>0</v>
      </c>
      <c r="DG27" s="17">
        <f t="shared" si="342"/>
        <v>0</v>
      </c>
      <c r="DH27" s="17">
        <f t="shared" si="342"/>
        <v>0</v>
      </c>
      <c r="DI27" s="17">
        <f t="shared" si="342"/>
        <v>0</v>
      </c>
      <c r="DJ27" s="17">
        <f t="shared" si="342"/>
        <v>0</v>
      </c>
      <c r="DK27" s="17">
        <f t="shared" si="342"/>
        <v>0</v>
      </c>
      <c r="DL27" s="17">
        <f t="shared" si="342"/>
        <v>0</v>
      </c>
      <c r="DM27" s="17">
        <f t="shared" si="342"/>
        <v>0</v>
      </c>
      <c r="DN27" s="17">
        <f t="shared" si="342"/>
        <v>0</v>
      </c>
      <c r="DO27" s="17">
        <f t="shared" si="342"/>
        <v>0</v>
      </c>
      <c r="DP27" s="17">
        <f t="shared" si="342"/>
        <v>0</v>
      </c>
      <c r="DQ27" s="17">
        <f t="shared" si="342"/>
        <v>0</v>
      </c>
      <c r="DR27" s="319">
        <f>SUM(DF27:DQ27)</f>
        <v>0</v>
      </c>
      <c r="DS27" s="17">
        <f t="shared" si="343"/>
        <v>0</v>
      </c>
      <c r="DT27" s="17">
        <f t="shared" si="343"/>
        <v>0</v>
      </c>
      <c r="DU27" s="17">
        <f t="shared" si="343"/>
        <v>0</v>
      </c>
      <c r="DV27" s="17">
        <f t="shared" si="343"/>
        <v>0</v>
      </c>
      <c r="DW27" s="17">
        <f t="shared" si="343"/>
        <v>0</v>
      </c>
      <c r="DX27" s="17">
        <f t="shared" si="343"/>
        <v>0</v>
      </c>
      <c r="DY27" s="17">
        <f t="shared" si="343"/>
        <v>0</v>
      </c>
      <c r="DZ27" s="17">
        <f t="shared" si="343"/>
        <v>0</v>
      </c>
      <c r="EA27" s="17">
        <f t="shared" si="343"/>
        <v>0</v>
      </c>
      <c r="EB27" s="17">
        <f t="shared" si="343"/>
        <v>0</v>
      </c>
      <c r="EC27" s="17">
        <f t="shared" si="343"/>
        <v>0</v>
      </c>
      <c r="ED27" s="17">
        <f t="shared" si="343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334"/>
        <v>0</v>
      </c>
      <c r="G28" s="17">
        <f t="shared" si="334"/>
        <v>0</v>
      </c>
      <c r="H28" s="17">
        <f t="shared" si="334"/>
        <v>0</v>
      </c>
      <c r="I28" s="17">
        <f t="shared" si="334"/>
        <v>0</v>
      </c>
      <c r="J28" s="17">
        <f t="shared" si="334"/>
        <v>0</v>
      </c>
      <c r="K28" s="17">
        <f t="shared" si="334"/>
        <v>0</v>
      </c>
      <c r="L28" s="17">
        <f t="shared" si="334"/>
        <v>0</v>
      </c>
      <c r="M28" s="17">
        <f t="shared" si="334"/>
        <v>0</v>
      </c>
      <c r="N28" s="17">
        <f t="shared" si="334"/>
        <v>0</v>
      </c>
      <c r="O28" s="17">
        <f t="shared" si="334"/>
        <v>0</v>
      </c>
      <c r="P28" s="17">
        <f t="shared" si="334"/>
        <v>0</v>
      </c>
      <c r="Q28" s="17">
        <f t="shared" si="334"/>
        <v>0</v>
      </c>
      <c r="R28" s="319">
        <f t="shared" si="306"/>
        <v>0</v>
      </c>
      <c r="S28" s="17">
        <f t="shared" ref="S28:W30" si="344">IF(S$2&gt;=$B$18,$E28,0)</f>
        <v>0</v>
      </c>
      <c r="T28" s="17">
        <f t="shared" si="344"/>
        <v>0</v>
      </c>
      <c r="U28" s="17">
        <f t="shared" si="344"/>
        <v>0</v>
      </c>
      <c r="V28" s="17">
        <f t="shared" si="344"/>
        <v>0</v>
      </c>
      <c r="W28" s="17">
        <f t="shared" si="344"/>
        <v>0</v>
      </c>
      <c r="X28" s="17">
        <v>0</v>
      </c>
      <c r="Y28" s="17">
        <f t="shared" ref="Y28:Z30" si="345">IF(Y$2&gt;=$B$18,$E28,0)</f>
        <v>0</v>
      </c>
      <c r="Z28" s="17">
        <f t="shared" si="345"/>
        <v>0</v>
      </c>
      <c r="AA28" s="17">
        <v>0</v>
      </c>
      <c r="AB28" s="17">
        <f t="shared" ref="AB28:AC30" si="346">IF(AB$2&gt;=$B$18,$E28,0)</f>
        <v>0</v>
      </c>
      <c r="AC28" s="17">
        <f t="shared" si="346"/>
        <v>0</v>
      </c>
      <c r="AD28" s="17">
        <v>0</v>
      </c>
      <c r="AE28" s="319">
        <f t="shared" ref="AE28:AE32" si="347">SUM(S28:AD28)</f>
        <v>0</v>
      </c>
      <c r="AF28" s="17">
        <f t="shared" si="336"/>
        <v>0</v>
      </c>
      <c r="AG28" s="17">
        <f t="shared" si="336"/>
        <v>0</v>
      </c>
      <c r="AH28" s="17">
        <f t="shared" si="336"/>
        <v>0</v>
      </c>
      <c r="AI28" s="17">
        <f t="shared" si="336"/>
        <v>0</v>
      </c>
      <c r="AJ28" s="17">
        <f t="shared" si="336"/>
        <v>0</v>
      </c>
      <c r="AK28" s="17">
        <f t="shared" si="336"/>
        <v>0</v>
      </c>
      <c r="AL28" s="17">
        <f t="shared" si="336"/>
        <v>0</v>
      </c>
      <c r="AM28" s="17">
        <f t="shared" si="336"/>
        <v>0</v>
      </c>
      <c r="AN28" s="17">
        <f t="shared" si="336"/>
        <v>0</v>
      </c>
      <c r="AO28" s="17">
        <f t="shared" si="336"/>
        <v>0</v>
      </c>
      <c r="AP28" s="17">
        <f t="shared" si="336"/>
        <v>0</v>
      </c>
      <c r="AQ28" s="17">
        <f t="shared" si="336"/>
        <v>0</v>
      </c>
      <c r="AR28" s="319">
        <f t="shared" ref="AR28:AR32" si="348">SUM(AF28:AQ28)</f>
        <v>0</v>
      </c>
      <c r="AS28" s="17">
        <f t="shared" si="337"/>
        <v>0</v>
      </c>
      <c r="AT28" s="17">
        <f t="shared" si="337"/>
        <v>0</v>
      </c>
      <c r="AU28" s="17">
        <f t="shared" si="337"/>
        <v>0</v>
      </c>
      <c r="AV28" s="17">
        <f t="shared" si="337"/>
        <v>0</v>
      </c>
      <c r="AW28" s="17">
        <f t="shared" si="337"/>
        <v>0</v>
      </c>
      <c r="AX28" s="17">
        <f t="shared" si="337"/>
        <v>0</v>
      </c>
      <c r="AY28" s="17">
        <f t="shared" si="337"/>
        <v>0</v>
      </c>
      <c r="AZ28" s="17">
        <f t="shared" si="337"/>
        <v>0</v>
      </c>
      <c r="BA28" s="17">
        <f t="shared" si="337"/>
        <v>0</v>
      </c>
      <c r="BB28" s="17">
        <f t="shared" si="337"/>
        <v>0</v>
      </c>
      <c r="BC28" s="17">
        <f t="shared" si="337"/>
        <v>0</v>
      </c>
      <c r="BD28" s="17">
        <f t="shared" si="337"/>
        <v>0</v>
      </c>
      <c r="BE28" s="319">
        <f t="shared" ref="BE28:BE32" si="349">SUM(AS28:BD28)</f>
        <v>0</v>
      </c>
      <c r="BF28" s="17">
        <f t="shared" si="338"/>
        <v>0</v>
      </c>
      <c r="BG28" s="17">
        <f t="shared" si="338"/>
        <v>0</v>
      </c>
      <c r="BH28" s="17">
        <f t="shared" si="338"/>
        <v>0</v>
      </c>
      <c r="BI28" s="17">
        <f t="shared" si="338"/>
        <v>0</v>
      </c>
      <c r="BJ28" s="17">
        <f t="shared" si="338"/>
        <v>0</v>
      </c>
      <c r="BK28" s="17">
        <f t="shared" si="338"/>
        <v>0</v>
      </c>
      <c r="BL28" s="17">
        <f t="shared" si="338"/>
        <v>0</v>
      </c>
      <c r="BM28" s="17">
        <f t="shared" si="338"/>
        <v>0</v>
      </c>
      <c r="BN28" s="17">
        <f t="shared" si="338"/>
        <v>0</v>
      </c>
      <c r="BO28" s="17">
        <f t="shared" si="338"/>
        <v>0</v>
      </c>
      <c r="BP28" s="17">
        <f t="shared" si="338"/>
        <v>0</v>
      </c>
      <c r="BQ28" s="17">
        <f t="shared" si="338"/>
        <v>0</v>
      </c>
      <c r="BR28" s="319">
        <f t="shared" ref="BR28:BR32" si="350">SUM(BF28:BQ28)</f>
        <v>0</v>
      </c>
      <c r="BS28" s="17">
        <f t="shared" si="339"/>
        <v>0</v>
      </c>
      <c r="BT28" s="17">
        <f t="shared" si="339"/>
        <v>0</v>
      </c>
      <c r="BU28" s="17">
        <f t="shared" si="339"/>
        <v>0</v>
      </c>
      <c r="BV28" s="17">
        <f t="shared" si="339"/>
        <v>0</v>
      </c>
      <c r="BW28" s="17">
        <f t="shared" si="339"/>
        <v>0</v>
      </c>
      <c r="BX28" s="17">
        <f t="shared" si="339"/>
        <v>0</v>
      </c>
      <c r="BY28" s="17">
        <f t="shared" si="339"/>
        <v>0</v>
      </c>
      <c r="BZ28" s="17">
        <f t="shared" si="339"/>
        <v>0</v>
      </c>
      <c r="CA28" s="17">
        <f t="shared" si="339"/>
        <v>0</v>
      </c>
      <c r="CB28" s="17">
        <f t="shared" si="339"/>
        <v>0</v>
      </c>
      <c r="CC28" s="17">
        <f t="shared" si="339"/>
        <v>0</v>
      </c>
      <c r="CD28" s="17">
        <f t="shared" si="339"/>
        <v>0</v>
      </c>
      <c r="CE28" s="319">
        <f t="shared" ref="CE28:CE32" si="351">SUM(BS28:CD28)</f>
        <v>0</v>
      </c>
      <c r="CF28" s="17">
        <f t="shared" si="340"/>
        <v>0</v>
      </c>
      <c r="CG28" s="17">
        <f t="shared" si="340"/>
        <v>0</v>
      </c>
      <c r="CH28" s="17">
        <f t="shared" si="340"/>
        <v>0</v>
      </c>
      <c r="CI28" s="17">
        <f t="shared" si="340"/>
        <v>0</v>
      </c>
      <c r="CJ28" s="17">
        <f t="shared" si="340"/>
        <v>0</v>
      </c>
      <c r="CK28" s="17">
        <f t="shared" si="340"/>
        <v>0</v>
      </c>
      <c r="CL28" s="17">
        <f t="shared" si="340"/>
        <v>0</v>
      </c>
      <c r="CM28" s="17">
        <f t="shared" si="340"/>
        <v>0</v>
      </c>
      <c r="CN28" s="17">
        <f t="shared" si="340"/>
        <v>0</v>
      </c>
      <c r="CO28" s="17">
        <f t="shared" si="340"/>
        <v>0</v>
      </c>
      <c r="CP28" s="17">
        <f t="shared" si="340"/>
        <v>0</v>
      </c>
      <c r="CQ28" s="17">
        <f t="shared" si="340"/>
        <v>0</v>
      </c>
      <c r="CR28" s="319">
        <f t="shared" ref="CR28:CR32" si="352">SUM(CF28:CQ28)</f>
        <v>0</v>
      </c>
      <c r="CS28" s="17">
        <f t="shared" si="341"/>
        <v>0</v>
      </c>
      <c r="CT28" s="17">
        <f t="shared" si="341"/>
        <v>0</v>
      </c>
      <c r="CU28" s="17">
        <f t="shared" si="341"/>
        <v>0</v>
      </c>
      <c r="CV28" s="17">
        <f t="shared" si="341"/>
        <v>0</v>
      </c>
      <c r="CW28" s="17">
        <f t="shared" si="341"/>
        <v>0</v>
      </c>
      <c r="CX28" s="17">
        <f t="shared" si="341"/>
        <v>0</v>
      </c>
      <c r="CY28" s="17">
        <f t="shared" si="341"/>
        <v>0</v>
      </c>
      <c r="CZ28" s="17">
        <f t="shared" si="341"/>
        <v>0</v>
      </c>
      <c r="DA28" s="17">
        <f t="shared" si="341"/>
        <v>0</v>
      </c>
      <c r="DB28" s="17">
        <f t="shared" si="341"/>
        <v>0</v>
      </c>
      <c r="DC28" s="17">
        <f t="shared" si="341"/>
        <v>0</v>
      </c>
      <c r="DD28" s="17">
        <f t="shared" si="341"/>
        <v>0</v>
      </c>
      <c r="DE28" s="319">
        <f t="shared" ref="DE28:DE32" si="353">SUM(CS28:DD28)</f>
        <v>0</v>
      </c>
      <c r="DF28" s="17">
        <f t="shared" si="342"/>
        <v>0</v>
      </c>
      <c r="DG28" s="17">
        <f t="shared" si="342"/>
        <v>0</v>
      </c>
      <c r="DH28" s="17">
        <f t="shared" si="342"/>
        <v>0</v>
      </c>
      <c r="DI28" s="17">
        <f t="shared" si="342"/>
        <v>0</v>
      </c>
      <c r="DJ28" s="17">
        <f t="shared" si="342"/>
        <v>0</v>
      </c>
      <c r="DK28" s="17">
        <f t="shared" si="342"/>
        <v>0</v>
      </c>
      <c r="DL28" s="17">
        <f t="shared" si="342"/>
        <v>0</v>
      </c>
      <c r="DM28" s="17">
        <f t="shared" si="342"/>
        <v>0</v>
      </c>
      <c r="DN28" s="17">
        <f t="shared" si="342"/>
        <v>0</v>
      </c>
      <c r="DO28" s="17">
        <f t="shared" si="342"/>
        <v>0</v>
      </c>
      <c r="DP28" s="17">
        <f t="shared" si="342"/>
        <v>0</v>
      </c>
      <c r="DQ28" s="17">
        <f t="shared" si="342"/>
        <v>0</v>
      </c>
      <c r="DR28" s="319">
        <f t="shared" ref="DR28:DR32" si="354">SUM(DF28:DQ28)</f>
        <v>0</v>
      </c>
      <c r="DS28" s="17">
        <f t="shared" si="343"/>
        <v>0</v>
      </c>
      <c r="DT28" s="17">
        <f t="shared" si="343"/>
        <v>0</v>
      </c>
      <c r="DU28" s="17">
        <f t="shared" si="343"/>
        <v>0</v>
      </c>
      <c r="DV28" s="17">
        <f t="shared" si="343"/>
        <v>0</v>
      </c>
      <c r="DW28" s="17">
        <f t="shared" si="343"/>
        <v>0</v>
      </c>
      <c r="DX28" s="17">
        <f t="shared" si="343"/>
        <v>0</v>
      </c>
      <c r="DY28" s="17">
        <f t="shared" si="343"/>
        <v>0</v>
      </c>
      <c r="DZ28" s="17">
        <f t="shared" si="343"/>
        <v>0</v>
      </c>
      <c r="EA28" s="17">
        <f t="shared" si="343"/>
        <v>0</v>
      </c>
      <c r="EB28" s="17">
        <f t="shared" si="343"/>
        <v>0</v>
      </c>
      <c r="EC28" s="17">
        <f t="shared" si="343"/>
        <v>0</v>
      </c>
      <c r="ED28" s="17">
        <f t="shared" si="343"/>
        <v>0</v>
      </c>
      <c r="EE28" s="391">
        <f t="shared" ref="EE28:EE32" si="355">SUM(DS28:ED28)</f>
        <v>0</v>
      </c>
    </row>
    <row r="29" spans="1:135" x14ac:dyDescent="0.2">
      <c r="A29" s="1"/>
      <c r="D29" s="35" t="s">
        <v>233</v>
      </c>
      <c r="E29" s="37"/>
      <c r="F29" s="17">
        <f t="shared" si="334"/>
        <v>0</v>
      </c>
      <c r="G29" s="17">
        <f t="shared" si="334"/>
        <v>0</v>
      </c>
      <c r="H29" s="17">
        <f t="shared" si="334"/>
        <v>0</v>
      </c>
      <c r="I29" s="17">
        <f t="shared" si="334"/>
        <v>0</v>
      </c>
      <c r="J29" s="17">
        <f t="shared" si="334"/>
        <v>0</v>
      </c>
      <c r="K29" s="17">
        <f t="shared" si="334"/>
        <v>0</v>
      </c>
      <c r="L29" s="17">
        <f t="shared" si="334"/>
        <v>0</v>
      </c>
      <c r="M29" s="17">
        <f t="shared" si="334"/>
        <v>0</v>
      </c>
      <c r="N29" s="17">
        <f t="shared" si="334"/>
        <v>0</v>
      </c>
      <c r="O29" s="17">
        <f t="shared" si="334"/>
        <v>0</v>
      </c>
      <c r="P29" s="17">
        <f t="shared" si="334"/>
        <v>0</v>
      </c>
      <c r="Q29" s="17">
        <f t="shared" si="334"/>
        <v>0</v>
      </c>
      <c r="R29" s="319">
        <f t="shared" si="306"/>
        <v>0</v>
      </c>
      <c r="S29" s="17">
        <f t="shared" si="344"/>
        <v>0</v>
      </c>
      <c r="T29" s="17">
        <f t="shared" si="344"/>
        <v>0</v>
      </c>
      <c r="U29" s="17">
        <f t="shared" si="344"/>
        <v>0</v>
      </c>
      <c r="V29" s="17">
        <f t="shared" si="344"/>
        <v>0</v>
      </c>
      <c r="W29" s="17">
        <f t="shared" si="344"/>
        <v>0</v>
      </c>
      <c r="X29" s="17">
        <v>0</v>
      </c>
      <c r="Y29" s="17">
        <f t="shared" si="345"/>
        <v>0</v>
      </c>
      <c r="Z29" s="17">
        <f t="shared" si="345"/>
        <v>0</v>
      </c>
      <c r="AA29" s="17">
        <v>0</v>
      </c>
      <c r="AB29" s="17">
        <f t="shared" si="346"/>
        <v>0</v>
      </c>
      <c r="AC29" s="17">
        <f t="shared" si="346"/>
        <v>0</v>
      </c>
      <c r="AD29" s="17">
        <v>0</v>
      </c>
      <c r="AE29" s="319">
        <f t="shared" si="347"/>
        <v>0</v>
      </c>
      <c r="AF29" s="17">
        <f t="shared" si="336"/>
        <v>0</v>
      </c>
      <c r="AG29" s="17">
        <f t="shared" si="336"/>
        <v>0</v>
      </c>
      <c r="AH29" s="17">
        <f t="shared" si="336"/>
        <v>0</v>
      </c>
      <c r="AI29" s="17">
        <f t="shared" si="336"/>
        <v>0</v>
      </c>
      <c r="AJ29" s="17">
        <f t="shared" si="336"/>
        <v>0</v>
      </c>
      <c r="AK29" s="17">
        <f t="shared" si="336"/>
        <v>0</v>
      </c>
      <c r="AL29" s="17">
        <f t="shared" si="336"/>
        <v>0</v>
      </c>
      <c r="AM29" s="17">
        <f t="shared" si="336"/>
        <v>0</v>
      </c>
      <c r="AN29" s="17">
        <f t="shared" si="336"/>
        <v>0</v>
      </c>
      <c r="AO29" s="17">
        <f t="shared" si="336"/>
        <v>0</v>
      </c>
      <c r="AP29" s="17">
        <f t="shared" si="336"/>
        <v>0</v>
      </c>
      <c r="AQ29" s="17">
        <f t="shared" si="336"/>
        <v>0</v>
      </c>
      <c r="AR29" s="319">
        <f t="shared" si="348"/>
        <v>0</v>
      </c>
      <c r="AS29" s="17">
        <f t="shared" si="337"/>
        <v>0</v>
      </c>
      <c r="AT29" s="17">
        <f t="shared" si="337"/>
        <v>0</v>
      </c>
      <c r="AU29" s="17">
        <f t="shared" si="337"/>
        <v>0</v>
      </c>
      <c r="AV29" s="17">
        <f t="shared" si="337"/>
        <v>0</v>
      </c>
      <c r="AW29" s="17">
        <f t="shared" si="337"/>
        <v>0</v>
      </c>
      <c r="AX29" s="17">
        <f t="shared" si="337"/>
        <v>0</v>
      </c>
      <c r="AY29" s="17">
        <f t="shared" si="337"/>
        <v>0</v>
      </c>
      <c r="AZ29" s="17">
        <f t="shared" si="337"/>
        <v>0</v>
      </c>
      <c r="BA29" s="17">
        <f t="shared" si="337"/>
        <v>0</v>
      </c>
      <c r="BB29" s="17">
        <f t="shared" si="337"/>
        <v>0</v>
      </c>
      <c r="BC29" s="17">
        <f t="shared" si="337"/>
        <v>0</v>
      </c>
      <c r="BD29" s="17">
        <f t="shared" si="337"/>
        <v>0</v>
      </c>
      <c r="BE29" s="319">
        <f t="shared" si="349"/>
        <v>0</v>
      </c>
      <c r="BF29" s="17">
        <f t="shared" si="338"/>
        <v>0</v>
      </c>
      <c r="BG29" s="17">
        <f t="shared" si="338"/>
        <v>0</v>
      </c>
      <c r="BH29" s="17">
        <f t="shared" si="338"/>
        <v>0</v>
      </c>
      <c r="BI29" s="17">
        <f t="shared" si="338"/>
        <v>0</v>
      </c>
      <c r="BJ29" s="17">
        <f t="shared" si="338"/>
        <v>0</v>
      </c>
      <c r="BK29" s="17">
        <f t="shared" si="338"/>
        <v>0</v>
      </c>
      <c r="BL29" s="17">
        <f t="shared" si="338"/>
        <v>0</v>
      </c>
      <c r="BM29" s="17">
        <f t="shared" si="338"/>
        <v>0</v>
      </c>
      <c r="BN29" s="17">
        <f t="shared" si="338"/>
        <v>0</v>
      </c>
      <c r="BO29" s="17">
        <f t="shared" si="338"/>
        <v>0</v>
      </c>
      <c r="BP29" s="17">
        <f t="shared" si="338"/>
        <v>0</v>
      </c>
      <c r="BQ29" s="17">
        <f t="shared" si="338"/>
        <v>0</v>
      </c>
      <c r="BR29" s="319">
        <f t="shared" si="350"/>
        <v>0</v>
      </c>
      <c r="BS29" s="17">
        <f t="shared" si="339"/>
        <v>0</v>
      </c>
      <c r="BT29" s="17">
        <f t="shared" si="339"/>
        <v>0</v>
      </c>
      <c r="BU29" s="17">
        <f t="shared" si="339"/>
        <v>0</v>
      </c>
      <c r="BV29" s="17">
        <f t="shared" si="339"/>
        <v>0</v>
      </c>
      <c r="BW29" s="17">
        <f t="shared" si="339"/>
        <v>0</v>
      </c>
      <c r="BX29" s="17">
        <f t="shared" si="339"/>
        <v>0</v>
      </c>
      <c r="BY29" s="17">
        <f t="shared" si="339"/>
        <v>0</v>
      </c>
      <c r="BZ29" s="17">
        <f t="shared" si="339"/>
        <v>0</v>
      </c>
      <c r="CA29" s="17">
        <f t="shared" si="339"/>
        <v>0</v>
      </c>
      <c r="CB29" s="17">
        <f t="shared" si="339"/>
        <v>0</v>
      </c>
      <c r="CC29" s="17">
        <f t="shared" si="339"/>
        <v>0</v>
      </c>
      <c r="CD29" s="17">
        <f t="shared" si="339"/>
        <v>0</v>
      </c>
      <c r="CE29" s="319">
        <f t="shared" si="351"/>
        <v>0</v>
      </c>
      <c r="CF29" s="17">
        <f t="shared" si="340"/>
        <v>0</v>
      </c>
      <c r="CG29" s="17">
        <f t="shared" si="340"/>
        <v>0</v>
      </c>
      <c r="CH29" s="17">
        <f t="shared" si="340"/>
        <v>0</v>
      </c>
      <c r="CI29" s="17">
        <f t="shared" si="340"/>
        <v>0</v>
      </c>
      <c r="CJ29" s="17">
        <f t="shared" si="340"/>
        <v>0</v>
      </c>
      <c r="CK29" s="17">
        <f t="shared" si="340"/>
        <v>0</v>
      </c>
      <c r="CL29" s="17">
        <f t="shared" si="340"/>
        <v>0</v>
      </c>
      <c r="CM29" s="17">
        <f t="shared" si="340"/>
        <v>0</v>
      </c>
      <c r="CN29" s="17">
        <f t="shared" si="340"/>
        <v>0</v>
      </c>
      <c r="CO29" s="17">
        <f t="shared" si="340"/>
        <v>0</v>
      </c>
      <c r="CP29" s="17">
        <f t="shared" si="340"/>
        <v>0</v>
      </c>
      <c r="CQ29" s="17">
        <f t="shared" si="340"/>
        <v>0</v>
      </c>
      <c r="CR29" s="319">
        <f t="shared" si="352"/>
        <v>0</v>
      </c>
      <c r="CS29" s="17">
        <f t="shared" si="341"/>
        <v>0</v>
      </c>
      <c r="CT29" s="17">
        <f t="shared" si="341"/>
        <v>0</v>
      </c>
      <c r="CU29" s="17">
        <f t="shared" si="341"/>
        <v>0</v>
      </c>
      <c r="CV29" s="17">
        <f t="shared" si="341"/>
        <v>0</v>
      </c>
      <c r="CW29" s="17">
        <f t="shared" si="341"/>
        <v>0</v>
      </c>
      <c r="CX29" s="17">
        <f t="shared" si="341"/>
        <v>0</v>
      </c>
      <c r="CY29" s="17">
        <f t="shared" si="341"/>
        <v>0</v>
      </c>
      <c r="CZ29" s="17">
        <f t="shared" si="341"/>
        <v>0</v>
      </c>
      <c r="DA29" s="17">
        <f t="shared" si="341"/>
        <v>0</v>
      </c>
      <c r="DB29" s="17">
        <f t="shared" si="341"/>
        <v>0</v>
      </c>
      <c r="DC29" s="17">
        <f t="shared" si="341"/>
        <v>0</v>
      </c>
      <c r="DD29" s="17">
        <f t="shared" si="341"/>
        <v>0</v>
      </c>
      <c r="DE29" s="319">
        <f t="shared" si="353"/>
        <v>0</v>
      </c>
      <c r="DF29" s="17">
        <f t="shared" si="342"/>
        <v>0</v>
      </c>
      <c r="DG29" s="17">
        <f t="shared" si="342"/>
        <v>0</v>
      </c>
      <c r="DH29" s="17">
        <f t="shared" si="342"/>
        <v>0</v>
      </c>
      <c r="DI29" s="17">
        <f t="shared" si="342"/>
        <v>0</v>
      </c>
      <c r="DJ29" s="17">
        <f t="shared" si="342"/>
        <v>0</v>
      </c>
      <c r="DK29" s="17">
        <f t="shared" si="342"/>
        <v>0</v>
      </c>
      <c r="DL29" s="17">
        <f t="shared" si="342"/>
        <v>0</v>
      </c>
      <c r="DM29" s="17">
        <f t="shared" si="342"/>
        <v>0</v>
      </c>
      <c r="DN29" s="17">
        <f t="shared" si="342"/>
        <v>0</v>
      </c>
      <c r="DO29" s="17">
        <f t="shared" si="342"/>
        <v>0</v>
      </c>
      <c r="DP29" s="17">
        <f t="shared" si="342"/>
        <v>0</v>
      </c>
      <c r="DQ29" s="17">
        <f t="shared" si="342"/>
        <v>0</v>
      </c>
      <c r="DR29" s="319">
        <f t="shared" si="354"/>
        <v>0</v>
      </c>
      <c r="DS29" s="17">
        <f t="shared" si="343"/>
        <v>0</v>
      </c>
      <c r="DT29" s="17">
        <f t="shared" si="343"/>
        <v>0</v>
      </c>
      <c r="DU29" s="17">
        <f t="shared" si="343"/>
        <v>0</v>
      </c>
      <c r="DV29" s="17">
        <f t="shared" si="343"/>
        <v>0</v>
      </c>
      <c r="DW29" s="17">
        <f t="shared" si="343"/>
        <v>0</v>
      </c>
      <c r="DX29" s="17">
        <f t="shared" si="343"/>
        <v>0</v>
      </c>
      <c r="DY29" s="17">
        <f t="shared" si="343"/>
        <v>0</v>
      </c>
      <c r="DZ29" s="17">
        <f t="shared" si="343"/>
        <v>0</v>
      </c>
      <c r="EA29" s="17">
        <f t="shared" si="343"/>
        <v>0</v>
      </c>
      <c r="EB29" s="17">
        <f t="shared" si="343"/>
        <v>0</v>
      </c>
      <c r="EC29" s="17">
        <f t="shared" si="343"/>
        <v>0</v>
      </c>
      <c r="ED29" s="17">
        <f t="shared" si="343"/>
        <v>0</v>
      </c>
      <c r="EE29" s="391">
        <f t="shared" si="355"/>
        <v>0</v>
      </c>
    </row>
    <row r="30" spans="1:135" x14ac:dyDescent="0.2">
      <c r="A30" s="1"/>
      <c r="D30" s="35" t="s">
        <v>234</v>
      </c>
      <c r="E30" s="37"/>
      <c r="F30" s="17">
        <f t="shared" si="334"/>
        <v>0</v>
      </c>
      <c r="G30" s="17">
        <f t="shared" si="334"/>
        <v>0</v>
      </c>
      <c r="H30" s="17">
        <f t="shared" si="334"/>
        <v>0</v>
      </c>
      <c r="I30" s="17">
        <f t="shared" si="334"/>
        <v>0</v>
      </c>
      <c r="J30" s="17">
        <f t="shared" si="334"/>
        <v>0</v>
      </c>
      <c r="K30" s="17">
        <f t="shared" si="334"/>
        <v>0</v>
      </c>
      <c r="L30" s="17">
        <f t="shared" si="334"/>
        <v>0</v>
      </c>
      <c r="M30" s="17">
        <f t="shared" si="334"/>
        <v>0</v>
      </c>
      <c r="N30" s="17">
        <f t="shared" si="334"/>
        <v>0</v>
      </c>
      <c r="O30" s="17">
        <f t="shared" si="334"/>
        <v>0</v>
      </c>
      <c r="P30" s="17">
        <f t="shared" si="334"/>
        <v>0</v>
      </c>
      <c r="Q30" s="17">
        <f t="shared" si="334"/>
        <v>0</v>
      </c>
      <c r="R30" s="319">
        <f t="shared" si="306"/>
        <v>0</v>
      </c>
      <c r="S30" s="17">
        <f t="shared" si="344"/>
        <v>0</v>
      </c>
      <c r="T30" s="17">
        <f t="shared" si="344"/>
        <v>0</v>
      </c>
      <c r="U30" s="17">
        <f t="shared" si="344"/>
        <v>0</v>
      </c>
      <c r="V30" s="17">
        <f t="shared" si="344"/>
        <v>0</v>
      </c>
      <c r="W30" s="17">
        <f t="shared" si="344"/>
        <v>0</v>
      </c>
      <c r="X30" s="17">
        <v>0</v>
      </c>
      <c r="Y30" s="17">
        <f t="shared" si="345"/>
        <v>0</v>
      </c>
      <c r="Z30" s="17">
        <f t="shared" si="345"/>
        <v>0</v>
      </c>
      <c r="AA30" s="17">
        <v>0</v>
      </c>
      <c r="AB30" s="17">
        <f t="shared" si="346"/>
        <v>0</v>
      </c>
      <c r="AC30" s="17">
        <f t="shared" si="346"/>
        <v>0</v>
      </c>
      <c r="AD30" s="17">
        <v>0</v>
      </c>
      <c r="AE30" s="319">
        <f t="shared" si="347"/>
        <v>0</v>
      </c>
      <c r="AF30" s="17">
        <f t="shared" si="336"/>
        <v>0</v>
      </c>
      <c r="AG30" s="17">
        <f t="shared" si="336"/>
        <v>0</v>
      </c>
      <c r="AH30" s="17">
        <f t="shared" si="336"/>
        <v>0</v>
      </c>
      <c r="AI30" s="17">
        <f t="shared" si="336"/>
        <v>0</v>
      </c>
      <c r="AJ30" s="17">
        <f t="shared" si="336"/>
        <v>0</v>
      </c>
      <c r="AK30" s="17">
        <f t="shared" si="336"/>
        <v>0</v>
      </c>
      <c r="AL30" s="17">
        <f t="shared" si="336"/>
        <v>0</v>
      </c>
      <c r="AM30" s="17">
        <f t="shared" si="336"/>
        <v>0</v>
      </c>
      <c r="AN30" s="17">
        <f t="shared" si="336"/>
        <v>0</v>
      </c>
      <c r="AO30" s="17">
        <f t="shared" si="336"/>
        <v>0</v>
      </c>
      <c r="AP30" s="17">
        <f t="shared" si="336"/>
        <v>0</v>
      </c>
      <c r="AQ30" s="17">
        <f t="shared" si="336"/>
        <v>0</v>
      </c>
      <c r="AR30" s="319">
        <f t="shared" si="348"/>
        <v>0</v>
      </c>
      <c r="AS30" s="17">
        <f t="shared" si="337"/>
        <v>0</v>
      </c>
      <c r="AT30" s="17">
        <f t="shared" si="337"/>
        <v>0</v>
      </c>
      <c r="AU30" s="17">
        <f t="shared" si="337"/>
        <v>0</v>
      </c>
      <c r="AV30" s="17">
        <f t="shared" si="337"/>
        <v>0</v>
      </c>
      <c r="AW30" s="17">
        <f t="shared" si="337"/>
        <v>0</v>
      </c>
      <c r="AX30" s="17">
        <f t="shared" si="337"/>
        <v>0</v>
      </c>
      <c r="AY30" s="17">
        <f t="shared" si="337"/>
        <v>0</v>
      </c>
      <c r="AZ30" s="17">
        <f t="shared" si="337"/>
        <v>0</v>
      </c>
      <c r="BA30" s="17">
        <f t="shared" si="337"/>
        <v>0</v>
      </c>
      <c r="BB30" s="17">
        <f t="shared" si="337"/>
        <v>0</v>
      </c>
      <c r="BC30" s="17">
        <f t="shared" si="337"/>
        <v>0</v>
      </c>
      <c r="BD30" s="17">
        <f t="shared" si="337"/>
        <v>0</v>
      </c>
      <c r="BE30" s="319">
        <f t="shared" si="349"/>
        <v>0</v>
      </c>
      <c r="BF30" s="17">
        <f t="shared" si="338"/>
        <v>0</v>
      </c>
      <c r="BG30" s="17">
        <f t="shared" si="338"/>
        <v>0</v>
      </c>
      <c r="BH30" s="17">
        <f t="shared" si="338"/>
        <v>0</v>
      </c>
      <c r="BI30" s="17">
        <f t="shared" si="338"/>
        <v>0</v>
      </c>
      <c r="BJ30" s="17">
        <f t="shared" si="338"/>
        <v>0</v>
      </c>
      <c r="BK30" s="17">
        <f t="shared" si="338"/>
        <v>0</v>
      </c>
      <c r="BL30" s="17">
        <f t="shared" si="338"/>
        <v>0</v>
      </c>
      <c r="BM30" s="17">
        <f t="shared" si="338"/>
        <v>0</v>
      </c>
      <c r="BN30" s="17">
        <f t="shared" si="338"/>
        <v>0</v>
      </c>
      <c r="BO30" s="17">
        <f t="shared" si="338"/>
        <v>0</v>
      </c>
      <c r="BP30" s="17">
        <f t="shared" si="338"/>
        <v>0</v>
      </c>
      <c r="BQ30" s="17">
        <f t="shared" si="338"/>
        <v>0</v>
      </c>
      <c r="BR30" s="319">
        <f t="shared" si="350"/>
        <v>0</v>
      </c>
      <c r="BS30" s="17">
        <f t="shared" si="339"/>
        <v>0</v>
      </c>
      <c r="BT30" s="17">
        <f t="shared" si="339"/>
        <v>0</v>
      </c>
      <c r="BU30" s="17">
        <f t="shared" si="339"/>
        <v>0</v>
      </c>
      <c r="BV30" s="17">
        <f t="shared" si="339"/>
        <v>0</v>
      </c>
      <c r="BW30" s="17">
        <f t="shared" si="339"/>
        <v>0</v>
      </c>
      <c r="BX30" s="17">
        <f t="shared" si="339"/>
        <v>0</v>
      </c>
      <c r="BY30" s="17">
        <f t="shared" si="339"/>
        <v>0</v>
      </c>
      <c r="BZ30" s="17">
        <f t="shared" si="339"/>
        <v>0</v>
      </c>
      <c r="CA30" s="17">
        <f t="shared" si="339"/>
        <v>0</v>
      </c>
      <c r="CB30" s="17">
        <f t="shared" si="339"/>
        <v>0</v>
      </c>
      <c r="CC30" s="17">
        <f t="shared" si="339"/>
        <v>0</v>
      </c>
      <c r="CD30" s="17">
        <f t="shared" si="339"/>
        <v>0</v>
      </c>
      <c r="CE30" s="319">
        <f t="shared" si="351"/>
        <v>0</v>
      </c>
      <c r="CF30" s="17">
        <f t="shared" si="340"/>
        <v>0</v>
      </c>
      <c r="CG30" s="17">
        <f t="shared" si="340"/>
        <v>0</v>
      </c>
      <c r="CH30" s="17">
        <f t="shared" si="340"/>
        <v>0</v>
      </c>
      <c r="CI30" s="17">
        <f t="shared" si="340"/>
        <v>0</v>
      </c>
      <c r="CJ30" s="17">
        <f t="shared" si="340"/>
        <v>0</v>
      </c>
      <c r="CK30" s="17">
        <f t="shared" si="340"/>
        <v>0</v>
      </c>
      <c r="CL30" s="17">
        <f t="shared" si="340"/>
        <v>0</v>
      </c>
      <c r="CM30" s="17">
        <f t="shared" si="340"/>
        <v>0</v>
      </c>
      <c r="CN30" s="17">
        <f t="shared" si="340"/>
        <v>0</v>
      </c>
      <c r="CO30" s="17">
        <f t="shared" si="340"/>
        <v>0</v>
      </c>
      <c r="CP30" s="17">
        <f t="shared" si="340"/>
        <v>0</v>
      </c>
      <c r="CQ30" s="17">
        <f t="shared" si="340"/>
        <v>0</v>
      </c>
      <c r="CR30" s="319">
        <f t="shared" si="352"/>
        <v>0</v>
      </c>
      <c r="CS30" s="17">
        <f t="shared" si="341"/>
        <v>0</v>
      </c>
      <c r="CT30" s="17">
        <f t="shared" si="341"/>
        <v>0</v>
      </c>
      <c r="CU30" s="17">
        <f t="shared" si="341"/>
        <v>0</v>
      </c>
      <c r="CV30" s="17">
        <f t="shared" si="341"/>
        <v>0</v>
      </c>
      <c r="CW30" s="17">
        <f t="shared" si="341"/>
        <v>0</v>
      </c>
      <c r="CX30" s="17">
        <f t="shared" si="341"/>
        <v>0</v>
      </c>
      <c r="CY30" s="17">
        <f t="shared" si="341"/>
        <v>0</v>
      </c>
      <c r="CZ30" s="17">
        <f t="shared" si="341"/>
        <v>0</v>
      </c>
      <c r="DA30" s="17">
        <f t="shared" si="341"/>
        <v>0</v>
      </c>
      <c r="DB30" s="17">
        <f t="shared" si="341"/>
        <v>0</v>
      </c>
      <c r="DC30" s="17">
        <f t="shared" si="341"/>
        <v>0</v>
      </c>
      <c r="DD30" s="17">
        <f t="shared" si="341"/>
        <v>0</v>
      </c>
      <c r="DE30" s="319">
        <f t="shared" si="353"/>
        <v>0</v>
      </c>
      <c r="DF30" s="17">
        <f t="shared" si="342"/>
        <v>0</v>
      </c>
      <c r="DG30" s="17">
        <f t="shared" si="342"/>
        <v>0</v>
      </c>
      <c r="DH30" s="17">
        <f t="shared" si="342"/>
        <v>0</v>
      </c>
      <c r="DI30" s="17">
        <f t="shared" si="342"/>
        <v>0</v>
      </c>
      <c r="DJ30" s="17">
        <f t="shared" si="342"/>
        <v>0</v>
      </c>
      <c r="DK30" s="17">
        <f t="shared" si="342"/>
        <v>0</v>
      </c>
      <c r="DL30" s="17">
        <f t="shared" si="342"/>
        <v>0</v>
      </c>
      <c r="DM30" s="17">
        <f t="shared" si="342"/>
        <v>0</v>
      </c>
      <c r="DN30" s="17">
        <f t="shared" si="342"/>
        <v>0</v>
      </c>
      <c r="DO30" s="17">
        <f t="shared" si="342"/>
        <v>0</v>
      </c>
      <c r="DP30" s="17">
        <f t="shared" si="342"/>
        <v>0</v>
      </c>
      <c r="DQ30" s="17">
        <f t="shared" si="342"/>
        <v>0</v>
      </c>
      <c r="DR30" s="319">
        <f t="shared" si="354"/>
        <v>0</v>
      </c>
      <c r="DS30" s="17">
        <f t="shared" si="343"/>
        <v>0</v>
      </c>
      <c r="DT30" s="17">
        <f t="shared" si="343"/>
        <v>0</v>
      </c>
      <c r="DU30" s="17">
        <f t="shared" si="343"/>
        <v>0</v>
      </c>
      <c r="DV30" s="17">
        <f t="shared" si="343"/>
        <v>0</v>
      </c>
      <c r="DW30" s="17">
        <f t="shared" si="343"/>
        <v>0</v>
      </c>
      <c r="DX30" s="17">
        <f t="shared" si="343"/>
        <v>0</v>
      </c>
      <c r="DY30" s="17">
        <f t="shared" si="343"/>
        <v>0</v>
      </c>
      <c r="DZ30" s="17">
        <f t="shared" si="343"/>
        <v>0</v>
      </c>
      <c r="EA30" s="17">
        <f t="shared" si="343"/>
        <v>0</v>
      </c>
      <c r="EB30" s="17">
        <f t="shared" si="343"/>
        <v>0</v>
      </c>
      <c r="EC30" s="17">
        <f t="shared" si="343"/>
        <v>0</v>
      </c>
      <c r="ED30" s="17">
        <f t="shared" si="343"/>
        <v>0</v>
      </c>
      <c r="EE30" s="391">
        <f t="shared" si="355"/>
        <v>0</v>
      </c>
    </row>
    <row r="31" spans="1:135" x14ac:dyDescent="0.2">
      <c r="A31" s="1"/>
      <c r="D31" s="35" t="s">
        <v>249</v>
      </c>
      <c r="E31" s="37"/>
      <c r="F31" s="17">
        <f t="shared" si="334"/>
        <v>0</v>
      </c>
      <c r="G31" s="17">
        <f t="shared" si="334"/>
        <v>0</v>
      </c>
      <c r="H31" s="17">
        <f t="shared" si="334"/>
        <v>0</v>
      </c>
      <c r="I31" s="17">
        <f t="shared" si="334"/>
        <v>0</v>
      </c>
      <c r="J31" s="17">
        <f t="shared" si="334"/>
        <v>0</v>
      </c>
      <c r="K31" s="17">
        <f t="shared" si="334"/>
        <v>0</v>
      </c>
      <c r="L31" s="17">
        <f t="shared" si="334"/>
        <v>0</v>
      </c>
      <c r="M31" s="17">
        <f t="shared" si="334"/>
        <v>0</v>
      </c>
      <c r="N31" s="17">
        <f t="shared" si="334"/>
        <v>0</v>
      </c>
      <c r="O31" s="17">
        <f t="shared" si="334"/>
        <v>0</v>
      </c>
      <c r="P31" s="17">
        <f t="shared" si="334"/>
        <v>0</v>
      </c>
      <c r="Q31" s="17">
        <f t="shared" si="334"/>
        <v>0</v>
      </c>
      <c r="R31" s="319">
        <f t="shared" si="306"/>
        <v>0</v>
      </c>
      <c r="S31" s="17">
        <f t="shared" ref="S31:V33" si="356">IF(S$2&gt;=$B$18,$E31,0)</f>
        <v>0</v>
      </c>
      <c r="T31" s="17">
        <f t="shared" si="356"/>
        <v>0</v>
      </c>
      <c r="U31" s="17">
        <f t="shared" si="356"/>
        <v>0</v>
      </c>
      <c r="V31" s="17">
        <f t="shared" si="356"/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f>IF(AD$2&gt;=$B$18,$E31,0)</f>
        <v>0</v>
      </c>
      <c r="AE31" s="319">
        <f t="shared" si="347"/>
        <v>0</v>
      </c>
      <c r="AF31" s="17">
        <f t="shared" si="336"/>
        <v>0</v>
      </c>
      <c r="AG31" s="17">
        <f t="shared" si="336"/>
        <v>0</v>
      </c>
      <c r="AH31" s="17">
        <f t="shared" si="336"/>
        <v>0</v>
      </c>
      <c r="AI31" s="17">
        <f t="shared" si="336"/>
        <v>0</v>
      </c>
      <c r="AJ31" s="17">
        <f t="shared" si="336"/>
        <v>0</v>
      </c>
      <c r="AK31" s="17">
        <f t="shared" si="336"/>
        <v>0</v>
      </c>
      <c r="AL31" s="17">
        <f t="shared" si="336"/>
        <v>0</v>
      </c>
      <c r="AM31" s="17">
        <f t="shared" si="336"/>
        <v>0</v>
      </c>
      <c r="AN31" s="17">
        <f t="shared" si="336"/>
        <v>0</v>
      </c>
      <c r="AO31" s="17">
        <f t="shared" si="336"/>
        <v>0</v>
      </c>
      <c r="AP31" s="17">
        <f t="shared" si="336"/>
        <v>0</v>
      </c>
      <c r="AQ31" s="17">
        <f t="shared" si="336"/>
        <v>0</v>
      </c>
      <c r="AR31" s="319">
        <f t="shared" si="348"/>
        <v>0</v>
      </c>
      <c r="AS31" s="17">
        <f t="shared" si="337"/>
        <v>0</v>
      </c>
      <c r="AT31" s="17">
        <f t="shared" si="337"/>
        <v>0</v>
      </c>
      <c r="AU31" s="17">
        <f t="shared" si="337"/>
        <v>0</v>
      </c>
      <c r="AV31" s="17">
        <f t="shared" si="337"/>
        <v>0</v>
      </c>
      <c r="AW31" s="17">
        <f t="shared" si="337"/>
        <v>0</v>
      </c>
      <c r="AX31" s="17">
        <f t="shared" si="337"/>
        <v>0</v>
      </c>
      <c r="AY31" s="17">
        <f t="shared" si="337"/>
        <v>0</v>
      </c>
      <c r="AZ31" s="17">
        <f t="shared" si="337"/>
        <v>0</v>
      </c>
      <c r="BA31" s="17">
        <f t="shared" si="337"/>
        <v>0</v>
      </c>
      <c r="BB31" s="17">
        <f t="shared" si="337"/>
        <v>0</v>
      </c>
      <c r="BC31" s="17">
        <f t="shared" si="337"/>
        <v>0</v>
      </c>
      <c r="BD31" s="17">
        <f t="shared" si="337"/>
        <v>0</v>
      </c>
      <c r="BE31" s="319">
        <f t="shared" si="349"/>
        <v>0</v>
      </c>
      <c r="BF31" s="17">
        <f t="shared" si="338"/>
        <v>0</v>
      </c>
      <c r="BG31" s="17">
        <f t="shared" si="338"/>
        <v>0</v>
      </c>
      <c r="BH31" s="17">
        <f t="shared" si="338"/>
        <v>0</v>
      </c>
      <c r="BI31" s="17">
        <f t="shared" si="338"/>
        <v>0</v>
      </c>
      <c r="BJ31" s="17">
        <f t="shared" si="338"/>
        <v>0</v>
      </c>
      <c r="BK31" s="17">
        <f t="shared" si="338"/>
        <v>0</v>
      </c>
      <c r="BL31" s="17">
        <f t="shared" si="338"/>
        <v>0</v>
      </c>
      <c r="BM31" s="17">
        <f t="shared" si="338"/>
        <v>0</v>
      </c>
      <c r="BN31" s="17">
        <f t="shared" si="338"/>
        <v>0</v>
      </c>
      <c r="BO31" s="17">
        <f t="shared" si="338"/>
        <v>0</v>
      </c>
      <c r="BP31" s="17">
        <f t="shared" si="338"/>
        <v>0</v>
      </c>
      <c r="BQ31" s="17">
        <f t="shared" si="338"/>
        <v>0</v>
      </c>
      <c r="BR31" s="319">
        <f t="shared" si="350"/>
        <v>0</v>
      </c>
      <c r="BS31" s="17">
        <f t="shared" si="339"/>
        <v>0</v>
      </c>
      <c r="BT31" s="17">
        <f t="shared" si="339"/>
        <v>0</v>
      </c>
      <c r="BU31" s="17">
        <f t="shared" si="339"/>
        <v>0</v>
      </c>
      <c r="BV31" s="17">
        <f t="shared" si="339"/>
        <v>0</v>
      </c>
      <c r="BW31" s="17">
        <f t="shared" si="339"/>
        <v>0</v>
      </c>
      <c r="BX31" s="17">
        <f t="shared" si="339"/>
        <v>0</v>
      </c>
      <c r="BY31" s="17">
        <f t="shared" si="339"/>
        <v>0</v>
      </c>
      <c r="BZ31" s="17">
        <f t="shared" si="339"/>
        <v>0</v>
      </c>
      <c r="CA31" s="17">
        <f t="shared" si="339"/>
        <v>0</v>
      </c>
      <c r="CB31" s="17">
        <f t="shared" si="339"/>
        <v>0</v>
      </c>
      <c r="CC31" s="17">
        <f t="shared" si="339"/>
        <v>0</v>
      </c>
      <c r="CD31" s="17">
        <f t="shared" si="339"/>
        <v>0</v>
      </c>
      <c r="CE31" s="319">
        <f t="shared" si="351"/>
        <v>0</v>
      </c>
      <c r="CF31" s="17">
        <f t="shared" si="340"/>
        <v>0</v>
      </c>
      <c r="CG31" s="17">
        <f t="shared" si="340"/>
        <v>0</v>
      </c>
      <c r="CH31" s="17">
        <f t="shared" si="340"/>
        <v>0</v>
      </c>
      <c r="CI31" s="17">
        <f t="shared" si="340"/>
        <v>0</v>
      </c>
      <c r="CJ31" s="17">
        <f t="shared" si="340"/>
        <v>0</v>
      </c>
      <c r="CK31" s="17">
        <f t="shared" si="340"/>
        <v>0</v>
      </c>
      <c r="CL31" s="17">
        <f t="shared" si="340"/>
        <v>0</v>
      </c>
      <c r="CM31" s="17">
        <f t="shared" si="340"/>
        <v>0</v>
      </c>
      <c r="CN31" s="17">
        <f t="shared" si="340"/>
        <v>0</v>
      </c>
      <c r="CO31" s="17">
        <f t="shared" si="340"/>
        <v>0</v>
      </c>
      <c r="CP31" s="17">
        <f t="shared" si="340"/>
        <v>0</v>
      </c>
      <c r="CQ31" s="17">
        <f t="shared" si="340"/>
        <v>0</v>
      </c>
      <c r="CR31" s="319">
        <f t="shared" si="352"/>
        <v>0</v>
      </c>
      <c r="CS31" s="17">
        <f t="shared" si="341"/>
        <v>0</v>
      </c>
      <c r="CT31" s="17">
        <f t="shared" si="341"/>
        <v>0</v>
      </c>
      <c r="CU31" s="17">
        <f t="shared" si="341"/>
        <v>0</v>
      </c>
      <c r="CV31" s="17">
        <f t="shared" si="341"/>
        <v>0</v>
      </c>
      <c r="CW31" s="17">
        <f t="shared" si="341"/>
        <v>0</v>
      </c>
      <c r="CX31" s="17">
        <f t="shared" si="341"/>
        <v>0</v>
      </c>
      <c r="CY31" s="17">
        <f t="shared" si="341"/>
        <v>0</v>
      </c>
      <c r="CZ31" s="17">
        <f t="shared" si="341"/>
        <v>0</v>
      </c>
      <c r="DA31" s="17">
        <f t="shared" si="341"/>
        <v>0</v>
      </c>
      <c r="DB31" s="17">
        <f t="shared" si="341"/>
        <v>0</v>
      </c>
      <c r="DC31" s="17">
        <f t="shared" si="341"/>
        <v>0</v>
      </c>
      <c r="DD31" s="17">
        <f t="shared" si="341"/>
        <v>0</v>
      </c>
      <c r="DE31" s="319">
        <f t="shared" si="353"/>
        <v>0</v>
      </c>
      <c r="DF31" s="17">
        <f t="shared" si="342"/>
        <v>0</v>
      </c>
      <c r="DG31" s="17">
        <f t="shared" si="342"/>
        <v>0</v>
      </c>
      <c r="DH31" s="17">
        <f t="shared" si="342"/>
        <v>0</v>
      </c>
      <c r="DI31" s="17">
        <f t="shared" si="342"/>
        <v>0</v>
      </c>
      <c r="DJ31" s="17">
        <f t="shared" si="342"/>
        <v>0</v>
      </c>
      <c r="DK31" s="17">
        <f t="shared" si="342"/>
        <v>0</v>
      </c>
      <c r="DL31" s="17">
        <f t="shared" si="342"/>
        <v>0</v>
      </c>
      <c r="DM31" s="17">
        <f t="shared" si="342"/>
        <v>0</v>
      </c>
      <c r="DN31" s="17">
        <f t="shared" si="342"/>
        <v>0</v>
      </c>
      <c r="DO31" s="17">
        <f t="shared" si="342"/>
        <v>0</v>
      </c>
      <c r="DP31" s="17">
        <f t="shared" si="342"/>
        <v>0</v>
      </c>
      <c r="DQ31" s="17">
        <f t="shared" si="342"/>
        <v>0</v>
      </c>
      <c r="DR31" s="319">
        <f t="shared" si="354"/>
        <v>0</v>
      </c>
      <c r="DS31" s="17">
        <f t="shared" si="343"/>
        <v>0</v>
      </c>
      <c r="DT31" s="17">
        <f t="shared" si="343"/>
        <v>0</v>
      </c>
      <c r="DU31" s="17">
        <f t="shared" si="343"/>
        <v>0</v>
      </c>
      <c r="DV31" s="17">
        <f t="shared" si="343"/>
        <v>0</v>
      </c>
      <c r="DW31" s="17">
        <f t="shared" si="343"/>
        <v>0</v>
      </c>
      <c r="DX31" s="17">
        <f t="shared" si="343"/>
        <v>0</v>
      </c>
      <c r="DY31" s="17">
        <f t="shared" si="343"/>
        <v>0</v>
      </c>
      <c r="DZ31" s="17">
        <f t="shared" si="343"/>
        <v>0</v>
      </c>
      <c r="EA31" s="17">
        <f t="shared" si="343"/>
        <v>0</v>
      </c>
      <c r="EB31" s="17">
        <f t="shared" si="343"/>
        <v>0</v>
      </c>
      <c r="EC31" s="17">
        <f t="shared" si="343"/>
        <v>0</v>
      </c>
      <c r="ED31" s="17">
        <f t="shared" si="343"/>
        <v>0</v>
      </c>
      <c r="EE31" s="391">
        <f t="shared" si="355"/>
        <v>0</v>
      </c>
    </row>
    <row r="32" spans="1:135" x14ac:dyDescent="0.2">
      <c r="A32" s="1"/>
      <c r="D32" s="35" t="s">
        <v>44</v>
      </c>
      <c r="E32" s="37"/>
      <c r="F32" s="17">
        <f t="shared" si="334"/>
        <v>0</v>
      </c>
      <c r="G32" s="17">
        <f t="shared" si="334"/>
        <v>0</v>
      </c>
      <c r="H32" s="17">
        <f t="shared" si="334"/>
        <v>0</v>
      </c>
      <c r="I32" s="17">
        <f t="shared" si="334"/>
        <v>0</v>
      </c>
      <c r="J32" s="17">
        <f t="shared" si="334"/>
        <v>0</v>
      </c>
      <c r="K32" s="17">
        <f t="shared" si="334"/>
        <v>0</v>
      </c>
      <c r="L32" s="17">
        <f t="shared" si="334"/>
        <v>0</v>
      </c>
      <c r="M32" s="17">
        <f t="shared" si="334"/>
        <v>0</v>
      </c>
      <c r="N32" s="17">
        <f t="shared" si="334"/>
        <v>0</v>
      </c>
      <c r="O32" s="17">
        <f t="shared" si="334"/>
        <v>0</v>
      </c>
      <c r="P32" s="17">
        <f t="shared" si="334"/>
        <v>0</v>
      </c>
      <c r="Q32" s="17">
        <f t="shared" si="334"/>
        <v>0</v>
      </c>
      <c r="R32" s="319">
        <f t="shared" si="306"/>
        <v>0</v>
      </c>
      <c r="S32" s="17">
        <f t="shared" si="356"/>
        <v>0</v>
      </c>
      <c r="T32" s="17">
        <f t="shared" si="356"/>
        <v>0</v>
      </c>
      <c r="U32" s="17">
        <f t="shared" si="356"/>
        <v>0</v>
      </c>
      <c r="V32" s="17">
        <f t="shared" si="356"/>
        <v>0</v>
      </c>
      <c r="W32" s="17">
        <f t="shared" ref="W32:AC33" si="357">IF(W$2&gt;=$B$18,$E32,0)</f>
        <v>0</v>
      </c>
      <c r="X32" s="17">
        <f t="shared" si="357"/>
        <v>0</v>
      </c>
      <c r="Y32" s="17">
        <f t="shared" si="357"/>
        <v>0</v>
      </c>
      <c r="Z32" s="17">
        <f t="shared" si="357"/>
        <v>0</v>
      </c>
      <c r="AA32" s="17">
        <f t="shared" si="357"/>
        <v>0</v>
      </c>
      <c r="AB32" s="17">
        <f t="shared" si="357"/>
        <v>0</v>
      </c>
      <c r="AC32" s="17">
        <f t="shared" si="357"/>
        <v>0</v>
      </c>
      <c r="AD32" s="17">
        <f>IF(AD$2&gt;=$B$18,$E32,0)</f>
        <v>0</v>
      </c>
      <c r="AE32" s="319">
        <f t="shared" si="347"/>
        <v>0</v>
      </c>
      <c r="AF32" s="17">
        <f t="shared" si="336"/>
        <v>0</v>
      </c>
      <c r="AG32" s="17">
        <f t="shared" si="336"/>
        <v>0</v>
      </c>
      <c r="AH32" s="17">
        <f t="shared" si="336"/>
        <v>0</v>
      </c>
      <c r="AI32" s="17">
        <f t="shared" si="336"/>
        <v>0</v>
      </c>
      <c r="AJ32" s="17">
        <f t="shared" si="336"/>
        <v>0</v>
      </c>
      <c r="AK32" s="17">
        <f t="shared" si="336"/>
        <v>0</v>
      </c>
      <c r="AL32" s="17">
        <f t="shared" si="336"/>
        <v>0</v>
      </c>
      <c r="AM32" s="17">
        <f t="shared" si="336"/>
        <v>0</v>
      </c>
      <c r="AN32" s="17">
        <f t="shared" si="336"/>
        <v>0</v>
      </c>
      <c r="AO32" s="17">
        <f t="shared" si="336"/>
        <v>0</v>
      </c>
      <c r="AP32" s="17">
        <f t="shared" si="336"/>
        <v>0</v>
      </c>
      <c r="AQ32" s="17">
        <f t="shared" si="336"/>
        <v>0</v>
      </c>
      <c r="AR32" s="319">
        <f t="shared" si="348"/>
        <v>0</v>
      </c>
      <c r="AS32" s="17">
        <f t="shared" si="337"/>
        <v>0</v>
      </c>
      <c r="AT32" s="17">
        <f t="shared" si="337"/>
        <v>0</v>
      </c>
      <c r="AU32" s="17">
        <f t="shared" si="337"/>
        <v>0</v>
      </c>
      <c r="AV32" s="17">
        <f t="shared" si="337"/>
        <v>0</v>
      </c>
      <c r="AW32" s="17">
        <f t="shared" si="337"/>
        <v>0</v>
      </c>
      <c r="AX32" s="17">
        <f t="shared" si="337"/>
        <v>0</v>
      </c>
      <c r="AY32" s="17">
        <f t="shared" si="337"/>
        <v>0</v>
      </c>
      <c r="AZ32" s="17">
        <f t="shared" si="337"/>
        <v>0</v>
      </c>
      <c r="BA32" s="17">
        <f t="shared" si="337"/>
        <v>0</v>
      </c>
      <c r="BB32" s="17">
        <f t="shared" si="337"/>
        <v>0</v>
      </c>
      <c r="BC32" s="17">
        <f t="shared" si="337"/>
        <v>0</v>
      </c>
      <c r="BD32" s="17">
        <f t="shared" si="337"/>
        <v>0</v>
      </c>
      <c r="BE32" s="319">
        <f t="shared" si="349"/>
        <v>0</v>
      </c>
      <c r="BF32" s="17">
        <f t="shared" si="338"/>
        <v>0</v>
      </c>
      <c r="BG32" s="17">
        <f t="shared" si="338"/>
        <v>0</v>
      </c>
      <c r="BH32" s="17">
        <f t="shared" si="338"/>
        <v>0</v>
      </c>
      <c r="BI32" s="17">
        <f t="shared" si="338"/>
        <v>0</v>
      </c>
      <c r="BJ32" s="17">
        <f t="shared" si="338"/>
        <v>0</v>
      </c>
      <c r="BK32" s="17">
        <f t="shared" si="338"/>
        <v>0</v>
      </c>
      <c r="BL32" s="17">
        <f t="shared" si="338"/>
        <v>0</v>
      </c>
      <c r="BM32" s="17">
        <f t="shared" si="338"/>
        <v>0</v>
      </c>
      <c r="BN32" s="17">
        <f t="shared" si="338"/>
        <v>0</v>
      </c>
      <c r="BO32" s="17">
        <f t="shared" si="338"/>
        <v>0</v>
      </c>
      <c r="BP32" s="17">
        <f t="shared" si="338"/>
        <v>0</v>
      </c>
      <c r="BQ32" s="17">
        <f t="shared" si="338"/>
        <v>0</v>
      </c>
      <c r="BR32" s="319">
        <f t="shared" si="350"/>
        <v>0</v>
      </c>
      <c r="BS32" s="17">
        <f t="shared" si="339"/>
        <v>0</v>
      </c>
      <c r="BT32" s="17">
        <f t="shared" si="339"/>
        <v>0</v>
      </c>
      <c r="BU32" s="17">
        <f t="shared" si="339"/>
        <v>0</v>
      </c>
      <c r="BV32" s="17">
        <f t="shared" si="339"/>
        <v>0</v>
      </c>
      <c r="BW32" s="17">
        <f t="shared" si="339"/>
        <v>0</v>
      </c>
      <c r="BX32" s="17">
        <f t="shared" si="339"/>
        <v>0</v>
      </c>
      <c r="BY32" s="17">
        <f t="shared" si="339"/>
        <v>0</v>
      </c>
      <c r="BZ32" s="17">
        <f t="shared" si="339"/>
        <v>0</v>
      </c>
      <c r="CA32" s="17">
        <f t="shared" si="339"/>
        <v>0</v>
      </c>
      <c r="CB32" s="17">
        <f t="shared" si="339"/>
        <v>0</v>
      </c>
      <c r="CC32" s="17">
        <f t="shared" si="339"/>
        <v>0</v>
      </c>
      <c r="CD32" s="17">
        <f t="shared" si="339"/>
        <v>0</v>
      </c>
      <c r="CE32" s="319">
        <f t="shared" si="351"/>
        <v>0</v>
      </c>
      <c r="CF32" s="17">
        <f t="shared" si="340"/>
        <v>0</v>
      </c>
      <c r="CG32" s="17">
        <f t="shared" si="340"/>
        <v>0</v>
      </c>
      <c r="CH32" s="17">
        <f t="shared" si="340"/>
        <v>0</v>
      </c>
      <c r="CI32" s="17">
        <f t="shared" si="340"/>
        <v>0</v>
      </c>
      <c r="CJ32" s="17">
        <f t="shared" si="340"/>
        <v>0</v>
      </c>
      <c r="CK32" s="17">
        <f t="shared" si="340"/>
        <v>0</v>
      </c>
      <c r="CL32" s="17">
        <f t="shared" si="340"/>
        <v>0</v>
      </c>
      <c r="CM32" s="17">
        <f t="shared" si="340"/>
        <v>0</v>
      </c>
      <c r="CN32" s="17">
        <f t="shared" si="340"/>
        <v>0</v>
      </c>
      <c r="CO32" s="17">
        <f t="shared" si="340"/>
        <v>0</v>
      </c>
      <c r="CP32" s="17">
        <f t="shared" si="340"/>
        <v>0</v>
      </c>
      <c r="CQ32" s="17">
        <f t="shared" si="340"/>
        <v>0</v>
      </c>
      <c r="CR32" s="319">
        <f t="shared" si="352"/>
        <v>0</v>
      </c>
      <c r="CS32" s="17">
        <f t="shared" si="341"/>
        <v>0</v>
      </c>
      <c r="CT32" s="17">
        <f t="shared" si="341"/>
        <v>0</v>
      </c>
      <c r="CU32" s="17">
        <f t="shared" si="341"/>
        <v>0</v>
      </c>
      <c r="CV32" s="17">
        <f t="shared" si="341"/>
        <v>0</v>
      </c>
      <c r="CW32" s="17">
        <f t="shared" si="341"/>
        <v>0</v>
      </c>
      <c r="CX32" s="17">
        <f t="shared" si="341"/>
        <v>0</v>
      </c>
      <c r="CY32" s="17">
        <f t="shared" si="341"/>
        <v>0</v>
      </c>
      <c r="CZ32" s="17">
        <f t="shared" si="341"/>
        <v>0</v>
      </c>
      <c r="DA32" s="17">
        <f t="shared" si="341"/>
        <v>0</v>
      </c>
      <c r="DB32" s="17">
        <f t="shared" si="341"/>
        <v>0</v>
      </c>
      <c r="DC32" s="17">
        <f t="shared" si="341"/>
        <v>0</v>
      </c>
      <c r="DD32" s="17">
        <f t="shared" si="341"/>
        <v>0</v>
      </c>
      <c r="DE32" s="319">
        <f t="shared" si="353"/>
        <v>0</v>
      </c>
      <c r="DF32" s="17">
        <f t="shared" si="342"/>
        <v>0</v>
      </c>
      <c r="DG32" s="17">
        <f t="shared" si="342"/>
        <v>0</v>
      </c>
      <c r="DH32" s="17">
        <f t="shared" si="342"/>
        <v>0</v>
      </c>
      <c r="DI32" s="17">
        <f t="shared" si="342"/>
        <v>0</v>
      </c>
      <c r="DJ32" s="17">
        <f t="shared" si="342"/>
        <v>0</v>
      </c>
      <c r="DK32" s="17">
        <f t="shared" si="342"/>
        <v>0</v>
      </c>
      <c r="DL32" s="17">
        <f t="shared" si="342"/>
        <v>0</v>
      </c>
      <c r="DM32" s="17">
        <f t="shared" si="342"/>
        <v>0</v>
      </c>
      <c r="DN32" s="17">
        <f t="shared" si="342"/>
        <v>0</v>
      </c>
      <c r="DO32" s="17">
        <f t="shared" si="342"/>
        <v>0</v>
      </c>
      <c r="DP32" s="17">
        <f t="shared" si="342"/>
        <v>0</v>
      </c>
      <c r="DQ32" s="17">
        <f t="shared" si="342"/>
        <v>0</v>
      </c>
      <c r="DR32" s="319">
        <f t="shared" si="354"/>
        <v>0</v>
      </c>
      <c r="DS32" s="17">
        <f t="shared" si="343"/>
        <v>0</v>
      </c>
      <c r="DT32" s="17">
        <f t="shared" si="343"/>
        <v>0</v>
      </c>
      <c r="DU32" s="17">
        <f t="shared" si="343"/>
        <v>0</v>
      </c>
      <c r="DV32" s="17">
        <f t="shared" si="343"/>
        <v>0</v>
      </c>
      <c r="DW32" s="17">
        <f t="shared" si="343"/>
        <v>0</v>
      </c>
      <c r="DX32" s="17">
        <f t="shared" si="343"/>
        <v>0</v>
      </c>
      <c r="DY32" s="17">
        <f t="shared" si="343"/>
        <v>0</v>
      </c>
      <c r="DZ32" s="17">
        <f t="shared" si="343"/>
        <v>0</v>
      </c>
      <c r="EA32" s="17">
        <f t="shared" si="343"/>
        <v>0</v>
      </c>
      <c r="EB32" s="17">
        <f t="shared" si="343"/>
        <v>0</v>
      </c>
      <c r="EC32" s="17">
        <f t="shared" si="343"/>
        <v>0</v>
      </c>
      <c r="ED32" s="17">
        <f t="shared" si="343"/>
        <v>0</v>
      </c>
      <c r="EE32" s="391">
        <f t="shared" si="355"/>
        <v>0</v>
      </c>
    </row>
    <row r="33" spans="1:135" x14ac:dyDescent="0.2">
      <c r="A33" s="1"/>
      <c r="D33" s="35" t="s">
        <v>44</v>
      </c>
      <c r="E33" s="37"/>
      <c r="F33" s="17">
        <f t="shared" si="334"/>
        <v>0</v>
      </c>
      <c r="G33" s="17">
        <f t="shared" si="334"/>
        <v>0</v>
      </c>
      <c r="H33" s="17">
        <f t="shared" si="334"/>
        <v>0</v>
      </c>
      <c r="I33" s="17">
        <f t="shared" si="334"/>
        <v>0</v>
      </c>
      <c r="J33" s="17">
        <f t="shared" si="334"/>
        <v>0</v>
      </c>
      <c r="K33" s="17">
        <f t="shared" si="334"/>
        <v>0</v>
      </c>
      <c r="L33" s="17">
        <f t="shared" si="334"/>
        <v>0</v>
      </c>
      <c r="M33" s="17">
        <f t="shared" si="334"/>
        <v>0</v>
      </c>
      <c r="N33" s="17">
        <f t="shared" si="334"/>
        <v>0</v>
      </c>
      <c r="O33" s="17">
        <f t="shared" si="334"/>
        <v>0</v>
      </c>
      <c r="P33" s="17">
        <f t="shared" si="334"/>
        <v>0</v>
      </c>
      <c r="Q33" s="17">
        <f t="shared" si="334"/>
        <v>0</v>
      </c>
      <c r="R33" s="319">
        <f t="shared" ref="R33" si="358">SUM(F33:Q33)</f>
        <v>0</v>
      </c>
      <c r="S33" s="17">
        <f t="shared" si="356"/>
        <v>0</v>
      </c>
      <c r="T33" s="17">
        <f t="shared" si="356"/>
        <v>0</v>
      </c>
      <c r="U33" s="17">
        <f t="shared" si="356"/>
        <v>0</v>
      </c>
      <c r="V33" s="17">
        <f t="shared" si="356"/>
        <v>0</v>
      </c>
      <c r="W33" s="17">
        <f t="shared" si="357"/>
        <v>0</v>
      </c>
      <c r="X33" s="17">
        <f t="shared" si="357"/>
        <v>0</v>
      </c>
      <c r="Y33" s="17">
        <f t="shared" si="357"/>
        <v>0</v>
      </c>
      <c r="Z33" s="17">
        <f t="shared" si="357"/>
        <v>0</v>
      </c>
      <c r="AA33" s="17">
        <f t="shared" si="357"/>
        <v>0</v>
      </c>
      <c r="AB33" s="17">
        <f t="shared" si="357"/>
        <v>0</v>
      </c>
      <c r="AC33" s="17">
        <f t="shared" si="357"/>
        <v>0</v>
      </c>
      <c r="AD33" s="17">
        <f>IF(AD$2&gt;=$B$18,$E33,0)</f>
        <v>0</v>
      </c>
      <c r="AE33" s="319">
        <f t="shared" ref="AE33" si="359">SUM(S33:AD33)</f>
        <v>0</v>
      </c>
      <c r="AF33" s="17">
        <f t="shared" si="336"/>
        <v>0</v>
      </c>
      <c r="AG33" s="17">
        <f t="shared" si="336"/>
        <v>0</v>
      </c>
      <c r="AH33" s="17">
        <f t="shared" si="336"/>
        <v>0</v>
      </c>
      <c r="AI33" s="17">
        <f t="shared" si="336"/>
        <v>0</v>
      </c>
      <c r="AJ33" s="17">
        <f t="shared" si="336"/>
        <v>0</v>
      </c>
      <c r="AK33" s="17">
        <f t="shared" si="336"/>
        <v>0</v>
      </c>
      <c r="AL33" s="17">
        <f t="shared" si="336"/>
        <v>0</v>
      </c>
      <c r="AM33" s="17">
        <f t="shared" si="336"/>
        <v>0</v>
      </c>
      <c r="AN33" s="17">
        <f t="shared" si="336"/>
        <v>0</v>
      </c>
      <c r="AO33" s="17">
        <f t="shared" si="336"/>
        <v>0</v>
      </c>
      <c r="AP33" s="17">
        <f t="shared" si="336"/>
        <v>0</v>
      </c>
      <c r="AQ33" s="17">
        <f t="shared" si="336"/>
        <v>0</v>
      </c>
      <c r="AR33" s="319">
        <f t="shared" ref="AR33" si="360">SUM(AF33:AQ33)</f>
        <v>0</v>
      </c>
      <c r="AS33" s="17">
        <f t="shared" si="337"/>
        <v>0</v>
      </c>
      <c r="AT33" s="17">
        <f t="shared" si="337"/>
        <v>0</v>
      </c>
      <c r="AU33" s="17">
        <f t="shared" si="337"/>
        <v>0</v>
      </c>
      <c r="AV33" s="17">
        <f t="shared" si="337"/>
        <v>0</v>
      </c>
      <c r="AW33" s="17">
        <f t="shared" si="337"/>
        <v>0</v>
      </c>
      <c r="AX33" s="17">
        <f t="shared" si="337"/>
        <v>0</v>
      </c>
      <c r="AY33" s="17">
        <f t="shared" si="337"/>
        <v>0</v>
      </c>
      <c r="AZ33" s="17">
        <f t="shared" si="337"/>
        <v>0</v>
      </c>
      <c r="BA33" s="17">
        <f t="shared" si="337"/>
        <v>0</v>
      </c>
      <c r="BB33" s="17">
        <f t="shared" si="337"/>
        <v>0</v>
      </c>
      <c r="BC33" s="17">
        <f t="shared" si="337"/>
        <v>0</v>
      </c>
      <c r="BD33" s="17">
        <f t="shared" si="337"/>
        <v>0</v>
      </c>
      <c r="BE33" s="319">
        <f t="shared" ref="BE33" si="361">SUM(AS33:BD33)</f>
        <v>0</v>
      </c>
      <c r="BF33" s="17">
        <f t="shared" si="338"/>
        <v>0</v>
      </c>
      <c r="BG33" s="17">
        <f t="shared" si="338"/>
        <v>0</v>
      </c>
      <c r="BH33" s="17">
        <f t="shared" si="338"/>
        <v>0</v>
      </c>
      <c r="BI33" s="17">
        <f t="shared" si="338"/>
        <v>0</v>
      </c>
      <c r="BJ33" s="17">
        <f t="shared" si="338"/>
        <v>0</v>
      </c>
      <c r="BK33" s="17">
        <f t="shared" si="338"/>
        <v>0</v>
      </c>
      <c r="BL33" s="17">
        <f t="shared" si="338"/>
        <v>0</v>
      </c>
      <c r="BM33" s="17">
        <f t="shared" si="338"/>
        <v>0</v>
      </c>
      <c r="BN33" s="17">
        <f t="shared" si="338"/>
        <v>0</v>
      </c>
      <c r="BO33" s="17">
        <f t="shared" si="338"/>
        <v>0</v>
      </c>
      <c r="BP33" s="17">
        <f t="shared" si="338"/>
        <v>0</v>
      </c>
      <c r="BQ33" s="17">
        <f t="shared" si="338"/>
        <v>0</v>
      </c>
      <c r="BR33" s="319">
        <f t="shared" ref="BR33" si="362">SUM(BF33:BQ33)</f>
        <v>0</v>
      </c>
      <c r="BS33" s="17">
        <f t="shared" si="339"/>
        <v>0</v>
      </c>
      <c r="BT33" s="17">
        <f t="shared" si="339"/>
        <v>0</v>
      </c>
      <c r="BU33" s="17">
        <f t="shared" si="339"/>
        <v>0</v>
      </c>
      <c r="BV33" s="17">
        <f t="shared" si="339"/>
        <v>0</v>
      </c>
      <c r="BW33" s="17">
        <f t="shared" si="339"/>
        <v>0</v>
      </c>
      <c r="BX33" s="17">
        <f t="shared" si="339"/>
        <v>0</v>
      </c>
      <c r="BY33" s="17">
        <f t="shared" si="339"/>
        <v>0</v>
      </c>
      <c r="BZ33" s="17">
        <f t="shared" si="339"/>
        <v>0</v>
      </c>
      <c r="CA33" s="17">
        <f t="shared" si="339"/>
        <v>0</v>
      </c>
      <c r="CB33" s="17">
        <f t="shared" si="339"/>
        <v>0</v>
      </c>
      <c r="CC33" s="17">
        <f t="shared" si="339"/>
        <v>0</v>
      </c>
      <c r="CD33" s="17">
        <f t="shared" si="339"/>
        <v>0</v>
      </c>
      <c r="CE33" s="319">
        <f t="shared" ref="CE33" si="363">SUM(BS33:CD33)</f>
        <v>0</v>
      </c>
      <c r="CF33" s="17">
        <f t="shared" si="340"/>
        <v>0</v>
      </c>
      <c r="CG33" s="17">
        <f t="shared" si="340"/>
        <v>0</v>
      </c>
      <c r="CH33" s="17">
        <f t="shared" si="340"/>
        <v>0</v>
      </c>
      <c r="CI33" s="17">
        <f t="shared" si="340"/>
        <v>0</v>
      </c>
      <c r="CJ33" s="17">
        <f t="shared" si="340"/>
        <v>0</v>
      </c>
      <c r="CK33" s="17">
        <f t="shared" si="340"/>
        <v>0</v>
      </c>
      <c r="CL33" s="17">
        <f t="shared" si="340"/>
        <v>0</v>
      </c>
      <c r="CM33" s="17">
        <f t="shared" si="340"/>
        <v>0</v>
      </c>
      <c r="CN33" s="17">
        <f t="shared" si="340"/>
        <v>0</v>
      </c>
      <c r="CO33" s="17">
        <f t="shared" si="340"/>
        <v>0</v>
      </c>
      <c r="CP33" s="17">
        <f t="shared" si="340"/>
        <v>0</v>
      </c>
      <c r="CQ33" s="17">
        <f t="shared" si="340"/>
        <v>0</v>
      </c>
      <c r="CR33" s="319">
        <f t="shared" ref="CR33" si="364">SUM(CF33:CQ33)</f>
        <v>0</v>
      </c>
      <c r="CS33" s="17">
        <f t="shared" si="341"/>
        <v>0</v>
      </c>
      <c r="CT33" s="17">
        <f t="shared" si="341"/>
        <v>0</v>
      </c>
      <c r="CU33" s="17">
        <f t="shared" si="341"/>
        <v>0</v>
      </c>
      <c r="CV33" s="17">
        <f t="shared" si="341"/>
        <v>0</v>
      </c>
      <c r="CW33" s="17">
        <f t="shared" si="341"/>
        <v>0</v>
      </c>
      <c r="CX33" s="17">
        <f t="shared" si="341"/>
        <v>0</v>
      </c>
      <c r="CY33" s="17">
        <f t="shared" si="341"/>
        <v>0</v>
      </c>
      <c r="CZ33" s="17">
        <f t="shared" si="341"/>
        <v>0</v>
      </c>
      <c r="DA33" s="17">
        <f t="shared" si="341"/>
        <v>0</v>
      </c>
      <c r="DB33" s="17">
        <f t="shared" si="341"/>
        <v>0</v>
      </c>
      <c r="DC33" s="17">
        <f t="shared" si="341"/>
        <v>0</v>
      </c>
      <c r="DD33" s="17">
        <f t="shared" si="341"/>
        <v>0</v>
      </c>
      <c r="DE33" s="319">
        <f t="shared" ref="DE33" si="365">SUM(CS33:DD33)</f>
        <v>0</v>
      </c>
      <c r="DF33" s="17">
        <f t="shared" si="342"/>
        <v>0</v>
      </c>
      <c r="DG33" s="17">
        <f t="shared" si="342"/>
        <v>0</v>
      </c>
      <c r="DH33" s="17">
        <f t="shared" si="342"/>
        <v>0</v>
      </c>
      <c r="DI33" s="17">
        <f t="shared" si="342"/>
        <v>0</v>
      </c>
      <c r="DJ33" s="17">
        <f t="shared" si="342"/>
        <v>0</v>
      </c>
      <c r="DK33" s="17">
        <f t="shared" si="342"/>
        <v>0</v>
      </c>
      <c r="DL33" s="17">
        <f t="shared" si="342"/>
        <v>0</v>
      </c>
      <c r="DM33" s="17">
        <f t="shared" si="342"/>
        <v>0</v>
      </c>
      <c r="DN33" s="17">
        <f t="shared" si="342"/>
        <v>0</v>
      </c>
      <c r="DO33" s="17">
        <f t="shared" si="342"/>
        <v>0</v>
      </c>
      <c r="DP33" s="17">
        <f t="shared" si="342"/>
        <v>0</v>
      </c>
      <c r="DQ33" s="17">
        <f t="shared" si="342"/>
        <v>0</v>
      </c>
      <c r="DR33" s="319">
        <f t="shared" ref="DR33" si="366">SUM(DF33:DQ33)</f>
        <v>0</v>
      </c>
      <c r="DS33" s="17">
        <f t="shared" si="343"/>
        <v>0</v>
      </c>
      <c r="DT33" s="17">
        <f t="shared" si="343"/>
        <v>0</v>
      </c>
      <c r="DU33" s="17">
        <f t="shared" si="343"/>
        <v>0</v>
      </c>
      <c r="DV33" s="17">
        <f t="shared" si="343"/>
        <v>0</v>
      </c>
      <c r="DW33" s="17">
        <f t="shared" si="343"/>
        <v>0</v>
      </c>
      <c r="DX33" s="17">
        <f t="shared" si="343"/>
        <v>0</v>
      </c>
      <c r="DY33" s="17">
        <f t="shared" si="343"/>
        <v>0</v>
      </c>
      <c r="DZ33" s="17">
        <f t="shared" si="343"/>
        <v>0</v>
      </c>
      <c r="EA33" s="17">
        <f t="shared" si="343"/>
        <v>0</v>
      </c>
      <c r="EB33" s="17">
        <f t="shared" si="343"/>
        <v>0</v>
      </c>
      <c r="EC33" s="17">
        <f t="shared" si="343"/>
        <v>0</v>
      </c>
      <c r="ED33" s="17">
        <f t="shared" si="343"/>
        <v>0</v>
      </c>
      <c r="EE33" s="391">
        <f t="shared" ref="EE33" si="367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368">SUM(G9:G33)</f>
        <v>0</v>
      </c>
      <c r="H34" s="17">
        <f t="shared" si="368"/>
        <v>0</v>
      </c>
      <c r="I34" s="17">
        <f t="shared" si="368"/>
        <v>0</v>
      </c>
      <c r="J34" s="17">
        <f t="shared" si="368"/>
        <v>0</v>
      </c>
      <c r="K34" s="17">
        <f t="shared" si="368"/>
        <v>0</v>
      </c>
      <c r="L34" s="17">
        <f t="shared" si="368"/>
        <v>0</v>
      </c>
      <c r="M34" s="17">
        <f t="shared" si="368"/>
        <v>0</v>
      </c>
      <c r="N34" s="17">
        <f t="shared" si="368"/>
        <v>0</v>
      </c>
      <c r="O34" s="17">
        <f t="shared" si="368"/>
        <v>0</v>
      </c>
      <c r="P34" s="17">
        <f t="shared" si="368"/>
        <v>0</v>
      </c>
      <c r="Q34" s="17">
        <f t="shared" si="368"/>
        <v>0</v>
      </c>
      <c r="R34" s="319">
        <f t="shared" si="306"/>
        <v>0</v>
      </c>
      <c r="S34" s="17">
        <f>SUM(S9:S33)</f>
        <v>0</v>
      </c>
      <c r="T34" s="17">
        <f t="shared" ref="T34" si="369">SUM(T9:T33)</f>
        <v>0</v>
      </c>
      <c r="U34" s="17">
        <f t="shared" ref="U34" si="370">SUM(U9:U33)</f>
        <v>0</v>
      </c>
      <c r="V34" s="17">
        <f t="shared" ref="V34" si="371">SUM(V9:V33)</f>
        <v>0</v>
      </c>
      <c r="W34" s="17">
        <f t="shared" ref="W34" si="372">SUM(W9:W33)</f>
        <v>0</v>
      </c>
      <c r="X34" s="17">
        <f t="shared" ref="X34" si="373">SUM(X9:X33)</f>
        <v>0</v>
      </c>
      <c r="Y34" s="17">
        <f t="shared" ref="Y34" si="374">SUM(Y9:Y33)</f>
        <v>0</v>
      </c>
      <c r="Z34" s="17">
        <f t="shared" ref="Z34" si="375">SUM(Z9:Z33)</f>
        <v>0</v>
      </c>
      <c r="AA34" s="17">
        <f t="shared" ref="AA34" si="376">SUM(AA9:AA33)</f>
        <v>0</v>
      </c>
      <c r="AB34" s="17">
        <f t="shared" ref="AB34" si="377">SUM(AB9:AB33)</f>
        <v>0</v>
      </c>
      <c r="AC34" s="17">
        <f t="shared" ref="AC34" si="378">SUM(AC9:AC33)</f>
        <v>0</v>
      </c>
      <c r="AD34" s="17">
        <f t="shared" ref="AD34" si="379">SUM(AD9:AD33)</f>
        <v>0</v>
      </c>
      <c r="AE34" s="319">
        <f t="shared" ref="AE34" si="380">SUM(S34:AD34)</f>
        <v>0</v>
      </c>
      <c r="AF34" s="17">
        <f>SUM(AF9:AF33)</f>
        <v>0</v>
      </c>
      <c r="AG34" s="17">
        <f t="shared" ref="AG34" si="381">SUM(AG9:AG33)</f>
        <v>0</v>
      </c>
      <c r="AH34" s="17">
        <f t="shared" ref="AH34" si="382">SUM(AH9:AH33)</f>
        <v>0</v>
      </c>
      <c r="AI34" s="17">
        <f t="shared" ref="AI34" si="383">SUM(AI9:AI33)</f>
        <v>0</v>
      </c>
      <c r="AJ34" s="17">
        <f t="shared" ref="AJ34" si="384">SUM(AJ9:AJ33)</f>
        <v>0</v>
      </c>
      <c r="AK34" s="17">
        <f t="shared" ref="AK34" si="385">SUM(AK9:AK33)</f>
        <v>0</v>
      </c>
      <c r="AL34" s="17">
        <f t="shared" ref="AL34" si="386">SUM(AL9:AL33)</f>
        <v>0</v>
      </c>
      <c r="AM34" s="17">
        <f t="shared" ref="AM34" si="387">SUM(AM9:AM33)</f>
        <v>0</v>
      </c>
      <c r="AN34" s="17">
        <f t="shared" ref="AN34" si="388">SUM(AN9:AN33)</f>
        <v>0</v>
      </c>
      <c r="AO34" s="17">
        <f t="shared" ref="AO34" si="389">SUM(AO9:AO33)</f>
        <v>0</v>
      </c>
      <c r="AP34" s="17">
        <f t="shared" ref="AP34" si="390">SUM(AP9:AP33)</f>
        <v>0</v>
      </c>
      <c r="AQ34" s="17">
        <f t="shared" ref="AQ34" si="391">SUM(AQ9:AQ33)</f>
        <v>0</v>
      </c>
      <c r="AR34" s="319">
        <f t="shared" ref="AR34" si="392">SUM(AF34:AQ34)</f>
        <v>0</v>
      </c>
      <c r="AS34" s="17">
        <f>SUM(AS9:AS33)</f>
        <v>0</v>
      </c>
      <c r="AT34" s="17">
        <f t="shared" ref="AT34" si="393">SUM(AT9:AT33)</f>
        <v>0</v>
      </c>
      <c r="AU34" s="17">
        <f t="shared" ref="AU34" si="394">SUM(AU9:AU33)</f>
        <v>0</v>
      </c>
      <c r="AV34" s="17">
        <f t="shared" ref="AV34" si="395">SUM(AV9:AV33)</f>
        <v>0</v>
      </c>
      <c r="AW34" s="17">
        <f t="shared" ref="AW34" si="396">SUM(AW9:AW33)</f>
        <v>0</v>
      </c>
      <c r="AX34" s="17">
        <f t="shared" ref="AX34" si="397">SUM(AX9:AX33)</f>
        <v>0</v>
      </c>
      <c r="AY34" s="17">
        <f t="shared" ref="AY34" si="398">SUM(AY9:AY33)</f>
        <v>0</v>
      </c>
      <c r="AZ34" s="17">
        <f t="shared" ref="AZ34" si="399">SUM(AZ9:AZ33)</f>
        <v>0</v>
      </c>
      <c r="BA34" s="17">
        <f t="shared" ref="BA34" si="400">SUM(BA9:BA33)</f>
        <v>0</v>
      </c>
      <c r="BB34" s="17">
        <f t="shared" ref="BB34" si="401">SUM(BB9:BB33)</f>
        <v>0</v>
      </c>
      <c r="BC34" s="17">
        <f t="shared" ref="BC34" si="402">SUM(BC9:BC33)</f>
        <v>0</v>
      </c>
      <c r="BD34" s="17">
        <f t="shared" ref="BD34" si="403">SUM(BD9:BD33)</f>
        <v>0</v>
      </c>
      <c r="BE34" s="319">
        <f t="shared" ref="BE34" si="404">SUM(AS34:BD34)</f>
        <v>0</v>
      </c>
      <c r="BF34" s="17">
        <f>SUM(BF9:BF33)</f>
        <v>0</v>
      </c>
      <c r="BG34" s="17">
        <f t="shared" ref="BG34" si="405">SUM(BG9:BG33)</f>
        <v>0</v>
      </c>
      <c r="BH34" s="17">
        <f t="shared" ref="BH34" si="406">SUM(BH9:BH33)</f>
        <v>0</v>
      </c>
      <c r="BI34" s="17">
        <f t="shared" ref="BI34" si="407">SUM(BI9:BI33)</f>
        <v>0</v>
      </c>
      <c r="BJ34" s="17">
        <f t="shared" ref="BJ34" si="408">SUM(BJ9:BJ33)</f>
        <v>0</v>
      </c>
      <c r="BK34" s="17">
        <f t="shared" ref="BK34" si="409">SUM(BK9:BK33)</f>
        <v>0</v>
      </c>
      <c r="BL34" s="17">
        <f t="shared" ref="BL34" si="410">SUM(BL9:BL33)</f>
        <v>0</v>
      </c>
      <c r="BM34" s="17">
        <f t="shared" ref="BM34" si="411">SUM(BM9:BM33)</f>
        <v>0</v>
      </c>
      <c r="BN34" s="17">
        <f t="shared" ref="BN34" si="412">SUM(BN9:BN33)</f>
        <v>0</v>
      </c>
      <c r="BO34" s="17">
        <f t="shared" ref="BO34" si="413">SUM(BO9:BO33)</f>
        <v>0</v>
      </c>
      <c r="BP34" s="17">
        <f t="shared" ref="BP34" si="414">SUM(BP9:BP33)</f>
        <v>0</v>
      </c>
      <c r="BQ34" s="17">
        <f t="shared" ref="BQ34" si="415">SUM(BQ9:BQ33)</f>
        <v>0</v>
      </c>
      <c r="BR34" s="319">
        <f t="shared" ref="BR34" si="416">SUM(BF34:BQ34)</f>
        <v>0</v>
      </c>
      <c r="BS34" s="17">
        <f>SUM(BS9:BS33)</f>
        <v>0</v>
      </c>
      <c r="BT34" s="17">
        <f t="shared" ref="BT34" si="417">SUM(BT9:BT33)</f>
        <v>0</v>
      </c>
      <c r="BU34" s="17">
        <f t="shared" ref="BU34" si="418">SUM(BU9:BU33)</f>
        <v>0</v>
      </c>
      <c r="BV34" s="17">
        <f t="shared" ref="BV34" si="419">SUM(BV9:BV33)</f>
        <v>0</v>
      </c>
      <c r="BW34" s="17">
        <f t="shared" ref="BW34" si="420">SUM(BW9:BW33)</f>
        <v>0</v>
      </c>
      <c r="BX34" s="17">
        <f t="shared" ref="BX34" si="421">SUM(BX9:BX33)</f>
        <v>0</v>
      </c>
      <c r="BY34" s="17">
        <f t="shared" ref="BY34" si="422">SUM(BY9:BY33)</f>
        <v>0</v>
      </c>
      <c r="BZ34" s="17">
        <f t="shared" ref="BZ34" si="423">SUM(BZ9:BZ33)</f>
        <v>0</v>
      </c>
      <c r="CA34" s="17">
        <f t="shared" ref="CA34" si="424">SUM(CA9:CA33)</f>
        <v>0</v>
      </c>
      <c r="CB34" s="17">
        <f t="shared" ref="CB34" si="425">SUM(CB9:CB33)</f>
        <v>0</v>
      </c>
      <c r="CC34" s="17">
        <f t="shared" ref="CC34" si="426">SUM(CC9:CC33)</f>
        <v>0</v>
      </c>
      <c r="CD34" s="17">
        <f t="shared" ref="CD34" si="427">SUM(CD9:CD33)</f>
        <v>0</v>
      </c>
      <c r="CE34" s="319">
        <f t="shared" ref="CE34" si="428">SUM(BS34:CD34)</f>
        <v>0</v>
      </c>
      <c r="CF34" s="17">
        <f>SUM(CF9:CF33)</f>
        <v>0</v>
      </c>
      <c r="CG34" s="17">
        <f t="shared" ref="CG34" si="429">SUM(CG9:CG33)</f>
        <v>0</v>
      </c>
      <c r="CH34" s="17">
        <f t="shared" ref="CH34" si="430">SUM(CH9:CH33)</f>
        <v>0</v>
      </c>
      <c r="CI34" s="17">
        <f t="shared" ref="CI34" si="431">SUM(CI9:CI33)</f>
        <v>0</v>
      </c>
      <c r="CJ34" s="17">
        <f t="shared" ref="CJ34" si="432">SUM(CJ9:CJ33)</f>
        <v>0</v>
      </c>
      <c r="CK34" s="17">
        <f t="shared" ref="CK34" si="433">SUM(CK9:CK33)</f>
        <v>0</v>
      </c>
      <c r="CL34" s="17">
        <f t="shared" ref="CL34" si="434">SUM(CL9:CL33)</f>
        <v>0</v>
      </c>
      <c r="CM34" s="17">
        <f t="shared" ref="CM34" si="435">SUM(CM9:CM33)</f>
        <v>0</v>
      </c>
      <c r="CN34" s="17">
        <f t="shared" ref="CN34" si="436">SUM(CN9:CN33)</f>
        <v>0</v>
      </c>
      <c r="CO34" s="17">
        <f t="shared" ref="CO34" si="437">SUM(CO9:CO33)</f>
        <v>0</v>
      </c>
      <c r="CP34" s="17">
        <f t="shared" ref="CP34" si="438">SUM(CP9:CP33)</f>
        <v>0</v>
      </c>
      <c r="CQ34" s="17">
        <f t="shared" ref="CQ34" si="439">SUM(CQ9:CQ33)</f>
        <v>0</v>
      </c>
      <c r="CR34" s="319">
        <f t="shared" ref="CR34" si="440">SUM(CF34:CQ34)</f>
        <v>0</v>
      </c>
      <c r="CS34" s="17">
        <f>SUM(CS9:CS33)</f>
        <v>0</v>
      </c>
      <c r="CT34" s="17">
        <f t="shared" ref="CT34" si="441">SUM(CT9:CT33)</f>
        <v>0</v>
      </c>
      <c r="CU34" s="17">
        <f t="shared" ref="CU34" si="442">SUM(CU9:CU33)</f>
        <v>0</v>
      </c>
      <c r="CV34" s="17">
        <f t="shared" ref="CV34" si="443">SUM(CV9:CV33)</f>
        <v>0</v>
      </c>
      <c r="CW34" s="17">
        <f t="shared" ref="CW34" si="444">SUM(CW9:CW33)</f>
        <v>0</v>
      </c>
      <c r="CX34" s="17">
        <f t="shared" ref="CX34" si="445">SUM(CX9:CX33)</f>
        <v>0</v>
      </c>
      <c r="CY34" s="17">
        <f t="shared" ref="CY34" si="446">SUM(CY9:CY33)</f>
        <v>0</v>
      </c>
      <c r="CZ34" s="17">
        <f t="shared" ref="CZ34" si="447">SUM(CZ9:CZ33)</f>
        <v>0</v>
      </c>
      <c r="DA34" s="17">
        <f t="shared" ref="DA34" si="448">SUM(DA9:DA33)</f>
        <v>0</v>
      </c>
      <c r="DB34" s="17">
        <f t="shared" ref="DB34" si="449">SUM(DB9:DB33)</f>
        <v>0</v>
      </c>
      <c r="DC34" s="17">
        <f t="shared" ref="DC34" si="450">SUM(DC9:DC33)</f>
        <v>0</v>
      </c>
      <c r="DD34" s="17">
        <f t="shared" ref="DD34" si="451">SUM(DD9:DD33)</f>
        <v>0</v>
      </c>
      <c r="DE34" s="319">
        <f t="shared" ref="DE34" si="452">SUM(CS34:DD34)</f>
        <v>0</v>
      </c>
      <c r="DF34" s="17">
        <f>SUM(DF9:DF33)</f>
        <v>0</v>
      </c>
      <c r="DG34" s="17">
        <f t="shared" ref="DG34" si="453">SUM(DG9:DG33)</f>
        <v>0</v>
      </c>
      <c r="DH34" s="17">
        <f t="shared" ref="DH34" si="454">SUM(DH9:DH33)</f>
        <v>0</v>
      </c>
      <c r="DI34" s="17">
        <f t="shared" ref="DI34" si="455">SUM(DI9:DI33)</f>
        <v>0</v>
      </c>
      <c r="DJ34" s="17">
        <f t="shared" ref="DJ34" si="456">SUM(DJ9:DJ33)</f>
        <v>0</v>
      </c>
      <c r="DK34" s="17">
        <f t="shared" ref="DK34" si="457">SUM(DK9:DK33)</f>
        <v>0</v>
      </c>
      <c r="DL34" s="17">
        <f t="shared" ref="DL34" si="458">SUM(DL9:DL33)</f>
        <v>0</v>
      </c>
      <c r="DM34" s="17">
        <f t="shared" ref="DM34" si="459">SUM(DM9:DM33)</f>
        <v>0</v>
      </c>
      <c r="DN34" s="17">
        <f t="shared" ref="DN34" si="460">SUM(DN9:DN33)</f>
        <v>0</v>
      </c>
      <c r="DO34" s="17">
        <f t="shared" ref="DO34" si="461">SUM(DO9:DO33)</f>
        <v>0</v>
      </c>
      <c r="DP34" s="17">
        <f t="shared" ref="DP34" si="462">SUM(DP9:DP33)</f>
        <v>0</v>
      </c>
      <c r="DQ34" s="17">
        <f t="shared" ref="DQ34" si="463">SUM(DQ9:DQ33)</f>
        <v>0</v>
      </c>
      <c r="DR34" s="319">
        <f t="shared" ref="DR34" si="464">SUM(DF34:DQ34)</f>
        <v>0</v>
      </c>
      <c r="DS34" s="17">
        <f>SUM(DS9:DS33)</f>
        <v>0</v>
      </c>
      <c r="DT34" s="17">
        <f t="shared" ref="DT34" si="465">SUM(DT9:DT33)</f>
        <v>0</v>
      </c>
      <c r="DU34" s="17">
        <f t="shared" ref="DU34" si="466">SUM(DU9:DU33)</f>
        <v>0</v>
      </c>
      <c r="DV34" s="17">
        <f t="shared" ref="DV34" si="467">SUM(DV9:DV33)</f>
        <v>0</v>
      </c>
      <c r="DW34" s="17">
        <f t="shared" ref="DW34" si="468">SUM(DW9:DW33)</f>
        <v>0</v>
      </c>
      <c r="DX34" s="17">
        <f t="shared" ref="DX34" si="469">SUM(DX9:DX33)</f>
        <v>0</v>
      </c>
      <c r="DY34" s="17">
        <f t="shared" ref="DY34" si="470">SUM(DY9:DY33)</f>
        <v>0</v>
      </c>
      <c r="DZ34" s="17">
        <f t="shared" ref="DZ34" si="471">SUM(DZ9:DZ33)</f>
        <v>0</v>
      </c>
      <c r="EA34" s="17">
        <f t="shared" ref="EA34" si="472">SUM(EA9:EA33)</f>
        <v>0</v>
      </c>
      <c r="EB34" s="17">
        <f t="shared" ref="EB34" si="473">SUM(EB9:EB33)</f>
        <v>0</v>
      </c>
      <c r="EC34" s="17">
        <f t="shared" ref="EC34" si="474">SUM(EC9:EC33)</f>
        <v>0</v>
      </c>
      <c r="ED34" s="17">
        <f t="shared" ref="ED34" si="475">SUM(ED9:ED33)</f>
        <v>0</v>
      </c>
      <c r="EE34" s="319">
        <f t="shared" ref="EE34" si="476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477">F6-F34</f>
        <v>0</v>
      </c>
      <c r="G36" s="17">
        <f t="shared" si="477"/>
        <v>0</v>
      </c>
      <c r="H36" s="17">
        <f t="shared" si="477"/>
        <v>0</v>
      </c>
      <c r="I36" s="17">
        <f t="shared" si="477"/>
        <v>0</v>
      </c>
      <c r="J36" s="17">
        <f t="shared" si="477"/>
        <v>0</v>
      </c>
      <c r="K36" s="17">
        <f t="shared" si="477"/>
        <v>0</v>
      </c>
      <c r="L36" s="17">
        <f t="shared" si="477"/>
        <v>0</v>
      </c>
      <c r="M36" s="17">
        <f t="shared" si="477"/>
        <v>0</v>
      </c>
      <c r="N36" s="17">
        <f t="shared" si="477"/>
        <v>0</v>
      </c>
      <c r="O36" s="17">
        <f t="shared" si="477"/>
        <v>0</v>
      </c>
      <c r="P36" s="17">
        <f t="shared" si="477"/>
        <v>0</v>
      </c>
      <c r="Q36" s="17">
        <f t="shared" si="477"/>
        <v>0</v>
      </c>
      <c r="R36" s="319">
        <f t="shared" si="306"/>
        <v>0</v>
      </c>
      <c r="S36" s="17">
        <f t="shared" ref="S36:AD36" si="478">S6-S34</f>
        <v>0</v>
      </c>
      <c r="T36" s="17">
        <f t="shared" si="478"/>
        <v>0</v>
      </c>
      <c r="U36" s="17">
        <f t="shared" si="478"/>
        <v>0</v>
      </c>
      <c r="V36" s="17">
        <f t="shared" si="478"/>
        <v>0</v>
      </c>
      <c r="W36" s="17">
        <f t="shared" si="478"/>
        <v>0</v>
      </c>
      <c r="X36" s="17">
        <f t="shared" si="478"/>
        <v>0</v>
      </c>
      <c r="Y36" s="17">
        <f t="shared" si="478"/>
        <v>0</v>
      </c>
      <c r="Z36" s="17">
        <f t="shared" si="478"/>
        <v>0</v>
      </c>
      <c r="AA36" s="17">
        <f t="shared" si="478"/>
        <v>0</v>
      </c>
      <c r="AB36" s="17">
        <f t="shared" si="478"/>
        <v>0</v>
      </c>
      <c r="AC36" s="17">
        <f t="shared" si="478"/>
        <v>0</v>
      </c>
      <c r="AD36" s="17">
        <f t="shared" si="478"/>
        <v>0</v>
      </c>
      <c r="AE36" s="319">
        <f t="shared" ref="AE36" si="479">SUM(S36:AD36)</f>
        <v>0</v>
      </c>
      <c r="AF36" s="17">
        <f t="shared" ref="AF36:AQ36" si="480">AF6-AF34</f>
        <v>0</v>
      </c>
      <c r="AG36" s="17">
        <f t="shared" si="480"/>
        <v>0</v>
      </c>
      <c r="AH36" s="17">
        <f t="shared" si="480"/>
        <v>0</v>
      </c>
      <c r="AI36" s="17">
        <f t="shared" si="480"/>
        <v>0</v>
      </c>
      <c r="AJ36" s="17">
        <f t="shared" si="480"/>
        <v>0</v>
      </c>
      <c r="AK36" s="17">
        <f t="shared" si="480"/>
        <v>0</v>
      </c>
      <c r="AL36" s="17">
        <f t="shared" si="480"/>
        <v>0</v>
      </c>
      <c r="AM36" s="17">
        <f t="shared" si="480"/>
        <v>0</v>
      </c>
      <c r="AN36" s="17">
        <f t="shared" si="480"/>
        <v>0</v>
      </c>
      <c r="AO36" s="17">
        <f t="shared" si="480"/>
        <v>0</v>
      </c>
      <c r="AP36" s="17">
        <f t="shared" si="480"/>
        <v>0</v>
      </c>
      <c r="AQ36" s="17">
        <f t="shared" si="480"/>
        <v>0</v>
      </c>
      <c r="AR36" s="319">
        <f t="shared" ref="AR36" si="481">SUM(AF36:AQ36)</f>
        <v>0</v>
      </c>
      <c r="AS36" s="17">
        <f t="shared" ref="AS36:BD36" si="482">AS6-AS34</f>
        <v>0</v>
      </c>
      <c r="AT36" s="17">
        <f t="shared" si="482"/>
        <v>0</v>
      </c>
      <c r="AU36" s="17">
        <f t="shared" si="482"/>
        <v>0</v>
      </c>
      <c r="AV36" s="17">
        <f t="shared" si="482"/>
        <v>0</v>
      </c>
      <c r="AW36" s="17">
        <f t="shared" si="482"/>
        <v>0</v>
      </c>
      <c r="AX36" s="17">
        <f t="shared" si="482"/>
        <v>0</v>
      </c>
      <c r="AY36" s="17">
        <f t="shared" si="482"/>
        <v>0</v>
      </c>
      <c r="AZ36" s="17">
        <f t="shared" si="482"/>
        <v>0</v>
      </c>
      <c r="BA36" s="17">
        <f t="shared" si="482"/>
        <v>0</v>
      </c>
      <c r="BB36" s="17">
        <f t="shared" si="482"/>
        <v>0</v>
      </c>
      <c r="BC36" s="17">
        <f t="shared" si="482"/>
        <v>0</v>
      </c>
      <c r="BD36" s="17">
        <f t="shared" si="482"/>
        <v>0</v>
      </c>
      <c r="BE36" s="319">
        <f t="shared" ref="BE36" si="483">SUM(AS36:BD36)</f>
        <v>0</v>
      </c>
      <c r="BF36" s="17">
        <f t="shared" ref="BF36:BQ36" si="484">BF6-BF34</f>
        <v>0</v>
      </c>
      <c r="BG36" s="17">
        <f t="shared" si="484"/>
        <v>0</v>
      </c>
      <c r="BH36" s="17">
        <f t="shared" si="484"/>
        <v>0</v>
      </c>
      <c r="BI36" s="17">
        <f t="shared" si="484"/>
        <v>0</v>
      </c>
      <c r="BJ36" s="17">
        <f t="shared" si="484"/>
        <v>0</v>
      </c>
      <c r="BK36" s="17">
        <f t="shared" si="484"/>
        <v>0</v>
      </c>
      <c r="BL36" s="17">
        <f t="shared" si="484"/>
        <v>0</v>
      </c>
      <c r="BM36" s="17">
        <f t="shared" si="484"/>
        <v>0</v>
      </c>
      <c r="BN36" s="17">
        <f t="shared" si="484"/>
        <v>0</v>
      </c>
      <c r="BO36" s="17">
        <f t="shared" si="484"/>
        <v>0</v>
      </c>
      <c r="BP36" s="17">
        <f t="shared" si="484"/>
        <v>0</v>
      </c>
      <c r="BQ36" s="17">
        <f t="shared" si="484"/>
        <v>0</v>
      </c>
      <c r="BR36" s="319">
        <f t="shared" ref="BR36" si="485">SUM(BF36:BQ36)</f>
        <v>0</v>
      </c>
      <c r="BS36" s="17">
        <f t="shared" ref="BS36:CD36" si="486">BS6-BS34</f>
        <v>0</v>
      </c>
      <c r="BT36" s="17">
        <f t="shared" si="486"/>
        <v>0</v>
      </c>
      <c r="BU36" s="17">
        <f t="shared" si="486"/>
        <v>0</v>
      </c>
      <c r="BV36" s="17">
        <f t="shared" si="486"/>
        <v>0</v>
      </c>
      <c r="BW36" s="17">
        <f t="shared" si="486"/>
        <v>0</v>
      </c>
      <c r="BX36" s="17">
        <f t="shared" si="486"/>
        <v>0</v>
      </c>
      <c r="BY36" s="17">
        <f t="shared" si="486"/>
        <v>0</v>
      </c>
      <c r="BZ36" s="17">
        <f t="shared" si="486"/>
        <v>0</v>
      </c>
      <c r="CA36" s="17">
        <f t="shared" si="486"/>
        <v>0</v>
      </c>
      <c r="CB36" s="17">
        <f t="shared" si="486"/>
        <v>0</v>
      </c>
      <c r="CC36" s="17">
        <f t="shared" si="486"/>
        <v>0</v>
      </c>
      <c r="CD36" s="17">
        <f t="shared" si="486"/>
        <v>0</v>
      </c>
      <c r="CE36" s="319">
        <f t="shared" ref="CE36" si="487">SUM(BS36:CD36)</f>
        <v>0</v>
      </c>
      <c r="CF36" s="17">
        <f t="shared" ref="CF36:CQ36" si="488">CF6-CF34</f>
        <v>0</v>
      </c>
      <c r="CG36" s="17">
        <f t="shared" si="488"/>
        <v>0</v>
      </c>
      <c r="CH36" s="17">
        <f t="shared" si="488"/>
        <v>0</v>
      </c>
      <c r="CI36" s="17">
        <f t="shared" si="488"/>
        <v>0</v>
      </c>
      <c r="CJ36" s="17">
        <f t="shared" si="488"/>
        <v>0</v>
      </c>
      <c r="CK36" s="17">
        <f t="shared" si="488"/>
        <v>0</v>
      </c>
      <c r="CL36" s="17">
        <f t="shared" si="488"/>
        <v>0</v>
      </c>
      <c r="CM36" s="17">
        <f t="shared" si="488"/>
        <v>0</v>
      </c>
      <c r="CN36" s="17">
        <f t="shared" si="488"/>
        <v>0</v>
      </c>
      <c r="CO36" s="17">
        <f t="shared" si="488"/>
        <v>0</v>
      </c>
      <c r="CP36" s="17">
        <f t="shared" si="488"/>
        <v>0</v>
      </c>
      <c r="CQ36" s="17">
        <f t="shared" si="488"/>
        <v>0</v>
      </c>
      <c r="CR36" s="319">
        <f t="shared" ref="CR36" si="489">SUM(CF36:CQ36)</f>
        <v>0</v>
      </c>
      <c r="CS36" s="17">
        <f t="shared" ref="CS36:DD36" si="490">CS6-CS34</f>
        <v>0</v>
      </c>
      <c r="CT36" s="17">
        <f t="shared" si="490"/>
        <v>0</v>
      </c>
      <c r="CU36" s="17">
        <f t="shared" si="490"/>
        <v>0</v>
      </c>
      <c r="CV36" s="17">
        <f t="shared" si="490"/>
        <v>0</v>
      </c>
      <c r="CW36" s="17">
        <f t="shared" si="490"/>
        <v>0</v>
      </c>
      <c r="CX36" s="17">
        <f t="shared" si="490"/>
        <v>0</v>
      </c>
      <c r="CY36" s="17">
        <f t="shared" si="490"/>
        <v>0</v>
      </c>
      <c r="CZ36" s="17">
        <f t="shared" si="490"/>
        <v>0</v>
      </c>
      <c r="DA36" s="17">
        <f t="shared" si="490"/>
        <v>0</v>
      </c>
      <c r="DB36" s="17">
        <f t="shared" si="490"/>
        <v>0</v>
      </c>
      <c r="DC36" s="17">
        <f t="shared" si="490"/>
        <v>0</v>
      </c>
      <c r="DD36" s="17">
        <f t="shared" si="490"/>
        <v>0</v>
      </c>
      <c r="DE36" s="319">
        <f t="shared" ref="DE36" si="491">SUM(CS36:DD36)</f>
        <v>0</v>
      </c>
      <c r="DF36" s="17">
        <f t="shared" ref="DF36:DQ36" si="492">DF6-DF34</f>
        <v>0</v>
      </c>
      <c r="DG36" s="17">
        <f t="shared" si="492"/>
        <v>0</v>
      </c>
      <c r="DH36" s="17">
        <f t="shared" si="492"/>
        <v>0</v>
      </c>
      <c r="DI36" s="17">
        <f t="shared" si="492"/>
        <v>0</v>
      </c>
      <c r="DJ36" s="17">
        <f t="shared" si="492"/>
        <v>0</v>
      </c>
      <c r="DK36" s="17">
        <f t="shared" si="492"/>
        <v>0</v>
      </c>
      <c r="DL36" s="17">
        <f t="shared" si="492"/>
        <v>0</v>
      </c>
      <c r="DM36" s="17">
        <f t="shared" si="492"/>
        <v>0</v>
      </c>
      <c r="DN36" s="17">
        <f t="shared" si="492"/>
        <v>0</v>
      </c>
      <c r="DO36" s="17">
        <f t="shared" si="492"/>
        <v>0</v>
      </c>
      <c r="DP36" s="17">
        <f t="shared" si="492"/>
        <v>0</v>
      </c>
      <c r="DQ36" s="17">
        <f t="shared" si="492"/>
        <v>0</v>
      </c>
      <c r="DR36" s="319">
        <f t="shared" ref="DR36" si="493">SUM(DF36:DQ36)</f>
        <v>0</v>
      </c>
      <c r="DS36" s="17">
        <f t="shared" ref="DS36:ED36" si="494">DS6-DS34</f>
        <v>0</v>
      </c>
      <c r="DT36" s="17">
        <f t="shared" si="494"/>
        <v>0</v>
      </c>
      <c r="DU36" s="17">
        <f t="shared" si="494"/>
        <v>0</v>
      </c>
      <c r="DV36" s="17">
        <f t="shared" si="494"/>
        <v>0</v>
      </c>
      <c r="DW36" s="17">
        <f t="shared" si="494"/>
        <v>0</v>
      </c>
      <c r="DX36" s="17">
        <f t="shared" si="494"/>
        <v>0</v>
      </c>
      <c r="DY36" s="17">
        <f t="shared" si="494"/>
        <v>0</v>
      </c>
      <c r="DZ36" s="17">
        <f t="shared" si="494"/>
        <v>0</v>
      </c>
      <c r="EA36" s="17">
        <f t="shared" si="494"/>
        <v>0</v>
      </c>
      <c r="EB36" s="17">
        <f t="shared" si="494"/>
        <v>0</v>
      </c>
      <c r="EC36" s="17">
        <f t="shared" si="494"/>
        <v>0</v>
      </c>
      <c r="ED36" s="17">
        <f t="shared" si="494"/>
        <v>0</v>
      </c>
      <c r="EE36" s="391">
        <f t="shared" ref="EE36" si="495">SUM(DS36:ED36)</f>
        <v>0</v>
      </c>
    </row>
    <row r="37" spans="1:135" x14ac:dyDescent="0.2">
      <c r="A37" s="31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6 EMPRUNT 1'!E5</f>
        <v>0</v>
      </c>
      <c r="D38" s="9" t="s">
        <v>24</v>
      </c>
      <c r="F38" s="17">
        <f t="shared" ref="F38:Q39" si="496">IF(F$2&gt;=$B$18,$E38,0)</f>
        <v>0</v>
      </c>
      <c r="G38" s="17">
        <f t="shared" si="496"/>
        <v>0</v>
      </c>
      <c r="H38" s="17">
        <f t="shared" si="496"/>
        <v>0</v>
      </c>
      <c r="I38" s="17">
        <f t="shared" si="496"/>
        <v>0</v>
      </c>
      <c r="J38" s="17">
        <f t="shared" si="496"/>
        <v>0</v>
      </c>
      <c r="K38" s="17">
        <f t="shared" si="496"/>
        <v>0</v>
      </c>
      <c r="L38" s="17">
        <f t="shared" si="496"/>
        <v>0</v>
      </c>
      <c r="M38" s="17">
        <f t="shared" si="496"/>
        <v>0</v>
      </c>
      <c r="N38" s="17">
        <f t="shared" si="496"/>
        <v>0</v>
      </c>
      <c r="O38" s="17">
        <f t="shared" si="496"/>
        <v>0</v>
      </c>
      <c r="P38" s="17">
        <f t="shared" si="496"/>
        <v>0</v>
      </c>
      <c r="Q38" s="17">
        <f t="shared" si="496"/>
        <v>0</v>
      </c>
      <c r="R38" s="319">
        <f t="shared" ref="R38:R39" si="497">SUM(F38:Q38)</f>
        <v>0</v>
      </c>
      <c r="S38" s="17">
        <f t="shared" ref="S38:AD39" si="498">IF(S$2&gt;=$B$18,$E38,0)</f>
        <v>0</v>
      </c>
      <c r="T38" s="17">
        <f t="shared" si="498"/>
        <v>0</v>
      </c>
      <c r="U38" s="17">
        <f t="shared" si="498"/>
        <v>0</v>
      </c>
      <c r="V38" s="17">
        <f t="shared" si="498"/>
        <v>0</v>
      </c>
      <c r="W38" s="17">
        <f t="shared" si="498"/>
        <v>0</v>
      </c>
      <c r="X38" s="17">
        <f t="shared" si="498"/>
        <v>0</v>
      </c>
      <c r="Y38" s="17">
        <f t="shared" si="498"/>
        <v>0</v>
      </c>
      <c r="Z38" s="17">
        <f t="shared" si="498"/>
        <v>0</v>
      </c>
      <c r="AA38" s="17">
        <f t="shared" si="498"/>
        <v>0</v>
      </c>
      <c r="AB38" s="17">
        <f t="shared" si="498"/>
        <v>0</v>
      </c>
      <c r="AC38" s="17">
        <f t="shared" si="498"/>
        <v>0</v>
      </c>
      <c r="AD38" s="17">
        <f t="shared" si="498"/>
        <v>0</v>
      </c>
      <c r="AE38" s="319">
        <f t="shared" ref="AE38:AE39" si="499">SUM(S38:AD38)</f>
        <v>0</v>
      </c>
      <c r="AF38" s="17">
        <f t="shared" ref="AF38:AQ39" si="500">IF(AF$2&gt;=$B$18,$E38,0)</f>
        <v>0</v>
      </c>
      <c r="AG38" s="17">
        <f t="shared" si="500"/>
        <v>0</v>
      </c>
      <c r="AH38" s="17">
        <f t="shared" si="500"/>
        <v>0</v>
      </c>
      <c r="AI38" s="17">
        <f t="shared" si="500"/>
        <v>0</v>
      </c>
      <c r="AJ38" s="17">
        <f t="shared" si="500"/>
        <v>0</v>
      </c>
      <c r="AK38" s="17">
        <f t="shared" si="500"/>
        <v>0</v>
      </c>
      <c r="AL38" s="17">
        <f t="shared" si="500"/>
        <v>0</v>
      </c>
      <c r="AM38" s="17">
        <f t="shared" si="500"/>
        <v>0</v>
      </c>
      <c r="AN38" s="17">
        <f t="shared" si="500"/>
        <v>0</v>
      </c>
      <c r="AO38" s="17">
        <f t="shared" si="500"/>
        <v>0</v>
      </c>
      <c r="AP38" s="17">
        <f t="shared" si="500"/>
        <v>0</v>
      </c>
      <c r="AQ38" s="17">
        <f t="shared" si="500"/>
        <v>0</v>
      </c>
      <c r="AR38" s="319">
        <f t="shared" ref="AR38:AR39" si="501">SUM(AF38:AQ38)</f>
        <v>0</v>
      </c>
      <c r="AS38" s="17">
        <f t="shared" ref="AS38:BD39" si="502">IF(AS$2&gt;=$B$18,$E38,0)</f>
        <v>0</v>
      </c>
      <c r="AT38" s="17">
        <f t="shared" si="502"/>
        <v>0</v>
      </c>
      <c r="AU38" s="17">
        <f t="shared" si="502"/>
        <v>0</v>
      </c>
      <c r="AV38" s="17">
        <f t="shared" si="502"/>
        <v>0</v>
      </c>
      <c r="AW38" s="17">
        <f t="shared" si="502"/>
        <v>0</v>
      </c>
      <c r="AX38" s="17">
        <f t="shared" si="502"/>
        <v>0</v>
      </c>
      <c r="AY38" s="17">
        <f t="shared" si="502"/>
        <v>0</v>
      </c>
      <c r="AZ38" s="17">
        <f t="shared" si="502"/>
        <v>0</v>
      </c>
      <c r="BA38" s="17">
        <f t="shared" si="502"/>
        <v>0</v>
      </c>
      <c r="BB38" s="17">
        <f t="shared" si="502"/>
        <v>0</v>
      </c>
      <c r="BC38" s="17">
        <f t="shared" si="502"/>
        <v>0</v>
      </c>
      <c r="BD38" s="17">
        <f t="shared" si="502"/>
        <v>0</v>
      </c>
      <c r="BE38" s="319">
        <f t="shared" ref="BE38:BE39" si="503">SUM(AS38:BD38)</f>
        <v>0</v>
      </c>
      <c r="BF38" s="17">
        <f t="shared" ref="BF38:BQ39" si="504">IF(BF$2&gt;=$B$18,$E38,0)</f>
        <v>0</v>
      </c>
      <c r="BG38" s="17">
        <f t="shared" si="504"/>
        <v>0</v>
      </c>
      <c r="BH38" s="17">
        <f t="shared" si="504"/>
        <v>0</v>
      </c>
      <c r="BI38" s="17">
        <f t="shared" si="504"/>
        <v>0</v>
      </c>
      <c r="BJ38" s="17">
        <f t="shared" si="504"/>
        <v>0</v>
      </c>
      <c r="BK38" s="17">
        <f t="shared" si="504"/>
        <v>0</v>
      </c>
      <c r="BL38" s="17">
        <f t="shared" si="504"/>
        <v>0</v>
      </c>
      <c r="BM38" s="17">
        <f t="shared" si="504"/>
        <v>0</v>
      </c>
      <c r="BN38" s="17">
        <f t="shared" si="504"/>
        <v>0</v>
      </c>
      <c r="BO38" s="17">
        <f t="shared" si="504"/>
        <v>0</v>
      </c>
      <c r="BP38" s="17">
        <f t="shared" si="504"/>
        <v>0</v>
      </c>
      <c r="BQ38" s="17">
        <f t="shared" si="504"/>
        <v>0</v>
      </c>
      <c r="BR38" s="319">
        <f t="shared" ref="BR38:BR39" si="505">SUM(BF38:BQ38)</f>
        <v>0</v>
      </c>
      <c r="BS38" s="17">
        <f t="shared" ref="BS38:CD39" si="506">IF(BS$2&gt;=$B$18,$E38,0)</f>
        <v>0</v>
      </c>
      <c r="BT38" s="17">
        <f t="shared" si="506"/>
        <v>0</v>
      </c>
      <c r="BU38" s="17">
        <f t="shared" si="506"/>
        <v>0</v>
      </c>
      <c r="BV38" s="17">
        <f t="shared" si="506"/>
        <v>0</v>
      </c>
      <c r="BW38" s="17">
        <f t="shared" si="506"/>
        <v>0</v>
      </c>
      <c r="BX38" s="17">
        <f t="shared" si="506"/>
        <v>0</v>
      </c>
      <c r="BY38" s="17">
        <f t="shared" si="506"/>
        <v>0</v>
      </c>
      <c r="BZ38" s="17">
        <f t="shared" si="506"/>
        <v>0</v>
      </c>
      <c r="CA38" s="17">
        <f t="shared" si="506"/>
        <v>0</v>
      </c>
      <c r="CB38" s="17">
        <f t="shared" si="506"/>
        <v>0</v>
      </c>
      <c r="CC38" s="17">
        <f t="shared" si="506"/>
        <v>0</v>
      </c>
      <c r="CD38" s="17">
        <f t="shared" si="506"/>
        <v>0</v>
      </c>
      <c r="CE38" s="319">
        <f t="shared" ref="CE38:CE39" si="507">SUM(BS38:CD38)</f>
        <v>0</v>
      </c>
      <c r="CF38" s="17">
        <f t="shared" ref="CF38:CQ39" si="508">IF(CF$2&gt;=$B$18,$E38,0)</f>
        <v>0</v>
      </c>
      <c r="CG38" s="17">
        <f t="shared" si="508"/>
        <v>0</v>
      </c>
      <c r="CH38" s="17">
        <f t="shared" si="508"/>
        <v>0</v>
      </c>
      <c r="CI38" s="17">
        <f t="shared" si="508"/>
        <v>0</v>
      </c>
      <c r="CJ38" s="17">
        <f t="shared" si="508"/>
        <v>0</v>
      </c>
      <c r="CK38" s="17">
        <f t="shared" si="508"/>
        <v>0</v>
      </c>
      <c r="CL38" s="17">
        <f t="shared" si="508"/>
        <v>0</v>
      </c>
      <c r="CM38" s="17">
        <f t="shared" si="508"/>
        <v>0</v>
      </c>
      <c r="CN38" s="17">
        <f t="shared" si="508"/>
        <v>0</v>
      </c>
      <c r="CO38" s="17">
        <f t="shared" si="508"/>
        <v>0</v>
      </c>
      <c r="CP38" s="17">
        <f t="shared" si="508"/>
        <v>0</v>
      </c>
      <c r="CQ38" s="17">
        <f t="shared" si="508"/>
        <v>0</v>
      </c>
      <c r="CR38" s="319">
        <f t="shared" ref="CR38:CR39" si="509">SUM(CF38:CQ38)</f>
        <v>0</v>
      </c>
      <c r="CS38" s="17">
        <f t="shared" ref="CS38:DD39" si="510">IF(CS$2&gt;=$B$18,$E38,0)</f>
        <v>0</v>
      </c>
      <c r="CT38" s="17">
        <f t="shared" si="510"/>
        <v>0</v>
      </c>
      <c r="CU38" s="17">
        <f t="shared" si="510"/>
        <v>0</v>
      </c>
      <c r="CV38" s="17">
        <f t="shared" si="510"/>
        <v>0</v>
      </c>
      <c r="CW38" s="17">
        <f t="shared" si="510"/>
        <v>0</v>
      </c>
      <c r="CX38" s="17">
        <f t="shared" si="510"/>
        <v>0</v>
      </c>
      <c r="CY38" s="17">
        <f t="shared" si="510"/>
        <v>0</v>
      </c>
      <c r="CZ38" s="17">
        <f t="shared" si="510"/>
        <v>0</v>
      </c>
      <c r="DA38" s="17">
        <f t="shared" si="510"/>
        <v>0</v>
      </c>
      <c r="DB38" s="17">
        <f t="shared" si="510"/>
        <v>0</v>
      </c>
      <c r="DC38" s="17">
        <f t="shared" si="510"/>
        <v>0</v>
      </c>
      <c r="DD38" s="17">
        <f t="shared" si="510"/>
        <v>0</v>
      </c>
      <c r="DE38" s="319">
        <f t="shared" ref="DE38:DE39" si="511">SUM(CS38:DD38)</f>
        <v>0</v>
      </c>
      <c r="DF38" s="17">
        <f t="shared" ref="DF38:DQ39" si="512">IF(DF$2&gt;=$B$18,$E38,0)</f>
        <v>0</v>
      </c>
      <c r="DG38" s="17">
        <f t="shared" si="512"/>
        <v>0</v>
      </c>
      <c r="DH38" s="17">
        <f t="shared" si="512"/>
        <v>0</v>
      </c>
      <c r="DI38" s="17">
        <f t="shared" si="512"/>
        <v>0</v>
      </c>
      <c r="DJ38" s="17">
        <f t="shared" si="512"/>
        <v>0</v>
      </c>
      <c r="DK38" s="17">
        <f t="shared" si="512"/>
        <v>0</v>
      </c>
      <c r="DL38" s="17">
        <f t="shared" si="512"/>
        <v>0</v>
      </c>
      <c r="DM38" s="17">
        <f t="shared" si="512"/>
        <v>0</v>
      </c>
      <c r="DN38" s="17">
        <f t="shared" si="512"/>
        <v>0</v>
      </c>
      <c r="DO38" s="17">
        <f t="shared" si="512"/>
        <v>0</v>
      </c>
      <c r="DP38" s="17">
        <f t="shared" si="512"/>
        <v>0</v>
      </c>
      <c r="DQ38" s="17">
        <f t="shared" si="512"/>
        <v>0</v>
      </c>
      <c r="DR38" s="319">
        <f t="shared" ref="DR38:DR39" si="513">SUM(DF38:DQ38)</f>
        <v>0</v>
      </c>
      <c r="DS38" s="17">
        <f t="shared" ref="DS38:ED39" si="514">IF(DS$2&gt;=$B$18,$E38,0)</f>
        <v>0</v>
      </c>
      <c r="DT38" s="17">
        <f t="shared" si="514"/>
        <v>0</v>
      </c>
      <c r="DU38" s="17">
        <f t="shared" si="514"/>
        <v>0</v>
      </c>
      <c r="DV38" s="17">
        <f t="shared" si="514"/>
        <v>0</v>
      </c>
      <c r="DW38" s="17">
        <f t="shared" si="514"/>
        <v>0</v>
      </c>
      <c r="DX38" s="17">
        <f t="shared" si="514"/>
        <v>0</v>
      </c>
      <c r="DY38" s="17">
        <f t="shared" si="514"/>
        <v>0</v>
      </c>
      <c r="DZ38" s="17">
        <f t="shared" si="514"/>
        <v>0</v>
      </c>
      <c r="EA38" s="17">
        <f t="shared" si="514"/>
        <v>0</v>
      </c>
      <c r="EB38" s="17">
        <f t="shared" si="514"/>
        <v>0</v>
      </c>
      <c r="EC38" s="17">
        <f t="shared" si="514"/>
        <v>0</v>
      </c>
      <c r="ED38" s="17">
        <f t="shared" si="514"/>
        <v>0</v>
      </c>
      <c r="EE38" s="391">
        <f t="shared" ref="EE38:EE39" si="515">SUM(DS38:ED38)</f>
        <v>0</v>
      </c>
    </row>
    <row r="39" spans="1:135" x14ac:dyDescent="0.2">
      <c r="A39" s="12" t="s">
        <v>4</v>
      </c>
      <c r="B39" s="435">
        <f>'SPACELOG 6 EMPRUNT 1'!E7</f>
        <v>15</v>
      </c>
      <c r="D39" s="9" t="s">
        <v>25</v>
      </c>
      <c r="F39" s="17">
        <f t="shared" si="496"/>
        <v>0</v>
      </c>
      <c r="G39" s="17">
        <f t="shared" si="496"/>
        <v>0</v>
      </c>
      <c r="H39" s="17">
        <f t="shared" si="496"/>
        <v>0</v>
      </c>
      <c r="I39" s="17">
        <f t="shared" si="496"/>
        <v>0</v>
      </c>
      <c r="J39" s="17">
        <f t="shared" si="496"/>
        <v>0</v>
      </c>
      <c r="K39" s="17">
        <f t="shared" si="496"/>
        <v>0</v>
      </c>
      <c r="L39" s="17">
        <f t="shared" si="496"/>
        <v>0</v>
      </c>
      <c r="M39" s="17">
        <f t="shared" si="496"/>
        <v>0</v>
      </c>
      <c r="N39" s="17">
        <f t="shared" si="496"/>
        <v>0</v>
      </c>
      <c r="O39" s="17">
        <f t="shared" si="496"/>
        <v>0</v>
      </c>
      <c r="P39" s="17">
        <f t="shared" si="496"/>
        <v>0</v>
      </c>
      <c r="Q39" s="17">
        <f t="shared" si="496"/>
        <v>0</v>
      </c>
      <c r="R39" s="319">
        <f t="shared" si="497"/>
        <v>0</v>
      </c>
      <c r="S39" s="17">
        <f t="shared" si="498"/>
        <v>0</v>
      </c>
      <c r="T39" s="17">
        <f t="shared" si="498"/>
        <v>0</v>
      </c>
      <c r="U39" s="17">
        <f t="shared" si="498"/>
        <v>0</v>
      </c>
      <c r="V39" s="17">
        <f t="shared" si="498"/>
        <v>0</v>
      </c>
      <c r="W39" s="17">
        <f t="shared" si="498"/>
        <v>0</v>
      </c>
      <c r="X39" s="17">
        <f t="shared" si="498"/>
        <v>0</v>
      </c>
      <c r="Y39" s="17">
        <f t="shared" si="498"/>
        <v>0</v>
      </c>
      <c r="Z39" s="17">
        <f t="shared" si="498"/>
        <v>0</v>
      </c>
      <c r="AA39" s="17">
        <f t="shared" si="498"/>
        <v>0</v>
      </c>
      <c r="AB39" s="17">
        <f t="shared" si="498"/>
        <v>0</v>
      </c>
      <c r="AC39" s="17">
        <f t="shared" si="498"/>
        <v>0</v>
      </c>
      <c r="AD39" s="17">
        <f t="shared" si="498"/>
        <v>0</v>
      </c>
      <c r="AE39" s="319">
        <f t="shared" si="499"/>
        <v>0</v>
      </c>
      <c r="AF39" s="17">
        <f t="shared" si="500"/>
        <v>0</v>
      </c>
      <c r="AG39" s="17">
        <f t="shared" si="500"/>
        <v>0</v>
      </c>
      <c r="AH39" s="17">
        <f t="shared" si="500"/>
        <v>0</v>
      </c>
      <c r="AI39" s="17">
        <f t="shared" si="500"/>
        <v>0</v>
      </c>
      <c r="AJ39" s="17">
        <f t="shared" si="500"/>
        <v>0</v>
      </c>
      <c r="AK39" s="17">
        <f t="shared" si="500"/>
        <v>0</v>
      </c>
      <c r="AL39" s="17">
        <f t="shared" si="500"/>
        <v>0</v>
      </c>
      <c r="AM39" s="17">
        <f t="shared" si="500"/>
        <v>0</v>
      </c>
      <c r="AN39" s="17">
        <f t="shared" si="500"/>
        <v>0</v>
      </c>
      <c r="AO39" s="17">
        <f t="shared" si="500"/>
        <v>0</v>
      </c>
      <c r="AP39" s="17">
        <f t="shared" si="500"/>
        <v>0</v>
      </c>
      <c r="AQ39" s="17">
        <f t="shared" si="500"/>
        <v>0</v>
      </c>
      <c r="AR39" s="319">
        <f t="shared" si="501"/>
        <v>0</v>
      </c>
      <c r="AS39" s="17">
        <f t="shared" si="502"/>
        <v>0</v>
      </c>
      <c r="AT39" s="17">
        <f t="shared" si="502"/>
        <v>0</v>
      </c>
      <c r="AU39" s="17">
        <f t="shared" si="502"/>
        <v>0</v>
      </c>
      <c r="AV39" s="17">
        <f t="shared" si="502"/>
        <v>0</v>
      </c>
      <c r="AW39" s="17">
        <f t="shared" si="502"/>
        <v>0</v>
      </c>
      <c r="AX39" s="17">
        <f t="shared" si="502"/>
        <v>0</v>
      </c>
      <c r="AY39" s="17">
        <f t="shared" si="502"/>
        <v>0</v>
      </c>
      <c r="AZ39" s="17">
        <f t="shared" si="502"/>
        <v>0</v>
      </c>
      <c r="BA39" s="17">
        <f t="shared" si="502"/>
        <v>0</v>
      </c>
      <c r="BB39" s="17">
        <f t="shared" si="502"/>
        <v>0</v>
      </c>
      <c r="BC39" s="17">
        <f t="shared" si="502"/>
        <v>0</v>
      </c>
      <c r="BD39" s="17">
        <f t="shared" si="502"/>
        <v>0</v>
      </c>
      <c r="BE39" s="319">
        <f t="shared" si="503"/>
        <v>0</v>
      </c>
      <c r="BF39" s="17">
        <f t="shared" si="504"/>
        <v>0</v>
      </c>
      <c r="BG39" s="17">
        <f t="shared" si="504"/>
        <v>0</v>
      </c>
      <c r="BH39" s="17">
        <f t="shared" si="504"/>
        <v>0</v>
      </c>
      <c r="BI39" s="17">
        <f t="shared" si="504"/>
        <v>0</v>
      </c>
      <c r="BJ39" s="17">
        <f t="shared" si="504"/>
        <v>0</v>
      </c>
      <c r="BK39" s="17">
        <f t="shared" si="504"/>
        <v>0</v>
      </c>
      <c r="BL39" s="17">
        <f t="shared" si="504"/>
        <v>0</v>
      </c>
      <c r="BM39" s="17">
        <f t="shared" si="504"/>
        <v>0</v>
      </c>
      <c r="BN39" s="17">
        <f t="shared" si="504"/>
        <v>0</v>
      </c>
      <c r="BO39" s="17">
        <f t="shared" si="504"/>
        <v>0</v>
      </c>
      <c r="BP39" s="17">
        <f t="shared" si="504"/>
        <v>0</v>
      </c>
      <c r="BQ39" s="17">
        <f t="shared" si="504"/>
        <v>0</v>
      </c>
      <c r="BR39" s="319">
        <f t="shared" si="505"/>
        <v>0</v>
      </c>
      <c r="BS39" s="17">
        <f t="shared" si="506"/>
        <v>0</v>
      </c>
      <c r="BT39" s="17">
        <f t="shared" si="506"/>
        <v>0</v>
      </c>
      <c r="BU39" s="17">
        <f t="shared" si="506"/>
        <v>0</v>
      </c>
      <c r="BV39" s="17">
        <f t="shared" si="506"/>
        <v>0</v>
      </c>
      <c r="BW39" s="17">
        <f t="shared" si="506"/>
        <v>0</v>
      </c>
      <c r="BX39" s="17">
        <f t="shared" si="506"/>
        <v>0</v>
      </c>
      <c r="BY39" s="17">
        <f t="shared" si="506"/>
        <v>0</v>
      </c>
      <c r="BZ39" s="17">
        <f t="shared" si="506"/>
        <v>0</v>
      </c>
      <c r="CA39" s="17">
        <f t="shared" si="506"/>
        <v>0</v>
      </c>
      <c r="CB39" s="17">
        <f t="shared" si="506"/>
        <v>0</v>
      </c>
      <c r="CC39" s="17">
        <f t="shared" si="506"/>
        <v>0</v>
      </c>
      <c r="CD39" s="17">
        <f t="shared" si="506"/>
        <v>0</v>
      </c>
      <c r="CE39" s="319">
        <f t="shared" si="507"/>
        <v>0</v>
      </c>
      <c r="CF39" s="17">
        <f t="shared" si="508"/>
        <v>0</v>
      </c>
      <c r="CG39" s="17">
        <f t="shared" si="508"/>
        <v>0</v>
      </c>
      <c r="CH39" s="17">
        <f t="shared" si="508"/>
        <v>0</v>
      </c>
      <c r="CI39" s="17">
        <f t="shared" si="508"/>
        <v>0</v>
      </c>
      <c r="CJ39" s="17">
        <f t="shared" si="508"/>
        <v>0</v>
      </c>
      <c r="CK39" s="17">
        <f t="shared" si="508"/>
        <v>0</v>
      </c>
      <c r="CL39" s="17">
        <f t="shared" si="508"/>
        <v>0</v>
      </c>
      <c r="CM39" s="17">
        <f t="shared" si="508"/>
        <v>0</v>
      </c>
      <c r="CN39" s="17">
        <f t="shared" si="508"/>
        <v>0</v>
      </c>
      <c r="CO39" s="17">
        <f t="shared" si="508"/>
        <v>0</v>
      </c>
      <c r="CP39" s="17">
        <f t="shared" si="508"/>
        <v>0</v>
      </c>
      <c r="CQ39" s="17">
        <f t="shared" si="508"/>
        <v>0</v>
      </c>
      <c r="CR39" s="319">
        <f t="shared" si="509"/>
        <v>0</v>
      </c>
      <c r="CS39" s="17">
        <f t="shared" si="510"/>
        <v>0</v>
      </c>
      <c r="CT39" s="17">
        <f t="shared" si="510"/>
        <v>0</v>
      </c>
      <c r="CU39" s="17">
        <f t="shared" si="510"/>
        <v>0</v>
      </c>
      <c r="CV39" s="17">
        <f t="shared" si="510"/>
        <v>0</v>
      </c>
      <c r="CW39" s="17">
        <f t="shared" si="510"/>
        <v>0</v>
      </c>
      <c r="CX39" s="17">
        <f t="shared" si="510"/>
        <v>0</v>
      </c>
      <c r="CY39" s="17">
        <f t="shared" si="510"/>
        <v>0</v>
      </c>
      <c r="CZ39" s="17">
        <f t="shared" si="510"/>
        <v>0</v>
      </c>
      <c r="DA39" s="17">
        <f t="shared" si="510"/>
        <v>0</v>
      </c>
      <c r="DB39" s="17">
        <f t="shared" si="510"/>
        <v>0</v>
      </c>
      <c r="DC39" s="17">
        <f t="shared" si="510"/>
        <v>0</v>
      </c>
      <c r="DD39" s="17">
        <f t="shared" si="510"/>
        <v>0</v>
      </c>
      <c r="DE39" s="319">
        <f t="shared" si="511"/>
        <v>0</v>
      </c>
      <c r="DF39" s="17">
        <f t="shared" si="512"/>
        <v>0</v>
      </c>
      <c r="DG39" s="17">
        <f t="shared" si="512"/>
        <v>0</v>
      </c>
      <c r="DH39" s="17">
        <f t="shared" si="512"/>
        <v>0</v>
      </c>
      <c r="DI39" s="17">
        <f t="shared" si="512"/>
        <v>0</v>
      </c>
      <c r="DJ39" s="17">
        <f t="shared" si="512"/>
        <v>0</v>
      </c>
      <c r="DK39" s="17">
        <f t="shared" si="512"/>
        <v>0</v>
      </c>
      <c r="DL39" s="17">
        <f t="shared" si="512"/>
        <v>0</v>
      </c>
      <c r="DM39" s="17">
        <f t="shared" si="512"/>
        <v>0</v>
      </c>
      <c r="DN39" s="17">
        <f t="shared" si="512"/>
        <v>0</v>
      </c>
      <c r="DO39" s="17">
        <f t="shared" si="512"/>
        <v>0</v>
      </c>
      <c r="DP39" s="17">
        <f t="shared" si="512"/>
        <v>0</v>
      </c>
      <c r="DQ39" s="17">
        <f t="shared" si="512"/>
        <v>0</v>
      </c>
      <c r="DR39" s="319">
        <f t="shared" si="513"/>
        <v>0</v>
      </c>
      <c r="DS39" s="17">
        <f t="shared" si="514"/>
        <v>0</v>
      </c>
      <c r="DT39" s="17">
        <f t="shared" si="514"/>
        <v>0</v>
      </c>
      <c r="DU39" s="17">
        <f t="shared" si="514"/>
        <v>0</v>
      </c>
      <c r="DV39" s="17">
        <f t="shared" si="514"/>
        <v>0</v>
      </c>
      <c r="DW39" s="17">
        <f t="shared" si="514"/>
        <v>0</v>
      </c>
      <c r="DX39" s="17">
        <f t="shared" si="514"/>
        <v>0</v>
      </c>
      <c r="DY39" s="17">
        <f t="shared" si="514"/>
        <v>0</v>
      </c>
      <c r="DZ39" s="17">
        <f t="shared" si="514"/>
        <v>0</v>
      </c>
      <c r="EA39" s="17">
        <f t="shared" si="514"/>
        <v>0</v>
      </c>
      <c r="EB39" s="17">
        <f t="shared" si="514"/>
        <v>0</v>
      </c>
      <c r="EC39" s="17">
        <f t="shared" si="514"/>
        <v>0</v>
      </c>
      <c r="ED39" s="17">
        <f t="shared" si="514"/>
        <v>0</v>
      </c>
      <c r="EE39" s="391">
        <f t="shared" si="515"/>
        <v>0</v>
      </c>
    </row>
    <row r="40" spans="1:135" x14ac:dyDescent="0.2">
      <c r="A40" s="12" t="s">
        <v>5</v>
      </c>
      <c r="B40" s="435">
        <f>'SPACELOG 6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6 EMPRUNT 1'!E6</f>
        <v>3.95E-2</v>
      </c>
      <c r="D41" s="22" t="s">
        <v>46</v>
      </c>
      <c r="E41" s="47"/>
      <c r="F41" s="17">
        <f t="shared" ref="F41:Q41" si="516">F39+F38</f>
        <v>0</v>
      </c>
      <c r="G41" s="17">
        <f t="shared" si="516"/>
        <v>0</v>
      </c>
      <c r="H41" s="17">
        <f t="shared" si="516"/>
        <v>0</v>
      </c>
      <c r="I41" s="17">
        <f t="shared" si="516"/>
        <v>0</v>
      </c>
      <c r="J41" s="17">
        <f t="shared" si="516"/>
        <v>0</v>
      </c>
      <c r="K41" s="17">
        <f t="shared" si="516"/>
        <v>0</v>
      </c>
      <c r="L41" s="17">
        <f t="shared" si="516"/>
        <v>0</v>
      </c>
      <c r="M41" s="17">
        <f t="shared" si="516"/>
        <v>0</v>
      </c>
      <c r="N41" s="17">
        <f t="shared" si="516"/>
        <v>0</v>
      </c>
      <c r="O41" s="17">
        <f t="shared" si="516"/>
        <v>0</v>
      </c>
      <c r="P41" s="17">
        <f t="shared" si="516"/>
        <v>0</v>
      </c>
      <c r="Q41" s="17">
        <f t="shared" si="516"/>
        <v>0</v>
      </c>
      <c r="R41" s="319">
        <f t="shared" ref="R41" si="517">SUM(F41:Q41)</f>
        <v>0</v>
      </c>
      <c r="S41" s="17">
        <f t="shared" ref="S41:AD41" si="518">S39+S38</f>
        <v>0</v>
      </c>
      <c r="T41" s="17">
        <f t="shared" si="518"/>
        <v>0</v>
      </c>
      <c r="U41" s="17">
        <f t="shared" si="518"/>
        <v>0</v>
      </c>
      <c r="V41" s="17">
        <f t="shared" si="518"/>
        <v>0</v>
      </c>
      <c r="W41" s="17">
        <f t="shared" si="518"/>
        <v>0</v>
      </c>
      <c r="X41" s="17">
        <f t="shared" si="518"/>
        <v>0</v>
      </c>
      <c r="Y41" s="17">
        <f t="shared" si="518"/>
        <v>0</v>
      </c>
      <c r="Z41" s="17">
        <f t="shared" si="518"/>
        <v>0</v>
      </c>
      <c r="AA41" s="17">
        <f t="shared" si="518"/>
        <v>0</v>
      </c>
      <c r="AB41" s="17">
        <f t="shared" si="518"/>
        <v>0</v>
      </c>
      <c r="AC41" s="17">
        <f t="shared" si="518"/>
        <v>0</v>
      </c>
      <c r="AD41" s="17">
        <f t="shared" si="518"/>
        <v>0</v>
      </c>
      <c r="AE41" s="319">
        <f t="shared" ref="AE41" si="519">SUM(S41:AD41)</f>
        <v>0</v>
      </c>
      <c r="AF41" s="17">
        <f t="shared" ref="AF41:AQ41" si="520">AF39+AF38</f>
        <v>0</v>
      </c>
      <c r="AG41" s="17">
        <f t="shared" si="520"/>
        <v>0</v>
      </c>
      <c r="AH41" s="17">
        <f t="shared" si="520"/>
        <v>0</v>
      </c>
      <c r="AI41" s="17">
        <f t="shared" si="520"/>
        <v>0</v>
      </c>
      <c r="AJ41" s="17">
        <f t="shared" si="520"/>
        <v>0</v>
      </c>
      <c r="AK41" s="17">
        <f t="shared" si="520"/>
        <v>0</v>
      </c>
      <c r="AL41" s="17">
        <f t="shared" si="520"/>
        <v>0</v>
      </c>
      <c r="AM41" s="17">
        <f t="shared" si="520"/>
        <v>0</v>
      </c>
      <c r="AN41" s="17">
        <f t="shared" si="520"/>
        <v>0</v>
      </c>
      <c r="AO41" s="17">
        <f t="shared" si="520"/>
        <v>0</v>
      </c>
      <c r="AP41" s="17">
        <f t="shared" si="520"/>
        <v>0</v>
      </c>
      <c r="AQ41" s="17">
        <f t="shared" si="520"/>
        <v>0</v>
      </c>
      <c r="AR41" s="319">
        <f t="shared" ref="AR41" si="521">SUM(AF41:AQ41)</f>
        <v>0</v>
      </c>
      <c r="AS41" s="17">
        <f t="shared" ref="AS41:BD41" si="522">AS39+AS38</f>
        <v>0</v>
      </c>
      <c r="AT41" s="17">
        <f t="shared" si="522"/>
        <v>0</v>
      </c>
      <c r="AU41" s="17">
        <f t="shared" si="522"/>
        <v>0</v>
      </c>
      <c r="AV41" s="17">
        <f t="shared" si="522"/>
        <v>0</v>
      </c>
      <c r="AW41" s="17">
        <f t="shared" si="522"/>
        <v>0</v>
      </c>
      <c r="AX41" s="17">
        <f t="shared" si="522"/>
        <v>0</v>
      </c>
      <c r="AY41" s="17">
        <f t="shared" si="522"/>
        <v>0</v>
      </c>
      <c r="AZ41" s="17">
        <f t="shared" si="522"/>
        <v>0</v>
      </c>
      <c r="BA41" s="17">
        <f t="shared" si="522"/>
        <v>0</v>
      </c>
      <c r="BB41" s="17">
        <f t="shared" si="522"/>
        <v>0</v>
      </c>
      <c r="BC41" s="17">
        <f t="shared" si="522"/>
        <v>0</v>
      </c>
      <c r="BD41" s="17">
        <f t="shared" si="522"/>
        <v>0</v>
      </c>
      <c r="BE41" s="319">
        <f t="shared" ref="BE41" si="523">SUM(AS41:BD41)</f>
        <v>0</v>
      </c>
      <c r="BF41" s="17">
        <f t="shared" ref="BF41:BQ41" si="524">BF39+BF38</f>
        <v>0</v>
      </c>
      <c r="BG41" s="17">
        <f t="shared" si="524"/>
        <v>0</v>
      </c>
      <c r="BH41" s="17">
        <f t="shared" si="524"/>
        <v>0</v>
      </c>
      <c r="BI41" s="17">
        <f t="shared" si="524"/>
        <v>0</v>
      </c>
      <c r="BJ41" s="17">
        <f t="shared" si="524"/>
        <v>0</v>
      </c>
      <c r="BK41" s="17">
        <f t="shared" si="524"/>
        <v>0</v>
      </c>
      <c r="BL41" s="17">
        <f t="shared" si="524"/>
        <v>0</v>
      </c>
      <c r="BM41" s="17">
        <f t="shared" si="524"/>
        <v>0</v>
      </c>
      <c r="BN41" s="17">
        <f t="shared" si="524"/>
        <v>0</v>
      </c>
      <c r="BO41" s="17">
        <f t="shared" si="524"/>
        <v>0</v>
      </c>
      <c r="BP41" s="17">
        <f t="shared" si="524"/>
        <v>0</v>
      </c>
      <c r="BQ41" s="17">
        <f t="shared" si="524"/>
        <v>0</v>
      </c>
      <c r="BR41" s="319">
        <f t="shared" ref="BR41" si="525">SUM(BF41:BQ41)</f>
        <v>0</v>
      </c>
      <c r="BS41" s="17">
        <f t="shared" ref="BS41:CD41" si="526">BS39+BS38</f>
        <v>0</v>
      </c>
      <c r="BT41" s="17">
        <f t="shared" si="526"/>
        <v>0</v>
      </c>
      <c r="BU41" s="17">
        <f t="shared" si="526"/>
        <v>0</v>
      </c>
      <c r="BV41" s="17">
        <f t="shared" si="526"/>
        <v>0</v>
      </c>
      <c r="BW41" s="17">
        <f t="shared" si="526"/>
        <v>0</v>
      </c>
      <c r="BX41" s="17">
        <f t="shared" si="526"/>
        <v>0</v>
      </c>
      <c r="BY41" s="17">
        <f t="shared" si="526"/>
        <v>0</v>
      </c>
      <c r="BZ41" s="17">
        <f t="shared" si="526"/>
        <v>0</v>
      </c>
      <c r="CA41" s="17">
        <f t="shared" si="526"/>
        <v>0</v>
      </c>
      <c r="CB41" s="17">
        <f t="shared" si="526"/>
        <v>0</v>
      </c>
      <c r="CC41" s="17">
        <f t="shared" si="526"/>
        <v>0</v>
      </c>
      <c r="CD41" s="17">
        <f t="shared" si="526"/>
        <v>0</v>
      </c>
      <c r="CE41" s="319">
        <f t="shared" ref="CE41" si="527">SUM(BS41:CD41)</f>
        <v>0</v>
      </c>
      <c r="CF41" s="17">
        <f t="shared" ref="CF41:CQ41" si="528">CF39+CF38</f>
        <v>0</v>
      </c>
      <c r="CG41" s="17">
        <f t="shared" si="528"/>
        <v>0</v>
      </c>
      <c r="CH41" s="17">
        <f t="shared" si="528"/>
        <v>0</v>
      </c>
      <c r="CI41" s="17">
        <f t="shared" si="528"/>
        <v>0</v>
      </c>
      <c r="CJ41" s="17">
        <f t="shared" si="528"/>
        <v>0</v>
      </c>
      <c r="CK41" s="17">
        <f t="shared" si="528"/>
        <v>0</v>
      </c>
      <c r="CL41" s="17">
        <f t="shared" si="528"/>
        <v>0</v>
      </c>
      <c r="CM41" s="17">
        <f t="shared" si="528"/>
        <v>0</v>
      </c>
      <c r="CN41" s="17">
        <f t="shared" si="528"/>
        <v>0</v>
      </c>
      <c r="CO41" s="17">
        <f t="shared" si="528"/>
        <v>0</v>
      </c>
      <c r="CP41" s="17">
        <f t="shared" si="528"/>
        <v>0</v>
      </c>
      <c r="CQ41" s="17">
        <f t="shared" si="528"/>
        <v>0</v>
      </c>
      <c r="CR41" s="319">
        <f t="shared" ref="CR41" si="529">SUM(CF41:CQ41)</f>
        <v>0</v>
      </c>
      <c r="CS41" s="17">
        <f t="shared" ref="CS41:DD41" si="530">CS39+CS38</f>
        <v>0</v>
      </c>
      <c r="CT41" s="17">
        <f t="shared" si="530"/>
        <v>0</v>
      </c>
      <c r="CU41" s="17">
        <f t="shared" si="530"/>
        <v>0</v>
      </c>
      <c r="CV41" s="17">
        <f t="shared" si="530"/>
        <v>0</v>
      </c>
      <c r="CW41" s="17">
        <f t="shared" si="530"/>
        <v>0</v>
      </c>
      <c r="CX41" s="17">
        <f t="shared" si="530"/>
        <v>0</v>
      </c>
      <c r="CY41" s="17">
        <f t="shared" si="530"/>
        <v>0</v>
      </c>
      <c r="CZ41" s="17">
        <f t="shared" si="530"/>
        <v>0</v>
      </c>
      <c r="DA41" s="17">
        <f t="shared" si="530"/>
        <v>0</v>
      </c>
      <c r="DB41" s="17">
        <f t="shared" si="530"/>
        <v>0</v>
      </c>
      <c r="DC41" s="17">
        <f t="shared" si="530"/>
        <v>0</v>
      </c>
      <c r="DD41" s="17">
        <f t="shared" si="530"/>
        <v>0</v>
      </c>
      <c r="DE41" s="319">
        <f t="shared" ref="DE41" si="531">SUM(CS41:DD41)</f>
        <v>0</v>
      </c>
      <c r="DF41" s="17">
        <f t="shared" ref="DF41:DQ41" si="532">DF39+DF38</f>
        <v>0</v>
      </c>
      <c r="DG41" s="17">
        <f t="shared" si="532"/>
        <v>0</v>
      </c>
      <c r="DH41" s="17">
        <f t="shared" si="532"/>
        <v>0</v>
      </c>
      <c r="DI41" s="17">
        <f t="shared" si="532"/>
        <v>0</v>
      </c>
      <c r="DJ41" s="17">
        <f t="shared" si="532"/>
        <v>0</v>
      </c>
      <c r="DK41" s="17">
        <f t="shared" si="532"/>
        <v>0</v>
      </c>
      <c r="DL41" s="17">
        <f t="shared" si="532"/>
        <v>0</v>
      </c>
      <c r="DM41" s="17">
        <f t="shared" si="532"/>
        <v>0</v>
      </c>
      <c r="DN41" s="17">
        <f t="shared" si="532"/>
        <v>0</v>
      </c>
      <c r="DO41" s="17">
        <f t="shared" si="532"/>
        <v>0</v>
      </c>
      <c r="DP41" s="17">
        <f t="shared" si="532"/>
        <v>0</v>
      </c>
      <c r="DQ41" s="17">
        <f t="shared" si="532"/>
        <v>0</v>
      </c>
      <c r="DR41" s="319">
        <f t="shared" ref="DR41" si="533">SUM(DF41:DQ41)</f>
        <v>0</v>
      </c>
      <c r="DS41" s="17">
        <f t="shared" ref="DS41:ED41" si="534">DS39+DS38</f>
        <v>0</v>
      </c>
      <c r="DT41" s="17">
        <f t="shared" si="534"/>
        <v>0</v>
      </c>
      <c r="DU41" s="17">
        <f t="shared" si="534"/>
        <v>0</v>
      </c>
      <c r="DV41" s="17">
        <f t="shared" si="534"/>
        <v>0</v>
      </c>
      <c r="DW41" s="17">
        <f t="shared" si="534"/>
        <v>0</v>
      </c>
      <c r="DX41" s="17">
        <f t="shared" si="534"/>
        <v>0</v>
      </c>
      <c r="DY41" s="17">
        <f t="shared" si="534"/>
        <v>0</v>
      </c>
      <c r="DZ41" s="17">
        <f t="shared" si="534"/>
        <v>0</v>
      </c>
      <c r="EA41" s="17">
        <f t="shared" si="534"/>
        <v>0</v>
      </c>
      <c r="EB41" s="17">
        <f t="shared" si="534"/>
        <v>0</v>
      </c>
      <c r="EC41" s="17">
        <f t="shared" si="534"/>
        <v>0</v>
      </c>
      <c r="ED41" s="17">
        <f t="shared" si="534"/>
        <v>0</v>
      </c>
      <c r="EE41" s="391">
        <f t="shared" ref="EE41" si="535">SUM(DS41:ED41)</f>
        <v>0</v>
      </c>
    </row>
    <row r="42" spans="1:135" x14ac:dyDescent="0.2">
      <c r="A42" s="13" t="s">
        <v>7</v>
      </c>
      <c r="B42" s="17" t="str">
        <f>'SPACELOG 6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27">
        <f>'SPACELOG 6 EMPRUNT 1'!E9</f>
        <v>46357</v>
      </c>
      <c r="D43" s="9" t="s">
        <v>325</v>
      </c>
      <c r="F43" s="17">
        <f t="shared" ref="F43:Q43" si="536">IFERROR(IF(EOMONTH(F$2,0)&gt;=EOMONTH($B$43,0),ROUND($B$45/12,0),0),0)</f>
        <v>0</v>
      </c>
      <c r="G43" s="17">
        <f t="shared" si="536"/>
        <v>0</v>
      </c>
      <c r="H43" s="17">
        <f t="shared" si="536"/>
        <v>0</v>
      </c>
      <c r="I43" s="17">
        <f t="shared" si="536"/>
        <v>0</v>
      </c>
      <c r="J43" s="17">
        <f t="shared" si="536"/>
        <v>0</v>
      </c>
      <c r="K43" s="17">
        <f t="shared" si="536"/>
        <v>0</v>
      </c>
      <c r="L43" s="17">
        <f t="shared" si="536"/>
        <v>0</v>
      </c>
      <c r="M43" s="17">
        <f t="shared" si="536"/>
        <v>0</v>
      </c>
      <c r="N43" s="17">
        <f t="shared" si="536"/>
        <v>0</v>
      </c>
      <c r="O43" s="17">
        <f t="shared" si="536"/>
        <v>0</v>
      </c>
      <c r="P43" s="17">
        <f t="shared" si="536"/>
        <v>0</v>
      </c>
      <c r="Q43" s="17">
        <f t="shared" si="536"/>
        <v>0</v>
      </c>
      <c r="R43" s="319">
        <f t="shared" ref="R43:R44" si="537">SUM(F43:Q43)</f>
        <v>0</v>
      </c>
      <c r="S43" s="17">
        <f t="shared" ref="S43:AD43" si="538">IFERROR(IF(EOMONTH(S$2,0)&gt;=EOMONTH($B$43,0),ROUND($B$45/12,0),0),0)</f>
        <v>0</v>
      </c>
      <c r="T43" s="17">
        <f t="shared" si="538"/>
        <v>0</v>
      </c>
      <c r="U43" s="17">
        <f t="shared" si="538"/>
        <v>0</v>
      </c>
      <c r="V43" s="17">
        <f t="shared" si="538"/>
        <v>0</v>
      </c>
      <c r="W43" s="17">
        <f t="shared" si="538"/>
        <v>0</v>
      </c>
      <c r="X43" s="17">
        <f t="shared" si="538"/>
        <v>0</v>
      </c>
      <c r="Y43" s="17">
        <f t="shared" si="538"/>
        <v>0</v>
      </c>
      <c r="Z43" s="17">
        <f t="shared" si="538"/>
        <v>0</v>
      </c>
      <c r="AA43" s="17">
        <f t="shared" si="538"/>
        <v>0</v>
      </c>
      <c r="AB43" s="17">
        <f t="shared" si="538"/>
        <v>0</v>
      </c>
      <c r="AC43" s="17">
        <f t="shared" si="538"/>
        <v>0</v>
      </c>
      <c r="AD43" s="17">
        <f t="shared" si="538"/>
        <v>0</v>
      </c>
      <c r="AE43" s="319">
        <f t="shared" ref="AE43:AE46" si="539">SUM(S43:AD43)</f>
        <v>0</v>
      </c>
      <c r="AF43" s="17">
        <f t="shared" ref="AF43:AQ43" si="540">IFERROR(IF(EOMONTH(AF$2,0)&gt;=EOMONTH($B$43,0),ROUND($B$45/12,0),0),0)</f>
        <v>0</v>
      </c>
      <c r="AG43" s="17">
        <f t="shared" si="540"/>
        <v>0</v>
      </c>
      <c r="AH43" s="17">
        <f t="shared" si="540"/>
        <v>0</v>
      </c>
      <c r="AI43" s="17">
        <f t="shared" si="540"/>
        <v>0</v>
      </c>
      <c r="AJ43" s="17">
        <f t="shared" si="540"/>
        <v>0</v>
      </c>
      <c r="AK43" s="17">
        <f t="shared" si="540"/>
        <v>0</v>
      </c>
      <c r="AL43" s="17">
        <f t="shared" si="540"/>
        <v>0</v>
      </c>
      <c r="AM43" s="17">
        <f t="shared" si="540"/>
        <v>0</v>
      </c>
      <c r="AN43" s="17">
        <f t="shared" si="540"/>
        <v>0</v>
      </c>
      <c r="AO43" s="17">
        <f t="shared" si="540"/>
        <v>0</v>
      </c>
      <c r="AP43" s="17">
        <f t="shared" si="540"/>
        <v>0</v>
      </c>
      <c r="AQ43" s="17">
        <f t="shared" si="540"/>
        <v>0</v>
      </c>
      <c r="AR43" s="319">
        <f t="shared" ref="AR43:AR46" si="541">SUM(AF43:AQ43)</f>
        <v>0</v>
      </c>
      <c r="AS43" s="17">
        <f t="shared" ref="AS43:BD43" si="542">IFERROR(IF(EOMONTH(AS$2,0)&gt;=EOMONTH($B$43,0),ROUND($B$45/12,0),0),0)</f>
        <v>0</v>
      </c>
      <c r="AT43" s="17">
        <f t="shared" si="542"/>
        <v>0</v>
      </c>
      <c r="AU43" s="17">
        <f t="shared" si="542"/>
        <v>0</v>
      </c>
      <c r="AV43" s="17">
        <f t="shared" si="542"/>
        <v>0</v>
      </c>
      <c r="AW43" s="17">
        <f t="shared" si="542"/>
        <v>0</v>
      </c>
      <c r="AX43" s="17">
        <f t="shared" si="542"/>
        <v>0</v>
      </c>
      <c r="AY43" s="17">
        <f t="shared" si="542"/>
        <v>0</v>
      </c>
      <c r="AZ43" s="17">
        <f t="shared" si="542"/>
        <v>0</v>
      </c>
      <c r="BA43" s="17">
        <f t="shared" si="542"/>
        <v>0</v>
      </c>
      <c r="BB43" s="17">
        <f t="shared" si="542"/>
        <v>0</v>
      </c>
      <c r="BC43" s="17">
        <f t="shared" si="542"/>
        <v>0</v>
      </c>
      <c r="BD43" s="17">
        <f t="shared" si="542"/>
        <v>0</v>
      </c>
      <c r="BE43" s="319">
        <f t="shared" ref="BE43:BE46" si="543">SUM(AS43:BD43)</f>
        <v>0</v>
      </c>
      <c r="BF43" s="17">
        <f t="shared" ref="BF43:BQ43" si="544">IFERROR(IF(EOMONTH(BF$2,0)&gt;=EOMONTH($B$43,0),ROUND($B$45/12,0),0),0)</f>
        <v>0</v>
      </c>
      <c r="BG43" s="17">
        <f t="shared" si="544"/>
        <v>0</v>
      </c>
      <c r="BH43" s="17">
        <f t="shared" si="544"/>
        <v>0</v>
      </c>
      <c r="BI43" s="17">
        <f t="shared" si="544"/>
        <v>0</v>
      </c>
      <c r="BJ43" s="17">
        <f t="shared" si="544"/>
        <v>0</v>
      </c>
      <c r="BK43" s="17">
        <f t="shared" si="544"/>
        <v>0</v>
      </c>
      <c r="BL43" s="17">
        <f t="shared" si="544"/>
        <v>0</v>
      </c>
      <c r="BM43" s="17">
        <f t="shared" si="544"/>
        <v>0</v>
      </c>
      <c r="BN43" s="17">
        <f t="shared" si="544"/>
        <v>0</v>
      </c>
      <c r="BO43" s="17">
        <f t="shared" si="544"/>
        <v>0</v>
      </c>
      <c r="BP43" s="17">
        <f t="shared" si="544"/>
        <v>0</v>
      </c>
      <c r="BQ43" s="17">
        <f t="shared" si="544"/>
        <v>0</v>
      </c>
      <c r="BR43" s="319">
        <f t="shared" ref="BR43:BR46" si="545">SUM(BF43:BQ43)</f>
        <v>0</v>
      </c>
      <c r="BS43" s="17">
        <f t="shared" ref="BS43:CD43" si="546">IFERROR(IF(EOMONTH(BS$2,0)&gt;=EOMONTH($B$43,0),ROUND($B$45/12,0),0),0)</f>
        <v>0</v>
      </c>
      <c r="BT43" s="17">
        <f t="shared" si="546"/>
        <v>0</v>
      </c>
      <c r="BU43" s="17">
        <f t="shared" si="546"/>
        <v>0</v>
      </c>
      <c r="BV43" s="17">
        <f t="shared" si="546"/>
        <v>0</v>
      </c>
      <c r="BW43" s="17">
        <f t="shared" si="546"/>
        <v>0</v>
      </c>
      <c r="BX43" s="17">
        <f t="shared" si="546"/>
        <v>0</v>
      </c>
      <c r="BY43" s="17">
        <f t="shared" si="546"/>
        <v>0</v>
      </c>
      <c r="BZ43" s="17">
        <f t="shared" si="546"/>
        <v>0</v>
      </c>
      <c r="CA43" s="17">
        <f t="shared" si="546"/>
        <v>0</v>
      </c>
      <c r="CB43" s="17">
        <f t="shared" si="546"/>
        <v>0</v>
      </c>
      <c r="CC43" s="17">
        <f t="shared" si="546"/>
        <v>0</v>
      </c>
      <c r="CD43" s="17">
        <f t="shared" si="546"/>
        <v>0</v>
      </c>
      <c r="CE43" s="319">
        <f t="shared" ref="CE43:CE46" si="547">SUM(BS43:CD43)</f>
        <v>0</v>
      </c>
      <c r="CF43" s="17">
        <f t="shared" ref="CF43:CQ43" si="548">IFERROR(IF(EOMONTH(CF$2,0)&gt;=EOMONTH($B$43,0),ROUND($B$45/12,0),0),0)</f>
        <v>0</v>
      </c>
      <c r="CG43" s="17">
        <f t="shared" si="548"/>
        <v>0</v>
      </c>
      <c r="CH43" s="17">
        <f t="shared" si="548"/>
        <v>0</v>
      </c>
      <c r="CI43" s="17">
        <f t="shared" si="548"/>
        <v>0</v>
      </c>
      <c r="CJ43" s="17">
        <f t="shared" si="548"/>
        <v>0</v>
      </c>
      <c r="CK43" s="17">
        <f t="shared" si="548"/>
        <v>0</v>
      </c>
      <c r="CL43" s="17">
        <f t="shared" si="548"/>
        <v>0</v>
      </c>
      <c r="CM43" s="17">
        <f t="shared" si="548"/>
        <v>0</v>
      </c>
      <c r="CN43" s="17">
        <f t="shared" si="548"/>
        <v>0</v>
      </c>
      <c r="CO43" s="17">
        <f t="shared" si="548"/>
        <v>0</v>
      </c>
      <c r="CP43" s="17">
        <f t="shared" si="548"/>
        <v>0</v>
      </c>
      <c r="CQ43" s="17">
        <f t="shared" si="548"/>
        <v>0</v>
      </c>
      <c r="CR43" s="319">
        <f t="shared" ref="CR43:CR46" si="549">SUM(CF43:CQ43)</f>
        <v>0</v>
      </c>
      <c r="CS43" s="17">
        <f t="shared" ref="CS43:DD43" si="550">IFERROR(IF(EOMONTH(CS$2,0)&gt;=EOMONTH($B$43,0),ROUND($B$45/12,0),0),0)</f>
        <v>0</v>
      </c>
      <c r="CT43" s="17">
        <f t="shared" si="550"/>
        <v>0</v>
      </c>
      <c r="CU43" s="17">
        <f t="shared" si="550"/>
        <v>0</v>
      </c>
      <c r="CV43" s="17">
        <f t="shared" si="550"/>
        <v>0</v>
      </c>
      <c r="CW43" s="17">
        <f t="shared" si="550"/>
        <v>0</v>
      </c>
      <c r="CX43" s="17">
        <f t="shared" si="550"/>
        <v>0</v>
      </c>
      <c r="CY43" s="17">
        <f t="shared" si="550"/>
        <v>0</v>
      </c>
      <c r="CZ43" s="17">
        <f t="shared" si="550"/>
        <v>0</v>
      </c>
      <c r="DA43" s="17">
        <f t="shared" si="550"/>
        <v>0</v>
      </c>
      <c r="DB43" s="17">
        <f t="shared" si="550"/>
        <v>0</v>
      </c>
      <c r="DC43" s="17">
        <f t="shared" si="550"/>
        <v>0</v>
      </c>
      <c r="DD43" s="17">
        <f t="shared" si="550"/>
        <v>0</v>
      </c>
      <c r="DE43" s="319">
        <f t="shared" ref="DE43:DE46" si="551">SUM(CS43:DD43)</f>
        <v>0</v>
      </c>
      <c r="DF43" s="17">
        <f t="shared" ref="DF43:DQ43" si="552">IFERROR(IF(EOMONTH(DF$2,0)&gt;=EOMONTH($B$43,0),ROUND($B$45/12,0),0),0)</f>
        <v>0</v>
      </c>
      <c r="DG43" s="17">
        <f t="shared" si="552"/>
        <v>0</v>
      </c>
      <c r="DH43" s="17">
        <f t="shared" si="552"/>
        <v>0</v>
      </c>
      <c r="DI43" s="17">
        <f t="shared" si="552"/>
        <v>0</v>
      </c>
      <c r="DJ43" s="17">
        <f t="shared" si="552"/>
        <v>0</v>
      </c>
      <c r="DK43" s="17">
        <f t="shared" si="552"/>
        <v>0</v>
      </c>
      <c r="DL43" s="17">
        <f t="shared" si="552"/>
        <v>0</v>
      </c>
      <c r="DM43" s="17">
        <f t="shared" si="552"/>
        <v>0</v>
      </c>
      <c r="DN43" s="17">
        <f t="shared" si="552"/>
        <v>0</v>
      </c>
      <c r="DO43" s="17">
        <f t="shared" si="552"/>
        <v>0</v>
      </c>
      <c r="DP43" s="17">
        <f t="shared" si="552"/>
        <v>0</v>
      </c>
      <c r="DQ43" s="17">
        <f t="shared" si="552"/>
        <v>0</v>
      </c>
      <c r="DR43" s="319">
        <f t="shared" ref="DR43:DR46" si="553">SUM(DF43:DQ43)</f>
        <v>0</v>
      </c>
      <c r="DS43" s="17">
        <f t="shared" ref="DS43:ED43" si="554">IFERROR(IF(EOMONTH(DS$2,0)&gt;=EOMONTH($B$43,0),ROUND($B$45/12,0),0),0)</f>
        <v>0</v>
      </c>
      <c r="DT43" s="17">
        <f t="shared" si="554"/>
        <v>0</v>
      </c>
      <c r="DU43" s="17">
        <f t="shared" si="554"/>
        <v>0</v>
      </c>
      <c r="DV43" s="17">
        <f t="shared" si="554"/>
        <v>0</v>
      </c>
      <c r="DW43" s="17">
        <f t="shared" si="554"/>
        <v>0</v>
      </c>
      <c r="DX43" s="17">
        <f t="shared" si="554"/>
        <v>0</v>
      </c>
      <c r="DY43" s="17">
        <f t="shared" si="554"/>
        <v>0</v>
      </c>
      <c r="DZ43" s="17">
        <f t="shared" si="554"/>
        <v>0</v>
      </c>
      <c r="EA43" s="17">
        <f t="shared" si="554"/>
        <v>0</v>
      </c>
      <c r="EB43" s="17">
        <f t="shared" si="554"/>
        <v>0</v>
      </c>
      <c r="EC43" s="17">
        <f t="shared" si="554"/>
        <v>0</v>
      </c>
      <c r="ED43" s="17">
        <f t="shared" si="554"/>
        <v>0</v>
      </c>
      <c r="EE43" s="319">
        <f t="shared" ref="EE43:EE46" si="555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556">IFERROR(IF(EOMONTH(F$2,0)&gt;=EOMONTH($B$52,0),ROUND($B$54/12,0),0),0)</f>
        <v>0</v>
      </c>
      <c r="G44" s="17">
        <f t="shared" si="556"/>
        <v>0</v>
      </c>
      <c r="H44" s="17">
        <f t="shared" si="556"/>
        <v>0</v>
      </c>
      <c r="I44" s="17">
        <f t="shared" si="556"/>
        <v>0</v>
      </c>
      <c r="J44" s="17">
        <f t="shared" si="556"/>
        <v>0</v>
      </c>
      <c r="K44" s="17">
        <f t="shared" si="556"/>
        <v>0</v>
      </c>
      <c r="L44" s="17">
        <f t="shared" si="556"/>
        <v>0</v>
      </c>
      <c r="M44" s="17">
        <f t="shared" si="556"/>
        <v>0</v>
      </c>
      <c r="N44" s="17">
        <f t="shared" si="556"/>
        <v>0</v>
      </c>
      <c r="O44" s="17">
        <f t="shared" si="556"/>
        <v>0</v>
      </c>
      <c r="P44" s="17">
        <f t="shared" si="556"/>
        <v>0</v>
      </c>
      <c r="Q44" s="17">
        <f t="shared" si="556"/>
        <v>0</v>
      </c>
      <c r="R44" s="319">
        <f t="shared" si="537"/>
        <v>0</v>
      </c>
      <c r="S44" s="17">
        <f t="shared" ref="S44:AD44" si="557">IFERROR(IF(EOMONTH(S$2,0)&gt;=EOMONTH($B$52,0),ROUND($B$54/12,0),0),0)</f>
        <v>0</v>
      </c>
      <c r="T44" s="17">
        <f t="shared" si="557"/>
        <v>0</v>
      </c>
      <c r="U44" s="17">
        <f t="shared" si="557"/>
        <v>0</v>
      </c>
      <c r="V44" s="17">
        <f t="shared" si="557"/>
        <v>0</v>
      </c>
      <c r="W44" s="17">
        <f t="shared" si="557"/>
        <v>0</v>
      </c>
      <c r="X44" s="17">
        <f t="shared" si="557"/>
        <v>0</v>
      </c>
      <c r="Y44" s="17">
        <f t="shared" si="557"/>
        <v>0</v>
      </c>
      <c r="Z44" s="17">
        <f t="shared" si="557"/>
        <v>0</v>
      </c>
      <c r="AA44" s="17">
        <f t="shared" si="557"/>
        <v>0</v>
      </c>
      <c r="AB44" s="17">
        <f t="shared" si="557"/>
        <v>0</v>
      </c>
      <c r="AC44" s="17">
        <f t="shared" si="557"/>
        <v>0</v>
      </c>
      <c r="AD44" s="17">
        <f t="shared" si="557"/>
        <v>0</v>
      </c>
      <c r="AE44" s="319">
        <f t="shared" si="539"/>
        <v>0</v>
      </c>
      <c r="AF44" s="17">
        <f t="shared" ref="AF44:AQ44" si="558">IFERROR(IF(EOMONTH(AF$2,0)&gt;=EOMONTH($B$52,0),ROUND($B$54/12,0),0),0)</f>
        <v>0</v>
      </c>
      <c r="AG44" s="17">
        <f t="shared" si="558"/>
        <v>0</v>
      </c>
      <c r="AH44" s="17">
        <f t="shared" si="558"/>
        <v>0</v>
      </c>
      <c r="AI44" s="17">
        <f t="shared" si="558"/>
        <v>0</v>
      </c>
      <c r="AJ44" s="17">
        <f t="shared" si="558"/>
        <v>0</v>
      </c>
      <c r="AK44" s="17">
        <f t="shared" si="558"/>
        <v>0</v>
      </c>
      <c r="AL44" s="17">
        <f t="shared" si="558"/>
        <v>0</v>
      </c>
      <c r="AM44" s="17">
        <f t="shared" si="558"/>
        <v>0</v>
      </c>
      <c r="AN44" s="17">
        <f t="shared" si="558"/>
        <v>0</v>
      </c>
      <c r="AO44" s="17">
        <f t="shared" si="558"/>
        <v>0</v>
      </c>
      <c r="AP44" s="17">
        <f t="shared" si="558"/>
        <v>0</v>
      </c>
      <c r="AQ44" s="17">
        <f t="shared" si="558"/>
        <v>0</v>
      </c>
      <c r="AR44" s="319">
        <f t="shared" si="541"/>
        <v>0</v>
      </c>
      <c r="AS44" s="17">
        <f t="shared" ref="AS44:BD44" si="559">IFERROR(IF(EOMONTH(AS$2,0)&gt;=EOMONTH($B$52,0),ROUND($B$54/12,0),0),0)</f>
        <v>0</v>
      </c>
      <c r="AT44" s="17">
        <f t="shared" si="559"/>
        <v>0</v>
      </c>
      <c r="AU44" s="17">
        <f t="shared" si="559"/>
        <v>0</v>
      </c>
      <c r="AV44" s="17">
        <f t="shared" si="559"/>
        <v>0</v>
      </c>
      <c r="AW44" s="17">
        <f t="shared" si="559"/>
        <v>0</v>
      </c>
      <c r="AX44" s="17">
        <f t="shared" si="559"/>
        <v>0</v>
      </c>
      <c r="AY44" s="17">
        <f t="shared" si="559"/>
        <v>0</v>
      </c>
      <c r="AZ44" s="17">
        <f t="shared" si="559"/>
        <v>0</v>
      </c>
      <c r="BA44" s="17">
        <f t="shared" si="559"/>
        <v>0</v>
      </c>
      <c r="BB44" s="17">
        <f t="shared" si="559"/>
        <v>0</v>
      </c>
      <c r="BC44" s="17">
        <f t="shared" si="559"/>
        <v>0</v>
      </c>
      <c r="BD44" s="17">
        <f t="shared" si="559"/>
        <v>0</v>
      </c>
      <c r="BE44" s="319">
        <f t="shared" si="543"/>
        <v>0</v>
      </c>
      <c r="BF44" s="17">
        <f t="shared" ref="BF44:BQ44" si="560">IFERROR(IF(EOMONTH(BF$2,0)&gt;=EOMONTH($B$52,0),ROUND($B$54/12,0),0),0)</f>
        <v>0</v>
      </c>
      <c r="BG44" s="17">
        <f t="shared" si="560"/>
        <v>0</v>
      </c>
      <c r="BH44" s="17">
        <f t="shared" si="560"/>
        <v>0</v>
      </c>
      <c r="BI44" s="17">
        <f t="shared" si="560"/>
        <v>0</v>
      </c>
      <c r="BJ44" s="17">
        <f t="shared" si="560"/>
        <v>0</v>
      </c>
      <c r="BK44" s="17">
        <f t="shared" si="560"/>
        <v>0</v>
      </c>
      <c r="BL44" s="17">
        <f t="shared" si="560"/>
        <v>0</v>
      </c>
      <c r="BM44" s="17">
        <f t="shared" si="560"/>
        <v>0</v>
      </c>
      <c r="BN44" s="17">
        <f t="shared" si="560"/>
        <v>0</v>
      </c>
      <c r="BO44" s="17">
        <f t="shared" si="560"/>
        <v>0</v>
      </c>
      <c r="BP44" s="17">
        <f t="shared" si="560"/>
        <v>0</v>
      </c>
      <c r="BQ44" s="17">
        <f t="shared" si="560"/>
        <v>0</v>
      </c>
      <c r="BR44" s="319">
        <f t="shared" si="545"/>
        <v>0</v>
      </c>
      <c r="BS44" s="17">
        <f t="shared" ref="BS44:CD44" si="561">IFERROR(IF(EOMONTH(BS$2,0)&gt;=EOMONTH($B$52,0),ROUND($B$54/12,0),0),0)</f>
        <v>0</v>
      </c>
      <c r="BT44" s="17">
        <f t="shared" si="561"/>
        <v>0</v>
      </c>
      <c r="BU44" s="17">
        <f t="shared" si="561"/>
        <v>0</v>
      </c>
      <c r="BV44" s="17">
        <f t="shared" si="561"/>
        <v>0</v>
      </c>
      <c r="BW44" s="17">
        <f t="shared" si="561"/>
        <v>0</v>
      </c>
      <c r="BX44" s="17">
        <f t="shared" si="561"/>
        <v>0</v>
      </c>
      <c r="BY44" s="17">
        <f t="shared" si="561"/>
        <v>0</v>
      </c>
      <c r="BZ44" s="17">
        <f t="shared" si="561"/>
        <v>0</v>
      </c>
      <c r="CA44" s="17">
        <f t="shared" si="561"/>
        <v>0</v>
      </c>
      <c r="CB44" s="17">
        <f t="shared" si="561"/>
        <v>0</v>
      </c>
      <c r="CC44" s="17">
        <f t="shared" si="561"/>
        <v>0</v>
      </c>
      <c r="CD44" s="17">
        <f t="shared" si="561"/>
        <v>0</v>
      </c>
      <c r="CE44" s="319">
        <f t="shared" si="547"/>
        <v>0</v>
      </c>
      <c r="CF44" s="17">
        <f t="shared" ref="CF44:CQ44" si="562">IFERROR(IF(EOMONTH(CF$2,0)&gt;=EOMONTH($B$52,0),ROUND($B$54/12,0),0),0)</f>
        <v>0</v>
      </c>
      <c r="CG44" s="17">
        <f t="shared" si="562"/>
        <v>0</v>
      </c>
      <c r="CH44" s="17">
        <f t="shared" si="562"/>
        <v>0</v>
      </c>
      <c r="CI44" s="17">
        <f t="shared" si="562"/>
        <v>0</v>
      </c>
      <c r="CJ44" s="17">
        <f t="shared" si="562"/>
        <v>0</v>
      </c>
      <c r="CK44" s="17">
        <f t="shared" si="562"/>
        <v>0</v>
      </c>
      <c r="CL44" s="17">
        <f t="shared" si="562"/>
        <v>0</v>
      </c>
      <c r="CM44" s="17">
        <f t="shared" si="562"/>
        <v>0</v>
      </c>
      <c r="CN44" s="17">
        <f t="shared" si="562"/>
        <v>0</v>
      </c>
      <c r="CO44" s="17">
        <f t="shared" si="562"/>
        <v>0</v>
      </c>
      <c r="CP44" s="17">
        <f t="shared" si="562"/>
        <v>0</v>
      </c>
      <c r="CQ44" s="17">
        <f t="shared" si="562"/>
        <v>0</v>
      </c>
      <c r="CR44" s="319">
        <f t="shared" si="549"/>
        <v>0</v>
      </c>
      <c r="CS44" s="17">
        <f t="shared" ref="CS44:DD44" si="563">IFERROR(IF(EOMONTH(CS$2,0)&gt;=EOMONTH($B$52,0),ROUND($B$54/12,0),0),0)</f>
        <v>0</v>
      </c>
      <c r="CT44" s="17">
        <f t="shared" si="563"/>
        <v>0</v>
      </c>
      <c r="CU44" s="17">
        <f t="shared" si="563"/>
        <v>0</v>
      </c>
      <c r="CV44" s="17">
        <f t="shared" si="563"/>
        <v>0</v>
      </c>
      <c r="CW44" s="17">
        <f t="shared" si="563"/>
        <v>0</v>
      </c>
      <c r="CX44" s="17">
        <f t="shared" si="563"/>
        <v>0</v>
      </c>
      <c r="CY44" s="17">
        <f t="shared" si="563"/>
        <v>0</v>
      </c>
      <c r="CZ44" s="17">
        <f t="shared" si="563"/>
        <v>0</v>
      </c>
      <c r="DA44" s="17">
        <f t="shared" si="563"/>
        <v>0</v>
      </c>
      <c r="DB44" s="17">
        <f t="shared" si="563"/>
        <v>0</v>
      </c>
      <c r="DC44" s="17">
        <f t="shared" si="563"/>
        <v>0</v>
      </c>
      <c r="DD44" s="17">
        <f t="shared" si="563"/>
        <v>0</v>
      </c>
      <c r="DE44" s="319">
        <f t="shared" si="551"/>
        <v>0</v>
      </c>
      <c r="DF44" s="17">
        <f t="shared" ref="DF44:DQ44" si="564">IFERROR(IF(EOMONTH(DF$2,0)&gt;=EOMONTH($B$52,0),ROUND($B$54/12,0),0),0)</f>
        <v>0</v>
      </c>
      <c r="DG44" s="17">
        <f t="shared" si="564"/>
        <v>0</v>
      </c>
      <c r="DH44" s="17">
        <f t="shared" si="564"/>
        <v>0</v>
      </c>
      <c r="DI44" s="17">
        <f t="shared" si="564"/>
        <v>0</v>
      </c>
      <c r="DJ44" s="17">
        <f t="shared" si="564"/>
        <v>0</v>
      </c>
      <c r="DK44" s="17">
        <f t="shared" si="564"/>
        <v>0</v>
      </c>
      <c r="DL44" s="17">
        <f t="shared" si="564"/>
        <v>0</v>
      </c>
      <c r="DM44" s="17">
        <f t="shared" si="564"/>
        <v>0</v>
      </c>
      <c r="DN44" s="17">
        <f t="shared" si="564"/>
        <v>0</v>
      </c>
      <c r="DO44" s="17">
        <f t="shared" si="564"/>
        <v>0</v>
      </c>
      <c r="DP44" s="17">
        <f t="shared" si="564"/>
        <v>0</v>
      </c>
      <c r="DQ44" s="17">
        <f t="shared" si="564"/>
        <v>0</v>
      </c>
      <c r="DR44" s="319">
        <f t="shared" si="553"/>
        <v>0</v>
      </c>
      <c r="DS44" s="17">
        <f t="shared" ref="DS44:ED44" si="565">IFERROR(IF(EOMONTH(DS$2,0)&gt;=EOMONTH($B$52,0),ROUND($B$54/12,0),0),0)</f>
        <v>0</v>
      </c>
      <c r="DT44" s="17">
        <f t="shared" si="565"/>
        <v>0</v>
      </c>
      <c r="DU44" s="17">
        <f t="shared" si="565"/>
        <v>0</v>
      </c>
      <c r="DV44" s="17">
        <f t="shared" si="565"/>
        <v>0</v>
      </c>
      <c r="DW44" s="17">
        <f t="shared" si="565"/>
        <v>0</v>
      </c>
      <c r="DX44" s="17">
        <f t="shared" si="565"/>
        <v>0</v>
      </c>
      <c r="DY44" s="17">
        <f t="shared" si="565"/>
        <v>0</v>
      </c>
      <c r="DZ44" s="17">
        <f t="shared" si="565"/>
        <v>0</v>
      </c>
      <c r="EA44" s="17">
        <f t="shared" si="565"/>
        <v>0</v>
      </c>
      <c r="EB44" s="17">
        <f t="shared" si="565"/>
        <v>0</v>
      </c>
      <c r="EC44" s="17">
        <f t="shared" si="565"/>
        <v>0</v>
      </c>
      <c r="ED44" s="17">
        <f t="shared" si="565"/>
        <v>0</v>
      </c>
      <c r="EE44" s="319">
        <f t="shared" si="555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566">IFERROR(IF(EOMONTH(F$2,0)&gt;=EOMONTH($B$61,0),ROUND($B$63/12,0),0),0)</f>
        <v>0</v>
      </c>
      <c r="G45" s="17">
        <f t="shared" si="566"/>
        <v>0</v>
      </c>
      <c r="H45" s="17">
        <f t="shared" si="566"/>
        <v>0</v>
      </c>
      <c r="I45" s="17">
        <f t="shared" si="566"/>
        <v>0</v>
      </c>
      <c r="J45" s="17">
        <f t="shared" si="566"/>
        <v>0</v>
      </c>
      <c r="K45" s="17">
        <f t="shared" si="566"/>
        <v>0</v>
      </c>
      <c r="L45" s="17">
        <f t="shared" si="566"/>
        <v>0</v>
      </c>
      <c r="M45" s="17">
        <f t="shared" si="566"/>
        <v>0</v>
      </c>
      <c r="N45" s="17">
        <f t="shared" si="566"/>
        <v>0</v>
      </c>
      <c r="O45" s="17">
        <f t="shared" si="566"/>
        <v>0</v>
      </c>
      <c r="P45" s="17">
        <f t="shared" si="566"/>
        <v>0</v>
      </c>
      <c r="Q45" s="17">
        <f t="shared" si="566"/>
        <v>0</v>
      </c>
      <c r="R45" s="319">
        <f t="shared" ref="R45" si="567">SUM(F45:Q45)</f>
        <v>0</v>
      </c>
      <c r="S45" s="17">
        <f t="shared" ref="S45:AD45" si="568">IFERROR(IF(EOMONTH(S$2,0)&gt;=EOMONTH($B$61,0),ROUND($B$63/12,0),0),0)</f>
        <v>0</v>
      </c>
      <c r="T45" s="17">
        <f t="shared" si="568"/>
        <v>0</v>
      </c>
      <c r="U45" s="17">
        <f t="shared" si="568"/>
        <v>0</v>
      </c>
      <c r="V45" s="17">
        <f t="shared" si="568"/>
        <v>0</v>
      </c>
      <c r="W45" s="17">
        <f t="shared" si="568"/>
        <v>0</v>
      </c>
      <c r="X45" s="17">
        <f t="shared" si="568"/>
        <v>0</v>
      </c>
      <c r="Y45" s="17">
        <f t="shared" si="568"/>
        <v>0</v>
      </c>
      <c r="Z45" s="17">
        <f t="shared" si="568"/>
        <v>0</v>
      </c>
      <c r="AA45" s="17">
        <f t="shared" si="568"/>
        <v>0</v>
      </c>
      <c r="AB45" s="17">
        <f t="shared" si="568"/>
        <v>0</v>
      </c>
      <c r="AC45" s="17">
        <f t="shared" si="568"/>
        <v>0</v>
      </c>
      <c r="AD45" s="17">
        <f t="shared" si="568"/>
        <v>0</v>
      </c>
      <c r="AE45" s="319">
        <f t="shared" si="539"/>
        <v>0</v>
      </c>
      <c r="AF45" s="17">
        <f t="shared" ref="AF45:AQ45" si="569">IFERROR(IF(EOMONTH(AF$2,0)&gt;=EOMONTH($B$61,0),ROUND($B$63/12,0),0),0)</f>
        <v>0</v>
      </c>
      <c r="AG45" s="17">
        <f t="shared" si="569"/>
        <v>0</v>
      </c>
      <c r="AH45" s="17">
        <f t="shared" si="569"/>
        <v>0</v>
      </c>
      <c r="AI45" s="17">
        <f t="shared" si="569"/>
        <v>0</v>
      </c>
      <c r="AJ45" s="17">
        <f t="shared" si="569"/>
        <v>0</v>
      </c>
      <c r="AK45" s="17">
        <f t="shared" si="569"/>
        <v>0</v>
      </c>
      <c r="AL45" s="17">
        <f t="shared" si="569"/>
        <v>0</v>
      </c>
      <c r="AM45" s="17">
        <f t="shared" si="569"/>
        <v>0</v>
      </c>
      <c r="AN45" s="17">
        <f t="shared" si="569"/>
        <v>0</v>
      </c>
      <c r="AO45" s="17">
        <f t="shared" si="569"/>
        <v>0</v>
      </c>
      <c r="AP45" s="17">
        <f t="shared" si="569"/>
        <v>0</v>
      </c>
      <c r="AQ45" s="17">
        <f t="shared" si="569"/>
        <v>0</v>
      </c>
      <c r="AR45" s="319">
        <f t="shared" si="541"/>
        <v>0</v>
      </c>
      <c r="AS45" s="17">
        <f t="shared" ref="AS45:BD45" si="570">IFERROR(IF(EOMONTH(AS$2,0)&gt;=EOMONTH($B$61,0),ROUND($B$63/12,0),0),0)</f>
        <v>0</v>
      </c>
      <c r="AT45" s="17">
        <f t="shared" si="570"/>
        <v>0</v>
      </c>
      <c r="AU45" s="17">
        <f t="shared" si="570"/>
        <v>0</v>
      </c>
      <c r="AV45" s="17">
        <f t="shared" si="570"/>
        <v>0</v>
      </c>
      <c r="AW45" s="17">
        <f t="shared" si="570"/>
        <v>0</v>
      </c>
      <c r="AX45" s="17">
        <f t="shared" si="570"/>
        <v>0</v>
      </c>
      <c r="AY45" s="17">
        <f t="shared" si="570"/>
        <v>0</v>
      </c>
      <c r="AZ45" s="17">
        <f t="shared" si="570"/>
        <v>0</v>
      </c>
      <c r="BA45" s="17">
        <f t="shared" si="570"/>
        <v>0</v>
      </c>
      <c r="BB45" s="17">
        <f t="shared" si="570"/>
        <v>0</v>
      </c>
      <c r="BC45" s="17">
        <f t="shared" si="570"/>
        <v>0</v>
      </c>
      <c r="BD45" s="17">
        <f t="shared" si="570"/>
        <v>0</v>
      </c>
      <c r="BE45" s="319">
        <f t="shared" si="543"/>
        <v>0</v>
      </c>
      <c r="BF45" s="17">
        <f t="shared" ref="BF45:BQ45" si="571">IFERROR(IF(EOMONTH(BF$2,0)&gt;=EOMONTH($B$61,0),ROUND($B$63/12,0),0),0)</f>
        <v>0</v>
      </c>
      <c r="BG45" s="17">
        <f t="shared" si="571"/>
        <v>0</v>
      </c>
      <c r="BH45" s="17">
        <f t="shared" si="571"/>
        <v>0</v>
      </c>
      <c r="BI45" s="17">
        <f t="shared" si="571"/>
        <v>0</v>
      </c>
      <c r="BJ45" s="17">
        <f t="shared" si="571"/>
        <v>0</v>
      </c>
      <c r="BK45" s="17">
        <f t="shared" si="571"/>
        <v>0</v>
      </c>
      <c r="BL45" s="17">
        <f t="shared" si="571"/>
        <v>0</v>
      </c>
      <c r="BM45" s="17">
        <f t="shared" si="571"/>
        <v>0</v>
      </c>
      <c r="BN45" s="17">
        <f t="shared" si="571"/>
        <v>0</v>
      </c>
      <c r="BO45" s="17">
        <f t="shared" si="571"/>
        <v>0</v>
      </c>
      <c r="BP45" s="17">
        <f t="shared" si="571"/>
        <v>0</v>
      </c>
      <c r="BQ45" s="17">
        <f t="shared" si="571"/>
        <v>0</v>
      </c>
      <c r="BR45" s="319">
        <f t="shared" si="545"/>
        <v>0</v>
      </c>
      <c r="BS45" s="17">
        <f t="shared" ref="BS45:CD45" si="572">IFERROR(IF(EOMONTH(BS$2,0)&gt;=EOMONTH($B$61,0),ROUND($B$63/12,0),0),0)</f>
        <v>0</v>
      </c>
      <c r="BT45" s="17">
        <f t="shared" si="572"/>
        <v>0</v>
      </c>
      <c r="BU45" s="17">
        <f t="shared" si="572"/>
        <v>0</v>
      </c>
      <c r="BV45" s="17">
        <f t="shared" si="572"/>
        <v>0</v>
      </c>
      <c r="BW45" s="17">
        <f t="shared" si="572"/>
        <v>0</v>
      </c>
      <c r="BX45" s="17">
        <f t="shared" si="572"/>
        <v>0</v>
      </c>
      <c r="BY45" s="17">
        <f t="shared" si="572"/>
        <v>0</v>
      </c>
      <c r="BZ45" s="17">
        <f t="shared" si="572"/>
        <v>0</v>
      </c>
      <c r="CA45" s="17">
        <f t="shared" si="572"/>
        <v>0</v>
      </c>
      <c r="CB45" s="17">
        <f t="shared" si="572"/>
        <v>0</v>
      </c>
      <c r="CC45" s="17">
        <f t="shared" si="572"/>
        <v>0</v>
      </c>
      <c r="CD45" s="17">
        <f t="shared" si="572"/>
        <v>0</v>
      </c>
      <c r="CE45" s="319">
        <f t="shared" si="547"/>
        <v>0</v>
      </c>
      <c r="CF45" s="17">
        <f t="shared" ref="CF45:CQ45" si="573">IFERROR(IF(EOMONTH(CF$2,0)&gt;=EOMONTH($B$61,0),ROUND($B$63/12,0),0),0)</f>
        <v>0</v>
      </c>
      <c r="CG45" s="17">
        <f t="shared" si="573"/>
        <v>0</v>
      </c>
      <c r="CH45" s="17">
        <f t="shared" si="573"/>
        <v>0</v>
      </c>
      <c r="CI45" s="17">
        <f t="shared" si="573"/>
        <v>0</v>
      </c>
      <c r="CJ45" s="17">
        <f t="shared" si="573"/>
        <v>0</v>
      </c>
      <c r="CK45" s="17">
        <f t="shared" si="573"/>
        <v>0</v>
      </c>
      <c r="CL45" s="17">
        <f t="shared" si="573"/>
        <v>0</v>
      </c>
      <c r="CM45" s="17">
        <f t="shared" si="573"/>
        <v>0</v>
      </c>
      <c r="CN45" s="17">
        <f t="shared" si="573"/>
        <v>0</v>
      </c>
      <c r="CO45" s="17">
        <f t="shared" si="573"/>
        <v>0</v>
      </c>
      <c r="CP45" s="17">
        <f t="shared" si="573"/>
        <v>0</v>
      </c>
      <c r="CQ45" s="17">
        <f t="shared" si="573"/>
        <v>0</v>
      </c>
      <c r="CR45" s="319">
        <f t="shared" si="549"/>
        <v>0</v>
      </c>
      <c r="CS45" s="17">
        <f t="shared" ref="CS45:DD45" si="574">IFERROR(IF(EOMONTH(CS$2,0)&gt;=EOMONTH($B$61,0),ROUND($B$63/12,0),0),0)</f>
        <v>0</v>
      </c>
      <c r="CT45" s="17">
        <f t="shared" si="574"/>
        <v>0</v>
      </c>
      <c r="CU45" s="17">
        <f t="shared" si="574"/>
        <v>0</v>
      </c>
      <c r="CV45" s="17">
        <f t="shared" si="574"/>
        <v>0</v>
      </c>
      <c r="CW45" s="17">
        <f t="shared" si="574"/>
        <v>0</v>
      </c>
      <c r="CX45" s="17">
        <f t="shared" si="574"/>
        <v>0</v>
      </c>
      <c r="CY45" s="17">
        <f t="shared" si="574"/>
        <v>0</v>
      </c>
      <c r="CZ45" s="17">
        <f t="shared" si="574"/>
        <v>0</v>
      </c>
      <c r="DA45" s="17">
        <f t="shared" si="574"/>
        <v>0</v>
      </c>
      <c r="DB45" s="17">
        <f t="shared" si="574"/>
        <v>0</v>
      </c>
      <c r="DC45" s="17">
        <f t="shared" si="574"/>
        <v>0</v>
      </c>
      <c r="DD45" s="17">
        <f t="shared" si="574"/>
        <v>0</v>
      </c>
      <c r="DE45" s="319">
        <f t="shared" si="551"/>
        <v>0</v>
      </c>
      <c r="DF45" s="17">
        <f t="shared" ref="DF45:DQ45" si="575">IFERROR(IF(EOMONTH(DF$2,0)&gt;=EOMONTH($B$61,0),ROUND($B$63/12,0),0),0)</f>
        <v>0</v>
      </c>
      <c r="DG45" s="17">
        <f t="shared" si="575"/>
        <v>0</v>
      </c>
      <c r="DH45" s="17">
        <f t="shared" si="575"/>
        <v>0</v>
      </c>
      <c r="DI45" s="17">
        <f t="shared" si="575"/>
        <v>0</v>
      </c>
      <c r="DJ45" s="17">
        <f t="shared" si="575"/>
        <v>0</v>
      </c>
      <c r="DK45" s="17">
        <f t="shared" si="575"/>
        <v>0</v>
      </c>
      <c r="DL45" s="17">
        <f t="shared" si="575"/>
        <v>0</v>
      </c>
      <c r="DM45" s="17">
        <f t="shared" si="575"/>
        <v>0</v>
      </c>
      <c r="DN45" s="17">
        <f t="shared" si="575"/>
        <v>0</v>
      </c>
      <c r="DO45" s="17">
        <f t="shared" si="575"/>
        <v>0</v>
      </c>
      <c r="DP45" s="17">
        <f t="shared" si="575"/>
        <v>0</v>
      </c>
      <c r="DQ45" s="17">
        <f t="shared" si="575"/>
        <v>0</v>
      </c>
      <c r="DR45" s="319">
        <f t="shared" si="553"/>
        <v>0</v>
      </c>
      <c r="DS45" s="17">
        <f t="shared" ref="DS45:ED45" si="576">IFERROR(IF(EOMONTH(DS$2,0)&gt;=EOMONTH($B$61,0),ROUND($B$63/12,0),0),0)</f>
        <v>0</v>
      </c>
      <c r="DT45" s="17">
        <f t="shared" si="576"/>
        <v>0</v>
      </c>
      <c r="DU45" s="17">
        <f t="shared" si="576"/>
        <v>0</v>
      </c>
      <c r="DV45" s="17">
        <f t="shared" si="576"/>
        <v>0</v>
      </c>
      <c r="DW45" s="17">
        <f t="shared" si="576"/>
        <v>0</v>
      </c>
      <c r="DX45" s="17">
        <f t="shared" si="576"/>
        <v>0</v>
      </c>
      <c r="DY45" s="17">
        <f t="shared" si="576"/>
        <v>0</v>
      </c>
      <c r="DZ45" s="17">
        <f t="shared" si="576"/>
        <v>0</v>
      </c>
      <c r="EA45" s="17">
        <f t="shared" si="576"/>
        <v>0</v>
      </c>
      <c r="EB45" s="17">
        <f t="shared" si="576"/>
        <v>0</v>
      </c>
      <c r="EC45" s="17">
        <f t="shared" si="576"/>
        <v>0</v>
      </c>
      <c r="ED45" s="17">
        <f t="shared" si="576"/>
        <v>0</v>
      </c>
      <c r="EE45" s="319">
        <f t="shared" si="555"/>
        <v>0</v>
      </c>
    </row>
    <row r="46" spans="1:135" x14ac:dyDescent="0.2">
      <c r="A46" s="31" t="s">
        <v>10</v>
      </c>
      <c r="D46" s="4" t="s">
        <v>47</v>
      </c>
      <c r="E46" s="43"/>
      <c r="F46" s="17">
        <f>F44+F43+F45</f>
        <v>0</v>
      </c>
      <c r="G46" s="17">
        <f t="shared" ref="G46:Q46" si="577">G44+G43+G45</f>
        <v>0</v>
      </c>
      <c r="H46" s="17">
        <f t="shared" si="577"/>
        <v>0</v>
      </c>
      <c r="I46" s="17">
        <f t="shared" si="577"/>
        <v>0</v>
      </c>
      <c r="J46" s="17">
        <f t="shared" si="577"/>
        <v>0</v>
      </c>
      <c r="K46" s="17">
        <f t="shared" si="577"/>
        <v>0</v>
      </c>
      <c r="L46" s="17">
        <f t="shared" si="577"/>
        <v>0</v>
      </c>
      <c r="M46" s="17">
        <f t="shared" si="577"/>
        <v>0</v>
      </c>
      <c r="N46" s="17">
        <f t="shared" si="577"/>
        <v>0</v>
      </c>
      <c r="O46" s="17">
        <f t="shared" si="577"/>
        <v>0</v>
      </c>
      <c r="P46" s="17">
        <f t="shared" si="577"/>
        <v>0</v>
      </c>
      <c r="Q46" s="17">
        <f t="shared" si="577"/>
        <v>0</v>
      </c>
      <c r="R46" s="319">
        <f t="shared" ref="R46" si="578">SUM(F46:Q46)</f>
        <v>0</v>
      </c>
      <c r="S46" s="17">
        <f>S44+S43+S45</f>
        <v>0</v>
      </c>
      <c r="T46" s="17">
        <f t="shared" ref="T46" si="579">T44+T43+T45</f>
        <v>0</v>
      </c>
      <c r="U46" s="17">
        <f t="shared" ref="U46" si="580">U44+U43+U45</f>
        <v>0</v>
      </c>
      <c r="V46" s="17">
        <f t="shared" ref="V46" si="581">V44+V43+V45</f>
        <v>0</v>
      </c>
      <c r="W46" s="17">
        <f t="shared" ref="W46" si="582">W44+W43+W45</f>
        <v>0</v>
      </c>
      <c r="X46" s="17">
        <f t="shared" ref="X46" si="583">X44+X43+X45</f>
        <v>0</v>
      </c>
      <c r="Y46" s="17">
        <f t="shared" ref="Y46" si="584">Y44+Y43+Y45</f>
        <v>0</v>
      </c>
      <c r="Z46" s="17">
        <f t="shared" ref="Z46" si="585">Z44+Z43+Z45</f>
        <v>0</v>
      </c>
      <c r="AA46" s="17">
        <f t="shared" ref="AA46" si="586">AA44+AA43+AA45</f>
        <v>0</v>
      </c>
      <c r="AB46" s="17">
        <f t="shared" ref="AB46" si="587">AB44+AB43+AB45</f>
        <v>0</v>
      </c>
      <c r="AC46" s="17">
        <f t="shared" ref="AC46" si="588">AC44+AC43+AC45</f>
        <v>0</v>
      </c>
      <c r="AD46" s="17">
        <f t="shared" ref="AD46" si="589">AD44+AD43+AD45</f>
        <v>0</v>
      </c>
      <c r="AE46" s="319">
        <f t="shared" si="539"/>
        <v>0</v>
      </c>
      <c r="AF46" s="17">
        <f>AF44+AF43+AF45</f>
        <v>0</v>
      </c>
      <c r="AG46" s="17">
        <f t="shared" ref="AG46" si="590">AG44+AG43+AG45</f>
        <v>0</v>
      </c>
      <c r="AH46" s="17">
        <f t="shared" ref="AH46" si="591">AH44+AH43+AH45</f>
        <v>0</v>
      </c>
      <c r="AI46" s="17">
        <f t="shared" ref="AI46" si="592">AI44+AI43+AI45</f>
        <v>0</v>
      </c>
      <c r="AJ46" s="17">
        <f t="shared" ref="AJ46" si="593">AJ44+AJ43+AJ45</f>
        <v>0</v>
      </c>
      <c r="AK46" s="17">
        <f t="shared" ref="AK46" si="594">AK44+AK43+AK45</f>
        <v>0</v>
      </c>
      <c r="AL46" s="17">
        <f t="shared" ref="AL46" si="595">AL44+AL43+AL45</f>
        <v>0</v>
      </c>
      <c r="AM46" s="17">
        <f t="shared" ref="AM46" si="596">AM44+AM43+AM45</f>
        <v>0</v>
      </c>
      <c r="AN46" s="17">
        <f t="shared" ref="AN46" si="597">AN44+AN43+AN45</f>
        <v>0</v>
      </c>
      <c r="AO46" s="17">
        <f t="shared" ref="AO46" si="598">AO44+AO43+AO45</f>
        <v>0</v>
      </c>
      <c r="AP46" s="17">
        <f t="shared" ref="AP46" si="599">AP44+AP43+AP45</f>
        <v>0</v>
      </c>
      <c r="AQ46" s="17">
        <f t="shared" ref="AQ46" si="600">AQ44+AQ43+AQ45</f>
        <v>0</v>
      </c>
      <c r="AR46" s="319">
        <f t="shared" si="541"/>
        <v>0</v>
      </c>
      <c r="AS46" s="17">
        <f>AS44+AS43+AS45</f>
        <v>0</v>
      </c>
      <c r="AT46" s="17">
        <f t="shared" ref="AT46" si="601">AT44+AT43+AT45</f>
        <v>0</v>
      </c>
      <c r="AU46" s="17">
        <f t="shared" ref="AU46" si="602">AU44+AU43+AU45</f>
        <v>0</v>
      </c>
      <c r="AV46" s="17">
        <f t="shared" ref="AV46" si="603">AV44+AV43+AV45</f>
        <v>0</v>
      </c>
      <c r="AW46" s="17">
        <f t="shared" ref="AW46" si="604">AW44+AW43+AW45</f>
        <v>0</v>
      </c>
      <c r="AX46" s="17">
        <f t="shared" ref="AX46" si="605">AX44+AX43+AX45</f>
        <v>0</v>
      </c>
      <c r="AY46" s="17">
        <f t="shared" ref="AY46" si="606">AY44+AY43+AY45</f>
        <v>0</v>
      </c>
      <c r="AZ46" s="17">
        <f t="shared" ref="AZ46" si="607">AZ44+AZ43+AZ45</f>
        <v>0</v>
      </c>
      <c r="BA46" s="17">
        <f t="shared" ref="BA46" si="608">BA44+BA43+BA45</f>
        <v>0</v>
      </c>
      <c r="BB46" s="17">
        <f t="shared" ref="BB46" si="609">BB44+BB43+BB45</f>
        <v>0</v>
      </c>
      <c r="BC46" s="17">
        <f t="shared" ref="BC46" si="610">BC44+BC43+BC45</f>
        <v>0</v>
      </c>
      <c r="BD46" s="17">
        <f t="shared" ref="BD46" si="611">BD44+BD43+BD45</f>
        <v>0</v>
      </c>
      <c r="BE46" s="319">
        <f t="shared" si="543"/>
        <v>0</v>
      </c>
      <c r="BF46" s="17">
        <f>BF44+BF43+BF45</f>
        <v>0</v>
      </c>
      <c r="BG46" s="17">
        <f t="shared" ref="BG46" si="612">BG44+BG43+BG45</f>
        <v>0</v>
      </c>
      <c r="BH46" s="17">
        <f t="shared" ref="BH46" si="613">BH44+BH43+BH45</f>
        <v>0</v>
      </c>
      <c r="BI46" s="17">
        <f t="shared" ref="BI46" si="614">BI44+BI43+BI45</f>
        <v>0</v>
      </c>
      <c r="BJ46" s="17">
        <f t="shared" ref="BJ46" si="615">BJ44+BJ43+BJ45</f>
        <v>0</v>
      </c>
      <c r="BK46" s="17">
        <f t="shared" ref="BK46" si="616">BK44+BK43+BK45</f>
        <v>0</v>
      </c>
      <c r="BL46" s="17">
        <f t="shared" ref="BL46" si="617">BL44+BL43+BL45</f>
        <v>0</v>
      </c>
      <c r="BM46" s="17">
        <f t="shared" ref="BM46" si="618">BM44+BM43+BM45</f>
        <v>0</v>
      </c>
      <c r="BN46" s="17">
        <f t="shared" ref="BN46" si="619">BN44+BN43+BN45</f>
        <v>0</v>
      </c>
      <c r="BO46" s="17">
        <f t="shared" ref="BO46" si="620">BO44+BO43+BO45</f>
        <v>0</v>
      </c>
      <c r="BP46" s="17">
        <f t="shared" ref="BP46" si="621">BP44+BP43+BP45</f>
        <v>0</v>
      </c>
      <c r="BQ46" s="17">
        <f t="shared" ref="BQ46" si="622">BQ44+BQ43+BQ45</f>
        <v>0</v>
      </c>
      <c r="BR46" s="319">
        <f t="shared" si="545"/>
        <v>0</v>
      </c>
      <c r="BS46" s="17">
        <f>BS44+BS43+BS45</f>
        <v>0</v>
      </c>
      <c r="BT46" s="17">
        <f t="shared" ref="BT46" si="623">BT44+BT43+BT45</f>
        <v>0</v>
      </c>
      <c r="BU46" s="17">
        <f t="shared" ref="BU46" si="624">BU44+BU43+BU45</f>
        <v>0</v>
      </c>
      <c r="BV46" s="17">
        <f t="shared" ref="BV46" si="625">BV44+BV43+BV45</f>
        <v>0</v>
      </c>
      <c r="BW46" s="17">
        <f t="shared" ref="BW46" si="626">BW44+BW43+BW45</f>
        <v>0</v>
      </c>
      <c r="BX46" s="17">
        <f t="shared" ref="BX46" si="627">BX44+BX43+BX45</f>
        <v>0</v>
      </c>
      <c r="BY46" s="17">
        <f t="shared" ref="BY46" si="628">BY44+BY43+BY45</f>
        <v>0</v>
      </c>
      <c r="BZ46" s="17">
        <f t="shared" ref="BZ46" si="629">BZ44+BZ43+BZ45</f>
        <v>0</v>
      </c>
      <c r="CA46" s="17">
        <f t="shared" ref="CA46" si="630">CA44+CA43+CA45</f>
        <v>0</v>
      </c>
      <c r="CB46" s="17">
        <f t="shared" ref="CB46" si="631">CB44+CB43+CB45</f>
        <v>0</v>
      </c>
      <c r="CC46" s="17">
        <f t="shared" ref="CC46" si="632">CC44+CC43+CC45</f>
        <v>0</v>
      </c>
      <c r="CD46" s="17">
        <f t="shared" ref="CD46" si="633">CD44+CD43+CD45</f>
        <v>0</v>
      </c>
      <c r="CE46" s="319">
        <f t="shared" si="547"/>
        <v>0</v>
      </c>
      <c r="CF46" s="17">
        <f>CF44+CF43+CF45</f>
        <v>0</v>
      </c>
      <c r="CG46" s="17">
        <f t="shared" ref="CG46" si="634">CG44+CG43+CG45</f>
        <v>0</v>
      </c>
      <c r="CH46" s="17">
        <f t="shared" ref="CH46" si="635">CH44+CH43+CH45</f>
        <v>0</v>
      </c>
      <c r="CI46" s="17">
        <f t="shared" ref="CI46" si="636">CI44+CI43+CI45</f>
        <v>0</v>
      </c>
      <c r="CJ46" s="17">
        <f t="shared" ref="CJ46" si="637">CJ44+CJ43+CJ45</f>
        <v>0</v>
      </c>
      <c r="CK46" s="17">
        <f t="shared" ref="CK46" si="638">CK44+CK43+CK45</f>
        <v>0</v>
      </c>
      <c r="CL46" s="17">
        <f t="shared" ref="CL46" si="639">CL44+CL43+CL45</f>
        <v>0</v>
      </c>
      <c r="CM46" s="17">
        <f t="shared" ref="CM46" si="640">CM44+CM43+CM45</f>
        <v>0</v>
      </c>
      <c r="CN46" s="17">
        <f t="shared" ref="CN46" si="641">CN44+CN43+CN45</f>
        <v>0</v>
      </c>
      <c r="CO46" s="17">
        <f t="shared" ref="CO46" si="642">CO44+CO43+CO45</f>
        <v>0</v>
      </c>
      <c r="CP46" s="17">
        <f t="shared" ref="CP46" si="643">CP44+CP43+CP45</f>
        <v>0</v>
      </c>
      <c r="CQ46" s="17">
        <f t="shared" ref="CQ46" si="644">CQ44+CQ43+CQ45</f>
        <v>0</v>
      </c>
      <c r="CR46" s="319">
        <f t="shared" si="549"/>
        <v>0</v>
      </c>
      <c r="CS46" s="17">
        <f>CS44+CS43+CS45</f>
        <v>0</v>
      </c>
      <c r="CT46" s="17">
        <f t="shared" ref="CT46" si="645">CT44+CT43+CT45</f>
        <v>0</v>
      </c>
      <c r="CU46" s="17">
        <f t="shared" ref="CU46" si="646">CU44+CU43+CU45</f>
        <v>0</v>
      </c>
      <c r="CV46" s="17">
        <f t="shared" ref="CV46" si="647">CV44+CV43+CV45</f>
        <v>0</v>
      </c>
      <c r="CW46" s="17">
        <f t="shared" ref="CW46" si="648">CW44+CW43+CW45</f>
        <v>0</v>
      </c>
      <c r="CX46" s="17">
        <f t="shared" ref="CX46" si="649">CX44+CX43+CX45</f>
        <v>0</v>
      </c>
      <c r="CY46" s="17">
        <f t="shared" ref="CY46" si="650">CY44+CY43+CY45</f>
        <v>0</v>
      </c>
      <c r="CZ46" s="17">
        <f t="shared" ref="CZ46" si="651">CZ44+CZ43+CZ45</f>
        <v>0</v>
      </c>
      <c r="DA46" s="17">
        <f t="shared" ref="DA46" si="652">DA44+DA43+DA45</f>
        <v>0</v>
      </c>
      <c r="DB46" s="17">
        <f t="shared" ref="DB46" si="653">DB44+DB43+DB45</f>
        <v>0</v>
      </c>
      <c r="DC46" s="17">
        <f t="shared" ref="DC46" si="654">DC44+DC43+DC45</f>
        <v>0</v>
      </c>
      <c r="DD46" s="17">
        <f t="shared" ref="DD46" si="655">DD44+DD43+DD45</f>
        <v>0</v>
      </c>
      <c r="DE46" s="319">
        <f t="shared" si="551"/>
        <v>0</v>
      </c>
      <c r="DF46" s="17">
        <f>DF44+DF43+DF45</f>
        <v>0</v>
      </c>
      <c r="DG46" s="17">
        <f t="shared" ref="DG46" si="656">DG44+DG43+DG45</f>
        <v>0</v>
      </c>
      <c r="DH46" s="17">
        <f t="shared" ref="DH46" si="657">DH44+DH43+DH45</f>
        <v>0</v>
      </c>
      <c r="DI46" s="17">
        <f t="shared" ref="DI46" si="658">DI44+DI43+DI45</f>
        <v>0</v>
      </c>
      <c r="DJ46" s="17">
        <f t="shared" ref="DJ46" si="659">DJ44+DJ43+DJ45</f>
        <v>0</v>
      </c>
      <c r="DK46" s="17">
        <f t="shared" ref="DK46" si="660">DK44+DK43+DK45</f>
        <v>0</v>
      </c>
      <c r="DL46" s="17">
        <f t="shared" ref="DL46" si="661">DL44+DL43+DL45</f>
        <v>0</v>
      </c>
      <c r="DM46" s="17">
        <f t="shared" ref="DM46" si="662">DM44+DM43+DM45</f>
        <v>0</v>
      </c>
      <c r="DN46" s="17">
        <f t="shared" ref="DN46" si="663">DN44+DN43+DN45</f>
        <v>0</v>
      </c>
      <c r="DO46" s="17">
        <f t="shared" ref="DO46" si="664">DO44+DO43+DO45</f>
        <v>0</v>
      </c>
      <c r="DP46" s="17">
        <f t="shared" ref="DP46" si="665">DP44+DP43+DP45</f>
        <v>0</v>
      </c>
      <c r="DQ46" s="17">
        <f t="shared" ref="DQ46" si="666">DQ44+DQ43+DQ45</f>
        <v>0</v>
      </c>
      <c r="DR46" s="319">
        <f t="shared" si="553"/>
        <v>0</v>
      </c>
      <c r="DS46" s="17">
        <f>DS44+DS43+DS45</f>
        <v>0</v>
      </c>
      <c r="DT46" s="17">
        <f t="shared" ref="DT46" si="667">DT44+DT43+DT45</f>
        <v>0</v>
      </c>
      <c r="DU46" s="17">
        <f t="shared" ref="DU46" si="668">DU44+DU43+DU45</f>
        <v>0</v>
      </c>
      <c r="DV46" s="17">
        <f t="shared" ref="DV46" si="669">DV44+DV43+DV45</f>
        <v>0</v>
      </c>
      <c r="DW46" s="17">
        <f t="shared" ref="DW46" si="670">DW44+DW43+DW45</f>
        <v>0</v>
      </c>
      <c r="DX46" s="17">
        <f t="shared" ref="DX46" si="671">DX44+DX43+DX45</f>
        <v>0</v>
      </c>
      <c r="DY46" s="17">
        <f t="shared" ref="DY46" si="672">DY44+DY43+DY45</f>
        <v>0</v>
      </c>
      <c r="DZ46" s="17">
        <f t="shared" ref="DZ46" si="673">DZ44+DZ43+DZ45</f>
        <v>0</v>
      </c>
      <c r="EA46" s="17">
        <f t="shared" ref="EA46" si="674">EA44+EA43+EA45</f>
        <v>0</v>
      </c>
      <c r="EB46" s="17">
        <f t="shared" ref="EB46" si="675">EB44+EB43+EB45</f>
        <v>0</v>
      </c>
      <c r="EC46" s="17">
        <f t="shared" ref="EC46" si="676">EC44+EC43+EC45</f>
        <v>0</v>
      </c>
      <c r="ED46" s="17">
        <f t="shared" ref="ED46" si="677">ED44+ED43+ED45</f>
        <v>0</v>
      </c>
      <c r="EE46" s="319">
        <f t="shared" si="555"/>
        <v>0</v>
      </c>
    </row>
    <row r="47" spans="1:135" x14ac:dyDescent="0.2">
      <c r="A47" s="12" t="s">
        <v>3</v>
      </c>
      <c r="B47" s="39">
        <f>'SPACELOG 6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6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6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678">IF(AND(G$2&gt;=EOMONTH(EDATE($B$18,0),0),G$2&lt;=EOMONTH(EDATE($B$18,59),0)),$E49,0)</f>
        <v>0</v>
      </c>
      <c r="H49" s="17">
        <f t="shared" si="678"/>
        <v>0</v>
      </c>
      <c r="I49" s="17">
        <f t="shared" si="678"/>
        <v>0</v>
      </c>
      <c r="J49" s="17">
        <f t="shared" si="678"/>
        <v>0</v>
      </c>
      <c r="K49" s="17">
        <f t="shared" si="678"/>
        <v>0</v>
      </c>
      <c r="L49" s="17">
        <f t="shared" si="678"/>
        <v>0</v>
      </c>
      <c r="M49" s="17">
        <f t="shared" si="678"/>
        <v>0</v>
      </c>
      <c r="N49" s="17">
        <f t="shared" si="678"/>
        <v>0</v>
      </c>
      <c r="O49" s="17">
        <f t="shared" si="678"/>
        <v>0</v>
      </c>
      <c r="P49" s="17">
        <f t="shared" si="678"/>
        <v>0</v>
      </c>
      <c r="Q49" s="17">
        <f t="shared" si="678"/>
        <v>0</v>
      </c>
      <c r="R49" s="319">
        <f>SUM(F49:Q49)</f>
        <v>0</v>
      </c>
      <c r="S49" s="17">
        <f t="shared" ref="S49:CD50" si="679">IF(AND(S$2&gt;=EOMONTH(EDATE($B$18,0),0),S$2&lt;=EOMONTH(EDATE($B$18,59),0)),$E49,0)</f>
        <v>0</v>
      </c>
      <c r="T49" s="17">
        <f t="shared" si="679"/>
        <v>0</v>
      </c>
      <c r="U49" s="17">
        <f t="shared" si="679"/>
        <v>0</v>
      </c>
      <c r="V49" s="17">
        <f t="shared" si="679"/>
        <v>0</v>
      </c>
      <c r="W49" s="17">
        <f t="shared" si="679"/>
        <v>0</v>
      </c>
      <c r="X49" s="17">
        <f t="shared" si="679"/>
        <v>0</v>
      </c>
      <c r="Y49" s="17">
        <f t="shared" si="679"/>
        <v>0</v>
      </c>
      <c r="Z49" s="17">
        <f t="shared" si="679"/>
        <v>0</v>
      </c>
      <c r="AA49" s="17">
        <f t="shared" si="679"/>
        <v>0</v>
      </c>
      <c r="AB49" s="17">
        <f t="shared" si="679"/>
        <v>0</v>
      </c>
      <c r="AC49" s="17">
        <f t="shared" si="679"/>
        <v>0</v>
      </c>
      <c r="AD49" s="17">
        <f t="shared" si="679"/>
        <v>0</v>
      </c>
      <c r="AE49" s="319">
        <f t="shared" ref="AE49:AE51" si="680">SUM(S49:AD49)</f>
        <v>0</v>
      </c>
      <c r="AF49" s="17">
        <f t="shared" ref="AF49" si="681">IF(AND(AF$2&gt;=EOMONTH(EDATE($B$18,0),0),AF$2&lt;=EOMONTH(EDATE($B$18,59),0)),$E49,0)</f>
        <v>0</v>
      </c>
      <c r="AG49" s="17">
        <f t="shared" si="679"/>
        <v>0</v>
      </c>
      <c r="AH49" s="17">
        <f t="shared" si="679"/>
        <v>0</v>
      </c>
      <c r="AI49" s="17">
        <f t="shared" si="679"/>
        <v>0</v>
      </c>
      <c r="AJ49" s="17">
        <f t="shared" si="679"/>
        <v>0</v>
      </c>
      <c r="AK49" s="17">
        <f t="shared" si="679"/>
        <v>0</v>
      </c>
      <c r="AL49" s="17">
        <f t="shared" si="679"/>
        <v>0</v>
      </c>
      <c r="AM49" s="17">
        <f t="shared" si="679"/>
        <v>0</v>
      </c>
      <c r="AN49" s="17">
        <f t="shared" si="679"/>
        <v>0</v>
      </c>
      <c r="AO49" s="17">
        <f t="shared" si="679"/>
        <v>0</v>
      </c>
      <c r="AP49" s="17">
        <f t="shared" si="679"/>
        <v>0</v>
      </c>
      <c r="AQ49" s="17">
        <f t="shared" si="679"/>
        <v>0</v>
      </c>
      <c r="AR49" s="319">
        <f t="shared" ref="AR49:AR51" si="682">SUM(AF49:AQ49)</f>
        <v>0</v>
      </c>
      <c r="AS49" s="17">
        <f t="shared" ref="AS49" si="683">IF(AND(AS$2&gt;=EOMONTH(EDATE($B$18,0),0),AS$2&lt;=EOMONTH(EDATE($B$18,59),0)),$E49,0)</f>
        <v>0</v>
      </c>
      <c r="AT49" s="17">
        <f t="shared" si="679"/>
        <v>0</v>
      </c>
      <c r="AU49" s="17">
        <f t="shared" si="679"/>
        <v>0</v>
      </c>
      <c r="AV49" s="17">
        <f t="shared" si="679"/>
        <v>0</v>
      </c>
      <c r="AW49" s="17">
        <f t="shared" si="679"/>
        <v>0</v>
      </c>
      <c r="AX49" s="17">
        <f t="shared" si="679"/>
        <v>0</v>
      </c>
      <c r="AY49" s="17">
        <f t="shared" si="679"/>
        <v>0</v>
      </c>
      <c r="AZ49" s="17">
        <f t="shared" si="679"/>
        <v>0</v>
      </c>
      <c r="BA49" s="17">
        <f t="shared" si="679"/>
        <v>0</v>
      </c>
      <c r="BB49" s="17">
        <f t="shared" si="679"/>
        <v>0</v>
      </c>
      <c r="BC49" s="17">
        <f t="shared" si="679"/>
        <v>0</v>
      </c>
      <c r="BD49" s="17">
        <f t="shared" si="679"/>
        <v>0</v>
      </c>
      <c r="BE49" s="319">
        <f t="shared" ref="BE49:BE51" si="684">SUM(AS49:BD49)</f>
        <v>0</v>
      </c>
      <c r="BF49" s="17">
        <f t="shared" ref="BF49" si="685">IF(AND(BF$2&gt;=EOMONTH(EDATE($B$18,0),0),BF$2&lt;=EOMONTH(EDATE($B$18,59),0)),$E49,0)</f>
        <v>0</v>
      </c>
      <c r="BG49" s="17">
        <f t="shared" si="679"/>
        <v>0</v>
      </c>
      <c r="BH49" s="17">
        <f t="shared" si="679"/>
        <v>0</v>
      </c>
      <c r="BI49" s="17">
        <f t="shared" si="679"/>
        <v>0</v>
      </c>
      <c r="BJ49" s="17">
        <f t="shared" si="679"/>
        <v>0</v>
      </c>
      <c r="BK49" s="17">
        <f t="shared" si="679"/>
        <v>0</v>
      </c>
      <c r="BL49" s="17">
        <f t="shared" si="679"/>
        <v>0</v>
      </c>
      <c r="BM49" s="17">
        <f t="shared" si="679"/>
        <v>0</v>
      </c>
      <c r="BN49" s="17">
        <f t="shared" si="679"/>
        <v>0</v>
      </c>
      <c r="BO49" s="17">
        <f t="shared" si="679"/>
        <v>0</v>
      </c>
      <c r="BP49" s="17">
        <f t="shared" si="679"/>
        <v>0</v>
      </c>
      <c r="BQ49" s="17">
        <f t="shared" si="679"/>
        <v>0</v>
      </c>
      <c r="BR49" s="319">
        <f t="shared" ref="BR49:BR51" si="686">SUM(BF49:BQ49)</f>
        <v>0</v>
      </c>
      <c r="BS49" s="17">
        <f t="shared" ref="BS49" si="687">IF(AND(BS$2&gt;=EOMONTH(EDATE($B$18,0),0),BS$2&lt;=EOMONTH(EDATE($B$18,59),0)),$E49,0)</f>
        <v>0</v>
      </c>
      <c r="BT49" s="17">
        <f t="shared" si="679"/>
        <v>0</v>
      </c>
      <c r="BU49" s="17">
        <f t="shared" si="679"/>
        <v>0</v>
      </c>
      <c r="BV49" s="17">
        <f t="shared" si="679"/>
        <v>0</v>
      </c>
      <c r="BW49" s="17">
        <f t="shared" si="679"/>
        <v>0</v>
      </c>
      <c r="BX49" s="17">
        <f t="shared" si="679"/>
        <v>0</v>
      </c>
      <c r="BY49" s="17">
        <f t="shared" si="679"/>
        <v>0</v>
      </c>
      <c r="BZ49" s="17">
        <f t="shared" si="679"/>
        <v>0</v>
      </c>
      <c r="CA49" s="17">
        <f t="shared" si="679"/>
        <v>0</v>
      </c>
      <c r="CB49" s="17">
        <f t="shared" si="679"/>
        <v>0</v>
      </c>
      <c r="CC49" s="17">
        <f t="shared" si="679"/>
        <v>0</v>
      </c>
      <c r="CD49" s="17">
        <f t="shared" si="679"/>
        <v>0</v>
      </c>
      <c r="CE49" s="319">
        <f t="shared" ref="CE49:CE51" si="688">SUM(BS49:CD49)</f>
        <v>0</v>
      </c>
      <c r="CF49" s="17">
        <f t="shared" ref="CF49:ED51" si="689">IF(AND(CF$2&gt;=EOMONTH(EDATE($B$18,0),0),CF$2&lt;=EOMONTH(EDATE($B$18,59),0)),$E49,0)</f>
        <v>0</v>
      </c>
      <c r="CG49" s="17">
        <f t="shared" si="689"/>
        <v>0</v>
      </c>
      <c r="CH49" s="17">
        <f t="shared" si="689"/>
        <v>0</v>
      </c>
      <c r="CI49" s="17">
        <f t="shared" si="689"/>
        <v>0</v>
      </c>
      <c r="CJ49" s="17">
        <f t="shared" si="689"/>
        <v>0</v>
      </c>
      <c r="CK49" s="17">
        <f t="shared" si="689"/>
        <v>0</v>
      </c>
      <c r="CL49" s="17">
        <f t="shared" si="689"/>
        <v>0</v>
      </c>
      <c r="CM49" s="17">
        <f t="shared" si="689"/>
        <v>0</v>
      </c>
      <c r="CN49" s="17">
        <f t="shared" si="689"/>
        <v>0</v>
      </c>
      <c r="CO49" s="17">
        <f t="shared" si="689"/>
        <v>0</v>
      </c>
      <c r="CP49" s="17">
        <f t="shared" si="689"/>
        <v>0</v>
      </c>
      <c r="CQ49" s="17">
        <f t="shared" si="689"/>
        <v>0</v>
      </c>
      <c r="CR49" s="319">
        <f t="shared" ref="CR49:CR51" si="690">SUM(CF49:CQ49)</f>
        <v>0</v>
      </c>
      <c r="CS49" s="17">
        <f t="shared" ref="CS49" si="691">IF(AND(CS$2&gt;=EOMONTH(EDATE($B$18,0),0),CS$2&lt;=EOMONTH(EDATE($B$18,59),0)),$E49,0)</f>
        <v>0</v>
      </c>
      <c r="CT49" s="17">
        <f t="shared" si="689"/>
        <v>0</v>
      </c>
      <c r="CU49" s="17">
        <f t="shared" si="689"/>
        <v>0</v>
      </c>
      <c r="CV49" s="17">
        <f t="shared" si="689"/>
        <v>0</v>
      </c>
      <c r="CW49" s="17">
        <f t="shared" si="689"/>
        <v>0</v>
      </c>
      <c r="CX49" s="17">
        <f t="shared" si="689"/>
        <v>0</v>
      </c>
      <c r="CY49" s="17">
        <f t="shared" si="689"/>
        <v>0</v>
      </c>
      <c r="CZ49" s="17">
        <f t="shared" si="689"/>
        <v>0</v>
      </c>
      <c r="DA49" s="17">
        <f t="shared" si="689"/>
        <v>0</v>
      </c>
      <c r="DB49" s="17">
        <f t="shared" si="689"/>
        <v>0</v>
      </c>
      <c r="DC49" s="17">
        <f t="shared" si="689"/>
        <v>0</v>
      </c>
      <c r="DD49" s="17">
        <f t="shared" si="689"/>
        <v>0</v>
      </c>
      <c r="DE49" s="319">
        <f t="shared" ref="DE49:DE51" si="692">SUM(CS49:DD49)</f>
        <v>0</v>
      </c>
      <c r="DF49" s="17">
        <f t="shared" ref="DF49" si="693">IF(AND(DF$2&gt;=EOMONTH(EDATE($B$18,0),0),DF$2&lt;=EOMONTH(EDATE($B$18,59),0)),$E49,0)</f>
        <v>0</v>
      </c>
      <c r="DG49" s="17">
        <f t="shared" si="689"/>
        <v>0</v>
      </c>
      <c r="DH49" s="17">
        <f t="shared" si="689"/>
        <v>0</v>
      </c>
      <c r="DI49" s="17">
        <f t="shared" si="689"/>
        <v>0</v>
      </c>
      <c r="DJ49" s="17">
        <f t="shared" si="689"/>
        <v>0</v>
      </c>
      <c r="DK49" s="17">
        <f t="shared" si="689"/>
        <v>0</v>
      </c>
      <c r="DL49" s="17">
        <f t="shared" si="689"/>
        <v>0</v>
      </c>
      <c r="DM49" s="17">
        <f t="shared" si="689"/>
        <v>0</v>
      </c>
      <c r="DN49" s="17">
        <f t="shared" si="689"/>
        <v>0</v>
      </c>
      <c r="DO49" s="17">
        <f t="shared" si="689"/>
        <v>0</v>
      </c>
      <c r="DP49" s="17">
        <f t="shared" si="689"/>
        <v>0</v>
      </c>
      <c r="DQ49" s="17">
        <f t="shared" si="689"/>
        <v>0</v>
      </c>
      <c r="DR49" s="319">
        <f t="shared" ref="DR49:DR51" si="694">SUM(DF49:DQ49)</f>
        <v>0</v>
      </c>
      <c r="DS49" s="17">
        <f t="shared" ref="DS49" si="695">IF(AND(DS$2&gt;=EOMONTH(EDATE($B$18,0),0),DS$2&lt;=EOMONTH(EDATE($B$18,59),0)),$E49,0)</f>
        <v>0</v>
      </c>
      <c r="DT49" s="17">
        <f t="shared" si="689"/>
        <v>0</v>
      </c>
      <c r="DU49" s="17">
        <f t="shared" si="689"/>
        <v>0</v>
      </c>
      <c r="DV49" s="17">
        <f t="shared" si="689"/>
        <v>0</v>
      </c>
      <c r="DW49" s="17">
        <f t="shared" si="689"/>
        <v>0</v>
      </c>
      <c r="DX49" s="17">
        <f t="shared" si="689"/>
        <v>0</v>
      </c>
      <c r="DY49" s="17">
        <f t="shared" si="689"/>
        <v>0</v>
      </c>
      <c r="DZ49" s="17">
        <f t="shared" si="689"/>
        <v>0</v>
      </c>
      <c r="EA49" s="17">
        <f t="shared" si="689"/>
        <v>0</v>
      </c>
      <c r="EB49" s="17">
        <f t="shared" si="689"/>
        <v>0</v>
      </c>
      <c r="EC49" s="17">
        <f t="shared" si="689"/>
        <v>0</v>
      </c>
      <c r="ED49" s="17">
        <f t="shared" si="689"/>
        <v>0</v>
      </c>
      <c r="EE49" s="319">
        <f t="shared" ref="EE49:EE51" si="696">SUM(DS49:ED49)</f>
        <v>0</v>
      </c>
    </row>
    <row r="50" spans="1:135" x14ac:dyDescent="0.2">
      <c r="A50" s="29" t="s">
        <v>6</v>
      </c>
      <c r="B50" s="38">
        <f>'SPACELOG 6 EMPRUNT 2'!E6</f>
        <v>0</v>
      </c>
      <c r="D50" s="1" t="s">
        <v>19</v>
      </c>
      <c r="F50" s="17">
        <f t="shared" ref="F50:U51" si="697">IF(AND(F$2&gt;=EOMONTH(EDATE($B$18,0),0),F$2&lt;=EOMONTH(EDATE($B$18,59),0)),$E50,0)</f>
        <v>0</v>
      </c>
      <c r="G50" s="17">
        <f t="shared" si="697"/>
        <v>0</v>
      </c>
      <c r="H50" s="17">
        <f t="shared" si="697"/>
        <v>0</v>
      </c>
      <c r="I50" s="17">
        <f t="shared" si="697"/>
        <v>0</v>
      </c>
      <c r="J50" s="17">
        <f t="shared" si="697"/>
        <v>0</v>
      </c>
      <c r="K50" s="17">
        <f t="shared" si="697"/>
        <v>0</v>
      </c>
      <c r="L50" s="17">
        <f t="shared" si="697"/>
        <v>0</v>
      </c>
      <c r="M50" s="17">
        <f t="shared" si="697"/>
        <v>0</v>
      </c>
      <c r="N50" s="17">
        <f t="shared" si="697"/>
        <v>0</v>
      </c>
      <c r="O50" s="17">
        <f t="shared" si="697"/>
        <v>0</v>
      </c>
      <c r="P50" s="17">
        <f t="shared" si="697"/>
        <v>0</v>
      </c>
      <c r="Q50" s="17">
        <f t="shared" si="697"/>
        <v>0</v>
      </c>
      <c r="R50" s="319">
        <f>SUM(F50:Q50)</f>
        <v>0</v>
      </c>
      <c r="S50" s="17">
        <f t="shared" si="697"/>
        <v>0</v>
      </c>
      <c r="T50" s="17">
        <f t="shared" si="697"/>
        <v>0</v>
      </c>
      <c r="U50" s="17">
        <f t="shared" si="697"/>
        <v>0</v>
      </c>
      <c r="V50" s="17">
        <f t="shared" si="679"/>
        <v>0</v>
      </c>
      <c r="W50" s="17">
        <f t="shared" si="679"/>
        <v>0</v>
      </c>
      <c r="X50" s="17">
        <f t="shared" si="679"/>
        <v>0</v>
      </c>
      <c r="Y50" s="17">
        <f t="shared" si="679"/>
        <v>0</v>
      </c>
      <c r="Z50" s="17">
        <f t="shared" si="679"/>
        <v>0</v>
      </c>
      <c r="AA50" s="17">
        <f t="shared" si="679"/>
        <v>0</v>
      </c>
      <c r="AB50" s="17">
        <f t="shared" si="679"/>
        <v>0</v>
      </c>
      <c r="AC50" s="17">
        <f t="shared" si="679"/>
        <v>0</v>
      </c>
      <c r="AD50" s="17">
        <f t="shared" si="679"/>
        <v>0</v>
      </c>
      <c r="AE50" s="319">
        <f t="shared" si="680"/>
        <v>0</v>
      </c>
      <c r="AF50" s="17">
        <f t="shared" si="679"/>
        <v>0</v>
      </c>
      <c r="AG50" s="17">
        <f t="shared" si="679"/>
        <v>0</v>
      </c>
      <c r="AH50" s="17">
        <f t="shared" si="679"/>
        <v>0</v>
      </c>
      <c r="AI50" s="17">
        <f t="shared" si="679"/>
        <v>0</v>
      </c>
      <c r="AJ50" s="17">
        <f t="shared" si="679"/>
        <v>0</v>
      </c>
      <c r="AK50" s="17">
        <f t="shared" si="679"/>
        <v>0</v>
      </c>
      <c r="AL50" s="17">
        <f t="shared" si="679"/>
        <v>0</v>
      </c>
      <c r="AM50" s="17">
        <f t="shared" si="679"/>
        <v>0</v>
      </c>
      <c r="AN50" s="17">
        <f t="shared" si="679"/>
        <v>0</v>
      </c>
      <c r="AO50" s="17">
        <f t="shared" si="679"/>
        <v>0</v>
      </c>
      <c r="AP50" s="17">
        <f t="shared" si="679"/>
        <v>0</v>
      </c>
      <c r="AQ50" s="17">
        <f t="shared" si="679"/>
        <v>0</v>
      </c>
      <c r="AR50" s="319">
        <f t="shared" si="682"/>
        <v>0</v>
      </c>
      <c r="AS50" s="17">
        <f t="shared" si="679"/>
        <v>0</v>
      </c>
      <c r="AT50" s="17">
        <f t="shared" si="679"/>
        <v>0</v>
      </c>
      <c r="AU50" s="17">
        <f t="shared" si="679"/>
        <v>0</v>
      </c>
      <c r="AV50" s="17">
        <f t="shared" si="679"/>
        <v>0</v>
      </c>
      <c r="AW50" s="17">
        <f t="shared" si="679"/>
        <v>0</v>
      </c>
      <c r="AX50" s="17">
        <f t="shared" si="679"/>
        <v>0</v>
      </c>
      <c r="AY50" s="17">
        <f t="shared" si="679"/>
        <v>0</v>
      </c>
      <c r="AZ50" s="17">
        <f t="shared" si="679"/>
        <v>0</v>
      </c>
      <c r="BA50" s="17">
        <f t="shared" si="679"/>
        <v>0</v>
      </c>
      <c r="BB50" s="17">
        <f t="shared" si="679"/>
        <v>0</v>
      </c>
      <c r="BC50" s="17">
        <f t="shared" si="679"/>
        <v>0</v>
      </c>
      <c r="BD50" s="17">
        <f t="shared" si="679"/>
        <v>0</v>
      </c>
      <c r="BE50" s="319">
        <f t="shared" si="684"/>
        <v>0</v>
      </c>
      <c r="BF50" s="17">
        <f t="shared" si="679"/>
        <v>0</v>
      </c>
      <c r="BG50" s="17">
        <f t="shared" si="679"/>
        <v>0</v>
      </c>
      <c r="BH50" s="17">
        <f t="shared" si="679"/>
        <v>0</v>
      </c>
      <c r="BI50" s="17">
        <f t="shared" si="679"/>
        <v>0</v>
      </c>
      <c r="BJ50" s="17">
        <f t="shared" si="679"/>
        <v>0</v>
      </c>
      <c r="BK50" s="17">
        <f t="shared" si="679"/>
        <v>0</v>
      </c>
      <c r="BL50" s="17">
        <f t="shared" si="679"/>
        <v>0</v>
      </c>
      <c r="BM50" s="17">
        <f t="shared" si="679"/>
        <v>0</v>
      </c>
      <c r="BN50" s="17">
        <f t="shared" si="679"/>
        <v>0</v>
      </c>
      <c r="BO50" s="17">
        <f t="shared" si="679"/>
        <v>0</v>
      </c>
      <c r="BP50" s="17">
        <f t="shared" si="679"/>
        <v>0</v>
      </c>
      <c r="BQ50" s="17">
        <f t="shared" si="679"/>
        <v>0</v>
      </c>
      <c r="BR50" s="319">
        <f t="shared" si="686"/>
        <v>0</v>
      </c>
      <c r="BS50" s="17">
        <f t="shared" si="679"/>
        <v>0</v>
      </c>
      <c r="BT50" s="17">
        <f t="shared" si="679"/>
        <v>0</v>
      </c>
      <c r="BU50" s="17">
        <f t="shared" si="679"/>
        <v>0</v>
      </c>
      <c r="BV50" s="17">
        <f t="shared" si="679"/>
        <v>0</v>
      </c>
      <c r="BW50" s="17">
        <f t="shared" si="679"/>
        <v>0</v>
      </c>
      <c r="BX50" s="17">
        <f t="shared" si="679"/>
        <v>0</v>
      </c>
      <c r="BY50" s="17">
        <f t="shared" si="679"/>
        <v>0</v>
      </c>
      <c r="BZ50" s="17">
        <f t="shared" si="679"/>
        <v>0</v>
      </c>
      <c r="CA50" s="17">
        <f t="shared" si="679"/>
        <v>0</v>
      </c>
      <c r="CB50" s="17">
        <f t="shared" si="679"/>
        <v>0</v>
      </c>
      <c r="CC50" s="17">
        <f t="shared" si="679"/>
        <v>0</v>
      </c>
      <c r="CD50" s="17">
        <f t="shared" si="679"/>
        <v>0</v>
      </c>
      <c r="CE50" s="319">
        <f t="shared" si="688"/>
        <v>0</v>
      </c>
      <c r="CF50" s="17">
        <f t="shared" si="689"/>
        <v>0</v>
      </c>
      <c r="CG50" s="17">
        <f t="shared" si="689"/>
        <v>0</v>
      </c>
      <c r="CH50" s="17">
        <f t="shared" si="689"/>
        <v>0</v>
      </c>
      <c r="CI50" s="17">
        <f t="shared" si="689"/>
        <v>0</v>
      </c>
      <c r="CJ50" s="17">
        <f t="shared" si="689"/>
        <v>0</v>
      </c>
      <c r="CK50" s="17">
        <f t="shared" si="689"/>
        <v>0</v>
      </c>
      <c r="CL50" s="17">
        <f t="shared" si="689"/>
        <v>0</v>
      </c>
      <c r="CM50" s="17">
        <f t="shared" si="689"/>
        <v>0</v>
      </c>
      <c r="CN50" s="17">
        <f t="shared" si="689"/>
        <v>0</v>
      </c>
      <c r="CO50" s="17">
        <f t="shared" si="689"/>
        <v>0</v>
      </c>
      <c r="CP50" s="17">
        <f t="shared" si="689"/>
        <v>0</v>
      </c>
      <c r="CQ50" s="17">
        <f t="shared" si="689"/>
        <v>0</v>
      </c>
      <c r="CR50" s="319">
        <f t="shared" si="690"/>
        <v>0</v>
      </c>
      <c r="CS50" s="17">
        <f t="shared" si="689"/>
        <v>0</v>
      </c>
      <c r="CT50" s="17">
        <f t="shared" si="689"/>
        <v>0</v>
      </c>
      <c r="CU50" s="17">
        <f t="shared" si="689"/>
        <v>0</v>
      </c>
      <c r="CV50" s="17">
        <f t="shared" si="689"/>
        <v>0</v>
      </c>
      <c r="CW50" s="17">
        <f t="shared" si="689"/>
        <v>0</v>
      </c>
      <c r="CX50" s="17">
        <f t="shared" si="689"/>
        <v>0</v>
      </c>
      <c r="CY50" s="17">
        <f t="shared" si="689"/>
        <v>0</v>
      </c>
      <c r="CZ50" s="17">
        <f t="shared" si="689"/>
        <v>0</v>
      </c>
      <c r="DA50" s="17">
        <f t="shared" si="689"/>
        <v>0</v>
      </c>
      <c r="DB50" s="17">
        <f t="shared" si="689"/>
        <v>0</v>
      </c>
      <c r="DC50" s="17">
        <f t="shared" si="689"/>
        <v>0</v>
      </c>
      <c r="DD50" s="17">
        <f t="shared" si="689"/>
        <v>0</v>
      </c>
      <c r="DE50" s="319">
        <f t="shared" si="692"/>
        <v>0</v>
      </c>
      <c r="DF50" s="17">
        <f t="shared" si="689"/>
        <v>0</v>
      </c>
      <c r="DG50" s="17">
        <f t="shared" si="689"/>
        <v>0</v>
      </c>
      <c r="DH50" s="17">
        <f t="shared" si="689"/>
        <v>0</v>
      </c>
      <c r="DI50" s="17">
        <f t="shared" si="689"/>
        <v>0</v>
      </c>
      <c r="DJ50" s="17">
        <f t="shared" si="689"/>
        <v>0</v>
      </c>
      <c r="DK50" s="17">
        <f t="shared" si="689"/>
        <v>0</v>
      </c>
      <c r="DL50" s="17">
        <f t="shared" si="689"/>
        <v>0</v>
      </c>
      <c r="DM50" s="17">
        <f t="shared" si="689"/>
        <v>0</v>
      </c>
      <c r="DN50" s="17">
        <f t="shared" si="689"/>
        <v>0</v>
      </c>
      <c r="DO50" s="17">
        <f t="shared" si="689"/>
        <v>0</v>
      </c>
      <c r="DP50" s="17">
        <f t="shared" si="689"/>
        <v>0</v>
      </c>
      <c r="DQ50" s="17">
        <f t="shared" si="689"/>
        <v>0</v>
      </c>
      <c r="DR50" s="319">
        <f t="shared" si="694"/>
        <v>0</v>
      </c>
      <c r="DS50" s="17">
        <f t="shared" si="689"/>
        <v>0</v>
      </c>
      <c r="DT50" s="17">
        <f t="shared" si="689"/>
        <v>0</v>
      </c>
      <c r="DU50" s="17">
        <f t="shared" si="689"/>
        <v>0</v>
      </c>
      <c r="DV50" s="17">
        <f t="shared" si="689"/>
        <v>0</v>
      </c>
      <c r="DW50" s="17">
        <f t="shared" si="689"/>
        <v>0</v>
      </c>
      <c r="DX50" s="17">
        <f t="shared" si="689"/>
        <v>0</v>
      </c>
      <c r="DY50" s="17">
        <f t="shared" si="689"/>
        <v>0</v>
      </c>
      <c r="DZ50" s="17">
        <f t="shared" si="689"/>
        <v>0</v>
      </c>
      <c r="EA50" s="17">
        <f t="shared" si="689"/>
        <v>0</v>
      </c>
      <c r="EB50" s="17">
        <f t="shared" si="689"/>
        <v>0</v>
      </c>
      <c r="EC50" s="17">
        <f t="shared" si="689"/>
        <v>0</v>
      </c>
      <c r="ED50" s="17">
        <f t="shared" si="689"/>
        <v>0</v>
      </c>
      <c r="EE50" s="319">
        <f t="shared" si="696"/>
        <v>0</v>
      </c>
    </row>
    <row r="51" spans="1:135" x14ac:dyDescent="0.2">
      <c r="A51" s="13" t="s">
        <v>7</v>
      </c>
      <c r="B51" s="17" t="str">
        <f>'SPACELOG 6 EMPRUNT 2'!I5</f>
        <v/>
      </c>
      <c r="D51" s="1" t="s">
        <v>22</v>
      </c>
      <c r="F51" s="17">
        <f t="shared" si="697"/>
        <v>0</v>
      </c>
      <c r="G51" s="17">
        <f t="shared" si="697"/>
        <v>0</v>
      </c>
      <c r="H51" s="17">
        <f t="shared" si="697"/>
        <v>0</v>
      </c>
      <c r="I51" s="17">
        <f t="shared" si="697"/>
        <v>0</v>
      </c>
      <c r="J51" s="17">
        <f t="shared" si="697"/>
        <v>0</v>
      </c>
      <c r="K51" s="17">
        <f t="shared" si="697"/>
        <v>0</v>
      </c>
      <c r="L51" s="17">
        <f t="shared" si="697"/>
        <v>0</v>
      </c>
      <c r="M51" s="17">
        <f t="shared" si="697"/>
        <v>0</v>
      </c>
      <c r="N51" s="17">
        <f t="shared" si="697"/>
        <v>0</v>
      </c>
      <c r="O51" s="17">
        <f t="shared" si="697"/>
        <v>0</v>
      </c>
      <c r="P51" s="17">
        <f t="shared" si="697"/>
        <v>0</v>
      </c>
      <c r="Q51" s="17">
        <f t="shared" si="697"/>
        <v>0</v>
      </c>
      <c r="R51" s="319">
        <f>SUM(F51:Q51)</f>
        <v>0</v>
      </c>
      <c r="S51" s="17">
        <f t="shared" ref="S51:CD51" si="698">IF(AND(S$2&gt;=EOMONTH(EDATE($B$18,0),0),S$2&lt;=EOMONTH(EDATE($B$18,59),0)),$E51,0)</f>
        <v>0</v>
      </c>
      <c r="T51" s="17">
        <f t="shared" si="698"/>
        <v>0</v>
      </c>
      <c r="U51" s="17">
        <f t="shared" si="698"/>
        <v>0</v>
      </c>
      <c r="V51" s="17">
        <f t="shared" si="698"/>
        <v>0</v>
      </c>
      <c r="W51" s="17">
        <f t="shared" si="698"/>
        <v>0</v>
      </c>
      <c r="X51" s="17">
        <f t="shared" si="698"/>
        <v>0</v>
      </c>
      <c r="Y51" s="17">
        <f t="shared" si="698"/>
        <v>0</v>
      </c>
      <c r="Z51" s="17">
        <f t="shared" si="698"/>
        <v>0</v>
      </c>
      <c r="AA51" s="17">
        <f t="shared" si="698"/>
        <v>0</v>
      </c>
      <c r="AB51" s="17">
        <f t="shared" si="698"/>
        <v>0</v>
      </c>
      <c r="AC51" s="17">
        <f t="shared" si="698"/>
        <v>0</v>
      </c>
      <c r="AD51" s="17">
        <f t="shared" si="698"/>
        <v>0</v>
      </c>
      <c r="AE51" s="319">
        <f t="shared" si="680"/>
        <v>0</v>
      </c>
      <c r="AF51" s="17">
        <f t="shared" si="698"/>
        <v>0</v>
      </c>
      <c r="AG51" s="17">
        <f t="shared" si="698"/>
        <v>0</v>
      </c>
      <c r="AH51" s="17">
        <f t="shared" si="698"/>
        <v>0</v>
      </c>
      <c r="AI51" s="17">
        <f t="shared" si="698"/>
        <v>0</v>
      </c>
      <c r="AJ51" s="17">
        <f t="shared" si="698"/>
        <v>0</v>
      </c>
      <c r="AK51" s="17">
        <f t="shared" si="698"/>
        <v>0</v>
      </c>
      <c r="AL51" s="17">
        <f t="shared" si="698"/>
        <v>0</v>
      </c>
      <c r="AM51" s="17">
        <f t="shared" si="698"/>
        <v>0</v>
      </c>
      <c r="AN51" s="17">
        <f t="shared" si="698"/>
        <v>0</v>
      </c>
      <c r="AO51" s="17">
        <f t="shared" si="698"/>
        <v>0</v>
      </c>
      <c r="AP51" s="17">
        <f t="shared" si="698"/>
        <v>0</v>
      </c>
      <c r="AQ51" s="17">
        <f t="shared" si="698"/>
        <v>0</v>
      </c>
      <c r="AR51" s="319">
        <f t="shared" si="682"/>
        <v>0</v>
      </c>
      <c r="AS51" s="17">
        <f t="shared" si="698"/>
        <v>0</v>
      </c>
      <c r="AT51" s="17">
        <f t="shared" si="698"/>
        <v>0</v>
      </c>
      <c r="AU51" s="17">
        <f t="shared" si="698"/>
        <v>0</v>
      </c>
      <c r="AV51" s="17">
        <f t="shared" si="698"/>
        <v>0</v>
      </c>
      <c r="AW51" s="17">
        <f t="shared" si="698"/>
        <v>0</v>
      </c>
      <c r="AX51" s="17">
        <f t="shared" si="698"/>
        <v>0</v>
      </c>
      <c r="AY51" s="17">
        <f t="shared" si="698"/>
        <v>0</v>
      </c>
      <c r="AZ51" s="17">
        <f t="shared" si="698"/>
        <v>0</v>
      </c>
      <c r="BA51" s="17">
        <f t="shared" si="698"/>
        <v>0</v>
      </c>
      <c r="BB51" s="17">
        <f t="shared" si="698"/>
        <v>0</v>
      </c>
      <c r="BC51" s="17">
        <f t="shared" si="698"/>
        <v>0</v>
      </c>
      <c r="BD51" s="17">
        <f t="shared" si="698"/>
        <v>0</v>
      </c>
      <c r="BE51" s="319">
        <f t="shared" si="684"/>
        <v>0</v>
      </c>
      <c r="BF51" s="17">
        <f t="shared" si="698"/>
        <v>0</v>
      </c>
      <c r="BG51" s="17">
        <f t="shared" si="698"/>
        <v>0</v>
      </c>
      <c r="BH51" s="17">
        <f t="shared" si="698"/>
        <v>0</v>
      </c>
      <c r="BI51" s="17">
        <f t="shared" si="698"/>
        <v>0</v>
      </c>
      <c r="BJ51" s="17">
        <f t="shared" si="698"/>
        <v>0</v>
      </c>
      <c r="BK51" s="17">
        <f t="shared" si="698"/>
        <v>0</v>
      </c>
      <c r="BL51" s="17">
        <f t="shared" si="698"/>
        <v>0</v>
      </c>
      <c r="BM51" s="17">
        <f t="shared" si="698"/>
        <v>0</v>
      </c>
      <c r="BN51" s="17">
        <f t="shared" si="698"/>
        <v>0</v>
      </c>
      <c r="BO51" s="17">
        <f t="shared" si="698"/>
        <v>0</v>
      </c>
      <c r="BP51" s="17">
        <f t="shared" si="698"/>
        <v>0</v>
      </c>
      <c r="BQ51" s="17">
        <f t="shared" si="698"/>
        <v>0</v>
      </c>
      <c r="BR51" s="319">
        <f t="shared" si="686"/>
        <v>0</v>
      </c>
      <c r="BS51" s="17">
        <f t="shared" si="698"/>
        <v>0</v>
      </c>
      <c r="BT51" s="17">
        <f t="shared" si="698"/>
        <v>0</v>
      </c>
      <c r="BU51" s="17">
        <f t="shared" si="698"/>
        <v>0</v>
      </c>
      <c r="BV51" s="17">
        <f t="shared" si="698"/>
        <v>0</v>
      </c>
      <c r="BW51" s="17">
        <f t="shared" si="698"/>
        <v>0</v>
      </c>
      <c r="BX51" s="17">
        <f t="shared" si="698"/>
        <v>0</v>
      </c>
      <c r="BY51" s="17">
        <f t="shared" si="698"/>
        <v>0</v>
      </c>
      <c r="BZ51" s="17">
        <f t="shared" si="698"/>
        <v>0</v>
      </c>
      <c r="CA51" s="17">
        <f t="shared" si="698"/>
        <v>0</v>
      </c>
      <c r="CB51" s="17">
        <f t="shared" si="698"/>
        <v>0</v>
      </c>
      <c r="CC51" s="17">
        <f t="shared" si="698"/>
        <v>0</v>
      </c>
      <c r="CD51" s="17">
        <f t="shared" si="698"/>
        <v>0</v>
      </c>
      <c r="CE51" s="319">
        <f t="shared" si="688"/>
        <v>0</v>
      </c>
      <c r="CF51" s="17">
        <f t="shared" si="689"/>
        <v>0</v>
      </c>
      <c r="CG51" s="17">
        <f t="shared" si="689"/>
        <v>0</v>
      </c>
      <c r="CH51" s="17">
        <f t="shared" si="689"/>
        <v>0</v>
      </c>
      <c r="CI51" s="17">
        <f t="shared" si="689"/>
        <v>0</v>
      </c>
      <c r="CJ51" s="17">
        <f t="shared" si="689"/>
        <v>0</v>
      </c>
      <c r="CK51" s="17">
        <f t="shared" si="689"/>
        <v>0</v>
      </c>
      <c r="CL51" s="17">
        <f t="shared" si="689"/>
        <v>0</v>
      </c>
      <c r="CM51" s="17">
        <f t="shared" si="689"/>
        <v>0</v>
      </c>
      <c r="CN51" s="17">
        <f t="shared" si="689"/>
        <v>0</v>
      </c>
      <c r="CO51" s="17">
        <f t="shared" si="689"/>
        <v>0</v>
      </c>
      <c r="CP51" s="17">
        <f t="shared" si="689"/>
        <v>0</v>
      </c>
      <c r="CQ51" s="17">
        <f t="shared" si="689"/>
        <v>0</v>
      </c>
      <c r="CR51" s="319">
        <f t="shared" si="690"/>
        <v>0</v>
      </c>
      <c r="CS51" s="17">
        <f t="shared" si="689"/>
        <v>0</v>
      </c>
      <c r="CT51" s="17">
        <f t="shared" si="689"/>
        <v>0</v>
      </c>
      <c r="CU51" s="17">
        <f t="shared" si="689"/>
        <v>0</v>
      </c>
      <c r="CV51" s="17">
        <f t="shared" si="689"/>
        <v>0</v>
      </c>
      <c r="CW51" s="17">
        <f t="shared" si="689"/>
        <v>0</v>
      </c>
      <c r="CX51" s="17">
        <f t="shared" si="689"/>
        <v>0</v>
      </c>
      <c r="CY51" s="17">
        <f t="shared" si="689"/>
        <v>0</v>
      </c>
      <c r="CZ51" s="17">
        <f t="shared" si="689"/>
        <v>0</v>
      </c>
      <c r="DA51" s="17">
        <f t="shared" si="689"/>
        <v>0</v>
      </c>
      <c r="DB51" s="17">
        <f t="shared" si="689"/>
        <v>0</v>
      </c>
      <c r="DC51" s="17">
        <f t="shared" si="689"/>
        <v>0</v>
      </c>
      <c r="DD51" s="17">
        <f t="shared" si="689"/>
        <v>0</v>
      </c>
      <c r="DE51" s="319">
        <f t="shared" si="692"/>
        <v>0</v>
      </c>
      <c r="DF51" s="17">
        <f t="shared" si="689"/>
        <v>0</v>
      </c>
      <c r="DG51" s="17">
        <f t="shared" si="689"/>
        <v>0</v>
      </c>
      <c r="DH51" s="17">
        <f t="shared" si="689"/>
        <v>0</v>
      </c>
      <c r="DI51" s="17">
        <f t="shared" si="689"/>
        <v>0</v>
      </c>
      <c r="DJ51" s="17">
        <f t="shared" si="689"/>
        <v>0</v>
      </c>
      <c r="DK51" s="17">
        <f t="shared" si="689"/>
        <v>0</v>
      </c>
      <c r="DL51" s="17">
        <f t="shared" si="689"/>
        <v>0</v>
      </c>
      <c r="DM51" s="17">
        <f t="shared" si="689"/>
        <v>0</v>
      </c>
      <c r="DN51" s="17">
        <f t="shared" si="689"/>
        <v>0</v>
      </c>
      <c r="DO51" s="17">
        <f t="shared" si="689"/>
        <v>0</v>
      </c>
      <c r="DP51" s="17">
        <f t="shared" si="689"/>
        <v>0</v>
      </c>
      <c r="DQ51" s="17">
        <f t="shared" si="689"/>
        <v>0</v>
      </c>
      <c r="DR51" s="319">
        <f t="shared" si="694"/>
        <v>0</v>
      </c>
      <c r="DS51" s="17">
        <f t="shared" si="689"/>
        <v>0</v>
      </c>
      <c r="DT51" s="17">
        <f t="shared" si="689"/>
        <v>0</v>
      </c>
      <c r="DU51" s="17">
        <f t="shared" si="689"/>
        <v>0</v>
      </c>
      <c r="DV51" s="17">
        <f t="shared" si="689"/>
        <v>0</v>
      </c>
      <c r="DW51" s="17">
        <f t="shared" si="689"/>
        <v>0</v>
      </c>
      <c r="DX51" s="17">
        <f t="shared" si="689"/>
        <v>0</v>
      </c>
      <c r="DY51" s="17">
        <f t="shared" si="689"/>
        <v>0</v>
      </c>
      <c r="DZ51" s="17">
        <f t="shared" si="689"/>
        <v>0</v>
      </c>
      <c r="EA51" s="17">
        <f t="shared" si="689"/>
        <v>0</v>
      </c>
      <c r="EB51" s="17">
        <f t="shared" si="689"/>
        <v>0</v>
      </c>
      <c r="EC51" s="17">
        <f t="shared" si="689"/>
        <v>0</v>
      </c>
      <c r="ED51" s="17">
        <f t="shared" si="689"/>
        <v>0</v>
      </c>
      <c r="EE51" s="319">
        <f t="shared" si="696"/>
        <v>0</v>
      </c>
    </row>
    <row r="52" spans="1:135" x14ac:dyDescent="0.2">
      <c r="A52" s="29" t="s">
        <v>72</v>
      </c>
      <c r="B52" s="27">
        <f>'SPACELOG 6 EMPRUNT 2'!E9</f>
        <v>46357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4" t="s">
        <v>282</v>
      </c>
      <c r="E53" s="43">
        <f t="shared" ref="E53:AJ53" si="699">SUM(E49:E51)</f>
        <v>0</v>
      </c>
      <c r="F53" s="17">
        <f t="shared" si="699"/>
        <v>0</v>
      </c>
      <c r="G53" s="17">
        <f t="shared" si="699"/>
        <v>0</v>
      </c>
      <c r="H53" s="17">
        <f t="shared" si="699"/>
        <v>0</v>
      </c>
      <c r="I53" s="17">
        <f t="shared" si="699"/>
        <v>0</v>
      </c>
      <c r="J53" s="17">
        <f t="shared" si="699"/>
        <v>0</v>
      </c>
      <c r="K53" s="17">
        <f t="shared" si="699"/>
        <v>0</v>
      </c>
      <c r="L53" s="17">
        <f t="shared" si="699"/>
        <v>0</v>
      </c>
      <c r="M53" s="17">
        <f t="shared" si="699"/>
        <v>0</v>
      </c>
      <c r="N53" s="17">
        <f t="shared" si="699"/>
        <v>0</v>
      </c>
      <c r="O53" s="17">
        <f t="shared" si="699"/>
        <v>0</v>
      </c>
      <c r="P53" s="17">
        <f t="shared" si="699"/>
        <v>0</v>
      </c>
      <c r="Q53" s="17">
        <f t="shared" si="699"/>
        <v>0</v>
      </c>
      <c r="R53" s="319">
        <f t="shared" si="699"/>
        <v>0</v>
      </c>
      <c r="S53" s="17">
        <f t="shared" si="699"/>
        <v>0</v>
      </c>
      <c r="T53" s="17">
        <f t="shared" si="699"/>
        <v>0</v>
      </c>
      <c r="U53" s="17">
        <f t="shared" si="699"/>
        <v>0</v>
      </c>
      <c r="V53" s="17">
        <f t="shared" si="699"/>
        <v>0</v>
      </c>
      <c r="W53" s="17">
        <f t="shared" si="699"/>
        <v>0</v>
      </c>
      <c r="X53" s="17">
        <f t="shared" si="699"/>
        <v>0</v>
      </c>
      <c r="Y53" s="17">
        <f t="shared" si="699"/>
        <v>0</v>
      </c>
      <c r="Z53" s="17">
        <f t="shared" si="699"/>
        <v>0</v>
      </c>
      <c r="AA53" s="17">
        <f t="shared" si="699"/>
        <v>0</v>
      </c>
      <c r="AB53" s="17">
        <f t="shared" si="699"/>
        <v>0</v>
      </c>
      <c r="AC53" s="17">
        <f t="shared" si="699"/>
        <v>0</v>
      </c>
      <c r="AD53" s="17">
        <f t="shared" si="699"/>
        <v>0</v>
      </c>
      <c r="AE53" s="319">
        <f t="shared" si="699"/>
        <v>0</v>
      </c>
      <c r="AF53" s="17">
        <f t="shared" si="699"/>
        <v>0</v>
      </c>
      <c r="AG53" s="17">
        <f t="shared" si="699"/>
        <v>0</v>
      </c>
      <c r="AH53" s="17">
        <f t="shared" si="699"/>
        <v>0</v>
      </c>
      <c r="AI53" s="17">
        <f t="shared" si="699"/>
        <v>0</v>
      </c>
      <c r="AJ53" s="17">
        <f t="shared" si="699"/>
        <v>0</v>
      </c>
      <c r="AK53" s="17">
        <f t="shared" ref="AK53:BP53" si="700">SUM(AK49:AK51)</f>
        <v>0</v>
      </c>
      <c r="AL53" s="17">
        <f t="shared" si="700"/>
        <v>0</v>
      </c>
      <c r="AM53" s="17">
        <f t="shared" si="700"/>
        <v>0</v>
      </c>
      <c r="AN53" s="17">
        <f t="shared" si="700"/>
        <v>0</v>
      </c>
      <c r="AO53" s="17">
        <f t="shared" si="700"/>
        <v>0</v>
      </c>
      <c r="AP53" s="17">
        <f t="shared" si="700"/>
        <v>0</v>
      </c>
      <c r="AQ53" s="17">
        <f t="shared" si="700"/>
        <v>0</v>
      </c>
      <c r="AR53" s="319">
        <f t="shared" si="700"/>
        <v>0</v>
      </c>
      <c r="AS53" s="17">
        <f t="shared" si="700"/>
        <v>0</v>
      </c>
      <c r="AT53" s="17">
        <f t="shared" si="700"/>
        <v>0</v>
      </c>
      <c r="AU53" s="17">
        <f t="shared" si="700"/>
        <v>0</v>
      </c>
      <c r="AV53" s="17">
        <f t="shared" si="700"/>
        <v>0</v>
      </c>
      <c r="AW53" s="17">
        <f t="shared" si="700"/>
        <v>0</v>
      </c>
      <c r="AX53" s="17">
        <f t="shared" si="700"/>
        <v>0</v>
      </c>
      <c r="AY53" s="17">
        <f t="shared" si="700"/>
        <v>0</v>
      </c>
      <c r="AZ53" s="17">
        <f t="shared" si="700"/>
        <v>0</v>
      </c>
      <c r="BA53" s="17">
        <f t="shared" si="700"/>
        <v>0</v>
      </c>
      <c r="BB53" s="17">
        <f t="shared" si="700"/>
        <v>0</v>
      </c>
      <c r="BC53" s="17">
        <f t="shared" si="700"/>
        <v>0</v>
      </c>
      <c r="BD53" s="17">
        <f t="shared" si="700"/>
        <v>0</v>
      </c>
      <c r="BE53" s="319">
        <f t="shared" si="700"/>
        <v>0</v>
      </c>
      <c r="BF53" s="17">
        <f t="shared" si="700"/>
        <v>0</v>
      </c>
      <c r="BG53" s="17">
        <f t="shared" si="700"/>
        <v>0</v>
      </c>
      <c r="BH53" s="17">
        <f t="shared" si="700"/>
        <v>0</v>
      </c>
      <c r="BI53" s="17">
        <f t="shared" si="700"/>
        <v>0</v>
      </c>
      <c r="BJ53" s="17">
        <f t="shared" si="700"/>
        <v>0</v>
      </c>
      <c r="BK53" s="17">
        <f t="shared" si="700"/>
        <v>0</v>
      </c>
      <c r="BL53" s="17">
        <f t="shared" si="700"/>
        <v>0</v>
      </c>
      <c r="BM53" s="17">
        <f t="shared" si="700"/>
        <v>0</v>
      </c>
      <c r="BN53" s="17">
        <f t="shared" si="700"/>
        <v>0</v>
      </c>
      <c r="BO53" s="17">
        <f t="shared" si="700"/>
        <v>0</v>
      </c>
      <c r="BP53" s="17">
        <f t="shared" si="700"/>
        <v>0</v>
      </c>
      <c r="BQ53" s="17">
        <f t="shared" ref="BQ53:CV53" si="701">SUM(BQ49:BQ51)</f>
        <v>0</v>
      </c>
      <c r="BR53" s="319">
        <f t="shared" si="701"/>
        <v>0</v>
      </c>
      <c r="BS53" s="17">
        <f t="shared" si="701"/>
        <v>0</v>
      </c>
      <c r="BT53" s="17">
        <f t="shared" si="701"/>
        <v>0</v>
      </c>
      <c r="BU53" s="17">
        <f t="shared" si="701"/>
        <v>0</v>
      </c>
      <c r="BV53" s="17">
        <f t="shared" si="701"/>
        <v>0</v>
      </c>
      <c r="BW53" s="17">
        <f t="shared" si="701"/>
        <v>0</v>
      </c>
      <c r="BX53" s="17">
        <f t="shared" si="701"/>
        <v>0</v>
      </c>
      <c r="BY53" s="17">
        <f t="shared" si="701"/>
        <v>0</v>
      </c>
      <c r="BZ53" s="17">
        <f t="shared" si="701"/>
        <v>0</v>
      </c>
      <c r="CA53" s="17">
        <f t="shared" si="701"/>
        <v>0</v>
      </c>
      <c r="CB53" s="17">
        <f t="shared" si="701"/>
        <v>0</v>
      </c>
      <c r="CC53" s="17">
        <f t="shared" si="701"/>
        <v>0</v>
      </c>
      <c r="CD53" s="17">
        <f t="shared" si="701"/>
        <v>0</v>
      </c>
      <c r="CE53" s="319">
        <f t="shared" si="701"/>
        <v>0</v>
      </c>
      <c r="CF53" s="17">
        <f t="shared" si="701"/>
        <v>0</v>
      </c>
      <c r="CG53" s="17">
        <f t="shared" si="701"/>
        <v>0</v>
      </c>
      <c r="CH53" s="17">
        <f t="shared" si="701"/>
        <v>0</v>
      </c>
      <c r="CI53" s="17">
        <f t="shared" si="701"/>
        <v>0</v>
      </c>
      <c r="CJ53" s="17">
        <f t="shared" si="701"/>
        <v>0</v>
      </c>
      <c r="CK53" s="17">
        <f t="shared" si="701"/>
        <v>0</v>
      </c>
      <c r="CL53" s="17">
        <f t="shared" si="701"/>
        <v>0</v>
      </c>
      <c r="CM53" s="17">
        <f t="shared" si="701"/>
        <v>0</v>
      </c>
      <c r="CN53" s="17">
        <f t="shared" si="701"/>
        <v>0</v>
      </c>
      <c r="CO53" s="17">
        <f t="shared" si="701"/>
        <v>0</v>
      </c>
      <c r="CP53" s="17">
        <f t="shared" si="701"/>
        <v>0</v>
      </c>
      <c r="CQ53" s="17">
        <f t="shared" si="701"/>
        <v>0</v>
      </c>
      <c r="CR53" s="319">
        <f t="shared" si="701"/>
        <v>0</v>
      </c>
      <c r="CS53" s="17">
        <f t="shared" si="701"/>
        <v>0</v>
      </c>
      <c r="CT53" s="17">
        <f t="shared" si="701"/>
        <v>0</v>
      </c>
      <c r="CU53" s="17">
        <f t="shared" si="701"/>
        <v>0</v>
      </c>
      <c r="CV53" s="17">
        <f t="shared" si="701"/>
        <v>0</v>
      </c>
      <c r="CW53" s="17">
        <f t="shared" ref="CW53:EE53" si="702">SUM(CW49:CW51)</f>
        <v>0</v>
      </c>
      <c r="CX53" s="17">
        <f t="shared" si="702"/>
        <v>0</v>
      </c>
      <c r="CY53" s="17">
        <f t="shared" si="702"/>
        <v>0</v>
      </c>
      <c r="CZ53" s="17">
        <f t="shared" si="702"/>
        <v>0</v>
      </c>
      <c r="DA53" s="17">
        <f t="shared" si="702"/>
        <v>0</v>
      </c>
      <c r="DB53" s="17">
        <f t="shared" si="702"/>
        <v>0</v>
      </c>
      <c r="DC53" s="17">
        <f t="shared" si="702"/>
        <v>0</v>
      </c>
      <c r="DD53" s="17">
        <f t="shared" si="702"/>
        <v>0</v>
      </c>
      <c r="DE53" s="319">
        <f t="shared" si="702"/>
        <v>0</v>
      </c>
      <c r="DF53" s="17">
        <f t="shared" si="702"/>
        <v>0</v>
      </c>
      <c r="DG53" s="17">
        <f t="shared" si="702"/>
        <v>0</v>
      </c>
      <c r="DH53" s="17">
        <f t="shared" si="702"/>
        <v>0</v>
      </c>
      <c r="DI53" s="17">
        <f t="shared" si="702"/>
        <v>0</v>
      </c>
      <c r="DJ53" s="17">
        <f t="shared" si="702"/>
        <v>0</v>
      </c>
      <c r="DK53" s="17">
        <f t="shared" si="702"/>
        <v>0</v>
      </c>
      <c r="DL53" s="17">
        <f t="shared" si="702"/>
        <v>0</v>
      </c>
      <c r="DM53" s="17">
        <f t="shared" si="702"/>
        <v>0</v>
      </c>
      <c r="DN53" s="17">
        <f t="shared" si="702"/>
        <v>0</v>
      </c>
      <c r="DO53" s="17">
        <f t="shared" si="702"/>
        <v>0</v>
      </c>
      <c r="DP53" s="17">
        <f t="shared" si="702"/>
        <v>0</v>
      </c>
      <c r="DQ53" s="17">
        <f t="shared" si="702"/>
        <v>0</v>
      </c>
      <c r="DR53" s="319">
        <f t="shared" si="702"/>
        <v>0</v>
      </c>
      <c r="DS53" s="17">
        <f t="shared" si="702"/>
        <v>0</v>
      </c>
      <c r="DT53" s="17">
        <f t="shared" si="702"/>
        <v>0</v>
      </c>
      <c r="DU53" s="17">
        <f t="shared" si="702"/>
        <v>0</v>
      </c>
      <c r="DV53" s="17">
        <f t="shared" si="702"/>
        <v>0</v>
      </c>
      <c r="DW53" s="17">
        <f t="shared" si="702"/>
        <v>0</v>
      </c>
      <c r="DX53" s="17">
        <f t="shared" si="702"/>
        <v>0</v>
      </c>
      <c r="DY53" s="17">
        <f t="shared" si="702"/>
        <v>0</v>
      </c>
      <c r="DZ53" s="17">
        <f t="shared" si="702"/>
        <v>0</v>
      </c>
      <c r="EA53" s="17">
        <f t="shared" si="702"/>
        <v>0</v>
      </c>
      <c r="EB53" s="17">
        <f t="shared" si="702"/>
        <v>0</v>
      </c>
      <c r="EC53" s="17">
        <f t="shared" si="702"/>
        <v>0</v>
      </c>
      <c r="ED53" s="17">
        <f t="shared" si="702"/>
        <v>0</v>
      </c>
      <c r="EE53" s="391">
        <f t="shared" si="702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1" t="s">
        <v>300</v>
      </c>
      <c r="D55" s="2" t="s">
        <v>48</v>
      </c>
      <c r="E55" s="41"/>
      <c r="F55" s="17">
        <f>F36-F41-F46-F53</f>
        <v>0</v>
      </c>
      <c r="G55" s="17">
        <f t="shared" ref="G55:Q55" si="703">G36-G41-G46-G53</f>
        <v>0</v>
      </c>
      <c r="H55" s="17">
        <f t="shared" si="703"/>
        <v>0</v>
      </c>
      <c r="I55" s="17">
        <f t="shared" si="703"/>
        <v>0</v>
      </c>
      <c r="J55" s="17">
        <f t="shared" si="703"/>
        <v>0</v>
      </c>
      <c r="K55" s="17">
        <f t="shared" si="703"/>
        <v>0</v>
      </c>
      <c r="L55" s="17">
        <f t="shared" si="703"/>
        <v>0</v>
      </c>
      <c r="M55" s="17">
        <f t="shared" si="703"/>
        <v>0</v>
      </c>
      <c r="N55" s="17">
        <f t="shared" si="703"/>
        <v>0</v>
      </c>
      <c r="O55" s="17">
        <f t="shared" si="703"/>
        <v>0</v>
      </c>
      <c r="P55" s="17">
        <f t="shared" si="703"/>
        <v>0</v>
      </c>
      <c r="Q55" s="17">
        <f t="shared" si="703"/>
        <v>0</v>
      </c>
      <c r="R55" s="319">
        <f t="shared" ref="R55" si="704">SUM(F55:Q55)</f>
        <v>0</v>
      </c>
      <c r="S55" s="17">
        <f t="shared" ref="S55:AD55" si="705">S36-S41-S46-S53</f>
        <v>0</v>
      </c>
      <c r="T55" s="17">
        <f t="shared" si="705"/>
        <v>0</v>
      </c>
      <c r="U55" s="17">
        <f t="shared" si="705"/>
        <v>0</v>
      </c>
      <c r="V55" s="17">
        <f t="shared" si="705"/>
        <v>0</v>
      </c>
      <c r="W55" s="17">
        <f t="shared" si="705"/>
        <v>0</v>
      </c>
      <c r="X55" s="17">
        <f t="shared" si="705"/>
        <v>0</v>
      </c>
      <c r="Y55" s="17">
        <f t="shared" si="705"/>
        <v>0</v>
      </c>
      <c r="Z55" s="17">
        <f t="shared" si="705"/>
        <v>0</v>
      </c>
      <c r="AA55" s="17">
        <f t="shared" si="705"/>
        <v>0</v>
      </c>
      <c r="AB55" s="17">
        <f t="shared" si="705"/>
        <v>0</v>
      </c>
      <c r="AC55" s="17">
        <f t="shared" si="705"/>
        <v>0</v>
      </c>
      <c r="AD55" s="17">
        <f t="shared" si="705"/>
        <v>0</v>
      </c>
      <c r="AE55" s="319">
        <f t="shared" ref="AE55" si="706">SUM(S55:AD55)</f>
        <v>0</v>
      </c>
      <c r="AF55" s="17">
        <f t="shared" ref="AF55:CS55" si="707">AF36-AF41-AF46-AF53</f>
        <v>0</v>
      </c>
      <c r="AG55" s="17">
        <f t="shared" si="707"/>
        <v>0</v>
      </c>
      <c r="AH55" s="17">
        <f t="shared" si="707"/>
        <v>0</v>
      </c>
      <c r="AI55" s="17">
        <f t="shared" si="707"/>
        <v>0</v>
      </c>
      <c r="AJ55" s="17">
        <f t="shared" si="707"/>
        <v>0</v>
      </c>
      <c r="AK55" s="17">
        <f t="shared" si="707"/>
        <v>0</v>
      </c>
      <c r="AL55" s="17">
        <f t="shared" si="707"/>
        <v>0</v>
      </c>
      <c r="AM55" s="17">
        <f t="shared" si="707"/>
        <v>0</v>
      </c>
      <c r="AN55" s="17">
        <f t="shared" si="707"/>
        <v>0</v>
      </c>
      <c r="AO55" s="17">
        <f t="shared" si="707"/>
        <v>0</v>
      </c>
      <c r="AP55" s="17">
        <f t="shared" si="707"/>
        <v>0</v>
      </c>
      <c r="AQ55" s="17">
        <f t="shared" si="707"/>
        <v>0</v>
      </c>
      <c r="AR55" s="319">
        <f t="shared" ref="AR55" si="708">SUM(AF55:AQ55)</f>
        <v>0</v>
      </c>
      <c r="AS55" s="17">
        <f t="shared" si="707"/>
        <v>0</v>
      </c>
      <c r="AT55" s="17">
        <f t="shared" si="707"/>
        <v>0</v>
      </c>
      <c r="AU55" s="17">
        <f t="shared" si="707"/>
        <v>0</v>
      </c>
      <c r="AV55" s="17">
        <f t="shared" si="707"/>
        <v>0</v>
      </c>
      <c r="AW55" s="17">
        <f t="shared" si="707"/>
        <v>0</v>
      </c>
      <c r="AX55" s="17">
        <f t="shared" si="707"/>
        <v>0</v>
      </c>
      <c r="AY55" s="17">
        <f t="shared" si="707"/>
        <v>0</v>
      </c>
      <c r="AZ55" s="17">
        <f t="shared" si="707"/>
        <v>0</v>
      </c>
      <c r="BA55" s="17">
        <f t="shared" si="707"/>
        <v>0</v>
      </c>
      <c r="BB55" s="17">
        <f t="shared" si="707"/>
        <v>0</v>
      </c>
      <c r="BC55" s="17">
        <f t="shared" si="707"/>
        <v>0</v>
      </c>
      <c r="BD55" s="17">
        <f t="shared" si="707"/>
        <v>0</v>
      </c>
      <c r="BE55" s="319">
        <f t="shared" ref="BE55" si="709">SUM(AS55:BD55)</f>
        <v>0</v>
      </c>
      <c r="BF55" s="17">
        <f t="shared" si="707"/>
        <v>0</v>
      </c>
      <c r="BG55" s="17">
        <f t="shared" si="707"/>
        <v>0</v>
      </c>
      <c r="BH55" s="17">
        <f t="shared" si="707"/>
        <v>0</v>
      </c>
      <c r="BI55" s="17">
        <f t="shared" si="707"/>
        <v>0</v>
      </c>
      <c r="BJ55" s="17">
        <f t="shared" si="707"/>
        <v>0</v>
      </c>
      <c r="BK55" s="17">
        <f t="shared" si="707"/>
        <v>0</v>
      </c>
      <c r="BL55" s="17">
        <f t="shared" si="707"/>
        <v>0</v>
      </c>
      <c r="BM55" s="17">
        <f t="shared" si="707"/>
        <v>0</v>
      </c>
      <c r="BN55" s="17">
        <f t="shared" si="707"/>
        <v>0</v>
      </c>
      <c r="BO55" s="17">
        <f t="shared" si="707"/>
        <v>0</v>
      </c>
      <c r="BP55" s="17">
        <f t="shared" si="707"/>
        <v>0</v>
      </c>
      <c r="BQ55" s="17">
        <f t="shared" si="707"/>
        <v>0</v>
      </c>
      <c r="BR55" s="319">
        <f t="shared" ref="BR55" si="710">SUM(BF55:BQ55)</f>
        <v>0</v>
      </c>
      <c r="BS55" s="17">
        <f t="shared" si="707"/>
        <v>0</v>
      </c>
      <c r="BT55" s="17">
        <f t="shared" si="707"/>
        <v>0</v>
      </c>
      <c r="BU55" s="17">
        <f t="shared" si="707"/>
        <v>0</v>
      </c>
      <c r="BV55" s="17">
        <f t="shared" si="707"/>
        <v>0</v>
      </c>
      <c r="BW55" s="17">
        <f t="shared" si="707"/>
        <v>0</v>
      </c>
      <c r="BX55" s="17">
        <f t="shared" si="707"/>
        <v>0</v>
      </c>
      <c r="BY55" s="17">
        <f t="shared" si="707"/>
        <v>0</v>
      </c>
      <c r="BZ55" s="17">
        <f t="shared" si="707"/>
        <v>0</v>
      </c>
      <c r="CA55" s="17">
        <f t="shared" si="707"/>
        <v>0</v>
      </c>
      <c r="CB55" s="17">
        <f t="shared" si="707"/>
        <v>0</v>
      </c>
      <c r="CC55" s="17">
        <f t="shared" si="707"/>
        <v>0</v>
      </c>
      <c r="CD55" s="17">
        <f t="shared" si="707"/>
        <v>0</v>
      </c>
      <c r="CE55" s="319">
        <f t="shared" ref="CE55" si="711">SUM(BS55:CD55)</f>
        <v>0</v>
      </c>
      <c r="CF55" s="17">
        <f t="shared" si="707"/>
        <v>0</v>
      </c>
      <c r="CG55" s="17">
        <f t="shared" si="707"/>
        <v>0</v>
      </c>
      <c r="CH55" s="17">
        <f t="shared" si="707"/>
        <v>0</v>
      </c>
      <c r="CI55" s="17">
        <f t="shared" si="707"/>
        <v>0</v>
      </c>
      <c r="CJ55" s="17">
        <f t="shared" si="707"/>
        <v>0</v>
      </c>
      <c r="CK55" s="17">
        <f t="shared" si="707"/>
        <v>0</v>
      </c>
      <c r="CL55" s="17">
        <f t="shared" si="707"/>
        <v>0</v>
      </c>
      <c r="CM55" s="17">
        <f t="shared" si="707"/>
        <v>0</v>
      </c>
      <c r="CN55" s="17">
        <f t="shared" si="707"/>
        <v>0</v>
      </c>
      <c r="CO55" s="17">
        <f t="shared" si="707"/>
        <v>0</v>
      </c>
      <c r="CP55" s="17">
        <f t="shared" si="707"/>
        <v>0</v>
      </c>
      <c r="CQ55" s="17">
        <f t="shared" si="707"/>
        <v>0</v>
      </c>
      <c r="CR55" s="319">
        <f t="shared" ref="CR55" si="712">SUM(CF55:CQ55)</f>
        <v>0</v>
      </c>
      <c r="CS55" s="17">
        <f t="shared" si="707"/>
        <v>0</v>
      </c>
      <c r="CT55" s="17">
        <f t="shared" ref="CT55:DD55" si="713">CT36-CT41-CT46-CT53</f>
        <v>0</v>
      </c>
      <c r="CU55" s="17">
        <f t="shared" si="713"/>
        <v>0</v>
      </c>
      <c r="CV55" s="17">
        <f t="shared" si="713"/>
        <v>0</v>
      </c>
      <c r="CW55" s="17">
        <f t="shared" si="713"/>
        <v>0</v>
      </c>
      <c r="CX55" s="17">
        <f t="shared" si="713"/>
        <v>0</v>
      </c>
      <c r="CY55" s="17">
        <f t="shared" si="713"/>
        <v>0</v>
      </c>
      <c r="CZ55" s="17">
        <f t="shared" si="713"/>
        <v>0</v>
      </c>
      <c r="DA55" s="17">
        <f t="shared" si="713"/>
        <v>0</v>
      </c>
      <c r="DB55" s="17">
        <f t="shared" si="713"/>
        <v>0</v>
      </c>
      <c r="DC55" s="17">
        <f t="shared" si="713"/>
        <v>0</v>
      </c>
      <c r="DD55" s="17">
        <f t="shared" si="713"/>
        <v>0</v>
      </c>
      <c r="DE55" s="319">
        <f t="shared" ref="DE55" si="714">SUM(CS55:DD55)</f>
        <v>0</v>
      </c>
      <c r="DF55" s="17">
        <f t="shared" ref="DF55:DQ55" si="715">DF36-DF41-DF46-DF53</f>
        <v>0</v>
      </c>
      <c r="DG55" s="17">
        <f t="shared" si="715"/>
        <v>0</v>
      </c>
      <c r="DH55" s="17">
        <f t="shared" si="715"/>
        <v>0</v>
      </c>
      <c r="DI55" s="17">
        <f t="shared" si="715"/>
        <v>0</v>
      </c>
      <c r="DJ55" s="17">
        <f t="shared" si="715"/>
        <v>0</v>
      </c>
      <c r="DK55" s="17">
        <f t="shared" si="715"/>
        <v>0</v>
      </c>
      <c r="DL55" s="17">
        <f t="shared" si="715"/>
        <v>0</v>
      </c>
      <c r="DM55" s="17">
        <f t="shared" si="715"/>
        <v>0</v>
      </c>
      <c r="DN55" s="17">
        <f t="shared" si="715"/>
        <v>0</v>
      </c>
      <c r="DO55" s="17">
        <f t="shared" si="715"/>
        <v>0</v>
      </c>
      <c r="DP55" s="17">
        <f t="shared" si="715"/>
        <v>0</v>
      </c>
      <c r="DQ55" s="17">
        <f t="shared" si="715"/>
        <v>0</v>
      </c>
      <c r="DR55" s="319">
        <f t="shared" ref="DR55" si="716">SUM(DF55:DQ55)</f>
        <v>0</v>
      </c>
      <c r="DS55" s="17">
        <f t="shared" ref="DS55:ED55" si="717">DS36-DS41-DS46-DS53</f>
        <v>0</v>
      </c>
      <c r="DT55" s="17">
        <f t="shared" si="717"/>
        <v>0</v>
      </c>
      <c r="DU55" s="17">
        <f t="shared" si="717"/>
        <v>0</v>
      </c>
      <c r="DV55" s="17">
        <f t="shared" si="717"/>
        <v>0</v>
      </c>
      <c r="DW55" s="17">
        <f t="shared" si="717"/>
        <v>0</v>
      </c>
      <c r="DX55" s="17">
        <f t="shared" si="717"/>
        <v>0</v>
      </c>
      <c r="DY55" s="17">
        <f t="shared" si="717"/>
        <v>0</v>
      </c>
      <c r="DZ55" s="17">
        <f t="shared" si="717"/>
        <v>0</v>
      </c>
      <c r="EA55" s="17">
        <f t="shared" si="717"/>
        <v>0</v>
      </c>
      <c r="EB55" s="17">
        <f t="shared" si="717"/>
        <v>0</v>
      </c>
      <c r="EC55" s="17">
        <f t="shared" si="717"/>
        <v>0</v>
      </c>
      <c r="ED55" s="17">
        <f t="shared" si="717"/>
        <v>0</v>
      </c>
      <c r="EE55" s="391">
        <f t="shared" ref="EE55" si="718">SUM(DS55:ED55)</f>
        <v>0</v>
      </c>
    </row>
    <row r="56" spans="1:135" x14ac:dyDescent="0.2">
      <c r="A56" s="12" t="s">
        <v>3</v>
      </c>
      <c r="B56" s="39">
        <f>'SPACELOG 6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6 EMPRUNT 3'!E7</f>
        <v>0</v>
      </c>
      <c r="D57" s="1" t="s">
        <v>49</v>
      </c>
      <c r="F57" s="17">
        <f>IFERROR(INDEX('SPACELOG 6 EMPRUNT 1'!$I$14:$I$2000,MATCH('SPACELOG 6 BP'!F$2,'SPACELOG 6 EMPRUNT 1'!$Z$14:$Z$2000,0)),0)</f>
        <v>0</v>
      </c>
      <c r="G57" s="17">
        <f>IFERROR(INDEX('SPACELOG 6 EMPRUNT 1'!$I$14:$I$2000,MATCH('SPACELOG 6 BP'!G$2,'SPACELOG 6 EMPRUNT 1'!$Z$14:$Z$2000,0)),0)</f>
        <v>0</v>
      </c>
      <c r="H57" s="17">
        <f>IFERROR(INDEX('SPACELOG 6 EMPRUNT 1'!$I$14:$I$2000,MATCH('SPACELOG 6 BP'!H$2,'SPACELOG 6 EMPRUNT 1'!$Z$14:$Z$2000,0)),0)</f>
        <v>0</v>
      </c>
      <c r="I57" s="17">
        <f>IFERROR(INDEX('SPACELOG 6 EMPRUNT 1'!$I$14:$I$2000,MATCH('SPACELOG 6 BP'!I$2,'SPACELOG 6 EMPRUNT 1'!$Z$14:$Z$2000,0)),0)</f>
        <v>0</v>
      </c>
      <c r="J57" s="17">
        <f>IFERROR(INDEX('SPACELOG 6 EMPRUNT 1'!$I$14:$I$2000,MATCH('SPACELOG 6 BP'!J$2,'SPACELOG 6 EMPRUNT 1'!$Z$14:$Z$2000,0)),0)</f>
        <v>0</v>
      </c>
      <c r="K57" s="17">
        <f>IFERROR(INDEX('SPACELOG 6 EMPRUNT 1'!$I$14:$I$2000,MATCH('SPACELOG 6 BP'!K$2,'SPACELOG 6 EMPRUNT 1'!$Z$14:$Z$2000,0)),0)</f>
        <v>0</v>
      </c>
      <c r="L57" s="17">
        <f>IFERROR(INDEX('SPACELOG 6 EMPRUNT 1'!$I$14:$I$2000,MATCH('SPACELOG 6 BP'!L$2,'SPACELOG 6 EMPRUNT 1'!$Z$14:$Z$2000,0)),0)</f>
        <v>0</v>
      </c>
      <c r="M57" s="17">
        <f>IFERROR(INDEX('SPACELOG 6 EMPRUNT 1'!$I$14:$I$2000,MATCH('SPACELOG 6 BP'!M$2,'SPACELOG 6 EMPRUNT 1'!$Z$14:$Z$2000,0)),0)</f>
        <v>0</v>
      </c>
      <c r="N57" s="17">
        <f>IFERROR(INDEX('SPACELOG 6 EMPRUNT 1'!$I$14:$I$2000,MATCH('SPACELOG 6 BP'!N$2,'SPACELOG 6 EMPRUNT 1'!$Z$14:$Z$2000,0)),0)</f>
        <v>0</v>
      </c>
      <c r="O57" s="17">
        <f>IFERROR(INDEX('SPACELOG 6 EMPRUNT 1'!$I$14:$I$2000,MATCH('SPACELOG 6 BP'!O$2,'SPACELOG 6 EMPRUNT 1'!$Z$14:$Z$2000,0)),0)</f>
        <v>0</v>
      </c>
      <c r="P57" s="17">
        <f>IFERROR(INDEX('SPACELOG 6 EMPRUNT 1'!$I$14:$I$2000,MATCH('SPACELOG 6 BP'!P$2,'SPACELOG 6 EMPRUNT 1'!$Z$14:$Z$2000,0)),0)</f>
        <v>0</v>
      </c>
      <c r="Q57" s="17">
        <f>IFERROR(INDEX('SPACELOG 6 EMPRUNT 1'!$I$14:$I$2000,MATCH('SPACELOG 6 BP'!Q$2,'SPACELOG 6 EMPRUNT 1'!$Z$14:$Z$2000,0)),0)</f>
        <v>0</v>
      </c>
      <c r="R57" s="319">
        <f t="shared" ref="R57" si="719">SUM(F57:Q57)</f>
        <v>0</v>
      </c>
      <c r="S57" s="17">
        <f>IFERROR(INDEX('SPACELOG 6 EMPRUNT 1'!$I$14:$I$2000,MATCH('SPACELOG 6 BP'!S$2,'SPACELOG 6 EMPRUNT 1'!$Z$14:$Z$2000,0)),0)</f>
        <v>0</v>
      </c>
      <c r="T57" s="17">
        <f>IFERROR(INDEX('SPACELOG 6 EMPRUNT 1'!$I$14:$I$2000,MATCH('SPACELOG 6 BP'!T$2,'SPACELOG 6 EMPRUNT 1'!$Z$14:$Z$2000,0)),0)</f>
        <v>0</v>
      </c>
      <c r="U57" s="17">
        <f>IFERROR(INDEX('SPACELOG 6 EMPRUNT 1'!$I$14:$I$2000,MATCH('SPACELOG 6 BP'!U$2,'SPACELOG 6 EMPRUNT 1'!$Z$14:$Z$2000,0)),0)</f>
        <v>0</v>
      </c>
      <c r="V57" s="17">
        <f>IFERROR(INDEX('SPACELOG 6 EMPRUNT 1'!$I$14:$I$2000,MATCH('SPACELOG 6 BP'!V$2,'SPACELOG 6 EMPRUNT 1'!$Z$14:$Z$2000,0)),0)</f>
        <v>0</v>
      </c>
      <c r="W57" s="17">
        <f>IFERROR(INDEX('SPACELOG 6 EMPRUNT 1'!$I$14:$I$2000,MATCH('SPACELOG 6 BP'!W$2,'SPACELOG 6 EMPRUNT 1'!$Z$14:$Z$2000,0)),0)</f>
        <v>0</v>
      </c>
      <c r="X57" s="17">
        <f>IFERROR(INDEX('SPACELOG 6 EMPRUNT 1'!$I$14:$I$2000,MATCH('SPACELOG 6 BP'!X$2,'SPACELOG 6 EMPRUNT 1'!$Z$14:$Z$2000,0)),0)</f>
        <v>0</v>
      </c>
      <c r="Y57" s="17">
        <f>IFERROR(INDEX('SPACELOG 6 EMPRUNT 1'!$I$14:$I$2000,MATCH('SPACELOG 6 BP'!Y$2,'SPACELOG 6 EMPRUNT 1'!$Z$14:$Z$2000,0)),0)</f>
        <v>0</v>
      </c>
      <c r="Z57" s="17">
        <f>IFERROR(INDEX('SPACELOG 6 EMPRUNT 1'!$I$14:$I$2000,MATCH('SPACELOG 6 BP'!Z$2,'SPACELOG 6 EMPRUNT 1'!$Z$14:$Z$2000,0)),0)</f>
        <v>0</v>
      </c>
      <c r="AA57" s="17">
        <f>IFERROR(INDEX('SPACELOG 6 EMPRUNT 1'!$I$14:$I$2000,MATCH('SPACELOG 6 BP'!AA$2,'SPACELOG 6 EMPRUNT 1'!$Z$14:$Z$2000,0)),0)</f>
        <v>0</v>
      </c>
      <c r="AB57" s="17">
        <f>IFERROR(INDEX('SPACELOG 6 EMPRUNT 1'!$I$14:$I$2000,MATCH('SPACELOG 6 BP'!AB$2,'SPACELOG 6 EMPRUNT 1'!$Z$14:$Z$2000,0)),0)</f>
        <v>0</v>
      </c>
      <c r="AC57" s="17">
        <f>IFERROR(INDEX('SPACELOG 6 EMPRUNT 1'!$I$14:$I$2000,MATCH('SPACELOG 6 BP'!AC$2,'SPACELOG 6 EMPRUNT 1'!$Z$14:$Z$2000,0)),0)</f>
        <v>0</v>
      </c>
      <c r="AD57" s="17">
        <f>IFERROR(INDEX('SPACELOG 6 EMPRUNT 1'!$I$14:$I$2000,MATCH('SPACELOG 6 BP'!AD$2,'SPACELOG 6 EMPRUNT 1'!$Z$14:$Z$2000,0)),0)</f>
        <v>0</v>
      </c>
      <c r="AE57" s="319">
        <f t="shared" ref="AE57:AE59" si="720">SUM(S57:AD57)</f>
        <v>0</v>
      </c>
      <c r="AF57" s="17">
        <f>IFERROR(INDEX('SPACELOG 6 EMPRUNT 1'!$I$14:$I$2000,MATCH('SPACELOG 6 BP'!AF$2,'SPACELOG 6 EMPRUNT 1'!$Z$14:$Z$2000,0)),0)</f>
        <v>0</v>
      </c>
      <c r="AG57" s="17">
        <f>IFERROR(INDEX('SPACELOG 6 EMPRUNT 1'!$I$14:$I$2000,MATCH('SPACELOG 6 BP'!AG$2,'SPACELOG 6 EMPRUNT 1'!$Z$14:$Z$2000,0)),0)</f>
        <v>0</v>
      </c>
      <c r="AH57" s="17">
        <f>IFERROR(INDEX('SPACELOG 6 EMPRUNT 1'!$I$14:$I$2000,MATCH('SPACELOG 6 BP'!AH$2,'SPACELOG 6 EMPRUNT 1'!$Z$14:$Z$2000,0)),0)</f>
        <v>0</v>
      </c>
      <c r="AI57" s="17">
        <f>IFERROR(INDEX('SPACELOG 6 EMPRUNT 1'!$I$14:$I$2000,MATCH('SPACELOG 6 BP'!AI$2,'SPACELOG 6 EMPRUNT 1'!$Z$14:$Z$2000,0)),0)</f>
        <v>0</v>
      </c>
      <c r="AJ57" s="17">
        <f>IFERROR(INDEX('SPACELOG 6 EMPRUNT 1'!$I$14:$I$2000,MATCH('SPACELOG 6 BP'!AJ$2,'SPACELOG 6 EMPRUNT 1'!$Z$14:$Z$2000,0)),0)</f>
        <v>0</v>
      </c>
      <c r="AK57" s="17">
        <f>IFERROR(INDEX('SPACELOG 6 EMPRUNT 1'!$I$14:$I$2000,MATCH('SPACELOG 6 BP'!AK$2,'SPACELOG 6 EMPRUNT 1'!$Z$14:$Z$2000,0)),0)</f>
        <v>0</v>
      </c>
      <c r="AL57" s="17">
        <f>IFERROR(INDEX('SPACELOG 6 EMPRUNT 1'!$I$14:$I$2000,MATCH('SPACELOG 6 BP'!AL$2,'SPACELOG 6 EMPRUNT 1'!$Z$14:$Z$2000,0)),0)</f>
        <v>0</v>
      </c>
      <c r="AM57" s="17">
        <f>IFERROR(INDEX('SPACELOG 6 EMPRUNT 1'!$I$14:$I$2000,MATCH('SPACELOG 6 BP'!AM$2,'SPACELOG 6 EMPRUNT 1'!$Z$14:$Z$2000,0)),0)</f>
        <v>0</v>
      </c>
      <c r="AN57" s="17">
        <f>IFERROR(INDEX('SPACELOG 6 EMPRUNT 1'!$I$14:$I$2000,MATCH('SPACELOG 6 BP'!AN$2,'SPACELOG 6 EMPRUNT 1'!$Z$14:$Z$2000,0)),0)</f>
        <v>0</v>
      </c>
      <c r="AO57" s="17">
        <f>IFERROR(INDEX('SPACELOG 6 EMPRUNT 1'!$I$14:$I$2000,MATCH('SPACELOG 6 BP'!AO$2,'SPACELOG 6 EMPRUNT 1'!$Z$14:$Z$2000,0)),0)</f>
        <v>0</v>
      </c>
      <c r="AP57" s="17">
        <f>IFERROR(INDEX('SPACELOG 6 EMPRUNT 1'!$I$14:$I$2000,MATCH('SPACELOG 6 BP'!AP$2,'SPACELOG 6 EMPRUNT 1'!$Z$14:$Z$2000,0)),0)</f>
        <v>0</v>
      </c>
      <c r="AQ57" s="17">
        <f>IFERROR(INDEX('SPACELOG 6 EMPRUNT 1'!$I$14:$I$2000,MATCH('SPACELOG 6 BP'!AQ$2,'SPACELOG 6 EMPRUNT 1'!$Z$14:$Z$2000,0)),0)</f>
        <v>0</v>
      </c>
      <c r="AR57" s="319">
        <f t="shared" ref="AR57:AR59" si="721">SUM(AF57:AQ57)</f>
        <v>0</v>
      </c>
      <c r="AS57" s="17">
        <f>IFERROR(INDEX('SPACELOG 6 EMPRUNT 1'!$I$14:$I$2000,MATCH('SPACELOG 6 BP'!AS$2,'SPACELOG 6 EMPRUNT 1'!$Z$14:$Z$2000,0)),0)</f>
        <v>0</v>
      </c>
      <c r="AT57" s="17">
        <f>IFERROR(INDEX('SPACELOG 6 EMPRUNT 1'!$I$14:$I$2000,MATCH('SPACELOG 6 BP'!AT$2,'SPACELOG 6 EMPRUNT 1'!$Z$14:$Z$2000,0)),0)</f>
        <v>0</v>
      </c>
      <c r="AU57" s="17">
        <f>IFERROR(INDEX('SPACELOG 6 EMPRUNT 1'!$I$14:$I$2000,MATCH('SPACELOG 6 BP'!AU$2,'SPACELOG 6 EMPRUNT 1'!$Z$14:$Z$2000,0)),0)</f>
        <v>0</v>
      </c>
      <c r="AV57" s="17">
        <f>IFERROR(INDEX('SPACELOG 6 EMPRUNT 1'!$I$14:$I$2000,MATCH('SPACELOG 6 BP'!AV$2,'SPACELOG 6 EMPRUNT 1'!$Z$14:$Z$2000,0)),0)</f>
        <v>0</v>
      </c>
      <c r="AW57" s="17">
        <f>IFERROR(INDEX('SPACELOG 6 EMPRUNT 1'!$I$14:$I$2000,MATCH('SPACELOG 6 BP'!AW$2,'SPACELOG 6 EMPRUNT 1'!$Z$14:$Z$2000,0)),0)</f>
        <v>0</v>
      </c>
      <c r="AX57" s="17">
        <f>IFERROR(INDEX('SPACELOG 6 EMPRUNT 1'!$I$14:$I$2000,MATCH('SPACELOG 6 BP'!AX$2,'SPACELOG 6 EMPRUNT 1'!$Z$14:$Z$2000,0)),0)</f>
        <v>0</v>
      </c>
      <c r="AY57" s="17">
        <f>IFERROR(INDEX('SPACELOG 6 EMPRUNT 1'!$I$14:$I$2000,MATCH('SPACELOG 6 BP'!AY$2,'SPACELOG 6 EMPRUNT 1'!$Z$14:$Z$2000,0)),0)</f>
        <v>0</v>
      </c>
      <c r="AZ57" s="17">
        <f>IFERROR(INDEX('SPACELOG 6 EMPRUNT 1'!$I$14:$I$2000,MATCH('SPACELOG 6 BP'!AZ$2,'SPACELOG 6 EMPRUNT 1'!$Z$14:$Z$2000,0)),0)</f>
        <v>0</v>
      </c>
      <c r="BA57" s="17">
        <f>IFERROR(INDEX('SPACELOG 6 EMPRUNT 1'!$I$14:$I$2000,MATCH('SPACELOG 6 BP'!BA$2,'SPACELOG 6 EMPRUNT 1'!$Z$14:$Z$2000,0)),0)</f>
        <v>0</v>
      </c>
      <c r="BB57" s="17">
        <f>IFERROR(INDEX('SPACELOG 6 EMPRUNT 1'!$I$14:$I$2000,MATCH('SPACELOG 6 BP'!BB$2,'SPACELOG 6 EMPRUNT 1'!$Z$14:$Z$2000,0)),0)</f>
        <v>0</v>
      </c>
      <c r="BC57" s="17">
        <f>IFERROR(INDEX('SPACELOG 6 EMPRUNT 1'!$I$14:$I$2000,MATCH('SPACELOG 6 BP'!BC$2,'SPACELOG 6 EMPRUNT 1'!$Z$14:$Z$2000,0)),0)</f>
        <v>0</v>
      </c>
      <c r="BD57" s="17">
        <f>IFERROR(INDEX('SPACELOG 6 EMPRUNT 1'!$I$14:$I$2000,MATCH('SPACELOG 6 BP'!BD$2,'SPACELOG 6 EMPRUNT 1'!$Z$14:$Z$2000,0)),0)</f>
        <v>0</v>
      </c>
      <c r="BE57" s="319">
        <f t="shared" ref="BE57:BE59" si="722">SUM(AS57:BD57)</f>
        <v>0</v>
      </c>
      <c r="BF57" s="17">
        <f>IFERROR(INDEX('SPACELOG 6 EMPRUNT 1'!$I$14:$I$2000,MATCH('SPACELOG 6 BP'!BF$2,'SPACELOG 6 EMPRUNT 1'!$Z$14:$Z$2000,0)),0)</f>
        <v>0</v>
      </c>
      <c r="BG57" s="17">
        <f>IFERROR(INDEX('SPACELOG 6 EMPRUNT 1'!$I$14:$I$2000,MATCH('SPACELOG 6 BP'!BG$2,'SPACELOG 6 EMPRUNT 1'!$Z$14:$Z$2000,0)),0)</f>
        <v>0</v>
      </c>
      <c r="BH57" s="17">
        <f>IFERROR(INDEX('SPACELOG 6 EMPRUNT 1'!$I$14:$I$2000,MATCH('SPACELOG 6 BP'!BH$2,'SPACELOG 6 EMPRUNT 1'!$Z$14:$Z$2000,0)),0)</f>
        <v>0</v>
      </c>
      <c r="BI57" s="17">
        <f>IFERROR(INDEX('SPACELOG 6 EMPRUNT 1'!$I$14:$I$2000,MATCH('SPACELOG 6 BP'!BI$2,'SPACELOG 6 EMPRUNT 1'!$Z$14:$Z$2000,0)),0)</f>
        <v>0</v>
      </c>
      <c r="BJ57" s="17">
        <f>IFERROR(INDEX('SPACELOG 6 EMPRUNT 1'!$I$14:$I$2000,MATCH('SPACELOG 6 BP'!BJ$2,'SPACELOG 6 EMPRUNT 1'!$Z$14:$Z$2000,0)),0)</f>
        <v>0</v>
      </c>
      <c r="BK57" s="17">
        <f>IFERROR(INDEX('SPACELOG 6 EMPRUNT 1'!$I$14:$I$2000,MATCH('SPACELOG 6 BP'!BK$2,'SPACELOG 6 EMPRUNT 1'!$Z$14:$Z$2000,0)),0)</f>
        <v>0</v>
      </c>
      <c r="BL57" s="17">
        <f>IFERROR(INDEX('SPACELOG 6 EMPRUNT 1'!$I$14:$I$2000,MATCH('SPACELOG 6 BP'!BL$2,'SPACELOG 6 EMPRUNT 1'!$Z$14:$Z$2000,0)),0)</f>
        <v>0</v>
      </c>
      <c r="BM57" s="17">
        <f>IFERROR(INDEX('SPACELOG 6 EMPRUNT 1'!$I$14:$I$2000,MATCH('SPACELOG 6 BP'!BM$2,'SPACELOG 6 EMPRUNT 1'!$Z$14:$Z$2000,0)),0)</f>
        <v>0</v>
      </c>
      <c r="BN57" s="17">
        <f>IFERROR(INDEX('SPACELOG 6 EMPRUNT 1'!$I$14:$I$2000,MATCH('SPACELOG 6 BP'!BN$2,'SPACELOG 6 EMPRUNT 1'!$Z$14:$Z$2000,0)),0)</f>
        <v>0</v>
      </c>
      <c r="BO57" s="17">
        <f>IFERROR(INDEX('SPACELOG 6 EMPRUNT 1'!$I$14:$I$2000,MATCH('SPACELOG 6 BP'!BO$2,'SPACELOG 6 EMPRUNT 1'!$Z$14:$Z$2000,0)),0)</f>
        <v>0</v>
      </c>
      <c r="BP57" s="17">
        <f>IFERROR(INDEX('SPACELOG 6 EMPRUNT 1'!$I$14:$I$2000,MATCH('SPACELOG 6 BP'!BP$2,'SPACELOG 6 EMPRUNT 1'!$Z$14:$Z$2000,0)),0)</f>
        <v>0</v>
      </c>
      <c r="BQ57" s="17">
        <f>IFERROR(INDEX('SPACELOG 6 EMPRUNT 1'!$I$14:$I$2000,MATCH('SPACELOG 6 BP'!BQ$2,'SPACELOG 6 EMPRUNT 1'!$Z$14:$Z$2000,0)),0)</f>
        <v>0</v>
      </c>
      <c r="BR57" s="319">
        <f t="shared" ref="BR57:BR59" si="723">SUM(BF57:BQ57)</f>
        <v>0</v>
      </c>
      <c r="BS57" s="17">
        <f>IFERROR(INDEX('SPACELOG 6 EMPRUNT 1'!$I$14:$I$2000,MATCH('SPACELOG 6 BP'!BS$2,'SPACELOG 6 EMPRUNT 1'!$Z$14:$Z$2000,0)),0)</f>
        <v>0</v>
      </c>
      <c r="BT57" s="17">
        <f>IFERROR(INDEX('SPACELOG 6 EMPRUNT 1'!$I$14:$I$2000,MATCH('SPACELOG 6 BP'!BT$2,'SPACELOG 6 EMPRUNT 1'!$Z$14:$Z$2000,0)),0)</f>
        <v>0</v>
      </c>
      <c r="BU57" s="17">
        <f>IFERROR(INDEX('SPACELOG 6 EMPRUNT 1'!$I$14:$I$2000,MATCH('SPACELOG 6 BP'!BU$2,'SPACELOG 6 EMPRUNT 1'!$Z$14:$Z$2000,0)),0)</f>
        <v>0</v>
      </c>
      <c r="BV57" s="17">
        <f>IFERROR(INDEX('SPACELOG 6 EMPRUNT 1'!$I$14:$I$2000,MATCH('SPACELOG 6 BP'!BV$2,'SPACELOG 6 EMPRUNT 1'!$Z$14:$Z$2000,0)),0)</f>
        <v>0</v>
      </c>
      <c r="BW57" s="17">
        <f>IFERROR(INDEX('SPACELOG 6 EMPRUNT 1'!$I$14:$I$2000,MATCH('SPACELOG 6 BP'!BW$2,'SPACELOG 6 EMPRUNT 1'!$Z$14:$Z$2000,0)),0)</f>
        <v>0</v>
      </c>
      <c r="BX57" s="17">
        <f>IFERROR(INDEX('SPACELOG 6 EMPRUNT 1'!$I$14:$I$2000,MATCH('SPACELOG 6 BP'!BX$2,'SPACELOG 6 EMPRUNT 1'!$Z$14:$Z$2000,0)),0)</f>
        <v>0</v>
      </c>
      <c r="BY57" s="17">
        <f>IFERROR(INDEX('SPACELOG 6 EMPRUNT 1'!$I$14:$I$2000,MATCH('SPACELOG 6 BP'!BY$2,'SPACELOG 6 EMPRUNT 1'!$Z$14:$Z$2000,0)),0)</f>
        <v>0</v>
      </c>
      <c r="BZ57" s="17">
        <f>IFERROR(INDEX('SPACELOG 6 EMPRUNT 1'!$I$14:$I$2000,MATCH('SPACELOG 6 BP'!BZ$2,'SPACELOG 6 EMPRUNT 1'!$Z$14:$Z$2000,0)),0)</f>
        <v>0</v>
      </c>
      <c r="CA57" s="17">
        <f>IFERROR(INDEX('SPACELOG 6 EMPRUNT 1'!$I$14:$I$2000,MATCH('SPACELOG 6 BP'!CA$2,'SPACELOG 6 EMPRUNT 1'!$Z$14:$Z$2000,0)),0)</f>
        <v>0</v>
      </c>
      <c r="CB57" s="17">
        <f>IFERROR(INDEX('SPACELOG 6 EMPRUNT 1'!$I$14:$I$2000,MATCH('SPACELOG 6 BP'!CB$2,'SPACELOG 6 EMPRUNT 1'!$Z$14:$Z$2000,0)),0)</f>
        <v>0</v>
      </c>
      <c r="CC57" s="17">
        <f>IFERROR(INDEX('SPACELOG 6 EMPRUNT 1'!$I$14:$I$2000,MATCH('SPACELOG 6 BP'!CC$2,'SPACELOG 6 EMPRUNT 1'!$Z$14:$Z$2000,0)),0)</f>
        <v>0</v>
      </c>
      <c r="CD57" s="17">
        <f>IFERROR(INDEX('SPACELOG 6 EMPRUNT 1'!$I$14:$I$2000,MATCH('SPACELOG 6 BP'!CD$2,'SPACELOG 6 EMPRUNT 1'!$Z$14:$Z$2000,0)),0)</f>
        <v>0</v>
      </c>
      <c r="CE57" s="319">
        <f t="shared" ref="CE57:CE59" si="724">SUM(BS57:CD57)</f>
        <v>0</v>
      </c>
      <c r="CF57" s="17">
        <f>IFERROR(INDEX('SPACELOG 6 EMPRUNT 1'!$I$14:$I$2000,MATCH('SPACELOG 6 BP'!CF$2,'SPACELOG 6 EMPRUNT 1'!$Z$14:$Z$2000,0)),0)</f>
        <v>0</v>
      </c>
      <c r="CG57" s="17">
        <f>IFERROR(INDEX('SPACELOG 6 EMPRUNT 1'!$I$14:$I$2000,MATCH('SPACELOG 6 BP'!CG$2,'SPACELOG 6 EMPRUNT 1'!$Z$14:$Z$2000,0)),0)</f>
        <v>0</v>
      </c>
      <c r="CH57" s="17">
        <f>IFERROR(INDEX('SPACELOG 6 EMPRUNT 1'!$I$14:$I$2000,MATCH('SPACELOG 6 BP'!CH$2,'SPACELOG 6 EMPRUNT 1'!$Z$14:$Z$2000,0)),0)</f>
        <v>0</v>
      </c>
      <c r="CI57" s="17">
        <f>IFERROR(INDEX('SPACELOG 6 EMPRUNT 1'!$I$14:$I$2000,MATCH('SPACELOG 6 BP'!CI$2,'SPACELOG 6 EMPRUNT 1'!$Z$14:$Z$2000,0)),0)</f>
        <v>0</v>
      </c>
      <c r="CJ57" s="17">
        <f>IFERROR(INDEX('SPACELOG 6 EMPRUNT 1'!$I$14:$I$2000,MATCH('SPACELOG 6 BP'!CJ$2,'SPACELOG 6 EMPRUNT 1'!$Z$14:$Z$2000,0)),0)</f>
        <v>0</v>
      </c>
      <c r="CK57" s="17">
        <f>IFERROR(INDEX('SPACELOG 6 EMPRUNT 1'!$I$14:$I$2000,MATCH('SPACELOG 6 BP'!CK$2,'SPACELOG 6 EMPRUNT 1'!$Z$14:$Z$2000,0)),0)</f>
        <v>0</v>
      </c>
      <c r="CL57" s="17">
        <f>IFERROR(INDEX('SPACELOG 6 EMPRUNT 1'!$I$14:$I$2000,MATCH('SPACELOG 6 BP'!CL$2,'SPACELOG 6 EMPRUNT 1'!$Z$14:$Z$2000,0)),0)</f>
        <v>0</v>
      </c>
      <c r="CM57" s="17">
        <f>IFERROR(INDEX('SPACELOG 6 EMPRUNT 1'!$I$14:$I$2000,MATCH('SPACELOG 6 BP'!CM$2,'SPACELOG 6 EMPRUNT 1'!$Z$14:$Z$2000,0)),0)</f>
        <v>0</v>
      </c>
      <c r="CN57" s="17">
        <f>IFERROR(INDEX('SPACELOG 6 EMPRUNT 1'!$I$14:$I$2000,MATCH('SPACELOG 6 BP'!CN$2,'SPACELOG 6 EMPRUNT 1'!$Z$14:$Z$2000,0)),0)</f>
        <v>0</v>
      </c>
      <c r="CO57" s="17">
        <f>IFERROR(INDEX('SPACELOG 6 EMPRUNT 1'!$I$14:$I$2000,MATCH('SPACELOG 6 BP'!CO$2,'SPACELOG 6 EMPRUNT 1'!$Z$14:$Z$2000,0)),0)</f>
        <v>0</v>
      </c>
      <c r="CP57" s="17">
        <f>IFERROR(INDEX('SPACELOG 6 EMPRUNT 1'!$I$14:$I$2000,MATCH('SPACELOG 6 BP'!CP$2,'SPACELOG 6 EMPRUNT 1'!$Z$14:$Z$2000,0)),0)</f>
        <v>0</v>
      </c>
      <c r="CQ57" s="17">
        <f>IFERROR(INDEX('SPACELOG 6 EMPRUNT 1'!$I$14:$I$2000,MATCH('SPACELOG 6 BP'!CQ$2,'SPACELOG 6 EMPRUNT 1'!$Z$14:$Z$2000,0)),0)</f>
        <v>0</v>
      </c>
      <c r="CR57" s="319">
        <f t="shared" ref="CR57:CR59" si="725">SUM(CF57:CQ57)</f>
        <v>0</v>
      </c>
      <c r="CS57" s="17">
        <f>IFERROR(INDEX('SPACELOG 6 EMPRUNT 1'!$I$14:$I$2000,MATCH('SPACELOG 6 BP'!CS$2,'SPACELOG 6 EMPRUNT 1'!$Z$14:$Z$2000,0)),0)</f>
        <v>0</v>
      </c>
      <c r="CT57" s="17">
        <f>IFERROR(INDEX('SPACELOG 6 EMPRUNT 1'!$I$14:$I$2000,MATCH('SPACELOG 6 BP'!CT$2,'SPACELOG 6 EMPRUNT 1'!$Z$14:$Z$2000,0)),0)</f>
        <v>0</v>
      </c>
      <c r="CU57" s="17">
        <f>IFERROR(INDEX('SPACELOG 6 EMPRUNT 1'!$I$14:$I$2000,MATCH('SPACELOG 6 BP'!CU$2,'SPACELOG 6 EMPRUNT 1'!$Z$14:$Z$2000,0)),0)</f>
        <v>0</v>
      </c>
      <c r="CV57" s="17">
        <f>IFERROR(INDEX('SPACELOG 6 EMPRUNT 1'!$I$14:$I$2000,MATCH('SPACELOG 6 BP'!CV$2,'SPACELOG 6 EMPRUNT 1'!$Z$14:$Z$2000,0)),0)</f>
        <v>0</v>
      </c>
      <c r="CW57" s="17">
        <f>IFERROR(INDEX('SPACELOG 6 EMPRUNT 1'!$I$14:$I$2000,MATCH('SPACELOG 6 BP'!CW$2,'SPACELOG 6 EMPRUNT 1'!$Z$14:$Z$2000,0)),0)</f>
        <v>0</v>
      </c>
      <c r="CX57" s="17">
        <f>IFERROR(INDEX('SPACELOG 6 EMPRUNT 1'!$I$14:$I$2000,MATCH('SPACELOG 6 BP'!CX$2,'SPACELOG 6 EMPRUNT 1'!$Z$14:$Z$2000,0)),0)</f>
        <v>0</v>
      </c>
      <c r="CY57" s="17">
        <f>IFERROR(INDEX('SPACELOG 6 EMPRUNT 1'!$I$14:$I$2000,MATCH('SPACELOG 6 BP'!CY$2,'SPACELOG 6 EMPRUNT 1'!$Z$14:$Z$2000,0)),0)</f>
        <v>0</v>
      </c>
      <c r="CZ57" s="17">
        <f>IFERROR(INDEX('SPACELOG 6 EMPRUNT 1'!$I$14:$I$2000,MATCH('SPACELOG 6 BP'!CZ$2,'SPACELOG 6 EMPRUNT 1'!$Z$14:$Z$2000,0)),0)</f>
        <v>0</v>
      </c>
      <c r="DA57" s="17">
        <f>IFERROR(INDEX('SPACELOG 6 EMPRUNT 1'!$I$14:$I$2000,MATCH('SPACELOG 6 BP'!DA$2,'SPACELOG 6 EMPRUNT 1'!$Z$14:$Z$2000,0)),0)</f>
        <v>0</v>
      </c>
      <c r="DB57" s="17">
        <f>IFERROR(INDEX('SPACELOG 6 EMPRUNT 1'!$I$14:$I$2000,MATCH('SPACELOG 6 BP'!DB$2,'SPACELOG 6 EMPRUNT 1'!$Z$14:$Z$2000,0)),0)</f>
        <v>0</v>
      </c>
      <c r="DC57" s="17">
        <f>IFERROR(INDEX('SPACELOG 6 EMPRUNT 1'!$I$14:$I$2000,MATCH('SPACELOG 6 BP'!DC$2,'SPACELOG 6 EMPRUNT 1'!$Z$14:$Z$2000,0)),0)</f>
        <v>0</v>
      </c>
      <c r="DD57" s="17">
        <f>IFERROR(INDEX('SPACELOG 6 EMPRUNT 1'!$I$14:$I$2000,MATCH('SPACELOG 6 BP'!DD$2,'SPACELOG 6 EMPRUNT 1'!$Z$14:$Z$2000,0)),0)</f>
        <v>0</v>
      </c>
      <c r="DE57" s="319">
        <f t="shared" ref="DE57:DE59" si="726">SUM(CS57:DD57)</f>
        <v>0</v>
      </c>
      <c r="DF57" s="17">
        <f>IFERROR(INDEX('SPACELOG 6 EMPRUNT 1'!$I$14:$I$2000,MATCH('SPACELOG 6 BP'!DF$2,'SPACELOG 6 EMPRUNT 1'!$Z$14:$Z$2000,0)),0)</f>
        <v>0</v>
      </c>
      <c r="DG57" s="17">
        <f>IFERROR(INDEX('SPACELOG 6 EMPRUNT 1'!$I$14:$I$2000,MATCH('SPACELOG 6 BP'!DG$2,'SPACELOG 6 EMPRUNT 1'!$Z$14:$Z$2000,0)),0)</f>
        <v>0</v>
      </c>
      <c r="DH57" s="17">
        <f>IFERROR(INDEX('SPACELOG 6 EMPRUNT 1'!$I$14:$I$2000,MATCH('SPACELOG 6 BP'!DH$2,'SPACELOG 6 EMPRUNT 1'!$Z$14:$Z$2000,0)),0)</f>
        <v>0</v>
      </c>
      <c r="DI57" s="17">
        <f>IFERROR(INDEX('SPACELOG 6 EMPRUNT 1'!$I$14:$I$2000,MATCH('SPACELOG 6 BP'!DI$2,'SPACELOG 6 EMPRUNT 1'!$Z$14:$Z$2000,0)),0)</f>
        <v>0</v>
      </c>
      <c r="DJ57" s="17">
        <f>IFERROR(INDEX('SPACELOG 6 EMPRUNT 1'!$I$14:$I$2000,MATCH('SPACELOG 6 BP'!DJ$2,'SPACELOG 6 EMPRUNT 1'!$Z$14:$Z$2000,0)),0)</f>
        <v>0</v>
      </c>
      <c r="DK57" s="17">
        <f>IFERROR(INDEX('SPACELOG 6 EMPRUNT 1'!$I$14:$I$2000,MATCH('SPACELOG 6 BP'!DK$2,'SPACELOG 6 EMPRUNT 1'!$Z$14:$Z$2000,0)),0)</f>
        <v>0</v>
      </c>
      <c r="DL57" s="17">
        <f>IFERROR(INDEX('SPACELOG 6 EMPRUNT 1'!$I$14:$I$2000,MATCH('SPACELOG 6 BP'!DL$2,'SPACELOG 6 EMPRUNT 1'!$Z$14:$Z$2000,0)),0)</f>
        <v>0</v>
      </c>
      <c r="DM57" s="17">
        <f>IFERROR(INDEX('SPACELOG 6 EMPRUNT 1'!$I$14:$I$2000,MATCH('SPACELOG 6 BP'!DM$2,'SPACELOG 6 EMPRUNT 1'!$Z$14:$Z$2000,0)),0)</f>
        <v>0</v>
      </c>
      <c r="DN57" s="17">
        <f>IFERROR(INDEX('SPACELOG 6 EMPRUNT 1'!$I$14:$I$2000,MATCH('SPACELOG 6 BP'!DN$2,'SPACELOG 6 EMPRUNT 1'!$Z$14:$Z$2000,0)),0)</f>
        <v>0</v>
      </c>
      <c r="DO57" s="17">
        <f>IFERROR(INDEX('SPACELOG 6 EMPRUNT 1'!$I$14:$I$2000,MATCH('SPACELOG 6 BP'!DO$2,'SPACELOG 6 EMPRUNT 1'!$Z$14:$Z$2000,0)),0)</f>
        <v>0</v>
      </c>
      <c r="DP57" s="17">
        <f>IFERROR(INDEX('SPACELOG 6 EMPRUNT 1'!$I$14:$I$2000,MATCH('SPACELOG 6 BP'!DP$2,'SPACELOG 6 EMPRUNT 1'!$Z$14:$Z$2000,0)),0)</f>
        <v>0</v>
      </c>
      <c r="DQ57" s="17">
        <f>IFERROR(INDEX('SPACELOG 6 EMPRUNT 1'!$I$14:$I$2000,MATCH('SPACELOG 6 BP'!DQ$2,'SPACELOG 6 EMPRUNT 1'!$Z$14:$Z$2000,0)),0)</f>
        <v>0</v>
      </c>
      <c r="DR57" s="319">
        <f t="shared" ref="DR57:DR59" si="727">SUM(DF57:DQ57)</f>
        <v>0</v>
      </c>
      <c r="DS57" s="17">
        <f>IFERROR(INDEX('SPACELOG 6 EMPRUNT 1'!$I$14:$I$2000,MATCH('SPACELOG 6 BP'!DS$2,'SPACELOG 6 EMPRUNT 1'!$Z$14:$Z$2000,0)),0)</f>
        <v>0</v>
      </c>
      <c r="DT57" s="17">
        <f>IFERROR(INDEX('SPACELOG 6 EMPRUNT 1'!$I$14:$I$2000,MATCH('SPACELOG 6 BP'!DT$2,'SPACELOG 6 EMPRUNT 1'!$Z$14:$Z$2000,0)),0)</f>
        <v>0</v>
      </c>
      <c r="DU57" s="17">
        <f>IFERROR(INDEX('SPACELOG 6 EMPRUNT 1'!$I$14:$I$2000,MATCH('SPACELOG 6 BP'!DU$2,'SPACELOG 6 EMPRUNT 1'!$Z$14:$Z$2000,0)),0)</f>
        <v>0</v>
      </c>
      <c r="DV57" s="17">
        <f>IFERROR(INDEX('SPACELOG 6 EMPRUNT 1'!$I$14:$I$2000,MATCH('SPACELOG 6 BP'!DV$2,'SPACELOG 6 EMPRUNT 1'!$Z$14:$Z$2000,0)),0)</f>
        <v>0</v>
      </c>
      <c r="DW57" s="17">
        <f>IFERROR(INDEX('SPACELOG 6 EMPRUNT 1'!$I$14:$I$2000,MATCH('SPACELOG 6 BP'!DW$2,'SPACELOG 6 EMPRUNT 1'!$Z$14:$Z$2000,0)),0)</f>
        <v>0</v>
      </c>
      <c r="DX57" s="17">
        <f>IFERROR(INDEX('SPACELOG 6 EMPRUNT 1'!$I$14:$I$2000,MATCH('SPACELOG 6 BP'!DX$2,'SPACELOG 6 EMPRUNT 1'!$Z$14:$Z$2000,0)),0)</f>
        <v>0</v>
      </c>
      <c r="DY57" s="17">
        <f>IFERROR(INDEX('SPACELOG 6 EMPRUNT 1'!$I$14:$I$2000,MATCH('SPACELOG 6 BP'!DY$2,'SPACELOG 6 EMPRUNT 1'!$Z$14:$Z$2000,0)),0)</f>
        <v>0</v>
      </c>
      <c r="DZ57" s="17">
        <f>IFERROR(INDEX('SPACELOG 6 EMPRUNT 1'!$I$14:$I$2000,MATCH('SPACELOG 6 BP'!DZ$2,'SPACELOG 6 EMPRUNT 1'!$Z$14:$Z$2000,0)),0)</f>
        <v>0</v>
      </c>
      <c r="EA57" s="17">
        <f>IFERROR(INDEX('SPACELOG 6 EMPRUNT 1'!$I$14:$I$2000,MATCH('SPACELOG 6 BP'!EA$2,'SPACELOG 6 EMPRUNT 1'!$Z$14:$Z$2000,0)),0)</f>
        <v>0</v>
      </c>
      <c r="EB57" s="17">
        <f>IFERROR(INDEX('SPACELOG 6 EMPRUNT 1'!$I$14:$I$2000,MATCH('SPACELOG 6 BP'!EB$2,'SPACELOG 6 EMPRUNT 1'!$Z$14:$Z$2000,0)),0)</f>
        <v>0</v>
      </c>
      <c r="EC57" s="17">
        <f>IFERROR(INDEX('SPACELOG 6 EMPRUNT 1'!$I$14:$I$2000,MATCH('SPACELOG 6 BP'!EC$2,'SPACELOG 6 EMPRUNT 1'!$Z$14:$Z$2000,0)),0)</f>
        <v>0</v>
      </c>
      <c r="ED57" s="17">
        <f>IFERROR(INDEX('SPACELOG 6 EMPRUNT 1'!$I$14:$I$2000,MATCH('SPACELOG 6 BP'!ED$2,'SPACELOG 6 EMPRUNT 1'!$Z$14:$Z$2000,0)),0)</f>
        <v>0</v>
      </c>
      <c r="EE57" s="319">
        <f t="shared" ref="EE57:EE59" si="728">SUM(DS57:ED57)</f>
        <v>0</v>
      </c>
    </row>
    <row r="58" spans="1:135" x14ac:dyDescent="0.2">
      <c r="A58" s="12" t="s">
        <v>5</v>
      </c>
      <c r="B58" s="435" t="str">
        <f>'SPACELOG 6 EMPRUNT 3'!I6</f>
        <v/>
      </c>
      <c r="D58" s="1" t="s">
        <v>50</v>
      </c>
      <c r="F58" s="17">
        <f>IFERROR(INDEX('SPACELOG 6 EMPRUNT 2'!$I$14:$I$2000,MATCH('SPACELOG 6 BP'!F$2,'SPACELOG 6 EMPRUNT 2'!$Z$14:$Z$2000,0)),0)</f>
        <v>0</v>
      </c>
      <c r="G58" s="17">
        <f>IFERROR(INDEX('SPACELOG 6 EMPRUNT 2'!$I$14:$I$2000,MATCH('SPACELOG 6 BP'!G$2,'SPACELOG 6 EMPRUNT 2'!$Z$14:$Z$2000,0)),0)</f>
        <v>0</v>
      </c>
      <c r="H58" s="17">
        <f>IFERROR(INDEX('SPACELOG 6 EMPRUNT 2'!$I$14:$I$2000,MATCH('SPACELOG 6 BP'!H$2,'SPACELOG 6 EMPRUNT 2'!$Z$14:$Z$2000,0)),0)</f>
        <v>0</v>
      </c>
      <c r="I58" s="17">
        <f>IFERROR(INDEX('SPACELOG 6 EMPRUNT 2'!$I$14:$I$2000,MATCH('SPACELOG 6 BP'!I$2,'SPACELOG 6 EMPRUNT 2'!$Z$14:$Z$2000,0)),0)</f>
        <v>0</v>
      </c>
      <c r="J58" s="17">
        <f>IFERROR(INDEX('SPACELOG 6 EMPRUNT 2'!$I$14:$I$2000,MATCH('SPACELOG 6 BP'!J$2,'SPACELOG 6 EMPRUNT 2'!$Z$14:$Z$2000,0)),0)</f>
        <v>0</v>
      </c>
      <c r="K58" s="17">
        <f>IFERROR(INDEX('SPACELOG 6 EMPRUNT 2'!$I$14:$I$2000,MATCH('SPACELOG 6 BP'!K$2,'SPACELOG 6 EMPRUNT 2'!$Z$14:$Z$2000,0)),0)</f>
        <v>0</v>
      </c>
      <c r="L58" s="17">
        <f>IFERROR(INDEX('SPACELOG 6 EMPRUNT 2'!$I$14:$I$2000,MATCH('SPACELOG 6 BP'!L$2,'SPACELOG 6 EMPRUNT 2'!$Z$14:$Z$2000,0)),0)</f>
        <v>0</v>
      </c>
      <c r="M58" s="17">
        <f>IFERROR(INDEX('SPACELOG 6 EMPRUNT 2'!$I$14:$I$2000,MATCH('SPACELOG 6 BP'!M$2,'SPACELOG 6 EMPRUNT 2'!$Z$14:$Z$2000,0)),0)</f>
        <v>0</v>
      </c>
      <c r="N58" s="17">
        <f>IFERROR(INDEX('SPACELOG 6 EMPRUNT 2'!$I$14:$I$2000,MATCH('SPACELOG 6 BP'!N$2,'SPACELOG 6 EMPRUNT 2'!$Z$14:$Z$2000,0)),0)</f>
        <v>0</v>
      </c>
      <c r="O58" s="17">
        <f>IFERROR(INDEX('SPACELOG 6 EMPRUNT 2'!$I$14:$I$2000,MATCH('SPACELOG 6 BP'!O$2,'SPACELOG 6 EMPRUNT 2'!$Z$14:$Z$2000,0)),0)</f>
        <v>0</v>
      </c>
      <c r="P58" s="17">
        <f>IFERROR(INDEX('SPACELOG 6 EMPRUNT 2'!$I$14:$I$2000,MATCH('SPACELOG 6 BP'!P$2,'SPACELOG 6 EMPRUNT 2'!$Z$14:$Z$2000,0)),0)</f>
        <v>0</v>
      </c>
      <c r="Q58" s="17">
        <f>IFERROR(INDEX('SPACELOG 6 EMPRUNT 2'!$I$14:$I$2000,MATCH('SPACELOG 6 BP'!Q$2,'SPACELOG 6 EMPRUNT 2'!$Z$14:$Z$2000,0)),0)</f>
        <v>0</v>
      </c>
      <c r="R58" s="319">
        <f t="shared" ref="R58:R59" si="729">SUM(F58:Q58)</f>
        <v>0</v>
      </c>
      <c r="S58" s="17">
        <f>IFERROR(INDEX('SPACELOG 6 EMPRUNT 2'!$I$14:$I$2000,MATCH('SPACELOG 6 BP'!S$2,'SPACELOG 6 EMPRUNT 2'!$Z$14:$Z$2000,0)),0)</f>
        <v>0</v>
      </c>
      <c r="T58" s="17">
        <f>IFERROR(INDEX('SPACELOG 6 EMPRUNT 2'!$I$14:$I$2000,MATCH('SPACELOG 6 BP'!T$2,'SPACELOG 6 EMPRUNT 2'!$Z$14:$Z$2000,0)),0)</f>
        <v>0</v>
      </c>
      <c r="U58" s="17">
        <f>IFERROR(INDEX('SPACELOG 6 EMPRUNT 2'!$I$14:$I$2000,MATCH('SPACELOG 6 BP'!U$2,'SPACELOG 6 EMPRUNT 2'!$Z$14:$Z$2000,0)),0)</f>
        <v>0</v>
      </c>
      <c r="V58" s="17">
        <f>IFERROR(INDEX('SPACELOG 6 EMPRUNT 2'!$I$14:$I$2000,MATCH('SPACELOG 6 BP'!V$2,'SPACELOG 6 EMPRUNT 2'!$Z$14:$Z$2000,0)),0)</f>
        <v>0</v>
      </c>
      <c r="W58" s="17">
        <f>IFERROR(INDEX('SPACELOG 6 EMPRUNT 2'!$I$14:$I$2000,MATCH('SPACELOG 6 BP'!W$2,'SPACELOG 6 EMPRUNT 2'!$Z$14:$Z$2000,0)),0)</f>
        <v>0</v>
      </c>
      <c r="X58" s="17">
        <f>IFERROR(INDEX('SPACELOG 6 EMPRUNT 2'!$I$14:$I$2000,MATCH('SPACELOG 6 BP'!X$2,'SPACELOG 6 EMPRUNT 2'!$Z$14:$Z$2000,0)),0)</f>
        <v>0</v>
      </c>
      <c r="Y58" s="17">
        <f>IFERROR(INDEX('SPACELOG 6 EMPRUNT 2'!$I$14:$I$2000,MATCH('SPACELOG 6 BP'!Y$2,'SPACELOG 6 EMPRUNT 2'!$Z$14:$Z$2000,0)),0)</f>
        <v>0</v>
      </c>
      <c r="Z58" s="17">
        <f>IFERROR(INDEX('SPACELOG 6 EMPRUNT 2'!$I$14:$I$2000,MATCH('SPACELOG 6 BP'!Z$2,'SPACELOG 6 EMPRUNT 2'!$Z$14:$Z$2000,0)),0)</f>
        <v>0</v>
      </c>
      <c r="AA58" s="17">
        <f>IFERROR(INDEX('SPACELOG 6 EMPRUNT 2'!$I$14:$I$2000,MATCH('SPACELOG 6 BP'!AA$2,'SPACELOG 6 EMPRUNT 2'!$Z$14:$Z$2000,0)),0)</f>
        <v>0</v>
      </c>
      <c r="AB58" s="17">
        <f>IFERROR(INDEX('SPACELOG 6 EMPRUNT 2'!$I$14:$I$2000,MATCH('SPACELOG 6 BP'!AB$2,'SPACELOG 6 EMPRUNT 2'!$Z$14:$Z$2000,0)),0)</f>
        <v>0</v>
      </c>
      <c r="AC58" s="17">
        <f>IFERROR(INDEX('SPACELOG 6 EMPRUNT 2'!$I$14:$I$2000,MATCH('SPACELOG 6 BP'!AC$2,'SPACELOG 6 EMPRUNT 2'!$Z$14:$Z$2000,0)),0)</f>
        <v>0</v>
      </c>
      <c r="AD58" s="17">
        <f>IFERROR(INDEX('SPACELOG 6 EMPRUNT 2'!$I$14:$I$2000,MATCH('SPACELOG 6 BP'!AD$2,'SPACELOG 6 EMPRUNT 2'!$Z$14:$Z$2000,0)),0)</f>
        <v>0</v>
      </c>
      <c r="AE58" s="319">
        <f t="shared" si="720"/>
        <v>0</v>
      </c>
      <c r="AF58" s="17">
        <f>IFERROR(INDEX('SPACELOG 6 EMPRUNT 2'!$I$14:$I$2000,MATCH('SPACELOG 6 BP'!AF$2,'SPACELOG 6 EMPRUNT 2'!$Z$14:$Z$2000,0)),0)</f>
        <v>0</v>
      </c>
      <c r="AG58" s="17">
        <f>IFERROR(INDEX('SPACELOG 6 EMPRUNT 2'!$I$14:$I$2000,MATCH('SPACELOG 6 BP'!AG$2,'SPACELOG 6 EMPRUNT 2'!$Z$14:$Z$2000,0)),0)</f>
        <v>0</v>
      </c>
      <c r="AH58" s="17">
        <f>IFERROR(INDEX('SPACELOG 6 EMPRUNT 2'!$I$14:$I$2000,MATCH('SPACELOG 6 BP'!AH$2,'SPACELOG 6 EMPRUNT 2'!$Z$14:$Z$2000,0)),0)</f>
        <v>0</v>
      </c>
      <c r="AI58" s="17">
        <f>IFERROR(INDEX('SPACELOG 6 EMPRUNT 2'!$I$14:$I$2000,MATCH('SPACELOG 6 BP'!AI$2,'SPACELOG 6 EMPRUNT 2'!$Z$14:$Z$2000,0)),0)</f>
        <v>0</v>
      </c>
      <c r="AJ58" s="17">
        <f>IFERROR(INDEX('SPACELOG 6 EMPRUNT 2'!$I$14:$I$2000,MATCH('SPACELOG 6 BP'!AJ$2,'SPACELOG 6 EMPRUNT 2'!$Z$14:$Z$2000,0)),0)</f>
        <v>0</v>
      </c>
      <c r="AK58" s="17">
        <f>IFERROR(INDEX('SPACELOG 6 EMPRUNT 2'!$I$14:$I$2000,MATCH('SPACELOG 6 BP'!AK$2,'SPACELOG 6 EMPRUNT 2'!$Z$14:$Z$2000,0)),0)</f>
        <v>0</v>
      </c>
      <c r="AL58" s="17">
        <f>IFERROR(INDEX('SPACELOG 6 EMPRUNT 2'!$I$14:$I$2000,MATCH('SPACELOG 6 BP'!AL$2,'SPACELOG 6 EMPRUNT 2'!$Z$14:$Z$2000,0)),0)</f>
        <v>0</v>
      </c>
      <c r="AM58" s="17">
        <f>IFERROR(INDEX('SPACELOG 6 EMPRUNT 2'!$I$14:$I$2000,MATCH('SPACELOG 6 BP'!AM$2,'SPACELOG 6 EMPRUNT 2'!$Z$14:$Z$2000,0)),0)</f>
        <v>0</v>
      </c>
      <c r="AN58" s="17">
        <f>IFERROR(INDEX('SPACELOG 6 EMPRUNT 2'!$I$14:$I$2000,MATCH('SPACELOG 6 BP'!AN$2,'SPACELOG 6 EMPRUNT 2'!$Z$14:$Z$2000,0)),0)</f>
        <v>0</v>
      </c>
      <c r="AO58" s="17">
        <f>IFERROR(INDEX('SPACELOG 6 EMPRUNT 2'!$I$14:$I$2000,MATCH('SPACELOG 6 BP'!AO$2,'SPACELOG 6 EMPRUNT 2'!$Z$14:$Z$2000,0)),0)</f>
        <v>0</v>
      </c>
      <c r="AP58" s="17">
        <f>IFERROR(INDEX('SPACELOG 6 EMPRUNT 2'!$I$14:$I$2000,MATCH('SPACELOG 6 BP'!AP$2,'SPACELOG 6 EMPRUNT 2'!$Z$14:$Z$2000,0)),0)</f>
        <v>0</v>
      </c>
      <c r="AQ58" s="17">
        <f>IFERROR(INDEX('SPACELOG 6 EMPRUNT 2'!$I$14:$I$2000,MATCH('SPACELOG 6 BP'!AQ$2,'SPACELOG 6 EMPRUNT 2'!$Z$14:$Z$2000,0)),0)</f>
        <v>0</v>
      </c>
      <c r="AR58" s="319">
        <f t="shared" si="721"/>
        <v>0</v>
      </c>
      <c r="AS58" s="17">
        <f>IFERROR(INDEX('SPACELOG 6 EMPRUNT 2'!$I$14:$I$2000,MATCH('SPACELOG 6 BP'!AS$2,'SPACELOG 6 EMPRUNT 2'!$Z$14:$Z$2000,0)),0)</f>
        <v>0</v>
      </c>
      <c r="AT58" s="17">
        <f>IFERROR(INDEX('SPACELOG 6 EMPRUNT 2'!$I$14:$I$2000,MATCH('SPACELOG 6 BP'!AT$2,'SPACELOG 6 EMPRUNT 2'!$Z$14:$Z$2000,0)),0)</f>
        <v>0</v>
      </c>
      <c r="AU58" s="17">
        <f>IFERROR(INDEX('SPACELOG 6 EMPRUNT 2'!$I$14:$I$2000,MATCH('SPACELOG 6 BP'!AU$2,'SPACELOG 6 EMPRUNT 2'!$Z$14:$Z$2000,0)),0)</f>
        <v>0</v>
      </c>
      <c r="AV58" s="17">
        <f>IFERROR(INDEX('SPACELOG 6 EMPRUNT 2'!$I$14:$I$2000,MATCH('SPACELOG 6 BP'!AV$2,'SPACELOG 6 EMPRUNT 2'!$Z$14:$Z$2000,0)),0)</f>
        <v>0</v>
      </c>
      <c r="AW58" s="17">
        <f>IFERROR(INDEX('SPACELOG 6 EMPRUNT 2'!$I$14:$I$2000,MATCH('SPACELOG 6 BP'!AW$2,'SPACELOG 6 EMPRUNT 2'!$Z$14:$Z$2000,0)),0)</f>
        <v>0</v>
      </c>
      <c r="AX58" s="17">
        <f>IFERROR(INDEX('SPACELOG 6 EMPRUNT 2'!$I$14:$I$2000,MATCH('SPACELOG 6 BP'!AX$2,'SPACELOG 6 EMPRUNT 2'!$Z$14:$Z$2000,0)),0)</f>
        <v>0</v>
      </c>
      <c r="AY58" s="17">
        <f>IFERROR(INDEX('SPACELOG 6 EMPRUNT 2'!$I$14:$I$2000,MATCH('SPACELOG 6 BP'!AY$2,'SPACELOG 6 EMPRUNT 2'!$Z$14:$Z$2000,0)),0)</f>
        <v>0</v>
      </c>
      <c r="AZ58" s="17">
        <f>IFERROR(INDEX('SPACELOG 6 EMPRUNT 2'!$I$14:$I$2000,MATCH('SPACELOG 6 BP'!AZ$2,'SPACELOG 6 EMPRUNT 2'!$Z$14:$Z$2000,0)),0)</f>
        <v>0</v>
      </c>
      <c r="BA58" s="17">
        <f>IFERROR(INDEX('SPACELOG 6 EMPRUNT 2'!$I$14:$I$2000,MATCH('SPACELOG 6 BP'!BA$2,'SPACELOG 6 EMPRUNT 2'!$Z$14:$Z$2000,0)),0)</f>
        <v>0</v>
      </c>
      <c r="BB58" s="17">
        <f>IFERROR(INDEX('SPACELOG 6 EMPRUNT 2'!$I$14:$I$2000,MATCH('SPACELOG 6 BP'!BB$2,'SPACELOG 6 EMPRUNT 2'!$Z$14:$Z$2000,0)),0)</f>
        <v>0</v>
      </c>
      <c r="BC58" s="17">
        <f>IFERROR(INDEX('SPACELOG 6 EMPRUNT 2'!$I$14:$I$2000,MATCH('SPACELOG 6 BP'!BC$2,'SPACELOG 6 EMPRUNT 2'!$Z$14:$Z$2000,0)),0)</f>
        <v>0</v>
      </c>
      <c r="BD58" s="17">
        <f>IFERROR(INDEX('SPACELOG 6 EMPRUNT 2'!$I$14:$I$2000,MATCH('SPACELOG 6 BP'!BD$2,'SPACELOG 6 EMPRUNT 2'!$Z$14:$Z$2000,0)),0)</f>
        <v>0</v>
      </c>
      <c r="BE58" s="319">
        <f t="shared" si="722"/>
        <v>0</v>
      </c>
      <c r="BF58" s="17">
        <f>IFERROR(INDEX('SPACELOG 6 EMPRUNT 2'!$I$14:$I$2000,MATCH('SPACELOG 6 BP'!BF$2,'SPACELOG 6 EMPRUNT 2'!$Z$14:$Z$2000,0)),0)</f>
        <v>0</v>
      </c>
      <c r="BG58" s="17">
        <f>IFERROR(INDEX('SPACELOG 6 EMPRUNT 2'!$I$14:$I$2000,MATCH('SPACELOG 6 BP'!BG$2,'SPACELOG 6 EMPRUNT 2'!$Z$14:$Z$2000,0)),0)</f>
        <v>0</v>
      </c>
      <c r="BH58" s="17">
        <f>IFERROR(INDEX('SPACELOG 6 EMPRUNT 2'!$I$14:$I$2000,MATCH('SPACELOG 6 BP'!BH$2,'SPACELOG 6 EMPRUNT 2'!$Z$14:$Z$2000,0)),0)</f>
        <v>0</v>
      </c>
      <c r="BI58" s="17">
        <f>IFERROR(INDEX('SPACELOG 6 EMPRUNT 2'!$I$14:$I$2000,MATCH('SPACELOG 6 BP'!BI$2,'SPACELOG 6 EMPRUNT 2'!$Z$14:$Z$2000,0)),0)</f>
        <v>0</v>
      </c>
      <c r="BJ58" s="17">
        <f>IFERROR(INDEX('SPACELOG 6 EMPRUNT 2'!$I$14:$I$2000,MATCH('SPACELOG 6 BP'!BJ$2,'SPACELOG 6 EMPRUNT 2'!$Z$14:$Z$2000,0)),0)</f>
        <v>0</v>
      </c>
      <c r="BK58" s="17">
        <f>IFERROR(INDEX('SPACELOG 6 EMPRUNT 2'!$I$14:$I$2000,MATCH('SPACELOG 6 BP'!BK$2,'SPACELOG 6 EMPRUNT 2'!$Z$14:$Z$2000,0)),0)</f>
        <v>0</v>
      </c>
      <c r="BL58" s="17">
        <f>IFERROR(INDEX('SPACELOG 6 EMPRUNT 2'!$I$14:$I$2000,MATCH('SPACELOG 6 BP'!BL$2,'SPACELOG 6 EMPRUNT 2'!$Z$14:$Z$2000,0)),0)</f>
        <v>0</v>
      </c>
      <c r="BM58" s="17">
        <f>IFERROR(INDEX('SPACELOG 6 EMPRUNT 2'!$I$14:$I$2000,MATCH('SPACELOG 6 BP'!BM$2,'SPACELOG 6 EMPRUNT 2'!$Z$14:$Z$2000,0)),0)</f>
        <v>0</v>
      </c>
      <c r="BN58" s="17">
        <f>IFERROR(INDEX('SPACELOG 6 EMPRUNT 2'!$I$14:$I$2000,MATCH('SPACELOG 6 BP'!BN$2,'SPACELOG 6 EMPRUNT 2'!$Z$14:$Z$2000,0)),0)</f>
        <v>0</v>
      </c>
      <c r="BO58" s="17">
        <f>IFERROR(INDEX('SPACELOG 6 EMPRUNT 2'!$I$14:$I$2000,MATCH('SPACELOG 6 BP'!BO$2,'SPACELOG 6 EMPRUNT 2'!$Z$14:$Z$2000,0)),0)</f>
        <v>0</v>
      </c>
      <c r="BP58" s="17">
        <f>IFERROR(INDEX('SPACELOG 6 EMPRUNT 2'!$I$14:$I$2000,MATCH('SPACELOG 6 BP'!BP$2,'SPACELOG 6 EMPRUNT 2'!$Z$14:$Z$2000,0)),0)</f>
        <v>0</v>
      </c>
      <c r="BQ58" s="17">
        <f>IFERROR(INDEX('SPACELOG 6 EMPRUNT 2'!$I$14:$I$2000,MATCH('SPACELOG 6 BP'!BQ$2,'SPACELOG 6 EMPRUNT 2'!$Z$14:$Z$2000,0)),0)</f>
        <v>0</v>
      </c>
      <c r="BR58" s="319">
        <f t="shared" si="723"/>
        <v>0</v>
      </c>
      <c r="BS58" s="17">
        <f>IFERROR(INDEX('SPACELOG 6 EMPRUNT 2'!$I$14:$I$2000,MATCH('SPACELOG 6 BP'!BS$2,'SPACELOG 6 EMPRUNT 2'!$Z$14:$Z$2000,0)),0)</f>
        <v>0</v>
      </c>
      <c r="BT58" s="17">
        <f>IFERROR(INDEX('SPACELOG 6 EMPRUNT 2'!$I$14:$I$2000,MATCH('SPACELOG 6 BP'!BT$2,'SPACELOG 6 EMPRUNT 2'!$Z$14:$Z$2000,0)),0)</f>
        <v>0</v>
      </c>
      <c r="BU58" s="17">
        <f>IFERROR(INDEX('SPACELOG 6 EMPRUNT 2'!$I$14:$I$2000,MATCH('SPACELOG 6 BP'!BU$2,'SPACELOG 6 EMPRUNT 2'!$Z$14:$Z$2000,0)),0)</f>
        <v>0</v>
      </c>
      <c r="BV58" s="17">
        <f>IFERROR(INDEX('SPACELOG 6 EMPRUNT 2'!$I$14:$I$2000,MATCH('SPACELOG 6 BP'!BV$2,'SPACELOG 6 EMPRUNT 2'!$Z$14:$Z$2000,0)),0)</f>
        <v>0</v>
      </c>
      <c r="BW58" s="17">
        <f>IFERROR(INDEX('SPACELOG 6 EMPRUNT 2'!$I$14:$I$2000,MATCH('SPACELOG 6 BP'!BW$2,'SPACELOG 6 EMPRUNT 2'!$Z$14:$Z$2000,0)),0)</f>
        <v>0</v>
      </c>
      <c r="BX58" s="17">
        <f>IFERROR(INDEX('SPACELOG 6 EMPRUNT 2'!$I$14:$I$2000,MATCH('SPACELOG 6 BP'!BX$2,'SPACELOG 6 EMPRUNT 2'!$Z$14:$Z$2000,0)),0)</f>
        <v>0</v>
      </c>
      <c r="BY58" s="17">
        <f>IFERROR(INDEX('SPACELOG 6 EMPRUNT 2'!$I$14:$I$2000,MATCH('SPACELOG 6 BP'!BY$2,'SPACELOG 6 EMPRUNT 2'!$Z$14:$Z$2000,0)),0)</f>
        <v>0</v>
      </c>
      <c r="BZ58" s="17">
        <f>IFERROR(INDEX('SPACELOG 6 EMPRUNT 2'!$I$14:$I$2000,MATCH('SPACELOG 6 BP'!BZ$2,'SPACELOG 6 EMPRUNT 2'!$Z$14:$Z$2000,0)),0)</f>
        <v>0</v>
      </c>
      <c r="CA58" s="17">
        <f>IFERROR(INDEX('SPACELOG 6 EMPRUNT 2'!$I$14:$I$2000,MATCH('SPACELOG 6 BP'!CA$2,'SPACELOG 6 EMPRUNT 2'!$Z$14:$Z$2000,0)),0)</f>
        <v>0</v>
      </c>
      <c r="CB58" s="17">
        <f>IFERROR(INDEX('SPACELOG 6 EMPRUNT 2'!$I$14:$I$2000,MATCH('SPACELOG 6 BP'!CB$2,'SPACELOG 6 EMPRUNT 2'!$Z$14:$Z$2000,0)),0)</f>
        <v>0</v>
      </c>
      <c r="CC58" s="17">
        <f>IFERROR(INDEX('SPACELOG 6 EMPRUNT 2'!$I$14:$I$2000,MATCH('SPACELOG 6 BP'!CC$2,'SPACELOG 6 EMPRUNT 2'!$Z$14:$Z$2000,0)),0)</f>
        <v>0</v>
      </c>
      <c r="CD58" s="17">
        <f>IFERROR(INDEX('SPACELOG 6 EMPRUNT 2'!$I$14:$I$2000,MATCH('SPACELOG 6 BP'!CD$2,'SPACELOG 6 EMPRUNT 2'!$Z$14:$Z$2000,0)),0)</f>
        <v>0</v>
      </c>
      <c r="CE58" s="319">
        <f t="shared" si="724"/>
        <v>0</v>
      </c>
      <c r="CF58" s="17">
        <f>IFERROR(INDEX('SPACELOG 6 EMPRUNT 2'!$I$14:$I$2000,MATCH('SPACELOG 6 BP'!CF$2,'SPACELOG 6 EMPRUNT 2'!$Z$14:$Z$2000,0)),0)</f>
        <v>0</v>
      </c>
      <c r="CG58" s="17">
        <f>IFERROR(INDEX('SPACELOG 6 EMPRUNT 2'!$I$14:$I$2000,MATCH('SPACELOG 6 BP'!CG$2,'SPACELOG 6 EMPRUNT 2'!$Z$14:$Z$2000,0)),0)</f>
        <v>0</v>
      </c>
      <c r="CH58" s="17">
        <f>IFERROR(INDEX('SPACELOG 6 EMPRUNT 2'!$I$14:$I$2000,MATCH('SPACELOG 6 BP'!CH$2,'SPACELOG 6 EMPRUNT 2'!$Z$14:$Z$2000,0)),0)</f>
        <v>0</v>
      </c>
      <c r="CI58" s="17">
        <f>IFERROR(INDEX('SPACELOG 6 EMPRUNT 2'!$I$14:$I$2000,MATCH('SPACELOG 6 BP'!CI$2,'SPACELOG 6 EMPRUNT 2'!$Z$14:$Z$2000,0)),0)</f>
        <v>0</v>
      </c>
      <c r="CJ58" s="17">
        <f>IFERROR(INDEX('SPACELOG 6 EMPRUNT 2'!$I$14:$I$2000,MATCH('SPACELOG 6 BP'!CJ$2,'SPACELOG 6 EMPRUNT 2'!$Z$14:$Z$2000,0)),0)</f>
        <v>0</v>
      </c>
      <c r="CK58" s="17">
        <f>IFERROR(INDEX('SPACELOG 6 EMPRUNT 2'!$I$14:$I$2000,MATCH('SPACELOG 6 BP'!CK$2,'SPACELOG 6 EMPRUNT 2'!$Z$14:$Z$2000,0)),0)</f>
        <v>0</v>
      </c>
      <c r="CL58" s="17">
        <f>IFERROR(INDEX('SPACELOG 6 EMPRUNT 2'!$I$14:$I$2000,MATCH('SPACELOG 6 BP'!CL$2,'SPACELOG 6 EMPRUNT 2'!$Z$14:$Z$2000,0)),0)</f>
        <v>0</v>
      </c>
      <c r="CM58" s="17">
        <f>IFERROR(INDEX('SPACELOG 6 EMPRUNT 2'!$I$14:$I$2000,MATCH('SPACELOG 6 BP'!CM$2,'SPACELOG 6 EMPRUNT 2'!$Z$14:$Z$2000,0)),0)</f>
        <v>0</v>
      </c>
      <c r="CN58" s="17">
        <f>IFERROR(INDEX('SPACELOG 6 EMPRUNT 2'!$I$14:$I$2000,MATCH('SPACELOG 6 BP'!CN$2,'SPACELOG 6 EMPRUNT 2'!$Z$14:$Z$2000,0)),0)</f>
        <v>0</v>
      </c>
      <c r="CO58" s="17">
        <f>IFERROR(INDEX('SPACELOG 6 EMPRUNT 2'!$I$14:$I$2000,MATCH('SPACELOG 6 BP'!CO$2,'SPACELOG 6 EMPRUNT 2'!$Z$14:$Z$2000,0)),0)</f>
        <v>0</v>
      </c>
      <c r="CP58" s="17">
        <f>IFERROR(INDEX('SPACELOG 6 EMPRUNT 2'!$I$14:$I$2000,MATCH('SPACELOG 6 BP'!CP$2,'SPACELOG 6 EMPRUNT 2'!$Z$14:$Z$2000,0)),0)</f>
        <v>0</v>
      </c>
      <c r="CQ58" s="17">
        <f>IFERROR(INDEX('SPACELOG 6 EMPRUNT 2'!$I$14:$I$2000,MATCH('SPACELOG 6 BP'!CQ$2,'SPACELOG 6 EMPRUNT 2'!$Z$14:$Z$2000,0)),0)</f>
        <v>0</v>
      </c>
      <c r="CR58" s="319">
        <f t="shared" si="725"/>
        <v>0</v>
      </c>
      <c r="CS58" s="17">
        <f>IFERROR(INDEX('SPACELOG 6 EMPRUNT 2'!$I$14:$I$2000,MATCH('SPACELOG 6 BP'!CS$2,'SPACELOG 6 EMPRUNT 2'!$Z$14:$Z$2000,0)),0)</f>
        <v>0</v>
      </c>
      <c r="CT58" s="17">
        <f>IFERROR(INDEX('SPACELOG 6 EMPRUNT 2'!$I$14:$I$2000,MATCH('SPACELOG 6 BP'!CT$2,'SPACELOG 6 EMPRUNT 2'!$Z$14:$Z$2000,0)),0)</f>
        <v>0</v>
      </c>
      <c r="CU58" s="17">
        <f>IFERROR(INDEX('SPACELOG 6 EMPRUNT 2'!$I$14:$I$2000,MATCH('SPACELOG 6 BP'!CU$2,'SPACELOG 6 EMPRUNT 2'!$Z$14:$Z$2000,0)),0)</f>
        <v>0</v>
      </c>
      <c r="CV58" s="17">
        <f>IFERROR(INDEX('SPACELOG 6 EMPRUNT 2'!$I$14:$I$2000,MATCH('SPACELOG 6 BP'!CV$2,'SPACELOG 6 EMPRUNT 2'!$Z$14:$Z$2000,0)),0)</f>
        <v>0</v>
      </c>
      <c r="CW58" s="17">
        <f>IFERROR(INDEX('SPACELOG 6 EMPRUNT 2'!$I$14:$I$2000,MATCH('SPACELOG 6 BP'!CW$2,'SPACELOG 6 EMPRUNT 2'!$Z$14:$Z$2000,0)),0)</f>
        <v>0</v>
      </c>
      <c r="CX58" s="17">
        <f>IFERROR(INDEX('SPACELOG 6 EMPRUNT 2'!$I$14:$I$2000,MATCH('SPACELOG 6 BP'!CX$2,'SPACELOG 6 EMPRUNT 2'!$Z$14:$Z$2000,0)),0)</f>
        <v>0</v>
      </c>
      <c r="CY58" s="17">
        <f>IFERROR(INDEX('SPACELOG 6 EMPRUNT 2'!$I$14:$I$2000,MATCH('SPACELOG 6 BP'!CY$2,'SPACELOG 6 EMPRUNT 2'!$Z$14:$Z$2000,0)),0)</f>
        <v>0</v>
      </c>
      <c r="CZ58" s="17">
        <f>IFERROR(INDEX('SPACELOG 6 EMPRUNT 2'!$I$14:$I$2000,MATCH('SPACELOG 6 BP'!CZ$2,'SPACELOG 6 EMPRUNT 2'!$Z$14:$Z$2000,0)),0)</f>
        <v>0</v>
      </c>
      <c r="DA58" s="17">
        <f>IFERROR(INDEX('SPACELOG 6 EMPRUNT 2'!$I$14:$I$2000,MATCH('SPACELOG 6 BP'!DA$2,'SPACELOG 6 EMPRUNT 2'!$Z$14:$Z$2000,0)),0)</f>
        <v>0</v>
      </c>
      <c r="DB58" s="17">
        <f>IFERROR(INDEX('SPACELOG 6 EMPRUNT 2'!$I$14:$I$2000,MATCH('SPACELOG 6 BP'!DB$2,'SPACELOG 6 EMPRUNT 2'!$Z$14:$Z$2000,0)),0)</f>
        <v>0</v>
      </c>
      <c r="DC58" s="17">
        <f>IFERROR(INDEX('SPACELOG 6 EMPRUNT 2'!$I$14:$I$2000,MATCH('SPACELOG 6 BP'!DC$2,'SPACELOG 6 EMPRUNT 2'!$Z$14:$Z$2000,0)),0)</f>
        <v>0</v>
      </c>
      <c r="DD58" s="17">
        <f>IFERROR(INDEX('SPACELOG 6 EMPRUNT 2'!$I$14:$I$2000,MATCH('SPACELOG 6 BP'!DD$2,'SPACELOG 6 EMPRUNT 2'!$Z$14:$Z$2000,0)),0)</f>
        <v>0</v>
      </c>
      <c r="DE58" s="319">
        <f t="shared" si="726"/>
        <v>0</v>
      </c>
      <c r="DF58" s="17">
        <f>IFERROR(INDEX('SPACELOG 6 EMPRUNT 2'!$I$14:$I$2000,MATCH('SPACELOG 6 BP'!DF$2,'SPACELOG 6 EMPRUNT 2'!$Z$14:$Z$2000,0)),0)</f>
        <v>0</v>
      </c>
      <c r="DG58" s="17">
        <f>IFERROR(INDEX('SPACELOG 6 EMPRUNT 2'!$I$14:$I$2000,MATCH('SPACELOG 6 BP'!DG$2,'SPACELOG 6 EMPRUNT 2'!$Z$14:$Z$2000,0)),0)</f>
        <v>0</v>
      </c>
      <c r="DH58" s="17">
        <f>IFERROR(INDEX('SPACELOG 6 EMPRUNT 2'!$I$14:$I$2000,MATCH('SPACELOG 6 BP'!DH$2,'SPACELOG 6 EMPRUNT 2'!$Z$14:$Z$2000,0)),0)</f>
        <v>0</v>
      </c>
      <c r="DI58" s="17">
        <f>IFERROR(INDEX('SPACELOG 6 EMPRUNT 2'!$I$14:$I$2000,MATCH('SPACELOG 6 BP'!DI$2,'SPACELOG 6 EMPRUNT 2'!$Z$14:$Z$2000,0)),0)</f>
        <v>0</v>
      </c>
      <c r="DJ58" s="17">
        <f>IFERROR(INDEX('SPACELOG 6 EMPRUNT 2'!$I$14:$I$2000,MATCH('SPACELOG 6 BP'!DJ$2,'SPACELOG 6 EMPRUNT 2'!$Z$14:$Z$2000,0)),0)</f>
        <v>0</v>
      </c>
      <c r="DK58" s="17">
        <f>IFERROR(INDEX('SPACELOG 6 EMPRUNT 2'!$I$14:$I$2000,MATCH('SPACELOG 6 BP'!DK$2,'SPACELOG 6 EMPRUNT 2'!$Z$14:$Z$2000,0)),0)</f>
        <v>0</v>
      </c>
      <c r="DL58" s="17">
        <f>IFERROR(INDEX('SPACELOG 6 EMPRUNT 2'!$I$14:$I$2000,MATCH('SPACELOG 6 BP'!DL$2,'SPACELOG 6 EMPRUNT 2'!$Z$14:$Z$2000,0)),0)</f>
        <v>0</v>
      </c>
      <c r="DM58" s="17">
        <f>IFERROR(INDEX('SPACELOG 6 EMPRUNT 2'!$I$14:$I$2000,MATCH('SPACELOG 6 BP'!DM$2,'SPACELOG 6 EMPRUNT 2'!$Z$14:$Z$2000,0)),0)</f>
        <v>0</v>
      </c>
      <c r="DN58" s="17">
        <f>IFERROR(INDEX('SPACELOG 6 EMPRUNT 2'!$I$14:$I$2000,MATCH('SPACELOG 6 BP'!DN$2,'SPACELOG 6 EMPRUNT 2'!$Z$14:$Z$2000,0)),0)</f>
        <v>0</v>
      </c>
      <c r="DO58" s="17">
        <f>IFERROR(INDEX('SPACELOG 6 EMPRUNT 2'!$I$14:$I$2000,MATCH('SPACELOG 6 BP'!DO$2,'SPACELOG 6 EMPRUNT 2'!$Z$14:$Z$2000,0)),0)</f>
        <v>0</v>
      </c>
      <c r="DP58" s="17">
        <f>IFERROR(INDEX('SPACELOG 6 EMPRUNT 2'!$I$14:$I$2000,MATCH('SPACELOG 6 BP'!DP$2,'SPACELOG 6 EMPRUNT 2'!$Z$14:$Z$2000,0)),0)</f>
        <v>0</v>
      </c>
      <c r="DQ58" s="17">
        <f>IFERROR(INDEX('SPACELOG 6 EMPRUNT 2'!$I$14:$I$2000,MATCH('SPACELOG 6 BP'!DQ$2,'SPACELOG 6 EMPRUNT 2'!$Z$14:$Z$2000,0)),0)</f>
        <v>0</v>
      </c>
      <c r="DR58" s="319">
        <f t="shared" si="727"/>
        <v>0</v>
      </c>
      <c r="DS58" s="17">
        <f>IFERROR(INDEX('SPACELOG 6 EMPRUNT 2'!$I$14:$I$2000,MATCH('SPACELOG 6 BP'!DS$2,'SPACELOG 6 EMPRUNT 2'!$Z$14:$Z$2000,0)),0)</f>
        <v>0</v>
      </c>
      <c r="DT58" s="17">
        <f>IFERROR(INDEX('SPACELOG 6 EMPRUNT 2'!$I$14:$I$2000,MATCH('SPACELOG 6 BP'!DT$2,'SPACELOG 6 EMPRUNT 2'!$Z$14:$Z$2000,0)),0)</f>
        <v>0</v>
      </c>
      <c r="DU58" s="17">
        <f>IFERROR(INDEX('SPACELOG 6 EMPRUNT 2'!$I$14:$I$2000,MATCH('SPACELOG 6 BP'!DU$2,'SPACELOG 6 EMPRUNT 2'!$Z$14:$Z$2000,0)),0)</f>
        <v>0</v>
      </c>
      <c r="DV58" s="17">
        <f>IFERROR(INDEX('SPACELOG 6 EMPRUNT 2'!$I$14:$I$2000,MATCH('SPACELOG 6 BP'!DV$2,'SPACELOG 6 EMPRUNT 2'!$Z$14:$Z$2000,0)),0)</f>
        <v>0</v>
      </c>
      <c r="DW58" s="17">
        <f>IFERROR(INDEX('SPACELOG 6 EMPRUNT 2'!$I$14:$I$2000,MATCH('SPACELOG 6 BP'!DW$2,'SPACELOG 6 EMPRUNT 2'!$Z$14:$Z$2000,0)),0)</f>
        <v>0</v>
      </c>
      <c r="DX58" s="17">
        <f>IFERROR(INDEX('SPACELOG 6 EMPRUNT 2'!$I$14:$I$2000,MATCH('SPACELOG 6 BP'!DX$2,'SPACELOG 6 EMPRUNT 2'!$Z$14:$Z$2000,0)),0)</f>
        <v>0</v>
      </c>
      <c r="DY58" s="17">
        <f>IFERROR(INDEX('SPACELOG 6 EMPRUNT 2'!$I$14:$I$2000,MATCH('SPACELOG 6 BP'!DY$2,'SPACELOG 6 EMPRUNT 2'!$Z$14:$Z$2000,0)),0)</f>
        <v>0</v>
      </c>
      <c r="DZ58" s="17">
        <f>IFERROR(INDEX('SPACELOG 6 EMPRUNT 2'!$I$14:$I$2000,MATCH('SPACELOG 6 BP'!DZ$2,'SPACELOG 6 EMPRUNT 2'!$Z$14:$Z$2000,0)),0)</f>
        <v>0</v>
      </c>
      <c r="EA58" s="17">
        <f>IFERROR(INDEX('SPACELOG 6 EMPRUNT 2'!$I$14:$I$2000,MATCH('SPACELOG 6 BP'!EA$2,'SPACELOG 6 EMPRUNT 2'!$Z$14:$Z$2000,0)),0)</f>
        <v>0</v>
      </c>
      <c r="EB58" s="17">
        <f>IFERROR(INDEX('SPACELOG 6 EMPRUNT 2'!$I$14:$I$2000,MATCH('SPACELOG 6 BP'!EB$2,'SPACELOG 6 EMPRUNT 2'!$Z$14:$Z$2000,0)),0)</f>
        <v>0</v>
      </c>
      <c r="EC58" s="17">
        <f>IFERROR(INDEX('SPACELOG 6 EMPRUNT 2'!$I$14:$I$2000,MATCH('SPACELOG 6 BP'!EC$2,'SPACELOG 6 EMPRUNT 2'!$Z$14:$Z$2000,0)),0)</f>
        <v>0</v>
      </c>
      <c r="ED58" s="17">
        <f>IFERROR(INDEX('SPACELOG 6 EMPRUNT 2'!$I$14:$I$2000,MATCH('SPACELOG 6 BP'!ED$2,'SPACELOG 6 EMPRUNT 2'!$Z$14:$Z$2000,0)),0)</f>
        <v>0</v>
      </c>
      <c r="EE58" s="319">
        <f t="shared" si="728"/>
        <v>0</v>
      </c>
    </row>
    <row r="59" spans="1:135" x14ac:dyDescent="0.2">
      <c r="A59" s="29" t="s">
        <v>6</v>
      </c>
      <c r="B59" s="38">
        <f>'SPACELOG 6 EMPRUNT 3'!E6</f>
        <v>0</v>
      </c>
      <c r="D59" s="1" t="s">
        <v>298</v>
      </c>
      <c r="F59" s="17">
        <f>IFERROR(INDEX('SPACELOG 6 EMPRUNT 3'!$I$14:$I$2000,MATCH('SPACELOG 6 BP'!F$2,'SPACELOG 6 EMPRUNT 3'!$Z$14:$Z$2000,0)),0)</f>
        <v>0</v>
      </c>
      <c r="G59" s="17">
        <f>IFERROR(INDEX('SPACELOG 6 EMPRUNT 3'!$I$14:$I$2000,MATCH('SPACELOG 6 BP'!G$2,'SPACELOG 6 EMPRUNT 3'!$Z$14:$Z$2000,0)),0)</f>
        <v>0</v>
      </c>
      <c r="H59" s="17">
        <f>IFERROR(INDEX('SPACELOG 6 EMPRUNT 3'!$I$14:$I$2000,MATCH('SPACELOG 6 BP'!H$2,'SPACELOG 6 EMPRUNT 3'!$Z$14:$Z$2000,0)),0)</f>
        <v>0</v>
      </c>
      <c r="I59" s="17">
        <f>IFERROR(INDEX('SPACELOG 6 EMPRUNT 3'!$I$14:$I$2000,MATCH('SPACELOG 6 BP'!I$2,'SPACELOG 6 EMPRUNT 3'!$Z$14:$Z$2000,0)),0)</f>
        <v>0</v>
      </c>
      <c r="J59" s="17">
        <f>IFERROR(INDEX('SPACELOG 6 EMPRUNT 3'!$I$14:$I$2000,MATCH('SPACELOG 6 BP'!J$2,'SPACELOG 6 EMPRUNT 3'!$Z$14:$Z$2000,0)),0)</f>
        <v>0</v>
      </c>
      <c r="K59" s="17">
        <f>IFERROR(INDEX('SPACELOG 6 EMPRUNT 3'!$I$14:$I$2000,MATCH('SPACELOG 6 BP'!K$2,'SPACELOG 6 EMPRUNT 3'!$Z$14:$Z$2000,0)),0)</f>
        <v>0</v>
      </c>
      <c r="L59" s="17">
        <f>IFERROR(INDEX('SPACELOG 6 EMPRUNT 3'!$I$14:$I$2000,MATCH('SPACELOG 6 BP'!L$2,'SPACELOG 6 EMPRUNT 3'!$Z$14:$Z$2000,0)),0)</f>
        <v>0</v>
      </c>
      <c r="M59" s="17">
        <f>IFERROR(INDEX('SPACELOG 6 EMPRUNT 3'!$I$14:$I$2000,MATCH('SPACELOG 6 BP'!M$2,'SPACELOG 6 EMPRUNT 3'!$Z$14:$Z$2000,0)),0)</f>
        <v>0</v>
      </c>
      <c r="N59" s="17">
        <f>IFERROR(INDEX('SPACELOG 6 EMPRUNT 3'!$I$14:$I$2000,MATCH('SPACELOG 6 BP'!N$2,'SPACELOG 6 EMPRUNT 3'!$Z$14:$Z$2000,0)),0)</f>
        <v>0</v>
      </c>
      <c r="O59" s="17">
        <f>IFERROR(INDEX('SPACELOG 6 EMPRUNT 3'!$I$14:$I$2000,MATCH('SPACELOG 6 BP'!O$2,'SPACELOG 6 EMPRUNT 3'!$Z$14:$Z$2000,0)),0)</f>
        <v>0</v>
      </c>
      <c r="P59" s="17">
        <f>IFERROR(INDEX('SPACELOG 6 EMPRUNT 3'!$I$14:$I$2000,MATCH('SPACELOG 6 BP'!P$2,'SPACELOG 6 EMPRUNT 3'!$Z$14:$Z$2000,0)),0)</f>
        <v>0</v>
      </c>
      <c r="Q59" s="17">
        <f>IFERROR(INDEX('SPACELOG 6 EMPRUNT 3'!$I$14:$I$2000,MATCH('SPACELOG 6 BP'!Q$2,'SPACELOG 6 EMPRUNT 3'!$Z$14:$Z$2000,0)),0)</f>
        <v>0</v>
      </c>
      <c r="R59" s="319">
        <f t="shared" si="729"/>
        <v>0</v>
      </c>
      <c r="S59" s="17">
        <f>IFERROR(INDEX('SPACELOG 6 EMPRUNT 3'!$I$14:$I$2000,MATCH('SPACELOG 6 BP'!S$2,'SPACELOG 6 EMPRUNT 3'!$Z$14:$Z$2000,0)),0)</f>
        <v>0</v>
      </c>
      <c r="T59" s="17">
        <f>IFERROR(INDEX('SPACELOG 6 EMPRUNT 3'!$I$14:$I$2000,MATCH('SPACELOG 6 BP'!T$2,'SPACELOG 6 EMPRUNT 3'!$Z$14:$Z$2000,0)),0)</f>
        <v>0</v>
      </c>
      <c r="U59" s="17">
        <f>IFERROR(INDEX('SPACELOG 6 EMPRUNT 3'!$I$14:$I$2000,MATCH('SPACELOG 6 BP'!U$2,'SPACELOG 6 EMPRUNT 3'!$Z$14:$Z$2000,0)),0)</f>
        <v>0</v>
      </c>
      <c r="V59" s="17">
        <f>IFERROR(INDEX('SPACELOG 6 EMPRUNT 3'!$I$14:$I$2000,MATCH('SPACELOG 6 BP'!V$2,'SPACELOG 6 EMPRUNT 3'!$Z$14:$Z$2000,0)),0)</f>
        <v>0</v>
      </c>
      <c r="W59" s="17">
        <f>IFERROR(INDEX('SPACELOG 6 EMPRUNT 3'!$I$14:$I$2000,MATCH('SPACELOG 6 BP'!W$2,'SPACELOG 6 EMPRUNT 3'!$Z$14:$Z$2000,0)),0)</f>
        <v>0</v>
      </c>
      <c r="X59" s="17">
        <f>IFERROR(INDEX('SPACELOG 6 EMPRUNT 3'!$I$14:$I$2000,MATCH('SPACELOG 6 BP'!X$2,'SPACELOG 6 EMPRUNT 3'!$Z$14:$Z$2000,0)),0)</f>
        <v>0</v>
      </c>
      <c r="Y59" s="17">
        <f>IFERROR(INDEX('SPACELOG 6 EMPRUNT 3'!$I$14:$I$2000,MATCH('SPACELOG 6 BP'!Y$2,'SPACELOG 6 EMPRUNT 3'!$Z$14:$Z$2000,0)),0)</f>
        <v>0</v>
      </c>
      <c r="Z59" s="17">
        <f>IFERROR(INDEX('SPACELOG 6 EMPRUNT 3'!$I$14:$I$2000,MATCH('SPACELOG 6 BP'!Z$2,'SPACELOG 6 EMPRUNT 3'!$Z$14:$Z$2000,0)),0)</f>
        <v>0</v>
      </c>
      <c r="AA59" s="17">
        <f>IFERROR(INDEX('SPACELOG 6 EMPRUNT 3'!$I$14:$I$2000,MATCH('SPACELOG 6 BP'!AA$2,'SPACELOG 6 EMPRUNT 3'!$Z$14:$Z$2000,0)),0)</f>
        <v>0</v>
      </c>
      <c r="AB59" s="17">
        <f>IFERROR(INDEX('SPACELOG 6 EMPRUNT 3'!$I$14:$I$2000,MATCH('SPACELOG 6 BP'!AB$2,'SPACELOG 6 EMPRUNT 3'!$Z$14:$Z$2000,0)),0)</f>
        <v>0</v>
      </c>
      <c r="AC59" s="17">
        <f>IFERROR(INDEX('SPACELOG 6 EMPRUNT 3'!$I$14:$I$2000,MATCH('SPACELOG 6 BP'!AC$2,'SPACELOG 6 EMPRUNT 3'!$Z$14:$Z$2000,0)),0)</f>
        <v>0</v>
      </c>
      <c r="AD59" s="17">
        <f>IFERROR(INDEX('SPACELOG 6 EMPRUNT 3'!$I$14:$I$2000,MATCH('SPACELOG 6 BP'!AD$2,'SPACELOG 6 EMPRUNT 3'!$Z$14:$Z$2000,0)),0)</f>
        <v>0</v>
      </c>
      <c r="AE59" s="319">
        <f t="shared" si="720"/>
        <v>0</v>
      </c>
      <c r="AF59" s="17">
        <f>IFERROR(INDEX('SPACELOG 6 EMPRUNT 3'!$I$14:$I$2000,MATCH('SPACELOG 6 BP'!AF$2,'SPACELOG 6 EMPRUNT 3'!$Z$14:$Z$2000,0)),0)</f>
        <v>0</v>
      </c>
      <c r="AG59" s="17">
        <f>IFERROR(INDEX('SPACELOG 6 EMPRUNT 3'!$I$14:$I$2000,MATCH('SPACELOG 6 BP'!AG$2,'SPACELOG 6 EMPRUNT 3'!$Z$14:$Z$2000,0)),0)</f>
        <v>0</v>
      </c>
      <c r="AH59" s="17">
        <f>IFERROR(INDEX('SPACELOG 6 EMPRUNT 3'!$I$14:$I$2000,MATCH('SPACELOG 6 BP'!AH$2,'SPACELOG 6 EMPRUNT 3'!$Z$14:$Z$2000,0)),0)</f>
        <v>0</v>
      </c>
      <c r="AI59" s="17">
        <f>IFERROR(INDEX('SPACELOG 6 EMPRUNT 3'!$I$14:$I$2000,MATCH('SPACELOG 6 BP'!AI$2,'SPACELOG 6 EMPRUNT 3'!$Z$14:$Z$2000,0)),0)</f>
        <v>0</v>
      </c>
      <c r="AJ59" s="17">
        <f>IFERROR(INDEX('SPACELOG 6 EMPRUNT 3'!$I$14:$I$2000,MATCH('SPACELOG 6 BP'!AJ$2,'SPACELOG 6 EMPRUNT 3'!$Z$14:$Z$2000,0)),0)</f>
        <v>0</v>
      </c>
      <c r="AK59" s="17">
        <f>IFERROR(INDEX('SPACELOG 6 EMPRUNT 3'!$I$14:$I$2000,MATCH('SPACELOG 6 BP'!AK$2,'SPACELOG 6 EMPRUNT 3'!$Z$14:$Z$2000,0)),0)</f>
        <v>0</v>
      </c>
      <c r="AL59" s="17">
        <f>IFERROR(INDEX('SPACELOG 6 EMPRUNT 3'!$I$14:$I$2000,MATCH('SPACELOG 6 BP'!AL$2,'SPACELOG 6 EMPRUNT 3'!$Z$14:$Z$2000,0)),0)</f>
        <v>0</v>
      </c>
      <c r="AM59" s="17">
        <f>IFERROR(INDEX('SPACELOG 6 EMPRUNT 3'!$I$14:$I$2000,MATCH('SPACELOG 6 BP'!AM$2,'SPACELOG 6 EMPRUNT 3'!$Z$14:$Z$2000,0)),0)</f>
        <v>0</v>
      </c>
      <c r="AN59" s="17">
        <f>IFERROR(INDEX('SPACELOG 6 EMPRUNT 3'!$I$14:$I$2000,MATCH('SPACELOG 6 BP'!AN$2,'SPACELOG 6 EMPRUNT 3'!$Z$14:$Z$2000,0)),0)</f>
        <v>0</v>
      </c>
      <c r="AO59" s="17">
        <f>IFERROR(INDEX('SPACELOG 6 EMPRUNT 3'!$I$14:$I$2000,MATCH('SPACELOG 6 BP'!AO$2,'SPACELOG 6 EMPRUNT 3'!$Z$14:$Z$2000,0)),0)</f>
        <v>0</v>
      </c>
      <c r="AP59" s="17">
        <f>IFERROR(INDEX('SPACELOG 6 EMPRUNT 3'!$I$14:$I$2000,MATCH('SPACELOG 6 BP'!AP$2,'SPACELOG 6 EMPRUNT 3'!$Z$14:$Z$2000,0)),0)</f>
        <v>0</v>
      </c>
      <c r="AQ59" s="17">
        <f>IFERROR(INDEX('SPACELOG 6 EMPRUNT 3'!$I$14:$I$2000,MATCH('SPACELOG 6 BP'!AQ$2,'SPACELOG 6 EMPRUNT 3'!$Z$14:$Z$2000,0)),0)</f>
        <v>0</v>
      </c>
      <c r="AR59" s="319">
        <f t="shared" si="721"/>
        <v>0</v>
      </c>
      <c r="AS59" s="17">
        <f>IFERROR(INDEX('SPACELOG 6 EMPRUNT 3'!$I$14:$I$2000,MATCH('SPACELOG 6 BP'!AS$2,'SPACELOG 6 EMPRUNT 3'!$Z$14:$Z$2000,0)),0)</f>
        <v>0</v>
      </c>
      <c r="AT59" s="17">
        <f>IFERROR(INDEX('SPACELOG 6 EMPRUNT 3'!$I$14:$I$2000,MATCH('SPACELOG 6 BP'!AT$2,'SPACELOG 6 EMPRUNT 3'!$Z$14:$Z$2000,0)),0)</f>
        <v>0</v>
      </c>
      <c r="AU59" s="17">
        <f>IFERROR(INDEX('SPACELOG 6 EMPRUNT 3'!$I$14:$I$2000,MATCH('SPACELOG 6 BP'!AU$2,'SPACELOG 6 EMPRUNT 3'!$Z$14:$Z$2000,0)),0)</f>
        <v>0</v>
      </c>
      <c r="AV59" s="17">
        <f>IFERROR(INDEX('SPACELOG 6 EMPRUNT 3'!$I$14:$I$2000,MATCH('SPACELOG 6 BP'!AV$2,'SPACELOG 6 EMPRUNT 3'!$Z$14:$Z$2000,0)),0)</f>
        <v>0</v>
      </c>
      <c r="AW59" s="17">
        <f>IFERROR(INDEX('SPACELOG 6 EMPRUNT 3'!$I$14:$I$2000,MATCH('SPACELOG 6 BP'!AW$2,'SPACELOG 6 EMPRUNT 3'!$Z$14:$Z$2000,0)),0)</f>
        <v>0</v>
      </c>
      <c r="AX59" s="17">
        <f>IFERROR(INDEX('SPACELOG 6 EMPRUNT 3'!$I$14:$I$2000,MATCH('SPACELOG 6 BP'!AX$2,'SPACELOG 6 EMPRUNT 3'!$Z$14:$Z$2000,0)),0)</f>
        <v>0</v>
      </c>
      <c r="AY59" s="17">
        <f>IFERROR(INDEX('SPACELOG 6 EMPRUNT 3'!$I$14:$I$2000,MATCH('SPACELOG 6 BP'!AY$2,'SPACELOG 6 EMPRUNT 3'!$Z$14:$Z$2000,0)),0)</f>
        <v>0</v>
      </c>
      <c r="AZ59" s="17">
        <f>IFERROR(INDEX('SPACELOG 6 EMPRUNT 3'!$I$14:$I$2000,MATCH('SPACELOG 6 BP'!AZ$2,'SPACELOG 6 EMPRUNT 3'!$Z$14:$Z$2000,0)),0)</f>
        <v>0</v>
      </c>
      <c r="BA59" s="17">
        <f>IFERROR(INDEX('SPACELOG 6 EMPRUNT 3'!$I$14:$I$2000,MATCH('SPACELOG 6 BP'!BA$2,'SPACELOG 6 EMPRUNT 3'!$Z$14:$Z$2000,0)),0)</f>
        <v>0</v>
      </c>
      <c r="BB59" s="17">
        <f>IFERROR(INDEX('SPACELOG 6 EMPRUNT 3'!$I$14:$I$2000,MATCH('SPACELOG 6 BP'!BB$2,'SPACELOG 6 EMPRUNT 3'!$Z$14:$Z$2000,0)),0)</f>
        <v>0</v>
      </c>
      <c r="BC59" s="17">
        <f>IFERROR(INDEX('SPACELOG 6 EMPRUNT 3'!$I$14:$I$2000,MATCH('SPACELOG 6 BP'!BC$2,'SPACELOG 6 EMPRUNT 3'!$Z$14:$Z$2000,0)),0)</f>
        <v>0</v>
      </c>
      <c r="BD59" s="17">
        <f>IFERROR(INDEX('SPACELOG 6 EMPRUNT 3'!$I$14:$I$2000,MATCH('SPACELOG 6 BP'!BD$2,'SPACELOG 6 EMPRUNT 3'!$Z$14:$Z$2000,0)),0)</f>
        <v>0</v>
      </c>
      <c r="BE59" s="319">
        <f t="shared" si="722"/>
        <v>0</v>
      </c>
      <c r="BF59" s="17">
        <f>IFERROR(INDEX('SPACELOG 6 EMPRUNT 3'!$I$14:$I$2000,MATCH('SPACELOG 6 BP'!BF$2,'SPACELOG 6 EMPRUNT 3'!$Z$14:$Z$2000,0)),0)</f>
        <v>0</v>
      </c>
      <c r="BG59" s="17">
        <f>IFERROR(INDEX('SPACELOG 6 EMPRUNT 3'!$I$14:$I$2000,MATCH('SPACELOG 6 BP'!BG$2,'SPACELOG 6 EMPRUNT 3'!$Z$14:$Z$2000,0)),0)</f>
        <v>0</v>
      </c>
      <c r="BH59" s="17">
        <f>IFERROR(INDEX('SPACELOG 6 EMPRUNT 3'!$I$14:$I$2000,MATCH('SPACELOG 6 BP'!BH$2,'SPACELOG 6 EMPRUNT 3'!$Z$14:$Z$2000,0)),0)</f>
        <v>0</v>
      </c>
      <c r="BI59" s="17">
        <f>IFERROR(INDEX('SPACELOG 6 EMPRUNT 3'!$I$14:$I$2000,MATCH('SPACELOG 6 BP'!BI$2,'SPACELOG 6 EMPRUNT 3'!$Z$14:$Z$2000,0)),0)</f>
        <v>0</v>
      </c>
      <c r="BJ59" s="17">
        <f>IFERROR(INDEX('SPACELOG 6 EMPRUNT 3'!$I$14:$I$2000,MATCH('SPACELOG 6 BP'!BJ$2,'SPACELOG 6 EMPRUNT 3'!$Z$14:$Z$2000,0)),0)</f>
        <v>0</v>
      </c>
      <c r="BK59" s="17">
        <f>IFERROR(INDEX('SPACELOG 6 EMPRUNT 3'!$I$14:$I$2000,MATCH('SPACELOG 6 BP'!BK$2,'SPACELOG 6 EMPRUNT 3'!$Z$14:$Z$2000,0)),0)</f>
        <v>0</v>
      </c>
      <c r="BL59" s="17">
        <f>IFERROR(INDEX('SPACELOG 6 EMPRUNT 3'!$I$14:$I$2000,MATCH('SPACELOG 6 BP'!BL$2,'SPACELOG 6 EMPRUNT 3'!$Z$14:$Z$2000,0)),0)</f>
        <v>0</v>
      </c>
      <c r="BM59" s="17">
        <f>IFERROR(INDEX('SPACELOG 6 EMPRUNT 3'!$I$14:$I$2000,MATCH('SPACELOG 6 BP'!BM$2,'SPACELOG 6 EMPRUNT 3'!$Z$14:$Z$2000,0)),0)</f>
        <v>0</v>
      </c>
      <c r="BN59" s="17">
        <f>IFERROR(INDEX('SPACELOG 6 EMPRUNT 3'!$I$14:$I$2000,MATCH('SPACELOG 6 BP'!BN$2,'SPACELOG 6 EMPRUNT 3'!$Z$14:$Z$2000,0)),0)</f>
        <v>0</v>
      </c>
      <c r="BO59" s="17">
        <f>IFERROR(INDEX('SPACELOG 6 EMPRUNT 3'!$I$14:$I$2000,MATCH('SPACELOG 6 BP'!BO$2,'SPACELOG 6 EMPRUNT 3'!$Z$14:$Z$2000,0)),0)</f>
        <v>0</v>
      </c>
      <c r="BP59" s="17">
        <f>IFERROR(INDEX('SPACELOG 6 EMPRUNT 3'!$I$14:$I$2000,MATCH('SPACELOG 6 BP'!BP$2,'SPACELOG 6 EMPRUNT 3'!$Z$14:$Z$2000,0)),0)</f>
        <v>0</v>
      </c>
      <c r="BQ59" s="17">
        <f>IFERROR(INDEX('SPACELOG 6 EMPRUNT 3'!$I$14:$I$2000,MATCH('SPACELOG 6 BP'!BQ$2,'SPACELOG 6 EMPRUNT 3'!$Z$14:$Z$2000,0)),0)</f>
        <v>0</v>
      </c>
      <c r="BR59" s="319">
        <f t="shared" si="723"/>
        <v>0</v>
      </c>
      <c r="BS59" s="17">
        <f>IFERROR(INDEX('SPACELOG 6 EMPRUNT 3'!$I$14:$I$2000,MATCH('SPACELOG 6 BP'!BS$2,'SPACELOG 6 EMPRUNT 3'!$Z$14:$Z$2000,0)),0)</f>
        <v>0</v>
      </c>
      <c r="BT59" s="17">
        <f>IFERROR(INDEX('SPACELOG 6 EMPRUNT 3'!$I$14:$I$2000,MATCH('SPACELOG 6 BP'!BT$2,'SPACELOG 6 EMPRUNT 3'!$Z$14:$Z$2000,0)),0)</f>
        <v>0</v>
      </c>
      <c r="BU59" s="17">
        <f>IFERROR(INDEX('SPACELOG 6 EMPRUNT 3'!$I$14:$I$2000,MATCH('SPACELOG 6 BP'!BU$2,'SPACELOG 6 EMPRUNT 3'!$Z$14:$Z$2000,0)),0)</f>
        <v>0</v>
      </c>
      <c r="BV59" s="17">
        <f>IFERROR(INDEX('SPACELOG 6 EMPRUNT 3'!$I$14:$I$2000,MATCH('SPACELOG 6 BP'!BV$2,'SPACELOG 6 EMPRUNT 3'!$Z$14:$Z$2000,0)),0)</f>
        <v>0</v>
      </c>
      <c r="BW59" s="17">
        <f>IFERROR(INDEX('SPACELOG 6 EMPRUNT 3'!$I$14:$I$2000,MATCH('SPACELOG 6 BP'!BW$2,'SPACELOG 6 EMPRUNT 3'!$Z$14:$Z$2000,0)),0)</f>
        <v>0</v>
      </c>
      <c r="BX59" s="17">
        <f>IFERROR(INDEX('SPACELOG 6 EMPRUNT 3'!$I$14:$I$2000,MATCH('SPACELOG 6 BP'!BX$2,'SPACELOG 6 EMPRUNT 3'!$Z$14:$Z$2000,0)),0)</f>
        <v>0</v>
      </c>
      <c r="BY59" s="17">
        <f>IFERROR(INDEX('SPACELOG 6 EMPRUNT 3'!$I$14:$I$2000,MATCH('SPACELOG 6 BP'!BY$2,'SPACELOG 6 EMPRUNT 3'!$Z$14:$Z$2000,0)),0)</f>
        <v>0</v>
      </c>
      <c r="BZ59" s="17">
        <f>IFERROR(INDEX('SPACELOG 6 EMPRUNT 3'!$I$14:$I$2000,MATCH('SPACELOG 6 BP'!BZ$2,'SPACELOG 6 EMPRUNT 3'!$Z$14:$Z$2000,0)),0)</f>
        <v>0</v>
      </c>
      <c r="CA59" s="17">
        <f>IFERROR(INDEX('SPACELOG 6 EMPRUNT 3'!$I$14:$I$2000,MATCH('SPACELOG 6 BP'!CA$2,'SPACELOG 6 EMPRUNT 3'!$Z$14:$Z$2000,0)),0)</f>
        <v>0</v>
      </c>
      <c r="CB59" s="17">
        <f>IFERROR(INDEX('SPACELOG 6 EMPRUNT 3'!$I$14:$I$2000,MATCH('SPACELOG 6 BP'!CB$2,'SPACELOG 6 EMPRUNT 3'!$Z$14:$Z$2000,0)),0)</f>
        <v>0</v>
      </c>
      <c r="CC59" s="17">
        <f>IFERROR(INDEX('SPACELOG 6 EMPRUNT 3'!$I$14:$I$2000,MATCH('SPACELOG 6 BP'!CC$2,'SPACELOG 6 EMPRUNT 3'!$Z$14:$Z$2000,0)),0)</f>
        <v>0</v>
      </c>
      <c r="CD59" s="17">
        <f>IFERROR(INDEX('SPACELOG 6 EMPRUNT 3'!$I$14:$I$2000,MATCH('SPACELOG 6 BP'!CD$2,'SPACELOG 6 EMPRUNT 3'!$Z$14:$Z$2000,0)),0)</f>
        <v>0</v>
      </c>
      <c r="CE59" s="319">
        <f t="shared" si="724"/>
        <v>0</v>
      </c>
      <c r="CF59" s="17">
        <f>IFERROR(INDEX('SPACELOG 6 EMPRUNT 3'!$I$14:$I$2000,MATCH('SPACELOG 6 BP'!CF$2,'SPACELOG 6 EMPRUNT 3'!$Z$14:$Z$2000,0)),0)</f>
        <v>0</v>
      </c>
      <c r="CG59" s="17">
        <f>IFERROR(INDEX('SPACELOG 6 EMPRUNT 3'!$I$14:$I$2000,MATCH('SPACELOG 6 BP'!CG$2,'SPACELOG 6 EMPRUNT 3'!$Z$14:$Z$2000,0)),0)</f>
        <v>0</v>
      </c>
      <c r="CH59" s="17">
        <f>IFERROR(INDEX('SPACELOG 6 EMPRUNT 3'!$I$14:$I$2000,MATCH('SPACELOG 6 BP'!CH$2,'SPACELOG 6 EMPRUNT 3'!$Z$14:$Z$2000,0)),0)</f>
        <v>0</v>
      </c>
      <c r="CI59" s="17">
        <f>IFERROR(INDEX('SPACELOG 6 EMPRUNT 3'!$I$14:$I$2000,MATCH('SPACELOG 6 BP'!CI$2,'SPACELOG 6 EMPRUNT 3'!$Z$14:$Z$2000,0)),0)</f>
        <v>0</v>
      </c>
      <c r="CJ59" s="17">
        <f>IFERROR(INDEX('SPACELOG 6 EMPRUNT 3'!$I$14:$I$2000,MATCH('SPACELOG 6 BP'!CJ$2,'SPACELOG 6 EMPRUNT 3'!$Z$14:$Z$2000,0)),0)</f>
        <v>0</v>
      </c>
      <c r="CK59" s="17">
        <f>IFERROR(INDEX('SPACELOG 6 EMPRUNT 3'!$I$14:$I$2000,MATCH('SPACELOG 6 BP'!CK$2,'SPACELOG 6 EMPRUNT 3'!$Z$14:$Z$2000,0)),0)</f>
        <v>0</v>
      </c>
      <c r="CL59" s="17">
        <f>IFERROR(INDEX('SPACELOG 6 EMPRUNT 3'!$I$14:$I$2000,MATCH('SPACELOG 6 BP'!CL$2,'SPACELOG 6 EMPRUNT 3'!$Z$14:$Z$2000,0)),0)</f>
        <v>0</v>
      </c>
      <c r="CM59" s="17">
        <f>IFERROR(INDEX('SPACELOG 6 EMPRUNT 3'!$I$14:$I$2000,MATCH('SPACELOG 6 BP'!CM$2,'SPACELOG 6 EMPRUNT 3'!$Z$14:$Z$2000,0)),0)</f>
        <v>0</v>
      </c>
      <c r="CN59" s="17">
        <f>IFERROR(INDEX('SPACELOG 6 EMPRUNT 3'!$I$14:$I$2000,MATCH('SPACELOG 6 BP'!CN$2,'SPACELOG 6 EMPRUNT 3'!$Z$14:$Z$2000,0)),0)</f>
        <v>0</v>
      </c>
      <c r="CO59" s="17">
        <f>IFERROR(INDEX('SPACELOG 6 EMPRUNT 3'!$I$14:$I$2000,MATCH('SPACELOG 6 BP'!CO$2,'SPACELOG 6 EMPRUNT 3'!$Z$14:$Z$2000,0)),0)</f>
        <v>0</v>
      </c>
      <c r="CP59" s="17">
        <f>IFERROR(INDEX('SPACELOG 6 EMPRUNT 3'!$I$14:$I$2000,MATCH('SPACELOG 6 BP'!CP$2,'SPACELOG 6 EMPRUNT 3'!$Z$14:$Z$2000,0)),0)</f>
        <v>0</v>
      </c>
      <c r="CQ59" s="17">
        <f>IFERROR(INDEX('SPACELOG 6 EMPRUNT 3'!$I$14:$I$2000,MATCH('SPACELOG 6 BP'!CQ$2,'SPACELOG 6 EMPRUNT 3'!$Z$14:$Z$2000,0)),0)</f>
        <v>0</v>
      </c>
      <c r="CR59" s="319">
        <f t="shared" si="725"/>
        <v>0</v>
      </c>
      <c r="CS59" s="17">
        <f>IFERROR(INDEX('SPACELOG 6 EMPRUNT 3'!$I$14:$I$2000,MATCH('SPACELOG 6 BP'!CS$2,'SPACELOG 6 EMPRUNT 3'!$Z$14:$Z$2000,0)),0)</f>
        <v>0</v>
      </c>
      <c r="CT59" s="17">
        <f>IFERROR(INDEX('SPACELOG 6 EMPRUNT 3'!$I$14:$I$2000,MATCH('SPACELOG 6 BP'!CT$2,'SPACELOG 6 EMPRUNT 3'!$Z$14:$Z$2000,0)),0)</f>
        <v>0</v>
      </c>
      <c r="CU59" s="17">
        <f>IFERROR(INDEX('SPACELOG 6 EMPRUNT 3'!$I$14:$I$2000,MATCH('SPACELOG 6 BP'!CU$2,'SPACELOG 6 EMPRUNT 3'!$Z$14:$Z$2000,0)),0)</f>
        <v>0</v>
      </c>
      <c r="CV59" s="17">
        <f>IFERROR(INDEX('SPACELOG 6 EMPRUNT 3'!$I$14:$I$2000,MATCH('SPACELOG 6 BP'!CV$2,'SPACELOG 6 EMPRUNT 3'!$Z$14:$Z$2000,0)),0)</f>
        <v>0</v>
      </c>
      <c r="CW59" s="17">
        <f>IFERROR(INDEX('SPACELOG 6 EMPRUNT 3'!$I$14:$I$2000,MATCH('SPACELOG 6 BP'!CW$2,'SPACELOG 6 EMPRUNT 3'!$Z$14:$Z$2000,0)),0)</f>
        <v>0</v>
      </c>
      <c r="CX59" s="17">
        <f>IFERROR(INDEX('SPACELOG 6 EMPRUNT 3'!$I$14:$I$2000,MATCH('SPACELOG 6 BP'!CX$2,'SPACELOG 6 EMPRUNT 3'!$Z$14:$Z$2000,0)),0)</f>
        <v>0</v>
      </c>
      <c r="CY59" s="17">
        <f>IFERROR(INDEX('SPACELOG 6 EMPRUNT 3'!$I$14:$I$2000,MATCH('SPACELOG 6 BP'!CY$2,'SPACELOG 6 EMPRUNT 3'!$Z$14:$Z$2000,0)),0)</f>
        <v>0</v>
      </c>
      <c r="CZ59" s="17">
        <f>IFERROR(INDEX('SPACELOG 6 EMPRUNT 3'!$I$14:$I$2000,MATCH('SPACELOG 6 BP'!CZ$2,'SPACELOG 6 EMPRUNT 3'!$Z$14:$Z$2000,0)),0)</f>
        <v>0</v>
      </c>
      <c r="DA59" s="17">
        <f>IFERROR(INDEX('SPACELOG 6 EMPRUNT 3'!$I$14:$I$2000,MATCH('SPACELOG 6 BP'!DA$2,'SPACELOG 6 EMPRUNT 3'!$Z$14:$Z$2000,0)),0)</f>
        <v>0</v>
      </c>
      <c r="DB59" s="17">
        <f>IFERROR(INDEX('SPACELOG 6 EMPRUNT 3'!$I$14:$I$2000,MATCH('SPACELOG 6 BP'!DB$2,'SPACELOG 6 EMPRUNT 3'!$Z$14:$Z$2000,0)),0)</f>
        <v>0</v>
      </c>
      <c r="DC59" s="17">
        <f>IFERROR(INDEX('SPACELOG 6 EMPRUNT 3'!$I$14:$I$2000,MATCH('SPACELOG 6 BP'!DC$2,'SPACELOG 6 EMPRUNT 3'!$Z$14:$Z$2000,0)),0)</f>
        <v>0</v>
      </c>
      <c r="DD59" s="17">
        <f>IFERROR(INDEX('SPACELOG 6 EMPRUNT 3'!$I$14:$I$2000,MATCH('SPACELOG 6 BP'!DD$2,'SPACELOG 6 EMPRUNT 3'!$Z$14:$Z$2000,0)),0)</f>
        <v>0</v>
      </c>
      <c r="DE59" s="319">
        <f t="shared" si="726"/>
        <v>0</v>
      </c>
      <c r="DF59" s="17">
        <f>IFERROR(INDEX('SPACELOG 6 EMPRUNT 3'!$I$14:$I$2000,MATCH('SPACELOG 6 BP'!DF$2,'SPACELOG 6 EMPRUNT 3'!$Z$14:$Z$2000,0)),0)</f>
        <v>0</v>
      </c>
      <c r="DG59" s="17">
        <f>IFERROR(INDEX('SPACELOG 6 EMPRUNT 3'!$I$14:$I$2000,MATCH('SPACELOG 6 BP'!DG$2,'SPACELOG 6 EMPRUNT 3'!$Z$14:$Z$2000,0)),0)</f>
        <v>0</v>
      </c>
      <c r="DH59" s="17">
        <f>IFERROR(INDEX('SPACELOG 6 EMPRUNT 3'!$I$14:$I$2000,MATCH('SPACELOG 6 BP'!DH$2,'SPACELOG 6 EMPRUNT 3'!$Z$14:$Z$2000,0)),0)</f>
        <v>0</v>
      </c>
      <c r="DI59" s="17">
        <f>IFERROR(INDEX('SPACELOG 6 EMPRUNT 3'!$I$14:$I$2000,MATCH('SPACELOG 6 BP'!DI$2,'SPACELOG 6 EMPRUNT 3'!$Z$14:$Z$2000,0)),0)</f>
        <v>0</v>
      </c>
      <c r="DJ59" s="17">
        <f>IFERROR(INDEX('SPACELOG 6 EMPRUNT 3'!$I$14:$I$2000,MATCH('SPACELOG 6 BP'!DJ$2,'SPACELOG 6 EMPRUNT 3'!$Z$14:$Z$2000,0)),0)</f>
        <v>0</v>
      </c>
      <c r="DK59" s="17">
        <f>IFERROR(INDEX('SPACELOG 6 EMPRUNT 3'!$I$14:$I$2000,MATCH('SPACELOG 6 BP'!DK$2,'SPACELOG 6 EMPRUNT 3'!$Z$14:$Z$2000,0)),0)</f>
        <v>0</v>
      </c>
      <c r="DL59" s="17">
        <f>IFERROR(INDEX('SPACELOG 6 EMPRUNT 3'!$I$14:$I$2000,MATCH('SPACELOG 6 BP'!DL$2,'SPACELOG 6 EMPRUNT 3'!$Z$14:$Z$2000,0)),0)</f>
        <v>0</v>
      </c>
      <c r="DM59" s="17">
        <f>IFERROR(INDEX('SPACELOG 6 EMPRUNT 3'!$I$14:$I$2000,MATCH('SPACELOG 6 BP'!DM$2,'SPACELOG 6 EMPRUNT 3'!$Z$14:$Z$2000,0)),0)</f>
        <v>0</v>
      </c>
      <c r="DN59" s="17">
        <f>IFERROR(INDEX('SPACELOG 6 EMPRUNT 3'!$I$14:$I$2000,MATCH('SPACELOG 6 BP'!DN$2,'SPACELOG 6 EMPRUNT 3'!$Z$14:$Z$2000,0)),0)</f>
        <v>0</v>
      </c>
      <c r="DO59" s="17">
        <f>IFERROR(INDEX('SPACELOG 6 EMPRUNT 3'!$I$14:$I$2000,MATCH('SPACELOG 6 BP'!DO$2,'SPACELOG 6 EMPRUNT 3'!$Z$14:$Z$2000,0)),0)</f>
        <v>0</v>
      </c>
      <c r="DP59" s="17">
        <f>IFERROR(INDEX('SPACELOG 6 EMPRUNT 3'!$I$14:$I$2000,MATCH('SPACELOG 6 BP'!DP$2,'SPACELOG 6 EMPRUNT 3'!$Z$14:$Z$2000,0)),0)</f>
        <v>0</v>
      </c>
      <c r="DQ59" s="17">
        <f>IFERROR(INDEX('SPACELOG 6 EMPRUNT 3'!$I$14:$I$2000,MATCH('SPACELOG 6 BP'!DQ$2,'SPACELOG 6 EMPRUNT 3'!$Z$14:$Z$2000,0)),0)</f>
        <v>0</v>
      </c>
      <c r="DR59" s="319">
        <f t="shared" si="727"/>
        <v>0</v>
      </c>
      <c r="DS59" s="17">
        <f>IFERROR(INDEX('SPACELOG 6 EMPRUNT 3'!$I$14:$I$2000,MATCH('SPACELOG 6 BP'!DS$2,'SPACELOG 6 EMPRUNT 3'!$Z$14:$Z$2000,0)),0)</f>
        <v>0</v>
      </c>
      <c r="DT59" s="17">
        <f>IFERROR(INDEX('SPACELOG 6 EMPRUNT 3'!$I$14:$I$2000,MATCH('SPACELOG 6 BP'!DT$2,'SPACELOG 6 EMPRUNT 3'!$Z$14:$Z$2000,0)),0)</f>
        <v>0</v>
      </c>
      <c r="DU59" s="17">
        <f>IFERROR(INDEX('SPACELOG 6 EMPRUNT 3'!$I$14:$I$2000,MATCH('SPACELOG 6 BP'!DU$2,'SPACELOG 6 EMPRUNT 3'!$Z$14:$Z$2000,0)),0)</f>
        <v>0</v>
      </c>
      <c r="DV59" s="17">
        <f>IFERROR(INDEX('SPACELOG 6 EMPRUNT 3'!$I$14:$I$2000,MATCH('SPACELOG 6 BP'!DV$2,'SPACELOG 6 EMPRUNT 3'!$Z$14:$Z$2000,0)),0)</f>
        <v>0</v>
      </c>
      <c r="DW59" s="17">
        <f>IFERROR(INDEX('SPACELOG 6 EMPRUNT 3'!$I$14:$I$2000,MATCH('SPACELOG 6 BP'!DW$2,'SPACELOG 6 EMPRUNT 3'!$Z$14:$Z$2000,0)),0)</f>
        <v>0</v>
      </c>
      <c r="DX59" s="17">
        <f>IFERROR(INDEX('SPACELOG 6 EMPRUNT 3'!$I$14:$I$2000,MATCH('SPACELOG 6 BP'!DX$2,'SPACELOG 6 EMPRUNT 3'!$Z$14:$Z$2000,0)),0)</f>
        <v>0</v>
      </c>
      <c r="DY59" s="17">
        <f>IFERROR(INDEX('SPACELOG 6 EMPRUNT 3'!$I$14:$I$2000,MATCH('SPACELOG 6 BP'!DY$2,'SPACELOG 6 EMPRUNT 3'!$Z$14:$Z$2000,0)),0)</f>
        <v>0</v>
      </c>
      <c r="DZ59" s="17">
        <f>IFERROR(INDEX('SPACELOG 6 EMPRUNT 3'!$I$14:$I$2000,MATCH('SPACELOG 6 BP'!DZ$2,'SPACELOG 6 EMPRUNT 3'!$Z$14:$Z$2000,0)),0)</f>
        <v>0</v>
      </c>
      <c r="EA59" s="17">
        <f>IFERROR(INDEX('SPACELOG 6 EMPRUNT 3'!$I$14:$I$2000,MATCH('SPACELOG 6 BP'!EA$2,'SPACELOG 6 EMPRUNT 3'!$Z$14:$Z$2000,0)),0)</f>
        <v>0</v>
      </c>
      <c r="EB59" s="17">
        <f>IFERROR(INDEX('SPACELOG 6 EMPRUNT 3'!$I$14:$I$2000,MATCH('SPACELOG 6 BP'!EB$2,'SPACELOG 6 EMPRUNT 3'!$Z$14:$Z$2000,0)),0)</f>
        <v>0</v>
      </c>
      <c r="EC59" s="17">
        <f>IFERROR(INDEX('SPACELOG 6 EMPRUNT 3'!$I$14:$I$2000,MATCH('SPACELOG 6 BP'!EC$2,'SPACELOG 6 EMPRUNT 3'!$Z$14:$Z$2000,0)),0)</f>
        <v>0</v>
      </c>
      <c r="ED59" s="17">
        <f>IFERROR(INDEX('SPACELOG 6 EMPRUNT 3'!$I$14:$I$2000,MATCH('SPACELOG 6 BP'!ED$2,'SPACELOG 6 EMPRUNT 3'!$Z$14:$Z$2000,0)),0)</f>
        <v>0</v>
      </c>
      <c r="EE59" s="319">
        <f t="shared" si="728"/>
        <v>0</v>
      </c>
    </row>
    <row r="60" spans="1:135" x14ac:dyDescent="0.2">
      <c r="A60" s="13" t="s">
        <v>7</v>
      </c>
      <c r="B60" s="17" t="str">
        <f>'SPACELOG 6 EMPRUNT 3'!I5</f>
        <v/>
      </c>
      <c r="D60" s="2" t="s">
        <v>51</v>
      </c>
      <c r="E60" s="41"/>
      <c r="F60" s="17">
        <f>F55-F57-F58-F59</f>
        <v>0</v>
      </c>
      <c r="G60" s="17">
        <f t="shared" ref="G60:Q60" si="730">G55-G57-G58-G59</f>
        <v>0</v>
      </c>
      <c r="H60" s="17">
        <f t="shared" si="730"/>
        <v>0</v>
      </c>
      <c r="I60" s="17">
        <f t="shared" si="730"/>
        <v>0</v>
      </c>
      <c r="J60" s="17">
        <f t="shared" si="730"/>
        <v>0</v>
      </c>
      <c r="K60" s="17">
        <f t="shared" si="730"/>
        <v>0</v>
      </c>
      <c r="L60" s="17">
        <f t="shared" si="730"/>
        <v>0</v>
      </c>
      <c r="M60" s="17">
        <f t="shared" si="730"/>
        <v>0</v>
      </c>
      <c r="N60" s="17">
        <f t="shared" si="730"/>
        <v>0</v>
      </c>
      <c r="O60" s="17">
        <f t="shared" si="730"/>
        <v>0</v>
      </c>
      <c r="P60" s="17">
        <f t="shared" si="730"/>
        <v>0</v>
      </c>
      <c r="Q60" s="17">
        <f t="shared" si="730"/>
        <v>0</v>
      </c>
      <c r="R60" s="319">
        <f>SUM(F60:Q60)</f>
        <v>0</v>
      </c>
      <c r="S60" s="17">
        <f>S55-S57-S58-S59</f>
        <v>0</v>
      </c>
      <c r="T60" s="17">
        <f t="shared" ref="T60" si="731">T55-T57-T58-T59</f>
        <v>0</v>
      </c>
      <c r="U60" s="17">
        <f t="shared" ref="U60" si="732">U55-U57-U58-U59</f>
        <v>0</v>
      </c>
      <c r="V60" s="17">
        <f t="shared" ref="V60" si="733">V55-V57-V58-V59</f>
        <v>0</v>
      </c>
      <c r="W60" s="17">
        <f t="shared" ref="W60" si="734">W55-W57-W58-W59</f>
        <v>0</v>
      </c>
      <c r="X60" s="17">
        <f t="shared" ref="X60" si="735">X55-X57-X58-X59</f>
        <v>0</v>
      </c>
      <c r="Y60" s="17">
        <f t="shared" ref="Y60" si="736">Y55-Y57-Y58-Y59</f>
        <v>0</v>
      </c>
      <c r="Z60" s="17">
        <f t="shared" ref="Z60" si="737">Z55-Z57-Z58-Z59</f>
        <v>0</v>
      </c>
      <c r="AA60" s="17">
        <f t="shared" ref="AA60" si="738">AA55-AA57-AA58-AA59</f>
        <v>0</v>
      </c>
      <c r="AB60" s="17">
        <f t="shared" ref="AB60" si="739">AB55-AB57-AB58-AB59</f>
        <v>0</v>
      </c>
      <c r="AC60" s="17">
        <f t="shared" ref="AC60" si="740">AC55-AC57-AC58-AC59</f>
        <v>0</v>
      </c>
      <c r="AD60" s="17">
        <f t="shared" ref="AD60" si="741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742">AG55-AG57-AG58-AG59</f>
        <v>0</v>
      </c>
      <c r="AH60" s="17">
        <f t="shared" ref="AH60" si="743">AH55-AH57-AH58-AH59</f>
        <v>0</v>
      </c>
      <c r="AI60" s="17">
        <f t="shared" ref="AI60" si="744">AI55-AI57-AI58-AI59</f>
        <v>0</v>
      </c>
      <c r="AJ60" s="17">
        <f t="shared" ref="AJ60" si="745">AJ55-AJ57-AJ58-AJ59</f>
        <v>0</v>
      </c>
      <c r="AK60" s="17">
        <f t="shared" ref="AK60" si="746">AK55-AK57-AK58-AK59</f>
        <v>0</v>
      </c>
      <c r="AL60" s="17">
        <f t="shared" ref="AL60" si="747">AL55-AL57-AL58-AL59</f>
        <v>0</v>
      </c>
      <c r="AM60" s="17">
        <f t="shared" ref="AM60" si="748">AM55-AM57-AM58-AM59</f>
        <v>0</v>
      </c>
      <c r="AN60" s="17">
        <f t="shared" ref="AN60" si="749">AN55-AN57-AN58-AN59</f>
        <v>0</v>
      </c>
      <c r="AO60" s="17">
        <f t="shared" ref="AO60" si="750">AO55-AO57-AO58-AO59</f>
        <v>0</v>
      </c>
      <c r="AP60" s="17">
        <f t="shared" ref="AP60" si="751">AP55-AP57-AP58-AP59</f>
        <v>0</v>
      </c>
      <c r="AQ60" s="17">
        <f t="shared" ref="AQ60" si="752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753">AT55-AT57-AT58-AT59</f>
        <v>0</v>
      </c>
      <c r="AU60" s="17">
        <f t="shared" ref="AU60" si="754">AU55-AU57-AU58-AU59</f>
        <v>0</v>
      </c>
      <c r="AV60" s="17">
        <f t="shared" ref="AV60" si="755">AV55-AV57-AV58-AV59</f>
        <v>0</v>
      </c>
      <c r="AW60" s="17">
        <f t="shared" ref="AW60" si="756">AW55-AW57-AW58-AW59</f>
        <v>0</v>
      </c>
      <c r="AX60" s="17">
        <f t="shared" ref="AX60" si="757">AX55-AX57-AX58-AX59</f>
        <v>0</v>
      </c>
      <c r="AY60" s="17">
        <f t="shared" ref="AY60" si="758">AY55-AY57-AY58-AY59</f>
        <v>0</v>
      </c>
      <c r="AZ60" s="17">
        <f t="shared" ref="AZ60" si="759">AZ55-AZ57-AZ58-AZ59</f>
        <v>0</v>
      </c>
      <c r="BA60" s="17">
        <f t="shared" ref="BA60" si="760">BA55-BA57-BA58-BA59</f>
        <v>0</v>
      </c>
      <c r="BB60" s="17">
        <f t="shared" ref="BB60" si="761">BB55-BB57-BB58-BB59</f>
        <v>0</v>
      </c>
      <c r="BC60" s="17">
        <f t="shared" ref="BC60" si="762">BC55-BC57-BC58-BC59</f>
        <v>0</v>
      </c>
      <c r="BD60" s="17">
        <f t="shared" ref="BD60" si="763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764">BG55-BG57-BG58-BG59</f>
        <v>0</v>
      </c>
      <c r="BH60" s="17">
        <f t="shared" ref="BH60" si="765">BH55-BH57-BH58-BH59</f>
        <v>0</v>
      </c>
      <c r="BI60" s="17">
        <f t="shared" ref="BI60" si="766">BI55-BI57-BI58-BI59</f>
        <v>0</v>
      </c>
      <c r="BJ60" s="17">
        <f t="shared" ref="BJ60" si="767">BJ55-BJ57-BJ58-BJ59</f>
        <v>0</v>
      </c>
      <c r="BK60" s="17">
        <f t="shared" ref="BK60" si="768">BK55-BK57-BK58-BK59</f>
        <v>0</v>
      </c>
      <c r="BL60" s="17">
        <f t="shared" ref="BL60" si="769">BL55-BL57-BL58-BL59</f>
        <v>0</v>
      </c>
      <c r="BM60" s="17">
        <f t="shared" ref="BM60" si="770">BM55-BM57-BM58-BM59</f>
        <v>0</v>
      </c>
      <c r="BN60" s="17">
        <f t="shared" ref="BN60" si="771">BN55-BN57-BN58-BN59</f>
        <v>0</v>
      </c>
      <c r="BO60" s="17">
        <f t="shared" ref="BO60" si="772">BO55-BO57-BO58-BO59</f>
        <v>0</v>
      </c>
      <c r="BP60" s="17">
        <f t="shared" ref="BP60" si="773">BP55-BP57-BP58-BP59</f>
        <v>0</v>
      </c>
      <c r="BQ60" s="17">
        <f t="shared" ref="BQ60" si="774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775">BT55-BT57-BT58-BT59</f>
        <v>0</v>
      </c>
      <c r="BU60" s="17">
        <f t="shared" ref="BU60" si="776">BU55-BU57-BU58-BU59</f>
        <v>0</v>
      </c>
      <c r="BV60" s="17">
        <f t="shared" ref="BV60" si="777">BV55-BV57-BV58-BV59</f>
        <v>0</v>
      </c>
      <c r="BW60" s="17">
        <f t="shared" ref="BW60" si="778">BW55-BW57-BW58-BW59</f>
        <v>0</v>
      </c>
      <c r="BX60" s="17">
        <f t="shared" ref="BX60" si="779">BX55-BX57-BX58-BX59</f>
        <v>0</v>
      </c>
      <c r="BY60" s="17">
        <f t="shared" ref="BY60" si="780">BY55-BY57-BY58-BY59</f>
        <v>0</v>
      </c>
      <c r="BZ60" s="17">
        <f t="shared" ref="BZ60" si="781">BZ55-BZ57-BZ58-BZ59</f>
        <v>0</v>
      </c>
      <c r="CA60" s="17">
        <f t="shared" ref="CA60" si="782">CA55-CA57-CA58-CA59</f>
        <v>0</v>
      </c>
      <c r="CB60" s="17">
        <f t="shared" ref="CB60" si="783">CB55-CB57-CB58-CB59</f>
        <v>0</v>
      </c>
      <c r="CC60" s="17">
        <f t="shared" ref="CC60" si="784">CC55-CC57-CC58-CC59</f>
        <v>0</v>
      </c>
      <c r="CD60" s="17">
        <f t="shared" ref="CD60" si="785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786">CG55-CG57-CG58-CG59</f>
        <v>0</v>
      </c>
      <c r="CH60" s="17">
        <f t="shared" ref="CH60" si="787">CH55-CH57-CH58-CH59</f>
        <v>0</v>
      </c>
      <c r="CI60" s="17">
        <f t="shared" ref="CI60" si="788">CI55-CI57-CI58-CI59</f>
        <v>0</v>
      </c>
      <c r="CJ60" s="17">
        <f t="shared" ref="CJ60" si="789">CJ55-CJ57-CJ58-CJ59</f>
        <v>0</v>
      </c>
      <c r="CK60" s="17">
        <f t="shared" ref="CK60" si="790">CK55-CK57-CK58-CK59</f>
        <v>0</v>
      </c>
      <c r="CL60" s="17">
        <f t="shared" ref="CL60" si="791">CL55-CL57-CL58-CL59</f>
        <v>0</v>
      </c>
      <c r="CM60" s="17">
        <f t="shared" ref="CM60" si="792">CM55-CM57-CM58-CM59</f>
        <v>0</v>
      </c>
      <c r="CN60" s="17">
        <f t="shared" ref="CN60" si="793">CN55-CN57-CN58-CN59</f>
        <v>0</v>
      </c>
      <c r="CO60" s="17">
        <f t="shared" ref="CO60" si="794">CO55-CO57-CO58-CO59</f>
        <v>0</v>
      </c>
      <c r="CP60" s="17">
        <f t="shared" ref="CP60" si="795">CP55-CP57-CP58-CP59</f>
        <v>0</v>
      </c>
      <c r="CQ60" s="17">
        <f t="shared" ref="CQ60" si="796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797">CT55-CT57-CT58-CT59</f>
        <v>0</v>
      </c>
      <c r="CU60" s="17">
        <f t="shared" ref="CU60" si="798">CU55-CU57-CU58-CU59</f>
        <v>0</v>
      </c>
      <c r="CV60" s="17">
        <f t="shared" ref="CV60" si="799">CV55-CV57-CV58-CV59</f>
        <v>0</v>
      </c>
      <c r="CW60" s="17">
        <f t="shared" ref="CW60" si="800">CW55-CW57-CW58-CW59</f>
        <v>0</v>
      </c>
      <c r="CX60" s="17">
        <f t="shared" ref="CX60" si="801">CX55-CX57-CX58-CX59</f>
        <v>0</v>
      </c>
      <c r="CY60" s="17">
        <f t="shared" ref="CY60" si="802">CY55-CY57-CY58-CY59</f>
        <v>0</v>
      </c>
      <c r="CZ60" s="17">
        <f t="shared" ref="CZ60" si="803">CZ55-CZ57-CZ58-CZ59</f>
        <v>0</v>
      </c>
      <c r="DA60" s="17">
        <f t="shared" ref="DA60" si="804">DA55-DA57-DA58-DA59</f>
        <v>0</v>
      </c>
      <c r="DB60" s="17">
        <f t="shared" ref="DB60" si="805">DB55-DB57-DB58-DB59</f>
        <v>0</v>
      </c>
      <c r="DC60" s="17">
        <f t="shared" ref="DC60" si="806">DC55-DC57-DC58-DC59</f>
        <v>0</v>
      </c>
      <c r="DD60" s="17">
        <f t="shared" ref="DD60" si="807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808">DG55-DG57-DG58-DG59</f>
        <v>0</v>
      </c>
      <c r="DH60" s="17">
        <f t="shared" ref="DH60" si="809">DH55-DH57-DH58-DH59</f>
        <v>0</v>
      </c>
      <c r="DI60" s="17">
        <f t="shared" ref="DI60" si="810">DI55-DI57-DI58-DI59</f>
        <v>0</v>
      </c>
      <c r="DJ60" s="17">
        <f t="shared" ref="DJ60" si="811">DJ55-DJ57-DJ58-DJ59</f>
        <v>0</v>
      </c>
      <c r="DK60" s="17">
        <f t="shared" ref="DK60" si="812">DK55-DK57-DK58-DK59</f>
        <v>0</v>
      </c>
      <c r="DL60" s="17">
        <f t="shared" ref="DL60" si="813">DL55-DL57-DL58-DL59</f>
        <v>0</v>
      </c>
      <c r="DM60" s="17">
        <f t="shared" ref="DM60" si="814">DM55-DM57-DM58-DM59</f>
        <v>0</v>
      </c>
      <c r="DN60" s="17">
        <f t="shared" ref="DN60" si="815">DN55-DN57-DN58-DN59</f>
        <v>0</v>
      </c>
      <c r="DO60" s="17">
        <f t="shared" ref="DO60" si="816">DO55-DO57-DO58-DO59</f>
        <v>0</v>
      </c>
      <c r="DP60" s="17">
        <f t="shared" ref="DP60" si="817">DP55-DP57-DP58-DP59</f>
        <v>0</v>
      </c>
      <c r="DQ60" s="17">
        <f t="shared" ref="DQ60" si="818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819">DT55-DT57-DT58-DT59</f>
        <v>0</v>
      </c>
      <c r="DU60" s="17">
        <f t="shared" ref="DU60" si="820">DU55-DU57-DU58-DU59</f>
        <v>0</v>
      </c>
      <c r="DV60" s="17">
        <f t="shared" ref="DV60" si="821">DV55-DV57-DV58-DV59</f>
        <v>0</v>
      </c>
      <c r="DW60" s="17">
        <f t="shared" ref="DW60" si="822">DW55-DW57-DW58-DW59</f>
        <v>0</v>
      </c>
      <c r="DX60" s="17">
        <f t="shared" ref="DX60" si="823">DX55-DX57-DX58-DX59</f>
        <v>0</v>
      </c>
      <c r="DY60" s="17">
        <f t="shared" ref="DY60" si="824">DY55-DY57-DY58-DY59</f>
        <v>0</v>
      </c>
      <c r="DZ60" s="17">
        <f t="shared" ref="DZ60" si="825">DZ55-DZ57-DZ58-DZ59</f>
        <v>0</v>
      </c>
      <c r="EA60" s="17">
        <f t="shared" ref="EA60" si="826">EA55-EA57-EA58-EA59</f>
        <v>0</v>
      </c>
      <c r="EB60" s="17">
        <f t="shared" ref="EB60" si="827">EB55-EB57-EB58-EB59</f>
        <v>0</v>
      </c>
      <c r="EC60" s="17">
        <f t="shared" ref="EC60" si="828">EC55-EC57-EC58-EC59</f>
        <v>0</v>
      </c>
      <c r="ED60" s="17">
        <f t="shared" ref="ED60" si="829">ED55-ED57-ED58-ED59</f>
        <v>0</v>
      </c>
      <c r="EE60" s="319">
        <f>SUM(DS60:ED60)</f>
        <v>0</v>
      </c>
    </row>
    <row r="61" spans="1:135" x14ac:dyDescent="0.2">
      <c r="A61" s="29" t="s">
        <v>72</v>
      </c>
      <c r="B61" s="27">
        <f>'SPACELOG 6 EMPRUNT 3'!E9</f>
        <v>46357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830">IF(G60&gt;0,G60*$C$65,0)</f>
        <v>0</v>
      </c>
      <c r="H62" s="17">
        <f t="shared" si="830"/>
        <v>0</v>
      </c>
      <c r="I62" s="17">
        <f t="shared" si="830"/>
        <v>0</v>
      </c>
      <c r="J62" s="17">
        <f t="shared" si="830"/>
        <v>0</v>
      </c>
      <c r="K62" s="17">
        <f t="shared" si="830"/>
        <v>0</v>
      </c>
      <c r="L62" s="17">
        <f t="shared" si="830"/>
        <v>0</v>
      </c>
      <c r="M62" s="17">
        <f t="shared" si="830"/>
        <v>0</v>
      </c>
      <c r="N62" s="17">
        <f t="shared" si="830"/>
        <v>0</v>
      </c>
      <c r="O62" s="17">
        <f t="shared" si="830"/>
        <v>0</v>
      </c>
      <c r="P62" s="17">
        <f t="shared" si="830"/>
        <v>0</v>
      </c>
      <c r="Q62" s="17">
        <f t="shared" si="830"/>
        <v>0</v>
      </c>
      <c r="R62" s="319">
        <f t="shared" ref="R62" si="831">SUM(F62:Q62)</f>
        <v>0</v>
      </c>
      <c r="S62" s="17">
        <f>IF(S60&gt;0,S60*$C$65,0)</f>
        <v>0</v>
      </c>
      <c r="T62" s="17">
        <f t="shared" ref="T62:AD62" si="832">IF(T60&gt;0,T60*$C$65,0)</f>
        <v>0</v>
      </c>
      <c r="U62" s="17">
        <f t="shared" si="832"/>
        <v>0</v>
      </c>
      <c r="V62" s="17">
        <f t="shared" si="832"/>
        <v>0</v>
      </c>
      <c r="W62" s="17">
        <f t="shared" si="832"/>
        <v>0</v>
      </c>
      <c r="X62" s="17">
        <f t="shared" si="832"/>
        <v>0</v>
      </c>
      <c r="Y62" s="17">
        <f t="shared" si="832"/>
        <v>0</v>
      </c>
      <c r="Z62" s="17">
        <f t="shared" si="832"/>
        <v>0</v>
      </c>
      <c r="AA62" s="17">
        <f t="shared" si="832"/>
        <v>0</v>
      </c>
      <c r="AB62" s="17">
        <f t="shared" si="832"/>
        <v>0</v>
      </c>
      <c r="AC62" s="17">
        <f t="shared" si="832"/>
        <v>0</v>
      </c>
      <c r="AD62" s="17">
        <f t="shared" si="832"/>
        <v>0</v>
      </c>
      <c r="AE62" s="319">
        <f t="shared" ref="AE62" si="833">SUM(S62:AD62)</f>
        <v>0</v>
      </c>
      <c r="AF62" s="17">
        <f>IF(AF60&gt;0,AF60*$C$65,0)</f>
        <v>0</v>
      </c>
      <c r="AG62" s="17">
        <f t="shared" ref="AG62:AQ62" si="834">IF(AG60&gt;0,AG60*$C$65,0)</f>
        <v>0</v>
      </c>
      <c r="AH62" s="17">
        <f t="shared" si="834"/>
        <v>0</v>
      </c>
      <c r="AI62" s="17">
        <f t="shared" si="834"/>
        <v>0</v>
      </c>
      <c r="AJ62" s="17">
        <f t="shared" si="834"/>
        <v>0</v>
      </c>
      <c r="AK62" s="17">
        <f t="shared" si="834"/>
        <v>0</v>
      </c>
      <c r="AL62" s="17">
        <f t="shared" si="834"/>
        <v>0</v>
      </c>
      <c r="AM62" s="17">
        <f t="shared" si="834"/>
        <v>0</v>
      </c>
      <c r="AN62" s="17">
        <f t="shared" si="834"/>
        <v>0</v>
      </c>
      <c r="AO62" s="17">
        <f t="shared" si="834"/>
        <v>0</v>
      </c>
      <c r="AP62" s="17">
        <f t="shared" si="834"/>
        <v>0</v>
      </c>
      <c r="AQ62" s="17">
        <f t="shared" si="834"/>
        <v>0</v>
      </c>
      <c r="AR62" s="319">
        <f t="shared" ref="AR62" si="835">SUM(AF62:AQ62)</f>
        <v>0</v>
      </c>
      <c r="AS62" s="17">
        <f>IF(AS60&gt;0,AS60*$C$65,0)</f>
        <v>0</v>
      </c>
      <c r="AT62" s="17">
        <f t="shared" ref="AT62:BD62" si="836">IF(AT60&gt;0,AT60*$C$65,0)</f>
        <v>0</v>
      </c>
      <c r="AU62" s="17">
        <f t="shared" si="836"/>
        <v>0</v>
      </c>
      <c r="AV62" s="17">
        <f t="shared" si="836"/>
        <v>0</v>
      </c>
      <c r="AW62" s="17">
        <f t="shared" si="836"/>
        <v>0</v>
      </c>
      <c r="AX62" s="17">
        <f t="shared" si="836"/>
        <v>0</v>
      </c>
      <c r="AY62" s="17">
        <f t="shared" si="836"/>
        <v>0</v>
      </c>
      <c r="AZ62" s="17">
        <f t="shared" si="836"/>
        <v>0</v>
      </c>
      <c r="BA62" s="17">
        <f t="shared" si="836"/>
        <v>0</v>
      </c>
      <c r="BB62" s="17">
        <f t="shared" si="836"/>
        <v>0</v>
      </c>
      <c r="BC62" s="17">
        <f t="shared" si="836"/>
        <v>0</v>
      </c>
      <c r="BD62" s="17">
        <f t="shared" si="836"/>
        <v>0</v>
      </c>
      <c r="BE62" s="319">
        <f t="shared" ref="BE62" si="837">SUM(AS62:BD62)</f>
        <v>0</v>
      </c>
      <c r="BF62" s="17">
        <f>IF(BF60&gt;0,BF60*$C$65,0)</f>
        <v>0</v>
      </c>
      <c r="BG62" s="17">
        <f t="shared" ref="BG62:BQ62" si="838">IF(BG60&gt;0,BG60*$C$65,0)</f>
        <v>0</v>
      </c>
      <c r="BH62" s="17">
        <f t="shared" si="838"/>
        <v>0</v>
      </c>
      <c r="BI62" s="17">
        <f t="shared" si="838"/>
        <v>0</v>
      </c>
      <c r="BJ62" s="17">
        <f t="shared" si="838"/>
        <v>0</v>
      </c>
      <c r="BK62" s="17">
        <f t="shared" si="838"/>
        <v>0</v>
      </c>
      <c r="BL62" s="17">
        <f t="shared" si="838"/>
        <v>0</v>
      </c>
      <c r="BM62" s="17">
        <f t="shared" si="838"/>
        <v>0</v>
      </c>
      <c r="BN62" s="17">
        <f t="shared" si="838"/>
        <v>0</v>
      </c>
      <c r="BO62" s="17">
        <f t="shared" si="838"/>
        <v>0</v>
      </c>
      <c r="BP62" s="17">
        <f t="shared" si="838"/>
        <v>0</v>
      </c>
      <c r="BQ62" s="17">
        <f t="shared" si="838"/>
        <v>0</v>
      </c>
      <c r="BR62" s="319">
        <f t="shared" ref="BR62" si="839">SUM(BF62:BQ62)</f>
        <v>0</v>
      </c>
      <c r="BS62" s="17">
        <f>IF(BS60&gt;0,BS60*$C$65,0)</f>
        <v>0</v>
      </c>
      <c r="BT62" s="17">
        <f t="shared" ref="BT62:CD62" si="840">IF(BT60&gt;0,BT60*$C$65,0)</f>
        <v>0</v>
      </c>
      <c r="BU62" s="17">
        <f t="shared" si="840"/>
        <v>0</v>
      </c>
      <c r="BV62" s="17">
        <f t="shared" si="840"/>
        <v>0</v>
      </c>
      <c r="BW62" s="17">
        <f t="shared" si="840"/>
        <v>0</v>
      </c>
      <c r="BX62" s="17">
        <f t="shared" si="840"/>
        <v>0</v>
      </c>
      <c r="BY62" s="17">
        <f t="shared" si="840"/>
        <v>0</v>
      </c>
      <c r="BZ62" s="17">
        <f t="shared" si="840"/>
        <v>0</v>
      </c>
      <c r="CA62" s="17">
        <f t="shared" si="840"/>
        <v>0</v>
      </c>
      <c r="CB62" s="17">
        <f t="shared" si="840"/>
        <v>0</v>
      </c>
      <c r="CC62" s="17">
        <f t="shared" si="840"/>
        <v>0</v>
      </c>
      <c r="CD62" s="17">
        <f t="shared" si="840"/>
        <v>0</v>
      </c>
      <c r="CE62" s="319">
        <f t="shared" ref="CE62" si="841">SUM(BS62:CD62)</f>
        <v>0</v>
      </c>
      <c r="CF62" s="17">
        <f>IF(CF60&gt;0,CF60*$C$65,0)</f>
        <v>0</v>
      </c>
      <c r="CG62" s="17">
        <f t="shared" ref="CG62:CQ62" si="842">IF(CG60&gt;0,CG60*$C$65,0)</f>
        <v>0</v>
      </c>
      <c r="CH62" s="17">
        <f t="shared" si="842"/>
        <v>0</v>
      </c>
      <c r="CI62" s="17">
        <f t="shared" si="842"/>
        <v>0</v>
      </c>
      <c r="CJ62" s="17">
        <f t="shared" si="842"/>
        <v>0</v>
      </c>
      <c r="CK62" s="17">
        <f t="shared" si="842"/>
        <v>0</v>
      </c>
      <c r="CL62" s="17">
        <f t="shared" si="842"/>
        <v>0</v>
      </c>
      <c r="CM62" s="17">
        <f t="shared" si="842"/>
        <v>0</v>
      </c>
      <c r="CN62" s="17">
        <f t="shared" si="842"/>
        <v>0</v>
      </c>
      <c r="CO62" s="17">
        <f t="shared" si="842"/>
        <v>0</v>
      </c>
      <c r="CP62" s="17">
        <f t="shared" si="842"/>
        <v>0</v>
      </c>
      <c r="CQ62" s="17">
        <f t="shared" si="842"/>
        <v>0</v>
      </c>
      <c r="CR62" s="319">
        <f t="shared" ref="CR62" si="843">SUM(CF62:CQ62)</f>
        <v>0</v>
      </c>
      <c r="CS62" s="17">
        <f>IF(CS60&gt;0,CS60*$C$65,0)</f>
        <v>0</v>
      </c>
      <c r="CT62" s="17">
        <f t="shared" ref="CT62:DD62" si="844">IF(CT60&gt;0,CT60*$C$65,0)</f>
        <v>0</v>
      </c>
      <c r="CU62" s="17">
        <f t="shared" si="844"/>
        <v>0</v>
      </c>
      <c r="CV62" s="17">
        <f t="shared" si="844"/>
        <v>0</v>
      </c>
      <c r="CW62" s="17">
        <f t="shared" si="844"/>
        <v>0</v>
      </c>
      <c r="CX62" s="17">
        <f t="shared" si="844"/>
        <v>0</v>
      </c>
      <c r="CY62" s="17">
        <f t="shared" si="844"/>
        <v>0</v>
      </c>
      <c r="CZ62" s="17">
        <f t="shared" si="844"/>
        <v>0</v>
      </c>
      <c r="DA62" s="17">
        <f t="shared" si="844"/>
        <v>0</v>
      </c>
      <c r="DB62" s="17">
        <f t="shared" si="844"/>
        <v>0</v>
      </c>
      <c r="DC62" s="17">
        <f t="shared" si="844"/>
        <v>0</v>
      </c>
      <c r="DD62" s="17">
        <f t="shared" si="844"/>
        <v>0</v>
      </c>
      <c r="DE62" s="319">
        <f t="shared" ref="DE62" si="845">SUM(CS62:DD62)</f>
        <v>0</v>
      </c>
      <c r="DF62" s="17">
        <f>IF(DF60&gt;0,DF60*$C$65,0)</f>
        <v>0</v>
      </c>
      <c r="DG62" s="17">
        <f t="shared" ref="DG62:DQ62" si="846">IF(DG60&gt;0,DG60*$C$65,0)</f>
        <v>0</v>
      </c>
      <c r="DH62" s="17">
        <f t="shared" si="846"/>
        <v>0</v>
      </c>
      <c r="DI62" s="17">
        <f t="shared" si="846"/>
        <v>0</v>
      </c>
      <c r="DJ62" s="17">
        <f t="shared" si="846"/>
        <v>0</v>
      </c>
      <c r="DK62" s="17">
        <f t="shared" si="846"/>
        <v>0</v>
      </c>
      <c r="DL62" s="17">
        <f t="shared" si="846"/>
        <v>0</v>
      </c>
      <c r="DM62" s="17">
        <f t="shared" si="846"/>
        <v>0</v>
      </c>
      <c r="DN62" s="17">
        <f t="shared" si="846"/>
        <v>0</v>
      </c>
      <c r="DO62" s="17">
        <f t="shared" si="846"/>
        <v>0</v>
      </c>
      <c r="DP62" s="17">
        <f t="shared" si="846"/>
        <v>0</v>
      </c>
      <c r="DQ62" s="17">
        <f t="shared" si="846"/>
        <v>0</v>
      </c>
      <c r="DR62" s="319">
        <f t="shared" ref="DR62" si="847">SUM(DF62:DQ62)</f>
        <v>0</v>
      </c>
      <c r="DS62" s="17">
        <f>IF(DS60&gt;0,DS60*$C$65,0)</f>
        <v>0</v>
      </c>
      <c r="DT62" s="17">
        <f t="shared" ref="DT62:ED62" si="848">IF(DT60&gt;0,DT60*$C$65,0)</f>
        <v>0</v>
      </c>
      <c r="DU62" s="17">
        <f t="shared" si="848"/>
        <v>0</v>
      </c>
      <c r="DV62" s="17">
        <f t="shared" si="848"/>
        <v>0</v>
      </c>
      <c r="DW62" s="17">
        <f t="shared" si="848"/>
        <v>0</v>
      </c>
      <c r="DX62" s="17">
        <f t="shared" si="848"/>
        <v>0</v>
      </c>
      <c r="DY62" s="17">
        <f t="shared" si="848"/>
        <v>0</v>
      </c>
      <c r="DZ62" s="17">
        <f t="shared" si="848"/>
        <v>0</v>
      </c>
      <c r="EA62" s="17">
        <f t="shared" si="848"/>
        <v>0</v>
      </c>
      <c r="EB62" s="17">
        <f t="shared" si="848"/>
        <v>0</v>
      </c>
      <c r="EC62" s="17">
        <f t="shared" si="848"/>
        <v>0</v>
      </c>
      <c r="ED62" s="17">
        <f t="shared" si="848"/>
        <v>0</v>
      </c>
      <c r="EE62" s="391">
        <f t="shared" ref="EE62" si="849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850">F60-F62</f>
        <v>0</v>
      </c>
      <c r="G64" s="17">
        <f t="shared" si="850"/>
        <v>0</v>
      </c>
      <c r="H64" s="17">
        <f t="shared" si="850"/>
        <v>0</v>
      </c>
      <c r="I64" s="17">
        <f t="shared" si="850"/>
        <v>0</v>
      </c>
      <c r="J64" s="17">
        <f t="shared" si="850"/>
        <v>0</v>
      </c>
      <c r="K64" s="17">
        <f t="shared" si="850"/>
        <v>0</v>
      </c>
      <c r="L64" s="17">
        <f t="shared" si="850"/>
        <v>0</v>
      </c>
      <c r="M64" s="17">
        <f t="shared" si="850"/>
        <v>0</v>
      </c>
      <c r="N64" s="17">
        <f t="shared" si="850"/>
        <v>0</v>
      </c>
      <c r="O64" s="17">
        <f t="shared" si="850"/>
        <v>0</v>
      </c>
      <c r="P64" s="17">
        <f t="shared" si="850"/>
        <v>0</v>
      </c>
      <c r="Q64" s="17">
        <f t="shared" si="850"/>
        <v>0</v>
      </c>
      <c r="R64" s="319">
        <f t="shared" ref="R64" si="851">SUM(F64:Q64)</f>
        <v>0</v>
      </c>
      <c r="S64" s="17">
        <f t="shared" ref="S64:AD64" si="852">S60-S62</f>
        <v>0</v>
      </c>
      <c r="T64" s="17">
        <f t="shared" si="852"/>
        <v>0</v>
      </c>
      <c r="U64" s="17">
        <f t="shared" si="852"/>
        <v>0</v>
      </c>
      <c r="V64" s="17">
        <f t="shared" si="852"/>
        <v>0</v>
      </c>
      <c r="W64" s="17">
        <f t="shared" si="852"/>
        <v>0</v>
      </c>
      <c r="X64" s="17">
        <f t="shared" si="852"/>
        <v>0</v>
      </c>
      <c r="Y64" s="17">
        <f t="shared" si="852"/>
        <v>0</v>
      </c>
      <c r="Z64" s="17">
        <f t="shared" si="852"/>
        <v>0</v>
      </c>
      <c r="AA64" s="17">
        <f t="shared" si="852"/>
        <v>0</v>
      </c>
      <c r="AB64" s="17">
        <f t="shared" si="852"/>
        <v>0</v>
      </c>
      <c r="AC64" s="17">
        <f t="shared" si="852"/>
        <v>0</v>
      </c>
      <c r="AD64" s="17">
        <f t="shared" si="852"/>
        <v>0</v>
      </c>
      <c r="AE64" s="319">
        <f t="shared" ref="AE64" si="853">SUM(S64:AD64)</f>
        <v>0</v>
      </c>
      <c r="AF64" s="17">
        <f t="shared" ref="AF64:AQ64" si="854">AF60-AF62</f>
        <v>0</v>
      </c>
      <c r="AG64" s="17">
        <f t="shared" si="854"/>
        <v>0</v>
      </c>
      <c r="AH64" s="17">
        <f t="shared" si="854"/>
        <v>0</v>
      </c>
      <c r="AI64" s="17">
        <f t="shared" si="854"/>
        <v>0</v>
      </c>
      <c r="AJ64" s="17">
        <f t="shared" si="854"/>
        <v>0</v>
      </c>
      <c r="AK64" s="17">
        <f t="shared" si="854"/>
        <v>0</v>
      </c>
      <c r="AL64" s="17">
        <f t="shared" si="854"/>
        <v>0</v>
      </c>
      <c r="AM64" s="17">
        <f t="shared" si="854"/>
        <v>0</v>
      </c>
      <c r="AN64" s="17">
        <f t="shared" si="854"/>
        <v>0</v>
      </c>
      <c r="AO64" s="17">
        <f t="shared" si="854"/>
        <v>0</v>
      </c>
      <c r="AP64" s="17">
        <f t="shared" si="854"/>
        <v>0</v>
      </c>
      <c r="AQ64" s="17">
        <f t="shared" si="854"/>
        <v>0</v>
      </c>
      <c r="AR64" s="319">
        <f t="shared" ref="AR64" si="855">SUM(AF64:AQ64)</f>
        <v>0</v>
      </c>
      <c r="AS64" s="17">
        <f t="shared" ref="AS64:BD64" si="856">AS60-AS62</f>
        <v>0</v>
      </c>
      <c r="AT64" s="17">
        <f t="shared" si="856"/>
        <v>0</v>
      </c>
      <c r="AU64" s="17">
        <f t="shared" si="856"/>
        <v>0</v>
      </c>
      <c r="AV64" s="17">
        <f t="shared" si="856"/>
        <v>0</v>
      </c>
      <c r="AW64" s="17">
        <f t="shared" si="856"/>
        <v>0</v>
      </c>
      <c r="AX64" s="17">
        <f t="shared" si="856"/>
        <v>0</v>
      </c>
      <c r="AY64" s="17">
        <f t="shared" si="856"/>
        <v>0</v>
      </c>
      <c r="AZ64" s="17">
        <f t="shared" si="856"/>
        <v>0</v>
      </c>
      <c r="BA64" s="17">
        <f t="shared" si="856"/>
        <v>0</v>
      </c>
      <c r="BB64" s="17">
        <f t="shared" si="856"/>
        <v>0</v>
      </c>
      <c r="BC64" s="17">
        <f t="shared" si="856"/>
        <v>0</v>
      </c>
      <c r="BD64" s="17">
        <f t="shared" si="856"/>
        <v>0</v>
      </c>
      <c r="BE64" s="319">
        <f t="shared" ref="BE64" si="857">SUM(AS64:BD64)</f>
        <v>0</v>
      </c>
      <c r="BF64" s="17">
        <f t="shared" ref="BF64:BQ64" si="858">BF60-BF62</f>
        <v>0</v>
      </c>
      <c r="BG64" s="17">
        <f t="shared" si="858"/>
        <v>0</v>
      </c>
      <c r="BH64" s="17">
        <f t="shared" si="858"/>
        <v>0</v>
      </c>
      <c r="BI64" s="17">
        <f t="shared" si="858"/>
        <v>0</v>
      </c>
      <c r="BJ64" s="17">
        <f t="shared" si="858"/>
        <v>0</v>
      </c>
      <c r="BK64" s="17">
        <f t="shared" si="858"/>
        <v>0</v>
      </c>
      <c r="BL64" s="17">
        <f t="shared" si="858"/>
        <v>0</v>
      </c>
      <c r="BM64" s="17">
        <f t="shared" si="858"/>
        <v>0</v>
      </c>
      <c r="BN64" s="17">
        <f t="shared" si="858"/>
        <v>0</v>
      </c>
      <c r="BO64" s="17">
        <f t="shared" si="858"/>
        <v>0</v>
      </c>
      <c r="BP64" s="17">
        <f t="shared" si="858"/>
        <v>0</v>
      </c>
      <c r="BQ64" s="17">
        <f t="shared" si="858"/>
        <v>0</v>
      </c>
      <c r="BR64" s="319">
        <f t="shared" ref="BR64" si="859">SUM(BF64:BQ64)</f>
        <v>0</v>
      </c>
      <c r="BS64" s="17">
        <f t="shared" ref="BS64:CD64" si="860">BS60-BS62</f>
        <v>0</v>
      </c>
      <c r="BT64" s="17">
        <f t="shared" si="860"/>
        <v>0</v>
      </c>
      <c r="BU64" s="17">
        <f t="shared" si="860"/>
        <v>0</v>
      </c>
      <c r="BV64" s="17">
        <f t="shared" si="860"/>
        <v>0</v>
      </c>
      <c r="BW64" s="17">
        <f t="shared" si="860"/>
        <v>0</v>
      </c>
      <c r="BX64" s="17">
        <f t="shared" si="860"/>
        <v>0</v>
      </c>
      <c r="BY64" s="17">
        <f t="shared" si="860"/>
        <v>0</v>
      </c>
      <c r="BZ64" s="17">
        <f t="shared" si="860"/>
        <v>0</v>
      </c>
      <c r="CA64" s="17">
        <f t="shared" si="860"/>
        <v>0</v>
      </c>
      <c r="CB64" s="17">
        <f t="shared" si="860"/>
        <v>0</v>
      </c>
      <c r="CC64" s="17">
        <f t="shared" si="860"/>
        <v>0</v>
      </c>
      <c r="CD64" s="17">
        <f t="shared" si="860"/>
        <v>0</v>
      </c>
      <c r="CE64" s="319">
        <f t="shared" ref="CE64" si="861">SUM(BS64:CD64)</f>
        <v>0</v>
      </c>
      <c r="CF64" s="17">
        <f t="shared" ref="CF64:CQ64" si="862">CF60-CF62</f>
        <v>0</v>
      </c>
      <c r="CG64" s="17">
        <f t="shared" si="862"/>
        <v>0</v>
      </c>
      <c r="CH64" s="17">
        <f t="shared" si="862"/>
        <v>0</v>
      </c>
      <c r="CI64" s="17">
        <f t="shared" si="862"/>
        <v>0</v>
      </c>
      <c r="CJ64" s="17">
        <f t="shared" si="862"/>
        <v>0</v>
      </c>
      <c r="CK64" s="17">
        <f t="shared" si="862"/>
        <v>0</v>
      </c>
      <c r="CL64" s="17">
        <f t="shared" si="862"/>
        <v>0</v>
      </c>
      <c r="CM64" s="17">
        <f t="shared" si="862"/>
        <v>0</v>
      </c>
      <c r="CN64" s="17">
        <f t="shared" si="862"/>
        <v>0</v>
      </c>
      <c r="CO64" s="17">
        <f t="shared" si="862"/>
        <v>0</v>
      </c>
      <c r="CP64" s="17">
        <f t="shared" si="862"/>
        <v>0</v>
      </c>
      <c r="CQ64" s="17">
        <f t="shared" si="862"/>
        <v>0</v>
      </c>
      <c r="CR64" s="319">
        <f t="shared" ref="CR64" si="863">SUM(CF64:CQ64)</f>
        <v>0</v>
      </c>
      <c r="CS64" s="17">
        <f t="shared" ref="CS64:DD64" si="864">CS60-CS62</f>
        <v>0</v>
      </c>
      <c r="CT64" s="17">
        <f t="shared" si="864"/>
        <v>0</v>
      </c>
      <c r="CU64" s="17">
        <f t="shared" si="864"/>
        <v>0</v>
      </c>
      <c r="CV64" s="17">
        <f t="shared" si="864"/>
        <v>0</v>
      </c>
      <c r="CW64" s="17">
        <f t="shared" si="864"/>
        <v>0</v>
      </c>
      <c r="CX64" s="17">
        <f t="shared" si="864"/>
        <v>0</v>
      </c>
      <c r="CY64" s="17">
        <f t="shared" si="864"/>
        <v>0</v>
      </c>
      <c r="CZ64" s="17">
        <f t="shared" si="864"/>
        <v>0</v>
      </c>
      <c r="DA64" s="17">
        <f t="shared" si="864"/>
        <v>0</v>
      </c>
      <c r="DB64" s="17">
        <f t="shared" si="864"/>
        <v>0</v>
      </c>
      <c r="DC64" s="17">
        <f t="shared" si="864"/>
        <v>0</v>
      </c>
      <c r="DD64" s="17">
        <f t="shared" si="864"/>
        <v>0</v>
      </c>
      <c r="DE64" s="319">
        <f t="shared" ref="DE64" si="865">SUM(CS64:DD64)</f>
        <v>0</v>
      </c>
      <c r="DF64" s="17">
        <f t="shared" ref="DF64:DQ64" si="866">DF60-DF62</f>
        <v>0</v>
      </c>
      <c r="DG64" s="17">
        <f t="shared" si="866"/>
        <v>0</v>
      </c>
      <c r="DH64" s="17">
        <f t="shared" si="866"/>
        <v>0</v>
      </c>
      <c r="DI64" s="17">
        <f t="shared" si="866"/>
        <v>0</v>
      </c>
      <c r="DJ64" s="17">
        <f t="shared" si="866"/>
        <v>0</v>
      </c>
      <c r="DK64" s="17">
        <f t="shared" si="866"/>
        <v>0</v>
      </c>
      <c r="DL64" s="17">
        <f t="shared" si="866"/>
        <v>0</v>
      </c>
      <c r="DM64" s="17">
        <f t="shared" si="866"/>
        <v>0</v>
      </c>
      <c r="DN64" s="17">
        <f t="shared" si="866"/>
        <v>0</v>
      </c>
      <c r="DO64" s="17">
        <f t="shared" si="866"/>
        <v>0</v>
      </c>
      <c r="DP64" s="17">
        <f t="shared" si="866"/>
        <v>0</v>
      </c>
      <c r="DQ64" s="17">
        <f t="shared" si="866"/>
        <v>0</v>
      </c>
      <c r="DR64" s="319">
        <f t="shared" ref="DR64" si="867">SUM(DF64:DQ64)</f>
        <v>0</v>
      </c>
      <c r="DS64" s="17">
        <f t="shared" ref="DS64:ED64" si="868">DS60-DS62</f>
        <v>0</v>
      </c>
      <c r="DT64" s="17">
        <f t="shared" si="868"/>
        <v>0</v>
      </c>
      <c r="DU64" s="17">
        <f t="shared" si="868"/>
        <v>0</v>
      </c>
      <c r="DV64" s="17">
        <f t="shared" si="868"/>
        <v>0</v>
      </c>
      <c r="DW64" s="17">
        <f t="shared" si="868"/>
        <v>0</v>
      </c>
      <c r="DX64" s="17">
        <f t="shared" si="868"/>
        <v>0</v>
      </c>
      <c r="DY64" s="17">
        <f t="shared" si="868"/>
        <v>0</v>
      </c>
      <c r="DZ64" s="17">
        <f t="shared" si="868"/>
        <v>0</v>
      </c>
      <c r="EA64" s="17">
        <f t="shared" si="868"/>
        <v>0</v>
      </c>
      <c r="EB64" s="17">
        <f t="shared" si="868"/>
        <v>0</v>
      </c>
      <c r="EC64" s="17">
        <f t="shared" si="868"/>
        <v>0</v>
      </c>
      <c r="ED64" s="17">
        <f t="shared" si="868"/>
        <v>0</v>
      </c>
      <c r="EE64" s="391">
        <f t="shared" ref="EE64" si="869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870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871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872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873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874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875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876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877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878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879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870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880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881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882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883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884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885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886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887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888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889">F7</f>
        <v>0</v>
      </c>
      <c r="G71" s="17">
        <f t="shared" si="889"/>
        <v>0</v>
      </c>
      <c r="H71" s="17">
        <f t="shared" si="889"/>
        <v>0</v>
      </c>
      <c r="I71" s="17">
        <f t="shared" si="889"/>
        <v>0</v>
      </c>
      <c r="J71" s="17">
        <f t="shared" si="889"/>
        <v>0</v>
      </c>
      <c r="K71" s="17">
        <f t="shared" si="889"/>
        <v>0</v>
      </c>
      <c r="L71" s="17">
        <f t="shared" si="889"/>
        <v>0</v>
      </c>
      <c r="M71" s="17">
        <f t="shared" si="889"/>
        <v>0</v>
      </c>
      <c r="N71" s="17">
        <f t="shared" si="889"/>
        <v>0</v>
      </c>
      <c r="O71" s="17">
        <f t="shared" si="889"/>
        <v>0</v>
      </c>
      <c r="P71" s="17">
        <f t="shared" si="889"/>
        <v>0</v>
      </c>
      <c r="Q71" s="17">
        <f t="shared" si="889"/>
        <v>0</v>
      </c>
      <c r="R71" s="319">
        <f t="shared" ref="R71:R72" si="890">SUM(F71:Q71)</f>
        <v>0</v>
      </c>
      <c r="S71" s="17">
        <f t="shared" ref="S71:AD71" si="891">+S7</f>
        <v>0</v>
      </c>
      <c r="T71" s="17">
        <f t="shared" si="891"/>
        <v>0</v>
      </c>
      <c r="U71" s="17">
        <f t="shared" si="891"/>
        <v>0</v>
      </c>
      <c r="V71" s="17">
        <f t="shared" si="891"/>
        <v>0</v>
      </c>
      <c r="W71" s="17">
        <f t="shared" si="891"/>
        <v>0</v>
      </c>
      <c r="X71" s="17">
        <f t="shared" si="891"/>
        <v>0</v>
      </c>
      <c r="Y71" s="17">
        <f t="shared" si="891"/>
        <v>0</v>
      </c>
      <c r="Z71" s="17">
        <f t="shared" si="891"/>
        <v>0</v>
      </c>
      <c r="AA71" s="17">
        <f t="shared" si="891"/>
        <v>0</v>
      </c>
      <c r="AB71" s="17">
        <f t="shared" si="891"/>
        <v>0</v>
      </c>
      <c r="AC71" s="17">
        <f t="shared" si="891"/>
        <v>0</v>
      </c>
      <c r="AD71" s="17">
        <f t="shared" si="891"/>
        <v>0</v>
      </c>
      <c r="AE71" s="319">
        <f>SUM(S71:AD71)</f>
        <v>0</v>
      </c>
      <c r="AF71" s="17">
        <f t="shared" ref="AF71:AQ71" si="892">AF7</f>
        <v>0</v>
      </c>
      <c r="AG71" s="17">
        <f t="shared" si="892"/>
        <v>0</v>
      </c>
      <c r="AH71" s="17">
        <f t="shared" si="892"/>
        <v>0</v>
      </c>
      <c r="AI71" s="17">
        <f t="shared" si="892"/>
        <v>0</v>
      </c>
      <c r="AJ71" s="17">
        <f t="shared" si="892"/>
        <v>0</v>
      </c>
      <c r="AK71" s="17">
        <f t="shared" si="892"/>
        <v>0</v>
      </c>
      <c r="AL71" s="17">
        <f t="shared" si="892"/>
        <v>0</v>
      </c>
      <c r="AM71" s="17">
        <f t="shared" si="892"/>
        <v>0</v>
      </c>
      <c r="AN71" s="17">
        <f t="shared" si="892"/>
        <v>0</v>
      </c>
      <c r="AO71" s="17">
        <f t="shared" si="892"/>
        <v>0</v>
      </c>
      <c r="AP71" s="17">
        <f t="shared" si="892"/>
        <v>0</v>
      </c>
      <c r="AQ71" s="17">
        <f t="shared" si="892"/>
        <v>0</v>
      </c>
      <c r="AR71" s="319">
        <f t="shared" ref="AR71" si="893">SUM(AF71:AQ71)</f>
        <v>0</v>
      </c>
      <c r="AS71" s="17">
        <f t="shared" ref="AS71:BD71" si="894">AS7</f>
        <v>0</v>
      </c>
      <c r="AT71" s="17">
        <f t="shared" si="894"/>
        <v>0</v>
      </c>
      <c r="AU71" s="17">
        <f t="shared" si="894"/>
        <v>0</v>
      </c>
      <c r="AV71" s="17">
        <f t="shared" si="894"/>
        <v>0</v>
      </c>
      <c r="AW71" s="17">
        <f t="shared" si="894"/>
        <v>0</v>
      </c>
      <c r="AX71" s="17">
        <f t="shared" si="894"/>
        <v>0</v>
      </c>
      <c r="AY71" s="17">
        <f t="shared" si="894"/>
        <v>0</v>
      </c>
      <c r="AZ71" s="17">
        <f t="shared" si="894"/>
        <v>0</v>
      </c>
      <c r="BA71" s="17">
        <f t="shared" si="894"/>
        <v>0</v>
      </c>
      <c r="BB71" s="17">
        <f t="shared" si="894"/>
        <v>0</v>
      </c>
      <c r="BC71" s="17">
        <f t="shared" si="894"/>
        <v>0</v>
      </c>
      <c r="BD71" s="17">
        <f t="shared" si="894"/>
        <v>0</v>
      </c>
      <c r="BE71" s="319">
        <f>SUM(AS71:BD71)</f>
        <v>0</v>
      </c>
      <c r="BF71" s="17">
        <f t="shared" ref="BF71:BQ71" si="895">BF7</f>
        <v>0</v>
      </c>
      <c r="BG71" s="17">
        <f t="shared" si="895"/>
        <v>0</v>
      </c>
      <c r="BH71" s="17">
        <f t="shared" si="895"/>
        <v>0</v>
      </c>
      <c r="BI71" s="17">
        <f t="shared" si="895"/>
        <v>0</v>
      </c>
      <c r="BJ71" s="17">
        <f t="shared" si="895"/>
        <v>0</v>
      </c>
      <c r="BK71" s="17">
        <f t="shared" si="895"/>
        <v>0</v>
      </c>
      <c r="BL71" s="17">
        <f t="shared" si="895"/>
        <v>0</v>
      </c>
      <c r="BM71" s="17">
        <f t="shared" si="895"/>
        <v>0</v>
      </c>
      <c r="BN71" s="17">
        <f t="shared" si="895"/>
        <v>0</v>
      </c>
      <c r="BO71" s="17">
        <f t="shared" si="895"/>
        <v>0</v>
      </c>
      <c r="BP71" s="17">
        <f t="shared" si="895"/>
        <v>0</v>
      </c>
      <c r="BQ71" s="17">
        <f t="shared" si="895"/>
        <v>0</v>
      </c>
      <c r="BR71" s="319">
        <f t="shared" ref="BR71" si="896">SUM(BF71:BQ71)</f>
        <v>0</v>
      </c>
      <c r="BS71" s="17">
        <f t="shared" ref="BS71:CD71" si="897">BS7</f>
        <v>0</v>
      </c>
      <c r="BT71" s="17">
        <f t="shared" si="897"/>
        <v>0</v>
      </c>
      <c r="BU71" s="17">
        <f t="shared" si="897"/>
        <v>0</v>
      </c>
      <c r="BV71" s="17">
        <f t="shared" si="897"/>
        <v>0</v>
      </c>
      <c r="BW71" s="17">
        <f t="shared" si="897"/>
        <v>0</v>
      </c>
      <c r="BX71" s="17">
        <f t="shared" si="897"/>
        <v>0</v>
      </c>
      <c r="BY71" s="17">
        <f t="shared" si="897"/>
        <v>0</v>
      </c>
      <c r="BZ71" s="17">
        <f t="shared" si="897"/>
        <v>0</v>
      </c>
      <c r="CA71" s="17">
        <f t="shared" si="897"/>
        <v>0</v>
      </c>
      <c r="CB71" s="17">
        <f t="shared" si="897"/>
        <v>0</v>
      </c>
      <c r="CC71" s="17">
        <f t="shared" si="897"/>
        <v>0</v>
      </c>
      <c r="CD71" s="17">
        <f t="shared" si="897"/>
        <v>0</v>
      </c>
      <c r="CE71" s="319">
        <f>SUM(BS71:CD71)</f>
        <v>0</v>
      </c>
      <c r="CF71" s="17">
        <f t="shared" ref="CF71:CQ71" si="898">CF7</f>
        <v>0</v>
      </c>
      <c r="CG71" s="17">
        <f t="shared" si="898"/>
        <v>0</v>
      </c>
      <c r="CH71" s="17">
        <f t="shared" si="898"/>
        <v>0</v>
      </c>
      <c r="CI71" s="17">
        <f t="shared" si="898"/>
        <v>0</v>
      </c>
      <c r="CJ71" s="17">
        <f t="shared" si="898"/>
        <v>0</v>
      </c>
      <c r="CK71" s="17">
        <f t="shared" si="898"/>
        <v>0</v>
      </c>
      <c r="CL71" s="17">
        <f t="shared" si="898"/>
        <v>0</v>
      </c>
      <c r="CM71" s="17">
        <f t="shared" si="898"/>
        <v>0</v>
      </c>
      <c r="CN71" s="17">
        <f t="shared" si="898"/>
        <v>0</v>
      </c>
      <c r="CO71" s="17">
        <f t="shared" si="898"/>
        <v>0</v>
      </c>
      <c r="CP71" s="17">
        <f t="shared" si="898"/>
        <v>0</v>
      </c>
      <c r="CQ71" s="17">
        <f t="shared" si="898"/>
        <v>0</v>
      </c>
      <c r="CR71" s="319">
        <f t="shared" ref="CR71" si="899">SUM(CF71:CQ71)</f>
        <v>0</v>
      </c>
      <c r="CS71" s="17">
        <f t="shared" ref="CS71:DD71" si="900">CS7</f>
        <v>0</v>
      </c>
      <c r="CT71" s="17">
        <f t="shared" si="900"/>
        <v>0</v>
      </c>
      <c r="CU71" s="17">
        <f t="shared" si="900"/>
        <v>0</v>
      </c>
      <c r="CV71" s="17">
        <f t="shared" si="900"/>
        <v>0</v>
      </c>
      <c r="CW71" s="17">
        <f t="shared" si="900"/>
        <v>0</v>
      </c>
      <c r="CX71" s="17">
        <f t="shared" si="900"/>
        <v>0</v>
      </c>
      <c r="CY71" s="17">
        <f t="shared" si="900"/>
        <v>0</v>
      </c>
      <c r="CZ71" s="17">
        <f t="shared" si="900"/>
        <v>0</v>
      </c>
      <c r="DA71" s="17">
        <f t="shared" si="900"/>
        <v>0</v>
      </c>
      <c r="DB71" s="17">
        <f t="shared" si="900"/>
        <v>0</v>
      </c>
      <c r="DC71" s="17">
        <f t="shared" si="900"/>
        <v>0</v>
      </c>
      <c r="DD71" s="17">
        <f t="shared" si="900"/>
        <v>0</v>
      </c>
      <c r="DE71" s="319">
        <f>SUM(CS71:DD71)</f>
        <v>0</v>
      </c>
      <c r="DF71" s="17">
        <f t="shared" ref="DF71:DQ71" si="901">DF7</f>
        <v>0</v>
      </c>
      <c r="DG71" s="17">
        <f t="shared" si="901"/>
        <v>0</v>
      </c>
      <c r="DH71" s="17">
        <f t="shared" si="901"/>
        <v>0</v>
      </c>
      <c r="DI71" s="17">
        <f t="shared" si="901"/>
        <v>0</v>
      </c>
      <c r="DJ71" s="17">
        <f t="shared" si="901"/>
        <v>0</v>
      </c>
      <c r="DK71" s="17">
        <f t="shared" si="901"/>
        <v>0</v>
      </c>
      <c r="DL71" s="17">
        <f t="shared" si="901"/>
        <v>0</v>
      </c>
      <c r="DM71" s="17">
        <f t="shared" si="901"/>
        <v>0</v>
      </c>
      <c r="DN71" s="17">
        <f t="shared" si="901"/>
        <v>0</v>
      </c>
      <c r="DO71" s="17">
        <f t="shared" si="901"/>
        <v>0</v>
      </c>
      <c r="DP71" s="17">
        <f t="shared" si="901"/>
        <v>0</v>
      </c>
      <c r="DQ71" s="17">
        <f t="shared" si="901"/>
        <v>0</v>
      </c>
      <c r="DR71" s="319">
        <f t="shared" ref="DR71:DR72" si="902">SUM(DF71:DQ71)</f>
        <v>0</v>
      </c>
      <c r="DS71" s="17">
        <f t="shared" ref="DS71:ED71" si="903">DS7</f>
        <v>0</v>
      </c>
      <c r="DT71" s="17">
        <f t="shared" si="903"/>
        <v>0</v>
      </c>
      <c r="DU71" s="17">
        <f t="shared" si="903"/>
        <v>0</v>
      </c>
      <c r="DV71" s="17">
        <f t="shared" si="903"/>
        <v>0</v>
      </c>
      <c r="DW71" s="17">
        <f t="shared" si="903"/>
        <v>0</v>
      </c>
      <c r="DX71" s="17">
        <f t="shared" si="903"/>
        <v>0</v>
      </c>
      <c r="DY71" s="17">
        <f t="shared" si="903"/>
        <v>0</v>
      </c>
      <c r="DZ71" s="17">
        <f t="shared" si="903"/>
        <v>0</v>
      </c>
      <c r="EA71" s="17">
        <f t="shared" si="903"/>
        <v>0</v>
      </c>
      <c r="EB71" s="17">
        <f t="shared" si="903"/>
        <v>0</v>
      </c>
      <c r="EC71" s="17">
        <f t="shared" si="903"/>
        <v>0</v>
      </c>
      <c r="ED71" s="17">
        <f t="shared" si="903"/>
        <v>0</v>
      </c>
      <c r="EE71" s="391">
        <f t="shared" ref="EE71:EE72" si="904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905">G71*$C$75</f>
        <v>0</v>
      </c>
      <c r="H72" s="17">
        <f t="shared" si="905"/>
        <v>0</v>
      </c>
      <c r="I72" s="17">
        <f t="shared" si="905"/>
        <v>0</v>
      </c>
      <c r="J72" s="17">
        <f t="shared" si="905"/>
        <v>0</v>
      </c>
      <c r="K72" s="17">
        <f t="shared" si="905"/>
        <v>0</v>
      </c>
      <c r="L72" s="17">
        <f t="shared" si="905"/>
        <v>0</v>
      </c>
      <c r="M72" s="17">
        <f t="shared" si="905"/>
        <v>0</v>
      </c>
      <c r="N72" s="17">
        <f t="shared" si="905"/>
        <v>0</v>
      </c>
      <c r="O72" s="17">
        <f t="shared" si="905"/>
        <v>0</v>
      </c>
      <c r="P72" s="17">
        <f t="shared" si="905"/>
        <v>0</v>
      </c>
      <c r="Q72" s="17">
        <f t="shared" si="905"/>
        <v>0</v>
      </c>
      <c r="R72" s="319">
        <f t="shared" si="890"/>
        <v>0</v>
      </c>
      <c r="S72" s="17">
        <f>S71*$C$75</f>
        <v>0</v>
      </c>
      <c r="T72" s="17">
        <f t="shared" ref="T72:AD72" si="906">T71*$C$75</f>
        <v>0</v>
      </c>
      <c r="U72" s="17">
        <f t="shared" si="906"/>
        <v>0</v>
      </c>
      <c r="V72" s="17">
        <f t="shared" si="906"/>
        <v>0</v>
      </c>
      <c r="W72" s="17">
        <f t="shared" si="906"/>
        <v>0</v>
      </c>
      <c r="X72" s="17">
        <f t="shared" si="906"/>
        <v>0</v>
      </c>
      <c r="Y72" s="17">
        <f t="shared" si="906"/>
        <v>0</v>
      </c>
      <c r="Z72" s="17">
        <f t="shared" si="906"/>
        <v>0</v>
      </c>
      <c r="AA72" s="17">
        <f t="shared" si="906"/>
        <v>0</v>
      </c>
      <c r="AB72" s="17">
        <f t="shared" si="906"/>
        <v>0</v>
      </c>
      <c r="AC72" s="17">
        <f t="shared" si="906"/>
        <v>0</v>
      </c>
      <c r="AD72" s="17">
        <f t="shared" si="906"/>
        <v>0</v>
      </c>
      <c r="AE72" s="319">
        <f>SUM(S72:AD72)</f>
        <v>0</v>
      </c>
      <c r="AF72" s="17">
        <f>AF71*$C$75</f>
        <v>0</v>
      </c>
      <c r="AG72" s="17">
        <f t="shared" ref="AG72:AQ72" si="907">AG71*$C$75</f>
        <v>0</v>
      </c>
      <c r="AH72" s="17">
        <f t="shared" si="907"/>
        <v>0</v>
      </c>
      <c r="AI72" s="17">
        <f t="shared" si="907"/>
        <v>0</v>
      </c>
      <c r="AJ72" s="17">
        <f t="shared" si="907"/>
        <v>0</v>
      </c>
      <c r="AK72" s="17">
        <f t="shared" si="907"/>
        <v>0</v>
      </c>
      <c r="AL72" s="17">
        <f t="shared" si="907"/>
        <v>0</v>
      </c>
      <c r="AM72" s="17">
        <f t="shared" si="907"/>
        <v>0</v>
      </c>
      <c r="AN72" s="17">
        <f t="shared" si="907"/>
        <v>0</v>
      </c>
      <c r="AO72" s="17">
        <f t="shared" si="907"/>
        <v>0</v>
      </c>
      <c r="AP72" s="17">
        <f t="shared" si="907"/>
        <v>0</v>
      </c>
      <c r="AQ72" s="17">
        <f t="shared" si="907"/>
        <v>0</v>
      </c>
      <c r="AR72" s="319">
        <f>SUM(AF72:AQ72)</f>
        <v>0</v>
      </c>
      <c r="AS72" s="17">
        <f>AS71*$C$75</f>
        <v>0</v>
      </c>
      <c r="AT72" s="17">
        <f t="shared" ref="AT72:BD72" si="908">AT71*$C$75</f>
        <v>0</v>
      </c>
      <c r="AU72" s="17">
        <f t="shared" si="908"/>
        <v>0</v>
      </c>
      <c r="AV72" s="17">
        <f t="shared" si="908"/>
        <v>0</v>
      </c>
      <c r="AW72" s="17">
        <f t="shared" si="908"/>
        <v>0</v>
      </c>
      <c r="AX72" s="17">
        <f t="shared" si="908"/>
        <v>0</v>
      </c>
      <c r="AY72" s="17">
        <f t="shared" si="908"/>
        <v>0</v>
      </c>
      <c r="AZ72" s="17">
        <f t="shared" si="908"/>
        <v>0</v>
      </c>
      <c r="BA72" s="17">
        <f t="shared" si="908"/>
        <v>0</v>
      </c>
      <c r="BB72" s="17">
        <f t="shared" si="908"/>
        <v>0</v>
      </c>
      <c r="BC72" s="17">
        <f t="shared" si="908"/>
        <v>0</v>
      </c>
      <c r="BD72" s="17">
        <f t="shared" si="908"/>
        <v>0</v>
      </c>
      <c r="BE72" s="319">
        <f>SUM(AS72:BD72)</f>
        <v>0</v>
      </c>
      <c r="BF72" s="17">
        <f>BF71*$C$75</f>
        <v>0</v>
      </c>
      <c r="BG72" s="17">
        <f t="shared" ref="BG72:BQ72" si="909">BG71*$C$75</f>
        <v>0</v>
      </c>
      <c r="BH72" s="17">
        <f t="shared" si="909"/>
        <v>0</v>
      </c>
      <c r="BI72" s="17">
        <f t="shared" si="909"/>
        <v>0</v>
      </c>
      <c r="BJ72" s="17">
        <f t="shared" si="909"/>
        <v>0</v>
      </c>
      <c r="BK72" s="17">
        <f t="shared" si="909"/>
        <v>0</v>
      </c>
      <c r="BL72" s="17">
        <f t="shared" si="909"/>
        <v>0</v>
      </c>
      <c r="BM72" s="17">
        <f t="shared" si="909"/>
        <v>0</v>
      </c>
      <c r="BN72" s="17">
        <f t="shared" si="909"/>
        <v>0</v>
      </c>
      <c r="BO72" s="17">
        <f t="shared" si="909"/>
        <v>0</v>
      </c>
      <c r="BP72" s="17">
        <f t="shared" si="909"/>
        <v>0</v>
      </c>
      <c r="BQ72" s="17">
        <f t="shared" si="909"/>
        <v>0</v>
      </c>
      <c r="BR72" s="319">
        <f>SUM(BF72:BQ72)</f>
        <v>0</v>
      </c>
      <c r="BS72" s="17">
        <f>BS71*$C$75</f>
        <v>0</v>
      </c>
      <c r="BT72" s="17">
        <f t="shared" ref="BT72:CD72" si="910">BT71*$C$75</f>
        <v>0</v>
      </c>
      <c r="BU72" s="17">
        <f t="shared" si="910"/>
        <v>0</v>
      </c>
      <c r="BV72" s="17">
        <f t="shared" si="910"/>
        <v>0</v>
      </c>
      <c r="BW72" s="17">
        <f t="shared" si="910"/>
        <v>0</v>
      </c>
      <c r="BX72" s="17">
        <f t="shared" si="910"/>
        <v>0</v>
      </c>
      <c r="BY72" s="17">
        <f t="shared" si="910"/>
        <v>0</v>
      </c>
      <c r="BZ72" s="17">
        <f t="shared" si="910"/>
        <v>0</v>
      </c>
      <c r="CA72" s="17">
        <f t="shared" si="910"/>
        <v>0</v>
      </c>
      <c r="CB72" s="17">
        <f t="shared" si="910"/>
        <v>0</v>
      </c>
      <c r="CC72" s="17">
        <f t="shared" si="910"/>
        <v>0</v>
      </c>
      <c r="CD72" s="17">
        <f t="shared" si="910"/>
        <v>0</v>
      </c>
      <c r="CE72" s="319">
        <f>SUM(BS72:CD72)</f>
        <v>0</v>
      </c>
      <c r="CF72" s="17">
        <f>CF71*$C$75</f>
        <v>0</v>
      </c>
      <c r="CG72" s="17">
        <f t="shared" ref="CG72:CQ72" si="911">CG71*$C$75</f>
        <v>0</v>
      </c>
      <c r="CH72" s="17">
        <f t="shared" si="911"/>
        <v>0</v>
      </c>
      <c r="CI72" s="17">
        <f t="shared" si="911"/>
        <v>0</v>
      </c>
      <c r="CJ72" s="17">
        <f t="shared" si="911"/>
        <v>0</v>
      </c>
      <c r="CK72" s="17">
        <f t="shared" si="911"/>
        <v>0</v>
      </c>
      <c r="CL72" s="17">
        <f t="shared" si="911"/>
        <v>0</v>
      </c>
      <c r="CM72" s="17">
        <f t="shared" si="911"/>
        <v>0</v>
      </c>
      <c r="CN72" s="17">
        <f t="shared" si="911"/>
        <v>0</v>
      </c>
      <c r="CO72" s="17">
        <f t="shared" si="911"/>
        <v>0</v>
      </c>
      <c r="CP72" s="17">
        <f t="shared" si="911"/>
        <v>0</v>
      </c>
      <c r="CQ72" s="17">
        <f t="shared" si="911"/>
        <v>0</v>
      </c>
      <c r="CR72" s="319">
        <f>SUM(CF72:CQ72)</f>
        <v>0</v>
      </c>
      <c r="CS72" s="17">
        <f>CS71*$C$75</f>
        <v>0</v>
      </c>
      <c r="CT72" s="17">
        <f t="shared" ref="CT72:DD72" si="912">CT71*$C$75</f>
        <v>0</v>
      </c>
      <c r="CU72" s="17">
        <f t="shared" si="912"/>
        <v>0</v>
      </c>
      <c r="CV72" s="17">
        <f t="shared" si="912"/>
        <v>0</v>
      </c>
      <c r="CW72" s="17">
        <f t="shared" si="912"/>
        <v>0</v>
      </c>
      <c r="CX72" s="17">
        <f t="shared" si="912"/>
        <v>0</v>
      </c>
      <c r="CY72" s="17">
        <f t="shared" si="912"/>
        <v>0</v>
      </c>
      <c r="CZ72" s="17">
        <f t="shared" si="912"/>
        <v>0</v>
      </c>
      <c r="DA72" s="17">
        <f t="shared" si="912"/>
        <v>0</v>
      </c>
      <c r="DB72" s="17">
        <f t="shared" si="912"/>
        <v>0</v>
      </c>
      <c r="DC72" s="17">
        <f t="shared" si="912"/>
        <v>0</v>
      </c>
      <c r="DD72" s="17">
        <f t="shared" si="912"/>
        <v>0</v>
      </c>
      <c r="DE72" s="319">
        <f>SUM(CS72:DD72)</f>
        <v>0</v>
      </c>
      <c r="DF72" s="17">
        <f>DF71*$C$75</f>
        <v>0</v>
      </c>
      <c r="DG72" s="17">
        <f t="shared" ref="DG72:DQ72" si="913">DG71*$C$75</f>
        <v>0</v>
      </c>
      <c r="DH72" s="17">
        <f t="shared" si="913"/>
        <v>0</v>
      </c>
      <c r="DI72" s="17">
        <f t="shared" si="913"/>
        <v>0</v>
      </c>
      <c r="DJ72" s="17">
        <f t="shared" si="913"/>
        <v>0</v>
      </c>
      <c r="DK72" s="17">
        <f t="shared" si="913"/>
        <v>0</v>
      </c>
      <c r="DL72" s="17">
        <f t="shared" si="913"/>
        <v>0</v>
      </c>
      <c r="DM72" s="17">
        <f t="shared" si="913"/>
        <v>0</v>
      </c>
      <c r="DN72" s="17">
        <f t="shared" si="913"/>
        <v>0</v>
      </c>
      <c r="DO72" s="17">
        <f t="shared" si="913"/>
        <v>0</v>
      </c>
      <c r="DP72" s="17">
        <f t="shared" si="913"/>
        <v>0</v>
      </c>
      <c r="DQ72" s="17">
        <f t="shared" si="913"/>
        <v>0</v>
      </c>
      <c r="DR72" s="319">
        <f t="shared" si="902"/>
        <v>0</v>
      </c>
      <c r="DS72" s="17">
        <f>DS71*$C$75</f>
        <v>0</v>
      </c>
      <c r="DT72" s="17">
        <f t="shared" ref="DT72" si="914">DT71*$C$75</f>
        <v>0</v>
      </c>
      <c r="DU72" s="17">
        <f t="shared" ref="DU72" si="915">DU71*$C$75</f>
        <v>0</v>
      </c>
      <c r="DV72" s="17">
        <f t="shared" ref="DV72" si="916">DV71*$C$75</f>
        <v>0</v>
      </c>
      <c r="DW72" s="17">
        <f t="shared" ref="DW72" si="917">DW71*$C$75</f>
        <v>0</v>
      </c>
      <c r="DX72" s="17">
        <f t="shared" ref="DX72" si="918">DX71*$C$75</f>
        <v>0</v>
      </c>
      <c r="DY72" s="17">
        <f t="shared" ref="DY72" si="919">DY71*$C$75</f>
        <v>0</v>
      </c>
      <c r="DZ72" s="17">
        <f t="shared" ref="DZ72" si="920">DZ71*$C$75</f>
        <v>0</v>
      </c>
      <c r="EA72" s="17">
        <f t="shared" ref="EA72" si="921">EA71*$C$75</f>
        <v>0</v>
      </c>
      <c r="EB72" s="17">
        <f t="shared" ref="EB72" si="922">EB71*$C$75</f>
        <v>0</v>
      </c>
      <c r="EC72" s="17">
        <f t="shared" ref="EC72" si="923">EC71*$C$75</f>
        <v>0</v>
      </c>
      <c r="ED72" s="17">
        <f t="shared" ref="ED72" si="924">ED71*$C$75</f>
        <v>0</v>
      </c>
      <c r="EE72" s="391">
        <f t="shared" si="904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925">SUM(F71:F72)</f>
        <v>0</v>
      </c>
      <c r="G74" s="49">
        <f t="shared" si="925"/>
        <v>0</v>
      </c>
      <c r="H74" s="49">
        <f t="shared" si="925"/>
        <v>0</v>
      </c>
      <c r="I74" s="49">
        <f t="shared" si="925"/>
        <v>0</v>
      </c>
      <c r="J74" s="49">
        <f t="shared" si="925"/>
        <v>0</v>
      </c>
      <c r="K74" s="49">
        <f t="shared" si="925"/>
        <v>0</v>
      </c>
      <c r="L74" s="49">
        <f t="shared" si="925"/>
        <v>0</v>
      </c>
      <c r="M74" s="49">
        <f t="shared" si="925"/>
        <v>0</v>
      </c>
      <c r="N74" s="49">
        <f t="shared" si="925"/>
        <v>0</v>
      </c>
      <c r="O74" s="49">
        <f t="shared" si="925"/>
        <v>0</v>
      </c>
      <c r="P74" s="49">
        <f t="shared" si="925"/>
        <v>0</v>
      </c>
      <c r="Q74" s="49">
        <f t="shared" si="925"/>
        <v>0</v>
      </c>
      <c r="R74" s="319">
        <f t="shared" si="925"/>
        <v>0</v>
      </c>
      <c r="S74" s="49">
        <f t="shared" si="925"/>
        <v>0</v>
      </c>
      <c r="T74" s="49">
        <f t="shared" si="925"/>
        <v>0</v>
      </c>
      <c r="U74" s="49">
        <f t="shared" si="925"/>
        <v>0</v>
      </c>
      <c r="V74" s="49">
        <f t="shared" si="925"/>
        <v>0</v>
      </c>
      <c r="W74" s="49">
        <f t="shared" si="925"/>
        <v>0</v>
      </c>
      <c r="X74" s="49">
        <f t="shared" si="925"/>
        <v>0</v>
      </c>
      <c r="Y74" s="49">
        <f t="shared" si="925"/>
        <v>0</v>
      </c>
      <c r="Z74" s="49">
        <f t="shared" si="925"/>
        <v>0</v>
      </c>
      <c r="AA74" s="49">
        <f t="shared" si="925"/>
        <v>0</v>
      </c>
      <c r="AB74" s="49">
        <f t="shared" si="925"/>
        <v>0</v>
      </c>
      <c r="AC74" s="49">
        <f t="shared" si="925"/>
        <v>0</v>
      </c>
      <c r="AD74" s="49">
        <f t="shared" si="925"/>
        <v>0</v>
      </c>
      <c r="AE74" s="319">
        <f t="shared" si="925"/>
        <v>0</v>
      </c>
      <c r="AF74" s="49">
        <f t="shared" si="925"/>
        <v>0</v>
      </c>
      <c r="AG74" s="49">
        <f t="shared" si="925"/>
        <v>0</v>
      </c>
      <c r="AH74" s="49">
        <f t="shared" si="925"/>
        <v>0</v>
      </c>
      <c r="AI74" s="49">
        <f t="shared" si="925"/>
        <v>0</v>
      </c>
      <c r="AJ74" s="49">
        <f t="shared" si="925"/>
        <v>0</v>
      </c>
      <c r="AK74" s="49">
        <f t="shared" si="925"/>
        <v>0</v>
      </c>
      <c r="AL74" s="49">
        <f t="shared" si="925"/>
        <v>0</v>
      </c>
      <c r="AM74" s="49">
        <f t="shared" si="925"/>
        <v>0</v>
      </c>
      <c r="AN74" s="49">
        <f t="shared" si="925"/>
        <v>0</v>
      </c>
      <c r="AO74" s="49">
        <f t="shared" si="925"/>
        <v>0</v>
      </c>
      <c r="AP74" s="49">
        <f t="shared" si="925"/>
        <v>0</v>
      </c>
      <c r="AQ74" s="49">
        <f t="shared" si="925"/>
        <v>0</v>
      </c>
      <c r="AR74" s="319">
        <f t="shared" si="925"/>
        <v>0</v>
      </c>
      <c r="AS74" s="49">
        <f t="shared" si="925"/>
        <v>0</v>
      </c>
      <c r="AT74" s="49">
        <f t="shared" si="925"/>
        <v>0</v>
      </c>
      <c r="AU74" s="49">
        <f t="shared" si="925"/>
        <v>0</v>
      </c>
      <c r="AV74" s="49">
        <f t="shared" si="925"/>
        <v>0</v>
      </c>
      <c r="AW74" s="49">
        <f t="shared" si="925"/>
        <v>0</v>
      </c>
      <c r="AX74" s="49">
        <f t="shared" si="925"/>
        <v>0</v>
      </c>
      <c r="AY74" s="49">
        <f t="shared" si="925"/>
        <v>0</v>
      </c>
      <c r="AZ74" s="49">
        <f t="shared" si="925"/>
        <v>0</v>
      </c>
      <c r="BA74" s="49">
        <f t="shared" si="925"/>
        <v>0</v>
      </c>
      <c r="BB74" s="49">
        <f t="shared" si="925"/>
        <v>0</v>
      </c>
      <c r="BC74" s="49">
        <f t="shared" si="925"/>
        <v>0</v>
      </c>
      <c r="BD74" s="49">
        <f t="shared" si="925"/>
        <v>0</v>
      </c>
      <c r="BE74" s="319">
        <f t="shared" si="925"/>
        <v>0</v>
      </c>
      <c r="BF74" s="49">
        <f t="shared" si="925"/>
        <v>0</v>
      </c>
      <c r="BG74" s="49">
        <f t="shared" si="925"/>
        <v>0</v>
      </c>
      <c r="BH74" s="49">
        <f t="shared" si="925"/>
        <v>0</v>
      </c>
      <c r="BI74" s="49">
        <f t="shared" si="925"/>
        <v>0</v>
      </c>
      <c r="BJ74" s="49">
        <f t="shared" si="925"/>
        <v>0</v>
      </c>
      <c r="BK74" s="49">
        <f t="shared" si="925"/>
        <v>0</v>
      </c>
      <c r="BL74" s="49">
        <f t="shared" si="925"/>
        <v>0</v>
      </c>
      <c r="BM74" s="49">
        <f t="shared" si="925"/>
        <v>0</v>
      </c>
      <c r="BN74" s="49">
        <f t="shared" si="925"/>
        <v>0</v>
      </c>
      <c r="BO74" s="49">
        <f t="shared" si="925"/>
        <v>0</v>
      </c>
      <c r="BP74" s="49">
        <f t="shared" si="925"/>
        <v>0</v>
      </c>
      <c r="BQ74" s="49">
        <f t="shared" si="925"/>
        <v>0</v>
      </c>
      <c r="BR74" s="319">
        <f t="shared" ref="BR74:EC74" si="926">SUM(BR71:BR72)</f>
        <v>0</v>
      </c>
      <c r="BS74" s="49">
        <f t="shared" si="926"/>
        <v>0</v>
      </c>
      <c r="BT74" s="49">
        <f t="shared" si="926"/>
        <v>0</v>
      </c>
      <c r="BU74" s="49">
        <f t="shared" si="926"/>
        <v>0</v>
      </c>
      <c r="BV74" s="49">
        <f t="shared" si="926"/>
        <v>0</v>
      </c>
      <c r="BW74" s="49">
        <f t="shared" si="926"/>
        <v>0</v>
      </c>
      <c r="BX74" s="49">
        <f t="shared" si="926"/>
        <v>0</v>
      </c>
      <c r="BY74" s="49">
        <f t="shared" si="926"/>
        <v>0</v>
      </c>
      <c r="BZ74" s="49">
        <f t="shared" si="926"/>
        <v>0</v>
      </c>
      <c r="CA74" s="49">
        <f t="shared" si="926"/>
        <v>0</v>
      </c>
      <c r="CB74" s="49">
        <f t="shared" si="926"/>
        <v>0</v>
      </c>
      <c r="CC74" s="49">
        <f t="shared" si="926"/>
        <v>0</v>
      </c>
      <c r="CD74" s="49">
        <f t="shared" si="926"/>
        <v>0</v>
      </c>
      <c r="CE74" s="319">
        <f t="shared" si="926"/>
        <v>0</v>
      </c>
      <c r="CF74" s="49">
        <f t="shared" si="926"/>
        <v>0</v>
      </c>
      <c r="CG74" s="49">
        <f t="shared" si="926"/>
        <v>0</v>
      </c>
      <c r="CH74" s="49">
        <f t="shared" si="926"/>
        <v>0</v>
      </c>
      <c r="CI74" s="49">
        <f t="shared" si="926"/>
        <v>0</v>
      </c>
      <c r="CJ74" s="49">
        <f t="shared" si="926"/>
        <v>0</v>
      </c>
      <c r="CK74" s="49">
        <f t="shared" si="926"/>
        <v>0</v>
      </c>
      <c r="CL74" s="49">
        <f t="shared" si="926"/>
        <v>0</v>
      </c>
      <c r="CM74" s="49">
        <f t="shared" si="926"/>
        <v>0</v>
      </c>
      <c r="CN74" s="49">
        <f t="shared" si="926"/>
        <v>0</v>
      </c>
      <c r="CO74" s="49">
        <f t="shared" si="926"/>
        <v>0</v>
      </c>
      <c r="CP74" s="49">
        <f t="shared" si="926"/>
        <v>0</v>
      </c>
      <c r="CQ74" s="49">
        <f t="shared" si="926"/>
        <v>0</v>
      </c>
      <c r="CR74" s="319">
        <f t="shared" si="926"/>
        <v>0</v>
      </c>
      <c r="CS74" s="49">
        <f t="shared" si="926"/>
        <v>0</v>
      </c>
      <c r="CT74" s="49">
        <f t="shared" si="926"/>
        <v>0</v>
      </c>
      <c r="CU74" s="49">
        <f t="shared" si="926"/>
        <v>0</v>
      </c>
      <c r="CV74" s="49">
        <f t="shared" si="926"/>
        <v>0</v>
      </c>
      <c r="CW74" s="49">
        <f t="shared" si="926"/>
        <v>0</v>
      </c>
      <c r="CX74" s="49">
        <f t="shared" si="926"/>
        <v>0</v>
      </c>
      <c r="CY74" s="49">
        <f t="shared" si="926"/>
        <v>0</v>
      </c>
      <c r="CZ74" s="49">
        <f t="shared" si="926"/>
        <v>0</v>
      </c>
      <c r="DA74" s="49">
        <f t="shared" si="926"/>
        <v>0</v>
      </c>
      <c r="DB74" s="49">
        <f t="shared" si="926"/>
        <v>0</v>
      </c>
      <c r="DC74" s="49">
        <f t="shared" si="926"/>
        <v>0</v>
      </c>
      <c r="DD74" s="49">
        <f t="shared" si="926"/>
        <v>0</v>
      </c>
      <c r="DE74" s="319">
        <f t="shared" si="926"/>
        <v>0</v>
      </c>
      <c r="DF74" s="49">
        <f t="shared" si="926"/>
        <v>0</v>
      </c>
      <c r="DG74" s="49">
        <f t="shared" si="926"/>
        <v>0</v>
      </c>
      <c r="DH74" s="49">
        <f t="shared" si="926"/>
        <v>0</v>
      </c>
      <c r="DI74" s="49">
        <f t="shared" si="926"/>
        <v>0</v>
      </c>
      <c r="DJ74" s="49">
        <f t="shared" si="926"/>
        <v>0</v>
      </c>
      <c r="DK74" s="49">
        <f t="shared" si="926"/>
        <v>0</v>
      </c>
      <c r="DL74" s="49">
        <f t="shared" si="926"/>
        <v>0</v>
      </c>
      <c r="DM74" s="49">
        <f t="shared" si="926"/>
        <v>0</v>
      </c>
      <c r="DN74" s="49">
        <f t="shared" si="926"/>
        <v>0</v>
      </c>
      <c r="DO74" s="49">
        <f t="shared" si="926"/>
        <v>0</v>
      </c>
      <c r="DP74" s="49">
        <f t="shared" si="926"/>
        <v>0</v>
      </c>
      <c r="DQ74" s="49">
        <f t="shared" si="926"/>
        <v>0</v>
      </c>
      <c r="DR74" s="319">
        <f t="shared" si="926"/>
        <v>0</v>
      </c>
      <c r="DS74" s="49">
        <f t="shared" si="926"/>
        <v>0</v>
      </c>
      <c r="DT74" s="49">
        <f t="shared" si="926"/>
        <v>0</v>
      </c>
      <c r="DU74" s="49">
        <f t="shared" si="926"/>
        <v>0</v>
      </c>
      <c r="DV74" s="49">
        <f t="shared" si="926"/>
        <v>0</v>
      </c>
      <c r="DW74" s="49">
        <f t="shared" si="926"/>
        <v>0</v>
      </c>
      <c r="DX74" s="49">
        <f t="shared" si="926"/>
        <v>0</v>
      </c>
      <c r="DY74" s="49">
        <f t="shared" si="926"/>
        <v>0</v>
      </c>
      <c r="DZ74" s="49">
        <f t="shared" si="926"/>
        <v>0</v>
      </c>
      <c r="EA74" s="49">
        <f t="shared" si="926"/>
        <v>0</v>
      </c>
      <c r="EB74" s="49">
        <f t="shared" si="926"/>
        <v>0</v>
      </c>
      <c r="EC74" s="49">
        <f t="shared" si="926"/>
        <v>0</v>
      </c>
      <c r="ED74" s="49">
        <f t="shared" ref="ED74:EE74" si="927">SUM(ED71:ED72)</f>
        <v>0</v>
      </c>
      <c r="EE74" s="391">
        <f t="shared" si="927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>F34</f>
        <v>0</v>
      </c>
      <c r="G76" s="17">
        <f t="shared" ref="G76:Q76" si="928">G34</f>
        <v>0</v>
      </c>
      <c r="H76" s="17">
        <f t="shared" si="928"/>
        <v>0</v>
      </c>
      <c r="I76" s="17">
        <f t="shared" si="928"/>
        <v>0</v>
      </c>
      <c r="J76" s="17">
        <f t="shared" si="928"/>
        <v>0</v>
      </c>
      <c r="K76" s="17">
        <f t="shared" si="928"/>
        <v>0</v>
      </c>
      <c r="L76" s="17">
        <f t="shared" si="928"/>
        <v>0</v>
      </c>
      <c r="M76" s="17">
        <f t="shared" si="928"/>
        <v>0</v>
      </c>
      <c r="N76" s="17">
        <f t="shared" si="928"/>
        <v>0</v>
      </c>
      <c r="O76" s="17">
        <f t="shared" si="928"/>
        <v>0</v>
      </c>
      <c r="P76" s="17">
        <f t="shared" si="928"/>
        <v>0</v>
      </c>
      <c r="Q76" s="17">
        <f t="shared" si="928"/>
        <v>0</v>
      </c>
      <c r="R76" s="319">
        <f t="shared" ref="R76:R80" si="929">SUM(F76:Q76)</f>
        <v>0</v>
      </c>
      <c r="S76" s="17">
        <f>S34</f>
        <v>0</v>
      </c>
      <c r="T76" s="17">
        <f t="shared" ref="T76:AD76" si="930">T34</f>
        <v>0</v>
      </c>
      <c r="U76" s="17">
        <f t="shared" si="930"/>
        <v>0</v>
      </c>
      <c r="V76" s="17">
        <f t="shared" si="930"/>
        <v>0</v>
      </c>
      <c r="W76" s="17">
        <f t="shared" si="930"/>
        <v>0</v>
      </c>
      <c r="X76" s="17">
        <f t="shared" si="930"/>
        <v>0</v>
      </c>
      <c r="Y76" s="17">
        <f t="shared" si="930"/>
        <v>0</v>
      </c>
      <c r="Z76" s="17">
        <f t="shared" si="930"/>
        <v>0</v>
      </c>
      <c r="AA76" s="17">
        <f t="shared" si="930"/>
        <v>0</v>
      </c>
      <c r="AB76" s="17">
        <f t="shared" si="930"/>
        <v>0</v>
      </c>
      <c r="AC76" s="17">
        <f t="shared" si="930"/>
        <v>0</v>
      </c>
      <c r="AD76" s="17">
        <f t="shared" si="930"/>
        <v>0</v>
      </c>
      <c r="AE76" s="319">
        <f t="shared" ref="AE76:AE80" si="931">SUM(S76:AD76)</f>
        <v>0</v>
      </c>
      <c r="AF76" s="17">
        <f>AF34</f>
        <v>0</v>
      </c>
      <c r="AG76" s="17">
        <f t="shared" ref="AG76:AQ76" si="932">AG34</f>
        <v>0</v>
      </c>
      <c r="AH76" s="17">
        <f t="shared" si="932"/>
        <v>0</v>
      </c>
      <c r="AI76" s="17">
        <f t="shared" si="932"/>
        <v>0</v>
      </c>
      <c r="AJ76" s="17">
        <f t="shared" si="932"/>
        <v>0</v>
      </c>
      <c r="AK76" s="17">
        <f t="shared" si="932"/>
        <v>0</v>
      </c>
      <c r="AL76" s="17">
        <f t="shared" si="932"/>
        <v>0</v>
      </c>
      <c r="AM76" s="17">
        <f t="shared" si="932"/>
        <v>0</v>
      </c>
      <c r="AN76" s="17">
        <f t="shared" si="932"/>
        <v>0</v>
      </c>
      <c r="AO76" s="17">
        <f t="shared" si="932"/>
        <v>0</v>
      </c>
      <c r="AP76" s="17">
        <f t="shared" si="932"/>
        <v>0</v>
      </c>
      <c r="AQ76" s="17">
        <f t="shared" si="932"/>
        <v>0</v>
      </c>
      <c r="AR76" s="319">
        <f t="shared" ref="AR76:AR80" si="933">SUM(AF76:AQ76)</f>
        <v>0</v>
      </c>
      <c r="AS76" s="17">
        <f>AS34</f>
        <v>0</v>
      </c>
      <c r="AT76" s="17">
        <f t="shared" ref="AT76:BD76" si="934">AT34</f>
        <v>0</v>
      </c>
      <c r="AU76" s="17">
        <f t="shared" si="934"/>
        <v>0</v>
      </c>
      <c r="AV76" s="17">
        <f t="shared" si="934"/>
        <v>0</v>
      </c>
      <c r="AW76" s="17">
        <f t="shared" si="934"/>
        <v>0</v>
      </c>
      <c r="AX76" s="17">
        <f t="shared" si="934"/>
        <v>0</v>
      </c>
      <c r="AY76" s="17">
        <f t="shared" si="934"/>
        <v>0</v>
      </c>
      <c r="AZ76" s="17">
        <f t="shared" si="934"/>
        <v>0</v>
      </c>
      <c r="BA76" s="17">
        <f t="shared" si="934"/>
        <v>0</v>
      </c>
      <c r="BB76" s="17">
        <f t="shared" si="934"/>
        <v>0</v>
      </c>
      <c r="BC76" s="17">
        <f t="shared" si="934"/>
        <v>0</v>
      </c>
      <c r="BD76" s="17">
        <f t="shared" si="934"/>
        <v>0</v>
      </c>
      <c r="BE76" s="319">
        <f t="shared" ref="BE76:BE80" si="935">SUM(AS76:BD76)</f>
        <v>0</v>
      </c>
      <c r="BF76" s="17">
        <f>BF34</f>
        <v>0</v>
      </c>
      <c r="BG76" s="17">
        <f t="shared" ref="BG76:BQ76" si="936">BG34</f>
        <v>0</v>
      </c>
      <c r="BH76" s="17">
        <f t="shared" si="936"/>
        <v>0</v>
      </c>
      <c r="BI76" s="17">
        <f t="shared" si="936"/>
        <v>0</v>
      </c>
      <c r="BJ76" s="17">
        <f t="shared" si="936"/>
        <v>0</v>
      </c>
      <c r="BK76" s="17">
        <f t="shared" si="936"/>
        <v>0</v>
      </c>
      <c r="BL76" s="17">
        <f t="shared" si="936"/>
        <v>0</v>
      </c>
      <c r="BM76" s="17">
        <f t="shared" si="936"/>
        <v>0</v>
      </c>
      <c r="BN76" s="17">
        <f t="shared" si="936"/>
        <v>0</v>
      </c>
      <c r="BO76" s="17">
        <f t="shared" si="936"/>
        <v>0</v>
      </c>
      <c r="BP76" s="17">
        <f t="shared" si="936"/>
        <v>0</v>
      </c>
      <c r="BQ76" s="17">
        <f t="shared" si="936"/>
        <v>0</v>
      </c>
      <c r="BR76" s="319">
        <f t="shared" ref="BR76:BR80" si="937">SUM(BF76:BQ76)</f>
        <v>0</v>
      </c>
      <c r="BS76" s="17">
        <f>BS34</f>
        <v>0</v>
      </c>
      <c r="BT76" s="17">
        <f t="shared" ref="BT76:CD76" si="938">BT34</f>
        <v>0</v>
      </c>
      <c r="BU76" s="17">
        <f t="shared" si="938"/>
        <v>0</v>
      </c>
      <c r="BV76" s="17">
        <f t="shared" si="938"/>
        <v>0</v>
      </c>
      <c r="BW76" s="17">
        <f t="shared" si="938"/>
        <v>0</v>
      </c>
      <c r="BX76" s="17">
        <f t="shared" si="938"/>
        <v>0</v>
      </c>
      <c r="BY76" s="17">
        <f t="shared" si="938"/>
        <v>0</v>
      </c>
      <c r="BZ76" s="17">
        <f t="shared" si="938"/>
        <v>0</v>
      </c>
      <c r="CA76" s="17">
        <f t="shared" si="938"/>
        <v>0</v>
      </c>
      <c r="CB76" s="17">
        <f t="shared" si="938"/>
        <v>0</v>
      </c>
      <c r="CC76" s="17">
        <f t="shared" si="938"/>
        <v>0</v>
      </c>
      <c r="CD76" s="17">
        <f t="shared" si="938"/>
        <v>0</v>
      </c>
      <c r="CE76" s="319">
        <f t="shared" ref="CE76:CE80" si="939">SUM(BS76:CD76)</f>
        <v>0</v>
      </c>
      <c r="CF76" s="17">
        <f>CF34</f>
        <v>0</v>
      </c>
      <c r="CG76" s="17">
        <f t="shared" ref="CG76:CQ76" si="940">CG34</f>
        <v>0</v>
      </c>
      <c r="CH76" s="17">
        <f t="shared" si="940"/>
        <v>0</v>
      </c>
      <c r="CI76" s="17">
        <f t="shared" si="940"/>
        <v>0</v>
      </c>
      <c r="CJ76" s="17">
        <f t="shared" si="940"/>
        <v>0</v>
      </c>
      <c r="CK76" s="17">
        <f t="shared" si="940"/>
        <v>0</v>
      </c>
      <c r="CL76" s="17">
        <f t="shared" si="940"/>
        <v>0</v>
      </c>
      <c r="CM76" s="17">
        <f t="shared" si="940"/>
        <v>0</v>
      </c>
      <c r="CN76" s="17">
        <f t="shared" si="940"/>
        <v>0</v>
      </c>
      <c r="CO76" s="17">
        <f t="shared" si="940"/>
        <v>0</v>
      </c>
      <c r="CP76" s="17">
        <f t="shared" si="940"/>
        <v>0</v>
      </c>
      <c r="CQ76" s="17">
        <f t="shared" si="940"/>
        <v>0</v>
      </c>
      <c r="CR76" s="319">
        <f t="shared" ref="CR76:CR80" si="941">SUM(CF76:CQ76)</f>
        <v>0</v>
      </c>
      <c r="CS76" s="17">
        <f>CS34</f>
        <v>0</v>
      </c>
      <c r="CT76" s="17">
        <f t="shared" ref="CT76:DD76" si="942">CT34</f>
        <v>0</v>
      </c>
      <c r="CU76" s="17">
        <f t="shared" si="942"/>
        <v>0</v>
      </c>
      <c r="CV76" s="17">
        <f t="shared" si="942"/>
        <v>0</v>
      </c>
      <c r="CW76" s="17">
        <f t="shared" si="942"/>
        <v>0</v>
      </c>
      <c r="CX76" s="17">
        <f t="shared" si="942"/>
        <v>0</v>
      </c>
      <c r="CY76" s="17">
        <f t="shared" si="942"/>
        <v>0</v>
      </c>
      <c r="CZ76" s="17">
        <f t="shared" si="942"/>
        <v>0</v>
      </c>
      <c r="DA76" s="17">
        <f t="shared" si="942"/>
        <v>0</v>
      </c>
      <c r="DB76" s="17">
        <f t="shared" si="942"/>
        <v>0</v>
      </c>
      <c r="DC76" s="17">
        <f t="shared" si="942"/>
        <v>0</v>
      </c>
      <c r="DD76" s="17">
        <f t="shared" si="942"/>
        <v>0</v>
      </c>
      <c r="DE76" s="319">
        <f t="shared" ref="DE76:DE80" si="943">SUM(CS76:DD76)</f>
        <v>0</v>
      </c>
      <c r="DF76" s="17">
        <f>DF34</f>
        <v>0</v>
      </c>
      <c r="DG76" s="17">
        <f t="shared" ref="DG76:DQ76" si="944">DG34</f>
        <v>0</v>
      </c>
      <c r="DH76" s="17">
        <f t="shared" si="944"/>
        <v>0</v>
      </c>
      <c r="DI76" s="17">
        <f t="shared" si="944"/>
        <v>0</v>
      </c>
      <c r="DJ76" s="17">
        <f t="shared" si="944"/>
        <v>0</v>
      </c>
      <c r="DK76" s="17">
        <f t="shared" si="944"/>
        <v>0</v>
      </c>
      <c r="DL76" s="17">
        <f t="shared" si="944"/>
        <v>0</v>
      </c>
      <c r="DM76" s="17">
        <f t="shared" si="944"/>
        <v>0</v>
      </c>
      <c r="DN76" s="17">
        <f t="shared" si="944"/>
        <v>0</v>
      </c>
      <c r="DO76" s="17">
        <f t="shared" si="944"/>
        <v>0</v>
      </c>
      <c r="DP76" s="17">
        <f t="shared" si="944"/>
        <v>0</v>
      </c>
      <c r="DQ76" s="17">
        <f t="shared" si="944"/>
        <v>0</v>
      </c>
      <c r="DR76" s="319">
        <f t="shared" ref="DR76:DR80" si="945">SUM(DF76:DQ76)</f>
        <v>0</v>
      </c>
      <c r="DS76" s="17">
        <f>DS34</f>
        <v>0</v>
      </c>
      <c r="DT76" s="17">
        <f t="shared" ref="DT76:ED76" si="946">DT34</f>
        <v>0</v>
      </c>
      <c r="DU76" s="17">
        <f t="shared" si="946"/>
        <v>0</v>
      </c>
      <c r="DV76" s="17">
        <f t="shared" si="946"/>
        <v>0</v>
      </c>
      <c r="DW76" s="17">
        <f t="shared" si="946"/>
        <v>0</v>
      </c>
      <c r="DX76" s="17">
        <f t="shared" si="946"/>
        <v>0</v>
      </c>
      <c r="DY76" s="17">
        <f t="shared" si="946"/>
        <v>0</v>
      </c>
      <c r="DZ76" s="17">
        <f t="shared" si="946"/>
        <v>0</v>
      </c>
      <c r="EA76" s="17">
        <f t="shared" si="946"/>
        <v>0</v>
      </c>
      <c r="EB76" s="17">
        <f t="shared" si="946"/>
        <v>0</v>
      </c>
      <c r="EC76" s="17">
        <f t="shared" si="946"/>
        <v>0</v>
      </c>
      <c r="ED76" s="17">
        <f t="shared" si="946"/>
        <v>0</v>
      </c>
      <c r="EE76" s="391">
        <f t="shared" ref="EE76:EE80" si="947">SUM(DS76:ED76)</f>
        <v>0</v>
      </c>
    </row>
    <row r="77" spans="3:135" x14ac:dyDescent="0.2">
      <c r="D77" s="5" t="s">
        <v>46</v>
      </c>
      <c r="F77" s="17">
        <f>F41</f>
        <v>0</v>
      </c>
      <c r="G77" s="17">
        <f t="shared" ref="G77:Q77" si="948">G41</f>
        <v>0</v>
      </c>
      <c r="H77" s="17">
        <f t="shared" si="948"/>
        <v>0</v>
      </c>
      <c r="I77" s="17">
        <f t="shared" si="948"/>
        <v>0</v>
      </c>
      <c r="J77" s="17">
        <f t="shared" si="948"/>
        <v>0</v>
      </c>
      <c r="K77" s="17">
        <f t="shared" si="948"/>
        <v>0</v>
      </c>
      <c r="L77" s="17">
        <f t="shared" si="948"/>
        <v>0</v>
      </c>
      <c r="M77" s="17">
        <f t="shared" si="948"/>
        <v>0</v>
      </c>
      <c r="N77" s="17">
        <f t="shared" si="948"/>
        <v>0</v>
      </c>
      <c r="O77" s="17">
        <f t="shared" si="948"/>
        <v>0</v>
      </c>
      <c r="P77" s="17">
        <f t="shared" si="948"/>
        <v>0</v>
      </c>
      <c r="Q77" s="17">
        <f t="shared" si="948"/>
        <v>0</v>
      </c>
      <c r="R77" s="319">
        <f t="shared" si="929"/>
        <v>0</v>
      </c>
      <c r="S77" s="17">
        <f>S41</f>
        <v>0</v>
      </c>
      <c r="T77" s="17">
        <f t="shared" ref="T77:AD77" si="949">T41</f>
        <v>0</v>
      </c>
      <c r="U77" s="17">
        <f t="shared" si="949"/>
        <v>0</v>
      </c>
      <c r="V77" s="17">
        <f t="shared" si="949"/>
        <v>0</v>
      </c>
      <c r="W77" s="17">
        <f t="shared" si="949"/>
        <v>0</v>
      </c>
      <c r="X77" s="17">
        <f t="shared" si="949"/>
        <v>0</v>
      </c>
      <c r="Y77" s="17">
        <f t="shared" si="949"/>
        <v>0</v>
      </c>
      <c r="Z77" s="17">
        <f t="shared" si="949"/>
        <v>0</v>
      </c>
      <c r="AA77" s="17">
        <f t="shared" si="949"/>
        <v>0</v>
      </c>
      <c r="AB77" s="17">
        <f t="shared" si="949"/>
        <v>0</v>
      </c>
      <c r="AC77" s="17">
        <f t="shared" si="949"/>
        <v>0</v>
      </c>
      <c r="AD77" s="17">
        <f t="shared" si="949"/>
        <v>0</v>
      </c>
      <c r="AE77" s="319">
        <f t="shared" si="931"/>
        <v>0</v>
      </c>
      <c r="AF77" s="17">
        <f>AF41</f>
        <v>0</v>
      </c>
      <c r="AG77" s="17">
        <f t="shared" ref="AG77:AQ77" si="950">AG41</f>
        <v>0</v>
      </c>
      <c r="AH77" s="17">
        <f t="shared" si="950"/>
        <v>0</v>
      </c>
      <c r="AI77" s="17">
        <f t="shared" si="950"/>
        <v>0</v>
      </c>
      <c r="AJ77" s="17">
        <f t="shared" si="950"/>
        <v>0</v>
      </c>
      <c r="AK77" s="17">
        <f t="shared" si="950"/>
        <v>0</v>
      </c>
      <c r="AL77" s="17">
        <f t="shared" si="950"/>
        <v>0</v>
      </c>
      <c r="AM77" s="17">
        <f t="shared" si="950"/>
        <v>0</v>
      </c>
      <c r="AN77" s="17">
        <f t="shared" si="950"/>
        <v>0</v>
      </c>
      <c r="AO77" s="17">
        <f t="shared" si="950"/>
        <v>0</v>
      </c>
      <c r="AP77" s="17">
        <f t="shared" si="950"/>
        <v>0</v>
      </c>
      <c r="AQ77" s="17">
        <f t="shared" si="950"/>
        <v>0</v>
      </c>
      <c r="AR77" s="319">
        <f t="shared" si="933"/>
        <v>0</v>
      </c>
      <c r="AS77" s="17">
        <f>AS41</f>
        <v>0</v>
      </c>
      <c r="AT77" s="17">
        <f t="shared" ref="AT77:BD77" si="951">AT41</f>
        <v>0</v>
      </c>
      <c r="AU77" s="17">
        <f t="shared" si="951"/>
        <v>0</v>
      </c>
      <c r="AV77" s="17">
        <f t="shared" si="951"/>
        <v>0</v>
      </c>
      <c r="AW77" s="17">
        <f t="shared" si="951"/>
        <v>0</v>
      </c>
      <c r="AX77" s="17">
        <f t="shared" si="951"/>
        <v>0</v>
      </c>
      <c r="AY77" s="17">
        <f t="shared" si="951"/>
        <v>0</v>
      </c>
      <c r="AZ77" s="17">
        <f t="shared" si="951"/>
        <v>0</v>
      </c>
      <c r="BA77" s="17">
        <f t="shared" si="951"/>
        <v>0</v>
      </c>
      <c r="BB77" s="17">
        <f t="shared" si="951"/>
        <v>0</v>
      </c>
      <c r="BC77" s="17">
        <f t="shared" si="951"/>
        <v>0</v>
      </c>
      <c r="BD77" s="17">
        <f t="shared" si="951"/>
        <v>0</v>
      </c>
      <c r="BE77" s="319">
        <f t="shared" si="935"/>
        <v>0</v>
      </c>
      <c r="BF77" s="17">
        <f>BF41</f>
        <v>0</v>
      </c>
      <c r="BG77" s="17">
        <f t="shared" ref="BG77:BQ77" si="952">BG41</f>
        <v>0</v>
      </c>
      <c r="BH77" s="17">
        <f t="shared" si="952"/>
        <v>0</v>
      </c>
      <c r="BI77" s="17">
        <f t="shared" si="952"/>
        <v>0</v>
      </c>
      <c r="BJ77" s="17">
        <f t="shared" si="952"/>
        <v>0</v>
      </c>
      <c r="BK77" s="17">
        <f t="shared" si="952"/>
        <v>0</v>
      </c>
      <c r="BL77" s="17">
        <f t="shared" si="952"/>
        <v>0</v>
      </c>
      <c r="BM77" s="17">
        <f t="shared" si="952"/>
        <v>0</v>
      </c>
      <c r="BN77" s="17">
        <f t="shared" si="952"/>
        <v>0</v>
      </c>
      <c r="BO77" s="17">
        <f t="shared" si="952"/>
        <v>0</v>
      </c>
      <c r="BP77" s="17">
        <f t="shared" si="952"/>
        <v>0</v>
      </c>
      <c r="BQ77" s="17">
        <f t="shared" si="952"/>
        <v>0</v>
      </c>
      <c r="BR77" s="319">
        <f t="shared" si="937"/>
        <v>0</v>
      </c>
      <c r="BS77" s="17">
        <f>BS41</f>
        <v>0</v>
      </c>
      <c r="BT77" s="17">
        <f t="shared" ref="BT77:CD77" si="953">BT41</f>
        <v>0</v>
      </c>
      <c r="BU77" s="17">
        <f t="shared" si="953"/>
        <v>0</v>
      </c>
      <c r="BV77" s="17">
        <f t="shared" si="953"/>
        <v>0</v>
      </c>
      <c r="BW77" s="17">
        <f t="shared" si="953"/>
        <v>0</v>
      </c>
      <c r="BX77" s="17">
        <f t="shared" si="953"/>
        <v>0</v>
      </c>
      <c r="BY77" s="17">
        <f t="shared" si="953"/>
        <v>0</v>
      </c>
      <c r="BZ77" s="17">
        <f t="shared" si="953"/>
        <v>0</v>
      </c>
      <c r="CA77" s="17">
        <f t="shared" si="953"/>
        <v>0</v>
      </c>
      <c r="CB77" s="17">
        <f t="shared" si="953"/>
        <v>0</v>
      </c>
      <c r="CC77" s="17">
        <f t="shared" si="953"/>
        <v>0</v>
      </c>
      <c r="CD77" s="17">
        <f t="shared" si="953"/>
        <v>0</v>
      </c>
      <c r="CE77" s="319">
        <f t="shared" si="939"/>
        <v>0</v>
      </c>
      <c r="CF77" s="17">
        <f>CF41</f>
        <v>0</v>
      </c>
      <c r="CG77" s="17">
        <f t="shared" ref="CG77:CQ77" si="954">CG41</f>
        <v>0</v>
      </c>
      <c r="CH77" s="17">
        <f t="shared" si="954"/>
        <v>0</v>
      </c>
      <c r="CI77" s="17">
        <f t="shared" si="954"/>
        <v>0</v>
      </c>
      <c r="CJ77" s="17">
        <f t="shared" si="954"/>
        <v>0</v>
      </c>
      <c r="CK77" s="17">
        <f t="shared" si="954"/>
        <v>0</v>
      </c>
      <c r="CL77" s="17">
        <f t="shared" si="954"/>
        <v>0</v>
      </c>
      <c r="CM77" s="17">
        <f t="shared" si="954"/>
        <v>0</v>
      </c>
      <c r="CN77" s="17">
        <f t="shared" si="954"/>
        <v>0</v>
      </c>
      <c r="CO77" s="17">
        <f t="shared" si="954"/>
        <v>0</v>
      </c>
      <c r="CP77" s="17">
        <f t="shared" si="954"/>
        <v>0</v>
      </c>
      <c r="CQ77" s="17">
        <f t="shared" si="954"/>
        <v>0</v>
      </c>
      <c r="CR77" s="319">
        <f t="shared" si="941"/>
        <v>0</v>
      </c>
      <c r="CS77" s="17">
        <f>CS41</f>
        <v>0</v>
      </c>
      <c r="CT77" s="17">
        <f t="shared" ref="CT77:DD77" si="955">CT41</f>
        <v>0</v>
      </c>
      <c r="CU77" s="17">
        <f t="shared" si="955"/>
        <v>0</v>
      </c>
      <c r="CV77" s="17">
        <f t="shared" si="955"/>
        <v>0</v>
      </c>
      <c r="CW77" s="17">
        <f t="shared" si="955"/>
        <v>0</v>
      </c>
      <c r="CX77" s="17">
        <f t="shared" si="955"/>
        <v>0</v>
      </c>
      <c r="CY77" s="17">
        <f t="shared" si="955"/>
        <v>0</v>
      </c>
      <c r="CZ77" s="17">
        <f t="shared" si="955"/>
        <v>0</v>
      </c>
      <c r="DA77" s="17">
        <f t="shared" si="955"/>
        <v>0</v>
      </c>
      <c r="DB77" s="17">
        <f t="shared" si="955"/>
        <v>0</v>
      </c>
      <c r="DC77" s="17">
        <f t="shared" si="955"/>
        <v>0</v>
      </c>
      <c r="DD77" s="17">
        <f t="shared" si="955"/>
        <v>0</v>
      </c>
      <c r="DE77" s="319">
        <f t="shared" si="943"/>
        <v>0</v>
      </c>
      <c r="DF77" s="17">
        <f>DF41</f>
        <v>0</v>
      </c>
      <c r="DG77" s="17">
        <f t="shared" ref="DG77:DQ77" si="956">DG41</f>
        <v>0</v>
      </c>
      <c r="DH77" s="17">
        <f t="shared" si="956"/>
        <v>0</v>
      </c>
      <c r="DI77" s="17">
        <f t="shared" si="956"/>
        <v>0</v>
      </c>
      <c r="DJ77" s="17">
        <f t="shared" si="956"/>
        <v>0</v>
      </c>
      <c r="DK77" s="17">
        <f t="shared" si="956"/>
        <v>0</v>
      </c>
      <c r="DL77" s="17">
        <f t="shared" si="956"/>
        <v>0</v>
      </c>
      <c r="DM77" s="17">
        <f t="shared" si="956"/>
        <v>0</v>
      </c>
      <c r="DN77" s="17">
        <f t="shared" si="956"/>
        <v>0</v>
      </c>
      <c r="DO77" s="17">
        <f t="shared" si="956"/>
        <v>0</v>
      </c>
      <c r="DP77" s="17">
        <f t="shared" si="956"/>
        <v>0</v>
      </c>
      <c r="DQ77" s="17">
        <f t="shared" si="956"/>
        <v>0</v>
      </c>
      <c r="DR77" s="319">
        <f t="shared" si="945"/>
        <v>0</v>
      </c>
      <c r="DS77" s="17">
        <f>DS41</f>
        <v>0</v>
      </c>
      <c r="DT77" s="17">
        <f t="shared" ref="DT77:ED77" si="957">DT41</f>
        <v>0</v>
      </c>
      <c r="DU77" s="17">
        <f t="shared" si="957"/>
        <v>0</v>
      </c>
      <c r="DV77" s="17">
        <f t="shared" si="957"/>
        <v>0</v>
      </c>
      <c r="DW77" s="17">
        <f t="shared" si="957"/>
        <v>0</v>
      </c>
      <c r="DX77" s="17">
        <f t="shared" si="957"/>
        <v>0</v>
      </c>
      <c r="DY77" s="17">
        <f t="shared" si="957"/>
        <v>0</v>
      </c>
      <c r="DZ77" s="17">
        <f t="shared" si="957"/>
        <v>0</v>
      </c>
      <c r="EA77" s="17">
        <f t="shared" si="957"/>
        <v>0</v>
      </c>
      <c r="EB77" s="17">
        <f t="shared" si="957"/>
        <v>0</v>
      </c>
      <c r="EC77" s="17">
        <f t="shared" si="957"/>
        <v>0</v>
      </c>
      <c r="ED77" s="17">
        <f t="shared" si="957"/>
        <v>0</v>
      </c>
      <c r="EE77" s="391">
        <f t="shared" si="947"/>
        <v>0</v>
      </c>
    </row>
    <row r="78" spans="3:135" x14ac:dyDescent="0.2">
      <c r="D78" s="5" t="s">
        <v>283</v>
      </c>
      <c r="F78" s="17">
        <f>F53</f>
        <v>0</v>
      </c>
      <c r="G78" s="17">
        <f t="shared" ref="G78:Q78" si="958">G53</f>
        <v>0</v>
      </c>
      <c r="H78" s="17">
        <f t="shared" si="958"/>
        <v>0</v>
      </c>
      <c r="I78" s="17">
        <f t="shared" si="958"/>
        <v>0</v>
      </c>
      <c r="J78" s="17">
        <f t="shared" si="958"/>
        <v>0</v>
      </c>
      <c r="K78" s="17">
        <f t="shared" si="958"/>
        <v>0</v>
      </c>
      <c r="L78" s="17">
        <f t="shared" si="958"/>
        <v>0</v>
      </c>
      <c r="M78" s="17">
        <f t="shared" si="958"/>
        <v>0</v>
      </c>
      <c r="N78" s="17">
        <f t="shared" si="958"/>
        <v>0</v>
      </c>
      <c r="O78" s="17">
        <f t="shared" si="958"/>
        <v>0</v>
      </c>
      <c r="P78" s="17">
        <f t="shared" si="958"/>
        <v>0</v>
      </c>
      <c r="Q78" s="17">
        <f t="shared" si="958"/>
        <v>0</v>
      </c>
      <c r="R78" s="319">
        <f t="shared" ref="R78" si="959">SUM(F78:Q78)</f>
        <v>0</v>
      </c>
      <c r="S78" s="17">
        <f>S53</f>
        <v>0</v>
      </c>
      <c r="T78" s="17">
        <f t="shared" ref="T78:AD78" si="960">T53</f>
        <v>0</v>
      </c>
      <c r="U78" s="17">
        <f t="shared" si="960"/>
        <v>0</v>
      </c>
      <c r="V78" s="17">
        <f t="shared" si="960"/>
        <v>0</v>
      </c>
      <c r="W78" s="17">
        <f t="shared" si="960"/>
        <v>0</v>
      </c>
      <c r="X78" s="17">
        <f t="shared" si="960"/>
        <v>0</v>
      </c>
      <c r="Y78" s="17">
        <f t="shared" si="960"/>
        <v>0</v>
      </c>
      <c r="Z78" s="17">
        <f t="shared" si="960"/>
        <v>0</v>
      </c>
      <c r="AA78" s="17">
        <f t="shared" si="960"/>
        <v>0</v>
      </c>
      <c r="AB78" s="17">
        <f t="shared" si="960"/>
        <v>0</v>
      </c>
      <c r="AC78" s="17">
        <f t="shared" si="960"/>
        <v>0</v>
      </c>
      <c r="AD78" s="17">
        <f t="shared" si="960"/>
        <v>0</v>
      </c>
      <c r="AE78" s="319">
        <f t="shared" ref="AE78" si="961">SUM(S78:AD78)</f>
        <v>0</v>
      </c>
      <c r="AF78" s="17">
        <f>AF53</f>
        <v>0</v>
      </c>
      <c r="AG78" s="17">
        <f t="shared" ref="AG78:AQ78" si="962">AG53</f>
        <v>0</v>
      </c>
      <c r="AH78" s="17">
        <f t="shared" si="962"/>
        <v>0</v>
      </c>
      <c r="AI78" s="17">
        <f t="shared" si="962"/>
        <v>0</v>
      </c>
      <c r="AJ78" s="17">
        <f t="shared" si="962"/>
        <v>0</v>
      </c>
      <c r="AK78" s="17">
        <f t="shared" si="962"/>
        <v>0</v>
      </c>
      <c r="AL78" s="17">
        <f t="shared" si="962"/>
        <v>0</v>
      </c>
      <c r="AM78" s="17">
        <f t="shared" si="962"/>
        <v>0</v>
      </c>
      <c r="AN78" s="17">
        <f t="shared" si="962"/>
        <v>0</v>
      </c>
      <c r="AO78" s="17">
        <f t="shared" si="962"/>
        <v>0</v>
      </c>
      <c r="AP78" s="17">
        <f t="shared" si="962"/>
        <v>0</v>
      </c>
      <c r="AQ78" s="17">
        <f t="shared" si="962"/>
        <v>0</v>
      </c>
      <c r="AR78" s="319">
        <f t="shared" ref="AR78" si="963">SUM(AF78:AQ78)</f>
        <v>0</v>
      </c>
      <c r="AS78" s="17">
        <f>AS53</f>
        <v>0</v>
      </c>
      <c r="AT78" s="17">
        <f t="shared" ref="AT78:BD78" si="964">AT53</f>
        <v>0</v>
      </c>
      <c r="AU78" s="17">
        <f t="shared" si="964"/>
        <v>0</v>
      </c>
      <c r="AV78" s="17">
        <f t="shared" si="964"/>
        <v>0</v>
      </c>
      <c r="AW78" s="17">
        <f t="shared" si="964"/>
        <v>0</v>
      </c>
      <c r="AX78" s="17">
        <f t="shared" si="964"/>
        <v>0</v>
      </c>
      <c r="AY78" s="17">
        <f t="shared" si="964"/>
        <v>0</v>
      </c>
      <c r="AZ78" s="17">
        <f t="shared" si="964"/>
        <v>0</v>
      </c>
      <c r="BA78" s="17">
        <f t="shared" si="964"/>
        <v>0</v>
      </c>
      <c r="BB78" s="17">
        <f t="shared" si="964"/>
        <v>0</v>
      </c>
      <c r="BC78" s="17">
        <f t="shared" si="964"/>
        <v>0</v>
      </c>
      <c r="BD78" s="17">
        <f t="shared" si="964"/>
        <v>0</v>
      </c>
      <c r="BE78" s="319">
        <f t="shared" ref="BE78" si="965">SUM(AS78:BD78)</f>
        <v>0</v>
      </c>
      <c r="BF78" s="17">
        <f>BF53</f>
        <v>0</v>
      </c>
      <c r="BG78" s="17">
        <f t="shared" ref="BG78:BQ78" si="966">BG53</f>
        <v>0</v>
      </c>
      <c r="BH78" s="17">
        <f t="shared" si="966"/>
        <v>0</v>
      </c>
      <c r="BI78" s="17">
        <f t="shared" si="966"/>
        <v>0</v>
      </c>
      <c r="BJ78" s="17">
        <f t="shared" si="966"/>
        <v>0</v>
      </c>
      <c r="BK78" s="17">
        <f t="shared" si="966"/>
        <v>0</v>
      </c>
      <c r="BL78" s="17">
        <f t="shared" si="966"/>
        <v>0</v>
      </c>
      <c r="BM78" s="17">
        <f t="shared" si="966"/>
        <v>0</v>
      </c>
      <c r="BN78" s="17">
        <f t="shared" si="966"/>
        <v>0</v>
      </c>
      <c r="BO78" s="17">
        <f t="shared" si="966"/>
        <v>0</v>
      </c>
      <c r="BP78" s="17">
        <f t="shared" si="966"/>
        <v>0</v>
      </c>
      <c r="BQ78" s="17">
        <f t="shared" si="966"/>
        <v>0</v>
      </c>
      <c r="BR78" s="319">
        <f t="shared" ref="BR78" si="967">SUM(BF78:BQ78)</f>
        <v>0</v>
      </c>
      <c r="BS78" s="17">
        <f>BS53</f>
        <v>0</v>
      </c>
      <c r="BT78" s="17">
        <f t="shared" ref="BT78:CD78" si="968">BT53</f>
        <v>0</v>
      </c>
      <c r="BU78" s="17">
        <f t="shared" si="968"/>
        <v>0</v>
      </c>
      <c r="BV78" s="17">
        <f t="shared" si="968"/>
        <v>0</v>
      </c>
      <c r="BW78" s="17">
        <f t="shared" si="968"/>
        <v>0</v>
      </c>
      <c r="BX78" s="17">
        <f t="shared" si="968"/>
        <v>0</v>
      </c>
      <c r="BY78" s="17">
        <f t="shared" si="968"/>
        <v>0</v>
      </c>
      <c r="BZ78" s="17">
        <f t="shared" si="968"/>
        <v>0</v>
      </c>
      <c r="CA78" s="17">
        <f t="shared" si="968"/>
        <v>0</v>
      </c>
      <c r="CB78" s="17">
        <f t="shared" si="968"/>
        <v>0</v>
      </c>
      <c r="CC78" s="17">
        <f t="shared" si="968"/>
        <v>0</v>
      </c>
      <c r="CD78" s="17">
        <f t="shared" si="968"/>
        <v>0</v>
      </c>
      <c r="CE78" s="319">
        <f t="shared" ref="CE78" si="969">SUM(BS78:CD78)</f>
        <v>0</v>
      </c>
      <c r="CF78" s="17">
        <f>CF53</f>
        <v>0</v>
      </c>
      <c r="CG78" s="17">
        <f t="shared" ref="CG78:CQ78" si="970">CG53</f>
        <v>0</v>
      </c>
      <c r="CH78" s="17">
        <f t="shared" si="970"/>
        <v>0</v>
      </c>
      <c r="CI78" s="17">
        <f t="shared" si="970"/>
        <v>0</v>
      </c>
      <c r="CJ78" s="17">
        <f t="shared" si="970"/>
        <v>0</v>
      </c>
      <c r="CK78" s="17">
        <f t="shared" si="970"/>
        <v>0</v>
      </c>
      <c r="CL78" s="17">
        <f t="shared" si="970"/>
        <v>0</v>
      </c>
      <c r="CM78" s="17">
        <f t="shared" si="970"/>
        <v>0</v>
      </c>
      <c r="CN78" s="17">
        <f t="shared" si="970"/>
        <v>0</v>
      </c>
      <c r="CO78" s="17">
        <f t="shared" si="970"/>
        <v>0</v>
      </c>
      <c r="CP78" s="17">
        <f t="shared" si="970"/>
        <v>0</v>
      </c>
      <c r="CQ78" s="17">
        <f t="shared" si="970"/>
        <v>0</v>
      </c>
      <c r="CR78" s="319">
        <f t="shared" ref="CR78" si="971">SUM(CF78:CQ78)</f>
        <v>0</v>
      </c>
      <c r="CS78" s="17">
        <f>CS53</f>
        <v>0</v>
      </c>
      <c r="CT78" s="17">
        <f t="shared" ref="CT78:DD78" si="972">CT53</f>
        <v>0</v>
      </c>
      <c r="CU78" s="17">
        <f t="shared" si="972"/>
        <v>0</v>
      </c>
      <c r="CV78" s="17">
        <f t="shared" si="972"/>
        <v>0</v>
      </c>
      <c r="CW78" s="17">
        <f t="shared" si="972"/>
        <v>0</v>
      </c>
      <c r="CX78" s="17">
        <f t="shared" si="972"/>
        <v>0</v>
      </c>
      <c r="CY78" s="17">
        <f t="shared" si="972"/>
        <v>0</v>
      </c>
      <c r="CZ78" s="17">
        <f t="shared" si="972"/>
        <v>0</v>
      </c>
      <c r="DA78" s="17">
        <f t="shared" si="972"/>
        <v>0</v>
      </c>
      <c r="DB78" s="17">
        <f t="shared" si="972"/>
        <v>0</v>
      </c>
      <c r="DC78" s="17">
        <f t="shared" si="972"/>
        <v>0</v>
      </c>
      <c r="DD78" s="17">
        <f t="shared" si="972"/>
        <v>0</v>
      </c>
      <c r="DE78" s="319">
        <f t="shared" ref="DE78" si="973">SUM(CS78:DD78)</f>
        <v>0</v>
      </c>
      <c r="DF78" s="17">
        <f>DF53</f>
        <v>0</v>
      </c>
      <c r="DG78" s="17">
        <f t="shared" ref="DG78:DQ78" si="974">DG53</f>
        <v>0</v>
      </c>
      <c r="DH78" s="17">
        <f t="shared" si="974"/>
        <v>0</v>
      </c>
      <c r="DI78" s="17">
        <f t="shared" si="974"/>
        <v>0</v>
      </c>
      <c r="DJ78" s="17">
        <f t="shared" si="974"/>
        <v>0</v>
      </c>
      <c r="DK78" s="17">
        <f t="shared" si="974"/>
        <v>0</v>
      </c>
      <c r="DL78" s="17">
        <f t="shared" si="974"/>
        <v>0</v>
      </c>
      <c r="DM78" s="17">
        <f t="shared" si="974"/>
        <v>0</v>
      </c>
      <c r="DN78" s="17">
        <f t="shared" si="974"/>
        <v>0</v>
      </c>
      <c r="DO78" s="17">
        <f t="shared" si="974"/>
        <v>0</v>
      </c>
      <c r="DP78" s="17">
        <f t="shared" si="974"/>
        <v>0</v>
      </c>
      <c r="DQ78" s="17">
        <f t="shared" si="974"/>
        <v>0</v>
      </c>
      <c r="DR78" s="319">
        <f t="shared" ref="DR78" si="975">SUM(DF78:DQ78)</f>
        <v>0</v>
      </c>
      <c r="DS78" s="17">
        <f>DS53</f>
        <v>0</v>
      </c>
      <c r="DT78" s="17">
        <f t="shared" ref="DT78:ED78" si="976">DT53</f>
        <v>0</v>
      </c>
      <c r="DU78" s="17">
        <f t="shared" si="976"/>
        <v>0</v>
      </c>
      <c r="DV78" s="17">
        <f t="shared" si="976"/>
        <v>0</v>
      </c>
      <c r="DW78" s="17">
        <f t="shared" si="976"/>
        <v>0</v>
      </c>
      <c r="DX78" s="17">
        <f t="shared" si="976"/>
        <v>0</v>
      </c>
      <c r="DY78" s="17">
        <f t="shared" si="976"/>
        <v>0</v>
      </c>
      <c r="DZ78" s="17">
        <f t="shared" si="976"/>
        <v>0</v>
      </c>
      <c r="EA78" s="17">
        <f t="shared" si="976"/>
        <v>0</v>
      </c>
      <c r="EB78" s="17">
        <f t="shared" si="976"/>
        <v>0</v>
      </c>
      <c r="EC78" s="17">
        <f t="shared" si="976"/>
        <v>0</v>
      </c>
      <c r="ED78" s="17">
        <f t="shared" si="976"/>
        <v>0</v>
      </c>
      <c r="EE78" s="391">
        <f t="shared" ref="EE78" si="977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929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931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933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935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937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939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941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943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945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947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978">(G76+G78+G79)*$C$83</f>
        <v>0</v>
      </c>
      <c r="H80" s="17">
        <f t="shared" si="978"/>
        <v>0</v>
      </c>
      <c r="I80" s="17">
        <f t="shared" si="978"/>
        <v>0</v>
      </c>
      <c r="J80" s="17">
        <f t="shared" si="978"/>
        <v>0</v>
      </c>
      <c r="K80" s="17">
        <f t="shared" si="978"/>
        <v>0</v>
      </c>
      <c r="L80" s="17">
        <f t="shared" si="978"/>
        <v>0</v>
      </c>
      <c r="M80" s="17">
        <f t="shared" si="978"/>
        <v>0</v>
      </c>
      <c r="N80" s="17">
        <f t="shared" si="978"/>
        <v>0</v>
      </c>
      <c r="O80" s="17">
        <f t="shared" si="978"/>
        <v>0</v>
      </c>
      <c r="P80" s="17">
        <f t="shared" si="978"/>
        <v>0</v>
      </c>
      <c r="Q80" s="17">
        <f t="shared" si="978"/>
        <v>0</v>
      </c>
      <c r="R80" s="319">
        <f t="shared" si="929"/>
        <v>0</v>
      </c>
      <c r="S80" s="17">
        <f>(S76+S78+S79)*$C$83</f>
        <v>0</v>
      </c>
      <c r="T80" s="17">
        <f t="shared" ref="T80" si="979">(T76+T78+T79)*$C$83</f>
        <v>0</v>
      </c>
      <c r="U80" s="17">
        <f t="shared" ref="U80" si="980">(U76+U78+U79)*$C$83</f>
        <v>0</v>
      </c>
      <c r="V80" s="17">
        <f t="shared" ref="V80" si="981">(V76+V78+V79)*$C$83</f>
        <v>0</v>
      </c>
      <c r="W80" s="17">
        <f t="shared" ref="W80" si="982">(W76+W78+W79)*$C$83</f>
        <v>0</v>
      </c>
      <c r="X80" s="17">
        <f t="shared" ref="X80" si="983">(X76+X78+X79)*$C$83</f>
        <v>0</v>
      </c>
      <c r="Y80" s="17">
        <f t="shared" ref="Y80" si="984">(Y76+Y78+Y79)*$C$83</f>
        <v>0</v>
      </c>
      <c r="Z80" s="17">
        <f t="shared" ref="Z80" si="985">(Z76+Z78+Z79)*$C$83</f>
        <v>0</v>
      </c>
      <c r="AA80" s="17">
        <f t="shared" ref="AA80" si="986">(AA76+AA78+AA79)*$C$83</f>
        <v>0</v>
      </c>
      <c r="AB80" s="17">
        <f t="shared" ref="AB80" si="987">(AB76+AB78+AB79)*$C$83</f>
        <v>0</v>
      </c>
      <c r="AC80" s="17">
        <f t="shared" ref="AC80" si="988">(AC76+AC78+AC79)*$C$83</f>
        <v>0</v>
      </c>
      <c r="AD80" s="17">
        <f t="shared" ref="AD80" si="989">(AD76+AD78+AD79)*$C$83</f>
        <v>0</v>
      </c>
      <c r="AE80" s="319">
        <f t="shared" si="931"/>
        <v>0</v>
      </c>
      <c r="AF80" s="17">
        <f>(AF76+AF78+AF79)*$C$83</f>
        <v>0</v>
      </c>
      <c r="AG80" s="17">
        <f t="shared" ref="AG80" si="990">(AG76+AG78+AG79)*$C$83</f>
        <v>0</v>
      </c>
      <c r="AH80" s="17">
        <f t="shared" ref="AH80" si="991">(AH76+AH78+AH79)*$C$83</f>
        <v>0</v>
      </c>
      <c r="AI80" s="17">
        <f t="shared" ref="AI80" si="992">(AI76+AI78+AI79)*$C$83</f>
        <v>0</v>
      </c>
      <c r="AJ80" s="17">
        <f t="shared" ref="AJ80" si="993">(AJ76+AJ78+AJ79)*$C$83</f>
        <v>0</v>
      </c>
      <c r="AK80" s="17">
        <f t="shared" ref="AK80" si="994">(AK76+AK78+AK79)*$C$83</f>
        <v>0</v>
      </c>
      <c r="AL80" s="17">
        <f t="shared" ref="AL80" si="995">(AL76+AL78+AL79)*$C$83</f>
        <v>0</v>
      </c>
      <c r="AM80" s="17">
        <f t="shared" ref="AM80" si="996">(AM76+AM78+AM79)*$C$83</f>
        <v>0</v>
      </c>
      <c r="AN80" s="17">
        <f t="shared" ref="AN80" si="997">(AN76+AN78+AN79)*$C$83</f>
        <v>0</v>
      </c>
      <c r="AO80" s="17">
        <f t="shared" ref="AO80" si="998">(AO76+AO78+AO79)*$C$83</f>
        <v>0</v>
      </c>
      <c r="AP80" s="17">
        <f t="shared" ref="AP80" si="999">(AP76+AP78+AP79)*$C$83</f>
        <v>0</v>
      </c>
      <c r="AQ80" s="17">
        <f t="shared" ref="AQ80" si="1000">(AQ76+AQ78+AQ79)*$C$83</f>
        <v>0</v>
      </c>
      <c r="AR80" s="319">
        <f t="shared" si="933"/>
        <v>0</v>
      </c>
      <c r="AS80" s="17">
        <f>(AS76+AS78+AS79)*$C$83</f>
        <v>0</v>
      </c>
      <c r="AT80" s="17">
        <f t="shared" ref="AT80" si="1001">(AT76+AT78+AT79)*$C$83</f>
        <v>0</v>
      </c>
      <c r="AU80" s="17">
        <f t="shared" ref="AU80" si="1002">(AU76+AU78+AU79)*$C$83</f>
        <v>0</v>
      </c>
      <c r="AV80" s="17">
        <f t="shared" ref="AV80" si="1003">(AV76+AV78+AV79)*$C$83</f>
        <v>0</v>
      </c>
      <c r="AW80" s="17">
        <f t="shared" ref="AW80" si="1004">(AW76+AW78+AW79)*$C$83</f>
        <v>0</v>
      </c>
      <c r="AX80" s="17">
        <f t="shared" ref="AX80" si="1005">(AX76+AX78+AX79)*$C$83</f>
        <v>0</v>
      </c>
      <c r="AY80" s="17">
        <f t="shared" ref="AY80" si="1006">(AY76+AY78+AY79)*$C$83</f>
        <v>0</v>
      </c>
      <c r="AZ80" s="17">
        <f t="shared" ref="AZ80" si="1007">(AZ76+AZ78+AZ79)*$C$83</f>
        <v>0</v>
      </c>
      <c r="BA80" s="17">
        <f t="shared" ref="BA80" si="1008">(BA76+BA78+BA79)*$C$83</f>
        <v>0</v>
      </c>
      <c r="BB80" s="17">
        <f t="shared" ref="BB80" si="1009">(BB76+BB78+BB79)*$C$83</f>
        <v>0</v>
      </c>
      <c r="BC80" s="17">
        <f t="shared" ref="BC80" si="1010">(BC76+BC78+BC79)*$C$83</f>
        <v>0</v>
      </c>
      <c r="BD80" s="17">
        <f t="shared" ref="BD80" si="1011">(BD76+BD78+BD79)*$C$83</f>
        <v>0</v>
      </c>
      <c r="BE80" s="319">
        <f t="shared" si="935"/>
        <v>0</v>
      </c>
      <c r="BF80" s="17">
        <f>(BF76+BF78+BF79)*$C$83</f>
        <v>0</v>
      </c>
      <c r="BG80" s="17">
        <f t="shared" ref="BG80" si="1012">(BG76+BG78+BG79)*$C$83</f>
        <v>0</v>
      </c>
      <c r="BH80" s="17">
        <f t="shared" ref="BH80" si="1013">(BH76+BH78+BH79)*$C$83</f>
        <v>0</v>
      </c>
      <c r="BI80" s="17">
        <f t="shared" ref="BI80" si="1014">(BI76+BI78+BI79)*$C$83</f>
        <v>0</v>
      </c>
      <c r="BJ80" s="17">
        <f t="shared" ref="BJ80" si="1015">(BJ76+BJ78+BJ79)*$C$83</f>
        <v>0</v>
      </c>
      <c r="BK80" s="17">
        <f t="shared" ref="BK80" si="1016">(BK76+BK78+BK79)*$C$83</f>
        <v>0</v>
      </c>
      <c r="BL80" s="17">
        <f t="shared" ref="BL80" si="1017">(BL76+BL78+BL79)*$C$83</f>
        <v>0</v>
      </c>
      <c r="BM80" s="17">
        <f t="shared" ref="BM80" si="1018">(BM76+BM78+BM79)*$C$83</f>
        <v>0</v>
      </c>
      <c r="BN80" s="17">
        <f t="shared" ref="BN80" si="1019">(BN76+BN78+BN79)*$C$83</f>
        <v>0</v>
      </c>
      <c r="BO80" s="17">
        <f t="shared" ref="BO80" si="1020">(BO76+BO78+BO79)*$C$83</f>
        <v>0</v>
      </c>
      <c r="BP80" s="17">
        <f t="shared" ref="BP80" si="1021">(BP76+BP78+BP79)*$C$83</f>
        <v>0</v>
      </c>
      <c r="BQ80" s="17">
        <f t="shared" ref="BQ80" si="1022">(BQ76+BQ78+BQ79)*$C$83</f>
        <v>0</v>
      </c>
      <c r="BR80" s="319">
        <f t="shared" si="937"/>
        <v>0</v>
      </c>
      <c r="BS80" s="17">
        <f>(BS76+BS78+BS79)*$C$83</f>
        <v>0</v>
      </c>
      <c r="BT80" s="17">
        <f t="shared" ref="BT80" si="1023">(BT76+BT78+BT79)*$C$83</f>
        <v>0</v>
      </c>
      <c r="BU80" s="17">
        <f t="shared" ref="BU80" si="1024">(BU76+BU78+BU79)*$C$83</f>
        <v>0</v>
      </c>
      <c r="BV80" s="17">
        <f t="shared" ref="BV80" si="1025">(BV76+BV78+BV79)*$C$83</f>
        <v>0</v>
      </c>
      <c r="BW80" s="17">
        <f t="shared" ref="BW80" si="1026">(BW76+BW78+BW79)*$C$83</f>
        <v>0</v>
      </c>
      <c r="BX80" s="17">
        <f t="shared" ref="BX80" si="1027">(BX76+BX78+BX79)*$C$83</f>
        <v>0</v>
      </c>
      <c r="BY80" s="17">
        <f t="shared" ref="BY80" si="1028">(BY76+BY78+BY79)*$C$83</f>
        <v>0</v>
      </c>
      <c r="BZ80" s="17">
        <f t="shared" ref="BZ80" si="1029">(BZ76+BZ78+BZ79)*$C$83</f>
        <v>0</v>
      </c>
      <c r="CA80" s="17">
        <f t="shared" ref="CA80" si="1030">(CA76+CA78+CA79)*$C$83</f>
        <v>0</v>
      </c>
      <c r="CB80" s="17">
        <f t="shared" ref="CB80" si="1031">(CB76+CB78+CB79)*$C$83</f>
        <v>0</v>
      </c>
      <c r="CC80" s="17">
        <f t="shared" ref="CC80" si="1032">(CC76+CC78+CC79)*$C$83</f>
        <v>0</v>
      </c>
      <c r="CD80" s="17">
        <f t="shared" ref="CD80" si="1033">(CD76+CD78+CD79)*$C$83</f>
        <v>0</v>
      </c>
      <c r="CE80" s="319">
        <f t="shared" si="939"/>
        <v>0</v>
      </c>
      <c r="CF80" s="17">
        <f>(CF76+CF78+CF79)*$C$83</f>
        <v>0</v>
      </c>
      <c r="CG80" s="17">
        <f t="shared" ref="CG80" si="1034">(CG76+CG78+CG79)*$C$83</f>
        <v>0</v>
      </c>
      <c r="CH80" s="17">
        <f t="shared" ref="CH80" si="1035">(CH76+CH78+CH79)*$C$83</f>
        <v>0</v>
      </c>
      <c r="CI80" s="17">
        <f t="shared" ref="CI80" si="1036">(CI76+CI78+CI79)*$C$83</f>
        <v>0</v>
      </c>
      <c r="CJ80" s="17">
        <f t="shared" ref="CJ80" si="1037">(CJ76+CJ78+CJ79)*$C$83</f>
        <v>0</v>
      </c>
      <c r="CK80" s="17">
        <f t="shared" ref="CK80" si="1038">(CK76+CK78+CK79)*$C$83</f>
        <v>0</v>
      </c>
      <c r="CL80" s="17">
        <f t="shared" ref="CL80" si="1039">(CL76+CL78+CL79)*$C$83</f>
        <v>0</v>
      </c>
      <c r="CM80" s="17">
        <f t="shared" ref="CM80" si="1040">(CM76+CM78+CM79)*$C$83</f>
        <v>0</v>
      </c>
      <c r="CN80" s="17">
        <f t="shared" ref="CN80" si="1041">(CN76+CN78+CN79)*$C$83</f>
        <v>0</v>
      </c>
      <c r="CO80" s="17">
        <f t="shared" ref="CO80" si="1042">(CO76+CO78+CO79)*$C$83</f>
        <v>0</v>
      </c>
      <c r="CP80" s="17">
        <f t="shared" ref="CP80" si="1043">(CP76+CP78+CP79)*$C$83</f>
        <v>0</v>
      </c>
      <c r="CQ80" s="17">
        <f t="shared" ref="CQ80" si="1044">(CQ76+CQ78+CQ79)*$C$83</f>
        <v>0</v>
      </c>
      <c r="CR80" s="319">
        <f t="shared" si="941"/>
        <v>0</v>
      </c>
      <c r="CS80" s="17">
        <f>(CS76+CS78+CS79)*$C$83</f>
        <v>0</v>
      </c>
      <c r="CT80" s="17">
        <f t="shared" ref="CT80" si="1045">(CT76+CT78+CT79)*$C$83</f>
        <v>0</v>
      </c>
      <c r="CU80" s="17">
        <f t="shared" ref="CU80" si="1046">(CU76+CU78+CU79)*$C$83</f>
        <v>0</v>
      </c>
      <c r="CV80" s="17">
        <f t="shared" ref="CV80" si="1047">(CV76+CV78+CV79)*$C$83</f>
        <v>0</v>
      </c>
      <c r="CW80" s="17">
        <f t="shared" ref="CW80" si="1048">(CW76+CW78+CW79)*$C$83</f>
        <v>0</v>
      </c>
      <c r="CX80" s="17">
        <f t="shared" ref="CX80" si="1049">(CX76+CX78+CX79)*$C$83</f>
        <v>0</v>
      </c>
      <c r="CY80" s="17">
        <f t="shared" ref="CY80" si="1050">(CY76+CY78+CY79)*$C$83</f>
        <v>0</v>
      </c>
      <c r="CZ80" s="17">
        <f t="shared" ref="CZ80" si="1051">(CZ76+CZ78+CZ79)*$C$83</f>
        <v>0</v>
      </c>
      <c r="DA80" s="17">
        <f t="shared" ref="DA80" si="1052">(DA76+DA78+DA79)*$C$83</f>
        <v>0</v>
      </c>
      <c r="DB80" s="17">
        <f t="shared" ref="DB80" si="1053">(DB76+DB78+DB79)*$C$83</f>
        <v>0</v>
      </c>
      <c r="DC80" s="17">
        <f t="shared" ref="DC80" si="1054">(DC76+DC78+DC79)*$C$83</f>
        <v>0</v>
      </c>
      <c r="DD80" s="17">
        <f t="shared" ref="DD80" si="1055">(DD76+DD78+DD79)*$C$83</f>
        <v>0</v>
      </c>
      <c r="DE80" s="319">
        <f t="shared" si="943"/>
        <v>0</v>
      </c>
      <c r="DF80" s="17">
        <f>(DF76+DF78+DF79)*$C$83</f>
        <v>0</v>
      </c>
      <c r="DG80" s="17">
        <f t="shared" ref="DG80" si="1056">(DG76+DG78+DG79)*$C$83</f>
        <v>0</v>
      </c>
      <c r="DH80" s="17">
        <f t="shared" ref="DH80" si="1057">(DH76+DH78+DH79)*$C$83</f>
        <v>0</v>
      </c>
      <c r="DI80" s="17">
        <f t="shared" ref="DI80" si="1058">(DI76+DI78+DI79)*$C$83</f>
        <v>0</v>
      </c>
      <c r="DJ80" s="17">
        <f t="shared" ref="DJ80" si="1059">(DJ76+DJ78+DJ79)*$C$83</f>
        <v>0</v>
      </c>
      <c r="DK80" s="17">
        <f t="shared" ref="DK80" si="1060">(DK76+DK78+DK79)*$C$83</f>
        <v>0</v>
      </c>
      <c r="DL80" s="17">
        <f t="shared" ref="DL80" si="1061">(DL76+DL78+DL79)*$C$83</f>
        <v>0</v>
      </c>
      <c r="DM80" s="17">
        <f t="shared" ref="DM80" si="1062">(DM76+DM78+DM79)*$C$83</f>
        <v>0</v>
      </c>
      <c r="DN80" s="17">
        <f t="shared" ref="DN80" si="1063">(DN76+DN78+DN79)*$C$83</f>
        <v>0</v>
      </c>
      <c r="DO80" s="17">
        <f t="shared" ref="DO80" si="1064">(DO76+DO78+DO79)*$C$83</f>
        <v>0</v>
      </c>
      <c r="DP80" s="17">
        <f t="shared" ref="DP80" si="1065">(DP76+DP78+DP79)*$C$83</f>
        <v>0</v>
      </c>
      <c r="DQ80" s="17">
        <f t="shared" ref="DQ80" si="1066">(DQ76+DQ78+DQ79)*$C$83</f>
        <v>0</v>
      </c>
      <c r="DR80" s="319">
        <f t="shared" si="945"/>
        <v>0</v>
      </c>
      <c r="DS80" s="17">
        <f>(DS76+DS78+DS79)*$C$83</f>
        <v>0</v>
      </c>
      <c r="DT80" s="17">
        <f t="shared" ref="DT80" si="1067">(DT76+DT78+DT79)*$C$83</f>
        <v>0</v>
      </c>
      <c r="DU80" s="17">
        <f t="shared" ref="DU80" si="1068">(DU76+DU78+DU79)*$C$83</f>
        <v>0</v>
      </c>
      <c r="DV80" s="17">
        <f t="shared" ref="DV80" si="1069">(DV76+DV78+DV79)*$C$83</f>
        <v>0</v>
      </c>
      <c r="DW80" s="17">
        <f t="shared" ref="DW80" si="1070">(DW76+DW78+DW79)*$C$83</f>
        <v>0</v>
      </c>
      <c r="DX80" s="17">
        <f t="shared" ref="DX80" si="1071">(DX76+DX78+DX79)*$C$83</f>
        <v>0</v>
      </c>
      <c r="DY80" s="17">
        <f t="shared" ref="DY80" si="1072">(DY76+DY78+DY79)*$C$83</f>
        <v>0</v>
      </c>
      <c r="DZ80" s="17">
        <f t="shared" ref="DZ80" si="1073">(DZ76+DZ78+DZ79)*$C$83</f>
        <v>0</v>
      </c>
      <c r="EA80" s="17">
        <f t="shared" ref="EA80" si="1074">(EA76+EA78+EA79)*$C$83</f>
        <v>0</v>
      </c>
      <c r="EB80" s="17">
        <f t="shared" ref="EB80" si="1075">(EB76+EB78+EB79)*$C$83</f>
        <v>0</v>
      </c>
      <c r="EC80" s="17">
        <f t="shared" ref="EC80" si="1076">(EC76+EC78+EC79)*$C$83</f>
        <v>0</v>
      </c>
      <c r="ED80" s="17">
        <f t="shared" ref="ED80" si="1077">(ED76+ED78+ED79)*$C$83</f>
        <v>0</v>
      </c>
      <c r="EE80" s="391">
        <f t="shared" si="947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>F72-F80</f>
        <v>0</v>
      </c>
      <c r="G82" s="17">
        <f t="shared" ref="G82:Q82" si="1078">G72-G80</f>
        <v>0</v>
      </c>
      <c r="H82" s="17">
        <f t="shared" si="1078"/>
        <v>0</v>
      </c>
      <c r="I82" s="17">
        <f t="shared" si="1078"/>
        <v>0</v>
      </c>
      <c r="J82" s="17">
        <f t="shared" si="1078"/>
        <v>0</v>
      </c>
      <c r="K82" s="17">
        <f t="shared" si="1078"/>
        <v>0</v>
      </c>
      <c r="L82" s="17">
        <f t="shared" si="1078"/>
        <v>0</v>
      </c>
      <c r="M82" s="17">
        <f t="shared" si="1078"/>
        <v>0</v>
      </c>
      <c r="N82" s="17">
        <f t="shared" si="1078"/>
        <v>0</v>
      </c>
      <c r="O82" s="17">
        <f t="shared" si="1078"/>
        <v>0</v>
      </c>
      <c r="P82" s="17">
        <f t="shared" si="1078"/>
        <v>0</v>
      </c>
      <c r="Q82" s="17">
        <f t="shared" si="1078"/>
        <v>0</v>
      </c>
      <c r="R82" s="319">
        <f t="shared" ref="R82" si="1079">SUM(F82:Q82)</f>
        <v>0</v>
      </c>
      <c r="S82" s="17">
        <f>S72-S80</f>
        <v>0</v>
      </c>
      <c r="T82" s="17">
        <f t="shared" ref="T82:AD82" si="1080">T72-T80</f>
        <v>0</v>
      </c>
      <c r="U82" s="17">
        <f t="shared" si="1080"/>
        <v>0</v>
      </c>
      <c r="V82" s="17">
        <f t="shared" si="1080"/>
        <v>0</v>
      </c>
      <c r="W82" s="17">
        <f t="shared" si="1080"/>
        <v>0</v>
      </c>
      <c r="X82" s="17">
        <f t="shared" si="1080"/>
        <v>0</v>
      </c>
      <c r="Y82" s="17">
        <f t="shared" si="1080"/>
        <v>0</v>
      </c>
      <c r="Z82" s="17">
        <f t="shared" si="1080"/>
        <v>0</v>
      </c>
      <c r="AA82" s="17">
        <f t="shared" si="1080"/>
        <v>0</v>
      </c>
      <c r="AB82" s="17">
        <f t="shared" si="1080"/>
        <v>0</v>
      </c>
      <c r="AC82" s="17">
        <f t="shared" si="1080"/>
        <v>0</v>
      </c>
      <c r="AD82" s="17">
        <f t="shared" si="1080"/>
        <v>0</v>
      </c>
      <c r="AE82" s="319">
        <f t="shared" ref="AE82" si="1081">SUM(S82:AD82)</f>
        <v>0</v>
      </c>
      <c r="AF82" s="17">
        <f>AF72-AF80</f>
        <v>0</v>
      </c>
      <c r="AG82" s="17">
        <f t="shared" ref="AG82:AQ82" si="1082">AG72-AG80</f>
        <v>0</v>
      </c>
      <c r="AH82" s="17">
        <f t="shared" si="1082"/>
        <v>0</v>
      </c>
      <c r="AI82" s="17">
        <f t="shared" si="1082"/>
        <v>0</v>
      </c>
      <c r="AJ82" s="17">
        <f t="shared" si="1082"/>
        <v>0</v>
      </c>
      <c r="AK82" s="17">
        <f t="shared" si="1082"/>
        <v>0</v>
      </c>
      <c r="AL82" s="17">
        <f t="shared" si="1082"/>
        <v>0</v>
      </c>
      <c r="AM82" s="17">
        <f t="shared" si="1082"/>
        <v>0</v>
      </c>
      <c r="AN82" s="17">
        <f t="shared" si="1082"/>
        <v>0</v>
      </c>
      <c r="AO82" s="17">
        <f t="shared" si="1082"/>
        <v>0</v>
      </c>
      <c r="AP82" s="17">
        <f t="shared" si="1082"/>
        <v>0</v>
      </c>
      <c r="AQ82" s="17">
        <f t="shared" si="1082"/>
        <v>0</v>
      </c>
      <c r="AR82" s="319">
        <f t="shared" ref="AR82" si="1083">SUM(AF82:AQ82)</f>
        <v>0</v>
      </c>
      <c r="AS82" s="17">
        <f>AS72-AS80</f>
        <v>0</v>
      </c>
      <c r="AT82" s="17">
        <f t="shared" ref="AT82:BD82" si="1084">AT72-AT80</f>
        <v>0</v>
      </c>
      <c r="AU82" s="17">
        <f t="shared" si="1084"/>
        <v>0</v>
      </c>
      <c r="AV82" s="17">
        <f t="shared" si="1084"/>
        <v>0</v>
      </c>
      <c r="AW82" s="17">
        <f t="shared" si="1084"/>
        <v>0</v>
      </c>
      <c r="AX82" s="17">
        <f t="shared" si="1084"/>
        <v>0</v>
      </c>
      <c r="AY82" s="17">
        <f t="shared" si="1084"/>
        <v>0</v>
      </c>
      <c r="AZ82" s="17">
        <f t="shared" si="1084"/>
        <v>0</v>
      </c>
      <c r="BA82" s="17">
        <f t="shared" si="1084"/>
        <v>0</v>
      </c>
      <c r="BB82" s="17">
        <f t="shared" si="1084"/>
        <v>0</v>
      </c>
      <c r="BC82" s="17">
        <f t="shared" si="1084"/>
        <v>0</v>
      </c>
      <c r="BD82" s="17">
        <f t="shared" si="1084"/>
        <v>0</v>
      </c>
      <c r="BE82" s="319">
        <f t="shared" ref="BE82" si="1085">SUM(AS82:BD82)</f>
        <v>0</v>
      </c>
      <c r="BF82" s="17">
        <f>BF72-BF80</f>
        <v>0</v>
      </c>
      <c r="BG82" s="17">
        <f t="shared" ref="BG82:BQ82" si="1086">BG72-BG80</f>
        <v>0</v>
      </c>
      <c r="BH82" s="17">
        <f t="shared" si="1086"/>
        <v>0</v>
      </c>
      <c r="BI82" s="17">
        <f t="shared" si="1086"/>
        <v>0</v>
      </c>
      <c r="BJ82" s="17">
        <f t="shared" si="1086"/>
        <v>0</v>
      </c>
      <c r="BK82" s="17">
        <f t="shared" si="1086"/>
        <v>0</v>
      </c>
      <c r="BL82" s="17">
        <f t="shared" si="1086"/>
        <v>0</v>
      </c>
      <c r="BM82" s="17">
        <f t="shared" si="1086"/>
        <v>0</v>
      </c>
      <c r="BN82" s="17">
        <f t="shared" si="1086"/>
        <v>0</v>
      </c>
      <c r="BO82" s="17">
        <f t="shared" si="1086"/>
        <v>0</v>
      </c>
      <c r="BP82" s="17">
        <f t="shared" si="1086"/>
        <v>0</v>
      </c>
      <c r="BQ82" s="17">
        <f t="shared" si="1086"/>
        <v>0</v>
      </c>
      <c r="BR82" s="319">
        <f t="shared" ref="BR82" si="1087">SUM(BF82:BQ82)</f>
        <v>0</v>
      </c>
      <c r="BS82" s="17">
        <f>BS72-BS80</f>
        <v>0</v>
      </c>
      <c r="BT82" s="17">
        <f t="shared" ref="BT82:CD82" si="1088">BT72-BT80</f>
        <v>0</v>
      </c>
      <c r="BU82" s="17">
        <f t="shared" si="1088"/>
        <v>0</v>
      </c>
      <c r="BV82" s="17">
        <f t="shared" si="1088"/>
        <v>0</v>
      </c>
      <c r="BW82" s="17">
        <f t="shared" si="1088"/>
        <v>0</v>
      </c>
      <c r="BX82" s="17">
        <f t="shared" si="1088"/>
        <v>0</v>
      </c>
      <c r="BY82" s="17">
        <f t="shared" si="1088"/>
        <v>0</v>
      </c>
      <c r="BZ82" s="17">
        <f t="shared" si="1088"/>
        <v>0</v>
      </c>
      <c r="CA82" s="17">
        <f t="shared" si="1088"/>
        <v>0</v>
      </c>
      <c r="CB82" s="17">
        <f t="shared" si="1088"/>
        <v>0</v>
      </c>
      <c r="CC82" s="17">
        <f t="shared" si="1088"/>
        <v>0</v>
      </c>
      <c r="CD82" s="17">
        <f t="shared" si="1088"/>
        <v>0</v>
      </c>
      <c r="CE82" s="319">
        <f t="shared" ref="CE82" si="1089">SUM(BS82:CD82)</f>
        <v>0</v>
      </c>
      <c r="CF82" s="17">
        <f>CF72-CF80</f>
        <v>0</v>
      </c>
      <c r="CG82" s="17">
        <f t="shared" ref="CG82:CQ82" si="1090">CG72-CG80</f>
        <v>0</v>
      </c>
      <c r="CH82" s="17">
        <f t="shared" si="1090"/>
        <v>0</v>
      </c>
      <c r="CI82" s="17">
        <f t="shared" si="1090"/>
        <v>0</v>
      </c>
      <c r="CJ82" s="17">
        <f t="shared" si="1090"/>
        <v>0</v>
      </c>
      <c r="CK82" s="17">
        <f t="shared" si="1090"/>
        <v>0</v>
      </c>
      <c r="CL82" s="17">
        <f t="shared" si="1090"/>
        <v>0</v>
      </c>
      <c r="CM82" s="17">
        <f t="shared" si="1090"/>
        <v>0</v>
      </c>
      <c r="CN82" s="17">
        <f t="shared" si="1090"/>
        <v>0</v>
      </c>
      <c r="CO82" s="17">
        <f t="shared" si="1090"/>
        <v>0</v>
      </c>
      <c r="CP82" s="17">
        <f t="shared" si="1090"/>
        <v>0</v>
      </c>
      <c r="CQ82" s="17">
        <f t="shared" si="1090"/>
        <v>0</v>
      </c>
      <c r="CR82" s="319">
        <f t="shared" ref="CR82" si="1091">SUM(CF82:CQ82)</f>
        <v>0</v>
      </c>
      <c r="CS82" s="17">
        <f>CS72-CS80</f>
        <v>0</v>
      </c>
      <c r="CT82" s="17">
        <f t="shared" ref="CT82:DD82" si="1092">CT72-CT80</f>
        <v>0</v>
      </c>
      <c r="CU82" s="17">
        <f t="shared" si="1092"/>
        <v>0</v>
      </c>
      <c r="CV82" s="17">
        <f t="shared" si="1092"/>
        <v>0</v>
      </c>
      <c r="CW82" s="17">
        <f t="shared" si="1092"/>
        <v>0</v>
      </c>
      <c r="CX82" s="17">
        <f t="shared" si="1092"/>
        <v>0</v>
      </c>
      <c r="CY82" s="17">
        <f t="shared" si="1092"/>
        <v>0</v>
      </c>
      <c r="CZ82" s="17">
        <f t="shared" si="1092"/>
        <v>0</v>
      </c>
      <c r="DA82" s="17">
        <f t="shared" si="1092"/>
        <v>0</v>
      </c>
      <c r="DB82" s="17">
        <f t="shared" si="1092"/>
        <v>0</v>
      </c>
      <c r="DC82" s="17">
        <f t="shared" si="1092"/>
        <v>0</v>
      </c>
      <c r="DD82" s="17">
        <f t="shared" si="1092"/>
        <v>0</v>
      </c>
      <c r="DE82" s="319">
        <f t="shared" ref="DE82" si="1093">SUM(CS82:DD82)</f>
        <v>0</v>
      </c>
      <c r="DF82" s="17">
        <f>DF72-DF80</f>
        <v>0</v>
      </c>
      <c r="DG82" s="17">
        <f t="shared" ref="DG82:DQ82" si="1094">DG72-DG80</f>
        <v>0</v>
      </c>
      <c r="DH82" s="17">
        <f t="shared" si="1094"/>
        <v>0</v>
      </c>
      <c r="DI82" s="17">
        <f t="shared" si="1094"/>
        <v>0</v>
      </c>
      <c r="DJ82" s="17">
        <f t="shared" si="1094"/>
        <v>0</v>
      </c>
      <c r="DK82" s="17">
        <f t="shared" si="1094"/>
        <v>0</v>
      </c>
      <c r="DL82" s="17">
        <f t="shared" si="1094"/>
        <v>0</v>
      </c>
      <c r="DM82" s="17">
        <f t="shared" si="1094"/>
        <v>0</v>
      </c>
      <c r="DN82" s="17">
        <f t="shared" si="1094"/>
        <v>0</v>
      </c>
      <c r="DO82" s="17">
        <f t="shared" si="1094"/>
        <v>0</v>
      </c>
      <c r="DP82" s="17">
        <f t="shared" si="1094"/>
        <v>0</v>
      </c>
      <c r="DQ82" s="17">
        <f t="shared" si="1094"/>
        <v>0</v>
      </c>
      <c r="DR82" s="319">
        <f t="shared" ref="DR82" si="1095">SUM(DF82:DQ82)</f>
        <v>0</v>
      </c>
      <c r="DS82" s="17">
        <f>DS72-DS80</f>
        <v>0</v>
      </c>
      <c r="DT82" s="17">
        <f t="shared" ref="DT82:ED82" si="1096">DT72-DT80</f>
        <v>0</v>
      </c>
      <c r="DU82" s="17">
        <f t="shared" si="1096"/>
        <v>0</v>
      </c>
      <c r="DV82" s="17">
        <f t="shared" si="1096"/>
        <v>0</v>
      </c>
      <c r="DW82" s="17">
        <f t="shared" si="1096"/>
        <v>0</v>
      </c>
      <c r="DX82" s="17">
        <f t="shared" si="1096"/>
        <v>0</v>
      </c>
      <c r="DY82" s="17">
        <f t="shared" si="1096"/>
        <v>0</v>
      </c>
      <c r="DZ82" s="17">
        <f t="shared" si="1096"/>
        <v>0</v>
      </c>
      <c r="EA82" s="17">
        <f t="shared" si="1096"/>
        <v>0</v>
      </c>
      <c r="EB82" s="17">
        <f t="shared" si="1096"/>
        <v>0</v>
      </c>
      <c r="EC82" s="17">
        <f t="shared" si="1096"/>
        <v>0</v>
      </c>
      <c r="ED82" s="17">
        <f t="shared" si="1096"/>
        <v>0</v>
      </c>
      <c r="EE82" s="391">
        <f t="shared" ref="EE82" si="1097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1098">SUM(G76:G82)</f>
        <v>0</v>
      </c>
      <c r="H84" s="17">
        <f t="shared" si="1098"/>
        <v>0</v>
      </c>
      <c r="I84" s="17">
        <f t="shared" si="1098"/>
        <v>0</v>
      </c>
      <c r="J84" s="17">
        <f t="shared" si="1098"/>
        <v>0</v>
      </c>
      <c r="K84" s="17">
        <f t="shared" si="1098"/>
        <v>0</v>
      </c>
      <c r="L84" s="17">
        <f t="shared" si="1098"/>
        <v>0</v>
      </c>
      <c r="M84" s="17">
        <f t="shared" si="1098"/>
        <v>0</v>
      </c>
      <c r="N84" s="17">
        <f t="shared" si="1098"/>
        <v>0</v>
      </c>
      <c r="O84" s="17">
        <f t="shared" si="1098"/>
        <v>0</v>
      </c>
      <c r="P84" s="17">
        <f t="shared" si="1098"/>
        <v>0</v>
      </c>
      <c r="Q84" s="17">
        <f t="shared" si="1098"/>
        <v>0</v>
      </c>
      <c r="R84" s="319">
        <f t="shared" ref="R84" si="1099">SUM(F84:Q84)</f>
        <v>0</v>
      </c>
      <c r="S84" s="17">
        <f>SUM(S76:S82)</f>
        <v>0</v>
      </c>
      <c r="T84" s="17">
        <f t="shared" ref="T84:AD84" si="1100">SUM(T76:T82)</f>
        <v>0</v>
      </c>
      <c r="U84" s="17">
        <f t="shared" si="1100"/>
        <v>0</v>
      </c>
      <c r="V84" s="17">
        <f t="shared" si="1100"/>
        <v>0</v>
      </c>
      <c r="W84" s="17">
        <f t="shared" si="1100"/>
        <v>0</v>
      </c>
      <c r="X84" s="17">
        <f t="shared" si="1100"/>
        <v>0</v>
      </c>
      <c r="Y84" s="17">
        <f t="shared" si="1100"/>
        <v>0</v>
      </c>
      <c r="Z84" s="17">
        <f t="shared" si="1100"/>
        <v>0</v>
      </c>
      <c r="AA84" s="17">
        <f t="shared" si="1100"/>
        <v>0</v>
      </c>
      <c r="AB84" s="17">
        <f t="shared" si="1100"/>
        <v>0</v>
      </c>
      <c r="AC84" s="17">
        <f t="shared" si="1100"/>
        <v>0</v>
      </c>
      <c r="AD84" s="17">
        <f t="shared" si="1100"/>
        <v>0</v>
      </c>
      <c r="AE84" s="319">
        <f t="shared" ref="AE84" si="1101">SUM(S84:AD84)</f>
        <v>0</v>
      </c>
      <c r="AF84" s="17">
        <f>SUM(AF76:AF82)</f>
        <v>0</v>
      </c>
      <c r="AG84" s="17">
        <f t="shared" ref="AG84:AQ84" si="1102">SUM(AG76:AG82)</f>
        <v>0</v>
      </c>
      <c r="AH84" s="17">
        <f t="shared" si="1102"/>
        <v>0</v>
      </c>
      <c r="AI84" s="17">
        <f t="shared" si="1102"/>
        <v>0</v>
      </c>
      <c r="AJ84" s="17">
        <f t="shared" si="1102"/>
        <v>0</v>
      </c>
      <c r="AK84" s="17">
        <f t="shared" si="1102"/>
        <v>0</v>
      </c>
      <c r="AL84" s="17">
        <f t="shared" si="1102"/>
        <v>0</v>
      </c>
      <c r="AM84" s="17">
        <f t="shared" si="1102"/>
        <v>0</v>
      </c>
      <c r="AN84" s="17">
        <f t="shared" si="1102"/>
        <v>0</v>
      </c>
      <c r="AO84" s="17">
        <f t="shared" si="1102"/>
        <v>0</v>
      </c>
      <c r="AP84" s="17">
        <f t="shared" si="1102"/>
        <v>0</v>
      </c>
      <c r="AQ84" s="17">
        <f t="shared" si="1102"/>
        <v>0</v>
      </c>
      <c r="AR84" s="319">
        <f t="shared" ref="AR84" si="1103">SUM(AF84:AQ84)</f>
        <v>0</v>
      </c>
      <c r="AS84" s="17">
        <f>SUM(AS76:AS82)</f>
        <v>0</v>
      </c>
      <c r="AT84" s="17">
        <f t="shared" ref="AT84:BD84" si="1104">SUM(AT76:AT82)</f>
        <v>0</v>
      </c>
      <c r="AU84" s="17">
        <f t="shared" si="1104"/>
        <v>0</v>
      </c>
      <c r="AV84" s="17">
        <f t="shared" si="1104"/>
        <v>0</v>
      </c>
      <c r="AW84" s="17">
        <f t="shared" si="1104"/>
        <v>0</v>
      </c>
      <c r="AX84" s="17">
        <f t="shared" si="1104"/>
        <v>0</v>
      </c>
      <c r="AY84" s="17">
        <f t="shared" si="1104"/>
        <v>0</v>
      </c>
      <c r="AZ84" s="17">
        <f t="shared" si="1104"/>
        <v>0</v>
      </c>
      <c r="BA84" s="17">
        <f t="shared" si="1104"/>
        <v>0</v>
      </c>
      <c r="BB84" s="17">
        <f t="shared" si="1104"/>
        <v>0</v>
      </c>
      <c r="BC84" s="17">
        <f t="shared" si="1104"/>
        <v>0</v>
      </c>
      <c r="BD84" s="17">
        <f t="shared" si="1104"/>
        <v>0</v>
      </c>
      <c r="BE84" s="319">
        <f t="shared" ref="BE84" si="1105">SUM(AS84:BD84)</f>
        <v>0</v>
      </c>
      <c r="BF84" s="17">
        <f>SUM(BF76:BF82)</f>
        <v>0</v>
      </c>
      <c r="BG84" s="17">
        <f t="shared" ref="BG84:BQ84" si="1106">SUM(BG76:BG82)</f>
        <v>0</v>
      </c>
      <c r="BH84" s="17">
        <f t="shared" si="1106"/>
        <v>0</v>
      </c>
      <c r="BI84" s="17">
        <f t="shared" si="1106"/>
        <v>0</v>
      </c>
      <c r="BJ84" s="17">
        <f t="shared" si="1106"/>
        <v>0</v>
      </c>
      <c r="BK84" s="17">
        <f t="shared" si="1106"/>
        <v>0</v>
      </c>
      <c r="BL84" s="17">
        <f t="shared" si="1106"/>
        <v>0</v>
      </c>
      <c r="BM84" s="17">
        <f t="shared" si="1106"/>
        <v>0</v>
      </c>
      <c r="BN84" s="17">
        <f t="shared" si="1106"/>
        <v>0</v>
      </c>
      <c r="BO84" s="17">
        <f t="shared" si="1106"/>
        <v>0</v>
      </c>
      <c r="BP84" s="17">
        <f t="shared" si="1106"/>
        <v>0</v>
      </c>
      <c r="BQ84" s="17">
        <f t="shared" si="1106"/>
        <v>0</v>
      </c>
      <c r="BR84" s="319">
        <f t="shared" ref="BR84" si="1107">SUM(BF84:BQ84)</f>
        <v>0</v>
      </c>
      <c r="BS84" s="17">
        <f>SUM(BS76:BS82)</f>
        <v>0</v>
      </c>
      <c r="BT84" s="17">
        <f t="shared" ref="BT84:CD84" si="1108">SUM(BT76:BT82)</f>
        <v>0</v>
      </c>
      <c r="BU84" s="17">
        <f t="shared" si="1108"/>
        <v>0</v>
      </c>
      <c r="BV84" s="17">
        <f t="shared" si="1108"/>
        <v>0</v>
      </c>
      <c r="BW84" s="17">
        <f t="shared" si="1108"/>
        <v>0</v>
      </c>
      <c r="BX84" s="17">
        <f t="shared" si="1108"/>
        <v>0</v>
      </c>
      <c r="BY84" s="17">
        <f t="shared" si="1108"/>
        <v>0</v>
      </c>
      <c r="BZ84" s="17">
        <f t="shared" si="1108"/>
        <v>0</v>
      </c>
      <c r="CA84" s="17">
        <f t="shared" si="1108"/>
        <v>0</v>
      </c>
      <c r="CB84" s="17">
        <f t="shared" si="1108"/>
        <v>0</v>
      </c>
      <c r="CC84" s="17">
        <f t="shared" si="1108"/>
        <v>0</v>
      </c>
      <c r="CD84" s="17">
        <f t="shared" si="1108"/>
        <v>0</v>
      </c>
      <c r="CE84" s="319">
        <f t="shared" ref="CE84" si="1109">SUM(BS84:CD84)</f>
        <v>0</v>
      </c>
      <c r="CF84" s="17">
        <f>SUM(CF76:CF82)</f>
        <v>0</v>
      </c>
      <c r="CG84" s="17">
        <f t="shared" ref="CG84:CQ84" si="1110">SUM(CG76:CG82)</f>
        <v>0</v>
      </c>
      <c r="CH84" s="17">
        <f t="shared" si="1110"/>
        <v>0</v>
      </c>
      <c r="CI84" s="17">
        <f t="shared" si="1110"/>
        <v>0</v>
      </c>
      <c r="CJ84" s="17">
        <f t="shared" si="1110"/>
        <v>0</v>
      </c>
      <c r="CK84" s="17">
        <f t="shared" si="1110"/>
        <v>0</v>
      </c>
      <c r="CL84" s="17">
        <f t="shared" si="1110"/>
        <v>0</v>
      </c>
      <c r="CM84" s="17">
        <f t="shared" si="1110"/>
        <v>0</v>
      </c>
      <c r="CN84" s="17">
        <f t="shared" si="1110"/>
        <v>0</v>
      </c>
      <c r="CO84" s="17">
        <f t="shared" si="1110"/>
        <v>0</v>
      </c>
      <c r="CP84" s="17">
        <f t="shared" si="1110"/>
        <v>0</v>
      </c>
      <c r="CQ84" s="17">
        <f t="shared" si="1110"/>
        <v>0</v>
      </c>
      <c r="CR84" s="319">
        <f t="shared" ref="CR84" si="1111">SUM(CF84:CQ84)</f>
        <v>0</v>
      </c>
      <c r="CS84" s="17">
        <f>SUM(CS76:CS82)</f>
        <v>0</v>
      </c>
      <c r="CT84" s="17">
        <f t="shared" ref="CT84:DD84" si="1112">SUM(CT76:CT82)</f>
        <v>0</v>
      </c>
      <c r="CU84" s="17">
        <f t="shared" si="1112"/>
        <v>0</v>
      </c>
      <c r="CV84" s="17">
        <f t="shared" si="1112"/>
        <v>0</v>
      </c>
      <c r="CW84" s="17">
        <f t="shared" si="1112"/>
        <v>0</v>
      </c>
      <c r="CX84" s="17">
        <f t="shared" si="1112"/>
        <v>0</v>
      </c>
      <c r="CY84" s="17">
        <f t="shared" si="1112"/>
        <v>0</v>
      </c>
      <c r="CZ84" s="17">
        <f t="shared" si="1112"/>
        <v>0</v>
      </c>
      <c r="DA84" s="17">
        <f t="shared" si="1112"/>
        <v>0</v>
      </c>
      <c r="DB84" s="17">
        <f t="shared" si="1112"/>
        <v>0</v>
      </c>
      <c r="DC84" s="17">
        <f t="shared" si="1112"/>
        <v>0</v>
      </c>
      <c r="DD84" s="17">
        <f t="shared" si="1112"/>
        <v>0</v>
      </c>
      <c r="DE84" s="319">
        <f t="shared" ref="DE84" si="1113">SUM(CS84:DD84)</f>
        <v>0</v>
      </c>
      <c r="DF84" s="17">
        <f>SUM(DF76:DF82)</f>
        <v>0</v>
      </c>
      <c r="DG84" s="17">
        <f t="shared" ref="DG84:DQ84" si="1114">SUM(DG76:DG82)</f>
        <v>0</v>
      </c>
      <c r="DH84" s="17">
        <f t="shared" si="1114"/>
        <v>0</v>
      </c>
      <c r="DI84" s="17">
        <f t="shared" si="1114"/>
        <v>0</v>
      </c>
      <c r="DJ84" s="17">
        <f t="shared" si="1114"/>
        <v>0</v>
      </c>
      <c r="DK84" s="17">
        <f t="shared" si="1114"/>
        <v>0</v>
      </c>
      <c r="DL84" s="17">
        <f t="shared" si="1114"/>
        <v>0</v>
      </c>
      <c r="DM84" s="17">
        <f t="shared" si="1114"/>
        <v>0</v>
      </c>
      <c r="DN84" s="17">
        <f t="shared" si="1114"/>
        <v>0</v>
      </c>
      <c r="DO84" s="17">
        <f t="shared" si="1114"/>
        <v>0</v>
      </c>
      <c r="DP84" s="17">
        <f t="shared" si="1114"/>
        <v>0</v>
      </c>
      <c r="DQ84" s="17">
        <f t="shared" si="1114"/>
        <v>0</v>
      </c>
      <c r="DR84" s="319">
        <f t="shared" ref="DR84" si="1115">SUM(DF84:DQ84)</f>
        <v>0</v>
      </c>
      <c r="DS84" s="17">
        <f>SUM(DS76:DS82)</f>
        <v>0</v>
      </c>
      <c r="DT84" s="17">
        <f t="shared" ref="DT84:ED84" si="1116">SUM(DT76:DT82)</f>
        <v>0</v>
      </c>
      <c r="DU84" s="17">
        <f t="shared" si="1116"/>
        <v>0</v>
      </c>
      <c r="DV84" s="17">
        <f t="shared" si="1116"/>
        <v>0</v>
      </c>
      <c r="DW84" s="17">
        <f t="shared" si="1116"/>
        <v>0</v>
      </c>
      <c r="DX84" s="17">
        <f t="shared" si="1116"/>
        <v>0</v>
      </c>
      <c r="DY84" s="17">
        <f t="shared" si="1116"/>
        <v>0</v>
      </c>
      <c r="DZ84" s="17">
        <f t="shared" si="1116"/>
        <v>0</v>
      </c>
      <c r="EA84" s="17">
        <f t="shared" si="1116"/>
        <v>0</v>
      </c>
      <c r="EB84" s="17">
        <f t="shared" si="1116"/>
        <v>0</v>
      </c>
      <c r="EC84" s="17">
        <f t="shared" si="1116"/>
        <v>0</v>
      </c>
      <c r="ED84" s="17">
        <f t="shared" si="1116"/>
        <v>0</v>
      </c>
      <c r="EE84" s="391">
        <f t="shared" ref="EE84" si="1117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1118">SUM(G71:G72)-G84</f>
        <v>0</v>
      </c>
      <c r="H86" s="17">
        <f t="shared" si="1118"/>
        <v>0</v>
      </c>
      <c r="I86" s="17">
        <f t="shared" si="1118"/>
        <v>0</v>
      </c>
      <c r="J86" s="17">
        <f t="shared" si="1118"/>
        <v>0</v>
      </c>
      <c r="K86" s="17">
        <f t="shared" si="1118"/>
        <v>0</v>
      </c>
      <c r="L86" s="17">
        <f t="shared" si="1118"/>
        <v>0</v>
      </c>
      <c r="M86" s="17">
        <f t="shared" si="1118"/>
        <v>0</v>
      </c>
      <c r="N86" s="17">
        <f t="shared" si="1118"/>
        <v>0</v>
      </c>
      <c r="O86" s="17">
        <f t="shared" si="1118"/>
        <v>0</v>
      </c>
      <c r="P86" s="17">
        <f t="shared" si="1118"/>
        <v>0</v>
      </c>
      <c r="Q86" s="17">
        <f t="shared" si="1118"/>
        <v>0</v>
      </c>
      <c r="R86" s="319">
        <f t="shared" ref="R86" si="1119">SUM(F86:Q86)</f>
        <v>0</v>
      </c>
      <c r="S86" s="17">
        <f>SUM(S71:S72)-S84</f>
        <v>0</v>
      </c>
      <c r="T86" s="17">
        <f t="shared" ref="T86:AD86" si="1120">SUM(T71:T72)-T84</f>
        <v>0</v>
      </c>
      <c r="U86" s="17">
        <f t="shared" si="1120"/>
        <v>0</v>
      </c>
      <c r="V86" s="17">
        <f t="shared" si="1120"/>
        <v>0</v>
      </c>
      <c r="W86" s="17">
        <f t="shared" si="1120"/>
        <v>0</v>
      </c>
      <c r="X86" s="17">
        <f t="shared" si="1120"/>
        <v>0</v>
      </c>
      <c r="Y86" s="17">
        <f t="shared" si="1120"/>
        <v>0</v>
      </c>
      <c r="Z86" s="17">
        <f t="shared" si="1120"/>
        <v>0</v>
      </c>
      <c r="AA86" s="17">
        <f t="shared" si="1120"/>
        <v>0</v>
      </c>
      <c r="AB86" s="17">
        <f t="shared" si="1120"/>
        <v>0</v>
      </c>
      <c r="AC86" s="17">
        <f t="shared" si="1120"/>
        <v>0</v>
      </c>
      <c r="AD86" s="17">
        <f t="shared" si="1120"/>
        <v>0</v>
      </c>
      <c r="AE86" s="319">
        <f t="shared" ref="AE86" si="1121">SUM(S86:AD86)</f>
        <v>0</v>
      </c>
      <c r="AF86" s="17">
        <f>SUM(AF71:AF72)-AF84</f>
        <v>0</v>
      </c>
      <c r="AG86" s="17">
        <f t="shared" ref="AG86:AQ86" si="1122">SUM(AG71:AG72)-AG84</f>
        <v>0</v>
      </c>
      <c r="AH86" s="17">
        <f t="shared" si="1122"/>
        <v>0</v>
      </c>
      <c r="AI86" s="17">
        <f t="shared" si="1122"/>
        <v>0</v>
      </c>
      <c r="AJ86" s="17">
        <f t="shared" si="1122"/>
        <v>0</v>
      </c>
      <c r="AK86" s="17">
        <f t="shared" si="1122"/>
        <v>0</v>
      </c>
      <c r="AL86" s="17">
        <f t="shared" si="1122"/>
        <v>0</v>
      </c>
      <c r="AM86" s="17">
        <f t="shared" si="1122"/>
        <v>0</v>
      </c>
      <c r="AN86" s="17">
        <f t="shared" si="1122"/>
        <v>0</v>
      </c>
      <c r="AO86" s="17">
        <f t="shared" si="1122"/>
        <v>0</v>
      </c>
      <c r="AP86" s="17">
        <f t="shared" si="1122"/>
        <v>0</v>
      </c>
      <c r="AQ86" s="17">
        <f t="shared" si="1122"/>
        <v>0</v>
      </c>
      <c r="AR86" s="319">
        <f t="shared" ref="AR86" si="1123">SUM(AF86:AQ86)</f>
        <v>0</v>
      </c>
      <c r="AS86" s="17">
        <f>SUM(AS71:AS72)-AS84</f>
        <v>0</v>
      </c>
      <c r="AT86" s="17">
        <f t="shared" ref="AT86:BD86" si="1124">SUM(AT71:AT72)-AT84</f>
        <v>0</v>
      </c>
      <c r="AU86" s="17">
        <f t="shared" si="1124"/>
        <v>0</v>
      </c>
      <c r="AV86" s="17">
        <f t="shared" si="1124"/>
        <v>0</v>
      </c>
      <c r="AW86" s="17">
        <f t="shared" si="1124"/>
        <v>0</v>
      </c>
      <c r="AX86" s="17">
        <f t="shared" si="1124"/>
        <v>0</v>
      </c>
      <c r="AY86" s="17">
        <f t="shared" si="1124"/>
        <v>0</v>
      </c>
      <c r="AZ86" s="17">
        <f t="shared" si="1124"/>
        <v>0</v>
      </c>
      <c r="BA86" s="17">
        <f t="shared" si="1124"/>
        <v>0</v>
      </c>
      <c r="BB86" s="17">
        <f t="shared" si="1124"/>
        <v>0</v>
      </c>
      <c r="BC86" s="17">
        <f t="shared" si="1124"/>
        <v>0</v>
      </c>
      <c r="BD86" s="17">
        <f t="shared" si="1124"/>
        <v>0</v>
      </c>
      <c r="BE86" s="319">
        <f t="shared" ref="BE86" si="1125">SUM(AS86:BD86)</f>
        <v>0</v>
      </c>
      <c r="BF86" s="17">
        <f>SUM(BF71:BF72)-BF84</f>
        <v>0</v>
      </c>
      <c r="BG86" s="17">
        <f t="shared" ref="BG86:BQ86" si="1126">SUM(BG71:BG72)-BG84</f>
        <v>0</v>
      </c>
      <c r="BH86" s="17">
        <f t="shared" si="1126"/>
        <v>0</v>
      </c>
      <c r="BI86" s="17">
        <f t="shared" si="1126"/>
        <v>0</v>
      </c>
      <c r="BJ86" s="17">
        <f t="shared" si="1126"/>
        <v>0</v>
      </c>
      <c r="BK86" s="17">
        <f t="shared" si="1126"/>
        <v>0</v>
      </c>
      <c r="BL86" s="17">
        <f t="shared" si="1126"/>
        <v>0</v>
      </c>
      <c r="BM86" s="17">
        <f t="shared" si="1126"/>
        <v>0</v>
      </c>
      <c r="BN86" s="17">
        <f t="shared" si="1126"/>
        <v>0</v>
      </c>
      <c r="BO86" s="17">
        <f t="shared" si="1126"/>
        <v>0</v>
      </c>
      <c r="BP86" s="17">
        <f t="shared" si="1126"/>
        <v>0</v>
      </c>
      <c r="BQ86" s="17">
        <f t="shared" si="1126"/>
        <v>0</v>
      </c>
      <c r="BR86" s="319">
        <f t="shared" ref="BR86" si="1127">SUM(BF86:BQ86)</f>
        <v>0</v>
      </c>
      <c r="BS86" s="17">
        <f>SUM(BS71:BS72)-BS84</f>
        <v>0</v>
      </c>
      <c r="BT86" s="17">
        <f t="shared" ref="BT86:CD86" si="1128">SUM(BT71:BT72)-BT84</f>
        <v>0</v>
      </c>
      <c r="BU86" s="17">
        <f t="shared" si="1128"/>
        <v>0</v>
      </c>
      <c r="BV86" s="17">
        <f t="shared" si="1128"/>
        <v>0</v>
      </c>
      <c r="BW86" s="17">
        <f t="shared" si="1128"/>
        <v>0</v>
      </c>
      <c r="BX86" s="17">
        <f t="shared" si="1128"/>
        <v>0</v>
      </c>
      <c r="BY86" s="17">
        <f t="shared" si="1128"/>
        <v>0</v>
      </c>
      <c r="BZ86" s="17">
        <f t="shared" si="1128"/>
        <v>0</v>
      </c>
      <c r="CA86" s="17">
        <f t="shared" si="1128"/>
        <v>0</v>
      </c>
      <c r="CB86" s="17">
        <f t="shared" si="1128"/>
        <v>0</v>
      </c>
      <c r="CC86" s="17">
        <f t="shared" si="1128"/>
        <v>0</v>
      </c>
      <c r="CD86" s="17">
        <f t="shared" si="1128"/>
        <v>0</v>
      </c>
      <c r="CE86" s="319">
        <f t="shared" ref="CE86" si="1129">SUM(BS86:CD86)</f>
        <v>0</v>
      </c>
      <c r="CF86" s="17">
        <f>SUM(CF71:CF72)-CF84</f>
        <v>0</v>
      </c>
      <c r="CG86" s="17">
        <f t="shared" ref="CG86:CQ86" si="1130">SUM(CG71:CG72)-CG84</f>
        <v>0</v>
      </c>
      <c r="CH86" s="17">
        <f t="shared" si="1130"/>
        <v>0</v>
      </c>
      <c r="CI86" s="17">
        <f t="shared" si="1130"/>
        <v>0</v>
      </c>
      <c r="CJ86" s="17">
        <f t="shared" si="1130"/>
        <v>0</v>
      </c>
      <c r="CK86" s="17">
        <f t="shared" si="1130"/>
        <v>0</v>
      </c>
      <c r="CL86" s="17">
        <f t="shared" si="1130"/>
        <v>0</v>
      </c>
      <c r="CM86" s="17">
        <f t="shared" si="1130"/>
        <v>0</v>
      </c>
      <c r="CN86" s="17">
        <f t="shared" si="1130"/>
        <v>0</v>
      </c>
      <c r="CO86" s="17">
        <f t="shared" si="1130"/>
        <v>0</v>
      </c>
      <c r="CP86" s="17">
        <f t="shared" si="1130"/>
        <v>0</v>
      </c>
      <c r="CQ86" s="17">
        <f t="shared" si="1130"/>
        <v>0</v>
      </c>
      <c r="CR86" s="319">
        <f t="shared" ref="CR86" si="1131">SUM(CF86:CQ86)</f>
        <v>0</v>
      </c>
      <c r="CS86" s="17">
        <f>SUM(CS71:CS72)-CS84</f>
        <v>0</v>
      </c>
      <c r="CT86" s="17">
        <f t="shared" ref="CT86:DD86" si="1132">SUM(CT71:CT72)-CT84</f>
        <v>0</v>
      </c>
      <c r="CU86" s="17">
        <f t="shared" si="1132"/>
        <v>0</v>
      </c>
      <c r="CV86" s="17">
        <f t="shared" si="1132"/>
        <v>0</v>
      </c>
      <c r="CW86" s="17">
        <f t="shared" si="1132"/>
        <v>0</v>
      </c>
      <c r="CX86" s="17">
        <f t="shared" si="1132"/>
        <v>0</v>
      </c>
      <c r="CY86" s="17">
        <f t="shared" si="1132"/>
        <v>0</v>
      </c>
      <c r="CZ86" s="17">
        <f t="shared" si="1132"/>
        <v>0</v>
      </c>
      <c r="DA86" s="17">
        <f t="shared" si="1132"/>
        <v>0</v>
      </c>
      <c r="DB86" s="17">
        <f t="shared" si="1132"/>
        <v>0</v>
      </c>
      <c r="DC86" s="17">
        <f t="shared" si="1132"/>
        <v>0</v>
      </c>
      <c r="DD86" s="17">
        <f t="shared" si="1132"/>
        <v>0</v>
      </c>
      <c r="DE86" s="319">
        <f t="shared" ref="DE86" si="1133">SUM(CS86:DD86)</f>
        <v>0</v>
      </c>
      <c r="DF86" s="17">
        <f>SUM(DF71:DF72)-DF84</f>
        <v>0</v>
      </c>
      <c r="DG86" s="17">
        <f t="shared" ref="DG86:DQ86" si="1134">SUM(DG71:DG72)-DG84</f>
        <v>0</v>
      </c>
      <c r="DH86" s="17">
        <f t="shared" si="1134"/>
        <v>0</v>
      </c>
      <c r="DI86" s="17">
        <f t="shared" si="1134"/>
        <v>0</v>
      </c>
      <c r="DJ86" s="17">
        <f t="shared" si="1134"/>
        <v>0</v>
      </c>
      <c r="DK86" s="17">
        <f t="shared" si="1134"/>
        <v>0</v>
      </c>
      <c r="DL86" s="17">
        <f t="shared" si="1134"/>
        <v>0</v>
      </c>
      <c r="DM86" s="17">
        <f t="shared" si="1134"/>
        <v>0</v>
      </c>
      <c r="DN86" s="17">
        <f t="shared" si="1134"/>
        <v>0</v>
      </c>
      <c r="DO86" s="17">
        <f t="shared" si="1134"/>
        <v>0</v>
      </c>
      <c r="DP86" s="17">
        <f t="shared" si="1134"/>
        <v>0</v>
      </c>
      <c r="DQ86" s="17">
        <f t="shared" si="1134"/>
        <v>0</v>
      </c>
      <c r="DR86" s="319">
        <f t="shared" ref="DR86" si="1135">SUM(DF86:DQ86)</f>
        <v>0</v>
      </c>
      <c r="DS86" s="17">
        <f>SUM(DS71:DS72)-DS84</f>
        <v>0</v>
      </c>
      <c r="DT86" s="17">
        <f t="shared" ref="DT86:ED86" si="1136">SUM(DT71:DT72)-DT84</f>
        <v>0</v>
      </c>
      <c r="DU86" s="17">
        <f t="shared" si="1136"/>
        <v>0</v>
      </c>
      <c r="DV86" s="17">
        <f t="shared" si="1136"/>
        <v>0</v>
      </c>
      <c r="DW86" s="17">
        <f t="shared" si="1136"/>
        <v>0</v>
      </c>
      <c r="DX86" s="17">
        <f t="shared" si="1136"/>
        <v>0</v>
      </c>
      <c r="DY86" s="17">
        <f t="shared" si="1136"/>
        <v>0</v>
      </c>
      <c r="DZ86" s="17">
        <f t="shared" si="1136"/>
        <v>0</v>
      </c>
      <c r="EA86" s="17">
        <f t="shared" si="1136"/>
        <v>0</v>
      </c>
      <c r="EB86" s="17">
        <f t="shared" si="1136"/>
        <v>0</v>
      </c>
      <c r="EC86" s="17">
        <f t="shared" si="1136"/>
        <v>0</v>
      </c>
      <c r="ED86" s="17">
        <f t="shared" si="1136"/>
        <v>0</v>
      </c>
      <c r="EE86" s="391">
        <f t="shared" ref="EE86" si="1137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6 EMPRUNT 1'!$G$14:$G$2000,MATCH('SPACELOG 6 BP'!F$2,'SPACELOG 6 EMPRUNT 1'!$Z$14:$Z$2000,0)),0)</f>
        <v>0</v>
      </c>
      <c r="G88" s="17">
        <f>IFERROR(INDEX('SPACELOG 6 EMPRUNT 1'!$G$14:$G$2000,MATCH('SPACELOG 6 BP'!G$2,'SPACELOG 6 EMPRUNT 1'!$Z$14:$Z$2000,0)),0)</f>
        <v>0</v>
      </c>
      <c r="H88" s="17">
        <f>IFERROR(INDEX('SPACELOG 6 EMPRUNT 1'!$G$14:$G$2000,MATCH('SPACELOG 6 BP'!H$2,'SPACELOG 6 EMPRUNT 1'!$Z$14:$Z$2000,0)),0)</f>
        <v>0</v>
      </c>
      <c r="I88" s="17">
        <f>IFERROR(INDEX('SPACELOG 6 EMPRUNT 1'!$G$14:$G$2000,MATCH('SPACELOG 6 BP'!I$2,'SPACELOG 6 EMPRUNT 1'!$Z$14:$Z$2000,0)),0)</f>
        <v>0</v>
      </c>
      <c r="J88" s="17">
        <f>IFERROR(INDEX('SPACELOG 6 EMPRUNT 1'!$G$14:$G$2000,MATCH('SPACELOG 6 BP'!J$2,'SPACELOG 6 EMPRUNT 1'!$Z$14:$Z$2000,0)),0)</f>
        <v>0</v>
      </c>
      <c r="K88" s="17">
        <f>IFERROR(INDEX('SPACELOG 6 EMPRUNT 1'!$G$14:$G$2000,MATCH('SPACELOG 6 BP'!K$2,'SPACELOG 6 EMPRUNT 1'!$Z$14:$Z$2000,0)),0)</f>
        <v>0</v>
      </c>
      <c r="L88" s="17">
        <f>IFERROR(INDEX('SPACELOG 6 EMPRUNT 1'!$G$14:$G$2000,MATCH('SPACELOG 6 BP'!L$2,'SPACELOG 6 EMPRUNT 1'!$Z$14:$Z$2000,0)),0)</f>
        <v>0</v>
      </c>
      <c r="M88" s="17">
        <f>IFERROR(INDEX('SPACELOG 6 EMPRUNT 1'!$G$14:$G$2000,MATCH('SPACELOG 6 BP'!M$2,'SPACELOG 6 EMPRUNT 1'!$Z$14:$Z$2000,0)),0)</f>
        <v>0</v>
      </c>
      <c r="N88" s="17">
        <f>IFERROR(INDEX('SPACELOG 6 EMPRUNT 1'!$G$14:$G$2000,MATCH('SPACELOG 6 BP'!N$2,'SPACELOG 6 EMPRUNT 1'!$Z$14:$Z$2000,0)),0)</f>
        <v>0</v>
      </c>
      <c r="O88" s="17">
        <f>IFERROR(INDEX('SPACELOG 6 EMPRUNT 1'!$G$14:$G$2000,MATCH('SPACELOG 6 BP'!O$2,'SPACELOG 6 EMPRUNT 1'!$Z$14:$Z$2000,0)),0)</f>
        <v>0</v>
      </c>
      <c r="P88" s="17">
        <f>IFERROR(INDEX('SPACELOG 6 EMPRUNT 1'!$G$14:$G$2000,MATCH('SPACELOG 6 BP'!P$2,'SPACELOG 6 EMPRUNT 1'!$Z$14:$Z$2000,0)),0)</f>
        <v>0</v>
      </c>
      <c r="Q88" s="17">
        <f>IFERROR(INDEX('SPACELOG 6 EMPRUNT 1'!$G$14:$G$2000,MATCH('SPACELOG 6 BP'!Q$2,'SPACELOG 6 EMPRUNT 1'!$Z$14:$Z$2000,0)),0)</f>
        <v>0</v>
      </c>
      <c r="R88" s="319">
        <f>SUM(F88:Q88)</f>
        <v>0</v>
      </c>
      <c r="S88" s="17">
        <f>IFERROR(INDEX('SPACELOG 6 EMPRUNT 1'!$G$14:$G$2000,MATCH('SPACELOG 6 BP'!S$2,'SPACELOG 6 EMPRUNT 1'!$Z$14:$Z$2000,0)),0)</f>
        <v>0</v>
      </c>
      <c r="T88" s="17">
        <f>IFERROR(INDEX('SPACELOG 6 EMPRUNT 1'!$G$14:$G$2000,MATCH('SPACELOG 6 BP'!T$2,'SPACELOG 6 EMPRUNT 1'!$Z$14:$Z$2000,0)),0)</f>
        <v>0</v>
      </c>
      <c r="U88" s="17">
        <f>IFERROR(INDEX('SPACELOG 6 EMPRUNT 1'!$G$14:$G$2000,MATCH('SPACELOG 6 BP'!U$2,'SPACELOG 6 EMPRUNT 1'!$Z$14:$Z$2000,0)),0)</f>
        <v>0</v>
      </c>
      <c r="V88" s="17">
        <f>IFERROR(INDEX('SPACELOG 6 EMPRUNT 1'!$G$14:$G$2000,MATCH('SPACELOG 6 BP'!V$2,'SPACELOG 6 EMPRUNT 1'!$Z$14:$Z$2000,0)),0)</f>
        <v>0</v>
      </c>
      <c r="W88" s="17">
        <f>IFERROR(INDEX('SPACELOG 6 EMPRUNT 1'!$G$14:$G$2000,MATCH('SPACELOG 6 BP'!W$2,'SPACELOG 6 EMPRUNT 1'!$Z$14:$Z$2000,0)),0)</f>
        <v>0</v>
      </c>
      <c r="X88" s="17">
        <f>IFERROR(INDEX('SPACELOG 6 EMPRUNT 1'!$G$14:$G$2000,MATCH('SPACELOG 6 BP'!X$2,'SPACELOG 6 EMPRUNT 1'!$Z$14:$Z$2000,0)),0)</f>
        <v>0</v>
      </c>
      <c r="Y88" s="17">
        <f>IFERROR(INDEX('SPACELOG 6 EMPRUNT 1'!$G$14:$G$2000,MATCH('SPACELOG 6 BP'!Y$2,'SPACELOG 6 EMPRUNT 1'!$Z$14:$Z$2000,0)),0)</f>
        <v>0</v>
      </c>
      <c r="Z88" s="17">
        <f>IFERROR(INDEX('SPACELOG 6 EMPRUNT 1'!$G$14:$G$2000,MATCH('SPACELOG 6 BP'!Z$2,'SPACELOG 6 EMPRUNT 1'!$Z$14:$Z$2000,0)),0)</f>
        <v>0</v>
      </c>
      <c r="AA88" s="17">
        <f>IFERROR(INDEX('SPACELOG 6 EMPRUNT 1'!$G$14:$G$2000,MATCH('SPACELOG 6 BP'!AA$2,'SPACELOG 6 EMPRUNT 1'!$Z$14:$Z$2000,0)),0)</f>
        <v>0</v>
      </c>
      <c r="AB88" s="17">
        <f>IFERROR(INDEX('SPACELOG 6 EMPRUNT 1'!$G$14:$G$2000,MATCH('SPACELOG 6 BP'!AB$2,'SPACELOG 6 EMPRUNT 1'!$Z$14:$Z$2000,0)),0)</f>
        <v>0</v>
      </c>
      <c r="AC88" s="17">
        <f>IFERROR(INDEX('SPACELOG 6 EMPRUNT 1'!$G$14:$G$2000,MATCH('SPACELOG 6 BP'!AC$2,'SPACELOG 6 EMPRUNT 1'!$Z$14:$Z$2000,0)),0)</f>
        <v>0</v>
      </c>
      <c r="AD88" s="17">
        <f>IFERROR(INDEX('SPACELOG 6 EMPRUNT 1'!$G$14:$G$2000,MATCH('SPACELOG 6 BP'!AD$2,'SPACELOG 6 EMPRUNT 1'!$Z$14:$Z$2000,0)),0)</f>
        <v>0</v>
      </c>
      <c r="AE88" s="319">
        <f t="shared" ref="AE88:AE90" si="1138">SUM(S88:AD88)</f>
        <v>0</v>
      </c>
      <c r="AF88" s="17">
        <f>IFERROR(INDEX('SPACELOG 6 EMPRUNT 1'!$G$14:$G$2000,MATCH('SPACELOG 6 BP'!AF$2,'SPACELOG 6 EMPRUNT 1'!$Z$14:$Z$2000,0)),0)</f>
        <v>0</v>
      </c>
      <c r="AG88" s="17">
        <f>IFERROR(INDEX('SPACELOG 6 EMPRUNT 1'!$G$14:$G$2000,MATCH('SPACELOG 6 BP'!AG$2,'SPACELOG 6 EMPRUNT 1'!$Z$14:$Z$2000,0)),0)</f>
        <v>0</v>
      </c>
      <c r="AH88" s="17">
        <f>IFERROR(INDEX('SPACELOG 6 EMPRUNT 1'!$G$14:$G$2000,MATCH('SPACELOG 6 BP'!AH$2,'SPACELOG 6 EMPRUNT 1'!$Z$14:$Z$2000,0)),0)</f>
        <v>0</v>
      </c>
      <c r="AI88" s="17">
        <f>IFERROR(INDEX('SPACELOG 6 EMPRUNT 1'!$G$14:$G$2000,MATCH('SPACELOG 6 BP'!AI$2,'SPACELOG 6 EMPRUNT 1'!$Z$14:$Z$2000,0)),0)</f>
        <v>0</v>
      </c>
      <c r="AJ88" s="17">
        <f>IFERROR(INDEX('SPACELOG 6 EMPRUNT 1'!$G$14:$G$2000,MATCH('SPACELOG 6 BP'!AJ$2,'SPACELOG 6 EMPRUNT 1'!$Z$14:$Z$2000,0)),0)</f>
        <v>0</v>
      </c>
      <c r="AK88" s="17">
        <f>IFERROR(INDEX('SPACELOG 6 EMPRUNT 1'!$G$14:$G$2000,MATCH('SPACELOG 6 BP'!AK$2,'SPACELOG 6 EMPRUNT 1'!$Z$14:$Z$2000,0)),0)</f>
        <v>0</v>
      </c>
      <c r="AL88" s="17">
        <f>IFERROR(INDEX('SPACELOG 6 EMPRUNT 1'!$G$14:$G$2000,MATCH('SPACELOG 6 BP'!AL$2,'SPACELOG 6 EMPRUNT 1'!$Z$14:$Z$2000,0)),0)</f>
        <v>0</v>
      </c>
      <c r="AM88" s="17">
        <f>IFERROR(INDEX('SPACELOG 6 EMPRUNT 1'!$G$14:$G$2000,MATCH('SPACELOG 6 BP'!AM$2,'SPACELOG 6 EMPRUNT 1'!$Z$14:$Z$2000,0)),0)</f>
        <v>0</v>
      </c>
      <c r="AN88" s="17">
        <f>IFERROR(INDEX('SPACELOG 6 EMPRUNT 1'!$G$14:$G$2000,MATCH('SPACELOG 6 BP'!AN$2,'SPACELOG 6 EMPRUNT 1'!$Z$14:$Z$2000,0)),0)</f>
        <v>0</v>
      </c>
      <c r="AO88" s="17">
        <f>IFERROR(INDEX('SPACELOG 6 EMPRUNT 1'!$G$14:$G$2000,MATCH('SPACELOG 6 BP'!AO$2,'SPACELOG 6 EMPRUNT 1'!$Z$14:$Z$2000,0)),0)</f>
        <v>0</v>
      </c>
      <c r="AP88" s="17">
        <f>IFERROR(INDEX('SPACELOG 6 EMPRUNT 1'!$G$14:$G$2000,MATCH('SPACELOG 6 BP'!AP$2,'SPACELOG 6 EMPRUNT 1'!$Z$14:$Z$2000,0)),0)</f>
        <v>0</v>
      </c>
      <c r="AQ88" s="17">
        <f>IFERROR(INDEX('SPACELOG 6 EMPRUNT 1'!$G$14:$G$2000,MATCH('SPACELOG 6 BP'!AQ$2,'SPACELOG 6 EMPRUNT 1'!$Z$14:$Z$2000,0)),0)</f>
        <v>0</v>
      </c>
      <c r="AR88" s="319">
        <f t="shared" ref="AR88:AR90" si="1139">SUM(AF88:AQ88)</f>
        <v>0</v>
      </c>
      <c r="AS88" s="17">
        <f>IFERROR(INDEX('SPACELOG 6 EMPRUNT 1'!$G$14:$G$2000,MATCH('SPACELOG 6 BP'!AS$2,'SPACELOG 6 EMPRUNT 1'!$Z$14:$Z$2000,0)),0)</f>
        <v>0</v>
      </c>
      <c r="AT88" s="17">
        <f>IFERROR(INDEX('SPACELOG 6 EMPRUNT 1'!$G$14:$G$2000,MATCH('SPACELOG 6 BP'!AT$2,'SPACELOG 6 EMPRUNT 1'!$Z$14:$Z$2000,0)),0)</f>
        <v>0</v>
      </c>
      <c r="AU88" s="17">
        <f>IFERROR(INDEX('SPACELOG 6 EMPRUNT 1'!$G$14:$G$2000,MATCH('SPACELOG 6 BP'!AU$2,'SPACELOG 6 EMPRUNT 1'!$Z$14:$Z$2000,0)),0)</f>
        <v>0</v>
      </c>
      <c r="AV88" s="17">
        <f>IFERROR(INDEX('SPACELOG 6 EMPRUNT 1'!$G$14:$G$2000,MATCH('SPACELOG 6 BP'!AV$2,'SPACELOG 6 EMPRUNT 1'!$Z$14:$Z$2000,0)),0)</f>
        <v>0</v>
      </c>
      <c r="AW88" s="17">
        <f>IFERROR(INDEX('SPACELOG 6 EMPRUNT 1'!$G$14:$G$2000,MATCH('SPACELOG 6 BP'!AW$2,'SPACELOG 6 EMPRUNT 1'!$Z$14:$Z$2000,0)),0)</f>
        <v>0</v>
      </c>
      <c r="AX88" s="17">
        <f>IFERROR(INDEX('SPACELOG 6 EMPRUNT 1'!$G$14:$G$2000,MATCH('SPACELOG 6 BP'!AX$2,'SPACELOG 6 EMPRUNT 1'!$Z$14:$Z$2000,0)),0)</f>
        <v>0</v>
      </c>
      <c r="AY88" s="17">
        <f>IFERROR(INDEX('SPACELOG 6 EMPRUNT 1'!$G$14:$G$2000,MATCH('SPACELOG 6 BP'!AY$2,'SPACELOG 6 EMPRUNT 1'!$Z$14:$Z$2000,0)),0)</f>
        <v>0</v>
      </c>
      <c r="AZ88" s="17">
        <f>IFERROR(INDEX('SPACELOG 6 EMPRUNT 1'!$G$14:$G$2000,MATCH('SPACELOG 6 BP'!AZ$2,'SPACELOG 6 EMPRUNT 1'!$Z$14:$Z$2000,0)),0)</f>
        <v>0</v>
      </c>
      <c r="BA88" s="17">
        <f>IFERROR(INDEX('SPACELOG 6 EMPRUNT 1'!$G$14:$G$2000,MATCH('SPACELOG 6 BP'!BA$2,'SPACELOG 6 EMPRUNT 1'!$Z$14:$Z$2000,0)),0)</f>
        <v>0</v>
      </c>
      <c r="BB88" s="17">
        <f>IFERROR(INDEX('SPACELOG 6 EMPRUNT 1'!$G$14:$G$2000,MATCH('SPACELOG 6 BP'!BB$2,'SPACELOG 6 EMPRUNT 1'!$Z$14:$Z$2000,0)),0)</f>
        <v>0</v>
      </c>
      <c r="BC88" s="17">
        <f>IFERROR(INDEX('SPACELOG 6 EMPRUNT 1'!$G$14:$G$2000,MATCH('SPACELOG 6 BP'!BC$2,'SPACELOG 6 EMPRUNT 1'!$Z$14:$Z$2000,0)),0)</f>
        <v>0</v>
      </c>
      <c r="BD88" s="17">
        <f>IFERROR(INDEX('SPACELOG 6 EMPRUNT 1'!$G$14:$G$2000,MATCH('SPACELOG 6 BP'!BD$2,'SPACELOG 6 EMPRUNT 1'!$Z$14:$Z$2000,0)),0)</f>
        <v>0</v>
      </c>
      <c r="BE88" s="319">
        <f t="shared" ref="BE88:BE90" si="1140">SUM(AS88:BD88)</f>
        <v>0</v>
      </c>
      <c r="BF88" s="17">
        <f>IFERROR(INDEX('SPACELOG 6 EMPRUNT 1'!$G$14:$G$2000,MATCH('SPACELOG 6 BP'!BF$2,'SPACELOG 6 EMPRUNT 1'!$Z$14:$Z$2000,0)),0)</f>
        <v>0</v>
      </c>
      <c r="BG88" s="17">
        <f>IFERROR(INDEX('SPACELOG 6 EMPRUNT 1'!$G$14:$G$2000,MATCH('SPACELOG 6 BP'!BG$2,'SPACELOG 6 EMPRUNT 1'!$Z$14:$Z$2000,0)),0)</f>
        <v>0</v>
      </c>
      <c r="BH88" s="17">
        <f>IFERROR(INDEX('SPACELOG 6 EMPRUNT 1'!$G$14:$G$2000,MATCH('SPACELOG 6 BP'!BH$2,'SPACELOG 6 EMPRUNT 1'!$Z$14:$Z$2000,0)),0)</f>
        <v>0</v>
      </c>
      <c r="BI88" s="17">
        <f>IFERROR(INDEX('SPACELOG 6 EMPRUNT 1'!$G$14:$G$2000,MATCH('SPACELOG 6 BP'!BI$2,'SPACELOG 6 EMPRUNT 1'!$Z$14:$Z$2000,0)),0)</f>
        <v>0</v>
      </c>
      <c r="BJ88" s="17">
        <f>IFERROR(INDEX('SPACELOG 6 EMPRUNT 1'!$G$14:$G$2000,MATCH('SPACELOG 6 BP'!BJ$2,'SPACELOG 6 EMPRUNT 1'!$Z$14:$Z$2000,0)),0)</f>
        <v>0</v>
      </c>
      <c r="BK88" s="17">
        <f>IFERROR(INDEX('SPACELOG 6 EMPRUNT 1'!$G$14:$G$2000,MATCH('SPACELOG 6 BP'!BK$2,'SPACELOG 6 EMPRUNT 1'!$Z$14:$Z$2000,0)),0)</f>
        <v>0</v>
      </c>
      <c r="BL88" s="17">
        <f>IFERROR(INDEX('SPACELOG 6 EMPRUNT 1'!$G$14:$G$2000,MATCH('SPACELOG 6 BP'!BL$2,'SPACELOG 6 EMPRUNT 1'!$Z$14:$Z$2000,0)),0)</f>
        <v>0</v>
      </c>
      <c r="BM88" s="17">
        <f>IFERROR(INDEX('SPACELOG 6 EMPRUNT 1'!$G$14:$G$2000,MATCH('SPACELOG 6 BP'!BM$2,'SPACELOG 6 EMPRUNT 1'!$Z$14:$Z$2000,0)),0)</f>
        <v>0</v>
      </c>
      <c r="BN88" s="17">
        <f>IFERROR(INDEX('SPACELOG 6 EMPRUNT 1'!$G$14:$G$2000,MATCH('SPACELOG 6 BP'!BN$2,'SPACELOG 6 EMPRUNT 1'!$Z$14:$Z$2000,0)),0)</f>
        <v>0</v>
      </c>
      <c r="BO88" s="17">
        <f>IFERROR(INDEX('SPACELOG 6 EMPRUNT 1'!$G$14:$G$2000,MATCH('SPACELOG 6 BP'!BO$2,'SPACELOG 6 EMPRUNT 1'!$Z$14:$Z$2000,0)),0)</f>
        <v>0</v>
      </c>
      <c r="BP88" s="17">
        <f>IFERROR(INDEX('SPACELOG 6 EMPRUNT 1'!$G$14:$G$2000,MATCH('SPACELOG 6 BP'!BP$2,'SPACELOG 6 EMPRUNT 1'!$Z$14:$Z$2000,0)),0)</f>
        <v>0</v>
      </c>
      <c r="BQ88" s="17">
        <f>IFERROR(INDEX('SPACELOG 6 EMPRUNT 1'!$G$14:$G$2000,MATCH('SPACELOG 6 BP'!BQ$2,'SPACELOG 6 EMPRUNT 1'!$Z$14:$Z$2000,0)),0)</f>
        <v>0</v>
      </c>
      <c r="BR88" s="319">
        <f t="shared" ref="BR88:BR90" si="1141">SUM(BF88:BQ88)</f>
        <v>0</v>
      </c>
      <c r="BS88" s="17">
        <f>IFERROR(INDEX('SPACELOG 6 EMPRUNT 1'!$G$14:$G$2000,MATCH('SPACELOG 6 BP'!BS$2,'SPACELOG 6 EMPRUNT 1'!$Z$14:$Z$2000,0)),0)</f>
        <v>0</v>
      </c>
      <c r="BT88" s="17">
        <f>IFERROR(INDEX('SPACELOG 6 EMPRUNT 1'!$G$14:$G$2000,MATCH('SPACELOG 6 BP'!BT$2,'SPACELOG 6 EMPRUNT 1'!$Z$14:$Z$2000,0)),0)</f>
        <v>0</v>
      </c>
      <c r="BU88" s="17">
        <f>IFERROR(INDEX('SPACELOG 6 EMPRUNT 1'!$G$14:$G$2000,MATCH('SPACELOG 6 BP'!BU$2,'SPACELOG 6 EMPRUNT 1'!$Z$14:$Z$2000,0)),0)</f>
        <v>0</v>
      </c>
      <c r="BV88" s="17">
        <f>IFERROR(INDEX('SPACELOG 6 EMPRUNT 1'!$G$14:$G$2000,MATCH('SPACELOG 6 BP'!BV$2,'SPACELOG 6 EMPRUNT 1'!$Z$14:$Z$2000,0)),0)</f>
        <v>0</v>
      </c>
      <c r="BW88" s="17">
        <f>IFERROR(INDEX('SPACELOG 6 EMPRUNT 1'!$G$14:$G$2000,MATCH('SPACELOG 6 BP'!BW$2,'SPACELOG 6 EMPRUNT 1'!$Z$14:$Z$2000,0)),0)</f>
        <v>0</v>
      </c>
      <c r="BX88" s="17">
        <f>IFERROR(INDEX('SPACELOG 6 EMPRUNT 1'!$G$14:$G$2000,MATCH('SPACELOG 6 BP'!BX$2,'SPACELOG 6 EMPRUNT 1'!$Z$14:$Z$2000,0)),0)</f>
        <v>0</v>
      </c>
      <c r="BY88" s="17">
        <f>IFERROR(INDEX('SPACELOG 6 EMPRUNT 1'!$G$14:$G$2000,MATCH('SPACELOG 6 BP'!BY$2,'SPACELOG 6 EMPRUNT 1'!$Z$14:$Z$2000,0)),0)</f>
        <v>0</v>
      </c>
      <c r="BZ88" s="17">
        <f>IFERROR(INDEX('SPACELOG 6 EMPRUNT 1'!$G$14:$G$2000,MATCH('SPACELOG 6 BP'!BZ$2,'SPACELOG 6 EMPRUNT 1'!$Z$14:$Z$2000,0)),0)</f>
        <v>0</v>
      </c>
      <c r="CA88" s="17">
        <f>IFERROR(INDEX('SPACELOG 6 EMPRUNT 1'!$G$14:$G$2000,MATCH('SPACELOG 6 BP'!CA$2,'SPACELOG 6 EMPRUNT 1'!$Z$14:$Z$2000,0)),0)</f>
        <v>0</v>
      </c>
      <c r="CB88" s="17">
        <f>IFERROR(INDEX('SPACELOG 6 EMPRUNT 1'!$G$14:$G$2000,MATCH('SPACELOG 6 BP'!CB$2,'SPACELOG 6 EMPRUNT 1'!$Z$14:$Z$2000,0)),0)</f>
        <v>0</v>
      </c>
      <c r="CC88" s="17">
        <f>IFERROR(INDEX('SPACELOG 6 EMPRUNT 1'!$G$14:$G$2000,MATCH('SPACELOG 6 BP'!CC$2,'SPACELOG 6 EMPRUNT 1'!$Z$14:$Z$2000,0)),0)</f>
        <v>0</v>
      </c>
      <c r="CD88" s="17">
        <f>IFERROR(INDEX('SPACELOG 6 EMPRUNT 1'!$G$14:$G$2000,MATCH('SPACELOG 6 BP'!CD$2,'SPACELOG 6 EMPRUNT 1'!$Z$14:$Z$2000,0)),0)</f>
        <v>0</v>
      </c>
      <c r="CE88" s="319">
        <f t="shared" ref="CE88:CE90" si="1142">SUM(BS88:CD88)</f>
        <v>0</v>
      </c>
      <c r="CF88" s="17">
        <f>IFERROR(INDEX('SPACELOG 6 EMPRUNT 1'!$G$14:$G$2000,MATCH('SPACELOG 6 BP'!CF$2,'SPACELOG 6 EMPRUNT 1'!$Z$14:$Z$2000,0)),0)</f>
        <v>0</v>
      </c>
      <c r="CG88" s="17">
        <f>IFERROR(INDEX('SPACELOG 6 EMPRUNT 1'!$G$14:$G$2000,MATCH('SPACELOG 6 BP'!CG$2,'SPACELOG 6 EMPRUNT 1'!$Z$14:$Z$2000,0)),0)</f>
        <v>0</v>
      </c>
      <c r="CH88" s="17">
        <f>IFERROR(INDEX('SPACELOG 6 EMPRUNT 1'!$G$14:$G$2000,MATCH('SPACELOG 6 BP'!CH$2,'SPACELOG 6 EMPRUNT 1'!$Z$14:$Z$2000,0)),0)</f>
        <v>0</v>
      </c>
      <c r="CI88" s="17">
        <f>IFERROR(INDEX('SPACELOG 6 EMPRUNT 1'!$G$14:$G$2000,MATCH('SPACELOG 6 BP'!CI$2,'SPACELOG 6 EMPRUNT 1'!$Z$14:$Z$2000,0)),0)</f>
        <v>0</v>
      </c>
      <c r="CJ88" s="17">
        <f>IFERROR(INDEX('SPACELOG 6 EMPRUNT 1'!$G$14:$G$2000,MATCH('SPACELOG 6 BP'!CJ$2,'SPACELOG 6 EMPRUNT 1'!$Z$14:$Z$2000,0)),0)</f>
        <v>0</v>
      </c>
      <c r="CK88" s="17">
        <f>IFERROR(INDEX('SPACELOG 6 EMPRUNT 1'!$G$14:$G$2000,MATCH('SPACELOG 6 BP'!CK$2,'SPACELOG 6 EMPRUNT 1'!$Z$14:$Z$2000,0)),0)</f>
        <v>0</v>
      </c>
      <c r="CL88" s="17">
        <f>IFERROR(INDEX('SPACELOG 6 EMPRUNT 1'!$G$14:$G$2000,MATCH('SPACELOG 6 BP'!CL$2,'SPACELOG 6 EMPRUNT 1'!$Z$14:$Z$2000,0)),0)</f>
        <v>0</v>
      </c>
      <c r="CM88" s="17">
        <f>IFERROR(INDEX('SPACELOG 6 EMPRUNT 1'!$G$14:$G$2000,MATCH('SPACELOG 6 BP'!CM$2,'SPACELOG 6 EMPRUNT 1'!$Z$14:$Z$2000,0)),0)</f>
        <v>0</v>
      </c>
      <c r="CN88" s="17">
        <f>IFERROR(INDEX('SPACELOG 6 EMPRUNT 1'!$G$14:$G$2000,MATCH('SPACELOG 6 BP'!CN$2,'SPACELOG 6 EMPRUNT 1'!$Z$14:$Z$2000,0)),0)</f>
        <v>0</v>
      </c>
      <c r="CO88" s="17">
        <f>IFERROR(INDEX('SPACELOG 6 EMPRUNT 1'!$G$14:$G$2000,MATCH('SPACELOG 6 BP'!CO$2,'SPACELOG 6 EMPRUNT 1'!$Z$14:$Z$2000,0)),0)</f>
        <v>0</v>
      </c>
      <c r="CP88" s="17">
        <f>IFERROR(INDEX('SPACELOG 6 EMPRUNT 1'!$G$14:$G$2000,MATCH('SPACELOG 6 BP'!CP$2,'SPACELOG 6 EMPRUNT 1'!$Z$14:$Z$2000,0)),0)</f>
        <v>0</v>
      </c>
      <c r="CQ88" s="17">
        <f>IFERROR(INDEX('SPACELOG 6 EMPRUNT 1'!$G$14:$G$2000,MATCH('SPACELOG 6 BP'!CQ$2,'SPACELOG 6 EMPRUNT 1'!$Z$14:$Z$2000,0)),0)</f>
        <v>0</v>
      </c>
      <c r="CR88" s="319">
        <f t="shared" ref="CR88:CR90" si="1143">SUM(CF88:CQ88)</f>
        <v>0</v>
      </c>
      <c r="CS88" s="17">
        <f>IFERROR(INDEX('SPACELOG 6 EMPRUNT 1'!$G$14:$G$2000,MATCH('SPACELOG 6 BP'!CS$2,'SPACELOG 6 EMPRUNT 1'!$Z$14:$Z$2000,0)),0)</f>
        <v>0</v>
      </c>
      <c r="CT88" s="17">
        <f>IFERROR(INDEX('SPACELOG 6 EMPRUNT 1'!$G$14:$G$2000,MATCH('SPACELOG 6 BP'!CT$2,'SPACELOG 6 EMPRUNT 1'!$Z$14:$Z$2000,0)),0)</f>
        <v>0</v>
      </c>
      <c r="CU88" s="17">
        <f>IFERROR(INDEX('SPACELOG 6 EMPRUNT 1'!$G$14:$G$2000,MATCH('SPACELOG 6 BP'!CU$2,'SPACELOG 6 EMPRUNT 1'!$Z$14:$Z$2000,0)),0)</f>
        <v>0</v>
      </c>
      <c r="CV88" s="17">
        <f>IFERROR(INDEX('SPACELOG 6 EMPRUNT 1'!$G$14:$G$2000,MATCH('SPACELOG 6 BP'!CV$2,'SPACELOG 6 EMPRUNT 1'!$Z$14:$Z$2000,0)),0)</f>
        <v>0</v>
      </c>
      <c r="CW88" s="17">
        <f>IFERROR(INDEX('SPACELOG 6 EMPRUNT 1'!$G$14:$G$2000,MATCH('SPACELOG 6 BP'!CW$2,'SPACELOG 6 EMPRUNT 1'!$Z$14:$Z$2000,0)),0)</f>
        <v>0</v>
      </c>
      <c r="CX88" s="17">
        <f>IFERROR(INDEX('SPACELOG 6 EMPRUNT 1'!$G$14:$G$2000,MATCH('SPACELOG 6 BP'!CX$2,'SPACELOG 6 EMPRUNT 1'!$Z$14:$Z$2000,0)),0)</f>
        <v>0</v>
      </c>
      <c r="CY88" s="17">
        <f>IFERROR(INDEX('SPACELOG 6 EMPRUNT 1'!$G$14:$G$2000,MATCH('SPACELOG 6 BP'!CY$2,'SPACELOG 6 EMPRUNT 1'!$Z$14:$Z$2000,0)),0)</f>
        <v>0</v>
      </c>
      <c r="CZ88" s="17">
        <f>IFERROR(INDEX('SPACELOG 6 EMPRUNT 1'!$G$14:$G$2000,MATCH('SPACELOG 6 BP'!CZ$2,'SPACELOG 6 EMPRUNT 1'!$Z$14:$Z$2000,0)),0)</f>
        <v>0</v>
      </c>
      <c r="DA88" s="17">
        <f>IFERROR(INDEX('SPACELOG 6 EMPRUNT 1'!$G$14:$G$2000,MATCH('SPACELOG 6 BP'!DA$2,'SPACELOG 6 EMPRUNT 1'!$Z$14:$Z$2000,0)),0)</f>
        <v>0</v>
      </c>
      <c r="DB88" s="17">
        <f>IFERROR(INDEX('SPACELOG 6 EMPRUNT 1'!$G$14:$G$2000,MATCH('SPACELOG 6 BP'!DB$2,'SPACELOG 6 EMPRUNT 1'!$Z$14:$Z$2000,0)),0)</f>
        <v>0</v>
      </c>
      <c r="DC88" s="17">
        <f>IFERROR(INDEX('SPACELOG 6 EMPRUNT 1'!$G$14:$G$2000,MATCH('SPACELOG 6 BP'!DC$2,'SPACELOG 6 EMPRUNT 1'!$Z$14:$Z$2000,0)),0)</f>
        <v>0</v>
      </c>
      <c r="DD88" s="17">
        <f>IFERROR(INDEX('SPACELOG 6 EMPRUNT 1'!$G$14:$G$2000,MATCH('SPACELOG 6 BP'!DD$2,'SPACELOG 6 EMPRUNT 1'!$Z$14:$Z$2000,0)),0)</f>
        <v>0</v>
      </c>
      <c r="DE88" s="319">
        <f t="shared" ref="DE88:DE90" si="1144">SUM(CS88:DD88)</f>
        <v>0</v>
      </c>
      <c r="DF88" s="17">
        <f>IFERROR(INDEX('SPACELOG 6 EMPRUNT 1'!$G$14:$G$2000,MATCH('SPACELOG 6 BP'!DF$2,'SPACELOG 6 EMPRUNT 1'!$Z$14:$Z$2000,0)),0)</f>
        <v>0</v>
      </c>
      <c r="DG88" s="17">
        <f>IFERROR(INDEX('SPACELOG 6 EMPRUNT 1'!$G$14:$G$2000,MATCH('SPACELOG 6 BP'!DG$2,'SPACELOG 6 EMPRUNT 1'!$Z$14:$Z$2000,0)),0)</f>
        <v>0</v>
      </c>
      <c r="DH88" s="17">
        <f>IFERROR(INDEX('SPACELOG 6 EMPRUNT 1'!$G$14:$G$2000,MATCH('SPACELOG 6 BP'!DH$2,'SPACELOG 6 EMPRUNT 1'!$Z$14:$Z$2000,0)),0)</f>
        <v>0</v>
      </c>
      <c r="DI88" s="17">
        <f>IFERROR(INDEX('SPACELOG 6 EMPRUNT 1'!$G$14:$G$2000,MATCH('SPACELOG 6 BP'!DI$2,'SPACELOG 6 EMPRUNT 1'!$Z$14:$Z$2000,0)),0)</f>
        <v>0</v>
      </c>
      <c r="DJ88" s="17">
        <f>IFERROR(INDEX('SPACELOG 6 EMPRUNT 1'!$G$14:$G$2000,MATCH('SPACELOG 6 BP'!DJ$2,'SPACELOG 6 EMPRUNT 1'!$Z$14:$Z$2000,0)),0)</f>
        <v>0</v>
      </c>
      <c r="DK88" s="17">
        <f>IFERROR(INDEX('SPACELOG 6 EMPRUNT 1'!$G$14:$G$2000,MATCH('SPACELOG 6 BP'!DK$2,'SPACELOG 6 EMPRUNT 1'!$Z$14:$Z$2000,0)),0)</f>
        <v>0</v>
      </c>
      <c r="DL88" s="17">
        <f>IFERROR(INDEX('SPACELOG 6 EMPRUNT 1'!$G$14:$G$2000,MATCH('SPACELOG 6 BP'!DL$2,'SPACELOG 6 EMPRUNT 1'!$Z$14:$Z$2000,0)),0)</f>
        <v>0</v>
      </c>
      <c r="DM88" s="17">
        <f>IFERROR(INDEX('SPACELOG 6 EMPRUNT 1'!$G$14:$G$2000,MATCH('SPACELOG 6 BP'!DM$2,'SPACELOG 6 EMPRUNT 1'!$Z$14:$Z$2000,0)),0)</f>
        <v>0</v>
      </c>
      <c r="DN88" s="17">
        <f>IFERROR(INDEX('SPACELOG 6 EMPRUNT 1'!$G$14:$G$2000,MATCH('SPACELOG 6 BP'!DN$2,'SPACELOG 6 EMPRUNT 1'!$Z$14:$Z$2000,0)),0)</f>
        <v>0</v>
      </c>
      <c r="DO88" s="17">
        <f>IFERROR(INDEX('SPACELOG 6 EMPRUNT 1'!$G$14:$G$2000,MATCH('SPACELOG 6 BP'!DO$2,'SPACELOG 6 EMPRUNT 1'!$Z$14:$Z$2000,0)),0)</f>
        <v>0</v>
      </c>
      <c r="DP88" s="17">
        <f>IFERROR(INDEX('SPACELOG 6 EMPRUNT 1'!$G$14:$G$2000,MATCH('SPACELOG 6 BP'!DP$2,'SPACELOG 6 EMPRUNT 1'!$Z$14:$Z$2000,0)),0)</f>
        <v>0</v>
      </c>
      <c r="DQ88" s="17">
        <f>IFERROR(INDEX('SPACELOG 6 EMPRUNT 1'!$G$14:$G$2000,MATCH('SPACELOG 6 BP'!DQ$2,'SPACELOG 6 EMPRUNT 1'!$Z$14:$Z$2000,0)),0)</f>
        <v>0</v>
      </c>
      <c r="DR88" s="319">
        <f t="shared" ref="DR88:DR90" si="1145">SUM(DF88:DQ88)</f>
        <v>0</v>
      </c>
      <c r="DS88" s="17">
        <f>IFERROR(INDEX('SPACELOG 6 EMPRUNT 1'!$G$14:$G$2000,MATCH('SPACELOG 6 BP'!DS$2,'SPACELOG 6 EMPRUNT 1'!$Z$14:$Z$2000,0)),0)</f>
        <v>0</v>
      </c>
      <c r="DT88" s="17">
        <f>IFERROR(INDEX('SPACELOG 6 EMPRUNT 1'!$G$14:$G$2000,MATCH('SPACELOG 6 BP'!DT$2,'SPACELOG 6 EMPRUNT 1'!$Z$14:$Z$2000,0)),0)</f>
        <v>0</v>
      </c>
      <c r="DU88" s="17">
        <f>IFERROR(INDEX('SPACELOG 6 EMPRUNT 1'!$G$14:$G$2000,MATCH('SPACELOG 6 BP'!DU$2,'SPACELOG 6 EMPRUNT 1'!$Z$14:$Z$2000,0)),0)</f>
        <v>0</v>
      </c>
      <c r="DV88" s="17">
        <f>IFERROR(INDEX('SPACELOG 6 EMPRUNT 1'!$G$14:$G$2000,MATCH('SPACELOG 6 BP'!DV$2,'SPACELOG 6 EMPRUNT 1'!$Z$14:$Z$2000,0)),0)</f>
        <v>0</v>
      </c>
      <c r="DW88" s="17">
        <f>IFERROR(INDEX('SPACELOG 6 EMPRUNT 1'!$G$14:$G$2000,MATCH('SPACELOG 6 BP'!DW$2,'SPACELOG 6 EMPRUNT 1'!$Z$14:$Z$2000,0)),0)</f>
        <v>0</v>
      </c>
      <c r="DX88" s="17">
        <f>IFERROR(INDEX('SPACELOG 6 EMPRUNT 1'!$G$14:$G$2000,MATCH('SPACELOG 6 BP'!DX$2,'SPACELOG 6 EMPRUNT 1'!$Z$14:$Z$2000,0)),0)</f>
        <v>0</v>
      </c>
      <c r="DY88" s="17">
        <f>IFERROR(INDEX('SPACELOG 6 EMPRUNT 1'!$G$14:$G$2000,MATCH('SPACELOG 6 BP'!DY$2,'SPACELOG 6 EMPRUNT 1'!$Z$14:$Z$2000,0)),0)</f>
        <v>0</v>
      </c>
      <c r="DZ88" s="17">
        <f>IFERROR(INDEX('SPACELOG 6 EMPRUNT 1'!$G$14:$G$2000,MATCH('SPACELOG 6 BP'!DZ$2,'SPACELOG 6 EMPRUNT 1'!$Z$14:$Z$2000,0)),0)</f>
        <v>0</v>
      </c>
      <c r="EA88" s="17">
        <f>IFERROR(INDEX('SPACELOG 6 EMPRUNT 1'!$G$14:$G$2000,MATCH('SPACELOG 6 BP'!EA$2,'SPACELOG 6 EMPRUNT 1'!$Z$14:$Z$2000,0)),0)</f>
        <v>0</v>
      </c>
      <c r="EB88" s="17">
        <f>IFERROR(INDEX('SPACELOG 6 EMPRUNT 1'!$G$14:$G$2000,MATCH('SPACELOG 6 BP'!EB$2,'SPACELOG 6 EMPRUNT 1'!$Z$14:$Z$2000,0)),0)</f>
        <v>0</v>
      </c>
      <c r="EC88" s="17">
        <f>IFERROR(INDEX('SPACELOG 6 EMPRUNT 1'!$G$14:$G$2000,MATCH('SPACELOG 6 BP'!EC$2,'SPACELOG 6 EMPRUNT 1'!$Z$14:$Z$2000,0)),0)</f>
        <v>0</v>
      </c>
      <c r="ED88" s="17">
        <f>IFERROR(INDEX('SPACELOG 6 EMPRUNT 1'!$G$14:$G$2000,MATCH('SPACELOG 6 BP'!ED$2,'SPACELOG 6 EMPRUNT 1'!$Z$14:$Z$2000,0)),0)</f>
        <v>0</v>
      </c>
      <c r="EE88" s="319">
        <f t="shared" ref="EE88:EE90" si="1146">SUM(DS88:ED88)</f>
        <v>0</v>
      </c>
    </row>
    <row r="89" spans="3:147" x14ac:dyDescent="0.2">
      <c r="D89" s="1" t="s">
        <v>329</v>
      </c>
      <c r="F89" s="17">
        <f>IFERROR(INDEX('SPACELOG 6 EMPRUNT 2'!$G$14:$G$2000,MATCH('SPACELOG 6 BP'!F$2,'SPACELOG 6 EMPRUNT 2'!$Z$14:$Z$2000,0)),0)</f>
        <v>0</v>
      </c>
      <c r="G89" s="17">
        <f>IFERROR(INDEX('SPACELOG 6 EMPRUNT 2'!$G$14:$G$2000,MATCH('SPACELOG 6 BP'!G$2,'SPACELOG 6 EMPRUNT 2'!$Z$14:$Z$2000,0)),0)</f>
        <v>0</v>
      </c>
      <c r="H89" s="17">
        <f>IFERROR(INDEX('SPACELOG 6 EMPRUNT 2'!$G$14:$G$2000,MATCH('SPACELOG 6 BP'!H$2,'SPACELOG 6 EMPRUNT 2'!$Z$14:$Z$2000,0)),0)</f>
        <v>0</v>
      </c>
      <c r="I89" s="17">
        <f>IFERROR(INDEX('SPACELOG 6 EMPRUNT 2'!$G$14:$G$2000,MATCH('SPACELOG 6 BP'!I$2,'SPACELOG 6 EMPRUNT 2'!$Z$14:$Z$2000,0)),0)</f>
        <v>0</v>
      </c>
      <c r="J89" s="17">
        <f>IFERROR(INDEX('SPACELOG 6 EMPRUNT 2'!$G$14:$G$2000,MATCH('SPACELOG 6 BP'!J$2,'SPACELOG 6 EMPRUNT 2'!$Z$14:$Z$2000,0)),0)</f>
        <v>0</v>
      </c>
      <c r="K89" s="17">
        <f>IFERROR(INDEX('SPACELOG 6 EMPRUNT 2'!$G$14:$G$2000,MATCH('SPACELOG 6 BP'!K$2,'SPACELOG 6 EMPRUNT 2'!$Z$14:$Z$2000,0)),0)</f>
        <v>0</v>
      </c>
      <c r="L89" s="17">
        <f>IFERROR(INDEX('SPACELOG 6 EMPRUNT 2'!$G$14:$G$2000,MATCH('SPACELOG 6 BP'!L$2,'SPACELOG 6 EMPRUNT 2'!$Z$14:$Z$2000,0)),0)</f>
        <v>0</v>
      </c>
      <c r="M89" s="17">
        <f>IFERROR(INDEX('SPACELOG 6 EMPRUNT 2'!$G$14:$G$2000,MATCH('SPACELOG 6 BP'!M$2,'SPACELOG 6 EMPRUNT 2'!$Z$14:$Z$2000,0)),0)</f>
        <v>0</v>
      </c>
      <c r="N89" s="17">
        <f>IFERROR(INDEX('SPACELOG 6 EMPRUNT 2'!$G$14:$G$2000,MATCH('SPACELOG 6 BP'!N$2,'SPACELOG 6 EMPRUNT 2'!$Z$14:$Z$2000,0)),0)</f>
        <v>0</v>
      </c>
      <c r="O89" s="17">
        <f>IFERROR(INDEX('SPACELOG 6 EMPRUNT 2'!$G$14:$G$2000,MATCH('SPACELOG 6 BP'!O$2,'SPACELOG 6 EMPRUNT 2'!$Z$14:$Z$2000,0)),0)</f>
        <v>0</v>
      </c>
      <c r="P89" s="17">
        <f>IFERROR(INDEX('SPACELOG 6 EMPRUNT 2'!$G$14:$G$2000,MATCH('SPACELOG 6 BP'!P$2,'SPACELOG 6 EMPRUNT 2'!$Z$14:$Z$2000,0)),0)</f>
        <v>0</v>
      </c>
      <c r="Q89" s="17">
        <f>IFERROR(INDEX('SPACELOG 6 EMPRUNT 2'!$G$14:$G$2000,MATCH('SPACELOG 6 BP'!Q$2,'SPACELOG 6 EMPRUNT 2'!$Z$14:$Z$2000,0)),0)</f>
        <v>0</v>
      </c>
      <c r="R89" s="319">
        <f t="shared" ref="R89:R90" si="1147">SUM(F89:Q89)</f>
        <v>0</v>
      </c>
      <c r="S89" s="17">
        <f>IFERROR(INDEX('SPACELOG 6 EMPRUNT 2'!$G$14:$G$2000,MATCH('SPACELOG 6 BP'!S$2,'SPACELOG 6 EMPRUNT 2'!$Z$14:$Z$2000,0)),0)</f>
        <v>0</v>
      </c>
      <c r="T89" s="17">
        <f>IFERROR(INDEX('SPACELOG 6 EMPRUNT 2'!$G$14:$G$2000,MATCH('SPACELOG 6 BP'!T$2,'SPACELOG 6 EMPRUNT 2'!$Z$14:$Z$2000,0)),0)</f>
        <v>0</v>
      </c>
      <c r="U89" s="17">
        <f>IFERROR(INDEX('SPACELOG 6 EMPRUNT 2'!$G$14:$G$2000,MATCH('SPACELOG 6 BP'!U$2,'SPACELOG 6 EMPRUNT 2'!$Z$14:$Z$2000,0)),0)</f>
        <v>0</v>
      </c>
      <c r="V89" s="17">
        <f>IFERROR(INDEX('SPACELOG 6 EMPRUNT 2'!$G$14:$G$2000,MATCH('SPACELOG 6 BP'!V$2,'SPACELOG 6 EMPRUNT 2'!$Z$14:$Z$2000,0)),0)</f>
        <v>0</v>
      </c>
      <c r="W89" s="17">
        <f>IFERROR(INDEX('SPACELOG 6 EMPRUNT 2'!$G$14:$G$2000,MATCH('SPACELOG 6 BP'!W$2,'SPACELOG 6 EMPRUNT 2'!$Z$14:$Z$2000,0)),0)</f>
        <v>0</v>
      </c>
      <c r="X89" s="17">
        <f>IFERROR(INDEX('SPACELOG 6 EMPRUNT 2'!$G$14:$G$2000,MATCH('SPACELOG 6 BP'!X$2,'SPACELOG 6 EMPRUNT 2'!$Z$14:$Z$2000,0)),0)</f>
        <v>0</v>
      </c>
      <c r="Y89" s="17">
        <f>IFERROR(INDEX('SPACELOG 6 EMPRUNT 2'!$G$14:$G$2000,MATCH('SPACELOG 6 BP'!Y$2,'SPACELOG 6 EMPRUNT 2'!$Z$14:$Z$2000,0)),0)</f>
        <v>0</v>
      </c>
      <c r="Z89" s="17">
        <f>IFERROR(INDEX('SPACELOG 6 EMPRUNT 2'!$G$14:$G$2000,MATCH('SPACELOG 6 BP'!Z$2,'SPACELOG 6 EMPRUNT 2'!$Z$14:$Z$2000,0)),0)</f>
        <v>0</v>
      </c>
      <c r="AA89" s="17">
        <f>IFERROR(INDEX('SPACELOG 6 EMPRUNT 2'!$G$14:$G$2000,MATCH('SPACELOG 6 BP'!AA$2,'SPACELOG 6 EMPRUNT 2'!$Z$14:$Z$2000,0)),0)</f>
        <v>0</v>
      </c>
      <c r="AB89" s="17">
        <f>IFERROR(INDEX('SPACELOG 6 EMPRUNT 2'!$G$14:$G$2000,MATCH('SPACELOG 6 BP'!AB$2,'SPACELOG 6 EMPRUNT 2'!$Z$14:$Z$2000,0)),0)</f>
        <v>0</v>
      </c>
      <c r="AC89" s="17">
        <f>IFERROR(INDEX('SPACELOG 6 EMPRUNT 2'!$G$14:$G$2000,MATCH('SPACELOG 6 BP'!AC$2,'SPACELOG 6 EMPRUNT 2'!$Z$14:$Z$2000,0)),0)</f>
        <v>0</v>
      </c>
      <c r="AD89" s="17">
        <f>IFERROR(INDEX('SPACELOG 6 EMPRUNT 2'!$G$14:$G$2000,MATCH('SPACELOG 6 BP'!AD$2,'SPACELOG 6 EMPRUNT 2'!$Z$14:$Z$2000,0)),0)</f>
        <v>0</v>
      </c>
      <c r="AE89" s="319">
        <f t="shared" si="1138"/>
        <v>0</v>
      </c>
      <c r="AF89" s="17">
        <f>IFERROR(INDEX('SPACELOG 6 EMPRUNT 2'!$G$14:$G$2000,MATCH('SPACELOG 6 BP'!AF$2,'SPACELOG 6 EMPRUNT 2'!$Z$14:$Z$2000,0)),0)</f>
        <v>0</v>
      </c>
      <c r="AG89" s="17">
        <f>IFERROR(INDEX('SPACELOG 6 EMPRUNT 2'!$G$14:$G$2000,MATCH('SPACELOG 6 BP'!AG$2,'SPACELOG 6 EMPRUNT 2'!$Z$14:$Z$2000,0)),0)</f>
        <v>0</v>
      </c>
      <c r="AH89" s="17">
        <f>IFERROR(INDEX('SPACELOG 6 EMPRUNT 2'!$G$14:$G$2000,MATCH('SPACELOG 6 BP'!AH$2,'SPACELOG 6 EMPRUNT 2'!$Z$14:$Z$2000,0)),0)</f>
        <v>0</v>
      </c>
      <c r="AI89" s="17">
        <f>IFERROR(INDEX('SPACELOG 6 EMPRUNT 2'!$G$14:$G$2000,MATCH('SPACELOG 6 BP'!AI$2,'SPACELOG 6 EMPRUNT 2'!$Z$14:$Z$2000,0)),0)</f>
        <v>0</v>
      </c>
      <c r="AJ89" s="17">
        <f>IFERROR(INDEX('SPACELOG 6 EMPRUNT 2'!$G$14:$G$2000,MATCH('SPACELOG 6 BP'!AJ$2,'SPACELOG 6 EMPRUNT 2'!$Z$14:$Z$2000,0)),0)</f>
        <v>0</v>
      </c>
      <c r="AK89" s="17">
        <f>IFERROR(INDEX('SPACELOG 6 EMPRUNT 2'!$G$14:$G$2000,MATCH('SPACELOG 6 BP'!AK$2,'SPACELOG 6 EMPRUNT 2'!$Z$14:$Z$2000,0)),0)</f>
        <v>0</v>
      </c>
      <c r="AL89" s="17">
        <f>IFERROR(INDEX('SPACELOG 6 EMPRUNT 2'!$G$14:$G$2000,MATCH('SPACELOG 6 BP'!AL$2,'SPACELOG 6 EMPRUNT 2'!$Z$14:$Z$2000,0)),0)</f>
        <v>0</v>
      </c>
      <c r="AM89" s="17">
        <f>IFERROR(INDEX('SPACELOG 6 EMPRUNT 2'!$G$14:$G$2000,MATCH('SPACELOG 6 BP'!AM$2,'SPACELOG 6 EMPRUNT 2'!$Z$14:$Z$2000,0)),0)</f>
        <v>0</v>
      </c>
      <c r="AN89" s="17">
        <f>IFERROR(INDEX('SPACELOG 6 EMPRUNT 2'!$G$14:$G$2000,MATCH('SPACELOG 6 BP'!AN$2,'SPACELOG 6 EMPRUNT 2'!$Z$14:$Z$2000,0)),0)</f>
        <v>0</v>
      </c>
      <c r="AO89" s="17">
        <f>IFERROR(INDEX('SPACELOG 6 EMPRUNT 2'!$G$14:$G$2000,MATCH('SPACELOG 6 BP'!AO$2,'SPACELOG 6 EMPRUNT 2'!$Z$14:$Z$2000,0)),0)</f>
        <v>0</v>
      </c>
      <c r="AP89" s="17">
        <f>IFERROR(INDEX('SPACELOG 6 EMPRUNT 2'!$G$14:$G$2000,MATCH('SPACELOG 6 BP'!AP$2,'SPACELOG 6 EMPRUNT 2'!$Z$14:$Z$2000,0)),0)</f>
        <v>0</v>
      </c>
      <c r="AQ89" s="17">
        <f>IFERROR(INDEX('SPACELOG 6 EMPRUNT 2'!$G$14:$G$2000,MATCH('SPACELOG 6 BP'!AQ$2,'SPACELOG 6 EMPRUNT 2'!$Z$14:$Z$2000,0)),0)</f>
        <v>0</v>
      </c>
      <c r="AR89" s="319">
        <f t="shared" si="1139"/>
        <v>0</v>
      </c>
      <c r="AS89" s="17">
        <f>IFERROR(INDEX('SPACELOG 6 EMPRUNT 2'!$G$14:$G$2000,MATCH('SPACELOG 6 BP'!AS$2,'SPACELOG 6 EMPRUNT 2'!$Z$14:$Z$2000,0)),0)</f>
        <v>0</v>
      </c>
      <c r="AT89" s="17">
        <f>IFERROR(INDEX('SPACELOG 6 EMPRUNT 2'!$G$14:$G$2000,MATCH('SPACELOG 6 BP'!AT$2,'SPACELOG 6 EMPRUNT 2'!$Z$14:$Z$2000,0)),0)</f>
        <v>0</v>
      </c>
      <c r="AU89" s="17">
        <f>IFERROR(INDEX('SPACELOG 6 EMPRUNT 2'!$G$14:$G$2000,MATCH('SPACELOG 6 BP'!AU$2,'SPACELOG 6 EMPRUNT 2'!$Z$14:$Z$2000,0)),0)</f>
        <v>0</v>
      </c>
      <c r="AV89" s="17">
        <f>IFERROR(INDEX('SPACELOG 6 EMPRUNT 2'!$G$14:$G$2000,MATCH('SPACELOG 6 BP'!AV$2,'SPACELOG 6 EMPRUNT 2'!$Z$14:$Z$2000,0)),0)</f>
        <v>0</v>
      </c>
      <c r="AW89" s="17">
        <f>IFERROR(INDEX('SPACELOG 6 EMPRUNT 2'!$G$14:$G$2000,MATCH('SPACELOG 6 BP'!AW$2,'SPACELOG 6 EMPRUNT 2'!$Z$14:$Z$2000,0)),0)</f>
        <v>0</v>
      </c>
      <c r="AX89" s="17">
        <f>IFERROR(INDEX('SPACELOG 6 EMPRUNT 2'!$G$14:$G$2000,MATCH('SPACELOG 6 BP'!AX$2,'SPACELOG 6 EMPRUNT 2'!$Z$14:$Z$2000,0)),0)</f>
        <v>0</v>
      </c>
      <c r="AY89" s="17">
        <f>IFERROR(INDEX('SPACELOG 6 EMPRUNT 2'!$G$14:$G$2000,MATCH('SPACELOG 6 BP'!AY$2,'SPACELOG 6 EMPRUNT 2'!$Z$14:$Z$2000,0)),0)</f>
        <v>0</v>
      </c>
      <c r="AZ89" s="17">
        <f>IFERROR(INDEX('SPACELOG 6 EMPRUNT 2'!$G$14:$G$2000,MATCH('SPACELOG 6 BP'!AZ$2,'SPACELOG 6 EMPRUNT 2'!$Z$14:$Z$2000,0)),0)</f>
        <v>0</v>
      </c>
      <c r="BA89" s="17">
        <f>IFERROR(INDEX('SPACELOG 6 EMPRUNT 2'!$G$14:$G$2000,MATCH('SPACELOG 6 BP'!BA$2,'SPACELOG 6 EMPRUNT 2'!$Z$14:$Z$2000,0)),0)</f>
        <v>0</v>
      </c>
      <c r="BB89" s="17">
        <f>IFERROR(INDEX('SPACELOG 6 EMPRUNT 2'!$G$14:$G$2000,MATCH('SPACELOG 6 BP'!BB$2,'SPACELOG 6 EMPRUNT 2'!$Z$14:$Z$2000,0)),0)</f>
        <v>0</v>
      </c>
      <c r="BC89" s="17">
        <f>IFERROR(INDEX('SPACELOG 6 EMPRUNT 2'!$G$14:$G$2000,MATCH('SPACELOG 6 BP'!BC$2,'SPACELOG 6 EMPRUNT 2'!$Z$14:$Z$2000,0)),0)</f>
        <v>0</v>
      </c>
      <c r="BD89" s="17">
        <f>IFERROR(INDEX('SPACELOG 6 EMPRUNT 2'!$G$14:$G$2000,MATCH('SPACELOG 6 BP'!BD$2,'SPACELOG 6 EMPRUNT 2'!$Z$14:$Z$2000,0)),0)</f>
        <v>0</v>
      </c>
      <c r="BE89" s="319">
        <f t="shared" si="1140"/>
        <v>0</v>
      </c>
      <c r="BF89" s="17">
        <f>IFERROR(INDEX('SPACELOG 6 EMPRUNT 2'!$G$14:$G$2000,MATCH('SPACELOG 6 BP'!BF$2,'SPACELOG 6 EMPRUNT 2'!$Z$14:$Z$2000,0)),0)</f>
        <v>0</v>
      </c>
      <c r="BG89" s="17">
        <f>IFERROR(INDEX('SPACELOG 6 EMPRUNT 2'!$G$14:$G$2000,MATCH('SPACELOG 6 BP'!BG$2,'SPACELOG 6 EMPRUNT 2'!$Z$14:$Z$2000,0)),0)</f>
        <v>0</v>
      </c>
      <c r="BH89" s="17">
        <f>IFERROR(INDEX('SPACELOG 6 EMPRUNT 2'!$G$14:$G$2000,MATCH('SPACELOG 6 BP'!BH$2,'SPACELOG 6 EMPRUNT 2'!$Z$14:$Z$2000,0)),0)</f>
        <v>0</v>
      </c>
      <c r="BI89" s="17">
        <f>IFERROR(INDEX('SPACELOG 6 EMPRUNT 2'!$G$14:$G$2000,MATCH('SPACELOG 6 BP'!BI$2,'SPACELOG 6 EMPRUNT 2'!$Z$14:$Z$2000,0)),0)</f>
        <v>0</v>
      </c>
      <c r="BJ89" s="17">
        <f>IFERROR(INDEX('SPACELOG 6 EMPRUNT 2'!$G$14:$G$2000,MATCH('SPACELOG 6 BP'!BJ$2,'SPACELOG 6 EMPRUNT 2'!$Z$14:$Z$2000,0)),0)</f>
        <v>0</v>
      </c>
      <c r="BK89" s="17">
        <f>IFERROR(INDEX('SPACELOG 6 EMPRUNT 2'!$G$14:$G$2000,MATCH('SPACELOG 6 BP'!BK$2,'SPACELOG 6 EMPRUNT 2'!$Z$14:$Z$2000,0)),0)</f>
        <v>0</v>
      </c>
      <c r="BL89" s="17">
        <f>IFERROR(INDEX('SPACELOG 6 EMPRUNT 2'!$G$14:$G$2000,MATCH('SPACELOG 6 BP'!BL$2,'SPACELOG 6 EMPRUNT 2'!$Z$14:$Z$2000,0)),0)</f>
        <v>0</v>
      </c>
      <c r="BM89" s="17">
        <f>IFERROR(INDEX('SPACELOG 6 EMPRUNT 2'!$G$14:$G$2000,MATCH('SPACELOG 6 BP'!BM$2,'SPACELOG 6 EMPRUNT 2'!$Z$14:$Z$2000,0)),0)</f>
        <v>0</v>
      </c>
      <c r="BN89" s="17">
        <f>IFERROR(INDEX('SPACELOG 6 EMPRUNT 2'!$G$14:$G$2000,MATCH('SPACELOG 6 BP'!BN$2,'SPACELOG 6 EMPRUNT 2'!$Z$14:$Z$2000,0)),0)</f>
        <v>0</v>
      </c>
      <c r="BO89" s="17">
        <f>IFERROR(INDEX('SPACELOG 6 EMPRUNT 2'!$G$14:$G$2000,MATCH('SPACELOG 6 BP'!BO$2,'SPACELOG 6 EMPRUNT 2'!$Z$14:$Z$2000,0)),0)</f>
        <v>0</v>
      </c>
      <c r="BP89" s="17">
        <f>IFERROR(INDEX('SPACELOG 6 EMPRUNT 2'!$G$14:$G$2000,MATCH('SPACELOG 6 BP'!BP$2,'SPACELOG 6 EMPRUNT 2'!$Z$14:$Z$2000,0)),0)</f>
        <v>0</v>
      </c>
      <c r="BQ89" s="17">
        <f>IFERROR(INDEX('SPACELOG 6 EMPRUNT 2'!$G$14:$G$2000,MATCH('SPACELOG 6 BP'!BQ$2,'SPACELOG 6 EMPRUNT 2'!$Z$14:$Z$2000,0)),0)</f>
        <v>0</v>
      </c>
      <c r="BR89" s="319">
        <f t="shared" si="1141"/>
        <v>0</v>
      </c>
      <c r="BS89" s="17">
        <f>IFERROR(INDEX('SPACELOG 6 EMPRUNT 2'!$G$14:$G$2000,MATCH('SPACELOG 6 BP'!BS$2,'SPACELOG 6 EMPRUNT 2'!$Z$14:$Z$2000,0)),0)</f>
        <v>0</v>
      </c>
      <c r="BT89" s="17">
        <f>IFERROR(INDEX('SPACELOG 6 EMPRUNT 2'!$G$14:$G$2000,MATCH('SPACELOG 6 BP'!BT$2,'SPACELOG 6 EMPRUNT 2'!$Z$14:$Z$2000,0)),0)</f>
        <v>0</v>
      </c>
      <c r="BU89" s="17">
        <f>IFERROR(INDEX('SPACELOG 6 EMPRUNT 2'!$G$14:$G$2000,MATCH('SPACELOG 6 BP'!BU$2,'SPACELOG 6 EMPRUNT 2'!$Z$14:$Z$2000,0)),0)</f>
        <v>0</v>
      </c>
      <c r="BV89" s="17">
        <f>IFERROR(INDEX('SPACELOG 6 EMPRUNT 2'!$G$14:$G$2000,MATCH('SPACELOG 6 BP'!BV$2,'SPACELOG 6 EMPRUNT 2'!$Z$14:$Z$2000,0)),0)</f>
        <v>0</v>
      </c>
      <c r="BW89" s="17">
        <f>IFERROR(INDEX('SPACELOG 6 EMPRUNT 2'!$G$14:$G$2000,MATCH('SPACELOG 6 BP'!BW$2,'SPACELOG 6 EMPRUNT 2'!$Z$14:$Z$2000,0)),0)</f>
        <v>0</v>
      </c>
      <c r="BX89" s="17">
        <f>IFERROR(INDEX('SPACELOG 6 EMPRUNT 2'!$G$14:$G$2000,MATCH('SPACELOG 6 BP'!BX$2,'SPACELOG 6 EMPRUNT 2'!$Z$14:$Z$2000,0)),0)</f>
        <v>0</v>
      </c>
      <c r="BY89" s="17">
        <f>IFERROR(INDEX('SPACELOG 6 EMPRUNT 2'!$G$14:$G$2000,MATCH('SPACELOG 6 BP'!BY$2,'SPACELOG 6 EMPRUNT 2'!$Z$14:$Z$2000,0)),0)</f>
        <v>0</v>
      </c>
      <c r="BZ89" s="17">
        <f>IFERROR(INDEX('SPACELOG 6 EMPRUNT 2'!$G$14:$G$2000,MATCH('SPACELOG 6 BP'!BZ$2,'SPACELOG 6 EMPRUNT 2'!$Z$14:$Z$2000,0)),0)</f>
        <v>0</v>
      </c>
      <c r="CA89" s="17">
        <f>IFERROR(INDEX('SPACELOG 6 EMPRUNT 2'!$G$14:$G$2000,MATCH('SPACELOG 6 BP'!CA$2,'SPACELOG 6 EMPRUNT 2'!$Z$14:$Z$2000,0)),0)</f>
        <v>0</v>
      </c>
      <c r="CB89" s="17">
        <f>IFERROR(INDEX('SPACELOG 6 EMPRUNT 2'!$G$14:$G$2000,MATCH('SPACELOG 6 BP'!CB$2,'SPACELOG 6 EMPRUNT 2'!$Z$14:$Z$2000,0)),0)</f>
        <v>0</v>
      </c>
      <c r="CC89" s="17">
        <f>IFERROR(INDEX('SPACELOG 6 EMPRUNT 2'!$G$14:$G$2000,MATCH('SPACELOG 6 BP'!CC$2,'SPACELOG 6 EMPRUNT 2'!$Z$14:$Z$2000,0)),0)</f>
        <v>0</v>
      </c>
      <c r="CD89" s="17">
        <f>IFERROR(INDEX('SPACELOG 6 EMPRUNT 2'!$G$14:$G$2000,MATCH('SPACELOG 6 BP'!CD$2,'SPACELOG 6 EMPRUNT 2'!$Z$14:$Z$2000,0)),0)</f>
        <v>0</v>
      </c>
      <c r="CE89" s="319">
        <f t="shared" si="1142"/>
        <v>0</v>
      </c>
      <c r="CF89" s="17">
        <f>IFERROR(INDEX('SPACELOG 6 EMPRUNT 2'!$G$14:$G$2000,MATCH('SPACELOG 6 BP'!CF$2,'SPACELOG 6 EMPRUNT 2'!$Z$14:$Z$2000,0)),0)</f>
        <v>0</v>
      </c>
      <c r="CG89" s="17">
        <f>IFERROR(INDEX('SPACELOG 6 EMPRUNT 2'!$G$14:$G$2000,MATCH('SPACELOG 6 BP'!CG$2,'SPACELOG 6 EMPRUNT 2'!$Z$14:$Z$2000,0)),0)</f>
        <v>0</v>
      </c>
      <c r="CH89" s="17">
        <f>IFERROR(INDEX('SPACELOG 6 EMPRUNT 2'!$G$14:$G$2000,MATCH('SPACELOG 6 BP'!CH$2,'SPACELOG 6 EMPRUNT 2'!$Z$14:$Z$2000,0)),0)</f>
        <v>0</v>
      </c>
      <c r="CI89" s="17">
        <f>IFERROR(INDEX('SPACELOG 6 EMPRUNT 2'!$G$14:$G$2000,MATCH('SPACELOG 6 BP'!CI$2,'SPACELOG 6 EMPRUNT 2'!$Z$14:$Z$2000,0)),0)</f>
        <v>0</v>
      </c>
      <c r="CJ89" s="17">
        <f>IFERROR(INDEX('SPACELOG 6 EMPRUNT 2'!$G$14:$G$2000,MATCH('SPACELOG 6 BP'!CJ$2,'SPACELOG 6 EMPRUNT 2'!$Z$14:$Z$2000,0)),0)</f>
        <v>0</v>
      </c>
      <c r="CK89" s="17">
        <f>IFERROR(INDEX('SPACELOG 6 EMPRUNT 2'!$G$14:$G$2000,MATCH('SPACELOG 6 BP'!CK$2,'SPACELOG 6 EMPRUNT 2'!$Z$14:$Z$2000,0)),0)</f>
        <v>0</v>
      </c>
      <c r="CL89" s="17">
        <f>IFERROR(INDEX('SPACELOG 6 EMPRUNT 2'!$G$14:$G$2000,MATCH('SPACELOG 6 BP'!CL$2,'SPACELOG 6 EMPRUNT 2'!$Z$14:$Z$2000,0)),0)</f>
        <v>0</v>
      </c>
      <c r="CM89" s="17">
        <f>IFERROR(INDEX('SPACELOG 6 EMPRUNT 2'!$G$14:$G$2000,MATCH('SPACELOG 6 BP'!CM$2,'SPACELOG 6 EMPRUNT 2'!$Z$14:$Z$2000,0)),0)</f>
        <v>0</v>
      </c>
      <c r="CN89" s="17">
        <f>IFERROR(INDEX('SPACELOG 6 EMPRUNT 2'!$G$14:$G$2000,MATCH('SPACELOG 6 BP'!CN$2,'SPACELOG 6 EMPRUNT 2'!$Z$14:$Z$2000,0)),0)</f>
        <v>0</v>
      </c>
      <c r="CO89" s="17">
        <f>IFERROR(INDEX('SPACELOG 6 EMPRUNT 2'!$G$14:$G$2000,MATCH('SPACELOG 6 BP'!CO$2,'SPACELOG 6 EMPRUNT 2'!$Z$14:$Z$2000,0)),0)</f>
        <v>0</v>
      </c>
      <c r="CP89" s="17">
        <f>IFERROR(INDEX('SPACELOG 6 EMPRUNT 2'!$G$14:$G$2000,MATCH('SPACELOG 6 BP'!CP$2,'SPACELOG 6 EMPRUNT 2'!$Z$14:$Z$2000,0)),0)</f>
        <v>0</v>
      </c>
      <c r="CQ89" s="17">
        <f>IFERROR(INDEX('SPACELOG 6 EMPRUNT 2'!$G$14:$G$2000,MATCH('SPACELOG 6 BP'!CQ$2,'SPACELOG 6 EMPRUNT 2'!$Z$14:$Z$2000,0)),0)</f>
        <v>0</v>
      </c>
      <c r="CR89" s="319">
        <f t="shared" si="1143"/>
        <v>0</v>
      </c>
      <c r="CS89" s="17">
        <f>IFERROR(INDEX('SPACELOG 6 EMPRUNT 2'!$G$14:$G$2000,MATCH('SPACELOG 6 BP'!CS$2,'SPACELOG 6 EMPRUNT 2'!$Z$14:$Z$2000,0)),0)</f>
        <v>0</v>
      </c>
      <c r="CT89" s="17">
        <f>IFERROR(INDEX('SPACELOG 6 EMPRUNT 2'!$G$14:$G$2000,MATCH('SPACELOG 6 BP'!CT$2,'SPACELOG 6 EMPRUNT 2'!$Z$14:$Z$2000,0)),0)</f>
        <v>0</v>
      </c>
      <c r="CU89" s="17">
        <f>IFERROR(INDEX('SPACELOG 6 EMPRUNT 2'!$G$14:$G$2000,MATCH('SPACELOG 6 BP'!CU$2,'SPACELOG 6 EMPRUNT 2'!$Z$14:$Z$2000,0)),0)</f>
        <v>0</v>
      </c>
      <c r="CV89" s="17">
        <f>IFERROR(INDEX('SPACELOG 6 EMPRUNT 2'!$G$14:$G$2000,MATCH('SPACELOG 6 BP'!CV$2,'SPACELOG 6 EMPRUNT 2'!$Z$14:$Z$2000,0)),0)</f>
        <v>0</v>
      </c>
      <c r="CW89" s="17">
        <f>IFERROR(INDEX('SPACELOG 6 EMPRUNT 2'!$G$14:$G$2000,MATCH('SPACELOG 6 BP'!CW$2,'SPACELOG 6 EMPRUNT 2'!$Z$14:$Z$2000,0)),0)</f>
        <v>0</v>
      </c>
      <c r="CX89" s="17">
        <f>IFERROR(INDEX('SPACELOG 6 EMPRUNT 2'!$G$14:$G$2000,MATCH('SPACELOG 6 BP'!CX$2,'SPACELOG 6 EMPRUNT 2'!$Z$14:$Z$2000,0)),0)</f>
        <v>0</v>
      </c>
      <c r="CY89" s="17">
        <f>IFERROR(INDEX('SPACELOG 6 EMPRUNT 2'!$G$14:$G$2000,MATCH('SPACELOG 6 BP'!CY$2,'SPACELOG 6 EMPRUNT 2'!$Z$14:$Z$2000,0)),0)</f>
        <v>0</v>
      </c>
      <c r="CZ89" s="17">
        <f>IFERROR(INDEX('SPACELOG 6 EMPRUNT 2'!$G$14:$G$2000,MATCH('SPACELOG 6 BP'!CZ$2,'SPACELOG 6 EMPRUNT 2'!$Z$14:$Z$2000,0)),0)</f>
        <v>0</v>
      </c>
      <c r="DA89" s="17">
        <f>IFERROR(INDEX('SPACELOG 6 EMPRUNT 2'!$G$14:$G$2000,MATCH('SPACELOG 6 BP'!DA$2,'SPACELOG 6 EMPRUNT 2'!$Z$14:$Z$2000,0)),0)</f>
        <v>0</v>
      </c>
      <c r="DB89" s="17">
        <f>IFERROR(INDEX('SPACELOG 6 EMPRUNT 2'!$G$14:$G$2000,MATCH('SPACELOG 6 BP'!DB$2,'SPACELOG 6 EMPRUNT 2'!$Z$14:$Z$2000,0)),0)</f>
        <v>0</v>
      </c>
      <c r="DC89" s="17">
        <f>IFERROR(INDEX('SPACELOG 6 EMPRUNT 2'!$G$14:$G$2000,MATCH('SPACELOG 6 BP'!DC$2,'SPACELOG 6 EMPRUNT 2'!$Z$14:$Z$2000,0)),0)</f>
        <v>0</v>
      </c>
      <c r="DD89" s="17">
        <f>IFERROR(INDEX('SPACELOG 6 EMPRUNT 2'!$G$14:$G$2000,MATCH('SPACELOG 6 BP'!DD$2,'SPACELOG 6 EMPRUNT 2'!$Z$14:$Z$2000,0)),0)</f>
        <v>0</v>
      </c>
      <c r="DE89" s="319">
        <f t="shared" si="1144"/>
        <v>0</v>
      </c>
      <c r="DF89" s="17">
        <f>IFERROR(INDEX('SPACELOG 6 EMPRUNT 2'!$G$14:$G$2000,MATCH('SPACELOG 6 BP'!DF$2,'SPACELOG 6 EMPRUNT 2'!$Z$14:$Z$2000,0)),0)</f>
        <v>0</v>
      </c>
      <c r="DG89" s="17">
        <f>IFERROR(INDEX('SPACELOG 6 EMPRUNT 2'!$G$14:$G$2000,MATCH('SPACELOG 6 BP'!DG$2,'SPACELOG 6 EMPRUNT 2'!$Z$14:$Z$2000,0)),0)</f>
        <v>0</v>
      </c>
      <c r="DH89" s="17">
        <f>IFERROR(INDEX('SPACELOG 6 EMPRUNT 2'!$G$14:$G$2000,MATCH('SPACELOG 6 BP'!DH$2,'SPACELOG 6 EMPRUNT 2'!$Z$14:$Z$2000,0)),0)</f>
        <v>0</v>
      </c>
      <c r="DI89" s="17">
        <f>IFERROR(INDEX('SPACELOG 6 EMPRUNT 2'!$G$14:$G$2000,MATCH('SPACELOG 6 BP'!DI$2,'SPACELOG 6 EMPRUNT 2'!$Z$14:$Z$2000,0)),0)</f>
        <v>0</v>
      </c>
      <c r="DJ89" s="17">
        <f>IFERROR(INDEX('SPACELOG 6 EMPRUNT 2'!$G$14:$G$2000,MATCH('SPACELOG 6 BP'!DJ$2,'SPACELOG 6 EMPRUNT 2'!$Z$14:$Z$2000,0)),0)</f>
        <v>0</v>
      </c>
      <c r="DK89" s="17">
        <f>IFERROR(INDEX('SPACELOG 6 EMPRUNT 2'!$G$14:$G$2000,MATCH('SPACELOG 6 BP'!DK$2,'SPACELOG 6 EMPRUNT 2'!$Z$14:$Z$2000,0)),0)</f>
        <v>0</v>
      </c>
      <c r="DL89" s="17">
        <f>IFERROR(INDEX('SPACELOG 6 EMPRUNT 2'!$G$14:$G$2000,MATCH('SPACELOG 6 BP'!DL$2,'SPACELOG 6 EMPRUNT 2'!$Z$14:$Z$2000,0)),0)</f>
        <v>0</v>
      </c>
      <c r="DM89" s="17">
        <f>IFERROR(INDEX('SPACELOG 6 EMPRUNT 2'!$G$14:$G$2000,MATCH('SPACELOG 6 BP'!DM$2,'SPACELOG 6 EMPRUNT 2'!$Z$14:$Z$2000,0)),0)</f>
        <v>0</v>
      </c>
      <c r="DN89" s="17">
        <f>IFERROR(INDEX('SPACELOG 6 EMPRUNT 2'!$G$14:$G$2000,MATCH('SPACELOG 6 BP'!DN$2,'SPACELOG 6 EMPRUNT 2'!$Z$14:$Z$2000,0)),0)</f>
        <v>0</v>
      </c>
      <c r="DO89" s="17">
        <f>IFERROR(INDEX('SPACELOG 6 EMPRUNT 2'!$G$14:$G$2000,MATCH('SPACELOG 6 BP'!DO$2,'SPACELOG 6 EMPRUNT 2'!$Z$14:$Z$2000,0)),0)</f>
        <v>0</v>
      </c>
      <c r="DP89" s="17">
        <f>IFERROR(INDEX('SPACELOG 6 EMPRUNT 2'!$G$14:$G$2000,MATCH('SPACELOG 6 BP'!DP$2,'SPACELOG 6 EMPRUNT 2'!$Z$14:$Z$2000,0)),0)</f>
        <v>0</v>
      </c>
      <c r="DQ89" s="17">
        <f>IFERROR(INDEX('SPACELOG 6 EMPRUNT 2'!$G$14:$G$2000,MATCH('SPACELOG 6 BP'!DQ$2,'SPACELOG 6 EMPRUNT 2'!$Z$14:$Z$2000,0)),0)</f>
        <v>0</v>
      </c>
      <c r="DR89" s="319">
        <f t="shared" si="1145"/>
        <v>0</v>
      </c>
      <c r="DS89" s="17">
        <f>IFERROR(INDEX('SPACELOG 6 EMPRUNT 2'!$G$14:$G$2000,MATCH('SPACELOG 6 BP'!DS$2,'SPACELOG 6 EMPRUNT 2'!$Z$14:$Z$2000,0)),0)</f>
        <v>0</v>
      </c>
      <c r="DT89" s="17">
        <f>IFERROR(INDEX('SPACELOG 6 EMPRUNT 2'!$G$14:$G$2000,MATCH('SPACELOG 6 BP'!DT$2,'SPACELOG 6 EMPRUNT 2'!$Z$14:$Z$2000,0)),0)</f>
        <v>0</v>
      </c>
      <c r="DU89" s="17">
        <f>IFERROR(INDEX('SPACELOG 6 EMPRUNT 2'!$G$14:$G$2000,MATCH('SPACELOG 6 BP'!DU$2,'SPACELOG 6 EMPRUNT 2'!$Z$14:$Z$2000,0)),0)</f>
        <v>0</v>
      </c>
      <c r="DV89" s="17">
        <f>IFERROR(INDEX('SPACELOG 6 EMPRUNT 2'!$G$14:$G$2000,MATCH('SPACELOG 6 BP'!DV$2,'SPACELOG 6 EMPRUNT 2'!$Z$14:$Z$2000,0)),0)</f>
        <v>0</v>
      </c>
      <c r="DW89" s="17">
        <f>IFERROR(INDEX('SPACELOG 6 EMPRUNT 2'!$G$14:$G$2000,MATCH('SPACELOG 6 BP'!DW$2,'SPACELOG 6 EMPRUNT 2'!$Z$14:$Z$2000,0)),0)</f>
        <v>0</v>
      </c>
      <c r="DX89" s="17">
        <f>IFERROR(INDEX('SPACELOG 6 EMPRUNT 2'!$G$14:$G$2000,MATCH('SPACELOG 6 BP'!DX$2,'SPACELOG 6 EMPRUNT 2'!$Z$14:$Z$2000,0)),0)</f>
        <v>0</v>
      </c>
      <c r="DY89" s="17">
        <f>IFERROR(INDEX('SPACELOG 6 EMPRUNT 2'!$G$14:$G$2000,MATCH('SPACELOG 6 BP'!DY$2,'SPACELOG 6 EMPRUNT 2'!$Z$14:$Z$2000,0)),0)</f>
        <v>0</v>
      </c>
      <c r="DZ89" s="17">
        <f>IFERROR(INDEX('SPACELOG 6 EMPRUNT 2'!$G$14:$G$2000,MATCH('SPACELOG 6 BP'!DZ$2,'SPACELOG 6 EMPRUNT 2'!$Z$14:$Z$2000,0)),0)</f>
        <v>0</v>
      </c>
      <c r="EA89" s="17">
        <f>IFERROR(INDEX('SPACELOG 6 EMPRUNT 2'!$G$14:$G$2000,MATCH('SPACELOG 6 BP'!EA$2,'SPACELOG 6 EMPRUNT 2'!$Z$14:$Z$2000,0)),0)</f>
        <v>0</v>
      </c>
      <c r="EB89" s="17">
        <f>IFERROR(INDEX('SPACELOG 6 EMPRUNT 2'!$G$14:$G$2000,MATCH('SPACELOG 6 BP'!EB$2,'SPACELOG 6 EMPRUNT 2'!$Z$14:$Z$2000,0)),0)</f>
        <v>0</v>
      </c>
      <c r="EC89" s="17">
        <f>IFERROR(INDEX('SPACELOG 6 EMPRUNT 2'!$G$14:$G$2000,MATCH('SPACELOG 6 BP'!EC$2,'SPACELOG 6 EMPRUNT 2'!$Z$14:$Z$2000,0)),0)</f>
        <v>0</v>
      </c>
      <c r="ED89" s="17">
        <f>IFERROR(INDEX('SPACELOG 6 EMPRUNT 2'!$G$14:$G$2000,MATCH('SPACELOG 6 BP'!ED$2,'SPACELOG 6 EMPRUNT 2'!$Z$14:$Z$2000,0)),0)</f>
        <v>0</v>
      </c>
      <c r="EE89" s="319">
        <f t="shared" si="1146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6 EMPRUNT 3'!$G$14:$G$2000,MATCH('SPACELOG 6 BP'!F$2,'SPACELOG 6 EMPRUNT 3'!$Z$14:$Z$2000,0)),0)</f>
        <v>0</v>
      </c>
      <c r="G90" s="17">
        <f>IFERROR(INDEX('SPACELOG 6 EMPRUNT 3'!$G$14:$G$2000,MATCH('SPACELOG 6 BP'!G$2,'SPACELOG 6 EMPRUNT 3'!$Z$14:$Z$2000,0)),0)</f>
        <v>0</v>
      </c>
      <c r="H90" s="17">
        <f>IFERROR(INDEX('SPACELOG 6 EMPRUNT 3'!$G$14:$G$2000,MATCH('SPACELOG 6 BP'!H$2,'SPACELOG 6 EMPRUNT 3'!$Z$14:$Z$2000,0)),0)</f>
        <v>0</v>
      </c>
      <c r="I90" s="17">
        <f>IFERROR(INDEX('SPACELOG 6 EMPRUNT 3'!$G$14:$G$2000,MATCH('SPACELOG 6 BP'!I$2,'SPACELOG 6 EMPRUNT 3'!$Z$14:$Z$2000,0)),0)</f>
        <v>0</v>
      </c>
      <c r="J90" s="17">
        <f>IFERROR(INDEX('SPACELOG 6 EMPRUNT 3'!$G$14:$G$2000,MATCH('SPACELOG 6 BP'!J$2,'SPACELOG 6 EMPRUNT 3'!$Z$14:$Z$2000,0)),0)</f>
        <v>0</v>
      </c>
      <c r="K90" s="17">
        <f>IFERROR(INDEX('SPACELOG 6 EMPRUNT 3'!$G$14:$G$2000,MATCH('SPACELOG 6 BP'!K$2,'SPACELOG 6 EMPRUNT 3'!$Z$14:$Z$2000,0)),0)</f>
        <v>0</v>
      </c>
      <c r="L90" s="17">
        <f>IFERROR(INDEX('SPACELOG 6 EMPRUNT 3'!$G$14:$G$2000,MATCH('SPACELOG 6 BP'!L$2,'SPACELOG 6 EMPRUNT 3'!$Z$14:$Z$2000,0)),0)</f>
        <v>0</v>
      </c>
      <c r="M90" s="17">
        <f>IFERROR(INDEX('SPACELOG 6 EMPRUNT 3'!$G$14:$G$2000,MATCH('SPACELOG 6 BP'!M$2,'SPACELOG 6 EMPRUNT 3'!$Z$14:$Z$2000,0)),0)</f>
        <v>0</v>
      </c>
      <c r="N90" s="17">
        <f>IFERROR(INDEX('SPACELOG 6 EMPRUNT 3'!$G$14:$G$2000,MATCH('SPACELOG 6 BP'!N$2,'SPACELOG 6 EMPRUNT 3'!$Z$14:$Z$2000,0)),0)</f>
        <v>0</v>
      </c>
      <c r="O90" s="17">
        <f>IFERROR(INDEX('SPACELOG 6 EMPRUNT 3'!$G$14:$G$2000,MATCH('SPACELOG 6 BP'!O$2,'SPACELOG 6 EMPRUNT 3'!$Z$14:$Z$2000,0)),0)</f>
        <v>0</v>
      </c>
      <c r="P90" s="17">
        <f>IFERROR(INDEX('SPACELOG 6 EMPRUNT 3'!$G$14:$G$2000,MATCH('SPACELOG 6 BP'!P$2,'SPACELOG 6 EMPRUNT 3'!$Z$14:$Z$2000,0)),0)</f>
        <v>0</v>
      </c>
      <c r="Q90" s="17">
        <f>IFERROR(INDEX('SPACELOG 6 EMPRUNT 3'!$G$14:$G$2000,MATCH('SPACELOG 6 BP'!Q$2,'SPACELOG 6 EMPRUNT 3'!$Z$14:$Z$2000,0)),0)</f>
        <v>0</v>
      </c>
      <c r="R90" s="319">
        <f t="shared" si="1147"/>
        <v>0</v>
      </c>
      <c r="S90" s="17">
        <f>IFERROR(INDEX('SPACELOG 6 EMPRUNT 3'!$G$14:$G$2000,MATCH('SPACELOG 6 BP'!S$2,'SPACELOG 6 EMPRUNT 3'!$Z$14:$Z$2000,0)),0)</f>
        <v>0</v>
      </c>
      <c r="T90" s="17">
        <f>IFERROR(INDEX('SPACELOG 6 EMPRUNT 3'!$G$14:$G$2000,MATCH('SPACELOG 6 BP'!T$2,'SPACELOG 6 EMPRUNT 3'!$Z$14:$Z$2000,0)),0)</f>
        <v>0</v>
      </c>
      <c r="U90" s="17">
        <f>IFERROR(INDEX('SPACELOG 6 EMPRUNT 3'!$G$14:$G$2000,MATCH('SPACELOG 6 BP'!U$2,'SPACELOG 6 EMPRUNT 3'!$Z$14:$Z$2000,0)),0)</f>
        <v>0</v>
      </c>
      <c r="V90" s="17">
        <f>IFERROR(INDEX('SPACELOG 6 EMPRUNT 3'!$G$14:$G$2000,MATCH('SPACELOG 6 BP'!V$2,'SPACELOG 6 EMPRUNT 3'!$Z$14:$Z$2000,0)),0)</f>
        <v>0</v>
      </c>
      <c r="W90" s="17">
        <f>IFERROR(INDEX('SPACELOG 6 EMPRUNT 3'!$G$14:$G$2000,MATCH('SPACELOG 6 BP'!W$2,'SPACELOG 6 EMPRUNT 3'!$Z$14:$Z$2000,0)),0)</f>
        <v>0</v>
      </c>
      <c r="X90" s="17">
        <f>IFERROR(INDEX('SPACELOG 6 EMPRUNT 3'!$G$14:$G$2000,MATCH('SPACELOG 6 BP'!X$2,'SPACELOG 6 EMPRUNT 3'!$Z$14:$Z$2000,0)),0)</f>
        <v>0</v>
      </c>
      <c r="Y90" s="17">
        <f>IFERROR(INDEX('SPACELOG 6 EMPRUNT 3'!$G$14:$G$2000,MATCH('SPACELOG 6 BP'!Y$2,'SPACELOG 6 EMPRUNT 3'!$Z$14:$Z$2000,0)),0)</f>
        <v>0</v>
      </c>
      <c r="Z90" s="17">
        <f>IFERROR(INDEX('SPACELOG 6 EMPRUNT 3'!$G$14:$G$2000,MATCH('SPACELOG 6 BP'!Z$2,'SPACELOG 6 EMPRUNT 3'!$Z$14:$Z$2000,0)),0)</f>
        <v>0</v>
      </c>
      <c r="AA90" s="17">
        <f>IFERROR(INDEX('SPACELOG 6 EMPRUNT 3'!$G$14:$G$2000,MATCH('SPACELOG 6 BP'!AA$2,'SPACELOG 6 EMPRUNT 3'!$Z$14:$Z$2000,0)),0)</f>
        <v>0</v>
      </c>
      <c r="AB90" s="17">
        <f>IFERROR(INDEX('SPACELOG 6 EMPRUNT 3'!$G$14:$G$2000,MATCH('SPACELOG 6 BP'!AB$2,'SPACELOG 6 EMPRUNT 3'!$Z$14:$Z$2000,0)),0)</f>
        <v>0</v>
      </c>
      <c r="AC90" s="17">
        <f>IFERROR(INDEX('SPACELOG 6 EMPRUNT 3'!$G$14:$G$2000,MATCH('SPACELOG 6 BP'!AC$2,'SPACELOG 6 EMPRUNT 3'!$Z$14:$Z$2000,0)),0)</f>
        <v>0</v>
      </c>
      <c r="AD90" s="17">
        <f>IFERROR(INDEX('SPACELOG 6 EMPRUNT 3'!$G$14:$G$2000,MATCH('SPACELOG 6 BP'!AD$2,'SPACELOG 6 EMPRUNT 3'!$Z$14:$Z$2000,0)),0)</f>
        <v>0</v>
      </c>
      <c r="AE90" s="319">
        <f t="shared" si="1138"/>
        <v>0</v>
      </c>
      <c r="AF90" s="17">
        <f>IFERROR(INDEX('SPACELOG 6 EMPRUNT 3'!$G$14:$G$2000,MATCH('SPACELOG 6 BP'!AF$2,'SPACELOG 6 EMPRUNT 3'!$Z$14:$Z$2000,0)),0)</f>
        <v>0</v>
      </c>
      <c r="AG90" s="17">
        <f>IFERROR(INDEX('SPACELOG 6 EMPRUNT 3'!$G$14:$G$2000,MATCH('SPACELOG 6 BP'!AG$2,'SPACELOG 6 EMPRUNT 3'!$Z$14:$Z$2000,0)),0)</f>
        <v>0</v>
      </c>
      <c r="AH90" s="17">
        <f>IFERROR(INDEX('SPACELOG 6 EMPRUNT 3'!$G$14:$G$2000,MATCH('SPACELOG 6 BP'!AH$2,'SPACELOG 6 EMPRUNT 3'!$Z$14:$Z$2000,0)),0)</f>
        <v>0</v>
      </c>
      <c r="AI90" s="17">
        <f>IFERROR(INDEX('SPACELOG 6 EMPRUNT 3'!$G$14:$G$2000,MATCH('SPACELOG 6 BP'!AI$2,'SPACELOG 6 EMPRUNT 3'!$Z$14:$Z$2000,0)),0)</f>
        <v>0</v>
      </c>
      <c r="AJ90" s="17">
        <f>IFERROR(INDEX('SPACELOG 6 EMPRUNT 3'!$G$14:$G$2000,MATCH('SPACELOG 6 BP'!AJ$2,'SPACELOG 6 EMPRUNT 3'!$Z$14:$Z$2000,0)),0)</f>
        <v>0</v>
      </c>
      <c r="AK90" s="17">
        <f>IFERROR(INDEX('SPACELOG 6 EMPRUNT 3'!$G$14:$G$2000,MATCH('SPACELOG 6 BP'!AK$2,'SPACELOG 6 EMPRUNT 3'!$Z$14:$Z$2000,0)),0)</f>
        <v>0</v>
      </c>
      <c r="AL90" s="17">
        <f>IFERROR(INDEX('SPACELOG 6 EMPRUNT 3'!$G$14:$G$2000,MATCH('SPACELOG 6 BP'!AL$2,'SPACELOG 6 EMPRUNT 3'!$Z$14:$Z$2000,0)),0)</f>
        <v>0</v>
      </c>
      <c r="AM90" s="17">
        <f>IFERROR(INDEX('SPACELOG 6 EMPRUNT 3'!$G$14:$G$2000,MATCH('SPACELOG 6 BP'!AM$2,'SPACELOG 6 EMPRUNT 3'!$Z$14:$Z$2000,0)),0)</f>
        <v>0</v>
      </c>
      <c r="AN90" s="17">
        <f>IFERROR(INDEX('SPACELOG 6 EMPRUNT 3'!$G$14:$G$2000,MATCH('SPACELOG 6 BP'!AN$2,'SPACELOG 6 EMPRUNT 3'!$Z$14:$Z$2000,0)),0)</f>
        <v>0</v>
      </c>
      <c r="AO90" s="17">
        <f>IFERROR(INDEX('SPACELOG 6 EMPRUNT 3'!$G$14:$G$2000,MATCH('SPACELOG 6 BP'!AO$2,'SPACELOG 6 EMPRUNT 3'!$Z$14:$Z$2000,0)),0)</f>
        <v>0</v>
      </c>
      <c r="AP90" s="17">
        <f>IFERROR(INDEX('SPACELOG 6 EMPRUNT 3'!$G$14:$G$2000,MATCH('SPACELOG 6 BP'!AP$2,'SPACELOG 6 EMPRUNT 3'!$Z$14:$Z$2000,0)),0)</f>
        <v>0</v>
      </c>
      <c r="AQ90" s="17">
        <f>IFERROR(INDEX('SPACELOG 6 EMPRUNT 3'!$G$14:$G$2000,MATCH('SPACELOG 6 BP'!AQ$2,'SPACELOG 6 EMPRUNT 3'!$Z$14:$Z$2000,0)),0)</f>
        <v>0</v>
      </c>
      <c r="AR90" s="319">
        <f t="shared" si="1139"/>
        <v>0</v>
      </c>
      <c r="AS90" s="17">
        <f>IFERROR(INDEX('SPACELOG 6 EMPRUNT 3'!$G$14:$G$2000,MATCH('SPACELOG 6 BP'!AS$2,'SPACELOG 6 EMPRUNT 3'!$Z$14:$Z$2000,0)),0)</f>
        <v>0</v>
      </c>
      <c r="AT90" s="17">
        <f>IFERROR(INDEX('SPACELOG 6 EMPRUNT 3'!$G$14:$G$2000,MATCH('SPACELOG 6 BP'!AT$2,'SPACELOG 6 EMPRUNT 3'!$Z$14:$Z$2000,0)),0)</f>
        <v>0</v>
      </c>
      <c r="AU90" s="17">
        <f>IFERROR(INDEX('SPACELOG 6 EMPRUNT 3'!$G$14:$G$2000,MATCH('SPACELOG 6 BP'!AU$2,'SPACELOG 6 EMPRUNT 3'!$Z$14:$Z$2000,0)),0)</f>
        <v>0</v>
      </c>
      <c r="AV90" s="17">
        <f>IFERROR(INDEX('SPACELOG 6 EMPRUNT 3'!$G$14:$G$2000,MATCH('SPACELOG 6 BP'!AV$2,'SPACELOG 6 EMPRUNT 3'!$Z$14:$Z$2000,0)),0)</f>
        <v>0</v>
      </c>
      <c r="AW90" s="17">
        <f>IFERROR(INDEX('SPACELOG 6 EMPRUNT 3'!$G$14:$G$2000,MATCH('SPACELOG 6 BP'!AW$2,'SPACELOG 6 EMPRUNT 3'!$Z$14:$Z$2000,0)),0)</f>
        <v>0</v>
      </c>
      <c r="AX90" s="17">
        <f>IFERROR(INDEX('SPACELOG 6 EMPRUNT 3'!$G$14:$G$2000,MATCH('SPACELOG 6 BP'!AX$2,'SPACELOG 6 EMPRUNT 3'!$Z$14:$Z$2000,0)),0)</f>
        <v>0</v>
      </c>
      <c r="AY90" s="17">
        <f>IFERROR(INDEX('SPACELOG 6 EMPRUNT 3'!$G$14:$G$2000,MATCH('SPACELOG 6 BP'!AY$2,'SPACELOG 6 EMPRUNT 3'!$Z$14:$Z$2000,0)),0)</f>
        <v>0</v>
      </c>
      <c r="AZ90" s="17">
        <f>IFERROR(INDEX('SPACELOG 6 EMPRUNT 3'!$G$14:$G$2000,MATCH('SPACELOG 6 BP'!AZ$2,'SPACELOG 6 EMPRUNT 3'!$Z$14:$Z$2000,0)),0)</f>
        <v>0</v>
      </c>
      <c r="BA90" s="17">
        <f>IFERROR(INDEX('SPACELOG 6 EMPRUNT 3'!$G$14:$G$2000,MATCH('SPACELOG 6 BP'!BA$2,'SPACELOG 6 EMPRUNT 3'!$Z$14:$Z$2000,0)),0)</f>
        <v>0</v>
      </c>
      <c r="BB90" s="17">
        <f>IFERROR(INDEX('SPACELOG 6 EMPRUNT 3'!$G$14:$G$2000,MATCH('SPACELOG 6 BP'!BB$2,'SPACELOG 6 EMPRUNT 3'!$Z$14:$Z$2000,0)),0)</f>
        <v>0</v>
      </c>
      <c r="BC90" s="17">
        <f>IFERROR(INDEX('SPACELOG 6 EMPRUNT 3'!$G$14:$G$2000,MATCH('SPACELOG 6 BP'!BC$2,'SPACELOG 6 EMPRUNT 3'!$Z$14:$Z$2000,0)),0)</f>
        <v>0</v>
      </c>
      <c r="BD90" s="17">
        <f>IFERROR(INDEX('SPACELOG 6 EMPRUNT 3'!$G$14:$G$2000,MATCH('SPACELOG 6 BP'!BD$2,'SPACELOG 6 EMPRUNT 3'!$Z$14:$Z$2000,0)),0)</f>
        <v>0</v>
      </c>
      <c r="BE90" s="319">
        <f t="shared" si="1140"/>
        <v>0</v>
      </c>
      <c r="BF90" s="17">
        <f>IFERROR(INDEX('SPACELOG 6 EMPRUNT 3'!$G$14:$G$2000,MATCH('SPACELOG 6 BP'!BF$2,'SPACELOG 6 EMPRUNT 3'!$Z$14:$Z$2000,0)),0)</f>
        <v>0</v>
      </c>
      <c r="BG90" s="17">
        <f>IFERROR(INDEX('SPACELOG 6 EMPRUNT 3'!$G$14:$G$2000,MATCH('SPACELOG 6 BP'!BG$2,'SPACELOG 6 EMPRUNT 3'!$Z$14:$Z$2000,0)),0)</f>
        <v>0</v>
      </c>
      <c r="BH90" s="17">
        <f>IFERROR(INDEX('SPACELOG 6 EMPRUNT 3'!$G$14:$G$2000,MATCH('SPACELOG 6 BP'!BH$2,'SPACELOG 6 EMPRUNT 3'!$Z$14:$Z$2000,0)),0)</f>
        <v>0</v>
      </c>
      <c r="BI90" s="17">
        <f>IFERROR(INDEX('SPACELOG 6 EMPRUNT 3'!$G$14:$G$2000,MATCH('SPACELOG 6 BP'!BI$2,'SPACELOG 6 EMPRUNT 3'!$Z$14:$Z$2000,0)),0)</f>
        <v>0</v>
      </c>
      <c r="BJ90" s="17">
        <f>IFERROR(INDEX('SPACELOG 6 EMPRUNT 3'!$G$14:$G$2000,MATCH('SPACELOG 6 BP'!BJ$2,'SPACELOG 6 EMPRUNT 3'!$Z$14:$Z$2000,0)),0)</f>
        <v>0</v>
      </c>
      <c r="BK90" s="17">
        <f>IFERROR(INDEX('SPACELOG 6 EMPRUNT 3'!$G$14:$G$2000,MATCH('SPACELOG 6 BP'!BK$2,'SPACELOG 6 EMPRUNT 3'!$Z$14:$Z$2000,0)),0)</f>
        <v>0</v>
      </c>
      <c r="BL90" s="17">
        <f>IFERROR(INDEX('SPACELOG 6 EMPRUNT 3'!$G$14:$G$2000,MATCH('SPACELOG 6 BP'!BL$2,'SPACELOG 6 EMPRUNT 3'!$Z$14:$Z$2000,0)),0)</f>
        <v>0</v>
      </c>
      <c r="BM90" s="17">
        <f>IFERROR(INDEX('SPACELOG 6 EMPRUNT 3'!$G$14:$G$2000,MATCH('SPACELOG 6 BP'!BM$2,'SPACELOG 6 EMPRUNT 3'!$Z$14:$Z$2000,0)),0)</f>
        <v>0</v>
      </c>
      <c r="BN90" s="17">
        <f>IFERROR(INDEX('SPACELOG 6 EMPRUNT 3'!$G$14:$G$2000,MATCH('SPACELOG 6 BP'!BN$2,'SPACELOG 6 EMPRUNT 3'!$Z$14:$Z$2000,0)),0)</f>
        <v>0</v>
      </c>
      <c r="BO90" s="17">
        <f>IFERROR(INDEX('SPACELOG 6 EMPRUNT 3'!$G$14:$G$2000,MATCH('SPACELOG 6 BP'!BO$2,'SPACELOG 6 EMPRUNT 3'!$Z$14:$Z$2000,0)),0)</f>
        <v>0</v>
      </c>
      <c r="BP90" s="17">
        <f>IFERROR(INDEX('SPACELOG 6 EMPRUNT 3'!$G$14:$G$2000,MATCH('SPACELOG 6 BP'!BP$2,'SPACELOG 6 EMPRUNT 3'!$Z$14:$Z$2000,0)),0)</f>
        <v>0</v>
      </c>
      <c r="BQ90" s="17">
        <f>IFERROR(INDEX('SPACELOG 6 EMPRUNT 3'!$G$14:$G$2000,MATCH('SPACELOG 6 BP'!BQ$2,'SPACELOG 6 EMPRUNT 3'!$Z$14:$Z$2000,0)),0)</f>
        <v>0</v>
      </c>
      <c r="BR90" s="319">
        <f t="shared" si="1141"/>
        <v>0</v>
      </c>
      <c r="BS90" s="17">
        <f>IFERROR(INDEX('SPACELOG 6 EMPRUNT 3'!$G$14:$G$2000,MATCH('SPACELOG 6 BP'!BS$2,'SPACELOG 6 EMPRUNT 3'!$Z$14:$Z$2000,0)),0)</f>
        <v>0</v>
      </c>
      <c r="BT90" s="17">
        <f>IFERROR(INDEX('SPACELOG 6 EMPRUNT 3'!$G$14:$G$2000,MATCH('SPACELOG 6 BP'!BT$2,'SPACELOG 6 EMPRUNT 3'!$Z$14:$Z$2000,0)),0)</f>
        <v>0</v>
      </c>
      <c r="BU90" s="17">
        <f>IFERROR(INDEX('SPACELOG 6 EMPRUNT 3'!$G$14:$G$2000,MATCH('SPACELOG 6 BP'!BU$2,'SPACELOG 6 EMPRUNT 3'!$Z$14:$Z$2000,0)),0)</f>
        <v>0</v>
      </c>
      <c r="BV90" s="17">
        <f>IFERROR(INDEX('SPACELOG 6 EMPRUNT 3'!$G$14:$G$2000,MATCH('SPACELOG 6 BP'!BV$2,'SPACELOG 6 EMPRUNT 3'!$Z$14:$Z$2000,0)),0)</f>
        <v>0</v>
      </c>
      <c r="BW90" s="17">
        <f>IFERROR(INDEX('SPACELOG 6 EMPRUNT 3'!$G$14:$G$2000,MATCH('SPACELOG 6 BP'!BW$2,'SPACELOG 6 EMPRUNT 3'!$Z$14:$Z$2000,0)),0)</f>
        <v>0</v>
      </c>
      <c r="BX90" s="17">
        <f>IFERROR(INDEX('SPACELOG 6 EMPRUNT 3'!$G$14:$G$2000,MATCH('SPACELOG 6 BP'!BX$2,'SPACELOG 6 EMPRUNT 3'!$Z$14:$Z$2000,0)),0)</f>
        <v>0</v>
      </c>
      <c r="BY90" s="17">
        <f>IFERROR(INDEX('SPACELOG 6 EMPRUNT 3'!$G$14:$G$2000,MATCH('SPACELOG 6 BP'!BY$2,'SPACELOG 6 EMPRUNT 3'!$Z$14:$Z$2000,0)),0)</f>
        <v>0</v>
      </c>
      <c r="BZ90" s="17">
        <f>IFERROR(INDEX('SPACELOG 6 EMPRUNT 3'!$G$14:$G$2000,MATCH('SPACELOG 6 BP'!BZ$2,'SPACELOG 6 EMPRUNT 3'!$Z$14:$Z$2000,0)),0)</f>
        <v>0</v>
      </c>
      <c r="CA90" s="17">
        <f>IFERROR(INDEX('SPACELOG 6 EMPRUNT 3'!$G$14:$G$2000,MATCH('SPACELOG 6 BP'!CA$2,'SPACELOG 6 EMPRUNT 3'!$Z$14:$Z$2000,0)),0)</f>
        <v>0</v>
      </c>
      <c r="CB90" s="17">
        <f>IFERROR(INDEX('SPACELOG 6 EMPRUNT 3'!$G$14:$G$2000,MATCH('SPACELOG 6 BP'!CB$2,'SPACELOG 6 EMPRUNT 3'!$Z$14:$Z$2000,0)),0)</f>
        <v>0</v>
      </c>
      <c r="CC90" s="17">
        <f>IFERROR(INDEX('SPACELOG 6 EMPRUNT 3'!$G$14:$G$2000,MATCH('SPACELOG 6 BP'!CC$2,'SPACELOG 6 EMPRUNT 3'!$Z$14:$Z$2000,0)),0)</f>
        <v>0</v>
      </c>
      <c r="CD90" s="17">
        <f>IFERROR(INDEX('SPACELOG 6 EMPRUNT 3'!$G$14:$G$2000,MATCH('SPACELOG 6 BP'!CD$2,'SPACELOG 6 EMPRUNT 3'!$Z$14:$Z$2000,0)),0)</f>
        <v>0</v>
      </c>
      <c r="CE90" s="319">
        <f t="shared" si="1142"/>
        <v>0</v>
      </c>
      <c r="CF90" s="17">
        <f>IFERROR(INDEX('SPACELOG 6 EMPRUNT 3'!$G$14:$G$2000,MATCH('SPACELOG 6 BP'!CF$2,'SPACELOG 6 EMPRUNT 3'!$Z$14:$Z$2000,0)),0)</f>
        <v>0</v>
      </c>
      <c r="CG90" s="17">
        <f>IFERROR(INDEX('SPACELOG 6 EMPRUNT 3'!$G$14:$G$2000,MATCH('SPACELOG 6 BP'!CG$2,'SPACELOG 6 EMPRUNT 3'!$Z$14:$Z$2000,0)),0)</f>
        <v>0</v>
      </c>
      <c r="CH90" s="17">
        <f>IFERROR(INDEX('SPACELOG 6 EMPRUNT 3'!$G$14:$G$2000,MATCH('SPACELOG 6 BP'!CH$2,'SPACELOG 6 EMPRUNT 3'!$Z$14:$Z$2000,0)),0)</f>
        <v>0</v>
      </c>
      <c r="CI90" s="17">
        <f>IFERROR(INDEX('SPACELOG 6 EMPRUNT 3'!$G$14:$G$2000,MATCH('SPACELOG 6 BP'!CI$2,'SPACELOG 6 EMPRUNT 3'!$Z$14:$Z$2000,0)),0)</f>
        <v>0</v>
      </c>
      <c r="CJ90" s="17">
        <f>IFERROR(INDEX('SPACELOG 6 EMPRUNT 3'!$G$14:$G$2000,MATCH('SPACELOG 6 BP'!CJ$2,'SPACELOG 6 EMPRUNT 3'!$Z$14:$Z$2000,0)),0)</f>
        <v>0</v>
      </c>
      <c r="CK90" s="17">
        <f>IFERROR(INDEX('SPACELOG 6 EMPRUNT 3'!$G$14:$G$2000,MATCH('SPACELOG 6 BP'!CK$2,'SPACELOG 6 EMPRUNT 3'!$Z$14:$Z$2000,0)),0)</f>
        <v>0</v>
      </c>
      <c r="CL90" s="17">
        <f>IFERROR(INDEX('SPACELOG 6 EMPRUNT 3'!$G$14:$G$2000,MATCH('SPACELOG 6 BP'!CL$2,'SPACELOG 6 EMPRUNT 3'!$Z$14:$Z$2000,0)),0)</f>
        <v>0</v>
      </c>
      <c r="CM90" s="17">
        <f>IFERROR(INDEX('SPACELOG 6 EMPRUNT 3'!$G$14:$G$2000,MATCH('SPACELOG 6 BP'!CM$2,'SPACELOG 6 EMPRUNT 3'!$Z$14:$Z$2000,0)),0)</f>
        <v>0</v>
      </c>
      <c r="CN90" s="17">
        <f>IFERROR(INDEX('SPACELOG 6 EMPRUNT 3'!$G$14:$G$2000,MATCH('SPACELOG 6 BP'!CN$2,'SPACELOG 6 EMPRUNT 3'!$Z$14:$Z$2000,0)),0)</f>
        <v>0</v>
      </c>
      <c r="CO90" s="17">
        <f>IFERROR(INDEX('SPACELOG 6 EMPRUNT 3'!$G$14:$G$2000,MATCH('SPACELOG 6 BP'!CO$2,'SPACELOG 6 EMPRUNT 3'!$Z$14:$Z$2000,0)),0)</f>
        <v>0</v>
      </c>
      <c r="CP90" s="17">
        <f>IFERROR(INDEX('SPACELOG 6 EMPRUNT 3'!$G$14:$G$2000,MATCH('SPACELOG 6 BP'!CP$2,'SPACELOG 6 EMPRUNT 3'!$Z$14:$Z$2000,0)),0)</f>
        <v>0</v>
      </c>
      <c r="CQ90" s="17">
        <f>IFERROR(INDEX('SPACELOG 6 EMPRUNT 3'!$G$14:$G$2000,MATCH('SPACELOG 6 BP'!CQ$2,'SPACELOG 6 EMPRUNT 3'!$Z$14:$Z$2000,0)),0)</f>
        <v>0</v>
      </c>
      <c r="CR90" s="319">
        <f t="shared" si="1143"/>
        <v>0</v>
      </c>
      <c r="CS90" s="17">
        <f>IFERROR(INDEX('SPACELOG 6 EMPRUNT 3'!$G$14:$G$2000,MATCH('SPACELOG 6 BP'!CS$2,'SPACELOG 6 EMPRUNT 3'!$Z$14:$Z$2000,0)),0)</f>
        <v>0</v>
      </c>
      <c r="CT90" s="17">
        <f>IFERROR(INDEX('SPACELOG 6 EMPRUNT 3'!$G$14:$G$2000,MATCH('SPACELOG 6 BP'!CT$2,'SPACELOG 6 EMPRUNT 3'!$Z$14:$Z$2000,0)),0)</f>
        <v>0</v>
      </c>
      <c r="CU90" s="17">
        <f>IFERROR(INDEX('SPACELOG 6 EMPRUNT 3'!$G$14:$G$2000,MATCH('SPACELOG 6 BP'!CU$2,'SPACELOG 6 EMPRUNT 3'!$Z$14:$Z$2000,0)),0)</f>
        <v>0</v>
      </c>
      <c r="CV90" s="17">
        <f>IFERROR(INDEX('SPACELOG 6 EMPRUNT 3'!$G$14:$G$2000,MATCH('SPACELOG 6 BP'!CV$2,'SPACELOG 6 EMPRUNT 3'!$Z$14:$Z$2000,0)),0)</f>
        <v>0</v>
      </c>
      <c r="CW90" s="17">
        <f>IFERROR(INDEX('SPACELOG 6 EMPRUNT 3'!$G$14:$G$2000,MATCH('SPACELOG 6 BP'!CW$2,'SPACELOG 6 EMPRUNT 3'!$Z$14:$Z$2000,0)),0)</f>
        <v>0</v>
      </c>
      <c r="CX90" s="17">
        <f>IFERROR(INDEX('SPACELOG 6 EMPRUNT 3'!$G$14:$G$2000,MATCH('SPACELOG 6 BP'!CX$2,'SPACELOG 6 EMPRUNT 3'!$Z$14:$Z$2000,0)),0)</f>
        <v>0</v>
      </c>
      <c r="CY90" s="17">
        <f>IFERROR(INDEX('SPACELOG 6 EMPRUNT 3'!$G$14:$G$2000,MATCH('SPACELOG 6 BP'!CY$2,'SPACELOG 6 EMPRUNT 3'!$Z$14:$Z$2000,0)),0)</f>
        <v>0</v>
      </c>
      <c r="CZ90" s="17">
        <f>IFERROR(INDEX('SPACELOG 6 EMPRUNT 3'!$G$14:$G$2000,MATCH('SPACELOG 6 BP'!CZ$2,'SPACELOG 6 EMPRUNT 3'!$Z$14:$Z$2000,0)),0)</f>
        <v>0</v>
      </c>
      <c r="DA90" s="17">
        <f>IFERROR(INDEX('SPACELOG 6 EMPRUNT 3'!$G$14:$G$2000,MATCH('SPACELOG 6 BP'!DA$2,'SPACELOG 6 EMPRUNT 3'!$Z$14:$Z$2000,0)),0)</f>
        <v>0</v>
      </c>
      <c r="DB90" s="17">
        <f>IFERROR(INDEX('SPACELOG 6 EMPRUNT 3'!$G$14:$G$2000,MATCH('SPACELOG 6 BP'!DB$2,'SPACELOG 6 EMPRUNT 3'!$Z$14:$Z$2000,0)),0)</f>
        <v>0</v>
      </c>
      <c r="DC90" s="17">
        <f>IFERROR(INDEX('SPACELOG 6 EMPRUNT 3'!$G$14:$G$2000,MATCH('SPACELOG 6 BP'!DC$2,'SPACELOG 6 EMPRUNT 3'!$Z$14:$Z$2000,0)),0)</f>
        <v>0</v>
      </c>
      <c r="DD90" s="17">
        <f>IFERROR(INDEX('SPACELOG 6 EMPRUNT 3'!$G$14:$G$2000,MATCH('SPACELOG 6 BP'!DD$2,'SPACELOG 6 EMPRUNT 3'!$Z$14:$Z$2000,0)),0)</f>
        <v>0</v>
      </c>
      <c r="DE90" s="319">
        <f t="shared" si="1144"/>
        <v>0</v>
      </c>
      <c r="DF90" s="17">
        <f>IFERROR(INDEX('SPACELOG 6 EMPRUNT 3'!$G$14:$G$2000,MATCH('SPACELOG 6 BP'!DF$2,'SPACELOG 6 EMPRUNT 3'!$Z$14:$Z$2000,0)),0)</f>
        <v>0</v>
      </c>
      <c r="DG90" s="17">
        <f>IFERROR(INDEX('SPACELOG 6 EMPRUNT 3'!$G$14:$G$2000,MATCH('SPACELOG 6 BP'!DG$2,'SPACELOG 6 EMPRUNT 3'!$Z$14:$Z$2000,0)),0)</f>
        <v>0</v>
      </c>
      <c r="DH90" s="17">
        <f>IFERROR(INDEX('SPACELOG 6 EMPRUNT 3'!$G$14:$G$2000,MATCH('SPACELOG 6 BP'!DH$2,'SPACELOG 6 EMPRUNT 3'!$Z$14:$Z$2000,0)),0)</f>
        <v>0</v>
      </c>
      <c r="DI90" s="17">
        <f>IFERROR(INDEX('SPACELOG 6 EMPRUNT 3'!$G$14:$G$2000,MATCH('SPACELOG 6 BP'!DI$2,'SPACELOG 6 EMPRUNT 3'!$Z$14:$Z$2000,0)),0)</f>
        <v>0</v>
      </c>
      <c r="DJ90" s="17">
        <f>IFERROR(INDEX('SPACELOG 6 EMPRUNT 3'!$G$14:$G$2000,MATCH('SPACELOG 6 BP'!DJ$2,'SPACELOG 6 EMPRUNT 3'!$Z$14:$Z$2000,0)),0)</f>
        <v>0</v>
      </c>
      <c r="DK90" s="17">
        <f>IFERROR(INDEX('SPACELOG 6 EMPRUNT 3'!$G$14:$G$2000,MATCH('SPACELOG 6 BP'!DK$2,'SPACELOG 6 EMPRUNT 3'!$Z$14:$Z$2000,0)),0)</f>
        <v>0</v>
      </c>
      <c r="DL90" s="17">
        <f>IFERROR(INDEX('SPACELOG 6 EMPRUNT 3'!$G$14:$G$2000,MATCH('SPACELOG 6 BP'!DL$2,'SPACELOG 6 EMPRUNT 3'!$Z$14:$Z$2000,0)),0)</f>
        <v>0</v>
      </c>
      <c r="DM90" s="17">
        <f>IFERROR(INDEX('SPACELOG 6 EMPRUNT 3'!$G$14:$G$2000,MATCH('SPACELOG 6 BP'!DM$2,'SPACELOG 6 EMPRUNT 3'!$Z$14:$Z$2000,0)),0)</f>
        <v>0</v>
      </c>
      <c r="DN90" s="17">
        <f>IFERROR(INDEX('SPACELOG 6 EMPRUNT 3'!$G$14:$G$2000,MATCH('SPACELOG 6 BP'!DN$2,'SPACELOG 6 EMPRUNT 3'!$Z$14:$Z$2000,0)),0)</f>
        <v>0</v>
      </c>
      <c r="DO90" s="17">
        <f>IFERROR(INDEX('SPACELOG 6 EMPRUNT 3'!$G$14:$G$2000,MATCH('SPACELOG 6 BP'!DO$2,'SPACELOG 6 EMPRUNT 3'!$Z$14:$Z$2000,0)),0)</f>
        <v>0</v>
      </c>
      <c r="DP90" s="17">
        <f>IFERROR(INDEX('SPACELOG 6 EMPRUNT 3'!$G$14:$G$2000,MATCH('SPACELOG 6 BP'!DP$2,'SPACELOG 6 EMPRUNT 3'!$Z$14:$Z$2000,0)),0)</f>
        <v>0</v>
      </c>
      <c r="DQ90" s="17">
        <f>IFERROR(INDEX('SPACELOG 6 EMPRUNT 3'!$G$14:$G$2000,MATCH('SPACELOG 6 BP'!DQ$2,'SPACELOG 6 EMPRUNT 3'!$Z$14:$Z$2000,0)),0)</f>
        <v>0</v>
      </c>
      <c r="DR90" s="319">
        <f t="shared" si="1145"/>
        <v>0</v>
      </c>
      <c r="DS90" s="17">
        <f>IFERROR(INDEX('SPACELOG 6 EMPRUNT 3'!$G$14:$G$2000,MATCH('SPACELOG 6 BP'!DS$2,'SPACELOG 6 EMPRUNT 3'!$Z$14:$Z$2000,0)),0)</f>
        <v>0</v>
      </c>
      <c r="DT90" s="17">
        <f>IFERROR(INDEX('SPACELOG 6 EMPRUNT 3'!$G$14:$G$2000,MATCH('SPACELOG 6 BP'!DT$2,'SPACELOG 6 EMPRUNT 3'!$Z$14:$Z$2000,0)),0)</f>
        <v>0</v>
      </c>
      <c r="DU90" s="17">
        <f>IFERROR(INDEX('SPACELOG 6 EMPRUNT 3'!$G$14:$G$2000,MATCH('SPACELOG 6 BP'!DU$2,'SPACELOG 6 EMPRUNT 3'!$Z$14:$Z$2000,0)),0)</f>
        <v>0</v>
      </c>
      <c r="DV90" s="17">
        <f>IFERROR(INDEX('SPACELOG 6 EMPRUNT 3'!$G$14:$G$2000,MATCH('SPACELOG 6 BP'!DV$2,'SPACELOG 6 EMPRUNT 3'!$Z$14:$Z$2000,0)),0)</f>
        <v>0</v>
      </c>
      <c r="DW90" s="17">
        <f>IFERROR(INDEX('SPACELOG 6 EMPRUNT 3'!$G$14:$G$2000,MATCH('SPACELOG 6 BP'!DW$2,'SPACELOG 6 EMPRUNT 3'!$Z$14:$Z$2000,0)),0)</f>
        <v>0</v>
      </c>
      <c r="DX90" s="17">
        <f>IFERROR(INDEX('SPACELOG 6 EMPRUNT 3'!$G$14:$G$2000,MATCH('SPACELOG 6 BP'!DX$2,'SPACELOG 6 EMPRUNT 3'!$Z$14:$Z$2000,0)),0)</f>
        <v>0</v>
      </c>
      <c r="DY90" s="17">
        <f>IFERROR(INDEX('SPACELOG 6 EMPRUNT 3'!$G$14:$G$2000,MATCH('SPACELOG 6 BP'!DY$2,'SPACELOG 6 EMPRUNT 3'!$Z$14:$Z$2000,0)),0)</f>
        <v>0</v>
      </c>
      <c r="DZ90" s="17">
        <f>IFERROR(INDEX('SPACELOG 6 EMPRUNT 3'!$G$14:$G$2000,MATCH('SPACELOG 6 BP'!DZ$2,'SPACELOG 6 EMPRUNT 3'!$Z$14:$Z$2000,0)),0)</f>
        <v>0</v>
      </c>
      <c r="EA90" s="17">
        <f>IFERROR(INDEX('SPACELOG 6 EMPRUNT 3'!$G$14:$G$2000,MATCH('SPACELOG 6 BP'!EA$2,'SPACELOG 6 EMPRUNT 3'!$Z$14:$Z$2000,0)),0)</f>
        <v>0</v>
      </c>
      <c r="EB90" s="17">
        <f>IFERROR(INDEX('SPACELOG 6 EMPRUNT 3'!$G$14:$G$2000,MATCH('SPACELOG 6 BP'!EB$2,'SPACELOG 6 EMPRUNT 3'!$Z$14:$Z$2000,0)),0)</f>
        <v>0</v>
      </c>
      <c r="EC90" s="17">
        <f>IFERROR(INDEX('SPACELOG 6 EMPRUNT 3'!$G$14:$G$2000,MATCH('SPACELOG 6 BP'!EC$2,'SPACELOG 6 EMPRUNT 3'!$Z$14:$Z$2000,0)),0)</f>
        <v>0</v>
      </c>
      <c r="ED90" s="17">
        <f>IFERROR(INDEX('SPACELOG 6 EMPRUNT 3'!$G$14:$G$2000,MATCH('SPACELOG 6 BP'!ED$2,'SPACELOG 6 EMPRUNT 3'!$Z$14:$Z$2000,0)),0)</f>
        <v>0</v>
      </c>
      <c r="EE90" s="319">
        <f t="shared" si="1146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1148">G89+G88+G90</f>
        <v>0</v>
      </c>
      <c r="H91" s="17">
        <f t="shared" si="1148"/>
        <v>0</v>
      </c>
      <c r="I91" s="17">
        <f t="shared" si="1148"/>
        <v>0</v>
      </c>
      <c r="J91" s="17">
        <f t="shared" si="1148"/>
        <v>0</v>
      </c>
      <c r="K91" s="17">
        <f t="shared" si="1148"/>
        <v>0</v>
      </c>
      <c r="L91" s="17">
        <f t="shared" si="1148"/>
        <v>0</v>
      </c>
      <c r="M91" s="17">
        <f t="shared" si="1148"/>
        <v>0</v>
      </c>
      <c r="N91" s="17">
        <f t="shared" si="1148"/>
        <v>0</v>
      </c>
      <c r="O91" s="17">
        <f t="shared" si="1148"/>
        <v>0</v>
      </c>
      <c r="P91" s="17">
        <f t="shared" si="1148"/>
        <v>0</v>
      </c>
      <c r="Q91" s="17">
        <f t="shared" si="1148"/>
        <v>0</v>
      </c>
      <c r="R91" s="319">
        <f>SUM(F91:Q91)</f>
        <v>0</v>
      </c>
      <c r="S91" s="17">
        <f>S89+S88+S90</f>
        <v>0</v>
      </c>
      <c r="T91" s="17">
        <f t="shared" ref="T91" si="1149">T89+T88+T90</f>
        <v>0</v>
      </c>
      <c r="U91" s="17">
        <f t="shared" ref="U91" si="1150">U89+U88+U90</f>
        <v>0</v>
      </c>
      <c r="V91" s="17">
        <f t="shared" ref="V91" si="1151">V89+V88+V90</f>
        <v>0</v>
      </c>
      <c r="W91" s="17">
        <f t="shared" ref="W91" si="1152">W89+W88+W90</f>
        <v>0</v>
      </c>
      <c r="X91" s="17">
        <f t="shared" ref="X91" si="1153">X89+X88+X90</f>
        <v>0</v>
      </c>
      <c r="Y91" s="17">
        <f t="shared" ref="Y91" si="1154">Y89+Y88+Y90</f>
        <v>0</v>
      </c>
      <c r="Z91" s="17">
        <f t="shared" ref="Z91" si="1155">Z89+Z88+Z90</f>
        <v>0</v>
      </c>
      <c r="AA91" s="17">
        <f t="shared" ref="AA91" si="1156">AA89+AA88+AA90</f>
        <v>0</v>
      </c>
      <c r="AB91" s="17">
        <f t="shared" ref="AB91" si="1157">AB89+AB88+AB90</f>
        <v>0</v>
      </c>
      <c r="AC91" s="17">
        <f t="shared" ref="AC91" si="1158">AC89+AC88+AC90</f>
        <v>0</v>
      </c>
      <c r="AD91" s="17">
        <f t="shared" ref="AD91" si="1159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1160">AG89+AG88+AG90</f>
        <v>0</v>
      </c>
      <c r="AH91" s="17">
        <f t="shared" ref="AH91" si="1161">AH89+AH88+AH90</f>
        <v>0</v>
      </c>
      <c r="AI91" s="17">
        <f t="shared" ref="AI91" si="1162">AI89+AI88+AI90</f>
        <v>0</v>
      </c>
      <c r="AJ91" s="17">
        <f t="shared" ref="AJ91" si="1163">AJ89+AJ88+AJ90</f>
        <v>0</v>
      </c>
      <c r="AK91" s="17">
        <f t="shared" ref="AK91" si="1164">AK89+AK88+AK90</f>
        <v>0</v>
      </c>
      <c r="AL91" s="17">
        <f t="shared" ref="AL91" si="1165">AL89+AL88+AL90</f>
        <v>0</v>
      </c>
      <c r="AM91" s="17">
        <f t="shared" ref="AM91" si="1166">AM89+AM88+AM90</f>
        <v>0</v>
      </c>
      <c r="AN91" s="17">
        <f t="shared" ref="AN91" si="1167">AN89+AN88+AN90</f>
        <v>0</v>
      </c>
      <c r="AO91" s="17">
        <f t="shared" ref="AO91" si="1168">AO89+AO88+AO90</f>
        <v>0</v>
      </c>
      <c r="AP91" s="17">
        <f t="shared" ref="AP91" si="1169">AP89+AP88+AP90</f>
        <v>0</v>
      </c>
      <c r="AQ91" s="17">
        <f t="shared" ref="AQ91" si="1170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1171">AT89+AT88+AT90</f>
        <v>0</v>
      </c>
      <c r="AU91" s="17">
        <f t="shared" ref="AU91" si="1172">AU89+AU88+AU90</f>
        <v>0</v>
      </c>
      <c r="AV91" s="17">
        <f t="shared" ref="AV91" si="1173">AV89+AV88+AV90</f>
        <v>0</v>
      </c>
      <c r="AW91" s="17">
        <f t="shared" ref="AW91" si="1174">AW89+AW88+AW90</f>
        <v>0</v>
      </c>
      <c r="AX91" s="17">
        <f t="shared" ref="AX91" si="1175">AX89+AX88+AX90</f>
        <v>0</v>
      </c>
      <c r="AY91" s="17">
        <f t="shared" ref="AY91" si="1176">AY89+AY88+AY90</f>
        <v>0</v>
      </c>
      <c r="AZ91" s="17">
        <f t="shared" ref="AZ91" si="1177">AZ89+AZ88+AZ90</f>
        <v>0</v>
      </c>
      <c r="BA91" s="17">
        <f t="shared" ref="BA91" si="1178">BA89+BA88+BA90</f>
        <v>0</v>
      </c>
      <c r="BB91" s="17">
        <f t="shared" ref="BB91" si="1179">BB89+BB88+BB90</f>
        <v>0</v>
      </c>
      <c r="BC91" s="17">
        <f t="shared" ref="BC91" si="1180">BC89+BC88+BC90</f>
        <v>0</v>
      </c>
      <c r="BD91" s="17">
        <f t="shared" ref="BD91" si="1181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1182">BG89+BG88+BG90</f>
        <v>0</v>
      </c>
      <c r="BH91" s="17">
        <f t="shared" ref="BH91" si="1183">BH89+BH88+BH90</f>
        <v>0</v>
      </c>
      <c r="BI91" s="17">
        <f t="shared" ref="BI91" si="1184">BI89+BI88+BI90</f>
        <v>0</v>
      </c>
      <c r="BJ91" s="17">
        <f t="shared" ref="BJ91" si="1185">BJ89+BJ88+BJ90</f>
        <v>0</v>
      </c>
      <c r="BK91" s="17">
        <f t="shared" ref="BK91" si="1186">BK89+BK88+BK90</f>
        <v>0</v>
      </c>
      <c r="BL91" s="17">
        <f t="shared" ref="BL91" si="1187">BL89+BL88+BL90</f>
        <v>0</v>
      </c>
      <c r="BM91" s="17">
        <f t="shared" ref="BM91" si="1188">BM89+BM88+BM90</f>
        <v>0</v>
      </c>
      <c r="BN91" s="17">
        <f t="shared" ref="BN91" si="1189">BN89+BN88+BN90</f>
        <v>0</v>
      </c>
      <c r="BO91" s="17">
        <f t="shared" ref="BO91" si="1190">BO89+BO88+BO90</f>
        <v>0</v>
      </c>
      <c r="BP91" s="17">
        <f t="shared" ref="BP91" si="1191">BP89+BP88+BP90</f>
        <v>0</v>
      </c>
      <c r="BQ91" s="17">
        <f t="shared" ref="BQ91" si="1192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1193">BT89+BT88+BT90</f>
        <v>0</v>
      </c>
      <c r="BU91" s="17">
        <f t="shared" ref="BU91" si="1194">BU89+BU88+BU90</f>
        <v>0</v>
      </c>
      <c r="BV91" s="17">
        <f t="shared" ref="BV91" si="1195">BV89+BV88+BV90</f>
        <v>0</v>
      </c>
      <c r="BW91" s="17">
        <f t="shared" ref="BW91" si="1196">BW89+BW88+BW90</f>
        <v>0</v>
      </c>
      <c r="BX91" s="17">
        <f t="shared" ref="BX91" si="1197">BX89+BX88+BX90</f>
        <v>0</v>
      </c>
      <c r="BY91" s="17">
        <f t="shared" ref="BY91" si="1198">BY89+BY88+BY90</f>
        <v>0</v>
      </c>
      <c r="BZ91" s="17">
        <f t="shared" ref="BZ91" si="1199">BZ89+BZ88+BZ90</f>
        <v>0</v>
      </c>
      <c r="CA91" s="17">
        <f t="shared" ref="CA91" si="1200">CA89+CA88+CA90</f>
        <v>0</v>
      </c>
      <c r="CB91" s="17">
        <f t="shared" ref="CB91" si="1201">CB89+CB88+CB90</f>
        <v>0</v>
      </c>
      <c r="CC91" s="17">
        <f t="shared" ref="CC91" si="1202">CC89+CC88+CC90</f>
        <v>0</v>
      </c>
      <c r="CD91" s="17">
        <f t="shared" ref="CD91" si="1203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204">CG89+CG88+CG90</f>
        <v>0</v>
      </c>
      <c r="CH91" s="17">
        <f t="shared" ref="CH91" si="1205">CH89+CH88+CH90</f>
        <v>0</v>
      </c>
      <c r="CI91" s="17">
        <f t="shared" ref="CI91" si="1206">CI89+CI88+CI90</f>
        <v>0</v>
      </c>
      <c r="CJ91" s="17">
        <f t="shared" ref="CJ91" si="1207">CJ89+CJ88+CJ90</f>
        <v>0</v>
      </c>
      <c r="CK91" s="17">
        <f t="shared" ref="CK91" si="1208">CK89+CK88+CK90</f>
        <v>0</v>
      </c>
      <c r="CL91" s="17">
        <f t="shared" ref="CL91" si="1209">CL89+CL88+CL90</f>
        <v>0</v>
      </c>
      <c r="CM91" s="17">
        <f t="shared" ref="CM91" si="1210">CM89+CM88+CM90</f>
        <v>0</v>
      </c>
      <c r="CN91" s="17">
        <f t="shared" ref="CN91" si="1211">CN89+CN88+CN90</f>
        <v>0</v>
      </c>
      <c r="CO91" s="17">
        <f t="shared" ref="CO91" si="1212">CO89+CO88+CO90</f>
        <v>0</v>
      </c>
      <c r="CP91" s="17">
        <f t="shared" ref="CP91" si="1213">CP89+CP88+CP90</f>
        <v>0</v>
      </c>
      <c r="CQ91" s="17">
        <f t="shared" ref="CQ91" si="1214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215">CT89+CT88+CT90</f>
        <v>0</v>
      </c>
      <c r="CU91" s="17">
        <f t="shared" ref="CU91" si="1216">CU89+CU88+CU90</f>
        <v>0</v>
      </c>
      <c r="CV91" s="17">
        <f t="shared" ref="CV91" si="1217">CV89+CV88+CV90</f>
        <v>0</v>
      </c>
      <c r="CW91" s="17">
        <f t="shared" ref="CW91" si="1218">CW89+CW88+CW90</f>
        <v>0</v>
      </c>
      <c r="CX91" s="17">
        <f t="shared" ref="CX91" si="1219">CX89+CX88+CX90</f>
        <v>0</v>
      </c>
      <c r="CY91" s="17">
        <f t="shared" ref="CY91" si="1220">CY89+CY88+CY90</f>
        <v>0</v>
      </c>
      <c r="CZ91" s="17">
        <f t="shared" ref="CZ91" si="1221">CZ89+CZ88+CZ90</f>
        <v>0</v>
      </c>
      <c r="DA91" s="17">
        <f t="shared" ref="DA91" si="1222">DA89+DA88+DA90</f>
        <v>0</v>
      </c>
      <c r="DB91" s="17">
        <f t="shared" ref="DB91" si="1223">DB89+DB88+DB90</f>
        <v>0</v>
      </c>
      <c r="DC91" s="17">
        <f t="shared" ref="DC91" si="1224">DC89+DC88+DC90</f>
        <v>0</v>
      </c>
      <c r="DD91" s="17">
        <f t="shared" ref="DD91" si="1225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226">DG89+DG88+DG90</f>
        <v>0</v>
      </c>
      <c r="DH91" s="17">
        <f t="shared" ref="DH91" si="1227">DH89+DH88+DH90</f>
        <v>0</v>
      </c>
      <c r="DI91" s="17">
        <f t="shared" ref="DI91" si="1228">DI89+DI88+DI90</f>
        <v>0</v>
      </c>
      <c r="DJ91" s="17">
        <f t="shared" ref="DJ91" si="1229">DJ89+DJ88+DJ90</f>
        <v>0</v>
      </c>
      <c r="DK91" s="17">
        <f t="shared" ref="DK91" si="1230">DK89+DK88+DK90</f>
        <v>0</v>
      </c>
      <c r="DL91" s="17">
        <f t="shared" ref="DL91" si="1231">DL89+DL88+DL90</f>
        <v>0</v>
      </c>
      <c r="DM91" s="17">
        <f t="shared" ref="DM91" si="1232">DM89+DM88+DM90</f>
        <v>0</v>
      </c>
      <c r="DN91" s="17">
        <f t="shared" ref="DN91" si="1233">DN89+DN88+DN90</f>
        <v>0</v>
      </c>
      <c r="DO91" s="17">
        <f t="shared" ref="DO91" si="1234">DO89+DO88+DO90</f>
        <v>0</v>
      </c>
      <c r="DP91" s="17">
        <f t="shared" ref="DP91" si="1235">DP89+DP88+DP90</f>
        <v>0</v>
      </c>
      <c r="DQ91" s="17">
        <f t="shared" ref="DQ91" si="1236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237">DT89+DT88+DT90</f>
        <v>0</v>
      </c>
      <c r="DU91" s="17">
        <f t="shared" ref="DU91" si="1238">DU89+DU88+DU90</f>
        <v>0</v>
      </c>
      <c r="DV91" s="17">
        <f t="shared" ref="DV91" si="1239">DV89+DV88+DV90</f>
        <v>0</v>
      </c>
      <c r="DW91" s="17">
        <f t="shared" ref="DW91" si="1240">DW89+DW88+DW90</f>
        <v>0</v>
      </c>
      <c r="DX91" s="17">
        <f t="shared" ref="DX91" si="1241">DX89+DX88+DX90</f>
        <v>0</v>
      </c>
      <c r="DY91" s="17">
        <f t="shared" ref="DY91" si="1242">DY89+DY88+DY90</f>
        <v>0</v>
      </c>
      <c r="DZ91" s="17">
        <f t="shared" ref="DZ91" si="1243">DZ89+DZ88+DZ90</f>
        <v>0</v>
      </c>
      <c r="EA91" s="17">
        <f t="shared" ref="EA91" si="1244">EA89+EA88+EA90</f>
        <v>0</v>
      </c>
      <c r="EB91" s="17">
        <f t="shared" ref="EB91" si="1245">EB89+EB88+EB90</f>
        <v>0</v>
      </c>
      <c r="EC91" s="17">
        <f t="shared" ref="EC91" si="1246">EC89+EC88+EC90</f>
        <v>0</v>
      </c>
      <c r="ED91" s="17">
        <f t="shared" ref="ED91" si="1247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>F74-F84-F91</f>
        <v>0</v>
      </c>
      <c r="G93" s="49">
        <f t="shared" ref="G93:BR93" si="1248">G74-G84-G91</f>
        <v>0</v>
      </c>
      <c r="H93" s="49">
        <f t="shared" si="1248"/>
        <v>0</v>
      </c>
      <c r="I93" s="49">
        <f t="shared" si="1248"/>
        <v>0</v>
      </c>
      <c r="J93" s="49">
        <f t="shared" si="1248"/>
        <v>0</v>
      </c>
      <c r="K93" s="49">
        <f t="shared" si="1248"/>
        <v>0</v>
      </c>
      <c r="L93" s="49">
        <f t="shared" si="1248"/>
        <v>0</v>
      </c>
      <c r="M93" s="49">
        <f t="shared" si="1248"/>
        <v>0</v>
      </c>
      <c r="N93" s="49">
        <f t="shared" si="1248"/>
        <v>0</v>
      </c>
      <c r="O93" s="49">
        <f t="shared" si="1248"/>
        <v>0</v>
      </c>
      <c r="P93" s="49">
        <f t="shared" si="1248"/>
        <v>0</v>
      </c>
      <c r="Q93" s="49">
        <f t="shared" si="1248"/>
        <v>0</v>
      </c>
      <c r="R93" s="319">
        <f t="shared" si="1248"/>
        <v>0</v>
      </c>
      <c r="S93" s="49">
        <f t="shared" si="1248"/>
        <v>0</v>
      </c>
      <c r="T93" s="49">
        <f t="shared" si="1248"/>
        <v>0</v>
      </c>
      <c r="U93" s="49">
        <f t="shared" si="1248"/>
        <v>0</v>
      </c>
      <c r="V93" s="49">
        <f t="shared" si="1248"/>
        <v>0</v>
      </c>
      <c r="W93" s="49">
        <f t="shared" si="1248"/>
        <v>0</v>
      </c>
      <c r="X93" s="49">
        <f t="shared" si="1248"/>
        <v>0</v>
      </c>
      <c r="Y93" s="49">
        <f t="shared" si="1248"/>
        <v>0</v>
      </c>
      <c r="Z93" s="49">
        <f t="shared" si="1248"/>
        <v>0</v>
      </c>
      <c r="AA93" s="49">
        <f t="shared" si="1248"/>
        <v>0</v>
      </c>
      <c r="AB93" s="49">
        <f t="shared" si="1248"/>
        <v>0</v>
      </c>
      <c r="AC93" s="49">
        <f t="shared" si="1248"/>
        <v>0</v>
      </c>
      <c r="AD93" s="49">
        <f t="shared" si="1248"/>
        <v>0</v>
      </c>
      <c r="AE93" s="319">
        <f t="shared" si="1248"/>
        <v>0</v>
      </c>
      <c r="AF93" s="49">
        <f t="shared" si="1248"/>
        <v>0</v>
      </c>
      <c r="AG93" s="49">
        <f t="shared" si="1248"/>
        <v>0</v>
      </c>
      <c r="AH93" s="49">
        <f t="shared" si="1248"/>
        <v>0</v>
      </c>
      <c r="AI93" s="49">
        <f t="shared" si="1248"/>
        <v>0</v>
      </c>
      <c r="AJ93" s="49">
        <f t="shared" si="1248"/>
        <v>0</v>
      </c>
      <c r="AK93" s="49">
        <f t="shared" si="1248"/>
        <v>0</v>
      </c>
      <c r="AL93" s="49">
        <f t="shared" si="1248"/>
        <v>0</v>
      </c>
      <c r="AM93" s="49">
        <f t="shared" si="1248"/>
        <v>0</v>
      </c>
      <c r="AN93" s="49">
        <f t="shared" si="1248"/>
        <v>0</v>
      </c>
      <c r="AO93" s="49">
        <f t="shared" si="1248"/>
        <v>0</v>
      </c>
      <c r="AP93" s="49">
        <f t="shared" si="1248"/>
        <v>0</v>
      </c>
      <c r="AQ93" s="49">
        <f t="shared" si="1248"/>
        <v>0</v>
      </c>
      <c r="AR93" s="319">
        <f t="shared" si="1248"/>
        <v>0</v>
      </c>
      <c r="AS93" s="49">
        <f t="shared" si="1248"/>
        <v>0</v>
      </c>
      <c r="AT93" s="49">
        <f t="shared" si="1248"/>
        <v>0</v>
      </c>
      <c r="AU93" s="49">
        <f t="shared" si="1248"/>
        <v>0</v>
      </c>
      <c r="AV93" s="49">
        <f t="shared" si="1248"/>
        <v>0</v>
      </c>
      <c r="AW93" s="49">
        <f t="shared" si="1248"/>
        <v>0</v>
      </c>
      <c r="AX93" s="49">
        <f t="shared" si="1248"/>
        <v>0</v>
      </c>
      <c r="AY93" s="49">
        <f t="shared" si="1248"/>
        <v>0</v>
      </c>
      <c r="AZ93" s="49">
        <f t="shared" si="1248"/>
        <v>0</v>
      </c>
      <c r="BA93" s="49">
        <f t="shared" si="1248"/>
        <v>0</v>
      </c>
      <c r="BB93" s="49">
        <f t="shared" si="1248"/>
        <v>0</v>
      </c>
      <c r="BC93" s="49">
        <f t="shared" si="1248"/>
        <v>0</v>
      </c>
      <c r="BD93" s="49">
        <f t="shared" si="1248"/>
        <v>0</v>
      </c>
      <c r="BE93" s="319">
        <f t="shared" si="1248"/>
        <v>0</v>
      </c>
      <c r="BF93" s="49">
        <f t="shared" si="1248"/>
        <v>0</v>
      </c>
      <c r="BG93" s="49">
        <f t="shared" si="1248"/>
        <v>0</v>
      </c>
      <c r="BH93" s="49">
        <f t="shared" si="1248"/>
        <v>0</v>
      </c>
      <c r="BI93" s="49">
        <f t="shared" si="1248"/>
        <v>0</v>
      </c>
      <c r="BJ93" s="49">
        <f t="shared" si="1248"/>
        <v>0</v>
      </c>
      <c r="BK93" s="49">
        <f t="shared" si="1248"/>
        <v>0</v>
      </c>
      <c r="BL93" s="49">
        <f t="shared" si="1248"/>
        <v>0</v>
      </c>
      <c r="BM93" s="49">
        <f t="shared" si="1248"/>
        <v>0</v>
      </c>
      <c r="BN93" s="49">
        <f t="shared" si="1248"/>
        <v>0</v>
      </c>
      <c r="BO93" s="49">
        <f t="shared" si="1248"/>
        <v>0</v>
      </c>
      <c r="BP93" s="49">
        <f t="shared" si="1248"/>
        <v>0</v>
      </c>
      <c r="BQ93" s="49">
        <f t="shared" si="1248"/>
        <v>0</v>
      </c>
      <c r="BR93" s="319">
        <f t="shared" si="1248"/>
        <v>0</v>
      </c>
      <c r="BS93" s="49">
        <f t="shared" ref="BS93:ED93" si="1249">BS74-BS84-BS91</f>
        <v>0</v>
      </c>
      <c r="BT93" s="49">
        <f t="shared" si="1249"/>
        <v>0</v>
      </c>
      <c r="BU93" s="49">
        <f t="shared" si="1249"/>
        <v>0</v>
      </c>
      <c r="BV93" s="49">
        <f t="shared" si="1249"/>
        <v>0</v>
      </c>
      <c r="BW93" s="49">
        <f t="shared" si="1249"/>
        <v>0</v>
      </c>
      <c r="BX93" s="49">
        <f t="shared" si="1249"/>
        <v>0</v>
      </c>
      <c r="BY93" s="49">
        <f t="shared" si="1249"/>
        <v>0</v>
      </c>
      <c r="BZ93" s="49">
        <f t="shared" si="1249"/>
        <v>0</v>
      </c>
      <c r="CA93" s="49">
        <f t="shared" si="1249"/>
        <v>0</v>
      </c>
      <c r="CB93" s="49">
        <f t="shared" si="1249"/>
        <v>0</v>
      </c>
      <c r="CC93" s="49">
        <f t="shared" si="1249"/>
        <v>0</v>
      </c>
      <c r="CD93" s="49">
        <f t="shared" si="1249"/>
        <v>0</v>
      </c>
      <c r="CE93" s="319">
        <f t="shared" si="1249"/>
        <v>0</v>
      </c>
      <c r="CF93" s="49">
        <f t="shared" si="1249"/>
        <v>0</v>
      </c>
      <c r="CG93" s="49">
        <f t="shared" si="1249"/>
        <v>0</v>
      </c>
      <c r="CH93" s="49">
        <f t="shared" si="1249"/>
        <v>0</v>
      </c>
      <c r="CI93" s="49">
        <f t="shared" si="1249"/>
        <v>0</v>
      </c>
      <c r="CJ93" s="49">
        <f t="shared" si="1249"/>
        <v>0</v>
      </c>
      <c r="CK93" s="49">
        <f t="shared" si="1249"/>
        <v>0</v>
      </c>
      <c r="CL93" s="49">
        <f t="shared" si="1249"/>
        <v>0</v>
      </c>
      <c r="CM93" s="49">
        <f t="shared" si="1249"/>
        <v>0</v>
      </c>
      <c r="CN93" s="49">
        <f t="shared" si="1249"/>
        <v>0</v>
      </c>
      <c r="CO93" s="49">
        <f t="shared" si="1249"/>
        <v>0</v>
      </c>
      <c r="CP93" s="49">
        <f t="shared" si="1249"/>
        <v>0</v>
      </c>
      <c r="CQ93" s="49">
        <f t="shared" si="1249"/>
        <v>0</v>
      </c>
      <c r="CR93" s="319">
        <f t="shared" si="1249"/>
        <v>0</v>
      </c>
      <c r="CS93" s="49">
        <f t="shared" si="1249"/>
        <v>0</v>
      </c>
      <c r="CT93" s="49">
        <f t="shared" si="1249"/>
        <v>0</v>
      </c>
      <c r="CU93" s="49">
        <f t="shared" si="1249"/>
        <v>0</v>
      </c>
      <c r="CV93" s="49">
        <f t="shared" si="1249"/>
        <v>0</v>
      </c>
      <c r="CW93" s="49">
        <f t="shared" si="1249"/>
        <v>0</v>
      </c>
      <c r="CX93" s="49">
        <f t="shared" si="1249"/>
        <v>0</v>
      </c>
      <c r="CY93" s="49">
        <f t="shared" si="1249"/>
        <v>0</v>
      </c>
      <c r="CZ93" s="49">
        <f t="shared" si="1249"/>
        <v>0</v>
      </c>
      <c r="DA93" s="49">
        <f t="shared" si="1249"/>
        <v>0</v>
      </c>
      <c r="DB93" s="49">
        <f t="shared" si="1249"/>
        <v>0</v>
      </c>
      <c r="DC93" s="49">
        <f t="shared" si="1249"/>
        <v>0</v>
      </c>
      <c r="DD93" s="49">
        <f t="shared" si="1249"/>
        <v>0</v>
      </c>
      <c r="DE93" s="319">
        <f t="shared" si="1249"/>
        <v>0</v>
      </c>
      <c r="DF93" s="49">
        <f t="shared" si="1249"/>
        <v>0</v>
      </c>
      <c r="DG93" s="49">
        <f t="shared" si="1249"/>
        <v>0</v>
      </c>
      <c r="DH93" s="49">
        <f t="shared" si="1249"/>
        <v>0</v>
      </c>
      <c r="DI93" s="49">
        <f t="shared" si="1249"/>
        <v>0</v>
      </c>
      <c r="DJ93" s="49">
        <f t="shared" si="1249"/>
        <v>0</v>
      </c>
      <c r="DK93" s="49">
        <f t="shared" si="1249"/>
        <v>0</v>
      </c>
      <c r="DL93" s="49">
        <f t="shared" si="1249"/>
        <v>0</v>
      </c>
      <c r="DM93" s="49">
        <f t="shared" si="1249"/>
        <v>0</v>
      </c>
      <c r="DN93" s="49">
        <f t="shared" si="1249"/>
        <v>0</v>
      </c>
      <c r="DO93" s="49">
        <f t="shared" si="1249"/>
        <v>0</v>
      </c>
      <c r="DP93" s="49">
        <f t="shared" si="1249"/>
        <v>0</v>
      </c>
      <c r="DQ93" s="49">
        <f t="shared" si="1249"/>
        <v>0</v>
      </c>
      <c r="DR93" s="319">
        <f t="shared" si="1249"/>
        <v>0</v>
      </c>
      <c r="DS93" s="49">
        <f t="shared" si="1249"/>
        <v>0</v>
      </c>
      <c r="DT93" s="49">
        <f t="shared" si="1249"/>
        <v>0</v>
      </c>
      <c r="DU93" s="49">
        <f t="shared" si="1249"/>
        <v>0</v>
      </c>
      <c r="DV93" s="49">
        <f t="shared" si="1249"/>
        <v>0</v>
      </c>
      <c r="DW93" s="49">
        <f t="shared" si="1249"/>
        <v>0</v>
      </c>
      <c r="DX93" s="49">
        <f t="shared" si="1249"/>
        <v>0</v>
      </c>
      <c r="DY93" s="49">
        <f t="shared" si="1249"/>
        <v>0</v>
      </c>
      <c r="DZ93" s="49">
        <f t="shared" si="1249"/>
        <v>0</v>
      </c>
      <c r="EA93" s="49">
        <f t="shared" si="1249"/>
        <v>0</v>
      </c>
      <c r="EB93" s="49">
        <f t="shared" si="1249"/>
        <v>0</v>
      </c>
      <c r="EC93" s="49">
        <f t="shared" si="1249"/>
        <v>0</v>
      </c>
      <c r="ED93" s="49">
        <f t="shared" si="1249"/>
        <v>0</v>
      </c>
      <c r="EE93" s="391">
        <f t="shared" ref="EE93" si="1250">EE74-EE84-EE91</f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251">E97</f>
        <v>0</v>
      </c>
      <c r="G95" s="49">
        <f t="shared" si="1251"/>
        <v>0</v>
      </c>
      <c r="H95" s="49">
        <f t="shared" si="1251"/>
        <v>0</v>
      </c>
      <c r="I95" s="49">
        <f t="shared" si="1251"/>
        <v>0</v>
      </c>
      <c r="J95" s="49">
        <f t="shared" si="1251"/>
        <v>0</v>
      </c>
      <c r="K95" s="49">
        <f t="shared" si="1251"/>
        <v>0</v>
      </c>
      <c r="L95" s="49">
        <f t="shared" si="1251"/>
        <v>0</v>
      </c>
      <c r="M95" s="49">
        <f t="shared" si="1251"/>
        <v>0</v>
      </c>
      <c r="N95" s="49">
        <f t="shared" si="1251"/>
        <v>0</v>
      </c>
      <c r="O95" s="49">
        <f t="shared" si="1251"/>
        <v>0</v>
      </c>
      <c r="P95" s="49">
        <f t="shared" si="1251"/>
        <v>0</v>
      </c>
      <c r="Q95" s="49">
        <f t="shared" si="1251"/>
        <v>0</v>
      </c>
      <c r="R95" s="319">
        <f>F95</f>
        <v>0</v>
      </c>
      <c r="S95" s="49">
        <f t="shared" ref="S95:AD95" si="1252">R97</f>
        <v>0</v>
      </c>
      <c r="T95" s="49">
        <f t="shared" si="1252"/>
        <v>0</v>
      </c>
      <c r="U95" s="49">
        <f t="shared" si="1252"/>
        <v>0</v>
      </c>
      <c r="V95" s="49">
        <f t="shared" si="1252"/>
        <v>0</v>
      </c>
      <c r="W95" s="49">
        <f t="shared" si="1252"/>
        <v>0</v>
      </c>
      <c r="X95" s="49">
        <f t="shared" si="1252"/>
        <v>0</v>
      </c>
      <c r="Y95" s="49">
        <f t="shared" si="1252"/>
        <v>0</v>
      </c>
      <c r="Z95" s="49">
        <f t="shared" si="1252"/>
        <v>0</v>
      </c>
      <c r="AA95" s="49">
        <f t="shared" si="1252"/>
        <v>0</v>
      </c>
      <c r="AB95" s="49">
        <f t="shared" si="1252"/>
        <v>0</v>
      </c>
      <c r="AC95" s="49">
        <f t="shared" si="1252"/>
        <v>0</v>
      </c>
      <c r="AD95" s="49">
        <f t="shared" si="1252"/>
        <v>0</v>
      </c>
      <c r="AE95" s="319">
        <f>S95</f>
        <v>0</v>
      </c>
      <c r="AF95" s="49">
        <f t="shared" ref="AF95:AQ95" si="1253">AE97</f>
        <v>0</v>
      </c>
      <c r="AG95" s="49">
        <f t="shared" si="1253"/>
        <v>0</v>
      </c>
      <c r="AH95" s="49">
        <f t="shared" si="1253"/>
        <v>0</v>
      </c>
      <c r="AI95" s="49">
        <f t="shared" si="1253"/>
        <v>0</v>
      </c>
      <c r="AJ95" s="49">
        <f t="shared" si="1253"/>
        <v>0</v>
      </c>
      <c r="AK95" s="49">
        <f t="shared" si="1253"/>
        <v>0</v>
      </c>
      <c r="AL95" s="49">
        <f t="shared" si="1253"/>
        <v>0</v>
      </c>
      <c r="AM95" s="49">
        <f t="shared" si="1253"/>
        <v>0</v>
      </c>
      <c r="AN95" s="49">
        <f t="shared" si="1253"/>
        <v>0</v>
      </c>
      <c r="AO95" s="49">
        <f t="shared" si="1253"/>
        <v>0</v>
      </c>
      <c r="AP95" s="49">
        <f t="shared" si="1253"/>
        <v>0</v>
      </c>
      <c r="AQ95" s="49">
        <f t="shared" si="1253"/>
        <v>0</v>
      </c>
      <c r="AR95" s="319">
        <f>AF95</f>
        <v>0</v>
      </c>
      <c r="AS95" s="49">
        <f t="shared" ref="AS95:BD95" si="1254">AR97</f>
        <v>0</v>
      </c>
      <c r="AT95" s="49">
        <f t="shared" si="1254"/>
        <v>0</v>
      </c>
      <c r="AU95" s="49">
        <f t="shared" si="1254"/>
        <v>0</v>
      </c>
      <c r="AV95" s="49">
        <f t="shared" si="1254"/>
        <v>0</v>
      </c>
      <c r="AW95" s="49">
        <f t="shared" si="1254"/>
        <v>0</v>
      </c>
      <c r="AX95" s="49">
        <f t="shared" si="1254"/>
        <v>0</v>
      </c>
      <c r="AY95" s="49">
        <f t="shared" si="1254"/>
        <v>0</v>
      </c>
      <c r="AZ95" s="49">
        <f t="shared" si="1254"/>
        <v>0</v>
      </c>
      <c r="BA95" s="49">
        <f t="shared" si="1254"/>
        <v>0</v>
      </c>
      <c r="BB95" s="49">
        <f t="shared" si="1254"/>
        <v>0</v>
      </c>
      <c r="BC95" s="49">
        <f t="shared" si="1254"/>
        <v>0</v>
      </c>
      <c r="BD95" s="49">
        <f t="shared" si="1254"/>
        <v>0</v>
      </c>
      <c r="BE95" s="319">
        <f>AS95</f>
        <v>0</v>
      </c>
      <c r="BF95" s="49">
        <f t="shared" ref="BF95:BQ95" si="1255">BE97</f>
        <v>0</v>
      </c>
      <c r="BG95" s="49">
        <f t="shared" si="1255"/>
        <v>0</v>
      </c>
      <c r="BH95" s="49">
        <f t="shared" si="1255"/>
        <v>0</v>
      </c>
      <c r="BI95" s="49">
        <f t="shared" si="1255"/>
        <v>0</v>
      </c>
      <c r="BJ95" s="49">
        <f t="shared" si="1255"/>
        <v>0</v>
      </c>
      <c r="BK95" s="49">
        <f t="shared" si="1255"/>
        <v>0</v>
      </c>
      <c r="BL95" s="49">
        <f t="shared" si="1255"/>
        <v>0</v>
      </c>
      <c r="BM95" s="49">
        <f t="shared" si="1255"/>
        <v>0</v>
      </c>
      <c r="BN95" s="49">
        <f t="shared" si="1255"/>
        <v>0</v>
      </c>
      <c r="BO95" s="49">
        <f t="shared" si="1255"/>
        <v>0</v>
      </c>
      <c r="BP95" s="49">
        <f t="shared" si="1255"/>
        <v>0</v>
      </c>
      <c r="BQ95" s="49">
        <f t="shared" si="1255"/>
        <v>0</v>
      </c>
      <c r="BR95" s="319">
        <f>BF95</f>
        <v>0</v>
      </c>
      <c r="BS95" s="49">
        <f t="shared" ref="BS95:CD95" si="1256">BR97</f>
        <v>0</v>
      </c>
      <c r="BT95" s="49">
        <f t="shared" si="1256"/>
        <v>0</v>
      </c>
      <c r="BU95" s="49">
        <f t="shared" si="1256"/>
        <v>0</v>
      </c>
      <c r="BV95" s="49">
        <f t="shared" si="1256"/>
        <v>0</v>
      </c>
      <c r="BW95" s="49">
        <f t="shared" si="1256"/>
        <v>0</v>
      </c>
      <c r="BX95" s="49">
        <f t="shared" si="1256"/>
        <v>0</v>
      </c>
      <c r="BY95" s="49">
        <f t="shared" si="1256"/>
        <v>0</v>
      </c>
      <c r="BZ95" s="49">
        <f t="shared" si="1256"/>
        <v>0</v>
      </c>
      <c r="CA95" s="49">
        <f t="shared" si="1256"/>
        <v>0</v>
      </c>
      <c r="CB95" s="49">
        <f t="shared" si="1256"/>
        <v>0</v>
      </c>
      <c r="CC95" s="49">
        <f t="shared" si="1256"/>
        <v>0</v>
      </c>
      <c r="CD95" s="49">
        <f t="shared" si="1256"/>
        <v>0</v>
      </c>
      <c r="CE95" s="319">
        <f>BS95</f>
        <v>0</v>
      </c>
      <c r="CF95" s="49">
        <f t="shared" ref="CF95:CQ95" si="1257">CE97</f>
        <v>0</v>
      </c>
      <c r="CG95" s="49">
        <f t="shared" si="1257"/>
        <v>0</v>
      </c>
      <c r="CH95" s="49">
        <f t="shared" si="1257"/>
        <v>0</v>
      </c>
      <c r="CI95" s="49">
        <f t="shared" si="1257"/>
        <v>0</v>
      </c>
      <c r="CJ95" s="49">
        <f t="shared" si="1257"/>
        <v>0</v>
      </c>
      <c r="CK95" s="49">
        <f t="shared" si="1257"/>
        <v>0</v>
      </c>
      <c r="CL95" s="49">
        <f t="shared" si="1257"/>
        <v>0</v>
      </c>
      <c r="CM95" s="49">
        <f t="shared" si="1257"/>
        <v>0</v>
      </c>
      <c r="CN95" s="49">
        <f t="shared" si="1257"/>
        <v>0</v>
      </c>
      <c r="CO95" s="49">
        <f t="shared" si="1257"/>
        <v>0</v>
      </c>
      <c r="CP95" s="49">
        <f t="shared" si="1257"/>
        <v>0</v>
      </c>
      <c r="CQ95" s="49">
        <f t="shared" si="1257"/>
        <v>0</v>
      </c>
      <c r="CR95" s="319">
        <f>CF95</f>
        <v>0</v>
      </c>
      <c r="CS95" s="49">
        <f t="shared" ref="CS95:DD95" si="1258">CR97</f>
        <v>0</v>
      </c>
      <c r="CT95" s="49">
        <f t="shared" si="1258"/>
        <v>0</v>
      </c>
      <c r="CU95" s="49">
        <f t="shared" si="1258"/>
        <v>0</v>
      </c>
      <c r="CV95" s="49">
        <f t="shared" si="1258"/>
        <v>0</v>
      </c>
      <c r="CW95" s="49">
        <f t="shared" si="1258"/>
        <v>0</v>
      </c>
      <c r="CX95" s="49">
        <f t="shared" si="1258"/>
        <v>0</v>
      </c>
      <c r="CY95" s="49">
        <f t="shared" si="1258"/>
        <v>0</v>
      </c>
      <c r="CZ95" s="49">
        <f t="shared" si="1258"/>
        <v>0</v>
      </c>
      <c r="DA95" s="49">
        <f t="shared" si="1258"/>
        <v>0</v>
      </c>
      <c r="DB95" s="49">
        <f t="shared" si="1258"/>
        <v>0</v>
      </c>
      <c r="DC95" s="49">
        <f t="shared" si="1258"/>
        <v>0</v>
      </c>
      <c r="DD95" s="49">
        <f t="shared" si="1258"/>
        <v>0</v>
      </c>
      <c r="DE95" s="319">
        <f>CS95</f>
        <v>0</v>
      </c>
      <c r="DF95" s="49">
        <f t="shared" ref="DF95:DQ95" si="1259">DE97</f>
        <v>0</v>
      </c>
      <c r="DG95" s="49">
        <f t="shared" si="1259"/>
        <v>0</v>
      </c>
      <c r="DH95" s="49">
        <f t="shared" si="1259"/>
        <v>0</v>
      </c>
      <c r="DI95" s="49">
        <f t="shared" si="1259"/>
        <v>0</v>
      </c>
      <c r="DJ95" s="49">
        <f t="shared" si="1259"/>
        <v>0</v>
      </c>
      <c r="DK95" s="49">
        <f t="shared" si="1259"/>
        <v>0</v>
      </c>
      <c r="DL95" s="49">
        <f t="shared" si="1259"/>
        <v>0</v>
      </c>
      <c r="DM95" s="49">
        <f t="shared" si="1259"/>
        <v>0</v>
      </c>
      <c r="DN95" s="49">
        <f t="shared" si="1259"/>
        <v>0</v>
      </c>
      <c r="DO95" s="49">
        <f t="shared" si="1259"/>
        <v>0</v>
      </c>
      <c r="DP95" s="49">
        <f t="shared" si="1259"/>
        <v>0</v>
      </c>
      <c r="DQ95" s="49">
        <f t="shared" si="1259"/>
        <v>0</v>
      </c>
      <c r="DR95" s="319">
        <f>DF95</f>
        <v>0</v>
      </c>
      <c r="DS95" s="49">
        <f t="shared" ref="DS95:ED95" si="1260">DR97</f>
        <v>0</v>
      </c>
      <c r="DT95" s="49">
        <f t="shared" si="1260"/>
        <v>0</v>
      </c>
      <c r="DU95" s="49">
        <f t="shared" si="1260"/>
        <v>0</v>
      </c>
      <c r="DV95" s="49">
        <f t="shared" si="1260"/>
        <v>0</v>
      </c>
      <c r="DW95" s="49">
        <f t="shared" si="1260"/>
        <v>0</v>
      </c>
      <c r="DX95" s="49">
        <f t="shared" si="1260"/>
        <v>0</v>
      </c>
      <c r="DY95" s="49">
        <f t="shared" si="1260"/>
        <v>0</v>
      </c>
      <c r="DZ95" s="49">
        <f t="shared" si="1260"/>
        <v>0</v>
      </c>
      <c r="EA95" s="49">
        <f t="shared" si="1260"/>
        <v>0</v>
      </c>
      <c r="EB95" s="49">
        <f t="shared" si="1260"/>
        <v>0</v>
      </c>
      <c r="EC95" s="49">
        <f t="shared" si="1260"/>
        <v>0</v>
      </c>
      <c r="ED95" s="49">
        <f t="shared" si="1260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261">F93</f>
        <v>0</v>
      </c>
      <c r="G96" s="49">
        <f t="shared" si="1261"/>
        <v>0</v>
      </c>
      <c r="H96" s="49">
        <f t="shared" si="1261"/>
        <v>0</v>
      </c>
      <c r="I96" s="49">
        <f t="shared" si="1261"/>
        <v>0</v>
      </c>
      <c r="J96" s="49">
        <f t="shared" si="1261"/>
        <v>0</v>
      </c>
      <c r="K96" s="49">
        <f t="shared" si="1261"/>
        <v>0</v>
      </c>
      <c r="L96" s="49">
        <f t="shared" si="1261"/>
        <v>0</v>
      </c>
      <c r="M96" s="49">
        <f t="shared" si="1261"/>
        <v>0</v>
      </c>
      <c r="N96" s="49">
        <f t="shared" si="1261"/>
        <v>0</v>
      </c>
      <c r="O96" s="49">
        <f t="shared" si="1261"/>
        <v>0</v>
      </c>
      <c r="P96" s="49">
        <f t="shared" si="1261"/>
        <v>0</v>
      </c>
      <c r="Q96" s="49">
        <f t="shared" si="1261"/>
        <v>0</v>
      </c>
      <c r="R96" s="319">
        <f>SUM(F96:Q96)</f>
        <v>0</v>
      </c>
      <c r="S96" s="49">
        <f t="shared" ref="S96:AD96" si="1262">S93</f>
        <v>0</v>
      </c>
      <c r="T96" s="49">
        <f t="shared" si="1262"/>
        <v>0</v>
      </c>
      <c r="U96" s="49">
        <f t="shared" si="1262"/>
        <v>0</v>
      </c>
      <c r="V96" s="49">
        <f t="shared" si="1262"/>
        <v>0</v>
      </c>
      <c r="W96" s="49">
        <f t="shared" si="1262"/>
        <v>0</v>
      </c>
      <c r="X96" s="49">
        <f t="shared" si="1262"/>
        <v>0</v>
      </c>
      <c r="Y96" s="49">
        <f t="shared" si="1262"/>
        <v>0</v>
      </c>
      <c r="Z96" s="49">
        <f t="shared" si="1262"/>
        <v>0</v>
      </c>
      <c r="AA96" s="49">
        <f t="shared" si="1262"/>
        <v>0</v>
      </c>
      <c r="AB96" s="49">
        <f t="shared" si="1262"/>
        <v>0</v>
      </c>
      <c r="AC96" s="49">
        <f t="shared" si="1262"/>
        <v>0</v>
      </c>
      <c r="AD96" s="49">
        <f t="shared" si="1262"/>
        <v>0</v>
      </c>
      <c r="AE96" s="319">
        <f>SUM(S96:AD96)</f>
        <v>0</v>
      </c>
      <c r="AF96" s="49">
        <f t="shared" ref="AF96:AQ96" si="1263">AF93</f>
        <v>0</v>
      </c>
      <c r="AG96" s="49">
        <f t="shared" si="1263"/>
        <v>0</v>
      </c>
      <c r="AH96" s="49">
        <f t="shared" si="1263"/>
        <v>0</v>
      </c>
      <c r="AI96" s="49">
        <f t="shared" si="1263"/>
        <v>0</v>
      </c>
      <c r="AJ96" s="49">
        <f t="shared" si="1263"/>
        <v>0</v>
      </c>
      <c r="AK96" s="49">
        <f t="shared" si="1263"/>
        <v>0</v>
      </c>
      <c r="AL96" s="49">
        <f t="shared" si="1263"/>
        <v>0</v>
      </c>
      <c r="AM96" s="49">
        <f t="shared" si="1263"/>
        <v>0</v>
      </c>
      <c r="AN96" s="49">
        <f t="shared" si="1263"/>
        <v>0</v>
      </c>
      <c r="AO96" s="49">
        <f t="shared" si="1263"/>
        <v>0</v>
      </c>
      <c r="AP96" s="49">
        <f t="shared" si="1263"/>
        <v>0</v>
      </c>
      <c r="AQ96" s="49">
        <f t="shared" si="1263"/>
        <v>0</v>
      </c>
      <c r="AR96" s="319">
        <f>SUM(AF96:AQ96)</f>
        <v>0</v>
      </c>
      <c r="AS96" s="49">
        <f t="shared" ref="AS96:BD96" si="1264">AS93</f>
        <v>0</v>
      </c>
      <c r="AT96" s="49">
        <f t="shared" si="1264"/>
        <v>0</v>
      </c>
      <c r="AU96" s="49">
        <f t="shared" si="1264"/>
        <v>0</v>
      </c>
      <c r="AV96" s="49">
        <f t="shared" si="1264"/>
        <v>0</v>
      </c>
      <c r="AW96" s="49">
        <f t="shared" si="1264"/>
        <v>0</v>
      </c>
      <c r="AX96" s="49">
        <f t="shared" si="1264"/>
        <v>0</v>
      </c>
      <c r="AY96" s="49">
        <f t="shared" si="1264"/>
        <v>0</v>
      </c>
      <c r="AZ96" s="49">
        <f t="shared" si="1264"/>
        <v>0</v>
      </c>
      <c r="BA96" s="49">
        <f t="shared" si="1264"/>
        <v>0</v>
      </c>
      <c r="BB96" s="49">
        <f t="shared" si="1264"/>
        <v>0</v>
      </c>
      <c r="BC96" s="49">
        <f t="shared" si="1264"/>
        <v>0</v>
      </c>
      <c r="BD96" s="49">
        <f t="shared" si="1264"/>
        <v>0</v>
      </c>
      <c r="BE96" s="319">
        <f>SUM(AS96:BD96)</f>
        <v>0</v>
      </c>
      <c r="BF96" s="49">
        <f t="shared" ref="BF96:BQ96" si="1265">BF93</f>
        <v>0</v>
      </c>
      <c r="BG96" s="49">
        <f t="shared" si="1265"/>
        <v>0</v>
      </c>
      <c r="BH96" s="49">
        <f t="shared" si="1265"/>
        <v>0</v>
      </c>
      <c r="BI96" s="49">
        <f t="shared" si="1265"/>
        <v>0</v>
      </c>
      <c r="BJ96" s="49">
        <f t="shared" si="1265"/>
        <v>0</v>
      </c>
      <c r="BK96" s="49">
        <f t="shared" si="1265"/>
        <v>0</v>
      </c>
      <c r="BL96" s="49">
        <f t="shared" si="1265"/>
        <v>0</v>
      </c>
      <c r="BM96" s="49">
        <f t="shared" si="1265"/>
        <v>0</v>
      </c>
      <c r="BN96" s="49">
        <f t="shared" si="1265"/>
        <v>0</v>
      </c>
      <c r="BO96" s="49">
        <f t="shared" si="1265"/>
        <v>0</v>
      </c>
      <c r="BP96" s="49">
        <f t="shared" si="1265"/>
        <v>0</v>
      </c>
      <c r="BQ96" s="49">
        <f t="shared" si="1265"/>
        <v>0</v>
      </c>
      <c r="BR96" s="319">
        <f>SUM(BF96:BQ96)</f>
        <v>0</v>
      </c>
      <c r="BS96" s="49">
        <f t="shared" ref="BS96:CD96" si="1266">BS93</f>
        <v>0</v>
      </c>
      <c r="BT96" s="49">
        <f t="shared" si="1266"/>
        <v>0</v>
      </c>
      <c r="BU96" s="49">
        <f t="shared" si="1266"/>
        <v>0</v>
      </c>
      <c r="BV96" s="49">
        <f t="shared" si="1266"/>
        <v>0</v>
      </c>
      <c r="BW96" s="49">
        <f t="shared" si="1266"/>
        <v>0</v>
      </c>
      <c r="BX96" s="49">
        <f t="shared" si="1266"/>
        <v>0</v>
      </c>
      <c r="BY96" s="49">
        <f t="shared" si="1266"/>
        <v>0</v>
      </c>
      <c r="BZ96" s="49">
        <f t="shared" si="1266"/>
        <v>0</v>
      </c>
      <c r="CA96" s="49">
        <f t="shared" si="1266"/>
        <v>0</v>
      </c>
      <c r="CB96" s="49">
        <f t="shared" si="1266"/>
        <v>0</v>
      </c>
      <c r="CC96" s="49">
        <f t="shared" si="1266"/>
        <v>0</v>
      </c>
      <c r="CD96" s="49">
        <f t="shared" si="1266"/>
        <v>0</v>
      </c>
      <c r="CE96" s="319">
        <f>SUM(BS96:CD96)</f>
        <v>0</v>
      </c>
      <c r="CF96" s="49">
        <f t="shared" ref="CF96:CQ96" si="1267">CF93</f>
        <v>0</v>
      </c>
      <c r="CG96" s="49">
        <f t="shared" si="1267"/>
        <v>0</v>
      </c>
      <c r="CH96" s="49">
        <f t="shared" si="1267"/>
        <v>0</v>
      </c>
      <c r="CI96" s="49">
        <f t="shared" si="1267"/>
        <v>0</v>
      </c>
      <c r="CJ96" s="49">
        <f t="shared" si="1267"/>
        <v>0</v>
      </c>
      <c r="CK96" s="49">
        <f t="shared" si="1267"/>
        <v>0</v>
      </c>
      <c r="CL96" s="49">
        <f t="shared" si="1267"/>
        <v>0</v>
      </c>
      <c r="CM96" s="49">
        <f t="shared" si="1267"/>
        <v>0</v>
      </c>
      <c r="CN96" s="49">
        <f t="shared" si="1267"/>
        <v>0</v>
      </c>
      <c r="CO96" s="49">
        <f t="shared" si="1267"/>
        <v>0</v>
      </c>
      <c r="CP96" s="49">
        <f t="shared" si="1267"/>
        <v>0</v>
      </c>
      <c r="CQ96" s="49">
        <f t="shared" si="1267"/>
        <v>0</v>
      </c>
      <c r="CR96" s="319">
        <f>SUM(CF96:CQ96)</f>
        <v>0</v>
      </c>
      <c r="CS96" s="49">
        <f t="shared" ref="CS96:DD96" si="1268">CS93</f>
        <v>0</v>
      </c>
      <c r="CT96" s="49">
        <f t="shared" si="1268"/>
        <v>0</v>
      </c>
      <c r="CU96" s="49">
        <f t="shared" si="1268"/>
        <v>0</v>
      </c>
      <c r="CV96" s="49">
        <f t="shared" si="1268"/>
        <v>0</v>
      </c>
      <c r="CW96" s="49">
        <f t="shared" si="1268"/>
        <v>0</v>
      </c>
      <c r="CX96" s="49">
        <f t="shared" si="1268"/>
        <v>0</v>
      </c>
      <c r="CY96" s="49">
        <f t="shared" si="1268"/>
        <v>0</v>
      </c>
      <c r="CZ96" s="49">
        <f t="shared" si="1268"/>
        <v>0</v>
      </c>
      <c r="DA96" s="49">
        <f t="shared" si="1268"/>
        <v>0</v>
      </c>
      <c r="DB96" s="49">
        <f t="shared" si="1268"/>
        <v>0</v>
      </c>
      <c r="DC96" s="49">
        <f t="shared" si="1268"/>
        <v>0</v>
      </c>
      <c r="DD96" s="49">
        <f t="shared" si="1268"/>
        <v>0</v>
      </c>
      <c r="DE96" s="319">
        <f>SUM(CS96:DD96)</f>
        <v>0</v>
      </c>
      <c r="DF96" s="49">
        <f t="shared" ref="DF96:DQ96" si="1269">DF93</f>
        <v>0</v>
      </c>
      <c r="DG96" s="49">
        <f t="shared" si="1269"/>
        <v>0</v>
      </c>
      <c r="DH96" s="49">
        <f t="shared" si="1269"/>
        <v>0</v>
      </c>
      <c r="DI96" s="49">
        <f t="shared" si="1269"/>
        <v>0</v>
      </c>
      <c r="DJ96" s="49">
        <f t="shared" si="1269"/>
        <v>0</v>
      </c>
      <c r="DK96" s="49">
        <f t="shared" si="1269"/>
        <v>0</v>
      </c>
      <c r="DL96" s="49">
        <f t="shared" si="1269"/>
        <v>0</v>
      </c>
      <c r="DM96" s="49">
        <f t="shared" si="1269"/>
        <v>0</v>
      </c>
      <c r="DN96" s="49">
        <f t="shared" si="1269"/>
        <v>0</v>
      </c>
      <c r="DO96" s="49">
        <f t="shared" si="1269"/>
        <v>0</v>
      </c>
      <c r="DP96" s="49">
        <f t="shared" si="1269"/>
        <v>0</v>
      </c>
      <c r="DQ96" s="49">
        <f t="shared" si="1269"/>
        <v>0</v>
      </c>
      <c r="DR96" s="319">
        <f>SUM(DF96:DQ96)</f>
        <v>0</v>
      </c>
      <c r="DS96" s="49">
        <f t="shared" ref="DS96:ED96" si="1270">DS93</f>
        <v>0</v>
      </c>
      <c r="DT96" s="49">
        <f t="shared" si="1270"/>
        <v>0</v>
      </c>
      <c r="DU96" s="49">
        <f t="shared" si="1270"/>
        <v>0</v>
      </c>
      <c r="DV96" s="49">
        <f t="shared" si="1270"/>
        <v>0</v>
      </c>
      <c r="DW96" s="49">
        <f t="shared" si="1270"/>
        <v>0</v>
      </c>
      <c r="DX96" s="49">
        <f t="shared" si="1270"/>
        <v>0</v>
      </c>
      <c r="DY96" s="49">
        <f t="shared" si="1270"/>
        <v>0</v>
      </c>
      <c r="DZ96" s="49">
        <f t="shared" si="1270"/>
        <v>0</v>
      </c>
      <c r="EA96" s="49">
        <f t="shared" si="1270"/>
        <v>0</v>
      </c>
      <c r="EB96" s="49">
        <f t="shared" si="1270"/>
        <v>0</v>
      </c>
      <c r="EC96" s="49">
        <f t="shared" si="1270"/>
        <v>0</v>
      </c>
      <c r="ED96" s="49">
        <f t="shared" si="1270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271">F95+F96</f>
        <v>0</v>
      </c>
      <c r="G97" s="49">
        <f t="shared" si="1271"/>
        <v>0</v>
      </c>
      <c r="H97" s="49">
        <f t="shared" si="1271"/>
        <v>0</v>
      </c>
      <c r="I97" s="49">
        <f t="shared" si="1271"/>
        <v>0</v>
      </c>
      <c r="J97" s="49">
        <f t="shared" si="1271"/>
        <v>0</v>
      </c>
      <c r="K97" s="49">
        <f t="shared" si="1271"/>
        <v>0</v>
      </c>
      <c r="L97" s="49">
        <f t="shared" si="1271"/>
        <v>0</v>
      </c>
      <c r="M97" s="49">
        <f t="shared" si="1271"/>
        <v>0</v>
      </c>
      <c r="N97" s="49">
        <f t="shared" si="1271"/>
        <v>0</v>
      </c>
      <c r="O97" s="49">
        <f t="shared" si="1271"/>
        <v>0</v>
      </c>
      <c r="P97" s="49">
        <f t="shared" si="1271"/>
        <v>0</v>
      </c>
      <c r="Q97" s="49">
        <f t="shared" si="1271"/>
        <v>0</v>
      </c>
      <c r="R97" s="319">
        <f t="shared" si="1271"/>
        <v>0</v>
      </c>
      <c r="S97" s="49">
        <f t="shared" si="1271"/>
        <v>0</v>
      </c>
      <c r="T97" s="49">
        <f t="shared" si="1271"/>
        <v>0</v>
      </c>
      <c r="U97" s="49">
        <f t="shared" si="1271"/>
        <v>0</v>
      </c>
      <c r="V97" s="49">
        <f t="shared" si="1271"/>
        <v>0</v>
      </c>
      <c r="W97" s="49">
        <f t="shared" si="1271"/>
        <v>0</v>
      </c>
      <c r="X97" s="49">
        <f t="shared" si="1271"/>
        <v>0</v>
      </c>
      <c r="Y97" s="49">
        <f t="shared" si="1271"/>
        <v>0</v>
      </c>
      <c r="Z97" s="49">
        <f t="shared" si="1271"/>
        <v>0</v>
      </c>
      <c r="AA97" s="49">
        <f t="shared" si="1271"/>
        <v>0</v>
      </c>
      <c r="AB97" s="49">
        <f t="shared" si="1271"/>
        <v>0</v>
      </c>
      <c r="AC97" s="49">
        <f t="shared" si="1271"/>
        <v>0</v>
      </c>
      <c r="AD97" s="49">
        <f t="shared" si="1271"/>
        <v>0</v>
      </c>
      <c r="AE97" s="319">
        <f t="shared" si="1271"/>
        <v>0</v>
      </c>
      <c r="AF97" s="49">
        <f t="shared" si="1271"/>
        <v>0</v>
      </c>
      <c r="AG97" s="49">
        <f t="shared" si="1271"/>
        <v>0</v>
      </c>
      <c r="AH97" s="49">
        <f t="shared" si="1271"/>
        <v>0</v>
      </c>
      <c r="AI97" s="49">
        <f t="shared" si="1271"/>
        <v>0</v>
      </c>
      <c r="AJ97" s="49">
        <f t="shared" si="1271"/>
        <v>0</v>
      </c>
      <c r="AK97" s="49">
        <f t="shared" si="1271"/>
        <v>0</v>
      </c>
      <c r="AL97" s="49">
        <f t="shared" si="1271"/>
        <v>0</v>
      </c>
      <c r="AM97" s="49">
        <f t="shared" si="1271"/>
        <v>0</v>
      </c>
      <c r="AN97" s="49">
        <f t="shared" si="1271"/>
        <v>0</v>
      </c>
      <c r="AO97" s="49">
        <f t="shared" si="1271"/>
        <v>0</v>
      </c>
      <c r="AP97" s="49">
        <f t="shared" si="1271"/>
        <v>0</v>
      </c>
      <c r="AQ97" s="49">
        <f t="shared" si="1271"/>
        <v>0</v>
      </c>
      <c r="AR97" s="319">
        <f t="shared" si="1271"/>
        <v>0</v>
      </c>
      <c r="AS97" s="49">
        <f t="shared" si="1271"/>
        <v>0</v>
      </c>
      <c r="AT97" s="49">
        <f t="shared" si="1271"/>
        <v>0</v>
      </c>
      <c r="AU97" s="49">
        <f t="shared" si="1271"/>
        <v>0</v>
      </c>
      <c r="AV97" s="49">
        <f t="shared" si="1271"/>
        <v>0</v>
      </c>
      <c r="AW97" s="49">
        <f t="shared" si="1271"/>
        <v>0</v>
      </c>
      <c r="AX97" s="49">
        <f t="shared" si="1271"/>
        <v>0</v>
      </c>
      <c r="AY97" s="49">
        <f t="shared" si="1271"/>
        <v>0</v>
      </c>
      <c r="AZ97" s="49">
        <f t="shared" si="1271"/>
        <v>0</v>
      </c>
      <c r="BA97" s="49">
        <f t="shared" si="1271"/>
        <v>0</v>
      </c>
      <c r="BB97" s="49">
        <f t="shared" si="1271"/>
        <v>0</v>
      </c>
      <c r="BC97" s="49">
        <f t="shared" si="1271"/>
        <v>0</v>
      </c>
      <c r="BD97" s="49">
        <f t="shared" si="1271"/>
        <v>0</v>
      </c>
      <c r="BE97" s="319">
        <f t="shared" si="1271"/>
        <v>0</v>
      </c>
      <c r="BF97" s="49">
        <f t="shared" si="1271"/>
        <v>0</v>
      </c>
      <c r="BG97" s="49">
        <f t="shared" si="1271"/>
        <v>0</v>
      </c>
      <c r="BH97" s="49">
        <f t="shared" si="1271"/>
        <v>0</v>
      </c>
      <c r="BI97" s="49">
        <f t="shared" si="1271"/>
        <v>0</v>
      </c>
      <c r="BJ97" s="49">
        <f t="shared" si="1271"/>
        <v>0</v>
      </c>
      <c r="BK97" s="49">
        <f t="shared" si="1271"/>
        <v>0</v>
      </c>
      <c r="BL97" s="49">
        <f t="shared" si="1271"/>
        <v>0</v>
      </c>
      <c r="BM97" s="49">
        <f t="shared" si="1271"/>
        <v>0</v>
      </c>
      <c r="BN97" s="49">
        <f t="shared" si="1271"/>
        <v>0</v>
      </c>
      <c r="BO97" s="49">
        <f t="shared" si="1271"/>
        <v>0</v>
      </c>
      <c r="BP97" s="49">
        <f t="shared" si="1271"/>
        <v>0</v>
      </c>
      <c r="BQ97" s="49">
        <f t="shared" si="1271"/>
        <v>0</v>
      </c>
      <c r="BR97" s="319">
        <f t="shared" ref="BR97:EC97" si="1272">BR95+BR96</f>
        <v>0</v>
      </c>
      <c r="BS97" s="49">
        <f t="shared" si="1272"/>
        <v>0</v>
      </c>
      <c r="BT97" s="49">
        <f t="shared" si="1272"/>
        <v>0</v>
      </c>
      <c r="BU97" s="49">
        <f t="shared" si="1272"/>
        <v>0</v>
      </c>
      <c r="BV97" s="49">
        <f t="shared" si="1272"/>
        <v>0</v>
      </c>
      <c r="BW97" s="49">
        <f t="shared" si="1272"/>
        <v>0</v>
      </c>
      <c r="BX97" s="49">
        <f t="shared" si="1272"/>
        <v>0</v>
      </c>
      <c r="BY97" s="49">
        <f t="shared" si="1272"/>
        <v>0</v>
      </c>
      <c r="BZ97" s="49">
        <f t="shared" si="1272"/>
        <v>0</v>
      </c>
      <c r="CA97" s="49">
        <f t="shared" si="1272"/>
        <v>0</v>
      </c>
      <c r="CB97" s="49">
        <f t="shared" si="1272"/>
        <v>0</v>
      </c>
      <c r="CC97" s="49">
        <f t="shared" si="1272"/>
        <v>0</v>
      </c>
      <c r="CD97" s="49">
        <f t="shared" si="1272"/>
        <v>0</v>
      </c>
      <c r="CE97" s="319">
        <f t="shared" si="1272"/>
        <v>0</v>
      </c>
      <c r="CF97" s="49">
        <f t="shared" si="1272"/>
        <v>0</v>
      </c>
      <c r="CG97" s="49">
        <f t="shared" si="1272"/>
        <v>0</v>
      </c>
      <c r="CH97" s="49">
        <f t="shared" si="1272"/>
        <v>0</v>
      </c>
      <c r="CI97" s="49">
        <f t="shared" si="1272"/>
        <v>0</v>
      </c>
      <c r="CJ97" s="49">
        <f t="shared" si="1272"/>
        <v>0</v>
      </c>
      <c r="CK97" s="49">
        <f t="shared" si="1272"/>
        <v>0</v>
      </c>
      <c r="CL97" s="49">
        <f t="shared" si="1272"/>
        <v>0</v>
      </c>
      <c r="CM97" s="49">
        <f t="shared" si="1272"/>
        <v>0</v>
      </c>
      <c r="CN97" s="49">
        <f t="shared" si="1272"/>
        <v>0</v>
      </c>
      <c r="CO97" s="49">
        <f t="shared" si="1272"/>
        <v>0</v>
      </c>
      <c r="CP97" s="49">
        <f t="shared" si="1272"/>
        <v>0</v>
      </c>
      <c r="CQ97" s="49">
        <f t="shared" si="1272"/>
        <v>0</v>
      </c>
      <c r="CR97" s="319">
        <f t="shared" si="1272"/>
        <v>0</v>
      </c>
      <c r="CS97" s="49">
        <f t="shared" si="1272"/>
        <v>0</v>
      </c>
      <c r="CT97" s="49">
        <f t="shared" si="1272"/>
        <v>0</v>
      </c>
      <c r="CU97" s="49">
        <f t="shared" si="1272"/>
        <v>0</v>
      </c>
      <c r="CV97" s="49">
        <f t="shared" si="1272"/>
        <v>0</v>
      </c>
      <c r="CW97" s="49">
        <f t="shared" si="1272"/>
        <v>0</v>
      </c>
      <c r="CX97" s="49">
        <f t="shared" si="1272"/>
        <v>0</v>
      </c>
      <c r="CY97" s="49">
        <f t="shared" si="1272"/>
        <v>0</v>
      </c>
      <c r="CZ97" s="49">
        <f t="shared" si="1272"/>
        <v>0</v>
      </c>
      <c r="DA97" s="49">
        <f t="shared" si="1272"/>
        <v>0</v>
      </c>
      <c r="DB97" s="49">
        <f t="shared" si="1272"/>
        <v>0</v>
      </c>
      <c r="DC97" s="49">
        <f t="shared" si="1272"/>
        <v>0</v>
      </c>
      <c r="DD97" s="49">
        <f t="shared" si="1272"/>
        <v>0</v>
      </c>
      <c r="DE97" s="319">
        <f t="shared" si="1272"/>
        <v>0</v>
      </c>
      <c r="DF97" s="49">
        <f t="shared" si="1272"/>
        <v>0</v>
      </c>
      <c r="DG97" s="49">
        <f t="shared" si="1272"/>
        <v>0</v>
      </c>
      <c r="DH97" s="49">
        <f t="shared" si="1272"/>
        <v>0</v>
      </c>
      <c r="DI97" s="49">
        <f t="shared" si="1272"/>
        <v>0</v>
      </c>
      <c r="DJ97" s="49">
        <f t="shared" si="1272"/>
        <v>0</v>
      </c>
      <c r="DK97" s="49">
        <f t="shared" si="1272"/>
        <v>0</v>
      </c>
      <c r="DL97" s="49">
        <f t="shared" si="1272"/>
        <v>0</v>
      </c>
      <c r="DM97" s="49">
        <f t="shared" si="1272"/>
        <v>0</v>
      </c>
      <c r="DN97" s="49">
        <f t="shared" si="1272"/>
        <v>0</v>
      </c>
      <c r="DO97" s="49">
        <f t="shared" si="1272"/>
        <v>0</v>
      </c>
      <c r="DP97" s="49">
        <f t="shared" si="1272"/>
        <v>0</v>
      </c>
      <c r="DQ97" s="49">
        <f t="shared" si="1272"/>
        <v>0</v>
      </c>
      <c r="DR97" s="319">
        <f t="shared" si="1272"/>
        <v>0</v>
      </c>
      <c r="DS97" s="49">
        <f t="shared" si="1272"/>
        <v>0</v>
      </c>
      <c r="DT97" s="49">
        <f t="shared" si="1272"/>
        <v>0</v>
      </c>
      <c r="DU97" s="49">
        <f t="shared" si="1272"/>
        <v>0</v>
      </c>
      <c r="DV97" s="49">
        <f t="shared" si="1272"/>
        <v>0</v>
      </c>
      <c r="DW97" s="49">
        <f t="shared" si="1272"/>
        <v>0</v>
      </c>
      <c r="DX97" s="49">
        <f t="shared" si="1272"/>
        <v>0</v>
      </c>
      <c r="DY97" s="49">
        <f t="shared" si="1272"/>
        <v>0</v>
      </c>
      <c r="DZ97" s="49">
        <f t="shared" si="1272"/>
        <v>0</v>
      </c>
      <c r="EA97" s="49">
        <f t="shared" si="1272"/>
        <v>0</v>
      </c>
      <c r="EB97" s="49">
        <f t="shared" si="1272"/>
        <v>0</v>
      </c>
      <c r="EC97" s="49">
        <f t="shared" si="1272"/>
        <v>0</v>
      </c>
      <c r="ED97" s="49">
        <f t="shared" ref="ED97:EE97" si="1273">ED95+ED96</f>
        <v>0</v>
      </c>
      <c r="EE97" s="391">
        <f t="shared" si="1273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0FD65-DF63-944F-A85A-E844126CA962}">
  <sheetPr codeName="Sheet16">
    <tabColor theme="5" tint="0.39997558519241921"/>
  </sheetPr>
  <dimension ref="A1:DW996"/>
  <sheetViews>
    <sheetView workbookViewId="0">
      <selection activeCell="H5" sqref="H5:DW19"/>
    </sheetView>
  </sheetViews>
  <sheetFormatPr baseColWidth="10" defaultColWidth="14.42578125" defaultRowHeight="15" x14ac:dyDescent="0.25"/>
  <cols>
    <col min="1" max="1" width="8" style="127" bestFit="1" customWidth="1"/>
    <col min="2" max="2" width="6.42578125" style="127" bestFit="1" customWidth="1"/>
    <col min="3" max="3" width="9" style="127" bestFit="1" customWidth="1"/>
    <col min="4" max="4" width="7.7109375" style="127" bestFit="1" customWidth="1"/>
    <col min="5" max="5" width="16.7109375" style="127" bestFit="1" customWidth="1"/>
    <col min="6" max="6" width="4.42578125" style="127" bestFit="1" customWidth="1"/>
    <col min="7" max="7" width="10" style="127" bestFit="1" customWidth="1"/>
    <col min="8" max="9" width="5" style="127" bestFit="1" customWidth="1"/>
    <col min="10" max="15" width="4.7109375" style="127" bestFit="1" customWidth="1"/>
    <col min="16" max="16" width="7.42578125" style="127" bestFit="1" customWidth="1"/>
    <col min="17" max="17" width="5.7109375" style="127" bestFit="1" customWidth="1"/>
    <col min="18" max="19" width="7" style="127" bestFit="1" customWidth="1"/>
    <col min="20" max="21" width="5" style="127" bestFit="1" customWidth="1"/>
    <col min="22" max="103" width="10" style="127" bestFit="1" customWidth="1"/>
    <col min="104" max="16384" width="14.42578125" style="127"/>
  </cols>
  <sheetData>
    <row r="1" spans="1:127" ht="15.75" thickBot="1" x14ac:dyDescent="0.3">
      <c r="A1" s="520" t="s">
        <v>190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2"/>
    </row>
    <row r="2" spans="1:127" x14ac:dyDescent="0.25">
      <c r="A2" s="133"/>
      <c r="B2" s="133"/>
      <c r="C2" s="133"/>
      <c r="D2" s="133"/>
      <c r="E2" s="133"/>
      <c r="F2" s="130"/>
      <c r="G2" s="140"/>
      <c r="H2" s="130">
        <v>2025</v>
      </c>
      <c r="I2" s="130">
        <v>2025</v>
      </c>
      <c r="J2" s="130">
        <v>2025</v>
      </c>
      <c r="K2" s="130">
        <v>2025</v>
      </c>
      <c r="L2" s="130">
        <v>2025</v>
      </c>
      <c r="M2" s="130">
        <v>2025</v>
      </c>
      <c r="N2" s="130">
        <v>2025</v>
      </c>
      <c r="O2" s="130">
        <v>2025</v>
      </c>
      <c r="P2" s="130">
        <v>2025</v>
      </c>
      <c r="Q2" s="130">
        <v>2025</v>
      </c>
      <c r="R2" s="130">
        <v>2025</v>
      </c>
      <c r="S2" s="130">
        <v>2025</v>
      </c>
      <c r="T2" s="130">
        <v>2026</v>
      </c>
      <c r="U2" s="130">
        <v>2026</v>
      </c>
      <c r="V2" s="130">
        <v>2026</v>
      </c>
      <c r="W2" s="130">
        <v>2026</v>
      </c>
      <c r="X2" s="130">
        <v>2026</v>
      </c>
      <c r="Y2" s="130">
        <v>2026</v>
      </c>
      <c r="Z2" s="130">
        <v>2026</v>
      </c>
      <c r="AA2" s="130">
        <v>2026</v>
      </c>
      <c r="AB2" s="130">
        <v>2026</v>
      </c>
      <c r="AC2" s="130">
        <v>2026</v>
      </c>
      <c r="AD2" s="130">
        <v>2026</v>
      </c>
      <c r="AE2" s="130">
        <v>2026</v>
      </c>
      <c r="AF2" s="153">
        <v>2027</v>
      </c>
      <c r="AG2" s="153">
        <v>2027</v>
      </c>
      <c r="AH2" s="153">
        <v>2027</v>
      </c>
      <c r="AI2" s="153">
        <v>2027</v>
      </c>
      <c r="AJ2" s="153">
        <v>2027</v>
      </c>
      <c r="AK2" s="153">
        <v>2027</v>
      </c>
      <c r="AL2" s="153">
        <v>2027</v>
      </c>
      <c r="AM2" s="153">
        <v>2027</v>
      </c>
      <c r="AN2" s="153">
        <v>2027</v>
      </c>
      <c r="AO2" s="153">
        <v>2027</v>
      </c>
      <c r="AP2" s="153">
        <v>2027</v>
      </c>
      <c r="AQ2" s="153">
        <v>2027</v>
      </c>
      <c r="AR2" s="153">
        <v>2028</v>
      </c>
      <c r="AS2" s="153">
        <v>2028</v>
      </c>
      <c r="AT2" s="153">
        <v>2028</v>
      </c>
      <c r="AU2" s="153">
        <v>2028</v>
      </c>
      <c r="AV2" s="153">
        <v>2028</v>
      </c>
      <c r="AW2" s="153">
        <v>2028</v>
      </c>
      <c r="AX2" s="153">
        <v>2028</v>
      </c>
      <c r="AY2" s="153">
        <v>2028</v>
      </c>
      <c r="AZ2" s="153">
        <v>2028</v>
      </c>
      <c r="BA2" s="153">
        <v>2028</v>
      </c>
      <c r="BB2" s="153">
        <v>2028</v>
      </c>
      <c r="BC2" s="153">
        <v>2028</v>
      </c>
      <c r="BD2" s="153">
        <v>2029</v>
      </c>
      <c r="BE2" s="153">
        <v>2029</v>
      </c>
      <c r="BF2" s="153">
        <v>2029</v>
      </c>
      <c r="BG2" s="153">
        <v>2029</v>
      </c>
      <c r="BH2" s="153">
        <v>2029</v>
      </c>
      <c r="BI2" s="153">
        <v>2029</v>
      </c>
      <c r="BJ2" s="153">
        <v>2029</v>
      </c>
      <c r="BK2" s="153">
        <v>2029</v>
      </c>
      <c r="BL2" s="153">
        <v>2029</v>
      </c>
      <c r="BM2" s="153">
        <v>2029</v>
      </c>
      <c r="BN2" s="153">
        <v>2029</v>
      </c>
      <c r="BO2" s="153">
        <v>2029</v>
      </c>
      <c r="BP2" s="153">
        <v>2030</v>
      </c>
      <c r="BQ2" s="153">
        <v>2030</v>
      </c>
      <c r="BR2" s="153">
        <v>2030</v>
      </c>
      <c r="BS2" s="153">
        <v>2030</v>
      </c>
      <c r="BT2" s="153">
        <v>2030</v>
      </c>
      <c r="BU2" s="153">
        <v>2030</v>
      </c>
      <c r="BV2" s="153">
        <v>2030</v>
      </c>
      <c r="BW2" s="153">
        <v>2030</v>
      </c>
      <c r="BX2" s="153">
        <v>2030</v>
      </c>
      <c r="BY2" s="153">
        <v>2030</v>
      </c>
      <c r="BZ2" s="153">
        <v>2030</v>
      </c>
      <c r="CA2" s="153">
        <v>2030</v>
      </c>
      <c r="CB2" s="153">
        <v>2031</v>
      </c>
      <c r="CC2" s="153">
        <v>2031</v>
      </c>
      <c r="CD2" s="153">
        <v>2031</v>
      </c>
      <c r="CE2" s="153">
        <v>2031</v>
      </c>
      <c r="CF2" s="153">
        <v>2031</v>
      </c>
      <c r="CG2" s="153">
        <v>2031</v>
      </c>
      <c r="CH2" s="153">
        <v>2031</v>
      </c>
      <c r="CI2" s="153">
        <v>2031</v>
      </c>
      <c r="CJ2" s="153">
        <v>2031</v>
      </c>
      <c r="CK2" s="153">
        <v>2031</v>
      </c>
      <c r="CL2" s="153">
        <v>2031</v>
      </c>
      <c r="CM2" s="153">
        <v>2031</v>
      </c>
      <c r="CN2" s="153">
        <v>2032</v>
      </c>
      <c r="CO2" s="153">
        <v>2032</v>
      </c>
      <c r="CP2" s="153">
        <v>2032</v>
      </c>
      <c r="CQ2" s="153">
        <v>2032</v>
      </c>
      <c r="CR2" s="153">
        <v>2032</v>
      </c>
      <c r="CS2" s="153">
        <v>2032</v>
      </c>
      <c r="CT2" s="153">
        <v>2032</v>
      </c>
      <c r="CU2" s="153">
        <v>2032</v>
      </c>
      <c r="CV2" s="153">
        <v>2032</v>
      </c>
      <c r="CW2" s="153">
        <v>2032</v>
      </c>
      <c r="CX2" s="153">
        <v>2032</v>
      </c>
      <c r="CY2" s="153">
        <v>2032</v>
      </c>
      <c r="CZ2" s="153">
        <v>2033</v>
      </c>
      <c r="DA2" s="153">
        <v>2033</v>
      </c>
      <c r="DB2" s="153">
        <v>2033</v>
      </c>
      <c r="DC2" s="153">
        <v>2033</v>
      </c>
      <c r="DD2" s="153">
        <v>2033</v>
      </c>
      <c r="DE2" s="153">
        <v>2033</v>
      </c>
      <c r="DF2" s="153">
        <v>2033</v>
      </c>
      <c r="DG2" s="153">
        <v>2033</v>
      </c>
      <c r="DH2" s="153">
        <v>2033</v>
      </c>
      <c r="DI2" s="153">
        <v>2033</v>
      </c>
      <c r="DJ2" s="153">
        <v>2033</v>
      </c>
      <c r="DK2" s="153">
        <v>2033</v>
      </c>
      <c r="DL2" s="153">
        <v>2034</v>
      </c>
      <c r="DM2" s="153">
        <v>2034</v>
      </c>
      <c r="DN2" s="153">
        <v>2034</v>
      </c>
      <c r="DO2" s="153">
        <v>2034</v>
      </c>
      <c r="DP2" s="153">
        <v>2034</v>
      </c>
      <c r="DQ2" s="153">
        <v>2034</v>
      </c>
      <c r="DR2" s="153">
        <v>2034</v>
      </c>
      <c r="DS2" s="153">
        <v>2034</v>
      </c>
      <c r="DT2" s="153">
        <v>2034</v>
      </c>
      <c r="DU2" s="153">
        <v>2034</v>
      </c>
      <c r="DV2" s="153">
        <v>2034</v>
      </c>
      <c r="DW2" s="153">
        <v>2034</v>
      </c>
    </row>
    <row r="3" spans="1:127" x14ac:dyDescent="0.25">
      <c r="A3" s="152"/>
      <c r="B3" s="152" t="s">
        <v>0</v>
      </c>
      <c r="C3" s="152" t="s">
        <v>149</v>
      </c>
      <c r="D3" s="152" t="s">
        <v>148</v>
      </c>
      <c r="E3" s="152" t="s">
        <v>147</v>
      </c>
      <c r="F3" s="152" t="s">
        <v>146</v>
      </c>
      <c r="G3" s="152" t="s">
        <v>145</v>
      </c>
      <c r="H3" s="152" t="s">
        <v>144</v>
      </c>
      <c r="I3" s="152" t="s">
        <v>143</v>
      </c>
      <c r="J3" s="152" t="s">
        <v>142</v>
      </c>
      <c r="K3" s="152" t="s">
        <v>141</v>
      </c>
      <c r="L3" s="152" t="s">
        <v>140</v>
      </c>
      <c r="M3" s="152" t="s">
        <v>139</v>
      </c>
      <c r="N3" s="152" t="s">
        <v>138</v>
      </c>
      <c r="O3" s="152" t="s">
        <v>137</v>
      </c>
      <c r="P3" s="152" t="s">
        <v>136</v>
      </c>
      <c r="Q3" s="152" t="s">
        <v>135</v>
      </c>
      <c r="R3" s="152" t="s">
        <v>134</v>
      </c>
      <c r="S3" s="152" t="s">
        <v>133</v>
      </c>
      <c r="T3" s="152" t="s">
        <v>144</v>
      </c>
      <c r="U3" s="152" t="s">
        <v>143</v>
      </c>
      <c r="V3" s="152" t="s">
        <v>142</v>
      </c>
      <c r="W3" s="152" t="s">
        <v>141</v>
      </c>
      <c r="X3" s="152" t="s">
        <v>140</v>
      </c>
      <c r="Y3" s="152" t="s">
        <v>139</v>
      </c>
      <c r="Z3" s="152" t="s">
        <v>138</v>
      </c>
      <c r="AA3" s="152" t="s">
        <v>137</v>
      </c>
      <c r="AB3" s="152" t="s">
        <v>136</v>
      </c>
      <c r="AC3" s="152" t="s">
        <v>135</v>
      </c>
      <c r="AD3" s="152" t="s">
        <v>134</v>
      </c>
      <c r="AE3" s="152" t="s">
        <v>133</v>
      </c>
      <c r="AF3" s="151" t="s">
        <v>144</v>
      </c>
      <c r="AG3" s="151" t="s">
        <v>143</v>
      </c>
      <c r="AH3" s="151" t="s">
        <v>142</v>
      </c>
      <c r="AI3" s="151" t="s">
        <v>141</v>
      </c>
      <c r="AJ3" s="151" t="s">
        <v>140</v>
      </c>
      <c r="AK3" s="151" t="s">
        <v>139</v>
      </c>
      <c r="AL3" s="151" t="s">
        <v>138</v>
      </c>
      <c r="AM3" s="151" t="s">
        <v>137</v>
      </c>
      <c r="AN3" s="151" t="s">
        <v>136</v>
      </c>
      <c r="AO3" s="151" t="s">
        <v>135</v>
      </c>
      <c r="AP3" s="151" t="s">
        <v>134</v>
      </c>
      <c r="AQ3" s="151" t="s">
        <v>133</v>
      </c>
      <c r="AR3" s="151" t="s">
        <v>144</v>
      </c>
      <c r="AS3" s="151" t="s">
        <v>143</v>
      </c>
      <c r="AT3" s="151" t="s">
        <v>142</v>
      </c>
      <c r="AU3" s="151" t="s">
        <v>141</v>
      </c>
      <c r="AV3" s="151" t="s">
        <v>140</v>
      </c>
      <c r="AW3" s="151" t="s">
        <v>139</v>
      </c>
      <c r="AX3" s="151" t="s">
        <v>138</v>
      </c>
      <c r="AY3" s="151" t="s">
        <v>137</v>
      </c>
      <c r="AZ3" s="151" t="s">
        <v>136</v>
      </c>
      <c r="BA3" s="151" t="s">
        <v>135</v>
      </c>
      <c r="BB3" s="151" t="s">
        <v>134</v>
      </c>
      <c r="BC3" s="151" t="s">
        <v>133</v>
      </c>
      <c r="BD3" s="151" t="s">
        <v>144</v>
      </c>
      <c r="BE3" s="151" t="s">
        <v>143</v>
      </c>
      <c r="BF3" s="151" t="s">
        <v>142</v>
      </c>
      <c r="BG3" s="151" t="s">
        <v>141</v>
      </c>
      <c r="BH3" s="151" t="s">
        <v>140</v>
      </c>
      <c r="BI3" s="151" t="s">
        <v>139</v>
      </c>
      <c r="BJ3" s="151" t="s">
        <v>138</v>
      </c>
      <c r="BK3" s="151" t="s">
        <v>137</v>
      </c>
      <c r="BL3" s="151" t="s">
        <v>136</v>
      </c>
      <c r="BM3" s="151" t="s">
        <v>135</v>
      </c>
      <c r="BN3" s="151" t="s">
        <v>134</v>
      </c>
      <c r="BO3" s="151" t="s">
        <v>133</v>
      </c>
      <c r="BP3" s="151" t="s">
        <v>144</v>
      </c>
      <c r="BQ3" s="151" t="s">
        <v>143</v>
      </c>
      <c r="BR3" s="151" t="s">
        <v>142</v>
      </c>
      <c r="BS3" s="151" t="s">
        <v>141</v>
      </c>
      <c r="BT3" s="151" t="s">
        <v>140</v>
      </c>
      <c r="BU3" s="151" t="s">
        <v>139</v>
      </c>
      <c r="BV3" s="151" t="s">
        <v>138</v>
      </c>
      <c r="BW3" s="151" t="s">
        <v>137</v>
      </c>
      <c r="BX3" s="151" t="s">
        <v>136</v>
      </c>
      <c r="BY3" s="151" t="s">
        <v>135</v>
      </c>
      <c r="BZ3" s="151" t="s">
        <v>134</v>
      </c>
      <c r="CA3" s="151" t="s">
        <v>133</v>
      </c>
      <c r="CB3" s="151" t="s">
        <v>144</v>
      </c>
      <c r="CC3" s="151" t="s">
        <v>143</v>
      </c>
      <c r="CD3" s="151" t="s">
        <v>142</v>
      </c>
      <c r="CE3" s="151" t="s">
        <v>141</v>
      </c>
      <c r="CF3" s="151" t="s">
        <v>140</v>
      </c>
      <c r="CG3" s="151" t="s">
        <v>139</v>
      </c>
      <c r="CH3" s="151" t="s">
        <v>138</v>
      </c>
      <c r="CI3" s="151" t="s">
        <v>137</v>
      </c>
      <c r="CJ3" s="151" t="s">
        <v>136</v>
      </c>
      <c r="CK3" s="151" t="s">
        <v>135</v>
      </c>
      <c r="CL3" s="151" t="s">
        <v>134</v>
      </c>
      <c r="CM3" s="151" t="s">
        <v>133</v>
      </c>
      <c r="CN3" s="151" t="s">
        <v>144</v>
      </c>
      <c r="CO3" s="151" t="s">
        <v>143</v>
      </c>
      <c r="CP3" s="151" t="s">
        <v>142</v>
      </c>
      <c r="CQ3" s="151" t="s">
        <v>141</v>
      </c>
      <c r="CR3" s="151" t="s">
        <v>140</v>
      </c>
      <c r="CS3" s="151" t="s">
        <v>139</v>
      </c>
      <c r="CT3" s="151" t="s">
        <v>138</v>
      </c>
      <c r="CU3" s="151" t="s">
        <v>137</v>
      </c>
      <c r="CV3" s="151" t="s">
        <v>136</v>
      </c>
      <c r="CW3" s="151" t="s">
        <v>135</v>
      </c>
      <c r="CX3" s="151" t="s">
        <v>134</v>
      </c>
      <c r="CY3" s="151" t="s">
        <v>133</v>
      </c>
      <c r="CZ3" s="151" t="s">
        <v>144</v>
      </c>
      <c r="DA3" s="151" t="s">
        <v>143</v>
      </c>
      <c r="DB3" s="151" t="s">
        <v>142</v>
      </c>
      <c r="DC3" s="151" t="s">
        <v>141</v>
      </c>
      <c r="DD3" s="151" t="s">
        <v>140</v>
      </c>
      <c r="DE3" s="151" t="s">
        <v>139</v>
      </c>
      <c r="DF3" s="151" t="s">
        <v>138</v>
      </c>
      <c r="DG3" s="151" t="s">
        <v>137</v>
      </c>
      <c r="DH3" s="151" t="s">
        <v>136</v>
      </c>
      <c r="DI3" s="151" t="s">
        <v>135</v>
      </c>
      <c r="DJ3" s="151" t="s">
        <v>134</v>
      </c>
      <c r="DK3" s="151" t="s">
        <v>133</v>
      </c>
      <c r="DL3" s="151" t="s">
        <v>144</v>
      </c>
      <c r="DM3" s="151" t="s">
        <v>143</v>
      </c>
      <c r="DN3" s="151" t="s">
        <v>142</v>
      </c>
      <c r="DO3" s="151" t="s">
        <v>141</v>
      </c>
      <c r="DP3" s="151" t="s">
        <v>140</v>
      </c>
      <c r="DQ3" s="151" t="s">
        <v>139</v>
      </c>
      <c r="DR3" s="151" t="s">
        <v>138</v>
      </c>
      <c r="DS3" s="151" t="s">
        <v>137</v>
      </c>
      <c r="DT3" s="151" t="s">
        <v>136</v>
      </c>
      <c r="DU3" s="151" t="s">
        <v>135</v>
      </c>
      <c r="DV3" s="151" t="s">
        <v>134</v>
      </c>
      <c r="DW3" s="151" t="s">
        <v>133</v>
      </c>
    </row>
    <row r="4" spans="1:127" x14ac:dyDescent="0.25">
      <c r="A4" s="133"/>
      <c r="B4" s="133"/>
      <c r="C4" s="132"/>
      <c r="D4" s="132"/>
      <c r="E4" s="133"/>
      <c r="F4" s="130"/>
      <c r="G4" s="133"/>
      <c r="H4" s="133"/>
      <c r="I4" s="133"/>
      <c r="J4" s="133"/>
      <c r="K4" s="133"/>
      <c r="L4" s="133"/>
      <c r="M4" s="133"/>
      <c r="N4" s="133"/>
      <c r="O4" s="133"/>
      <c r="P4" s="133"/>
    </row>
    <row r="5" spans="1:127" ht="14.25" customHeight="1" x14ac:dyDescent="0.25">
      <c r="A5" s="138" t="s">
        <v>132</v>
      </c>
      <c r="B5" s="142">
        <v>61</v>
      </c>
      <c r="C5" s="141" t="s">
        <v>173</v>
      </c>
      <c r="D5" s="146"/>
      <c r="E5" s="148"/>
      <c r="F5" s="147"/>
      <c r="G5" s="143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  <c r="DI5" s="139"/>
      <c r="DJ5" s="139"/>
      <c r="DK5" s="139"/>
      <c r="DL5" s="139"/>
      <c r="DM5" s="139"/>
      <c r="DN5" s="139"/>
      <c r="DO5" s="139"/>
      <c r="DP5" s="139"/>
      <c r="DQ5" s="139"/>
      <c r="DR5" s="139"/>
      <c r="DS5" s="139"/>
      <c r="DT5" s="139"/>
      <c r="DU5" s="139"/>
      <c r="DV5" s="139"/>
      <c r="DW5" s="139"/>
    </row>
    <row r="6" spans="1:127" ht="14.25" customHeight="1" x14ac:dyDescent="0.25">
      <c r="A6" s="138" t="s">
        <v>130</v>
      </c>
      <c r="B6" s="142">
        <v>105.5</v>
      </c>
      <c r="C6" s="141" t="s">
        <v>183</v>
      </c>
      <c r="D6" s="132"/>
      <c r="E6" s="137"/>
      <c r="F6" s="136"/>
      <c r="G6" s="134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0"/>
      <c r="DA6" s="140"/>
      <c r="DB6" s="140"/>
      <c r="DC6" s="140"/>
      <c r="DD6" s="140"/>
      <c r="DE6" s="140"/>
      <c r="DF6" s="140"/>
      <c r="DG6" s="140"/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/>
      <c r="DT6" s="140"/>
      <c r="DU6" s="140"/>
      <c r="DV6" s="140"/>
      <c r="DW6" s="140"/>
    </row>
    <row r="7" spans="1:127" ht="14.25" customHeight="1" x14ac:dyDescent="0.25">
      <c r="A7" s="138" t="s">
        <v>129</v>
      </c>
      <c r="B7" s="142">
        <v>105.5</v>
      </c>
      <c r="C7" s="141" t="s">
        <v>182</v>
      </c>
      <c r="D7" s="132"/>
      <c r="E7" s="148"/>
      <c r="F7" s="147"/>
      <c r="G7" s="134"/>
      <c r="H7" s="139"/>
      <c r="I7" s="139"/>
      <c r="J7" s="139"/>
      <c r="K7" s="139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  <c r="BO7" s="140"/>
      <c r="BP7" s="140"/>
      <c r="BQ7" s="140"/>
      <c r="BR7" s="140"/>
      <c r="BS7" s="140"/>
      <c r="BT7" s="140"/>
      <c r="BU7" s="140"/>
      <c r="BV7" s="140"/>
      <c r="BW7" s="140"/>
      <c r="BX7" s="140"/>
      <c r="BY7" s="140"/>
      <c r="BZ7" s="140"/>
      <c r="CA7" s="140"/>
      <c r="CB7" s="140"/>
      <c r="CC7" s="140"/>
      <c r="CD7" s="140"/>
      <c r="CE7" s="140"/>
      <c r="CF7" s="140"/>
      <c r="CG7" s="140"/>
      <c r="CH7" s="140"/>
      <c r="CI7" s="140"/>
      <c r="CJ7" s="140"/>
      <c r="CK7" s="140"/>
      <c r="CL7" s="140"/>
      <c r="CM7" s="140"/>
      <c r="CN7" s="140"/>
      <c r="CO7" s="140"/>
      <c r="CP7" s="140"/>
      <c r="CQ7" s="140"/>
      <c r="CR7" s="140"/>
      <c r="CS7" s="140"/>
      <c r="CT7" s="140"/>
      <c r="CU7" s="140"/>
      <c r="CV7" s="140"/>
      <c r="CW7" s="140"/>
      <c r="CX7" s="140"/>
      <c r="CY7" s="140"/>
      <c r="CZ7" s="140"/>
      <c r="DA7" s="140"/>
      <c r="DB7" s="140"/>
      <c r="DC7" s="140"/>
      <c r="DD7" s="140"/>
      <c r="DE7" s="140"/>
      <c r="DF7" s="140"/>
      <c r="DG7" s="140"/>
      <c r="DH7" s="140"/>
      <c r="DI7" s="140"/>
      <c r="DJ7" s="140"/>
      <c r="DK7" s="140"/>
      <c r="DL7" s="140"/>
      <c r="DM7" s="140"/>
      <c r="DN7" s="140"/>
      <c r="DO7" s="140"/>
      <c r="DP7" s="140"/>
      <c r="DQ7" s="140"/>
      <c r="DR7" s="140"/>
      <c r="DS7" s="140"/>
      <c r="DT7" s="140"/>
      <c r="DU7" s="140"/>
      <c r="DV7" s="140"/>
      <c r="DW7" s="140"/>
    </row>
    <row r="8" spans="1:127" ht="14.25" customHeight="1" x14ac:dyDescent="0.25">
      <c r="A8" s="138" t="s">
        <v>127</v>
      </c>
      <c r="B8" s="142">
        <v>61</v>
      </c>
      <c r="C8" s="141" t="s">
        <v>181</v>
      </c>
      <c r="D8" s="132"/>
      <c r="E8" s="137"/>
      <c r="F8" s="136"/>
      <c r="G8" s="134"/>
      <c r="H8" s="133"/>
      <c r="I8" s="133"/>
      <c r="J8" s="133"/>
      <c r="K8" s="133"/>
      <c r="L8" s="133"/>
      <c r="M8" s="133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0"/>
      <c r="BF8" s="140"/>
      <c r="BG8" s="140"/>
      <c r="BH8" s="140"/>
      <c r="BI8" s="140"/>
      <c r="BJ8" s="140"/>
      <c r="BK8" s="140"/>
      <c r="BL8" s="140"/>
      <c r="BM8" s="140"/>
      <c r="BN8" s="140"/>
      <c r="BO8" s="140"/>
      <c r="BP8" s="140"/>
      <c r="BQ8" s="140"/>
      <c r="BR8" s="140"/>
      <c r="BS8" s="140"/>
      <c r="BT8" s="140"/>
      <c r="BU8" s="140"/>
      <c r="BV8" s="140"/>
      <c r="BW8" s="140"/>
      <c r="BX8" s="140"/>
      <c r="BY8" s="140"/>
      <c r="BZ8" s="140"/>
      <c r="CA8" s="140"/>
      <c r="CB8" s="140"/>
      <c r="CC8" s="140"/>
      <c r="CD8" s="140"/>
      <c r="CE8" s="140"/>
      <c r="CF8" s="140"/>
      <c r="CG8" s="140"/>
      <c r="CH8" s="140"/>
      <c r="CI8" s="140"/>
      <c r="CJ8" s="140"/>
      <c r="CK8" s="140"/>
      <c r="CL8" s="140"/>
      <c r="CM8" s="140"/>
      <c r="CN8" s="140"/>
      <c r="CO8" s="140"/>
      <c r="CP8" s="140"/>
      <c r="CQ8" s="140"/>
      <c r="CR8" s="140"/>
      <c r="CS8" s="140"/>
      <c r="CT8" s="140"/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</row>
    <row r="9" spans="1:127" ht="14.25" customHeight="1" x14ac:dyDescent="0.25">
      <c r="A9" s="138" t="s">
        <v>126</v>
      </c>
      <c r="B9" s="142">
        <v>106.5</v>
      </c>
      <c r="C9" s="141" t="s">
        <v>180</v>
      </c>
      <c r="D9" s="146"/>
      <c r="E9" s="148"/>
      <c r="F9" s="147"/>
      <c r="G9" s="143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  <c r="BT9" s="139"/>
      <c r="BU9" s="139"/>
      <c r="BV9" s="139"/>
      <c r="BW9" s="139"/>
      <c r="BX9" s="139"/>
      <c r="BY9" s="139"/>
      <c r="BZ9" s="139"/>
      <c r="CA9" s="139"/>
      <c r="CB9" s="139"/>
      <c r="CC9" s="139"/>
      <c r="CD9" s="139"/>
      <c r="CE9" s="139"/>
      <c r="CF9" s="139"/>
      <c r="CG9" s="139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A9" s="139"/>
      <c r="DB9" s="139"/>
      <c r="DC9" s="139"/>
      <c r="DD9" s="139"/>
      <c r="DE9" s="139"/>
      <c r="DF9" s="139"/>
      <c r="DG9" s="139"/>
      <c r="DH9" s="139"/>
      <c r="DI9" s="139"/>
      <c r="DJ9" s="139"/>
      <c r="DK9" s="139"/>
      <c r="DL9" s="139"/>
      <c r="DM9" s="139"/>
      <c r="DN9" s="139"/>
      <c r="DO9" s="139"/>
      <c r="DP9" s="139"/>
      <c r="DQ9" s="139"/>
      <c r="DR9" s="139"/>
      <c r="DS9" s="139"/>
      <c r="DT9" s="139"/>
      <c r="DU9" s="139"/>
      <c r="DV9" s="139"/>
      <c r="DW9" s="139"/>
    </row>
    <row r="10" spans="1:127" ht="14.25" customHeight="1" x14ac:dyDescent="0.25">
      <c r="A10" s="138" t="s">
        <v>124</v>
      </c>
      <c r="B10" s="142">
        <v>101.8</v>
      </c>
      <c r="C10" s="141" t="s">
        <v>179</v>
      </c>
      <c r="D10" s="146"/>
      <c r="E10" s="145"/>
      <c r="F10" s="144"/>
      <c r="G10" s="150"/>
      <c r="H10" s="149"/>
      <c r="I10" s="149"/>
      <c r="J10" s="149"/>
      <c r="K10" s="149"/>
      <c r="L10" s="149"/>
      <c r="M10" s="149"/>
      <c r="N10" s="149"/>
      <c r="O10" s="14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  <c r="DK10" s="139"/>
      <c r="DL10" s="139"/>
      <c r="DM10" s="139"/>
      <c r="DN10" s="139"/>
      <c r="DO10" s="139"/>
      <c r="DP10" s="139"/>
      <c r="DQ10" s="139"/>
      <c r="DR10" s="139"/>
      <c r="DS10" s="139"/>
      <c r="DT10" s="139"/>
      <c r="DU10" s="139"/>
      <c r="DV10" s="139"/>
      <c r="DW10" s="139"/>
    </row>
    <row r="11" spans="1:127" ht="14.25" customHeight="1" x14ac:dyDescent="0.25">
      <c r="A11" s="138" t="s">
        <v>122</v>
      </c>
      <c r="B11" s="142">
        <v>100.5</v>
      </c>
      <c r="C11" s="141" t="s">
        <v>178</v>
      </c>
      <c r="D11" s="146"/>
      <c r="E11" s="148"/>
      <c r="F11" s="147"/>
      <c r="G11" s="143"/>
      <c r="H11" s="149"/>
      <c r="I11" s="149"/>
      <c r="J11" s="149"/>
      <c r="K11" s="149"/>
      <c r="L11" s="149"/>
      <c r="M11" s="149"/>
      <c r="N11" s="149"/>
      <c r="O11" s="14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139"/>
      <c r="BK11" s="139"/>
      <c r="BL11" s="139"/>
      <c r="BM11" s="139"/>
      <c r="BN11" s="139"/>
      <c r="BO11" s="139"/>
      <c r="BP11" s="139"/>
      <c r="BQ11" s="139"/>
      <c r="BR11" s="139"/>
      <c r="BS11" s="139"/>
      <c r="BT11" s="139"/>
      <c r="BU11" s="139"/>
      <c r="BV11" s="139"/>
      <c r="BW11" s="139"/>
      <c r="BX11" s="139"/>
      <c r="BY11" s="139"/>
      <c r="BZ11" s="139"/>
      <c r="CA11" s="139"/>
      <c r="CB11" s="139"/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  <c r="DI11" s="139"/>
      <c r="DJ11" s="139"/>
      <c r="DK11" s="139"/>
      <c r="DL11" s="139"/>
      <c r="DM11" s="139"/>
      <c r="DN11" s="139"/>
      <c r="DO11" s="139"/>
      <c r="DP11" s="139"/>
      <c r="DQ11" s="139"/>
      <c r="DR11" s="139"/>
      <c r="DS11" s="139"/>
      <c r="DT11" s="139"/>
      <c r="DU11" s="139"/>
      <c r="DV11" s="139"/>
      <c r="DW11" s="139"/>
    </row>
    <row r="12" spans="1:127" ht="14.25" customHeight="1" x14ac:dyDescent="0.25">
      <c r="A12" s="138" t="s">
        <v>121</v>
      </c>
      <c r="B12" s="142">
        <v>133.6</v>
      </c>
      <c r="C12" s="141" t="s">
        <v>177</v>
      </c>
      <c r="D12" s="146"/>
      <c r="E12" s="148"/>
      <c r="F12" s="147"/>
      <c r="G12" s="143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  <c r="DI12" s="139"/>
      <c r="DJ12" s="139"/>
      <c r="DK12" s="139"/>
      <c r="DL12" s="139"/>
      <c r="DM12" s="139"/>
      <c r="DN12" s="139"/>
      <c r="DO12" s="139"/>
      <c r="DP12" s="139"/>
      <c r="DQ12" s="139"/>
      <c r="DR12" s="139"/>
      <c r="DS12" s="139"/>
      <c r="DT12" s="139"/>
      <c r="DU12" s="139"/>
      <c r="DV12" s="139"/>
      <c r="DW12" s="139"/>
    </row>
    <row r="13" spans="1:127" ht="14.25" customHeight="1" x14ac:dyDescent="0.25">
      <c r="A13" s="138" t="s">
        <v>120</v>
      </c>
      <c r="B13" s="142">
        <v>100.9</v>
      </c>
      <c r="C13" s="141" t="s">
        <v>176</v>
      </c>
      <c r="D13" s="146"/>
      <c r="E13" s="148"/>
      <c r="F13" s="147"/>
      <c r="G13" s="143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39"/>
      <c r="AL13" s="139"/>
      <c r="AM13" s="139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  <c r="BT13" s="139"/>
      <c r="BU13" s="139"/>
      <c r="BV13" s="139"/>
      <c r="BW13" s="139"/>
      <c r="BX13" s="139"/>
      <c r="BY13" s="139"/>
      <c r="BZ13" s="139"/>
      <c r="CA13" s="139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  <c r="DI13" s="139"/>
      <c r="DJ13" s="139"/>
      <c r="DK13" s="139"/>
      <c r="DL13" s="139"/>
      <c r="DM13" s="139"/>
      <c r="DN13" s="139"/>
      <c r="DO13" s="139"/>
      <c r="DP13" s="139"/>
      <c r="DQ13" s="139"/>
      <c r="DR13" s="139"/>
      <c r="DS13" s="139"/>
      <c r="DT13" s="139"/>
      <c r="DU13" s="139"/>
      <c r="DV13" s="139"/>
      <c r="DW13" s="139"/>
    </row>
    <row r="14" spans="1:127" ht="14.25" customHeight="1" x14ac:dyDescent="0.25">
      <c r="A14" s="138" t="s">
        <v>118</v>
      </c>
      <c r="B14" s="142">
        <v>63</v>
      </c>
      <c r="C14" s="141" t="s">
        <v>175</v>
      </c>
      <c r="D14" s="132"/>
      <c r="E14" s="137"/>
      <c r="F14" s="136"/>
      <c r="G14" s="134"/>
      <c r="H14" s="140"/>
      <c r="I14" s="140"/>
      <c r="J14" s="140"/>
      <c r="K14" s="140"/>
      <c r="L14" s="140"/>
      <c r="M14" s="140"/>
      <c r="N14" s="140"/>
      <c r="O14" s="140"/>
      <c r="P14" s="140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  <c r="BF14" s="139"/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9"/>
      <c r="BR14" s="139"/>
      <c r="BS14" s="139"/>
      <c r="BT14" s="139"/>
      <c r="BU14" s="139"/>
      <c r="BV14" s="139"/>
      <c r="BW14" s="139"/>
      <c r="BX14" s="139"/>
      <c r="BY14" s="139"/>
      <c r="BZ14" s="139"/>
      <c r="CA14" s="139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  <c r="DI14" s="139"/>
      <c r="DJ14" s="139"/>
      <c r="DK14" s="139"/>
      <c r="DL14" s="139"/>
      <c r="DM14" s="139"/>
      <c r="DN14" s="139"/>
      <c r="DO14" s="139"/>
      <c r="DP14" s="139"/>
      <c r="DQ14" s="139"/>
      <c r="DR14" s="139"/>
      <c r="DS14" s="139"/>
      <c r="DT14" s="139"/>
      <c r="DU14" s="139"/>
      <c r="DV14" s="139"/>
      <c r="DW14" s="139"/>
    </row>
    <row r="15" spans="1:127" ht="14.25" customHeight="1" x14ac:dyDescent="0.25">
      <c r="A15" s="138" t="s">
        <v>116</v>
      </c>
      <c r="B15" s="142">
        <v>73.5</v>
      </c>
      <c r="C15" s="141" t="s">
        <v>174</v>
      </c>
      <c r="D15" s="146"/>
      <c r="E15" s="148"/>
      <c r="F15" s="147"/>
      <c r="G15" s="143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9"/>
      <c r="BR15" s="139"/>
      <c r="BS15" s="139"/>
      <c r="BT15" s="139"/>
      <c r="BU15" s="139"/>
      <c r="BV15" s="139"/>
      <c r="BW15" s="139"/>
      <c r="BX15" s="139"/>
      <c r="BY15" s="139"/>
      <c r="BZ15" s="139"/>
      <c r="CA15" s="139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39"/>
      <c r="DO15" s="139"/>
      <c r="DP15" s="139"/>
      <c r="DQ15" s="139"/>
      <c r="DR15" s="139"/>
      <c r="DS15" s="139"/>
      <c r="DT15" s="139"/>
      <c r="DU15" s="139"/>
      <c r="DV15" s="139"/>
      <c r="DW15" s="139"/>
    </row>
    <row r="16" spans="1:127" ht="14.25" customHeight="1" x14ac:dyDescent="0.25">
      <c r="A16" s="138" t="s">
        <v>114</v>
      </c>
      <c r="B16" s="142">
        <v>73.5</v>
      </c>
      <c r="C16" s="141" t="s">
        <v>173</v>
      </c>
      <c r="D16" s="146"/>
      <c r="E16" s="145"/>
      <c r="F16" s="144"/>
      <c r="G16" s="143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9"/>
      <c r="BR16" s="139"/>
      <c r="BS16" s="139"/>
      <c r="BT16" s="139"/>
      <c r="BU16" s="139"/>
      <c r="BV16" s="139"/>
      <c r="BW16" s="139"/>
      <c r="BX16" s="139"/>
      <c r="BY16" s="139"/>
      <c r="BZ16" s="139"/>
      <c r="CA16" s="139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  <c r="DI16" s="139"/>
      <c r="DJ16" s="139"/>
      <c r="DK16" s="139"/>
      <c r="DL16" s="139"/>
      <c r="DM16" s="139"/>
      <c r="DN16" s="139"/>
      <c r="DO16" s="139"/>
      <c r="DP16" s="139"/>
      <c r="DQ16" s="139"/>
      <c r="DR16" s="139"/>
      <c r="DS16" s="139"/>
      <c r="DT16" s="139"/>
      <c r="DU16" s="139"/>
      <c r="DV16" s="139"/>
      <c r="DW16" s="139"/>
    </row>
    <row r="17" spans="1:127" ht="14.25" customHeight="1" x14ac:dyDescent="0.25">
      <c r="A17" s="138" t="s">
        <v>112</v>
      </c>
      <c r="B17" s="142">
        <v>73.5</v>
      </c>
      <c r="C17" s="141" t="s">
        <v>173</v>
      </c>
      <c r="D17" s="132"/>
      <c r="E17" s="137"/>
      <c r="F17" s="136"/>
      <c r="G17" s="134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139"/>
      <c r="AD17" s="139"/>
      <c r="AE17" s="139"/>
      <c r="AF17" s="139"/>
      <c r="AG17" s="139"/>
      <c r="AH17" s="139"/>
      <c r="AI17" s="139"/>
      <c r="AJ17" s="139"/>
      <c r="AK17" s="139"/>
      <c r="AL17" s="139"/>
      <c r="AM17" s="139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  <c r="BF17" s="139"/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9"/>
      <c r="BR17" s="139"/>
      <c r="BS17" s="139"/>
      <c r="BT17" s="139"/>
      <c r="BU17" s="139"/>
      <c r="BV17" s="139"/>
      <c r="BW17" s="139"/>
      <c r="BX17" s="139"/>
      <c r="BY17" s="139"/>
      <c r="BZ17" s="139"/>
      <c r="CA17" s="139"/>
      <c r="CB17" s="139"/>
      <c r="CC17" s="139"/>
      <c r="CD17" s="139"/>
      <c r="CE17" s="139"/>
      <c r="CF17" s="139"/>
      <c r="CG17" s="139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A17" s="139"/>
      <c r="DB17" s="139"/>
      <c r="DC17" s="139"/>
      <c r="DD17" s="139"/>
      <c r="DE17" s="139"/>
      <c r="DF17" s="139"/>
      <c r="DG17" s="139"/>
      <c r="DH17" s="139"/>
      <c r="DI17" s="139"/>
      <c r="DJ17" s="139"/>
      <c r="DK17" s="139"/>
      <c r="DL17" s="139"/>
      <c r="DM17" s="139"/>
      <c r="DN17" s="139"/>
      <c r="DO17" s="139"/>
      <c r="DP17" s="139"/>
      <c r="DQ17" s="139"/>
      <c r="DR17" s="139"/>
      <c r="DS17" s="139"/>
      <c r="DT17" s="139"/>
      <c r="DU17" s="139"/>
      <c r="DV17" s="139"/>
      <c r="DW17" s="139"/>
    </row>
    <row r="18" spans="1:127" ht="14.25" customHeight="1" x14ac:dyDescent="0.25">
      <c r="A18" s="138" t="s">
        <v>109</v>
      </c>
      <c r="B18" s="142">
        <v>114.8</v>
      </c>
      <c r="C18" s="141" t="s">
        <v>173</v>
      </c>
      <c r="D18" s="132"/>
      <c r="E18" s="137"/>
      <c r="F18" s="136"/>
      <c r="G18" s="134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  <c r="BF18" s="139"/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9"/>
      <c r="BR18" s="139"/>
      <c r="BS18" s="139"/>
      <c r="BT18" s="139"/>
      <c r="BU18" s="139"/>
      <c r="BV18" s="139"/>
      <c r="BW18" s="139"/>
      <c r="BX18" s="139"/>
      <c r="BY18" s="139"/>
      <c r="BZ18" s="139"/>
      <c r="CA18" s="139"/>
      <c r="CB18" s="139"/>
      <c r="CC18" s="139"/>
      <c r="CD18" s="139"/>
      <c r="CE18" s="139"/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A18" s="139"/>
      <c r="DB18" s="139"/>
      <c r="DC18" s="139"/>
      <c r="DD18" s="139"/>
      <c r="DE18" s="139"/>
      <c r="DF18" s="139"/>
      <c r="DG18" s="139"/>
      <c r="DH18" s="139"/>
      <c r="DI18" s="139"/>
      <c r="DJ18" s="139"/>
      <c r="DK18" s="139"/>
      <c r="DL18" s="139"/>
      <c r="DM18" s="139"/>
      <c r="DN18" s="139"/>
      <c r="DO18" s="139"/>
      <c r="DP18" s="139"/>
      <c r="DQ18" s="139"/>
      <c r="DR18" s="139"/>
      <c r="DS18" s="139"/>
      <c r="DT18" s="139"/>
      <c r="DU18" s="139"/>
      <c r="DV18" s="139"/>
      <c r="DW18" s="139"/>
    </row>
    <row r="19" spans="1:127" ht="14.25" customHeight="1" x14ac:dyDescent="0.25">
      <c r="A19" s="138" t="s">
        <v>107</v>
      </c>
      <c r="B19" s="142">
        <v>105.5</v>
      </c>
      <c r="C19" s="141" t="s">
        <v>173</v>
      </c>
      <c r="D19" s="132"/>
      <c r="E19" s="137"/>
      <c r="F19" s="136"/>
      <c r="G19" s="134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139"/>
      <c r="BK19" s="139"/>
      <c r="BL19" s="139"/>
      <c r="BM19" s="139"/>
      <c r="BN19" s="139"/>
      <c r="BO19" s="139"/>
      <c r="BP19" s="139"/>
      <c r="BQ19" s="139"/>
      <c r="BR19" s="139"/>
      <c r="BS19" s="139"/>
      <c r="BT19" s="139"/>
      <c r="BU19" s="139"/>
      <c r="BV19" s="139"/>
      <c r="BW19" s="139"/>
      <c r="BX19" s="139"/>
      <c r="BY19" s="139"/>
      <c r="BZ19" s="139"/>
      <c r="CA19" s="139"/>
      <c r="CB19" s="139"/>
      <c r="CC19" s="139"/>
      <c r="CD19" s="139"/>
      <c r="CE19" s="139"/>
      <c r="CF19" s="139"/>
      <c r="CG19" s="139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A19" s="139"/>
      <c r="DB19" s="139"/>
      <c r="DC19" s="139"/>
      <c r="DD19" s="139"/>
      <c r="DE19" s="139"/>
      <c r="DF19" s="139"/>
      <c r="DG19" s="139"/>
      <c r="DH19" s="139"/>
      <c r="DI19" s="139"/>
      <c r="DJ19" s="139"/>
      <c r="DK19" s="139"/>
      <c r="DL19" s="139"/>
      <c r="DM19" s="139"/>
      <c r="DN19" s="139"/>
      <c r="DO19" s="139"/>
      <c r="DP19" s="139"/>
      <c r="DQ19" s="139"/>
      <c r="DR19" s="139"/>
      <c r="DS19" s="139"/>
      <c r="DT19" s="139"/>
      <c r="DU19" s="139"/>
      <c r="DV19" s="139"/>
      <c r="DW19" s="139"/>
    </row>
    <row r="20" spans="1:127" ht="15.75" customHeight="1" x14ac:dyDescent="0.25">
      <c r="A20" s="138"/>
      <c r="B20" s="130"/>
      <c r="C20" s="132"/>
      <c r="D20" s="132"/>
      <c r="E20" s="137"/>
      <c r="F20" s="136"/>
      <c r="G20" s="134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1:127" ht="15.75" customHeight="1" x14ac:dyDescent="0.25">
      <c r="A21" s="133"/>
      <c r="B21" s="133"/>
      <c r="C21" s="132"/>
      <c r="D21" s="132"/>
      <c r="E21" s="131" t="s">
        <v>189</v>
      </c>
      <c r="F21" s="130"/>
      <c r="G21" s="135">
        <f t="shared" ref="G21:AL21" si="0">SUM(G5:G20)</f>
        <v>0</v>
      </c>
      <c r="H21" s="135">
        <f t="shared" si="0"/>
        <v>0</v>
      </c>
      <c r="I21" s="135">
        <f t="shared" si="0"/>
        <v>0</v>
      </c>
      <c r="J21" s="135">
        <f t="shared" si="0"/>
        <v>0</v>
      </c>
      <c r="K21" s="135">
        <f t="shared" si="0"/>
        <v>0</v>
      </c>
      <c r="L21" s="135">
        <f t="shared" si="0"/>
        <v>0</v>
      </c>
      <c r="M21" s="135">
        <f t="shared" si="0"/>
        <v>0</v>
      </c>
      <c r="N21" s="135">
        <f t="shared" si="0"/>
        <v>0</v>
      </c>
      <c r="O21" s="135">
        <f t="shared" si="0"/>
        <v>0</v>
      </c>
      <c r="P21" s="135">
        <f t="shared" si="0"/>
        <v>0</v>
      </c>
      <c r="Q21" s="135">
        <f t="shared" si="0"/>
        <v>0</v>
      </c>
      <c r="R21" s="135">
        <f t="shared" si="0"/>
        <v>0</v>
      </c>
      <c r="S21" s="135">
        <f t="shared" si="0"/>
        <v>0</v>
      </c>
      <c r="T21" s="135">
        <f t="shared" si="0"/>
        <v>0</v>
      </c>
      <c r="U21" s="135">
        <f t="shared" si="0"/>
        <v>0</v>
      </c>
      <c r="V21" s="135">
        <f t="shared" si="0"/>
        <v>0</v>
      </c>
      <c r="W21" s="135">
        <f t="shared" si="0"/>
        <v>0</v>
      </c>
      <c r="X21" s="135">
        <f t="shared" si="0"/>
        <v>0</v>
      </c>
      <c r="Y21" s="135">
        <f t="shared" si="0"/>
        <v>0</v>
      </c>
      <c r="Z21" s="135">
        <f t="shared" si="0"/>
        <v>0</v>
      </c>
      <c r="AA21" s="135">
        <f t="shared" si="0"/>
        <v>0</v>
      </c>
      <c r="AB21" s="135">
        <f t="shared" si="0"/>
        <v>0</v>
      </c>
      <c r="AC21" s="135">
        <f t="shared" si="0"/>
        <v>0</v>
      </c>
      <c r="AD21" s="135">
        <f t="shared" si="0"/>
        <v>0</v>
      </c>
      <c r="AE21" s="135">
        <f t="shared" si="0"/>
        <v>0</v>
      </c>
      <c r="AF21" s="135">
        <f t="shared" si="0"/>
        <v>0</v>
      </c>
      <c r="AG21" s="135">
        <f t="shared" si="0"/>
        <v>0</v>
      </c>
      <c r="AH21" s="135">
        <f t="shared" si="0"/>
        <v>0</v>
      </c>
      <c r="AI21" s="135">
        <f t="shared" si="0"/>
        <v>0</v>
      </c>
      <c r="AJ21" s="135">
        <f t="shared" si="0"/>
        <v>0</v>
      </c>
      <c r="AK21" s="135">
        <f t="shared" si="0"/>
        <v>0</v>
      </c>
      <c r="AL21" s="135">
        <f t="shared" si="0"/>
        <v>0</v>
      </c>
      <c r="AM21" s="135">
        <f t="shared" ref="AM21:BR21" si="1">SUM(AM5:AM20)</f>
        <v>0</v>
      </c>
      <c r="AN21" s="135">
        <f t="shared" si="1"/>
        <v>0</v>
      </c>
      <c r="AO21" s="135">
        <f t="shared" si="1"/>
        <v>0</v>
      </c>
      <c r="AP21" s="135">
        <f t="shared" si="1"/>
        <v>0</v>
      </c>
      <c r="AQ21" s="135">
        <f t="shared" si="1"/>
        <v>0</v>
      </c>
      <c r="AR21" s="135">
        <f t="shared" si="1"/>
        <v>0</v>
      </c>
      <c r="AS21" s="135">
        <f t="shared" si="1"/>
        <v>0</v>
      </c>
      <c r="AT21" s="135">
        <f t="shared" si="1"/>
        <v>0</v>
      </c>
      <c r="AU21" s="135">
        <f t="shared" si="1"/>
        <v>0</v>
      </c>
      <c r="AV21" s="135">
        <f t="shared" si="1"/>
        <v>0</v>
      </c>
      <c r="AW21" s="135">
        <f t="shared" si="1"/>
        <v>0</v>
      </c>
      <c r="AX21" s="135">
        <f t="shared" si="1"/>
        <v>0</v>
      </c>
      <c r="AY21" s="135">
        <f t="shared" si="1"/>
        <v>0</v>
      </c>
      <c r="AZ21" s="135">
        <f t="shared" si="1"/>
        <v>0</v>
      </c>
      <c r="BA21" s="135">
        <f t="shared" si="1"/>
        <v>0</v>
      </c>
      <c r="BB21" s="135">
        <f t="shared" si="1"/>
        <v>0</v>
      </c>
      <c r="BC21" s="135">
        <f t="shared" si="1"/>
        <v>0</v>
      </c>
      <c r="BD21" s="135">
        <f t="shared" si="1"/>
        <v>0</v>
      </c>
      <c r="BE21" s="135">
        <f t="shared" si="1"/>
        <v>0</v>
      </c>
      <c r="BF21" s="135">
        <f t="shared" si="1"/>
        <v>0</v>
      </c>
      <c r="BG21" s="135">
        <f t="shared" si="1"/>
        <v>0</v>
      </c>
      <c r="BH21" s="135">
        <f t="shared" si="1"/>
        <v>0</v>
      </c>
      <c r="BI21" s="135">
        <f t="shared" si="1"/>
        <v>0</v>
      </c>
      <c r="BJ21" s="135">
        <f t="shared" si="1"/>
        <v>0</v>
      </c>
      <c r="BK21" s="135">
        <f t="shared" si="1"/>
        <v>0</v>
      </c>
      <c r="BL21" s="135">
        <f t="shared" si="1"/>
        <v>0</v>
      </c>
      <c r="BM21" s="135">
        <f t="shared" si="1"/>
        <v>0</v>
      </c>
      <c r="BN21" s="135">
        <f t="shared" si="1"/>
        <v>0</v>
      </c>
      <c r="BO21" s="135">
        <f t="shared" si="1"/>
        <v>0</v>
      </c>
      <c r="BP21" s="135">
        <f t="shared" si="1"/>
        <v>0</v>
      </c>
      <c r="BQ21" s="135">
        <f t="shared" si="1"/>
        <v>0</v>
      </c>
      <c r="BR21" s="135">
        <f t="shared" si="1"/>
        <v>0</v>
      </c>
      <c r="BS21" s="135">
        <f t="shared" ref="BS21:CX21" si="2">SUM(BS5:BS20)</f>
        <v>0</v>
      </c>
      <c r="BT21" s="135">
        <f t="shared" si="2"/>
        <v>0</v>
      </c>
      <c r="BU21" s="135">
        <f t="shared" si="2"/>
        <v>0</v>
      </c>
      <c r="BV21" s="135">
        <f t="shared" si="2"/>
        <v>0</v>
      </c>
      <c r="BW21" s="135">
        <f t="shared" si="2"/>
        <v>0</v>
      </c>
      <c r="BX21" s="135">
        <f t="shared" si="2"/>
        <v>0</v>
      </c>
      <c r="BY21" s="135">
        <f t="shared" si="2"/>
        <v>0</v>
      </c>
      <c r="BZ21" s="135">
        <f t="shared" si="2"/>
        <v>0</v>
      </c>
      <c r="CA21" s="135">
        <f t="shared" si="2"/>
        <v>0</v>
      </c>
      <c r="CB21" s="135">
        <f t="shared" si="2"/>
        <v>0</v>
      </c>
      <c r="CC21" s="135">
        <f t="shared" si="2"/>
        <v>0</v>
      </c>
      <c r="CD21" s="135">
        <f t="shared" si="2"/>
        <v>0</v>
      </c>
      <c r="CE21" s="135">
        <f t="shared" si="2"/>
        <v>0</v>
      </c>
      <c r="CF21" s="135">
        <f t="shared" si="2"/>
        <v>0</v>
      </c>
      <c r="CG21" s="135">
        <f t="shared" si="2"/>
        <v>0</v>
      </c>
      <c r="CH21" s="135">
        <f t="shared" si="2"/>
        <v>0</v>
      </c>
      <c r="CI21" s="135">
        <f t="shared" si="2"/>
        <v>0</v>
      </c>
      <c r="CJ21" s="135">
        <f t="shared" si="2"/>
        <v>0</v>
      </c>
      <c r="CK21" s="135">
        <f t="shared" si="2"/>
        <v>0</v>
      </c>
      <c r="CL21" s="135">
        <f t="shared" si="2"/>
        <v>0</v>
      </c>
      <c r="CM21" s="135">
        <f t="shared" si="2"/>
        <v>0</v>
      </c>
      <c r="CN21" s="135">
        <f t="shared" si="2"/>
        <v>0</v>
      </c>
      <c r="CO21" s="135">
        <f t="shared" si="2"/>
        <v>0</v>
      </c>
      <c r="CP21" s="135">
        <f t="shared" si="2"/>
        <v>0</v>
      </c>
      <c r="CQ21" s="135">
        <f t="shared" si="2"/>
        <v>0</v>
      </c>
      <c r="CR21" s="135">
        <f t="shared" si="2"/>
        <v>0</v>
      </c>
      <c r="CS21" s="135">
        <f t="shared" si="2"/>
        <v>0</v>
      </c>
      <c r="CT21" s="135">
        <f t="shared" si="2"/>
        <v>0</v>
      </c>
      <c r="CU21" s="135">
        <f t="shared" si="2"/>
        <v>0</v>
      </c>
      <c r="CV21" s="135">
        <f t="shared" si="2"/>
        <v>0</v>
      </c>
      <c r="CW21" s="135">
        <f t="shared" si="2"/>
        <v>0</v>
      </c>
      <c r="CX21" s="135">
        <f t="shared" si="2"/>
        <v>0</v>
      </c>
      <c r="CY21" s="135">
        <f t="shared" ref="CY21:DJ21" si="3">SUM(CY5:CY20)</f>
        <v>0</v>
      </c>
      <c r="CZ21" s="135">
        <f t="shared" si="3"/>
        <v>0</v>
      </c>
      <c r="DA21" s="135">
        <f t="shared" si="3"/>
        <v>0</v>
      </c>
      <c r="DB21" s="135">
        <f t="shared" si="3"/>
        <v>0</v>
      </c>
      <c r="DC21" s="135">
        <f t="shared" si="3"/>
        <v>0</v>
      </c>
      <c r="DD21" s="135">
        <f t="shared" si="3"/>
        <v>0</v>
      </c>
      <c r="DE21" s="135">
        <f t="shared" si="3"/>
        <v>0</v>
      </c>
      <c r="DF21" s="135">
        <f t="shared" si="3"/>
        <v>0</v>
      </c>
      <c r="DG21" s="135">
        <f t="shared" si="3"/>
        <v>0</v>
      </c>
      <c r="DH21" s="135">
        <f t="shared" si="3"/>
        <v>0</v>
      </c>
      <c r="DI21" s="135">
        <f t="shared" si="3"/>
        <v>0</v>
      </c>
      <c r="DJ21" s="135">
        <f t="shared" si="3"/>
        <v>0</v>
      </c>
      <c r="DK21" s="135">
        <f t="shared" ref="DK21:DW21" si="4">SUM(DK5:DK20)</f>
        <v>0</v>
      </c>
      <c r="DL21" s="135">
        <f t="shared" si="4"/>
        <v>0</v>
      </c>
      <c r="DM21" s="135">
        <f t="shared" si="4"/>
        <v>0</v>
      </c>
      <c r="DN21" s="135">
        <f t="shared" si="4"/>
        <v>0</v>
      </c>
      <c r="DO21" s="135">
        <f t="shared" si="4"/>
        <v>0</v>
      </c>
      <c r="DP21" s="135">
        <f t="shared" si="4"/>
        <v>0</v>
      </c>
      <c r="DQ21" s="135">
        <f t="shared" si="4"/>
        <v>0</v>
      </c>
      <c r="DR21" s="135">
        <f t="shared" si="4"/>
        <v>0</v>
      </c>
      <c r="DS21" s="135">
        <f t="shared" si="4"/>
        <v>0</v>
      </c>
      <c r="DT21" s="135">
        <f t="shared" si="4"/>
        <v>0</v>
      </c>
      <c r="DU21" s="135">
        <f t="shared" si="4"/>
        <v>0</v>
      </c>
      <c r="DV21" s="135">
        <f t="shared" si="4"/>
        <v>0</v>
      </c>
      <c r="DW21" s="135">
        <f t="shared" si="4"/>
        <v>0</v>
      </c>
    </row>
    <row r="22" spans="1:127" ht="15.75" customHeight="1" x14ac:dyDescent="0.25">
      <c r="A22" s="133"/>
      <c r="B22" s="133"/>
      <c r="C22" s="132"/>
      <c r="D22" s="132"/>
      <c r="E22" s="133"/>
      <c r="F22" s="130"/>
      <c r="G22" s="134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1:127" ht="15.75" customHeight="1" x14ac:dyDescent="0.25">
      <c r="A23" s="133"/>
      <c r="B23" s="133"/>
      <c r="C23" s="132"/>
      <c r="D23" s="132"/>
      <c r="E23" s="131" t="s">
        <v>188</v>
      </c>
      <c r="F23" s="130"/>
      <c r="G23" s="129"/>
      <c r="H23" s="129">
        <f t="shared" ref="H23:AM23" si="5">H21*1.2</f>
        <v>0</v>
      </c>
      <c r="I23" s="129">
        <f t="shared" si="5"/>
        <v>0</v>
      </c>
      <c r="J23" s="129">
        <f t="shared" si="5"/>
        <v>0</v>
      </c>
      <c r="K23" s="129">
        <f t="shared" si="5"/>
        <v>0</v>
      </c>
      <c r="L23" s="129">
        <f t="shared" si="5"/>
        <v>0</v>
      </c>
      <c r="M23" s="129">
        <f t="shared" si="5"/>
        <v>0</v>
      </c>
      <c r="N23" s="129">
        <f t="shared" si="5"/>
        <v>0</v>
      </c>
      <c r="O23" s="129">
        <f t="shared" si="5"/>
        <v>0</v>
      </c>
      <c r="P23" s="129">
        <f t="shared" si="5"/>
        <v>0</v>
      </c>
      <c r="Q23" s="129">
        <f t="shared" si="5"/>
        <v>0</v>
      </c>
      <c r="R23" s="129">
        <f t="shared" si="5"/>
        <v>0</v>
      </c>
      <c r="S23" s="129">
        <f t="shared" si="5"/>
        <v>0</v>
      </c>
      <c r="T23" s="129">
        <f t="shared" si="5"/>
        <v>0</v>
      </c>
      <c r="U23" s="129">
        <f t="shared" si="5"/>
        <v>0</v>
      </c>
      <c r="V23" s="129">
        <f t="shared" si="5"/>
        <v>0</v>
      </c>
      <c r="W23" s="129">
        <f t="shared" si="5"/>
        <v>0</v>
      </c>
      <c r="X23" s="129">
        <f t="shared" si="5"/>
        <v>0</v>
      </c>
      <c r="Y23" s="129">
        <f t="shared" si="5"/>
        <v>0</v>
      </c>
      <c r="Z23" s="129">
        <f t="shared" si="5"/>
        <v>0</v>
      </c>
      <c r="AA23" s="129">
        <f t="shared" si="5"/>
        <v>0</v>
      </c>
      <c r="AB23" s="129">
        <f t="shared" si="5"/>
        <v>0</v>
      </c>
      <c r="AC23" s="129">
        <f t="shared" si="5"/>
        <v>0</v>
      </c>
      <c r="AD23" s="129">
        <f t="shared" si="5"/>
        <v>0</v>
      </c>
      <c r="AE23" s="129">
        <f t="shared" si="5"/>
        <v>0</v>
      </c>
      <c r="AF23" s="129">
        <f t="shared" si="5"/>
        <v>0</v>
      </c>
      <c r="AG23" s="129">
        <f t="shared" si="5"/>
        <v>0</v>
      </c>
      <c r="AH23" s="129">
        <f t="shared" si="5"/>
        <v>0</v>
      </c>
      <c r="AI23" s="129">
        <f t="shared" si="5"/>
        <v>0</v>
      </c>
      <c r="AJ23" s="129">
        <f t="shared" si="5"/>
        <v>0</v>
      </c>
      <c r="AK23" s="129">
        <f t="shared" si="5"/>
        <v>0</v>
      </c>
      <c r="AL23" s="129">
        <f t="shared" si="5"/>
        <v>0</v>
      </c>
      <c r="AM23" s="129">
        <f t="shared" si="5"/>
        <v>0</v>
      </c>
      <c r="AN23" s="129">
        <f t="shared" ref="AN23:BS23" si="6">AN21*1.2</f>
        <v>0</v>
      </c>
      <c r="AO23" s="129">
        <f t="shared" si="6"/>
        <v>0</v>
      </c>
      <c r="AP23" s="129">
        <f t="shared" si="6"/>
        <v>0</v>
      </c>
      <c r="AQ23" s="129">
        <f t="shared" si="6"/>
        <v>0</v>
      </c>
      <c r="AR23" s="129">
        <f t="shared" si="6"/>
        <v>0</v>
      </c>
      <c r="AS23" s="129">
        <f t="shared" si="6"/>
        <v>0</v>
      </c>
      <c r="AT23" s="129">
        <f t="shared" si="6"/>
        <v>0</v>
      </c>
      <c r="AU23" s="129">
        <f t="shared" si="6"/>
        <v>0</v>
      </c>
      <c r="AV23" s="129">
        <f t="shared" si="6"/>
        <v>0</v>
      </c>
      <c r="AW23" s="129">
        <f t="shared" si="6"/>
        <v>0</v>
      </c>
      <c r="AX23" s="129">
        <f t="shared" si="6"/>
        <v>0</v>
      </c>
      <c r="AY23" s="129">
        <f t="shared" si="6"/>
        <v>0</v>
      </c>
      <c r="AZ23" s="129">
        <f t="shared" si="6"/>
        <v>0</v>
      </c>
      <c r="BA23" s="129">
        <f t="shared" si="6"/>
        <v>0</v>
      </c>
      <c r="BB23" s="129">
        <f t="shared" si="6"/>
        <v>0</v>
      </c>
      <c r="BC23" s="129">
        <f t="shared" si="6"/>
        <v>0</v>
      </c>
      <c r="BD23" s="129">
        <f t="shared" si="6"/>
        <v>0</v>
      </c>
      <c r="BE23" s="129">
        <f t="shared" si="6"/>
        <v>0</v>
      </c>
      <c r="BF23" s="129">
        <f t="shared" si="6"/>
        <v>0</v>
      </c>
      <c r="BG23" s="129">
        <f t="shared" si="6"/>
        <v>0</v>
      </c>
      <c r="BH23" s="129">
        <f t="shared" si="6"/>
        <v>0</v>
      </c>
      <c r="BI23" s="129">
        <f t="shared" si="6"/>
        <v>0</v>
      </c>
      <c r="BJ23" s="129">
        <f t="shared" si="6"/>
        <v>0</v>
      </c>
      <c r="BK23" s="129">
        <f t="shared" si="6"/>
        <v>0</v>
      </c>
      <c r="BL23" s="129">
        <f t="shared" si="6"/>
        <v>0</v>
      </c>
      <c r="BM23" s="129">
        <f t="shared" si="6"/>
        <v>0</v>
      </c>
      <c r="BN23" s="129">
        <f t="shared" si="6"/>
        <v>0</v>
      </c>
      <c r="BO23" s="129">
        <f t="shared" si="6"/>
        <v>0</v>
      </c>
      <c r="BP23" s="129">
        <f t="shared" si="6"/>
        <v>0</v>
      </c>
      <c r="BQ23" s="129">
        <f t="shared" si="6"/>
        <v>0</v>
      </c>
      <c r="BR23" s="129">
        <f t="shared" si="6"/>
        <v>0</v>
      </c>
      <c r="BS23" s="129">
        <f t="shared" si="6"/>
        <v>0</v>
      </c>
      <c r="BT23" s="129">
        <f t="shared" ref="BT23:CY23" si="7">BT21*1.2</f>
        <v>0</v>
      </c>
      <c r="BU23" s="129">
        <f t="shared" si="7"/>
        <v>0</v>
      </c>
      <c r="BV23" s="129">
        <f t="shared" si="7"/>
        <v>0</v>
      </c>
      <c r="BW23" s="129">
        <f t="shared" si="7"/>
        <v>0</v>
      </c>
      <c r="BX23" s="129">
        <f t="shared" si="7"/>
        <v>0</v>
      </c>
      <c r="BY23" s="129">
        <f t="shared" si="7"/>
        <v>0</v>
      </c>
      <c r="BZ23" s="129">
        <f t="shared" si="7"/>
        <v>0</v>
      </c>
      <c r="CA23" s="129">
        <f t="shared" si="7"/>
        <v>0</v>
      </c>
      <c r="CB23" s="129">
        <f t="shared" si="7"/>
        <v>0</v>
      </c>
      <c r="CC23" s="129">
        <f t="shared" si="7"/>
        <v>0</v>
      </c>
      <c r="CD23" s="129">
        <f t="shared" si="7"/>
        <v>0</v>
      </c>
      <c r="CE23" s="129">
        <f t="shared" si="7"/>
        <v>0</v>
      </c>
      <c r="CF23" s="129">
        <f t="shared" si="7"/>
        <v>0</v>
      </c>
      <c r="CG23" s="129">
        <f t="shared" si="7"/>
        <v>0</v>
      </c>
      <c r="CH23" s="129">
        <f t="shared" si="7"/>
        <v>0</v>
      </c>
      <c r="CI23" s="129">
        <f t="shared" si="7"/>
        <v>0</v>
      </c>
      <c r="CJ23" s="129">
        <f t="shared" si="7"/>
        <v>0</v>
      </c>
      <c r="CK23" s="129">
        <f t="shared" si="7"/>
        <v>0</v>
      </c>
      <c r="CL23" s="129">
        <f t="shared" si="7"/>
        <v>0</v>
      </c>
      <c r="CM23" s="129">
        <f t="shared" si="7"/>
        <v>0</v>
      </c>
      <c r="CN23" s="129">
        <f t="shared" si="7"/>
        <v>0</v>
      </c>
      <c r="CO23" s="129">
        <f t="shared" si="7"/>
        <v>0</v>
      </c>
      <c r="CP23" s="129">
        <f t="shared" si="7"/>
        <v>0</v>
      </c>
      <c r="CQ23" s="129">
        <f t="shared" si="7"/>
        <v>0</v>
      </c>
      <c r="CR23" s="129">
        <f t="shared" si="7"/>
        <v>0</v>
      </c>
      <c r="CS23" s="129">
        <f t="shared" si="7"/>
        <v>0</v>
      </c>
      <c r="CT23" s="129">
        <f t="shared" si="7"/>
        <v>0</v>
      </c>
      <c r="CU23" s="129">
        <f t="shared" si="7"/>
        <v>0</v>
      </c>
      <c r="CV23" s="129">
        <f t="shared" si="7"/>
        <v>0</v>
      </c>
      <c r="CW23" s="129">
        <f t="shared" si="7"/>
        <v>0</v>
      </c>
      <c r="CX23" s="129">
        <f t="shared" si="7"/>
        <v>0</v>
      </c>
      <c r="CY23" s="129">
        <f t="shared" si="7"/>
        <v>0</v>
      </c>
      <c r="CZ23" s="129">
        <f t="shared" ref="CZ23:DW23" si="8">CZ21*1.2</f>
        <v>0</v>
      </c>
      <c r="DA23" s="129">
        <f t="shared" si="8"/>
        <v>0</v>
      </c>
      <c r="DB23" s="129">
        <f t="shared" si="8"/>
        <v>0</v>
      </c>
      <c r="DC23" s="129">
        <f t="shared" si="8"/>
        <v>0</v>
      </c>
      <c r="DD23" s="129">
        <f t="shared" si="8"/>
        <v>0</v>
      </c>
      <c r="DE23" s="129">
        <f t="shared" si="8"/>
        <v>0</v>
      </c>
      <c r="DF23" s="129">
        <f t="shared" si="8"/>
        <v>0</v>
      </c>
      <c r="DG23" s="129">
        <f t="shared" si="8"/>
        <v>0</v>
      </c>
      <c r="DH23" s="129">
        <f t="shared" si="8"/>
        <v>0</v>
      </c>
      <c r="DI23" s="129">
        <f t="shared" si="8"/>
        <v>0</v>
      </c>
      <c r="DJ23" s="129">
        <f t="shared" si="8"/>
        <v>0</v>
      </c>
      <c r="DK23" s="129">
        <f t="shared" si="8"/>
        <v>0</v>
      </c>
      <c r="DL23" s="129">
        <f t="shared" si="8"/>
        <v>0</v>
      </c>
      <c r="DM23" s="129">
        <f t="shared" si="8"/>
        <v>0</v>
      </c>
      <c r="DN23" s="129">
        <f t="shared" si="8"/>
        <v>0</v>
      </c>
      <c r="DO23" s="129">
        <f t="shared" si="8"/>
        <v>0</v>
      </c>
      <c r="DP23" s="129">
        <f t="shared" si="8"/>
        <v>0</v>
      </c>
      <c r="DQ23" s="129">
        <f t="shared" si="8"/>
        <v>0</v>
      </c>
      <c r="DR23" s="129">
        <f t="shared" si="8"/>
        <v>0</v>
      </c>
      <c r="DS23" s="129">
        <f t="shared" si="8"/>
        <v>0</v>
      </c>
      <c r="DT23" s="129">
        <f t="shared" si="8"/>
        <v>0</v>
      </c>
      <c r="DU23" s="129">
        <f t="shared" si="8"/>
        <v>0</v>
      </c>
      <c r="DV23" s="129">
        <f t="shared" si="8"/>
        <v>0</v>
      </c>
      <c r="DW23" s="129">
        <f t="shared" si="8"/>
        <v>0</v>
      </c>
    </row>
    <row r="24" spans="1:127" ht="15.75" customHeight="1" x14ac:dyDescent="0.25">
      <c r="C24" s="128"/>
      <c r="D24" s="128"/>
    </row>
    <row r="25" spans="1:127" ht="15.75" customHeight="1" x14ac:dyDescent="0.25">
      <c r="C25" s="128"/>
      <c r="D25" s="128"/>
    </row>
    <row r="26" spans="1:127" ht="15.75" customHeight="1" x14ac:dyDescent="0.25">
      <c r="C26" s="128"/>
      <c r="D26" s="128"/>
    </row>
    <row r="27" spans="1:127" ht="15.75" customHeight="1" x14ac:dyDescent="0.25">
      <c r="C27" s="128"/>
      <c r="D27" s="128"/>
    </row>
    <row r="28" spans="1:127" ht="15.75" customHeight="1" x14ac:dyDescent="0.25">
      <c r="C28" s="128"/>
      <c r="D28" s="128"/>
    </row>
    <row r="29" spans="1:127" ht="15.75" customHeight="1" x14ac:dyDescent="0.25">
      <c r="C29" s="128"/>
      <c r="D29" s="128"/>
    </row>
    <row r="30" spans="1:127" ht="15.75" customHeight="1" x14ac:dyDescent="0.25">
      <c r="C30" s="128"/>
      <c r="D30" s="128"/>
    </row>
    <row r="31" spans="1:127" ht="15.75" customHeight="1" x14ac:dyDescent="0.25">
      <c r="C31" s="128"/>
      <c r="D31" s="128"/>
    </row>
    <row r="32" spans="1:127" ht="15.75" customHeight="1" x14ac:dyDescent="0.25">
      <c r="C32" s="128"/>
      <c r="D32" s="128"/>
    </row>
    <row r="33" spans="3:4" ht="15.75" customHeight="1" x14ac:dyDescent="0.25">
      <c r="C33" s="128"/>
      <c r="D33" s="128"/>
    </row>
    <row r="34" spans="3:4" ht="15.75" customHeight="1" x14ac:dyDescent="0.25">
      <c r="C34" s="128"/>
      <c r="D34" s="128"/>
    </row>
    <row r="35" spans="3:4" ht="15.75" customHeight="1" x14ac:dyDescent="0.25">
      <c r="C35" s="128"/>
      <c r="D35" s="128"/>
    </row>
    <row r="36" spans="3:4" ht="15.75" customHeight="1" x14ac:dyDescent="0.25">
      <c r="C36" s="128"/>
      <c r="D36" s="128"/>
    </row>
    <row r="37" spans="3:4" ht="15.75" customHeight="1" x14ac:dyDescent="0.25">
      <c r="C37" s="128"/>
      <c r="D37" s="128"/>
    </row>
    <row r="38" spans="3:4" ht="15.75" customHeight="1" x14ac:dyDescent="0.25">
      <c r="C38" s="128"/>
      <c r="D38" s="128"/>
    </row>
    <row r="39" spans="3:4" ht="15.75" customHeight="1" x14ac:dyDescent="0.25">
      <c r="C39" s="128"/>
      <c r="D39" s="128"/>
    </row>
    <row r="40" spans="3:4" ht="15.75" customHeight="1" x14ac:dyDescent="0.25">
      <c r="C40" s="128"/>
      <c r="D40" s="128"/>
    </row>
    <row r="41" spans="3:4" ht="15.75" customHeight="1" x14ac:dyDescent="0.25">
      <c r="C41" s="128"/>
      <c r="D41" s="128"/>
    </row>
    <row r="42" spans="3:4" ht="15.75" customHeight="1" x14ac:dyDescent="0.25">
      <c r="C42" s="128"/>
      <c r="D42" s="128"/>
    </row>
    <row r="43" spans="3:4" ht="15.75" customHeight="1" x14ac:dyDescent="0.25">
      <c r="C43" s="128"/>
      <c r="D43" s="128"/>
    </row>
    <row r="44" spans="3:4" ht="15.75" customHeight="1" x14ac:dyDescent="0.25">
      <c r="C44" s="128"/>
      <c r="D44" s="128"/>
    </row>
    <row r="45" spans="3:4" ht="15.75" customHeight="1" x14ac:dyDescent="0.25">
      <c r="C45" s="128"/>
      <c r="D45" s="128"/>
    </row>
    <row r="46" spans="3:4" ht="15.75" customHeight="1" x14ac:dyDescent="0.25">
      <c r="C46" s="128"/>
      <c r="D46" s="128"/>
    </row>
    <row r="47" spans="3:4" ht="15.75" customHeight="1" x14ac:dyDescent="0.25">
      <c r="C47" s="128"/>
      <c r="D47" s="128"/>
    </row>
    <row r="48" spans="3:4" ht="15.75" customHeight="1" x14ac:dyDescent="0.25">
      <c r="C48" s="128"/>
      <c r="D48" s="128"/>
    </row>
    <row r="49" spans="3:4" ht="15.75" customHeight="1" x14ac:dyDescent="0.25">
      <c r="C49" s="128"/>
      <c r="D49" s="128"/>
    </row>
    <row r="50" spans="3:4" ht="15.75" customHeight="1" x14ac:dyDescent="0.25">
      <c r="C50" s="128"/>
      <c r="D50" s="128"/>
    </row>
    <row r="51" spans="3:4" ht="15.75" customHeight="1" x14ac:dyDescent="0.25">
      <c r="C51" s="128"/>
      <c r="D51" s="128"/>
    </row>
    <row r="52" spans="3:4" ht="15.75" customHeight="1" x14ac:dyDescent="0.25">
      <c r="C52" s="128"/>
      <c r="D52" s="128"/>
    </row>
    <row r="53" spans="3:4" ht="15.75" customHeight="1" x14ac:dyDescent="0.25">
      <c r="C53" s="128"/>
      <c r="D53" s="128"/>
    </row>
    <row r="54" spans="3:4" ht="15.75" customHeight="1" x14ac:dyDescent="0.25">
      <c r="C54" s="128"/>
      <c r="D54" s="128"/>
    </row>
    <row r="55" spans="3:4" ht="15.75" customHeight="1" x14ac:dyDescent="0.25">
      <c r="C55" s="128"/>
      <c r="D55" s="128"/>
    </row>
    <row r="56" spans="3:4" ht="15.75" customHeight="1" x14ac:dyDescent="0.25">
      <c r="C56" s="128"/>
      <c r="D56" s="128"/>
    </row>
    <row r="57" spans="3:4" ht="15.75" customHeight="1" x14ac:dyDescent="0.25">
      <c r="C57" s="128"/>
      <c r="D57" s="128"/>
    </row>
    <row r="58" spans="3:4" ht="15.75" customHeight="1" x14ac:dyDescent="0.25">
      <c r="C58" s="128"/>
      <c r="D58" s="128"/>
    </row>
    <row r="59" spans="3:4" ht="15.75" customHeight="1" x14ac:dyDescent="0.25">
      <c r="C59" s="128"/>
      <c r="D59" s="128"/>
    </row>
    <row r="60" spans="3:4" ht="15.75" customHeight="1" x14ac:dyDescent="0.25">
      <c r="C60" s="128"/>
      <c r="D60" s="128"/>
    </row>
    <row r="61" spans="3:4" ht="15.75" customHeight="1" x14ac:dyDescent="0.25">
      <c r="C61" s="128"/>
      <c r="D61" s="128"/>
    </row>
    <row r="62" spans="3:4" ht="15.75" customHeight="1" x14ac:dyDescent="0.25">
      <c r="C62" s="128"/>
      <c r="D62" s="128"/>
    </row>
    <row r="63" spans="3:4" ht="15.75" customHeight="1" x14ac:dyDescent="0.25">
      <c r="C63" s="128"/>
      <c r="D63" s="128"/>
    </row>
    <row r="64" spans="3:4" ht="15.75" customHeight="1" x14ac:dyDescent="0.25">
      <c r="C64" s="128"/>
      <c r="D64" s="128"/>
    </row>
    <row r="65" spans="3:4" ht="15.75" customHeight="1" x14ac:dyDescent="0.25">
      <c r="C65" s="128"/>
      <c r="D65" s="128"/>
    </row>
    <row r="66" spans="3:4" ht="15.75" customHeight="1" x14ac:dyDescent="0.25">
      <c r="C66" s="128"/>
      <c r="D66" s="128"/>
    </row>
    <row r="67" spans="3:4" ht="15.75" customHeight="1" x14ac:dyDescent="0.25">
      <c r="C67" s="128"/>
      <c r="D67" s="128"/>
    </row>
    <row r="68" spans="3:4" ht="15.75" customHeight="1" x14ac:dyDescent="0.25">
      <c r="C68" s="128"/>
      <c r="D68" s="128"/>
    </row>
    <row r="69" spans="3:4" ht="15.75" customHeight="1" x14ac:dyDescent="0.25">
      <c r="C69" s="128"/>
      <c r="D69" s="128"/>
    </row>
    <row r="70" spans="3:4" ht="15.75" customHeight="1" x14ac:dyDescent="0.25">
      <c r="C70" s="128"/>
      <c r="D70" s="128"/>
    </row>
    <row r="71" spans="3:4" ht="15.75" customHeight="1" x14ac:dyDescent="0.25">
      <c r="C71" s="128"/>
      <c r="D71" s="128"/>
    </row>
    <row r="72" spans="3:4" ht="15.75" customHeight="1" x14ac:dyDescent="0.25">
      <c r="C72" s="128"/>
      <c r="D72" s="128"/>
    </row>
    <row r="73" spans="3:4" ht="15.75" customHeight="1" x14ac:dyDescent="0.25">
      <c r="C73" s="128"/>
      <c r="D73" s="128"/>
    </row>
    <row r="74" spans="3:4" ht="15.75" customHeight="1" x14ac:dyDescent="0.25">
      <c r="C74" s="128"/>
      <c r="D74" s="128"/>
    </row>
    <row r="75" spans="3:4" ht="15.75" customHeight="1" x14ac:dyDescent="0.25">
      <c r="C75" s="128"/>
      <c r="D75" s="128"/>
    </row>
    <row r="76" spans="3:4" ht="15.75" customHeight="1" x14ac:dyDescent="0.25">
      <c r="C76" s="128"/>
      <c r="D76" s="128"/>
    </row>
    <row r="77" spans="3:4" ht="15.75" customHeight="1" x14ac:dyDescent="0.25">
      <c r="C77" s="128"/>
      <c r="D77" s="128"/>
    </row>
    <row r="78" spans="3:4" ht="15.75" customHeight="1" x14ac:dyDescent="0.25">
      <c r="C78" s="128"/>
      <c r="D78" s="128"/>
    </row>
    <row r="79" spans="3:4" ht="15.75" customHeight="1" x14ac:dyDescent="0.25">
      <c r="C79" s="128"/>
      <c r="D79" s="128"/>
    </row>
    <row r="80" spans="3:4" ht="15.75" customHeight="1" x14ac:dyDescent="0.25">
      <c r="C80" s="128"/>
      <c r="D80" s="128"/>
    </row>
    <row r="81" spans="3:4" ht="15.75" customHeight="1" x14ac:dyDescent="0.25">
      <c r="C81" s="128"/>
      <c r="D81" s="128"/>
    </row>
    <row r="82" spans="3:4" ht="15.75" customHeight="1" x14ac:dyDescent="0.25">
      <c r="C82" s="128"/>
      <c r="D82" s="128"/>
    </row>
    <row r="83" spans="3:4" ht="15.75" customHeight="1" x14ac:dyDescent="0.25">
      <c r="C83" s="128"/>
      <c r="D83" s="128"/>
    </row>
    <row r="84" spans="3:4" ht="15.75" customHeight="1" x14ac:dyDescent="0.25">
      <c r="C84" s="128"/>
      <c r="D84" s="128"/>
    </row>
    <row r="85" spans="3:4" ht="15.75" customHeight="1" x14ac:dyDescent="0.25">
      <c r="C85" s="128"/>
      <c r="D85" s="128"/>
    </row>
    <row r="86" spans="3:4" ht="15.75" customHeight="1" x14ac:dyDescent="0.25">
      <c r="C86" s="128"/>
      <c r="D86" s="128"/>
    </row>
    <row r="87" spans="3:4" ht="15.75" customHeight="1" x14ac:dyDescent="0.25">
      <c r="C87" s="128"/>
      <c r="D87" s="128"/>
    </row>
    <row r="88" spans="3:4" ht="15.75" customHeight="1" x14ac:dyDescent="0.25">
      <c r="C88" s="128"/>
      <c r="D88" s="128"/>
    </row>
    <row r="89" spans="3:4" ht="15.75" customHeight="1" x14ac:dyDescent="0.25">
      <c r="C89" s="128"/>
      <c r="D89" s="128"/>
    </row>
    <row r="90" spans="3:4" ht="15.75" customHeight="1" x14ac:dyDescent="0.25">
      <c r="C90" s="128"/>
      <c r="D90" s="128"/>
    </row>
    <row r="91" spans="3:4" ht="15.75" customHeight="1" x14ac:dyDescent="0.25">
      <c r="C91" s="128"/>
      <c r="D91" s="128"/>
    </row>
    <row r="92" spans="3:4" ht="15.75" customHeight="1" x14ac:dyDescent="0.25">
      <c r="C92" s="128"/>
      <c r="D92" s="128"/>
    </row>
    <row r="93" spans="3:4" ht="15.75" customHeight="1" x14ac:dyDescent="0.25">
      <c r="C93" s="128"/>
      <c r="D93" s="128"/>
    </row>
    <row r="94" spans="3:4" ht="15.75" customHeight="1" x14ac:dyDescent="0.25">
      <c r="C94" s="128"/>
      <c r="D94" s="128"/>
    </row>
    <row r="95" spans="3:4" ht="15.75" customHeight="1" x14ac:dyDescent="0.25">
      <c r="C95" s="128"/>
      <c r="D95" s="128"/>
    </row>
    <row r="96" spans="3:4" ht="15.75" customHeight="1" x14ac:dyDescent="0.25">
      <c r="C96" s="128"/>
      <c r="D96" s="128"/>
    </row>
    <row r="97" spans="3:4" ht="15.75" customHeight="1" x14ac:dyDescent="0.25">
      <c r="C97" s="128"/>
      <c r="D97" s="128"/>
    </row>
    <row r="98" spans="3:4" ht="15.75" customHeight="1" x14ac:dyDescent="0.25">
      <c r="C98" s="128"/>
      <c r="D98" s="128"/>
    </row>
    <row r="99" spans="3:4" ht="15.75" customHeight="1" x14ac:dyDescent="0.25">
      <c r="C99" s="128"/>
      <c r="D99" s="128"/>
    </row>
    <row r="100" spans="3:4" ht="15.75" customHeight="1" x14ac:dyDescent="0.25">
      <c r="C100" s="128"/>
      <c r="D100" s="128"/>
    </row>
    <row r="101" spans="3:4" ht="15.75" customHeight="1" x14ac:dyDescent="0.25">
      <c r="C101" s="128"/>
      <c r="D101" s="128"/>
    </row>
    <row r="102" spans="3:4" ht="15.75" customHeight="1" x14ac:dyDescent="0.25">
      <c r="C102" s="128"/>
      <c r="D102" s="128"/>
    </row>
    <row r="103" spans="3:4" ht="15.75" customHeight="1" x14ac:dyDescent="0.25">
      <c r="C103" s="128"/>
      <c r="D103" s="128"/>
    </row>
    <row r="104" spans="3:4" ht="15.75" customHeight="1" x14ac:dyDescent="0.25">
      <c r="C104" s="128"/>
      <c r="D104" s="128"/>
    </row>
    <row r="105" spans="3:4" ht="15.75" customHeight="1" x14ac:dyDescent="0.25">
      <c r="C105" s="128"/>
      <c r="D105" s="128"/>
    </row>
    <row r="106" spans="3:4" ht="15.75" customHeight="1" x14ac:dyDescent="0.25">
      <c r="C106" s="128"/>
      <c r="D106" s="128"/>
    </row>
    <row r="107" spans="3:4" ht="15.75" customHeight="1" x14ac:dyDescent="0.25">
      <c r="C107" s="128"/>
      <c r="D107" s="128"/>
    </row>
    <row r="108" spans="3:4" ht="15.75" customHeight="1" x14ac:dyDescent="0.25">
      <c r="C108" s="128"/>
      <c r="D108" s="128"/>
    </row>
    <row r="109" spans="3:4" ht="15.75" customHeight="1" x14ac:dyDescent="0.25">
      <c r="C109" s="128"/>
      <c r="D109" s="128"/>
    </row>
    <row r="110" spans="3:4" ht="15.75" customHeight="1" x14ac:dyDescent="0.25">
      <c r="C110" s="128"/>
      <c r="D110" s="128"/>
    </row>
    <row r="111" spans="3:4" ht="15.75" customHeight="1" x14ac:dyDescent="0.25">
      <c r="C111" s="128"/>
      <c r="D111" s="128"/>
    </row>
    <row r="112" spans="3:4" ht="15.75" customHeight="1" x14ac:dyDescent="0.25">
      <c r="C112" s="128"/>
      <c r="D112" s="128"/>
    </row>
    <row r="113" spans="3:4" ht="15.75" customHeight="1" x14ac:dyDescent="0.25">
      <c r="C113" s="128"/>
      <c r="D113" s="128"/>
    </row>
    <row r="114" spans="3:4" ht="15.75" customHeight="1" x14ac:dyDescent="0.25">
      <c r="C114" s="128"/>
      <c r="D114" s="128"/>
    </row>
    <row r="115" spans="3:4" ht="15.75" customHeight="1" x14ac:dyDescent="0.25">
      <c r="C115" s="128"/>
      <c r="D115" s="128"/>
    </row>
    <row r="116" spans="3:4" ht="15.75" customHeight="1" x14ac:dyDescent="0.25">
      <c r="C116" s="128"/>
      <c r="D116" s="128"/>
    </row>
    <row r="117" spans="3:4" ht="15.75" customHeight="1" x14ac:dyDescent="0.25">
      <c r="C117" s="128"/>
      <c r="D117" s="128"/>
    </row>
    <row r="118" spans="3:4" ht="15.75" customHeight="1" x14ac:dyDescent="0.25">
      <c r="C118" s="128"/>
      <c r="D118" s="128"/>
    </row>
    <row r="119" spans="3:4" ht="15.75" customHeight="1" x14ac:dyDescent="0.25">
      <c r="C119" s="128"/>
      <c r="D119" s="128"/>
    </row>
    <row r="120" spans="3:4" ht="15.75" customHeight="1" x14ac:dyDescent="0.25">
      <c r="C120" s="128"/>
      <c r="D120" s="128"/>
    </row>
    <row r="121" spans="3:4" ht="15.75" customHeight="1" x14ac:dyDescent="0.25">
      <c r="C121" s="128"/>
      <c r="D121" s="128"/>
    </row>
    <row r="122" spans="3:4" ht="15.75" customHeight="1" x14ac:dyDescent="0.25">
      <c r="C122" s="128"/>
      <c r="D122" s="128"/>
    </row>
    <row r="123" spans="3:4" ht="15.75" customHeight="1" x14ac:dyDescent="0.25">
      <c r="C123" s="128"/>
      <c r="D123" s="128"/>
    </row>
    <row r="124" spans="3:4" ht="15.75" customHeight="1" x14ac:dyDescent="0.25">
      <c r="C124" s="128"/>
      <c r="D124" s="128"/>
    </row>
    <row r="125" spans="3:4" ht="15.75" customHeight="1" x14ac:dyDescent="0.25">
      <c r="C125" s="128"/>
      <c r="D125" s="128"/>
    </row>
    <row r="126" spans="3:4" ht="15.75" customHeight="1" x14ac:dyDescent="0.25">
      <c r="C126" s="128"/>
      <c r="D126" s="128"/>
    </row>
    <row r="127" spans="3:4" ht="15.75" customHeight="1" x14ac:dyDescent="0.25">
      <c r="C127" s="128"/>
      <c r="D127" s="128"/>
    </row>
    <row r="128" spans="3:4" ht="15.75" customHeight="1" x14ac:dyDescent="0.25">
      <c r="C128" s="128"/>
      <c r="D128" s="128"/>
    </row>
    <row r="129" spans="3:4" ht="15.75" customHeight="1" x14ac:dyDescent="0.25">
      <c r="C129" s="128"/>
      <c r="D129" s="128"/>
    </row>
    <row r="130" spans="3:4" ht="15.75" customHeight="1" x14ac:dyDescent="0.25">
      <c r="C130" s="128"/>
      <c r="D130" s="128"/>
    </row>
    <row r="131" spans="3:4" ht="15.75" customHeight="1" x14ac:dyDescent="0.25">
      <c r="C131" s="128"/>
      <c r="D131" s="128"/>
    </row>
    <row r="132" spans="3:4" ht="15.75" customHeight="1" x14ac:dyDescent="0.25">
      <c r="C132" s="128"/>
      <c r="D132" s="128"/>
    </row>
    <row r="133" spans="3:4" ht="15.75" customHeight="1" x14ac:dyDescent="0.25">
      <c r="C133" s="128"/>
      <c r="D133" s="128"/>
    </row>
    <row r="134" spans="3:4" ht="15.75" customHeight="1" x14ac:dyDescent="0.25">
      <c r="C134" s="128"/>
      <c r="D134" s="128"/>
    </row>
    <row r="135" spans="3:4" ht="15.75" customHeight="1" x14ac:dyDescent="0.25">
      <c r="C135" s="128"/>
      <c r="D135" s="128"/>
    </row>
    <row r="136" spans="3:4" ht="15.75" customHeight="1" x14ac:dyDescent="0.25">
      <c r="C136" s="128"/>
      <c r="D136" s="128"/>
    </row>
    <row r="137" spans="3:4" ht="15.75" customHeight="1" x14ac:dyDescent="0.25">
      <c r="C137" s="128"/>
      <c r="D137" s="128"/>
    </row>
    <row r="138" spans="3:4" ht="15.75" customHeight="1" x14ac:dyDescent="0.25">
      <c r="C138" s="128"/>
      <c r="D138" s="128"/>
    </row>
    <row r="139" spans="3:4" ht="15.75" customHeight="1" x14ac:dyDescent="0.25">
      <c r="C139" s="128"/>
      <c r="D139" s="128"/>
    </row>
    <row r="140" spans="3:4" ht="15.75" customHeight="1" x14ac:dyDescent="0.25">
      <c r="C140" s="128"/>
      <c r="D140" s="128"/>
    </row>
    <row r="141" spans="3:4" ht="15.75" customHeight="1" x14ac:dyDescent="0.25">
      <c r="C141" s="128"/>
      <c r="D141" s="128"/>
    </row>
    <row r="142" spans="3:4" ht="15.75" customHeight="1" x14ac:dyDescent="0.25">
      <c r="C142" s="128"/>
      <c r="D142" s="128"/>
    </row>
    <row r="143" spans="3:4" ht="15.75" customHeight="1" x14ac:dyDescent="0.25">
      <c r="C143" s="128"/>
      <c r="D143" s="128"/>
    </row>
    <row r="144" spans="3:4" ht="15.75" customHeight="1" x14ac:dyDescent="0.25">
      <c r="C144" s="128"/>
      <c r="D144" s="128"/>
    </row>
    <row r="145" spans="3:4" ht="15.75" customHeight="1" x14ac:dyDescent="0.25">
      <c r="C145" s="128"/>
      <c r="D145" s="128"/>
    </row>
    <row r="146" spans="3:4" ht="15.75" customHeight="1" x14ac:dyDescent="0.25">
      <c r="C146" s="128"/>
      <c r="D146" s="128"/>
    </row>
    <row r="147" spans="3:4" ht="15.75" customHeight="1" x14ac:dyDescent="0.25">
      <c r="C147" s="128"/>
      <c r="D147" s="128"/>
    </row>
    <row r="148" spans="3:4" ht="15.75" customHeight="1" x14ac:dyDescent="0.25">
      <c r="C148" s="128"/>
      <c r="D148" s="128"/>
    </row>
    <row r="149" spans="3:4" ht="15.75" customHeight="1" x14ac:dyDescent="0.25">
      <c r="C149" s="128"/>
      <c r="D149" s="128"/>
    </row>
    <row r="150" spans="3:4" ht="15.75" customHeight="1" x14ac:dyDescent="0.25">
      <c r="C150" s="128"/>
      <c r="D150" s="128"/>
    </row>
    <row r="151" spans="3:4" ht="15.75" customHeight="1" x14ac:dyDescent="0.25">
      <c r="C151" s="128"/>
      <c r="D151" s="128"/>
    </row>
    <row r="152" spans="3:4" ht="15.75" customHeight="1" x14ac:dyDescent="0.25">
      <c r="C152" s="128"/>
      <c r="D152" s="128"/>
    </row>
    <row r="153" spans="3:4" ht="15.75" customHeight="1" x14ac:dyDescent="0.25">
      <c r="C153" s="128"/>
      <c r="D153" s="128"/>
    </row>
    <row r="154" spans="3:4" ht="15.75" customHeight="1" x14ac:dyDescent="0.25">
      <c r="C154" s="128"/>
      <c r="D154" s="128"/>
    </row>
    <row r="155" spans="3:4" ht="15.75" customHeight="1" x14ac:dyDescent="0.25">
      <c r="C155" s="128"/>
      <c r="D155" s="128"/>
    </row>
    <row r="156" spans="3:4" ht="15.75" customHeight="1" x14ac:dyDescent="0.25">
      <c r="C156" s="128"/>
      <c r="D156" s="128"/>
    </row>
    <row r="157" spans="3:4" ht="15.75" customHeight="1" x14ac:dyDescent="0.25">
      <c r="C157" s="128"/>
      <c r="D157" s="128"/>
    </row>
    <row r="158" spans="3:4" ht="15.75" customHeight="1" x14ac:dyDescent="0.25">
      <c r="C158" s="128"/>
      <c r="D158" s="128"/>
    </row>
    <row r="159" spans="3:4" ht="15.75" customHeight="1" x14ac:dyDescent="0.25">
      <c r="C159" s="128"/>
      <c r="D159" s="128"/>
    </row>
    <row r="160" spans="3:4" ht="15.75" customHeight="1" x14ac:dyDescent="0.25">
      <c r="C160" s="128"/>
      <c r="D160" s="128"/>
    </row>
    <row r="161" spans="3:4" ht="15.75" customHeight="1" x14ac:dyDescent="0.25">
      <c r="C161" s="128"/>
      <c r="D161" s="128"/>
    </row>
    <row r="162" spans="3:4" ht="15.75" customHeight="1" x14ac:dyDescent="0.25">
      <c r="C162" s="128"/>
      <c r="D162" s="128"/>
    </row>
    <row r="163" spans="3:4" ht="15.75" customHeight="1" x14ac:dyDescent="0.25">
      <c r="C163" s="128"/>
      <c r="D163" s="128"/>
    </row>
    <row r="164" spans="3:4" ht="15.75" customHeight="1" x14ac:dyDescent="0.25">
      <c r="C164" s="128"/>
      <c r="D164" s="128"/>
    </row>
    <row r="165" spans="3:4" ht="15.75" customHeight="1" x14ac:dyDescent="0.25">
      <c r="C165" s="128"/>
      <c r="D165" s="128"/>
    </row>
    <row r="166" spans="3:4" ht="15.75" customHeight="1" x14ac:dyDescent="0.25">
      <c r="C166" s="128"/>
      <c r="D166" s="128"/>
    </row>
    <row r="167" spans="3:4" ht="15.75" customHeight="1" x14ac:dyDescent="0.25">
      <c r="C167" s="128"/>
      <c r="D167" s="128"/>
    </row>
    <row r="168" spans="3:4" ht="15.75" customHeight="1" x14ac:dyDescent="0.25">
      <c r="C168" s="128"/>
      <c r="D168" s="128"/>
    </row>
    <row r="169" spans="3:4" ht="15.75" customHeight="1" x14ac:dyDescent="0.25">
      <c r="C169" s="128"/>
      <c r="D169" s="128"/>
    </row>
    <row r="170" spans="3:4" ht="15.75" customHeight="1" x14ac:dyDescent="0.25">
      <c r="C170" s="128"/>
      <c r="D170" s="128"/>
    </row>
    <row r="171" spans="3:4" ht="15.75" customHeight="1" x14ac:dyDescent="0.25">
      <c r="C171" s="128"/>
      <c r="D171" s="128"/>
    </row>
    <row r="172" spans="3:4" ht="15.75" customHeight="1" x14ac:dyDescent="0.25">
      <c r="C172" s="128"/>
      <c r="D172" s="128"/>
    </row>
    <row r="173" spans="3:4" ht="15.75" customHeight="1" x14ac:dyDescent="0.25">
      <c r="C173" s="128"/>
      <c r="D173" s="128"/>
    </row>
    <row r="174" spans="3:4" ht="15.75" customHeight="1" x14ac:dyDescent="0.25">
      <c r="C174" s="128"/>
      <c r="D174" s="128"/>
    </row>
    <row r="175" spans="3:4" ht="15.75" customHeight="1" x14ac:dyDescent="0.25">
      <c r="C175" s="128"/>
      <c r="D175" s="128"/>
    </row>
    <row r="176" spans="3:4" ht="15.75" customHeight="1" x14ac:dyDescent="0.25">
      <c r="C176" s="128"/>
      <c r="D176" s="128"/>
    </row>
    <row r="177" spans="3:4" ht="15.75" customHeight="1" x14ac:dyDescent="0.25">
      <c r="C177" s="128"/>
      <c r="D177" s="128"/>
    </row>
    <row r="178" spans="3:4" ht="15.75" customHeight="1" x14ac:dyDescent="0.25">
      <c r="C178" s="128"/>
      <c r="D178" s="128"/>
    </row>
    <row r="179" spans="3:4" ht="15.75" customHeight="1" x14ac:dyDescent="0.25">
      <c r="C179" s="128"/>
      <c r="D179" s="128"/>
    </row>
    <row r="180" spans="3:4" ht="15.75" customHeight="1" x14ac:dyDescent="0.25">
      <c r="C180" s="128"/>
      <c r="D180" s="128"/>
    </row>
    <row r="181" spans="3:4" ht="15.75" customHeight="1" x14ac:dyDescent="0.25">
      <c r="C181" s="128"/>
      <c r="D181" s="128"/>
    </row>
    <row r="182" spans="3:4" ht="15.75" customHeight="1" x14ac:dyDescent="0.25">
      <c r="C182" s="128"/>
      <c r="D182" s="128"/>
    </row>
    <row r="183" spans="3:4" ht="15.75" customHeight="1" x14ac:dyDescent="0.25">
      <c r="C183" s="128"/>
      <c r="D183" s="128"/>
    </row>
    <row r="184" spans="3:4" ht="15.75" customHeight="1" x14ac:dyDescent="0.25">
      <c r="C184" s="128"/>
      <c r="D184" s="128"/>
    </row>
    <row r="185" spans="3:4" ht="15.75" customHeight="1" x14ac:dyDescent="0.25">
      <c r="C185" s="128"/>
      <c r="D185" s="128"/>
    </row>
    <row r="186" spans="3:4" ht="15.75" customHeight="1" x14ac:dyDescent="0.25">
      <c r="C186" s="128"/>
      <c r="D186" s="128"/>
    </row>
    <row r="187" spans="3:4" ht="15.75" customHeight="1" x14ac:dyDescent="0.25">
      <c r="C187" s="128"/>
      <c r="D187" s="128"/>
    </row>
    <row r="188" spans="3:4" ht="15.75" customHeight="1" x14ac:dyDescent="0.25">
      <c r="C188" s="128"/>
      <c r="D188" s="128"/>
    </row>
    <row r="189" spans="3:4" ht="15.75" customHeight="1" x14ac:dyDescent="0.25">
      <c r="C189" s="128"/>
      <c r="D189" s="128"/>
    </row>
    <row r="190" spans="3:4" ht="15.75" customHeight="1" x14ac:dyDescent="0.25">
      <c r="C190" s="128"/>
      <c r="D190" s="128"/>
    </row>
    <row r="191" spans="3:4" ht="15.75" customHeight="1" x14ac:dyDescent="0.25">
      <c r="C191" s="128"/>
      <c r="D191" s="128"/>
    </row>
    <row r="192" spans="3:4" ht="15.75" customHeight="1" x14ac:dyDescent="0.25">
      <c r="C192" s="128"/>
      <c r="D192" s="128"/>
    </row>
    <row r="193" spans="3:4" ht="15.75" customHeight="1" x14ac:dyDescent="0.25">
      <c r="C193" s="128"/>
      <c r="D193" s="128"/>
    </row>
    <row r="194" spans="3:4" ht="15.75" customHeight="1" x14ac:dyDescent="0.25">
      <c r="C194" s="128"/>
      <c r="D194" s="128"/>
    </row>
    <row r="195" spans="3:4" ht="15.75" customHeight="1" x14ac:dyDescent="0.25">
      <c r="C195" s="128"/>
      <c r="D195" s="128"/>
    </row>
    <row r="196" spans="3:4" ht="15.75" customHeight="1" x14ac:dyDescent="0.25">
      <c r="C196" s="128"/>
      <c r="D196" s="128"/>
    </row>
    <row r="197" spans="3:4" ht="15.75" customHeight="1" x14ac:dyDescent="0.25">
      <c r="C197" s="128"/>
      <c r="D197" s="128"/>
    </row>
    <row r="198" spans="3:4" ht="15.75" customHeight="1" x14ac:dyDescent="0.25">
      <c r="C198" s="128"/>
      <c r="D198" s="128"/>
    </row>
    <row r="199" spans="3:4" ht="15.75" customHeight="1" x14ac:dyDescent="0.25">
      <c r="C199" s="128"/>
      <c r="D199" s="128"/>
    </row>
    <row r="200" spans="3:4" ht="15.75" customHeight="1" x14ac:dyDescent="0.25">
      <c r="C200" s="128"/>
      <c r="D200" s="128"/>
    </row>
    <row r="201" spans="3:4" ht="15.75" customHeight="1" x14ac:dyDescent="0.25">
      <c r="C201" s="128"/>
      <c r="D201" s="128"/>
    </row>
    <row r="202" spans="3:4" ht="15.75" customHeight="1" x14ac:dyDescent="0.25">
      <c r="C202" s="128"/>
      <c r="D202" s="128"/>
    </row>
    <row r="203" spans="3:4" ht="15.75" customHeight="1" x14ac:dyDescent="0.25">
      <c r="C203" s="128"/>
      <c r="D203" s="128"/>
    </row>
    <row r="204" spans="3:4" ht="15.75" customHeight="1" x14ac:dyDescent="0.25">
      <c r="C204" s="128"/>
      <c r="D204" s="128"/>
    </row>
    <row r="205" spans="3:4" ht="15.75" customHeight="1" x14ac:dyDescent="0.25">
      <c r="C205" s="128"/>
      <c r="D205" s="128"/>
    </row>
    <row r="206" spans="3:4" ht="15.75" customHeight="1" x14ac:dyDescent="0.25">
      <c r="C206" s="128"/>
      <c r="D206" s="128"/>
    </row>
    <row r="207" spans="3:4" ht="15.75" customHeight="1" x14ac:dyDescent="0.25">
      <c r="C207" s="128"/>
      <c r="D207" s="128"/>
    </row>
    <row r="208" spans="3:4" ht="15.75" customHeight="1" x14ac:dyDescent="0.25">
      <c r="C208" s="128"/>
      <c r="D208" s="128"/>
    </row>
    <row r="209" spans="3:4" ht="15.75" customHeight="1" x14ac:dyDescent="0.25">
      <c r="C209" s="128"/>
      <c r="D209" s="128"/>
    </row>
    <row r="210" spans="3:4" ht="15.75" customHeight="1" x14ac:dyDescent="0.25">
      <c r="C210" s="128"/>
      <c r="D210" s="128"/>
    </row>
    <row r="211" spans="3:4" ht="15.75" customHeight="1" x14ac:dyDescent="0.25">
      <c r="C211" s="128"/>
      <c r="D211" s="128"/>
    </row>
    <row r="212" spans="3:4" ht="15.75" customHeight="1" x14ac:dyDescent="0.25">
      <c r="C212" s="128"/>
      <c r="D212" s="128"/>
    </row>
    <row r="213" spans="3:4" ht="15.75" customHeight="1" x14ac:dyDescent="0.25">
      <c r="C213" s="128"/>
      <c r="D213" s="128"/>
    </row>
    <row r="214" spans="3:4" ht="15.75" customHeight="1" x14ac:dyDescent="0.25">
      <c r="C214" s="128"/>
      <c r="D214" s="128"/>
    </row>
    <row r="215" spans="3:4" ht="15.75" customHeight="1" x14ac:dyDescent="0.25">
      <c r="C215" s="128"/>
      <c r="D215" s="128"/>
    </row>
    <row r="216" spans="3:4" ht="15.75" customHeight="1" x14ac:dyDescent="0.25">
      <c r="C216" s="128"/>
      <c r="D216" s="128"/>
    </row>
    <row r="217" spans="3:4" ht="15.75" customHeight="1" x14ac:dyDescent="0.25">
      <c r="C217" s="128"/>
      <c r="D217" s="128"/>
    </row>
    <row r="218" spans="3:4" ht="15.75" customHeight="1" x14ac:dyDescent="0.25">
      <c r="C218" s="128"/>
      <c r="D218" s="128"/>
    </row>
    <row r="219" spans="3:4" ht="15.75" customHeight="1" x14ac:dyDescent="0.25">
      <c r="C219" s="128"/>
      <c r="D219" s="128"/>
    </row>
    <row r="220" spans="3:4" ht="15.75" customHeight="1" x14ac:dyDescent="0.25">
      <c r="C220" s="128"/>
      <c r="D220" s="128"/>
    </row>
    <row r="221" spans="3:4" ht="15.75" customHeight="1" x14ac:dyDescent="0.25">
      <c r="C221" s="128"/>
      <c r="D221" s="128"/>
    </row>
    <row r="222" spans="3:4" ht="15.75" customHeight="1" x14ac:dyDescent="0.25">
      <c r="C222" s="128"/>
      <c r="D222" s="128"/>
    </row>
    <row r="223" spans="3:4" ht="15.75" customHeight="1" x14ac:dyDescent="0.25">
      <c r="C223" s="128"/>
      <c r="D223" s="128"/>
    </row>
    <row r="224" spans="3:4" ht="15.75" customHeight="1" x14ac:dyDescent="0.25">
      <c r="C224" s="128"/>
      <c r="D224" s="128"/>
    </row>
    <row r="225" spans="3:4" ht="15.75" customHeight="1" x14ac:dyDescent="0.25">
      <c r="C225" s="128"/>
      <c r="D225" s="128"/>
    </row>
    <row r="226" spans="3:4" ht="15.75" customHeight="1" x14ac:dyDescent="0.25">
      <c r="C226" s="128"/>
      <c r="D226" s="128"/>
    </row>
    <row r="227" spans="3:4" ht="15.75" customHeight="1" x14ac:dyDescent="0.25">
      <c r="C227" s="128"/>
      <c r="D227" s="128"/>
    </row>
    <row r="228" spans="3:4" ht="15.75" customHeight="1" x14ac:dyDescent="0.25">
      <c r="C228" s="128"/>
      <c r="D228" s="128"/>
    </row>
    <row r="229" spans="3:4" ht="15.75" customHeight="1" x14ac:dyDescent="0.25">
      <c r="C229" s="128"/>
      <c r="D229" s="128"/>
    </row>
    <row r="230" spans="3:4" ht="15.75" customHeight="1" x14ac:dyDescent="0.25">
      <c r="C230" s="128"/>
      <c r="D230" s="128"/>
    </row>
    <row r="231" spans="3:4" ht="15.75" customHeight="1" x14ac:dyDescent="0.25">
      <c r="C231" s="128"/>
      <c r="D231" s="128"/>
    </row>
    <row r="232" spans="3:4" ht="15.75" customHeight="1" x14ac:dyDescent="0.25">
      <c r="C232" s="128"/>
      <c r="D232" s="128"/>
    </row>
    <row r="233" spans="3:4" ht="15.75" customHeight="1" x14ac:dyDescent="0.25">
      <c r="C233" s="128"/>
      <c r="D233" s="128"/>
    </row>
    <row r="234" spans="3:4" ht="15.75" customHeight="1" x14ac:dyDescent="0.25">
      <c r="C234" s="128"/>
      <c r="D234" s="128"/>
    </row>
    <row r="235" spans="3:4" ht="15.75" customHeight="1" x14ac:dyDescent="0.25">
      <c r="C235" s="128"/>
      <c r="D235" s="128"/>
    </row>
    <row r="236" spans="3:4" ht="15.75" customHeight="1" x14ac:dyDescent="0.25">
      <c r="C236" s="128"/>
      <c r="D236" s="128"/>
    </row>
    <row r="237" spans="3:4" ht="15.75" customHeight="1" x14ac:dyDescent="0.25">
      <c r="C237" s="128"/>
      <c r="D237" s="128"/>
    </row>
    <row r="238" spans="3:4" ht="15.75" customHeight="1" x14ac:dyDescent="0.25">
      <c r="C238" s="128"/>
      <c r="D238" s="128"/>
    </row>
    <row r="239" spans="3:4" ht="15.75" customHeight="1" x14ac:dyDescent="0.25">
      <c r="C239" s="128"/>
      <c r="D239" s="128"/>
    </row>
    <row r="240" spans="3:4" ht="15.75" customHeight="1" x14ac:dyDescent="0.25">
      <c r="C240" s="128"/>
      <c r="D240" s="128"/>
    </row>
    <row r="241" spans="3:4" ht="15.75" customHeight="1" x14ac:dyDescent="0.25">
      <c r="C241" s="128"/>
      <c r="D241" s="128"/>
    </row>
    <row r="242" spans="3:4" ht="15.75" customHeight="1" x14ac:dyDescent="0.25">
      <c r="C242" s="128"/>
      <c r="D242" s="128"/>
    </row>
    <row r="243" spans="3:4" ht="15.75" customHeight="1" x14ac:dyDescent="0.25">
      <c r="C243" s="128"/>
      <c r="D243" s="128"/>
    </row>
    <row r="244" spans="3:4" ht="15.75" customHeight="1" x14ac:dyDescent="0.25">
      <c r="C244" s="128"/>
      <c r="D244" s="128"/>
    </row>
    <row r="245" spans="3:4" ht="15.75" customHeight="1" x14ac:dyDescent="0.25">
      <c r="C245" s="128"/>
      <c r="D245" s="128"/>
    </row>
    <row r="246" spans="3:4" ht="15.75" customHeight="1" x14ac:dyDescent="0.25">
      <c r="C246" s="128"/>
      <c r="D246" s="128"/>
    </row>
    <row r="247" spans="3:4" ht="15.75" customHeight="1" x14ac:dyDescent="0.25">
      <c r="C247" s="128"/>
      <c r="D247" s="128"/>
    </row>
    <row r="248" spans="3:4" ht="15.75" customHeight="1" x14ac:dyDescent="0.25">
      <c r="C248" s="128"/>
      <c r="D248" s="128"/>
    </row>
    <row r="249" spans="3:4" ht="15.75" customHeight="1" x14ac:dyDescent="0.25">
      <c r="C249" s="128"/>
      <c r="D249" s="128"/>
    </row>
    <row r="250" spans="3:4" ht="15.75" customHeight="1" x14ac:dyDescent="0.25">
      <c r="C250" s="128"/>
      <c r="D250" s="128"/>
    </row>
    <row r="251" spans="3:4" ht="15.75" customHeight="1" x14ac:dyDescent="0.25">
      <c r="C251" s="128"/>
      <c r="D251" s="128"/>
    </row>
    <row r="252" spans="3:4" ht="15.75" customHeight="1" x14ac:dyDescent="0.25">
      <c r="C252" s="128"/>
      <c r="D252" s="128"/>
    </row>
    <row r="253" spans="3:4" ht="15.75" customHeight="1" x14ac:dyDescent="0.25">
      <c r="C253" s="128"/>
      <c r="D253" s="128"/>
    </row>
    <row r="254" spans="3:4" ht="15.75" customHeight="1" x14ac:dyDescent="0.25">
      <c r="C254" s="128"/>
      <c r="D254" s="128"/>
    </row>
    <row r="255" spans="3:4" ht="15.75" customHeight="1" x14ac:dyDescent="0.25">
      <c r="C255" s="128"/>
      <c r="D255" s="128"/>
    </row>
    <row r="256" spans="3:4" ht="15.75" customHeight="1" x14ac:dyDescent="0.25">
      <c r="C256" s="128"/>
      <c r="D256" s="128"/>
    </row>
    <row r="257" spans="3:4" ht="15.75" customHeight="1" x14ac:dyDescent="0.25">
      <c r="C257" s="128"/>
      <c r="D257" s="128"/>
    </row>
    <row r="258" spans="3:4" ht="15.75" customHeight="1" x14ac:dyDescent="0.25">
      <c r="C258" s="128"/>
      <c r="D258" s="128"/>
    </row>
    <row r="259" spans="3:4" ht="15.75" customHeight="1" x14ac:dyDescent="0.25">
      <c r="C259" s="128"/>
      <c r="D259" s="128"/>
    </row>
    <row r="260" spans="3:4" ht="15.75" customHeight="1" x14ac:dyDescent="0.25">
      <c r="C260" s="128"/>
      <c r="D260" s="128"/>
    </row>
    <row r="261" spans="3:4" ht="15.75" customHeight="1" x14ac:dyDescent="0.25">
      <c r="C261" s="128"/>
      <c r="D261" s="128"/>
    </row>
    <row r="262" spans="3:4" ht="15.75" customHeight="1" x14ac:dyDescent="0.25">
      <c r="C262" s="128"/>
      <c r="D262" s="128"/>
    </row>
    <row r="263" spans="3:4" ht="15.75" customHeight="1" x14ac:dyDescent="0.25">
      <c r="C263" s="128"/>
      <c r="D263" s="128"/>
    </row>
    <row r="264" spans="3:4" ht="15.75" customHeight="1" x14ac:dyDescent="0.25">
      <c r="C264" s="128"/>
      <c r="D264" s="128"/>
    </row>
    <row r="265" spans="3:4" ht="15.75" customHeight="1" x14ac:dyDescent="0.25">
      <c r="C265" s="128"/>
      <c r="D265" s="128"/>
    </row>
    <row r="266" spans="3:4" ht="15.75" customHeight="1" x14ac:dyDescent="0.25">
      <c r="C266" s="128"/>
      <c r="D266" s="128"/>
    </row>
    <row r="267" spans="3:4" ht="15.75" customHeight="1" x14ac:dyDescent="0.25">
      <c r="C267" s="128"/>
      <c r="D267" s="128"/>
    </row>
    <row r="268" spans="3:4" ht="15.75" customHeight="1" x14ac:dyDescent="0.25">
      <c r="C268" s="128"/>
      <c r="D268" s="128"/>
    </row>
    <row r="269" spans="3:4" ht="15.75" customHeight="1" x14ac:dyDescent="0.25">
      <c r="C269" s="128"/>
      <c r="D269" s="128"/>
    </row>
    <row r="270" spans="3:4" ht="15.75" customHeight="1" x14ac:dyDescent="0.25">
      <c r="C270" s="128"/>
      <c r="D270" s="128"/>
    </row>
    <row r="271" spans="3:4" ht="15.75" customHeight="1" x14ac:dyDescent="0.25">
      <c r="C271" s="128"/>
      <c r="D271" s="128"/>
    </row>
    <row r="272" spans="3:4" ht="15.75" customHeight="1" x14ac:dyDescent="0.25">
      <c r="C272" s="128"/>
      <c r="D272" s="128"/>
    </row>
    <row r="273" spans="3:4" ht="15.75" customHeight="1" x14ac:dyDescent="0.25">
      <c r="C273" s="128"/>
      <c r="D273" s="128"/>
    </row>
    <row r="274" spans="3:4" ht="15.75" customHeight="1" x14ac:dyDescent="0.25">
      <c r="C274" s="128"/>
      <c r="D274" s="128"/>
    </row>
    <row r="275" spans="3:4" ht="15.75" customHeight="1" x14ac:dyDescent="0.25">
      <c r="C275" s="128"/>
      <c r="D275" s="128"/>
    </row>
    <row r="276" spans="3:4" ht="15.75" customHeight="1" x14ac:dyDescent="0.25">
      <c r="C276" s="128"/>
      <c r="D276" s="128"/>
    </row>
    <row r="277" spans="3:4" ht="15.75" customHeight="1" x14ac:dyDescent="0.25">
      <c r="C277" s="128"/>
      <c r="D277" s="128"/>
    </row>
    <row r="278" spans="3:4" ht="15.75" customHeight="1" x14ac:dyDescent="0.25">
      <c r="C278" s="128"/>
      <c r="D278" s="128"/>
    </row>
    <row r="279" spans="3:4" ht="15.75" customHeight="1" x14ac:dyDescent="0.25">
      <c r="C279" s="128"/>
      <c r="D279" s="128"/>
    </row>
    <row r="280" spans="3:4" ht="15.75" customHeight="1" x14ac:dyDescent="0.25">
      <c r="C280" s="128"/>
      <c r="D280" s="128"/>
    </row>
    <row r="281" spans="3:4" ht="15.75" customHeight="1" x14ac:dyDescent="0.25">
      <c r="C281" s="128"/>
      <c r="D281" s="128"/>
    </row>
    <row r="282" spans="3:4" ht="15.75" customHeight="1" x14ac:dyDescent="0.25">
      <c r="C282" s="128"/>
      <c r="D282" s="128"/>
    </row>
    <row r="283" spans="3:4" ht="15.75" customHeight="1" x14ac:dyDescent="0.25">
      <c r="C283" s="128"/>
      <c r="D283" s="128"/>
    </row>
    <row r="284" spans="3:4" ht="15.75" customHeight="1" x14ac:dyDescent="0.25">
      <c r="C284" s="128"/>
      <c r="D284" s="128"/>
    </row>
    <row r="285" spans="3:4" ht="15.75" customHeight="1" x14ac:dyDescent="0.25">
      <c r="C285" s="128"/>
      <c r="D285" s="128"/>
    </row>
    <row r="286" spans="3:4" ht="15.75" customHeight="1" x14ac:dyDescent="0.25">
      <c r="C286" s="128"/>
      <c r="D286" s="128"/>
    </row>
    <row r="287" spans="3:4" ht="15.75" customHeight="1" x14ac:dyDescent="0.25">
      <c r="C287" s="128"/>
      <c r="D287" s="128"/>
    </row>
    <row r="288" spans="3:4" ht="15.75" customHeight="1" x14ac:dyDescent="0.25">
      <c r="C288" s="128"/>
      <c r="D288" s="128"/>
    </row>
    <row r="289" spans="3:4" ht="15.75" customHeight="1" x14ac:dyDescent="0.25">
      <c r="C289" s="128"/>
      <c r="D289" s="128"/>
    </row>
    <row r="290" spans="3:4" ht="15.75" customHeight="1" x14ac:dyDescent="0.25">
      <c r="C290" s="128"/>
      <c r="D290" s="128"/>
    </row>
    <row r="291" spans="3:4" ht="15.75" customHeight="1" x14ac:dyDescent="0.25">
      <c r="C291" s="128"/>
      <c r="D291" s="128"/>
    </row>
    <row r="292" spans="3:4" ht="15.75" customHeight="1" x14ac:dyDescent="0.25">
      <c r="C292" s="128"/>
      <c r="D292" s="128"/>
    </row>
    <row r="293" spans="3:4" ht="15.75" customHeight="1" x14ac:dyDescent="0.25">
      <c r="C293" s="128"/>
      <c r="D293" s="128"/>
    </row>
    <row r="294" spans="3:4" ht="15.75" customHeight="1" x14ac:dyDescent="0.25">
      <c r="C294" s="128"/>
      <c r="D294" s="128"/>
    </row>
    <row r="295" spans="3:4" ht="15.75" customHeight="1" x14ac:dyDescent="0.25">
      <c r="C295" s="128"/>
      <c r="D295" s="128"/>
    </row>
    <row r="296" spans="3:4" ht="15.75" customHeight="1" x14ac:dyDescent="0.25">
      <c r="C296" s="128"/>
      <c r="D296" s="128"/>
    </row>
    <row r="297" spans="3:4" ht="15.75" customHeight="1" x14ac:dyDescent="0.25">
      <c r="C297" s="128"/>
      <c r="D297" s="128"/>
    </row>
    <row r="298" spans="3:4" ht="15.75" customHeight="1" x14ac:dyDescent="0.25">
      <c r="C298" s="128"/>
      <c r="D298" s="128"/>
    </row>
    <row r="299" spans="3:4" ht="15.75" customHeight="1" x14ac:dyDescent="0.25">
      <c r="C299" s="128"/>
      <c r="D299" s="128"/>
    </row>
    <row r="300" spans="3:4" ht="15.75" customHeight="1" x14ac:dyDescent="0.25">
      <c r="C300" s="128"/>
      <c r="D300" s="128"/>
    </row>
    <row r="301" spans="3:4" ht="15.75" customHeight="1" x14ac:dyDescent="0.25">
      <c r="C301" s="128"/>
      <c r="D301" s="128"/>
    </row>
    <row r="302" spans="3:4" ht="15.75" customHeight="1" x14ac:dyDescent="0.25">
      <c r="C302" s="128"/>
      <c r="D302" s="128"/>
    </row>
    <row r="303" spans="3:4" ht="15.75" customHeight="1" x14ac:dyDescent="0.25">
      <c r="C303" s="128"/>
      <c r="D303" s="128"/>
    </row>
    <row r="304" spans="3:4" ht="15.75" customHeight="1" x14ac:dyDescent="0.25">
      <c r="C304" s="128"/>
      <c r="D304" s="128"/>
    </row>
    <row r="305" spans="3:4" ht="15.75" customHeight="1" x14ac:dyDescent="0.25">
      <c r="C305" s="128"/>
      <c r="D305" s="128"/>
    </row>
    <row r="306" spans="3:4" ht="15.75" customHeight="1" x14ac:dyDescent="0.25">
      <c r="C306" s="128"/>
      <c r="D306" s="128"/>
    </row>
    <row r="307" spans="3:4" ht="15.75" customHeight="1" x14ac:dyDescent="0.25">
      <c r="C307" s="128"/>
      <c r="D307" s="128"/>
    </row>
    <row r="308" spans="3:4" ht="15.75" customHeight="1" x14ac:dyDescent="0.25">
      <c r="C308" s="128"/>
      <c r="D308" s="128"/>
    </row>
    <row r="309" spans="3:4" ht="15.75" customHeight="1" x14ac:dyDescent="0.25">
      <c r="C309" s="128"/>
      <c r="D309" s="128"/>
    </row>
    <row r="310" spans="3:4" ht="15.75" customHeight="1" x14ac:dyDescent="0.25">
      <c r="C310" s="128"/>
      <c r="D310" s="128"/>
    </row>
    <row r="311" spans="3:4" ht="15.75" customHeight="1" x14ac:dyDescent="0.25">
      <c r="C311" s="128"/>
      <c r="D311" s="128"/>
    </row>
    <row r="312" spans="3:4" ht="15.75" customHeight="1" x14ac:dyDescent="0.25">
      <c r="C312" s="128"/>
      <c r="D312" s="128"/>
    </row>
    <row r="313" spans="3:4" ht="15.75" customHeight="1" x14ac:dyDescent="0.25">
      <c r="C313" s="128"/>
      <c r="D313" s="128"/>
    </row>
    <row r="314" spans="3:4" ht="15.75" customHeight="1" x14ac:dyDescent="0.25">
      <c r="C314" s="128"/>
      <c r="D314" s="128"/>
    </row>
    <row r="315" spans="3:4" ht="15.75" customHeight="1" x14ac:dyDescent="0.25">
      <c r="C315" s="128"/>
      <c r="D315" s="128"/>
    </row>
    <row r="316" spans="3:4" ht="15.75" customHeight="1" x14ac:dyDescent="0.25">
      <c r="C316" s="128"/>
      <c r="D316" s="128"/>
    </row>
    <row r="317" spans="3:4" ht="15.75" customHeight="1" x14ac:dyDescent="0.25">
      <c r="C317" s="128"/>
      <c r="D317" s="128"/>
    </row>
    <row r="318" spans="3:4" ht="15.75" customHeight="1" x14ac:dyDescent="0.25">
      <c r="C318" s="128"/>
      <c r="D318" s="128"/>
    </row>
    <row r="319" spans="3:4" ht="15.75" customHeight="1" x14ac:dyDescent="0.25">
      <c r="C319" s="128"/>
      <c r="D319" s="128"/>
    </row>
    <row r="320" spans="3:4" ht="15.75" customHeight="1" x14ac:dyDescent="0.25">
      <c r="C320" s="128"/>
      <c r="D320" s="128"/>
    </row>
    <row r="321" spans="3:4" ht="15.75" customHeight="1" x14ac:dyDescent="0.25">
      <c r="C321" s="128"/>
      <c r="D321" s="128"/>
    </row>
    <row r="322" spans="3:4" ht="15.75" customHeight="1" x14ac:dyDescent="0.25">
      <c r="C322" s="128"/>
      <c r="D322" s="128"/>
    </row>
    <row r="323" spans="3:4" ht="15.75" customHeight="1" x14ac:dyDescent="0.25">
      <c r="C323" s="128"/>
      <c r="D323" s="128"/>
    </row>
    <row r="324" spans="3:4" ht="15.75" customHeight="1" x14ac:dyDescent="0.25">
      <c r="C324" s="128"/>
      <c r="D324" s="128"/>
    </row>
    <row r="325" spans="3:4" ht="15.75" customHeight="1" x14ac:dyDescent="0.25">
      <c r="C325" s="128"/>
      <c r="D325" s="128"/>
    </row>
    <row r="326" spans="3:4" ht="15.75" customHeight="1" x14ac:dyDescent="0.25">
      <c r="C326" s="128"/>
      <c r="D326" s="128"/>
    </row>
    <row r="327" spans="3:4" ht="15.75" customHeight="1" x14ac:dyDescent="0.25">
      <c r="C327" s="128"/>
      <c r="D327" s="128"/>
    </row>
    <row r="328" spans="3:4" ht="15.75" customHeight="1" x14ac:dyDescent="0.25">
      <c r="C328" s="128"/>
      <c r="D328" s="128"/>
    </row>
    <row r="329" spans="3:4" ht="15.75" customHeight="1" x14ac:dyDescent="0.25">
      <c r="C329" s="128"/>
      <c r="D329" s="128"/>
    </row>
    <row r="330" spans="3:4" ht="15.75" customHeight="1" x14ac:dyDescent="0.25">
      <c r="C330" s="128"/>
      <c r="D330" s="128"/>
    </row>
    <row r="331" spans="3:4" ht="15.75" customHeight="1" x14ac:dyDescent="0.25">
      <c r="C331" s="128"/>
      <c r="D331" s="128"/>
    </row>
    <row r="332" spans="3:4" ht="15.75" customHeight="1" x14ac:dyDescent="0.25">
      <c r="C332" s="128"/>
      <c r="D332" s="128"/>
    </row>
    <row r="333" spans="3:4" ht="15.75" customHeight="1" x14ac:dyDescent="0.25">
      <c r="C333" s="128"/>
      <c r="D333" s="128"/>
    </row>
    <row r="334" spans="3:4" ht="15.75" customHeight="1" x14ac:dyDescent="0.25">
      <c r="C334" s="128"/>
      <c r="D334" s="128"/>
    </row>
    <row r="335" spans="3:4" ht="15.75" customHeight="1" x14ac:dyDescent="0.25">
      <c r="C335" s="128"/>
      <c r="D335" s="128"/>
    </row>
    <row r="336" spans="3:4" ht="15.75" customHeight="1" x14ac:dyDescent="0.25">
      <c r="C336" s="128"/>
      <c r="D336" s="128"/>
    </row>
    <row r="337" spans="3:4" ht="15.75" customHeight="1" x14ac:dyDescent="0.25">
      <c r="C337" s="128"/>
      <c r="D337" s="128"/>
    </row>
    <row r="338" spans="3:4" ht="15.75" customHeight="1" x14ac:dyDescent="0.25">
      <c r="C338" s="128"/>
      <c r="D338" s="128"/>
    </row>
    <row r="339" spans="3:4" ht="15.75" customHeight="1" x14ac:dyDescent="0.25">
      <c r="C339" s="128"/>
      <c r="D339" s="128"/>
    </row>
    <row r="340" spans="3:4" ht="15.75" customHeight="1" x14ac:dyDescent="0.25">
      <c r="C340" s="128"/>
      <c r="D340" s="128"/>
    </row>
    <row r="341" spans="3:4" ht="15.75" customHeight="1" x14ac:dyDescent="0.25">
      <c r="C341" s="128"/>
      <c r="D341" s="128"/>
    </row>
    <row r="342" spans="3:4" ht="15.75" customHeight="1" x14ac:dyDescent="0.25">
      <c r="C342" s="128"/>
      <c r="D342" s="128"/>
    </row>
    <row r="343" spans="3:4" ht="15.75" customHeight="1" x14ac:dyDescent="0.25">
      <c r="C343" s="128"/>
      <c r="D343" s="128"/>
    </row>
    <row r="344" spans="3:4" ht="15.75" customHeight="1" x14ac:dyDescent="0.25">
      <c r="C344" s="128"/>
      <c r="D344" s="128"/>
    </row>
    <row r="345" spans="3:4" ht="15.75" customHeight="1" x14ac:dyDescent="0.25">
      <c r="C345" s="128"/>
      <c r="D345" s="128"/>
    </row>
    <row r="346" spans="3:4" ht="15.75" customHeight="1" x14ac:dyDescent="0.25">
      <c r="C346" s="128"/>
      <c r="D346" s="128"/>
    </row>
    <row r="347" spans="3:4" ht="15.75" customHeight="1" x14ac:dyDescent="0.25">
      <c r="C347" s="128"/>
      <c r="D347" s="128"/>
    </row>
    <row r="348" spans="3:4" ht="15.75" customHeight="1" x14ac:dyDescent="0.25">
      <c r="C348" s="128"/>
      <c r="D348" s="128"/>
    </row>
    <row r="349" spans="3:4" ht="15.75" customHeight="1" x14ac:dyDescent="0.25">
      <c r="C349" s="128"/>
      <c r="D349" s="128"/>
    </row>
    <row r="350" spans="3:4" ht="15.75" customHeight="1" x14ac:dyDescent="0.25">
      <c r="C350" s="128"/>
      <c r="D350" s="128"/>
    </row>
    <row r="351" spans="3:4" ht="15.75" customHeight="1" x14ac:dyDescent="0.25">
      <c r="C351" s="128"/>
      <c r="D351" s="128"/>
    </row>
    <row r="352" spans="3:4" ht="15.75" customHeight="1" x14ac:dyDescent="0.25">
      <c r="C352" s="128"/>
      <c r="D352" s="128"/>
    </row>
    <row r="353" spans="3:4" ht="15.75" customHeight="1" x14ac:dyDescent="0.25">
      <c r="C353" s="128"/>
      <c r="D353" s="128"/>
    </row>
    <row r="354" spans="3:4" ht="15.75" customHeight="1" x14ac:dyDescent="0.25">
      <c r="C354" s="128"/>
      <c r="D354" s="128"/>
    </row>
    <row r="355" spans="3:4" ht="15.75" customHeight="1" x14ac:dyDescent="0.25">
      <c r="C355" s="128"/>
      <c r="D355" s="128"/>
    </row>
    <row r="356" spans="3:4" ht="15.75" customHeight="1" x14ac:dyDescent="0.25">
      <c r="C356" s="128"/>
      <c r="D356" s="128"/>
    </row>
    <row r="357" spans="3:4" ht="15.75" customHeight="1" x14ac:dyDescent="0.25">
      <c r="C357" s="128"/>
      <c r="D357" s="128"/>
    </row>
    <row r="358" spans="3:4" ht="15.75" customHeight="1" x14ac:dyDescent="0.25">
      <c r="C358" s="128"/>
      <c r="D358" s="128"/>
    </row>
    <row r="359" spans="3:4" ht="15.75" customHeight="1" x14ac:dyDescent="0.25">
      <c r="C359" s="128"/>
      <c r="D359" s="128"/>
    </row>
    <row r="360" spans="3:4" ht="15.75" customHeight="1" x14ac:dyDescent="0.25">
      <c r="C360" s="128"/>
      <c r="D360" s="128"/>
    </row>
    <row r="361" spans="3:4" ht="15.75" customHeight="1" x14ac:dyDescent="0.25">
      <c r="C361" s="128"/>
      <c r="D361" s="128"/>
    </row>
    <row r="362" spans="3:4" ht="15.75" customHeight="1" x14ac:dyDescent="0.25">
      <c r="C362" s="128"/>
      <c r="D362" s="128"/>
    </row>
    <row r="363" spans="3:4" ht="15.75" customHeight="1" x14ac:dyDescent="0.25">
      <c r="C363" s="128"/>
      <c r="D363" s="128"/>
    </row>
    <row r="364" spans="3:4" ht="15.75" customHeight="1" x14ac:dyDescent="0.25">
      <c r="C364" s="128"/>
      <c r="D364" s="128"/>
    </row>
    <row r="365" spans="3:4" ht="15.75" customHeight="1" x14ac:dyDescent="0.25">
      <c r="C365" s="128"/>
      <c r="D365" s="128"/>
    </row>
    <row r="366" spans="3:4" ht="15.75" customHeight="1" x14ac:dyDescent="0.25">
      <c r="C366" s="128"/>
      <c r="D366" s="128"/>
    </row>
    <row r="367" spans="3:4" ht="15.75" customHeight="1" x14ac:dyDescent="0.25">
      <c r="C367" s="128"/>
      <c r="D367" s="128"/>
    </row>
    <row r="368" spans="3:4" ht="15.75" customHeight="1" x14ac:dyDescent="0.25">
      <c r="C368" s="128"/>
      <c r="D368" s="128"/>
    </row>
    <row r="369" spans="3:4" ht="15.75" customHeight="1" x14ac:dyDescent="0.25">
      <c r="C369" s="128"/>
      <c r="D369" s="128"/>
    </row>
    <row r="370" spans="3:4" ht="15.75" customHeight="1" x14ac:dyDescent="0.25">
      <c r="C370" s="128"/>
      <c r="D370" s="128"/>
    </row>
    <row r="371" spans="3:4" ht="15.75" customHeight="1" x14ac:dyDescent="0.25">
      <c r="C371" s="128"/>
      <c r="D371" s="128"/>
    </row>
    <row r="372" spans="3:4" ht="15.75" customHeight="1" x14ac:dyDescent="0.25">
      <c r="C372" s="128"/>
      <c r="D372" s="128"/>
    </row>
    <row r="373" spans="3:4" ht="15.75" customHeight="1" x14ac:dyDescent="0.25">
      <c r="C373" s="128"/>
      <c r="D373" s="128"/>
    </row>
    <row r="374" spans="3:4" ht="15.75" customHeight="1" x14ac:dyDescent="0.25">
      <c r="C374" s="128"/>
      <c r="D374" s="128"/>
    </row>
    <row r="375" spans="3:4" ht="15.75" customHeight="1" x14ac:dyDescent="0.25">
      <c r="C375" s="128"/>
      <c r="D375" s="128"/>
    </row>
    <row r="376" spans="3:4" ht="15.75" customHeight="1" x14ac:dyDescent="0.25">
      <c r="C376" s="128"/>
      <c r="D376" s="128"/>
    </row>
    <row r="377" spans="3:4" ht="15.75" customHeight="1" x14ac:dyDescent="0.25">
      <c r="C377" s="128"/>
      <c r="D377" s="128"/>
    </row>
    <row r="378" spans="3:4" ht="15.75" customHeight="1" x14ac:dyDescent="0.25">
      <c r="C378" s="128"/>
      <c r="D378" s="128"/>
    </row>
    <row r="379" spans="3:4" ht="15.75" customHeight="1" x14ac:dyDescent="0.25">
      <c r="C379" s="128"/>
      <c r="D379" s="128"/>
    </row>
    <row r="380" spans="3:4" ht="15.75" customHeight="1" x14ac:dyDescent="0.25">
      <c r="C380" s="128"/>
      <c r="D380" s="128"/>
    </row>
    <row r="381" spans="3:4" ht="15.75" customHeight="1" x14ac:dyDescent="0.25">
      <c r="C381" s="128"/>
      <c r="D381" s="128"/>
    </row>
    <row r="382" spans="3:4" ht="15.75" customHeight="1" x14ac:dyDescent="0.25">
      <c r="C382" s="128"/>
      <c r="D382" s="128"/>
    </row>
    <row r="383" spans="3:4" ht="15.75" customHeight="1" x14ac:dyDescent="0.25">
      <c r="C383" s="128"/>
      <c r="D383" s="128"/>
    </row>
    <row r="384" spans="3:4" ht="15.75" customHeight="1" x14ac:dyDescent="0.25">
      <c r="C384" s="128"/>
      <c r="D384" s="128"/>
    </row>
    <row r="385" spans="3:4" ht="15.75" customHeight="1" x14ac:dyDescent="0.25">
      <c r="C385" s="128"/>
      <c r="D385" s="128"/>
    </row>
    <row r="386" spans="3:4" ht="15.75" customHeight="1" x14ac:dyDescent="0.25">
      <c r="C386" s="128"/>
      <c r="D386" s="128"/>
    </row>
    <row r="387" spans="3:4" ht="15.75" customHeight="1" x14ac:dyDescent="0.25">
      <c r="C387" s="128"/>
      <c r="D387" s="128"/>
    </row>
    <row r="388" spans="3:4" ht="15.75" customHeight="1" x14ac:dyDescent="0.25">
      <c r="C388" s="128"/>
      <c r="D388" s="128"/>
    </row>
    <row r="389" spans="3:4" ht="15.75" customHeight="1" x14ac:dyDescent="0.25">
      <c r="C389" s="128"/>
      <c r="D389" s="128"/>
    </row>
    <row r="390" spans="3:4" ht="15.75" customHeight="1" x14ac:dyDescent="0.25">
      <c r="C390" s="128"/>
      <c r="D390" s="128"/>
    </row>
    <row r="391" spans="3:4" ht="15.75" customHeight="1" x14ac:dyDescent="0.25">
      <c r="C391" s="128"/>
      <c r="D391" s="128"/>
    </row>
    <row r="392" spans="3:4" ht="15.75" customHeight="1" x14ac:dyDescent="0.25">
      <c r="C392" s="128"/>
      <c r="D392" s="128"/>
    </row>
    <row r="393" spans="3:4" ht="15.75" customHeight="1" x14ac:dyDescent="0.25">
      <c r="C393" s="128"/>
      <c r="D393" s="128"/>
    </row>
    <row r="394" spans="3:4" ht="15.75" customHeight="1" x14ac:dyDescent="0.25">
      <c r="C394" s="128"/>
      <c r="D394" s="128"/>
    </row>
    <row r="395" spans="3:4" ht="15.75" customHeight="1" x14ac:dyDescent="0.25">
      <c r="C395" s="128"/>
      <c r="D395" s="128"/>
    </row>
    <row r="396" spans="3:4" ht="15.75" customHeight="1" x14ac:dyDescent="0.25">
      <c r="C396" s="128"/>
      <c r="D396" s="128"/>
    </row>
    <row r="397" spans="3:4" ht="15.75" customHeight="1" x14ac:dyDescent="0.25">
      <c r="C397" s="128"/>
      <c r="D397" s="128"/>
    </row>
    <row r="398" spans="3:4" ht="15.75" customHeight="1" x14ac:dyDescent="0.25">
      <c r="C398" s="128"/>
      <c r="D398" s="128"/>
    </row>
    <row r="399" spans="3:4" ht="15.75" customHeight="1" x14ac:dyDescent="0.25">
      <c r="C399" s="128"/>
      <c r="D399" s="128"/>
    </row>
    <row r="400" spans="3:4" ht="15.75" customHeight="1" x14ac:dyDescent="0.25">
      <c r="C400" s="128"/>
      <c r="D400" s="128"/>
    </row>
    <row r="401" spans="3:4" ht="15.75" customHeight="1" x14ac:dyDescent="0.25">
      <c r="C401" s="128"/>
      <c r="D401" s="128"/>
    </row>
    <row r="402" spans="3:4" ht="15.75" customHeight="1" x14ac:dyDescent="0.25">
      <c r="C402" s="128"/>
      <c r="D402" s="128"/>
    </row>
    <row r="403" spans="3:4" ht="15.75" customHeight="1" x14ac:dyDescent="0.25">
      <c r="C403" s="128"/>
      <c r="D403" s="128"/>
    </row>
    <row r="404" spans="3:4" ht="15.75" customHeight="1" x14ac:dyDescent="0.25">
      <c r="C404" s="128"/>
      <c r="D404" s="128"/>
    </row>
    <row r="405" spans="3:4" ht="15.75" customHeight="1" x14ac:dyDescent="0.25">
      <c r="C405" s="128"/>
      <c r="D405" s="128"/>
    </row>
    <row r="406" spans="3:4" ht="15.75" customHeight="1" x14ac:dyDescent="0.25">
      <c r="C406" s="128"/>
      <c r="D406" s="128"/>
    </row>
    <row r="407" spans="3:4" ht="15.75" customHeight="1" x14ac:dyDescent="0.25">
      <c r="C407" s="128"/>
      <c r="D407" s="128"/>
    </row>
    <row r="408" spans="3:4" ht="15.75" customHeight="1" x14ac:dyDescent="0.25">
      <c r="C408" s="128"/>
      <c r="D408" s="128"/>
    </row>
    <row r="409" spans="3:4" ht="15.75" customHeight="1" x14ac:dyDescent="0.25">
      <c r="C409" s="128"/>
      <c r="D409" s="128"/>
    </row>
    <row r="410" spans="3:4" ht="15.75" customHeight="1" x14ac:dyDescent="0.25">
      <c r="C410" s="128"/>
      <c r="D410" s="128"/>
    </row>
    <row r="411" spans="3:4" ht="15.75" customHeight="1" x14ac:dyDescent="0.25">
      <c r="C411" s="128"/>
      <c r="D411" s="128"/>
    </row>
    <row r="412" spans="3:4" ht="15.75" customHeight="1" x14ac:dyDescent="0.25">
      <c r="C412" s="128"/>
      <c r="D412" s="128"/>
    </row>
    <row r="413" spans="3:4" ht="15.75" customHeight="1" x14ac:dyDescent="0.25">
      <c r="C413" s="128"/>
      <c r="D413" s="128"/>
    </row>
    <row r="414" spans="3:4" ht="15.75" customHeight="1" x14ac:dyDescent="0.25">
      <c r="C414" s="128"/>
      <c r="D414" s="128"/>
    </row>
    <row r="415" spans="3:4" ht="15.75" customHeight="1" x14ac:dyDescent="0.25">
      <c r="C415" s="128"/>
      <c r="D415" s="128"/>
    </row>
    <row r="416" spans="3:4" ht="15.75" customHeight="1" x14ac:dyDescent="0.25">
      <c r="C416" s="128"/>
      <c r="D416" s="128"/>
    </row>
    <row r="417" spans="3:4" ht="15.75" customHeight="1" x14ac:dyDescent="0.25">
      <c r="C417" s="128"/>
      <c r="D417" s="128"/>
    </row>
    <row r="418" spans="3:4" ht="15.75" customHeight="1" x14ac:dyDescent="0.25">
      <c r="C418" s="128"/>
      <c r="D418" s="128"/>
    </row>
    <row r="419" spans="3:4" ht="15.75" customHeight="1" x14ac:dyDescent="0.25">
      <c r="C419" s="128"/>
      <c r="D419" s="128"/>
    </row>
    <row r="420" spans="3:4" ht="15.75" customHeight="1" x14ac:dyDescent="0.25">
      <c r="C420" s="128"/>
      <c r="D420" s="128"/>
    </row>
    <row r="421" spans="3:4" ht="15.75" customHeight="1" x14ac:dyDescent="0.25">
      <c r="C421" s="128"/>
      <c r="D421" s="128"/>
    </row>
    <row r="422" spans="3:4" ht="15.75" customHeight="1" x14ac:dyDescent="0.25">
      <c r="C422" s="128"/>
      <c r="D422" s="128"/>
    </row>
    <row r="423" spans="3:4" ht="15.75" customHeight="1" x14ac:dyDescent="0.25">
      <c r="C423" s="128"/>
      <c r="D423" s="128"/>
    </row>
    <row r="424" spans="3:4" ht="15.75" customHeight="1" x14ac:dyDescent="0.25">
      <c r="C424" s="128"/>
      <c r="D424" s="128"/>
    </row>
    <row r="425" spans="3:4" ht="15.75" customHeight="1" x14ac:dyDescent="0.25">
      <c r="C425" s="128"/>
      <c r="D425" s="128"/>
    </row>
    <row r="426" spans="3:4" ht="15.75" customHeight="1" x14ac:dyDescent="0.25">
      <c r="C426" s="128"/>
      <c r="D426" s="128"/>
    </row>
    <row r="427" spans="3:4" ht="15.75" customHeight="1" x14ac:dyDescent="0.25">
      <c r="C427" s="128"/>
      <c r="D427" s="128"/>
    </row>
    <row r="428" spans="3:4" ht="15.75" customHeight="1" x14ac:dyDescent="0.25">
      <c r="C428" s="128"/>
      <c r="D428" s="128"/>
    </row>
    <row r="429" spans="3:4" ht="15.75" customHeight="1" x14ac:dyDescent="0.25">
      <c r="C429" s="128"/>
      <c r="D429" s="128"/>
    </row>
    <row r="430" spans="3:4" ht="15.75" customHeight="1" x14ac:dyDescent="0.25">
      <c r="C430" s="128"/>
      <c r="D430" s="128"/>
    </row>
    <row r="431" spans="3:4" ht="15.75" customHeight="1" x14ac:dyDescent="0.25">
      <c r="C431" s="128"/>
      <c r="D431" s="128"/>
    </row>
    <row r="432" spans="3:4" ht="15.75" customHeight="1" x14ac:dyDescent="0.25">
      <c r="C432" s="128"/>
      <c r="D432" s="128"/>
    </row>
    <row r="433" spans="3:4" ht="15.75" customHeight="1" x14ac:dyDescent="0.25">
      <c r="C433" s="128"/>
      <c r="D433" s="128"/>
    </row>
    <row r="434" spans="3:4" ht="15.75" customHeight="1" x14ac:dyDescent="0.25">
      <c r="C434" s="128"/>
      <c r="D434" s="128"/>
    </row>
    <row r="435" spans="3:4" ht="15.75" customHeight="1" x14ac:dyDescent="0.25">
      <c r="C435" s="128"/>
      <c r="D435" s="128"/>
    </row>
    <row r="436" spans="3:4" ht="15.75" customHeight="1" x14ac:dyDescent="0.25">
      <c r="C436" s="128"/>
      <c r="D436" s="128"/>
    </row>
    <row r="437" spans="3:4" ht="15.75" customHeight="1" x14ac:dyDescent="0.25">
      <c r="C437" s="128"/>
      <c r="D437" s="128"/>
    </row>
    <row r="438" spans="3:4" ht="15.75" customHeight="1" x14ac:dyDescent="0.25">
      <c r="C438" s="128"/>
      <c r="D438" s="128"/>
    </row>
    <row r="439" spans="3:4" ht="15.75" customHeight="1" x14ac:dyDescent="0.25">
      <c r="C439" s="128"/>
      <c r="D439" s="128"/>
    </row>
    <row r="440" spans="3:4" ht="15.75" customHeight="1" x14ac:dyDescent="0.25">
      <c r="C440" s="128"/>
      <c r="D440" s="128"/>
    </row>
    <row r="441" spans="3:4" ht="15.75" customHeight="1" x14ac:dyDescent="0.25">
      <c r="C441" s="128"/>
      <c r="D441" s="128"/>
    </row>
    <row r="442" spans="3:4" ht="15.75" customHeight="1" x14ac:dyDescent="0.25">
      <c r="C442" s="128"/>
      <c r="D442" s="128"/>
    </row>
    <row r="443" spans="3:4" ht="15.75" customHeight="1" x14ac:dyDescent="0.25">
      <c r="C443" s="128"/>
      <c r="D443" s="128"/>
    </row>
    <row r="444" spans="3:4" ht="15.75" customHeight="1" x14ac:dyDescent="0.25">
      <c r="C444" s="128"/>
      <c r="D444" s="128"/>
    </row>
    <row r="445" spans="3:4" ht="15.75" customHeight="1" x14ac:dyDescent="0.25">
      <c r="C445" s="128"/>
      <c r="D445" s="128"/>
    </row>
    <row r="446" spans="3:4" ht="15.75" customHeight="1" x14ac:dyDescent="0.25">
      <c r="C446" s="128"/>
      <c r="D446" s="128"/>
    </row>
    <row r="447" spans="3:4" ht="15.75" customHeight="1" x14ac:dyDescent="0.25">
      <c r="C447" s="128"/>
      <c r="D447" s="128"/>
    </row>
    <row r="448" spans="3:4" ht="15.75" customHeight="1" x14ac:dyDescent="0.25">
      <c r="C448" s="128"/>
      <c r="D448" s="128"/>
    </row>
    <row r="449" spans="3:4" ht="15.75" customHeight="1" x14ac:dyDescent="0.25">
      <c r="C449" s="128"/>
      <c r="D449" s="128"/>
    </row>
    <row r="450" spans="3:4" ht="15.75" customHeight="1" x14ac:dyDescent="0.25">
      <c r="C450" s="128"/>
      <c r="D450" s="128"/>
    </row>
    <row r="451" spans="3:4" ht="15.75" customHeight="1" x14ac:dyDescent="0.25">
      <c r="C451" s="128"/>
      <c r="D451" s="128"/>
    </row>
    <row r="452" spans="3:4" ht="15.75" customHeight="1" x14ac:dyDescent="0.25">
      <c r="C452" s="128"/>
      <c r="D452" s="128"/>
    </row>
    <row r="453" spans="3:4" ht="15.75" customHeight="1" x14ac:dyDescent="0.25">
      <c r="C453" s="128"/>
      <c r="D453" s="128"/>
    </row>
    <row r="454" spans="3:4" ht="15.75" customHeight="1" x14ac:dyDescent="0.25">
      <c r="C454" s="128"/>
      <c r="D454" s="128"/>
    </row>
    <row r="455" spans="3:4" ht="15.75" customHeight="1" x14ac:dyDescent="0.25">
      <c r="C455" s="128"/>
      <c r="D455" s="128"/>
    </row>
    <row r="456" spans="3:4" ht="15.75" customHeight="1" x14ac:dyDescent="0.25">
      <c r="C456" s="128"/>
      <c r="D456" s="128"/>
    </row>
    <row r="457" spans="3:4" ht="15.75" customHeight="1" x14ac:dyDescent="0.25">
      <c r="C457" s="128"/>
      <c r="D457" s="128"/>
    </row>
    <row r="458" spans="3:4" ht="15.75" customHeight="1" x14ac:dyDescent="0.25">
      <c r="C458" s="128"/>
      <c r="D458" s="128"/>
    </row>
    <row r="459" spans="3:4" ht="15.75" customHeight="1" x14ac:dyDescent="0.25">
      <c r="C459" s="128"/>
      <c r="D459" s="128"/>
    </row>
    <row r="460" spans="3:4" ht="15.75" customHeight="1" x14ac:dyDescent="0.25">
      <c r="C460" s="128"/>
      <c r="D460" s="128"/>
    </row>
    <row r="461" spans="3:4" ht="15.75" customHeight="1" x14ac:dyDescent="0.25">
      <c r="C461" s="128"/>
      <c r="D461" s="128"/>
    </row>
    <row r="462" spans="3:4" ht="15.75" customHeight="1" x14ac:dyDescent="0.25">
      <c r="C462" s="128"/>
      <c r="D462" s="128"/>
    </row>
    <row r="463" spans="3:4" ht="15.75" customHeight="1" x14ac:dyDescent="0.25">
      <c r="C463" s="128"/>
      <c r="D463" s="128"/>
    </row>
    <row r="464" spans="3:4" ht="15.75" customHeight="1" x14ac:dyDescent="0.25">
      <c r="C464" s="128"/>
      <c r="D464" s="128"/>
    </row>
    <row r="465" spans="3:4" ht="15.75" customHeight="1" x14ac:dyDescent="0.25">
      <c r="C465" s="128"/>
      <c r="D465" s="128"/>
    </row>
    <row r="466" spans="3:4" ht="15.75" customHeight="1" x14ac:dyDescent="0.25">
      <c r="C466" s="128"/>
      <c r="D466" s="128"/>
    </row>
    <row r="467" spans="3:4" ht="15.75" customHeight="1" x14ac:dyDescent="0.25">
      <c r="C467" s="128"/>
      <c r="D467" s="128"/>
    </row>
    <row r="468" spans="3:4" ht="15.75" customHeight="1" x14ac:dyDescent="0.25">
      <c r="C468" s="128"/>
      <c r="D468" s="128"/>
    </row>
    <row r="469" spans="3:4" ht="15.75" customHeight="1" x14ac:dyDescent="0.25">
      <c r="C469" s="128"/>
      <c r="D469" s="128"/>
    </row>
    <row r="470" spans="3:4" ht="15.75" customHeight="1" x14ac:dyDescent="0.25">
      <c r="C470" s="128"/>
      <c r="D470" s="128"/>
    </row>
    <row r="471" spans="3:4" ht="15.75" customHeight="1" x14ac:dyDescent="0.25">
      <c r="C471" s="128"/>
      <c r="D471" s="128"/>
    </row>
    <row r="472" spans="3:4" ht="15.75" customHeight="1" x14ac:dyDescent="0.25">
      <c r="C472" s="128"/>
      <c r="D472" s="128"/>
    </row>
    <row r="473" spans="3:4" ht="15.75" customHeight="1" x14ac:dyDescent="0.25">
      <c r="C473" s="128"/>
      <c r="D473" s="128"/>
    </row>
    <row r="474" spans="3:4" ht="15.75" customHeight="1" x14ac:dyDescent="0.25">
      <c r="C474" s="128"/>
      <c r="D474" s="128"/>
    </row>
    <row r="475" spans="3:4" ht="15.75" customHeight="1" x14ac:dyDescent="0.25">
      <c r="C475" s="128"/>
      <c r="D475" s="128"/>
    </row>
    <row r="476" spans="3:4" ht="15.75" customHeight="1" x14ac:dyDescent="0.25">
      <c r="C476" s="128"/>
      <c r="D476" s="128"/>
    </row>
    <row r="477" spans="3:4" ht="15.75" customHeight="1" x14ac:dyDescent="0.25">
      <c r="C477" s="128"/>
      <c r="D477" s="128"/>
    </row>
    <row r="478" spans="3:4" ht="15.75" customHeight="1" x14ac:dyDescent="0.25">
      <c r="C478" s="128"/>
      <c r="D478" s="128"/>
    </row>
    <row r="479" spans="3:4" ht="15.75" customHeight="1" x14ac:dyDescent="0.25">
      <c r="C479" s="128"/>
      <c r="D479" s="128"/>
    </row>
    <row r="480" spans="3:4" ht="15.75" customHeight="1" x14ac:dyDescent="0.25">
      <c r="C480" s="128"/>
      <c r="D480" s="128"/>
    </row>
    <row r="481" spans="3:4" ht="15.75" customHeight="1" x14ac:dyDescent="0.25">
      <c r="C481" s="128"/>
      <c r="D481" s="128"/>
    </row>
    <row r="482" spans="3:4" ht="15.75" customHeight="1" x14ac:dyDescent="0.25">
      <c r="C482" s="128"/>
      <c r="D482" s="128"/>
    </row>
    <row r="483" spans="3:4" ht="15.75" customHeight="1" x14ac:dyDescent="0.25">
      <c r="C483" s="128"/>
      <c r="D483" s="128"/>
    </row>
    <row r="484" spans="3:4" ht="15.75" customHeight="1" x14ac:dyDescent="0.25">
      <c r="C484" s="128"/>
      <c r="D484" s="128"/>
    </row>
    <row r="485" spans="3:4" ht="15.75" customHeight="1" x14ac:dyDescent="0.25">
      <c r="C485" s="128"/>
      <c r="D485" s="128"/>
    </row>
    <row r="486" spans="3:4" ht="15.75" customHeight="1" x14ac:dyDescent="0.25">
      <c r="C486" s="128"/>
      <c r="D486" s="128"/>
    </row>
    <row r="487" spans="3:4" ht="15.75" customHeight="1" x14ac:dyDescent="0.25">
      <c r="C487" s="128"/>
      <c r="D487" s="128"/>
    </row>
    <row r="488" spans="3:4" ht="15.75" customHeight="1" x14ac:dyDescent="0.25">
      <c r="C488" s="128"/>
      <c r="D488" s="128"/>
    </row>
    <row r="489" spans="3:4" ht="15.75" customHeight="1" x14ac:dyDescent="0.25">
      <c r="C489" s="128"/>
      <c r="D489" s="128"/>
    </row>
    <row r="490" spans="3:4" ht="15.75" customHeight="1" x14ac:dyDescent="0.25">
      <c r="C490" s="128"/>
      <c r="D490" s="128"/>
    </row>
    <row r="491" spans="3:4" ht="15.75" customHeight="1" x14ac:dyDescent="0.25">
      <c r="C491" s="128"/>
      <c r="D491" s="128"/>
    </row>
    <row r="492" spans="3:4" ht="15.75" customHeight="1" x14ac:dyDescent="0.25">
      <c r="C492" s="128"/>
      <c r="D492" s="128"/>
    </row>
    <row r="493" spans="3:4" ht="15.75" customHeight="1" x14ac:dyDescent="0.25">
      <c r="C493" s="128"/>
      <c r="D493" s="128"/>
    </row>
    <row r="494" spans="3:4" ht="15.75" customHeight="1" x14ac:dyDescent="0.25">
      <c r="C494" s="128"/>
      <c r="D494" s="128"/>
    </row>
    <row r="495" spans="3:4" ht="15.75" customHeight="1" x14ac:dyDescent="0.25">
      <c r="C495" s="128"/>
      <c r="D495" s="128"/>
    </row>
    <row r="496" spans="3:4" ht="15.75" customHeight="1" x14ac:dyDescent="0.25">
      <c r="C496" s="128"/>
      <c r="D496" s="128"/>
    </row>
    <row r="497" spans="3:4" ht="15.75" customHeight="1" x14ac:dyDescent="0.25">
      <c r="C497" s="128"/>
      <c r="D497" s="128"/>
    </row>
    <row r="498" spans="3:4" ht="15.75" customHeight="1" x14ac:dyDescent="0.25">
      <c r="C498" s="128"/>
      <c r="D498" s="128"/>
    </row>
    <row r="499" spans="3:4" ht="15.75" customHeight="1" x14ac:dyDescent="0.25">
      <c r="C499" s="128"/>
      <c r="D499" s="128"/>
    </row>
    <row r="500" spans="3:4" ht="15.75" customHeight="1" x14ac:dyDescent="0.25">
      <c r="C500" s="128"/>
      <c r="D500" s="128"/>
    </row>
    <row r="501" spans="3:4" ht="15.75" customHeight="1" x14ac:dyDescent="0.25">
      <c r="C501" s="128"/>
      <c r="D501" s="128"/>
    </row>
    <row r="502" spans="3:4" ht="15.75" customHeight="1" x14ac:dyDescent="0.25">
      <c r="C502" s="128"/>
      <c r="D502" s="128"/>
    </row>
    <row r="503" spans="3:4" ht="15.75" customHeight="1" x14ac:dyDescent="0.25">
      <c r="C503" s="128"/>
      <c r="D503" s="128"/>
    </row>
    <row r="504" spans="3:4" ht="15.75" customHeight="1" x14ac:dyDescent="0.25">
      <c r="C504" s="128"/>
      <c r="D504" s="128"/>
    </row>
    <row r="505" spans="3:4" ht="15.75" customHeight="1" x14ac:dyDescent="0.25">
      <c r="C505" s="128"/>
      <c r="D505" s="128"/>
    </row>
    <row r="506" spans="3:4" ht="15.75" customHeight="1" x14ac:dyDescent="0.25">
      <c r="C506" s="128"/>
      <c r="D506" s="128"/>
    </row>
    <row r="507" spans="3:4" ht="15.75" customHeight="1" x14ac:dyDescent="0.25">
      <c r="C507" s="128"/>
      <c r="D507" s="128"/>
    </row>
    <row r="508" spans="3:4" ht="15.75" customHeight="1" x14ac:dyDescent="0.25">
      <c r="C508" s="128"/>
      <c r="D508" s="128"/>
    </row>
    <row r="509" spans="3:4" ht="15.75" customHeight="1" x14ac:dyDescent="0.25">
      <c r="C509" s="128"/>
      <c r="D509" s="128"/>
    </row>
    <row r="510" spans="3:4" ht="15.75" customHeight="1" x14ac:dyDescent="0.25">
      <c r="C510" s="128"/>
      <c r="D510" s="128"/>
    </row>
    <row r="511" spans="3:4" ht="15.75" customHeight="1" x14ac:dyDescent="0.25">
      <c r="C511" s="128"/>
      <c r="D511" s="128"/>
    </row>
    <row r="512" spans="3:4" ht="15.75" customHeight="1" x14ac:dyDescent="0.25">
      <c r="C512" s="128"/>
      <c r="D512" s="128"/>
    </row>
    <row r="513" spans="3:4" ht="15.75" customHeight="1" x14ac:dyDescent="0.25">
      <c r="C513" s="128"/>
      <c r="D513" s="128"/>
    </row>
    <row r="514" spans="3:4" ht="15.75" customHeight="1" x14ac:dyDescent="0.25">
      <c r="C514" s="128"/>
      <c r="D514" s="128"/>
    </row>
    <row r="515" spans="3:4" ht="15.75" customHeight="1" x14ac:dyDescent="0.25">
      <c r="C515" s="128"/>
      <c r="D515" s="128"/>
    </row>
    <row r="516" spans="3:4" ht="15.75" customHeight="1" x14ac:dyDescent="0.25">
      <c r="C516" s="128"/>
      <c r="D516" s="128"/>
    </row>
    <row r="517" spans="3:4" ht="15.75" customHeight="1" x14ac:dyDescent="0.25">
      <c r="C517" s="128"/>
      <c r="D517" s="128"/>
    </row>
    <row r="518" spans="3:4" ht="15.75" customHeight="1" x14ac:dyDescent="0.25">
      <c r="C518" s="128"/>
      <c r="D518" s="128"/>
    </row>
    <row r="519" spans="3:4" ht="15.75" customHeight="1" x14ac:dyDescent="0.25">
      <c r="C519" s="128"/>
      <c r="D519" s="128"/>
    </row>
    <row r="520" spans="3:4" ht="15.75" customHeight="1" x14ac:dyDescent="0.25">
      <c r="C520" s="128"/>
      <c r="D520" s="128"/>
    </row>
    <row r="521" spans="3:4" ht="15.75" customHeight="1" x14ac:dyDescent="0.25">
      <c r="C521" s="128"/>
      <c r="D521" s="128"/>
    </row>
    <row r="522" spans="3:4" ht="15.75" customHeight="1" x14ac:dyDescent="0.25">
      <c r="C522" s="128"/>
      <c r="D522" s="128"/>
    </row>
    <row r="523" spans="3:4" ht="15.75" customHeight="1" x14ac:dyDescent="0.25">
      <c r="C523" s="128"/>
      <c r="D523" s="128"/>
    </row>
    <row r="524" spans="3:4" ht="15.75" customHeight="1" x14ac:dyDescent="0.25">
      <c r="C524" s="128"/>
      <c r="D524" s="128"/>
    </row>
    <row r="525" spans="3:4" ht="15.75" customHeight="1" x14ac:dyDescent="0.25">
      <c r="C525" s="128"/>
      <c r="D525" s="128"/>
    </row>
    <row r="526" spans="3:4" ht="15.75" customHeight="1" x14ac:dyDescent="0.25">
      <c r="C526" s="128"/>
      <c r="D526" s="128"/>
    </row>
    <row r="527" spans="3:4" ht="15.75" customHeight="1" x14ac:dyDescent="0.25">
      <c r="C527" s="128"/>
      <c r="D527" s="128"/>
    </row>
    <row r="528" spans="3:4" ht="15.75" customHeight="1" x14ac:dyDescent="0.25">
      <c r="C528" s="128"/>
      <c r="D528" s="128"/>
    </row>
    <row r="529" spans="3:4" ht="15.75" customHeight="1" x14ac:dyDescent="0.25">
      <c r="C529" s="128"/>
      <c r="D529" s="128"/>
    </row>
    <row r="530" spans="3:4" ht="15.75" customHeight="1" x14ac:dyDescent="0.25">
      <c r="C530" s="128"/>
      <c r="D530" s="128"/>
    </row>
    <row r="531" spans="3:4" ht="15.75" customHeight="1" x14ac:dyDescent="0.25">
      <c r="C531" s="128"/>
      <c r="D531" s="128"/>
    </row>
    <row r="532" spans="3:4" ht="15.75" customHeight="1" x14ac:dyDescent="0.25">
      <c r="C532" s="128"/>
      <c r="D532" s="128"/>
    </row>
    <row r="533" spans="3:4" ht="15.75" customHeight="1" x14ac:dyDescent="0.25">
      <c r="C533" s="128"/>
      <c r="D533" s="128"/>
    </row>
    <row r="534" spans="3:4" ht="15.75" customHeight="1" x14ac:dyDescent="0.25">
      <c r="C534" s="128"/>
      <c r="D534" s="128"/>
    </row>
    <row r="535" spans="3:4" ht="15.75" customHeight="1" x14ac:dyDescent="0.25">
      <c r="C535" s="128"/>
      <c r="D535" s="128"/>
    </row>
    <row r="536" spans="3:4" ht="15.75" customHeight="1" x14ac:dyDescent="0.25">
      <c r="C536" s="128"/>
      <c r="D536" s="128"/>
    </row>
    <row r="537" spans="3:4" ht="15.75" customHeight="1" x14ac:dyDescent="0.25">
      <c r="C537" s="128"/>
      <c r="D537" s="128"/>
    </row>
    <row r="538" spans="3:4" ht="15.75" customHeight="1" x14ac:dyDescent="0.25">
      <c r="C538" s="128"/>
      <c r="D538" s="128"/>
    </row>
    <row r="539" spans="3:4" ht="15.75" customHeight="1" x14ac:dyDescent="0.25">
      <c r="C539" s="128"/>
      <c r="D539" s="128"/>
    </row>
    <row r="540" spans="3:4" ht="15.75" customHeight="1" x14ac:dyDescent="0.25">
      <c r="C540" s="128"/>
      <c r="D540" s="128"/>
    </row>
    <row r="541" spans="3:4" ht="15.75" customHeight="1" x14ac:dyDescent="0.25">
      <c r="C541" s="128"/>
      <c r="D541" s="128"/>
    </row>
    <row r="542" spans="3:4" ht="15.75" customHeight="1" x14ac:dyDescent="0.25">
      <c r="C542" s="128"/>
      <c r="D542" s="128"/>
    </row>
    <row r="543" spans="3:4" ht="15.75" customHeight="1" x14ac:dyDescent="0.25">
      <c r="C543" s="128"/>
      <c r="D543" s="128"/>
    </row>
    <row r="544" spans="3:4" ht="15.75" customHeight="1" x14ac:dyDescent="0.25">
      <c r="C544" s="128"/>
      <c r="D544" s="128"/>
    </row>
    <row r="545" spans="3:4" ht="15.75" customHeight="1" x14ac:dyDescent="0.25">
      <c r="C545" s="128"/>
      <c r="D545" s="128"/>
    </row>
    <row r="546" spans="3:4" ht="15.75" customHeight="1" x14ac:dyDescent="0.25">
      <c r="C546" s="128"/>
      <c r="D546" s="128"/>
    </row>
    <row r="547" spans="3:4" ht="15.75" customHeight="1" x14ac:dyDescent="0.25">
      <c r="C547" s="128"/>
      <c r="D547" s="128"/>
    </row>
    <row r="548" spans="3:4" ht="15.75" customHeight="1" x14ac:dyDescent="0.25">
      <c r="C548" s="128"/>
      <c r="D548" s="128"/>
    </row>
    <row r="549" spans="3:4" ht="15.75" customHeight="1" x14ac:dyDescent="0.25">
      <c r="C549" s="128"/>
      <c r="D549" s="128"/>
    </row>
    <row r="550" spans="3:4" ht="15.75" customHeight="1" x14ac:dyDescent="0.25">
      <c r="C550" s="128"/>
      <c r="D550" s="128"/>
    </row>
    <row r="551" spans="3:4" ht="15.75" customHeight="1" x14ac:dyDescent="0.25">
      <c r="C551" s="128"/>
      <c r="D551" s="128"/>
    </row>
    <row r="552" spans="3:4" ht="15.75" customHeight="1" x14ac:dyDescent="0.25">
      <c r="C552" s="128"/>
      <c r="D552" s="128"/>
    </row>
    <row r="553" spans="3:4" ht="15.75" customHeight="1" x14ac:dyDescent="0.25">
      <c r="C553" s="128"/>
      <c r="D553" s="128"/>
    </row>
    <row r="554" spans="3:4" ht="15.75" customHeight="1" x14ac:dyDescent="0.25">
      <c r="C554" s="128"/>
      <c r="D554" s="128"/>
    </row>
    <row r="555" spans="3:4" ht="15.75" customHeight="1" x14ac:dyDescent="0.25">
      <c r="C555" s="128"/>
      <c r="D555" s="128"/>
    </row>
    <row r="556" spans="3:4" ht="15.75" customHeight="1" x14ac:dyDescent="0.25">
      <c r="C556" s="128"/>
      <c r="D556" s="128"/>
    </row>
    <row r="557" spans="3:4" ht="15.75" customHeight="1" x14ac:dyDescent="0.25">
      <c r="C557" s="128"/>
      <c r="D557" s="128"/>
    </row>
    <row r="558" spans="3:4" ht="15.75" customHeight="1" x14ac:dyDescent="0.25">
      <c r="C558" s="128"/>
      <c r="D558" s="128"/>
    </row>
    <row r="559" spans="3:4" ht="15.75" customHeight="1" x14ac:dyDescent="0.25">
      <c r="C559" s="128"/>
      <c r="D559" s="128"/>
    </row>
    <row r="560" spans="3:4" ht="15.75" customHeight="1" x14ac:dyDescent="0.25">
      <c r="C560" s="128"/>
      <c r="D560" s="128"/>
    </row>
    <row r="561" spans="3:4" ht="15.75" customHeight="1" x14ac:dyDescent="0.25">
      <c r="C561" s="128"/>
      <c r="D561" s="128"/>
    </row>
    <row r="562" spans="3:4" ht="15.75" customHeight="1" x14ac:dyDescent="0.25">
      <c r="C562" s="128"/>
      <c r="D562" s="128"/>
    </row>
    <row r="563" spans="3:4" ht="15.75" customHeight="1" x14ac:dyDescent="0.25">
      <c r="C563" s="128"/>
      <c r="D563" s="128"/>
    </row>
    <row r="564" spans="3:4" ht="15.75" customHeight="1" x14ac:dyDescent="0.25">
      <c r="C564" s="128"/>
      <c r="D564" s="128"/>
    </row>
    <row r="565" spans="3:4" ht="15.75" customHeight="1" x14ac:dyDescent="0.25">
      <c r="C565" s="128"/>
      <c r="D565" s="128"/>
    </row>
    <row r="566" spans="3:4" ht="15.75" customHeight="1" x14ac:dyDescent="0.25">
      <c r="C566" s="128"/>
      <c r="D566" s="128"/>
    </row>
    <row r="567" spans="3:4" ht="15.75" customHeight="1" x14ac:dyDescent="0.25">
      <c r="C567" s="128"/>
      <c r="D567" s="128"/>
    </row>
    <row r="568" spans="3:4" ht="15.75" customHeight="1" x14ac:dyDescent="0.25">
      <c r="C568" s="128"/>
      <c r="D568" s="128"/>
    </row>
    <row r="569" spans="3:4" ht="15.75" customHeight="1" x14ac:dyDescent="0.25">
      <c r="C569" s="128"/>
      <c r="D569" s="128"/>
    </row>
    <row r="570" spans="3:4" ht="15.75" customHeight="1" x14ac:dyDescent="0.25">
      <c r="C570" s="128"/>
      <c r="D570" s="128"/>
    </row>
    <row r="571" spans="3:4" ht="15.75" customHeight="1" x14ac:dyDescent="0.25">
      <c r="C571" s="128"/>
      <c r="D571" s="128"/>
    </row>
    <row r="572" spans="3:4" ht="15.75" customHeight="1" x14ac:dyDescent="0.25">
      <c r="C572" s="128"/>
      <c r="D572" s="128"/>
    </row>
    <row r="573" spans="3:4" ht="15.75" customHeight="1" x14ac:dyDescent="0.25">
      <c r="C573" s="128"/>
      <c r="D573" s="128"/>
    </row>
    <row r="574" spans="3:4" ht="15.75" customHeight="1" x14ac:dyDescent="0.25">
      <c r="C574" s="128"/>
      <c r="D574" s="128"/>
    </row>
    <row r="575" spans="3:4" ht="15.75" customHeight="1" x14ac:dyDescent="0.25">
      <c r="C575" s="128"/>
      <c r="D575" s="128"/>
    </row>
    <row r="576" spans="3:4" ht="15.75" customHeight="1" x14ac:dyDescent="0.25">
      <c r="C576" s="128"/>
      <c r="D576" s="128"/>
    </row>
    <row r="577" spans="3:4" ht="15.75" customHeight="1" x14ac:dyDescent="0.25">
      <c r="C577" s="128"/>
      <c r="D577" s="128"/>
    </row>
    <row r="578" spans="3:4" ht="15.75" customHeight="1" x14ac:dyDescent="0.25">
      <c r="C578" s="128"/>
      <c r="D578" s="128"/>
    </row>
    <row r="579" spans="3:4" ht="15.75" customHeight="1" x14ac:dyDescent="0.25">
      <c r="C579" s="128"/>
      <c r="D579" s="128"/>
    </row>
    <row r="580" spans="3:4" ht="15.75" customHeight="1" x14ac:dyDescent="0.25">
      <c r="C580" s="128"/>
      <c r="D580" s="128"/>
    </row>
    <row r="581" spans="3:4" ht="15.75" customHeight="1" x14ac:dyDescent="0.25">
      <c r="C581" s="128"/>
      <c r="D581" s="128"/>
    </row>
    <row r="582" spans="3:4" ht="15.75" customHeight="1" x14ac:dyDescent="0.25">
      <c r="C582" s="128"/>
      <c r="D582" s="128"/>
    </row>
    <row r="583" spans="3:4" ht="15.75" customHeight="1" x14ac:dyDescent="0.25">
      <c r="C583" s="128"/>
      <c r="D583" s="128"/>
    </row>
    <row r="584" spans="3:4" ht="15.75" customHeight="1" x14ac:dyDescent="0.25">
      <c r="C584" s="128"/>
      <c r="D584" s="128"/>
    </row>
    <row r="585" spans="3:4" ht="15.75" customHeight="1" x14ac:dyDescent="0.25">
      <c r="C585" s="128"/>
      <c r="D585" s="128"/>
    </row>
    <row r="586" spans="3:4" ht="15.75" customHeight="1" x14ac:dyDescent="0.25">
      <c r="C586" s="128"/>
      <c r="D586" s="128"/>
    </row>
    <row r="587" spans="3:4" ht="15.75" customHeight="1" x14ac:dyDescent="0.25">
      <c r="C587" s="128"/>
      <c r="D587" s="128"/>
    </row>
    <row r="588" spans="3:4" ht="15.75" customHeight="1" x14ac:dyDescent="0.25">
      <c r="C588" s="128"/>
      <c r="D588" s="128"/>
    </row>
    <row r="589" spans="3:4" ht="15.75" customHeight="1" x14ac:dyDescent="0.25">
      <c r="C589" s="128"/>
      <c r="D589" s="128"/>
    </row>
    <row r="590" spans="3:4" ht="15.75" customHeight="1" x14ac:dyDescent="0.25">
      <c r="C590" s="128"/>
      <c r="D590" s="128"/>
    </row>
    <row r="591" spans="3:4" ht="15.75" customHeight="1" x14ac:dyDescent="0.25">
      <c r="C591" s="128"/>
      <c r="D591" s="128"/>
    </row>
    <row r="592" spans="3:4" ht="15.75" customHeight="1" x14ac:dyDescent="0.25">
      <c r="C592" s="128"/>
      <c r="D592" s="128"/>
    </row>
    <row r="593" spans="3:4" ht="15.75" customHeight="1" x14ac:dyDescent="0.25">
      <c r="C593" s="128"/>
      <c r="D593" s="128"/>
    </row>
    <row r="594" spans="3:4" ht="15.75" customHeight="1" x14ac:dyDescent="0.25">
      <c r="C594" s="128"/>
      <c r="D594" s="128"/>
    </row>
    <row r="595" spans="3:4" ht="15.75" customHeight="1" x14ac:dyDescent="0.25">
      <c r="C595" s="128"/>
      <c r="D595" s="128"/>
    </row>
    <row r="596" spans="3:4" ht="15.75" customHeight="1" x14ac:dyDescent="0.25">
      <c r="C596" s="128"/>
      <c r="D596" s="128"/>
    </row>
    <row r="597" spans="3:4" ht="15.75" customHeight="1" x14ac:dyDescent="0.25">
      <c r="C597" s="128"/>
      <c r="D597" s="128"/>
    </row>
    <row r="598" spans="3:4" ht="15.75" customHeight="1" x14ac:dyDescent="0.25">
      <c r="C598" s="128"/>
      <c r="D598" s="128"/>
    </row>
    <row r="599" spans="3:4" ht="15.75" customHeight="1" x14ac:dyDescent="0.25">
      <c r="C599" s="128"/>
      <c r="D599" s="128"/>
    </row>
    <row r="600" spans="3:4" ht="15.75" customHeight="1" x14ac:dyDescent="0.25">
      <c r="C600" s="128"/>
      <c r="D600" s="128"/>
    </row>
    <row r="601" spans="3:4" ht="15.75" customHeight="1" x14ac:dyDescent="0.25">
      <c r="C601" s="128"/>
      <c r="D601" s="128"/>
    </row>
    <row r="602" spans="3:4" ht="15.75" customHeight="1" x14ac:dyDescent="0.25">
      <c r="C602" s="128"/>
      <c r="D602" s="128"/>
    </row>
    <row r="603" spans="3:4" ht="15.75" customHeight="1" x14ac:dyDescent="0.25">
      <c r="C603" s="128"/>
      <c r="D603" s="128"/>
    </row>
    <row r="604" spans="3:4" ht="15.75" customHeight="1" x14ac:dyDescent="0.25">
      <c r="C604" s="128"/>
      <c r="D604" s="128"/>
    </row>
    <row r="605" spans="3:4" ht="15.75" customHeight="1" x14ac:dyDescent="0.25">
      <c r="C605" s="128"/>
      <c r="D605" s="128"/>
    </row>
    <row r="606" spans="3:4" ht="15.75" customHeight="1" x14ac:dyDescent="0.25">
      <c r="C606" s="128"/>
      <c r="D606" s="128"/>
    </row>
    <row r="607" spans="3:4" ht="15.75" customHeight="1" x14ac:dyDescent="0.25">
      <c r="C607" s="128"/>
      <c r="D607" s="128"/>
    </row>
    <row r="608" spans="3:4" ht="15.75" customHeight="1" x14ac:dyDescent="0.25">
      <c r="C608" s="128"/>
      <c r="D608" s="128"/>
    </row>
    <row r="609" spans="3:4" ht="15.75" customHeight="1" x14ac:dyDescent="0.25">
      <c r="C609" s="128"/>
      <c r="D609" s="128"/>
    </row>
    <row r="610" spans="3:4" ht="15.75" customHeight="1" x14ac:dyDescent="0.25">
      <c r="C610" s="128"/>
      <c r="D610" s="128"/>
    </row>
    <row r="611" spans="3:4" ht="15.75" customHeight="1" x14ac:dyDescent="0.25">
      <c r="C611" s="128"/>
      <c r="D611" s="128"/>
    </row>
    <row r="612" spans="3:4" ht="15.75" customHeight="1" x14ac:dyDescent="0.25">
      <c r="C612" s="128"/>
      <c r="D612" s="128"/>
    </row>
    <row r="613" spans="3:4" ht="15.75" customHeight="1" x14ac:dyDescent="0.25">
      <c r="C613" s="128"/>
      <c r="D613" s="128"/>
    </row>
    <row r="614" spans="3:4" ht="15.75" customHeight="1" x14ac:dyDescent="0.25">
      <c r="C614" s="128"/>
      <c r="D614" s="128"/>
    </row>
    <row r="615" spans="3:4" ht="15.75" customHeight="1" x14ac:dyDescent="0.25">
      <c r="C615" s="128"/>
      <c r="D615" s="128"/>
    </row>
    <row r="616" spans="3:4" ht="15.75" customHeight="1" x14ac:dyDescent="0.25">
      <c r="C616" s="128"/>
      <c r="D616" s="128"/>
    </row>
    <row r="617" spans="3:4" ht="15.75" customHeight="1" x14ac:dyDescent="0.25">
      <c r="C617" s="128"/>
      <c r="D617" s="128"/>
    </row>
    <row r="618" spans="3:4" ht="15.75" customHeight="1" x14ac:dyDescent="0.25">
      <c r="C618" s="128"/>
      <c r="D618" s="128"/>
    </row>
    <row r="619" spans="3:4" ht="15.75" customHeight="1" x14ac:dyDescent="0.25">
      <c r="C619" s="128"/>
      <c r="D619" s="128"/>
    </row>
    <row r="620" spans="3:4" ht="15.75" customHeight="1" x14ac:dyDescent="0.25">
      <c r="C620" s="128"/>
      <c r="D620" s="128"/>
    </row>
    <row r="621" spans="3:4" ht="15.75" customHeight="1" x14ac:dyDescent="0.25">
      <c r="C621" s="128"/>
      <c r="D621" s="128"/>
    </row>
    <row r="622" spans="3:4" ht="15.75" customHeight="1" x14ac:dyDescent="0.25">
      <c r="C622" s="128"/>
      <c r="D622" s="128"/>
    </row>
    <row r="623" spans="3:4" ht="15.75" customHeight="1" x14ac:dyDescent="0.25">
      <c r="C623" s="128"/>
      <c r="D623" s="128"/>
    </row>
    <row r="624" spans="3:4" ht="15.75" customHeight="1" x14ac:dyDescent="0.25">
      <c r="C624" s="128"/>
      <c r="D624" s="128"/>
    </row>
    <row r="625" spans="3:4" ht="15.75" customHeight="1" x14ac:dyDescent="0.25">
      <c r="C625" s="128"/>
      <c r="D625" s="128"/>
    </row>
    <row r="626" spans="3:4" ht="15.75" customHeight="1" x14ac:dyDescent="0.25">
      <c r="C626" s="128"/>
      <c r="D626" s="128"/>
    </row>
    <row r="627" spans="3:4" ht="15.75" customHeight="1" x14ac:dyDescent="0.25">
      <c r="C627" s="128"/>
      <c r="D627" s="128"/>
    </row>
    <row r="628" spans="3:4" ht="15.75" customHeight="1" x14ac:dyDescent="0.25">
      <c r="C628" s="128"/>
      <c r="D628" s="128"/>
    </row>
    <row r="629" spans="3:4" ht="15.75" customHeight="1" x14ac:dyDescent="0.25">
      <c r="C629" s="128"/>
      <c r="D629" s="128"/>
    </row>
    <row r="630" spans="3:4" ht="15.75" customHeight="1" x14ac:dyDescent="0.25">
      <c r="C630" s="128"/>
      <c r="D630" s="128"/>
    </row>
    <row r="631" spans="3:4" ht="15.75" customHeight="1" x14ac:dyDescent="0.25">
      <c r="C631" s="128"/>
      <c r="D631" s="128"/>
    </row>
    <row r="632" spans="3:4" ht="15.75" customHeight="1" x14ac:dyDescent="0.25">
      <c r="C632" s="128"/>
      <c r="D632" s="128"/>
    </row>
    <row r="633" spans="3:4" ht="15.75" customHeight="1" x14ac:dyDescent="0.25">
      <c r="C633" s="128"/>
      <c r="D633" s="128"/>
    </row>
    <row r="634" spans="3:4" ht="15.75" customHeight="1" x14ac:dyDescent="0.25">
      <c r="C634" s="128"/>
      <c r="D634" s="128"/>
    </row>
    <row r="635" spans="3:4" ht="15.75" customHeight="1" x14ac:dyDescent="0.25">
      <c r="C635" s="128"/>
      <c r="D635" s="128"/>
    </row>
    <row r="636" spans="3:4" ht="15.75" customHeight="1" x14ac:dyDescent="0.25">
      <c r="C636" s="128"/>
      <c r="D636" s="128"/>
    </row>
    <row r="637" spans="3:4" ht="15.75" customHeight="1" x14ac:dyDescent="0.25">
      <c r="C637" s="128"/>
      <c r="D637" s="128"/>
    </row>
    <row r="638" spans="3:4" ht="15.75" customHeight="1" x14ac:dyDescent="0.25">
      <c r="C638" s="128"/>
      <c r="D638" s="128"/>
    </row>
    <row r="639" spans="3:4" ht="15.75" customHeight="1" x14ac:dyDescent="0.25">
      <c r="C639" s="128"/>
      <c r="D639" s="128"/>
    </row>
    <row r="640" spans="3:4" ht="15.75" customHeight="1" x14ac:dyDescent="0.25">
      <c r="C640" s="128"/>
      <c r="D640" s="128"/>
    </row>
    <row r="641" spans="3:4" ht="15.75" customHeight="1" x14ac:dyDescent="0.25">
      <c r="C641" s="128"/>
      <c r="D641" s="128"/>
    </row>
    <row r="642" spans="3:4" ht="15.75" customHeight="1" x14ac:dyDescent="0.25">
      <c r="C642" s="128"/>
      <c r="D642" s="128"/>
    </row>
    <row r="643" spans="3:4" ht="15.75" customHeight="1" x14ac:dyDescent="0.25">
      <c r="C643" s="128"/>
      <c r="D643" s="128"/>
    </row>
    <row r="644" spans="3:4" ht="15.75" customHeight="1" x14ac:dyDescent="0.25">
      <c r="C644" s="128"/>
      <c r="D644" s="128"/>
    </row>
    <row r="645" spans="3:4" ht="15.75" customHeight="1" x14ac:dyDescent="0.25">
      <c r="C645" s="128"/>
      <c r="D645" s="128"/>
    </row>
    <row r="646" spans="3:4" ht="15.75" customHeight="1" x14ac:dyDescent="0.25">
      <c r="C646" s="128"/>
      <c r="D646" s="128"/>
    </row>
    <row r="647" spans="3:4" ht="15.75" customHeight="1" x14ac:dyDescent="0.25">
      <c r="C647" s="128"/>
      <c r="D647" s="128"/>
    </row>
    <row r="648" spans="3:4" ht="15.75" customHeight="1" x14ac:dyDescent="0.25">
      <c r="C648" s="128"/>
      <c r="D648" s="128"/>
    </row>
    <row r="649" spans="3:4" ht="15.75" customHeight="1" x14ac:dyDescent="0.25">
      <c r="C649" s="128"/>
      <c r="D649" s="128"/>
    </row>
    <row r="650" spans="3:4" ht="15.75" customHeight="1" x14ac:dyDescent="0.25">
      <c r="C650" s="128"/>
      <c r="D650" s="128"/>
    </row>
    <row r="651" spans="3:4" ht="15.75" customHeight="1" x14ac:dyDescent="0.25">
      <c r="C651" s="128"/>
      <c r="D651" s="128"/>
    </row>
    <row r="652" spans="3:4" ht="15.75" customHeight="1" x14ac:dyDescent="0.25">
      <c r="C652" s="128"/>
      <c r="D652" s="128"/>
    </row>
    <row r="653" spans="3:4" ht="15.75" customHeight="1" x14ac:dyDescent="0.25">
      <c r="C653" s="128"/>
      <c r="D653" s="128"/>
    </row>
    <row r="654" spans="3:4" ht="15.75" customHeight="1" x14ac:dyDescent="0.25">
      <c r="C654" s="128"/>
      <c r="D654" s="128"/>
    </row>
    <row r="655" spans="3:4" ht="15.75" customHeight="1" x14ac:dyDescent="0.25">
      <c r="C655" s="128"/>
      <c r="D655" s="128"/>
    </row>
    <row r="656" spans="3:4" ht="15.75" customHeight="1" x14ac:dyDescent="0.25">
      <c r="C656" s="128"/>
      <c r="D656" s="128"/>
    </row>
    <row r="657" spans="3:4" ht="15.75" customHeight="1" x14ac:dyDescent="0.25">
      <c r="C657" s="128"/>
      <c r="D657" s="128"/>
    </row>
    <row r="658" spans="3:4" ht="15.75" customHeight="1" x14ac:dyDescent="0.25">
      <c r="C658" s="128"/>
      <c r="D658" s="128"/>
    </row>
    <row r="659" spans="3:4" ht="15.75" customHeight="1" x14ac:dyDescent="0.25">
      <c r="C659" s="128"/>
      <c r="D659" s="128"/>
    </row>
    <row r="660" spans="3:4" ht="15.75" customHeight="1" x14ac:dyDescent="0.25">
      <c r="C660" s="128"/>
      <c r="D660" s="128"/>
    </row>
    <row r="661" spans="3:4" ht="15.75" customHeight="1" x14ac:dyDescent="0.25">
      <c r="C661" s="128"/>
      <c r="D661" s="128"/>
    </row>
    <row r="662" spans="3:4" ht="15.75" customHeight="1" x14ac:dyDescent="0.25">
      <c r="C662" s="128"/>
      <c r="D662" s="128"/>
    </row>
    <row r="663" spans="3:4" ht="15.75" customHeight="1" x14ac:dyDescent="0.25">
      <c r="C663" s="128"/>
      <c r="D663" s="128"/>
    </row>
    <row r="664" spans="3:4" ht="15.75" customHeight="1" x14ac:dyDescent="0.25">
      <c r="C664" s="128"/>
      <c r="D664" s="128"/>
    </row>
    <row r="665" spans="3:4" ht="15.75" customHeight="1" x14ac:dyDescent="0.25">
      <c r="C665" s="128"/>
      <c r="D665" s="128"/>
    </row>
    <row r="666" spans="3:4" ht="15.75" customHeight="1" x14ac:dyDescent="0.25">
      <c r="C666" s="128"/>
      <c r="D666" s="128"/>
    </row>
    <row r="667" spans="3:4" ht="15.75" customHeight="1" x14ac:dyDescent="0.25">
      <c r="C667" s="128"/>
      <c r="D667" s="128"/>
    </row>
    <row r="668" spans="3:4" ht="15.75" customHeight="1" x14ac:dyDescent="0.25">
      <c r="C668" s="128"/>
      <c r="D668" s="128"/>
    </row>
    <row r="669" spans="3:4" ht="15.75" customHeight="1" x14ac:dyDescent="0.25">
      <c r="C669" s="128"/>
      <c r="D669" s="128"/>
    </row>
    <row r="670" spans="3:4" ht="15.75" customHeight="1" x14ac:dyDescent="0.25">
      <c r="C670" s="128"/>
      <c r="D670" s="128"/>
    </row>
    <row r="671" spans="3:4" ht="15.75" customHeight="1" x14ac:dyDescent="0.25">
      <c r="C671" s="128"/>
      <c r="D671" s="128"/>
    </row>
    <row r="672" spans="3:4" ht="15.75" customHeight="1" x14ac:dyDescent="0.25">
      <c r="C672" s="128"/>
      <c r="D672" s="128"/>
    </row>
    <row r="673" spans="3:4" ht="15.75" customHeight="1" x14ac:dyDescent="0.25">
      <c r="C673" s="128"/>
      <c r="D673" s="128"/>
    </row>
    <row r="674" spans="3:4" ht="15.75" customHeight="1" x14ac:dyDescent="0.25">
      <c r="C674" s="128"/>
      <c r="D674" s="128"/>
    </row>
    <row r="675" spans="3:4" ht="15.75" customHeight="1" x14ac:dyDescent="0.25">
      <c r="C675" s="128"/>
      <c r="D675" s="128"/>
    </row>
    <row r="676" spans="3:4" ht="15.75" customHeight="1" x14ac:dyDescent="0.25">
      <c r="C676" s="128"/>
      <c r="D676" s="128"/>
    </row>
    <row r="677" spans="3:4" ht="15.75" customHeight="1" x14ac:dyDescent="0.25">
      <c r="C677" s="128"/>
      <c r="D677" s="128"/>
    </row>
    <row r="678" spans="3:4" ht="15.75" customHeight="1" x14ac:dyDescent="0.25">
      <c r="C678" s="128"/>
      <c r="D678" s="128"/>
    </row>
    <row r="679" spans="3:4" ht="15.75" customHeight="1" x14ac:dyDescent="0.25">
      <c r="C679" s="128"/>
      <c r="D679" s="128"/>
    </row>
    <row r="680" spans="3:4" ht="15.75" customHeight="1" x14ac:dyDescent="0.25">
      <c r="C680" s="128"/>
      <c r="D680" s="128"/>
    </row>
    <row r="681" spans="3:4" ht="15.75" customHeight="1" x14ac:dyDescent="0.25">
      <c r="C681" s="128"/>
      <c r="D681" s="128"/>
    </row>
    <row r="682" spans="3:4" ht="15.75" customHeight="1" x14ac:dyDescent="0.25">
      <c r="C682" s="128"/>
      <c r="D682" s="128"/>
    </row>
    <row r="683" spans="3:4" ht="15.75" customHeight="1" x14ac:dyDescent="0.25">
      <c r="C683" s="128"/>
      <c r="D683" s="128"/>
    </row>
    <row r="684" spans="3:4" ht="15.75" customHeight="1" x14ac:dyDescent="0.25">
      <c r="C684" s="128"/>
      <c r="D684" s="128"/>
    </row>
    <row r="685" spans="3:4" ht="15.75" customHeight="1" x14ac:dyDescent="0.25">
      <c r="C685" s="128"/>
      <c r="D685" s="128"/>
    </row>
    <row r="686" spans="3:4" ht="15.75" customHeight="1" x14ac:dyDescent="0.25">
      <c r="C686" s="128"/>
      <c r="D686" s="128"/>
    </row>
    <row r="687" spans="3:4" ht="15.75" customHeight="1" x14ac:dyDescent="0.25">
      <c r="C687" s="128"/>
      <c r="D687" s="128"/>
    </row>
    <row r="688" spans="3:4" ht="15.75" customHeight="1" x14ac:dyDescent="0.25">
      <c r="C688" s="128"/>
      <c r="D688" s="128"/>
    </row>
    <row r="689" spans="3:4" ht="15.75" customHeight="1" x14ac:dyDescent="0.25">
      <c r="C689" s="128"/>
      <c r="D689" s="128"/>
    </row>
    <row r="690" spans="3:4" ht="15.75" customHeight="1" x14ac:dyDescent="0.25">
      <c r="C690" s="128"/>
      <c r="D690" s="128"/>
    </row>
    <row r="691" spans="3:4" ht="15.75" customHeight="1" x14ac:dyDescent="0.25">
      <c r="C691" s="128"/>
      <c r="D691" s="128"/>
    </row>
    <row r="692" spans="3:4" ht="15.75" customHeight="1" x14ac:dyDescent="0.25">
      <c r="C692" s="128"/>
      <c r="D692" s="128"/>
    </row>
    <row r="693" spans="3:4" ht="15.75" customHeight="1" x14ac:dyDescent="0.25">
      <c r="C693" s="128"/>
      <c r="D693" s="128"/>
    </row>
    <row r="694" spans="3:4" ht="15.75" customHeight="1" x14ac:dyDescent="0.25">
      <c r="C694" s="128"/>
      <c r="D694" s="128"/>
    </row>
    <row r="695" spans="3:4" ht="15.75" customHeight="1" x14ac:dyDescent="0.25">
      <c r="C695" s="128"/>
      <c r="D695" s="128"/>
    </row>
    <row r="696" spans="3:4" ht="15.75" customHeight="1" x14ac:dyDescent="0.25">
      <c r="C696" s="128"/>
      <c r="D696" s="128"/>
    </row>
    <row r="697" spans="3:4" ht="15.75" customHeight="1" x14ac:dyDescent="0.25">
      <c r="C697" s="128"/>
      <c r="D697" s="128"/>
    </row>
    <row r="698" spans="3:4" ht="15.75" customHeight="1" x14ac:dyDescent="0.25">
      <c r="C698" s="128"/>
      <c r="D698" s="128"/>
    </row>
    <row r="699" spans="3:4" ht="15.75" customHeight="1" x14ac:dyDescent="0.25">
      <c r="C699" s="128"/>
      <c r="D699" s="128"/>
    </row>
    <row r="700" spans="3:4" ht="15.75" customHeight="1" x14ac:dyDescent="0.25">
      <c r="C700" s="128"/>
      <c r="D700" s="128"/>
    </row>
    <row r="701" spans="3:4" ht="15.75" customHeight="1" x14ac:dyDescent="0.25">
      <c r="C701" s="128"/>
      <c r="D701" s="128"/>
    </row>
    <row r="702" spans="3:4" ht="15.75" customHeight="1" x14ac:dyDescent="0.25">
      <c r="C702" s="128"/>
      <c r="D702" s="128"/>
    </row>
    <row r="703" spans="3:4" ht="15.75" customHeight="1" x14ac:dyDescent="0.25">
      <c r="C703" s="128"/>
      <c r="D703" s="128"/>
    </row>
    <row r="704" spans="3:4" ht="15.75" customHeight="1" x14ac:dyDescent="0.25">
      <c r="C704" s="128"/>
      <c r="D704" s="128"/>
    </row>
    <row r="705" spans="3:4" ht="15.75" customHeight="1" x14ac:dyDescent="0.25">
      <c r="C705" s="128"/>
      <c r="D705" s="128"/>
    </row>
    <row r="706" spans="3:4" ht="15.75" customHeight="1" x14ac:dyDescent="0.25">
      <c r="C706" s="128"/>
      <c r="D706" s="128"/>
    </row>
    <row r="707" spans="3:4" ht="15.75" customHeight="1" x14ac:dyDescent="0.25">
      <c r="C707" s="128"/>
      <c r="D707" s="128"/>
    </row>
    <row r="708" spans="3:4" ht="15.75" customHeight="1" x14ac:dyDescent="0.25">
      <c r="C708" s="128"/>
      <c r="D708" s="128"/>
    </row>
    <row r="709" spans="3:4" ht="15.75" customHeight="1" x14ac:dyDescent="0.25">
      <c r="C709" s="128"/>
      <c r="D709" s="128"/>
    </row>
    <row r="710" spans="3:4" ht="15.75" customHeight="1" x14ac:dyDescent="0.25">
      <c r="C710" s="128"/>
      <c r="D710" s="128"/>
    </row>
    <row r="711" spans="3:4" ht="15.75" customHeight="1" x14ac:dyDescent="0.25">
      <c r="C711" s="128"/>
      <c r="D711" s="128"/>
    </row>
    <row r="712" spans="3:4" ht="15.75" customHeight="1" x14ac:dyDescent="0.25">
      <c r="C712" s="128"/>
      <c r="D712" s="128"/>
    </row>
    <row r="713" spans="3:4" ht="15.75" customHeight="1" x14ac:dyDescent="0.25">
      <c r="C713" s="128"/>
      <c r="D713" s="128"/>
    </row>
    <row r="714" spans="3:4" ht="15.75" customHeight="1" x14ac:dyDescent="0.25">
      <c r="C714" s="128"/>
      <c r="D714" s="128"/>
    </row>
    <row r="715" spans="3:4" ht="15.75" customHeight="1" x14ac:dyDescent="0.25">
      <c r="C715" s="128"/>
      <c r="D715" s="128"/>
    </row>
    <row r="716" spans="3:4" ht="15.75" customHeight="1" x14ac:dyDescent="0.25">
      <c r="C716" s="128"/>
      <c r="D716" s="128"/>
    </row>
    <row r="717" spans="3:4" ht="15.75" customHeight="1" x14ac:dyDescent="0.25">
      <c r="C717" s="128"/>
      <c r="D717" s="128"/>
    </row>
    <row r="718" spans="3:4" ht="15.75" customHeight="1" x14ac:dyDescent="0.25">
      <c r="C718" s="128"/>
      <c r="D718" s="128"/>
    </row>
    <row r="719" spans="3:4" ht="15.75" customHeight="1" x14ac:dyDescent="0.25">
      <c r="C719" s="128"/>
      <c r="D719" s="128"/>
    </row>
    <row r="720" spans="3:4" ht="15.75" customHeight="1" x14ac:dyDescent="0.25">
      <c r="C720" s="128"/>
      <c r="D720" s="128"/>
    </row>
    <row r="721" spans="3:4" ht="15.75" customHeight="1" x14ac:dyDescent="0.25">
      <c r="C721" s="128"/>
      <c r="D721" s="128"/>
    </row>
    <row r="722" spans="3:4" ht="15.75" customHeight="1" x14ac:dyDescent="0.25">
      <c r="C722" s="128"/>
      <c r="D722" s="128"/>
    </row>
    <row r="723" spans="3:4" ht="15.75" customHeight="1" x14ac:dyDescent="0.25">
      <c r="C723" s="128"/>
      <c r="D723" s="128"/>
    </row>
    <row r="724" spans="3:4" ht="15.75" customHeight="1" x14ac:dyDescent="0.25">
      <c r="C724" s="128"/>
      <c r="D724" s="128"/>
    </row>
    <row r="725" spans="3:4" ht="15.75" customHeight="1" x14ac:dyDescent="0.25">
      <c r="C725" s="128"/>
      <c r="D725" s="128"/>
    </row>
    <row r="726" spans="3:4" ht="15.75" customHeight="1" x14ac:dyDescent="0.25">
      <c r="C726" s="128"/>
      <c r="D726" s="128"/>
    </row>
    <row r="727" spans="3:4" ht="15.75" customHeight="1" x14ac:dyDescent="0.25">
      <c r="C727" s="128"/>
      <c r="D727" s="128"/>
    </row>
    <row r="728" spans="3:4" ht="15.75" customHeight="1" x14ac:dyDescent="0.25">
      <c r="C728" s="128"/>
      <c r="D728" s="128"/>
    </row>
    <row r="729" spans="3:4" ht="15.75" customHeight="1" x14ac:dyDescent="0.25">
      <c r="C729" s="128"/>
      <c r="D729" s="128"/>
    </row>
    <row r="730" spans="3:4" ht="15.75" customHeight="1" x14ac:dyDescent="0.25">
      <c r="C730" s="128"/>
      <c r="D730" s="128"/>
    </row>
    <row r="731" spans="3:4" ht="15.75" customHeight="1" x14ac:dyDescent="0.25">
      <c r="C731" s="128"/>
      <c r="D731" s="128"/>
    </row>
    <row r="732" spans="3:4" ht="15.75" customHeight="1" x14ac:dyDescent="0.25">
      <c r="C732" s="128"/>
      <c r="D732" s="128"/>
    </row>
    <row r="733" spans="3:4" ht="15.75" customHeight="1" x14ac:dyDescent="0.25">
      <c r="C733" s="128"/>
      <c r="D733" s="128"/>
    </row>
    <row r="734" spans="3:4" ht="15.75" customHeight="1" x14ac:dyDescent="0.25">
      <c r="C734" s="128"/>
      <c r="D734" s="128"/>
    </row>
    <row r="735" spans="3:4" ht="15.75" customHeight="1" x14ac:dyDescent="0.25">
      <c r="C735" s="128"/>
      <c r="D735" s="128"/>
    </row>
    <row r="736" spans="3:4" ht="15.75" customHeight="1" x14ac:dyDescent="0.25">
      <c r="C736" s="128"/>
      <c r="D736" s="128"/>
    </row>
    <row r="737" spans="3:4" ht="15.75" customHeight="1" x14ac:dyDescent="0.25">
      <c r="C737" s="128"/>
      <c r="D737" s="128"/>
    </row>
    <row r="738" spans="3:4" ht="15.75" customHeight="1" x14ac:dyDescent="0.25">
      <c r="C738" s="128"/>
      <c r="D738" s="128"/>
    </row>
    <row r="739" spans="3:4" ht="15.75" customHeight="1" x14ac:dyDescent="0.25">
      <c r="C739" s="128"/>
      <c r="D739" s="128"/>
    </row>
    <row r="740" spans="3:4" ht="15.75" customHeight="1" x14ac:dyDescent="0.25">
      <c r="C740" s="128"/>
      <c r="D740" s="128"/>
    </row>
    <row r="741" spans="3:4" ht="15.75" customHeight="1" x14ac:dyDescent="0.25">
      <c r="C741" s="128"/>
      <c r="D741" s="128"/>
    </row>
    <row r="742" spans="3:4" ht="15.75" customHeight="1" x14ac:dyDescent="0.25">
      <c r="C742" s="128"/>
      <c r="D742" s="128"/>
    </row>
    <row r="743" spans="3:4" ht="15.75" customHeight="1" x14ac:dyDescent="0.25">
      <c r="C743" s="128"/>
      <c r="D743" s="128"/>
    </row>
    <row r="744" spans="3:4" ht="15.75" customHeight="1" x14ac:dyDescent="0.25">
      <c r="C744" s="128"/>
      <c r="D744" s="128"/>
    </row>
    <row r="745" spans="3:4" ht="15.75" customHeight="1" x14ac:dyDescent="0.25">
      <c r="C745" s="128"/>
      <c r="D745" s="128"/>
    </row>
    <row r="746" spans="3:4" ht="15.75" customHeight="1" x14ac:dyDescent="0.25">
      <c r="C746" s="128"/>
      <c r="D746" s="128"/>
    </row>
    <row r="747" spans="3:4" ht="15.75" customHeight="1" x14ac:dyDescent="0.25">
      <c r="C747" s="128"/>
      <c r="D747" s="128"/>
    </row>
    <row r="748" spans="3:4" ht="15.75" customHeight="1" x14ac:dyDescent="0.25">
      <c r="C748" s="128"/>
      <c r="D748" s="128"/>
    </row>
    <row r="749" spans="3:4" ht="15.75" customHeight="1" x14ac:dyDescent="0.25">
      <c r="C749" s="128"/>
      <c r="D749" s="128"/>
    </row>
    <row r="750" spans="3:4" ht="15.75" customHeight="1" x14ac:dyDescent="0.25">
      <c r="C750" s="128"/>
      <c r="D750" s="128"/>
    </row>
    <row r="751" spans="3:4" ht="15.75" customHeight="1" x14ac:dyDescent="0.25">
      <c r="C751" s="128"/>
      <c r="D751" s="128"/>
    </row>
    <row r="752" spans="3:4" ht="15.75" customHeight="1" x14ac:dyDescent="0.25">
      <c r="C752" s="128"/>
      <c r="D752" s="128"/>
    </row>
    <row r="753" spans="3:4" ht="15.75" customHeight="1" x14ac:dyDescent="0.25">
      <c r="C753" s="128"/>
      <c r="D753" s="128"/>
    </row>
    <row r="754" spans="3:4" ht="15.75" customHeight="1" x14ac:dyDescent="0.25">
      <c r="C754" s="128"/>
      <c r="D754" s="128"/>
    </row>
    <row r="755" spans="3:4" ht="15.75" customHeight="1" x14ac:dyDescent="0.25">
      <c r="C755" s="128"/>
      <c r="D755" s="128"/>
    </row>
    <row r="756" spans="3:4" ht="15.75" customHeight="1" x14ac:dyDescent="0.25">
      <c r="C756" s="128"/>
      <c r="D756" s="128"/>
    </row>
    <row r="757" spans="3:4" ht="15.75" customHeight="1" x14ac:dyDescent="0.25">
      <c r="C757" s="128"/>
      <c r="D757" s="128"/>
    </row>
    <row r="758" spans="3:4" ht="15.75" customHeight="1" x14ac:dyDescent="0.25">
      <c r="C758" s="128"/>
      <c r="D758" s="128"/>
    </row>
    <row r="759" spans="3:4" ht="15.75" customHeight="1" x14ac:dyDescent="0.25">
      <c r="C759" s="128"/>
      <c r="D759" s="128"/>
    </row>
    <row r="760" spans="3:4" ht="15.75" customHeight="1" x14ac:dyDescent="0.25">
      <c r="C760" s="128"/>
      <c r="D760" s="128"/>
    </row>
    <row r="761" spans="3:4" ht="15.75" customHeight="1" x14ac:dyDescent="0.25">
      <c r="C761" s="128"/>
      <c r="D761" s="128"/>
    </row>
    <row r="762" spans="3:4" ht="15.75" customHeight="1" x14ac:dyDescent="0.25">
      <c r="C762" s="128"/>
      <c r="D762" s="128"/>
    </row>
    <row r="763" spans="3:4" ht="15.75" customHeight="1" x14ac:dyDescent="0.25">
      <c r="C763" s="128"/>
      <c r="D763" s="128"/>
    </row>
    <row r="764" spans="3:4" ht="15.75" customHeight="1" x14ac:dyDescent="0.25">
      <c r="C764" s="128"/>
      <c r="D764" s="128"/>
    </row>
    <row r="765" spans="3:4" ht="15.75" customHeight="1" x14ac:dyDescent="0.25">
      <c r="C765" s="128"/>
      <c r="D765" s="128"/>
    </row>
    <row r="766" spans="3:4" ht="15.75" customHeight="1" x14ac:dyDescent="0.25">
      <c r="C766" s="128"/>
      <c r="D766" s="128"/>
    </row>
    <row r="767" spans="3:4" ht="15.75" customHeight="1" x14ac:dyDescent="0.25">
      <c r="C767" s="128"/>
      <c r="D767" s="128"/>
    </row>
    <row r="768" spans="3:4" ht="15.75" customHeight="1" x14ac:dyDescent="0.25">
      <c r="C768" s="128"/>
      <c r="D768" s="128"/>
    </row>
    <row r="769" spans="3:4" ht="15.75" customHeight="1" x14ac:dyDescent="0.25">
      <c r="C769" s="128"/>
      <c r="D769" s="128"/>
    </row>
    <row r="770" spans="3:4" ht="15.75" customHeight="1" x14ac:dyDescent="0.25">
      <c r="C770" s="128"/>
      <c r="D770" s="128"/>
    </row>
    <row r="771" spans="3:4" ht="15.75" customHeight="1" x14ac:dyDescent="0.25">
      <c r="C771" s="128"/>
      <c r="D771" s="128"/>
    </row>
    <row r="772" spans="3:4" ht="15.75" customHeight="1" x14ac:dyDescent="0.25">
      <c r="C772" s="128"/>
      <c r="D772" s="128"/>
    </row>
    <row r="773" spans="3:4" ht="15.75" customHeight="1" x14ac:dyDescent="0.25">
      <c r="C773" s="128"/>
      <c r="D773" s="128"/>
    </row>
    <row r="774" spans="3:4" ht="15.75" customHeight="1" x14ac:dyDescent="0.25">
      <c r="C774" s="128"/>
      <c r="D774" s="128"/>
    </row>
    <row r="775" spans="3:4" ht="15.75" customHeight="1" x14ac:dyDescent="0.25">
      <c r="C775" s="128"/>
      <c r="D775" s="128"/>
    </row>
    <row r="776" spans="3:4" ht="15.75" customHeight="1" x14ac:dyDescent="0.25">
      <c r="C776" s="128"/>
      <c r="D776" s="128"/>
    </row>
    <row r="777" spans="3:4" ht="15.75" customHeight="1" x14ac:dyDescent="0.25">
      <c r="C777" s="128"/>
      <c r="D777" s="128"/>
    </row>
    <row r="778" spans="3:4" ht="15.75" customHeight="1" x14ac:dyDescent="0.25">
      <c r="C778" s="128"/>
      <c r="D778" s="128"/>
    </row>
    <row r="779" spans="3:4" ht="15.75" customHeight="1" x14ac:dyDescent="0.25">
      <c r="C779" s="128"/>
      <c r="D779" s="128"/>
    </row>
    <row r="780" spans="3:4" ht="15.75" customHeight="1" x14ac:dyDescent="0.25">
      <c r="C780" s="128"/>
      <c r="D780" s="128"/>
    </row>
    <row r="781" spans="3:4" ht="15.75" customHeight="1" x14ac:dyDescent="0.25">
      <c r="C781" s="128"/>
      <c r="D781" s="128"/>
    </row>
    <row r="782" spans="3:4" ht="15.75" customHeight="1" x14ac:dyDescent="0.25">
      <c r="C782" s="128"/>
      <c r="D782" s="128"/>
    </row>
    <row r="783" spans="3:4" ht="15.75" customHeight="1" x14ac:dyDescent="0.25">
      <c r="C783" s="128"/>
      <c r="D783" s="128"/>
    </row>
    <row r="784" spans="3:4" ht="15.75" customHeight="1" x14ac:dyDescent="0.25">
      <c r="C784" s="128"/>
      <c r="D784" s="128"/>
    </row>
    <row r="785" spans="3:4" ht="15.75" customHeight="1" x14ac:dyDescent="0.25">
      <c r="C785" s="128"/>
      <c r="D785" s="128"/>
    </row>
    <row r="786" spans="3:4" ht="15.75" customHeight="1" x14ac:dyDescent="0.25">
      <c r="C786" s="128"/>
      <c r="D786" s="128"/>
    </row>
    <row r="787" spans="3:4" ht="15.75" customHeight="1" x14ac:dyDescent="0.25">
      <c r="C787" s="128"/>
      <c r="D787" s="128"/>
    </row>
    <row r="788" spans="3:4" ht="15.75" customHeight="1" x14ac:dyDescent="0.25">
      <c r="C788" s="128"/>
      <c r="D788" s="128"/>
    </row>
    <row r="789" spans="3:4" ht="15.75" customHeight="1" x14ac:dyDescent="0.25">
      <c r="C789" s="128"/>
      <c r="D789" s="128"/>
    </row>
    <row r="790" spans="3:4" ht="15.75" customHeight="1" x14ac:dyDescent="0.25">
      <c r="C790" s="128"/>
      <c r="D790" s="128"/>
    </row>
    <row r="791" spans="3:4" ht="15.75" customHeight="1" x14ac:dyDescent="0.25">
      <c r="C791" s="128"/>
      <c r="D791" s="128"/>
    </row>
    <row r="792" spans="3:4" ht="15.75" customHeight="1" x14ac:dyDescent="0.25">
      <c r="C792" s="128"/>
      <c r="D792" s="128"/>
    </row>
    <row r="793" spans="3:4" ht="15.75" customHeight="1" x14ac:dyDescent="0.25">
      <c r="C793" s="128"/>
      <c r="D793" s="128"/>
    </row>
    <row r="794" spans="3:4" ht="15.75" customHeight="1" x14ac:dyDescent="0.25">
      <c r="C794" s="128"/>
      <c r="D794" s="128"/>
    </row>
    <row r="795" spans="3:4" ht="15.75" customHeight="1" x14ac:dyDescent="0.25">
      <c r="C795" s="128"/>
      <c r="D795" s="128"/>
    </row>
    <row r="796" spans="3:4" ht="15.75" customHeight="1" x14ac:dyDescent="0.25">
      <c r="C796" s="128"/>
      <c r="D796" s="128"/>
    </row>
    <row r="797" spans="3:4" ht="15.75" customHeight="1" x14ac:dyDescent="0.25">
      <c r="C797" s="128"/>
      <c r="D797" s="128"/>
    </row>
    <row r="798" spans="3:4" ht="15.75" customHeight="1" x14ac:dyDescent="0.25">
      <c r="C798" s="128"/>
      <c r="D798" s="128"/>
    </row>
    <row r="799" spans="3:4" ht="15.75" customHeight="1" x14ac:dyDescent="0.25">
      <c r="C799" s="128"/>
      <c r="D799" s="128"/>
    </row>
    <row r="800" spans="3:4" ht="15.75" customHeight="1" x14ac:dyDescent="0.25">
      <c r="C800" s="128"/>
      <c r="D800" s="128"/>
    </row>
    <row r="801" spans="3:4" ht="15.75" customHeight="1" x14ac:dyDescent="0.25">
      <c r="C801" s="128"/>
      <c r="D801" s="128"/>
    </row>
    <row r="802" spans="3:4" ht="15.75" customHeight="1" x14ac:dyDescent="0.25">
      <c r="C802" s="128"/>
      <c r="D802" s="128"/>
    </row>
    <row r="803" spans="3:4" ht="15.75" customHeight="1" x14ac:dyDescent="0.25">
      <c r="C803" s="128"/>
      <c r="D803" s="128"/>
    </row>
    <row r="804" spans="3:4" ht="15.75" customHeight="1" x14ac:dyDescent="0.25">
      <c r="C804" s="128"/>
      <c r="D804" s="128"/>
    </row>
    <row r="805" spans="3:4" ht="15.75" customHeight="1" x14ac:dyDescent="0.25">
      <c r="C805" s="128"/>
      <c r="D805" s="128"/>
    </row>
    <row r="806" spans="3:4" ht="15.75" customHeight="1" x14ac:dyDescent="0.25">
      <c r="C806" s="128"/>
      <c r="D806" s="128"/>
    </row>
    <row r="807" spans="3:4" ht="15.75" customHeight="1" x14ac:dyDescent="0.25">
      <c r="C807" s="128"/>
      <c r="D807" s="128"/>
    </row>
    <row r="808" spans="3:4" ht="15.75" customHeight="1" x14ac:dyDescent="0.25">
      <c r="C808" s="128"/>
      <c r="D808" s="128"/>
    </row>
    <row r="809" spans="3:4" ht="15.75" customHeight="1" x14ac:dyDescent="0.25">
      <c r="C809" s="128"/>
      <c r="D809" s="128"/>
    </row>
    <row r="810" spans="3:4" ht="15.75" customHeight="1" x14ac:dyDescent="0.25">
      <c r="C810" s="128"/>
      <c r="D810" s="128"/>
    </row>
    <row r="811" spans="3:4" ht="15.75" customHeight="1" x14ac:dyDescent="0.25">
      <c r="C811" s="128"/>
      <c r="D811" s="128"/>
    </row>
    <row r="812" spans="3:4" ht="15.75" customHeight="1" x14ac:dyDescent="0.25">
      <c r="C812" s="128"/>
      <c r="D812" s="128"/>
    </row>
    <row r="813" spans="3:4" ht="15.75" customHeight="1" x14ac:dyDescent="0.25">
      <c r="C813" s="128"/>
      <c r="D813" s="128"/>
    </row>
    <row r="814" spans="3:4" ht="15.75" customHeight="1" x14ac:dyDescent="0.25">
      <c r="C814" s="128"/>
      <c r="D814" s="128"/>
    </row>
    <row r="815" spans="3:4" ht="15.75" customHeight="1" x14ac:dyDescent="0.25">
      <c r="C815" s="128"/>
      <c r="D815" s="128"/>
    </row>
    <row r="816" spans="3:4" ht="15.75" customHeight="1" x14ac:dyDescent="0.25">
      <c r="C816" s="128"/>
      <c r="D816" s="128"/>
    </row>
    <row r="817" spans="3:4" ht="15.75" customHeight="1" x14ac:dyDescent="0.25">
      <c r="C817" s="128"/>
      <c r="D817" s="128"/>
    </row>
    <row r="818" spans="3:4" ht="15.75" customHeight="1" x14ac:dyDescent="0.25">
      <c r="C818" s="128"/>
      <c r="D818" s="128"/>
    </row>
    <row r="819" spans="3:4" ht="15.75" customHeight="1" x14ac:dyDescent="0.25">
      <c r="C819" s="128"/>
      <c r="D819" s="128"/>
    </row>
    <row r="820" spans="3:4" ht="15.75" customHeight="1" x14ac:dyDescent="0.25">
      <c r="C820" s="128"/>
      <c r="D820" s="128"/>
    </row>
    <row r="821" spans="3:4" ht="15.75" customHeight="1" x14ac:dyDescent="0.25">
      <c r="C821" s="128"/>
      <c r="D821" s="128"/>
    </row>
    <row r="822" spans="3:4" ht="15.75" customHeight="1" x14ac:dyDescent="0.25">
      <c r="C822" s="128"/>
      <c r="D822" s="128"/>
    </row>
    <row r="823" spans="3:4" ht="15.75" customHeight="1" x14ac:dyDescent="0.25">
      <c r="C823" s="128"/>
      <c r="D823" s="128"/>
    </row>
    <row r="824" spans="3:4" ht="15.75" customHeight="1" x14ac:dyDescent="0.25">
      <c r="C824" s="128"/>
      <c r="D824" s="128"/>
    </row>
    <row r="825" spans="3:4" ht="15.75" customHeight="1" x14ac:dyDescent="0.25">
      <c r="C825" s="128"/>
      <c r="D825" s="128"/>
    </row>
    <row r="826" spans="3:4" ht="15.75" customHeight="1" x14ac:dyDescent="0.25">
      <c r="C826" s="128"/>
      <c r="D826" s="128"/>
    </row>
    <row r="827" spans="3:4" ht="15.75" customHeight="1" x14ac:dyDescent="0.25">
      <c r="C827" s="128"/>
      <c r="D827" s="128"/>
    </row>
    <row r="828" spans="3:4" ht="15.75" customHeight="1" x14ac:dyDescent="0.25">
      <c r="C828" s="128"/>
      <c r="D828" s="128"/>
    </row>
    <row r="829" spans="3:4" ht="15.75" customHeight="1" x14ac:dyDescent="0.25">
      <c r="C829" s="128"/>
      <c r="D829" s="128"/>
    </row>
    <row r="830" spans="3:4" ht="15.75" customHeight="1" x14ac:dyDescent="0.25">
      <c r="C830" s="128"/>
      <c r="D830" s="128"/>
    </row>
    <row r="831" spans="3:4" ht="15.75" customHeight="1" x14ac:dyDescent="0.25">
      <c r="C831" s="128"/>
      <c r="D831" s="128"/>
    </row>
    <row r="832" spans="3:4" ht="15.75" customHeight="1" x14ac:dyDescent="0.25">
      <c r="C832" s="128"/>
      <c r="D832" s="128"/>
    </row>
    <row r="833" spans="3:4" ht="15.75" customHeight="1" x14ac:dyDescent="0.25">
      <c r="C833" s="128"/>
      <c r="D833" s="128"/>
    </row>
    <row r="834" spans="3:4" ht="15.75" customHeight="1" x14ac:dyDescent="0.25">
      <c r="C834" s="128"/>
      <c r="D834" s="128"/>
    </row>
    <row r="835" spans="3:4" ht="15.75" customHeight="1" x14ac:dyDescent="0.25">
      <c r="C835" s="128"/>
      <c r="D835" s="128"/>
    </row>
    <row r="836" spans="3:4" ht="15.75" customHeight="1" x14ac:dyDescent="0.25">
      <c r="C836" s="128"/>
      <c r="D836" s="128"/>
    </row>
    <row r="837" spans="3:4" ht="15.75" customHeight="1" x14ac:dyDescent="0.25">
      <c r="C837" s="128"/>
      <c r="D837" s="128"/>
    </row>
    <row r="838" spans="3:4" ht="15.75" customHeight="1" x14ac:dyDescent="0.25">
      <c r="C838" s="128"/>
      <c r="D838" s="128"/>
    </row>
    <row r="839" spans="3:4" ht="15.75" customHeight="1" x14ac:dyDescent="0.25">
      <c r="C839" s="128"/>
      <c r="D839" s="128"/>
    </row>
    <row r="840" spans="3:4" ht="15.75" customHeight="1" x14ac:dyDescent="0.25">
      <c r="C840" s="128"/>
      <c r="D840" s="128"/>
    </row>
    <row r="841" spans="3:4" ht="15.75" customHeight="1" x14ac:dyDescent="0.25">
      <c r="C841" s="128"/>
      <c r="D841" s="128"/>
    </row>
    <row r="842" spans="3:4" ht="15.75" customHeight="1" x14ac:dyDescent="0.25">
      <c r="C842" s="128"/>
      <c r="D842" s="128"/>
    </row>
    <row r="843" spans="3:4" ht="15.75" customHeight="1" x14ac:dyDescent="0.25">
      <c r="C843" s="128"/>
      <c r="D843" s="128"/>
    </row>
    <row r="844" spans="3:4" ht="15.75" customHeight="1" x14ac:dyDescent="0.25">
      <c r="C844" s="128"/>
      <c r="D844" s="128"/>
    </row>
    <row r="845" spans="3:4" ht="15.75" customHeight="1" x14ac:dyDescent="0.25">
      <c r="C845" s="128"/>
      <c r="D845" s="128"/>
    </row>
    <row r="846" spans="3:4" ht="15.75" customHeight="1" x14ac:dyDescent="0.25">
      <c r="C846" s="128"/>
      <c r="D846" s="128"/>
    </row>
    <row r="847" spans="3:4" ht="15.75" customHeight="1" x14ac:dyDescent="0.25">
      <c r="C847" s="128"/>
      <c r="D847" s="128"/>
    </row>
    <row r="848" spans="3:4" ht="15.75" customHeight="1" x14ac:dyDescent="0.25">
      <c r="C848" s="128"/>
      <c r="D848" s="128"/>
    </row>
    <row r="849" spans="3:4" ht="15.75" customHeight="1" x14ac:dyDescent="0.25">
      <c r="C849" s="128"/>
      <c r="D849" s="128"/>
    </row>
    <row r="850" spans="3:4" ht="15.75" customHeight="1" x14ac:dyDescent="0.25">
      <c r="C850" s="128"/>
      <c r="D850" s="128"/>
    </row>
    <row r="851" spans="3:4" ht="15.75" customHeight="1" x14ac:dyDescent="0.25">
      <c r="C851" s="128"/>
      <c r="D851" s="128"/>
    </row>
    <row r="852" spans="3:4" ht="15.75" customHeight="1" x14ac:dyDescent="0.25">
      <c r="C852" s="128"/>
      <c r="D852" s="128"/>
    </row>
    <row r="853" spans="3:4" ht="15.75" customHeight="1" x14ac:dyDescent="0.25">
      <c r="C853" s="128"/>
      <c r="D853" s="128"/>
    </row>
    <row r="854" spans="3:4" ht="15.75" customHeight="1" x14ac:dyDescent="0.25">
      <c r="C854" s="128"/>
      <c r="D854" s="128"/>
    </row>
    <row r="855" spans="3:4" ht="15.75" customHeight="1" x14ac:dyDescent="0.25">
      <c r="C855" s="128"/>
      <c r="D855" s="128"/>
    </row>
    <row r="856" spans="3:4" ht="15.75" customHeight="1" x14ac:dyDescent="0.25">
      <c r="C856" s="128"/>
      <c r="D856" s="128"/>
    </row>
    <row r="857" spans="3:4" ht="15.75" customHeight="1" x14ac:dyDescent="0.25">
      <c r="C857" s="128"/>
      <c r="D857" s="128"/>
    </row>
    <row r="858" spans="3:4" ht="15.75" customHeight="1" x14ac:dyDescent="0.25">
      <c r="C858" s="128"/>
      <c r="D858" s="128"/>
    </row>
    <row r="859" spans="3:4" ht="15.75" customHeight="1" x14ac:dyDescent="0.25">
      <c r="C859" s="128"/>
      <c r="D859" s="128"/>
    </row>
    <row r="860" spans="3:4" ht="15.75" customHeight="1" x14ac:dyDescent="0.25">
      <c r="C860" s="128"/>
      <c r="D860" s="128"/>
    </row>
    <row r="861" spans="3:4" ht="15.75" customHeight="1" x14ac:dyDescent="0.25">
      <c r="C861" s="128"/>
      <c r="D861" s="128"/>
    </row>
    <row r="862" spans="3:4" ht="15.75" customHeight="1" x14ac:dyDescent="0.25">
      <c r="C862" s="128"/>
      <c r="D862" s="128"/>
    </row>
    <row r="863" spans="3:4" ht="15.75" customHeight="1" x14ac:dyDescent="0.25">
      <c r="C863" s="128"/>
      <c r="D863" s="128"/>
    </row>
    <row r="864" spans="3:4" ht="15.75" customHeight="1" x14ac:dyDescent="0.25">
      <c r="C864" s="128"/>
      <c r="D864" s="128"/>
    </row>
    <row r="865" spans="3:4" ht="15.75" customHeight="1" x14ac:dyDescent="0.25">
      <c r="C865" s="128"/>
      <c r="D865" s="128"/>
    </row>
    <row r="866" spans="3:4" ht="15.75" customHeight="1" x14ac:dyDescent="0.25">
      <c r="C866" s="128"/>
      <c r="D866" s="128"/>
    </row>
    <row r="867" spans="3:4" ht="15.75" customHeight="1" x14ac:dyDescent="0.25">
      <c r="C867" s="128"/>
      <c r="D867" s="128"/>
    </row>
    <row r="868" spans="3:4" ht="15.75" customHeight="1" x14ac:dyDescent="0.25">
      <c r="C868" s="128"/>
      <c r="D868" s="128"/>
    </row>
    <row r="869" spans="3:4" ht="15.75" customHeight="1" x14ac:dyDescent="0.25">
      <c r="C869" s="128"/>
      <c r="D869" s="128"/>
    </row>
    <row r="870" spans="3:4" ht="15.75" customHeight="1" x14ac:dyDescent="0.25">
      <c r="C870" s="128"/>
      <c r="D870" s="128"/>
    </row>
    <row r="871" spans="3:4" ht="15.75" customHeight="1" x14ac:dyDescent="0.25">
      <c r="C871" s="128"/>
      <c r="D871" s="128"/>
    </row>
    <row r="872" spans="3:4" ht="15.75" customHeight="1" x14ac:dyDescent="0.25">
      <c r="C872" s="128"/>
      <c r="D872" s="128"/>
    </row>
    <row r="873" spans="3:4" ht="15.75" customHeight="1" x14ac:dyDescent="0.25">
      <c r="C873" s="128"/>
      <c r="D873" s="128"/>
    </row>
    <row r="874" spans="3:4" ht="15.75" customHeight="1" x14ac:dyDescent="0.25">
      <c r="C874" s="128"/>
      <c r="D874" s="128"/>
    </row>
    <row r="875" spans="3:4" ht="15.75" customHeight="1" x14ac:dyDescent="0.25">
      <c r="C875" s="128"/>
      <c r="D875" s="128"/>
    </row>
    <row r="876" spans="3:4" ht="15.75" customHeight="1" x14ac:dyDescent="0.25">
      <c r="C876" s="128"/>
      <c r="D876" s="128"/>
    </row>
    <row r="877" spans="3:4" ht="15.75" customHeight="1" x14ac:dyDescent="0.25">
      <c r="C877" s="128"/>
      <c r="D877" s="128"/>
    </row>
    <row r="878" spans="3:4" ht="15.75" customHeight="1" x14ac:dyDescent="0.25">
      <c r="C878" s="128"/>
      <c r="D878" s="128"/>
    </row>
    <row r="879" spans="3:4" ht="15.75" customHeight="1" x14ac:dyDescent="0.25">
      <c r="C879" s="128"/>
      <c r="D879" s="128"/>
    </row>
    <row r="880" spans="3:4" ht="15.75" customHeight="1" x14ac:dyDescent="0.25">
      <c r="C880" s="128"/>
      <c r="D880" s="128"/>
    </row>
    <row r="881" spans="3:4" ht="15.75" customHeight="1" x14ac:dyDescent="0.25">
      <c r="C881" s="128"/>
      <c r="D881" s="128"/>
    </row>
    <row r="882" spans="3:4" ht="15.75" customHeight="1" x14ac:dyDescent="0.25">
      <c r="C882" s="128"/>
      <c r="D882" s="128"/>
    </row>
    <row r="883" spans="3:4" ht="15.75" customHeight="1" x14ac:dyDescent="0.25">
      <c r="C883" s="128"/>
      <c r="D883" s="128"/>
    </row>
    <row r="884" spans="3:4" ht="15.75" customHeight="1" x14ac:dyDescent="0.25">
      <c r="C884" s="128"/>
      <c r="D884" s="128"/>
    </row>
    <row r="885" spans="3:4" ht="15.75" customHeight="1" x14ac:dyDescent="0.25">
      <c r="C885" s="128"/>
      <c r="D885" s="128"/>
    </row>
    <row r="886" spans="3:4" ht="15.75" customHeight="1" x14ac:dyDescent="0.25">
      <c r="C886" s="128"/>
      <c r="D886" s="128"/>
    </row>
    <row r="887" spans="3:4" ht="15.75" customHeight="1" x14ac:dyDescent="0.25">
      <c r="C887" s="128"/>
      <c r="D887" s="128"/>
    </row>
    <row r="888" spans="3:4" ht="15.75" customHeight="1" x14ac:dyDescent="0.25">
      <c r="C888" s="128"/>
      <c r="D888" s="128"/>
    </row>
    <row r="889" spans="3:4" ht="15.75" customHeight="1" x14ac:dyDescent="0.25">
      <c r="C889" s="128"/>
      <c r="D889" s="128"/>
    </row>
    <row r="890" spans="3:4" ht="15.75" customHeight="1" x14ac:dyDescent="0.25">
      <c r="C890" s="128"/>
      <c r="D890" s="128"/>
    </row>
    <row r="891" spans="3:4" ht="15.75" customHeight="1" x14ac:dyDescent="0.25">
      <c r="C891" s="128"/>
      <c r="D891" s="128"/>
    </row>
    <row r="892" spans="3:4" ht="15.75" customHeight="1" x14ac:dyDescent="0.25">
      <c r="C892" s="128"/>
      <c r="D892" s="128"/>
    </row>
    <row r="893" spans="3:4" ht="15.75" customHeight="1" x14ac:dyDescent="0.25">
      <c r="C893" s="128"/>
      <c r="D893" s="128"/>
    </row>
    <row r="894" spans="3:4" ht="15.75" customHeight="1" x14ac:dyDescent="0.25">
      <c r="C894" s="128"/>
      <c r="D894" s="128"/>
    </row>
    <row r="895" spans="3:4" ht="15.75" customHeight="1" x14ac:dyDescent="0.25">
      <c r="C895" s="128"/>
      <c r="D895" s="128"/>
    </row>
    <row r="896" spans="3:4" ht="15.75" customHeight="1" x14ac:dyDescent="0.25">
      <c r="C896" s="128"/>
      <c r="D896" s="128"/>
    </row>
    <row r="897" spans="3:4" ht="15.75" customHeight="1" x14ac:dyDescent="0.25">
      <c r="C897" s="128"/>
      <c r="D897" s="128"/>
    </row>
    <row r="898" spans="3:4" ht="15.75" customHeight="1" x14ac:dyDescent="0.25">
      <c r="C898" s="128"/>
      <c r="D898" s="128"/>
    </row>
    <row r="899" spans="3:4" ht="15.75" customHeight="1" x14ac:dyDescent="0.25">
      <c r="C899" s="128"/>
      <c r="D899" s="128"/>
    </row>
    <row r="900" spans="3:4" ht="15.75" customHeight="1" x14ac:dyDescent="0.25">
      <c r="C900" s="128"/>
      <c r="D900" s="128"/>
    </row>
    <row r="901" spans="3:4" ht="15.75" customHeight="1" x14ac:dyDescent="0.25">
      <c r="C901" s="128"/>
      <c r="D901" s="128"/>
    </row>
    <row r="902" spans="3:4" ht="15.75" customHeight="1" x14ac:dyDescent="0.25">
      <c r="C902" s="128"/>
      <c r="D902" s="128"/>
    </row>
    <row r="903" spans="3:4" ht="15.75" customHeight="1" x14ac:dyDescent="0.25">
      <c r="C903" s="128"/>
      <c r="D903" s="128"/>
    </row>
    <row r="904" spans="3:4" ht="15.75" customHeight="1" x14ac:dyDescent="0.25">
      <c r="C904" s="128"/>
      <c r="D904" s="128"/>
    </row>
    <row r="905" spans="3:4" ht="15.75" customHeight="1" x14ac:dyDescent="0.25">
      <c r="C905" s="128"/>
      <c r="D905" s="128"/>
    </row>
    <row r="906" spans="3:4" ht="15.75" customHeight="1" x14ac:dyDescent="0.25">
      <c r="C906" s="128"/>
      <c r="D906" s="128"/>
    </row>
    <row r="907" spans="3:4" ht="15.75" customHeight="1" x14ac:dyDescent="0.25">
      <c r="C907" s="128"/>
      <c r="D907" s="128"/>
    </row>
    <row r="908" spans="3:4" ht="15.75" customHeight="1" x14ac:dyDescent="0.25">
      <c r="C908" s="128"/>
      <c r="D908" s="128"/>
    </row>
    <row r="909" spans="3:4" ht="15.75" customHeight="1" x14ac:dyDescent="0.25">
      <c r="C909" s="128"/>
      <c r="D909" s="128"/>
    </row>
    <row r="910" spans="3:4" ht="15.75" customHeight="1" x14ac:dyDescent="0.25">
      <c r="C910" s="128"/>
      <c r="D910" s="128"/>
    </row>
    <row r="911" spans="3:4" ht="15.75" customHeight="1" x14ac:dyDescent="0.25">
      <c r="C911" s="128"/>
      <c r="D911" s="128"/>
    </row>
    <row r="912" spans="3:4" ht="15.75" customHeight="1" x14ac:dyDescent="0.25">
      <c r="C912" s="128"/>
      <c r="D912" s="128"/>
    </row>
    <row r="913" spans="3:4" ht="15.75" customHeight="1" x14ac:dyDescent="0.25">
      <c r="C913" s="128"/>
      <c r="D913" s="128"/>
    </row>
    <row r="914" spans="3:4" ht="15.75" customHeight="1" x14ac:dyDescent="0.25">
      <c r="C914" s="128"/>
      <c r="D914" s="128"/>
    </row>
    <row r="915" spans="3:4" ht="15.75" customHeight="1" x14ac:dyDescent="0.25">
      <c r="C915" s="128"/>
      <c r="D915" s="128"/>
    </row>
    <row r="916" spans="3:4" ht="15.75" customHeight="1" x14ac:dyDescent="0.25">
      <c r="C916" s="128"/>
      <c r="D916" s="128"/>
    </row>
    <row r="917" spans="3:4" ht="15.75" customHeight="1" x14ac:dyDescent="0.25">
      <c r="C917" s="128"/>
      <c r="D917" s="128"/>
    </row>
    <row r="918" spans="3:4" ht="15.75" customHeight="1" x14ac:dyDescent="0.25">
      <c r="C918" s="128"/>
      <c r="D918" s="128"/>
    </row>
    <row r="919" spans="3:4" ht="15.75" customHeight="1" x14ac:dyDescent="0.25">
      <c r="C919" s="128"/>
      <c r="D919" s="128"/>
    </row>
    <row r="920" spans="3:4" ht="15.75" customHeight="1" x14ac:dyDescent="0.25">
      <c r="C920" s="128"/>
      <c r="D920" s="128"/>
    </row>
    <row r="921" spans="3:4" ht="15.75" customHeight="1" x14ac:dyDescent="0.25">
      <c r="C921" s="128"/>
      <c r="D921" s="128"/>
    </row>
    <row r="922" spans="3:4" ht="15.75" customHeight="1" x14ac:dyDescent="0.25">
      <c r="C922" s="128"/>
      <c r="D922" s="128"/>
    </row>
    <row r="923" spans="3:4" ht="15.75" customHeight="1" x14ac:dyDescent="0.25">
      <c r="C923" s="128"/>
      <c r="D923" s="128"/>
    </row>
    <row r="924" spans="3:4" ht="15.75" customHeight="1" x14ac:dyDescent="0.25">
      <c r="C924" s="128"/>
      <c r="D924" s="128"/>
    </row>
    <row r="925" spans="3:4" ht="15.75" customHeight="1" x14ac:dyDescent="0.25">
      <c r="C925" s="128"/>
      <c r="D925" s="128"/>
    </row>
    <row r="926" spans="3:4" ht="15.75" customHeight="1" x14ac:dyDescent="0.25">
      <c r="C926" s="128"/>
      <c r="D926" s="128"/>
    </row>
    <row r="927" spans="3:4" ht="15.75" customHeight="1" x14ac:dyDescent="0.25">
      <c r="C927" s="128"/>
      <c r="D927" s="128"/>
    </row>
    <row r="928" spans="3:4" ht="15.75" customHeight="1" x14ac:dyDescent="0.25">
      <c r="C928" s="128"/>
      <c r="D928" s="128"/>
    </row>
    <row r="929" spans="3:4" ht="15.75" customHeight="1" x14ac:dyDescent="0.25">
      <c r="C929" s="128"/>
      <c r="D929" s="128"/>
    </row>
    <row r="930" spans="3:4" ht="15.75" customHeight="1" x14ac:dyDescent="0.25">
      <c r="C930" s="128"/>
      <c r="D930" s="128"/>
    </row>
    <row r="931" spans="3:4" ht="15.75" customHeight="1" x14ac:dyDescent="0.25">
      <c r="C931" s="128"/>
      <c r="D931" s="128"/>
    </row>
    <row r="932" spans="3:4" ht="15.75" customHeight="1" x14ac:dyDescent="0.25">
      <c r="C932" s="128"/>
      <c r="D932" s="128"/>
    </row>
    <row r="933" spans="3:4" ht="15.75" customHeight="1" x14ac:dyDescent="0.25">
      <c r="C933" s="128"/>
      <c r="D933" s="128"/>
    </row>
    <row r="934" spans="3:4" ht="15.75" customHeight="1" x14ac:dyDescent="0.25">
      <c r="C934" s="128"/>
      <c r="D934" s="128"/>
    </row>
    <row r="935" spans="3:4" ht="15.75" customHeight="1" x14ac:dyDescent="0.25">
      <c r="C935" s="128"/>
      <c r="D935" s="128"/>
    </row>
    <row r="936" spans="3:4" ht="15.75" customHeight="1" x14ac:dyDescent="0.25">
      <c r="C936" s="128"/>
      <c r="D936" s="128"/>
    </row>
    <row r="937" spans="3:4" ht="15.75" customHeight="1" x14ac:dyDescent="0.25">
      <c r="C937" s="128"/>
      <c r="D937" s="128"/>
    </row>
    <row r="938" spans="3:4" ht="15.75" customHeight="1" x14ac:dyDescent="0.25">
      <c r="C938" s="128"/>
      <c r="D938" s="128"/>
    </row>
    <row r="939" spans="3:4" ht="15.75" customHeight="1" x14ac:dyDescent="0.25">
      <c r="C939" s="128"/>
      <c r="D939" s="128"/>
    </row>
    <row r="940" spans="3:4" ht="15.75" customHeight="1" x14ac:dyDescent="0.25">
      <c r="C940" s="128"/>
      <c r="D940" s="128"/>
    </row>
    <row r="941" spans="3:4" ht="15.75" customHeight="1" x14ac:dyDescent="0.25">
      <c r="C941" s="128"/>
      <c r="D941" s="128"/>
    </row>
    <row r="942" spans="3:4" ht="15.75" customHeight="1" x14ac:dyDescent="0.25">
      <c r="C942" s="128"/>
      <c r="D942" s="128"/>
    </row>
    <row r="943" spans="3:4" ht="15.75" customHeight="1" x14ac:dyDescent="0.25">
      <c r="C943" s="128"/>
      <c r="D943" s="128"/>
    </row>
    <row r="944" spans="3:4" ht="15.75" customHeight="1" x14ac:dyDescent="0.25">
      <c r="C944" s="128"/>
      <c r="D944" s="128"/>
    </row>
    <row r="945" spans="3:4" ht="15.75" customHeight="1" x14ac:dyDescent="0.25">
      <c r="C945" s="128"/>
      <c r="D945" s="128"/>
    </row>
    <row r="946" spans="3:4" ht="15.75" customHeight="1" x14ac:dyDescent="0.25">
      <c r="C946" s="128"/>
      <c r="D946" s="128"/>
    </row>
    <row r="947" spans="3:4" ht="15.75" customHeight="1" x14ac:dyDescent="0.25">
      <c r="C947" s="128"/>
      <c r="D947" s="128"/>
    </row>
    <row r="948" spans="3:4" ht="15.75" customHeight="1" x14ac:dyDescent="0.25">
      <c r="C948" s="128"/>
      <c r="D948" s="128"/>
    </row>
    <row r="949" spans="3:4" ht="15.75" customHeight="1" x14ac:dyDescent="0.25">
      <c r="C949" s="128"/>
      <c r="D949" s="128"/>
    </row>
    <row r="950" spans="3:4" ht="15.75" customHeight="1" x14ac:dyDescent="0.25">
      <c r="C950" s="128"/>
      <c r="D950" s="128"/>
    </row>
    <row r="951" spans="3:4" ht="15.75" customHeight="1" x14ac:dyDescent="0.25">
      <c r="C951" s="128"/>
      <c r="D951" s="128"/>
    </row>
    <row r="952" spans="3:4" ht="15.75" customHeight="1" x14ac:dyDescent="0.25">
      <c r="C952" s="128"/>
      <c r="D952" s="128"/>
    </row>
    <row r="953" spans="3:4" ht="15.75" customHeight="1" x14ac:dyDescent="0.25">
      <c r="C953" s="128"/>
      <c r="D953" s="128"/>
    </row>
    <row r="954" spans="3:4" ht="15.75" customHeight="1" x14ac:dyDescent="0.25">
      <c r="C954" s="128"/>
      <c r="D954" s="128"/>
    </row>
    <row r="955" spans="3:4" ht="15.75" customHeight="1" x14ac:dyDescent="0.25">
      <c r="C955" s="128"/>
      <c r="D955" s="128"/>
    </row>
    <row r="956" spans="3:4" ht="15.75" customHeight="1" x14ac:dyDescent="0.25">
      <c r="C956" s="128"/>
      <c r="D956" s="128"/>
    </row>
    <row r="957" spans="3:4" ht="15.75" customHeight="1" x14ac:dyDescent="0.25">
      <c r="C957" s="128"/>
      <c r="D957" s="128"/>
    </row>
    <row r="958" spans="3:4" ht="15.75" customHeight="1" x14ac:dyDescent="0.25">
      <c r="C958" s="128"/>
      <c r="D958" s="128"/>
    </row>
    <row r="959" spans="3:4" ht="15.75" customHeight="1" x14ac:dyDescent="0.25">
      <c r="C959" s="128"/>
      <c r="D959" s="128"/>
    </row>
    <row r="960" spans="3:4" ht="15.75" customHeight="1" x14ac:dyDescent="0.25">
      <c r="C960" s="128"/>
      <c r="D960" s="128"/>
    </row>
    <row r="961" spans="3:4" ht="15.75" customHeight="1" x14ac:dyDescent="0.25">
      <c r="C961" s="128"/>
      <c r="D961" s="128"/>
    </row>
    <row r="962" spans="3:4" ht="15.75" customHeight="1" x14ac:dyDescent="0.25">
      <c r="C962" s="128"/>
      <c r="D962" s="128"/>
    </row>
    <row r="963" spans="3:4" ht="15.75" customHeight="1" x14ac:dyDescent="0.25">
      <c r="C963" s="128"/>
      <c r="D963" s="128"/>
    </row>
    <row r="964" spans="3:4" ht="15.75" customHeight="1" x14ac:dyDescent="0.25">
      <c r="C964" s="128"/>
      <c r="D964" s="128"/>
    </row>
    <row r="965" spans="3:4" ht="15.75" customHeight="1" x14ac:dyDescent="0.25">
      <c r="C965" s="128"/>
      <c r="D965" s="128"/>
    </row>
    <row r="966" spans="3:4" ht="15.75" customHeight="1" x14ac:dyDescent="0.25">
      <c r="C966" s="128"/>
      <c r="D966" s="128"/>
    </row>
    <row r="967" spans="3:4" ht="15.75" customHeight="1" x14ac:dyDescent="0.25">
      <c r="C967" s="128"/>
      <c r="D967" s="128"/>
    </row>
    <row r="968" spans="3:4" ht="15.75" customHeight="1" x14ac:dyDescent="0.25">
      <c r="C968" s="128"/>
      <c r="D968" s="128"/>
    </row>
    <row r="969" spans="3:4" ht="15.75" customHeight="1" x14ac:dyDescent="0.25">
      <c r="C969" s="128"/>
      <c r="D969" s="128"/>
    </row>
    <row r="970" spans="3:4" ht="15.75" customHeight="1" x14ac:dyDescent="0.25">
      <c r="C970" s="128"/>
      <c r="D970" s="128"/>
    </row>
    <row r="971" spans="3:4" ht="15.75" customHeight="1" x14ac:dyDescent="0.25">
      <c r="C971" s="128"/>
      <c r="D971" s="128"/>
    </row>
    <row r="972" spans="3:4" ht="15.75" customHeight="1" x14ac:dyDescent="0.25">
      <c r="C972" s="128"/>
      <c r="D972" s="128"/>
    </row>
    <row r="973" spans="3:4" ht="15.75" customHeight="1" x14ac:dyDescent="0.25">
      <c r="C973" s="128"/>
      <c r="D973" s="128"/>
    </row>
    <row r="974" spans="3:4" ht="15.75" customHeight="1" x14ac:dyDescent="0.25">
      <c r="C974" s="128"/>
      <c r="D974" s="128"/>
    </row>
    <row r="975" spans="3:4" ht="15.75" customHeight="1" x14ac:dyDescent="0.25">
      <c r="C975" s="128"/>
      <c r="D975" s="128"/>
    </row>
    <row r="976" spans="3:4" ht="15.75" customHeight="1" x14ac:dyDescent="0.25">
      <c r="C976" s="128"/>
      <c r="D976" s="128"/>
    </row>
    <row r="977" spans="3:4" ht="15.75" customHeight="1" x14ac:dyDescent="0.25">
      <c r="C977" s="128"/>
      <c r="D977" s="128"/>
    </row>
    <row r="978" spans="3:4" ht="15.75" customHeight="1" x14ac:dyDescent="0.25">
      <c r="C978" s="128"/>
      <c r="D978" s="128"/>
    </row>
    <row r="979" spans="3:4" ht="15.75" customHeight="1" x14ac:dyDescent="0.25">
      <c r="C979" s="128"/>
      <c r="D979" s="128"/>
    </row>
    <row r="980" spans="3:4" ht="15.75" customHeight="1" x14ac:dyDescent="0.25">
      <c r="C980" s="128"/>
      <c r="D980" s="128"/>
    </row>
    <row r="981" spans="3:4" ht="15.75" customHeight="1" x14ac:dyDescent="0.25">
      <c r="C981" s="128"/>
      <c r="D981" s="128"/>
    </row>
    <row r="982" spans="3:4" ht="15.75" customHeight="1" x14ac:dyDescent="0.25">
      <c r="C982" s="128"/>
      <c r="D982" s="128"/>
    </row>
    <row r="983" spans="3:4" ht="15.75" customHeight="1" x14ac:dyDescent="0.25">
      <c r="C983" s="128"/>
      <c r="D983" s="128"/>
    </row>
    <row r="984" spans="3:4" ht="15.75" customHeight="1" x14ac:dyDescent="0.25">
      <c r="C984" s="128"/>
      <c r="D984" s="128"/>
    </row>
    <row r="985" spans="3:4" ht="15.75" customHeight="1" x14ac:dyDescent="0.25">
      <c r="C985" s="128"/>
      <c r="D985" s="128"/>
    </row>
    <row r="986" spans="3:4" ht="15.75" customHeight="1" x14ac:dyDescent="0.25">
      <c r="C986" s="128"/>
      <c r="D986" s="128"/>
    </row>
    <row r="987" spans="3:4" ht="15.75" customHeight="1" x14ac:dyDescent="0.25">
      <c r="C987" s="128"/>
      <c r="D987" s="128"/>
    </row>
    <row r="988" spans="3:4" ht="15.75" customHeight="1" x14ac:dyDescent="0.25">
      <c r="C988" s="128"/>
      <c r="D988" s="128"/>
    </row>
    <row r="989" spans="3:4" ht="15.75" customHeight="1" x14ac:dyDescent="0.25">
      <c r="C989" s="128"/>
      <c r="D989" s="128"/>
    </row>
    <row r="990" spans="3:4" ht="15.75" customHeight="1" x14ac:dyDescent="0.25">
      <c r="C990" s="128"/>
      <c r="D990" s="128"/>
    </row>
    <row r="991" spans="3:4" ht="15.75" customHeight="1" x14ac:dyDescent="0.25">
      <c r="C991" s="128"/>
      <c r="D991" s="128"/>
    </row>
    <row r="992" spans="3:4" ht="15.75" customHeight="1" x14ac:dyDescent="0.25">
      <c r="C992" s="128"/>
      <c r="D992" s="128"/>
    </row>
    <row r="993" spans="3:4" ht="15.75" customHeight="1" x14ac:dyDescent="0.25">
      <c r="C993" s="128"/>
      <c r="D993" s="128"/>
    </row>
    <row r="994" spans="3:4" ht="15.75" customHeight="1" x14ac:dyDescent="0.25">
      <c r="C994" s="128"/>
      <c r="D994" s="128"/>
    </row>
    <row r="995" spans="3:4" ht="15.75" customHeight="1" x14ac:dyDescent="0.25">
      <c r="C995" s="128"/>
      <c r="D995" s="128"/>
    </row>
    <row r="996" spans="3:4" ht="15.75" customHeight="1" x14ac:dyDescent="0.25">
      <c r="C996" s="128"/>
      <c r="D996" s="128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9EEA-76ED-43B4-8D4D-513BCD9CCBA0}">
  <sheetPr codeName="Sheet17">
    <tabColor theme="5" tint="0.39997558519241921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2.71093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306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46357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4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56.2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46357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46387</v>
      </c>
    </row>
    <row r="16" spans="2:26" ht="18" customHeight="1" x14ac:dyDescent="0.25">
      <c r="B16" s="431">
        <v>2</v>
      </c>
      <c r="C16" s="451">
        <v>46388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46418</v>
      </c>
    </row>
    <row r="17" spans="2:26" ht="18" customHeight="1" x14ac:dyDescent="0.25">
      <c r="B17" s="431">
        <v>3</v>
      </c>
      <c r="C17" s="451">
        <v>46419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46446</v>
      </c>
    </row>
    <row r="18" spans="2:26" ht="18" customHeight="1" x14ac:dyDescent="0.25">
      <c r="B18" s="431">
        <v>4</v>
      </c>
      <c r="C18" s="451">
        <v>46447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46477</v>
      </c>
    </row>
    <row r="19" spans="2:26" ht="18" customHeight="1" x14ac:dyDescent="0.25">
      <c r="B19" s="431">
        <v>5</v>
      </c>
      <c r="C19" s="451">
        <v>46478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46507</v>
      </c>
    </row>
    <row r="20" spans="2:26" ht="18" customHeight="1" x14ac:dyDescent="0.25">
      <c r="B20" s="431">
        <v>6</v>
      </c>
      <c r="C20" s="451">
        <v>46508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46538</v>
      </c>
    </row>
    <row r="21" spans="2:26" ht="18" customHeight="1" x14ac:dyDescent="0.25">
      <c r="B21" s="431">
        <v>7</v>
      </c>
      <c r="C21" s="451">
        <v>46539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46568</v>
      </c>
    </row>
    <row r="22" spans="2:26" ht="18" customHeight="1" x14ac:dyDescent="0.25">
      <c r="B22" s="431">
        <v>8</v>
      </c>
      <c r="C22" s="451">
        <v>46569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46599</v>
      </c>
    </row>
    <row r="23" spans="2:26" ht="18" customHeight="1" x14ac:dyDescent="0.25">
      <c r="B23" s="431">
        <v>9</v>
      </c>
      <c r="C23" s="451">
        <v>46600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46630</v>
      </c>
    </row>
    <row r="24" spans="2:26" ht="18" customHeight="1" x14ac:dyDescent="0.25">
      <c r="B24" s="431">
        <v>10</v>
      </c>
      <c r="C24" s="451">
        <v>46631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46660</v>
      </c>
    </row>
    <row r="25" spans="2:26" ht="18" customHeight="1" x14ac:dyDescent="0.25">
      <c r="B25" s="431">
        <v>11</v>
      </c>
      <c r="C25" s="451">
        <v>46661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46691</v>
      </c>
    </row>
    <row r="26" spans="2:26" ht="18" customHeight="1" x14ac:dyDescent="0.25">
      <c r="B26" s="431">
        <v>12</v>
      </c>
      <c r="C26" s="451">
        <v>46692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46721</v>
      </c>
    </row>
    <row r="27" spans="2:26" ht="18" customHeight="1" x14ac:dyDescent="0.25">
      <c r="B27" s="431">
        <v>13</v>
      </c>
      <c r="C27" s="451">
        <v>46722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46752</v>
      </c>
    </row>
    <row r="28" spans="2:26" ht="18" customHeight="1" x14ac:dyDescent="0.25">
      <c r="B28" s="431">
        <v>14</v>
      </c>
      <c r="C28" s="451">
        <v>46753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46783</v>
      </c>
    </row>
    <row r="29" spans="2:26" ht="18" customHeight="1" x14ac:dyDescent="0.25">
      <c r="B29" s="431">
        <v>15</v>
      </c>
      <c r="C29" s="451">
        <v>46784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46812</v>
      </c>
    </row>
    <row r="30" spans="2:26" ht="18" customHeight="1" x14ac:dyDescent="0.25">
      <c r="B30" s="431">
        <v>16</v>
      </c>
      <c r="C30" s="451">
        <v>46813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46843</v>
      </c>
    </row>
    <row r="31" spans="2:26" ht="18" customHeight="1" x14ac:dyDescent="0.25">
      <c r="B31" s="431">
        <v>17</v>
      </c>
      <c r="C31" s="451">
        <v>46844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46873</v>
      </c>
    </row>
    <row r="32" spans="2:26" ht="18" customHeight="1" x14ac:dyDescent="0.25">
      <c r="B32" s="431">
        <v>18</v>
      </c>
      <c r="C32" s="451">
        <v>46874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46904</v>
      </c>
    </row>
    <row r="33" spans="2:26" ht="18" customHeight="1" x14ac:dyDescent="0.25">
      <c r="B33" s="431">
        <v>19</v>
      </c>
      <c r="C33" s="451">
        <v>46905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46934</v>
      </c>
    </row>
    <row r="34" spans="2:26" ht="18" customHeight="1" x14ac:dyDescent="0.25">
      <c r="B34" s="431">
        <v>20</v>
      </c>
      <c r="C34" s="451">
        <v>46935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46965</v>
      </c>
    </row>
    <row r="35" spans="2:26" ht="18" customHeight="1" x14ac:dyDescent="0.25">
      <c r="B35" s="431">
        <v>21</v>
      </c>
      <c r="C35" s="451">
        <v>46966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46996</v>
      </c>
    </row>
    <row r="36" spans="2:26" ht="18" customHeight="1" x14ac:dyDescent="0.25">
      <c r="B36" s="431">
        <v>22</v>
      </c>
      <c r="C36" s="451">
        <v>46997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47026</v>
      </c>
    </row>
    <row r="37" spans="2:26" ht="18" customHeight="1" x14ac:dyDescent="0.25">
      <c r="B37" s="431">
        <v>23</v>
      </c>
      <c r="C37" s="451">
        <v>47027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47057</v>
      </c>
    </row>
    <row r="38" spans="2:26" ht="18" customHeight="1" x14ac:dyDescent="0.25">
      <c r="B38" s="431">
        <v>24</v>
      </c>
      <c r="C38" s="451">
        <v>47058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47087</v>
      </c>
    </row>
    <row r="39" spans="2:26" ht="18" customHeight="1" x14ac:dyDescent="0.25">
      <c r="B39" s="431">
        <v>25</v>
      </c>
      <c r="C39" s="451">
        <v>47088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47118</v>
      </c>
    </row>
    <row r="40" spans="2:26" ht="18" customHeight="1" x14ac:dyDescent="0.25">
      <c r="B40" s="431">
        <v>26</v>
      </c>
      <c r="C40" s="451">
        <v>47119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47149</v>
      </c>
    </row>
    <row r="41" spans="2:26" ht="18" customHeight="1" x14ac:dyDescent="0.25">
      <c r="B41" s="431">
        <v>27</v>
      </c>
      <c r="C41" s="451">
        <v>47150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47177</v>
      </c>
    </row>
    <row r="42" spans="2:26" ht="18" customHeight="1" x14ac:dyDescent="0.25">
      <c r="B42" s="431">
        <v>28</v>
      </c>
      <c r="C42" s="451">
        <v>47178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47208</v>
      </c>
    </row>
    <row r="43" spans="2:26" ht="18" customHeight="1" x14ac:dyDescent="0.25">
      <c r="B43" s="431">
        <v>29</v>
      </c>
      <c r="C43" s="451">
        <v>47209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47238</v>
      </c>
    </row>
    <row r="44" spans="2:26" ht="18" customHeight="1" x14ac:dyDescent="0.25">
      <c r="B44" s="431">
        <v>30</v>
      </c>
      <c r="C44" s="451">
        <v>47239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47269</v>
      </c>
    </row>
    <row r="45" spans="2:26" ht="18" customHeight="1" x14ac:dyDescent="0.25">
      <c r="B45" s="431">
        <v>31</v>
      </c>
      <c r="C45" s="451">
        <v>47270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47299</v>
      </c>
    </row>
    <row r="46" spans="2:26" ht="18" customHeight="1" x14ac:dyDescent="0.25">
      <c r="B46" s="431">
        <v>32</v>
      </c>
      <c r="C46" s="451">
        <v>47300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47330</v>
      </c>
    </row>
    <row r="47" spans="2:26" ht="18" customHeight="1" x14ac:dyDescent="0.25">
      <c r="B47" s="431">
        <v>33</v>
      </c>
      <c r="C47" s="451">
        <v>47331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47361</v>
      </c>
    </row>
    <row r="48" spans="2:26" ht="18" customHeight="1" x14ac:dyDescent="0.25">
      <c r="B48" s="431">
        <v>34</v>
      </c>
      <c r="C48" s="451">
        <v>47362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47391</v>
      </c>
    </row>
    <row r="49" spans="2:26" ht="18" customHeight="1" x14ac:dyDescent="0.25">
      <c r="B49" s="431">
        <v>35</v>
      </c>
      <c r="C49" s="451">
        <v>47392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47422</v>
      </c>
    </row>
    <row r="50" spans="2:26" ht="18" customHeight="1" x14ac:dyDescent="0.25">
      <c r="B50" s="431">
        <v>36</v>
      </c>
      <c r="C50" s="451">
        <v>47423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47452</v>
      </c>
    </row>
    <row r="51" spans="2:26" ht="18" customHeight="1" x14ac:dyDescent="0.25">
      <c r="B51" s="431">
        <v>37</v>
      </c>
      <c r="C51" s="451">
        <v>47453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47483</v>
      </c>
    </row>
    <row r="52" spans="2:26" ht="18" customHeight="1" x14ac:dyDescent="0.25">
      <c r="B52" s="431">
        <v>38</v>
      </c>
      <c r="C52" s="451">
        <v>47484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47514</v>
      </c>
    </row>
    <row r="53" spans="2:26" ht="18" customHeight="1" x14ac:dyDescent="0.25">
      <c r="B53" s="431">
        <v>39</v>
      </c>
      <c r="C53" s="451">
        <v>47515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47542</v>
      </c>
    </row>
    <row r="54" spans="2:26" ht="18" customHeight="1" x14ac:dyDescent="0.25">
      <c r="B54" s="431">
        <v>40</v>
      </c>
      <c r="C54" s="451">
        <v>47543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47573</v>
      </c>
    </row>
    <row r="55" spans="2:26" ht="18" customHeight="1" x14ac:dyDescent="0.25">
      <c r="B55" s="431">
        <v>41</v>
      </c>
      <c r="C55" s="451">
        <v>47574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47603</v>
      </c>
    </row>
    <row r="56" spans="2:26" ht="18" customHeight="1" x14ac:dyDescent="0.25">
      <c r="B56" s="431">
        <v>42</v>
      </c>
      <c r="C56" s="451">
        <v>47604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47634</v>
      </c>
    </row>
    <row r="57" spans="2:26" ht="18" customHeight="1" x14ac:dyDescent="0.25">
      <c r="B57" s="431">
        <v>43</v>
      </c>
      <c r="C57" s="451">
        <v>47635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47664</v>
      </c>
    </row>
    <row r="58" spans="2:26" ht="18" customHeight="1" x14ac:dyDescent="0.25">
      <c r="B58" s="431">
        <v>44</v>
      </c>
      <c r="C58" s="451">
        <v>47665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47695</v>
      </c>
    </row>
    <row r="59" spans="2:26" ht="18" customHeight="1" x14ac:dyDescent="0.25">
      <c r="B59" s="431">
        <v>45</v>
      </c>
      <c r="C59" s="451">
        <v>47696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47726</v>
      </c>
    </row>
    <row r="60" spans="2:26" ht="18" customHeight="1" x14ac:dyDescent="0.25">
      <c r="B60" s="431">
        <v>46</v>
      </c>
      <c r="C60" s="451">
        <v>47727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47756</v>
      </c>
    </row>
    <row r="61" spans="2:26" ht="18" customHeight="1" x14ac:dyDescent="0.25">
      <c r="B61" s="431">
        <v>47</v>
      </c>
      <c r="C61" s="451">
        <v>47757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47787</v>
      </c>
    </row>
    <row r="62" spans="2:26" ht="18" customHeight="1" x14ac:dyDescent="0.25">
      <c r="B62" s="431">
        <v>48</v>
      </c>
      <c r="C62" s="451">
        <v>47788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47817</v>
      </c>
    </row>
    <row r="63" spans="2:26" ht="18" customHeight="1" x14ac:dyDescent="0.25">
      <c r="B63" s="431">
        <v>49</v>
      </c>
      <c r="C63" s="451">
        <v>47818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47848</v>
      </c>
    </row>
    <row r="64" spans="2:26" ht="18" customHeight="1" x14ac:dyDescent="0.25">
      <c r="B64" s="431">
        <v>50</v>
      </c>
      <c r="C64" s="451">
        <v>47849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47879</v>
      </c>
    </row>
    <row r="65" spans="2:26" ht="18" customHeight="1" x14ac:dyDescent="0.25">
      <c r="B65" s="431">
        <v>51</v>
      </c>
      <c r="C65" s="451">
        <v>47880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47907</v>
      </c>
    </row>
    <row r="66" spans="2:26" ht="18" customHeight="1" x14ac:dyDescent="0.25">
      <c r="B66" s="431">
        <v>52</v>
      </c>
      <c r="C66" s="451">
        <v>47908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47938</v>
      </c>
    </row>
    <row r="67" spans="2:26" ht="18" customHeight="1" x14ac:dyDescent="0.25">
      <c r="B67" s="431">
        <v>53</v>
      </c>
      <c r="C67" s="451">
        <v>47939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47968</v>
      </c>
    </row>
    <row r="68" spans="2:26" ht="18" customHeight="1" x14ac:dyDescent="0.25">
      <c r="B68" s="431">
        <v>54</v>
      </c>
      <c r="C68" s="451">
        <v>47969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47999</v>
      </c>
    </row>
    <row r="69" spans="2:26" ht="18" customHeight="1" x14ac:dyDescent="0.25">
      <c r="B69" s="431">
        <v>55</v>
      </c>
      <c r="C69" s="451">
        <v>48000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48029</v>
      </c>
    </row>
    <row r="70" spans="2:26" ht="18" customHeight="1" x14ac:dyDescent="0.25">
      <c r="B70" s="431">
        <v>56</v>
      </c>
      <c r="C70" s="451">
        <v>48030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48060</v>
      </c>
    </row>
    <row r="71" spans="2:26" ht="18" customHeight="1" x14ac:dyDescent="0.25">
      <c r="B71" s="431">
        <v>57</v>
      </c>
      <c r="C71" s="451">
        <v>48061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48091</v>
      </c>
    </row>
    <row r="72" spans="2:26" ht="18" customHeight="1" x14ac:dyDescent="0.25">
      <c r="B72" s="431">
        <v>58</v>
      </c>
      <c r="C72" s="451">
        <v>48092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48121</v>
      </c>
    </row>
    <row r="73" spans="2:26" ht="18" customHeight="1" x14ac:dyDescent="0.25">
      <c r="B73" s="431">
        <v>59</v>
      </c>
      <c r="C73" s="451">
        <v>48122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48152</v>
      </c>
    </row>
    <row r="74" spans="2:26" ht="18" customHeight="1" x14ac:dyDescent="0.25">
      <c r="B74" s="431">
        <v>60</v>
      </c>
      <c r="C74" s="451">
        <v>48153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48182</v>
      </c>
    </row>
    <row r="75" spans="2:26" ht="18" customHeight="1" x14ac:dyDescent="0.25">
      <c r="B75" s="431">
        <v>61</v>
      </c>
      <c r="C75" s="451">
        <v>48183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48213</v>
      </c>
    </row>
    <row r="76" spans="2:26" ht="18" customHeight="1" x14ac:dyDescent="0.25">
      <c r="B76" s="431">
        <v>62</v>
      </c>
      <c r="C76" s="451">
        <v>48214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48244</v>
      </c>
    </row>
    <row r="77" spans="2:26" ht="18" customHeight="1" x14ac:dyDescent="0.25">
      <c r="B77" s="431">
        <v>63</v>
      </c>
      <c r="C77" s="451">
        <v>48245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48273</v>
      </c>
    </row>
    <row r="78" spans="2:26" ht="18" customHeight="1" x14ac:dyDescent="0.25">
      <c r="B78" s="431">
        <v>64</v>
      </c>
      <c r="C78" s="451">
        <v>48274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48304</v>
      </c>
    </row>
    <row r="79" spans="2:26" ht="18" customHeight="1" x14ac:dyDescent="0.25">
      <c r="B79" s="431">
        <v>65</v>
      </c>
      <c r="C79" s="451">
        <v>48305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48334</v>
      </c>
    </row>
    <row r="80" spans="2:26" ht="18" customHeight="1" x14ac:dyDescent="0.25">
      <c r="B80" s="431">
        <v>66</v>
      </c>
      <c r="C80" s="451">
        <v>48335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48365</v>
      </c>
    </row>
    <row r="81" spans="2:26" ht="18" customHeight="1" x14ac:dyDescent="0.25">
      <c r="B81" s="431">
        <v>67</v>
      </c>
      <c r="C81" s="451">
        <v>48366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48395</v>
      </c>
    </row>
    <row r="82" spans="2:26" ht="18" customHeight="1" x14ac:dyDescent="0.25">
      <c r="B82" s="431">
        <v>68</v>
      </c>
      <c r="C82" s="451">
        <v>48396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48426</v>
      </c>
    </row>
    <row r="83" spans="2:26" ht="18" customHeight="1" x14ac:dyDescent="0.25">
      <c r="B83" s="431">
        <v>69</v>
      </c>
      <c r="C83" s="451">
        <v>48427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48457</v>
      </c>
    </row>
    <row r="84" spans="2:26" ht="18" customHeight="1" x14ac:dyDescent="0.25">
      <c r="B84" s="431">
        <v>70</v>
      </c>
      <c r="C84" s="451">
        <v>48458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48487</v>
      </c>
    </row>
    <row r="85" spans="2:26" ht="18" customHeight="1" x14ac:dyDescent="0.25">
      <c r="B85" s="431">
        <v>71</v>
      </c>
      <c r="C85" s="451">
        <v>48488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48518</v>
      </c>
    </row>
    <row r="86" spans="2:26" ht="18" customHeight="1" x14ac:dyDescent="0.25">
      <c r="B86" s="431">
        <v>72</v>
      </c>
      <c r="C86" s="451">
        <v>48519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48548</v>
      </c>
    </row>
    <row r="87" spans="2:26" ht="18" customHeight="1" x14ac:dyDescent="0.25">
      <c r="B87" s="431">
        <v>73</v>
      </c>
      <c r="C87" s="451">
        <v>48549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48579</v>
      </c>
    </row>
    <row r="88" spans="2:26" ht="18" customHeight="1" x14ac:dyDescent="0.25">
      <c r="B88" s="431">
        <v>74</v>
      </c>
      <c r="C88" s="451">
        <v>48580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48610</v>
      </c>
    </row>
    <row r="89" spans="2:26" ht="18" customHeight="1" x14ac:dyDescent="0.25">
      <c r="B89" s="431">
        <v>75</v>
      </c>
      <c r="C89" s="451">
        <v>48611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48638</v>
      </c>
    </row>
    <row r="90" spans="2:26" ht="18" customHeight="1" x14ac:dyDescent="0.25">
      <c r="B90" s="431">
        <v>76</v>
      </c>
      <c r="C90" s="451">
        <v>48639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48669</v>
      </c>
    </row>
    <row r="91" spans="2:26" ht="18" customHeight="1" x14ac:dyDescent="0.25">
      <c r="B91" s="431">
        <v>77</v>
      </c>
      <c r="C91" s="451">
        <v>48670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48699</v>
      </c>
    </row>
    <row r="92" spans="2:26" ht="18" customHeight="1" x14ac:dyDescent="0.25">
      <c r="B92" s="431">
        <v>78</v>
      </c>
      <c r="C92" s="451">
        <v>48700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48730</v>
      </c>
    </row>
    <row r="93" spans="2:26" ht="18" customHeight="1" x14ac:dyDescent="0.25">
      <c r="B93" s="431">
        <v>79</v>
      </c>
      <c r="C93" s="451">
        <v>48731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48760</v>
      </c>
    </row>
    <row r="94" spans="2:26" ht="18" customHeight="1" x14ac:dyDescent="0.25">
      <c r="B94" s="431">
        <v>80</v>
      </c>
      <c r="C94" s="451">
        <v>48761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48791</v>
      </c>
    </row>
    <row r="95" spans="2:26" ht="18" customHeight="1" x14ac:dyDescent="0.25">
      <c r="B95" s="431">
        <v>81</v>
      </c>
      <c r="C95" s="451">
        <v>48792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48822</v>
      </c>
    </row>
    <row r="96" spans="2:26" ht="18" customHeight="1" x14ac:dyDescent="0.25">
      <c r="B96" s="431">
        <v>82</v>
      </c>
      <c r="C96" s="451">
        <v>48823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48852</v>
      </c>
    </row>
    <row r="97" spans="2:26" ht="18" customHeight="1" x14ac:dyDescent="0.25">
      <c r="B97" s="431">
        <v>83</v>
      </c>
      <c r="C97" s="451">
        <v>48853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48883</v>
      </c>
    </row>
    <row r="98" spans="2:26" ht="18" customHeight="1" x14ac:dyDescent="0.25">
      <c r="B98" s="431">
        <v>84</v>
      </c>
      <c r="C98" s="451">
        <v>48884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48913</v>
      </c>
    </row>
    <row r="99" spans="2:26" ht="18" customHeight="1" x14ac:dyDescent="0.25">
      <c r="B99" s="431">
        <v>85</v>
      </c>
      <c r="C99" s="451">
        <v>48914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48944</v>
      </c>
    </row>
    <row r="100" spans="2:26" ht="18" customHeight="1" x14ac:dyDescent="0.25">
      <c r="B100" s="431">
        <v>86</v>
      </c>
      <c r="C100" s="451">
        <v>48945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48975</v>
      </c>
    </row>
    <row r="101" spans="2:26" ht="18" customHeight="1" x14ac:dyDescent="0.25">
      <c r="B101" s="431">
        <v>87</v>
      </c>
      <c r="C101" s="451">
        <v>48976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49003</v>
      </c>
    </row>
    <row r="102" spans="2:26" ht="18" customHeight="1" x14ac:dyDescent="0.25">
      <c r="B102" s="431">
        <v>88</v>
      </c>
      <c r="C102" s="451">
        <v>49004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49034</v>
      </c>
    </row>
    <row r="103" spans="2:26" ht="18" customHeight="1" x14ac:dyDescent="0.25">
      <c r="B103" s="431">
        <v>89</v>
      </c>
      <c r="C103" s="451">
        <v>49035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49064</v>
      </c>
    </row>
    <row r="104" spans="2:26" ht="18" customHeight="1" x14ac:dyDescent="0.25">
      <c r="B104" s="431">
        <v>90</v>
      </c>
      <c r="C104" s="451">
        <v>49065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49095</v>
      </c>
    </row>
    <row r="105" spans="2:26" ht="18" customHeight="1" x14ac:dyDescent="0.25">
      <c r="B105" s="431">
        <v>91</v>
      </c>
      <c r="C105" s="451">
        <v>49096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49125</v>
      </c>
    </row>
    <row r="106" spans="2:26" ht="18" customHeight="1" x14ac:dyDescent="0.25">
      <c r="B106" s="431">
        <v>92</v>
      </c>
      <c r="C106" s="451">
        <v>49126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49156</v>
      </c>
    </row>
    <row r="107" spans="2:26" ht="18" customHeight="1" x14ac:dyDescent="0.25">
      <c r="B107" s="431">
        <v>93</v>
      </c>
      <c r="C107" s="451">
        <v>49157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49187</v>
      </c>
    </row>
    <row r="108" spans="2:26" ht="18" customHeight="1" x14ac:dyDescent="0.25">
      <c r="B108" s="431">
        <v>94</v>
      </c>
      <c r="C108" s="451">
        <v>49188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49217</v>
      </c>
    </row>
    <row r="109" spans="2:26" ht="18" customHeight="1" x14ac:dyDescent="0.25">
      <c r="B109" s="431">
        <v>95</v>
      </c>
      <c r="C109" s="451">
        <v>49218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49248</v>
      </c>
    </row>
    <row r="110" spans="2:26" ht="18" customHeight="1" x14ac:dyDescent="0.25">
      <c r="B110" s="431">
        <v>96</v>
      </c>
      <c r="C110" s="451">
        <v>49249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49278</v>
      </c>
    </row>
    <row r="111" spans="2:26" ht="18" customHeight="1" x14ac:dyDescent="0.25">
      <c r="B111" s="431">
        <v>97</v>
      </c>
      <c r="C111" s="451">
        <v>49279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49309</v>
      </c>
    </row>
    <row r="112" spans="2:26" ht="18" customHeight="1" x14ac:dyDescent="0.25">
      <c r="B112" s="431">
        <v>98</v>
      </c>
      <c r="C112" s="451">
        <v>49310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49340</v>
      </c>
    </row>
    <row r="113" spans="2:26" ht="18" customHeight="1" x14ac:dyDescent="0.25">
      <c r="B113" s="431">
        <v>99</v>
      </c>
      <c r="C113" s="451">
        <v>49341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49368</v>
      </c>
    </row>
    <row r="114" spans="2:26" ht="18" customHeight="1" x14ac:dyDescent="0.25">
      <c r="B114" s="431">
        <v>100</v>
      </c>
      <c r="C114" s="451">
        <v>49369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49399</v>
      </c>
    </row>
    <row r="115" spans="2:26" ht="18" customHeight="1" x14ac:dyDescent="0.25">
      <c r="B115" s="431">
        <v>101</v>
      </c>
      <c r="C115" s="451">
        <v>49400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49429</v>
      </c>
    </row>
    <row r="116" spans="2:26" ht="18" customHeight="1" x14ac:dyDescent="0.25">
      <c r="B116" s="431">
        <v>102</v>
      </c>
      <c r="C116" s="451">
        <v>49430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49460</v>
      </c>
    </row>
    <row r="117" spans="2:26" ht="18" customHeight="1" x14ac:dyDescent="0.25">
      <c r="B117" s="431">
        <v>103</v>
      </c>
      <c r="C117" s="451">
        <v>49461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49490</v>
      </c>
    </row>
    <row r="118" spans="2:26" ht="18" customHeight="1" x14ac:dyDescent="0.25">
      <c r="B118" s="431">
        <v>104</v>
      </c>
      <c r="C118" s="451">
        <v>49491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49521</v>
      </c>
    </row>
    <row r="119" spans="2:26" ht="18" customHeight="1" x14ac:dyDescent="0.25">
      <c r="B119" s="431">
        <v>105</v>
      </c>
      <c r="C119" s="451">
        <v>49522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49552</v>
      </c>
    </row>
    <row r="120" spans="2:26" ht="18" customHeight="1" x14ac:dyDescent="0.25">
      <c r="B120" s="431">
        <v>106</v>
      </c>
      <c r="C120" s="451">
        <v>49553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49582</v>
      </c>
    </row>
    <row r="121" spans="2:26" ht="18" customHeight="1" x14ac:dyDescent="0.25">
      <c r="B121" s="431">
        <v>107</v>
      </c>
      <c r="C121" s="451">
        <v>49583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49613</v>
      </c>
    </row>
    <row r="122" spans="2:26" ht="18" customHeight="1" x14ac:dyDescent="0.25">
      <c r="B122" s="431">
        <v>108</v>
      </c>
      <c r="C122" s="451">
        <v>49614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49643</v>
      </c>
    </row>
    <row r="123" spans="2:26" ht="18" customHeight="1" x14ac:dyDescent="0.25">
      <c r="B123" s="431">
        <v>109</v>
      </c>
      <c r="C123" s="451">
        <v>49644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49674</v>
      </c>
    </row>
    <row r="124" spans="2:26" ht="18" customHeight="1" x14ac:dyDescent="0.25">
      <c r="B124" s="431">
        <v>110</v>
      </c>
      <c r="C124" s="451">
        <v>49675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49705</v>
      </c>
    </row>
    <row r="125" spans="2:26" ht="18" customHeight="1" x14ac:dyDescent="0.25">
      <c r="B125" s="431">
        <v>111</v>
      </c>
      <c r="C125" s="451">
        <v>49706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49734</v>
      </c>
    </row>
    <row r="126" spans="2:26" ht="18" customHeight="1" x14ac:dyDescent="0.25">
      <c r="B126" s="431">
        <v>112</v>
      </c>
      <c r="C126" s="451">
        <v>49735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49765</v>
      </c>
    </row>
    <row r="127" spans="2:26" ht="18" customHeight="1" x14ac:dyDescent="0.25">
      <c r="B127" s="431">
        <v>113</v>
      </c>
      <c r="C127" s="451">
        <v>49766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49795</v>
      </c>
    </row>
    <row r="128" spans="2:26" ht="18" customHeight="1" x14ac:dyDescent="0.25">
      <c r="B128" s="431">
        <v>114</v>
      </c>
      <c r="C128" s="451">
        <v>49796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49826</v>
      </c>
    </row>
    <row r="129" spans="2:26" ht="18" customHeight="1" x14ac:dyDescent="0.25">
      <c r="B129" s="431">
        <v>115</v>
      </c>
      <c r="C129" s="451">
        <v>49827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49856</v>
      </c>
    </row>
    <row r="130" spans="2:26" ht="18" customHeight="1" x14ac:dyDescent="0.25">
      <c r="B130" s="431">
        <v>116</v>
      </c>
      <c r="C130" s="451">
        <v>49857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49887</v>
      </c>
    </row>
    <row r="131" spans="2:26" ht="18" customHeight="1" x14ac:dyDescent="0.25">
      <c r="B131" s="431">
        <v>117</v>
      </c>
      <c r="C131" s="451">
        <v>49888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49918</v>
      </c>
    </row>
    <row r="132" spans="2:26" ht="18" customHeight="1" x14ac:dyDescent="0.25">
      <c r="B132" s="431">
        <v>118</v>
      </c>
      <c r="C132" s="451">
        <v>49919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49948</v>
      </c>
    </row>
    <row r="133" spans="2:26" ht="18" customHeight="1" x14ac:dyDescent="0.25">
      <c r="B133" s="431">
        <v>119</v>
      </c>
      <c r="C133" s="451">
        <v>49949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49979</v>
      </c>
    </row>
    <row r="134" spans="2:26" ht="18" customHeight="1" x14ac:dyDescent="0.25">
      <c r="B134" s="431">
        <v>120</v>
      </c>
      <c r="C134" s="451">
        <v>49980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50009</v>
      </c>
    </row>
    <row r="135" spans="2:26" ht="18" customHeight="1" x14ac:dyDescent="0.25">
      <c r="B135" s="431">
        <v>121</v>
      </c>
      <c r="C135" s="451">
        <v>50010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50040</v>
      </c>
    </row>
    <row r="136" spans="2:26" ht="18" customHeight="1" x14ac:dyDescent="0.25">
      <c r="B136" s="431">
        <v>122</v>
      </c>
      <c r="C136" s="451">
        <v>50041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50071</v>
      </c>
    </row>
    <row r="137" spans="2:26" ht="18" customHeight="1" x14ac:dyDescent="0.25">
      <c r="B137" s="431">
        <v>123</v>
      </c>
      <c r="C137" s="451">
        <v>50072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50099</v>
      </c>
    </row>
    <row r="138" spans="2:26" ht="18" customHeight="1" x14ac:dyDescent="0.25">
      <c r="B138" s="431">
        <v>124</v>
      </c>
      <c r="C138" s="451">
        <v>50100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50130</v>
      </c>
    </row>
    <row r="139" spans="2:26" ht="18" customHeight="1" x14ac:dyDescent="0.25">
      <c r="B139" s="431">
        <v>125</v>
      </c>
      <c r="C139" s="451">
        <v>50131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50160</v>
      </c>
    </row>
    <row r="140" spans="2:26" ht="18" customHeight="1" x14ac:dyDescent="0.25">
      <c r="B140" s="431">
        <v>126</v>
      </c>
      <c r="C140" s="451">
        <v>50161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50191</v>
      </c>
    </row>
    <row r="141" spans="2:26" ht="18" customHeight="1" x14ac:dyDescent="0.25">
      <c r="B141" s="431">
        <v>127</v>
      </c>
      <c r="C141" s="451">
        <v>50192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50221</v>
      </c>
    </row>
    <row r="142" spans="2:26" ht="18" customHeight="1" x14ac:dyDescent="0.25">
      <c r="B142" s="431">
        <v>128</v>
      </c>
      <c r="C142" s="451">
        <v>50222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50252</v>
      </c>
    </row>
    <row r="143" spans="2:26" ht="18" customHeight="1" x14ac:dyDescent="0.25">
      <c r="B143" s="431">
        <v>129</v>
      </c>
      <c r="C143" s="451">
        <v>50253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50283</v>
      </c>
    </row>
    <row r="144" spans="2:26" ht="18" customHeight="1" x14ac:dyDescent="0.25">
      <c r="B144" s="431">
        <v>130</v>
      </c>
      <c r="C144" s="451">
        <v>50284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50313</v>
      </c>
    </row>
    <row r="145" spans="2:26" ht="18" customHeight="1" x14ac:dyDescent="0.25">
      <c r="B145" s="431">
        <v>131</v>
      </c>
      <c r="C145" s="451">
        <v>50314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50344</v>
      </c>
    </row>
    <row r="146" spans="2:26" ht="18" customHeight="1" x14ac:dyDescent="0.25">
      <c r="B146" s="431">
        <v>132</v>
      </c>
      <c r="C146" s="451">
        <v>50345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50374</v>
      </c>
    </row>
    <row r="147" spans="2:26" ht="18" customHeight="1" x14ac:dyDescent="0.25">
      <c r="B147" s="431">
        <v>133</v>
      </c>
      <c r="C147" s="451">
        <v>50375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50405</v>
      </c>
    </row>
    <row r="148" spans="2:26" ht="18" customHeight="1" x14ac:dyDescent="0.25">
      <c r="B148" s="431">
        <v>134</v>
      </c>
      <c r="C148" s="451">
        <v>50406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50436</v>
      </c>
    </row>
    <row r="149" spans="2:26" ht="18" customHeight="1" x14ac:dyDescent="0.25">
      <c r="B149" s="431">
        <v>135</v>
      </c>
      <c r="C149" s="451">
        <v>50437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50464</v>
      </c>
    </row>
    <row r="150" spans="2:26" ht="18" customHeight="1" x14ac:dyDescent="0.25">
      <c r="B150" s="431">
        <v>136</v>
      </c>
      <c r="C150" s="451">
        <v>50465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50495</v>
      </c>
    </row>
    <row r="151" spans="2:26" ht="18" customHeight="1" x14ac:dyDescent="0.25">
      <c r="B151" s="431">
        <v>137</v>
      </c>
      <c r="C151" s="451">
        <v>50496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50525</v>
      </c>
    </row>
    <row r="152" spans="2:26" ht="18" customHeight="1" x14ac:dyDescent="0.25">
      <c r="B152" s="431">
        <v>138</v>
      </c>
      <c r="C152" s="451">
        <v>50526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50556</v>
      </c>
    </row>
    <row r="153" spans="2:26" ht="18" customHeight="1" x14ac:dyDescent="0.25">
      <c r="B153" s="431">
        <v>139</v>
      </c>
      <c r="C153" s="451">
        <v>50557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50586</v>
      </c>
    </row>
    <row r="154" spans="2:26" ht="18" customHeight="1" x14ac:dyDescent="0.25">
      <c r="B154" s="431">
        <v>140</v>
      </c>
      <c r="C154" s="451">
        <v>50587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50617</v>
      </c>
    </row>
    <row r="155" spans="2:26" ht="18" customHeight="1" x14ac:dyDescent="0.25">
      <c r="B155" s="431">
        <v>141</v>
      </c>
      <c r="C155" s="451">
        <v>50618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50648</v>
      </c>
    </row>
    <row r="156" spans="2:26" ht="18" customHeight="1" x14ac:dyDescent="0.25">
      <c r="B156" s="431">
        <v>142</v>
      </c>
      <c r="C156" s="451">
        <v>50649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50678</v>
      </c>
    </row>
    <row r="157" spans="2:26" ht="18" customHeight="1" x14ac:dyDescent="0.25">
      <c r="B157" s="431">
        <v>143</v>
      </c>
      <c r="C157" s="451">
        <v>50679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50709</v>
      </c>
    </row>
    <row r="158" spans="2:26" ht="18" customHeight="1" x14ac:dyDescent="0.25">
      <c r="B158" s="431">
        <v>144</v>
      </c>
      <c r="C158" s="451">
        <v>50710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50739</v>
      </c>
    </row>
    <row r="159" spans="2:26" ht="18" customHeight="1" x14ac:dyDescent="0.25">
      <c r="B159" s="431">
        <v>145</v>
      </c>
      <c r="C159" s="451">
        <v>50740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50770</v>
      </c>
    </row>
    <row r="160" spans="2:26" ht="18" customHeight="1" x14ac:dyDescent="0.25">
      <c r="B160" s="431">
        <v>146</v>
      </c>
      <c r="C160" s="451">
        <v>50771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50801</v>
      </c>
    </row>
    <row r="161" spans="2:26" ht="18" customHeight="1" x14ac:dyDescent="0.25">
      <c r="B161" s="431">
        <v>147</v>
      </c>
      <c r="C161" s="451">
        <v>50802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50829</v>
      </c>
    </row>
    <row r="162" spans="2:26" ht="18" customHeight="1" x14ac:dyDescent="0.25">
      <c r="B162" s="431">
        <v>148</v>
      </c>
      <c r="C162" s="451">
        <v>50830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50860</v>
      </c>
    </row>
    <row r="163" spans="2:26" ht="18" customHeight="1" x14ac:dyDescent="0.25">
      <c r="B163" s="431">
        <v>149</v>
      </c>
      <c r="C163" s="451">
        <v>50861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50890</v>
      </c>
    </row>
    <row r="164" spans="2:26" ht="18" customHeight="1" x14ac:dyDescent="0.25">
      <c r="B164" s="431">
        <v>150</v>
      </c>
      <c r="C164" s="451">
        <v>50891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50921</v>
      </c>
    </row>
    <row r="165" spans="2:26" ht="18" customHeight="1" x14ac:dyDescent="0.25">
      <c r="B165" s="431">
        <v>151</v>
      </c>
      <c r="C165" s="451">
        <v>50922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50951</v>
      </c>
    </row>
    <row r="166" spans="2:26" ht="18" customHeight="1" x14ac:dyDescent="0.25">
      <c r="B166" s="431">
        <v>152</v>
      </c>
      <c r="C166" s="451">
        <v>50952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50982</v>
      </c>
    </row>
    <row r="167" spans="2:26" ht="18" customHeight="1" x14ac:dyDescent="0.25">
      <c r="B167" s="431">
        <v>153</v>
      </c>
      <c r="C167" s="451">
        <v>50983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51013</v>
      </c>
    </row>
    <row r="168" spans="2:26" ht="18" customHeight="1" x14ac:dyDescent="0.25">
      <c r="B168" s="431">
        <v>154</v>
      </c>
      <c r="C168" s="451">
        <v>51014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51043</v>
      </c>
    </row>
    <row r="169" spans="2:26" ht="18" customHeight="1" x14ac:dyDescent="0.25">
      <c r="B169" s="431">
        <v>155</v>
      </c>
      <c r="C169" s="451">
        <v>51044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51074</v>
      </c>
    </row>
    <row r="170" spans="2:26" ht="18" customHeight="1" x14ac:dyDescent="0.25">
      <c r="B170" s="431">
        <v>156</v>
      </c>
      <c r="C170" s="451">
        <v>51075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51104</v>
      </c>
    </row>
    <row r="171" spans="2:26" ht="18" customHeight="1" x14ac:dyDescent="0.25">
      <c r="B171" s="431">
        <v>157</v>
      </c>
      <c r="C171" s="451">
        <v>51105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51135</v>
      </c>
    </row>
    <row r="172" spans="2:26" ht="18" customHeight="1" x14ac:dyDescent="0.25">
      <c r="B172" s="431">
        <v>158</v>
      </c>
      <c r="C172" s="451">
        <v>51136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51166</v>
      </c>
    </row>
    <row r="173" spans="2:26" ht="18" customHeight="1" x14ac:dyDescent="0.25">
      <c r="B173" s="431">
        <v>159</v>
      </c>
      <c r="C173" s="451">
        <v>51167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51195</v>
      </c>
    </row>
    <row r="174" spans="2:26" ht="18" customHeight="1" x14ac:dyDescent="0.25">
      <c r="B174" s="431">
        <v>160</v>
      </c>
      <c r="C174" s="451">
        <v>51196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51226</v>
      </c>
    </row>
    <row r="175" spans="2:26" ht="18" customHeight="1" x14ac:dyDescent="0.25">
      <c r="B175" s="431">
        <v>161</v>
      </c>
      <c r="C175" s="451">
        <v>51227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51256</v>
      </c>
    </row>
    <row r="176" spans="2:26" ht="18" customHeight="1" x14ac:dyDescent="0.25">
      <c r="B176" s="431">
        <v>162</v>
      </c>
      <c r="C176" s="451">
        <v>51257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51287</v>
      </c>
    </row>
    <row r="177" spans="2:26" ht="18" customHeight="1" x14ac:dyDescent="0.25">
      <c r="B177" s="431">
        <v>163</v>
      </c>
      <c r="C177" s="451">
        <v>51288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51317</v>
      </c>
    </row>
    <row r="178" spans="2:26" ht="18" customHeight="1" x14ac:dyDescent="0.25">
      <c r="B178" s="431">
        <v>164</v>
      </c>
      <c r="C178" s="451">
        <v>51318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51348</v>
      </c>
    </row>
    <row r="179" spans="2:26" ht="18" customHeight="1" x14ac:dyDescent="0.25">
      <c r="B179" s="431">
        <v>165</v>
      </c>
      <c r="C179" s="451">
        <v>51349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51379</v>
      </c>
    </row>
    <row r="180" spans="2:26" ht="18" customHeight="1" x14ac:dyDescent="0.25">
      <c r="B180" s="431">
        <v>166</v>
      </c>
      <c r="C180" s="451">
        <v>51380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51409</v>
      </c>
    </row>
    <row r="181" spans="2:26" ht="18" customHeight="1" x14ac:dyDescent="0.25">
      <c r="B181" s="431">
        <v>167</v>
      </c>
      <c r="C181" s="451">
        <v>51410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51440</v>
      </c>
    </row>
    <row r="182" spans="2:26" ht="18" customHeight="1" x14ac:dyDescent="0.25">
      <c r="B182" s="431">
        <v>168</v>
      </c>
      <c r="C182" s="451">
        <v>51441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51470</v>
      </c>
    </row>
    <row r="183" spans="2:26" ht="18" customHeight="1" x14ac:dyDescent="0.25">
      <c r="B183" s="431">
        <v>169</v>
      </c>
      <c r="C183" s="451">
        <v>51471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51501</v>
      </c>
    </row>
    <row r="184" spans="2:26" ht="18" customHeight="1" x14ac:dyDescent="0.25">
      <c r="B184" s="431">
        <v>170</v>
      </c>
      <c r="C184" s="451">
        <v>51502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51532</v>
      </c>
    </row>
    <row r="185" spans="2:26" ht="18" customHeight="1" x14ac:dyDescent="0.25">
      <c r="B185" s="431">
        <v>171</v>
      </c>
      <c r="C185" s="451">
        <v>51533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51560</v>
      </c>
    </row>
    <row r="186" spans="2:26" ht="18" customHeight="1" x14ac:dyDescent="0.25">
      <c r="B186" s="431">
        <v>172</v>
      </c>
      <c r="C186" s="451">
        <v>51561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51591</v>
      </c>
    </row>
    <row r="187" spans="2:26" ht="18" customHeight="1" x14ac:dyDescent="0.25">
      <c r="B187" s="431">
        <v>173</v>
      </c>
      <c r="C187" s="451">
        <v>51592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51621</v>
      </c>
    </row>
    <row r="188" spans="2:26" ht="18" customHeight="1" x14ac:dyDescent="0.25">
      <c r="B188" s="431">
        <v>174</v>
      </c>
      <c r="C188" s="451">
        <v>51622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51652</v>
      </c>
    </row>
    <row r="189" spans="2:26" ht="18" customHeight="1" x14ac:dyDescent="0.25">
      <c r="B189" s="431">
        <v>175</v>
      </c>
      <c r="C189" s="451">
        <v>51653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51682</v>
      </c>
    </row>
    <row r="190" spans="2:26" ht="18" customHeight="1" x14ac:dyDescent="0.25">
      <c r="B190" s="431">
        <v>176</v>
      </c>
      <c r="C190" s="451">
        <v>51683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51713</v>
      </c>
    </row>
    <row r="191" spans="2:26" ht="18" customHeight="1" x14ac:dyDescent="0.25">
      <c r="B191" s="431">
        <v>177</v>
      </c>
      <c r="C191" s="451">
        <v>51714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51744</v>
      </c>
    </row>
    <row r="192" spans="2:26" ht="18" customHeight="1" x14ac:dyDescent="0.25">
      <c r="B192" s="431">
        <v>178</v>
      </c>
      <c r="C192" s="451">
        <v>51745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51774</v>
      </c>
    </row>
    <row r="193" spans="2:26" ht="18" customHeight="1" x14ac:dyDescent="0.25">
      <c r="B193" s="431">
        <v>179</v>
      </c>
      <c r="C193" s="451">
        <v>51775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51805</v>
      </c>
    </row>
    <row r="194" spans="2:26" ht="18" customHeight="1" x14ac:dyDescent="0.25">
      <c r="B194" s="431">
        <v>180</v>
      </c>
      <c r="C194" s="451">
        <v>51806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51835</v>
      </c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2:D12"/>
    <mergeCell ref="G12:H12"/>
    <mergeCell ref="I12:K12"/>
    <mergeCell ref="B11:D11"/>
    <mergeCell ref="G10:H10"/>
  </mergeCells>
  <conditionalFormatting sqref="B14:K300">
    <cfRule type="expression" dxfId="41" priority="2">
      <formula>$B14&lt;&gt;""</formula>
    </cfRule>
  </conditionalFormatting>
  <conditionalFormatting sqref="Z14">
    <cfRule type="expression" dxfId="40" priority="1">
      <formula>$B14&lt;&gt;""</formula>
    </cfRule>
  </conditionalFormatting>
  <dataValidations count="26">
    <dataValidation allowBlank="1" showInputMessage="1" showErrorMessage="1" prompt="Total des paiements en avance mis à jour automatiquement" sqref="I8" xr:uid="{262B74BC-E981-4649-8B0D-9AD6F7B18EB1}"/>
    <dataValidation allowBlank="1" showInputMessage="1" showErrorMessage="1" prompt="Nombre de paiements mis à jour automatiquement" sqref="I7" xr:uid="{74D3319B-9F23-43B6-A9A3-F18A049B7DE2}"/>
    <dataValidation allowBlank="1" showInputMessage="1" showErrorMessage="1" prompt="Nombre prévu de paiements mis à jour automatiquement" sqref="I6" xr:uid="{C3450966-5612-4427-9771-67650006EFE2}"/>
    <dataValidation allowBlank="1" showInputMessage="1" showErrorMessage="1" prompt="Montant du paiement programmé mis à jour automatiquement" sqref="I5" xr:uid="{C9D73D6A-5098-40E8-8201-74B591B0B156}"/>
    <dataValidation allowBlank="1" showInputMessage="1" showErrorMessage="1" prompt="Total des intérêts calculé automatiquement" sqref="I9" xr:uid="{FFE2581C-B463-4F22-938D-ABEC8E4F18D0}"/>
    <dataValidation allowBlank="1" showInputMessage="1" showErrorMessage="1" prompt="Entrez le montant du paiement supplémentaire dans cette cellule" sqref="E12" xr:uid="{6257B478-59F5-4C48-90BC-FA6EA3CE1B5C}"/>
    <dataValidation allowBlank="1" showInputMessage="1" showErrorMessage="1" prompt="Entrez la date de début du prêt dans cette cellule" sqref="E9" xr:uid="{3C0E886C-3FEF-44C8-AAA9-070F15582602}"/>
    <dataValidation allowBlank="1" showInputMessage="1" showErrorMessage="1" prompt="Entrez le nombre de paiements par an dans cette cellule" sqref="E8" xr:uid="{F5747480-B4E1-4283-B630-F97683207FCC}"/>
    <dataValidation allowBlank="1" showInputMessage="1" showErrorMessage="1" prompt="Entrez la période de prêt en années dans cette cellule" sqref="E7" xr:uid="{076B6DD2-133B-48D4-8F6F-CF48233224B5}"/>
    <dataValidation allowBlank="1" showInputMessage="1" showErrorMessage="1" prompt="Entrez le taux d’intérêt annuel dans cette cellule" sqref="E6" xr:uid="{8A67EF6F-10AD-407E-86DE-38516E8CEFB7}"/>
    <dataValidation allowBlank="1" showInputMessage="1" showErrorMessage="1" prompt="Entrez le montant du prêt dans cette cellule" sqref="E5" xr:uid="{0B7820B5-E5A4-4C3B-B278-E7679C385A8E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31711B4C-061B-4C5D-9B6F-4392EDA030E9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0837EB26-D58E-4942-89F7-F8FFCFBBE368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A7EED33D-53A6-46B5-A68A-47FF3B151BAA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5EFCC488-9F93-4B1C-98B0-2B36AB75CCCF}"/>
    <dataValidation allowBlank="1" showInputMessage="1" showErrorMessage="1" prompt="Enter the number of months during which only interest will be paid and no principal will be repaid" sqref="E11" xr:uid="{E1116095-0F56-4A9B-8EDE-E7179290E03A}"/>
    <dataValidation allowBlank="1" showInputMessage="1" showErrorMessage="1" prompt="Les intérêts cumulés sont mis à jour automatiquement dans cette colonne" sqref="K14" xr:uid="{9C14C2DF-D9EA-4E9D-83F4-88D7124FE601}"/>
    <dataValidation allowBlank="1" showInputMessage="1" showErrorMessage="1" prompt="Le solde final est mis à jour automatiquement dans cette colonne" sqref="J14" xr:uid="{CE689E18-9F69-49D7-9504-CA9456EE2E74}"/>
    <dataValidation allowBlank="1" showInputMessage="1" showErrorMessage="1" prompt="Les intérêts sont mis à jour automatiquement dans cette colonne" sqref="I14" xr:uid="{273F34AA-C3EB-483F-9B90-02847158205C}"/>
    <dataValidation allowBlank="1" showInputMessage="1" showErrorMessage="1" prompt="Le montant en principal est mis à jour automatiquement dans cette colonne" sqref="H14" xr:uid="{C4B4AF3F-2185-405F-A7F8-76C5072A0E03}"/>
    <dataValidation allowBlank="1" showInputMessage="1" showErrorMessage="1" prompt="Le paiement total est mis à jour automatiquement dans cette colonne" sqref="G14" xr:uid="{8C568A26-351C-43E9-8A17-9F1DCF66EE7B}"/>
    <dataValidation allowBlank="1" showInputMessage="1" showErrorMessage="1" prompt="Le paiement supplémentaire est mis à jour automatiquement dans cette colonne" sqref="F14" xr:uid="{EA1E0D96-9339-43C3-9D48-C29447A8D8B1}"/>
    <dataValidation allowBlank="1" showInputMessage="1" showErrorMessage="1" prompt="Le paiement programmé est mis à jour automatiquement dans cette colonne" sqref="E14" xr:uid="{EA079A23-A8B2-4DEA-84F7-AFA254A66388}"/>
    <dataValidation allowBlank="1" showInputMessage="1" showErrorMessage="1" prompt="Le solde de début est mis à jour automatiquement dans cette colonne" sqref="D14" xr:uid="{0A9D4747-562F-4474-8370-E9E22362BBAE}"/>
    <dataValidation allowBlank="1" showInputMessage="1" showErrorMessage="1" prompt="La date de paiement est mise à jour automatiquement dans cette colonne" sqref="C14" xr:uid="{A9D6C83B-021F-4B3E-86FE-85C3F6FDA844}"/>
    <dataValidation allowBlank="1" showInputMessage="1" showErrorMessage="1" prompt="Le numéro de paiement est mis à jour automatiquement dans cette colonne" sqref="B14" xr:uid="{CA61F306-CEE7-49B6-8B44-5E2A45329F0B}"/>
  </dataValidation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9ED1-5BC8-4AD4-ABED-A4960DDCAD8E}">
  <sheetPr>
    <tabColor theme="5" tint="0.39997558519241921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2.71093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305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46357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56.2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39" priority="2">
      <formula>$B14&lt;&gt;""</formula>
    </cfRule>
  </conditionalFormatting>
  <conditionalFormatting sqref="Z14">
    <cfRule type="expression" dxfId="38" priority="1">
      <formula>$B14&lt;&gt;""</formula>
    </cfRule>
  </conditionalFormatting>
  <dataValidations count="26">
    <dataValidation allowBlank="1" showInputMessage="1" showErrorMessage="1" prompt="Le numéro de paiement est mis à jour automatiquement dans cette colonne" sqref="B14" xr:uid="{B1EED1B1-32D3-4514-BAF8-E88526722909}"/>
    <dataValidation allowBlank="1" showInputMessage="1" showErrorMessage="1" prompt="La date de paiement est mise à jour automatiquement dans cette colonne" sqref="C14" xr:uid="{3472D00D-7140-4201-9741-FC375A2A61E5}"/>
    <dataValidation allowBlank="1" showInputMessage="1" showErrorMessage="1" prompt="Le solde de début est mis à jour automatiquement dans cette colonne" sqref="D14" xr:uid="{B95CEE09-53DF-4626-B7D8-DED50F3D6742}"/>
    <dataValidation allowBlank="1" showInputMessage="1" showErrorMessage="1" prompt="Le paiement programmé est mis à jour automatiquement dans cette colonne" sqref="E14" xr:uid="{B81A2AF3-5F23-4154-965F-20257248EA24}"/>
    <dataValidation allowBlank="1" showInputMessage="1" showErrorMessage="1" prompt="Le paiement supplémentaire est mis à jour automatiquement dans cette colonne" sqref="F14" xr:uid="{CC50D31E-FDAA-4B19-9A71-84C752AD2568}"/>
    <dataValidation allowBlank="1" showInputMessage="1" showErrorMessage="1" prompt="Le paiement total est mis à jour automatiquement dans cette colonne" sqref="G14" xr:uid="{F91BDEDF-816B-4998-B4D3-EBDA2086BC7B}"/>
    <dataValidation allowBlank="1" showInputMessage="1" showErrorMessage="1" prompt="Le montant en principal est mis à jour automatiquement dans cette colonne" sqref="H14" xr:uid="{9F24953A-5E46-4D90-9634-014F8E7A468D}"/>
    <dataValidation allowBlank="1" showInputMessage="1" showErrorMessage="1" prompt="Les intérêts sont mis à jour automatiquement dans cette colonne" sqref="I14" xr:uid="{F4F91181-C22D-4E53-A904-2697665944DA}"/>
    <dataValidation allowBlank="1" showInputMessage="1" showErrorMessage="1" prompt="Le solde final est mis à jour automatiquement dans cette colonne" sqref="J14" xr:uid="{8A36F741-BC05-4629-B601-89E8D0FEC741}"/>
    <dataValidation allowBlank="1" showInputMessage="1" showErrorMessage="1" prompt="Les intérêts cumulés sont mis à jour automatiquement dans cette colonne" sqref="K14" xr:uid="{2F49CDCC-EADD-44CD-8AA7-AEBC196086B8}"/>
    <dataValidation allowBlank="1" showInputMessage="1" showErrorMessage="1" prompt="Enter the number of months during which only interest will be paid and no principal will be repaid" sqref="E11" xr:uid="{519A4BDD-7B69-4EDD-B0BB-AA4B3DB83751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9FC31A5E-AB60-4934-8560-50F7E0B4C17B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C4954CED-4D21-4009-9C29-3D07D9D02A3E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4B0118D8-E5D9-42FB-8655-054D983F442A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961A82DB-04EC-4B12-B144-AAED2DCAF033}"/>
    <dataValidation allowBlank="1" showInputMessage="1" showErrorMessage="1" prompt="Entrez le montant du prêt dans cette cellule" sqref="E5" xr:uid="{6D9A8F67-0455-4D4E-A411-DAD11066D1BF}"/>
    <dataValidation allowBlank="1" showInputMessage="1" showErrorMessage="1" prompt="Entrez le taux d’intérêt annuel dans cette cellule" sqref="E6" xr:uid="{D5BD047F-38AF-4BB1-B95D-43EE7EECE604}"/>
    <dataValidation allowBlank="1" showInputMessage="1" showErrorMessage="1" prompt="Entrez la période de prêt en années dans cette cellule" sqref="E7" xr:uid="{05CAB0F0-AD4F-4B7E-9088-D6BA042BF670}"/>
    <dataValidation allowBlank="1" showInputMessage="1" showErrorMessage="1" prompt="Entrez le nombre de paiements par an dans cette cellule" sqref="E8" xr:uid="{2C19AA12-1A23-408F-885C-951C8F132671}"/>
    <dataValidation allowBlank="1" showInputMessage="1" showErrorMessage="1" prompt="Entrez la date de début du prêt dans cette cellule" sqref="E9" xr:uid="{AC93DD91-9BA9-4FF5-8CF2-70F5732F71C4}"/>
    <dataValidation allowBlank="1" showInputMessage="1" showErrorMessage="1" prompt="Entrez le montant du paiement supplémentaire dans cette cellule" sqref="E12" xr:uid="{07D98C9C-5E26-4E4C-9AEF-39A0A7BE59F2}"/>
    <dataValidation allowBlank="1" showInputMessage="1" showErrorMessage="1" prompt="Total des intérêts calculé automatiquement" sqref="I9" xr:uid="{F9662F8C-9BA8-4C5A-9E13-588EC2B4A819}"/>
    <dataValidation allowBlank="1" showInputMessage="1" showErrorMessage="1" prompt="Montant du paiement programmé mis à jour automatiquement" sqref="I5" xr:uid="{32FFB702-F621-4A23-8212-2AACE65609D5}"/>
    <dataValidation allowBlank="1" showInputMessage="1" showErrorMessage="1" prompt="Nombre prévu de paiements mis à jour automatiquement" sqref="I6" xr:uid="{E95D4B7B-9F15-452F-AEBE-C5A60C195E19}"/>
    <dataValidation allowBlank="1" showInputMessage="1" showErrorMessage="1" prompt="Nombre de paiements mis à jour automatiquement" sqref="I7" xr:uid="{6D95847B-3121-4E90-BD8E-F58AB727985F}"/>
    <dataValidation allowBlank="1" showInputMessage="1" showErrorMessage="1" prompt="Total des paiements en avance mis à jour automatiquement" sqref="I8" xr:uid="{F9306E9D-7BB1-404B-B7CB-8A4CA12809C5}"/>
  </dataValidation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C030-AC12-4EFB-9D02-AF11C3946501}">
  <sheetPr>
    <tabColor theme="5" tint="0.39997558519241921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2.71093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304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46357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56.2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37" priority="2">
      <formula>$B14&lt;&gt;""</formula>
    </cfRule>
  </conditionalFormatting>
  <conditionalFormatting sqref="Z14">
    <cfRule type="expression" dxfId="36" priority="1">
      <formula>$B14&lt;&gt;""</formula>
    </cfRule>
  </conditionalFormatting>
  <dataValidations count="26">
    <dataValidation allowBlank="1" showInputMessage="1" showErrorMessage="1" prompt="Total des paiements en avance mis à jour automatiquement" sqref="I8" xr:uid="{FB2FC2F1-5170-4796-9ECF-C3C07F62874F}"/>
    <dataValidation allowBlank="1" showInputMessage="1" showErrorMessage="1" prompt="Nombre de paiements mis à jour automatiquement" sqref="I7" xr:uid="{70884E3B-D510-4E59-AC86-9E4A025941B1}"/>
    <dataValidation allowBlank="1" showInputMessage="1" showErrorMessage="1" prompt="Nombre prévu de paiements mis à jour automatiquement" sqref="I6" xr:uid="{AF5D70F3-B3ED-4376-A9F5-AFBA5EE34266}"/>
    <dataValidation allowBlank="1" showInputMessage="1" showErrorMessage="1" prompt="Montant du paiement programmé mis à jour automatiquement" sqref="I5" xr:uid="{013D704C-AFA5-440C-8DB6-C913DB11C491}"/>
    <dataValidation allowBlank="1" showInputMessage="1" showErrorMessage="1" prompt="Total des intérêts calculé automatiquement" sqref="I9" xr:uid="{E8F52D36-ED76-4EEE-BE24-B6ECEC027C9F}"/>
    <dataValidation allowBlank="1" showInputMessage="1" showErrorMessage="1" prompt="Entrez le montant du paiement supplémentaire dans cette cellule" sqref="E12" xr:uid="{7C32ECC8-EB6C-4755-873A-120820912A82}"/>
    <dataValidation allowBlank="1" showInputMessage="1" showErrorMessage="1" prompt="Entrez la date de début du prêt dans cette cellule" sqref="E9" xr:uid="{CE890E34-0076-4631-8FB5-4D249CE06A67}"/>
    <dataValidation allowBlank="1" showInputMessage="1" showErrorMessage="1" prompt="Entrez le nombre de paiements par an dans cette cellule" sqref="E8" xr:uid="{52C209D9-E513-4AFB-A326-0E928BBA72EF}"/>
    <dataValidation allowBlank="1" showInputMessage="1" showErrorMessage="1" prompt="Entrez la période de prêt en années dans cette cellule" sqref="E7" xr:uid="{2A3C0A12-0351-47EA-A5A9-7494784E4955}"/>
    <dataValidation allowBlank="1" showInputMessage="1" showErrorMessage="1" prompt="Entrez le taux d’intérêt annuel dans cette cellule" sqref="E6" xr:uid="{DE8B46BF-BD2A-4156-8AA1-53E4E9EE0744}"/>
    <dataValidation allowBlank="1" showInputMessage="1" showErrorMessage="1" prompt="Entrez le montant du prêt dans cette cellule" sqref="E5" xr:uid="{A019E115-FB70-4EA6-99D3-7ACF7D52C0A6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025B7101-C9E8-4A6F-ACA5-B3528E1E7EAF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4034B787-D744-4C72-A0A1-F671FCCF9197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28D84ABE-19A3-45D4-8533-A2DC5B89F61F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D0F50138-574A-4731-93D8-ABE8E82C8936}"/>
    <dataValidation allowBlank="1" showInputMessage="1" showErrorMessage="1" prompt="Enter the number of months during which only interest will be paid and no principal will be repaid" sqref="E11" xr:uid="{CA2A1236-7385-42B6-A1F1-06AFE919C154}"/>
    <dataValidation allowBlank="1" showInputMessage="1" showErrorMessage="1" prompt="Les intérêts cumulés sont mis à jour automatiquement dans cette colonne" sqref="K14" xr:uid="{BF2E0BDB-7A4B-4389-B13F-E7530CD43969}"/>
    <dataValidation allowBlank="1" showInputMessage="1" showErrorMessage="1" prompt="Le solde final est mis à jour automatiquement dans cette colonne" sqref="J14" xr:uid="{AD0419AD-9EA8-4723-908E-29D810F8F237}"/>
    <dataValidation allowBlank="1" showInputMessage="1" showErrorMessage="1" prompt="Les intérêts sont mis à jour automatiquement dans cette colonne" sqref="I14" xr:uid="{4339D801-9646-4B49-AFC6-3E7D988FBA94}"/>
    <dataValidation allowBlank="1" showInputMessage="1" showErrorMessage="1" prompt="Le montant en principal est mis à jour automatiquement dans cette colonne" sqref="H14" xr:uid="{1BC35E80-F9AD-43E7-BA93-B0AB7DACC4D2}"/>
    <dataValidation allowBlank="1" showInputMessage="1" showErrorMessage="1" prompt="Le paiement total est mis à jour automatiquement dans cette colonne" sqref="G14" xr:uid="{94B92675-EE0F-404B-B558-7C19F65B879B}"/>
    <dataValidation allowBlank="1" showInputMessage="1" showErrorMessage="1" prompt="Le paiement supplémentaire est mis à jour automatiquement dans cette colonne" sqref="F14" xr:uid="{6E0350EA-1158-4FB7-B153-A80F8F987CCE}"/>
    <dataValidation allowBlank="1" showInputMessage="1" showErrorMessage="1" prompt="Le paiement programmé est mis à jour automatiquement dans cette colonne" sqref="E14" xr:uid="{C7F294D3-30E8-4575-AFBE-23454622EA6D}"/>
    <dataValidation allowBlank="1" showInputMessage="1" showErrorMessage="1" prompt="Le solde de début est mis à jour automatiquement dans cette colonne" sqref="D14" xr:uid="{EEAC4364-015C-4962-A2EF-81A7FDEA742B}"/>
    <dataValidation allowBlank="1" showInputMessage="1" showErrorMessage="1" prompt="La date de paiement est mise à jour automatiquement dans cette colonne" sqref="C14" xr:uid="{D6402B69-A819-423F-9FD2-1E7ED1C69FE4}"/>
    <dataValidation allowBlank="1" showInputMessage="1" showErrorMessage="1" prompt="Le numéro de paiement est mis à jour automatiquement dans cette colonne" sqref="B14" xr:uid="{93A3A636-B241-40CA-802C-E789AAACE85E}"/>
  </dataValidation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13DF4-5B69-1C49-BCCB-CD26ECA7AB95}">
  <sheetPr codeName="Feuil7">
    <tabColor theme="6" tint="0.39997558519241921"/>
  </sheetPr>
  <dimension ref="A1:ES98"/>
  <sheetViews>
    <sheetView topLeftCell="DJ72" zoomScaleNormal="100" workbookViewId="0">
      <selection activeCell="AA33" sqref="AA33"/>
    </sheetView>
  </sheetViews>
  <sheetFormatPr baseColWidth="10" defaultColWidth="11.42578125" defaultRowHeight="11.25" outlineLevelCol="1" x14ac:dyDescent="0.2"/>
  <cols>
    <col min="1" max="1" width="26.42578125" style="9" bestFit="1" customWidth="1"/>
    <col min="2" max="2" width="14.28515625" style="1" bestFit="1" customWidth="1"/>
    <col min="3" max="3" width="7.5703125" style="1" bestFit="1" customWidth="1"/>
    <col min="4" max="4" width="34.28515625" style="1" bestFit="1" customWidth="1"/>
    <col min="5" max="5" width="4.7109375" style="17" bestFit="1" customWidth="1"/>
    <col min="6" max="17" width="9" style="1" bestFit="1" customWidth="1" outlineLevel="1"/>
    <col min="18" max="18" width="8.140625" style="1" bestFit="1" customWidth="1"/>
    <col min="19" max="30" width="9" style="1" bestFit="1" customWidth="1" outlineLevel="1"/>
    <col min="31" max="31" width="8.140625" style="1" bestFit="1" customWidth="1"/>
    <col min="32" max="43" width="9" style="1" bestFit="1" customWidth="1" outlineLevel="1"/>
    <col min="44" max="44" width="8.140625" style="1" bestFit="1" customWidth="1"/>
    <col min="45" max="56" width="9" style="1" bestFit="1" customWidth="1" outlineLevel="1"/>
    <col min="57" max="57" width="8.140625" style="1" bestFit="1" customWidth="1"/>
    <col min="58" max="69" width="9" style="1" bestFit="1" customWidth="1" outlineLevel="1"/>
    <col min="70" max="70" width="8.140625" style="1" bestFit="1" customWidth="1"/>
    <col min="71" max="82" width="9" style="1" bestFit="1" customWidth="1" outlineLevel="1"/>
    <col min="83" max="83" width="8.140625" style="1" bestFit="1" customWidth="1"/>
    <col min="84" max="95" width="9" style="1" bestFit="1" customWidth="1" outlineLevel="1"/>
    <col min="96" max="96" width="8.140625" style="1" bestFit="1" customWidth="1"/>
    <col min="97" max="108" width="9" style="1" bestFit="1" customWidth="1" outlineLevel="1"/>
    <col min="109" max="109" width="8.140625" style="1" bestFit="1" customWidth="1"/>
    <col min="110" max="121" width="9" style="1" bestFit="1" customWidth="1" outlineLevel="1"/>
    <col min="122" max="122" width="8.140625" style="1" bestFit="1" customWidth="1"/>
    <col min="123" max="134" width="9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7'!H21</f>
        <v>0</v>
      </c>
      <c r="G6" s="17">
        <f>'SPACELOG 7'!I21</f>
        <v>0</v>
      </c>
      <c r="H6" s="17">
        <f>'SPACELOG 7'!J21</f>
        <v>0</v>
      </c>
      <c r="I6" s="17">
        <f>'SPACELOG 7'!K21</f>
        <v>0</v>
      </c>
      <c r="J6" s="17">
        <f>'SPACELOG 7'!L21</f>
        <v>0</v>
      </c>
      <c r="K6" s="17">
        <f>'SPACELOG 7'!M21</f>
        <v>0</v>
      </c>
      <c r="L6" s="17">
        <f>'SPACELOG 7'!N21</f>
        <v>0</v>
      </c>
      <c r="M6" s="17">
        <f>'SPACELOG 7'!O21</f>
        <v>0</v>
      </c>
      <c r="N6" s="17">
        <f>'SPACELOG 7'!P21</f>
        <v>0</v>
      </c>
      <c r="O6" s="17">
        <f>'SPACELOG 7'!Q21</f>
        <v>0</v>
      </c>
      <c r="P6" s="17">
        <f>'SPACELOG 7'!R21</f>
        <v>0</v>
      </c>
      <c r="Q6" s="17">
        <f>'SPACELOG 7'!S21</f>
        <v>0</v>
      </c>
      <c r="R6" s="319">
        <f>SUM(F6:Q6)</f>
        <v>0</v>
      </c>
      <c r="S6" s="17">
        <f>'SPACELOG 7'!T21</f>
        <v>0</v>
      </c>
      <c r="T6" s="17">
        <f>'SPACELOG 7'!U21</f>
        <v>0</v>
      </c>
      <c r="U6" s="17">
        <f>'SPACELOG 7'!V21</f>
        <v>0</v>
      </c>
      <c r="V6" s="17">
        <f>'SPACELOG 7'!W21</f>
        <v>0</v>
      </c>
      <c r="W6" s="17">
        <f>'SPACELOG 7'!X21</f>
        <v>0</v>
      </c>
      <c r="X6" s="17">
        <f>'SPACELOG 7'!Y21</f>
        <v>0</v>
      </c>
      <c r="Y6" s="17">
        <f>'SPACELOG 7'!Z21</f>
        <v>0</v>
      </c>
      <c r="Z6" s="17">
        <f>'SPACELOG 7'!AA21</f>
        <v>0</v>
      </c>
      <c r="AA6" s="17">
        <f>'SPACELOG 7'!AB21</f>
        <v>0</v>
      </c>
      <c r="AB6" s="17">
        <f>'SPACELOG 7'!AC21</f>
        <v>0</v>
      </c>
      <c r="AC6" s="17">
        <f>'SPACELOG 7'!AD21</f>
        <v>0</v>
      </c>
      <c r="AD6" s="17">
        <f>'SPACELOG 7'!AE21</f>
        <v>0</v>
      </c>
      <c r="AE6" s="319">
        <f>SUM(S6:AD6)</f>
        <v>0</v>
      </c>
      <c r="AF6" s="17">
        <f>'SPACELOG 7'!AF21</f>
        <v>0</v>
      </c>
      <c r="AG6" s="17">
        <f>'SPACELOG 7'!AG21</f>
        <v>0</v>
      </c>
      <c r="AH6" s="17">
        <f>'SPACELOG 7'!AH21</f>
        <v>0</v>
      </c>
      <c r="AI6" s="17">
        <f>'SPACELOG 7'!AI21</f>
        <v>0</v>
      </c>
      <c r="AJ6" s="17">
        <f>'SPACELOG 7'!AJ21</f>
        <v>0</v>
      </c>
      <c r="AK6" s="17">
        <f>'SPACELOG 7'!AK21</f>
        <v>0</v>
      </c>
      <c r="AL6" s="17">
        <f>'SPACELOG 7'!AL21</f>
        <v>0</v>
      </c>
      <c r="AM6" s="17">
        <f>'SPACELOG 7'!AM21</f>
        <v>0</v>
      </c>
      <c r="AN6" s="17">
        <f>'SPACELOG 7'!AN21</f>
        <v>0</v>
      </c>
      <c r="AO6" s="17">
        <f>'SPACELOG 7'!AO21</f>
        <v>0</v>
      </c>
      <c r="AP6" s="17">
        <f>'SPACELOG 7'!AP21</f>
        <v>0</v>
      </c>
      <c r="AQ6" s="17">
        <f>'SPACELOG 7'!AQ21</f>
        <v>0</v>
      </c>
      <c r="AR6" s="319">
        <f>SUM(AF6:AQ6)</f>
        <v>0</v>
      </c>
      <c r="AS6" s="17">
        <f>'SPACELOG 7'!AR21</f>
        <v>0</v>
      </c>
      <c r="AT6" s="17">
        <f>'SPACELOG 7'!AS21</f>
        <v>0</v>
      </c>
      <c r="AU6" s="17">
        <f>'SPACELOG 7'!AT21</f>
        <v>0</v>
      </c>
      <c r="AV6" s="17">
        <f>'SPACELOG 7'!AU21</f>
        <v>0</v>
      </c>
      <c r="AW6" s="17">
        <f>'SPACELOG 7'!AV21</f>
        <v>0</v>
      </c>
      <c r="AX6" s="17">
        <f>'SPACELOG 7'!AW21</f>
        <v>0</v>
      </c>
      <c r="AY6" s="17">
        <f>'SPACELOG 7'!AX21</f>
        <v>0</v>
      </c>
      <c r="AZ6" s="17">
        <f>'SPACELOG 7'!AY21</f>
        <v>0</v>
      </c>
      <c r="BA6" s="17">
        <f>'SPACELOG 7'!AZ21</f>
        <v>0</v>
      </c>
      <c r="BB6" s="17">
        <f>'SPACELOG 7'!BA21</f>
        <v>0</v>
      </c>
      <c r="BC6" s="17">
        <f>'SPACELOG 7'!BB21</f>
        <v>0</v>
      </c>
      <c r="BD6" s="17">
        <f>'SPACELOG 7'!BC21</f>
        <v>0</v>
      </c>
      <c r="BE6" s="319">
        <f>SUM(AS6:BD6)</f>
        <v>0</v>
      </c>
      <c r="BF6" s="17">
        <f>'SPACELOG 7'!BD21</f>
        <v>0</v>
      </c>
      <c r="BG6" s="17">
        <f>'SPACELOG 7'!BE21</f>
        <v>0</v>
      </c>
      <c r="BH6" s="17">
        <f>'SPACELOG 7'!BF21</f>
        <v>0</v>
      </c>
      <c r="BI6" s="17">
        <f>'SPACELOG 7'!BG21</f>
        <v>0</v>
      </c>
      <c r="BJ6" s="17">
        <f>'SPACELOG 7'!BH21</f>
        <v>0</v>
      </c>
      <c r="BK6" s="17">
        <f>'SPACELOG 7'!BI21</f>
        <v>0</v>
      </c>
      <c r="BL6" s="17">
        <f>'SPACELOG 7'!BJ21</f>
        <v>0</v>
      </c>
      <c r="BM6" s="17">
        <f>'SPACELOG 7'!BK21</f>
        <v>0</v>
      </c>
      <c r="BN6" s="17">
        <f>'SPACELOG 7'!BL21</f>
        <v>0</v>
      </c>
      <c r="BO6" s="17">
        <f>'SPACELOG 7'!BM21</f>
        <v>0</v>
      </c>
      <c r="BP6" s="17">
        <f>'SPACELOG 7'!BN21</f>
        <v>0</v>
      </c>
      <c r="BQ6" s="17">
        <f>'SPACELOG 7'!BO21</f>
        <v>0</v>
      </c>
      <c r="BR6" s="319">
        <f>SUM(BF6:BQ6)</f>
        <v>0</v>
      </c>
      <c r="BS6" s="17">
        <f>'SPACELOG 7'!BP21</f>
        <v>0</v>
      </c>
      <c r="BT6" s="17">
        <f>'SPACELOG 7'!BQ21</f>
        <v>0</v>
      </c>
      <c r="BU6" s="17">
        <f>'SPACELOG 7'!BR21</f>
        <v>0</v>
      </c>
      <c r="BV6" s="17">
        <f>'SPACELOG 7'!BS21</f>
        <v>0</v>
      </c>
      <c r="BW6" s="17">
        <f>'SPACELOG 7'!BT21</f>
        <v>0</v>
      </c>
      <c r="BX6" s="17">
        <f>'SPACELOG 7'!BU21</f>
        <v>0</v>
      </c>
      <c r="BY6" s="17">
        <f>'SPACELOG 7'!BV21</f>
        <v>0</v>
      </c>
      <c r="BZ6" s="17">
        <f>'SPACELOG 7'!BW21</f>
        <v>0</v>
      </c>
      <c r="CA6" s="17">
        <f>'SPACELOG 7'!BX21</f>
        <v>0</v>
      </c>
      <c r="CB6" s="17">
        <f>'SPACELOG 7'!BY21</f>
        <v>0</v>
      </c>
      <c r="CC6" s="17">
        <f>'SPACELOG 7'!BZ21</f>
        <v>0</v>
      </c>
      <c r="CD6" s="17">
        <f>'SPACELOG 7'!CA21</f>
        <v>0</v>
      </c>
      <c r="CE6" s="319">
        <f>SUM(BS6:CD6)</f>
        <v>0</v>
      </c>
      <c r="CF6" s="17">
        <f>'SPACELOG 7'!CB21</f>
        <v>0</v>
      </c>
      <c r="CG6" s="17">
        <f>'SPACELOG 7'!CC21</f>
        <v>0</v>
      </c>
      <c r="CH6" s="17">
        <f>'SPACELOG 7'!CD21</f>
        <v>0</v>
      </c>
      <c r="CI6" s="17">
        <f>'SPACELOG 7'!CE21</f>
        <v>0</v>
      </c>
      <c r="CJ6" s="17">
        <f>'SPACELOG 7'!CF21</f>
        <v>0</v>
      </c>
      <c r="CK6" s="17">
        <f>'SPACELOG 7'!CG21</f>
        <v>0</v>
      </c>
      <c r="CL6" s="17">
        <f>'SPACELOG 7'!CH21</f>
        <v>0</v>
      </c>
      <c r="CM6" s="17">
        <f>'SPACELOG 7'!CI21</f>
        <v>0</v>
      </c>
      <c r="CN6" s="17">
        <f>'SPACELOG 7'!CJ21</f>
        <v>0</v>
      </c>
      <c r="CO6" s="17">
        <f>'SPACELOG 7'!CK21</f>
        <v>0</v>
      </c>
      <c r="CP6" s="17">
        <f>'SPACELOG 7'!CL21</f>
        <v>0</v>
      </c>
      <c r="CQ6" s="17">
        <f>'SPACELOG 7'!CM21</f>
        <v>0</v>
      </c>
      <c r="CR6" s="319">
        <f>SUM(CF6:CQ6)</f>
        <v>0</v>
      </c>
      <c r="CS6" s="17">
        <f>'SPACELOG 7'!CN21</f>
        <v>0</v>
      </c>
      <c r="CT6" s="17">
        <f>'SPACELOG 7'!CO21</f>
        <v>0</v>
      </c>
      <c r="CU6" s="17">
        <f>'SPACELOG 7'!CP21</f>
        <v>0</v>
      </c>
      <c r="CV6" s="17">
        <f>'SPACELOG 7'!CQ21</f>
        <v>0</v>
      </c>
      <c r="CW6" s="17">
        <f>'SPACELOG 7'!CR21</f>
        <v>0</v>
      </c>
      <c r="CX6" s="17">
        <f>'SPACELOG 7'!CS21</f>
        <v>0</v>
      </c>
      <c r="CY6" s="17">
        <f>'SPACELOG 7'!CT21</f>
        <v>0</v>
      </c>
      <c r="CZ6" s="17">
        <f>'SPACELOG 7'!CU21</f>
        <v>0</v>
      </c>
      <c r="DA6" s="17">
        <f>'SPACELOG 7'!CV21</f>
        <v>0</v>
      </c>
      <c r="DB6" s="17">
        <f>'SPACELOG 7'!CW21</f>
        <v>0</v>
      </c>
      <c r="DC6" s="17">
        <f>'SPACELOG 7'!CX21</f>
        <v>0</v>
      </c>
      <c r="DD6" s="17">
        <f>'SPACELOG 7'!CY21</f>
        <v>0</v>
      </c>
      <c r="DE6" s="319">
        <f>SUM(CS6:DD6)</f>
        <v>0</v>
      </c>
      <c r="DF6" s="17">
        <f>'SPACELOG 7'!CZ21</f>
        <v>0</v>
      </c>
      <c r="DG6" s="17">
        <f>'SPACELOG 7'!DA21</f>
        <v>0</v>
      </c>
      <c r="DH6" s="17">
        <f>'SPACELOG 7'!DB21</f>
        <v>0</v>
      </c>
      <c r="DI6" s="17">
        <f>'SPACELOG 7'!DC21</f>
        <v>0</v>
      </c>
      <c r="DJ6" s="17">
        <f>'SPACELOG 7'!DD21</f>
        <v>0</v>
      </c>
      <c r="DK6" s="17">
        <f>'SPACELOG 7'!DE21</f>
        <v>0</v>
      </c>
      <c r="DL6" s="17">
        <f>'SPACELOG 7'!DF21</f>
        <v>0</v>
      </c>
      <c r="DM6" s="17">
        <f>'SPACELOG 7'!DG21</f>
        <v>0</v>
      </c>
      <c r="DN6" s="17">
        <f>'SPACELOG 7'!DH21</f>
        <v>0</v>
      </c>
      <c r="DO6" s="17">
        <f>'SPACELOG 7'!DI21</f>
        <v>0</v>
      </c>
      <c r="DP6" s="17">
        <f>'SPACELOG 7'!DJ21</f>
        <v>0</v>
      </c>
      <c r="DQ6" s="17">
        <f>'SPACELOG 7'!DK21</f>
        <v>0</v>
      </c>
      <c r="DR6" s="319">
        <f>SUM(DF6:DQ6)</f>
        <v>0</v>
      </c>
      <c r="DS6" s="17">
        <f>'SPACELOG 7'!DL21</f>
        <v>0</v>
      </c>
      <c r="DT6" s="17">
        <f>'SPACELOG 7'!DM21</f>
        <v>0</v>
      </c>
      <c r="DU6" s="17">
        <f>'SPACELOG 7'!DN21</f>
        <v>0</v>
      </c>
      <c r="DV6" s="17">
        <f>'SPACELOG 7'!DO21</f>
        <v>0</v>
      </c>
      <c r="DW6" s="17">
        <f>'SPACELOG 7'!DP21</f>
        <v>0</v>
      </c>
      <c r="DX6" s="17">
        <f>'SPACELOG 7'!DQ21</f>
        <v>0</v>
      </c>
      <c r="DY6" s="17">
        <f>'SPACELOG 7'!DR21</f>
        <v>0</v>
      </c>
      <c r="DZ6" s="17">
        <f>'SPACELOG 7'!DS21</f>
        <v>0</v>
      </c>
      <c r="EA6" s="17">
        <f>'SPACELOG 7'!DT21</f>
        <v>0</v>
      </c>
      <c r="EB6" s="17">
        <f>'SPACELOG 7'!DU21</f>
        <v>0</v>
      </c>
      <c r="EC6" s="17">
        <f>'SPACELOG 7'!DV21</f>
        <v>0</v>
      </c>
      <c r="ED6" s="17">
        <f>'SPACELOG 7'!DW21</f>
        <v>0</v>
      </c>
      <c r="EE6" s="391">
        <f>SUM(DS6:ED6)</f>
        <v>0</v>
      </c>
    </row>
    <row r="7" spans="1:149" x14ac:dyDescent="0.2">
      <c r="A7" s="1" t="s">
        <v>35</v>
      </c>
      <c r="B7" s="36">
        <v>46174</v>
      </c>
      <c r="D7" s="32" t="s">
        <v>14</v>
      </c>
      <c r="F7" s="17">
        <f t="shared" ref="F7:Q7" si="196">F6</f>
        <v>0</v>
      </c>
      <c r="G7" s="23">
        <f t="shared" si="196"/>
        <v>0</v>
      </c>
      <c r="H7" s="17">
        <f t="shared" si="196"/>
        <v>0</v>
      </c>
      <c r="I7" s="17">
        <f t="shared" si="196"/>
        <v>0</v>
      </c>
      <c r="J7" s="17">
        <f t="shared" si="196"/>
        <v>0</v>
      </c>
      <c r="K7" s="17">
        <f t="shared" si="196"/>
        <v>0</v>
      </c>
      <c r="L7" s="17">
        <f t="shared" si="196"/>
        <v>0</v>
      </c>
      <c r="M7" s="17">
        <f t="shared" si="196"/>
        <v>0</v>
      </c>
      <c r="N7" s="17">
        <f t="shared" si="196"/>
        <v>0</v>
      </c>
      <c r="O7" s="17">
        <f t="shared" si="196"/>
        <v>0</v>
      </c>
      <c r="P7" s="17">
        <f t="shared" si="196"/>
        <v>0</v>
      </c>
      <c r="Q7" s="17">
        <f t="shared" si="196"/>
        <v>0</v>
      </c>
      <c r="R7" s="319">
        <f>SUM(F7:Q7)</f>
        <v>0</v>
      </c>
      <c r="S7" s="17">
        <f t="shared" ref="S7" si="197">S6</f>
        <v>0</v>
      </c>
      <c r="T7" s="23">
        <f t="shared" ref="T7" si="198">T6</f>
        <v>0</v>
      </c>
      <c r="U7" s="17">
        <f t="shared" ref="U7" si="199">U6</f>
        <v>0</v>
      </c>
      <c r="V7" s="17">
        <f t="shared" ref="V7" si="200">V6</f>
        <v>0</v>
      </c>
      <c r="W7" s="17">
        <f t="shared" ref="W7" si="201">W6</f>
        <v>0</v>
      </c>
      <c r="X7" s="17">
        <f t="shared" ref="X7" si="202">X6</f>
        <v>0</v>
      </c>
      <c r="Y7" s="17">
        <f t="shared" ref="Y7" si="203">Y6</f>
        <v>0</v>
      </c>
      <c r="Z7" s="17">
        <f t="shared" ref="Z7" si="204">Z6</f>
        <v>0</v>
      </c>
      <c r="AA7" s="17">
        <f t="shared" ref="AA7" si="205">AA6</f>
        <v>0</v>
      </c>
      <c r="AB7" s="17">
        <f t="shared" ref="AB7" si="206">AB6</f>
        <v>0</v>
      </c>
      <c r="AC7" s="17">
        <f t="shared" ref="AC7" si="207">AC6</f>
        <v>0</v>
      </c>
      <c r="AD7" s="17">
        <f t="shared" ref="AD7" si="208">AD6</f>
        <v>0</v>
      </c>
      <c r="AE7" s="319">
        <f>SUM(S7:AD7)</f>
        <v>0</v>
      </c>
      <c r="AF7" s="17">
        <f t="shared" ref="AF7" si="209">AF6</f>
        <v>0</v>
      </c>
      <c r="AG7" s="23">
        <f t="shared" ref="AG7" si="210">AG6</f>
        <v>0</v>
      </c>
      <c r="AH7" s="17">
        <f t="shared" ref="AH7" si="211">AH6</f>
        <v>0</v>
      </c>
      <c r="AI7" s="17">
        <f t="shared" ref="AI7" si="212">AI6</f>
        <v>0</v>
      </c>
      <c r="AJ7" s="17">
        <f t="shared" ref="AJ7" si="213">AJ6</f>
        <v>0</v>
      </c>
      <c r="AK7" s="17">
        <f t="shared" ref="AK7" si="214">AK6</f>
        <v>0</v>
      </c>
      <c r="AL7" s="17">
        <f t="shared" ref="AL7" si="215">AL6</f>
        <v>0</v>
      </c>
      <c r="AM7" s="17">
        <f t="shared" ref="AM7" si="216">AM6</f>
        <v>0</v>
      </c>
      <c r="AN7" s="17">
        <f t="shared" ref="AN7" si="217">AN6</f>
        <v>0</v>
      </c>
      <c r="AO7" s="17">
        <f t="shared" ref="AO7" si="218">AO6</f>
        <v>0</v>
      </c>
      <c r="AP7" s="17">
        <f t="shared" ref="AP7" si="219">AP6</f>
        <v>0</v>
      </c>
      <c r="AQ7" s="17">
        <f t="shared" ref="AQ7" si="220">AQ6</f>
        <v>0</v>
      </c>
      <c r="AR7" s="319">
        <f>SUM(AF7:AQ7)</f>
        <v>0</v>
      </c>
      <c r="AS7" s="17">
        <f t="shared" ref="AS7" si="221">AS6</f>
        <v>0</v>
      </c>
      <c r="AT7" s="23">
        <f t="shared" ref="AT7" si="222">AT6</f>
        <v>0</v>
      </c>
      <c r="AU7" s="17">
        <f t="shared" ref="AU7" si="223">AU6</f>
        <v>0</v>
      </c>
      <c r="AV7" s="17">
        <f t="shared" ref="AV7" si="224">AV6</f>
        <v>0</v>
      </c>
      <c r="AW7" s="17">
        <f t="shared" ref="AW7" si="225">AW6</f>
        <v>0</v>
      </c>
      <c r="AX7" s="17">
        <f t="shared" ref="AX7" si="226">AX6</f>
        <v>0</v>
      </c>
      <c r="AY7" s="17">
        <f t="shared" ref="AY7" si="227">AY6</f>
        <v>0</v>
      </c>
      <c r="AZ7" s="17">
        <f t="shared" ref="AZ7" si="228">AZ6</f>
        <v>0</v>
      </c>
      <c r="BA7" s="17">
        <f t="shared" ref="BA7" si="229">BA6</f>
        <v>0</v>
      </c>
      <c r="BB7" s="17">
        <f t="shared" ref="BB7" si="230">BB6</f>
        <v>0</v>
      </c>
      <c r="BC7" s="17">
        <f t="shared" ref="BC7" si="231">BC6</f>
        <v>0</v>
      </c>
      <c r="BD7" s="17">
        <f t="shared" ref="BD7" si="232">BD6</f>
        <v>0</v>
      </c>
      <c r="BE7" s="319">
        <f>SUM(AS7:BD7)</f>
        <v>0</v>
      </c>
      <c r="BF7" s="17">
        <f t="shared" ref="BF7" si="233">BF6</f>
        <v>0</v>
      </c>
      <c r="BG7" s="23">
        <f t="shared" ref="BG7" si="234">BG6</f>
        <v>0</v>
      </c>
      <c r="BH7" s="17">
        <f t="shared" ref="BH7" si="235">BH6</f>
        <v>0</v>
      </c>
      <c r="BI7" s="17">
        <f t="shared" ref="BI7" si="236">BI6</f>
        <v>0</v>
      </c>
      <c r="BJ7" s="17">
        <f t="shared" ref="BJ7" si="237">BJ6</f>
        <v>0</v>
      </c>
      <c r="BK7" s="17">
        <f t="shared" ref="BK7" si="238">BK6</f>
        <v>0</v>
      </c>
      <c r="BL7" s="17">
        <f t="shared" ref="BL7" si="239">BL6</f>
        <v>0</v>
      </c>
      <c r="BM7" s="17">
        <f t="shared" ref="BM7" si="240">BM6</f>
        <v>0</v>
      </c>
      <c r="BN7" s="17">
        <f t="shared" ref="BN7" si="241">BN6</f>
        <v>0</v>
      </c>
      <c r="BO7" s="17">
        <f t="shared" ref="BO7" si="242">BO6</f>
        <v>0</v>
      </c>
      <c r="BP7" s="17">
        <f t="shared" ref="BP7" si="243">BP6</f>
        <v>0</v>
      </c>
      <c r="BQ7" s="17">
        <f t="shared" ref="BQ7" si="244">BQ6</f>
        <v>0</v>
      </c>
      <c r="BR7" s="319">
        <f>SUM(BF7:BQ7)</f>
        <v>0</v>
      </c>
      <c r="BS7" s="17">
        <f t="shared" ref="BS7" si="245">BS6</f>
        <v>0</v>
      </c>
      <c r="BT7" s="23">
        <f t="shared" ref="BT7" si="246">BT6</f>
        <v>0</v>
      </c>
      <c r="BU7" s="17">
        <f t="shared" ref="BU7" si="247">BU6</f>
        <v>0</v>
      </c>
      <c r="BV7" s="17">
        <f t="shared" ref="BV7" si="248">BV6</f>
        <v>0</v>
      </c>
      <c r="BW7" s="17">
        <f t="shared" ref="BW7" si="249">BW6</f>
        <v>0</v>
      </c>
      <c r="BX7" s="17">
        <f t="shared" ref="BX7" si="250">BX6</f>
        <v>0</v>
      </c>
      <c r="BY7" s="17">
        <f t="shared" ref="BY7" si="251">BY6</f>
        <v>0</v>
      </c>
      <c r="BZ7" s="17">
        <f t="shared" ref="BZ7" si="252">BZ6</f>
        <v>0</v>
      </c>
      <c r="CA7" s="17">
        <f t="shared" ref="CA7" si="253">CA6</f>
        <v>0</v>
      </c>
      <c r="CB7" s="17">
        <f t="shared" ref="CB7" si="254">CB6</f>
        <v>0</v>
      </c>
      <c r="CC7" s="17">
        <f t="shared" ref="CC7" si="255">CC6</f>
        <v>0</v>
      </c>
      <c r="CD7" s="17">
        <f t="shared" ref="CD7" si="256">CD6</f>
        <v>0</v>
      </c>
      <c r="CE7" s="319">
        <f>SUM(BS7:CD7)</f>
        <v>0</v>
      </c>
      <c r="CF7" s="17">
        <f t="shared" ref="CF7" si="257">CF6</f>
        <v>0</v>
      </c>
      <c r="CG7" s="23">
        <f t="shared" ref="CG7" si="258">CG6</f>
        <v>0</v>
      </c>
      <c r="CH7" s="17">
        <f t="shared" ref="CH7" si="259">CH6</f>
        <v>0</v>
      </c>
      <c r="CI7" s="17">
        <f t="shared" ref="CI7" si="260">CI6</f>
        <v>0</v>
      </c>
      <c r="CJ7" s="17">
        <f t="shared" ref="CJ7" si="261">CJ6</f>
        <v>0</v>
      </c>
      <c r="CK7" s="17">
        <f t="shared" ref="CK7" si="262">CK6</f>
        <v>0</v>
      </c>
      <c r="CL7" s="17">
        <f t="shared" ref="CL7" si="263">CL6</f>
        <v>0</v>
      </c>
      <c r="CM7" s="17">
        <f t="shared" ref="CM7" si="264">CM6</f>
        <v>0</v>
      </c>
      <c r="CN7" s="17">
        <f t="shared" ref="CN7" si="265">CN6</f>
        <v>0</v>
      </c>
      <c r="CO7" s="17">
        <f t="shared" ref="CO7" si="266">CO6</f>
        <v>0</v>
      </c>
      <c r="CP7" s="17">
        <f t="shared" ref="CP7" si="267">CP6</f>
        <v>0</v>
      </c>
      <c r="CQ7" s="17">
        <f t="shared" ref="CQ7" si="268">CQ6</f>
        <v>0</v>
      </c>
      <c r="CR7" s="319">
        <f>SUM(CF7:CQ7)</f>
        <v>0</v>
      </c>
      <c r="CS7" s="17">
        <f t="shared" ref="CS7" si="269">CS6</f>
        <v>0</v>
      </c>
      <c r="CT7" s="23">
        <f t="shared" ref="CT7" si="270">CT6</f>
        <v>0</v>
      </c>
      <c r="CU7" s="17">
        <f t="shared" ref="CU7" si="271">CU6</f>
        <v>0</v>
      </c>
      <c r="CV7" s="17">
        <f t="shared" ref="CV7" si="272">CV6</f>
        <v>0</v>
      </c>
      <c r="CW7" s="17">
        <f t="shared" ref="CW7" si="273">CW6</f>
        <v>0</v>
      </c>
      <c r="CX7" s="17">
        <f t="shared" ref="CX7" si="274">CX6</f>
        <v>0</v>
      </c>
      <c r="CY7" s="17">
        <f t="shared" ref="CY7" si="275">CY6</f>
        <v>0</v>
      </c>
      <c r="CZ7" s="17">
        <f t="shared" ref="CZ7" si="276">CZ6</f>
        <v>0</v>
      </c>
      <c r="DA7" s="17">
        <f t="shared" ref="DA7" si="277">DA6</f>
        <v>0</v>
      </c>
      <c r="DB7" s="17">
        <f t="shared" ref="DB7" si="278">DB6</f>
        <v>0</v>
      </c>
      <c r="DC7" s="17">
        <f t="shared" ref="DC7" si="279">DC6</f>
        <v>0</v>
      </c>
      <c r="DD7" s="17">
        <f t="shared" ref="DD7" si="280">DD6</f>
        <v>0</v>
      </c>
      <c r="DE7" s="319">
        <f>SUM(CS7:DD7)</f>
        <v>0</v>
      </c>
      <c r="DF7" s="17">
        <f t="shared" ref="DF7" si="281">DF6</f>
        <v>0</v>
      </c>
      <c r="DG7" s="23">
        <f t="shared" ref="DG7" si="282">DG6</f>
        <v>0</v>
      </c>
      <c r="DH7" s="17">
        <f t="shared" ref="DH7" si="283">DH6</f>
        <v>0</v>
      </c>
      <c r="DI7" s="17">
        <f t="shared" ref="DI7" si="284">DI6</f>
        <v>0</v>
      </c>
      <c r="DJ7" s="17">
        <f t="shared" ref="DJ7" si="285">DJ6</f>
        <v>0</v>
      </c>
      <c r="DK7" s="17">
        <f t="shared" ref="DK7" si="286">DK6</f>
        <v>0</v>
      </c>
      <c r="DL7" s="17">
        <f t="shared" ref="DL7" si="287">DL6</f>
        <v>0</v>
      </c>
      <c r="DM7" s="17">
        <f t="shared" ref="DM7" si="288">DM6</f>
        <v>0</v>
      </c>
      <c r="DN7" s="17">
        <f t="shared" ref="DN7" si="289">DN6</f>
        <v>0</v>
      </c>
      <c r="DO7" s="17">
        <f t="shared" ref="DO7" si="290">DO6</f>
        <v>0</v>
      </c>
      <c r="DP7" s="17">
        <f t="shared" ref="DP7" si="291">DP6</f>
        <v>0</v>
      </c>
      <c r="DQ7" s="17">
        <f t="shared" ref="DQ7" si="292">DQ6</f>
        <v>0</v>
      </c>
      <c r="DR7" s="319">
        <f>SUM(DF7:DQ7)</f>
        <v>0</v>
      </c>
      <c r="DS7" s="17">
        <f t="shared" ref="DS7" si="293">DS6</f>
        <v>0</v>
      </c>
      <c r="DT7" s="23">
        <f t="shared" ref="DT7" si="294">DT6</f>
        <v>0</v>
      </c>
      <c r="DU7" s="17">
        <f t="shared" ref="DU7" si="295">DU6</f>
        <v>0</v>
      </c>
      <c r="DV7" s="17">
        <f t="shared" ref="DV7" si="296">DV6</f>
        <v>0</v>
      </c>
      <c r="DW7" s="17">
        <f t="shared" ref="DW7" si="297">DW6</f>
        <v>0</v>
      </c>
      <c r="DX7" s="17">
        <f t="shared" ref="DX7" si="298">DX6</f>
        <v>0</v>
      </c>
      <c r="DY7" s="17">
        <f t="shared" ref="DY7" si="299">DY6</f>
        <v>0</v>
      </c>
      <c r="DZ7" s="17">
        <f t="shared" ref="DZ7" si="300">DZ6</f>
        <v>0</v>
      </c>
      <c r="EA7" s="17">
        <f t="shared" ref="EA7" si="301">EA6</f>
        <v>0</v>
      </c>
      <c r="EB7" s="17">
        <f t="shared" ref="EB7" si="302">EB6</f>
        <v>0</v>
      </c>
      <c r="EC7" s="17">
        <f t="shared" ref="EC7" si="303">EC6</f>
        <v>0</v>
      </c>
      <c r="ED7" s="17">
        <f t="shared" ref="ED7" si="304">ED6</f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F9" s="17">
        <f t="shared" ref="F9:Q18" si="305">IF(F$2&gt;=$B$18,$E9,0)</f>
        <v>0</v>
      </c>
      <c r="G9" s="17">
        <f t="shared" si="305"/>
        <v>0</v>
      </c>
      <c r="H9" s="17">
        <f t="shared" si="305"/>
        <v>0</v>
      </c>
      <c r="I9" s="17">
        <f t="shared" si="305"/>
        <v>0</v>
      </c>
      <c r="J9" s="17">
        <f t="shared" si="305"/>
        <v>0</v>
      </c>
      <c r="K9" s="17">
        <f t="shared" si="305"/>
        <v>0</v>
      </c>
      <c r="L9" s="17">
        <f t="shared" si="305"/>
        <v>0</v>
      </c>
      <c r="M9" s="17">
        <f t="shared" si="305"/>
        <v>0</v>
      </c>
      <c r="N9" s="17">
        <f t="shared" si="305"/>
        <v>0</v>
      </c>
      <c r="O9" s="17">
        <f t="shared" si="305"/>
        <v>0</v>
      </c>
      <c r="P9" s="17">
        <f t="shared" si="305"/>
        <v>0</v>
      </c>
      <c r="Q9" s="17">
        <f t="shared" si="305"/>
        <v>0</v>
      </c>
      <c r="R9" s="319">
        <f t="shared" ref="R9:R36" si="306">SUM(F9:Q9)</f>
        <v>0</v>
      </c>
      <c r="S9" s="17">
        <f t="shared" ref="S9:AD18" si="307">IF(S$2&gt;=$B$18,$E9,0)</f>
        <v>0</v>
      </c>
      <c r="T9" s="17">
        <f t="shared" si="307"/>
        <v>0</v>
      </c>
      <c r="U9" s="17">
        <f t="shared" si="307"/>
        <v>0</v>
      </c>
      <c r="V9" s="17">
        <f t="shared" si="307"/>
        <v>0</v>
      </c>
      <c r="W9" s="17">
        <f t="shared" si="307"/>
        <v>0</v>
      </c>
      <c r="X9" s="17">
        <f t="shared" si="307"/>
        <v>0</v>
      </c>
      <c r="Y9" s="17">
        <f t="shared" si="307"/>
        <v>0</v>
      </c>
      <c r="Z9" s="17">
        <f t="shared" si="307"/>
        <v>0</v>
      </c>
      <c r="AA9" s="17">
        <f t="shared" si="307"/>
        <v>0</v>
      </c>
      <c r="AB9" s="17">
        <f t="shared" si="307"/>
        <v>0</v>
      </c>
      <c r="AC9" s="17">
        <f t="shared" si="307"/>
        <v>0</v>
      </c>
      <c r="AD9" s="17">
        <f t="shared" si="307"/>
        <v>0</v>
      </c>
      <c r="AE9" s="319">
        <f t="shared" ref="AE9:AE26" si="308">SUM(S9:AD9)</f>
        <v>0</v>
      </c>
      <c r="AF9" s="17">
        <f t="shared" ref="AF9:AQ18" si="309">IF(AF$2&gt;=$B$18,$E9,0)</f>
        <v>0</v>
      </c>
      <c r="AG9" s="17">
        <f t="shared" si="309"/>
        <v>0</v>
      </c>
      <c r="AH9" s="17">
        <f t="shared" si="309"/>
        <v>0</v>
      </c>
      <c r="AI9" s="17">
        <f t="shared" si="309"/>
        <v>0</v>
      </c>
      <c r="AJ9" s="17">
        <f t="shared" si="309"/>
        <v>0</v>
      </c>
      <c r="AK9" s="17">
        <f t="shared" si="309"/>
        <v>0</v>
      </c>
      <c r="AL9" s="17">
        <f t="shared" si="309"/>
        <v>0</v>
      </c>
      <c r="AM9" s="17">
        <f t="shared" si="309"/>
        <v>0</v>
      </c>
      <c r="AN9" s="17">
        <f t="shared" si="309"/>
        <v>0</v>
      </c>
      <c r="AO9" s="17">
        <f t="shared" si="309"/>
        <v>0</v>
      </c>
      <c r="AP9" s="17">
        <f t="shared" si="309"/>
        <v>0</v>
      </c>
      <c r="AQ9" s="17">
        <f t="shared" si="309"/>
        <v>0</v>
      </c>
      <c r="AR9" s="319">
        <f t="shared" ref="AR9:AR26" si="310">SUM(AF9:AQ9)</f>
        <v>0</v>
      </c>
      <c r="AS9" s="17">
        <f t="shared" ref="AS9:BD18" si="311">IF(AS$2&gt;=$B$18,$E9,0)</f>
        <v>0</v>
      </c>
      <c r="AT9" s="17">
        <f t="shared" si="311"/>
        <v>0</v>
      </c>
      <c r="AU9" s="17">
        <f t="shared" si="311"/>
        <v>0</v>
      </c>
      <c r="AV9" s="17">
        <f t="shared" si="311"/>
        <v>0</v>
      </c>
      <c r="AW9" s="17">
        <f t="shared" si="311"/>
        <v>0</v>
      </c>
      <c r="AX9" s="17">
        <f t="shared" si="311"/>
        <v>0</v>
      </c>
      <c r="AY9" s="17">
        <f t="shared" si="311"/>
        <v>0</v>
      </c>
      <c r="AZ9" s="17">
        <f t="shared" si="311"/>
        <v>0</v>
      </c>
      <c r="BA9" s="17">
        <f t="shared" si="311"/>
        <v>0</v>
      </c>
      <c r="BB9" s="17">
        <f t="shared" si="311"/>
        <v>0</v>
      </c>
      <c r="BC9" s="17">
        <f t="shared" si="311"/>
        <v>0</v>
      </c>
      <c r="BD9" s="17">
        <f t="shared" si="311"/>
        <v>0</v>
      </c>
      <c r="BE9" s="319">
        <f t="shared" ref="BE9:BE26" si="312">SUM(AS9:BD9)</f>
        <v>0</v>
      </c>
      <c r="BF9" s="17">
        <f t="shared" ref="BF9:BQ18" si="313">IF(BF$2&gt;=$B$18,$E9,0)</f>
        <v>0</v>
      </c>
      <c r="BG9" s="17">
        <f t="shared" si="313"/>
        <v>0</v>
      </c>
      <c r="BH9" s="17">
        <f t="shared" si="313"/>
        <v>0</v>
      </c>
      <c r="BI9" s="17">
        <f t="shared" si="313"/>
        <v>0</v>
      </c>
      <c r="BJ9" s="17">
        <f t="shared" si="313"/>
        <v>0</v>
      </c>
      <c r="BK9" s="17">
        <f t="shared" si="313"/>
        <v>0</v>
      </c>
      <c r="BL9" s="17">
        <f t="shared" si="313"/>
        <v>0</v>
      </c>
      <c r="BM9" s="17">
        <f t="shared" si="313"/>
        <v>0</v>
      </c>
      <c r="BN9" s="17">
        <f t="shared" si="313"/>
        <v>0</v>
      </c>
      <c r="BO9" s="17">
        <f t="shared" si="313"/>
        <v>0</v>
      </c>
      <c r="BP9" s="17">
        <f t="shared" si="313"/>
        <v>0</v>
      </c>
      <c r="BQ9" s="17">
        <f t="shared" si="313"/>
        <v>0</v>
      </c>
      <c r="BR9" s="319">
        <f t="shared" ref="BR9:BR26" si="314">SUM(BF9:BQ9)</f>
        <v>0</v>
      </c>
      <c r="BS9" s="17">
        <f t="shared" ref="BS9:CD18" si="315">IF(BS$2&gt;=$B$18,$E9,0)</f>
        <v>0</v>
      </c>
      <c r="BT9" s="17">
        <f t="shared" si="315"/>
        <v>0</v>
      </c>
      <c r="BU9" s="17">
        <f t="shared" si="315"/>
        <v>0</v>
      </c>
      <c r="BV9" s="17">
        <f t="shared" si="315"/>
        <v>0</v>
      </c>
      <c r="BW9" s="17">
        <f t="shared" si="315"/>
        <v>0</v>
      </c>
      <c r="BX9" s="17">
        <f t="shared" si="315"/>
        <v>0</v>
      </c>
      <c r="BY9" s="17">
        <f t="shared" si="315"/>
        <v>0</v>
      </c>
      <c r="BZ9" s="17">
        <f t="shared" si="315"/>
        <v>0</v>
      </c>
      <c r="CA9" s="17">
        <f t="shared" si="315"/>
        <v>0</v>
      </c>
      <c r="CB9" s="17">
        <f t="shared" si="315"/>
        <v>0</v>
      </c>
      <c r="CC9" s="17">
        <f t="shared" si="315"/>
        <v>0</v>
      </c>
      <c r="CD9" s="17">
        <f t="shared" si="315"/>
        <v>0</v>
      </c>
      <c r="CE9" s="319">
        <f t="shared" ref="CE9:CE26" si="316">SUM(BS9:CD9)</f>
        <v>0</v>
      </c>
      <c r="CF9" s="17">
        <f t="shared" ref="CF9:CQ18" si="317">IF(CF$2&gt;=$B$18,$E9,0)</f>
        <v>0</v>
      </c>
      <c r="CG9" s="17">
        <f t="shared" si="317"/>
        <v>0</v>
      </c>
      <c r="CH9" s="17">
        <f t="shared" si="317"/>
        <v>0</v>
      </c>
      <c r="CI9" s="17">
        <f t="shared" si="317"/>
        <v>0</v>
      </c>
      <c r="CJ9" s="17">
        <f t="shared" si="317"/>
        <v>0</v>
      </c>
      <c r="CK9" s="17">
        <f t="shared" si="317"/>
        <v>0</v>
      </c>
      <c r="CL9" s="17">
        <f t="shared" si="317"/>
        <v>0</v>
      </c>
      <c r="CM9" s="17">
        <f t="shared" si="317"/>
        <v>0</v>
      </c>
      <c r="CN9" s="17">
        <f t="shared" si="317"/>
        <v>0</v>
      </c>
      <c r="CO9" s="17">
        <f t="shared" si="317"/>
        <v>0</v>
      </c>
      <c r="CP9" s="17">
        <f t="shared" si="317"/>
        <v>0</v>
      </c>
      <c r="CQ9" s="17">
        <f t="shared" si="317"/>
        <v>0</v>
      </c>
      <c r="CR9" s="319">
        <f t="shared" ref="CR9:CR26" si="318">SUM(CF9:CQ9)</f>
        <v>0</v>
      </c>
      <c r="CS9" s="17">
        <f t="shared" ref="CS9:DD18" si="319">IF(CS$2&gt;=$B$18,$E9,0)</f>
        <v>0</v>
      </c>
      <c r="CT9" s="17">
        <f t="shared" si="319"/>
        <v>0</v>
      </c>
      <c r="CU9" s="17">
        <f t="shared" si="319"/>
        <v>0</v>
      </c>
      <c r="CV9" s="17">
        <f t="shared" si="319"/>
        <v>0</v>
      </c>
      <c r="CW9" s="17">
        <f t="shared" si="319"/>
        <v>0</v>
      </c>
      <c r="CX9" s="17">
        <f t="shared" si="319"/>
        <v>0</v>
      </c>
      <c r="CY9" s="17">
        <f t="shared" si="319"/>
        <v>0</v>
      </c>
      <c r="CZ9" s="17">
        <f t="shared" si="319"/>
        <v>0</v>
      </c>
      <c r="DA9" s="17">
        <f t="shared" si="319"/>
        <v>0</v>
      </c>
      <c r="DB9" s="17">
        <f t="shared" si="319"/>
        <v>0</v>
      </c>
      <c r="DC9" s="17">
        <f t="shared" si="319"/>
        <v>0</v>
      </c>
      <c r="DD9" s="17">
        <f t="shared" si="319"/>
        <v>0</v>
      </c>
      <c r="DE9" s="319">
        <f t="shared" ref="DE9:DE26" si="320">SUM(CS9:DD9)</f>
        <v>0</v>
      </c>
      <c r="DF9" s="17">
        <f t="shared" ref="DF9:DQ18" si="321">IF(DF$2&gt;=$B$18,$E9,0)</f>
        <v>0</v>
      </c>
      <c r="DG9" s="17">
        <f t="shared" si="321"/>
        <v>0</v>
      </c>
      <c r="DH9" s="17">
        <f t="shared" si="321"/>
        <v>0</v>
      </c>
      <c r="DI9" s="17">
        <f t="shared" si="321"/>
        <v>0</v>
      </c>
      <c r="DJ9" s="17">
        <f t="shared" si="321"/>
        <v>0</v>
      </c>
      <c r="DK9" s="17">
        <f t="shared" si="321"/>
        <v>0</v>
      </c>
      <c r="DL9" s="17">
        <f t="shared" si="321"/>
        <v>0</v>
      </c>
      <c r="DM9" s="17">
        <f t="shared" si="321"/>
        <v>0</v>
      </c>
      <c r="DN9" s="17">
        <f t="shared" si="321"/>
        <v>0</v>
      </c>
      <c r="DO9" s="17">
        <f t="shared" si="321"/>
        <v>0</v>
      </c>
      <c r="DP9" s="17">
        <f t="shared" si="321"/>
        <v>0</v>
      </c>
      <c r="DQ9" s="17">
        <f t="shared" si="321"/>
        <v>0</v>
      </c>
      <c r="DR9" s="319">
        <f t="shared" ref="DR9:DR26" si="322">SUM(DF9:DQ9)</f>
        <v>0</v>
      </c>
      <c r="DS9" s="17">
        <f t="shared" ref="DS9:ED18" si="323">IF(DS$2&gt;=$B$18,$E9,0)</f>
        <v>0</v>
      </c>
      <c r="DT9" s="17">
        <f t="shared" si="323"/>
        <v>0</v>
      </c>
      <c r="DU9" s="17">
        <f t="shared" si="323"/>
        <v>0</v>
      </c>
      <c r="DV9" s="17">
        <f t="shared" si="323"/>
        <v>0</v>
      </c>
      <c r="DW9" s="17">
        <f t="shared" si="323"/>
        <v>0</v>
      </c>
      <c r="DX9" s="17">
        <f t="shared" si="323"/>
        <v>0</v>
      </c>
      <c r="DY9" s="17">
        <f t="shared" si="323"/>
        <v>0</v>
      </c>
      <c r="DZ9" s="17">
        <f t="shared" si="323"/>
        <v>0</v>
      </c>
      <c r="EA9" s="17">
        <f t="shared" si="323"/>
        <v>0</v>
      </c>
      <c r="EB9" s="17">
        <f t="shared" si="323"/>
        <v>0</v>
      </c>
      <c r="EC9" s="17">
        <f t="shared" si="323"/>
        <v>0</v>
      </c>
      <c r="ED9" s="17">
        <f t="shared" si="323"/>
        <v>0</v>
      </c>
      <c r="EE9" s="391">
        <f t="shared" ref="EE9:EE26" si="324">SUM(DS9:ED9)</f>
        <v>0</v>
      </c>
    </row>
    <row r="10" spans="1:149" x14ac:dyDescent="0.2">
      <c r="A10" s="12" t="s">
        <v>80</v>
      </c>
      <c r="B10" s="37">
        <f>+B9*0.01</f>
        <v>0</v>
      </c>
      <c r="D10" s="9" t="s">
        <v>18</v>
      </c>
      <c r="F10" s="17">
        <f t="shared" si="305"/>
        <v>0</v>
      </c>
      <c r="G10" s="17">
        <f t="shared" si="305"/>
        <v>0</v>
      </c>
      <c r="H10" s="17">
        <f t="shared" si="305"/>
        <v>0</v>
      </c>
      <c r="I10" s="17">
        <f t="shared" si="305"/>
        <v>0</v>
      </c>
      <c r="J10" s="17">
        <f t="shared" si="305"/>
        <v>0</v>
      </c>
      <c r="K10" s="17">
        <f t="shared" si="305"/>
        <v>0</v>
      </c>
      <c r="L10" s="17">
        <f t="shared" si="305"/>
        <v>0</v>
      </c>
      <c r="M10" s="17">
        <f t="shared" si="305"/>
        <v>0</v>
      </c>
      <c r="N10" s="17">
        <f t="shared" si="305"/>
        <v>0</v>
      </c>
      <c r="O10" s="17">
        <f t="shared" si="305"/>
        <v>0</v>
      </c>
      <c r="P10" s="17">
        <f t="shared" si="305"/>
        <v>0</v>
      </c>
      <c r="Q10" s="17">
        <f t="shared" si="305"/>
        <v>0</v>
      </c>
      <c r="R10" s="319">
        <f t="shared" si="306"/>
        <v>0</v>
      </c>
      <c r="S10" s="17">
        <f t="shared" si="307"/>
        <v>0</v>
      </c>
      <c r="T10" s="17">
        <f t="shared" si="307"/>
        <v>0</v>
      </c>
      <c r="U10" s="17">
        <f t="shared" si="307"/>
        <v>0</v>
      </c>
      <c r="V10" s="17">
        <f t="shared" si="307"/>
        <v>0</v>
      </c>
      <c r="W10" s="17">
        <f t="shared" si="307"/>
        <v>0</v>
      </c>
      <c r="X10" s="17">
        <f t="shared" si="307"/>
        <v>0</v>
      </c>
      <c r="Y10" s="17">
        <f t="shared" si="307"/>
        <v>0</v>
      </c>
      <c r="Z10" s="17">
        <f t="shared" si="307"/>
        <v>0</v>
      </c>
      <c r="AA10" s="17">
        <f t="shared" si="307"/>
        <v>0</v>
      </c>
      <c r="AB10" s="17">
        <f t="shared" si="307"/>
        <v>0</v>
      </c>
      <c r="AC10" s="17">
        <f t="shared" si="307"/>
        <v>0</v>
      </c>
      <c r="AD10" s="17">
        <f t="shared" si="307"/>
        <v>0</v>
      </c>
      <c r="AE10" s="319">
        <f t="shared" si="308"/>
        <v>0</v>
      </c>
      <c r="AF10" s="17">
        <f t="shared" si="309"/>
        <v>0</v>
      </c>
      <c r="AG10" s="17">
        <f t="shared" si="309"/>
        <v>0</v>
      </c>
      <c r="AH10" s="17">
        <f t="shared" si="309"/>
        <v>0</v>
      </c>
      <c r="AI10" s="17">
        <f t="shared" si="309"/>
        <v>0</v>
      </c>
      <c r="AJ10" s="17">
        <f t="shared" si="309"/>
        <v>0</v>
      </c>
      <c r="AK10" s="17">
        <f t="shared" si="309"/>
        <v>0</v>
      </c>
      <c r="AL10" s="17">
        <f t="shared" si="309"/>
        <v>0</v>
      </c>
      <c r="AM10" s="17">
        <f t="shared" si="309"/>
        <v>0</v>
      </c>
      <c r="AN10" s="17">
        <f t="shared" si="309"/>
        <v>0</v>
      </c>
      <c r="AO10" s="17">
        <f t="shared" si="309"/>
        <v>0</v>
      </c>
      <c r="AP10" s="17">
        <f t="shared" si="309"/>
        <v>0</v>
      </c>
      <c r="AQ10" s="17">
        <f t="shared" si="309"/>
        <v>0</v>
      </c>
      <c r="AR10" s="319">
        <f t="shared" si="310"/>
        <v>0</v>
      </c>
      <c r="AS10" s="17">
        <f t="shared" si="311"/>
        <v>0</v>
      </c>
      <c r="AT10" s="17">
        <f t="shared" si="311"/>
        <v>0</v>
      </c>
      <c r="AU10" s="17">
        <f t="shared" si="311"/>
        <v>0</v>
      </c>
      <c r="AV10" s="17">
        <f t="shared" si="311"/>
        <v>0</v>
      </c>
      <c r="AW10" s="17">
        <f t="shared" si="311"/>
        <v>0</v>
      </c>
      <c r="AX10" s="17">
        <f t="shared" si="311"/>
        <v>0</v>
      </c>
      <c r="AY10" s="17">
        <f t="shared" si="311"/>
        <v>0</v>
      </c>
      <c r="AZ10" s="17">
        <f t="shared" si="311"/>
        <v>0</v>
      </c>
      <c r="BA10" s="17">
        <f t="shared" si="311"/>
        <v>0</v>
      </c>
      <c r="BB10" s="17">
        <f t="shared" si="311"/>
        <v>0</v>
      </c>
      <c r="BC10" s="17">
        <f t="shared" si="311"/>
        <v>0</v>
      </c>
      <c r="BD10" s="17">
        <f t="shared" si="311"/>
        <v>0</v>
      </c>
      <c r="BE10" s="319">
        <f t="shared" si="312"/>
        <v>0</v>
      </c>
      <c r="BF10" s="17">
        <f t="shared" si="313"/>
        <v>0</v>
      </c>
      <c r="BG10" s="17">
        <f t="shared" si="313"/>
        <v>0</v>
      </c>
      <c r="BH10" s="17">
        <f t="shared" si="313"/>
        <v>0</v>
      </c>
      <c r="BI10" s="17">
        <f t="shared" si="313"/>
        <v>0</v>
      </c>
      <c r="BJ10" s="17">
        <f t="shared" si="313"/>
        <v>0</v>
      </c>
      <c r="BK10" s="17">
        <f t="shared" si="313"/>
        <v>0</v>
      </c>
      <c r="BL10" s="17">
        <f t="shared" si="313"/>
        <v>0</v>
      </c>
      <c r="BM10" s="17">
        <f t="shared" si="313"/>
        <v>0</v>
      </c>
      <c r="BN10" s="17">
        <f t="shared" si="313"/>
        <v>0</v>
      </c>
      <c r="BO10" s="17">
        <f t="shared" si="313"/>
        <v>0</v>
      </c>
      <c r="BP10" s="17">
        <f t="shared" si="313"/>
        <v>0</v>
      </c>
      <c r="BQ10" s="17">
        <f t="shared" si="313"/>
        <v>0</v>
      </c>
      <c r="BR10" s="319">
        <f t="shared" si="314"/>
        <v>0</v>
      </c>
      <c r="BS10" s="17">
        <f t="shared" si="315"/>
        <v>0</v>
      </c>
      <c r="BT10" s="17">
        <f t="shared" si="315"/>
        <v>0</v>
      </c>
      <c r="BU10" s="17">
        <f t="shared" si="315"/>
        <v>0</v>
      </c>
      <c r="BV10" s="17">
        <f t="shared" si="315"/>
        <v>0</v>
      </c>
      <c r="BW10" s="17">
        <f t="shared" si="315"/>
        <v>0</v>
      </c>
      <c r="BX10" s="17">
        <f t="shared" si="315"/>
        <v>0</v>
      </c>
      <c r="BY10" s="17">
        <f t="shared" si="315"/>
        <v>0</v>
      </c>
      <c r="BZ10" s="17">
        <f t="shared" si="315"/>
        <v>0</v>
      </c>
      <c r="CA10" s="17">
        <f t="shared" si="315"/>
        <v>0</v>
      </c>
      <c r="CB10" s="17">
        <f t="shared" si="315"/>
        <v>0</v>
      </c>
      <c r="CC10" s="17">
        <f t="shared" si="315"/>
        <v>0</v>
      </c>
      <c r="CD10" s="17">
        <f t="shared" si="315"/>
        <v>0</v>
      </c>
      <c r="CE10" s="319">
        <f t="shared" si="316"/>
        <v>0</v>
      </c>
      <c r="CF10" s="17">
        <f t="shared" si="317"/>
        <v>0</v>
      </c>
      <c r="CG10" s="17">
        <f t="shared" si="317"/>
        <v>0</v>
      </c>
      <c r="CH10" s="17">
        <f t="shared" si="317"/>
        <v>0</v>
      </c>
      <c r="CI10" s="17">
        <f t="shared" si="317"/>
        <v>0</v>
      </c>
      <c r="CJ10" s="17">
        <f t="shared" si="317"/>
        <v>0</v>
      </c>
      <c r="CK10" s="17">
        <f t="shared" si="317"/>
        <v>0</v>
      </c>
      <c r="CL10" s="17">
        <f t="shared" si="317"/>
        <v>0</v>
      </c>
      <c r="CM10" s="17">
        <f t="shared" si="317"/>
        <v>0</v>
      </c>
      <c r="CN10" s="17">
        <f t="shared" si="317"/>
        <v>0</v>
      </c>
      <c r="CO10" s="17">
        <f t="shared" si="317"/>
        <v>0</v>
      </c>
      <c r="CP10" s="17">
        <f t="shared" si="317"/>
        <v>0</v>
      </c>
      <c r="CQ10" s="17">
        <f t="shared" si="317"/>
        <v>0</v>
      </c>
      <c r="CR10" s="319">
        <f t="shared" si="318"/>
        <v>0</v>
      </c>
      <c r="CS10" s="17">
        <f t="shared" si="319"/>
        <v>0</v>
      </c>
      <c r="CT10" s="17">
        <f t="shared" si="319"/>
        <v>0</v>
      </c>
      <c r="CU10" s="17">
        <f t="shared" si="319"/>
        <v>0</v>
      </c>
      <c r="CV10" s="17">
        <f t="shared" si="319"/>
        <v>0</v>
      </c>
      <c r="CW10" s="17">
        <f t="shared" si="319"/>
        <v>0</v>
      </c>
      <c r="CX10" s="17">
        <f t="shared" si="319"/>
        <v>0</v>
      </c>
      <c r="CY10" s="17">
        <f t="shared" si="319"/>
        <v>0</v>
      </c>
      <c r="CZ10" s="17">
        <f t="shared" si="319"/>
        <v>0</v>
      </c>
      <c r="DA10" s="17">
        <f t="shared" si="319"/>
        <v>0</v>
      </c>
      <c r="DB10" s="17">
        <f t="shared" si="319"/>
        <v>0</v>
      </c>
      <c r="DC10" s="17">
        <f t="shared" si="319"/>
        <v>0</v>
      </c>
      <c r="DD10" s="17">
        <f t="shared" si="319"/>
        <v>0</v>
      </c>
      <c r="DE10" s="319">
        <f t="shared" si="320"/>
        <v>0</v>
      </c>
      <c r="DF10" s="17">
        <f t="shared" si="321"/>
        <v>0</v>
      </c>
      <c r="DG10" s="17">
        <f t="shared" si="321"/>
        <v>0</v>
      </c>
      <c r="DH10" s="17">
        <f t="shared" si="321"/>
        <v>0</v>
      </c>
      <c r="DI10" s="17">
        <f t="shared" si="321"/>
        <v>0</v>
      </c>
      <c r="DJ10" s="17">
        <f t="shared" si="321"/>
        <v>0</v>
      </c>
      <c r="DK10" s="17">
        <f t="shared" si="321"/>
        <v>0</v>
      </c>
      <c r="DL10" s="17">
        <f t="shared" si="321"/>
        <v>0</v>
      </c>
      <c r="DM10" s="17">
        <f t="shared" si="321"/>
        <v>0</v>
      </c>
      <c r="DN10" s="17">
        <f t="shared" si="321"/>
        <v>0</v>
      </c>
      <c r="DO10" s="17">
        <f t="shared" si="321"/>
        <v>0</v>
      </c>
      <c r="DP10" s="17">
        <f t="shared" si="321"/>
        <v>0</v>
      </c>
      <c r="DQ10" s="17">
        <f t="shared" si="321"/>
        <v>0</v>
      </c>
      <c r="DR10" s="319">
        <f t="shared" si="322"/>
        <v>0</v>
      </c>
      <c r="DS10" s="17">
        <f t="shared" si="323"/>
        <v>0</v>
      </c>
      <c r="DT10" s="17">
        <f t="shared" si="323"/>
        <v>0</v>
      </c>
      <c r="DU10" s="17">
        <f t="shared" si="323"/>
        <v>0</v>
      </c>
      <c r="DV10" s="17">
        <f t="shared" si="323"/>
        <v>0</v>
      </c>
      <c r="DW10" s="17">
        <f t="shared" si="323"/>
        <v>0</v>
      </c>
      <c r="DX10" s="17">
        <f t="shared" si="323"/>
        <v>0</v>
      </c>
      <c r="DY10" s="17">
        <f t="shared" si="323"/>
        <v>0</v>
      </c>
      <c r="DZ10" s="17">
        <f t="shared" si="323"/>
        <v>0</v>
      </c>
      <c r="EA10" s="17">
        <f t="shared" si="323"/>
        <v>0</v>
      </c>
      <c r="EB10" s="17">
        <f t="shared" si="323"/>
        <v>0</v>
      </c>
      <c r="EC10" s="17">
        <f t="shared" si="323"/>
        <v>0</v>
      </c>
      <c r="ED10" s="17">
        <f t="shared" si="323"/>
        <v>0</v>
      </c>
      <c r="EE10" s="391">
        <f t="shared" si="324"/>
        <v>0</v>
      </c>
    </row>
    <row r="11" spans="1:149" x14ac:dyDescent="0.2">
      <c r="A11" s="12" t="s">
        <v>81</v>
      </c>
      <c r="B11" s="37">
        <f>+B9*0.04</f>
        <v>0</v>
      </c>
      <c r="D11" s="9" t="s">
        <v>20</v>
      </c>
      <c r="F11" s="17">
        <f t="shared" si="305"/>
        <v>0</v>
      </c>
      <c r="G11" s="17">
        <f t="shared" si="305"/>
        <v>0</v>
      </c>
      <c r="H11" s="17">
        <f t="shared" si="305"/>
        <v>0</v>
      </c>
      <c r="I11" s="17">
        <f t="shared" si="305"/>
        <v>0</v>
      </c>
      <c r="J11" s="17">
        <f t="shared" si="305"/>
        <v>0</v>
      </c>
      <c r="K11" s="17">
        <f t="shared" si="305"/>
        <v>0</v>
      </c>
      <c r="L11" s="17">
        <f t="shared" si="305"/>
        <v>0</v>
      </c>
      <c r="M11" s="17">
        <f t="shared" si="305"/>
        <v>0</v>
      </c>
      <c r="N11" s="17">
        <f t="shared" si="305"/>
        <v>0</v>
      </c>
      <c r="O11" s="17">
        <f t="shared" si="305"/>
        <v>0</v>
      </c>
      <c r="P11" s="17">
        <f t="shared" si="305"/>
        <v>0</v>
      </c>
      <c r="Q11" s="17">
        <f t="shared" si="305"/>
        <v>0</v>
      </c>
      <c r="R11" s="319">
        <f t="shared" si="306"/>
        <v>0</v>
      </c>
      <c r="S11" s="17">
        <f t="shared" si="307"/>
        <v>0</v>
      </c>
      <c r="T11" s="17">
        <f t="shared" si="307"/>
        <v>0</v>
      </c>
      <c r="U11" s="17">
        <f t="shared" si="307"/>
        <v>0</v>
      </c>
      <c r="V11" s="17">
        <f t="shared" si="307"/>
        <v>0</v>
      </c>
      <c r="W11" s="17">
        <f t="shared" si="307"/>
        <v>0</v>
      </c>
      <c r="X11" s="17">
        <f t="shared" si="307"/>
        <v>0</v>
      </c>
      <c r="Y11" s="17">
        <f t="shared" si="307"/>
        <v>0</v>
      </c>
      <c r="Z11" s="17">
        <f t="shared" si="307"/>
        <v>0</v>
      </c>
      <c r="AA11" s="17">
        <f t="shared" si="307"/>
        <v>0</v>
      </c>
      <c r="AB11" s="17">
        <f t="shared" si="307"/>
        <v>0</v>
      </c>
      <c r="AC11" s="17">
        <f t="shared" si="307"/>
        <v>0</v>
      </c>
      <c r="AD11" s="17">
        <f t="shared" si="307"/>
        <v>0</v>
      </c>
      <c r="AE11" s="319">
        <f t="shared" si="308"/>
        <v>0</v>
      </c>
      <c r="AF11" s="17">
        <f t="shared" si="309"/>
        <v>0</v>
      </c>
      <c r="AG11" s="17">
        <f t="shared" si="309"/>
        <v>0</v>
      </c>
      <c r="AH11" s="17">
        <f t="shared" si="309"/>
        <v>0</v>
      </c>
      <c r="AI11" s="17">
        <f t="shared" si="309"/>
        <v>0</v>
      </c>
      <c r="AJ11" s="17">
        <f t="shared" si="309"/>
        <v>0</v>
      </c>
      <c r="AK11" s="17">
        <f t="shared" si="309"/>
        <v>0</v>
      </c>
      <c r="AL11" s="17">
        <f t="shared" si="309"/>
        <v>0</v>
      </c>
      <c r="AM11" s="17">
        <f t="shared" si="309"/>
        <v>0</v>
      </c>
      <c r="AN11" s="17">
        <f t="shared" si="309"/>
        <v>0</v>
      </c>
      <c r="AO11" s="17">
        <f t="shared" si="309"/>
        <v>0</v>
      </c>
      <c r="AP11" s="17">
        <f t="shared" si="309"/>
        <v>0</v>
      </c>
      <c r="AQ11" s="17">
        <f t="shared" si="309"/>
        <v>0</v>
      </c>
      <c r="AR11" s="319">
        <f t="shared" si="310"/>
        <v>0</v>
      </c>
      <c r="AS11" s="17">
        <f t="shared" si="311"/>
        <v>0</v>
      </c>
      <c r="AT11" s="17">
        <f t="shared" si="311"/>
        <v>0</v>
      </c>
      <c r="AU11" s="17">
        <f t="shared" si="311"/>
        <v>0</v>
      </c>
      <c r="AV11" s="17">
        <f t="shared" si="311"/>
        <v>0</v>
      </c>
      <c r="AW11" s="17">
        <f t="shared" si="311"/>
        <v>0</v>
      </c>
      <c r="AX11" s="17">
        <f t="shared" si="311"/>
        <v>0</v>
      </c>
      <c r="AY11" s="17">
        <f t="shared" si="311"/>
        <v>0</v>
      </c>
      <c r="AZ11" s="17">
        <f t="shared" si="311"/>
        <v>0</v>
      </c>
      <c r="BA11" s="17">
        <f t="shared" si="311"/>
        <v>0</v>
      </c>
      <c r="BB11" s="17">
        <f t="shared" si="311"/>
        <v>0</v>
      </c>
      <c r="BC11" s="17">
        <f t="shared" si="311"/>
        <v>0</v>
      </c>
      <c r="BD11" s="17">
        <f t="shared" si="311"/>
        <v>0</v>
      </c>
      <c r="BE11" s="319">
        <f t="shared" si="312"/>
        <v>0</v>
      </c>
      <c r="BF11" s="17">
        <f t="shared" si="313"/>
        <v>0</v>
      </c>
      <c r="BG11" s="17">
        <f t="shared" si="313"/>
        <v>0</v>
      </c>
      <c r="BH11" s="17">
        <f t="shared" si="313"/>
        <v>0</v>
      </c>
      <c r="BI11" s="17">
        <f t="shared" si="313"/>
        <v>0</v>
      </c>
      <c r="BJ11" s="17">
        <f t="shared" si="313"/>
        <v>0</v>
      </c>
      <c r="BK11" s="17">
        <f t="shared" si="313"/>
        <v>0</v>
      </c>
      <c r="BL11" s="17">
        <f t="shared" si="313"/>
        <v>0</v>
      </c>
      <c r="BM11" s="17">
        <f t="shared" si="313"/>
        <v>0</v>
      </c>
      <c r="BN11" s="17">
        <f t="shared" si="313"/>
        <v>0</v>
      </c>
      <c r="BO11" s="17">
        <f t="shared" si="313"/>
        <v>0</v>
      </c>
      <c r="BP11" s="17">
        <f t="shared" si="313"/>
        <v>0</v>
      </c>
      <c r="BQ11" s="17">
        <f t="shared" si="313"/>
        <v>0</v>
      </c>
      <c r="BR11" s="319">
        <f t="shared" si="314"/>
        <v>0</v>
      </c>
      <c r="BS11" s="17">
        <f t="shared" si="315"/>
        <v>0</v>
      </c>
      <c r="BT11" s="17">
        <f t="shared" si="315"/>
        <v>0</v>
      </c>
      <c r="BU11" s="17">
        <f t="shared" si="315"/>
        <v>0</v>
      </c>
      <c r="BV11" s="17">
        <f t="shared" si="315"/>
        <v>0</v>
      </c>
      <c r="BW11" s="17">
        <f t="shared" si="315"/>
        <v>0</v>
      </c>
      <c r="BX11" s="17">
        <f t="shared" si="315"/>
        <v>0</v>
      </c>
      <c r="BY11" s="17">
        <f t="shared" si="315"/>
        <v>0</v>
      </c>
      <c r="BZ11" s="17">
        <f t="shared" si="315"/>
        <v>0</v>
      </c>
      <c r="CA11" s="17">
        <f t="shared" si="315"/>
        <v>0</v>
      </c>
      <c r="CB11" s="17">
        <f t="shared" si="315"/>
        <v>0</v>
      </c>
      <c r="CC11" s="17">
        <f t="shared" si="315"/>
        <v>0</v>
      </c>
      <c r="CD11" s="17">
        <f t="shared" si="315"/>
        <v>0</v>
      </c>
      <c r="CE11" s="319">
        <f t="shared" si="316"/>
        <v>0</v>
      </c>
      <c r="CF11" s="17">
        <f t="shared" si="317"/>
        <v>0</v>
      </c>
      <c r="CG11" s="17">
        <f t="shared" si="317"/>
        <v>0</v>
      </c>
      <c r="CH11" s="17">
        <f t="shared" si="317"/>
        <v>0</v>
      </c>
      <c r="CI11" s="17">
        <f t="shared" si="317"/>
        <v>0</v>
      </c>
      <c r="CJ11" s="17">
        <f t="shared" si="317"/>
        <v>0</v>
      </c>
      <c r="CK11" s="17">
        <f t="shared" si="317"/>
        <v>0</v>
      </c>
      <c r="CL11" s="17">
        <f t="shared" si="317"/>
        <v>0</v>
      </c>
      <c r="CM11" s="17">
        <f t="shared" si="317"/>
        <v>0</v>
      </c>
      <c r="CN11" s="17">
        <f t="shared" si="317"/>
        <v>0</v>
      </c>
      <c r="CO11" s="17">
        <f t="shared" si="317"/>
        <v>0</v>
      </c>
      <c r="CP11" s="17">
        <f t="shared" si="317"/>
        <v>0</v>
      </c>
      <c r="CQ11" s="17">
        <f t="shared" si="317"/>
        <v>0</v>
      </c>
      <c r="CR11" s="319">
        <f t="shared" si="318"/>
        <v>0</v>
      </c>
      <c r="CS11" s="17">
        <f t="shared" si="319"/>
        <v>0</v>
      </c>
      <c r="CT11" s="17">
        <f t="shared" si="319"/>
        <v>0</v>
      </c>
      <c r="CU11" s="17">
        <f t="shared" si="319"/>
        <v>0</v>
      </c>
      <c r="CV11" s="17">
        <f t="shared" si="319"/>
        <v>0</v>
      </c>
      <c r="CW11" s="17">
        <f t="shared" si="319"/>
        <v>0</v>
      </c>
      <c r="CX11" s="17">
        <f t="shared" si="319"/>
        <v>0</v>
      </c>
      <c r="CY11" s="17">
        <f t="shared" si="319"/>
        <v>0</v>
      </c>
      <c r="CZ11" s="17">
        <f t="shared" si="319"/>
        <v>0</v>
      </c>
      <c r="DA11" s="17">
        <f t="shared" si="319"/>
        <v>0</v>
      </c>
      <c r="DB11" s="17">
        <f t="shared" si="319"/>
        <v>0</v>
      </c>
      <c r="DC11" s="17">
        <f t="shared" si="319"/>
        <v>0</v>
      </c>
      <c r="DD11" s="17">
        <f t="shared" si="319"/>
        <v>0</v>
      </c>
      <c r="DE11" s="319">
        <f t="shared" si="320"/>
        <v>0</v>
      </c>
      <c r="DF11" s="17">
        <f t="shared" si="321"/>
        <v>0</v>
      </c>
      <c r="DG11" s="17">
        <f t="shared" si="321"/>
        <v>0</v>
      </c>
      <c r="DH11" s="17">
        <f t="shared" si="321"/>
        <v>0</v>
      </c>
      <c r="DI11" s="17">
        <f t="shared" si="321"/>
        <v>0</v>
      </c>
      <c r="DJ11" s="17">
        <f t="shared" si="321"/>
        <v>0</v>
      </c>
      <c r="DK11" s="17">
        <f t="shared" si="321"/>
        <v>0</v>
      </c>
      <c r="DL11" s="17">
        <f t="shared" si="321"/>
        <v>0</v>
      </c>
      <c r="DM11" s="17">
        <f t="shared" si="321"/>
        <v>0</v>
      </c>
      <c r="DN11" s="17">
        <f t="shared" si="321"/>
        <v>0</v>
      </c>
      <c r="DO11" s="17">
        <f t="shared" si="321"/>
        <v>0</v>
      </c>
      <c r="DP11" s="17">
        <f t="shared" si="321"/>
        <v>0</v>
      </c>
      <c r="DQ11" s="17">
        <f t="shared" si="321"/>
        <v>0</v>
      </c>
      <c r="DR11" s="319">
        <f t="shared" si="322"/>
        <v>0</v>
      </c>
      <c r="DS11" s="17">
        <f t="shared" si="323"/>
        <v>0</v>
      </c>
      <c r="DT11" s="17">
        <f t="shared" si="323"/>
        <v>0</v>
      </c>
      <c r="DU11" s="17">
        <f t="shared" si="323"/>
        <v>0</v>
      </c>
      <c r="DV11" s="17">
        <f t="shared" si="323"/>
        <v>0</v>
      </c>
      <c r="DW11" s="17">
        <f t="shared" si="323"/>
        <v>0</v>
      </c>
      <c r="DX11" s="17">
        <f t="shared" si="323"/>
        <v>0</v>
      </c>
      <c r="DY11" s="17">
        <f t="shared" si="323"/>
        <v>0</v>
      </c>
      <c r="DZ11" s="17">
        <f t="shared" si="323"/>
        <v>0</v>
      </c>
      <c r="EA11" s="17">
        <f t="shared" si="323"/>
        <v>0</v>
      </c>
      <c r="EB11" s="17">
        <f t="shared" si="323"/>
        <v>0</v>
      </c>
      <c r="EC11" s="17">
        <f t="shared" si="323"/>
        <v>0</v>
      </c>
      <c r="ED11" s="17">
        <f t="shared" si="323"/>
        <v>0</v>
      </c>
      <c r="EE11" s="391">
        <f t="shared" si="324"/>
        <v>0</v>
      </c>
    </row>
    <row r="12" spans="1:149" x14ac:dyDescent="0.2">
      <c r="A12" s="12" t="s">
        <v>83</v>
      </c>
      <c r="B12" s="37"/>
      <c r="D12" s="9" t="s">
        <v>84</v>
      </c>
      <c r="F12" s="17">
        <f t="shared" si="305"/>
        <v>0</v>
      </c>
      <c r="G12" s="17">
        <f t="shared" si="305"/>
        <v>0</v>
      </c>
      <c r="H12" s="17">
        <f t="shared" si="305"/>
        <v>0</v>
      </c>
      <c r="I12" s="17">
        <f t="shared" si="305"/>
        <v>0</v>
      </c>
      <c r="J12" s="17">
        <f t="shared" si="305"/>
        <v>0</v>
      </c>
      <c r="K12" s="17">
        <f t="shared" si="305"/>
        <v>0</v>
      </c>
      <c r="L12" s="17">
        <f t="shared" si="305"/>
        <v>0</v>
      </c>
      <c r="M12" s="17">
        <f t="shared" si="305"/>
        <v>0</v>
      </c>
      <c r="N12" s="17">
        <f t="shared" si="305"/>
        <v>0</v>
      </c>
      <c r="O12" s="17">
        <f t="shared" si="305"/>
        <v>0</v>
      </c>
      <c r="P12" s="17">
        <f t="shared" si="305"/>
        <v>0</v>
      </c>
      <c r="Q12" s="17">
        <f t="shared" si="305"/>
        <v>0</v>
      </c>
      <c r="R12" s="319">
        <f t="shared" si="306"/>
        <v>0</v>
      </c>
      <c r="S12" s="17">
        <f t="shared" si="307"/>
        <v>0</v>
      </c>
      <c r="T12" s="17">
        <f t="shared" si="307"/>
        <v>0</v>
      </c>
      <c r="U12" s="17">
        <f t="shared" si="307"/>
        <v>0</v>
      </c>
      <c r="V12" s="17">
        <f t="shared" si="307"/>
        <v>0</v>
      </c>
      <c r="W12" s="17">
        <f t="shared" si="307"/>
        <v>0</v>
      </c>
      <c r="X12" s="17">
        <f t="shared" si="307"/>
        <v>0</v>
      </c>
      <c r="Y12" s="17">
        <f t="shared" si="307"/>
        <v>0</v>
      </c>
      <c r="Z12" s="17">
        <f t="shared" si="307"/>
        <v>0</v>
      </c>
      <c r="AA12" s="17">
        <f t="shared" si="307"/>
        <v>0</v>
      </c>
      <c r="AB12" s="17">
        <f t="shared" si="307"/>
        <v>0</v>
      </c>
      <c r="AC12" s="17">
        <f t="shared" si="307"/>
        <v>0</v>
      </c>
      <c r="AD12" s="17">
        <f t="shared" si="307"/>
        <v>0</v>
      </c>
      <c r="AE12" s="319">
        <f t="shared" si="308"/>
        <v>0</v>
      </c>
      <c r="AF12" s="17">
        <f t="shared" si="309"/>
        <v>0</v>
      </c>
      <c r="AG12" s="17">
        <f t="shared" si="309"/>
        <v>0</v>
      </c>
      <c r="AH12" s="17">
        <f t="shared" si="309"/>
        <v>0</v>
      </c>
      <c r="AI12" s="17">
        <f t="shared" si="309"/>
        <v>0</v>
      </c>
      <c r="AJ12" s="17">
        <f t="shared" si="309"/>
        <v>0</v>
      </c>
      <c r="AK12" s="17">
        <f t="shared" si="309"/>
        <v>0</v>
      </c>
      <c r="AL12" s="17">
        <f t="shared" si="309"/>
        <v>0</v>
      </c>
      <c r="AM12" s="17">
        <f t="shared" si="309"/>
        <v>0</v>
      </c>
      <c r="AN12" s="17">
        <f t="shared" si="309"/>
        <v>0</v>
      </c>
      <c r="AO12" s="17">
        <f t="shared" si="309"/>
        <v>0</v>
      </c>
      <c r="AP12" s="17">
        <f t="shared" si="309"/>
        <v>0</v>
      </c>
      <c r="AQ12" s="17">
        <f t="shared" si="309"/>
        <v>0</v>
      </c>
      <c r="AR12" s="319">
        <f t="shared" si="310"/>
        <v>0</v>
      </c>
      <c r="AS12" s="17">
        <f t="shared" si="311"/>
        <v>0</v>
      </c>
      <c r="AT12" s="17">
        <f t="shared" si="311"/>
        <v>0</v>
      </c>
      <c r="AU12" s="17">
        <f t="shared" si="311"/>
        <v>0</v>
      </c>
      <c r="AV12" s="17">
        <f t="shared" si="311"/>
        <v>0</v>
      </c>
      <c r="AW12" s="17">
        <f t="shared" si="311"/>
        <v>0</v>
      </c>
      <c r="AX12" s="17">
        <f t="shared" si="311"/>
        <v>0</v>
      </c>
      <c r="AY12" s="17">
        <f t="shared" si="311"/>
        <v>0</v>
      </c>
      <c r="AZ12" s="17">
        <f t="shared" si="311"/>
        <v>0</v>
      </c>
      <c r="BA12" s="17">
        <f t="shared" si="311"/>
        <v>0</v>
      </c>
      <c r="BB12" s="17">
        <f t="shared" si="311"/>
        <v>0</v>
      </c>
      <c r="BC12" s="17">
        <f t="shared" si="311"/>
        <v>0</v>
      </c>
      <c r="BD12" s="17">
        <f t="shared" si="311"/>
        <v>0</v>
      </c>
      <c r="BE12" s="319">
        <f t="shared" si="312"/>
        <v>0</v>
      </c>
      <c r="BF12" s="17">
        <f t="shared" si="313"/>
        <v>0</v>
      </c>
      <c r="BG12" s="17">
        <f t="shared" si="313"/>
        <v>0</v>
      </c>
      <c r="BH12" s="17">
        <f t="shared" si="313"/>
        <v>0</v>
      </c>
      <c r="BI12" s="17">
        <f t="shared" si="313"/>
        <v>0</v>
      </c>
      <c r="BJ12" s="17">
        <f t="shared" si="313"/>
        <v>0</v>
      </c>
      <c r="BK12" s="17">
        <f t="shared" si="313"/>
        <v>0</v>
      </c>
      <c r="BL12" s="17">
        <f t="shared" si="313"/>
        <v>0</v>
      </c>
      <c r="BM12" s="17">
        <f t="shared" si="313"/>
        <v>0</v>
      </c>
      <c r="BN12" s="17">
        <f t="shared" si="313"/>
        <v>0</v>
      </c>
      <c r="BO12" s="17">
        <f t="shared" si="313"/>
        <v>0</v>
      </c>
      <c r="BP12" s="17">
        <f t="shared" si="313"/>
        <v>0</v>
      </c>
      <c r="BQ12" s="17">
        <f t="shared" si="313"/>
        <v>0</v>
      </c>
      <c r="BR12" s="319">
        <f t="shared" si="314"/>
        <v>0</v>
      </c>
      <c r="BS12" s="17">
        <f t="shared" si="315"/>
        <v>0</v>
      </c>
      <c r="BT12" s="17">
        <f t="shared" si="315"/>
        <v>0</v>
      </c>
      <c r="BU12" s="17">
        <f t="shared" si="315"/>
        <v>0</v>
      </c>
      <c r="BV12" s="17">
        <f t="shared" si="315"/>
        <v>0</v>
      </c>
      <c r="BW12" s="17">
        <f t="shared" si="315"/>
        <v>0</v>
      </c>
      <c r="BX12" s="17">
        <f t="shared" si="315"/>
        <v>0</v>
      </c>
      <c r="BY12" s="17">
        <f t="shared" si="315"/>
        <v>0</v>
      </c>
      <c r="BZ12" s="17">
        <f t="shared" si="315"/>
        <v>0</v>
      </c>
      <c r="CA12" s="17">
        <f t="shared" si="315"/>
        <v>0</v>
      </c>
      <c r="CB12" s="17">
        <f t="shared" si="315"/>
        <v>0</v>
      </c>
      <c r="CC12" s="17">
        <f t="shared" si="315"/>
        <v>0</v>
      </c>
      <c r="CD12" s="17">
        <f t="shared" si="315"/>
        <v>0</v>
      </c>
      <c r="CE12" s="319">
        <f t="shared" si="316"/>
        <v>0</v>
      </c>
      <c r="CF12" s="17">
        <f t="shared" si="317"/>
        <v>0</v>
      </c>
      <c r="CG12" s="17">
        <f t="shared" si="317"/>
        <v>0</v>
      </c>
      <c r="CH12" s="17">
        <f t="shared" si="317"/>
        <v>0</v>
      </c>
      <c r="CI12" s="17">
        <f t="shared" si="317"/>
        <v>0</v>
      </c>
      <c r="CJ12" s="17">
        <f t="shared" si="317"/>
        <v>0</v>
      </c>
      <c r="CK12" s="17">
        <f t="shared" si="317"/>
        <v>0</v>
      </c>
      <c r="CL12" s="17">
        <f t="shared" si="317"/>
        <v>0</v>
      </c>
      <c r="CM12" s="17">
        <f t="shared" si="317"/>
        <v>0</v>
      </c>
      <c r="CN12" s="17">
        <f t="shared" si="317"/>
        <v>0</v>
      </c>
      <c r="CO12" s="17">
        <f t="shared" si="317"/>
        <v>0</v>
      </c>
      <c r="CP12" s="17">
        <f t="shared" si="317"/>
        <v>0</v>
      </c>
      <c r="CQ12" s="17">
        <f t="shared" si="317"/>
        <v>0</v>
      </c>
      <c r="CR12" s="319">
        <f t="shared" si="318"/>
        <v>0</v>
      </c>
      <c r="CS12" s="17">
        <f t="shared" si="319"/>
        <v>0</v>
      </c>
      <c r="CT12" s="17">
        <f t="shared" si="319"/>
        <v>0</v>
      </c>
      <c r="CU12" s="17">
        <f t="shared" si="319"/>
        <v>0</v>
      </c>
      <c r="CV12" s="17">
        <f t="shared" si="319"/>
        <v>0</v>
      </c>
      <c r="CW12" s="17">
        <f t="shared" si="319"/>
        <v>0</v>
      </c>
      <c r="CX12" s="17">
        <f t="shared" si="319"/>
        <v>0</v>
      </c>
      <c r="CY12" s="17">
        <f t="shared" si="319"/>
        <v>0</v>
      </c>
      <c r="CZ12" s="17">
        <f t="shared" si="319"/>
        <v>0</v>
      </c>
      <c r="DA12" s="17">
        <f t="shared" si="319"/>
        <v>0</v>
      </c>
      <c r="DB12" s="17">
        <f t="shared" si="319"/>
        <v>0</v>
      </c>
      <c r="DC12" s="17">
        <f t="shared" si="319"/>
        <v>0</v>
      </c>
      <c r="DD12" s="17">
        <f t="shared" si="319"/>
        <v>0</v>
      </c>
      <c r="DE12" s="319">
        <f t="shared" si="320"/>
        <v>0</v>
      </c>
      <c r="DF12" s="17">
        <f t="shared" si="321"/>
        <v>0</v>
      </c>
      <c r="DG12" s="17">
        <f t="shared" si="321"/>
        <v>0</v>
      </c>
      <c r="DH12" s="17">
        <f t="shared" si="321"/>
        <v>0</v>
      </c>
      <c r="DI12" s="17">
        <f t="shared" si="321"/>
        <v>0</v>
      </c>
      <c r="DJ12" s="17">
        <f t="shared" si="321"/>
        <v>0</v>
      </c>
      <c r="DK12" s="17">
        <f t="shared" si="321"/>
        <v>0</v>
      </c>
      <c r="DL12" s="17">
        <f t="shared" si="321"/>
        <v>0</v>
      </c>
      <c r="DM12" s="17">
        <f t="shared" si="321"/>
        <v>0</v>
      </c>
      <c r="DN12" s="17">
        <f t="shared" si="321"/>
        <v>0</v>
      </c>
      <c r="DO12" s="17">
        <f t="shared" si="321"/>
        <v>0</v>
      </c>
      <c r="DP12" s="17">
        <f t="shared" si="321"/>
        <v>0</v>
      </c>
      <c r="DQ12" s="17">
        <f t="shared" si="321"/>
        <v>0</v>
      </c>
      <c r="DR12" s="319">
        <f t="shared" si="322"/>
        <v>0</v>
      </c>
      <c r="DS12" s="17">
        <f t="shared" si="323"/>
        <v>0</v>
      </c>
      <c r="DT12" s="17">
        <f t="shared" si="323"/>
        <v>0</v>
      </c>
      <c r="DU12" s="17">
        <f t="shared" si="323"/>
        <v>0</v>
      </c>
      <c r="DV12" s="17">
        <f t="shared" si="323"/>
        <v>0</v>
      </c>
      <c r="DW12" s="17">
        <f t="shared" si="323"/>
        <v>0</v>
      </c>
      <c r="DX12" s="17">
        <f t="shared" si="323"/>
        <v>0</v>
      </c>
      <c r="DY12" s="17">
        <f t="shared" si="323"/>
        <v>0</v>
      </c>
      <c r="DZ12" s="17">
        <f t="shared" si="323"/>
        <v>0</v>
      </c>
      <c r="EA12" s="17">
        <f t="shared" si="323"/>
        <v>0</v>
      </c>
      <c r="EB12" s="17">
        <f t="shared" si="323"/>
        <v>0</v>
      </c>
      <c r="EC12" s="17">
        <f t="shared" si="323"/>
        <v>0</v>
      </c>
      <c r="ED12" s="17">
        <f t="shared" si="323"/>
        <v>0</v>
      </c>
      <c r="EE12" s="391">
        <f t="shared" si="324"/>
        <v>0</v>
      </c>
    </row>
    <row r="13" spans="1:149" x14ac:dyDescent="0.2">
      <c r="A13" s="12" t="s">
        <v>11</v>
      </c>
      <c r="B13" s="37"/>
      <c r="D13" s="9" t="s">
        <v>21</v>
      </c>
      <c r="F13" s="17">
        <f t="shared" si="305"/>
        <v>0</v>
      </c>
      <c r="G13" s="17">
        <f t="shared" si="305"/>
        <v>0</v>
      </c>
      <c r="H13" s="17">
        <f t="shared" si="305"/>
        <v>0</v>
      </c>
      <c r="I13" s="17">
        <f t="shared" si="305"/>
        <v>0</v>
      </c>
      <c r="J13" s="17">
        <f t="shared" si="305"/>
        <v>0</v>
      </c>
      <c r="K13" s="17">
        <f t="shared" si="305"/>
        <v>0</v>
      </c>
      <c r="L13" s="17">
        <f t="shared" si="305"/>
        <v>0</v>
      </c>
      <c r="M13" s="17">
        <f t="shared" si="305"/>
        <v>0</v>
      </c>
      <c r="N13" s="17">
        <f t="shared" si="305"/>
        <v>0</v>
      </c>
      <c r="O13" s="17">
        <f t="shared" si="305"/>
        <v>0</v>
      </c>
      <c r="P13" s="17">
        <f t="shared" si="305"/>
        <v>0</v>
      </c>
      <c r="Q13" s="17">
        <f t="shared" si="305"/>
        <v>0</v>
      </c>
      <c r="R13" s="319">
        <f t="shared" si="306"/>
        <v>0</v>
      </c>
      <c r="S13" s="17">
        <f t="shared" si="307"/>
        <v>0</v>
      </c>
      <c r="T13" s="17">
        <f t="shared" si="307"/>
        <v>0</v>
      </c>
      <c r="U13" s="17">
        <f t="shared" si="307"/>
        <v>0</v>
      </c>
      <c r="V13" s="17">
        <f t="shared" si="307"/>
        <v>0</v>
      </c>
      <c r="W13" s="17">
        <f t="shared" si="307"/>
        <v>0</v>
      </c>
      <c r="X13" s="17">
        <f t="shared" si="307"/>
        <v>0</v>
      </c>
      <c r="Y13" s="17">
        <f t="shared" si="307"/>
        <v>0</v>
      </c>
      <c r="Z13" s="17">
        <f t="shared" si="307"/>
        <v>0</v>
      </c>
      <c r="AA13" s="17">
        <f t="shared" si="307"/>
        <v>0</v>
      </c>
      <c r="AB13" s="17">
        <f t="shared" si="307"/>
        <v>0</v>
      </c>
      <c r="AC13" s="17">
        <f t="shared" si="307"/>
        <v>0</v>
      </c>
      <c r="AD13" s="17">
        <f t="shared" si="307"/>
        <v>0</v>
      </c>
      <c r="AE13" s="319">
        <f t="shared" si="308"/>
        <v>0</v>
      </c>
      <c r="AF13" s="17">
        <f t="shared" si="309"/>
        <v>0</v>
      </c>
      <c r="AG13" s="17">
        <f t="shared" si="309"/>
        <v>0</v>
      </c>
      <c r="AH13" s="17">
        <f t="shared" si="309"/>
        <v>0</v>
      </c>
      <c r="AI13" s="17">
        <f t="shared" si="309"/>
        <v>0</v>
      </c>
      <c r="AJ13" s="17">
        <f t="shared" si="309"/>
        <v>0</v>
      </c>
      <c r="AK13" s="17">
        <f t="shared" si="309"/>
        <v>0</v>
      </c>
      <c r="AL13" s="17">
        <f t="shared" si="309"/>
        <v>0</v>
      </c>
      <c r="AM13" s="17">
        <f t="shared" si="309"/>
        <v>0</v>
      </c>
      <c r="AN13" s="17">
        <f t="shared" si="309"/>
        <v>0</v>
      </c>
      <c r="AO13" s="17">
        <f t="shared" si="309"/>
        <v>0</v>
      </c>
      <c r="AP13" s="17">
        <f t="shared" si="309"/>
        <v>0</v>
      </c>
      <c r="AQ13" s="17">
        <f t="shared" si="309"/>
        <v>0</v>
      </c>
      <c r="AR13" s="319">
        <f t="shared" si="310"/>
        <v>0</v>
      </c>
      <c r="AS13" s="17">
        <f t="shared" si="311"/>
        <v>0</v>
      </c>
      <c r="AT13" s="17">
        <f t="shared" si="311"/>
        <v>0</v>
      </c>
      <c r="AU13" s="17">
        <f t="shared" si="311"/>
        <v>0</v>
      </c>
      <c r="AV13" s="17">
        <f t="shared" si="311"/>
        <v>0</v>
      </c>
      <c r="AW13" s="17">
        <f t="shared" si="311"/>
        <v>0</v>
      </c>
      <c r="AX13" s="17">
        <f t="shared" si="311"/>
        <v>0</v>
      </c>
      <c r="AY13" s="17">
        <f t="shared" si="311"/>
        <v>0</v>
      </c>
      <c r="AZ13" s="17">
        <f t="shared" si="311"/>
        <v>0</v>
      </c>
      <c r="BA13" s="17">
        <f t="shared" si="311"/>
        <v>0</v>
      </c>
      <c r="BB13" s="17">
        <f t="shared" si="311"/>
        <v>0</v>
      </c>
      <c r="BC13" s="17">
        <f t="shared" si="311"/>
        <v>0</v>
      </c>
      <c r="BD13" s="17">
        <f t="shared" si="311"/>
        <v>0</v>
      </c>
      <c r="BE13" s="319">
        <f t="shared" si="312"/>
        <v>0</v>
      </c>
      <c r="BF13" s="17">
        <f t="shared" si="313"/>
        <v>0</v>
      </c>
      <c r="BG13" s="17">
        <f t="shared" si="313"/>
        <v>0</v>
      </c>
      <c r="BH13" s="17">
        <f t="shared" si="313"/>
        <v>0</v>
      </c>
      <c r="BI13" s="17">
        <f t="shared" si="313"/>
        <v>0</v>
      </c>
      <c r="BJ13" s="17">
        <f t="shared" si="313"/>
        <v>0</v>
      </c>
      <c r="BK13" s="17">
        <f t="shared" si="313"/>
        <v>0</v>
      </c>
      <c r="BL13" s="17">
        <f t="shared" si="313"/>
        <v>0</v>
      </c>
      <c r="BM13" s="17">
        <f t="shared" si="313"/>
        <v>0</v>
      </c>
      <c r="BN13" s="17">
        <f t="shared" si="313"/>
        <v>0</v>
      </c>
      <c r="BO13" s="17">
        <f t="shared" si="313"/>
        <v>0</v>
      </c>
      <c r="BP13" s="17">
        <f t="shared" si="313"/>
        <v>0</v>
      </c>
      <c r="BQ13" s="17">
        <f t="shared" si="313"/>
        <v>0</v>
      </c>
      <c r="BR13" s="319">
        <f t="shared" si="314"/>
        <v>0</v>
      </c>
      <c r="BS13" s="17">
        <f t="shared" si="315"/>
        <v>0</v>
      </c>
      <c r="BT13" s="17">
        <f t="shared" si="315"/>
        <v>0</v>
      </c>
      <c r="BU13" s="17">
        <f t="shared" si="315"/>
        <v>0</v>
      </c>
      <c r="BV13" s="17">
        <f t="shared" si="315"/>
        <v>0</v>
      </c>
      <c r="BW13" s="17">
        <f t="shared" si="315"/>
        <v>0</v>
      </c>
      <c r="BX13" s="17">
        <f t="shared" si="315"/>
        <v>0</v>
      </c>
      <c r="BY13" s="17">
        <f t="shared" si="315"/>
        <v>0</v>
      </c>
      <c r="BZ13" s="17">
        <f t="shared" si="315"/>
        <v>0</v>
      </c>
      <c r="CA13" s="17">
        <f t="shared" si="315"/>
        <v>0</v>
      </c>
      <c r="CB13" s="17">
        <f t="shared" si="315"/>
        <v>0</v>
      </c>
      <c r="CC13" s="17">
        <f t="shared" si="315"/>
        <v>0</v>
      </c>
      <c r="CD13" s="17">
        <f t="shared" si="315"/>
        <v>0</v>
      </c>
      <c r="CE13" s="319">
        <f t="shared" si="316"/>
        <v>0</v>
      </c>
      <c r="CF13" s="17">
        <f t="shared" si="317"/>
        <v>0</v>
      </c>
      <c r="CG13" s="17">
        <f t="shared" si="317"/>
        <v>0</v>
      </c>
      <c r="CH13" s="17">
        <f t="shared" si="317"/>
        <v>0</v>
      </c>
      <c r="CI13" s="17">
        <f t="shared" si="317"/>
        <v>0</v>
      </c>
      <c r="CJ13" s="17">
        <f t="shared" si="317"/>
        <v>0</v>
      </c>
      <c r="CK13" s="17">
        <f t="shared" si="317"/>
        <v>0</v>
      </c>
      <c r="CL13" s="17">
        <f t="shared" si="317"/>
        <v>0</v>
      </c>
      <c r="CM13" s="17">
        <f t="shared" si="317"/>
        <v>0</v>
      </c>
      <c r="CN13" s="17">
        <f t="shared" si="317"/>
        <v>0</v>
      </c>
      <c r="CO13" s="17">
        <f t="shared" si="317"/>
        <v>0</v>
      </c>
      <c r="CP13" s="17">
        <f t="shared" si="317"/>
        <v>0</v>
      </c>
      <c r="CQ13" s="17">
        <f t="shared" si="317"/>
        <v>0</v>
      </c>
      <c r="CR13" s="319">
        <f t="shared" si="318"/>
        <v>0</v>
      </c>
      <c r="CS13" s="17">
        <f t="shared" si="319"/>
        <v>0</v>
      </c>
      <c r="CT13" s="17">
        <f t="shared" si="319"/>
        <v>0</v>
      </c>
      <c r="CU13" s="17">
        <f t="shared" si="319"/>
        <v>0</v>
      </c>
      <c r="CV13" s="17">
        <f t="shared" si="319"/>
        <v>0</v>
      </c>
      <c r="CW13" s="17">
        <f t="shared" si="319"/>
        <v>0</v>
      </c>
      <c r="CX13" s="17">
        <f t="shared" si="319"/>
        <v>0</v>
      </c>
      <c r="CY13" s="17">
        <f t="shared" si="319"/>
        <v>0</v>
      </c>
      <c r="CZ13" s="17">
        <f t="shared" si="319"/>
        <v>0</v>
      </c>
      <c r="DA13" s="17">
        <f t="shared" si="319"/>
        <v>0</v>
      </c>
      <c r="DB13" s="17">
        <f t="shared" si="319"/>
        <v>0</v>
      </c>
      <c r="DC13" s="17">
        <f t="shared" si="319"/>
        <v>0</v>
      </c>
      <c r="DD13" s="17">
        <f t="shared" si="319"/>
        <v>0</v>
      </c>
      <c r="DE13" s="319">
        <f t="shared" si="320"/>
        <v>0</v>
      </c>
      <c r="DF13" s="17">
        <f t="shared" si="321"/>
        <v>0</v>
      </c>
      <c r="DG13" s="17">
        <f t="shared" si="321"/>
        <v>0</v>
      </c>
      <c r="DH13" s="17">
        <f t="shared" si="321"/>
        <v>0</v>
      </c>
      <c r="DI13" s="17">
        <f t="shared" si="321"/>
        <v>0</v>
      </c>
      <c r="DJ13" s="17">
        <f t="shared" si="321"/>
        <v>0</v>
      </c>
      <c r="DK13" s="17">
        <f t="shared" si="321"/>
        <v>0</v>
      </c>
      <c r="DL13" s="17">
        <f t="shared" si="321"/>
        <v>0</v>
      </c>
      <c r="DM13" s="17">
        <f t="shared" si="321"/>
        <v>0</v>
      </c>
      <c r="DN13" s="17">
        <f t="shared" si="321"/>
        <v>0</v>
      </c>
      <c r="DO13" s="17">
        <f t="shared" si="321"/>
        <v>0</v>
      </c>
      <c r="DP13" s="17">
        <f t="shared" si="321"/>
        <v>0</v>
      </c>
      <c r="DQ13" s="17">
        <f t="shared" si="321"/>
        <v>0</v>
      </c>
      <c r="DR13" s="319">
        <f t="shared" si="322"/>
        <v>0</v>
      </c>
      <c r="DS13" s="17">
        <f t="shared" si="323"/>
        <v>0</v>
      </c>
      <c r="DT13" s="17">
        <f t="shared" si="323"/>
        <v>0</v>
      </c>
      <c r="DU13" s="17">
        <f t="shared" si="323"/>
        <v>0</v>
      </c>
      <c r="DV13" s="17">
        <f t="shared" si="323"/>
        <v>0</v>
      </c>
      <c r="DW13" s="17">
        <f t="shared" si="323"/>
        <v>0</v>
      </c>
      <c r="DX13" s="17">
        <f t="shared" si="323"/>
        <v>0</v>
      </c>
      <c r="DY13" s="17">
        <f t="shared" si="323"/>
        <v>0</v>
      </c>
      <c r="DZ13" s="17">
        <f t="shared" si="323"/>
        <v>0</v>
      </c>
      <c r="EA13" s="17">
        <f t="shared" si="323"/>
        <v>0</v>
      </c>
      <c r="EB13" s="17">
        <f t="shared" si="323"/>
        <v>0</v>
      </c>
      <c r="EC13" s="17">
        <f t="shared" si="323"/>
        <v>0</v>
      </c>
      <c r="ED13" s="17">
        <f t="shared" si="323"/>
        <v>0</v>
      </c>
      <c r="EE13" s="391">
        <f t="shared" si="324"/>
        <v>0</v>
      </c>
    </row>
    <row r="14" spans="1:149" x14ac:dyDescent="0.2">
      <c r="A14" s="1"/>
      <c r="D14" s="9" t="s">
        <v>85</v>
      </c>
      <c r="F14" s="17">
        <f t="shared" si="305"/>
        <v>0</v>
      </c>
      <c r="G14" s="17">
        <f t="shared" si="305"/>
        <v>0</v>
      </c>
      <c r="H14" s="17">
        <f t="shared" si="305"/>
        <v>0</v>
      </c>
      <c r="I14" s="17">
        <f t="shared" si="305"/>
        <v>0</v>
      </c>
      <c r="J14" s="17">
        <f t="shared" si="305"/>
        <v>0</v>
      </c>
      <c r="K14" s="17">
        <f t="shared" si="305"/>
        <v>0</v>
      </c>
      <c r="L14" s="17">
        <f t="shared" si="305"/>
        <v>0</v>
      </c>
      <c r="M14" s="17">
        <f t="shared" si="305"/>
        <v>0</v>
      </c>
      <c r="N14" s="17">
        <f t="shared" si="305"/>
        <v>0</v>
      </c>
      <c r="O14" s="17">
        <f t="shared" si="305"/>
        <v>0</v>
      </c>
      <c r="P14" s="17">
        <f t="shared" si="305"/>
        <v>0</v>
      </c>
      <c r="Q14" s="17">
        <f t="shared" si="305"/>
        <v>0</v>
      </c>
      <c r="R14" s="319">
        <f t="shared" si="306"/>
        <v>0</v>
      </c>
      <c r="S14" s="17">
        <f t="shared" si="307"/>
        <v>0</v>
      </c>
      <c r="T14" s="17">
        <f t="shared" si="307"/>
        <v>0</v>
      </c>
      <c r="U14" s="17">
        <f t="shared" si="307"/>
        <v>0</v>
      </c>
      <c r="V14" s="17">
        <f t="shared" si="307"/>
        <v>0</v>
      </c>
      <c r="W14" s="17">
        <f t="shared" si="307"/>
        <v>0</v>
      </c>
      <c r="X14" s="17">
        <f t="shared" si="307"/>
        <v>0</v>
      </c>
      <c r="Y14" s="17">
        <f t="shared" si="307"/>
        <v>0</v>
      </c>
      <c r="Z14" s="17">
        <f t="shared" si="307"/>
        <v>0</v>
      </c>
      <c r="AA14" s="17">
        <f t="shared" si="307"/>
        <v>0</v>
      </c>
      <c r="AB14" s="17">
        <f t="shared" si="307"/>
        <v>0</v>
      </c>
      <c r="AC14" s="17">
        <f t="shared" si="307"/>
        <v>0</v>
      </c>
      <c r="AD14" s="17">
        <f t="shared" si="307"/>
        <v>0</v>
      </c>
      <c r="AE14" s="319">
        <f t="shared" si="308"/>
        <v>0</v>
      </c>
      <c r="AF14" s="17">
        <f t="shared" si="309"/>
        <v>0</v>
      </c>
      <c r="AG14" s="17">
        <f t="shared" si="309"/>
        <v>0</v>
      </c>
      <c r="AH14" s="17">
        <f t="shared" si="309"/>
        <v>0</v>
      </c>
      <c r="AI14" s="17">
        <f t="shared" si="309"/>
        <v>0</v>
      </c>
      <c r="AJ14" s="17">
        <f t="shared" si="309"/>
        <v>0</v>
      </c>
      <c r="AK14" s="17">
        <f t="shared" si="309"/>
        <v>0</v>
      </c>
      <c r="AL14" s="17">
        <f t="shared" si="309"/>
        <v>0</v>
      </c>
      <c r="AM14" s="17">
        <f t="shared" si="309"/>
        <v>0</v>
      </c>
      <c r="AN14" s="17">
        <f t="shared" si="309"/>
        <v>0</v>
      </c>
      <c r="AO14" s="17">
        <f t="shared" si="309"/>
        <v>0</v>
      </c>
      <c r="AP14" s="17">
        <f t="shared" si="309"/>
        <v>0</v>
      </c>
      <c r="AQ14" s="17">
        <f t="shared" si="309"/>
        <v>0</v>
      </c>
      <c r="AR14" s="319">
        <f t="shared" si="310"/>
        <v>0</v>
      </c>
      <c r="AS14" s="17">
        <f t="shared" si="311"/>
        <v>0</v>
      </c>
      <c r="AT14" s="17">
        <f t="shared" si="311"/>
        <v>0</v>
      </c>
      <c r="AU14" s="17">
        <f t="shared" si="311"/>
        <v>0</v>
      </c>
      <c r="AV14" s="17">
        <f t="shared" si="311"/>
        <v>0</v>
      </c>
      <c r="AW14" s="17">
        <f t="shared" si="311"/>
        <v>0</v>
      </c>
      <c r="AX14" s="17">
        <f t="shared" si="311"/>
        <v>0</v>
      </c>
      <c r="AY14" s="17">
        <f t="shared" si="311"/>
        <v>0</v>
      </c>
      <c r="AZ14" s="17">
        <f t="shared" si="311"/>
        <v>0</v>
      </c>
      <c r="BA14" s="17">
        <f t="shared" si="311"/>
        <v>0</v>
      </c>
      <c r="BB14" s="17">
        <f t="shared" si="311"/>
        <v>0</v>
      </c>
      <c r="BC14" s="17">
        <f t="shared" si="311"/>
        <v>0</v>
      </c>
      <c r="BD14" s="17">
        <f t="shared" si="311"/>
        <v>0</v>
      </c>
      <c r="BE14" s="319">
        <f t="shared" si="312"/>
        <v>0</v>
      </c>
      <c r="BF14" s="17">
        <f t="shared" si="313"/>
        <v>0</v>
      </c>
      <c r="BG14" s="17">
        <f t="shared" si="313"/>
        <v>0</v>
      </c>
      <c r="BH14" s="17">
        <f t="shared" si="313"/>
        <v>0</v>
      </c>
      <c r="BI14" s="17">
        <f t="shared" si="313"/>
        <v>0</v>
      </c>
      <c r="BJ14" s="17">
        <f t="shared" si="313"/>
        <v>0</v>
      </c>
      <c r="BK14" s="17">
        <f t="shared" si="313"/>
        <v>0</v>
      </c>
      <c r="BL14" s="17">
        <f t="shared" si="313"/>
        <v>0</v>
      </c>
      <c r="BM14" s="17">
        <f t="shared" si="313"/>
        <v>0</v>
      </c>
      <c r="BN14" s="17">
        <f t="shared" si="313"/>
        <v>0</v>
      </c>
      <c r="BO14" s="17">
        <f t="shared" si="313"/>
        <v>0</v>
      </c>
      <c r="BP14" s="17">
        <f t="shared" si="313"/>
        <v>0</v>
      </c>
      <c r="BQ14" s="17">
        <f t="shared" si="313"/>
        <v>0</v>
      </c>
      <c r="BR14" s="319">
        <f t="shared" si="314"/>
        <v>0</v>
      </c>
      <c r="BS14" s="17">
        <f t="shared" si="315"/>
        <v>0</v>
      </c>
      <c r="BT14" s="17">
        <f t="shared" si="315"/>
        <v>0</v>
      </c>
      <c r="BU14" s="17">
        <f t="shared" si="315"/>
        <v>0</v>
      </c>
      <c r="BV14" s="17">
        <f t="shared" si="315"/>
        <v>0</v>
      </c>
      <c r="BW14" s="17">
        <f t="shared" si="315"/>
        <v>0</v>
      </c>
      <c r="BX14" s="17">
        <f t="shared" si="315"/>
        <v>0</v>
      </c>
      <c r="BY14" s="17">
        <f t="shared" si="315"/>
        <v>0</v>
      </c>
      <c r="BZ14" s="17">
        <f t="shared" si="315"/>
        <v>0</v>
      </c>
      <c r="CA14" s="17">
        <f t="shared" si="315"/>
        <v>0</v>
      </c>
      <c r="CB14" s="17">
        <f t="shared" si="315"/>
        <v>0</v>
      </c>
      <c r="CC14" s="17">
        <f t="shared" si="315"/>
        <v>0</v>
      </c>
      <c r="CD14" s="17">
        <f t="shared" si="315"/>
        <v>0</v>
      </c>
      <c r="CE14" s="319">
        <f t="shared" si="316"/>
        <v>0</v>
      </c>
      <c r="CF14" s="17">
        <f t="shared" si="317"/>
        <v>0</v>
      </c>
      <c r="CG14" s="17">
        <f t="shared" si="317"/>
        <v>0</v>
      </c>
      <c r="CH14" s="17">
        <f t="shared" si="317"/>
        <v>0</v>
      </c>
      <c r="CI14" s="17">
        <f t="shared" si="317"/>
        <v>0</v>
      </c>
      <c r="CJ14" s="17">
        <f t="shared" si="317"/>
        <v>0</v>
      </c>
      <c r="CK14" s="17">
        <f t="shared" si="317"/>
        <v>0</v>
      </c>
      <c r="CL14" s="17">
        <f t="shared" si="317"/>
        <v>0</v>
      </c>
      <c r="CM14" s="17">
        <f t="shared" si="317"/>
        <v>0</v>
      </c>
      <c r="CN14" s="17">
        <f t="shared" si="317"/>
        <v>0</v>
      </c>
      <c r="CO14" s="17">
        <f t="shared" si="317"/>
        <v>0</v>
      </c>
      <c r="CP14" s="17">
        <f t="shared" si="317"/>
        <v>0</v>
      </c>
      <c r="CQ14" s="17">
        <f t="shared" si="317"/>
        <v>0</v>
      </c>
      <c r="CR14" s="319">
        <f t="shared" si="318"/>
        <v>0</v>
      </c>
      <c r="CS14" s="17">
        <f t="shared" si="319"/>
        <v>0</v>
      </c>
      <c r="CT14" s="17">
        <f t="shared" si="319"/>
        <v>0</v>
      </c>
      <c r="CU14" s="17">
        <f t="shared" si="319"/>
        <v>0</v>
      </c>
      <c r="CV14" s="17">
        <f t="shared" si="319"/>
        <v>0</v>
      </c>
      <c r="CW14" s="17">
        <f t="shared" si="319"/>
        <v>0</v>
      </c>
      <c r="CX14" s="17">
        <f t="shared" si="319"/>
        <v>0</v>
      </c>
      <c r="CY14" s="17">
        <f t="shared" si="319"/>
        <v>0</v>
      </c>
      <c r="CZ14" s="17">
        <f t="shared" si="319"/>
        <v>0</v>
      </c>
      <c r="DA14" s="17">
        <f t="shared" si="319"/>
        <v>0</v>
      </c>
      <c r="DB14" s="17">
        <f t="shared" si="319"/>
        <v>0</v>
      </c>
      <c r="DC14" s="17">
        <f t="shared" si="319"/>
        <v>0</v>
      </c>
      <c r="DD14" s="17">
        <f t="shared" si="319"/>
        <v>0</v>
      </c>
      <c r="DE14" s="319">
        <f t="shared" si="320"/>
        <v>0</v>
      </c>
      <c r="DF14" s="17">
        <f t="shared" si="321"/>
        <v>0</v>
      </c>
      <c r="DG14" s="17">
        <f t="shared" si="321"/>
        <v>0</v>
      </c>
      <c r="DH14" s="17">
        <f t="shared" si="321"/>
        <v>0</v>
      </c>
      <c r="DI14" s="17">
        <f t="shared" si="321"/>
        <v>0</v>
      </c>
      <c r="DJ14" s="17">
        <f t="shared" si="321"/>
        <v>0</v>
      </c>
      <c r="DK14" s="17">
        <f t="shared" si="321"/>
        <v>0</v>
      </c>
      <c r="DL14" s="17">
        <f t="shared" si="321"/>
        <v>0</v>
      </c>
      <c r="DM14" s="17">
        <f t="shared" si="321"/>
        <v>0</v>
      </c>
      <c r="DN14" s="17">
        <f t="shared" si="321"/>
        <v>0</v>
      </c>
      <c r="DO14" s="17">
        <f t="shared" si="321"/>
        <v>0</v>
      </c>
      <c r="DP14" s="17">
        <f t="shared" si="321"/>
        <v>0</v>
      </c>
      <c r="DQ14" s="17">
        <f t="shared" si="321"/>
        <v>0</v>
      </c>
      <c r="DR14" s="319">
        <f t="shared" si="322"/>
        <v>0</v>
      </c>
      <c r="DS14" s="17">
        <f t="shared" si="323"/>
        <v>0</v>
      </c>
      <c r="DT14" s="17">
        <f t="shared" si="323"/>
        <v>0</v>
      </c>
      <c r="DU14" s="17">
        <f t="shared" si="323"/>
        <v>0</v>
      </c>
      <c r="DV14" s="17">
        <f t="shared" si="323"/>
        <v>0</v>
      </c>
      <c r="DW14" s="17">
        <f t="shared" si="323"/>
        <v>0</v>
      </c>
      <c r="DX14" s="17">
        <f t="shared" si="323"/>
        <v>0</v>
      </c>
      <c r="DY14" s="17">
        <f t="shared" si="323"/>
        <v>0</v>
      </c>
      <c r="DZ14" s="17">
        <f t="shared" si="323"/>
        <v>0</v>
      </c>
      <c r="EA14" s="17">
        <f t="shared" si="323"/>
        <v>0</v>
      </c>
      <c r="EB14" s="17">
        <f t="shared" si="323"/>
        <v>0</v>
      </c>
      <c r="EC14" s="17">
        <f t="shared" si="323"/>
        <v>0</v>
      </c>
      <c r="ED14" s="17">
        <f t="shared" si="323"/>
        <v>0</v>
      </c>
      <c r="EE14" s="391">
        <f t="shared" si="324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F15" s="17">
        <f t="shared" si="305"/>
        <v>0</v>
      </c>
      <c r="G15" s="17">
        <f t="shared" si="305"/>
        <v>0</v>
      </c>
      <c r="H15" s="17">
        <f t="shared" si="305"/>
        <v>0</v>
      </c>
      <c r="I15" s="17">
        <f t="shared" si="305"/>
        <v>0</v>
      </c>
      <c r="J15" s="17">
        <f t="shared" si="305"/>
        <v>0</v>
      </c>
      <c r="K15" s="17">
        <f t="shared" si="305"/>
        <v>0</v>
      </c>
      <c r="L15" s="17">
        <f t="shared" si="305"/>
        <v>0</v>
      </c>
      <c r="M15" s="17">
        <f t="shared" si="305"/>
        <v>0</v>
      </c>
      <c r="N15" s="17">
        <f t="shared" si="305"/>
        <v>0</v>
      </c>
      <c r="O15" s="17">
        <f t="shared" si="305"/>
        <v>0</v>
      </c>
      <c r="P15" s="17">
        <f t="shared" si="305"/>
        <v>0</v>
      </c>
      <c r="Q15" s="17">
        <f t="shared" si="305"/>
        <v>0</v>
      </c>
      <c r="R15" s="319">
        <f t="shared" si="306"/>
        <v>0</v>
      </c>
      <c r="S15" s="17">
        <f t="shared" si="307"/>
        <v>0</v>
      </c>
      <c r="T15" s="17">
        <f t="shared" si="307"/>
        <v>0</v>
      </c>
      <c r="U15" s="17">
        <f t="shared" si="307"/>
        <v>0</v>
      </c>
      <c r="V15" s="17">
        <f t="shared" si="307"/>
        <v>0</v>
      </c>
      <c r="W15" s="17">
        <f t="shared" si="307"/>
        <v>0</v>
      </c>
      <c r="X15" s="17">
        <f t="shared" si="307"/>
        <v>0</v>
      </c>
      <c r="Y15" s="17">
        <f t="shared" si="307"/>
        <v>0</v>
      </c>
      <c r="Z15" s="17">
        <f t="shared" si="307"/>
        <v>0</v>
      </c>
      <c r="AA15" s="17">
        <f t="shared" si="307"/>
        <v>0</v>
      </c>
      <c r="AB15" s="17">
        <f t="shared" si="307"/>
        <v>0</v>
      </c>
      <c r="AC15" s="17">
        <f t="shared" si="307"/>
        <v>0</v>
      </c>
      <c r="AD15" s="17">
        <f t="shared" si="307"/>
        <v>0</v>
      </c>
      <c r="AE15" s="319">
        <f t="shared" si="308"/>
        <v>0</v>
      </c>
      <c r="AF15" s="17">
        <f t="shared" si="309"/>
        <v>0</v>
      </c>
      <c r="AG15" s="17">
        <f t="shared" si="309"/>
        <v>0</v>
      </c>
      <c r="AH15" s="17">
        <f t="shared" si="309"/>
        <v>0</v>
      </c>
      <c r="AI15" s="17">
        <f t="shared" si="309"/>
        <v>0</v>
      </c>
      <c r="AJ15" s="17">
        <f t="shared" si="309"/>
        <v>0</v>
      </c>
      <c r="AK15" s="17">
        <f t="shared" si="309"/>
        <v>0</v>
      </c>
      <c r="AL15" s="17">
        <f t="shared" si="309"/>
        <v>0</v>
      </c>
      <c r="AM15" s="17">
        <f t="shared" si="309"/>
        <v>0</v>
      </c>
      <c r="AN15" s="17">
        <f t="shared" si="309"/>
        <v>0</v>
      </c>
      <c r="AO15" s="17">
        <f t="shared" si="309"/>
        <v>0</v>
      </c>
      <c r="AP15" s="17">
        <f t="shared" si="309"/>
        <v>0</v>
      </c>
      <c r="AQ15" s="17">
        <f t="shared" si="309"/>
        <v>0</v>
      </c>
      <c r="AR15" s="319">
        <f t="shared" si="310"/>
        <v>0</v>
      </c>
      <c r="AS15" s="17">
        <f t="shared" si="311"/>
        <v>0</v>
      </c>
      <c r="AT15" s="17">
        <f t="shared" si="311"/>
        <v>0</v>
      </c>
      <c r="AU15" s="17">
        <f t="shared" si="311"/>
        <v>0</v>
      </c>
      <c r="AV15" s="17">
        <f t="shared" si="311"/>
        <v>0</v>
      </c>
      <c r="AW15" s="17">
        <f t="shared" si="311"/>
        <v>0</v>
      </c>
      <c r="AX15" s="17">
        <f t="shared" si="311"/>
        <v>0</v>
      </c>
      <c r="AY15" s="17">
        <f t="shared" si="311"/>
        <v>0</v>
      </c>
      <c r="AZ15" s="17">
        <f t="shared" si="311"/>
        <v>0</v>
      </c>
      <c r="BA15" s="17">
        <f t="shared" si="311"/>
        <v>0</v>
      </c>
      <c r="BB15" s="17">
        <f t="shared" si="311"/>
        <v>0</v>
      </c>
      <c r="BC15" s="17">
        <f t="shared" si="311"/>
        <v>0</v>
      </c>
      <c r="BD15" s="17">
        <f t="shared" si="311"/>
        <v>0</v>
      </c>
      <c r="BE15" s="319">
        <f t="shared" si="312"/>
        <v>0</v>
      </c>
      <c r="BF15" s="17">
        <f t="shared" si="313"/>
        <v>0</v>
      </c>
      <c r="BG15" s="17">
        <f t="shared" si="313"/>
        <v>0</v>
      </c>
      <c r="BH15" s="17">
        <f t="shared" si="313"/>
        <v>0</v>
      </c>
      <c r="BI15" s="17">
        <f t="shared" si="313"/>
        <v>0</v>
      </c>
      <c r="BJ15" s="17">
        <f t="shared" si="313"/>
        <v>0</v>
      </c>
      <c r="BK15" s="17">
        <f t="shared" si="313"/>
        <v>0</v>
      </c>
      <c r="BL15" s="17">
        <f t="shared" si="313"/>
        <v>0</v>
      </c>
      <c r="BM15" s="17">
        <f t="shared" si="313"/>
        <v>0</v>
      </c>
      <c r="BN15" s="17">
        <f t="shared" si="313"/>
        <v>0</v>
      </c>
      <c r="BO15" s="17">
        <f t="shared" si="313"/>
        <v>0</v>
      </c>
      <c r="BP15" s="17">
        <f t="shared" si="313"/>
        <v>0</v>
      </c>
      <c r="BQ15" s="17">
        <f t="shared" si="313"/>
        <v>0</v>
      </c>
      <c r="BR15" s="319">
        <f t="shared" si="314"/>
        <v>0</v>
      </c>
      <c r="BS15" s="17">
        <f t="shared" si="315"/>
        <v>0</v>
      </c>
      <c r="BT15" s="17">
        <f t="shared" si="315"/>
        <v>0</v>
      </c>
      <c r="BU15" s="17">
        <f t="shared" si="315"/>
        <v>0</v>
      </c>
      <c r="BV15" s="17">
        <f t="shared" si="315"/>
        <v>0</v>
      </c>
      <c r="BW15" s="17">
        <f t="shared" si="315"/>
        <v>0</v>
      </c>
      <c r="BX15" s="17">
        <f t="shared" si="315"/>
        <v>0</v>
      </c>
      <c r="BY15" s="17">
        <f t="shared" si="315"/>
        <v>0</v>
      </c>
      <c r="BZ15" s="17">
        <f t="shared" si="315"/>
        <v>0</v>
      </c>
      <c r="CA15" s="17">
        <f t="shared" si="315"/>
        <v>0</v>
      </c>
      <c r="CB15" s="17">
        <f t="shared" si="315"/>
        <v>0</v>
      </c>
      <c r="CC15" s="17">
        <f t="shared" si="315"/>
        <v>0</v>
      </c>
      <c r="CD15" s="17">
        <f t="shared" si="315"/>
        <v>0</v>
      </c>
      <c r="CE15" s="319">
        <f t="shared" si="316"/>
        <v>0</v>
      </c>
      <c r="CF15" s="17">
        <f t="shared" si="317"/>
        <v>0</v>
      </c>
      <c r="CG15" s="17">
        <f t="shared" si="317"/>
        <v>0</v>
      </c>
      <c r="CH15" s="17">
        <f t="shared" si="317"/>
        <v>0</v>
      </c>
      <c r="CI15" s="17">
        <f t="shared" si="317"/>
        <v>0</v>
      </c>
      <c r="CJ15" s="17">
        <f t="shared" si="317"/>
        <v>0</v>
      </c>
      <c r="CK15" s="17">
        <f t="shared" si="317"/>
        <v>0</v>
      </c>
      <c r="CL15" s="17">
        <f t="shared" si="317"/>
        <v>0</v>
      </c>
      <c r="CM15" s="17">
        <f t="shared" si="317"/>
        <v>0</v>
      </c>
      <c r="CN15" s="17">
        <f t="shared" si="317"/>
        <v>0</v>
      </c>
      <c r="CO15" s="17">
        <f t="shared" si="317"/>
        <v>0</v>
      </c>
      <c r="CP15" s="17">
        <f t="shared" si="317"/>
        <v>0</v>
      </c>
      <c r="CQ15" s="17">
        <f t="shared" si="317"/>
        <v>0</v>
      </c>
      <c r="CR15" s="319">
        <f t="shared" si="318"/>
        <v>0</v>
      </c>
      <c r="CS15" s="17">
        <f t="shared" si="319"/>
        <v>0</v>
      </c>
      <c r="CT15" s="17">
        <f t="shared" si="319"/>
        <v>0</v>
      </c>
      <c r="CU15" s="17">
        <f t="shared" si="319"/>
        <v>0</v>
      </c>
      <c r="CV15" s="17">
        <f t="shared" si="319"/>
        <v>0</v>
      </c>
      <c r="CW15" s="17">
        <f t="shared" si="319"/>
        <v>0</v>
      </c>
      <c r="CX15" s="17">
        <f t="shared" si="319"/>
        <v>0</v>
      </c>
      <c r="CY15" s="17">
        <f t="shared" si="319"/>
        <v>0</v>
      </c>
      <c r="CZ15" s="17">
        <f t="shared" si="319"/>
        <v>0</v>
      </c>
      <c r="DA15" s="17">
        <f t="shared" si="319"/>
        <v>0</v>
      </c>
      <c r="DB15" s="17">
        <f t="shared" si="319"/>
        <v>0</v>
      </c>
      <c r="DC15" s="17">
        <f t="shared" si="319"/>
        <v>0</v>
      </c>
      <c r="DD15" s="17">
        <f t="shared" si="319"/>
        <v>0</v>
      </c>
      <c r="DE15" s="319">
        <f t="shared" si="320"/>
        <v>0</v>
      </c>
      <c r="DF15" s="17">
        <f t="shared" si="321"/>
        <v>0</v>
      </c>
      <c r="DG15" s="17">
        <f t="shared" si="321"/>
        <v>0</v>
      </c>
      <c r="DH15" s="17">
        <f t="shared" si="321"/>
        <v>0</v>
      </c>
      <c r="DI15" s="17">
        <f t="shared" si="321"/>
        <v>0</v>
      </c>
      <c r="DJ15" s="17">
        <f t="shared" si="321"/>
        <v>0</v>
      </c>
      <c r="DK15" s="17">
        <f t="shared" si="321"/>
        <v>0</v>
      </c>
      <c r="DL15" s="17">
        <f t="shared" si="321"/>
        <v>0</v>
      </c>
      <c r="DM15" s="17">
        <f t="shared" si="321"/>
        <v>0</v>
      </c>
      <c r="DN15" s="17">
        <f t="shared" si="321"/>
        <v>0</v>
      </c>
      <c r="DO15" s="17">
        <f t="shared" si="321"/>
        <v>0</v>
      </c>
      <c r="DP15" s="17">
        <f t="shared" si="321"/>
        <v>0</v>
      </c>
      <c r="DQ15" s="17">
        <f t="shared" si="321"/>
        <v>0</v>
      </c>
      <c r="DR15" s="319">
        <f t="shared" si="322"/>
        <v>0</v>
      </c>
      <c r="DS15" s="17">
        <f t="shared" si="323"/>
        <v>0</v>
      </c>
      <c r="DT15" s="17">
        <f t="shared" si="323"/>
        <v>0</v>
      </c>
      <c r="DU15" s="17">
        <f t="shared" si="323"/>
        <v>0</v>
      </c>
      <c r="DV15" s="17">
        <f t="shared" si="323"/>
        <v>0</v>
      </c>
      <c r="DW15" s="17">
        <f t="shared" si="323"/>
        <v>0</v>
      </c>
      <c r="DX15" s="17">
        <f t="shared" si="323"/>
        <v>0</v>
      </c>
      <c r="DY15" s="17">
        <f t="shared" si="323"/>
        <v>0</v>
      </c>
      <c r="DZ15" s="17">
        <f t="shared" si="323"/>
        <v>0</v>
      </c>
      <c r="EA15" s="17">
        <f t="shared" si="323"/>
        <v>0</v>
      </c>
      <c r="EB15" s="17">
        <f t="shared" si="323"/>
        <v>0</v>
      </c>
      <c r="EC15" s="17">
        <f t="shared" si="323"/>
        <v>0</v>
      </c>
      <c r="ED15" s="17">
        <f t="shared" si="323"/>
        <v>0</v>
      </c>
      <c r="EE15" s="391">
        <f t="shared" si="324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F16" s="17">
        <f t="shared" si="305"/>
        <v>0</v>
      </c>
      <c r="G16" s="17">
        <f t="shared" si="305"/>
        <v>0</v>
      </c>
      <c r="H16" s="17">
        <f t="shared" si="305"/>
        <v>0</v>
      </c>
      <c r="I16" s="17">
        <f t="shared" si="305"/>
        <v>0</v>
      </c>
      <c r="J16" s="17">
        <f t="shared" si="305"/>
        <v>0</v>
      </c>
      <c r="K16" s="17">
        <f t="shared" si="305"/>
        <v>0</v>
      </c>
      <c r="L16" s="17">
        <f t="shared" si="305"/>
        <v>0</v>
      </c>
      <c r="M16" s="17">
        <f t="shared" si="305"/>
        <v>0</v>
      </c>
      <c r="N16" s="17">
        <f t="shared" si="305"/>
        <v>0</v>
      </c>
      <c r="O16" s="17">
        <f t="shared" si="305"/>
        <v>0</v>
      </c>
      <c r="P16" s="17">
        <f t="shared" si="305"/>
        <v>0</v>
      </c>
      <c r="Q16" s="17">
        <f t="shared" si="305"/>
        <v>0</v>
      </c>
      <c r="R16" s="319">
        <f t="shared" si="306"/>
        <v>0</v>
      </c>
      <c r="S16" s="17">
        <f t="shared" si="307"/>
        <v>0</v>
      </c>
      <c r="T16" s="17">
        <f t="shared" si="307"/>
        <v>0</v>
      </c>
      <c r="U16" s="17">
        <f t="shared" si="307"/>
        <v>0</v>
      </c>
      <c r="V16" s="17">
        <f t="shared" si="307"/>
        <v>0</v>
      </c>
      <c r="W16" s="17">
        <f t="shared" si="307"/>
        <v>0</v>
      </c>
      <c r="X16" s="17">
        <f t="shared" si="307"/>
        <v>0</v>
      </c>
      <c r="Y16" s="17">
        <f t="shared" si="307"/>
        <v>0</v>
      </c>
      <c r="Z16" s="17">
        <f t="shared" si="307"/>
        <v>0</v>
      </c>
      <c r="AA16" s="17">
        <f t="shared" si="307"/>
        <v>0</v>
      </c>
      <c r="AB16" s="17">
        <f t="shared" si="307"/>
        <v>0</v>
      </c>
      <c r="AC16" s="17">
        <f t="shared" si="307"/>
        <v>0</v>
      </c>
      <c r="AD16" s="17">
        <f t="shared" si="307"/>
        <v>0</v>
      </c>
      <c r="AE16" s="319">
        <f t="shared" si="308"/>
        <v>0</v>
      </c>
      <c r="AF16" s="17">
        <f t="shared" si="309"/>
        <v>0</v>
      </c>
      <c r="AG16" s="17">
        <f t="shared" si="309"/>
        <v>0</v>
      </c>
      <c r="AH16" s="17">
        <f t="shared" si="309"/>
        <v>0</v>
      </c>
      <c r="AI16" s="17">
        <f t="shared" si="309"/>
        <v>0</v>
      </c>
      <c r="AJ16" s="17">
        <f t="shared" si="309"/>
        <v>0</v>
      </c>
      <c r="AK16" s="17">
        <f t="shared" si="309"/>
        <v>0</v>
      </c>
      <c r="AL16" s="17">
        <f t="shared" si="309"/>
        <v>0</v>
      </c>
      <c r="AM16" s="17">
        <f t="shared" si="309"/>
        <v>0</v>
      </c>
      <c r="AN16" s="17">
        <f t="shared" si="309"/>
        <v>0</v>
      </c>
      <c r="AO16" s="17">
        <f t="shared" si="309"/>
        <v>0</v>
      </c>
      <c r="AP16" s="17">
        <f t="shared" si="309"/>
        <v>0</v>
      </c>
      <c r="AQ16" s="17">
        <f t="shared" si="309"/>
        <v>0</v>
      </c>
      <c r="AR16" s="319">
        <f t="shared" si="310"/>
        <v>0</v>
      </c>
      <c r="AS16" s="17">
        <f t="shared" si="311"/>
        <v>0</v>
      </c>
      <c r="AT16" s="17">
        <f t="shared" si="311"/>
        <v>0</v>
      </c>
      <c r="AU16" s="17">
        <f t="shared" si="311"/>
        <v>0</v>
      </c>
      <c r="AV16" s="17">
        <f t="shared" si="311"/>
        <v>0</v>
      </c>
      <c r="AW16" s="17">
        <f t="shared" si="311"/>
        <v>0</v>
      </c>
      <c r="AX16" s="17">
        <f t="shared" si="311"/>
        <v>0</v>
      </c>
      <c r="AY16" s="17">
        <f t="shared" si="311"/>
        <v>0</v>
      </c>
      <c r="AZ16" s="17">
        <f t="shared" si="311"/>
        <v>0</v>
      </c>
      <c r="BA16" s="17">
        <f t="shared" si="311"/>
        <v>0</v>
      </c>
      <c r="BB16" s="17">
        <f t="shared" si="311"/>
        <v>0</v>
      </c>
      <c r="BC16" s="17">
        <f t="shared" si="311"/>
        <v>0</v>
      </c>
      <c r="BD16" s="17">
        <f t="shared" si="311"/>
        <v>0</v>
      </c>
      <c r="BE16" s="319">
        <f t="shared" si="312"/>
        <v>0</v>
      </c>
      <c r="BF16" s="17">
        <f t="shared" si="313"/>
        <v>0</v>
      </c>
      <c r="BG16" s="17">
        <f t="shared" si="313"/>
        <v>0</v>
      </c>
      <c r="BH16" s="17">
        <f t="shared" si="313"/>
        <v>0</v>
      </c>
      <c r="BI16" s="17">
        <f t="shared" si="313"/>
        <v>0</v>
      </c>
      <c r="BJ16" s="17">
        <f t="shared" si="313"/>
        <v>0</v>
      </c>
      <c r="BK16" s="17">
        <f t="shared" si="313"/>
        <v>0</v>
      </c>
      <c r="BL16" s="17">
        <f t="shared" si="313"/>
        <v>0</v>
      </c>
      <c r="BM16" s="17">
        <f t="shared" si="313"/>
        <v>0</v>
      </c>
      <c r="BN16" s="17">
        <f t="shared" si="313"/>
        <v>0</v>
      </c>
      <c r="BO16" s="17">
        <f t="shared" si="313"/>
        <v>0</v>
      </c>
      <c r="BP16" s="17">
        <f t="shared" si="313"/>
        <v>0</v>
      </c>
      <c r="BQ16" s="17">
        <f t="shared" si="313"/>
        <v>0</v>
      </c>
      <c r="BR16" s="319">
        <f t="shared" si="314"/>
        <v>0</v>
      </c>
      <c r="BS16" s="17">
        <f t="shared" si="315"/>
        <v>0</v>
      </c>
      <c r="BT16" s="17">
        <f t="shared" si="315"/>
        <v>0</v>
      </c>
      <c r="BU16" s="17">
        <f t="shared" si="315"/>
        <v>0</v>
      </c>
      <c r="BV16" s="17">
        <f t="shared" si="315"/>
        <v>0</v>
      </c>
      <c r="BW16" s="17">
        <f t="shared" si="315"/>
        <v>0</v>
      </c>
      <c r="BX16" s="17">
        <f t="shared" si="315"/>
        <v>0</v>
      </c>
      <c r="BY16" s="17">
        <f t="shared" si="315"/>
        <v>0</v>
      </c>
      <c r="BZ16" s="17">
        <f t="shared" si="315"/>
        <v>0</v>
      </c>
      <c r="CA16" s="17">
        <f t="shared" si="315"/>
        <v>0</v>
      </c>
      <c r="CB16" s="17">
        <f t="shared" si="315"/>
        <v>0</v>
      </c>
      <c r="CC16" s="17">
        <f t="shared" si="315"/>
        <v>0</v>
      </c>
      <c r="CD16" s="17">
        <f t="shared" si="315"/>
        <v>0</v>
      </c>
      <c r="CE16" s="319">
        <f t="shared" si="316"/>
        <v>0</v>
      </c>
      <c r="CF16" s="17">
        <f t="shared" si="317"/>
        <v>0</v>
      </c>
      <c r="CG16" s="17">
        <f t="shared" si="317"/>
        <v>0</v>
      </c>
      <c r="CH16" s="17">
        <f t="shared" si="317"/>
        <v>0</v>
      </c>
      <c r="CI16" s="17">
        <f t="shared" si="317"/>
        <v>0</v>
      </c>
      <c r="CJ16" s="17">
        <f t="shared" si="317"/>
        <v>0</v>
      </c>
      <c r="CK16" s="17">
        <f t="shared" si="317"/>
        <v>0</v>
      </c>
      <c r="CL16" s="17">
        <f t="shared" si="317"/>
        <v>0</v>
      </c>
      <c r="CM16" s="17">
        <f t="shared" si="317"/>
        <v>0</v>
      </c>
      <c r="CN16" s="17">
        <f t="shared" si="317"/>
        <v>0</v>
      </c>
      <c r="CO16" s="17">
        <f t="shared" si="317"/>
        <v>0</v>
      </c>
      <c r="CP16" s="17">
        <f t="shared" si="317"/>
        <v>0</v>
      </c>
      <c r="CQ16" s="17">
        <f t="shared" si="317"/>
        <v>0</v>
      </c>
      <c r="CR16" s="319">
        <f t="shared" si="318"/>
        <v>0</v>
      </c>
      <c r="CS16" s="17">
        <f t="shared" si="319"/>
        <v>0</v>
      </c>
      <c r="CT16" s="17">
        <f t="shared" si="319"/>
        <v>0</v>
      </c>
      <c r="CU16" s="17">
        <f t="shared" si="319"/>
        <v>0</v>
      </c>
      <c r="CV16" s="17">
        <f t="shared" si="319"/>
        <v>0</v>
      </c>
      <c r="CW16" s="17">
        <f t="shared" si="319"/>
        <v>0</v>
      </c>
      <c r="CX16" s="17">
        <f t="shared" si="319"/>
        <v>0</v>
      </c>
      <c r="CY16" s="17">
        <f t="shared" si="319"/>
        <v>0</v>
      </c>
      <c r="CZ16" s="17">
        <f t="shared" si="319"/>
        <v>0</v>
      </c>
      <c r="DA16" s="17">
        <f t="shared" si="319"/>
        <v>0</v>
      </c>
      <c r="DB16" s="17">
        <f t="shared" si="319"/>
        <v>0</v>
      </c>
      <c r="DC16" s="17">
        <f t="shared" si="319"/>
        <v>0</v>
      </c>
      <c r="DD16" s="17">
        <f t="shared" si="319"/>
        <v>0</v>
      </c>
      <c r="DE16" s="319">
        <f t="shared" si="320"/>
        <v>0</v>
      </c>
      <c r="DF16" s="17">
        <f t="shared" si="321"/>
        <v>0</v>
      </c>
      <c r="DG16" s="17">
        <f t="shared" si="321"/>
        <v>0</v>
      </c>
      <c r="DH16" s="17">
        <f t="shared" si="321"/>
        <v>0</v>
      </c>
      <c r="DI16" s="17">
        <f t="shared" si="321"/>
        <v>0</v>
      </c>
      <c r="DJ16" s="17">
        <f t="shared" si="321"/>
        <v>0</v>
      </c>
      <c r="DK16" s="17">
        <f t="shared" si="321"/>
        <v>0</v>
      </c>
      <c r="DL16" s="17">
        <f t="shared" si="321"/>
        <v>0</v>
      </c>
      <c r="DM16" s="17">
        <f t="shared" si="321"/>
        <v>0</v>
      </c>
      <c r="DN16" s="17">
        <f t="shared" si="321"/>
        <v>0</v>
      </c>
      <c r="DO16" s="17">
        <f t="shared" si="321"/>
        <v>0</v>
      </c>
      <c r="DP16" s="17">
        <f t="shared" si="321"/>
        <v>0</v>
      </c>
      <c r="DQ16" s="17">
        <f t="shared" si="321"/>
        <v>0</v>
      </c>
      <c r="DR16" s="319">
        <f t="shared" si="322"/>
        <v>0</v>
      </c>
      <c r="DS16" s="17">
        <f t="shared" si="323"/>
        <v>0</v>
      </c>
      <c r="DT16" s="17">
        <f t="shared" si="323"/>
        <v>0</v>
      </c>
      <c r="DU16" s="17">
        <f t="shared" si="323"/>
        <v>0</v>
      </c>
      <c r="DV16" s="17">
        <f t="shared" si="323"/>
        <v>0</v>
      </c>
      <c r="DW16" s="17">
        <f t="shared" si="323"/>
        <v>0</v>
      </c>
      <c r="DX16" s="17">
        <f t="shared" si="323"/>
        <v>0</v>
      </c>
      <c r="DY16" s="17">
        <f t="shared" si="323"/>
        <v>0</v>
      </c>
      <c r="DZ16" s="17">
        <f t="shared" si="323"/>
        <v>0</v>
      </c>
      <c r="EA16" s="17">
        <f t="shared" si="323"/>
        <v>0</v>
      </c>
      <c r="EB16" s="17">
        <f t="shared" si="323"/>
        <v>0</v>
      </c>
      <c r="EC16" s="17">
        <f t="shared" si="323"/>
        <v>0</v>
      </c>
      <c r="ED16" s="17">
        <f t="shared" si="323"/>
        <v>0</v>
      </c>
      <c r="EE16" s="391">
        <f t="shared" si="324"/>
        <v>0</v>
      </c>
    </row>
    <row r="17" spans="1:135" x14ac:dyDescent="0.2">
      <c r="A17" s="1"/>
      <c r="D17" s="9" t="s">
        <v>23</v>
      </c>
      <c r="F17" s="17">
        <f t="shared" si="305"/>
        <v>0</v>
      </c>
      <c r="G17" s="17">
        <f t="shared" si="305"/>
        <v>0</v>
      </c>
      <c r="H17" s="17">
        <f t="shared" si="305"/>
        <v>0</v>
      </c>
      <c r="I17" s="17">
        <f t="shared" si="305"/>
        <v>0</v>
      </c>
      <c r="J17" s="17">
        <f t="shared" si="305"/>
        <v>0</v>
      </c>
      <c r="K17" s="17">
        <f t="shared" si="305"/>
        <v>0</v>
      </c>
      <c r="L17" s="17">
        <f t="shared" si="305"/>
        <v>0</v>
      </c>
      <c r="M17" s="17">
        <f t="shared" si="305"/>
        <v>0</v>
      </c>
      <c r="N17" s="17">
        <f t="shared" si="305"/>
        <v>0</v>
      </c>
      <c r="O17" s="17">
        <f t="shared" si="305"/>
        <v>0</v>
      </c>
      <c r="P17" s="17">
        <f t="shared" si="305"/>
        <v>0</v>
      </c>
      <c r="Q17" s="17">
        <f t="shared" si="305"/>
        <v>0</v>
      </c>
      <c r="R17" s="319">
        <f t="shared" si="306"/>
        <v>0</v>
      </c>
      <c r="S17" s="17">
        <f t="shared" si="307"/>
        <v>0</v>
      </c>
      <c r="T17" s="17">
        <f t="shared" si="307"/>
        <v>0</v>
      </c>
      <c r="U17" s="17">
        <f t="shared" si="307"/>
        <v>0</v>
      </c>
      <c r="V17" s="17">
        <f t="shared" si="307"/>
        <v>0</v>
      </c>
      <c r="W17" s="17">
        <f t="shared" si="307"/>
        <v>0</v>
      </c>
      <c r="X17" s="17">
        <f t="shared" si="307"/>
        <v>0</v>
      </c>
      <c r="Y17" s="17">
        <f t="shared" si="307"/>
        <v>0</v>
      </c>
      <c r="Z17" s="17">
        <f t="shared" si="307"/>
        <v>0</v>
      </c>
      <c r="AA17" s="17">
        <f t="shared" si="307"/>
        <v>0</v>
      </c>
      <c r="AB17" s="17">
        <f t="shared" si="307"/>
        <v>0</v>
      </c>
      <c r="AC17" s="17">
        <f t="shared" si="307"/>
        <v>0</v>
      </c>
      <c r="AD17" s="17">
        <f t="shared" si="307"/>
        <v>0</v>
      </c>
      <c r="AE17" s="319">
        <f t="shared" si="308"/>
        <v>0</v>
      </c>
      <c r="AF17" s="17">
        <f t="shared" si="309"/>
        <v>0</v>
      </c>
      <c r="AG17" s="17">
        <f t="shared" si="309"/>
        <v>0</v>
      </c>
      <c r="AH17" s="17">
        <f t="shared" si="309"/>
        <v>0</v>
      </c>
      <c r="AI17" s="17">
        <f t="shared" si="309"/>
        <v>0</v>
      </c>
      <c r="AJ17" s="17">
        <f t="shared" si="309"/>
        <v>0</v>
      </c>
      <c r="AK17" s="17">
        <f t="shared" si="309"/>
        <v>0</v>
      </c>
      <c r="AL17" s="17">
        <f t="shared" si="309"/>
        <v>0</v>
      </c>
      <c r="AM17" s="17">
        <f t="shared" si="309"/>
        <v>0</v>
      </c>
      <c r="AN17" s="17">
        <f t="shared" si="309"/>
        <v>0</v>
      </c>
      <c r="AO17" s="17">
        <f t="shared" si="309"/>
        <v>0</v>
      </c>
      <c r="AP17" s="17">
        <f t="shared" si="309"/>
        <v>0</v>
      </c>
      <c r="AQ17" s="17">
        <f t="shared" si="309"/>
        <v>0</v>
      </c>
      <c r="AR17" s="319">
        <f t="shared" si="310"/>
        <v>0</v>
      </c>
      <c r="AS17" s="17">
        <f t="shared" si="311"/>
        <v>0</v>
      </c>
      <c r="AT17" s="17">
        <f t="shared" si="311"/>
        <v>0</v>
      </c>
      <c r="AU17" s="17">
        <f t="shared" si="311"/>
        <v>0</v>
      </c>
      <c r="AV17" s="17">
        <f t="shared" si="311"/>
        <v>0</v>
      </c>
      <c r="AW17" s="17">
        <f t="shared" si="311"/>
        <v>0</v>
      </c>
      <c r="AX17" s="17">
        <f t="shared" si="311"/>
        <v>0</v>
      </c>
      <c r="AY17" s="17">
        <f t="shared" si="311"/>
        <v>0</v>
      </c>
      <c r="AZ17" s="17">
        <f t="shared" si="311"/>
        <v>0</v>
      </c>
      <c r="BA17" s="17">
        <f t="shared" si="311"/>
        <v>0</v>
      </c>
      <c r="BB17" s="17">
        <f t="shared" si="311"/>
        <v>0</v>
      </c>
      <c r="BC17" s="17">
        <f t="shared" si="311"/>
        <v>0</v>
      </c>
      <c r="BD17" s="17">
        <f t="shared" si="311"/>
        <v>0</v>
      </c>
      <c r="BE17" s="319">
        <f t="shared" si="312"/>
        <v>0</v>
      </c>
      <c r="BF17" s="17">
        <f t="shared" si="313"/>
        <v>0</v>
      </c>
      <c r="BG17" s="17">
        <f t="shared" si="313"/>
        <v>0</v>
      </c>
      <c r="BH17" s="17">
        <f t="shared" si="313"/>
        <v>0</v>
      </c>
      <c r="BI17" s="17">
        <f t="shared" si="313"/>
        <v>0</v>
      </c>
      <c r="BJ17" s="17">
        <f t="shared" si="313"/>
        <v>0</v>
      </c>
      <c r="BK17" s="17">
        <f t="shared" si="313"/>
        <v>0</v>
      </c>
      <c r="BL17" s="17">
        <f t="shared" si="313"/>
        <v>0</v>
      </c>
      <c r="BM17" s="17">
        <f t="shared" si="313"/>
        <v>0</v>
      </c>
      <c r="BN17" s="17">
        <f t="shared" si="313"/>
        <v>0</v>
      </c>
      <c r="BO17" s="17">
        <f t="shared" si="313"/>
        <v>0</v>
      </c>
      <c r="BP17" s="17">
        <f t="shared" si="313"/>
        <v>0</v>
      </c>
      <c r="BQ17" s="17">
        <f t="shared" si="313"/>
        <v>0</v>
      </c>
      <c r="BR17" s="319">
        <f t="shared" si="314"/>
        <v>0</v>
      </c>
      <c r="BS17" s="17">
        <f t="shared" si="315"/>
        <v>0</v>
      </c>
      <c r="BT17" s="17">
        <f t="shared" si="315"/>
        <v>0</v>
      </c>
      <c r="BU17" s="17">
        <f t="shared" si="315"/>
        <v>0</v>
      </c>
      <c r="BV17" s="17">
        <f t="shared" si="315"/>
        <v>0</v>
      </c>
      <c r="BW17" s="17">
        <f t="shared" si="315"/>
        <v>0</v>
      </c>
      <c r="BX17" s="17">
        <f t="shared" si="315"/>
        <v>0</v>
      </c>
      <c r="BY17" s="17">
        <f t="shared" si="315"/>
        <v>0</v>
      </c>
      <c r="BZ17" s="17">
        <f t="shared" si="315"/>
        <v>0</v>
      </c>
      <c r="CA17" s="17">
        <f t="shared" si="315"/>
        <v>0</v>
      </c>
      <c r="CB17" s="17">
        <f t="shared" si="315"/>
        <v>0</v>
      </c>
      <c r="CC17" s="17">
        <f t="shared" si="315"/>
        <v>0</v>
      </c>
      <c r="CD17" s="17">
        <f t="shared" si="315"/>
        <v>0</v>
      </c>
      <c r="CE17" s="319">
        <f t="shared" si="316"/>
        <v>0</v>
      </c>
      <c r="CF17" s="17">
        <f t="shared" si="317"/>
        <v>0</v>
      </c>
      <c r="CG17" s="17">
        <f t="shared" si="317"/>
        <v>0</v>
      </c>
      <c r="CH17" s="17">
        <f t="shared" si="317"/>
        <v>0</v>
      </c>
      <c r="CI17" s="17">
        <f t="shared" si="317"/>
        <v>0</v>
      </c>
      <c r="CJ17" s="17">
        <f t="shared" si="317"/>
        <v>0</v>
      </c>
      <c r="CK17" s="17">
        <f t="shared" si="317"/>
        <v>0</v>
      </c>
      <c r="CL17" s="17">
        <f t="shared" si="317"/>
        <v>0</v>
      </c>
      <c r="CM17" s="17">
        <f t="shared" si="317"/>
        <v>0</v>
      </c>
      <c r="CN17" s="17">
        <f t="shared" si="317"/>
        <v>0</v>
      </c>
      <c r="CO17" s="17">
        <f t="shared" si="317"/>
        <v>0</v>
      </c>
      <c r="CP17" s="17">
        <f t="shared" si="317"/>
        <v>0</v>
      </c>
      <c r="CQ17" s="17">
        <f t="shared" si="317"/>
        <v>0</v>
      </c>
      <c r="CR17" s="319">
        <f t="shared" si="318"/>
        <v>0</v>
      </c>
      <c r="CS17" s="17">
        <f t="shared" si="319"/>
        <v>0</v>
      </c>
      <c r="CT17" s="17">
        <f t="shared" si="319"/>
        <v>0</v>
      </c>
      <c r="CU17" s="17">
        <f t="shared" si="319"/>
        <v>0</v>
      </c>
      <c r="CV17" s="17">
        <f t="shared" si="319"/>
        <v>0</v>
      </c>
      <c r="CW17" s="17">
        <f t="shared" si="319"/>
        <v>0</v>
      </c>
      <c r="CX17" s="17">
        <f t="shared" si="319"/>
        <v>0</v>
      </c>
      <c r="CY17" s="17">
        <f t="shared" si="319"/>
        <v>0</v>
      </c>
      <c r="CZ17" s="17">
        <f t="shared" si="319"/>
        <v>0</v>
      </c>
      <c r="DA17" s="17">
        <f t="shared" si="319"/>
        <v>0</v>
      </c>
      <c r="DB17" s="17">
        <f t="shared" si="319"/>
        <v>0</v>
      </c>
      <c r="DC17" s="17">
        <f t="shared" si="319"/>
        <v>0</v>
      </c>
      <c r="DD17" s="17">
        <f t="shared" si="319"/>
        <v>0</v>
      </c>
      <c r="DE17" s="319">
        <f t="shared" si="320"/>
        <v>0</v>
      </c>
      <c r="DF17" s="17">
        <f t="shared" si="321"/>
        <v>0</v>
      </c>
      <c r="DG17" s="17">
        <f t="shared" si="321"/>
        <v>0</v>
      </c>
      <c r="DH17" s="17">
        <f t="shared" si="321"/>
        <v>0</v>
      </c>
      <c r="DI17" s="17">
        <f t="shared" si="321"/>
        <v>0</v>
      </c>
      <c r="DJ17" s="17">
        <f t="shared" si="321"/>
        <v>0</v>
      </c>
      <c r="DK17" s="17">
        <f t="shared" si="321"/>
        <v>0</v>
      </c>
      <c r="DL17" s="17">
        <f t="shared" si="321"/>
        <v>0</v>
      </c>
      <c r="DM17" s="17">
        <f t="shared" si="321"/>
        <v>0</v>
      </c>
      <c r="DN17" s="17">
        <f t="shared" si="321"/>
        <v>0</v>
      </c>
      <c r="DO17" s="17">
        <f t="shared" si="321"/>
        <v>0</v>
      </c>
      <c r="DP17" s="17">
        <f t="shared" si="321"/>
        <v>0</v>
      </c>
      <c r="DQ17" s="17">
        <f t="shared" si="321"/>
        <v>0</v>
      </c>
      <c r="DR17" s="319">
        <f t="shared" si="322"/>
        <v>0</v>
      </c>
      <c r="DS17" s="17">
        <f t="shared" si="323"/>
        <v>0</v>
      </c>
      <c r="DT17" s="17">
        <f t="shared" si="323"/>
        <v>0</v>
      </c>
      <c r="DU17" s="17">
        <f t="shared" si="323"/>
        <v>0</v>
      </c>
      <c r="DV17" s="17">
        <f t="shared" si="323"/>
        <v>0</v>
      </c>
      <c r="DW17" s="17">
        <f t="shared" si="323"/>
        <v>0</v>
      </c>
      <c r="DX17" s="17">
        <f t="shared" si="323"/>
        <v>0</v>
      </c>
      <c r="DY17" s="17">
        <f t="shared" si="323"/>
        <v>0</v>
      </c>
      <c r="DZ17" s="17">
        <f t="shared" si="323"/>
        <v>0</v>
      </c>
      <c r="EA17" s="17">
        <f t="shared" si="323"/>
        <v>0</v>
      </c>
      <c r="EB17" s="17">
        <f t="shared" si="323"/>
        <v>0</v>
      </c>
      <c r="EC17" s="17">
        <f t="shared" si="323"/>
        <v>0</v>
      </c>
      <c r="ED17" s="17">
        <f t="shared" si="323"/>
        <v>0</v>
      </c>
      <c r="EE17" s="391">
        <f t="shared" si="324"/>
        <v>0</v>
      </c>
    </row>
    <row r="18" spans="1:135" x14ac:dyDescent="0.2">
      <c r="A18" s="9" t="s">
        <v>1</v>
      </c>
      <c r="B18" s="15">
        <f>EDATE(B7, 6)</f>
        <v>46357</v>
      </c>
      <c r="D18" s="9" t="s">
        <v>88</v>
      </c>
      <c r="F18" s="17">
        <f t="shared" si="305"/>
        <v>0</v>
      </c>
      <c r="G18" s="17">
        <f t="shared" si="305"/>
        <v>0</v>
      </c>
      <c r="H18" s="17">
        <f t="shared" si="305"/>
        <v>0</v>
      </c>
      <c r="I18" s="17">
        <f t="shared" si="305"/>
        <v>0</v>
      </c>
      <c r="J18" s="17">
        <f t="shared" si="305"/>
        <v>0</v>
      </c>
      <c r="K18" s="17">
        <f t="shared" si="305"/>
        <v>0</v>
      </c>
      <c r="L18" s="17">
        <f t="shared" si="305"/>
        <v>0</v>
      </c>
      <c r="M18" s="17">
        <f t="shared" si="305"/>
        <v>0</v>
      </c>
      <c r="N18" s="17">
        <f t="shared" si="305"/>
        <v>0</v>
      </c>
      <c r="O18" s="17">
        <f t="shared" si="305"/>
        <v>0</v>
      </c>
      <c r="P18" s="17">
        <f t="shared" si="305"/>
        <v>0</v>
      </c>
      <c r="Q18" s="17">
        <f t="shared" si="305"/>
        <v>0</v>
      </c>
      <c r="R18" s="319">
        <f t="shared" si="306"/>
        <v>0</v>
      </c>
      <c r="S18" s="17">
        <f t="shared" si="307"/>
        <v>0</v>
      </c>
      <c r="T18" s="17">
        <f t="shared" si="307"/>
        <v>0</v>
      </c>
      <c r="U18" s="17">
        <f t="shared" si="307"/>
        <v>0</v>
      </c>
      <c r="V18" s="17">
        <f t="shared" si="307"/>
        <v>0</v>
      </c>
      <c r="W18" s="17">
        <f t="shared" si="307"/>
        <v>0</v>
      </c>
      <c r="X18" s="17">
        <f t="shared" si="307"/>
        <v>0</v>
      </c>
      <c r="Y18" s="17">
        <f t="shared" si="307"/>
        <v>0</v>
      </c>
      <c r="Z18" s="17">
        <f t="shared" si="307"/>
        <v>0</v>
      </c>
      <c r="AA18" s="17">
        <f t="shared" si="307"/>
        <v>0</v>
      </c>
      <c r="AB18" s="17">
        <f t="shared" si="307"/>
        <v>0</v>
      </c>
      <c r="AC18" s="17">
        <f t="shared" si="307"/>
        <v>0</v>
      </c>
      <c r="AD18" s="17">
        <f t="shared" si="307"/>
        <v>0</v>
      </c>
      <c r="AE18" s="319">
        <f t="shared" si="308"/>
        <v>0</v>
      </c>
      <c r="AF18" s="17">
        <f t="shared" si="309"/>
        <v>0</v>
      </c>
      <c r="AG18" s="17">
        <f t="shared" si="309"/>
        <v>0</v>
      </c>
      <c r="AH18" s="17">
        <f t="shared" si="309"/>
        <v>0</v>
      </c>
      <c r="AI18" s="17">
        <f t="shared" si="309"/>
        <v>0</v>
      </c>
      <c r="AJ18" s="17">
        <f t="shared" si="309"/>
        <v>0</v>
      </c>
      <c r="AK18" s="17">
        <f t="shared" si="309"/>
        <v>0</v>
      </c>
      <c r="AL18" s="17">
        <f t="shared" si="309"/>
        <v>0</v>
      </c>
      <c r="AM18" s="17">
        <f t="shared" si="309"/>
        <v>0</v>
      </c>
      <c r="AN18" s="17">
        <f t="shared" si="309"/>
        <v>0</v>
      </c>
      <c r="AO18" s="17">
        <f t="shared" si="309"/>
        <v>0</v>
      </c>
      <c r="AP18" s="17">
        <f t="shared" si="309"/>
        <v>0</v>
      </c>
      <c r="AQ18" s="17">
        <f t="shared" si="309"/>
        <v>0</v>
      </c>
      <c r="AR18" s="319">
        <f t="shared" si="310"/>
        <v>0</v>
      </c>
      <c r="AS18" s="17">
        <f t="shared" si="311"/>
        <v>0</v>
      </c>
      <c r="AT18" s="17">
        <f t="shared" si="311"/>
        <v>0</v>
      </c>
      <c r="AU18" s="17">
        <f t="shared" si="311"/>
        <v>0</v>
      </c>
      <c r="AV18" s="17">
        <f t="shared" si="311"/>
        <v>0</v>
      </c>
      <c r="AW18" s="17">
        <f t="shared" si="311"/>
        <v>0</v>
      </c>
      <c r="AX18" s="17">
        <f t="shared" si="311"/>
        <v>0</v>
      </c>
      <c r="AY18" s="17">
        <f t="shared" si="311"/>
        <v>0</v>
      </c>
      <c r="AZ18" s="17">
        <f t="shared" si="311"/>
        <v>0</v>
      </c>
      <c r="BA18" s="17">
        <f t="shared" si="311"/>
        <v>0</v>
      </c>
      <c r="BB18" s="17">
        <f t="shared" si="311"/>
        <v>0</v>
      </c>
      <c r="BC18" s="17">
        <f t="shared" si="311"/>
        <v>0</v>
      </c>
      <c r="BD18" s="17">
        <f t="shared" si="311"/>
        <v>0</v>
      </c>
      <c r="BE18" s="319">
        <f t="shared" si="312"/>
        <v>0</v>
      </c>
      <c r="BF18" s="17">
        <f t="shared" si="313"/>
        <v>0</v>
      </c>
      <c r="BG18" s="17">
        <f t="shared" si="313"/>
        <v>0</v>
      </c>
      <c r="BH18" s="17">
        <f t="shared" si="313"/>
        <v>0</v>
      </c>
      <c r="BI18" s="17">
        <f t="shared" si="313"/>
        <v>0</v>
      </c>
      <c r="BJ18" s="17">
        <f t="shared" si="313"/>
        <v>0</v>
      </c>
      <c r="BK18" s="17">
        <f t="shared" si="313"/>
        <v>0</v>
      </c>
      <c r="BL18" s="17">
        <f t="shared" si="313"/>
        <v>0</v>
      </c>
      <c r="BM18" s="17">
        <f t="shared" si="313"/>
        <v>0</v>
      </c>
      <c r="BN18" s="17">
        <f t="shared" si="313"/>
        <v>0</v>
      </c>
      <c r="BO18" s="17">
        <f t="shared" si="313"/>
        <v>0</v>
      </c>
      <c r="BP18" s="17">
        <f t="shared" si="313"/>
        <v>0</v>
      </c>
      <c r="BQ18" s="17">
        <f t="shared" si="313"/>
        <v>0</v>
      </c>
      <c r="BR18" s="319">
        <f t="shared" si="314"/>
        <v>0</v>
      </c>
      <c r="BS18" s="17">
        <f t="shared" si="315"/>
        <v>0</v>
      </c>
      <c r="BT18" s="17">
        <f t="shared" si="315"/>
        <v>0</v>
      </c>
      <c r="BU18" s="17">
        <f t="shared" si="315"/>
        <v>0</v>
      </c>
      <c r="BV18" s="17">
        <f t="shared" si="315"/>
        <v>0</v>
      </c>
      <c r="BW18" s="17">
        <f t="shared" si="315"/>
        <v>0</v>
      </c>
      <c r="BX18" s="17">
        <f t="shared" si="315"/>
        <v>0</v>
      </c>
      <c r="BY18" s="17">
        <f t="shared" si="315"/>
        <v>0</v>
      </c>
      <c r="BZ18" s="17">
        <f t="shared" si="315"/>
        <v>0</v>
      </c>
      <c r="CA18" s="17">
        <f t="shared" si="315"/>
        <v>0</v>
      </c>
      <c r="CB18" s="17">
        <f t="shared" si="315"/>
        <v>0</v>
      </c>
      <c r="CC18" s="17">
        <f t="shared" si="315"/>
        <v>0</v>
      </c>
      <c r="CD18" s="17">
        <f t="shared" si="315"/>
        <v>0</v>
      </c>
      <c r="CE18" s="319">
        <f t="shared" si="316"/>
        <v>0</v>
      </c>
      <c r="CF18" s="17">
        <f t="shared" si="317"/>
        <v>0</v>
      </c>
      <c r="CG18" s="17">
        <f t="shared" si="317"/>
        <v>0</v>
      </c>
      <c r="CH18" s="17">
        <f t="shared" si="317"/>
        <v>0</v>
      </c>
      <c r="CI18" s="17">
        <f t="shared" si="317"/>
        <v>0</v>
      </c>
      <c r="CJ18" s="17">
        <f t="shared" si="317"/>
        <v>0</v>
      </c>
      <c r="CK18" s="17">
        <f t="shared" si="317"/>
        <v>0</v>
      </c>
      <c r="CL18" s="17">
        <f t="shared" si="317"/>
        <v>0</v>
      </c>
      <c r="CM18" s="17">
        <f t="shared" si="317"/>
        <v>0</v>
      </c>
      <c r="CN18" s="17">
        <f t="shared" si="317"/>
        <v>0</v>
      </c>
      <c r="CO18" s="17">
        <f t="shared" si="317"/>
        <v>0</v>
      </c>
      <c r="CP18" s="17">
        <f t="shared" si="317"/>
        <v>0</v>
      </c>
      <c r="CQ18" s="17">
        <f t="shared" si="317"/>
        <v>0</v>
      </c>
      <c r="CR18" s="319">
        <f t="shared" si="318"/>
        <v>0</v>
      </c>
      <c r="CS18" s="17">
        <f t="shared" si="319"/>
        <v>0</v>
      </c>
      <c r="CT18" s="17">
        <f t="shared" si="319"/>
        <v>0</v>
      </c>
      <c r="CU18" s="17">
        <f t="shared" si="319"/>
        <v>0</v>
      </c>
      <c r="CV18" s="17">
        <f t="shared" si="319"/>
        <v>0</v>
      </c>
      <c r="CW18" s="17">
        <f t="shared" si="319"/>
        <v>0</v>
      </c>
      <c r="CX18" s="17">
        <f t="shared" si="319"/>
        <v>0</v>
      </c>
      <c r="CY18" s="17">
        <f t="shared" si="319"/>
        <v>0</v>
      </c>
      <c r="CZ18" s="17">
        <f t="shared" si="319"/>
        <v>0</v>
      </c>
      <c r="DA18" s="17">
        <f t="shared" si="319"/>
        <v>0</v>
      </c>
      <c r="DB18" s="17">
        <f t="shared" si="319"/>
        <v>0</v>
      </c>
      <c r="DC18" s="17">
        <f t="shared" si="319"/>
        <v>0</v>
      </c>
      <c r="DD18" s="17">
        <f t="shared" si="319"/>
        <v>0</v>
      </c>
      <c r="DE18" s="319">
        <f t="shared" si="320"/>
        <v>0</v>
      </c>
      <c r="DF18" s="17">
        <f t="shared" si="321"/>
        <v>0</v>
      </c>
      <c r="DG18" s="17">
        <f t="shared" si="321"/>
        <v>0</v>
      </c>
      <c r="DH18" s="17">
        <f t="shared" si="321"/>
        <v>0</v>
      </c>
      <c r="DI18" s="17">
        <f t="shared" si="321"/>
        <v>0</v>
      </c>
      <c r="DJ18" s="17">
        <f t="shared" si="321"/>
        <v>0</v>
      </c>
      <c r="DK18" s="17">
        <f t="shared" si="321"/>
        <v>0</v>
      </c>
      <c r="DL18" s="17">
        <f t="shared" si="321"/>
        <v>0</v>
      </c>
      <c r="DM18" s="17">
        <f t="shared" si="321"/>
        <v>0</v>
      </c>
      <c r="DN18" s="17">
        <f t="shared" si="321"/>
        <v>0</v>
      </c>
      <c r="DO18" s="17">
        <f t="shared" si="321"/>
        <v>0</v>
      </c>
      <c r="DP18" s="17">
        <f t="shared" si="321"/>
        <v>0</v>
      </c>
      <c r="DQ18" s="17">
        <f t="shared" si="321"/>
        <v>0</v>
      </c>
      <c r="DR18" s="319">
        <f t="shared" si="322"/>
        <v>0</v>
      </c>
      <c r="DS18" s="17">
        <f t="shared" si="323"/>
        <v>0</v>
      </c>
      <c r="DT18" s="17">
        <f t="shared" si="323"/>
        <v>0</v>
      </c>
      <c r="DU18" s="17">
        <f t="shared" si="323"/>
        <v>0</v>
      </c>
      <c r="DV18" s="17">
        <f t="shared" si="323"/>
        <v>0</v>
      </c>
      <c r="DW18" s="17">
        <f t="shared" si="323"/>
        <v>0</v>
      </c>
      <c r="DX18" s="17">
        <f t="shared" si="323"/>
        <v>0</v>
      </c>
      <c r="DY18" s="17">
        <f t="shared" si="323"/>
        <v>0</v>
      </c>
      <c r="DZ18" s="17">
        <f t="shared" si="323"/>
        <v>0</v>
      </c>
      <c r="EA18" s="17">
        <f t="shared" si="323"/>
        <v>0</v>
      </c>
      <c r="EB18" s="17">
        <f t="shared" si="323"/>
        <v>0</v>
      </c>
      <c r="EC18" s="17">
        <f t="shared" si="323"/>
        <v>0</v>
      </c>
      <c r="ED18" s="17">
        <f t="shared" si="323"/>
        <v>0</v>
      </c>
      <c r="EE18" s="391">
        <f t="shared" si="324"/>
        <v>0</v>
      </c>
    </row>
    <row r="19" spans="1:135" x14ac:dyDescent="0.2">
      <c r="A19" s="12" t="s">
        <v>38</v>
      </c>
      <c r="B19" s="16">
        <f>EDATE(B18, 12)</f>
        <v>46722</v>
      </c>
      <c r="D19" s="9" t="s">
        <v>89</v>
      </c>
      <c r="F19" s="17">
        <f t="shared" ref="F19:Q33" si="325">IF(F$2&gt;=$B$18,$E19,0)</f>
        <v>0</v>
      </c>
      <c r="G19" s="17">
        <f t="shared" si="325"/>
        <v>0</v>
      </c>
      <c r="H19" s="17">
        <f t="shared" si="325"/>
        <v>0</v>
      </c>
      <c r="I19" s="17">
        <f t="shared" si="325"/>
        <v>0</v>
      </c>
      <c r="J19" s="17">
        <f t="shared" si="325"/>
        <v>0</v>
      </c>
      <c r="K19" s="17">
        <f t="shared" si="325"/>
        <v>0</v>
      </c>
      <c r="L19" s="17">
        <f t="shared" si="325"/>
        <v>0</v>
      </c>
      <c r="M19" s="17">
        <f t="shared" si="325"/>
        <v>0</v>
      </c>
      <c r="N19" s="17">
        <f t="shared" si="325"/>
        <v>0</v>
      </c>
      <c r="O19" s="17">
        <f t="shared" si="325"/>
        <v>0</v>
      </c>
      <c r="P19" s="17">
        <f t="shared" si="325"/>
        <v>0</v>
      </c>
      <c r="Q19" s="17">
        <f t="shared" si="325"/>
        <v>0</v>
      </c>
      <c r="R19" s="319">
        <f t="shared" si="306"/>
        <v>0</v>
      </c>
      <c r="S19" s="17">
        <f t="shared" ref="S19:AD27" si="326">IF(S$2&gt;=$B$18,$E19,0)</f>
        <v>0</v>
      </c>
      <c r="T19" s="17">
        <f t="shared" si="326"/>
        <v>0</v>
      </c>
      <c r="U19" s="17">
        <f t="shared" si="326"/>
        <v>0</v>
      </c>
      <c r="V19" s="17">
        <f t="shared" si="326"/>
        <v>0</v>
      </c>
      <c r="W19" s="17">
        <f t="shared" si="326"/>
        <v>0</v>
      </c>
      <c r="X19" s="17">
        <f t="shared" si="326"/>
        <v>0</v>
      </c>
      <c r="Y19" s="17">
        <f t="shared" si="326"/>
        <v>0</v>
      </c>
      <c r="Z19" s="17">
        <f t="shared" si="326"/>
        <v>0</v>
      </c>
      <c r="AA19" s="17">
        <f t="shared" si="326"/>
        <v>0</v>
      </c>
      <c r="AB19" s="17">
        <f t="shared" si="326"/>
        <v>0</v>
      </c>
      <c r="AC19" s="17">
        <f t="shared" si="326"/>
        <v>0</v>
      </c>
      <c r="AD19" s="17">
        <f t="shared" si="326"/>
        <v>0</v>
      </c>
      <c r="AE19" s="319">
        <f t="shared" si="308"/>
        <v>0</v>
      </c>
      <c r="AF19" s="17">
        <f t="shared" ref="AF19:AQ33" si="327">IF(AF$2&gt;=$B$18,$E19,0)</f>
        <v>0</v>
      </c>
      <c r="AG19" s="17">
        <f t="shared" si="327"/>
        <v>0</v>
      </c>
      <c r="AH19" s="17">
        <f t="shared" si="327"/>
        <v>0</v>
      </c>
      <c r="AI19" s="17">
        <f t="shared" si="327"/>
        <v>0</v>
      </c>
      <c r="AJ19" s="17">
        <f t="shared" si="327"/>
        <v>0</v>
      </c>
      <c r="AK19" s="17">
        <f t="shared" si="327"/>
        <v>0</v>
      </c>
      <c r="AL19" s="17">
        <f t="shared" si="327"/>
        <v>0</v>
      </c>
      <c r="AM19" s="17">
        <f t="shared" si="327"/>
        <v>0</v>
      </c>
      <c r="AN19" s="17">
        <f t="shared" si="327"/>
        <v>0</v>
      </c>
      <c r="AO19" s="17">
        <f t="shared" si="327"/>
        <v>0</v>
      </c>
      <c r="AP19" s="17">
        <f t="shared" si="327"/>
        <v>0</v>
      </c>
      <c r="AQ19" s="17">
        <f t="shared" si="327"/>
        <v>0</v>
      </c>
      <c r="AR19" s="319">
        <f t="shared" si="310"/>
        <v>0</v>
      </c>
      <c r="AS19" s="17">
        <f t="shared" ref="AS19:BD33" si="328">IF(AS$2&gt;=$B$18,$E19,0)</f>
        <v>0</v>
      </c>
      <c r="AT19" s="17">
        <f t="shared" si="328"/>
        <v>0</v>
      </c>
      <c r="AU19" s="17">
        <f t="shared" si="328"/>
        <v>0</v>
      </c>
      <c r="AV19" s="17">
        <f t="shared" si="328"/>
        <v>0</v>
      </c>
      <c r="AW19" s="17">
        <f t="shared" si="328"/>
        <v>0</v>
      </c>
      <c r="AX19" s="17">
        <f t="shared" si="328"/>
        <v>0</v>
      </c>
      <c r="AY19" s="17">
        <f t="shared" si="328"/>
        <v>0</v>
      </c>
      <c r="AZ19" s="17">
        <f t="shared" si="328"/>
        <v>0</v>
      </c>
      <c r="BA19" s="17">
        <f t="shared" si="328"/>
        <v>0</v>
      </c>
      <c r="BB19" s="17">
        <f t="shared" si="328"/>
        <v>0</v>
      </c>
      <c r="BC19" s="17">
        <f t="shared" si="328"/>
        <v>0</v>
      </c>
      <c r="BD19" s="17">
        <f t="shared" si="328"/>
        <v>0</v>
      </c>
      <c r="BE19" s="319">
        <f t="shared" si="312"/>
        <v>0</v>
      </c>
      <c r="BF19" s="17">
        <f t="shared" ref="BF19:BQ33" si="329">IF(BF$2&gt;=$B$18,$E19,0)</f>
        <v>0</v>
      </c>
      <c r="BG19" s="17">
        <f t="shared" si="329"/>
        <v>0</v>
      </c>
      <c r="BH19" s="17">
        <f t="shared" si="329"/>
        <v>0</v>
      </c>
      <c r="BI19" s="17">
        <f t="shared" si="329"/>
        <v>0</v>
      </c>
      <c r="BJ19" s="17">
        <f t="shared" si="329"/>
        <v>0</v>
      </c>
      <c r="BK19" s="17">
        <f t="shared" si="329"/>
        <v>0</v>
      </c>
      <c r="BL19" s="17">
        <f t="shared" si="329"/>
        <v>0</v>
      </c>
      <c r="BM19" s="17">
        <f t="shared" si="329"/>
        <v>0</v>
      </c>
      <c r="BN19" s="17">
        <f t="shared" si="329"/>
        <v>0</v>
      </c>
      <c r="BO19" s="17">
        <f t="shared" si="329"/>
        <v>0</v>
      </c>
      <c r="BP19" s="17">
        <f t="shared" si="329"/>
        <v>0</v>
      </c>
      <c r="BQ19" s="17">
        <f t="shared" si="329"/>
        <v>0</v>
      </c>
      <c r="BR19" s="319">
        <f t="shared" si="314"/>
        <v>0</v>
      </c>
      <c r="BS19" s="17">
        <f t="shared" ref="BS19:CD33" si="330">IF(BS$2&gt;=$B$18,$E19,0)</f>
        <v>0</v>
      </c>
      <c r="BT19" s="17">
        <f t="shared" si="330"/>
        <v>0</v>
      </c>
      <c r="BU19" s="17">
        <f t="shared" si="330"/>
        <v>0</v>
      </c>
      <c r="BV19" s="17">
        <f t="shared" si="330"/>
        <v>0</v>
      </c>
      <c r="BW19" s="17">
        <f t="shared" si="330"/>
        <v>0</v>
      </c>
      <c r="BX19" s="17">
        <f t="shared" si="330"/>
        <v>0</v>
      </c>
      <c r="BY19" s="17">
        <f t="shared" si="330"/>
        <v>0</v>
      </c>
      <c r="BZ19" s="17">
        <f t="shared" si="330"/>
        <v>0</v>
      </c>
      <c r="CA19" s="17">
        <f t="shared" si="330"/>
        <v>0</v>
      </c>
      <c r="CB19" s="17">
        <f t="shared" si="330"/>
        <v>0</v>
      </c>
      <c r="CC19" s="17">
        <f t="shared" si="330"/>
        <v>0</v>
      </c>
      <c r="CD19" s="17">
        <f t="shared" si="330"/>
        <v>0</v>
      </c>
      <c r="CE19" s="319">
        <f t="shared" si="316"/>
        <v>0</v>
      </c>
      <c r="CF19" s="17">
        <f t="shared" ref="CF19:CQ33" si="331">IF(CF$2&gt;=$B$18,$E19,0)</f>
        <v>0</v>
      </c>
      <c r="CG19" s="17">
        <f t="shared" si="331"/>
        <v>0</v>
      </c>
      <c r="CH19" s="17">
        <f t="shared" si="331"/>
        <v>0</v>
      </c>
      <c r="CI19" s="17">
        <f t="shared" si="331"/>
        <v>0</v>
      </c>
      <c r="CJ19" s="17">
        <f t="shared" si="331"/>
        <v>0</v>
      </c>
      <c r="CK19" s="17">
        <f t="shared" si="331"/>
        <v>0</v>
      </c>
      <c r="CL19" s="17">
        <f t="shared" si="331"/>
        <v>0</v>
      </c>
      <c r="CM19" s="17">
        <f t="shared" si="331"/>
        <v>0</v>
      </c>
      <c r="CN19" s="17">
        <f t="shared" si="331"/>
        <v>0</v>
      </c>
      <c r="CO19" s="17">
        <f t="shared" si="331"/>
        <v>0</v>
      </c>
      <c r="CP19" s="17">
        <f t="shared" si="331"/>
        <v>0</v>
      </c>
      <c r="CQ19" s="17">
        <f t="shared" si="331"/>
        <v>0</v>
      </c>
      <c r="CR19" s="319">
        <f t="shared" si="318"/>
        <v>0</v>
      </c>
      <c r="CS19" s="17">
        <f t="shared" ref="CS19:DD33" si="332">IF(CS$2&gt;=$B$18,$E19,0)</f>
        <v>0</v>
      </c>
      <c r="CT19" s="17">
        <f t="shared" si="332"/>
        <v>0</v>
      </c>
      <c r="CU19" s="17">
        <f t="shared" si="332"/>
        <v>0</v>
      </c>
      <c r="CV19" s="17">
        <f t="shared" si="332"/>
        <v>0</v>
      </c>
      <c r="CW19" s="17">
        <f t="shared" si="332"/>
        <v>0</v>
      </c>
      <c r="CX19" s="17">
        <f t="shared" si="332"/>
        <v>0</v>
      </c>
      <c r="CY19" s="17">
        <f t="shared" si="332"/>
        <v>0</v>
      </c>
      <c r="CZ19" s="17">
        <f t="shared" si="332"/>
        <v>0</v>
      </c>
      <c r="DA19" s="17">
        <f t="shared" si="332"/>
        <v>0</v>
      </c>
      <c r="DB19" s="17">
        <f t="shared" si="332"/>
        <v>0</v>
      </c>
      <c r="DC19" s="17">
        <f t="shared" si="332"/>
        <v>0</v>
      </c>
      <c r="DD19" s="17">
        <f t="shared" si="332"/>
        <v>0</v>
      </c>
      <c r="DE19" s="319">
        <f t="shared" si="320"/>
        <v>0</v>
      </c>
      <c r="DF19" s="17">
        <f t="shared" ref="DF19:DQ33" si="333">IF(DF$2&gt;=$B$18,$E19,0)</f>
        <v>0</v>
      </c>
      <c r="DG19" s="17">
        <f t="shared" si="333"/>
        <v>0</v>
      </c>
      <c r="DH19" s="17">
        <f t="shared" si="333"/>
        <v>0</v>
      </c>
      <c r="DI19" s="17">
        <f t="shared" si="333"/>
        <v>0</v>
      </c>
      <c r="DJ19" s="17">
        <f t="shared" si="333"/>
        <v>0</v>
      </c>
      <c r="DK19" s="17">
        <f t="shared" si="333"/>
        <v>0</v>
      </c>
      <c r="DL19" s="17">
        <f t="shared" si="333"/>
        <v>0</v>
      </c>
      <c r="DM19" s="17">
        <f t="shared" si="333"/>
        <v>0</v>
      </c>
      <c r="DN19" s="17">
        <f t="shared" si="333"/>
        <v>0</v>
      </c>
      <c r="DO19" s="17">
        <f t="shared" si="333"/>
        <v>0</v>
      </c>
      <c r="DP19" s="17">
        <f t="shared" si="333"/>
        <v>0</v>
      </c>
      <c r="DQ19" s="17">
        <f t="shared" si="333"/>
        <v>0</v>
      </c>
      <c r="DR19" s="319">
        <f t="shared" si="322"/>
        <v>0</v>
      </c>
      <c r="DS19" s="17">
        <f t="shared" ref="DS19:ED33" si="334">IF(DS$2&gt;=$B$18,$E19,0)</f>
        <v>0</v>
      </c>
      <c r="DT19" s="17">
        <f t="shared" si="334"/>
        <v>0</v>
      </c>
      <c r="DU19" s="17">
        <f t="shared" si="334"/>
        <v>0</v>
      </c>
      <c r="DV19" s="17">
        <f t="shared" si="334"/>
        <v>0</v>
      </c>
      <c r="DW19" s="17">
        <f t="shared" si="334"/>
        <v>0</v>
      </c>
      <c r="DX19" s="17">
        <f t="shared" si="334"/>
        <v>0</v>
      </c>
      <c r="DY19" s="17">
        <f t="shared" si="334"/>
        <v>0</v>
      </c>
      <c r="DZ19" s="17">
        <f t="shared" si="334"/>
        <v>0</v>
      </c>
      <c r="EA19" s="17">
        <f t="shared" si="334"/>
        <v>0</v>
      </c>
      <c r="EB19" s="17">
        <f t="shared" si="334"/>
        <v>0</v>
      </c>
      <c r="EC19" s="17">
        <f t="shared" si="334"/>
        <v>0</v>
      </c>
      <c r="ED19" s="17">
        <f t="shared" si="334"/>
        <v>0</v>
      </c>
      <c r="EE19" s="391">
        <f t="shared" si="324"/>
        <v>0</v>
      </c>
    </row>
    <row r="20" spans="1:135" x14ac:dyDescent="0.2">
      <c r="A20" s="12"/>
      <c r="D20" s="1" t="s">
        <v>42</v>
      </c>
      <c r="F20" s="17">
        <f t="shared" si="325"/>
        <v>0</v>
      </c>
      <c r="G20" s="17">
        <f t="shared" si="325"/>
        <v>0</v>
      </c>
      <c r="H20" s="17">
        <f t="shared" si="325"/>
        <v>0</v>
      </c>
      <c r="I20" s="17">
        <f t="shared" si="325"/>
        <v>0</v>
      </c>
      <c r="J20" s="17">
        <f t="shared" si="325"/>
        <v>0</v>
      </c>
      <c r="K20" s="17">
        <f t="shared" si="325"/>
        <v>0</v>
      </c>
      <c r="L20" s="17">
        <f t="shared" si="325"/>
        <v>0</v>
      </c>
      <c r="M20" s="17">
        <f t="shared" si="325"/>
        <v>0</v>
      </c>
      <c r="N20" s="17">
        <f t="shared" si="325"/>
        <v>0</v>
      </c>
      <c r="O20" s="17">
        <f t="shared" si="325"/>
        <v>0</v>
      </c>
      <c r="P20" s="17">
        <f t="shared" si="325"/>
        <v>0</v>
      </c>
      <c r="Q20" s="17">
        <f t="shared" si="325"/>
        <v>0</v>
      </c>
      <c r="R20" s="319">
        <f t="shared" si="306"/>
        <v>0</v>
      </c>
      <c r="S20" s="17">
        <f t="shared" si="326"/>
        <v>0</v>
      </c>
      <c r="T20" s="17">
        <f t="shared" si="326"/>
        <v>0</v>
      </c>
      <c r="U20" s="17">
        <f t="shared" si="326"/>
        <v>0</v>
      </c>
      <c r="V20" s="17">
        <f t="shared" si="326"/>
        <v>0</v>
      </c>
      <c r="W20" s="17">
        <f t="shared" si="326"/>
        <v>0</v>
      </c>
      <c r="X20" s="17">
        <f t="shared" si="326"/>
        <v>0</v>
      </c>
      <c r="Y20" s="17">
        <f t="shared" si="326"/>
        <v>0</v>
      </c>
      <c r="Z20" s="17">
        <f t="shared" si="326"/>
        <v>0</v>
      </c>
      <c r="AA20" s="17">
        <f t="shared" si="326"/>
        <v>0</v>
      </c>
      <c r="AB20" s="17">
        <f t="shared" si="326"/>
        <v>0</v>
      </c>
      <c r="AC20" s="17">
        <f t="shared" si="326"/>
        <v>0</v>
      </c>
      <c r="AD20" s="17">
        <f t="shared" si="326"/>
        <v>0</v>
      </c>
      <c r="AE20" s="319">
        <f t="shared" si="308"/>
        <v>0</v>
      </c>
      <c r="AF20" s="17">
        <f t="shared" si="327"/>
        <v>0</v>
      </c>
      <c r="AG20" s="17">
        <f t="shared" si="327"/>
        <v>0</v>
      </c>
      <c r="AH20" s="17">
        <f t="shared" si="327"/>
        <v>0</v>
      </c>
      <c r="AI20" s="17">
        <f t="shared" si="327"/>
        <v>0</v>
      </c>
      <c r="AJ20" s="17">
        <f t="shared" si="327"/>
        <v>0</v>
      </c>
      <c r="AK20" s="17">
        <f t="shared" si="327"/>
        <v>0</v>
      </c>
      <c r="AL20" s="17">
        <f t="shared" si="327"/>
        <v>0</v>
      </c>
      <c r="AM20" s="17">
        <f t="shared" si="327"/>
        <v>0</v>
      </c>
      <c r="AN20" s="17">
        <f t="shared" si="327"/>
        <v>0</v>
      </c>
      <c r="AO20" s="17">
        <f t="shared" si="327"/>
        <v>0</v>
      </c>
      <c r="AP20" s="17">
        <f t="shared" si="327"/>
        <v>0</v>
      </c>
      <c r="AQ20" s="17">
        <f t="shared" si="327"/>
        <v>0</v>
      </c>
      <c r="AR20" s="319">
        <f t="shared" si="310"/>
        <v>0</v>
      </c>
      <c r="AS20" s="17">
        <f t="shared" si="328"/>
        <v>0</v>
      </c>
      <c r="AT20" s="17">
        <f t="shared" si="328"/>
        <v>0</v>
      </c>
      <c r="AU20" s="17">
        <f t="shared" si="328"/>
        <v>0</v>
      </c>
      <c r="AV20" s="17">
        <f t="shared" si="328"/>
        <v>0</v>
      </c>
      <c r="AW20" s="17">
        <f t="shared" si="328"/>
        <v>0</v>
      </c>
      <c r="AX20" s="17">
        <f t="shared" si="328"/>
        <v>0</v>
      </c>
      <c r="AY20" s="17">
        <f t="shared" si="328"/>
        <v>0</v>
      </c>
      <c r="AZ20" s="17">
        <f t="shared" si="328"/>
        <v>0</v>
      </c>
      <c r="BA20" s="17">
        <f t="shared" si="328"/>
        <v>0</v>
      </c>
      <c r="BB20" s="17">
        <f t="shared" si="328"/>
        <v>0</v>
      </c>
      <c r="BC20" s="17">
        <f t="shared" si="328"/>
        <v>0</v>
      </c>
      <c r="BD20" s="17">
        <f t="shared" si="328"/>
        <v>0</v>
      </c>
      <c r="BE20" s="319">
        <f t="shared" si="312"/>
        <v>0</v>
      </c>
      <c r="BF20" s="17">
        <f t="shared" si="329"/>
        <v>0</v>
      </c>
      <c r="BG20" s="17">
        <f t="shared" si="329"/>
        <v>0</v>
      </c>
      <c r="BH20" s="17">
        <f t="shared" si="329"/>
        <v>0</v>
      </c>
      <c r="BI20" s="17">
        <f t="shared" si="329"/>
        <v>0</v>
      </c>
      <c r="BJ20" s="17">
        <f t="shared" si="329"/>
        <v>0</v>
      </c>
      <c r="BK20" s="17">
        <f t="shared" si="329"/>
        <v>0</v>
      </c>
      <c r="BL20" s="17">
        <f t="shared" si="329"/>
        <v>0</v>
      </c>
      <c r="BM20" s="17">
        <f t="shared" si="329"/>
        <v>0</v>
      </c>
      <c r="BN20" s="17">
        <f t="shared" si="329"/>
        <v>0</v>
      </c>
      <c r="BO20" s="17">
        <f t="shared" si="329"/>
        <v>0</v>
      </c>
      <c r="BP20" s="17">
        <f t="shared" si="329"/>
        <v>0</v>
      </c>
      <c r="BQ20" s="17">
        <f t="shared" si="329"/>
        <v>0</v>
      </c>
      <c r="BR20" s="319">
        <f t="shared" si="314"/>
        <v>0</v>
      </c>
      <c r="BS20" s="17">
        <f t="shared" si="330"/>
        <v>0</v>
      </c>
      <c r="BT20" s="17">
        <f t="shared" si="330"/>
        <v>0</v>
      </c>
      <c r="BU20" s="17">
        <f t="shared" si="330"/>
        <v>0</v>
      </c>
      <c r="BV20" s="17">
        <f t="shared" si="330"/>
        <v>0</v>
      </c>
      <c r="BW20" s="17">
        <f t="shared" si="330"/>
        <v>0</v>
      </c>
      <c r="BX20" s="17">
        <f t="shared" si="330"/>
        <v>0</v>
      </c>
      <c r="BY20" s="17">
        <f t="shared" si="330"/>
        <v>0</v>
      </c>
      <c r="BZ20" s="17">
        <f t="shared" si="330"/>
        <v>0</v>
      </c>
      <c r="CA20" s="17">
        <f t="shared" si="330"/>
        <v>0</v>
      </c>
      <c r="CB20" s="17">
        <f t="shared" si="330"/>
        <v>0</v>
      </c>
      <c r="CC20" s="17">
        <f t="shared" si="330"/>
        <v>0</v>
      </c>
      <c r="CD20" s="17">
        <f t="shared" si="330"/>
        <v>0</v>
      </c>
      <c r="CE20" s="319">
        <f t="shared" si="316"/>
        <v>0</v>
      </c>
      <c r="CF20" s="17">
        <f t="shared" si="331"/>
        <v>0</v>
      </c>
      <c r="CG20" s="17">
        <f t="shared" si="331"/>
        <v>0</v>
      </c>
      <c r="CH20" s="17">
        <f t="shared" si="331"/>
        <v>0</v>
      </c>
      <c r="CI20" s="17">
        <f t="shared" si="331"/>
        <v>0</v>
      </c>
      <c r="CJ20" s="17">
        <f t="shared" si="331"/>
        <v>0</v>
      </c>
      <c r="CK20" s="17">
        <f t="shared" si="331"/>
        <v>0</v>
      </c>
      <c r="CL20" s="17">
        <f t="shared" si="331"/>
        <v>0</v>
      </c>
      <c r="CM20" s="17">
        <f t="shared" si="331"/>
        <v>0</v>
      </c>
      <c r="CN20" s="17">
        <f t="shared" si="331"/>
        <v>0</v>
      </c>
      <c r="CO20" s="17">
        <f t="shared" si="331"/>
        <v>0</v>
      </c>
      <c r="CP20" s="17">
        <f t="shared" si="331"/>
        <v>0</v>
      </c>
      <c r="CQ20" s="17">
        <f t="shared" si="331"/>
        <v>0</v>
      </c>
      <c r="CR20" s="319">
        <f t="shared" si="318"/>
        <v>0</v>
      </c>
      <c r="CS20" s="17">
        <f t="shared" si="332"/>
        <v>0</v>
      </c>
      <c r="CT20" s="17">
        <f t="shared" si="332"/>
        <v>0</v>
      </c>
      <c r="CU20" s="17">
        <f t="shared" si="332"/>
        <v>0</v>
      </c>
      <c r="CV20" s="17">
        <f t="shared" si="332"/>
        <v>0</v>
      </c>
      <c r="CW20" s="17">
        <f t="shared" si="332"/>
        <v>0</v>
      </c>
      <c r="CX20" s="17">
        <f t="shared" si="332"/>
        <v>0</v>
      </c>
      <c r="CY20" s="17">
        <f t="shared" si="332"/>
        <v>0</v>
      </c>
      <c r="CZ20" s="17">
        <f t="shared" si="332"/>
        <v>0</v>
      </c>
      <c r="DA20" s="17">
        <f t="shared" si="332"/>
        <v>0</v>
      </c>
      <c r="DB20" s="17">
        <f t="shared" si="332"/>
        <v>0</v>
      </c>
      <c r="DC20" s="17">
        <f t="shared" si="332"/>
        <v>0</v>
      </c>
      <c r="DD20" s="17">
        <f t="shared" si="332"/>
        <v>0</v>
      </c>
      <c r="DE20" s="319">
        <f t="shared" si="320"/>
        <v>0</v>
      </c>
      <c r="DF20" s="17">
        <f t="shared" si="333"/>
        <v>0</v>
      </c>
      <c r="DG20" s="17">
        <f t="shared" si="333"/>
        <v>0</v>
      </c>
      <c r="DH20" s="17">
        <f t="shared" si="333"/>
        <v>0</v>
      </c>
      <c r="DI20" s="17">
        <f t="shared" si="333"/>
        <v>0</v>
      </c>
      <c r="DJ20" s="17">
        <f t="shared" si="333"/>
        <v>0</v>
      </c>
      <c r="DK20" s="17">
        <f t="shared" si="333"/>
        <v>0</v>
      </c>
      <c r="DL20" s="17">
        <f t="shared" si="333"/>
        <v>0</v>
      </c>
      <c r="DM20" s="17">
        <f t="shared" si="333"/>
        <v>0</v>
      </c>
      <c r="DN20" s="17">
        <f t="shared" si="333"/>
        <v>0</v>
      </c>
      <c r="DO20" s="17">
        <f t="shared" si="333"/>
        <v>0</v>
      </c>
      <c r="DP20" s="17">
        <f t="shared" si="333"/>
        <v>0</v>
      </c>
      <c r="DQ20" s="17">
        <f t="shared" si="333"/>
        <v>0</v>
      </c>
      <c r="DR20" s="319">
        <f t="shared" si="322"/>
        <v>0</v>
      </c>
      <c r="DS20" s="17">
        <f t="shared" si="334"/>
        <v>0</v>
      </c>
      <c r="DT20" s="17">
        <f t="shared" si="334"/>
        <v>0</v>
      </c>
      <c r="DU20" s="17">
        <f t="shared" si="334"/>
        <v>0</v>
      </c>
      <c r="DV20" s="17">
        <f t="shared" si="334"/>
        <v>0</v>
      </c>
      <c r="DW20" s="17">
        <f t="shared" si="334"/>
        <v>0</v>
      </c>
      <c r="DX20" s="17">
        <f t="shared" si="334"/>
        <v>0</v>
      </c>
      <c r="DY20" s="17">
        <f t="shared" si="334"/>
        <v>0</v>
      </c>
      <c r="DZ20" s="17">
        <f t="shared" si="334"/>
        <v>0</v>
      </c>
      <c r="EA20" s="17">
        <f t="shared" si="334"/>
        <v>0</v>
      </c>
      <c r="EB20" s="17">
        <f t="shared" si="334"/>
        <v>0</v>
      </c>
      <c r="EC20" s="17">
        <f t="shared" si="334"/>
        <v>0</v>
      </c>
      <c r="ED20" s="17">
        <f t="shared" si="334"/>
        <v>0</v>
      </c>
      <c r="EE20" s="391">
        <f t="shared" si="324"/>
        <v>0</v>
      </c>
    </row>
    <row r="21" spans="1:135" x14ac:dyDescent="0.2">
      <c r="A21" s="12"/>
      <c r="D21" s="1" t="s">
        <v>43</v>
      </c>
      <c r="F21" s="17">
        <f t="shared" si="325"/>
        <v>0</v>
      </c>
      <c r="G21" s="17">
        <f t="shared" si="325"/>
        <v>0</v>
      </c>
      <c r="H21" s="17">
        <f t="shared" si="325"/>
        <v>0</v>
      </c>
      <c r="I21" s="17">
        <f t="shared" si="325"/>
        <v>0</v>
      </c>
      <c r="J21" s="17">
        <f t="shared" si="325"/>
        <v>0</v>
      </c>
      <c r="K21" s="17">
        <f t="shared" si="325"/>
        <v>0</v>
      </c>
      <c r="L21" s="17">
        <f t="shared" si="325"/>
        <v>0</v>
      </c>
      <c r="M21" s="17">
        <f t="shared" si="325"/>
        <v>0</v>
      </c>
      <c r="N21" s="17">
        <f t="shared" si="325"/>
        <v>0</v>
      </c>
      <c r="O21" s="17">
        <f t="shared" si="325"/>
        <v>0</v>
      </c>
      <c r="P21" s="17">
        <f t="shared" si="325"/>
        <v>0</v>
      </c>
      <c r="Q21" s="17">
        <f t="shared" si="325"/>
        <v>0</v>
      </c>
      <c r="R21" s="319">
        <f t="shared" si="306"/>
        <v>0</v>
      </c>
      <c r="S21" s="17">
        <f t="shared" si="326"/>
        <v>0</v>
      </c>
      <c r="T21" s="17">
        <f t="shared" si="326"/>
        <v>0</v>
      </c>
      <c r="U21" s="17">
        <f t="shared" si="326"/>
        <v>0</v>
      </c>
      <c r="V21" s="17">
        <f t="shared" si="326"/>
        <v>0</v>
      </c>
      <c r="W21" s="17">
        <f t="shared" si="326"/>
        <v>0</v>
      </c>
      <c r="X21" s="17">
        <f t="shared" si="326"/>
        <v>0</v>
      </c>
      <c r="Y21" s="17">
        <f t="shared" si="326"/>
        <v>0</v>
      </c>
      <c r="Z21" s="17">
        <f t="shared" si="326"/>
        <v>0</v>
      </c>
      <c r="AA21" s="17">
        <f t="shared" si="326"/>
        <v>0</v>
      </c>
      <c r="AB21" s="17">
        <f t="shared" si="326"/>
        <v>0</v>
      </c>
      <c r="AC21" s="17">
        <f t="shared" si="326"/>
        <v>0</v>
      </c>
      <c r="AD21" s="17">
        <f t="shared" si="326"/>
        <v>0</v>
      </c>
      <c r="AE21" s="319">
        <f t="shared" si="308"/>
        <v>0</v>
      </c>
      <c r="AF21" s="17">
        <f t="shared" si="327"/>
        <v>0</v>
      </c>
      <c r="AG21" s="17">
        <f t="shared" si="327"/>
        <v>0</v>
      </c>
      <c r="AH21" s="17">
        <f t="shared" si="327"/>
        <v>0</v>
      </c>
      <c r="AI21" s="17">
        <f t="shared" si="327"/>
        <v>0</v>
      </c>
      <c r="AJ21" s="17">
        <f t="shared" si="327"/>
        <v>0</v>
      </c>
      <c r="AK21" s="17">
        <f t="shared" si="327"/>
        <v>0</v>
      </c>
      <c r="AL21" s="17">
        <f t="shared" si="327"/>
        <v>0</v>
      </c>
      <c r="AM21" s="17">
        <f t="shared" si="327"/>
        <v>0</v>
      </c>
      <c r="AN21" s="17">
        <f t="shared" si="327"/>
        <v>0</v>
      </c>
      <c r="AO21" s="17">
        <f t="shared" si="327"/>
        <v>0</v>
      </c>
      <c r="AP21" s="17">
        <f t="shared" si="327"/>
        <v>0</v>
      </c>
      <c r="AQ21" s="17">
        <f t="shared" si="327"/>
        <v>0</v>
      </c>
      <c r="AR21" s="319">
        <f t="shared" si="310"/>
        <v>0</v>
      </c>
      <c r="AS21" s="17">
        <f t="shared" si="328"/>
        <v>0</v>
      </c>
      <c r="AT21" s="17">
        <f t="shared" si="328"/>
        <v>0</v>
      </c>
      <c r="AU21" s="17">
        <f t="shared" si="328"/>
        <v>0</v>
      </c>
      <c r="AV21" s="17">
        <f t="shared" si="328"/>
        <v>0</v>
      </c>
      <c r="AW21" s="17">
        <f t="shared" si="328"/>
        <v>0</v>
      </c>
      <c r="AX21" s="17">
        <f t="shared" si="328"/>
        <v>0</v>
      </c>
      <c r="AY21" s="17">
        <f t="shared" si="328"/>
        <v>0</v>
      </c>
      <c r="AZ21" s="17">
        <f t="shared" si="328"/>
        <v>0</v>
      </c>
      <c r="BA21" s="17">
        <f t="shared" si="328"/>
        <v>0</v>
      </c>
      <c r="BB21" s="17">
        <f t="shared" si="328"/>
        <v>0</v>
      </c>
      <c r="BC21" s="17">
        <f t="shared" si="328"/>
        <v>0</v>
      </c>
      <c r="BD21" s="17">
        <f t="shared" si="328"/>
        <v>0</v>
      </c>
      <c r="BE21" s="319">
        <f t="shared" si="312"/>
        <v>0</v>
      </c>
      <c r="BF21" s="17">
        <f t="shared" si="329"/>
        <v>0</v>
      </c>
      <c r="BG21" s="17">
        <f t="shared" si="329"/>
        <v>0</v>
      </c>
      <c r="BH21" s="17">
        <f t="shared" si="329"/>
        <v>0</v>
      </c>
      <c r="BI21" s="17">
        <f t="shared" si="329"/>
        <v>0</v>
      </c>
      <c r="BJ21" s="17">
        <f t="shared" si="329"/>
        <v>0</v>
      </c>
      <c r="BK21" s="17">
        <f t="shared" si="329"/>
        <v>0</v>
      </c>
      <c r="BL21" s="17">
        <f t="shared" si="329"/>
        <v>0</v>
      </c>
      <c r="BM21" s="17">
        <f t="shared" si="329"/>
        <v>0</v>
      </c>
      <c r="BN21" s="17">
        <f t="shared" si="329"/>
        <v>0</v>
      </c>
      <c r="BO21" s="17">
        <f t="shared" si="329"/>
        <v>0</v>
      </c>
      <c r="BP21" s="17">
        <f t="shared" si="329"/>
        <v>0</v>
      </c>
      <c r="BQ21" s="17">
        <f t="shared" si="329"/>
        <v>0</v>
      </c>
      <c r="BR21" s="319">
        <f t="shared" si="314"/>
        <v>0</v>
      </c>
      <c r="BS21" s="17">
        <f t="shared" si="330"/>
        <v>0</v>
      </c>
      <c r="BT21" s="17">
        <f t="shared" si="330"/>
        <v>0</v>
      </c>
      <c r="BU21" s="17">
        <f t="shared" si="330"/>
        <v>0</v>
      </c>
      <c r="BV21" s="17">
        <f t="shared" si="330"/>
        <v>0</v>
      </c>
      <c r="BW21" s="17">
        <f t="shared" si="330"/>
        <v>0</v>
      </c>
      <c r="BX21" s="17">
        <f t="shared" si="330"/>
        <v>0</v>
      </c>
      <c r="BY21" s="17">
        <f t="shared" si="330"/>
        <v>0</v>
      </c>
      <c r="BZ21" s="17">
        <f t="shared" si="330"/>
        <v>0</v>
      </c>
      <c r="CA21" s="17">
        <f t="shared" si="330"/>
        <v>0</v>
      </c>
      <c r="CB21" s="17">
        <f t="shared" si="330"/>
        <v>0</v>
      </c>
      <c r="CC21" s="17">
        <f t="shared" si="330"/>
        <v>0</v>
      </c>
      <c r="CD21" s="17">
        <f t="shared" si="330"/>
        <v>0</v>
      </c>
      <c r="CE21" s="319">
        <f t="shared" si="316"/>
        <v>0</v>
      </c>
      <c r="CF21" s="17">
        <f t="shared" si="331"/>
        <v>0</v>
      </c>
      <c r="CG21" s="17">
        <f t="shared" si="331"/>
        <v>0</v>
      </c>
      <c r="CH21" s="17">
        <f t="shared" si="331"/>
        <v>0</v>
      </c>
      <c r="CI21" s="17">
        <f t="shared" si="331"/>
        <v>0</v>
      </c>
      <c r="CJ21" s="17">
        <f t="shared" si="331"/>
        <v>0</v>
      </c>
      <c r="CK21" s="17">
        <f t="shared" si="331"/>
        <v>0</v>
      </c>
      <c r="CL21" s="17">
        <f t="shared" si="331"/>
        <v>0</v>
      </c>
      <c r="CM21" s="17">
        <f t="shared" si="331"/>
        <v>0</v>
      </c>
      <c r="CN21" s="17">
        <f t="shared" si="331"/>
        <v>0</v>
      </c>
      <c r="CO21" s="17">
        <f t="shared" si="331"/>
        <v>0</v>
      </c>
      <c r="CP21" s="17">
        <f t="shared" si="331"/>
        <v>0</v>
      </c>
      <c r="CQ21" s="17">
        <f t="shared" si="331"/>
        <v>0</v>
      </c>
      <c r="CR21" s="319">
        <f t="shared" si="318"/>
        <v>0</v>
      </c>
      <c r="CS21" s="17">
        <f t="shared" si="332"/>
        <v>0</v>
      </c>
      <c r="CT21" s="17">
        <f t="shared" si="332"/>
        <v>0</v>
      </c>
      <c r="CU21" s="17">
        <f t="shared" si="332"/>
        <v>0</v>
      </c>
      <c r="CV21" s="17">
        <f t="shared" si="332"/>
        <v>0</v>
      </c>
      <c r="CW21" s="17">
        <f t="shared" si="332"/>
        <v>0</v>
      </c>
      <c r="CX21" s="17">
        <f t="shared" si="332"/>
        <v>0</v>
      </c>
      <c r="CY21" s="17">
        <f t="shared" si="332"/>
        <v>0</v>
      </c>
      <c r="CZ21" s="17">
        <f t="shared" si="332"/>
        <v>0</v>
      </c>
      <c r="DA21" s="17">
        <f t="shared" si="332"/>
        <v>0</v>
      </c>
      <c r="DB21" s="17">
        <f t="shared" si="332"/>
        <v>0</v>
      </c>
      <c r="DC21" s="17">
        <f t="shared" si="332"/>
        <v>0</v>
      </c>
      <c r="DD21" s="17">
        <f t="shared" si="332"/>
        <v>0</v>
      </c>
      <c r="DE21" s="319">
        <f t="shared" si="320"/>
        <v>0</v>
      </c>
      <c r="DF21" s="17">
        <f t="shared" si="333"/>
        <v>0</v>
      </c>
      <c r="DG21" s="17">
        <f t="shared" si="333"/>
        <v>0</v>
      </c>
      <c r="DH21" s="17">
        <f t="shared" si="333"/>
        <v>0</v>
      </c>
      <c r="DI21" s="17">
        <f t="shared" si="333"/>
        <v>0</v>
      </c>
      <c r="DJ21" s="17">
        <f t="shared" si="333"/>
        <v>0</v>
      </c>
      <c r="DK21" s="17">
        <f t="shared" si="333"/>
        <v>0</v>
      </c>
      <c r="DL21" s="17">
        <f t="shared" si="333"/>
        <v>0</v>
      </c>
      <c r="DM21" s="17">
        <f t="shared" si="333"/>
        <v>0</v>
      </c>
      <c r="DN21" s="17">
        <f t="shared" si="333"/>
        <v>0</v>
      </c>
      <c r="DO21" s="17">
        <f t="shared" si="333"/>
        <v>0</v>
      </c>
      <c r="DP21" s="17">
        <f t="shared" si="333"/>
        <v>0</v>
      </c>
      <c r="DQ21" s="17">
        <f t="shared" si="333"/>
        <v>0</v>
      </c>
      <c r="DR21" s="319">
        <f t="shared" si="322"/>
        <v>0</v>
      </c>
      <c r="DS21" s="17">
        <f t="shared" si="334"/>
        <v>0</v>
      </c>
      <c r="DT21" s="17">
        <f t="shared" si="334"/>
        <v>0</v>
      </c>
      <c r="DU21" s="17">
        <f t="shared" si="334"/>
        <v>0</v>
      </c>
      <c r="DV21" s="17">
        <f t="shared" si="334"/>
        <v>0</v>
      </c>
      <c r="DW21" s="17">
        <f t="shared" si="334"/>
        <v>0</v>
      </c>
      <c r="DX21" s="17">
        <f t="shared" si="334"/>
        <v>0</v>
      </c>
      <c r="DY21" s="17">
        <f t="shared" si="334"/>
        <v>0</v>
      </c>
      <c r="DZ21" s="17">
        <f t="shared" si="334"/>
        <v>0</v>
      </c>
      <c r="EA21" s="17">
        <f t="shared" si="334"/>
        <v>0</v>
      </c>
      <c r="EB21" s="17">
        <f t="shared" si="334"/>
        <v>0</v>
      </c>
      <c r="EC21" s="17">
        <f t="shared" si="334"/>
        <v>0</v>
      </c>
      <c r="ED21" s="17">
        <f t="shared" si="334"/>
        <v>0</v>
      </c>
      <c r="EE21" s="391">
        <f t="shared" si="324"/>
        <v>0</v>
      </c>
    </row>
    <row r="22" spans="1:135" x14ac:dyDescent="0.2">
      <c r="A22" s="12"/>
      <c r="D22" s="1" t="s">
        <v>90</v>
      </c>
      <c r="F22" s="17">
        <f t="shared" si="325"/>
        <v>0</v>
      </c>
      <c r="G22" s="17">
        <f t="shared" si="325"/>
        <v>0</v>
      </c>
      <c r="H22" s="17">
        <f t="shared" si="325"/>
        <v>0</v>
      </c>
      <c r="I22" s="17">
        <f t="shared" si="325"/>
        <v>0</v>
      </c>
      <c r="J22" s="17">
        <f t="shared" si="325"/>
        <v>0</v>
      </c>
      <c r="K22" s="17">
        <f t="shared" si="325"/>
        <v>0</v>
      </c>
      <c r="L22" s="17">
        <f t="shared" si="325"/>
        <v>0</v>
      </c>
      <c r="M22" s="17">
        <f t="shared" si="325"/>
        <v>0</v>
      </c>
      <c r="N22" s="17">
        <f t="shared" si="325"/>
        <v>0</v>
      </c>
      <c r="O22" s="17">
        <f t="shared" si="325"/>
        <v>0</v>
      </c>
      <c r="P22" s="17">
        <f t="shared" si="325"/>
        <v>0</v>
      </c>
      <c r="Q22" s="17">
        <f t="shared" si="325"/>
        <v>0</v>
      </c>
      <c r="R22" s="319">
        <f t="shared" si="306"/>
        <v>0</v>
      </c>
      <c r="S22" s="17">
        <f t="shared" si="326"/>
        <v>0</v>
      </c>
      <c r="T22" s="17">
        <f t="shared" si="326"/>
        <v>0</v>
      </c>
      <c r="U22" s="17">
        <f t="shared" si="326"/>
        <v>0</v>
      </c>
      <c r="V22" s="17">
        <f t="shared" si="326"/>
        <v>0</v>
      </c>
      <c r="W22" s="17">
        <f t="shared" si="326"/>
        <v>0</v>
      </c>
      <c r="X22" s="17">
        <f t="shared" si="326"/>
        <v>0</v>
      </c>
      <c r="Y22" s="17">
        <f t="shared" si="326"/>
        <v>0</v>
      </c>
      <c r="Z22" s="17">
        <f t="shared" si="326"/>
        <v>0</v>
      </c>
      <c r="AA22" s="17">
        <f t="shared" si="326"/>
        <v>0</v>
      </c>
      <c r="AB22" s="17">
        <f t="shared" si="326"/>
        <v>0</v>
      </c>
      <c r="AC22" s="17">
        <f t="shared" si="326"/>
        <v>0</v>
      </c>
      <c r="AD22" s="17">
        <f t="shared" si="326"/>
        <v>0</v>
      </c>
      <c r="AE22" s="319">
        <f t="shared" si="308"/>
        <v>0</v>
      </c>
      <c r="AF22" s="17">
        <f t="shared" si="327"/>
        <v>0</v>
      </c>
      <c r="AG22" s="17">
        <f t="shared" si="327"/>
        <v>0</v>
      </c>
      <c r="AH22" s="17">
        <f t="shared" si="327"/>
        <v>0</v>
      </c>
      <c r="AI22" s="17">
        <f t="shared" si="327"/>
        <v>0</v>
      </c>
      <c r="AJ22" s="17">
        <f t="shared" si="327"/>
        <v>0</v>
      </c>
      <c r="AK22" s="17">
        <f t="shared" si="327"/>
        <v>0</v>
      </c>
      <c r="AL22" s="17">
        <f t="shared" si="327"/>
        <v>0</v>
      </c>
      <c r="AM22" s="17">
        <f t="shared" si="327"/>
        <v>0</v>
      </c>
      <c r="AN22" s="17">
        <f t="shared" si="327"/>
        <v>0</v>
      </c>
      <c r="AO22" s="17">
        <f t="shared" si="327"/>
        <v>0</v>
      </c>
      <c r="AP22" s="17">
        <f t="shared" si="327"/>
        <v>0</v>
      </c>
      <c r="AQ22" s="17">
        <f t="shared" si="327"/>
        <v>0</v>
      </c>
      <c r="AR22" s="319">
        <f t="shared" si="310"/>
        <v>0</v>
      </c>
      <c r="AS22" s="17">
        <f t="shared" si="328"/>
        <v>0</v>
      </c>
      <c r="AT22" s="17">
        <f t="shared" si="328"/>
        <v>0</v>
      </c>
      <c r="AU22" s="17">
        <f t="shared" si="328"/>
        <v>0</v>
      </c>
      <c r="AV22" s="17">
        <f t="shared" si="328"/>
        <v>0</v>
      </c>
      <c r="AW22" s="17">
        <f t="shared" si="328"/>
        <v>0</v>
      </c>
      <c r="AX22" s="17">
        <f t="shared" si="328"/>
        <v>0</v>
      </c>
      <c r="AY22" s="17">
        <f t="shared" si="328"/>
        <v>0</v>
      </c>
      <c r="AZ22" s="17">
        <f t="shared" si="328"/>
        <v>0</v>
      </c>
      <c r="BA22" s="17">
        <f t="shared" si="328"/>
        <v>0</v>
      </c>
      <c r="BB22" s="17">
        <f t="shared" si="328"/>
        <v>0</v>
      </c>
      <c r="BC22" s="17">
        <f t="shared" si="328"/>
        <v>0</v>
      </c>
      <c r="BD22" s="17">
        <f t="shared" si="328"/>
        <v>0</v>
      </c>
      <c r="BE22" s="319">
        <f t="shared" si="312"/>
        <v>0</v>
      </c>
      <c r="BF22" s="17">
        <f t="shared" si="329"/>
        <v>0</v>
      </c>
      <c r="BG22" s="17">
        <f t="shared" si="329"/>
        <v>0</v>
      </c>
      <c r="BH22" s="17">
        <f t="shared" si="329"/>
        <v>0</v>
      </c>
      <c r="BI22" s="17">
        <f t="shared" si="329"/>
        <v>0</v>
      </c>
      <c r="BJ22" s="17">
        <f t="shared" si="329"/>
        <v>0</v>
      </c>
      <c r="BK22" s="17">
        <f t="shared" si="329"/>
        <v>0</v>
      </c>
      <c r="BL22" s="17">
        <f t="shared" si="329"/>
        <v>0</v>
      </c>
      <c r="BM22" s="17">
        <f t="shared" si="329"/>
        <v>0</v>
      </c>
      <c r="BN22" s="17">
        <f t="shared" si="329"/>
        <v>0</v>
      </c>
      <c r="BO22" s="17">
        <f t="shared" si="329"/>
        <v>0</v>
      </c>
      <c r="BP22" s="17">
        <f t="shared" si="329"/>
        <v>0</v>
      </c>
      <c r="BQ22" s="17">
        <f t="shared" si="329"/>
        <v>0</v>
      </c>
      <c r="BR22" s="319">
        <f t="shared" si="314"/>
        <v>0</v>
      </c>
      <c r="BS22" s="17">
        <f t="shared" si="330"/>
        <v>0</v>
      </c>
      <c r="BT22" s="17">
        <f t="shared" si="330"/>
        <v>0</v>
      </c>
      <c r="BU22" s="17">
        <f t="shared" si="330"/>
        <v>0</v>
      </c>
      <c r="BV22" s="17">
        <f t="shared" si="330"/>
        <v>0</v>
      </c>
      <c r="BW22" s="17">
        <f t="shared" si="330"/>
        <v>0</v>
      </c>
      <c r="BX22" s="17">
        <f t="shared" si="330"/>
        <v>0</v>
      </c>
      <c r="BY22" s="17">
        <f t="shared" si="330"/>
        <v>0</v>
      </c>
      <c r="BZ22" s="17">
        <f t="shared" si="330"/>
        <v>0</v>
      </c>
      <c r="CA22" s="17">
        <f t="shared" si="330"/>
        <v>0</v>
      </c>
      <c r="CB22" s="17">
        <f t="shared" si="330"/>
        <v>0</v>
      </c>
      <c r="CC22" s="17">
        <f t="shared" si="330"/>
        <v>0</v>
      </c>
      <c r="CD22" s="17">
        <f t="shared" si="330"/>
        <v>0</v>
      </c>
      <c r="CE22" s="319">
        <f t="shared" si="316"/>
        <v>0</v>
      </c>
      <c r="CF22" s="17">
        <f t="shared" si="331"/>
        <v>0</v>
      </c>
      <c r="CG22" s="17">
        <f t="shared" si="331"/>
        <v>0</v>
      </c>
      <c r="CH22" s="17">
        <f t="shared" si="331"/>
        <v>0</v>
      </c>
      <c r="CI22" s="17">
        <f t="shared" si="331"/>
        <v>0</v>
      </c>
      <c r="CJ22" s="17">
        <f t="shared" si="331"/>
        <v>0</v>
      </c>
      <c r="CK22" s="17">
        <f t="shared" si="331"/>
        <v>0</v>
      </c>
      <c r="CL22" s="17">
        <f t="shared" si="331"/>
        <v>0</v>
      </c>
      <c r="CM22" s="17">
        <f t="shared" si="331"/>
        <v>0</v>
      </c>
      <c r="CN22" s="17">
        <f t="shared" si="331"/>
        <v>0</v>
      </c>
      <c r="CO22" s="17">
        <f t="shared" si="331"/>
        <v>0</v>
      </c>
      <c r="CP22" s="17">
        <f t="shared" si="331"/>
        <v>0</v>
      </c>
      <c r="CQ22" s="17">
        <f t="shared" si="331"/>
        <v>0</v>
      </c>
      <c r="CR22" s="319">
        <f t="shared" si="318"/>
        <v>0</v>
      </c>
      <c r="CS22" s="17">
        <f t="shared" si="332"/>
        <v>0</v>
      </c>
      <c r="CT22" s="17">
        <f t="shared" si="332"/>
        <v>0</v>
      </c>
      <c r="CU22" s="17">
        <f t="shared" si="332"/>
        <v>0</v>
      </c>
      <c r="CV22" s="17">
        <f t="shared" si="332"/>
        <v>0</v>
      </c>
      <c r="CW22" s="17">
        <f t="shared" si="332"/>
        <v>0</v>
      </c>
      <c r="CX22" s="17">
        <f t="shared" si="332"/>
        <v>0</v>
      </c>
      <c r="CY22" s="17">
        <f t="shared" si="332"/>
        <v>0</v>
      </c>
      <c r="CZ22" s="17">
        <f t="shared" si="332"/>
        <v>0</v>
      </c>
      <c r="DA22" s="17">
        <f t="shared" si="332"/>
        <v>0</v>
      </c>
      <c r="DB22" s="17">
        <f t="shared" si="332"/>
        <v>0</v>
      </c>
      <c r="DC22" s="17">
        <f t="shared" si="332"/>
        <v>0</v>
      </c>
      <c r="DD22" s="17">
        <f t="shared" si="332"/>
        <v>0</v>
      </c>
      <c r="DE22" s="319">
        <f t="shared" si="320"/>
        <v>0</v>
      </c>
      <c r="DF22" s="17">
        <f t="shared" si="333"/>
        <v>0</v>
      </c>
      <c r="DG22" s="17">
        <f t="shared" si="333"/>
        <v>0</v>
      </c>
      <c r="DH22" s="17">
        <f t="shared" si="333"/>
        <v>0</v>
      </c>
      <c r="DI22" s="17">
        <f t="shared" si="333"/>
        <v>0</v>
      </c>
      <c r="DJ22" s="17">
        <f t="shared" si="333"/>
        <v>0</v>
      </c>
      <c r="DK22" s="17">
        <f t="shared" si="333"/>
        <v>0</v>
      </c>
      <c r="DL22" s="17">
        <f t="shared" si="333"/>
        <v>0</v>
      </c>
      <c r="DM22" s="17">
        <f t="shared" si="333"/>
        <v>0</v>
      </c>
      <c r="DN22" s="17">
        <f t="shared" si="333"/>
        <v>0</v>
      </c>
      <c r="DO22" s="17">
        <f t="shared" si="333"/>
        <v>0</v>
      </c>
      <c r="DP22" s="17">
        <f t="shared" si="333"/>
        <v>0</v>
      </c>
      <c r="DQ22" s="17">
        <f t="shared" si="333"/>
        <v>0</v>
      </c>
      <c r="DR22" s="319">
        <f t="shared" si="322"/>
        <v>0</v>
      </c>
      <c r="DS22" s="17">
        <f t="shared" si="334"/>
        <v>0</v>
      </c>
      <c r="DT22" s="17">
        <f t="shared" si="334"/>
        <v>0</v>
      </c>
      <c r="DU22" s="17">
        <f t="shared" si="334"/>
        <v>0</v>
      </c>
      <c r="DV22" s="17">
        <f t="shared" si="334"/>
        <v>0</v>
      </c>
      <c r="DW22" s="17">
        <f t="shared" si="334"/>
        <v>0</v>
      </c>
      <c r="DX22" s="17">
        <f t="shared" si="334"/>
        <v>0</v>
      </c>
      <c r="DY22" s="17">
        <f t="shared" si="334"/>
        <v>0</v>
      </c>
      <c r="DZ22" s="17">
        <f t="shared" si="334"/>
        <v>0</v>
      </c>
      <c r="EA22" s="17">
        <f t="shared" si="334"/>
        <v>0</v>
      </c>
      <c r="EB22" s="17">
        <f t="shared" si="334"/>
        <v>0</v>
      </c>
      <c r="EC22" s="17">
        <f t="shared" si="334"/>
        <v>0</v>
      </c>
      <c r="ED22" s="17">
        <f t="shared" si="334"/>
        <v>0</v>
      </c>
      <c r="EE22" s="391">
        <f t="shared" si="324"/>
        <v>0</v>
      </c>
    </row>
    <row r="23" spans="1:135" x14ac:dyDescent="0.2">
      <c r="A23" s="12"/>
      <c r="B23" s="17"/>
      <c r="D23" s="1" t="s">
        <v>91</v>
      </c>
      <c r="F23" s="17">
        <f t="shared" si="325"/>
        <v>0</v>
      </c>
      <c r="G23" s="17">
        <f t="shared" si="325"/>
        <v>0</v>
      </c>
      <c r="H23" s="17">
        <f t="shared" si="325"/>
        <v>0</v>
      </c>
      <c r="I23" s="17">
        <f t="shared" si="325"/>
        <v>0</v>
      </c>
      <c r="J23" s="17">
        <f t="shared" si="325"/>
        <v>0</v>
      </c>
      <c r="K23" s="17">
        <f t="shared" si="325"/>
        <v>0</v>
      </c>
      <c r="L23" s="17">
        <f t="shared" si="325"/>
        <v>0</v>
      </c>
      <c r="M23" s="17">
        <f t="shared" si="325"/>
        <v>0</v>
      </c>
      <c r="N23" s="17">
        <f t="shared" si="325"/>
        <v>0</v>
      </c>
      <c r="O23" s="17">
        <f t="shared" si="325"/>
        <v>0</v>
      </c>
      <c r="P23" s="17">
        <f t="shared" si="325"/>
        <v>0</v>
      </c>
      <c r="Q23" s="17">
        <f t="shared" si="325"/>
        <v>0</v>
      </c>
      <c r="R23" s="319">
        <f t="shared" si="306"/>
        <v>0</v>
      </c>
      <c r="S23" s="17">
        <f t="shared" si="326"/>
        <v>0</v>
      </c>
      <c r="T23" s="17">
        <f t="shared" si="326"/>
        <v>0</v>
      </c>
      <c r="U23" s="17">
        <f t="shared" si="326"/>
        <v>0</v>
      </c>
      <c r="V23" s="17">
        <f t="shared" si="326"/>
        <v>0</v>
      </c>
      <c r="W23" s="17">
        <f t="shared" si="326"/>
        <v>0</v>
      </c>
      <c r="X23" s="17">
        <f t="shared" si="326"/>
        <v>0</v>
      </c>
      <c r="Y23" s="17">
        <f t="shared" si="326"/>
        <v>0</v>
      </c>
      <c r="Z23" s="17">
        <f t="shared" si="326"/>
        <v>0</v>
      </c>
      <c r="AA23" s="17">
        <f t="shared" si="326"/>
        <v>0</v>
      </c>
      <c r="AB23" s="17">
        <f t="shared" si="326"/>
        <v>0</v>
      </c>
      <c r="AC23" s="17">
        <f t="shared" si="326"/>
        <v>0</v>
      </c>
      <c r="AD23" s="17">
        <f t="shared" si="326"/>
        <v>0</v>
      </c>
      <c r="AE23" s="319">
        <f t="shared" si="308"/>
        <v>0</v>
      </c>
      <c r="AF23" s="17">
        <f t="shared" si="327"/>
        <v>0</v>
      </c>
      <c r="AG23" s="17">
        <f t="shared" si="327"/>
        <v>0</v>
      </c>
      <c r="AH23" s="17">
        <f t="shared" si="327"/>
        <v>0</v>
      </c>
      <c r="AI23" s="17">
        <f t="shared" si="327"/>
        <v>0</v>
      </c>
      <c r="AJ23" s="17">
        <f t="shared" si="327"/>
        <v>0</v>
      </c>
      <c r="AK23" s="17">
        <f t="shared" si="327"/>
        <v>0</v>
      </c>
      <c r="AL23" s="17">
        <f t="shared" si="327"/>
        <v>0</v>
      </c>
      <c r="AM23" s="17">
        <f t="shared" si="327"/>
        <v>0</v>
      </c>
      <c r="AN23" s="17">
        <f t="shared" si="327"/>
        <v>0</v>
      </c>
      <c r="AO23" s="17">
        <f t="shared" si="327"/>
        <v>0</v>
      </c>
      <c r="AP23" s="17">
        <f t="shared" si="327"/>
        <v>0</v>
      </c>
      <c r="AQ23" s="17">
        <f t="shared" si="327"/>
        <v>0</v>
      </c>
      <c r="AR23" s="319">
        <f t="shared" si="310"/>
        <v>0</v>
      </c>
      <c r="AS23" s="17">
        <f t="shared" si="328"/>
        <v>0</v>
      </c>
      <c r="AT23" s="17">
        <f t="shared" si="328"/>
        <v>0</v>
      </c>
      <c r="AU23" s="17">
        <f t="shared" si="328"/>
        <v>0</v>
      </c>
      <c r="AV23" s="17">
        <f t="shared" si="328"/>
        <v>0</v>
      </c>
      <c r="AW23" s="17">
        <f t="shared" si="328"/>
        <v>0</v>
      </c>
      <c r="AX23" s="17">
        <f t="shared" si="328"/>
        <v>0</v>
      </c>
      <c r="AY23" s="17">
        <f t="shared" si="328"/>
        <v>0</v>
      </c>
      <c r="AZ23" s="17">
        <f t="shared" si="328"/>
        <v>0</v>
      </c>
      <c r="BA23" s="17">
        <f t="shared" si="328"/>
        <v>0</v>
      </c>
      <c r="BB23" s="17">
        <f t="shared" si="328"/>
        <v>0</v>
      </c>
      <c r="BC23" s="17">
        <f t="shared" si="328"/>
        <v>0</v>
      </c>
      <c r="BD23" s="17">
        <f t="shared" si="328"/>
        <v>0</v>
      </c>
      <c r="BE23" s="319">
        <f t="shared" si="312"/>
        <v>0</v>
      </c>
      <c r="BF23" s="17">
        <f t="shared" si="329"/>
        <v>0</v>
      </c>
      <c r="BG23" s="17">
        <f t="shared" si="329"/>
        <v>0</v>
      </c>
      <c r="BH23" s="17">
        <f t="shared" si="329"/>
        <v>0</v>
      </c>
      <c r="BI23" s="17">
        <f t="shared" si="329"/>
        <v>0</v>
      </c>
      <c r="BJ23" s="17">
        <f t="shared" si="329"/>
        <v>0</v>
      </c>
      <c r="BK23" s="17">
        <f t="shared" si="329"/>
        <v>0</v>
      </c>
      <c r="BL23" s="17">
        <f t="shared" si="329"/>
        <v>0</v>
      </c>
      <c r="BM23" s="17">
        <f t="shared" si="329"/>
        <v>0</v>
      </c>
      <c r="BN23" s="17">
        <f t="shared" si="329"/>
        <v>0</v>
      </c>
      <c r="BO23" s="17">
        <f t="shared" si="329"/>
        <v>0</v>
      </c>
      <c r="BP23" s="17">
        <f t="shared" si="329"/>
        <v>0</v>
      </c>
      <c r="BQ23" s="17">
        <f t="shared" si="329"/>
        <v>0</v>
      </c>
      <c r="BR23" s="319">
        <f t="shared" si="314"/>
        <v>0</v>
      </c>
      <c r="BS23" s="17">
        <f t="shared" si="330"/>
        <v>0</v>
      </c>
      <c r="BT23" s="17">
        <f t="shared" si="330"/>
        <v>0</v>
      </c>
      <c r="BU23" s="17">
        <f t="shared" si="330"/>
        <v>0</v>
      </c>
      <c r="BV23" s="17">
        <f t="shared" si="330"/>
        <v>0</v>
      </c>
      <c r="BW23" s="17">
        <f t="shared" si="330"/>
        <v>0</v>
      </c>
      <c r="BX23" s="17">
        <f t="shared" si="330"/>
        <v>0</v>
      </c>
      <c r="BY23" s="17">
        <f t="shared" si="330"/>
        <v>0</v>
      </c>
      <c r="BZ23" s="17">
        <f t="shared" si="330"/>
        <v>0</v>
      </c>
      <c r="CA23" s="17">
        <f t="shared" si="330"/>
        <v>0</v>
      </c>
      <c r="CB23" s="17">
        <f t="shared" si="330"/>
        <v>0</v>
      </c>
      <c r="CC23" s="17">
        <f t="shared" si="330"/>
        <v>0</v>
      </c>
      <c r="CD23" s="17">
        <f t="shared" si="330"/>
        <v>0</v>
      </c>
      <c r="CE23" s="319">
        <f t="shared" si="316"/>
        <v>0</v>
      </c>
      <c r="CF23" s="17">
        <f t="shared" si="331"/>
        <v>0</v>
      </c>
      <c r="CG23" s="17">
        <f t="shared" si="331"/>
        <v>0</v>
      </c>
      <c r="CH23" s="17">
        <f t="shared" si="331"/>
        <v>0</v>
      </c>
      <c r="CI23" s="17">
        <f t="shared" si="331"/>
        <v>0</v>
      </c>
      <c r="CJ23" s="17">
        <f t="shared" si="331"/>
        <v>0</v>
      </c>
      <c r="CK23" s="17">
        <f t="shared" si="331"/>
        <v>0</v>
      </c>
      <c r="CL23" s="17">
        <f t="shared" si="331"/>
        <v>0</v>
      </c>
      <c r="CM23" s="17">
        <f t="shared" si="331"/>
        <v>0</v>
      </c>
      <c r="CN23" s="17">
        <f t="shared" si="331"/>
        <v>0</v>
      </c>
      <c r="CO23" s="17">
        <f t="shared" si="331"/>
        <v>0</v>
      </c>
      <c r="CP23" s="17">
        <f t="shared" si="331"/>
        <v>0</v>
      </c>
      <c r="CQ23" s="17">
        <f t="shared" si="331"/>
        <v>0</v>
      </c>
      <c r="CR23" s="319">
        <f t="shared" si="318"/>
        <v>0</v>
      </c>
      <c r="CS23" s="17">
        <f t="shared" si="332"/>
        <v>0</v>
      </c>
      <c r="CT23" s="17">
        <f t="shared" si="332"/>
        <v>0</v>
      </c>
      <c r="CU23" s="17">
        <f t="shared" si="332"/>
        <v>0</v>
      </c>
      <c r="CV23" s="17">
        <f t="shared" si="332"/>
        <v>0</v>
      </c>
      <c r="CW23" s="17">
        <f t="shared" si="332"/>
        <v>0</v>
      </c>
      <c r="CX23" s="17">
        <f t="shared" si="332"/>
        <v>0</v>
      </c>
      <c r="CY23" s="17">
        <f t="shared" si="332"/>
        <v>0</v>
      </c>
      <c r="CZ23" s="17">
        <f t="shared" si="332"/>
        <v>0</v>
      </c>
      <c r="DA23" s="17">
        <f t="shared" si="332"/>
        <v>0</v>
      </c>
      <c r="DB23" s="17">
        <f t="shared" si="332"/>
        <v>0</v>
      </c>
      <c r="DC23" s="17">
        <f t="shared" si="332"/>
        <v>0</v>
      </c>
      <c r="DD23" s="17">
        <f t="shared" si="332"/>
        <v>0</v>
      </c>
      <c r="DE23" s="319">
        <f t="shared" si="320"/>
        <v>0</v>
      </c>
      <c r="DF23" s="17">
        <f t="shared" si="333"/>
        <v>0</v>
      </c>
      <c r="DG23" s="17">
        <f t="shared" si="333"/>
        <v>0</v>
      </c>
      <c r="DH23" s="17">
        <f t="shared" si="333"/>
        <v>0</v>
      </c>
      <c r="DI23" s="17">
        <f t="shared" si="333"/>
        <v>0</v>
      </c>
      <c r="DJ23" s="17">
        <f t="shared" si="333"/>
        <v>0</v>
      </c>
      <c r="DK23" s="17">
        <f t="shared" si="333"/>
        <v>0</v>
      </c>
      <c r="DL23" s="17">
        <f t="shared" si="333"/>
        <v>0</v>
      </c>
      <c r="DM23" s="17">
        <f t="shared" si="333"/>
        <v>0</v>
      </c>
      <c r="DN23" s="17">
        <f t="shared" si="333"/>
        <v>0</v>
      </c>
      <c r="DO23" s="17">
        <f t="shared" si="333"/>
        <v>0</v>
      </c>
      <c r="DP23" s="17">
        <f t="shared" si="333"/>
        <v>0</v>
      </c>
      <c r="DQ23" s="17">
        <f t="shared" si="333"/>
        <v>0</v>
      </c>
      <c r="DR23" s="319">
        <f t="shared" si="322"/>
        <v>0</v>
      </c>
      <c r="DS23" s="17">
        <f t="shared" si="334"/>
        <v>0</v>
      </c>
      <c r="DT23" s="17">
        <f t="shared" si="334"/>
        <v>0</v>
      </c>
      <c r="DU23" s="17">
        <f t="shared" si="334"/>
        <v>0</v>
      </c>
      <c r="DV23" s="17">
        <f t="shared" si="334"/>
        <v>0</v>
      </c>
      <c r="DW23" s="17">
        <f t="shared" si="334"/>
        <v>0</v>
      </c>
      <c r="DX23" s="17">
        <f t="shared" si="334"/>
        <v>0</v>
      </c>
      <c r="DY23" s="17">
        <f t="shared" si="334"/>
        <v>0</v>
      </c>
      <c r="DZ23" s="17">
        <f t="shared" si="334"/>
        <v>0</v>
      </c>
      <c r="EA23" s="17">
        <f t="shared" si="334"/>
        <v>0</v>
      </c>
      <c r="EB23" s="17">
        <f t="shared" si="334"/>
        <v>0</v>
      </c>
      <c r="EC23" s="17">
        <f t="shared" si="334"/>
        <v>0</v>
      </c>
      <c r="ED23" s="17">
        <f t="shared" si="334"/>
        <v>0</v>
      </c>
      <c r="EE23" s="391">
        <f t="shared" si="324"/>
        <v>0</v>
      </c>
    </row>
    <row r="24" spans="1:135" x14ac:dyDescent="0.2">
      <c r="A24" s="1"/>
      <c r="D24" s="1" t="s">
        <v>92</v>
      </c>
      <c r="F24" s="17">
        <f t="shared" si="325"/>
        <v>0</v>
      </c>
      <c r="G24" s="17">
        <f t="shared" si="325"/>
        <v>0</v>
      </c>
      <c r="H24" s="17">
        <f t="shared" si="325"/>
        <v>0</v>
      </c>
      <c r="I24" s="17">
        <f t="shared" si="325"/>
        <v>0</v>
      </c>
      <c r="J24" s="17">
        <f t="shared" si="325"/>
        <v>0</v>
      </c>
      <c r="K24" s="17">
        <f t="shared" si="325"/>
        <v>0</v>
      </c>
      <c r="L24" s="17">
        <f t="shared" si="325"/>
        <v>0</v>
      </c>
      <c r="M24" s="17">
        <f t="shared" si="325"/>
        <v>0</v>
      </c>
      <c r="N24" s="17">
        <f t="shared" si="325"/>
        <v>0</v>
      </c>
      <c r="O24" s="17">
        <f t="shared" si="325"/>
        <v>0</v>
      </c>
      <c r="P24" s="17">
        <f t="shared" si="325"/>
        <v>0</v>
      </c>
      <c r="Q24" s="17">
        <f t="shared" si="325"/>
        <v>0</v>
      </c>
      <c r="R24" s="319">
        <f t="shared" si="306"/>
        <v>0</v>
      </c>
      <c r="S24" s="17">
        <f t="shared" si="326"/>
        <v>0</v>
      </c>
      <c r="T24" s="17">
        <f t="shared" si="326"/>
        <v>0</v>
      </c>
      <c r="U24" s="17">
        <f t="shared" si="326"/>
        <v>0</v>
      </c>
      <c r="V24" s="17">
        <f t="shared" si="326"/>
        <v>0</v>
      </c>
      <c r="W24" s="17">
        <f t="shared" si="326"/>
        <v>0</v>
      </c>
      <c r="X24" s="17">
        <f t="shared" si="326"/>
        <v>0</v>
      </c>
      <c r="Y24" s="17">
        <f t="shared" si="326"/>
        <v>0</v>
      </c>
      <c r="Z24" s="17">
        <f t="shared" si="326"/>
        <v>0</v>
      </c>
      <c r="AA24" s="17">
        <f t="shared" si="326"/>
        <v>0</v>
      </c>
      <c r="AB24" s="17">
        <f t="shared" si="326"/>
        <v>0</v>
      </c>
      <c r="AC24" s="17">
        <f t="shared" si="326"/>
        <v>0</v>
      </c>
      <c r="AD24" s="17">
        <f t="shared" si="326"/>
        <v>0</v>
      </c>
      <c r="AE24" s="319">
        <f t="shared" si="308"/>
        <v>0</v>
      </c>
      <c r="AF24" s="17">
        <f t="shared" si="327"/>
        <v>0</v>
      </c>
      <c r="AG24" s="17">
        <f t="shared" si="327"/>
        <v>0</v>
      </c>
      <c r="AH24" s="17">
        <f t="shared" si="327"/>
        <v>0</v>
      </c>
      <c r="AI24" s="17">
        <f t="shared" si="327"/>
        <v>0</v>
      </c>
      <c r="AJ24" s="17">
        <f t="shared" si="327"/>
        <v>0</v>
      </c>
      <c r="AK24" s="17">
        <f t="shared" si="327"/>
        <v>0</v>
      </c>
      <c r="AL24" s="17">
        <f t="shared" si="327"/>
        <v>0</v>
      </c>
      <c r="AM24" s="17">
        <f t="shared" si="327"/>
        <v>0</v>
      </c>
      <c r="AN24" s="17">
        <f t="shared" si="327"/>
        <v>0</v>
      </c>
      <c r="AO24" s="17">
        <f t="shared" si="327"/>
        <v>0</v>
      </c>
      <c r="AP24" s="17">
        <f t="shared" si="327"/>
        <v>0</v>
      </c>
      <c r="AQ24" s="17">
        <f t="shared" si="327"/>
        <v>0</v>
      </c>
      <c r="AR24" s="319">
        <f t="shared" si="310"/>
        <v>0</v>
      </c>
      <c r="AS24" s="17">
        <f t="shared" si="328"/>
        <v>0</v>
      </c>
      <c r="AT24" s="17">
        <f t="shared" si="328"/>
        <v>0</v>
      </c>
      <c r="AU24" s="17">
        <f t="shared" si="328"/>
        <v>0</v>
      </c>
      <c r="AV24" s="17">
        <f t="shared" si="328"/>
        <v>0</v>
      </c>
      <c r="AW24" s="17">
        <f t="shared" si="328"/>
        <v>0</v>
      </c>
      <c r="AX24" s="17">
        <f t="shared" si="328"/>
        <v>0</v>
      </c>
      <c r="AY24" s="17">
        <f t="shared" si="328"/>
        <v>0</v>
      </c>
      <c r="AZ24" s="17">
        <f t="shared" si="328"/>
        <v>0</v>
      </c>
      <c r="BA24" s="17">
        <f t="shared" si="328"/>
        <v>0</v>
      </c>
      <c r="BB24" s="17">
        <f t="shared" si="328"/>
        <v>0</v>
      </c>
      <c r="BC24" s="17">
        <f t="shared" si="328"/>
        <v>0</v>
      </c>
      <c r="BD24" s="17">
        <f t="shared" si="328"/>
        <v>0</v>
      </c>
      <c r="BE24" s="319">
        <f t="shared" si="312"/>
        <v>0</v>
      </c>
      <c r="BF24" s="17">
        <f t="shared" si="329"/>
        <v>0</v>
      </c>
      <c r="BG24" s="17">
        <f t="shared" si="329"/>
        <v>0</v>
      </c>
      <c r="BH24" s="17">
        <f t="shared" si="329"/>
        <v>0</v>
      </c>
      <c r="BI24" s="17">
        <f t="shared" si="329"/>
        <v>0</v>
      </c>
      <c r="BJ24" s="17">
        <f t="shared" si="329"/>
        <v>0</v>
      </c>
      <c r="BK24" s="17">
        <f t="shared" si="329"/>
        <v>0</v>
      </c>
      <c r="BL24" s="17">
        <f t="shared" si="329"/>
        <v>0</v>
      </c>
      <c r="BM24" s="17">
        <f t="shared" si="329"/>
        <v>0</v>
      </c>
      <c r="BN24" s="17">
        <f t="shared" si="329"/>
        <v>0</v>
      </c>
      <c r="BO24" s="17">
        <f t="shared" si="329"/>
        <v>0</v>
      </c>
      <c r="BP24" s="17">
        <f t="shared" si="329"/>
        <v>0</v>
      </c>
      <c r="BQ24" s="17">
        <f t="shared" si="329"/>
        <v>0</v>
      </c>
      <c r="BR24" s="319">
        <f t="shared" si="314"/>
        <v>0</v>
      </c>
      <c r="BS24" s="17">
        <f t="shared" si="330"/>
        <v>0</v>
      </c>
      <c r="BT24" s="17">
        <f t="shared" si="330"/>
        <v>0</v>
      </c>
      <c r="BU24" s="17">
        <f t="shared" si="330"/>
        <v>0</v>
      </c>
      <c r="BV24" s="17">
        <f t="shared" si="330"/>
        <v>0</v>
      </c>
      <c r="BW24" s="17">
        <f t="shared" si="330"/>
        <v>0</v>
      </c>
      <c r="BX24" s="17">
        <f t="shared" si="330"/>
        <v>0</v>
      </c>
      <c r="BY24" s="17">
        <f t="shared" si="330"/>
        <v>0</v>
      </c>
      <c r="BZ24" s="17">
        <f t="shared" si="330"/>
        <v>0</v>
      </c>
      <c r="CA24" s="17">
        <f t="shared" si="330"/>
        <v>0</v>
      </c>
      <c r="CB24" s="17">
        <f t="shared" si="330"/>
        <v>0</v>
      </c>
      <c r="CC24" s="17">
        <f t="shared" si="330"/>
        <v>0</v>
      </c>
      <c r="CD24" s="17">
        <f t="shared" si="330"/>
        <v>0</v>
      </c>
      <c r="CE24" s="319">
        <f t="shared" si="316"/>
        <v>0</v>
      </c>
      <c r="CF24" s="17">
        <f t="shared" si="331"/>
        <v>0</v>
      </c>
      <c r="CG24" s="17">
        <f t="shared" si="331"/>
        <v>0</v>
      </c>
      <c r="CH24" s="17">
        <f t="shared" si="331"/>
        <v>0</v>
      </c>
      <c r="CI24" s="17">
        <f t="shared" si="331"/>
        <v>0</v>
      </c>
      <c r="CJ24" s="17">
        <f t="shared" si="331"/>
        <v>0</v>
      </c>
      <c r="CK24" s="17">
        <f t="shared" si="331"/>
        <v>0</v>
      </c>
      <c r="CL24" s="17">
        <f t="shared" si="331"/>
        <v>0</v>
      </c>
      <c r="CM24" s="17">
        <f t="shared" si="331"/>
        <v>0</v>
      </c>
      <c r="CN24" s="17">
        <f t="shared" si="331"/>
        <v>0</v>
      </c>
      <c r="CO24" s="17">
        <f t="shared" si="331"/>
        <v>0</v>
      </c>
      <c r="CP24" s="17">
        <f t="shared" si="331"/>
        <v>0</v>
      </c>
      <c r="CQ24" s="17">
        <f t="shared" si="331"/>
        <v>0</v>
      </c>
      <c r="CR24" s="319">
        <f t="shared" si="318"/>
        <v>0</v>
      </c>
      <c r="CS24" s="17">
        <f t="shared" si="332"/>
        <v>0</v>
      </c>
      <c r="CT24" s="17">
        <f t="shared" si="332"/>
        <v>0</v>
      </c>
      <c r="CU24" s="17">
        <f t="shared" si="332"/>
        <v>0</v>
      </c>
      <c r="CV24" s="17">
        <f t="shared" si="332"/>
        <v>0</v>
      </c>
      <c r="CW24" s="17">
        <f t="shared" si="332"/>
        <v>0</v>
      </c>
      <c r="CX24" s="17">
        <f t="shared" si="332"/>
        <v>0</v>
      </c>
      <c r="CY24" s="17">
        <f t="shared" si="332"/>
        <v>0</v>
      </c>
      <c r="CZ24" s="17">
        <f t="shared" si="332"/>
        <v>0</v>
      </c>
      <c r="DA24" s="17">
        <f t="shared" si="332"/>
        <v>0</v>
      </c>
      <c r="DB24" s="17">
        <f t="shared" si="332"/>
        <v>0</v>
      </c>
      <c r="DC24" s="17">
        <f t="shared" si="332"/>
        <v>0</v>
      </c>
      <c r="DD24" s="17">
        <f t="shared" si="332"/>
        <v>0</v>
      </c>
      <c r="DE24" s="319">
        <f t="shared" si="320"/>
        <v>0</v>
      </c>
      <c r="DF24" s="17">
        <f t="shared" si="333"/>
        <v>0</v>
      </c>
      <c r="DG24" s="17">
        <f t="shared" si="333"/>
        <v>0</v>
      </c>
      <c r="DH24" s="17">
        <f t="shared" si="333"/>
        <v>0</v>
      </c>
      <c r="DI24" s="17">
        <f t="shared" si="333"/>
        <v>0</v>
      </c>
      <c r="DJ24" s="17">
        <f t="shared" si="333"/>
        <v>0</v>
      </c>
      <c r="DK24" s="17">
        <f t="shared" si="333"/>
        <v>0</v>
      </c>
      <c r="DL24" s="17">
        <f t="shared" si="333"/>
        <v>0</v>
      </c>
      <c r="DM24" s="17">
        <f t="shared" si="333"/>
        <v>0</v>
      </c>
      <c r="DN24" s="17">
        <f t="shared" si="333"/>
        <v>0</v>
      </c>
      <c r="DO24" s="17">
        <f t="shared" si="333"/>
        <v>0</v>
      </c>
      <c r="DP24" s="17">
        <f t="shared" si="333"/>
        <v>0</v>
      </c>
      <c r="DQ24" s="17">
        <f t="shared" si="333"/>
        <v>0</v>
      </c>
      <c r="DR24" s="319">
        <f t="shared" si="322"/>
        <v>0</v>
      </c>
      <c r="DS24" s="17">
        <f t="shared" si="334"/>
        <v>0</v>
      </c>
      <c r="DT24" s="17">
        <f t="shared" si="334"/>
        <v>0</v>
      </c>
      <c r="DU24" s="17">
        <f t="shared" si="334"/>
        <v>0</v>
      </c>
      <c r="DV24" s="17">
        <f t="shared" si="334"/>
        <v>0</v>
      </c>
      <c r="DW24" s="17">
        <f t="shared" si="334"/>
        <v>0</v>
      </c>
      <c r="DX24" s="17">
        <f t="shared" si="334"/>
        <v>0</v>
      </c>
      <c r="DY24" s="17">
        <f t="shared" si="334"/>
        <v>0</v>
      </c>
      <c r="DZ24" s="17">
        <f t="shared" si="334"/>
        <v>0</v>
      </c>
      <c r="EA24" s="17">
        <f t="shared" si="334"/>
        <v>0</v>
      </c>
      <c r="EB24" s="17">
        <f t="shared" si="334"/>
        <v>0</v>
      </c>
      <c r="EC24" s="17">
        <f t="shared" si="334"/>
        <v>0</v>
      </c>
      <c r="ED24" s="17">
        <f t="shared" si="334"/>
        <v>0</v>
      </c>
      <c r="EE24" s="391">
        <f t="shared" si="324"/>
        <v>0</v>
      </c>
    </row>
    <row r="25" spans="1:135" x14ac:dyDescent="0.2">
      <c r="A25" s="1"/>
      <c r="D25" s="1" t="s">
        <v>93</v>
      </c>
      <c r="F25" s="17">
        <f t="shared" si="325"/>
        <v>0</v>
      </c>
      <c r="G25" s="17">
        <f t="shared" si="325"/>
        <v>0</v>
      </c>
      <c r="H25" s="17">
        <f t="shared" si="325"/>
        <v>0</v>
      </c>
      <c r="I25" s="17">
        <f t="shared" si="325"/>
        <v>0</v>
      </c>
      <c r="J25" s="17">
        <f t="shared" si="325"/>
        <v>0</v>
      </c>
      <c r="K25" s="17">
        <f t="shared" si="325"/>
        <v>0</v>
      </c>
      <c r="L25" s="17">
        <f t="shared" si="325"/>
        <v>0</v>
      </c>
      <c r="M25" s="17">
        <f t="shared" si="325"/>
        <v>0</v>
      </c>
      <c r="N25" s="17">
        <f t="shared" si="325"/>
        <v>0</v>
      </c>
      <c r="O25" s="17">
        <f t="shared" si="325"/>
        <v>0</v>
      </c>
      <c r="P25" s="17">
        <f t="shared" si="325"/>
        <v>0</v>
      </c>
      <c r="Q25" s="17">
        <f t="shared" si="325"/>
        <v>0</v>
      </c>
      <c r="R25" s="319">
        <f t="shared" si="306"/>
        <v>0</v>
      </c>
      <c r="S25" s="17">
        <f t="shared" si="326"/>
        <v>0</v>
      </c>
      <c r="T25" s="17">
        <f t="shared" si="326"/>
        <v>0</v>
      </c>
      <c r="U25" s="17">
        <f t="shared" si="326"/>
        <v>0</v>
      </c>
      <c r="V25" s="17">
        <f t="shared" si="326"/>
        <v>0</v>
      </c>
      <c r="W25" s="17">
        <f t="shared" si="326"/>
        <v>0</v>
      </c>
      <c r="X25" s="17">
        <f t="shared" si="326"/>
        <v>0</v>
      </c>
      <c r="Y25" s="17">
        <f t="shared" si="326"/>
        <v>0</v>
      </c>
      <c r="Z25" s="17">
        <f t="shared" si="326"/>
        <v>0</v>
      </c>
      <c r="AA25" s="17">
        <f t="shared" si="326"/>
        <v>0</v>
      </c>
      <c r="AB25" s="17">
        <f t="shared" si="326"/>
        <v>0</v>
      </c>
      <c r="AC25" s="17">
        <f t="shared" si="326"/>
        <v>0</v>
      </c>
      <c r="AD25" s="17">
        <f t="shared" si="326"/>
        <v>0</v>
      </c>
      <c r="AE25" s="319">
        <f t="shared" si="308"/>
        <v>0</v>
      </c>
      <c r="AF25" s="17">
        <f t="shared" si="327"/>
        <v>0</v>
      </c>
      <c r="AG25" s="17">
        <f t="shared" si="327"/>
        <v>0</v>
      </c>
      <c r="AH25" s="17">
        <f t="shared" si="327"/>
        <v>0</v>
      </c>
      <c r="AI25" s="17">
        <f t="shared" si="327"/>
        <v>0</v>
      </c>
      <c r="AJ25" s="17">
        <f t="shared" si="327"/>
        <v>0</v>
      </c>
      <c r="AK25" s="17">
        <f t="shared" si="327"/>
        <v>0</v>
      </c>
      <c r="AL25" s="17">
        <f t="shared" si="327"/>
        <v>0</v>
      </c>
      <c r="AM25" s="17">
        <f t="shared" si="327"/>
        <v>0</v>
      </c>
      <c r="AN25" s="17">
        <f t="shared" si="327"/>
        <v>0</v>
      </c>
      <c r="AO25" s="17">
        <f t="shared" si="327"/>
        <v>0</v>
      </c>
      <c r="AP25" s="17">
        <f t="shared" si="327"/>
        <v>0</v>
      </c>
      <c r="AQ25" s="17">
        <f t="shared" si="327"/>
        <v>0</v>
      </c>
      <c r="AR25" s="319">
        <f t="shared" si="310"/>
        <v>0</v>
      </c>
      <c r="AS25" s="17">
        <f t="shared" si="328"/>
        <v>0</v>
      </c>
      <c r="AT25" s="17">
        <f t="shared" si="328"/>
        <v>0</v>
      </c>
      <c r="AU25" s="17">
        <f t="shared" si="328"/>
        <v>0</v>
      </c>
      <c r="AV25" s="17">
        <f t="shared" si="328"/>
        <v>0</v>
      </c>
      <c r="AW25" s="17">
        <f t="shared" si="328"/>
        <v>0</v>
      </c>
      <c r="AX25" s="17">
        <f t="shared" si="328"/>
        <v>0</v>
      </c>
      <c r="AY25" s="17">
        <f t="shared" si="328"/>
        <v>0</v>
      </c>
      <c r="AZ25" s="17">
        <f t="shared" si="328"/>
        <v>0</v>
      </c>
      <c r="BA25" s="17">
        <f t="shared" si="328"/>
        <v>0</v>
      </c>
      <c r="BB25" s="17">
        <f t="shared" si="328"/>
        <v>0</v>
      </c>
      <c r="BC25" s="17">
        <f t="shared" si="328"/>
        <v>0</v>
      </c>
      <c r="BD25" s="17">
        <f t="shared" si="328"/>
        <v>0</v>
      </c>
      <c r="BE25" s="319">
        <f t="shared" si="312"/>
        <v>0</v>
      </c>
      <c r="BF25" s="17">
        <f t="shared" si="329"/>
        <v>0</v>
      </c>
      <c r="BG25" s="17">
        <f t="shared" si="329"/>
        <v>0</v>
      </c>
      <c r="BH25" s="17">
        <f t="shared" si="329"/>
        <v>0</v>
      </c>
      <c r="BI25" s="17">
        <f t="shared" si="329"/>
        <v>0</v>
      </c>
      <c r="BJ25" s="17">
        <f t="shared" si="329"/>
        <v>0</v>
      </c>
      <c r="BK25" s="17">
        <f t="shared" si="329"/>
        <v>0</v>
      </c>
      <c r="BL25" s="17">
        <f t="shared" si="329"/>
        <v>0</v>
      </c>
      <c r="BM25" s="17">
        <f t="shared" si="329"/>
        <v>0</v>
      </c>
      <c r="BN25" s="17">
        <f t="shared" si="329"/>
        <v>0</v>
      </c>
      <c r="BO25" s="17">
        <f t="shared" si="329"/>
        <v>0</v>
      </c>
      <c r="BP25" s="17">
        <f t="shared" si="329"/>
        <v>0</v>
      </c>
      <c r="BQ25" s="17">
        <f t="shared" si="329"/>
        <v>0</v>
      </c>
      <c r="BR25" s="319">
        <f t="shared" si="314"/>
        <v>0</v>
      </c>
      <c r="BS25" s="17">
        <f t="shared" si="330"/>
        <v>0</v>
      </c>
      <c r="BT25" s="17">
        <f t="shared" si="330"/>
        <v>0</v>
      </c>
      <c r="BU25" s="17">
        <f t="shared" si="330"/>
        <v>0</v>
      </c>
      <c r="BV25" s="17">
        <f t="shared" si="330"/>
        <v>0</v>
      </c>
      <c r="BW25" s="17">
        <f t="shared" si="330"/>
        <v>0</v>
      </c>
      <c r="BX25" s="17">
        <f t="shared" si="330"/>
        <v>0</v>
      </c>
      <c r="BY25" s="17">
        <f t="shared" si="330"/>
        <v>0</v>
      </c>
      <c r="BZ25" s="17">
        <f t="shared" si="330"/>
        <v>0</v>
      </c>
      <c r="CA25" s="17">
        <f t="shared" si="330"/>
        <v>0</v>
      </c>
      <c r="CB25" s="17">
        <f t="shared" si="330"/>
        <v>0</v>
      </c>
      <c r="CC25" s="17">
        <f t="shared" si="330"/>
        <v>0</v>
      </c>
      <c r="CD25" s="17">
        <f t="shared" si="330"/>
        <v>0</v>
      </c>
      <c r="CE25" s="319">
        <f t="shared" si="316"/>
        <v>0</v>
      </c>
      <c r="CF25" s="17">
        <f t="shared" si="331"/>
        <v>0</v>
      </c>
      <c r="CG25" s="17">
        <f t="shared" si="331"/>
        <v>0</v>
      </c>
      <c r="CH25" s="17">
        <f t="shared" si="331"/>
        <v>0</v>
      </c>
      <c r="CI25" s="17">
        <f t="shared" si="331"/>
        <v>0</v>
      </c>
      <c r="CJ25" s="17">
        <f t="shared" si="331"/>
        <v>0</v>
      </c>
      <c r="CK25" s="17">
        <f t="shared" si="331"/>
        <v>0</v>
      </c>
      <c r="CL25" s="17">
        <f t="shared" si="331"/>
        <v>0</v>
      </c>
      <c r="CM25" s="17">
        <f t="shared" si="331"/>
        <v>0</v>
      </c>
      <c r="CN25" s="17">
        <f t="shared" si="331"/>
        <v>0</v>
      </c>
      <c r="CO25" s="17">
        <f t="shared" si="331"/>
        <v>0</v>
      </c>
      <c r="CP25" s="17">
        <f t="shared" si="331"/>
        <v>0</v>
      </c>
      <c r="CQ25" s="17">
        <f t="shared" si="331"/>
        <v>0</v>
      </c>
      <c r="CR25" s="319">
        <f t="shared" si="318"/>
        <v>0</v>
      </c>
      <c r="CS25" s="17">
        <f t="shared" si="332"/>
        <v>0</v>
      </c>
      <c r="CT25" s="17">
        <f t="shared" si="332"/>
        <v>0</v>
      </c>
      <c r="CU25" s="17">
        <f t="shared" si="332"/>
        <v>0</v>
      </c>
      <c r="CV25" s="17">
        <f t="shared" si="332"/>
        <v>0</v>
      </c>
      <c r="CW25" s="17">
        <f t="shared" si="332"/>
        <v>0</v>
      </c>
      <c r="CX25" s="17">
        <f t="shared" si="332"/>
        <v>0</v>
      </c>
      <c r="CY25" s="17">
        <f t="shared" si="332"/>
        <v>0</v>
      </c>
      <c r="CZ25" s="17">
        <f t="shared" si="332"/>
        <v>0</v>
      </c>
      <c r="DA25" s="17">
        <f t="shared" si="332"/>
        <v>0</v>
      </c>
      <c r="DB25" s="17">
        <f t="shared" si="332"/>
        <v>0</v>
      </c>
      <c r="DC25" s="17">
        <f t="shared" si="332"/>
        <v>0</v>
      </c>
      <c r="DD25" s="17">
        <f t="shared" si="332"/>
        <v>0</v>
      </c>
      <c r="DE25" s="319">
        <f t="shared" si="320"/>
        <v>0</v>
      </c>
      <c r="DF25" s="17">
        <f t="shared" si="333"/>
        <v>0</v>
      </c>
      <c r="DG25" s="17">
        <f t="shared" si="333"/>
        <v>0</v>
      </c>
      <c r="DH25" s="17">
        <f t="shared" si="333"/>
        <v>0</v>
      </c>
      <c r="DI25" s="17">
        <f t="shared" si="333"/>
        <v>0</v>
      </c>
      <c r="DJ25" s="17">
        <f t="shared" si="333"/>
        <v>0</v>
      </c>
      <c r="DK25" s="17">
        <f t="shared" si="333"/>
        <v>0</v>
      </c>
      <c r="DL25" s="17">
        <f t="shared" si="333"/>
        <v>0</v>
      </c>
      <c r="DM25" s="17">
        <f t="shared" si="333"/>
        <v>0</v>
      </c>
      <c r="DN25" s="17">
        <f t="shared" si="333"/>
        <v>0</v>
      </c>
      <c r="DO25" s="17">
        <f t="shared" si="333"/>
        <v>0</v>
      </c>
      <c r="DP25" s="17">
        <f t="shared" si="333"/>
        <v>0</v>
      </c>
      <c r="DQ25" s="17">
        <f t="shared" si="333"/>
        <v>0</v>
      </c>
      <c r="DR25" s="319">
        <f t="shared" si="322"/>
        <v>0</v>
      </c>
      <c r="DS25" s="17">
        <f t="shared" si="334"/>
        <v>0</v>
      </c>
      <c r="DT25" s="17">
        <f t="shared" si="334"/>
        <v>0</v>
      </c>
      <c r="DU25" s="17">
        <f t="shared" si="334"/>
        <v>0</v>
      </c>
      <c r="DV25" s="17">
        <f t="shared" si="334"/>
        <v>0</v>
      </c>
      <c r="DW25" s="17">
        <f t="shared" si="334"/>
        <v>0</v>
      </c>
      <c r="DX25" s="17">
        <f t="shared" si="334"/>
        <v>0</v>
      </c>
      <c r="DY25" s="17">
        <f t="shared" si="334"/>
        <v>0</v>
      </c>
      <c r="DZ25" s="17">
        <f t="shared" si="334"/>
        <v>0</v>
      </c>
      <c r="EA25" s="17">
        <f t="shared" si="334"/>
        <v>0</v>
      </c>
      <c r="EB25" s="17">
        <f t="shared" si="334"/>
        <v>0</v>
      </c>
      <c r="EC25" s="17">
        <f t="shared" si="334"/>
        <v>0</v>
      </c>
      <c r="ED25" s="17">
        <f t="shared" si="334"/>
        <v>0</v>
      </c>
      <c r="EE25" s="391">
        <f t="shared" si="324"/>
        <v>0</v>
      </c>
    </row>
    <row r="26" spans="1:135" x14ac:dyDescent="0.2">
      <c r="A26" s="1"/>
      <c r="D26" s="1" t="s">
        <v>94</v>
      </c>
      <c r="F26" s="17">
        <f t="shared" si="325"/>
        <v>0</v>
      </c>
      <c r="G26" s="17">
        <f t="shared" si="325"/>
        <v>0</v>
      </c>
      <c r="H26" s="17">
        <f t="shared" si="325"/>
        <v>0</v>
      </c>
      <c r="I26" s="17">
        <f t="shared" si="325"/>
        <v>0</v>
      </c>
      <c r="J26" s="17">
        <f t="shared" si="325"/>
        <v>0</v>
      </c>
      <c r="K26" s="17">
        <f t="shared" si="325"/>
        <v>0</v>
      </c>
      <c r="L26" s="17">
        <f t="shared" si="325"/>
        <v>0</v>
      </c>
      <c r="M26" s="17">
        <f t="shared" si="325"/>
        <v>0</v>
      </c>
      <c r="N26" s="17">
        <f t="shared" si="325"/>
        <v>0</v>
      </c>
      <c r="O26" s="17">
        <f t="shared" si="325"/>
        <v>0</v>
      </c>
      <c r="P26" s="17">
        <f t="shared" si="325"/>
        <v>0</v>
      </c>
      <c r="Q26" s="17">
        <f t="shared" si="325"/>
        <v>0</v>
      </c>
      <c r="R26" s="319">
        <f t="shared" si="306"/>
        <v>0</v>
      </c>
      <c r="S26" s="17">
        <f t="shared" si="326"/>
        <v>0</v>
      </c>
      <c r="T26" s="17">
        <f t="shared" si="326"/>
        <v>0</v>
      </c>
      <c r="U26" s="17">
        <f t="shared" si="326"/>
        <v>0</v>
      </c>
      <c r="V26" s="17">
        <f t="shared" si="326"/>
        <v>0</v>
      </c>
      <c r="W26" s="17">
        <f t="shared" si="326"/>
        <v>0</v>
      </c>
      <c r="X26" s="17">
        <f t="shared" si="326"/>
        <v>0</v>
      </c>
      <c r="Y26" s="17">
        <f t="shared" si="326"/>
        <v>0</v>
      </c>
      <c r="Z26" s="17">
        <f t="shared" si="326"/>
        <v>0</v>
      </c>
      <c r="AA26" s="17">
        <f t="shared" si="326"/>
        <v>0</v>
      </c>
      <c r="AB26" s="17">
        <f t="shared" si="326"/>
        <v>0</v>
      </c>
      <c r="AC26" s="17">
        <f t="shared" si="326"/>
        <v>0</v>
      </c>
      <c r="AD26" s="17">
        <f t="shared" si="326"/>
        <v>0</v>
      </c>
      <c r="AE26" s="319">
        <f t="shared" si="308"/>
        <v>0</v>
      </c>
      <c r="AF26" s="17">
        <f t="shared" si="327"/>
        <v>0</v>
      </c>
      <c r="AG26" s="17">
        <f t="shared" si="327"/>
        <v>0</v>
      </c>
      <c r="AH26" s="17">
        <f t="shared" si="327"/>
        <v>0</v>
      </c>
      <c r="AI26" s="17">
        <f t="shared" si="327"/>
        <v>0</v>
      </c>
      <c r="AJ26" s="17">
        <f t="shared" si="327"/>
        <v>0</v>
      </c>
      <c r="AK26" s="17">
        <f t="shared" si="327"/>
        <v>0</v>
      </c>
      <c r="AL26" s="17">
        <f t="shared" si="327"/>
        <v>0</v>
      </c>
      <c r="AM26" s="17">
        <f t="shared" si="327"/>
        <v>0</v>
      </c>
      <c r="AN26" s="17">
        <f t="shared" si="327"/>
        <v>0</v>
      </c>
      <c r="AO26" s="17">
        <f t="shared" si="327"/>
        <v>0</v>
      </c>
      <c r="AP26" s="17">
        <f t="shared" si="327"/>
        <v>0</v>
      </c>
      <c r="AQ26" s="17">
        <f t="shared" si="327"/>
        <v>0</v>
      </c>
      <c r="AR26" s="319">
        <f t="shared" si="310"/>
        <v>0</v>
      </c>
      <c r="AS26" s="17">
        <f t="shared" si="328"/>
        <v>0</v>
      </c>
      <c r="AT26" s="17">
        <f t="shared" si="328"/>
        <v>0</v>
      </c>
      <c r="AU26" s="17">
        <f t="shared" si="328"/>
        <v>0</v>
      </c>
      <c r="AV26" s="17">
        <f t="shared" si="328"/>
        <v>0</v>
      </c>
      <c r="AW26" s="17">
        <f t="shared" si="328"/>
        <v>0</v>
      </c>
      <c r="AX26" s="17">
        <f t="shared" si="328"/>
        <v>0</v>
      </c>
      <c r="AY26" s="17">
        <f t="shared" si="328"/>
        <v>0</v>
      </c>
      <c r="AZ26" s="17">
        <f t="shared" si="328"/>
        <v>0</v>
      </c>
      <c r="BA26" s="17">
        <f t="shared" si="328"/>
        <v>0</v>
      </c>
      <c r="BB26" s="17">
        <f t="shared" si="328"/>
        <v>0</v>
      </c>
      <c r="BC26" s="17">
        <f t="shared" si="328"/>
        <v>0</v>
      </c>
      <c r="BD26" s="17">
        <f t="shared" si="328"/>
        <v>0</v>
      </c>
      <c r="BE26" s="319">
        <f t="shared" si="312"/>
        <v>0</v>
      </c>
      <c r="BF26" s="17">
        <f t="shared" si="329"/>
        <v>0</v>
      </c>
      <c r="BG26" s="17">
        <f t="shared" si="329"/>
        <v>0</v>
      </c>
      <c r="BH26" s="17">
        <f t="shared" si="329"/>
        <v>0</v>
      </c>
      <c r="BI26" s="17">
        <f t="shared" si="329"/>
        <v>0</v>
      </c>
      <c r="BJ26" s="17">
        <f t="shared" si="329"/>
        <v>0</v>
      </c>
      <c r="BK26" s="17">
        <f t="shared" si="329"/>
        <v>0</v>
      </c>
      <c r="BL26" s="17">
        <f t="shared" si="329"/>
        <v>0</v>
      </c>
      <c r="BM26" s="17">
        <f t="shared" si="329"/>
        <v>0</v>
      </c>
      <c r="BN26" s="17">
        <f t="shared" si="329"/>
        <v>0</v>
      </c>
      <c r="BO26" s="17">
        <f t="shared" si="329"/>
        <v>0</v>
      </c>
      <c r="BP26" s="17">
        <f t="shared" si="329"/>
        <v>0</v>
      </c>
      <c r="BQ26" s="17">
        <f t="shared" si="329"/>
        <v>0</v>
      </c>
      <c r="BR26" s="319">
        <f t="shared" si="314"/>
        <v>0</v>
      </c>
      <c r="BS26" s="17">
        <f t="shared" si="330"/>
        <v>0</v>
      </c>
      <c r="BT26" s="17">
        <f t="shared" si="330"/>
        <v>0</v>
      </c>
      <c r="BU26" s="17">
        <f t="shared" si="330"/>
        <v>0</v>
      </c>
      <c r="BV26" s="17">
        <f t="shared" si="330"/>
        <v>0</v>
      </c>
      <c r="BW26" s="17">
        <f t="shared" si="330"/>
        <v>0</v>
      </c>
      <c r="BX26" s="17">
        <f t="shared" si="330"/>
        <v>0</v>
      </c>
      <c r="BY26" s="17">
        <f t="shared" si="330"/>
        <v>0</v>
      </c>
      <c r="BZ26" s="17">
        <f t="shared" si="330"/>
        <v>0</v>
      </c>
      <c r="CA26" s="17">
        <f t="shared" si="330"/>
        <v>0</v>
      </c>
      <c r="CB26" s="17">
        <f t="shared" si="330"/>
        <v>0</v>
      </c>
      <c r="CC26" s="17">
        <f t="shared" si="330"/>
        <v>0</v>
      </c>
      <c r="CD26" s="17">
        <f t="shared" si="330"/>
        <v>0</v>
      </c>
      <c r="CE26" s="319">
        <f t="shared" si="316"/>
        <v>0</v>
      </c>
      <c r="CF26" s="17">
        <f t="shared" si="331"/>
        <v>0</v>
      </c>
      <c r="CG26" s="17">
        <f t="shared" si="331"/>
        <v>0</v>
      </c>
      <c r="CH26" s="17">
        <f t="shared" si="331"/>
        <v>0</v>
      </c>
      <c r="CI26" s="17">
        <f t="shared" si="331"/>
        <v>0</v>
      </c>
      <c r="CJ26" s="17">
        <f t="shared" si="331"/>
        <v>0</v>
      </c>
      <c r="CK26" s="17">
        <f t="shared" si="331"/>
        <v>0</v>
      </c>
      <c r="CL26" s="17">
        <f t="shared" si="331"/>
        <v>0</v>
      </c>
      <c r="CM26" s="17">
        <f t="shared" si="331"/>
        <v>0</v>
      </c>
      <c r="CN26" s="17">
        <f t="shared" si="331"/>
        <v>0</v>
      </c>
      <c r="CO26" s="17">
        <f t="shared" si="331"/>
        <v>0</v>
      </c>
      <c r="CP26" s="17">
        <f t="shared" si="331"/>
        <v>0</v>
      </c>
      <c r="CQ26" s="17">
        <f t="shared" si="331"/>
        <v>0</v>
      </c>
      <c r="CR26" s="319">
        <f t="shared" si="318"/>
        <v>0</v>
      </c>
      <c r="CS26" s="17">
        <f t="shared" si="332"/>
        <v>0</v>
      </c>
      <c r="CT26" s="17">
        <f t="shared" si="332"/>
        <v>0</v>
      </c>
      <c r="CU26" s="17">
        <f t="shared" si="332"/>
        <v>0</v>
      </c>
      <c r="CV26" s="17">
        <f t="shared" si="332"/>
        <v>0</v>
      </c>
      <c r="CW26" s="17">
        <f t="shared" si="332"/>
        <v>0</v>
      </c>
      <c r="CX26" s="17">
        <f t="shared" si="332"/>
        <v>0</v>
      </c>
      <c r="CY26" s="17">
        <f t="shared" si="332"/>
        <v>0</v>
      </c>
      <c r="CZ26" s="17">
        <f t="shared" si="332"/>
        <v>0</v>
      </c>
      <c r="DA26" s="17">
        <f t="shared" si="332"/>
        <v>0</v>
      </c>
      <c r="DB26" s="17">
        <f t="shared" si="332"/>
        <v>0</v>
      </c>
      <c r="DC26" s="17">
        <f t="shared" si="332"/>
        <v>0</v>
      </c>
      <c r="DD26" s="17">
        <f t="shared" si="332"/>
        <v>0</v>
      </c>
      <c r="DE26" s="319">
        <f t="shared" si="320"/>
        <v>0</v>
      </c>
      <c r="DF26" s="17">
        <f t="shared" si="333"/>
        <v>0</v>
      </c>
      <c r="DG26" s="17">
        <f t="shared" si="333"/>
        <v>0</v>
      </c>
      <c r="DH26" s="17">
        <f t="shared" si="333"/>
        <v>0</v>
      </c>
      <c r="DI26" s="17">
        <f t="shared" si="333"/>
        <v>0</v>
      </c>
      <c r="DJ26" s="17">
        <f t="shared" si="333"/>
        <v>0</v>
      </c>
      <c r="DK26" s="17">
        <f t="shared" si="333"/>
        <v>0</v>
      </c>
      <c r="DL26" s="17">
        <f t="shared" si="333"/>
        <v>0</v>
      </c>
      <c r="DM26" s="17">
        <f t="shared" si="333"/>
        <v>0</v>
      </c>
      <c r="DN26" s="17">
        <f t="shared" si="333"/>
        <v>0</v>
      </c>
      <c r="DO26" s="17">
        <f t="shared" si="333"/>
        <v>0</v>
      </c>
      <c r="DP26" s="17">
        <f t="shared" si="333"/>
        <v>0</v>
      </c>
      <c r="DQ26" s="17">
        <f t="shared" si="333"/>
        <v>0</v>
      </c>
      <c r="DR26" s="319">
        <f t="shared" si="322"/>
        <v>0</v>
      </c>
      <c r="DS26" s="17">
        <f t="shared" si="334"/>
        <v>0</v>
      </c>
      <c r="DT26" s="17">
        <f t="shared" si="334"/>
        <v>0</v>
      </c>
      <c r="DU26" s="17">
        <f t="shared" si="334"/>
        <v>0</v>
      </c>
      <c r="DV26" s="17">
        <f t="shared" si="334"/>
        <v>0</v>
      </c>
      <c r="DW26" s="17">
        <f t="shared" si="334"/>
        <v>0</v>
      </c>
      <c r="DX26" s="17">
        <f t="shared" si="334"/>
        <v>0</v>
      </c>
      <c r="DY26" s="17">
        <f t="shared" si="334"/>
        <v>0</v>
      </c>
      <c r="DZ26" s="17">
        <f t="shared" si="334"/>
        <v>0</v>
      </c>
      <c r="EA26" s="17">
        <f t="shared" si="334"/>
        <v>0</v>
      </c>
      <c r="EB26" s="17">
        <f t="shared" si="334"/>
        <v>0</v>
      </c>
      <c r="EC26" s="17">
        <f t="shared" si="334"/>
        <v>0</v>
      </c>
      <c r="ED26" s="17">
        <f t="shared" si="334"/>
        <v>0</v>
      </c>
      <c r="EE26" s="391">
        <f t="shared" si="324"/>
        <v>0</v>
      </c>
    </row>
    <row r="27" spans="1:135" x14ac:dyDescent="0.2">
      <c r="A27" s="1"/>
      <c r="D27" s="1" t="s">
        <v>95</v>
      </c>
      <c r="F27" s="17">
        <f t="shared" si="325"/>
        <v>0</v>
      </c>
      <c r="G27" s="17">
        <f t="shared" si="325"/>
        <v>0</v>
      </c>
      <c r="H27" s="17">
        <f t="shared" si="325"/>
        <v>0</v>
      </c>
      <c r="I27" s="17">
        <f t="shared" si="325"/>
        <v>0</v>
      </c>
      <c r="J27" s="17">
        <f t="shared" si="325"/>
        <v>0</v>
      </c>
      <c r="K27" s="17">
        <f t="shared" si="325"/>
        <v>0</v>
      </c>
      <c r="L27" s="17">
        <f t="shared" si="325"/>
        <v>0</v>
      </c>
      <c r="M27" s="17">
        <f t="shared" si="325"/>
        <v>0</v>
      </c>
      <c r="N27" s="17">
        <f t="shared" si="325"/>
        <v>0</v>
      </c>
      <c r="O27" s="17">
        <f t="shared" si="325"/>
        <v>0</v>
      </c>
      <c r="P27" s="17">
        <f t="shared" si="325"/>
        <v>0</v>
      </c>
      <c r="Q27" s="17">
        <f t="shared" si="325"/>
        <v>0</v>
      </c>
      <c r="R27" s="319">
        <f>SUM(F27:Q27)</f>
        <v>0</v>
      </c>
      <c r="S27" s="17">
        <f t="shared" si="326"/>
        <v>0</v>
      </c>
      <c r="T27" s="17">
        <f t="shared" si="326"/>
        <v>0</v>
      </c>
      <c r="U27" s="17">
        <f t="shared" si="326"/>
        <v>0</v>
      </c>
      <c r="V27" s="17">
        <f t="shared" si="326"/>
        <v>0</v>
      </c>
      <c r="W27" s="17">
        <f t="shared" si="326"/>
        <v>0</v>
      </c>
      <c r="X27" s="17">
        <f t="shared" si="326"/>
        <v>0</v>
      </c>
      <c r="Y27" s="17">
        <f t="shared" si="326"/>
        <v>0</v>
      </c>
      <c r="Z27" s="17">
        <f t="shared" si="326"/>
        <v>0</v>
      </c>
      <c r="AA27" s="17">
        <f t="shared" si="326"/>
        <v>0</v>
      </c>
      <c r="AB27" s="17">
        <f t="shared" si="326"/>
        <v>0</v>
      </c>
      <c r="AC27" s="17">
        <f t="shared" si="326"/>
        <v>0</v>
      </c>
      <c r="AD27" s="17">
        <f t="shared" si="326"/>
        <v>0</v>
      </c>
      <c r="AE27" s="319">
        <f>SUM(S27:AD27)</f>
        <v>0</v>
      </c>
      <c r="AF27" s="17">
        <f t="shared" si="327"/>
        <v>0</v>
      </c>
      <c r="AG27" s="17">
        <f t="shared" si="327"/>
        <v>0</v>
      </c>
      <c r="AH27" s="17">
        <f t="shared" si="327"/>
        <v>0</v>
      </c>
      <c r="AI27" s="17">
        <f t="shared" si="327"/>
        <v>0</v>
      </c>
      <c r="AJ27" s="17">
        <f t="shared" si="327"/>
        <v>0</v>
      </c>
      <c r="AK27" s="17">
        <f t="shared" si="327"/>
        <v>0</v>
      </c>
      <c r="AL27" s="17">
        <f t="shared" si="327"/>
        <v>0</v>
      </c>
      <c r="AM27" s="17">
        <f t="shared" si="327"/>
        <v>0</v>
      </c>
      <c r="AN27" s="17">
        <f t="shared" si="327"/>
        <v>0</v>
      </c>
      <c r="AO27" s="17">
        <f t="shared" si="327"/>
        <v>0</v>
      </c>
      <c r="AP27" s="17">
        <f t="shared" si="327"/>
        <v>0</v>
      </c>
      <c r="AQ27" s="17">
        <f t="shared" si="327"/>
        <v>0</v>
      </c>
      <c r="AR27" s="319">
        <f>SUM(AF27:AQ27)</f>
        <v>0</v>
      </c>
      <c r="AS27" s="17">
        <f t="shared" si="328"/>
        <v>0</v>
      </c>
      <c r="AT27" s="17">
        <f t="shared" si="328"/>
        <v>0</v>
      </c>
      <c r="AU27" s="17">
        <f t="shared" si="328"/>
        <v>0</v>
      </c>
      <c r="AV27" s="17">
        <f t="shared" si="328"/>
        <v>0</v>
      </c>
      <c r="AW27" s="17">
        <f t="shared" si="328"/>
        <v>0</v>
      </c>
      <c r="AX27" s="17">
        <f t="shared" si="328"/>
        <v>0</v>
      </c>
      <c r="AY27" s="17">
        <f t="shared" si="328"/>
        <v>0</v>
      </c>
      <c r="AZ27" s="17">
        <f t="shared" si="328"/>
        <v>0</v>
      </c>
      <c r="BA27" s="17">
        <f t="shared" si="328"/>
        <v>0</v>
      </c>
      <c r="BB27" s="17">
        <f t="shared" si="328"/>
        <v>0</v>
      </c>
      <c r="BC27" s="17">
        <f t="shared" si="328"/>
        <v>0</v>
      </c>
      <c r="BD27" s="17">
        <f t="shared" si="328"/>
        <v>0</v>
      </c>
      <c r="BE27" s="319">
        <f>SUM(AS27:BD27)</f>
        <v>0</v>
      </c>
      <c r="BF27" s="17">
        <f t="shared" si="329"/>
        <v>0</v>
      </c>
      <c r="BG27" s="17">
        <f t="shared" si="329"/>
        <v>0</v>
      </c>
      <c r="BH27" s="17">
        <f t="shared" si="329"/>
        <v>0</v>
      </c>
      <c r="BI27" s="17">
        <f t="shared" si="329"/>
        <v>0</v>
      </c>
      <c r="BJ27" s="17">
        <f t="shared" si="329"/>
        <v>0</v>
      </c>
      <c r="BK27" s="17">
        <f t="shared" si="329"/>
        <v>0</v>
      </c>
      <c r="BL27" s="17">
        <f t="shared" si="329"/>
        <v>0</v>
      </c>
      <c r="BM27" s="17">
        <f t="shared" si="329"/>
        <v>0</v>
      </c>
      <c r="BN27" s="17">
        <f t="shared" si="329"/>
        <v>0</v>
      </c>
      <c r="BO27" s="17">
        <f t="shared" si="329"/>
        <v>0</v>
      </c>
      <c r="BP27" s="17">
        <f t="shared" si="329"/>
        <v>0</v>
      </c>
      <c r="BQ27" s="17">
        <f t="shared" si="329"/>
        <v>0</v>
      </c>
      <c r="BR27" s="319">
        <f>SUM(BF27:BQ27)</f>
        <v>0</v>
      </c>
      <c r="BS27" s="17">
        <f t="shared" si="330"/>
        <v>0</v>
      </c>
      <c r="BT27" s="17">
        <f t="shared" si="330"/>
        <v>0</v>
      </c>
      <c r="BU27" s="17">
        <f t="shared" si="330"/>
        <v>0</v>
      </c>
      <c r="BV27" s="17">
        <f t="shared" si="330"/>
        <v>0</v>
      </c>
      <c r="BW27" s="17">
        <f t="shared" si="330"/>
        <v>0</v>
      </c>
      <c r="BX27" s="17">
        <f t="shared" si="330"/>
        <v>0</v>
      </c>
      <c r="BY27" s="17">
        <f t="shared" si="330"/>
        <v>0</v>
      </c>
      <c r="BZ27" s="17">
        <f t="shared" si="330"/>
        <v>0</v>
      </c>
      <c r="CA27" s="17">
        <f t="shared" si="330"/>
        <v>0</v>
      </c>
      <c r="CB27" s="17">
        <f t="shared" si="330"/>
        <v>0</v>
      </c>
      <c r="CC27" s="17">
        <f t="shared" si="330"/>
        <v>0</v>
      </c>
      <c r="CD27" s="17">
        <f t="shared" si="330"/>
        <v>0</v>
      </c>
      <c r="CE27" s="319">
        <f>SUM(BS27:CD27)</f>
        <v>0</v>
      </c>
      <c r="CF27" s="17">
        <f t="shared" si="331"/>
        <v>0</v>
      </c>
      <c r="CG27" s="17">
        <f t="shared" si="331"/>
        <v>0</v>
      </c>
      <c r="CH27" s="17">
        <f t="shared" si="331"/>
        <v>0</v>
      </c>
      <c r="CI27" s="17">
        <f t="shared" si="331"/>
        <v>0</v>
      </c>
      <c r="CJ27" s="17">
        <f t="shared" si="331"/>
        <v>0</v>
      </c>
      <c r="CK27" s="17">
        <f t="shared" si="331"/>
        <v>0</v>
      </c>
      <c r="CL27" s="17">
        <f t="shared" si="331"/>
        <v>0</v>
      </c>
      <c r="CM27" s="17">
        <f t="shared" si="331"/>
        <v>0</v>
      </c>
      <c r="CN27" s="17">
        <f t="shared" si="331"/>
        <v>0</v>
      </c>
      <c r="CO27" s="17">
        <f t="shared" si="331"/>
        <v>0</v>
      </c>
      <c r="CP27" s="17">
        <f t="shared" si="331"/>
        <v>0</v>
      </c>
      <c r="CQ27" s="17">
        <f t="shared" si="331"/>
        <v>0</v>
      </c>
      <c r="CR27" s="319">
        <f>SUM(CF27:CQ27)</f>
        <v>0</v>
      </c>
      <c r="CS27" s="17">
        <f t="shared" si="332"/>
        <v>0</v>
      </c>
      <c r="CT27" s="17">
        <f t="shared" si="332"/>
        <v>0</v>
      </c>
      <c r="CU27" s="17">
        <f t="shared" si="332"/>
        <v>0</v>
      </c>
      <c r="CV27" s="17">
        <f t="shared" si="332"/>
        <v>0</v>
      </c>
      <c r="CW27" s="17">
        <f t="shared" si="332"/>
        <v>0</v>
      </c>
      <c r="CX27" s="17">
        <f t="shared" si="332"/>
        <v>0</v>
      </c>
      <c r="CY27" s="17">
        <f t="shared" si="332"/>
        <v>0</v>
      </c>
      <c r="CZ27" s="17">
        <f t="shared" si="332"/>
        <v>0</v>
      </c>
      <c r="DA27" s="17">
        <f t="shared" si="332"/>
        <v>0</v>
      </c>
      <c r="DB27" s="17">
        <f t="shared" si="332"/>
        <v>0</v>
      </c>
      <c r="DC27" s="17">
        <f t="shared" si="332"/>
        <v>0</v>
      </c>
      <c r="DD27" s="17">
        <f t="shared" si="332"/>
        <v>0</v>
      </c>
      <c r="DE27" s="319">
        <f>SUM(CS27:DD27)</f>
        <v>0</v>
      </c>
      <c r="DF27" s="17">
        <f t="shared" si="333"/>
        <v>0</v>
      </c>
      <c r="DG27" s="17">
        <f t="shared" si="333"/>
        <v>0</v>
      </c>
      <c r="DH27" s="17">
        <f t="shared" si="333"/>
        <v>0</v>
      </c>
      <c r="DI27" s="17">
        <f t="shared" si="333"/>
        <v>0</v>
      </c>
      <c r="DJ27" s="17">
        <f t="shared" si="333"/>
        <v>0</v>
      </c>
      <c r="DK27" s="17">
        <f t="shared" si="333"/>
        <v>0</v>
      </c>
      <c r="DL27" s="17">
        <f t="shared" si="333"/>
        <v>0</v>
      </c>
      <c r="DM27" s="17">
        <f t="shared" si="333"/>
        <v>0</v>
      </c>
      <c r="DN27" s="17">
        <f t="shared" si="333"/>
        <v>0</v>
      </c>
      <c r="DO27" s="17">
        <f t="shared" si="333"/>
        <v>0</v>
      </c>
      <c r="DP27" s="17">
        <f t="shared" si="333"/>
        <v>0</v>
      </c>
      <c r="DQ27" s="17">
        <f t="shared" si="333"/>
        <v>0</v>
      </c>
      <c r="DR27" s="319">
        <f>SUM(DF27:DQ27)</f>
        <v>0</v>
      </c>
      <c r="DS27" s="17">
        <f t="shared" si="334"/>
        <v>0</v>
      </c>
      <c r="DT27" s="17">
        <f t="shared" si="334"/>
        <v>0</v>
      </c>
      <c r="DU27" s="17">
        <f t="shared" si="334"/>
        <v>0</v>
      </c>
      <c r="DV27" s="17">
        <f t="shared" si="334"/>
        <v>0</v>
      </c>
      <c r="DW27" s="17">
        <f t="shared" si="334"/>
        <v>0</v>
      </c>
      <c r="DX27" s="17">
        <f t="shared" si="334"/>
        <v>0</v>
      </c>
      <c r="DY27" s="17">
        <f t="shared" si="334"/>
        <v>0</v>
      </c>
      <c r="DZ27" s="17">
        <f t="shared" si="334"/>
        <v>0</v>
      </c>
      <c r="EA27" s="17">
        <f t="shared" si="334"/>
        <v>0</v>
      </c>
      <c r="EB27" s="17">
        <f t="shared" si="334"/>
        <v>0</v>
      </c>
      <c r="EC27" s="17">
        <f t="shared" si="334"/>
        <v>0</v>
      </c>
      <c r="ED27" s="17">
        <f t="shared" si="334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325"/>
        <v>0</v>
      </c>
      <c r="G28" s="17">
        <f t="shared" si="325"/>
        <v>0</v>
      </c>
      <c r="H28" s="17">
        <f t="shared" si="325"/>
        <v>0</v>
      </c>
      <c r="I28" s="17">
        <f t="shared" si="325"/>
        <v>0</v>
      </c>
      <c r="J28" s="17">
        <f t="shared" si="325"/>
        <v>0</v>
      </c>
      <c r="K28" s="17">
        <f t="shared" si="325"/>
        <v>0</v>
      </c>
      <c r="L28" s="17">
        <f t="shared" si="325"/>
        <v>0</v>
      </c>
      <c r="M28" s="17">
        <f t="shared" si="325"/>
        <v>0</v>
      </c>
      <c r="N28" s="17">
        <f t="shared" si="325"/>
        <v>0</v>
      </c>
      <c r="O28" s="17">
        <f t="shared" si="325"/>
        <v>0</v>
      </c>
      <c r="P28" s="17">
        <f t="shared" si="325"/>
        <v>0</v>
      </c>
      <c r="Q28" s="17">
        <f t="shared" si="325"/>
        <v>0</v>
      </c>
      <c r="R28" s="319">
        <f t="shared" si="306"/>
        <v>0</v>
      </c>
      <c r="S28" s="17">
        <f t="shared" ref="S28:W30" si="335">IF(S$2&gt;=$B$18,$E28,0)</f>
        <v>0</v>
      </c>
      <c r="T28" s="17">
        <f t="shared" si="335"/>
        <v>0</v>
      </c>
      <c r="U28" s="17">
        <f t="shared" si="335"/>
        <v>0</v>
      </c>
      <c r="V28" s="17">
        <f t="shared" si="335"/>
        <v>0</v>
      </c>
      <c r="W28" s="17">
        <f t="shared" si="335"/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319">
        <f t="shared" ref="AE28:AE32" si="336">SUM(S28:AD28)</f>
        <v>0</v>
      </c>
      <c r="AF28" s="17">
        <f t="shared" si="327"/>
        <v>0</v>
      </c>
      <c r="AG28" s="17">
        <f t="shared" si="327"/>
        <v>0</v>
      </c>
      <c r="AH28" s="17">
        <f t="shared" si="327"/>
        <v>0</v>
      </c>
      <c r="AI28" s="17">
        <f t="shared" si="327"/>
        <v>0</v>
      </c>
      <c r="AJ28" s="17">
        <f t="shared" si="327"/>
        <v>0</v>
      </c>
      <c r="AK28" s="17">
        <f t="shared" si="327"/>
        <v>0</v>
      </c>
      <c r="AL28" s="17">
        <f t="shared" si="327"/>
        <v>0</v>
      </c>
      <c r="AM28" s="17">
        <f t="shared" si="327"/>
        <v>0</v>
      </c>
      <c r="AN28" s="17">
        <f t="shared" si="327"/>
        <v>0</v>
      </c>
      <c r="AO28" s="17">
        <f t="shared" si="327"/>
        <v>0</v>
      </c>
      <c r="AP28" s="17">
        <f t="shared" si="327"/>
        <v>0</v>
      </c>
      <c r="AQ28" s="17">
        <f t="shared" si="327"/>
        <v>0</v>
      </c>
      <c r="AR28" s="319">
        <f t="shared" ref="AR28:AR32" si="337">SUM(AF28:AQ28)</f>
        <v>0</v>
      </c>
      <c r="AS28" s="17">
        <f t="shared" si="328"/>
        <v>0</v>
      </c>
      <c r="AT28" s="17">
        <f t="shared" si="328"/>
        <v>0</v>
      </c>
      <c r="AU28" s="17">
        <f t="shared" si="328"/>
        <v>0</v>
      </c>
      <c r="AV28" s="17">
        <f t="shared" si="328"/>
        <v>0</v>
      </c>
      <c r="AW28" s="17">
        <f t="shared" si="328"/>
        <v>0</v>
      </c>
      <c r="AX28" s="17">
        <f t="shared" si="328"/>
        <v>0</v>
      </c>
      <c r="AY28" s="17">
        <f t="shared" si="328"/>
        <v>0</v>
      </c>
      <c r="AZ28" s="17">
        <f t="shared" si="328"/>
        <v>0</v>
      </c>
      <c r="BA28" s="17">
        <f t="shared" si="328"/>
        <v>0</v>
      </c>
      <c r="BB28" s="17">
        <f t="shared" si="328"/>
        <v>0</v>
      </c>
      <c r="BC28" s="17">
        <f t="shared" si="328"/>
        <v>0</v>
      </c>
      <c r="BD28" s="17">
        <f t="shared" si="328"/>
        <v>0</v>
      </c>
      <c r="BE28" s="319">
        <f t="shared" ref="BE28:BE32" si="338">SUM(AS28:BD28)</f>
        <v>0</v>
      </c>
      <c r="BF28" s="17">
        <f t="shared" si="329"/>
        <v>0</v>
      </c>
      <c r="BG28" s="17">
        <f t="shared" si="329"/>
        <v>0</v>
      </c>
      <c r="BH28" s="17">
        <f t="shared" si="329"/>
        <v>0</v>
      </c>
      <c r="BI28" s="17">
        <f t="shared" si="329"/>
        <v>0</v>
      </c>
      <c r="BJ28" s="17">
        <f t="shared" si="329"/>
        <v>0</v>
      </c>
      <c r="BK28" s="17">
        <f t="shared" si="329"/>
        <v>0</v>
      </c>
      <c r="BL28" s="17">
        <f t="shared" si="329"/>
        <v>0</v>
      </c>
      <c r="BM28" s="17">
        <f t="shared" si="329"/>
        <v>0</v>
      </c>
      <c r="BN28" s="17">
        <f t="shared" si="329"/>
        <v>0</v>
      </c>
      <c r="BO28" s="17">
        <f t="shared" si="329"/>
        <v>0</v>
      </c>
      <c r="BP28" s="17">
        <f t="shared" si="329"/>
        <v>0</v>
      </c>
      <c r="BQ28" s="17">
        <f t="shared" si="329"/>
        <v>0</v>
      </c>
      <c r="BR28" s="319">
        <f t="shared" ref="BR28:BR32" si="339">SUM(BF28:BQ28)</f>
        <v>0</v>
      </c>
      <c r="BS28" s="17">
        <f t="shared" si="330"/>
        <v>0</v>
      </c>
      <c r="BT28" s="17">
        <f t="shared" si="330"/>
        <v>0</v>
      </c>
      <c r="BU28" s="17">
        <f t="shared" si="330"/>
        <v>0</v>
      </c>
      <c r="BV28" s="17">
        <f t="shared" si="330"/>
        <v>0</v>
      </c>
      <c r="BW28" s="17">
        <f t="shared" si="330"/>
        <v>0</v>
      </c>
      <c r="BX28" s="17">
        <f t="shared" si="330"/>
        <v>0</v>
      </c>
      <c r="BY28" s="17">
        <f t="shared" si="330"/>
        <v>0</v>
      </c>
      <c r="BZ28" s="17">
        <f t="shared" si="330"/>
        <v>0</v>
      </c>
      <c r="CA28" s="17">
        <f t="shared" si="330"/>
        <v>0</v>
      </c>
      <c r="CB28" s="17">
        <f t="shared" si="330"/>
        <v>0</v>
      </c>
      <c r="CC28" s="17">
        <f t="shared" si="330"/>
        <v>0</v>
      </c>
      <c r="CD28" s="17">
        <f t="shared" si="330"/>
        <v>0</v>
      </c>
      <c r="CE28" s="319">
        <f t="shared" ref="CE28:CE32" si="340">SUM(BS28:CD28)</f>
        <v>0</v>
      </c>
      <c r="CF28" s="17">
        <f t="shared" si="331"/>
        <v>0</v>
      </c>
      <c r="CG28" s="17">
        <f t="shared" si="331"/>
        <v>0</v>
      </c>
      <c r="CH28" s="17">
        <f t="shared" si="331"/>
        <v>0</v>
      </c>
      <c r="CI28" s="17">
        <f t="shared" si="331"/>
        <v>0</v>
      </c>
      <c r="CJ28" s="17">
        <f t="shared" si="331"/>
        <v>0</v>
      </c>
      <c r="CK28" s="17">
        <f t="shared" si="331"/>
        <v>0</v>
      </c>
      <c r="CL28" s="17">
        <f t="shared" si="331"/>
        <v>0</v>
      </c>
      <c r="CM28" s="17">
        <f t="shared" si="331"/>
        <v>0</v>
      </c>
      <c r="CN28" s="17">
        <f t="shared" si="331"/>
        <v>0</v>
      </c>
      <c r="CO28" s="17">
        <f t="shared" si="331"/>
        <v>0</v>
      </c>
      <c r="CP28" s="17">
        <f t="shared" si="331"/>
        <v>0</v>
      </c>
      <c r="CQ28" s="17">
        <f t="shared" si="331"/>
        <v>0</v>
      </c>
      <c r="CR28" s="319">
        <f t="shared" ref="CR28:CR32" si="341">SUM(CF28:CQ28)</f>
        <v>0</v>
      </c>
      <c r="CS28" s="17">
        <f t="shared" si="332"/>
        <v>0</v>
      </c>
      <c r="CT28" s="17">
        <f t="shared" si="332"/>
        <v>0</v>
      </c>
      <c r="CU28" s="17">
        <f t="shared" si="332"/>
        <v>0</v>
      </c>
      <c r="CV28" s="17">
        <f t="shared" si="332"/>
        <v>0</v>
      </c>
      <c r="CW28" s="17">
        <f t="shared" si="332"/>
        <v>0</v>
      </c>
      <c r="CX28" s="17">
        <f t="shared" si="332"/>
        <v>0</v>
      </c>
      <c r="CY28" s="17">
        <f t="shared" si="332"/>
        <v>0</v>
      </c>
      <c r="CZ28" s="17">
        <f t="shared" si="332"/>
        <v>0</v>
      </c>
      <c r="DA28" s="17">
        <f t="shared" si="332"/>
        <v>0</v>
      </c>
      <c r="DB28" s="17">
        <f t="shared" si="332"/>
        <v>0</v>
      </c>
      <c r="DC28" s="17">
        <f t="shared" si="332"/>
        <v>0</v>
      </c>
      <c r="DD28" s="17">
        <f t="shared" si="332"/>
        <v>0</v>
      </c>
      <c r="DE28" s="319">
        <f t="shared" ref="DE28:DE32" si="342">SUM(CS28:DD28)</f>
        <v>0</v>
      </c>
      <c r="DF28" s="17">
        <f t="shared" si="333"/>
        <v>0</v>
      </c>
      <c r="DG28" s="17">
        <f t="shared" si="333"/>
        <v>0</v>
      </c>
      <c r="DH28" s="17">
        <f t="shared" si="333"/>
        <v>0</v>
      </c>
      <c r="DI28" s="17">
        <f t="shared" si="333"/>
        <v>0</v>
      </c>
      <c r="DJ28" s="17">
        <f t="shared" si="333"/>
        <v>0</v>
      </c>
      <c r="DK28" s="17">
        <f t="shared" si="333"/>
        <v>0</v>
      </c>
      <c r="DL28" s="17">
        <f t="shared" si="333"/>
        <v>0</v>
      </c>
      <c r="DM28" s="17">
        <f t="shared" si="333"/>
        <v>0</v>
      </c>
      <c r="DN28" s="17">
        <f t="shared" si="333"/>
        <v>0</v>
      </c>
      <c r="DO28" s="17">
        <f t="shared" si="333"/>
        <v>0</v>
      </c>
      <c r="DP28" s="17">
        <f t="shared" si="333"/>
        <v>0</v>
      </c>
      <c r="DQ28" s="17">
        <f t="shared" si="333"/>
        <v>0</v>
      </c>
      <c r="DR28" s="319">
        <f t="shared" ref="DR28:DR32" si="343">SUM(DF28:DQ28)</f>
        <v>0</v>
      </c>
      <c r="DS28" s="17">
        <f t="shared" si="334"/>
        <v>0</v>
      </c>
      <c r="DT28" s="17">
        <f t="shared" si="334"/>
        <v>0</v>
      </c>
      <c r="DU28" s="17">
        <f t="shared" si="334"/>
        <v>0</v>
      </c>
      <c r="DV28" s="17">
        <f t="shared" si="334"/>
        <v>0</v>
      </c>
      <c r="DW28" s="17">
        <f t="shared" si="334"/>
        <v>0</v>
      </c>
      <c r="DX28" s="17">
        <f t="shared" si="334"/>
        <v>0</v>
      </c>
      <c r="DY28" s="17">
        <f t="shared" si="334"/>
        <v>0</v>
      </c>
      <c r="DZ28" s="17">
        <f t="shared" si="334"/>
        <v>0</v>
      </c>
      <c r="EA28" s="17">
        <f t="shared" si="334"/>
        <v>0</v>
      </c>
      <c r="EB28" s="17">
        <f t="shared" si="334"/>
        <v>0</v>
      </c>
      <c r="EC28" s="17">
        <f t="shared" si="334"/>
        <v>0</v>
      </c>
      <c r="ED28" s="17">
        <f t="shared" si="334"/>
        <v>0</v>
      </c>
      <c r="EE28" s="391">
        <f t="shared" ref="EE28:EE32" si="344">SUM(DS28:ED28)</f>
        <v>0</v>
      </c>
    </row>
    <row r="29" spans="1:135" x14ac:dyDescent="0.2">
      <c r="A29" s="1"/>
      <c r="D29" s="35" t="s">
        <v>233</v>
      </c>
      <c r="E29" s="37"/>
      <c r="F29" s="17">
        <f t="shared" si="325"/>
        <v>0</v>
      </c>
      <c r="G29" s="17">
        <f t="shared" si="325"/>
        <v>0</v>
      </c>
      <c r="H29" s="17">
        <f t="shared" si="325"/>
        <v>0</v>
      </c>
      <c r="I29" s="17">
        <f t="shared" si="325"/>
        <v>0</v>
      </c>
      <c r="J29" s="17">
        <f t="shared" si="325"/>
        <v>0</v>
      </c>
      <c r="K29" s="17">
        <f t="shared" si="325"/>
        <v>0</v>
      </c>
      <c r="L29" s="17">
        <f t="shared" si="325"/>
        <v>0</v>
      </c>
      <c r="M29" s="17">
        <f t="shared" si="325"/>
        <v>0</v>
      </c>
      <c r="N29" s="17">
        <f t="shared" si="325"/>
        <v>0</v>
      </c>
      <c r="O29" s="17">
        <f t="shared" si="325"/>
        <v>0</v>
      </c>
      <c r="P29" s="17">
        <f t="shared" si="325"/>
        <v>0</v>
      </c>
      <c r="Q29" s="17">
        <f t="shared" si="325"/>
        <v>0</v>
      </c>
      <c r="R29" s="319">
        <f t="shared" si="306"/>
        <v>0</v>
      </c>
      <c r="S29" s="17">
        <f t="shared" si="335"/>
        <v>0</v>
      </c>
      <c r="T29" s="17">
        <f t="shared" si="335"/>
        <v>0</v>
      </c>
      <c r="U29" s="17">
        <f t="shared" si="335"/>
        <v>0</v>
      </c>
      <c r="V29" s="17">
        <f t="shared" si="335"/>
        <v>0</v>
      </c>
      <c r="W29" s="17">
        <f t="shared" si="335"/>
        <v>0</v>
      </c>
      <c r="X29" s="17">
        <v>0</v>
      </c>
      <c r="Y29" s="17">
        <f>IF(Y$2&gt;=$B$18,$E29,0)</f>
        <v>0</v>
      </c>
      <c r="Z29" s="17">
        <f>IF(Z$2&gt;=$B$18,$E29,0)</f>
        <v>0</v>
      </c>
      <c r="AA29" s="17">
        <v>0</v>
      </c>
      <c r="AB29" s="17">
        <f t="shared" ref="AB29:AC30" si="345">IF(AB$2&gt;=$B$18,$E29,0)</f>
        <v>0</v>
      </c>
      <c r="AC29" s="17">
        <f t="shared" si="345"/>
        <v>0</v>
      </c>
      <c r="AD29" s="17">
        <v>0</v>
      </c>
      <c r="AE29" s="319">
        <f t="shared" si="336"/>
        <v>0</v>
      </c>
      <c r="AF29" s="17">
        <f t="shared" si="327"/>
        <v>0</v>
      </c>
      <c r="AG29" s="17">
        <f t="shared" si="327"/>
        <v>0</v>
      </c>
      <c r="AH29" s="17">
        <f t="shared" si="327"/>
        <v>0</v>
      </c>
      <c r="AI29" s="17">
        <f t="shared" si="327"/>
        <v>0</v>
      </c>
      <c r="AJ29" s="17">
        <f t="shared" si="327"/>
        <v>0</v>
      </c>
      <c r="AK29" s="17">
        <f t="shared" si="327"/>
        <v>0</v>
      </c>
      <c r="AL29" s="17">
        <f t="shared" si="327"/>
        <v>0</v>
      </c>
      <c r="AM29" s="17">
        <f t="shared" si="327"/>
        <v>0</v>
      </c>
      <c r="AN29" s="17">
        <f t="shared" si="327"/>
        <v>0</v>
      </c>
      <c r="AO29" s="17">
        <f t="shared" si="327"/>
        <v>0</v>
      </c>
      <c r="AP29" s="17">
        <f t="shared" si="327"/>
        <v>0</v>
      </c>
      <c r="AQ29" s="17">
        <f t="shared" si="327"/>
        <v>0</v>
      </c>
      <c r="AR29" s="319">
        <f t="shared" si="337"/>
        <v>0</v>
      </c>
      <c r="AS29" s="17">
        <f t="shared" si="328"/>
        <v>0</v>
      </c>
      <c r="AT29" s="17">
        <f t="shared" si="328"/>
        <v>0</v>
      </c>
      <c r="AU29" s="17">
        <f t="shared" si="328"/>
        <v>0</v>
      </c>
      <c r="AV29" s="17">
        <f t="shared" si="328"/>
        <v>0</v>
      </c>
      <c r="AW29" s="17">
        <f t="shared" si="328"/>
        <v>0</v>
      </c>
      <c r="AX29" s="17">
        <f t="shared" si="328"/>
        <v>0</v>
      </c>
      <c r="AY29" s="17">
        <f t="shared" si="328"/>
        <v>0</v>
      </c>
      <c r="AZ29" s="17">
        <f t="shared" si="328"/>
        <v>0</v>
      </c>
      <c r="BA29" s="17">
        <f t="shared" si="328"/>
        <v>0</v>
      </c>
      <c r="BB29" s="17">
        <f t="shared" si="328"/>
        <v>0</v>
      </c>
      <c r="BC29" s="17">
        <f t="shared" si="328"/>
        <v>0</v>
      </c>
      <c r="BD29" s="17">
        <f t="shared" si="328"/>
        <v>0</v>
      </c>
      <c r="BE29" s="319">
        <f t="shared" si="338"/>
        <v>0</v>
      </c>
      <c r="BF29" s="17">
        <f t="shared" si="329"/>
        <v>0</v>
      </c>
      <c r="BG29" s="17">
        <f t="shared" si="329"/>
        <v>0</v>
      </c>
      <c r="BH29" s="17">
        <f t="shared" si="329"/>
        <v>0</v>
      </c>
      <c r="BI29" s="17">
        <f t="shared" si="329"/>
        <v>0</v>
      </c>
      <c r="BJ29" s="17">
        <f t="shared" si="329"/>
        <v>0</v>
      </c>
      <c r="BK29" s="17">
        <f t="shared" si="329"/>
        <v>0</v>
      </c>
      <c r="BL29" s="17">
        <f t="shared" si="329"/>
        <v>0</v>
      </c>
      <c r="BM29" s="17">
        <f t="shared" si="329"/>
        <v>0</v>
      </c>
      <c r="BN29" s="17">
        <f t="shared" si="329"/>
        <v>0</v>
      </c>
      <c r="BO29" s="17">
        <f t="shared" si="329"/>
        <v>0</v>
      </c>
      <c r="BP29" s="17">
        <f t="shared" si="329"/>
        <v>0</v>
      </c>
      <c r="BQ29" s="17">
        <f t="shared" si="329"/>
        <v>0</v>
      </c>
      <c r="BR29" s="319">
        <f t="shared" si="339"/>
        <v>0</v>
      </c>
      <c r="BS29" s="17">
        <f t="shared" si="330"/>
        <v>0</v>
      </c>
      <c r="BT29" s="17">
        <f t="shared" si="330"/>
        <v>0</v>
      </c>
      <c r="BU29" s="17">
        <f t="shared" si="330"/>
        <v>0</v>
      </c>
      <c r="BV29" s="17">
        <f t="shared" si="330"/>
        <v>0</v>
      </c>
      <c r="BW29" s="17">
        <f t="shared" si="330"/>
        <v>0</v>
      </c>
      <c r="BX29" s="17">
        <f t="shared" si="330"/>
        <v>0</v>
      </c>
      <c r="BY29" s="17">
        <f t="shared" si="330"/>
        <v>0</v>
      </c>
      <c r="BZ29" s="17">
        <f t="shared" si="330"/>
        <v>0</v>
      </c>
      <c r="CA29" s="17">
        <f t="shared" si="330"/>
        <v>0</v>
      </c>
      <c r="CB29" s="17">
        <f t="shared" si="330"/>
        <v>0</v>
      </c>
      <c r="CC29" s="17">
        <f t="shared" si="330"/>
        <v>0</v>
      </c>
      <c r="CD29" s="17">
        <f t="shared" si="330"/>
        <v>0</v>
      </c>
      <c r="CE29" s="319">
        <f t="shared" si="340"/>
        <v>0</v>
      </c>
      <c r="CF29" s="17">
        <f t="shared" si="331"/>
        <v>0</v>
      </c>
      <c r="CG29" s="17">
        <f t="shared" si="331"/>
        <v>0</v>
      </c>
      <c r="CH29" s="17">
        <f t="shared" si="331"/>
        <v>0</v>
      </c>
      <c r="CI29" s="17">
        <f t="shared" si="331"/>
        <v>0</v>
      </c>
      <c r="CJ29" s="17">
        <f t="shared" si="331"/>
        <v>0</v>
      </c>
      <c r="CK29" s="17">
        <f t="shared" si="331"/>
        <v>0</v>
      </c>
      <c r="CL29" s="17">
        <f t="shared" si="331"/>
        <v>0</v>
      </c>
      <c r="CM29" s="17">
        <f t="shared" si="331"/>
        <v>0</v>
      </c>
      <c r="CN29" s="17">
        <f t="shared" si="331"/>
        <v>0</v>
      </c>
      <c r="CO29" s="17">
        <f t="shared" si="331"/>
        <v>0</v>
      </c>
      <c r="CP29" s="17">
        <f t="shared" si="331"/>
        <v>0</v>
      </c>
      <c r="CQ29" s="17">
        <f t="shared" si="331"/>
        <v>0</v>
      </c>
      <c r="CR29" s="319">
        <f t="shared" si="341"/>
        <v>0</v>
      </c>
      <c r="CS29" s="17">
        <f t="shared" si="332"/>
        <v>0</v>
      </c>
      <c r="CT29" s="17">
        <f t="shared" si="332"/>
        <v>0</v>
      </c>
      <c r="CU29" s="17">
        <f t="shared" si="332"/>
        <v>0</v>
      </c>
      <c r="CV29" s="17">
        <f t="shared" si="332"/>
        <v>0</v>
      </c>
      <c r="CW29" s="17">
        <f t="shared" si="332"/>
        <v>0</v>
      </c>
      <c r="CX29" s="17">
        <f t="shared" si="332"/>
        <v>0</v>
      </c>
      <c r="CY29" s="17">
        <f t="shared" si="332"/>
        <v>0</v>
      </c>
      <c r="CZ29" s="17">
        <f t="shared" si="332"/>
        <v>0</v>
      </c>
      <c r="DA29" s="17">
        <f t="shared" si="332"/>
        <v>0</v>
      </c>
      <c r="DB29" s="17">
        <f t="shared" si="332"/>
        <v>0</v>
      </c>
      <c r="DC29" s="17">
        <f t="shared" si="332"/>
        <v>0</v>
      </c>
      <c r="DD29" s="17">
        <f t="shared" si="332"/>
        <v>0</v>
      </c>
      <c r="DE29" s="319">
        <f t="shared" si="342"/>
        <v>0</v>
      </c>
      <c r="DF29" s="17">
        <f t="shared" si="333"/>
        <v>0</v>
      </c>
      <c r="DG29" s="17">
        <f t="shared" si="333"/>
        <v>0</v>
      </c>
      <c r="DH29" s="17">
        <f t="shared" si="333"/>
        <v>0</v>
      </c>
      <c r="DI29" s="17">
        <f t="shared" si="333"/>
        <v>0</v>
      </c>
      <c r="DJ29" s="17">
        <f t="shared" si="333"/>
        <v>0</v>
      </c>
      <c r="DK29" s="17">
        <f t="shared" si="333"/>
        <v>0</v>
      </c>
      <c r="DL29" s="17">
        <f t="shared" si="333"/>
        <v>0</v>
      </c>
      <c r="DM29" s="17">
        <f t="shared" si="333"/>
        <v>0</v>
      </c>
      <c r="DN29" s="17">
        <f t="shared" si="333"/>
        <v>0</v>
      </c>
      <c r="DO29" s="17">
        <f t="shared" si="333"/>
        <v>0</v>
      </c>
      <c r="DP29" s="17">
        <f t="shared" si="333"/>
        <v>0</v>
      </c>
      <c r="DQ29" s="17">
        <f t="shared" si="333"/>
        <v>0</v>
      </c>
      <c r="DR29" s="319">
        <f t="shared" si="343"/>
        <v>0</v>
      </c>
      <c r="DS29" s="17">
        <f t="shared" si="334"/>
        <v>0</v>
      </c>
      <c r="DT29" s="17">
        <f t="shared" si="334"/>
        <v>0</v>
      </c>
      <c r="DU29" s="17">
        <f t="shared" si="334"/>
        <v>0</v>
      </c>
      <c r="DV29" s="17">
        <f t="shared" si="334"/>
        <v>0</v>
      </c>
      <c r="DW29" s="17">
        <f t="shared" si="334"/>
        <v>0</v>
      </c>
      <c r="DX29" s="17">
        <f t="shared" si="334"/>
        <v>0</v>
      </c>
      <c r="DY29" s="17">
        <f t="shared" si="334"/>
        <v>0</v>
      </c>
      <c r="DZ29" s="17">
        <f t="shared" si="334"/>
        <v>0</v>
      </c>
      <c r="EA29" s="17">
        <f t="shared" si="334"/>
        <v>0</v>
      </c>
      <c r="EB29" s="17">
        <f t="shared" si="334"/>
        <v>0</v>
      </c>
      <c r="EC29" s="17">
        <f t="shared" si="334"/>
        <v>0</v>
      </c>
      <c r="ED29" s="17">
        <f t="shared" si="334"/>
        <v>0</v>
      </c>
      <c r="EE29" s="391">
        <f t="shared" si="344"/>
        <v>0</v>
      </c>
    </row>
    <row r="30" spans="1:135" x14ac:dyDescent="0.2">
      <c r="A30" s="1"/>
      <c r="D30" s="35" t="s">
        <v>234</v>
      </c>
      <c r="E30" s="37"/>
      <c r="F30" s="17">
        <f t="shared" si="325"/>
        <v>0</v>
      </c>
      <c r="G30" s="17">
        <f t="shared" si="325"/>
        <v>0</v>
      </c>
      <c r="H30" s="17">
        <f t="shared" si="325"/>
        <v>0</v>
      </c>
      <c r="I30" s="17">
        <f t="shared" si="325"/>
        <v>0</v>
      </c>
      <c r="J30" s="17">
        <f t="shared" si="325"/>
        <v>0</v>
      </c>
      <c r="K30" s="17">
        <f t="shared" si="325"/>
        <v>0</v>
      </c>
      <c r="L30" s="17">
        <f t="shared" si="325"/>
        <v>0</v>
      </c>
      <c r="M30" s="17">
        <f t="shared" si="325"/>
        <v>0</v>
      </c>
      <c r="N30" s="17">
        <f t="shared" si="325"/>
        <v>0</v>
      </c>
      <c r="O30" s="17">
        <f t="shared" si="325"/>
        <v>0</v>
      </c>
      <c r="P30" s="17">
        <f t="shared" si="325"/>
        <v>0</v>
      </c>
      <c r="Q30" s="17">
        <f t="shared" si="325"/>
        <v>0</v>
      </c>
      <c r="R30" s="319">
        <f t="shared" si="306"/>
        <v>0</v>
      </c>
      <c r="S30" s="17">
        <f t="shared" si="335"/>
        <v>0</v>
      </c>
      <c r="T30" s="17">
        <f t="shared" si="335"/>
        <v>0</v>
      </c>
      <c r="U30" s="17">
        <f t="shared" si="335"/>
        <v>0</v>
      </c>
      <c r="V30" s="17">
        <f t="shared" si="335"/>
        <v>0</v>
      </c>
      <c r="W30" s="17">
        <f t="shared" si="335"/>
        <v>0</v>
      </c>
      <c r="X30" s="17">
        <v>0</v>
      </c>
      <c r="Y30" s="17">
        <f>IF(Y$2&gt;=$B$18,$E30,0)</f>
        <v>0</v>
      </c>
      <c r="Z30" s="17">
        <f>IF(Z$2&gt;=$B$18,$E30,0)</f>
        <v>0</v>
      </c>
      <c r="AA30" s="17">
        <v>0</v>
      </c>
      <c r="AB30" s="17">
        <f t="shared" si="345"/>
        <v>0</v>
      </c>
      <c r="AC30" s="17">
        <f t="shared" si="345"/>
        <v>0</v>
      </c>
      <c r="AD30" s="17">
        <v>0</v>
      </c>
      <c r="AE30" s="319">
        <f t="shared" si="336"/>
        <v>0</v>
      </c>
      <c r="AF30" s="17">
        <f t="shared" si="327"/>
        <v>0</v>
      </c>
      <c r="AG30" s="17">
        <f t="shared" si="327"/>
        <v>0</v>
      </c>
      <c r="AH30" s="17">
        <f t="shared" si="327"/>
        <v>0</v>
      </c>
      <c r="AI30" s="17">
        <f t="shared" si="327"/>
        <v>0</v>
      </c>
      <c r="AJ30" s="17">
        <f t="shared" si="327"/>
        <v>0</v>
      </c>
      <c r="AK30" s="17">
        <f t="shared" si="327"/>
        <v>0</v>
      </c>
      <c r="AL30" s="17">
        <f t="shared" si="327"/>
        <v>0</v>
      </c>
      <c r="AM30" s="17">
        <f t="shared" si="327"/>
        <v>0</v>
      </c>
      <c r="AN30" s="17">
        <f t="shared" si="327"/>
        <v>0</v>
      </c>
      <c r="AO30" s="17">
        <f t="shared" si="327"/>
        <v>0</v>
      </c>
      <c r="AP30" s="17">
        <f t="shared" si="327"/>
        <v>0</v>
      </c>
      <c r="AQ30" s="17">
        <f t="shared" si="327"/>
        <v>0</v>
      </c>
      <c r="AR30" s="319">
        <f t="shared" si="337"/>
        <v>0</v>
      </c>
      <c r="AS30" s="17">
        <f t="shared" si="328"/>
        <v>0</v>
      </c>
      <c r="AT30" s="17">
        <f t="shared" si="328"/>
        <v>0</v>
      </c>
      <c r="AU30" s="17">
        <f t="shared" si="328"/>
        <v>0</v>
      </c>
      <c r="AV30" s="17">
        <f t="shared" si="328"/>
        <v>0</v>
      </c>
      <c r="AW30" s="17">
        <f t="shared" si="328"/>
        <v>0</v>
      </c>
      <c r="AX30" s="17">
        <f t="shared" si="328"/>
        <v>0</v>
      </c>
      <c r="AY30" s="17">
        <f t="shared" si="328"/>
        <v>0</v>
      </c>
      <c r="AZ30" s="17">
        <f t="shared" si="328"/>
        <v>0</v>
      </c>
      <c r="BA30" s="17">
        <f t="shared" si="328"/>
        <v>0</v>
      </c>
      <c r="BB30" s="17">
        <f t="shared" si="328"/>
        <v>0</v>
      </c>
      <c r="BC30" s="17">
        <f t="shared" si="328"/>
        <v>0</v>
      </c>
      <c r="BD30" s="17">
        <f t="shared" si="328"/>
        <v>0</v>
      </c>
      <c r="BE30" s="319">
        <f t="shared" si="338"/>
        <v>0</v>
      </c>
      <c r="BF30" s="17">
        <f t="shared" si="329"/>
        <v>0</v>
      </c>
      <c r="BG30" s="17">
        <f t="shared" si="329"/>
        <v>0</v>
      </c>
      <c r="BH30" s="17">
        <f t="shared" si="329"/>
        <v>0</v>
      </c>
      <c r="BI30" s="17">
        <f t="shared" si="329"/>
        <v>0</v>
      </c>
      <c r="BJ30" s="17">
        <f t="shared" si="329"/>
        <v>0</v>
      </c>
      <c r="BK30" s="17">
        <f t="shared" si="329"/>
        <v>0</v>
      </c>
      <c r="BL30" s="17">
        <f t="shared" si="329"/>
        <v>0</v>
      </c>
      <c r="BM30" s="17">
        <f t="shared" si="329"/>
        <v>0</v>
      </c>
      <c r="BN30" s="17">
        <f t="shared" si="329"/>
        <v>0</v>
      </c>
      <c r="BO30" s="17">
        <f t="shared" si="329"/>
        <v>0</v>
      </c>
      <c r="BP30" s="17">
        <f t="shared" si="329"/>
        <v>0</v>
      </c>
      <c r="BQ30" s="17">
        <f t="shared" si="329"/>
        <v>0</v>
      </c>
      <c r="BR30" s="319">
        <f t="shared" si="339"/>
        <v>0</v>
      </c>
      <c r="BS30" s="17">
        <f t="shared" si="330"/>
        <v>0</v>
      </c>
      <c r="BT30" s="17">
        <f t="shared" si="330"/>
        <v>0</v>
      </c>
      <c r="BU30" s="17">
        <f t="shared" si="330"/>
        <v>0</v>
      </c>
      <c r="BV30" s="17">
        <f t="shared" si="330"/>
        <v>0</v>
      </c>
      <c r="BW30" s="17">
        <f t="shared" si="330"/>
        <v>0</v>
      </c>
      <c r="BX30" s="17">
        <f t="shared" si="330"/>
        <v>0</v>
      </c>
      <c r="BY30" s="17">
        <f t="shared" si="330"/>
        <v>0</v>
      </c>
      <c r="BZ30" s="17">
        <f t="shared" si="330"/>
        <v>0</v>
      </c>
      <c r="CA30" s="17">
        <f t="shared" si="330"/>
        <v>0</v>
      </c>
      <c r="CB30" s="17">
        <f t="shared" si="330"/>
        <v>0</v>
      </c>
      <c r="CC30" s="17">
        <f t="shared" si="330"/>
        <v>0</v>
      </c>
      <c r="CD30" s="17">
        <f t="shared" si="330"/>
        <v>0</v>
      </c>
      <c r="CE30" s="319">
        <f t="shared" si="340"/>
        <v>0</v>
      </c>
      <c r="CF30" s="17">
        <f t="shared" si="331"/>
        <v>0</v>
      </c>
      <c r="CG30" s="17">
        <f t="shared" si="331"/>
        <v>0</v>
      </c>
      <c r="CH30" s="17">
        <f t="shared" si="331"/>
        <v>0</v>
      </c>
      <c r="CI30" s="17">
        <f t="shared" si="331"/>
        <v>0</v>
      </c>
      <c r="CJ30" s="17">
        <f t="shared" si="331"/>
        <v>0</v>
      </c>
      <c r="CK30" s="17">
        <f t="shared" si="331"/>
        <v>0</v>
      </c>
      <c r="CL30" s="17">
        <f t="shared" si="331"/>
        <v>0</v>
      </c>
      <c r="CM30" s="17">
        <f t="shared" si="331"/>
        <v>0</v>
      </c>
      <c r="CN30" s="17">
        <f t="shared" si="331"/>
        <v>0</v>
      </c>
      <c r="CO30" s="17">
        <f t="shared" si="331"/>
        <v>0</v>
      </c>
      <c r="CP30" s="17">
        <f t="shared" si="331"/>
        <v>0</v>
      </c>
      <c r="CQ30" s="17">
        <f t="shared" si="331"/>
        <v>0</v>
      </c>
      <c r="CR30" s="319">
        <f t="shared" si="341"/>
        <v>0</v>
      </c>
      <c r="CS30" s="17">
        <f t="shared" si="332"/>
        <v>0</v>
      </c>
      <c r="CT30" s="17">
        <f t="shared" si="332"/>
        <v>0</v>
      </c>
      <c r="CU30" s="17">
        <f t="shared" si="332"/>
        <v>0</v>
      </c>
      <c r="CV30" s="17">
        <f t="shared" si="332"/>
        <v>0</v>
      </c>
      <c r="CW30" s="17">
        <f t="shared" si="332"/>
        <v>0</v>
      </c>
      <c r="CX30" s="17">
        <f t="shared" si="332"/>
        <v>0</v>
      </c>
      <c r="CY30" s="17">
        <f t="shared" si="332"/>
        <v>0</v>
      </c>
      <c r="CZ30" s="17">
        <f t="shared" si="332"/>
        <v>0</v>
      </c>
      <c r="DA30" s="17">
        <f t="shared" si="332"/>
        <v>0</v>
      </c>
      <c r="DB30" s="17">
        <f t="shared" si="332"/>
        <v>0</v>
      </c>
      <c r="DC30" s="17">
        <f t="shared" si="332"/>
        <v>0</v>
      </c>
      <c r="DD30" s="17">
        <f t="shared" si="332"/>
        <v>0</v>
      </c>
      <c r="DE30" s="319">
        <f t="shared" si="342"/>
        <v>0</v>
      </c>
      <c r="DF30" s="17">
        <f t="shared" si="333"/>
        <v>0</v>
      </c>
      <c r="DG30" s="17">
        <f t="shared" si="333"/>
        <v>0</v>
      </c>
      <c r="DH30" s="17">
        <f t="shared" si="333"/>
        <v>0</v>
      </c>
      <c r="DI30" s="17">
        <f t="shared" si="333"/>
        <v>0</v>
      </c>
      <c r="DJ30" s="17">
        <f t="shared" si="333"/>
        <v>0</v>
      </c>
      <c r="DK30" s="17">
        <f t="shared" si="333"/>
        <v>0</v>
      </c>
      <c r="DL30" s="17">
        <f t="shared" si="333"/>
        <v>0</v>
      </c>
      <c r="DM30" s="17">
        <f t="shared" si="333"/>
        <v>0</v>
      </c>
      <c r="DN30" s="17">
        <f t="shared" si="333"/>
        <v>0</v>
      </c>
      <c r="DO30" s="17">
        <f t="shared" si="333"/>
        <v>0</v>
      </c>
      <c r="DP30" s="17">
        <f t="shared" si="333"/>
        <v>0</v>
      </c>
      <c r="DQ30" s="17">
        <f t="shared" si="333"/>
        <v>0</v>
      </c>
      <c r="DR30" s="319">
        <f t="shared" si="343"/>
        <v>0</v>
      </c>
      <c r="DS30" s="17">
        <f t="shared" si="334"/>
        <v>0</v>
      </c>
      <c r="DT30" s="17">
        <f t="shared" si="334"/>
        <v>0</v>
      </c>
      <c r="DU30" s="17">
        <f t="shared" si="334"/>
        <v>0</v>
      </c>
      <c r="DV30" s="17">
        <f t="shared" si="334"/>
        <v>0</v>
      </c>
      <c r="DW30" s="17">
        <f t="shared" si="334"/>
        <v>0</v>
      </c>
      <c r="DX30" s="17">
        <f t="shared" si="334"/>
        <v>0</v>
      </c>
      <c r="DY30" s="17">
        <f t="shared" si="334"/>
        <v>0</v>
      </c>
      <c r="DZ30" s="17">
        <f t="shared" si="334"/>
        <v>0</v>
      </c>
      <c r="EA30" s="17">
        <f t="shared" si="334"/>
        <v>0</v>
      </c>
      <c r="EB30" s="17">
        <f t="shared" si="334"/>
        <v>0</v>
      </c>
      <c r="EC30" s="17">
        <f t="shared" si="334"/>
        <v>0</v>
      </c>
      <c r="ED30" s="17">
        <f t="shared" si="334"/>
        <v>0</v>
      </c>
      <c r="EE30" s="391">
        <f t="shared" si="344"/>
        <v>0</v>
      </c>
    </row>
    <row r="31" spans="1:135" x14ac:dyDescent="0.2">
      <c r="A31" s="1"/>
      <c r="D31" s="35" t="s">
        <v>249</v>
      </c>
      <c r="E31" s="37"/>
      <c r="F31" s="17">
        <f t="shared" si="325"/>
        <v>0</v>
      </c>
      <c r="G31" s="17">
        <f t="shared" si="325"/>
        <v>0</v>
      </c>
      <c r="H31" s="17">
        <f t="shared" si="325"/>
        <v>0</v>
      </c>
      <c r="I31" s="17">
        <f t="shared" si="325"/>
        <v>0</v>
      </c>
      <c r="J31" s="17">
        <f t="shared" si="325"/>
        <v>0</v>
      </c>
      <c r="K31" s="17">
        <f t="shared" si="325"/>
        <v>0</v>
      </c>
      <c r="L31" s="17">
        <f t="shared" si="325"/>
        <v>0</v>
      </c>
      <c r="M31" s="17">
        <f t="shared" si="325"/>
        <v>0</v>
      </c>
      <c r="N31" s="17">
        <f t="shared" si="325"/>
        <v>0</v>
      </c>
      <c r="O31" s="17">
        <f t="shared" si="325"/>
        <v>0</v>
      </c>
      <c r="P31" s="17">
        <f t="shared" si="325"/>
        <v>0</v>
      </c>
      <c r="Q31" s="17">
        <f t="shared" si="325"/>
        <v>0</v>
      </c>
      <c r="R31" s="319">
        <f t="shared" si="306"/>
        <v>0</v>
      </c>
      <c r="S31" s="17">
        <f t="shared" ref="S31:V33" si="346">IF(S$2&gt;=$B$18,$E31,0)</f>
        <v>0</v>
      </c>
      <c r="T31" s="17">
        <f t="shared" si="346"/>
        <v>0</v>
      </c>
      <c r="U31" s="17">
        <f t="shared" si="346"/>
        <v>0</v>
      </c>
      <c r="V31" s="17">
        <f t="shared" si="346"/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319">
        <f t="shared" si="336"/>
        <v>0</v>
      </c>
      <c r="AF31" s="17">
        <f t="shared" si="327"/>
        <v>0</v>
      </c>
      <c r="AG31" s="17">
        <f t="shared" si="327"/>
        <v>0</v>
      </c>
      <c r="AH31" s="17">
        <f t="shared" si="327"/>
        <v>0</v>
      </c>
      <c r="AI31" s="17">
        <f t="shared" si="327"/>
        <v>0</v>
      </c>
      <c r="AJ31" s="17">
        <f t="shared" si="327"/>
        <v>0</v>
      </c>
      <c r="AK31" s="17">
        <f t="shared" si="327"/>
        <v>0</v>
      </c>
      <c r="AL31" s="17">
        <f t="shared" si="327"/>
        <v>0</v>
      </c>
      <c r="AM31" s="17">
        <f t="shared" si="327"/>
        <v>0</v>
      </c>
      <c r="AN31" s="17">
        <f t="shared" si="327"/>
        <v>0</v>
      </c>
      <c r="AO31" s="17">
        <f t="shared" si="327"/>
        <v>0</v>
      </c>
      <c r="AP31" s="17">
        <f t="shared" si="327"/>
        <v>0</v>
      </c>
      <c r="AQ31" s="17">
        <f t="shared" si="327"/>
        <v>0</v>
      </c>
      <c r="AR31" s="319">
        <f t="shared" si="337"/>
        <v>0</v>
      </c>
      <c r="AS31" s="17">
        <f t="shared" si="328"/>
        <v>0</v>
      </c>
      <c r="AT31" s="17">
        <f t="shared" si="328"/>
        <v>0</v>
      </c>
      <c r="AU31" s="17">
        <f t="shared" si="328"/>
        <v>0</v>
      </c>
      <c r="AV31" s="17">
        <f t="shared" si="328"/>
        <v>0</v>
      </c>
      <c r="AW31" s="17">
        <f t="shared" si="328"/>
        <v>0</v>
      </c>
      <c r="AX31" s="17">
        <f t="shared" si="328"/>
        <v>0</v>
      </c>
      <c r="AY31" s="17">
        <f t="shared" si="328"/>
        <v>0</v>
      </c>
      <c r="AZ31" s="17">
        <f t="shared" si="328"/>
        <v>0</v>
      </c>
      <c r="BA31" s="17">
        <f t="shared" si="328"/>
        <v>0</v>
      </c>
      <c r="BB31" s="17">
        <f t="shared" si="328"/>
        <v>0</v>
      </c>
      <c r="BC31" s="17">
        <f t="shared" si="328"/>
        <v>0</v>
      </c>
      <c r="BD31" s="17">
        <f t="shared" si="328"/>
        <v>0</v>
      </c>
      <c r="BE31" s="319">
        <f t="shared" si="338"/>
        <v>0</v>
      </c>
      <c r="BF31" s="17">
        <f t="shared" si="329"/>
        <v>0</v>
      </c>
      <c r="BG31" s="17">
        <f t="shared" si="329"/>
        <v>0</v>
      </c>
      <c r="BH31" s="17">
        <f t="shared" si="329"/>
        <v>0</v>
      </c>
      <c r="BI31" s="17">
        <f t="shared" si="329"/>
        <v>0</v>
      </c>
      <c r="BJ31" s="17">
        <f t="shared" si="329"/>
        <v>0</v>
      </c>
      <c r="BK31" s="17">
        <f t="shared" si="329"/>
        <v>0</v>
      </c>
      <c r="BL31" s="17">
        <f t="shared" si="329"/>
        <v>0</v>
      </c>
      <c r="BM31" s="17">
        <f t="shared" si="329"/>
        <v>0</v>
      </c>
      <c r="BN31" s="17">
        <f t="shared" si="329"/>
        <v>0</v>
      </c>
      <c r="BO31" s="17">
        <f t="shared" si="329"/>
        <v>0</v>
      </c>
      <c r="BP31" s="17">
        <f t="shared" si="329"/>
        <v>0</v>
      </c>
      <c r="BQ31" s="17">
        <f t="shared" si="329"/>
        <v>0</v>
      </c>
      <c r="BR31" s="319">
        <f t="shared" si="339"/>
        <v>0</v>
      </c>
      <c r="BS31" s="17">
        <f t="shared" si="330"/>
        <v>0</v>
      </c>
      <c r="BT31" s="17">
        <f t="shared" si="330"/>
        <v>0</v>
      </c>
      <c r="BU31" s="17">
        <f t="shared" si="330"/>
        <v>0</v>
      </c>
      <c r="BV31" s="17">
        <f t="shared" si="330"/>
        <v>0</v>
      </c>
      <c r="BW31" s="17">
        <f t="shared" si="330"/>
        <v>0</v>
      </c>
      <c r="BX31" s="17">
        <f t="shared" si="330"/>
        <v>0</v>
      </c>
      <c r="BY31" s="17">
        <f t="shared" si="330"/>
        <v>0</v>
      </c>
      <c r="BZ31" s="17">
        <f t="shared" si="330"/>
        <v>0</v>
      </c>
      <c r="CA31" s="17">
        <f t="shared" si="330"/>
        <v>0</v>
      </c>
      <c r="CB31" s="17">
        <f t="shared" si="330"/>
        <v>0</v>
      </c>
      <c r="CC31" s="17">
        <f t="shared" si="330"/>
        <v>0</v>
      </c>
      <c r="CD31" s="17">
        <f t="shared" si="330"/>
        <v>0</v>
      </c>
      <c r="CE31" s="319">
        <f t="shared" si="340"/>
        <v>0</v>
      </c>
      <c r="CF31" s="17">
        <f t="shared" si="331"/>
        <v>0</v>
      </c>
      <c r="CG31" s="17">
        <f t="shared" si="331"/>
        <v>0</v>
      </c>
      <c r="CH31" s="17">
        <f t="shared" si="331"/>
        <v>0</v>
      </c>
      <c r="CI31" s="17">
        <f t="shared" si="331"/>
        <v>0</v>
      </c>
      <c r="CJ31" s="17">
        <f t="shared" si="331"/>
        <v>0</v>
      </c>
      <c r="CK31" s="17">
        <f t="shared" si="331"/>
        <v>0</v>
      </c>
      <c r="CL31" s="17">
        <f t="shared" si="331"/>
        <v>0</v>
      </c>
      <c r="CM31" s="17">
        <f t="shared" si="331"/>
        <v>0</v>
      </c>
      <c r="CN31" s="17">
        <f t="shared" si="331"/>
        <v>0</v>
      </c>
      <c r="CO31" s="17">
        <f t="shared" si="331"/>
        <v>0</v>
      </c>
      <c r="CP31" s="17">
        <f t="shared" si="331"/>
        <v>0</v>
      </c>
      <c r="CQ31" s="17">
        <f t="shared" si="331"/>
        <v>0</v>
      </c>
      <c r="CR31" s="319">
        <f t="shared" si="341"/>
        <v>0</v>
      </c>
      <c r="CS31" s="17">
        <f t="shared" si="332"/>
        <v>0</v>
      </c>
      <c r="CT31" s="17">
        <f t="shared" si="332"/>
        <v>0</v>
      </c>
      <c r="CU31" s="17">
        <f t="shared" si="332"/>
        <v>0</v>
      </c>
      <c r="CV31" s="17">
        <f t="shared" si="332"/>
        <v>0</v>
      </c>
      <c r="CW31" s="17">
        <f t="shared" si="332"/>
        <v>0</v>
      </c>
      <c r="CX31" s="17">
        <f t="shared" si="332"/>
        <v>0</v>
      </c>
      <c r="CY31" s="17">
        <f t="shared" si="332"/>
        <v>0</v>
      </c>
      <c r="CZ31" s="17">
        <f t="shared" si="332"/>
        <v>0</v>
      </c>
      <c r="DA31" s="17">
        <f t="shared" si="332"/>
        <v>0</v>
      </c>
      <c r="DB31" s="17">
        <f t="shared" si="332"/>
        <v>0</v>
      </c>
      <c r="DC31" s="17">
        <f t="shared" si="332"/>
        <v>0</v>
      </c>
      <c r="DD31" s="17">
        <f t="shared" si="332"/>
        <v>0</v>
      </c>
      <c r="DE31" s="319">
        <f t="shared" si="342"/>
        <v>0</v>
      </c>
      <c r="DF31" s="17">
        <f t="shared" si="333"/>
        <v>0</v>
      </c>
      <c r="DG31" s="17">
        <f t="shared" si="333"/>
        <v>0</v>
      </c>
      <c r="DH31" s="17">
        <f t="shared" si="333"/>
        <v>0</v>
      </c>
      <c r="DI31" s="17">
        <f t="shared" si="333"/>
        <v>0</v>
      </c>
      <c r="DJ31" s="17">
        <f t="shared" si="333"/>
        <v>0</v>
      </c>
      <c r="DK31" s="17">
        <f t="shared" si="333"/>
        <v>0</v>
      </c>
      <c r="DL31" s="17">
        <f t="shared" si="333"/>
        <v>0</v>
      </c>
      <c r="DM31" s="17">
        <f t="shared" si="333"/>
        <v>0</v>
      </c>
      <c r="DN31" s="17">
        <f t="shared" si="333"/>
        <v>0</v>
      </c>
      <c r="DO31" s="17">
        <f t="shared" si="333"/>
        <v>0</v>
      </c>
      <c r="DP31" s="17">
        <f t="shared" si="333"/>
        <v>0</v>
      </c>
      <c r="DQ31" s="17">
        <f t="shared" si="333"/>
        <v>0</v>
      </c>
      <c r="DR31" s="319">
        <f t="shared" si="343"/>
        <v>0</v>
      </c>
      <c r="DS31" s="17">
        <f t="shared" si="334"/>
        <v>0</v>
      </c>
      <c r="DT31" s="17">
        <f t="shared" si="334"/>
        <v>0</v>
      </c>
      <c r="DU31" s="17">
        <f t="shared" si="334"/>
        <v>0</v>
      </c>
      <c r="DV31" s="17">
        <f t="shared" si="334"/>
        <v>0</v>
      </c>
      <c r="DW31" s="17">
        <f t="shared" si="334"/>
        <v>0</v>
      </c>
      <c r="DX31" s="17">
        <f t="shared" si="334"/>
        <v>0</v>
      </c>
      <c r="DY31" s="17">
        <f t="shared" si="334"/>
        <v>0</v>
      </c>
      <c r="DZ31" s="17">
        <f t="shared" si="334"/>
        <v>0</v>
      </c>
      <c r="EA31" s="17">
        <f t="shared" si="334"/>
        <v>0</v>
      </c>
      <c r="EB31" s="17">
        <f t="shared" si="334"/>
        <v>0</v>
      </c>
      <c r="EC31" s="17">
        <f t="shared" si="334"/>
        <v>0</v>
      </c>
      <c r="ED31" s="17">
        <f t="shared" si="334"/>
        <v>0</v>
      </c>
      <c r="EE31" s="391">
        <f t="shared" si="344"/>
        <v>0</v>
      </c>
    </row>
    <row r="32" spans="1:135" x14ac:dyDescent="0.2">
      <c r="A32" s="1"/>
      <c r="D32" s="35" t="s">
        <v>44</v>
      </c>
      <c r="E32" s="37"/>
      <c r="F32" s="17">
        <f t="shared" si="325"/>
        <v>0</v>
      </c>
      <c r="G32" s="17">
        <f t="shared" si="325"/>
        <v>0</v>
      </c>
      <c r="H32" s="17">
        <f t="shared" si="325"/>
        <v>0</v>
      </c>
      <c r="I32" s="17">
        <f t="shared" si="325"/>
        <v>0</v>
      </c>
      <c r="J32" s="17">
        <f t="shared" si="325"/>
        <v>0</v>
      </c>
      <c r="K32" s="17">
        <f t="shared" si="325"/>
        <v>0</v>
      </c>
      <c r="L32" s="17">
        <f t="shared" si="325"/>
        <v>0</v>
      </c>
      <c r="M32" s="17">
        <f t="shared" si="325"/>
        <v>0</v>
      </c>
      <c r="N32" s="17">
        <f t="shared" si="325"/>
        <v>0</v>
      </c>
      <c r="O32" s="17">
        <f t="shared" si="325"/>
        <v>0</v>
      </c>
      <c r="P32" s="17">
        <f t="shared" si="325"/>
        <v>0</v>
      </c>
      <c r="Q32" s="17">
        <f t="shared" si="325"/>
        <v>0</v>
      </c>
      <c r="R32" s="319">
        <f t="shared" si="306"/>
        <v>0</v>
      </c>
      <c r="S32" s="17">
        <f t="shared" si="346"/>
        <v>0</v>
      </c>
      <c r="T32" s="17">
        <f t="shared" si="346"/>
        <v>0</v>
      </c>
      <c r="U32" s="17">
        <f t="shared" si="346"/>
        <v>0</v>
      </c>
      <c r="V32" s="17">
        <f t="shared" si="346"/>
        <v>0</v>
      </c>
      <c r="W32" s="17">
        <f t="shared" ref="W32:AD33" si="347">IF(W$2&gt;=$B$18,$E32,0)</f>
        <v>0</v>
      </c>
      <c r="X32" s="17">
        <f t="shared" si="347"/>
        <v>0</v>
      </c>
      <c r="Y32" s="17">
        <f t="shared" si="347"/>
        <v>0</v>
      </c>
      <c r="Z32" s="17">
        <f t="shared" si="347"/>
        <v>0</v>
      </c>
      <c r="AA32" s="17">
        <f t="shared" si="347"/>
        <v>0</v>
      </c>
      <c r="AB32" s="17">
        <f t="shared" si="347"/>
        <v>0</v>
      </c>
      <c r="AC32" s="17">
        <f t="shared" si="347"/>
        <v>0</v>
      </c>
      <c r="AD32" s="17">
        <f t="shared" si="347"/>
        <v>0</v>
      </c>
      <c r="AE32" s="319">
        <f t="shared" si="336"/>
        <v>0</v>
      </c>
      <c r="AF32" s="17">
        <f t="shared" si="327"/>
        <v>0</v>
      </c>
      <c r="AG32" s="17">
        <f t="shared" si="327"/>
        <v>0</v>
      </c>
      <c r="AH32" s="17">
        <f t="shared" si="327"/>
        <v>0</v>
      </c>
      <c r="AI32" s="17">
        <f t="shared" si="327"/>
        <v>0</v>
      </c>
      <c r="AJ32" s="17">
        <f t="shared" si="327"/>
        <v>0</v>
      </c>
      <c r="AK32" s="17">
        <f t="shared" si="327"/>
        <v>0</v>
      </c>
      <c r="AL32" s="17">
        <f t="shared" si="327"/>
        <v>0</v>
      </c>
      <c r="AM32" s="17">
        <f t="shared" si="327"/>
        <v>0</v>
      </c>
      <c r="AN32" s="17">
        <f t="shared" si="327"/>
        <v>0</v>
      </c>
      <c r="AO32" s="17">
        <f t="shared" si="327"/>
        <v>0</v>
      </c>
      <c r="AP32" s="17">
        <f t="shared" si="327"/>
        <v>0</v>
      </c>
      <c r="AQ32" s="17">
        <f t="shared" si="327"/>
        <v>0</v>
      </c>
      <c r="AR32" s="319">
        <f t="shared" si="337"/>
        <v>0</v>
      </c>
      <c r="AS32" s="17">
        <f t="shared" si="328"/>
        <v>0</v>
      </c>
      <c r="AT32" s="17">
        <f t="shared" si="328"/>
        <v>0</v>
      </c>
      <c r="AU32" s="17">
        <f t="shared" si="328"/>
        <v>0</v>
      </c>
      <c r="AV32" s="17">
        <f t="shared" si="328"/>
        <v>0</v>
      </c>
      <c r="AW32" s="17">
        <f t="shared" si="328"/>
        <v>0</v>
      </c>
      <c r="AX32" s="17">
        <f t="shared" si="328"/>
        <v>0</v>
      </c>
      <c r="AY32" s="17">
        <f t="shared" si="328"/>
        <v>0</v>
      </c>
      <c r="AZ32" s="17">
        <f t="shared" si="328"/>
        <v>0</v>
      </c>
      <c r="BA32" s="17">
        <f t="shared" si="328"/>
        <v>0</v>
      </c>
      <c r="BB32" s="17">
        <f t="shared" si="328"/>
        <v>0</v>
      </c>
      <c r="BC32" s="17">
        <f t="shared" si="328"/>
        <v>0</v>
      </c>
      <c r="BD32" s="17">
        <f t="shared" si="328"/>
        <v>0</v>
      </c>
      <c r="BE32" s="319">
        <f t="shared" si="338"/>
        <v>0</v>
      </c>
      <c r="BF32" s="17">
        <f t="shared" si="329"/>
        <v>0</v>
      </c>
      <c r="BG32" s="17">
        <f t="shared" si="329"/>
        <v>0</v>
      </c>
      <c r="BH32" s="17">
        <f t="shared" si="329"/>
        <v>0</v>
      </c>
      <c r="BI32" s="17">
        <f t="shared" si="329"/>
        <v>0</v>
      </c>
      <c r="BJ32" s="17">
        <f t="shared" si="329"/>
        <v>0</v>
      </c>
      <c r="BK32" s="17">
        <f t="shared" si="329"/>
        <v>0</v>
      </c>
      <c r="BL32" s="17">
        <f t="shared" si="329"/>
        <v>0</v>
      </c>
      <c r="BM32" s="17">
        <f t="shared" si="329"/>
        <v>0</v>
      </c>
      <c r="BN32" s="17">
        <f t="shared" si="329"/>
        <v>0</v>
      </c>
      <c r="BO32" s="17">
        <f t="shared" si="329"/>
        <v>0</v>
      </c>
      <c r="BP32" s="17">
        <f t="shared" si="329"/>
        <v>0</v>
      </c>
      <c r="BQ32" s="17">
        <f t="shared" si="329"/>
        <v>0</v>
      </c>
      <c r="BR32" s="319">
        <f t="shared" si="339"/>
        <v>0</v>
      </c>
      <c r="BS32" s="17">
        <f t="shared" si="330"/>
        <v>0</v>
      </c>
      <c r="BT32" s="17">
        <f t="shared" si="330"/>
        <v>0</v>
      </c>
      <c r="BU32" s="17">
        <f t="shared" si="330"/>
        <v>0</v>
      </c>
      <c r="BV32" s="17">
        <f t="shared" si="330"/>
        <v>0</v>
      </c>
      <c r="BW32" s="17">
        <f t="shared" si="330"/>
        <v>0</v>
      </c>
      <c r="BX32" s="17">
        <f t="shared" si="330"/>
        <v>0</v>
      </c>
      <c r="BY32" s="17">
        <f t="shared" si="330"/>
        <v>0</v>
      </c>
      <c r="BZ32" s="17">
        <f t="shared" si="330"/>
        <v>0</v>
      </c>
      <c r="CA32" s="17">
        <f t="shared" si="330"/>
        <v>0</v>
      </c>
      <c r="CB32" s="17">
        <f t="shared" si="330"/>
        <v>0</v>
      </c>
      <c r="CC32" s="17">
        <f t="shared" si="330"/>
        <v>0</v>
      </c>
      <c r="CD32" s="17">
        <f t="shared" si="330"/>
        <v>0</v>
      </c>
      <c r="CE32" s="319">
        <f t="shared" si="340"/>
        <v>0</v>
      </c>
      <c r="CF32" s="17">
        <f t="shared" si="331"/>
        <v>0</v>
      </c>
      <c r="CG32" s="17">
        <f t="shared" si="331"/>
        <v>0</v>
      </c>
      <c r="CH32" s="17">
        <f t="shared" si="331"/>
        <v>0</v>
      </c>
      <c r="CI32" s="17">
        <f t="shared" si="331"/>
        <v>0</v>
      </c>
      <c r="CJ32" s="17">
        <f t="shared" si="331"/>
        <v>0</v>
      </c>
      <c r="CK32" s="17">
        <f t="shared" si="331"/>
        <v>0</v>
      </c>
      <c r="CL32" s="17">
        <f t="shared" si="331"/>
        <v>0</v>
      </c>
      <c r="CM32" s="17">
        <f t="shared" si="331"/>
        <v>0</v>
      </c>
      <c r="CN32" s="17">
        <f t="shared" si="331"/>
        <v>0</v>
      </c>
      <c r="CO32" s="17">
        <f t="shared" si="331"/>
        <v>0</v>
      </c>
      <c r="CP32" s="17">
        <f t="shared" si="331"/>
        <v>0</v>
      </c>
      <c r="CQ32" s="17">
        <f t="shared" si="331"/>
        <v>0</v>
      </c>
      <c r="CR32" s="319">
        <f t="shared" si="341"/>
        <v>0</v>
      </c>
      <c r="CS32" s="17">
        <f t="shared" si="332"/>
        <v>0</v>
      </c>
      <c r="CT32" s="17">
        <f t="shared" si="332"/>
        <v>0</v>
      </c>
      <c r="CU32" s="17">
        <f t="shared" si="332"/>
        <v>0</v>
      </c>
      <c r="CV32" s="17">
        <f t="shared" si="332"/>
        <v>0</v>
      </c>
      <c r="CW32" s="17">
        <f t="shared" si="332"/>
        <v>0</v>
      </c>
      <c r="CX32" s="17">
        <f t="shared" si="332"/>
        <v>0</v>
      </c>
      <c r="CY32" s="17">
        <f t="shared" si="332"/>
        <v>0</v>
      </c>
      <c r="CZ32" s="17">
        <f t="shared" si="332"/>
        <v>0</v>
      </c>
      <c r="DA32" s="17">
        <f t="shared" si="332"/>
        <v>0</v>
      </c>
      <c r="DB32" s="17">
        <f t="shared" si="332"/>
        <v>0</v>
      </c>
      <c r="DC32" s="17">
        <f t="shared" si="332"/>
        <v>0</v>
      </c>
      <c r="DD32" s="17">
        <f t="shared" si="332"/>
        <v>0</v>
      </c>
      <c r="DE32" s="319">
        <f t="shared" si="342"/>
        <v>0</v>
      </c>
      <c r="DF32" s="17">
        <f t="shared" si="333"/>
        <v>0</v>
      </c>
      <c r="DG32" s="17">
        <f t="shared" si="333"/>
        <v>0</v>
      </c>
      <c r="DH32" s="17">
        <f t="shared" si="333"/>
        <v>0</v>
      </c>
      <c r="DI32" s="17">
        <f t="shared" si="333"/>
        <v>0</v>
      </c>
      <c r="DJ32" s="17">
        <f t="shared" si="333"/>
        <v>0</v>
      </c>
      <c r="DK32" s="17">
        <f t="shared" si="333"/>
        <v>0</v>
      </c>
      <c r="DL32" s="17">
        <f t="shared" si="333"/>
        <v>0</v>
      </c>
      <c r="DM32" s="17">
        <f t="shared" si="333"/>
        <v>0</v>
      </c>
      <c r="DN32" s="17">
        <f t="shared" si="333"/>
        <v>0</v>
      </c>
      <c r="DO32" s="17">
        <f t="shared" si="333"/>
        <v>0</v>
      </c>
      <c r="DP32" s="17">
        <f t="shared" si="333"/>
        <v>0</v>
      </c>
      <c r="DQ32" s="17">
        <f t="shared" si="333"/>
        <v>0</v>
      </c>
      <c r="DR32" s="319">
        <f t="shared" si="343"/>
        <v>0</v>
      </c>
      <c r="DS32" s="17">
        <f t="shared" si="334"/>
        <v>0</v>
      </c>
      <c r="DT32" s="17">
        <f t="shared" si="334"/>
        <v>0</v>
      </c>
      <c r="DU32" s="17">
        <f t="shared" si="334"/>
        <v>0</v>
      </c>
      <c r="DV32" s="17">
        <f t="shared" si="334"/>
        <v>0</v>
      </c>
      <c r="DW32" s="17">
        <f t="shared" si="334"/>
        <v>0</v>
      </c>
      <c r="DX32" s="17">
        <f t="shared" si="334"/>
        <v>0</v>
      </c>
      <c r="DY32" s="17">
        <f t="shared" si="334"/>
        <v>0</v>
      </c>
      <c r="DZ32" s="17">
        <f t="shared" si="334"/>
        <v>0</v>
      </c>
      <c r="EA32" s="17">
        <f t="shared" si="334"/>
        <v>0</v>
      </c>
      <c r="EB32" s="17">
        <f t="shared" si="334"/>
        <v>0</v>
      </c>
      <c r="EC32" s="17">
        <f t="shared" si="334"/>
        <v>0</v>
      </c>
      <c r="ED32" s="17">
        <f t="shared" si="334"/>
        <v>0</v>
      </c>
      <c r="EE32" s="391">
        <f t="shared" si="344"/>
        <v>0</v>
      </c>
    </row>
    <row r="33" spans="1:135" x14ac:dyDescent="0.2">
      <c r="A33" s="1"/>
      <c r="D33" s="35" t="s">
        <v>44</v>
      </c>
      <c r="E33" s="37"/>
      <c r="F33" s="17">
        <f t="shared" si="325"/>
        <v>0</v>
      </c>
      <c r="G33" s="17">
        <f t="shared" si="325"/>
        <v>0</v>
      </c>
      <c r="H33" s="17">
        <f t="shared" si="325"/>
        <v>0</v>
      </c>
      <c r="I33" s="17">
        <f t="shared" si="325"/>
        <v>0</v>
      </c>
      <c r="J33" s="17">
        <f t="shared" si="325"/>
        <v>0</v>
      </c>
      <c r="K33" s="17">
        <f t="shared" si="325"/>
        <v>0</v>
      </c>
      <c r="L33" s="17">
        <f t="shared" si="325"/>
        <v>0</v>
      </c>
      <c r="M33" s="17">
        <f t="shared" si="325"/>
        <v>0</v>
      </c>
      <c r="N33" s="17">
        <f t="shared" si="325"/>
        <v>0</v>
      </c>
      <c r="O33" s="17">
        <f t="shared" si="325"/>
        <v>0</v>
      </c>
      <c r="P33" s="17">
        <f t="shared" si="325"/>
        <v>0</v>
      </c>
      <c r="Q33" s="17">
        <f t="shared" si="325"/>
        <v>0</v>
      </c>
      <c r="R33" s="319">
        <f t="shared" ref="R33" si="348">SUM(F33:Q33)</f>
        <v>0</v>
      </c>
      <c r="S33" s="17">
        <f t="shared" si="346"/>
        <v>0</v>
      </c>
      <c r="T33" s="17">
        <f t="shared" si="346"/>
        <v>0</v>
      </c>
      <c r="U33" s="17">
        <f t="shared" si="346"/>
        <v>0</v>
      </c>
      <c r="V33" s="17">
        <f t="shared" si="346"/>
        <v>0</v>
      </c>
      <c r="W33" s="17">
        <f t="shared" si="347"/>
        <v>0</v>
      </c>
      <c r="X33" s="17">
        <f t="shared" si="347"/>
        <v>0</v>
      </c>
      <c r="Y33" s="17">
        <f t="shared" si="347"/>
        <v>0</v>
      </c>
      <c r="Z33" s="17">
        <f t="shared" si="347"/>
        <v>0</v>
      </c>
      <c r="AA33" s="17">
        <f t="shared" si="347"/>
        <v>0</v>
      </c>
      <c r="AB33" s="17">
        <f t="shared" si="347"/>
        <v>0</v>
      </c>
      <c r="AC33" s="17">
        <f t="shared" si="347"/>
        <v>0</v>
      </c>
      <c r="AD33" s="17">
        <f t="shared" si="347"/>
        <v>0</v>
      </c>
      <c r="AE33" s="319">
        <f t="shared" ref="AE33" si="349">SUM(S33:AD33)</f>
        <v>0</v>
      </c>
      <c r="AF33" s="17">
        <f t="shared" si="327"/>
        <v>0</v>
      </c>
      <c r="AG33" s="17">
        <f t="shared" si="327"/>
        <v>0</v>
      </c>
      <c r="AH33" s="17">
        <f t="shared" si="327"/>
        <v>0</v>
      </c>
      <c r="AI33" s="17">
        <f t="shared" si="327"/>
        <v>0</v>
      </c>
      <c r="AJ33" s="17">
        <f t="shared" si="327"/>
        <v>0</v>
      </c>
      <c r="AK33" s="17">
        <f t="shared" si="327"/>
        <v>0</v>
      </c>
      <c r="AL33" s="17">
        <f t="shared" si="327"/>
        <v>0</v>
      </c>
      <c r="AM33" s="17">
        <f t="shared" si="327"/>
        <v>0</v>
      </c>
      <c r="AN33" s="17">
        <f t="shared" si="327"/>
        <v>0</v>
      </c>
      <c r="AO33" s="17">
        <f t="shared" si="327"/>
        <v>0</v>
      </c>
      <c r="AP33" s="17">
        <f t="shared" si="327"/>
        <v>0</v>
      </c>
      <c r="AQ33" s="17">
        <f t="shared" si="327"/>
        <v>0</v>
      </c>
      <c r="AR33" s="319">
        <f t="shared" ref="AR33" si="350">SUM(AF33:AQ33)</f>
        <v>0</v>
      </c>
      <c r="AS33" s="17">
        <f t="shared" si="328"/>
        <v>0</v>
      </c>
      <c r="AT33" s="17">
        <f t="shared" si="328"/>
        <v>0</v>
      </c>
      <c r="AU33" s="17">
        <f t="shared" si="328"/>
        <v>0</v>
      </c>
      <c r="AV33" s="17">
        <f t="shared" si="328"/>
        <v>0</v>
      </c>
      <c r="AW33" s="17">
        <f t="shared" si="328"/>
        <v>0</v>
      </c>
      <c r="AX33" s="17">
        <f t="shared" si="328"/>
        <v>0</v>
      </c>
      <c r="AY33" s="17">
        <f t="shared" si="328"/>
        <v>0</v>
      </c>
      <c r="AZ33" s="17">
        <f t="shared" si="328"/>
        <v>0</v>
      </c>
      <c r="BA33" s="17">
        <f t="shared" si="328"/>
        <v>0</v>
      </c>
      <c r="BB33" s="17">
        <f t="shared" si="328"/>
        <v>0</v>
      </c>
      <c r="BC33" s="17">
        <f t="shared" si="328"/>
        <v>0</v>
      </c>
      <c r="BD33" s="17">
        <f t="shared" si="328"/>
        <v>0</v>
      </c>
      <c r="BE33" s="319">
        <f t="shared" ref="BE33" si="351">SUM(AS33:BD33)</f>
        <v>0</v>
      </c>
      <c r="BF33" s="17">
        <f t="shared" si="329"/>
        <v>0</v>
      </c>
      <c r="BG33" s="17">
        <f t="shared" si="329"/>
        <v>0</v>
      </c>
      <c r="BH33" s="17">
        <f t="shared" si="329"/>
        <v>0</v>
      </c>
      <c r="BI33" s="17">
        <f t="shared" si="329"/>
        <v>0</v>
      </c>
      <c r="BJ33" s="17">
        <f t="shared" si="329"/>
        <v>0</v>
      </c>
      <c r="BK33" s="17">
        <f t="shared" si="329"/>
        <v>0</v>
      </c>
      <c r="BL33" s="17">
        <f t="shared" si="329"/>
        <v>0</v>
      </c>
      <c r="BM33" s="17">
        <f t="shared" si="329"/>
        <v>0</v>
      </c>
      <c r="BN33" s="17">
        <f t="shared" si="329"/>
        <v>0</v>
      </c>
      <c r="BO33" s="17">
        <f t="shared" si="329"/>
        <v>0</v>
      </c>
      <c r="BP33" s="17">
        <f t="shared" si="329"/>
        <v>0</v>
      </c>
      <c r="BQ33" s="17">
        <f t="shared" si="329"/>
        <v>0</v>
      </c>
      <c r="BR33" s="319">
        <f t="shared" ref="BR33" si="352">SUM(BF33:BQ33)</f>
        <v>0</v>
      </c>
      <c r="BS33" s="17">
        <f t="shared" si="330"/>
        <v>0</v>
      </c>
      <c r="BT33" s="17">
        <f t="shared" si="330"/>
        <v>0</v>
      </c>
      <c r="BU33" s="17">
        <f t="shared" si="330"/>
        <v>0</v>
      </c>
      <c r="BV33" s="17">
        <f t="shared" si="330"/>
        <v>0</v>
      </c>
      <c r="BW33" s="17">
        <f t="shared" si="330"/>
        <v>0</v>
      </c>
      <c r="BX33" s="17">
        <f t="shared" si="330"/>
        <v>0</v>
      </c>
      <c r="BY33" s="17">
        <f t="shared" si="330"/>
        <v>0</v>
      </c>
      <c r="BZ33" s="17">
        <f t="shared" si="330"/>
        <v>0</v>
      </c>
      <c r="CA33" s="17">
        <f t="shared" si="330"/>
        <v>0</v>
      </c>
      <c r="CB33" s="17">
        <f t="shared" si="330"/>
        <v>0</v>
      </c>
      <c r="CC33" s="17">
        <f t="shared" si="330"/>
        <v>0</v>
      </c>
      <c r="CD33" s="17">
        <f t="shared" si="330"/>
        <v>0</v>
      </c>
      <c r="CE33" s="319">
        <f t="shared" ref="CE33" si="353">SUM(BS33:CD33)</f>
        <v>0</v>
      </c>
      <c r="CF33" s="17">
        <f t="shared" si="331"/>
        <v>0</v>
      </c>
      <c r="CG33" s="17">
        <f t="shared" si="331"/>
        <v>0</v>
      </c>
      <c r="CH33" s="17">
        <f t="shared" si="331"/>
        <v>0</v>
      </c>
      <c r="CI33" s="17">
        <f t="shared" si="331"/>
        <v>0</v>
      </c>
      <c r="CJ33" s="17">
        <f t="shared" si="331"/>
        <v>0</v>
      </c>
      <c r="CK33" s="17">
        <f t="shared" si="331"/>
        <v>0</v>
      </c>
      <c r="CL33" s="17">
        <f t="shared" si="331"/>
        <v>0</v>
      </c>
      <c r="CM33" s="17">
        <f t="shared" si="331"/>
        <v>0</v>
      </c>
      <c r="CN33" s="17">
        <f t="shared" si="331"/>
        <v>0</v>
      </c>
      <c r="CO33" s="17">
        <f t="shared" si="331"/>
        <v>0</v>
      </c>
      <c r="CP33" s="17">
        <f t="shared" si="331"/>
        <v>0</v>
      </c>
      <c r="CQ33" s="17">
        <f t="shared" si="331"/>
        <v>0</v>
      </c>
      <c r="CR33" s="319">
        <f t="shared" ref="CR33" si="354">SUM(CF33:CQ33)</f>
        <v>0</v>
      </c>
      <c r="CS33" s="17">
        <f t="shared" si="332"/>
        <v>0</v>
      </c>
      <c r="CT33" s="17">
        <f t="shared" si="332"/>
        <v>0</v>
      </c>
      <c r="CU33" s="17">
        <f t="shared" si="332"/>
        <v>0</v>
      </c>
      <c r="CV33" s="17">
        <f t="shared" si="332"/>
        <v>0</v>
      </c>
      <c r="CW33" s="17">
        <f t="shared" si="332"/>
        <v>0</v>
      </c>
      <c r="CX33" s="17">
        <f t="shared" si="332"/>
        <v>0</v>
      </c>
      <c r="CY33" s="17">
        <f t="shared" si="332"/>
        <v>0</v>
      </c>
      <c r="CZ33" s="17">
        <f t="shared" si="332"/>
        <v>0</v>
      </c>
      <c r="DA33" s="17">
        <f t="shared" si="332"/>
        <v>0</v>
      </c>
      <c r="DB33" s="17">
        <f t="shared" si="332"/>
        <v>0</v>
      </c>
      <c r="DC33" s="17">
        <f t="shared" si="332"/>
        <v>0</v>
      </c>
      <c r="DD33" s="17">
        <f t="shared" si="332"/>
        <v>0</v>
      </c>
      <c r="DE33" s="319">
        <f t="shared" ref="DE33" si="355">SUM(CS33:DD33)</f>
        <v>0</v>
      </c>
      <c r="DF33" s="17">
        <f t="shared" si="333"/>
        <v>0</v>
      </c>
      <c r="DG33" s="17">
        <f t="shared" si="333"/>
        <v>0</v>
      </c>
      <c r="DH33" s="17">
        <f t="shared" si="333"/>
        <v>0</v>
      </c>
      <c r="DI33" s="17">
        <f t="shared" si="333"/>
        <v>0</v>
      </c>
      <c r="DJ33" s="17">
        <f t="shared" si="333"/>
        <v>0</v>
      </c>
      <c r="DK33" s="17">
        <f t="shared" si="333"/>
        <v>0</v>
      </c>
      <c r="DL33" s="17">
        <f t="shared" si="333"/>
        <v>0</v>
      </c>
      <c r="DM33" s="17">
        <f t="shared" si="333"/>
        <v>0</v>
      </c>
      <c r="DN33" s="17">
        <f t="shared" si="333"/>
        <v>0</v>
      </c>
      <c r="DO33" s="17">
        <f t="shared" si="333"/>
        <v>0</v>
      </c>
      <c r="DP33" s="17">
        <f t="shared" si="333"/>
        <v>0</v>
      </c>
      <c r="DQ33" s="17">
        <f t="shared" si="333"/>
        <v>0</v>
      </c>
      <c r="DR33" s="319">
        <f t="shared" ref="DR33" si="356">SUM(DF33:DQ33)</f>
        <v>0</v>
      </c>
      <c r="DS33" s="17">
        <f t="shared" si="334"/>
        <v>0</v>
      </c>
      <c r="DT33" s="17">
        <f t="shared" si="334"/>
        <v>0</v>
      </c>
      <c r="DU33" s="17">
        <f t="shared" si="334"/>
        <v>0</v>
      </c>
      <c r="DV33" s="17">
        <f t="shared" si="334"/>
        <v>0</v>
      </c>
      <c r="DW33" s="17">
        <f t="shared" si="334"/>
        <v>0</v>
      </c>
      <c r="DX33" s="17">
        <f t="shared" si="334"/>
        <v>0</v>
      </c>
      <c r="DY33" s="17">
        <f t="shared" si="334"/>
        <v>0</v>
      </c>
      <c r="DZ33" s="17">
        <f t="shared" si="334"/>
        <v>0</v>
      </c>
      <c r="EA33" s="17">
        <f t="shared" si="334"/>
        <v>0</v>
      </c>
      <c r="EB33" s="17">
        <f t="shared" si="334"/>
        <v>0</v>
      </c>
      <c r="EC33" s="17">
        <f t="shared" si="334"/>
        <v>0</v>
      </c>
      <c r="ED33" s="17">
        <f t="shared" si="334"/>
        <v>0</v>
      </c>
      <c r="EE33" s="391">
        <f t="shared" ref="EE33" si="357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358">SUM(G9:G33)</f>
        <v>0</v>
      </c>
      <c r="H34" s="17">
        <f t="shared" si="358"/>
        <v>0</v>
      </c>
      <c r="I34" s="17">
        <f t="shared" si="358"/>
        <v>0</v>
      </c>
      <c r="J34" s="17">
        <f t="shared" si="358"/>
        <v>0</v>
      </c>
      <c r="K34" s="17">
        <f t="shared" si="358"/>
        <v>0</v>
      </c>
      <c r="L34" s="17">
        <f t="shared" si="358"/>
        <v>0</v>
      </c>
      <c r="M34" s="17">
        <f t="shared" si="358"/>
        <v>0</v>
      </c>
      <c r="N34" s="17">
        <f t="shared" si="358"/>
        <v>0</v>
      </c>
      <c r="O34" s="17">
        <f t="shared" si="358"/>
        <v>0</v>
      </c>
      <c r="P34" s="17">
        <f t="shared" si="358"/>
        <v>0</v>
      </c>
      <c r="Q34" s="17">
        <f t="shared" si="358"/>
        <v>0</v>
      </c>
      <c r="R34" s="319">
        <f t="shared" si="306"/>
        <v>0</v>
      </c>
      <c r="S34" s="17">
        <f>SUM(S9:S33)</f>
        <v>0</v>
      </c>
      <c r="T34" s="17">
        <f t="shared" ref="T34" si="359">SUM(T9:T33)</f>
        <v>0</v>
      </c>
      <c r="U34" s="17">
        <f t="shared" ref="U34" si="360">SUM(U9:U33)</f>
        <v>0</v>
      </c>
      <c r="V34" s="17">
        <f t="shared" ref="V34" si="361">SUM(V9:V33)</f>
        <v>0</v>
      </c>
      <c r="W34" s="17">
        <f t="shared" ref="W34" si="362">SUM(W9:W33)</f>
        <v>0</v>
      </c>
      <c r="X34" s="17">
        <f t="shared" ref="X34" si="363">SUM(X9:X33)</f>
        <v>0</v>
      </c>
      <c r="Y34" s="17">
        <f t="shared" ref="Y34" si="364">SUM(Y9:Y33)</f>
        <v>0</v>
      </c>
      <c r="Z34" s="17">
        <f t="shared" ref="Z34" si="365">SUM(Z9:Z33)</f>
        <v>0</v>
      </c>
      <c r="AA34" s="17">
        <f t="shared" ref="AA34" si="366">SUM(AA9:AA33)</f>
        <v>0</v>
      </c>
      <c r="AB34" s="17">
        <f t="shared" ref="AB34" si="367">SUM(AB9:AB33)</f>
        <v>0</v>
      </c>
      <c r="AC34" s="17">
        <f t="shared" ref="AC34" si="368">SUM(AC9:AC33)</f>
        <v>0</v>
      </c>
      <c r="AD34" s="17">
        <f t="shared" ref="AD34" si="369">SUM(AD9:AD33)</f>
        <v>0</v>
      </c>
      <c r="AE34" s="319">
        <f t="shared" ref="AE34" si="370">SUM(S34:AD34)</f>
        <v>0</v>
      </c>
      <c r="AF34" s="17">
        <f>SUM(AF9:AF33)</f>
        <v>0</v>
      </c>
      <c r="AG34" s="17">
        <f t="shared" ref="AG34" si="371">SUM(AG9:AG33)</f>
        <v>0</v>
      </c>
      <c r="AH34" s="17">
        <f t="shared" ref="AH34" si="372">SUM(AH9:AH33)</f>
        <v>0</v>
      </c>
      <c r="AI34" s="17">
        <f t="shared" ref="AI34" si="373">SUM(AI9:AI33)</f>
        <v>0</v>
      </c>
      <c r="AJ34" s="17">
        <f t="shared" ref="AJ34" si="374">SUM(AJ9:AJ33)</f>
        <v>0</v>
      </c>
      <c r="AK34" s="17">
        <f t="shared" ref="AK34" si="375">SUM(AK9:AK33)</f>
        <v>0</v>
      </c>
      <c r="AL34" s="17">
        <f t="shared" ref="AL34" si="376">SUM(AL9:AL33)</f>
        <v>0</v>
      </c>
      <c r="AM34" s="17">
        <f t="shared" ref="AM34" si="377">SUM(AM9:AM33)</f>
        <v>0</v>
      </c>
      <c r="AN34" s="17">
        <f t="shared" ref="AN34" si="378">SUM(AN9:AN33)</f>
        <v>0</v>
      </c>
      <c r="AO34" s="17">
        <f t="shared" ref="AO34" si="379">SUM(AO9:AO33)</f>
        <v>0</v>
      </c>
      <c r="AP34" s="17">
        <f t="shared" ref="AP34" si="380">SUM(AP9:AP33)</f>
        <v>0</v>
      </c>
      <c r="AQ34" s="17">
        <f t="shared" ref="AQ34" si="381">SUM(AQ9:AQ33)</f>
        <v>0</v>
      </c>
      <c r="AR34" s="319">
        <f t="shared" ref="AR34" si="382">SUM(AF34:AQ34)</f>
        <v>0</v>
      </c>
      <c r="AS34" s="17">
        <f>SUM(AS9:AS33)</f>
        <v>0</v>
      </c>
      <c r="AT34" s="17">
        <f t="shared" ref="AT34" si="383">SUM(AT9:AT33)</f>
        <v>0</v>
      </c>
      <c r="AU34" s="17">
        <f t="shared" ref="AU34" si="384">SUM(AU9:AU33)</f>
        <v>0</v>
      </c>
      <c r="AV34" s="17">
        <f t="shared" ref="AV34" si="385">SUM(AV9:AV33)</f>
        <v>0</v>
      </c>
      <c r="AW34" s="17">
        <f t="shared" ref="AW34" si="386">SUM(AW9:AW33)</f>
        <v>0</v>
      </c>
      <c r="AX34" s="17">
        <f t="shared" ref="AX34" si="387">SUM(AX9:AX33)</f>
        <v>0</v>
      </c>
      <c r="AY34" s="17">
        <f t="shared" ref="AY34" si="388">SUM(AY9:AY33)</f>
        <v>0</v>
      </c>
      <c r="AZ34" s="17">
        <f t="shared" ref="AZ34" si="389">SUM(AZ9:AZ33)</f>
        <v>0</v>
      </c>
      <c r="BA34" s="17">
        <f t="shared" ref="BA34" si="390">SUM(BA9:BA33)</f>
        <v>0</v>
      </c>
      <c r="BB34" s="17">
        <f t="shared" ref="BB34" si="391">SUM(BB9:BB33)</f>
        <v>0</v>
      </c>
      <c r="BC34" s="17">
        <f t="shared" ref="BC34" si="392">SUM(BC9:BC33)</f>
        <v>0</v>
      </c>
      <c r="BD34" s="17">
        <f t="shared" ref="BD34" si="393">SUM(BD9:BD33)</f>
        <v>0</v>
      </c>
      <c r="BE34" s="319">
        <f t="shared" ref="BE34" si="394">SUM(AS34:BD34)</f>
        <v>0</v>
      </c>
      <c r="BF34" s="17">
        <f>SUM(BF9:BF33)</f>
        <v>0</v>
      </c>
      <c r="BG34" s="17">
        <f t="shared" ref="BG34" si="395">SUM(BG9:BG33)</f>
        <v>0</v>
      </c>
      <c r="BH34" s="17">
        <f t="shared" ref="BH34" si="396">SUM(BH9:BH33)</f>
        <v>0</v>
      </c>
      <c r="BI34" s="17">
        <f t="shared" ref="BI34" si="397">SUM(BI9:BI33)</f>
        <v>0</v>
      </c>
      <c r="BJ34" s="17">
        <f t="shared" ref="BJ34" si="398">SUM(BJ9:BJ33)</f>
        <v>0</v>
      </c>
      <c r="BK34" s="17">
        <f t="shared" ref="BK34" si="399">SUM(BK9:BK33)</f>
        <v>0</v>
      </c>
      <c r="BL34" s="17">
        <f t="shared" ref="BL34" si="400">SUM(BL9:BL33)</f>
        <v>0</v>
      </c>
      <c r="BM34" s="17">
        <f t="shared" ref="BM34" si="401">SUM(BM9:BM33)</f>
        <v>0</v>
      </c>
      <c r="BN34" s="17">
        <f t="shared" ref="BN34" si="402">SUM(BN9:BN33)</f>
        <v>0</v>
      </c>
      <c r="BO34" s="17">
        <f t="shared" ref="BO34" si="403">SUM(BO9:BO33)</f>
        <v>0</v>
      </c>
      <c r="BP34" s="17">
        <f t="shared" ref="BP34" si="404">SUM(BP9:BP33)</f>
        <v>0</v>
      </c>
      <c r="BQ34" s="17">
        <f t="shared" ref="BQ34" si="405">SUM(BQ9:BQ33)</f>
        <v>0</v>
      </c>
      <c r="BR34" s="319">
        <f t="shared" ref="BR34" si="406">SUM(BF34:BQ34)</f>
        <v>0</v>
      </c>
      <c r="BS34" s="17">
        <f>SUM(BS9:BS33)</f>
        <v>0</v>
      </c>
      <c r="BT34" s="17">
        <f t="shared" ref="BT34" si="407">SUM(BT9:BT33)</f>
        <v>0</v>
      </c>
      <c r="BU34" s="17">
        <f t="shared" ref="BU34" si="408">SUM(BU9:BU33)</f>
        <v>0</v>
      </c>
      <c r="BV34" s="17">
        <f t="shared" ref="BV34" si="409">SUM(BV9:BV33)</f>
        <v>0</v>
      </c>
      <c r="BW34" s="17">
        <f t="shared" ref="BW34" si="410">SUM(BW9:BW33)</f>
        <v>0</v>
      </c>
      <c r="BX34" s="17">
        <f t="shared" ref="BX34" si="411">SUM(BX9:BX33)</f>
        <v>0</v>
      </c>
      <c r="BY34" s="17">
        <f t="shared" ref="BY34" si="412">SUM(BY9:BY33)</f>
        <v>0</v>
      </c>
      <c r="BZ34" s="17">
        <f t="shared" ref="BZ34" si="413">SUM(BZ9:BZ33)</f>
        <v>0</v>
      </c>
      <c r="CA34" s="17">
        <f t="shared" ref="CA34" si="414">SUM(CA9:CA33)</f>
        <v>0</v>
      </c>
      <c r="CB34" s="17">
        <f t="shared" ref="CB34" si="415">SUM(CB9:CB33)</f>
        <v>0</v>
      </c>
      <c r="CC34" s="17">
        <f t="shared" ref="CC34" si="416">SUM(CC9:CC33)</f>
        <v>0</v>
      </c>
      <c r="CD34" s="17">
        <f t="shared" ref="CD34" si="417">SUM(CD9:CD33)</f>
        <v>0</v>
      </c>
      <c r="CE34" s="319">
        <f t="shared" ref="CE34" si="418">SUM(BS34:CD34)</f>
        <v>0</v>
      </c>
      <c r="CF34" s="17">
        <f>SUM(CF9:CF33)</f>
        <v>0</v>
      </c>
      <c r="CG34" s="17">
        <f t="shared" ref="CG34" si="419">SUM(CG9:CG33)</f>
        <v>0</v>
      </c>
      <c r="CH34" s="17">
        <f t="shared" ref="CH34" si="420">SUM(CH9:CH33)</f>
        <v>0</v>
      </c>
      <c r="CI34" s="17">
        <f t="shared" ref="CI34" si="421">SUM(CI9:CI33)</f>
        <v>0</v>
      </c>
      <c r="CJ34" s="17">
        <f t="shared" ref="CJ34" si="422">SUM(CJ9:CJ33)</f>
        <v>0</v>
      </c>
      <c r="CK34" s="17">
        <f t="shared" ref="CK34" si="423">SUM(CK9:CK33)</f>
        <v>0</v>
      </c>
      <c r="CL34" s="17">
        <f t="shared" ref="CL34" si="424">SUM(CL9:CL33)</f>
        <v>0</v>
      </c>
      <c r="CM34" s="17">
        <f t="shared" ref="CM34" si="425">SUM(CM9:CM33)</f>
        <v>0</v>
      </c>
      <c r="CN34" s="17">
        <f t="shared" ref="CN34" si="426">SUM(CN9:CN33)</f>
        <v>0</v>
      </c>
      <c r="CO34" s="17">
        <f t="shared" ref="CO34" si="427">SUM(CO9:CO33)</f>
        <v>0</v>
      </c>
      <c r="CP34" s="17">
        <f t="shared" ref="CP34" si="428">SUM(CP9:CP33)</f>
        <v>0</v>
      </c>
      <c r="CQ34" s="17">
        <f t="shared" ref="CQ34" si="429">SUM(CQ9:CQ33)</f>
        <v>0</v>
      </c>
      <c r="CR34" s="319">
        <f t="shared" ref="CR34" si="430">SUM(CF34:CQ34)</f>
        <v>0</v>
      </c>
      <c r="CS34" s="17">
        <f>SUM(CS9:CS33)</f>
        <v>0</v>
      </c>
      <c r="CT34" s="17">
        <f t="shared" ref="CT34" si="431">SUM(CT9:CT33)</f>
        <v>0</v>
      </c>
      <c r="CU34" s="17">
        <f t="shared" ref="CU34" si="432">SUM(CU9:CU33)</f>
        <v>0</v>
      </c>
      <c r="CV34" s="17">
        <f t="shared" ref="CV34" si="433">SUM(CV9:CV33)</f>
        <v>0</v>
      </c>
      <c r="CW34" s="17">
        <f t="shared" ref="CW34" si="434">SUM(CW9:CW33)</f>
        <v>0</v>
      </c>
      <c r="CX34" s="17">
        <f t="shared" ref="CX34" si="435">SUM(CX9:CX33)</f>
        <v>0</v>
      </c>
      <c r="CY34" s="17">
        <f t="shared" ref="CY34" si="436">SUM(CY9:CY33)</f>
        <v>0</v>
      </c>
      <c r="CZ34" s="17">
        <f t="shared" ref="CZ34" si="437">SUM(CZ9:CZ33)</f>
        <v>0</v>
      </c>
      <c r="DA34" s="17">
        <f t="shared" ref="DA34" si="438">SUM(DA9:DA33)</f>
        <v>0</v>
      </c>
      <c r="DB34" s="17">
        <f t="shared" ref="DB34" si="439">SUM(DB9:DB33)</f>
        <v>0</v>
      </c>
      <c r="DC34" s="17">
        <f t="shared" ref="DC34" si="440">SUM(DC9:DC33)</f>
        <v>0</v>
      </c>
      <c r="DD34" s="17">
        <f t="shared" ref="DD34" si="441">SUM(DD9:DD33)</f>
        <v>0</v>
      </c>
      <c r="DE34" s="319">
        <f t="shared" ref="DE34" si="442">SUM(CS34:DD34)</f>
        <v>0</v>
      </c>
      <c r="DF34" s="17">
        <f>SUM(DF9:DF33)</f>
        <v>0</v>
      </c>
      <c r="DG34" s="17">
        <f t="shared" ref="DG34" si="443">SUM(DG9:DG33)</f>
        <v>0</v>
      </c>
      <c r="DH34" s="17">
        <f t="shared" ref="DH34" si="444">SUM(DH9:DH33)</f>
        <v>0</v>
      </c>
      <c r="DI34" s="17">
        <f t="shared" ref="DI34" si="445">SUM(DI9:DI33)</f>
        <v>0</v>
      </c>
      <c r="DJ34" s="17">
        <f t="shared" ref="DJ34" si="446">SUM(DJ9:DJ33)</f>
        <v>0</v>
      </c>
      <c r="DK34" s="17">
        <f t="shared" ref="DK34" si="447">SUM(DK9:DK33)</f>
        <v>0</v>
      </c>
      <c r="DL34" s="17">
        <f t="shared" ref="DL34" si="448">SUM(DL9:DL33)</f>
        <v>0</v>
      </c>
      <c r="DM34" s="17">
        <f t="shared" ref="DM34" si="449">SUM(DM9:DM33)</f>
        <v>0</v>
      </c>
      <c r="DN34" s="17">
        <f t="shared" ref="DN34" si="450">SUM(DN9:DN33)</f>
        <v>0</v>
      </c>
      <c r="DO34" s="17">
        <f t="shared" ref="DO34" si="451">SUM(DO9:DO33)</f>
        <v>0</v>
      </c>
      <c r="DP34" s="17">
        <f t="shared" ref="DP34" si="452">SUM(DP9:DP33)</f>
        <v>0</v>
      </c>
      <c r="DQ34" s="17">
        <f t="shared" ref="DQ34" si="453">SUM(DQ9:DQ33)</f>
        <v>0</v>
      </c>
      <c r="DR34" s="319">
        <f t="shared" ref="DR34" si="454">SUM(DF34:DQ34)</f>
        <v>0</v>
      </c>
      <c r="DS34" s="17">
        <f>SUM(DS9:DS33)</f>
        <v>0</v>
      </c>
      <c r="DT34" s="17">
        <f t="shared" ref="DT34" si="455">SUM(DT9:DT33)</f>
        <v>0</v>
      </c>
      <c r="DU34" s="17">
        <f t="shared" ref="DU34" si="456">SUM(DU9:DU33)</f>
        <v>0</v>
      </c>
      <c r="DV34" s="17">
        <f t="shared" ref="DV34" si="457">SUM(DV9:DV33)</f>
        <v>0</v>
      </c>
      <c r="DW34" s="17">
        <f t="shared" ref="DW34" si="458">SUM(DW9:DW33)</f>
        <v>0</v>
      </c>
      <c r="DX34" s="17">
        <f t="shared" ref="DX34" si="459">SUM(DX9:DX33)</f>
        <v>0</v>
      </c>
      <c r="DY34" s="17">
        <f t="shared" ref="DY34" si="460">SUM(DY9:DY33)</f>
        <v>0</v>
      </c>
      <c r="DZ34" s="17">
        <f t="shared" ref="DZ34" si="461">SUM(DZ9:DZ33)</f>
        <v>0</v>
      </c>
      <c r="EA34" s="17">
        <f t="shared" ref="EA34" si="462">SUM(EA9:EA33)</f>
        <v>0</v>
      </c>
      <c r="EB34" s="17">
        <f t="shared" ref="EB34" si="463">SUM(EB9:EB33)</f>
        <v>0</v>
      </c>
      <c r="EC34" s="17">
        <f t="shared" ref="EC34" si="464">SUM(EC9:EC33)</f>
        <v>0</v>
      </c>
      <c r="ED34" s="17">
        <f t="shared" ref="ED34" si="465">SUM(ED9:ED33)</f>
        <v>0</v>
      </c>
      <c r="EE34" s="319">
        <f t="shared" ref="EE34" si="466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467">F6-F34</f>
        <v>0</v>
      </c>
      <c r="G36" s="17">
        <f t="shared" si="467"/>
        <v>0</v>
      </c>
      <c r="H36" s="17">
        <f t="shared" si="467"/>
        <v>0</v>
      </c>
      <c r="I36" s="17">
        <f t="shared" si="467"/>
        <v>0</v>
      </c>
      <c r="J36" s="17">
        <f t="shared" si="467"/>
        <v>0</v>
      </c>
      <c r="K36" s="17">
        <f t="shared" si="467"/>
        <v>0</v>
      </c>
      <c r="L36" s="17">
        <f t="shared" si="467"/>
        <v>0</v>
      </c>
      <c r="M36" s="17">
        <f t="shared" si="467"/>
        <v>0</v>
      </c>
      <c r="N36" s="17">
        <f t="shared" si="467"/>
        <v>0</v>
      </c>
      <c r="O36" s="17">
        <f t="shared" si="467"/>
        <v>0</v>
      </c>
      <c r="P36" s="17">
        <f t="shared" si="467"/>
        <v>0</v>
      </c>
      <c r="Q36" s="17">
        <f t="shared" si="467"/>
        <v>0</v>
      </c>
      <c r="R36" s="319">
        <f t="shared" si="306"/>
        <v>0</v>
      </c>
      <c r="S36" s="17">
        <f t="shared" ref="S36:AD36" si="468">S6-S34</f>
        <v>0</v>
      </c>
      <c r="T36" s="17">
        <f t="shared" si="468"/>
        <v>0</v>
      </c>
      <c r="U36" s="17">
        <f t="shared" si="468"/>
        <v>0</v>
      </c>
      <c r="V36" s="17">
        <f t="shared" si="468"/>
        <v>0</v>
      </c>
      <c r="W36" s="17">
        <f t="shared" si="468"/>
        <v>0</v>
      </c>
      <c r="X36" s="17">
        <f t="shared" si="468"/>
        <v>0</v>
      </c>
      <c r="Y36" s="17">
        <f t="shared" si="468"/>
        <v>0</v>
      </c>
      <c r="Z36" s="17">
        <f t="shared" si="468"/>
        <v>0</v>
      </c>
      <c r="AA36" s="17">
        <f t="shared" si="468"/>
        <v>0</v>
      </c>
      <c r="AB36" s="17">
        <f t="shared" si="468"/>
        <v>0</v>
      </c>
      <c r="AC36" s="17">
        <f t="shared" si="468"/>
        <v>0</v>
      </c>
      <c r="AD36" s="17">
        <f t="shared" si="468"/>
        <v>0</v>
      </c>
      <c r="AE36" s="319">
        <f t="shared" ref="AE36" si="469">SUM(S36:AD36)</f>
        <v>0</v>
      </c>
      <c r="AF36" s="17">
        <f t="shared" ref="AF36:AQ36" si="470">AF6-AF34</f>
        <v>0</v>
      </c>
      <c r="AG36" s="17">
        <f t="shared" si="470"/>
        <v>0</v>
      </c>
      <c r="AH36" s="17">
        <f t="shared" si="470"/>
        <v>0</v>
      </c>
      <c r="AI36" s="17">
        <f t="shared" si="470"/>
        <v>0</v>
      </c>
      <c r="AJ36" s="17">
        <f t="shared" si="470"/>
        <v>0</v>
      </c>
      <c r="AK36" s="17">
        <f t="shared" si="470"/>
        <v>0</v>
      </c>
      <c r="AL36" s="17">
        <f t="shared" si="470"/>
        <v>0</v>
      </c>
      <c r="AM36" s="17">
        <f t="shared" si="470"/>
        <v>0</v>
      </c>
      <c r="AN36" s="17">
        <f t="shared" si="470"/>
        <v>0</v>
      </c>
      <c r="AO36" s="17">
        <f t="shared" si="470"/>
        <v>0</v>
      </c>
      <c r="AP36" s="17">
        <f t="shared" si="470"/>
        <v>0</v>
      </c>
      <c r="AQ36" s="17">
        <f t="shared" si="470"/>
        <v>0</v>
      </c>
      <c r="AR36" s="319">
        <f t="shared" ref="AR36" si="471">SUM(AF36:AQ36)</f>
        <v>0</v>
      </c>
      <c r="AS36" s="17">
        <f t="shared" ref="AS36:BD36" si="472">AS6-AS34</f>
        <v>0</v>
      </c>
      <c r="AT36" s="17">
        <f t="shared" si="472"/>
        <v>0</v>
      </c>
      <c r="AU36" s="17">
        <f t="shared" si="472"/>
        <v>0</v>
      </c>
      <c r="AV36" s="17">
        <f t="shared" si="472"/>
        <v>0</v>
      </c>
      <c r="AW36" s="17">
        <f t="shared" si="472"/>
        <v>0</v>
      </c>
      <c r="AX36" s="17">
        <f t="shared" si="472"/>
        <v>0</v>
      </c>
      <c r="AY36" s="17">
        <f t="shared" si="472"/>
        <v>0</v>
      </c>
      <c r="AZ36" s="17">
        <f t="shared" si="472"/>
        <v>0</v>
      </c>
      <c r="BA36" s="17">
        <f t="shared" si="472"/>
        <v>0</v>
      </c>
      <c r="BB36" s="17">
        <f t="shared" si="472"/>
        <v>0</v>
      </c>
      <c r="BC36" s="17">
        <f t="shared" si="472"/>
        <v>0</v>
      </c>
      <c r="BD36" s="17">
        <f t="shared" si="472"/>
        <v>0</v>
      </c>
      <c r="BE36" s="319">
        <f t="shared" ref="BE36" si="473">SUM(AS36:BD36)</f>
        <v>0</v>
      </c>
      <c r="BF36" s="17">
        <f t="shared" ref="BF36:BQ36" si="474">BF6-BF34</f>
        <v>0</v>
      </c>
      <c r="BG36" s="17">
        <f t="shared" si="474"/>
        <v>0</v>
      </c>
      <c r="BH36" s="17">
        <f t="shared" si="474"/>
        <v>0</v>
      </c>
      <c r="BI36" s="17">
        <f t="shared" si="474"/>
        <v>0</v>
      </c>
      <c r="BJ36" s="17">
        <f t="shared" si="474"/>
        <v>0</v>
      </c>
      <c r="BK36" s="17">
        <f t="shared" si="474"/>
        <v>0</v>
      </c>
      <c r="BL36" s="17">
        <f t="shared" si="474"/>
        <v>0</v>
      </c>
      <c r="BM36" s="17">
        <f t="shared" si="474"/>
        <v>0</v>
      </c>
      <c r="BN36" s="17">
        <f t="shared" si="474"/>
        <v>0</v>
      </c>
      <c r="BO36" s="17">
        <f t="shared" si="474"/>
        <v>0</v>
      </c>
      <c r="BP36" s="17">
        <f t="shared" si="474"/>
        <v>0</v>
      </c>
      <c r="BQ36" s="17">
        <f t="shared" si="474"/>
        <v>0</v>
      </c>
      <c r="BR36" s="319">
        <f t="shared" ref="BR36" si="475">SUM(BF36:BQ36)</f>
        <v>0</v>
      </c>
      <c r="BS36" s="17">
        <f t="shared" ref="BS36:CD36" si="476">BS6-BS34</f>
        <v>0</v>
      </c>
      <c r="BT36" s="17">
        <f t="shared" si="476"/>
        <v>0</v>
      </c>
      <c r="BU36" s="17">
        <f t="shared" si="476"/>
        <v>0</v>
      </c>
      <c r="BV36" s="17">
        <f t="shared" si="476"/>
        <v>0</v>
      </c>
      <c r="BW36" s="17">
        <f t="shared" si="476"/>
        <v>0</v>
      </c>
      <c r="BX36" s="17">
        <f t="shared" si="476"/>
        <v>0</v>
      </c>
      <c r="BY36" s="17">
        <f t="shared" si="476"/>
        <v>0</v>
      </c>
      <c r="BZ36" s="17">
        <f t="shared" si="476"/>
        <v>0</v>
      </c>
      <c r="CA36" s="17">
        <f t="shared" si="476"/>
        <v>0</v>
      </c>
      <c r="CB36" s="17">
        <f t="shared" si="476"/>
        <v>0</v>
      </c>
      <c r="CC36" s="17">
        <f t="shared" si="476"/>
        <v>0</v>
      </c>
      <c r="CD36" s="17">
        <f t="shared" si="476"/>
        <v>0</v>
      </c>
      <c r="CE36" s="319">
        <f t="shared" ref="CE36" si="477">SUM(BS36:CD36)</f>
        <v>0</v>
      </c>
      <c r="CF36" s="17">
        <f t="shared" ref="CF36:CQ36" si="478">CF6-CF34</f>
        <v>0</v>
      </c>
      <c r="CG36" s="17">
        <f t="shared" si="478"/>
        <v>0</v>
      </c>
      <c r="CH36" s="17">
        <f t="shared" si="478"/>
        <v>0</v>
      </c>
      <c r="CI36" s="17">
        <f t="shared" si="478"/>
        <v>0</v>
      </c>
      <c r="CJ36" s="17">
        <f t="shared" si="478"/>
        <v>0</v>
      </c>
      <c r="CK36" s="17">
        <f t="shared" si="478"/>
        <v>0</v>
      </c>
      <c r="CL36" s="17">
        <f t="shared" si="478"/>
        <v>0</v>
      </c>
      <c r="CM36" s="17">
        <f t="shared" si="478"/>
        <v>0</v>
      </c>
      <c r="CN36" s="17">
        <f t="shared" si="478"/>
        <v>0</v>
      </c>
      <c r="CO36" s="17">
        <f t="shared" si="478"/>
        <v>0</v>
      </c>
      <c r="CP36" s="17">
        <f t="shared" si="478"/>
        <v>0</v>
      </c>
      <c r="CQ36" s="17">
        <f t="shared" si="478"/>
        <v>0</v>
      </c>
      <c r="CR36" s="319">
        <f t="shared" ref="CR36" si="479">SUM(CF36:CQ36)</f>
        <v>0</v>
      </c>
      <c r="CS36" s="17">
        <f t="shared" ref="CS36:DD36" si="480">CS6-CS34</f>
        <v>0</v>
      </c>
      <c r="CT36" s="17">
        <f t="shared" si="480"/>
        <v>0</v>
      </c>
      <c r="CU36" s="17">
        <f t="shared" si="480"/>
        <v>0</v>
      </c>
      <c r="CV36" s="17">
        <f t="shared" si="480"/>
        <v>0</v>
      </c>
      <c r="CW36" s="17">
        <f t="shared" si="480"/>
        <v>0</v>
      </c>
      <c r="CX36" s="17">
        <f t="shared" si="480"/>
        <v>0</v>
      </c>
      <c r="CY36" s="17">
        <f t="shared" si="480"/>
        <v>0</v>
      </c>
      <c r="CZ36" s="17">
        <f t="shared" si="480"/>
        <v>0</v>
      </c>
      <c r="DA36" s="17">
        <f t="shared" si="480"/>
        <v>0</v>
      </c>
      <c r="DB36" s="17">
        <f t="shared" si="480"/>
        <v>0</v>
      </c>
      <c r="DC36" s="17">
        <f t="shared" si="480"/>
        <v>0</v>
      </c>
      <c r="DD36" s="17">
        <f t="shared" si="480"/>
        <v>0</v>
      </c>
      <c r="DE36" s="319">
        <f t="shared" ref="DE36" si="481">SUM(CS36:DD36)</f>
        <v>0</v>
      </c>
      <c r="DF36" s="17">
        <f t="shared" ref="DF36:DQ36" si="482">DF6-DF34</f>
        <v>0</v>
      </c>
      <c r="DG36" s="17">
        <f t="shared" si="482"/>
        <v>0</v>
      </c>
      <c r="DH36" s="17">
        <f t="shared" si="482"/>
        <v>0</v>
      </c>
      <c r="DI36" s="17">
        <f t="shared" si="482"/>
        <v>0</v>
      </c>
      <c r="DJ36" s="17">
        <f t="shared" si="482"/>
        <v>0</v>
      </c>
      <c r="DK36" s="17">
        <f t="shared" si="482"/>
        <v>0</v>
      </c>
      <c r="DL36" s="17">
        <f t="shared" si="482"/>
        <v>0</v>
      </c>
      <c r="DM36" s="17">
        <f t="shared" si="482"/>
        <v>0</v>
      </c>
      <c r="DN36" s="17">
        <f t="shared" si="482"/>
        <v>0</v>
      </c>
      <c r="DO36" s="17">
        <f t="shared" si="482"/>
        <v>0</v>
      </c>
      <c r="DP36" s="17">
        <f t="shared" si="482"/>
        <v>0</v>
      </c>
      <c r="DQ36" s="17">
        <f t="shared" si="482"/>
        <v>0</v>
      </c>
      <c r="DR36" s="319">
        <f t="shared" ref="DR36" si="483">SUM(DF36:DQ36)</f>
        <v>0</v>
      </c>
      <c r="DS36" s="17">
        <f t="shared" ref="DS36:ED36" si="484">DS6-DS34</f>
        <v>0</v>
      </c>
      <c r="DT36" s="17">
        <f t="shared" si="484"/>
        <v>0</v>
      </c>
      <c r="DU36" s="17">
        <f t="shared" si="484"/>
        <v>0</v>
      </c>
      <c r="DV36" s="17">
        <f t="shared" si="484"/>
        <v>0</v>
      </c>
      <c r="DW36" s="17">
        <f t="shared" si="484"/>
        <v>0</v>
      </c>
      <c r="DX36" s="17">
        <f t="shared" si="484"/>
        <v>0</v>
      </c>
      <c r="DY36" s="17">
        <f t="shared" si="484"/>
        <v>0</v>
      </c>
      <c r="DZ36" s="17">
        <f t="shared" si="484"/>
        <v>0</v>
      </c>
      <c r="EA36" s="17">
        <f t="shared" si="484"/>
        <v>0</v>
      </c>
      <c r="EB36" s="17">
        <f t="shared" si="484"/>
        <v>0</v>
      </c>
      <c r="EC36" s="17">
        <f t="shared" si="484"/>
        <v>0</v>
      </c>
      <c r="ED36" s="17">
        <f t="shared" si="484"/>
        <v>0</v>
      </c>
      <c r="EE36" s="391">
        <f t="shared" ref="EE36" si="485">SUM(DS36:ED36)</f>
        <v>0</v>
      </c>
    </row>
    <row r="37" spans="1:135" x14ac:dyDescent="0.2">
      <c r="A37" s="31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7 EMPRUNT 1'!E5</f>
        <v>0</v>
      </c>
      <c r="D38" s="9" t="s">
        <v>24</v>
      </c>
      <c r="F38" s="17">
        <f t="shared" ref="F38:Q39" si="486">IF(F$2&gt;=$B$18,$E38,0)</f>
        <v>0</v>
      </c>
      <c r="G38" s="17">
        <f t="shared" si="486"/>
        <v>0</v>
      </c>
      <c r="H38" s="17">
        <f t="shared" si="486"/>
        <v>0</v>
      </c>
      <c r="I38" s="17">
        <f t="shared" si="486"/>
        <v>0</v>
      </c>
      <c r="J38" s="17">
        <f t="shared" si="486"/>
        <v>0</v>
      </c>
      <c r="K38" s="17">
        <f t="shared" si="486"/>
        <v>0</v>
      </c>
      <c r="L38" s="17">
        <f t="shared" si="486"/>
        <v>0</v>
      </c>
      <c r="M38" s="17">
        <f t="shared" si="486"/>
        <v>0</v>
      </c>
      <c r="N38" s="17">
        <f t="shared" si="486"/>
        <v>0</v>
      </c>
      <c r="O38" s="17">
        <f t="shared" si="486"/>
        <v>0</v>
      </c>
      <c r="P38" s="17">
        <f t="shared" si="486"/>
        <v>0</v>
      </c>
      <c r="Q38" s="17">
        <f t="shared" si="486"/>
        <v>0</v>
      </c>
      <c r="R38" s="319">
        <f t="shared" ref="R38:R39" si="487">SUM(F38:Q38)</f>
        <v>0</v>
      </c>
      <c r="S38" s="17">
        <f t="shared" ref="S38:AD39" si="488">IF(S$2&gt;=$B$18,$E38,0)</f>
        <v>0</v>
      </c>
      <c r="T38" s="17">
        <f t="shared" si="488"/>
        <v>0</v>
      </c>
      <c r="U38" s="17">
        <f t="shared" si="488"/>
        <v>0</v>
      </c>
      <c r="V38" s="17">
        <f t="shared" si="488"/>
        <v>0</v>
      </c>
      <c r="W38" s="17">
        <f t="shared" si="488"/>
        <v>0</v>
      </c>
      <c r="X38" s="17">
        <f t="shared" si="488"/>
        <v>0</v>
      </c>
      <c r="Y38" s="17">
        <f t="shared" si="488"/>
        <v>0</v>
      </c>
      <c r="Z38" s="17">
        <f t="shared" si="488"/>
        <v>0</v>
      </c>
      <c r="AA38" s="17">
        <f t="shared" si="488"/>
        <v>0</v>
      </c>
      <c r="AB38" s="17">
        <f t="shared" si="488"/>
        <v>0</v>
      </c>
      <c r="AC38" s="17">
        <f t="shared" si="488"/>
        <v>0</v>
      </c>
      <c r="AD38" s="17">
        <f t="shared" si="488"/>
        <v>0</v>
      </c>
      <c r="AE38" s="319">
        <f t="shared" ref="AE38:AE39" si="489">SUM(S38:AD38)</f>
        <v>0</v>
      </c>
      <c r="AF38" s="17">
        <f t="shared" ref="AF38:AQ39" si="490">IF(AF$2&gt;=$B$18,$E38,0)</f>
        <v>0</v>
      </c>
      <c r="AG38" s="17">
        <f t="shared" si="490"/>
        <v>0</v>
      </c>
      <c r="AH38" s="17">
        <f t="shared" si="490"/>
        <v>0</v>
      </c>
      <c r="AI38" s="17">
        <f t="shared" si="490"/>
        <v>0</v>
      </c>
      <c r="AJ38" s="17">
        <f t="shared" si="490"/>
        <v>0</v>
      </c>
      <c r="AK38" s="17">
        <f t="shared" si="490"/>
        <v>0</v>
      </c>
      <c r="AL38" s="17">
        <f t="shared" si="490"/>
        <v>0</v>
      </c>
      <c r="AM38" s="17">
        <f t="shared" si="490"/>
        <v>0</v>
      </c>
      <c r="AN38" s="17">
        <f t="shared" si="490"/>
        <v>0</v>
      </c>
      <c r="AO38" s="17">
        <f t="shared" si="490"/>
        <v>0</v>
      </c>
      <c r="AP38" s="17">
        <f t="shared" si="490"/>
        <v>0</v>
      </c>
      <c r="AQ38" s="17">
        <f t="shared" si="490"/>
        <v>0</v>
      </c>
      <c r="AR38" s="319">
        <f t="shared" ref="AR38:AR39" si="491">SUM(AF38:AQ38)</f>
        <v>0</v>
      </c>
      <c r="AS38" s="17">
        <f t="shared" ref="AS38:BD39" si="492">IF(AS$2&gt;=$B$18,$E38,0)</f>
        <v>0</v>
      </c>
      <c r="AT38" s="17">
        <f t="shared" si="492"/>
        <v>0</v>
      </c>
      <c r="AU38" s="17">
        <f t="shared" si="492"/>
        <v>0</v>
      </c>
      <c r="AV38" s="17">
        <f t="shared" si="492"/>
        <v>0</v>
      </c>
      <c r="AW38" s="17">
        <f t="shared" si="492"/>
        <v>0</v>
      </c>
      <c r="AX38" s="17">
        <f t="shared" si="492"/>
        <v>0</v>
      </c>
      <c r="AY38" s="17">
        <f t="shared" si="492"/>
        <v>0</v>
      </c>
      <c r="AZ38" s="17">
        <f t="shared" si="492"/>
        <v>0</v>
      </c>
      <c r="BA38" s="17">
        <f t="shared" si="492"/>
        <v>0</v>
      </c>
      <c r="BB38" s="17">
        <f t="shared" si="492"/>
        <v>0</v>
      </c>
      <c r="BC38" s="17">
        <f t="shared" si="492"/>
        <v>0</v>
      </c>
      <c r="BD38" s="17">
        <f t="shared" si="492"/>
        <v>0</v>
      </c>
      <c r="BE38" s="319">
        <f t="shared" ref="BE38:BE39" si="493">SUM(AS38:BD38)</f>
        <v>0</v>
      </c>
      <c r="BF38" s="17">
        <f t="shared" ref="BF38:BQ39" si="494">IF(BF$2&gt;=$B$18,$E38,0)</f>
        <v>0</v>
      </c>
      <c r="BG38" s="17">
        <f t="shared" si="494"/>
        <v>0</v>
      </c>
      <c r="BH38" s="17">
        <f t="shared" si="494"/>
        <v>0</v>
      </c>
      <c r="BI38" s="17">
        <f t="shared" si="494"/>
        <v>0</v>
      </c>
      <c r="BJ38" s="17">
        <f t="shared" si="494"/>
        <v>0</v>
      </c>
      <c r="BK38" s="17">
        <f t="shared" si="494"/>
        <v>0</v>
      </c>
      <c r="BL38" s="17">
        <f t="shared" si="494"/>
        <v>0</v>
      </c>
      <c r="BM38" s="17">
        <f t="shared" si="494"/>
        <v>0</v>
      </c>
      <c r="BN38" s="17">
        <f t="shared" si="494"/>
        <v>0</v>
      </c>
      <c r="BO38" s="17">
        <f t="shared" si="494"/>
        <v>0</v>
      </c>
      <c r="BP38" s="17">
        <f t="shared" si="494"/>
        <v>0</v>
      </c>
      <c r="BQ38" s="17">
        <f t="shared" si="494"/>
        <v>0</v>
      </c>
      <c r="BR38" s="319">
        <f t="shared" ref="BR38:BR39" si="495">SUM(BF38:BQ38)</f>
        <v>0</v>
      </c>
      <c r="BS38" s="17">
        <f t="shared" ref="BS38:CD39" si="496">IF(BS$2&gt;=$B$18,$E38,0)</f>
        <v>0</v>
      </c>
      <c r="BT38" s="17">
        <f t="shared" si="496"/>
        <v>0</v>
      </c>
      <c r="BU38" s="17">
        <f t="shared" si="496"/>
        <v>0</v>
      </c>
      <c r="BV38" s="17">
        <f t="shared" si="496"/>
        <v>0</v>
      </c>
      <c r="BW38" s="17">
        <f t="shared" si="496"/>
        <v>0</v>
      </c>
      <c r="BX38" s="17">
        <f t="shared" si="496"/>
        <v>0</v>
      </c>
      <c r="BY38" s="17">
        <f t="shared" si="496"/>
        <v>0</v>
      </c>
      <c r="BZ38" s="17">
        <f t="shared" si="496"/>
        <v>0</v>
      </c>
      <c r="CA38" s="17">
        <f t="shared" si="496"/>
        <v>0</v>
      </c>
      <c r="CB38" s="17">
        <f t="shared" si="496"/>
        <v>0</v>
      </c>
      <c r="CC38" s="17">
        <f t="shared" si="496"/>
        <v>0</v>
      </c>
      <c r="CD38" s="17">
        <f t="shared" si="496"/>
        <v>0</v>
      </c>
      <c r="CE38" s="319">
        <f t="shared" ref="CE38:CE39" si="497">SUM(BS38:CD38)</f>
        <v>0</v>
      </c>
      <c r="CF38" s="17">
        <f t="shared" ref="CF38:CQ39" si="498">IF(CF$2&gt;=$B$18,$E38,0)</f>
        <v>0</v>
      </c>
      <c r="CG38" s="17">
        <f t="shared" si="498"/>
        <v>0</v>
      </c>
      <c r="CH38" s="17">
        <f t="shared" si="498"/>
        <v>0</v>
      </c>
      <c r="CI38" s="17">
        <f t="shared" si="498"/>
        <v>0</v>
      </c>
      <c r="CJ38" s="17">
        <f t="shared" si="498"/>
        <v>0</v>
      </c>
      <c r="CK38" s="17">
        <f t="shared" si="498"/>
        <v>0</v>
      </c>
      <c r="CL38" s="17">
        <f t="shared" si="498"/>
        <v>0</v>
      </c>
      <c r="CM38" s="17">
        <f t="shared" si="498"/>
        <v>0</v>
      </c>
      <c r="CN38" s="17">
        <f t="shared" si="498"/>
        <v>0</v>
      </c>
      <c r="CO38" s="17">
        <f t="shared" si="498"/>
        <v>0</v>
      </c>
      <c r="CP38" s="17">
        <f t="shared" si="498"/>
        <v>0</v>
      </c>
      <c r="CQ38" s="17">
        <f t="shared" si="498"/>
        <v>0</v>
      </c>
      <c r="CR38" s="319">
        <f t="shared" ref="CR38:CR39" si="499">SUM(CF38:CQ38)</f>
        <v>0</v>
      </c>
      <c r="CS38" s="17">
        <f t="shared" ref="CS38:DD39" si="500">IF(CS$2&gt;=$B$18,$E38,0)</f>
        <v>0</v>
      </c>
      <c r="CT38" s="17">
        <f t="shared" si="500"/>
        <v>0</v>
      </c>
      <c r="CU38" s="17">
        <f t="shared" si="500"/>
        <v>0</v>
      </c>
      <c r="CV38" s="17">
        <f t="shared" si="500"/>
        <v>0</v>
      </c>
      <c r="CW38" s="17">
        <f t="shared" si="500"/>
        <v>0</v>
      </c>
      <c r="CX38" s="17">
        <f t="shared" si="500"/>
        <v>0</v>
      </c>
      <c r="CY38" s="17">
        <f t="shared" si="500"/>
        <v>0</v>
      </c>
      <c r="CZ38" s="17">
        <f t="shared" si="500"/>
        <v>0</v>
      </c>
      <c r="DA38" s="17">
        <f t="shared" si="500"/>
        <v>0</v>
      </c>
      <c r="DB38" s="17">
        <f t="shared" si="500"/>
        <v>0</v>
      </c>
      <c r="DC38" s="17">
        <f t="shared" si="500"/>
        <v>0</v>
      </c>
      <c r="DD38" s="17">
        <f t="shared" si="500"/>
        <v>0</v>
      </c>
      <c r="DE38" s="319">
        <f t="shared" ref="DE38:DE39" si="501">SUM(CS38:DD38)</f>
        <v>0</v>
      </c>
      <c r="DF38" s="17">
        <f t="shared" ref="DF38:DQ39" si="502">IF(DF$2&gt;=$B$18,$E38,0)</f>
        <v>0</v>
      </c>
      <c r="DG38" s="17">
        <f t="shared" si="502"/>
        <v>0</v>
      </c>
      <c r="DH38" s="17">
        <f t="shared" si="502"/>
        <v>0</v>
      </c>
      <c r="DI38" s="17">
        <f t="shared" si="502"/>
        <v>0</v>
      </c>
      <c r="DJ38" s="17">
        <f t="shared" si="502"/>
        <v>0</v>
      </c>
      <c r="DK38" s="17">
        <f t="shared" si="502"/>
        <v>0</v>
      </c>
      <c r="DL38" s="17">
        <f t="shared" si="502"/>
        <v>0</v>
      </c>
      <c r="DM38" s="17">
        <f t="shared" si="502"/>
        <v>0</v>
      </c>
      <c r="DN38" s="17">
        <f t="shared" si="502"/>
        <v>0</v>
      </c>
      <c r="DO38" s="17">
        <f t="shared" si="502"/>
        <v>0</v>
      </c>
      <c r="DP38" s="17">
        <f t="shared" si="502"/>
        <v>0</v>
      </c>
      <c r="DQ38" s="17">
        <f t="shared" si="502"/>
        <v>0</v>
      </c>
      <c r="DR38" s="319">
        <f t="shared" ref="DR38:DR39" si="503">SUM(DF38:DQ38)</f>
        <v>0</v>
      </c>
      <c r="DS38" s="17">
        <f t="shared" ref="DS38:ED39" si="504">IF(DS$2&gt;=$B$18,$E38,0)</f>
        <v>0</v>
      </c>
      <c r="DT38" s="17">
        <f t="shared" si="504"/>
        <v>0</v>
      </c>
      <c r="DU38" s="17">
        <f t="shared" si="504"/>
        <v>0</v>
      </c>
      <c r="DV38" s="17">
        <f t="shared" si="504"/>
        <v>0</v>
      </c>
      <c r="DW38" s="17">
        <f t="shared" si="504"/>
        <v>0</v>
      </c>
      <c r="DX38" s="17">
        <f t="shared" si="504"/>
        <v>0</v>
      </c>
      <c r="DY38" s="17">
        <f t="shared" si="504"/>
        <v>0</v>
      </c>
      <c r="DZ38" s="17">
        <f t="shared" si="504"/>
        <v>0</v>
      </c>
      <c r="EA38" s="17">
        <f t="shared" si="504"/>
        <v>0</v>
      </c>
      <c r="EB38" s="17">
        <f t="shared" si="504"/>
        <v>0</v>
      </c>
      <c r="EC38" s="17">
        <f t="shared" si="504"/>
        <v>0</v>
      </c>
      <c r="ED38" s="17">
        <f t="shared" si="504"/>
        <v>0</v>
      </c>
      <c r="EE38" s="391">
        <f t="shared" ref="EE38:EE39" si="505">SUM(DS38:ED38)</f>
        <v>0</v>
      </c>
    </row>
    <row r="39" spans="1:135" x14ac:dyDescent="0.2">
      <c r="A39" s="12" t="s">
        <v>4</v>
      </c>
      <c r="B39" s="435">
        <f>'SPACELOG 7 EMPRUNT 1'!E7</f>
        <v>15</v>
      </c>
      <c r="D39" s="9" t="s">
        <v>25</v>
      </c>
      <c r="F39" s="17">
        <f t="shared" si="486"/>
        <v>0</v>
      </c>
      <c r="G39" s="17">
        <f t="shared" si="486"/>
        <v>0</v>
      </c>
      <c r="H39" s="17">
        <f t="shared" si="486"/>
        <v>0</v>
      </c>
      <c r="I39" s="17">
        <f t="shared" si="486"/>
        <v>0</v>
      </c>
      <c r="J39" s="17">
        <f t="shared" si="486"/>
        <v>0</v>
      </c>
      <c r="K39" s="17">
        <f t="shared" si="486"/>
        <v>0</v>
      </c>
      <c r="L39" s="17">
        <f t="shared" si="486"/>
        <v>0</v>
      </c>
      <c r="M39" s="17">
        <f t="shared" si="486"/>
        <v>0</v>
      </c>
      <c r="N39" s="17">
        <f t="shared" si="486"/>
        <v>0</v>
      </c>
      <c r="O39" s="17">
        <f t="shared" si="486"/>
        <v>0</v>
      </c>
      <c r="P39" s="17">
        <f t="shared" si="486"/>
        <v>0</v>
      </c>
      <c r="Q39" s="17">
        <f t="shared" si="486"/>
        <v>0</v>
      </c>
      <c r="R39" s="319">
        <f t="shared" si="487"/>
        <v>0</v>
      </c>
      <c r="S39" s="17">
        <f t="shared" si="488"/>
        <v>0</v>
      </c>
      <c r="T39" s="17">
        <f t="shared" si="488"/>
        <v>0</v>
      </c>
      <c r="U39" s="17">
        <f t="shared" si="488"/>
        <v>0</v>
      </c>
      <c r="V39" s="17">
        <f t="shared" si="488"/>
        <v>0</v>
      </c>
      <c r="W39" s="17">
        <f t="shared" si="488"/>
        <v>0</v>
      </c>
      <c r="X39" s="17">
        <f t="shared" si="488"/>
        <v>0</v>
      </c>
      <c r="Y39" s="17">
        <f t="shared" si="488"/>
        <v>0</v>
      </c>
      <c r="Z39" s="17">
        <f t="shared" si="488"/>
        <v>0</v>
      </c>
      <c r="AA39" s="17">
        <f t="shared" si="488"/>
        <v>0</v>
      </c>
      <c r="AB39" s="17">
        <f t="shared" si="488"/>
        <v>0</v>
      </c>
      <c r="AC39" s="17">
        <f t="shared" si="488"/>
        <v>0</v>
      </c>
      <c r="AD39" s="17">
        <f t="shared" si="488"/>
        <v>0</v>
      </c>
      <c r="AE39" s="319">
        <f t="shared" si="489"/>
        <v>0</v>
      </c>
      <c r="AF39" s="17">
        <f t="shared" si="490"/>
        <v>0</v>
      </c>
      <c r="AG39" s="17">
        <f t="shared" si="490"/>
        <v>0</v>
      </c>
      <c r="AH39" s="17">
        <f t="shared" si="490"/>
        <v>0</v>
      </c>
      <c r="AI39" s="17">
        <f t="shared" si="490"/>
        <v>0</v>
      </c>
      <c r="AJ39" s="17">
        <f t="shared" si="490"/>
        <v>0</v>
      </c>
      <c r="AK39" s="17">
        <f t="shared" si="490"/>
        <v>0</v>
      </c>
      <c r="AL39" s="17">
        <f t="shared" si="490"/>
        <v>0</v>
      </c>
      <c r="AM39" s="17">
        <f t="shared" si="490"/>
        <v>0</v>
      </c>
      <c r="AN39" s="17">
        <f t="shared" si="490"/>
        <v>0</v>
      </c>
      <c r="AO39" s="17">
        <f t="shared" si="490"/>
        <v>0</v>
      </c>
      <c r="AP39" s="17">
        <f t="shared" si="490"/>
        <v>0</v>
      </c>
      <c r="AQ39" s="17">
        <f t="shared" si="490"/>
        <v>0</v>
      </c>
      <c r="AR39" s="319">
        <f t="shared" si="491"/>
        <v>0</v>
      </c>
      <c r="AS39" s="17">
        <f t="shared" si="492"/>
        <v>0</v>
      </c>
      <c r="AT39" s="17">
        <f t="shared" si="492"/>
        <v>0</v>
      </c>
      <c r="AU39" s="17">
        <f t="shared" si="492"/>
        <v>0</v>
      </c>
      <c r="AV39" s="17">
        <f t="shared" si="492"/>
        <v>0</v>
      </c>
      <c r="AW39" s="17">
        <f t="shared" si="492"/>
        <v>0</v>
      </c>
      <c r="AX39" s="17">
        <f t="shared" si="492"/>
        <v>0</v>
      </c>
      <c r="AY39" s="17">
        <f t="shared" si="492"/>
        <v>0</v>
      </c>
      <c r="AZ39" s="17">
        <f t="shared" si="492"/>
        <v>0</v>
      </c>
      <c r="BA39" s="17">
        <f t="shared" si="492"/>
        <v>0</v>
      </c>
      <c r="BB39" s="17">
        <f t="shared" si="492"/>
        <v>0</v>
      </c>
      <c r="BC39" s="17">
        <f t="shared" si="492"/>
        <v>0</v>
      </c>
      <c r="BD39" s="17">
        <f t="shared" si="492"/>
        <v>0</v>
      </c>
      <c r="BE39" s="319">
        <f t="shared" si="493"/>
        <v>0</v>
      </c>
      <c r="BF39" s="17">
        <f t="shared" si="494"/>
        <v>0</v>
      </c>
      <c r="BG39" s="17">
        <f t="shared" si="494"/>
        <v>0</v>
      </c>
      <c r="BH39" s="17">
        <f t="shared" si="494"/>
        <v>0</v>
      </c>
      <c r="BI39" s="17">
        <f t="shared" si="494"/>
        <v>0</v>
      </c>
      <c r="BJ39" s="17">
        <f t="shared" si="494"/>
        <v>0</v>
      </c>
      <c r="BK39" s="17">
        <f t="shared" si="494"/>
        <v>0</v>
      </c>
      <c r="BL39" s="17">
        <f t="shared" si="494"/>
        <v>0</v>
      </c>
      <c r="BM39" s="17">
        <f t="shared" si="494"/>
        <v>0</v>
      </c>
      <c r="BN39" s="17">
        <f t="shared" si="494"/>
        <v>0</v>
      </c>
      <c r="BO39" s="17">
        <f t="shared" si="494"/>
        <v>0</v>
      </c>
      <c r="BP39" s="17">
        <f t="shared" si="494"/>
        <v>0</v>
      </c>
      <c r="BQ39" s="17">
        <f t="shared" si="494"/>
        <v>0</v>
      </c>
      <c r="BR39" s="319">
        <f t="shared" si="495"/>
        <v>0</v>
      </c>
      <c r="BS39" s="17">
        <f t="shared" si="496"/>
        <v>0</v>
      </c>
      <c r="BT39" s="17">
        <f t="shared" si="496"/>
        <v>0</v>
      </c>
      <c r="BU39" s="17">
        <f t="shared" si="496"/>
        <v>0</v>
      </c>
      <c r="BV39" s="17">
        <f t="shared" si="496"/>
        <v>0</v>
      </c>
      <c r="BW39" s="17">
        <f t="shared" si="496"/>
        <v>0</v>
      </c>
      <c r="BX39" s="17">
        <f t="shared" si="496"/>
        <v>0</v>
      </c>
      <c r="BY39" s="17">
        <f t="shared" si="496"/>
        <v>0</v>
      </c>
      <c r="BZ39" s="17">
        <f t="shared" si="496"/>
        <v>0</v>
      </c>
      <c r="CA39" s="17">
        <f t="shared" si="496"/>
        <v>0</v>
      </c>
      <c r="CB39" s="17">
        <f t="shared" si="496"/>
        <v>0</v>
      </c>
      <c r="CC39" s="17">
        <f t="shared" si="496"/>
        <v>0</v>
      </c>
      <c r="CD39" s="17">
        <f t="shared" si="496"/>
        <v>0</v>
      </c>
      <c r="CE39" s="319">
        <f t="shared" si="497"/>
        <v>0</v>
      </c>
      <c r="CF39" s="17">
        <f t="shared" si="498"/>
        <v>0</v>
      </c>
      <c r="CG39" s="17">
        <f t="shared" si="498"/>
        <v>0</v>
      </c>
      <c r="CH39" s="17">
        <f t="shared" si="498"/>
        <v>0</v>
      </c>
      <c r="CI39" s="17">
        <f t="shared" si="498"/>
        <v>0</v>
      </c>
      <c r="CJ39" s="17">
        <f t="shared" si="498"/>
        <v>0</v>
      </c>
      <c r="CK39" s="17">
        <f t="shared" si="498"/>
        <v>0</v>
      </c>
      <c r="CL39" s="17">
        <f t="shared" si="498"/>
        <v>0</v>
      </c>
      <c r="CM39" s="17">
        <f t="shared" si="498"/>
        <v>0</v>
      </c>
      <c r="CN39" s="17">
        <f t="shared" si="498"/>
        <v>0</v>
      </c>
      <c r="CO39" s="17">
        <f t="shared" si="498"/>
        <v>0</v>
      </c>
      <c r="CP39" s="17">
        <f t="shared" si="498"/>
        <v>0</v>
      </c>
      <c r="CQ39" s="17">
        <f t="shared" si="498"/>
        <v>0</v>
      </c>
      <c r="CR39" s="319">
        <f t="shared" si="499"/>
        <v>0</v>
      </c>
      <c r="CS39" s="17">
        <f t="shared" si="500"/>
        <v>0</v>
      </c>
      <c r="CT39" s="17">
        <f t="shared" si="500"/>
        <v>0</v>
      </c>
      <c r="CU39" s="17">
        <f t="shared" si="500"/>
        <v>0</v>
      </c>
      <c r="CV39" s="17">
        <f t="shared" si="500"/>
        <v>0</v>
      </c>
      <c r="CW39" s="17">
        <f t="shared" si="500"/>
        <v>0</v>
      </c>
      <c r="CX39" s="17">
        <f t="shared" si="500"/>
        <v>0</v>
      </c>
      <c r="CY39" s="17">
        <f t="shared" si="500"/>
        <v>0</v>
      </c>
      <c r="CZ39" s="17">
        <f t="shared" si="500"/>
        <v>0</v>
      </c>
      <c r="DA39" s="17">
        <f t="shared" si="500"/>
        <v>0</v>
      </c>
      <c r="DB39" s="17">
        <f t="shared" si="500"/>
        <v>0</v>
      </c>
      <c r="DC39" s="17">
        <f t="shared" si="500"/>
        <v>0</v>
      </c>
      <c r="DD39" s="17">
        <f t="shared" si="500"/>
        <v>0</v>
      </c>
      <c r="DE39" s="319">
        <f t="shared" si="501"/>
        <v>0</v>
      </c>
      <c r="DF39" s="17">
        <f t="shared" si="502"/>
        <v>0</v>
      </c>
      <c r="DG39" s="17">
        <f t="shared" si="502"/>
        <v>0</v>
      </c>
      <c r="DH39" s="17">
        <f t="shared" si="502"/>
        <v>0</v>
      </c>
      <c r="DI39" s="17">
        <f t="shared" si="502"/>
        <v>0</v>
      </c>
      <c r="DJ39" s="17">
        <f t="shared" si="502"/>
        <v>0</v>
      </c>
      <c r="DK39" s="17">
        <f t="shared" si="502"/>
        <v>0</v>
      </c>
      <c r="DL39" s="17">
        <f t="shared" si="502"/>
        <v>0</v>
      </c>
      <c r="DM39" s="17">
        <f t="shared" si="502"/>
        <v>0</v>
      </c>
      <c r="DN39" s="17">
        <f t="shared" si="502"/>
        <v>0</v>
      </c>
      <c r="DO39" s="17">
        <f t="shared" si="502"/>
        <v>0</v>
      </c>
      <c r="DP39" s="17">
        <f t="shared" si="502"/>
        <v>0</v>
      </c>
      <c r="DQ39" s="17">
        <f t="shared" si="502"/>
        <v>0</v>
      </c>
      <c r="DR39" s="319">
        <f t="shared" si="503"/>
        <v>0</v>
      </c>
      <c r="DS39" s="17">
        <f t="shared" si="504"/>
        <v>0</v>
      </c>
      <c r="DT39" s="17">
        <f t="shared" si="504"/>
        <v>0</v>
      </c>
      <c r="DU39" s="17">
        <f t="shared" si="504"/>
        <v>0</v>
      </c>
      <c r="DV39" s="17">
        <f t="shared" si="504"/>
        <v>0</v>
      </c>
      <c r="DW39" s="17">
        <f t="shared" si="504"/>
        <v>0</v>
      </c>
      <c r="DX39" s="17">
        <f t="shared" si="504"/>
        <v>0</v>
      </c>
      <c r="DY39" s="17">
        <f t="shared" si="504"/>
        <v>0</v>
      </c>
      <c r="DZ39" s="17">
        <f t="shared" si="504"/>
        <v>0</v>
      </c>
      <c r="EA39" s="17">
        <f t="shared" si="504"/>
        <v>0</v>
      </c>
      <c r="EB39" s="17">
        <f t="shared" si="504"/>
        <v>0</v>
      </c>
      <c r="EC39" s="17">
        <f t="shared" si="504"/>
        <v>0</v>
      </c>
      <c r="ED39" s="17">
        <f t="shared" si="504"/>
        <v>0</v>
      </c>
      <c r="EE39" s="391">
        <f t="shared" si="505"/>
        <v>0</v>
      </c>
    </row>
    <row r="40" spans="1:135" x14ac:dyDescent="0.2">
      <c r="A40" s="12" t="s">
        <v>5</v>
      </c>
      <c r="B40" s="435">
        <f>'SPACELOG 7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7 EMPRUNT 1'!E6</f>
        <v>3.95E-2</v>
      </c>
      <c r="D41" s="22" t="s">
        <v>46</v>
      </c>
      <c r="E41" s="47"/>
      <c r="F41" s="17">
        <f t="shared" ref="F41:Q41" si="506">F39+F38</f>
        <v>0</v>
      </c>
      <c r="G41" s="17">
        <f t="shared" si="506"/>
        <v>0</v>
      </c>
      <c r="H41" s="17">
        <f t="shared" si="506"/>
        <v>0</v>
      </c>
      <c r="I41" s="17">
        <f t="shared" si="506"/>
        <v>0</v>
      </c>
      <c r="J41" s="17">
        <f t="shared" si="506"/>
        <v>0</v>
      </c>
      <c r="K41" s="17">
        <f t="shared" si="506"/>
        <v>0</v>
      </c>
      <c r="L41" s="17">
        <f t="shared" si="506"/>
        <v>0</v>
      </c>
      <c r="M41" s="17">
        <f t="shared" si="506"/>
        <v>0</v>
      </c>
      <c r="N41" s="17">
        <f t="shared" si="506"/>
        <v>0</v>
      </c>
      <c r="O41" s="17">
        <f t="shared" si="506"/>
        <v>0</v>
      </c>
      <c r="P41" s="17">
        <f t="shared" si="506"/>
        <v>0</v>
      </c>
      <c r="Q41" s="17">
        <f t="shared" si="506"/>
        <v>0</v>
      </c>
      <c r="R41" s="319">
        <f t="shared" ref="R41" si="507">SUM(F41:Q41)</f>
        <v>0</v>
      </c>
      <c r="S41" s="17">
        <f t="shared" ref="S41:AD41" si="508">S39+S38</f>
        <v>0</v>
      </c>
      <c r="T41" s="17">
        <f t="shared" si="508"/>
        <v>0</v>
      </c>
      <c r="U41" s="17">
        <f t="shared" si="508"/>
        <v>0</v>
      </c>
      <c r="V41" s="17">
        <f t="shared" si="508"/>
        <v>0</v>
      </c>
      <c r="W41" s="17">
        <f t="shared" si="508"/>
        <v>0</v>
      </c>
      <c r="X41" s="17">
        <f t="shared" si="508"/>
        <v>0</v>
      </c>
      <c r="Y41" s="17">
        <f t="shared" si="508"/>
        <v>0</v>
      </c>
      <c r="Z41" s="17">
        <f t="shared" si="508"/>
        <v>0</v>
      </c>
      <c r="AA41" s="17">
        <f t="shared" si="508"/>
        <v>0</v>
      </c>
      <c r="AB41" s="17">
        <f t="shared" si="508"/>
        <v>0</v>
      </c>
      <c r="AC41" s="17">
        <f t="shared" si="508"/>
        <v>0</v>
      </c>
      <c r="AD41" s="17">
        <f t="shared" si="508"/>
        <v>0</v>
      </c>
      <c r="AE41" s="319">
        <f t="shared" ref="AE41" si="509">SUM(S41:AD41)</f>
        <v>0</v>
      </c>
      <c r="AF41" s="17">
        <f t="shared" ref="AF41:AQ41" si="510">AF39+AF38</f>
        <v>0</v>
      </c>
      <c r="AG41" s="17">
        <f t="shared" si="510"/>
        <v>0</v>
      </c>
      <c r="AH41" s="17">
        <f t="shared" si="510"/>
        <v>0</v>
      </c>
      <c r="AI41" s="17">
        <f t="shared" si="510"/>
        <v>0</v>
      </c>
      <c r="AJ41" s="17">
        <f t="shared" si="510"/>
        <v>0</v>
      </c>
      <c r="AK41" s="17">
        <f t="shared" si="510"/>
        <v>0</v>
      </c>
      <c r="AL41" s="17">
        <f t="shared" si="510"/>
        <v>0</v>
      </c>
      <c r="AM41" s="17">
        <f t="shared" si="510"/>
        <v>0</v>
      </c>
      <c r="AN41" s="17">
        <f t="shared" si="510"/>
        <v>0</v>
      </c>
      <c r="AO41" s="17">
        <f t="shared" si="510"/>
        <v>0</v>
      </c>
      <c r="AP41" s="17">
        <f t="shared" si="510"/>
        <v>0</v>
      </c>
      <c r="AQ41" s="17">
        <f t="shared" si="510"/>
        <v>0</v>
      </c>
      <c r="AR41" s="319">
        <f t="shared" ref="AR41" si="511">SUM(AF41:AQ41)</f>
        <v>0</v>
      </c>
      <c r="AS41" s="17">
        <f t="shared" ref="AS41:BD41" si="512">AS39+AS38</f>
        <v>0</v>
      </c>
      <c r="AT41" s="17">
        <f t="shared" si="512"/>
        <v>0</v>
      </c>
      <c r="AU41" s="17">
        <f t="shared" si="512"/>
        <v>0</v>
      </c>
      <c r="AV41" s="17">
        <f t="shared" si="512"/>
        <v>0</v>
      </c>
      <c r="AW41" s="17">
        <f t="shared" si="512"/>
        <v>0</v>
      </c>
      <c r="AX41" s="17">
        <f t="shared" si="512"/>
        <v>0</v>
      </c>
      <c r="AY41" s="17">
        <f t="shared" si="512"/>
        <v>0</v>
      </c>
      <c r="AZ41" s="17">
        <f t="shared" si="512"/>
        <v>0</v>
      </c>
      <c r="BA41" s="17">
        <f t="shared" si="512"/>
        <v>0</v>
      </c>
      <c r="BB41" s="17">
        <f t="shared" si="512"/>
        <v>0</v>
      </c>
      <c r="BC41" s="17">
        <f t="shared" si="512"/>
        <v>0</v>
      </c>
      <c r="BD41" s="17">
        <f t="shared" si="512"/>
        <v>0</v>
      </c>
      <c r="BE41" s="319">
        <f t="shared" ref="BE41" si="513">SUM(AS41:BD41)</f>
        <v>0</v>
      </c>
      <c r="BF41" s="17">
        <f t="shared" ref="BF41:BQ41" si="514">BF39+BF38</f>
        <v>0</v>
      </c>
      <c r="BG41" s="17">
        <f t="shared" si="514"/>
        <v>0</v>
      </c>
      <c r="BH41" s="17">
        <f t="shared" si="514"/>
        <v>0</v>
      </c>
      <c r="BI41" s="17">
        <f t="shared" si="514"/>
        <v>0</v>
      </c>
      <c r="BJ41" s="17">
        <f t="shared" si="514"/>
        <v>0</v>
      </c>
      <c r="BK41" s="17">
        <f t="shared" si="514"/>
        <v>0</v>
      </c>
      <c r="BL41" s="17">
        <f t="shared" si="514"/>
        <v>0</v>
      </c>
      <c r="BM41" s="17">
        <f t="shared" si="514"/>
        <v>0</v>
      </c>
      <c r="BN41" s="17">
        <f t="shared" si="514"/>
        <v>0</v>
      </c>
      <c r="BO41" s="17">
        <f t="shared" si="514"/>
        <v>0</v>
      </c>
      <c r="BP41" s="17">
        <f t="shared" si="514"/>
        <v>0</v>
      </c>
      <c r="BQ41" s="17">
        <f t="shared" si="514"/>
        <v>0</v>
      </c>
      <c r="BR41" s="319">
        <f t="shared" ref="BR41" si="515">SUM(BF41:BQ41)</f>
        <v>0</v>
      </c>
      <c r="BS41" s="17">
        <f t="shared" ref="BS41:CD41" si="516">BS39+BS38</f>
        <v>0</v>
      </c>
      <c r="BT41" s="17">
        <f t="shared" si="516"/>
        <v>0</v>
      </c>
      <c r="BU41" s="17">
        <f t="shared" si="516"/>
        <v>0</v>
      </c>
      <c r="BV41" s="17">
        <f t="shared" si="516"/>
        <v>0</v>
      </c>
      <c r="BW41" s="17">
        <f t="shared" si="516"/>
        <v>0</v>
      </c>
      <c r="BX41" s="17">
        <f t="shared" si="516"/>
        <v>0</v>
      </c>
      <c r="BY41" s="17">
        <f t="shared" si="516"/>
        <v>0</v>
      </c>
      <c r="BZ41" s="17">
        <f t="shared" si="516"/>
        <v>0</v>
      </c>
      <c r="CA41" s="17">
        <f t="shared" si="516"/>
        <v>0</v>
      </c>
      <c r="CB41" s="17">
        <f t="shared" si="516"/>
        <v>0</v>
      </c>
      <c r="CC41" s="17">
        <f t="shared" si="516"/>
        <v>0</v>
      </c>
      <c r="CD41" s="17">
        <f t="shared" si="516"/>
        <v>0</v>
      </c>
      <c r="CE41" s="319">
        <f t="shared" ref="CE41" si="517">SUM(BS41:CD41)</f>
        <v>0</v>
      </c>
      <c r="CF41" s="17">
        <f t="shared" ref="CF41:CQ41" si="518">CF39+CF38</f>
        <v>0</v>
      </c>
      <c r="CG41" s="17">
        <f t="shared" si="518"/>
        <v>0</v>
      </c>
      <c r="CH41" s="17">
        <f t="shared" si="518"/>
        <v>0</v>
      </c>
      <c r="CI41" s="17">
        <f t="shared" si="518"/>
        <v>0</v>
      </c>
      <c r="CJ41" s="17">
        <f t="shared" si="518"/>
        <v>0</v>
      </c>
      <c r="CK41" s="17">
        <f t="shared" si="518"/>
        <v>0</v>
      </c>
      <c r="CL41" s="17">
        <f t="shared" si="518"/>
        <v>0</v>
      </c>
      <c r="CM41" s="17">
        <f t="shared" si="518"/>
        <v>0</v>
      </c>
      <c r="CN41" s="17">
        <f t="shared" si="518"/>
        <v>0</v>
      </c>
      <c r="CO41" s="17">
        <f t="shared" si="518"/>
        <v>0</v>
      </c>
      <c r="CP41" s="17">
        <f t="shared" si="518"/>
        <v>0</v>
      </c>
      <c r="CQ41" s="17">
        <f t="shared" si="518"/>
        <v>0</v>
      </c>
      <c r="CR41" s="319">
        <f t="shared" ref="CR41" si="519">SUM(CF41:CQ41)</f>
        <v>0</v>
      </c>
      <c r="CS41" s="17">
        <f t="shared" ref="CS41:DD41" si="520">CS39+CS38</f>
        <v>0</v>
      </c>
      <c r="CT41" s="17">
        <f t="shared" si="520"/>
        <v>0</v>
      </c>
      <c r="CU41" s="17">
        <f t="shared" si="520"/>
        <v>0</v>
      </c>
      <c r="CV41" s="17">
        <f t="shared" si="520"/>
        <v>0</v>
      </c>
      <c r="CW41" s="17">
        <f t="shared" si="520"/>
        <v>0</v>
      </c>
      <c r="CX41" s="17">
        <f t="shared" si="520"/>
        <v>0</v>
      </c>
      <c r="CY41" s="17">
        <f t="shared" si="520"/>
        <v>0</v>
      </c>
      <c r="CZ41" s="17">
        <f t="shared" si="520"/>
        <v>0</v>
      </c>
      <c r="DA41" s="17">
        <f t="shared" si="520"/>
        <v>0</v>
      </c>
      <c r="DB41" s="17">
        <f t="shared" si="520"/>
        <v>0</v>
      </c>
      <c r="DC41" s="17">
        <f t="shared" si="520"/>
        <v>0</v>
      </c>
      <c r="DD41" s="17">
        <f t="shared" si="520"/>
        <v>0</v>
      </c>
      <c r="DE41" s="319">
        <f t="shared" ref="DE41" si="521">SUM(CS41:DD41)</f>
        <v>0</v>
      </c>
      <c r="DF41" s="17">
        <f t="shared" ref="DF41:DQ41" si="522">DF39+DF38</f>
        <v>0</v>
      </c>
      <c r="DG41" s="17">
        <f t="shared" si="522"/>
        <v>0</v>
      </c>
      <c r="DH41" s="17">
        <f t="shared" si="522"/>
        <v>0</v>
      </c>
      <c r="DI41" s="17">
        <f t="shared" si="522"/>
        <v>0</v>
      </c>
      <c r="DJ41" s="17">
        <f t="shared" si="522"/>
        <v>0</v>
      </c>
      <c r="DK41" s="17">
        <f t="shared" si="522"/>
        <v>0</v>
      </c>
      <c r="DL41" s="17">
        <f t="shared" si="522"/>
        <v>0</v>
      </c>
      <c r="DM41" s="17">
        <f t="shared" si="522"/>
        <v>0</v>
      </c>
      <c r="DN41" s="17">
        <f t="shared" si="522"/>
        <v>0</v>
      </c>
      <c r="DO41" s="17">
        <f t="shared" si="522"/>
        <v>0</v>
      </c>
      <c r="DP41" s="17">
        <f t="shared" si="522"/>
        <v>0</v>
      </c>
      <c r="DQ41" s="17">
        <f t="shared" si="522"/>
        <v>0</v>
      </c>
      <c r="DR41" s="319">
        <f t="shared" ref="DR41" si="523">SUM(DF41:DQ41)</f>
        <v>0</v>
      </c>
      <c r="DS41" s="17">
        <f t="shared" ref="DS41:ED41" si="524">DS39+DS38</f>
        <v>0</v>
      </c>
      <c r="DT41" s="17">
        <f t="shared" si="524"/>
        <v>0</v>
      </c>
      <c r="DU41" s="17">
        <f t="shared" si="524"/>
        <v>0</v>
      </c>
      <c r="DV41" s="17">
        <f t="shared" si="524"/>
        <v>0</v>
      </c>
      <c r="DW41" s="17">
        <f t="shared" si="524"/>
        <v>0</v>
      </c>
      <c r="DX41" s="17">
        <f t="shared" si="524"/>
        <v>0</v>
      </c>
      <c r="DY41" s="17">
        <f t="shared" si="524"/>
        <v>0</v>
      </c>
      <c r="DZ41" s="17">
        <f t="shared" si="524"/>
        <v>0</v>
      </c>
      <c r="EA41" s="17">
        <f t="shared" si="524"/>
        <v>0</v>
      </c>
      <c r="EB41" s="17">
        <f t="shared" si="524"/>
        <v>0</v>
      </c>
      <c r="EC41" s="17">
        <f t="shared" si="524"/>
        <v>0</v>
      </c>
      <c r="ED41" s="17">
        <f t="shared" si="524"/>
        <v>0</v>
      </c>
      <c r="EE41" s="391">
        <f t="shared" ref="EE41" si="525">SUM(DS41:ED41)</f>
        <v>0</v>
      </c>
    </row>
    <row r="42" spans="1:135" x14ac:dyDescent="0.2">
      <c r="A42" s="13" t="s">
        <v>7</v>
      </c>
      <c r="B42" s="17" t="str">
        <f>'SPACELOG 7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27">
        <f>'SPACELOG 7 EMPRUNT 1'!E9</f>
        <v>46357</v>
      </c>
      <c r="D43" s="9" t="s">
        <v>325</v>
      </c>
      <c r="F43" s="17">
        <f t="shared" ref="F43:Q43" si="526">IFERROR(IF(EOMONTH(F$2,0)&gt;=EOMONTH($B$43,0),ROUND($B$45/12,0),0),0)</f>
        <v>0</v>
      </c>
      <c r="G43" s="17">
        <f t="shared" si="526"/>
        <v>0</v>
      </c>
      <c r="H43" s="17">
        <f t="shared" si="526"/>
        <v>0</v>
      </c>
      <c r="I43" s="17">
        <f t="shared" si="526"/>
        <v>0</v>
      </c>
      <c r="J43" s="17">
        <f t="shared" si="526"/>
        <v>0</v>
      </c>
      <c r="K43" s="17">
        <f t="shared" si="526"/>
        <v>0</v>
      </c>
      <c r="L43" s="17">
        <f t="shared" si="526"/>
        <v>0</v>
      </c>
      <c r="M43" s="17">
        <f t="shared" si="526"/>
        <v>0</v>
      </c>
      <c r="N43" s="17">
        <f t="shared" si="526"/>
        <v>0</v>
      </c>
      <c r="O43" s="17">
        <f t="shared" si="526"/>
        <v>0</v>
      </c>
      <c r="P43" s="17">
        <f t="shared" si="526"/>
        <v>0</v>
      </c>
      <c r="Q43" s="17">
        <f t="shared" si="526"/>
        <v>0</v>
      </c>
      <c r="R43" s="319">
        <f t="shared" ref="R43:R44" si="527">SUM(F43:Q43)</f>
        <v>0</v>
      </c>
      <c r="S43" s="17">
        <f t="shared" ref="S43:AD43" si="528">IFERROR(IF(EOMONTH(S$2,0)&gt;=EOMONTH($B$43,0),ROUND($B$45/12,0),0),0)</f>
        <v>0</v>
      </c>
      <c r="T43" s="17">
        <f t="shared" si="528"/>
        <v>0</v>
      </c>
      <c r="U43" s="17">
        <f t="shared" si="528"/>
        <v>0</v>
      </c>
      <c r="V43" s="17">
        <f t="shared" si="528"/>
        <v>0</v>
      </c>
      <c r="W43" s="17">
        <f t="shared" si="528"/>
        <v>0</v>
      </c>
      <c r="X43" s="17">
        <f t="shared" si="528"/>
        <v>0</v>
      </c>
      <c r="Y43" s="17">
        <f t="shared" si="528"/>
        <v>0</v>
      </c>
      <c r="Z43" s="17">
        <f t="shared" si="528"/>
        <v>0</v>
      </c>
      <c r="AA43" s="17">
        <f t="shared" si="528"/>
        <v>0</v>
      </c>
      <c r="AB43" s="17">
        <f t="shared" si="528"/>
        <v>0</v>
      </c>
      <c r="AC43" s="17">
        <f t="shared" si="528"/>
        <v>0</v>
      </c>
      <c r="AD43" s="17">
        <f t="shared" si="528"/>
        <v>0</v>
      </c>
      <c r="AE43" s="319">
        <f t="shared" ref="AE43:AE46" si="529">SUM(S43:AD43)</f>
        <v>0</v>
      </c>
      <c r="AF43" s="17">
        <f t="shared" ref="AF43:AQ43" si="530">IFERROR(IF(EOMONTH(AF$2,0)&gt;=EOMONTH($B$43,0),ROUND($B$45/12,0),0),0)</f>
        <v>0</v>
      </c>
      <c r="AG43" s="17">
        <f t="shared" si="530"/>
        <v>0</v>
      </c>
      <c r="AH43" s="17">
        <f t="shared" si="530"/>
        <v>0</v>
      </c>
      <c r="AI43" s="17">
        <f t="shared" si="530"/>
        <v>0</v>
      </c>
      <c r="AJ43" s="17">
        <f t="shared" si="530"/>
        <v>0</v>
      </c>
      <c r="AK43" s="17">
        <f t="shared" si="530"/>
        <v>0</v>
      </c>
      <c r="AL43" s="17">
        <f t="shared" si="530"/>
        <v>0</v>
      </c>
      <c r="AM43" s="17">
        <f t="shared" si="530"/>
        <v>0</v>
      </c>
      <c r="AN43" s="17">
        <f t="shared" si="530"/>
        <v>0</v>
      </c>
      <c r="AO43" s="17">
        <f t="shared" si="530"/>
        <v>0</v>
      </c>
      <c r="AP43" s="17">
        <f t="shared" si="530"/>
        <v>0</v>
      </c>
      <c r="AQ43" s="17">
        <f t="shared" si="530"/>
        <v>0</v>
      </c>
      <c r="AR43" s="319">
        <f t="shared" ref="AR43:AR46" si="531">SUM(AF43:AQ43)</f>
        <v>0</v>
      </c>
      <c r="AS43" s="17">
        <f t="shared" ref="AS43:BD43" si="532">IFERROR(IF(EOMONTH(AS$2,0)&gt;=EOMONTH($B$43,0),ROUND($B$45/12,0),0),0)</f>
        <v>0</v>
      </c>
      <c r="AT43" s="17">
        <f t="shared" si="532"/>
        <v>0</v>
      </c>
      <c r="AU43" s="17">
        <f t="shared" si="532"/>
        <v>0</v>
      </c>
      <c r="AV43" s="17">
        <f t="shared" si="532"/>
        <v>0</v>
      </c>
      <c r="AW43" s="17">
        <f t="shared" si="532"/>
        <v>0</v>
      </c>
      <c r="AX43" s="17">
        <f t="shared" si="532"/>
        <v>0</v>
      </c>
      <c r="AY43" s="17">
        <f t="shared" si="532"/>
        <v>0</v>
      </c>
      <c r="AZ43" s="17">
        <f t="shared" si="532"/>
        <v>0</v>
      </c>
      <c r="BA43" s="17">
        <f t="shared" si="532"/>
        <v>0</v>
      </c>
      <c r="BB43" s="17">
        <f t="shared" si="532"/>
        <v>0</v>
      </c>
      <c r="BC43" s="17">
        <f t="shared" si="532"/>
        <v>0</v>
      </c>
      <c r="BD43" s="17">
        <f t="shared" si="532"/>
        <v>0</v>
      </c>
      <c r="BE43" s="319">
        <f t="shared" ref="BE43:BE46" si="533">SUM(AS43:BD43)</f>
        <v>0</v>
      </c>
      <c r="BF43" s="17">
        <f t="shared" ref="BF43:BQ43" si="534">IFERROR(IF(EOMONTH(BF$2,0)&gt;=EOMONTH($B$43,0),ROUND($B$45/12,0),0),0)</f>
        <v>0</v>
      </c>
      <c r="BG43" s="17">
        <f t="shared" si="534"/>
        <v>0</v>
      </c>
      <c r="BH43" s="17">
        <f t="shared" si="534"/>
        <v>0</v>
      </c>
      <c r="BI43" s="17">
        <f t="shared" si="534"/>
        <v>0</v>
      </c>
      <c r="BJ43" s="17">
        <f t="shared" si="534"/>
        <v>0</v>
      </c>
      <c r="BK43" s="17">
        <f t="shared" si="534"/>
        <v>0</v>
      </c>
      <c r="BL43" s="17">
        <f t="shared" si="534"/>
        <v>0</v>
      </c>
      <c r="BM43" s="17">
        <f t="shared" si="534"/>
        <v>0</v>
      </c>
      <c r="BN43" s="17">
        <f t="shared" si="534"/>
        <v>0</v>
      </c>
      <c r="BO43" s="17">
        <f t="shared" si="534"/>
        <v>0</v>
      </c>
      <c r="BP43" s="17">
        <f t="shared" si="534"/>
        <v>0</v>
      </c>
      <c r="BQ43" s="17">
        <f t="shared" si="534"/>
        <v>0</v>
      </c>
      <c r="BR43" s="319">
        <f t="shared" ref="BR43:BR46" si="535">SUM(BF43:BQ43)</f>
        <v>0</v>
      </c>
      <c r="BS43" s="17">
        <f t="shared" ref="BS43:CD43" si="536">IFERROR(IF(EOMONTH(BS$2,0)&gt;=EOMONTH($B$43,0),ROUND($B$45/12,0),0),0)</f>
        <v>0</v>
      </c>
      <c r="BT43" s="17">
        <f t="shared" si="536"/>
        <v>0</v>
      </c>
      <c r="BU43" s="17">
        <f t="shared" si="536"/>
        <v>0</v>
      </c>
      <c r="BV43" s="17">
        <f t="shared" si="536"/>
        <v>0</v>
      </c>
      <c r="BW43" s="17">
        <f t="shared" si="536"/>
        <v>0</v>
      </c>
      <c r="BX43" s="17">
        <f t="shared" si="536"/>
        <v>0</v>
      </c>
      <c r="BY43" s="17">
        <f t="shared" si="536"/>
        <v>0</v>
      </c>
      <c r="BZ43" s="17">
        <f t="shared" si="536"/>
        <v>0</v>
      </c>
      <c r="CA43" s="17">
        <f t="shared" si="536"/>
        <v>0</v>
      </c>
      <c r="CB43" s="17">
        <f t="shared" si="536"/>
        <v>0</v>
      </c>
      <c r="CC43" s="17">
        <f t="shared" si="536"/>
        <v>0</v>
      </c>
      <c r="CD43" s="17">
        <f t="shared" si="536"/>
        <v>0</v>
      </c>
      <c r="CE43" s="319">
        <f t="shared" ref="CE43:CE46" si="537">SUM(BS43:CD43)</f>
        <v>0</v>
      </c>
      <c r="CF43" s="17">
        <f t="shared" ref="CF43:CQ43" si="538">IFERROR(IF(EOMONTH(CF$2,0)&gt;=EOMONTH($B$43,0),ROUND($B$45/12,0),0),0)</f>
        <v>0</v>
      </c>
      <c r="CG43" s="17">
        <f t="shared" si="538"/>
        <v>0</v>
      </c>
      <c r="CH43" s="17">
        <f t="shared" si="538"/>
        <v>0</v>
      </c>
      <c r="CI43" s="17">
        <f t="shared" si="538"/>
        <v>0</v>
      </c>
      <c r="CJ43" s="17">
        <f t="shared" si="538"/>
        <v>0</v>
      </c>
      <c r="CK43" s="17">
        <f t="shared" si="538"/>
        <v>0</v>
      </c>
      <c r="CL43" s="17">
        <f t="shared" si="538"/>
        <v>0</v>
      </c>
      <c r="CM43" s="17">
        <f t="shared" si="538"/>
        <v>0</v>
      </c>
      <c r="CN43" s="17">
        <f t="shared" si="538"/>
        <v>0</v>
      </c>
      <c r="CO43" s="17">
        <f t="shared" si="538"/>
        <v>0</v>
      </c>
      <c r="CP43" s="17">
        <f t="shared" si="538"/>
        <v>0</v>
      </c>
      <c r="CQ43" s="17">
        <f t="shared" si="538"/>
        <v>0</v>
      </c>
      <c r="CR43" s="319">
        <f t="shared" ref="CR43:CR46" si="539">SUM(CF43:CQ43)</f>
        <v>0</v>
      </c>
      <c r="CS43" s="17">
        <f t="shared" ref="CS43:DD43" si="540">IFERROR(IF(EOMONTH(CS$2,0)&gt;=EOMONTH($B$43,0),ROUND($B$45/12,0),0),0)</f>
        <v>0</v>
      </c>
      <c r="CT43" s="17">
        <f t="shared" si="540"/>
        <v>0</v>
      </c>
      <c r="CU43" s="17">
        <f t="shared" si="540"/>
        <v>0</v>
      </c>
      <c r="CV43" s="17">
        <f t="shared" si="540"/>
        <v>0</v>
      </c>
      <c r="CW43" s="17">
        <f t="shared" si="540"/>
        <v>0</v>
      </c>
      <c r="CX43" s="17">
        <f t="shared" si="540"/>
        <v>0</v>
      </c>
      <c r="CY43" s="17">
        <f t="shared" si="540"/>
        <v>0</v>
      </c>
      <c r="CZ43" s="17">
        <f t="shared" si="540"/>
        <v>0</v>
      </c>
      <c r="DA43" s="17">
        <f t="shared" si="540"/>
        <v>0</v>
      </c>
      <c r="DB43" s="17">
        <f t="shared" si="540"/>
        <v>0</v>
      </c>
      <c r="DC43" s="17">
        <f t="shared" si="540"/>
        <v>0</v>
      </c>
      <c r="DD43" s="17">
        <f t="shared" si="540"/>
        <v>0</v>
      </c>
      <c r="DE43" s="319">
        <f t="shared" ref="DE43:DE46" si="541">SUM(CS43:DD43)</f>
        <v>0</v>
      </c>
      <c r="DF43" s="17">
        <f t="shared" ref="DF43:DQ43" si="542">IFERROR(IF(EOMONTH(DF$2,0)&gt;=EOMONTH($B$43,0),ROUND($B$45/12,0),0),0)</f>
        <v>0</v>
      </c>
      <c r="DG43" s="17">
        <f t="shared" si="542"/>
        <v>0</v>
      </c>
      <c r="DH43" s="17">
        <f t="shared" si="542"/>
        <v>0</v>
      </c>
      <c r="DI43" s="17">
        <f t="shared" si="542"/>
        <v>0</v>
      </c>
      <c r="DJ43" s="17">
        <f t="shared" si="542"/>
        <v>0</v>
      </c>
      <c r="DK43" s="17">
        <f t="shared" si="542"/>
        <v>0</v>
      </c>
      <c r="DL43" s="17">
        <f t="shared" si="542"/>
        <v>0</v>
      </c>
      <c r="DM43" s="17">
        <f t="shared" si="542"/>
        <v>0</v>
      </c>
      <c r="DN43" s="17">
        <f t="shared" si="542"/>
        <v>0</v>
      </c>
      <c r="DO43" s="17">
        <f t="shared" si="542"/>
        <v>0</v>
      </c>
      <c r="DP43" s="17">
        <f t="shared" si="542"/>
        <v>0</v>
      </c>
      <c r="DQ43" s="17">
        <f t="shared" si="542"/>
        <v>0</v>
      </c>
      <c r="DR43" s="319">
        <f t="shared" ref="DR43:DR46" si="543">SUM(DF43:DQ43)</f>
        <v>0</v>
      </c>
      <c r="DS43" s="17">
        <f t="shared" ref="DS43:ED43" si="544">IFERROR(IF(EOMONTH(DS$2,0)&gt;=EOMONTH($B$43,0),ROUND($B$45/12,0),0),0)</f>
        <v>0</v>
      </c>
      <c r="DT43" s="17">
        <f t="shared" si="544"/>
        <v>0</v>
      </c>
      <c r="DU43" s="17">
        <f t="shared" si="544"/>
        <v>0</v>
      </c>
      <c r="DV43" s="17">
        <f t="shared" si="544"/>
        <v>0</v>
      </c>
      <c r="DW43" s="17">
        <f t="shared" si="544"/>
        <v>0</v>
      </c>
      <c r="DX43" s="17">
        <f t="shared" si="544"/>
        <v>0</v>
      </c>
      <c r="DY43" s="17">
        <f t="shared" si="544"/>
        <v>0</v>
      </c>
      <c r="DZ43" s="17">
        <f t="shared" si="544"/>
        <v>0</v>
      </c>
      <c r="EA43" s="17">
        <f t="shared" si="544"/>
        <v>0</v>
      </c>
      <c r="EB43" s="17">
        <f t="shared" si="544"/>
        <v>0</v>
      </c>
      <c r="EC43" s="17">
        <f t="shared" si="544"/>
        <v>0</v>
      </c>
      <c r="ED43" s="17">
        <f t="shared" si="544"/>
        <v>0</v>
      </c>
      <c r="EE43" s="319">
        <f t="shared" ref="EE43:EE46" si="545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546">IFERROR(IF(EOMONTH(F$2,0)&gt;=EOMONTH($B$52,0),ROUND($B$54/12,0),0),0)</f>
        <v>0</v>
      </c>
      <c r="G44" s="17">
        <f t="shared" si="546"/>
        <v>0</v>
      </c>
      <c r="H44" s="17">
        <f t="shared" si="546"/>
        <v>0</v>
      </c>
      <c r="I44" s="17">
        <f t="shared" si="546"/>
        <v>0</v>
      </c>
      <c r="J44" s="17">
        <f t="shared" si="546"/>
        <v>0</v>
      </c>
      <c r="K44" s="17">
        <f t="shared" si="546"/>
        <v>0</v>
      </c>
      <c r="L44" s="17">
        <f t="shared" si="546"/>
        <v>0</v>
      </c>
      <c r="M44" s="17">
        <f t="shared" si="546"/>
        <v>0</v>
      </c>
      <c r="N44" s="17">
        <f t="shared" si="546"/>
        <v>0</v>
      </c>
      <c r="O44" s="17">
        <f t="shared" si="546"/>
        <v>0</v>
      </c>
      <c r="P44" s="17">
        <f t="shared" si="546"/>
        <v>0</v>
      </c>
      <c r="Q44" s="17">
        <f t="shared" si="546"/>
        <v>0</v>
      </c>
      <c r="R44" s="319">
        <f t="shared" si="527"/>
        <v>0</v>
      </c>
      <c r="S44" s="17">
        <f t="shared" ref="S44:AD44" si="547">IFERROR(IF(EOMONTH(S$2,0)&gt;=EOMONTH($B$52,0),ROUND($B$54/12,0),0),0)</f>
        <v>0</v>
      </c>
      <c r="T44" s="17">
        <f t="shared" si="547"/>
        <v>0</v>
      </c>
      <c r="U44" s="17">
        <f t="shared" si="547"/>
        <v>0</v>
      </c>
      <c r="V44" s="17">
        <f t="shared" si="547"/>
        <v>0</v>
      </c>
      <c r="W44" s="17">
        <f t="shared" si="547"/>
        <v>0</v>
      </c>
      <c r="X44" s="17">
        <f t="shared" si="547"/>
        <v>0</v>
      </c>
      <c r="Y44" s="17">
        <f t="shared" si="547"/>
        <v>0</v>
      </c>
      <c r="Z44" s="17">
        <f t="shared" si="547"/>
        <v>0</v>
      </c>
      <c r="AA44" s="17">
        <f t="shared" si="547"/>
        <v>0</v>
      </c>
      <c r="AB44" s="17">
        <f t="shared" si="547"/>
        <v>0</v>
      </c>
      <c r="AC44" s="17">
        <f t="shared" si="547"/>
        <v>0</v>
      </c>
      <c r="AD44" s="17">
        <f t="shared" si="547"/>
        <v>0</v>
      </c>
      <c r="AE44" s="319">
        <f t="shared" si="529"/>
        <v>0</v>
      </c>
      <c r="AF44" s="17">
        <f t="shared" ref="AF44:AQ44" si="548">IFERROR(IF(EOMONTH(AF$2,0)&gt;=EOMONTH($B$52,0),ROUND($B$54/12,0),0),0)</f>
        <v>0</v>
      </c>
      <c r="AG44" s="17">
        <f t="shared" si="548"/>
        <v>0</v>
      </c>
      <c r="AH44" s="17">
        <f t="shared" si="548"/>
        <v>0</v>
      </c>
      <c r="AI44" s="17">
        <f t="shared" si="548"/>
        <v>0</v>
      </c>
      <c r="AJ44" s="17">
        <f t="shared" si="548"/>
        <v>0</v>
      </c>
      <c r="AK44" s="17">
        <f t="shared" si="548"/>
        <v>0</v>
      </c>
      <c r="AL44" s="17">
        <f t="shared" si="548"/>
        <v>0</v>
      </c>
      <c r="AM44" s="17">
        <f t="shared" si="548"/>
        <v>0</v>
      </c>
      <c r="AN44" s="17">
        <f t="shared" si="548"/>
        <v>0</v>
      </c>
      <c r="AO44" s="17">
        <f t="shared" si="548"/>
        <v>0</v>
      </c>
      <c r="AP44" s="17">
        <f t="shared" si="548"/>
        <v>0</v>
      </c>
      <c r="AQ44" s="17">
        <f t="shared" si="548"/>
        <v>0</v>
      </c>
      <c r="AR44" s="319">
        <f t="shared" si="531"/>
        <v>0</v>
      </c>
      <c r="AS44" s="17">
        <f t="shared" ref="AS44:BD44" si="549">IFERROR(IF(EOMONTH(AS$2,0)&gt;=EOMONTH($B$52,0),ROUND($B$54/12,0),0),0)</f>
        <v>0</v>
      </c>
      <c r="AT44" s="17">
        <f t="shared" si="549"/>
        <v>0</v>
      </c>
      <c r="AU44" s="17">
        <f t="shared" si="549"/>
        <v>0</v>
      </c>
      <c r="AV44" s="17">
        <f t="shared" si="549"/>
        <v>0</v>
      </c>
      <c r="AW44" s="17">
        <f t="shared" si="549"/>
        <v>0</v>
      </c>
      <c r="AX44" s="17">
        <f t="shared" si="549"/>
        <v>0</v>
      </c>
      <c r="AY44" s="17">
        <f t="shared" si="549"/>
        <v>0</v>
      </c>
      <c r="AZ44" s="17">
        <f t="shared" si="549"/>
        <v>0</v>
      </c>
      <c r="BA44" s="17">
        <f t="shared" si="549"/>
        <v>0</v>
      </c>
      <c r="BB44" s="17">
        <f t="shared" si="549"/>
        <v>0</v>
      </c>
      <c r="BC44" s="17">
        <f t="shared" si="549"/>
        <v>0</v>
      </c>
      <c r="BD44" s="17">
        <f t="shared" si="549"/>
        <v>0</v>
      </c>
      <c r="BE44" s="319">
        <f t="shared" si="533"/>
        <v>0</v>
      </c>
      <c r="BF44" s="17">
        <f t="shared" ref="BF44:BQ44" si="550">IFERROR(IF(EOMONTH(BF$2,0)&gt;=EOMONTH($B$52,0),ROUND($B$54/12,0),0),0)</f>
        <v>0</v>
      </c>
      <c r="BG44" s="17">
        <f t="shared" si="550"/>
        <v>0</v>
      </c>
      <c r="BH44" s="17">
        <f t="shared" si="550"/>
        <v>0</v>
      </c>
      <c r="BI44" s="17">
        <f t="shared" si="550"/>
        <v>0</v>
      </c>
      <c r="BJ44" s="17">
        <f t="shared" si="550"/>
        <v>0</v>
      </c>
      <c r="BK44" s="17">
        <f t="shared" si="550"/>
        <v>0</v>
      </c>
      <c r="BL44" s="17">
        <f t="shared" si="550"/>
        <v>0</v>
      </c>
      <c r="BM44" s="17">
        <f t="shared" si="550"/>
        <v>0</v>
      </c>
      <c r="BN44" s="17">
        <f t="shared" si="550"/>
        <v>0</v>
      </c>
      <c r="BO44" s="17">
        <f t="shared" si="550"/>
        <v>0</v>
      </c>
      <c r="BP44" s="17">
        <f t="shared" si="550"/>
        <v>0</v>
      </c>
      <c r="BQ44" s="17">
        <f t="shared" si="550"/>
        <v>0</v>
      </c>
      <c r="BR44" s="319">
        <f t="shared" si="535"/>
        <v>0</v>
      </c>
      <c r="BS44" s="17">
        <f t="shared" ref="BS44:CD44" si="551">IFERROR(IF(EOMONTH(BS$2,0)&gt;=EOMONTH($B$52,0),ROUND($B$54/12,0),0),0)</f>
        <v>0</v>
      </c>
      <c r="BT44" s="17">
        <f t="shared" si="551"/>
        <v>0</v>
      </c>
      <c r="BU44" s="17">
        <f t="shared" si="551"/>
        <v>0</v>
      </c>
      <c r="BV44" s="17">
        <f t="shared" si="551"/>
        <v>0</v>
      </c>
      <c r="BW44" s="17">
        <f t="shared" si="551"/>
        <v>0</v>
      </c>
      <c r="BX44" s="17">
        <f t="shared" si="551"/>
        <v>0</v>
      </c>
      <c r="BY44" s="17">
        <f t="shared" si="551"/>
        <v>0</v>
      </c>
      <c r="BZ44" s="17">
        <f t="shared" si="551"/>
        <v>0</v>
      </c>
      <c r="CA44" s="17">
        <f t="shared" si="551"/>
        <v>0</v>
      </c>
      <c r="CB44" s="17">
        <f t="shared" si="551"/>
        <v>0</v>
      </c>
      <c r="CC44" s="17">
        <f t="shared" si="551"/>
        <v>0</v>
      </c>
      <c r="CD44" s="17">
        <f t="shared" si="551"/>
        <v>0</v>
      </c>
      <c r="CE44" s="319">
        <f t="shared" si="537"/>
        <v>0</v>
      </c>
      <c r="CF44" s="17">
        <f t="shared" ref="CF44:CQ44" si="552">IFERROR(IF(EOMONTH(CF$2,0)&gt;=EOMONTH($B$52,0),ROUND($B$54/12,0),0),0)</f>
        <v>0</v>
      </c>
      <c r="CG44" s="17">
        <f t="shared" si="552"/>
        <v>0</v>
      </c>
      <c r="CH44" s="17">
        <f t="shared" si="552"/>
        <v>0</v>
      </c>
      <c r="CI44" s="17">
        <f t="shared" si="552"/>
        <v>0</v>
      </c>
      <c r="CJ44" s="17">
        <f t="shared" si="552"/>
        <v>0</v>
      </c>
      <c r="CK44" s="17">
        <f t="shared" si="552"/>
        <v>0</v>
      </c>
      <c r="CL44" s="17">
        <f t="shared" si="552"/>
        <v>0</v>
      </c>
      <c r="CM44" s="17">
        <f t="shared" si="552"/>
        <v>0</v>
      </c>
      <c r="CN44" s="17">
        <f t="shared" si="552"/>
        <v>0</v>
      </c>
      <c r="CO44" s="17">
        <f t="shared" si="552"/>
        <v>0</v>
      </c>
      <c r="CP44" s="17">
        <f t="shared" si="552"/>
        <v>0</v>
      </c>
      <c r="CQ44" s="17">
        <f t="shared" si="552"/>
        <v>0</v>
      </c>
      <c r="CR44" s="319">
        <f t="shared" si="539"/>
        <v>0</v>
      </c>
      <c r="CS44" s="17">
        <f t="shared" ref="CS44:DD44" si="553">IFERROR(IF(EOMONTH(CS$2,0)&gt;=EOMONTH($B$52,0),ROUND($B$54/12,0),0),0)</f>
        <v>0</v>
      </c>
      <c r="CT44" s="17">
        <f t="shared" si="553"/>
        <v>0</v>
      </c>
      <c r="CU44" s="17">
        <f t="shared" si="553"/>
        <v>0</v>
      </c>
      <c r="CV44" s="17">
        <f t="shared" si="553"/>
        <v>0</v>
      </c>
      <c r="CW44" s="17">
        <f t="shared" si="553"/>
        <v>0</v>
      </c>
      <c r="CX44" s="17">
        <f t="shared" si="553"/>
        <v>0</v>
      </c>
      <c r="CY44" s="17">
        <f t="shared" si="553"/>
        <v>0</v>
      </c>
      <c r="CZ44" s="17">
        <f t="shared" si="553"/>
        <v>0</v>
      </c>
      <c r="DA44" s="17">
        <f t="shared" si="553"/>
        <v>0</v>
      </c>
      <c r="DB44" s="17">
        <f t="shared" si="553"/>
        <v>0</v>
      </c>
      <c r="DC44" s="17">
        <f t="shared" si="553"/>
        <v>0</v>
      </c>
      <c r="DD44" s="17">
        <f t="shared" si="553"/>
        <v>0</v>
      </c>
      <c r="DE44" s="319">
        <f t="shared" si="541"/>
        <v>0</v>
      </c>
      <c r="DF44" s="17">
        <f t="shared" ref="DF44:DQ44" si="554">IFERROR(IF(EOMONTH(DF$2,0)&gt;=EOMONTH($B$52,0),ROUND($B$54/12,0),0),0)</f>
        <v>0</v>
      </c>
      <c r="DG44" s="17">
        <f t="shared" si="554"/>
        <v>0</v>
      </c>
      <c r="DH44" s="17">
        <f t="shared" si="554"/>
        <v>0</v>
      </c>
      <c r="DI44" s="17">
        <f t="shared" si="554"/>
        <v>0</v>
      </c>
      <c r="DJ44" s="17">
        <f t="shared" si="554"/>
        <v>0</v>
      </c>
      <c r="DK44" s="17">
        <f t="shared" si="554"/>
        <v>0</v>
      </c>
      <c r="DL44" s="17">
        <f t="shared" si="554"/>
        <v>0</v>
      </c>
      <c r="DM44" s="17">
        <f t="shared" si="554"/>
        <v>0</v>
      </c>
      <c r="DN44" s="17">
        <f t="shared" si="554"/>
        <v>0</v>
      </c>
      <c r="DO44" s="17">
        <f t="shared" si="554"/>
        <v>0</v>
      </c>
      <c r="DP44" s="17">
        <f t="shared" si="554"/>
        <v>0</v>
      </c>
      <c r="DQ44" s="17">
        <f t="shared" si="554"/>
        <v>0</v>
      </c>
      <c r="DR44" s="319">
        <f t="shared" si="543"/>
        <v>0</v>
      </c>
      <c r="DS44" s="17">
        <f t="shared" ref="DS44:ED44" si="555">IFERROR(IF(EOMONTH(DS$2,0)&gt;=EOMONTH($B$52,0),ROUND($B$54/12,0),0),0)</f>
        <v>0</v>
      </c>
      <c r="DT44" s="17">
        <f t="shared" si="555"/>
        <v>0</v>
      </c>
      <c r="DU44" s="17">
        <f t="shared" si="555"/>
        <v>0</v>
      </c>
      <c r="DV44" s="17">
        <f t="shared" si="555"/>
        <v>0</v>
      </c>
      <c r="DW44" s="17">
        <f t="shared" si="555"/>
        <v>0</v>
      </c>
      <c r="DX44" s="17">
        <f t="shared" si="555"/>
        <v>0</v>
      </c>
      <c r="DY44" s="17">
        <f t="shared" si="555"/>
        <v>0</v>
      </c>
      <c r="DZ44" s="17">
        <f t="shared" si="555"/>
        <v>0</v>
      </c>
      <c r="EA44" s="17">
        <f t="shared" si="555"/>
        <v>0</v>
      </c>
      <c r="EB44" s="17">
        <f t="shared" si="555"/>
        <v>0</v>
      </c>
      <c r="EC44" s="17">
        <f t="shared" si="555"/>
        <v>0</v>
      </c>
      <c r="ED44" s="17">
        <f t="shared" si="555"/>
        <v>0</v>
      </c>
      <c r="EE44" s="319">
        <f t="shared" si="545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556">IFERROR(IF(EOMONTH(F$2,0)&gt;=EOMONTH($B$61,0),ROUND($B$63/12,0),0),0)</f>
        <v>0</v>
      </c>
      <c r="G45" s="17">
        <f t="shared" si="556"/>
        <v>0</v>
      </c>
      <c r="H45" s="17">
        <f t="shared" si="556"/>
        <v>0</v>
      </c>
      <c r="I45" s="17">
        <f t="shared" si="556"/>
        <v>0</v>
      </c>
      <c r="J45" s="17">
        <f t="shared" si="556"/>
        <v>0</v>
      </c>
      <c r="K45" s="17">
        <f t="shared" si="556"/>
        <v>0</v>
      </c>
      <c r="L45" s="17">
        <f t="shared" si="556"/>
        <v>0</v>
      </c>
      <c r="M45" s="17">
        <f t="shared" si="556"/>
        <v>0</v>
      </c>
      <c r="N45" s="17">
        <f t="shared" si="556"/>
        <v>0</v>
      </c>
      <c r="O45" s="17">
        <f t="shared" si="556"/>
        <v>0</v>
      </c>
      <c r="P45" s="17">
        <f t="shared" si="556"/>
        <v>0</v>
      </c>
      <c r="Q45" s="17">
        <f t="shared" si="556"/>
        <v>0</v>
      </c>
      <c r="R45" s="319">
        <f t="shared" ref="R45" si="557">SUM(F45:Q45)</f>
        <v>0</v>
      </c>
      <c r="S45" s="17">
        <f t="shared" ref="S45:AD45" si="558">IFERROR(IF(EOMONTH(S$2,0)&gt;=EOMONTH($B$61,0),ROUND($B$63/12,0),0),0)</f>
        <v>0</v>
      </c>
      <c r="T45" s="17">
        <f t="shared" si="558"/>
        <v>0</v>
      </c>
      <c r="U45" s="17">
        <f t="shared" si="558"/>
        <v>0</v>
      </c>
      <c r="V45" s="17">
        <f t="shared" si="558"/>
        <v>0</v>
      </c>
      <c r="W45" s="17">
        <f t="shared" si="558"/>
        <v>0</v>
      </c>
      <c r="X45" s="17">
        <f t="shared" si="558"/>
        <v>0</v>
      </c>
      <c r="Y45" s="17">
        <f t="shared" si="558"/>
        <v>0</v>
      </c>
      <c r="Z45" s="17">
        <f t="shared" si="558"/>
        <v>0</v>
      </c>
      <c r="AA45" s="17">
        <f t="shared" si="558"/>
        <v>0</v>
      </c>
      <c r="AB45" s="17">
        <f t="shared" si="558"/>
        <v>0</v>
      </c>
      <c r="AC45" s="17">
        <f t="shared" si="558"/>
        <v>0</v>
      </c>
      <c r="AD45" s="17">
        <f t="shared" si="558"/>
        <v>0</v>
      </c>
      <c r="AE45" s="319">
        <f t="shared" si="529"/>
        <v>0</v>
      </c>
      <c r="AF45" s="17">
        <f t="shared" ref="AF45:AQ45" si="559">IFERROR(IF(EOMONTH(AF$2,0)&gt;=EOMONTH($B$61,0),ROUND($B$63/12,0),0),0)</f>
        <v>0</v>
      </c>
      <c r="AG45" s="17">
        <f t="shared" si="559"/>
        <v>0</v>
      </c>
      <c r="AH45" s="17">
        <f t="shared" si="559"/>
        <v>0</v>
      </c>
      <c r="AI45" s="17">
        <f t="shared" si="559"/>
        <v>0</v>
      </c>
      <c r="AJ45" s="17">
        <f t="shared" si="559"/>
        <v>0</v>
      </c>
      <c r="AK45" s="17">
        <f t="shared" si="559"/>
        <v>0</v>
      </c>
      <c r="AL45" s="17">
        <f t="shared" si="559"/>
        <v>0</v>
      </c>
      <c r="AM45" s="17">
        <f t="shared" si="559"/>
        <v>0</v>
      </c>
      <c r="AN45" s="17">
        <f t="shared" si="559"/>
        <v>0</v>
      </c>
      <c r="AO45" s="17">
        <f t="shared" si="559"/>
        <v>0</v>
      </c>
      <c r="AP45" s="17">
        <f t="shared" si="559"/>
        <v>0</v>
      </c>
      <c r="AQ45" s="17">
        <f t="shared" si="559"/>
        <v>0</v>
      </c>
      <c r="AR45" s="319">
        <f t="shared" si="531"/>
        <v>0</v>
      </c>
      <c r="AS45" s="17">
        <f t="shared" ref="AS45:BD45" si="560">IFERROR(IF(EOMONTH(AS$2,0)&gt;=EOMONTH($B$61,0),ROUND($B$63/12,0),0),0)</f>
        <v>0</v>
      </c>
      <c r="AT45" s="17">
        <f t="shared" si="560"/>
        <v>0</v>
      </c>
      <c r="AU45" s="17">
        <f t="shared" si="560"/>
        <v>0</v>
      </c>
      <c r="AV45" s="17">
        <f t="shared" si="560"/>
        <v>0</v>
      </c>
      <c r="AW45" s="17">
        <f t="shared" si="560"/>
        <v>0</v>
      </c>
      <c r="AX45" s="17">
        <f t="shared" si="560"/>
        <v>0</v>
      </c>
      <c r="AY45" s="17">
        <f t="shared" si="560"/>
        <v>0</v>
      </c>
      <c r="AZ45" s="17">
        <f t="shared" si="560"/>
        <v>0</v>
      </c>
      <c r="BA45" s="17">
        <f t="shared" si="560"/>
        <v>0</v>
      </c>
      <c r="BB45" s="17">
        <f t="shared" si="560"/>
        <v>0</v>
      </c>
      <c r="BC45" s="17">
        <f t="shared" si="560"/>
        <v>0</v>
      </c>
      <c r="BD45" s="17">
        <f t="shared" si="560"/>
        <v>0</v>
      </c>
      <c r="BE45" s="319">
        <f t="shared" si="533"/>
        <v>0</v>
      </c>
      <c r="BF45" s="17">
        <f t="shared" ref="BF45:BQ45" si="561">IFERROR(IF(EOMONTH(BF$2,0)&gt;=EOMONTH($B$61,0),ROUND($B$63/12,0),0),0)</f>
        <v>0</v>
      </c>
      <c r="BG45" s="17">
        <f t="shared" si="561"/>
        <v>0</v>
      </c>
      <c r="BH45" s="17">
        <f t="shared" si="561"/>
        <v>0</v>
      </c>
      <c r="BI45" s="17">
        <f t="shared" si="561"/>
        <v>0</v>
      </c>
      <c r="BJ45" s="17">
        <f t="shared" si="561"/>
        <v>0</v>
      </c>
      <c r="BK45" s="17">
        <f t="shared" si="561"/>
        <v>0</v>
      </c>
      <c r="BL45" s="17">
        <f t="shared" si="561"/>
        <v>0</v>
      </c>
      <c r="BM45" s="17">
        <f t="shared" si="561"/>
        <v>0</v>
      </c>
      <c r="BN45" s="17">
        <f t="shared" si="561"/>
        <v>0</v>
      </c>
      <c r="BO45" s="17">
        <f t="shared" si="561"/>
        <v>0</v>
      </c>
      <c r="BP45" s="17">
        <f t="shared" si="561"/>
        <v>0</v>
      </c>
      <c r="BQ45" s="17">
        <f t="shared" si="561"/>
        <v>0</v>
      </c>
      <c r="BR45" s="319">
        <f t="shared" si="535"/>
        <v>0</v>
      </c>
      <c r="BS45" s="17">
        <f t="shared" ref="BS45:CD45" si="562">IFERROR(IF(EOMONTH(BS$2,0)&gt;=EOMONTH($B$61,0),ROUND($B$63/12,0),0),0)</f>
        <v>0</v>
      </c>
      <c r="BT45" s="17">
        <f t="shared" si="562"/>
        <v>0</v>
      </c>
      <c r="BU45" s="17">
        <f t="shared" si="562"/>
        <v>0</v>
      </c>
      <c r="BV45" s="17">
        <f t="shared" si="562"/>
        <v>0</v>
      </c>
      <c r="BW45" s="17">
        <f t="shared" si="562"/>
        <v>0</v>
      </c>
      <c r="BX45" s="17">
        <f t="shared" si="562"/>
        <v>0</v>
      </c>
      <c r="BY45" s="17">
        <f t="shared" si="562"/>
        <v>0</v>
      </c>
      <c r="BZ45" s="17">
        <f t="shared" si="562"/>
        <v>0</v>
      </c>
      <c r="CA45" s="17">
        <f t="shared" si="562"/>
        <v>0</v>
      </c>
      <c r="CB45" s="17">
        <f t="shared" si="562"/>
        <v>0</v>
      </c>
      <c r="CC45" s="17">
        <f t="shared" si="562"/>
        <v>0</v>
      </c>
      <c r="CD45" s="17">
        <f t="shared" si="562"/>
        <v>0</v>
      </c>
      <c r="CE45" s="319">
        <f t="shared" si="537"/>
        <v>0</v>
      </c>
      <c r="CF45" s="17">
        <f t="shared" ref="CF45:CQ45" si="563">IFERROR(IF(EOMONTH(CF$2,0)&gt;=EOMONTH($B$61,0),ROUND($B$63/12,0),0),0)</f>
        <v>0</v>
      </c>
      <c r="CG45" s="17">
        <f t="shared" si="563"/>
        <v>0</v>
      </c>
      <c r="CH45" s="17">
        <f t="shared" si="563"/>
        <v>0</v>
      </c>
      <c r="CI45" s="17">
        <f t="shared" si="563"/>
        <v>0</v>
      </c>
      <c r="CJ45" s="17">
        <f t="shared" si="563"/>
        <v>0</v>
      </c>
      <c r="CK45" s="17">
        <f t="shared" si="563"/>
        <v>0</v>
      </c>
      <c r="CL45" s="17">
        <f t="shared" si="563"/>
        <v>0</v>
      </c>
      <c r="CM45" s="17">
        <f t="shared" si="563"/>
        <v>0</v>
      </c>
      <c r="CN45" s="17">
        <f t="shared" si="563"/>
        <v>0</v>
      </c>
      <c r="CO45" s="17">
        <f t="shared" si="563"/>
        <v>0</v>
      </c>
      <c r="CP45" s="17">
        <f t="shared" si="563"/>
        <v>0</v>
      </c>
      <c r="CQ45" s="17">
        <f t="shared" si="563"/>
        <v>0</v>
      </c>
      <c r="CR45" s="319">
        <f t="shared" si="539"/>
        <v>0</v>
      </c>
      <c r="CS45" s="17">
        <f t="shared" ref="CS45:DD45" si="564">IFERROR(IF(EOMONTH(CS$2,0)&gt;=EOMONTH($B$61,0),ROUND($B$63/12,0),0),0)</f>
        <v>0</v>
      </c>
      <c r="CT45" s="17">
        <f t="shared" si="564"/>
        <v>0</v>
      </c>
      <c r="CU45" s="17">
        <f t="shared" si="564"/>
        <v>0</v>
      </c>
      <c r="CV45" s="17">
        <f t="shared" si="564"/>
        <v>0</v>
      </c>
      <c r="CW45" s="17">
        <f t="shared" si="564"/>
        <v>0</v>
      </c>
      <c r="CX45" s="17">
        <f t="shared" si="564"/>
        <v>0</v>
      </c>
      <c r="CY45" s="17">
        <f t="shared" si="564"/>
        <v>0</v>
      </c>
      <c r="CZ45" s="17">
        <f t="shared" si="564"/>
        <v>0</v>
      </c>
      <c r="DA45" s="17">
        <f t="shared" si="564"/>
        <v>0</v>
      </c>
      <c r="DB45" s="17">
        <f t="shared" si="564"/>
        <v>0</v>
      </c>
      <c r="DC45" s="17">
        <f t="shared" si="564"/>
        <v>0</v>
      </c>
      <c r="DD45" s="17">
        <f t="shared" si="564"/>
        <v>0</v>
      </c>
      <c r="DE45" s="319">
        <f t="shared" si="541"/>
        <v>0</v>
      </c>
      <c r="DF45" s="17">
        <f t="shared" ref="DF45:DQ45" si="565">IFERROR(IF(EOMONTH(DF$2,0)&gt;=EOMONTH($B$61,0),ROUND($B$63/12,0),0),0)</f>
        <v>0</v>
      </c>
      <c r="DG45" s="17">
        <f t="shared" si="565"/>
        <v>0</v>
      </c>
      <c r="DH45" s="17">
        <f t="shared" si="565"/>
        <v>0</v>
      </c>
      <c r="DI45" s="17">
        <f t="shared" si="565"/>
        <v>0</v>
      </c>
      <c r="DJ45" s="17">
        <f t="shared" si="565"/>
        <v>0</v>
      </c>
      <c r="DK45" s="17">
        <f t="shared" si="565"/>
        <v>0</v>
      </c>
      <c r="DL45" s="17">
        <f t="shared" si="565"/>
        <v>0</v>
      </c>
      <c r="DM45" s="17">
        <f t="shared" si="565"/>
        <v>0</v>
      </c>
      <c r="DN45" s="17">
        <f t="shared" si="565"/>
        <v>0</v>
      </c>
      <c r="DO45" s="17">
        <f t="shared" si="565"/>
        <v>0</v>
      </c>
      <c r="DP45" s="17">
        <f t="shared" si="565"/>
        <v>0</v>
      </c>
      <c r="DQ45" s="17">
        <f t="shared" si="565"/>
        <v>0</v>
      </c>
      <c r="DR45" s="319">
        <f t="shared" si="543"/>
        <v>0</v>
      </c>
      <c r="DS45" s="17">
        <f t="shared" ref="DS45:ED45" si="566">IFERROR(IF(EOMONTH(DS$2,0)&gt;=EOMONTH($B$61,0),ROUND($B$63/12,0),0),0)</f>
        <v>0</v>
      </c>
      <c r="DT45" s="17">
        <f t="shared" si="566"/>
        <v>0</v>
      </c>
      <c r="DU45" s="17">
        <f t="shared" si="566"/>
        <v>0</v>
      </c>
      <c r="DV45" s="17">
        <f t="shared" si="566"/>
        <v>0</v>
      </c>
      <c r="DW45" s="17">
        <f t="shared" si="566"/>
        <v>0</v>
      </c>
      <c r="DX45" s="17">
        <f t="shared" si="566"/>
        <v>0</v>
      </c>
      <c r="DY45" s="17">
        <f t="shared" si="566"/>
        <v>0</v>
      </c>
      <c r="DZ45" s="17">
        <f t="shared" si="566"/>
        <v>0</v>
      </c>
      <c r="EA45" s="17">
        <f t="shared" si="566"/>
        <v>0</v>
      </c>
      <c r="EB45" s="17">
        <f t="shared" si="566"/>
        <v>0</v>
      </c>
      <c r="EC45" s="17">
        <f t="shared" si="566"/>
        <v>0</v>
      </c>
      <c r="ED45" s="17">
        <f t="shared" si="566"/>
        <v>0</v>
      </c>
      <c r="EE45" s="319">
        <f t="shared" si="545"/>
        <v>0</v>
      </c>
    </row>
    <row r="46" spans="1:135" x14ac:dyDescent="0.2">
      <c r="A46" s="31" t="s">
        <v>10</v>
      </c>
      <c r="D46" s="4" t="s">
        <v>47</v>
      </c>
      <c r="E46" s="43"/>
      <c r="F46" s="17">
        <f>F44+F43+F45</f>
        <v>0</v>
      </c>
      <c r="G46" s="17">
        <f t="shared" ref="G46:Q46" si="567">G44+G43+G45</f>
        <v>0</v>
      </c>
      <c r="H46" s="17">
        <f t="shared" si="567"/>
        <v>0</v>
      </c>
      <c r="I46" s="17">
        <f t="shared" si="567"/>
        <v>0</v>
      </c>
      <c r="J46" s="17">
        <f t="shared" si="567"/>
        <v>0</v>
      </c>
      <c r="K46" s="17">
        <f t="shared" si="567"/>
        <v>0</v>
      </c>
      <c r="L46" s="17">
        <f t="shared" si="567"/>
        <v>0</v>
      </c>
      <c r="M46" s="17">
        <f t="shared" si="567"/>
        <v>0</v>
      </c>
      <c r="N46" s="17">
        <f t="shared" si="567"/>
        <v>0</v>
      </c>
      <c r="O46" s="17">
        <f t="shared" si="567"/>
        <v>0</v>
      </c>
      <c r="P46" s="17">
        <f t="shared" si="567"/>
        <v>0</v>
      </c>
      <c r="Q46" s="17">
        <f t="shared" si="567"/>
        <v>0</v>
      </c>
      <c r="R46" s="319">
        <f t="shared" ref="R46" si="568">SUM(F46:Q46)</f>
        <v>0</v>
      </c>
      <c r="S46" s="17">
        <f>S44+S43+S45</f>
        <v>0</v>
      </c>
      <c r="T46" s="17">
        <f t="shared" ref="T46" si="569">T44+T43+T45</f>
        <v>0</v>
      </c>
      <c r="U46" s="17">
        <f t="shared" ref="U46" si="570">U44+U43+U45</f>
        <v>0</v>
      </c>
      <c r="V46" s="17">
        <f t="shared" ref="V46" si="571">V44+V43+V45</f>
        <v>0</v>
      </c>
      <c r="W46" s="17">
        <f t="shared" ref="W46" si="572">W44+W43+W45</f>
        <v>0</v>
      </c>
      <c r="X46" s="17">
        <f t="shared" ref="X46" si="573">X44+X43+X45</f>
        <v>0</v>
      </c>
      <c r="Y46" s="17">
        <f t="shared" ref="Y46" si="574">Y44+Y43+Y45</f>
        <v>0</v>
      </c>
      <c r="Z46" s="17">
        <f t="shared" ref="Z46" si="575">Z44+Z43+Z45</f>
        <v>0</v>
      </c>
      <c r="AA46" s="17">
        <f t="shared" ref="AA46" si="576">AA44+AA43+AA45</f>
        <v>0</v>
      </c>
      <c r="AB46" s="17">
        <f t="shared" ref="AB46" si="577">AB44+AB43+AB45</f>
        <v>0</v>
      </c>
      <c r="AC46" s="17">
        <f t="shared" ref="AC46" si="578">AC44+AC43+AC45</f>
        <v>0</v>
      </c>
      <c r="AD46" s="17">
        <f t="shared" ref="AD46" si="579">AD44+AD43+AD45</f>
        <v>0</v>
      </c>
      <c r="AE46" s="319">
        <f t="shared" si="529"/>
        <v>0</v>
      </c>
      <c r="AF46" s="17">
        <f>AF44+AF43+AF45</f>
        <v>0</v>
      </c>
      <c r="AG46" s="17">
        <f t="shared" ref="AG46" si="580">AG44+AG43+AG45</f>
        <v>0</v>
      </c>
      <c r="AH46" s="17">
        <f t="shared" ref="AH46" si="581">AH44+AH43+AH45</f>
        <v>0</v>
      </c>
      <c r="AI46" s="17">
        <f t="shared" ref="AI46" si="582">AI44+AI43+AI45</f>
        <v>0</v>
      </c>
      <c r="AJ46" s="17">
        <f t="shared" ref="AJ46" si="583">AJ44+AJ43+AJ45</f>
        <v>0</v>
      </c>
      <c r="AK46" s="17">
        <f t="shared" ref="AK46" si="584">AK44+AK43+AK45</f>
        <v>0</v>
      </c>
      <c r="AL46" s="17">
        <f t="shared" ref="AL46" si="585">AL44+AL43+AL45</f>
        <v>0</v>
      </c>
      <c r="AM46" s="17">
        <f t="shared" ref="AM46" si="586">AM44+AM43+AM45</f>
        <v>0</v>
      </c>
      <c r="AN46" s="17">
        <f t="shared" ref="AN46" si="587">AN44+AN43+AN45</f>
        <v>0</v>
      </c>
      <c r="AO46" s="17">
        <f t="shared" ref="AO46" si="588">AO44+AO43+AO45</f>
        <v>0</v>
      </c>
      <c r="AP46" s="17">
        <f t="shared" ref="AP46" si="589">AP44+AP43+AP45</f>
        <v>0</v>
      </c>
      <c r="AQ46" s="17">
        <f t="shared" ref="AQ46" si="590">AQ44+AQ43+AQ45</f>
        <v>0</v>
      </c>
      <c r="AR46" s="319">
        <f t="shared" si="531"/>
        <v>0</v>
      </c>
      <c r="AS46" s="17">
        <f>AS44+AS43+AS45</f>
        <v>0</v>
      </c>
      <c r="AT46" s="17">
        <f t="shared" ref="AT46" si="591">AT44+AT43+AT45</f>
        <v>0</v>
      </c>
      <c r="AU46" s="17">
        <f t="shared" ref="AU46" si="592">AU44+AU43+AU45</f>
        <v>0</v>
      </c>
      <c r="AV46" s="17">
        <f t="shared" ref="AV46" si="593">AV44+AV43+AV45</f>
        <v>0</v>
      </c>
      <c r="AW46" s="17">
        <f t="shared" ref="AW46" si="594">AW44+AW43+AW45</f>
        <v>0</v>
      </c>
      <c r="AX46" s="17">
        <f t="shared" ref="AX46" si="595">AX44+AX43+AX45</f>
        <v>0</v>
      </c>
      <c r="AY46" s="17">
        <f t="shared" ref="AY46" si="596">AY44+AY43+AY45</f>
        <v>0</v>
      </c>
      <c r="AZ46" s="17">
        <f t="shared" ref="AZ46" si="597">AZ44+AZ43+AZ45</f>
        <v>0</v>
      </c>
      <c r="BA46" s="17">
        <f t="shared" ref="BA46" si="598">BA44+BA43+BA45</f>
        <v>0</v>
      </c>
      <c r="BB46" s="17">
        <f t="shared" ref="BB46" si="599">BB44+BB43+BB45</f>
        <v>0</v>
      </c>
      <c r="BC46" s="17">
        <f t="shared" ref="BC46" si="600">BC44+BC43+BC45</f>
        <v>0</v>
      </c>
      <c r="BD46" s="17">
        <f t="shared" ref="BD46" si="601">BD44+BD43+BD45</f>
        <v>0</v>
      </c>
      <c r="BE46" s="319">
        <f t="shared" si="533"/>
        <v>0</v>
      </c>
      <c r="BF46" s="17">
        <f>BF44+BF43+BF45</f>
        <v>0</v>
      </c>
      <c r="BG46" s="17">
        <f t="shared" ref="BG46" si="602">BG44+BG43+BG45</f>
        <v>0</v>
      </c>
      <c r="BH46" s="17">
        <f t="shared" ref="BH46" si="603">BH44+BH43+BH45</f>
        <v>0</v>
      </c>
      <c r="BI46" s="17">
        <f t="shared" ref="BI46" si="604">BI44+BI43+BI45</f>
        <v>0</v>
      </c>
      <c r="BJ46" s="17">
        <f t="shared" ref="BJ46" si="605">BJ44+BJ43+BJ45</f>
        <v>0</v>
      </c>
      <c r="BK46" s="17">
        <f t="shared" ref="BK46" si="606">BK44+BK43+BK45</f>
        <v>0</v>
      </c>
      <c r="BL46" s="17">
        <f t="shared" ref="BL46" si="607">BL44+BL43+BL45</f>
        <v>0</v>
      </c>
      <c r="BM46" s="17">
        <f t="shared" ref="BM46" si="608">BM44+BM43+BM45</f>
        <v>0</v>
      </c>
      <c r="BN46" s="17">
        <f t="shared" ref="BN46" si="609">BN44+BN43+BN45</f>
        <v>0</v>
      </c>
      <c r="BO46" s="17">
        <f t="shared" ref="BO46" si="610">BO44+BO43+BO45</f>
        <v>0</v>
      </c>
      <c r="BP46" s="17">
        <f t="shared" ref="BP46" si="611">BP44+BP43+BP45</f>
        <v>0</v>
      </c>
      <c r="BQ46" s="17">
        <f t="shared" ref="BQ46" si="612">BQ44+BQ43+BQ45</f>
        <v>0</v>
      </c>
      <c r="BR46" s="319">
        <f t="shared" si="535"/>
        <v>0</v>
      </c>
      <c r="BS46" s="17">
        <f>BS44+BS43+BS45</f>
        <v>0</v>
      </c>
      <c r="BT46" s="17">
        <f t="shared" ref="BT46" si="613">BT44+BT43+BT45</f>
        <v>0</v>
      </c>
      <c r="BU46" s="17">
        <f t="shared" ref="BU46" si="614">BU44+BU43+BU45</f>
        <v>0</v>
      </c>
      <c r="BV46" s="17">
        <f t="shared" ref="BV46" si="615">BV44+BV43+BV45</f>
        <v>0</v>
      </c>
      <c r="BW46" s="17">
        <f t="shared" ref="BW46" si="616">BW44+BW43+BW45</f>
        <v>0</v>
      </c>
      <c r="BX46" s="17">
        <f t="shared" ref="BX46" si="617">BX44+BX43+BX45</f>
        <v>0</v>
      </c>
      <c r="BY46" s="17">
        <f t="shared" ref="BY46" si="618">BY44+BY43+BY45</f>
        <v>0</v>
      </c>
      <c r="BZ46" s="17">
        <f t="shared" ref="BZ46" si="619">BZ44+BZ43+BZ45</f>
        <v>0</v>
      </c>
      <c r="CA46" s="17">
        <f t="shared" ref="CA46" si="620">CA44+CA43+CA45</f>
        <v>0</v>
      </c>
      <c r="CB46" s="17">
        <f t="shared" ref="CB46" si="621">CB44+CB43+CB45</f>
        <v>0</v>
      </c>
      <c r="CC46" s="17">
        <f t="shared" ref="CC46" si="622">CC44+CC43+CC45</f>
        <v>0</v>
      </c>
      <c r="CD46" s="17">
        <f t="shared" ref="CD46" si="623">CD44+CD43+CD45</f>
        <v>0</v>
      </c>
      <c r="CE46" s="319">
        <f t="shared" si="537"/>
        <v>0</v>
      </c>
      <c r="CF46" s="17">
        <f>CF44+CF43+CF45</f>
        <v>0</v>
      </c>
      <c r="CG46" s="17">
        <f t="shared" ref="CG46" si="624">CG44+CG43+CG45</f>
        <v>0</v>
      </c>
      <c r="CH46" s="17">
        <f t="shared" ref="CH46" si="625">CH44+CH43+CH45</f>
        <v>0</v>
      </c>
      <c r="CI46" s="17">
        <f t="shared" ref="CI46" si="626">CI44+CI43+CI45</f>
        <v>0</v>
      </c>
      <c r="CJ46" s="17">
        <f t="shared" ref="CJ46" si="627">CJ44+CJ43+CJ45</f>
        <v>0</v>
      </c>
      <c r="CK46" s="17">
        <f t="shared" ref="CK46" si="628">CK44+CK43+CK45</f>
        <v>0</v>
      </c>
      <c r="CL46" s="17">
        <f t="shared" ref="CL46" si="629">CL44+CL43+CL45</f>
        <v>0</v>
      </c>
      <c r="CM46" s="17">
        <f t="shared" ref="CM46" si="630">CM44+CM43+CM45</f>
        <v>0</v>
      </c>
      <c r="CN46" s="17">
        <f t="shared" ref="CN46" si="631">CN44+CN43+CN45</f>
        <v>0</v>
      </c>
      <c r="CO46" s="17">
        <f t="shared" ref="CO46" si="632">CO44+CO43+CO45</f>
        <v>0</v>
      </c>
      <c r="CP46" s="17">
        <f t="shared" ref="CP46" si="633">CP44+CP43+CP45</f>
        <v>0</v>
      </c>
      <c r="CQ46" s="17">
        <f t="shared" ref="CQ46" si="634">CQ44+CQ43+CQ45</f>
        <v>0</v>
      </c>
      <c r="CR46" s="319">
        <f t="shared" si="539"/>
        <v>0</v>
      </c>
      <c r="CS46" s="17">
        <f>CS44+CS43+CS45</f>
        <v>0</v>
      </c>
      <c r="CT46" s="17">
        <f t="shared" ref="CT46" si="635">CT44+CT43+CT45</f>
        <v>0</v>
      </c>
      <c r="CU46" s="17">
        <f t="shared" ref="CU46" si="636">CU44+CU43+CU45</f>
        <v>0</v>
      </c>
      <c r="CV46" s="17">
        <f t="shared" ref="CV46" si="637">CV44+CV43+CV45</f>
        <v>0</v>
      </c>
      <c r="CW46" s="17">
        <f t="shared" ref="CW46" si="638">CW44+CW43+CW45</f>
        <v>0</v>
      </c>
      <c r="CX46" s="17">
        <f t="shared" ref="CX46" si="639">CX44+CX43+CX45</f>
        <v>0</v>
      </c>
      <c r="CY46" s="17">
        <f t="shared" ref="CY46" si="640">CY44+CY43+CY45</f>
        <v>0</v>
      </c>
      <c r="CZ46" s="17">
        <f t="shared" ref="CZ46" si="641">CZ44+CZ43+CZ45</f>
        <v>0</v>
      </c>
      <c r="DA46" s="17">
        <f t="shared" ref="DA46" si="642">DA44+DA43+DA45</f>
        <v>0</v>
      </c>
      <c r="DB46" s="17">
        <f t="shared" ref="DB46" si="643">DB44+DB43+DB45</f>
        <v>0</v>
      </c>
      <c r="DC46" s="17">
        <f t="shared" ref="DC46" si="644">DC44+DC43+DC45</f>
        <v>0</v>
      </c>
      <c r="DD46" s="17">
        <f t="shared" ref="DD46" si="645">DD44+DD43+DD45</f>
        <v>0</v>
      </c>
      <c r="DE46" s="319">
        <f t="shared" si="541"/>
        <v>0</v>
      </c>
      <c r="DF46" s="17">
        <f>DF44+DF43+DF45</f>
        <v>0</v>
      </c>
      <c r="DG46" s="17">
        <f t="shared" ref="DG46" si="646">DG44+DG43+DG45</f>
        <v>0</v>
      </c>
      <c r="DH46" s="17">
        <f t="shared" ref="DH46" si="647">DH44+DH43+DH45</f>
        <v>0</v>
      </c>
      <c r="DI46" s="17">
        <f t="shared" ref="DI46" si="648">DI44+DI43+DI45</f>
        <v>0</v>
      </c>
      <c r="DJ46" s="17">
        <f t="shared" ref="DJ46" si="649">DJ44+DJ43+DJ45</f>
        <v>0</v>
      </c>
      <c r="DK46" s="17">
        <f t="shared" ref="DK46" si="650">DK44+DK43+DK45</f>
        <v>0</v>
      </c>
      <c r="DL46" s="17">
        <f t="shared" ref="DL46" si="651">DL44+DL43+DL45</f>
        <v>0</v>
      </c>
      <c r="DM46" s="17">
        <f t="shared" ref="DM46" si="652">DM44+DM43+DM45</f>
        <v>0</v>
      </c>
      <c r="DN46" s="17">
        <f t="shared" ref="DN46" si="653">DN44+DN43+DN45</f>
        <v>0</v>
      </c>
      <c r="DO46" s="17">
        <f t="shared" ref="DO46" si="654">DO44+DO43+DO45</f>
        <v>0</v>
      </c>
      <c r="DP46" s="17">
        <f t="shared" ref="DP46" si="655">DP44+DP43+DP45</f>
        <v>0</v>
      </c>
      <c r="DQ46" s="17">
        <f t="shared" ref="DQ46" si="656">DQ44+DQ43+DQ45</f>
        <v>0</v>
      </c>
      <c r="DR46" s="319">
        <f t="shared" si="543"/>
        <v>0</v>
      </c>
      <c r="DS46" s="17">
        <f>DS44+DS43+DS45</f>
        <v>0</v>
      </c>
      <c r="DT46" s="17">
        <f t="shared" ref="DT46" si="657">DT44+DT43+DT45</f>
        <v>0</v>
      </c>
      <c r="DU46" s="17">
        <f t="shared" ref="DU46" si="658">DU44+DU43+DU45</f>
        <v>0</v>
      </c>
      <c r="DV46" s="17">
        <f t="shared" ref="DV46" si="659">DV44+DV43+DV45</f>
        <v>0</v>
      </c>
      <c r="DW46" s="17">
        <f t="shared" ref="DW46" si="660">DW44+DW43+DW45</f>
        <v>0</v>
      </c>
      <c r="DX46" s="17">
        <f t="shared" ref="DX46" si="661">DX44+DX43+DX45</f>
        <v>0</v>
      </c>
      <c r="DY46" s="17">
        <f t="shared" ref="DY46" si="662">DY44+DY43+DY45</f>
        <v>0</v>
      </c>
      <c r="DZ46" s="17">
        <f t="shared" ref="DZ46" si="663">DZ44+DZ43+DZ45</f>
        <v>0</v>
      </c>
      <c r="EA46" s="17">
        <f t="shared" ref="EA46" si="664">EA44+EA43+EA45</f>
        <v>0</v>
      </c>
      <c r="EB46" s="17">
        <f t="shared" ref="EB46" si="665">EB44+EB43+EB45</f>
        <v>0</v>
      </c>
      <c r="EC46" s="17">
        <f t="shared" ref="EC46" si="666">EC44+EC43+EC45</f>
        <v>0</v>
      </c>
      <c r="ED46" s="17">
        <f t="shared" ref="ED46" si="667">ED44+ED43+ED45</f>
        <v>0</v>
      </c>
      <c r="EE46" s="319">
        <f t="shared" si="545"/>
        <v>0</v>
      </c>
    </row>
    <row r="47" spans="1:135" x14ac:dyDescent="0.2">
      <c r="A47" s="12" t="s">
        <v>3</v>
      </c>
      <c r="B47" s="39">
        <f>'SPACELOG 7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7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7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668">IF(AND(G$2&gt;=EOMONTH(EDATE($B$18,0),0),G$2&lt;=EOMONTH(EDATE($B$18,59),0)),$E49,0)</f>
        <v>0</v>
      </c>
      <c r="H49" s="17">
        <f t="shared" si="668"/>
        <v>0</v>
      </c>
      <c r="I49" s="17">
        <f t="shared" si="668"/>
        <v>0</v>
      </c>
      <c r="J49" s="17">
        <f t="shared" si="668"/>
        <v>0</v>
      </c>
      <c r="K49" s="17">
        <f t="shared" si="668"/>
        <v>0</v>
      </c>
      <c r="L49" s="17">
        <f t="shared" si="668"/>
        <v>0</v>
      </c>
      <c r="M49" s="17">
        <f t="shared" si="668"/>
        <v>0</v>
      </c>
      <c r="N49" s="17">
        <f t="shared" si="668"/>
        <v>0</v>
      </c>
      <c r="O49" s="17">
        <f t="shared" si="668"/>
        <v>0</v>
      </c>
      <c r="P49" s="17">
        <f t="shared" si="668"/>
        <v>0</v>
      </c>
      <c r="Q49" s="17">
        <f t="shared" si="668"/>
        <v>0</v>
      </c>
      <c r="R49" s="319">
        <f>SUM(F49:Q49)</f>
        <v>0</v>
      </c>
      <c r="S49" s="17">
        <f t="shared" ref="S49:CD50" si="669">IF(AND(S$2&gt;=EOMONTH(EDATE($B$18,0),0),S$2&lt;=EOMONTH(EDATE($B$18,59),0)),$E49,0)</f>
        <v>0</v>
      </c>
      <c r="T49" s="17">
        <f t="shared" si="669"/>
        <v>0</v>
      </c>
      <c r="U49" s="17">
        <f t="shared" si="669"/>
        <v>0</v>
      </c>
      <c r="V49" s="17">
        <f t="shared" si="669"/>
        <v>0</v>
      </c>
      <c r="W49" s="17">
        <f t="shared" si="669"/>
        <v>0</v>
      </c>
      <c r="X49" s="17">
        <f t="shared" si="669"/>
        <v>0</v>
      </c>
      <c r="Y49" s="17">
        <f t="shared" si="669"/>
        <v>0</v>
      </c>
      <c r="Z49" s="17">
        <f t="shared" si="669"/>
        <v>0</v>
      </c>
      <c r="AA49" s="17">
        <f t="shared" si="669"/>
        <v>0</v>
      </c>
      <c r="AB49" s="17">
        <f t="shared" si="669"/>
        <v>0</v>
      </c>
      <c r="AC49" s="17">
        <f t="shared" si="669"/>
        <v>0</v>
      </c>
      <c r="AD49" s="17">
        <f t="shared" si="669"/>
        <v>0</v>
      </c>
      <c r="AE49" s="319">
        <f t="shared" ref="AE49:AE51" si="670">SUM(S49:AD49)</f>
        <v>0</v>
      </c>
      <c r="AF49" s="17">
        <f t="shared" ref="AF49" si="671">IF(AND(AF$2&gt;=EOMONTH(EDATE($B$18,0),0),AF$2&lt;=EOMONTH(EDATE($B$18,59),0)),$E49,0)</f>
        <v>0</v>
      </c>
      <c r="AG49" s="17">
        <f t="shared" si="669"/>
        <v>0</v>
      </c>
      <c r="AH49" s="17">
        <f t="shared" si="669"/>
        <v>0</v>
      </c>
      <c r="AI49" s="17">
        <f t="shared" si="669"/>
        <v>0</v>
      </c>
      <c r="AJ49" s="17">
        <f t="shared" si="669"/>
        <v>0</v>
      </c>
      <c r="AK49" s="17">
        <f t="shared" si="669"/>
        <v>0</v>
      </c>
      <c r="AL49" s="17">
        <f t="shared" si="669"/>
        <v>0</v>
      </c>
      <c r="AM49" s="17">
        <f t="shared" si="669"/>
        <v>0</v>
      </c>
      <c r="AN49" s="17">
        <f t="shared" si="669"/>
        <v>0</v>
      </c>
      <c r="AO49" s="17">
        <f t="shared" si="669"/>
        <v>0</v>
      </c>
      <c r="AP49" s="17">
        <f t="shared" si="669"/>
        <v>0</v>
      </c>
      <c r="AQ49" s="17">
        <f t="shared" si="669"/>
        <v>0</v>
      </c>
      <c r="AR49" s="319">
        <f t="shared" ref="AR49:AR51" si="672">SUM(AF49:AQ49)</f>
        <v>0</v>
      </c>
      <c r="AS49" s="17">
        <f t="shared" ref="AS49" si="673">IF(AND(AS$2&gt;=EOMONTH(EDATE($B$18,0),0),AS$2&lt;=EOMONTH(EDATE($B$18,59),0)),$E49,0)</f>
        <v>0</v>
      </c>
      <c r="AT49" s="17">
        <f t="shared" si="669"/>
        <v>0</v>
      </c>
      <c r="AU49" s="17">
        <f t="shared" si="669"/>
        <v>0</v>
      </c>
      <c r="AV49" s="17">
        <f t="shared" si="669"/>
        <v>0</v>
      </c>
      <c r="AW49" s="17">
        <f t="shared" si="669"/>
        <v>0</v>
      </c>
      <c r="AX49" s="17">
        <f t="shared" si="669"/>
        <v>0</v>
      </c>
      <c r="AY49" s="17">
        <f t="shared" si="669"/>
        <v>0</v>
      </c>
      <c r="AZ49" s="17">
        <f t="shared" si="669"/>
        <v>0</v>
      </c>
      <c r="BA49" s="17">
        <f t="shared" si="669"/>
        <v>0</v>
      </c>
      <c r="BB49" s="17">
        <f t="shared" si="669"/>
        <v>0</v>
      </c>
      <c r="BC49" s="17">
        <f t="shared" si="669"/>
        <v>0</v>
      </c>
      <c r="BD49" s="17">
        <f t="shared" si="669"/>
        <v>0</v>
      </c>
      <c r="BE49" s="319">
        <f t="shared" ref="BE49:BE51" si="674">SUM(AS49:BD49)</f>
        <v>0</v>
      </c>
      <c r="BF49" s="17">
        <f t="shared" ref="BF49" si="675">IF(AND(BF$2&gt;=EOMONTH(EDATE($B$18,0),0),BF$2&lt;=EOMONTH(EDATE($B$18,59),0)),$E49,0)</f>
        <v>0</v>
      </c>
      <c r="BG49" s="17">
        <f t="shared" si="669"/>
        <v>0</v>
      </c>
      <c r="BH49" s="17">
        <f t="shared" si="669"/>
        <v>0</v>
      </c>
      <c r="BI49" s="17">
        <f t="shared" si="669"/>
        <v>0</v>
      </c>
      <c r="BJ49" s="17">
        <f t="shared" si="669"/>
        <v>0</v>
      </c>
      <c r="BK49" s="17">
        <f t="shared" si="669"/>
        <v>0</v>
      </c>
      <c r="BL49" s="17">
        <f t="shared" si="669"/>
        <v>0</v>
      </c>
      <c r="BM49" s="17">
        <f t="shared" si="669"/>
        <v>0</v>
      </c>
      <c r="BN49" s="17">
        <f t="shared" si="669"/>
        <v>0</v>
      </c>
      <c r="BO49" s="17">
        <f t="shared" si="669"/>
        <v>0</v>
      </c>
      <c r="BP49" s="17">
        <f t="shared" si="669"/>
        <v>0</v>
      </c>
      <c r="BQ49" s="17">
        <f t="shared" si="669"/>
        <v>0</v>
      </c>
      <c r="BR49" s="319">
        <f t="shared" ref="BR49:BR51" si="676">SUM(BF49:BQ49)</f>
        <v>0</v>
      </c>
      <c r="BS49" s="17">
        <f t="shared" ref="BS49" si="677">IF(AND(BS$2&gt;=EOMONTH(EDATE($B$18,0),0),BS$2&lt;=EOMONTH(EDATE($B$18,59),0)),$E49,0)</f>
        <v>0</v>
      </c>
      <c r="BT49" s="17">
        <f t="shared" si="669"/>
        <v>0</v>
      </c>
      <c r="BU49" s="17">
        <f t="shared" si="669"/>
        <v>0</v>
      </c>
      <c r="BV49" s="17">
        <f t="shared" si="669"/>
        <v>0</v>
      </c>
      <c r="BW49" s="17">
        <f t="shared" si="669"/>
        <v>0</v>
      </c>
      <c r="BX49" s="17">
        <f t="shared" si="669"/>
        <v>0</v>
      </c>
      <c r="BY49" s="17">
        <f t="shared" si="669"/>
        <v>0</v>
      </c>
      <c r="BZ49" s="17">
        <f t="shared" si="669"/>
        <v>0</v>
      </c>
      <c r="CA49" s="17">
        <f t="shared" si="669"/>
        <v>0</v>
      </c>
      <c r="CB49" s="17">
        <f t="shared" si="669"/>
        <v>0</v>
      </c>
      <c r="CC49" s="17">
        <f t="shared" si="669"/>
        <v>0</v>
      </c>
      <c r="CD49" s="17">
        <f t="shared" si="669"/>
        <v>0</v>
      </c>
      <c r="CE49" s="319">
        <f t="shared" ref="CE49:CE51" si="678">SUM(BS49:CD49)</f>
        <v>0</v>
      </c>
      <c r="CF49" s="17">
        <f t="shared" ref="CF49:ED51" si="679">IF(AND(CF$2&gt;=EOMONTH(EDATE($B$18,0),0),CF$2&lt;=EOMONTH(EDATE($B$18,59),0)),$E49,0)</f>
        <v>0</v>
      </c>
      <c r="CG49" s="17">
        <f t="shared" si="679"/>
        <v>0</v>
      </c>
      <c r="CH49" s="17">
        <f t="shared" si="679"/>
        <v>0</v>
      </c>
      <c r="CI49" s="17">
        <f t="shared" si="679"/>
        <v>0</v>
      </c>
      <c r="CJ49" s="17">
        <f t="shared" si="679"/>
        <v>0</v>
      </c>
      <c r="CK49" s="17">
        <f t="shared" si="679"/>
        <v>0</v>
      </c>
      <c r="CL49" s="17">
        <f t="shared" si="679"/>
        <v>0</v>
      </c>
      <c r="CM49" s="17">
        <f t="shared" si="679"/>
        <v>0</v>
      </c>
      <c r="CN49" s="17">
        <f t="shared" si="679"/>
        <v>0</v>
      </c>
      <c r="CO49" s="17">
        <f t="shared" si="679"/>
        <v>0</v>
      </c>
      <c r="CP49" s="17">
        <f t="shared" si="679"/>
        <v>0</v>
      </c>
      <c r="CQ49" s="17">
        <f t="shared" si="679"/>
        <v>0</v>
      </c>
      <c r="CR49" s="319">
        <f t="shared" ref="CR49:CR51" si="680">SUM(CF49:CQ49)</f>
        <v>0</v>
      </c>
      <c r="CS49" s="17">
        <f t="shared" ref="CS49" si="681">IF(AND(CS$2&gt;=EOMONTH(EDATE($B$18,0),0),CS$2&lt;=EOMONTH(EDATE($B$18,59),0)),$E49,0)</f>
        <v>0</v>
      </c>
      <c r="CT49" s="17">
        <f t="shared" si="679"/>
        <v>0</v>
      </c>
      <c r="CU49" s="17">
        <f t="shared" si="679"/>
        <v>0</v>
      </c>
      <c r="CV49" s="17">
        <f t="shared" si="679"/>
        <v>0</v>
      </c>
      <c r="CW49" s="17">
        <f t="shared" si="679"/>
        <v>0</v>
      </c>
      <c r="CX49" s="17">
        <f t="shared" si="679"/>
        <v>0</v>
      </c>
      <c r="CY49" s="17">
        <f t="shared" si="679"/>
        <v>0</v>
      </c>
      <c r="CZ49" s="17">
        <f t="shared" si="679"/>
        <v>0</v>
      </c>
      <c r="DA49" s="17">
        <f t="shared" si="679"/>
        <v>0</v>
      </c>
      <c r="DB49" s="17">
        <f t="shared" si="679"/>
        <v>0</v>
      </c>
      <c r="DC49" s="17">
        <f t="shared" si="679"/>
        <v>0</v>
      </c>
      <c r="DD49" s="17">
        <f t="shared" si="679"/>
        <v>0</v>
      </c>
      <c r="DE49" s="319">
        <f t="shared" ref="DE49:DE51" si="682">SUM(CS49:DD49)</f>
        <v>0</v>
      </c>
      <c r="DF49" s="17">
        <f t="shared" ref="DF49" si="683">IF(AND(DF$2&gt;=EOMONTH(EDATE($B$18,0),0),DF$2&lt;=EOMONTH(EDATE($B$18,59),0)),$E49,0)</f>
        <v>0</v>
      </c>
      <c r="DG49" s="17">
        <f t="shared" si="679"/>
        <v>0</v>
      </c>
      <c r="DH49" s="17">
        <f t="shared" si="679"/>
        <v>0</v>
      </c>
      <c r="DI49" s="17">
        <f t="shared" si="679"/>
        <v>0</v>
      </c>
      <c r="DJ49" s="17">
        <f t="shared" si="679"/>
        <v>0</v>
      </c>
      <c r="DK49" s="17">
        <f t="shared" si="679"/>
        <v>0</v>
      </c>
      <c r="DL49" s="17">
        <f t="shared" si="679"/>
        <v>0</v>
      </c>
      <c r="DM49" s="17">
        <f t="shared" si="679"/>
        <v>0</v>
      </c>
      <c r="DN49" s="17">
        <f t="shared" si="679"/>
        <v>0</v>
      </c>
      <c r="DO49" s="17">
        <f t="shared" si="679"/>
        <v>0</v>
      </c>
      <c r="DP49" s="17">
        <f t="shared" si="679"/>
        <v>0</v>
      </c>
      <c r="DQ49" s="17">
        <f t="shared" si="679"/>
        <v>0</v>
      </c>
      <c r="DR49" s="319">
        <f t="shared" ref="DR49:DR51" si="684">SUM(DF49:DQ49)</f>
        <v>0</v>
      </c>
      <c r="DS49" s="17">
        <f t="shared" ref="DS49" si="685">IF(AND(DS$2&gt;=EOMONTH(EDATE($B$18,0),0),DS$2&lt;=EOMONTH(EDATE($B$18,59),0)),$E49,0)</f>
        <v>0</v>
      </c>
      <c r="DT49" s="17">
        <f t="shared" si="679"/>
        <v>0</v>
      </c>
      <c r="DU49" s="17">
        <f t="shared" si="679"/>
        <v>0</v>
      </c>
      <c r="DV49" s="17">
        <f t="shared" si="679"/>
        <v>0</v>
      </c>
      <c r="DW49" s="17">
        <f t="shared" si="679"/>
        <v>0</v>
      </c>
      <c r="DX49" s="17">
        <f t="shared" si="679"/>
        <v>0</v>
      </c>
      <c r="DY49" s="17">
        <f t="shared" si="679"/>
        <v>0</v>
      </c>
      <c r="DZ49" s="17">
        <f t="shared" si="679"/>
        <v>0</v>
      </c>
      <c r="EA49" s="17">
        <f t="shared" si="679"/>
        <v>0</v>
      </c>
      <c r="EB49" s="17">
        <f t="shared" si="679"/>
        <v>0</v>
      </c>
      <c r="EC49" s="17">
        <f t="shared" si="679"/>
        <v>0</v>
      </c>
      <c r="ED49" s="17">
        <f t="shared" si="679"/>
        <v>0</v>
      </c>
      <c r="EE49" s="319">
        <f t="shared" ref="EE49:EE51" si="686">SUM(DS49:ED49)</f>
        <v>0</v>
      </c>
    </row>
    <row r="50" spans="1:135" x14ac:dyDescent="0.2">
      <c r="A50" s="29" t="s">
        <v>6</v>
      </c>
      <c r="B50" s="38">
        <f>'SPACELOG 7 EMPRUNT 2'!E6</f>
        <v>0</v>
      </c>
      <c r="D50" s="1" t="s">
        <v>19</v>
      </c>
      <c r="F50" s="17">
        <f t="shared" ref="F50:U51" si="687">IF(AND(F$2&gt;=EOMONTH(EDATE($B$18,0),0),F$2&lt;=EOMONTH(EDATE($B$18,59),0)),$E50,0)</f>
        <v>0</v>
      </c>
      <c r="G50" s="17">
        <f t="shared" si="687"/>
        <v>0</v>
      </c>
      <c r="H50" s="17">
        <f t="shared" si="687"/>
        <v>0</v>
      </c>
      <c r="I50" s="17">
        <f t="shared" si="687"/>
        <v>0</v>
      </c>
      <c r="J50" s="17">
        <f t="shared" si="687"/>
        <v>0</v>
      </c>
      <c r="K50" s="17">
        <f t="shared" si="687"/>
        <v>0</v>
      </c>
      <c r="L50" s="17">
        <f t="shared" si="687"/>
        <v>0</v>
      </c>
      <c r="M50" s="17">
        <f t="shared" si="687"/>
        <v>0</v>
      </c>
      <c r="N50" s="17">
        <f t="shared" si="687"/>
        <v>0</v>
      </c>
      <c r="O50" s="17">
        <f t="shared" si="687"/>
        <v>0</v>
      </c>
      <c r="P50" s="17">
        <f t="shared" si="687"/>
        <v>0</v>
      </c>
      <c r="Q50" s="17">
        <f t="shared" si="687"/>
        <v>0</v>
      </c>
      <c r="R50" s="319">
        <f>SUM(F50:Q50)</f>
        <v>0</v>
      </c>
      <c r="S50" s="17">
        <f t="shared" si="687"/>
        <v>0</v>
      </c>
      <c r="T50" s="17">
        <f t="shared" si="687"/>
        <v>0</v>
      </c>
      <c r="U50" s="17">
        <f t="shared" si="687"/>
        <v>0</v>
      </c>
      <c r="V50" s="17">
        <f t="shared" si="669"/>
        <v>0</v>
      </c>
      <c r="W50" s="17">
        <f t="shared" si="669"/>
        <v>0</v>
      </c>
      <c r="X50" s="17">
        <f t="shared" si="669"/>
        <v>0</v>
      </c>
      <c r="Y50" s="17">
        <f t="shared" si="669"/>
        <v>0</v>
      </c>
      <c r="Z50" s="17">
        <f t="shared" si="669"/>
        <v>0</v>
      </c>
      <c r="AA50" s="17">
        <f t="shared" si="669"/>
        <v>0</v>
      </c>
      <c r="AB50" s="17">
        <f t="shared" si="669"/>
        <v>0</v>
      </c>
      <c r="AC50" s="17">
        <f t="shared" si="669"/>
        <v>0</v>
      </c>
      <c r="AD50" s="17">
        <f t="shared" si="669"/>
        <v>0</v>
      </c>
      <c r="AE50" s="319">
        <f t="shared" si="670"/>
        <v>0</v>
      </c>
      <c r="AF50" s="17">
        <f t="shared" si="669"/>
        <v>0</v>
      </c>
      <c r="AG50" s="17">
        <f t="shared" si="669"/>
        <v>0</v>
      </c>
      <c r="AH50" s="17">
        <f t="shared" si="669"/>
        <v>0</v>
      </c>
      <c r="AI50" s="17">
        <f t="shared" si="669"/>
        <v>0</v>
      </c>
      <c r="AJ50" s="17">
        <f t="shared" si="669"/>
        <v>0</v>
      </c>
      <c r="AK50" s="17">
        <f t="shared" si="669"/>
        <v>0</v>
      </c>
      <c r="AL50" s="17">
        <f t="shared" si="669"/>
        <v>0</v>
      </c>
      <c r="AM50" s="17">
        <f t="shared" si="669"/>
        <v>0</v>
      </c>
      <c r="AN50" s="17">
        <f t="shared" si="669"/>
        <v>0</v>
      </c>
      <c r="AO50" s="17">
        <f t="shared" si="669"/>
        <v>0</v>
      </c>
      <c r="AP50" s="17">
        <f t="shared" si="669"/>
        <v>0</v>
      </c>
      <c r="AQ50" s="17">
        <f t="shared" si="669"/>
        <v>0</v>
      </c>
      <c r="AR50" s="319">
        <f t="shared" si="672"/>
        <v>0</v>
      </c>
      <c r="AS50" s="17">
        <f t="shared" si="669"/>
        <v>0</v>
      </c>
      <c r="AT50" s="17">
        <f t="shared" si="669"/>
        <v>0</v>
      </c>
      <c r="AU50" s="17">
        <f t="shared" si="669"/>
        <v>0</v>
      </c>
      <c r="AV50" s="17">
        <f t="shared" si="669"/>
        <v>0</v>
      </c>
      <c r="AW50" s="17">
        <f t="shared" si="669"/>
        <v>0</v>
      </c>
      <c r="AX50" s="17">
        <f t="shared" si="669"/>
        <v>0</v>
      </c>
      <c r="AY50" s="17">
        <f t="shared" si="669"/>
        <v>0</v>
      </c>
      <c r="AZ50" s="17">
        <f t="shared" si="669"/>
        <v>0</v>
      </c>
      <c r="BA50" s="17">
        <f t="shared" si="669"/>
        <v>0</v>
      </c>
      <c r="BB50" s="17">
        <f t="shared" si="669"/>
        <v>0</v>
      </c>
      <c r="BC50" s="17">
        <f t="shared" si="669"/>
        <v>0</v>
      </c>
      <c r="BD50" s="17">
        <f t="shared" si="669"/>
        <v>0</v>
      </c>
      <c r="BE50" s="319">
        <f t="shared" si="674"/>
        <v>0</v>
      </c>
      <c r="BF50" s="17">
        <f t="shared" si="669"/>
        <v>0</v>
      </c>
      <c r="BG50" s="17">
        <f t="shared" si="669"/>
        <v>0</v>
      </c>
      <c r="BH50" s="17">
        <f t="shared" si="669"/>
        <v>0</v>
      </c>
      <c r="BI50" s="17">
        <f t="shared" si="669"/>
        <v>0</v>
      </c>
      <c r="BJ50" s="17">
        <f t="shared" si="669"/>
        <v>0</v>
      </c>
      <c r="BK50" s="17">
        <f t="shared" si="669"/>
        <v>0</v>
      </c>
      <c r="BL50" s="17">
        <f t="shared" si="669"/>
        <v>0</v>
      </c>
      <c r="BM50" s="17">
        <f t="shared" si="669"/>
        <v>0</v>
      </c>
      <c r="BN50" s="17">
        <f t="shared" si="669"/>
        <v>0</v>
      </c>
      <c r="BO50" s="17">
        <f t="shared" si="669"/>
        <v>0</v>
      </c>
      <c r="BP50" s="17">
        <f t="shared" si="669"/>
        <v>0</v>
      </c>
      <c r="BQ50" s="17">
        <f t="shared" si="669"/>
        <v>0</v>
      </c>
      <c r="BR50" s="319">
        <f t="shared" si="676"/>
        <v>0</v>
      </c>
      <c r="BS50" s="17">
        <f t="shared" si="669"/>
        <v>0</v>
      </c>
      <c r="BT50" s="17">
        <f t="shared" si="669"/>
        <v>0</v>
      </c>
      <c r="BU50" s="17">
        <f t="shared" si="669"/>
        <v>0</v>
      </c>
      <c r="BV50" s="17">
        <f t="shared" si="669"/>
        <v>0</v>
      </c>
      <c r="BW50" s="17">
        <f t="shared" si="669"/>
        <v>0</v>
      </c>
      <c r="BX50" s="17">
        <f t="shared" si="669"/>
        <v>0</v>
      </c>
      <c r="BY50" s="17">
        <f t="shared" si="669"/>
        <v>0</v>
      </c>
      <c r="BZ50" s="17">
        <f t="shared" si="669"/>
        <v>0</v>
      </c>
      <c r="CA50" s="17">
        <f t="shared" si="669"/>
        <v>0</v>
      </c>
      <c r="CB50" s="17">
        <f t="shared" si="669"/>
        <v>0</v>
      </c>
      <c r="CC50" s="17">
        <f t="shared" si="669"/>
        <v>0</v>
      </c>
      <c r="CD50" s="17">
        <f t="shared" si="669"/>
        <v>0</v>
      </c>
      <c r="CE50" s="319">
        <f t="shared" si="678"/>
        <v>0</v>
      </c>
      <c r="CF50" s="17">
        <f t="shared" si="679"/>
        <v>0</v>
      </c>
      <c r="CG50" s="17">
        <f t="shared" si="679"/>
        <v>0</v>
      </c>
      <c r="CH50" s="17">
        <f t="shared" si="679"/>
        <v>0</v>
      </c>
      <c r="CI50" s="17">
        <f t="shared" si="679"/>
        <v>0</v>
      </c>
      <c r="CJ50" s="17">
        <f t="shared" si="679"/>
        <v>0</v>
      </c>
      <c r="CK50" s="17">
        <f t="shared" si="679"/>
        <v>0</v>
      </c>
      <c r="CL50" s="17">
        <f t="shared" si="679"/>
        <v>0</v>
      </c>
      <c r="CM50" s="17">
        <f t="shared" si="679"/>
        <v>0</v>
      </c>
      <c r="CN50" s="17">
        <f t="shared" si="679"/>
        <v>0</v>
      </c>
      <c r="CO50" s="17">
        <f t="shared" si="679"/>
        <v>0</v>
      </c>
      <c r="CP50" s="17">
        <f t="shared" si="679"/>
        <v>0</v>
      </c>
      <c r="CQ50" s="17">
        <f t="shared" si="679"/>
        <v>0</v>
      </c>
      <c r="CR50" s="319">
        <f t="shared" si="680"/>
        <v>0</v>
      </c>
      <c r="CS50" s="17">
        <f t="shared" si="679"/>
        <v>0</v>
      </c>
      <c r="CT50" s="17">
        <f t="shared" si="679"/>
        <v>0</v>
      </c>
      <c r="CU50" s="17">
        <f t="shared" si="679"/>
        <v>0</v>
      </c>
      <c r="CV50" s="17">
        <f t="shared" si="679"/>
        <v>0</v>
      </c>
      <c r="CW50" s="17">
        <f t="shared" si="679"/>
        <v>0</v>
      </c>
      <c r="CX50" s="17">
        <f t="shared" si="679"/>
        <v>0</v>
      </c>
      <c r="CY50" s="17">
        <f t="shared" si="679"/>
        <v>0</v>
      </c>
      <c r="CZ50" s="17">
        <f t="shared" si="679"/>
        <v>0</v>
      </c>
      <c r="DA50" s="17">
        <f t="shared" si="679"/>
        <v>0</v>
      </c>
      <c r="DB50" s="17">
        <f t="shared" si="679"/>
        <v>0</v>
      </c>
      <c r="DC50" s="17">
        <f t="shared" si="679"/>
        <v>0</v>
      </c>
      <c r="DD50" s="17">
        <f t="shared" si="679"/>
        <v>0</v>
      </c>
      <c r="DE50" s="319">
        <f t="shared" si="682"/>
        <v>0</v>
      </c>
      <c r="DF50" s="17">
        <f t="shared" si="679"/>
        <v>0</v>
      </c>
      <c r="DG50" s="17">
        <f t="shared" si="679"/>
        <v>0</v>
      </c>
      <c r="DH50" s="17">
        <f t="shared" si="679"/>
        <v>0</v>
      </c>
      <c r="DI50" s="17">
        <f t="shared" si="679"/>
        <v>0</v>
      </c>
      <c r="DJ50" s="17">
        <f t="shared" si="679"/>
        <v>0</v>
      </c>
      <c r="DK50" s="17">
        <f t="shared" si="679"/>
        <v>0</v>
      </c>
      <c r="DL50" s="17">
        <f t="shared" si="679"/>
        <v>0</v>
      </c>
      <c r="DM50" s="17">
        <f t="shared" si="679"/>
        <v>0</v>
      </c>
      <c r="DN50" s="17">
        <f t="shared" si="679"/>
        <v>0</v>
      </c>
      <c r="DO50" s="17">
        <f t="shared" si="679"/>
        <v>0</v>
      </c>
      <c r="DP50" s="17">
        <f t="shared" si="679"/>
        <v>0</v>
      </c>
      <c r="DQ50" s="17">
        <f t="shared" si="679"/>
        <v>0</v>
      </c>
      <c r="DR50" s="319">
        <f t="shared" si="684"/>
        <v>0</v>
      </c>
      <c r="DS50" s="17">
        <f t="shared" si="679"/>
        <v>0</v>
      </c>
      <c r="DT50" s="17">
        <f t="shared" si="679"/>
        <v>0</v>
      </c>
      <c r="DU50" s="17">
        <f t="shared" si="679"/>
        <v>0</v>
      </c>
      <c r="DV50" s="17">
        <f t="shared" si="679"/>
        <v>0</v>
      </c>
      <c r="DW50" s="17">
        <f t="shared" si="679"/>
        <v>0</v>
      </c>
      <c r="DX50" s="17">
        <f t="shared" si="679"/>
        <v>0</v>
      </c>
      <c r="DY50" s="17">
        <f t="shared" si="679"/>
        <v>0</v>
      </c>
      <c r="DZ50" s="17">
        <f t="shared" si="679"/>
        <v>0</v>
      </c>
      <c r="EA50" s="17">
        <f t="shared" si="679"/>
        <v>0</v>
      </c>
      <c r="EB50" s="17">
        <f t="shared" si="679"/>
        <v>0</v>
      </c>
      <c r="EC50" s="17">
        <f t="shared" si="679"/>
        <v>0</v>
      </c>
      <c r="ED50" s="17">
        <f t="shared" si="679"/>
        <v>0</v>
      </c>
      <c r="EE50" s="319">
        <f t="shared" si="686"/>
        <v>0</v>
      </c>
    </row>
    <row r="51" spans="1:135" x14ac:dyDescent="0.2">
      <c r="A51" s="13" t="s">
        <v>7</v>
      </c>
      <c r="B51" s="17" t="str">
        <f>'SPACELOG 7 EMPRUNT 2'!I5</f>
        <v/>
      </c>
      <c r="D51" s="1" t="s">
        <v>22</v>
      </c>
      <c r="F51" s="17">
        <f t="shared" si="687"/>
        <v>0</v>
      </c>
      <c r="G51" s="17">
        <f t="shared" si="687"/>
        <v>0</v>
      </c>
      <c r="H51" s="17">
        <f t="shared" si="687"/>
        <v>0</v>
      </c>
      <c r="I51" s="17">
        <f t="shared" si="687"/>
        <v>0</v>
      </c>
      <c r="J51" s="17">
        <f t="shared" si="687"/>
        <v>0</v>
      </c>
      <c r="K51" s="17">
        <f t="shared" si="687"/>
        <v>0</v>
      </c>
      <c r="L51" s="17">
        <f t="shared" si="687"/>
        <v>0</v>
      </c>
      <c r="M51" s="17">
        <f t="shared" si="687"/>
        <v>0</v>
      </c>
      <c r="N51" s="17">
        <f t="shared" si="687"/>
        <v>0</v>
      </c>
      <c r="O51" s="17">
        <f t="shared" si="687"/>
        <v>0</v>
      </c>
      <c r="P51" s="17">
        <f t="shared" si="687"/>
        <v>0</v>
      </c>
      <c r="Q51" s="17">
        <f t="shared" si="687"/>
        <v>0</v>
      </c>
      <c r="R51" s="319">
        <f>SUM(F51:Q51)</f>
        <v>0</v>
      </c>
      <c r="S51" s="17">
        <f t="shared" ref="S51:CD51" si="688">IF(AND(S$2&gt;=EOMONTH(EDATE($B$18,0),0),S$2&lt;=EOMONTH(EDATE($B$18,59),0)),$E51,0)</f>
        <v>0</v>
      </c>
      <c r="T51" s="17">
        <f t="shared" si="688"/>
        <v>0</v>
      </c>
      <c r="U51" s="17">
        <f t="shared" si="688"/>
        <v>0</v>
      </c>
      <c r="V51" s="17">
        <f t="shared" si="688"/>
        <v>0</v>
      </c>
      <c r="W51" s="17">
        <f t="shared" si="688"/>
        <v>0</v>
      </c>
      <c r="X51" s="17">
        <f t="shared" si="688"/>
        <v>0</v>
      </c>
      <c r="Y51" s="17">
        <f t="shared" si="688"/>
        <v>0</v>
      </c>
      <c r="Z51" s="17">
        <f t="shared" si="688"/>
        <v>0</v>
      </c>
      <c r="AA51" s="17">
        <f t="shared" si="688"/>
        <v>0</v>
      </c>
      <c r="AB51" s="17">
        <f t="shared" si="688"/>
        <v>0</v>
      </c>
      <c r="AC51" s="17">
        <f t="shared" si="688"/>
        <v>0</v>
      </c>
      <c r="AD51" s="17">
        <f t="shared" si="688"/>
        <v>0</v>
      </c>
      <c r="AE51" s="319">
        <f t="shared" si="670"/>
        <v>0</v>
      </c>
      <c r="AF51" s="17">
        <f t="shared" si="688"/>
        <v>0</v>
      </c>
      <c r="AG51" s="17">
        <f t="shared" si="688"/>
        <v>0</v>
      </c>
      <c r="AH51" s="17">
        <f t="shared" si="688"/>
        <v>0</v>
      </c>
      <c r="AI51" s="17">
        <f t="shared" si="688"/>
        <v>0</v>
      </c>
      <c r="AJ51" s="17">
        <f t="shared" si="688"/>
        <v>0</v>
      </c>
      <c r="AK51" s="17">
        <f t="shared" si="688"/>
        <v>0</v>
      </c>
      <c r="AL51" s="17">
        <f t="shared" si="688"/>
        <v>0</v>
      </c>
      <c r="AM51" s="17">
        <f t="shared" si="688"/>
        <v>0</v>
      </c>
      <c r="AN51" s="17">
        <f t="shared" si="688"/>
        <v>0</v>
      </c>
      <c r="AO51" s="17">
        <f t="shared" si="688"/>
        <v>0</v>
      </c>
      <c r="AP51" s="17">
        <f t="shared" si="688"/>
        <v>0</v>
      </c>
      <c r="AQ51" s="17">
        <f t="shared" si="688"/>
        <v>0</v>
      </c>
      <c r="AR51" s="319">
        <f t="shared" si="672"/>
        <v>0</v>
      </c>
      <c r="AS51" s="17">
        <f t="shared" si="688"/>
        <v>0</v>
      </c>
      <c r="AT51" s="17">
        <f t="shared" si="688"/>
        <v>0</v>
      </c>
      <c r="AU51" s="17">
        <f t="shared" si="688"/>
        <v>0</v>
      </c>
      <c r="AV51" s="17">
        <f t="shared" si="688"/>
        <v>0</v>
      </c>
      <c r="AW51" s="17">
        <f t="shared" si="688"/>
        <v>0</v>
      </c>
      <c r="AX51" s="17">
        <f t="shared" si="688"/>
        <v>0</v>
      </c>
      <c r="AY51" s="17">
        <f t="shared" si="688"/>
        <v>0</v>
      </c>
      <c r="AZ51" s="17">
        <f t="shared" si="688"/>
        <v>0</v>
      </c>
      <c r="BA51" s="17">
        <f t="shared" si="688"/>
        <v>0</v>
      </c>
      <c r="BB51" s="17">
        <f t="shared" si="688"/>
        <v>0</v>
      </c>
      <c r="BC51" s="17">
        <f t="shared" si="688"/>
        <v>0</v>
      </c>
      <c r="BD51" s="17">
        <f t="shared" si="688"/>
        <v>0</v>
      </c>
      <c r="BE51" s="319">
        <f t="shared" si="674"/>
        <v>0</v>
      </c>
      <c r="BF51" s="17">
        <f t="shared" si="688"/>
        <v>0</v>
      </c>
      <c r="BG51" s="17">
        <f t="shared" si="688"/>
        <v>0</v>
      </c>
      <c r="BH51" s="17">
        <f t="shared" si="688"/>
        <v>0</v>
      </c>
      <c r="BI51" s="17">
        <f t="shared" si="688"/>
        <v>0</v>
      </c>
      <c r="BJ51" s="17">
        <f t="shared" si="688"/>
        <v>0</v>
      </c>
      <c r="BK51" s="17">
        <f t="shared" si="688"/>
        <v>0</v>
      </c>
      <c r="BL51" s="17">
        <f t="shared" si="688"/>
        <v>0</v>
      </c>
      <c r="BM51" s="17">
        <f t="shared" si="688"/>
        <v>0</v>
      </c>
      <c r="BN51" s="17">
        <f t="shared" si="688"/>
        <v>0</v>
      </c>
      <c r="BO51" s="17">
        <f t="shared" si="688"/>
        <v>0</v>
      </c>
      <c r="BP51" s="17">
        <f t="shared" si="688"/>
        <v>0</v>
      </c>
      <c r="BQ51" s="17">
        <f t="shared" si="688"/>
        <v>0</v>
      </c>
      <c r="BR51" s="319">
        <f t="shared" si="676"/>
        <v>0</v>
      </c>
      <c r="BS51" s="17">
        <f t="shared" si="688"/>
        <v>0</v>
      </c>
      <c r="BT51" s="17">
        <f t="shared" si="688"/>
        <v>0</v>
      </c>
      <c r="BU51" s="17">
        <f t="shared" si="688"/>
        <v>0</v>
      </c>
      <c r="BV51" s="17">
        <f t="shared" si="688"/>
        <v>0</v>
      </c>
      <c r="BW51" s="17">
        <f t="shared" si="688"/>
        <v>0</v>
      </c>
      <c r="BX51" s="17">
        <f t="shared" si="688"/>
        <v>0</v>
      </c>
      <c r="BY51" s="17">
        <f t="shared" si="688"/>
        <v>0</v>
      </c>
      <c r="BZ51" s="17">
        <f t="shared" si="688"/>
        <v>0</v>
      </c>
      <c r="CA51" s="17">
        <f t="shared" si="688"/>
        <v>0</v>
      </c>
      <c r="CB51" s="17">
        <f t="shared" si="688"/>
        <v>0</v>
      </c>
      <c r="CC51" s="17">
        <f t="shared" si="688"/>
        <v>0</v>
      </c>
      <c r="CD51" s="17">
        <f t="shared" si="688"/>
        <v>0</v>
      </c>
      <c r="CE51" s="319">
        <f t="shared" si="678"/>
        <v>0</v>
      </c>
      <c r="CF51" s="17">
        <f t="shared" si="679"/>
        <v>0</v>
      </c>
      <c r="CG51" s="17">
        <f t="shared" si="679"/>
        <v>0</v>
      </c>
      <c r="CH51" s="17">
        <f t="shared" si="679"/>
        <v>0</v>
      </c>
      <c r="CI51" s="17">
        <f t="shared" si="679"/>
        <v>0</v>
      </c>
      <c r="CJ51" s="17">
        <f t="shared" si="679"/>
        <v>0</v>
      </c>
      <c r="CK51" s="17">
        <f t="shared" si="679"/>
        <v>0</v>
      </c>
      <c r="CL51" s="17">
        <f t="shared" si="679"/>
        <v>0</v>
      </c>
      <c r="CM51" s="17">
        <f t="shared" si="679"/>
        <v>0</v>
      </c>
      <c r="CN51" s="17">
        <f t="shared" si="679"/>
        <v>0</v>
      </c>
      <c r="CO51" s="17">
        <f t="shared" si="679"/>
        <v>0</v>
      </c>
      <c r="CP51" s="17">
        <f t="shared" si="679"/>
        <v>0</v>
      </c>
      <c r="CQ51" s="17">
        <f t="shared" si="679"/>
        <v>0</v>
      </c>
      <c r="CR51" s="319">
        <f t="shared" si="680"/>
        <v>0</v>
      </c>
      <c r="CS51" s="17">
        <f t="shared" si="679"/>
        <v>0</v>
      </c>
      <c r="CT51" s="17">
        <f t="shared" si="679"/>
        <v>0</v>
      </c>
      <c r="CU51" s="17">
        <f t="shared" si="679"/>
        <v>0</v>
      </c>
      <c r="CV51" s="17">
        <f t="shared" si="679"/>
        <v>0</v>
      </c>
      <c r="CW51" s="17">
        <f t="shared" si="679"/>
        <v>0</v>
      </c>
      <c r="CX51" s="17">
        <f t="shared" si="679"/>
        <v>0</v>
      </c>
      <c r="CY51" s="17">
        <f t="shared" si="679"/>
        <v>0</v>
      </c>
      <c r="CZ51" s="17">
        <f t="shared" si="679"/>
        <v>0</v>
      </c>
      <c r="DA51" s="17">
        <f t="shared" si="679"/>
        <v>0</v>
      </c>
      <c r="DB51" s="17">
        <f t="shared" si="679"/>
        <v>0</v>
      </c>
      <c r="DC51" s="17">
        <f t="shared" si="679"/>
        <v>0</v>
      </c>
      <c r="DD51" s="17">
        <f t="shared" si="679"/>
        <v>0</v>
      </c>
      <c r="DE51" s="319">
        <f t="shared" si="682"/>
        <v>0</v>
      </c>
      <c r="DF51" s="17">
        <f t="shared" si="679"/>
        <v>0</v>
      </c>
      <c r="DG51" s="17">
        <f t="shared" si="679"/>
        <v>0</v>
      </c>
      <c r="DH51" s="17">
        <f t="shared" si="679"/>
        <v>0</v>
      </c>
      <c r="DI51" s="17">
        <f t="shared" si="679"/>
        <v>0</v>
      </c>
      <c r="DJ51" s="17">
        <f t="shared" si="679"/>
        <v>0</v>
      </c>
      <c r="DK51" s="17">
        <f t="shared" si="679"/>
        <v>0</v>
      </c>
      <c r="DL51" s="17">
        <f t="shared" si="679"/>
        <v>0</v>
      </c>
      <c r="DM51" s="17">
        <f t="shared" si="679"/>
        <v>0</v>
      </c>
      <c r="DN51" s="17">
        <f t="shared" si="679"/>
        <v>0</v>
      </c>
      <c r="DO51" s="17">
        <f t="shared" si="679"/>
        <v>0</v>
      </c>
      <c r="DP51" s="17">
        <f t="shared" si="679"/>
        <v>0</v>
      </c>
      <c r="DQ51" s="17">
        <f t="shared" si="679"/>
        <v>0</v>
      </c>
      <c r="DR51" s="319">
        <f t="shared" si="684"/>
        <v>0</v>
      </c>
      <c r="DS51" s="17">
        <f t="shared" si="679"/>
        <v>0</v>
      </c>
      <c r="DT51" s="17">
        <f t="shared" si="679"/>
        <v>0</v>
      </c>
      <c r="DU51" s="17">
        <f t="shared" si="679"/>
        <v>0</v>
      </c>
      <c r="DV51" s="17">
        <f t="shared" si="679"/>
        <v>0</v>
      </c>
      <c r="DW51" s="17">
        <f t="shared" si="679"/>
        <v>0</v>
      </c>
      <c r="DX51" s="17">
        <f t="shared" si="679"/>
        <v>0</v>
      </c>
      <c r="DY51" s="17">
        <f t="shared" si="679"/>
        <v>0</v>
      </c>
      <c r="DZ51" s="17">
        <f t="shared" si="679"/>
        <v>0</v>
      </c>
      <c r="EA51" s="17">
        <f t="shared" si="679"/>
        <v>0</v>
      </c>
      <c r="EB51" s="17">
        <f t="shared" si="679"/>
        <v>0</v>
      </c>
      <c r="EC51" s="17">
        <f t="shared" si="679"/>
        <v>0</v>
      </c>
      <c r="ED51" s="17">
        <f t="shared" si="679"/>
        <v>0</v>
      </c>
      <c r="EE51" s="319">
        <f t="shared" si="686"/>
        <v>0</v>
      </c>
    </row>
    <row r="52" spans="1:135" x14ac:dyDescent="0.2">
      <c r="A52" s="29" t="s">
        <v>72</v>
      </c>
      <c r="B52" s="27">
        <f>'SPACELOG 7 EMPRUNT 2'!E9</f>
        <v>46357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4" t="s">
        <v>282</v>
      </c>
      <c r="E53" s="43">
        <f t="shared" ref="E53:AJ53" si="689">SUM(E49:E51)</f>
        <v>0</v>
      </c>
      <c r="F53" s="17">
        <f t="shared" si="689"/>
        <v>0</v>
      </c>
      <c r="G53" s="17">
        <f t="shared" si="689"/>
        <v>0</v>
      </c>
      <c r="H53" s="17">
        <f t="shared" si="689"/>
        <v>0</v>
      </c>
      <c r="I53" s="17">
        <f t="shared" si="689"/>
        <v>0</v>
      </c>
      <c r="J53" s="17">
        <f t="shared" si="689"/>
        <v>0</v>
      </c>
      <c r="K53" s="17">
        <f t="shared" si="689"/>
        <v>0</v>
      </c>
      <c r="L53" s="17">
        <f t="shared" si="689"/>
        <v>0</v>
      </c>
      <c r="M53" s="17">
        <f t="shared" si="689"/>
        <v>0</v>
      </c>
      <c r="N53" s="17">
        <f t="shared" si="689"/>
        <v>0</v>
      </c>
      <c r="O53" s="17">
        <f t="shared" si="689"/>
        <v>0</v>
      </c>
      <c r="P53" s="17">
        <f t="shared" si="689"/>
        <v>0</v>
      </c>
      <c r="Q53" s="17">
        <f t="shared" si="689"/>
        <v>0</v>
      </c>
      <c r="R53" s="319">
        <f t="shared" si="689"/>
        <v>0</v>
      </c>
      <c r="S53" s="17">
        <f t="shared" si="689"/>
        <v>0</v>
      </c>
      <c r="T53" s="17">
        <f t="shared" si="689"/>
        <v>0</v>
      </c>
      <c r="U53" s="17">
        <f t="shared" si="689"/>
        <v>0</v>
      </c>
      <c r="V53" s="17">
        <f t="shared" si="689"/>
        <v>0</v>
      </c>
      <c r="W53" s="17">
        <f t="shared" si="689"/>
        <v>0</v>
      </c>
      <c r="X53" s="17">
        <f t="shared" si="689"/>
        <v>0</v>
      </c>
      <c r="Y53" s="17">
        <f t="shared" si="689"/>
        <v>0</v>
      </c>
      <c r="Z53" s="17">
        <f t="shared" si="689"/>
        <v>0</v>
      </c>
      <c r="AA53" s="17">
        <f t="shared" si="689"/>
        <v>0</v>
      </c>
      <c r="AB53" s="17">
        <f t="shared" si="689"/>
        <v>0</v>
      </c>
      <c r="AC53" s="17">
        <f t="shared" si="689"/>
        <v>0</v>
      </c>
      <c r="AD53" s="17">
        <f t="shared" si="689"/>
        <v>0</v>
      </c>
      <c r="AE53" s="319">
        <f t="shared" si="689"/>
        <v>0</v>
      </c>
      <c r="AF53" s="17">
        <f t="shared" si="689"/>
        <v>0</v>
      </c>
      <c r="AG53" s="17">
        <f t="shared" si="689"/>
        <v>0</v>
      </c>
      <c r="AH53" s="17">
        <f t="shared" si="689"/>
        <v>0</v>
      </c>
      <c r="AI53" s="17">
        <f t="shared" si="689"/>
        <v>0</v>
      </c>
      <c r="AJ53" s="17">
        <f t="shared" si="689"/>
        <v>0</v>
      </c>
      <c r="AK53" s="17">
        <f t="shared" ref="AK53:BP53" si="690">SUM(AK49:AK51)</f>
        <v>0</v>
      </c>
      <c r="AL53" s="17">
        <f t="shared" si="690"/>
        <v>0</v>
      </c>
      <c r="AM53" s="17">
        <f t="shared" si="690"/>
        <v>0</v>
      </c>
      <c r="AN53" s="17">
        <f t="shared" si="690"/>
        <v>0</v>
      </c>
      <c r="AO53" s="17">
        <f t="shared" si="690"/>
        <v>0</v>
      </c>
      <c r="AP53" s="17">
        <f t="shared" si="690"/>
        <v>0</v>
      </c>
      <c r="AQ53" s="17">
        <f t="shared" si="690"/>
        <v>0</v>
      </c>
      <c r="AR53" s="319">
        <f t="shared" si="690"/>
        <v>0</v>
      </c>
      <c r="AS53" s="17">
        <f t="shared" si="690"/>
        <v>0</v>
      </c>
      <c r="AT53" s="17">
        <f t="shared" si="690"/>
        <v>0</v>
      </c>
      <c r="AU53" s="17">
        <f t="shared" si="690"/>
        <v>0</v>
      </c>
      <c r="AV53" s="17">
        <f t="shared" si="690"/>
        <v>0</v>
      </c>
      <c r="AW53" s="17">
        <f t="shared" si="690"/>
        <v>0</v>
      </c>
      <c r="AX53" s="17">
        <f t="shared" si="690"/>
        <v>0</v>
      </c>
      <c r="AY53" s="17">
        <f t="shared" si="690"/>
        <v>0</v>
      </c>
      <c r="AZ53" s="17">
        <f t="shared" si="690"/>
        <v>0</v>
      </c>
      <c r="BA53" s="17">
        <f t="shared" si="690"/>
        <v>0</v>
      </c>
      <c r="BB53" s="17">
        <f t="shared" si="690"/>
        <v>0</v>
      </c>
      <c r="BC53" s="17">
        <f t="shared" si="690"/>
        <v>0</v>
      </c>
      <c r="BD53" s="17">
        <f t="shared" si="690"/>
        <v>0</v>
      </c>
      <c r="BE53" s="319">
        <f t="shared" si="690"/>
        <v>0</v>
      </c>
      <c r="BF53" s="17">
        <f t="shared" si="690"/>
        <v>0</v>
      </c>
      <c r="BG53" s="17">
        <f t="shared" si="690"/>
        <v>0</v>
      </c>
      <c r="BH53" s="17">
        <f t="shared" si="690"/>
        <v>0</v>
      </c>
      <c r="BI53" s="17">
        <f t="shared" si="690"/>
        <v>0</v>
      </c>
      <c r="BJ53" s="17">
        <f t="shared" si="690"/>
        <v>0</v>
      </c>
      <c r="BK53" s="17">
        <f t="shared" si="690"/>
        <v>0</v>
      </c>
      <c r="BL53" s="17">
        <f t="shared" si="690"/>
        <v>0</v>
      </c>
      <c r="BM53" s="17">
        <f t="shared" si="690"/>
        <v>0</v>
      </c>
      <c r="BN53" s="17">
        <f t="shared" si="690"/>
        <v>0</v>
      </c>
      <c r="BO53" s="17">
        <f t="shared" si="690"/>
        <v>0</v>
      </c>
      <c r="BP53" s="17">
        <f t="shared" si="690"/>
        <v>0</v>
      </c>
      <c r="BQ53" s="17">
        <f t="shared" ref="BQ53:CV53" si="691">SUM(BQ49:BQ51)</f>
        <v>0</v>
      </c>
      <c r="BR53" s="319">
        <f t="shared" si="691"/>
        <v>0</v>
      </c>
      <c r="BS53" s="17">
        <f t="shared" si="691"/>
        <v>0</v>
      </c>
      <c r="BT53" s="17">
        <f t="shared" si="691"/>
        <v>0</v>
      </c>
      <c r="BU53" s="17">
        <f t="shared" si="691"/>
        <v>0</v>
      </c>
      <c r="BV53" s="17">
        <f t="shared" si="691"/>
        <v>0</v>
      </c>
      <c r="BW53" s="17">
        <f t="shared" si="691"/>
        <v>0</v>
      </c>
      <c r="BX53" s="17">
        <f t="shared" si="691"/>
        <v>0</v>
      </c>
      <c r="BY53" s="17">
        <f t="shared" si="691"/>
        <v>0</v>
      </c>
      <c r="BZ53" s="17">
        <f t="shared" si="691"/>
        <v>0</v>
      </c>
      <c r="CA53" s="17">
        <f t="shared" si="691"/>
        <v>0</v>
      </c>
      <c r="CB53" s="17">
        <f t="shared" si="691"/>
        <v>0</v>
      </c>
      <c r="CC53" s="17">
        <f t="shared" si="691"/>
        <v>0</v>
      </c>
      <c r="CD53" s="17">
        <f t="shared" si="691"/>
        <v>0</v>
      </c>
      <c r="CE53" s="319">
        <f t="shared" si="691"/>
        <v>0</v>
      </c>
      <c r="CF53" s="17">
        <f t="shared" si="691"/>
        <v>0</v>
      </c>
      <c r="CG53" s="17">
        <f t="shared" si="691"/>
        <v>0</v>
      </c>
      <c r="CH53" s="17">
        <f t="shared" si="691"/>
        <v>0</v>
      </c>
      <c r="CI53" s="17">
        <f t="shared" si="691"/>
        <v>0</v>
      </c>
      <c r="CJ53" s="17">
        <f t="shared" si="691"/>
        <v>0</v>
      </c>
      <c r="CK53" s="17">
        <f t="shared" si="691"/>
        <v>0</v>
      </c>
      <c r="CL53" s="17">
        <f t="shared" si="691"/>
        <v>0</v>
      </c>
      <c r="CM53" s="17">
        <f t="shared" si="691"/>
        <v>0</v>
      </c>
      <c r="CN53" s="17">
        <f t="shared" si="691"/>
        <v>0</v>
      </c>
      <c r="CO53" s="17">
        <f t="shared" si="691"/>
        <v>0</v>
      </c>
      <c r="CP53" s="17">
        <f t="shared" si="691"/>
        <v>0</v>
      </c>
      <c r="CQ53" s="17">
        <f t="shared" si="691"/>
        <v>0</v>
      </c>
      <c r="CR53" s="319">
        <f t="shared" si="691"/>
        <v>0</v>
      </c>
      <c r="CS53" s="17">
        <f t="shared" si="691"/>
        <v>0</v>
      </c>
      <c r="CT53" s="17">
        <f t="shared" si="691"/>
        <v>0</v>
      </c>
      <c r="CU53" s="17">
        <f t="shared" si="691"/>
        <v>0</v>
      </c>
      <c r="CV53" s="17">
        <f t="shared" si="691"/>
        <v>0</v>
      </c>
      <c r="CW53" s="17">
        <f t="shared" ref="CW53:EE53" si="692">SUM(CW49:CW51)</f>
        <v>0</v>
      </c>
      <c r="CX53" s="17">
        <f t="shared" si="692"/>
        <v>0</v>
      </c>
      <c r="CY53" s="17">
        <f t="shared" si="692"/>
        <v>0</v>
      </c>
      <c r="CZ53" s="17">
        <f t="shared" si="692"/>
        <v>0</v>
      </c>
      <c r="DA53" s="17">
        <f t="shared" si="692"/>
        <v>0</v>
      </c>
      <c r="DB53" s="17">
        <f t="shared" si="692"/>
        <v>0</v>
      </c>
      <c r="DC53" s="17">
        <f t="shared" si="692"/>
        <v>0</v>
      </c>
      <c r="DD53" s="17">
        <f t="shared" si="692"/>
        <v>0</v>
      </c>
      <c r="DE53" s="319">
        <f t="shared" si="692"/>
        <v>0</v>
      </c>
      <c r="DF53" s="17">
        <f t="shared" si="692"/>
        <v>0</v>
      </c>
      <c r="DG53" s="17">
        <f t="shared" si="692"/>
        <v>0</v>
      </c>
      <c r="DH53" s="17">
        <f t="shared" si="692"/>
        <v>0</v>
      </c>
      <c r="DI53" s="17">
        <f t="shared" si="692"/>
        <v>0</v>
      </c>
      <c r="DJ53" s="17">
        <f t="shared" si="692"/>
        <v>0</v>
      </c>
      <c r="DK53" s="17">
        <f t="shared" si="692"/>
        <v>0</v>
      </c>
      <c r="DL53" s="17">
        <f t="shared" si="692"/>
        <v>0</v>
      </c>
      <c r="DM53" s="17">
        <f t="shared" si="692"/>
        <v>0</v>
      </c>
      <c r="DN53" s="17">
        <f t="shared" si="692"/>
        <v>0</v>
      </c>
      <c r="DO53" s="17">
        <f t="shared" si="692"/>
        <v>0</v>
      </c>
      <c r="DP53" s="17">
        <f t="shared" si="692"/>
        <v>0</v>
      </c>
      <c r="DQ53" s="17">
        <f t="shared" si="692"/>
        <v>0</v>
      </c>
      <c r="DR53" s="319">
        <f t="shared" si="692"/>
        <v>0</v>
      </c>
      <c r="DS53" s="17">
        <f t="shared" si="692"/>
        <v>0</v>
      </c>
      <c r="DT53" s="17">
        <f t="shared" si="692"/>
        <v>0</v>
      </c>
      <c r="DU53" s="17">
        <f t="shared" si="692"/>
        <v>0</v>
      </c>
      <c r="DV53" s="17">
        <f t="shared" si="692"/>
        <v>0</v>
      </c>
      <c r="DW53" s="17">
        <f t="shared" si="692"/>
        <v>0</v>
      </c>
      <c r="DX53" s="17">
        <f t="shared" si="692"/>
        <v>0</v>
      </c>
      <c r="DY53" s="17">
        <f t="shared" si="692"/>
        <v>0</v>
      </c>
      <c r="DZ53" s="17">
        <f t="shared" si="692"/>
        <v>0</v>
      </c>
      <c r="EA53" s="17">
        <f t="shared" si="692"/>
        <v>0</v>
      </c>
      <c r="EB53" s="17">
        <f t="shared" si="692"/>
        <v>0</v>
      </c>
      <c r="EC53" s="17">
        <f t="shared" si="692"/>
        <v>0</v>
      </c>
      <c r="ED53" s="17">
        <f t="shared" si="692"/>
        <v>0</v>
      </c>
      <c r="EE53" s="391">
        <f t="shared" si="692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1" t="s">
        <v>300</v>
      </c>
      <c r="D55" s="2" t="s">
        <v>48</v>
      </c>
      <c r="E55" s="41"/>
      <c r="F55" s="17">
        <f>F36-F41-F46-F53</f>
        <v>0</v>
      </c>
      <c r="G55" s="17">
        <f t="shared" ref="G55:Q55" si="693">G36-G41-G46-G53</f>
        <v>0</v>
      </c>
      <c r="H55" s="17">
        <f t="shared" si="693"/>
        <v>0</v>
      </c>
      <c r="I55" s="17">
        <f t="shared" si="693"/>
        <v>0</v>
      </c>
      <c r="J55" s="17">
        <f t="shared" si="693"/>
        <v>0</v>
      </c>
      <c r="K55" s="17">
        <f t="shared" si="693"/>
        <v>0</v>
      </c>
      <c r="L55" s="17">
        <f t="shared" si="693"/>
        <v>0</v>
      </c>
      <c r="M55" s="17">
        <f t="shared" si="693"/>
        <v>0</v>
      </c>
      <c r="N55" s="17">
        <f t="shared" si="693"/>
        <v>0</v>
      </c>
      <c r="O55" s="17">
        <f t="shared" si="693"/>
        <v>0</v>
      </c>
      <c r="P55" s="17">
        <f t="shared" si="693"/>
        <v>0</v>
      </c>
      <c r="Q55" s="17">
        <f t="shared" si="693"/>
        <v>0</v>
      </c>
      <c r="R55" s="319">
        <f t="shared" ref="R55" si="694">SUM(F55:Q55)</f>
        <v>0</v>
      </c>
      <c r="S55" s="17">
        <f>S36-S41-S46-S53</f>
        <v>0</v>
      </c>
      <c r="T55" s="17">
        <f t="shared" ref="T55:AD55" si="695">T36-T41-T46-T53</f>
        <v>0</v>
      </c>
      <c r="U55" s="17">
        <f t="shared" si="695"/>
        <v>0</v>
      </c>
      <c r="V55" s="17">
        <f t="shared" si="695"/>
        <v>0</v>
      </c>
      <c r="W55" s="17">
        <f t="shared" si="695"/>
        <v>0</v>
      </c>
      <c r="X55" s="17">
        <f t="shared" si="695"/>
        <v>0</v>
      </c>
      <c r="Y55" s="17">
        <f t="shared" si="695"/>
        <v>0</v>
      </c>
      <c r="Z55" s="17">
        <f t="shared" si="695"/>
        <v>0</v>
      </c>
      <c r="AA55" s="17">
        <f t="shared" si="695"/>
        <v>0</v>
      </c>
      <c r="AB55" s="17">
        <f t="shared" si="695"/>
        <v>0</v>
      </c>
      <c r="AC55" s="17">
        <f t="shared" si="695"/>
        <v>0</v>
      </c>
      <c r="AD55" s="17">
        <f t="shared" si="695"/>
        <v>0</v>
      </c>
      <c r="AE55" s="319">
        <f t="shared" ref="AE55" si="696">SUM(S55:AD55)</f>
        <v>0</v>
      </c>
      <c r="AF55" s="17">
        <f>AF36-AF41-AF46-AF53</f>
        <v>0</v>
      </c>
      <c r="AG55" s="17">
        <f t="shared" ref="AG55:AQ55" si="697">AG36-AG41-AG46-AG53</f>
        <v>0</v>
      </c>
      <c r="AH55" s="17">
        <f t="shared" si="697"/>
        <v>0</v>
      </c>
      <c r="AI55" s="17">
        <f t="shared" si="697"/>
        <v>0</v>
      </c>
      <c r="AJ55" s="17">
        <f t="shared" si="697"/>
        <v>0</v>
      </c>
      <c r="AK55" s="17">
        <f t="shared" si="697"/>
        <v>0</v>
      </c>
      <c r="AL55" s="17">
        <f t="shared" si="697"/>
        <v>0</v>
      </c>
      <c r="AM55" s="17">
        <f t="shared" si="697"/>
        <v>0</v>
      </c>
      <c r="AN55" s="17">
        <f t="shared" si="697"/>
        <v>0</v>
      </c>
      <c r="AO55" s="17">
        <f t="shared" si="697"/>
        <v>0</v>
      </c>
      <c r="AP55" s="17">
        <f t="shared" si="697"/>
        <v>0</v>
      </c>
      <c r="AQ55" s="17">
        <f t="shared" si="697"/>
        <v>0</v>
      </c>
      <c r="AR55" s="319">
        <f t="shared" ref="AR55" si="698">SUM(AF55:AQ55)</f>
        <v>0</v>
      </c>
      <c r="AS55" s="17">
        <f>AS36-AS41-AS46-AS53</f>
        <v>0</v>
      </c>
      <c r="AT55" s="17">
        <f t="shared" ref="AT55:BD55" si="699">AT36-AT41-AT46-AT53</f>
        <v>0</v>
      </c>
      <c r="AU55" s="17">
        <f t="shared" si="699"/>
        <v>0</v>
      </c>
      <c r="AV55" s="17">
        <f t="shared" si="699"/>
        <v>0</v>
      </c>
      <c r="AW55" s="17">
        <f t="shared" si="699"/>
        <v>0</v>
      </c>
      <c r="AX55" s="17">
        <f t="shared" si="699"/>
        <v>0</v>
      </c>
      <c r="AY55" s="17">
        <f t="shared" si="699"/>
        <v>0</v>
      </c>
      <c r="AZ55" s="17">
        <f t="shared" si="699"/>
        <v>0</v>
      </c>
      <c r="BA55" s="17">
        <f t="shared" si="699"/>
        <v>0</v>
      </c>
      <c r="BB55" s="17">
        <f t="shared" si="699"/>
        <v>0</v>
      </c>
      <c r="BC55" s="17">
        <f t="shared" si="699"/>
        <v>0</v>
      </c>
      <c r="BD55" s="17">
        <f t="shared" si="699"/>
        <v>0</v>
      </c>
      <c r="BE55" s="319">
        <f t="shared" ref="BE55" si="700">SUM(AS55:BD55)</f>
        <v>0</v>
      </c>
      <c r="BF55" s="17">
        <f>BF36-BF41-BF46-BF53</f>
        <v>0</v>
      </c>
      <c r="BG55" s="17">
        <f t="shared" ref="BG55:BQ55" si="701">BG36-BG41-BG46-BG53</f>
        <v>0</v>
      </c>
      <c r="BH55" s="17">
        <f t="shared" si="701"/>
        <v>0</v>
      </c>
      <c r="BI55" s="17">
        <f t="shared" si="701"/>
        <v>0</v>
      </c>
      <c r="BJ55" s="17">
        <f t="shared" si="701"/>
        <v>0</v>
      </c>
      <c r="BK55" s="17">
        <f t="shared" si="701"/>
        <v>0</v>
      </c>
      <c r="BL55" s="17">
        <f t="shared" si="701"/>
        <v>0</v>
      </c>
      <c r="BM55" s="17">
        <f t="shared" si="701"/>
        <v>0</v>
      </c>
      <c r="BN55" s="17">
        <f t="shared" si="701"/>
        <v>0</v>
      </c>
      <c r="BO55" s="17">
        <f t="shared" si="701"/>
        <v>0</v>
      </c>
      <c r="BP55" s="17">
        <f t="shared" si="701"/>
        <v>0</v>
      </c>
      <c r="BQ55" s="17">
        <f t="shared" si="701"/>
        <v>0</v>
      </c>
      <c r="BR55" s="319">
        <f t="shared" ref="BR55" si="702">SUM(BF55:BQ55)</f>
        <v>0</v>
      </c>
      <c r="BS55" s="17">
        <f>BS36-BS41-BS46-BS53</f>
        <v>0</v>
      </c>
      <c r="BT55" s="17">
        <f t="shared" ref="BT55:CD55" si="703">BT36-BT41-BT46-BT53</f>
        <v>0</v>
      </c>
      <c r="BU55" s="17">
        <f t="shared" si="703"/>
        <v>0</v>
      </c>
      <c r="BV55" s="17">
        <f t="shared" si="703"/>
        <v>0</v>
      </c>
      <c r="BW55" s="17">
        <f t="shared" si="703"/>
        <v>0</v>
      </c>
      <c r="BX55" s="17">
        <f t="shared" si="703"/>
        <v>0</v>
      </c>
      <c r="BY55" s="17">
        <f t="shared" si="703"/>
        <v>0</v>
      </c>
      <c r="BZ55" s="17">
        <f t="shared" si="703"/>
        <v>0</v>
      </c>
      <c r="CA55" s="17">
        <f t="shared" si="703"/>
        <v>0</v>
      </c>
      <c r="CB55" s="17">
        <f t="shared" si="703"/>
        <v>0</v>
      </c>
      <c r="CC55" s="17">
        <f t="shared" si="703"/>
        <v>0</v>
      </c>
      <c r="CD55" s="17">
        <f t="shared" si="703"/>
        <v>0</v>
      </c>
      <c r="CE55" s="319">
        <f t="shared" ref="CE55" si="704">SUM(BS55:CD55)</f>
        <v>0</v>
      </c>
      <c r="CF55" s="17">
        <f>CF36-CF41-CF46-CF53</f>
        <v>0</v>
      </c>
      <c r="CG55" s="17">
        <f t="shared" ref="CG55:CQ55" si="705">CG36-CG41-CG46-CG53</f>
        <v>0</v>
      </c>
      <c r="CH55" s="17">
        <f t="shared" si="705"/>
        <v>0</v>
      </c>
      <c r="CI55" s="17">
        <f t="shared" si="705"/>
        <v>0</v>
      </c>
      <c r="CJ55" s="17">
        <f t="shared" si="705"/>
        <v>0</v>
      </c>
      <c r="CK55" s="17">
        <f t="shared" si="705"/>
        <v>0</v>
      </c>
      <c r="CL55" s="17">
        <f t="shared" si="705"/>
        <v>0</v>
      </c>
      <c r="CM55" s="17">
        <f t="shared" si="705"/>
        <v>0</v>
      </c>
      <c r="CN55" s="17">
        <f t="shared" si="705"/>
        <v>0</v>
      </c>
      <c r="CO55" s="17">
        <f t="shared" si="705"/>
        <v>0</v>
      </c>
      <c r="CP55" s="17">
        <f t="shared" si="705"/>
        <v>0</v>
      </c>
      <c r="CQ55" s="17">
        <f t="shared" si="705"/>
        <v>0</v>
      </c>
      <c r="CR55" s="319">
        <f t="shared" ref="CR55" si="706">SUM(CF55:CQ55)</f>
        <v>0</v>
      </c>
      <c r="CS55" s="17">
        <f>CS36-CS41-CS46-CS53</f>
        <v>0</v>
      </c>
      <c r="CT55" s="17">
        <f t="shared" ref="CT55:DD55" si="707">CT36-CT41-CT46-CT53</f>
        <v>0</v>
      </c>
      <c r="CU55" s="17">
        <f t="shared" si="707"/>
        <v>0</v>
      </c>
      <c r="CV55" s="17">
        <f t="shared" si="707"/>
        <v>0</v>
      </c>
      <c r="CW55" s="17">
        <f t="shared" si="707"/>
        <v>0</v>
      </c>
      <c r="CX55" s="17">
        <f t="shared" si="707"/>
        <v>0</v>
      </c>
      <c r="CY55" s="17">
        <f t="shared" si="707"/>
        <v>0</v>
      </c>
      <c r="CZ55" s="17">
        <f t="shared" si="707"/>
        <v>0</v>
      </c>
      <c r="DA55" s="17">
        <f t="shared" si="707"/>
        <v>0</v>
      </c>
      <c r="DB55" s="17">
        <f t="shared" si="707"/>
        <v>0</v>
      </c>
      <c r="DC55" s="17">
        <f t="shared" si="707"/>
        <v>0</v>
      </c>
      <c r="DD55" s="17">
        <f t="shared" si="707"/>
        <v>0</v>
      </c>
      <c r="DE55" s="319">
        <f t="shared" ref="DE55" si="708">SUM(CS55:DD55)</f>
        <v>0</v>
      </c>
      <c r="DF55" s="17">
        <f>DF36-DF41-DF46-DF53</f>
        <v>0</v>
      </c>
      <c r="DG55" s="17">
        <f t="shared" ref="DG55:DQ55" si="709">DG36-DG41-DG46-DG53</f>
        <v>0</v>
      </c>
      <c r="DH55" s="17">
        <f t="shared" si="709"/>
        <v>0</v>
      </c>
      <c r="DI55" s="17">
        <f t="shared" si="709"/>
        <v>0</v>
      </c>
      <c r="DJ55" s="17">
        <f t="shared" si="709"/>
        <v>0</v>
      </c>
      <c r="DK55" s="17">
        <f t="shared" si="709"/>
        <v>0</v>
      </c>
      <c r="DL55" s="17">
        <f t="shared" si="709"/>
        <v>0</v>
      </c>
      <c r="DM55" s="17">
        <f t="shared" si="709"/>
        <v>0</v>
      </c>
      <c r="DN55" s="17">
        <f t="shared" si="709"/>
        <v>0</v>
      </c>
      <c r="DO55" s="17">
        <f t="shared" si="709"/>
        <v>0</v>
      </c>
      <c r="DP55" s="17">
        <f t="shared" si="709"/>
        <v>0</v>
      </c>
      <c r="DQ55" s="17">
        <f t="shared" si="709"/>
        <v>0</v>
      </c>
      <c r="DR55" s="319">
        <f t="shared" ref="DR55" si="710">SUM(DF55:DQ55)</f>
        <v>0</v>
      </c>
      <c r="DS55" s="17">
        <f>DS36-DS41-DS46-DS53</f>
        <v>0</v>
      </c>
      <c r="DT55" s="17">
        <f t="shared" ref="DT55:ED55" si="711">DT36-DT41-DT46-DT53</f>
        <v>0</v>
      </c>
      <c r="DU55" s="17">
        <f t="shared" si="711"/>
        <v>0</v>
      </c>
      <c r="DV55" s="17">
        <f t="shared" si="711"/>
        <v>0</v>
      </c>
      <c r="DW55" s="17">
        <f t="shared" si="711"/>
        <v>0</v>
      </c>
      <c r="DX55" s="17">
        <f t="shared" si="711"/>
        <v>0</v>
      </c>
      <c r="DY55" s="17">
        <f t="shared" si="711"/>
        <v>0</v>
      </c>
      <c r="DZ55" s="17">
        <f t="shared" si="711"/>
        <v>0</v>
      </c>
      <c r="EA55" s="17">
        <f t="shared" si="711"/>
        <v>0</v>
      </c>
      <c r="EB55" s="17">
        <f t="shared" si="711"/>
        <v>0</v>
      </c>
      <c r="EC55" s="17">
        <f t="shared" si="711"/>
        <v>0</v>
      </c>
      <c r="ED55" s="17">
        <f t="shared" si="711"/>
        <v>0</v>
      </c>
      <c r="EE55" s="391">
        <f t="shared" ref="EE55" si="712">SUM(DS55:ED55)</f>
        <v>0</v>
      </c>
    </row>
    <row r="56" spans="1:135" x14ac:dyDescent="0.2">
      <c r="A56" s="12" t="s">
        <v>3</v>
      </c>
      <c r="B56" s="39">
        <f>'SPACELOG 7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7 EMPRUNT 3'!E7</f>
        <v>0</v>
      </c>
      <c r="D57" s="1" t="s">
        <v>49</v>
      </c>
      <c r="F57" s="17">
        <f>IFERROR(INDEX('SPACELOG 7 EMPRUNT 1'!$I$14:$I$2000,MATCH('SPACELOG 7 BP'!F$2,'SPACELOG 7 EMPRUNT 1'!$Z$14:$Z$2000,0)),0)</f>
        <v>0</v>
      </c>
      <c r="G57" s="17">
        <f>IFERROR(INDEX('SPACELOG 7 EMPRUNT 1'!$I$14:$I$2000,MATCH('SPACELOG 7 BP'!G$2,'SPACELOG 7 EMPRUNT 1'!$Z$14:$Z$2000,0)),0)</f>
        <v>0</v>
      </c>
      <c r="H57" s="17">
        <f>IFERROR(INDEX('SPACELOG 7 EMPRUNT 1'!$I$14:$I$2000,MATCH('SPACELOG 7 BP'!H$2,'SPACELOG 7 EMPRUNT 1'!$Z$14:$Z$2000,0)),0)</f>
        <v>0</v>
      </c>
      <c r="I57" s="17">
        <f>IFERROR(INDEX('SPACELOG 7 EMPRUNT 1'!$I$14:$I$2000,MATCH('SPACELOG 7 BP'!I$2,'SPACELOG 7 EMPRUNT 1'!$Z$14:$Z$2000,0)),0)</f>
        <v>0</v>
      </c>
      <c r="J57" s="17">
        <f>IFERROR(INDEX('SPACELOG 7 EMPRUNT 1'!$I$14:$I$2000,MATCH('SPACELOG 7 BP'!J$2,'SPACELOG 7 EMPRUNT 1'!$Z$14:$Z$2000,0)),0)</f>
        <v>0</v>
      </c>
      <c r="K57" s="17">
        <f>IFERROR(INDEX('SPACELOG 7 EMPRUNT 1'!$I$14:$I$2000,MATCH('SPACELOG 7 BP'!K$2,'SPACELOG 7 EMPRUNT 1'!$Z$14:$Z$2000,0)),0)</f>
        <v>0</v>
      </c>
      <c r="L57" s="17">
        <f>IFERROR(INDEX('SPACELOG 7 EMPRUNT 1'!$I$14:$I$2000,MATCH('SPACELOG 7 BP'!L$2,'SPACELOG 7 EMPRUNT 1'!$Z$14:$Z$2000,0)),0)</f>
        <v>0</v>
      </c>
      <c r="M57" s="17">
        <f>IFERROR(INDEX('SPACELOG 7 EMPRUNT 1'!$I$14:$I$2000,MATCH('SPACELOG 7 BP'!M$2,'SPACELOG 7 EMPRUNT 1'!$Z$14:$Z$2000,0)),0)</f>
        <v>0</v>
      </c>
      <c r="N57" s="17">
        <f>IFERROR(INDEX('SPACELOG 7 EMPRUNT 1'!$I$14:$I$2000,MATCH('SPACELOG 7 BP'!N$2,'SPACELOG 7 EMPRUNT 1'!$Z$14:$Z$2000,0)),0)</f>
        <v>0</v>
      </c>
      <c r="O57" s="17">
        <f>IFERROR(INDEX('SPACELOG 7 EMPRUNT 1'!$I$14:$I$2000,MATCH('SPACELOG 7 BP'!O$2,'SPACELOG 7 EMPRUNT 1'!$Z$14:$Z$2000,0)),0)</f>
        <v>0</v>
      </c>
      <c r="P57" s="17">
        <f>IFERROR(INDEX('SPACELOG 7 EMPRUNT 1'!$I$14:$I$2000,MATCH('SPACELOG 7 BP'!P$2,'SPACELOG 7 EMPRUNT 1'!$Z$14:$Z$2000,0)),0)</f>
        <v>0</v>
      </c>
      <c r="Q57" s="17">
        <f>IFERROR(INDEX('SPACELOG 7 EMPRUNT 1'!$I$14:$I$2000,MATCH('SPACELOG 7 BP'!Q$2,'SPACELOG 7 EMPRUNT 1'!$Z$14:$Z$2000,0)),0)</f>
        <v>0</v>
      </c>
      <c r="R57" s="319">
        <f t="shared" ref="R57" si="713">SUM(F57:Q57)</f>
        <v>0</v>
      </c>
      <c r="S57" s="17">
        <f>IFERROR(INDEX('SPACELOG 7 EMPRUNT 1'!$I$14:$I$2000,MATCH('SPACELOG 7 BP'!S$2,'SPACELOG 7 EMPRUNT 1'!$Z$14:$Z$2000,0)),0)</f>
        <v>0</v>
      </c>
      <c r="T57" s="17">
        <f>IFERROR(INDEX('SPACELOG 7 EMPRUNT 1'!$I$14:$I$2000,MATCH('SPACELOG 7 BP'!T$2,'SPACELOG 7 EMPRUNT 1'!$Z$14:$Z$2000,0)),0)</f>
        <v>0</v>
      </c>
      <c r="U57" s="17">
        <f>IFERROR(INDEX('SPACELOG 7 EMPRUNT 1'!$I$14:$I$2000,MATCH('SPACELOG 7 BP'!U$2,'SPACELOG 7 EMPRUNT 1'!$Z$14:$Z$2000,0)),0)</f>
        <v>0</v>
      </c>
      <c r="V57" s="17">
        <f>IFERROR(INDEX('SPACELOG 7 EMPRUNT 1'!$I$14:$I$2000,MATCH('SPACELOG 7 BP'!V$2,'SPACELOG 7 EMPRUNT 1'!$Z$14:$Z$2000,0)),0)</f>
        <v>0</v>
      </c>
      <c r="W57" s="17">
        <f>IFERROR(INDEX('SPACELOG 7 EMPRUNT 1'!$I$14:$I$2000,MATCH('SPACELOG 7 BP'!W$2,'SPACELOG 7 EMPRUNT 1'!$Z$14:$Z$2000,0)),0)</f>
        <v>0</v>
      </c>
      <c r="X57" s="17">
        <f>IFERROR(INDEX('SPACELOG 7 EMPRUNT 1'!$I$14:$I$2000,MATCH('SPACELOG 7 BP'!X$2,'SPACELOG 7 EMPRUNT 1'!$Z$14:$Z$2000,0)),0)</f>
        <v>0</v>
      </c>
      <c r="Y57" s="17">
        <f>IFERROR(INDEX('SPACELOG 7 EMPRUNT 1'!$I$14:$I$2000,MATCH('SPACELOG 7 BP'!Y$2,'SPACELOG 7 EMPRUNT 1'!$Z$14:$Z$2000,0)),0)</f>
        <v>0</v>
      </c>
      <c r="Z57" s="17">
        <f>IFERROR(INDEX('SPACELOG 7 EMPRUNT 1'!$I$14:$I$2000,MATCH('SPACELOG 7 BP'!Z$2,'SPACELOG 7 EMPRUNT 1'!$Z$14:$Z$2000,0)),0)</f>
        <v>0</v>
      </c>
      <c r="AA57" s="17">
        <f>IFERROR(INDEX('SPACELOG 7 EMPRUNT 1'!$I$14:$I$2000,MATCH('SPACELOG 7 BP'!AA$2,'SPACELOG 7 EMPRUNT 1'!$Z$14:$Z$2000,0)),0)</f>
        <v>0</v>
      </c>
      <c r="AB57" s="17">
        <f>IFERROR(INDEX('SPACELOG 7 EMPRUNT 1'!$I$14:$I$2000,MATCH('SPACELOG 7 BP'!AB$2,'SPACELOG 7 EMPRUNT 1'!$Z$14:$Z$2000,0)),0)</f>
        <v>0</v>
      </c>
      <c r="AC57" s="17">
        <f>IFERROR(INDEX('SPACELOG 7 EMPRUNT 1'!$I$14:$I$2000,MATCH('SPACELOG 7 BP'!AC$2,'SPACELOG 7 EMPRUNT 1'!$Z$14:$Z$2000,0)),0)</f>
        <v>0</v>
      </c>
      <c r="AD57" s="17">
        <f>IFERROR(INDEX('SPACELOG 7 EMPRUNT 1'!$I$14:$I$2000,MATCH('SPACELOG 7 BP'!AD$2,'SPACELOG 7 EMPRUNT 1'!$Z$14:$Z$2000,0)),0)</f>
        <v>0</v>
      </c>
      <c r="AE57" s="319">
        <f t="shared" ref="AE57:AE59" si="714">SUM(S57:AD57)</f>
        <v>0</v>
      </c>
      <c r="AF57" s="17">
        <f>IFERROR(INDEX('SPACELOG 7 EMPRUNT 1'!$I$14:$I$2000,MATCH('SPACELOG 7 BP'!AF$2,'SPACELOG 7 EMPRUNT 1'!$Z$14:$Z$2000,0)),0)</f>
        <v>0</v>
      </c>
      <c r="AG57" s="17">
        <f>IFERROR(INDEX('SPACELOG 7 EMPRUNT 1'!$I$14:$I$2000,MATCH('SPACELOG 7 BP'!AG$2,'SPACELOG 7 EMPRUNT 1'!$Z$14:$Z$2000,0)),0)</f>
        <v>0</v>
      </c>
      <c r="AH57" s="17">
        <f>IFERROR(INDEX('SPACELOG 7 EMPRUNT 1'!$I$14:$I$2000,MATCH('SPACELOG 7 BP'!AH$2,'SPACELOG 7 EMPRUNT 1'!$Z$14:$Z$2000,0)),0)</f>
        <v>0</v>
      </c>
      <c r="AI57" s="17">
        <f>IFERROR(INDEX('SPACELOG 7 EMPRUNT 1'!$I$14:$I$2000,MATCH('SPACELOG 7 BP'!AI$2,'SPACELOG 7 EMPRUNT 1'!$Z$14:$Z$2000,0)),0)</f>
        <v>0</v>
      </c>
      <c r="AJ57" s="17">
        <f>IFERROR(INDEX('SPACELOG 7 EMPRUNT 1'!$I$14:$I$2000,MATCH('SPACELOG 7 BP'!AJ$2,'SPACELOG 7 EMPRUNT 1'!$Z$14:$Z$2000,0)),0)</f>
        <v>0</v>
      </c>
      <c r="AK57" s="17">
        <f>IFERROR(INDEX('SPACELOG 7 EMPRUNT 1'!$I$14:$I$2000,MATCH('SPACELOG 7 BP'!AK$2,'SPACELOG 7 EMPRUNT 1'!$Z$14:$Z$2000,0)),0)</f>
        <v>0</v>
      </c>
      <c r="AL57" s="17">
        <f>IFERROR(INDEX('SPACELOG 7 EMPRUNT 1'!$I$14:$I$2000,MATCH('SPACELOG 7 BP'!AL$2,'SPACELOG 7 EMPRUNT 1'!$Z$14:$Z$2000,0)),0)</f>
        <v>0</v>
      </c>
      <c r="AM57" s="17">
        <f>IFERROR(INDEX('SPACELOG 7 EMPRUNT 1'!$I$14:$I$2000,MATCH('SPACELOG 7 BP'!AM$2,'SPACELOG 7 EMPRUNT 1'!$Z$14:$Z$2000,0)),0)</f>
        <v>0</v>
      </c>
      <c r="AN57" s="17">
        <f>IFERROR(INDEX('SPACELOG 7 EMPRUNT 1'!$I$14:$I$2000,MATCH('SPACELOG 7 BP'!AN$2,'SPACELOG 7 EMPRUNT 1'!$Z$14:$Z$2000,0)),0)</f>
        <v>0</v>
      </c>
      <c r="AO57" s="17">
        <f>IFERROR(INDEX('SPACELOG 7 EMPRUNT 1'!$I$14:$I$2000,MATCH('SPACELOG 7 BP'!AO$2,'SPACELOG 7 EMPRUNT 1'!$Z$14:$Z$2000,0)),0)</f>
        <v>0</v>
      </c>
      <c r="AP57" s="17">
        <f>IFERROR(INDEX('SPACELOG 7 EMPRUNT 1'!$I$14:$I$2000,MATCH('SPACELOG 7 BP'!AP$2,'SPACELOG 7 EMPRUNT 1'!$Z$14:$Z$2000,0)),0)</f>
        <v>0</v>
      </c>
      <c r="AQ57" s="17">
        <f>IFERROR(INDEX('SPACELOG 7 EMPRUNT 1'!$I$14:$I$2000,MATCH('SPACELOG 7 BP'!AQ$2,'SPACELOG 7 EMPRUNT 1'!$Z$14:$Z$2000,0)),0)</f>
        <v>0</v>
      </c>
      <c r="AR57" s="319">
        <f t="shared" ref="AR57:AR59" si="715">SUM(AF57:AQ57)</f>
        <v>0</v>
      </c>
      <c r="AS57" s="17">
        <f>IFERROR(INDEX('SPACELOG 7 EMPRUNT 1'!$I$14:$I$2000,MATCH('SPACELOG 7 BP'!AS$2,'SPACELOG 7 EMPRUNT 1'!$Z$14:$Z$2000,0)),0)</f>
        <v>0</v>
      </c>
      <c r="AT57" s="17">
        <f>IFERROR(INDEX('SPACELOG 7 EMPRUNT 1'!$I$14:$I$2000,MATCH('SPACELOG 7 BP'!AT$2,'SPACELOG 7 EMPRUNT 1'!$Z$14:$Z$2000,0)),0)</f>
        <v>0</v>
      </c>
      <c r="AU57" s="17">
        <f>IFERROR(INDEX('SPACELOG 7 EMPRUNT 1'!$I$14:$I$2000,MATCH('SPACELOG 7 BP'!AU$2,'SPACELOG 7 EMPRUNT 1'!$Z$14:$Z$2000,0)),0)</f>
        <v>0</v>
      </c>
      <c r="AV57" s="17">
        <f>IFERROR(INDEX('SPACELOG 7 EMPRUNT 1'!$I$14:$I$2000,MATCH('SPACELOG 7 BP'!AV$2,'SPACELOG 7 EMPRUNT 1'!$Z$14:$Z$2000,0)),0)</f>
        <v>0</v>
      </c>
      <c r="AW57" s="17">
        <f>IFERROR(INDEX('SPACELOG 7 EMPRUNT 1'!$I$14:$I$2000,MATCH('SPACELOG 7 BP'!AW$2,'SPACELOG 7 EMPRUNT 1'!$Z$14:$Z$2000,0)),0)</f>
        <v>0</v>
      </c>
      <c r="AX57" s="17">
        <f>IFERROR(INDEX('SPACELOG 7 EMPRUNT 1'!$I$14:$I$2000,MATCH('SPACELOG 7 BP'!AX$2,'SPACELOG 7 EMPRUNT 1'!$Z$14:$Z$2000,0)),0)</f>
        <v>0</v>
      </c>
      <c r="AY57" s="17">
        <f>IFERROR(INDEX('SPACELOG 7 EMPRUNT 1'!$I$14:$I$2000,MATCH('SPACELOG 7 BP'!AY$2,'SPACELOG 7 EMPRUNT 1'!$Z$14:$Z$2000,0)),0)</f>
        <v>0</v>
      </c>
      <c r="AZ57" s="17">
        <f>IFERROR(INDEX('SPACELOG 7 EMPRUNT 1'!$I$14:$I$2000,MATCH('SPACELOG 7 BP'!AZ$2,'SPACELOG 7 EMPRUNT 1'!$Z$14:$Z$2000,0)),0)</f>
        <v>0</v>
      </c>
      <c r="BA57" s="17">
        <f>IFERROR(INDEX('SPACELOG 7 EMPRUNT 1'!$I$14:$I$2000,MATCH('SPACELOG 7 BP'!BA$2,'SPACELOG 7 EMPRUNT 1'!$Z$14:$Z$2000,0)),0)</f>
        <v>0</v>
      </c>
      <c r="BB57" s="17">
        <f>IFERROR(INDEX('SPACELOG 7 EMPRUNT 1'!$I$14:$I$2000,MATCH('SPACELOG 7 BP'!BB$2,'SPACELOG 7 EMPRUNT 1'!$Z$14:$Z$2000,0)),0)</f>
        <v>0</v>
      </c>
      <c r="BC57" s="17">
        <f>IFERROR(INDEX('SPACELOG 7 EMPRUNT 1'!$I$14:$I$2000,MATCH('SPACELOG 7 BP'!BC$2,'SPACELOG 7 EMPRUNT 1'!$Z$14:$Z$2000,0)),0)</f>
        <v>0</v>
      </c>
      <c r="BD57" s="17">
        <f>IFERROR(INDEX('SPACELOG 7 EMPRUNT 1'!$I$14:$I$2000,MATCH('SPACELOG 7 BP'!BD$2,'SPACELOG 7 EMPRUNT 1'!$Z$14:$Z$2000,0)),0)</f>
        <v>0</v>
      </c>
      <c r="BE57" s="319">
        <f t="shared" ref="BE57:BE59" si="716">SUM(AS57:BD57)</f>
        <v>0</v>
      </c>
      <c r="BF57" s="17">
        <f>IFERROR(INDEX('SPACELOG 7 EMPRUNT 1'!$I$14:$I$2000,MATCH('SPACELOG 7 BP'!BF$2,'SPACELOG 7 EMPRUNT 1'!$Z$14:$Z$2000,0)),0)</f>
        <v>0</v>
      </c>
      <c r="BG57" s="17">
        <f>IFERROR(INDEX('SPACELOG 7 EMPRUNT 1'!$I$14:$I$2000,MATCH('SPACELOG 7 BP'!BG$2,'SPACELOG 7 EMPRUNT 1'!$Z$14:$Z$2000,0)),0)</f>
        <v>0</v>
      </c>
      <c r="BH57" s="17">
        <f>IFERROR(INDEX('SPACELOG 7 EMPRUNT 1'!$I$14:$I$2000,MATCH('SPACELOG 7 BP'!BH$2,'SPACELOG 7 EMPRUNT 1'!$Z$14:$Z$2000,0)),0)</f>
        <v>0</v>
      </c>
      <c r="BI57" s="17">
        <f>IFERROR(INDEX('SPACELOG 7 EMPRUNT 1'!$I$14:$I$2000,MATCH('SPACELOG 7 BP'!BI$2,'SPACELOG 7 EMPRUNT 1'!$Z$14:$Z$2000,0)),0)</f>
        <v>0</v>
      </c>
      <c r="BJ57" s="17">
        <f>IFERROR(INDEX('SPACELOG 7 EMPRUNT 1'!$I$14:$I$2000,MATCH('SPACELOG 7 BP'!BJ$2,'SPACELOG 7 EMPRUNT 1'!$Z$14:$Z$2000,0)),0)</f>
        <v>0</v>
      </c>
      <c r="BK57" s="17">
        <f>IFERROR(INDEX('SPACELOG 7 EMPRUNT 1'!$I$14:$I$2000,MATCH('SPACELOG 7 BP'!BK$2,'SPACELOG 7 EMPRUNT 1'!$Z$14:$Z$2000,0)),0)</f>
        <v>0</v>
      </c>
      <c r="BL57" s="17">
        <f>IFERROR(INDEX('SPACELOG 7 EMPRUNT 1'!$I$14:$I$2000,MATCH('SPACELOG 7 BP'!BL$2,'SPACELOG 7 EMPRUNT 1'!$Z$14:$Z$2000,0)),0)</f>
        <v>0</v>
      </c>
      <c r="BM57" s="17">
        <f>IFERROR(INDEX('SPACELOG 7 EMPRUNT 1'!$I$14:$I$2000,MATCH('SPACELOG 7 BP'!BM$2,'SPACELOG 7 EMPRUNT 1'!$Z$14:$Z$2000,0)),0)</f>
        <v>0</v>
      </c>
      <c r="BN57" s="17">
        <f>IFERROR(INDEX('SPACELOG 7 EMPRUNT 1'!$I$14:$I$2000,MATCH('SPACELOG 7 BP'!BN$2,'SPACELOG 7 EMPRUNT 1'!$Z$14:$Z$2000,0)),0)</f>
        <v>0</v>
      </c>
      <c r="BO57" s="17">
        <f>IFERROR(INDEX('SPACELOG 7 EMPRUNT 1'!$I$14:$I$2000,MATCH('SPACELOG 7 BP'!BO$2,'SPACELOG 7 EMPRUNT 1'!$Z$14:$Z$2000,0)),0)</f>
        <v>0</v>
      </c>
      <c r="BP57" s="17">
        <f>IFERROR(INDEX('SPACELOG 7 EMPRUNT 1'!$I$14:$I$2000,MATCH('SPACELOG 7 BP'!BP$2,'SPACELOG 7 EMPRUNT 1'!$Z$14:$Z$2000,0)),0)</f>
        <v>0</v>
      </c>
      <c r="BQ57" s="17">
        <f>IFERROR(INDEX('SPACELOG 7 EMPRUNT 1'!$I$14:$I$2000,MATCH('SPACELOG 7 BP'!BQ$2,'SPACELOG 7 EMPRUNT 1'!$Z$14:$Z$2000,0)),0)</f>
        <v>0</v>
      </c>
      <c r="BR57" s="319">
        <f t="shared" ref="BR57:BR59" si="717">SUM(BF57:BQ57)</f>
        <v>0</v>
      </c>
      <c r="BS57" s="17">
        <f>IFERROR(INDEX('SPACELOG 7 EMPRUNT 1'!$I$14:$I$2000,MATCH('SPACELOG 7 BP'!BS$2,'SPACELOG 7 EMPRUNT 1'!$Z$14:$Z$2000,0)),0)</f>
        <v>0</v>
      </c>
      <c r="BT57" s="17">
        <f>IFERROR(INDEX('SPACELOG 7 EMPRUNT 1'!$I$14:$I$2000,MATCH('SPACELOG 7 BP'!BT$2,'SPACELOG 7 EMPRUNT 1'!$Z$14:$Z$2000,0)),0)</f>
        <v>0</v>
      </c>
      <c r="BU57" s="17">
        <f>IFERROR(INDEX('SPACELOG 7 EMPRUNT 1'!$I$14:$I$2000,MATCH('SPACELOG 7 BP'!BU$2,'SPACELOG 7 EMPRUNT 1'!$Z$14:$Z$2000,0)),0)</f>
        <v>0</v>
      </c>
      <c r="BV57" s="17">
        <f>IFERROR(INDEX('SPACELOG 7 EMPRUNT 1'!$I$14:$I$2000,MATCH('SPACELOG 7 BP'!BV$2,'SPACELOG 7 EMPRUNT 1'!$Z$14:$Z$2000,0)),0)</f>
        <v>0</v>
      </c>
      <c r="BW57" s="17">
        <f>IFERROR(INDEX('SPACELOG 7 EMPRUNT 1'!$I$14:$I$2000,MATCH('SPACELOG 7 BP'!BW$2,'SPACELOG 7 EMPRUNT 1'!$Z$14:$Z$2000,0)),0)</f>
        <v>0</v>
      </c>
      <c r="BX57" s="17">
        <f>IFERROR(INDEX('SPACELOG 7 EMPRUNT 1'!$I$14:$I$2000,MATCH('SPACELOG 7 BP'!BX$2,'SPACELOG 7 EMPRUNT 1'!$Z$14:$Z$2000,0)),0)</f>
        <v>0</v>
      </c>
      <c r="BY57" s="17">
        <f>IFERROR(INDEX('SPACELOG 7 EMPRUNT 1'!$I$14:$I$2000,MATCH('SPACELOG 7 BP'!BY$2,'SPACELOG 7 EMPRUNT 1'!$Z$14:$Z$2000,0)),0)</f>
        <v>0</v>
      </c>
      <c r="BZ57" s="17">
        <f>IFERROR(INDEX('SPACELOG 7 EMPRUNT 1'!$I$14:$I$2000,MATCH('SPACELOG 7 BP'!BZ$2,'SPACELOG 7 EMPRUNT 1'!$Z$14:$Z$2000,0)),0)</f>
        <v>0</v>
      </c>
      <c r="CA57" s="17">
        <f>IFERROR(INDEX('SPACELOG 7 EMPRUNT 1'!$I$14:$I$2000,MATCH('SPACELOG 7 BP'!CA$2,'SPACELOG 7 EMPRUNT 1'!$Z$14:$Z$2000,0)),0)</f>
        <v>0</v>
      </c>
      <c r="CB57" s="17">
        <f>IFERROR(INDEX('SPACELOG 7 EMPRUNT 1'!$I$14:$I$2000,MATCH('SPACELOG 7 BP'!CB$2,'SPACELOG 7 EMPRUNT 1'!$Z$14:$Z$2000,0)),0)</f>
        <v>0</v>
      </c>
      <c r="CC57" s="17">
        <f>IFERROR(INDEX('SPACELOG 7 EMPRUNT 1'!$I$14:$I$2000,MATCH('SPACELOG 7 BP'!CC$2,'SPACELOG 7 EMPRUNT 1'!$Z$14:$Z$2000,0)),0)</f>
        <v>0</v>
      </c>
      <c r="CD57" s="17">
        <f>IFERROR(INDEX('SPACELOG 7 EMPRUNT 1'!$I$14:$I$2000,MATCH('SPACELOG 7 BP'!CD$2,'SPACELOG 7 EMPRUNT 1'!$Z$14:$Z$2000,0)),0)</f>
        <v>0</v>
      </c>
      <c r="CE57" s="319">
        <f t="shared" ref="CE57:CE59" si="718">SUM(BS57:CD57)</f>
        <v>0</v>
      </c>
      <c r="CF57" s="17">
        <f>IFERROR(INDEX('SPACELOG 7 EMPRUNT 1'!$I$14:$I$2000,MATCH('SPACELOG 7 BP'!CF$2,'SPACELOG 7 EMPRUNT 1'!$Z$14:$Z$2000,0)),0)</f>
        <v>0</v>
      </c>
      <c r="CG57" s="17">
        <f>IFERROR(INDEX('SPACELOG 7 EMPRUNT 1'!$I$14:$I$2000,MATCH('SPACELOG 7 BP'!CG$2,'SPACELOG 7 EMPRUNT 1'!$Z$14:$Z$2000,0)),0)</f>
        <v>0</v>
      </c>
      <c r="CH57" s="17">
        <f>IFERROR(INDEX('SPACELOG 7 EMPRUNT 1'!$I$14:$I$2000,MATCH('SPACELOG 7 BP'!CH$2,'SPACELOG 7 EMPRUNT 1'!$Z$14:$Z$2000,0)),0)</f>
        <v>0</v>
      </c>
      <c r="CI57" s="17">
        <f>IFERROR(INDEX('SPACELOG 7 EMPRUNT 1'!$I$14:$I$2000,MATCH('SPACELOG 7 BP'!CI$2,'SPACELOG 7 EMPRUNT 1'!$Z$14:$Z$2000,0)),0)</f>
        <v>0</v>
      </c>
      <c r="CJ57" s="17">
        <f>IFERROR(INDEX('SPACELOG 7 EMPRUNT 1'!$I$14:$I$2000,MATCH('SPACELOG 7 BP'!CJ$2,'SPACELOG 7 EMPRUNT 1'!$Z$14:$Z$2000,0)),0)</f>
        <v>0</v>
      </c>
      <c r="CK57" s="17">
        <f>IFERROR(INDEX('SPACELOG 7 EMPRUNT 1'!$I$14:$I$2000,MATCH('SPACELOG 7 BP'!CK$2,'SPACELOG 7 EMPRUNT 1'!$Z$14:$Z$2000,0)),0)</f>
        <v>0</v>
      </c>
      <c r="CL57" s="17">
        <f>IFERROR(INDEX('SPACELOG 7 EMPRUNT 1'!$I$14:$I$2000,MATCH('SPACELOG 7 BP'!CL$2,'SPACELOG 7 EMPRUNT 1'!$Z$14:$Z$2000,0)),0)</f>
        <v>0</v>
      </c>
      <c r="CM57" s="17">
        <f>IFERROR(INDEX('SPACELOG 7 EMPRUNT 1'!$I$14:$I$2000,MATCH('SPACELOG 7 BP'!CM$2,'SPACELOG 7 EMPRUNT 1'!$Z$14:$Z$2000,0)),0)</f>
        <v>0</v>
      </c>
      <c r="CN57" s="17">
        <f>IFERROR(INDEX('SPACELOG 7 EMPRUNT 1'!$I$14:$I$2000,MATCH('SPACELOG 7 BP'!CN$2,'SPACELOG 7 EMPRUNT 1'!$Z$14:$Z$2000,0)),0)</f>
        <v>0</v>
      </c>
      <c r="CO57" s="17">
        <f>IFERROR(INDEX('SPACELOG 7 EMPRUNT 1'!$I$14:$I$2000,MATCH('SPACELOG 7 BP'!CO$2,'SPACELOG 7 EMPRUNT 1'!$Z$14:$Z$2000,0)),0)</f>
        <v>0</v>
      </c>
      <c r="CP57" s="17">
        <f>IFERROR(INDEX('SPACELOG 7 EMPRUNT 1'!$I$14:$I$2000,MATCH('SPACELOG 7 BP'!CP$2,'SPACELOG 7 EMPRUNT 1'!$Z$14:$Z$2000,0)),0)</f>
        <v>0</v>
      </c>
      <c r="CQ57" s="17">
        <f>IFERROR(INDEX('SPACELOG 7 EMPRUNT 1'!$I$14:$I$2000,MATCH('SPACELOG 7 BP'!CQ$2,'SPACELOG 7 EMPRUNT 1'!$Z$14:$Z$2000,0)),0)</f>
        <v>0</v>
      </c>
      <c r="CR57" s="319">
        <f t="shared" ref="CR57:CR59" si="719">SUM(CF57:CQ57)</f>
        <v>0</v>
      </c>
      <c r="CS57" s="17">
        <f>IFERROR(INDEX('SPACELOG 7 EMPRUNT 1'!$I$14:$I$2000,MATCH('SPACELOG 7 BP'!CS$2,'SPACELOG 7 EMPRUNT 1'!$Z$14:$Z$2000,0)),0)</f>
        <v>0</v>
      </c>
      <c r="CT57" s="17">
        <f>IFERROR(INDEX('SPACELOG 7 EMPRUNT 1'!$I$14:$I$2000,MATCH('SPACELOG 7 BP'!CT$2,'SPACELOG 7 EMPRUNT 1'!$Z$14:$Z$2000,0)),0)</f>
        <v>0</v>
      </c>
      <c r="CU57" s="17">
        <f>IFERROR(INDEX('SPACELOG 7 EMPRUNT 1'!$I$14:$I$2000,MATCH('SPACELOG 7 BP'!CU$2,'SPACELOG 7 EMPRUNT 1'!$Z$14:$Z$2000,0)),0)</f>
        <v>0</v>
      </c>
      <c r="CV57" s="17">
        <f>IFERROR(INDEX('SPACELOG 7 EMPRUNT 1'!$I$14:$I$2000,MATCH('SPACELOG 7 BP'!CV$2,'SPACELOG 7 EMPRUNT 1'!$Z$14:$Z$2000,0)),0)</f>
        <v>0</v>
      </c>
      <c r="CW57" s="17">
        <f>IFERROR(INDEX('SPACELOG 7 EMPRUNT 1'!$I$14:$I$2000,MATCH('SPACELOG 7 BP'!CW$2,'SPACELOG 7 EMPRUNT 1'!$Z$14:$Z$2000,0)),0)</f>
        <v>0</v>
      </c>
      <c r="CX57" s="17">
        <f>IFERROR(INDEX('SPACELOG 7 EMPRUNT 1'!$I$14:$I$2000,MATCH('SPACELOG 7 BP'!CX$2,'SPACELOG 7 EMPRUNT 1'!$Z$14:$Z$2000,0)),0)</f>
        <v>0</v>
      </c>
      <c r="CY57" s="17">
        <f>IFERROR(INDEX('SPACELOG 7 EMPRUNT 1'!$I$14:$I$2000,MATCH('SPACELOG 7 BP'!CY$2,'SPACELOG 7 EMPRUNT 1'!$Z$14:$Z$2000,0)),0)</f>
        <v>0</v>
      </c>
      <c r="CZ57" s="17">
        <f>IFERROR(INDEX('SPACELOG 7 EMPRUNT 1'!$I$14:$I$2000,MATCH('SPACELOG 7 BP'!CZ$2,'SPACELOG 7 EMPRUNT 1'!$Z$14:$Z$2000,0)),0)</f>
        <v>0</v>
      </c>
      <c r="DA57" s="17">
        <f>IFERROR(INDEX('SPACELOG 7 EMPRUNT 1'!$I$14:$I$2000,MATCH('SPACELOG 7 BP'!DA$2,'SPACELOG 7 EMPRUNT 1'!$Z$14:$Z$2000,0)),0)</f>
        <v>0</v>
      </c>
      <c r="DB57" s="17">
        <f>IFERROR(INDEX('SPACELOG 7 EMPRUNT 1'!$I$14:$I$2000,MATCH('SPACELOG 7 BP'!DB$2,'SPACELOG 7 EMPRUNT 1'!$Z$14:$Z$2000,0)),0)</f>
        <v>0</v>
      </c>
      <c r="DC57" s="17">
        <f>IFERROR(INDEX('SPACELOG 7 EMPRUNT 1'!$I$14:$I$2000,MATCH('SPACELOG 7 BP'!DC$2,'SPACELOG 7 EMPRUNT 1'!$Z$14:$Z$2000,0)),0)</f>
        <v>0</v>
      </c>
      <c r="DD57" s="17">
        <f>IFERROR(INDEX('SPACELOG 7 EMPRUNT 1'!$I$14:$I$2000,MATCH('SPACELOG 7 BP'!DD$2,'SPACELOG 7 EMPRUNT 1'!$Z$14:$Z$2000,0)),0)</f>
        <v>0</v>
      </c>
      <c r="DE57" s="319">
        <f t="shared" ref="DE57:DE59" si="720">SUM(CS57:DD57)</f>
        <v>0</v>
      </c>
      <c r="DF57" s="17">
        <f>IFERROR(INDEX('SPACELOG 7 EMPRUNT 1'!$I$14:$I$2000,MATCH('SPACELOG 7 BP'!DF$2,'SPACELOG 7 EMPRUNT 1'!$Z$14:$Z$2000,0)),0)</f>
        <v>0</v>
      </c>
      <c r="DG57" s="17">
        <f>IFERROR(INDEX('SPACELOG 7 EMPRUNT 1'!$I$14:$I$2000,MATCH('SPACELOG 7 BP'!DG$2,'SPACELOG 7 EMPRUNT 1'!$Z$14:$Z$2000,0)),0)</f>
        <v>0</v>
      </c>
      <c r="DH57" s="17">
        <f>IFERROR(INDEX('SPACELOG 7 EMPRUNT 1'!$I$14:$I$2000,MATCH('SPACELOG 7 BP'!DH$2,'SPACELOG 7 EMPRUNT 1'!$Z$14:$Z$2000,0)),0)</f>
        <v>0</v>
      </c>
      <c r="DI57" s="17">
        <f>IFERROR(INDEX('SPACELOG 7 EMPRUNT 1'!$I$14:$I$2000,MATCH('SPACELOG 7 BP'!DI$2,'SPACELOG 7 EMPRUNT 1'!$Z$14:$Z$2000,0)),0)</f>
        <v>0</v>
      </c>
      <c r="DJ57" s="17">
        <f>IFERROR(INDEX('SPACELOG 7 EMPRUNT 1'!$I$14:$I$2000,MATCH('SPACELOG 7 BP'!DJ$2,'SPACELOG 7 EMPRUNT 1'!$Z$14:$Z$2000,0)),0)</f>
        <v>0</v>
      </c>
      <c r="DK57" s="17">
        <f>IFERROR(INDEX('SPACELOG 7 EMPRUNT 1'!$I$14:$I$2000,MATCH('SPACELOG 7 BP'!DK$2,'SPACELOG 7 EMPRUNT 1'!$Z$14:$Z$2000,0)),0)</f>
        <v>0</v>
      </c>
      <c r="DL57" s="17">
        <f>IFERROR(INDEX('SPACELOG 7 EMPRUNT 1'!$I$14:$I$2000,MATCH('SPACELOG 7 BP'!DL$2,'SPACELOG 7 EMPRUNT 1'!$Z$14:$Z$2000,0)),0)</f>
        <v>0</v>
      </c>
      <c r="DM57" s="17">
        <f>IFERROR(INDEX('SPACELOG 7 EMPRUNT 1'!$I$14:$I$2000,MATCH('SPACELOG 7 BP'!DM$2,'SPACELOG 7 EMPRUNT 1'!$Z$14:$Z$2000,0)),0)</f>
        <v>0</v>
      </c>
      <c r="DN57" s="17">
        <f>IFERROR(INDEX('SPACELOG 7 EMPRUNT 1'!$I$14:$I$2000,MATCH('SPACELOG 7 BP'!DN$2,'SPACELOG 7 EMPRUNT 1'!$Z$14:$Z$2000,0)),0)</f>
        <v>0</v>
      </c>
      <c r="DO57" s="17">
        <f>IFERROR(INDEX('SPACELOG 7 EMPRUNT 1'!$I$14:$I$2000,MATCH('SPACELOG 7 BP'!DO$2,'SPACELOG 7 EMPRUNT 1'!$Z$14:$Z$2000,0)),0)</f>
        <v>0</v>
      </c>
      <c r="DP57" s="17">
        <f>IFERROR(INDEX('SPACELOG 7 EMPRUNT 1'!$I$14:$I$2000,MATCH('SPACELOG 7 BP'!DP$2,'SPACELOG 7 EMPRUNT 1'!$Z$14:$Z$2000,0)),0)</f>
        <v>0</v>
      </c>
      <c r="DQ57" s="17">
        <f>IFERROR(INDEX('SPACELOG 7 EMPRUNT 1'!$I$14:$I$2000,MATCH('SPACELOG 7 BP'!DQ$2,'SPACELOG 7 EMPRUNT 1'!$Z$14:$Z$2000,0)),0)</f>
        <v>0</v>
      </c>
      <c r="DR57" s="319">
        <f t="shared" ref="DR57:DR59" si="721">SUM(DF57:DQ57)</f>
        <v>0</v>
      </c>
      <c r="DS57" s="17">
        <f>IFERROR(INDEX('SPACELOG 7 EMPRUNT 1'!$I$14:$I$2000,MATCH('SPACELOG 7 BP'!DS$2,'SPACELOG 7 EMPRUNT 1'!$Z$14:$Z$2000,0)),0)</f>
        <v>0</v>
      </c>
      <c r="DT57" s="17">
        <f>IFERROR(INDEX('SPACELOG 7 EMPRUNT 1'!$I$14:$I$2000,MATCH('SPACELOG 7 BP'!DT$2,'SPACELOG 7 EMPRUNT 1'!$Z$14:$Z$2000,0)),0)</f>
        <v>0</v>
      </c>
      <c r="DU57" s="17">
        <f>IFERROR(INDEX('SPACELOG 7 EMPRUNT 1'!$I$14:$I$2000,MATCH('SPACELOG 7 BP'!DU$2,'SPACELOG 7 EMPRUNT 1'!$Z$14:$Z$2000,0)),0)</f>
        <v>0</v>
      </c>
      <c r="DV57" s="17">
        <f>IFERROR(INDEX('SPACELOG 7 EMPRUNT 1'!$I$14:$I$2000,MATCH('SPACELOG 7 BP'!DV$2,'SPACELOG 7 EMPRUNT 1'!$Z$14:$Z$2000,0)),0)</f>
        <v>0</v>
      </c>
      <c r="DW57" s="17">
        <f>IFERROR(INDEX('SPACELOG 7 EMPRUNT 1'!$I$14:$I$2000,MATCH('SPACELOG 7 BP'!DW$2,'SPACELOG 7 EMPRUNT 1'!$Z$14:$Z$2000,0)),0)</f>
        <v>0</v>
      </c>
      <c r="DX57" s="17">
        <f>IFERROR(INDEX('SPACELOG 7 EMPRUNT 1'!$I$14:$I$2000,MATCH('SPACELOG 7 BP'!DX$2,'SPACELOG 7 EMPRUNT 1'!$Z$14:$Z$2000,0)),0)</f>
        <v>0</v>
      </c>
      <c r="DY57" s="17">
        <f>IFERROR(INDEX('SPACELOG 7 EMPRUNT 1'!$I$14:$I$2000,MATCH('SPACELOG 7 BP'!DY$2,'SPACELOG 7 EMPRUNT 1'!$Z$14:$Z$2000,0)),0)</f>
        <v>0</v>
      </c>
      <c r="DZ57" s="17">
        <f>IFERROR(INDEX('SPACELOG 7 EMPRUNT 1'!$I$14:$I$2000,MATCH('SPACELOG 7 BP'!DZ$2,'SPACELOG 7 EMPRUNT 1'!$Z$14:$Z$2000,0)),0)</f>
        <v>0</v>
      </c>
      <c r="EA57" s="17">
        <f>IFERROR(INDEX('SPACELOG 7 EMPRUNT 1'!$I$14:$I$2000,MATCH('SPACELOG 7 BP'!EA$2,'SPACELOG 7 EMPRUNT 1'!$Z$14:$Z$2000,0)),0)</f>
        <v>0</v>
      </c>
      <c r="EB57" s="17">
        <f>IFERROR(INDEX('SPACELOG 7 EMPRUNT 1'!$I$14:$I$2000,MATCH('SPACELOG 7 BP'!EB$2,'SPACELOG 7 EMPRUNT 1'!$Z$14:$Z$2000,0)),0)</f>
        <v>0</v>
      </c>
      <c r="EC57" s="17">
        <f>IFERROR(INDEX('SPACELOG 7 EMPRUNT 1'!$I$14:$I$2000,MATCH('SPACELOG 7 BP'!EC$2,'SPACELOG 7 EMPRUNT 1'!$Z$14:$Z$2000,0)),0)</f>
        <v>0</v>
      </c>
      <c r="ED57" s="17">
        <f>IFERROR(INDEX('SPACELOG 7 EMPRUNT 1'!$I$14:$I$2000,MATCH('SPACELOG 7 BP'!ED$2,'SPACELOG 7 EMPRUNT 1'!$Z$14:$Z$2000,0)),0)</f>
        <v>0</v>
      </c>
      <c r="EE57" s="319">
        <f t="shared" ref="EE57:EE59" si="722">SUM(DS57:ED57)</f>
        <v>0</v>
      </c>
    </row>
    <row r="58" spans="1:135" x14ac:dyDescent="0.2">
      <c r="A58" s="12" t="s">
        <v>5</v>
      </c>
      <c r="B58" s="435" t="str">
        <f>'SPACELOG 7 EMPRUNT 3'!I6</f>
        <v/>
      </c>
      <c r="D58" s="1" t="s">
        <v>50</v>
      </c>
      <c r="F58" s="17">
        <f>IFERROR(INDEX('SPACELOG 7 EMPRUNT 2'!$I$14:$I$2000,MATCH('SPACELOG 7 BP'!F$2,'SPACELOG 7 EMPRUNT 2'!$Z$14:$Z$2000,0)),0)</f>
        <v>0</v>
      </c>
      <c r="G58" s="17">
        <f>IFERROR(INDEX('SPACELOG 7 EMPRUNT 2'!$I$14:$I$2000,MATCH('SPACELOG 7 BP'!G$2,'SPACELOG 7 EMPRUNT 2'!$Z$14:$Z$2000,0)),0)</f>
        <v>0</v>
      </c>
      <c r="H58" s="17">
        <f>IFERROR(INDEX('SPACELOG 7 EMPRUNT 2'!$I$14:$I$2000,MATCH('SPACELOG 7 BP'!H$2,'SPACELOG 7 EMPRUNT 2'!$Z$14:$Z$2000,0)),0)</f>
        <v>0</v>
      </c>
      <c r="I58" s="17">
        <f>IFERROR(INDEX('SPACELOG 7 EMPRUNT 2'!$I$14:$I$2000,MATCH('SPACELOG 7 BP'!I$2,'SPACELOG 7 EMPRUNT 2'!$Z$14:$Z$2000,0)),0)</f>
        <v>0</v>
      </c>
      <c r="J58" s="17">
        <f>IFERROR(INDEX('SPACELOG 7 EMPRUNT 2'!$I$14:$I$2000,MATCH('SPACELOG 7 BP'!J$2,'SPACELOG 7 EMPRUNT 2'!$Z$14:$Z$2000,0)),0)</f>
        <v>0</v>
      </c>
      <c r="K58" s="17">
        <f>IFERROR(INDEX('SPACELOG 7 EMPRUNT 2'!$I$14:$I$2000,MATCH('SPACELOG 7 BP'!K$2,'SPACELOG 7 EMPRUNT 2'!$Z$14:$Z$2000,0)),0)</f>
        <v>0</v>
      </c>
      <c r="L58" s="17">
        <f>IFERROR(INDEX('SPACELOG 7 EMPRUNT 2'!$I$14:$I$2000,MATCH('SPACELOG 7 BP'!L$2,'SPACELOG 7 EMPRUNT 2'!$Z$14:$Z$2000,0)),0)</f>
        <v>0</v>
      </c>
      <c r="M58" s="17">
        <f>IFERROR(INDEX('SPACELOG 7 EMPRUNT 2'!$I$14:$I$2000,MATCH('SPACELOG 7 BP'!M$2,'SPACELOG 7 EMPRUNT 2'!$Z$14:$Z$2000,0)),0)</f>
        <v>0</v>
      </c>
      <c r="N58" s="17">
        <f>IFERROR(INDEX('SPACELOG 7 EMPRUNT 2'!$I$14:$I$2000,MATCH('SPACELOG 7 BP'!N$2,'SPACELOG 7 EMPRUNT 2'!$Z$14:$Z$2000,0)),0)</f>
        <v>0</v>
      </c>
      <c r="O58" s="17">
        <f>IFERROR(INDEX('SPACELOG 7 EMPRUNT 2'!$I$14:$I$2000,MATCH('SPACELOG 7 BP'!O$2,'SPACELOG 7 EMPRUNT 2'!$Z$14:$Z$2000,0)),0)</f>
        <v>0</v>
      </c>
      <c r="P58" s="17">
        <f>IFERROR(INDEX('SPACELOG 7 EMPRUNT 2'!$I$14:$I$2000,MATCH('SPACELOG 7 BP'!P$2,'SPACELOG 7 EMPRUNT 2'!$Z$14:$Z$2000,0)),0)</f>
        <v>0</v>
      </c>
      <c r="Q58" s="17">
        <f>IFERROR(INDEX('SPACELOG 7 EMPRUNT 2'!$I$14:$I$2000,MATCH('SPACELOG 7 BP'!Q$2,'SPACELOG 7 EMPRUNT 2'!$Z$14:$Z$2000,0)),0)</f>
        <v>0</v>
      </c>
      <c r="R58" s="319">
        <f t="shared" ref="R58:R59" si="723">SUM(F58:Q58)</f>
        <v>0</v>
      </c>
      <c r="S58" s="17">
        <f>IFERROR(INDEX('SPACELOG 7 EMPRUNT 2'!$I$14:$I$2000,MATCH('SPACELOG 7 BP'!S$2,'SPACELOG 7 EMPRUNT 2'!$Z$14:$Z$2000,0)),0)</f>
        <v>0</v>
      </c>
      <c r="T58" s="17">
        <f>IFERROR(INDEX('SPACELOG 7 EMPRUNT 2'!$I$14:$I$2000,MATCH('SPACELOG 7 BP'!T$2,'SPACELOG 7 EMPRUNT 2'!$Z$14:$Z$2000,0)),0)</f>
        <v>0</v>
      </c>
      <c r="U58" s="17">
        <f>IFERROR(INDEX('SPACELOG 7 EMPRUNT 2'!$I$14:$I$2000,MATCH('SPACELOG 7 BP'!U$2,'SPACELOG 7 EMPRUNT 2'!$Z$14:$Z$2000,0)),0)</f>
        <v>0</v>
      </c>
      <c r="V58" s="17">
        <f>IFERROR(INDEX('SPACELOG 7 EMPRUNT 2'!$I$14:$I$2000,MATCH('SPACELOG 7 BP'!V$2,'SPACELOG 7 EMPRUNT 2'!$Z$14:$Z$2000,0)),0)</f>
        <v>0</v>
      </c>
      <c r="W58" s="17">
        <f>IFERROR(INDEX('SPACELOG 7 EMPRUNT 2'!$I$14:$I$2000,MATCH('SPACELOG 7 BP'!W$2,'SPACELOG 7 EMPRUNT 2'!$Z$14:$Z$2000,0)),0)</f>
        <v>0</v>
      </c>
      <c r="X58" s="17">
        <f>IFERROR(INDEX('SPACELOG 7 EMPRUNT 2'!$I$14:$I$2000,MATCH('SPACELOG 7 BP'!X$2,'SPACELOG 7 EMPRUNT 2'!$Z$14:$Z$2000,0)),0)</f>
        <v>0</v>
      </c>
      <c r="Y58" s="17">
        <f>IFERROR(INDEX('SPACELOG 7 EMPRUNT 2'!$I$14:$I$2000,MATCH('SPACELOG 7 BP'!Y$2,'SPACELOG 7 EMPRUNT 2'!$Z$14:$Z$2000,0)),0)</f>
        <v>0</v>
      </c>
      <c r="Z58" s="17">
        <f>IFERROR(INDEX('SPACELOG 7 EMPRUNT 2'!$I$14:$I$2000,MATCH('SPACELOG 7 BP'!Z$2,'SPACELOG 7 EMPRUNT 2'!$Z$14:$Z$2000,0)),0)</f>
        <v>0</v>
      </c>
      <c r="AA58" s="17">
        <f>IFERROR(INDEX('SPACELOG 7 EMPRUNT 2'!$I$14:$I$2000,MATCH('SPACELOG 7 BP'!AA$2,'SPACELOG 7 EMPRUNT 2'!$Z$14:$Z$2000,0)),0)</f>
        <v>0</v>
      </c>
      <c r="AB58" s="17">
        <f>IFERROR(INDEX('SPACELOG 7 EMPRUNT 2'!$I$14:$I$2000,MATCH('SPACELOG 7 BP'!AB$2,'SPACELOG 7 EMPRUNT 2'!$Z$14:$Z$2000,0)),0)</f>
        <v>0</v>
      </c>
      <c r="AC58" s="17">
        <f>IFERROR(INDEX('SPACELOG 7 EMPRUNT 2'!$I$14:$I$2000,MATCH('SPACELOG 7 BP'!AC$2,'SPACELOG 7 EMPRUNT 2'!$Z$14:$Z$2000,0)),0)</f>
        <v>0</v>
      </c>
      <c r="AD58" s="17">
        <f>IFERROR(INDEX('SPACELOG 7 EMPRUNT 2'!$I$14:$I$2000,MATCH('SPACELOG 7 BP'!AD$2,'SPACELOG 7 EMPRUNT 2'!$Z$14:$Z$2000,0)),0)</f>
        <v>0</v>
      </c>
      <c r="AE58" s="319">
        <f t="shared" si="714"/>
        <v>0</v>
      </c>
      <c r="AF58" s="17">
        <f>IFERROR(INDEX('SPACELOG 7 EMPRUNT 2'!$I$14:$I$2000,MATCH('SPACELOG 7 BP'!AF$2,'SPACELOG 7 EMPRUNT 2'!$Z$14:$Z$2000,0)),0)</f>
        <v>0</v>
      </c>
      <c r="AG58" s="17">
        <f>IFERROR(INDEX('SPACELOG 7 EMPRUNT 2'!$I$14:$I$2000,MATCH('SPACELOG 7 BP'!AG$2,'SPACELOG 7 EMPRUNT 2'!$Z$14:$Z$2000,0)),0)</f>
        <v>0</v>
      </c>
      <c r="AH58" s="17">
        <f>IFERROR(INDEX('SPACELOG 7 EMPRUNT 2'!$I$14:$I$2000,MATCH('SPACELOG 7 BP'!AH$2,'SPACELOG 7 EMPRUNT 2'!$Z$14:$Z$2000,0)),0)</f>
        <v>0</v>
      </c>
      <c r="AI58" s="17">
        <f>IFERROR(INDEX('SPACELOG 7 EMPRUNT 2'!$I$14:$I$2000,MATCH('SPACELOG 7 BP'!AI$2,'SPACELOG 7 EMPRUNT 2'!$Z$14:$Z$2000,0)),0)</f>
        <v>0</v>
      </c>
      <c r="AJ58" s="17">
        <f>IFERROR(INDEX('SPACELOG 7 EMPRUNT 2'!$I$14:$I$2000,MATCH('SPACELOG 7 BP'!AJ$2,'SPACELOG 7 EMPRUNT 2'!$Z$14:$Z$2000,0)),0)</f>
        <v>0</v>
      </c>
      <c r="AK58" s="17">
        <f>IFERROR(INDEX('SPACELOG 7 EMPRUNT 2'!$I$14:$I$2000,MATCH('SPACELOG 7 BP'!AK$2,'SPACELOG 7 EMPRUNT 2'!$Z$14:$Z$2000,0)),0)</f>
        <v>0</v>
      </c>
      <c r="AL58" s="17">
        <f>IFERROR(INDEX('SPACELOG 7 EMPRUNT 2'!$I$14:$I$2000,MATCH('SPACELOG 7 BP'!AL$2,'SPACELOG 7 EMPRUNT 2'!$Z$14:$Z$2000,0)),0)</f>
        <v>0</v>
      </c>
      <c r="AM58" s="17">
        <f>IFERROR(INDEX('SPACELOG 7 EMPRUNT 2'!$I$14:$I$2000,MATCH('SPACELOG 7 BP'!AM$2,'SPACELOG 7 EMPRUNT 2'!$Z$14:$Z$2000,0)),0)</f>
        <v>0</v>
      </c>
      <c r="AN58" s="17">
        <f>IFERROR(INDEX('SPACELOG 7 EMPRUNT 2'!$I$14:$I$2000,MATCH('SPACELOG 7 BP'!AN$2,'SPACELOG 7 EMPRUNT 2'!$Z$14:$Z$2000,0)),0)</f>
        <v>0</v>
      </c>
      <c r="AO58" s="17">
        <f>IFERROR(INDEX('SPACELOG 7 EMPRUNT 2'!$I$14:$I$2000,MATCH('SPACELOG 7 BP'!AO$2,'SPACELOG 7 EMPRUNT 2'!$Z$14:$Z$2000,0)),0)</f>
        <v>0</v>
      </c>
      <c r="AP58" s="17">
        <f>IFERROR(INDEX('SPACELOG 7 EMPRUNT 2'!$I$14:$I$2000,MATCH('SPACELOG 7 BP'!AP$2,'SPACELOG 7 EMPRUNT 2'!$Z$14:$Z$2000,0)),0)</f>
        <v>0</v>
      </c>
      <c r="AQ58" s="17">
        <f>IFERROR(INDEX('SPACELOG 7 EMPRUNT 2'!$I$14:$I$2000,MATCH('SPACELOG 7 BP'!AQ$2,'SPACELOG 7 EMPRUNT 2'!$Z$14:$Z$2000,0)),0)</f>
        <v>0</v>
      </c>
      <c r="AR58" s="319">
        <f t="shared" si="715"/>
        <v>0</v>
      </c>
      <c r="AS58" s="17">
        <f>IFERROR(INDEX('SPACELOG 7 EMPRUNT 2'!$I$14:$I$2000,MATCH('SPACELOG 7 BP'!AS$2,'SPACELOG 7 EMPRUNT 2'!$Z$14:$Z$2000,0)),0)</f>
        <v>0</v>
      </c>
      <c r="AT58" s="17">
        <f>IFERROR(INDEX('SPACELOG 7 EMPRUNT 2'!$I$14:$I$2000,MATCH('SPACELOG 7 BP'!AT$2,'SPACELOG 7 EMPRUNT 2'!$Z$14:$Z$2000,0)),0)</f>
        <v>0</v>
      </c>
      <c r="AU58" s="17">
        <f>IFERROR(INDEX('SPACELOG 7 EMPRUNT 2'!$I$14:$I$2000,MATCH('SPACELOG 7 BP'!AU$2,'SPACELOG 7 EMPRUNT 2'!$Z$14:$Z$2000,0)),0)</f>
        <v>0</v>
      </c>
      <c r="AV58" s="17">
        <f>IFERROR(INDEX('SPACELOG 7 EMPRUNT 2'!$I$14:$I$2000,MATCH('SPACELOG 7 BP'!AV$2,'SPACELOG 7 EMPRUNT 2'!$Z$14:$Z$2000,0)),0)</f>
        <v>0</v>
      </c>
      <c r="AW58" s="17">
        <f>IFERROR(INDEX('SPACELOG 7 EMPRUNT 2'!$I$14:$I$2000,MATCH('SPACELOG 7 BP'!AW$2,'SPACELOG 7 EMPRUNT 2'!$Z$14:$Z$2000,0)),0)</f>
        <v>0</v>
      </c>
      <c r="AX58" s="17">
        <f>IFERROR(INDEX('SPACELOG 7 EMPRUNT 2'!$I$14:$I$2000,MATCH('SPACELOG 7 BP'!AX$2,'SPACELOG 7 EMPRUNT 2'!$Z$14:$Z$2000,0)),0)</f>
        <v>0</v>
      </c>
      <c r="AY58" s="17">
        <f>IFERROR(INDEX('SPACELOG 7 EMPRUNT 2'!$I$14:$I$2000,MATCH('SPACELOG 7 BP'!AY$2,'SPACELOG 7 EMPRUNT 2'!$Z$14:$Z$2000,0)),0)</f>
        <v>0</v>
      </c>
      <c r="AZ58" s="17">
        <f>IFERROR(INDEX('SPACELOG 7 EMPRUNT 2'!$I$14:$I$2000,MATCH('SPACELOG 7 BP'!AZ$2,'SPACELOG 7 EMPRUNT 2'!$Z$14:$Z$2000,0)),0)</f>
        <v>0</v>
      </c>
      <c r="BA58" s="17">
        <f>IFERROR(INDEX('SPACELOG 7 EMPRUNT 2'!$I$14:$I$2000,MATCH('SPACELOG 7 BP'!BA$2,'SPACELOG 7 EMPRUNT 2'!$Z$14:$Z$2000,0)),0)</f>
        <v>0</v>
      </c>
      <c r="BB58" s="17">
        <f>IFERROR(INDEX('SPACELOG 7 EMPRUNT 2'!$I$14:$I$2000,MATCH('SPACELOG 7 BP'!BB$2,'SPACELOG 7 EMPRUNT 2'!$Z$14:$Z$2000,0)),0)</f>
        <v>0</v>
      </c>
      <c r="BC58" s="17">
        <f>IFERROR(INDEX('SPACELOG 7 EMPRUNT 2'!$I$14:$I$2000,MATCH('SPACELOG 7 BP'!BC$2,'SPACELOG 7 EMPRUNT 2'!$Z$14:$Z$2000,0)),0)</f>
        <v>0</v>
      </c>
      <c r="BD58" s="17">
        <f>IFERROR(INDEX('SPACELOG 7 EMPRUNT 2'!$I$14:$I$2000,MATCH('SPACELOG 7 BP'!BD$2,'SPACELOG 7 EMPRUNT 2'!$Z$14:$Z$2000,0)),0)</f>
        <v>0</v>
      </c>
      <c r="BE58" s="319">
        <f t="shared" si="716"/>
        <v>0</v>
      </c>
      <c r="BF58" s="17">
        <f>IFERROR(INDEX('SPACELOG 7 EMPRUNT 2'!$I$14:$I$2000,MATCH('SPACELOG 7 BP'!BF$2,'SPACELOG 7 EMPRUNT 2'!$Z$14:$Z$2000,0)),0)</f>
        <v>0</v>
      </c>
      <c r="BG58" s="17">
        <f>IFERROR(INDEX('SPACELOG 7 EMPRUNT 2'!$I$14:$I$2000,MATCH('SPACELOG 7 BP'!BG$2,'SPACELOG 7 EMPRUNT 2'!$Z$14:$Z$2000,0)),0)</f>
        <v>0</v>
      </c>
      <c r="BH58" s="17">
        <f>IFERROR(INDEX('SPACELOG 7 EMPRUNT 2'!$I$14:$I$2000,MATCH('SPACELOG 7 BP'!BH$2,'SPACELOG 7 EMPRUNT 2'!$Z$14:$Z$2000,0)),0)</f>
        <v>0</v>
      </c>
      <c r="BI58" s="17">
        <f>IFERROR(INDEX('SPACELOG 7 EMPRUNT 2'!$I$14:$I$2000,MATCH('SPACELOG 7 BP'!BI$2,'SPACELOG 7 EMPRUNT 2'!$Z$14:$Z$2000,0)),0)</f>
        <v>0</v>
      </c>
      <c r="BJ58" s="17">
        <f>IFERROR(INDEX('SPACELOG 7 EMPRUNT 2'!$I$14:$I$2000,MATCH('SPACELOG 7 BP'!BJ$2,'SPACELOG 7 EMPRUNT 2'!$Z$14:$Z$2000,0)),0)</f>
        <v>0</v>
      </c>
      <c r="BK58" s="17">
        <f>IFERROR(INDEX('SPACELOG 7 EMPRUNT 2'!$I$14:$I$2000,MATCH('SPACELOG 7 BP'!BK$2,'SPACELOG 7 EMPRUNT 2'!$Z$14:$Z$2000,0)),0)</f>
        <v>0</v>
      </c>
      <c r="BL58" s="17">
        <f>IFERROR(INDEX('SPACELOG 7 EMPRUNT 2'!$I$14:$I$2000,MATCH('SPACELOG 7 BP'!BL$2,'SPACELOG 7 EMPRUNT 2'!$Z$14:$Z$2000,0)),0)</f>
        <v>0</v>
      </c>
      <c r="BM58" s="17">
        <f>IFERROR(INDEX('SPACELOG 7 EMPRUNT 2'!$I$14:$I$2000,MATCH('SPACELOG 7 BP'!BM$2,'SPACELOG 7 EMPRUNT 2'!$Z$14:$Z$2000,0)),0)</f>
        <v>0</v>
      </c>
      <c r="BN58" s="17">
        <f>IFERROR(INDEX('SPACELOG 7 EMPRUNT 2'!$I$14:$I$2000,MATCH('SPACELOG 7 BP'!BN$2,'SPACELOG 7 EMPRUNT 2'!$Z$14:$Z$2000,0)),0)</f>
        <v>0</v>
      </c>
      <c r="BO58" s="17">
        <f>IFERROR(INDEX('SPACELOG 7 EMPRUNT 2'!$I$14:$I$2000,MATCH('SPACELOG 7 BP'!BO$2,'SPACELOG 7 EMPRUNT 2'!$Z$14:$Z$2000,0)),0)</f>
        <v>0</v>
      </c>
      <c r="BP58" s="17">
        <f>IFERROR(INDEX('SPACELOG 7 EMPRUNT 2'!$I$14:$I$2000,MATCH('SPACELOG 7 BP'!BP$2,'SPACELOG 7 EMPRUNT 2'!$Z$14:$Z$2000,0)),0)</f>
        <v>0</v>
      </c>
      <c r="BQ58" s="17">
        <f>IFERROR(INDEX('SPACELOG 7 EMPRUNT 2'!$I$14:$I$2000,MATCH('SPACELOG 7 BP'!BQ$2,'SPACELOG 7 EMPRUNT 2'!$Z$14:$Z$2000,0)),0)</f>
        <v>0</v>
      </c>
      <c r="BR58" s="319">
        <f t="shared" si="717"/>
        <v>0</v>
      </c>
      <c r="BS58" s="17">
        <f>IFERROR(INDEX('SPACELOG 7 EMPRUNT 2'!$I$14:$I$2000,MATCH('SPACELOG 7 BP'!BS$2,'SPACELOG 7 EMPRUNT 2'!$Z$14:$Z$2000,0)),0)</f>
        <v>0</v>
      </c>
      <c r="BT58" s="17">
        <f>IFERROR(INDEX('SPACELOG 7 EMPRUNT 2'!$I$14:$I$2000,MATCH('SPACELOG 7 BP'!BT$2,'SPACELOG 7 EMPRUNT 2'!$Z$14:$Z$2000,0)),0)</f>
        <v>0</v>
      </c>
      <c r="BU58" s="17">
        <f>IFERROR(INDEX('SPACELOG 7 EMPRUNT 2'!$I$14:$I$2000,MATCH('SPACELOG 7 BP'!BU$2,'SPACELOG 7 EMPRUNT 2'!$Z$14:$Z$2000,0)),0)</f>
        <v>0</v>
      </c>
      <c r="BV58" s="17">
        <f>IFERROR(INDEX('SPACELOG 7 EMPRUNT 2'!$I$14:$I$2000,MATCH('SPACELOG 7 BP'!BV$2,'SPACELOG 7 EMPRUNT 2'!$Z$14:$Z$2000,0)),0)</f>
        <v>0</v>
      </c>
      <c r="BW58" s="17">
        <f>IFERROR(INDEX('SPACELOG 7 EMPRUNT 2'!$I$14:$I$2000,MATCH('SPACELOG 7 BP'!BW$2,'SPACELOG 7 EMPRUNT 2'!$Z$14:$Z$2000,0)),0)</f>
        <v>0</v>
      </c>
      <c r="BX58" s="17">
        <f>IFERROR(INDEX('SPACELOG 7 EMPRUNT 2'!$I$14:$I$2000,MATCH('SPACELOG 7 BP'!BX$2,'SPACELOG 7 EMPRUNT 2'!$Z$14:$Z$2000,0)),0)</f>
        <v>0</v>
      </c>
      <c r="BY58" s="17">
        <f>IFERROR(INDEX('SPACELOG 7 EMPRUNT 2'!$I$14:$I$2000,MATCH('SPACELOG 7 BP'!BY$2,'SPACELOG 7 EMPRUNT 2'!$Z$14:$Z$2000,0)),0)</f>
        <v>0</v>
      </c>
      <c r="BZ58" s="17">
        <f>IFERROR(INDEX('SPACELOG 7 EMPRUNT 2'!$I$14:$I$2000,MATCH('SPACELOG 7 BP'!BZ$2,'SPACELOG 7 EMPRUNT 2'!$Z$14:$Z$2000,0)),0)</f>
        <v>0</v>
      </c>
      <c r="CA58" s="17">
        <f>IFERROR(INDEX('SPACELOG 7 EMPRUNT 2'!$I$14:$I$2000,MATCH('SPACELOG 7 BP'!CA$2,'SPACELOG 7 EMPRUNT 2'!$Z$14:$Z$2000,0)),0)</f>
        <v>0</v>
      </c>
      <c r="CB58" s="17">
        <f>IFERROR(INDEX('SPACELOG 7 EMPRUNT 2'!$I$14:$I$2000,MATCH('SPACELOG 7 BP'!CB$2,'SPACELOG 7 EMPRUNT 2'!$Z$14:$Z$2000,0)),0)</f>
        <v>0</v>
      </c>
      <c r="CC58" s="17">
        <f>IFERROR(INDEX('SPACELOG 7 EMPRUNT 2'!$I$14:$I$2000,MATCH('SPACELOG 7 BP'!CC$2,'SPACELOG 7 EMPRUNT 2'!$Z$14:$Z$2000,0)),0)</f>
        <v>0</v>
      </c>
      <c r="CD58" s="17">
        <f>IFERROR(INDEX('SPACELOG 7 EMPRUNT 2'!$I$14:$I$2000,MATCH('SPACELOG 7 BP'!CD$2,'SPACELOG 7 EMPRUNT 2'!$Z$14:$Z$2000,0)),0)</f>
        <v>0</v>
      </c>
      <c r="CE58" s="319">
        <f t="shared" si="718"/>
        <v>0</v>
      </c>
      <c r="CF58" s="17">
        <f>IFERROR(INDEX('SPACELOG 7 EMPRUNT 2'!$I$14:$I$2000,MATCH('SPACELOG 7 BP'!CF$2,'SPACELOG 7 EMPRUNT 2'!$Z$14:$Z$2000,0)),0)</f>
        <v>0</v>
      </c>
      <c r="CG58" s="17">
        <f>IFERROR(INDEX('SPACELOG 7 EMPRUNT 2'!$I$14:$I$2000,MATCH('SPACELOG 7 BP'!CG$2,'SPACELOG 7 EMPRUNT 2'!$Z$14:$Z$2000,0)),0)</f>
        <v>0</v>
      </c>
      <c r="CH58" s="17">
        <f>IFERROR(INDEX('SPACELOG 7 EMPRUNT 2'!$I$14:$I$2000,MATCH('SPACELOG 7 BP'!CH$2,'SPACELOG 7 EMPRUNT 2'!$Z$14:$Z$2000,0)),0)</f>
        <v>0</v>
      </c>
      <c r="CI58" s="17">
        <f>IFERROR(INDEX('SPACELOG 7 EMPRUNT 2'!$I$14:$I$2000,MATCH('SPACELOG 7 BP'!CI$2,'SPACELOG 7 EMPRUNT 2'!$Z$14:$Z$2000,0)),0)</f>
        <v>0</v>
      </c>
      <c r="CJ58" s="17">
        <f>IFERROR(INDEX('SPACELOG 7 EMPRUNT 2'!$I$14:$I$2000,MATCH('SPACELOG 7 BP'!CJ$2,'SPACELOG 7 EMPRUNT 2'!$Z$14:$Z$2000,0)),0)</f>
        <v>0</v>
      </c>
      <c r="CK58" s="17">
        <f>IFERROR(INDEX('SPACELOG 7 EMPRUNT 2'!$I$14:$I$2000,MATCH('SPACELOG 7 BP'!CK$2,'SPACELOG 7 EMPRUNT 2'!$Z$14:$Z$2000,0)),0)</f>
        <v>0</v>
      </c>
      <c r="CL58" s="17">
        <f>IFERROR(INDEX('SPACELOG 7 EMPRUNT 2'!$I$14:$I$2000,MATCH('SPACELOG 7 BP'!CL$2,'SPACELOG 7 EMPRUNT 2'!$Z$14:$Z$2000,0)),0)</f>
        <v>0</v>
      </c>
      <c r="CM58" s="17">
        <f>IFERROR(INDEX('SPACELOG 7 EMPRUNT 2'!$I$14:$I$2000,MATCH('SPACELOG 7 BP'!CM$2,'SPACELOG 7 EMPRUNT 2'!$Z$14:$Z$2000,0)),0)</f>
        <v>0</v>
      </c>
      <c r="CN58" s="17">
        <f>IFERROR(INDEX('SPACELOG 7 EMPRUNT 2'!$I$14:$I$2000,MATCH('SPACELOG 7 BP'!CN$2,'SPACELOG 7 EMPRUNT 2'!$Z$14:$Z$2000,0)),0)</f>
        <v>0</v>
      </c>
      <c r="CO58" s="17">
        <f>IFERROR(INDEX('SPACELOG 7 EMPRUNT 2'!$I$14:$I$2000,MATCH('SPACELOG 7 BP'!CO$2,'SPACELOG 7 EMPRUNT 2'!$Z$14:$Z$2000,0)),0)</f>
        <v>0</v>
      </c>
      <c r="CP58" s="17">
        <f>IFERROR(INDEX('SPACELOG 7 EMPRUNT 2'!$I$14:$I$2000,MATCH('SPACELOG 7 BP'!CP$2,'SPACELOG 7 EMPRUNT 2'!$Z$14:$Z$2000,0)),0)</f>
        <v>0</v>
      </c>
      <c r="CQ58" s="17">
        <f>IFERROR(INDEX('SPACELOG 7 EMPRUNT 2'!$I$14:$I$2000,MATCH('SPACELOG 7 BP'!CQ$2,'SPACELOG 7 EMPRUNT 2'!$Z$14:$Z$2000,0)),0)</f>
        <v>0</v>
      </c>
      <c r="CR58" s="319">
        <f t="shared" si="719"/>
        <v>0</v>
      </c>
      <c r="CS58" s="17">
        <f>IFERROR(INDEX('SPACELOG 7 EMPRUNT 2'!$I$14:$I$2000,MATCH('SPACELOG 7 BP'!CS$2,'SPACELOG 7 EMPRUNT 2'!$Z$14:$Z$2000,0)),0)</f>
        <v>0</v>
      </c>
      <c r="CT58" s="17">
        <f>IFERROR(INDEX('SPACELOG 7 EMPRUNT 2'!$I$14:$I$2000,MATCH('SPACELOG 7 BP'!CT$2,'SPACELOG 7 EMPRUNT 2'!$Z$14:$Z$2000,0)),0)</f>
        <v>0</v>
      </c>
      <c r="CU58" s="17">
        <f>IFERROR(INDEX('SPACELOG 7 EMPRUNT 2'!$I$14:$I$2000,MATCH('SPACELOG 7 BP'!CU$2,'SPACELOG 7 EMPRUNT 2'!$Z$14:$Z$2000,0)),0)</f>
        <v>0</v>
      </c>
      <c r="CV58" s="17">
        <f>IFERROR(INDEX('SPACELOG 7 EMPRUNT 2'!$I$14:$I$2000,MATCH('SPACELOG 7 BP'!CV$2,'SPACELOG 7 EMPRUNT 2'!$Z$14:$Z$2000,0)),0)</f>
        <v>0</v>
      </c>
      <c r="CW58" s="17">
        <f>IFERROR(INDEX('SPACELOG 7 EMPRUNT 2'!$I$14:$I$2000,MATCH('SPACELOG 7 BP'!CW$2,'SPACELOG 7 EMPRUNT 2'!$Z$14:$Z$2000,0)),0)</f>
        <v>0</v>
      </c>
      <c r="CX58" s="17">
        <f>IFERROR(INDEX('SPACELOG 7 EMPRUNT 2'!$I$14:$I$2000,MATCH('SPACELOG 7 BP'!CX$2,'SPACELOG 7 EMPRUNT 2'!$Z$14:$Z$2000,0)),0)</f>
        <v>0</v>
      </c>
      <c r="CY58" s="17">
        <f>IFERROR(INDEX('SPACELOG 7 EMPRUNT 2'!$I$14:$I$2000,MATCH('SPACELOG 7 BP'!CY$2,'SPACELOG 7 EMPRUNT 2'!$Z$14:$Z$2000,0)),0)</f>
        <v>0</v>
      </c>
      <c r="CZ58" s="17">
        <f>IFERROR(INDEX('SPACELOG 7 EMPRUNT 2'!$I$14:$I$2000,MATCH('SPACELOG 7 BP'!CZ$2,'SPACELOG 7 EMPRUNT 2'!$Z$14:$Z$2000,0)),0)</f>
        <v>0</v>
      </c>
      <c r="DA58" s="17">
        <f>IFERROR(INDEX('SPACELOG 7 EMPRUNT 2'!$I$14:$I$2000,MATCH('SPACELOG 7 BP'!DA$2,'SPACELOG 7 EMPRUNT 2'!$Z$14:$Z$2000,0)),0)</f>
        <v>0</v>
      </c>
      <c r="DB58" s="17">
        <f>IFERROR(INDEX('SPACELOG 7 EMPRUNT 2'!$I$14:$I$2000,MATCH('SPACELOG 7 BP'!DB$2,'SPACELOG 7 EMPRUNT 2'!$Z$14:$Z$2000,0)),0)</f>
        <v>0</v>
      </c>
      <c r="DC58" s="17">
        <f>IFERROR(INDEX('SPACELOG 7 EMPRUNT 2'!$I$14:$I$2000,MATCH('SPACELOG 7 BP'!DC$2,'SPACELOG 7 EMPRUNT 2'!$Z$14:$Z$2000,0)),0)</f>
        <v>0</v>
      </c>
      <c r="DD58" s="17">
        <f>IFERROR(INDEX('SPACELOG 7 EMPRUNT 2'!$I$14:$I$2000,MATCH('SPACELOG 7 BP'!DD$2,'SPACELOG 7 EMPRUNT 2'!$Z$14:$Z$2000,0)),0)</f>
        <v>0</v>
      </c>
      <c r="DE58" s="319">
        <f t="shared" si="720"/>
        <v>0</v>
      </c>
      <c r="DF58" s="17">
        <f>IFERROR(INDEX('SPACELOG 7 EMPRUNT 2'!$I$14:$I$2000,MATCH('SPACELOG 7 BP'!DF$2,'SPACELOG 7 EMPRUNT 2'!$Z$14:$Z$2000,0)),0)</f>
        <v>0</v>
      </c>
      <c r="DG58" s="17">
        <f>IFERROR(INDEX('SPACELOG 7 EMPRUNT 2'!$I$14:$I$2000,MATCH('SPACELOG 7 BP'!DG$2,'SPACELOG 7 EMPRUNT 2'!$Z$14:$Z$2000,0)),0)</f>
        <v>0</v>
      </c>
      <c r="DH58" s="17">
        <f>IFERROR(INDEX('SPACELOG 7 EMPRUNT 2'!$I$14:$I$2000,MATCH('SPACELOG 7 BP'!DH$2,'SPACELOG 7 EMPRUNT 2'!$Z$14:$Z$2000,0)),0)</f>
        <v>0</v>
      </c>
      <c r="DI58" s="17">
        <f>IFERROR(INDEX('SPACELOG 7 EMPRUNT 2'!$I$14:$I$2000,MATCH('SPACELOG 7 BP'!DI$2,'SPACELOG 7 EMPRUNT 2'!$Z$14:$Z$2000,0)),0)</f>
        <v>0</v>
      </c>
      <c r="DJ58" s="17">
        <f>IFERROR(INDEX('SPACELOG 7 EMPRUNT 2'!$I$14:$I$2000,MATCH('SPACELOG 7 BP'!DJ$2,'SPACELOG 7 EMPRUNT 2'!$Z$14:$Z$2000,0)),0)</f>
        <v>0</v>
      </c>
      <c r="DK58" s="17">
        <f>IFERROR(INDEX('SPACELOG 7 EMPRUNT 2'!$I$14:$I$2000,MATCH('SPACELOG 7 BP'!DK$2,'SPACELOG 7 EMPRUNT 2'!$Z$14:$Z$2000,0)),0)</f>
        <v>0</v>
      </c>
      <c r="DL58" s="17">
        <f>IFERROR(INDEX('SPACELOG 7 EMPRUNT 2'!$I$14:$I$2000,MATCH('SPACELOG 7 BP'!DL$2,'SPACELOG 7 EMPRUNT 2'!$Z$14:$Z$2000,0)),0)</f>
        <v>0</v>
      </c>
      <c r="DM58" s="17">
        <f>IFERROR(INDEX('SPACELOG 7 EMPRUNT 2'!$I$14:$I$2000,MATCH('SPACELOG 7 BP'!DM$2,'SPACELOG 7 EMPRUNT 2'!$Z$14:$Z$2000,0)),0)</f>
        <v>0</v>
      </c>
      <c r="DN58" s="17">
        <f>IFERROR(INDEX('SPACELOG 7 EMPRUNT 2'!$I$14:$I$2000,MATCH('SPACELOG 7 BP'!DN$2,'SPACELOG 7 EMPRUNT 2'!$Z$14:$Z$2000,0)),0)</f>
        <v>0</v>
      </c>
      <c r="DO58" s="17">
        <f>IFERROR(INDEX('SPACELOG 7 EMPRUNT 2'!$I$14:$I$2000,MATCH('SPACELOG 7 BP'!DO$2,'SPACELOG 7 EMPRUNT 2'!$Z$14:$Z$2000,0)),0)</f>
        <v>0</v>
      </c>
      <c r="DP58" s="17">
        <f>IFERROR(INDEX('SPACELOG 7 EMPRUNT 2'!$I$14:$I$2000,MATCH('SPACELOG 7 BP'!DP$2,'SPACELOG 7 EMPRUNT 2'!$Z$14:$Z$2000,0)),0)</f>
        <v>0</v>
      </c>
      <c r="DQ58" s="17">
        <f>IFERROR(INDEX('SPACELOG 7 EMPRUNT 2'!$I$14:$I$2000,MATCH('SPACELOG 7 BP'!DQ$2,'SPACELOG 7 EMPRUNT 2'!$Z$14:$Z$2000,0)),0)</f>
        <v>0</v>
      </c>
      <c r="DR58" s="319">
        <f t="shared" si="721"/>
        <v>0</v>
      </c>
      <c r="DS58" s="17">
        <f>IFERROR(INDEX('SPACELOG 7 EMPRUNT 2'!$I$14:$I$2000,MATCH('SPACELOG 7 BP'!DS$2,'SPACELOG 7 EMPRUNT 2'!$Z$14:$Z$2000,0)),0)</f>
        <v>0</v>
      </c>
      <c r="DT58" s="17">
        <f>IFERROR(INDEX('SPACELOG 7 EMPRUNT 2'!$I$14:$I$2000,MATCH('SPACELOG 7 BP'!DT$2,'SPACELOG 7 EMPRUNT 2'!$Z$14:$Z$2000,0)),0)</f>
        <v>0</v>
      </c>
      <c r="DU58" s="17">
        <f>IFERROR(INDEX('SPACELOG 7 EMPRUNT 2'!$I$14:$I$2000,MATCH('SPACELOG 7 BP'!DU$2,'SPACELOG 7 EMPRUNT 2'!$Z$14:$Z$2000,0)),0)</f>
        <v>0</v>
      </c>
      <c r="DV58" s="17">
        <f>IFERROR(INDEX('SPACELOG 7 EMPRUNT 2'!$I$14:$I$2000,MATCH('SPACELOG 7 BP'!DV$2,'SPACELOG 7 EMPRUNT 2'!$Z$14:$Z$2000,0)),0)</f>
        <v>0</v>
      </c>
      <c r="DW58" s="17">
        <f>IFERROR(INDEX('SPACELOG 7 EMPRUNT 2'!$I$14:$I$2000,MATCH('SPACELOG 7 BP'!DW$2,'SPACELOG 7 EMPRUNT 2'!$Z$14:$Z$2000,0)),0)</f>
        <v>0</v>
      </c>
      <c r="DX58" s="17">
        <f>IFERROR(INDEX('SPACELOG 7 EMPRUNT 2'!$I$14:$I$2000,MATCH('SPACELOG 7 BP'!DX$2,'SPACELOG 7 EMPRUNT 2'!$Z$14:$Z$2000,0)),0)</f>
        <v>0</v>
      </c>
      <c r="DY58" s="17">
        <f>IFERROR(INDEX('SPACELOG 7 EMPRUNT 2'!$I$14:$I$2000,MATCH('SPACELOG 7 BP'!DY$2,'SPACELOG 7 EMPRUNT 2'!$Z$14:$Z$2000,0)),0)</f>
        <v>0</v>
      </c>
      <c r="DZ58" s="17">
        <f>IFERROR(INDEX('SPACELOG 7 EMPRUNT 2'!$I$14:$I$2000,MATCH('SPACELOG 7 BP'!DZ$2,'SPACELOG 7 EMPRUNT 2'!$Z$14:$Z$2000,0)),0)</f>
        <v>0</v>
      </c>
      <c r="EA58" s="17">
        <f>IFERROR(INDEX('SPACELOG 7 EMPRUNT 2'!$I$14:$I$2000,MATCH('SPACELOG 7 BP'!EA$2,'SPACELOG 7 EMPRUNT 2'!$Z$14:$Z$2000,0)),0)</f>
        <v>0</v>
      </c>
      <c r="EB58" s="17">
        <f>IFERROR(INDEX('SPACELOG 7 EMPRUNT 2'!$I$14:$I$2000,MATCH('SPACELOG 7 BP'!EB$2,'SPACELOG 7 EMPRUNT 2'!$Z$14:$Z$2000,0)),0)</f>
        <v>0</v>
      </c>
      <c r="EC58" s="17">
        <f>IFERROR(INDEX('SPACELOG 7 EMPRUNT 2'!$I$14:$I$2000,MATCH('SPACELOG 7 BP'!EC$2,'SPACELOG 7 EMPRUNT 2'!$Z$14:$Z$2000,0)),0)</f>
        <v>0</v>
      </c>
      <c r="ED58" s="17">
        <f>IFERROR(INDEX('SPACELOG 7 EMPRUNT 2'!$I$14:$I$2000,MATCH('SPACELOG 7 BP'!ED$2,'SPACELOG 7 EMPRUNT 2'!$Z$14:$Z$2000,0)),0)</f>
        <v>0</v>
      </c>
      <c r="EE58" s="319">
        <f t="shared" si="722"/>
        <v>0</v>
      </c>
    </row>
    <row r="59" spans="1:135" x14ac:dyDescent="0.2">
      <c r="A59" s="29" t="s">
        <v>6</v>
      </c>
      <c r="B59" s="38">
        <f>'SPACELOG 7 EMPRUNT 3'!E6</f>
        <v>0</v>
      </c>
      <c r="D59" s="1" t="s">
        <v>298</v>
      </c>
      <c r="F59" s="17">
        <f>IFERROR(INDEX('SPACELOG 7 EMPRUNT 3'!$I$14:$I$2000,MATCH('SPACELOG 7 BP'!F$2,'SPACELOG 7 EMPRUNT 3'!$Z$14:$Z$2000,0)),0)</f>
        <v>0</v>
      </c>
      <c r="G59" s="17">
        <f>IFERROR(INDEX('SPACELOG 7 EMPRUNT 3'!$I$14:$I$2000,MATCH('SPACELOG 7 BP'!G$2,'SPACELOG 7 EMPRUNT 3'!$Z$14:$Z$2000,0)),0)</f>
        <v>0</v>
      </c>
      <c r="H59" s="17">
        <f>IFERROR(INDEX('SPACELOG 7 EMPRUNT 3'!$I$14:$I$2000,MATCH('SPACELOG 7 BP'!H$2,'SPACELOG 7 EMPRUNT 3'!$Z$14:$Z$2000,0)),0)</f>
        <v>0</v>
      </c>
      <c r="I59" s="17">
        <f>IFERROR(INDEX('SPACELOG 7 EMPRUNT 3'!$I$14:$I$2000,MATCH('SPACELOG 7 BP'!I$2,'SPACELOG 7 EMPRUNT 3'!$Z$14:$Z$2000,0)),0)</f>
        <v>0</v>
      </c>
      <c r="J59" s="17">
        <f>IFERROR(INDEX('SPACELOG 7 EMPRUNT 3'!$I$14:$I$2000,MATCH('SPACELOG 7 BP'!J$2,'SPACELOG 7 EMPRUNT 3'!$Z$14:$Z$2000,0)),0)</f>
        <v>0</v>
      </c>
      <c r="K59" s="17">
        <f>IFERROR(INDEX('SPACELOG 7 EMPRUNT 3'!$I$14:$I$2000,MATCH('SPACELOG 7 BP'!K$2,'SPACELOG 7 EMPRUNT 3'!$Z$14:$Z$2000,0)),0)</f>
        <v>0</v>
      </c>
      <c r="L59" s="17">
        <f>IFERROR(INDEX('SPACELOG 7 EMPRUNT 3'!$I$14:$I$2000,MATCH('SPACELOG 7 BP'!L$2,'SPACELOG 7 EMPRUNT 3'!$Z$14:$Z$2000,0)),0)</f>
        <v>0</v>
      </c>
      <c r="M59" s="17">
        <f>IFERROR(INDEX('SPACELOG 7 EMPRUNT 3'!$I$14:$I$2000,MATCH('SPACELOG 7 BP'!M$2,'SPACELOG 7 EMPRUNT 3'!$Z$14:$Z$2000,0)),0)</f>
        <v>0</v>
      </c>
      <c r="N59" s="17">
        <f>IFERROR(INDEX('SPACELOG 7 EMPRUNT 3'!$I$14:$I$2000,MATCH('SPACELOG 7 BP'!N$2,'SPACELOG 7 EMPRUNT 3'!$Z$14:$Z$2000,0)),0)</f>
        <v>0</v>
      </c>
      <c r="O59" s="17">
        <f>IFERROR(INDEX('SPACELOG 7 EMPRUNT 3'!$I$14:$I$2000,MATCH('SPACELOG 7 BP'!O$2,'SPACELOG 7 EMPRUNT 3'!$Z$14:$Z$2000,0)),0)</f>
        <v>0</v>
      </c>
      <c r="P59" s="17">
        <f>IFERROR(INDEX('SPACELOG 7 EMPRUNT 3'!$I$14:$I$2000,MATCH('SPACELOG 7 BP'!P$2,'SPACELOG 7 EMPRUNT 3'!$Z$14:$Z$2000,0)),0)</f>
        <v>0</v>
      </c>
      <c r="Q59" s="17">
        <f>IFERROR(INDEX('SPACELOG 7 EMPRUNT 3'!$I$14:$I$2000,MATCH('SPACELOG 7 BP'!Q$2,'SPACELOG 7 EMPRUNT 3'!$Z$14:$Z$2000,0)),0)</f>
        <v>0</v>
      </c>
      <c r="R59" s="319">
        <f t="shared" si="723"/>
        <v>0</v>
      </c>
      <c r="S59" s="17">
        <f>IFERROR(INDEX('SPACELOG 7 EMPRUNT 3'!$I$14:$I$2000,MATCH('SPACELOG 7 BP'!S$2,'SPACELOG 7 EMPRUNT 3'!$Z$14:$Z$2000,0)),0)</f>
        <v>0</v>
      </c>
      <c r="T59" s="17">
        <f>IFERROR(INDEX('SPACELOG 7 EMPRUNT 3'!$I$14:$I$2000,MATCH('SPACELOG 7 BP'!T$2,'SPACELOG 7 EMPRUNT 3'!$Z$14:$Z$2000,0)),0)</f>
        <v>0</v>
      </c>
      <c r="U59" s="17">
        <f>IFERROR(INDEX('SPACELOG 7 EMPRUNT 3'!$I$14:$I$2000,MATCH('SPACELOG 7 BP'!U$2,'SPACELOG 7 EMPRUNT 3'!$Z$14:$Z$2000,0)),0)</f>
        <v>0</v>
      </c>
      <c r="V59" s="17">
        <f>IFERROR(INDEX('SPACELOG 7 EMPRUNT 3'!$I$14:$I$2000,MATCH('SPACELOG 7 BP'!V$2,'SPACELOG 7 EMPRUNT 3'!$Z$14:$Z$2000,0)),0)</f>
        <v>0</v>
      </c>
      <c r="W59" s="17">
        <f>IFERROR(INDEX('SPACELOG 7 EMPRUNT 3'!$I$14:$I$2000,MATCH('SPACELOG 7 BP'!W$2,'SPACELOG 7 EMPRUNT 3'!$Z$14:$Z$2000,0)),0)</f>
        <v>0</v>
      </c>
      <c r="X59" s="17">
        <f>IFERROR(INDEX('SPACELOG 7 EMPRUNT 3'!$I$14:$I$2000,MATCH('SPACELOG 7 BP'!X$2,'SPACELOG 7 EMPRUNT 3'!$Z$14:$Z$2000,0)),0)</f>
        <v>0</v>
      </c>
      <c r="Y59" s="17">
        <f>IFERROR(INDEX('SPACELOG 7 EMPRUNT 3'!$I$14:$I$2000,MATCH('SPACELOG 7 BP'!Y$2,'SPACELOG 7 EMPRUNT 3'!$Z$14:$Z$2000,0)),0)</f>
        <v>0</v>
      </c>
      <c r="Z59" s="17">
        <f>IFERROR(INDEX('SPACELOG 7 EMPRUNT 3'!$I$14:$I$2000,MATCH('SPACELOG 7 BP'!Z$2,'SPACELOG 7 EMPRUNT 3'!$Z$14:$Z$2000,0)),0)</f>
        <v>0</v>
      </c>
      <c r="AA59" s="17">
        <f>IFERROR(INDEX('SPACELOG 7 EMPRUNT 3'!$I$14:$I$2000,MATCH('SPACELOG 7 BP'!AA$2,'SPACELOG 7 EMPRUNT 3'!$Z$14:$Z$2000,0)),0)</f>
        <v>0</v>
      </c>
      <c r="AB59" s="17">
        <f>IFERROR(INDEX('SPACELOG 7 EMPRUNT 3'!$I$14:$I$2000,MATCH('SPACELOG 7 BP'!AB$2,'SPACELOG 7 EMPRUNT 3'!$Z$14:$Z$2000,0)),0)</f>
        <v>0</v>
      </c>
      <c r="AC59" s="17">
        <f>IFERROR(INDEX('SPACELOG 7 EMPRUNT 3'!$I$14:$I$2000,MATCH('SPACELOG 7 BP'!AC$2,'SPACELOG 7 EMPRUNT 3'!$Z$14:$Z$2000,0)),0)</f>
        <v>0</v>
      </c>
      <c r="AD59" s="17">
        <f>IFERROR(INDEX('SPACELOG 7 EMPRUNT 3'!$I$14:$I$2000,MATCH('SPACELOG 7 BP'!AD$2,'SPACELOG 7 EMPRUNT 3'!$Z$14:$Z$2000,0)),0)</f>
        <v>0</v>
      </c>
      <c r="AE59" s="319">
        <f t="shared" si="714"/>
        <v>0</v>
      </c>
      <c r="AF59" s="17">
        <f>IFERROR(INDEX('SPACELOG 7 EMPRUNT 3'!$I$14:$I$2000,MATCH('SPACELOG 7 BP'!AF$2,'SPACELOG 7 EMPRUNT 3'!$Z$14:$Z$2000,0)),0)</f>
        <v>0</v>
      </c>
      <c r="AG59" s="17">
        <f>IFERROR(INDEX('SPACELOG 7 EMPRUNT 3'!$I$14:$I$2000,MATCH('SPACELOG 7 BP'!AG$2,'SPACELOG 7 EMPRUNT 3'!$Z$14:$Z$2000,0)),0)</f>
        <v>0</v>
      </c>
      <c r="AH59" s="17">
        <f>IFERROR(INDEX('SPACELOG 7 EMPRUNT 3'!$I$14:$I$2000,MATCH('SPACELOG 7 BP'!AH$2,'SPACELOG 7 EMPRUNT 3'!$Z$14:$Z$2000,0)),0)</f>
        <v>0</v>
      </c>
      <c r="AI59" s="17">
        <f>IFERROR(INDEX('SPACELOG 7 EMPRUNT 3'!$I$14:$I$2000,MATCH('SPACELOG 7 BP'!AI$2,'SPACELOG 7 EMPRUNT 3'!$Z$14:$Z$2000,0)),0)</f>
        <v>0</v>
      </c>
      <c r="AJ59" s="17">
        <f>IFERROR(INDEX('SPACELOG 7 EMPRUNT 3'!$I$14:$I$2000,MATCH('SPACELOG 7 BP'!AJ$2,'SPACELOG 7 EMPRUNT 3'!$Z$14:$Z$2000,0)),0)</f>
        <v>0</v>
      </c>
      <c r="AK59" s="17">
        <f>IFERROR(INDEX('SPACELOG 7 EMPRUNT 3'!$I$14:$I$2000,MATCH('SPACELOG 7 BP'!AK$2,'SPACELOG 7 EMPRUNT 3'!$Z$14:$Z$2000,0)),0)</f>
        <v>0</v>
      </c>
      <c r="AL59" s="17">
        <f>IFERROR(INDEX('SPACELOG 7 EMPRUNT 3'!$I$14:$I$2000,MATCH('SPACELOG 7 BP'!AL$2,'SPACELOG 7 EMPRUNT 3'!$Z$14:$Z$2000,0)),0)</f>
        <v>0</v>
      </c>
      <c r="AM59" s="17">
        <f>IFERROR(INDEX('SPACELOG 7 EMPRUNT 3'!$I$14:$I$2000,MATCH('SPACELOG 7 BP'!AM$2,'SPACELOG 7 EMPRUNT 3'!$Z$14:$Z$2000,0)),0)</f>
        <v>0</v>
      </c>
      <c r="AN59" s="17">
        <f>IFERROR(INDEX('SPACELOG 7 EMPRUNT 3'!$I$14:$I$2000,MATCH('SPACELOG 7 BP'!AN$2,'SPACELOG 7 EMPRUNT 3'!$Z$14:$Z$2000,0)),0)</f>
        <v>0</v>
      </c>
      <c r="AO59" s="17">
        <f>IFERROR(INDEX('SPACELOG 7 EMPRUNT 3'!$I$14:$I$2000,MATCH('SPACELOG 7 BP'!AO$2,'SPACELOG 7 EMPRUNT 3'!$Z$14:$Z$2000,0)),0)</f>
        <v>0</v>
      </c>
      <c r="AP59" s="17">
        <f>IFERROR(INDEX('SPACELOG 7 EMPRUNT 3'!$I$14:$I$2000,MATCH('SPACELOG 7 BP'!AP$2,'SPACELOG 7 EMPRUNT 3'!$Z$14:$Z$2000,0)),0)</f>
        <v>0</v>
      </c>
      <c r="AQ59" s="17">
        <f>IFERROR(INDEX('SPACELOG 7 EMPRUNT 3'!$I$14:$I$2000,MATCH('SPACELOG 7 BP'!AQ$2,'SPACELOG 7 EMPRUNT 3'!$Z$14:$Z$2000,0)),0)</f>
        <v>0</v>
      </c>
      <c r="AR59" s="319">
        <f t="shared" si="715"/>
        <v>0</v>
      </c>
      <c r="AS59" s="17">
        <f>IFERROR(INDEX('SPACELOG 7 EMPRUNT 3'!$I$14:$I$2000,MATCH('SPACELOG 7 BP'!AS$2,'SPACELOG 7 EMPRUNT 3'!$Z$14:$Z$2000,0)),0)</f>
        <v>0</v>
      </c>
      <c r="AT59" s="17">
        <f>IFERROR(INDEX('SPACELOG 7 EMPRUNT 3'!$I$14:$I$2000,MATCH('SPACELOG 7 BP'!AT$2,'SPACELOG 7 EMPRUNT 3'!$Z$14:$Z$2000,0)),0)</f>
        <v>0</v>
      </c>
      <c r="AU59" s="17">
        <f>IFERROR(INDEX('SPACELOG 7 EMPRUNT 3'!$I$14:$I$2000,MATCH('SPACELOG 7 BP'!AU$2,'SPACELOG 7 EMPRUNT 3'!$Z$14:$Z$2000,0)),0)</f>
        <v>0</v>
      </c>
      <c r="AV59" s="17">
        <f>IFERROR(INDEX('SPACELOG 7 EMPRUNT 3'!$I$14:$I$2000,MATCH('SPACELOG 7 BP'!AV$2,'SPACELOG 7 EMPRUNT 3'!$Z$14:$Z$2000,0)),0)</f>
        <v>0</v>
      </c>
      <c r="AW59" s="17">
        <f>IFERROR(INDEX('SPACELOG 7 EMPRUNT 3'!$I$14:$I$2000,MATCH('SPACELOG 7 BP'!AW$2,'SPACELOG 7 EMPRUNT 3'!$Z$14:$Z$2000,0)),0)</f>
        <v>0</v>
      </c>
      <c r="AX59" s="17">
        <f>IFERROR(INDEX('SPACELOG 7 EMPRUNT 3'!$I$14:$I$2000,MATCH('SPACELOG 7 BP'!AX$2,'SPACELOG 7 EMPRUNT 3'!$Z$14:$Z$2000,0)),0)</f>
        <v>0</v>
      </c>
      <c r="AY59" s="17">
        <f>IFERROR(INDEX('SPACELOG 7 EMPRUNT 3'!$I$14:$I$2000,MATCH('SPACELOG 7 BP'!AY$2,'SPACELOG 7 EMPRUNT 3'!$Z$14:$Z$2000,0)),0)</f>
        <v>0</v>
      </c>
      <c r="AZ59" s="17">
        <f>IFERROR(INDEX('SPACELOG 7 EMPRUNT 3'!$I$14:$I$2000,MATCH('SPACELOG 7 BP'!AZ$2,'SPACELOG 7 EMPRUNT 3'!$Z$14:$Z$2000,0)),0)</f>
        <v>0</v>
      </c>
      <c r="BA59" s="17">
        <f>IFERROR(INDEX('SPACELOG 7 EMPRUNT 3'!$I$14:$I$2000,MATCH('SPACELOG 7 BP'!BA$2,'SPACELOG 7 EMPRUNT 3'!$Z$14:$Z$2000,0)),0)</f>
        <v>0</v>
      </c>
      <c r="BB59" s="17">
        <f>IFERROR(INDEX('SPACELOG 7 EMPRUNT 3'!$I$14:$I$2000,MATCH('SPACELOG 7 BP'!BB$2,'SPACELOG 7 EMPRUNT 3'!$Z$14:$Z$2000,0)),0)</f>
        <v>0</v>
      </c>
      <c r="BC59" s="17">
        <f>IFERROR(INDEX('SPACELOG 7 EMPRUNT 3'!$I$14:$I$2000,MATCH('SPACELOG 7 BP'!BC$2,'SPACELOG 7 EMPRUNT 3'!$Z$14:$Z$2000,0)),0)</f>
        <v>0</v>
      </c>
      <c r="BD59" s="17">
        <f>IFERROR(INDEX('SPACELOG 7 EMPRUNT 3'!$I$14:$I$2000,MATCH('SPACELOG 7 BP'!BD$2,'SPACELOG 7 EMPRUNT 3'!$Z$14:$Z$2000,0)),0)</f>
        <v>0</v>
      </c>
      <c r="BE59" s="319">
        <f t="shared" si="716"/>
        <v>0</v>
      </c>
      <c r="BF59" s="17">
        <f>IFERROR(INDEX('SPACELOG 7 EMPRUNT 3'!$I$14:$I$2000,MATCH('SPACELOG 7 BP'!BF$2,'SPACELOG 7 EMPRUNT 3'!$Z$14:$Z$2000,0)),0)</f>
        <v>0</v>
      </c>
      <c r="BG59" s="17">
        <f>IFERROR(INDEX('SPACELOG 7 EMPRUNT 3'!$I$14:$I$2000,MATCH('SPACELOG 7 BP'!BG$2,'SPACELOG 7 EMPRUNT 3'!$Z$14:$Z$2000,0)),0)</f>
        <v>0</v>
      </c>
      <c r="BH59" s="17">
        <f>IFERROR(INDEX('SPACELOG 7 EMPRUNT 3'!$I$14:$I$2000,MATCH('SPACELOG 7 BP'!BH$2,'SPACELOG 7 EMPRUNT 3'!$Z$14:$Z$2000,0)),0)</f>
        <v>0</v>
      </c>
      <c r="BI59" s="17">
        <f>IFERROR(INDEX('SPACELOG 7 EMPRUNT 3'!$I$14:$I$2000,MATCH('SPACELOG 7 BP'!BI$2,'SPACELOG 7 EMPRUNT 3'!$Z$14:$Z$2000,0)),0)</f>
        <v>0</v>
      </c>
      <c r="BJ59" s="17">
        <f>IFERROR(INDEX('SPACELOG 7 EMPRUNT 3'!$I$14:$I$2000,MATCH('SPACELOG 7 BP'!BJ$2,'SPACELOG 7 EMPRUNT 3'!$Z$14:$Z$2000,0)),0)</f>
        <v>0</v>
      </c>
      <c r="BK59" s="17">
        <f>IFERROR(INDEX('SPACELOG 7 EMPRUNT 3'!$I$14:$I$2000,MATCH('SPACELOG 7 BP'!BK$2,'SPACELOG 7 EMPRUNT 3'!$Z$14:$Z$2000,0)),0)</f>
        <v>0</v>
      </c>
      <c r="BL59" s="17">
        <f>IFERROR(INDEX('SPACELOG 7 EMPRUNT 3'!$I$14:$I$2000,MATCH('SPACELOG 7 BP'!BL$2,'SPACELOG 7 EMPRUNT 3'!$Z$14:$Z$2000,0)),0)</f>
        <v>0</v>
      </c>
      <c r="BM59" s="17">
        <f>IFERROR(INDEX('SPACELOG 7 EMPRUNT 3'!$I$14:$I$2000,MATCH('SPACELOG 7 BP'!BM$2,'SPACELOG 7 EMPRUNT 3'!$Z$14:$Z$2000,0)),0)</f>
        <v>0</v>
      </c>
      <c r="BN59" s="17">
        <f>IFERROR(INDEX('SPACELOG 7 EMPRUNT 3'!$I$14:$I$2000,MATCH('SPACELOG 7 BP'!BN$2,'SPACELOG 7 EMPRUNT 3'!$Z$14:$Z$2000,0)),0)</f>
        <v>0</v>
      </c>
      <c r="BO59" s="17">
        <f>IFERROR(INDEX('SPACELOG 7 EMPRUNT 3'!$I$14:$I$2000,MATCH('SPACELOG 7 BP'!BO$2,'SPACELOG 7 EMPRUNT 3'!$Z$14:$Z$2000,0)),0)</f>
        <v>0</v>
      </c>
      <c r="BP59" s="17">
        <f>IFERROR(INDEX('SPACELOG 7 EMPRUNT 3'!$I$14:$I$2000,MATCH('SPACELOG 7 BP'!BP$2,'SPACELOG 7 EMPRUNT 3'!$Z$14:$Z$2000,0)),0)</f>
        <v>0</v>
      </c>
      <c r="BQ59" s="17">
        <f>IFERROR(INDEX('SPACELOG 7 EMPRUNT 3'!$I$14:$I$2000,MATCH('SPACELOG 7 BP'!BQ$2,'SPACELOG 7 EMPRUNT 3'!$Z$14:$Z$2000,0)),0)</f>
        <v>0</v>
      </c>
      <c r="BR59" s="319">
        <f t="shared" si="717"/>
        <v>0</v>
      </c>
      <c r="BS59" s="17">
        <f>IFERROR(INDEX('SPACELOG 7 EMPRUNT 3'!$I$14:$I$2000,MATCH('SPACELOG 7 BP'!BS$2,'SPACELOG 7 EMPRUNT 3'!$Z$14:$Z$2000,0)),0)</f>
        <v>0</v>
      </c>
      <c r="BT59" s="17">
        <f>IFERROR(INDEX('SPACELOG 7 EMPRUNT 3'!$I$14:$I$2000,MATCH('SPACELOG 7 BP'!BT$2,'SPACELOG 7 EMPRUNT 3'!$Z$14:$Z$2000,0)),0)</f>
        <v>0</v>
      </c>
      <c r="BU59" s="17">
        <f>IFERROR(INDEX('SPACELOG 7 EMPRUNT 3'!$I$14:$I$2000,MATCH('SPACELOG 7 BP'!BU$2,'SPACELOG 7 EMPRUNT 3'!$Z$14:$Z$2000,0)),0)</f>
        <v>0</v>
      </c>
      <c r="BV59" s="17">
        <f>IFERROR(INDEX('SPACELOG 7 EMPRUNT 3'!$I$14:$I$2000,MATCH('SPACELOG 7 BP'!BV$2,'SPACELOG 7 EMPRUNT 3'!$Z$14:$Z$2000,0)),0)</f>
        <v>0</v>
      </c>
      <c r="BW59" s="17">
        <f>IFERROR(INDEX('SPACELOG 7 EMPRUNT 3'!$I$14:$I$2000,MATCH('SPACELOG 7 BP'!BW$2,'SPACELOG 7 EMPRUNT 3'!$Z$14:$Z$2000,0)),0)</f>
        <v>0</v>
      </c>
      <c r="BX59" s="17">
        <f>IFERROR(INDEX('SPACELOG 7 EMPRUNT 3'!$I$14:$I$2000,MATCH('SPACELOG 7 BP'!BX$2,'SPACELOG 7 EMPRUNT 3'!$Z$14:$Z$2000,0)),0)</f>
        <v>0</v>
      </c>
      <c r="BY59" s="17">
        <f>IFERROR(INDEX('SPACELOG 7 EMPRUNT 3'!$I$14:$I$2000,MATCH('SPACELOG 7 BP'!BY$2,'SPACELOG 7 EMPRUNT 3'!$Z$14:$Z$2000,0)),0)</f>
        <v>0</v>
      </c>
      <c r="BZ59" s="17">
        <f>IFERROR(INDEX('SPACELOG 7 EMPRUNT 3'!$I$14:$I$2000,MATCH('SPACELOG 7 BP'!BZ$2,'SPACELOG 7 EMPRUNT 3'!$Z$14:$Z$2000,0)),0)</f>
        <v>0</v>
      </c>
      <c r="CA59" s="17">
        <f>IFERROR(INDEX('SPACELOG 7 EMPRUNT 3'!$I$14:$I$2000,MATCH('SPACELOG 7 BP'!CA$2,'SPACELOG 7 EMPRUNT 3'!$Z$14:$Z$2000,0)),0)</f>
        <v>0</v>
      </c>
      <c r="CB59" s="17">
        <f>IFERROR(INDEX('SPACELOG 7 EMPRUNT 3'!$I$14:$I$2000,MATCH('SPACELOG 7 BP'!CB$2,'SPACELOG 7 EMPRUNT 3'!$Z$14:$Z$2000,0)),0)</f>
        <v>0</v>
      </c>
      <c r="CC59" s="17">
        <f>IFERROR(INDEX('SPACELOG 7 EMPRUNT 3'!$I$14:$I$2000,MATCH('SPACELOG 7 BP'!CC$2,'SPACELOG 7 EMPRUNT 3'!$Z$14:$Z$2000,0)),0)</f>
        <v>0</v>
      </c>
      <c r="CD59" s="17">
        <f>IFERROR(INDEX('SPACELOG 7 EMPRUNT 3'!$I$14:$I$2000,MATCH('SPACELOG 7 BP'!CD$2,'SPACELOG 7 EMPRUNT 3'!$Z$14:$Z$2000,0)),0)</f>
        <v>0</v>
      </c>
      <c r="CE59" s="319">
        <f t="shared" si="718"/>
        <v>0</v>
      </c>
      <c r="CF59" s="17">
        <f>IFERROR(INDEX('SPACELOG 7 EMPRUNT 3'!$I$14:$I$2000,MATCH('SPACELOG 7 BP'!CF$2,'SPACELOG 7 EMPRUNT 3'!$Z$14:$Z$2000,0)),0)</f>
        <v>0</v>
      </c>
      <c r="CG59" s="17">
        <f>IFERROR(INDEX('SPACELOG 7 EMPRUNT 3'!$I$14:$I$2000,MATCH('SPACELOG 7 BP'!CG$2,'SPACELOG 7 EMPRUNT 3'!$Z$14:$Z$2000,0)),0)</f>
        <v>0</v>
      </c>
      <c r="CH59" s="17">
        <f>IFERROR(INDEX('SPACELOG 7 EMPRUNT 3'!$I$14:$I$2000,MATCH('SPACELOG 7 BP'!CH$2,'SPACELOG 7 EMPRUNT 3'!$Z$14:$Z$2000,0)),0)</f>
        <v>0</v>
      </c>
      <c r="CI59" s="17">
        <f>IFERROR(INDEX('SPACELOG 7 EMPRUNT 3'!$I$14:$I$2000,MATCH('SPACELOG 7 BP'!CI$2,'SPACELOG 7 EMPRUNT 3'!$Z$14:$Z$2000,0)),0)</f>
        <v>0</v>
      </c>
      <c r="CJ59" s="17">
        <f>IFERROR(INDEX('SPACELOG 7 EMPRUNT 3'!$I$14:$I$2000,MATCH('SPACELOG 7 BP'!CJ$2,'SPACELOG 7 EMPRUNT 3'!$Z$14:$Z$2000,0)),0)</f>
        <v>0</v>
      </c>
      <c r="CK59" s="17">
        <f>IFERROR(INDEX('SPACELOG 7 EMPRUNT 3'!$I$14:$I$2000,MATCH('SPACELOG 7 BP'!CK$2,'SPACELOG 7 EMPRUNT 3'!$Z$14:$Z$2000,0)),0)</f>
        <v>0</v>
      </c>
      <c r="CL59" s="17">
        <f>IFERROR(INDEX('SPACELOG 7 EMPRUNT 3'!$I$14:$I$2000,MATCH('SPACELOG 7 BP'!CL$2,'SPACELOG 7 EMPRUNT 3'!$Z$14:$Z$2000,0)),0)</f>
        <v>0</v>
      </c>
      <c r="CM59" s="17">
        <f>IFERROR(INDEX('SPACELOG 7 EMPRUNT 3'!$I$14:$I$2000,MATCH('SPACELOG 7 BP'!CM$2,'SPACELOG 7 EMPRUNT 3'!$Z$14:$Z$2000,0)),0)</f>
        <v>0</v>
      </c>
      <c r="CN59" s="17">
        <f>IFERROR(INDEX('SPACELOG 7 EMPRUNT 3'!$I$14:$I$2000,MATCH('SPACELOG 7 BP'!CN$2,'SPACELOG 7 EMPRUNT 3'!$Z$14:$Z$2000,0)),0)</f>
        <v>0</v>
      </c>
      <c r="CO59" s="17">
        <f>IFERROR(INDEX('SPACELOG 7 EMPRUNT 3'!$I$14:$I$2000,MATCH('SPACELOG 7 BP'!CO$2,'SPACELOG 7 EMPRUNT 3'!$Z$14:$Z$2000,0)),0)</f>
        <v>0</v>
      </c>
      <c r="CP59" s="17">
        <f>IFERROR(INDEX('SPACELOG 7 EMPRUNT 3'!$I$14:$I$2000,MATCH('SPACELOG 7 BP'!CP$2,'SPACELOG 7 EMPRUNT 3'!$Z$14:$Z$2000,0)),0)</f>
        <v>0</v>
      </c>
      <c r="CQ59" s="17">
        <f>IFERROR(INDEX('SPACELOG 7 EMPRUNT 3'!$I$14:$I$2000,MATCH('SPACELOG 7 BP'!CQ$2,'SPACELOG 7 EMPRUNT 3'!$Z$14:$Z$2000,0)),0)</f>
        <v>0</v>
      </c>
      <c r="CR59" s="319">
        <f t="shared" si="719"/>
        <v>0</v>
      </c>
      <c r="CS59" s="17">
        <f>IFERROR(INDEX('SPACELOG 7 EMPRUNT 3'!$I$14:$I$2000,MATCH('SPACELOG 7 BP'!CS$2,'SPACELOG 7 EMPRUNT 3'!$Z$14:$Z$2000,0)),0)</f>
        <v>0</v>
      </c>
      <c r="CT59" s="17">
        <f>IFERROR(INDEX('SPACELOG 7 EMPRUNT 3'!$I$14:$I$2000,MATCH('SPACELOG 7 BP'!CT$2,'SPACELOG 7 EMPRUNT 3'!$Z$14:$Z$2000,0)),0)</f>
        <v>0</v>
      </c>
      <c r="CU59" s="17">
        <f>IFERROR(INDEX('SPACELOG 7 EMPRUNT 3'!$I$14:$I$2000,MATCH('SPACELOG 7 BP'!CU$2,'SPACELOG 7 EMPRUNT 3'!$Z$14:$Z$2000,0)),0)</f>
        <v>0</v>
      </c>
      <c r="CV59" s="17">
        <f>IFERROR(INDEX('SPACELOG 7 EMPRUNT 3'!$I$14:$I$2000,MATCH('SPACELOG 7 BP'!CV$2,'SPACELOG 7 EMPRUNT 3'!$Z$14:$Z$2000,0)),0)</f>
        <v>0</v>
      </c>
      <c r="CW59" s="17">
        <f>IFERROR(INDEX('SPACELOG 7 EMPRUNT 3'!$I$14:$I$2000,MATCH('SPACELOG 7 BP'!CW$2,'SPACELOG 7 EMPRUNT 3'!$Z$14:$Z$2000,0)),0)</f>
        <v>0</v>
      </c>
      <c r="CX59" s="17">
        <f>IFERROR(INDEX('SPACELOG 7 EMPRUNT 3'!$I$14:$I$2000,MATCH('SPACELOG 7 BP'!CX$2,'SPACELOG 7 EMPRUNT 3'!$Z$14:$Z$2000,0)),0)</f>
        <v>0</v>
      </c>
      <c r="CY59" s="17">
        <f>IFERROR(INDEX('SPACELOG 7 EMPRUNT 3'!$I$14:$I$2000,MATCH('SPACELOG 7 BP'!CY$2,'SPACELOG 7 EMPRUNT 3'!$Z$14:$Z$2000,0)),0)</f>
        <v>0</v>
      </c>
      <c r="CZ59" s="17">
        <f>IFERROR(INDEX('SPACELOG 7 EMPRUNT 3'!$I$14:$I$2000,MATCH('SPACELOG 7 BP'!CZ$2,'SPACELOG 7 EMPRUNT 3'!$Z$14:$Z$2000,0)),0)</f>
        <v>0</v>
      </c>
      <c r="DA59" s="17">
        <f>IFERROR(INDEX('SPACELOG 7 EMPRUNT 3'!$I$14:$I$2000,MATCH('SPACELOG 7 BP'!DA$2,'SPACELOG 7 EMPRUNT 3'!$Z$14:$Z$2000,0)),0)</f>
        <v>0</v>
      </c>
      <c r="DB59" s="17">
        <f>IFERROR(INDEX('SPACELOG 7 EMPRUNT 3'!$I$14:$I$2000,MATCH('SPACELOG 7 BP'!DB$2,'SPACELOG 7 EMPRUNT 3'!$Z$14:$Z$2000,0)),0)</f>
        <v>0</v>
      </c>
      <c r="DC59" s="17">
        <f>IFERROR(INDEX('SPACELOG 7 EMPRUNT 3'!$I$14:$I$2000,MATCH('SPACELOG 7 BP'!DC$2,'SPACELOG 7 EMPRUNT 3'!$Z$14:$Z$2000,0)),0)</f>
        <v>0</v>
      </c>
      <c r="DD59" s="17">
        <f>IFERROR(INDEX('SPACELOG 7 EMPRUNT 3'!$I$14:$I$2000,MATCH('SPACELOG 7 BP'!DD$2,'SPACELOG 7 EMPRUNT 3'!$Z$14:$Z$2000,0)),0)</f>
        <v>0</v>
      </c>
      <c r="DE59" s="319">
        <f t="shared" si="720"/>
        <v>0</v>
      </c>
      <c r="DF59" s="17">
        <f>IFERROR(INDEX('SPACELOG 7 EMPRUNT 3'!$I$14:$I$2000,MATCH('SPACELOG 7 BP'!DF$2,'SPACELOG 7 EMPRUNT 3'!$Z$14:$Z$2000,0)),0)</f>
        <v>0</v>
      </c>
      <c r="DG59" s="17">
        <f>IFERROR(INDEX('SPACELOG 7 EMPRUNT 3'!$I$14:$I$2000,MATCH('SPACELOG 7 BP'!DG$2,'SPACELOG 7 EMPRUNT 3'!$Z$14:$Z$2000,0)),0)</f>
        <v>0</v>
      </c>
      <c r="DH59" s="17">
        <f>IFERROR(INDEX('SPACELOG 7 EMPRUNT 3'!$I$14:$I$2000,MATCH('SPACELOG 7 BP'!DH$2,'SPACELOG 7 EMPRUNT 3'!$Z$14:$Z$2000,0)),0)</f>
        <v>0</v>
      </c>
      <c r="DI59" s="17">
        <f>IFERROR(INDEX('SPACELOG 7 EMPRUNT 3'!$I$14:$I$2000,MATCH('SPACELOG 7 BP'!DI$2,'SPACELOG 7 EMPRUNT 3'!$Z$14:$Z$2000,0)),0)</f>
        <v>0</v>
      </c>
      <c r="DJ59" s="17">
        <f>IFERROR(INDEX('SPACELOG 7 EMPRUNT 3'!$I$14:$I$2000,MATCH('SPACELOG 7 BP'!DJ$2,'SPACELOG 7 EMPRUNT 3'!$Z$14:$Z$2000,0)),0)</f>
        <v>0</v>
      </c>
      <c r="DK59" s="17">
        <f>IFERROR(INDEX('SPACELOG 7 EMPRUNT 3'!$I$14:$I$2000,MATCH('SPACELOG 7 BP'!DK$2,'SPACELOG 7 EMPRUNT 3'!$Z$14:$Z$2000,0)),0)</f>
        <v>0</v>
      </c>
      <c r="DL59" s="17">
        <f>IFERROR(INDEX('SPACELOG 7 EMPRUNT 3'!$I$14:$I$2000,MATCH('SPACELOG 7 BP'!DL$2,'SPACELOG 7 EMPRUNT 3'!$Z$14:$Z$2000,0)),0)</f>
        <v>0</v>
      </c>
      <c r="DM59" s="17">
        <f>IFERROR(INDEX('SPACELOG 7 EMPRUNT 3'!$I$14:$I$2000,MATCH('SPACELOG 7 BP'!DM$2,'SPACELOG 7 EMPRUNT 3'!$Z$14:$Z$2000,0)),0)</f>
        <v>0</v>
      </c>
      <c r="DN59" s="17">
        <f>IFERROR(INDEX('SPACELOG 7 EMPRUNT 3'!$I$14:$I$2000,MATCH('SPACELOG 7 BP'!DN$2,'SPACELOG 7 EMPRUNT 3'!$Z$14:$Z$2000,0)),0)</f>
        <v>0</v>
      </c>
      <c r="DO59" s="17">
        <f>IFERROR(INDEX('SPACELOG 7 EMPRUNT 3'!$I$14:$I$2000,MATCH('SPACELOG 7 BP'!DO$2,'SPACELOG 7 EMPRUNT 3'!$Z$14:$Z$2000,0)),0)</f>
        <v>0</v>
      </c>
      <c r="DP59" s="17">
        <f>IFERROR(INDEX('SPACELOG 7 EMPRUNT 3'!$I$14:$I$2000,MATCH('SPACELOG 7 BP'!DP$2,'SPACELOG 7 EMPRUNT 3'!$Z$14:$Z$2000,0)),0)</f>
        <v>0</v>
      </c>
      <c r="DQ59" s="17">
        <f>IFERROR(INDEX('SPACELOG 7 EMPRUNT 3'!$I$14:$I$2000,MATCH('SPACELOG 7 BP'!DQ$2,'SPACELOG 7 EMPRUNT 3'!$Z$14:$Z$2000,0)),0)</f>
        <v>0</v>
      </c>
      <c r="DR59" s="319">
        <f t="shared" si="721"/>
        <v>0</v>
      </c>
      <c r="DS59" s="17">
        <f>IFERROR(INDEX('SPACELOG 7 EMPRUNT 3'!$I$14:$I$2000,MATCH('SPACELOG 7 BP'!DS$2,'SPACELOG 7 EMPRUNT 3'!$Z$14:$Z$2000,0)),0)</f>
        <v>0</v>
      </c>
      <c r="DT59" s="17">
        <f>IFERROR(INDEX('SPACELOG 7 EMPRUNT 3'!$I$14:$I$2000,MATCH('SPACELOG 7 BP'!DT$2,'SPACELOG 7 EMPRUNT 3'!$Z$14:$Z$2000,0)),0)</f>
        <v>0</v>
      </c>
      <c r="DU59" s="17">
        <f>IFERROR(INDEX('SPACELOG 7 EMPRUNT 3'!$I$14:$I$2000,MATCH('SPACELOG 7 BP'!DU$2,'SPACELOG 7 EMPRUNT 3'!$Z$14:$Z$2000,0)),0)</f>
        <v>0</v>
      </c>
      <c r="DV59" s="17">
        <f>IFERROR(INDEX('SPACELOG 7 EMPRUNT 3'!$I$14:$I$2000,MATCH('SPACELOG 7 BP'!DV$2,'SPACELOG 7 EMPRUNT 3'!$Z$14:$Z$2000,0)),0)</f>
        <v>0</v>
      </c>
      <c r="DW59" s="17">
        <f>IFERROR(INDEX('SPACELOG 7 EMPRUNT 3'!$I$14:$I$2000,MATCH('SPACELOG 7 BP'!DW$2,'SPACELOG 7 EMPRUNT 3'!$Z$14:$Z$2000,0)),0)</f>
        <v>0</v>
      </c>
      <c r="DX59" s="17">
        <f>IFERROR(INDEX('SPACELOG 7 EMPRUNT 3'!$I$14:$I$2000,MATCH('SPACELOG 7 BP'!DX$2,'SPACELOG 7 EMPRUNT 3'!$Z$14:$Z$2000,0)),0)</f>
        <v>0</v>
      </c>
      <c r="DY59" s="17">
        <f>IFERROR(INDEX('SPACELOG 7 EMPRUNT 3'!$I$14:$I$2000,MATCH('SPACELOG 7 BP'!DY$2,'SPACELOG 7 EMPRUNT 3'!$Z$14:$Z$2000,0)),0)</f>
        <v>0</v>
      </c>
      <c r="DZ59" s="17">
        <f>IFERROR(INDEX('SPACELOG 7 EMPRUNT 3'!$I$14:$I$2000,MATCH('SPACELOG 7 BP'!DZ$2,'SPACELOG 7 EMPRUNT 3'!$Z$14:$Z$2000,0)),0)</f>
        <v>0</v>
      </c>
      <c r="EA59" s="17">
        <f>IFERROR(INDEX('SPACELOG 7 EMPRUNT 3'!$I$14:$I$2000,MATCH('SPACELOG 7 BP'!EA$2,'SPACELOG 7 EMPRUNT 3'!$Z$14:$Z$2000,0)),0)</f>
        <v>0</v>
      </c>
      <c r="EB59" s="17">
        <f>IFERROR(INDEX('SPACELOG 7 EMPRUNT 3'!$I$14:$I$2000,MATCH('SPACELOG 7 BP'!EB$2,'SPACELOG 7 EMPRUNT 3'!$Z$14:$Z$2000,0)),0)</f>
        <v>0</v>
      </c>
      <c r="EC59" s="17">
        <f>IFERROR(INDEX('SPACELOG 7 EMPRUNT 3'!$I$14:$I$2000,MATCH('SPACELOG 7 BP'!EC$2,'SPACELOG 7 EMPRUNT 3'!$Z$14:$Z$2000,0)),0)</f>
        <v>0</v>
      </c>
      <c r="ED59" s="17">
        <f>IFERROR(INDEX('SPACELOG 7 EMPRUNT 3'!$I$14:$I$2000,MATCH('SPACELOG 7 BP'!ED$2,'SPACELOG 7 EMPRUNT 3'!$Z$14:$Z$2000,0)),0)</f>
        <v>0</v>
      </c>
      <c r="EE59" s="319">
        <f t="shared" si="722"/>
        <v>0</v>
      </c>
    </row>
    <row r="60" spans="1:135" x14ac:dyDescent="0.2">
      <c r="A60" s="13" t="s">
        <v>7</v>
      </c>
      <c r="B60" s="17" t="str">
        <f>'SPACELOG 7 EMPRUNT 3'!I5</f>
        <v/>
      </c>
      <c r="D60" s="2" t="s">
        <v>51</v>
      </c>
      <c r="E60" s="41"/>
      <c r="F60" s="17">
        <f>F55-F57-F58-F59</f>
        <v>0</v>
      </c>
      <c r="G60" s="17">
        <f t="shared" ref="G60:Q60" si="724">G55-G57-G58-G59</f>
        <v>0</v>
      </c>
      <c r="H60" s="17">
        <f t="shared" si="724"/>
        <v>0</v>
      </c>
      <c r="I60" s="17">
        <f t="shared" si="724"/>
        <v>0</v>
      </c>
      <c r="J60" s="17">
        <f t="shared" si="724"/>
        <v>0</v>
      </c>
      <c r="K60" s="17">
        <f t="shared" si="724"/>
        <v>0</v>
      </c>
      <c r="L60" s="17">
        <f t="shared" si="724"/>
        <v>0</v>
      </c>
      <c r="M60" s="17">
        <f t="shared" si="724"/>
        <v>0</v>
      </c>
      <c r="N60" s="17">
        <f t="shared" si="724"/>
        <v>0</v>
      </c>
      <c r="O60" s="17">
        <f t="shared" si="724"/>
        <v>0</v>
      </c>
      <c r="P60" s="17">
        <f t="shared" si="724"/>
        <v>0</v>
      </c>
      <c r="Q60" s="17">
        <f t="shared" si="724"/>
        <v>0</v>
      </c>
      <c r="R60" s="319">
        <f>SUM(F60:Q60)</f>
        <v>0</v>
      </c>
      <c r="S60" s="17">
        <f>S55-S57-S58-S59</f>
        <v>0</v>
      </c>
      <c r="T60" s="17">
        <f t="shared" ref="T60" si="725">T55-T57-T58-T59</f>
        <v>0</v>
      </c>
      <c r="U60" s="17">
        <f t="shared" ref="U60" si="726">U55-U57-U58-U59</f>
        <v>0</v>
      </c>
      <c r="V60" s="17">
        <f t="shared" ref="V60" si="727">V55-V57-V58-V59</f>
        <v>0</v>
      </c>
      <c r="W60" s="17">
        <f t="shared" ref="W60" si="728">W55-W57-W58-W59</f>
        <v>0</v>
      </c>
      <c r="X60" s="17">
        <f t="shared" ref="X60" si="729">X55-X57-X58-X59</f>
        <v>0</v>
      </c>
      <c r="Y60" s="17">
        <f t="shared" ref="Y60" si="730">Y55-Y57-Y58-Y59</f>
        <v>0</v>
      </c>
      <c r="Z60" s="17">
        <f t="shared" ref="Z60" si="731">Z55-Z57-Z58-Z59</f>
        <v>0</v>
      </c>
      <c r="AA60" s="17">
        <f t="shared" ref="AA60" si="732">AA55-AA57-AA58-AA59</f>
        <v>0</v>
      </c>
      <c r="AB60" s="17">
        <f t="shared" ref="AB60" si="733">AB55-AB57-AB58-AB59</f>
        <v>0</v>
      </c>
      <c r="AC60" s="17">
        <f t="shared" ref="AC60" si="734">AC55-AC57-AC58-AC59</f>
        <v>0</v>
      </c>
      <c r="AD60" s="17">
        <f t="shared" ref="AD60" si="735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736">AG55-AG57-AG58-AG59</f>
        <v>0</v>
      </c>
      <c r="AH60" s="17">
        <f t="shared" ref="AH60" si="737">AH55-AH57-AH58-AH59</f>
        <v>0</v>
      </c>
      <c r="AI60" s="17">
        <f t="shared" ref="AI60" si="738">AI55-AI57-AI58-AI59</f>
        <v>0</v>
      </c>
      <c r="AJ60" s="17">
        <f t="shared" ref="AJ60" si="739">AJ55-AJ57-AJ58-AJ59</f>
        <v>0</v>
      </c>
      <c r="AK60" s="17">
        <f t="shared" ref="AK60" si="740">AK55-AK57-AK58-AK59</f>
        <v>0</v>
      </c>
      <c r="AL60" s="17">
        <f t="shared" ref="AL60" si="741">AL55-AL57-AL58-AL59</f>
        <v>0</v>
      </c>
      <c r="AM60" s="17">
        <f t="shared" ref="AM60" si="742">AM55-AM57-AM58-AM59</f>
        <v>0</v>
      </c>
      <c r="AN60" s="17">
        <f t="shared" ref="AN60" si="743">AN55-AN57-AN58-AN59</f>
        <v>0</v>
      </c>
      <c r="AO60" s="17">
        <f t="shared" ref="AO60" si="744">AO55-AO57-AO58-AO59</f>
        <v>0</v>
      </c>
      <c r="AP60" s="17">
        <f t="shared" ref="AP60" si="745">AP55-AP57-AP58-AP59</f>
        <v>0</v>
      </c>
      <c r="AQ60" s="17">
        <f t="shared" ref="AQ60" si="746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747">AT55-AT57-AT58-AT59</f>
        <v>0</v>
      </c>
      <c r="AU60" s="17">
        <f t="shared" ref="AU60" si="748">AU55-AU57-AU58-AU59</f>
        <v>0</v>
      </c>
      <c r="AV60" s="17">
        <f t="shared" ref="AV60" si="749">AV55-AV57-AV58-AV59</f>
        <v>0</v>
      </c>
      <c r="AW60" s="17">
        <f t="shared" ref="AW60" si="750">AW55-AW57-AW58-AW59</f>
        <v>0</v>
      </c>
      <c r="AX60" s="17">
        <f t="shared" ref="AX60" si="751">AX55-AX57-AX58-AX59</f>
        <v>0</v>
      </c>
      <c r="AY60" s="17">
        <f t="shared" ref="AY60" si="752">AY55-AY57-AY58-AY59</f>
        <v>0</v>
      </c>
      <c r="AZ60" s="17">
        <f t="shared" ref="AZ60" si="753">AZ55-AZ57-AZ58-AZ59</f>
        <v>0</v>
      </c>
      <c r="BA60" s="17">
        <f t="shared" ref="BA60" si="754">BA55-BA57-BA58-BA59</f>
        <v>0</v>
      </c>
      <c r="BB60" s="17">
        <f t="shared" ref="BB60" si="755">BB55-BB57-BB58-BB59</f>
        <v>0</v>
      </c>
      <c r="BC60" s="17">
        <f t="shared" ref="BC60" si="756">BC55-BC57-BC58-BC59</f>
        <v>0</v>
      </c>
      <c r="BD60" s="17">
        <f t="shared" ref="BD60" si="757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758">BG55-BG57-BG58-BG59</f>
        <v>0</v>
      </c>
      <c r="BH60" s="17">
        <f t="shared" ref="BH60" si="759">BH55-BH57-BH58-BH59</f>
        <v>0</v>
      </c>
      <c r="BI60" s="17">
        <f t="shared" ref="BI60" si="760">BI55-BI57-BI58-BI59</f>
        <v>0</v>
      </c>
      <c r="BJ60" s="17">
        <f t="shared" ref="BJ60" si="761">BJ55-BJ57-BJ58-BJ59</f>
        <v>0</v>
      </c>
      <c r="BK60" s="17">
        <f t="shared" ref="BK60" si="762">BK55-BK57-BK58-BK59</f>
        <v>0</v>
      </c>
      <c r="BL60" s="17">
        <f t="shared" ref="BL60" si="763">BL55-BL57-BL58-BL59</f>
        <v>0</v>
      </c>
      <c r="BM60" s="17">
        <f t="shared" ref="BM60" si="764">BM55-BM57-BM58-BM59</f>
        <v>0</v>
      </c>
      <c r="BN60" s="17">
        <f t="shared" ref="BN60" si="765">BN55-BN57-BN58-BN59</f>
        <v>0</v>
      </c>
      <c r="BO60" s="17">
        <f t="shared" ref="BO60" si="766">BO55-BO57-BO58-BO59</f>
        <v>0</v>
      </c>
      <c r="BP60" s="17">
        <f t="shared" ref="BP60" si="767">BP55-BP57-BP58-BP59</f>
        <v>0</v>
      </c>
      <c r="BQ60" s="17">
        <f t="shared" ref="BQ60" si="768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769">BT55-BT57-BT58-BT59</f>
        <v>0</v>
      </c>
      <c r="BU60" s="17">
        <f t="shared" ref="BU60" si="770">BU55-BU57-BU58-BU59</f>
        <v>0</v>
      </c>
      <c r="BV60" s="17">
        <f t="shared" ref="BV60" si="771">BV55-BV57-BV58-BV59</f>
        <v>0</v>
      </c>
      <c r="BW60" s="17">
        <f t="shared" ref="BW60" si="772">BW55-BW57-BW58-BW59</f>
        <v>0</v>
      </c>
      <c r="BX60" s="17">
        <f t="shared" ref="BX60" si="773">BX55-BX57-BX58-BX59</f>
        <v>0</v>
      </c>
      <c r="BY60" s="17">
        <f t="shared" ref="BY60" si="774">BY55-BY57-BY58-BY59</f>
        <v>0</v>
      </c>
      <c r="BZ60" s="17">
        <f t="shared" ref="BZ60" si="775">BZ55-BZ57-BZ58-BZ59</f>
        <v>0</v>
      </c>
      <c r="CA60" s="17">
        <f t="shared" ref="CA60" si="776">CA55-CA57-CA58-CA59</f>
        <v>0</v>
      </c>
      <c r="CB60" s="17">
        <f t="shared" ref="CB60" si="777">CB55-CB57-CB58-CB59</f>
        <v>0</v>
      </c>
      <c r="CC60" s="17">
        <f t="shared" ref="CC60" si="778">CC55-CC57-CC58-CC59</f>
        <v>0</v>
      </c>
      <c r="CD60" s="17">
        <f t="shared" ref="CD60" si="779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780">CG55-CG57-CG58-CG59</f>
        <v>0</v>
      </c>
      <c r="CH60" s="17">
        <f t="shared" ref="CH60" si="781">CH55-CH57-CH58-CH59</f>
        <v>0</v>
      </c>
      <c r="CI60" s="17">
        <f t="shared" ref="CI60" si="782">CI55-CI57-CI58-CI59</f>
        <v>0</v>
      </c>
      <c r="CJ60" s="17">
        <f t="shared" ref="CJ60" si="783">CJ55-CJ57-CJ58-CJ59</f>
        <v>0</v>
      </c>
      <c r="CK60" s="17">
        <f t="shared" ref="CK60" si="784">CK55-CK57-CK58-CK59</f>
        <v>0</v>
      </c>
      <c r="CL60" s="17">
        <f t="shared" ref="CL60" si="785">CL55-CL57-CL58-CL59</f>
        <v>0</v>
      </c>
      <c r="CM60" s="17">
        <f t="shared" ref="CM60" si="786">CM55-CM57-CM58-CM59</f>
        <v>0</v>
      </c>
      <c r="CN60" s="17">
        <f t="shared" ref="CN60" si="787">CN55-CN57-CN58-CN59</f>
        <v>0</v>
      </c>
      <c r="CO60" s="17">
        <f t="shared" ref="CO60" si="788">CO55-CO57-CO58-CO59</f>
        <v>0</v>
      </c>
      <c r="CP60" s="17">
        <f t="shared" ref="CP60" si="789">CP55-CP57-CP58-CP59</f>
        <v>0</v>
      </c>
      <c r="CQ60" s="17">
        <f t="shared" ref="CQ60" si="790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791">CT55-CT57-CT58-CT59</f>
        <v>0</v>
      </c>
      <c r="CU60" s="17">
        <f t="shared" ref="CU60" si="792">CU55-CU57-CU58-CU59</f>
        <v>0</v>
      </c>
      <c r="CV60" s="17">
        <f t="shared" ref="CV60" si="793">CV55-CV57-CV58-CV59</f>
        <v>0</v>
      </c>
      <c r="CW60" s="17">
        <f t="shared" ref="CW60" si="794">CW55-CW57-CW58-CW59</f>
        <v>0</v>
      </c>
      <c r="CX60" s="17">
        <f t="shared" ref="CX60" si="795">CX55-CX57-CX58-CX59</f>
        <v>0</v>
      </c>
      <c r="CY60" s="17">
        <f t="shared" ref="CY60" si="796">CY55-CY57-CY58-CY59</f>
        <v>0</v>
      </c>
      <c r="CZ60" s="17">
        <f t="shared" ref="CZ60" si="797">CZ55-CZ57-CZ58-CZ59</f>
        <v>0</v>
      </c>
      <c r="DA60" s="17">
        <f t="shared" ref="DA60" si="798">DA55-DA57-DA58-DA59</f>
        <v>0</v>
      </c>
      <c r="DB60" s="17">
        <f t="shared" ref="DB60" si="799">DB55-DB57-DB58-DB59</f>
        <v>0</v>
      </c>
      <c r="DC60" s="17">
        <f t="shared" ref="DC60" si="800">DC55-DC57-DC58-DC59</f>
        <v>0</v>
      </c>
      <c r="DD60" s="17">
        <f t="shared" ref="DD60" si="801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802">DG55-DG57-DG58-DG59</f>
        <v>0</v>
      </c>
      <c r="DH60" s="17">
        <f t="shared" ref="DH60" si="803">DH55-DH57-DH58-DH59</f>
        <v>0</v>
      </c>
      <c r="DI60" s="17">
        <f t="shared" ref="DI60" si="804">DI55-DI57-DI58-DI59</f>
        <v>0</v>
      </c>
      <c r="DJ60" s="17">
        <f t="shared" ref="DJ60" si="805">DJ55-DJ57-DJ58-DJ59</f>
        <v>0</v>
      </c>
      <c r="DK60" s="17">
        <f t="shared" ref="DK60" si="806">DK55-DK57-DK58-DK59</f>
        <v>0</v>
      </c>
      <c r="DL60" s="17">
        <f t="shared" ref="DL60" si="807">DL55-DL57-DL58-DL59</f>
        <v>0</v>
      </c>
      <c r="DM60" s="17">
        <f t="shared" ref="DM60" si="808">DM55-DM57-DM58-DM59</f>
        <v>0</v>
      </c>
      <c r="DN60" s="17">
        <f t="shared" ref="DN60" si="809">DN55-DN57-DN58-DN59</f>
        <v>0</v>
      </c>
      <c r="DO60" s="17">
        <f t="shared" ref="DO60" si="810">DO55-DO57-DO58-DO59</f>
        <v>0</v>
      </c>
      <c r="DP60" s="17">
        <f t="shared" ref="DP60" si="811">DP55-DP57-DP58-DP59</f>
        <v>0</v>
      </c>
      <c r="DQ60" s="17">
        <f t="shared" ref="DQ60" si="812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813">DT55-DT57-DT58-DT59</f>
        <v>0</v>
      </c>
      <c r="DU60" s="17">
        <f t="shared" ref="DU60" si="814">DU55-DU57-DU58-DU59</f>
        <v>0</v>
      </c>
      <c r="DV60" s="17">
        <f t="shared" ref="DV60" si="815">DV55-DV57-DV58-DV59</f>
        <v>0</v>
      </c>
      <c r="DW60" s="17">
        <f t="shared" ref="DW60" si="816">DW55-DW57-DW58-DW59</f>
        <v>0</v>
      </c>
      <c r="DX60" s="17">
        <f t="shared" ref="DX60" si="817">DX55-DX57-DX58-DX59</f>
        <v>0</v>
      </c>
      <c r="DY60" s="17">
        <f t="shared" ref="DY60" si="818">DY55-DY57-DY58-DY59</f>
        <v>0</v>
      </c>
      <c r="DZ60" s="17">
        <f t="shared" ref="DZ60" si="819">DZ55-DZ57-DZ58-DZ59</f>
        <v>0</v>
      </c>
      <c r="EA60" s="17">
        <f t="shared" ref="EA60" si="820">EA55-EA57-EA58-EA59</f>
        <v>0</v>
      </c>
      <c r="EB60" s="17">
        <f t="shared" ref="EB60" si="821">EB55-EB57-EB58-EB59</f>
        <v>0</v>
      </c>
      <c r="EC60" s="17">
        <f t="shared" ref="EC60" si="822">EC55-EC57-EC58-EC59</f>
        <v>0</v>
      </c>
      <c r="ED60" s="17">
        <f t="shared" ref="ED60" si="823">ED55-ED57-ED58-ED59</f>
        <v>0</v>
      </c>
      <c r="EE60" s="319">
        <f>SUM(DS60:ED60)</f>
        <v>0</v>
      </c>
    </row>
    <row r="61" spans="1:135" x14ac:dyDescent="0.2">
      <c r="A61" s="29" t="s">
        <v>72</v>
      </c>
      <c r="B61" s="27">
        <f>'SPACELOG 7 EMPRUNT 3'!E9</f>
        <v>46357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824">IF(G60&gt;0,G60*$C$65,0)</f>
        <v>0</v>
      </c>
      <c r="H62" s="17">
        <f t="shared" si="824"/>
        <v>0</v>
      </c>
      <c r="I62" s="17">
        <f t="shared" si="824"/>
        <v>0</v>
      </c>
      <c r="J62" s="17">
        <f t="shared" si="824"/>
        <v>0</v>
      </c>
      <c r="K62" s="17">
        <f t="shared" si="824"/>
        <v>0</v>
      </c>
      <c r="L62" s="17">
        <f t="shared" si="824"/>
        <v>0</v>
      </c>
      <c r="M62" s="17">
        <f t="shared" si="824"/>
        <v>0</v>
      </c>
      <c r="N62" s="17">
        <f t="shared" si="824"/>
        <v>0</v>
      </c>
      <c r="O62" s="17">
        <f t="shared" si="824"/>
        <v>0</v>
      </c>
      <c r="P62" s="17">
        <f t="shared" si="824"/>
        <v>0</v>
      </c>
      <c r="Q62" s="17">
        <f t="shared" si="824"/>
        <v>0</v>
      </c>
      <c r="R62" s="319">
        <f t="shared" ref="R62" si="825">SUM(F62:Q62)</f>
        <v>0</v>
      </c>
      <c r="S62" s="17">
        <f>IF(S60&gt;0,S60*$C$65,0)</f>
        <v>0</v>
      </c>
      <c r="T62" s="17">
        <f t="shared" ref="T62:AD62" si="826">IF(T60&gt;0,T60*$C$65,0)</f>
        <v>0</v>
      </c>
      <c r="U62" s="17">
        <f t="shared" si="826"/>
        <v>0</v>
      </c>
      <c r="V62" s="17">
        <f t="shared" si="826"/>
        <v>0</v>
      </c>
      <c r="W62" s="17">
        <f t="shared" si="826"/>
        <v>0</v>
      </c>
      <c r="X62" s="17">
        <f t="shared" si="826"/>
        <v>0</v>
      </c>
      <c r="Y62" s="17">
        <f t="shared" si="826"/>
        <v>0</v>
      </c>
      <c r="Z62" s="17">
        <f t="shared" si="826"/>
        <v>0</v>
      </c>
      <c r="AA62" s="17">
        <f t="shared" si="826"/>
        <v>0</v>
      </c>
      <c r="AB62" s="17">
        <f t="shared" si="826"/>
        <v>0</v>
      </c>
      <c r="AC62" s="17">
        <f t="shared" si="826"/>
        <v>0</v>
      </c>
      <c r="AD62" s="17">
        <f t="shared" si="826"/>
        <v>0</v>
      </c>
      <c r="AE62" s="319">
        <f t="shared" ref="AE62" si="827">SUM(S62:AD62)</f>
        <v>0</v>
      </c>
      <c r="AF62" s="17">
        <f>IF(AF60&gt;0,AF60*$C$65,0)</f>
        <v>0</v>
      </c>
      <c r="AG62" s="17">
        <f t="shared" ref="AG62:AQ62" si="828">IF(AG60&gt;0,AG60*$C$65,0)</f>
        <v>0</v>
      </c>
      <c r="AH62" s="17">
        <f t="shared" si="828"/>
        <v>0</v>
      </c>
      <c r="AI62" s="17">
        <f t="shared" si="828"/>
        <v>0</v>
      </c>
      <c r="AJ62" s="17">
        <f t="shared" si="828"/>
        <v>0</v>
      </c>
      <c r="AK62" s="17">
        <f t="shared" si="828"/>
        <v>0</v>
      </c>
      <c r="AL62" s="17">
        <f t="shared" si="828"/>
        <v>0</v>
      </c>
      <c r="AM62" s="17">
        <f t="shared" si="828"/>
        <v>0</v>
      </c>
      <c r="AN62" s="17">
        <f t="shared" si="828"/>
        <v>0</v>
      </c>
      <c r="AO62" s="17">
        <f t="shared" si="828"/>
        <v>0</v>
      </c>
      <c r="AP62" s="17">
        <f t="shared" si="828"/>
        <v>0</v>
      </c>
      <c r="AQ62" s="17">
        <f t="shared" si="828"/>
        <v>0</v>
      </c>
      <c r="AR62" s="319">
        <f t="shared" ref="AR62" si="829">SUM(AF62:AQ62)</f>
        <v>0</v>
      </c>
      <c r="AS62" s="17">
        <f>IF(AS60&gt;0,AS60*$C$65,0)</f>
        <v>0</v>
      </c>
      <c r="AT62" s="17">
        <f t="shared" ref="AT62:BD62" si="830">IF(AT60&gt;0,AT60*$C$65,0)</f>
        <v>0</v>
      </c>
      <c r="AU62" s="17">
        <f t="shared" si="830"/>
        <v>0</v>
      </c>
      <c r="AV62" s="17">
        <f t="shared" si="830"/>
        <v>0</v>
      </c>
      <c r="AW62" s="17">
        <f t="shared" si="830"/>
        <v>0</v>
      </c>
      <c r="AX62" s="17">
        <f t="shared" si="830"/>
        <v>0</v>
      </c>
      <c r="AY62" s="17">
        <f t="shared" si="830"/>
        <v>0</v>
      </c>
      <c r="AZ62" s="17">
        <f t="shared" si="830"/>
        <v>0</v>
      </c>
      <c r="BA62" s="17">
        <f t="shared" si="830"/>
        <v>0</v>
      </c>
      <c r="BB62" s="17">
        <f t="shared" si="830"/>
        <v>0</v>
      </c>
      <c r="BC62" s="17">
        <f t="shared" si="830"/>
        <v>0</v>
      </c>
      <c r="BD62" s="17">
        <f t="shared" si="830"/>
        <v>0</v>
      </c>
      <c r="BE62" s="319">
        <f t="shared" ref="BE62" si="831">SUM(AS62:BD62)</f>
        <v>0</v>
      </c>
      <c r="BF62" s="17">
        <f>IF(BF60&gt;0,BF60*$C$65,0)</f>
        <v>0</v>
      </c>
      <c r="BG62" s="17">
        <f t="shared" ref="BG62:BQ62" si="832">IF(BG60&gt;0,BG60*$C$65,0)</f>
        <v>0</v>
      </c>
      <c r="BH62" s="17">
        <f t="shared" si="832"/>
        <v>0</v>
      </c>
      <c r="BI62" s="17">
        <f t="shared" si="832"/>
        <v>0</v>
      </c>
      <c r="BJ62" s="17">
        <f t="shared" si="832"/>
        <v>0</v>
      </c>
      <c r="BK62" s="17">
        <f t="shared" si="832"/>
        <v>0</v>
      </c>
      <c r="BL62" s="17">
        <f t="shared" si="832"/>
        <v>0</v>
      </c>
      <c r="BM62" s="17">
        <f t="shared" si="832"/>
        <v>0</v>
      </c>
      <c r="BN62" s="17">
        <f t="shared" si="832"/>
        <v>0</v>
      </c>
      <c r="BO62" s="17">
        <f t="shared" si="832"/>
        <v>0</v>
      </c>
      <c r="BP62" s="17">
        <f t="shared" si="832"/>
        <v>0</v>
      </c>
      <c r="BQ62" s="17">
        <f t="shared" si="832"/>
        <v>0</v>
      </c>
      <c r="BR62" s="319">
        <f t="shared" ref="BR62" si="833">SUM(BF62:BQ62)</f>
        <v>0</v>
      </c>
      <c r="BS62" s="17">
        <f>IF(BS60&gt;0,BS60*$C$65,0)</f>
        <v>0</v>
      </c>
      <c r="BT62" s="17">
        <f t="shared" ref="BT62:CD62" si="834">IF(BT60&gt;0,BT60*$C$65,0)</f>
        <v>0</v>
      </c>
      <c r="BU62" s="17">
        <f t="shared" si="834"/>
        <v>0</v>
      </c>
      <c r="BV62" s="17">
        <f t="shared" si="834"/>
        <v>0</v>
      </c>
      <c r="BW62" s="17">
        <f t="shared" si="834"/>
        <v>0</v>
      </c>
      <c r="BX62" s="17">
        <f t="shared" si="834"/>
        <v>0</v>
      </c>
      <c r="BY62" s="17">
        <f t="shared" si="834"/>
        <v>0</v>
      </c>
      <c r="BZ62" s="17">
        <f t="shared" si="834"/>
        <v>0</v>
      </c>
      <c r="CA62" s="17">
        <f t="shared" si="834"/>
        <v>0</v>
      </c>
      <c r="CB62" s="17">
        <f t="shared" si="834"/>
        <v>0</v>
      </c>
      <c r="CC62" s="17">
        <f t="shared" si="834"/>
        <v>0</v>
      </c>
      <c r="CD62" s="17">
        <f t="shared" si="834"/>
        <v>0</v>
      </c>
      <c r="CE62" s="319">
        <f t="shared" ref="CE62" si="835">SUM(BS62:CD62)</f>
        <v>0</v>
      </c>
      <c r="CF62" s="17">
        <f>IF(CF60&gt;0,CF60*$C$65,0)</f>
        <v>0</v>
      </c>
      <c r="CG62" s="17">
        <f t="shared" ref="CG62:CQ62" si="836">IF(CG60&gt;0,CG60*$C$65,0)</f>
        <v>0</v>
      </c>
      <c r="CH62" s="17">
        <f t="shared" si="836"/>
        <v>0</v>
      </c>
      <c r="CI62" s="17">
        <f t="shared" si="836"/>
        <v>0</v>
      </c>
      <c r="CJ62" s="17">
        <f t="shared" si="836"/>
        <v>0</v>
      </c>
      <c r="CK62" s="17">
        <f t="shared" si="836"/>
        <v>0</v>
      </c>
      <c r="CL62" s="17">
        <f t="shared" si="836"/>
        <v>0</v>
      </c>
      <c r="CM62" s="17">
        <f t="shared" si="836"/>
        <v>0</v>
      </c>
      <c r="CN62" s="17">
        <f t="shared" si="836"/>
        <v>0</v>
      </c>
      <c r="CO62" s="17">
        <f t="shared" si="836"/>
        <v>0</v>
      </c>
      <c r="CP62" s="17">
        <f t="shared" si="836"/>
        <v>0</v>
      </c>
      <c r="CQ62" s="17">
        <f t="shared" si="836"/>
        <v>0</v>
      </c>
      <c r="CR62" s="319">
        <f t="shared" ref="CR62" si="837">SUM(CF62:CQ62)</f>
        <v>0</v>
      </c>
      <c r="CS62" s="17">
        <f>IF(CS60&gt;0,CS60*$C$65,0)</f>
        <v>0</v>
      </c>
      <c r="CT62" s="17">
        <f t="shared" ref="CT62:DD62" si="838">IF(CT60&gt;0,CT60*$C$65,0)</f>
        <v>0</v>
      </c>
      <c r="CU62" s="17">
        <f t="shared" si="838"/>
        <v>0</v>
      </c>
      <c r="CV62" s="17">
        <f t="shared" si="838"/>
        <v>0</v>
      </c>
      <c r="CW62" s="17">
        <f t="shared" si="838"/>
        <v>0</v>
      </c>
      <c r="CX62" s="17">
        <f t="shared" si="838"/>
        <v>0</v>
      </c>
      <c r="CY62" s="17">
        <f t="shared" si="838"/>
        <v>0</v>
      </c>
      <c r="CZ62" s="17">
        <f t="shared" si="838"/>
        <v>0</v>
      </c>
      <c r="DA62" s="17">
        <f t="shared" si="838"/>
        <v>0</v>
      </c>
      <c r="DB62" s="17">
        <f t="shared" si="838"/>
        <v>0</v>
      </c>
      <c r="DC62" s="17">
        <f t="shared" si="838"/>
        <v>0</v>
      </c>
      <c r="DD62" s="17">
        <f t="shared" si="838"/>
        <v>0</v>
      </c>
      <c r="DE62" s="319">
        <f t="shared" ref="DE62" si="839">SUM(CS62:DD62)</f>
        <v>0</v>
      </c>
      <c r="DF62" s="17">
        <f>IF(DF60&gt;0,DF60*$C$65,0)</f>
        <v>0</v>
      </c>
      <c r="DG62" s="17">
        <f t="shared" ref="DG62:DQ62" si="840">IF(DG60&gt;0,DG60*$C$65,0)</f>
        <v>0</v>
      </c>
      <c r="DH62" s="17">
        <f t="shared" si="840"/>
        <v>0</v>
      </c>
      <c r="DI62" s="17">
        <f t="shared" si="840"/>
        <v>0</v>
      </c>
      <c r="DJ62" s="17">
        <f t="shared" si="840"/>
        <v>0</v>
      </c>
      <c r="DK62" s="17">
        <f t="shared" si="840"/>
        <v>0</v>
      </c>
      <c r="DL62" s="17">
        <f t="shared" si="840"/>
        <v>0</v>
      </c>
      <c r="DM62" s="17">
        <f t="shared" si="840"/>
        <v>0</v>
      </c>
      <c r="DN62" s="17">
        <f t="shared" si="840"/>
        <v>0</v>
      </c>
      <c r="DO62" s="17">
        <f t="shared" si="840"/>
        <v>0</v>
      </c>
      <c r="DP62" s="17">
        <f t="shared" si="840"/>
        <v>0</v>
      </c>
      <c r="DQ62" s="17">
        <f t="shared" si="840"/>
        <v>0</v>
      </c>
      <c r="DR62" s="319">
        <f t="shared" ref="DR62" si="841">SUM(DF62:DQ62)</f>
        <v>0</v>
      </c>
      <c r="DS62" s="17">
        <f>IF(DS60&gt;0,DS60*$C$65,0)</f>
        <v>0</v>
      </c>
      <c r="DT62" s="17">
        <f t="shared" ref="DT62:ED62" si="842">IF(DT60&gt;0,DT60*$C$65,0)</f>
        <v>0</v>
      </c>
      <c r="DU62" s="17">
        <f t="shared" si="842"/>
        <v>0</v>
      </c>
      <c r="DV62" s="17">
        <f t="shared" si="842"/>
        <v>0</v>
      </c>
      <c r="DW62" s="17">
        <f t="shared" si="842"/>
        <v>0</v>
      </c>
      <c r="DX62" s="17">
        <f t="shared" si="842"/>
        <v>0</v>
      </c>
      <c r="DY62" s="17">
        <f t="shared" si="842"/>
        <v>0</v>
      </c>
      <c r="DZ62" s="17">
        <f t="shared" si="842"/>
        <v>0</v>
      </c>
      <c r="EA62" s="17">
        <f t="shared" si="842"/>
        <v>0</v>
      </c>
      <c r="EB62" s="17">
        <f t="shared" si="842"/>
        <v>0</v>
      </c>
      <c r="EC62" s="17">
        <f t="shared" si="842"/>
        <v>0</v>
      </c>
      <c r="ED62" s="17">
        <f t="shared" si="842"/>
        <v>0</v>
      </c>
      <c r="EE62" s="391">
        <f t="shared" ref="EE62" si="843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844">F60-F62</f>
        <v>0</v>
      </c>
      <c r="G64" s="17">
        <f t="shared" si="844"/>
        <v>0</v>
      </c>
      <c r="H64" s="17">
        <f t="shared" si="844"/>
        <v>0</v>
      </c>
      <c r="I64" s="17">
        <f t="shared" si="844"/>
        <v>0</v>
      </c>
      <c r="J64" s="17">
        <f t="shared" si="844"/>
        <v>0</v>
      </c>
      <c r="K64" s="17">
        <f t="shared" si="844"/>
        <v>0</v>
      </c>
      <c r="L64" s="17">
        <f t="shared" si="844"/>
        <v>0</v>
      </c>
      <c r="M64" s="17">
        <f t="shared" si="844"/>
        <v>0</v>
      </c>
      <c r="N64" s="17">
        <f t="shared" si="844"/>
        <v>0</v>
      </c>
      <c r="O64" s="17">
        <f t="shared" si="844"/>
        <v>0</v>
      </c>
      <c r="P64" s="17">
        <f t="shared" si="844"/>
        <v>0</v>
      </c>
      <c r="Q64" s="17">
        <f t="shared" si="844"/>
        <v>0</v>
      </c>
      <c r="R64" s="319">
        <f t="shared" ref="R64" si="845">SUM(F64:Q64)</f>
        <v>0</v>
      </c>
      <c r="S64" s="17">
        <f t="shared" ref="S64:AD64" si="846">S60-S62</f>
        <v>0</v>
      </c>
      <c r="T64" s="17">
        <f t="shared" si="846"/>
        <v>0</v>
      </c>
      <c r="U64" s="17">
        <f t="shared" si="846"/>
        <v>0</v>
      </c>
      <c r="V64" s="17">
        <f t="shared" si="846"/>
        <v>0</v>
      </c>
      <c r="W64" s="17">
        <f t="shared" si="846"/>
        <v>0</v>
      </c>
      <c r="X64" s="17">
        <f t="shared" si="846"/>
        <v>0</v>
      </c>
      <c r="Y64" s="17">
        <f t="shared" si="846"/>
        <v>0</v>
      </c>
      <c r="Z64" s="17">
        <f t="shared" si="846"/>
        <v>0</v>
      </c>
      <c r="AA64" s="17">
        <f t="shared" si="846"/>
        <v>0</v>
      </c>
      <c r="AB64" s="17">
        <f t="shared" si="846"/>
        <v>0</v>
      </c>
      <c r="AC64" s="17">
        <f t="shared" si="846"/>
        <v>0</v>
      </c>
      <c r="AD64" s="17">
        <f t="shared" si="846"/>
        <v>0</v>
      </c>
      <c r="AE64" s="319">
        <f t="shared" ref="AE64" si="847">SUM(S64:AD64)</f>
        <v>0</v>
      </c>
      <c r="AF64" s="17">
        <f t="shared" ref="AF64:AQ64" si="848">AF60-AF62</f>
        <v>0</v>
      </c>
      <c r="AG64" s="17">
        <f t="shared" si="848"/>
        <v>0</v>
      </c>
      <c r="AH64" s="17">
        <f t="shared" si="848"/>
        <v>0</v>
      </c>
      <c r="AI64" s="17">
        <f t="shared" si="848"/>
        <v>0</v>
      </c>
      <c r="AJ64" s="17">
        <f t="shared" si="848"/>
        <v>0</v>
      </c>
      <c r="AK64" s="17">
        <f t="shared" si="848"/>
        <v>0</v>
      </c>
      <c r="AL64" s="17">
        <f t="shared" si="848"/>
        <v>0</v>
      </c>
      <c r="AM64" s="17">
        <f t="shared" si="848"/>
        <v>0</v>
      </c>
      <c r="AN64" s="17">
        <f t="shared" si="848"/>
        <v>0</v>
      </c>
      <c r="AO64" s="17">
        <f t="shared" si="848"/>
        <v>0</v>
      </c>
      <c r="AP64" s="17">
        <f t="shared" si="848"/>
        <v>0</v>
      </c>
      <c r="AQ64" s="17">
        <f t="shared" si="848"/>
        <v>0</v>
      </c>
      <c r="AR64" s="319">
        <f t="shared" ref="AR64" si="849">SUM(AF64:AQ64)</f>
        <v>0</v>
      </c>
      <c r="AS64" s="17">
        <f t="shared" ref="AS64:BD64" si="850">AS60-AS62</f>
        <v>0</v>
      </c>
      <c r="AT64" s="17">
        <f t="shared" si="850"/>
        <v>0</v>
      </c>
      <c r="AU64" s="17">
        <f t="shared" si="850"/>
        <v>0</v>
      </c>
      <c r="AV64" s="17">
        <f t="shared" si="850"/>
        <v>0</v>
      </c>
      <c r="AW64" s="17">
        <f t="shared" si="850"/>
        <v>0</v>
      </c>
      <c r="AX64" s="17">
        <f t="shared" si="850"/>
        <v>0</v>
      </c>
      <c r="AY64" s="17">
        <f t="shared" si="850"/>
        <v>0</v>
      </c>
      <c r="AZ64" s="17">
        <f t="shared" si="850"/>
        <v>0</v>
      </c>
      <c r="BA64" s="17">
        <f t="shared" si="850"/>
        <v>0</v>
      </c>
      <c r="BB64" s="17">
        <f t="shared" si="850"/>
        <v>0</v>
      </c>
      <c r="BC64" s="17">
        <f t="shared" si="850"/>
        <v>0</v>
      </c>
      <c r="BD64" s="17">
        <f t="shared" si="850"/>
        <v>0</v>
      </c>
      <c r="BE64" s="319">
        <f t="shared" ref="BE64" si="851">SUM(AS64:BD64)</f>
        <v>0</v>
      </c>
      <c r="BF64" s="17">
        <f t="shared" ref="BF64:BQ64" si="852">BF60-BF62</f>
        <v>0</v>
      </c>
      <c r="BG64" s="17">
        <f t="shared" si="852"/>
        <v>0</v>
      </c>
      <c r="BH64" s="17">
        <f t="shared" si="852"/>
        <v>0</v>
      </c>
      <c r="BI64" s="17">
        <f t="shared" si="852"/>
        <v>0</v>
      </c>
      <c r="BJ64" s="17">
        <f t="shared" si="852"/>
        <v>0</v>
      </c>
      <c r="BK64" s="17">
        <f t="shared" si="852"/>
        <v>0</v>
      </c>
      <c r="BL64" s="17">
        <f t="shared" si="852"/>
        <v>0</v>
      </c>
      <c r="BM64" s="17">
        <f t="shared" si="852"/>
        <v>0</v>
      </c>
      <c r="BN64" s="17">
        <f t="shared" si="852"/>
        <v>0</v>
      </c>
      <c r="BO64" s="17">
        <f t="shared" si="852"/>
        <v>0</v>
      </c>
      <c r="BP64" s="17">
        <f t="shared" si="852"/>
        <v>0</v>
      </c>
      <c r="BQ64" s="17">
        <f t="shared" si="852"/>
        <v>0</v>
      </c>
      <c r="BR64" s="319">
        <f t="shared" ref="BR64" si="853">SUM(BF64:BQ64)</f>
        <v>0</v>
      </c>
      <c r="BS64" s="17">
        <f t="shared" ref="BS64:CD64" si="854">BS60-BS62</f>
        <v>0</v>
      </c>
      <c r="BT64" s="17">
        <f t="shared" si="854"/>
        <v>0</v>
      </c>
      <c r="BU64" s="17">
        <f t="shared" si="854"/>
        <v>0</v>
      </c>
      <c r="BV64" s="17">
        <f t="shared" si="854"/>
        <v>0</v>
      </c>
      <c r="BW64" s="17">
        <f t="shared" si="854"/>
        <v>0</v>
      </c>
      <c r="BX64" s="17">
        <f t="shared" si="854"/>
        <v>0</v>
      </c>
      <c r="BY64" s="17">
        <f t="shared" si="854"/>
        <v>0</v>
      </c>
      <c r="BZ64" s="17">
        <f t="shared" si="854"/>
        <v>0</v>
      </c>
      <c r="CA64" s="17">
        <f t="shared" si="854"/>
        <v>0</v>
      </c>
      <c r="CB64" s="17">
        <f t="shared" si="854"/>
        <v>0</v>
      </c>
      <c r="CC64" s="17">
        <f t="shared" si="854"/>
        <v>0</v>
      </c>
      <c r="CD64" s="17">
        <f t="shared" si="854"/>
        <v>0</v>
      </c>
      <c r="CE64" s="319">
        <f t="shared" ref="CE64" si="855">SUM(BS64:CD64)</f>
        <v>0</v>
      </c>
      <c r="CF64" s="17">
        <f t="shared" ref="CF64:CQ64" si="856">CF60-CF62</f>
        <v>0</v>
      </c>
      <c r="CG64" s="17">
        <f t="shared" si="856"/>
        <v>0</v>
      </c>
      <c r="CH64" s="17">
        <f t="shared" si="856"/>
        <v>0</v>
      </c>
      <c r="CI64" s="17">
        <f t="shared" si="856"/>
        <v>0</v>
      </c>
      <c r="CJ64" s="17">
        <f t="shared" si="856"/>
        <v>0</v>
      </c>
      <c r="CK64" s="17">
        <f t="shared" si="856"/>
        <v>0</v>
      </c>
      <c r="CL64" s="17">
        <f t="shared" si="856"/>
        <v>0</v>
      </c>
      <c r="CM64" s="17">
        <f t="shared" si="856"/>
        <v>0</v>
      </c>
      <c r="CN64" s="17">
        <f t="shared" si="856"/>
        <v>0</v>
      </c>
      <c r="CO64" s="17">
        <f t="shared" si="856"/>
        <v>0</v>
      </c>
      <c r="CP64" s="17">
        <f t="shared" si="856"/>
        <v>0</v>
      </c>
      <c r="CQ64" s="17">
        <f t="shared" si="856"/>
        <v>0</v>
      </c>
      <c r="CR64" s="319">
        <f t="shared" ref="CR64" si="857">SUM(CF64:CQ64)</f>
        <v>0</v>
      </c>
      <c r="CS64" s="17">
        <f t="shared" ref="CS64:DD64" si="858">CS60-CS62</f>
        <v>0</v>
      </c>
      <c r="CT64" s="17">
        <f t="shared" si="858"/>
        <v>0</v>
      </c>
      <c r="CU64" s="17">
        <f t="shared" si="858"/>
        <v>0</v>
      </c>
      <c r="CV64" s="17">
        <f t="shared" si="858"/>
        <v>0</v>
      </c>
      <c r="CW64" s="17">
        <f t="shared" si="858"/>
        <v>0</v>
      </c>
      <c r="CX64" s="17">
        <f t="shared" si="858"/>
        <v>0</v>
      </c>
      <c r="CY64" s="17">
        <f t="shared" si="858"/>
        <v>0</v>
      </c>
      <c r="CZ64" s="17">
        <f t="shared" si="858"/>
        <v>0</v>
      </c>
      <c r="DA64" s="17">
        <f t="shared" si="858"/>
        <v>0</v>
      </c>
      <c r="DB64" s="17">
        <f t="shared" si="858"/>
        <v>0</v>
      </c>
      <c r="DC64" s="17">
        <f t="shared" si="858"/>
        <v>0</v>
      </c>
      <c r="DD64" s="17">
        <f t="shared" si="858"/>
        <v>0</v>
      </c>
      <c r="DE64" s="319">
        <f t="shared" ref="DE64" si="859">SUM(CS64:DD64)</f>
        <v>0</v>
      </c>
      <c r="DF64" s="17">
        <f t="shared" ref="DF64:DQ64" si="860">DF60-DF62</f>
        <v>0</v>
      </c>
      <c r="DG64" s="17">
        <f t="shared" si="860"/>
        <v>0</v>
      </c>
      <c r="DH64" s="17">
        <f t="shared" si="860"/>
        <v>0</v>
      </c>
      <c r="DI64" s="17">
        <f t="shared" si="860"/>
        <v>0</v>
      </c>
      <c r="DJ64" s="17">
        <f t="shared" si="860"/>
        <v>0</v>
      </c>
      <c r="DK64" s="17">
        <f t="shared" si="860"/>
        <v>0</v>
      </c>
      <c r="DL64" s="17">
        <f t="shared" si="860"/>
        <v>0</v>
      </c>
      <c r="DM64" s="17">
        <f t="shared" si="860"/>
        <v>0</v>
      </c>
      <c r="DN64" s="17">
        <f t="shared" si="860"/>
        <v>0</v>
      </c>
      <c r="DO64" s="17">
        <f t="shared" si="860"/>
        <v>0</v>
      </c>
      <c r="DP64" s="17">
        <f t="shared" si="860"/>
        <v>0</v>
      </c>
      <c r="DQ64" s="17">
        <f t="shared" si="860"/>
        <v>0</v>
      </c>
      <c r="DR64" s="319">
        <f t="shared" ref="DR64" si="861">SUM(DF64:DQ64)</f>
        <v>0</v>
      </c>
      <c r="DS64" s="17">
        <f t="shared" ref="DS64:ED64" si="862">DS60-DS62</f>
        <v>0</v>
      </c>
      <c r="DT64" s="17">
        <f t="shared" si="862"/>
        <v>0</v>
      </c>
      <c r="DU64" s="17">
        <f t="shared" si="862"/>
        <v>0</v>
      </c>
      <c r="DV64" s="17">
        <f t="shared" si="862"/>
        <v>0</v>
      </c>
      <c r="DW64" s="17">
        <f t="shared" si="862"/>
        <v>0</v>
      </c>
      <c r="DX64" s="17">
        <f t="shared" si="862"/>
        <v>0</v>
      </c>
      <c r="DY64" s="17">
        <f t="shared" si="862"/>
        <v>0</v>
      </c>
      <c r="DZ64" s="17">
        <f t="shared" si="862"/>
        <v>0</v>
      </c>
      <c r="EA64" s="17">
        <f t="shared" si="862"/>
        <v>0</v>
      </c>
      <c r="EB64" s="17">
        <f t="shared" si="862"/>
        <v>0</v>
      </c>
      <c r="EC64" s="17">
        <f t="shared" si="862"/>
        <v>0</v>
      </c>
      <c r="ED64" s="17">
        <f t="shared" si="862"/>
        <v>0</v>
      </c>
      <c r="EE64" s="391">
        <f t="shared" ref="EE64" si="863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864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865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866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867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868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869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870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871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872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873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864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874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875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876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877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878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879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880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881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882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883">F7</f>
        <v>0</v>
      </c>
      <c r="G71" s="17">
        <f t="shared" si="883"/>
        <v>0</v>
      </c>
      <c r="H71" s="17">
        <f t="shared" si="883"/>
        <v>0</v>
      </c>
      <c r="I71" s="17">
        <f t="shared" si="883"/>
        <v>0</v>
      </c>
      <c r="J71" s="17">
        <f t="shared" si="883"/>
        <v>0</v>
      </c>
      <c r="K71" s="17">
        <f t="shared" si="883"/>
        <v>0</v>
      </c>
      <c r="L71" s="17">
        <f t="shared" si="883"/>
        <v>0</v>
      </c>
      <c r="M71" s="17">
        <f t="shared" si="883"/>
        <v>0</v>
      </c>
      <c r="N71" s="17">
        <f t="shared" si="883"/>
        <v>0</v>
      </c>
      <c r="O71" s="17">
        <f t="shared" si="883"/>
        <v>0</v>
      </c>
      <c r="P71" s="17">
        <f t="shared" si="883"/>
        <v>0</v>
      </c>
      <c r="Q71" s="17">
        <f t="shared" si="883"/>
        <v>0</v>
      </c>
      <c r="R71" s="319">
        <f t="shared" ref="R71:R72" si="884">SUM(F71:Q71)</f>
        <v>0</v>
      </c>
      <c r="S71" s="17">
        <f t="shared" ref="S71:AD71" si="885">+S7</f>
        <v>0</v>
      </c>
      <c r="T71" s="17">
        <f t="shared" si="885"/>
        <v>0</v>
      </c>
      <c r="U71" s="17">
        <f t="shared" si="885"/>
        <v>0</v>
      </c>
      <c r="V71" s="17">
        <f t="shared" si="885"/>
        <v>0</v>
      </c>
      <c r="W71" s="17">
        <f t="shared" si="885"/>
        <v>0</v>
      </c>
      <c r="X71" s="17">
        <f t="shared" si="885"/>
        <v>0</v>
      </c>
      <c r="Y71" s="17">
        <f t="shared" si="885"/>
        <v>0</v>
      </c>
      <c r="Z71" s="17">
        <f t="shared" si="885"/>
        <v>0</v>
      </c>
      <c r="AA71" s="17">
        <f t="shared" si="885"/>
        <v>0</v>
      </c>
      <c r="AB71" s="17">
        <f t="shared" si="885"/>
        <v>0</v>
      </c>
      <c r="AC71" s="17">
        <f t="shared" si="885"/>
        <v>0</v>
      </c>
      <c r="AD71" s="17">
        <f t="shared" si="885"/>
        <v>0</v>
      </c>
      <c r="AE71" s="319">
        <f>SUM(S71:AD71)</f>
        <v>0</v>
      </c>
      <c r="AF71" s="17">
        <f t="shared" ref="AF71:AQ71" si="886">AF7</f>
        <v>0</v>
      </c>
      <c r="AG71" s="17">
        <f t="shared" si="886"/>
        <v>0</v>
      </c>
      <c r="AH71" s="17">
        <f t="shared" si="886"/>
        <v>0</v>
      </c>
      <c r="AI71" s="17">
        <f t="shared" si="886"/>
        <v>0</v>
      </c>
      <c r="AJ71" s="17">
        <f t="shared" si="886"/>
        <v>0</v>
      </c>
      <c r="AK71" s="17">
        <f t="shared" si="886"/>
        <v>0</v>
      </c>
      <c r="AL71" s="17">
        <f t="shared" si="886"/>
        <v>0</v>
      </c>
      <c r="AM71" s="17">
        <f t="shared" si="886"/>
        <v>0</v>
      </c>
      <c r="AN71" s="17">
        <f t="shared" si="886"/>
        <v>0</v>
      </c>
      <c r="AO71" s="17">
        <f t="shared" si="886"/>
        <v>0</v>
      </c>
      <c r="AP71" s="17">
        <f t="shared" si="886"/>
        <v>0</v>
      </c>
      <c r="AQ71" s="17">
        <f t="shared" si="886"/>
        <v>0</v>
      </c>
      <c r="AR71" s="319">
        <f t="shared" ref="AR71" si="887">SUM(AF71:AQ71)</f>
        <v>0</v>
      </c>
      <c r="AS71" s="17">
        <f t="shared" ref="AS71:BD71" si="888">AS7</f>
        <v>0</v>
      </c>
      <c r="AT71" s="17">
        <f t="shared" si="888"/>
        <v>0</v>
      </c>
      <c r="AU71" s="17">
        <f t="shared" si="888"/>
        <v>0</v>
      </c>
      <c r="AV71" s="17">
        <f t="shared" si="888"/>
        <v>0</v>
      </c>
      <c r="AW71" s="17">
        <f t="shared" si="888"/>
        <v>0</v>
      </c>
      <c r="AX71" s="17">
        <f t="shared" si="888"/>
        <v>0</v>
      </c>
      <c r="AY71" s="17">
        <f t="shared" si="888"/>
        <v>0</v>
      </c>
      <c r="AZ71" s="17">
        <f t="shared" si="888"/>
        <v>0</v>
      </c>
      <c r="BA71" s="17">
        <f t="shared" si="888"/>
        <v>0</v>
      </c>
      <c r="BB71" s="17">
        <f t="shared" si="888"/>
        <v>0</v>
      </c>
      <c r="BC71" s="17">
        <f t="shared" si="888"/>
        <v>0</v>
      </c>
      <c r="BD71" s="17">
        <f t="shared" si="888"/>
        <v>0</v>
      </c>
      <c r="BE71" s="319">
        <f>SUM(AS71:BD71)</f>
        <v>0</v>
      </c>
      <c r="BF71" s="17">
        <f t="shared" ref="BF71:BQ71" si="889">BF7</f>
        <v>0</v>
      </c>
      <c r="BG71" s="17">
        <f t="shared" si="889"/>
        <v>0</v>
      </c>
      <c r="BH71" s="17">
        <f t="shared" si="889"/>
        <v>0</v>
      </c>
      <c r="BI71" s="17">
        <f t="shared" si="889"/>
        <v>0</v>
      </c>
      <c r="BJ71" s="17">
        <f t="shared" si="889"/>
        <v>0</v>
      </c>
      <c r="BK71" s="17">
        <f t="shared" si="889"/>
        <v>0</v>
      </c>
      <c r="BL71" s="17">
        <f t="shared" si="889"/>
        <v>0</v>
      </c>
      <c r="BM71" s="17">
        <f t="shared" si="889"/>
        <v>0</v>
      </c>
      <c r="BN71" s="17">
        <f t="shared" si="889"/>
        <v>0</v>
      </c>
      <c r="BO71" s="17">
        <f t="shared" si="889"/>
        <v>0</v>
      </c>
      <c r="BP71" s="17">
        <f t="shared" si="889"/>
        <v>0</v>
      </c>
      <c r="BQ71" s="17">
        <f t="shared" si="889"/>
        <v>0</v>
      </c>
      <c r="BR71" s="319">
        <f t="shared" ref="BR71" si="890">SUM(BF71:BQ71)</f>
        <v>0</v>
      </c>
      <c r="BS71" s="17">
        <f t="shared" ref="BS71:CD71" si="891">BS7</f>
        <v>0</v>
      </c>
      <c r="BT71" s="17">
        <f t="shared" si="891"/>
        <v>0</v>
      </c>
      <c r="BU71" s="17">
        <f t="shared" si="891"/>
        <v>0</v>
      </c>
      <c r="BV71" s="17">
        <f t="shared" si="891"/>
        <v>0</v>
      </c>
      <c r="BW71" s="17">
        <f t="shared" si="891"/>
        <v>0</v>
      </c>
      <c r="BX71" s="17">
        <f t="shared" si="891"/>
        <v>0</v>
      </c>
      <c r="BY71" s="17">
        <f t="shared" si="891"/>
        <v>0</v>
      </c>
      <c r="BZ71" s="17">
        <f t="shared" si="891"/>
        <v>0</v>
      </c>
      <c r="CA71" s="17">
        <f t="shared" si="891"/>
        <v>0</v>
      </c>
      <c r="CB71" s="17">
        <f t="shared" si="891"/>
        <v>0</v>
      </c>
      <c r="CC71" s="17">
        <f t="shared" si="891"/>
        <v>0</v>
      </c>
      <c r="CD71" s="17">
        <f t="shared" si="891"/>
        <v>0</v>
      </c>
      <c r="CE71" s="319">
        <f>SUM(BS71:CD71)</f>
        <v>0</v>
      </c>
      <c r="CF71" s="17">
        <f t="shared" ref="CF71:CQ71" si="892">CF7</f>
        <v>0</v>
      </c>
      <c r="CG71" s="17">
        <f t="shared" si="892"/>
        <v>0</v>
      </c>
      <c r="CH71" s="17">
        <f t="shared" si="892"/>
        <v>0</v>
      </c>
      <c r="CI71" s="17">
        <f t="shared" si="892"/>
        <v>0</v>
      </c>
      <c r="CJ71" s="17">
        <f t="shared" si="892"/>
        <v>0</v>
      </c>
      <c r="CK71" s="17">
        <f t="shared" si="892"/>
        <v>0</v>
      </c>
      <c r="CL71" s="17">
        <f t="shared" si="892"/>
        <v>0</v>
      </c>
      <c r="CM71" s="17">
        <f t="shared" si="892"/>
        <v>0</v>
      </c>
      <c r="CN71" s="17">
        <f t="shared" si="892"/>
        <v>0</v>
      </c>
      <c r="CO71" s="17">
        <f t="shared" si="892"/>
        <v>0</v>
      </c>
      <c r="CP71" s="17">
        <f t="shared" si="892"/>
        <v>0</v>
      </c>
      <c r="CQ71" s="17">
        <f t="shared" si="892"/>
        <v>0</v>
      </c>
      <c r="CR71" s="319">
        <f t="shared" ref="CR71" si="893">SUM(CF71:CQ71)</f>
        <v>0</v>
      </c>
      <c r="CS71" s="17">
        <f t="shared" ref="CS71:DD71" si="894">CS7</f>
        <v>0</v>
      </c>
      <c r="CT71" s="17">
        <f t="shared" si="894"/>
        <v>0</v>
      </c>
      <c r="CU71" s="17">
        <f t="shared" si="894"/>
        <v>0</v>
      </c>
      <c r="CV71" s="17">
        <f t="shared" si="894"/>
        <v>0</v>
      </c>
      <c r="CW71" s="17">
        <f t="shared" si="894"/>
        <v>0</v>
      </c>
      <c r="CX71" s="17">
        <f t="shared" si="894"/>
        <v>0</v>
      </c>
      <c r="CY71" s="17">
        <f t="shared" si="894"/>
        <v>0</v>
      </c>
      <c r="CZ71" s="17">
        <f t="shared" si="894"/>
        <v>0</v>
      </c>
      <c r="DA71" s="17">
        <f t="shared" si="894"/>
        <v>0</v>
      </c>
      <c r="DB71" s="17">
        <f t="shared" si="894"/>
        <v>0</v>
      </c>
      <c r="DC71" s="17">
        <f t="shared" si="894"/>
        <v>0</v>
      </c>
      <c r="DD71" s="17">
        <f t="shared" si="894"/>
        <v>0</v>
      </c>
      <c r="DE71" s="319">
        <f>SUM(CS71:DD71)</f>
        <v>0</v>
      </c>
      <c r="DF71" s="17">
        <f t="shared" ref="DF71:DQ71" si="895">DF7</f>
        <v>0</v>
      </c>
      <c r="DG71" s="17">
        <f t="shared" si="895"/>
        <v>0</v>
      </c>
      <c r="DH71" s="17">
        <f t="shared" si="895"/>
        <v>0</v>
      </c>
      <c r="DI71" s="17">
        <f t="shared" si="895"/>
        <v>0</v>
      </c>
      <c r="DJ71" s="17">
        <f t="shared" si="895"/>
        <v>0</v>
      </c>
      <c r="DK71" s="17">
        <f t="shared" si="895"/>
        <v>0</v>
      </c>
      <c r="DL71" s="17">
        <f t="shared" si="895"/>
        <v>0</v>
      </c>
      <c r="DM71" s="17">
        <f t="shared" si="895"/>
        <v>0</v>
      </c>
      <c r="DN71" s="17">
        <f t="shared" si="895"/>
        <v>0</v>
      </c>
      <c r="DO71" s="17">
        <f t="shared" si="895"/>
        <v>0</v>
      </c>
      <c r="DP71" s="17">
        <f t="shared" si="895"/>
        <v>0</v>
      </c>
      <c r="DQ71" s="17">
        <f t="shared" si="895"/>
        <v>0</v>
      </c>
      <c r="DR71" s="319">
        <f t="shared" ref="DR71:DR72" si="896">SUM(DF71:DQ71)</f>
        <v>0</v>
      </c>
      <c r="DS71" s="17">
        <f t="shared" ref="DS71:ED71" si="897">DS7</f>
        <v>0</v>
      </c>
      <c r="DT71" s="17">
        <f t="shared" si="897"/>
        <v>0</v>
      </c>
      <c r="DU71" s="17">
        <f t="shared" si="897"/>
        <v>0</v>
      </c>
      <c r="DV71" s="17">
        <f t="shared" si="897"/>
        <v>0</v>
      </c>
      <c r="DW71" s="17">
        <f t="shared" si="897"/>
        <v>0</v>
      </c>
      <c r="DX71" s="17">
        <f t="shared" si="897"/>
        <v>0</v>
      </c>
      <c r="DY71" s="17">
        <f t="shared" si="897"/>
        <v>0</v>
      </c>
      <c r="DZ71" s="17">
        <f t="shared" si="897"/>
        <v>0</v>
      </c>
      <c r="EA71" s="17">
        <f t="shared" si="897"/>
        <v>0</v>
      </c>
      <c r="EB71" s="17">
        <f t="shared" si="897"/>
        <v>0</v>
      </c>
      <c r="EC71" s="17">
        <f t="shared" si="897"/>
        <v>0</v>
      </c>
      <c r="ED71" s="17">
        <f t="shared" si="897"/>
        <v>0</v>
      </c>
      <c r="EE71" s="391">
        <f t="shared" ref="EE71:EE72" si="898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899">G71*$C$75</f>
        <v>0</v>
      </c>
      <c r="H72" s="17">
        <f t="shared" si="899"/>
        <v>0</v>
      </c>
      <c r="I72" s="17">
        <f t="shared" si="899"/>
        <v>0</v>
      </c>
      <c r="J72" s="17">
        <f t="shared" si="899"/>
        <v>0</v>
      </c>
      <c r="K72" s="17">
        <f t="shared" si="899"/>
        <v>0</v>
      </c>
      <c r="L72" s="17">
        <f t="shared" si="899"/>
        <v>0</v>
      </c>
      <c r="M72" s="17">
        <f t="shared" si="899"/>
        <v>0</v>
      </c>
      <c r="N72" s="17">
        <f t="shared" si="899"/>
        <v>0</v>
      </c>
      <c r="O72" s="17">
        <f t="shared" si="899"/>
        <v>0</v>
      </c>
      <c r="P72" s="17">
        <f t="shared" si="899"/>
        <v>0</v>
      </c>
      <c r="Q72" s="17">
        <f t="shared" si="899"/>
        <v>0</v>
      </c>
      <c r="R72" s="319">
        <f t="shared" si="884"/>
        <v>0</v>
      </c>
      <c r="S72" s="17">
        <f>S71*$C$75</f>
        <v>0</v>
      </c>
      <c r="T72" s="17">
        <f t="shared" ref="T72:AD72" si="900">T71*$C$75</f>
        <v>0</v>
      </c>
      <c r="U72" s="17">
        <f t="shared" si="900"/>
        <v>0</v>
      </c>
      <c r="V72" s="17">
        <f t="shared" si="900"/>
        <v>0</v>
      </c>
      <c r="W72" s="17">
        <f t="shared" si="900"/>
        <v>0</v>
      </c>
      <c r="X72" s="17">
        <f t="shared" si="900"/>
        <v>0</v>
      </c>
      <c r="Y72" s="17">
        <f t="shared" si="900"/>
        <v>0</v>
      </c>
      <c r="Z72" s="17">
        <f t="shared" si="900"/>
        <v>0</v>
      </c>
      <c r="AA72" s="17">
        <f t="shared" si="900"/>
        <v>0</v>
      </c>
      <c r="AB72" s="17">
        <f t="shared" si="900"/>
        <v>0</v>
      </c>
      <c r="AC72" s="17">
        <f t="shared" si="900"/>
        <v>0</v>
      </c>
      <c r="AD72" s="17">
        <f t="shared" si="900"/>
        <v>0</v>
      </c>
      <c r="AE72" s="319">
        <f>SUM(S72:AD72)</f>
        <v>0</v>
      </c>
      <c r="AF72" s="17">
        <f>AF71*$C$75</f>
        <v>0</v>
      </c>
      <c r="AG72" s="17">
        <f t="shared" ref="AG72:AQ72" si="901">AG71*$C$75</f>
        <v>0</v>
      </c>
      <c r="AH72" s="17">
        <f t="shared" si="901"/>
        <v>0</v>
      </c>
      <c r="AI72" s="17">
        <f t="shared" si="901"/>
        <v>0</v>
      </c>
      <c r="AJ72" s="17">
        <f t="shared" si="901"/>
        <v>0</v>
      </c>
      <c r="AK72" s="17">
        <f t="shared" si="901"/>
        <v>0</v>
      </c>
      <c r="AL72" s="17">
        <f t="shared" si="901"/>
        <v>0</v>
      </c>
      <c r="AM72" s="17">
        <f t="shared" si="901"/>
        <v>0</v>
      </c>
      <c r="AN72" s="17">
        <f t="shared" si="901"/>
        <v>0</v>
      </c>
      <c r="AO72" s="17">
        <f t="shared" si="901"/>
        <v>0</v>
      </c>
      <c r="AP72" s="17">
        <f t="shared" si="901"/>
        <v>0</v>
      </c>
      <c r="AQ72" s="17">
        <f t="shared" si="901"/>
        <v>0</v>
      </c>
      <c r="AR72" s="319">
        <f>SUM(AF72:AQ72)</f>
        <v>0</v>
      </c>
      <c r="AS72" s="17">
        <f>AS71*$C$75</f>
        <v>0</v>
      </c>
      <c r="AT72" s="17">
        <f t="shared" ref="AT72:BD72" si="902">AT71*$C$75</f>
        <v>0</v>
      </c>
      <c r="AU72" s="17">
        <f t="shared" si="902"/>
        <v>0</v>
      </c>
      <c r="AV72" s="17">
        <f t="shared" si="902"/>
        <v>0</v>
      </c>
      <c r="AW72" s="17">
        <f t="shared" si="902"/>
        <v>0</v>
      </c>
      <c r="AX72" s="17">
        <f t="shared" si="902"/>
        <v>0</v>
      </c>
      <c r="AY72" s="17">
        <f t="shared" si="902"/>
        <v>0</v>
      </c>
      <c r="AZ72" s="17">
        <f t="shared" si="902"/>
        <v>0</v>
      </c>
      <c r="BA72" s="17">
        <f t="shared" si="902"/>
        <v>0</v>
      </c>
      <c r="BB72" s="17">
        <f t="shared" si="902"/>
        <v>0</v>
      </c>
      <c r="BC72" s="17">
        <f t="shared" si="902"/>
        <v>0</v>
      </c>
      <c r="BD72" s="17">
        <f t="shared" si="902"/>
        <v>0</v>
      </c>
      <c r="BE72" s="319">
        <f>SUM(AS72:BD72)</f>
        <v>0</v>
      </c>
      <c r="BF72" s="17">
        <f>BF71*$C$75</f>
        <v>0</v>
      </c>
      <c r="BG72" s="17">
        <f t="shared" ref="BG72:BQ72" si="903">BG71*$C$75</f>
        <v>0</v>
      </c>
      <c r="BH72" s="17">
        <f t="shared" si="903"/>
        <v>0</v>
      </c>
      <c r="BI72" s="17">
        <f t="shared" si="903"/>
        <v>0</v>
      </c>
      <c r="BJ72" s="17">
        <f t="shared" si="903"/>
        <v>0</v>
      </c>
      <c r="BK72" s="17">
        <f t="shared" si="903"/>
        <v>0</v>
      </c>
      <c r="BL72" s="17">
        <f t="shared" si="903"/>
        <v>0</v>
      </c>
      <c r="BM72" s="17">
        <f t="shared" si="903"/>
        <v>0</v>
      </c>
      <c r="BN72" s="17">
        <f t="shared" si="903"/>
        <v>0</v>
      </c>
      <c r="BO72" s="17">
        <f t="shared" si="903"/>
        <v>0</v>
      </c>
      <c r="BP72" s="17">
        <f t="shared" si="903"/>
        <v>0</v>
      </c>
      <c r="BQ72" s="17">
        <f t="shared" si="903"/>
        <v>0</v>
      </c>
      <c r="BR72" s="319">
        <f>SUM(BF72:BQ72)</f>
        <v>0</v>
      </c>
      <c r="BS72" s="17">
        <f>BS71*$C$75</f>
        <v>0</v>
      </c>
      <c r="BT72" s="17">
        <f t="shared" ref="BT72:CD72" si="904">BT71*$C$75</f>
        <v>0</v>
      </c>
      <c r="BU72" s="17">
        <f t="shared" si="904"/>
        <v>0</v>
      </c>
      <c r="BV72" s="17">
        <f t="shared" si="904"/>
        <v>0</v>
      </c>
      <c r="BW72" s="17">
        <f t="shared" si="904"/>
        <v>0</v>
      </c>
      <c r="BX72" s="17">
        <f t="shared" si="904"/>
        <v>0</v>
      </c>
      <c r="BY72" s="17">
        <f t="shared" si="904"/>
        <v>0</v>
      </c>
      <c r="BZ72" s="17">
        <f t="shared" si="904"/>
        <v>0</v>
      </c>
      <c r="CA72" s="17">
        <f t="shared" si="904"/>
        <v>0</v>
      </c>
      <c r="CB72" s="17">
        <f t="shared" si="904"/>
        <v>0</v>
      </c>
      <c r="CC72" s="17">
        <f t="shared" si="904"/>
        <v>0</v>
      </c>
      <c r="CD72" s="17">
        <f t="shared" si="904"/>
        <v>0</v>
      </c>
      <c r="CE72" s="319">
        <f>SUM(BS72:CD72)</f>
        <v>0</v>
      </c>
      <c r="CF72" s="17">
        <f>CF71*$C$75</f>
        <v>0</v>
      </c>
      <c r="CG72" s="17">
        <f t="shared" ref="CG72:CQ72" si="905">CG71*$C$75</f>
        <v>0</v>
      </c>
      <c r="CH72" s="17">
        <f t="shared" si="905"/>
        <v>0</v>
      </c>
      <c r="CI72" s="17">
        <f t="shared" si="905"/>
        <v>0</v>
      </c>
      <c r="CJ72" s="17">
        <f t="shared" si="905"/>
        <v>0</v>
      </c>
      <c r="CK72" s="17">
        <f t="shared" si="905"/>
        <v>0</v>
      </c>
      <c r="CL72" s="17">
        <f t="shared" si="905"/>
        <v>0</v>
      </c>
      <c r="CM72" s="17">
        <f t="shared" si="905"/>
        <v>0</v>
      </c>
      <c r="CN72" s="17">
        <f t="shared" si="905"/>
        <v>0</v>
      </c>
      <c r="CO72" s="17">
        <f t="shared" si="905"/>
        <v>0</v>
      </c>
      <c r="CP72" s="17">
        <f t="shared" si="905"/>
        <v>0</v>
      </c>
      <c r="CQ72" s="17">
        <f t="shared" si="905"/>
        <v>0</v>
      </c>
      <c r="CR72" s="319">
        <f>SUM(CF72:CQ72)</f>
        <v>0</v>
      </c>
      <c r="CS72" s="17">
        <f>CS71*$C$75</f>
        <v>0</v>
      </c>
      <c r="CT72" s="17">
        <f t="shared" ref="CT72:DD72" si="906">CT71*$C$75</f>
        <v>0</v>
      </c>
      <c r="CU72" s="17">
        <f t="shared" si="906"/>
        <v>0</v>
      </c>
      <c r="CV72" s="17">
        <f t="shared" si="906"/>
        <v>0</v>
      </c>
      <c r="CW72" s="17">
        <f t="shared" si="906"/>
        <v>0</v>
      </c>
      <c r="CX72" s="17">
        <f t="shared" si="906"/>
        <v>0</v>
      </c>
      <c r="CY72" s="17">
        <f t="shared" si="906"/>
        <v>0</v>
      </c>
      <c r="CZ72" s="17">
        <f t="shared" si="906"/>
        <v>0</v>
      </c>
      <c r="DA72" s="17">
        <f t="shared" si="906"/>
        <v>0</v>
      </c>
      <c r="DB72" s="17">
        <f t="shared" si="906"/>
        <v>0</v>
      </c>
      <c r="DC72" s="17">
        <f t="shared" si="906"/>
        <v>0</v>
      </c>
      <c r="DD72" s="17">
        <f t="shared" si="906"/>
        <v>0</v>
      </c>
      <c r="DE72" s="319">
        <f>SUM(CS72:DD72)</f>
        <v>0</v>
      </c>
      <c r="DF72" s="17">
        <f>DF71*$C$75</f>
        <v>0</v>
      </c>
      <c r="DG72" s="17">
        <f t="shared" ref="DG72:DQ72" si="907">DG71*$C$75</f>
        <v>0</v>
      </c>
      <c r="DH72" s="17">
        <f t="shared" si="907"/>
        <v>0</v>
      </c>
      <c r="DI72" s="17">
        <f t="shared" si="907"/>
        <v>0</v>
      </c>
      <c r="DJ72" s="17">
        <f t="shared" si="907"/>
        <v>0</v>
      </c>
      <c r="DK72" s="17">
        <f t="shared" si="907"/>
        <v>0</v>
      </c>
      <c r="DL72" s="17">
        <f t="shared" si="907"/>
        <v>0</v>
      </c>
      <c r="DM72" s="17">
        <f t="shared" si="907"/>
        <v>0</v>
      </c>
      <c r="DN72" s="17">
        <f t="shared" si="907"/>
        <v>0</v>
      </c>
      <c r="DO72" s="17">
        <f t="shared" si="907"/>
        <v>0</v>
      </c>
      <c r="DP72" s="17">
        <f t="shared" si="907"/>
        <v>0</v>
      </c>
      <c r="DQ72" s="17">
        <f t="shared" si="907"/>
        <v>0</v>
      </c>
      <c r="DR72" s="319">
        <f t="shared" si="896"/>
        <v>0</v>
      </c>
      <c r="DS72" s="17">
        <f>DS71*$C$75</f>
        <v>0</v>
      </c>
      <c r="DT72" s="17">
        <f t="shared" ref="DT72" si="908">DT71*$C$75</f>
        <v>0</v>
      </c>
      <c r="DU72" s="17">
        <f t="shared" ref="DU72" si="909">DU71*$C$75</f>
        <v>0</v>
      </c>
      <c r="DV72" s="17">
        <f t="shared" ref="DV72" si="910">DV71*$C$75</f>
        <v>0</v>
      </c>
      <c r="DW72" s="17">
        <f t="shared" ref="DW72" si="911">DW71*$C$75</f>
        <v>0</v>
      </c>
      <c r="DX72" s="17">
        <f t="shared" ref="DX72" si="912">DX71*$C$75</f>
        <v>0</v>
      </c>
      <c r="DY72" s="17">
        <f t="shared" ref="DY72" si="913">DY71*$C$75</f>
        <v>0</v>
      </c>
      <c r="DZ72" s="17">
        <f t="shared" ref="DZ72" si="914">DZ71*$C$75</f>
        <v>0</v>
      </c>
      <c r="EA72" s="17">
        <f t="shared" ref="EA72" si="915">EA71*$C$75</f>
        <v>0</v>
      </c>
      <c r="EB72" s="17">
        <f t="shared" ref="EB72" si="916">EB71*$C$75</f>
        <v>0</v>
      </c>
      <c r="EC72" s="17">
        <f t="shared" ref="EC72" si="917">EC71*$C$75</f>
        <v>0</v>
      </c>
      <c r="ED72" s="17">
        <f t="shared" ref="ED72" si="918">ED71*$C$75</f>
        <v>0</v>
      </c>
      <c r="EE72" s="391">
        <f t="shared" si="898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919">SUM(F71:F72)</f>
        <v>0</v>
      </c>
      <c r="G74" s="49">
        <f t="shared" si="919"/>
        <v>0</v>
      </c>
      <c r="H74" s="49">
        <f t="shared" si="919"/>
        <v>0</v>
      </c>
      <c r="I74" s="49">
        <f t="shared" si="919"/>
        <v>0</v>
      </c>
      <c r="J74" s="49">
        <f t="shared" si="919"/>
        <v>0</v>
      </c>
      <c r="K74" s="49">
        <f t="shared" si="919"/>
        <v>0</v>
      </c>
      <c r="L74" s="49">
        <f t="shared" si="919"/>
        <v>0</v>
      </c>
      <c r="M74" s="49">
        <f t="shared" si="919"/>
        <v>0</v>
      </c>
      <c r="N74" s="49">
        <f t="shared" si="919"/>
        <v>0</v>
      </c>
      <c r="O74" s="49">
        <f t="shared" si="919"/>
        <v>0</v>
      </c>
      <c r="P74" s="49">
        <f t="shared" si="919"/>
        <v>0</v>
      </c>
      <c r="Q74" s="49">
        <f t="shared" si="919"/>
        <v>0</v>
      </c>
      <c r="R74" s="319">
        <f t="shared" si="919"/>
        <v>0</v>
      </c>
      <c r="S74" s="49">
        <f t="shared" si="919"/>
        <v>0</v>
      </c>
      <c r="T74" s="49">
        <f t="shared" si="919"/>
        <v>0</v>
      </c>
      <c r="U74" s="49">
        <f t="shared" si="919"/>
        <v>0</v>
      </c>
      <c r="V74" s="49">
        <f t="shared" si="919"/>
        <v>0</v>
      </c>
      <c r="W74" s="49">
        <f t="shared" si="919"/>
        <v>0</v>
      </c>
      <c r="X74" s="49">
        <f t="shared" si="919"/>
        <v>0</v>
      </c>
      <c r="Y74" s="49">
        <f t="shared" si="919"/>
        <v>0</v>
      </c>
      <c r="Z74" s="49">
        <f t="shared" si="919"/>
        <v>0</v>
      </c>
      <c r="AA74" s="49">
        <f t="shared" si="919"/>
        <v>0</v>
      </c>
      <c r="AB74" s="49">
        <f t="shared" si="919"/>
        <v>0</v>
      </c>
      <c r="AC74" s="49">
        <f t="shared" si="919"/>
        <v>0</v>
      </c>
      <c r="AD74" s="49">
        <f t="shared" si="919"/>
        <v>0</v>
      </c>
      <c r="AE74" s="319">
        <f t="shared" si="919"/>
        <v>0</v>
      </c>
      <c r="AF74" s="49">
        <f t="shared" si="919"/>
        <v>0</v>
      </c>
      <c r="AG74" s="49">
        <f t="shared" si="919"/>
        <v>0</v>
      </c>
      <c r="AH74" s="49">
        <f t="shared" si="919"/>
        <v>0</v>
      </c>
      <c r="AI74" s="49">
        <f t="shared" si="919"/>
        <v>0</v>
      </c>
      <c r="AJ74" s="49">
        <f t="shared" si="919"/>
        <v>0</v>
      </c>
      <c r="AK74" s="49">
        <f t="shared" si="919"/>
        <v>0</v>
      </c>
      <c r="AL74" s="49">
        <f t="shared" si="919"/>
        <v>0</v>
      </c>
      <c r="AM74" s="49">
        <f t="shared" si="919"/>
        <v>0</v>
      </c>
      <c r="AN74" s="49">
        <f t="shared" si="919"/>
        <v>0</v>
      </c>
      <c r="AO74" s="49">
        <f t="shared" si="919"/>
        <v>0</v>
      </c>
      <c r="AP74" s="49">
        <f t="shared" si="919"/>
        <v>0</v>
      </c>
      <c r="AQ74" s="49">
        <f t="shared" si="919"/>
        <v>0</v>
      </c>
      <c r="AR74" s="319">
        <f t="shared" si="919"/>
        <v>0</v>
      </c>
      <c r="AS74" s="49">
        <f t="shared" si="919"/>
        <v>0</v>
      </c>
      <c r="AT74" s="49">
        <f t="shared" si="919"/>
        <v>0</v>
      </c>
      <c r="AU74" s="49">
        <f t="shared" si="919"/>
        <v>0</v>
      </c>
      <c r="AV74" s="49">
        <f t="shared" si="919"/>
        <v>0</v>
      </c>
      <c r="AW74" s="49">
        <f t="shared" si="919"/>
        <v>0</v>
      </c>
      <c r="AX74" s="49">
        <f t="shared" si="919"/>
        <v>0</v>
      </c>
      <c r="AY74" s="49">
        <f t="shared" si="919"/>
        <v>0</v>
      </c>
      <c r="AZ74" s="49">
        <f t="shared" si="919"/>
        <v>0</v>
      </c>
      <c r="BA74" s="49">
        <f t="shared" si="919"/>
        <v>0</v>
      </c>
      <c r="BB74" s="49">
        <f t="shared" si="919"/>
        <v>0</v>
      </c>
      <c r="BC74" s="49">
        <f t="shared" si="919"/>
        <v>0</v>
      </c>
      <c r="BD74" s="49">
        <f t="shared" si="919"/>
        <v>0</v>
      </c>
      <c r="BE74" s="319">
        <f t="shared" si="919"/>
        <v>0</v>
      </c>
      <c r="BF74" s="49">
        <f t="shared" si="919"/>
        <v>0</v>
      </c>
      <c r="BG74" s="49">
        <f t="shared" si="919"/>
        <v>0</v>
      </c>
      <c r="BH74" s="49">
        <f t="shared" si="919"/>
        <v>0</v>
      </c>
      <c r="BI74" s="49">
        <f t="shared" si="919"/>
        <v>0</v>
      </c>
      <c r="BJ74" s="49">
        <f t="shared" si="919"/>
        <v>0</v>
      </c>
      <c r="BK74" s="49">
        <f t="shared" si="919"/>
        <v>0</v>
      </c>
      <c r="BL74" s="49">
        <f t="shared" si="919"/>
        <v>0</v>
      </c>
      <c r="BM74" s="49">
        <f t="shared" si="919"/>
        <v>0</v>
      </c>
      <c r="BN74" s="49">
        <f t="shared" si="919"/>
        <v>0</v>
      </c>
      <c r="BO74" s="49">
        <f t="shared" si="919"/>
        <v>0</v>
      </c>
      <c r="BP74" s="49">
        <f t="shared" si="919"/>
        <v>0</v>
      </c>
      <c r="BQ74" s="49">
        <f t="shared" si="919"/>
        <v>0</v>
      </c>
      <c r="BR74" s="319">
        <f t="shared" ref="BR74:EC74" si="920">SUM(BR71:BR72)</f>
        <v>0</v>
      </c>
      <c r="BS74" s="49">
        <f t="shared" si="920"/>
        <v>0</v>
      </c>
      <c r="BT74" s="49">
        <f t="shared" si="920"/>
        <v>0</v>
      </c>
      <c r="BU74" s="49">
        <f t="shared" si="920"/>
        <v>0</v>
      </c>
      <c r="BV74" s="49">
        <f t="shared" si="920"/>
        <v>0</v>
      </c>
      <c r="BW74" s="49">
        <f t="shared" si="920"/>
        <v>0</v>
      </c>
      <c r="BX74" s="49">
        <f t="shared" si="920"/>
        <v>0</v>
      </c>
      <c r="BY74" s="49">
        <f t="shared" si="920"/>
        <v>0</v>
      </c>
      <c r="BZ74" s="49">
        <f t="shared" si="920"/>
        <v>0</v>
      </c>
      <c r="CA74" s="49">
        <f t="shared" si="920"/>
        <v>0</v>
      </c>
      <c r="CB74" s="49">
        <f t="shared" si="920"/>
        <v>0</v>
      </c>
      <c r="CC74" s="49">
        <f t="shared" si="920"/>
        <v>0</v>
      </c>
      <c r="CD74" s="49">
        <f t="shared" si="920"/>
        <v>0</v>
      </c>
      <c r="CE74" s="319">
        <f t="shared" si="920"/>
        <v>0</v>
      </c>
      <c r="CF74" s="49">
        <f t="shared" si="920"/>
        <v>0</v>
      </c>
      <c r="CG74" s="49">
        <f t="shared" si="920"/>
        <v>0</v>
      </c>
      <c r="CH74" s="49">
        <f t="shared" si="920"/>
        <v>0</v>
      </c>
      <c r="CI74" s="49">
        <f t="shared" si="920"/>
        <v>0</v>
      </c>
      <c r="CJ74" s="49">
        <f t="shared" si="920"/>
        <v>0</v>
      </c>
      <c r="CK74" s="49">
        <f t="shared" si="920"/>
        <v>0</v>
      </c>
      <c r="CL74" s="49">
        <f t="shared" si="920"/>
        <v>0</v>
      </c>
      <c r="CM74" s="49">
        <f t="shared" si="920"/>
        <v>0</v>
      </c>
      <c r="CN74" s="49">
        <f t="shared" si="920"/>
        <v>0</v>
      </c>
      <c r="CO74" s="49">
        <f t="shared" si="920"/>
        <v>0</v>
      </c>
      <c r="CP74" s="49">
        <f t="shared" si="920"/>
        <v>0</v>
      </c>
      <c r="CQ74" s="49">
        <f t="shared" si="920"/>
        <v>0</v>
      </c>
      <c r="CR74" s="319">
        <f t="shared" si="920"/>
        <v>0</v>
      </c>
      <c r="CS74" s="49">
        <f t="shared" si="920"/>
        <v>0</v>
      </c>
      <c r="CT74" s="49">
        <f t="shared" si="920"/>
        <v>0</v>
      </c>
      <c r="CU74" s="49">
        <f t="shared" si="920"/>
        <v>0</v>
      </c>
      <c r="CV74" s="49">
        <f t="shared" si="920"/>
        <v>0</v>
      </c>
      <c r="CW74" s="49">
        <f t="shared" si="920"/>
        <v>0</v>
      </c>
      <c r="CX74" s="49">
        <f t="shared" si="920"/>
        <v>0</v>
      </c>
      <c r="CY74" s="49">
        <f t="shared" si="920"/>
        <v>0</v>
      </c>
      <c r="CZ74" s="49">
        <f t="shared" si="920"/>
        <v>0</v>
      </c>
      <c r="DA74" s="49">
        <f t="shared" si="920"/>
        <v>0</v>
      </c>
      <c r="DB74" s="49">
        <f t="shared" si="920"/>
        <v>0</v>
      </c>
      <c r="DC74" s="49">
        <f t="shared" si="920"/>
        <v>0</v>
      </c>
      <c r="DD74" s="49">
        <f t="shared" si="920"/>
        <v>0</v>
      </c>
      <c r="DE74" s="319">
        <f t="shared" si="920"/>
        <v>0</v>
      </c>
      <c r="DF74" s="49">
        <f t="shared" si="920"/>
        <v>0</v>
      </c>
      <c r="DG74" s="49">
        <f t="shared" si="920"/>
        <v>0</v>
      </c>
      <c r="DH74" s="49">
        <f t="shared" si="920"/>
        <v>0</v>
      </c>
      <c r="DI74" s="49">
        <f t="shared" si="920"/>
        <v>0</v>
      </c>
      <c r="DJ74" s="49">
        <f t="shared" si="920"/>
        <v>0</v>
      </c>
      <c r="DK74" s="49">
        <f t="shared" si="920"/>
        <v>0</v>
      </c>
      <c r="DL74" s="49">
        <f t="shared" si="920"/>
        <v>0</v>
      </c>
      <c r="DM74" s="49">
        <f t="shared" si="920"/>
        <v>0</v>
      </c>
      <c r="DN74" s="49">
        <f t="shared" si="920"/>
        <v>0</v>
      </c>
      <c r="DO74" s="49">
        <f t="shared" si="920"/>
        <v>0</v>
      </c>
      <c r="DP74" s="49">
        <f t="shared" si="920"/>
        <v>0</v>
      </c>
      <c r="DQ74" s="49">
        <f t="shared" si="920"/>
        <v>0</v>
      </c>
      <c r="DR74" s="319">
        <f t="shared" si="920"/>
        <v>0</v>
      </c>
      <c r="DS74" s="49">
        <f t="shared" si="920"/>
        <v>0</v>
      </c>
      <c r="DT74" s="49">
        <f t="shared" si="920"/>
        <v>0</v>
      </c>
      <c r="DU74" s="49">
        <f t="shared" si="920"/>
        <v>0</v>
      </c>
      <c r="DV74" s="49">
        <f t="shared" si="920"/>
        <v>0</v>
      </c>
      <c r="DW74" s="49">
        <f t="shared" si="920"/>
        <v>0</v>
      </c>
      <c r="DX74" s="49">
        <f t="shared" si="920"/>
        <v>0</v>
      </c>
      <c r="DY74" s="49">
        <f t="shared" si="920"/>
        <v>0</v>
      </c>
      <c r="DZ74" s="49">
        <f t="shared" si="920"/>
        <v>0</v>
      </c>
      <c r="EA74" s="49">
        <f t="shared" si="920"/>
        <v>0</v>
      </c>
      <c r="EB74" s="49">
        <f t="shared" si="920"/>
        <v>0</v>
      </c>
      <c r="EC74" s="49">
        <f t="shared" si="920"/>
        <v>0</v>
      </c>
      <c r="ED74" s="49">
        <f t="shared" ref="ED74:EE74" si="921">SUM(ED71:ED72)</f>
        <v>0</v>
      </c>
      <c r="EE74" s="391">
        <f t="shared" si="921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>F34</f>
        <v>0</v>
      </c>
      <c r="G76" s="17">
        <f t="shared" ref="G76:Q76" si="922">G34</f>
        <v>0</v>
      </c>
      <c r="H76" s="17">
        <f t="shared" si="922"/>
        <v>0</v>
      </c>
      <c r="I76" s="17">
        <f t="shared" si="922"/>
        <v>0</v>
      </c>
      <c r="J76" s="17">
        <f t="shared" si="922"/>
        <v>0</v>
      </c>
      <c r="K76" s="17">
        <f t="shared" si="922"/>
        <v>0</v>
      </c>
      <c r="L76" s="17">
        <f t="shared" si="922"/>
        <v>0</v>
      </c>
      <c r="M76" s="17">
        <f t="shared" si="922"/>
        <v>0</v>
      </c>
      <c r="N76" s="17">
        <f t="shared" si="922"/>
        <v>0</v>
      </c>
      <c r="O76" s="17">
        <f t="shared" si="922"/>
        <v>0</v>
      </c>
      <c r="P76" s="17">
        <f t="shared" si="922"/>
        <v>0</v>
      </c>
      <c r="Q76" s="17">
        <f t="shared" si="922"/>
        <v>0</v>
      </c>
      <c r="R76" s="319">
        <f t="shared" ref="R76:R80" si="923">SUM(F76:Q76)</f>
        <v>0</v>
      </c>
      <c r="S76" s="17">
        <f>S34</f>
        <v>0</v>
      </c>
      <c r="T76" s="17">
        <f t="shared" ref="T76:AD76" si="924">T34</f>
        <v>0</v>
      </c>
      <c r="U76" s="17">
        <f t="shared" si="924"/>
        <v>0</v>
      </c>
      <c r="V76" s="17">
        <f t="shared" si="924"/>
        <v>0</v>
      </c>
      <c r="W76" s="17">
        <f t="shared" si="924"/>
        <v>0</v>
      </c>
      <c r="X76" s="17">
        <f t="shared" si="924"/>
        <v>0</v>
      </c>
      <c r="Y76" s="17">
        <f t="shared" si="924"/>
        <v>0</v>
      </c>
      <c r="Z76" s="17">
        <f t="shared" si="924"/>
        <v>0</v>
      </c>
      <c r="AA76" s="17">
        <f t="shared" si="924"/>
        <v>0</v>
      </c>
      <c r="AB76" s="17">
        <f t="shared" si="924"/>
        <v>0</v>
      </c>
      <c r="AC76" s="17">
        <f t="shared" si="924"/>
        <v>0</v>
      </c>
      <c r="AD76" s="17">
        <f t="shared" si="924"/>
        <v>0</v>
      </c>
      <c r="AE76" s="319">
        <f t="shared" ref="AE76:AE80" si="925">SUM(S76:AD76)</f>
        <v>0</v>
      </c>
      <c r="AF76" s="17">
        <f>AF34</f>
        <v>0</v>
      </c>
      <c r="AG76" s="17">
        <f t="shared" ref="AG76:AQ76" si="926">AG34</f>
        <v>0</v>
      </c>
      <c r="AH76" s="17">
        <f t="shared" si="926"/>
        <v>0</v>
      </c>
      <c r="AI76" s="17">
        <f t="shared" si="926"/>
        <v>0</v>
      </c>
      <c r="AJ76" s="17">
        <f t="shared" si="926"/>
        <v>0</v>
      </c>
      <c r="AK76" s="17">
        <f t="shared" si="926"/>
        <v>0</v>
      </c>
      <c r="AL76" s="17">
        <f t="shared" si="926"/>
        <v>0</v>
      </c>
      <c r="AM76" s="17">
        <f t="shared" si="926"/>
        <v>0</v>
      </c>
      <c r="AN76" s="17">
        <f t="shared" si="926"/>
        <v>0</v>
      </c>
      <c r="AO76" s="17">
        <f t="shared" si="926"/>
        <v>0</v>
      </c>
      <c r="AP76" s="17">
        <f t="shared" si="926"/>
        <v>0</v>
      </c>
      <c r="AQ76" s="17">
        <f t="shared" si="926"/>
        <v>0</v>
      </c>
      <c r="AR76" s="319">
        <f t="shared" ref="AR76:AR80" si="927">SUM(AF76:AQ76)</f>
        <v>0</v>
      </c>
      <c r="AS76" s="17">
        <f>AS34</f>
        <v>0</v>
      </c>
      <c r="AT76" s="17">
        <f t="shared" ref="AT76:BD76" si="928">AT34</f>
        <v>0</v>
      </c>
      <c r="AU76" s="17">
        <f t="shared" si="928"/>
        <v>0</v>
      </c>
      <c r="AV76" s="17">
        <f t="shared" si="928"/>
        <v>0</v>
      </c>
      <c r="AW76" s="17">
        <f t="shared" si="928"/>
        <v>0</v>
      </c>
      <c r="AX76" s="17">
        <f t="shared" si="928"/>
        <v>0</v>
      </c>
      <c r="AY76" s="17">
        <f t="shared" si="928"/>
        <v>0</v>
      </c>
      <c r="AZ76" s="17">
        <f t="shared" si="928"/>
        <v>0</v>
      </c>
      <c r="BA76" s="17">
        <f t="shared" si="928"/>
        <v>0</v>
      </c>
      <c r="BB76" s="17">
        <f t="shared" si="928"/>
        <v>0</v>
      </c>
      <c r="BC76" s="17">
        <f t="shared" si="928"/>
        <v>0</v>
      </c>
      <c r="BD76" s="17">
        <f t="shared" si="928"/>
        <v>0</v>
      </c>
      <c r="BE76" s="319">
        <f t="shared" ref="BE76:BE80" si="929">SUM(AS76:BD76)</f>
        <v>0</v>
      </c>
      <c r="BF76" s="17">
        <f>BF34</f>
        <v>0</v>
      </c>
      <c r="BG76" s="17">
        <f t="shared" ref="BG76:BQ76" si="930">BG34</f>
        <v>0</v>
      </c>
      <c r="BH76" s="17">
        <f t="shared" si="930"/>
        <v>0</v>
      </c>
      <c r="BI76" s="17">
        <f t="shared" si="930"/>
        <v>0</v>
      </c>
      <c r="BJ76" s="17">
        <f t="shared" si="930"/>
        <v>0</v>
      </c>
      <c r="BK76" s="17">
        <f t="shared" si="930"/>
        <v>0</v>
      </c>
      <c r="BL76" s="17">
        <f t="shared" si="930"/>
        <v>0</v>
      </c>
      <c r="BM76" s="17">
        <f t="shared" si="930"/>
        <v>0</v>
      </c>
      <c r="BN76" s="17">
        <f t="shared" si="930"/>
        <v>0</v>
      </c>
      <c r="BO76" s="17">
        <f t="shared" si="930"/>
        <v>0</v>
      </c>
      <c r="BP76" s="17">
        <f t="shared" si="930"/>
        <v>0</v>
      </c>
      <c r="BQ76" s="17">
        <f t="shared" si="930"/>
        <v>0</v>
      </c>
      <c r="BR76" s="319">
        <f t="shared" ref="BR76:BR80" si="931">SUM(BF76:BQ76)</f>
        <v>0</v>
      </c>
      <c r="BS76" s="17">
        <f>BS34</f>
        <v>0</v>
      </c>
      <c r="BT76" s="17">
        <f t="shared" ref="BT76:CD76" si="932">BT34</f>
        <v>0</v>
      </c>
      <c r="BU76" s="17">
        <f t="shared" si="932"/>
        <v>0</v>
      </c>
      <c r="BV76" s="17">
        <f t="shared" si="932"/>
        <v>0</v>
      </c>
      <c r="BW76" s="17">
        <f t="shared" si="932"/>
        <v>0</v>
      </c>
      <c r="BX76" s="17">
        <f t="shared" si="932"/>
        <v>0</v>
      </c>
      <c r="BY76" s="17">
        <f t="shared" si="932"/>
        <v>0</v>
      </c>
      <c r="BZ76" s="17">
        <f t="shared" si="932"/>
        <v>0</v>
      </c>
      <c r="CA76" s="17">
        <f t="shared" si="932"/>
        <v>0</v>
      </c>
      <c r="CB76" s="17">
        <f t="shared" si="932"/>
        <v>0</v>
      </c>
      <c r="CC76" s="17">
        <f t="shared" si="932"/>
        <v>0</v>
      </c>
      <c r="CD76" s="17">
        <f t="shared" si="932"/>
        <v>0</v>
      </c>
      <c r="CE76" s="319">
        <f t="shared" ref="CE76:CE80" si="933">SUM(BS76:CD76)</f>
        <v>0</v>
      </c>
      <c r="CF76" s="17">
        <f>CF34</f>
        <v>0</v>
      </c>
      <c r="CG76" s="17">
        <f t="shared" ref="CG76:CQ76" si="934">CG34</f>
        <v>0</v>
      </c>
      <c r="CH76" s="17">
        <f t="shared" si="934"/>
        <v>0</v>
      </c>
      <c r="CI76" s="17">
        <f t="shared" si="934"/>
        <v>0</v>
      </c>
      <c r="CJ76" s="17">
        <f t="shared" si="934"/>
        <v>0</v>
      </c>
      <c r="CK76" s="17">
        <f t="shared" si="934"/>
        <v>0</v>
      </c>
      <c r="CL76" s="17">
        <f t="shared" si="934"/>
        <v>0</v>
      </c>
      <c r="CM76" s="17">
        <f t="shared" si="934"/>
        <v>0</v>
      </c>
      <c r="CN76" s="17">
        <f t="shared" si="934"/>
        <v>0</v>
      </c>
      <c r="CO76" s="17">
        <f t="shared" si="934"/>
        <v>0</v>
      </c>
      <c r="CP76" s="17">
        <f t="shared" si="934"/>
        <v>0</v>
      </c>
      <c r="CQ76" s="17">
        <f t="shared" si="934"/>
        <v>0</v>
      </c>
      <c r="CR76" s="319">
        <f t="shared" ref="CR76:CR80" si="935">SUM(CF76:CQ76)</f>
        <v>0</v>
      </c>
      <c r="CS76" s="17">
        <f>CS34</f>
        <v>0</v>
      </c>
      <c r="CT76" s="17">
        <f t="shared" ref="CT76:DD76" si="936">CT34</f>
        <v>0</v>
      </c>
      <c r="CU76" s="17">
        <f t="shared" si="936"/>
        <v>0</v>
      </c>
      <c r="CV76" s="17">
        <f t="shared" si="936"/>
        <v>0</v>
      </c>
      <c r="CW76" s="17">
        <f t="shared" si="936"/>
        <v>0</v>
      </c>
      <c r="CX76" s="17">
        <f t="shared" si="936"/>
        <v>0</v>
      </c>
      <c r="CY76" s="17">
        <f t="shared" si="936"/>
        <v>0</v>
      </c>
      <c r="CZ76" s="17">
        <f t="shared" si="936"/>
        <v>0</v>
      </c>
      <c r="DA76" s="17">
        <f t="shared" si="936"/>
        <v>0</v>
      </c>
      <c r="DB76" s="17">
        <f t="shared" si="936"/>
        <v>0</v>
      </c>
      <c r="DC76" s="17">
        <f t="shared" si="936"/>
        <v>0</v>
      </c>
      <c r="DD76" s="17">
        <f t="shared" si="936"/>
        <v>0</v>
      </c>
      <c r="DE76" s="319">
        <f t="shared" ref="DE76:DE80" si="937">SUM(CS76:DD76)</f>
        <v>0</v>
      </c>
      <c r="DF76" s="17">
        <f>DF34</f>
        <v>0</v>
      </c>
      <c r="DG76" s="17">
        <f t="shared" ref="DG76:DQ76" si="938">DG34</f>
        <v>0</v>
      </c>
      <c r="DH76" s="17">
        <f t="shared" si="938"/>
        <v>0</v>
      </c>
      <c r="DI76" s="17">
        <f t="shared" si="938"/>
        <v>0</v>
      </c>
      <c r="DJ76" s="17">
        <f t="shared" si="938"/>
        <v>0</v>
      </c>
      <c r="DK76" s="17">
        <f t="shared" si="938"/>
        <v>0</v>
      </c>
      <c r="DL76" s="17">
        <f t="shared" si="938"/>
        <v>0</v>
      </c>
      <c r="DM76" s="17">
        <f t="shared" si="938"/>
        <v>0</v>
      </c>
      <c r="DN76" s="17">
        <f t="shared" si="938"/>
        <v>0</v>
      </c>
      <c r="DO76" s="17">
        <f t="shared" si="938"/>
        <v>0</v>
      </c>
      <c r="DP76" s="17">
        <f t="shared" si="938"/>
        <v>0</v>
      </c>
      <c r="DQ76" s="17">
        <f t="shared" si="938"/>
        <v>0</v>
      </c>
      <c r="DR76" s="319">
        <f t="shared" ref="DR76:DR80" si="939">SUM(DF76:DQ76)</f>
        <v>0</v>
      </c>
      <c r="DS76" s="17">
        <f>DS34</f>
        <v>0</v>
      </c>
      <c r="DT76" s="17">
        <f t="shared" ref="DT76:ED76" si="940">DT34</f>
        <v>0</v>
      </c>
      <c r="DU76" s="17">
        <f t="shared" si="940"/>
        <v>0</v>
      </c>
      <c r="DV76" s="17">
        <f t="shared" si="940"/>
        <v>0</v>
      </c>
      <c r="DW76" s="17">
        <f t="shared" si="940"/>
        <v>0</v>
      </c>
      <c r="DX76" s="17">
        <f t="shared" si="940"/>
        <v>0</v>
      </c>
      <c r="DY76" s="17">
        <f t="shared" si="940"/>
        <v>0</v>
      </c>
      <c r="DZ76" s="17">
        <f t="shared" si="940"/>
        <v>0</v>
      </c>
      <c r="EA76" s="17">
        <f t="shared" si="940"/>
        <v>0</v>
      </c>
      <c r="EB76" s="17">
        <f t="shared" si="940"/>
        <v>0</v>
      </c>
      <c r="EC76" s="17">
        <f t="shared" si="940"/>
        <v>0</v>
      </c>
      <c r="ED76" s="17">
        <f t="shared" si="940"/>
        <v>0</v>
      </c>
      <c r="EE76" s="391">
        <f t="shared" ref="EE76:EE80" si="941">SUM(DS76:ED76)</f>
        <v>0</v>
      </c>
    </row>
    <row r="77" spans="3:135" x14ac:dyDescent="0.2">
      <c r="D77" s="5" t="s">
        <v>46</v>
      </c>
      <c r="F77" s="17">
        <f>F41</f>
        <v>0</v>
      </c>
      <c r="G77" s="17">
        <f t="shared" ref="G77:Q77" si="942">G41</f>
        <v>0</v>
      </c>
      <c r="H77" s="17">
        <f t="shared" si="942"/>
        <v>0</v>
      </c>
      <c r="I77" s="17">
        <f t="shared" si="942"/>
        <v>0</v>
      </c>
      <c r="J77" s="17">
        <f t="shared" si="942"/>
        <v>0</v>
      </c>
      <c r="K77" s="17">
        <f t="shared" si="942"/>
        <v>0</v>
      </c>
      <c r="L77" s="17">
        <f t="shared" si="942"/>
        <v>0</v>
      </c>
      <c r="M77" s="17">
        <f t="shared" si="942"/>
        <v>0</v>
      </c>
      <c r="N77" s="17">
        <f t="shared" si="942"/>
        <v>0</v>
      </c>
      <c r="O77" s="17">
        <f t="shared" si="942"/>
        <v>0</v>
      </c>
      <c r="P77" s="17">
        <f t="shared" si="942"/>
        <v>0</v>
      </c>
      <c r="Q77" s="17">
        <f t="shared" si="942"/>
        <v>0</v>
      </c>
      <c r="R77" s="319">
        <f t="shared" si="923"/>
        <v>0</v>
      </c>
      <c r="S77" s="17">
        <f>S41</f>
        <v>0</v>
      </c>
      <c r="T77" s="17">
        <f t="shared" ref="T77:AD77" si="943">T41</f>
        <v>0</v>
      </c>
      <c r="U77" s="17">
        <f t="shared" si="943"/>
        <v>0</v>
      </c>
      <c r="V77" s="17">
        <f t="shared" si="943"/>
        <v>0</v>
      </c>
      <c r="W77" s="17">
        <f t="shared" si="943"/>
        <v>0</v>
      </c>
      <c r="X77" s="17">
        <f t="shared" si="943"/>
        <v>0</v>
      </c>
      <c r="Y77" s="17">
        <f t="shared" si="943"/>
        <v>0</v>
      </c>
      <c r="Z77" s="17">
        <f t="shared" si="943"/>
        <v>0</v>
      </c>
      <c r="AA77" s="17">
        <f t="shared" si="943"/>
        <v>0</v>
      </c>
      <c r="AB77" s="17">
        <f t="shared" si="943"/>
        <v>0</v>
      </c>
      <c r="AC77" s="17">
        <f t="shared" si="943"/>
        <v>0</v>
      </c>
      <c r="AD77" s="17">
        <f t="shared" si="943"/>
        <v>0</v>
      </c>
      <c r="AE77" s="319">
        <f t="shared" si="925"/>
        <v>0</v>
      </c>
      <c r="AF77" s="17">
        <f>AF41</f>
        <v>0</v>
      </c>
      <c r="AG77" s="17">
        <f t="shared" ref="AG77:AQ77" si="944">AG41</f>
        <v>0</v>
      </c>
      <c r="AH77" s="17">
        <f t="shared" si="944"/>
        <v>0</v>
      </c>
      <c r="AI77" s="17">
        <f t="shared" si="944"/>
        <v>0</v>
      </c>
      <c r="AJ77" s="17">
        <f t="shared" si="944"/>
        <v>0</v>
      </c>
      <c r="AK77" s="17">
        <f t="shared" si="944"/>
        <v>0</v>
      </c>
      <c r="AL77" s="17">
        <f t="shared" si="944"/>
        <v>0</v>
      </c>
      <c r="AM77" s="17">
        <f t="shared" si="944"/>
        <v>0</v>
      </c>
      <c r="AN77" s="17">
        <f t="shared" si="944"/>
        <v>0</v>
      </c>
      <c r="AO77" s="17">
        <f t="shared" si="944"/>
        <v>0</v>
      </c>
      <c r="AP77" s="17">
        <f t="shared" si="944"/>
        <v>0</v>
      </c>
      <c r="AQ77" s="17">
        <f t="shared" si="944"/>
        <v>0</v>
      </c>
      <c r="AR77" s="319">
        <f t="shared" si="927"/>
        <v>0</v>
      </c>
      <c r="AS77" s="17">
        <f>AS41</f>
        <v>0</v>
      </c>
      <c r="AT77" s="17">
        <f t="shared" ref="AT77:BD77" si="945">AT41</f>
        <v>0</v>
      </c>
      <c r="AU77" s="17">
        <f t="shared" si="945"/>
        <v>0</v>
      </c>
      <c r="AV77" s="17">
        <f t="shared" si="945"/>
        <v>0</v>
      </c>
      <c r="AW77" s="17">
        <f t="shared" si="945"/>
        <v>0</v>
      </c>
      <c r="AX77" s="17">
        <f t="shared" si="945"/>
        <v>0</v>
      </c>
      <c r="AY77" s="17">
        <f t="shared" si="945"/>
        <v>0</v>
      </c>
      <c r="AZ77" s="17">
        <f t="shared" si="945"/>
        <v>0</v>
      </c>
      <c r="BA77" s="17">
        <f t="shared" si="945"/>
        <v>0</v>
      </c>
      <c r="BB77" s="17">
        <f t="shared" si="945"/>
        <v>0</v>
      </c>
      <c r="BC77" s="17">
        <f t="shared" si="945"/>
        <v>0</v>
      </c>
      <c r="BD77" s="17">
        <f t="shared" si="945"/>
        <v>0</v>
      </c>
      <c r="BE77" s="319">
        <f t="shared" si="929"/>
        <v>0</v>
      </c>
      <c r="BF77" s="17">
        <f>BF41</f>
        <v>0</v>
      </c>
      <c r="BG77" s="17">
        <f t="shared" ref="BG77:BQ77" si="946">BG41</f>
        <v>0</v>
      </c>
      <c r="BH77" s="17">
        <f t="shared" si="946"/>
        <v>0</v>
      </c>
      <c r="BI77" s="17">
        <f t="shared" si="946"/>
        <v>0</v>
      </c>
      <c r="BJ77" s="17">
        <f t="shared" si="946"/>
        <v>0</v>
      </c>
      <c r="BK77" s="17">
        <f t="shared" si="946"/>
        <v>0</v>
      </c>
      <c r="BL77" s="17">
        <f t="shared" si="946"/>
        <v>0</v>
      </c>
      <c r="BM77" s="17">
        <f t="shared" si="946"/>
        <v>0</v>
      </c>
      <c r="BN77" s="17">
        <f t="shared" si="946"/>
        <v>0</v>
      </c>
      <c r="BO77" s="17">
        <f t="shared" si="946"/>
        <v>0</v>
      </c>
      <c r="BP77" s="17">
        <f t="shared" si="946"/>
        <v>0</v>
      </c>
      <c r="BQ77" s="17">
        <f t="shared" si="946"/>
        <v>0</v>
      </c>
      <c r="BR77" s="319">
        <f t="shared" si="931"/>
        <v>0</v>
      </c>
      <c r="BS77" s="17">
        <f>BS41</f>
        <v>0</v>
      </c>
      <c r="BT77" s="17">
        <f t="shared" ref="BT77:CD77" si="947">BT41</f>
        <v>0</v>
      </c>
      <c r="BU77" s="17">
        <f t="shared" si="947"/>
        <v>0</v>
      </c>
      <c r="BV77" s="17">
        <f t="shared" si="947"/>
        <v>0</v>
      </c>
      <c r="BW77" s="17">
        <f t="shared" si="947"/>
        <v>0</v>
      </c>
      <c r="BX77" s="17">
        <f t="shared" si="947"/>
        <v>0</v>
      </c>
      <c r="BY77" s="17">
        <f t="shared" si="947"/>
        <v>0</v>
      </c>
      <c r="BZ77" s="17">
        <f t="shared" si="947"/>
        <v>0</v>
      </c>
      <c r="CA77" s="17">
        <f t="shared" si="947"/>
        <v>0</v>
      </c>
      <c r="CB77" s="17">
        <f t="shared" si="947"/>
        <v>0</v>
      </c>
      <c r="CC77" s="17">
        <f t="shared" si="947"/>
        <v>0</v>
      </c>
      <c r="CD77" s="17">
        <f t="shared" si="947"/>
        <v>0</v>
      </c>
      <c r="CE77" s="319">
        <f t="shared" si="933"/>
        <v>0</v>
      </c>
      <c r="CF77" s="17">
        <f>CF41</f>
        <v>0</v>
      </c>
      <c r="CG77" s="17">
        <f t="shared" ref="CG77:CQ77" si="948">CG41</f>
        <v>0</v>
      </c>
      <c r="CH77" s="17">
        <f t="shared" si="948"/>
        <v>0</v>
      </c>
      <c r="CI77" s="17">
        <f t="shared" si="948"/>
        <v>0</v>
      </c>
      <c r="CJ77" s="17">
        <f t="shared" si="948"/>
        <v>0</v>
      </c>
      <c r="CK77" s="17">
        <f t="shared" si="948"/>
        <v>0</v>
      </c>
      <c r="CL77" s="17">
        <f t="shared" si="948"/>
        <v>0</v>
      </c>
      <c r="CM77" s="17">
        <f t="shared" si="948"/>
        <v>0</v>
      </c>
      <c r="CN77" s="17">
        <f t="shared" si="948"/>
        <v>0</v>
      </c>
      <c r="CO77" s="17">
        <f t="shared" si="948"/>
        <v>0</v>
      </c>
      <c r="CP77" s="17">
        <f t="shared" si="948"/>
        <v>0</v>
      </c>
      <c r="CQ77" s="17">
        <f t="shared" si="948"/>
        <v>0</v>
      </c>
      <c r="CR77" s="319">
        <f t="shared" si="935"/>
        <v>0</v>
      </c>
      <c r="CS77" s="17">
        <f>CS41</f>
        <v>0</v>
      </c>
      <c r="CT77" s="17">
        <f t="shared" ref="CT77:DD77" si="949">CT41</f>
        <v>0</v>
      </c>
      <c r="CU77" s="17">
        <f t="shared" si="949"/>
        <v>0</v>
      </c>
      <c r="CV77" s="17">
        <f t="shared" si="949"/>
        <v>0</v>
      </c>
      <c r="CW77" s="17">
        <f t="shared" si="949"/>
        <v>0</v>
      </c>
      <c r="CX77" s="17">
        <f t="shared" si="949"/>
        <v>0</v>
      </c>
      <c r="CY77" s="17">
        <f t="shared" si="949"/>
        <v>0</v>
      </c>
      <c r="CZ77" s="17">
        <f t="shared" si="949"/>
        <v>0</v>
      </c>
      <c r="DA77" s="17">
        <f t="shared" si="949"/>
        <v>0</v>
      </c>
      <c r="DB77" s="17">
        <f t="shared" si="949"/>
        <v>0</v>
      </c>
      <c r="DC77" s="17">
        <f t="shared" si="949"/>
        <v>0</v>
      </c>
      <c r="DD77" s="17">
        <f t="shared" si="949"/>
        <v>0</v>
      </c>
      <c r="DE77" s="319">
        <f t="shared" si="937"/>
        <v>0</v>
      </c>
      <c r="DF77" s="17">
        <f>DF41</f>
        <v>0</v>
      </c>
      <c r="DG77" s="17">
        <f t="shared" ref="DG77:DQ77" si="950">DG41</f>
        <v>0</v>
      </c>
      <c r="DH77" s="17">
        <f t="shared" si="950"/>
        <v>0</v>
      </c>
      <c r="DI77" s="17">
        <f t="shared" si="950"/>
        <v>0</v>
      </c>
      <c r="DJ77" s="17">
        <f t="shared" si="950"/>
        <v>0</v>
      </c>
      <c r="DK77" s="17">
        <f t="shared" si="950"/>
        <v>0</v>
      </c>
      <c r="DL77" s="17">
        <f t="shared" si="950"/>
        <v>0</v>
      </c>
      <c r="DM77" s="17">
        <f t="shared" si="950"/>
        <v>0</v>
      </c>
      <c r="DN77" s="17">
        <f t="shared" si="950"/>
        <v>0</v>
      </c>
      <c r="DO77" s="17">
        <f t="shared" si="950"/>
        <v>0</v>
      </c>
      <c r="DP77" s="17">
        <f t="shared" si="950"/>
        <v>0</v>
      </c>
      <c r="DQ77" s="17">
        <f t="shared" si="950"/>
        <v>0</v>
      </c>
      <c r="DR77" s="319">
        <f t="shared" si="939"/>
        <v>0</v>
      </c>
      <c r="DS77" s="17">
        <f>DS41</f>
        <v>0</v>
      </c>
      <c r="DT77" s="17">
        <f t="shared" ref="DT77:ED77" si="951">DT41</f>
        <v>0</v>
      </c>
      <c r="DU77" s="17">
        <f t="shared" si="951"/>
        <v>0</v>
      </c>
      <c r="DV77" s="17">
        <f t="shared" si="951"/>
        <v>0</v>
      </c>
      <c r="DW77" s="17">
        <f t="shared" si="951"/>
        <v>0</v>
      </c>
      <c r="DX77" s="17">
        <f t="shared" si="951"/>
        <v>0</v>
      </c>
      <c r="DY77" s="17">
        <f t="shared" si="951"/>
        <v>0</v>
      </c>
      <c r="DZ77" s="17">
        <f t="shared" si="951"/>
        <v>0</v>
      </c>
      <c r="EA77" s="17">
        <f t="shared" si="951"/>
        <v>0</v>
      </c>
      <c r="EB77" s="17">
        <f t="shared" si="951"/>
        <v>0</v>
      </c>
      <c r="EC77" s="17">
        <f t="shared" si="951"/>
        <v>0</v>
      </c>
      <c r="ED77" s="17">
        <f t="shared" si="951"/>
        <v>0</v>
      </c>
      <c r="EE77" s="391">
        <f t="shared" si="941"/>
        <v>0</v>
      </c>
    </row>
    <row r="78" spans="3:135" x14ac:dyDescent="0.2">
      <c r="D78" s="5" t="s">
        <v>283</v>
      </c>
      <c r="F78" s="17">
        <f>F53</f>
        <v>0</v>
      </c>
      <c r="G78" s="17">
        <f t="shared" ref="G78:Q78" si="952">G53</f>
        <v>0</v>
      </c>
      <c r="H78" s="17">
        <f t="shared" si="952"/>
        <v>0</v>
      </c>
      <c r="I78" s="17">
        <f t="shared" si="952"/>
        <v>0</v>
      </c>
      <c r="J78" s="17">
        <f t="shared" si="952"/>
        <v>0</v>
      </c>
      <c r="K78" s="17">
        <f t="shared" si="952"/>
        <v>0</v>
      </c>
      <c r="L78" s="17">
        <f t="shared" si="952"/>
        <v>0</v>
      </c>
      <c r="M78" s="17">
        <f t="shared" si="952"/>
        <v>0</v>
      </c>
      <c r="N78" s="17">
        <f t="shared" si="952"/>
        <v>0</v>
      </c>
      <c r="O78" s="17">
        <f t="shared" si="952"/>
        <v>0</v>
      </c>
      <c r="P78" s="17">
        <f t="shared" si="952"/>
        <v>0</v>
      </c>
      <c r="Q78" s="17">
        <f t="shared" si="952"/>
        <v>0</v>
      </c>
      <c r="R78" s="319">
        <f t="shared" ref="R78" si="953">SUM(F78:Q78)</f>
        <v>0</v>
      </c>
      <c r="S78" s="17">
        <f>S53</f>
        <v>0</v>
      </c>
      <c r="T78" s="17">
        <f t="shared" ref="T78:AD78" si="954">T53</f>
        <v>0</v>
      </c>
      <c r="U78" s="17">
        <f t="shared" si="954"/>
        <v>0</v>
      </c>
      <c r="V78" s="17">
        <f t="shared" si="954"/>
        <v>0</v>
      </c>
      <c r="W78" s="17">
        <f t="shared" si="954"/>
        <v>0</v>
      </c>
      <c r="X78" s="17">
        <f t="shared" si="954"/>
        <v>0</v>
      </c>
      <c r="Y78" s="17">
        <f t="shared" si="954"/>
        <v>0</v>
      </c>
      <c r="Z78" s="17">
        <f t="shared" si="954"/>
        <v>0</v>
      </c>
      <c r="AA78" s="17">
        <f t="shared" si="954"/>
        <v>0</v>
      </c>
      <c r="AB78" s="17">
        <f t="shared" si="954"/>
        <v>0</v>
      </c>
      <c r="AC78" s="17">
        <f t="shared" si="954"/>
        <v>0</v>
      </c>
      <c r="AD78" s="17">
        <f t="shared" si="954"/>
        <v>0</v>
      </c>
      <c r="AE78" s="319">
        <f t="shared" ref="AE78" si="955">SUM(S78:AD78)</f>
        <v>0</v>
      </c>
      <c r="AF78" s="17">
        <f>AF53</f>
        <v>0</v>
      </c>
      <c r="AG78" s="17">
        <f t="shared" ref="AG78:AQ78" si="956">AG53</f>
        <v>0</v>
      </c>
      <c r="AH78" s="17">
        <f t="shared" si="956"/>
        <v>0</v>
      </c>
      <c r="AI78" s="17">
        <f t="shared" si="956"/>
        <v>0</v>
      </c>
      <c r="AJ78" s="17">
        <f t="shared" si="956"/>
        <v>0</v>
      </c>
      <c r="AK78" s="17">
        <f t="shared" si="956"/>
        <v>0</v>
      </c>
      <c r="AL78" s="17">
        <f t="shared" si="956"/>
        <v>0</v>
      </c>
      <c r="AM78" s="17">
        <f t="shared" si="956"/>
        <v>0</v>
      </c>
      <c r="AN78" s="17">
        <f t="shared" si="956"/>
        <v>0</v>
      </c>
      <c r="AO78" s="17">
        <f t="shared" si="956"/>
        <v>0</v>
      </c>
      <c r="AP78" s="17">
        <f t="shared" si="956"/>
        <v>0</v>
      </c>
      <c r="AQ78" s="17">
        <f t="shared" si="956"/>
        <v>0</v>
      </c>
      <c r="AR78" s="319">
        <f t="shared" ref="AR78" si="957">SUM(AF78:AQ78)</f>
        <v>0</v>
      </c>
      <c r="AS78" s="17">
        <f>AS53</f>
        <v>0</v>
      </c>
      <c r="AT78" s="17">
        <f t="shared" ref="AT78:BD78" si="958">AT53</f>
        <v>0</v>
      </c>
      <c r="AU78" s="17">
        <f t="shared" si="958"/>
        <v>0</v>
      </c>
      <c r="AV78" s="17">
        <f t="shared" si="958"/>
        <v>0</v>
      </c>
      <c r="AW78" s="17">
        <f t="shared" si="958"/>
        <v>0</v>
      </c>
      <c r="AX78" s="17">
        <f t="shared" si="958"/>
        <v>0</v>
      </c>
      <c r="AY78" s="17">
        <f t="shared" si="958"/>
        <v>0</v>
      </c>
      <c r="AZ78" s="17">
        <f t="shared" si="958"/>
        <v>0</v>
      </c>
      <c r="BA78" s="17">
        <f t="shared" si="958"/>
        <v>0</v>
      </c>
      <c r="BB78" s="17">
        <f t="shared" si="958"/>
        <v>0</v>
      </c>
      <c r="BC78" s="17">
        <f t="shared" si="958"/>
        <v>0</v>
      </c>
      <c r="BD78" s="17">
        <f t="shared" si="958"/>
        <v>0</v>
      </c>
      <c r="BE78" s="319">
        <f t="shared" ref="BE78" si="959">SUM(AS78:BD78)</f>
        <v>0</v>
      </c>
      <c r="BF78" s="17">
        <f>BF53</f>
        <v>0</v>
      </c>
      <c r="BG78" s="17">
        <f t="shared" ref="BG78:BQ78" si="960">BG53</f>
        <v>0</v>
      </c>
      <c r="BH78" s="17">
        <f t="shared" si="960"/>
        <v>0</v>
      </c>
      <c r="BI78" s="17">
        <f t="shared" si="960"/>
        <v>0</v>
      </c>
      <c r="BJ78" s="17">
        <f t="shared" si="960"/>
        <v>0</v>
      </c>
      <c r="BK78" s="17">
        <f t="shared" si="960"/>
        <v>0</v>
      </c>
      <c r="BL78" s="17">
        <f t="shared" si="960"/>
        <v>0</v>
      </c>
      <c r="BM78" s="17">
        <f t="shared" si="960"/>
        <v>0</v>
      </c>
      <c r="BN78" s="17">
        <f t="shared" si="960"/>
        <v>0</v>
      </c>
      <c r="BO78" s="17">
        <f t="shared" si="960"/>
        <v>0</v>
      </c>
      <c r="BP78" s="17">
        <f t="shared" si="960"/>
        <v>0</v>
      </c>
      <c r="BQ78" s="17">
        <f t="shared" si="960"/>
        <v>0</v>
      </c>
      <c r="BR78" s="319">
        <f t="shared" ref="BR78" si="961">SUM(BF78:BQ78)</f>
        <v>0</v>
      </c>
      <c r="BS78" s="17">
        <f>BS53</f>
        <v>0</v>
      </c>
      <c r="BT78" s="17">
        <f t="shared" ref="BT78:CD78" si="962">BT53</f>
        <v>0</v>
      </c>
      <c r="BU78" s="17">
        <f t="shared" si="962"/>
        <v>0</v>
      </c>
      <c r="BV78" s="17">
        <f t="shared" si="962"/>
        <v>0</v>
      </c>
      <c r="BW78" s="17">
        <f t="shared" si="962"/>
        <v>0</v>
      </c>
      <c r="BX78" s="17">
        <f t="shared" si="962"/>
        <v>0</v>
      </c>
      <c r="BY78" s="17">
        <f t="shared" si="962"/>
        <v>0</v>
      </c>
      <c r="BZ78" s="17">
        <f t="shared" si="962"/>
        <v>0</v>
      </c>
      <c r="CA78" s="17">
        <f t="shared" si="962"/>
        <v>0</v>
      </c>
      <c r="CB78" s="17">
        <f t="shared" si="962"/>
        <v>0</v>
      </c>
      <c r="CC78" s="17">
        <f t="shared" si="962"/>
        <v>0</v>
      </c>
      <c r="CD78" s="17">
        <f t="shared" si="962"/>
        <v>0</v>
      </c>
      <c r="CE78" s="319">
        <f t="shared" ref="CE78" si="963">SUM(BS78:CD78)</f>
        <v>0</v>
      </c>
      <c r="CF78" s="17">
        <f>CF53</f>
        <v>0</v>
      </c>
      <c r="CG78" s="17">
        <f t="shared" ref="CG78:CQ78" si="964">CG53</f>
        <v>0</v>
      </c>
      <c r="CH78" s="17">
        <f t="shared" si="964"/>
        <v>0</v>
      </c>
      <c r="CI78" s="17">
        <f t="shared" si="964"/>
        <v>0</v>
      </c>
      <c r="CJ78" s="17">
        <f t="shared" si="964"/>
        <v>0</v>
      </c>
      <c r="CK78" s="17">
        <f t="shared" si="964"/>
        <v>0</v>
      </c>
      <c r="CL78" s="17">
        <f t="shared" si="964"/>
        <v>0</v>
      </c>
      <c r="CM78" s="17">
        <f t="shared" si="964"/>
        <v>0</v>
      </c>
      <c r="CN78" s="17">
        <f t="shared" si="964"/>
        <v>0</v>
      </c>
      <c r="CO78" s="17">
        <f t="shared" si="964"/>
        <v>0</v>
      </c>
      <c r="CP78" s="17">
        <f t="shared" si="964"/>
        <v>0</v>
      </c>
      <c r="CQ78" s="17">
        <f t="shared" si="964"/>
        <v>0</v>
      </c>
      <c r="CR78" s="319">
        <f t="shared" ref="CR78" si="965">SUM(CF78:CQ78)</f>
        <v>0</v>
      </c>
      <c r="CS78" s="17">
        <f>CS53</f>
        <v>0</v>
      </c>
      <c r="CT78" s="17">
        <f t="shared" ref="CT78:DD78" si="966">CT53</f>
        <v>0</v>
      </c>
      <c r="CU78" s="17">
        <f t="shared" si="966"/>
        <v>0</v>
      </c>
      <c r="CV78" s="17">
        <f t="shared" si="966"/>
        <v>0</v>
      </c>
      <c r="CW78" s="17">
        <f t="shared" si="966"/>
        <v>0</v>
      </c>
      <c r="CX78" s="17">
        <f t="shared" si="966"/>
        <v>0</v>
      </c>
      <c r="CY78" s="17">
        <f t="shared" si="966"/>
        <v>0</v>
      </c>
      <c r="CZ78" s="17">
        <f t="shared" si="966"/>
        <v>0</v>
      </c>
      <c r="DA78" s="17">
        <f t="shared" si="966"/>
        <v>0</v>
      </c>
      <c r="DB78" s="17">
        <f t="shared" si="966"/>
        <v>0</v>
      </c>
      <c r="DC78" s="17">
        <f t="shared" si="966"/>
        <v>0</v>
      </c>
      <c r="DD78" s="17">
        <f t="shared" si="966"/>
        <v>0</v>
      </c>
      <c r="DE78" s="319">
        <f t="shared" ref="DE78" si="967">SUM(CS78:DD78)</f>
        <v>0</v>
      </c>
      <c r="DF78" s="17">
        <f>DF53</f>
        <v>0</v>
      </c>
      <c r="DG78" s="17">
        <f t="shared" ref="DG78:DQ78" si="968">DG53</f>
        <v>0</v>
      </c>
      <c r="DH78" s="17">
        <f t="shared" si="968"/>
        <v>0</v>
      </c>
      <c r="DI78" s="17">
        <f t="shared" si="968"/>
        <v>0</v>
      </c>
      <c r="DJ78" s="17">
        <f t="shared" si="968"/>
        <v>0</v>
      </c>
      <c r="DK78" s="17">
        <f t="shared" si="968"/>
        <v>0</v>
      </c>
      <c r="DL78" s="17">
        <f t="shared" si="968"/>
        <v>0</v>
      </c>
      <c r="DM78" s="17">
        <f t="shared" si="968"/>
        <v>0</v>
      </c>
      <c r="DN78" s="17">
        <f t="shared" si="968"/>
        <v>0</v>
      </c>
      <c r="DO78" s="17">
        <f t="shared" si="968"/>
        <v>0</v>
      </c>
      <c r="DP78" s="17">
        <f t="shared" si="968"/>
        <v>0</v>
      </c>
      <c r="DQ78" s="17">
        <f t="shared" si="968"/>
        <v>0</v>
      </c>
      <c r="DR78" s="319">
        <f t="shared" ref="DR78" si="969">SUM(DF78:DQ78)</f>
        <v>0</v>
      </c>
      <c r="DS78" s="17">
        <f>DS53</f>
        <v>0</v>
      </c>
      <c r="DT78" s="17">
        <f t="shared" ref="DT78:ED78" si="970">DT53</f>
        <v>0</v>
      </c>
      <c r="DU78" s="17">
        <f t="shared" si="970"/>
        <v>0</v>
      </c>
      <c r="DV78" s="17">
        <f t="shared" si="970"/>
        <v>0</v>
      </c>
      <c r="DW78" s="17">
        <f t="shared" si="970"/>
        <v>0</v>
      </c>
      <c r="DX78" s="17">
        <f t="shared" si="970"/>
        <v>0</v>
      </c>
      <c r="DY78" s="17">
        <f t="shared" si="970"/>
        <v>0</v>
      </c>
      <c r="DZ78" s="17">
        <f t="shared" si="970"/>
        <v>0</v>
      </c>
      <c r="EA78" s="17">
        <f t="shared" si="970"/>
        <v>0</v>
      </c>
      <c r="EB78" s="17">
        <f t="shared" si="970"/>
        <v>0</v>
      </c>
      <c r="EC78" s="17">
        <f t="shared" si="970"/>
        <v>0</v>
      </c>
      <c r="ED78" s="17">
        <f t="shared" si="970"/>
        <v>0</v>
      </c>
      <c r="EE78" s="391">
        <f t="shared" ref="EE78" si="971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923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925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927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929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931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933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935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937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939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941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972">(G76+G78+G79)*$C$83</f>
        <v>0</v>
      </c>
      <c r="H80" s="17">
        <f t="shared" si="972"/>
        <v>0</v>
      </c>
      <c r="I80" s="17">
        <f t="shared" si="972"/>
        <v>0</v>
      </c>
      <c r="J80" s="17">
        <f t="shared" si="972"/>
        <v>0</v>
      </c>
      <c r="K80" s="17">
        <f t="shared" si="972"/>
        <v>0</v>
      </c>
      <c r="L80" s="17">
        <f t="shared" si="972"/>
        <v>0</v>
      </c>
      <c r="M80" s="17">
        <f t="shared" si="972"/>
        <v>0</v>
      </c>
      <c r="N80" s="17">
        <f t="shared" si="972"/>
        <v>0</v>
      </c>
      <c r="O80" s="17">
        <f t="shared" si="972"/>
        <v>0</v>
      </c>
      <c r="P80" s="17">
        <f t="shared" si="972"/>
        <v>0</v>
      </c>
      <c r="Q80" s="17">
        <f t="shared" si="972"/>
        <v>0</v>
      </c>
      <c r="R80" s="319">
        <f t="shared" si="923"/>
        <v>0</v>
      </c>
      <c r="S80" s="17">
        <f>(S76+S78+S79)*$C$83</f>
        <v>0</v>
      </c>
      <c r="T80" s="17">
        <f t="shared" ref="T80" si="973">(T76+T78+T79)*$C$83</f>
        <v>0</v>
      </c>
      <c r="U80" s="17">
        <f t="shared" ref="U80" si="974">(U76+U78+U79)*$C$83</f>
        <v>0</v>
      </c>
      <c r="V80" s="17">
        <f t="shared" ref="V80" si="975">(V76+V78+V79)*$C$83</f>
        <v>0</v>
      </c>
      <c r="W80" s="17">
        <f t="shared" ref="W80" si="976">(W76+W78+W79)*$C$83</f>
        <v>0</v>
      </c>
      <c r="X80" s="17">
        <f t="shared" ref="X80" si="977">(X76+X78+X79)*$C$83</f>
        <v>0</v>
      </c>
      <c r="Y80" s="17">
        <f t="shared" ref="Y80" si="978">(Y76+Y78+Y79)*$C$83</f>
        <v>0</v>
      </c>
      <c r="Z80" s="17">
        <f t="shared" ref="Z80" si="979">(Z76+Z78+Z79)*$C$83</f>
        <v>0</v>
      </c>
      <c r="AA80" s="17">
        <f t="shared" ref="AA80" si="980">(AA76+AA78+AA79)*$C$83</f>
        <v>0</v>
      </c>
      <c r="AB80" s="17">
        <f t="shared" ref="AB80" si="981">(AB76+AB78+AB79)*$C$83</f>
        <v>0</v>
      </c>
      <c r="AC80" s="17">
        <f t="shared" ref="AC80" si="982">(AC76+AC78+AC79)*$C$83</f>
        <v>0</v>
      </c>
      <c r="AD80" s="17">
        <f t="shared" ref="AD80" si="983">(AD76+AD78+AD79)*$C$83</f>
        <v>0</v>
      </c>
      <c r="AE80" s="319">
        <f t="shared" si="925"/>
        <v>0</v>
      </c>
      <c r="AF80" s="17">
        <f>(AF76+AF78+AF79)*$C$83</f>
        <v>0</v>
      </c>
      <c r="AG80" s="17">
        <f t="shared" ref="AG80" si="984">(AG76+AG78+AG79)*$C$83</f>
        <v>0</v>
      </c>
      <c r="AH80" s="17">
        <f t="shared" ref="AH80" si="985">(AH76+AH78+AH79)*$C$83</f>
        <v>0</v>
      </c>
      <c r="AI80" s="17">
        <f t="shared" ref="AI80" si="986">(AI76+AI78+AI79)*$C$83</f>
        <v>0</v>
      </c>
      <c r="AJ80" s="17">
        <f t="shared" ref="AJ80" si="987">(AJ76+AJ78+AJ79)*$C$83</f>
        <v>0</v>
      </c>
      <c r="AK80" s="17">
        <f t="shared" ref="AK80" si="988">(AK76+AK78+AK79)*$C$83</f>
        <v>0</v>
      </c>
      <c r="AL80" s="17">
        <f t="shared" ref="AL80" si="989">(AL76+AL78+AL79)*$C$83</f>
        <v>0</v>
      </c>
      <c r="AM80" s="17">
        <f t="shared" ref="AM80" si="990">(AM76+AM78+AM79)*$C$83</f>
        <v>0</v>
      </c>
      <c r="AN80" s="17">
        <f t="shared" ref="AN80" si="991">(AN76+AN78+AN79)*$C$83</f>
        <v>0</v>
      </c>
      <c r="AO80" s="17">
        <f t="shared" ref="AO80" si="992">(AO76+AO78+AO79)*$C$83</f>
        <v>0</v>
      </c>
      <c r="AP80" s="17">
        <f t="shared" ref="AP80" si="993">(AP76+AP78+AP79)*$C$83</f>
        <v>0</v>
      </c>
      <c r="AQ80" s="17">
        <f t="shared" ref="AQ80" si="994">(AQ76+AQ78+AQ79)*$C$83</f>
        <v>0</v>
      </c>
      <c r="AR80" s="319">
        <f t="shared" si="927"/>
        <v>0</v>
      </c>
      <c r="AS80" s="17">
        <f>(AS76+AS78+AS79)*$C$83</f>
        <v>0</v>
      </c>
      <c r="AT80" s="17">
        <f t="shared" ref="AT80" si="995">(AT76+AT78+AT79)*$C$83</f>
        <v>0</v>
      </c>
      <c r="AU80" s="17">
        <f t="shared" ref="AU80" si="996">(AU76+AU78+AU79)*$C$83</f>
        <v>0</v>
      </c>
      <c r="AV80" s="17">
        <f t="shared" ref="AV80" si="997">(AV76+AV78+AV79)*$C$83</f>
        <v>0</v>
      </c>
      <c r="AW80" s="17">
        <f t="shared" ref="AW80" si="998">(AW76+AW78+AW79)*$C$83</f>
        <v>0</v>
      </c>
      <c r="AX80" s="17">
        <f t="shared" ref="AX80" si="999">(AX76+AX78+AX79)*$C$83</f>
        <v>0</v>
      </c>
      <c r="AY80" s="17">
        <f t="shared" ref="AY80" si="1000">(AY76+AY78+AY79)*$C$83</f>
        <v>0</v>
      </c>
      <c r="AZ80" s="17">
        <f t="shared" ref="AZ80" si="1001">(AZ76+AZ78+AZ79)*$C$83</f>
        <v>0</v>
      </c>
      <c r="BA80" s="17">
        <f t="shared" ref="BA80" si="1002">(BA76+BA78+BA79)*$C$83</f>
        <v>0</v>
      </c>
      <c r="BB80" s="17">
        <f t="shared" ref="BB80" si="1003">(BB76+BB78+BB79)*$C$83</f>
        <v>0</v>
      </c>
      <c r="BC80" s="17">
        <f t="shared" ref="BC80" si="1004">(BC76+BC78+BC79)*$C$83</f>
        <v>0</v>
      </c>
      <c r="BD80" s="17">
        <f t="shared" ref="BD80" si="1005">(BD76+BD78+BD79)*$C$83</f>
        <v>0</v>
      </c>
      <c r="BE80" s="319">
        <f t="shared" si="929"/>
        <v>0</v>
      </c>
      <c r="BF80" s="17">
        <f>(BF76+BF78+BF79)*$C$83</f>
        <v>0</v>
      </c>
      <c r="BG80" s="17">
        <f t="shared" ref="BG80" si="1006">(BG76+BG78+BG79)*$C$83</f>
        <v>0</v>
      </c>
      <c r="BH80" s="17">
        <f t="shared" ref="BH80" si="1007">(BH76+BH78+BH79)*$C$83</f>
        <v>0</v>
      </c>
      <c r="BI80" s="17">
        <f t="shared" ref="BI80" si="1008">(BI76+BI78+BI79)*$C$83</f>
        <v>0</v>
      </c>
      <c r="BJ80" s="17">
        <f t="shared" ref="BJ80" si="1009">(BJ76+BJ78+BJ79)*$C$83</f>
        <v>0</v>
      </c>
      <c r="BK80" s="17">
        <f t="shared" ref="BK80" si="1010">(BK76+BK78+BK79)*$C$83</f>
        <v>0</v>
      </c>
      <c r="BL80" s="17">
        <f t="shared" ref="BL80" si="1011">(BL76+BL78+BL79)*$C$83</f>
        <v>0</v>
      </c>
      <c r="BM80" s="17">
        <f t="shared" ref="BM80" si="1012">(BM76+BM78+BM79)*$C$83</f>
        <v>0</v>
      </c>
      <c r="BN80" s="17">
        <f t="shared" ref="BN80" si="1013">(BN76+BN78+BN79)*$C$83</f>
        <v>0</v>
      </c>
      <c r="BO80" s="17">
        <f t="shared" ref="BO80" si="1014">(BO76+BO78+BO79)*$C$83</f>
        <v>0</v>
      </c>
      <c r="BP80" s="17">
        <f t="shared" ref="BP80" si="1015">(BP76+BP78+BP79)*$C$83</f>
        <v>0</v>
      </c>
      <c r="BQ80" s="17">
        <f t="shared" ref="BQ80" si="1016">(BQ76+BQ78+BQ79)*$C$83</f>
        <v>0</v>
      </c>
      <c r="BR80" s="319">
        <f t="shared" si="931"/>
        <v>0</v>
      </c>
      <c r="BS80" s="17">
        <f>(BS76+BS78+BS79)*$C$83</f>
        <v>0</v>
      </c>
      <c r="BT80" s="17">
        <f t="shared" ref="BT80" si="1017">(BT76+BT78+BT79)*$C$83</f>
        <v>0</v>
      </c>
      <c r="BU80" s="17">
        <f t="shared" ref="BU80" si="1018">(BU76+BU78+BU79)*$C$83</f>
        <v>0</v>
      </c>
      <c r="BV80" s="17">
        <f t="shared" ref="BV80" si="1019">(BV76+BV78+BV79)*$C$83</f>
        <v>0</v>
      </c>
      <c r="BW80" s="17">
        <f t="shared" ref="BW80" si="1020">(BW76+BW78+BW79)*$C$83</f>
        <v>0</v>
      </c>
      <c r="BX80" s="17">
        <f t="shared" ref="BX80" si="1021">(BX76+BX78+BX79)*$C$83</f>
        <v>0</v>
      </c>
      <c r="BY80" s="17">
        <f t="shared" ref="BY80" si="1022">(BY76+BY78+BY79)*$C$83</f>
        <v>0</v>
      </c>
      <c r="BZ80" s="17">
        <f t="shared" ref="BZ80" si="1023">(BZ76+BZ78+BZ79)*$C$83</f>
        <v>0</v>
      </c>
      <c r="CA80" s="17">
        <f t="shared" ref="CA80" si="1024">(CA76+CA78+CA79)*$C$83</f>
        <v>0</v>
      </c>
      <c r="CB80" s="17">
        <f t="shared" ref="CB80" si="1025">(CB76+CB78+CB79)*$C$83</f>
        <v>0</v>
      </c>
      <c r="CC80" s="17">
        <f t="shared" ref="CC80" si="1026">(CC76+CC78+CC79)*$C$83</f>
        <v>0</v>
      </c>
      <c r="CD80" s="17">
        <f t="shared" ref="CD80" si="1027">(CD76+CD78+CD79)*$C$83</f>
        <v>0</v>
      </c>
      <c r="CE80" s="319">
        <f t="shared" si="933"/>
        <v>0</v>
      </c>
      <c r="CF80" s="17">
        <f>(CF76+CF78+CF79)*$C$83</f>
        <v>0</v>
      </c>
      <c r="CG80" s="17">
        <f t="shared" ref="CG80" si="1028">(CG76+CG78+CG79)*$C$83</f>
        <v>0</v>
      </c>
      <c r="CH80" s="17">
        <f t="shared" ref="CH80" si="1029">(CH76+CH78+CH79)*$C$83</f>
        <v>0</v>
      </c>
      <c r="CI80" s="17">
        <f t="shared" ref="CI80" si="1030">(CI76+CI78+CI79)*$C$83</f>
        <v>0</v>
      </c>
      <c r="CJ80" s="17">
        <f t="shared" ref="CJ80" si="1031">(CJ76+CJ78+CJ79)*$C$83</f>
        <v>0</v>
      </c>
      <c r="CK80" s="17">
        <f t="shared" ref="CK80" si="1032">(CK76+CK78+CK79)*$C$83</f>
        <v>0</v>
      </c>
      <c r="CL80" s="17">
        <f t="shared" ref="CL80" si="1033">(CL76+CL78+CL79)*$C$83</f>
        <v>0</v>
      </c>
      <c r="CM80" s="17">
        <f t="shared" ref="CM80" si="1034">(CM76+CM78+CM79)*$C$83</f>
        <v>0</v>
      </c>
      <c r="CN80" s="17">
        <f t="shared" ref="CN80" si="1035">(CN76+CN78+CN79)*$C$83</f>
        <v>0</v>
      </c>
      <c r="CO80" s="17">
        <f t="shared" ref="CO80" si="1036">(CO76+CO78+CO79)*$C$83</f>
        <v>0</v>
      </c>
      <c r="CP80" s="17">
        <f t="shared" ref="CP80" si="1037">(CP76+CP78+CP79)*$C$83</f>
        <v>0</v>
      </c>
      <c r="CQ80" s="17">
        <f t="shared" ref="CQ80" si="1038">(CQ76+CQ78+CQ79)*$C$83</f>
        <v>0</v>
      </c>
      <c r="CR80" s="319">
        <f t="shared" si="935"/>
        <v>0</v>
      </c>
      <c r="CS80" s="17">
        <f>(CS76+CS78+CS79)*$C$83</f>
        <v>0</v>
      </c>
      <c r="CT80" s="17">
        <f t="shared" ref="CT80" si="1039">(CT76+CT78+CT79)*$C$83</f>
        <v>0</v>
      </c>
      <c r="CU80" s="17">
        <f t="shared" ref="CU80" si="1040">(CU76+CU78+CU79)*$C$83</f>
        <v>0</v>
      </c>
      <c r="CV80" s="17">
        <f t="shared" ref="CV80" si="1041">(CV76+CV78+CV79)*$C$83</f>
        <v>0</v>
      </c>
      <c r="CW80" s="17">
        <f t="shared" ref="CW80" si="1042">(CW76+CW78+CW79)*$C$83</f>
        <v>0</v>
      </c>
      <c r="CX80" s="17">
        <f t="shared" ref="CX80" si="1043">(CX76+CX78+CX79)*$C$83</f>
        <v>0</v>
      </c>
      <c r="CY80" s="17">
        <f t="shared" ref="CY80" si="1044">(CY76+CY78+CY79)*$C$83</f>
        <v>0</v>
      </c>
      <c r="CZ80" s="17">
        <f t="shared" ref="CZ80" si="1045">(CZ76+CZ78+CZ79)*$C$83</f>
        <v>0</v>
      </c>
      <c r="DA80" s="17">
        <f t="shared" ref="DA80" si="1046">(DA76+DA78+DA79)*$C$83</f>
        <v>0</v>
      </c>
      <c r="DB80" s="17">
        <f t="shared" ref="DB80" si="1047">(DB76+DB78+DB79)*$C$83</f>
        <v>0</v>
      </c>
      <c r="DC80" s="17">
        <f t="shared" ref="DC80" si="1048">(DC76+DC78+DC79)*$C$83</f>
        <v>0</v>
      </c>
      <c r="DD80" s="17">
        <f t="shared" ref="DD80" si="1049">(DD76+DD78+DD79)*$C$83</f>
        <v>0</v>
      </c>
      <c r="DE80" s="319">
        <f t="shared" si="937"/>
        <v>0</v>
      </c>
      <c r="DF80" s="17">
        <f>(DF76+DF78+DF79)*$C$83</f>
        <v>0</v>
      </c>
      <c r="DG80" s="17">
        <f t="shared" ref="DG80" si="1050">(DG76+DG78+DG79)*$C$83</f>
        <v>0</v>
      </c>
      <c r="DH80" s="17">
        <f t="shared" ref="DH80" si="1051">(DH76+DH78+DH79)*$C$83</f>
        <v>0</v>
      </c>
      <c r="DI80" s="17">
        <f t="shared" ref="DI80" si="1052">(DI76+DI78+DI79)*$C$83</f>
        <v>0</v>
      </c>
      <c r="DJ80" s="17">
        <f t="shared" ref="DJ80" si="1053">(DJ76+DJ78+DJ79)*$C$83</f>
        <v>0</v>
      </c>
      <c r="DK80" s="17">
        <f t="shared" ref="DK80" si="1054">(DK76+DK78+DK79)*$C$83</f>
        <v>0</v>
      </c>
      <c r="DL80" s="17">
        <f t="shared" ref="DL80" si="1055">(DL76+DL78+DL79)*$C$83</f>
        <v>0</v>
      </c>
      <c r="DM80" s="17">
        <f t="shared" ref="DM80" si="1056">(DM76+DM78+DM79)*$C$83</f>
        <v>0</v>
      </c>
      <c r="DN80" s="17">
        <f t="shared" ref="DN80" si="1057">(DN76+DN78+DN79)*$C$83</f>
        <v>0</v>
      </c>
      <c r="DO80" s="17">
        <f t="shared" ref="DO80" si="1058">(DO76+DO78+DO79)*$C$83</f>
        <v>0</v>
      </c>
      <c r="DP80" s="17">
        <f t="shared" ref="DP80" si="1059">(DP76+DP78+DP79)*$C$83</f>
        <v>0</v>
      </c>
      <c r="DQ80" s="17">
        <f t="shared" ref="DQ80" si="1060">(DQ76+DQ78+DQ79)*$C$83</f>
        <v>0</v>
      </c>
      <c r="DR80" s="319">
        <f t="shared" si="939"/>
        <v>0</v>
      </c>
      <c r="DS80" s="17">
        <f>(DS76+DS78+DS79)*$C$83</f>
        <v>0</v>
      </c>
      <c r="DT80" s="17">
        <f t="shared" ref="DT80" si="1061">(DT76+DT78+DT79)*$C$83</f>
        <v>0</v>
      </c>
      <c r="DU80" s="17">
        <f t="shared" ref="DU80" si="1062">(DU76+DU78+DU79)*$C$83</f>
        <v>0</v>
      </c>
      <c r="DV80" s="17">
        <f t="shared" ref="DV80" si="1063">(DV76+DV78+DV79)*$C$83</f>
        <v>0</v>
      </c>
      <c r="DW80" s="17">
        <f t="shared" ref="DW80" si="1064">(DW76+DW78+DW79)*$C$83</f>
        <v>0</v>
      </c>
      <c r="DX80" s="17">
        <f t="shared" ref="DX80" si="1065">(DX76+DX78+DX79)*$C$83</f>
        <v>0</v>
      </c>
      <c r="DY80" s="17">
        <f t="shared" ref="DY80" si="1066">(DY76+DY78+DY79)*$C$83</f>
        <v>0</v>
      </c>
      <c r="DZ80" s="17">
        <f t="shared" ref="DZ80" si="1067">(DZ76+DZ78+DZ79)*$C$83</f>
        <v>0</v>
      </c>
      <c r="EA80" s="17">
        <f t="shared" ref="EA80" si="1068">(EA76+EA78+EA79)*$C$83</f>
        <v>0</v>
      </c>
      <c r="EB80" s="17">
        <f t="shared" ref="EB80" si="1069">(EB76+EB78+EB79)*$C$83</f>
        <v>0</v>
      </c>
      <c r="EC80" s="17">
        <f t="shared" ref="EC80" si="1070">(EC76+EC78+EC79)*$C$83</f>
        <v>0</v>
      </c>
      <c r="ED80" s="17">
        <f t="shared" ref="ED80" si="1071">(ED76+ED78+ED79)*$C$83</f>
        <v>0</v>
      </c>
      <c r="EE80" s="391">
        <f t="shared" si="941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>F72-F80</f>
        <v>0</v>
      </c>
      <c r="G82" s="17">
        <f t="shared" ref="G82:Q82" si="1072">G72-G80</f>
        <v>0</v>
      </c>
      <c r="H82" s="17">
        <f t="shared" si="1072"/>
        <v>0</v>
      </c>
      <c r="I82" s="17">
        <f t="shared" si="1072"/>
        <v>0</v>
      </c>
      <c r="J82" s="17">
        <f t="shared" si="1072"/>
        <v>0</v>
      </c>
      <c r="K82" s="17">
        <f t="shared" si="1072"/>
        <v>0</v>
      </c>
      <c r="L82" s="17">
        <f t="shared" si="1072"/>
        <v>0</v>
      </c>
      <c r="M82" s="17">
        <f t="shared" si="1072"/>
        <v>0</v>
      </c>
      <c r="N82" s="17">
        <f t="shared" si="1072"/>
        <v>0</v>
      </c>
      <c r="O82" s="17">
        <f t="shared" si="1072"/>
        <v>0</v>
      </c>
      <c r="P82" s="17">
        <f t="shared" si="1072"/>
        <v>0</v>
      </c>
      <c r="Q82" s="17">
        <f t="shared" si="1072"/>
        <v>0</v>
      </c>
      <c r="R82" s="319">
        <f t="shared" ref="R82" si="1073">SUM(F82:Q82)</f>
        <v>0</v>
      </c>
      <c r="S82" s="17">
        <f>S72-S80</f>
        <v>0</v>
      </c>
      <c r="T82" s="17">
        <f t="shared" ref="T82:AC82" si="1074">T72-T80</f>
        <v>0</v>
      </c>
      <c r="U82" s="17">
        <f t="shared" si="1074"/>
        <v>0</v>
      </c>
      <c r="V82" s="17">
        <f t="shared" si="1074"/>
        <v>0</v>
      </c>
      <c r="W82" s="17">
        <f t="shared" si="1074"/>
        <v>0</v>
      </c>
      <c r="X82" s="17">
        <f>X72-X80</f>
        <v>0</v>
      </c>
      <c r="Y82" s="17">
        <f t="shared" si="1074"/>
        <v>0</v>
      </c>
      <c r="Z82" s="17">
        <f t="shared" si="1074"/>
        <v>0</v>
      </c>
      <c r="AA82" s="17">
        <f t="shared" si="1074"/>
        <v>0</v>
      </c>
      <c r="AB82" s="17">
        <f t="shared" si="1074"/>
        <v>0</v>
      </c>
      <c r="AC82" s="17">
        <f t="shared" si="1074"/>
        <v>0</v>
      </c>
      <c r="AD82" s="17">
        <f>AD72-AD80</f>
        <v>0</v>
      </c>
      <c r="AE82" s="319">
        <f t="shared" ref="AE82" si="1075">SUM(S82:AD82)</f>
        <v>0</v>
      </c>
      <c r="AF82" s="17">
        <f>AF72-AF80</f>
        <v>0</v>
      </c>
      <c r="AG82" s="17">
        <f t="shared" ref="AG82:AQ82" si="1076">AG72-AG80</f>
        <v>0</v>
      </c>
      <c r="AH82" s="17">
        <f t="shared" si="1076"/>
        <v>0</v>
      </c>
      <c r="AI82" s="17">
        <f t="shared" si="1076"/>
        <v>0</v>
      </c>
      <c r="AJ82" s="17">
        <f t="shared" si="1076"/>
        <v>0</v>
      </c>
      <c r="AK82" s="17">
        <f t="shared" si="1076"/>
        <v>0</v>
      </c>
      <c r="AL82" s="17">
        <f t="shared" si="1076"/>
        <v>0</v>
      </c>
      <c r="AM82" s="17">
        <f t="shared" si="1076"/>
        <v>0</v>
      </c>
      <c r="AN82" s="17">
        <f t="shared" si="1076"/>
        <v>0</v>
      </c>
      <c r="AO82" s="17">
        <f t="shared" si="1076"/>
        <v>0</v>
      </c>
      <c r="AP82" s="17">
        <f t="shared" si="1076"/>
        <v>0</v>
      </c>
      <c r="AQ82" s="17">
        <f t="shared" si="1076"/>
        <v>0</v>
      </c>
      <c r="AR82" s="319">
        <f t="shared" ref="AR82" si="1077">SUM(AF82:AQ82)</f>
        <v>0</v>
      </c>
      <c r="AS82" s="17">
        <f>AS72-AS80</f>
        <v>0</v>
      </c>
      <c r="AT82" s="17">
        <f t="shared" ref="AT82:BD82" si="1078">AT72-AT80</f>
        <v>0</v>
      </c>
      <c r="AU82" s="17">
        <f t="shared" si="1078"/>
        <v>0</v>
      </c>
      <c r="AV82" s="17">
        <f t="shared" si="1078"/>
        <v>0</v>
      </c>
      <c r="AW82" s="17">
        <f t="shared" si="1078"/>
        <v>0</v>
      </c>
      <c r="AX82" s="17">
        <f t="shared" si="1078"/>
        <v>0</v>
      </c>
      <c r="AY82" s="17">
        <f t="shared" si="1078"/>
        <v>0</v>
      </c>
      <c r="AZ82" s="17">
        <f t="shared" si="1078"/>
        <v>0</v>
      </c>
      <c r="BA82" s="17">
        <f t="shared" si="1078"/>
        <v>0</v>
      </c>
      <c r="BB82" s="17">
        <f t="shared" si="1078"/>
        <v>0</v>
      </c>
      <c r="BC82" s="17">
        <f t="shared" si="1078"/>
        <v>0</v>
      </c>
      <c r="BD82" s="17">
        <f t="shared" si="1078"/>
        <v>0</v>
      </c>
      <c r="BE82" s="319">
        <f t="shared" ref="BE82" si="1079">SUM(AS82:BD82)</f>
        <v>0</v>
      </c>
      <c r="BF82" s="17">
        <f>BF72-BF80</f>
        <v>0</v>
      </c>
      <c r="BG82" s="17">
        <f t="shared" ref="BG82:BQ82" si="1080">BG72-BG80</f>
        <v>0</v>
      </c>
      <c r="BH82" s="17">
        <f t="shared" si="1080"/>
        <v>0</v>
      </c>
      <c r="BI82" s="17">
        <f t="shared" si="1080"/>
        <v>0</v>
      </c>
      <c r="BJ82" s="17">
        <f t="shared" si="1080"/>
        <v>0</v>
      </c>
      <c r="BK82" s="17">
        <f t="shared" si="1080"/>
        <v>0</v>
      </c>
      <c r="BL82" s="17">
        <f t="shared" si="1080"/>
        <v>0</v>
      </c>
      <c r="BM82" s="17">
        <f t="shared" si="1080"/>
        <v>0</v>
      </c>
      <c r="BN82" s="17">
        <f t="shared" si="1080"/>
        <v>0</v>
      </c>
      <c r="BO82" s="17">
        <f t="shared" si="1080"/>
        <v>0</v>
      </c>
      <c r="BP82" s="17">
        <f t="shared" si="1080"/>
        <v>0</v>
      </c>
      <c r="BQ82" s="17">
        <f t="shared" si="1080"/>
        <v>0</v>
      </c>
      <c r="BR82" s="319">
        <f t="shared" ref="BR82" si="1081">SUM(BF82:BQ82)</f>
        <v>0</v>
      </c>
      <c r="BS82" s="17">
        <f>BS72-BS80</f>
        <v>0</v>
      </c>
      <c r="BT82" s="17">
        <f t="shared" ref="BT82:CD82" si="1082">BT72-BT80</f>
        <v>0</v>
      </c>
      <c r="BU82" s="17">
        <f t="shared" si="1082"/>
        <v>0</v>
      </c>
      <c r="BV82" s="17">
        <f t="shared" si="1082"/>
        <v>0</v>
      </c>
      <c r="BW82" s="17">
        <f t="shared" si="1082"/>
        <v>0</v>
      </c>
      <c r="BX82" s="17">
        <f t="shared" si="1082"/>
        <v>0</v>
      </c>
      <c r="BY82" s="17">
        <f t="shared" si="1082"/>
        <v>0</v>
      </c>
      <c r="BZ82" s="17">
        <f t="shared" si="1082"/>
        <v>0</v>
      </c>
      <c r="CA82" s="17">
        <f t="shared" si="1082"/>
        <v>0</v>
      </c>
      <c r="CB82" s="17">
        <f t="shared" si="1082"/>
        <v>0</v>
      </c>
      <c r="CC82" s="17">
        <f t="shared" si="1082"/>
        <v>0</v>
      </c>
      <c r="CD82" s="17">
        <f t="shared" si="1082"/>
        <v>0</v>
      </c>
      <c r="CE82" s="319">
        <f t="shared" ref="CE82" si="1083">SUM(BS82:CD82)</f>
        <v>0</v>
      </c>
      <c r="CF82" s="17">
        <f>CF72-CF80</f>
        <v>0</v>
      </c>
      <c r="CG82" s="17">
        <f t="shared" ref="CG82:CQ82" si="1084">CG72-CG80</f>
        <v>0</v>
      </c>
      <c r="CH82" s="17">
        <f t="shared" si="1084"/>
        <v>0</v>
      </c>
      <c r="CI82" s="17">
        <f t="shared" si="1084"/>
        <v>0</v>
      </c>
      <c r="CJ82" s="17">
        <f t="shared" si="1084"/>
        <v>0</v>
      </c>
      <c r="CK82" s="17">
        <f t="shared" si="1084"/>
        <v>0</v>
      </c>
      <c r="CL82" s="17">
        <f t="shared" si="1084"/>
        <v>0</v>
      </c>
      <c r="CM82" s="17">
        <f t="shared" si="1084"/>
        <v>0</v>
      </c>
      <c r="CN82" s="17">
        <f t="shared" si="1084"/>
        <v>0</v>
      </c>
      <c r="CO82" s="17">
        <f t="shared" si="1084"/>
        <v>0</v>
      </c>
      <c r="CP82" s="17">
        <f t="shared" si="1084"/>
        <v>0</v>
      </c>
      <c r="CQ82" s="17">
        <f t="shared" si="1084"/>
        <v>0</v>
      </c>
      <c r="CR82" s="319">
        <f t="shared" ref="CR82" si="1085">SUM(CF82:CQ82)</f>
        <v>0</v>
      </c>
      <c r="CS82" s="17">
        <f>CS72-CS80</f>
        <v>0</v>
      </c>
      <c r="CT82" s="17">
        <f t="shared" ref="CT82:DD82" si="1086">CT72-CT80</f>
        <v>0</v>
      </c>
      <c r="CU82" s="17">
        <f t="shared" si="1086"/>
        <v>0</v>
      </c>
      <c r="CV82" s="17">
        <f t="shared" si="1086"/>
        <v>0</v>
      </c>
      <c r="CW82" s="17">
        <f t="shared" si="1086"/>
        <v>0</v>
      </c>
      <c r="CX82" s="17">
        <f t="shared" si="1086"/>
        <v>0</v>
      </c>
      <c r="CY82" s="17">
        <f t="shared" si="1086"/>
        <v>0</v>
      </c>
      <c r="CZ82" s="17">
        <f t="shared" si="1086"/>
        <v>0</v>
      </c>
      <c r="DA82" s="17">
        <f t="shared" si="1086"/>
        <v>0</v>
      </c>
      <c r="DB82" s="17">
        <f t="shared" si="1086"/>
        <v>0</v>
      </c>
      <c r="DC82" s="17">
        <f t="shared" si="1086"/>
        <v>0</v>
      </c>
      <c r="DD82" s="17">
        <f t="shared" si="1086"/>
        <v>0</v>
      </c>
      <c r="DE82" s="319">
        <f t="shared" ref="DE82" si="1087">SUM(CS82:DD82)</f>
        <v>0</v>
      </c>
      <c r="DF82" s="17">
        <f>DF72-DF80</f>
        <v>0</v>
      </c>
      <c r="DG82" s="17">
        <f t="shared" ref="DG82:DQ82" si="1088">DG72-DG80</f>
        <v>0</v>
      </c>
      <c r="DH82" s="17">
        <f t="shared" si="1088"/>
        <v>0</v>
      </c>
      <c r="DI82" s="17">
        <f t="shared" si="1088"/>
        <v>0</v>
      </c>
      <c r="DJ82" s="17">
        <f t="shared" si="1088"/>
        <v>0</v>
      </c>
      <c r="DK82" s="17">
        <f t="shared" si="1088"/>
        <v>0</v>
      </c>
      <c r="DL82" s="17">
        <f t="shared" si="1088"/>
        <v>0</v>
      </c>
      <c r="DM82" s="17">
        <f t="shared" si="1088"/>
        <v>0</v>
      </c>
      <c r="DN82" s="17">
        <f t="shared" si="1088"/>
        <v>0</v>
      </c>
      <c r="DO82" s="17">
        <f t="shared" si="1088"/>
        <v>0</v>
      </c>
      <c r="DP82" s="17">
        <f t="shared" si="1088"/>
        <v>0</v>
      </c>
      <c r="DQ82" s="17">
        <f t="shared" si="1088"/>
        <v>0</v>
      </c>
      <c r="DR82" s="319">
        <f t="shared" ref="DR82" si="1089">SUM(DF82:DQ82)</f>
        <v>0</v>
      </c>
      <c r="DS82" s="17">
        <f>DS72-DS80</f>
        <v>0</v>
      </c>
      <c r="DT82" s="17">
        <f t="shared" ref="DT82:ED82" si="1090">DT72-DT80</f>
        <v>0</v>
      </c>
      <c r="DU82" s="17">
        <f t="shared" si="1090"/>
        <v>0</v>
      </c>
      <c r="DV82" s="17">
        <f t="shared" si="1090"/>
        <v>0</v>
      </c>
      <c r="DW82" s="17">
        <f t="shared" si="1090"/>
        <v>0</v>
      </c>
      <c r="DX82" s="17">
        <f t="shared" si="1090"/>
        <v>0</v>
      </c>
      <c r="DY82" s="17">
        <f t="shared" si="1090"/>
        <v>0</v>
      </c>
      <c r="DZ82" s="17">
        <f t="shared" si="1090"/>
        <v>0</v>
      </c>
      <c r="EA82" s="17">
        <f t="shared" si="1090"/>
        <v>0</v>
      </c>
      <c r="EB82" s="17">
        <f t="shared" si="1090"/>
        <v>0</v>
      </c>
      <c r="EC82" s="17">
        <f t="shared" si="1090"/>
        <v>0</v>
      </c>
      <c r="ED82" s="17">
        <f t="shared" si="1090"/>
        <v>0</v>
      </c>
      <c r="EE82" s="391">
        <f t="shared" ref="EE82" si="1091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1092">SUM(G76:G82)</f>
        <v>0</v>
      </c>
      <c r="H84" s="17">
        <f t="shared" si="1092"/>
        <v>0</v>
      </c>
      <c r="I84" s="17">
        <f t="shared" si="1092"/>
        <v>0</v>
      </c>
      <c r="J84" s="17">
        <f t="shared" si="1092"/>
        <v>0</v>
      </c>
      <c r="K84" s="17">
        <f t="shared" si="1092"/>
        <v>0</v>
      </c>
      <c r="L84" s="17">
        <f t="shared" si="1092"/>
        <v>0</v>
      </c>
      <c r="M84" s="17">
        <f t="shared" si="1092"/>
        <v>0</v>
      </c>
      <c r="N84" s="17">
        <f t="shared" si="1092"/>
        <v>0</v>
      </c>
      <c r="O84" s="17">
        <f t="shared" si="1092"/>
        <v>0</v>
      </c>
      <c r="P84" s="17">
        <f t="shared" si="1092"/>
        <v>0</v>
      </c>
      <c r="Q84" s="17">
        <f t="shared" si="1092"/>
        <v>0</v>
      </c>
      <c r="R84" s="319">
        <f t="shared" ref="R84" si="1093">SUM(F84:Q84)</f>
        <v>0</v>
      </c>
      <c r="S84" s="17">
        <f>SUM(S76:S82)</f>
        <v>0</v>
      </c>
      <c r="T84" s="17">
        <f t="shared" ref="T84:AC84" si="1094">SUM(T76:T82)</f>
        <v>0</v>
      </c>
      <c r="U84" s="17">
        <f t="shared" si="1094"/>
        <v>0</v>
      </c>
      <c r="V84" s="17">
        <f t="shared" si="1094"/>
        <v>0</v>
      </c>
      <c r="W84" s="17">
        <f t="shared" si="1094"/>
        <v>0</v>
      </c>
      <c r="X84" s="17">
        <f t="shared" si="1094"/>
        <v>0</v>
      </c>
      <c r="Y84" s="17">
        <f t="shared" si="1094"/>
        <v>0</v>
      </c>
      <c r="Z84" s="17">
        <f t="shared" si="1094"/>
        <v>0</v>
      </c>
      <c r="AA84" s="17">
        <f t="shared" si="1094"/>
        <v>0</v>
      </c>
      <c r="AB84" s="17">
        <f t="shared" si="1094"/>
        <v>0</v>
      </c>
      <c r="AC84" s="17">
        <f t="shared" si="1094"/>
        <v>0</v>
      </c>
      <c r="AD84" s="17">
        <f>SUM(AD76:AD82)</f>
        <v>0</v>
      </c>
      <c r="AE84" s="319">
        <f t="shared" ref="AE84" si="1095">SUM(S84:AD84)</f>
        <v>0</v>
      </c>
      <c r="AF84" s="17">
        <f>SUM(AF76:AF82)</f>
        <v>0</v>
      </c>
      <c r="AG84" s="17">
        <f t="shared" ref="AG84:AQ84" si="1096">SUM(AG76:AG82)</f>
        <v>0</v>
      </c>
      <c r="AH84" s="17">
        <f t="shared" si="1096"/>
        <v>0</v>
      </c>
      <c r="AI84" s="17">
        <f t="shared" si="1096"/>
        <v>0</v>
      </c>
      <c r="AJ84" s="17">
        <f t="shared" si="1096"/>
        <v>0</v>
      </c>
      <c r="AK84" s="17">
        <f t="shared" si="1096"/>
        <v>0</v>
      </c>
      <c r="AL84" s="17">
        <f t="shared" si="1096"/>
        <v>0</v>
      </c>
      <c r="AM84" s="17">
        <f t="shared" si="1096"/>
        <v>0</v>
      </c>
      <c r="AN84" s="17">
        <f t="shared" si="1096"/>
        <v>0</v>
      </c>
      <c r="AO84" s="17">
        <f t="shared" si="1096"/>
        <v>0</v>
      </c>
      <c r="AP84" s="17">
        <f t="shared" si="1096"/>
        <v>0</v>
      </c>
      <c r="AQ84" s="17">
        <f t="shared" si="1096"/>
        <v>0</v>
      </c>
      <c r="AR84" s="319">
        <f t="shared" ref="AR84" si="1097">SUM(AF84:AQ84)</f>
        <v>0</v>
      </c>
      <c r="AS84" s="17">
        <f>SUM(AS76:AS82)</f>
        <v>0</v>
      </c>
      <c r="AT84" s="17">
        <f t="shared" ref="AT84:BD84" si="1098">SUM(AT76:AT82)</f>
        <v>0</v>
      </c>
      <c r="AU84" s="17">
        <f t="shared" si="1098"/>
        <v>0</v>
      </c>
      <c r="AV84" s="17">
        <f t="shared" si="1098"/>
        <v>0</v>
      </c>
      <c r="AW84" s="17">
        <f t="shared" si="1098"/>
        <v>0</v>
      </c>
      <c r="AX84" s="17">
        <f t="shared" si="1098"/>
        <v>0</v>
      </c>
      <c r="AY84" s="17">
        <f t="shared" si="1098"/>
        <v>0</v>
      </c>
      <c r="AZ84" s="17">
        <f t="shared" si="1098"/>
        <v>0</v>
      </c>
      <c r="BA84" s="17">
        <f t="shared" si="1098"/>
        <v>0</v>
      </c>
      <c r="BB84" s="17">
        <f t="shared" si="1098"/>
        <v>0</v>
      </c>
      <c r="BC84" s="17">
        <f t="shared" si="1098"/>
        <v>0</v>
      </c>
      <c r="BD84" s="17">
        <f t="shared" si="1098"/>
        <v>0</v>
      </c>
      <c r="BE84" s="319">
        <f t="shared" ref="BE84" si="1099">SUM(AS84:BD84)</f>
        <v>0</v>
      </c>
      <c r="BF84" s="17">
        <f>SUM(BF76:BF82)</f>
        <v>0</v>
      </c>
      <c r="BG84" s="17">
        <f t="shared" ref="BG84:BQ84" si="1100">SUM(BG76:BG82)</f>
        <v>0</v>
      </c>
      <c r="BH84" s="17">
        <f t="shared" si="1100"/>
        <v>0</v>
      </c>
      <c r="BI84" s="17">
        <f t="shared" si="1100"/>
        <v>0</v>
      </c>
      <c r="BJ84" s="17">
        <f t="shared" si="1100"/>
        <v>0</v>
      </c>
      <c r="BK84" s="17">
        <f t="shared" si="1100"/>
        <v>0</v>
      </c>
      <c r="BL84" s="17">
        <f t="shared" si="1100"/>
        <v>0</v>
      </c>
      <c r="BM84" s="17">
        <f t="shared" si="1100"/>
        <v>0</v>
      </c>
      <c r="BN84" s="17">
        <f t="shared" si="1100"/>
        <v>0</v>
      </c>
      <c r="BO84" s="17">
        <f t="shared" si="1100"/>
        <v>0</v>
      </c>
      <c r="BP84" s="17">
        <f t="shared" si="1100"/>
        <v>0</v>
      </c>
      <c r="BQ84" s="17">
        <f t="shared" si="1100"/>
        <v>0</v>
      </c>
      <c r="BR84" s="319">
        <f t="shared" ref="BR84" si="1101">SUM(BF84:BQ84)</f>
        <v>0</v>
      </c>
      <c r="BS84" s="17">
        <f>SUM(BS76:BS82)</f>
        <v>0</v>
      </c>
      <c r="BT84" s="17">
        <f t="shared" ref="BT84:CD84" si="1102">SUM(BT76:BT82)</f>
        <v>0</v>
      </c>
      <c r="BU84" s="17">
        <f t="shared" si="1102"/>
        <v>0</v>
      </c>
      <c r="BV84" s="17">
        <f t="shared" si="1102"/>
        <v>0</v>
      </c>
      <c r="BW84" s="17">
        <f t="shared" si="1102"/>
        <v>0</v>
      </c>
      <c r="BX84" s="17">
        <f t="shared" si="1102"/>
        <v>0</v>
      </c>
      <c r="BY84" s="17">
        <f t="shared" si="1102"/>
        <v>0</v>
      </c>
      <c r="BZ84" s="17">
        <f t="shared" si="1102"/>
        <v>0</v>
      </c>
      <c r="CA84" s="17">
        <f t="shared" si="1102"/>
        <v>0</v>
      </c>
      <c r="CB84" s="17">
        <f t="shared" si="1102"/>
        <v>0</v>
      </c>
      <c r="CC84" s="17">
        <f t="shared" si="1102"/>
        <v>0</v>
      </c>
      <c r="CD84" s="17">
        <f t="shared" si="1102"/>
        <v>0</v>
      </c>
      <c r="CE84" s="319">
        <f t="shared" ref="CE84" si="1103">SUM(BS84:CD84)</f>
        <v>0</v>
      </c>
      <c r="CF84" s="17">
        <f>SUM(CF76:CF82)</f>
        <v>0</v>
      </c>
      <c r="CG84" s="17">
        <f t="shared" ref="CG84:CQ84" si="1104">SUM(CG76:CG82)</f>
        <v>0</v>
      </c>
      <c r="CH84" s="17">
        <f t="shared" si="1104"/>
        <v>0</v>
      </c>
      <c r="CI84" s="17">
        <f t="shared" si="1104"/>
        <v>0</v>
      </c>
      <c r="CJ84" s="17">
        <f t="shared" si="1104"/>
        <v>0</v>
      </c>
      <c r="CK84" s="17">
        <f t="shared" si="1104"/>
        <v>0</v>
      </c>
      <c r="CL84" s="17">
        <f t="shared" si="1104"/>
        <v>0</v>
      </c>
      <c r="CM84" s="17">
        <f t="shared" si="1104"/>
        <v>0</v>
      </c>
      <c r="CN84" s="17">
        <f t="shared" si="1104"/>
        <v>0</v>
      </c>
      <c r="CO84" s="17">
        <f t="shared" si="1104"/>
        <v>0</v>
      </c>
      <c r="CP84" s="17">
        <f t="shared" si="1104"/>
        <v>0</v>
      </c>
      <c r="CQ84" s="17">
        <f t="shared" si="1104"/>
        <v>0</v>
      </c>
      <c r="CR84" s="319">
        <f t="shared" ref="CR84" si="1105">SUM(CF84:CQ84)</f>
        <v>0</v>
      </c>
      <c r="CS84" s="17">
        <f>SUM(CS76:CS82)</f>
        <v>0</v>
      </c>
      <c r="CT84" s="17">
        <f t="shared" ref="CT84:DD84" si="1106">SUM(CT76:CT82)</f>
        <v>0</v>
      </c>
      <c r="CU84" s="17">
        <f t="shared" si="1106"/>
        <v>0</v>
      </c>
      <c r="CV84" s="17">
        <f t="shared" si="1106"/>
        <v>0</v>
      </c>
      <c r="CW84" s="17">
        <f t="shared" si="1106"/>
        <v>0</v>
      </c>
      <c r="CX84" s="17">
        <f t="shared" si="1106"/>
        <v>0</v>
      </c>
      <c r="CY84" s="17">
        <f t="shared" si="1106"/>
        <v>0</v>
      </c>
      <c r="CZ84" s="17">
        <f t="shared" si="1106"/>
        <v>0</v>
      </c>
      <c r="DA84" s="17">
        <f t="shared" si="1106"/>
        <v>0</v>
      </c>
      <c r="DB84" s="17">
        <f t="shared" si="1106"/>
        <v>0</v>
      </c>
      <c r="DC84" s="17">
        <f t="shared" si="1106"/>
        <v>0</v>
      </c>
      <c r="DD84" s="17">
        <f t="shared" si="1106"/>
        <v>0</v>
      </c>
      <c r="DE84" s="319">
        <f t="shared" ref="DE84" si="1107">SUM(CS84:DD84)</f>
        <v>0</v>
      </c>
      <c r="DF84" s="17">
        <f>SUM(DF76:DF82)</f>
        <v>0</v>
      </c>
      <c r="DG84" s="17">
        <f t="shared" ref="DG84:DQ84" si="1108">SUM(DG76:DG82)</f>
        <v>0</v>
      </c>
      <c r="DH84" s="17">
        <f t="shared" si="1108"/>
        <v>0</v>
      </c>
      <c r="DI84" s="17">
        <f t="shared" si="1108"/>
        <v>0</v>
      </c>
      <c r="DJ84" s="17">
        <f t="shared" si="1108"/>
        <v>0</v>
      </c>
      <c r="DK84" s="17">
        <f t="shared" si="1108"/>
        <v>0</v>
      </c>
      <c r="DL84" s="17">
        <f t="shared" si="1108"/>
        <v>0</v>
      </c>
      <c r="DM84" s="17">
        <f t="shared" si="1108"/>
        <v>0</v>
      </c>
      <c r="DN84" s="17">
        <f t="shared" si="1108"/>
        <v>0</v>
      </c>
      <c r="DO84" s="17">
        <f t="shared" si="1108"/>
        <v>0</v>
      </c>
      <c r="DP84" s="17">
        <f t="shared" si="1108"/>
        <v>0</v>
      </c>
      <c r="DQ84" s="17">
        <f t="shared" si="1108"/>
        <v>0</v>
      </c>
      <c r="DR84" s="319">
        <f t="shared" ref="DR84" si="1109">SUM(DF84:DQ84)</f>
        <v>0</v>
      </c>
      <c r="DS84" s="17">
        <f>SUM(DS76:DS82)</f>
        <v>0</v>
      </c>
      <c r="DT84" s="17">
        <f t="shared" ref="DT84:ED84" si="1110">SUM(DT76:DT82)</f>
        <v>0</v>
      </c>
      <c r="DU84" s="17">
        <f t="shared" si="1110"/>
        <v>0</v>
      </c>
      <c r="DV84" s="17">
        <f t="shared" si="1110"/>
        <v>0</v>
      </c>
      <c r="DW84" s="17">
        <f t="shared" si="1110"/>
        <v>0</v>
      </c>
      <c r="DX84" s="17">
        <f t="shared" si="1110"/>
        <v>0</v>
      </c>
      <c r="DY84" s="17">
        <f t="shared" si="1110"/>
        <v>0</v>
      </c>
      <c r="DZ84" s="17">
        <f t="shared" si="1110"/>
        <v>0</v>
      </c>
      <c r="EA84" s="17">
        <f t="shared" si="1110"/>
        <v>0</v>
      </c>
      <c r="EB84" s="17">
        <f t="shared" si="1110"/>
        <v>0</v>
      </c>
      <c r="EC84" s="17">
        <f t="shared" si="1110"/>
        <v>0</v>
      </c>
      <c r="ED84" s="17">
        <f t="shared" si="1110"/>
        <v>0</v>
      </c>
      <c r="EE84" s="391">
        <f t="shared" ref="EE84" si="1111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1112">SUM(G71:G72)-G84</f>
        <v>0</v>
      </c>
      <c r="H86" s="17">
        <f t="shared" si="1112"/>
        <v>0</v>
      </c>
      <c r="I86" s="17">
        <f t="shared" si="1112"/>
        <v>0</v>
      </c>
      <c r="J86" s="17">
        <f t="shared" si="1112"/>
        <v>0</v>
      </c>
      <c r="K86" s="17">
        <f t="shared" si="1112"/>
        <v>0</v>
      </c>
      <c r="L86" s="17">
        <f t="shared" si="1112"/>
        <v>0</v>
      </c>
      <c r="M86" s="17">
        <f t="shared" si="1112"/>
        <v>0</v>
      </c>
      <c r="N86" s="17">
        <f t="shared" si="1112"/>
        <v>0</v>
      </c>
      <c r="O86" s="17">
        <f t="shared" si="1112"/>
        <v>0</v>
      </c>
      <c r="P86" s="17">
        <f t="shared" si="1112"/>
        <v>0</v>
      </c>
      <c r="Q86" s="17">
        <f t="shared" si="1112"/>
        <v>0</v>
      </c>
      <c r="R86" s="319">
        <f t="shared" ref="R86" si="1113">SUM(F86:Q86)</f>
        <v>0</v>
      </c>
      <c r="S86" s="17">
        <f>SUM(S71:S72)-S84</f>
        <v>0</v>
      </c>
      <c r="T86" s="17">
        <f t="shared" ref="T86:AD86" si="1114">SUM(T71:T72)-T84</f>
        <v>0</v>
      </c>
      <c r="U86" s="17">
        <f t="shared" si="1114"/>
        <v>0</v>
      </c>
      <c r="V86" s="17">
        <f t="shared" si="1114"/>
        <v>0</v>
      </c>
      <c r="W86" s="17">
        <f t="shared" si="1114"/>
        <v>0</v>
      </c>
      <c r="X86" s="17">
        <f t="shared" si="1114"/>
        <v>0</v>
      </c>
      <c r="Y86" s="17">
        <f t="shared" si="1114"/>
        <v>0</v>
      </c>
      <c r="Z86" s="17">
        <f t="shared" si="1114"/>
        <v>0</v>
      </c>
      <c r="AA86" s="17">
        <f t="shared" si="1114"/>
        <v>0</v>
      </c>
      <c r="AB86" s="17">
        <f t="shared" si="1114"/>
        <v>0</v>
      </c>
      <c r="AC86" s="17">
        <f t="shared" si="1114"/>
        <v>0</v>
      </c>
      <c r="AD86" s="17">
        <f t="shared" si="1114"/>
        <v>0</v>
      </c>
      <c r="AE86" s="319">
        <f t="shared" ref="AE86" si="1115">SUM(S86:AD86)</f>
        <v>0</v>
      </c>
      <c r="AF86" s="17">
        <f>SUM(AF71:AF72)-AF84</f>
        <v>0</v>
      </c>
      <c r="AG86" s="17">
        <f t="shared" ref="AG86:AQ86" si="1116">SUM(AG71:AG72)-AG84</f>
        <v>0</v>
      </c>
      <c r="AH86" s="17">
        <f t="shared" si="1116"/>
        <v>0</v>
      </c>
      <c r="AI86" s="17">
        <f t="shared" si="1116"/>
        <v>0</v>
      </c>
      <c r="AJ86" s="17">
        <f t="shared" si="1116"/>
        <v>0</v>
      </c>
      <c r="AK86" s="17">
        <f t="shared" si="1116"/>
        <v>0</v>
      </c>
      <c r="AL86" s="17">
        <f t="shared" si="1116"/>
        <v>0</v>
      </c>
      <c r="AM86" s="17">
        <f t="shared" si="1116"/>
        <v>0</v>
      </c>
      <c r="AN86" s="17">
        <f t="shared" si="1116"/>
        <v>0</v>
      </c>
      <c r="AO86" s="17">
        <f t="shared" si="1116"/>
        <v>0</v>
      </c>
      <c r="AP86" s="17">
        <f t="shared" si="1116"/>
        <v>0</v>
      </c>
      <c r="AQ86" s="17">
        <f t="shared" si="1116"/>
        <v>0</v>
      </c>
      <c r="AR86" s="319">
        <f t="shared" ref="AR86" si="1117">SUM(AF86:AQ86)</f>
        <v>0</v>
      </c>
      <c r="AS86" s="17">
        <f>SUM(AS71:AS72)-AS84</f>
        <v>0</v>
      </c>
      <c r="AT86" s="17">
        <f t="shared" ref="AT86:BD86" si="1118">SUM(AT71:AT72)-AT84</f>
        <v>0</v>
      </c>
      <c r="AU86" s="17">
        <f t="shared" si="1118"/>
        <v>0</v>
      </c>
      <c r="AV86" s="17">
        <f t="shared" si="1118"/>
        <v>0</v>
      </c>
      <c r="AW86" s="17">
        <f t="shared" si="1118"/>
        <v>0</v>
      </c>
      <c r="AX86" s="17">
        <f t="shared" si="1118"/>
        <v>0</v>
      </c>
      <c r="AY86" s="17">
        <f t="shared" si="1118"/>
        <v>0</v>
      </c>
      <c r="AZ86" s="17">
        <f t="shared" si="1118"/>
        <v>0</v>
      </c>
      <c r="BA86" s="17">
        <f t="shared" si="1118"/>
        <v>0</v>
      </c>
      <c r="BB86" s="17">
        <f t="shared" si="1118"/>
        <v>0</v>
      </c>
      <c r="BC86" s="17">
        <f t="shared" si="1118"/>
        <v>0</v>
      </c>
      <c r="BD86" s="17">
        <f t="shared" si="1118"/>
        <v>0</v>
      </c>
      <c r="BE86" s="319">
        <f t="shared" ref="BE86" si="1119">SUM(AS86:BD86)</f>
        <v>0</v>
      </c>
      <c r="BF86" s="17">
        <f>SUM(BF71:BF72)-BF84</f>
        <v>0</v>
      </c>
      <c r="BG86" s="17">
        <f t="shared" ref="BG86:BQ86" si="1120">SUM(BG71:BG72)-BG84</f>
        <v>0</v>
      </c>
      <c r="BH86" s="17">
        <f t="shared" si="1120"/>
        <v>0</v>
      </c>
      <c r="BI86" s="17">
        <f t="shared" si="1120"/>
        <v>0</v>
      </c>
      <c r="BJ86" s="17">
        <f t="shared" si="1120"/>
        <v>0</v>
      </c>
      <c r="BK86" s="17">
        <f t="shared" si="1120"/>
        <v>0</v>
      </c>
      <c r="BL86" s="17">
        <f t="shared" si="1120"/>
        <v>0</v>
      </c>
      <c r="BM86" s="17">
        <f t="shared" si="1120"/>
        <v>0</v>
      </c>
      <c r="BN86" s="17">
        <f t="shared" si="1120"/>
        <v>0</v>
      </c>
      <c r="BO86" s="17">
        <f t="shared" si="1120"/>
        <v>0</v>
      </c>
      <c r="BP86" s="17">
        <f t="shared" si="1120"/>
        <v>0</v>
      </c>
      <c r="BQ86" s="17">
        <f t="shared" si="1120"/>
        <v>0</v>
      </c>
      <c r="BR86" s="319">
        <f t="shared" ref="BR86" si="1121">SUM(BF86:BQ86)</f>
        <v>0</v>
      </c>
      <c r="BS86" s="17">
        <f>SUM(BS71:BS72)-BS84</f>
        <v>0</v>
      </c>
      <c r="BT86" s="17">
        <f t="shared" ref="BT86:CD86" si="1122">SUM(BT71:BT72)-BT84</f>
        <v>0</v>
      </c>
      <c r="BU86" s="17">
        <f t="shared" si="1122"/>
        <v>0</v>
      </c>
      <c r="BV86" s="17">
        <f t="shared" si="1122"/>
        <v>0</v>
      </c>
      <c r="BW86" s="17">
        <f t="shared" si="1122"/>
        <v>0</v>
      </c>
      <c r="BX86" s="17">
        <f t="shared" si="1122"/>
        <v>0</v>
      </c>
      <c r="BY86" s="17">
        <f t="shared" si="1122"/>
        <v>0</v>
      </c>
      <c r="BZ86" s="17">
        <f t="shared" si="1122"/>
        <v>0</v>
      </c>
      <c r="CA86" s="17">
        <f t="shared" si="1122"/>
        <v>0</v>
      </c>
      <c r="CB86" s="17">
        <f t="shared" si="1122"/>
        <v>0</v>
      </c>
      <c r="CC86" s="17">
        <f t="shared" si="1122"/>
        <v>0</v>
      </c>
      <c r="CD86" s="17">
        <f t="shared" si="1122"/>
        <v>0</v>
      </c>
      <c r="CE86" s="319">
        <f t="shared" ref="CE86" si="1123">SUM(BS86:CD86)</f>
        <v>0</v>
      </c>
      <c r="CF86" s="17">
        <f>SUM(CF71:CF72)-CF84</f>
        <v>0</v>
      </c>
      <c r="CG86" s="17">
        <f t="shared" ref="CG86:CQ86" si="1124">SUM(CG71:CG72)-CG84</f>
        <v>0</v>
      </c>
      <c r="CH86" s="17">
        <f t="shared" si="1124"/>
        <v>0</v>
      </c>
      <c r="CI86" s="17">
        <f t="shared" si="1124"/>
        <v>0</v>
      </c>
      <c r="CJ86" s="17">
        <f t="shared" si="1124"/>
        <v>0</v>
      </c>
      <c r="CK86" s="17">
        <f t="shared" si="1124"/>
        <v>0</v>
      </c>
      <c r="CL86" s="17">
        <f t="shared" si="1124"/>
        <v>0</v>
      </c>
      <c r="CM86" s="17">
        <f t="shared" si="1124"/>
        <v>0</v>
      </c>
      <c r="CN86" s="17">
        <f t="shared" si="1124"/>
        <v>0</v>
      </c>
      <c r="CO86" s="17">
        <f t="shared" si="1124"/>
        <v>0</v>
      </c>
      <c r="CP86" s="17">
        <f t="shared" si="1124"/>
        <v>0</v>
      </c>
      <c r="CQ86" s="17">
        <f t="shared" si="1124"/>
        <v>0</v>
      </c>
      <c r="CR86" s="319">
        <f t="shared" ref="CR86" si="1125">SUM(CF86:CQ86)</f>
        <v>0</v>
      </c>
      <c r="CS86" s="17">
        <f>SUM(CS71:CS72)-CS84</f>
        <v>0</v>
      </c>
      <c r="CT86" s="17">
        <f t="shared" ref="CT86:DD86" si="1126">SUM(CT71:CT72)-CT84</f>
        <v>0</v>
      </c>
      <c r="CU86" s="17">
        <f t="shared" si="1126"/>
        <v>0</v>
      </c>
      <c r="CV86" s="17">
        <f t="shared" si="1126"/>
        <v>0</v>
      </c>
      <c r="CW86" s="17">
        <f t="shared" si="1126"/>
        <v>0</v>
      </c>
      <c r="CX86" s="17">
        <f t="shared" si="1126"/>
        <v>0</v>
      </c>
      <c r="CY86" s="17">
        <f t="shared" si="1126"/>
        <v>0</v>
      </c>
      <c r="CZ86" s="17">
        <f t="shared" si="1126"/>
        <v>0</v>
      </c>
      <c r="DA86" s="17">
        <f t="shared" si="1126"/>
        <v>0</v>
      </c>
      <c r="DB86" s="17">
        <f t="shared" si="1126"/>
        <v>0</v>
      </c>
      <c r="DC86" s="17">
        <f t="shared" si="1126"/>
        <v>0</v>
      </c>
      <c r="DD86" s="17">
        <f t="shared" si="1126"/>
        <v>0</v>
      </c>
      <c r="DE86" s="319">
        <f t="shared" ref="DE86" si="1127">SUM(CS86:DD86)</f>
        <v>0</v>
      </c>
      <c r="DF86" s="17">
        <f>SUM(DF71:DF72)-DF84</f>
        <v>0</v>
      </c>
      <c r="DG86" s="17">
        <f t="shared" ref="DG86:DQ86" si="1128">SUM(DG71:DG72)-DG84</f>
        <v>0</v>
      </c>
      <c r="DH86" s="17">
        <f t="shared" si="1128"/>
        <v>0</v>
      </c>
      <c r="DI86" s="17">
        <f t="shared" si="1128"/>
        <v>0</v>
      </c>
      <c r="DJ86" s="17">
        <f t="shared" si="1128"/>
        <v>0</v>
      </c>
      <c r="DK86" s="17">
        <f t="shared" si="1128"/>
        <v>0</v>
      </c>
      <c r="DL86" s="17">
        <f t="shared" si="1128"/>
        <v>0</v>
      </c>
      <c r="DM86" s="17">
        <f t="shared" si="1128"/>
        <v>0</v>
      </c>
      <c r="DN86" s="17">
        <f t="shared" si="1128"/>
        <v>0</v>
      </c>
      <c r="DO86" s="17">
        <f t="shared" si="1128"/>
        <v>0</v>
      </c>
      <c r="DP86" s="17">
        <f t="shared" si="1128"/>
        <v>0</v>
      </c>
      <c r="DQ86" s="17">
        <f t="shared" si="1128"/>
        <v>0</v>
      </c>
      <c r="DR86" s="319">
        <f t="shared" ref="DR86" si="1129">SUM(DF86:DQ86)</f>
        <v>0</v>
      </c>
      <c r="DS86" s="17">
        <f>SUM(DS71:DS72)-DS84</f>
        <v>0</v>
      </c>
      <c r="DT86" s="17">
        <f t="shared" ref="DT86:ED86" si="1130">SUM(DT71:DT72)-DT84</f>
        <v>0</v>
      </c>
      <c r="DU86" s="17">
        <f t="shared" si="1130"/>
        <v>0</v>
      </c>
      <c r="DV86" s="17">
        <f t="shared" si="1130"/>
        <v>0</v>
      </c>
      <c r="DW86" s="17">
        <f t="shared" si="1130"/>
        <v>0</v>
      </c>
      <c r="DX86" s="17">
        <f t="shared" si="1130"/>
        <v>0</v>
      </c>
      <c r="DY86" s="17">
        <f t="shared" si="1130"/>
        <v>0</v>
      </c>
      <c r="DZ86" s="17">
        <f t="shared" si="1130"/>
        <v>0</v>
      </c>
      <c r="EA86" s="17">
        <f t="shared" si="1130"/>
        <v>0</v>
      </c>
      <c r="EB86" s="17">
        <f t="shared" si="1130"/>
        <v>0</v>
      </c>
      <c r="EC86" s="17">
        <f t="shared" si="1130"/>
        <v>0</v>
      </c>
      <c r="ED86" s="17">
        <f t="shared" si="1130"/>
        <v>0</v>
      </c>
      <c r="EE86" s="391">
        <f t="shared" ref="EE86" si="1131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7 EMPRUNT 1'!$G$14:$G$2000,MATCH('SPACELOG 7 BP'!F$2,'SPACELOG 7 EMPRUNT 1'!$Z$14:$Z$2000,0)),0)</f>
        <v>0</v>
      </c>
      <c r="G88" s="17">
        <f>IFERROR(INDEX('SPACELOG 7 EMPRUNT 1'!$G$14:$G$2000,MATCH('SPACELOG 7 BP'!G$2,'SPACELOG 7 EMPRUNT 1'!$Z$14:$Z$2000,0)),0)</f>
        <v>0</v>
      </c>
      <c r="H88" s="17">
        <f>IFERROR(INDEX('SPACELOG 7 EMPRUNT 1'!$G$14:$G$2000,MATCH('SPACELOG 7 BP'!H$2,'SPACELOG 7 EMPRUNT 1'!$Z$14:$Z$2000,0)),0)</f>
        <v>0</v>
      </c>
      <c r="I88" s="17">
        <f>IFERROR(INDEX('SPACELOG 7 EMPRUNT 1'!$G$14:$G$2000,MATCH('SPACELOG 7 BP'!I$2,'SPACELOG 7 EMPRUNT 1'!$Z$14:$Z$2000,0)),0)</f>
        <v>0</v>
      </c>
      <c r="J88" s="17">
        <f>IFERROR(INDEX('SPACELOG 7 EMPRUNT 1'!$G$14:$G$2000,MATCH('SPACELOG 7 BP'!J$2,'SPACELOG 7 EMPRUNT 1'!$Z$14:$Z$2000,0)),0)</f>
        <v>0</v>
      </c>
      <c r="K88" s="17">
        <f>IFERROR(INDEX('SPACELOG 7 EMPRUNT 1'!$G$14:$G$2000,MATCH('SPACELOG 7 BP'!K$2,'SPACELOG 7 EMPRUNT 1'!$Z$14:$Z$2000,0)),0)</f>
        <v>0</v>
      </c>
      <c r="L88" s="17">
        <f>IFERROR(INDEX('SPACELOG 7 EMPRUNT 1'!$G$14:$G$2000,MATCH('SPACELOG 7 BP'!L$2,'SPACELOG 7 EMPRUNT 1'!$Z$14:$Z$2000,0)),0)</f>
        <v>0</v>
      </c>
      <c r="M88" s="17">
        <f>IFERROR(INDEX('SPACELOG 7 EMPRUNT 1'!$G$14:$G$2000,MATCH('SPACELOG 7 BP'!M$2,'SPACELOG 7 EMPRUNT 1'!$Z$14:$Z$2000,0)),0)</f>
        <v>0</v>
      </c>
      <c r="N88" s="17">
        <f>IFERROR(INDEX('SPACELOG 7 EMPRUNT 1'!$G$14:$G$2000,MATCH('SPACELOG 7 BP'!N$2,'SPACELOG 7 EMPRUNT 1'!$Z$14:$Z$2000,0)),0)</f>
        <v>0</v>
      </c>
      <c r="O88" s="17">
        <f>IFERROR(INDEX('SPACELOG 7 EMPRUNT 1'!$G$14:$G$2000,MATCH('SPACELOG 7 BP'!O$2,'SPACELOG 7 EMPRUNT 1'!$Z$14:$Z$2000,0)),0)</f>
        <v>0</v>
      </c>
      <c r="P88" s="17">
        <f>IFERROR(INDEX('SPACELOG 7 EMPRUNT 1'!$G$14:$G$2000,MATCH('SPACELOG 7 BP'!P$2,'SPACELOG 7 EMPRUNT 1'!$Z$14:$Z$2000,0)),0)</f>
        <v>0</v>
      </c>
      <c r="Q88" s="17">
        <f>IFERROR(INDEX('SPACELOG 7 EMPRUNT 1'!$G$14:$G$2000,MATCH('SPACELOG 7 BP'!Q$2,'SPACELOG 7 EMPRUNT 1'!$Z$14:$Z$2000,0)),0)</f>
        <v>0</v>
      </c>
      <c r="R88" s="319">
        <f>SUM(F88:Q88)</f>
        <v>0</v>
      </c>
      <c r="S88" s="17">
        <f>IFERROR(INDEX('SPACELOG 7 EMPRUNT 1'!$G$14:$G$2000,MATCH('SPACELOG 7 BP'!S$2,'SPACELOG 7 EMPRUNT 1'!$Z$14:$Z$2000,0)),0)</f>
        <v>0</v>
      </c>
      <c r="T88" s="17">
        <f>IFERROR(INDEX('SPACELOG 7 EMPRUNT 1'!$G$14:$G$2000,MATCH('SPACELOG 7 BP'!T$2,'SPACELOG 7 EMPRUNT 1'!$Z$14:$Z$2000,0)),0)</f>
        <v>0</v>
      </c>
      <c r="U88" s="17">
        <f>IFERROR(INDEX('SPACELOG 7 EMPRUNT 1'!$G$14:$G$2000,MATCH('SPACELOG 7 BP'!U$2,'SPACELOG 7 EMPRUNT 1'!$Z$14:$Z$2000,0)),0)</f>
        <v>0</v>
      </c>
      <c r="V88" s="17">
        <f>IFERROR(INDEX('SPACELOG 7 EMPRUNT 1'!$G$14:$G$2000,MATCH('SPACELOG 7 BP'!V$2,'SPACELOG 7 EMPRUNT 1'!$Z$14:$Z$2000,0)),0)</f>
        <v>0</v>
      </c>
      <c r="W88" s="17">
        <f>IFERROR(INDEX('SPACELOG 7 EMPRUNT 1'!$G$14:$G$2000,MATCH('SPACELOG 7 BP'!W$2,'SPACELOG 7 EMPRUNT 1'!$Z$14:$Z$2000,0)),0)</f>
        <v>0</v>
      </c>
      <c r="X88" s="17">
        <f>IFERROR(INDEX('SPACELOG 7 EMPRUNT 1'!$G$14:$G$2000,MATCH('SPACELOG 7 BP'!X$2,'SPACELOG 7 EMPRUNT 1'!$Z$14:$Z$2000,0)),0)</f>
        <v>0</v>
      </c>
      <c r="Y88" s="17">
        <f>IFERROR(INDEX('SPACELOG 7 EMPRUNT 1'!$G$14:$G$2000,MATCH('SPACELOG 7 BP'!Y$2,'SPACELOG 7 EMPRUNT 1'!$Z$14:$Z$2000,0)),0)</f>
        <v>0</v>
      </c>
      <c r="Z88" s="17">
        <f>IFERROR(INDEX('SPACELOG 7 EMPRUNT 1'!$G$14:$G$2000,MATCH('SPACELOG 7 BP'!Z$2,'SPACELOG 7 EMPRUNT 1'!$Z$14:$Z$2000,0)),0)</f>
        <v>0</v>
      </c>
      <c r="AA88" s="17">
        <f>IFERROR(INDEX('SPACELOG 7 EMPRUNT 1'!$G$14:$G$2000,MATCH('SPACELOG 7 BP'!AA$2,'SPACELOG 7 EMPRUNT 1'!$Z$14:$Z$2000,0)),0)</f>
        <v>0</v>
      </c>
      <c r="AB88" s="17">
        <f>IFERROR(INDEX('SPACELOG 7 EMPRUNT 1'!$G$14:$G$2000,MATCH('SPACELOG 7 BP'!AB$2,'SPACELOG 7 EMPRUNT 1'!$Z$14:$Z$2000,0)),0)</f>
        <v>0</v>
      </c>
      <c r="AC88" s="17">
        <f>IFERROR(INDEX('SPACELOG 7 EMPRUNT 1'!$G$14:$G$2000,MATCH('SPACELOG 7 BP'!AC$2,'SPACELOG 7 EMPRUNT 1'!$Z$14:$Z$2000,0)),0)</f>
        <v>0</v>
      </c>
      <c r="AD88" s="17">
        <f>IFERROR(INDEX('SPACELOG 7 EMPRUNT 1'!$G$14:$G$2000,MATCH('SPACELOG 7 BP'!AD$2,'SPACELOG 7 EMPRUNT 1'!$Z$14:$Z$2000,0)),0)</f>
        <v>0</v>
      </c>
      <c r="AE88" s="319">
        <f t="shared" ref="AE88:AE90" si="1132">SUM(S88:AD88)</f>
        <v>0</v>
      </c>
      <c r="AF88" s="17">
        <f>IFERROR(INDEX('SPACELOG 7 EMPRUNT 1'!$G$14:$G$2000,MATCH('SPACELOG 7 BP'!AF$2,'SPACELOG 7 EMPRUNT 1'!$Z$14:$Z$2000,0)),0)</f>
        <v>0</v>
      </c>
      <c r="AG88" s="17">
        <f>IFERROR(INDEX('SPACELOG 7 EMPRUNT 1'!$G$14:$G$2000,MATCH('SPACELOG 7 BP'!AG$2,'SPACELOG 7 EMPRUNT 1'!$Z$14:$Z$2000,0)),0)</f>
        <v>0</v>
      </c>
      <c r="AH88" s="17">
        <f>IFERROR(INDEX('SPACELOG 7 EMPRUNT 1'!$G$14:$G$2000,MATCH('SPACELOG 7 BP'!AH$2,'SPACELOG 7 EMPRUNT 1'!$Z$14:$Z$2000,0)),0)</f>
        <v>0</v>
      </c>
      <c r="AI88" s="17">
        <f>IFERROR(INDEX('SPACELOG 7 EMPRUNT 1'!$G$14:$G$2000,MATCH('SPACELOG 7 BP'!AI$2,'SPACELOG 7 EMPRUNT 1'!$Z$14:$Z$2000,0)),0)</f>
        <v>0</v>
      </c>
      <c r="AJ88" s="17">
        <f>IFERROR(INDEX('SPACELOG 7 EMPRUNT 1'!$G$14:$G$2000,MATCH('SPACELOG 7 BP'!AJ$2,'SPACELOG 7 EMPRUNT 1'!$Z$14:$Z$2000,0)),0)</f>
        <v>0</v>
      </c>
      <c r="AK88" s="17">
        <f>IFERROR(INDEX('SPACELOG 7 EMPRUNT 1'!$G$14:$G$2000,MATCH('SPACELOG 7 BP'!AK$2,'SPACELOG 7 EMPRUNT 1'!$Z$14:$Z$2000,0)),0)</f>
        <v>0</v>
      </c>
      <c r="AL88" s="17">
        <f>IFERROR(INDEX('SPACELOG 7 EMPRUNT 1'!$G$14:$G$2000,MATCH('SPACELOG 7 BP'!AL$2,'SPACELOG 7 EMPRUNT 1'!$Z$14:$Z$2000,0)),0)</f>
        <v>0</v>
      </c>
      <c r="AM88" s="17">
        <f>IFERROR(INDEX('SPACELOG 7 EMPRUNT 1'!$G$14:$G$2000,MATCH('SPACELOG 7 BP'!AM$2,'SPACELOG 7 EMPRUNT 1'!$Z$14:$Z$2000,0)),0)</f>
        <v>0</v>
      </c>
      <c r="AN88" s="17">
        <f>IFERROR(INDEX('SPACELOG 7 EMPRUNT 1'!$G$14:$G$2000,MATCH('SPACELOG 7 BP'!AN$2,'SPACELOG 7 EMPRUNT 1'!$Z$14:$Z$2000,0)),0)</f>
        <v>0</v>
      </c>
      <c r="AO88" s="17">
        <f>IFERROR(INDEX('SPACELOG 7 EMPRUNT 1'!$G$14:$G$2000,MATCH('SPACELOG 7 BP'!AO$2,'SPACELOG 7 EMPRUNT 1'!$Z$14:$Z$2000,0)),0)</f>
        <v>0</v>
      </c>
      <c r="AP88" s="17">
        <f>IFERROR(INDEX('SPACELOG 7 EMPRUNT 1'!$G$14:$G$2000,MATCH('SPACELOG 7 BP'!AP$2,'SPACELOG 7 EMPRUNT 1'!$Z$14:$Z$2000,0)),0)</f>
        <v>0</v>
      </c>
      <c r="AQ88" s="17">
        <f>IFERROR(INDEX('SPACELOG 7 EMPRUNT 1'!$G$14:$G$2000,MATCH('SPACELOG 7 BP'!AQ$2,'SPACELOG 7 EMPRUNT 1'!$Z$14:$Z$2000,0)),0)</f>
        <v>0</v>
      </c>
      <c r="AR88" s="319">
        <f t="shared" ref="AR88:AR90" si="1133">SUM(AF88:AQ88)</f>
        <v>0</v>
      </c>
      <c r="AS88" s="17">
        <f>IFERROR(INDEX('SPACELOG 7 EMPRUNT 1'!$G$14:$G$2000,MATCH('SPACELOG 7 BP'!AS$2,'SPACELOG 7 EMPRUNT 1'!$Z$14:$Z$2000,0)),0)</f>
        <v>0</v>
      </c>
      <c r="AT88" s="17">
        <f>IFERROR(INDEX('SPACELOG 7 EMPRUNT 1'!$G$14:$G$2000,MATCH('SPACELOG 7 BP'!AT$2,'SPACELOG 7 EMPRUNT 1'!$Z$14:$Z$2000,0)),0)</f>
        <v>0</v>
      </c>
      <c r="AU88" s="17">
        <f>IFERROR(INDEX('SPACELOG 7 EMPRUNT 1'!$G$14:$G$2000,MATCH('SPACELOG 7 BP'!AU$2,'SPACELOG 7 EMPRUNT 1'!$Z$14:$Z$2000,0)),0)</f>
        <v>0</v>
      </c>
      <c r="AV88" s="17">
        <f>IFERROR(INDEX('SPACELOG 7 EMPRUNT 1'!$G$14:$G$2000,MATCH('SPACELOG 7 BP'!AV$2,'SPACELOG 7 EMPRUNT 1'!$Z$14:$Z$2000,0)),0)</f>
        <v>0</v>
      </c>
      <c r="AW88" s="17">
        <f>IFERROR(INDEX('SPACELOG 7 EMPRUNT 1'!$G$14:$G$2000,MATCH('SPACELOG 7 BP'!AW$2,'SPACELOG 7 EMPRUNT 1'!$Z$14:$Z$2000,0)),0)</f>
        <v>0</v>
      </c>
      <c r="AX88" s="17">
        <f>IFERROR(INDEX('SPACELOG 7 EMPRUNT 1'!$G$14:$G$2000,MATCH('SPACELOG 7 BP'!AX$2,'SPACELOG 7 EMPRUNT 1'!$Z$14:$Z$2000,0)),0)</f>
        <v>0</v>
      </c>
      <c r="AY88" s="17">
        <f>IFERROR(INDEX('SPACELOG 7 EMPRUNT 1'!$G$14:$G$2000,MATCH('SPACELOG 7 BP'!AY$2,'SPACELOG 7 EMPRUNT 1'!$Z$14:$Z$2000,0)),0)</f>
        <v>0</v>
      </c>
      <c r="AZ88" s="17">
        <f>IFERROR(INDEX('SPACELOG 7 EMPRUNT 1'!$G$14:$G$2000,MATCH('SPACELOG 7 BP'!AZ$2,'SPACELOG 7 EMPRUNT 1'!$Z$14:$Z$2000,0)),0)</f>
        <v>0</v>
      </c>
      <c r="BA88" s="17">
        <f>IFERROR(INDEX('SPACELOG 7 EMPRUNT 1'!$G$14:$G$2000,MATCH('SPACELOG 7 BP'!BA$2,'SPACELOG 7 EMPRUNT 1'!$Z$14:$Z$2000,0)),0)</f>
        <v>0</v>
      </c>
      <c r="BB88" s="17">
        <f>IFERROR(INDEX('SPACELOG 7 EMPRUNT 1'!$G$14:$G$2000,MATCH('SPACELOG 7 BP'!BB$2,'SPACELOG 7 EMPRUNT 1'!$Z$14:$Z$2000,0)),0)</f>
        <v>0</v>
      </c>
      <c r="BC88" s="17">
        <f>IFERROR(INDEX('SPACELOG 7 EMPRUNT 1'!$G$14:$G$2000,MATCH('SPACELOG 7 BP'!BC$2,'SPACELOG 7 EMPRUNT 1'!$Z$14:$Z$2000,0)),0)</f>
        <v>0</v>
      </c>
      <c r="BD88" s="17">
        <f>IFERROR(INDEX('SPACELOG 7 EMPRUNT 1'!$G$14:$G$2000,MATCH('SPACELOG 7 BP'!BD$2,'SPACELOG 7 EMPRUNT 1'!$Z$14:$Z$2000,0)),0)</f>
        <v>0</v>
      </c>
      <c r="BE88" s="319">
        <f t="shared" ref="BE88:BE90" si="1134">SUM(AS88:BD88)</f>
        <v>0</v>
      </c>
      <c r="BF88" s="17">
        <f>IFERROR(INDEX('SPACELOG 7 EMPRUNT 1'!$G$14:$G$2000,MATCH('SPACELOG 7 BP'!BF$2,'SPACELOG 7 EMPRUNT 1'!$Z$14:$Z$2000,0)),0)</f>
        <v>0</v>
      </c>
      <c r="BG88" s="17">
        <f>IFERROR(INDEX('SPACELOG 7 EMPRUNT 1'!$G$14:$G$2000,MATCH('SPACELOG 7 BP'!BG$2,'SPACELOG 7 EMPRUNT 1'!$Z$14:$Z$2000,0)),0)</f>
        <v>0</v>
      </c>
      <c r="BH88" s="17">
        <f>IFERROR(INDEX('SPACELOG 7 EMPRUNT 1'!$G$14:$G$2000,MATCH('SPACELOG 7 BP'!BH$2,'SPACELOG 7 EMPRUNT 1'!$Z$14:$Z$2000,0)),0)</f>
        <v>0</v>
      </c>
      <c r="BI88" s="17">
        <f>IFERROR(INDEX('SPACELOG 7 EMPRUNT 1'!$G$14:$G$2000,MATCH('SPACELOG 7 BP'!BI$2,'SPACELOG 7 EMPRUNT 1'!$Z$14:$Z$2000,0)),0)</f>
        <v>0</v>
      </c>
      <c r="BJ88" s="17">
        <f>IFERROR(INDEX('SPACELOG 7 EMPRUNT 1'!$G$14:$G$2000,MATCH('SPACELOG 7 BP'!BJ$2,'SPACELOG 7 EMPRUNT 1'!$Z$14:$Z$2000,0)),0)</f>
        <v>0</v>
      </c>
      <c r="BK88" s="17">
        <f>IFERROR(INDEX('SPACELOG 7 EMPRUNT 1'!$G$14:$G$2000,MATCH('SPACELOG 7 BP'!BK$2,'SPACELOG 7 EMPRUNT 1'!$Z$14:$Z$2000,0)),0)</f>
        <v>0</v>
      </c>
      <c r="BL88" s="17">
        <f>IFERROR(INDEX('SPACELOG 7 EMPRUNT 1'!$G$14:$G$2000,MATCH('SPACELOG 7 BP'!BL$2,'SPACELOG 7 EMPRUNT 1'!$Z$14:$Z$2000,0)),0)</f>
        <v>0</v>
      </c>
      <c r="BM88" s="17">
        <f>IFERROR(INDEX('SPACELOG 7 EMPRUNT 1'!$G$14:$G$2000,MATCH('SPACELOG 7 BP'!BM$2,'SPACELOG 7 EMPRUNT 1'!$Z$14:$Z$2000,0)),0)</f>
        <v>0</v>
      </c>
      <c r="BN88" s="17">
        <f>IFERROR(INDEX('SPACELOG 7 EMPRUNT 1'!$G$14:$G$2000,MATCH('SPACELOG 7 BP'!BN$2,'SPACELOG 7 EMPRUNT 1'!$Z$14:$Z$2000,0)),0)</f>
        <v>0</v>
      </c>
      <c r="BO88" s="17">
        <f>IFERROR(INDEX('SPACELOG 7 EMPRUNT 1'!$G$14:$G$2000,MATCH('SPACELOG 7 BP'!BO$2,'SPACELOG 7 EMPRUNT 1'!$Z$14:$Z$2000,0)),0)</f>
        <v>0</v>
      </c>
      <c r="BP88" s="17">
        <f>IFERROR(INDEX('SPACELOG 7 EMPRUNT 1'!$G$14:$G$2000,MATCH('SPACELOG 7 BP'!BP$2,'SPACELOG 7 EMPRUNT 1'!$Z$14:$Z$2000,0)),0)</f>
        <v>0</v>
      </c>
      <c r="BQ88" s="17">
        <f>IFERROR(INDEX('SPACELOG 7 EMPRUNT 1'!$G$14:$G$2000,MATCH('SPACELOG 7 BP'!BQ$2,'SPACELOG 7 EMPRUNT 1'!$Z$14:$Z$2000,0)),0)</f>
        <v>0</v>
      </c>
      <c r="BR88" s="319">
        <f t="shared" ref="BR88:BR90" si="1135">SUM(BF88:BQ88)</f>
        <v>0</v>
      </c>
      <c r="BS88" s="17">
        <f>IFERROR(INDEX('SPACELOG 7 EMPRUNT 1'!$G$14:$G$2000,MATCH('SPACELOG 7 BP'!BS$2,'SPACELOG 7 EMPRUNT 1'!$Z$14:$Z$2000,0)),0)</f>
        <v>0</v>
      </c>
      <c r="BT88" s="17">
        <f>IFERROR(INDEX('SPACELOG 7 EMPRUNT 1'!$G$14:$G$2000,MATCH('SPACELOG 7 BP'!BT$2,'SPACELOG 7 EMPRUNT 1'!$Z$14:$Z$2000,0)),0)</f>
        <v>0</v>
      </c>
      <c r="BU88" s="17">
        <f>IFERROR(INDEX('SPACELOG 7 EMPRUNT 1'!$G$14:$G$2000,MATCH('SPACELOG 7 BP'!BU$2,'SPACELOG 7 EMPRUNT 1'!$Z$14:$Z$2000,0)),0)</f>
        <v>0</v>
      </c>
      <c r="BV88" s="17">
        <f>IFERROR(INDEX('SPACELOG 7 EMPRUNT 1'!$G$14:$G$2000,MATCH('SPACELOG 7 BP'!BV$2,'SPACELOG 7 EMPRUNT 1'!$Z$14:$Z$2000,0)),0)</f>
        <v>0</v>
      </c>
      <c r="BW88" s="17">
        <f>IFERROR(INDEX('SPACELOG 7 EMPRUNT 1'!$G$14:$G$2000,MATCH('SPACELOG 7 BP'!BW$2,'SPACELOG 7 EMPRUNT 1'!$Z$14:$Z$2000,0)),0)</f>
        <v>0</v>
      </c>
      <c r="BX88" s="17">
        <f>IFERROR(INDEX('SPACELOG 7 EMPRUNT 1'!$G$14:$G$2000,MATCH('SPACELOG 7 BP'!BX$2,'SPACELOG 7 EMPRUNT 1'!$Z$14:$Z$2000,0)),0)</f>
        <v>0</v>
      </c>
      <c r="BY88" s="17">
        <f>IFERROR(INDEX('SPACELOG 7 EMPRUNT 1'!$G$14:$G$2000,MATCH('SPACELOG 7 BP'!BY$2,'SPACELOG 7 EMPRUNT 1'!$Z$14:$Z$2000,0)),0)</f>
        <v>0</v>
      </c>
      <c r="BZ88" s="17">
        <f>IFERROR(INDEX('SPACELOG 7 EMPRUNT 1'!$G$14:$G$2000,MATCH('SPACELOG 7 BP'!BZ$2,'SPACELOG 7 EMPRUNT 1'!$Z$14:$Z$2000,0)),0)</f>
        <v>0</v>
      </c>
      <c r="CA88" s="17">
        <f>IFERROR(INDEX('SPACELOG 7 EMPRUNT 1'!$G$14:$G$2000,MATCH('SPACELOG 7 BP'!CA$2,'SPACELOG 7 EMPRUNT 1'!$Z$14:$Z$2000,0)),0)</f>
        <v>0</v>
      </c>
      <c r="CB88" s="17">
        <f>IFERROR(INDEX('SPACELOG 7 EMPRUNT 1'!$G$14:$G$2000,MATCH('SPACELOG 7 BP'!CB$2,'SPACELOG 7 EMPRUNT 1'!$Z$14:$Z$2000,0)),0)</f>
        <v>0</v>
      </c>
      <c r="CC88" s="17">
        <f>IFERROR(INDEX('SPACELOG 7 EMPRUNT 1'!$G$14:$G$2000,MATCH('SPACELOG 7 BP'!CC$2,'SPACELOG 7 EMPRUNT 1'!$Z$14:$Z$2000,0)),0)</f>
        <v>0</v>
      </c>
      <c r="CD88" s="17">
        <f>IFERROR(INDEX('SPACELOG 7 EMPRUNT 1'!$G$14:$G$2000,MATCH('SPACELOG 7 BP'!CD$2,'SPACELOG 7 EMPRUNT 1'!$Z$14:$Z$2000,0)),0)</f>
        <v>0</v>
      </c>
      <c r="CE88" s="319">
        <f t="shared" ref="CE88:CE90" si="1136">SUM(BS88:CD88)</f>
        <v>0</v>
      </c>
      <c r="CF88" s="17">
        <f>IFERROR(INDEX('SPACELOG 7 EMPRUNT 1'!$G$14:$G$2000,MATCH('SPACELOG 7 BP'!CF$2,'SPACELOG 7 EMPRUNT 1'!$Z$14:$Z$2000,0)),0)</f>
        <v>0</v>
      </c>
      <c r="CG88" s="17">
        <f>IFERROR(INDEX('SPACELOG 7 EMPRUNT 1'!$G$14:$G$2000,MATCH('SPACELOG 7 BP'!CG$2,'SPACELOG 7 EMPRUNT 1'!$Z$14:$Z$2000,0)),0)</f>
        <v>0</v>
      </c>
      <c r="CH88" s="17">
        <f>IFERROR(INDEX('SPACELOG 7 EMPRUNT 1'!$G$14:$G$2000,MATCH('SPACELOG 7 BP'!CH$2,'SPACELOG 7 EMPRUNT 1'!$Z$14:$Z$2000,0)),0)</f>
        <v>0</v>
      </c>
      <c r="CI88" s="17">
        <f>IFERROR(INDEX('SPACELOG 7 EMPRUNT 1'!$G$14:$G$2000,MATCH('SPACELOG 7 BP'!CI$2,'SPACELOG 7 EMPRUNT 1'!$Z$14:$Z$2000,0)),0)</f>
        <v>0</v>
      </c>
      <c r="CJ88" s="17">
        <f>IFERROR(INDEX('SPACELOG 7 EMPRUNT 1'!$G$14:$G$2000,MATCH('SPACELOG 7 BP'!CJ$2,'SPACELOG 7 EMPRUNT 1'!$Z$14:$Z$2000,0)),0)</f>
        <v>0</v>
      </c>
      <c r="CK88" s="17">
        <f>IFERROR(INDEX('SPACELOG 7 EMPRUNT 1'!$G$14:$G$2000,MATCH('SPACELOG 7 BP'!CK$2,'SPACELOG 7 EMPRUNT 1'!$Z$14:$Z$2000,0)),0)</f>
        <v>0</v>
      </c>
      <c r="CL88" s="17">
        <f>IFERROR(INDEX('SPACELOG 7 EMPRUNT 1'!$G$14:$G$2000,MATCH('SPACELOG 7 BP'!CL$2,'SPACELOG 7 EMPRUNT 1'!$Z$14:$Z$2000,0)),0)</f>
        <v>0</v>
      </c>
      <c r="CM88" s="17">
        <f>IFERROR(INDEX('SPACELOG 7 EMPRUNT 1'!$G$14:$G$2000,MATCH('SPACELOG 7 BP'!CM$2,'SPACELOG 7 EMPRUNT 1'!$Z$14:$Z$2000,0)),0)</f>
        <v>0</v>
      </c>
      <c r="CN88" s="17">
        <f>IFERROR(INDEX('SPACELOG 7 EMPRUNT 1'!$G$14:$G$2000,MATCH('SPACELOG 7 BP'!CN$2,'SPACELOG 7 EMPRUNT 1'!$Z$14:$Z$2000,0)),0)</f>
        <v>0</v>
      </c>
      <c r="CO88" s="17">
        <f>IFERROR(INDEX('SPACELOG 7 EMPRUNT 1'!$G$14:$G$2000,MATCH('SPACELOG 7 BP'!CO$2,'SPACELOG 7 EMPRUNT 1'!$Z$14:$Z$2000,0)),0)</f>
        <v>0</v>
      </c>
      <c r="CP88" s="17">
        <f>IFERROR(INDEX('SPACELOG 7 EMPRUNT 1'!$G$14:$G$2000,MATCH('SPACELOG 7 BP'!CP$2,'SPACELOG 7 EMPRUNT 1'!$Z$14:$Z$2000,0)),0)</f>
        <v>0</v>
      </c>
      <c r="CQ88" s="17">
        <f>IFERROR(INDEX('SPACELOG 7 EMPRUNT 1'!$G$14:$G$2000,MATCH('SPACELOG 7 BP'!CQ$2,'SPACELOG 7 EMPRUNT 1'!$Z$14:$Z$2000,0)),0)</f>
        <v>0</v>
      </c>
      <c r="CR88" s="319">
        <f t="shared" ref="CR88:CR90" si="1137">SUM(CF88:CQ88)</f>
        <v>0</v>
      </c>
      <c r="CS88" s="17">
        <f>IFERROR(INDEX('SPACELOG 7 EMPRUNT 1'!$G$14:$G$2000,MATCH('SPACELOG 7 BP'!CS$2,'SPACELOG 7 EMPRUNT 1'!$Z$14:$Z$2000,0)),0)</f>
        <v>0</v>
      </c>
      <c r="CT88" s="17">
        <f>IFERROR(INDEX('SPACELOG 7 EMPRUNT 1'!$G$14:$G$2000,MATCH('SPACELOG 7 BP'!CT$2,'SPACELOG 7 EMPRUNT 1'!$Z$14:$Z$2000,0)),0)</f>
        <v>0</v>
      </c>
      <c r="CU88" s="17">
        <f>IFERROR(INDEX('SPACELOG 7 EMPRUNT 1'!$G$14:$G$2000,MATCH('SPACELOG 7 BP'!CU$2,'SPACELOG 7 EMPRUNT 1'!$Z$14:$Z$2000,0)),0)</f>
        <v>0</v>
      </c>
      <c r="CV88" s="17">
        <f>IFERROR(INDEX('SPACELOG 7 EMPRUNT 1'!$G$14:$G$2000,MATCH('SPACELOG 7 BP'!CV$2,'SPACELOG 7 EMPRUNT 1'!$Z$14:$Z$2000,0)),0)</f>
        <v>0</v>
      </c>
      <c r="CW88" s="17">
        <f>IFERROR(INDEX('SPACELOG 7 EMPRUNT 1'!$G$14:$G$2000,MATCH('SPACELOG 7 BP'!CW$2,'SPACELOG 7 EMPRUNT 1'!$Z$14:$Z$2000,0)),0)</f>
        <v>0</v>
      </c>
      <c r="CX88" s="17">
        <f>IFERROR(INDEX('SPACELOG 7 EMPRUNT 1'!$G$14:$G$2000,MATCH('SPACELOG 7 BP'!CX$2,'SPACELOG 7 EMPRUNT 1'!$Z$14:$Z$2000,0)),0)</f>
        <v>0</v>
      </c>
      <c r="CY88" s="17">
        <f>IFERROR(INDEX('SPACELOG 7 EMPRUNT 1'!$G$14:$G$2000,MATCH('SPACELOG 7 BP'!CY$2,'SPACELOG 7 EMPRUNT 1'!$Z$14:$Z$2000,0)),0)</f>
        <v>0</v>
      </c>
      <c r="CZ88" s="17">
        <f>IFERROR(INDEX('SPACELOG 7 EMPRUNT 1'!$G$14:$G$2000,MATCH('SPACELOG 7 BP'!CZ$2,'SPACELOG 7 EMPRUNT 1'!$Z$14:$Z$2000,0)),0)</f>
        <v>0</v>
      </c>
      <c r="DA88" s="17">
        <f>IFERROR(INDEX('SPACELOG 7 EMPRUNT 1'!$G$14:$G$2000,MATCH('SPACELOG 7 BP'!DA$2,'SPACELOG 7 EMPRUNT 1'!$Z$14:$Z$2000,0)),0)</f>
        <v>0</v>
      </c>
      <c r="DB88" s="17">
        <f>IFERROR(INDEX('SPACELOG 7 EMPRUNT 1'!$G$14:$G$2000,MATCH('SPACELOG 7 BP'!DB$2,'SPACELOG 7 EMPRUNT 1'!$Z$14:$Z$2000,0)),0)</f>
        <v>0</v>
      </c>
      <c r="DC88" s="17">
        <f>IFERROR(INDEX('SPACELOG 7 EMPRUNT 1'!$G$14:$G$2000,MATCH('SPACELOG 7 BP'!DC$2,'SPACELOG 7 EMPRUNT 1'!$Z$14:$Z$2000,0)),0)</f>
        <v>0</v>
      </c>
      <c r="DD88" s="17">
        <f>IFERROR(INDEX('SPACELOG 7 EMPRUNT 1'!$G$14:$G$2000,MATCH('SPACELOG 7 BP'!DD$2,'SPACELOG 7 EMPRUNT 1'!$Z$14:$Z$2000,0)),0)</f>
        <v>0</v>
      </c>
      <c r="DE88" s="319">
        <f t="shared" ref="DE88:DE90" si="1138">SUM(CS88:DD88)</f>
        <v>0</v>
      </c>
      <c r="DF88" s="17">
        <f>IFERROR(INDEX('SPACELOG 7 EMPRUNT 1'!$G$14:$G$2000,MATCH('SPACELOG 7 BP'!DF$2,'SPACELOG 7 EMPRUNT 1'!$Z$14:$Z$2000,0)),0)</f>
        <v>0</v>
      </c>
      <c r="DG88" s="17">
        <f>IFERROR(INDEX('SPACELOG 7 EMPRUNT 1'!$G$14:$G$2000,MATCH('SPACELOG 7 BP'!DG$2,'SPACELOG 7 EMPRUNT 1'!$Z$14:$Z$2000,0)),0)</f>
        <v>0</v>
      </c>
      <c r="DH88" s="17">
        <f>IFERROR(INDEX('SPACELOG 7 EMPRUNT 1'!$G$14:$G$2000,MATCH('SPACELOG 7 BP'!DH$2,'SPACELOG 7 EMPRUNT 1'!$Z$14:$Z$2000,0)),0)</f>
        <v>0</v>
      </c>
      <c r="DI88" s="17">
        <f>IFERROR(INDEX('SPACELOG 7 EMPRUNT 1'!$G$14:$G$2000,MATCH('SPACELOG 7 BP'!DI$2,'SPACELOG 7 EMPRUNT 1'!$Z$14:$Z$2000,0)),0)</f>
        <v>0</v>
      </c>
      <c r="DJ88" s="17">
        <f>IFERROR(INDEX('SPACELOG 7 EMPRUNT 1'!$G$14:$G$2000,MATCH('SPACELOG 7 BP'!DJ$2,'SPACELOG 7 EMPRUNT 1'!$Z$14:$Z$2000,0)),0)</f>
        <v>0</v>
      </c>
      <c r="DK88" s="17">
        <f>IFERROR(INDEX('SPACELOG 7 EMPRUNT 1'!$G$14:$G$2000,MATCH('SPACELOG 7 BP'!DK$2,'SPACELOG 7 EMPRUNT 1'!$Z$14:$Z$2000,0)),0)</f>
        <v>0</v>
      </c>
      <c r="DL88" s="17">
        <f>IFERROR(INDEX('SPACELOG 7 EMPRUNT 1'!$G$14:$G$2000,MATCH('SPACELOG 7 BP'!DL$2,'SPACELOG 7 EMPRUNT 1'!$Z$14:$Z$2000,0)),0)</f>
        <v>0</v>
      </c>
      <c r="DM88" s="17">
        <f>IFERROR(INDEX('SPACELOG 7 EMPRUNT 1'!$G$14:$G$2000,MATCH('SPACELOG 7 BP'!DM$2,'SPACELOG 7 EMPRUNT 1'!$Z$14:$Z$2000,0)),0)</f>
        <v>0</v>
      </c>
      <c r="DN88" s="17">
        <f>IFERROR(INDEX('SPACELOG 7 EMPRUNT 1'!$G$14:$G$2000,MATCH('SPACELOG 7 BP'!DN$2,'SPACELOG 7 EMPRUNT 1'!$Z$14:$Z$2000,0)),0)</f>
        <v>0</v>
      </c>
      <c r="DO88" s="17">
        <f>IFERROR(INDEX('SPACELOG 7 EMPRUNT 1'!$G$14:$G$2000,MATCH('SPACELOG 7 BP'!DO$2,'SPACELOG 7 EMPRUNT 1'!$Z$14:$Z$2000,0)),0)</f>
        <v>0</v>
      </c>
      <c r="DP88" s="17">
        <f>IFERROR(INDEX('SPACELOG 7 EMPRUNT 1'!$G$14:$G$2000,MATCH('SPACELOG 7 BP'!DP$2,'SPACELOG 7 EMPRUNT 1'!$Z$14:$Z$2000,0)),0)</f>
        <v>0</v>
      </c>
      <c r="DQ88" s="17">
        <f>IFERROR(INDEX('SPACELOG 7 EMPRUNT 1'!$G$14:$G$2000,MATCH('SPACELOG 7 BP'!DQ$2,'SPACELOG 7 EMPRUNT 1'!$Z$14:$Z$2000,0)),0)</f>
        <v>0</v>
      </c>
      <c r="DR88" s="319">
        <f t="shared" ref="DR88:DR90" si="1139">SUM(DF88:DQ88)</f>
        <v>0</v>
      </c>
      <c r="DS88" s="17">
        <f>IFERROR(INDEX('SPACELOG 7 EMPRUNT 1'!$G$14:$G$2000,MATCH('SPACELOG 7 BP'!DS$2,'SPACELOG 7 EMPRUNT 1'!$Z$14:$Z$2000,0)),0)</f>
        <v>0</v>
      </c>
      <c r="DT88" s="17">
        <f>IFERROR(INDEX('SPACELOG 7 EMPRUNT 1'!$G$14:$G$2000,MATCH('SPACELOG 7 BP'!DT$2,'SPACELOG 7 EMPRUNT 1'!$Z$14:$Z$2000,0)),0)</f>
        <v>0</v>
      </c>
      <c r="DU88" s="17">
        <f>IFERROR(INDEX('SPACELOG 7 EMPRUNT 1'!$G$14:$G$2000,MATCH('SPACELOG 7 BP'!DU$2,'SPACELOG 7 EMPRUNT 1'!$Z$14:$Z$2000,0)),0)</f>
        <v>0</v>
      </c>
      <c r="DV88" s="17">
        <f>IFERROR(INDEX('SPACELOG 7 EMPRUNT 1'!$G$14:$G$2000,MATCH('SPACELOG 7 BP'!DV$2,'SPACELOG 7 EMPRUNT 1'!$Z$14:$Z$2000,0)),0)</f>
        <v>0</v>
      </c>
      <c r="DW88" s="17">
        <f>IFERROR(INDEX('SPACELOG 7 EMPRUNT 1'!$G$14:$G$2000,MATCH('SPACELOG 7 BP'!DW$2,'SPACELOG 7 EMPRUNT 1'!$Z$14:$Z$2000,0)),0)</f>
        <v>0</v>
      </c>
      <c r="DX88" s="17">
        <f>IFERROR(INDEX('SPACELOG 7 EMPRUNT 1'!$G$14:$G$2000,MATCH('SPACELOG 7 BP'!DX$2,'SPACELOG 7 EMPRUNT 1'!$Z$14:$Z$2000,0)),0)</f>
        <v>0</v>
      </c>
      <c r="DY88" s="17">
        <f>IFERROR(INDEX('SPACELOG 7 EMPRUNT 1'!$G$14:$G$2000,MATCH('SPACELOG 7 BP'!DY$2,'SPACELOG 7 EMPRUNT 1'!$Z$14:$Z$2000,0)),0)</f>
        <v>0</v>
      </c>
      <c r="DZ88" s="17">
        <f>IFERROR(INDEX('SPACELOG 7 EMPRUNT 1'!$G$14:$G$2000,MATCH('SPACELOG 7 BP'!DZ$2,'SPACELOG 7 EMPRUNT 1'!$Z$14:$Z$2000,0)),0)</f>
        <v>0</v>
      </c>
      <c r="EA88" s="17">
        <f>IFERROR(INDEX('SPACELOG 7 EMPRUNT 1'!$G$14:$G$2000,MATCH('SPACELOG 7 BP'!EA$2,'SPACELOG 7 EMPRUNT 1'!$Z$14:$Z$2000,0)),0)</f>
        <v>0</v>
      </c>
      <c r="EB88" s="17">
        <f>IFERROR(INDEX('SPACELOG 7 EMPRUNT 1'!$G$14:$G$2000,MATCH('SPACELOG 7 BP'!EB$2,'SPACELOG 7 EMPRUNT 1'!$Z$14:$Z$2000,0)),0)</f>
        <v>0</v>
      </c>
      <c r="EC88" s="17">
        <f>IFERROR(INDEX('SPACELOG 7 EMPRUNT 1'!$G$14:$G$2000,MATCH('SPACELOG 7 BP'!EC$2,'SPACELOG 7 EMPRUNT 1'!$Z$14:$Z$2000,0)),0)</f>
        <v>0</v>
      </c>
      <c r="ED88" s="17">
        <f>IFERROR(INDEX('SPACELOG 7 EMPRUNT 1'!$G$14:$G$2000,MATCH('SPACELOG 7 BP'!ED$2,'SPACELOG 7 EMPRUNT 1'!$Z$14:$Z$2000,0)),0)</f>
        <v>0</v>
      </c>
      <c r="EE88" s="319">
        <f t="shared" ref="EE88:EE90" si="1140">SUM(DS88:ED88)</f>
        <v>0</v>
      </c>
    </row>
    <row r="89" spans="3:147" x14ac:dyDescent="0.2">
      <c r="D89" s="1" t="s">
        <v>329</v>
      </c>
      <c r="F89" s="17">
        <f>IFERROR(INDEX('SPACELOG 7 EMPRUNT 2'!$G$14:$G$2000,MATCH('SPACELOG 7 BP'!F$2,'SPACELOG 7 EMPRUNT 2'!$Z$14:$Z$2000,0)),0)</f>
        <v>0</v>
      </c>
      <c r="G89" s="17">
        <f>IFERROR(INDEX('SPACELOG 7 EMPRUNT 2'!$G$14:$G$2000,MATCH('SPACELOG 7 BP'!G$2,'SPACELOG 7 EMPRUNT 2'!$Z$14:$Z$2000,0)),0)</f>
        <v>0</v>
      </c>
      <c r="H89" s="17">
        <f>IFERROR(INDEX('SPACELOG 7 EMPRUNT 2'!$G$14:$G$2000,MATCH('SPACELOG 7 BP'!H$2,'SPACELOG 7 EMPRUNT 2'!$Z$14:$Z$2000,0)),0)</f>
        <v>0</v>
      </c>
      <c r="I89" s="17">
        <f>IFERROR(INDEX('SPACELOG 7 EMPRUNT 2'!$G$14:$G$2000,MATCH('SPACELOG 7 BP'!I$2,'SPACELOG 7 EMPRUNT 2'!$Z$14:$Z$2000,0)),0)</f>
        <v>0</v>
      </c>
      <c r="J89" s="17">
        <f>IFERROR(INDEX('SPACELOG 7 EMPRUNT 2'!$G$14:$G$2000,MATCH('SPACELOG 7 BP'!J$2,'SPACELOG 7 EMPRUNT 2'!$Z$14:$Z$2000,0)),0)</f>
        <v>0</v>
      </c>
      <c r="K89" s="17">
        <f>IFERROR(INDEX('SPACELOG 7 EMPRUNT 2'!$G$14:$G$2000,MATCH('SPACELOG 7 BP'!K$2,'SPACELOG 7 EMPRUNT 2'!$Z$14:$Z$2000,0)),0)</f>
        <v>0</v>
      </c>
      <c r="L89" s="17">
        <f>IFERROR(INDEX('SPACELOG 7 EMPRUNT 2'!$G$14:$G$2000,MATCH('SPACELOG 7 BP'!L$2,'SPACELOG 7 EMPRUNT 2'!$Z$14:$Z$2000,0)),0)</f>
        <v>0</v>
      </c>
      <c r="M89" s="17">
        <f>IFERROR(INDEX('SPACELOG 7 EMPRUNT 2'!$G$14:$G$2000,MATCH('SPACELOG 7 BP'!M$2,'SPACELOG 7 EMPRUNT 2'!$Z$14:$Z$2000,0)),0)</f>
        <v>0</v>
      </c>
      <c r="N89" s="17">
        <f>IFERROR(INDEX('SPACELOG 7 EMPRUNT 2'!$G$14:$G$2000,MATCH('SPACELOG 7 BP'!N$2,'SPACELOG 7 EMPRUNT 2'!$Z$14:$Z$2000,0)),0)</f>
        <v>0</v>
      </c>
      <c r="O89" s="17">
        <f>IFERROR(INDEX('SPACELOG 7 EMPRUNT 2'!$G$14:$G$2000,MATCH('SPACELOG 7 BP'!O$2,'SPACELOG 7 EMPRUNT 2'!$Z$14:$Z$2000,0)),0)</f>
        <v>0</v>
      </c>
      <c r="P89" s="17">
        <f>IFERROR(INDEX('SPACELOG 7 EMPRUNT 2'!$G$14:$G$2000,MATCH('SPACELOG 7 BP'!P$2,'SPACELOG 7 EMPRUNT 2'!$Z$14:$Z$2000,0)),0)</f>
        <v>0</v>
      </c>
      <c r="Q89" s="17">
        <f>IFERROR(INDEX('SPACELOG 7 EMPRUNT 2'!$G$14:$G$2000,MATCH('SPACELOG 7 BP'!Q$2,'SPACELOG 7 EMPRUNT 2'!$Z$14:$Z$2000,0)),0)</f>
        <v>0</v>
      </c>
      <c r="R89" s="319">
        <f t="shared" ref="R89:R90" si="1141">SUM(F89:Q89)</f>
        <v>0</v>
      </c>
      <c r="S89" s="17">
        <f>IFERROR(INDEX('SPACELOG 7 EMPRUNT 2'!$G$14:$G$2000,MATCH('SPACELOG 7 BP'!S$2,'SPACELOG 7 EMPRUNT 2'!$Z$14:$Z$2000,0)),0)</f>
        <v>0</v>
      </c>
      <c r="T89" s="17">
        <f>IFERROR(INDEX('SPACELOG 7 EMPRUNT 2'!$G$14:$G$2000,MATCH('SPACELOG 7 BP'!T$2,'SPACELOG 7 EMPRUNT 2'!$Z$14:$Z$2000,0)),0)</f>
        <v>0</v>
      </c>
      <c r="U89" s="17">
        <f>IFERROR(INDEX('SPACELOG 7 EMPRUNT 2'!$G$14:$G$2000,MATCH('SPACELOG 7 BP'!U$2,'SPACELOG 7 EMPRUNT 2'!$Z$14:$Z$2000,0)),0)</f>
        <v>0</v>
      </c>
      <c r="V89" s="17">
        <f>IFERROR(INDEX('SPACELOG 7 EMPRUNT 2'!$G$14:$G$2000,MATCH('SPACELOG 7 BP'!V$2,'SPACELOG 7 EMPRUNT 2'!$Z$14:$Z$2000,0)),0)</f>
        <v>0</v>
      </c>
      <c r="W89" s="17">
        <f>IFERROR(INDEX('SPACELOG 7 EMPRUNT 2'!$G$14:$G$2000,MATCH('SPACELOG 7 BP'!W$2,'SPACELOG 7 EMPRUNT 2'!$Z$14:$Z$2000,0)),0)</f>
        <v>0</v>
      </c>
      <c r="X89" s="17">
        <f>IFERROR(INDEX('SPACELOG 7 EMPRUNT 2'!$G$14:$G$2000,MATCH('SPACELOG 7 BP'!X$2,'SPACELOG 7 EMPRUNT 2'!$Z$14:$Z$2000,0)),0)</f>
        <v>0</v>
      </c>
      <c r="Y89" s="17">
        <f>IFERROR(INDEX('SPACELOG 7 EMPRUNT 2'!$G$14:$G$2000,MATCH('SPACELOG 7 BP'!Y$2,'SPACELOG 7 EMPRUNT 2'!$Z$14:$Z$2000,0)),0)</f>
        <v>0</v>
      </c>
      <c r="Z89" s="17">
        <f>IFERROR(INDEX('SPACELOG 7 EMPRUNT 2'!$G$14:$G$2000,MATCH('SPACELOG 7 BP'!Z$2,'SPACELOG 7 EMPRUNT 2'!$Z$14:$Z$2000,0)),0)</f>
        <v>0</v>
      </c>
      <c r="AA89" s="17">
        <f>IFERROR(INDEX('SPACELOG 7 EMPRUNT 2'!$G$14:$G$2000,MATCH('SPACELOG 7 BP'!AA$2,'SPACELOG 7 EMPRUNT 2'!$Z$14:$Z$2000,0)),0)</f>
        <v>0</v>
      </c>
      <c r="AB89" s="17">
        <f>IFERROR(INDEX('SPACELOG 7 EMPRUNT 2'!$G$14:$G$2000,MATCH('SPACELOG 7 BP'!AB$2,'SPACELOG 7 EMPRUNT 2'!$Z$14:$Z$2000,0)),0)</f>
        <v>0</v>
      </c>
      <c r="AC89" s="17">
        <f>IFERROR(INDEX('SPACELOG 7 EMPRUNT 2'!$G$14:$G$2000,MATCH('SPACELOG 7 BP'!AC$2,'SPACELOG 7 EMPRUNT 2'!$Z$14:$Z$2000,0)),0)</f>
        <v>0</v>
      </c>
      <c r="AD89" s="17">
        <f>IFERROR(INDEX('SPACELOG 7 EMPRUNT 2'!$G$14:$G$2000,MATCH('SPACELOG 7 BP'!AD$2,'SPACELOG 7 EMPRUNT 2'!$Z$14:$Z$2000,0)),0)</f>
        <v>0</v>
      </c>
      <c r="AE89" s="319">
        <f t="shared" si="1132"/>
        <v>0</v>
      </c>
      <c r="AF89" s="17">
        <f>IFERROR(INDEX('SPACELOG 7 EMPRUNT 2'!$G$14:$G$2000,MATCH('SPACELOG 7 BP'!AF$2,'SPACELOG 7 EMPRUNT 2'!$Z$14:$Z$2000,0)),0)</f>
        <v>0</v>
      </c>
      <c r="AG89" s="17">
        <f>IFERROR(INDEX('SPACELOG 7 EMPRUNT 2'!$G$14:$G$2000,MATCH('SPACELOG 7 BP'!AG$2,'SPACELOG 7 EMPRUNT 2'!$Z$14:$Z$2000,0)),0)</f>
        <v>0</v>
      </c>
      <c r="AH89" s="17">
        <f>IFERROR(INDEX('SPACELOG 7 EMPRUNT 2'!$G$14:$G$2000,MATCH('SPACELOG 7 BP'!AH$2,'SPACELOG 7 EMPRUNT 2'!$Z$14:$Z$2000,0)),0)</f>
        <v>0</v>
      </c>
      <c r="AI89" s="17">
        <f>IFERROR(INDEX('SPACELOG 7 EMPRUNT 2'!$G$14:$G$2000,MATCH('SPACELOG 7 BP'!AI$2,'SPACELOG 7 EMPRUNT 2'!$Z$14:$Z$2000,0)),0)</f>
        <v>0</v>
      </c>
      <c r="AJ89" s="17">
        <f>IFERROR(INDEX('SPACELOG 7 EMPRUNT 2'!$G$14:$G$2000,MATCH('SPACELOG 7 BP'!AJ$2,'SPACELOG 7 EMPRUNT 2'!$Z$14:$Z$2000,0)),0)</f>
        <v>0</v>
      </c>
      <c r="AK89" s="17">
        <f>IFERROR(INDEX('SPACELOG 7 EMPRUNT 2'!$G$14:$G$2000,MATCH('SPACELOG 7 BP'!AK$2,'SPACELOG 7 EMPRUNT 2'!$Z$14:$Z$2000,0)),0)</f>
        <v>0</v>
      </c>
      <c r="AL89" s="17">
        <f>IFERROR(INDEX('SPACELOG 7 EMPRUNT 2'!$G$14:$G$2000,MATCH('SPACELOG 7 BP'!AL$2,'SPACELOG 7 EMPRUNT 2'!$Z$14:$Z$2000,0)),0)</f>
        <v>0</v>
      </c>
      <c r="AM89" s="17">
        <f>IFERROR(INDEX('SPACELOG 7 EMPRUNT 2'!$G$14:$G$2000,MATCH('SPACELOG 7 BP'!AM$2,'SPACELOG 7 EMPRUNT 2'!$Z$14:$Z$2000,0)),0)</f>
        <v>0</v>
      </c>
      <c r="AN89" s="17">
        <f>IFERROR(INDEX('SPACELOG 7 EMPRUNT 2'!$G$14:$G$2000,MATCH('SPACELOG 7 BP'!AN$2,'SPACELOG 7 EMPRUNT 2'!$Z$14:$Z$2000,0)),0)</f>
        <v>0</v>
      </c>
      <c r="AO89" s="17">
        <f>IFERROR(INDEX('SPACELOG 7 EMPRUNT 2'!$G$14:$G$2000,MATCH('SPACELOG 7 BP'!AO$2,'SPACELOG 7 EMPRUNT 2'!$Z$14:$Z$2000,0)),0)</f>
        <v>0</v>
      </c>
      <c r="AP89" s="17">
        <f>IFERROR(INDEX('SPACELOG 7 EMPRUNT 2'!$G$14:$G$2000,MATCH('SPACELOG 7 BP'!AP$2,'SPACELOG 7 EMPRUNT 2'!$Z$14:$Z$2000,0)),0)</f>
        <v>0</v>
      </c>
      <c r="AQ89" s="17">
        <f>IFERROR(INDEX('SPACELOG 7 EMPRUNT 2'!$G$14:$G$2000,MATCH('SPACELOG 7 BP'!AQ$2,'SPACELOG 7 EMPRUNT 2'!$Z$14:$Z$2000,0)),0)</f>
        <v>0</v>
      </c>
      <c r="AR89" s="319">
        <f t="shared" si="1133"/>
        <v>0</v>
      </c>
      <c r="AS89" s="17">
        <f>IFERROR(INDEX('SPACELOG 7 EMPRUNT 2'!$G$14:$G$2000,MATCH('SPACELOG 7 BP'!AS$2,'SPACELOG 7 EMPRUNT 2'!$Z$14:$Z$2000,0)),0)</f>
        <v>0</v>
      </c>
      <c r="AT89" s="17">
        <f>IFERROR(INDEX('SPACELOG 7 EMPRUNT 2'!$G$14:$G$2000,MATCH('SPACELOG 7 BP'!AT$2,'SPACELOG 7 EMPRUNT 2'!$Z$14:$Z$2000,0)),0)</f>
        <v>0</v>
      </c>
      <c r="AU89" s="17">
        <f>IFERROR(INDEX('SPACELOG 7 EMPRUNT 2'!$G$14:$G$2000,MATCH('SPACELOG 7 BP'!AU$2,'SPACELOG 7 EMPRUNT 2'!$Z$14:$Z$2000,0)),0)</f>
        <v>0</v>
      </c>
      <c r="AV89" s="17">
        <f>IFERROR(INDEX('SPACELOG 7 EMPRUNT 2'!$G$14:$G$2000,MATCH('SPACELOG 7 BP'!AV$2,'SPACELOG 7 EMPRUNT 2'!$Z$14:$Z$2000,0)),0)</f>
        <v>0</v>
      </c>
      <c r="AW89" s="17">
        <f>IFERROR(INDEX('SPACELOG 7 EMPRUNT 2'!$G$14:$G$2000,MATCH('SPACELOG 7 BP'!AW$2,'SPACELOG 7 EMPRUNT 2'!$Z$14:$Z$2000,0)),0)</f>
        <v>0</v>
      </c>
      <c r="AX89" s="17">
        <f>IFERROR(INDEX('SPACELOG 7 EMPRUNT 2'!$G$14:$G$2000,MATCH('SPACELOG 7 BP'!AX$2,'SPACELOG 7 EMPRUNT 2'!$Z$14:$Z$2000,0)),0)</f>
        <v>0</v>
      </c>
      <c r="AY89" s="17">
        <f>IFERROR(INDEX('SPACELOG 7 EMPRUNT 2'!$G$14:$G$2000,MATCH('SPACELOG 7 BP'!AY$2,'SPACELOG 7 EMPRUNT 2'!$Z$14:$Z$2000,0)),0)</f>
        <v>0</v>
      </c>
      <c r="AZ89" s="17">
        <f>IFERROR(INDEX('SPACELOG 7 EMPRUNT 2'!$G$14:$G$2000,MATCH('SPACELOG 7 BP'!AZ$2,'SPACELOG 7 EMPRUNT 2'!$Z$14:$Z$2000,0)),0)</f>
        <v>0</v>
      </c>
      <c r="BA89" s="17">
        <f>IFERROR(INDEX('SPACELOG 7 EMPRUNT 2'!$G$14:$G$2000,MATCH('SPACELOG 7 BP'!BA$2,'SPACELOG 7 EMPRUNT 2'!$Z$14:$Z$2000,0)),0)</f>
        <v>0</v>
      </c>
      <c r="BB89" s="17">
        <f>IFERROR(INDEX('SPACELOG 7 EMPRUNT 2'!$G$14:$G$2000,MATCH('SPACELOG 7 BP'!BB$2,'SPACELOG 7 EMPRUNT 2'!$Z$14:$Z$2000,0)),0)</f>
        <v>0</v>
      </c>
      <c r="BC89" s="17">
        <f>IFERROR(INDEX('SPACELOG 7 EMPRUNT 2'!$G$14:$G$2000,MATCH('SPACELOG 7 BP'!BC$2,'SPACELOG 7 EMPRUNT 2'!$Z$14:$Z$2000,0)),0)</f>
        <v>0</v>
      </c>
      <c r="BD89" s="17">
        <f>IFERROR(INDEX('SPACELOG 7 EMPRUNT 2'!$G$14:$G$2000,MATCH('SPACELOG 7 BP'!BD$2,'SPACELOG 7 EMPRUNT 2'!$Z$14:$Z$2000,0)),0)</f>
        <v>0</v>
      </c>
      <c r="BE89" s="319">
        <f t="shared" si="1134"/>
        <v>0</v>
      </c>
      <c r="BF89" s="17">
        <f>IFERROR(INDEX('SPACELOG 7 EMPRUNT 2'!$G$14:$G$2000,MATCH('SPACELOG 7 BP'!BF$2,'SPACELOG 7 EMPRUNT 2'!$Z$14:$Z$2000,0)),0)</f>
        <v>0</v>
      </c>
      <c r="BG89" s="17">
        <f>IFERROR(INDEX('SPACELOG 7 EMPRUNT 2'!$G$14:$G$2000,MATCH('SPACELOG 7 BP'!BG$2,'SPACELOG 7 EMPRUNT 2'!$Z$14:$Z$2000,0)),0)</f>
        <v>0</v>
      </c>
      <c r="BH89" s="17">
        <f>IFERROR(INDEX('SPACELOG 7 EMPRUNT 2'!$G$14:$G$2000,MATCH('SPACELOG 7 BP'!BH$2,'SPACELOG 7 EMPRUNT 2'!$Z$14:$Z$2000,0)),0)</f>
        <v>0</v>
      </c>
      <c r="BI89" s="17">
        <f>IFERROR(INDEX('SPACELOG 7 EMPRUNT 2'!$G$14:$G$2000,MATCH('SPACELOG 7 BP'!BI$2,'SPACELOG 7 EMPRUNT 2'!$Z$14:$Z$2000,0)),0)</f>
        <v>0</v>
      </c>
      <c r="BJ89" s="17">
        <f>IFERROR(INDEX('SPACELOG 7 EMPRUNT 2'!$G$14:$G$2000,MATCH('SPACELOG 7 BP'!BJ$2,'SPACELOG 7 EMPRUNT 2'!$Z$14:$Z$2000,0)),0)</f>
        <v>0</v>
      </c>
      <c r="BK89" s="17">
        <f>IFERROR(INDEX('SPACELOG 7 EMPRUNT 2'!$G$14:$G$2000,MATCH('SPACELOG 7 BP'!BK$2,'SPACELOG 7 EMPRUNT 2'!$Z$14:$Z$2000,0)),0)</f>
        <v>0</v>
      </c>
      <c r="BL89" s="17">
        <f>IFERROR(INDEX('SPACELOG 7 EMPRUNT 2'!$G$14:$G$2000,MATCH('SPACELOG 7 BP'!BL$2,'SPACELOG 7 EMPRUNT 2'!$Z$14:$Z$2000,0)),0)</f>
        <v>0</v>
      </c>
      <c r="BM89" s="17">
        <f>IFERROR(INDEX('SPACELOG 7 EMPRUNT 2'!$G$14:$G$2000,MATCH('SPACELOG 7 BP'!BM$2,'SPACELOG 7 EMPRUNT 2'!$Z$14:$Z$2000,0)),0)</f>
        <v>0</v>
      </c>
      <c r="BN89" s="17">
        <f>IFERROR(INDEX('SPACELOG 7 EMPRUNT 2'!$G$14:$G$2000,MATCH('SPACELOG 7 BP'!BN$2,'SPACELOG 7 EMPRUNT 2'!$Z$14:$Z$2000,0)),0)</f>
        <v>0</v>
      </c>
      <c r="BO89" s="17">
        <f>IFERROR(INDEX('SPACELOG 7 EMPRUNT 2'!$G$14:$G$2000,MATCH('SPACELOG 7 BP'!BO$2,'SPACELOG 7 EMPRUNT 2'!$Z$14:$Z$2000,0)),0)</f>
        <v>0</v>
      </c>
      <c r="BP89" s="17">
        <f>IFERROR(INDEX('SPACELOG 7 EMPRUNT 2'!$G$14:$G$2000,MATCH('SPACELOG 7 BP'!BP$2,'SPACELOG 7 EMPRUNT 2'!$Z$14:$Z$2000,0)),0)</f>
        <v>0</v>
      </c>
      <c r="BQ89" s="17">
        <f>IFERROR(INDEX('SPACELOG 7 EMPRUNT 2'!$G$14:$G$2000,MATCH('SPACELOG 7 BP'!BQ$2,'SPACELOG 7 EMPRUNT 2'!$Z$14:$Z$2000,0)),0)</f>
        <v>0</v>
      </c>
      <c r="BR89" s="319">
        <f t="shared" si="1135"/>
        <v>0</v>
      </c>
      <c r="BS89" s="17">
        <f>IFERROR(INDEX('SPACELOG 7 EMPRUNT 2'!$G$14:$G$2000,MATCH('SPACELOG 7 BP'!BS$2,'SPACELOG 7 EMPRUNT 2'!$Z$14:$Z$2000,0)),0)</f>
        <v>0</v>
      </c>
      <c r="BT89" s="17">
        <f>IFERROR(INDEX('SPACELOG 7 EMPRUNT 2'!$G$14:$G$2000,MATCH('SPACELOG 7 BP'!BT$2,'SPACELOG 7 EMPRUNT 2'!$Z$14:$Z$2000,0)),0)</f>
        <v>0</v>
      </c>
      <c r="BU89" s="17">
        <f>IFERROR(INDEX('SPACELOG 7 EMPRUNT 2'!$G$14:$G$2000,MATCH('SPACELOG 7 BP'!BU$2,'SPACELOG 7 EMPRUNT 2'!$Z$14:$Z$2000,0)),0)</f>
        <v>0</v>
      </c>
      <c r="BV89" s="17">
        <f>IFERROR(INDEX('SPACELOG 7 EMPRUNT 2'!$G$14:$G$2000,MATCH('SPACELOG 7 BP'!BV$2,'SPACELOG 7 EMPRUNT 2'!$Z$14:$Z$2000,0)),0)</f>
        <v>0</v>
      </c>
      <c r="BW89" s="17">
        <f>IFERROR(INDEX('SPACELOG 7 EMPRUNT 2'!$G$14:$G$2000,MATCH('SPACELOG 7 BP'!BW$2,'SPACELOG 7 EMPRUNT 2'!$Z$14:$Z$2000,0)),0)</f>
        <v>0</v>
      </c>
      <c r="BX89" s="17">
        <f>IFERROR(INDEX('SPACELOG 7 EMPRUNT 2'!$G$14:$G$2000,MATCH('SPACELOG 7 BP'!BX$2,'SPACELOG 7 EMPRUNT 2'!$Z$14:$Z$2000,0)),0)</f>
        <v>0</v>
      </c>
      <c r="BY89" s="17">
        <f>IFERROR(INDEX('SPACELOG 7 EMPRUNT 2'!$G$14:$G$2000,MATCH('SPACELOG 7 BP'!BY$2,'SPACELOG 7 EMPRUNT 2'!$Z$14:$Z$2000,0)),0)</f>
        <v>0</v>
      </c>
      <c r="BZ89" s="17">
        <f>IFERROR(INDEX('SPACELOG 7 EMPRUNT 2'!$G$14:$G$2000,MATCH('SPACELOG 7 BP'!BZ$2,'SPACELOG 7 EMPRUNT 2'!$Z$14:$Z$2000,0)),0)</f>
        <v>0</v>
      </c>
      <c r="CA89" s="17">
        <f>IFERROR(INDEX('SPACELOG 7 EMPRUNT 2'!$G$14:$G$2000,MATCH('SPACELOG 7 BP'!CA$2,'SPACELOG 7 EMPRUNT 2'!$Z$14:$Z$2000,0)),0)</f>
        <v>0</v>
      </c>
      <c r="CB89" s="17">
        <f>IFERROR(INDEX('SPACELOG 7 EMPRUNT 2'!$G$14:$G$2000,MATCH('SPACELOG 7 BP'!CB$2,'SPACELOG 7 EMPRUNT 2'!$Z$14:$Z$2000,0)),0)</f>
        <v>0</v>
      </c>
      <c r="CC89" s="17">
        <f>IFERROR(INDEX('SPACELOG 7 EMPRUNT 2'!$G$14:$G$2000,MATCH('SPACELOG 7 BP'!CC$2,'SPACELOG 7 EMPRUNT 2'!$Z$14:$Z$2000,0)),0)</f>
        <v>0</v>
      </c>
      <c r="CD89" s="17">
        <f>IFERROR(INDEX('SPACELOG 7 EMPRUNT 2'!$G$14:$G$2000,MATCH('SPACELOG 7 BP'!CD$2,'SPACELOG 7 EMPRUNT 2'!$Z$14:$Z$2000,0)),0)</f>
        <v>0</v>
      </c>
      <c r="CE89" s="319">
        <f t="shared" si="1136"/>
        <v>0</v>
      </c>
      <c r="CF89" s="17">
        <f>IFERROR(INDEX('SPACELOG 7 EMPRUNT 2'!$G$14:$G$2000,MATCH('SPACELOG 7 BP'!CF$2,'SPACELOG 7 EMPRUNT 2'!$Z$14:$Z$2000,0)),0)</f>
        <v>0</v>
      </c>
      <c r="CG89" s="17">
        <f>IFERROR(INDEX('SPACELOG 7 EMPRUNT 2'!$G$14:$G$2000,MATCH('SPACELOG 7 BP'!CG$2,'SPACELOG 7 EMPRUNT 2'!$Z$14:$Z$2000,0)),0)</f>
        <v>0</v>
      </c>
      <c r="CH89" s="17">
        <f>IFERROR(INDEX('SPACELOG 7 EMPRUNT 2'!$G$14:$G$2000,MATCH('SPACELOG 7 BP'!CH$2,'SPACELOG 7 EMPRUNT 2'!$Z$14:$Z$2000,0)),0)</f>
        <v>0</v>
      </c>
      <c r="CI89" s="17">
        <f>IFERROR(INDEX('SPACELOG 7 EMPRUNT 2'!$G$14:$G$2000,MATCH('SPACELOG 7 BP'!CI$2,'SPACELOG 7 EMPRUNT 2'!$Z$14:$Z$2000,0)),0)</f>
        <v>0</v>
      </c>
      <c r="CJ89" s="17">
        <f>IFERROR(INDEX('SPACELOG 7 EMPRUNT 2'!$G$14:$G$2000,MATCH('SPACELOG 7 BP'!CJ$2,'SPACELOG 7 EMPRUNT 2'!$Z$14:$Z$2000,0)),0)</f>
        <v>0</v>
      </c>
      <c r="CK89" s="17">
        <f>IFERROR(INDEX('SPACELOG 7 EMPRUNT 2'!$G$14:$G$2000,MATCH('SPACELOG 7 BP'!CK$2,'SPACELOG 7 EMPRUNT 2'!$Z$14:$Z$2000,0)),0)</f>
        <v>0</v>
      </c>
      <c r="CL89" s="17">
        <f>IFERROR(INDEX('SPACELOG 7 EMPRUNT 2'!$G$14:$G$2000,MATCH('SPACELOG 7 BP'!CL$2,'SPACELOG 7 EMPRUNT 2'!$Z$14:$Z$2000,0)),0)</f>
        <v>0</v>
      </c>
      <c r="CM89" s="17">
        <f>IFERROR(INDEX('SPACELOG 7 EMPRUNT 2'!$G$14:$G$2000,MATCH('SPACELOG 7 BP'!CM$2,'SPACELOG 7 EMPRUNT 2'!$Z$14:$Z$2000,0)),0)</f>
        <v>0</v>
      </c>
      <c r="CN89" s="17">
        <f>IFERROR(INDEX('SPACELOG 7 EMPRUNT 2'!$G$14:$G$2000,MATCH('SPACELOG 7 BP'!CN$2,'SPACELOG 7 EMPRUNT 2'!$Z$14:$Z$2000,0)),0)</f>
        <v>0</v>
      </c>
      <c r="CO89" s="17">
        <f>IFERROR(INDEX('SPACELOG 7 EMPRUNT 2'!$G$14:$G$2000,MATCH('SPACELOG 7 BP'!CO$2,'SPACELOG 7 EMPRUNT 2'!$Z$14:$Z$2000,0)),0)</f>
        <v>0</v>
      </c>
      <c r="CP89" s="17">
        <f>IFERROR(INDEX('SPACELOG 7 EMPRUNT 2'!$G$14:$G$2000,MATCH('SPACELOG 7 BP'!CP$2,'SPACELOG 7 EMPRUNT 2'!$Z$14:$Z$2000,0)),0)</f>
        <v>0</v>
      </c>
      <c r="CQ89" s="17">
        <f>IFERROR(INDEX('SPACELOG 7 EMPRUNT 2'!$G$14:$G$2000,MATCH('SPACELOG 7 BP'!CQ$2,'SPACELOG 7 EMPRUNT 2'!$Z$14:$Z$2000,0)),0)</f>
        <v>0</v>
      </c>
      <c r="CR89" s="319">
        <f t="shared" si="1137"/>
        <v>0</v>
      </c>
      <c r="CS89" s="17">
        <f>IFERROR(INDEX('SPACELOG 7 EMPRUNT 2'!$G$14:$G$2000,MATCH('SPACELOG 7 BP'!CS$2,'SPACELOG 7 EMPRUNT 2'!$Z$14:$Z$2000,0)),0)</f>
        <v>0</v>
      </c>
      <c r="CT89" s="17">
        <f>IFERROR(INDEX('SPACELOG 7 EMPRUNT 2'!$G$14:$G$2000,MATCH('SPACELOG 7 BP'!CT$2,'SPACELOG 7 EMPRUNT 2'!$Z$14:$Z$2000,0)),0)</f>
        <v>0</v>
      </c>
      <c r="CU89" s="17">
        <f>IFERROR(INDEX('SPACELOG 7 EMPRUNT 2'!$G$14:$G$2000,MATCH('SPACELOG 7 BP'!CU$2,'SPACELOG 7 EMPRUNT 2'!$Z$14:$Z$2000,0)),0)</f>
        <v>0</v>
      </c>
      <c r="CV89" s="17">
        <f>IFERROR(INDEX('SPACELOG 7 EMPRUNT 2'!$G$14:$G$2000,MATCH('SPACELOG 7 BP'!CV$2,'SPACELOG 7 EMPRUNT 2'!$Z$14:$Z$2000,0)),0)</f>
        <v>0</v>
      </c>
      <c r="CW89" s="17">
        <f>IFERROR(INDEX('SPACELOG 7 EMPRUNT 2'!$G$14:$G$2000,MATCH('SPACELOG 7 BP'!CW$2,'SPACELOG 7 EMPRUNT 2'!$Z$14:$Z$2000,0)),0)</f>
        <v>0</v>
      </c>
      <c r="CX89" s="17">
        <f>IFERROR(INDEX('SPACELOG 7 EMPRUNT 2'!$G$14:$G$2000,MATCH('SPACELOG 7 BP'!CX$2,'SPACELOG 7 EMPRUNT 2'!$Z$14:$Z$2000,0)),0)</f>
        <v>0</v>
      </c>
      <c r="CY89" s="17">
        <f>IFERROR(INDEX('SPACELOG 7 EMPRUNT 2'!$G$14:$G$2000,MATCH('SPACELOG 7 BP'!CY$2,'SPACELOG 7 EMPRUNT 2'!$Z$14:$Z$2000,0)),0)</f>
        <v>0</v>
      </c>
      <c r="CZ89" s="17">
        <f>IFERROR(INDEX('SPACELOG 7 EMPRUNT 2'!$G$14:$G$2000,MATCH('SPACELOG 7 BP'!CZ$2,'SPACELOG 7 EMPRUNT 2'!$Z$14:$Z$2000,0)),0)</f>
        <v>0</v>
      </c>
      <c r="DA89" s="17">
        <f>IFERROR(INDEX('SPACELOG 7 EMPRUNT 2'!$G$14:$G$2000,MATCH('SPACELOG 7 BP'!DA$2,'SPACELOG 7 EMPRUNT 2'!$Z$14:$Z$2000,0)),0)</f>
        <v>0</v>
      </c>
      <c r="DB89" s="17">
        <f>IFERROR(INDEX('SPACELOG 7 EMPRUNT 2'!$G$14:$G$2000,MATCH('SPACELOG 7 BP'!DB$2,'SPACELOG 7 EMPRUNT 2'!$Z$14:$Z$2000,0)),0)</f>
        <v>0</v>
      </c>
      <c r="DC89" s="17">
        <f>IFERROR(INDEX('SPACELOG 7 EMPRUNT 2'!$G$14:$G$2000,MATCH('SPACELOG 7 BP'!DC$2,'SPACELOG 7 EMPRUNT 2'!$Z$14:$Z$2000,0)),0)</f>
        <v>0</v>
      </c>
      <c r="DD89" s="17">
        <f>IFERROR(INDEX('SPACELOG 7 EMPRUNT 2'!$G$14:$G$2000,MATCH('SPACELOG 7 BP'!DD$2,'SPACELOG 7 EMPRUNT 2'!$Z$14:$Z$2000,0)),0)</f>
        <v>0</v>
      </c>
      <c r="DE89" s="319">
        <f t="shared" si="1138"/>
        <v>0</v>
      </c>
      <c r="DF89" s="17">
        <f>IFERROR(INDEX('SPACELOG 7 EMPRUNT 2'!$G$14:$G$2000,MATCH('SPACELOG 7 BP'!DF$2,'SPACELOG 7 EMPRUNT 2'!$Z$14:$Z$2000,0)),0)</f>
        <v>0</v>
      </c>
      <c r="DG89" s="17">
        <f>IFERROR(INDEX('SPACELOG 7 EMPRUNT 2'!$G$14:$G$2000,MATCH('SPACELOG 7 BP'!DG$2,'SPACELOG 7 EMPRUNT 2'!$Z$14:$Z$2000,0)),0)</f>
        <v>0</v>
      </c>
      <c r="DH89" s="17">
        <f>IFERROR(INDEX('SPACELOG 7 EMPRUNT 2'!$G$14:$G$2000,MATCH('SPACELOG 7 BP'!DH$2,'SPACELOG 7 EMPRUNT 2'!$Z$14:$Z$2000,0)),0)</f>
        <v>0</v>
      </c>
      <c r="DI89" s="17">
        <f>IFERROR(INDEX('SPACELOG 7 EMPRUNT 2'!$G$14:$G$2000,MATCH('SPACELOG 7 BP'!DI$2,'SPACELOG 7 EMPRUNT 2'!$Z$14:$Z$2000,0)),0)</f>
        <v>0</v>
      </c>
      <c r="DJ89" s="17">
        <f>IFERROR(INDEX('SPACELOG 7 EMPRUNT 2'!$G$14:$G$2000,MATCH('SPACELOG 7 BP'!DJ$2,'SPACELOG 7 EMPRUNT 2'!$Z$14:$Z$2000,0)),0)</f>
        <v>0</v>
      </c>
      <c r="DK89" s="17">
        <f>IFERROR(INDEX('SPACELOG 7 EMPRUNT 2'!$G$14:$G$2000,MATCH('SPACELOG 7 BP'!DK$2,'SPACELOG 7 EMPRUNT 2'!$Z$14:$Z$2000,0)),0)</f>
        <v>0</v>
      </c>
      <c r="DL89" s="17">
        <f>IFERROR(INDEX('SPACELOG 7 EMPRUNT 2'!$G$14:$G$2000,MATCH('SPACELOG 7 BP'!DL$2,'SPACELOG 7 EMPRUNT 2'!$Z$14:$Z$2000,0)),0)</f>
        <v>0</v>
      </c>
      <c r="DM89" s="17">
        <f>IFERROR(INDEX('SPACELOG 7 EMPRUNT 2'!$G$14:$G$2000,MATCH('SPACELOG 7 BP'!DM$2,'SPACELOG 7 EMPRUNT 2'!$Z$14:$Z$2000,0)),0)</f>
        <v>0</v>
      </c>
      <c r="DN89" s="17">
        <f>IFERROR(INDEX('SPACELOG 7 EMPRUNT 2'!$G$14:$G$2000,MATCH('SPACELOG 7 BP'!DN$2,'SPACELOG 7 EMPRUNT 2'!$Z$14:$Z$2000,0)),0)</f>
        <v>0</v>
      </c>
      <c r="DO89" s="17">
        <f>IFERROR(INDEX('SPACELOG 7 EMPRUNT 2'!$G$14:$G$2000,MATCH('SPACELOG 7 BP'!DO$2,'SPACELOG 7 EMPRUNT 2'!$Z$14:$Z$2000,0)),0)</f>
        <v>0</v>
      </c>
      <c r="DP89" s="17">
        <f>IFERROR(INDEX('SPACELOG 7 EMPRUNT 2'!$G$14:$G$2000,MATCH('SPACELOG 7 BP'!DP$2,'SPACELOG 7 EMPRUNT 2'!$Z$14:$Z$2000,0)),0)</f>
        <v>0</v>
      </c>
      <c r="DQ89" s="17">
        <f>IFERROR(INDEX('SPACELOG 7 EMPRUNT 2'!$G$14:$G$2000,MATCH('SPACELOG 7 BP'!DQ$2,'SPACELOG 7 EMPRUNT 2'!$Z$14:$Z$2000,0)),0)</f>
        <v>0</v>
      </c>
      <c r="DR89" s="319">
        <f t="shared" si="1139"/>
        <v>0</v>
      </c>
      <c r="DS89" s="17">
        <f>IFERROR(INDEX('SPACELOG 7 EMPRUNT 2'!$G$14:$G$2000,MATCH('SPACELOG 7 BP'!DS$2,'SPACELOG 7 EMPRUNT 2'!$Z$14:$Z$2000,0)),0)</f>
        <v>0</v>
      </c>
      <c r="DT89" s="17">
        <f>IFERROR(INDEX('SPACELOG 7 EMPRUNT 2'!$G$14:$G$2000,MATCH('SPACELOG 7 BP'!DT$2,'SPACELOG 7 EMPRUNT 2'!$Z$14:$Z$2000,0)),0)</f>
        <v>0</v>
      </c>
      <c r="DU89" s="17">
        <f>IFERROR(INDEX('SPACELOG 7 EMPRUNT 2'!$G$14:$G$2000,MATCH('SPACELOG 7 BP'!DU$2,'SPACELOG 7 EMPRUNT 2'!$Z$14:$Z$2000,0)),0)</f>
        <v>0</v>
      </c>
      <c r="DV89" s="17">
        <f>IFERROR(INDEX('SPACELOG 7 EMPRUNT 2'!$G$14:$G$2000,MATCH('SPACELOG 7 BP'!DV$2,'SPACELOG 7 EMPRUNT 2'!$Z$14:$Z$2000,0)),0)</f>
        <v>0</v>
      </c>
      <c r="DW89" s="17">
        <f>IFERROR(INDEX('SPACELOG 7 EMPRUNT 2'!$G$14:$G$2000,MATCH('SPACELOG 7 BP'!DW$2,'SPACELOG 7 EMPRUNT 2'!$Z$14:$Z$2000,0)),0)</f>
        <v>0</v>
      </c>
      <c r="DX89" s="17">
        <f>IFERROR(INDEX('SPACELOG 7 EMPRUNT 2'!$G$14:$G$2000,MATCH('SPACELOG 7 BP'!DX$2,'SPACELOG 7 EMPRUNT 2'!$Z$14:$Z$2000,0)),0)</f>
        <v>0</v>
      </c>
      <c r="DY89" s="17">
        <f>IFERROR(INDEX('SPACELOG 7 EMPRUNT 2'!$G$14:$G$2000,MATCH('SPACELOG 7 BP'!DY$2,'SPACELOG 7 EMPRUNT 2'!$Z$14:$Z$2000,0)),0)</f>
        <v>0</v>
      </c>
      <c r="DZ89" s="17">
        <f>IFERROR(INDEX('SPACELOG 7 EMPRUNT 2'!$G$14:$G$2000,MATCH('SPACELOG 7 BP'!DZ$2,'SPACELOG 7 EMPRUNT 2'!$Z$14:$Z$2000,0)),0)</f>
        <v>0</v>
      </c>
      <c r="EA89" s="17">
        <f>IFERROR(INDEX('SPACELOG 7 EMPRUNT 2'!$G$14:$G$2000,MATCH('SPACELOG 7 BP'!EA$2,'SPACELOG 7 EMPRUNT 2'!$Z$14:$Z$2000,0)),0)</f>
        <v>0</v>
      </c>
      <c r="EB89" s="17">
        <f>IFERROR(INDEX('SPACELOG 7 EMPRUNT 2'!$G$14:$G$2000,MATCH('SPACELOG 7 BP'!EB$2,'SPACELOG 7 EMPRUNT 2'!$Z$14:$Z$2000,0)),0)</f>
        <v>0</v>
      </c>
      <c r="EC89" s="17">
        <f>IFERROR(INDEX('SPACELOG 7 EMPRUNT 2'!$G$14:$G$2000,MATCH('SPACELOG 7 BP'!EC$2,'SPACELOG 7 EMPRUNT 2'!$Z$14:$Z$2000,0)),0)</f>
        <v>0</v>
      </c>
      <c r="ED89" s="17">
        <f>IFERROR(INDEX('SPACELOG 7 EMPRUNT 2'!$G$14:$G$2000,MATCH('SPACELOG 7 BP'!ED$2,'SPACELOG 7 EMPRUNT 2'!$Z$14:$Z$2000,0)),0)</f>
        <v>0</v>
      </c>
      <c r="EE89" s="319">
        <f t="shared" si="1140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7 EMPRUNT 3'!$G$14:$G$2000,MATCH('SPACELOG 7 BP'!F$2,'SPACELOG 7 EMPRUNT 3'!$Z$14:$Z$2000,0)),0)</f>
        <v>0</v>
      </c>
      <c r="G90" s="17">
        <f>IFERROR(INDEX('SPACELOG 7 EMPRUNT 3'!$G$14:$G$2000,MATCH('SPACELOG 7 BP'!G$2,'SPACELOG 7 EMPRUNT 3'!$Z$14:$Z$2000,0)),0)</f>
        <v>0</v>
      </c>
      <c r="H90" s="17">
        <f>IFERROR(INDEX('SPACELOG 7 EMPRUNT 3'!$G$14:$G$2000,MATCH('SPACELOG 7 BP'!H$2,'SPACELOG 7 EMPRUNT 3'!$Z$14:$Z$2000,0)),0)</f>
        <v>0</v>
      </c>
      <c r="I90" s="17">
        <f>IFERROR(INDEX('SPACELOG 7 EMPRUNT 3'!$G$14:$G$2000,MATCH('SPACELOG 7 BP'!I$2,'SPACELOG 7 EMPRUNT 3'!$Z$14:$Z$2000,0)),0)</f>
        <v>0</v>
      </c>
      <c r="J90" s="17">
        <f>IFERROR(INDEX('SPACELOG 7 EMPRUNT 3'!$G$14:$G$2000,MATCH('SPACELOG 7 BP'!J$2,'SPACELOG 7 EMPRUNT 3'!$Z$14:$Z$2000,0)),0)</f>
        <v>0</v>
      </c>
      <c r="K90" s="17">
        <f>IFERROR(INDEX('SPACELOG 7 EMPRUNT 3'!$G$14:$G$2000,MATCH('SPACELOG 7 BP'!K$2,'SPACELOG 7 EMPRUNT 3'!$Z$14:$Z$2000,0)),0)</f>
        <v>0</v>
      </c>
      <c r="L90" s="17">
        <f>IFERROR(INDEX('SPACELOG 7 EMPRUNT 3'!$G$14:$G$2000,MATCH('SPACELOG 7 BP'!L$2,'SPACELOG 7 EMPRUNT 3'!$Z$14:$Z$2000,0)),0)</f>
        <v>0</v>
      </c>
      <c r="M90" s="17">
        <f>IFERROR(INDEX('SPACELOG 7 EMPRUNT 3'!$G$14:$G$2000,MATCH('SPACELOG 7 BP'!M$2,'SPACELOG 7 EMPRUNT 3'!$Z$14:$Z$2000,0)),0)</f>
        <v>0</v>
      </c>
      <c r="N90" s="17">
        <f>IFERROR(INDEX('SPACELOG 7 EMPRUNT 3'!$G$14:$G$2000,MATCH('SPACELOG 7 BP'!N$2,'SPACELOG 7 EMPRUNT 3'!$Z$14:$Z$2000,0)),0)</f>
        <v>0</v>
      </c>
      <c r="O90" s="17">
        <f>IFERROR(INDEX('SPACELOG 7 EMPRUNT 3'!$G$14:$G$2000,MATCH('SPACELOG 7 BP'!O$2,'SPACELOG 7 EMPRUNT 3'!$Z$14:$Z$2000,0)),0)</f>
        <v>0</v>
      </c>
      <c r="P90" s="17">
        <f>IFERROR(INDEX('SPACELOG 7 EMPRUNT 3'!$G$14:$G$2000,MATCH('SPACELOG 7 BP'!P$2,'SPACELOG 7 EMPRUNT 3'!$Z$14:$Z$2000,0)),0)</f>
        <v>0</v>
      </c>
      <c r="Q90" s="17">
        <f>IFERROR(INDEX('SPACELOG 7 EMPRUNT 3'!$G$14:$G$2000,MATCH('SPACELOG 7 BP'!Q$2,'SPACELOG 7 EMPRUNT 3'!$Z$14:$Z$2000,0)),0)</f>
        <v>0</v>
      </c>
      <c r="R90" s="319">
        <f t="shared" si="1141"/>
        <v>0</v>
      </c>
      <c r="S90" s="17">
        <f>IFERROR(INDEX('SPACELOG 7 EMPRUNT 3'!$G$14:$G$2000,MATCH('SPACELOG 7 BP'!S$2,'SPACELOG 7 EMPRUNT 3'!$Z$14:$Z$2000,0)),0)</f>
        <v>0</v>
      </c>
      <c r="T90" s="17">
        <f>IFERROR(INDEX('SPACELOG 7 EMPRUNT 3'!$G$14:$G$2000,MATCH('SPACELOG 7 BP'!T$2,'SPACELOG 7 EMPRUNT 3'!$Z$14:$Z$2000,0)),0)</f>
        <v>0</v>
      </c>
      <c r="U90" s="17">
        <f>IFERROR(INDEX('SPACELOG 7 EMPRUNT 3'!$G$14:$G$2000,MATCH('SPACELOG 7 BP'!U$2,'SPACELOG 7 EMPRUNT 3'!$Z$14:$Z$2000,0)),0)</f>
        <v>0</v>
      </c>
      <c r="V90" s="17">
        <f>IFERROR(INDEX('SPACELOG 7 EMPRUNT 3'!$G$14:$G$2000,MATCH('SPACELOG 7 BP'!V$2,'SPACELOG 7 EMPRUNT 3'!$Z$14:$Z$2000,0)),0)</f>
        <v>0</v>
      </c>
      <c r="W90" s="17">
        <f>IFERROR(INDEX('SPACELOG 7 EMPRUNT 3'!$G$14:$G$2000,MATCH('SPACELOG 7 BP'!W$2,'SPACELOG 7 EMPRUNT 3'!$Z$14:$Z$2000,0)),0)</f>
        <v>0</v>
      </c>
      <c r="X90" s="17">
        <f>IFERROR(INDEX('SPACELOG 7 EMPRUNT 3'!$G$14:$G$2000,MATCH('SPACELOG 7 BP'!X$2,'SPACELOG 7 EMPRUNT 3'!$Z$14:$Z$2000,0)),0)</f>
        <v>0</v>
      </c>
      <c r="Y90" s="17">
        <f>IFERROR(INDEX('SPACELOG 7 EMPRUNT 3'!$G$14:$G$2000,MATCH('SPACELOG 7 BP'!Y$2,'SPACELOG 7 EMPRUNT 3'!$Z$14:$Z$2000,0)),0)</f>
        <v>0</v>
      </c>
      <c r="Z90" s="17">
        <f>IFERROR(INDEX('SPACELOG 7 EMPRUNT 3'!$G$14:$G$2000,MATCH('SPACELOG 7 BP'!Z$2,'SPACELOG 7 EMPRUNT 3'!$Z$14:$Z$2000,0)),0)</f>
        <v>0</v>
      </c>
      <c r="AA90" s="17">
        <f>IFERROR(INDEX('SPACELOG 7 EMPRUNT 3'!$G$14:$G$2000,MATCH('SPACELOG 7 BP'!AA$2,'SPACELOG 7 EMPRUNT 3'!$Z$14:$Z$2000,0)),0)</f>
        <v>0</v>
      </c>
      <c r="AB90" s="17">
        <f>IFERROR(INDEX('SPACELOG 7 EMPRUNT 3'!$G$14:$G$2000,MATCH('SPACELOG 7 BP'!AB$2,'SPACELOG 7 EMPRUNT 3'!$Z$14:$Z$2000,0)),0)</f>
        <v>0</v>
      </c>
      <c r="AC90" s="17">
        <f>IFERROR(INDEX('SPACELOG 7 EMPRUNT 3'!$G$14:$G$2000,MATCH('SPACELOG 7 BP'!AC$2,'SPACELOG 7 EMPRUNT 3'!$Z$14:$Z$2000,0)),0)</f>
        <v>0</v>
      </c>
      <c r="AD90" s="17">
        <f>IFERROR(INDEX('SPACELOG 7 EMPRUNT 3'!$G$14:$G$2000,MATCH('SPACELOG 7 BP'!AD$2,'SPACELOG 7 EMPRUNT 3'!$Z$14:$Z$2000,0)),0)</f>
        <v>0</v>
      </c>
      <c r="AE90" s="319">
        <f t="shared" si="1132"/>
        <v>0</v>
      </c>
      <c r="AF90" s="17">
        <f>IFERROR(INDEX('SPACELOG 7 EMPRUNT 3'!$G$14:$G$2000,MATCH('SPACELOG 7 BP'!AF$2,'SPACELOG 7 EMPRUNT 3'!$Z$14:$Z$2000,0)),0)</f>
        <v>0</v>
      </c>
      <c r="AG90" s="17">
        <f>IFERROR(INDEX('SPACELOG 7 EMPRUNT 3'!$G$14:$G$2000,MATCH('SPACELOG 7 BP'!AG$2,'SPACELOG 7 EMPRUNT 3'!$Z$14:$Z$2000,0)),0)</f>
        <v>0</v>
      </c>
      <c r="AH90" s="17">
        <f>IFERROR(INDEX('SPACELOG 7 EMPRUNT 3'!$G$14:$G$2000,MATCH('SPACELOG 7 BP'!AH$2,'SPACELOG 7 EMPRUNT 3'!$Z$14:$Z$2000,0)),0)</f>
        <v>0</v>
      </c>
      <c r="AI90" s="17">
        <f>IFERROR(INDEX('SPACELOG 7 EMPRUNT 3'!$G$14:$G$2000,MATCH('SPACELOG 7 BP'!AI$2,'SPACELOG 7 EMPRUNT 3'!$Z$14:$Z$2000,0)),0)</f>
        <v>0</v>
      </c>
      <c r="AJ90" s="17">
        <f>IFERROR(INDEX('SPACELOG 7 EMPRUNT 3'!$G$14:$G$2000,MATCH('SPACELOG 7 BP'!AJ$2,'SPACELOG 7 EMPRUNT 3'!$Z$14:$Z$2000,0)),0)</f>
        <v>0</v>
      </c>
      <c r="AK90" s="17">
        <f>IFERROR(INDEX('SPACELOG 7 EMPRUNT 3'!$G$14:$G$2000,MATCH('SPACELOG 7 BP'!AK$2,'SPACELOG 7 EMPRUNT 3'!$Z$14:$Z$2000,0)),0)</f>
        <v>0</v>
      </c>
      <c r="AL90" s="17">
        <f>IFERROR(INDEX('SPACELOG 7 EMPRUNT 3'!$G$14:$G$2000,MATCH('SPACELOG 7 BP'!AL$2,'SPACELOG 7 EMPRUNT 3'!$Z$14:$Z$2000,0)),0)</f>
        <v>0</v>
      </c>
      <c r="AM90" s="17">
        <f>IFERROR(INDEX('SPACELOG 7 EMPRUNT 3'!$G$14:$G$2000,MATCH('SPACELOG 7 BP'!AM$2,'SPACELOG 7 EMPRUNT 3'!$Z$14:$Z$2000,0)),0)</f>
        <v>0</v>
      </c>
      <c r="AN90" s="17">
        <f>IFERROR(INDEX('SPACELOG 7 EMPRUNT 3'!$G$14:$G$2000,MATCH('SPACELOG 7 BP'!AN$2,'SPACELOG 7 EMPRUNT 3'!$Z$14:$Z$2000,0)),0)</f>
        <v>0</v>
      </c>
      <c r="AO90" s="17">
        <f>IFERROR(INDEX('SPACELOG 7 EMPRUNT 3'!$G$14:$G$2000,MATCH('SPACELOG 7 BP'!AO$2,'SPACELOG 7 EMPRUNT 3'!$Z$14:$Z$2000,0)),0)</f>
        <v>0</v>
      </c>
      <c r="AP90" s="17">
        <f>IFERROR(INDEX('SPACELOG 7 EMPRUNT 3'!$G$14:$G$2000,MATCH('SPACELOG 7 BP'!AP$2,'SPACELOG 7 EMPRUNT 3'!$Z$14:$Z$2000,0)),0)</f>
        <v>0</v>
      </c>
      <c r="AQ90" s="17">
        <f>IFERROR(INDEX('SPACELOG 7 EMPRUNT 3'!$G$14:$G$2000,MATCH('SPACELOG 7 BP'!AQ$2,'SPACELOG 7 EMPRUNT 3'!$Z$14:$Z$2000,0)),0)</f>
        <v>0</v>
      </c>
      <c r="AR90" s="319">
        <f t="shared" si="1133"/>
        <v>0</v>
      </c>
      <c r="AS90" s="17">
        <f>IFERROR(INDEX('SPACELOG 7 EMPRUNT 3'!$G$14:$G$2000,MATCH('SPACELOG 7 BP'!AS$2,'SPACELOG 7 EMPRUNT 3'!$Z$14:$Z$2000,0)),0)</f>
        <v>0</v>
      </c>
      <c r="AT90" s="17">
        <f>IFERROR(INDEX('SPACELOG 7 EMPRUNT 3'!$G$14:$G$2000,MATCH('SPACELOG 7 BP'!AT$2,'SPACELOG 7 EMPRUNT 3'!$Z$14:$Z$2000,0)),0)</f>
        <v>0</v>
      </c>
      <c r="AU90" s="17">
        <f>IFERROR(INDEX('SPACELOG 7 EMPRUNT 3'!$G$14:$G$2000,MATCH('SPACELOG 7 BP'!AU$2,'SPACELOG 7 EMPRUNT 3'!$Z$14:$Z$2000,0)),0)</f>
        <v>0</v>
      </c>
      <c r="AV90" s="17">
        <f>IFERROR(INDEX('SPACELOG 7 EMPRUNT 3'!$G$14:$G$2000,MATCH('SPACELOG 7 BP'!AV$2,'SPACELOG 7 EMPRUNT 3'!$Z$14:$Z$2000,0)),0)</f>
        <v>0</v>
      </c>
      <c r="AW90" s="17">
        <f>IFERROR(INDEX('SPACELOG 7 EMPRUNT 3'!$G$14:$G$2000,MATCH('SPACELOG 7 BP'!AW$2,'SPACELOG 7 EMPRUNT 3'!$Z$14:$Z$2000,0)),0)</f>
        <v>0</v>
      </c>
      <c r="AX90" s="17">
        <f>IFERROR(INDEX('SPACELOG 7 EMPRUNT 3'!$G$14:$G$2000,MATCH('SPACELOG 7 BP'!AX$2,'SPACELOG 7 EMPRUNT 3'!$Z$14:$Z$2000,0)),0)</f>
        <v>0</v>
      </c>
      <c r="AY90" s="17">
        <f>IFERROR(INDEX('SPACELOG 7 EMPRUNT 3'!$G$14:$G$2000,MATCH('SPACELOG 7 BP'!AY$2,'SPACELOG 7 EMPRUNT 3'!$Z$14:$Z$2000,0)),0)</f>
        <v>0</v>
      </c>
      <c r="AZ90" s="17">
        <f>IFERROR(INDEX('SPACELOG 7 EMPRUNT 3'!$G$14:$G$2000,MATCH('SPACELOG 7 BP'!AZ$2,'SPACELOG 7 EMPRUNT 3'!$Z$14:$Z$2000,0)),0)</f>
        <v>0</v>
      </c>
      <c r="BA90" s="17">
        <f>IFERROR(INDEX('SPACELOG 7 EMPRUNT 3'!$G$14:$G$2000,MATCH('SPACELOG 7 BP'!BA$2,'SPACELOG 7 EMPRUNT 3'!$Z$14:$Z$2000,0)),0)</f>
        <v>0</v>
      </c>
      <c r="BB90" s="17">
        <f>IFERROR(INDEX('SPACELOG 7 EMPRUNT 3'!$G$14:$G$2000,MATCH('SPACELOG 7 BP'!BB$2,'SPACELOG 7 EMPRUNT 3'!$Z$14:$Z$2000,0)),0)</f>
        <v>0</v>
      </c>
      <c r="BC90" s="17">
        <f>IFERROR(INDEX('SPACELOG 7 EMPRUNT 3'!$G$14:$G$2000,MATCH('SPACELOG 7 BP'!BC$2,'SPACELOG 7 EMPRUNT 3'!$Z$14:$Z$2000,0)),0)</f>
        <v>0</v>
      </c>
      <c r="BD90" s="17">
        <f>IFERROR(INDEX('SPACELOG 7 EMPRUNT 3'!$G$14:$G$2000,MATCH('SPACELOG 7 BP'!BD$2,'SPACELOG 7 EMPRUNT 3'!$Z$14:$Z$2000,0)),0)</f>
        <v>0</v>
      </c>
      <c r="BE90" s="319">
        <f t="shared" si="1134"/>
        <v>0</v>
      </c>
      <c r="BF90" s="17">
        <f>IFERROR(INDEX('SPACELOG 7 EMPRUNT 3'!$G$14:$G$2000,MATCH('SPACELOG 7 BP'!BF$2,'SPACELOG 7 EMPRUNT 3'!$Z$14:$Z$2000,0)),0)</f>
        <v>0</v>
      </c>
      <c r="BG90" s="17">
        <f>IFERROR(INDEX('SPACELOG 7 EMPRUNT 3'!$G$14:$G$2000,MATCH('SPACELOG 7 BP'!BG$2,'SPACELOG 7 EMPRUNT 3'!$Z$14:$Z$2000,0)),0)</f>
        <v>0</v>
      </c>
      <c r="BH90" s="17">
        <f>IFERROR(INDEX('SPACELOG 7 EMPRUNT 3'!$G$14:$G$2000,MATCH('SPACELOG 7 BP'!BH$2,'SPACELOG 7 EMPRUNT 3'!$Z$14:$Z$2000,0)),0)</f>
        <v>0</v>
      </c>
      <c r="BI90" s="17">
        <f>IFERROR(INDEX('SPACELOG 7 EMPRUNT 3'!$G$14:$G$2000,MATCH('SPACELOG 7 BP'!BI$2,'SPACELOG 7 EMPRUNT 3'!$Z$14:$Z$2000,0)),0)</f>
        <v>0</v>
      </c>
      <c r="BJ90" s="17">
        <f>IFERROR(INDEX('SPACELOG 7 EMPRUNT 3'!$G$14:$G$2000,MATCH('SPACELOG 7 BP'!BJ$2,'SPACELOG 7 EMPRUNT 3'!$Z$14:$Z$2000,0)),0)</f>
        <v>0</v>
      </c>
      <c r="BK90" s="17">
        <f>IFERROR(INDEX('SPACELOG 7 EMPRUNT 3'!$G$14:$G$2000,MATCH('SPACELOG 7 BP'!BK$2,'SPACELOG 7 EMPRUNT 3'!$Z$14:$Z$2000,0)),0)</f>
        <v>0</v>
      </c>
      <c r="BL90" s="17">
        <f>IFERROR(INDEX('SPACELOG 7 EMPRUNT 3'!$G$14:$G$2000,MATCH('SPACELOG 7 BP'!BL$2,'SPACELOG 7 EMPRUNT 3'!$Z$14:$Z$2000,0)),0)</f>
        <v>0</v>
      </c>
      <c r="BM90" s="17">
        <f>IFERROR(INDEX('SPACELOG 7 EMPRUNT 3'!$G$14:$G$2000,MATCH('SPACELOG 7 BP'!BM$2,'SPACELOG 7 EMPRUNT 3'!$Z$14:$Z$2000,0)),0)</f>
        <v>0</v>
      </c>
      <c r="BN90" s="17">
        <f>IFERROR(INDEX('SPACELOG 7 EMPRUNT 3'!$G$14:$G$2000,MATCH('SPACELOG 7 BP'!BN$2,'SPACELOG 7 EMPRUNT 3'!$Z$14:$Z$2000,0)),0)</f>
        <v>0</v>
      </c>
      <c r="BO90" s="17">
        <f>IFERROR(INDEX('SPACELOG 7 EMPRUNT 3'!$G$14:$G$2000,MATCH('SPACELOG 7 BP'!BO$2,'SPACELOG 7 EMPRUNT 3'!$Z$14:$Z$2000,0)),0)</f>
        <v>0</v>
      </c>
      <c r="BP90" s="17">
        <f>IFERROR(INDEX('SPACELOG 7 EMPRUNT 3'!$G$14:$G$2000,MATCH('SPACELOG 7 BP'!BP$2,'SPACELOG 7 EMPRUNT 3'!$Z$14:$Z$2000,0)),0)</f>
        <v>0</v>
      </c>
      <c r="BQ90" s="17">
        <f>IFERROR(INDEX('SPACELOG 7 EMPRUNT 3'!$G$14:$G$2000,MATCH('SPACELOG 7 BP'!BQ$2,'SPACELOG 7 EMPRUNT 3'!$Z$14:$Z$2000,0)),0)</f>
        <v>0</v>
      </c>
      <c r="BR90" s="319">
        <f t="shared" si="1135"/>
        <v>0</v>
      </c>
      <c r="BS90" s="17">
        <f>IFERROR(INDEX('SPACELOG 7 EMPRUNT 3'!$G$14:$G$2000,MATCH('SPACELOG 7 BP'!BS$2,'SPACELOG 7 EMPRUNT 3'!$Z$14:$Z$2000,0)),0)</f>
        <v>0</v>
      </c>
      <c r="BT90" s="17">
        <f>IFERROR(INDEX('SPACELOG 7 EMPRUNT 3'!$G$14:$G$2000,MATCH('SPACELOG 7 BP'!BT$2,'SPACELOG 7 EMPRUNT 3'!$Z$14:$Z$2000,0)),0)</f>
        <v>0</v>
      </c>
      <c r="BU90" s="17">
        <f>IFERROR(INDEX('SPACELOG 7 EMPRUNT 3'!$G$14:$G$2000,MATCH('SPACELOG 7 BP'!BU$2,'SPACELOG 7 EMPRUNT 3'!$Z$14:$Z$2000,0)),0)</f>
        <v>0</v>
      </c>
      <c r="BV90" s="17">
        <f>IFERROR(INDEX('SPACELOG 7 EMPRUNT 3'!$G$14:$G$2000,MATCH('SPACELOG 7 BP'!BV$2,'SPACELOG 7 EMPRUNT 3'!$Z$14:$Z$2000,0)),0)</f>
        <v>0</v>
      </c>
      <c r="BW90" s="17">
        <f>IFERROR(INDEX('SPACELOG 7 EMPRUNT 3'!$G$14:$G$2000,MATCH('SPACELOG 7 BP'!BW$2,'SPACELOG 7 EMPRUNT 3'!$Z$14:$Z$2000,0)),0)</f>
        <v>0</v>
      </c>
      <c r="BX90" s="17">
        <f>IFERROR(INDEX('SPACELOG 7 EMPRUNT 3'!$G$14:$G$2000,MATCH('SPACELOG 7 BP'!BX$2,'SPACELOG 7 EMPRUNT 3'!$Z$14:$Z$2000,0)),0)</f>
        <v>0</v>
      </c>
      <c r="BY90" s="17">
        <f>IFERROR(INDEX('SPACELOG 7 EMPRUNT 3'!$G$14:$G$2000,MATCH('SPACELOG 7 BP'!BY$2,'SPACELOG 7 EMPRUNT 3'!$Z$14:$Z$2000,0)),0)</f>
        <v>0</v>
      </c>
      <c r="BZ90" s="17">
        <f>IFERROR(INDEX('SPACELOG 7 EMPRUNT 3'!$G$14:$G$2000,MATCH('SPACELOG 7 BP'!BZ$2,'SPACELOG 7 EMPRUNT 3'!$Z$14:$Z$2000,0)),0)</f>
        <v>0</v>
      </c>
      <c r="CA90" s="17">
        <f>IFERROR(INDEX('SPACELOG 7 EMPRUNT 3'!$G$14:$G$2000,MATCH('SPACELOG 7 BP'!CA$2,'SPACELOG 7 EMPRUNT 3'!$Z$14:$Z$2000,0)),0)</f>
        <v>0</v>
      </c>
      <c r="CB90" s="17">
        <f>IFERROR(INDEX('SPACELOG 7 EMPRUNT 3'!$G$14:$G$2000,MATCH('SPACELOG 7 BP'!CB$2,'SPACELOG 7 EMPRUNT 3'!$Z$14:$Z$2000,0)),0)</f>
        <v>0</v>
      </c>
      <c r="CC90" s="17">
        <f>IFERROR(INDEX('SPACELOG 7 EMPRUNT 3'!$G$14:$G$2000,MATCH('SPACELOG 7 BP'!CC$2,'SPACELOG 7 EMPRUNT 3'!$Z$14:$Z$2000,0)),0)</f>
        <v>0</v>
      </c>
      <c r="CD90" s="17">
        <f>IFERROR(INDEX('SPACELOG 7 EMPRUNT 3'!$G$14:$G$2000,MATCH('SPACELOG 7 BP'!CD$2,'SPACELOG 7 EMPRUNT 3'!$Z$14:$Z$2000,0)),0)</f>
        <v>0</v>
      </c>
      <c r="CE90" s="319">
        <f t="shared" si="1136"/>
        <v>0</v>
      </c>
      <c r="CF90" s="17">
        <f>IFERROR(INDEX('SPACELOG 7 EMPRUNT 3'!$G$14:$G$2000,MATCH('SPACELOG 7 BP'!CF$2,'SPACELOG 7 EMPRUNT 3'!$Z$14:$Z$2000,0)),0)</f>
        <v>0</v>
      </c>
      <c r="CG90" s="17">
        <f>IFERROR(INDEX('SPACELOG 7 EMPRUNT 3'!$G$14:$G$2000,MATCH('SPACELOG 7 BP'!CG$2,'SPACELOG 7 EMPRUNT 3'!$Z$14:$Z$2000,0)),0)</f>
        <v>0</v>
      </c>
      <c r="CH90" s="17">
        <f>IFERROR(INDEX('SPACELOG 7 EMPRUNT 3'!$G$14:$G$2000,MATCH('SPACELOG 7 BP'!CH$2,'SPACELOG 7 EMPRUNT 3'!$Z$14:$Z$2000,0)),0)</f>
        <v>0</v>
      </c>
      <c r="CI90" s="17">
        <f>IFERROR(INDEX('SPACELOG 7 EMPRUNT 3'!$G$14:$G$2000,MATCH('SPACELOG 7 BP'!CI$2,'SPACELOG 7 EMPRUNT 3'!$Z$14:$Z$2000,0)),0)</f>
        <v>0</v>
      </c>
      <c r="CJ90" s="17">
        <f>IFERROR(INDEX('SPACELOG 7 EMPRUNT 3'!$G$14:$G$2000,MATCH('SPACELOG 7 BP'!CJ$2,'SPACELOG 7 EMPRUNT 3'!$Z$14:$Z$2000,0)),0)</f>
        <v>0</v>
      </c>
      <c r="CK90" s="17">
        <f>IFERROR(INDEX('SPACELOG 7 EMPRUNT 3'!$G$14:$G$2000,MATCH('SPACELOG 7 BP'!CK$2,'SPACELOG 7 EMPRUNT 3'!$Z$14:$Z$2000,0)),0)</f>
        <v>0</v>
      </c>
      <c r="CL90" s="17">
        <f>IFERROR(INDEX('SPACELOG 7 EMPRUNT 3'!$G$14:$G$2000,MATCH('SPACELOG 7 BP'!CL$2,'SPACELOG 7 EMPRUNT 3'!$Z$14:$Z$2000,0)),0)</f>
        <v>0</v>
      </c>
      <c r="CM90" s="17">
        <f>IFERROR(INDEX('SPACELOG 7 EMPRUNT 3'!$G$14:$G$2000,MATCH('SPACELOG 7 BP'!CM$2,'SPACELOG 7 EMPRUNT 3'!$Z$14:$Z$2000,0)),0)</f>
        <v>0</v>
      </c>
      <c r="CN90" s="17">
        <f>IFERROR(INDEX('SPACELOG 7 EMPRUNT 3'!$G$14:$G$2000,MATCH('SPACELOG 7 BP'!CN$2,'SPACELOG 7 EMPRUNT 3'!$Z$14:$Z$2000,0)),0)</f>
        <v>0</v>
      </c>
      <c r="CO90" s="17">
        <f>IFERROR(INDEX('SPACELOG 7 EMPRUNT 3'!$G$14:$G$2000,MATCH('SPACELOG 7 BP'!CO$2,'SPACELOG 7 EMPRUNT 3'!$Z$14:$Z$2000,0)),0)</f>
        <v>0</v>
      </c>
      <c r="CP90" s="17">
        <f>IFERROR(INDEX('SPACELOG 7 EMPRUNT 3'!$G$14:$G$2000,MATCH('SPACELOG 7 BP'!CP$2,'SPACELOG 7 EMPRUNT 3'!$Z$14:$Z$2000,0)),0)</f>
        <v>0</v>
      </c>
      <c r="CQ90" s="17">
        <f>IFERROR(INDEX('SPACELOG 7 EMPRUNT 3'!$G$14:$G$2000,MATCH('SPACELOG 7 BP'!CQ$2,'SPACELOG 7 EMPRUNT 3'!$Z$14:$Z$2000,0)),0)</f>
        <v>0</v>
      </c>
      <c r="CR90" s="319">
        <f t="shared" si="1137"/>
        <v>0</v>
      </c>
      <c r="CS90" s="17">
        <f>IFERROR(INDEX('SPACELOG 7 EMPRUNT 3'!$G$14:$G$2000,MATCH('SPACELOG 7 BP'!CS$2,'SPACELOG 7 EMPRUNT 3'!$Z$14:$Z$2000,0)),0)</f>
        <v>0</v>
      </c>
      <c r="CT90" s="17">
        <f>IFERROR(INDEX('SPACELOG 7 EMPRUNT 3'!$G$14:$G$2000,MATCH('SPACELOG 7 BP'!CT$2,'SPACELOG 7 EMPRUNT 3'!$Z$14:$Z$2000,0)),0)</f>
        <v>0</v>
      </c>
      <c r="CU90" s="17">
        <f>IFERROR(INDEX('SPACELOG 7 EMPRUNT 3'!$G$14:$G$2000,MATCH('SPACELOG 7 BP'!CU$2,'SPACELOG 7 EMPRUNT 3'!$Z$14:$Z$2000,0)),0)</f>
        <v>0</v>
      </c>
      <c r="CV90" s="17">
        <f>IFERROR(INDEX('SPACELOG 7 EMPRUNT 3'!$G$14:$G$2000,MATCH('SPACELOG 7 BP'!CV$2,'SPACELOG 7 EMPRUNT 3'!$Z$14:$Z$2000,0)),0)</f>
        <v>0</v>
      </c>
      <c r="CW90" s="17">
        <f>IFERROR(INDEX('SPACELOG 7 EMPRUNT 3'!$G$14:$G$2000,MATCH('SPACELOG 7 BP'!CW$2,'SPACELOG 7 EMPRUNT 3'!$Z$14:$Z$2000,0)),0)</f>
        <v>0</v>
      </c>
      <c r="CX90" s="17">
        <f>IFERROR(INDEX('SPACELOG 7 EMPRUNT 3'!$G$14:$G$2000,MATCH('SPACELOG 7 BP'!CX$2,'SPACELOG 7 EMPRUNT 3'!$Z$14:$Z$2000,0)),0)</f>
        <v>0</v>
      </c>
      <c r="CY90" s="17">
        <f>IFERROR(INDEX('SPACELOG 7 EMPRUNT 3'!$G$14:$G$2000,MATCH('SPACELOG 7 BP'!CY$2,'SPACELOG 7 EMPRUNT 3'!$Z$14:$Z$2000,0)),0)</f>
        <v>0</v>
      </c>
      <c r="CZ90" s="17">
        <f>IFERROR(INDEX('SPACELOG 7 EMPRUNT 3'!$G$14:$G$2000,MATCH('SPACELOG 7 BP'!CZ$2,'SPACELOG 7 EMPRUNT 3'!$Z$14:$Z$2000,0)),0)</f>
        <v>0</v>
      </c>
      <c r="DA90" s="17">
        <f>IFERROR(INDEX('SPACELOG 7 EMPRUNT 3'!$G$14:$G$2000,MATCH('SPACELOG 7 BP'!DA$2,'SPACELOG 7 EMPRUNT 3'!$Z$14:$Z$2000,0)),0)</f>
        <v>0</v>
      </c>
      <c r="DB90" s="17">
        <f>IFERROR(INDEX('SPACELOG 7 EMPRUNT 3'!$G$14:$G$2000,MATCH('SPACELOG 7 BP'!DB$2,'SPACELOG 7 EMPRUNT 3'!$Z$14:$Z$2000,0)),0)</f>
        <v>0</v>
      </c>
      <c r="DC90" s="17">
        <f>IFERROR(INDEX('SPACELOG 7 EMPRUNT 3'!$G$14:$G$2000,MATCH('SPACELOG 7 BP'!DC$2,'SPACELOG 7 EMPRUNT 3'!$Z$14:$Z$2000,0)),0)</f>
        <v>0</v>
      </c>
      <c r="DD90" s="17">
        <f>IFERROR(INDEX('SPACELOG 7 EMPRUNT 3'!$G$14:$G$2000,MATCH('SPACELOG 7 BP'!DD$2,'SPACELOG 7 EMPRUNT 3'!$Z$14:$Z$2000,0)),0)</f>
        <v>0</v>
      </c>
      <c r="DE90" s="319">
        <f t="shared" si="1138"/>
        <v>0</v>
      </c>
      <c r="DF90" s="17">
        <f>IFERROR(INDEX('SPACELOG 7 EMPRUNT 3'!$G$14:$G$2000,MATCH('SPACELOG 7 BP'!DF$2,'SPACELOG 7 EMPRUNT 3'!$Z$14:$Z$2000,0)),0)</f>
        <v>0</v>
      </c>
      <c r="DG90" s="17">
        <f>IFERROR(INDEX('SPACELOG 7 EMPRUNT 3'!$G$14:$G$2000,MATCH('SPACELOG 7 BP'!DG$2,'SPACELOG 7 EMPRUNT 3'!$Z$14:$Z$2000,0)),0)</f>
        <v>0</v>
      </c>
      <c r="DH90" s="17">
        <f>IFERROR(INDEX('SPACELOG 7 EMPRUNT 3'!$G$14:$G$2000,MATCH('SPACELOG 7 BP'!DH$2,'SPACELOG 7 EMPRUNT 3'!$Z$14:$Z$2000,0)),0)</f>
        <v>0</v>
      </c>
      <c r="DI90" s="17">
        <f>IFERROR(INDEX('SPACELOG 7 EMPRUNT 3'!$G$14:$G$2000,MATCH('SPACELOG 7 BP'!DI$2,'SPACELOG 7 EMPRUNT 3'!$Z$14:$Z$2000,0)),0)</f>
        <v>0</v>
      </c>
      <c r="DJ90" s="17">
        <f>IFERROR(INDEX('SPACELOG 7 EMPRUNT 3'!$G$14:$G$2000,MATCH('SPACELOG 7 BP'!DJ$2,'SPACELOG 7 EMPRUNT 3'!$Z$14:$Z$2000,0)),0)</f>
        <v>0</v>
      </c>
      <c r="DK90" s="17">
        <f>IFERROR(INDEX('SPACELOG 7 EMPRUNT 3'!$G$14:$G$2000,MATCH('SPACELOG 7 BP'!DK$2,'SPACELOG 7 EMPRUNT 3'!$Z$14:$Z$2000,0)),0)</f>
        <v>0</v>
      </c>
      <c r="DL90" s="17">
        <f>IFERROR(INDEX('SPACELOG 7 EMPRUNT 3'!$G$14:$G$2000,MATCH('SPACELOG 7 BP'!DL$2,'SPACELOG 7 EMPRUNT 3'!$Z$14:$Z$2000,0)),0)</f>
        <v>0</v>
      </c>
      <c r="DM90" s="17">
        <f>IFERROR(INDEX('SPACELOG 7 EMPRUNT 3'!$G$14:$G$2000,MATCH('SPACELOG 7 BP'!DM$2,'SPACELOG 7 EMPRUNT 3'!$Z$14:$Z$2000,0)),0)</f>
        <v>0</v>
      </c>
      <c r="DN90" s="17">
        <f>IFERROR(INDEX('SPACELOG 7 EMPRUNT 3'!$G$14:$G$2000,MATCH('SPACELOG 7 BP'!DN$2,'SPACELOG 7 EMPRUNT 3'!$Z$14:$Z$2000,0)),0)</f>
        <v>0</v>
      </c>
      <c r="DO90" s="17">
        <f>IFERROR(INDEX('SPACELOG 7 EMPRUNT 3'!$G$14:$G$2000,MATCH('SPACELOG 7 BP'!DO$2,'SPACELOG 7 EMPRUNT 3'!$Z$14:$Z$2000,0)),0)</f>
        <v>0</v>
      </c>
      <c r="DP90" s="17">
        <f>IFERROR(INDEX('SPACELOG 7 EMPRUNT 3'!$G$14:$G$2000,MATCH('SPACELOG 7 BP'!DP$2,'SPACELOG 7 EMPRUNT 3'!$Z$14:$Z$2000,0)),0)</f>
        <v>0</v>
      </c>
      <c r="DQ90" s="17">
        <f>IFERROR(INDEX('SPACELOG 7 EMPRUNT 3'!$G$14:$G$2000,MATCH('SPACELOG 7 BP'!DQ$2,'SPACELOG 7 EMPRUNT 3'!$Z$14:$Z$2000,0)),0)</f>
        <v>0</v>
      </c>
      <c r="DR90" s="319">
        <f t="shared" si="1139"/>
        <v>0</v>
      </c>
      <c r="DS90" s="17">
        <f>IFERROR(INDEX('SPACELOG 7 EMPRUNT 3'!$G$14:$G$2000,MATCH('SPACELOG 7 BP'!DS$2,'SPACELOG 7 EMPRUNT 3'!$Z$14:$Z$2000,0)),0)</f>
        <v>0</v>
      </c>
      <c r="DT90" s="17">
        <f>IFERROR(INDEX('SPACELOG 7 EMPRUNT 3'!$G$14:$G$2000,MATCH('SPACELOG 7 BP'!DT$2,'SPACELOG 7 EMPRUNT 3'!$Z$14:$Z$2000,0)),0)</f>
        <v>0</v>
      </c>
      <c r="DU90" s="17">
        <f>IFERROR(INDEX('SPACELOG 7 EMPRUNT 3'!$G$14:$G$2000,MATCH('SPACELOG 7 BP'!DU$2,'SPACELOG 7 EMPRUNT 3'!$Z$14:$Z$2000,0)),0)</f>
        <v>0</v>
      </c>
      <c r="DV90" s="17">
        <f>IFERROR(INDEX('SPACELOG 7 EMPRUNT 3'!$G$14:$G$2000,MATCH('SPACELOG 7 BP'!DV$2,'SPACELOG 7 EMPRUNT 3'!$Z$14:$Z$2000,0)),0)</f>
        <v>0</v>
      </c>
      <c r="DW90" s="17">
        <f>IFERROR(INDEX('SPACELOG 7 EMPRUNT 3'!$G$14:$G$2000,MATCH('SPACELOG 7 BP'!DW$2,'SPACELOG 7 EMPRUNT 3'!$Z$14:$Z$2000,0)),0)</f>
        <v>0</v>
      </c>
      <c r="DX90" s="17">
        <f>IFERROR(INDEX('SPACELOG 7 EMPRUNT 3'!$G$14:$G$2000,MATCH('SPACELOG 7 BP'!DX$2,'SPACELOG 7 EMPRUNT 3'!$Z$14:$Z$2000,0)),0)</f>
        <v>0</v>
      </c>
      <c r="DY90" s="17">
        <f>IFERROR(INDEX('SPACELOG 7 EMPRUNT 3'!$G$14:$G$2000,MATCH('SPACELOG 7 BP'!DY$2,'SPACELOG 7 EMPRUNT 3'!$Z$14:$Z$2000,0)),0)</f>
        <v>0</v>
      </c>
      <c r="DZ90" s="17">
        <f>IFERROR(INDEX('SPACELOG 7 EMPRUNT 3'!$G$14:$G$2000,MATCH('SPACELOG 7 BP'!DZ$2,'SPACELOG 7 EMPRUNT 3'!$Z$14:$Z$2000,0)),0)</f>
        <v>0</v>
      </c>
      <c r="EA90" s="17">
        <f>IFERROR(INDEX('SPACELOG 7 EMPRUNT 3'!$G$14:$G$2000,MATCH('SPACELOG 7 BP'!EA$2,'SPACELOG 7 EMPRUNT 3'!$Z$14:$Z$2000,0)),0)</f>
        <v>0</v>
      </c>
      <c r="EB90" s="17">
        <f>IFERROR(INDEX('SPACELOG 7 EMPRUNT 3'!$G$14:$G$2000,MATCH('SPACELOG 7 BP'!EB$2,'SPACELOG 7 EMPRUNT 3'!$Z$14:$Z$2000,0)),0)</f>
        <v>0</v>
      </c>
      <c r="EC90" s="17">
        <f>IFERROR(INDEX('SPACELOG 7 EMPRUNT 3'!$G$14:$G$2000,MATCH('SPACELOG 7 BP'!EC$2,'SPACELOG 7 EMPRUNT 3'!$Z$14:$Z$2000,0)),0)</f>
        <v>0</v>
      </c>
      <c r="ED90" s="17">
        <f>IFERROR(INDEX('SPACELOG 7 EMPRUNT 3'!$G$14:$G$2000,MATCH('SPACELOG 7 BP'!ED$2,'SPACELOG 7 EMPRUNT 3'!$Z$14:$Z$2000,0)),0)</f>
        <v>0</v>
      </c>
      <c r="EE90" s="319">
        <f t="shared" si="1140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1142">G89+G88+G90</f>
        <v>0</v>
      </c>
      <c r="H91" s="17">
        <f t="shared" si="1142"/>
        <v>0</v>
      </c>
      <c r="I91" s="17">
        <f t="shared" si="1142"/>
        <v>0</v>
      </c>
      <c r="J91" s="17">
        <f t="shared" si="1142"/>
        <v>0</v>
      </c>
      <c r="K91" s="17">
        <f t="shared" si="1142"/>
        <v>0</v>
      </c>
      <c r="L91" s="17">
        <f t="shared" si="1142"/>
        <v>0</v>
      </c>
      <c r="M91" s="17">
        <f t="shared" si="1142"/>
        <v>0</v>
      </c>
      <c r="N91" s="17">
        <f t="shared" si="1142"/>
        <v>0</v>
      </c>
      <c r="O91" s="17">
        <f t="shared" si="1142"/>
        <v>0</v>
      </c>
      <c r="P91" s="17">
        <f t="shared" si="1142"/>
        <v>0</v>
      </c>
      <c r="Q91" s="17">
        <f t="shared" si="1142"/>
        <v>0</v>
      </c>
      <c r="R91" s="319">
        <f>SUM(F91:Q91)</f>
        <v>0</v>
      </c>
      <c r="S91" s="17">
        <f>S89+S88+S90</f>
        <v>0</v>
      </c>
      <c r="T91" s="17">
        <f t="shared" ref="T91" si="1143">T89+T88+T90</f>
        <v>0</v>
      </c>
      <c r="U91" s="17">
        <f t="shared" ref="U91" si="1144">U89+U88+U90</f>
        <v>0</v>
      </c>
      <c r="V91" s="17">
        <f t="shared" ref="V91" si="1145">V89+V88+V90</f>
        <v>0</v>
      </c>
      <c r="W91" s="17">
        <f t="shared" ref="W91" si="1146">W89+W88+W90</f>
        <v>0</v>
      </c>
      <c r="X91" s="17">
        <f t="shared" ref="X91" si="1147">X89+X88+X90</f>
        <v>0</v>
      </c>
      <c r="Y91" s="17">
        <f t="shared" ref="Y91" si="1148">Y89+Y88+Y90</f>
        <v>0</v>
      </c>
      <c r="Z91" s="17">
        <f t="shared" ref="Z91" si="1149">Z89+Z88+Z90</f>
        <v>0</v>
      </c>
      <c r="AA91" s="17">
        <f t="shared" ref="AA91" si="1150">AA89+AA88+AA90</f>
        <v>0</v>
      </c>
      <c r="AB91" s="17">
        <f t="shared" ref="AB91" si="1151">AB89+AB88+AB90</f>
        <v>0</v>
      </c>
      <c r="AC91" s="17">
        <f t="shared" ref="AC91" si="1152">AC89+AC88+AC90</f>
        <v>0</v>
      </c>
      <c r="AD91" s="17">
        <f t="shared" ref="AD91" si="1153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1154">AG89+AG88+AG90</f>
        <v>0</v>
      </c>
      <c r="AH91" s="17">
        <f t="shared" ref="AH91" si="1155">AH89+AH88+AH90</f>
        <v>0</v>
      </c>
      <c r="AI91" s="17">
        <f t="shared" ref="AI91" si="1156">AI89+AI88+AI90</f>
        <v>0</v>
      </c>
      <c r="AJ91" s="17">
        <f t="shared" ref="AJ91" si="1157">AJ89+AJ88+AJ90</f>
        <v>0</v>
      </c>
      <c r="AK91" s="17">
        <f t="shared" ref="AK91" si="1158">AK89+AK88+AK90</f>
        <v>0</v>
      </c>
      <c r="AL91" s="17">
        <f t="shared" ref="AL91" si="1159">AL89+AL88+AL90</f>
        <v>0</v>
      </c>
      <c r="AM91" s="17">
        <f t="shared" ref="AM91" si="1160">AM89+AM88+AM90</f>
        <v>0</v>
      </c>
      <c r="AN91" s="17">
        <f t="shared" ref="AN91" si="1161">AN89+AN88+AN90</f>
        <v>0</v>
      </c>
      <c r="AO91" s="17">
        <f t="shared" ref="AO91" si="1162">AO89+AO88+AO90</f>
        <v>0</v>
      </c>
      <c r="AP91" s="17">
        <f t="shared" ref="AP91" si="1163">AP89+AP88+AP90</f>
        <v>0</v>
      </c>
      <c r="AQ91" s="17">
        <f t="shared" ref="AQ91" si="1164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1165">AT89+AT88+AT90</f>
        <v>0</v>
      </c>
      <c r="AU91" s="17">
        <f t="shared" ref="AU91" si="1166">AU89+AU88+AU90</f>
        <v>0</v>
      </c>
      <c r="AV91" s="17">
        <f t="shared" ref="AV91" si="1167">AV89+AV88+AV90</f>
        <v>0</v>
      </c>
      <c r="AW91" s="17">
        <f t="shared" ref="AW91" si="1168">AW89+AW88+AW90</f>
        <v>0</v>
      </c>
      <c r="AX91" s="17">
        <f t="shared" ref="AX91" si="1169">AX89+AX88+AX90</f>
        <v>0</v>
      </c>
      <c r="AY91" s="17">
        <f t="shared" ref="AY91" si="1170">AY89+AY88+AY90</f>
        <v>0</v>
      </c>
      <c r="AZ91" s="17">
        <f t="shared" ref="AZ91" si="1171">AZ89+AZ88+AZ90</f>
        <v>0</v>
      </c>
      <c r="BA91" s="17">
        <f t="shared" ref="BA91" si="1172">BA89+BA88+BA90</f>
        <v>0</v>
      </c>
      <c r="BB91" s="17">
        <f t="shared" ref="BB91" si="1173">BB89+BB88+BB90</f>
        <v>0</v>
      </c>
      <c r="BC91" s="17">
        <f t="shared" ref="BC91" si="1174">BC89+BC88+BC90</f>
        <v>0</v>
      </c>
      <c r="BD91" s="17">
        <f t="shared" ref="BD91" si="1175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1176">BG89+BG88+BG90</f>
        <v>0</v>
      </c>
      <c r="BH91" s="17">
        <f t="shared" ref="BH91" si="1177">BH89+BH88+BH90</f>
        <v>0</v>
      </c>
      <c r="BI91" s="17">
        <f t="shared" ref="BI91" si="1178">BI89+BI88+BI90</f>
        <v>0</v>
      </c>
      <c r="BJ91" s="17">
        <f t="shared" ref="BJ91" si="1179">BJ89+BJ88+BJ90</f>
        <v>0</v>
      </c>
      <c r="BK91" s="17">
        <f t="shared" ref="BK91" si="1180">BK89+BK88+BK90</f>
        <v>0</v>
      </c>
      <c r="BL91" s="17">
        <f t="shared" ref="BL91" si="1181">BL89+BL88+BL90</f>
        <v>0</v>
      </c>
      <c r="BM91" s="17">
        <f t="shared" ref="BM91" si="1182">BM89+BM88+BM90</f>
        <v>0</v>
      </c>
      <c r="BN91" s="17">
        <f t="shared" ref="BN91" si="1183">BN89+BN88+BN90</f>
        <v>0</v>
      </c>
      <c r="BO91" s="17">
        <f t="shared" ref="BO91" si="1184">BO89+BO88+BO90</f>
        <v>0</v>
      </c>
      <c r="BP91" s="17">
        <f t="shared" ref="BP91" si="1185">BP89+BP88+BP90</f>
        <v>0</v>
      </c>
      <c r="BQ91" s="17">
        <f t="shared" ref="BQ91" si="1186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1187">BT89+BT88+BT90</f>
        <v>0</v>
      </c>
      <c r="BU91" s="17">
        <f t="shared" ref="BU91" si="1188">BU89+BU88+BU90</f>
        <v>0</v>
      </c>
      <c r="BV91" s="17">
        <f t="shared" ref="BV91" si="1189">BV89+BV88+BV90</f>
        <v>0</v>
      </c>
      <c r="BW91" s="17">
        <f t="shared" ref="BW91" si="1190">BW89+BW88+BW90</f>
        <v>0</v>
      </c>
      <c r="BX91" s="17">
        <f t="shared" ref="BX91" si="1191">BX89+BX88+BX90</f>
        <v>0</v>
      </c>
      <c r="BY91" s="17">
        <f t="shared" ref="BY91" si="1192">BY89+BY88+BY90</f>
        <v>0</v>
      </c>
      <c r="BZ91" s="17">
        <f t="shared" ref="BZ91" si="1193">BZ89+BZ88+BZ90</f>
        <v>0</v>
      </c>
      <c r="CA91" s="17">
        <f t="shared" ref="CA91" si="1194">CA89+CA88+CA90</f>
        <v>0</v>
      </c>
      <c r="CB91" s="17">
        <f t="shared" ref="CB91" si="1195">CB89+CB88+CB90</f>
        <v>0</v>
      </c>
      <c r="CC91" s="17">
        <f t="shared" ref="CC91" si="1196">CC89+CC88+CC90</f>
        <v>0</v>
      </c>
      <c r="CD91" s="17">
        <f t="shared" ref="CD91" si="1197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198">CG89+CG88+CG90</f>
        <v>0</v>
      </c>
      <c r="CH91" s="17">
        <f t="shared" ref="CH91" si="1199">CH89+CH88+CH90</f>
        <v>0</v>
      </c>
      <c r="CI91" s="17">
        <f t="shared" ref="CI91" si="1200">CI89+CI88+CI90</f>
        <v>0</v>
      </c>
      <c r="CJ91" s="17">
        <f t="shared" ref="CJ91" si="1201">CJ89+CJ88+CJ90</f>
        <v>0</v>
      </c>
      <c r="CK91" s="17">
        <f t="shared" ref="CK91" si="1202">CK89+CK88+CK90</f>
        <v>0</v>
      </c>
      <c r="CL91" s="17">
        <f t="shared" ref="CL91" si="1203">CL89+CL88+CL90</f>
        <v>0</v>
      </c>
      <c r="CM91" s="17">
        <f t="shared" ref="CM91" si="1204">CM89+CM88+CM90</f>
        <v>0</v>
      </c>
      <c r="CN91" s="17">
        <f t="shared" ref="CN91" si="1205">CN89+CN88+CN90</f>
        <v>0</v>
      </c>
      <c r="CO91" s="17">
        <f t="shared" ref="CO91" si="1206">CO89+CO88+CO90</f>
        <v>0</v>
      </c>
      <c r="CP91" s="17">
        <f t="shared" ref="CP91" si="1207">CP89+CP88+CP90</f>
        <v>0</v>
      </c>
      <c r="CQ91" s="17">
        <f t="shared" ref="CQ91" si="1208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209">CT89+CT88+CT90</f>
        <v>0</v>
      </c>
      <c r="CU91" s="17">
        <f t="shared" ref="CU91" si="1210">CU89+CU88+CU90</f>
        <v>0</v>
      </c>
      <c r="CV91" s="17">
        <f t="shared" ref="CV91" si="1211">CV89+CV88+CV90</f>
        <v>0</v>
      </c>
      <c r="CW91" s="17">
        <f t="shared" ref="CW91" si="1212">CW89+CW88+CW90</f>
        <v>0</v>
      </c>
      <c r="CX91" s="17">
        <f t="shared" ref="CX91" si="1213">CX89+CX88+CX90</f>
        <v>0</v>
      </c>
      <c r="CY91" s="17">
        <f t="shared" ref="CY91" si="1214">CY89+CY88+CY90</f>
        <v>0</v>
      </c>
      <c r="CZ91" s="17">
        <f t="shared" ref="CZ91" si="1215">CZ89+CZ88+CZ90</f>
        <v>0</v>
      </c>
      <c r="DA91" s="17">
        <f t="shared" ref="DA91" si="1216">DA89+DA88+DA90</f>
        <v>0</v>
      </c>
      <c r="DB91" s="17">
        <f t="shared" ref="DB91" si="1217">DB89+DB88+DB90</f>
        <v>0</v>
      </c>
      <c r="DC91" s="17">
        <f t="shared" ref="DC91" si="1218">DC89+DC88+DC90</f>
        <v>0</v>
      </c>
      <c r="DD91" s="17">
        <f t="shared" ref="DD91" si="1219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220">DG89+DG88+DG90</f>
        <v>0</v>
      </c>
      <c r="DH91" s="17">
        <f t="shared" ref="DH91" si="1221">DH89+DH88+DH90</f>
        <v>0</v>
      </c>
      <c r="DI91" s="17">
        <f t="shared" ref="DI91" si="1222">DI89+DI88+DI90</f>
        <v>0</v>
      </c>
      <c r="DJ91" s="17">
        <f t="shared" ref="DJ91" si="1223">DJ89+DJ88+DJ90</f>
        <v>0</v>
      </c>
      <c r="DK91" s="17">
        <f t="shared" ref="DK91" si="1224">DK89+DK88+DK90</f>
        <v>0</v>
      </c>
      <c r="DL91" s="17">
        <f t="shared" ref="DL91" si="1225">DL89+DL88+DL90</f>
        <v>0</v>
      </c>
      <c r="DM91" s="17">
        <f t="shared" ref="DM91" si="1226">DM89+DM88+DM90</f>
        <v>0</v>
      </c>
      <c r="DN91" s="17">
        <f t="shared" ref="DN91" si="1227">DN89+DN88+DN90</f>
        <v>0</v>
      </c>
      <c r="DO91" s="17">
        <f t="shared" ref="DO91" si="1228">DO89+DO88+DO90</f>
        <v>0</v>
      </c>
      <c r="DP91" s="17">
        <f t="shared" ref="DP91" si="1229">DP89+DP88+DP90</f>
        <v>0</v>
      </c>
      <c r="DQ91" s="17">
        <f t="shared" ref="DQ91" si="1230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231">DT89+DT88+DT90</f>
        <v>0</v>
      </c>
      <c r="DU91" s="17">
        <f t="shared" ref="DU91" si="1232">DU89+DU88+DU90</f>
        <v>0</v>
      </c>
      <c r="DV91" s="17">
        <f t="shared" ref="DV91" si="1233">DV89+DV88+DV90</f>
        <v>0</v>
      </c>
      <c r="DW91" s="17">
        <f t="shared" ref="DW91" si="1234">DW89+DW88+DW90</f>
        <v>0</v>
      </c>
      <c r="DX91" s="17">
        <f t="shared" ref="DX91" si="1235">DX89+DX88+DX90</f>
        <v>0</v>
      </c>
      <c r="DY91" s="17">
        <f t="shared" ref="DY91" si="1236">DY89+DY88+DY90</f>
        <v>0</v>
      </c>
      <c r="DZ91" s="17">
        <f t="shared" ref="DZ91" si="1237">DZ89+DZ88+DZ90</f>
        <v>0</v>
      </c>
      <c r="EA91" s="17">
        <f t="shared" ref="EA91" si="1238">EA89+EA88+EA90</f>
        <v>0</v>
      </c>
      <c r="EB91" s="17">
        <f t="shared" ref="EB91" si="1239">EB89+EB88+EB90</f>
        <v>0</v>
      </c>
      <c r="EC91" s="17">
        <f t="shared" ref="EC91" si="1240">EC89+EC88+EC90</f>
        <v>0</v>
      </c>
      <c r="ED91" s="17">
        <f t="shared" ref="ED91" si="1241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>F74-F84-F91</f>
        <v>0</v>
      </c>
      <c r="G93" s="49">
        <f t="shared" ref="G93:BR93" si="1242">G74-G84-G91</f>
        <v>0</v>
      </c>
      <c r="H93" s="49">
        <f t="shared" si="1242"/>
        <v>0</v>
      </c>
      <c r="I93" s="49">
        <f t="shared" si="1242"/>
        <v>0</v>
      </c>
      <c r="J93" s="49">
        <f t="shared" si="1242"/>
        <v>0</v>
      </c>
      <c r="K93" s="49">
        <f t="shared" si="1242"/>
        <v>0</v>
      </c>
      <c r="L93" s="49">
        <f t="shared" si="1242"/>
        <v>0</v>
      </c>
      <c r="M93" s="49">
        <f t="shared" si="1242"/>
        <v>0</v>
      </c>
      <c r="N93" s="49">
        <f t="shared" si="1242"/>
        <v>0</v>
      </c>
      <c r="O93" s="49">
        <f t="shared" si="1242"/>
        <v>0</v>
      </c>
      <c r="P93" s="49">
        <f t="shared" si="1242"/>
        <v>0</v>
      </c>
      <c r="Q93" s="49">
        <f t="shared" si="1242"/>
        <v>0</v>
      </c>
      <c r="R93" s="319">
        <f t="shared" si="1242"/>
        <v>0</v>
      </c>
      <c r="S93" s="49">
        <f t="shared" si="1242"/>
        <v>0</v>
      </c>
      <c r="T93" s="49">
        <f t="shared" si="1242"/>
        <v>0</v>
      </c>
      <c r="U93" s="49">
        <f t="shared" si="1242"/>
        <v>0</v>
      </c>
      <c r="V93" s="49">
        <f t="shared" si="1242"/>
        <v>0</v>
      </c>
      <c r="W93" s="49">
        <f t="shared" si="1242"/>
        <v>0</v>
      </c>
      <c r="X93" s="49">
        <f t="shared" si="1242"/>
        <v>0</v>
      </c>
      <c r="Y93" s="49">
        <f t="shared" si="1242"/>
        <v>0</v>
      </c>
      <c r="Z93" s="49">
        <f t="shared" si="1242"/>
        <v>0</v>
      </c>
      <c r="AA93" s="49">
        <f t="shared" si="1242"/>
        <v>0</v>
      </c>
      <c r="AB93" s="49">
        <f t="shared" si="1242"/>
        <v>0</v>
      </c>
      <c r="AC93" s="49">
        <f t="shared" si="1242"/>
        <v>0</v>
      </c>
      <c r="AD93" s="49">
        <f t="shared" si="1242"/>
        <v>0</v>
      </c>
      <c r="AE93" s="319">
        <f t="shared" si="1242"/>
        <v>0</v>
      </c>
      <c r="AF93" s="49">
        <f t="shared" si="1242"/>
        <v>0</v>
      </c>
      <c r="AG93" s="49">
        <f t="shared" si="1242"/>
        <v>0</v>
      </c>
      <c r="AH93" s="49">
        <f t="shared" si="1242"/>
        <v>0</v>
      </c>
      <c r="AI93" s="49">
        <f t="shared" si="1242"/>
        <v>0</v>
      </c>
      <c r="AJ93" s="49">
        <f t="shared" si="1242"/>
        <v>0</v>
      </c>
      <c r="AK93" s="49">
        <f t="shared" si="1242"/>
        <v>0</v>
      </c>
      <c r="AL93" s="49">
        <f t="shared" si="1242"/>
        <v>0</v>
      </c>
      <c r="AM93" s="49">
        <f t="shared" si="1242"/>
        <v>0</v>
      </c>
      <c r="AN93" s="49">
        <f t="shared" si="1242"/>
        <v>0</v>
      </c>
      <c r="AO93" s="49">
        <f t="shared" si="1242"/>
        <v>0</v>
      </c>
      <c r="AP93" s="49">
        <f t="shared" si="1242"/>
        <v>0</v>
      </c>
      <c r="AQ93" s="49">
        <f t="shared" si="1242"/>
        <v>0</v>
      </c>
      <c r="AR93" s="319">
        <f t="shared" si="1242"/>
        <v>0</v>
      </c>
      <c r="AS93" s="49">
        <f t="shared" si="1242"/>
        <v>0</v>
      </c>
      <c r="AT93" s="49">
        <f t="shared" si="1242"/>
        <v>0</v>
      </c>
      <c r="AU93" s="49">
        <f t="shared" si="1242"/>
        <v>0</v>
      </c>
      <c r="AV93" s="49">
        <f t="shared" si="1242"/>
        <v>0</v>
      </c>
      <c r="AW93" s="49">
        <f t="shared" si="1242"/>
        <v>0</v>
      </c>
      <c r="AX93" s="49">
        <f t="shared" si="1242"/>
        <v>0</v>
      </c>
      <c r="AY93" s="49">
        <f t="shared" si="1242"/>
        <v>0</v>
      </c>
      <c r="AZ93" s="49">
        <f t="shared" si="1242"/>
        <v>0</v>
      </c>
      <c r="BA93" s="49">
        <f t="shared" si="1242"/>
        <v>0</v>
      </c>
      <c r="BB93" s="49">
        <f t="shared" si="1242"/>
        <v>0</v>
      </c>
      <c r="BC93" s="49">
        <f t="shared" si="1242"/>
        <v>0</v>
      </c>
      <c r="BD93" s="49">
        <f t="shared" si="1242"/>
        <v>0</v>
      </c>
      <c r="BE93" s="319">
        <f t="shared" si="1242"/>
        <v>0</v>
      </c>
      <c r="BF93" s="49">
        <f t="shared" si="1242"/>
        <v>0</v>
      </c>
      <c r="BG93" s="49">
        <f t="shared" si="1242"/>
        <v>0</v>
      </c>
      <c r="BH93" s="49">
        <f t="shared" si="1242"/>
        <v>0</v>
      </c>
      <c r="BI93" s="49">
        <f t="shared" si="1242"/>
        <v>0</v>
      </c>
      <c r="BJ93" s="49">
        <f t="shared" si="1242"/>
        <v>0</v>
      </c>
      <c r="BK93" s="49">
        <f t="shared" si="1242"/>
        <v>0</v>
      </c>
      <c r="BL93" s="49">
        <f t="shared" si="1242"/>
        <v>0</v>
      </c>
      <c r="BM93" s="49">
        <f t="shared" si="1242"/>
        <v>0</v>
      </c>
      <c r="BN93" s="49">
        <f t="shared" si="1242"/>
        <v>0</v>
      </c>
      <c r="BO93" s="49">
        <f t="shared" si="1242"/>
        <v>0</v>
      </c>
      <c r="BP93" s="49">
        <f t="shared" si="1242"/>
        <v>0</v>
      </c>
      <c r="BQ93" s="49">
        <f t="shared" si="1242"/>
        <v>0</v>
      </c>
      <c r="BR93" s="319">
        <f t="shared" si="1242"/>
        <v>0</v>
      </c>
      <c r="BS93" s="49">
        <f t="shared" ref="BS93:ED93" si="1243">BS74-BS84-BS91</f>
        <v>0</v>
      </c>
      <c r="BT93" s="49">
        <f t="shared" si="1243"/>
        <v>0</v>
      </c>
      <c r="BU93" s="49">
        <f t="shared" si="1243"/>
        <v>0</v>
      </c>
      <c r="BV93" s="49">
        <f t="shared" si="1243"/>
        <v>0</v>
      </c>
      <c r="BW93" s="49">
        <f t="shared" si="1243"/>
        <v>0</v>
      </c>
      <c r="BX93" s="49">
        <f t="shared" si="1243"/>
        <v>0</v>
      </c>
      <c r="BY93" s="49">
        <f t="shared" si="1243"/>
        <v>0</v>
      </c>
      <c r="BZ93" s="49">
        <f t="shared" si="1243"/>
        <v>0</v>
      </c>
      <c r="CA93" s="49">
        <f t="shared" si="1243"/>
        <v>0</v>
      </c>
      <c r="CB93" s="49">
        <f t="shared" si="1243"/>
        <v>0</v>
      </c>
      <c r="CC93" s="49">
        <f t="shared" si="1243"/>
        <v>0</v>
      </c>
      <c r="CD93" s="49">
        <f t="shared" si="1243"/>
        <v>0</v>
      </c>
      <c r="CE93" s="319">
        <f t="shared" si="1243"/>
        <v>0</v>
      </c>
      <c r="CF93" s="49">
        <f t="shared" si="1243"/>
        <v>0</v>
      </c>
      <c r="CG93" s="49">
        <f t="shared" si="1243"/>
        <v>0</v>
      </c>
      <c r="CH93" s="49">
        <f t="shared" si="1243"/>
        <v>0</v>
      </c>
      <c r="CI93" s="49">
        <f t="shared" si="1243"/>
        <v>0</v>
      </c>
      <c r="CJ93" s="49">
        <f t="shared" si="1243"/>
        <v>0</v>
      </c>
      <c r="CK93" s="49">
        <f t="shared" si="1243"/>
        <v>0</v>
      </c>
      <c r="CL93" s="49">
        <f t="shared" si="1243"/>
        <v>0</v>
      </c>
      <c r="CM93" s="49">
        <f t="shared" si="1243"/>
        <v>0</v>
      </c>
      <c r="CN93" s="49">
        <f t="shared" si="1243"/>
        <v>0</v>
      </c>
      <c r="CO93" s="49">
        <f t="shared" si="1243"/>
        <v>0</v>
      </c>
      <c r="CP93" s="49">
        <f t="shared" si="1243"/>
        <v>0</v>
      </c>
      <c r="CQ93" s="49">
        <f t="shared" si="1243"/>
        <v>0</v>
      </c>
      <c r="CR93" s="319">
        <f t="shared" si="1243"/>
        <v>0</v>
      </c>
      <c r="CS93" s="49">
        <f t="shared" si="1243"/>
        <v>0</v>
      </c>
      <c r="CT93" s="49">
        <f t="shared" si="1243"/>
        <v>0</v>
      </c>
      <c r="CU93" s="49">
        <f t="shared" si="1243"/>
        <v>0</v>
      </c>
      <c r="CV93" s="49">
        <f t="shared" si="1243"/>
        <v>0</v>
      </c>
      <c r="CW93" s="49">
        <f t="shared" si="1243"/>
        <v>0</v>
      </c>
      <c r="CX93" s="49">
        <f t="shared" si="1243"/>
        <v>0</v>
      </c>
      <c r="CY93" s="49">
        <f t="shared" si="1243"/>
        <v>0</v>
      </c>
      <c r="CZ93" s="49">
        <f t="shared" si="1243"/>
        <v>0</v>
      </c>
      <c r="DA93" s="49">
        <f t="shared" si="1243"/>
        <v>0</v>
      </c>
      <c r="DB93" s="49">
        <f t="shared" si="1243"/>
        <v>0</v>
      </c>
      <c r="DC93" s="49">
        <f t="shared" si="1243"/>
        <v>0</v>
      </c>
      <c r="DD93" s="49">
        <f t="shared" si="1243"/>
        <v>0</v>
      </c>
      <c r="DE93" s="319">
        <f t="shared" si="1243"/>
        <v>0</v>
      </c>
      <c r="DF93" s="49">
        <f t="shared" si="1243"/>
        <v>0</v>
      </c>
      <c r="DG93" s="49">
        <f t="shared" si="1243"/>
        <v>0</v>
      </c>
      <c r="DH93" s="49">
        <f t="shared" si="1243"/>
        <v>0</v>
      </c>
      <c r="DI93" s="49">
        <f t="shared" si="1243"/>
        <v>0</v>
      </c>
      <c r="DJ93" s="49">
        <f t="shared" si="1243"/>
        <v>0</v>
      </c>
      <c r="DK93" s="49">
        <f t="shared" si="1243"/>
        <v>0</v>
      </c>
      <c r="DL93" s="49">
        <f t="shared" si="1243"/>
        <v>0</v>
      </c>
      <c r="DM93" s="49">
        <f t="shared" si="1243"/>
        <v>0</v>
      </c>
      <c r="DN93" s="49">
        <f t="shared" si="1243"/>
        <v>0</v>
      </c>
      <c r="DO93" s="49">
        <f t="shared" si="1243"/>
        <v>0</v>
      </c>
      <c r="DP93" s="49">
        <f t="shared" si="1243"/>
        <v>0</v>
      </c>
      <c r="DQ93" s="49">
        <f t="shared" si="1243"/>
        <v>0</v>
      </c>
      <c r="DR93" s="319">
        <f t="shared" si="1243"/>
        <v>0</v>
      </c>
      <c r="DS93" s="49">
        <f t="shared" si="1243"/>
        <v>0</v>
      </c>
      <c r="DT93" s="49">
        <f t="shared" si="1243"/>
        <v>0</v>
      </c>
      <c r="DU93" s="49">
        <f t="shared" si="1243"/>
        <v>0</v>
      </c>
      <c r="DV93" s="49">
        <f t="shared" si="1243"/>
        <v>0</v>
      </c>
      <c r="DW93" s="49">
        <f t="shared" si="1243"/>
        <v>0</v>
      </c>
      <c r="DX93" s="49">
        <f t="shared" si="1243"/>
        <v>0</v>
      </c>
      <c r="DY93" s="49">
        <f t="shared" si="1243"/>
        <v>0</v>
      </c>
      <c r="DZ93" s="49">
        <f t="shared" si="1243"/>
        <v>0</v>
      </c>
      <c r="EA93" s="49">
        <f t="shared" si="1243"/>
        <v>0</v>
      </c>
      <c r="EB93" s="49">
        <f t="shared" si="1243"/>
        <v>0</v>
      </c>
      <c r="EC93" s="49">
        <f t="shared" si="1243"/>
        <v>0</v>
      </c>
      <c r="ED93" s="49">
        <f t="shared" si="1243"/>
        <v>0</v>
      </c>
      <c r="EE93" s="391">
        <f t="shared" ref="EE93" si="1244">EE74-EE84-EE91</f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245">E97</f>
        <v>0</v>
      </c>
      <c r="G95" s="49">
        <f t="shared" si="1245"/>
        <v>0</v>
      </c>
      <c r="H95" s="49">
        <f t="shared" si="1245"/>
        <v>0</v>
      </c>
      <c r="I95" s="49">
        <f t="shared" si="1245"/>
        <v>0</v>
      </c>
      <c r="J95" s="49">
        <f t="shared" si="1245"/>
        <v>0</v>
      </c>
      <c r="K95" s="49">
        <f t="shared" si="1245"/>
        <v>0</v>
      </c>
      <c r="L95" s="49">
        <f t="shared" si="1245"/>
        <v>0</v>
      </c>
      <c r="M95" s="49">
        <f t="shared" si="1245"/>
        <v>0</v>
      </c>
      <c r="N95" s="49">
        <f t="shared" si="1245"/>
        <v>0</v>
      </c>
      <c r="O95" s="49">
        <f t="shared" si="1245"/>
        <v>0</v>
      </c>
      <c r="P95" s="49">
        <f t="shared" si="1245"/>
        <v>0</v>
      </c>
      <c r="Q95" s="49">
        <f t="shared" si="1245"/>
        <v>0</v>
      </c>
      <c r="R95" s="319">
        <f>F95</f>
        <v>0</v>
      </c>
      <c r="S95" s="49">
        <f t="shared" ref="S95:AD95" si="1246">R97</f>
        <v>0</v>
      </c>
      <c r="T95" s="49">
        <f t="shared" si="1246"/>
        <v>0</v>
      </c>
      <c r="U95" s="49">
        <f t="shared" si="1246"/>
        <v>0</v>
      </c>
      <c r="V95" s="49">
        <f t="shared" si="1246"/>
        <v>0</v>
      </c>
      <c r="W95" s="49">
        <f t="shared" si="1246"/>
        <v>0</v>
      </c>
      <c r="X95" s="49">
        <f t="shared" si="1246"/>
        <v>0</v>
      </c>
      <c r="Y95" s="49">
        <f t="shared" si="1246"/>
        <v>0</v>
      </c>
      <c r="Z95" s="49">
        <f t="shared" si="1246"/>
        <v>0</v>
      </c>
      <c r="AA95" s="49">
        <f t="shared" si="1246"/>
        <v>0</v>
      </c>
      <c r="AB95" s="49">
        <f t="shared" si="1246"/>
        <v>0</v>
      </c>
      <c r="AC95" s="49">
        <f t="shared" si="1246"/>
        <v>0</v>
      </c>
      <c r="AD95" s="49">
        <f t="shared" si="1246"/>
        <v>0</v>
      </c>
      <c r="AE95" s="319">
        <f>S95</f>
        <v>0</v>
      </c>
      <c r="AF95" s="49">
        <f t="shared" ref="AF95:AQ95" si="1247">AE97</f>
        <v>0</v>
      </c>
      <c r="AG95" s="49">
        <f t="shared" si="1247"/>
        <v>0</v>
      </c>
      <c r="AH95" s="49">
        <f t="shared" si="1247"/>
        <v>0</v>
      </c>
      <c r="AI95" s="49">
        <f t="shared" si="1247"/>
        <v>0</v>
      </c>
      <c r="AJ95" s="49">
        <f t="shared" si="1247"/>
        <v>0</v>
      </c>
      <c r="AK95" s="49">
        <f t="shared" si="1247"/>
        <v>0</v>
      </c>
      <c r="AL95" s="49">
        <f t="shared" si="1247"/>
        <v>0</v>
      </c>
      <c r="AM95" s="49">
        <f t="shared" si="1247"/>
        <v>0</v>
      </c>
      <c r="AN95" s="49">
        <f t="shared" si="1247"/>
        <v>0</v>
      </c>
      <c r="AO95" s="49">
        <f t="shared" si="1247"/>
        <v>0</v>
      </c>
      <c r="AP95" s="49">
        <f t="shared" si="1247"/>
        <v>0</v>
      </c>
      <c r="AQ95" s="49">
        <f t="shared" si="1247"/>
        <v>0</v>
      </c>
      <c r="AR95" s="319">
        <f>AF95</f>
        <v>0</v>
      </c>
      <c r="AS95" s="49">
        <f t="shared" ref="AS95:BD95" si="1248">AR97</f>
        <v>0</v>
      </c>
      <c r="AT95" s="49">
        <f t="shared" si="1248"/>
        <v>0</v>
      </c>
      <c r="AU95" s="49">
        <f t="shared" si="1248"/>
        <v>0</v>
      </c>
      <c r="AV95" s="49">
        <f t="shared" si="1248"/>
        <v>0</v>
      </c>
      <c r="AW95" s="49">
        <f t="shared" si="1248"/>
        <v>0</v>
      </c>
      <c r="AX95" s="49">
        <f t="shared" si="1248"/>
        <v>0</v>
      </c>
      <c r="AY95" s="49">
        <f t="shared" si="1248"/>
        <v>0</v>
      </c>
      <c r="AZ95" s="49">
        <f t="shared" si="1248"/>
        <v>0</v>
      </c>
      <c r="BA95" s="49">
        <f t="shared" si="1248"/>
        <v>0</v>
      </c>
      <c r="BB95" s="49">
        <f t="shared" si="1248"/>
        <v>0</v>
      </c>
      <c r="BC95" s="49">
        <f t="shared" si="1248"/>
        <v>0</v>
      </c>
      <c r="BD95" s="49">
        <f t="shared" si="1248"/>
        <v>0</v>
      </c>
      <c r="BE95" s="319">
        <f>AS95</f>
        <v>0</v>
      </c>
      <c r="BF95" s="49">
        <f t="shared" ref="BF95:BQ95" si="1249">BE97</f>
        <v>0</v>
      </c>
      <c r="BG95" s="49">
        <f t="shared" si="1249"/>
        <v>0</v>
      </c>
      <c r="BH95" s="49">
        <f t="shared" si="1249"/>
        <v>0</v>
      </c>
      <c r="BI95" s="49">
        <f t="shared" si="1249"/>
        <v>0</v>
      </c>
      <c r="BJ95" s="49">
        <f t="shared" si="1249"/>
        <v>0</v>
      </c>
      <c r="BK95" s="49">
        <f t="shared" si="1249"/>
        <v>0</v>
      </c>
      <c r="BL95" s="49">
        <f t="shared" si="1249"/>
        <v>0</v>
      </c>
      <c r="BM95" s="49">
        <f t="shared" si="1249"/>
        <v>0</v>
      </c>
      <c r="BN95" s="49">
        <f t="shared" si="1249"/>
        <v>0</v>
      </c>
      <c r="BO95" s="49">
        <f t="shared" si="1249"/>
        <v>0</v>
      </c>
      <c r="BP95" s="49">
        <f t="shared" si="1249"/>
        <v>0</v>
      </c>
      <c r="BQ95" s="49">
        <f t="shared" si="1249"/>
        <v>0</v>
      </c>
      <c r="BR95" s="319">
        <f>BF95</f>
        <v>0</v>
      </c>
      <c r="BS95" s="49">
        <f t="shared" ref="BS95:CD95" si="1250">BR97</f>
        <v>0</v>
      </c>
      <c r="BT95" s="49">
        <f t="shared" si="1250"/>
        <v>0</v>
      </c>
      <c r="BU95" s="49">
        <f t="shared" si="1250"/>
        <v>0</v>
      </c>
      <c r="BV95" s="49">
        <f t="shared" si="1250"/>
        <v>0</v>
      </c>
      <c r="BW95" s="49">
        <f t="shared" si="1250"/>
        <v>0</v>
      </c>
      <c r="BX95" s="49">
        <f t="shared" si="1250"/>
        <v>0</v>
      </c>
      <c r="BY95" s="49">
        <f t="shared" si="1250"/>
        <v>0</v>
      </c>
      <c r="BZ95" s="49">
        <f t="shared" si="1250"/>
        <v>0</v>
      </c>
      <c r="CA95" s="49">
        <f t="shared" si="1250"/>
        <v>0</v>
      </c>
      <c r="CB95" s="49">
        <f t="shared" si="1250"/>
        <v>0</v>
      </c>
      <c r="CC95" s="49">
        <f t="shared" si="1250"/>
        <v>0</v>
      </c>
      <c r="CD95" s="49">
        <f t="shared" si="1250"/>
        <v>0</v>
      </c>
      <c r="CE95" s="319">
        <f>BS95</f>
        <v>0</v>
      </c>
      <c r="CF95" s="49">
        <f t="shared" ref="CF95:CQ95" si="1251">CE97</f>
        <v>0</v>
      </c>
      <c r="CG95" s="49">
        <f t="shared" si="1251"/>
        <v>0</v>
      </c>
      <c r="CH95" s="49">
        <f t="shared" si="1251"/>
        <v>0</v>
      </c>
      <c r="CI95" s="49">
        <f t="shared" si="1251"/>
        <v>0</v>
      </c>
      <c r="CJ95" s="49">
        <f t="shared" si="1251"/>
        <v>0</v>
      </c>
      <c r="CK95" s="49">
        <f t="shared" si="1251"/>
        <v>0</v>
      </c>
      <c r="CL95" s="49">
        <f t="shared" si="1251"/>
        <v>0</v>
      </c>
      <c r="CM95" s="49">
        <f t="shared" si="1251"/>
        <v>0</v>
      </c>
      <c r="CN95" s="49">
        <f t="shared" si="1251"/>
        <v>0</v>
      </c>
      <c r="CO95" s="49">
        <f t="shared" si="1251"/>
        <v>0</v>
      </c>
      <c r="CP95" s="49">
        <f t="shared" si="1251"/>
        <v>0</v>
      </c>
      <c r="CQ95" s="49">
        <f t="shared" si="1251"/>
        <v>0</v>
      </c>
      <c r="CR95" s="319">
        <f>CF95</f>
        <v>0</v>
      </c>
      <c r="CS95" s="49">
        <f t="shared" ref="CS95:DD95" si="1252">CR97</f>
        <v>0</v>
      </c>
      <c r="CT95" s="49">
        <f t="shared" si="1252"/>
        <v>0</v>
      </c>
      <c r="CU95" s="49">
        <f t="shared" si="1252"/>
        <v>0</v>
      </c>
      <c r="CV95" s="49">
        <f t="shared" si="1252"/>
        <v>0</v>
      </c>
      <c r="CW95" s="49">
        <f t="shared" si="1252"/>
        <v>0</v>
      </c>
      <c r="CX95" s="49">
        <f t="shared" si="1252"/>
        <v>0</v>
      </c>
      <c r="CY95" s="49">
        <f t="shared" si="1252"/>
        <v>0</v>
      </c>
      <c r="CZ95" s="49">
        <f t="shared" si="1252"/>
        <v>0</v>
      </c>
      <c r="DA95" s="49">
        <f t="shared" si="1252"/>
        <v>0</v>
      </c>
      <c r="DB95" s="49">
        <f t="shared" si="1252"/>
        <v>0</v>
      </c>
      <c r="DC95" s="49">
        <f t="shared" si="1252"/>
        <v>0</v>
      </c>
      <c r="DD95" s="49">
        <f t="shared" si="1252"/>
        <v>0</v>
      </c>
      <c r="DE95" s="319">
        <f>CS95</f>
        <v>0</v>
      </c>
      <c r="DF95" s="49">
        <f t="shared" ref="DF95:DQ95" si="1253">DE97</f>
        <v>0</v>
      </c>
      <c r="DG95" s="49">
        <f t="shared" si="1253"/>
        <v>0</v>
      </c>
      <c r="DH95" s="49">
        <f t="shared" si="1253"/>
        <v>0</v>
      </c>
      <c r="DI95" s="49">
        <f t="shared" si="1253"/>
        <v>0</v>
      </c>
      <c r="DJ95" s="49">
        <f t="shared" si="1253"/>
        <v>0</v>
      </c>
      <c r="DK95" s="49">
        <f t="shared" si="1253"/>
        <v>0</v>
      </c>
      <c r="DL95" s="49">
        <f t="shared" si="1253"/>
        <v>0</v>
      </c>
      <c r="DM95" s="49">
        <f t="shared" si="1253"/>
        <v>0</v>
      </c>
      <c r="DN95" s="49">
        <f t="shared" si="1253"/>
        <v>0</v>
      </c>
      <c r="DO95" s="49">
        <f t="shared" si="1253"/>
        <v>0</v>
      </c>
      <c r="DP95" s="49">
        <f t="shared" si="1253"/>
        <v>0</v>
      </c>
      <c r="DQ95" s="49">
        <f t="shared" si="1253"/>
        <v>0</v>
      </c>
      <c r="DR95" s="319">
        <f>DF95</f>
        <v>0</v>
      </c>
      <c r="DS95" s="49">
        <f t="shared" ref="DS95:ED95" si="1254">DR97</f>
        <v>0</v>
      </c>
      <c r="DT95" s="49">
        <f t="shared" si="1254"/>
        <v>0</v>
      </c>
      <c r="DU95" s="49">
        <f t="shared" si="1254"/>
        <v>0</v>
      </c>
      <c r="DV95" s="49">
        <f t="shared" si="1254"/>
        <v>0</v>
      </c>
      <c r="DW95" s="49">
        <f t="shared" si="1254"/>
        <v>0</v>
      </c>
      <c r="DX95" s="49">
        <f t="shared" si="1254"/>
        <v>0</v>
      </c>
      <c r="DY95" s="49">
        <f t="shared" si="1254"/>
        <v>0</v>
      </c>
      <c r="DZ95" s="49">
        <f t="shared" si="1254"/>
        <v>0</v>
      </c>
      <c r="EA95" s="49">
        <f t="shared" si="1254"/>
        <v>0</v>
      </c>
      <c r="EB95" s="49">
        <f t="shared" si="1254"/>
        <v>0</v>
      </c>
      <c r="EC95" s="49">
        <f t="shared" si="1254"/>
        <v>0</v>
      </c>
      <c r="ED95" s="49">
        <f t="shared" si="1254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255">F93</f>
        <v>0</v>
      </c>
      <c r="G96" s="49">
        <f t="shared" si="1255"/>
        <v>0</v>
      </c>
      <c r="H96" s="49">
        <f t="shared" si="1255"/>
        <v>0</v>
      </c>
      <c r="I96" s="49">
        <f t="shared" si="1255"/>
        <v>0</v>
      </c>
      <c r="J96" s="49">
        <f t="shared" si="1255"/>
        <v>0</v>
      </c>
      <c r="K96" s="49">
        <f t="shared" si="1255"/>
        <v>0</v>
      </c>
      <c r="L96" s="49">
        <f t="shared" si="1255"/>
        <v>0</v>
      </c>
      <c r="M96" s="49">
        <f t="shared" si="1255"/>
        <v>0</v>
      </c>
      <c r="N96" s="49">
        <f t="shared" si="1255"/>
        <v>0</v>
      </c>
      <c r="O96" s="49">
        <f t="shared" si="1255"/>
        <v>0</v>
      </c>
      <c r="P96" s="49">
        <f t="shared" si="1255"/>
        <v>0</v>
      </c>
      <c r="Q96" s="49">
        <f t="shared" si="1255"/>
        <v>0</v>
      </c>
      <c r="R96" s="319">
        <f>SUM(F96:Q96)</f>
        <v>0</v>
      </c>
      <c r="S96" s="49">
        <f t="shared" ref="S96:AD96" si="1256">S93</f>
        <v>0</v>
      </c>
      <c r="T96" s="49">
        <f t="shared" si="1256"/>
        <v>0</v>
      </c>
      <c r="U96" s="49">
        <f t="shared" si="1256"/>
        <v>0</v>
      </c>
      <c r="V96" s="49">
        <f t="shared" si="1256"/>
        <v>0</v>
      </c>
      <c r="W96" s="49">
        <f t="shared" si="1256"/>
        <v>0</v>
      </c>
      <c r="X96" s="49">
        <f t="shared" si="1256"/>
        <v>0</v>
      </c>
      <c r="Y96" s="49">
        <f t="shared" si="1256"/>
        <v>0</v>
      </c>
      <c r="Z96" s="49">
        <f t="shared" si="1256"/>
        <v>0</v>
      </c>
      <c r="AA96" s="49">
        <f t="shared" si="1256"/>
        <v>0</v>
      </c>
      <c r="AB96" s="49">
        <f t="shared" si="1256"/>
        <v>0</v>
      </c>
      <c r="AC96" s="49">
        <f t="shared" si="1256"/>
        <v>0</v>
      </c>
      <c r="AD96" s="49">
        <f t="shared" si="1256"/>
        <v>0</v>
      </c>
      <c r="AE96" s="319">
        <f>SUM(S96:AD96)</f>
        <v>0</v>
      </c>
      <c r="AF96" s="49">
        <f t="shared" ref="AF96:AQ96" si="1257">AF93</f>
        <v>0</v>
      </c>
      <c r="AG96" s="49">
        <f t="shared" si="1257"/>
        <v>0</v>
      </c>
      <c r="AH96" s="49">
        <f t="shared" si="1257"/>
        <v>0</v>
      </c>
      <c r="AI96" s="49">
        <f t="shared" si="1257"/>
        <v>0</v>
      </c>
      <c r="AJ96" s="49">
        <f t="shared" si="1257"/>
        <v>0</v>
      </c>
      <c r="AK96" s="49">
        <f t="shared" si="1257"/>
        <v>0</v>
      </c>
      <c r="AL96" s="49">
        <f t="shared" si="1257"/>
        <v>0</v>
      </c>
      <c r="AM96" s="49">
        <f t="shared" si="1257"/>
        <v>0</v>
      </c>
      <c r="AN96" s="49">
        <f t="shared" si="1257"/>
        <v>0</v>
      </c>
      <c r="AO96" s="49">
        <f t="shared" si="1257"/>
        <v>0</v>
      </c>
      <c r="AP96" s="49">
        <f t="shared" si="1257"/>
        <v>0</v>
      </c>
      <c r="AQ96" s="49">
        <f t="shared" si="1257"/>
        <v>0</v>
      </c>
      <c r="AR96" s="319">
        <f>SUM(AF96:AQ96)</f>
        <v>0</v>
      </c>
      <c r="AS96" s="49">
        <f t="shared" ref="AS96:BD96" si="1258">AS93</f>
        <v>0</v>
      </c>
      <c r="AT96" s="49">
        <f t="shared" si="1258"/>
        <v>0</v>
      </c>
      <c r="AU96" s="49">
        <f t="shared" si="1258"/>
        <v>0</v>
      </c>
      <c r="AV96" s="49">
        <f t="shared" si="1258"/>
        <v>0</v>
      </c>
      <c r="AW96" s="49">
        <f t="shared" si="1258"/>
        <v>0</v>
      </c>
      <c r="AX96" s="49">
        <f t="shared" si="1258"/>
        <v>0</v>
      </c>
      <c r="AY96" s="49">
        <f t="shared" si="1258"/>
        <v>0</v>
      </c>
      <c r="AZ96" s="49">
        <f t="shared" si="1258"/>
        <v>0</v>
      </c>
      <c r="BA96" s="49">
        <f t="shared" si="1258"/>
        <v>0</v>
      </c>
      <c r="BB96" s="49">
        <f t="shared" si="1258"/>
        <v>0</v>
      </c>
      <c r="BC96" s="49">
        <f t="shared" si="1258"/>
        <v>0</v>
      </c>
      <c r="BD96" s="49">
        <f t="shared" si="1258"/>
        <v>0</v>
      </c>
      <c r="BE96" s="319">
        <f>SUM(AS96:BD96)</f>
        <v>0</v>
      </c>
      <c r="BF96" s="49">
        <f t="shared" ref="BF96:BQ96" si="1259">BF93</f>
        <v>0</v>
      </c>
      <c r="BG96" s="49">
        <f t="shared" si="1259"/>
        <v>0</v>
      </c>
      <c r="BH96" s="49">
        <f t="shared" si="1259"/>
        <v>0</v>
      </c>
      <c r="BI96" s="49">
        <f t="shared" si="1259"/>
        <v>0</v>
      </c>
      <c r="BJ96" s="49">
        <f t="shared" si="1259"/>
        <v>0</v>
      </c>
      <c r="BK96" s="49">
        <f t="shared" si="1259"/>
        <v>0</v>
      </c>
      <c r="BL96" s="49">
        <f t="shared" si="1259"/>
        <v>0</v>
      </c>
      <c r="BM96" s="49">
        <f t="shared" si="1259"/>
        <v>0</v>
      </c>
      <c r="BN96" s="49">
        <f t="shared" si="1259"/>
        <v>0</v>
      </c>
      <c r="BO96" s="49">
        <f t="shared" si="1259"/>
        <v>0</v>
      </c>
      <c r="BP96" s="49">
        <f t="shared" si="1259"/>
        <v>0</v>
      </c>
      <c r="BQ96" s="49">
        <f t="shared" si="1259"/>
        <v>0</v>
      </c>
      <c r="BR96" s="319">
        <f>SUM(BF96:BQ96)</f>
        <v>0</v>
      </c>
      <c r="BS96" s="49">
        <f t="shared" ref="BS96:CD96" si="1260">BS93</f>
        <v>0</v>
      </c>
      <c r="BT96" s="49">
        <f t="shared" si="1260"/>
        <v>0</v>
      </c>
      <c r="BU96" s="49">
        <f t="shared" si="1260"/>
        <v>0</v>
      </c>
      <c r="BV96" s="49">
        <f t="shared" si="1260"/>
        <v>0</v>
      </c>
      <c r="BW96" s="49">
        <f t="shared" si="1260"/>
        <v>0</v>
      </c>
      <c r="BX96" s="49">
        <f t="shared" si="1260"/>
        <v>0</v>
      </c>
      <c r="BY96" s="49">
        <f t="shared" si="1260"/>
        <v>0</v>
      </c>
      <c r="BZ96" s="49">
        <f t="shared" si="1260"/>
        <v>0</v>
      </c>
      <c r="CA96" s="49">
        <f t="shared" si="1260"/>
        <v>0</v>
      </c>
      <c r="CB96" s="49">
        <f t="shared" si="1260"/>
        <v>0</v>
      </c>
      <c r="CC96" s="49">
        <f t="shared" si="1260"/>
        <v>0</v>
      </c>
      <c r="CD96" s="49">
        <f t="shared" si="1260"/>
        <v>0</v>
      </c>
      <c r="CE96" s="319">
        <f>SUM(BS96:CD96)</f>
        <v>0</v>
      </c>
      <c r="CF96" s="49">
        <f t="shared" ref="CF96:CQ96" si="1261">CF93</f>
        <v>0</v>
      </c>
      <c r="CG96" s="49">
        <f t="shared" si="1261"/>
        <v>0</v>
      </c>
      <c r="CH96" s="49">
        <f t="shared" si="1261"/>
        <v>0</v>
      </c>
      <c r="CI96" s="49">
        <f t="shared" si="1261"/>
        <v>0</v>
      </c>
      <c r="CJ96" s="49">
        <f t="shared" si="1261"/>
        <v>0</v>
      </c>
      <c r="CK96" s="49">
        <f t="shared" si="1261"/>
        <v>0</v>
      </c>
      <c r="CL96" s="49">
        <f t="shared" si="1261"/>
        <v>0</v>
      </c>
      <c r="CM96" s="49">
        <f t="shared" si="1261"/>
        <v>0</v>
      </c>
      <c r="CN96" s="49">
        <f t="shared" si="1261"/>
        <v>0</v>
      </c>
      <c r="CO96" s="49">
        <f t="shared" si="1261"/>
        <v>0</v>
      </c>
      <c r="CP96" s="49">
        <f t="shared" si="1261"/>
        <v>0</v>
      </c>
      <c r="CQ96" s="49">
        <f t="shared" si="1261"/>
        <v>0</v>
      </c>
      <c r="CR96" s="319">
        <f>SUM(CF96:CQ96)</f>
        <v>0</v>
      </c>
      <c r="CS96" s="49">
        <f t="shared" ref="CS96:DD96" si="1262">CS93</f>
        <v>0</v>
      </c>
      <c r="CT96" s="49">
        <f t="shared" si="1262"/>
        <v>0</v>
      </c>
      <c r="CU96" s="49">
        <f t="shared" si="1262"/>
        <v>0</v>
      </c>
      <c r="CV96" s="49">
        <f t="shared" si="1262"/>
        <v>0</v>
      </c>
      <c r="CW96" s="49">
        <f t="shared" si="1262"/>
        <v>0</v>
      </c>
      <c r="CX96" s="49">
        <f t="shared" si="1262"/>
        <v>0</v>
      </c>
      <c r="CY96" s="49">
        <f t="shared" si="1262"/>
        <v>0</v>
      </c>
      <c r="CZ96" s="49">
        <f t="shared" si="1262"/>
        <v>0</v>
      </c>
      <c r="DA96" s="49">
        <f t="shared" si="1262"/>
        <v>0</v>
      </c>
      <c r="DB96" s="49">
        <f t="shared" si="1262"/>
        <v>0</v>
      </c>
      <c r="DC96" s="49">
        <f t="shared" si="1262"/>
        <v>0</v>
      </c>
      <c r="DD96" s="49">
        <f t="shared" si="1262"/>
        <v>0</v>
      </c>
      <c r="DE96" s="319">
        <f>SUM(CS96:DD96)</f>
        <v>0</v>
      </c>
      <c r="DF96" s="49">
        <f t="shared" ref="DF96:DQ96" si="1263">DF93</f>
        <v>0</v>
      </c>
      <c r="DG96" s="49">
        <f t="shared" si="1263"/>
        <v>0</v>
      </c>
      <c r="DH96" s="49">
        <f t="shared" si="1263"/>
        <v>0</v>
      </c>
      <c r="DI96" s="49">
        <f t="shared" si="1263"/>
        <v>0</v>
      </c>
      <c r="DJ96" s="49">
        <f t="shared" si="1263"/>
        <v>0</v>
      </c>
      <c r="DK96" s="49">
        <f t="shared" si="1263"/>
        <v>0</v>
      </c>
      <c r="DL96" s="49">
        <f t="shared" si="1263"/>
        <v>0</v>
      </c>
      <c r="DM96" s="49">
        <f t="shared" si="1263"/>
        <v>0</v>
      </c>
      <c r="DN96" s="49">
        <f t="shared" si="1263"/>
        <v>0</v>
      </c>
      <c r="DO96" s="49">
        <f t="shared" si="1263"/>
        <v>0</v>
      </c>
      <c r="DP96" s="49">
        <f t="shared" si="1263"/>
        <v>0</v>
      </c>
      <c r="DQ96" s="49">
        <f t="shared" si="1263"/>
        <v>0</v>
      </c>
      <c r="DR96" s="319">
        <f>SUM(DF96:DQ96)</f>
        <v>0</v>
      </c>
      <c r="DS96" s="49">
        <f t="shared" ref="DS96:ED96" si="1264">DS93</f>
        <v>0</v>
      </c>
      <c r="DT96" s="49">
        <f t="shared" si="1264"/>
        <v>0</v>
      </c>
      <c r="DU96" s="49">
        <f t="shared" si="1264"/>
        <v>0</v>
      </c>
      <c r="DV96" s="49">
        <f t="shared" si="1264"/>
        <v>0</v>
      </c>
      <c r="DW96" s="49">
        <f t="shared" si="1264"/>
        <v>0</v>
      </c>
      <c r="DX96" s="49">
        <f t="shared" si="1264"/>
        <v>0</v>
      </c>
      <c r="DY96" s="49">
        <f t="shared" si="1264"/>
        <v>0</v>
      </c>
      <c r="DZ96" s="49">
        <f t="shared" si="1264"/>
        <v>0</v>
      </c>
      <c r="EA96" s="49">
        <f t="shared" si="1264"/>
        <v>0</v>
      </c>
      <c r="EB96" s="49">
        <f t="shared" si="1264"/>
        <v>0</v>
      </c>
      <c r="EC96" s="49">
        <f t="shared" si="1264"/>
        <v>0</v>
      </c>
      <c r="ED96" s="49">
        <f t="shared" si="1264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265">F95+F96</f>
        <v>0</v>
      </c>
      <c r="G97" s="49">
        <f t="shared" si="1265"/>
        <v>0</v>
      </c>
      <c r="H97" s="49">
        <f t="shared" si="1265"/>
        <v>0</v>
      </c>
      <c r="I97" s="49">
        <f t="shared" si="1265"/>
        <v>0</v>
      </c>
      <c r="J97" s="49">
        <f t="shared" si="1265"/>
        <v>0</v>
      </c>
      <c r="K97" s="49">
        <f t="shared" si="1265"/>
        <v>0</v>
      </c>
      <c r="L97" s="49">
        <f t="shared" si="1265"/>
        <v>0</v>
      </c>
      <c r="M97" s="49">
        <f t="shared" si="1265"/>
        <v>0</v>
      </c>
      <c r="N97" s="49">
        <f t="shared" si="1265"/>
        <v>0</v>
      </c>
      <c r="O97" s="49">
        <f t="shared" si="1265"/>
        <v>0</v>
      </c>
      <c r="P97" s="49">
        <f t="shared" si="1265"/>
        <v>0</v>
      </c>
      <c r="Q97" s="49">
        <f t="shared" si="1265"/>
        <v>0</v>
      </c>
      <c r="R97" s="319">
        <f t="shared" si="1265"/>
        <v>0</v>
      </c>
      <c r="S97" s="49">
        <f t="shared" si="1265"/>
        <v>0</v>
      </c>
      <c r="T97" s="49">
        <f t="shared" si="1265"/>
        <v>0</v>
      </c>
      <c r="U97" s="49">
        <f t="shared" si="1265"/>
        <v>0</v>
      </c>
      <c r="V97" s="49">
        <f t="shared" si="1265"/>
        <v>0</v>
      </c>
      <c r="W97" s="49">
        <f t="shared" si="1265"/>
        <v>0</v>
      </c>
      <c r="X97" s="49">
        <f t="shared" si="1265"/>
        <v>0</v>
      </c>
      <c r="Y97" s="49">
        <f t="shared" si="1265"/>
        <v>0</v>
      </c>
      <c r="Z97" s="49">
        <f t="shared" si="1265"/>
        <v>0</v>
      </c>
      <c r="AA97" s="49">
        <f t="shared" si="1265"/>
        <v>0</v>
      </c>
      <c r="AB97" s="49">
        <f t="shared" si="1265"/>
        <v>0</v>
      </c>
      <c r="AC97" s="49">
        <f t="shared" si="1265"/>
        <v>0</v>
      </c>
      <c r="AD97" s="49">
        <f t="shared" si="1265"/>
        <v>0</v>
      </c>
      <c r="AE97" s="319">
        <f t="shared" si="1265"/>
        <v>0</v>
      </c>
      <c r="AF97" s="49">
        <f t="shared" si="1265"/>
        <v>0</v>
      </c>
      <c r="AG97" s="49">
        <f t="shared" si="1265"/>
        <v>0</v>
      </c>
      <c r="AH97" s="49">
        <f t="shared" si="1265"/>
        <v>0</v>
      </c>
      <c r="AI97" s="49">
        <f t="shared" si="1265"/>
        <v>0</v>
      </c>
      <c r="AJ97" s="49">
        <f t="shared" si="1265"/>
        <v>0</v>
      </c>
      <c r="AK97" s="49">
        <f t="shared" si="1265"/>
        <v>0</v>
      </c>
      <c r="AL97" s="49">
        <f t="shared" si="1265"/>
        <v>0</v>
      </c>
      <c r="AM97" s="49">
        <f t="shared" si="1265"/>
        <v>0</v>
      </c>
      <c r="AN97" s="49">
        <f t="shared" si="1265"/>
        <v>0</v>
      </c>
      <c r="AO97" s="49">
        <f t="shared" si="1265"/>
        <v>0</v>
      </c>
      <c r="AP97" s="49">
        <f t="shared" si="1265"/>
        <v>0</v>
      </c>
      <c r="AQ97" s="49">
        <f t="shared" si="1265"/>
        <v>0</v>
      </c>
      <c r="AR97" s="319">
        <f t="shared" si="1265"/>
        <v>0</v>
      </c>
      <c r="AS97" s="49">
        <f t="shared" si="1265"/>
        <v>0</v>
      </c>
      <c r="AT97" s="49">
        <f t="shared" si="1265"/>
        <v>0</v>
      </c>
      <c r="AU97" s="49">
        <f t="shared" si="1265"/>
        <v>0</v>
      </c>
      <c r="AV97" s="49">
        <f t="shared" si="1265"/>
        <v>0</v>
      </c>
      <c r="AW97" s="49">
        <f t="shared" si="1265"/>
        <v>0</v>
      </c>
      <c r="AX97" s="49">
        <f t="shared" si="1265"/>
        <v>0</v>
      </c>
      <c r="AY97" s="49">
        <f t="shared" si="1265"/>
        <v>0</v>
      </c>
      <c r="AZ97" s="49">
        <f t="shared" si="1265"/>
        <v>0</v>
      </c>
      <c r="BA97" s="49">
        <f t="shared" si="1265"/>
        <v>0</v>
      </c>
      <c r="BB97" s="49">
        <f t="shared" si="1265"/>
        <v>0</v>
      </c>
      <c r="BC97" s="49">
        <f t="shared" si="1265"/>
        <v>0</v>
      </c>
      <c r="BD97" s="49">
        <f t="shared" si="1265"/>
        <v>0</v>
      </c>
      <c r="BE97" s="319">
        <f t="shared" si="1265"/>
        <v>0</v>
      </c>
      <c r="BF97" s="49">
        <f t="shared" si="1265"/>
        <v>0</v>
      </c>
      <c r="BG97" s="49">
        <f t="shared" si="1265"/>
        <v>0</v>
      </c>
      <c r="BH97" s="49">
        <f t="shared" si="1265"/>
        <v>0</v>
      </c>
      <c r="BI97" s="49">
        <f t="shared" si="1265"/>
        <v>0</v>
      </c>
      <c r="BJ97" s="49">
        <f t="shared" si="1265"/>
        <v>0</v>
      </c>
      <c r="BK97" s="49">
        <f t="shared" si="1265"/>
        <v>0</v>
      </c>
      <c r="BL97" s="49">
        <f t="shared" si="1265"/>
        <v>0</v>
      </c>
      <c r="BM97" s="49">
        <f t="shared" si="1265"/>
        <v>0</v>
      </c>
      <c r="BN97" s="49">
        <f t="shared" si="1265"/>
        <v>0</v>
      </c>
      <c r="BO97" s="49">
        <f t="shared" si="1265"/>
        <v>0</v>
      </c>
      <c r="BP97" s="49">
        <f t="shared" si="1265"/>
        <v>0</v>
      </c>
      <c r="BQ97" s="49">
        <f t="shared" si="1265"/>
        <v>0</v>
      </c>
      <c r="BR97" s="319">
        <f t="shared" ref="BR97:EC97" si="1266">BR95+BR96</f>
        <v>0</v>
      </c>
      <c r="BS97" s="49">
        <f t="shared" si="1266"/>
        <v>0</v>
      </c>
      <c r="BT97" s="49">
        <f t="shared" si="1266"/>
        <v>0</v>
      </c>
      <c r="BU97" s="49">
        <f t="shared" si="1266"/>
        <v>0</v>
      </c>
      <c r="BV97" s="49">
        <f t="shared" si="1266"/>
        <v>0</v>
      </c>
      <c r="BW97" s="49">
        <f t="shared" si="1266"/>
        <v>0</v>
      </c>
      <c r="BX97" s="49">
        <f t="shared" si="1266"/>
        <v>0</v>
      </c>
      <c r="BY97" s="49">
        <f t="shared" si="1266"/>
        <v>0</v>
      </c>
      <c r="BZ97" s="49">
        <f t="shared" si="1266"/>
        <v>0</v>
      </c>
      <c r="CA97" s="49">
        <f t="shared" si="1266"/>
        <v>0</v>
      </c>
      <c r="CB97" s="49">
        <f t="shared" si="1266"/>
        <v>0</v>
      </c>
      <c r="CC97" s="49">
        <f t="shared" si="1266"/>
        <v>0</v>
      </c>
      <c r="CD97" s="49">
        <f t="shared" si="1266"/>
        <v>0</v>
      </c>
      <c r="CE97" s="319">
        <f t="shared" si="1266"/>
        <v>0</v>
      </c>
      <c r="CF97" s="49">
        <f t="shared" si="1266"/>
        <v>0</v>
      </c>
      <c r="CG97" s="49">
        <f t="shared" si="1266"/>
        <v>0</v>
      </c>
      <c r="CH97" s="49">
        <f t="shared" si="1266"/>
        <v>0</v>
      </c>
      <c r="CI97" s="49">
        <f t="shared" si="1266"/>
        <v>0</v>
      </c>
      <c r="CJ97" s="49">
        <f t="shared" si="1266"/>
        <v>0</v>
      </c>
      <c r="CK97" s="49">
        <f t="shared" si="1266"/>
        <v>0</v>
      </c>
      <c r="CL97" s="49">
        <f t="shared" si="1266"/>
        <v>0</v>
      </c>
      <c r="CM97" s="49">
        <f t="shared" si="1266"/>
        <v>0</v>
      </c>
      <c r="CN97" s="49">
        <f t="shared" si="1266"/>
        <v>0</v>
      </c>
      <c r="CO97" s="49">
        <f t="shared" si="1266"/>
        <v>0</v>
      </c>
      <c r="CP97" s="49">
        <f t="shared" si="1266"/>
        <v>0</v>
      </c>
      <c r="CQ97" s="49">
        <f t="shared" si="1266"/>
        <v>0</v>
      </c>
      <c r="CR97" s="319">
        <f t="shared" si="1266"/>
        <v>0</v>
      </c>
      <c r="CS97" s="49">
        <f t="shared" si="1266"/>
        <v>0</v>
      </c>
      <c r="CT97" s="49">
        <f t="shared" si="1266"/>
        <v>0</v>
      </c>
      <c r="CU97" s="49">
        <f t="shared" si="1266"/>
        <v>0</v>
      </c>
      <c r="CV97" s="49">
        <f t="shared" si="1266"/>
        <v>0</v>
      </c>
      <c r="CW97" s="49">
        <f t="shared" si="1266"/>
        <v>0</v>
      </c>
      <c r="CX97" s="49">
        <f t="shared" si="1266"/>
        <v>0</v>
      </c>
      <c r="CY97" s="49">
        <f t="shared" si="1266"/>
        <v>0</v>
      </c>
      <c r="CZ97" s="49">
        <f t="shared" si="1266"/>
        <v>0</v>
      </c>
      <c r="DA97" s="49">
        <f t="shared" si="1266"/>
        <v>0</v>
      </c>
      <c r="DB97" s="49">
        <f t="shared" si="1266"/>
        <v>0</v>
      </c>
      <c r="DC97" s="49">
        <f t="shared" si="1266"/>
        <v>0</v>
      </c>
      <c r="DD97" s="49">
        <f t="shared" si="1266"/>
        <v>0</v>
      </c>
      <c r="DE97" s="319">
        <f t="shared" si="1266"/>
        <v>0</v>
      </c>
      <c r="DF97" s="49">
        <f t="shared" si="1266"/>
        <v>0</v>
      </c>
      <c r="DG97" s="49">
        <f t="shared" si="1266"/>
        <v>0</v>
      </c>
      <c r="DH97" s="49">
        <f t="shared" si="1266"/>
        <v>0</v>
      </c>
      <c r="DI97" s="49">
        <f t="shared" si="1266"/>
        <v>0</v>
      </c>
      <c r="DJ97" s="49">
        <f t="shared" si="1266"/>
        <v>0</v>
      </c>
      <c r="DK97" s="49">
        <f t="shared" si="1266"/>
        <v>0</v>
      </c>
      <c r="DL97" s="49">
        <f t="shared" si="1266"/>
        <v>0</v>
      </c>
      <c r="DM97" s="49">
        <f t="shared" si="1266"/>
        <v>0</v>
      </c>
      <c r="DN97" s="49">
        <f t="shared" si="1266"/>
        <v>0</v>
      </c>
      <c r="DO97" s="49">
        <f t="shared" si="1266"/>
        <v>0</v>
      </c>
      <c r="DP97" s="49">
        <f t="shared" si="1266"/>
        <v>0</v>
      </c>
      <c r="DQ97" s="49">
        <f t="shared" si="1266"/>
        <v>0</v>
      </c>
      <c r="DR97" s="319">
        <f t="shared" si="1266"/>
        <v>0</v>
      </c>
      <c r="DS97" s="49">
        <f t="shared" si="1266"/>
        <v>0</v>
      </c>
      <c r="DT97" s="49">
        <f t="shared" si="1266"/>
        <v>0</v>
      </c>
      <c r="DU97" s="49">
        <f t="shared" si="1266"/>
        <v>0</v>
      </c>
      <c r="DV97" s="49">
        <f t="shared" si="1266"/>
        <v>0</v>
      </c>
      <c r="DW97" s="49">
        <f t="shared" si="1266"/>
        <v>0</v>
      </c>
      <c r="DX97" s="49">
        <f t="shared" si="1266"/>
        <v>0</v>
      </c>
      <c r="DY97" s="49">
        <f t="shared" si="1266"/>
        <v>0</v>
      </c>
      <c r="DZ97" s="49">
        <f t="shared" si="1266"/>
        <v>0</v>
      </c>
      <c r="EA97" s="49">
        <f t="shared" si="1266"/>
        <v>0</v>
      </c>
      <c r="EB97" s="49">
        <f t="shared" si="1266"/>
        <v>0</v>
      </c>
      <c r="EC97" s="49">
        <f t="shared" si="1266"/>
        <v>0</v>
      </c>
      <c r="ED97" s="49">
        <f t="shared" ref="ED97:EE97" si="1267">ED95+ED96</f>
        <v>0</v>
      </c>
      <c r="EE97" s="391">
        <f t="shared" si="1267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5283-5EA4-3644-B585-7776AA96E09F}">
  <sheetPr codeName="Sheet18">
    <tabColor theme="6" tint="0.39997558519241921"/>
  </sheetPr>
  <dimension ref="A1:DW996"/>
  <sheetViews>
    <sheetView workbookViewId="0">
      <selection activeCell="H5" sqref="H5:DW19"/>
    </sheetView>
  </sheetViews>
  <sheetFormatPr baseColWidth="10" defaultColWidth="14.42578125" defaultRowHeight="15" x14ac:dyDescent="0.25"/>
  <cols>
    <col min="1" max="1" width="8" style="154" bestFit="1" customWidth="1"/>
    <col min="2" max="2" width="6.42578125" style="154" bestFit="1" customWidth="1"/>
    <col min="3" max="3" width="9" style="154" bestFit="1" customWidth="1"/>
    <col min="4" max="4" width="7.7109375" style="154" bestFit="1" customWidth="1"/>
    <col min="5" max="5" width="16.7109375" style="154" bestFit="1" customWidth="1"/>
    <col min="6" max="6" width="4.42578125" style="154" bestFit="1" customWidth="1"/>
    <col min="7" max="7" width="10" style="154" bestFit="1" customWidth="1"/>
    <col min="8" max="9" width="5" style="154" bestFit="1" customWidth="1"/>
    <col min="10" max="15" width="4.7109375" style="154" bestFit="1" customWidth="1"/>
    <col min="16" max="16" width="7.42578125" style="154" bestFit="1" customWidth="1"/>
    <col min="17" max="17" width="5.7109375" style="154" bestFit="1" customWidth="1"/>
    <col min="18" max="19" width="7" style="154" bestFit="1" customWidth="1"/>
    <col min="20" max="21" width="5" style="154" bestFit="1" customWidth="1"/>
    <col min="22" max="103" width="10" style="154" bestFit="1" customWidth="1"/>
    <col min="104" max="16384" width="14.42578125" style="154"/>
  </cols>
  <sheetData>
    <row r="1" spans="1:127" ht="15.75" thickBot="1" x14ac:dyDescent="0.3">
      <c r="A1" s="523" t="s">
        <v>193</v>
      </c>
      <c r="B1" s="524"/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5"/>
    </row>
    <row r="2" spans="1:127" x14ac:dyDescent="0.25">
      <c r="A2" s="160"/>
      <c r="B2" s="160"/>
      <c r="C2" s="160"/>
      <c r="D2" s="160"/>
      <c r="E2" s="160"/>
      <c r="F2" s="157"/>
      <c r="G2" s="167"/>
      <c r="H2" s="157">
        <v>2025</v>
      </c>
      <c r="I2" s="157">
        <v>2025</v>
      </c>
      <c r="J2" s="157">
        <v>2025</v>
      </c>
      <c r="K2" s="157">
        <v>2025</v>
      </c>
      <c r="L2" s="157">
        <v>2025</v>
      </c>
      <c r="M2" s="157">
        <v>2025</v>
      </c>
      <c r="N2" s="157">
        <v>2025</v>
      </c>
      <c r="O2" s="157">
        <v>2025</v>
      </c>
      <c r="P2" s="157">
        <v>2025</v>
      </c>
      <c r="Q2" s="157">
        <v>2025</v>
      </c>
      <c r="R2" s="157">
        <v>2025</v>
      </c>
      <c r="S2" s="157">
        <v>2025</v>
      </c>
      <c r="T2" s="157">
        <v>2025</v>
      </c>
      <c r="U2" s="157">
        <v>2026</v>
      </c>
      <c r="V2" s="157">
        <v>2026</v>
      </c>
      <c r="W2" s="157">
        <v>2026</v>
      </c>
      <c r="X2" s="157">
        <v>2026</v>
      </c>
      <c r="Y2" s="157">
        <v>2026</v>
      </c>
      <c r="Z2" s="157">
        <v>2026</v>
      </c>
      <c r="AA2" s="157">
        <v>2026</v>
      </c>
      <c r="AB2" s="157">
        <v>2026</v>
      </c>
      <c r="AC2" s="157">
        <v>2026</v>
      </c>
      <c r="AD2" s="157">
        <v>2026</v>
      </c>
      <c r="AE2" s="157">
        <v>2026</v>
      </c>
      <c r="AF2" s="180">
        <v>2027</v>
      </c>
      <c r="AG2" s="180">
        <v>2027</v>
      </c>
      <c r="AH2" s="180">
        <v>2027</v>
      </c>
      <c r="AI2" s="180">
        <v>2027</v>
      </c>
      <c r="AJ2" s="180">
        <v>2027</v>
      </c>
      <c r="AK2" s="180">
        <v>2027</v>
      </c>
      <c r="AL2" s="180">
        <v>2027</v>
      </c>
      <c r="AM2" s="180">
        <v>2027</v>
      </c>
      <c r="AN2" s="180">
        <v>2027</v>
      </c>
      <c r="AO2" s="180">
        <v>2027</v>
      </c>
      <c r="AP2" s="180">
        <v>2027</v>
      </c>
      <c r="AQ2" s="180">
        <v>2027</v>
      </c>
      <c r="AR2" s="180">
        <v>2028</v>
      </c>
      <c r="AS2" s="180">
        <v>2028</v>
      </c>
      <c r="AT2" s="180">
        <v>2028</v>
      </c>
      <c r="AU2" s="180">
        <v>2028</v>
      </c>
      <c r="AV2" s="180">
        <v>2028</v>
      </c>
      <c r="AW2" s="180">
        <v>2028</v>
      </c>
      <c r="AX2" s="180">
        <v>2028</v>
      </c>
      <c r="AY2" s="180">
        <v>2028</v>
      </c>
      <c r="AZ2" s="180">
        <v>2028</v>
      </c>
      <c r="BA2" s="180">
        <v>2028</v>
      </c>
      <c r="BB2" s="180">
        <v>2028</v>
      </c>
      <c r="BC2" s="180">
        <v>2028</v>
      </c>
      <c r="BD2" s="180">
        <v>2029</v>
      </c>
      <c r="BE2" s="180">
        <v>2029</v>
      </c>
      <c r="BF2" s="180">
        <v>2029</v>
      </c>
      <c r="BG2" s="180">
        <v>2029</v>
      </c>
      <c r="BH2" s="180">
        <v>2029</v>
      </c>
      <c r="BI2" s="180">
        <v>2029</v>
      </c>
      <c r="BJ2" s="180">
        <v>2029</v>
      </c>
      <c r="BK2" s="180">
        <v>2029</v>
      </c>
      <c r="BL2" s="180">
        <v>2029</v>
      </c>
      <c r="BM2" s="180">
        <v>2029</v>
      </c>
      <c r="BN2" s="180">
        <v>2029</v>
      </c>
      <c r="BO2" s="180">
        <v>2029</v>
      </c>
      <c r="BP2" s="180">
        <v>2030</v>
      </c>
      <c r="BQ2" s="180">
        <v>2030</v>
      </c>
      <c r="BR2" s="180">
        <v>2030</v>
      </c>
      <c r="BS2" s="180">
        <v>2030</v>
      </c>
      <c r="BT2" s="180">
        <v>2030</v>
      </c>
      <c r="BU2" s="180">
        <v>2030</v>
      </c>
      <c r="BV2" s="180">
        <v>2030</v>
      </c>
      <c r="BW2" s="180">
        <v>2030</v>
      </c>
      <c r="BX2" s="180">
        <v>2030</v>
      </c>
      <c r="BY2" s="180">
        <v>2030</v>
      </c>
      <c r="BZ2" s="180">
        <v>2030</v>
      </c>
      <c r="CA2" s="180">
        <v>2030</v>
      </c>
      <c r="CB2" s="180">
        <v>2031</v>
      </c>
      <c r="CC2" s="180">
        <v>2031</v>
      </c>
      <c r="CD2" s="180">
        <v>2031</v>
      </c>
      <c r="CE2" s="180">
        <v>2031</v>
      </c>
      <c r="CF2" s="180">
        <v>2031</v>
      </c>
      <c r="CG2" s="180">
        <v>2031</v>
      </c>
      <c r="CH2" s="180">
        <v>2031</v>
      </c>
      <c r="CI2" s="180">
        <v>2031</v>
      </c>
      <c r="CJ2" s="180">
        <v>2031</v>
      </c>
      <c r="CK2" s="180">
        <v>2031</v>
      </c>
      <c r="CL2" s="180">
        <v>2031</v>
      </c>
      <c r="CM2" s="180">
        <v>2031</v>
      </c>
      <c r="CN2" s="180">
        <v>2032</v>
      </c>
      <c r="CO2" s="180">
        <v>2032</v>
      </c>
      <c r="CP2" s="180">
        <v>2032</v>
      </c>
      <c r="CQ2" s="180">
        <v>2032</v>
      </c>
      <c r="CR2" s="180">
        <v>2032</v>
      </c>
      <c r="CS2" s="180">
        <v>2032</v>
      </c>
      <c r="CT2" s="180">
        <v>2032</v>
      </c>
      <c r="CU2" s="180">
        <v>2032</v>
      </c>
      <c r="CV2" s="180">
        <v>2032</v>
      </c>
      <c r="CW2" s="180">
        <v>2032</v>
      </c>
      <c r="CX2" s="180">
        <v>2032</v>
      </c>
      <c r="CY2" s="180">
        <v>2032</v>
      </c>
      <c r="CZ2" s="180">
        <v>2033</v>
      </c>
      <c r="DA2" s="180">
        <v>2033</v>
      </c>
      <c r="DB2" s="180">
        <v>2033</v>
      </c>
      <c r="DC2" s="180">
        <v>2033</v>
      </c>
      <c r="DD2" s="180">
        <v>2033</v>
      </c>
      <c r="DE2" s="180">
        <v>2033</v>
      </c>
      <c r="DF2" s="180">
        <v>2033</v>
      </c>
      <c r="DG2" s="180">
        <v>2033</v>
      </c>
      <c r="DH2" s="180">
        <v>2033</v>
      </c>
      <c r="DI2" s="180">
        <v>2033</v>
      </c>
      <c r="DJ2" s="180">
        <v>2033</v>
      </c>
      <c r="DK2" s="180">
        <v>2033</v>
      </c>
      <c r="DL2" s="180">
        <v>2034</v>
      </c>
      <c r="DM2" s="180">
        <v>2034</v>
      </c>
      <c r="DN2" s="180">
        <v>2034</v>
      </c>
      <c r="DO2" s="180">
        <v>2034</v>
      </c>
      <c r="DP2" s="180">
        <v>2034</v>
      </c>
      <c r="DQ2" s="180">
        <v>2034</v>
      </c>
      <c r="DR2" s="180">
        <v>2034</v>
      </c>
      <c r="DS2" s="180">
        <v>2034</v>
      </c>
      <c r="DT2" s="180">
        <v>2034</v>
      </c>
      <c r="DU2" s="180">
        <v>2034</v>
      </c>
      <c r="DV2" s="180">
        <v>2034</v>
      </c>
      <c r="DW2" s="180">
        <v>2034</v>
      </c>
    </row>
    <row r="3" spans="1:127" x14ac:dyDescent="0.25">
      <c r="A3" s="179"/>
      <c r="B3" s="179" t="s">
        <v>0</v>
      </c>
      <c r="C3" s="179" t="s">
        <v>149</v>
      </c>
      <c r="D3" s="179" t="s">
        <v>148</v>
      </c>
      <c r="E3" s="179" t="s">
        <v>147</v>
      </c>
      <c r="F3" s="179" t="s">
        <v>146</v>
      </c>
      <c r="G3" s="179" t="s">
        <v>145</v>
      </c>
      <c r="H3" s="179" t="s">
        <v>144</v>
      </c>
      <c r="I3" s="179" t="s">
        <v>143</v>
      </c>
      <c r="J3" s="179" t="s">
        <v>142</v>
      </c>
      <c r="K3" s="179" t="s">
        <v>141</v>
      </c>
      <c r="L3" s="179" t="s">
        <v>140</v>
      </c>
      <c r="M3" s="179" t="s">
        <v>139</v>
      </c>
      <c r="N3" s="179" t="s">
        <v>138</v>
      </c>
      <c r="O3" s="179" t="s">
        <v>137</v>
      </c>
      <c r="P3" s="179" t="s">
        <v>136</v>
      </c>
      <c r="Q3" s="179" t="s">
        <v>135</v>
      </c>
      <c r="R3" s="179" t="s">
        <v>134</v>
      </c>
      <c r="S3" s="179" t="s">
        <v>133</v>
      </c>
      <c r="T3" s="179" t="s">
        <v>144</v>
      </c>
      <c r="U3" s="179" t="s">
        <v>143</v>
      </c>
      <c r="V3" s="179" t="s">
        <v>142</v>
      </c>
      <c r="W3" s="179" t="s">
        <v>141</v>
      </c>
      <c r="X3" s="179" t="s">
        <v>140</v>
      </c>
      <c r="Y3" s="179" t="s">
        <v>139</v>
      </c>
      <c r="Z3" s="179" t="s">
        <v>138</v>
      </c>
      <c r="AA3" s="179" t="s">
        <v>137</v>
      </c>
      <c r="AB3" s="179" t="s">
        <v>136</v>
      </c>
      <c r="AC3" s="179" t="s">
        <v>135</v>
      </c>
      <c r="AD3" s="179" t="s">
        <v>134</v>
      </c>
      <c r="AE3" s="179" t="s">
        <v>133</v>
      </c>
      <c r="AF3" s="178" t="s">
        <v>144</v>
      </c>
      <c r="AG3" s="178" t="s">
        <v>143</v>
      </c>
      <c r="AH3" s="178" t="s">
        <v>142</v>
      </c>
      <c r="AI3" s="178" t="s">
        <v>141</v>
      </c>
      <c r="AJ3" s="178" t="s">
        <v>140</v>
      </c>
      <c r="AK3" s="178" t="s">
        <v>139</v>
      </c>
      <c r="AL3" s="178" t="s">
        <v>138</v>
      </c>
      <c r="AM3" s="178" t="s">
        <v>137</v>
      </c>
      <c r="AN3" s="178" t="s">
        <v>136</v>
      </c>
      <c r="AO3" s="178" t="s">
        <v>135</v>
      </c>
      <c r="AP3" s="178" t="s">
        <v>134</v>
      </c>
      <c r="AQ3" s="178" t="s">
        <v>133</v>
      </c>
      <c r="AR3" s="178" t="s">
        <v>144</v>
      </c>
      <c r="AS3" s="178" t="s">
        <v>143</v>
      </c>
      <c r="AT3" s="178" t="s">
        <v>142</v>
      </c>
      <c r="AU3" s="178" t="s">
        <v>141</v>
      </c>
      <c r="AV3" s="178" t="s">
        <v>140</v>
      </c>
      <c r="AW3" s="178" t="s">
        <v>139</v>
      </c>
      <c r="AX3" s="178" t="s">
        <v>138</v>
      </c>
      <c r="AY3" s="178" t="s">
        <v>137</v>
      </c>
      <c r="AZ3" s="178" t="s">
        <v>136</v>
      </c>
      <c r="BA3" s="178" t="s">
        <v>135</v>
      </c>
      <c r="BB3" s="178" t="s">
        <v>134</v>
      </c>
      <c r="BC3" s="178" t="s">
        <v>133</v>
      </c>
      <c r="BD3" s="178" t="s">
        <v>144</v>
      </c>
      <c r="BE3" s="178" t="s">
        <v>143</v>
      </c>
      <c r="BF3" s="178" t="s">
        <v>142</v>
      </c>
      <c r="BG3" s="178" t="s">
        <v>141</v>
      </c>
      <c r="BH3" s="178" t="s">
        <v>140</v>
      </c>
      <c r="BI3" s="178" t="s">
        <v>139</v>
      </c>
      <c r="BJ3" s="178" t="s">
        <v>138</v>
      </c>
      <c r="BK3" s="178" t="s">
        <v>137</v>
      </c>
      <c r="BL3" s="178" t="s">
        <v>136</v>
      </c>
      <c r="BM3" s="178" t="s">
        <v>135</v>
      </c>
      <c r="BN3" s="178" t="s">
        <v>134</v>
      </c>
      <c r="BO3" s="178" t="s">
        <v>133</v>
      </c>
      <c r="BP3" s="178" t="s">
        <v>144</v>
      </c>
      <c r="BQ3" s="178" t="s">
        <v>143</v>
      </c>
      <c r="BR3" s="178" t="s">
        <v>142</v>
      </c>
      <c r="BS3" s="178" t="s">
        <v>141</v>
      </c>
      <c r="BT3" s="178" t="s">
        <v>140</v>
      </c>
      <c r="BU3" s="178" t="s">
        <v>139</v>
      </c>
      <c r="BV3" s="178" t="s">
        <v>138</v>
      </c>
      <c r="BW3" s="178" t="s">
        <v>137</v>
      </c>
      <c r="BX3" s="178" t="s">
        <v>136</v>
      </c>
      <c r="BY3" s="178" t="s">
        <v>135</v>
      </c>
      <c r="BZ3" s="178" t="s">
        <v>134</v>
      </c>
      <c r="CA3" s="178" t="s">
        <v>133</v>
      </c>
      <c r="CB3" s="178" t="s">
        <v>144</v>
      </c>
      <c r="CC3" s="178" t="s">
        <v>143</v>
      </c>
      <c r="CD3" s="178" t="s">
        <v>142</v>
      </c>
      <c r="CE3" s="178" t="s">
        <v>141</v>
      </c>
      <c r="CF3" s="178" t="s">
        <v>140</v>
      </c>
      <c r="CG3" s="178" t="s">
        <v>139</v>
      </c>
      <c r="CH3" s="178" t="s">
        <v>138</v>
      </c>
      <c r="CI3" s="178" t="s">
        <v>137</v>
      </c>
      <c r="CJ3" s="178" t="s">
        <v>136</v>
      </c>
      <c r="CK3" s="178" t="s">
        <v>135</v>
      </c>
      <c r="CL3" s="178" t="s">
        <v>134</v>
      </c>
      <c r="CM3" s="178" t="s">
        <v>133</v>
      </c>
      <c r="CN3" s="178" t="s">
        <v>144</v>
      </c>
      <c r="CO3" s="178" t="s">
        <v>143</v>
      </c>
      <c r="CP3" s="178" t="s">
        <v>142</v>
      </c>
      <c r="CQ3" s="178" t="s">
        <v>141</v>
      </c>
      <c r="CR3" s="178" t="s">
        <v>140</v>
      </c>
      <c r="CS3" s="178" t="s">
        <v>139</v>
      </c>
      <c r="CT3" s="178" t="s">
        <v>138</v>
      </c>
      <c r="CU3" s="178" t="s">
        <v>137</v>
      </c>
      <c r="CV3" s="178" t="s">
        <v>136</v>
      </c>
      <c r="CW3" s="178" t="s">
        <v>135</v>
      </c>
      <c r="CX3" s="178" t="s">
        <v>134</v>
      </c>
      <c r="CY3" s="178" t="s">
        <v>133</v>
      </c>
      <c r="CZ3" s="178" t="s">
        <v>144</v>
      </c>
      <c r="DA3" s="178" t="s">
        <v>143</v>
      </c>
      <c r="DB3" s="178" t="s">
        <v>142</v>
      </c>
      <c r="DC3" s="178" t="s">
        <v>141</v>
      </c>
      <c r="DD3" s="178" t="s">
        <v>140</v>
      </c>
      <c r="DE3" s="178" t="s">
        <v>139</v>
      </c>
      <c r="DF3" s="178" t="s">
        <v>138</v>
      </c>
      <c r="DG3" s="178" t="s">
        <v>137</v>
      </c>
      <c r="DH3" s="178" t="s">
        <v>136</v>
      </c>
      <c r="DI3" s="178" t="s">
        <v>135</v>
      </c>
      <c r="DJ3" s="178" t="s">
        <v>134</v>
      </c>
      <c r="DK3" s="178" t="s">
        <v>133</v>
      </c>
      <c r="DL3" s="178" t="s">
        <v>144</v>
      </c>
      <c r="DM3" s="178" t="s">
        <v>143</v>
      </c>
      <c r="DN3" s="178" t="s">
        <v>142</v>
      </c>
      <c r="DO3" s="178" t="s">
        <v>141</v>
      </c>
      <c r="DP3" s="178" t="s">
        <v>140</v>
      </c>
      <c r="DQ3" s="178" t="s">
        <v>139</v>
      </c>
      <c r="DR3" s="178" t="s">
        <v>138</v>
      </c>
      <c r="DS3" s="178" t="s">
        <v>137</v>
      </c>
      <c r="DT3" s="178" t="s">
        <v>136</v>
      </c>
      <c r="DU3" s="178" t="s">
        <v>135</v>
      </c>
      <c r="DV3" s="178" t="s">
        <v>134</v>
      </c>
      <c r="DW3" s="178" t="s">
        <v>133</v>
      </c>
    </row>
    <row r="4" spans="1:127" x14ac:dyDescent="0.25">
      <c r="A4" s="160"/>
      <c r="B4" s="160"/>
      <c r="C4" s="159"/>
      <c r="D4" s="159"/>
      <c r="E4" s="160"/>
      <c r="F4" s="157"/>
      <c r="G4" s="160"/>
      <c r="H4" s="160"/>
      <c r="I4" s="160"/>
      <c r="J4" s="160"/>
      <c r="K4" s="160"/>
      <c r="L4" s="160"/>
      <c r="M4" s="160"/>
      <c r="N4" s="160"/>
      <c r="O4" s="160"/>
      <c r="P4" s="160"/>
    </row>
    <row r="5" spans="1:127" ht="14.25" customHeight="1" x14ac:dyDescent="0.25">
      <c r="A5" s="165" t="s">
        <v>132</v>
      </c>
      <c r="B5" s="169">
        <v>61</v>
      </c>
      <c r="C5" s="168" t="s">
        <v>173</v>
      </c>
      <c r="D5" s="173"/>
      <c r="E5" s="175"/>
      <c r="F5" s="174"/>
      <c r="G5" s="170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6"/>
      <c r="BL5" s="166"/>
      <c r="BM5" s="166"/>
      <c r="BN5" s="166"/>
      <c r="BO5" s="166"/>
      <c r="BP5" s="166"/>
      <c r="BQ5" s="166"/>
      <c r="BR5" s="166"/>
      <c r="BS5" s="166"/>
      <c r="BT5" s="166"/>
      <c r="BU5" s="166"/>
      <c r="BV5" s="166"/>
      <c r="BW5" s="166"/>
      <c r="BX5" s="166"/>
      <c r="BY5" s="166"/>
      <c r="BZ5" s="166"/>
      <c r="CA5" s="166"/>
      <c r="CB5" s="166"/>
      <c r="CC5" s="166"/>
      <c r="CD5" s="166"/>
      <c r="CE5" s="166"/>
      <c r="CF5" s="166"/>
      <c r="CG5" s="166"/>
      <c r="CH5" s="166"/>
      <c r="CI5" s="166"/>
      <c r="CJ5" s="166"/>
      <c r="CK5" s="166"/>
      <c r="CL5" s="166"/>
      <c r="CM5" s="166"/>
      <c r="CN5" s="166"/>
      <c r="CO5" s="166"/>
      <c r="CP5" s="166"/>
      <c r="CQ5" s="166"/>
      <c r="CR5" s="166"/>
      <c r="CS5" s="166"/>
      <c r="CT5" s="166"/>
      <c r="CU5" s="166"/>
      <c r="CV5" s="166"/>
      <c r="CW5" s="166"/>
      <c r="CX5" s="166"/>
      <c r="CY5" s="166"/>
      <c r="CZ5" s="166"/>
      <c r="DA5" s="166"/>
      <c r="DB5" s="166"/>
      <c r="DC5" s="166"/>
      <c r="DD5" s="166"/>
      <c r="DE5" s="166"/>
      <c r="DF5" s="166"/>
      <c r="DG5" s="166"/>
      <c r="DH5" s="166"/>
      <c r="DI5" s="166"/>
      <c r="DJ5" s="166"/>
      <c r="DK5" s="166"/>
      <c r="DL5" s="166"/>
      <c r="DM5" s="166"/>
      <c r="DN5" s="166"/>
      <c r="DO5" s="166"/>
      <c r="DP5" s="166"/>
      <c r="DQ5" s="166"/>
      <c r="DR5" s="166"/>
      <c r="DS5" s="166"/>
      <c r="DT5" s="166"/>
      <c r="DU5" s="166"/>
      <c r="DV5" s="166"/>
      <c r="DW5" s="166"/>
    </row>
    <row r="6" spans="1:127" ht="14.25" customHeight="1" x14ac:dyDescent="0.25">
      <c r="A6" s="165" t="s">
        <v>130</v>
      </c>
      <c r="B6" s="169">
        <v>105.5</v>
      </c>
      <c r="C6" s="168" t="s">
        <v>183</v>
      </c>
      <c r="D6" s="159"/>
      <c r="E6" s="164"/>
      <c r="F6" s="163"/>
      <c r="G6" s="161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67"/>
      <c r="AJ6" s="167"/>
      <c r="AK6" s="167"/>
      <c r="AL6" s="167"/>
      <c r="AM6" s="167"/>
      <c r="AN6" s="167"/>
      <c r="AO6" s="167"/>
      <c r="AP6" s="167"/>
      <c r="AQ6" s="167"/>
      <c r="AR6" s="167"/>
      <c r="AS6" s="167"/>
      <c r="AT6" s="167"/>
      <c r="AU6" s="167"/>
      <c r="AV6" s="167"/>
      <c r="AW6" s="167"/>
      <c r="AX6" s="167"/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67"/>
      <c r="BK6" s="167"/>
      <c r="BL6" s="167"/>
      <c r="BM6" s="167"/>
      <c r="BN6" s="167"/>
      <c r="BO6" s="167"/>
      <c r="BP6" s="167"/>
      <c r="BQ6" s="167"/>
      <c r="BR6" s="167"/>
      <c r="BS6" s="167"/>
      <c r="BT6" s="167"/>
      <c r="BU6" s="167"/>
      <c r="BV6" s="167"/>
      <c r="BW6" s="167"/>
      <c r="BX6" s="167"/>
      <c r="BY6" s="167"/>
      <c r="BZ6" s="167"/>
      <c r="CA6" s="167"/>
      <c r="CB6" s="167"/>
      <c r="CC6" s="167"/>
      <c r="CD6" s="167"/>
      <c r="CE6" s="167"/>
      <c r="CF6" s="167"/>
      <c r="CG6" s="167"/>
      <c r="CH6" s="167"/>
      <c r="CI6" s="167"/>
      <c r="CJ6" s="167"/>
      <c r="CK6" s="167"/>
      <c r="CL6" s="167"/>
      <c r="CM6" s="167"/>
      <c r="CN6" s="167"/>
      <c r="CO6" s="167"/>
      <c r="CP6" s="167"/>
      <c r="CQ6" s="167"/>
      <c r="CR6" s="167"/>
      <c r="CS6" s="167"/>
      <c r="CT6" s="167"/>
      <c r="CU6" s="167"/>
      <c r="CV6" s="167"/>
      <c r="CW6" s="167"/>
      <c r="CX6" s="167"/>
      <c r="CY6" s="167"/>
      <c r="CZ6" s="167"/>
      <c r="DA6" s="167"/>
      <c r="DB6" s="167"/>
      <c r="DC6" s="167"/>
      <c r="DD6" s="167"/>
      <c r="DE6" s="167"/>
      <c r="DF6" s="167"/>
      <c r="DG6" s="167"/>
      <c r="DH6" s="167"/>
      <c r="DI6" s="167"/>
      <c r="DJ6" s="167"/>
      <c r="DK6" s="167"/>
      <c r="DL6" s="167"/>
      <c r="DM6" s="167"/>
      <c r="DN6" s="167"/>
      <c r="DO6" s="167"/>
      <c r="DP6" s="167"/>
      <c r="DQ6" s="167"/>
      <c r="DR6" s="167"/>
      <c r="DS6" s="167"/>
      <c r="DT6" s="167"/>
      <c r="DU6" s="167"/>
      <c r="DV6" s="167"/>
      <c r="DW6" s="167"/>
    </row>
    <row r="7" spans="1:127" ht="14.25" customHeight="1" x14ac:dyDescent="0.25">
      <c r="A7" s="165" t="s">
        <v>129</v>
      </c>
      <c r="B7" s="169">
        <v>105.5</v>
      </c>
      <c r="C7" s="168" t="s">
        <v>182</v>
      </c>
      <c r="D7" s="159"/>
      <c r="E7" s="175"/>
      <c r="F7" s="174"/>
      <c r="G7" s="161"/>
      <c r="H7" s="166"/>
      <c r="I7" s="166"/>
      <c r="J7" s="166"/>
      <c r="K7" s="166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  <c r="AE7" s="167"/>
      <c r="AF7" s="167"/>
      <c r="AG7" s="167"/>
      <c r="AH7" s="167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7"/>
      <c r="BA7" s="167"/>
      <c r="BB7" s="167"/>
      <c r="BC7" s="167"/>
      <c r="BD7" s="167"/>
      <c r="BE7" s="167"/>
      <c r="BF7" s="167"/>
      <c r="BG7" s="167"/>
      <c r="BH7" s="167"/>
      <c r="BI7" s="167"/>
      <c r="BJ7" s="167"/>
      <c r="BK7" s="167"/>
      <c r="BL7" s="167"/>
      <c r="BM7" s="167"/>
      <c r="BN7" s="167"/>
      <c r="BO7" s="167"/>
      <c r="BP7" s="167"/>
      <c r="BQ7" s="167"/>
      <c r="BR7" s="167"/>
      <c r="BS7" s="167"/>
      <c r="BT7" s="167"/>
      <c r="BU7" s="167"/>
      <c r="BV7" s="167"/>
      <c r="BW7" s="167"/>
      <c r="BX7" s="167"/>
      <c r="BY7" s="167"/>
      <c r="BZ7" s="167"/>
      <c r="CA7" s="167"/>
      <c r="CB7" s="167"/>
      <c r="CC7" s="167"/>
      <c r="CD7" s="167"/>
      <c r="CE7" s="167"/>
      <c r="CF7" s="167"/>
      <c r="CG7" s="167"/>
      <c r="CH7" s="167"/>
      <c r="CI7" s="167"/>
      <c r="CJ7" s="167"/>
      <c r="CK7" s="167"/>
      <c r="CL7" s="167"/>
      <c r="CM7" s="167"/>
      <c r="CN7" s="167"/>
      <c r="CO7" s="167"/>
      <c r="CP7" s="167"/>
      <c r="CQ7" s="167"/>
      <c r="CR7" s="167"/>
      <c r="CS7" s="167"/>
      <c r="CT7" s="167"/>
      <c r="CU7" s="167"/>
      <c r="CV7" s="167"/>
      <c r="CW7" s="167"/>
      <c r="CX7" s="167"/>
      <c r="CY7" s="167"/>
      <c r="CZ7" s="167"/>
      <c r="DA7" s="167"/>
      <c r="DB7" s="167"/>
      <c r="DC7" s="167"/>
      <c r="DD7" s="167"/>
      <c r="DE7" s="167"/>
      <c r="DF7" s="167"/>
      <c r="DG7" s="167"/>
      <c r="DH7" s="167"/>
      <c r="DI7" s="167"/>
      <c r="DJ7" s="167"/>
      <c r="DK7" s="167"/>
      <c r="DL7" s="167"/>
      <c r="DM7" s="167"/>
      <c r="DN7" s="167"/>
      <c r="DO7" s="167"/>
      <c r="DP7" s="167"/>
      <c r="DQ7" s="167"/>
      <c r="DR7" s="167"/>
      <c r="DS7" s="167"/>
      <c r="DT7" s="167"/>
      <c r="DU7" s="167"/>
      <c r="DV7" s="167"/>
      <c r="DW7" s="167"/>
    </row>
    <row r="8" spans="1:127" ht="14.25" customHeight="1" x14ac:dyDescent="0.25">
      <c r="A8" s="165" t="s">
        <v>127</v>
      </c>
      <c r="B8" s="169">
        <v>61</v>
      </c>
      <c r="C8" s="168" t="s">
        <v>181</v>
      </c>
      <c r="D8" s="159"/>
      <c r="E8" s="164"/>
      <c r="F8" s="163"/>
      <c r="G8" s="161"/>
      <c r="H8" s="160"/>
      <c r="I8" s="160"/>
      <c r="J8" s="160"/>
      <c r="K8" s="160"/>
      <c r="L8" s="160"/>
      <c r="M8" s="160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7"/>
      <c r="AX8" s="167"/>
      <c r="AY8" s="167"/>
      <c r="AZ8" s="167"/>
      <c r="BA8" s="167"/>
      <c r="BB8" s="167"/>
      <c r="BC8" s="167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7"/>
      <c r="BO8" s="167"/>
      <c r="BP8" s="167"/>
      <c r="BQ8" s="167"/>
      <c r="BR8" s="167"/>
      <c r="BS8" s="167"/>
      <c r="BT8" s="167"/>
      <c r="BU8" s="167"/>
      <c r="BV8" s="167"/>
      <c r="BW8" s="167"/>
      <c r="BX8" s="167"/>
      <c r="BY8" s="167"/>
      <c r="BZ8" s="167"/>
      <c r="CA8" s="167"/>
      <c r="CB8" s="167"/>
      <c r="CC8" s="167"/>
      <c r="CD8" s="167"/>
      <c r="CE8" s="167"/>
      <c r="CF8" s="167"/>
      <c r="CG8" s="167"/>
      <c r="CH8" s="167"/>
      <c r="CI8" s="167"/>
      <c r="CJ8" s="167"/>
      <c r="CK8" s="167"/>
      <c r="CL8" s="167"/>
      <c r="CM8" s="167"/>
      <c r="CN8" s="167"/>
      <c r="CO8" s="167"/>
      <c r="CP8" s="167"/>
      <c r="CQ8" s="167"/>
      <c r="CR8" s="167"/>
      <c r="CS8" s="167"/>
      <c r="CT8" s="167"/>
      <c r="CU8" s="167"/>
      <c r="CV8" s="167"/>
      <c r="CW8" s="167"/>
      <c r="CX8" s="167"/>
      <c r="CY8" s="167"/>
      <c r="CZ8" s="167"/>
      <c r="DA8" s="167"/>
      <c r="DB8" s="167"/>
      <c r="DC8" s="167"/>
      <c r="DD8" s="167"/>
      <c r="DE8" s="167"/>
      <c r="DF8" s="167"/>
      <c r="DG8" s="167"/>
      <c r="DH8" s="167"/>
      <c r="DI8" s="167"/>
      <c r="DJ8" s="167"/>
      <c r="DK8" s="167"/>
      <c r="DL8" s="167"/>
      <c r="DM8" s="167"/>
      <c r="DN8" s="167"/>
      <c r="DO8" s="167"/>
      <c r="DP8" s="167"/>
      <c r="DQ8" s="167"/>
      <c r="DR8" s="167"/>
      <c r="DS8" s="167"/>
      <c r="DT8" s="167"/>
      <c r="DU8" s="167"/>
      <c r="DV8" s="167"/>
      <c r="DW8" s="167"/>
    </row>
    <row r="9" spans="1:127" ht="14.25" customHeight="1" x14ac:dyDescent="0.25">
      <c r="A9" s="165" t="s">
        <v>126</v>
      </c>
      <c r="B9" s="169">
        <v>106.5</v>
      </c>
      <c r="C9" s="168" t="s">
        <v>180</v>
      </c>
      <c r="D9" s="173"/>
      <c r="E9" s="175"/>
      <c r="F9" s="174"/>
      <c r="G9" s="170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6"/>
      <c r="BL9" s="166"/>
      <c r="BM9" s="166"/>
      <c r="BN9" s="166"/>
      <c r="BO9" s="166"/>
      <c r="BP9" s="166"/>
      <c r="BQ9" s="166"/>
      <c r="BR9" s="166"/>
      <c r="BS9" s="166"/>
      <c r="BT9" s="166"/>
      <c r="BU9" s="166"/>
      <c r="BV9" s="166"/>
      <c r="BW9" s="166"/>
      <c r="BX9" s="166"/>
      <c r="BY9" s="166"/>
      <c r="BZ9" s="166"/>
      <c r="CA9" s="166"/>
      <c r="CB9" s="166"/>
      <c r="CC9" s="166"/>
      <c r="CD9" s="166"/>
      <c r="CE9" s="166"/>
      <c r="CF9" s="166"/>
      <c r="CG9" s="166"/>
      <c r="CH9" s="166"/>
      <c r="CI9" s="166"/>
      <c r="CJ9" s="166"/>
      <c r="CK9" s="166"/>
      <c r="CL9" s="166"/>
      <c r="CM9" s="166"/>
      <c r="CN9" s="166"/>
      <c r="CO9" s="166"/>
      <c r="CP9" s="166"/>
      <c r="CQ9" s="166"/>
      <c r="CR9" s="166"/>
      <c r="CS9" s="166"/>
      <c r="CT9" s="166"/>
      <c r="CU9" s="166"/>
      <c r="CV9" s="166"/>
      <c r="CW9" s="166"/>
      <c r="CX9" s="166"/>
      <c r="CY9" s="166"/>
      <c r="CZ9" s="166"/>
      <c r="DA9" s="166"/>
      <c r="DB9" s="166"/>
      <c r="DC9" s="166"/>
      <c r="DD9" s="166"/>
      <c r="DE9" s="166"/>
      <c r="DF9" s="166"/>
      <c r="DG9" s="166"/>
      <c r="DH9" s="166"/>
      <c r="DI9" s="166"/>
      <c r="DJ9" s="166"/>
      <c r="DK9" s="166"/>
      <c r="DL9" s="166"/>
      <c r="DM9" s="166"/>
      <c r="DN9" s="166"/>
      <c r="DO9" s="166"/>
      <c r="DP9" s="166"/>
      <c r="DQ9" s="166"/>
      <c r="DR9" s="166"/>
      <c r="DS9" s="166"/>
      <c r="DT9" s="166"/>
      <c r="DU9" s="166"/>
      <c r="DV9" s="166"/>
      <c r="DW9" s="166"/>
    </row>
    <row r="10" spans="1:127" ht="14.25" customHeight="1" x14ac:dyDescent="0.25">
      <c r="A10" s="165" t="s">
        <v>124</v>
      </c>
      <c r="B10" s="169">
        <v>101.8</v>
      </c>
      <c r="C10" s="168" t="s">
        <v>179</v>
      </c>
      <c r="D10" s="173"/>
      <c r="E10" s="172"/>
      <c r="F10" s="171"/>
      <c r="G10" s="177"/>
      <c r="H10" s="176"/>
      <c r="I10" s="176"/>
      <c r="J10" s="176"/>
      <c r="K10" s="176"/>
      <c r="L10" s="176"/>
      <c r="M10" s="176"/>
      <c r="N10" s="176"/>
      <c r="O10" s="17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66"/>
      <c r="AT10" s="166"/>
      <c r="AU10" s="166"/>
      <c r="AV10" s="166"/>
      <c r="AW10" s="166"/>
      <c r="AX10" s="166"/>
      <c r="AY10" s="166"/>
      <c r="AZ10" s="166"/>
      <c r="BA10" s="166"/>
      <c r="BB10" s="166"/>
      <c r="BC10" s="166"/>
      <c r="BD10" s="166"/>
      <c r="BE10" s="166"/>
      <c r="BF10" s="166"/>
      <c r="BG10" s="166"/>
      <c r="BH10" s="166"/>
      <c r="BI10" s="166"/>
      <c r="BJ10" s="166"/>
      <c r="BK10" s="166"/>
      <c r="BL10" s="166"/>
      <c r="BM10" s="166"/>
      <c r="BN10" s="166"/>
      <c r="BO10" s="166"/>
      <c r="BP10" s="166"/>
      <c r="BQ10" s="166"/>
      <c r="BR10" s="166"/>
      <c r="BS10" s="166"/>
      <c r="BT10" s="166"/>
      <c r="BU10" s="166"/>
      <c r="BV10" s="166"/>
      <c r="BW10" s="166"/>
      <c r="BX10" s="166"/>
      <c r="BY10" s="166"/>
      <c r="BZ10" s="166"/>
      <c r="CA10" s="166"/>
      <c r="CB10" s="166"/>
      <c r="CC10" s="166"/>
      <c r="CD10" s="166"/>
      <c r="CE10" s="166"/>
      <c r="CF10" s="166"/>
      <c r="CG10" s="166"/>
      <c r="CH10" s="166"/>
      <c r="CI10" s="166"/>
      <c r="CJ10" s="166"/>
      <c r="CK10" s="166"/>
      <c r="CL10" s="166"/>
      <c r="CM10" s="166"/>
      <c r="CN10" s="166"/>
      <c r="CO10" s="166"/>
      <c r="CP10" s="166"/>
      <c r="CQ10" s="166"/>
      <c r="CR10" s="166"/>
      <c r="CS10" s="166"/>
      <c r="CT10" s="166"/>
      <c r="CU10" s="166"/>
      <c r="CV10" s="166"/>
      <c r="CW10" s="166"/>
      <c r="CX10" s="166"/>
      <c r="CY10" s="166"/>
      <c r="CZ10" s="166"/>
      <c r="DA10" s="166"/>
      <c r="DB10" s="166"/>
      <c r="DC10" s="166"/>
      <c r="DD10" s="166"/>
      <c r="DE10" s="166"/>
      <c r="DF10" s="166"/>
      <c r="DG10" s="166"/>
      <c r="DH10" s="166"/>
      <c r="DI10" s="166"/>
      <c r="DJ10" s="166"/>
      <c r="DK10" s="166"/>
      <c r="DL10" s="166"/>
      <c r="DM10" s="166"/>
      <c r="DN10" s="166"/>
      <c r="DO10" s="166"/>
      <c r="DP10" s="166"/>
      <c r="DQ10" s="166"/>
      <c r="DR10" s="166"/>
      <c r="DS10" s="166"/>
      <c r="DT10" s="166"/>
      <c r="DU10" s="166"/>
      <c r="DV10" s="166"/>
      <c r="DW10" s="166"/>
    </row>
    <row r="11" spans="1:127" ht="14.25" customHeight="1" x14ac:dyDescent="0.25">
      <c r="A11" s="165" t="s">
        <v>122</v>
      </c>
      <c r="B11" s="169">
        <v>100.5</v>
      </c>
      <c r="C11" s="168" t="s">
        <v>178</v>
      </c>
      <c r="D11" s="173"/>
      <c r="E11" s="175"/>
      <c r="F11" s="174"/>
      <c r="G11" s="170"/>
      <c r="H11" s="176"/>
      <c r="I11" s="176"/>
      <c r="J11" s="176"/>
      <c r="K11" s="176"/>
      <c r="L11" s="176"/>
      <c r="M11" s="176"/>
      <c r="N11" s="176"/>
      <c r="O11" s="17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66"/>
      <c r="BW11" s="166"/>
      <c r="BX11" s="166"/>
      <c r="BY11" s="166"/>
      <c r="BZ11" s="166"/>
      <c r="CA11" s="166"/>
      <c r="CB11" s="166"/>
      <c r="CC11" s="166"/>
      <c r="CD11" s="166"/>
      <c r="CE11" s="166"/>
      <c r="CF11" s="166"/>
      <c r="CG11" s="166"/>
      <c r="CH11" s="166"/>
      <c r="CI11" s="166"/>
      <c r="CJ11" s="166"/>
      <c r="CK11" s="166"/>
      <c r="CL11" s="166"/>
      <c r="CM11" s="166"/>
      <c r="CN11" s="166"/>
      <c r="CO11" s="166"/>
      <c r="CP11" s="166"/>
      <c r="CQ11" s="166"/>
      <c r="CR11" s="166"/>
      <c r="CS11" s="166"/>
      <c r="CT11" s="166"/>
      <c r="CU11" s="166"/>
      <c r="CV11" s="166"/>
      <c r="CW11" s="166"/>
      <c r="CX11" s="166"/>
      <c r="CY11" s="166"/>
      <c r="CZ11" s="166"/>
      <c r="DA11" s="166"/>
      <c r="DB11" s="166"/>
      <c r="DC11" s="166"/>
      <c r="DD11" s="166"/>
      <c r="DE11" s="166"/>
      <c r="DF11" s="166"/>
      <c r="DG11" s="166"/>
      <c r="DH11" s="166"/>
      <c r="DI11" s="166"/>
      <c r="DJ11" s="166"/>
      <c r="DK11" s="166"/>
      <c r="DL11" s="166"/>
      <c r="DM11" s="166"/>
      <c r="DN11" s="166"/>
      <c r="DO11" s="166"/>
      <c r="DP11" s="166"/>
      <c r="DQ11" s="166"/>
      <c r="DR11" s="166"/>
      <c r="DS11" s="166"/>
      <c r="DT11" s="166"/>
      <c r="DU11" s="166"/>
      <c r="DV11" s="166"/>
      <c r="DW11" s="166"/>
    </row>
    <row r="12" spans="1:127" ht="14.25" customHeight="1" x14ac:dyDescent="0.25">
      <c r="A12" s="165" t="s">
        <v>121</v>
      </c>
      <c r="B12" s="169">
        <v>133.6</v>
      </c>
      <c r="C12" s="168" t="s">
        <v>177</v>
      </c>
      <c r="D12" s="173"/>
      <c r="E12" s="175"/>
      <c r="F12" s="174"/>
      <c r="G12" s="170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66"/>
      <c r="AT12" s="166"/>
      <c r="AU12" s="166"/>
      <c r="AV12" s="166"/>
      <c r="AW12" s="166"/>
      <c r="AX12" s="166"/>
      <c r="AY12" s="166"/>
      <c r="AZ12" s="166"/>
      <c r="BA12" s="166"/>
      <c r="BB12" s="166"/>
      <c r="BC12" s="166"/>
      <c r="BD12" s="166"/>
      <c r="BE12" s="166"/>
      <c r="BF12" s="166"/>
      <c r="BG12" s="166"/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6"/>
      <c r="DO12" s="166"/>
      <c r="DP12" s="166"/>
      <c r="DQ12" s="166"/>
      <c r="DR12" s="166"/>
      <c r="DS12" s="166"/>
      <c r="DT12" s="166"/>
      <c r="DU12" s="166"/>
      <c r="DV12" s="166"/>
      <c r="DW12" s="166"/>
    </row>
    <row r="13" spans="1:127" ht="14.25" customHeight="1" x14ac:dyDescent="0.25">
      <c r="A13" s="165" t="s">
        <v>120</v>
      </c>
      <c r="B13" s="169">
        <v>100.9</v>
      </c>
      <c r="C13" s="168" t="s">
        <v>176</v>
      </c>
      <c r="D13" s="173"/>
      <c r="E13" s="175"/>
      <c r="F13" s="174"/>
      <c r="G13" s="170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6"/>
      <c r="CT13" s="166"/>
      <c r="CU13" s="166"/>
      <c r="CV13" s="166"/>
      <c r="CW13" s="166"/>
      <c r="CX13" s="166"/>
      <c r="CY13" s="166"/>
      <c r="CZ13" s="166"/>
      <c r="DA13" s="166"/>
      <c r="DB13" s="166"/>
      <c r="DC13" s="166"/>
      <c r="DD13" s="166"/>
      <c r="DE13" s="166"/>
      <c r="DF13" s="166"/>
      <c r="DG13" s="166"/>
      <c r="DH13" s="166"/>
      <c r="DI13" s="166"/>
      <c r="DJ13" s="166"/>
      <c r="DK13" s="166"/>
      <c r="DL13" s="166"/>
      <c r="DM13" s="166"/>
      <c r="DN13" s="166"/>
      <c r="DO13" s="166"/>
      <c r="DP13" s="166"/>
      <c r="DQ13" s="166"/>
      <c r="DR13" s="166"/>
      <c r="DS13" s="166"/>
      <c r="DT13" s="166"/>
      <c r="DU13" s="166"/>
      <c r="DV13" s="166"/>
      <c r="DW13" s="166"/>
    </row>
    <row r="14" spans="1:127" ht="14.25" customHeight="1" x14ac:dyDescent="0.25">
      <c r="A14" s="165" t="s">
        <v>118</v>
      </c>
      <c r="B14" s="169">
        <v>63</v>
      </c>
      <c r="C14" s="168" t="s">
        <v>175</v>
      </c>
      <c r="D14" s="159"/>
      <c r="E14" s="164"/>
      <c r="F14" s="163"/>
      <c r="G14" s="161"/>
      <c r="H14" s="167"/>
      <c r="I14" s="167"/>
      <c r="J14" s="167"/>
      <c r="K14" s="167"/>
      <c r="L14" s="167"/>
      <c r="M14" s="167"/>
      <c r="N14" s="167"/>
      <c r="O14" s="167"/>
      <c r="P14" s="167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66"/>
      <c r="AT14" s="166"/>
      <c r="AU14" s="166"/>
      <c r="AV14" s="166"/>
      <c r="AW14" s="166"/>
      <c r="AX14" s="166"/>
      <c r="AY14" s="166"/>
      <c r="AZ14" s="166"/>
      <c r="BA14" s="166"/>
      <c r="BB14" s="166"/>
      <c r="BC14" s="166"/>
      <c r="BD14" s="166"/>
      <c r="BE14" s="166"/>
      <c r="BF14" s="166"/>
      <c r="BG14" s="166"/>
      <c r="BH14" s="166"/>
      <c r="BI14" s="166"/>
      <c r="BJ14" s="166"/>
      <c r="BK14" s="166"/>
      <c r="BL14" s="166"/>
      <c r="BM14" s="166"/>
      <c r="BN14" s="166"/>
      <c r="BO14" s="166"/>
      <c r="BP14" s="166"/>
      <c r="BQ14" s="166"/>
      <c r="BR14" s="166"/>
      <c r="BS14" s="166"/>
      <c r="BT14" s="166"/>
      <c r="BU14" s="166"/>
      <c r="BV14" s="166"/>
      <c r="BW14" s="166"/>
      <c r="BX14" s="166"/>
      <c r="BY14" s="166"/>
      <c r="BZ14" s="166"/>
      <c r="CA14" s="166"/>
      <c r="CB14" s="166"/>
      <c r="CC14" s="166"/>
      <c r="CD14" s="166"/>
      <c r="CE14" s="166"/>
      <c r="CF14" s="166"/>
      <c r="CG14" s="166"/>
      <c r="CH14" s="166"/>
      <c r="CI14" s="166"/>
      <c r="CJ14" s="166"/>
      <c r="CK14" s="166"/>
      <c r="CL14" s="166"/>
      <c r="CM14" s="166"/>
      <c r="CN14" s="166"/>
      <c r="CO14" s="166"/>
      <c r="CP14" s="166"/>
      <c r="CQ14" s="166"/>
      <c r="CR14" s="166"/>
      <c r="CS14" s="166"/>
      <c r="CT14" s="166"/>
      <c r="CU14" s="166"/>
      <c r="CV14" s="166"/>
      <c r="CW14" s="166"/>
      <c r="CX14" s="166"/>
      <c r="CY14" s="166"/>
      <c r="CZ14" s="166"/>
      <c r="DA14" s="166"/>
      <c r="DB14" s="166"/>
      <c r="DC14" s="166"/>
      <c r="DD14" s="166"/>
      <c r="DE14" s="166"/>
      <c r="DF14" s="166"/>
      <c r="DG14" s="166"/>
      <c r="DH14" s="166"/>
      <c r="DI14" s="166"/>
      <c r="DJ14" s="166"/>
      <c r="DK14" s="166"/>
      <c r="DL14" s="166"/>
      <c r="DM14" s="166"/>
      <c r="DN14" s="166"/>
      <c r="DO14" s="166"/>
      <c r="DP14" s="166"/>
      <c r="DQ14" s="166"/>
      <c r="DR14" s="166"/>
      <c r="DS14" s="166"/>
      <c r="DT14" s="166"/>
      <c r="DU14" s="166"/>
      <c r="DV14" s="166"/>
      <c r="DW14" s="166"/>
    </row>
    <row r="15" spans="1:127" ht="14.25" customHeight="1" x14ac:dyDescent="0.25">
      <c r="A15" s="165" t="s">
        <v>116</v>
      </c>
      <c r="B15" s="169">
        <v>73.5</v>
      </c>
      <c r="C15" s="168" t="s">
        <v>174</v>
      </c>
      <c r="D15" s="173"/>
      <c r="E15" s="175"/>
      <c r="F15" s="174"/>
      <c r="G15" s="170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66"/>
      <c r="AT15" s="166"/>
      <c r="AU15" s="166"/>
      <c r="AV15" s="166"/>
      <c r="AW15" s="166"/>
      <c r="AX15" s="166"/>
      <c r="AY15" s="166"/>
      <c r="AZ15" s="166"/>
      <c r="BA15" s="166"/>
      <c r="BB15" s="166"/>
      <c r="BC15" s="166"/>
      <c r="BD15" s="166"/>
      <c r="BE15" s="166"/>
      <c r="BF15" s="166"/>
      <c r="BG15" s="166"/>
      <c r="BH15" s="166"/>
      <c r="BI15" s="166"/>
      <c r="BJ15" s="166"/>
      <c r="BK15" s="166"/>
      <c r="BL15" s="166"/>
      <c r="BM15" s="166"/>
      <c r="BN15" s="166"/>
      <c r="BO15" s="166"/>
      <c r="BP15" s="166"/>
      <c r="BQ15" s="166"/>
      <c r="BR15" s="166"/>
      <c r="BS15" s="166"/>
      <c r="BT15" s="166"/>
      <c r="BU15" s="166"/>
      <c r="BV15" s="166"/>
      <c r="BW15" s="166"/>
      <c r="BX15" s="166"/>
      <c r="BY15" s="166"/>
      <c r="BZ15" s="166"/>
      <c r="CA15" s="166"/>
      <c r="CB15" s="166"/>
      <c r="CC15" s="166"/>
      <c r="CD15" s="166"/>
      <c r="CE15" s="166"/>
      <c r="CF15" s="166"/>
      <c r="CG15" s="166"/>
      <c r="CH15" s="166"/>
      <c r="CI15" s="166"/>
      <c r="CJ15" s="166"/>
      <c r="CK15" s="166"/>
      <c r="CL15" s="166"/>
      <c r="CM15" s="166"/>
      <c r="CN15" s="166"/>
      <c r="CO15" s="166"/>
      <c r="CP15" s="166"/>
      <c r="CQ15" s="166"/>
      <c r="CR15" s="166"/>
      <c r="CS15" s="166"/>
      <c r="CT15" s="166"/>
      <c r="CU15" s="166"/>
      <c r="CV15" s="166"/>
      <c r="CW15" s="166"/>
      <c r="CX15" s="166"/>
      <c r="CY15" s="166"/>
      <c r="CZ15" s="166"/>
      <c r="DA15" s="166"/>
      <c r="DB15" s="166"/>
      <c r="DC15" s="166"/>
      <c r="DD15" s="166"/>
      <c r="DE15" s="166"/>
      <c r="DF15" s="166"/>
      <c r="DG15" s="166"/>
      <c r="DH15" s="166"/>
      <c r="DI15" s="166"/>
      <c r="DJ15" s="166"/>
      <c r="DK15" s="166"/>
      <c r="DL15" s="166"/>
      <c r="DM15" s="166"/>
      <c r="DN15" s="166"/>
      <c r="DO15" s="166"/>
      <c r="DP15" s="166"/>
      <c r="DQ15" s="166"/>
      <c r="DR15" s="166"/>
      <c r="DS15" s="166"/>
      <c r="DT15" s="166"/>
      <c r="DU15" s="166"/>
      <c r="DV15" s="166"/>
      <c r="DW15" s="166"/>
    </row>
    <row r="16" spans="1:127" ht="14.25" customHeight="1" x14ac:dyDescent="0.25">
      <c r="A16" s="165" t="s">
        <v>114</v>
      </c>
      <c r="B16" s="169">
        <v>73.5</v>
      </c>
      <c r="C16" s="168" t="s">
        <v>173</v>
      </c>
      <c r="D16" s="173"/>
      <c r="E16" s="172"/>
      <c r="F16" s="171"/>
      <c r="G16" s="170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6"/>
      <c r="BJ16" s="166"/>
      <c r="BK16" s="166"/>
      <c r="BL16" s="166"/>
      <c r="BM16" s="166"/>
      <c r="BN16" s="166"/>
      <c r="BO16" s="166"/>
      <c r="BP16" s="166"/>
      <c r="BQ16" s="166"/>
      <c r="BR16" s="166"/>
      <c r="BS16" s="166"/>
      <c r="BT16" s="166"/>
      <c r="BU16" s="166"/>
      <c r="BV16" s="166"/>
      <c r="BW16" s="166"/>
      <c r="BX16" s="166"/>
      <c r="BY16" s="166"/>
      <c r="BZ16" s="166"/>
      <c r="CA16" s="166"/>
      <c r="CB16" s="166"/>
      <c r="CC16" s="166"/>
      <c r="CD16" s="166"/>
      <c r="CE16" s="166"/>
      <c r="CF16" s="166"/>
      <c r="CG16" s="166"/>
      <c r="CH16" s="166"/>
      <c r="CI16" s="166"/>
      <c r="CJ16" s="166"/>
      <c r="CK16" s="166"/>
      <c r="CL16" s="166"/>
      <c r="CM16" s="166"/>
      <c r="CN16" s="166"/>
      <c r="CO16" s="166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6"/>
      <c r="DA16" s="166"/>
      <c r="DB16" s="166"/>
      <c r="DC16" s="166"/>
      <c r="DD16" s="166"/>
      <c r="DE16" s="166"/>
      <c r="DF16" s="166"/>
      <c r="DG16" s="166"/>
      <c r="DH16" s="166"/>
      <c r="DI16" s="166"/>
      <c r="DJ16" s="166"/>
      <c r="DK16" s="166"/>
      <c r="DL16" s="166"/>
      <c r="DM16" s="166"/>
      <c r="DN16" s="166"/>
      <c r="DO16" s="166"/>
      <c r="DP16" s="166"/>
      <c r="DQ16" s="166"/>
      <c r="DR16" s="166"/>
      <c r="DS16" s="166"/>
      <c r="DT16" s="166"/>
      <c r="DU16" s="166"/>
      <c r="DV16" s="166"/>
      <c r="DW16" s="166"/>
    </row>
    <row r="17" spans="1:127" ht="14.25" customHeight="1" x14ac:dyDescent="0.25">
      <c r="A17" s="165" t="s">
        <v>112</v>
      </c>
      <c r="B17" s="169">
        <v>73.5</v>
      </c>
      <c r="C17" s="168" t="s">
        <v>173</v>
      </c>
      <c r="D17" s="159"/>
      <c r="E17" s="164"/>
      <c r="F17" s="163"/>
      <c r="G17" s="161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166"/>
      <c r="BB17" s="166"/>
      <c r="BC17" s="166"/>
      <c r="BD17" s="166"/>
      <c r="BE17" s="166"/>
      <c r="BF17" s="166"/>
      <c r="BG17" s="166"/>
      <c r="BH17" s="166"/>
      <c r="BI17" s="166"/>
      <c r="BJ17" s="166"/>
      <c r="BK17" s="166"/>
      <c r="BL17" s="166"/>
      <c r="BM17" s="166"/>
      <c r="BN17" s="166"/>
      <c r="BO17" s="166"/>
      <c r="BP17" s="166"/>
      <c r="BQ17" s="166"/>
      <c r="BR17" s="166"/>
      <c r="BS17" s="166"/>
      <c r="BT17" s="166"/>
      <c r="BU17" s="166"/>
      <c r="BV17" s="166"/>
      <c r="BW17" s="166"/>
      <c r="BX17" s="166"/>
      <c r="BY17" s="166"/>
      <c r="BZ17" s="166"/>
      <c r="CA17" s="166"/>
      <c r="CB17" s="166"/>
      <c r="CC17" s="166"/>
      <c r="CD17" s="166"/>
      <c r="CE17" s="166"/>
      <c r="CF17" s="166"/>
      <c r="CG17" s="166"/>
      <c r="CH17" s="166"/>
      <c r="CI17" s="166"/>
      <c r="CJ17" s="166"/>
      <c r="CK17" s="166"/>
      <c r="CL17" s="166"/>
      <c r="CM17" s="166"/>
      <c r="CN17" s="166"/>
      <c r="CO17" s="166"/>
      <c r="CP17" s="166"/>
      <c r="CQ17" s="166"/>
      <c r="CR17" s="166"/>
      <c r="CS17" s="166"/>
      <c r="CT17" s="166"/>
      <c r="CU17" s="166"/>
      <c r="CV17" s="166"/>
      <c r="CW17" s="166"/>
      <c r="CX17" s="166"/>
      <c r="CY17" s="166"/>
      <c r="CZ17" s="166"/>
      <c r="DA17" s="166"/>
      <c r="DB17" s="166"/>
      <c r="DC17" s="166"/>
      <c r="DD17" s="166"/>
      <c r="DE17" s="166"/>
      <c r="DF17" s="166"/>
      <c r="DG17" s="166"/>
      <c r="DH17" s="166"/>
      <c r="DI17" s="166"/>
      <c r="DJ17" s="166"/>
      <c r="DK17" s="166"/>
      <c r="DL17" s="166"/>
      <c r="DM17" s="166"/>
      <c r="DN17" s="166"/>
      <c r="DO17" s="166"/>
      <c r="DP17" s="166"/>
      <c r="DQ17" s="166"/>
      <c r="DR17" s="166"/>
      <c r="DS17" s="166"/>
      <c r="DT17" s="166"/>
      <c r="DU17" s="166"/>
      <c r="DV17" s="166"/>
      <c r="DW17" s="166"/>
    </row>
    <row r="18" spans="1:127" ht="14.25" customHeight="1" x14ac:dyDescent="0.25">
      <c r="A18" s="165" t="s">
        <v>109</v>
      </c>
      <c r="B18" s="169">
        <v>114.8</v>
      </c>
      <c r="C18" s="168" t="s">
        <v>173</v>
      </c>
      <c r="D18" s="159"/>
      <c r="E18" s="164"/>
      <c r="F18" s="163"/>
      <c r="G18" s="161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6"/>
      <c r="BK18" s="166"/>
      <c r="BL18" s="166"/>
      <c r="BM18" s="166"/>
      <c r="BN18" s="166"/>
      <c r="BO18" s="166"/>
      <c r="BP18" s="166"/>
      <c r="BQ18" s="166"/>
      <c r="BR18" s="166"/>
      <c r="BS18" s="166"/>
      <c r="BT18" s="166"/>
      <c r="BU18" s="166"/>
      <c r="BV18" s="166"/>
      <c r="BW18" s="166"/>
      <c r="BX18" s="166"/>
      <c r="BY18" s="166"/>
      <c r="BZ18" s="166"/>
      <c r="CA18" s="166"/>
      <c r="CB18" s="166"/>
      <c r="CC18" s="166"/>
      <c r="CD18" s="166"/>
      <c r="CE18" s="166"/>
      <c r="CF18" s="166"/>
      <c r="CG18" s="166"/>
      <c r="CH18" s="166"/>
      <c r="CI18" s="166"/>
      <c r="CJ18" s="166"/>
      <c r="CK18" s="166"/>
      <c r="CL18" s="166"/>
      <c r="CM18" s="166"/>
      <c r="CN18" s="166"/>
      <c r="CO18" s="166"/>
      <c r="CP18" s="166"/>
      <c r="CQ18" s="166"/>
      <c r="CR18" s="166"/>
      <c r="CS18" s="166"/>
      <c r="CT18" s="166"/>
      <c r="CU18" s="166"/>
      <c r="CV18" s="166"/>
      <c r="CW18" s="166"/>
      <c r="CX18" s="166"/>
      <c r="CY18" s="166"/>
      <c r="CZ18" s="166"/>
      <c r="DA18" s="166"/>
      <c r="DB18" s="166"/>
      <c r="DC18" s="166"/>
      <c r="DD18" s="166"/>
      <c r="DE18" s="166"/>
      <c r="DF18" s="166"/>
      <c r="DG18" s="166"/>
      <c r="DH18" s="166"/>
      <c r="DI18" s="166"/>
      <c r="DJ18" s="166"/>
      <c r="DK18" s="166"/>
      <c r="DL18" s="166"/>
      <c r="DM18" s="166"/>
      <c r="DN18" s="166"/>
      <c r="DO18" s="166"/>
      <c r="DP18" s="166"/>
      <c r="DQ18" s="166"/>
      <c r="DR18" s="166"/>
      <c r="DS18" s="166"/>
      <c r="DT18" s="166"/>
      <c r="DU18" s="166"/>
      <c r="DV18" s="166"/>
      <c r="DW18" s="166"/>
    </row>
    <row r="19" spans="1:127" ht="14.25" customHeight="1" x14ac:dyDescent="0.25">
      <c r="A19" s="165" t="s">
        <v>107</v>
      </c>
      <c r="B19" s="169">
        <v>105.5</v>
      </c>
      <c r="C19" s="168" t="s">
        <v>173</v>
      </c>
      <c r="D19" s="159"/>
      <c r="E19" s="164"/>
      <c r="F19" s="163"/>
      <c r="G19" s="161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166"/>
      <c r="BB19" s="166"/>
      <c r="BC19" s="166"/>
      <c r="BD19" s="166"/>
      <c r="BE19" s="166"/>
      <c r="BF19" s="166"/>
      <c r="BG19" s="166"/>
      <c r="BH19" s="166"/>
      <c r="BI19" s="166"/>
      <c r="BJ19" s="166"/>
      <c r="BK19" s="166"/>
      <c r="BL19" s="166"/>
      <c r="BM19" s="166"/>
      <c r="BN19" s="166"/>
      <c r="BO19" s="166"/>
      <c r="BP19" s="166"/>
      <c r="BQ19" s="166"/>
      <c r="BR19" s="166"/>
      <c r="BS19" s="166"/>
      <c r="BT19" s="166"/>
      <c r="BU19" s="166"/>
      <c r="BV19" s="166"/>
      <c r="BW19" s="166"/>
      <c r="BX19" s="166"/>
      <c r="BY19" s="166"/>
      <c r="BZ19" s="166"/>
      <c r="CA19" s="166"/>
      <c r="CB19" s="166"/>
      <c r="CC19" s="166"/>
      <c r="CD19" s="166"/>
      <c r="CE19" s="166"/>
      <c r="CF19" s="166"/>
      <c r="CG19" s="166"/>
      <c r="CH19" s="166"/>
      <c r="CI19" s="166"/>
      <c r="CJ19" s="166"/>
      <c r="CK19" s="166"/>
      <c r="CL19" s="166"/>
      <c r="CM19" s="166"/>
      <c r="CN19" s="166"/>
      <c r="CO19" s="166"/>
      <c r="CP19" s="166"/>
      <c r="CQ19" s="166"/>
      <c r="CR19" s="166"/>
      <c r="CS19" s="166"/>
      <c r="CT19" s="166"/>
      <c r="CU19" s="166"/>
      <c r="CV19" s="166"/>
      <c r="CW19" s="166"/>
      <c r="CX19" s="166"/>
      <c r="CY19" s="166"/>
      <c r="CZ19" s="166"/>
      <c r="DA19" s="166"/>
      <c r="DB19" s="166"/>
      <c r="DC19" s="166"/>
      <c r="DD19" s="166"/>
      <c r="DE19" s="166"/>
      <c r="DF19" s="166"/>
      <c r="DG19" s="166"/>
      <c r="DH19" s="166"/>
      <c r="DI19" s="166"/>
      <c r="DJ19" s="166"/>
      <c r="DK19" s="166"/>
      <c r="DL19" s="166"/>
      <c r="DM19" s="166"/>
      <c r="DN19" s="166"/>
      <c r="DO19" s="166"/>
      <c r="DP19" s="166"/>
      <c r="DQ19" s="166"/>
      <c r="DR19" s="166"/>
      <c r="DS19" s="166"/>
      <c r="DT19" s="166"/>
      <c r="DU19" s="166"/>
      <c r="DV19" s="166"/>
      <c r="DW19" s="166"/>
    </row>
    <row r="20" spans="1:127" ht="15.75" customHeight="1" x14ac:dyDescent="0.25">
      <c r="A20" s="165"/>
      <c r="B20" s="157"/>
      <c r="C20" s="159"/>
      <c r="D20" s="159"/>
      <c r="E20" s="164"/>
      <c r="F20" s="163"/>
      <c r="G20" s="161"/>
      <c r="H20" s="160"/>
      <c r="I20" s="160"/>
      <c r="J20" s="160"/>
      <c r="K20" s="160"/>
      <c r="L20" s="160"/>
      <c r="M20" s="160"/>
      <c r="N20" s="160"/>
      <c r="O20" s="160"/>
      <c r="P20" s="160"/>
    </row>
    <row r="21" spans="1:127" ht="15.75" customHeight="1" x14ac:dyDescent="0.25">
      <c r="A21" s="160"/>
      <c r="B21" s="160"/>
      <c r="C21" s="159"/>
      <c r="D21" s="159"/>
      <c r="E21" s="158" t="s">
        <v>192</v>
      </c>
      <c r="F21" s="157"/>
      <c r="G21" s="162">
        <f t="shared" ref="G21:AL21" si="0">SUM(G5:G20)</f>
        <v>0</v>
      </c>
      <c r="H21" s="162">
        <f t="shared" si="0"/>
        <v>0</v>
      </c>
      <c r="I21" s="162">
        <f t="shared" si="0"/>
        <v>0</v>
      </c>
      <c r="J21" s="162">
        <f t="shared" si="0"/>
        <v>0</v>
      </c>
      <c r="K21" s="162">
        <f t="shared" si="0"/>
        <v>0</v>
      </c>
      <c r="L21" s="162">
        <f t="shared" si="0"/>
        <v>0</v>
      </c>
      <c r="M21" s="162">
        <f t="shared" si="0"/>
        <v>0</v>
      </c>
      <c r="N21" s="162">
        <f t="shared" si="0"/>
        <v>0</v>
      </c>
      <c r="O21" s="162">
        <f t="shared" si="0"/>
        <v>0</v>
      </c>
      <c r="P21" s="162">
        <f t="shared" si="0"/>
        <v>0</v>
      </c>
      <c r="Q21" s="162">
        <f t="shared" si="0"/>
        <v>0</v>
      </c>
      <c r="R21" s="162">
        <f t="shared" si="0"/>
        <v>0</v>
      </c>
      <c r="S21" s="162">
        <f t="shared" si="0"/>
        <v>0</v>
      </c>
      <c r="T21" s="162">
        <f t="shared" si="0"/>
        <v>0</v>
      </c>
      <c r="U21" s="162">
        <f t="shared" si="0"/>
        <v>0</v>
      </c>
      <c r="V21" s="162">
        <f t="shared" si="0"/>
        <v>0</v>
      </c>
      <c r="W21" s="162">
        <f t="shared" si="0"/>
        <v>0</v>
      </c>
      <c r="X21" s="162">
        <f t="shared" si="0"/>
        <v>0</v>
      </c>
      <c r="Y21" s="162">
        <f t="shared" si="0"/>
        <v>0</v>
      </c>
      <c r="Z21" s="162">
        <f t="shared" si="0"/>
        <v>0</v>
      </c>
      <c r="AA21" s="162">
        <f t="shared" si="0"/>
        <v>0</v>
      </c>
      <c r="AB21" s="162">
        <f t="shared" si="0"/>
        <v>0</v>
      </c>
      <c r="AC21" s="162">
        <f t="shared" si="0"/>
        <v>0</v>
      </c>
      <c r="AD21" s="162">
        <f t="shared" si="0"/>
        <v>0</v>
      </c>
      <c r="AE21" s="162">
        <f t="shared" si="0"/>
        <v>0</v>
      </c>
      <c r="AF21" s="162">
        <f t="shared" si="0"/>
        <v>0</v>
      </c>
      <c r="AG21" s="162">
        <f t="shared" si="0"/>
        <v>0</v>
      </c>
      <c r="AH21" s="162">
        <f t="shared" si="0"/>
        <v>0</v>
      </c>
      <c r="AI21" s="162">
        <f t="shared" si="0"/>
        <v>0</v>
      </c>
      <c r="AJ21" s="162">
        <f t="shared" si="0"/>
        <v>0</v>
      </c>
      <c r="AK21" s="162">
        <f t="shared" si="0"/>
        <v>0</v>
      </c>
      <c r="AL21" s="162">
        <f t="shared" si="0"/>
        <v>0</v>
      </c>
      <c r="AM21" s="162">
        <f t="shared" ref="AM21:BR21" si="1">SUM(AM5:AM20)</f>
        <v>0</v>
      </c>
      <c r="AN21" s="162">
        <f t="shared" si="1"/>
        <v>0</v>
      </c>
      <c r="AO21" s="162">
        <f t="shared" si="1"/>
        <v>0</v>
      </c>
      <c r="AP21" s="162">
        <f t="shared" si="1"/>
        <v>0</v>
      </c>
      <c r="AQ21" s="162">
        <f t="shared" si="1"/>
        <v>0</v>
      </c>
      <c r="AR21" s="162">
        <f t="shared" si="1"/>
        <v>0</v>
      </c>
      <c r="AS21" s="162">
        <f t="shared" si="1"/>
        <v>0</v>
      </c>
      <c r="AT21" s="162">
        <f t="shared" si="1"/>
        <v>0</v>
      </c>
      <c r="AU21" s="162">
        <f t="shared" si="1"/>
        <v>0</v>
      </c>
      <c r="AV21" s="162">
        <f t="shared" si="1"/>
        <v>0</v>
      </c>
      <c r="AW21" s="162">
        <f t="shared" si="1"/>
        <v>0</v>
      </c>
      <c r="AX21" s="162">
        <f t="shared" si="1"/>
        <v>0</v>
      </c>
      <c r="AY21" s="162">
        <f t="shared" si="1"/>
        <v>0</v>
      </c>
      <c r="AZ21" s="162">
        <f t="shared" si="1"/>
        <v>0</v>
      </c>
      <c r="BA21" s="162">
        <f t="shared" si="1"/>
        <v>0</v>
      </c>
      <c r="BB21" s="162">
        <f t="shared" si="1"/>
        <v>0</v>
      </c>
      <c r="BC21" s="162">
        <f t="shared" si="1"/>
        <v>0</v>
      </c>
      <c r="BD21" s="162">
        <f t="shared" si="1"/>
        <v>0</v>
      </c>
      <c r="BE21" s="162">
        <f t="shared" si="1"/>
        <v>0</v>
      </c>
      <c r="BF21" s="162">
        <f t="shared" si="1"/>
        <v>0</v>
      </c>
      <c r="BG21" s="162">
        <f t="shared" si="1"/>
        <v>0</v>
      </c>
      <c r="BH21" s="162">
        <f t="shared" si="1"/>
        <v>0</v>
      </c>
      <c r="BI21" s="162">
        <f t="shared" si="1"/>
        <v>0</v>
      </c>
      <c r="BJ21" s="162">
        <f t="shared" si="1"/>
        <v>0</v>
      </c>
      <c r="BK21" s="162">
        <f t="shared" si="1"/>
        <v>0</v>
      </c>
      <c r="BL21" s="162">
        <f t="shared" si="1"/>
        <v>0</v>
      </c>
      <c r="BM21" s="162">
        <f t="shared" si="1"/>
        <v>0</v>
      </c>
      <c r="BN21" s="162">
        <f t="shared" si="1"/>
        <v>0</v>
      </c>
      <c r="BO21" s="162">
        <f t="shared" si="1"/>
        <v>0</v>
      </c>
      <c r="BP21" s="162">
        <f t="shared" si="1"/>
        <v>0</v>
      </c>
      <c r="BQ21" s="162">
        <f t="shared" si="1"/>
        <v>0</v>
      </c>
      <c r="BR21" s="162">
        <f t="shared" si="1"/>
        <v>0</v>
      </c>
      <c r="BS21" s="162">
        <f t="shared" ref="BS21:CX21" si="2">SUM(BS5:BS20)</f>
        <v>0</v>
      </c>
      <c r="BT21" s="162">
        <f t="shared" si="2"/>
        <v>0</v>
      </c>
      <c r="BU21" s="162">
        <f t="shared" si="2"/>
        <v>0</v>
      </c>
      <c r="BV21" s="162">
        <f t="shared" si="2"/>
        <v>0</v>
      </c>
      <c r="BW21" s="162">
        <f t="shared" si="2"/>
        <v>0</v>
      </c>
      <c r="BX21" s="162">
        <f t="shared" si="2"/>
        <v>0</v>
      </c>
      <c r="BY21" s="162">
        <f t="shared" si="2"/>
        <v>0</v>
      </c>
      <c r="BZ21" s="162">
        <f t="shared" si="2"/>
        <v>0</v>
      </c>
      <c r="CA21" s="162">
        <f t="shared" si="2"/>
        <v>0</v>
      </c>
      <c r="CB21" s="162">
        <f t="shared" si="2"/>
        <v>0</v>
      </c>
      <c r="CC21" s="162">
        <f t="shared" si="2"/>
        <v>0</v>
      </c>
      <c r="CD21" s="162">
        <f t="shared" si="2"/>
        <v>0</v>
      </c>
      <c r="CE21" s="162">
        <f t="shared" si="2"/>
        <v>0</v>
      </c>
      <c r="CF21" s="162">
        <f t="shared" si="2"/>
        <v>0</v>
      </c>
      <c r="CG21" s="162">
        <f t="shared" si="2"/>
        <v>0</v>
      </c>
      <c r="CH21" s="162">
        <f t="shared" si="2"/>
        <v>0</v>
      </c>
      <c r="CI21" s="162">
        <f t="shared" si="2"/>
        <v>0</v>
      </c>
      <c r="CJ21" s="162">
        <f t="shared" si="2"/>
        <v>0</v>
      </c>
      <c r="CK21" s="162">
        <f t="shared" si="2"/>
        <v>0</v>
      </c>
      <c r="CL21" s="162">
        <f t="shared" si="2"/>
        <v>0</v>
      </c>
      <c r="CM21" s="162">
        <f t="shared" si="2"/>
        <v>0</v>
      </c>
      <c r="CN21" s="162">
        <f t="shared" si="2"/>
        <v>0</v>
      </c>
      <c r="CO21" s="162">
        <f t="shared" si="2"/>
        <v>0</v>
      </c>
      <c r="CP21" s="162">
        <f t="shared" si="2"/>
        <v>0</v>
      </c>
      <c r="CQ21" s="162">
        <f t="shared" si="2"/>
        <v>0</v>
      </c>
      <c r="CR21" s="162">
        <f t="shared" si="2"/>
        <v>0</v>
      </c>
      <c r="CS21" s="162">
        <f t="shared" si="2"/>
        <v>0</v>
      </c>
      <c r="CT21" s="162">
        <f t="shared" si="2"/>
        <v>0</v>
      </c>
      <c r="CU21" s="162">
        <f t="shared" si="2"/>
        <v>0</v>
      </c>
      <c r="CV21" s="162">
        <f t="shared" si="2"/>
        <v>0</v>
      </c>
      <c r="CW21" s="162">
        <f t="shared" si="2"/>
        <v>0</v>
      </c>
      <c r="CX21" s="162">
        <f t="shared" si="2"/>
        <v>0</v>
      </c>
      <c r="CY21" s="162">
        <f t="shared" ref="CY21:DJ21" si="3">SUM(CY5:CY20)</f>
        <v>0</v>
      </c>
      <c r="CZ21" s="162">
        <f t="shared" si="3"/>
        <v>0</v>
      </c>
      <c r="DA21" s="162">
        <f t="shared" si="3"/>
        <v>0</v>
      </c>
      <c r="DB21" s="162">
        <f t="shared" si="3"/>
        <v>0</v>
      </c>
      <c r="DC21" s="162">
        <f t="shared" si="3"/>
        <v>0</v>
      </c>
      <c r="DD21" s="162">
        <f t="shared" si="3"/>
        <v>0</v>
      </c>
      <c r="DE21" s="162">
        <f t="shared" si="3"/>
        <v>0</v>
      </c>
      <c r="DF21" s="162">
        <f t="shared" si="3"/>
        <v>0</v>
      </c>
      <c r="DG21" s="162">
        <f t="shared" si="3"/>
        <v>0</v>
      </c>
      <c r="DH21" s="162">
        <f t="shared" si="3"/>
        <v>0</v>
      </c>
      <c r="DI21" s="162">
        <f t="shared" si="3"/>
        <v>0</v>
      </c>
      <c r="DJ21" s="162">
        <f t="shared" si="3"/>
        <v>0</v>
      </c>
      <c r="DK21" s="162">
        <f t="shared" ref="DK21:DW21" si="4">SUM(DK5:DK20)</f>
        <v>0</v>
      </c>
      <c r="DL21" s="162">
        <f t="shared" si="4"/>
        <v>0</v>
      </c>
      <c r="DM21" s="162">
        <f t="shared" si="4"/>
        <v>0</v>
      </c>
      <c r="DN21" s="162">
        <f t="shared" si="4"/>
        <v>0</v>
      </c>
      <c r="DO21" s="162">
        <f t="shared" si="4"/>
        <v>0</v>
      </c>
      <c r="DP21" s="162">
        <f t="shared" si="4"/>
        <v>0</v>
      </c>
      <c r="DQ21" s="162">
        <f t="shared" si="4"/>
        <v>0</v>
      </c>
      <c r="DR21" s="162">
        <f t="shared" si="4"/>
        <v>0</v>
      </c>
      <c r="DS21" s="162">
        <f t="shared" si="4"/>
        <v>0</v>
      </c>
      <c r="DT21" s="162">
        <f t="shared" si="4"/>
        <v>0</v>
      </c>
      <c r="DU21" s="162">
        <f t="shared" si="4"/>
        <v>0</v>
      </c>
      <c r="DV21" s="162">
        <f t="shared" si="4"/>
        <v>0</v>
      </c>
      <c r="DW21" s="162">
        <f t="shared" si="4"/>
        <v>0</v>
      </c>
    </row>
    <row r="22" spans="1:127" ht="15.75" customHeight="1" x14ac:dyDescent="0.25">
      <c r="A22" s="160"/>
      <c r="B22" s="160"/>
      <c r="C22" s="159"/>
      <c r="D22" s="159"/>
      <c r="E22" s="160"/>
      <c r="F22" s="157"/>
      <c r="G22" s="161"/>
      <c r="H22" s="160"/>
      <c r="I22" s="160"/>
      <c r="J22" s="160"/>
      <c r="K22" s="160"/>
      <c r="L22" s="160"/>
      <c r="M22" s="160"/>
      <c r="N22" s="160"/>
      <c r="O22" s="160"/>
      <c r="P22" s="160"/>
    </row>
    <row r="23" spans="1:127" ht="15.75" customHeight="1" x14ac:dyDescent="0.25">
      <c r="A23" s="160"/>
      <c r="B23" s="160"/>
      <c r="C23" s="159"/>
      <c r="D23" s="159"/>
      <c r="E23" s="158" t="s">
        <v>191</v>
      </c>
      <c r="F23" s="157"/>
      <c r="G23" s="156"/>
      <c r="H23" s="156">
        <f t="shared" ref="H23:AM23" si="5">H21*1.2</f>
        <v>0</v>
      </c>
      <c r="I23" s="156">
        <f t="shared" si="5"/>
        <v>0</v>
      </c>
      <c r="J23" s="156">
        <f t="shared" si="5"/>
        <v>0</v>
      </c>
      <c r="K23" s="156">
        <f t="shared" si="5"/>
        <v>0</v>
      </c>
      <c r="L23" s="156">
        <f t="shared" si="5"/>
        <v>0</v>
      </c>
      <c r="M23" s="156">
        <f t="shared" si="5"/>
        <v>0</v>
      </c>
      <c r="N23" s="156">
        <f t="shared" si="5"/>
        <v>0</v>
      </c>
      <c r="O23" s="156">
        <f t="shared" si="5"/>
        <v>0</v>
      </c>
      <c r="P23" s="156">
        <f t="shared" si="5"/>
        <v>0</v>
      </c>
      <c r="Q23" s="156">
        <f t="shared" si="5"/>
        <v>0</v>
      </c>
      <c r="R23" s="156">
        <f t="shared" si="5"/>
        <v>0</v>
      </c>
      <c r="S23" s="156">
        <f t="shared" si="5"/>
        <v>0</v>
      </c>
      <c r="T23" s="156">
        <f t="shared" si="5"/>
        <v>0</v>
      </c>
      <c r="U23" s="156">
        <f t="shared" si="5"/>
        <v>0</v>
      </c>
      <c r="V23" s="156">
        <f t="shared" si="5"/>
        <v>0</v>
      </c>
      <c r="W23" s="156">
        <f t="shared" si="5"/>
        <v>0</v>
      </c>
      <c r="X23" s="156">
        <f t="shared" si="5"/>
        <v>0</v>
      </c>
      <c r="Y23" s="156">
        <f t="shared" si="5"/>
        <v>0</v>
      </c>
      <c r="Z23" s="156">
        <f t="shared" si="5"/>
        <v>0</v>
      </c>
      <c r="AA23" s="156">
        <f t="shared" si="5"/>
        <v>0</v>
      </c>
      <c r="AB23" s="156">
        <f t="shared" si="5"/>
        <v>0</v>
      </c>
      <c r="AC23" s="156">
        <f t="shared" si="5"/>
        <v>0</v>
      </c>
      <c r="AD23" s="156">
        <f t="shared" si="5"/>
        <v>0</v>
      </c>
      <c r="AE23" s="156">
        <f t="shared" si="5"/>
        <v>0</v>
      </c>
      <c r="AF23" s="156">
        <f t="shared" si="5"/>
        <v>0</v>
      </c>
      <c r="AG23" s="156">
        <f t="shared" si="5"/>
        <v>0</v>
      </c>
      <c r="AH23" s="156">
        <f t="shared" si="5"/>
        <v>0</v>
      </c>
      <c r="AI23" s="156">
        <f t="shared" si="5"/>
        <v>0</v>
      </c>
      <c r="AJ23" s="156">
        <f t="shared" si="5"/>
        <v>0</v>
      </c>
      <c r="AK23" s="156">
        <f t="shared" si="5"/>
        <v>0</v>
      </c>
      <c r="AL23" s="156">
        <f t="shared" si="5"/>
        <v>0</v>
      </c>
      <c r="AM23" s="156">
        <f t="shared" si="5"/>
        <v>0</v>
      </c>
      <c r="AN23" s="156">
        <f t="shared" ref="AN23:BS23" si="6">AN21*1.2</f>
        <v>0</v>
      </c>
      <c r="AO23" s="156">
        <f t="shared" si="6"/>
        <v>0</v>
      </c>
      <c r="AP23" s="156">
        <f t="shared" si="6"/>
        <v>0</v>
      </c>
      <c r="AQ23" s="156">
        <f t="shared" si="6"/>
        <v>0</v>
      </c>
      <c r="AR23" s="156">
        <f t="shared" si="6"/>
        <v>0</v>
      </c>
      <c r="AS23" s="156">
        <f t="shared" si="6"/>
        <v>0</v>
      </c>
      <c r="AT23" s="156">
        <f t="shared" si="6"/>
        <v>0</v>
      </c>
      <c r="AU23" s="156">
        <f t="shared" si="6"/>
        <v>0</v>
      </c>
      <c r="AV23" s="156">
        <f t="shared" si="6"/>
        <v>0</v>
      </c>
      <c r="AW23" s="156">
        <f t="shared" si="6"/>
        <v>0</v>
      </c>
      <c r="AX23" s="156">
        <f t="shared" si="6"/>
        <v>0</v>
      </c>
      <c r="AY23" s="156">
        <f t="shared" si="6"/>
        <v>0</v>
      </c>
      <c r="AZ23" s="156">
        <f t="shared" si="6"/>
        <v>0</v>
      </c>
      <c r="BA23" s="156">
        <f t="shared" si="6"/>
        <v>0</v>
      </c>
      <c r="BB23" s="156">
        <f t="shared" si="6"/>
        <v>0</v>
      </c>
      <c r="BC23" s="156">
        <f t="shared" si="6"/>
        <v>0</v>
      </c>
      <c r="BD23" s="156">
        <f t="shared" si="6"/>
        <v>0</v>
      </c>
      <c r="BE23" s="156">
        <f t="shared" si="6"/>
        <v>0</v>
      </c>
      <c r="BF23" s="156">
        <f t="shared" si="6"/>
        <v>0</v>
      </c>
      <c r="BG23" s="156">
        <f t="shared" si="6"/>
        <v>0</v>
      </c>
      <c r="BH23" s="156">
        <f t="shared" si="6"/>
        <v>0</v>
      </c>
      <c r="BI23" s="156">
        <f t="shared" si="6"/>
        <v>0</v>
      </c>
      <c r="BJ23" s="156">
        <f t="shared" si="6"/>
        <v>0</v>
      </c>
      <c r="BK23" s="156">
        <f t="shared" si="6"/>
        <v>0</v>
      </c>
      <c r="BL23" s="156">
        <f t="shared" si="6"/>
        <v>0</v>
      </c>
      <c r="BM23" s="156">
        <f t="shared" si="6"/>
        <v>0</v>
      </c>
      <c r="BN23" s="156">
        <f t="shared" si="6"/>
        <v>0</v>
      </c>
      <c r="BO23" s="156">
        <f t="shared" si="6"/>
        <v>0</v>
      </c>
      <c r="BP23" s="156">
        <f t="shared" si="6"/>
        <v>0</v>
      </c>
      <c r="BQ23" s="156">
        <f t="shared" si="6"/>
        <v>0</v>
      </c>
      <c r="BR23" s="156">
        <f t="shared" si="6"/>
        <v>0</v>
      </c>
      <c r="BS23" s="156">
        <f t="shared" si="6"/>
        <v>0</v>
      </c>
      <c r="BT23" s="156">
        <f t="shared" ref="BT23:CY23" si="7">BT21*1.2</f>
        <v>0</v>
      </c>
      <c r="BU23" s="156">
        <f t="shared" si="7"/>
        <v>0</v>
      </c>
      <c r="BV23" s="156">
        <f t="shared" si="7"/>
        <v>0</v>
      </c>
      <c r="BW23" s="156">
        <f t="shared" si="7"/>
        <v>0</v>
      </c>
      <c r="BX23" s="156">
        <f t="shared" si="7"/>
        <v>0</v>
      </c>
      <c r="BY23" s="156">
        <f t="shared" si="7"/>
        <v>0</v>
      </c>
      <c r="BZ23" s="156">
        <f t="shared" si="7"/>
        <v>0</v>
      </c>
      <c r="CA23" s="156">
        <f t="shared" si="7"/>
        <v>0</v>
      </c>
      <c r="CB23" s="156">
        <f t="shared" si="7"/>
        <v>0</v>
      </c>
      <c r="CC23" s="156">
        <f t="shared" si="7"/>
        <v>0</v>
      </c>
      <c r="CD23" s="156">
        <f t="shared" si="7"/>
        <v>0</v>
      </c>
      <c r="CE23" s="156">
        <f t="shared" si="7"/>
        <v>0</v>
      </c>
      <c r="CF23" s="156">
        <f t="shared" si="7"/>
        <v>0</v>
      </c>
      <c r="CG23" s="156">
        <f t="shared" si="7"/>
        <v>0</v>
      </c>
      <c r="CH23" s="156">
        <f t="shared" si="7"/>
        <v>0</v>
      </c>
      <c r="CI23" s="156">
        <f t="shared" si="7"/>
        <v>0</v>
      </c>
      <c r="CJ23" s="156">
        <f t="shared" si="7"/>
        <v>0</v>
      </c>
      <c r="CK23" s="156">
        <f t="shared" si="7"/>
        <v>0</v>
      </c>
      <c r="CL23" s="156">
        <f t="shared" si="7"/>
        <v>0</v>
      </c>
      <c r="CM23" s="156">
        <f t="shared" si="7"/>
        <v>0</v>
      </c>
      <c r="CN23" s="156">
        <f t="shared" si="7"/>
        <v>0</v>
      </c>
      <c r="CO23" s="156">
        <f t="shared" si="7"/>
        <v>0</v>
      </c>
      <c r="CP23" s="156">
        <f t="shared" si="7"/>
        <v>0</v>
      </c>
      <c r="CQ23" s="156">
        <f t="shared" si="7"/>
        <v>0</v>
      </c>
      <c r="CR23" s="156">
        <f t="shared" si="7"/>
        <v>0</v>
      </c>
      <c r="CS23" s="156">
        <f t="shared" si="7"/>
        <v>0</v>
      </c>
      <c r="CT23" s="156">
        <f t="shared" si="7"/>
        <v>0</v>
      </c>
      <c r="CU23" s="156">
        <f t="shared" si="7"/>
        <v>0</v>
      </c>
      <c r="CV23" s="156">
        <f t="shared" si="7"/>
        <v>0</v>
      </c>
      <c r="CW23" s="156">
        <f t="shared" si="7"/>
        <v>0</v>
      </c>
      <c r="CX23" s="156">
        <f t="shared" si="7"/>
        <v>0</v>
      </c>
      <c r="CY23" s="156">
        <f t="shared" si="7"/>
        <v>0</v>
      </c>
      <c r="CZ23" s="156">
        <f t="shared" ref="CZ23:DW23" si="8">CZ21*1.2</f>
        <v>0</v>
      </c>
      <c r="DA23" s="156">
        <f t="shared" si="8"/>
        <v>0</v>
      </c>
      <c r="DB23" s="156">
        <f t="shared" si="8"/>
        <v>0</v>
      </c>
      <c r="DC23" s="156">
        <f t="shared" si="8"/>
        <v>0</v>
      </c>
      <c r="DD23" s="156">
        <f t="shared" si="8"/>
        <v>0</v>
      </c>
      <c r="DE23" s="156">
        <f t="shared" si="8"/>
        <v>0</v>
      </c>
      <c r="DF23" s="156">
        <f t="shared" si="8"/>
        <v>0</v>
      </c>
      <c r="DG23" s="156">
        <f t="shared" si="8"/>
        <v>0</v>
      </c>
      <c r="DH23" s="156">
        <f t="shared" si="8"/>
        <v>0</v>
      </c>
      <c r="DI23" s="156">
        <f t="shared" si="8"/>
        <v>0</v>
      </c>
      <c r="DJ23" s="156">
        <f t="shared" si="8"/>
        <v>0</v>
      </c>
      <c r="DK23" s="156">
        <f t="shared" si="8"/>
        <v>0</v>
      </c>
      <c r="DL23" s="156">
        <f t="shared" si="8"/>
        <v>0</v>
      </c>
      <c r="DM23" s="156">
        <f t="shared" si="8"/>
        <v>0</v>
      </c>
      <c r="DN23" s="156">
        <f t="shared" si="8"/>
        <v>0</v>
      </c>
      <c r="DO23" s="156">
        <f t="shared" si="8"/>
        <v>0</v>
      </c>
      <c r="DP23" s="156">
        <f t="shared" si="8"/>
        <v>0</v>
      </c>
      <c r="DQ23" s="156">
        <f t="shared" si="8"/>
        <v>0</v>
      </c>
      <c r="DR23" s="156">
        <f t="shared" si="8"/>
        <v>0</v>
      </c>
      <c r="DS23" s="156">
        <f t="shared" si="8"/>
        <v>0</v>
      </c>
      <c r="DT23" s="156">
        <f t="shared" si="8"/>
        <v>0</v>
      </c>
      <c r="DU23" s="156">
        <f t="shared" si="8"/>
        <v>0</v>
      </c>
      <c r="DV23" s="156">
        <f t="shared" si="8"/>
        <v>0</v>
      </c>
      <c r="DW23" s="156">
        <f t="shared" si="8"/>
        <v>0</v>
      </c>
    </row>
    <row r="24" spans="1:127" ht="15.75" customHeight="1" x14ac:dyDescent="0.25">
      <c r="C24" s="155"/>
      <c r="D24" s="155"/>
    </row>
    <row r="25" spans="1:127" ht="15.75" customHeight="1" x14ac:dyDescent="0.25">
      <c r="C25" s="155"/>
      <c r="D25" s="155"/>
    </row>
    <row r="26" spans="1:127" ht="15.75" customHeight="1" x14ac:dyDescent="0.25">
      <c r="C26" s="155"/>
      <c r="D26" s="155"/>
    </row>
    <row r="27" spans="1:127" ht="15.75" customHeight="1" x14ac:dyDescent="0.25">
      <c r="C27" s="155"/>
      <c r="D27" s="155"/>
    </row>
    <row r="28" spans="1:127" ht="15.75" customHeight="1" x14ac:dyDescent="0.25">
      <c r="C28" s="155"/>
      <c r="D28" s="155"/>
    </row>
    <row r="29" spans="1:127" ht="15.75" customHeight="1" x14ac:dyDescent="0.25">
      <c r="C29" s="155"/>
      <c r="D29" s="155"/>
    </row>
    <row r="30" spans="1:127" ht="15.75" customHeight="1" x14ac:dyDescent="0.25">
      <c r="C30" s="155"/>
      <c r="D30" s="155"/>
    </row>
    <row r="31" spans="1:127" ht="15.75" customHeight="1" x14ac:dyDescent="0.25">
      <c r="C31" s="155"/>
      <c r="D31" s="155"/>
    </row>
    <row r="32" spans="1:127" ht="15.75" customHeight="1" x14ac:dyDescent="0.25">
      <c r="C32" s="155"/>
      <c r="D32" s="155"/>
    </row>
    <row r="33" spans="3:4" ht="15.75" customHeight="1" x14ac:dyDescent="0.25">
      <c r="C33" s="155"/>
      <c r="D33" s="155"/>
    </row>
    <row r="34" spans="3:4" ht="15.75" customHeight="1" x14ac:dyDescent="0.25">
      <c r="C34" s="155"/>
      <c r="D34" s="155"/>
    </row>
    <row r="35" spans="3:4" ht="15.75" customHeight="1" x14ac:dyDescent="0.25">
      <c r="C35" s="155"/>
      <c r="D35" s="155"/>
    </row>
    <row r="36" spans="3:4" ht="15.75" customHeight="1" x14ac:dyDescent="0.25">
      <c r="C36" s="155"/>
      <c r="D36" s="155"/>
    </row>
    <row r="37" spans="3:4" ht="15.75" customHeight="1" x14ac:dyDescent="0.25">
      <c r="C37" s="155"/>
      <c r="D37" s="155"/>
    </row>
    <row r="38" spans="3:4" ht="15.75" customHeight="1" x14ac:dyDescent="0.25">
      <c r="C38" s="155"/>
      <c r="D38" s="155"/>
    </row>
    <row r="39" spans="3:4" ht="15.75" customHeight="1" x14ac:dyDescent="0.25">
      <c r="C39" s="155"/>
      <c r="D39" s="155"/>
    </row>
    <row r="40" spans="3:4" ht="15.75" customHeight="1" x14ac:dyDescent="0.25">
      <c r="C40" s="155"/>
      <c r="D40" s="155"/>
    </row>
    <row r="41" spans="3:4" ht="15.75" customHeight="1" x14ac:dyDescent="0.25">
      <c r="C41" s="155"/>
      <c r="D41" s="155"/>
    </row>
    <row r="42" spans="3:4" ht="15.75" customHeight="1" x14ac:dyDescent="0.25">
      <c r="C42" s="155"/>
      <c r="D42" s="155"/>
    </row>
    <row r="43" spans="3:4" ht="15.75" customHeight="1" x14ac:dyDescent="0.25">
      <c r="C43" s="155"/>
      <c r="D43" s="155"/>
    </row>
    <row r="44" spans="3:4" ht="15.75" customHeight="1" x14ac:dyDescent="0.25">
      <c r="C44" s="155"/>
      <c r="D44" s="155"/>
    </row>
    <row r="45" spans="3:4" ht="15.75" customHeight="1" x14ac:dyDescent="0.25">
      <c r="C45" s="155"/>
      <c r="D45" s="155"/>
    </row>
    <row r="46" spans="3:4" ht="15.75" customHeight="1" x14ac:dyDescent="0.25">
      <c r="C46" s="155"/>
      <c r="D46" s="155"/>
    </row>
    <row r="47" spans="3:4" ht="15.75" customHeight="1" x14ac:dyDescent="0.25">
      <c r="C47" s="155"/>
      <c r="D47" s="155"/>
    </row>
    <row r="48" spans="3:4" ht="15.75" customHeight="1" x14ac:dyDescent="0.25">
      <c r="C48" s="155"/>
      <c r="D48" s="155"/>
    </row>
    <row r="49" spans="3:4" ht="15.75" customHeight="1" x14ac:dyDescent="0.25">
      <c r="C49" s="155"/>
      <c r="D49" s="155"/>
    </row>
    <row r="50" spans="3:4" ht="15.75" customHeight="1" x14ac:dyDescent="0.25">
      <c r="C50" s="155"/>
      <c r="D50" s="155"/>
    </row>
    <row r="51" spans="3:4" ht="15.75" customHeight="1" x14ac:dyDescent="0.25">
      <c r="C51" s="155"/>
      <c r="D51" s="155"/>
    </row>
    <row r="52" spans="3:4" ht="15.75" customHeight="1" x14ac:dyDescent="0.25">
      <c r="C52" s="155"/>
      <c r="D52" s="155"/>
    </row>
    <row r="53" spans="3:4" ht="15.75" customHeight="1" x14ac:dyDescent="0.25">
      <c r="C53" s="155"/>
      <c r="D53" s="155"/>
    </row>
    <row r="54" spans="3:4" ht="15.75" customHeight="1" x14ac:dyDescent="0.25">
      <c r="C54" s="155"/>
      <c r="D54" s="155"/>
    </row>
    <row r="55" spans="3:4" ht="15.75" customHeight="1" x14ac:dyDescent="0.25">
      <c r="C55" s="155"/>
      <c r="D55" s="155"/>
    </row>
    <row r="56" spans="3:4" ht="15.75" customHeight="1" x14ac:dyDescent="0.25">
      <c r="C56" s="155"/>
      <c r="D56" s="155"/>
    </row>
    <row r="57" spans="3:4" ht="15.75" customHeight="1" x14ac:dyDescent="0.25">
      <c r="C57" s="155"/>
      <c r="D57" s="155"/>
    </row>
    <row r="58" spans="3:4" ht="15.75" customHeight="1" x14ac:dyDescent="0.25">
      <c r="C58" s="155"/>
      <c r="D58" s="155"/>
    </row>
    <row r="59" spans="3:4" ht="15.75" customHeight="1" x14ac:dyDescent="0.25">
      <c r="C59" s="155"/>
      <c r="D59" s="155"/>
    </row>
    <row r="60" spans="3:4" ht="15.75" customHeight="1" x14ac:dyDescent="0.25">
      <c r="C60" s="155"/>
      <c r="D60" s="155"/>
    </row>
    <row r="61" spans="3:4" ht="15.75" customHeight="1" x14ac:dyDescent="0.25">
      <c r="C61" s="155"/>
      <c r="D61" s="155"/>
    </row>
    <row r="62" spans="3:4" ht="15.75" customHeight="1" x14ac:dyDescent="0.25">
      <c r="C62" s="155"/>
      <c r="D62" s="155"/>
    </row>
    <row r="63" spans="3:4" ht="15.75" customHeight="1" x14ac:dyDescent="0.25">
      <c r="C63" s="155"/>
      <c r="D63" s="155"/>
    </row>
    <row r="64" spans="3:4" ht="15.75" customHeight="1" x14ac:dyDescent="0.25">
      <c r="C64" s="155"/>
      <c r="D64" s="155"/>
    </row>
    <row r="65" spans="3:4" ht="15.75" customHeight="1" x14ac:dyDescent="0.25">
      <c r="C65" s="155"/>
      <c r="D65" s="155"/>
    </row>
    <row r="66" spans="3:4" ht="15.75" customHeight="1" x14ac:dyDescent="0.25">
      <c r="C66" s="155"/>
      <c r="D66" s="155"/>
    </row>
    <row r="67" spans="3:4" ht="15.75" customHeight="1" x14ac:dyDescent="0.25">
      <c r="C67" s="155"/>
      <c r="D67" s="155"/>
    </row>
    <row r="68" spans="3:4" ht="15.75" customHeight="1" x14ac:dyDescent="0.25">
      <c r="C68" s="155"/>
      <c r="D68" s="155"/>
    </row>
    <row r="69" spans="3:4" ht="15.75" customHeight="1" x14ac:dyDescent="0.25">
      <c r="C69" s="155"/>
      <c r="D69" s="155"/>
    </row>
    <row r="70" spans="3:4" ht="15.75" customHeight="1" x14ac:dyDescent="0.25">
      <c r="C70" s="155"/>
      <c r="D70" s="155"/>
    </row>
    <row r="71" spans="3:4" ht="15.75" customHeight="1" x14ac:dyDescent="0.25">
      <c r="C71" s="155"/>
      <c r="D71" s="155"/>
    </row>
    <row r="72" spans="3:4" ht="15.75" customHeight="1" x14ac:dyDescent="0.25">
      <c r="C72" s="155"/>
      <c r="D72" s="155"/>
    </row>
    <row r="73" spans="3:4" ht="15.75" customHeight="1" x14ac:dyDescent="0.25">
      <c r="C73" s="155"/>
      <c r="D73" s="155"/>
    </row>
    <row r="74" spans="3:4" ht="15.75" customHeight="1" x14ac:dyDescent="0.25">
      <c r="C74" s="155"/>
      <c r="D74" s="155"/>
    </row>
    <row r="75" spans="3:4" ht="15.75" customHeight="1" x14ac:dyDescent="0.25">
      <c r="C75" s="155"/>
      <c r="D75" s="155"/>
    </row>
    <row r="76" spans="3:4" ht="15.75" customHeight="1" x14ac:dyDescent="0.25">
      <c r="C76" s="155"/>
      <c r="D76" s="155"/>
    </row>
    <row r="77" spans="3:4" ht="15.75" customHeight="1" x14ac:dyDescent="0.25">
      <c r="C77" s="155"/>
      <c r="D77" s="155"/>
    </row>
    <row r="78" spans="3:4" ht="15.75" customHeight="1" x14ac:dyDescent="0.25">
      <c r="C78" s="155"/>
      <c r="D78" s="155"/>
    </row>
    <row r="79" spans="3:4" ht="15.75" customHeight="1" x14ac:dyDescent="0.25">
      <c r="C79" s="155"/>
      <c r="D79" s="155"/>
    </row>
    <row r="80" spans="3:4" ht="15.75" customHeight="1" x14ac:dyDescent="0.25">
      <c r="C80" s="155"/>
      <c r="D80" s="155"/>
    </row>
    <row r="81" spans="3:4" ht="15.75" customHeight="1" x14ac:dyDescent="0.25">
      <c r="C81" s="155"/>
      <c r="D81" s="155"/>
    </row>
    <row r="82" spans="3:4" ht="15.75" customHeight="1" x14ac:dyDescent="0.25">
      <c r="C82" s="155"/>
      <c r="D82" s="155"/>
    </row>
    <row r="83" spans="3:4" ht="15.75" customHeight="1" x14ac:dyDescent="0.25">
      <c r="C83" s="155"/>
      <c r="D83" s="155"/>
    </row>
    <row r="84" spans="3:4" ht="15.75" customHeight="1" x14ac:dyDescent="0.25">
      <c r="C84" s="155"/>
      <c r="D84" s="155"/>
    </row>
    <row r="85" spans="3:4" ht="15.75" customHeight="1" x14ac:dyDescent="0.25">
      <c r="C85" s="155"/>
      <c r="D85" s="155"/>
    </row>
    <row r="86" spans="3:4" ht="15.75" customHeight="1" x14ac:dyDescent="0.25">
      <c r="C86" s="155"/>
      <c r="D86" s="155"/>
    </row>
    <row r="87" spans="3:4" ht="15.75" customHeight="1" x14ac:dyDescent="0.25">
      <c r="C87" s="155"/>
      <c r="D87" s="155"/>
    </row>
    <row r="88" spans="3:4" ht="15.75" customHeight="1" x14ac:dyDescent="0.25">
      <c r="C88" s="155"/>
      <c r="D88" s="155"/>
    </row>
    <row r="89" spans="3:4" ht="15.75" customHeight="1" x14ac:dyDescent="0.25">
      <c r="C89" s="155"/>
      <c r="D89" s="155"/>
    </row>
    <row r="90" spans="3:4" ht="15.75" customHeight="1" x14ac:dyDescent="0.25">
      <c r="C90" s="155"/>
      <c r="D90" s="155"/>
    </row>
    <row r="91" spans="3:4" ht="15.75" customHeight="1" x14ac:dyDescent="0.25">
      <c r="C91" s="155"/>
      <c r="D91" s="155"/>
    </row>
    <row r="92" spans="3:4" ht="15.75" customHeight="1" x14ac:dyDescent="0.25">
      <c r="C92" s="155"/>
      <c r="D92" s="155"/>
    </row>
    <row r="93" spans="3:4" ht="15.75" customHeight="1" x14ac:dyDescent="0.25">
      <c r="C93" s="155"/>
      <c r="D93" s="155"/>
    </row>
    <row r="94" spans="3:4" ht="15.75" customHeight="1" x14ac:dyDescent="0.25">
      <c r="C94" s="155"/>
      <c r="D94" s="155"/>
    </row>
    <row r="95" spans="3:4" ht="15.75" customHeight="1" x14ac:dyDescent="0.25">
      <c r="C95" s="155"/>
      <c r="D95" s="155"/>
    </row>
    <row r="96" spans="3:4" ht="15.75" customHeight="1" x14ac:dyDescent="0.25">
      <c r="C96" s="155"/>
      <c r="D96" s="155"/>
    </row>
    <row r="97" spans="3:4" ht="15.75" customHeight="1" x14ac:dyDescent="0.25">
      <c r="C97" s="155"/>
      <c r="D97" s="155"/>
    </row>
    <row r="98" spans="3:4" ht="15.75" customHeight="1" x14ac:dyDescent="0.25">
      <c r="C98" s="155"/>
      <c r="D98" s="155"/>
    </row>
    <row r="99" spans="3:4" ht="15.75" customHeight="1" x14ac:dyDescent="0.25">
      <c r="C99" s="155"/>
      <c r="D99" s="155"/>
    </row>
    <row r="100" spans="3:4" ht="15.75" customHeight="1" x14ac:dyDescent="0.25">
      <c r="C100" s="155"/>
      <c r="D100" s="155"/>
    </row>
    <row r="101" spans="3:4" ht="15.75" customHeight="1" x14ac:dyDescent="0.25">
      <c r="C101" s="155"/>
      <c r="D101" s="155"/>
    </row>
    <row r="102" spans="3:4" ht="15.75" customHeight="1" x14ac:dyDescent="0.25">
      <c r="C102" s="155"/>
      <c r="D102" s="155"/>
    </row>
    <row r="103" spans="3:4" ht="15.75" customHeight="1" x14ac:dyDescent="0.25">
      <c r="C103" s="155"/>
      <c r="D103" s="155"/>
    </row>
    <row r="104" spans="3:4" ht="15.75" customHeight="1" x14ac:dyDescent="0.25">
      <c r="C104" s="155"/>
      <c r="D104" s="155"/>
    </row>
    <row r="105" spans="3:4" ht="15.75" customHeight="1" x14ac:dyDescent="0.25">
      <c r="C105" s="155"/>
      <c r="D105" s="155"/>
    </row>
    <row r="106" spans="3:4" ht="15.75" customHeight="1" x14ac:dyDescent="0.25">
      <c r="C106" s="155"/>
      <c r="D106" s="155"/>
    </row>
    <row r="107" spans="3:4" ht="15.75" customHeight="1" x14ac:dyDescent="0.25">
      <c r="C107" s="155"/>
      <c r="D107" s="155"/>
    </row>
    <row r="108" spans="3:4" ht="15.75" customHeight="1" x14ac:dyDescent="0.25">
      <c r="C108" s="155"/>
      <c r="D108" s="155"/>
    </row>
    <row r="109" spans="3:4" ht="15.75" customHeight="1" x14ac:dyDescent="0.25">
      <c r="C109" s="155"/>
      <c r="D109" s="155"/>
    </row>
    <row r="110" spans="3:4" ht="15.75" customHeight="1" x14ac:dyDescent="0.25">
      <c r="C110" s="155"/>
      <c r="D110" s="155"/>
    </row>
    <row r="111" spans="3:4" ht="15.75" customHeight="1" x14ac:dyDescent="0.25">
      <c r="C111" s="155"/>
      <c r="D111" s="155"/>
    </row>
    <row r="112" spans="3:4" ht="15.75" customHeight="1" x14ac:dyDescent="0.25">
      <c r="C112" s="155"/>
      <c r="D112" s="155"/>
    </row>
    <row r="113" spans="3:4" ht="15.75" customHeight="1" x14ac:dyDescent="0.25">
      <c r="C113" s="155"/>
      <c r="D113" s="155"/>
    </row>
    <row r="114" spans="3:4" ht="15.75" customHeight="1" x14ac:dyDescent="0.25">
      <c r="C114" s="155"/>
      <c r="D114" s="155"/>
    </row>
    <row r="115" spans="3:4" ht="15.75" customHeight="1" x14ac:dyDescent="0.25">
      <c r="C115" s="155"/>
      <c r="D115" s="155"/>
    </row>
    <row r="116" spans="3:4" ht="15.75" customHeight="1" x14ac:dyDescent="0.25">
      <c r="C116" s="155"/>
      <c r="D116" s="155"/>
    </row>
    <row r="117" spans="3:4" ht="15.75" customHeight="1" x14ac:dyDescent="0.25">
      <c r="C117" s="155"/>
      <c r="D117" s="155"/>
    </row>
    <row r="118" spans="3:4" ht="15.75" customHeight="1" x14ac:dyDescent="0.25">
      <c r="C118" s="155"/>
      <c r="D118" s="155"/>
    </row>
    <row r="119" spans="3:4" ht="15.75" customHeight="1" x14ac:dyDescent="0.25">
      <c r="C119" s="155"/>
      <c r="D119" s="155"/>
    </row>
    <row r="120" spans="3:4" ht="15.75" customHeight="1" x14ac:dyDescent="0.25">
      <c r="C120" s="155"/>
      <c r="D120" s="155"/>
    </row>
    <row r="121" spans="3:4" ht="15.75" customHeight="1" x14ac:dyDescent="0.25">
      <c r="C121" s="155"/>
      <c r="D121" s="155"/>
    </row>
    <row r="122" spans="3:4" ht="15.75" customHeight="1" x14ac:dyDescent="0.25">
      <c r="C122" s="155"/>
      <c r="D122" s="155"/>
    </row>
    <row r="123" spans="3:4" ht="15.75" customHeight="1" x14ac:dyDescent="0.25">
      <c r="C123" s="155"/>
      <c r="D123" s="155"/>
    </row>
    <row r="124" spans="3:4" ht="15.75" customHeight="1" x14ac:dyDescent="0.25">
      <c r="C124" s="155"/>
      <c r="D124" s="155"/>
    </row>
    <row r="125" spans="3:4" ht="15.75" customHeight="1" x14ac:dyDescent="0.25">
      <c r="C125" s="155"/>
      <c r="D125" s="155"/>
    </row>
    <row r="126" spans="3:4" ht="15.75" customHeight="1" x14ac:dyDescent="0.25">
      <c r="C126" s="155"/>
      <c r="D126" s="155"/>
    </row>
    <row r="127" spans="3:4" ht="15.75" customHeight="1" x14ac:dyDescent="0.25">
      <c r="C127" s="155"/>
      <c r="D127" s="155"/>
    </row>
    <row r="128" spans="3:4" ht="15.75" customHeight="1" x14ac:dyDescent="0.25">
      <c r="C128" s="155"/>
      <c r="D128" s="155"/>
    </row>
    <row r="129" spans="3:4" ht="15.75" customHeight="1" x14ac:dyDescent="0.25">
      <c r="C129" s="155"/>
      <c r="D129" s="155"/>
    </row>
    <row r="130" spans="3:4" ht="15.75" customHeight="1" x14ac:dyDescent="0.25">
      <c r="C130" s="155"/>
      <c r="D130" s="155"/>
    </row>
    <row r="131" spans="3:4" ht="15.75" customHeight="1" x14ac:dyDescent="0.25">
      <c r="C131" s="155"/>
      <c r="D131" s="155"/>
    </row>
    <row r="132" spans="3:4" ht="15.75" customHeight="1" x14ac:dyDescent="0.25">
      <c r="C132" s="155"/>
      <c r="D132" s="155"/>
    </row>
    <row r="133" spans="3:4" ht="15.75" customHeight="1" x14ac:dyDescent="0.25">
      <c r="C133" s="155"/>
      <c r="D133" s="155"/>
    </row>
    <row r="134" spans="3:4" ht="15.75" customHeight="1" x14ac:dyDescent="0.25">
      <c r="C134" s="155"/>
      <c r="D134" s="155"/>
    </row>
    <row r="135" spans="3:4" ht="15.75" customHeight="1" x14ac:dyDescent="0.25">
      <c r="C135" s="155"/>
      <c r="D135" s="155"/>
    </row>
    <row r="136" spans="3:4" ht="15.75" customHeight="1" x14ac:dyDescent="0.25">
      <c r="C136" s="155"/>
      <c r="D136" s="155"/>
    </row>
    <row r="137" spans="3:4" ht="15.75" customHeight="1" x14ac:dyDescent="0.25">
      <c r="C137" s="155"/>
      <c r="D137" s="155"/>
    </row>
    <row r="138" spans="3:4" ht="15.75" customHeight="1" x14ac:dyDescent="0.25">
      <c r="C138" s="155"/>
      <c r="D138" s="155"/>
    </row>
    <row r="139" spans="3:4" ht="15.75" customHeight="1" x14ac:dyDescent="0.25">
      <c r="C139" s="155"/>
      <c r="D139" s="155"/>
    </row>
    <row r="140" spans="3:4" ht="15.75" customHeight="1" x14ac:dyDescent="0.25">
      <c r="C140" s="155"/>
      <c r="D140" s="155"/>
    </row>
    <row r="141" spans="3:4" ht="15.75" customHeight="1" x14ac:dyDescent="0.25">
      <c r="C141" s="155"/>
      <c r="D141" s="155"/>
    </row>
    <row r="142" spans="3:4" ht="15.75" customHeight="1" x14ac:dyDescent="0.25">
      <c r="C142" s="155"/>
      <c r="D142" s="155"/>
    </row>
    <row r="143" spans="3:4" ht="15.75" customHeight="1" x14ac:dyDescent="0.25">
      <c r="C143" s="155"/>
      <c r="D143" s="155"/>
    </row>
    <row r="144" spans="3:4" ht="15.75" customHeight="1" x14ac:dyDescent="0.25">
      <c r="C144" s="155"/>
      <c r="D144" s="155"/>
    </row>
    <row r="145" spans="3:4" ht="15.75" customHeight="1" x14ac:dyDescent="0.25">
      <c r="C145" s="155"/>
      <c r="D145" s="155"/>
    </row>
    <row r="146" spans="3:4" ht="15.75" customHeight="1" x14ac:dyDescent="0.25">
      <c r="C146" s="155"/>
      <c r="D146" s="155"/>
    </row>
    <row r="147" spans="3:4" ht="15.75" customHeight="1" x14ac:dyDescent="0.25">
      <c r="C147" s="155"/>
      <c r="D147" s="155"/>
    </row>
    <row r="148" spans="3:4" ht="15.75" customHeight="1" x14ac:dyDescent="0.25">
      <c r="C148" s="155"/>
      <c r="D148" s="155"/>
    </row>
    <row r="149" spans="3:4" ht="15.75" customHeight="1" x14ac:dyDescent="0.25">
      <c r="C149" s="155"/>
      <c r="D149" s="155"/>
    </row>
    <row r="150" spans="3:4" ht="15.75" customHeight="1" x14ac:dyDescent="0.25">
      <c r="C150" s="155"/>
      <c r="D150" s="155"/>
    </row>
    <row r="151" spans="3:4" ht="15.75" customHeight="1" x14ac:dyDescent="0.25">
      <c r="C151" s="155"/>
      <c r="D151" s="155"/>
    </row>
    <row r="152" spans="3:4" ht="15.75" customHeight="1" x14ac:dyDescent="0.25">
      <c r="C152" s="155"/>
      <c r="D152" s="155"/>
    </row>
    <row r="153" spans="3:4" ht="15.75" customHeight="1" x14ac:dyDescent="0.25">
      <c r="C153" s="155"/>
      <c r="D153" s="155"/>
    </row>
    <row r="154" spans="3:4" ht="15.75" customHeight="1" x14ac:dyDescent="0.25">
      <c r="C154" s="155"/>
      <c r="D154" s="155"/>
    </row>
    <row r="155" spans="3:4" ht="15.75" customHeight="1" x14ac:dyDescent="0.25">
      <c r="C155" s="155"/>
      <c r="D155" s="155"/>
    </row>
    <row r="156" spans="3:4" ht="15.75" customHeight="1" x14ac:dyDescent="0.25">
      <c r="C156" s="155"/>
      <c r="D156" s="155"/>
    </row>
    <row r="157" spans="3:4" ht="15.75" customHeight="1" x14ac:dyDescent="0.25">
      <c r="C157" s="155"/>
      <c r="D157" s="155"/>
    </row>
    <row r="158" spans="3:4" ht="15.75" customHeight="1" x14ac:dyDescent="0.25">
      <c r="C158" s="155"/>
      <c r="D158" s="155"/>
    </row>
    <row r="159" spans="3:4" ht="15.75" customHeight="1" x14ac:dyDescent="0.25">
      <c r="C159" s="155"/>
      <c r="D159" s="155"/>
    </row>
    <row r="160" spans="3:4" ht="15.75" customHeight="1" x14ac:dyDescent="0.25">
      <c r="C160" s="155"/>
      <c r="D160" s="155"/>
    </row>
    <row r="161" spans="3:4" ht="15.75" customHeight="1" x14ac:dyDescent="0.25">
      <c r="C161" s="155"/>
      <c r="D161" s="155"/>
    </row>
    <row r="162" spans="3:4" ht="15.75" customHeight="1" x14ac:dyDescent="0.25">
      <c r="C162" s="155"/>
      <c r="D162" s="155"/>
    </row>
    <row r="163" spans="3:4" ht="15.75" customHeight="1" x14ac:dyDescent="0.25">
      <c r="C163" s="155"/>
      <c r="D163" s="155"/>
    </row>
    <row r="164" spans="3:4" ht="15.75" customHeight="1" x14ac:dyDescent="0.25">
      <c r="C164" s="155"/>
      <c r="D164" s="155"/>
    </row>
    <row r="165" spans="3:4" ht="15.75" customHeight="1" x14ac:dyDescent="0.25">
      <c r="C165" s="155"/>
      <c r="D165" s="155"/>
    </row>
    <row r="166" spans="3:4" ht="15.75" customHeight="1" x14ac:dyDescent="0.25">
      <c r="C166" s="155"/>
      <c r="D166" s="155"/>
    </row>
    <row r="167" spans="3:4" ht="15.75" customHeight="1" x14ac:dyDescent="0.25">
      <c r="C167" s="155"/>
      <c r="D167" s="155"/>
    </row>
    <row r="168" spans="3:4" ht="15.75" customHeight="1" x14ac:dyDescent="0.25">
      <c r="C168" s="155"/>
      <c r="D168" s="155"/>
    </row>
    <row r="169" spans="3:4" ht="15.75" customHeight="1" x14ac:dyDescent="0.25">
      <c r="C169" s="155"/>
      <c r="D169" s="155"/>
    </row>
    <row r="170" spans="3:4" ht="15.75" customHeight="1" x14ac:dyDescent="0.25">
      <c r="C170" s="155"/>
      <c r="D170" s="155"/>
    </row>
    <row r="171" spans="3:4" ht="15.75" customHeight="1" x14ac:dyDescent="0.25">
      <c r="C171" s="155"/>
      <c r="D171" s="155"/>
    </row>
    <row r="172" spans="3:4" ht="15.75" customHeight="1" x14ac:dyDescent="0.25">
      <c r="C172" s="155"/>
      <c r="D172" s="155"/>
    </row>
    <row r="173" spans="3:4" ht="15.75" customHeight="1" x14ac:dyDescent="0.25">
      <c r="C173" s="155"/>
      <c r="D173" s="155"/>
    </row>
    <row r="174" spans="3:4" ht="15.75" customHeight="1" x14ac:dyDescent="0.25">
      <c r="C174" s="155"/>
      <c r="D174" s="155"/>
    </row>
    <row r="175" spans="3:4" ht="15.75" customHeight="1" x14ac:dyDescent="0.25">
      <c r="C175" s="155"/>
      <c r="D175" s="155"/>
    </row>
    <row r="176" spans="3:4" ht="15.75" customHeight="1" x14ac:dyDescent="0.25">
      <c r="C176" s="155"/>
      <c r="D176" s="155"/>
    </row>
    <row r="177" spans="3:4" ht="15.75" customHeight="1" x14ac:dyDescent="0.25">
      <c r="C177" s="155"/>
      <c r="D177" s="155"/>
    </row>
    <row r="178" spans="3:4" ht="15.75" customHeight="1" x14ac:dyDescent="0.25">
      <c r="C178" s="155"/>
      <c r="D178" s="155"/>
    </row>
    <row r="179" spans="3:4" ht="15.75" customHeight="1" x14ac:dyDescent="0.25">
      <c r="C179" s="155"/>
      <c r="D179" s="155"/>
    </row>
    <row r="180" spans="3:4" ht="15.75" customHeight="1" x14ac:dyDescent="0.25">
      <c r="C180" s="155"/>
      <c r="D180" s="155"/>
    </row>
    <row r="181" spans="3:4" ht="15.75" customHeight="1" x14ac:dyDescent="0.25">
      <c r="C181" s="155"/>
      <c r="D181" s="155"/>
    </row>
    <row r="182" spans="3:4" ht="15.75" customHeight="1" x14ac:dyDescent="0.25">
      <c r="C182" s="155"/>
      <c r="D182" s="155"/>
    </row>
    <row r="183" spans="3:4" ht="15.75" customHeight="1" x14ac:dyDescent="0.25">
      <c r="C183" s="155"/>
      <c r="D183" s="155"/>
    </row>
    <row r="184" spans="3:4" ht="15.75" customHeight="1" x14ac:dyDescent="0.25">
      <c r="C184" s="155"/>
      <c r="D184" s="155"/>
    </row>
    <row r="185" spans="3:4" ht="15.75" customHeight="1" x14ac:dyDescent="0.25">
      <c r="C185" s="155"/>
      <c r="D185" s="155"/>
    </row>
    <row r="186" spans="3:4" ht="15.75" customHeight="1" x14ac:dyDescent="0.25">
      <c r="C186" s="155"/>
      <c r="D186" s="155"/>
    </row>
    <row r="187" spans="3:4" ht="15.75" customHeight="1" x14ac:dyDescent="0.25">
      <c r="C187" s="155"/>
      <c r="D187" s="155"/>
    </row>
    <row r="188" spans="3:4" ht="15.75" customHeight="1" x14ac:dyDescent="0.25">
      <c r="C188" s="155"/>
      <c r="D188" s="155"/>
    </row>
    <row r="189" spans="3:4" ht="15.75" customHeight="1" x14ac:dyDescent="0.25">
      <c r="C189" s="155"/>
      <c r="D189" s="155"/>
    </row>
    <row r="190" spans="3:4" ht="15.75" customHeight="1" x14ac:dyDescent="0.25">
      <c r="C190" s="155"/>
      <c r="D190" s="155"/>
    </row>
    <row r="191" spans="3:4" ht="15.75" customHeight="1" x14ac:dyDescent="0.25">
      <c r="C191" s="155"/>
      <c r="D191" s="155"/>
    </row>
    <row r="192" spans="3:4" ht="15.75" customHeight="1" x14ac:dyDescent="0.25">
      <c r="C192" s="155"/>
      <c r="D192" s="155"/>
    </row>
    <row r="193" spans="3:4" ht="15.75" customHeight="1" x14ac:dyDescent="0.25">
      <c r="C193" s="155"/>
      <c r="D193" s="155"/>
    </row>
    <row r="194" spans="3:4" ht="15.75" customHeight="1" x14ac:dyDescent="0.25">
      <c r="C194" s="155"/>
      <c r="D194" s="155"/>
    </row>
    <row r="195" spans="3:4" ht="15.75" customHeight="1" x14ac:dyDescent="0.25">
      <c r="C195" s="155"/>
      <c r="D195" s="155"/>
    </row>
    <row r="196" spans="3:4" ht="15.75" customHeight="1" x14ac:dyDescent="0.25">
      <c r="C196" s="155"/>
      <c r="D196" s="155"/>
    </row>
    <row r="197" spans="3:4" ht="15.75" customHeight="1" x14ac:dyDescent="0.25">
      <c r="C197" s="155"/>
      <c r="D197" s="155"/>
    </row>
    <row r="198" spans="3:4" ht="15.75" customHeight="1" x14ac:dyDescent="0.25">
      <c r="C198" s="155"/>
      <c r="D198" s="155"/>
    </row>
    <row r="199" spans="3:4" ht="15.75" customHeight="1" x14ac:dyDescent="0.25">
      <c r="C199" s="155"/>
      <c r="D199" s="155"/>
    </row>
    <row r="200" spans="3:4" ht="15.75" customHeight="1" x14ac:dyDescent="0.25">
      <c r="C200" s="155"/>
      <c r="D200" s="155"/>
    </row>
    <row r="201" spans="3:4" ht="15.75" customHeight="1" x14ac:dyDescent="0.25">
      <c r="C201" s="155"/>
      <c r="D201" s="155"/>
    </row>
    <row r="202" spans="3:4" ht="15.75" customHeight="1" x14ac:dyDescent="0.25">
      <c r="C202" s="155"/>
      <c r="D202" s="155"/>
    </row>
    <row r="203" spans="3:4" ht="15.75" customHeight="1" x14ac:dyDescent="0.25">
      <c r="C203" s="155"/>
      <c r="D203" s="155"/>
    </row>
    <row r="204" spans="3:4" ht="15.75" customHeight="1" x14ac:dyDescent="0.25">
      <c r="C204" s="155"/>
      <c r="D204" s="155"/>
    </row>
    <row r="205" spans="3:4" ht="15.75" customHeight="1" x14ac:dyDescent="0.25">
      <c r="C205" s="155"/>
      <c r="D205" s="155"/>
    </row>
    <row r="206" spans="3:4" ht="15.75" customHeight="1" x14ac:dyDescent="0.25">
      <c r="C206" s="155"/>
      <c r="D206" s="155"/>
    </row>
    <row r="207" spans="3:4" ht="15.75" customHeight="1" x14ac:dyDescent="0.25">
      <c r="C207" s="155"/>
      <c r="D207" s="155"/>
    </row>
    <row r="208" spans="3:4" ht="15.75" customHeight="1" x14ac:dyDescent="0.25">
      <c r="C208" s="155"/>
      <c r="D208" s="155"/>
    </row>
    <row r="209" spans="3:4" ht="15.75" customHeight="1" x14ac:dyDescent="0.25">
      <c r="C209" s="155"/>
      <c r="D209" s="155"/>
    </row>
    <row r="210" spans="3:4" ht="15.75" customHeight="1" x14ac:dyDescent="0.25">
      <c r="C210" s="155"/>
      <c r="D210" s="155"/>
    </row>
    <row r="211" spans="3:4" ht="15.75" customHeight="1" x14ac:dyDescent="0.25">
      <c r="C211" s="155"/>
      <c r="D211" s="155"/>
    </row>
    <row r="212" spans="3:4" ht="15.75" customHeight="1" x14ac:dyDescent="0.25">
      <c r="C212" s="155"/>
      <c r="D212" s="155"/>
    </row>
    <row r="213" spans="3:4" ht="15.75" customHeight="1" x14ac:dyDescent="0.25">
      <c r="C213" s="155"/>
      <c r="D213" s="155"/>
    </row>
    <row r="214" spans="3:4" ht="15.75" customHeight="1" x14ac:dyDescent="0.25">
      <c r="C214" s="155"/>
      <c r="D214" s="155"/>
    </row>
    <row r="215" spans="3:4" ht="15.75" customHeight="1" x14ac:dyDescent="0.25">
      <c r="C215" s="155"/>
      <c r="D215" s="155"/>
    </row>
    <row r="216" spans="3:4" ht="15.75" customHeight="1" x14ac:dyDescent="0.25">
      <c r="C216" s="155"/>
      <c r="D216" s="155"/>
    </row>
    <row r="217" spans="3:4" ht="15.75" customHeight="1" x14ac:dyDescent="0.25">
      <c r="C217" s="155"/>
      <c r="D217" s="155"/>
    </row>
    <row r="218" spans="3:4" ht="15.75" customHeight="1" x14ac:dyDescent="0.25">
      <c r="C218" s="155"/>
      <c r="D218" s="155"/>
    </row>
    <row r="219" spans="3:4" ht="15.75" customHeight="1" x14ac:dyDescent="0.25">
      <c r="C219" s="155"/>
      <c r="D219" s="155"/>
    </row>
    <row r="220" spans="3:4" ht="15.75" customHeight="1" x14ac:dyDescent="0.25">
      <c r="C220" s="155"/>
      <c r="D220" s="155"/>
    </row>
    <row r="221" spans="3:4" ht="15.75" customHeight="1" x14ac:dyDescent="0.25">
      <c r="C221" s="155"/>
      <c r="D221" s="155"/>
    </row>
    <row r="222" spans="3:4" ht="15.75" customHeight="1" x14ac:dyDescent="0.25">
      <c r="C222" s="155"/>
      <c r="D222" s="155"/>
    </row>
    <row r="223" spans="3:4" ht="15.75" customHeight="1" x14ac:dyDescent="0.25">
      <c r="C223" s="155"/>
      <c r="D223" s="155"/>
    </row>
    <row r="224" spans="3:4" ht="15.75" customHeight="1" x14ac:dyDescent="0.25">
      <c r="C224" s="155"/>
      <c r="D224" s="155"/>
    </row>
    <row r="225" spans="3:4" ht="15.75" customHeight="1" x14ac:dyDescent="0.25">
      <c r="C225" s="155"/>
      <c r="D225" s="155"/>
    </row>
    <row r="226" spans="3:4" ht="15.75" customHeight="1" x14ac:dyDescent="0.25">
      <c r="C226" s="155"/>
      <c r="D226" s="155"/>
    </row>
    <row r="227" spans="3:4" ht="15.75" customHeight="1" x14ac:dyDescent="0.25">
      <c r="C227" s="155"/>
      <c r="D227" s="155"/>
    </row>
    <row r="228" spans="3:4" ht="15.75" customHeight="1" x14ac:dyDescent="0.25">
      <c r="C228" s="155"/>
      <c r="D228" s="155"/>
    </row>
    <row r="229" spans="3:4" ht="15.75" customHeight="1" x14ac:dyDescent="0.25">
      <c r="C229" s="155"/>
      <c r="D229" s="155"/>
    </row>
    <row r="230" spans="3:4" ht="15.75" customHeight="1" x14ac:dyDescent="0.25">
      <c r="C230" s="155"/>
      <c r="D230" s="155"/>
    </row>
    <row r="231" spans="3:4" ht="15.75" customHeight="1" x14ac:dyDescent="0.25">
      <c r="C231" s="155"/>
      <c r="D231" s="155"/>
    </row>
    <row r="232" spans="3:4" ht="15.75" customHeight="1" x14ac:dyDescent="0.25">
      <c r="C232" s="155"/>
      <c r="D232" s="155"/>
    </row>
    <row r="233" spans="3:4" ht="15.75" customHeight="1" x14ac:dyDescent="0.25">
      <c r="C233" s="155"/>
      <c r="D233" s="155"/>
    </row>
    <row r="234" spans="3:4" ht="15.75" customHeight="1" x14ac:dyDescent="0.25">
      <c r="C234" s="155"/>
      <c r="D234" s="155"/>
    </row>
    <row r="235" spans="3:4" ht="15.75" customHeight="1" x14ac:dyDescent="0.25">
      <c r="C235" s="155"/>
      <c r="D235" s="155"/>
    </row>
    <row r="236" spans="3:4" ht="15.75" customHeight="1" x14ac:dyDescent="0.25">
      <c r="C236" s="155"/>
      <c r="D236" s="155"/>
    </row>
    <row r="237" spans="3:4" ht="15.75" customHeight="1" x14ac:dyDescent="0.25">
      <c r="C237" s="155"/>
      <c r="D237" s="155"/>
    </row>
    <row r="238" spans="3:4" ht="15.75" customHeight="1" x14ac:dyDescent="0.25">
      <c r="C238" s="155"/>
      <c r="D238" s="155"/>
    </row>
    <row r="239" spans="3:4" ht="15.75" customHeight="1" x14ac:dyDescent="0.25">
      <c r="C239" s="155"/>
      <c r="D239" s="155"/>
    </row>
    <row r="240" spans="3:4" ht="15.75" customHeight="1" x14ac:dyDescent="0.25">
      <c r="C240" s="155"/>
      <c r="D240" s="155"/>
    </row>
    <row r="241" spans="3:4" ht="15.75" customHeight="1" x14ac:dyDescent="0.25">
      <c r="C241" s="155"/>
      <c r="D241" s="155"/>
    </row>
    <row r="242" spans="3:4" ht="15.75" customHeight="1" x14ac:dyDescent="0.25">
      <c r="C242" s="155"/>
      <c r="D242" s="155"/>
    </row>
    <row r="243" spans="3:4" ht="15.75" customHeight="1" x14ac:dyDescent="0.25">
      <c r="C243" s="155"/>
      <c r="D243" s="155"/>
    </row>
    <row r="244" spans="3:4" ht="15.75" customHeight="1" x14ac:dyDescent="0.25">
      <c r="C244" s="155"/>
      <c r="D244" s="155"/>
    </row>
    <row r="245" spans="3:4" ht="15.75" customHeight="1" x14ac:dyDescent="0.25">
      <c r="C245" s="155"/>
      <c r="D245" s="155"/>
    </row>
    <row r="246" spans="3:4" ht="15.75" customHeight="1" x14ac:dyDescent="0.25">
      <c r="C246" s="155"/>
      <c r="D246" s="155"/>
    </row>
    <row r="247" spans="3:4" ht="15.75" customHeight="1" x14ac:dyDescent="0.25">
      <c r="C247" s="155"/>
      <c r="D247" s="155"/>
    </row>
    <row r="248" spans="3:4" ht="15.75" customHeight="1" x14ac:dyDescent="0.25">
      <c r="C248" s="155"/>
      <c r="D248" s="155"/>
    </row>
    <row r="249" spans="3:4" ht="15.75" customHeight="1" x14ac:dyDescent="0.25">
      <c r="C249" s="155"/>
      <c r="D249" s="155"/>
    </row>
    <row r="250" spans="3:4" ht="15.75" customHeight="1" x14ac:dyDescent="0.25">
      <c r="C250" s="155"/>
      <c r="D250" s="155"/>
    </row>
    <row r="251" spans="3:4" ht="15.75" customHeight="1" x14ac:dyDescent="0.25">
      <c r="C251" s="155"/>
      <c r="D251" s="155"/>
    </row>
    <row r="252" spans="3:4" ht="15.75" customHeight="1" x14ac:dyDescent="0.25">
      <c r="C252" s="155"/>
      <c r="D252" s="155"/>
    </row>
    <row r="253" spans="3:4" ht="15.75" customHeight="1" x14ac:dyDescent="0.25">
      <c r="C253" s="155"/>
      <c r="D253" s="155"/>
    </row>
    <row r="254" spans="3:4" ht="15.75" customHeight="1" x14ac:dyDescent="0.25">
      <c r="C254" s="155"/>
      <c r="D254" s="155"/>
    </row>
    <row r="255" spans="3:4" ht="15.75" customHeight="1" x14ac:dyDescent="0.25">
      <c r="C255" s="155"/>
      <c r="D255" s="155"/>
    </row>
    <row r="256" spans="3:4" ht="15.75" customHeight="1" x14ac:dyDescent="0.25">
      <c r="C256" s="155"/>
      <c r="D256" s="155"/>
    </row>
    <row r="257" spans="3:4" ht="15.75" customHeight="1" x14ac:dyDescent="0.25">
      <c r="C257" s="155"/>
      <c r="D257" s="155"/>
    </row>
    <row r="258" spans="3:4" ht="15.75" customHeight="1" x14ac:dyDescent="0.25">
      <c r="C258" s="155"/>
      <c r="D258" s="155"/>
    </row>
    <row r="259" spans="3:4" ht="15.75" customHeight="1" x14ac:dyDescent="0.25">
      <c r="C259" s="155"/>
      <c r="D259" s="155"/>
    </row>
    <row r="260" spans="3:4" ht="15.75" customHeight="1" x14ac:dyDescent="0.25">
      <c r="C260" s="155"/>
      <c r="D260" s="155"/>
    </row>
    <row r="261" spans="3:4" ht="15.75" customHeight="1" x14ac:dyDescent="0.25">
      <c r="C261" s="155"/>
      <c r="D261" s="155"/>
    </row>
    <row r="262" spans="3:4" ht="15.75" customHeight="1" x14ac:dyDescent="0.25">
      <c r="C262" s="155"/>
      <c r="D262" s="155"/>
    </row>
    <row r="263" spans="3:4" ht="15.75" customHeight="1" x14ac:dyDescent="0.25">
      <c r="C263" s="155"/>
      <c r="D263" s="155"/>
    </row>
    <row r="264" spans="3:4" ht="15.75" customHeight="1" x14ac:dyDescent="0.25">
      <c r="C264" s="155"/>
      <c r="D264" s="155"/>
    </row>
    <row r="265" spans="3:4" ht="15.75" customHeight="1" x14ac:dyDescent="0.25">
      <c r="C265" s="155"/>
      <c r="D265" s="155"/>
    </row>
    <row r="266" spans="3:4" ht="15.75" customHeight="1" x14ac:dyDescent="0.25">
      <c r="C266" s="155"/>
      <c r="D266" s="155"/>
    </row>
    <row r="267" spans="3:4" ht="15.75" customHeight="1" x14ac:dyDescent="0.25">
      <c r="C267" s="155"/>
      <c r="D267" s="155"/>
    </row>
    <row r="268" spans="3:4" ht="15.75" customHeight="1" x14ac:dyDescent="0.25">
      <c r="C268" s="155"/>
      <c r="D268" s="155"/>
    </row>
    <row r="269" spans="3:4" ht="15.75" customHeight="1" x14ac:dyDescent="0.25">
      <c r="C269" s="155"/>
      <c r="D269" s="155"/>
    </row>
    <row r="270" spans="3:4" ht="15.75" customHeight="1" x14ac:dyDescent="0.25">
      <c r="C270" s="155"/>
      <c r="D270" s="155"/>
    </row>
    <row r="271" spans="3:4" ht="15.75" customHeight="1" x14ac:dyDescent="0.25">
      <c r="C271" s="155"/>
      <c r="D271" s="155"/>
    </row>
    <row r="272" spans="3:4" ht="15.75" customHeight="1" x14ac:dyDescent="0.25">
      <c r="C272" s="155"/>
      <c r="D272" s="155"/>
    </row>
    <row r="273" spans="3:4" ht="15.75" customHeight="1" x14ac:dyDescent="0.25">
      <c r="C273" s="155"/>
      <c r="D273" s="155"/>
    </row>
    <row r="274" spans="3:4" ht="15.75" customHeight="1" x14ac:dyDescent="0.25">
      <c r="C274" s="155"/>
      <c r="D274" s="155"/>
    </row>
    <row r="275" spans="3:4" ht="15.75" customHeight="1" x14ac:dyDescent="0.25">
      <c r="C275" s="155"/>
      <c r="D275" s="155"/>
    </row>
    <row r="276" spans="3:4" ht="15.75" customHeight="1" x14ac:dyDescent="0.25">
      <c r="C276" s="155"/>
      <c r="D276" s="155"/>
    </row>
    <row r="277" spans="3:4" ht="15.75" customHeight="1" x14ac:dyDescent="0.25">
      <c r="C277" s="155"/>
      <c r="D277" s="155"/>
    </row>
    <row r="278" spans="3:4" ht="15.75" customHeight="1" x14ac:dyDescent="0.25">
      <c r="C278" s="155"/>
      <c r="D278" s="155"/>
    </row>
    <row r="279" spans="3:4" ht="15.75" customHeight="1" x14ac:dyDescent="0.25">
      <c r="C279" s="155"/>
      <c r="D279" s="155"/>
    </row>
    <row r="280" spans="3:4" ht="15.75" customHeight="1" x14ac:dyDescent="0.25">
      <c r="C280" s="155"/>
      <c r="D280" s="155"/>
    </row>
    <row r="281" spans="3:4" ht="15.75" customHeight="1" x14ac:dyDescent="0.25">
      <c r="C281" s="155"/>
      <c r="D281" s="155"/>
    </row>
    <row r="282" spans="3:4" ht="15.75" customHeight="1" x14ac:dyDescent="0.25">
      <c r="C282" s="155"/>
      <c r="D282" s="155"/>
    </row>
    <row r="283" spans="3:4" ht="15.75" customHeight="1" x14ac:dyDescent="0.25">
      <c r="C283" s="155"/>
      <c r="D283" s="155"/>
    </row>
    <row r="284" spans="3:4" ht="15.75" customHeight="1" x14ac:dyDescent="0.25">
      <c r="C284" s="155"/>
      <c r="D284" s="155"/>
    </row>
    <row r="285" spans="3:4" ht="15.75" customHeight="1" x14ac:dyDescent="0.25">
      <c r="C285" s="155"/>
      <c r="D285" s="155"/>
    </row>
    <row r="286" spans="3:4" ht="15.75" customHeight="1" x14ac:dyDescent="0.25">
      <c r="C286" s="155"/>
      <c r="D286" s="155"/>
    </row>
    <row r="287" spans="3:4" ht="15.75" customHeight="1" x14ac:dyDescent="0.25">
      <c r="C287" s="155"/>
      <c r="D287" s="155"/>
    </row>
    <row r="288" spans="3:4" ht="15.75" customHeight="1" x14ac:dyDescent="0.25">
      <c r="C288" s="155"/>
      <c r="D288" s="155"/>
    </row>
    <row r="289" spans="3:4" ht="15.75" customHeight="1" x14ac:dyDescent="0.25">
      <c r="C289" s="155"/>
      <c r="D289" s="155"/>
    </row>
    <row r="290" spans="3:4" ht="15.75" customHeight="1" x14ac:dyDescent="0.25">
      <c r="C290" s="155"/>
      <c r="D290" s="155"/>
    </row>
    <row r="291" spans="3:4" ht="15.75" customHeight="1" x14ac:dyDescent="0.25">
      <c r="C291" s="155"/>
      <c r="D291" s="155"/>
    </row>
    <row r="292" spans="3:4" ht="15.75" customHeight="1" x14ac:dyDescent="0.25">
      <c r="C292" s="155"/>
      <c r="D292" s="155"/>
    </row>
    <row r="293" spans="3:4" ht="15.75" customHeight="1" x14ac:dyDescent="0.25">
      <c r="C293" s="155"/>
      <c r="D293" s="155"/>
    </row>
    <row r="294" spans="3:4" ht="15.75" customHeight="1" x14ac:dyDescent="0.25">
      <c r="C294" s="155"/>
      <c r="D294" s="155"/>
    </row>
    <row r="295" spans="3:4" ht="15.75" customHeight="1" x14ac:dyDescent="0.25">
      <c r="C295" s="155"/>
      <c r="D295" s="155"/>
    </row>
    <row r="296" spans="3:4" ht="15.75" customHeight="1" x14ac:dyDescent="0.25">
      <c r="C296" s="155"/>
      <c r="D296" s="155"/>
    </row>
    <row r="297" spans="3:4" ht="15.75" customHeight="1" x14ac:dyDescent="0.25">
      <c r="C297" s="155"/>
      <c r="D297" s="155"/>
    </row>
    <row r="298" spans="3:4" ht="15.75" customHeight="1" x14ac:dyDescent="0.25">
      <c r="C298" s="155"/>
      <c r="D298" s="155"/>
    </row>
    <row r="299" spans="3:4" ht="15.75" customHeight="1" x14ac:dyDescent="0.25">
      <c r="C299" s="155"/>
      <c r="D299" s="155"/>
    </row>
    <row r="300" spans="3:4" ht="15.75" customHeight="1" x14ac:dyDescent="0.25">
      <c r="C300" s="155"/>
      <c r="D300" s="155"/>
    </row>
    <row r="301" spans="3:4" ht="15.75" customHeight="1" x14ac:dyDescent="0.25">
      <c r="C301" s="155"/>
      <c r="D301" s="155"/>
    </row>
    <row r="302" spans="3:4" ht="15.75" customHeight="1" x14ac:dyDescent="0.25">
      <c r="C302" s="155"/>
      <c r="D302" s="155"/>
    </row>
    <row r="303" spans="3:4" ht="15.75" customHeight="1" x14ac:dyDescent="0.25">
      <c r="C303" s="155"/>
      <c r="D303" s="155"/>
    </row>
    <row r="304" spans="3:4" ht="15.75" customHeight="1" x14ac:dyDescent="0.25">
      <c r="C304" s="155"/>
      <c r="D304" s="155"/>
    </row>
    <row r="305" spans="3:4" ht="15.75" customHeight="1" x14ac:dyDescent="0.25">
      <c r="C305" s="155"/>
      <c r="D305" s="155"/>
    </row>
    <row r="306" spans="3:4" ht="15.75" customHeight="1" x14ac:dyDescent="0.25">
      <c r="C306" s="155"/>
      <c r="D306" s="155"/>
    </row>
    <row r="307" spans="3:4" ht="15.75" customHeight="1" x14ac:dyDescent="0.25">
      <c r="C307" s="155"/>
      <c r="D307" s="155"/>
    </row>
    <row r="308" spans="3:4" ht="15.75" customHeight="1" x14ac:dyDescent="0.25">
      <c r="C308" s="155"/>
      <c r="D308" s="155"/>
    </row>
    <row r="309" spans="3:4" ht="15.75" customHeight="1" x14ac:dyDescent="0.25">
      <c r="C309" s="155"/>
      <c r="D309" s="155"/>
    </row>
    <row r="310" spans="3:4" ht="15.75" customHeight="1" x14ac:dyDescent="0.25">
      <c r="C310" s="155"/>
      <c r="D310" s="155"/>
    </row>
    <row r="311" spans="3:4" ht="15.75" customHeight="1" x14ac:dyDescent="0.25">
      <c r="C311" s="155"/>
      <c r="D311" s="155"/>
    </row>
    <row r="312" spans="3:4" ht="15.75" customHeight="1" x14ac:dyDescent="0.25">
      <c r="C312" s="155"/>
      <c r="D312" s="155"/>
    </row>
    <row r="313" spans="3:4" ht="15.75" customHeight="1" x14ac:dyDescent="0.25">
      <c r="C313" s="155"/>
      <c r="D313" s="155"/>
    </row>
    <row r="314" spans="3:4" ht="15.75" customHeight="1" x14ac:dyDescent="0.25">
      <c r="C314" s="155"/>
      <c r="D314" s="155"/>
    </row>
    <row r="315" spans="3:4" ht="15.75" customHeight="1" x14ac:dyDescent="0.25">
      <c r="C315" s="155"/>
      <c r="D315" s="155"/>
    </row>
    <row r="316" spans="3:4" ht="15.75" customHeight="1" x14ac:dyDescent="0.25">
      <c r="C316" s="155"/>
      <c r="D316" s="155"/>
    </row>
    <row r="317" spans="3:4" ht="15.75" customHeight="1" x14ac:dyDescent="0.25">
      <c r="C317" s="155"/>
      <c r="D317" s="155"/>
    </row>
    <row r="318" spans="3:4" ht="15.75" customHeight="1" x14ac:dyDescent="0.25">
      <c r="C318" s="155"/>
      <c r="D318" s="155"/>
    </row>
    <row r="319" spans="3:4" ht="15.75" customHeight="1" x14ac:dyDescent="0.25">
      <c r="C319" s="155"/>
      <c r="D319" s="155"/>
    </row>
    <row r="320" spans="3:4" ht="15.75" customHeight="1" x14ac:dyDescent="0.25">
      <c r="C320" s="155"/>
      <c r="D320" s="155"/>
    </row>
    <row r="321" spans="3:4" ht="15.75" customHeight="1" x14ac:dyDescent="0.25">
      <c r="C321" s="155"/>
      <c r="D321" s="155"/>
    </row>
    <row r="322" spans="3:4" ht="15.75" customHeight="1" x14ac:dyDescent="0.25">
      <c r="C322" s="155"/>
      <c r="D322" s="155"/>
    </row>
    <row r="323" spans="3:4" ht="15.75" customHeight="1" x14ac:dyDescent="0.25">
      <c r="C323" s="155"/>
      <c r="D323" s="155"/>
    </row>
    <row r="324" spans="3:4" ht="15.75" customHeight="1" x14ac:dyDescent="0.25">
      <c r="C324" s="155"/>
      <c r="D324" s="155"/>
    </row>
    <row r="325" spans="3:4" ht="15.75" customHeight="1" x14ac:dyDescent="0.25">
      <c r="C325" s="155"/>
      <c r="D325" s="155"/>
    </row>
    <row r="326" spans="3:4" ht="15.75" customHeight="1" x14ac:dyDescent="0.25">
      <c r="C326" s="155"/>
      <c r="D326" s="155"/>
    </row>
    <row r="327" spans="3:4" ht="15.75" customHeight="1" x14ac:dyDescent="0.25">
      <c r="C327" s="155"/>
      <c r="D327" s="155"/>
    </row>
    <row r="328" spans="3:4" ht="15.75" customHeight="1" x14ac:dyDescent="0.25">
      <c r="C328" s="155"/>
      <c r="D328" s="155"/>
    </row>
    <row r="329" spans="3:4" ht="15.75" customHeight="1" x14ac:dyDescent="0.25">
      <c r="C329" s="155"/>
      <c r="D329" s="155"/>
    </row>
    <row r="330" spans="3:4" ht="15.75" customHeight="1" x14ac:dyDescent="0.25">
      <c r="C330" s="155"/>
      <c r="D330" s="155"/>
    </row>
    <row r="331" spans="3:4" ht="15.75" customHeight="1" x14ac:dyDescent="0.25">
      <c r="C331" s="155"/>
      <c r="D331" s="155"/>
    </row>
    <row r="332" spans="3:4" ht="15.75" customHeight="1" x14ac:dyDescent="0.25">
      <c r="C332" s="155"/>
      <c r="D332" s="155"/>
    </row>
    <row r="333" spans="3:4" ht="15.75" customHeight="1" x14ac:dyDescent="0.25">
      <c r="C333" s="155"/>
      <c r="D333" s="155"/>
    </row>
    <row r="334" spans="3:4" ht="15.75" customHeight="1" x14ac:dyDescent="0.25">
      <c r="C334" s="155"/>
      <c r="D334" s="155"/>
    </row>
    <row r="335" spans="3:4" ht="15.75" customHeight="1" x14ac:dyDescent="0.25">
      <c r="C335" s="155"/>
      <c r="D335" s="155"/>
    </row>
    <row r="336" spans="3:4" ht="15.75" customHeight="1" x14ac:dyDescent="0.25">
      <c r="C336" s="155"/>
      <c r="D336" s="155"/>
    </row>
    <row r="337" spans="3:4" ht="15.75" customHeight="1" x14ac:dyDescent="0.25">
      <c r="C337" s="155"/>
      <c r="D337" s="155"/>
    </row>
    <row r="338" spans="3:4" ht="15.75" customHeight="1" x14ac:dyDescent="0.25">
      <c r="C338" s="155"/>
      <c r="D338" s="155"/>
    </row>
    <row r="339" spans="3:4" ht="15.75" customHeight="1" x14ac:dyDescent="0.25">
      <c r="C339" s="155"/>
      <c r="D339" s="155"/>
    </row>
    <row r="340" spans="3:4" ht="15.75" customHeight="1" x14ac:dyDescent="0.25">
      <c r="C340" s="155"/>
      <c r="D340" s="155"/>
    </row>
    <row r="341" spans="3:4" ht="15.75" customHeight="1" x14ac:dyDescent="0.25">
      <c r="C341" s="155"/>
      <c r="D341" s="155"/>
    </row>
    <row r="342" spans="3:4" ht="15.75" customHeight="1" x14ac:dyDescent="0.25">
      <c r="C342" s="155"/>
      <c r="D342" s="155"/>
    </row>
    <row r="343" spans="3:4" ht="15.75" customHeight="1" x14ac:dyDescent="0.25">
      <c r="C343" s="155"/>
      <c r="D343" s="155"/>
    </row>
    <row r="344" spans="3:4" ht="15.75" customHeight="1" x14ac:dyDescent="0.25">
      <c r="C344" s="155"/>
      <c r="D344" s="155"/>
    </row>
    <row r="345" spans="3:4" ht="15.75" customHeight="1" x14ac:dyDescent="0.25">
      <c r="C345" s="155"/>
      <c r="D345" s="155"/>
    </row>
    <row r="346" spans="3:4" ht="15.75" customHeight="1" x14ac:dyDescent="0.25">
      <c r="C346" s="155"/>
      <c r="D346" s="155"/>
    </row>
    <row r="347" spans="3:4" ht="15.75" customHeight="1" x14ac:dyDescent="0.25">
      <c r="C347" s="155"/>
      <c r="D347" s="155"/>
    </row>
    <row r="348" spans="3:4" ht="15.75" customHeight="1" x14ac:dyDescent="0.25">
      <c r="C348" s="155"/>
      <c r="D348" s="155"/>
    </row>
    <row r="349" spans="3:4" ht="15.75" customHeight="1" x14ac:dyDescent="0.25">
      <c r="C349" s="155"/>
      <c r="D349" s="155"/>
    </row>
    <row r="350" spans="3:4" ht="15.75" customHeight="1" x14ac:dyDescent="0.25">
      <c r="C350" s="155"/>
      <c r="D350" s="155"/>
    </row>
    <row r="351" spans="3:4" ht="15.75" customHeight="1" x14ac:dyDescent="0.25">
      <c r="C351" s="155"/>
      <c r="D351" s="155"/>
    </row>
    <row r="352" spans="3:4" ht="15.75" customHeight="1" x14ac:dyDescent="0.25">
      <c r="C352" s="155"/>
      <c r="D352" s="155"/>
    </row>
    <row r="353" spans="3:4" ht="15.75" customHeight="1" x14ac:dyDescent="0.25">
      <c r="C353" s="155"/>
      <c r="D353" s="155"/>
    </row>
    <row r="354" spans="3:4" ht="15.75" customHeight="1" x14ac:dyDescent="0.25">
      <c r="C354" s="155"/>
      <c r="D354" s="155"/>
    </row>
    <row r="355" spans="3:4" ht="15.75" customHeight="1" x14ac:dyDescent="0.25">
      <c r="C355" s="155"/>
      <c r="D355" s="155"/>
    </row>
    <row r="356" spans="3:4" ht="15.75" customHeight="1" x14ac:dyDescent="0.25">
      <c r="C356" s="155"/>
      <c r="D356" s="155"/>
    </row>
    <row r="357" spans="3:4" ht="15.75" customHeight="1" x14ac:dyDescent="0.25">
      <c r="C357" s="155"/>
      <c r="D357" s="155"/>
    </row>
    <row r="358" spans="3:4" ht="15.75" customHeight="1" x14ac:dyDescent="0.25">
      <c r="C358" s="155"/>
      <c r="D358" s="155"/>
    </row>
    <row r="359" spans="3:4" ht="15.75" customHeight="1" x14ac:dyDescent="0.25">
      <c r="C359" s="155"/>
      <c r="D359" s="155"/>
    </row>
    <row r="360" spans="3:4" ht="15.75" customHeight="1" x14ac:dyDescent="0.25">
      <c r="C360" s="155"/>
      <c r="D360" s="155"/>
    </row>
    <row r="361" spans="3:4" ht="15.75" customHeight="1" x14ac:dyDescent="0.25">
      <c r="C361" s="155"/>
      <c r="D361" s="155"/>
    </row>
    <row r="362" spans="3:4" ht="15.75" customHeight="1" x14ac:dyDescent="0.25">
      <c r="C362" s="155"/>
      <c r="D362" s="155"/>
    </row>
    <row r="363" spans="3:4" ht="15.75" customHeight="1" x14ac:dyDescent="0.25">
      <c r="C363" s="155"/>
      <c r="D363" s="155"/>
    </row>
    <row r="364" spans="3:4" ht="15.75" customHeight="1" x14ac:dyDescent="0.25">
      <c r="C364" s="155"/>
      <c r="D364" s="155"/>
    </row>
    <row r="365" spans="3:4" ht="15.75" customHeight="1" x14ac:dyDescent="0.25">
      <c r="C365" s="155"/>
      <c r="D365" s="155"/>
    </row>
    <row r="366" spans="3:4" ht="15.75" customHeight="1" x14ac:dyDescent="0.25">
      <c r="C366" s="155"/>
      <c r="D366" s="155"/>
    </row>
    <row r="367" spans="3:4" ht="15.75" customHeight="1" x14ac:dyDescent="0.25">
      <c r="C367" s="155"/>
      <c r="D367" s="155"/>
    </row>
    <row r="368" spans="3:4" ht="15.75" customHeight="1" x14ac:dyDescent="0.25">
      <c r="C368" s="155"/>
      <c r="D368" s="155"/>
    </row>
    <row r="369" spans="3:4" ht="15.75" customHeight="1" x14ac:dyDescent="0.25">
      <c r="C369" s="155"/>
      <c r="D369" s="155"/>
    </row>
    <row r="370" spans="3:4" ht="15.75" customHeight="1" x14ac:dyDescent="0.25">
      <c r="C370" s="155"/>
      <c r="D370" s="155"/>
    </row>
    <row r="371" spans="3:4" ht="15.75" customHeight="1" x14ac:dyDescent="0.25">
      <c r="C371" s="155"/>
      <c r="D371" s="155"/>
    </row>
    <row r="372" spans="3:4" ht="15.75" customHeight="1" x14ac:dyDescent="0.25">
      <c r="C372" s="155"/>
      <c r="D372" s="155"/>
    </row>
    <row r="373" spans="3:4" ht="15.75" customHeight="1" x14ac:dyDescent="0.25">
      <c r="C373" s="155"/>
      <c r="D373" s="155"/>
    </row>
    <row r="374" spans="3:4" ht="15.75" customHeight="1" x14ac:dyDescent="0.25">
      <c r="C374" s="155"/>
      <c r="D374" s="155"/>
    </row>
    <row r="375" spans="3:4" ht="15.75" customHeight="1" x14ac:dyDescent="0.25">
      <c r="C375" s="155"/>
      <c r="D375" s="155"/>
    </row>
    <row r="376" spans="3:4" ht="15.75" customHeight="1" x14ac:dyDescent="0.25">
      <c r="C376" s="155"/>
      <c r="D376" s="155"/>
    </row>
    <row r="377" spans="3:4" ht="15.75" customHeight="1" x14ac:dyDescent="0.25">
      <c r="C377" s="155"/>
      <c r="D377" s="155"/>
    </row>
    <row r="378" spans="3:4" ht="15.75" customHeight="1" x14ac:dyDescent="0.25">
      <c r="C378" s="155"/>
      <c r="D378" s="155"/>
    </row>
    <row r="379" spans="3:4" ht="15.75" customHeight="1" x14ac:dyDescent="0.25">
      <c r="C379" s="155"/>
      <c r="D379" s="155"/>
    </row>
    <row r="380" spans="3:4" ht="15.75" customHeight="1" x14ac:dyDescent="0.25">
      <c r="C380" s="155"/>
      <c r="D380" s="155"/>
    </row>
    <row r="381" spans="3:4" ht="15.75" customHeight="1" x14ac:dyDescent="0.25">
      <c r="C381" s="155"/>
      <c r="D381" s="155"/>
    </row>
    <row r="382" spans="3:4" ht="15.75" customHeight="1" x14ac:dyDescent="0.25">
      <c r="C382" s="155"/>
      <c r="D382" s="155"/>
    </row>
    <row r="383" spans="3:4" ht="15.75" customHeight="1" x14ac:dyDescent="0.25">
      <c r="C383" s="155"/>
      <c r="D383" s="155"/>
    </row>
    <row r="384" spans="3:4" ht="15.75" customHeight="1" x14ac:dyDescent="0.25">
      <c r="C384" s="155"/>
      <c r="D384" s="155"/>
    </row>
    <row r="385" spans="3:4" ht="15.75" customHeight="1" x14ac:dyDescent="0.25">
      <c r="C385" s="155"/>
      <c r="D385" s="155"/>
    </row>
    <row r="386" spans="3:4" ht="15.75" customHeight="1" x14ac:dyDescent="0.25">
      <c r="C386" s="155"/>
      <c r="D386" s="155"/>
    </row>
    <row r="387" spans="3:4" ht="15.75" customHeight="1" x14ac:dyDescent="0.25">
      <c r="C387" s="155"/>
      <c r="D387" s="155"/>
    </row>
    <row r="388" spans="3:4" ht="15.75" customHeight="1" x14ac:dyDescent="0.25">
      <c r="C388" s="155"/>
      <c r="D388" s="155"/>
    </row>
    <row r="389" spans="3:4" ht="15.75" customHeight="1" x14ac:dyDescent="0.25">
      <c r="C389" s="155"/>
      <c r="D389" s="155"/>
    </row>
    <row r="390" spans="3:4" ht="15.75" customHeight="1" x14ac:dyDescent="0.25">
      <c r="C390" s="155"/>
      <c r="D390" s="155"/>
    </row>
    <row r="391" spans="3:4" ht="15.75" customHeight="1" x14ac:dyDescent="0.25">
      <c r="C391" s="155"/>
      <c r="D391" s="155"/>
    </row>
    <row r="392" spans="3:4" ht="15.75" customHeight="1" x14ac:dyDescent="0.25">
      <c r="C392" s="155"/>
      <c r="D392" s="155"/>
    </row>
    <row r="393" spans="3:4" ht="15.75" customHeight="1" x14ac:dyDescent="0.25">
      <c r="C393" s="155"/>
      <c r="D393" s="155"/>
    </row>
    <row r="394" spans="3:4" ht="15.75" customHeight="1" x14ac:dyDescent="0.25">
      <c r="C394" s="155"/>
      <c r="D394" s="155"/>
    </row>
    <row r="395" spans="3:4" ht="15.75" customHeight="1" x14ac:dyDescent="0.25">
      <c r="C395" s="155"/>
      <c r="D395" s="155"/>
    </row>
    <row r="396" spans="3:4" ht="15.75" customHeight="1" x14ac:dyDescent="0.25">
      <c r="C396" s="155"/>
      <c r="D396" s="155"/>
    </row>
    <row r="397" spans="3:4" ht="15.75" customHeight="1" x14ac:dyDescent="0.25">
      <c r="C397" s="155"/>
      <c r="D397" s="155"/>
    </row>
    <row r="398" spans="3:4" ht="15.75" customHeight="1" x14ac:dyDescent="0.25">
      <c r="C398" s="155"/>
      <c r="D398" s="155"/>
    </row>
    <row r="399" spans="3:4" ht="15.75" customHeight="1" x14ac:dyDescent="0.25">
      <c r="C399" s="155"/>
      <c r="D399" s="155"/>
    </row>
    <row r="400" spans="3:4" ht="15.75" customHeight="1" x14ac:dyDescent="0.25">
      <c r="C400" s="155"/>
      <c r="D400" s="155"/>
    </row>
    <row r="401" spans="3:4" ht="15.75" customHeight="1" x14ac:dyDescent="0.25">
      <c r="C401" s="155"/>
      <c r="D401" s="155"/>
    </row>
    <row r="402" spans="3:4" ht="15.75" customHeight="1" x14ac:dyDescent="0.25">
      <c r="C402" s="155"/>
      <c r="D402" s="155"/>
    </row>
    <row r="403" spans="3:4" ht="15.75" customHeight="1" x14ac:dyDescent="0.25">
      <c r="C403" s="155"/>
      <c r="D403" s="155"/>
    </row>
    <row r="404" spans="3:4" ht="15.75" customHeight="1" x14ac:dyDescent="0.25">
      <c r="C404" s="155"/>
      <c r="D404" s="155"/>
    </row>
    <row r="405" spans="3:4" ht="15.75" customHeight="1" x14ac:dyDescent="0.25">
      <c r="C405" s="155"/>
      <c r="D405" s="155"/>
    </row>
    <row r="406" spans="3:4" ht="15.75" customHeight="1" x14ac:dyDescent="0.25">
      <c r="C406" s="155"/>
      <c r="D406" s="155"/>
    </row>
    <row r="407" spans="3:4" ht="15.75" customHeight="1" x14ac:dyDescent="0.25">
      <c r="C407" s="155"/>
      <c r="D407" s="155"/>
    </row>
    <row r="408" spans="3:4" ht="15.75" customHeight="1" x14ac:dyDescent="0.25">
      <c r="C408" s="155"/>
      <c r="D408" s="155"/>
    </row>
    <row r="409" spans="3:4" ht="15.75" customHeight="1" x14ac:dyDescent="0.25">
      <c r="C409" s="155"/>
      <c r="D409" s="155"/>
    </row>
    <row r="410" spans="3:4" ht="15.75" customHeight="1" x14ac:dyDescent="0.25">
      <c r="C410" s="155"/>
      <c r="D410" s="155"/>
    </row>
    <row r="411" spans="3:4" ht="15.75" customHeight="1" x14ac:dyDescent="0.25">
      <c r="C411" s="155"/>
      <c r="D411" s="155"/>
    </row>
    <row r="412" spans="3:4" ht="15.75" customHeight="1" x14ac:dyDescent="0.25">
      <c r="C412" s="155"/>
      <c r="D412" s="155"/>
    </row>
    <row r="413" spans="3:4" ht="15.75" customHeight="1" x14ac:dyDescent="0.25">
      <c r="C413" s="155"/>
      <c r="D413" s="155"/>
    </row>
    <row r="414" spans="3:4" ht="15.75" customHeight="1" x14ac:dyDescent="0.25">
      <c r="C414" s="155"/>
      <c r="D414" s="155"/>
    </row>
    <row r="415" spans="3:4" ht="15.75" customHeight="1" x14ac:dyDescent="0.25">
      <c r="C415" s="155"/>
      <c r="D415" s="155"/>
    </row>
    <row r="416" spans="3:4" ht="15.75" customHeight="1" x14ac:dyDescent="0.25">
      <c r="C416" s="155"/>
      <c r="D416" s="155"/>
    </row>
    <row r="417" spans="3:4" ht="15.75" customHeight="1" x14ac:dyDescent="0.25">
      <c r="C417" s="155"/>
      <c r="D417" s="155"/>
    </row>
    <row r="418" spans="3:4" ht="15.75" customHeight="1" x14ac:dyDescent="0.25">
      <c r="C418" s="155"/>
      <c r="D418" s="155"/>
    </row>
    <row r="419" spans="3:4" ht="15.75" customHeight="1" x14ac:dyDescent="0.25">
      <c r="C419" s="155"/>
      <c r="D419" s="155"/>
    </row>
    <row r="420" spans="3:4" ht="15.75" customHeight="1" x14ac:dyDescent="0.25">
      <c r="C420" s="155"/>
      <c r="D420" s="155"/>
    </row>
    <row r="421" spans="3:4" ht="15.75" customHeight="1" x14ac:dyDescent="0.25">
      <c r="C421" s="155"/>
      <c r="D421" s="155"/>
    </row>
    <row r="422" spans="3:4" ht="15.75" customHeight="1" x14ac:dyDescent="0.25">
      <c r="C422" s="155"/>
      <c r="D422" s="155"/>
    </row>
    <row r="423" spans="3:4" ht="15.75" customHeight="1" x14ac:dyDescent="0.25">
      <c r="C423" s="155"/>
      <c r="D423" s="155"/>
    </row>
    <row r="424" spans="3:4" ht="15.75" customHeight="1" x14ac:dyDescent="0.25">
      <c r="C424" s="155"/>
      <c r="D424" s="155"/>
    </row>
    <row r="425" spans="3:4" ht="15.75" customHeight="1" x14ac:dyDescent="0.25">
      <c r="C425" s="155"/>
      <c r="D425" s="155"/>
    </row>
    <row r="426" spans="3:4" ht="15.75" customHeight="1" x14ac:dyDescent="0.25">
      <c r="C426" s="155"/>
      <c r="D426" s="155"/>
    </row>
    <row r="427" spans="3:4" ht="15.75" customHeight="1" x14ac:dyDescent="0.25">
      <c r="C427" s="155"/>
      <c r="D427" s="155"/>
    </row>
    <row r="428" spans="3:4" ht="15.75" customHeight="1" x14ac:dyDescent="0.25">
      <c r="C428" s="155"/>
      <c r="D428" s="155"/>
    </row>
    <row r="429" spans="3:4" ht="15.75" customHeight="1" x14ac:dyDescent="0.25">
      <c r="C429" s="155"/>
      <c r="D429" s="155"/>
    </row>
    <row r="430" spans="3:4" ht="15.75" customHeight="1" x14ac:dyDescent="0.25">
      <c r="C430" s="155"/>
      <c r="D430" s="155"/>
    </row>
    <row r="431" spans="3:4" ht="15.75" customHeight="1" x14ac:dyDescent="0.25">
      <c r="C431" s="155"/>
      <c r="D431" s="155"/>
    </row>
    <row r="432" spans="3:4" ht="15.75" customHeight="1" x14ac:dyDescent="0.25">
      <c r="C432" s="155"/>
      <c r="D432" s="155"/>
    </row>
    <row r="433" spans="3:4" ht="15.75" customHeight="1" x14ac:dyDescent="0.25">
      <c r="C433" s="155"/>
      <c r="D433" s="155"/>
    </row>
    <row r="434" spans="3:4" ht="15.75" customHeight="1" x14ac:dyDescent="0.25">
      <c r="C434" s="155"/>
      <c r="D434" s="155"/>
    </row>
    <row r="435" spans="3:4" ht="15.75" customHeight="1" x14ac:dyDescent="0.25">
      <c r="C435" s="155"/>
      <c r="D435" s="155"/>
    </row>
    <row r="436" spans="3:4" ht="15.75" customHeight="1" x14ac:dyDescent="0.25">
      <c r="C436" s="155"/>
      <c r="D436" s="155"/>
    </row>
    <row r="437" spans="3:4" ht="15.75" customHeight="1" x14ac:dyDescent="0.25">
      <c r="C437" s="155"/>
      <c r="D437" s="155"/>
    </row>
    <row r="438" spans="3:4" ht="15.75" customHeight="1" x14ac:dyDescent="0.25">
      <c r="C438" s="155"/>
      <c r="D438" s="155"/>
    </row>
    <row r="439" spans="3:4" ht="15.75" customHeight="1" x14ac:dyDescent="0.25">
      <c r="C439" s="155"/>
      <c r="D439" s="155"/>
    </row>
    <row r="440" spans="3:4" ht="15.75" customHeight="1" x14ac:dyDescent="0.25">
      <c r="C440" s="155"/>
      <c r="D440" s="155"/>
    </row>
    <row r="441" spans="3:4" ht="15.75" customHeight="1" x14ac:dyDescent="0.25">
      <c r="C441" s="155"/>
      <c r="D441" s="155"/>
    </row>
    <row r="442" spans="3:4" ht="15.75" customHeight="1" x14ac:dyDescent="0.25">
      <c r="C442" s="155"/>
      <c r="D442" s="155"/>
    </row>
    <row r="443" spans="3:4" ht="15.75" customHeight="1" x14ac:dyDescent="0.25">
      <c r="C443" s="155"/>
      <c r="D443" s="155"/>
    </row>
    <row r="444" spans="3:4" ht="15.75" customHeight="1" x14ac:dyDescent="0.25">
      <c r="C444" s="155"/>
      <c r="D444" s="155"/>
    </row>
    <row r="445" spans="3:4" ht="15.75" customHeight="1" x14ac:dyDescent="0.25">
      <c r="C445" s="155"/>
      <c r="D445" s="155"/>
    </row>
    <row r="446" spans="3:4" ht="15.75" customHeight="1" x14ac:dyDescent="0.25">
      <c r="C446" s="155"/>
      <c r="D446" s="155"/>
    </row>
    <row r="447" spans="3:4" ht="15.75" customHeight="1" x14ac:dyDescent="0.25">
      <c r="C447" s="155"/>
      <c r="D447" s="155"/>
    </row>
    <row r="448" spans="3:4" ht="15.75" customHeight="1" x14ac:dyDescent="0.25">
      <c r="C448" s="155"/>
      <c r="D448" s="155"/>
    </row>
    <row r="449" spans="3:4" ht="15.75" customHeight="1" x14ac:dyDescent="0.25">
      <c r="C449" s="155"/>
      <c r="D449" s="155"/>
    </row>
    <row r="450" spans="3:4" ht="15.75" customHeight="1" x14ac:dyDescent="0.25">
      <c r="C450" s="155"/>
      <c r="D450" s="155"/>
    </row>
    <row r="451" spans="3:4" ht="15.75" customHeight="1" x14ac:dyDescent="0.25">
      <c r="C451" s="155"/>
      <c r="D451" s="155"/>
    </row>
    <row r="452" spans="3:4" ht="15.75" customHeight="1" x14ac:dyDescent="0.25">
      <c r="C452" s="155"/>
      <c r="D452" s="155"/>
    </row>
    <row r="453" spans="3:4" ht="15.75" customHeight="1" x14ac:dyDescent="0.25">
      <c r="C453" s="155"/>
      <c r="D453" s="155"/>
    </row>
    <row r="454" spans="3:4" ht="15.75" customHeight="1" x14ac:dyDescent="0.25">
      <c r="C454" s="155"/>
      <c r="D454" s="155"/>
    </row>
    <row r="455" spans="3:4" ht="15.75" customHeight="1" x14ac:dyDescent="0.25">
      <c r="C455" s="155"/>
      <c r="D455" s="155"/>
    </row>
    <row r="456" spans="3:4" ht="15.75" customHeight="1" x14ac:dyDescent="0.25">
      <c r="C456" s="155"/>
      <c r="D456" s="155"/>
    </row>
    <row r="457" spans="3:4" ht="15.75" customHeight="1" x14ac:dyDescent="0.25">
      <c r="C457" s="155"/>
      <c r="D457" s="155"/>
    </row>
    <row r="458" spans="3:4" ht="15.75" customHeight="1" x14ac:dyDescent="0.25">
      <c r="C458" s="155"/>
      <c r="D458" s="155"/>
    </row>
    <row r="459" spans="3:4" ht="15.75" customHeight="1" x14ac:dyDescent="0.25">
      <c r="C459" s="155"/>
      <c r="D459" s="155"/>
    </row>
    <row r="460" spans="3:4" ht="15.75" customHeight="1" x14ac:dyDescent="0.25">
      <c r="C460" s="155"/>
      <c r="D460" s="155"/>
    </row>
    <row r="461" spans="3:4" ht="15.75" customHeight="1" x14ac:dyDescent="0.25">
      <c r="C461" s="155"/>
      <c r="D461" s="155"/>
    </row>
    <row r="462" spans="3:4" ht="15.75" customHeight="1" x14ac:dyDescent="0.25">
      <c r="C462" s="155"/>
      <c r="D462" s="155"/>
    </row>
    <row r="463" spans="3:4" ht="15.75" customHeight="1" x14ac:dyDescent="0.25">
      <c r="C463" s="155"/>
      <c r="D463" s="155"/>
    </row>
    <row r="464" spans="3:4" ht="15.75" customHeight="1" x14ac:dyDescent="0.25">
      <c r="C464" s="155"/>
      <c r="D464" s="155"/>
    </row>
    <row r="465" spans="3:4" ht="15.75" customHeight="1" x14ac:dyDescent="0.25">
      <c r="C465" s="155"/>
      <c r="D465" s="155"/>
    </row>
    <row r="466" spans="3:4" ht="15.75" customHeight="1" x14ac:dyDescent="0.25">
      <c r="C466" s="155"/>
      <c r="D466" s="155"/>
    </row>
    <row r="467" spans="3:4" ht="15.75" customHeight="1" x14ac:dyDescent="0.25">
      <c r="C467" s="155"/>
      <c r="D467" s="155"/>
    </row>
    <row r="468" spans="3:4" ht="15.75" customHeight="1" x14ac:dyDescent="0.25">
      <c r="C468" s="155"/>
      <c r="D468" s="155"/>
    </row>
    <row r="469" spans="3:4" ht="15.75" customHeight="1" x14ac:dyDescent="0.25">
      <c r="C469" s="155"/>
      <c r="D469" s="155"/>
    </row>
    <row r="470" spans="3:4" ht="15.75" customHeight="1" x14ac:dyDescent="0.25">
      <c r="C470" s="155"/>
      <c r="D470" s="155"/>
    </row>
    <row r="471" spans="3:4" ht="15.75" customHeight="1" x14ac:dyDescent="0.25">
      <c r="C471" s="155"/>
      <c r="D471" s="155"/>
    </row>
    <row r="472" spans="3:4" ht="15.75" customHeight="1" x14ac:dyDescent="0.25">
      <c r="C472" s="155"/>
      <c r="D472" s="155"/>
    </row>
    <row r="473" spans="3:4" ht="15.75" customHeight="1" x14ac:dyDescent="0.25">
      <c r="C473" s="155"/>
      <c r="D473" s="155"/>
    </row>
    <row r="474" spans="3:4" ht="15.75" customHeight="1" x14ac:dyDescent="0.25">
      <c r="C474" s="155"/>
      <c r="D474" s="155"/>
    </row>
    <row r="475" spans="3:4" ht="15.75" customHeight="1" x14ac:dyDescent="0.25">
      <c r="C475" s="155"/>
      <c r="D475" s="155"/>
    </row>
    <row r="476" spans="3:4" ht="15.75" customHeight="1" x14ac:dyDescent="0.25">
      <c r="C476" s="155"/>
      <c r="D476" s="155"/>
    </row>
    <row r="477" spans="3:4" ht="15.75" customHeight="1" x14ac:dyDescent="0.25">
      <c r="C477" s="155"/>
      <c r="D477" s="155"/>
    </row>
    <row r="478" spans="3:4" ht="15.75" customHeight="1" x14ac:dyDescent="0.25">
      <c r="C478" s="155"/>
      <c r="D478" s="155"/>
    </row>
    <row r="479" spans="3:4" ht="15.75" customHeight="1" x14ac:dyDescent="0.25">
      <c r="C479" s="155"/>
      <c r="D479" s="155"/>
    </row>
    <row r="480" spans="3:4" ht="15.75" customHeight="1" x14ac:dyDescent="0.25">
      <c r="C480" s="155"/>
      <c r="D480" s="155"/>
    </row>
    <row r="481" spans="3:4" ht="15.75" customHeight="1" x14ac:dyDescent="0.25">
      <c r="C481" s="155"/>
      <c r="D481" s="155"/>
    </row>
    <row r="482" spans="3:4" ht="15.75" customHeight="1" x14ac:dyDescent="0.25">
      <c r="C482" s="155"/>
      <c r="D482" s="155"/>
    </row>
    <row r="483" spans="3:4" ht="15.75" customHeight="1" x14ac:dyDescent="0.25">
      <c r="C483" s="155"/>
      <c r="D483" s="155"/>
    </row>
    <row r="484" spans="3:4" ht="15.75" customHeight="1" x14ac:dyDescent="0.25">
      <c r="C484" s="155"/>
      <c r="D484" s="155"/>
    </row>
    <row r="485" spans="3:4" ht="15.75" customHeight="1" x14ac:dyDescent="0.25">
      <c r="C485" s="155"/>
      <c r="D485" s="155"/>
    </row>
    <row r="486" spans="3:4" ht="15.75" customHeight="1" x14ac:dyDescent="0.25">
      <c r="C486" s="155"/>
      <c r="D486" s="155"/>
    </row>
    <row r="487" spans="3:4" ht="15.75" customHeight="1" x14ac:dyDescent="0.25">
      <c r="C487" s="155"/>
      <c r="D487" s="155"/>
    </row>
    <row r="488" spans="3:4" ht="15.75" customHeight="1" x14ac:dyDescent="0.25">
      <c r="C488" s="155"/>
      <c r="D488" s="155"/>
    </row>
    <row r="489" spans="3:4" ht="15.75" customHeight="1" x14ac:dyDescent="0.25">
      <c r="C489" s="155"/>
      <c r="D489" s="155"/>
    </row>
    <row r="490" spans="3:4" ht="15.75" customHeight="1" x14ac:dyDescent="0.25">
      <c r="C490" s="155"/>
      <c r="D490" s="155"/>
    </row>
    <row r="491" spans="3:4" ht="15.75" customHeight="1" x14ac:dyDescent="0.25">
      <c r="C491" s="155"/>
      <c r="D491" s="155"/>
    </row>
    <row r="492" spans="3:4" ht="15.75" customHeight="1" x14ac:dyDescent="0.25">
      <c r="C492" s="155"/>
      <c r="D492" s="155"/>
    </row>
    <row r="493" spans="3:4" ht="15.75" customHeight="1" x14ac:dyDescent="0.25">
      <c r="C493" s="155"/>
      <c r="D493" s="155"/>
    </row>
    <row r="494" spans="3:4" ht="15.75" customHeight="1" x14ac:dyDescent="0.25">
      <c r="C494" s="155"/>
      <c r="D494" s="155"/>
    </row>
    <row r="495" spans="3:4" ht="15.75" customHeight="1" x14ac:dyDescent="0.25">
      <c r="C495" s="155"/>
      <c r="D495" s="155"/>
    </row>
    <row r="496" spans="3:4" ht="15.75" customHeight="1" x14ac:dyDescent="0.25">
      <c r="C496" s="155"/>
      <c r="D496" s="155"/>
    </row>
    <row r="497" spans="3:4" ht="15.75" customHeight="1" x14ac:dyDescent="0.25">
      <c r="C497" s="155"/>
      <c r="D497" s="155"/>
    </row>
    <row r="498" spans="3:4" ht="15.75" customHeight="1" x14ac:dyDescent="0.25">
      <c r="C498" s="155"/>
      <c r="D498" s="155"/>
    </row>
    <row r="499" spans="3:4" ht="15.75" customHeight="1" x14ac:dyDescent="0.25">
      <c r="C499" s="155"/>
      <c r="D499" s="155"/>
    </row>
    <row r="500" spans="3:4" ht="15.75" customHeight="1" x14ac:dyDescent="0.25">
      <c r="C500" s="155"/>
      <c r="D500" s="155"/>
    </row>
    <row r="501" spans="3:4" ht="15.75" customHeight="1" x14ac:dyDescent="0.25">
      <c r="C501" s="155"/>
      <c r="D501" s="155"/>
    </row>
    <row r="502" spans="3:4" ht="15.75" customHeight="1" x14ac:dyDescent="0.25">
      <c r="C502" s="155"/>
      <c r="D502" s="155"/>
    </row>
    <row r="503" spans="3:4" ht="15.75" customHeight="1" x14ac:dyDescent="0.25">
      <c r="C503" s="155"/>
      <c r="D503" s="155"/>
    </row>
    <row r="504" spans="3:4" ht="15.75" customHeight="1" x14ac:dyDescent="0.25">
      <c r="C504" s="155"/>
      <c r="D504" s="155"/>
    </row>
    <row r="505" spans="3:4" ht="15.75" customHeight="1" x14ac:dyDescent="0.25">
      <c r="C505" s="155"/>
      <c r="D505" s="155"/>
    </row>
    <row r="506" spans="3:4" ht="15.75" customHeight="1" x14ac:dyDescent="0.25">
      <c r="C506" s="155"/>
      <c r="D506" s="155"/>
    </row>
    <row r="507" spans="3:4" ht="15.75" customHeight="1" x14ac:dyDescent="0.25">
      <c r="C507" s="155"/>
      <c r="D507" s="155"/>
    </row>
    <row r="508" spans="3:4" ht="15.75" customHeight="1" x14ac:dyDescent="0.25">
      <c r="C508" s="155"/>
      <c r="D508" s="155"/>
    </row>
    <row r="509" spans="3:4" ht="15.75" customHeight="1" x14ac:dyDescent="0.25">
      <c r="C509" s="155"/>
      <c r="D509" s="155"/>
    </row>
    <row r="510" spans="3:4" ht="15.75" customHeight="1" x14ac:dyDescent="0.25">
      <c r="C510" s="155"/>
      <c r="D510" s="155"/>
    </row>
    <row r="511" spans="3:4" ht="15.75" customHeight="1" x14ac:dyDescent="0.25">
      <c r="C511" s="155"/>
      <c r="D511" s="155"/>
    </row>
    <row r="512" spans="3:4" ht="15.75" customHeight="1" x14ac:dyDescent="0.25">
      <c r="C512" s="155"/>
      <c r="D512" s="155"/>
    </row>
    <row r="513" spans="3:4" ht="15.75" customHeight="1" x14ac:dyDescent="0.25">
      <c r="C513" s="155"/>
      <c r="D513" s="155"/>
    </row>
    <row r="514" spans="3:4" ht="15.75" customHeight="1" x14ac:dyDescent="0.25">
      <c r="C514" s="155"/>
      <c r="D514" s="155"/>
    </row>
    <row r="515" spans="3:4" ht="15.75" customHeight="1" x14ac:dyDescent="0.25">
      <c r="C515" s="155"/>
      <c r="D515" s="155"/>
    </row>
    <row r="516" spans="3:4" ht="15.75" customHeight="1" x14ac:dyDescent="0.25">
      <c r="C516" s="155"/>
      <c r="D516" s="155"/>
    </row>
    <row r="517" spans="3:4" ht="15.75" customHeight="1" x14ac:dyDescent="0.25">
      <c r="C517" s="155"/>
      <c r="D517" s="155"/>
    </row>
    <row r="518" spans="3:4" ht="15.75" customHeight="1" x14ac:dyDescent="0.25">
      <c r="C518" s="155"/>
      <c r="D518" s="155"/>
    </row>
    <row r="519" spans="3:4" ht="15.75" customHeight="1" x14ac:dyDescent="0.25">
      <c r="C519" s="155"/>
      <c r="D519" s="155"/>
    </row>
    <row r="520" spans="3:4" ht="15.75" customHeight="1" x14ac:dyDescent="0.25">
      <c r="C520" s="155"/>
      <c r="D520" s="155"/>
    </row>
    <row r="521" spans="3:4" ht="15.75" customHeight="1" x14ac:dyDescent="0.25">
      <c r="C521" s="155"/>
      <c r="D521" s="155"/>
    </row>
    <row r="522" spans="3:4" ht="15.75" customHeight="1" x14ac:dyDescent="0.25">
      <c r="C522" s="155"/>
      <c r="D522" s="155"/>
    </row>
    <row r="523" spans="3:4" ht="15.75" customHeight="1" x14ac:dyDescent="0.25">
      <c r="C523" s="155"/>
      <c r="D523" s="155"/>
    </row>
    <row r="524" spans="3:4" ht="15.75" customHeight="1" x14ac:dyDescent="0.25">
      <c r="C524" s="155"/>
      <c r="D524" s="155"/>
    </row>
    <row r="525" spans="3:4" ht="15.75" customHeight="1" x14ac:dyDescent="0.25">
      <c r="C525" s="155"/>
      <c r="D525" s="155"/>
    </row>
    <row r="526" spans="3:4" ht="15.75" customHeight="1" x14ac:dyDescent="0.25">
      <c r="C526" s="155"/>
      <c r="D526" s="155"/>
    </row>
    <row r="527" spans="3:4" ht="15.75" customHeight="1" x14ac:dyDescent="0.25">
      <c r="C527" s="155"/>
      <c r="D527" s="155"/>
    </row>
    <row r="528" spans="3:4" ht="15.75" customHeight="1" x14ac:dyDescent="0.25">
      <c r="C528" s="155"/>
      <c r="D528" s="155"/>
    </row>
    <row r="529" spans="3:4" ht="15.75" customHeight="1" x14ac:dyDescent="0.25">
      <c r="C529" s="155"/>
      <c r="D529" s="155"/>
    </row>
    <row r="530" spans="3:4" ht="15.75" customHeight="1" x14ac:dyDescent="0.25">
      <c r="C530" s="155"/>
      <c r="D530" s="155"/>
    </row>
    <row r="531" spans="3:4" ht="15.75" customHeight="1" x14ac:dyDescent="0.25">
      <c r="C531" s="155"/>
      <c r="D531" s="155"/>
    </row>
    <row r="532" spans="3:4" ht="15.75" customHeight="1" x14ac:dyDescent="0.25">
      <c r="C532" s="155"/>
      <c r="D532" s="155"/>
    </row>
    <row r="533" spans="3:4" ht="15.75" customHeight="1" x14ac:dyDescent="0.25">
      <c r="C533" s="155"/>
      <c r="D533" s="155"/>
    </row>
    <row r="534" spans="3:4" ht="15.75" customHeight="1" x14ac:dyDescent="0.25">
      <c r="C534" s="155"/>
      <c r="D534" s="155"/>
    </row>
    <row r="535" spans="3:4" ht="15.75" customHeight="1" x14ac:dyDescent="0.25">
      <c r="C535" s="155"/>
      <c r="D535" s="155"/>
    </row>
    <row r="536" spans="3:4" ht="15.75" customHeight="1" x14ac:dyDescent="0.25">
      <c r="C536" s="155"/>
      <c r="D536" s="155"/>
    </row>
    <row r="537" spans="3:4" ht="15.75" customHeight="1" x14ac:dyDescent="0.25">
      <c r="C537" s="155"/>
      <c r="D537" s="155"/>
    </row>
    <row r="538" spans="3:4" ht="15.75" customHeight="1" x14ac:dyDescent="0.25">
      <c r="C538" s="155"/>
      <c r="D538" s="155"/>
    </row>
    <row r="539" spans="3:4" ht="15.75" customHeight="1" x14ac:dyDescent="0.25">
      <c r="C539" s="155"/>
      <c r="D539" s="155"/>
    </row>
    <row r="540" spans="3:4" ht="15.75" customHeight="1" x14ac:dyDescent="0.25">
      <c r="C540" s="155"/>
      <c r="D540" s="155"/>
    </row>
    <row r="541" spans="3:4" ht="15.75" customHeight="1" x14ac:dyDescent="0.25">
      <c r="C541" s="155"/>
      <c r="D541" s="155"/>
    </row>
    <row r="542" spans="3:4" ht="15.75" customHeight="1" x14ac:dyDescent="0.25">
      <c r="C542" s="155"/>
      <c r="D542" s="155"/>
    </row>
    <row r="543" spans="3:4" ht="15.75" customHeight="1" x14ac:dyDescent="0.25">
      <c r="C543" s="155"/>
      <c r="D543" s="155"/>
    </row>
    <row r="544" spans="3:4" ht="15.75" customHeight="1" x14ac:dyDescent="0.25">
      <c r="C544" s="155"/>
      <c r="D544" s="155"/>
    </row>
    <row r="545" spans="3:4" ht="15.75" customHeight="1" x14ac:dyDescent="0.25">
      <c r="C545" s="155"/>
      <c r="D545" s="155"/>
    </row>
    <row r="546" spans="3:4" ht="15.75" customHeight="1" x14ac:dyDescent="0.25">
      <c r="C546" s="155"/>
      <c r="D546" s="155"/>
    </row>
    <row r="547" spans="3:4" ht="15.75" customHeight="1" x14ac:dyDescent="0.25">
      <c r="C547" s="155"/>
      <c r="D547" s="155"/>
    </row>
    <row r="548" spans="3:4" ht="15.75" customHeight="1" x14ac:dyDescent="0.25">
      <c r="C548" s="155"/>
      <c r="D548" s="155"/>
    </row>
    <row r="549" spans="3:4" ht="15.75" customHeight="1" x14ac:dyDescent="0.25">
      <c r="C549" s="155"/>
      <c r="D549" s="155"/>
    </row>
    <row r="550" spans="3:4" ht="15.75" customHeight="1" x14ac:dyDescent="0.25">
      <c r="C550" s="155"/>
      <c r="D550" s="155"/>
    </row>
    <row r="551" spans="3:4" ht="15.75" customHeight="1" x14ac:dyDescent="0.25">
      <c r="C551" s="155"/>
      <c r="D551" s="155"/>
    </row>
    <row r="552" spans="3:4" ht="15.75" customHeight="1" x14ac:dyDescent="0.25">
      <c r="C552" s="155"/>
      <c r="D552" s="155"/>
    </row>
    <row r="553" spans="3:4" ht="15.75" customHeight="1" x14ac:dyDescent="0.25">
      <c r="C553" s="155"/>
      <c r="D553" s="155"/>
    </row>
    <row r="554" spans="3:4" ht="15.75" customHeight="1" x14ac:dyDescent="0.25">
      <c r="C554" s="155"/>
      <c r="D554" s="155"/>
    </row>
    <row r="555" spans="3:4" ht="15.75" customHeight="1" x14ac:dyDescent="0.25">
      <c r="C555" s="155"/>
      <c r="D555" s="155"/>
    </row>
    <row r="556" spans="3:4" ht="15.75" customHeight="1" x14ac:dyDescent="0.25">
      <c r="C556" s="155"/>
      <c r="D556" s="155"/>
    </row>
    <row r="557" spans="3:4" ht="15.75" customHeight="1" x14ac:dyDescent="0.25">
      <c r="C557" s="155"/>
      <c r="D557" s="155"/>
    </row>
    <row r="558" spans="3:4" ht="15.75" customHeight="1" x14ac:dyDescent="0.25">
      <c r="C558" s="155"/>
      <c r="D558" s="155"/>
    </row>
    <row r="559" spans="3:4" ht="15.75" customHeight="1" x14ac:dyDescent="0.25">
      <c r="C559" s="155"/>
      <c r="D559" s="155"/>
    </row>
    <row r="560" spans="3:4" ht="15.75" customHeight="1" x14ac:dyDescent="0.25">
      <c r="C560" s="155"/>
      <c r="D560" s="155"/>
    </row>
    <row r="561" spans="3:4" ht="15.75" customHeight="1" x14ac:dyDescent="0.25">
      <c r="C561" s="155"/>
      <c r="D561" s="155"/>
    </row>
    <row r="562" spans="3:4" ht="15.75" customHeight="1" x14ac:dyDescent="0.25">
      <c r="C562" s="155"/>
      <c r="D562" s="155"/>
    </row>
    <row r="563" spans="3:4" ht="15.75" customHeight="1" x14ac:dyDescent="0.25">
      <c r="C563" s="155"/>
      <c r="D563" s="155"/>
    </row>
    <row r="564" spans="3:4" ht="15.75" customHeight="1" x14ac:dyDescent="0.25">
      <c r="C564" s="155"/>
      <c r="D564" s="155"/>
    </row>
    <row r="565" spans="3:4" ht="15.75" customHeight="1" x14ac:dyDescent="0.25">
      <c r="C565" s="155"/>
      <c r="D565" s="155"/>
    </row>
    <row r="566" spans="3:4" ht="15.75" customHeight="1" x14ac:dyDescent="0.25">
      <c r="C566" s="155"/>
      <c r="D566" s="155"/>
    </row>
    <row r="567" spans="3:4" ht="15.75" customHeight="1" x14ac:dyDescent="0.25">
      <c r="C567" s="155"/>
      <c r="D567" s="155"/>
    </row>
    <row r="568" spans="3:4" ht="15.75" customHeight="1" x14ac:dyDescent="0.25">
      <c r="C568" s="155"/>
      <c r="D568" s="155"/>
    </row>
    <row r="569" spans="3:4" ht="15.75" customHeight="1" x14ac:dyDescent="0.25">
      <c r="C569" s="155"/>
      <c r="D569" s="155"/>
    </row>
    <row r="570" spans="3:4" ht="15.75" customHeight="1" x14ac:dyDescent="0.25">
      <c r="C570" s="155"/>
      <c r="D570" s="155"/>
    </row>
    <row r="571" spans="3:4" ht="15.75" customHeight="1" x14ac:dyDescent="0.25">
      <c r="C571" s="155"/>
      <c r="D571" s="155"/>
    </row>
    <row r="572" spans="3:4" ht="15.75" customHeight="1" x14ac:dyDescent="0.25">
      <c r="C572" s="155"/>
      <c r="D572" s="155"/>
    </row>
    <row r="573" spans="3:4" ht="15.75" customHeight="1" x14ac:dyDescent="0.25">
      <c r="C573" s="155"/>
      <c r="D573" s="155"/>
    </row>
    <row r="574" spans="3:4" ht="15.75" customHeight="1" x14ac:dyDescent="0.25">
      <c r="C574" s="155"/>
      <c r="D574" s="155"/>
    </row>
    <row r="575" spans="3:4" ht="15.75" customHeight="1" x14ac:dyDescent="0.25">
      <c r="C575" s="155"/>
      <c r="D575" s="155"/>
    </row>
    <row r="576" spans="3:4" ht="15.75" customHeight="1" x14ac:dyDescent="0.25">
      <c r="C576" s="155"/>
      <c r="D576" s="155"/>
    </row>
    <row r="577" spans="3:4" ht="15.75" customHeight="1" x14ac:dyDescent="0.25">
      <c r="C577" s="155"/>
      <c r="D577" s="155"/>
    </row>
    <row r="578" spans="3:4" ht="15.75" customHeight="1" x14ac:dyDescent="0.25">
      <c r="C578" s="155"/>
      <c r="D578" s="155"/>
    </row>
    <row r="579" spans="3:4" ht="15.75" customHeight="1" x14ac:dyDescent="0.25">
      <c r="C579" s="155"/>
      <c r="D579" s="155"/>
    </row>
    <row r="580" spans="3:4" ht="15.75" customHeight="1" x14ac:dyDescent="0.25">
      <c r="C580" s="155"/>
      <c r="D580" s="155"/>
    </row>
    <row r="581" spans="3:4" ht="15.75" customHeight="1" x14ac:dyDescent="0.25">
      <c r="C581" s="155"/>
      <c r="D581" s="155"/>
    </row>
    <row r="582" spans="3:4" ht="15.75" customHeight="1" x14ac:dyDescent="0.25">
      <c r="C582" s="155"/>
      <c r="D582" s="155"/>
    </row>
    <row r="583" spans="3:4" ht="15.75" customHeight="1" x14ac:dyDescent="0.25">
      <c r="C583" s="155"/>
      <c r="D583" s="155"/>
    </row>
    <row r="584" spans="3:4" ht="15.75" customHeight="1" x14ac:dyDescent="0.25">
      <c r="C584" s="155"/>
      <c r="D584" s="155"/>
    </row>
    <row r="585" spans="3:4" ht="15.75" customHeight="1" x14ac:dyDescent="0.25">
      <c r="C585" s="155"/>
      <c r="D585" s="155"/>
    </row>
    <row r="586" spans="3:4" ht="15.75" customHeight="1" x14ac:dyDescent="0.25">
      <c r="C586" s="155"/>
      <c r="D586" s="155"/>
    </row>
    <row r="587" spans="3:4" ht="15.75" customHeight="1" x14ac:dyDescent="0.25">
      <c r="C587" s="155"/>
      <c r="D587" s="155"/>
    </row>
    <row r="588" spans="3:4" ht="15.75" customHeight="1" x14ac:dyDescent="0.25">
      <c r="C588" s="155"/>
      <c r="D588" s="155"/>
    </row>
    <row r="589" spans="3:4" ht="15.75" customHeight="1" x14ac:dyDescent="0.25">
      <c r="C589" s="155"/>
      <c r="D589" s="155"/>
    </row>
    <row r="590" spans="3:4" ht="15.75" customHeight="1" x14ac:dyDescent="0.25">
      <c r="C590" s="155"/>
      <c r="D590" s="155"/>
    </row>
    <row r="591" spans="3:4" ht="15.75" customHeight="1" x14ac:dyDescent="0.25">
      <c r="C591" s="155"/>
      <c r="D591" s="155"/>
    </row>
    <row r="592" spans="3:4" ht="15.75" customHeight="1" x14ac:dyDescent="0.25">
      <c r="C592" s="155"/>
      <c r="D592" s="155"/>
    </row>
    <row r="593" spans="3:4" ht="15.75" customHeight="1" x14ac:dyDescent="0.25">
      <c r="C593" s="155"/>
      <c r="D593" s="155"/>
    </row>
    <row r="594" spans="3:4" ht="15.75" customHeight="1" x14ac:dyDescent="0.25">
      <c r="C594" s="155"/>
      <c r="D594" s="155"/>
    </row>
    <row r="595" spans="3:4" ht="15.75" customHeight="1" x14ac:dyDescent="0.25">
      <c r="C595" s="155"/>
      <c r="D595" s="155"/>
    </row>
    <row r="596" spans="3:4" ht="15.75" customHeight="1" x14ac:dyDescent="0.25">
      <c r="C596" s="155"/>
      <c r="D596" s="155"/>
    </row>
    <row r="597" spans="3:4" ht="15.75" customHeight="1" x14ac:dyDescent="0.25">
      <c r="C597" s="155"/>
      <c r="D597" s="155"/>
    </row>
    <row r="598" spans="3:4" ht="15.75" customHeight="1" x14ac:dyDescent="0.25">
      <c r="C598" s="155"/>
      <c r="D598" s="155"/>
    </row>
    <row r="599" spans="3:4" ht="15.75" customHeight="1" x14ac:dyDescent="0.25">
      <c r="C599" s="155"/>
      <c r="D599" s="155"/>
    </row>
    <row r="600" spans="3:4" ht="15.75" customHeight="1" x14ac:dyDescent="0.25">
      <c r="C600" s="155"/>
      <c r="D600" s="155"/>
    </row>
    <row r="601" spans="3:4" ht="15.75" customHeight="1" x14ac:dyDescent="0.25">
      <c r="C601" s="155"/>
      <c r="D601" s="155"/>
    </row>
    <row r="602" spans="3:4" ht="15.75" customHeight="1" x14ac:dyDescent="0.25">
      <c r="C602" s="155"/>
      <c r="D602" s="155"/>
    </row>
    <row r="603" spans="3:4" ht="15.75" customHeight="1" x14ac:dyDescent="0.25">
      <c r="C603" s="155"/>
      <c r="D603" s="155"/>
    </row>
    <row r="604" spans="3:4" ht="15.75" customHeight="1" x14ac:dyDescent="0.25">
      <c r="C604" s="155"/>
      <c r="D604" s="155"/>
    </row>
    <row r="605" spans="3:4" ht="15.75" customHeight="1" x14ac:dyDescent="0.25">
      <c r="C605" s="155"/>
      <c r="D605" s="155"/>
    </row>
    <row r="606" spans="3:4" ht="15.75" customHeight="1" x14ac:dyDescent="0.25">
      <c r="C606" s="155"/>
      <c r="D606" s="155"/>
    </row>
    <row r="607" spans="3:4" ht="15.75" customHeight="1" x14ac:dyDescent="0.25">
      <c r="C607" s="155"/>
      <c r="D607" s="155"/>
    </row>
    <row r="608" spans="3:4" ht="15.75" customHeight="1" x14ac:dyDescent="0.25">
      <c r="C608" s="155"/>
      <c r="D608" s="155"/>
    </row>
    <row r="609" spans="3:4" ht="15.75" customHeight="1" x14ac:dyDescent="0.25">
      <c r="C609" s="155"/>
      <c r="D609" s="155"/>
    </row>
    <row r="610" spans="3:4" ht="15.75" customHeight="1" x14ac:dyDescent="0.25">
      <c r="C610" s="155"/>
      <c r="D610" s="155"/>
    </row>
    <row r="611" spans="3:4" ht="15.75" customHeight="1" x14ac:dyDescent="0.25">
      <c r="C611" s="155"/>
      <c r="D611" s="155"/>
    </row>
    <row r="612" spans="3:4" ht="15.75" customHeight="1" x14ac:dyDescent="0.25">
      <c r="C612" s="155"/>
      <c r="D612" s="155"/>
    </row>
    <row r="613" spans="3:4" ht="15.75" customHeight="1" x14ac:dyDescent="0.25">
      <c r="C613" s="155"/>
      <c r="D613" s="155"/>
    </row>
    <row r="614" spans="3:4" ht="15.75" customHeight="1" x14ac:dyDescent="0.25">
      <c r="C614" s="155"/>
      <c r="D614" s="155"/>
    </row>
    <row r="615" spans="3:4" ht="15.75" customHeight="1" x14ac:dyDescent="0.25">
      <c r="C615" s="155"/>
      <c r="D615" s="155"/>
    </row>
    <row r="616" spans="3:4" ht="15.75" customHeight="1" x14ac:dyDescent="0.25">
      <c r="C616" s="155"/>
      <c r="D616" s="155"/>
    </row>
    <row r="617" spans="3:4" ht="15.75" customHeight="1" x14ac:dyDescent="0.25">
      <c r="C617" s="155"/>
      <c r="D617" s="155"/>
    </row>
    <row r="618" spans="3:4" ht="15.75" customHeight="1" x14ac:dyDescent="0.25">
      <c r="C618" s="155"/>
      <c r="D618" s="155"/>
    </row>
    <row r="619" spans="3:4" ht="15.75" customHeight="1" x14ac:dyDescent="0.25">
      <c r="C619" s="155"/>
      <c r="D619" s="155"/>
    </row>
    <row r="620" spans="3:4" ht="15.75" customHeight="1" x14ac:dyDescent="0.25">
      <c r="C620" s="155"/>
      <c r="D620" s="155"/>
    </row>
    <row r="621" spans="3:4" ht="15.75" customHeight="1" x14ac:dyDescent="0.25">
      <c r="C621" s="155"/>
      <c r="D621" s="155"/>
    </row>
    <row r="622" spans="3:4" ht="15.75" customHeight="1" x14ac:dyDescent="0.25">
      <c r="C622" s="155"/>
      <c r="D622" s="155"/>
    </row>
    <row r="623" spans="3:4" ht="15.75" customHeight="1" x14ac:dyDescent="0.25">
      <c r="C623" s="155"/>
      <c r="D623" s="155"/>
    </row>
    <row r="624" spans="3:4" ht="15.75" customHeight="1" x14ac:dyDescent="0.25">
      <c r="C624" s="155"/>
      <c r="D624" s="155"/>
    </row>
    <row r="625" spans="3:4" ht="15.75" customHeight="1" x14ac:dyDescent="0.25">
      <c r="C625" s="155"/>
      <c r="D625" s="155"/>
    </row>
    <row r="626" spans="3:4" ht="15.75" customHeight="1" x14ac:dyDescent="0.25">
      <c r="C626" s="155"/>
      <c r="D626" s="155"/>
    </row>
    <row r="627" spans="3:4" ht="15.75" customHeight="1" x14ac:dyDescent="0.25">
      <c r="C627" s="155"/>
      <c r="D627" s="155"/>
    </row>
    <row r="628" spans="3:4" ht="15.75" customHeight="1" x14ac:dyDescent="0.25">
      <c r="C628" s="155"/>
      <c r="D628" s="155"/>
    </row>
    <row r="629" spans="3:4" ht="15.75" customHeight="1" x14ac:dyDescent="0.25">
      <c r="C629" s="155"/>
      <c r="D629" s="155"/>
    </row>
    <row r="630" spans="3:4" ht="15.75" customHeight="1" x14ac:dyDescent="0.25">
      <c r="C630" s="155"/>
      <c r="D630" s="155"/>
    </row>
    <row r="631" spans="3:4" ht="15.75" customHeight="1" x14ac:dyDescent="0.25">
      <c r="C631" s="155"/>
      <c r="D631" s="155"/>
    </row>
    <row r="632" spans="3:4" ht="15.75" customHeight="1" x14ac:dyDescent="0.25">
      <c r="C632" s="155"/>
      <c r="D632" s="155"/>
    </row>
    <row r="633" spans="3:4" ht="15.75" customHeight="1" x14ac:dyDescent="0.25">
      <c r="C633" s="155"/>
      <c r="D633" s="155"/>
    </row>
    <row r="634" spans="3:4" ht="15.75" customHeight="1" x14ac:dyDescent="0.25">
      <c r="C634" s="155"/>
      <c r="D634" s="155"/>
    </row>
    <row r="635" spans="3:4" ht="15.75" customHeight="1" x14ac:dyDescent="0.25">
      <c r="C635" s="155"/>
      <c r="D635" s="155"/>
    </row>
    <row r="636" spans="3:4" ht="15.75" customHeight="1" x14ac:dyDescent="0.25">
      <c r="C636" s="155"/>
      <c r="D636" s="155"/>
    </row>
    <row r="637" spans="3:4" ht="15.75" customHeight="1" x14ac:dyDescent="0.25">
      <c r="C637" s="155"/>
      <c r="D637" s="155"/>
    </row>
    <row r="638" spans="3:4" ht="15.75" customHeight="1" x14ac:dyDescent="0.25">
      <c r="C638" s="155"/>
      <c r="D638" s="155"/>
    </row>
    <row r="639" spans="3:4" ht="15.75" customHeight="1" x14ac:dyDescent="0.25">
      <c r="C639" s="155"/>
      <c r="D639" s="155"/>
    </row>
    <row r="640" spans="3:4" ht="15.75" customHeight="1" x14ac:dyDescent="0.25">
      <c r="C640" s="155"/>
      <c r="D640" s="155"/>
    </row>
    <row r="641" spans="3:4" ht="15.75" customHeight="1" x14ac:dyDescent="0.25">
      <c r="C641" s="155"/>
      <c r="D641" s="155"/>
    </row>
    <row r="642" spans="3:4" ht="15.75" customHeight="1" x14ac:dyDescent="0.25">
      <c r="C642" s="155"/>
      <c r="D642" s="155"/>
    </row>
    <row r="643" spans="3:4" ht="15.75" customHeight="1" x14ac:dyDescent="0.25">
      <c r="C643" s="155"/>
      <c r="D643" s="155"/>
    </row>
    <row r="644" spans="3:4" ht="15.75" customHeight="1" x14ac:dyDescent="0.25">
      <c r="C644" s="155"/>
      <c r="D644" s="155"/>
    </row>
    <row r="645" spans="3:4" ht="15.75" customHeight="1" x14ac:dyDescent="0.25">
      <c r="C645" s="155"/>
      <c r="D645" s="155"/>
    </row>
    <row r="646" spans="3:4" ht="15.75" customHeight="1" x14ac:dyDescent="0.25">
      <c r="C646" s="155"/>
      <c r="D646" s="155"/>
    </row>
    <row r="647" spans="3:4" ht="15.75" customHeight="1" x14ac:dyDescent="0.25">
      <c r="C647" s="155"/>
      <c r="D647" s="155"/>
    </row>
    <row r="648" spans="3:4" ht="15.75" customHeight="1" x14ac:dyDescent="0.25">
      <c r="C648" s="155"/>
      <c r="D648" s="155"/>
    </row>
    <row r="649" spans="3:4" ht="15.75" customHeight="1" x14ac:dyDescent="0.25">
      <c r="C649" s="155"/>
      <c r="D649" s="155"/>
    </row>
    <row r="650" spans="3:4" ht="15.75" customHeight="1" x14ac:dyDescent="0.25">
      <c r="C650" s="155"/>
      <c r="D650" s="155"/>
    </row>
    <row r="651" spans="3:4" ht="15.75" customHeight="1" x14ac:dyDescent="0.25">
      <c r="C651" s="155"/>
      <c r="D651" s="155"/>
    </row>
    <row r="652" spans="3:4" ht="15.75" customHeight="1" x14ac:dyDescent="0.25">
      <c r="C652" s="155"/>
      <c r="D652" s="155"/>
    </row>
    <row r="653" spans="3:4" ht="15.75" customHeight="1" x14ac:dyDescent="0.25">
      <c r="C653" s="155"/>
      <c r="D653" s="155"/>
    </row>
    <row r="654" spans="3:4" ht="15.75" customHeight="1" x14ac:dyDescent="0.25">
      <c r="C654" s="155"/>
      <c r="D654" s="155"/>
    </row>
    <row r="655" spans="3:4" ht="15.75" customHeight="1" x14ac:dyDescent="0.25">
      <c r="C655" s="155"/>
      <c r="D655" s="155"/>
    </row>
    <row r="656" spans="3:4" ht="15.75" customHeight="1" x14ac:dyDescent="0.25">
      <c r="C656" s="155"/>
      <c r="D656" s="155"/>
    </row>
    <row r="657" spans="3:4" ht="15.75" customHeight="1" x14ac:dyDescent="0.25">
      <c r="C657" s="155"/>
      <c r="D657" s="155"/>
    </row>
    <row r="658" spans="3:4" ht="15.75" customHeight="1" x14ac:dyDescent="0.25">
      <c r="C658" s="155"/>
      <c r="D658" s="155"/>
    </row>
    <row r="659" spans="3:4" ht="15.75" customHeight="1" x14ac:dyDescent="0.25">
      <c r="C659" s="155"/>
      <c r="D659" s="155"/>
    </row>
    <row r="660" spans="3:4" ht="15.75" customHeight="1" x14ac:dyDescent="0.25">
      <c r="C660" s="155"/>
      <c r="D660" s="155"/>
    </row>
    <row r="661" spans="3:4" ht="15.75" customHeight="1" x14ac:dyDescent="0.25">
      <c r="C661" s="155"/>
      <c r="D661" s="155"/>
    </row>
    <row r="662" spans="3:4" ht="15.75" customHeight="1" x14ac:dyDescent="0.25">
      <c r="C662" s="155"/>
      <c r="D662" s="155"/>
    </row>
    <row r="663" spans="3:4" ht="15.75" customHeight="1" x14ac:dyDescent="0.25">
      <c r="C663" s="155"/>
      <c r="D663" s="155"/>
    </row>
    <row r="664" spans="3:4" ht="15.75" customHeight="1" x14ac:dyDescent="0.25">
      <c r="C664" s="155"/>
      <c r="D664" s="155"/>
    </row>
    <row r="665" spans="3:4" ht="15.75" customHeight="1" x14ac:dyDescent="0.25">
      <c r="C665" s="155"/>
      <c r="D665" s="155"/>
    </row>
    <row r="666" spans="3:4" ht="15.75" customHeight="1" x14ac:dyDescent="0.25">
      <c r="C666" s="155"/>
      <c r="D666" s="155"/>
    </row>
    <row r="667" spans="3:4" ht="15.75" customHeight="1" x14ac:dyDescent="0.25">
      <c r="C667" s="155"/>
      <c r="D667" s="155"/>
    </row>
    <row r="668" spans="3:4" ht="15.75" customHeight="1" x14ac:dyDescent="0.25">
      <c r="C668" s="155"/>
      <c r="D668" s="155"/>
    </row>
    <row r="669" spans="3:4" ht="15.75" customHeight="1" x14ac:dyDescent="0.25">
      <c r="C669" s="155"/>
      <c r="D669" s="155"/>
    </row>
    <row r="670" spans="3:4" ht="15.75" customHeight="1" x14ac:dyDescent="0.25">
      <c r="C670" s="155"/>
      <c r="D670" s="155"/>
    </row>
    <row r="671" spans="3:4" ht="15.75" customHeight="1" x14ac:dyDescent="0.25">
      <c r="C671" s="155"/>
      <c r="D671" s="155"/>
    </row>
    <row r="672" spans="3:4" ht="15.75" customHeight="1" x14ac:dyDescent="0.25">
      <c r="C672" s="155"/>
      <c r="D672" s="155"/>
    </row>
    <row r="673" spans="3:4" ht="15.75" customHeight="1" x14ac:dyDescent="0.25">
      <c r="C673" s="155"/>
      <c r="D673" s="155"/>
    </row>
    <row r="674" spans="3:4" ht="15.75" customHeight="1" x14ac:dyDescent="0.25">
      <c r="C674" s="155"/>
      <c r="D674" s="155"/>
    </row>
    <row r="675" spans="3:4" ht="15.75" customHeight="1" x14ac:dyDescent="0.25">
      <c r="C675" s="155"/>
      <c r="D675" s="155"/>
    </row>
    <row r="676" spans="3:4" ht="15.75" customHeight="1" x14ac:dyDescent="0.25">
      <c r="C676" s="155"/>
      <c r="D676" s="155"/>
    </row>
    <row r="677" spans="3:4" ht="15.75" customHeight="1" x14ac:dyDescent="0.25">
      <c r="C677" s="155"/>
      <c r="D677" s="155"/>
    </row>
    <row r="678" spans="3:4" ht="15.75" customHeight="1" x14ac:dyDescent="0.25">
      <c r="C678" s="155"/>
      <c r="D678" s="155"/>
    </row>
    <row r="679" spans="3:4" ht="15.75" customHeight="1" x14ac:dyDescent="0.25">
      <c r="C679" s="155"/>
      <c r="D679" s="155"/>
    </row>
    <row r="680" spans="3:4" ht="15.75" customHeight="1" x14ac:dyDescent="0.25">
      <c r="C680" s="155"/>
      <c r="D680" s="155"/>
    </row>
    <row r="681" spans="3:4" ht="15.75" customHeight="1" x14ac:dyDescent="0.25">
      <c r="C681" s="155"/>
      <c r="D681" s="155"/>
    </row>
    <row r="682" spans="3:4" ht="15.75" customHeight="1" x14ac:dyDescent="0.25">
      <c r="C682" s="155"/>
      <c r="D682" s="155"/>
    </row>
    <row r="683" spans="3:4" ht="15.75" customHeight="1" x14ac:dyDescent="0.25">
      <c r="C683" s="155"/>
      <c r="D683" s="155"/>
    </row>
    <row r="684" spans="3:4" ht="15.75" customHeight="1" x14ac:dyDescent="0.25">
      <c r="C684" s="155"/>
      <c r="D684" s="155"/>
    </row>
    <row r="685" spans="3:4" ht="15.75" customHeight="1" x14ac:dyDescent="0.25">
      <c r="C685" s="155"/>
      <c r="D685" s="155"/>
    </row>
    <row r="686" spans="3:4" ht="15.75" customHeight="1" x14ac:dyDescent="0.25">
      <c r="C686" s="155"/>
      <c r="D686" s="155"/>
    </row>
    <row r="687" spans="3:4" ht="15.75" customHeight="1" x14ac:dyDescent="0.25">
      <c r="C687" s="155"/>
      <c r="D687" s="155"/>
    </row>
    <row r="688" spans="3:4" ht="15.75" customHeight="1" x14ac:dyDescent="0.25">
      <c r="C688" s="155"/>
      <c r="D688" s="155"/>
    </row>
    <row r="689" spans="3:4" ht="15.75" customHeight="1" x14ac:dyDescent="0.25">
      <c r="C689" s="155"/>
      <c r="D689" s="155"/>
    </row>
    <row r="690" spans="3:4" ht="15.75" customHeight="1" x14ac:dyDescent="0.25">
      <c r="C690" s="155"/>
      <c r="D690" s="155"/>
    </row>
    <row r="691" spans="3:4" ht="15.75" customHeight="1" x14ac:dyDescent="0.25">
      <c r="C691" s="155"/>
      <c r="D691" s="155"/>
    </row>
    <row r="692" spans="3:4" ht="15.75" customHeight="1" x14ac:dyDescent="0.25">
      <c r="C692" s="155"/>
      <c r="D692" s="155"/>
    </row>
    <row r="693" spans="3:4" ht="15.75" customHeight="1" x14ac:dyDescent="0.25">
      <c r="C693" s="155"/>
      <c r="D693" s="155"/>
    </row>
    <row r="694" spans="3:4" ht="15.75" customHeight="1" x14ac:dyDescent="0.25">
      <c r="C694" s="155"/>
      <c r="D694" s="155"/>
    </row>
    <row r="695" spans="3:4" ht="15.75" customHeight="1" x14ac:dyDescent="0.25">
      <c r="C695" s="155"/>
      <c r="D695" s="155"/>
    </row>
    <row r="696" spans="3:4" ht="15.75" customHeight="1" x14ac:dyDescent="0.25">
      <c r="C696" s="155"/>
      <c r="D696" s="155"/>
    </row>
    <row r="697" spans="3:4" ht="15.75" customHeight="1" x14ac:dyDescent="0.25">
      <c r="C697" s="155"/>
      <c r="D697" s="155"/>
    </row>
    <row r="698" spans="3:4" ht="15.75" customHeight="1" x14ac:dyDescent="0.25">
      <c r="C698" s="155"/>
      <c r="D698" s="155"/>
    </row>
    <row r="699" spans="3:4" ht="15.75" customHeight="1" x14ac:dyDescent="0.25">
      <c r="C699" s="155"/>
      <c r="D699" s="155"/>
    </row>
    <row r="700" spans="3:4" ht="15.75" customHeight="1" x14ac:dyDescent="0.25">
      <c r="C700" s="155"/>
      <c r="D700" s="155"/>
    </row>
    <row r="701" spans="3:4" ht="15.75" customHeight="1" x14ac:dyDescent="0.25">
      <c r="C701" s="155"/>
      <c r="D701" s="155"/>
    </row>
    <row r="702" spans="3:4" ht="15.75" customHeight="1" x14ac:dyDescent="0.25">
      <c r="C702" s="155"/>
      <c r="D702" s="155"/>
    </row>
    <row r="703" spans="3:4" ht="15.75" customHeight="1" x14ac:dyDescent="0.25">
      <c r="C703" s="155"/>
      <c r="D703" s="155"/>
    </row>
    <row r="704" spans="3:4" ht="15.75" customHeight="1" x14ac:dyDescent="0.25">
      <c r="C704" s="155"/>
      <c r="D704" s="155"/>
    </row>
    <row r="705" spans="3:4" ht="15.75" customHeight="1" x14ac:dyDescent="0.25">
      <c r="C705" s="155"/>
      <c r="D705" s="155"/>
    </row>
    <row r="706" spans="3:4" ht="15.75" customHeight="1" x14ac:dyDescent="0.25">
      <c r="C706" s="155"/>
      <c r="D706" s="155"/>
    </row>
    <row r="707" spans="3:4" ht="15.75" customHeight="1" x14ac:dyDescent="0.25">
      <c r="C707" s="155"/>
      <c r="D707" s="155"/>
    </row>
    <row r="708" spans="3:4" ht="15.75" customHeight="1" x14ac:dyDescent="0.25">
      <c r="C708" s="155"/>
      <c r="D708" s="155"/>
    </row>
    <row r="709" spans="3:4" ht="15.75" customHeight="1" x14ac:dyDescent="0.25">
      <c r="C709" s="155"/>
      <c r="D709" s="155"/>
    </row>
    <row r="710" spans="3:4" ht="15.75" customHeight="1" x14ac:dyDescent="0.25">
      <c r="C710" s="155"/>
      <c r="D710" s="155"/>
    </row>
    <row r="711" spans="3:4" ht="15.75" customHeight="1" x14ac:dyDescent="0.25">
      <c r="C711" s="155"/>
      <c r="D711" s="155"/>
    </row>
    <row r="712" spans="3:4" ht="15.75" customHeight="1" x14ac:dyDescent="0.25">
      <c r="C712" s="155"/>
      <c r="D712" s="155"/>
    </row>
    <row r="713" spans="3:4" ht="15.75" customHeight="1" x14ac:dyDescent="0.25">
      <c r="C713" s="155"/>
      <c r="D713" s="155"/>
    </row>
    <row r="714" spans="3:4" ht="15.75" customHeight="1" x14ac:dyDescent="0.25">
      <c r="C714" s="155"/>
      <c r="D714" s="155"/>
    </row>
    <row r="715" spans="3:4" ht="15.75" customHeight="1" x14ac:dyDescent="0.25">
      <c r="C715" s="155"/>
      <c r="D715" s="155"/>
    </row>
    <row r="716" spans="3:4" ht="15.75" customHeight="1" x14ac:dyDescent="0.25">
      <c r="C716" s="155"/>
      <c r="D716" s="155"/>
    </row>
    <row r="717" spans="3:4" ht="15.75" customHeight="1" x14ac:dyDescent="0.25">
      <c r="C717" s="155"/>
      <c r="D717" s="155"/>
    </row>
    <row r="718" spans="3:4" ht="15.75" customHeight="1" x14ac:dyDescent="0.25">
      <c r="C718" s="155"/>
      <c r="D718" s="155"/>
    </row>
    <row r="719" spans="3:4" ht="15.75" customHeight="1" x14ac:dyDescent="0.25">
      <c r="C719" s="155"/>
      <c r="D719" s="155"/>
    </row>
    <row r="720" spans="3:4" ht="15.75" customHeight="1" x14ac:dyDescent="0.25">
      <c r="C720" s="155"/>
      <c r="D720" s="155"/>
    </row>
    <row r="721" spans="3:4" ht="15.75" customHeight="1" x14ac:dyDescent="0.25">
      <c r="C721" s="155"/>
      <c r="D721" s="155"/>
    </row>
    <row r="722" spans="3:4" ht="15.75" customHeight="1" x14ac:dyDescent="0.25">
      <c r="C722" s="155"/>
      <c r="D722" s="155"/>
    </row>
    <row r="723" spans="3:4" ht="15.75" customHeight="1" x14ac:dyDescent="0.25">
      <c r="C723" s="155"/>
      <c r="D723" s="155"/>
    </row>
    <row r="724" spans="3:4" ht="15.75" customHeight="1" x14ac:dyDescent="0.25">
      <c r="C724" s="155"/>
      <c r="D724" s="155"/>
    </row>
    <row r="725" spans="3:4" ht="15.75" customHeight="1" x14ac:dyDescent="0.25">
      <c r="C725" s="155"/>
      <c r="D725" s="155"/>
    </row>
    <row r="726" spans="3:4" ht="15.75" customHeight="1" x14ac:dyDescent="0.25">
      <c r="C726" s="155"/>
      <c r="D726" s="155"/>
    </row>
    <row r="727" spans="3:4" ht="15.75" customHeight="1" x14ac:dyDescent="0.25">
      <c r="C727" s="155"/>
      <c r="D727" s="155"/>
    </row>
    <row r="728" spans="3:4" ht="15.75" customHeight="1" x14ac:dyDescent="0.25">
      <c r="C728" s="155"/>
      <c r="D728" s="155"/>
    </row>
    <row r="729" spans="3:4" ht="15.75" customHeight="1" x14ac:dyDescent="0.25">
      <c r="C729" s="155"/>
      <c r="D729" s="155"/>
    </row>
    <row r="730" spans="3:4" ht="15.75" customHeight="1" x14ac:dyDescent="0.25">
      <c r="C730" s="155"/>
      <c r="D730" s="155"/>
    </row>
    <row r="731" spans="3:4" ht="15.75" customHeight="1" x14ac:dyDescent="0.25">
      <c r="C731" s="155"/>
      <c r="D731" s="155"/>
    </row>
    <row r="732" spans="3:4" ht="15.75" customHeight="1" x14ac:dyDescent="0.25">
      <c r="C732" s="155"/>
      <c r="D732" s="155"/>
    </row>
    <row r="733" spans="3:4" ht="15.75" customHeight="1" x14ac:dyDescent="0.25">
      <c r="C733" s="155"/>
      <c r="D733" s="155"/>
    </row>
    <row r="734" spans="3:4" ht="15.75" customHeight="1" x14ac:dyDescent="0.25">
      <c r="C734" s="155"/>
      <c r="D734" s="155"/>
    </row>
    <row r="735" spans="3:4" ht="15.75" customHeight="1" x14ac:dyDescent="0.25">
      <c r="C735" s="155"/>
      <c r="D735" s="155"/>
    </row>
    <row r="736" spans="3:4" ht="15.75" customHeight="1" x14ac:dyDescent="0.25">
      <c r="C736" s="155"/>
      <c r="D736" s="155"/>
    </row>
    <row r="737" spans="3:4" ht="15.75" customHeight="1" x14ac:dyDescent="0.25">
      <c r="C737" s="155"/>
      <c r="D737" s="155"/>
    </row>
    <row r="738" spans="3:4" ht="15.75" customHeight="1" x14ac:dyDescent="0.25">
      <c r="C738" s="155"/>
      <c r="D738" s="155"/>
    </row>
    <row r="739" spans="3:4" ht="15.75" customHeight="1" x14ac:dyDescent="0.25">
      <c r="C739" s="155"/>
      <c r="D739" s="155"/>
    </row>
    <row r="740" spans="3:4" ht="15.75" customHeight="1" x14ac:dyDescent="0.25">
      <c r="C740" s="155"/>
      <c r="D740" s="155"/>
    </row>
    <row r="741" spans="3:4" ht="15.75" customHeight="1" x14ac:dyDescent="0.25">
      <c r="C741" s="155"/>
      <c r="D741" s="155"/>
    </row>
    <row r="742" spans="3:4" ht="15.75" customHeight="1" x14ac:dyDescent="0.25">
      <c r="C742" s="155"/>
      <c r="D742" s="155"/>
    </row>
    <row r="743" spans="3:4" ht="15.75" customHeight="1" x14ac:dyDescent="0.25">
      <c r="C743" s="155"/>
      <c r="D743" s="155"/>
    </row>
    <row r="744" spans="3:4" ht="15.75" customHeight="1" x14ac:dyDescent="0.25">
      <c r="C744" s="155"/>
      <c r="D744" s="155"/>
    </row>
    <row r="745" spans="3:4" ht="15.75" customHeight="1" x14ac:dyDescent="0.25">
      <c r="C745" s="155"/>
      <c r="D745" s="155"/>
    </row>
    <row r="746" spans="3:4" ht="15.75" customHeight="1" x14ac:dyDescent="0.25">
      <c r="C746" s="155"/>
      <c r="D746" s="155"/>
    </row>
    <row r="747" spans="3:4" ht="15.75" customHeight="1" x14ac:dyDescent="0.25">
      <c r="C747" s="155"/>
      <c r="D747" s="155"/>
    </row>
    <row r="748" spans="3:4" ht="15.75" customHeight="1" x14ac:dyDescent="0.25">
      <c r="C748" s="155"/>
      <c r="D748" s="155"/>
    </row>
    <row r="749" spans="3:4" ht="15.75" customHeight="1" x14ac:dyDescent="0.25">
      <c r="C749" s="155"/>
      <c r="D749" s="155"/>
    </row>
    <row r="750" spans="3:4" ht="15.75" customHeight="1" x14ac:dyDescent="0.25">
      <c r="C750" s="155"/>
      <c r="D750" s="155"/>
    </row>
    <row r="751" spans="3:4" ht="15.75" customHeight="1" x14ac:dyDescent="0.25">
      <c r="C751" s="155"/>
      <c r="D751" s="155"/>
    </row>
    <row r="752" spans="3:4" ht="15.75" customHeight="1" x14ac:dyDescent="0.25">
      <c r="C752" s="155"/>
      <c r="D752" s="155"/>
    </row>
    <row r="753" spans="3:4" ht="15.75" customHeight="1" x14ac:dyDescent="0.25">
      <c r="C753" s="155"/>
      <c r="D753" s="155"/>
    </row>
    <row r="754" spans="3:4" ht="15.75" customHeight="1" x14ac:dyDescent="0.25">
      <c r="C754" s="155"/>
      <c r="D754" s="155"/>
    </row>
    <row r="755" spans="3:4" ht="15.75" customHeight="1" x14ac:dyDescent="0.25">
      <c r="C755" s="155"/>
      <c r="D755" s="155"/>
    </row>
    <row r="756" spans="3:4" ht="15.75" customHeight="1" x14ac:dyDescent="0.25">
      <c r="C756" s="155"/>
      <c r="D756" s="155"/>
    </row>
    <row r="757" spans="3:4" ht="15.75" customHeight="1" x14ac:dyDescent="0.25">
      <c r="C757" s="155"/>
      <c r="D757" s="155"/>
    </row>
    <row r="758" spans="3:4" ht="15.75" customHeight="1" x14ac:dyDescent="0.25">
      <c r="C758" s="155"/>
      <c r="D758" s="155"/>
    </row>
    <row r="759" spans="3:4" ht="15.75" customHeight="1" x14ac:dyDescent="0.25">
      <c r="C759" s="155"/>
      <c r="D759" s="155"/>
    </row>
    <row r="760" spans="3:4" ht="15.75" customHeight="1" x14ac:dyDescent="0.25">
      <c r="C760" s="155"/>
      <c r="D760" s="155"/>
    </row>
    <row r="761" spans="3:4" ht="15.75" customHeight="1" x14ac:dyDescent="0.25">
      <c r="C761" s="155"/>
      <c r="D761" s="155"/>
    </row>
    <row r="762" spans="3:4" ht="15.75" customHeight="1" x14ac:dyDescent="0.25">
      <c r="C762" s="155"/>
      <c r="D762" s="155"/>
    </row>
    <row r="763" spans="3:4" ht="15.75" customHeight="1" x14ac:dyDescent="0.25">
      <c r="C763" s="155"/>
      <c r="D763" s="155"/>
    </row>
    <row r="764" spans="3:4" ht="15.75" customHeight="1" x14ac:dyDescent="0.25">
      <c r="C764" s="155"/>
      <c r="D764" s="155"/>
    </row>
    <row r="765" spans="3:4" ht="15.75" customHeight="1" x14ac:dyDescent="0.25">
      <c r="C765" s="155"/>
      <c r="D765" s="155"/>
    </row>
    <row r="766" spans="3:4" ht="15.75" customHeight="1" x14ac:dyDescent="0.25">
      <c r="C766" s="155"/>
      <c r="D766" s="155"/>
    </row>
    <row r="767" spans="3:4" ht="15.75" customHeight="1" x14ac:dyDescent="0.25">
      <c r="C767" s="155"/>
      <c r="D767" s="155"/>
    </row>
    <row r="768" spans="3:4" ht="15.75" customHeight="1" x14ac:dyDescent="0.25">
      <c r="C768" s="155"/>
      <c r="D768" s="155"/>
    </row>
    <row r="769" spans="3:4" ht="15.75" customHeight="1" x14ac:dyDescent="0.25">
      <c r="C769" s="155"/>
      <c r="D769" s="155"/>
    </row>
    <row r="770" spans="3:4" ht="15.75" customHeight="1" x14ac:dyDescent="0.25">
      <c r="C770" s="155"/>
      <c r="D770" s="155"/>
    </row>
    <row r="771" spans="3:4" ht="15.75" customHeight="1" x14ac:dyDescent="0.25">
      <c r="C771" s="155"/>
      <c r="D771" s="155"/>
    </row>
    <row r="772" spans="3:4" ht="15.75" customHeight="1" x14ac:dyDescent="0.25">
      <c r="C772" s="155"/>
      <c r="D772" s="155"/>
    </row>
    <row r="773" spans="3:4" ht="15.75" customHeight="1" x14ac:dyDescent="0.25">
      <c r="C773" s="155"/>
      <c r="D773" s="155"/>
    </row>
    <row r="774" spans="3:4" ht="15.75" customHeight="1" x14ac:dyDescent="0.25">
      <c r="C774" s="155"/>
      <c r="D774" s="155"/>
    </row>
    <row r="775" spans="3:4" ht="15.75" customHeight="1" x14ac:dyDescent="0.25">
      <c r="C775" s="155"/>
      <c r="D775" s="155"/>
    </row>
    <row r="776" spans="3:4" ht="15.75" customHeight="1" x14ac:dyDescent="0.25">
      <c r="C776" s="155"/>
      <c r="D776" s="155"/>
    </row>
    <row r="777" spans="3:4" ht="15.75" customHeight="1" x14ac:dyDescent="0.25">
      <c r="C777" s="155"/>
      <c r="D777" s="155"/>
    </row>
    <row r="778" spans="3:4" ht="15.75" customHeight="1" x14ac:dyDescent="0.25">
      <c r="C778" s="155"/>
      <c r="D778" s="155"/>
    </row>
    <row r="779" spans="3:4" ht="15.75" customHeight="1" x14ac:dyDescent="0.25">
      <c r="C779" s="155"/>
      <c r="D779" s="155"/>
    </row>
    <row r="780" spans="3:4" ht="15.75" customHeight="1" x14ac:dyDescent="0.25">
      <c r="C780" s="155"/>
      <c r="D780" s="155"/>
    </row>
    <row r="781" spans="3:4" ht="15.75" customHeight="1" x14ac:dyDescent="0.25">
      <c r="C781" s="155"/>
      <c r="D781" s="155"/>
    </row>
    <row r="782" spans="3:4" ht="15.75" customHeight="1" x14ac:dyDescent="0.25">
      <c r="C782" s="155"/>
      <c r="D782" s="155"/>
    </row>
    <row r="783" spans="3:4" ht="15.75" customHeight="1" x14ac:dyDescent="0.25">
      <c r="C783" s="155"/>
      <c r="D783" s="155"/>
    </row>
    <row r="784" spans="3:4" ht="15.75" customHeight="1" x14ac:dyDescent="0.25">
      <c r="C784" s="155"/>
      <c r="D784" s="155"/>
    </row>
    <row r="785" spans="3:4" ht="15.75" customHeight="1" x14ac:dyDescent="0.25">
      <c r="C785" s="155"/>
      <c r="D785" s="155"/>
    </row>
    <row r="786" spans="3:4" ht="15.75" customHeight="1" x14ac:dyDescent="0.25">
      <c r="C786" s="155"/>
      <c r="D786" s="155"/>
    </row>
    <row r="787" spans="3:4" ht="15.75" customHeight="1" x14ac:dyDescent="0.25">
      <c r="C787" s="155"/>
      <c r="D787" s="155"/>
    </row>
    <row r="788" spans="3:4" ht="15.75" customHeight="1" x14ac:dyDescent="0.25">
      <c r="C788" s="155"/>
      <c r="D788" s="155"/>
    </row>
    <row r="789" spans="3:4" ht="15.75" customHeight="1" x14ac:dyDescent="0.25">
      <c r="C789" s="155"/>
      <c r="D789" s="155"/>
    </row>
    <row r="790" spans="3:4" ht="15.75" customHeight="1" x14ac:dyDescent="0.25">
      <c r="C790" s="155"/>
      <c r="D790" s="155"/>
    </row>
    <row r="791" spans="3:4" ht="15.75" customHeight="1" x14ac:dyDescent="0.25">
      <c r="C791" s="155"/>
      <c r="D791" s="155"/>
    </row>
    <row r="792" spans="3:4" ht="15.75" customHeight="1" x14ac:dyDescent="0.25">
      <c r="C792" s="155"/>
      <c r="D792" s="155"/>
    </row>
    <row r="793" spans="3:4" ht="15.75" customHeight="1" x14ac:dyDescent="0.25">
      <c r="C793" s="155"/>
      <c r="D793" s="155"/>
    </row>
    <row r="794" spans="3:4" ht="15.75" customHeight="1" x14ac:dyDescent="0.25">
      <c r="C794" s="155"/>
      <c r="D794" s="155"/>
    </row>
    <row r="795" spans="3:4" ht="15.75" customHeight="1" x14ac:dyDescent="0.25">
      <c r="C795" s="155"/>
      <c r="D795" s="155"/>
    </row>
    <row r="796" spans="3:4" ht="15.75" customHeight="1" x14ac:dyDescent="0.25">
      <c r="C796" s="155"/>
      <c r="D796" s="155"/>
    </row>
    <row r="797" spans="3:4" ht="15.75" customHeight="1" x14ac:dyDescent="0.25">
      <c r="C797" s="155"/>
      <c r="D797" s="155"/>
    </row>
    <row r="798" spans="3:4" ht="15.75" customHeight="1" x14ac:dyDescent="0.25">
      <c r="C798" s="155"/>
      <c r="D798" s="155"/>
    </row>
    <row r="799" spans="3:4" ht="15.75" customHeight="1" x14ac:dyDescent="0.25">
      <c r="C799" s="155"/>
      <c r="D799" s="155"/>
    </row>
    <row r="800" spans="3:4" ht="15.75" customHeight="1" x14ac:dyDescent="0.25">
      <c r="C800" s="155"/>
      <c r="D800" s="155"/>
    </row>
    <row r="801" spans="3:4" ht="15.75" customHeight="1" x14ac:dyDescent="0.25">
      <c r="C801" s="155"/>
      <c r="D801" s="155"/>
    </row>
    <row r="802" spans="3:4" ht="15.75" customHeight="1" x14ac:dyDescent="0.25">
      <c r="C802" s="155"/>
      <c r="D802" s="155"/>
    </row>
    <row r="803" spans="3:4" ht="15.75" customHeight="1" x14ac:dyDescent="0.25">
      <c r="C803" s="155"/>
      <c r="D803" s="155"/>
    </row>
    <row r="804" spans="3:4" ht="15.75" customHeight="1" x14ac:dyDescent="0.25">
      <c r="C804" s="155"/>
      <c r="D804" s="155"/>
    </row>
    <row r="805" spans="3:4" ht="15.75" customHeight="1" x14ac:dyDescent="0.25">
      <c r="C805" s="155"/>
      <c r="D805" s="155"/>
    </row>
    <row r="806" spans="3:4" ht="15.75" customHeight="1" x14ac:dyDescent="0.25">
      <c r="C806" s="155"/>
      <c r="D806" s="155"/>
    </row>
    <row r="807" spans="3:4" ht="15.75" customHeight="1" x14ac:dyDescent="0.25">
      <c r="C807" s="155"/>
      <c r="D807" s="155"/>
    </row>
    <row r="808" spans="3:4" ht="15.75" customHeight="1" x14ac:dyDescent="0.25">
      <c r="C808" s="155"/>
      <c r="D808" s="155"/>
    </row>
    <row r="809" spans="3:4" ht="15.75" customHeight="1" x14ac:dyDescent="0.25">
      <c r="C809" s="155"/>
      <c r="D809" s="155"/>
    </row>
    <row r="810" spans="3:4" ht="15.75" customHeight="1" x14ac:dyDescent="0.25">
      <c r="C810" s="155"/>
      <c r="D810" s="155"/>
    </row>
    <row r="811" spans="3:4" ht="15.75" customHeight="1" x14ac:dyDescent="0.25">
      <c r="C811" s="155"/>
      <c r="D811" s="155"/>
    </row>
    <row r="812" spans="3:4" ht="15.75" customHeight="1" x14ac:dyDescent="0.25">
      <c r="C812" s="155"/>
      <c r="D812" s="155"/>
    </row>
    <row r="813" spans="3:4" ht="15.75" customHeight="1" x14ac:dyDescent="0.25">
      <c r="C813" s="155"/>
      <c r="D813" s="155"/>
    </row>
    <row r="814" spans="3:4" ht="15.75" customHeight="1" x14ac:dyDescent="0.25">
      <c r="C814" s="155"/>
      <c r="D814" s="155"/>
    </row>
    <row r="815" spans="3:4" ht="15.75" customHeight="1" x14ac:dyDescent="0.25">
      <c r="C815" s="155"/>
      <c r="D815" s="155"/>
    </row>
    <row r="816" spans="3:4" ht="15.75" customHeight="1" x14ac:dyDescent="0.25">
      <c r="C816" s="155"/>
      <c r="D816" s="155"/>
    </row>
    <row r="817" spans="3:4" ht="15.75" customHeight="1" x14ac:dyDescent="0.25">
      <c r="C817" s="155"/>
      <c r="D817" s="155"/>
    </row>
    <row r="818" spans="3:4" ht="15.75" customHeight="1" x14ac:dyDescent="0.25">
      <c r="C818" s="155"/>
      <c r="D818" s="155"/>
    </row>
    <row r="819" spans="3:4" ht="15.75" customHeight="1" x14ac:dyDescent="0.25">
      <c r="C819" s="155"/>
      <c r="D819" s="155"/>
    </row>
    <row r="820" spans="3:4" ht="15.75" customHeight="1" x14ac:dyDescent="0.25">
      <c r="C820" s="155"/>
      <c r="D820" s="155"/>
    </row>
    <row r="821" spans="3:4" ht="15.75" customHeight="1" x14ac:dyDescent="0.25">
      <c r="C821" s="155"/>
      <c r="D821" s="155"/>
    </row>
    <row r="822" spans="3:4" ht="15.75" customHeight="1" x14ac:dyDescent="0.25">
      <c r="C822" s="155"/>
      <c r="D822" s="155"/>
    </row>
    <row r="823" spans="3:4" ht="15.75" customHeight="1" x14ac:dyDescent="0.25">
      <c r="C823" s="155"/>
      <c r="D823" s="155"/>
    </row>
    <row r="824" spans="3:4" ht="15.75" customHeight="1" x14ac:dyDescent="0.25">
      <c r="C824" s="155"/>
      <c r="D824" s="155"/>
    </row>
    <row r="825" spans="3:4" ht="15.75" customHeight="1" x14ac:dyDescent="0.25">
      <c r="C825" s="155"/>
      <c r="D825" s="155"/>
    </row>
    <row r="826" spans="3:4" ht="15.75" customHeight="1" x14ac:dyDescent="0.25">
      <c r="C826" s="155"/>
      <c r="D826" s="155"/>
    </row>
    <row r="827" spans="3:4" ht="15.75" customHeight="1" x14ac:dyDescent="0.25">
      <c r="C827" s="155"/>
      <c r="D827" s="155"/>
    </row>
    <row r="828" spans="3:4" ht="15.75" customHeight="1" x14ac:dyDescent="0.25">
      <c r="C828" s="155"/>
      <c r="D828" s="155"/>
    </row>
    <row r="829" spans="3:4" ht="15.75" customHeight="1" x14ac:dyDescent="0.25">
      <c r="C829" s="155"/>
      <c r="D829" s="155"/>
    </row>
    <row r="830" spans="3:4" ht="15.75" customHeight="1" x14ac:dyDescent="0.25">
      <c r="C830" s="155"/>
      <c r="D830" s="155"/>
    </row>
    <row r="831" spans="3:4" ht="15.75" customHeight="1" x14ac:dyDescent="0.25">
      <c r="C831" s="155"/>
      <c r="D831" s="155"/>
    </row>
    <row r="832" spans="3:4" ht="15.75" customHeight="1" x14ac:dyDescent="0.25">
      <c r="C832" s="155"/>
      <c r="D832" s="155"/>
    </row>
    <row r="833" spans="3:4" ht="15.75" customHeight="1" x14ac:dyDescent="0.25">
      <c r="C833" s="155"/>
      <c r="D833" s="155"/>
    </row>
    <row r="834" spans="3:4" ht="15.75" customHeight="1" x14ac:dyDescent="0.25">
      <c r="C834" s="155"/>
      <c r="D834" s="155"/>
    </row>
    <row r="835" spans="3:4" ht="15.75" customHeight="1" x14ac:dyDescent="0.25">
      <c r="C835" s="155"/>
      <c r="D835" s="155"/>
    </row>
    <row r="836" spans="3:4" ht="15.75" customHeight="1" x14ac:dyDescent="0.25">
      <c r="C836" s="155"/>
      <c r="D836" s="155"/>
    </row>
    <row r="837" spans="3:4" ht="15.75" customHeight="1" x14ac:dyDescent="0.25">
      <c r="C837" s="155"/>
      <c r="D837" s="155"/>
    </row>
    <row r="838" spans="3:4" ht="15.75" customHeight="1" x14ac:dyDescent="0.25">
      <c r="C838" s="155"/>
      <c r="D838" s="155"/>
    </row>
    <row r="839" spans="3:4" ht="15.75" customHeight="1" x14ac:dyDescent="0.25">
      <c r="C839" s="155"/>
      <c r="D839" s="155"/>
    </row>
    <row r="840" spans="3:4" ht="15.75" customHeight="1" x14ac:dyDescent="0.25">
      <c r="C840" s="155"/>
      <c r="D840" s="155"/>
    </row>
    <row r="841" spans="3:4" ht="15.75" customHeight="1" x14ac:dyDescent="0.25">
      <c r="C841" s="155"/>
      <c r="D841" s="155"/>
    </row>
    <row r="842" spans="3:4" ht="15.75" customHeight="1" x14ac:dyDescent="0.25">
      <c r="C842" s="155"/>
      <c r="D842" s="155"/>
    </row>
    <row r="843" spans="3:4" ht="15.75" customHeight="1" x14ac:dyDescent="0.25">
      <c r="C843" s="155"/>
      <c r="D843" s="155"/>
    </row>
    <row r="844" spans="3:4" ht="15.75" customHeight="1" x14ac:dyDescent="0.25">
      <c r="C844" s="155"/>
      <c r="D844" s="155"/>
    </row>
    <row r="845" spans="3:4" ht="15.75" customHeight="1" x14ac:dyDescent="0.25">
      <c r="C845" s="155"/>
      <c r="D845" s="155"/>
    </row>
    <row r="846" spans="3:4" ht="15.75" customHeight="1" x14ac:dyDescent="0.25">
      <c r="C846" s="155"/>
      <c r="D846" s="155"/>
    </row>
    <row r="847" spans="3:4" ht="15.75" customHeight="1" x14ac:dyDescent="0.25">
      <c r="C847" s="155"/>
      <c r="D847" s="155"/>
    </row>
    <row r="848" spans="3:4" ht="15.75" customHeight="1" x14ac:dyDescent="0.25">
      <c r="C848" s="155"/>
      <c r="D848" s="155"/>
    </row>
    <row r="849" spans="3:4" ht="15.75" customHeight="1" x14ac:dyDescent="0.25">
      <c r="C849" s="155"/>
      <c r="D849" s="155"/>
    </row>
    <row r="850" spans="3:4" ht="15.75" customHeight="1" x14ac:dyDescent="0.25">
      <c r="C850" s="155"/>
      <c r="D850" s="155"/>
    </row>
    <row r="851" spans="3:4" ht="15.75" customHeight="1" x14ac:dyDescent="0.25">
      <c r="C851" s="155"/>
      <c r="D851" s="155"/>
    </row>
    <row r="852" spans="3:4" ht="15.75" customHeight="1" x14ac:dyDescent="0.25">
      <c r="C852" s="155"/>
      <c r="D852" s="155"/>
    </row>
    <row r="853" spans="3:4" ht="15.75" customHeight="1" x14ac:dyDescent="0.25">
      <c r="C853" s="155"/>
      <c r="D853" s="155"/>
    </row>
    <row r="854" spans="3:4" ht="15.75" customHeight="1" x14ac:dyDescent="0.25">
      <c r="C854" s="155"/>
      <c r="D854" s="155"/>
    </row>
    <row r="855" spans="3:4" ht="15.75" customHeight="1" x14ac:dyDescent="0.25">
      <c r="C855" s="155"/>
      <c r="D855" s="155"/>
    </row>
    <row r="856" spans="3:4" ht="15.75" customHeight="1" x14ac:dyDescent="0.25">
      <c r="C856" s="155"/>
      <c r="D856" s="155"/>
    </row>
    <row r="857" spans="3:4" ht="15.75" customHeight="1" x14ac:dyDescent="0.25">
      <c r="C857" s="155"/>
      <c r="D857" s="155"/>
    </row>
    <row r="858" spans="3:4" ht="15.75" customHeight="1" x14ac:dyDescent="0.25">
      <c r="C858" s="155"/>
      <c r="D858" s="155"/>
    </row>
    <row r="859" spans="3:4" ht="15.75" customHeight="1" x14ac:dyDescent="0.25">
      <c r="C859" s="155"/>
      <c r="D859" s="155"/>
    </row>
    <row r="860" spans="3:4" ht="15.75" customHeight="1" x14ac:dyDescent="0.25">
      <c r="C860" s="155"/>
      <c r="D860" s="155"/>
    </row>
    <row r="861" spans="3:4" ht="15.75" customHeight="1" x14ac:dyDescent="0.25">
      <c r="C861" s="155"/>
      <c r="D861" s="155"/>
    </row>
    <row r="862" spans="3:4" ht="15.75" customHeight="1" x14ac:dyDescent="0.25">
      <c r="C862" s="155"/>
      <c r="D862" s="155"/>
    </row>
    <row r="863" spans="3:4" ht="15.75" customHeight="1" x14ac:dyDescent="0.25">
      <c r="C863" s="155"/>
      <c r="D863" s="155"/>
    </row>
    <row r="864" spans="3:4" ht="15.75" customHeight="1" x14ac:dyDescent="0.25">
      <c r="C864" s="155"/>
      <c r="D864" s="155"/>
    </row>
    <row r="865" spans="3:4" ht="15.75" customHeight="1" x14ac:dyDescent="0.25">
      <c r="C865" s="155"/>
      <c r="D865" s="155"/>
    </row>
    <row r="866" spans="3:4" ht="15.75" customHeight="1" x14ac:dyDescent="0.25">
      <c r="C866" s="155"/>
      <c r="D866" s="155"/>
    </row>
    <row r="867" spans="3:4" ht="15.75" customHeight="1" x14ac:dyDescent="0.25">
      <c r="C867" s="155"/>
      <c r="D867" s="155"/>
    </row>
    <row r="868" spans="3:4" ht="15.75" customHeight="1" x14ac:dyDescent="0.25">
      <c r="C868" s="155"/>
      <c r="D868" s="155"/>
    </row>
    <row r="869" spans="3:4" ht="15.75" customHeight="1" x14ac:dyDescent="0.25">
      <c r="C869" s="155"/>
      <c r="D869" s="155"/>
    </row>
    <row r="870" spans="3:4" ht="15.75" customHeight="1" x14ac:dyDescent="0.25">
      <c r="C870" s="155"/>
      <c r="D870" s="155"/>
    </row>
    <row r="871" spans="3:4" ht="15.75" customHeight="1" x14ac:dyDescent="0.25">
      <c r="C871" s="155"/>
      <c r="D871" s="155"/>
    </row>
    <row r="872" spans="3:4" ht="15.75" customHeight="1" x14ac:dyDescent="0.25">
      <c r="C872" s="155"/>
      <c r="D872" s="155"/>
    </row>
    <row r="873" spans="3:4" ht="15.75" customHeight="1" x14ac:dyDescent="0.25">
      <c r="C873" s="155"/>
      <c r="D873" s="155"/>
    </row>
    <row r="874" spans="3:4" ht="15.75" customHeight="1" x14ac:dyDescent="0.25">
      <c r="C874" s="155"/>
      <c r="D874" s="155"/>
    </row>
    <row r="875" spans="3:4" ht="15.75" customHeight="1" x14ac:dyDescent="0.25">
      <c r="C875" s="155"/>
      <c r="D875" s="155"/>
    </row>
    <row r="876" spans="3:4" ht="15.75" customHeight="1" x14ac:dyDescent="0.25">
      <c r="C876" s="155"/>
      <c r="D876" s="155"/>
    </row>
    <row r="877" spans="3:4" ht="15.75" customHeight="1" x14ac:dyDescent="0.25">
      <c r="C877" s="155"/>
      <c r="D877" s="155"/>
    </row>
    <row r="878" spans="3:4" ht="15.75" customHeight="1" x14ac:dyDescent="0.25">
      <c r="C878" s="155"/>
      <c r="D878" s="155"/>
    </row>
    <row r="879" spans="3:4" ht="15.75" customHeight="1" x14ac:dyDescent="0.25">
      <c r="C879" s="155"/>
      <c r="D879" s="155"/>
    </row>
    <row r="880" spans="3:4" ht="15.75" customHeight="1" x14ac:dyDescent="0.25">
      <c r="C880" s="155"/>
      <c r="D880" s="155"/>
    </row>
    <row r="881" spans="3:4" ht="15.75" customHeight="1" x14ac:dyDescent="0.25">
      <c r="C881" s="155"/>
      <c r="D881" s="155"/>
    </row>
    <row r="882" spans="3:4" ht="15.75" customHeight="1" x14ac:dyDescent="0.25">
      <c r="C882" s="155"/>
      <c r="D882" s="155"/>
    </row>
    <row r="883" spans="3:4" ht="15.75" customHeight="1" x14ac:dyDescent="0.25">
      <c r="C883" s="155"/>
      <c r="D883" s="155"/>
    </row>
    <row r="884" spans="3:4" ht="15.75" customHeight="1" x14ac:dyDescent="0.25">
      <c r="C884" s="155"/>
      <c r="D884" s="155"/>
    </row>
    <row r="885" spans="3:4" ht="15.75" customHeight="1" x14ac:dyDescent="0.25">
      <c r="C885" s="155"/>
      <c r="D885" s="155"/>
    </row>
    <row r="886" spans="3:4" ht="15.75" customHeight="1" x14ac:dyDescent="0.25">
      <c r="C886" s="155"/>
      <c r="D886" s="155"/>
    </row>
    <row r="887" spans="3:4" ht="15.75" customHeight="1" x14ac:dyDescent="0.25">
      <c r="C887" s="155"/>
      <c r="D887" s="155"/>
    </row>
    <row r="888" spans="3:4" ht="15.75" customHeight="1" x14ac:dyDescent="0.25">
      <c r="C888" s="155"/>
      <c r="D888" s="155"/>
    </row>
    <row r="889" spans="3:4" ht="15.75" customHeight="1" x14ac:dyDescent="0.25">
      <c r="C889" s="155"/>
      <c r="D889" s="155"/>
    </row>
    <row r="890" spans="3:4" ht="15.75" customHeight="1" x14ac:dyDescent="0.25">
      <c r="C890" s="155"/>
      <c r="D890" s="155"/>
    </row>
    <row r="891" spans="3:4" ht="15.75" customHeight="1" x14ac:dyDescent="0.25">
      <c r="C891" s="155"/>
      <c r="D891" s="155"/>
    </row>
    <row r="892" spans="3:4" ht="15.75" customHeight="1" x14ac:dyDescent="0.25">
      <c r="C892" s="155"/>
      <c r="D892" s="155"/>
    </row>
    <row r="893" spans="3:4" ht="15.75" customHeight="1" x14ac:dyDescent="0.25">
      <c r="C893" s="155"/>
      <c r="D893" s="155"/>
    </row>
    <row r="894" spans="3:4" ht="15.75" customHeight="1" x14ac:dyDescent="0.25">
      <c r="C894" s="155"/>
      <c r="D894" s="155"/>
    </row>
    <row r="895" spans="3:4" ht="15.75" customHeight="1" x14ac:dyDescent="0.25">
      <c r="C895" s="155"/>
      <c r="D895" s="155"/>
    </row>
    <row r="896" spans="3:4" ht="15.75" customHeight="1" x14ac:dyDescent="0.25">
      <c r="C896" s="155"/>
      <c r="D896" s="155"/>
    </row>
    <row r="897" spans="3:4" ht="15.75" customHeight="1" x14ac:dyDescent="0.25">
      <c r="C897" s="155"/>
      <c r="D897" s="155"/>
    </row>
    <row r="898" spans="3:4" ht="15.75" customHeight="1" x14ac:dyDescent="0.25">
      <c r="C898" s="155"/>
      <c r="D898" s="155"/>
    </row>
    <row r="899" spans="3:4" ht="15.75" customHeight="1" x14ac:dyDescent="0.25">
      <c r="C899" s="155"/>
      <c r="D899" s="155"/>
    </row>
    <row r="900" spans="3:4" ht="15.75" customHeight="1" x14ac:dyDescent="0.25">
      <c r="C900" s="155"/>
      <c r="D900" s="155"/>
    </row>
    <row r="901" spans="3:4" ht="15.75" customHeight="1" x14ac:dyDescent="0.25">
      <c r="C901" s="155"/>
      <c r="D901" s="155"/>
    </row>
    <row r="902" spans="3:4" ht="15.75" customHeight="1" x14ac:dyDescent="0.25">
      <c r="C902" s="155"/>
      <c r="D902" s="155"/>
    </row>
    <row r="903" spans="3:4" ht="15.75" customHeight="1" x14ac:dyDescent="0.25">
      <c r="C903" s="155"/>
      <c r="D903" s="155"/>
    </row>
    <row r="904" spans="3:4" ht="15.75" customHeight="1" x14ac:dyDescent="0.25">
      <c r="C904" s="155"/>
      <c r="D904" s="155"/>
    </row>
    <row r="905" spans="3:4" ht="15.75" customHeight="1" x14ac:dyDescent="0.25">
      <c r="C905" s="155"/>
      <c r="D905" s="155"/>
    </row>
    <row r="906" spans="3:4" ht="15.75" customHeight="1" x14ac:dyDescent="0.25">
      <c r="C906" s="155"/>
      <c r="D906" s="155"/>
    </row>
    <row r="907" spans="3:4" ht="15.75" customHeight="1" x14ac:dyDescent="0.25">
      <c r="C907" s="155"/>
      <c r="D907" s="155"/>
    </row>
    <row r="908" spans="3:4" ht="15.75" customHeight="1" x14ac:dyDescent="0.25">
      <c r="C908" s="155"/>
      <c r="D908" s="155"/>
    </row>
    <row r="909" spans="3:4" ht="15.75" customHeight="1" x14ac:dyDescent="0.25">
      <c r="C909" s="155"/>
      <c r="D909" s="155"/>
    </row>
    <row r="910" spans="3:4" ht="15.75" customHeight="1" x14ac:dyDescent="0.25">
      <c r="C910" s="155"/>
      <c r="D910" s="155"/>
    </row>
    <row r="911" spans="3:4" ht="15.75" customHeight="1" x14ac:dyDescent="0.25">
      <c r="C911" s="155"/>
      <c r="D911" s="155"/>
    </row>
    <row r="912" spans="3:4" ht="15.75" customHeight="1" x14ac:dyDescent="0.25">
      <c r="C912" s="155"/>
      <c r="D912" s="155"/>
    </row>
    <row r="913" spans="3:4" ht="15.75" customHeight="1" x14ac:dyDescent="0.25">
      <c r="C913" s="155"/>
      <c r="D913" s="155"/>
    </row>
    <row r="914" spans="3:4" ht="15.75" customHeight="1" x14ac:dyDescent="0.25">
      <c r="C914" s="155"/>
      <c r="D914" s="155"/>
    </row>
    <row r="915" spans="3:4" ht="15.75" customHeight="1" x14ac:dyDescent="0.25">
      <c r="C915" s="155"/>
      <c r="D915" s="155"/>
    </row>
    <row r="916" spans="3:4" ht="15.75" customHeight="1" x14ac:dyDescent="0.25">
      <c r="C916" s="155"/>
      <c r="D916" s="155"/>
    </row>
    <row r="917" spans="3:4" ht="15.75" customHeight="1" x14ac:dyDescent="0.25">
      <c r="C917" s="155"/>
      <c r="D917" s="155"/>
    </row>
    <row r="918" spans="3:4" ht="15.75" customHeight="1" x14ac:dyDescent="0.25">
      <c r="C918" s="155"/>
      <c r="D918" s="155"/>
    </row>
    <row r="919" spans="3:4" ht="15.75" customHeight="1" x14ac:dyDescent="0.25">
      <c r="C919" s="155"/>
      <c r="D919" s="155"/>
    </row>
    <row r="920" spans="3:4" ht="15.75" customHeight="1" x14ac:dyDescent="0.25">
      <c r="C920" s="155"/>
      <c r="D920" s="155"/>
    </row>
    <row r="921" spans="3:4" ht="15.75" customHeight="1" x14ac:dyDescent="0.25">
      <c r="C921" s="155"/>
      <c r="D921" s="155"/>
    </row>
    <row r="922" spans="3:4" ht="15.75" customHeight="1" x14ac:dyDescent="0.25">
      <c r="C922" s="155"/>
      <c r="D922" s="155"/>
    </row>
    <row r="923" spans="3:4" ht="15.75" customHeight="1" x14ac:dyDescent="0.25">
      <c r="C923" s="155"/>
      <c r="D923" s="155"/>
    </row>
    <row r="924" spans="3:4" ht="15.75" customHeight="1" x14ac:dyDescent="0.25">
      <c r="C924" s="155"/>
      <c r="D924" s="155"/>
    </row>
    <row r="925" spans="3:4" ht="15.75" customHeight="1" x14ac:dyDescent="0.25">
      <c r="C925" s="155"/>
      <c r="D925" s="155"/>
    </row>
    <row r="926" spans="3:4" ht="15.75" customHeight="1" x14ac:dyDescent="0.25">
      <c r="C926" s="155"/>
      <c r="D926" s="155"/>
    </row>
    <row r="927" spans="3:4" ht="15.75" customHeight="1" x14ac:dyDescent="0.25">
      <c r="C927" s="155"/>
      <c r="D927" s="155"/>
    </row>
    <row r="928" spans="3:4" ht="15.75" customHeight="1" x14ac:dyDescent="0.25">
      <c r="C928" s="155"/>
      <c r="D928" s="155"/>
    </row>
    <row r="929" spans="3:4" ht="15.75" customHeight="1" x14ac:dyDescent="0.25">
      <c r="C929" s="155"/>
      <c r="D929" s="155"/>
    </row>
    <row r="930" spans="3:4" ht="15.75" customHeight="1" x14ac:dyDescent="0.25">
      <c r="C930" s="155"/>
      <c r="D930" s="155"/>
    </row>
    <row r="931" spans="3:4" ht="15.75" customHeight="1" x14ac:dyDescent="0.25">
      <c r="C931" s="155"/>
      <c r="D931" s="155"/>
    </row>
    <row r="932" spans="3:4" ht="15.75" customHeight="1" x14ac:dyDescent="0.25">
      <c r="C932" s="155"/>
      <c r="D932" s="155"/>
    </row>
    <row r="933" spans="3:4" ht="15.75" customHeight="1" x14ac:dyDescent="0.25">
      <c r="C933" s="155"/>
      <c r="D933" s="155"/>
    </row>
    <row r="934" spans="3:4" ht="15.75" customHeight="1" x14ac:dyDescent="0.25">
      <c r="C934" s="155"/>
      <c r="D934" s="155"/>
    </row>
    <row r="935" spans="3:4" ht="15.75" customHeight="1" x14ac:dyDescent="0.25">
      <c r="C935" s="155"/>
      <c r="D935" s="155"/>
    </row>
    <row r="936" spans="3:4" ht="15.75" customHeight="1" x14ac:dyDescent="0.25">
      <c r="C936" s="155"/>
      <c r="D936" s="155"/>
    </row>
    <row r="937" spans="3:4" ht="15.75" customHeight="1" x14ac:dyDescent="0.25">
      <c r="C937" s="155"/>
      <c r="D937" s="155"/>
    </row>
    <row r="938" spans="3:4" ht="15.75" customHeight="1" x14ac:dyDescent="0.25">
      <c r="C938" s="155"/>
      <c r="D938" s="155"/>
    </row>
    <row r="939" spans="3:4" ht="15.75" customHeight="1" x14ac:dyDescent="0.25">
      <c r="C939" s="155"/>
      <c r="D939" s="155"/>
    </row>
    <row r="940" spans="3:4" ht="15.75" customHeight="1" x14ac:dyDescent="0.25">
      <c r="C940" s="155"/>
      <c r="D940" s="155"/>
    </row>
    <row r="941" spans="3:4" ht="15.75" customHeight="1" x14ac:dyDescent="0.25">
      <c r="C941" s="155"/>
      <c r="D941" s="155"/>
    </row>
    <row r="942" spans="3:4" ht="15.75" customHeight="1" x14ac:dyDescent="0.25">
      <c r="C942" s="155"/>
      <c r="D942" s="155"/>
    </row>
    <row r="943" spans="3:4" ht="15.75" customHeight="1" x14ac:dyDescent="0.25">
      <c r="C943" s="155"/>
      <c r="D943" s="155"/>
    </row>
    <row r="944" spans="3:4" ht="15.75" customHeight="1" x14ac:dyDescent="0.25">
      <c r="C944" s="155"/>
      <c r="D944" s="155"/>
    </row>
    <row r="945" spans="3:4" ht="15.75" customHeight="1" x14ac:dyDescent="0.25">
      <c r="C945" s="155"/>
      <c r="D945" s="155"/>
    </row>
    <row r="946" spans="3:4" ht="15.75" customHeight="1" x14ac:dyDescent="0.25">
      <c r="C946" s="155"/>
      <c r="D946" s="155"/>
    </row>
    <row r="947" spans="3:4" ht="15.75" customHeight="1" x14ac:dyDescent="0.25">
      <c r="C947" s="155"/>
      <c r="D947" s="155"/>
    </row>
    <row r="948" spans="3:4" ht="15.75" customHeight="1" x14ac:dyDescent="0.25">
      <c r="C948" s="155"/>
      <c r="D948" s="155"/>
    </row>
    <row r="949" spans="3:4" ht="15.75" customHeight="1" x14ac:dyDescent="0.25">
      <c r="C949" s="155"/>
      <c r="D949" s="155"/>
    </row>
    <row r="950" spans="3:4" ht="15.75" customHeight="1" x14ac:dyDescent="0.25">
      <c r="C950" s="155"/>
      <c r="D950" s="155"/>
    </row>
    <row r="951" spans="3:4" ht="15.75" customHeight="1" x14ac:dyDescent="0.25">
      <c r="C951" s="155"/>
      <c r="D951" s="155"/>
    </row>
    <row r="952" spans="3:4" ht="15.75" customHeight="1" x14ac:dyDescent="0.25">
      <c r="C952" s="155"/>
      <c r="D952" s="155"/>
    </row>
    <row r="953" spans="3:4" ht="15.75" customHeight="1" x14ac:dyDescent="0.25">
      <c r="C953" s="155"/>
      <c r="D953" s="155"/>
    </row>
    <row r="954" spans="3:4" ht="15.75" customHeight="1" x14ac:dyDescent="0.25">
      <c r="C954" s="155"/>
      <c r="D954" s="155"/>
    </row>
    <row r="955" spans="3:4" ht="15.75" customHeight="1" x14ac:dyDescent="0.25">
      <c r="C955" s="155"/>
      <c r="D955" s="155"/>
    </row>
    <row r="956" spans="3:4" ht="15.75" customHeight="1" x14ac:dyDescent="0.25">
      <c r="C956" s="155"/>
      <c r="D956" s="155"/>
    </row>
    <row r="957" spans="3:4" ht="15.75" customHeight="1" x14ac:dyDescent="0.25">
      <c r="C957" s="155"/>
      <c r="D957" s="155"/>
    </row>
    <row r="958" spans="3:4" ht="15.75" customHeight="1" x14ac:dyDescent="0.25">
      <c r="C958" s="155"/>
      <c r="D958" s="155"/>
    </row>
    <row r="959" spans="3:4" ht="15.75" customHeight="1" x14ac:dyDescent="0.25">
      <c r="C959" s="155"/>
      <c r="D959" s="155"/>
    </row>
    <row r="960" spans="3:4" ht="15.75" customHeight="1" x14ac:dyDescent="0.25">
      <c r="C960" s="155"/>
      <c r="D960" s="155"/>
    </row>
    <row r="961" spans="3:4" ht="15.75" customHeight="1" x14ac:dyDescent="0.25">
      <c r="C961" s="155"/>
      <c r="D961" s="155"/>
    </row>
    <row r="962" spans="3:4" ht="15.75" customHeight="1" x14ac:dyDescent="0.25">
      <c r="C962" s="155"/>
      <c r="D962" s="155"/>
    </row>
    <row r="963" spans="3:4" ht="15.75" customHeight="1" x14ac:dyDescent="0.25">
      <c r="C963" s="155"/>
      <c r="D963" s="155"/>
    </row>
    <row r="964" spans="3:4" ht="15.75" customHeight="1" x14ac:dyDescent="0.25">
      <c r="C964" s="155"/>
      <c r="D964" s="155"/>
    </row>
    <row r="965" spans="3:4" ht="15.75" customHeight="1" x14ac:dyDescent="0.25">
      <c r="C965" s="155"/>
      <c r="D965" s="155"/>
    </row>
    <row r="966" spans="3:4" ht="15.75" customHeight="1" x14ac:dyDescent="0.25">
      <c r="C966" s="155"/>
      <c r="D966" s="155"/>
    </row>
    <row r="967" spans="3:4" ht="15.75" customHeight="1" x14ac:dyDescent="0.25">
      <c r="C967" s="155"/>
      <c r="D967" s="155"/>
    </row>
    <row r="968" spans="3:4" ht="15.75" customHeight="1" x14ac:dyDescent="0.25">
      <c r="C968" s="155"/>
      <c r="D968" s="155"/>
    </row>
    <row r="969" spans="3:4" ht="15.75" customHeight="1" x14ac:dyDescent="0.25">
      <c r="C969" s="155"/>
      <c r="D969" s="155"/>
    </row>
    <row r="970" spans="3:4" ht="15.75" customHeight="1" x14ac:dyDescent="0.25">
      <c r="C970" s="155"/>
      <c r="D970" s="155"/>
    </row>
    <row r="971" spans="3:4" ht="15.75" customHeight="1" x14ac:dyDescent="0.25">
      <c r="C971" s="155"/>
      <c r="D971" s="155"/>
    </row>
    <row r="972" spans="3:4" ht="15.75" customHeight="1" x14ac:dyDescent="0.25">
      <c r="C972" s="155"/>
      <c r="D972" s="155"/>
    </row>
    <row r="973" spans="3:4" ht="15.75" customHeight="1" x14ac:dyDescent="0.25">
      <c r="C973" s="155"/>
      <c r="D973" s="155"/>
    </row>
    <row r="974" spans="3:4" ht="15.75" customHeight="1" x14ac:dyDescent="0.25">
      <c r="C974" s="155"/>
      <c r="D974" s="155"/>
    </row>
    <row r="975" spans="3:4" ht="15.75" customHeight="1" x14ac:dyDescent="0.25">
      <c r="C975" s="155"/>
      <c r="D975" s="155"/>
    </row>
    <row r="976" spans="3:4" ht="15.75" customHeight="1" x14ac:dyDescent="0.25">
      <c r="C976" s="155"/>
      <c r="D976" s="155"/>
    </row>
    <row r="977" spans="3:4" ht="15.75" customHeight="1" x14ac:dyDescent="0.25">
      <c r="C977" s="155"/>
      <c r="D977" s="155"/>
    </row>
    <row r="978" spans="3:4" ht="15.75" customHeight="1" x14ac:dyDescent="0.25">
      <c r="C978" s="155"/>
      <c r="D978" s="155"/>
    </row>
    <row r="979" spans="3:4" ht="15.75" customHeight="1" x14ac:dyDescent="0.25">
      <c r="C979" s="155"/>
      <c r="D979" s="155"/>
    </row>
    <row r="980" spans="3:4" ht="15.75" customHeight="1" x14ac:dyDescent="0.25">
      <c r="C980" s="155"/>
      <c r="D980" s="155"/>
    </row>
    <row r="981" spans="3:4" ht="15.75" customHeight="1" x14ac:dyDescent="0.25">
      <c r="C981" s="155"/>
      <c r="D981" s="155"/>
    </row>
    <row r="982" spans="3:4" ht="15.75" customHeight="1" x14ac:dyDescent="0.25">
      <c r="C982" s="155"/>
      <c r="D982" s="155"/>
    </row>
    <row r="983" spans="3:4" ht="15.75" customHeight="1" x14ac:dyDescent="0.25">
      <c r="C983" s="155"/>
      <c r="D983" s="155"/>
    </row>
    <row r="984" spans="3:4" ht="15.75" customHeight="1" x14ac:dyDescent="0.25">
      <c r="C984" s="155"/>
      <c r="D984" s="155"/>
    </row>
    <row r="985" spans="3:4" ht="15.75" customHeight="1" x14ac:dyDescent="0.25">
      <c r="C985" s="155"/>
      <c r="D985" s="155"/>
    </row>
    <row r="986" spans="3:4" ht="15.75" customHeight="1" x14ac:dyDescent="0.25">
      <c r="C986" s="155"/>
      <c r="D986" s="155"/>
    </row>
    <row r="987" spans="3:4" ht="15.75" customHeight="1" x14ac:dyDescent="0.25">
      <c r="C987" s="155"/>
      <c r="D987" s="155"/>
    </row>
    <row r="988" spans="3:4" ht="15.75" customHeight="1" x14ac:dyDescent="0.25">
      <c r="C988" s="155"/>
      <c r="D988" s="155"/>
    </row>
    <row r="989" spans="3:4" ht="15.75" customHeight="1" x14ac:dyDescent="0.25">
      <c r="C989" s="155"/>
      <c r="D989" s="155"/>
    </row>
    <row r="990" spans="3:4" ht="15.75" customHeight="1" x14ac:dyDescent="0.25">
      <c r="C990" s="155"/>
      <c r="D990" s="155"/>
    </row>
    <row r="991" spans="3:4" ht="15.75" customHeight="1" x14ac:dyDescent="0.25">
      <c r="C991" s="155"/>
      <c r="D991" s="155"/>
    </row>
    <row r="992" spans="3:4" ht="15.75" customHeight="1" x14ac:dyDescent="0.25">
      <c r="C992" s="155"/>
      <c r="D992" s="155"/>
    </row>
    <row r="993" spans="3:4" ht="15.75" customHeight="1" x14ac:dyDescent="0.25">
      <c r="C993" s="155"/>
      <c r="D993" s="155"/>
    </row>
    <row r="994" spans="3:4" ht="15.75" customHeight="1" x14ac:dyDescent="0.25">
      <c r="C994" s="155"/>
      <c r="D994" s="155"/>
    </row>
    <row r="995" spans="3:4" ht="15.75" customHeight="1" x14ac:dyDescent="0.25">
      <c r="C995" s="155"/>
      <c r="D995" s="155"/>
    </row>
    <row r="996" spans="3:4" ht="15.75" customHeight="1" x14ac:dyDescent="0.25">
      <c r="C996" s="155"/>
      <c r="D996" s="155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2001-18CD-4B3C-946A-44A051B6C6A6}">
  <sheetPr codeName="Sheet19">
    <tabColor theme="6" tint="0.39997558519241921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7.855468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307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46357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46357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46387</v>
      </c>
    </row>
    <row r="16" spans="2:26" ht="18" customHeight="1" x14ac:dyDescent="0.25">
      <c r="B16" s="431">
        <v>2</v>
      </c>
      <c r="C16" s="451">
        <v>46388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46418</v>
      </c>
    </row>
    <row r="17" spans="2:26" ht="18" customHeight="1" x14ac:dyDescent="0.25">
      <c r="B17" s="431">
        <v>3</v>
      </c>
      <c r="C17" s="451">
        <v>46419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46446</v>
      </c>
    </row>
    <row r="18" spans="2:26" ht="18" customHeight="1" x14ac:dyDescent="0.25">
      <c r="B18" s="431">
        <v>4</v>
      </c>
      <c r="C18" s="451">
        <v>46447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46477</v>
      </c>
    </row>
    <row r="19" spans="2:26" ht="18" customHeight="1" x14ac:dyDescent="0.25">
      <c r="B19" s="431">
        <v>5</v>
      </c>
      <c r="C19" s="451">
        <v>46478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46507</v>
      </c>
    </row>
    <row r="20" spans="2:26" ht="18" customHeight="1" x14ac:dyDescent="0.25">
      <c r="B20" s="431">
        <v>6</v>
      </c>
      <c r="C20" s="451">
        <v>46508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46538</v>
      </c>
    </row>
    <row r="21" spans="2:26" ht="18" customHeight="1" x14ac:dyDescent="0.25">
      <c r="B21" s="431">
        <v>7</v>
      </c>
      <c r="C21" s="451">
        <v>46539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46568</v>
      </c>
    </row>
    <row r="22" spans="2:26" ht="18" customHeight="1" x14ac:dyDescent="0.25">
      <c r="B22" s="431">
        <v>8</v>
      </c>
      <c r="C22" s="451">
        <v>46569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46599</v>
      </c>
    </row>
    <row r="23" spans="2:26" ht="18" customHeight="1" x14ac:dyDescent="0.25">
      <c r="B23" s="431">
        <v>9</v>
      </c>
      <c r="C23" s="451">
        <v>46600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46630</v>
      </c>
    </row>
    <row r="24" spans="2:26" ht="18" customHeight="1" x14ac:dyDescent="0.25">
      <c r="B24" s="431">
        <v>10</v>
      </c>
      <c r="C24" s="451">
        <v>46631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46660</v>
      </c>
    </row>
    <row r="25" spans="2:26" ht="18" customHeight="1" x14ac:dyDescent="0.25">
      <c r="B25" s="431">
        <v>11</v>
      </c>
      <c r="C25" s="451">
        <v>46661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46691</v>
      </c>
    </row>
    <row r="26" spans="2:26" ht="18" customHeight="1" x14ac:dyDescent="0.25">
      <c r="B26" s="431">
        <v>12</v>
      </c>
      <c r="C26" s="451">
        <v>46692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46721</v>
      </c>
    </row>
    <row r="27" spans="2:26" ht="18" customHeight="1" x14ac:dyDescent="0.25">
      <c r="B27" s="431">
        <v>13</v>
      </c>
      <c r="C27" s="451">
        <v>46722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46752</v>
      </c>
    </row>
    <row r="28" spans="2:26" ht="18" customHeight="1" x14ac:dyDescent="0.25">
      <c r="B28" s="431">
        <v>14</v>
      </c>
      <c r="C28" s="451">
        <v>46753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46783</v>
      </c>
    </row>
    <row r="29" spans="2:26" ht="18" customHeight="1" x14ac:dyDescent="0.25">
      <c r="B29" s="431">
        <v>15</v>
      </c>
      <c r="C29" s="451">
        <v>46784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46812</v>
      </c>
    </row>
    <row r="30" spans="2:26" ht="18" customHeight="1" x14ac:dyDescent="0.25">
      <c r="B30" s="431">
        <v>16</v>
      </c>
      <c r="C30" s="451">
        <v>46813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46843</v>
      </c>
    </row>
    <row r="31" spans="2:26" ht="18" customHeight="1" x14ac:dyDescent="0.25">
      <c r="B31" s="431">
        <v>17</v>
      </c>
      <c r="C31" s="451">
        <v>46844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46873</v>
      </c>
    </row>
    <row r="32" spans="2:26" ht="18" customHeight="1" x14ac:dyDescent="0.25">
      <c r="B32" s="431">
        <v>18</v>
      </c>
      <c r="C32" s="451">
        <v>46874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46904</v>
      </c>
    </row>
    <row r="33" spans="2:26" ht="18" customHeight="1" x14ac:dyDescent="0.25">
      <c r="B33" s="431">
        <v>19</v>
      </c>
      <c r="C33" s="451">
        <v>46905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46934</v>
      </c>
    </row>
    <row r="34" spans="2:26" ht="18" customHeight="1" x14ac:dyDescent="0.25">
      <c r="B34" s="431">
        <v>20</v>
      </c>
      <c r="C34" s="451">
        <v>46935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46965</v>
      </c>
    </row>
    <row r="35" spans="2:26" ht="18" customHeight="1" x14ac:dyDescent="0.25">
      <c r="B35" s="431">
        <v>21</v>
      </c>
      <c r="C35" s="451">
        <v>46966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46996</v>
      </c>
    </row>
    <row r="36" spans="2:26" ht="18" customHeight="1" x14ac:dyDescent="0.25">
      <c r="B36" s="431">
        <v>22</v>
      </c>
      <c r="C36" s="451">
        <v>46997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47026</v>
      </c>
    </row>
    <row r="37" spans="2:26" ht="18" customHeight="1" x14ac:dyDescent="0.25">
      <c r="B37" s="431">
        <v>23</v>
      </c>
      <c r="C37" s="451">
        <v>47027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47057</v>
      </c>
    </row>
    <row r="38" spans="2:26" ht="18" customHeight="1" x14ac:dyDescent="0.25">
      <c r="B38" s="431">
        <v>24</v>
      </c>
      <c r="C38" s="451">
        <v>47058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47087</v>
      </c>
    </row>
    <row r="39" spans="2:26" ht="18" customHeight="1" x14ac:dyDescent="0.25">
      <c r="B39" s="431">
        <v>25</v>
      </c>
      <c r="C39" s="451">
        <v>47088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47118</v>
      </c>
    </row>
    <row r="40" spans="2:26" ht="18" customHeight="1" x14ac:dyDescent="0.25">
      <c r="B40" s="431">
        <v>26</v>
      </c>
      <c r="C40" s="451">
        <v>47119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47149</v>
      </c>
    </row>
    <row r="41" spans="2:26" ht="18" customHeight="1" x14ac:dyDescent="0.25">
      <c r="B41" s="431">
        <v>27</v>
      </c>
      <c r="C41" s="451">
        <v>47150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47177</v>
      </c>
    </row>
    <row r="42" spans="2:26" ht="18" customHeight="1" x14ac:dyDescent="0.25">
      <c r="B42" s="431">
        <v>28</v>
      </c>
      <c r="C42" s="451">
        <v>47178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47208</v>
      </c>
    </row>
    <row r="43" spans="2:26" ht="18" customHeight="1" x14ac:dyDescent="0.25">
      <c r="B43" s="431">
        <v>29</v>
      </c>
      <c r="C43" s="451">
        <v>47209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47238</v>
      </c>
    </row>
    <row r="44" spans="2:26" ht="18" customHeight="1" x14ac:dyDescent="0.25">
      <c r="B44" s="431">
        <v>30</v>
      </c>
      <c r="C44" s="451">
        <v>47239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47269</v>
      </c>
    </row>
    <row r="45" spans="2:26" ht="18" customHeight="1" x14ac:dyDescent="0.25">
      <c r="B45" s="431">
        <v>31</v>
      </c>
      <c r="C45" s="451">
        <v>47270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47299</v>
      </c>
    </row>
    <row r="46" spans="2:26" ht="18" customHeight="1" x14ac:dyDescent="0.25">
      <c r="B46" s="431">
        <v>32</v>
      </c>
      <c r="C46" s="451">
        <v>47300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47330</v>
      </c>
    </row>
    <row r="47" spans="2:26" ht="18" customHeight="1" x14ac:dyDescent="0.25">
      <c r="B47" s="431">
        <v>33</v>
      </c>
      <c r="C47" s="451">
        <v>47331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47361</v>
      </c>
    </row>
    <row r="48" spans="2:26" ht="18" customHeight="1" x14ac:dyDescent="0.25">
      <c r="B48" s="431">
        <v>34</v>
      </c>
      <c r="C48" s="451">
        <v>47362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47391</v>
      </c>
    </row>
    <row r="49" spans="2:26" ht="18" customHeight="1" x14ac:dyDescent="0.25">
      <c r="B49" s="431">
        <v>35</v>
      </c>
      <c r="C49" s="451">
        <v>47392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47422</v>
      </c>
    </row>
    <row r="50" spans="2:26" ht="18" customHeight="1" x14ac:dyDescent="0.25">
      <c r="B50" s="431">
        <v>36</v>
      </c>
      <c r="C50" s="451">
        <v>47423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47452</v>
      </c>
    </row>
    <row r="51" spans="2:26" ht="18" customHeight="1" x14ac:dyDescent="0.25">
      <c r="B51" s="431">
        <v>37</v>
      </c>
      <c r="C51" s="451">
        <v>47453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47483</v>
      </c>
    </row>
    <row r="52" spans="2:26" ht="18" customHeight="1" x14ac:dyDescent="0.25">
      <c r="B52" s="431">
        <v>38</v>
      </c>
      <c r="C52" s="451">
        <v>47484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47514</v>
      </c>
    </row>
    <row r="53" spans="2:26" ht="18" customHeight="1" x14ac:dyDescent="0.25">
      <c r="B53" s="431">
        <v>39</v>
      </c>
      <c r="C53" s="451">
        <v>47515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47542</v>
      </c>
    </row>
    <row r="54" spans="2:26" ht="18" customHeight="1" x14ac:dyDescent="0.25">
      <c r="B54" s="431">
        <v>40</v>
      </c>
      <c r="C54" s="451">
        <v>47543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47573</v>
      </c>
    </row>
    <row r="55" spans="2:26" ht="18" customHeight="1" x14ac:dyDescent="0.25">
      <c r="B55" s="431">
        <v>41</v>
      </c>
      <c r="C55" s="451">
        <v>47574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47603</v>
      </c>
    </row>
    <row r="56" spans="2:26" ht="18" customHeight="1" x14ac:dyDescent="0.25">
      <c r="B56" s="431">
        <v>42</v>
      </c>
      <c r="C56" s="451">
        <v>47604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47634</v>
      </c>
    </row>
    <row r="57" spans="2:26" ht="18" customHeight="1" x14ac:dyDescent="0.25">
      <c r="B57" s="431">
        <v>43</v>
      </c>
      <c r="C57" s="451">
        <v>47635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47664</v>
      </c>
    </row>
    <row r="58" spans="2:26" ht="18" customHeight="1" x14ac:dyDescent="0.25">
      <c r="B58" s="431">
        <v>44</v>
      </c>
      <c r="C58" s="451">
        <v>47665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47695</v>
      </c>
    </row>
    <row r="59" spans="2:26" ht="18" customHeight="1" x14ac:dyDescent="0.25">
      <c r="B59" s="431">
        <v>45</v>
      </c>
      <c r="C59" s="451">
        <v>47696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47726</v>
      </c>
    </row>
    <row r="60" spans="2:26" ht="18" customHeight="1" x14ac:dyDescent="0.25">
      <c r="B60" s="431">
        <v>46</v>
      </c>
      <c r="C60" s="451">
        <v>47727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47756</v>
      </c>
    </row>
    <row r="61" spans="2:26" ht="18" customHeight="1" x14ac:dyDescent="0.25">
      <c r="B61" s="431">
        <v>47</v>
      </c>
      <c r="C61" s="451">
        <v>47757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47787</v>
      </c>
    </row>
    <row r="62" spans="2:26" ht="18" customHeight="1" x14ac:dyDescent="0.25">
      <c r="B62" s="431">
        <v>48</v>
      </c>
      <c r="C62" s="451">
        <v>47788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47817</v>
      </c>
    </row>
    <row r="63" spans="2:26" ht="18" customHeight="1" x14ac:dyDescent="0.25">
      <c r="B63" s="431">
        <v>49</v>
      </c>
      <c r="C63" s="451">
        <v>47818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47848</v>
      </c>
    </row>
    <row r="64" spans="2:26" ht="18" customHeight="1" x14ac:dyDescent="0.25">
      <c r="B64" s="431">
        <v>50</v>
      </c>
      <c r="C64" s="451">
        <v>47849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47879</v>
      </c>
    </row>
    <row r="65" spans="2:26" ht="18" customHeight="1" x14ac:dyDescent="0.25">
      <c r="B65" s="431">
        <v>51</v>
      </c>
      <c r="C65" s="451">
        <v>47880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47907</v>
      </c>
    </row>
    <row r="66" spans="2:26" ht="18" customHeight="1" x14ac:dyDescent="0.25">
      <c r="B66" s="431">
        <v>52</v>
      </c>
      <c r="C66" s="451">
        <v>47908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47938</v>
      </c>
    </row>
    <row r="67" spans="2:26" ht="18" customHeight="1" x14ac:dyDescent="0.25">
      <c r="B67" s="431">
        <v>53</v>
      </c>
      <c r="C67" s="451">
        <v>47939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47968</v>
      </c>
    </row>
    <row r="68" spans="2:26" ht="18" customHeight="1" x14ac:dyDescent="0.25">
      <c r="B68" s="431">
        <v>54</v>
      </c>
      <c r="C68" s="451">
        <v>47969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47999</v>
      </c>
    </row>
    <row r="69" spans="2:26" ht="18" customHeight="1" x14ac:dyDescent="0.25">
      <c r="B69" s="431">
        <v>55</v>
      </c>
      <c r="C69" s="451">
        <v>48000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48029</v>
      </c>
    </row>
    <row r="70" spans="2:26" ht="18" customHeight="1" x14ac:dyDescent="0.25">
      <c r="B70" s="431">
        <v>56</v>
      </c>
      <c r="C70" s="451">
        <v>48030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48060</v>
      </c>
    </row>
    <row r="71" spans="2:26" ht="18" customHeight="1" x14ac:dyDescent="0.25">
      <c r="B71" s="431">
        <v>57</v>
      </c>
      <c r="C71" s="451">
        <v>48061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48091</v>
      </c>
    </row>
    <row r="72" spans="2:26" ht="18" customHeight="1" x14ac:dyDescent="0.25">
      <c r="B72" s="431">
        <v>58</v>
      </c>
      <c r="C72" s="451">
        <v>48092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48121</v>
      </c>
    </row>
    <row r="73" spans="2:26" ht="18" customHeight="1" x14ac:dyDescent="0.25">
      <c r="B73" s="431">
        <v>59</v>
      </c>
      <c r="C73" s="451">
        <v>48122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48152</v>
      </c>
    </row>
    <row r="74" spans="2:26" ht="18" customHeight="1" x14ac:dyDescent="0.25">
      <c r="B74" s="431">
        <v>60</v>
      </c>
      <c r="C74" s="451">
        <v>48153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48182</v>
      </c>
    </row>
    <row r="75" spans="2:26" ht="18" customHeight="1" x14ac:dyDescent="0.25">
      <c r="B75" s="431">
        <v>61</v>
      </c>
      <c r="C75" s="451">
        <v>48183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48213</v>
      </c>
    </row>
    <row r="76" spans="2:26" ht="18" customHeight="1" x14ac:dyDescent="0.25">
      <c r="B76" s="431">
        <v>62</v>
      </c>
      <c r="C76" s="451">
        <v>48214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48244</v>
      </c>
    </row>
    <row r="77" spans="2:26" ht="18" customHeight="1" x14ac:dyDescent="0.25">
      <c r="B77" s="431">
        <v>63</v>
      </c>
      <c r="C77" s="451">
        <v>48245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48273</v>
      </c>
    </row>
    <row r="78" spans="2:26" ht="18" customHeight="1" x14ac:dyDescent="0.25">
      <c r="B78" s="431">
        <v>64</v>
      </c>
      <c r="C78" s="451">
        <v>48274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48304</v>
      </c>
    </row>
    <row r="79" spans="2:26" ht="18" customHeight="1" x14ac:dyDescent="0.25">
      <c r="B79" s="431">
        <v>65</v>
      </c>
      <c r="C79" s="451">
        <v>48305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48334</v>
      </c>
    </row>
    <row r="80" spans="2:26" ht="18" customHeight="1" x14ac:dyDescent="0.25">
      <c r="B80" s="431">
        <v>66</v>
      </c>
      <c r="C80" s="451">
        <v>48335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48365</v>
      </c>
    </row>
    <row r="81" spans="2:26" ht="18" customHeight="1" x14ac:dyDescent="0.25">
      <c r="B81" s="431">
        <v>67</v>
      </c>
      <c r="C81" s="451">
        <v>48366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48395</v>
      </c>
    </row>
    <row r="82" spans="2:26" ht="18" customHeight="1" x14ac:dyDescent="0.25">
      <c r="B82" s="431">
        <v>68</v>
      </c>
      <c r="C82" s="451">
        <v>48396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48426</v>
      </c>
    </row>
    <row r="83" spans="2:26" ht="18" customHeight="1" x14ac:dyDescent="0.25">
      <c r="B83" s="431">
        <v>69</v>
      </c>
      <c r="C83" s="451">
        <v>48427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48457</v>
      </c>
    </row>
    <row r="84" spans="2:26" ht="18" customHeight="1" x14ac:dyDescent="0.25">
      <c r="B84" s="431">
        <v>70</v>
      </c>
      <c r="C84" s="451">
        <v>48458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48487</v>
      </c>
    </row>
    <row r="85" spans="2:26" ht="18" customHeight="1" x14ac:dyDescent="0.25">
      <c r="B85" s="431">
        <v>71</v>
      </c>
      <c r="C85" s="451">
        <v>48488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48518</v>
      </c>
    </row>
    <row r="86" spans="2:26" ht="18" customHeight="1" x14ac:dyDescent="0.25">
      <c r="B86" s="431">
        <v>72</v>
      </c>
      <c r="C86" s="451">
        <v>48519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48548</v>
      </c>
    </row>
    <row r="87" spans="2:26" ht="18" customHeight="1" x14ac:dyDescent="0.25">
      <c r="B87" s="431">
        <v>73</v>
      </c>
      <c r="C87" s="451">
        <v>48549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48579</v>
      </c>
    </row>
    <row r="88" spans="2:26" ht="18" customHeight="1" x14ac:dyDescent="0.25">
      <c r="B88" s="431">
        <v>74</v>
      </c>
      <c r="C88" s="451">
        <v>48580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48610</v>
      </c>
    </row>
    <row r="89" spans="2:26" ht="18" customHeight="1" x14ac:dyDescent="0.25">
      <c r="B89" s="431">
        <v>75</v>
      </c>
      <c r="C89" s="451">
        <v>48611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48638</v>
      </c>
    </row>
    <row r="90" spans="2:26" ht="18" customHeight="1" x14ac:dyDescent="0.25">
      <c r="B90" s="431">
        <v>76</v>
      </c>
      <c r="C90" s="451">
        <v>48639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48669</v>
      </c>
    </row>
    <row r="91" spans="2:26" ht="18" customHeight="1" x14ac:dyDescent="0.25">
      <c r="B91" s="431">
        <v>77</v>
      </c>
      <c r="C91" s="451">
        <v>48670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48699</v>
      </c>
    </row>
    <row r="92" spans="2:26" ht="18" customHeight="1" x14ac:dyDescent="0.25">
      <c r="B92" s="431">
        <v>78</v>
      </c>
      <c r="C92" s="451">
        <v>48700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48730</v>
      </c>
    </row>
    <row r="93" spans="2:26" ht="18" customHeight="1" x14ac:dyDescent="0.25">
      <c r="B93" s="431">
        <v>79</v>
      </c>
      <c r="C93" s="451">
        <v>48731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48760</v>
      </c>
    </row>
    <row r="94" spans="2:26" ht="18" customHeight="1" x14ac:dyDescent="0.25">
      <c r="B94" s="431">
        <v>80</v>
      </c>
      <c r="C94" s="451">
        <v>48761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48791</v>
      </c>
    </row>
    <row r="95" spans="2:26" ht="18" customHeight="1" x14ac:dyDescent="0.25">
      <c r="B95" s="431">
        <v>81</v>
      </c>
      <c r="C95" s="451">
        <v>48792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48822</v>
      </c>
    </row>
    <row r="96" spans="2:26" ht="18" customHeight="1" x14ac:dyDescent="0.25">
      <c r="B96" s="431">
        <v>82</v>
      </c>
      <c r="C96" s="451">
        <v>48823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48852</v>
      </c>
    </row>
    <row r="97" spans="2:26" ht="18" customHeight="1" x14ac:dyDescent="0.25">
      <c r="B97" s="431">
        <v>83</v>
      </c>
      <c r="C97" s="451">
        <v>48853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48883</v>
      </c>
    </row>
    <row r="98" spans="2:26" ht="18" customHeight="1" x14ac:dyDescent="0.25">
      <c r="B98" s="431">
        <v>84</v>
      </c>
      <c r="C98" s="451">
        <v>48884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48913</v>
      </c>
    </row>
    <row r="99" spans="2:26" ht="18" customHeight="1" x14ac:dyDescent="0.25">
      <c r="B99" s="431">
        <v>85</v>
      </c>
      <c r="C99" s="451">
        <v>48914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48944</v>
      </c>
    </row>
    <row r="100" spans="2:26" ht="18" customHeight="1" x14ac:dyDescent="0.25">
      <c r="B100" s="431">
        <v>86</v>
      </c>
      <c r="C100" s="451">
        <v>48945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48975</v>
      </c>
    </row>
    <row r="101" spans="2:26" ht="18" customHeight="1" x14ac:dyDescent="0.25">
      <c r="B101" s="431">
        <v>87</v>
      </c>
      <c r="C101" s="451">
        <v>48976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49003</v>
      </c>
    </row>
    <row r="102" spans="2:26" ht="18" customHeight="1" x14ac:dyDescent="0.25">
      <c r="B102" s="431">
        <v>88</v>
      </c>
      <c r="C102" s="451">
        <v>49004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49034</v>
      </c>
    </row>
    <row r="103" spans="2:26" ht="18" customHeight="1" x14ac:dyDescent="0.25">
      <c r="B103" s="431">
        <v>89</v>
      </c>
      <c r="C103" s="451">
        <v>49035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49064</v>
      </c>
    </row>
    <row r="104" spans="2:26" ht="18" customHeight="1" x14ac:dyDescent="0.25">
      <c r="B104" s="431">
        <v>90</v>
      </c>
      <c r="C104" s="451">
        <v>49065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49095</v>
      </c>
    </row>
    <row r="105" spans="2:26" ht="18" customHeight="1" x14ac:dyDescent="0.25">
      <c r="B105" s="431">
        <v>91</v>
      </c>
      <c r="C105" s="451">
        <v>49096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49125</v>
      </c>
    </row>
    <row r="106" spans="2:26" ht="18" customHeight="1" x14ac:dyDescent="0.25">
      <c r="B106" s="431">
        <v>92</v>
      </c>
      <c r="C106" s="451">
        <v>49126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49156</v>
      </c>
    </row>
    <row r="107" spans="2:26" ht="18" customHeight="1" x14ac:dyDescent="0.25">
      <c r="B107" s="431">
        <v>93</v>
      </c>
      <c r="C107" s="451">
        <v>49157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49187</v>
      </c>
    </row>
    <row r="108" spans="2:26" ht="18" customHeight="1" x14ac:dyDescent="0.25">
      <c r="B108" s="431">
        <v>94</v>
      </c>
      <c r="C108" s="451">
        <v>49188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49217</v>
      </c>
    </row>
    <row r="109" spans="2:26" ht="18" customHeight="1" x14ac:dyDescent="0.25">
      <c r="B109" s="431">
        <v>95</v>
      </c>
      <c r="C109" s="451">
        <v>49218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49248</v>
      </c>
    </row>
    <row r="110" spans="2:26" ht="18" customHeight="1" x14ac:dyDescent="0.25">
      <c r="B110" s="431">
        <v>96</v>
      </c>
      <c r="C110" s="451">
        <v>49249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49278</v>
      </c>
    </row>
    <row r="111" spans="2:26" ht="18" customHeight="1" x14ac:dyDescent="0.25">
      <c r="B111" s="431">
        <v>97</v>
      </c>
      <c r="C111" s="451">
        <v>49279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49309</v>
      </c>
    </row>
    <row r="112" spans="2:26" ht="18" customHeight="1" x14ac:dyDescent="0.25">
      <c r="B112" s="431">
        <v>98</v>
      </c>
      <c r="C112" s="451">
        <v>49310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49340</v>
      </c>
    </row>
    <row r="113" spans="2:26" ht="18" customHeight="1" x14ac:dyDescent="0.25">
      <c r="B113" s="431">
        <v>99</v>
      </c>
      <c r="C113" s="451">
        <v>49341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49368</v>
      </c>
    </row>
    <row r="114" spans="2:26" ht="18" customHeight="1" x14ac:dyDescent="0.25">
      <c r="B114" s="431">
        <v>100</v>
      </c>
      <c r="C114" s="451">
        <v>49369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49399</v>
      </c>
    </row>
    <row r="115" spans="2:26" ht="18" customHeight="1" x14ac:dyDescent="0.25">
      <c r="B115" s="431">
        <v>101</v>
      </c>
      <c r="C115" s="451">
        <v>49400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49429</v>
      </c>
    </row>
    <row r="116" spans="2:26" ht="18" customHeight="1" x14ac:dyDescent="0.25">
      <c r="B116" s="431">
        <v>102</v>
      </c>
      <c r="C116" s="451">
        <v>49430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49460</v>
      </c>
    </row>
    <row r="117" spans="2:26" ht="18" customHeight="1" x14ac:dyDescent="0.25">
      <c r="B117" s="431">
        <v>103</v>
      </c>
      <c r="C117" s="451">
        <v>49461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49490</v>
      </c>
    </row>
    <row r="118" spans="2:26" ht="18" customHeight="1" x14ac:dyDescent="0.25">
      <c r="B118" s="431">
        <v>104</v>
      </c>
      <c r="C118" s="451">
        <v>49491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49521</v>
      </c>
    </row>
    <row r="119" spans="2:26" ht="18" customHeight="1" x14ac:dyDescent="0.25">
      <c r="B119" s="431">
        <v>105</v>
      </c>
      <c r="C119" s="451">
        <v>49522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49552</v>
      </c>
    </row>
    <row r="120" spans="2:26" ht="18" customHeight="1" x14ac:dyDescent="0.25">
      <c r="B120" s="431">
        <v>106</v>
      </c>
      <c r="C120" s="451">
        <v>49553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49582</v>
      </c>
    </row>
    <row r="121" spans="2:26" ht="18" customHeight="1" x14ac:dyDescent="0.25">
      <c r="B121" s="431">
        <v>107</v>
      </c>
      <c r="C121" s="451">
        <v>49583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49613</v>
      </c>
    </row>
    <row r="122" spans="2:26" ht="18" customHeight="1" x14ac:dyDescent="0.25">
      <c r="B122" s="431">
        <v>108</v>
      </c>
      <c r="C122" s="451">
        <v>49614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49643</v>
      </c>
    </row>
    <row r="123" spans="2:26" ht="18" customHeight="1" x14ac:dyDescent="0.25">
      <c r="B123" s="431">
        <v>109</v>
      </c>
      <c r="C123" s="451">
        <v>49644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49674</v>
      </c>
    </row>
    <row r="124" spans="2:26" ht="18" customHeight="1" x14ac:dyDescent="0.25">
      <c r="B124" s="431">
        <v>110</v>
      </c>
      <c r="C124" s="451">
        <v>49675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49705</v>
      </c>
    </row>
    <row r="125" spans="2:26" ht="18" customHeight="1" x14ac:dyDescent="0.25">
      <c r="B125" s="431">
        <v>111</v>
      </c>
      <c r="C125" s="451">
        <v>49706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49734</v>
      </c>
    </row>
    <row r="126" spans="2:26" ht="18" customHeight="1" x14ac:dyDescent="0.25">
      <c r="B126" s="431">
        <v>112</v>
      </c>
      <c r="C126" s="451">
        <v>49735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49765</v>
      </c>
    </row>
    <row r="127" spans="2:26" ht="18" customHeight="1" x14ac:dyDescent="0.25">
      <c r="B127" s="431">
        <v>113</v>
      </c>
      <c r="C127" s="451">
        <v>49766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49795</v>
      </c>
    </row>
    <row r="128" spans="2:26" ht="18" customHeight="1" x14ac:dyDescent="0.25">
      <c r="B128" s="431">
        <v>114</v>
      </c>
      <c r="C128" s="451">
        <v>49796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49826</v>
      </c>
    </row>
    <row r="129" spans="2:26" ht="18" customHeight="1" x14ac:dyDescent="0.25">
      <c r="B129" s="431">
        <v>115</v>
      </c>
      <c r="C129" s="451">
        <v>49827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49856</v>
      </c>
    </row>
    <row r="130" spans="2:26" ht="18" customHeight="1" x14ac:dyDescent="0.25">
      <c r="B130" s="431">
        <v>116</v>
      </c>
      <c r="C130" s="451">
        <v>49857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49887</v>
      </c>
    </row>
    <row r="131" spans="2:26" ht="18" customHeight="1" x14ac:dyDescent="0.25">
      <c r="B131" s="431">
        <v>117</v>
      </c>
      <c r="C131" s="451">
        <v>49888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49918</v>
      </c>
    </row>
    <row r="132" spans="2:26" ht="18" customHeight="1" x14ac:dyDescent="0.25">
      <c r="B132" s="431">
        <v>118</v>
      </c>
      <c r="C132" s="451">
        <v>49919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49948</v>
      </c>
    </row>
    <row r="133" spans="2:26" ht="18" customHeight="1" x14ac:dyDescent="0.25">
      <c r="B133" s="431">
        <v>119</v>
      </c>
      <c r="C133" s="451">
        <v>49949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49979</v>
      </c>
    </row>
    <row r="134" spans="2:26" ht="18" customHeight="1" x14ac:dyDescent="0.25">
      <c r="B134" s="431">
        <v>120</v>
      </c>
      <c r="C134" s="451">
        <v>49980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50009</v>
      </c>
    </row>
    <row r="135" spans="2:26" ht="18" customHeight="1" x14ac:dyDescent="0.25">
      <c r="B135" s="431">
        <v>121</v>
      </c>
      <c r="C135" s="451">
        <v>50010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50040</v>
      </c>
    </row>
    <row r="136" spans="2:26" ht="18" customHeight="1" x14ac:dyDescent="0.25">
      <c r="B136" s="431">
        <v>122</v>
      </c>
      <c r="C136" s="451">
        <v>50041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50071</v>
      </c>
    </row>
    <row r="137" spans="2:26" ht="18" customHeight="1" x14ac:dyDescent="0.25">
      <c r="B137" s="431">
        <v>123</v>
      </c>
      <c r="C137" s="451">
        <v>50072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50099</v>
      </c>
    </row>
    <row r="138" spans="2:26" ht="18" customHeight="1" x14ac:dyDescent="0.25">
      <c r="B138" s="431">
        <v>124</v>
      </c>
      <c r="C138" s="451">
        <v>50100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50130</v>
      </c>
    </row>
    <row r="139" spans="2:26" ht="18" customHeight="1" x14ac:dyDescent="0.25">
      <c r="B139" s="431">
        <v>125</v>
      </c>
      <c r="C139" s="451">
        <v>50131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50160</v>
      </c>
    </row>
    <row r="140" spans="2:26" ht="18" customHeight="1" x14ac:dyDescent="0.25">
      <c r="B140" s="431">
        <v>126</v>
      </c>
      <c r="C140" s="451">
        <v>50161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50191</v>
      </c>
    </row>
    <row r="141" spans="2:26" ht="18" customHeight="1" x14ac:dyDescent="0.25">
      <c r="B141" s="431">
        <v>127</v>
      </c>
      <c r="C141" s="451">
        <v>50192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50221</v>
      </c>
    </row>
    <row r="142" spans="2:26" ht="18" customHeight="1" x14ac:dyDescent="0.25">
      <c r="B142" s="431">
        <v>128</v>
      </c>
      <c r="C142" s="451">
        <v>50222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50252</v>
      </c>
    </row>
    <row r="143" spans="2:26" ht="18" customHeight="1" x14ac:dyDescent="0.25">
      <c r="B143" s="431">
        <v>129</v>
      </c>
      <c r="C143" s="451">
        <v>50253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50283</v>
      </c>
    </row>
    <row r="144" spans="2:26" ht="18" customHeight="1" x14ac:dyDescent="0.25">
      <c r="B144" s="431">
        <v>130</v>
      </c>
      <c r="C144" s="451">
        <v>50284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50313</v>
      </c>
    </row>
    <row r="145" spans="2:26" ht="18" customHeight="1" x14ac:dyDescent="0.25">
      <c r="B145" s="431">
        <v>131</v>
      </c>
      <c r="C145" s="451">
        <v>50314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50344</v>
      </c>
    </row>
    <row r="146" spans="2:26" ht="18" customHeight="1" x14ac:dyDescent="0.25">
      <c r="B146" s="431">
        <v>132</v>
      </c>
      <c r="C146" s="451">
        <v>50345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50374</v>
      </c>
    </row>
    <row r="147" spans="2:26" ht="18" customHeight="1" x14ac:dyDescent="0.25">
      <c r="B147" s="431">
        <v>133</v>
      </c>
      <c r="C147" s="451">
        <v>50375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50405</v>
      </c>
    </row>
    <row r="148" spans="2:26" ht="18" customHeight="1" x14ac:dyDescent="0.25">
      <c r="B148" s="431">
        <v>134</v>
      </c>
      <c r="C148" s="451">
        <v>50406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50436</v>
      </c>
    </row>
    <row r="149" spans="2:26" ht="18" customHeight="1" x14ac:dyDescent="0.25">
      <c r="B149" s="431">
        <v>135</v>
      </c>
      <c r="C149" s="451">
        <v>50437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50464</v>
      </c>
    </row>
    <row r="150" spans="2:26" ht="18" customHeight="1" x14ac:dyDescent="0.25">
      <c r="B150" s="431">
        <v>136</v>
      </c>
      <c r="C150" s="451">
        <v>50465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50495</v>
      </c>
    </row>
    <row r="151" spans="2:26" ht="18" customHeight="1" x14ac:dyDescent="0.25">
      <c r="B151" s="431">
        <v>137</v>
      </c>
      <c r="C151" s="451">
        <v>50496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50525</v>
      </c>
    </row>
    <row r="152" spans="2:26" ht="18" customHeight="1" x14ac:dyDescent="0.25">
      <c r="B152" s="431">
        <v>138</v>
      </c>
      <c r="C152" s="451">
        <v>50526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50556</v>
      </c>
    </row>
    <row r="153" spans="2:26" ht="18" customHeight="1" x14ac:dyDescent="0.25">
      <c r="B153" s="431">
        <v>139</v>
      </c>
      <c r="C153" s="451">
        <v>50557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50586</v>
      </c>
    </row>
    <row r="154" spans="2:26" ht="18" customHeight="1" x14ac:dyDescent="0.25">
      <c r="B154" s="431">
        <v>140</v>
      </c>
      <c r="C154" s="451">
        <v>50587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50617</v>
      </c>
    </row>
    <row r="155" spans="2:26" ht="18" customHeight="1" x14ac:dyDescent="0.25">
      <c r="B155" s="431">
        <v>141</v>
      </c>
      <c r="C155" s="451">
        <v>50618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50648</v>
      </c>
    </row>
    <row r="156" spans="2:26" ht="18" customHeight="1" x14ac:dyDescent="0.25">
      <c r="B156" s="431">
        <v>142</v>
      </c>
      <c r="C156" s="451">
        <v>50649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50678</v>
      </c>
    </row>
    <row r="157" spans="2:26" ht="18" customHeight="1" x14ac:dyDescent="0.25">
      <c r="B157" s="431">
        <v>143</v>
      </c>
      <c r="C157" s="451">
        <v>50679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50709</v>
      </c>
    </row>
    <row r="158" spans="2:26" ht="18" customHeight="1" x14ac:dyDescent="0.25">
      <c r="B158" s="431">
        <v>144</v>
      </c>
      <c r="C158" s="451">
        <v>50710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50739</v>
      </c>
    </row>
    <row r="159" spans="2:26" ht="18" customHeight="1" x14ac:dyDescent="0.25">
      <c r="B159" s="431">
        <v>145</v>
      </c>
      <c r="C159" s="451">
        <v>50740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50770</v>
      </c>
    </row>
    <row r="160" spans="2:26" ht="18" customHeight="1" x14ac:dyDescent="0.25">
      <c r="B160" s="431">
        <v>146</v>
      </c>
      <c r="C160" s="451">
        <v>50771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50801</v>
      </c>
    </row>
    <row r="161" spans="2:26" ht="18" customHeight="1" x14ac:dyDescent="0.25">
      <c r="B161" s="431">
        <v>147</v>
      </c>
      <c r="C161" s="451">
        <v>50802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50829</v>
      </c>
    </row>
    <row r="162" spans="2:26" ht="18" customHeight="1" x14ac:dyDescent="0.25">
      <c r="B162" s="431">
        <v>148</v>
      </c>
      <c r="C162" s="451">
        <v>50830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50860</v>
      </c>
    </row>
    <row r="163" spans="2:26" ht="18" customHeight="1" x14ac:dyDescent="0.25">
      <c r="B163" s="431">
        <v>149</v>
      </c>
      <c r="C163" s="451">
        <v>50861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50890</v>
      </c>
    </row>
    <row r="164" spans="2:26" ht="18" customHeight="1" x14ac:dyDescent="0.25">
      <c r="B164" s="431">
        <v>150</v>
      </c>
      <c r="C164" s="451">
        <v>50891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50921</v>
      </c>
    </row>
    <row r="165" spans="2:26" ht="18" customHeight="1" x14ac:dyDescent="0.25">
      <c r="B165" s="431">
        <v>151</v>
      </c>
      <c r="C165" s="451">
        <v>50922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50951</v>
      </c>
    </row>
    <row r="166" spans="2:26" ht="18" customHeight="1" x14ac:dyDescent="0.25">
      <c r="B166" s="431">
        <v>152</v>
      </c>
      <c r="C166" s="451">
        <v>50952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50982</v>
      </c>
    </row>
    <row r="167" spans="2:26" ht="18" customHeight="1" x14ac:dyDescent="0.25">
      <c r="B167" s="431">
        <v>153</v>
      </c>
      <c r="C167" s="451">
        <v>50983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51013</v>
      </c>
    </row>
    <row r="168" spans="2:26" ht="18" customHeight="1" x14ac:dyDescent="0.25">
      <c r="B168" s="431">
        <v>154</v>
      </c>
      <c r="C168" s="451">
        <v>51014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51043</v>
      </c>
    </row>
    <row r="169" spans="2:26" ht="18" customHeight="1" x14ac:dyDescent="0.25">
      <c r="B169" s="431">
        <v>155</v>
      </c>
      <c r="C169" s="451">
        <v>51044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51074</v>
      </c>
    </row>
    <row r="170" spans="2:26" ht="18" customHeight="1" x14ac:dyDescent="0.25">
      <c r="B170" s="431">
        <v>156</v>
      </c>
      <c r="C170" s="451">
        <v>51075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51104</v>
      </c>
    </row>
    <row r="171" spans="2:26" ht="18" customHeight="1" x14ac:dyDescent="0.25">
      <c r="B171" s="431">
        <v>157</v>
      </c>
      <c r="C171" s="451">
        <v>51105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51135</v>
      </c>
    </row>
    <row r="172" spans="2:26" ht="18" customHeight="1" x14ac:dyDescent="0.25">
      <c r="B172" s="431">
        <v>158</v>
      </c>
      <c r="C172" s="451">
        <v>51136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51166</v>
      </c>
    </row>
    <row r="173" spans="2:26" ht="18" customHeight="1" x14ac:dyDescent="0.25">
      <c r="B173" s="431">
        <v>159</v>
      </c>
      <c r="C173" s="451">
        <v>51167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51195</v>
      </c>
    </row>
    <row r="174" spans="2:26" ht="18" customHeight="1" x14ac:dyDescent="0.25">
      <c r="B174" s="431">
        <v>160</v>
      </c>
      <c r="C174" s="451">
        <v>51196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51226</v>
      </c>
    </row>
    <row r="175" spans="2:26" ht="18" customHeight="1" x14ac:dyDescent="0.25">
      <c r="B175" s="431">
        <v>161</v>
      </c>
      <c r="C175" s="451">
        <v>51227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51256</v>
      </c>
    </row>
    <row r="176" spans="2:26" ht="18" customHeight="1" x14ac:dyDescent="0.25">
      <c r="B176" s="431">
        <v>162</v>
      </c>
      <c r="C176" s="451">
        <v>51257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51287</v>
      </c>
    </row>
    <row r="177" spans="2:26" ht="18" customHeight="1" x14ac:dyDescent="0.25">
      <c r="B177" s="431">
        <v>163</v>
      </c>
      <c r="C177" s="451">
        <v>51288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51317</v>
      </c>
    </row>
    <row r="178" spans="2:26" ht="18" customHeight="1" x14ac:dyDescent="0.25">
      <c r="B178" s="431">
        <v>164</v>
      </c>
      <c r="C178" s="451">
        <v>51318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51348</v>
      </c>
    </row>
    <row r="179" spans="2:26" ht="18" customHeight="1" x14ac:dyDescent="0.25">
      <c r="B179" s="431">
        <v>165</v>
      </c>
      <c r="C179" s="451">
        <v>51349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51379</v>
      </c>
    </row>
    <row r="180" spans="2:26" ht="18" customHeight="1" x14ac:dyDescent="0.25">
      <c r="B180" s="431">
        <v>166</v>
      </c>
      <c r="C180" s="451">
        <v>51380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51409</v>
      </c>
    </row>
    <row r="181" spans="2:26" ht="18" customHeight="1" x14ac:dyDescent="0.25">
      <c r="B181" s="431">
        <v>167</v>
      </c>
      <c r="C181" s="451">
        <v>51410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51440</v>
      </c>
    </row>
    <row r="182" spans="2:26" ht="18" customHeight="1" x14ac:dyDescent="0.25">
      <c r="B182" s="431">
        <v>168</v>
      </c>
      <c r="C182" s="451">
        <v>51441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51470</v>
      </c>
    </row>
    <row r="183" spans="2:26" ht="18" customHeight="1" x14ac:dyDescent="0.25">
      <c r="B183" s="431">
        <v>169</v>
      </c>
      <c r="C183" s="451">
        <v>51471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51501</v>
      </c>
    </row>
    <row r="184" spans="2:26" ht="18" customHeight="1" x14ac:dyDescent="0.25">
      <c r="B184" s="431">
        <v>170</v>
      </c>
      <c r="C184" s="451">
        <v>51502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51532</v>
      </c>
    </row>
    <row r="185" spans="2:26" ht="18" customHeight="1" x14ac:dyDescent="0.25">
      <c r="B185" s="431">
        <v>171</v>
      </c>
      <c r="C185" s="451">
        <v>51533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51560</v>
      </c>
    </row>
    <row r="186" spans="2:26" ht="18" customHeight="1" x14ac:dyDescent="0.25">
      <c r="B186" s="431">
        <v>172</v>
      </c>
      <c r="C186" s="451">
        <v>51561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51591</v>
      </c>
    </row>
    <row r="187" spans="2:26" ht="18" customHeight="1" x14ac:dyDescent="0.25">
      <c r="B187" s="431">
        <v>173</v>
      </c>
      <c r="C187" s="451">
        <v>51592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51621</v>
      </c>
    </row>
    <row r="188" spans="2:26" ht="18" customHeight="1" x14ac:dyDescent="0.25">
      <c r="B188" s="431">
        <v>174</v>
      </c>
      <c r="C188" s="451">
        <v>51622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51652</v>
      </c>
    </row>
    <row r="189" spans="2:26" ht="18" customHeight="1" x14ac:dyDescent="0.25">
      <c r="B189" s="431">
        <v>175</v>
      </c>
      <c r="C189" s="451">
        <v>51653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51682</v>
      </c>
    </row>
    <row r="190" spans="2:26" ht="18" customHeight="1" x14ac:dyDescent="0.25">
      <c r="B190" s="431">
        <v>176</v>
      </c>
      <c r="C190" s="451">
        <v>51683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51713</v>
      </c>
    </row>
    <row r="191" spans="2:26" ht="18" customHeight="1" x14ac:dyDescent="0.25">
      <c r="B191" s="431">
        <v>177</v>
      </c>
      <c r="C191" s="451">
        <v>51714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51744</v>
      </c>
    </row>
    <row r="192" spans="2:26" ht="18" customHeight="1" x14ac:dyDescent="0.25">
      <c r="B192" s="431">
        <v>178</v>
      </c>
      <c r="C192" s="451">
        <v>51745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51774</v>
      </c>
    </row>
    <row r="193" spans="2:26" ht="18" customHeight="1" x14ac:dyDescent="0.25">
      <c r="B193" s="431">
        <v>179</v>
      </c>
      <c r="C193" s="451">
        <v>51775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51805</v>
      </c>
    </row>
    <row r="194" spans="2:26" ht="18" customHeight="1" x14ac:dyDescent="0.25">
      <c r="B194" s="431">
        <v>180</v>
      </c>
      <c r="C194" s="451">
        <v>51806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51835</v>
      </c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2:D12"/>
    <mergeCell ref="G12:H12"/>
    <mergeCell ref="I12:K12"/>
    <mergeCell ref="B11:D11"/>
    <mergeCell ref="G10:H10"/>
  </mergeCells>
  <conditionalFormatting sqref="B14:K300">
    <cfRule type="expression" dxfId="35" priority="2">
      <formula>$B14&lt;&gt;""</formula>
    </cfRule>
  </conditionalFormatting>
  <conditionalFormatting sqref="Z14">
    <cfRule type="expression" dxfId="34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6026319F-284F-4EB9-87BC-3471661FE676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63736230-68D0-4610-BDD0-3F48612464CE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648FF9ED-A963-453E-BD18-F839A32C5130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FFD19053-5F50-49B6-BA47-B0EDC7A31796}"/>
    <dataValidation allowBlank="1" showInputMessage="1" showErrorMessage="1" prompt="Entrez le montant du prêt dans cette cellule" sqref="E5" xr:uid="{DABECEF9-5A4C-4DF0-9F87-DA754E3F1459}"/>
    <dataValidation allowBlank="1" showInputMessage="1" showErrorMessage="1" prompt="Entrez le taux d’intérêt annuel dans cette cellule" sqref="E6" xr:uid="{C34A1A85-A0B4-4590-8025-B9D41B6697B5}"/>
    <dataValidation allowBlank="1" showInputMessage="1" showErrorMessage="1" prompt="Entrez la période de prêt en années dans cette cellule" sqref="E7" xr:uid="{871F7F4F-8E76-44BF-9899-B0FF40B5AD61}"/>
    <dataValidation allowBlank="1" showInputMessage="1" showErrorMessage="1" prompt="Entrez le nombre de paiements par an dans cette cellule" sqref="E8" xr:uid="{C03B5549-B0A4-4D4E-875C-66E44704A42C}"/>
    <dataValidation allowBlank="1" showInputMessage="1" showErrorMessage="1" prompt="Entrez la date de début du prêt dans cette cellule" sqref="E9" xr:uid="{BA63240A-64EB-43FC-AFCD-964C39A376C4}"/>
    <dataValidation allowBlank="1" showInputMessage="1" showErrorMessage="1" prompt="Entrez le montant du paiement supplémentaire dans cette cellule" sqref="E12" xr:uid="{2562ADBC-9128-4728-98C3-684998C25CAF}"/>
    <dataValidation allowBlank="1" showInputMessage="1" showErrorMessage="1" prompt="Total des intérêts calculé automatiquement" sqref="I9" xr:uid="{1CE5886C-EA7B-490D-AAB5-3FE8FE6E96A2}"/>
    <dataValidation allowBlank="1" showInputMessage="1" showErrorMessage="1" prompt="Montant du paiement programmé mis à jour automatiquement" sqref="I5" xr:uid="{42770A5D-5A18-43A9-9B6E-FD276D83576D}"/>
    <dataValidation allowBlank="1" showInputMessage="1" showErrorMessage="1" prompt="Nombre prévu de paiements mis à jour automatiquement" sqref="I6" xr:uid="{4FBD421D-2B30-4920-9892-D3AFE03D0CBC}"/>
    <dataValidation allowBlank="1" showInputMessage="1" showErrorMessage="1" prompt="Nombre de paiements mis à jour automatiquement" sqref="I7" xr:uid="{27E16C7B-93FB-4555-BF05-DEC39096CCFF}"/>
    <dataValidation allowBlank="1" showInputMessage="1" showErrorMessage="1" prompt="Total des paiements en avance mis à jour automatiquement" sqref="I8" xr:uid="{EA7DECDA-E394-4605-8F21-276546477438}"/>
    <dataValidation allowBlank="1" showInputMessage="1" showErrorMessage="1" prompt="Enter the number of months during which only interest will be paid and no principal will be repaid" sqref="E11" xr:uid="{AEB18D82-4B38-4538-8A33-0865E3341BBD}"/>
    <dataValidation allowBlank="1" showInputMessage="1" showErrorMessage="1" prompt="Le numéro de paiement est mis à jour automatiquement dans cette colonne" sqref="B14" xr:uid="{E717375E-450D-4355-B318-82FCF65EE713}"/>
    <dataValidation allowBlank="1" showInputMessage="1" showErrorMessage="1" prompt="La date de paiement est mise à jour automatiquement dans cette colonne" sqref="C14" xr:uid="{25F23E2B-0713-4B28-8A05-18F243861BE5}"/>
    <dataValidation allowBlank="1" showInputMessage="1" showErrorMessage="1" prompt="Le solde de début est mis à jour automatiquement dans cette colonne" sqref="D14" xr:uid="{CD84064F-88FA-40D4-A717-240B125A5B96}"/>
    <dataValidation allowBlank="1" showInputMessage="1" showErrorMessage="1" prompt="Le paiement programmé est mis à jour automatiquement dans cette colonne" sqref="E14" xr:uid="{02DE4819-F6EA-453D-A84F-397D17369CD7}"/>
    <dataValidation allowBlank="1" showInputMessage="1" showErrorMessage="1" prompt="Le paiement supplémentaire est mis à jour automatiquement dans cette colonne" sqref="F14" xr:uid="{ED3E1876-1071-4CDA-A652-D8A98D0FEBD6}"/>
    <dataValidation allowBlank="1" showInputMessage="1" showErrorMessage="1" prompt="Le paiement total est mis à jour automatiquement dans cette colonne" sqref="G14" xr:uid="{32FA8021-C8E8-4CB1-971D-743B51EE529C}"/>
    <dataValidation allowBlank="1" showInputMessage="1" showErrorMessage="1" prompt="Le montant en principal est mis à jour automatiquement dans cette colonne" sqref="H14" xr:uid="{9563B799-D6A3-4BC1-89DF-157D10560C3D}"/>
    <dataValidation allowBlank="1" showInputMessage="1" showErrorMessage="1" prompt="Les intérêts sont mis à jour automatiquement dans cette colonne" sqref="I14" xr:uid="{B8533F7A-1508-4612-ACEF-BDF4BE91B79A}"/>
    <dataValidation allowBlank="1" showInputMessage="1" showErrorMessage="1" prompt="Le solde final est mis à jour automatiquement dans cette colonne" sqref="J14" xr:uid="{3A417EFE-F42D-4B65-AB92-7AECB00FE093}"/>
    <dataValidation allowBlank="1" showInputMessage="1" showErrorMessage="1" prompt="Les intérêts cumulés sont mis à jour automatiquement dans cette colonne" sqref="K14" xr:uid="{3F45D90B-7C26-4836-B2C0-3989A8BA088B}"/>
  </dataValidation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FCA1-418B-47A9-86C0-E266619096EE}">
  <sheetPr>
    <tabColor theme="6" tint="0.39997558519241921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7.855468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308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46357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33" priority="2">
      <formula>$B14&lt;&gt;""</formula>
    </cfRule>
  </conditionalFormatting>
  <conditionalFormatting sqref="Z14">
    <cfRule type="expression" dxfId="32" priority="1">
      <formula>$B14&lt;&gt;""</formula>
    </cfRule>
  </conditionalFormatting>
  <dataValidations count="26">
    <dataValidation allowBlank="1" showInputMessage="1" showErrorMessage="1" prompt="Les intérêts cumulés sont mis à jour automatiquement dans cette colonne" sqref="K14" xr:uid="{C7DC2F4F-FA47-449B-830B-F302325B6AA9}"/>
    <dataValidation allowBlank="1" showInputMessage="1" showErrorMessage="1" prompt="Le solde final est mis à jour automatiquement dans cette colonne" sqref="J14" xr:uid="{EFCB1B5E-CD08-45E8-89F7-46325E96098D}"/>
    <dataValidation allowBlank="1" showInputMessage="1" showErrorMessage="1" prompt="Les intérêts sont mis à jour automatiquement dans cette colonne" sqref="I14" xr:uid="{F4E0D242-CC82-44CE-B82D-7E80A5FAFA03}"/>
    <dataValidation allowBlank="1" showInputMessage="1" showErrorMessage="1" prompt="Le montant en principal est mis à jour automatiquement dans cette colonne" sqref="H14" xr:uid="{2306F458-879D-4860-9EE4-FEEB8DCD9729}"/>
    <dataValidation allowBlank="1" showInputMessage="1" showErrorMessage="1" prompt="Le paiement total est mis à jour automatiquement dans cette colonne" sqref="G14" xr:uid="{96DCC2CC-81ED-4D93-922C-6F94C0AE233D}"/>
    <dataValidation allowBlank="1" showInputMessage="1" showErrorMessage="1" prompt="Le paiement supplémentaire est mis à jour automatiquement dans cette colonne" sqref="F14" xr:uid="{2E6CAD59-19F9-478D-AD9F-EBF0759E59F8}"/>
    <dataValidation allowBlank="1" showInputMessage="1" showErrorMessage="1" prompt="Le paiement programmé est mis à jour automatiquement dans cette colonne" sqref="E14" xr:uid="{BD8E6A3B-6132-4F0E-95A9-D934F0ACB588}"/>
    <dataValidation allowBlank="1" showInputMessage="1" showErrorMessage="1" prompt="Le solde de début est mis à jour automatiquement dans cette colonne" sqref="D14" xr:uid="{4F7405B1-38A4-4B40-9420-8A5281867876}"/>
    <dataValidation allowBlank="1" showInputMessage="1" showErrorMessage="1" prompt="La date de paiement est mise à jour automatiquement dans cette colonne" sqref="C14" xr:uid="{A75A77C2-B0CD-46AA-996B-EF39711BC2F9}"/>
    <dataValidation allowBlank="1" showInputMessage="1" showErrorMessage="1" prompt="Le numéro de paiement est mis à jour automatiquement dans cette colonne" sqref="B14" xr:uid="{F261FA13-E65F-4A36-AE6D-E3417272CFB6}"/>
    <dataValidation allowBlank="1" showInputMessage="1" showErrorMessage="1" prompt="Enter the number of months during which only interest will be paid and no principal will be repaid" sqref="E11" xr:uid="{13B74ABD-0128-471E-B653-65B529CCFFBC}"/>
    <dataValidation allowBlank="1" showInputMessage="1" showErrorMessage="1" prompt="Total des paiements en avance mis à jour automatiquement" sqref="I8" xr:uid="{12953337-4450-4957-AAF4-91B0ACD60A88}"/>
    <dataValidation allowBlank="1" showInputMessage="1" showErrorMessage="1" prompt="Nombre de paiements mis à jour automatiquement" sqref="I7" xr:uid="{6CB143EA-4D07-411E-BCC2-96C3158735EB}"/>
    <dataValidation allowBlank="1" showInputMessage="1" showErrorMessage="1" prompt="Nombre prévu de paiements mis à jour automatiquement" sqref="I6" xr:uid="{D408C771-3115-4762-AF80-F8177C68B8C2}"/>
    <dataValidation allowBlank="1" showInputMessage="1" showErrorMessage="1" prompt="Montant du paiement programmé mis à jour automatiquement" sqref="I5" xr:uid="{5ABAF6E1-DCF2-4AF4-A3EC-12ADE98BA77B}"/>
    <dataValidation allowBlank="1" showInputMessage="1" showErrorMessage="1" prompt="Total des intérêts calculé automatiquement" sqref="I9" xr:uid="{F1F5EFFB-4319-405D-9002-454F5ABCF749}"/>
    <dataValidation allowBlank="1" showInputMessage="1" showErrorMessage="1" prompt="Entrez le montant du paiement supplémentaire dans cette cellule" sqref="E12" xr:uid="{A95AF0CE-ECC8-4AEA-B337-6D107A4B8A21}"/>
    <dataValidation allowBlank="1" showInputMessage="1" showErrorMessage="1" prompt="Entrez la date de début du prêt dans cette cellule" sqref="E9" xr:uid="{14E22D04-66BB-4BF9-BCBD-52155273E678}"/>
    <dataValidation allowBlank="1" showInputMessage="1" showErrorMessage="1" prompt="Entrez le nombre de paiements par an dans cette cellule" sqref="E8" xr:uid="{86CA46F2-50F8-4FE6-AEFC-2589FFBE3B2E}"/>
    <dataValidation allowBlank="1" showInputMessage="1" showErrorMessage="1" prompt="Entrez la période de prêt en années dans cette cellule" sqref="E7" xr:uid="{7D7E1370-ECFD-434B-AF67-DA7D94D7CBF4}"/>
    <dataValidation allowBlank="1" showInputMessage="1" showErrorMessage="1" prompt="Entrez le taux d’intérêt annuel dans cette cellule" sqref="E6" xr:uid="{98DD5F44-0353-43F8-B19B-008E85B6D6CB}"/>
    <dataValidation allowBlank="1" showInputMessage="1" showErrorMessage="1" prompt="Entrez le montant du prêt dans cette cellule" sqref="E5" xr:uid="{19ACBD2B-26DB-498A-9D5E-E218F1C3F328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5FF3F2C7-5B80-493B-941C-4F18C646B9EF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F6C33041-7612-4B65-8B61-F0E7AC40937D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50CC73DD-A277-421A-B776-4696ABD596E1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781DC9A-9484-40DD-9FB2-A0AF31860CC4}"/>
  </dataValidation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3349-AF1E-4BCE-82B8-2FDCE2727917}">
  <sheetPr>
    <tabColor theme="6" tint="0.39997558519241921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7.8554687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309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46357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31" priority="2">
      <formula>$B14&lt;&gt;""</formula>
    </cfRule>
  </conditionalFormatting>
  <conditionalFormatting sqref="Z14">
    <cfRule type="expression" dxfId="30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3696F8EC-84C5-4E82-807E-99D860BD25AF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AF2CBC91-DD1F-4C8C-B794-9432D319BA8A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CF2724B3-CC49-498C-88C5-562F622728CB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7DDAEEA0-3316-4946-9468-7AAE480DF8BC}"/>
    <dataValidation allowBlank="1" showInputMessage="1" showErrorMessage="1" prompt="Entrez le montant du prêt dans cette cellule" sqref="E5" xr:uid="{69BC4D63-5DE9-4076-9183-D9F908A76D9D}"/>
    <dataValidation allowBlank="1" showInputMessage="1" showErrorMessage="1" prompt="Entrez le taux d’intérêt annuel dans cette cellule" sqref="E6" xr:uid="{871FDF20-B4E9-437B-8FA5-315CD63A7B10}"/>
    <dataValidation allowBlank="1" showInputMessage="1" showErrorMessage="1" prompt="Entrez la période de prêt en années dans cette cellule" sqref="E7" xr:uid="{13BBFC24-1153-425B-B78C-AC799EDC1A09}"/>
    <dataValidation allowBlank="1" showInputMessage="1" showErrorMessage="1" prompt="Entrez le nombre de paiements par an dans cette cellule" sqref="E8" xr:uid="{8D24D534-A342-45A0-8053-E2ABA5318EAE}"/>
    <dataValidation allowBlank="1" showInputMessage="1" showErrorMessage="1" prompt="Entrez la date de début du prêt dans cette cellule" sqref="E9" xr:uid="{7FCEF3BA-6D3E-4B30-B498-783177C614D7}"/>
    <dataValidation allowBlank="1" showInputMessage="1" showErrorMessage="1" prompt="Entrez le montant du paiement supplémentaire dans cette cellule" sqref="E12" xr:uid="{B47FB0CF-61D2-467D-9A1A-E8E90B382FDB}"/>
    <dataValidation allowBlank="1" showInputMessage="1" showErrorMessage="1" prompt="Total des intérêts calculé automatiquement" sqref="I9" xr:uid="{369D8769-76B4-4CE0-9173-46C3F5C01BAA}"/>
    <dataValidation allowBlank="1" showInputMessage="1" showErrorMessage="1" prompt="Montant du paiement programmé mis à jour automatiquement" sqref="I5" xr:uid="{B69671AA-89ED-4821-860F-0CA1A0F186E7}"/>
    <dataValidation allowBlank="1" showInputMessage="1" showErrorMessage="1" prompt="Nombre prévu de paiements mis à jour automatiquement" sqref="I6" xr:uid="{35F76064-769D-4FF4-9A87-FF986600721B}"/>
    <dataValidation allowBlank="1" showInputMessage="1" showErrorMessage="1" prompt="Nombre de paiements mis à jour automatiquement" sqref="I7" xr:uid="{3F312154-B8CC-4B71-9443-98B97E8233AC}"/>
    <dataValidation allowBlank="1" showInputMessage="1" showErrorMessage="1" prompt="Total des paiements en avance mis à jour automatiquement" sqref="I8" xr:uid="{2EF5C990-663B-413E-8CC2-021969C9E9E0}"/>
    <dataValidation allowBlank="1" showInputMessage="1" showErrorMessage="1" prompt="Enter the number of months during which only interest will be paid and no principal will be repaid" sqref="E11" xr:uid="{A1F2F1C1-A614-4CAE-A4EC-DA9691DD15C7}"/>
    <dataValidation allowBlank="1" showInputMessage="1" showErrorMessage="1" prompt="Le numéro de paiement est mis à jour automatiquement dans cette colonne" sqref="B14" xr:uid="{57423766-65E7-4682-91B2-40305CB7D867}"/>
    <dataValidation allowBlank="1" showInputMessage="1" showErrorMessage="1" prompt="La date de paiement est mise à jour automatiquement dans cette colonne" sqref="C14" xr:uid="{CCBA1573-F59E-4410-A617-C5D8236095DD}"/>
    <dataValidation allowBlank="1" showInputMessage="1" showErrorMessage="1" prompt="Le solde de début est mis à jour automatiquement dans cette colonne" sqref="D14" xr:uid="{14CEC9A9-BB4B-4C77-A233-2FAF94B23CC7}"/>
    <dataValidation allowBlank="1" showInputMessage="1" showErrorMessage="1" prompt="Le paiement programmé est mis à jour automatiquement dans cette colonne" sqref="E14" xr:uid="{039F8C5F-CB1F-45FC-8005-AF3FCE980721}"/>
    <dataValidation allowBlank="1" showInputMessage="1" showErrorMessage="1" prompt="Le paiement supplémentaire est mis à jour automatiquement dans cette colonne" sqref="F14" xr:uid="{BB7BA909-2511-4101-9271-0503EA09DFAE}"/>
    <dataValidation allowBlank="1" showInputMessage="1" showErrorMessage="1" prompt="Le paiement total est mis à jour automatiquement dans cette colonne" sqref="G14" xr:uid="{CC3C0A6E-F3E4-4F46-94A2-1A20285AB409}"/>
    <dataValidation allowBlank="1" showInputMessage="1" showErrorMessage="1" prompt="Le montant en principal est mis à jour automatiquement dans cette colonne" sqref="H14" xr:uid="{5192A356-D0EB-4E37-AB56-A8173509E3F0}"/>
    <dataValidation allowBlank="1" showInputMessage="1" showErrorMessage="1" prompt="Les intérêts sont mis à jour automatiquement dans cette colonne" sqref="I14" xr:uid="{E7B4E3F4-2D95-4776-AA89-57C49627D734}"/>
    <dataValidation allowBlank="1" showInputMessage="1" showErrorMessage="1" prompt="Le solde final est mis à jour automatiquement dans cette colonne" sqref="J14" xr:uid="{C49E75DB-D15E-41A4-B622-BAEBD5031349}"/>
    <dataValidation allowBlank="1" showInputMessage="1" showErrorMessage="1" prompt="Les intérêts cumulés sont mis à jour automatiquement dans cette colonne" sqref="K14" xr:uid="{530DCCD7-28EB-4860-B1CF-B0EE2142EB52}"/>
  </dataValidation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9F9F-0B74-9243-8EB8-E6F2012878D4}">
  <sheetPr codeName="Feuil8">
    <tabColor theme="5" tint="-0.249977111117893"/>
  </sheetPr>
  <dimension ref="A1:ES98"/>
  <sheetViews>
    <sheetView topLeftCell="DS72" zoomScaleNormal="100" workbookViewId="0">
      <selection activeCell="AH31" sqref="AH31"/>
    </sheetView>
  </sheetViews>
  <sheetFormatPr baseColWidth="10" defaultColWidth="11.42578125" defaultRowHeight="11.25" outlineLevelCol="1" x14ac:dyDescent="0.2"/>
  <cols>
    <col min="1" max="1" width="23.140625" style="9" bestFit="1" customWidth="1"/>
    <col min="2" max="2" width="14.28515625" style="1" bestFit="1" customWidth="1"/>
    <col min="3" max="3" width="6.28515625" style="1" bestFit="1" customWidth="1"/>
    <col min="4" max="4" width="27.85546875" style="1" bestFit="1" customWidth="1"/>
    <col min="5" max="5" width="7.7109375" style="17" bestFit="1" customWidth="1"/>
    <col min="6" max="17" width="8.140625" style="1" bestFit="1" customWidth="1" outlineLevel="1"/>
    <col min="18" max="18" width="8.140625" style="1" bestFit="1" customWidth="1"/>
    <col min="19" max="30" width="8.140625" style="1" bestFit="1" customWidth="1" outlineLevel="1"/>
    <col min="31" max="31" width="8.140625" style="1" bestFit="1" customWidth="1"/>
    <col min="32" max="43" width="8.140625" style="1" bestFit="1" customWidth="1" outlineLevel="1"/>
    <col min="44" max="44" width="8.140625" style="1" bestFit="1" customWidth="1"/>
    <col min="45" max="56" width="8.140625" style="1" bestFit="1" customWidth="1" outlineLevel="1"/>
    <col min="57" max="57" width="8.140625" style="1" bestFit="1" customWidth="1"/>
    <col min="58" max="69" width="8.140625" style="1" bestFit="1" customWidth="1" outlineLevel="1"/>
    <col min="70" max="70" width="8.140625" style="1" bestFit="1" customWidth="1"/>
    <col min="71" max="82" width="8.140625" style="1" bestFit="1" customWidth="1" outlineLevel="1"/>
    <col min="83" max="83" width="8.140625" style="1" bestFit="1" customWidth="1"/>
    <col min="84" max="95" width="8.140625" style="1" bestFit="1" customWidth="1" outlineLevel="1"/>
    <col min="96" max="96" width="8.140625" style="1" bestFit="1" customWidth="1"/>
    <col min="97" max="108" width="8.140625" style="1" bestFit="1" customWidth="1" outlineLevel="1"/>
    <col min="109" max="109" width="8.140625" style="1" bestFit="1" customWidth="1"/>
    <col min="110" max="121" width="8.140625" style="1" bestFit="1" customWidth="1" outlineLevel="1"/>
    <col min="122" max="122" width="8.140625" style="1" bestFit="1" customWidth="1"/>
    <col min="123" max="134" width="8.140625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8'!H21</f>
        <v>0</v>
      </c>
      <c r="G6" s="17">
        <f>'SPACELOG 8'!I21</f>
        <v>0</v>
      </c>
      <c r="H6" s="17">
        <f>'SPACELOG 8'!J21</f>
        <v>0</v>
      </c>
      <c r="I6" s="17">
        <f>'SPACELOG 8'!K21</f>
        <v>0</v>
      </c>
      <c r="J6" s="17">
        <f>'SPACELOG 8'!L21</f>
        <v>0</v>
      </c>
      <c r="K6" s="17">
        <f>'SPACELOG 8'!M21</f>
        <v>0</v>
      </c>
      <c r="L6" s="17">
        <f>'SPACELOG 8'!N21</f>
        <v>0</v>
      </c>
      <c r="M6" s="17">
        <f>'SPACELOG 8'!O21</f>
        <v>0</v>
      </c>
      <c r="N6" s="17">
        <f>'SPACELOG 8'!P21</f>
        <v>0</v>
      </c>
      <c r="O6" s="17">
        <f>'SPACELOG 8'!Q21</f>
        <v>0</v>
      </c>
      <c r="P6" s="17">
        <f>'SPACELOG 8'!R21</f>
        <v>0</v>
      </c>
      <c r="Q6" s="17">
        <f>'SPACELOG 8'!S21</f>
        <v>0</v>
      </c>
      <c r="R6" s="319">
        <f>SUM(F6:Q6)</f>
        <v>0</v>
      </c>
      <c r="S6" s="17">
        <f>'SPACELOG 8'!T21</f>
        <v>0</v>
      </c>
      <c r="T6" s="17">
        <f>'SPACELOG 8'!U21</f>
        <v>0</v>
      </c>
      <c r="U6" s="17">
        <f>'SPACELOG 8'!V21</f>
        <v>0</v>
      </c>
      <c r="V6" s="17">
        <f>'SPACELOG 8'!W21</f>
        <v>0</v>
      </c>
      <c r="W6" s="17">
        <f>'SPACELOG 8'!X21</f>
        <v>0</v>
      </c>
      <c r="X6" s="17">
        <f>'SPACELOG 8'!Y21</f>
        <v>0</v>
      </c>
      <c r="Y6" s="17">
        <f>'SPACELOG 8'!Z21</f>
        <v>0</v>
      </c>
      <c r="Z6" s="17">
        <f>'SPACELOG 8'!AA21</f>
        <v>0</v>
      </c>
      <c r="AA6" s="17">
        <f>'SPACELOG 8'!AB21</f>
        <v>0</v>
      </c>
      <c r="AB6" s="17">
        <f>'SPACELOG 8'!AC21</f>
        <v>0</v>
      </c>
      <c r="AC6" s="17">
        <f>'SPACELOG 8'!AD21</f>
        <v>0</v>
      </c>
      <c r="AD6" s="17">
        <f>'SPACELOG 8'!AE21</f>
        <v>0</v>
      </c>
      <c r="AE6" s="319">
        <f>SUM(S6:AD6)</f>
        <v>0</v>
      </c>
      <c r="AF6" s="17">
        <f>'SPACELOG 8'!AF21</f>
        <v>0</v>
      </c>
      <c r="AG6" s="17">
        <f>'SPACELOG 8'!AG21</f>
        <v>0</v>
      </c>
      <c r="AH6" s="17">
        <f>'SPACELOG 8'!AH21</f>
        <v>0</v>
      </c>
      <c r="AI6" s="17">
        <f>'SPACELOG 8'!AI21</f>
        <v>0</v>
      </c>
      <c r="AJ6" s="17">
        <f>'SPACELOG 8'!AJ21</f>
        <v>0</v>
      </c>
      <c r="AK6" s="17">
        <f>'SPACELOG 8'!AK21</f>
        <v>0</v>
      </c>
      <c r="AL6" s="17">
        <f>'SPACELOG 8'!AL21</f>
        <v>0</v>
      </c>
      <c r="AM6" s="17">
        <f>'SPACELOG 8'!AM21</f>
        <v>0</v>
      </c>
      <c r="AN6" s="17">
        <f>'SPACELOG 8'!AN21</f>
        <v>0</v>
      </c>
      <c r="AO6" s="17">
        <f>'SPACELOG 8'!AO21</f>
        <v>0</v>
      </c>
      <c r="AP6" s="17">
        <f>'SPACELOG 8'!AP21</f>
        <v>0</v>
      </c>
      <c r="AQ6" s="17">
        <f>'SPACELOG 8'!AQ21</f>
        <v>0</v>
      </c>
      <c r="AR6" s="319">
        <f>SUM(AF6:AQ6)</f>
        <v>0</v>
      </c>
      <c r="AS6" s="17">
        <f>'SPACELOG 8'!AR21</f>
        <v>0</v>
      </c>
      <c r="AT6" s="17">
        <f>'SPACELOG 8'!AS21</f>
        <v>0</v>
      </c>
      <c r="AU6" s="17">
        <f>'SPACELOG 8'!AT21</f>
        <v>0</v>
      </c>
      <c r="AV6" s="17">
        <f>'SPACELOG 8'!AU21</f>
        <v>0</v>
      </c>
      <c r="AW6" s="17">
        <f>'SPACELOG 8'!AV21</f>
        <v>0</v>
      </c>
      <c r="AX6" s="17">
        <f>'SPACELOG 8'!AW21</f>
        <v>0</v>
      </c>
      <c r="AY6" s="17">
        <f>'SPACELOG 8'!AX21</f>
        <v>0</v>
      </c>
      <c r="AZ6" s="17">
        <f>'SPACELOG 8'!AY21</f>
        <v>0</v>
      </c>
      <c r="BA6" s="17">
        <f>'SPACELOG 8'!AZ21</f>
        <v>0</v>
      </c>
      <c r="BB6" s="17">
        <f>'SPACELOG 8'!BA21</f>
        <v>0</v>
      </c>
      <c r="BC6" s="17">
        <f>'SPACELOG 8'!BB21</f>
        <v>0</v>
      </c>
      <c r="BD6" s="17">
        <f>'SPACELOG 8'!BC21</f>
        <v>0</v>
      </c>
      <c r="BE6" s="319">
        <f>SUM(AS6:BD6)</f>
        <v>0</v>
      </c>
      <c r="BF6" s="17">
        <f>'SPACELOG 8'!BD21</f>
        <v>0</v>
      </c>
      <c r="BG6" s="17">
        <f>'SPACELOG 8'!BE21</f>
        <v>0</v>
      </c>
      <c r="BH6" s="17">
        <f>'SPACELOG 8'!BF21</f>
        <v>0</v>
      </c>
      <c r="BI6" s="17">
        <f>'SPACELOG 8'!BG21</f>
        <v>0</v>
      </c>
      <c r="BJ6" s="17">
        <f>'SPACELOG 8'!BH21</f>
        <v>0</v>
      </c>
      <c r="BK6" s="17">
        <f>'SPACELOG 8'!BI21</f>
        <v>0</v>
      </c>
      <c r="BL6" s="17">
        <f>'SPACELOG 8'!BJ21</f>
        <v>0</v>
      </c>
      <c r="BM6" s="17">
        <f>'SPACELOG 8'!BK21</f>
        <v>0</v>
      </c>
      <c r="BN6" s="17">
        <f>'SPACELOG 8'!BL21</f>
        <v>0</v>
      </c>
      <c r="BO6" s="17">
        <f>'SPACELOG 8'!BM21</f>
        <v>0</v>
      </c>
      <c r="BP6" s="17">
        <f>'SPACELOG 8'!BN21</f>
        <v>0</v>
      </c>
      <c r="BQ6" s="17">
        <f>'SPACELOG 8'!BO21</f>
        <v>0</v>
      </c>
      <c r="BR6" s="319">
        <f>SUM(BF6:BQ6)</f>
        <v>0</v>
      </c>
      <c r="BS6" s="17">
        <f>'SPACELOG 8'!BP21</f>
        <v>0</v>
      </c>
      <c r="BT6" s="17">
        <f>'SPACELOG 8'!BQ21</f>
        <v>0</v>
      </c>
      <c r="BU6" s="17">
        <f>'SPACELOG 8'!BR21</f>
        <v>0</v>
      </c>
      <c r="BV6" s="17">
        <f>'SPACELOG 8'!BS21</f>
        <v>0</v>
      </c>
      <c r="BW6" s="17">
        <f>'SPACELOG 8'!BT21</f>
        <v>0</v>
      </c>
      <c r="BX6" s="17">
        <f>'SPACELOG 8'!BU21</f>
        <v>0</v>
      </c>
      <c r="BY6" s="17">
        <f>'SPACELOG 8'!BV21</f>
        <v>0</v>
      </c>
      <c r="BZ6" s="17">
        <f>'SPACELOG 8'!BW21</f>
        <v>0</v>
      </c>
      <c r="CA6" s="17">
        <f>'SPACELOG 8'!BX21</f>
        <v>0</v>
      </c>
      <c r="CB6" s="17">
        <f>'SPACELOG 8'!BY21</f>
        <v>0</v>
      </c>
      <c r="CC6" s="17">
        <f>'SPACELOG 8'!BZ21</f>
        <v>0</v>
      </c>
      <c r="CD6" s="17">
        <f>'SPACELOG 8'!CA21</f>
        <v>0</v>
      </c>
      <c r="CE6" s="319">
        <f>SUM(BS6:CD6)</f>
        <v>0</v>
      </c>
      <c r="CF6" s="17">
        <f>'SPACELOG 8'!CB21</f>
        <v>0</v>
      </c>
      <c r="CG6" s="17">
        <f>'SPACELOG 8'!CC21</f>
        <v>0</v>
      </c>
      <c r="CH6" s="17">
        <f>'SPACELOG 8'!CD21</f>
        <v>0</v>
      </c>
      <c r="CI6" s="17">
        <f>'SPACELOG 8'!CE21</f>
        <v>0</v>
      </c>
      <c r="CJ6" s="17">
        <f>'SPACELOG 8'!CF21</f>
        <v>0</v>
      </c>
      <c r="CK6" s="17">
        <f>'SPACELOG 8'!CG21</f>
        <v>0</v>
      </c>
      <c r="CL6" s="17">
        <f>'SPACELOG 8'!CH21</f>
        <v>0</v>
      </c>
      <c r="CM6" s="17">
        <f>'SPACELOG 8'!CI21</f>
        <v>0</v>
      </c>
      <c r="CN6" s="17">
        <f>'SPACELOG 8'!CJ21</f>
        <v>0</v>
      </c>
      <c r="CO6" s="17">
        <f>'SPACELOG 8'!CK21</f>
        <v>0</v>
      </c>
      <c r="CP6" s="17">
        <f>'SPACELOG 8'!CL21</f>
        <v>0</v>
      </c>
      <c r="CQ6" s="17">
        <f>'SPACELOG 8'!CM21</f>
        <v>0</v>
      </c>
      <c r="CR6" s="319">
        <f>SUM(CF6:CQ6)</f>
        <v>0</v>
      </c>
      <c r="CS6" s="17">
        <f>'SPACELOG 8'!CN21</f>
        <v>0</v>
      </c>
      <c r="CT6" s="17">
        <f>'SPACELOG 8'!CO21</f>
        <v>0</v>
      </c>
      <c r="CU6" s="17">
        <f>'SPACELOG 8'!CP21</f>
        <v>0</v>
      </c>
      <c r="CV6" s="17">
        <f>'SPACELOG 8'!CQ21</f>
        <v>0</v>
      </c>
      <c r="CW6" s="17">
        <f>'SPACELOG 8'!CR21</f>
        <v>0</v>
      </c>
      <c r="CX6" s="17">
        <f>'SPACELOG 8'!CS21</f>
        <v>0</v>
      </c>
      <c r="CY6" s="17">
        <f>'SPACELOG 8'!CT21</f>
        <v>0</v>
      </c>
      <c r="CZ6" s="17">
        <f>'SPACELOG 8'!CU21</f>
        <v>0</v>
      </c>
      <c r="DA6" s="17">
        <f>'SPACELOG 8'!CV21</f>
        <v>0</v>
      </c>
      <c r="DB6" s="17">
        <f>'SPACELOG 8'!CW21</f>
        <v>0</v>
      </c>
      <c r="DC6" s="17">
        <f>'SPACELOG 8'!CX21</f>
        <v>0</v>
      </c>
      <c r="DD6" s="17">
        <f>'SPACELOG 8'!CY21</f>
        <v>0</v>
      </c>
      <c r="DE6" s="319">
        <f>SUM(CS6:DD6)</f>
        <v>0</v>
      </c>
      <c r="DF6" s="17">
        <f>'SPACELOG 8'!CZ21</f>
        <v>0</v>
      </c>
      <c r="DG6" s="17">
        <f>'SPACELOG 8'!DA21</f>
        <v>0</v>
      </c>
      <c r="DH6" s="17">
        <f>'SPACELOG 8'!DB21</f>
        <v>0</v>
      </c>
      <c r="DI6" s="17">
        <f>'SPACELOG 8'!DC21</f>
        <v>0</v>
      </c>
      <c r="DJ6" s="17">
        <f>'SPACELOG 8'!DD21</f>
        <v>0</v>
      </c>
      <c r="DK6" s="17">
        <f>'SPACELOG 8'!DE21</f>
        <v>0</v>
      </c>
      <c r="DL6" s="17">
        <f>'SPACELOG 8'!DF21</f>
        <v>0</v>
      </c>
      <c r="DM6" s="17">
        <f>'SPACELOG 8'!DG21</f>
        <v>0</v>
      </c>
      <c r="DN6" s="17">
        <f>'SPACELOG 8'!DH21</f>
        <v>0</v>
      </c>
      <c r="DO6" s="17">
        <f>'SPACELOG 8'!DI21</f>
        <v>0</v>
      </c>
      <c r="DP6" s="17">
        <f>'SPACELOG 8'!DJ21</f>
        <v>0</v>
      </c>
      <c r="DQ6" s="17">
        <f>'SPACELOG 8'!DK21</f>
        <v>0</v>
      </c>
      <c r="DR6" s="319">
        <f>SUM(DF6:DQ6)</f>
        <v>0</v>
      </c>
      <c r="DS6" s="17">
        <f>'SPACELOG 8'!DL21</f>
        <v>0</v>
      </c>
      <c r="DT6" s="17">
        <f>'SPACELOG 8'!DM21</f>
        <v>0</v>
      </c>
      <c r="DU6" s="17">
        <f>'SPACELOG 8'!DN21</f>
        <v>0</v>
      </c>
      <c r="DV6" s="17">
        <f>'SPACELOG 8'!DO21</f>
        <v>0</v>
      </c>
      <c r="DW6" s="17">
        <f>'SPACELOG 8'!DP21</f>
        <v>0</v>
      </c>
      <c r="DX6" s="17">
        <f>'SPACELOG 8'!DQ21</f>
        <v>0</v>
      </c>
      <c r="DY6" s="17">
        <f>'SPACELOG 8'!DR21</f>
        <v>0</v>
      </c>
      <c r="DZ6" s="17">
        <f>'SPACELOG 8'!DS21</f>
        <v>0</v>
      </c>
      <c r="EA6" s="17">
        <f>'SPACELOG 8'!DT21</f>
        <v>0</v>
      </c>
      <c r="EB6" s="17">
        <f>'SPACELOG 8'!DU21</f>
        <v>0</v>
      </c>
      <c r="EC6" s="17">
        <f>'SPACELOG 8'!DV21</f>
        <v>0</v>
      </c>
      <c r="ED6" s="17">
        <f>'SPACELOG 8'!DW21</f>
        <v>0</v>
      </c>
      <c r="EE6" s="391">
        <f>SUM(DS6:ED6)</f>
        <v>0</v>
      </c>
    </row>
    <row r="7" spans="1:149" x14ac:dyDescent="0.2">
      <c r="A7" s="1" t="s">
        <v>35</v>
      </c>
      <c r="B7" s="36">
        <v>46266</v>
      </c>
      <c r="D7" s="32" t="s">
        <v>14</v>
      </c>
      <c r="F7" s="17">
        <f t="shared" ref="F7:Q7" si="196">F6</f>
        <v>0</v>
      </c>
      <c r="G7" s="23">
        <f t="shared" si="196"/>
        <v>0</v>
      </c>
      <c r="H7" s="17">
        <f t="shared" si="196"/>
        <v>0</v>
      </c>
      <c r="I7" s="17">
        <f t="shared" si="196"/>
        <v>0</v>
      </c>
      <c r="J7" s="17">
        <f t="shared" si="196"/>
        <v>0</v>
      </c>
      <c r="K7" s="17">
        <f t="shared" si="196"/>
        <v>0</v>
      </c>
      <c r="L7" s="17">
        <f t="shared" si="196"/>
        <v>0</v>
      </c>
      <c r="M7" s="17">
        <f t="shared" si="196"/>
        <v>0</v>
      </c>
      <c r="N7" s="17">
        <f t="shared" si="196"/>
        <v>0</v>
      </c>
      <c r="O7" s="17">
        <f t="shared" si="196"/>
        <v>0</v>
      </c>
      <c r="P7" s="17">
        <f t="shared" si="196"/>
        <v>0</v>
      </c>
      <c r="Q7" s="17">
        <f t="shared" si="196"/>
        <v>0</v>
      </c>
      <c r="R7" s="319">
        <f>SUM(F7:Q7)</f>
        <v>0</v>
      </c>
      <c r="S7" s="17">
        <f t="shared" ref="S7" si="197">S6</f>
        <v>0</v>
      </c>
      <c r="T7" s="23">
        <f t="shared" ref="T7" si="198">T6</f>
        <v>0</v>
      </c>
      <c r="U7" s="17">
        <f t="shared" ref="U7" si="199">U6</f>
        <v>0</v>
      </c>
      <c r="V7" s="17">
        <f t="shared" ref="V7" si="200">V6</f>
        <v>0</v>
      </c>
      <c r="W7" s="17">
        <f t="shared" ref="W7" si="201">W6</f>
        <v>0</v>
      </c>
      <c r="X7" s="17">
        <f t="shared" ref="X7" si="202">X6</f>
        <v>0</v>
      </c>
      <c r="Y7" s="17">
        <f t="shared" ref="Y7" si="203">Y6</f>
        <v>0</v>
      </c>
      <c r="Z7" s="17">
        <f t="shared" ref="Z7" si="204">Z6</f>
        <v>0</v>
      </c>
      <c r="AA7" s="17">
        <f t="shared" ref="AA7" si="205">AA6</f>
        <v>0</v>
      </c>
      <c r="AB7" s="17">
        <f t="shared" ref="AB7" si="206">AB6</f>
        <v>0</v>
      </c>
      <c r="AC7" s="17">
        <f t="shared" ref="AC7" si="207">AC6</f>
        <v>0</v>
      </c>
      <c r="AD7" s="17">
        <f t="shared" ref="AD7" si="208">AD6</f>
        <v>0</v>
      </c>
      <c r="AE7" s="319">
        <f>SUM(S7:AD7)</f>
        <v>0</v>
      </c>
      <c r="AF7" s="17">
        <f t="shared" ref="AF7" si="209">AF6</f>
        <v>0</v>
      </c>
      <c r="AG7" s="23">
        <f t="shared" ref="AG7" si="210">AG6</f>
        <v>0</v>
      </c>
      <c r="AH7" s="17">
        <f t="shared" ref="AH7" si="211">AH6</f>
        <v>0</v>
      </c>
      <c r="AI7" s="17">
        <f t="shared" ref="AI7" si="212">AI6</f>
        <v>0</v>
      </c>
      <c r="AJ7" s="17">
        <f t="shared" ref="AJ7" si="213">AJ6</f>
        <v>0</v>
      </c>
      <c r="AK7" s="17">
        <f t="shared" ref="AK7" si="214">AK6</f>
        <v>0</v>
      </c>
      <c r="AL7" s="17">
        <f t="shared" ref="AL7" si="215">AL6</f>
        <v>0</v>
      </c>
      <c r="AM7" s="17">
        <f t="shared" ref="AM7" si="216">AM6</f>
        <v>0</v>
      </c>
      <c r="AN7" s="17">
        <f t="shared" ref="AN7" si="217">AN6</f>
        <v>0</v>
      </c>
      <c r="AO7" s="17">
        <f t="shared" ref="AO7" si="218">AO6</f>
        <v>0</v>
      </c>
      <c r="AP7" s="17">
        <f t="shared" ref="AP7" si="219">AP6</f>
        <v>0</v>
      </c>
      <c r="AQ7" s="17">
        <f t="shared" ref="AQ7" si="220">AQ6</f>
        <v>0</v>
      </c>
      <c r="AR7" s="319">
        <f>SUM(AF7:AQ7)</f>
        <v>0</v>
      </c>
      <c r="AS7" s="17">
        <f t="shared" ref="AS7" si="221">AS6</f>
        <v>0</v>
      </c>
      <c r="AT7" s="23">
        <f t="shared" ref="AT7" si="222">AT6</f>
        <v>0</v>
      </c>
      <c r="AU7" s="17">
        <f t="shared" ref="AU7" si="223">AU6</f>
        <v>0</v>
      </c>
      <c r="AV7" s="17">
        <f t="shared" ref="AV7" si="224">AV6</f>
        <v>0</v>
      </c>
      <c r="AW7" s="17">
        <f t="shared" ref="AW7" si="225">AW6</f>
        <v>0</v>
      </c>
      <c r="AX7" s="17">
        <f t="shared" ref="AX7" si="226">AX6</f>
        <v>0</v>
      </c>
      <c r="AY7" s="17">
        <f t="shared" ref="AY7" si="227">AY6</f>
        <v>0</v>
      </c>
      <c r="AZ7" s="17">
        <f t="shared" ref="AZ7" si="228">AZ6</f>
        <v>0</v>
      </c>
      <c r="BA7" s="17">
        <f t="shared" ref="BA7" si="229">BA6</f>
        <v>0</v>
      </c>
      <c r="BB7" s="17">
        <f t="shared" ref="BB7" si="230">BB6</f>
        <v>0</v>
      </c>
      <c r="BC7" s="17">
        <f t="shared" ref="BC7" si="231">BC6</f>
        <v>0</v>
      </c>
      <c r="BD7" s="17">
        <f t="shared" ref="BD7" si="232">BD6</f>
        <v>0</v>
      </c>
      <c r="BE7" s="319">
        <f>SUM(AS7:BD7)</f>
        <v>0</v>
      </c>
      <c r="BF7" s="17">
        <f t="shared" ref="BF7" si="233">BF6</f>
        <v>0</v>
      </c>
      <c r="BG7" s="23">
        <f t="shared" ref="BG7" si="234">BG6</f>
        <v>0</v>
      </c>
      <c r="BH7" s="17">
        <f t="shared" ref="BH7" si="235">BH6</f>
        <v>0</v>
      </c>
      <c r="BI7" s="17">
        <f t="shared" ref="BI7" si="236">BI6</f>
        <v>0</v>
      </c>
      <c r="BJ7" s="17">
        <f t="shared" ref="BJ7" si="237">BJ6</f>
        <v>0</v>
      </c>
      <c r="BK7" s="17">
        <f t="shared" ref="BK7" si="238">BK6</f>
        <v>0</v>
      </c>
      <c r="BL7" s="17">
        <f t="shared" ref="BL7" si="239">BL6</f>
        <v>0</v>
      </c>
      <c r="BM7" s="17">
        <f t="shared" ref="BM7" si="240">BM6</f>
        <v>0</v>
      </c>
      <c r="BN7" s="17">
        <f t="shared" ref="BN7" si="241">BN6</f>
        <v>0</v>
      </c>
      <c r="BO7" s="17">
        <f t="shared" ref="BO7" si="242">BO6</f>
        <v>0</v>
      </c>
      <c r="BP7" s="17">
        <f t="shared" ref="BP7" si="243">BP6</f>
        <v>0</v>
      </c>
      <c r="BQ7" s="17">
        <f t="shared" ref="BQ7" si="244">BQ6</f>
        <v>0</v>
      </c>
      <c r="BR7" s="319">
        <f>SUM(BF7:BQ7)</f>
        <v>0</v>
      </c>
      <c r="BS7" s="17">
        <f t="shared" ref="BS7" si="245">BS6</f>
        <v>0</v>
      </c>
      <c r="BT7" s="23">
        <f t="shared" ref="BT7" si="246">BT6</f>
        <v>0</v>
      </c>
      <c r="BU7" s="17">
        <f t="shared" ref="BU7" si="247">BU6</f>
        <v>0</v>
      </c>
      <c r="BV7" s="17">
        <f t="shared" ref="BV7" si="248">BV6</f>
        <v>0</v>
      </c>
      <c r="BW7" s="17">
        <f t="shared" ref="BW7" si="249">BW6</f>
        <v>0</v>
      </c>
      <c r="BX7" s="17">
        <f t="shared" ref="BX7" si="250">BX6</f>
        <v>0</v>
      </c>
      <c r="BY7" s="17">
        <f t="shared" ref="BY7" si="251">BY6</f>
        <v>0</v>
      </c>
      <c r="BZ7" s="17">
        <f t="shared" ref="BZ7" si="252">BZ6</f>
        <v>0</v>
      </c>
      <c r="CA7" s="17">
        <f t="shared" ref="CA7" si="253">CA6</f>
        <v>0</v>
      </c>
      <c r="CB7" s="17">
        <f t="shared" ref="CB7" si="254">CB6</f>
        <v>0</v>
      </c>
      <c r="CC7" s="17">
        <f t="shared" ref="CC7" si="255">CC6</f>
        <v>0</v>
      </c>
      <c r="CD7" s="17">
        <f t="shared" ref="CD7" si="256">CD6</f>
        <v>0</v>
      </c>
      <c r="CE7" s="319">
        <f>SUM(BS7:CD7)</f>
        <v>0</v>
      </c>
      <c r="CF7" s="17">
        <f t="shared" ref="CF7" si="257">CF6</f>
        <v>0</v>
      </c>
      <c r="CG7" s="23">
        <f t="shared" ref="CG7" si="258">CG6</f>
        <v>0</v>
      </c>
      <c r="CH7" s="17">
        <f t="shared" ref="CH7" si="259">CH6</f>
        <v>0</v>
      </c>
      <c r="CI7" s="17">
        <f t="shared" ref="CI7" si="260">CI6</f>
        <v>0</v>
      </c>
      <c r="CJ7" s="17">
        <f t="shared" ref="CJ7" si="261">CJ6</f>
        <v>0</v>
      </c>
      <c r="CK7" s="17">
        <f t="shared" ref="CK7" si="262">CK6</f>
        <v>0</v>
      </c>
      <c r="CL7" s="17">
        <f t="shared" ref="CL7" si="263">CL6</f>
        <v>0</v>
      </c>
      <c r="CM7" s="17">
        <f t="shared" ref="CM7" si="264">CM6</f>
        <v>0</v>
      </c>
      <c r="CN7" s="17">
        <f t="shared" ref="CN7" si="265">CN6</f>
        <v>0</v>
      </c>
      <c r="CO7" s="17">
        <f t="shared" ref="CO7" si="266">CO6</f>
        <v>0</v>
      </c>
      <c r="CP7" s="17">
        <f t="shared" ref="CP7" si="267">CP6</f>
        <v>0</v>
      </c>
      <c r="CQ7" s="17">
        <f t="shared" ref="CQ7" si="268">CQ6</f>
        <v>0</v>
      </c>
      <c r="CR7" s="319">
        <f>SUM(CF7:CQ7)</f>
        <v>0</v>
      </c>
      <c r="CS7" s="17">
        <f t="shared" ref="CS7" si="269">CS6</f>
        <v>0</v>
      </c>
      <c r="CT7" s="23">
        <f t="shared" ref="CT7" si="270">CT6</f>
        <v>0</v>
      </c>
      <c r="CU7" s="17">
        <f t="shared" ref="CU7" si="271">CU6</f>
        <v>0</v>
      </c>
      <c r="CV7" s="17">
        <f t="shared" ref="CV7" si="272">CV6</f>
        <v>0</v>
      </c>
      <c r="CW7" s="17">
        <f t="shared" ref="CW7" si="273">CW6</f>
        <v>0</v>
      </c>
      <c r="CX7" s="17">
        <f t="shared" ref="CX7" si="274">CX6</f>
        <v>0</v>
      </c>
      <c r="CY7" s="17">
        <f t="shared" ref="CY7" si="275">CY6</f>
        <v>0</v>
      </c>
      <c r="CZ7" s="17">
        <f t="shared" ref="CZ7" si="276">CZ6</f>
        <v>0</v>
      </c>
      <c r="DA7" s="17">
        <f t="shared" ref="DA7" si="277">DA6</f>
        <v>0</v>
      </c>
      <c r="DB7" s="17">
        <f t="shared" ref="DB7" si="278">DB6</f>
        <v>0</v>
      </c>
      <c r="DC7" s="17">
        <f t="shared" ref="DC7" si="279">DC6</f>
        <v>0</v>
      </c>
      <c r="DD7" s="17">
        <f t="shared" ref="DD7" si="280">DD6</f>
        <v>0</v>
      </c>
      <c r="DE7" s="319">
        <f>SUM(CS7:DD7)</f>
        <v>0</v>
      </c>
      <c r="DF7" s="17">
        <f t="shared" ref="DF7" si="281">DF6</f>
        <v>0</v>
      </c>
      <c r="DG7" s="23">
        <f t="shared" ref="DG7" si="282">DG6</f>
        <v>0</v>
      </c>
      <c r="DH7" s="17">
        <f t="shared" ref="DH7" si="283">DH6</f>
        <v>0</v>
      </c>
      <c r="DI7" s="17">
        <f t="shared" ref="DI7" si="284">DI6</f>
        <v>0</v>
      </c>
      <c r="DJ7" s="17">
        <f t="shared" ref="DJ7" si="285">DJ6</f>
        <v>0</v>
      </c>
      <c r="DK7" s="17">
        <f t="shared" ref="DK7" si="286">DK6</f>
        <v>0</v>
      </c>
      <c r="DL7" s="17">
        <f t="shared" ref="DL7" si="287">DL6</f>
        <v>0</v>
      </c>
      <c r="DM7" s="17">
        <f t="shared" ref="DM7" si="288">DM6</f>
        <v>0</v>
      </c>
      <c r="DN7" s="17">
        <f t="shared" ref="DN7" si="289">DN6</f>
        <v>0</v>
      </c>
      <c r="DO7" s="17">
        <f t="shared" ref="DO7" si="290">DO6</f>
        <v>0</v>
      </c>
      <c r="DP7" s="17">
        <f t="shared" ref="DP7" si="291">DP6</f>
        <v>0</v>
      </c>
      <c r="DQ7" s="17">
        <f t="shared" ref="DQ7" si="292">DQ6</f>
        <v>0</v>
      </c>
      <c r="DR7" s="319">
        <f>SUM(DF7:DQ7)</f>
        <v>0</v>
      </c>
      <c r="DS7" s="17">
        <f t="shared" ref="DS7" si="293">DS6</f>
        <v>0</v>
      </c>
      <c r="DT7" s="23">
        <f t="shared" ref="DT7" si="294">DT6</f>
        <v>0</v>
      </c>
      <c r="DU7" s="17">
        <f t="shared" ref="DU7" si="295">DU6</f>
        <v>0</v>
      </c>
      <c r="DV7" s="17">
        <f t="shared" ref="DV7" si="296">DV6</f>
        <v>0</v>
      </c>
      <c r="DW7" s="17">
        <f t="shared" ref="DW7" si="297">DW6</f>
        <v>0</v>
      </c>
      <c r="DX7" s="17">
        <f t="shared" ref="DX7" si="298">DX6</f>
        <v>0</v>
      </c>
      <c r="DY7" s="17">
        <f t="shared" ref="DY7" si="299">DY6</f>
        <v>0</v>
      </c>
      <c r="DZ7" s="17">
        <f t="shared" ref="DZ7" si="300">DZ6</f>
        <v>0</v>
      </c>
      <c r="EA7" s="17">
        <f t="shared" ref="EA7" si="301">EA6</f>
        <v>0</v>
      </c>
      <c r="EB7" s="17">
        <f t="shared" ref="EB7" si="302">EB6</f>
        <v>0</v>
      </c>
      <c r="EC7" s="17">
        <f t="shared" ref="EC7" si="303">EC6</f>
        <v>0</v>
      </c>
      <c r="ED7" s="17">
        <f t="shared" ref="ED7" si="304">ED6</f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F9" s="17">
        <f t="shared" ref="F9:Q18" si="305">IF(F$2&gt;=$B$18,$E9,0)</f>
        <v>0</v>
      </c>
      <c r="G9" s="17">
        <f t="shared" si="305"/>
        <v>0</v>
      </c>
      <c r="H9" s="17">
        <f t="shared" si="305"/>
        <v>0</v>
      </c>
      <c r="I9" s="17">
        <f t="shared" si="305"/>
        <v>0</v>
      </c>
      <c r="J9" s="17">
        <f t="shared" si="305"/>
        <v>0</v>
      </c>
      <c r="K9" s="17">
        <f t="shared" si="305"/>
        <v>0</v>
      </c>
      <c r="L9" s="17">
        <f t="shared" si="305"/>
        <v>0</v>
      </c>
      <c r="M9" s="17">
        <f t="shared" si="305"/>
        <v>0</v>
      </c>
      <c r="N9" s="17">
        <f t="shared" si="305"/>
        <v>0</v>
      </c>
      <c r="O9" s="17">
        <f t="shared" si="305"/>
        <v>0</v>
      </c>
      <c r="P9" s="17">
        <f t="shared" si="305"/>
        <v>0</v>
      </c>
      <c r="Q9" s="17">
        <f t="shared" si="305"/>
        <v>0</v>
      </c>
      <c r="R9" s="319">
        <f t="shared" ref="R9:R36" si="306">SUM(F9:Q9)</f>
        <v>0</v>
      </c>
      <c r="S9" s="17">
        <f t="shared" ref="S9:AD18" si="307">IF(S$2&gt;=$B$18,$E9,0)</f>
        <v>0</v>
      </c>
      <c r="T9" s="17">
        <f t="shared" si="307"/>
        <v>0</v>
      </c>
      <c r="U9" s="17">
        <f t="shared" si="307"/>
        <v>0</v>
      </c>
      <c r="V9" s="17">
        <f t="shared" si="307"/>
        <v>0</v>
      </c>
      <c r="W9" s="17">
        <f t="shared" si="307"/>
        <v>0</v>
      </c>
      <c r="X9" s="17">
        <f t="shared" si="307"/>
        <v>0</v>
      </c>
      <c r="Y9" s="17">
        <f t="shared" si="307"/>
        <v>0</v>
      </c>
      <c r="Z9" s="17">
        <f t="shared" si="307"/>
        <v>0</v>
      </c>
      <c r="AA9" s="17">
        <f t="shared" si="307"/>
        <v>0</v>
      </c>
      <c r="AB9" s="17">
        <f t="shared" si="307"/>
        <v>0</v>
      </c>
      <c r="AC9" s="17">
        <f t="shared" si="307"/>
        <v>0</v>
      </c>
      <c r="AD9" s="17">
        <f t="shared" si="307"/>
        <v>0</v>
      </c>
      <c r="AE9" s="319">
        <f t="shared" ref="AE9:AE26" si="308">SUM(S9:AD9)</f>
        <v>0</v>
      </c>
      <c r="AF9" s="17">
        <f t="shared" ref="AF9:AQ12" si="309">IF(AF$2&gt;=$B$18,$E9,0)</f>
        <v>0</v>
      </c>
      <c r="AG9" s="17">
        <f t="shared" si="309"/>
        <v>0</v>
      </c>
      <c r="AH9" s="17">
        <f t="shared" si="309"/>
        <v>0</v>
      </c>
      <c r="AI9" s="17">
        <f t="shared" si="309"/>
        <v>0</v>
      </c>
      <c r="AJ9" s="17">
        <f t="shared" si="309"/>
        <v>0</v>
      </c>
      <c r="AK9" s="17">
        <f t="shared" si="309"/>
        <v>0</v>
      </c>
      <c r="AL9" s="17">
        <f t="shared" si="309"/>
        <v>0</v>
      </c>
      <c r="AM9" s="17">
        <f t="shared" si="309"/>
        <v>0</v>
      </c>
      <c r="AN9" s="17">
        <f t="shared" si="309"/>
        <v>0</v>
      </c>
      <c r="AO9" s="17">
        <f t="shared" si="309"/>
        <v>0</v>
      </c>
      <c r="AP9" s="17">
        <f t="shared" si="309"/>
        <v>0</v>
      </c>
      <c r="AQ9" s="17">
        <f t="shared" si="309"/>
        <v>0</v>
      </c>
      <c r="AR9" s="319">
        <f t="shared" ref="AR9:AR26" si="310">SUM(AF9:AQ9)</f>
        <v>0</v>
      </c>
      <c r="AS9" s="17">
        <f t="shared" ref="AS9:BD12" si="311">IF(AS$2&gt;=$B$18,$E9,0)</f>
        <v>0</v>
      </c>
      <c r="AT9" s="17">
        <f t="shared" si="311"/>
        <v>0</v>
      </c>
      <c r="AU9" s="17">
        <f t="shared" si="311"/>
        <v>0</v>
      </c>
      <c r="AV9" s="17">
        <f t="shared" si="311"/>
        <v>0</v>
      </c>
      <c r="AW9" s="17">
        <f t="shared" si="311"/>
        <v>0</v>
      </c>
      <c r="AX9" s="17">
        <f t="shared" si="311"/>
        <v>0</v>
      </c>
      <c r="AY9" s="17">
        <f t="shared" si="311"/>
        <v>0</v>
      </c>
      <c r="AZ9" s="17">
        <f t="shared" si="311"/>
        <v>0</v>
      </c>
      <c r="BA9" s="17">
        <f t="shared" si="311"/>
        <v>0</v>
      </c>
      <c r="BB9" s="17">
        <f t="shared" si="311"/>
        <v>0</v>
      </c>
      <c r="BC9" s="17">
        <f t="shared" si="311"/>
        <v>0</v>
      </c>
      <c r="BD9" s="17">
        <f t="shared" si="311"/>
        <v>0</v>
      </c>
      <c r="BE9" s="319">
        <f t="shared" ref="BE9:BE26" si="312">SUM(AS9:BD9)</f>
        <v>0</v>
      </c>
      <c r="BF9" s="17">
        <f t="shared" ref="BF9:BQ12" si="313">IF(BF$2&gt;=$B$18,$E9,0)</f>
        <v>0</v>
      </c>
      <c r="BG9" s="17">
        <f t="shared" si="313"/>
        <v>0</v>
      </c>
      <c r="BH9" s="17">
        <f t="shared" si="313"/>
        <v>0</v>
      </c>
      <c r="BI9" s="17">
        <f t="shared" si="313"/>
        <v>0</v>
      </c>
      <c r="BJ9" s="17">
        <f t="shared" si="313"/>
        <v>0</v>
      </c>
      <c r="BK9" s="17">
        <f t="shared" si="313"/>
        <v>0</v>
      </c>
      <c r="BL9" s="17">
        <f t="shared" si="313"/>
        <v>0</v>
      </c>
      <c r="BM9" s="17">
        <f t="shared" si="313"/>
        <v>0</v>
      </c>
      <c r="BN9" s="17">
        <f t="shared" si="313"/>
        <v>0</v>
      </c>
      <c r="BO9" s="17">
        <f t="shared" si="313"/>
        <v>0</v>
      </c>
      <c r="BP9" s="17">
        <f t="shared" si="313"/>
        <v>0</v>
      </c>
      <c r="BQ9" s="17">
        <f t="shared" si="313"/>
        <v>0</v>
      </c>
      <c r="BR9" s="319">
        <f t="shared" ref="BR9:BR26" si="314">SUM(BF9:BQ9)</f>
        <v>0</v>
      </c>
      <c r="BS9" s="17">
        <f t="shared" ref="BS9:CD12" si="315">IF(BS$2&gt;=$B$18,$E9,0)</f>
        <v>0</v>
      </c>
      <c r="BT9" s="17">
        <f t="shared" si="315"/>
        <v>0</v>
      </c>
      <c r="BU9" s="17">
        <f t="shared" si="315"/>
        <v>0</v>
      </c>
      <c r="BV9" s="17">
        <f t="shared" si="315"/>
        <v>0</v>
      </c>
      <c r="BW9" s="17">
        <f t="shared" si="315"/>
        <v>0</v>
      </c>
      <c r="BX9" s="17">
        <f t="shared" si="315"/>
        <v>0</v>
      </c>
      <c r="BY9" s="17">
        <f t="shared" si="315"/>
        <v>0</v>
      </c>
      <c r="BZ9" s="17">
        <f t="shared" si="315"/>
        <v>0</v>
      </c>
      <c r="CA9" s="17">
        <f t="shared" si="315"/>
        <v>0</v>
      </c>
      <c r="CB9" s="17">
        <f t="shared" si="315"/>
        <v>0</v>
      </c>
      <c r="CC9" s="17">
        <f t="shared" si="315"/>
        <v>0</v>
      </c>
      <c r="CD9" s="17">
        <f t="shared" si="315"/>
        <v>0</v>
      </c>
      <c r="CE9" s="319">
        <f t="shared" ref="CE9:CE26" si="316">SUM(BS9:CD9)</f>
        <v>0</v>
      </c>
      <c r="CF9" s="17">
        <f t="shared" ref="CF9:CQ12" si="317">IF(CF$2&gt;=$B$18,$E9,0)</f>
        <v>0</v>
      </c>
      <c r="CG9" s="17">
        <f t="shared" si="317"/>
        <v>0</v>
      </c>
      <c r="CH9" s="17">
        <f t="shared" si="317"/>
        <v>0</v>
      </c>
      <c r="CI9" s="17">
        <f t="shared" si="317"/>
        <v>0</v>
      </c>
      <c r="CJ9" s="17">
        <f t="shared" si="317"/>
        <v>0</v>
      </c>
      <c r="CK9" s="17">
        <f t="shared" si="317"/>
        <v>0</v>
      </c>
      <c r="CL9" s="17">
        <f t="shared" si="317"/>
        <v>0</v>
      </c>
      <c r="CM9" s="17">
        <f t="shared" si="317"/>
        <v>0</v>
      </c>
      <c r="CN9" s="17">
        <f t="shared" si="317"/>
        <v>0</v>
      </c>
      <c r="CO9" s="17">
        <f t="shared" si="317"/>
        <v>0</v>
      </c>
      <c r="CP9" s="17">
        <f t="shared" si="317"/>
        <v>0</v>
      </c>
      <c r="CQ9" s="17">
        <f t="shared" si="317"/>
        <v>0</v>
      </c>
      <c r="CR9" s="319">
        <f t="shared" ref="CR9:CR26" si="318">SUM(CF9:CQ9)</f>
        <v>0</v>
      </c>
      <c r="CS9" s="17">
        <f t="shared" ref="CS9:DD12" si="319">IF(CS$2&gt;=$B$18,$E9,0)</f>
        <v>0</v>
      </c>
      <c r="CT9" s="17">
        <f t="shared" si="319"/>
        <v>0</v>
      </c>
      <c r="CU9" s="17">
        <f t="shared" si="319"/>
        <v>0</v>
      </c>
      <c r="CV9" s="17">
        <f t="shared" si="319"/>
        <v>0</v>
      </c>
      <c r="CW9" s="17">
        <f t="shared" si="319"/>
        <v>0</v>
      </c>
      <c r="CX9" s="17">
        <f t="shared" si="319"/>
        <v>0</v>
      </c>
      <c r="CY9" s="17">
        <f t="shared" si="319"/>
        <v>0</v>
      </c>
      <c r="CZ9" s="17">
        <f t="shared" si="319"/>
        <v>0</v>
      </c>
      <c r="DA9" s="17">
        <f t="shared" si="319"/>
        <v>0</v>
      </c>
      <c r="DB9" s="17">
        <f t="shared" si="319"/>
        <v>0</v>
      </c>
      <c r="DC9" s="17">
        <f t="shared" si="319"/>
        <v>0</v>
      </c>
      <c r="DD9" s="17">
        <f t="shared" si="319"/>
        <v>0</v>
      </c>
      <c r="DE9" s="319">
        <f t="shared" ref="DE9:DE26" si="320">SUM(CS9:DD9)</f>
        <v>0</v>
      </c>
      <c r="DF9" s="17">
        <f t="shared" ref="DF9:DQ12" si="321">IF(DF$2&gt;=$B$18,$E9,0)</f>
        <v>0</v>
      </c>
      <c r="DG9" s="17">
        <f t="shared" si="321"/>
        <v>0</v>
      </c>
      <c r="DH9" s="17">
        <f t="shared" si="321"/>
        <v>0</v>
      </c>
      <c r="DI9" s="17">
        <f t="shared" si="321"/>
        <v>0</v>
      </c>
      <c r="DJ9" s="17">
        <f t="shared" si="321"/>
        <v>0</v>
      </c>
      <c r="DK9" s="17">
        <f t="shared" si="321"/>
        <v>0</v>
      </c>
      <c r="DL9" s="17">
        <f t="shared" si="321"/>
        <v>0</v>
      </c>
      <c r="DM9" s="17">
        <f t="shared" si="321"/>
        <v>0</v>
      </c>
      <c r="DN9" s="17">
        <f t="shared" si="321"/>
        <v>0</v>
      </c>
      <c r="DO9" s="17">
        <f t="shared" si="321"/>
        <v>0</v>
      </c>
      <c r="DP9" s="17">
        <f t="shared" si="321"/>
        <v>0</v>
      </c>
      <c r="DQ9" s="17">
        <f t="shared" si="321"/>
        <v>0</v>
      </c>
      <c r="DR9" s="319">
        <f t="shared" ref="DR9:DR26" si="322">SUM(DF9:DQ9)</f>
        <v>0</v>
      </c>
      <c r="DS9" s="17">
        <f t="shared" ref="DS9:ED12" si="323">IF(DS$2&gt;=$B$18,$E9,0)</f>
        <v>0</v>
      </c>
      <c r="DT9" s="17">
        <f t="shared" si="323"/>
        <v>0</v>
      </c>
      <c r="DU9" s="17">
        <f t="shared" si="323"/>
        <v>0</v>
      </c>
      <c r="DV9" s="17">
        <f t="shared" si="323"/>
        <v>0</v>
      </c>
      <c r="DW9" s="17">
        <f t="shared" si="323"/>
        <v>0</v>
      </c>
      <c r="DX9" s="17">
        <f t="shared" si="323"/>
        <v>0</v>
      </c>
      <c r="DY9" s="17">
        <f t="shared" si="323"/>
        <v>0</v>
      </c>
      <c r="DZ9" s="17">
        <f t="shared" si="323"/>
        <v>0</v>
      </c>
      <c r="EA9" s="17">
        <f t="shared" si="323"/>
        <v>0</v>
      </c>
      <c r="EB9" s="17">
        <f t="shared" si="323"/>
        <v>0</v>
      </c>
      <c r="EC9" s="17">
        <f t="shared" si="323"/>
        <v>0</v>
      </c>
      <c r="ED9" s="17">
        <f t="shared" si="323"/>
        <v>0</v>
      </c>
      <c r="EE9" s="391">
        <f t="shared" ref="EE9:EE26" si="324">SUM(DS9:ED9)</f>
        <v>0</v>
      </c>
    </row>
    <row r="10" spans="1:149" x14ac:dyDescent="0.2">
      <c r="A10" s="12" t="s">
        <v>80</v>
      </c>
      <c r="B10" s="37">
        <f>+B9*0.01</f>
        <v>0</v>
      </c>
      <c r="D10" s="9" t="s">
        <v>18</v>
      </c>
      <c r="F10" s="17">
        <f t="shared" si="305"/>
        <v>0</v>
      </c>
      <c r="G10" s="17">
        <f t="shared" si="305"/>
        <v>0</v>
      </c>
      <c r="H10" s="17">
        <f t="shared" si="305"/>
        <v>0</v>
      </c>
      <c r="I10" s="17">
        <f t="shared" si="305"/>
        <v>0</v>
      </c>
      <c r="J10" s="17">
        <f t="shared" si="305"/>
        <v>0</v>
      </c>
      <c r="K10" s="17">
        <f t="shared" si="305"/>
        <v>0</v>
      </c>
      <c r="L10" s="17">
        <f t="shared" si="305"/>
        <v>0</v>
      </c>
      <c r="M10" s="17">
        <f t="shared" si="305"/>
        <v>0</v>
      </c>
      <c r="N10" s="17">
        <f t="shared" si="305"/>
        <v>0</v>
      </c>
      <c r="O10" s="17">
        <f t="shared" si="305"/>
        <v>0</v>
      </c>
      <c r="P10" s="17">
        <f t="shared" si="305"/>
        <v>0</v>
      </c>
      <c r="Q10" s="17">
        <f t="shared" si="305"/>
        <v>0</v>
      </c>
      <c r="R10" s="319">
        <f t="shared" si="306"/>
        <v>0</v>
      </c>
      <c r="S10" s="17">
        <f t="shared" si="307"/>
        <v>0</v>
      </c>
      <c r="T10" s="17">
        <f t="shared" si="307"/>
        <v>0</v>
      </c>
      <c r="U10" s="17">
        <f t="shared" si="307"/>
        <v>0</v>
      </c>
      <c r="V10" s="17">
        <f t="shared" si="307"/>
        <v>0</v>
      </c>
      <c r="W10" s="17">
        <f t="shared" si="307"/>
        <v>0</v>
      </c>
      <c r="X10" s="17">
        <f t="shared" si="307"/>
        <v>0</v>
      </c>
      <c r="Y10" s="17">
        <f t="shared" si="307"/>
        <v>0</v>
      </c>
      <c r="Z10" s="17">
        <f t="shared" si="307"/>
        <v>0</v>
      </c>
      <c r="AA10" s="17">
        <f t="shared" si="307"/>
        <v>0</v>
      </c>
      <c r="AB10" s="17">
        <f t="shared" si="307"/>
        <v>0</v>
      </c>
      <c r="AC10" s="17">
        <f t="shared" si="307"/>
        <v>0</v>
      </c>
      <c r="AD10" s="17">
        <f t="shared" si="307"/>
        <v>0</v>
      </c>
      <c r="AE10" s="319">
        <f t="shared" si="308"/>
        <v>0</v>
      </c>
      <c r="AF10" s="17">
        <f t="shared" si="309"/>
        <v>0</v>
      </c>
      <c r="AG10" s="17">
        <f t="shared" si="309"/>
        <v>0</v>
      </c>
      <c r="AH10" s="17">
        <f t="shared" si="309"/>
        <v>0</v>
      </c>
      <c r="AI10" s="17">
        <f t="shared" si="309"/>
        <v>0</v>
      </c>
      <c r="AJ10" s="17">
        <f t="shared" si="309"/>
        <v>0</v>
      </c>
      <c r="AK10" s="17">
        <f t="shared" si="309"/>
        <v>0</v>
      </c>
      <c r="AL10" s="17">
        <f t="shared" si="309"/>
        <v>0</v>
      </c>
      <c r="AM10" s="17">
        <f t="shared" si="309"/>
        <v>0</v>
      </c>
      <c r="AN10" s="17">
        <f t="shared" si="309"/>
        <v>0</v>
      </c>
      <c r="AO10" s="17">
        <f t="shared" si="309"/>
        <v>0</v>
      </c>
      <c r="AP10" s="17">
        <f t="shared" si="309"/>
        <v>0</v>
      </c>
      <c r="AQ10" s="17">
        <f t="shared" si="309"/>
        <v>0</v>
      </c>
      <c r="AR10" s="319">
        <f t="shared" si="310"/>
        <v>0</v>
      </c>
      <c r="AS10" s="17">
        <f t="shared" si="311"/>
        <v>0</v>
      </c>
      <c r="AT10" s="17">
        <f t="shared" si="311"/>
        <v>0</v>
      </c>
      <c r="AU10" s="17">
        <f t="shared" si="311"/>
        <v>0</v>
      </c>
      <c r="AV10" s="17">
        <f t="shared" si="311"/>
        <v>0</v>
      </c>
      <c r="AW10" s="17">
        <f t="shared" si="311"/>
        <v>0</v>
      </c>
      <c r="AX10" s="17">
        <f t="shared" si="311"/>
        <v>0</v>
      </c>
      <c r="AY10" s="17">
        <f t="shared" si="311"/>
        <v>0</v>
      </c>
      <c r="AZ10" s="17">
        <f t="shared" si="311"/>
        <v>0</v>
      </c>
      <c r="BA10" s="17">
        <f t="shared" si="311"/>
        <v>0</v>
      </c>
      <c r="BB10" s="17">
        <f t="shared" si="311"/>
        <v>0</v>
      </c>
      <c r="BC10" s="17">
        <f t="shared" si="311"/>
        <v>0</v>
      </c>
      <c r="BD10" s="17">
        <f t="shared" si="311"/>
        <v>0</v>
      </c>
      <c r="BE10" s="319">
        <f t="shared" si="312"/>
        <v>0</v>
      </c>
      <c r="BF10" s="17">
        <f t="shared" si="313"/>
        <v>0</v>
      </c>
      <c r="BG10" s="17">
        <f t="shared" si="313"/>
        <v>0</v>
      </c>
      <c r="BH10" s="17">
        <f t="shared" si="313"/>
        <v>0</v>
      </c>
      <c r="BI10" s="17">
        <f t="shared" si="313"/>
        <v>0</v>
      </c>
      <c r="BJ10" s="17">
        <f t="shared" si="313"/>
        <v>0</v>
      </c>
      <c r="BK10" s="17">
        <f t="shared" si="313"/>
        <v>0</v>
      </c>
      <c r="BL10" s="17">
        <f t="shared" si="313"/>
        <v>0</v>
      </c>
      <c r="BM10" s="17">
        <f t="shared" si="313"/>
        <v>0</v>
      </c>
      <c r="BN10" s="17">
        <f t="shared" si="313"/>
        <v>0</v>
      </c>
      <c r="BO10" s="17">
        <f t="shared" si="313"/>
        <v>0</v>
      </c>
      <c r="BP10" s="17">
        <f t="shared" si="313"/>
        <v>0</v>
      </c>
      <c r="BQ10" s="17">
        <f t="shared" si="313"/>
        <v>0</v>
      </c>
      <c r="BR10" s="319">
        <f t="shared" si="314"/>
        <v>0</v>
      </c>
      <c r="BS10" s="17">
        <f t="shared" si="315"/>
        <v>0</v>
      </c>
      <c r="BT10" s="17">
        <f t="shared" si="315"/>
        <v>0</v>
      </c>
      <c r="BU10" s="17">
        <f t="shared" si="315"/>
        <v>0</v>
      </c>
      <c r="BV10" s="17">
        <f t="shared" si="315"/>
        <v>0</v>
      </c>
      <c r="BW10" s="17">
        <f t="shared" si="315"/>
        <v>0</v>
      </c>
      <c r="BX10" s="17">
        <f t="shared" si="315"/>
        <v>0</v>
      </c>
      <c r="BY10" s="17">
        <f t="shared" si="315"/>
        <v>0</v>
      </c>
      <c r="BZ10" s="17">
        <f t="shared" si="315"/>
        <v>0</v>
      </c>
      <c r="CA10" s="17">
        <f t="shared" si="315"/>
        <v>0</v>
      </c>
      <c r="CB10" s="17">
        <f t="shared" si="315"/>
        <v>0</v>
      </c>
      <c r="CC10" s="17">
        <f t="shared" si="315"/>
        <v>0</v>
      </c>
      <c r="CD10" s="17">
        <f t="shared" si="315"/>
        <v>0</v>
      </c>
      <c r="CE10" s="319">
        <f t="shared" si="316"/>
        <v>0</v>
      </c>
      <c r="CF10" s="17">
        <f t="shared" si="317"/>
        <v>0</v>
      </c>
      <c r="CG10" s="17">
        <f t="shared" si="317"/>
        <v>0</v>
      </c>
      <c r="CH10" s="17">
        <f t="shared" si="317"/>
        <v>0</v>
      </c>
      <c r="CI10" s="17">
        <f t="shared" si="317"/>
        <v>0</v>
      </c>
      <c r="CJ10" s="17">
        <f t="shared" si="317"/>
        <v>0</v>
      </c>
      <c r="CK10" s="17">
        <f t="shared" si="317"/>
        <v>0</v>
      </c>
      <c r="CL10" s="17">
        <f t="shared" si="317"/>
        <v>0</v>
      </c>
      <c r="CM10" s="17">
        <f t="shared" si="317"/>
        <v>0</v>
      </c>
      <c r="CN10" s="17">
        <f t="shared" si="317"/>
        <v>0</v>
      </c>
      <c r="CO10" s="17">
        <f t="shared" si="317"/>
        <v>0</v>
      </c>
      <c r="CP10" s="17">
        <f t="shared" si="317"/>
        <v>0</v>
      </c>
      <c r="CQ10" s="17">
        <f t="shared" si="317"/>
        <v>0</v>
      </c>
      <c r="CR10" s="319">
        <f t="shared" si="318"/>
        <v>0</v>
      </c>
      <c r="CS10" s="17">
        <f t="shared" si="319"/>
        <v>0</v>
      </c>
      <c r="CT10" s="17">
        <f t="shared" si="319"/>
        <v>0</v>
      </c>
      <c r="CU10" s="17">
        <f t="shared" si="319"/>
        <v>0</v>
      </c>
      <c r="CV10" s="17">
        <f t="shared" si="319"/>
        <v>0</v>
      </c>
      <c r="CW10" s="17">
        <f t="shared" si="319"/>
        <v>0</v>
      </c>
      <c r="CX10" s="17">
        <f t="shared" si="319"/>
        <v>0</v>
      </c>
      <c r="CY10" s="17">
        <f t="shared" si="319"/>
        <v>0</v>
      </c>
      <c r="CZ10" s="17">
        <f t="shared" si="319"/>
        <v>0</v>
      </c>
      <c r="DA10" s="17">
        <f t="shared" si="319"/>
        <v>0</v>
      </c>
      <c r="DB10" s="17">
        <f t="shared" si="319"/>
        <v>0</v>
      </c>
      <c r="DC10" s="17">
        <f t="shared" si="319"/>
        <v>0</v>
      </c>
      <c r="DD10" s="17">
        <f t="shared" si="319"/>
        <v>0</v>
      </c>
      <c r="DE10" s="319">
        <f t="shared" si="320"/>
        <v>0</v>
      </c>
      <c r="DF10" s="17">
        <f t="shared" si="321"/>
        <v>0</v>
      </c>
      <c r="DG10" s="17">
        <f t="shared" si="321"/>
        <v>0</v>
      </c>
      <c r="DH10" s="17">
        <f t="shared" si="321"/>
        <v>0</v>
      </c>
      <c r="DI10" s="17">
        <f t="shared" si="321"/>
        <v>0</v>
      </c>
      <c r="DJ10" s="17">
        <f t="shared" si="321"/>
        <v>0</v>
      </c>
      <c r="DK10" s="17">
        <f t="shared" si="321"/>
        <v>0</v>
      </c>
      <c r="DL10" s="17">
        <f t="shared" si="321"/>
        <v>0</v>
      </c>
      <c r="DM10" s="17">
        <f t="shared" si="321"/>
        <v>0</v>
      </c>
      <c r="DN10" s="17">
        <f t="shared" si="321"/>
        <v>0</v>
      </c>
      <c r="DO10" s="17">
        <f t="shared" si="321"/>
        <v>0</v>
      </c>
      <c r="DP10" s="17">
        <f t="shared" si="321"/>
        <v>0</v>
      </c>
      <c r="DQ10" s="17">
        <f t="shared" si="321"/>
        <v>0</v>
      </c>
      <c r="DR10" s="319">
        <f t="shared" si="322"/>
        <v>0</v>
      </c>
      <c r="DS10" s="17">
        <f t="shared" si="323"/>
        <v>0</v>
      </c>
      <c r="DT10" s="17">
        <f t="shared" si="323"/>
        <v>0</v>
      </c>
      <c r="DU10" s="17">
        <f t="shared" si="323"/>
        <v>0</v>
      </c>
      <c r="DV10" s="17">
        <f t="shared" si="323"/>
        <v>0</v>
      </c>
      <c r="DW10" s="17">
        <f t="shared" si="323"/>
        <v>0</v>
      </c>
      <c r="DX10" s="17">
        <f t="shared" si="323"/>
        <v>0</v>
      </c>
      <c r="DY10" s="17">
        <f t="shared" si="323"/>
        <v>0</v>
      </c>
      <c r="DZ10" s="17">
        <f t="shared" si="323"/>
        <v>0</v>
      </c>
      <c r="EA10" s="17">
        <f t="shared" si="323"/>
        <v>0</v>
      </c>
      <c r="EB10" s="17">
        <f t="shared" si="323"/>
        <v>0</v>
      </c>
      <c r="EC10" s="17">
        <f t="shared" si="323"/>
        <v>0</v>
      </c>
      <c r="ED10" s="17">
        <f t="shared" si="323"/>
        <v>0</v>
      </c>
      <c r="EE10" s="391">
        <f t="shared" si="324"/>
        <v>0</v>
      </c>
    </row>
    <row r="11" spans="1:149" x14ac:dyDescent="0.2">
      <c r="A11" s="12" t="s">
        <v>81</v>
      </c>
      <c r="B11" s="37">
        <f>+B9*0.04</f>
        <v>0</v>
      </c>
      <c r="D11" s="9" t="s">
        <v>20</v>
      </c>
      <c r="F11" s="17">
        <f t="shared" si="305"/>
        <v>0</v>
      </c>
      <c r="G11" s="17">
        <f t="shared" si="305"/>
        <v>0</v>
      </c>
      <c r="H11" s="17">
        <f t="shared" si="305"/>
        <v>0</v>
      </c>
      <c r="I11" s="17">
        <f t="shared" si="305"/>
        <v>0</v>
      </c>
      <c r="J11" s="17">
        <f t="shared" si="305"/>
        <v>0</v>
      </c>
      <c r="K11" s="17">
        <f t="shared" si="305"/>
        <v>0</v>
      </c>
      <c r="L11" s="17">
        <f t="shared" si="305"/>
        <v>0</v>
      </c>
      <c r="M11" s="17">
        <f t="shared" si="305"/>
        <v>0</v>
      </c>
      <c r="N11" s="17">
        <f t="shared" si="305"/>
        <v>0</v>
      </c>
      <c r="O11" s="17">
        <f t="shared" si="305"/>
        <v>0</v>
      </c>
      <c r="P11" s="17">
        <f t="shared" si="305"/>
        <v>0</v>
      </c>
      <c r="Q11" s="17">
        <f t="shared" si="305"/>
        <v>0</v>
      </c>
      <c r="R11" s="319">
        <f t="shared" si="306"/>
        <v>0</v>
      </c>
      <c r="S11" s="17">
        <f t="shared" si="307"/>
        <v>0</v>
      </c>
      <c r="T11" s="17">
        <f t="shared" si="307"/>
        <v>0</v>
      </c>
      <c r="U11" s="17">
        <f t="shared" si="307"/>
        <v>0</v>
      </c>
      <c r="V11" s="17">
        <f t="shared" si="307"/>
        <v>0</v>
      </c>
      <c r="W11" s="17">
        <f t="shared" si="307"/>
        <v>0</v>
      </c>
      <c r="X11" s="17">
        <f t="shared" si="307"/>
        <v>0</v>
      </c>
      <c r="Y11" s="17">
        <f t="shared" si="307"/>
        <v>0</v>
      </c>
      <c r="Z11" s="17">
        <f t="shared" si="307"/>
        <v>0</v>
      </c>
      <c r="AA11" s="17">
        <f t="shared" si="307"/>
        <v>0</v>
      </c>
      <c r="AB11" s="17">
        <f t="shared" si="307"/>
        <v>0</v>
      </c>
      <c r="AC11" s="17">
        <f t="shared" si="307"/>
        <v>0</v>
      </c>
      <c r="AD11" s="17">
        <f t="shared" si="307"/>
        <v>0</v>
      </c>
      <c r="AE11" s="319">
        <f t="shared" si="308"/>
        <v>0</v>
      </c>
      <c r="AF11" s="17">
        <f t="shared" si="309"/>
        <v>0</v>
      </c>
      <c r="AG11" s="17">
        <f t="shared" si="309"/>
        <v>0</v>
      </c>
      <c r="AH11" s="17">
        <f t="shared" si="309"/>
        <v>0</v>
      </c>
      <c r="AI11" s="17">
        <f t="shared" si="309"/>
        <v>0</v>
      </c>
      <c r="AJ11" s="17">
        <f t="shared" si="309"/>
        <v>0</v>
      </c>
      <c r="AK11" s="17">
        <f t="shared" si="309"/>
        <v>0</v>
      </c>
      <c r="AL11" s="17">
        <f t="shared" si="309"/>
        <v>0</v>
      </c>
      <c r="AM11" s="17">
        <f t="shared" si="309"/>
        <v>0</v>
      </c>
      <c r="AN11" s="17">
        <f t="shared" si="309"/>
        <v>0</v>
      </c>
      <c r="AO11" s="17">
        <f t="shared" si="309"/>
        <v>0</v>
      </c>
      <c r="AP11" s="17">
        <f t="shared" si="309"/>
        <v>0</v>
      </c>
      <c r="AQ11" s="17">
        <f t="shared" si="309"/>
        <v>0</v>
      </c>
      <c r="AR11" s="319">
        <f t="shared" si="310"/>
        <v>0</v>
      </c>
      <c r="AS11" s="17">
        <f t="shared" si="311"/>
        <v>0</v>
      </c>
      <c r="AT11" s="17">
        <f t="shared" si="311"/>
        <v>0</v>
      </c>
      <c r="AU11" s="17">
        <f t="shared" si="311"/>
        <v>0</v>
      </c>
      <c r="AV11" s="17">
        <f t="shared" si="311"/>
        <v>0</v>
      </c>
      <c r="AW11" s="17">
        <f t="shared" si="311"/>
        <v>0</v>
      </c>
      <c r="AX11" s="17">
        <f t="shared" si="311"/>
        <v>0</v>
      </c>
      <c r="AY11" s="17">
        <f t="shared" si="311"/>
        <v>0</v>
      </c>
      <c r="AZ11" s="17">
        <f t="shared" si="311"/>
        <v>0</v>
      </c>
      <c r="BA11" s="17">
        <f t="shared" si="311"/>
        <v>0</v>
      </c>
      <c r="BB11" s="17">
        <f t="shared" si="311"/>
        <v>0</v>
      </c>
      <c r="BC11" s="17">
        <f t="shared" si="311"/>
        <v>0</v>
      </c>
      <c r="BD11" s="17">
        <f t="shared" si="311"/>
        <v>0</v>
      </c>
      <c r="BE11" s="319">
        <f t="shared" si="312"/>
        <v>0</v>
      </c>
      <c r="BF11" s="17">
        <f t="shared" si="313"/>
        <v>0</v>
      </c>
      <c r="BG11" s="17">
        <f t="shared" si="313"/>
        <v>0</v>
      </c>
      <c r="BH11" s="17">
        <f t="shared" si="313"/>
        <v>0</v>
      </c>
      <c r="BI11" s="17">
        <f t="shared" si="313"/>
        <v>0</v>
      </c>
      <c r="BJ11" s="17">
        <f t="shared" si="313"/>
        <v>0</v>
      </c>
      <c r="BK11" s="17">
        <f t="shared" si="313"/>
        <v>0</v>
      </c>
      <c r="BL11" s="17">
        <f t="shared" si="313"/>
        <v>0</v>
      </c>
      <c r="BM11" s="17">
        <f t="shared" si="313"/>
        <v>0</v>
      </c>
      <c r="BN11" s="17">
        <f t="shared" si="313"/>
        <v>0</v>
      </c>
      <c r="BO11" s="17">
        <f t="shared" si="313"/>
        <v>0</v>
      </c>
      <c r="BP11" s="17">
        <f t="shared" si="313"/>
        <v>0</v>
      </c>
      <c r="BQ11" s="17">
        <f t="shared" si="313"/>
        <v>0</v>
      </c>
      <c r="BR11" s="319">
        <f t="shared" si="314"/>
        <v>0</v>
      </c>
      <c r="BS11" s="17">
        <f t="shared" si="315"/>
        <v>0</v>
      </c>
      <c r="BT11" s="17">
        <f t="shared" si="315"/>
        <v>0</v>
      </c>
      <c r="BU11" s="17">
        <f t="shared" si="315"/>
        <v>0</v>
      </c>
      <c r="BV11" s="17">
        <f t="shared" si="315"/>
        <v>0</v>
      </c>
      <c r="BW11" s="17">
        <f t="shared" si="315"/>
        <v>0</v>
      </c>
      <c r="BX11" s="17">
        <f t="shared" si="315"/>
        <v>0</v>
      </c>
      <c r="BY11" s="17">
        <f t="shared" si="315"/>
        <v>0</v>
      </c>
      <c r="BZ11" s="17">
        <f t="shared" si="315"/>
        <v>0</v>
      </c>
      <c r="CA11" s="17">
        <f t="shared" si="315"/>
        <v>0</v>
      </c>
      <c r="CB11" s="17">
        <f t="shared" si="315"/>
        <v>0</v>
      </c>
      <c r="CC11" s="17">
        <f t="shared" si="315"/>
        <v>0</v>
      </c>
      <c r="CD11" s="17">
        <f t="shared" si="315"/>
        <v>0</v>
      </c>
      <c r="CE11" s="319">
        <f t="shared" si="316"/>
        <v>0</v>
      </c>
      <c r="CF11" s="17">
        <f t="shared" si="317"/>
        <v>0</v>
      </c>
      <c r="CG11" s="17">
        <f t="shared" si="317"/>
        <v>0</v>
      </c>
      <c r="CH11" s="17">
        <f t="shared" si="317"/>
        <v>0</v>
      </c>
      <c r="CI11" s="17">
        <f t="shared" si="317"/>
        <v>0</v>
      </c>
      <c r="CJ11" s="17">
        <f t="shared" si="317"/>
        <v>0</v>
      </c>
      <c r="CK11" s="17">
        <f t="shared" si="317"/>
        <v>0</v>
      </c>
      <c r="CL11" s="17">
        <f t="shared" si="317"/>
        <v>0</v>
      </c>
      <c r="CM11" s="17">
        <f t="shared" si="317"/>
        <v>0</v>
      </c>
      <c r="CN11" s="17">
        <f t="shared" si="317"/>
        <v>0</v>
      </c>
      <c r="CO11" s="17">
        <f t="shared" si="317"/>
        <v>0</v>
      </c>
      <c r="CP11" s="17">
        <f t="shared" si="317"/>
        <v>0</v>
      </c>
      <c r="CQ11" s="17">
        <f t="shared" si="317"/>
        <v>0</v>
      </c>
      <c r="CR11" s="319">
        <f t="shared" si="318"/>
        <v>0</v>
      </c>
      <c r="CS11" s="17">
        <f t="shared" si="319"/>
        <v>0</v>
      </c>
      <c r="CT11" s="17">
        <f t="shared" si="319"/>
        <v>0</v>
      </c>
      <c r="CU11" s="17">
        <f t="shared" si="319"/>
        <v>0</v>
      </c>
      <c r="CV11" s="17">
        <f t="shared" si="319"/>
        <v>0</v>
      </c>
      <c r="CW11" s="17">
        <f t="shared" si="319"/>
        <v>0</v>
      </c>
      <c r="CX11" s="17">
        <f t="shared" si="319"/>
        <v>0</v>
      </c>
      <c r="CY11" s="17">
        <f t="shared" si="319"/>
        <v>0</v>
      </c>
      <c r="CZ11" s="17">
        <f t="shared" si="319"/>
        <v>0</v>
      </c>
      <c r="DA11" s="17">
        <f t="shared" si="319"/>
        <v>0</v>
      </c>
      <c r="DB11" s="17">
        <f t="shared" si="319"/>
        <v>0</v>
      </c>
      <c r="DC11" s="17">
        <f t="shared" si="319"/>
        <v>0</v>
      </c>
      <c r="DD11" s="17">
        <f t="shared" si="319"/>
        <v>0</v>
      </c>
      <c r="DE11" s="319">
        <f t="shared" si="320"/>
        <v>0</v>
      </c>
      <c r="DF11" s="17">
        <f t="shared" si="321"/>
        <v>0</v>
      </c>
      <c r="DG11" s="17">
        <f t="shared" si="321"/>
        <v>0</v>
      </c>
      <c r="DH11" s="17">
        <f t="shared" si="321"/>
        <v>0</v>
      </c>
      <c r="DI11" s="17">
        <f t="shared" si="321"/>
        <v>0</v>
      </c>
      <c r="DJ11" s="17">
        <f t="shared" si="321"/>
        <v>0</v>
      </c>
      <c r="DK11" s="17">
        <f t="shared" si="321"/>
        <v>0</v>
      </c>
      <c r="DL11" s="17">
        <f t="shared" si="321"/>
        <v>0</v>
      </c>
      <c r="DM11" s="17">
        <f t="shared" si="321"/>
        <v>0</v>
      </c>
      <c r="DN11" s="17">
        <f t="shared" si="321"/>
        <v>0</v>
      </c>
      <c r="DO11" s="17">
        <f t="shared" si="321"/>
        <v>0</v>
      </c>
      <c r="DP11" s="17">
        <f t="shared" si="321"/>
        <v>0</v>
      </c>
      <c r="DQ11" s="17">
        <f t="shared" si="321"/>
        <v>0</v>
      </c>
      <c r="DR11" s="319">
        <f t="shared" si="322"/>
        <v>0</v>
      </c>
      <c r="DS11" s="17">
        <f t="shared" si="323"/>
        <v>0</v>
      </c>
      <c r="DT11" s="17">
        <f t="shared" si="323"/>
        <v>0</v>
      </c>
      <c r="DU11" s="17">
        <f t="shared" si="323"/>
        <v>0</v>
      </c>
      <c r="DV11" s="17">
        <f t="shared" si="323"/>
        <v>0</v>
      </c>
      <c r="DW11" s="17">
        <f t="shared" si="323"/>
        <v>0</v>
      </c>
      <c r="DX11" s="17">
        <f t="shared" si="323"/>
        <v>0</v>
      </c>
      <c r="DY11" s="17">
        <f t="shared" si="323"/>
        <v>0</v>
      </c>
      <c r="DZ11" s="17">
        <f t="shared" si="323"/>
        <v>0</v>
      </c>
      <c r="EA11" s="17">
        <f t="shared" si="323"/>
        <v>0</v>
      </c>
      <c r="EB11" s="17">
        <f t="shared" si="323"/>
        <v>0</v>
      </c>
      <c r="EC11" s="17">
        <f t="shared" si="323"/>
        <v>0</v>
      </c>
      <c r="ED11" s="17">
        <f t="shared" si="323"/>
        <v>0</v>
      </c>
      <c r="EE11" s="391">
        <f t="shared" si="324"/>
        <v>0</v>
      </c>
    </row>
    <row r="12" spans="1:149" x14ac:dyDescent="0.2">
      <c r="A12" s="12" t="s">
        <v>83</v>
      </c>
      <c r="B12" s="37"/>
      <c r="D12" s="9" t="s">
        <v>84</v>
      </c>
      <c r="F12" s="17">
        <f t="shared" si="305"/>
        <v>0</v>
      </c>
      <c r="G12" s="17">
        <f t="shared" si="305"/>
        <v>0</v>
      </c>
      <c r="H12" s="17">
        <f t="shared" si="305"/>
        <v>0</v>
      </c>
      <c r="I12" s="17">
        <f t="shared" si="305"/>
        <v>0</v>
      </c>
      <c r="J12" s="17">
        <f t="shared" si="305"/>
        <v>0</v>
      </c>
      <c r="K12" s="17">
        <f t="shared" si="305"/>
        <v>0</v>
      </c>
      <c r="L12" s="17">
        <f t="shared" si="305"/>
        <v>0</v>
      </c>
      <c r="M12" s="17">
        <f t="shared" si="305"/>
        <v>0</v>
      </c>
      <c r="N12" s="17">
        <f t="shared" si="305"/>
        <v>0</v>
      </c>
      <c r="O12" s="17">
        <f t="shared" si="305"/>
        <v>0</v>
      </c>
      <c r="P12" s="17">
        <f t="shared" si="305"/>
        <v>0</v>
      </c>
      <c r="Q12" s="17">
        <f t="shared" si="305"/>
        <v>0</v>
      </c>
      <c r="R12" s="319">
        <f t="shared" si="306"/>
        <v>0</v>
      </c>
      <c r="S12" s="17">
        <f t="shared" si="307"/>
        <v>0</v>
      </c>
      <c r="T12" s="17">
        <f t="shared" si="307"/>
        <v>0</v>
      </c>
      <c r="U12" s="17">
        <f t="shared" si="307"/>
        <v>0</v>
      </c>
      <c r="V12" s="17">
        <f t="shared" si="307"/>
        <v>0</v>
      </c>
      <c r="W12" s="17">
        <f t="shared" si="307"/>
        <v>0</v>
      </c>
      <c r="X12" s="17">
        <f t="shared" si="307"/>
        <v>0</v>
      </c>
      <c r="Y12" s="17">
        <f t="shared" si="307"/>
        <v>0</v>
      </c>
      <c r="Z12" s="17">
        <f t="shared" si="307"/>
        <v>0</v>
      </c>
      <c r="AA12" s="17">
        <f t="shared" si="307"/>
        <v>0</v>
      </c>
      <c r="AB12" s="17">
        <f t="shared" si="307"/>
        <v>0</v>
      </c>
      <c r="AC12" s="17">
        <f t="shared" si="307"/>
        <v>0</v>
      </c>
      <c r="AD12" s="17">
        <f t="shared" si="307"/>
        <v>0</v>
      </c>
      <c r="AE12" s="319">
        <f t="shared" si="308"/>
        <v>0</v>
      </c>
      <c r="AF12" s="17">
        <f t="shared" si="309"/>
        <v>0</v>
      </c>
      <c r="AG12" s="17">
        <f t="shared" si="309"/>
        <v>0</v>
      </c>
      <c r="AH12" s="17">
        <f t="shared" si="309"/>
        <v>0</v>
      </c>
      <c r="AI12" s="17">
        <f t="shared" si="309"/>
        <v>0</v>
      </c>
      <c r="AJ12" s="17">
        <f t="shared" si="309"/>
        <v>0</v>
      </c>
      <c r="AK12" s="17">
        <f t="shared" si="309"/>
        <v>0</v>
      </c>
      <c r="AL12" s="17">
        <f t="shared" si="309"/>
        <v>0</v>
      </c>
      <c r="AM12" s="17">
        <f t="shared" si="309"/>
        <v>0</v>
      </c>
      <c r="AN12" s="17">
        <f t="shared" si="309"/>
        <v>0</v>
      </c>
      <c r="AO12" s="17">
        <f t="shared" si="309"/>
        <v>0</v>
      </c>
      <c r="AP12" s="17">
        <f t="shared" si="309"/>
        <v>0</v>
      </c>
      <c r="AQ12" s="17">
        <f t="shared" si="309"/>
        <v>0</v>
      </c>
      <c r="AR12" s="319">
        <f t="shared" si="310"/>
        <v>0</v>
      </c>
      <c r="AS12" s="17">
        <f t="shared" si="311"/>
        <v>0</v>
      </c>
      <c r="AT12" s="17">
        <f t="shared" si="311"/>
        <v>0</v>
      </c>
      <c r="AU12" s="17">
        <f t="shared" si="311"/>
        <v>0</v>
      </c>
      <c r="AV12" s="17">
        <f t="shared" si="311"/>
        <v>0</v>
      </c>
      <c r="AW12" s="17">
        <f t="shared" si="311"/>
        <v>0</v>
      </c>
      <c r="AX12" s="17">
        <f t="shared" si="311"/>
        <v>0</v>
      </c>
      <c r="AY12" s="17">
        <f t="shared" si="311"/>
        <v>0</v>
      </c>
      <c r="AZ12" s="17">
        <f t="shared" si="311"/>
        <v>0</v>
      </c>
      <c r="BA12" s="17">
        <f t="shared" si="311"/>
        <v>0</v>
      </c>
      <c r="BB12" s="17">
        <f t="shared" si="311"/>
        <v>0</v>
      </c>
      <c r="BC12" s="17">
        <f t="shared" si="311"/>
        <v>0</v>
      </c>
      <c r="BD12" s="17">
        <f t="shared" si="311"/>
        <v>0</v>
      </c>
      <c r="BE12" s="319">
        <f t="shared" si="312"/>
        <v>0</v>
      </c>
      <c r="BF12" s="17">
        <f t="shared" si="313"/>
        <v>0</v>
      </c>
      <c r="BG12" s="17">
        <f t="shared" si="313"/>
        <v>0</v>
      </c>
      <c r="BH12" s="17">
        <f t="shared" si="313"/>
        <v>0</v>
      </c>
      <c r="BI12" s="17">
        <f t="shared" si="313"/>
        <v>0</v>
      </c>
      <c r="BJ12" s="17">
        <f t="shared" si="313"/>
        <v>0</v>
      </c>
      <c r="BK12" s="17">
        <f t="shared" si="313"/>
        <v>0</v>
      </c>
      <c r="BL12" s="17">
        <f t="shared" si="313"/>
        <v>0</v>
      </c>
      <c r="BM12" s="17">
        <f t="shared" si="313"/>
        <v>0</v>
      </c>
      <c r="BN12" s="17">
        <f t="shared" si="313"/>
        <v>0</v>
      </c>
      <c r="BO12" s="17">
        <f t="shared" si="313"/>
        <v>0</v>
      </c>
      <c r="BP12" s="17">
        <f t="shared" si="313"/>
        <v>0</v>
      </c>
      <c r="BQ12" s="17">
        <f t="shared" si="313"/>
        <v>0</v>
      </c>
      <c r="BR12" s="319">
        <f t="shared" si="314"/>
        <v>0</v>
      </c>
      <c r="BS12" s="17">
        <f t="shared" si="315"/>
        <v>0</v>
      </c>
      <c r="BT12" s="17">
        <f t="shared" si="315"/>
        <v>0</v>
      </c>
      <c r="BU12" s="17">
        <f t="shared" si="315"/>
        <v>0</v>
      </c>
      <c r="BV12" s="17">
        <f t="shared" si="315"/>
        <v>0</v>
      </c>
      <c r="BW12" s="17">
        <f t="shared" si="315"/>
        <v>0</v>
      </c>
      <c r="BX12" s="17">
        <f t="shared" si="315"/>
        <v>0</v>
      </c>
      <c r="BY12" s="17">
        <f t="shared" si="315"/>
        <v>0</v>
      </c>
      <c r="BZ12" s="17">
        <f t="shared" si="315"/>
        <v>0</v>
      </c>
      <c r="CA12" s="17">
        <f t="shared" si="315"/>
        <v>0</v>
      </c>
      <c r="CB12" s="17">
        <f t="shared" si="315"/>
        <v>0</v>
      </c>
      <c r="CC12" s="17">
        <f t="shared" si="315"/>
        <v>0</v>
      </c>
      <c r="CD12" s="17">
        <f t="shared" si="315"/>
        <v>0</v>
      </c>
      <c r="CE12" s="319">
        <f t="shared" si="316"/>
        <v>0</v>
      </c>
      <c r="CF12" s="17">
        <f t="shared" si="317"/>
        <v>0</v>
      </c>
      <c r="CG12" s="17">
        <f t="shared" si="317"/>
        <v>0</v>
      </c>
      <c r="CH12" s="17">
        <f t="shared" si="317"/>
        <v>0</v>
      </c>
      <c r="CI12" s="17">
        <f t="shared" si="317"/>
        <v>0</v>
      </c>
      <c r="CJ12" s="17">
        <f t="shared" si="317"/>
        <v>0</v>
      </c>
      <c r="CK12" s="17">
        <f t="shared" si="317"/>
        <v>0</v>
      </c>
      <c r="CL12" s="17">
        <f t="shared" si="317"/>
        <v>0</v>
      </c>
      <c r="CM12" s="17">
        <f t="shared" si="317"/>
        <v>0</v>
      </c>
      <c r="CN12" s="17">
        <f t="shared" si="317"/>
        <v>0</v>
      </c>
      <c r="CO12" s="17">
        <f t="shared" si="317"/>
        <v>0</v>
      </c>
      <c r="CP12" s="17">
        <f t="shared" si="317"/>
        <v>0</v>
      </c>
      <c r="CQ12" s="17">
        <f t="shared" si="317"/>
        <v>0</v>
      </c>
      <c r="CR12" s="319">
        <f t="shared" si="318"/>
        <v>0</v>
      </c>
      <c r="CS12" s="17">
        <f t="shared" si="319"/>
        <v>0</v>
      </c>
      <c r="CT12" s="17">
        <f t="shared" si="319"/>
        <v>0</v>
      </c>
      <c r="CU12" s="17">
        <f t="shared" si="319"/>
        <v>0</v>
      </c>
      <c r="CV12" s="17">
        <f t="shared" si="319"/>
        <v>0</v>
      </c>
      <c r="CW12" s="17">
        <f t="shared" si="319"/>
        <v>0</v>
      </c>
      <c r="CX12" s="17">
        <f t="shared" si="319"/>
        <v>0</v>
      </c>
      <c r="CY12" s="17">
        <f t="shared" si="319"/>
        <v>0</v>
      </c>
      <c r="CZ12" s="17">
        <f t="shared" si="319"/>
        <v>0</v>
      </c>
      <c r="DA12" s="17">
        <f t="shared" si="319"/>
        <v>0</v>
      </c>
      <c r="DB12" s="17">
        <f t="shared" si="319"/>
        <v>0</v>
      </c>
      <c r="DC12" s="17">
        <f t="shared" si="319"/>
        <v>0</v>
      </c>
      <c r="DD12" s="17">
        <f t="shared" si="319"/>
        <v>0</v>
      </c>
      <c r="DE12" s="319">
        <f t="shared" si="320"/>
        <v>0</v>
      </c>
      <c r="DF12" s="17">
        <f t="shared" si="321"/>
        <v>0</v>
      </c>
      <c r="DG12" s="17">
        <f t="shared" si="321"/>
        <v>0</v>
      </c>
      <c r="DH12" s="17">
        <f t="shared" si="321"/>
        <v>0</v>
      </c>
      <c r="DI12" s="17">
        <f t="shared" si="321"/>
        <v>0</v>
      </c>
      <c r="DJ12" s="17">
        <f t="shared" si="321"/>
        <v>0</v>
      </c>
      <c r="DK12" s="17">
        <f t="shared" si="321"/>
        <v>0</v>
      </c>
      <c r="DL12" s="17">
        <f t="shared" si="321"/>
        <v>0</v>
      </c>
      <c r="DM12" s="17">
        <f t="shared" si="321"/>
        <v>0</v>
      </c>
      <c r="DN12" s="17">
        <f t="shared" si="321"/>
        <v>0</v>
      </c>
      <c r="DO12" s="17">
        <f t="shared" si="321"/>
        <v>0</v>
      </c>
      <c r="DP12" s="17">
        <f t="shared" si="321"/>
        <v>0</v>
      </c>
      <c r="DQ12" s="17">
        <f t="shared" si="321"/>
        <v>0</v>
      </c>
      <c r="DR12" s="319">
        <f t="shared" si="322"/>
        <v>0</v>
      </c>
      <c r="DS12" s="17">
        <f t="shared" si="323"/>
        <v>0</v>
      </c>
      <c r="DT12" s="17">
        <f t="shared" si="323"/>
        <v>0</v>
      </c>
      <c r="DU12" s="17">
        <f t="shared" si="323"/>
        <v>0</v>
      </c>
      <c r="DV12" s="17">
        <f t="shared" si="323"/>
        <v>0</v>
      </c>
      <c r="DW12" s="17">
        <f t="shared" si="323"/>
        <v>0</v>
      </c>
      <c r="DX12" s="17">
        <f t="shared" si="323"/>
        <v>0</v>
      </c>
      <c r="DY12" s="17">
        <f t="shared" si="323"/>
        <v>0</v>
      </c>
      <c r="DZ12" s="17">
        <f t="shared" si="323"/>
        <v>0</v>
      </c>
      <c r="EA12" s="17">
        <f t="shared" si="323"/>
        <v>0</v>
      </c>
      <c r="EB12" s="17">
        <f t="shared" si="323"/>
        <v>0</v>
      </c>
      <c r="EC12" s="17">
        <f t="shared" si="323"/>
        <v>0</v>
      </c>
      <c r="ED12" s="17">
        <f t="shared" si="323"/>
        <v>0</v>
      </c>
      <c r="EE12" s="391">
        <f t="shared" si="324"/>
        <v>0</v>
      </c>
    </row>
    <row r="13" spans="1:149" x14ac:dyDescent="0.2">
      <c r="A13" s="12" t="s">
        <v>11</v>
      </c>
      <c r="B13" s="37"/>
      <c r="D13" s="9" t="s">
        <v>21</v>
      </c>
      <c r="F13" s="17">
        <f t="shared" si="305"/>
        <v>0</v>
      </c>
      <c r="G13" s="17">
        <f t="shared" si="305"/>
        <v>0</v>
      </c>
      <c r="H13" s="17">
        <f t="shared" si="305"/>
        <v>0</v>
      </c>
      <c r="I13" s="17">
        <f t="shared" si="305"/>
        <v>0</v>
      </c>
      <c r="J13" s="17">
        <f t="shared" si="305"/>
        <v>0</v>
      </c>
      <c r="K13" s="17">
        <f t="shared" si="305"/>
        <v>0</v>
      </c>
      <c r="L13" s="17">
        <f t="shared" si="305"/>
        <v>0</v>
      </c>
      <c r="M13" s="17">
        <f t="shared" si="305"/>
        <v>0</v>
      </c>
      <c r="N13" s="17">
        <f t="shared" si="305"/>
        <v>0</v>
      </c>
      <c r="O13" s="17">
        <f t="shared" si="305"/>
        <v>0</v>
      </c>
      <c r="P13" s="17">
        <f t="shared" si="305"/>
        <v>0</v>
      </c>
      <c r="Q13" s="17">
        <f t="shared" si="305"/>
        <v>0</v>
      </c>
      <c r="R13" s="319">
        <f t="shared" si="306"/>
        <v>0</v>
      </c>
      <c r="S13" s="17">
        <f t="shared" si="307"/>
        <v>0</v>
      </c>
      <c r="T13" s="17">
        <f t="shared" si="307"/>
        <v>0</v>
      </c>
      <c r="U13" s="17">
        <f t="shared" si="307"/>
        <v>0</v>
      </c>
      <c r="V13" s="17">
        <f t="shared" si="307"/>
        <v>0</v>
      </c>
      <c r="W13" s="17">
        <f t="shared" si="307"/>
        <v>0</v>
      </c>
      <c r="X13" s="17">
        <f t="shared" si="307"/>
        <v>0</v>
      </c>
      <c r="Y13" s="17">
        <f t="shared" si="307"/>
        <v>0</v>
      </c>
      <c r="Z13" s="17">
        <f t="shared" si="307"/>
        <v>0</v>
      </c>
      <c r="AA13" s="17">
        <f t="shared" si="307"/>
        <v>0</v>
      </c>
      <c r="AB13" s="17">
        <f t="shared" si="307"/>
        <v>0</v>
      </c>
      <c r="AC13" s="17">
        <f t="shared" si="307"/>
        <v>0</v>
      </c>
      <c r="AD13" s="17">
        <f t="shared" si="307"/>
        <v>0</v>
      </c>
      <c r="AE13" s="319">
        <f t="shared" si="308"/>
        <v>0</v>
      </c>
      <c r="AF13" s="17">
        <f t="shared" ref="AF13:AG30" si="325">IF(AF$2&gt;=$B$18,$E13,0)</f>
        <v>0</v>
      </c>
      <c r="AG13" s="17">
        <f t="shared" si="325"/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319">
        <f t="shared" si="310"/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319">
        <f t="shared" si="312"/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319">
        <f t="shared" si="314"/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319">
        <f t="shared" si="316"/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319">
        <f t="shared" si="318"/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319">
        <f t="shared" si="320"/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319">
        <f t="shared" si="322"/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391">
        <f t="shared" si="324"/>
        <v>0</v>
      </c>
    </row>
    <row r="14" spans="1:149" x14ac:dyDescent="0.2">
      <c r="A14" s="1"/>
      <c r="D14" s="9" t="s">
        <v>85</v>
      </c>
      <c r="F14" s="17">
        <f t="shared" si="305"/>
        <v>0</v>
      </c>
      <c r="G14" s="17">
        <f t="shared" si="305"/>
        <v>0</v>
      </c>
      <c r="H14" s="17">
        <f t="shared" si="305"/>
        <v>0</v>
      </c>
      <c r="I14" s="17">
        <f t="shared" si="305"/>
        <v>0</v>
      </c>
      <c r="J14" s="17">
        <f t="shared" si="305"/>
        <v>0</v>
      </c>
      <c r="K14" s="17">
        <f t="shared" si="305"/>
        <v>0</v>
      </c>
      <c r="L14" s="17">
        <f t="shared" si="305"/>
        <v>0</v>
      </c>
      <c r="M14" s="17">
        <f t="shared" si="305"/>
        <v>0</v>
      </c>
      <c r="N14" s="17">
        <f t="shared" si="305"/>
        <v>0</v>
      </c>
      <c r="O14" s="17">
        <f t="shared" si="305"/>
        <v>0</v>
      </c>
      <c r="P14" s="17">
        <f t="shared" si="305"/>
        <v>0</v>
      </c>
      <c r="Q14" s="17">
        <f t="shared" si="305"/>
        <v>0</v>
      </c>
      <c r="R14" s="319">
        <f t="shared" si="306"/>
        <v>0</v>
      </c>
      <c r="S14" s="17">
        <f t="shared" si="307"/>
        <v>0</v>
      </c>
      <c r="T14" s="17">
        <f t="shared" si="307"/>
        <v>0</v>
      </c>
      <c r="U14" s="17">
        <f t="shared" si="307"/>
        <v>0</v>
      </c>
      <c r="V14" s="17">
        <f t="shared" si="307"/>
        <v>0</v>
      </c>
      <c r="W14" s="17">
        <f t="shared" si="307"/>
        <v>0</v>
      </c>
      <c r="X14" s="17">
        <f t="shared" si="307"/>
        <v>0</v>
      </c>
      <c r="Y14" s="17">
        <f t="shared" si="307"/>
        <v>0</v>
      </c>
      <c r="Z14" s="17">
        <f t="shared" si="307"/>
        <v>0</v>
      </c>
      <c r="AA14" s="17">
        <f t="shared" si="307"/>
        <v>0</v>
      </c>
      <c r="AB14" s="17">
        <f t="shared" si="307"/>
        <v>0</v>
      </c>
      <c r="AC14" s="17">
        <f t="shared" si="307"/>
        <v>0</v>
      </c>
      <c r="AD14" s="17">
        <f t="shared" si="307"/>
        <v>0</v>
      </c>
      <c r="AE14" s="319">
        <f t="shared" si="308"/>
        <v>0</v>
      </c>
      <c r="AF14" s="17">
        <f t="shared" si="325"/>
        <v>0</v>
      </c>
      <c r="AG14" s="17">
        <f t="shared" si="325"/>
        <v>0</v>
      </c>
      <c r="AH14" s="17">
        <f t="shared" ref="AH14:AQ27" si="326">IF(AH$2&gt;=$B$18,$E14,0)</f>
        <v>0</v>
      </c>
      <c r="AI14" s="17">
        <f t="shared" si="326"/>
        <v>0</v>
      </c>
      <c r="AJ14" s="17">
        <f t="shared" si="326"/>
        <v>0</v>
      </c>
      <c r="AK14" s="17">
        <f t="shared" si="326"/>
        <v>0</v>
      </c>
      <c r="AL14" s="17">
        <f t="shared" si="326"/>
        <v>0</v>
      </c>
      <c r="AM14" s="17">
        <f t="shared" si="326"/>
        <v>0</v>
      </c>
      <c r="AN14" s="17">
        <f t="shared" si="326"/>
        <v>0</v>
      </c>
      <c r="AO14" s="17">
        <f t="shared" si="326"/>
        <v>0</v>
      </c>
      <c r="AP14" s="17">
        <f t="shared" si="326"/>
        <v>0</v>
      </c>
      <c r="AQ14" s="17">
        <f t="shared" si="326"/>
        <v>0</v>
      </c>
      <c r="AR14" s="319">
        <f t="shared" si="310"/>
        <v>0</v>
      </c>
      <c r="AS14" s="17">
        <f t="shared" ref="AS14:BD23" si="327">IF(AS$2&gt;=$B$18,$E14,0)</f>
        <v>0</v>
      </c>
      <c r="AT14" s="17">
        <f t="shared" si="327"/>
        <v>0</v>
      </c>
      <c r="AU14" s="17">
        <f t="shared" si="327"/>
        <v>0</v>
      </c>
      <c r="AV14" s="17">
        <f t="shared" si="327"/>
        <v>0</v>
      </c>
      <c r="AW14" s="17">
        <f t="shared" si="327"/>
        <v>0</v>
      </c>
      <c r="AX14" s="17">
        <f t="shared" si="327"/>
        <v>0</v>
      </c>
      <c r="AY14" s="17">
        <f t="shared" si="327"/>
        <v>0</v>
      </c>
      <c r="AZ14" s="17">
        <f t="shared" si="327"/>
        <v>0</v>
      </c>
      <c r="BA14" s="17">
        <f t="shared" si="327"/>
        <v>0</v>
      </c>
      <c r="BB14" s="17">
        <f t="shared" si="327"/>
        <v>0</v>
      </c>
      <c r="BC14" s="17">
        <f t="shared" si="327"/>
        <v>0</v>
      </c>
      <c r="BD14" s="17">
        <f t="shared" si="327"/>
        <v>0</v>
      </c>
      <c r="BE14" s="319">
        <f t="shared" si="312"/>
        <v>0</v>
      </c>
      <c r="BF14" s="17">
        <f t="shared" ref="BF14:BQ23" si="328">IF(BF$2&gt;=$B$18,$E14,0)</f>
        <v>0</v>
      </c>
      <c r="BG14" s="17">
        <f t="shared" si="328"/>
        <v>0</v>
      </c>
      <c r="BH14" s="17">
        <f t="shared" si="328"/>
        <v>0</v>
      </c>
      <c r="BI14" s="17">
        <f t="shared" si="328"/>
        <v>0</v>
      </c>
      <c r="BJ14" s="17">
        <f t="shared" si="328"/>
        <v>0</v>
      </c>
      <c r="BK14" s="17">
        <f t="shared" si="328"/>
        <v>0</v>
      </c>
      <c r="BL14" s="17">
        <f t="shared" si="328"/>
        <v>0</v>
      </c>
      <c r="BM14" s="17">
        <f t="shared" si="328"/>
        <v>0</v>
      </c>
      <c r="BN14" s="17">
        <f t="shared" si="328"/>
        <v>0</v>
      </c>
      <c r="BO14" s="17">
        <f t="shared" si="328"/>
        <v>0</v>
      </c>
      <c r="BP14" s="17">
        <f t="shared" si="328"/>
        <v>0</v>
      </c>
      <c r="BQ14" s="17">
        <f t="shared" si="328"/>
        <v>0</v>
      </c>
      <c r="BR14" s="319">
        <f t="shared" si="314"/>
        <v>0</v>
      </c>
      <c r="BS14" s="17">
        <f t="shared" ref="BS14:CD23" si="329">IF(BS$2&gt;=$B$18,$E14,0)</f>
        <v>0</v>
      </c>
      <c r="BT14" s="17">
        <f t="shared" si="329"/>
        <v>0</v>
      </c>
      <c r="BU14" s="17">
        <f t="shared" si="329"/>
        <v>0</v>
      </c>
      <c r="BV14" s="17">
        <f t="shared" si="329"/>
        <v>0</v>
      </c>
      <c r="BW14" s="17">
        <f t="shared" si="329"/>
        <v>0</v>
      </c>
      <c r="BX14" s="17">
        <f t="shared" si="329"/>
        <v>0</v>
      </c>
      <c r="BY14" s="17">
        <f t="shared" si="329"/>
        <v>0</v>
      </c>
      <c r="BZ14" s="17">
        <f t="shared" si="329"/>
        <v>0</v>
      </c>
      <c r="CA14" s="17">
        <f t="shared" si="329"/>
        <v>0</v>
      </c>
      <c r="CB14" s="17">
        <f t="shared" si="329"/>
        <v>0</v>
      </c>
      <c r="CC14" s="17">
        <f t="shared" si="329"/>
        <v>0</v>
      </c>
      <c r="CD14" s="17">
        <f t="shared" si="329"/>
        <v>0</v>
      </c>
      <c r="CE14" s="319">
        <f t="shared" si="316"/>
        <v>0</v>
      </c>
      <c r="CF14" s="17">
        <f t="shared" ref="CF14:CQ23" si="330">IF(CF$2&gt;=$B$18,$E14,0)</f>
        <v>0</v>
      </c>
      <c r="CG14" s="17">
        <f t="shared" si="330"/>
        <v>0</v>
      </c>
      <c r="CH14" s="17">
        <f t="shared" si="330"/>
        <v>0</v>
      </c>
      <c r="CI14" s="17">
        <f t="shared" si="330"/>
        <v>0</v>
      </c>
      <c r="CJ14" s="17">
        <f t="shared" si="330"/>
        <v>0</v>
      </c>
      <c r="CK14" s="17">
        <f t="shared" si="330"/>
        <v>0</v>
      </c>
      <c r="CL14" s="17">
        <f t="shared" si="330"/>
        <v>0</v>
      </c>
      <c r="CM14" s="17">
        <f t="shared" si="330"/>
        <v>0</v>
      </c>
      <c r="CN14" s="17">
        <f t="shared" si="330"/>
        <v>0</v>
      </c>
      <c r="CO14" s="17">
        <f t="shared" si="330"/>
        <v>0</v>
      </c>
      <c r="CP14" s="17">
        <f t="shared" si="330"/>
        <v>0</v>
      </c>
      <c r="CQ14" s="17">
        <f t="shared" si="330"/>
        <v>0</v>
      </c>
      <c r="CR14" s="319">
        <f t="shared" si="318"/>
        <v>0</v>
      </c>
      <c r="CS14" s="17">
        <f t="shared" ref="CS14:DD23" si="331">IF(CS$2&gt;=$B$18,$E14,0)</f>
        <v>0</v>
      </c>
      <c r="CT14" s="17">
        <f t="shared" si="331"/>
        <v>0</v>
      </c>
      <c r="CU14" s="17">
        <f t="shared" si="331"/>
        <v>0</v>
      </c>
      <c r="CV14" s="17">
        <f t="shared" si="331"/>
        <v>0</v>
      </c>
      <c r="CW14" s="17">
        <f t="shared" si="331"/>
        <v>0</v>
      </c>
      <c r="CX14" s="17">
        <f t="shared" si="331"/>
        <v>0</v>
      </c>
      <c r="CY14" s="17">
        <f t="shared" si="331"/>
        <v>0</v>
      </c>
      <c r="CZ14" s="17">
        <f t="shared" si="331"/>
        <v>0</v>
      </c>
      <c r="DA14" s="17">
        <f t="shared" si="331"/>
        <v>0</v>
      </c>
      <c r="DB14" s="17">
        <f t="shared" si="331"/>
        <v>0</v>
      </c>
      <c r="DC14" s="17">
        <f t="shared" si="331"/>
        <v>0</v>
      </c>
      <c r="DD14" s="17">
        <f t="shared" si="331"/>
        <v>0</v>
      </c>
      <c r="DE14" s="319">
        <f t="shared" si="320"/>
        <v>0</v>
      </c>
      <c r="DF14" s="17">
        <f t="shared" ref="DF14:DQ23" si="332">IF(DF$2&gt;=$B$18,$E14,0)</f>
        <v>0</v>
      </c>
      <c r="DG14" s="17">
        <f t="shared" si="332"/>
        <v>0</v>
      </c>
      <c r="DH14" s="17">
        <f t="shared" si="332"/>
        <v>0</v>
      </c>
      <c r="DI14" s="17">
        <f t="shared" si="332"/>
        <v>0</v>
      </c>
      <c r="DJ14" s="17">
        <f t="shared" si="332"/>
        <v>0</v>
      </c>
      <c r="DK14" s="17">
        <f t="shared" si="332"/>
        <v>0</v>
      </c>
      <c r="DL14" s="17">
        <f t="shared" si="332"/>
        <v>0</v>
      </c>
      <c r="DM14" s="17">
        <f t="shared" si="332"/>
        <v>0</v>
      </c>
      <c r="DN14" s="17">
        <f t="shared" si="332"/>
        <v>0</v>
      </c>
      <c r="DO14" s="17">
        <f t="shared" si="332"/>
        <v>0</v>
      </c>
      <c r="DP14" s="17">
        <f t="shared" si="332"/>
        <v>0</v>
      </c>
      <c r="DQ14" s="17">
        <f t="shared" si="332"/>
        <v>0</v>
      </c>
      <c r="DR14" s="319">
        <f t="shared" si="322"/>
        <v>0</v>
      </c>
      <c r="DS14" s="17">
        <f t="shared" ref="DS14:ED23" si="333">IF(DS$2&gt;=$B$18,$E14,0)</f>
        <v>0</v>
      </c>
      <c r="DT14" s="17">
        <f t="shared" si="333"/>
        <v>0</v>
      </c>
      <c r="DU14" s="17">
        <f t="shared" si="333"/>
        <v>0</v>
      </c>
      <c r="DV14" s="17">
        <f t="shared" si="333"/>
        <v>0</v>
      </c>
      <c r="DW14" s="17">
        <f t="shared" si="333"/>
        <v>0</v>
      </c>
      <c r="DX14" s="17">
        <f t="shared" si="333"/>
        <v>0</v>
      </c>
      <c r="DY14" s="17">
        <f t="shared" si="333"/>
        <v>0</v>
      </c>
      <c r="DZ14" s="17">
        <f t="shared" si="333"/>
        <v>0</v>
      </c>
      <c r="EA14" s="17">
        <f t="shared" si="333"/>
        <v>0</v>
      </c>
      <c r="EB14" s="17">
        <f t="shared" si="333"/>
        <v>0</v>
      </c>
      <c r="EC14" s="17">
        <f t="shared" si="333"/>
        <v>0</v>
      </c>
      <c r="ED14" s="17">
        <f t="shared" si="333"/>
        <v>0</v>
      </c>
      <c r="EE14" s="391">
        <f t="shared" si="324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F15" s="17">
        <f t="shared" si="305"/>
        <v>0</v>
      </c>
      <c r="G15" s="17">
        <f t="shared" si="305"/>
        <v>0</v>
      </c>
      <c r="H15" s="17">
        <f t="shared" si="305"/>
        <v>0</v>
      </c>
      <c r="I15" s="17">
        <f t="shared" si="305"/>
        <v>0</v>
      </c>
      <c r="J15" s="17">
        <f t="shared" si="305"/>
        <v>0</v>
      </c>
      <c r="K15" s="17">
        <f t="shared" si="305"/>
        <v>0</v>
      </c>
      <c r="L15" s="17">
        <f t="shared" si="305"/>
        <v>0</v>
      </c>
      <c r="M15" s="17">
        <f t="shared" si="305"/>
        <v>0</v>
      </c>
      <c r="N15" s="17">
        <f t="shared" si="305"/>
        <v>0</v>
      </c>
      <c r="O15" s="17">
        <f t="shared" si="305"/>
        <v>0</v>
      </c>
      <c r="P15" s="17">
        <f t="shared" si="305"/>
        <v>0</v>
      </c>
      <c r="Q15" s="17">
        <f t="shared" si="305"/>
        <v>0</v>
      </c>
      <c r="R15" s="319">
        <f t="shared" si="306"/>
        <v>0</v>
      </c>
      <c r="S15" s="17">
        <f t="shared" si="307"/>
        <v>0</v>
      </c>
      <c r="T15" s="17">
        <f t="shared" si="307"/>
        <v>0</v>
      </c>
      <c r="U15" s="17">
        <f t="shared" si="307"/>
        <v>0</v>
      </c>
      <c r="V15" s="17">
        <f t="shared" si="307"/>
        <v>0</v>
      </c>
      <c r="W15" s="17">
        <f t="shared" si="307"/>
        <v>0</v>
      </c>
      <c r="X15" s="17">
        <f t="shared" si="307"/>
        <v>0</v>
      </c>
      <c r="Y15" s="17">
        <f t="shared" si="307"/>
        <v>0</v>
      </c>
      <c r="Z15" s="17">
        <f t="shared" si="307"/>
        <v>0</v>
      </c>
      <c r="AA15" s="17">
        <f t="shared" si="307"/>
        <v>0</v>
      </c>
      <c r="AB15" s="17">
        <f t="shared" si="307"/>
        <v>0</v>
      </c>
      <c r="AC15" s="17">
        <f t="shared" si="307"/>
        <v>0</v>
      </c>
      <c r="AD15" s="17">
        <f t="shared" si="307"/>
        <v>0</v>
      </c>
      <c r="AE15" s="319">
        <f t="shared" si="308"/>
        <v>0</v>
      </c>
      <c r="AF15" s="17">
        <f t="shared" si="325"/>
        <v>0</v>
      </c>
      <c r="AG15" s="17">
        <f t="shared" si="325"/>
        <v>0</v>
      </c>
      <c r="AH15" s="17">
        <f t="shared" si="326"/>
        <v>0</v>
      </c>
      <c r="AI15" s="17">
        <f t="shared" si="326"/>
        <v>0</v>
      </c>
      <c r="AJ15" s="17">
        <f t="shared" si="326"/>
        <v>0</v>
      </c>
      <c r="AK15" s="17">
        <f t="shared" si="326"/>
        <v>0</v>
      </c>
      <c r="AL15" s="17">
        <f t="shared" si="326"/>
        <v>0</v>
      </c>
      <c r="AM15" s="17">
        <f t="shared" si="326"/>
        <v>0</v>
      </c>
      <c r="AN15" s="17">
        <f t="shared" si="326"/>
        <v>0</v>
      </c>
      <c r="AO15" s="17">
        <f t="shared" si="326"/>
        <v>0</v>
      </c>
      <c r="AP15" s="17">
        <f t="shared" si="326"/>
        <v>0</v>
      </c>
      <c r="AQ15" s="17">
        <f t="shared" si="326"/>
        <v>0</v>
      </c>
      <c r="AR15" s="319">
        <f t="shared" si="310"/>
        <v>0</v>
      </c>
      <c r="AS15" s="17">
        <f t="shared" si="327"/>
        <v>0</v>
      </c>
      <c r="AT15" s="17">
        <f t="shared" si="327"/>
        <v>0</v>
      </c>
      <c r="AU15" s="17">
        <f t="shared" si="327"/>
        <v>0</v>
      </c>
      <c r="AV15" s="17">
        <f t="shared" si="327"/>
        <v>0</v>
      </c>
      <c r="AW15" s="17">
        <f t="shared" si="327"/>
        <v>0</v>
      </c>
      <c r="AX15" s="17">
        <f t="shared" si="327"/>
        <v>0</v>
      </c>
      <c r="AY15" s="17">
        <f t="shared" si="327"/>
        <v>0</v>
      </c>
      <c r="AZ15" s="17">
        <f t="shared" si="327"/>
        <v>0</v>
      </c>
      <c r="BA15" s="17">
        <f t="shared" si="327"/>
        <v>0</v>
      </c>
      <c r="BB15" s="17">
        <f t="shared" si="327"/>
        <v>0</v>
      </c>
      <c r="BC15" s="17">
        <f t="shared" si="327"/>
        <v>0</v>
      </c>
      <c r="BD15" s="17">
        <f t="shared" si="327"/>
        <v>0</v>
      </c>
      <c r="BE15" s="319">
        <f t="shared" si="312"/>
        <v>0</v>
      </c>
      <c r="BF15" s="17">
        <f t="shared" si="328"/>
        <v>0</v>
      </c>
      <c r="BG15" s="17">
        <f t="shared" si="328"/>
        <v>0</v>
      </c>
      <c r="BH15" s="17">
        <f t="shared" si="328"/>
        <v>0</v>
      </c>
      <c r="BI15" s="17">
        <f t="shared" si="328"/>
        <v>0</v>
      </c>
      <c r="BJ15" s="17">
        <f t="shared" si="328"/>
        <v>0</v>
      </c>
      <c r="BK15" s="17">
        <f t="shared" si="328"/>
        <v>0</v>
      </c>
      <c r="BL15" s="17">
        <f t="shared" si="328"/>
        <v>0</v>
      </c>
      <c r="BM15" s="17">
        <f t="shared" si="328"/>
        <v>0</v>
      </c>
      <c r="BN15" s="17">
        <f t="shared" si="328"/>
        <v>0</v>
      </c>
      <c r="BO15" s="17">
        <f t="shared" si="328"/>
        <v>0</v>
      </c>
      <c r="BP15" s="17">
        <f t="shared" si="328"/>
        <v>0</v>
      </c>
      <c r="BQ15" s="17">
        <f t="shared" si="328"/>
        <v>0</v>
      </c>
      <c r="BR15" s="319">
        <f t="shared" si="314"/>
        <v>0</v>
      </c>
      <c r="BS15" s="17">
        <f t="shared" si="329"/>
        <v>0</v>
      </c>
      <c r="BT15" s="17">
        <f t="shared" si="329"/>
        <v>0</v>
      </c>
      <c r="BU15" s="17">
        <f t="shared" si="329"/>
        <v>0</v>
      </c>
      <c r="BV15" s="17">
        <f t="shared" si="329"/>
        <v>0</v>
      </c>
      <c r="BW15" s="17">
        <f t="shared" si="329"/>
        <v>0</v>
      </c>
      <c r="BX15" s="17">
        <f t="shared" si="329"/>
        <v>0</v>
      </c>
      <c r="BY15" s="17">
        <f t="shared" si="329"/>
        <v>0</v>
      </c>
      <c r="BZ15" s="17">
        <f t="shared" si="329"/>
        <v>0</v>
      </c>
      <c r="CA15" s="17">
        <f t="shared" si="329"/>
        <v>0</v>
      </c>
      <c r="CB15" s="17">
        <f t="shared" si="329"/>
        <v>0</v>
      </c>
      <c r="CC15" s="17">
        <f t="shared" si="329"/>
        <v>0</v>
      </c>
      <c r="CD15" s="17">
        <f t="shared" si="329"/>
        <v>0</v>
      </c>
      <c r="CE15" s="319">
        <f t="shared" si="316"/>
        <v>0</v>
      </c>
      <c r="CF15" s="17">
        <f t="shared" si="330"/>
        <v>0</v>
      </c>
      <c r="CG15" s="17">
        <f t="shared" si="330"/>
        <v>0</v>
      </c>
      <c r="CH15" s="17">
        <f t="shared" si="330"/>
        <v>0</v>
      </c>
      <c r="CI15" s="17">
        <f t="shared" si="330"/>
        <v>0</v>
      </c>
      <c r="CJ15" s="17">
        <f t="shared" si="330"/>
        <v>0</v>
      </c>
      <c r="CK15" s="17">
        <f t="shared" si="330"/>
        <v>0</v>
      </c>
      <c r="CL15" s="17">
        <f t="shared" si="330"/>
        <v>0</v>
      </c>
      <c r="CM15" s="17">
        <f t="shared" si="330"/>
        <v>0</v>
      </c>
      <c r="CN15" s="17">
        <f t="shared" si="330"/>
        <v>0</v>
      </c>
      <c r="CO15" s="17">
        <f t="shared" si="330"/>
        <v>0</v>
      </c>
      <c r="CP15" s="17">
        <f t="shared" si="330"/>
        <v>0</v>
      </c>
      <c r="CQ15" s="17">
        <f t="shared" si="330"/>
        <v>0</v>
      </c>
      <c r="CR15" s="319">
        <f t="shared" si="318"/>
        <v>0</v>
      </c>
      <c r="CS15" s="17">
        <f t="shared" si="331"/>
        <v>0</v>
      </c>
      <c r="CT15" s="17">
        <f t="shared" si="331"/>
        <v>0</v>
      </c>
      <c r="CU15" s="17">
        <f t="shared" si="331"/>
        <v>0</v>
      </c>
      <c r="CV15" s="17">
        <f t="shared" si="331"/>
        <v>0</v>
      </c>
      <c r="CW15" s="17">
        <f t="shared" si="331"/>
        <v>0</v>
      </c>
      <c r="CX15" s="17">
        <f t="shared" si="331"/>
        <v>0</v>
      </c>
      <c r="CY15" s="17">
        <f t="shared" si="331"/>
        <v>0</v>
      </c>
      <c r="CZ15" s="17">
        <f t="shared" si="331"/>
        <v>0</v>
      </c>
      <c r="DA15" s="17">
        <f t="shared" si="331"/>
        <v>0</v>
      </c>
      <c r="DB15" s="17">
        <f t="shared" si="331"/>
        <v>0</v>
      </c>
      <c r="DC15" s="17">
        <f t="shared" si="331"/>
        <v>0</v>
      </c>
      <c r="DD15" s="17">
        <f t="shared" si="331"/>
        <v>0</v>
      </c>
      <c r="DE15" s="319">
        <f t="shared" si="320"/>
        <v>0</v>
      </c>
      <c r="DF15" s="17">
        <f t="shared" si="332"/>
        <v>0</v>
      </c>
      <c r="DG15" s="17">
        <f t="shared" si="332"/>
        <v>0</v>
      </c>
      <c r="DH15" s="17">
        <f t="shared" si="332"/>
        <v>0</v>
      </c>
      <c r="DI15" s="17">
        <f t="shared" si="332"/>
        <v>0</v>
      </c>
      <c r="DJ15" s="17">
        <f t="shared" si="332"/>
        <v>0</v>
      </c>
      <c r="DK15" s="17">
        <f t="shared" si="332"/>
        <v>0</v>
      </c>
      <c r="DL15" s="17">
        <f t="shared" si="332"/>
        <v>0</v>
      </c>
      <c r="DM15" s="17">
        <f t="shared" si="332"/>
        <v>0</v>
      </c>
      <c r="DN15" s="17">
        <f t="shared" si="332"/>
        <v>0</v>
      </c>
      <c r="DO15" s="17">
        <f t="shared" si="332"/>
        <v>0</v>
      </c>
      <c r="DP15" s="17">
        <f t="shared" si="332"/>
        <v>0</v>
      </c>
      <c r="DQ15" s="17">
        <f t="shared" si="332"/>
        <v>0</v>
      </c>
      <c r="DR15" s="319">
        <f t="shared" si="322"/>
        <v>0</v>
      </c>
      <c r="DS15" s="17">
        <f t="shared" si="333"/>
        <v>0</v>
      </c>
      <c r="DT15" s="17">
        <f t="shared" si="333"/>
        <v>0</v>
      </c>
      <c r="DU15" s="17">
        <f t="shared" si="333"/>
        <v>0</v>
      </c>
      <c r="DV15" s="17">
        <f t="shared" si="333"/>
        <v>0</v>
      </c>
      <c r="DW15" s="17">
        <f t="shared" si="333"/>
        <v>0</v>
      </c>
      <c r="DX15" s="17">
        <f t="shared" si="333"/>
        <v>0</v>
      </c>
      <c r="DY15" s="17">
        <f t="shared" si="333"/>
        <v>0</v>
      </c>
      <c r="DZ15" s="17">
        <f t="shared" si="333"/>
        <v>0</v>
      </c>
      <c r="EA15" s="17">
        <f t="shared" si="333"/>
        <v>0</v>
      </c>
      <c r="EB15" s="17">
        <f t="shared" si="333"/>
        <v>0</v>
      </c>
      <c r="EC15" s="17">
        <f t="shared" si="333"/>
        <v>0</v>
      </c>
      <c r="ED15" s="17">
        <f t="shared" si="333"/>
        <v>0</v>
      </c>
      <c r="EE15" s="391">
        <f t="shared" si="324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F16" s="17">
        <f t="shared" si="305"/>
        <v>0</v>
      </c>
      <c r="G16" s="17">
        <f t="shared" si="305"/>
        <v>0</v>
      </c>
      <c r="H16" s="17">
        <f t="shared" si="305"/>
        <v>0</v>
      </c>
      <c r="I16" s="17">
        <f t="shared" si="305"/>
        <v>0</v>
      </c>
      <c r="J16" s="17">
        <f t="shared" si="305"/>
        <v>0</v>
      </c>
      <c r="K16" s="17">
        <f t="shared" si="305"/>
        <v>0</v>
      </c>
      <c r="L16" s="17">
        <f t="shared" si="305"/>
        <v>0</v>
      </c>
      <c r="M16" s="17">
        <f t="shared" si="305"/>
        <v>0</v>
      </c>
      <c r="N16" s="17">
        <f t="shared" si="305"/>
        <v>0</v>
      </c>
      <c r="O16" s="17">
        <f t="shared" si="305"/>
        <v>0</v>
      </c>
      <c r="P16" s="17">
        <f t="shared" si="305"/>
        <v>0</v>
      </c>
      <c r="Q16" s="17">
        <f t="shared" si="305"/>
        <v>0</v>
      </c>
      <c r="R16" s="319">
        <f t="shared" si="306"/>
        <v>0</v>
      </c>
      <c r="S16" s="17">
        <f t="shared" si="307"/>
        <v>0</v>
      </c>
      <c r="T16" s="17">
        <f t="shared" si="307"/>
        <v>0</v>
      </c>
      <c r="U16" s="17">
        <f t="shared" si="307"/>
        <v>0</v>
      </c>
      <c r="V16" s="17">
        <f t="shared" si="307"/>
        <v>0</v>
      </c>
      <c r="W16" s="17">
        <f t="shared" si="307"/>
        <v>0</v>
      </c>
      <c r="X16" s="17">
        <f t="shared" si="307"/>
        <v>0</v>
      </c>
      <c r="Y16" s="17">
        <f t="shared" si="307"/>
        <v>0</v>
      </c>
      <c r="Z16" s="17">
        <f t="shared" si="307"/>
        <v>0</v>
      </c>
      <c r="AA16" s="17">
        <f t="shared" si="307"/>
        <v>0</v>
      </c>
      <c r="AB16" s="17">
        <f t="shared" si="307"/>
        <v>0</v>
      </c>
      <c r="AC16" s="17">
        <f t="shared" si="307"/>
        <v>0</v>
      </c>
      <c r="AD16" s="17">
        <f t="shared" si="307"/>
        <v>0</v>
      </c>
      <c r="AE16" s="319">
        <f t="shared" si="308"/>
        <v>0</v>
      </c>
      <c r="AF16" s="17">
        <f t="shared" si="325"/>
        <v>0</v>
      </c>
      <c r="AG16" s="17">
        <f t="shared" si="325"/>
        <v>0</v>
      </c>
      <c r="AH16" s="17">
        <f t="shared" si="326"/>
        <v>0</v>
      </c>
      <c r="AI16" s="17">
        <f t="shared" si="326"/>
        <v>0</v>
      </c>
      <c r="AJ16" s="17">
        <f t="shared" si="326"/>
        <v>0</v>
      </c>
      <c r="AK16" s="17">
        <f t="shared" si="326"/>
        <v>0</v>
      </c>
      <c r="AL16" s="17">
        <f t="shared" si="326"/>
        <v>0</v>
      </c>
      <c r="AM16" s="17">
        <f t="shared" si="326"/>
        <v>0</v>
      </c>
      <c r="AN16" s="17">
        <f t="shared" si="326"/>
        <v>0</v>
      </c>
      <c r="AO16" s="17">
        <f t="shared" si="326"/>
        <v>0</v>
      </c>
      <c r="AP16" s="17">
        <f t="shared" si="326"/>
        <v>0</v>
      </c>
      <c r="AQ16" s="17">
        <f t="shared" si="326"/>
        <v>0</v>
      </c>
      <c r="AR16" s="319">
        <f t="shared" si="310"/>
        <v>0</v>
      </c>
      <c r="AS16" s="17">
        <f t="shared" si="327"/>
        <v>0</v>
      </c>
      <c r="AT16" s="17">
        <f t="shared" si="327"/>
        <v>0</v>
      </c>
      <c r="AU16" s="17">
        <f t="shared" si="327"/>
        <v>0</v>
      </c>
      <c r="AV16" s="17">
        <f t="shared" si="327"/>
        <v>0</v>
      </c>
      <c r="AW16" s="17">
        <f t="shared" si="327"/>
        <v>0</v>
      </c>
      <c r="AX16" s="17">
        <f t="shared" si="327"/>
        <v>0</v>
      </c>
      <c r="AY16" s="17">
        <f t="shared" si="327"/>
        <v>0</v>
      </c>
      <c r="AZ16" s="17">
        <f t="shared" si="327"/>
        <v>0</v>
      </c>
      <c r="BA16" s="17">
        <f t="shared" si="327"/>
        <v>0</v>
      </c>
      <c r="BB16" s="17">
        <f t="shared" si="327"/>
        <v>0</v>
      </c>
      <c r="BC16" s="17">
        <f t="shared" si="327"/>
        <v>0</v>
      </c>
      <c r="BD16" s="17">
        <f t="shared" si="327"/>
        <v>0</v>
      </c>
      <c r="BE16" s="319">
        <f t="shared" si="312"/>
        <v>0</v>
      </c>
      <c r="BF16" s="17">
        <f t="shared" si="328"/>
        <v>0</v>
      </c>
      <c r="BG16" s="17">
        <f t="shared" si="328"/>
        <v>0</v>
      </c>
      <c r="BH16" s="17">
        <f t="shared" si="328"/>
        <v>0</v>
      </c>
      <c r="BI16" s="17">
        <f t="shared" si="328"/>
        <v>0</v>
      </c>
      <c r="BJ16" s="17">
        <f t="shared" si="328"/>
        <v>0</v>
      </c>
      <c r="BK16" s="17">
        <f t="shared" si="328"/>
        <v>0</v>
      </c>
      <c r="BL16" s="17">
        <f t="shared" si="328"/>
        <v>0</v>
      </c>
      <c r="BM16" s="17">
        <f t="shared" si="328"/>
        <v>0</v>
      </c>
      <c r="BN16" s="17">
        <f t="shared" si="328"/>
        <v>0</v>
      </c>
      <c r="BO16" s="17">
        <f t="shared" si="328"/>
        <v>0</v>
      </c>
      <c r="BP16" s="17">
        <f t="shared" si="328"/>
        <v>0</v>
      </c>
      <c r="BQ16" s="17">
        <f t="shared" si="328"/>
        <v>0</v>
      </c>
      <c r="BR16" s="319">
        <f t="shared" si="314"/>
        <v>0</v>
      </c>
      <c r="BS16" s="17">
        <f t="shared" si="329"/>
        <v>0</v>
      </c>
      <c r="BT16" s="17">
        <f t="shared" si="329"/>
        <v>0</v>
      </c>
      <c r="BU16" s="17">
        <f t="shared" si="329"/>
        <v>0</v>
      </c>
      <c r="BV16" s="17">
        <f t="shared" si="329"/>
        <v>0</v>
      </c>
      <c r="BW16" s="17">
        <f t="shared" si="329"/>
        <v>0</v>
      </c>
      <c r="BX16" s="17">
        <f t="shared" si="329"/>
        <v>0</v>
      </c>
      <c r="BY16" s="17">
        <f t="shared" si="329"/>
        <v>0</v>
      </c>
      <c r="BZ16" s="17">
        <f t="shared" si="329"/>
        <v>0</v>
      </c>
      <c r="CA16" s="17">
        <f t="shared" si="329"/>
        <v>0</v>
      </c>
      <c r="CB16" s="17">
        <f t="shared" si="329"/>
        <v>0</v>
      </c>
      <c r="CC16" s="17">
        <f t="shared" si="329"/>
        <v>0</v>
      </c>
      <c r="CD16" s="17">
        <f t="shared" si="329"/>
        <v>0</v>
      </c>
      <c r="CE16" s="319">
        <f t="shared" si="316"/>
        <v>0</v>
      </c>
      <c r="CF16" s="17">
        <f t="shared" si="330"/>
        <v>0</v>
      </c>
      <c r="CG16" s="17">
        <f t="shared" si="330"/>
        <v>0</v>
      </c>
      <c r="CH16" s="17">
        <f t="shared" si="330"/>
        <v>0</v>
      </c>
      <c r="CI16" s="17">
        <f t="shared" si="330"/>
        <v>0</v>
      </c>
      <c r="CJ16" s="17">
        <f t="shared" si="330"/>
        <v>0</v>
      </c>
      <c r="CK16" s="17">
        <f t="shared" si="330"/>
        <v>0</v>
      </c>
      <c r="CL16" s="17">
        <f t="shared" si="330"/>
        <v>0</v>
      </c>
      <c r="CM16" s="17">
        <f t="shared" si="330"/>
        <v>0</v>
      </c>
      <c r="CN16" s="17">
        <f t="shared" si="330"/>
        <v>0</v>
      </c>
      <c r="CO16" s="17">
        <f t="shared" si="330"/>
        <v>0</v>
      </c>
      <c r="CP16" s="17">
        <f t="shared" si="330"/>
        <v>0</v>
      </c>
      <c r="CQ16" s="17">
        <f t="shared" si="330"/>
        <v>0</v>
      </c>
      <c r="CR16" s="319">
        <f t="shared" si="318"/>
        <v>0</v>
      </c>
      <c r="CS16" s="17">
        <f t="shared" si="331"/>
        <v>0</v>
      </c>
      <c r="CT16" s="17">
        <f t="shared" si="331"/>
        <v>0</v>
      </c>
      <c r="CU16" s="17">
        <f t="shared" si="331"/>
        <v>0</v>
      </c>
      <c r="CV16" s="17">
        <f t="shared" si="331"/>
        <v>0</v>
      </c>
      <c r="CW16" s="17">
        <f t="shared" si="331"/>
        <v>0</v>
      </c>
      <c r="CX16" s="17">
        <f t="shared" si="331"/>
        <v>0</v>
      </c>
      <c r="CY16" s="17">
        <f t="shared" si="331"/>
        <v>0</v>
      </c>
      <c r="CZ16" s="17">
        <f t="shared" si="331"/>
        <v>0</v>
      </c>
      <c r="DA16" s="17">
        <f t="shared" si="331"/>
        <v>0</v>
      </c>
      <c r="DB16" s="17">
        <f t="shared" si="331"/>
        <v>0</v>
      </c>
      <c r="DC16" s="17">
        <f t="shared" si="331"/>
        <v>0</v>
      </c>
      <c r="DD16" s="17">
        <f t="shared" si="331"/>
        <v>0</v>
      </c>
      <c r="DE16" s="319">
        <f t="shared" si="320"/>
        <v>0</v>
      </c>
      <c r="DF16" s="17">
        <f t="shared" si="332"/>
        <v>0</v>
      </c>
      <c r="DG16" s="17">
        <f t="shared" si="332"/>
        <v>0</v>
      </c>
      <c r="DH16" s="17">
        <f t="shared" si="332"/>
        <v>0</v>
      </c>
      <c r="DI16" s="17">
        <f t="shared" si="332"/>
        <v>0</v>
      </c>
      <c r="DJ16" s="17">
        <f t="shared" si="332"/>
        <v>0</v>
      </c>
      <c r="DK16" s="17">
        <f t="shared" si="332"/>
        <v>0</v>
      </c>
      <c r="DL16" s="17">
        <f t="shared" si="332"/>
        <v>0</v>
      </c>
      <c r="DM16" s="17">
        <f t="shared" si="332"/>
        <v>0</v>
      </c>
      <c r="DN16" s="17">
        <f t="shared" si="332"/>
        <v>0</v>
      </c>
      <c r="DO16" s="17">
        <f t="shared" si="332"/>
        <v>0</v>
      </c>
      <c r="DP16" s="17">
        <f t="shared" si="332"/>
        <v>0</v>
      </c>
      <c r="DQ16" s="17">
        <f t="shared" si="332"/>
        <v>0</v>
      </c>
      <c r="DR16" s="319">
        <f t="shared" si="322"/>
        <v>0</v>
      </c>
      <c r="DS16" s="17">
        <f t="shared" si="333"/>
        <v>0</v>
      </c>
      <c r="DT16" s="17">
        <f t="shared" si="333"/>
        <v>0</v>
      </c>
      <c r="DU16" s="17">
        <f t="shared" si="333"/>
        <v>0</v>
      </c>
      <c r="DV16" s="17">
        <f t="shared" si="333"/>
        <v>0</v>
      </c>
      <c r="DW16" s="17">
        <f t="shared" si="333"/>
        <v>0</v>
      </c>
      <c r="DX16" s="17">
        <f t="shared" si="333"/>
        <v>0</v>
      </c>
      <c r="DY16" s="17">
        <f t="shared" si="333"/>
        <v>0</v>
      </c>
      <c r="DZ16" s="17">
        <f t="shared" si="333"/>
        <v>0</v>
      </c>
      <c r="EA16" s="17">
        <f t="shared" si="333"/>
        <v>0</v>
      </c>
      <c r="EB16" s="17">
        <f t="shared" si="333"/>
        <v>0</v>
      </c>
      <c r="EC16" s="17">
        <f t="shared" si="333"/>
        <v>0</v>
      </c>
      <c r="ED16" s="17">
        <f t="shared" si="333"/>
        <v>0</v>
      </c>
      <c r="EE16" s="391">
        <f t="shared" si="324"/>
        <v>0</v>
      </c>
    </row>
    <row r="17" spans="1:135" x14ac:dyDescent="0.2">
      <c r="A17" s="1"/>
      <c r="D17" s="9" t="s">
        <v>23</v>
      </c>
      <c r="F17" s="17">
        <f t="shared" si="305"/>
        <v>0</v>
      </c>
      <c r="G17" s="17">
        <f t="shared" si="305"/>
        <v>0</v>
      </c>
      <c r="H17" s="17">
        <f t="shared" si="305"/>
        <v>0</v>
      </c>
      <c r="I17" s="17">
        <f t="shared" si="305"/>
        <v>0</v>
      </c>
      <c r="J17" s="17">
        <f t="shared" si="305"/>
        <v>0</v>
      </c>
      <c r="K17" s="17">
        <f t="shared" si="305"/>
        <v>0</v>
      </c>
      <c r="L17" s="17">
        <f t="shared" si="305"/>
        <v>0</v>
      </c>
      <c r="M17" s="17">
        <f t="shared" si="305"/>
        <v>0</v>
      </c>
      <c r="N17" s="17">
        <f t="shared" si="305"/>
        <v>0</v>
      </c>
      <c r="O17" s="17">
        <f t="shared" si="305"/>
        <v>0</v>
      </c>
      <c r="P17" s="17">
        <f t="shared" si="305"/>
        <v>0</v>
      </c>
      <c r="Q17" s="17">
        <f t="shared" si="305"/>
        <v>0</v>
      </c>
      <c r="R17" s="319">
        <f t="shared" si="306"/>
        <v>0</v>
      </c>
      <c r="S17" s="17">
        <f t="shared" si="307"/>
        <v>0</v>
      </c>
      <c r="T17" s="17">
        <f t="shared" si="307"/>
        <v>0</v>
      </c>
      <c r="U17" s="17">
        <f t="shared" si="307"/>
        <v>0</v>
      </c>
      <c r="V17" s="17">
        <f t="shared" si="307"/>
        <v>0</v>
      </c>
      <c r="W17" s="17">
        <f t="shared" si="307"/>
        <v>0</v>
      </c>
      <c r="X17" s="17">
        <f t="shared" si="307"/>
        <v>0</v>
      </c>
      <c r="Y17" s="17">
        <f t="shared" si="307"/>
        <v>0</v>
      </c>
      <c r="Z17" s="17">
        <f t="shared" si="307"/>
        <v>0</v>
      </c>
      <c r="AA17" s="17">
        <f t="shared" si="307"/>
        <v>0</v>
      </c>
      <c r="AB17" s="17">
        <f t="shared" si="307"/>
        <v>0</v>
      </c>
      <c r="AC17" s="17">
        <f t="shared" si="307"/>
        <v>0</v>
      </c>
      <c r="AD17" s="17">
        <f t="shared" si="307"/>
        <v>0</v>
      </c>
      <c r="AE17" s="319">
        <f t="shared" si="308"/>
        <v>0</v>
      </c>
      <c r="AF17" s="17">
        <f t="shared" si="325"/>
        <v>0</v>
      </c>
      <c r="AG17" s="17">
        <f t="shared" si="325"/>
        <v>0</v>
      </c>
      <c r="AH17" s="17">
        <f t="shared" si="326"/>
        <v>0</v>
      </c>
      <c r="AI17" s="17">
        <f t="shared" si="326"/>
        <v>0</v>
      </c>
      <c r="AJ17" s="17">
        <f t="shared" si="326"/>
        <v>0</v>
      </c>
      <c r="AK17" s="17">
        <f t="shared" si="326"/>
        <v>0</v>
      </c>
      <c r="AL17" s="17">
        <f t="shared" si="326"/>
        <v>0</v>
      </c>
      <c r="AM17" s="17">
        <f t="shared" si="326"/>
        <v>0</v>
      </c>
      <c r="AN17" s="17">
        <f t="shared" si="326"/>
        <v>0</v>
      </c>
      <c r="AO17" s="17">
        <f t="shared" si="326"/>
        <v>0</v>
      </c>
      <c r="AP17" s="17">
        <f t="shared" si="326"/>
        <v>0</v>
      </c>
      <c r="AQ17" s="17">
        <f t="shared" si="326"/>
        <v>0</v>
      </c>
      <c r="AR17" s="319">
        <f t="shared" si="310"/>
        <v>0</v>
      </c>
      <c r="AS17" s="17">
        <f t="shared" si="327"/>
        <v>0</v>
      </c>
      <c r="AT17" s="17">
        <f t="shared" si="327"/>
        <v>0</v>
      </c>
      <c r="AU17" s="17">
        <f t="shared" si="327"/>
        <v>0</v>
      </c>
      <c r="AV17" s="17">
        <f t="shared" si="327"/>
        <v>0</v>
      </c>
      <c r="AW17" s="17">
        <f t="shared" si="327"/>
        <v>0</v>
      </c>
      <c r="AX17" s="17">
        <f t="shared" si="327"/>
        <v>0</v>
      </c>
      <c r="AY17" s="17">
        <f t="shared" si="327"/>
        <v>0</v>
      </c>
      <c r="AZ17" s="17">
        <f t="shared" si="327"/>
        <v>0</v>
      </c>
      <c r="BA17" s="17">
        <f t="shared" si="327"/>
        <v>0</v>
      </c>
      <c r="BB17" s="17">
        <f t="shared" si="327"/>
        <v>0</v>
      </c>
      <c r="BC17" s="17">
        <f t="shared" si="327"/>
        <v>0</v>
      </c>
      <c r="BD17" s="17">
        <f t="shared" si="327"/>
        <v>0</v>
      </c>
      <c r="BE17" s="319">
        <f t="shared" si="312"/>
        <v>0</v>
      </c>
      <c r="BF17" s="17">
        <f t="shared" si="328"/>
        <v>0</v>
      </c>
      <c r="BG17" s="17">
        <f t="shared" si="328"/>
        <v>0</v>
      </c>
      <c r="BH17" s="17">
        <f t="shared" si="328"/>
        <v>0</v>
      </c>
      <c r="BI17" s="17">
        <f t="shared" si="328"/>
        <v>0</v>
      </c>
      <c r="BJ17" s="17">
        <f t="shared" si="328"/>
        <v>0</v>
      </c>
      <c r="BK17" s="17">
        <f t="shared" si="328"/>
        <v>0</v>
      </c>
      <c r="BL17" s="17">
        <f t="shared" si="328"/>
        <v>0</v>
      </c>
      <c r="BM17" s="17">
        <f t="shared" si="328"/>
        <v>0</v>
      </c>
      <c r="BN17" s="17">
        <f t="shared" si="328"/>
        <v>0</v>
      </c>
      <c r="BO17" s="17">
        <f t="shared" si="328"/>
        <v>0</v>
      </c>
      <c r="BP17" s="17">
        <f t="shared" si="328"/>
        <v>0</v>
      </c>
      <c r="BQ17" s="17">
        <f t="shared" si="328"/>
        <v>0</v>
      </c>
      <c r="BR17" s="319">
        <f t="shared" si="314"/>
        <v>0</v>
      </c>
      <c r="BS17" s="17">
        <f t="shared" si="329"/>
        <v>0</v>
      </c>
      <c r="BT17" s="17">
        <f t="shared" si="329"/>
        <v>0</v>
      </c>
      <c r="BU17" s="17">
        <f t="shared" si="329"/>
        <v>0</v>
      </c>
      <c r="BV17" s="17">
        <f t="shared" si="329"/>
        <v>0</v>
      </c>
      <c r="BW17" s="17">
        <f t="shared" si="329"/>
        <v>0</v>
      </c>
      <c r="BX17" s="17">
        <f t="shared" si="329"/>
        <v>0</v>
      </c>
      <c r="BY17" s="17">
        <f t="shared" si="329"/>
        <v>0</v>
      </c>
      <c r="BZ17" s="17">
        <f t="shared" si="329"/>
        <v>0</v>
      </c>
      <c r="CA17" s="17">
        <f t="shared" si="329"/>
        <v>0</v>
      </c>
      <c r="CB17" s="17">
        <f t="shared" si="329"/>
        <v>0</v>
      </c>
      <c r="CC17" s="17">
        <f t="shared" si="329"/>
        <v>0</v>
      </c>
      <c r="CD17" s="17">
        <f t="shared" si="329"/>
        <v>0</v>
      </c>
      <c r="CE17" s="319">
        <f t="shared" si="316"/>
        <v>0</v>
      </c>
      <c r="CF17" s="17">
        <f t="shared" si="330"/>
        <v>0</v>
      </c>
      <c r="CG17" s="17">
        <f t="shared" si="330"/>
        <v>0</v>
      </c>
      <c r="CH17" s="17">
        <f t="shared" si="330"/>
        <v>0</v>
      </c>
      <c r="CI17" s="17">
        <f t="shared" si="330"/>
        <v>0</v>
      </c>
      <c r="CJ17" s="17">
        <f t="shared" si="330"/>
        <v>0</v>
      </c>
      <c r="CK17" s="17">
        <f t="shared" si="330"/>
        <v>0</v>
      </c>
      <c r="CL17" s="17">
        <f t="shared" si="330"/>
        <v>0</v>
      </c>
      <c r="CM17" s="17">
        <f t="shared" si="330"/>
        <v>0</v>
      </c>
      <c r="CN17" s="17">
        <f t="shared" si="330"/>
        <v>0</v>
      </c>
      <c r="CO17" s="17">
        <f t="shared" si="330"/>
        <v>0</v>
      </c>
      <c r="CP17" s="17">
        <f t="shared" si="330"/>
        <v>0</v>
      </c>
      <c r="CQ17" s="17">
        <f t="shared" si="330"/>
        <v>0</v>
      </c>
      <c r="CR17" s="319">
        <f t="shared" si="318"/>
        <v>0</v>
      </c>
      <c r="CS17" s="17">
        <f t="shared" si="331"/>
        <v>0</v>
      </c>
      <c r="CT17" s="17">
        <f t="shared" si="331"/>
        <v>0</v>
      </c>
      <c r="CU17" s="17">
        <f t="shared" si="331"/>
        <v>0</v>
      </c>
      <c r="CV17" s="17">
        <f t="shared" si="331"/>
        <v>0</v>
      </c>
      <c r="CW17" s="17">
        <f t="shared" si="331"/>
        <v>0</v>
      </c>
      <c r="CX17" s="17">
        <f t="shared" si="331"/>
        <v>0</v>
      </c>
      <c r="CY17" s="17">
        <f t="shared" si="331"/>
        <v>0</v>
      </c>
      <c r="CZ17" s="17">
        <f t="shared" si="331"/>
        <v>0</v>
      </c>
      <c r="DA17" s="17">
        <f t="shared" si="331"/>
        <v>0</v>
      </c>
      <c r="DB17" s="17">
        <f t="shared" si="331"/>
        <v>0</v>
      </c>
      <c r="DC17" s="17">
        <f t="shared" si="331"/>
        <v>0</v>
      </c>
      <c r="DD17" s="17">
        <f t="shared" si="331"/>
        <v>0</v>
      </c>
      <c r="DE17" s="319">
        <f t="shared" si="320"/>
        <v>0</v>
      </c>
      <c r="DF17" s="17">
        <f t="shared" si="332"/>
        <v>0</v>
      </c>
      <c r="DG17" s="17">
        <f t="shared" si="332"/>
        <v>0</v>
      </c>
      <c r="DH17" s="17">
        <f t="shared" si="332"/>
        <v>0</v>
      </c>
      <c r="DI17" s="17">
        <f t="shared" si="332"/>
        <v>0</v>
      </c>
      <c r="DJ17" s="17">
        <f t="shared" si="332"/>
        <v>0</v>
      </c>
      <c r="DK17" s="17">
        <f t="shared" si="332"/>
        <v>0</v>
      </c>
      <c r="DL17" s="17">
        <f t="shared" si="332"/>
        <v>0</v>
      </c>
      <c r="DM17" s="17">
        <f t="shared" si="332"/>
        <v>0</v>
      </c>
      <c r="DN17" s="17">
        <f t="shared" si="332"/>
        <v>0</v>
      </c>
      <c r="DO17" s="17">
        <f t="shared" si="332"/>
        <v>0</v>
      </c>
      <c r="DP17" s="17">
        <f t="shared" si="332"/>
        <v>0</v>
      </c>
      <c r="DQ17" s="17">
        <f t="shared" si="332"/>
        <v>0</v>
      </c>
      <c r="DR17" s="319">
        <f t="shared" si="322"/>
        <v>0</v>
      </c>
      <c r="DS17" s="17">
        <f t="shared" si="333"/>
        <v>0</v>
      </c>
      <c r="DT17" s="17">
        <f t="shared" si="333"/>
        <v>0</v>
      </c>
      <c r="DU17" s="17">
        <f t="shared" si="333"/>
        <v>0</v>
      </c>
      <c r="DV17" s="17">
        <f t="shared" si="333"/>
        <v>0</v>
      </c>
      <c r="DW17" s="17">
        <f t="shared" si="333"/>
        <v>0</v>
      </c>
      <c r="DX17" s="17">
        <f t="shared" si="333"/>
        <v>0</v>
      </c>
      <c r="DY17" s="17">
        <f t="shared" si="333"/>
        <v>0</v>
      </c>
      <c r="DZ17" s="17">
        <f t="shared" si="333"/>
        <v>0</v>
      </c>
      <c r="EA17" s="17">
        <f t="shared" si="333"/>
        <v>0</v>
      </c>
      <c r="EB17" s="17">
        <f t="shared" si="333"/>
        <v>0</v>
      </c>
      <c r="EC17" s="17">
        <f t="shared" si="333"/>
        <v>0</v>
      </c>
      <c r="ED17" s="17">
        <f t="shared" si="333"/>
        <v>0</v>
      </c>
      <c r="EE17" s="391">
        <f t="shared" si="324"/>
        <v>0</v>
      </c>
    </row>
    <row r="18" spans="1:135" x14ac:dyDescent="0.2">
      <c r="A18" s="9" t="s">
        <v>1</v>
      </c>
      <c r="B18" s="15">
        <f>EDATE(B7, 6)</f>
        <v>46447</v>
      </c>
      <c r="D18" s="9" t="s">
        <v>88</v>
      </c>
      <c r="F18" s="17">
        <f t="shared" si="305"/>
        <v>0</v>
      </c>
      <c r="G18" s="17">
        <f t="shared" si="305"/>
        <v>0</v>
      </c>
      <c r="H18" s="17">
        <f t="shared" si="305"/>
        <v>0</v>
      </c>
      <c r="I18" s="17">
        <f t="shared" si="305"/>
        <v>0</v>
      </c>
      <c r="J18" s="17">
        <f t="shared" si="305"/>
        <v>0</v>
      </c>
      <c r="K18" s="17">
        <f t="shared" si="305"/>
        <v>0</v>
      </c>
      <c r="L18" s="17">
        <f t="shared" si="305"/>
        <v>0</v>
      </c>
      <c r="M18" s="17">
        <f t="shared" si="305"/>
        <v>0</v>
      </c>
      <c r="N18" s="17">
        <f t="shared" si="305"/>
        <v>0</v>
      </c>
      <c r="O18" s="17">
        <f t="shared" si="305"/>
        <v>0</v>
      </c>
      <c r="P18" s="17">
        <f t="shared" si="305"/>
        <v>0</v>
      </c>
      <c r="Q18" s="17">
        <f t="shared" si="305"/>
        <v>0</v>
      </c>
      <c r="R18" s="319">
        <f t="shared" si="306"/>
        <v>0</v>
      </c>
      <c r="S18" s="17">
        <f t="shared" si="307"/>
        <v>0</v>
      </c>
      <c r="T18" s="17">
        <f t="shared" si="307"/>
        <v>0</v>
      </c>
      <c r="U18" s="17">
        <f t="shared" si="307"/>
        <v>0</v>
      </c>
      <c r="V18" s="17">
        <f t="shared" si="307"/>
        <v>0</v>
      </c>
      <c r="W18" s="17">
        <f t="shared" si="307"/>
        <v>0</v>
      </c>
      <c r="X18" s="17">
        <f t="shared" si="307"/>
        <v>0</v>
      </c>
      <c r="Y18" s="17">
        <f t="shared" si="307"/>
        <v>0</v>
      </c>
      <c r="Z18" s="17">
        <f t="shared" si="307"/>
        <v>0</v>
      </c>
      <c r="AA18" s="17">
        <f t="shared" si="307"/>
        <v>0</v>
      </c>
      <c r="AB18" s="17">
        <f t="shared" si="307"/>
        <v>0</v>
      </c>
      <c r="AC18" s="17">
        <f t="shared" si="307"/>
        <v>0</v>
      </c>
      <c r="AD18" s="17">
        <f t="shared" si="307"/>
        <v>0</v>
      </c>
      <c r="AE18" s="319">
        <f t="shared" si="308"/>
        <v>0</v>
      </c>
      <c r="AF18" s="17">
        <f t="shared" si="325"/>
        <v>0</v>
      </c>
      <c r="AG18" s="17">
        <f t="shared" si="325"/>
        <v>0</v>
      </c>
      <c r="AH18" s="17">
        <f t="shared" si="326"/>
        <v>0</v>
      </c>
      <c r="AI18" s="17">
        <f t="shared" si="326"/>
        <v>0</v>
      </c>
      <c r="AJ18" s="17">
        <f t="shared" si="326"/>
        <v>0</v>
      </c>
      <c r="AK18" s="17">
        <f t="shared" si="326"/>
        <v>0</v>
      </c>
      <c r="AL18" s="17">
        <f t="shared" si="326"/>
        <v>0</v>
      </c>
      <c r="AM18" s="17">
        <f t="shared" si="326"/>
        <v>0</v>
      </c>
      <c r="AN18" s="17">
        <f t="shared" si="326"/>
        <v>0</v>
      </c>
      <c r="AO18" s="17">
        <f t="shared" si="326"/>
        <v>0</v>
      </c>
      <c r="AP18" s="17">
        <f t="shared" si="326"/>
        <v>0</v>
      </c>
      <c r="AQ18" s="17">
        <f t="shared" si="326"/>
        <v>0</v>
      </c>
      <c r="AR18" s="319">
        <f t="shared" si="310"/>
        <v>0</v>
      </c>
      <c r="AS18" s="17">
        <f t="shared" si="327"/>
        <v>0</v>
      </c>
      <c r="AT18" s="17">
        <f t="shared" si="327"/>
        <v>0</v>
      </c>
      <c r="AU18" s="17">
        <f t="shared" si="327"/>
        <v>0</v>
      </c>
      <c r="AV18" s="17">
        <f t="shared" si="327"/>
        <v>0</v>
      </c>
      <c r="AW18" s="17">
        <f t="shared" si="327"/>
        <v>0</v>
      </c>
      <c r="AX18" s="17">
        <f t="shared" si="327"/>
        <v>0</v>
      </c>
      <c r="AY18" s="17">
        <f t="shared" si="327"/>
        <v>0</v>
      </c>
      <c r="AZ18" s="17">
        <f t="shared" si="327"/>
        <v>0</v>
      </c>
      <c r="BA18" s="17">
        <f t="shared" si="327"/>
        <v>0</v>
      </c>
      <c r="BB18" s="17">
        <f t="shared" si="327"/>
        <v>0</v>
      </c>
      <c r="BC18" s="17">
        <f t="shared" si="327"/>
        <v>0</v>
      </c>
      <c r="BD18" s="17">
        <f t="shared" si="327"/>
        <v>0</v>
      </c>
      <c r="BE18" s="319">
        <f t="shared" si="312"/>
        <v>0</v>
      </c>
      <c r="BF18" s="17">
        <f t="shared" si="328"/>
        <v>0</v>
      </c>
      <c r="BG18" s="17">
        <f t="shared" si="328"/>
        <v>0</v>
      </c>
      <c r="BH18" s="17">
        <f t="shared" si="328"/>
        <v>0</v>
      </c>
      <c r="BI18" s="17">
        <f t="shared" si="328"/>
        <v>0</v>
      </c>
      <c r="BJ18" s="17">
        <f t="shared" si="328"/>
        <v>0</v>
      </c>
      <c r="BK18" s="17">
        <f t="shared" si="328"/>
        <v>0</v>
      </c>
      <c r="BL18" s="17">
        <f t="shared" si="328"/>
        <v>0</v>
      </c>
      <c r="BM18" s="17">
        <f t="shared" si="328"/>
        <v>0</v>
      </c>
      <c r="BN18" s="17">
        <f t="shared" si="328"/>
        <v>0</v>
      </c>
      <c r="BO18" s="17">
        <f t="shared" si="328"/>
        <v>0</v>
      </c>
      <c r="BP18" s="17">
        <f t="shared" si="328"/>
        <v>0</v>
      </c>
      <c r="BQ18" s="17">
        <f t="shared" si="328"/>
        <v>0</v>
      </c>
      <c r="BR18" s="319">
        <f t="shared" si="314"/>
        <v>0</v>
      </c>
      <c r="BS18" s="17">
        <f t="shared" si="329"/>
        <v>0</v>
      </c>
      <c r="BT18" s="17">
        <f t="shared" si="329"/>
        <v>0</v>
      </c>
      <c r="BU18" s="17">
        <f t="shared" si="329"/>
        <v>0</v>
      </c>
      <c r="BV18" s="17">
        <f t="shared" si="329"/>
        <v>0</v>
      </c>
      <c r="BW18" s="17">
        <f t="shared" si="329"/>
        <v>0</v>
      </c>
      <c r="BX18" s="17">
        <f t="shared" si="329"/>
        <v>0</v>
      </c>
      <c r="BY18" s="17">
        <f t="shared" si="329"/>
        <v>0</v>
      </c>
      <c r="BZ18" s="17">
        <f t="shared" si="329"/>
        <v>0</v>
      </c>
      <c r="CA18" s="17">
        <f t="shared" si="329"/>
        <v>0</v>
      </c>
      <c r="CB18" s="17">
        <f t="shared" si="329"/>
        <v>0</v>
      </c>
      <c r="CC18" s="17">
        <f t="shared" si="329"/>
        <v>0</v>
      </c>
      <c r="CD18" s="17">
        <f t="shared" si="329"/>
        <v>0</v>
      </c>
      <c r="CE18" s="319">
        <f t="shared" si="316"/>
        <v>0</v>
      </c>
      <c r="CF18" s="17">
        <f t="shared" si="330"/>
        <v>0</v>
      </c>
      <c r="CG18" s="17">
        <f t="shared" si="330"/>
        <v>0</v>
      </c>
      <c r="CH18" s="17">
        <f t="shared" si="330"/>
        <v>0</v>
      </c>
      <c r="CI18" s="17">
        <f t="shared" si="330"/>
        <v>0</v>
      </c>
      <c r="CJ18" s="17">
        <f t="shared" si="330"/>
        <v>0</v>
      </c>
      <c r="CK18" s="17">
        <f t="shared" si="330"/>
        <v>0</v>
      </c>
      <c r="CL18" s="17">
        <f t="shared" si="330"/>
        <v>0</v>
      </c>
      <c r="CM18" s="17">
        <f t="shared" si="330"/>
        <v>0</v>
      </c>
      <c r="CN18" s="17">
        <f t="shared" si="330"/>
        <v>0</v>
      </c>
      <c r="CO18" s="17">
        <f t="shared" si="330"/>
        <v>0</v>
      </c>
      <c r="CP18" s="17">
        <f t="shared" si="330"/>
        <v>0</v>
      </c>
      <c r="CQ18" s="17">
        <f t="shared" si="330"/>
        <v>0</v>
      </c>
      <c r="CR18" s="319">
        <f t="shared" si="318"/>
        <v>0</v>
      </c>
      <c r="CS18" s="17">
        <f t="shared" si="331"/>
        <v>0</v>
      </c>
      <c r="CT18" s="17">
        <f t="shared" si="331"/>
        <v>0</v>
      </c>
      <c r="CU18" s="17">
        <f t="shared" si="331"/>
        <v>0</v>
      </c>
      <c r="CV18" s="17">
        <f t="shared" si="331"/>
        <v>0</v>
      </c>
      <c r="CW18" s="17">
        <f t="shared" si="331"/>
        <v>0</v>
      </c>
      <c r="CX18" s="17">
        <f t="shared" si="331"/>
        <v>0</v>
      </c>
      <c r="CY18" s="17">
        <f t="shared" si="331"/>
        <v>0</v>
      </c>
      <c r="CZ18" s="17">
        <f t="shared" si="331"/>
        <v>0</v>
      </c>
      <c r="DA18" s="17">
        <f t="shared" si="331"/>
        <v>0</v>
      </c>
      <c r="DB18" s="17">
        <f t="shared" si="331"/>
        <v>0</v>
      </c>
      <c r="DC18" s="17">
        <f t="shared" si="331"/>
        <v>0</v>
      </c>
      <c r="DD18" s="17">
        <f t="shared" si="331"/>
        <v>0</v>
      </c>
      <c r="DE18" s="319">
        <f t="shared" si="320"/>
        <v>0</v>
      </c>
      <c r="DF18" s="17">
        <f t="shared" si="332"/>
        <v>0</v>
      </c>
      <c r="DG18" s="17">
        <f t="shared" si="332"/>
        <v>0</v>
      </c>
      <c r="DH18" s="17">
        <f t="shared" si="332"/>
        <v>0</v>
      </c>
      <c r="DI18" s="17">
        <f t="shared" si="332"/>
        <v>0</v>
      </c>
      <c r="DJ18" s="17">
        <f t="shared" si="332"/>
        <v>0</v>
      </c>
      <c r="DK18" s="17">
        <f t="shared" si="332"/>
        <v>0</v>
      </c>
      <c r="DL18" s="17">
        <f t="shared" si="332"/>
        <v>0</v>
      </c>
      <c r="DM18" s="17">
        <f t="shared" si="332"/>
        <v>0</v>
      </c>
      <c r="DN18" s="17">
        <f t="shared" si="332"/>
        <v>0</v>
      </c>
      <c r="DO18" s="17">
        <f t="shared" si="332"/>
        <v>0</v>
      </c>
      <c r="DP18" s="17">
        <f t="shared" si="332"/>
        <v>0</v>
      </c>
      <c r="DQ18" s="17">
        <f t="shared" si="332"/>
        <v>0</v>
      </c>
      <c r="DR18" s="319">
        <f t="shared" si="322"/>
        <v>0</v>
      </c>
      <c r="DS18" s="17">
        <f t="shared" si="333"/>
        <v>0</v>
      </c>
      <c r="DT18" s="17">
        <f t="shared" si="333"/>
        <v>0</v>
      </c>
      <c r="DU18" s="17">
        <f t="shared" si="333"/>
        <v>0</v>
      </c>
      <c r="DV18" s="17">
        <f t="shared" si="333"/>
        <v>0</v>
      </c>
      <c r="DW18" s="17">
        <f t="shared" si="333"/>
        <v>0</v>
      </c>
      <c r="DX18" s="17">
        <f t="shared" si="333"/>
        <v>0</v>
      </c>
      <c r="DY18" s="17">
        <f t="shared" si="333"/>
        <v>0</v>
      </c>
      <c r="DZ18" s="17">
        <f t="shared" si="333"/>
        <v>0</v>
      </c>
      <c r="EA18" s="17">
        <f t="shared" si="333"/>
        <v>0</v>
      </c>
      <c r="EB18" s="17">
        <f t="shared" si="333"/>
        <v>0</v>
      </c>
      <c r="EC18" s="17">
        <f t="shared" si="333"/>
        <v>0</v>
      </c>
      <c r="ED18" s="17">
        <f t="shared" si="333"/>
        <v>0</v>
      </c>
      <c r="EE18" s="391">
        <f t="shared" si="324"/>
        <v>0</v>
      </c>
    </row>
    <row r="19" spans="1:135" x14ac:dyDescent="0.2">
      <c r="A19" s="34" t="s">
        <v>38</v>
      </c>
      <c r="B19" s="16">
        <f>EDATE(B18, 12)</f>
        <v>46813</v>
      </c>
      <c r="D19" s="9" t="s">
        <v>89</v>
      </c>
      <c r="F19" s="17">
        <f t="shared" ref="F19:Q33" si="334">IF(F$2&gt;=$B$18,$E19,0)</f>
        <v>0</v>
      </c>
      <c r="G19" s="17">
        <f t="shared" si="334"/>
        <v>0</v>
      </c>
      <c r="H19" s="17">
        <f t="shared" si="334"/>
        <v>0</v>
      </c>
      <c r="I19" s="17">
        <f t="shared" si="334"/>
        <v>0</v>
      </c>
      <c r="J19" s="17">
        <f t="shared" si="334"/>
        <v>0</v>
      </c>
      <c r="K19" s="17">
        <f t="shared" si="334"/>
        <v>0</v>
      </c>
      <c r="L19" s="17">
        <f t="shared" si="334"/>
        <v>0</v>
      </c>
      <c r="M19" s="17">
        <f t="shared" si="334"/>
        <v>0</v>
      </c>
      <c r="N19" s="17">
        <f t="shared" si="334"/>
        <v>0</v>
      </c>
      <c r="O19" s="17">
        <f t="shared" si="334"/>
        <v>0</v>
      </c>
      <c r="P19" s="17">
        <f t="shared" si="334"/>
        <v>0</v>
      </c>
      <c r="Q19" s="17">
        <f t="shared" si="334"/>
        <v>0</v>
      </c>
      <c r="R19" s="319">
        <f t="shared" si="306"/>
        <v>0</v>
      </c>
      <c r="S19" s="17">
        <f t="shared" ref="S19:AD27" si="335">IF(S$2&gt;=$B$18,$E19,0)</f>
        <v>0</v>
      </c>
      <c r="T19" s="17">
        <f t="shared" si="335"/>
        <v>0</v>
      </c>
      <c r="U19" s="17">
        <f t="shared" si="335"/>
        <v>0</v>
      </c>
      <c r="V19" s="17">
        <f t="shared" si="335"/>
        <v>0</v>
      </c>
      <c r="W19" s="17">
        <f t="shared" si="335"/>
        <v>0</v>
      </c>
      <c r="X19" s="17">
        <f t="shared" si="335"/>
        <v>0</v>
      </c>
      <c r="Y19" s="17">
        <f t="shared" si="335"/>
        <v>0</v>
      </c>
      <c r="Z19" s="17">
        <f t="shared" si="335"/>
        <v>0</v>
      </c>
      <c r="AA19" s="17">
        <f t="shared" si="335"/>
        <v>0</v>
      </c>
      <c r="AB19" s="17">
        <f t="shared" si="335"/>
        <v>0</v>
      </c>
      <c r="AC19" s="17">
        <f t="shared" si="335"/>
        <v>0</v>
      </c>
      <c r="AD19" s="17">
        <f t="shared" si="335"/>
        <v>0</v>
      </c>
      <c r="AE19" s="319">
        <f t="shared" si="308"/>
        <v>0</v>
      </c>
      <c r="AF19" s="17">
        <f t="shared" si="325"/>
        <v>0</v>
      </c>
      <c r="AG19" s="17">
        <f t="shared" si="325"/>
        <v>0</v>
      </c>
      <c r="AH19" s="17">
        <f t="shared" si="326"/>
        <v>0</v>
      </c>
      <c r="AI19" s="17">
        <f t="shared" si="326"/>
        <v>0</v>
      </c>
      <c r="AJ19" s="17">
        <f t="shared" si="326"/>
        <v>0</v>
      </c>
      <c r="AK19" s="17">
        <f t="shared" si="326"/>
        <v>0</v>
      </c>
      <c r="AL19" s="17">
        <f t="shared" si="326"/>
        <v>0</v>
      </c>
      <c r="AM19" s="17">
        <f t="shared" si="326"/>
        <v>0</v>
      </c>
      <c r="AN19" s="17">
        <f t="shared" si="326"/>
        <v>0</v>
      </c>
      <c r="AO19" s="17">
        <f t="shared" si="326"/>
        <v>0</v>
      </c>
      <c r="AP19" s="17">
        <f t="shared" si="326"/>
        <v>0</v>
      </c>
      <c r="AQ19" s="17">
        <f t="shared" si="326"/>
        <v>0</v>
      </c>
      <c r="AR19" s="319">
        <f t="shared" si="310"/>
        <v>0</v>
      </c>
      <c r="AS19" s="17">
        <f t="shared" si="327"/>
        <v>0</v>
      </c>
      <c r="AT19" s="17">
        <f t="shared" si="327"/>
        <v>0</v>
      </c>
      <c r="AU19" s="17">
        <f t="shared" si="327"/>
        <v>0</v>
      </c>
      <c r="AV19" s="17">
        <f t="shared" si="327"/>
        <v>0</v>
      </c>
      <c r="AW19" s="17">
        <f t="shared" si="327"/>
        <v>0</v>
      </c>
      <c r="AX19" s="17">
        <f t="shared" si="327"/>
        <v>0</v>
      </c>
      <c r="AY19" s="17">
        <f t="shared" si="327"/>
        <v>0</v>
      </c>
      <c r="AZ19" s="17">
        <f t="shared" si="327"/>
        <v>0</v>
      </c>
      <c r="BA19" s="17">
        <f t="shared" si="327"/>
        <v>0</v>
      </c>
      <c r="BB19" s="17">
        <f t="shared" si="327"/>
        <v>0</v>
      </c>
      <c r="BC19" s="17">
        <f t="shared" si="327"/>
        <v>0</v>
      </c>
      <c r="BD19" s="17">
        <f t="shared" si="327"/>
        <v>0</v>
      </c>
      <c r="BE19" s="319">
        <f t="shared" si="312"/>
        <v>0</v>
      </c>
      <c r="BF19" s="17">
        <f t="shared" si="328"/>
        <v>0</v>
      </c>
      <c r="BG19" s="17">
        <f t="shared" si="328"/>
        <v>0</v>
      </c>
      <c r="BH19" s="17">
        <f t="shared" si="328"/>
        <v>0</v>
      </c>
      <c r="BI19" s="17">
        <f t="shared" si="328"/>
        <v>0</v>
      </c>
      <c r="BJ19" s="17">
        <f t="shared" si="328"/>
        <v>0</v>
      </c>
      <c r="BK19" s="17">
        <f t="shared" si="328"/>
        <v>0</v>
      </c>
      <c r="BL19" s="17">
        <f t="shared" si="328"/>
        <v>0</v>
      </c>
      <c r="BM19" s="17">
        <f t="shared" si="328"/>
        <v>0</v>
      </c>
      <c r="BN19" s="17">
        <f t="shared" si="328"/>
        <v>0</v>
      </c>
      <c r="BO19" s="17">
        <f t="shared" si="328"/>
        <v>0</v>
      </c>
      <c r="BP19" s="17">
        <f t="shared" si="328"/>
        <v>0</v>
      </c>
      <c r="BQ19" s="17">
        <f t="shared" si="328"/>
        <v>0</v>
      </c>
      <c r="BR19" s="319">
        <f t="shared" si="314"/>
        <v>0</v>
      </c>
      <c r="BS19" s="17">
        <f t="shared" si="329"/>
        <v>0</v>
      </c>
      <c r="BT19" s="17">
        <f t="shared" si="329"/>
        <v>0</v>
      </c>
      <c r="BU19" s="17">
        <f t="shared" si="329"/>
        <v>0</v>
      </c>
      <c r="BV19" s="17">
        <f t="shared" si="329"/>
        <v>0</v>
      </c>
      <c r="BW19" s="17">
        <f t="shared" si="329"/>
        <v>0</v>
      </c>
      <c r="BX19" s="17">
        <f t="shared" si="329"/>
        <v>0</v>
      </c>
      <c r="BY19" s="17">
        <f t="shared" si="329"/>
        <v>0</v>
      </c>
      <c r="BZ19" s="17">
        <f t="shared" si="329"/>
        <v>0</v>
      </c>
      <c r="CA19" s="17">
        <f t="shared" si="329"/>
        <v>0</v>
      </c>
      <c r="CB19" s="17">
        <f t="shared" si="329"/>
        <v>0</v>
      </c>
      <c r="CC19" s="17">
        <f t="shared" si="329"/>
        <v>0</v>
      </c>
      <c r="CD19" s="17">
        <f t="shared" si="329"/>
        <v>0</v>
      </c>
      <c r="CE19" s="319">
        <f t="shared" si="316"/>
        <v>0</v>
      </c>
      <c r="CF19" s="17">
        <f t="shared" si="330"/>
        <v>0</v>
      </c>
      <c r="CG19" s="17">
        <f t="shared" si="330"/>
        <v>0</v>
      </c>
      <c r="CH19" s="17">
        <f t="shared" si="330"/>
        <v>0</v>
      </c>
      <c r="CI19" s="17">
        <f t="shared" si="330"/>
        <v>0</v>
      </c>
      <c r="CJ19" s="17">
        <f t="shared" si="330"/>
        <v>0</v>
      </c>
      <c r="CK19" s="17">
        <f t="shared" si="330"/>
        <v>0</v>
      </c>
      <c r="CL19" s="17">
        <f t="shared" si="330"/>
        <v>0</v>
      </c>
      <c r="CM19" s="17">
        <f t="shared" si="330"/>
        <v>0</v>
      </c>
      <c r="CN19" s="17">
        <f t="shared" si="330"/>
        <v>0</v>
      </c>
      <c r="CO19" s="17">
        <f t="shared" si="330"/>
        <v>0</v>
      </c>
      <c r="CP19" s="17">
        <f t="shared" si="330"/>
        <v>0</v>
      </c>
      <c r="CQ19" s="17">
        <f t="shared" si="330"/>
        <v>0</v>
      </c>
      <c r="CR19" s="319">
        <f t="shared" si="318"/>
        <v>0</v>
      </c>
      <c r="CS19" s="17">
        <f t="shared" si="331"/>
        <v>0</v>
      </c>
      <c r="CT19" s="17">
        <f t="shared" si="331"/>
        <v>0</v>
      </c>
      <c r="CU19" s="17">
        <f t="shared" si="331"/>
        <v>0</v>
      </c>
      <c r="CV19" s="17">
        <f t="shared" si="331"/>
        <v>0</v>
      </c>
      <c r="CW19" s="17">
        <f t="shared" si="331"/>
        <v>0</v>
      </c>
      <c r="CX19" s="17">
        <f t="shared" si="331"/>
        <v>0</v>
      </c>
      <c r="CY19" s="17">
        <f t="shared" si="331"/>
        <v>0</v>
      </c>
      <c r="CZ19" s="17">
        <f t="shared" si="331"/>
        <v>0</v>
      </c>
      <c r="DA19" s="17">
        <f t="shared" si="331"/>
        <v>0</v>
      </c>
      <c r="DB19" s="17">
        <f t="shared" si="331"/>
        <v>0</v>
      </c>
      <c r="DC19" s="17">
        <f t="shared" si="331"/>
        <v>0</v>
      </c>
      <c r="DD19" s="17">
        <f t="shared" si="331"/>
        <v>0</v>
      </c>
      <c r="DE19" s="319">
        <f t="shared" si="320"/>
        <v>0</v>
      </c>
      <c r="DF19" s="17">
        <f t="shared" si="332"/>
        <v>0</v>
      </c>
      <c r="DG19" s="17">
        <f t="shared" si="332"/>
        <v>0</v>
      </c>
      <c r="DH19" s="17">
        <f t="shared" si="332"/>
        <v>0</v>
      </c>
      <c r="DI19" s="17">
        <f t="shared" si="332"/>
        <v>0</v>
      </c>
      <c r="DJ19" s="17">
        <f t="shared" si="332"/>
        <v>0</v>
      </c>
      <c r="DK19" s="17">
        <f t="shared" si="332"/>
        <v>0</v>
      </c>
      <c r="DL19" s="17">
        <f t="shared" si="332"/>
        <v>0</v>
      </c>
      <c r="DM19" s="17">
        <f t="shared" si="332"/>
        <v>0</v>
      </c>
      <c r="DN19" s="17">
        <f t="shared" si="332"/>
        <v>0</v>
      </c>
      <c r="DO19" s="17">
        <f t="shared" si="332"/>
        <v>0</v>
      </c>
      <c r="DP19" s="17">
        <f t="shared" si="332"/>
        <v>0</v>
      </c>
      <c r="DQ19" s="17">
        <f t="shared" si="332"/>
        <v>0</v>
      </c>
      <c r="DR19" s="319">
        <f t="shared" si="322"/>
        <v>0</v>
      </c>
      <c r="DS19" s="17">
        <f t="shared" si="333"/>
        <v>0</v>
      </c>
      <c r="DT19" s="17">
        <f t="shared" si="333"/>
        <v>0</v>
      </c>
      <c r="DU19" s="17">
        <f t="shared" si="333"/>
        <v>0</v>
      </c>
      <c r="DV19" s="17">
        <f t="shared" si="333"/>
        <v>0</v>
      </c>
      <c r="DW19" s="17">
        <f t="shared" si="333"/>
        <v>0</v>
      </c>
      <c r="DX19" s="17">
        <f t="shared" si="333"/>
        <v>0</v>
      </c>
      <c r="DY19" s="17">
        <f t="shared" si="333"/>
        <v>0</v>
      </c>
      <c r="DZ19" s="17">
        <f t="shared" si="333"/>
        <v>0</v>
      </c>
      <c r="EA19" s="17">
        <f t="shared" si="333"/>
        <v>0</v>
      </c>
      <c r="EB19" s="17">
        <f t="shared" si="333"/>
        <v>0</v>
      </c>
      <c r="EC19" s="17">
        <f t="shared" si="333"/>
        <v>0</v>
      </c>
      <c r="ED19" s="17">
        <f t="shared" si="333"/>
        <v>0</v>
      </c>
      <c r="EE19" s="391">
        <f t="shared" si="324"/>
        <v>0</v>
      </c>
    </row>
    <row r="20" spans="1:135" x14ac:dyDescent="0.2">
      <c r="A20" s="12"/>
      <c r="D20" s="1" t="s">
        <v>42</v>
      </c>
      <c r="F20" s="17">
        <f t="shared" si="334"/>
        <v>0</v>
      </c>
      <c r="G20" s="17">
        <f t="shared" si="334"/>
        <v>0</v>
      </c>
      <c r="H20" s="17">
        <f t="shared" si="334"/>
        <v>0</v>
      </c>
      <c r="I20" s="17">
        <f t="shared" si="334"/>
        <v>0</v>
      </c>
      <c r="J20" s="17">
        <f t="shared" si="334"/>
        <v>0</v>
      </c>
      <c r="K20" s="17">
        <f t="shared" si="334"/>
        <v>0</v>
      </c>
      <c r="L20" s="17">
        <f t="shared" si="334"/>
        <v>0</v>
      </c>
      <c r="M20" s="17">
        <f t="shared" si="334"/>
        <v>0</v>
      </c>
      <c r="N20" s="17">
        <f t="shared" si="334"/>
        <v>0</v>
      </c>
      <c r="O20" s="17">
        <f t="shared" si="334"/>
        <v>0</v>
      </c>
      <c r="P20" s="17">
        <f t="shared" si="334"/>
        <v>0</v>
      </c>
      <c r="Q20" s="17">
        <f t="shared" si="334"/>
        <v>0</v>
      </c>
      <c r="R20" s="319">
        <f t="shared" si="306"/>
        <v>0</v>
      </c>
      <c r="S20" s="17">
        <f t="shared" si="335"/>
        <v>0</v>
      </c>
      <c r="T20" s="17">
        <f t="shared" si="335"/>
        <v>0</v>
      </c>
      <c r="U20" s="17">
        <f t="shared" si="335"/>
        <v>0</v>
      </c>
      <c r="V20" s="17">
        <f t="shared" si="335"/>
        <v>0</v>
      </c>
      <c r="W20" s="17">
        <f t="shared" si="335"/>
        <v>0</v>
      </c>
      <c r="X20" s="17">
        <f t="shared" si="335"/>
        <v>0</v>
      </c>
      <c r="Y20" s="17">
        <f t="shared" si="335"/>
        <v>0</v>
      </c>
      <c r="Z20" s="17">
        <f t="shared" si="335"/>
        <v>0</v>
      </c>
      <c r="AA20" s="17">
        <f t="shared" si="335"/>
        <v>0</v>
      </c>
      <c r="AB20" s="17">
        <f t="shared" si="335"/>
        <v>0</v>
      </c>
      <c r="AC20" s="17">
        <f t="shared" si="335"/>
        <v>0</v>
      </c>
      <c r="AD20" s="17">
        <f t="shared" si="335"/>
        <v>0</v>
      </c>
      <c r="AE20" s="319">
        <f t="shared" si="308"/>
        <v>0</v>
      </c>
      <c r="AF20" s="17">
        <f t="shared" si="325"/>
        <v>0</v>
      </c>
      <c r="AG20" s="17">
        <f t="shared" si="325"/>
        <v>0</v>
      </c>
      <c r="AH20" s="17">
        <f t="shared" si="326"/>
        <v>0</v>
      </c>
      <c r="AI20" s="17">
        <f t="shared" si="326"/>
        <v>0</v>
      </c>
      <c r="AJ20" s="17">
        <f t="shared" si="326"/>
        <v>0</v>
      </c>
      <c r="AK20" s="17">
        <f t="shared" si="326"/>
        <v>0</v>
      </c>
      <c r="AL20" s="17">
        <f t="shared" si="326"/>
        <v>0</v>
      </c>
      <c r="AM20" s="17">
        <f t="shared" si="326"/>
        <v>0</v>
      </c>
      <c r="AN20" s="17">
        <f t="shared" si="326"/>
        <v>0</v>
      </c>
      <c r="AO20" s="17">
        <f t="shared" si="326"/>
        <v>0</v>
      </c>
      <c r="AP20" s="17">
        <f t="shared" si="326"/>
        <v>0</v>
      </c>
      <c r="AQ20" s="17">
        <f t="shared" si="326"/>
        <v>0</v>
      </c>
      <c r="AR20" s="319">
        <f t="shared" si="310"/>
        <v>0</v>
      </c>
      <c r="AS20" s="17">
        <f t="shared" si="327"/>
        <v>0</v>
      </c>
      <c r="AT20" s="17">
        <f t="shared" si="327"/>
        <v>0</v>
      </c>
      <c r="AU20" s="17">
        <f t="shared" si="327"/>
        <v>0</v>
      </c>
      <c r="AV20" s="17">
        <f t="shared" si="327"/>
        <v>0</v>
      </c>
      <c r="AW20" s="17">
        <f t="shared" si="327"/>
        <v>0</v>
      </c>
      <c r="AX20" s="17">
        <f t="shared" si="327"/>
        <v>0</v>
      </c>
      <c r="AY20" s="17">
        <f t="shared" si="327"/>
        <v>0</v>
      </c>
      <c r="AZ20" s="17">
        <f t="shared" si="327"/>
        <v>0</v>
      </c>
      <c r="BA20" s="17">
        <f t="shared" si="327"/>
        <v>0</v>
      </c>
      <c r="BB20" s="17">
        <f t="shared" si="327"/>
        <v>0</v>
      </c>
      <c r="BC20" s="17">
        <f t="shared" si="327"/>
        <v>0</v>
      </c>
      <c r="BD20" s="17">
        <f t="shared" si="327"/>
        <v>0</v>
      </c>
      <c r="BE20" s="319">
        <f t="shared" si="312"/>
        <v>0</v>
      </c>
      <c r="BF20" s="17">
        <f t="shared" si="328"/>
        <v>0</v>
      </c>
      <c r="BG20" s="17">
        <f t="shared" si="328"/>
        <v>0</v>
      </c>
      <c r="BH20" s="17">
        <f t="shared" si="328"/>
        <v>0</v>
      </c>
      <c r="BI20" s="17">
        <f t="shared" si="328"/>
        <v>0</v>
      </c>
      <c r="BJ20" s="17">
        <f t="shared" si="328"/>
        <v>0</v>
      </c>
      <c r="BK20" s="17">
        <f t="shared" si="328"/>
        <v>0</v>
      </c>
      <c r="BL20" s="17">
        <f t="shared" si="328"/>
        <v>0</v>
      </c>
      <c r="BM20" s="17">
        <f t="shared" si="328"/>
        <v>0</v>
      </c>
      <c r="BN20" s="17">
        <f t="shared" si="328"/>
        <v>0</v>
      </c>
      <c r="BO20" s="17">
        <f t="shared" si="328"/>
        <v>0</v>
      </c>
      <c r="BP20" s="17">
        <f t="shared" si="328"/>
        <v>0</v>
      </c>
      <c r="BQ20" s="17">
        <f t="shared" si="328"/>
        <v>0</v>
      </c>
      <c r="BR20" s="319">
        <f t="shared" si="314"/>
        <v>0</v>
      </c>
      <c r="BS20" s="17">
        <f t="shared" si="329"/>
        <v>0</v>
      </c>
      <c r="BT20" s="17">
        <f t="shared" si="329"/>
        <v>0</v>
      </c>
      <c r="BU20" s="17">
        <f t="shared" si="329"/>
        <v>0</v>
      </c>
      <c r="BV20" s="17">
        <f t="shared" si="329"/>
        <v>0</v>
      </c>
      <c r="BW20" s="17">
        <f t="shared" si="329"/>
        <v>0</v>
      </c>
      <c r="BX20" s="17">
        <f t="shared" si="329"/>
        <v>0</v>
      </c>
      <c r="BY20" s="17">
        <f t="shared" si="329"/>
        <v>0</v>
      </c>
      <c r="BZ20" s="17">
        <f t="shared" si="329"/>
        <v>0</v>
      </c>
      <c r="CA20" s="17">
        <f t="shared" si="329"/>
        <v>0</v>
      </c>
      <c r="CB20" s="17">
        <f t="shared" si="329"/>
        <v>0</v>
      </c>
      <c r="CC20" s="17">
        <f t="shared" si="329"/>
        <v>0</v>
      </c>
      <c r="CD20" s="17">
        <f t="shared" si="329"/>
        <v>0</v>
      </c>
      <c r="CE20" s="319">
        <f t="shared" si="316"/>
        <v>0</v>
      </c>
      <c r="CF20" s="17">
        <f t="shared" si="330"/>
        <v>0</v>
      </c>
      <c r="CG20" s="17">
        <f t="shared" si="330"/>
        <v>0</v>
      </c>
      <c r="CH20" s="17">
        <f t="shared" si="330"/>
        <v>0</v>
      </c>
      <c r="CI20" s="17">
        <f t="shared" si="330"/>
        <v>0</v>
      </c>
      <c r="CJ20" s="17">
        <f t="shared" si="330"/>
        <v>0</v>
      </c>
      <c r="CK20" s="17">
        <f t="shared" si="330"/>
        <v>0</v>
      </c>
      <c r="CL20" s="17">
        <f t="shared" si="330"/>
        <v>0</v>
      </c>
      <c r="CM20" s="17">
        <f t="shared" si="330"/>
        <v>0</v>
      </c>
      <c r="CN20" s="17">
        <f t="shared" si="330"/>
        <v>0</v>
      </c>
      <c r="CO20" s="17">
        <f t="shared" si="330"/>
        <v>0</v>
      </c>
      <c r="CP20" s="17">
        <f t="shared" si="330"/>
        <v>0</v>
      </c>
      <c r="CQ20" s="17">
        <f t="shared" si="330"/>
        <v>0</v>
      </c>
      <c r="CR20" s="319">
        <f t="shared" si="318"/>
        <v>0</v>
      </c>
      <c r="CS20" s="17">
        <f t="shared" si="331"/>
        <v>0</v>
      </c>
      <c r="CT20" s="17">
        <f t="shared" si="331"/>
        <v>0</v>
      </c>
      <c r="CU20" s="17">
        <f t="shared" si="331"/>
        <v>0</v>
      </c>
      <c r="CV20" s="17">
        <f t="shared" si="331"/>
        <v>0</v>
      </c>
      <c r="CW20" s="17">
        <f t="shared" si="331"/>
        <v>0</v>
      </c>
      <c r="CX20" s="17">
        <f t="shared" si="331"/>
        <v>0</v>
      </c>
      <c r="CY20" s="17">
        <f t="shared" si="331"/>
        <v>0</v>
      </c>
      <c r="CZ20" s="17">
        <f t="shared" si="331"/>
        <v>0</v>
      </c>
      <c r="DA20" s="17">
        <f t="shared" si="331"/>
        <v>0</v>
      </c>
      <c r="DB20" s="17">
        <f t="shared" si="331"/>
        <v>0</v>
      </c>
      <c r="DC20" s="17">
        <f t="shared" si="331"/>
        <v>0</v>
      </c>
      <c r="DD20" s="17">
        <f t="shared" si="331"/>
        <v>0</v>
      </c>
      <c r="DE20" s="319">
        <f t="shared" si="320"/>
        <v>0</v>
      </c>
      <c r="DF20" s="17">
        <f t="shared" si="332"/>
        <v>0</v>
      </c>
      <c r="DG20" s="17">
        <f t="shared" si="332"/>
        <v>0</v>
      </c>
      <c r="DH20" s="17">
        <f t="shared" si="332"/>
        <v>0</v>
      </c>
      <c r="DI20" s="17">
        <f t="shared" si="332"/>
        <v>0</v>
      </c>
      <c r="DJ20" s="17">
        <f t="shared" si="332"/>
        <v>0</v>
      </c>
      <c r="DK20" s="17">
        <f t="shared" si="332"/>
        <v>0</v>
      </c>
      <c r="DL20" s="17">
        <f t="shared" si="332"/>
        <v>0</v>
      </c>
      <c r="DM20" s="17">
        <f t="shared" si="332"/>
        <v>0</v>
      </c>
      <c r="DN20" s="17">
        <f t="shared" si="332"/>
        <v>0</v>
      </c>
      <c r="DO20" s="17">
        <f t="shared" si="332"/>
        <v>0</v>
      </c>
      <c r="DP20" s="17">
        <f t="shared" si="332"/>
        <v>0</v>
      </c>
      <c r="DQ20" s="17">
        <f t="shared" si="332"/>
        <v>0</v>
      </c>
      <c r="DR20" s="319">
        <f t="shared" si="322"/>
        <v>0</v>
      </c>
      <c r="DS20" s="17">
        <f t="shared" si="333"/>
        <v>0</v>
      </c>
      <c r="DT20" s="17">
        <f t="shared" si="333"/>
        <v>0</v>
      </c>
      <c r="DU20" s="17">
        <f t="shared" si="333"/>
        <v>0</v>
      </c>
      <c r="DV20" s="17">
        <f t="shared" si="333"/>
        <v>0</v>
      </c>
      <c r="DW20" s="17">
        <f t="shared" si="333"/>
        <v>0</v>
      </c>
      <c r="DX20" s="17">
        <f t="shared" si="333"/>
        <v>0</v>
      </c>
      <c r="DY20" s="17">
        <f t="shared" si="333"/>
        <v>0</v>
      </c>
      <c r="DZ20" s="17">
        <f t="shared" si="333"/>
        <v>0</v>
      </c>
      <c r="EA20" s="17">
        <f t="shared" si="333"/>
        <v>0</v>
      </c>
      <c r="EB20" s="17">
        <f t="shared" si="333"/>
        <v>0</v>
      </c>
      <c r="EC20" s="17">
        <f t="shared" si="333"/>
        <v>0</v>
      </c>
      <c r="ED20" s="17">
        <f t="shared" si="333"/>
        <v>0</v>
      </c>
      <c r="EE20" s="391">
        <f t="shared" si="324"/>
        <v>0</v>
      </c>
    </row>
    <row r="21" spans="1:135" x14ac:dyDescent="0.2">
      <c r="A21" s="12"/>
      <c r="D21" s="1" t="s">
        <v>43</v>
      </c>
      <c r="F21" s="17">
        <f t="shared" si="334"/>
        <v>0</v>
      </c>
      <c r="G21" s="17">
        <f t="shared" si="334"/>
        <v>0</v>
      </c>
      <c r="H21" s="17">
        <f t="shared" si="334"/>
        <v>0</v>
      </c>
      <c r="I21" s="17">
        <f t="shared" si="334"/>
        <v>0</v>
      </c>
      <c r="J21" s="17">
        <f t="shared" si="334"/>
        <v>0</v>
      </c>
      <c r="K21" s="17">
        <f t="shared" si="334"/>
        <v>0</v>
      </c>
      <c r="L21" s="17">
        <f t="shared" si="334"/>
        <v>0</v>
      </c>
      <c r="M21" s="17">
        <f t="shared" si="334"/>
        <v>0</v>
      </c>
      <c r="N21" s="17">
        <f t="shared" si="334"/>
        <v>0</v>
      </c>
      <c r="O21" s="17">
        <f t="shared" si="334"/>
        <v>0</v>
      </c>
      <c r="P21" s="17">
        <f t="shared" si="334"/>
        <v>0</v>
      </c>
      <c r="Q21" s="17">
        <f t="shared" si="334"/>
        <v>0</v>
      </c>
      <c r="R21" s="319">
        <f t="shared" si="306"/>
        <v>0</v>
      </c>
      <c r="S21" s="17">
        <f t="shared" si="335"/>
        <v>0</v>
      </c>
      <c r="T21" s="17">
        <f t="shared" si="335"/>
        <v>0</v>
      </c>
      <c r="U21" s="17">
        <f t="shared" si="335"/>
        <v>0</v>
      </c>
      <c r="V21" s="17">
        <f t="shared" si="335"/>
        <v>0</v>
      </c>
      <c r="W21" s="17">
        <f t="shared" si="335"/>
        <v>0</v>
      </c>
      <c r="X21" s="17">
        <f t="shared" si="335"/>
        <v>0</v>
      </c>
      <c r="Y21" s="17">
        <f t="shared" si="335"/>
        <v>0</v>
      </c>
      <c r="Z21" s="17">
        <f t="shared" si="335"/>
        <v>0</v>
      </c>
      <c r="AA21" s="17">
        <f t="shared" si="335"/>
        <v>0</v>
      </c>
      <c r="AB21" s="17">
        <f t="shared" si="335"/>
        <v>0</v>
      </c>
      <c r="AC21" s="17">
        <f t="shared" si="335"/>
        <v>0</v>
      </c>
      <c r="AD21" s="17">
        <f t="shared" si="335"/>
        <v>0</v>
      </c>
      <c r="AE21" s="319">
        <f t="shared" si="308"/>
        <v>0</v>
      </c>
      <c r="AF21" s="17">
        <f t="shared" si="325"/>
        <v>0</v>
      </c>
      <c r="AG21" s="17">
        <f t="shared" si="325"/>
        <v>0</v>
      </c>
      <c r="AH21" s="17">
        <f t="shared" si="326"/>
        <v>0</v>
      </c>
      <c r="AI21" s="17">
        <f t="shared" si="326"/>
        <v>0</v>
      </c>
      <c r="AJ21" s="17">
        <f t="shared" si="326"/>
        <v>0</v>
      </c>
      <c r="AK21" s="17">
        <f t="shared" si="326"/>
        <v>0</v>
      </c>
      <c r="AL21" s="17">
        <f t="shared" si="326"/>
        <v>0</v>
      </c>
      <c r="AM21" s="17">
        <f t="shared" si="326"/>
        <v>0</v>
      </c>
      <c r="AN21" s="17">
        <f t="shared" si="326"/>
        <v>0</v>
      </c>
      <c r="AO21" s="17">
        <f t="shared" si="326"/>
        <v>0</v>
      </c>
      <c r="AP21" s="17">
        <f t="shared" si="326"/>
        <v>0</v>
      </c>
      <c r="AQ21" s="17">
        <f t="shared" si="326"/>
        <v>0</v>
      </c>
      <c r="AR21" s="319">
        <f t="shared" si="310"/>
        <v>0</v>
      </c>
      <c r="AS21" s="17">
        <f t="shared" si="327"/>
        <v>0</v>
      </c>
      <c r="AT21" s="17">
        <f t="shared" si="327"/>
        <v>0</v>
      </c>
      <c r="AU21" s="17">
        <f t="shared" si="327"/>
        <v>0</v>
      </c>
      <c r="AV21" s="17">
        <f t="shared" si="327"/>
        <v>0</v>
      </c>
      <c r="AW21" s="17">
        <f t="shared" si="327"/>
        <v>0</v>
      </c>
      <c r="AX21" s="17">
        <f t="shared" si="327"/>
        <v>0</v>
      </c>
      <c r="AY21" s="17">
        <f t="shared" si="327"/>
        <v>0</v>
      </c>
      <c r="AZ21" s="17">
        <f t="shared" si="327"/>
        <v>0</v>
      </c>
      <c r="BA21" s="17">
        <f t="shared" si="327"/>
        <v>0</v>
      </c>
      <c r="BB21" s="17">
        <f t="shared" si="327"/>
        <v>0</v>
      </c>
      <c r="BC21" s="17">
        <f t="shared" si="327"/>
        <v>0</v>
      </c>
      <c r="BD21" s="17">
        <f t="shared" si="327"/>
        <v>0</v>
      </c>
      <c r="BE21" s="319">
        <f t="shared" si="312"/>
        <v>0</v>
      </c>
      <c r="BF21" s="17">
        <f t="shared" si="328"/>
        <v>0</v>
      </c>
      <c r="BG21" s="17">
        <f t="shared" si="328"/>
        <v>0</v>
      </c>
      <c r="BH21" s="17">
        <f t="shared" si="328"/>
        <v>0</v>
      </c>
      <c r="BI21" s="17">
        <f t="shared" si="328"/>
        <v>0</v>
      </c>
      <c r="BJ21" s="17">
        <f t="shared" si="328"/>
        <v>0</v>
      </c>
      <c r="BK21" s="17">
        <f t="shared" si="328"/>
        <v>0</v>
      </c>
      <c r="BL21" s="17">
        <f t="shared" si="328"/>
        <v>0</v>
      </c>
      <c r="BM21" s="17">
        <f t="shared" si="328"/>
        <v>0</v>
      </c>
      <c r="BN21" s="17">
        <f t="shared" si="328"/>
        <v>0</v>
      </c>
      <c r="BO21" s="17">
        <f t="shared" si="328"/>
        <v>0</v>
      </c>
      <c r="BP21" s="17">
        <f t="shared" si="328"/>
        <v>0</v>
      </c>
      <c r="BQ21" s="17">
        <f t="shared" si="328"/>
        <v>0</v>
      </c>
      <c r="BR21" s="319">
        <f t="shared" si="314"/>
        <v>0</v>
      </c>
      <c r="BS21" s="17">
        <f t="shared" si="329"/>
        <v>0</v>
      </c>
      <c r="BT21" s="17">
        <f t="shared" si="329"/>
        <v>0</v>
      </c>
      <c r="BU21" s="17">
        <f t="shared" si="329"/>
        <v>0</v>
      </c>
      <c r="BV21" s="17">
        <f t="shared" si="329"/>
        <v>0</v>
      </c>
      <c r="BW21" s="17">
        <f t="shared" si="329"/>
        <v>0</v>
      </c>
      <c r="BX21" s="17">
        <f t="shared" si="329"/>
        <v>0</v>
      </c>
      <c r="BY21" s="17">
        <f t="shared" si="329"/>
        <v>0</v>
      </c>
      <c r="BZ21" s="17">
        <f t="shared" si="329"/>
        <v>0</v>
      </c>
      <c r="CA21" s="17">
        <f t="shared" si="329"/>
        <v>0</v>
      </c>
      <c r="CB21" s="17">
        <f t="shared" si="329"/>
        <v>0</v>
      </c>
      <c r="CC21" s="17">
        <f t="shared" si="329"/>
        <v>0</v>
      </c>
      <c r="CD21" s="17">
        <f t="shared" si="329"/>
        <v>0</v>
      </c>
      <c r="CE21" s="319">
        <f t="shared" si="316"/>
        <v>0</v>
      </c>
      <c r="CF21" s="17">
        <f t="shared" si="330"/>
        <v>0</v>
      </c>
      <c r="CG21" s="17">
        <f t="shared" si="330"/>
        <v>0</v>
      </c>
      <c r="CH21" s="17">
        <f t="shared" si="330"/>
        <v>0</v>
      </c>
      <c r="CI21" s="17">
        <f t="shared" si="330"/>
        <v>0</v>
      </c>
      <c r="CJ21" s="17">
        <f t="shared" si="330"/>
        <v>0</v>
      </c>
      <c r="CK21" s="17">
        <f t="shared" si="330"/>
        <v>0</v>
      </c>
      <c r="CL21" s="17">
        <f t="shared" si="330"/>
        <v>0</v>
      </c>
      <c r="CM21" s="17">
        <f t="shared" si="330"/>
        <v>0</v>
      </c>
      <c r="CN21" s="17">
        <f t="shared" si="330"/>
        <v>0</v>
      </c>
      <c r="CO21" s="17">
        <f t="shared" si="330"/>
        <v>0</v>
      </c>
      <c r="CP21" s="17">
        <f t="shared" si="330"/>
        <v>0</v>
      </c>
      <c r="CQ21" s="17">
        <f t="shared" si="330"/>
        <v>0</v>
      </c>
      <c r="CR21" s="319">
        <f t="shared" si="318"/>
        <v>0</v>
      </c>
      <c r="CS21" s="17">
        <f t="shared" si="331"/>
        <v>0</v>
      </c>
      <c r="CT21" s="17">
        <f t="shared" si="331"/>
        <v>0</v>
      </c>
      <c r="CU21" s="17">
        <f t="shared" si="331"/>
        <v>0</v>
      </c>
      <c r="CV21" s="17">
        <f t="shared" si="331"/>
        <v>0</v>
      </c>
      <c r="CW21" s="17">
        <f t="shared" si="331"/>
        <v>0</v>
      </c>
      <c r="CX21" s="17">
        <f t="shared" si="331"/>
        <v>0</v>
      </c>
      <c r="CY21" s="17">
        <f t="shared" si="331"/>
        <v>0</v>
      </c>
      <c r="CZ21" s="17">
        <f t="shared" si="331"/>
        <v>0</v>
      </c>
      <c r="DA21" s="17">
        <f t="shared" si="331"/>
        <v>0</v>
      </c>
      <c r="DB21" s="17">
        <f t="shared" si="331"/>
        <v>0</v>
      </c>
      <c r="DC21" s="17">
        <f t="shared" si="331"/>
        <v>0</v>
      </c>
      <c r="DD21" s="17">
        <f t="shared" si="331"/>
        <v>0</v>
      </c>
      <c r="DE21" s="319">
        <f t="shared" si="320"/>
        <v>0</v>
      </c>
      <c r="DF21" s="17">
        <f t="shared" si="332"/>
        <v>0</v>
      </c>
      <c r="DG21" s="17">
        <f t="shared" si="332"/>
        <v>0</v>
      </c>
      <c r="DH21" s="17">
        <f t="shared" si="332"/>
        <v>0</v>
      </c>
      <c r="DI21" s="17">
        <f t="shared" si="332"/>
        <v>0</v>
      </c>
      <c r="DJ21" s="17">
        <f t="shared" si="332"/>
        <v>0</v>
      </c>
      <c r="DK21" s="17">
        <f t="shared" si="332"/>
        <v>0</v>
      </c>
      <c r="DL21" s="17">
        <f t="shared" si="332"/>
        <v>0</v>
      </c>
      <c r="DM21" s="17">
        <f t="shared" si="332"/>
        <v>0</v>
      </c>
      <c r="DN21" s="17">
        <f t="shared" si="332"/>
        <v>0</v>
      </c>
      <c r="DO21" s="17">
        <f t="shared" si="332"/>
        <v>0</v>
      </c>
      <c r="DP21" s="17">
        <f t="shared" si="332"/>
        <v>0</v>
      </c>
      <c r="DQ21" s="17">
        <f t="shared" si="332"/>
        <v>0</v>
      </c>
      <c r="DR21" s="319">
        <f t="shared" si="322"/>
        <v>0</v>
      </c>
      <c r="DS21" s="17">
        <f t="shared" si="333"/>
        <v>0</v>
      </c>
      <c r="DT21" s="17">
        <f t="shared" si="333"/>
        <v>0</v>
      </c>
      <c r="DU21" s="17">
        <f t="shared" si="333"/>
        <v>0</v>
      </c>
      <c r="DV21" s="17">
        <f t="shared" si="333"/>
        <v>0</v>
      </c>
      <c r="DW21" s="17">
        <f t="shared" si="333"/>
        <v>0</v>
      </c>
      <c r="DX21" s="17">
        <f t="shared" si="333"/>
        <v>0</v>
      </c>
      <c r="DY21" s="17">
        <f t="shared" si="333"/>
        <v>0</v>
      </c>
      <c r="DZ21" s="17">
        <f t="shared" si="333"/>
        <v>0</v>
      </c>
      <c r="EA21" s="17">
        <f t="shared" si="333"/>
        <v>0</v>
      </c>
      <c r="EB21" s="17">
        <f t="shared" si="333"/>
        <v>0</v>
      </c>
      <c r="EC21" s="17">
        <f t="shared" si="333"/>
        <v>0</v>
      </c>
      <c r="ED21" s="17">
        <f t="shared" si="333"/>
        <v>0</v>
      </c>
      <c r="EE21" s="391">
        <f t="shared" si="324"/>
        <v>0</v>
      </c>
    </row>
    <row r="22" spans="1:135" x14ac:dyDescent="0.2">
      <c r="A22" s="12"/>
      <c r="D22" s="1" t="s">
        <v>90</v>
      </c>
      <c r="F22" s="17">
        <f t="shared" si="334"/>
        <v>0</v>
      </c>
      <c r="G22" s="17">
        <f t="shared" si="334"/>
        <v>0</v>
      </c>
      <c r="H22" s="17">
        <f t="shared" si="334"/>
        <v>0</v>
      </c>
      <c r="I22" s="17">
        <f t="shared" si="334"/>
        <v>0</v>
      </c>
      <c r="J22" s="17">
        <f t="shared" si="334"/>
        <v>0</v>
      </c>
      <c r="K22" s="17">
        <f t="shared" si="334"/>
        <v>0</v>
      </c>
      <c r="L22" s="17">
        <f t="shared" si="334"/>
        <v>0</v>
      </c>
      <c r="M22" s="17">
        <f t="shared" si="334"/>
        <v>0</v>
      </c>
      <c r="N22" s="17">
        <f t="shared" si="334"/>
        <v>0</v>
      </c>
      <c r="O22" s="17">
        <f t="shared" si="334"/>
        <v>0</v>
      </c>
      <c r="P22" s="17">
        <f t="shared" si="334"/>
        <v>0</v>
      </c>
      <c r="Q22" s="17">
        <f t="shared" si="334"/>
        <v>0</v>
      </c>
      <c r="R22" s="319">
        <f t="shared" si="306"/>
        <v>0</v>
      </c>
      <c r="S22" s="17">
        <f t="shared" si="335"/>
        <v>0</v>
      </c>
      <c r="T22" s="17">
        <f t="shared" si="335"/>
        <v>0</v>
      </c>
      <c r="U22" s="17">
        <f t="shared" si="335"/>
        <v>0</v>
      </c>
      <c r="V22" s="17">
        <f t="shared" si="335"/>
        <v>0</v>
      </c>
      <c r="W22" s="17">
        <f t="shared" si="335"/>
        <v>0</v>
      </c>
      <c r="X22" s="17">
        <f t="shared" si="335"/>
        <v>0</v>
      </c>
      <c r="Y22" s="17">
        <f t="shared" si="335"/>
        <v>0</v>
      </c>
      <c r="Z22" s="17">
        <f t="shared" si="335"/>
        <v>0</v>
      </c>
      <c r="AA22" s="17">
        <f t="shared" si="335"/>
        <v>0</v>
      </c>
      <c r="AB22" s="17">
        <f t="shared" si="335"/>
        <v>0</v>
      </c>
      <c r="AC22" s="17">
        <f t="shared" si="335"/>
        <v>0</v>
      </c>
      <c r="AD22" s="17">
        <f t="shared" si="335"/>
        <v>0</v>
      </c>
      <c r="AE22" s="319">
        <f t="shared" si="308"/>
        <v>0</v>
      </c>
      <c r="AF22" s="17">
        <f t="shared" si="325"/>
        <v>0</v>
      </c>
      <c r="AG22" s="17">
        <f t="shared" si="325"/>
        <v>0</v>
      </c>
      <c r="AH22" s="17">
        <f t="shared" si="326"/>
        <v>0</v>
      </c>
      <c r="AI22" s="17">
        <f t="shared" si="326"/>
        <v>0</v>
      </c>
      <c r="AJ22" s="17">
        <f t="shared" si="326"/>
        <v>0</v>
      </c>
      <c r="AK22" s="17">
        <f t="shared" si="326"/>
        <v>0</v>
      </c>
      <c r="AL22" s="17">
        <f t="shared" si="326"/>
        <v>0</v>
      </c>
      <c r="AM22" s="17">
        <f t="shared" si="326"/>
        <v>0</v>
      </c>
      <c r="AN22" s="17">
        <f t="shared" si="326"/>
        <v>0</v>
      </c>
      <c r="AO22" s="17">
        <f t="shared" si="326"/>
        <v>0</v>
      </c>
      <c r="AP22" s="17">
        <f t="shared" si="326"/>
        <v>0</v>
      </c>
      <c r="AQ22" s="17">
        <f t="shared" si="326"/>
        <v>0</v>
      </c>
      <c r="AR22" s="319">
        <f t="shared" si="310"/>
        <v>0</v>
      </c>
      <c r="AS22" s="17">
        <f t="shared" si="327"/>
        <v>0</v>
      </c>
      <c r="AT22" s="17">
        <f t="shared" si="327"/>
        <v>0</v>
      </c>
      <c r="AU22" s="17">
        <f t="shared" si="327"/>
        <v>0</v>
      </c>
      <c r="AV22" s="17">
        <f t="shared" si="327"/>
        <v>0</v>
      </c>
      <c r="AW22" s="17">
        <f t="shared" si="327"/>
        <v>0</v>
      </c>
      <c r="AX22" s="17">
        <f t="shared" si="327"/>
        <v>0</v>
      </c>
      <c r="AY22" s="17">
        <f t="shared" si="327"/>
        <v>0</v>
      </c>
      <c r="AZ22" s="17">
        <f t="shared" si="327"/>
        <v>0</v>
      </c>
      <c r="BA22" s="17">
        <f t="shared" si="327"/>
        <v>0</v>
      </c>
      <c r="BB22" s="17">
        <f t="shared" si="327"/>
        <v>0</v>
      </c>
      <c r="BC22" s="17">
        <f t="shared" si="327"/>
        <v>0</v>
      </c>
      <c r="BD22" s="17">
        <f t="shared" si="327"/>
        <v>0</v>
      </c>
      <c r="BE22" s="319">
        <f t="shared" si="312"/>
        <v>0</v>
      </c>
      <c r="BF22" s="17">
        <f t="shared" si="328"/>
        <v>0</v>
      </c>
      <c r="BG22" s="17">
        <f t="shared" si="328"/>
        <v>0</v>
      </c>
      <c r="BH22" s="17">
        <f t="shared" si="328"/>
        <v>0</v>
      </c>
      <c r="BI22" s="17">
        <f t="shared" si="328"/>
        <v>0</v>
      </c>
      <c r="BJ22" s="17">
        <f t="shared" si="328"/>
        <v>0</v>
      </c>
      <c r="BK22" s="17">
        <f t="shared" si="328"/>
        <v>0</v>
      </c>
      <c r="BL22" s="17">
        <f t="shared" si="328"/>
        <v>0</v>
      </c>
      <c r="BM22" s="17">
        <f t="shared" si="328"/>
        <v>0</v>
      </c>
      <c r="BN22" s="17">
        <f t="shared" si="328"/>
        <v>0</v>
      </c>
      <c r="BO22" s="17">
        <f t="shared" si="328"/>
        <v>0</v>
      </c>
      <c r="BP22" s="17">
        <f t="shared" si="328"/>
        <v>0</v>
      </c>
      <c r="BQ22" s="17">
        <f t="shared" si="328"/>
        <v>0</v>
      </c>
      <c r="BR22" s="319">
        <f t="shared" si="314"/>
        <v>0</v>
      </c>
      <c r="BS22" s="17">
        <f t="shared" si="329"/>
        <v>0</v>
      </c>
      <c r="BT22" s="17">
        <f t="shared" si="329"/>
        <v>0</v>
      </c>
      <c r="BU22" s="17">
        <f t="shared" si="329"/>
        <v>0</v>
      </c>
      <c r="BV22" s="17">
        <f t="shared" si="329"/>
        <v>0</v>
      </c>
      <c r="BW22" s="17">
        <f t="shared" si="329"/>
        <v>0</v>
      </c>
      <c r="BX22" s="17">
        <f t="shared" si="329"/>
        <v>0</v>
      </c>
      <c r="BY22" s="17">
        <f t="shared" si="329"/>
        <v>0</v>
      </c>
      <c r="BZ22" s="17">
        <f t="shared" si="329"/>
        <v>0</v>
      </c>
      <c r="CA22" s="17">
        <f t="shared" si="329"/>
        <v>0</v>
      </c>
      <c r="CB22" s="17">
        <f t="shared" si="329"/>
        <v>0</v>
      </c>
      <c r="CC22" s="17">
        <f t="shared" si="329"/>
        <v>0</v>
      </c>
      <c r="CD22" s="17">
        <f t="shared" si="329"/>
        <v>0</v>
      </c>
      <c r="CE22" s="319">
        <f t="shared" si="316"/>
        <v>0</v>
      </c>
      <c r="CF22" s="17">
        <f t="shared" si="330"/>
        <v>0</v>
      </c>
      <c r="CG22" s="17">
        <f t="shared" si="330"/>
        <v>0</v>
      </c>
      <c r="CH22" s="17">
        <f t="shared" si="330"/>
        <v>0</v>
      </c>
      <c r="CI22" s="17">
        <f t="shared" si="330"/>
        <v>0</v>
      </c>
      <c r="CJ22" s="17">
        <f t="shared" si="330"/>
        <v>0</v>
      </c>
      <c r="CK22" s="17">
        <f t="shared" si="330"/>
        <v>0</v>
      </c>
      <c r="CL22" s="17">
        <f t="shared" si="330"/>
        <v>0</v>
      </c>
      <c r="CM22" s="17">
        <f t="shared" si="330"/>
        <v>0</v>
      </c>
      <c r="CN22" s="17">
        <f t="shared" si="330"/>
        <v>0</v>
      </c>
      <c r="CO22" s="17">
        <f t="shared" si="330"/>
        <v>0</v>
      </c>
      <c r="CP22" s="17">
        <f t="shared" si="330"/>
        <v>0</v>
      </c>
      <c r="CQ22" s="17">
        <f t="shared" si="330"/>
        <v>0</v>
      </c>
      <c r="CR22" s="319">
        <f t="shared" si="318"/>
        <v>0</v>
      </c>
      <c r="CS22" s="17">
        <f t="shared" si="331"/>
        <v>0</v>
      </c>
      <c r="CT22" s="17">
        <f t="shared" si="331"/>
        <v>0</v>
      </c>
      <c r="CU22" s="17">
        <f t="shared" si="331"/>
        <v>0</v>
      </c>
      <c r="CV22" s="17">
        <f t="shared" si="331"/>
        <v>0</v>
      </c>
      <c r="CW22" s="17">
        <f t="shared" si="331"/>
        <v>0</v>
      </c>
      <c r="CX22" s="17">
        <f t="shared" si="331"/>
        <v>0</v>
      </c>
      <c r="CY22" s="17">
        <f t="shared" si="331"/>
        <v>0</v>
      </c>
      <c r="CZ22" s="17">
        <f t="shared" si="331"/>
        <v>0</v>
      </c>
      <c r="DA22" s="17">
        <f t="shared" si="331"/>
        <v>0</v>
      </c>
      <c r="DB22" s="17">
        <f t="shared" si="331"/>
        <v>0</v>
      </c>
      <c r="DC22" s="17">
        <f t="shared" si="331"/>
        <v>0</v>
      </c>
      <c r="DD22" s="17">
        <f t="shared" si="331"/>
        <v>0</v>
      </c>
      <c r="DE22" s="319">
        <f t="shared" si="320"/>
        <v>0</v>
      </c>
      <c r="DF22" s="17">
        <f t="shared" si="332"/>
        <v>0</v>
      </c>
      <c r="DG22" s="17">
        <f t="shared" si="332"/>
        <v>0</v>
      </c>
      <c r="DH22" s="17">
        <f t="shared" si="332"/>
        <v>0</v>
      </c>
      <c r="DI22" s="17">
        <f t="shared" si="332"/>
        <v>0</v>
      </c>
      <c r="DJ22" s="17">
        <f t="shared" si="332"/>
        <v>0</v>
      </c>
      <c r="DK22" s="17">
        <f t="shared" si="332"/>
        <v>0</v>
      </c>
      <c r="DL22" s="17">
        <f t="shared" si="332"/>
        <v>0</v>
      </c>
      <c r="DM22" s="17">
        <f t="shared" si="332"/>
        <v>0</v>
      </c>
      <c r="DN22" s="17">
        <f t="shared" si="332"/>
        <v>0</v>
      </c>
      <c r="DO22" s="17">
        <f t="shared" si="332"/>
        <v>0</v>
      </c>
      <c r="DP22" s="17">
        <f t="shared" si="332"/>
        <v>0</v>
      </c>
      <c r="DQ22" s="17">
        <f t="shared" si="332"/>
        <v>0</v>
      </c>
      <c r="DR22" s="319">
        <f t="shared" si="322"/>
        <v>0</v>
      </c>
      <c r="DS22" s="17">
        <f t="shared" si="333"/>
        <v>0</v>
      </c>
      <c r="DT22" s="17">
        <f t="shared" si="333"/>
        <v>0</v>
      </c>
      <c r="DU22" s="17">
        <f t="shared" si="333"/>
        <v>0</v>
      </c>
      <c r="DV22" s="17">
        <f t="shared" si="333"/>
        <v>0</v>
      </c>
      <c r="DW22" s="17">
        <f t="shared" si="333"/>
        <v>0</v>
      </c>
      <c r="DX22" s="17">
        <f t="shared" si="333"/>
        <v>0</v>
      </c>
      <c r="DY22" s="17">
        <f t="shared" si="333"/>
        <v>0</v>
      </c>
      <c r="DZ22" s="17">
        <f t="shared" si="333"/>
        <v>0</v>
      </c>
      <c r="EA22" s="17">
        <f t="shared" si="333"/>
        <v>0</v>
      </c>
      <c r="EB22" s="17">
        <f t="shared" si="333"/>
        <v>0</v>
      </c>
      <c r="EC22" s="17">
        <f t="shared" si="333"/>
        <v>0</v>
      </c>
      <c r="ED22" s="17">
        <f t="shared" si="333"/>
        <v>0</v>
      </c>
      <c r="EE22" s="391">
        <f t="shared" si="324"/>
        <v>0</v>
      </c>
    </row>
    <row r="23" spans="1:135" x14ac:dyDescent="0.2">
      <c r="A23" s="12"/>
      <c r="B23" s="17"/>
      <c r="D23" s="1" t="s">
        <v>91</v>
      </c>
      <c r="F23" s="17">
        <f t="shared" si="334"/>
        <v>0</v>
      </c>
      <c r="G23" s="17">
        <f t="shared" si="334"/>
        <v>0</v>
      </c>
      <c r="H23" s="17">
        <f t="shared" si="334"/>
        <v>0</v>
      </c>
      <c r="I23" s="17">
        <f t="shared" si="334"/>
        <v>0</v>
      </c>
      <c r="J23" s="17">
        <f t="shared" si="334"/>
        <v>0</v>
      </c>
      <c r="K23" s="17">
        <f t="shared" si="334"/>
        <v>0</v>
      </c>
      <c r="L23" s="17">
        <f t="shared" si="334"/>
        <v>0</v>
      </c>
      <c r="M23" s="17">
        <f t="shared" si="334"/>
        <v>0</v>
      </c>
      <c r="N23" s="17">
        <f t="shared" si="334"/>
        <v>0</v>
      </c>
      <c r="O23" s="17">
        <f t="shared" si="334"/>
        <v>0</v>
      </c>
      <c r="P23" s="17">
        <f t="shared" si="334"/>
        <v>0</v>
      </c>
      <c r="Q23" s="17">
        <f t="shared" si="334"/>
        <v>0</v>
      </c>
      <c r="R23" s="319">
        <f t="shared" si="306"/>
        <v>0</v>
      </c>
      <c r="S23" s="17">
        <f t="shared" si="335"/>
        <v>0</v>
      </c>
      <c r="T23" s="17">
        <f t="shared" si="335"/>
        <v>0</v>
      </c>
      <c r="U23" s="17">
        <f t="shared" si="335"/>
        <v>0</v>
      </c>
      <c r="V23" s="17">
        <f t="shared" si="335"/>
        <v>0</v>
      </c>
      <c r="W23" s="17">
        <f t="shared" si="335"/>
        <v>0</v>
      </c>
      <c r="X23" s="17">
        <f t="shared" si="335"/>
        <v>0</v>
      </c>
      <c r="Y23" s="17">
        <f t="shared" si="335"/>
        <v>0</v>
      </c>
      <c r="Z23" s="17">
        <f t="shared" si="335"/>
        <v>0</v>
      </c>
      <c r="AA23" s="17">
        <f t="shared" si="335"/>
        <v>0</v>
      </c>
      <c r="AB23" s="17">
        <f t="shared" si="335"/>
        <v>0</v>
      </c>
      <c r="AC23" s="17">
        <f t="shared" si="335"/>
        <v>0</v>
      </c>
      <c r="AD23" s="17">
        <f t="shared" si="335"/>
        <v>0</v>
      </c>
      <c r="AE23" s="319">
        <f t="shared" si="308"/>
        <v>0</v>
      </c>
      <c r="AF23" s="17">
        <f t="shared" si="325"/>
        <v>0</v>
      </c>
      <c r="AG23" s="17">
        <f t="shared" si="325"/>
        <v>0</v>
      </c>
      <c r="AH23" s="17">
        <f t="shared" si="326"/>
        <v>0</v>
      </c>
      <c r="AI23" s="17">
        <f t="shared" si="326"/>
        <v>0</v>
      </c>
      <c r="AJ23" s="17">
        <f t="shared" si="326"/>
        <v>0</v>
      </c>
      <c r="AK23" s="17">
        <f t="shared" si="326"/>
        <v>0</v>
      </c>
      <c r="AL23" s="17">
        <f t="shared" si="326"/>
        <v>0</v>
      </c>
      <c r="AM23" s="17">
        <f t="shared" si="326"/>
        <v>0</v>
      </c>
      <c r="AN23" s="17">
        <f t="shared" si="326"/>
        <v>0</v>
      </c>
      <c r="AO23" s="17">
        <f t="shared" si="326"/>
        <v>0</v>
      </c>
      <c r="AP23" s="17">
        <f t="shared" si="326"/>
        <v>0</v>
      </c>
      <c r="AQ23" s="17">
        <f t="shared" si="326"/>
        <v>0</v>
      </c>
      <c r="AR23" s="319">
        <f t="shared" si="310"/>
        <v>0</v>
      </c>
      <c r="AS23" s="17">
        <f t="shared" si="327"/>
        <v>0</v>
      </c>
      <c r="AT23" s="17">
        <f t="shared" si="327"/>
        <v>0</v>
      </c>
      <c r="AU23" s="17">
        <f t="shared" si="327"/>
        <v>0</v>
      </c>
      <c r="AV23" s="17">
        <f t="shared" si="327"/>
        <v>0</v>
      </c>
      <c r="AW23" s="17">
        <f t="shared" si="327"/>
        <v>0</v>
      </c>
      <c r="AX23" s="17">
        <f t="shared" si="327"/>
        <v>0</v>
      </c>
      <c r="AY23" s="17">
        <f t="shared" si="327"/>
        <v>0</v>
      </c>
      <c r="AZ23" s="17">
        <f t="shared" si="327"/>
        <v>0</v>
      </c>
      <c r="BA23" s="17">
        <f t="shared" si="327"/>
        <v>0</v>
      </c>
      <c r="BB23" s="17">
        <f t="shared" si="327"/>
        <v>0</v>
      </c>
      <c r="BC23" s="17">
        <f t="shared" si="327"/>
        <v>0</v>
      </c>
      <c r="BD23" s="17">
        <f t="shared" si="327"/>
        <v>0</v>
      </c>
      <c r="BE23" s="319">
        <f t="shared" si="312"/>
        <v>0</v>
      </c>
      <c r="BF23" s="17">
        <f t="shared" si="328"/>
        <v>0</v>
      </c>
      <c r="BG23" s="17">
        <f t="shared" si="328"/>
        <v>0</v>
      </c>
      <c r="BH23" s="17">
        <f t="shared" si="328"/>
        <v>0</v>
      </c>
      <c r="BI23" s="17">
        <f t="shared" si="328"/>
        <v>0</v>
      </c>
      <c r="BJ23" s="17">
        <f t="shared" si="328"/>
        <v>0</v>
      </c>
      <c r="BK23" s="17">
        <f t="shared" si="328"/>
        <v>0</v>
      </c>
      <c r="BL23" s="17">
        <f t="shared" si="328"/>
        <v>0</v>
      </c>
      <c r="BM23" s="17">
        <f t="shared" si="328"/>
        <v>0</v>
      </c>
      <c r="BN23" s="17">
        <f t="shared" si="328"/>
        <v>0</v>
      </c>
      <c r="BO23" s="17">
        <f t="shared" si="328"/>
        <v>0</v>
      </c>
      <c r="BP23" s="17">
        <f t="shared" si="328"/>
        <v>0</v>
      </c>
      <c r="BQ23" s="17">
        <f t="shared" si="328"/>
        <v>0</v>
      </c>
      <c r="BR23" s="319">
        <f t="shared" si="314"/>
        <v>0</v>
      </c>
      <c r="BS23" s="17">
        <f t="shared" si="329"/>
        <v>0</v>
      </c>
      <c r="BT23" s="17">
        <f t="shared" si="329"/>
        <v>0</v>
      </c>
      <c r="BU23" s="17">
        <f t="shared" si="329"/>
        <v>0</v>
      </c>
      <c r="BV23" s="17">
        <f t="shared" si="329"/>
        <v>0</v>
      </c>
      <c r="BW23" s="17">
        <f t="shared" si="329"/>
        <v>0</v>
      </c>
      <c r="BX23" s="17">
        <f t="shared" si="329"/>
        <v>0</v>
      </c>
      <c r="BY23" s="17">
        <f t="shared" si="329"/>
        <v>0</v>
      </c>
      <c r="BZ23" s="17">
        <f t="shared" si="329"/>
        <v>0</v>
      </c>
      <c r="CA23" s="17">
        <f t="shared" si="329"/>
        <v>0</v>
      </c>
      <c r="CB23" s="17">
        <f t="shared" si="329"/>
        <v>0</v>
      </c>
      <c r="CC23" s="17">
        <f t="shared" si="329"/>
        <v>0</v>
      </c>
      <c r="CD23" s="17">
        <f t="shared" si="329"/>
        <v>0</v>
      </c>
      <c r="CE23" s="319">
        <f t="shared" si="316"/>
        <v>0</v>
      </c>
      <c r="CF23" s="17">
        <f t="shared" si="330"/>
        <v>0</v>
      </c>
      <c r="CG23" s="17">
        <f t="shared" si="330"/>
        <v>0</v>
      </c>
      <c r="CH23" s="17">
        <f t="shared" si="330"/>
        <v>0</v>
      </c>
      <c r="CI23" s="17">
        <f t="shared" si="330"/>
        <v>0</v>
      </c>
      <c r="CJ23" s="17">
        <f t="shared" si="330"/>
        <v>0</v>
      </c>
      <c r="CK23" s="17">
        <f t="shared" si="330"/>
        <v>0</v>
      </c>
      <c r="CL23" s="17">
        <f t="shared" si="330"/>
        <v>0</v>
      </c>
      <c r="CM23" s="17">
        <f t="shared" si="330"/>
        <v>0</v>
      </c>
      <c r="CN23" s="17">
        <f t="shared" si="330"/>
        <v>0</v>
      </c>
      <c r="CO23" s="17">
        <f t="shared" si="330"/>
        <v>0</v>
      </c>
      <c r="CP23" s="17">
        <f t="shared" si="330"/>
        <v>0</v>
      </c>
      <c r="CQ23" s="17">
        <f t="shared" si="330"/>
        <v>0</v>
      </c>
      <c r="CR23" s="319">
        <f t="shared" si="318"/>
        <v>0</v>
      </c>
      <c r="CS23" s="17">
        <f t="shared" si="331"/>
        <v>0</v>
      </c>
      <c r="CT23" s="17">
        <f t="shared" si="331"/>
        <v>0</v>
      </c>
      <c r="CU23" s="17">
        <f t="shared" si="331"/>
        <v>0</v>
      </c>
      <c r="CV23" s="17">
        <f t="shared" si="331"/>
        <v>0</v>
      </c>
      <c r="CW23" s="17">
        <f t="shared" si="331"/>
        <v>0</v>
      </c>
      <c r="CX23" s="17">
        <f t="shared" si="331"/>
        <v>0</v>
      </c>
      <c r="CY23" s="17">
        <f t="shared" si="331"/>
        <v>0</v>
      </c>
      <c r="CZ23" s="17">
        <f t="shared" si="331"/>
        <v>0</v>
      </c>
      <c r="DA23" s="17">
        <f t="shared" si="331"/>
        <v>0</v>
      </c>
      <c r="DB23" s="17">
        <f t="shared" si="331"/>
        <v>0</v>
      </c>
      <c r="DC23" s="17">
        <f t="shared" si="331"/>
        <v>0</v>
      </c>
      <c r="DD23" s="17">
        <f t="shared" si="331"/>
        <v>0</v>
      </c>
      <c r="DE23" s="319">
        <f t="shared" si="320"/>
        <v>0</v>
      </c>
      <c r="DF23" s="17">
        <f t="shared" si="332"/>
        <v>0</v>
      </c>
      <c r="DG23" s="17">
        <f t="shared" si="332"/>
        <v>0</v>
      </c>
      <c r="DH23" s="17">
        <f t="shared" si="332"/>
        <v>0</v>
      </c>
      <c r="DI23" s="17">
        <f t="shared" si="332"/>
        <v>0</v>
      </c>
      <c r="DJ23" s="17">
        <f t="shared" si="332"/>
        <v>0</v>
      </c>
      <c r="DK23" s="17">
        <f t="shared" si="332"/>
        <v>0</v>
      </c>
      <c r="DL23" s="17">
        <f t="shared" si="332"/>
        <v>0</v>
      </c>
      <c r="DM23" s="17">
        <f t="shared" si="332"/>
        <v>0</v>
      </c>
      <c r="DN23" s="17">
        <f t="shared" si="332"/>
        <v>0</v>
      </c>
      <c r="DO23" s="17">
        <f t="shared" si="332"/>
        <v>0</v>
      </c>
      <c r="DP23" s="17">
        <f t="shared" si="332"/>
        <v>0</v>
      </c>
      <c r="DQ23" s="17">
        <f t="shared" si="332"/>
        <v>0</v>
      </c>
      <c r="DR23" s="319">
        <f t="shared" si="322"/>
        <v>0</v>
      </c>
      <c r="DS23" s="17">
        <f t="shared" si="333"/>
        <v>0</v>
      </c>
      <c r="DT23" s="17">
        <f t="shared" si="333"/>
        <v>0</v>
      </c>
      <c r="DU23" s="17">
        <f t="shared" si="333"/>
        <v>0</v>
      </c>
      <c r="DV23" s="17">
        <f t="shared" si="333"/>
        <v>0</v>
      </c>
      <c r="DW23" s="17">
        <f t="shared" si="333"/>
        <v>0</v>
      </c>
      <c r="DX23" s="17">
        <f t="shared" si="333"/>
        <v>0</v>
      </c>
      <c r="DY23" s="17">
        <f t="shared" si="333"/>
        <v>0</v>
      </c>
      <c r="DZ23" s="17">
        <f t="shared" si="333"/>
        <v>0</v>
      </c>
      <c r="EA23" s="17">
        <f t="shared" si="333"/>
        <v>0</v>
      </c>
      <c r="EB23" s="17">
        <f t="shared" si="333"/>
        <v>0</v>
      </c>
      <c r="EC23" s="17">
        <f t="shared" si="333"/>
        <v>0</v>
      </c>
      <c r="ED23" s="17">
        <f t="shared" si="333"/>
        <v>0</v>
      </c>
      <c r="EE23" s="391">
        <f t="shared" si="324"/>
        <v>0</v>
      </c>
    </row>
    <row r="24" spans="1:135" x14ac:dyDescent="0.2">
      <c r="A24" s="1"/>
      <c r="D24" s="1" t="s">
        <v>92</v>
      </c>
      <c r="F24" s="17">
        <f t="shared" si="334"/>
        <v>0</v>
      </c>
      <c r="G24" s="17">
        <f t="shared" si="334"/>
        <v>0</v>
      </c>
      <c r="H24" s="17">
        <f t="shared" si="334"/>
        <v>0</v>
      </c>
      <c r="I24" s="17">
        <f t="shared" si="334"/>
        <v>0</v>
      </c>
      <c r="J24" s="17">
        <f t="shared" si="334"/>
        <v>0</v>
      </c>
      <c r="K24" s="17">
        <f t="shared" si="334"/>
        <v>0</v>
      </c>
      <c r="L24" s="17">
        <f t="shared" si="334"/>
        <v>0</v>
      </c>
      <c r="M24" s="17">
        <f t="shared" si="334"/>
        <v>0</v>
      </c>
      <c r="N24" s="17">
        <f t="shared" si="334"/>
        <v>0</v>
      </c>
      <c r="O24" s="17">
        <f t="shared" si="334"/>
        <v>0</v>
      </c>
      <c r="P24" s="17">
        <f t="shared" si="334"/>
        <v>0</v>
      </c>
      <c r="Q24" s="17">
        <f t="shared" si="334"/>
        <v>0</v>
      </c>
      <c r="R24" s="319">
        <f t="shared" si="306"/>
        <v>0</v>
      </c>
      <c r="S24" s="17">
        <f t="shared" si="335"/>
        <v>0</v>
      </c>
      <c r="T24" s="17">
        <f t="shared" si="335"/>
        <v>0</v>
      </c>
      <c r="U24" s="17">
        <f t="shared" si="335"/>
        <v>0</v>
      </c>
      <c r="V24" s="17">
        <f t="shared" si="335"/>
        <v>0</v>
      </c>
      <c r="W24" s="17">
        <f t="shared" si="335"/>
        <v>0</v>
      </c>
      <c r="X24" s="17">
        <f t="shared" si="335"/>
        <v>0</v>
      </c>
      <c r="Y24" s="17">
        <f t="shared" si="335"/>
        <v>0</v>
      </c>
      <c r="Z24" s="17">
        <f t="shared" si="335"/>
        <v>0</v>
      </c>
      <c r="AA24" s="17">
        <f t="shared" si="335"/>
        <v>0</v>
      </c>
      <c r="AB24" s="17">
        <f t="shared" si="335"/>
        <v>0</v>
      </c>
      <c r="AC24" s="17">
        <f t="shared" si="335"/>
        <v>0</v>
      </c>
      <c r="AD24" s="17">
        <f t="shared" si="335"/>
        <v>0</v>
      </c>
      <c r="AE24" s="319">
        <f t="shared" si="308"/>
        <v>0</v>
      </c>
      <c r="AF24" s="17">
        <f t="shared" si="325"/>
        <v>0</v>
      </c>
      <c r="AG24" s="17">
        <f t="shared" si="325"/>
        <v>0</v>
      </c>
      <c r="AH24" s="17">
        <f t="shared" si="326"/>
        <v>0</v>
      </c>
      <c r="AI24" s="17">
        <f t="shared" si="326"/>
        <v>0</v>
      </c>
      <c r="AJ24" s="17">
        <f t="shared" si="326"/>
        <v>0</v>
      </c>
      <c r="AK24" s="17">
        <f t="shared" si="326"/>
        <v>0</v>
      </c>
      <c r="AL24" s="17">
        <f t="shared" si="326"/>
        <v>0</v>
      </c>
      <c r="AM24" s="17">
        <f t="shared" si="326"/>
        <v>0</v>
      </c>
      <c r="AN24" s="17">
        <f t="shared" si="326"/>
        <v>0</v>
      </c>
      <c r="AO24" s="17">
        <f t="shared" si="326"/>
        <v>0</v>
      </c>
      <c r="AP24" s="17">
        <f t="shared" si="326"/>
        <v>0</v>
      </c>
      <c r="AQ24" s="17">
        <f t="shared" si="326"/>
        <v>0</v>
      </c>
      <c r="AR24" s="319">
        <f t="shared" si="310"/>
        <v>0</v>
      </c>
      <c r="AS24" s="17">
        <f t="shared" ref="AS24:BD33" si="336">IF(AS$2&gt;=$B$18,$E24,0)</f>
        <v>0</v>
      </c>
      <c r="AT24" s="17">
        <f t="shared" si="336"/>
        <v>0</v>
      </c>
      <c r="AU24" s="17">
        <f t="shared" si="336"/>
        <v>0</v>
      </c>
      <c r="AV24" s="17">
        <f t="shared" si="336"/>
        <v>0</v>
      </c>
      <c r="AW24" s="17">
        <f t="shared" si="336"/>
        <v>0</v>
      </c>
      <c r="AX24" s="17">
        <f t="shared" si="336"/>
        <v>0</v>
      </c>
      <c r="AY24" s="17">
        <f t="shared" si="336"/>
        <v>0</v>
      </c>
      <c r="AZ24" s="17">
        <f t="shared" si="336"/>
        <v>0</v>
      </c>
      <c r="BA24" s="17">
        <f t="shared" si="336"/>
        <v>0</v>
      </c>
      <c r="BB24" s="17">
        <f t="shared" si="336"/>
        <v>0</v>
      </c>
      <c r="BC24" s="17">
        <f t="shared" si="336"/>
        <v>0</v>
      </c>
      <c r="BD24" s="17">
        <f t="shared" si="336"/>
        <v>0</v>
      </c>
      <c r="BE24" s="319">
        <f t="shared" si="312"/>
        <v>0</v>
      </c>
      <c r="BF24" s="17">
        <f t="shared" ref="BF24:BQ33" si="337">IF(BF$2&gt;=$B$18,$E24,0)</f>
        <v>0</v>
      </c>
      <c r="BG24" s="17">
        <f t="shared" si="337"/>
        <v>0</v>
      </c>
      <c r="BH24" s="17">
        <f t="shared" si="337"/>
        <v>0</v>
      </c>
      <c r="BI24" s="17">
        <f t="shared" si="337"/>
        <v>0</v>
      </c>
      <c r="BJ24" s="17">
        <f t="shared" si="337"/>
        <v>0</v>
      </c>
      <c r="BK24" s="17">
        <f t="shared" si="337"/>
        <v>0</v>
      </c>
      <c r="BL24" s="17">
        <f t="shared" si="337"/>
        <v>0</v>
      </c>
      <c r="BM24" s="17">
        <f t="shared" si="337"/>
        <v>0</v>
      </c>
      <c r="BN24" s="17">
        <f t="shared" si="337"/>
        <v>0</v>
      </c>
      <c r="BO24" s="17">
        <f t="shared" si="337"/>
        <v>0</v>
      </c>
      <c r="BP24" s="17">
        <f t="shared" si="337"/>
        <v>0</v>
      </c>
      <c r="BQ24" s="17">
        <f t="shared" si="337"/>
        <v>0</v>
      </c>
      <c r="BR24" s="319">
        <f t="shared" si="314"/>
        <v>0</v>
      </c>
      <c r="BS24" s="17">
        <f t="shared" ref="BS24:CD33" si="338">IF(BS$2&gt;=$B$18,$E24,0)</f>
        <v>0</v>
      </c>
      <c r="BT24" s="17">
        <f t="shared" si="338"/>
        <v>0</v>
      </c>
      <c r="BU24" s="17">
        <f t="shared" si="338"/>
        <v>0</v>
      </c>
      <c r="BV24" s="17">
        <f t="shared" si="338"/>
        <v>0</v>
      </c>
      <c r="BW24" s="17">
        <f t="shared" si="338"/>
        <v>0</v>
      </c>
      <c r="BX24" s="17">
        <f t="shared" si="338"/>
        <v>0</v>
      </c>
      <c r="BY24" s="17">
        <f t="shared" si="338"/>
        <v>0</v>
      </c>
      <c r="BZ24" s="17">
        <f t="shared" si="338"/>
        <v>0</v>
      </c>
      <c r="CA24" s="17">
        <f t="shared" si="338"/>
        <v>0</v>
      </c>
      <c r="CB24" s="17">
        <f t="shared" si="338"/>
        <v>0</v>
      </c>
      <c r="CC24" s="17">
        <f t="shared" si="338"/>
        <v>0</v>
      </c>
      <c r="CD24" s="17">
        <f t="shared" si="338"/>
        <v>0</v>
      </c>
      <c r="CE24" s="319">
        <f t="shared" si="316"/>
        <v>0</v>
      </c>
      <c r="CF24" s="17">
        <f t="shared" ref="CF24:CQ33" si="339">IF(CF$2&gt;=$B$18,$E24,0)</f>
        <v>0</v>
      </c>
      <c r="CG24" s="17">
        <f t="shared" si="339"/>
        <v>0</v>
      </c>
      <c r="CH24" s="17">
        <f t="shared" si="339"/>
        <v>0</v>
      </c>
      <c r="CI24" s="17">
        <f t="shared" si="339"/>
        <v>0</v>
      </c>
      <c r="CJ24" s="17">
        <f t="shared" si="339"/>
        <v>0</v>
      </c>
      <c r="CK24" s="17">
        <f t="shared" si="339"/>
        <v>0</v>
      </c>
      <c r="CL24" s="17">
        <f t="shared" si="339"/>
        <v>0</v>
      </c>
      <c r="CM24" s="17">
        <f t="shared" si="339"/>
        <v>0</v>
      </c>
      <c r="CN24" s="17">
        <f t="shared" si="339"/>
        <v>0</v>
      </c>
      <c r="CO24" s="17">
        <f t="shared" si="339"/>
        <v>0</v>
      </c>
      <c r="CP24" s="17">
        <f t="shared" si="339"/>
        <v>0</v>
      </c>
      <c r="CQ24" s="17">
        <f t="shared" si="339"/>
        <v>0</v>
      </c>
      <c r="CR24" s="319">
        <f t="shared" si="318"/>
        <v>0</v>
      </c>
      <c r="CS24" s="17">
        <f t="shared" ref="CS24:DD33" si="340">IF(CS$2&gt;=$B$18,$E24,0)</f>
        <v>0</v>
      </c>
      <c r="CT24" s="17">
        <f t="shared" si="340"/>
        <v>0</v>
      </c>
      <c r="CU24" s="17">
        <f t="shared" si="340"/>
        <v>0</v>
      </c>
      <c r="CV24" s="17">
        <f t="shared" si="340"/>
        <v>0</v>
      </c>
      <c r="CW24" s="17">
        <f t="shared" si="340"/>
        <v>0</v>
      </c>
      <c r="CX24" s="17">
        <f t="shared" si="340"/>
        <v>0</v>
      </c>
      <c r="CY24" s="17">
        <f t="shared" si="340"/>
        <v>0</v>
      </c>
      <c r="CZ24" s="17">
        <f t="shared" si="340"/>
        <v>0</v>
      </c>
      <c r="DA24" s="17">
        <f t="shared" si="340"/>
        <v>0</v>
      </c>
      <c r="DB24" s="17">
        <f t="shared" si="340"/>
        <v>0</v>
      </c>
      <c r="DC24" s="17">
        <f t="shared" si="340"/>
        <v>0</v>
      </c>
      <c r="DD24" s="17">
        <f t="shared" si="340"/>
        <v>0</v>
      </c>
      <c r="DE24" s="319">
        <f t="shared" si="320"/>
        <v>0</v>
      </c>
      <c r="DF24" s="17">
        <f t="shared" ref="DF24:DQ33" si="341">IF(DF$2&gt;=$B$18,$E24,0)</f>
        <v>0</v>
      </c>
      <c r="DG24" s="17">
        <f t="shared" si="341"/>
        <v>0</v>
      </c>
      <c r="DH24" s="17">
        <f t="shared" si="341"/>
        <v>0</v>
      </c>
      <c r="DI24" s="17">
        <f t="shared" si="341"/>
        <v>0</v>
      </c>
      <c r="DJ24" s="17">
        <f t="shared" si="341"/>
        <v>0</v>
      </c>
      <c r="DK24" s="17">
        <f t="shared" si="341"/>
        <v>0</v>
      </c>
      <c r="DL24" s="17">
        <f t="shared" si="341"/>
        <v>0</v>
      </c>
      <c r="DM24" s="17">
        <f t="shared" si="341"/>
        <v>0</v>
      </c>
      <c r="DN24" s="17">
        <f t="shared" si="341"/>
        <v>0</v>
      </c>
      <c r="DO24" s="17">
        <f t="shared" si="341"/>
        <v>0</v>
      </c>
      <c r="DP24" s="17">
        <f t="shared" si="341"/>
        <v>0</v>
      </c>
      <c r="DQ24" s="17">
        <f t="shared" si="341"/>
        <v>0</v>
      </c>
      <c r="DR24" s="319">
        <f t="shared" si="322"/>
        <v>0</v>
      </c>
      <c r="DS24" s="17">
        <f t="shared" ref="DS24:ED33" si="342">IF(DS$2&gt;=$B$18,$E24,0)</f>
        <v>0</v>
      </c>
      <c r="DT24" s="17">
        <f t="shared" si="342"/>
        <v>0</v>
      </c>
      <c r="DU24" s="17">
        <f t="shared" si="342"/>
        <v>0</v>
      </c>
      <c r="DV24" s="17">
        <f t="shared" si="342"/>
        <v>0</v>
      </c>
      <c r="DW24" s="17">
        <f t="shared" si="342"/>
        <v>0</v>
      </c>
      <c r="DX24" s="17">
        <f t="shared" si="342"/>
        <v>0</v>
      </c>
      <c r="DY24" s="17">
        <f t="shared" si="342"/>
        <v>0</v>
      </c>
      <c r="DZ24" s="17">
        <f t="shared" si="342"/>
        <v>0</v>
      </c>
      <c r="EA24" s="17">
        <f t="shared" si="342"/>
        <v>0</v>
      </c>
      <c r="EB24" s="17">
        <f t="shared" si="342"/>
        <v>0</v>
      </c>
      <c r="EC24" s="17">
        <f t="shared" si="342"/>
        <v>0</v>
      </c>
      <c r="ED24" s="17">
        <f t="shared" si="342"/>
        <v>0</v>
      </c>
      <c r="EE24" s="391">
        <f t="shared" si="324"/>
        <v>0</v>
      </c>
    </row>
    <row r="25" spans="1:135" x14ac:dyDescent="0.2">
      <c r="A25" s="1"/>
      <c r="D25" s="1" t="s">
        <v>93</v>
      </c>
      <c r="F25" s="17">
        <f t="shared" si="334"/>
        <v>0</v>
      </c>
      <c r="G25" s="17">
        <f t="shared" si="334"/>
        <v>0</v>
      </c>
      <c r="H25" s="17">
        <f t="shared" si="334"/>
        <v>0</v>
      </c>
      <c r="I25" s="17">
        <f t="shared" si="334"/>
        <v>0</v>
      </c>
      <c r="J25" s="17">
        <f t="shared" si="334"/>
        <v>0</v>
      </c>
      <c r="K25" s="17">
        <f t="shared" si="334"/>
        <v>0</v>
      </c>
      <c r="L25" s="17">
        <f t="shared" si="334"/>
        <v>0</v>
      </c>
      <c r="M25" s="17">
        <f t="shared" si="334"/>
        <v>0</v>
      </c>
      <c r="N25" s="17">
        <f t="shared" si="334"/>
        <v>0</v>
      </c>
      <c r="O25" s="17">
        <f t="shared" si="334"/>
        <v>0</v>
      </c>
      <c r="P25" s="17">
        <f t="shared" si="334"/>
        <v>0</v>
      </c>
      <c r="Q25" s="17">
        <f t="shared" si="334"/>
        <v>0</v>
      </c>
      <c r="R25" s="319">
        <f t="shared" si="306"/>
        <v>0</v>
      </c>
      <c r="S25" s="17">
        <f t="shared" si="335"/>
        <v>0</v>
      </c>
      <c r="T25" s="17">
        <f t="shared" si="335"/>
        <v>0</v>
      </c>
      <c r="U25" s="17">
        <f t="shared" si="335"/>
        <v>0</v>
      </c>
      <c r="V25" s="17">
        <f t="shared" si="335"/>
        <v>0</v>
      </c>
      <c r="W25" s="17">
        <f t="shared" si="335"/>
        <v>0</v>
      </c>
      <c r="X25" s="17">
        <f t="shared" si="335"/>
        <v>0</v>
      </c>
      <c r="Y25" s="17">
        <f t="shared" si="335"/>
        <v>0</v>
      </c>
      <c r="Z25" s="17">
        <f t="shared" si="335"/>
        <v>0</v>
      </c>
      <c r="AA25" s="17">
        <f t="shared" si="335"/>
        <v>0</v>
      </c>
      <c r="AB25" s="17">
        <f t="shared" si="335"/>
        <v>0</v>
      </c>
      <c r="AC25" s="17">
        <f t="shared" si="335"/>
        <v>0</v>
      </c>
      <c r="AD25" s="17">
        <f t="shared" si="335"/>
        <v>0</v>
      </c>
      <c r="AE25" s="319">
        <f t="shared" si="308"/>
        <v>0</v>
      </c>
      <c r="AF25" s="17">
        <f t="shared" si="325"/>
        <v>0</v>
      </c>
      <c r="AG25" s="17">
        <f t="shared" si="325"/>
        <v>0</v>
      </c>
      <c r="AH25" s="17">
        <f t="shared" si="326"/>
        <v>0</v>
      </c>
      <c r="AI25" s="17">
        <f t="shared" si="326"/>
        <v>0</v>
      </c>
      <c r="AJ25" s="17">
        <f t="shared" si="326"/>
        <v>0</v>
      </c>
      <c r="AK25" s="17">
        <f t="shared" si="326"/>
        <v>0</v>
      </c>
      <c r="AL25" s="17">
        <f t="shared" si="326"/>
        <v>0</v>
      </c>
      <c r="AM25" s="17">
        <f t="shared" si="326"/>
        <v>0</v>
      </c>
      <c r="AN25" s="17">
        <f t="shared" si="326"/>
        <v>0</v>
      </c>
      <c r="AO25" s="17">
        <f t="shared" si="326"/>
        <v>0</v>
      </c>
      <c r="AP25" s="17">
        <f t="shared" si="326"/>
        <v>0</v>
      </c>
      <c r="AQ25" s="17">
        <f t="shared" si="326"/>
        <v>0</v>
      </c>
      <c r="AR25" s="319">
        <f t="shared" si="310"/>
        <v>0</v>
      </c>
      <c r="AS25" s="17">
        <f t="shared" si="336"/>
        <v>0</v>
      </c>
      <c r="AT25" s="17">
        <f t="shared" si="336"/>
        <v>0</v>
      </c>
      <c r="AU25" s="17">
        <f t="shared" si="336"/>
        <v>0</v>
      </c>
      <c r="AV25" s="17">
        <f t="shared" si="336"/>
        <v>0</v>
      </c>
      <c r="AW25" s="17">
        <f t="shared" si="336"/>
        <v>0</v>
      </c>
      <c r="AX25" s="17">
        <f t="shared" si="336"/>
        <v>0</v>
      </c>
      <c r="AY25" s="17">
        <f t="shared" si="336"/>
        <v>0</v>
      </c>
      <c r="AZ25" s="17">
        <f t="shared" si="336"/>
        <v>0</v>
      </c>
      <c r="BA25" s="17">
        <f t="shared" si="336"/>
        <v>0</v>
      </c>
      <c r="BB25" s="17">
        <f t="shared" si="336"/>
        <v>0</v>
      </c>
      <c r="BC25" s="17">
        <f t="shared" si="336"/>
        <v>0</v>
      </c>
      <c r="BD25" s="17">
        <f t="shared" si="336"/>
        <v>0</v>
      </c>
      <c r="BE25" s="319">
        <f t="shared" si="312"/>
        <v>0</v>
      </c>
      <c r="BF25" s="17">
        <f t="shared" si="337"/>
        <v>0</v>
      </c>
      <c r="BG25" s="17">
        <f t="shared" si="337"/>
        <v>0</v>
      </c>
      <c r="BH25" s="17">
        <f t="shared" si="337"/>
        <v>0</v>
      </c>
      <c r="BI25" s="17">
        <f t="shared" si="337"/>
        <v>0</v>
      </c>
      <c r="BJ25" s="17">
        <f t="shared" si="337"/>
        <v>0</v>
      </c>
      <c r="BK25" s="17">
        <f t="shared" si="337"/>
        <v>0</v>
      </c>
      <c r="BL25" s="17">
        <f t="shared" si="337"/>
        <v>0</v>
      </c>
      <c r="BM25" s="17">
        <f t="shared" si="337"/>
        <v>0</v>
      </c>
      <c r="BN25" s="17">
        <f t="shared" si="337"/>
        <v>0</v>
      </c>
      <c r="BO25" s="17">
        <f t="shared" si="337"/>
        <v>0</v>
      </c>
      <c r="BP25" s="17">
        <f t="shared" si="337"/>
        <v>0</v>
      </c>
      <c r="BQ25" s="17">
        <f t="shared" si="337"/>
        <v>0</v>
      </c>
      <c r="BR25" s="319">
        <f t="shared" si="314"/>
        <v>0</v>
      </c>
      <c r="BS25" s="17">
        <f t="shared" si="338"/>
        <v>0</v>
      </c>
      <c r="BT25" s="17">
        <f t="shared" si="338"/>
        <v>0</v>
      </c>
      <c r="BU25" s="17">
        <f t="shared" si="338"/>
        <v>0</v>
      </c>
      <c r="BV25" s="17">
        <f t="shared" si="338"/>
        <v>0</v>
      </c>
      <c r="BW25" s="17">
        <f t="shared" si="338"/>
        <v>0</v>
      </c>
      <c r="BX25" s="17">
        <f t="shared" si="338"/>
        <v>0</v>
      </c>
      <c r="BY25" s="17">
        <f t="shared" si="338"/>
        <v>0</v>
      </c>
      <c r="BZ25" s="17">
        <f t="shared" si="338"/>
        <v>0</v>
      </c>
      <c r="CA25" s="17">
        <f t="shared" si="338"/>
        <v>0</v>
      </c>
      <c r="CB25" s="17">
        <f t="shared" si="338"/>
        <v>0</v>
      </c>
      <c r="CC25" s="17">
        <f t="shared" si="338"/>
        <v>0</v>
      </c>
      <c r="CD25" s="17">
        <f t="shared" si="338"/>
        <v>0</v>
      </c>
      <c r="CE25" s="319">
        <f t="shared" si="316"/>
        <v>0</v>
      </c>
      <c r="CF25" s="17">
        <f t="shared" si="339"/>
        <v>0</v>
      </c>
      <c r="CG25" s="17">
        <f t="shared" si="339"/>
        <v>0</v>
      </c>
      <c r="CH25" s="17">
        <f t="shared" si="339"/>
        <v>0</v>
      </c>
      <c r="CI25" s="17">
        <f t="shared" si="339"/>
        <v>0</v>
      </c>
      <c r="CJ25" s="17">
        <f t="shared" si="339"/>
        <v>0</v>
      </c>
      <c r="CK25" s="17">
        <f t="shared" si="339"/>
        <v>0</v>
      </c>
      <c r="CL25" s="17">
        <f t="shared" si="339"/>
        <v>0</v>
      </c>
      <c r="CM25" s="17">
        <f t="shared" si="339"/>
        <v>0</v>
      </c>
      <c r="CN25" s="17">
        <f t="shared" si="339"/>
        <v>0</v>
      </c>
      <c r="CO25" s="17">
        <f t="shared" si="339"/>
        <v>0</v>
      </c>
      <c r="CP25" s="17">
        <f t="shared" si="339"/>
        <v>0</v>
      </c>
      <c r="CQ25" s="17">
        <f t="shared" si="339"/>
        <v>0</v>
      </c>
      <c r="CR25" s="319">
        <f t="shared" si="318"/>
        <v>0</v>
      </c>
      <c r="CS25" s="17">
        <f t="shared" si="340"/>
        <v>0</v>
      </c>
      <c r="CT25" s="17">
        <f t="shared" si="340"/>
        <v>0</v>
      </c>
      <c r="CU25" s="17">
        <f t="shared" si="340"/>
        <v>0</v>
      </c>
      <c r="CV25" s="17">
        <f t="shared" si="340"/>
        <v>0</v>
      </c>
      <c r="CW25" s="17">
        <f t="shared" si="340"/>
        <v>0</v>
      </c>
      <c r="CX25" s="17">
        <f t="shared" si="340"/>
        <v>0</v>
      </c>
      <c r="CY25" s="17">
        <f t="shared" si="340"/>
        <v>0</v>
      </c>
      <c r="CZ25" s="17">
        <f t="shared" si="340"/>
        <v>0</v>
      </c>
      <c r="DA25" s="17">
        <f t="shared" si="340"/>
        <v>0</v>
      </c>
      <c r="DB25" s="17">
        <f t="shared" si="340"/>
        <v>0</v>
      </c>
      <c r="DC25" s="17">
        <f t="shared" si="340"/>
        <v>0</v>
      </c>
      <c r="DD25" s="17">
        <f t="shared" si="340"/>
        <v>0</v>
      </c>
      <c r="DE25" s="319">
        <f t="shared" si="320"/>
        <v>0</v>
      </c>
      <c r="DF25" s="17">
        <f t="shared" si="341"/>
        <v>0</v>
      </c>
      <c r="DG25" s="17">
        <f t="shared" si="341"/>
        <v>0</v>
      </c>
      <c r="DH25" s="17">
        <f t="shared" si="341"/>
        <v>0</v>
      </c>
      <c r="DI25" s="17">
        <f t="shared" si="341"/>
        <v>0</v>
      </c>
      <c r="DJ25" s="17">
        <f t="shared" si="341"/>
        <v>0</v>
      </c>
      <c r="DK25" s="17">
        <f t="shared" si="341"/>
        <v>0</v>
      </c>
      <c r="DL25" s="17">
        <f t="shared" si="341"/>
        <v>0</v>
      </c>
      <c r="DM25" s="17">
        <f t="shared" si="341"/>
        <v>0</v>
      </c>
      <c r="DN25" s="17">
        <f t="shared" si="341"/>
        <v>0</v>
      </c>
      <c r="DO25" s="17">
        <f t="shared" si="341"/>
        <v>0</v>
      </c>
      <c r="DP25" s="17">
        <f t="shared" si="341"/>
        <v>0</v>
      </c>
      <c r="DQ25" s="17">
        <f t="shared" si="341"/>
        <v>0</v>
      </c>
      <c r="DR25" s="319">
        <f t="shared" si="322"/>
        <v>0</v>
      </c>
      <c r="DS25" s="17">
        <f t="shared" si="342"/>
        <v>0</v>
      </c>
      <c r="DT25" s="17">
        <f t="shared" si="342"/>
        <v>0</v>
      </c>
      <c r="DU25" s="17">
        <f t="shared" si="342"/>
        <v>0</v>
      </c>
      <c r="DV25" s="17">
        <f t="shared" si="342"/>
        <v>0</v>
      </c>
      <c r="DW25" s="17">
        <f t="shared" si="342"/>
        <v>0</v>
      </c>
      <c r="DX25" s="17">
        <f t="shared" si="342"/>
        <v>0</v>
      </c>
      <c r="DY25" s="17">
        <f t="shared" si="342"/>
        <v>0</v>
      </c>
      <c r="DZ25" s="17">
        <f t="shared" si="342"/>
        <v>0</v>
      </c>
      <c r="EA25" s="17">
        <f t="shared" si="342"/>
        <v>0</v>
      </c>
      <c r="EB25" s="17">
        <f t="shared" si="342"/>
        <v>0</v>
      </c>
      <c r="EC25" s="17">
        <f t="shared" si="342"/>
        <v>0</v>
      </c>
      <c r="ED25" s="17">
        <f t="shared" si="342"/>
        <v>0</v>
      </c>
      <c r="EE25" s="391">
        <f t="shared" si="324"/>
        <v>0</v>
      </c>
    </row>
    <row r="26" spans="1:135" x14ac:dyDescent="0.2">
      <c r="A26" s="1"/>
      <c r="D26" s="1" t="s">
        <v>94</v>
      </c>
      <c r="F26" s="17">
        <f t="shared" si="334"/>
        <v>0</v>
      </c>
      <c r="G26" s="17">
        <f t="shared" si="334"/>
        <v>0</v>
      </c>
      <c r="H26" s="17">
        <f t="shared" si="334"/>
        <v>0</v>
      </c>
      <c r="I26" s="17">
        <f t="shared" si="334"/>
        <v>0</v>
      </c>
      <c r="J26" s="17">
        <f t="shared" si="334"/>
        <v>0</v>
      </c>
      <c r="K26" s="17">
        <f t="shared" si="334"/>
        <v>0</v>
      </c>
      <c r="L26" s="17">
        <f t="shared" si="334"/>
        <v>0</v>
      </c>
      <c r="M26" s="17">
        <f t="shared" si="334"/>
        <v>0</v>
      </c>
      <c r="N26" s="17">
        <f t="shared" si="334"/>
        <v>0</v>
      </c>
      <c r="O26" s="17">
        <f t="shared" si="334"/>
        <v>0</v>
      </c>
      <c r="P26" s="17">
        <f t="shared" si="334"/>
        <v>0</v>
      </c>
      <c r="Q26" s="17">
        <f t="shared" si="334"/>
        <v>0</v>
      </c>
      <c r="R26" s="319">
        <f t="shared" si="306"/>
        <v>0</v>
      </c>
      <c r="S26" s="17">
        <f t="shared" si="335"/>
        <v>0</v>
      </c>
      <c r="T26" s="17">
        <f t="shared" si="335"/>
        <v>0</v>
      </c>
      <c r="U26" s="17">
        <f t="shared" si="335"/>
        <v>0</v>
      </c>
      <c r="V26" s="17">
        <f t="shared" si="335"/>
        <v>0</v>
      </c>
      <c r="W26" s="17">
        <f t="shared" si="335"/>
        <v>0</v>
      </c>
      <c r="X26" s="17">
        <f t="shared" si="335"/>
        <v>0</v>
      </c>
      <c r="Y26" s="17">
        <f t="shared" si="335"/>
        <v>0</v>
      </c>
      <c r="Z26" s="17">
        <f t="shared" si="335"/>
        <v>0</v>
      </c>
      <c r="AA26" s="17">
        <f t="shared" si="335"/>
        <v>0</v>
      </c>
      <c r="AB26" s="17">
        <f t="shared" si="335"/>
        <v>0</v>
      </c>
      <c r="AC26" s="17">
        <f t="shared" si="335"/>
        <v>0</v>
      </c>
      <c r="AD26" s="17">
        <f t="shared" si="335"/>
        <v>0</v>
      </c>
      <c r="AE26" s="319">
        <f t="shared" si="308"/>
        <v>0</v>
      </c>
      <c r="AF26" s="17">
        <f t="shared" si="325"/>
        <v>0</v>
      </c>
      <c r="AG26" s="17">
        <f t="shared" si="325"/>
        <v>0</v>
      </c>
      <c r="AH26" s="17">
        <f t="shared" si="326"/>
        <v>0</v>
      </c>
      <c r="AI26" s="17">
        <f t="shared" si="326"/>
        <v>0</v>
      </c>
      <c r="AJ26" s="17">
        <f t="shared" si="326"/>
        <v>0</v>
      </c>
      <c r="AK26" s="17">
        <f t="shared" si="326"/>
        <v>0</v>
      </c>
      <c r="AL26" s="17">
        <f t="shared" si="326"/>
        <v>0</v>
      </c>
      <c r="AM26" s="17">
        <f t="shared" si="326"/>
        <v>0</v>
      </c>
      <c r="AN26" s="17">
        <f t="shared" si="326"/>
        <v>0</v>
      </c>
      <c r="AO26" s="17">
        <f t="shared" si="326"/>
        <v>0</v>
      </c>
      <c r="AP26" s="17">
        <f t="shared" si="326"/>
        <v>0</v>
      </c>
      <c r="AQ26" s="17">
        <f t="shared" si="326"/>
        <v>0</v>
      </c>
      <c r="AR26" s="319">
        <f t="shared" si="310"/>
        <v>0</v>
      </c>
      <c r="AS26" s="17">
        <f t="shared" si="336"/>
        <v>0</v>
      </c>
      <c r="AT26" s="17">
        <f t="shared" si="336"/>
        <v>0</v>
      </c>
      <c r="AU26" s="17">
        <f t="shared" si="336"/>
        <v>0</v>
      </c>
      <c r="AV26" s="17">
        <f t="shared" si="336"/>
        <v>0</v>
      </c>
      <c r="AW26" s="17">
        <f t="shared" si="336"/>
        <v>0</v>
      </c>
      <c r="AX26" s="17">
        <f t="shared" si="336"/>
        <v>0</v>
      </c>
      <c r="AY26" s="17">
        <f t="shared" si="336"/>
        <v>0</v>
      </c>
      <c r="AZ26" s="17">
        <f t="shared" si="336"/>
        <v>0</v>
      </c>
      <c r="BA26" s="17">
        <f t="shared" si="336"/>
        <v>0</v>
      </c>
      <c r="BB26" s="17">
        <f t="shared" si="336"/>
        <v>0</v>
      </c>
      <c r="BC26" s="17">
        <f t="shared" si="336"/>
        <v>0</v>
      </c>
      <c r="BD26" s="17">
        <f t="shared" si="336"/>
        <v>0</v>
      </c>
      <c r="BE26" s="319">
        <f t="shared" si="312"/>
        <v>0</v>
      </c>
      <c r="BF26" s="17">
        <f t="shared" si="337"/>
        <v>0</v>
      </c>
      <c r="BG26" s="17">
        <f t="shared" si="337"/>
        <v>0</v>
      </c>
      <c r="BH26" s="17">
        <f t="shared" si="337"/>
        <v>0</v>
      </c>
      <c r="BI26" s="17">
        <f t="shared" si="337"/>
        <v>0</v>
      </c>
      <c r="BJ26" s="17">
        <f t="shared" si="337"/>
        <v>0</v>
      </c>
      <c r="BK26" s="17">
        <f t="shared" si="337"/>
        <v>0</v>
      </c>
      <c r="BL26" s="17">
        <f t="shared" si="337"/>
        <v>0</v>
      </c>
      <c r="BM26" s="17">
        <f t="shared" si="337"/>
        <v>0</v>
      </c>
      <c r="BN26" s="17">
        <f t="shared" si="337"/>
        <v>0</v>
      </c>
      <c r="BO26" s="17">
        <f t="shared" si="337"/>
        <v>0</v>
      </c>
      <c r="BP26" s="17">
        <f t="shared" si="337"/>
        <v>0</v>
      </c>
      <c r="BQ26" s="17">
        <f t="shared" si="337"/>
        <v>0</v>
      </c>
      <c r="BR26" s="319">
        <f t="shared" si="314"/>
        <v>0</v>
      </c>
      <c r="BS26" s="17">
        <f t="shared" si="338"/>
        <v>0</v>
      </c>
      <c r="BT26" s="17">
        <f t="shared" si="338"/>
        <v>0</v>
      </c>
      <c r="BU26" s="17">
        <f t="shared" si="338"/>
        <v>0</v>
      </c>
      <c r="BV26" s="17">
        <f t="shared" si="338"/>
        <v>0</v>
      </c>
      <c r="BW26" s="17">
        <f t="shared" si="338"/>
        <v>0</v>
      </c>
      <c r="BX26" s="17">
        <f t="shared" si="338"/>
        <v>0</v>
      </c>
      <c r="BY26" s="17">
        <f t="shared" si="338"/>
        <v>0</v>
      </c>
      <c r="BZ26" s="17">
        <f t="shared" si="338"/>
        <v>0</v>
      </c>
      <c r="CA26" s="17">
        <f t="shared" si="338"/>
        <v>0</v>
      </c>
      <c r="CB26" s="17">
        <f t="shared" si="338"/>
        <v>0</v>
      </c>
      <c r="CC26" s="17">
        <f t="shared" si="338"/>
        <v>0</v>
      </c>
      <c r="CD26" s="17">
        <f t="shared" si="338"/>
        <v>0</v>
      </c>
      <c r="CE26" s="319">
        <f t="shared" si="316"/>
        <v>0</v>
      </c>
      <c r="CF26" s="17">
        <f t="shared" si="339"/>
        <v>0</v>
      </c>
      <c r="CG26" s="17">
        <f t="shared" si="339"/>
        <v>0</v>
      </c>
      <c r="CH26" s="17">
        <f t="shared" si="339"/>
        <v>0</v>
      </c>
      <c r="CI26" s="17">
        <f t="shared" si="339"/>
        <v>0</v>
      </c>
      <c r="CJ26" s="17">
        <f t="shared" si="339"/>
        <v>0</v>
      </c>
      <c r="CK26" s="17">
        <f t="shared" si="339"/>
        <v>0</v>
      </c>
      <c r="CL26" s="17">
        <f t="shared" si="339"/>
        <v>0</v>
      </c>
      <c r="CM26" s="17">
        <f t="shared" si="339"/>
        <v>0</v>
      </c>
      <c r="CN26" s="17">
        <f t="shared" si="339"/>
        <v>0</v>
      </c>
      <c r="CO26" s="17">
        <f t="shared" si="339"/>
        <v>0</v>
      </c>
      <c r="CP26" s="17">
        <f t="shared" si="339"/>
        <v>0</v>
      </c>
      <c r="CQ26" s="17">
        <f t="shared" si="339"/>
        <v>0</v>
      </c>
      <c r="CR26" s="319">
        <f t="shared" si="318"/>
        <v>0</v>
      </c>
      <c r="CS26" s="17">
        <f t="shared" si="340"/>
        <v>0</v>
      </c>
      <c r="CT26" s="17">
        <f t="shared" si="340"/>
        <v>0</v>
      </c>
      <c r="CU26" s="17">
        <f t="shared" si="340"/>
        <v>0</v>
      </c>
      <c r="CV26" s="17">
        <f t="shared" si="340"/>
        <v>0</v>
      </c>
      <c r="CW26" s="17">
        <f t="shared" si="340"/>
        <v>0</v>
      </c>
      <c r="CX26" s="17">
        <f t="shared" si="340"/>
        <v>0</v>
      </c>
      <c r="CY26" s="17">
        <f t="shared" si="340"/>
        <v>0</v>
      </c>
      <c r="CZ26" s="17">
        <f t="shared" si="340"/>
        <v>0</v>
      </c>
      <c r="DA26" s="17">
        <f t="shared" si="340"/>
        <v>0</v>
      </c>
      <c r="DB26" s="17">
        <f t="shared" si="340"/>
        <v>0</v>
      </c>
      <c r="DC26" s="17">
        <f t="shared" si="340"/>
        <v>0</v>
      </c>
      <c r="DD26" s="17">
        <f t="shared" si="340"/>
        <v>0</v>
      </c>
      <c r="DE26" s="319">
        <f t="shared" si="320"/>
        <v>0</v>
      </c>
      <c r="DF26" s="17">
        <f t="shared" si="341"/>
        <v>0</v>
      </c>
      <c r="DG26" s="17">
        <f t="shared" si="341"/>
        <v>0</v>
      </c>
      <c r="DH26" s="17">
        <f t="shared" si="341"/>
        <v>0</v>
      </c>
      <c r="DI26" s="17">
        <f t="shared" si="341"/>
        <v>0</v>
      </c>
      <c r="DJ26" s="17">
        <f t="shared" si="341"/>
        <v>0</v>
      </c>
      <c r="DK26" s="17">
        <f t="shared" si="341"/>
        <v>0</v>
      </c>
      <c r="DL26" s="17">
        <f t="shared" si="341"/>
        <v>0</v>
      </c>
      <c r="DM26" s="17">
        <f t="shared" si="341"/>
        <v>0</v>
      </c>
      <c r="DN26" s="17">
        <f t="shared" si="341"/>
        <v>0</v>
      </c>
      <c r="DO26" s="17">
        <f t="shared" si="341"/>
        <v>0</v>
      </c>
      <c r="DP26" s="17">
        <f t="shared" si="341"/>
        <v>0</v>
      </c>
      <c r="DQ26" s="17">
        <f t="shared" si="341"/>
        <v>0</v>
      </c>
      <c r="DR26" s="319">
        <f t="shared" si="322"/>
        <v>0</v>
      </c>
      <c r="DS26" s="17">
        <f t="shared" si="342"/>
        <v>0</v>
      </c>
      <c r="DT26" s="17">
        <f t="shared" si="342"/>
        <v>0</v>
      </c>
      <c r="DU26" s="17">
        <f t="shared" si="342"/>
        <v>0</v>
      </c>
      <c r="DV26" s="17">
        <f t="shared" si="342"/>
        <v>0</v>
      </c>
      <c r="DW26" s="17">
        <f t="shared" si="342"/>
        <v>0</v>
      </c>
      <c r="DX26" s="17">
        <f t="shared" si="342"/>
        <v>0</v>
      </c>
      <c r="DY26" s="17">
        <f t="shared" si="342"/>
        <v>0</v>
      </c>
      <c r="DZ26" s="17">
        <f t="shared" si="342"/>
        <v>0</v>
      </c>
      <c r="EA26" s="17">
        <f t="shared" si="342"/>
        <v>0</v>
      </c>
      <c r="EB26" s="17">
        <f t="shared" si="342"/>
        <v>0</v>
      </c>
      <c r="EC26" s="17">
        <f t="shared" si="342"/>
        <v>0</v>
      </c>
      <c r="ED26" s="17">
        <f t="shared" si="342"/>
        <v>0</v>
      </c>
      <c r="EE26" s="391">
        <f t="shared" si="324"/>
        <v>0</v>
      </c>
    </row>
    <row r="27" spans="1:135" x14ac:dyDescent="0.2">
      <c r="A27" s="1"/>
      <c r="D27" s="1" t="s">
        <v>95</v>
      </c>
      <c r="F27" s="17">
        <f t="shared" si="334"/>
        <v>0</v>
      </c>
      <c r="G27" s="17">
        <f t="shared" si="334"/>
        <v>0</v>
      </c>
      <c r="H27" s="17">
        <f t="shared" si="334"/>
        <v>0</v>
      </c>
      <c r="I27" s="17">
        <f t="shared" si="334"/>
        <v>0</v>
      </c>
      <c r="J27" s="17">
        <f t="shared" si="334"/>
        <v>0</v>
      </c>
      <c r="K27" s="17">
        <f t="shared" si="334"/>
        <v>0</v>
      </c>
      <c r="L27" s="17">
        <f t="shared" si="334"/>
        <v>0</v>
      </c>
      <c r="M27" s="17">
        <f t="shared" si="334"/>
        <v>0</v>
      </c>
      <c r="N27" s="17">
        <f t="shared" si="334"/>
        <v>0</v>
      </c>
      <c r="O27" s="17">
        <f t="shared" si="334"/>
        <v>0</v>
      </c>
      <c r="P27" s="17">
        <f t="shared" si="334"/>
        <v>0</v>
      </c>
      <c r="Q27" s="17">
        <f t="shared" si="334"/>
        <v>0</v>
      </c>
      <c r="R27" s="319">
        <f>SUM(F27:Q27)</f>
        <v>0</v>
      </c>
      <c r="S27" s="17">
        <f t="shared" si="335"/>
        <v>0</v>
      </c>
      <c r="T27" s="17">
        <f t="shared" si="335"/>
        <v>0</v>
      </c>
      <c r="U27" s="17">
        <f t="shared" si="335"/>
        <v>0</v>
      </c>
      <c r="V27" s="17">
        <f t="shared" si="335"/>
        <v>0</v>
      </c>
      <c r="W27" s="17">
        <f t="shared" si="335"/>
        <v>0</v>
      </c>
      <c r="X27" s="17">
        <f t="shared" si="335"/>
        <v>0</v>
      </c>
      <c r="Y27" s="17">
        <f t="shared" si="335"/>
        <v>0</v>
      </c>
      <c r="Z27" s="17">
        <f t="shared" si="335"/>
        <v>0</v>
      </c>
      <c r="AA27" s="17">
        <f t="shared" si="335"/>
        <v>0</v>
      </c>
      <c r="AB27" s="17">
        <f t="shared" si="335"/>
        <v>0</v>
      </c>
      <c r="AC27" s="17">
        <f t="shared" si="335"/>
        <v>0</v>
      </c>
      <c r="AD27" s="17">
        <f t="shared" si="335"/>
        <v>0</v>
      </c>
      <c r="AE27" s="319">
        <f>SUM(S27:AD27)</f>
        <v>0</v>
      </c>
      <c r="AF27" s="17">
        <f t="shared" si="325"/>
        <v>0</v>
      </c>
      <c r="AG27" s="17">
        <f t="shared" si="325"/>
        <v>0</v>
      </c>
      <c r="AH27" s="17">
        <f t="shared" si="326"/>
        <v>0</v>
      </c>
      <c r="AI27" s="17">
        <f t="shared" si="326"/>
        <v>0</v>
      </c>
      <c r="AJ27" s="17">
        <f t="shared" si="326"/>
        <v>0</v>
      </c>
      <c r="AK27" s="17">
        <f t="shared" si="326"/>
        <v>0</v>
      </c>
      <c r="AL27" s="17">
        <f t="shared" si="326"/>
        <v>0</v>
      </c>
      <c r="AM27" s="17">
        <f t="shared" si="326"/>
        <v>0</v>
      </c>
      <c r="AN27" s="17">
        <f t="shared" si="326"/>
        <v>0</v>
      </c>
      <c r="AO27" s="17">
        <f t="shared" si="326"/>
        <v>0</v>
      </c>
      <c r="AP27" s="17">
        <f t="shared" si="326"/>
        <v>0</v>
      </c>
      <c r="AQ27" s="17">
        <f t="shared" si="326"/>
        <v>0</v>
      </c>
      <c r="AR27" s="319">
        <f>SUM(AF27:AQ27)</f>
        <v>0</v>
      </c>
      <c r="AS27" s="17">
        <f t="shared" si="336"/>
        <v>0</v>
      </c>
      <c r="AT27" s="17">
        <f t="shared" si="336"/>
        <v>0</v>
      </c>
      <c r="AU27" s="17">
        <f t="shared" si="336"/>
        <v>0</v>
      </c>
      <c r="AV27" s="17">
        <f t="shared" si="336"/>
        <v>0</v>
      </c>
      <c r="AW27" s="17">
        <f t="shared" si="336"/>
        <v>0</v>
      </c>
      <c r="AX27" s="17">
        <f t="shared" si="336"/>
        <v>0</v>
      </c>
      <c r="AY27" s="17">
        <f t="shared" si="336"/>
        <v>0</v>
      </c>
      <c r="AZ27" s="17">
        <f t="shared" si="336"/>
        <v>0</v>
      </c>
      <c r="BA27" s="17">
        <f t="shared" si="336"/>
        <v>0</v>
      </c>
      <c r="BB27" s="17">
        <f t="shared" si="336"/>
        <v>0</v>
      </c>
      <c r="BC27" s="17">
        <f t="shared" si="336"/>
        <v>0</v>
      </c>
      <c r="BD27" s="17">
        <f t="shared" si="336"/>
        <v>0</v>
      </c>
      <c r="BE27" s="319">
        <f>SUM(AS27:BD27)</f>
        <v>0</v>
      </c>
      <c r="BF27" s="17">
        <f t="shared" si="337"/>
        <v>0</v>
      </c>
      <c r="BG27" s="17">
        <f t="shared" si="337"/>
        <v>0</v>
      </c>
      <c r="BH27" s="17">
        <f t="shared" si="337"/>
        <v>0</v>
      </c>
      <c r="BI27" s="17">
        <f t="shared" si="337"/>
        <v>0</v>
      </c>
      <c r="BJ27" s="17">
        <f t="shared" si="337"/>
        <v>0</v>
      </c>
      <c r="BK27" s="17">
        <f t="shared" si="337"/>
        <v>0</v>
      </c>
      <c r="BL27" s="17">
        <f t="shared" si="337"/>
        <v>0</v>
      </c>
      <c r="BM27" s="17">
        <f t="shared" si="337"/>
        <v>0</v>
      </c>
      <c r="BN27" s="17">
        <f t="shared" si="337"/>
        <v>0</v>
      </c>
      <c r="BO27" s="17">
        <f t="shared" si="337"/>
        <v>0</v>
      </c>
      <c r="BP27" s="17">
        <f t="shared" si="337"/>
        <v>0</v>
      </c>
      <c r="BQ27" s="17">
        <f t="shared" si="337"/>
        <v>0</v>
      </c>
      <c r="BR27" s="319">
        <f>SUM(BF27:BQ27)</f>
        <v>0</v>
      </c>
      <c r="BS27" s="17">
        <f t="shared" si="338"/>
        <v>0</v>
      </c>
      <c r="BT27" s="17">
        <f t="shared" si="338"/>
        <v>0</v>
      </c>
      <c r="BU27" s="17">
        <f t="shared" si="338"/>
        <v>0</v>
      </c>
      <c r="BV27" s="17">
        <f t="shared" si="338"/>
        <v>0</v>
      </c>
      <c r="BW27" s="17">
        <f t="shared" si="338"/>
        <v>0</v>
      </c>
      <c r="BX27" s="17">
        <f t="shared" si="338"/>
        <v>0</v>
      </c>
      <c r="BY27" s="17">
        <f t="shared" si="338"/>
        <v>0</v>
      </c>
      <c r="BZ27" s="17">
        <f t="shared" si="338"/>
        <v>0</v>
      </c>
      <c r="CA27" s="17">
        <f t="shared" si="338"/>
        <v>0</v>
      </c>
      <c r="CB27" s="17">
        <f t="shared" si="338"/>
        <v>0</v>
      </c>
      <c r="CC27" s="17">
        <f t="shared" si="338"/>
        <v>0</v>
      </c>
      <c r="CD27" s="17">
        <f t="shared" si="338"/>
        <v>0</v>
      </c>
      <c r="CE27" s="319">
        <f>SUM(BS27:CD27)</f>
        <v>0</v>
      </c>
      <c r="CF27" s="17">
        <f t="shared" si="339"/>
        <v>0</v>
      </c>
      <c r="CG27" s="17">
        <f t="shared" si="339"/>
        <v>0</v>
      </c>
      <c r="CH27" s="17">
        <f t="shared" si="339"/>
        <v>0</v>
      </c>
      <c r="CI27" s="17">
        <f t="shared" si="339"/>
        <v>0</v>
      </c>
      <c r="CJ27" s="17">
        <f t="shared" si="339"/>
        <v>0</v>
      </c>
      <c r="CK27" s="17">
        <f t="shared" si="339"/>
        <v>0</v>
      </c>
      <c r="CL27" s="17">
        <f t="shared" si="339"/>
        <v>0</v>
      </c>
      <c r="CM27" s="17">
        <f t="shared" si="339"/>
        <v>0</v>
      </c>
      <c r="CN27" s="17">
        <f t="shared" si="339"/>
        <v>0</v>
      </c>
      <c r="CO27" s="17">
        <f t="shared" si="339"/>
        <v>0</v>
      </c>
      <c r="CP27" s="17">
        <f t="shared" si="339"/>
        <v>0</v>
      </c>
      <c r="CQ27" s="17">
        <f t="shared" si="339"/>
        <v>0</v>
      </c>
      <c r="CR27" s="319">
        <f>SUM(CF27:CQ27)</f>
        <v>0</v>
      </c>
      <c r="CS27" s="17">
        <f t="shared" si="340"/>
        <v>0</v>
      </c>
      <c r="CT27" s="17">
        <f t="shared" si="340"/>
        <v>0</v>
      </c>
      <c r="CU27" s="17">
        <f t="shared" si="340"/>
        <v>0</v>
      </c>
      <c r="CV27" s="17">
        <f t="shared" si="340"/>
        <v>0</v>
      </c>
      <c r="CW27" s="17">
        <f t="shared" si="340"/>
        <v>0</v>
      </c>
      <c r="CX27" s="17">
        <f t="shared" si="340"/>
        <v>0</v>
      </c>
      <c r="CY27" s="17">
        <f t="shared" si="340"/>
        <v>0</v>
      </c>
      <c r="CZ27" s="17">
        <f t="shared" si="340"/>
        <v>0</v>
      </c>
      <c r="DA27" s="17">
        <f t="shared" si="340"/>
        <v>0</v>
      </c>
      <c r="DB27" s="17">
        <f t="shared" si="340"/>
        <v>0</v>
      </c>
      <c r="DC27" s="17">
        <f t="shared" si="340"/>
        <v>0</v>
      </c>
      <c r="DD27" s="17">
        <f t="shared" si="340"/>
        <v>0</v>
      </c>
      <c r="DE27" s="319">
        <f>SUM(CS27:DD27)</f>
        <v>0</v>
      </c>
      <c r="DF27" s="17">
        <f t="shared" si="341"/>
        <v>0</v>
      </c>
      <c r="DG27" s="17">
        <f t="shared" si="341"/>
        <v>0</v>
      </c>
      <c r="DH27" s="17">
        <f t="shared" si="341"/>
        <v>0</v>
      </c>
      <c r="DI27" s="17">
        <f t="shared" si="341"/>
        <v>0</v>
      </c>
      <c r="DJ27" s="17">
        <f t="shared" si="341"/>
        <v>0</v>
      </c>
      <c r="DK27" s="17">
        <f t="shared" si="341"/>
        <v>0</v>
      </c>
      <c r="DL27" s="17">
        <f t="shared" si="341"/>
        <v>0</v>
      </c>
      <c r="DM27" s="17">
        <f t="shared" si="341"/>
        <v>0</v>
      </c>
      <c r="DN27" s="17">
        <f t="shared" si="341"/>
        <v>0</v>
      </c>
      <c r="DO27" s="17">
        <f t="shared" si="341"/>
        <v>0</v>
      </c>
      <c r="DP27" s="17">
        <f t="shared" si="341"/>
        <v>0</v>
      </c>
      <c r="DQ27" s="17">
        <f t="shared" si="341"/>
        <v>0</v>
      </c>
      <c r="DR27" s="319">
        <f>SUM(DF27:DQ27)</f>
        <v>0</v>
      </c>
      <c r="DS27" s="17">
        <f t="shared" si="342"/>
        <v>0</v>
      </c>
      <c r="DT27" s="17">
        <f t="shared" si="342"/>
        <v>0</v>
      </c>
      <c r="DU27" s="17">
        <f t="shared" si="342"/>
        <v>0</v>
      </c>
      <c r="DV27" s="17">
        <f t="shared" si="342"/>
        <v>0</v>
      </c>
      <c r="DW27" s="17">
        <f t="shared" si="342"/>
        <v>0</v>
      </c>
      <c r="DX27" s="17">
        <f t="shared" si="342"/>
        <v>0</v>
      </c>
      <c r="DY27" s="17">
        <f t="shared" si="342"/>
        <v>0</v>
      </c>
      <c r="DZ27" s="17">
        <f t="shared" si="342"/>
        <v>0</v>
      </c>
      <c r="EA27" s="17">
        <f t="shared" si="342"/>
        <v>0</v>
      </c>
      <c r="EB27" s="17">
        <f t="shared" si="342"/>
        <v>0</v>
      </c>
      <c r="EC27" s="17">
        <f t="shared" si="342"/>
        <v>0</v>
      </c>
      <c r="ED27" s="17">
        <f t="shared" si="342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334"/>
        <v>0</v>
      </c>
      <c r="G28" s="17">
        <f t="shared" si="334"/>
        <v>0</v>
      </c>
      <c r="H28" s="17">
        <f t="shared" si="334"/>
        <v>0</v>
      </c>
      <c r="I28" s="17">
        <f t="shared" si="334"/>
        <v>0</v>
      </c>
      <c r="J28" s="17">
        <f t="shared" si="334"/>
        <v>0</v>
      </c>
      <c r="K28" s="17">
        <f t="shared" si="334"/>
        <v>0</v>
      </c>
      <c r="L28" s="17">
        <f t="shared" si="334"/>
        <v>0</v>
      </c>
      <c r="M28" s="17">
        <f t="shared" si="334"/>
        <v>0</v>
      </c>
      <c r="N28" s="17">
        <f t="shared" si="334"/>
        <v>0</v>
      </c>
      <c r="O28" s="17">
        <f t="shared" si="334"/>
        <v>0</v>
      </c>
      <c r="P28" s="17">
        <f t="shared" si="334"/>
        <v>0</v>
      </c>
      <c r="Q28" s="17">
        <f t="shared" si="334"/>
        <v>0</v>
      </c>
      <c r="R28" s="319">
        <f t="shared" si="306"/>
        <v>0</v>
      </c>
      <c r="S28" s="17">
        <f t="shared" ref="S28:Z30" si="343">IF(S$2&gt;=$B$18,$E28,0)</f>
        <v>0</v>
      </c>
      <c r="T28" s="17">
        <f t="shared" si="343"/>
        <v>0</v>
      </c>
      <c r="U28" s="17">
        <f t="shared" si="343"/>
        <v>0</v>
      </c>
      <c r="V28" s="17">
        <f t="shared" si="343"/>
        <v>0</v>
      </c>
      <c r="W28" s="17">
        <f t="shared" si="343"/>
        <v>0</v>
      </c>
      <c r="X28" s="17">
        <f t="shared" si="343"/>
        <v>0</v>
      </c>
      <c r="Y28" s="17">
        <f t="shared" si="343"/>
        <v>0</v>
      </c>
      <c r="Z28" s="17">
        <f t="shared" si="343"/>
        <v>0</v>
      </c>
      <c r="AA28" s="17">
        <v>0</v>
      </c>
      <c r="AB28" s="17">
        <f t="shared" ref="AB28:AC30" si="344">IF(AB$2&gt;=$B$18,$E28,0)</f>
        <v>0</v>
      </c>
      <c r="AC28" s="17">
        <f t="shared" si="344"/>
        <v>0</v>
      </c>
      <c r="AD28" s="17">
        <v>0</v>
      </c>
      <c r="AE28" s="319">
        <f t="shared" ref="AE28:AE32" si="345">SUM(S28:AD28)</f>
        <v>0</v>
      </c>
      <c r="AF28" s="17">
        <f t="shared" si="325"/>
        <v>0</v>
      </c>
      <c r="AG28" s="17">
        <f t="shared" si="325"/>
        <v>0</v>
      </c>
      <c r="AH28" s="17">
        <v>0</v>
      </c>
      <c r="AI28" s="17">
        <f t="shared" ref="AI28:AQ33" si="346">IF(AI$2&gt;=$B$18,$E28,0)</f>
        <v>0</v>
      </c>
      <c r="AJ28" s="17">
        <f t="shared" si="346"/>
        <v>0</v>
      </c>
      <c r="AK28" s="17">
        <f t="shared" si="346"/>
        <v>0</v>
      </c>
      <c r="AL28" s="17">
        <f t="shared" si="346"/>
        <v>0</v>
      </c>
      <c r="AM28" s="17">
        <f t="shared" si="346"/>
        <v>0</v>
      </c>
      <c r="AN28" s="17">
        <f t="shared" si="346"/>
        <v>0</v>
      </c>
      <c r="AO28" s="17">
        <f t="shared" si="346"/>
        <v>0</v>
      </c>
      <c r="AP28" s="17">
        <f t="shared" si="346"/>
        <v>0</v>
      </c>
      <c r="AQ28" s="17">
        <f t="shared" si="346"/>
        <v>0</v>
      </c>
      <c r="AR28" s="319">
        <f t="shared" ref="AR28:AR32" si="347">SUM(AF28:AQ28)</f>
        <v>0</v>
      </c>
      <c r="AS28" s="17">
        <f t="shared" si="336"/>
        <v>0</v>
      </c>
      <c r="AT28" s="17">
        <f t="shared" si="336"/>
        <v>0</v>
      </c>
      <c r="AU28" s="17">
        <f t="shared" si="336"/>
        <v>0</v>
      </c>
      <c r="AV28" s="17">
        <f t="shared" si="336"/>
        <v>0</v>
      </c>
      <c r="AW28" s="17">
        <f t="shared" si="336"/>
        <v>0</v>
      </c>
      <c r="AX28" s="17">
        <f t="shared" si="336"/>
        <v>0</v>
      </c>
      <c r="AY28" s="17">
        <f t="shared" si="336"/>
        <v>0</v>
      </c>
      <c r="AZ28" s="17">
        <f t="shared" si="336"/>
        <v>0</v>
      </c>
      <c r="BA28" s="17">
        <f t="shared" si="336"/>
        <v>0</v>
      </c>
      <c r="BB28" s="17">
        <f t="shared" si="336"/>
        <v>0</v>
      </c>
      <c r="BC28" s="17">
        <f t="shared" si="336"/>
        <v>0</v>
      </c>
      <c r="BD28" s="17">
        <f t="shared" si="336"/>
        <v>0</v>
      </c>
      <c r="BE28" s="319">
        <f t="shared" ref="BE28:BE32" si="348">SUM(AS28:BD28)</f>
        <v>0</v>
      </c>
      <c r="BF28" s="17">
        <f t="shared" si="337"/>
        <v>0</v>
      </c>
      <c r="BG28" s="17">
        <f t="shared" si="337"/>
        <v>0</v>
      </c>
      <c r="BH28" s="17">
        <f t="shared" si="337"/>
        <v>0</v>
      </c>
      <c r="BI28" s="17">
        <f t="shared" si="337"/>
        <v>0</v>
      </c>
      <c r="BJ28" s="17">
        <f t="shared" si="337"/>
        <v>0</v>
      </c>
      <c r="BK28" s="17">
        <f t="shared" si="337"/>
        <v>0</v>
      </c>
      <c r="BL28" s="17">
        <f t="shared" si="337"/>
        <v>0</v>
      </c>
      <c r="BM28" s="17">
        <f t="shared" si="337"/>
        <v>0</v>
      </c>
      <c r="BN28" s="17">
        <f t="shared" si="337"/>
        <v>0</v>
      </c>
      <c r="BO28" s="17">
        <f t="shared" si="337"/>
        <v>0</v>
      </c>
      <c r="BP28" s="17">
        <f t="shared" si="337"/>
        <v>0</v>
      </c>
      <c r="BQ28" s="17">
        <f t="shared" si="337"/>
        <v>0</v>
      </c>
      <c r="BR28" s="319">
        <f t="shared" ref="BR28:BR32" si="349">SUM(BF28:BQ28)</f>
        <v>0</v>
      </c>
      <c r="BS28" s="17">
        <f t="shared" si="338"/>
        <v>0</v>
      </c>
      <c r="BT28" s="17">
        <f t="shared" si="338"/>
        <v>0</v>
      </c>
      <c r="BU28" s="17">
        <f t="shared" si="338"/>
        <v>0</v>
      </c>
      <c r="BV28" s="17">
        <f t="shared" si="338"/>
        <v>0</v>
      </c>
      <c r="BW28" s="17">
        <f t="shared" si="338"/>
        <v>0</v>
      </c>
      <c r="BX28" s="17">
        <f t="shared" si="338"/>
        <v>0</v>
      </c>
      <c r="BY28" s="17">
        <f t="shared" si="338"/>
        <v>0</v>
      </c>
      <c r="BZ28" s="17">
        <f t="shared" si="338"/>
        <v>0</v>
      </c>
      <c r="CA28" s="17">
        <f t="shared" si="338"/>
        <v>0</v>
      </c>
      <c r="CB28" s="17">
        <f t="shared" si="338"/>
        <v>0</v>
      </c>
      <c r="CC28" s="17">
        <f t="shared" si="338"/>
        <v>0</v>
      </c>
      <c r="CD28" s="17">
        <f t="shared" si="338"/>
        <v>0</v>
      </c>
      <c r="CE28" s="319">
        <f t="shared" ref="CE28:CE32" si="350">SUM(BS28:CD28)</f>
        <v>0</v>
      </c>
      <c r="CF28" s="17">
        <f t="shared" si="339"/>
        <v>0</v>
      </c>
      <c r="CG28" s="17">
        <f t="shared" si="339"/>
        <v>0</v>
      </c>
      <c r="CH28" s="17">
        <f t="shared" si="339"/>
        <v>0</v>
      </c>
      <c r="CI28" s="17">
        <f t="shared" si="339"/>
        <v>0</v>
      </c>
      <c r="CJ28" s="17">
        <f t="shared" si="339"/>
        <v>0</v>
      </c>
      <c r="CK28" s="17">
        <f t="shared" si="339"/>
        <v>0</v>
      </c>
      <c r="CL28" s="17">
        <f t="shared" si="339"/>
        <v>0</v>
      </c>
      <c r="CM28" s="17">
        <f t="shared" si="339"/>
        <v>0</v>
      </c>
      <c r="CN28" s="17">
        <f t="shared" si="339"/>
        <v>0</v>
      </c>
      <c r="CO28" s="17">
        <f t="shared" si="339"/>
        <v>0</v>
      </c>
      <c r="CP28" s="17">
        <f t="shared" si="339"/>
        <v>0</v>
      </c>
      <c r="CQ28" s="17">
        <f t="shared" si="339"/>
        <v>0</v>
      </c>
      <c r="CR28" s="319">
        <f t="shared" ref="CR28:CR32" si="351">SUM(CF28:CQ28)</f>
        <v>0</v>
      </c>
      <c r="CS28" s="17">
        <f t="shared" si="340"/>
        <v>0</v>
      </c>
      <c r="CT28" s="17">
        <f t="shared" si="340"/>
        <v>0</v>
      </c>
      <c r="CU28" s="17">
        <f t="shared" si="340"/>
        <v>0</v>
      </c>
      <c r="CV28" s="17">
        <f t="shared" si="340"/>
        <v>0</v>
      </c>
      <c r="CW28" s="17">
        <f t="shared" si="340"/>
        <v>0</v>
      </c>
      <c r="CX28" s="17">
        <f t="shared" si="340"/>
        <v>0</v>
      </c>
      <c r="CY28" s="17">
        <f t="shared" si="340"/>
        <v>0</v>
      </c>
      <c r="CZ28" s="17">
        <f t="shared" si="340"/>
        <v>0</v>
      </c>
      <c r="DA28" s="17">
        <f t="shared" si="340"/>
        <v>0</v>
      </c>
      <c r="DB28" s="17">
        <f t="shared" si="340"/>
        <v>0</v>
      </c>
      <c r="DC28" s="17">
        <f t="shared" si="340"/>
        <v>0</v>
      </c>
      <c r="DD28" s="17">
        <f t="shared" si="340"/>
        <v>0</v>
      </c>
      <c r="DE28" s="319">
        <f t="shared" ref="DE28:DE32" si="352">SUM(CS28:DD28)</f>
        <v>0</v>
      </c>
      <c r="DF28" s="17">
        <f t="shared" si="341"/>
        <v>0</v>
      </c>
      <c r="DG28" s="17">
        <f t="shared" si="341"/>
        <v>0</v>
      </c>
      <c r="DH28" s="17">
        <f t="shared" si="341"/>
        <v>0</v>
      </c>
      <c r="DI28" s="17">
        <f t="shared" si="341"/>
        <v>0</v>
      </c>
      <c r="DJ28" s="17">
        <f t="shared" si="341"/>
        <v>0</v>
      </c>
      <c r="DK28" s="17">
        <f t="shared" si="341"/>
        <v>0</v>
      </c>
      <c r="DL28" s="17">
        <f t="shared" si="341"/>
        <v>0</v>
      </c>
      <c r="DM28" s="17">
        <f t="shared" si="341"/>
        <v>0</v>
      </c>
      <c r="DN28" s="17">
        <f t="shared" si="341"/>
        <v>0</v>
      </c>
      <c r="DO28" s="17">
        <f t="shared" si="341"/>
        <v>0</v>
      </c>
      <c r="DP28" s="17">
        <f t="shared" si="341"/>
        <v>0</v>
      </c>
      <c r="DQ28" s="17">
        <f t="shared" si="341"/>
        <v>0</v>
      </c>
      <c r="DR28" s="319">
        <f t="shared" ref="DR28:DR32" si="353">SUM(DF28:DQ28)</f>
        <v>0</v>
      </c>
      <c r="DS28" s="17">
        <f t="shared" si="342"/>
        <v>0</v>
      </c>
      <c r="DT28" s="17">
        <f t="shared" si="342"/>
        <v>0</v>
      </c>
      <c r="DU28" s="17">
        <f t="shared" si="342"/>
        <v>0</v>
      </c>
      <c r="DV28" s="17">
        <f t="shared" si="342"/>
        <v>0</v>
      </c>
      <c r="DW28" s="17">
        <f t="shared" si="342"/>
        <v>0</v>
      </c>
      <c r="DX28" s="17">
        <f t="shared" si="342"/>
        <v>0</v>
      </c>
      <c r="DY28" s="17">
        <f t="shared" si="342"/>
        <v>0</v>
      </c>
      <c r="DZ28" s="17">
        <f t="shared" si="342"/>
        <v>0</v>
      </c>
      <c r="EA28" s="17">
        <f t="shared" si="342"/>
        <v>0</v>
      </c>
      <c r="EB28" s="17">
        <f t="shared" si="342"/>
        <v>0</v>
      </c>
      <c r="EC28" s="17">
        <f t="shared" si="342"/>
        <v>0</v>
      </c>
      <c r="ED28" s="17">
        <f t="shared" si="342"/>
        <v>0</v>
      </c>
      <c r="EE28" s="391">
        <f t="shared" ref="EE28:EE32" si="354">SUM(DS28:ED28)</f>
        <v>0</v>
      </c>
    </row>
    <row r="29" spans="1:135" x14ac:dyDescent="0.2">
      <c r="A29" s="1"/>
      <c r="D29" s="35" t="s">
        <v>233</v>
      </c>
      <c r="E29" s="37"/>
      <c r="F29" s="17">
        <f t="shared" si="334"/>
        <v>0</v>
      </c>
      <c r="G29" s="17">
        <f t="shared" si="334"/>
        <v>0</v>
      </c>
      <c r="H29" s="17">
        <f t="shared" si="334"/>
        <v>0</v>
      </c>
      <c r="I29" s="17">
        <f t="shared" si="334"/>
        <v>0</v>
      </c>
      <c r="J29" s="17">
        <f t="shared" si="334"/>
        <v>0</v>
      </c>
      <c r="K29" s="17">
        <f t="shared" si="334"/>
        <v>0</v>
      </c>
      <c r="L29" s="17">
        <f t="shared" si="334"/>
        <v>0</v>
      </c>
      <c r="M29" s="17">
        <f t="shared" si="334"/>
        <v>0</v>
      </c>
      <c r="N29" s="17">
        <f t="shared" si="334"/>
        <v>0</v>
      </c>
      <c r="O29" s="17">
        <f t="shared" si="334"/>
        <v>0</v>
      </c>
      <c r="P29" s="17">
        <f t="shared" si="334"/>
        <v>0</v>
      </c>
      <c r="Q29" s="17">
        <f t="shared" si="334"/>
        <v>0</v>
      </c>
      <c r="R29" s="319">
        <f t="shared" si="306"/>
        <v>0</v>
      </c>
      <c r="S29" s="17">
        <f t="shared" si="343"/>
        <v>0</v>
      </c>
      <c r="T29" s="17">
        <f t="shared" si="343"/>
        <v>0</v>
      </c>
      <c r="U29" s="17">
        <f t="shared" si="343"/>
        <v>0</v>
      </c>
      <c r="V29" s="17">
        <f t="shared" si="343"/>
        <v>0</v>
      </c>
      <c r="W29" s="17">
        <f t="shared" si="343"/>
        <v>0</v>
      </c>
      <c r="X29" s="17">
        <f t="shared" si="343"/>
        <v>0</v>
      </c>
      <c r="Y29" s="17">
        <f t="shared" si="343"/>
        <v>0</v>
      </c>
      <c r="Z29" s="17">
        <f t="shared" si="343"/>
        <v>0</v>
      </c>
      <c r="AA29" s="17">
        <v>0</v>
      </c>
      <c r="AB29" s="17">
        <f t="shared" si="344"/>
        <v>0</v>
      </c>
      <c r="AC29" s="17">
        <f t="shared" si="344"/>
        <v>0</v>
      </c>
      <c r="AD29" s="17">
        <v>0</v>
      </c>
      <c r="AE29" s="319">
        <f t="shared" si="345"/>
        <v>0</v>
      </c>
      <c r="AF29" s="17">
        <f t="shared" si="325"/>
        <v>0</v>
      </c>
      <c r="AG29" s="17">
        <f t="shared" si="325"/>
        <v>0</v>
      </c>
      <c r="AH29" s="17">
        <v>0</v>
      </c>
      <c r="AI29" s="17">
        <f t="shared" si="346"/>
        <v>0</v>
      </c>
      <c r="AJ29" s="17">
        <f t="shared" si="346"/>
        <v>0</v>
      </c>
      <c r="AK29" s="17">
        <f t="shared" si="346"/>
        <v>0</v>
      </c>
      <c r="AL29" s="17">
        <f t="shared" si="346"/>
        <v>0</v>
      </c>
      <c r="AM29" s="17">
        <f t="shared" si="346"/>
        <v>0</v>
      </c>
      <c r="AN29" s="17">
        <f t="shared" si="346"/>
        <v>0</v>
      </c>
      <c r="AO29" s="17">
        <f t="shared" si="346"/>
        <v>0</v>
      </c>
      <c r="AP29" s="17">
        <f t="shared" si="346"/>
        <v>0</v>
      </c>
      <c r="AQ29" s="17">
        <f t="shared" si="346"/>
        <v>0</v>
      </c>
      <c r="AR29" s="319">
        <f t="shared" si="347"/>
        <v>0</v>
      </c>
      <c r="AS29" s="17">
        <f t="shared" si="336"/>
        <v>0</v>
      </c>
      <c r="AT29" s="17">
        <f t="shared" si="336"/>
        <v>0</v>
      </c>
      <c r="AU29" s="17">
        <f t="shared" si="336"/>
        <v>0</v>
      </c>
      <c r="AV29" s="17">
        <f t="shared" si="336"/>
        <v>0</v>
      </c>
      <c r="AW29" s="17">
        <f t="shared" si="336"/>
        <v>0</v>
      </c>
      <c r="AX29" s="17">
        <f t="shared" si="336"/>
        <v>0</v>
      </c>
      <c r="AY29" s="17">
        <f t="shared" si="336"/>
        <v>0</v>
      </c>
      <c r="AZ29" s="17">
        <f t="shared" si="336"/>
        <v>0</v>
      </c>
      <c r="BA29" s="17">
        <f t="shared" si="336"/>
        <v>0</v>
      </c>
      <c r="BB29" s="17">
        <f t="shared" si="336"/>
        <v>0</v>
      </c>
      <c r="BC29" s="17">
        <f t="shared" si="336"/>
        <v>0</v>
      </c>
      <c r="BD29" s="17">
        <f t="shared" si="336"/>
        <v>0</v>
      </c>
      <c r="BE29" s="319">
        <f t="shared" si="348"/>
        <v>0</v>
      </c>
      <c r="BF29" s="17">
        <f t="shared" si="337"/>
        <v>0</v>
      </c>
      <c r="BG29" s="17">
        <f t="shared" si="337"/>
        <v>0</v>
      </c>
      <c r="BH29" s="17">
        <f t="shared" si="337"/>
        <v>0</v>
      </c>
      <c r="BI29" s="17">
        <f t="shared" si="337"/>
        <v>0</v>
      </c>
      <c r="BJ29" s="17">
        <f t="shared" si="337"/>
        <v>0</v>
      </c>
      <c r="BK29" s="17">
        <f t="shared" si="337"/>
        <v>0</v>
      </c>
      <c r="BL29" s="17">
        <f t="shared" si="337"/>
        <v>0</v>
      </c>
      <c r="BM29" s="17">
        <f t="shared" si="337"/>
        <v>0</v>
      </c>
      <c r="BN29" s="17">
        <f t="shared" si="337"/>
        <v>0</v>
      </c>
      <c r="BO29" s="17">
        <f t="shared" si="337"/>
        <v>0</v>
      </c>
      <c r="BP29" s="17">
        <f t="shared" si="337"/>
        <v>0</v>
      </c>
      <c r="BQ29" s="17">
        <f t="shared" si="337"/>
        <v>0</v>
      </c>
      <c r="BR29" s="319">
        <f t="shared" si="349"/>
        <v>0</v>
      </c>
      <c r="BS29" s="17">
        <f t="shared" si="338"/>
        <v>0</v>
      </c>
      <c r="BT29" s="17">
        <f t="shared" si="338"/>
        <v>0</v>
      </c>
      <c r="BU29" s="17">
        <f t="shared" si="338"/>
        <v>0</v>
      </c>
      <c r="BV29" s="17">
        <f t="shared" si="338"/>
        <v>0</v>
      </c>
      <c r="BW29" s="17">
        <f t="shared" si="338"/>
        <v>0</v>
      </c>
      <c r="BX29" s="17">
        <f t="shared" si="338"/>
        <v>0</v>
      </c>
      <c r="BY29" s="17">
        <f t="shared" si="338"/>
        <v>0</v>
      </c>
      <c r="BZ29" s="17">
        <f t="shared" si="338"/>
        <v>0</v>
      </c>
      <c r="CA29" s="17">
        <f t="shared" si="338"/>
        <v>0</v>
      </c>
      <c r="CB29" s="17">
        <f t="shared" si="338"/>
        <v>0</v>
      </c>
      <c r="CC29" s="17">
        <f t="shared" si="338"/>
        <v>0</v>
      </c>
      <c r="CD29" s="17">
        <f t="shared" si="338"/>
        <v>0</v>
      </c>
      <c r="CE29" s="319">
        <f t="shared" si="350"/>
        <v>0</v>
      </c>
      <c r="CF29" s="17">
        <f t="shared" si="339"/>
        <v>0</v>
      </c>
      <c r="CG29" s="17">
        <f t="shared" si="339"/>
        <v>0</v>
      </c>
      <c r="CH29" s="17">
        <f t="shared" si="339"/>
        <v>0</v>
      </c>
      <c r="CI29" s="17">
        <f t="shared" si="339"/>
        <v>0</v>
      </c>
      <c r="CJ29" s="17">
        <f t="shared" si="339"/>
        <v>0</v>
      </c>
      <c r="CK29" s="17">
        <f t="shared" si="339"/>
        <v>0</v>
      </c>
      <c r="CL29" s="17">
        <f t="shared" si="339"/>
        <v>0</v>
      </c>
      <c r="CM29" s="17">
        <f t="shared" si="339"/>
        <v>0</v>
      </c>
      <c r="CN29" s="17">
        <f t="shared" si="339"/>
        <v>0</v>
      </c>
      <c r="CO29" s="17">
        <f t="shared" si="339"/>
        <v>0</v>
      </c>
      <c r="CP29" s="17">
        <f t="shared" si="339"/>
        <v>0</v>
      </c>
      <c r="CQ29" s="17">
        <f t="shared" si="339"/>
        <v>0</v>
      </c>
      <c r="CR29" s="319">
        <f t="shared" si="351"/>
        <v>0</v>
      </c>
      <c r="CS29" s="17">
        <f t="shared" si="340"/>
        <v>0</v>
      </c>
      <c r="CT29" s="17">
        <f t="shared" si="340"/>
        <v>0</v>
      </c>
      <c r="CU29" s="17">
        <f t="shared" si="340"/>
        <v>0</v>
      </c>
      <c r="CV29" s="17">
        <f t="shared" si="340"/>
        <v>0</v>
      </c>
      <c r="CW29" s="17">
        <f t="shared" si="340"/>
        <v>0</v>
      </c>
      <c r="CX29" s="17">
        <f t="shared" si="340"/>
        <v>0</v>
      </c>
      <c r="CY29" s="17">
        <f t="shared" si="340"/>
        <v>0</v>
      </c>
      <c r="CZ29" s="17">
        <f t="shared" si="340"/>
        <v>0</v>
      </c>
      <c r="DA29" s="17">
        <f t="shared" si="340"/>
        <v>0</v>
      </c>
      <c r="DB29" s="17">
        <f t="shared" si="340"/>
        <v>0</v>
      </c>
      <c r="DC29" s="17">
        <f t="shared" si="340"/>
        <v>0</v>
      </c>
      <c r="DD29" s="17">
        <f t="shared" si="340"/>
        <v>0</v>
      </c>
      <c r="DE29" s="319">
        <f t="shared" si="352"/>
        <v>0</v>
      </c>
      <c r="DF29" s="17">
        <f t="shared" si="341"/>
        <v>0</v>
      </c>
      <c r="DG29" s="17">
        <f t="shared" si="341"/>
        <v>0</v>
      </c>
      <c r="DH29" s="17">
        <f t="shared" si="341"/>
        <v>0</v>
      </c>
      <c r="DI29" s="17">
        <f t="shared" si="341"/>
        <v>0</v>
      </c>
      <c r="DJ29" s="17">
        <f t="shared" si="341"/>
        <v>0</v>
      </c>
      <c r="DK29" s="17">
        <f t="shared" si="341"/>
        <v>0</v>
      </c>
      <c r="DL29" s="17">
        <f t="shared" si="341"/>
        <v>0</v>
      </c>
      <c r="DM29" s="17">
        <f t="shared" si="341"/>
        <v>0</v>
      </c>
      <c r="DN29" s="17">
        <f t="shared" si="341"/>
        <v>0</v>
      </c>
      <c r="DO29" s="17">
        <f t="shared" si="341"/>
        <v>0</v>
      </c>
      <c r="DP29" s="17">
        <f t="shared" si="341"/>
        <v>0</v>
      </c>
      <c r="DQ29" s="17">
        <f t="shared" si="341"/>
        <v>0</v>
      </c>
      <c r="DR29" s="319">
        <f t="shared" si="353"/>
        <v>0</v>
      </c>
      <c r="DS29" s="17">
        <f t="shared" si="342"/>
        <v>0</v>
      </c>
      <c r="DT29" s="17">
        <f t="shared" si="342"/>
        <v>0</v>
      </c>
      <c r="DU29" s="17">
        <f t="shared" si="342"/>
        <v>0</v>
      </c>
      <c r="DV29" s="17">
        <f t="shared" si="342"/>
        <v>0</v>
      </c>
      <c r="DW29" s="17">
        <f t="shared" si="342"/>
        <v>0</v>
      </c>
      <c r="DX29" s="17">
        <f t="shared" si="342"/>
        <v>0</v>
      </c>
      <c r="DY29" s="17">
        <f t="shared" si="342"/>
        <v>0</v>
      </c>
      <c r="DZ29" s="17">
        <f t="shared" si="342"/>
        <v>0</v>
      </c>
      <c r="EA29" s="17">
        <f t="shared" si="342"/>
        <v>0</v>
      </c>
      <c r="EB29" s="17">
        <f t="shared" si="342"/>
        <v>0</v>
      </c>
      <c r="EC29" s="17">
        <f t="shared" si="342"/>
        <v>0</v>
      </c>
      <c r="ED29" s="17">
        <f t="shared" si="342"/>
        <v>0</v>
      </c>
      <c r="EE29" s="391">
        <f t="shared" si="354"/>
        <v>0</v>
      </c>
    </row>
    <row r="30" spans="1:135" x14ac:dyDescent="0.2">
      <c r="A30" s="1"/>
      <c r="D30" s="35" t="s">
        <v>234</v>
      </c>
      <c r="E30" s="37"/>
      <c r="F30" s="17">
        <f t="shared" si="334"/>
        <v>0</v>
      </c>
      <c r="G30" s="17">
        <f t="shared" si="334"/>
        <v>0</v>
      </c>
      <c r="H30" s="17">
        <f t="shared" si="334"/>
        <v>0</v>
      </c>
      <c r="I30" s="17">
        <f t="shared" si="334"/>
        <v>0</v>
      </c>
      <c r="J30" s="17">
        <f t="shared" si="334"/>
        <v>0</v>
      </c>
      <c r="K30" s="17">
        <f t="shared" si="334"/>
        <v>0</v>
      </c>
      <c r="L30" s="17">
        <f t="shared" si="334"/>
        <v>0</v>
      </c>
      <c r="M30" s="17">
        <f t="shared" si="334"/>
        <v>0</v>
      </c>
      <c r="N30" s="17">
        <f t="shared" si="334"/>
        <v>0</v>
      </c>
      <c r="O30" s="17">
        <f t="shared" si="334"/>
        <v>0</v>
      </c>
      <c r="P30" s="17">
        <f t="shared" si="334"/>
        <v>0</v>
      </c>
      <c r="Q30" s="17">
        <f t="shared" si="334"/>
        <v>0</v>
      </c>
      <c r="R30" s="319">
        <f t="shared" si="306"/>
        <v>0</v>
      </c>
      <c r="S30" s="17">
        <f t="shared" si="343"/>
        <v>0</v>
      </c>
      <c r="T30" s="17">
        <f t="shared" si="343"/>
        <v>0</v>
      </c>
      <c r="U30" s="17">
        <f t="shared" si="343"/>
        <v>0</v>
      </c>
      <c r="V30" s="17">
        <f t="shared" si="343"/>
        <v>0</v>
      </c>
      <c r="W30" s="17">
        <f t="shared" si="343"/>
        <v>0</v>
      </c>
      <c r="X30" s="17">
        <f t="shared" si="343"/>
        <v>0</v>
      </c>
      <c r="Y30" s="17">
        <f t="shared" si="343"/>
        <v>0</v>
      </c>
      <c r="Z30" s="17">
        <f t="shared" si="343"/>
        <v>0</v>
      </c>
      <c r="AA30" s="17">
        <v>0</v>
      </c>
      <c r="AB30" s="17">
        <f t="shared" si="344"/>
        <v>0</v>
      </c>
      <c r="AC30" s="17">
        <f t="shared" si="344"/>
        <v>0</v>
      </c>
      <c r="AD30" s="17">
        <v>0</v>
      </c>
      <c r="AE30" s="319">
        <f t="shared" si="345"/>
        <v>0</v>
      </c>
      <c r="AF30" s="17">
        <f t="shared" si="325"/>
        <v>0</v>
      </c>
      <c r="AG30" s="17">
        <f t="shared" si="325"/>
        <v>0</v>
      </c>
      <c r="AH30" s="17">
        <v>0</v>
      </c>
      <c r="AI30" s="17">
        <f t="shared" si="346"/>
        <v>0</v>
      </c>
      <c r="AJ30" s="17">
        <f t="shared" si="346"/>
        <v>0</v>
      </c>
      <c r="AK30" s="17">
        <f t="shared" si="346"/>
        <v>0</v>
      </c>
      <c r="AL30" s="17">
        <f t="shared" si="346"/>
        <v>0</v>
      </c>
      <c r="AM30" s="17">
        <f t="shared" si="346"/>
        <v>0</v>
      </c>
      <c r="AN30" s="17">
        <f t="shared" si="346"/>
        <v>0</v>
      </c>
      <c r="AO30" s="17">
        <f t="shared" si="346"/>
        <v>0</v>
      </c>
      <c r="AP30" s="17">
        <f t="shared" si="346"/>
        <v>0</v>
      </c>
      <c r="AQ30" s="17">
        <f t="shared" si="346"/>
        <v>0</v>
      </c>
      <c r="AR30" s="319">
        <f t="shared" si="347"/>
        <v>0</v>
      </c>
      <c r="AS30" s="17">
        <f t="shared" si="336"/>
        <v>0</v>
      </c>
      <c r="AT30" s="17">
        <f t="shared" si="336"/>
        <v>0</v>
      </c>
      <c r="AU30" s="17">
        <f t="shared" si="336"/>
        <v>0</v>
      </c>
      <c r="AV30" s="17">
        <f t="shared" si="336"/>
        <v>0</v>
      </c>
      <c r="AW30" s="17">
        <f t="shared" si="336"/>
        <v>0</v>
      </c>
      <c r="AX30" s="17">
        <f t="shared" si="336"/>
        <v>0</v>
      </c>
      <c r="AY30" s="17">
        <f t="shared" si="336"/>
        <v>0</v>
      </c>
      <c r="AZ30" s="17">
        <f t="shared" si="336"/>
        <v>0</v>
      </c>
      <c r="BA30" s="17">
        <f t="shared" si="336"/>
        <v>0</v>
      </c>
      <c r="BB30" s="17">
        <f t="shared" si="336"/>
        <v>0</v>
      </c>
      <c r="BC30" s="17">
        <f t="shared" si="336"/>
        <v>0</v>
      </c>
      <c r="BD30" s="17">
        <f t="shared" si="336"/>
        <v>0</v>
      </c>
      <c r="BE30" s="319">
        <f t="shared" si="348"/>
        <v>0</v>
      </c>
      <c r="BF30" s="17">
        <f t="shared" si="337"/>
        <v>0</v>
      </c>
      <c r="BG30" s="17">
        <f t="shared" si="337"/>
        <v>0</v>
      </c>
      <c r="BH30" s="17">
        <f t="shared" si="337"/>
        <v>0</v>
      </c>
      <c r="BI30" s="17">
        <f t="shared" si="337"/>
        <v>0</v>
      </c>
      <c r="BJ30" s="17">
        <f t="shared" si="337"/>
        <v>0</v>
      </c>
      <c r="BK30" s="17">
        <f t="shared" si="337"/>
        <v>0</v>
      </c>
      <c r="BL30" s="17">
        <f t="shared" si="337"/>
        <v>0</v>
      </c>
      <c r="BM30" s="17">
        <f t="shared" si="337"/>
        <v>0</v>
      </c>
      <c r="BN30" s="17">
        <f t="shared" si="337"/>
        <v>0</v>
      </c>
      <c r="BO30" s="17">
        <f t="shared" si="337"/>
        <v>0</v>
      </c>
      <c r="BP30" s="17">
        <f t="shared" si="337"/>
        <v>0</v>
      </c>
      <c r="BQ30" s="17">
        <f t="shared" si="337"/>
        <v>0</v>
      </c>
      <c r="BR30" s="319">
        <f t="shared" si="349"/>
        <v>0</v>
      </c>
      <c r="BS30" s="17">
        <f t="shared" si="338"/>
        <v>0</v>
      </c>
      <c r="BT30" s="17">
        <f t="shared" si="338"/>
        <v>0</v>
      </c>
      <c r="BU30" s="17">
        <f t="shared" si="338"/>
        <v>0</v>
      </c>
      <c r="BV30" s="17">
        <f t="shared" si="338"/>
        <v>0</v>
      </c>
      <c r="BW30" s="17">
        <f t="shared" si="338"/>
        <v>0</v>
      </c>
      <c r="BX30" s="17">
        <f t="shared" si="338"/>
        <v>0</v>
      </c>
      <c r="BY30" s="17">
        <f t="shared" si="338"/>
        <v>0</v>
      </c>
      <c r="BZ30" s="17">
        <f t="shared" si="338"/>
        <v>0</v>
      </c>
      <c r="CA30" s="17">
        <f t="shared" si="338"/>
        <v>0</v>
      </c>
      <c r="CB30" s="17">
        <f t="shared" si="338"/>
        <v>0</v>
      </c>
      <c r="CC30" s="17">
        <f t="shared" si="338"/>
        <v>0</v>
      </c>
      <c r="CD30" s="17">
        <f t="shared" si="338"/>
        <v>0</v>
      </c>
      <c r="CE30" s="319">
        <f t="shared" si="350"/>
        <v>0</v>
      </c>
      <c r="CF30" s="17">
        <f t="shared" si="339"/>
        <v>0</v>
      </c>
      <c r="CG30" s="17">
        <f t="shared" si="339"/>
        <v>0</v>
      </c>
      <c r="CH30" s="17">
        <f t="shared" si="339"/>
        <v>0</v>
      </c>
      <c r="CI30" s="17">
        <f t="shared" si="339"/>
        <v>0</v>
      </c>
      <c r="CJ30" s="17">
        <f t="shared" si="339"/>
        <v>0</v>
      </c>
      <c r="CK30" s="17">
        <f t="shared" si="339"/>
        <v>0</v>
      </c>
      <c r="CL30" s="17">
        <f t="shared" si="339"/>
        <v>0</v>
      </c>
      <c r="CM30" s="17">
        <f t="shared" si="339"/>
        <v>0</v>
      </c>
      <c r="CN30" s="17">
        <f t="shared" si="339"/>
        <v>0</v>
      </c>
      <c r="CO30" s="17">
        <f t="shared" si="339"/>
        <v>0</v>
      </c>
      <c r="CP30" s="17">
        <f t="shared" si="339"/>
        <v>0</v>
      </c>
      <c r="CQ30" s="17">
        <f t="shared" si="339"/>
        <v>0</v>
      </c>
      <c r="CR30" s="319">
        <f t="shared" si="351"/>
        <v>0</v>
      </c>
      <c r="CS30" s="17">
        <f t="shared" si="340"/>
        <v>0</v>
      </c>
      <c r="CT30" s="17">
        <f t="shared" si="340"/>
        <v>0</v>
      </c>
      <c r="CU30" s="17">
        <f t="shared" si="340"/>
        <v>0</v>
      </c>
      <c r="CV30" s="17">
        <f t="shared" si="340"/>
        <v>0</v>
      </c>
      <c r="CW30" s="17">
        <f t="shared" si="340"/>
        <v>0</v>
      </c>
      <c r="CX30" s="17">
        <f t="shared" si="340"/>
        <v>0</v>
      </c>
      <c r="CY30" s="17">
        <f t="shared" si="340"/>
        <v>0</v>
      </c>
      <c r="CZ30" s="17">
        <f t="shared" si="340"/>
        <v>0</v>
      </c>
      <c r="DA30" s="17">
        <f t="shared" si="340"/>
        <v>0</v>
      </c>
      <c r="DB30" s="17">
        <f t="shared" si="340"/>
        <v>0</v>
      </c>
      <c r="DC30" s="17">
        <f t="shared" si="340"/>
        <v>0</v>
      </c>
      <c r="DD30" s="17">
        <f t="shared" si="340"/>
        <v>0</v>
      </c>
      <c r="DE30" s="319">
        <f t="shared" si="352"/>
        <v>0</v>
      </c>
      <c r="DF30" s="17">
        <f t="shared" si="341"/>
        <v>0</v>
      </c>
      <c r="DG30" s="17">
        <f t="shared" si="341"/>
        <v>0</v>
      </c>
      <c r="DH30" s="17">
        <f t="shared" si="341"/>
        <v>0</v>
      </c>
      <c r="DI30" s="17">
        <f t="shared" si="341"/>
        <v>0</v>
      </c>
      <c r="DJ30" s="17">
        <f t="shared" si="341"/>
        <v>0</v>
      </c>
      <c r="DK30" s="17">
        <f t="shared" si="341"/>
        <v>0</v>
      </c>
      <c r="DL30" s="17">
        <f t="shared" si="341"/>
        <v>0</v>
      </c>
      <c r="DM30" s="17">
        <f t="shared" si="341"/>
        <v>0</v>
      </c>
      <c r="DN30" s="17">
        <f t="shared" si="341"/>
        <v>0</v>
      </c>
      <c r="DO30" s="17">
        <f t="shared" si="341"/>
        <v>0</v>
      </c>
      <c r="DP30" s="17">
        <f t="shared" si="341"/>
        <v>0</v>
      </c>
      <c r="DQ30" s="17">
        <f t="shared" si="341"/>
        <v>0</v>
      </c>
      <c r="DR30" s="319">
        <f t="shared" si="353"/>
        <v>0</v>
      </c>
      <c r="DS30" s="17">
        <f t="shared" si="342"/>
        <v>0</v>
      </c>
      <c r="DT30" s="17">
        <f t="shared" si="342"/>
        <v>0</v>
      </c>
      <c r="DU30" s="17">
        <f t="shared" si="342"/>
        <v>0</v>
      </c>
      <c r="DV30" s="17">
        <f t="shared" si="342"/>
        <v>0</v>
      </c>
      <c r="DW30" s="17">
        <f t="shared" si="342"/>
        <v>0</v>
      </c>
      <c r="DX30" s="17">
        <f t="shared" si="342"/>
        <v>0</v>
      </c>
      <c r="DY30" s="17">
        <f t="shared" si="342"/>
        <v>0</v>
      </c>
      <c r="DZ30" s="17">
        <f t="shared" si="342"/>
        <v>0</v>
      </c>
      <c r="EA30" s="17">
        <f t="shared" si="342"/>
        <v>0</v>
      </c>
      <c r="EB30" s="17">
        <f t="shared" si="342"/>
        <v>0</v>
      </c>
      <c r="EC30" s="17">
        <f t="shared" si="342"/>
        <v>0</v>
      </c>
      <c r="ED30" s="17">
        <f t="shared" si="342"/>
        <v>0</v>
      </c>
      <c r="EE30" s="391">
        <f t="shared" si="354"/>
        <v>0</v>
      </c>
    </row>
    <row r="31" spans="1:135" x14ac:dyDescent="0.2">
      <c r="A31" s="1"/>
      <c r="D31" s="35" t="s">
        <v>249</v>
      </c>
      <c r="E31" s="37"/>
      <c r="F31" s="17">
        <f t="shared" si="334"/>
        <v>0</v>
      </c>
      <c r="G31" s="17">
        <f t="shared" si="334"/>
        <v>0</v>
      </c>
      <c r="H31" s="17">
        <f t="shared" si="334"/>
        <v>0</v>
      </c>
      <c r="I31" s="17">
        <f t="shared" si="334"/>
        <v>0</v>
      </c>
      <c r="J31" s="17">
        <f t="shared" si="334"/>
        <v>0</v>
      </c>
      <c r="K31" s="17">
        <f t="shared" si="334"/>
        <v>0</v>
      </c>
      <c r="L31" s="17">
        <f t="shared" si="334"/>
        <v>0</v>
      </c>
      <c r="M31" s="17">
        <f t="shared" si="334"/>
        <v>0</v>
      </c>
      <c r="N31" s="17">
        <f t="shared" si="334"/>
        <v>0</v>
      </c>
      <c r="O31" s="17">
        <f t="shared" si="334"/>
        <v>0</v>
      </c>
      <c r="P31" s="17">
        <f t="shared" si="334"/>
        <v>0</v>
      </c>
      <c r="Q31" s="17">
        <f t="shared" si="334"/>
        <v>0</v>
      </c>
      <c r="R31" s="319">
        <f t="shared" si="306"/>
        <v>0</v>
      </c>
      <c r="S31" s="17">
        <f t="shared" ref="S31:Y33" si="355">IF(S$2&gt;=$B$18,$E31,0)</f>
        <v>0</v>
      </c>
      <c r="T31" s="17">
        <f t="shared" si="355"/>
        <v>0</v>
      </c>
      <c r="U31" s="17">
        <f t="shared" si="355"/>
        <v>0</v>
      </c>
      <c r="V31" s="17">
        <f t="shared" si="355"/>
        <v>0</v>
      </c>
      <c r="W31" s="17">
        <f t="shared" si="355"/>
        <v>0</v>
      </c>
      <c r="X31" s="17">
        <f t="shared" si="355"/>
        <v>0</v>
      </c>
      <c r="Y31" s="17">
        <f t="shared" si="355"/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319">
        <f t="shared" si="345"/>
        <v>0</v>
      </c>
      <c r="AF31" s="17">
        <v>0</v>
      </c>
      <c r="AG31" s="17">
        <v>0</v>
      </c>
      <c r="AH31" s="17">
        <f>IF(AH$2&gt;=$B$18,$E31,0)</f>
        <v>0</v>
      </c>
      <c r="AI31" s="17">
        <f t="shared" si="346"/>
        <v>0</v>
      </c>
      <c r="AJ31" s="17">
        <f t="shared" si="346"/>
        <v>0</v>
      </c>
      <c r="AK31" s="17">
        <f t="shared" si="346"/>
        <v>0</v>
      </c>
      <c r="AL31" s="17">
        <f t="shared" si="346"/>
        <v>0</v>
      </c>
      <c r="AM31" s="17">
        <f t="shared" si="346"/>
        <v>0</v>
      </c>
      <c r="AN31" s="17">
        <f t="shared" si="346"/>
        <v>0</v>
      </c>
      <c r="AO31" s="17">
        <f t="shared" si="346"/>
        <v>0</v>
      </c>
      <c r="AP31" s="17">
        <f t="shared" si="346"/>
        <v>0</v>
      </c>
      <c r="AQ31" s="17">
        <f t="shared" si="346"/>
        <v>0</v>
      </c>
      <c r="AR31" s="319">
        <f t="shared" si="347"/>
        <v>0</v>
      </c>
      <c r="AS31" s="17">
        <f t="shared" si="336"/>
        <v>0</v>
      </c>
      <c r="AT31" s="17">
        <f t="shared" si="336"/>
        <v>0</v>
      </c>
      <c r="AU31" s="17">
        <f t="shared" si="336"/>
        <v>0</v>
      </c>
      <c r="AV31" s="17">
        <f t="shared" si="336"/>
        <v>0</v>
      </c>
      <c r="AW31" s="17">
        <f t="shared" si="336"/>
        <v>0</v>
      </c>
      <c r="AX31" s="17">
        <f t="shared" si="336"/>
        <v>0</v>
      </c>
      <c r="AY31" s="17">
        <f t="shared" si="336"/>
        <v>0</v>
      </c>
      <c r="AZ31" s="17">
        <f t="shared" si="336"/>
        <v>0</v>
      </c>
      <c r="BA31" s="17">
        <f t="shared" si="336"/>
        <v>0</v>
      </c>
      <c r="BB31" s="17">
        <f t="shared" si="336"/>
        <v>0</v>
      </c>
      <c r="BC31" s="17">
        <f t="shared" si="336"/>
        <v>0</v>
      </c>
      <c r="BD31" s="17">
        <f t="shared" si="336"/>
        <v>0</v>
      </c>
      <c r="BE31" s="319">
        <f t="shared" si="348"/>
        <v>0</v>
      </c>
      <c r="BF31" s="17">
        <f t="shared" si="337"/>
        <v>0</v>
      </c>
      <c r="BG31" s="17">
        <f t="shared" si="337"/>
        <v>0</v>
      </c>
      <c r="BH31" s="17">
        <f t="shared" si="337"/>
        <v>0</v>
      </c>
      <c r="BI31" s="17">
        <f t="shared" si="337"/>
        <v>0</v>
      </c>
      <c r="BJ31" s="17">
        <f t="shared" si="337"/>
        <v>0</v>
      </c>
      <c r="BK31" s="17">
        <f t="shared" si="337"/>
        <v>0</v>
      </c>
      <c r="BL31" s="17">
        <f t="shared" si="337"/>
        <v>0</v>
      </c>
      <c r="BM31" s="17">
        <f t="shared" si="337"/>
        <v>0</v>
      </c>
      <c r="BN31" s="17">
        <f t="shared" si="337"/>
        <v>0</v>
      </c>
      <c r="BO31" s="17">
        <f t="shared" si="337"/>
        <v>0</v>
      </c>
      <c r="BP31" s="17">
        <f t="shared" si="337"/>
        <v>0</v>
      </c>
      <c r="BQ31" s="17">
        <f t="shared" si="337"/>
        <v>0</v>
      </c>
      <c r="BR31" s="319">
        <f t="shared" si="349"/>
        <v>0</v>
      </c>
      <c r="BS31" s="17">
        <f t="shared" si="338"/>
        <v>0</v>
      </c>
      <c r="BT31" s="17">
        <f t="shared" si="338"/>
        <v>0</v>
      </c>
      <c r="BU31" s="17">
        <f t="shared" si="338"/>
        <v>0</v>
      </c>
      <c r="BV31" s="17">
        <f t="shared" si="338"/>
        <v>0</v>
      </c>
      <c r="BW31" s="17">
        <f t="shared" si="338"/>
        <v>0</v>
      </c>
      <c r="BX31" s="17">
        <f t="shared" si="338"/>
        <v>0</v>
      </c>
      <c r="BY31" s="17">
        <f t="shared" si="338"/>
        <v>0</v>
      </c>
      <c r="BZ31" s="17">
        <f t="shared" si="338"/>
        <v>0</v>
      </c>
      <c r="CA31" s="17">
        <f t="shared" si="338"/>
        <v>0</v>
      </c>
      <c r="CB31" s="17">
        <f t="shared" si="338"/>
        <v>0</v>
      </c>
      <c r="CC31" s="17">
        <f t="shared" si="338"/>
        <v>0</v>
      </c>
      <c r="CD31" s="17">
        <f t="shared" si="338"/>
        <v>0</v>
      </c>
      <c r="CE31" s="319">
        <f t="shared" si="350"/>
        <v>0</v>
      </c>
      <c r="CF31" s="17">
        <f t="shared" si="339"/>
        <v>0</v>
      </c>
      <c r="CG31" s="17">
        <f t="shared" si="339"/>
        <v>0</v>
      </c>
      <c r="CH31" s="17">
        <f t="shared" si="339"/>
        <v>0</v>
      </c>
      <c r="CI31" s="17">
        <f t="shared" si="339"/>
        <v>0</v>
      </c>
      <c r="CJ31" s="17">
        <f t="shared" si="339"/>
        <v>0</v>
      </c>
      <c r="CK31" s="17">
        <f t="shared" si="339"/>
        <v>0</v>
      </c>
      <c r="CL31" s="17">
        <f t="shared" si="339"/>
        <v>0</v>
      </c>
      <c r="CM31" s="17">
        <f t="shared" si="339"/>
        <v>0</v>
      </c>
      <c r="CN31" s="17">
        <f t="shared" si="339"/>
        <v>0</v>
      </c>
      <c r="CO31" s="17">
        <f t="shared" si="339"/>
        <v>0</v>
      </c>
      <c r="CP31" s="17">
        <f t="shared" si="339"/>
        <v>0</v>
      </c>
      <c r="CQ31" s="17">
        <f t="shared" si="339"/>
        <v>0</v>
      </c>
      <c r="CR31" s="319">
        <f t="shared" si="351"/>
        <v>0</v>
      </c>
      <c r="CS31" s="17">
        <f t="shared" si="340"/>
        <v>0</v>
      </c>
      <c r="CT31" s="17">
        <f t="shared" si="340"/>
        <v>0</v>
      </c>
      <c r="CU31" s="17">
        <f t="shared" si="340"/>
        <v>0</v>
      </c>
      <c r="CV31" s="17">
        <f t="shared" si="340"/>
        <v>0</v>
      </c>
      <c r="CW31" s="17">
        <f t="shared" si="340"/>
        <v>0</v>
      </c>
      <c r="CX31" s="17">
        <f t="shared" si="340"/>
        <v>0</v>
      </c>
      <c r="CY31" s="17">
        <f t="shared" si="340"/>
        <v>0</v>
      </c>
      <c r="CZ31" s="17">
        <f t="shared" si="340"/>
        <v>0</v>
      </c>
      <c r="DA31" s="17">
        <f t="shared" si="340"/>
        <v>0</v>
      </c>
      <c r="DB31" s="17">
        <f t="shared" si="340"/>
        <v>0</v>
      </c>
      <c r="DC31" s="17">
        <f t="shared" si="340"/>
        <v>0</v>
      </c>
      <c r="DD31" s="17">
        <f t="shared" si="340"/>
        <v>0</v>
      </c>
      <c r="DE31" s="319">
        <f t="shared" si="352"/>
        <v>0</v>
      </c>
      <c r="DF31" s="17">
        <f t="shared" si="341"/>
        <v>0</v>
      </c>
      <c r="DG31" s="17">
        <f t="shared" si="341"/>
        <v>0</v>
      </c>
      <c r="DH31" s="17">
        <f t="shared" si="341"/>
        <v>0</v>
      </c>
      <c r="DI31" s="17">
        <f t="shared" si="341"/>
        <v>0</v>
      </c>
      <c r="DJ31" s="17">
        <f t="shared" si="341"/>
        <v>0</v>
      </c>
      <c r="DK31" s="17">
        <f t="shared" si="341"/>
        <v>0</v>
      </c>
      <c r="DL31" s="17">
        <f t="shared" si="341"/>
        <v>0</v>
      </c>
      <c r="DM31" s="17">
        <f t="shared" si="341"/>
        <v>0</v>
      </c>
      <c r="DN31" s="17">
        <f t="shared" si="341"/>
        <v>0</v>
      </c>
      <c r="DO31" s="17">
        <f t="shared" si="341"/>
        <v>0</v>
      </c>
      <c r="DP31" s="17">
        <f t="shared" si="341"/>
        <v>0</v>
      </c>
      <c r="DQ31" s="17">
        <f t="shared" si="341"/>
        <v>0</v>
      </c>
      <c r="DR31" s="319">
        <f t="shared" si="353"/>
        <v>0</v>
      </c>
      <c r="DS31" s="17">
        <f t="shared" si="342"/>
        <v>0</v>
      </c>
      <c r="DT31" s="17">
        <f t="shared" si="342"/>
        <v>0</v>
      </c>
      <c r="DU31" s="17">
        <f t="shared" si="342"/>
        <v>0</v>
      </c>
      <c r="DV31" s="17">
        <f t="shared" si="342"/>
        <v>0</v>
      </c>
      <c r="DW31" s="17">
        <f t="shared" si="342"/>
        <v>0</v>
      </c>
      <c r="DX31" s="17">
        <f t="shared" si="342"/>
        <v>0</v>
      </c>
      <c r="DY31" s="17">
        <f t="shared" si="342"/>
        <v>0</v>
      </c>
      <c r="DZ31" s="17">
        <f t="shared" si="342"/>
        <v>0</v>
      </c>
      <c r="EA31" s="17">
        <f t="shared" si="342"/>
        <v>0</v>
      </c>
      <c r="EB31" s="17">
        <f t="shared" si="342"/>
        <v>0</v>
      </c>
      <c r="EC31" s="17">
        <f t="shared" si="342"/>
        <v>0</v>
      </c>
      <c r="ED31" s="17">
        <f t="shared" si="342"/>
        <v>0</v>
      </c>
      <c r="EE31" s="391">
        <f t="shared" si="354"/>
        <v>0</v>
      </c>
    </row>
    <row r="32" spans="1:135" x14ac:dyDescent="0.2">
      <c r="A32" s="1"/>
      <c r="D32" s="35" t="s">
        <v>44</v>
      </c>
      <c r="E32" s="37"/>
      <c r="F32" s="17">
        <f t="shared" si="334"/>
        <v>0</v>
      </c>
      <c r="G32" s="17">
        <f t="shared" si="334"/>
        <v>0</v>
      </c>
      <c r="H32" s="17">
        <f t="shared" si="334"/>
        <v>0</v>
      </c>
      <c r="I32" s="17">
        <f t="shared" si="334"/>
        <v>0</v>
      </c>
      <c r="J32" s="17">
        <f t="shared" si="334"/>
        <v>0</v>
      </c>
      <c r="K32" s="17">
        <f t="shared" si="334"/>
        <v>0</v>
      </c>
      <c r="L32" s="17">
        <f t="shared" si="334"/>
        <v>0</v>
      </c>
      <c r="M32" s="17">
        <f t="shared" si="334"/>
        <v>0</v>
      </c>
      <c r="N32" s="17">
        <f t="shared" si="334"/>
        <v>0</v>
      </c>
      <c r="O32" s="17">
        <f t="shared" si="334"/>
        <v>0</v>
      </c>
      <c r="P32" s="17">
        <f t="shared" si="334"/>
        <v>0</v>
      </c>
      <c r="Q32" s="17">
        <f t="shared" si="334"/>
        <v>0</v>
      </c>
      <c r="R32" s="319">
        <f t="shared" si="306"/>
        <v>0</v>
      </c>
      <c r="S32" s="17">
        <f t="shared" si="355"/>
        <v>0</v>
      </c>
      <c r="T32" s="17">
        <f t="shared" si="355"/>
        <v>0</v>
      </c>
      <c r="U32" s="17">
        <f t="shared" si="355"/>
        <v>0</v>
      </c>
      <c r="V32" s="17">
        <f t="shared" si="355"/>
        <v>0</v>
      </c>
      <c r="W32" s="17">
        <f t="shared" si="355"/>
        <v>0</v>
      </c>
      <c r="X32" s="17">
        <f t="shared" si="355"/>
        <v>0</v>
      </c>
      <c r="Y32" s="17">
        <f t="shared" si="355"/>
        <v>0</v>
      </c>
      <c r="Z32" s="17">
        <f t="shared" ref="Z32:AD33" si="356">IF(Z$2&gt;=$B$18,$E32,0)</f>
        <v>0</v>
      </c>
      <c r="AA32" s="17">
        <f t="shared" si="356"/>
        <v>0</v>
      </c>
      <c r="AB32" s="17">
        <f t="shared" si="356"/>
        <v>0</v>
      </c>
      <c r="AC32" s="17">
        <f t="shared" si="356"/>
        <v>0</v>
      </c>
      <c r="AD32" s="17">
        <f t="shared" si="356"/>
        <v>0</v>
      </c>
      <c r="AE32" s="319">
        <f t="shared" si="345"/>
        <v>0</v>
      </c>
      <c r="AF32" s="17">
        <f>IF(AF$2&gt;=$B$18,$E32,0)</f>
        <v>0</v>
      </c>
      <c r="AG32" s="17">
        <f>IF(AG$2&gt;=$B$18,$E32,0)</f>
        <v>0</v>
      </c>
      <c r="AH32" s="17">
        <f>IF(AH$2&gt;=$B$18,$E32,0)</f>
        <v>0</v>
      </c>
      <c r="AI32" s="17">
        <f t="shared" si="346"/>
        <v>0</v>
      </c>
      <c r="AJ32" s="17">
        <f t="shared" si="346"/>
        <v>0</v>
      </c>
      <c r="AK32" s="17">
        <f t="shared" si="346"/>
        <v>0</v>
      </c>
      <c r="AL32" s="17">
        <f t="shared" si="346"/>
        <v>0</v>
      </c>
      <c r="AM32" s="17">
        <f t="shared" si="346"/>
        <v>0</v>
      </c>
      <c r="AN32" s="17">
        <f t="shared" si="346"/>
        <v>0</v>
      </c>
      <c r="AO32" s="17">
        <f t="shared" si="346"/>
        <v>0</v>
      </c>
      <c r="AP32" s="17">
        <f t="shared" si="346"/>
        <v>0</v>
      </c>
      <c r="AQ32" s="17">
        <f t="shared" si="346"/>
        <v>0</v>
      </c>
      <c r="AR32" s="319">
        <f t="shared" si="347"/>
        <v>0</v>
      </c>
      <c r="AS32" s="17">
        <f t="shared" si="336"/>
        <v>0</v>
      </c>
      <c r="AT32" s="17">
        <f t="shared" si="336"/>
        <v>0</v>
      </c>
      <c r="AU32" s="17">
        <f t="shared" si="336"/>
        <v>0</v>
      </c>
      <c r="AV32" s="17">
        <f t="shared" si="336"/>
        <v>0</v>
      </c>
      <c r="AW32" s="17">
        <f t="shared" si="336"/>
        <v>0</v>
      </c>
      <c r="AX32" s="17">
        <f t="shared" si="336"/>
        <v>0</v>
      </c>
      <c r="AY32" s="17">
        <f t="shared" si="336"/>
        <v>0</v>
      </c>
      <c r="AZ32" s="17">
        <f t="shared" si="336"/>
        <v>0</v>
      </c>
      <c r="BA32" s="17">
        <f t="shared" si="336"/>
        <v>0</v>
      </c>
      <c r="BB32" s="17">
        <f t="shared" si="336"/>
        <v>0</v>
      </c>
      <c r="BC32" s="17">
        <f t="shared" si="336"/>
        <v>0</v>
      </c>
      <c r="BD32" s="17">
        <f t="shared" si="336"/>
        <v>0</v>
      </c>
      <c r="BE32" s="319">
        <f t="shared" si="348"/>
        <v>0</v>
      </c>
      <c r="BF32" s="17">
        <f t="shared" si="337"/>
        <v>0</v>
      </c>
      <c r="BG32" s="17">
        <f t="shared" si="337"/>
        <v>0</v>
      </c>
      <c r="BH32" s="17">
        <f t="shared" si="337"/>
        <v>0</v>
      </c>
      <c r="BI32" s="17">
        <f t="shared" si="337"/>
        <v>0</v>
      </c>
      <c r="BJ32" s="17">
        <f t="shared" si="337"/>
        <v>0</v>
      </c>
      <c r="BK32" s="17">
        <f t="shared" si="337"/>
        <v>0</v>
      </c>
      <c r="BL32" s="17">
        <f t="shared" si="337"/>
        <v>0</v>
      </c>
      <c r="BM32" s="17">
        <f t="shared" si="337"/>
        <v>0</v>
      </c>
      <c r="BN32" s="17">
        <f t="shared" si="337"/>
        <v>0</v>
      </c>
      <c r="BO32" s="17">
        <f t="shared" si="337"/>
        <v>0</v>
      </c>
      <c r="BP32" s="17">
        <f t="shared" si="337"/>
        <v>0</v>
      </c>
      <c r="BQ32" s="17">
        <f t="shared" si="337"/>
        <v>0</v>
      </c>
      <c r="BR32" s="319">
        <f t="shared" si="349"/>
        <v>0</v>
      </c>
      <c r="BS32" s="17">
        <f t="shared" si="338"/>
        <v>0</v>
      </c>
      <c r="BT32" s="17">
        <f t="shared" si="338"/>
        <v>0</v>
      </c>
      <c r="BU32" s="17">
        <f t="shared" si="338"/>
        <v>0</v>
      </c>
      <c r="BV32" s="17">
        <f t="shared" si="338"/>
        <v>0</v>
      </c>
      <c r="BW32" s="17">
        <f t="shared" si="338"/>
        <v>0</v>
      </c>
      <c r="BX32" s="17">
        <f t="shared" si="338"/>
        <v>0</v>
      </c>
      <c r="BY32" s="17">
        <f t="shared" si="338"/>
        <v>0</v>
      </c>
      <c r="BZ32" s="17">
        <f t="shared" si="338"/>
        <v>0</v>
      </c>
      <c r="CA32" s="17">
        <f t="shared" si="338"/>
        <v>0</v>
      </c>
      <c r="CB32" s="17">
        <f t="shared" si="338"/>
        <v>0</v>
      </c>
      <c r="CC32" s="17">
        <f t="shared" si="338"/>
        <v>0</v>
      </c>
      <c r="CD32" s="17">
        <f t="shared" si="338"/>
        <v>0</v>
      </c>
      <c r="CE32" s="319">
        <f t="shared" si="350"/>
        <v>0</v>
      </c>
      <c r="CF32" s="17">
        <f t="shared" si="339"/>
        <v>0</v>
      </c>
      <c r="CG32" s="17">
        <f t="shared" si="339"/>
        <v>0</v>
      </c>
      <c r="CH32" s="17">
        <f t="shared" si="339"/>
        <v>0</v>
      </c>
      <c r="CI32" s="17">
        <f t="shared" si="339"/>
        <v>0</v>
      </c>
      <c r="CJ32" s="17">
        <f t="shared" si="339"/>
        <v>0</v>
      </c>
      <c r="CK32" s="17">
        <f t="shared" si="339"/>
        <v>0</v>
      </c>
      <c r="CL32" s="17">
        <f t="shared" si="339"/>
        <v>0</v>
      </c>
      <c r="CM32" s="17">
        <f t="shared" si="339"/>
        <v>0</v>
      </c>
      <c r="CN32" s="17">
        <f t="shared" si="339"/>
        <v>0</v>
      </c>
      <c r="CO32" s="17">
        <f t="shared" si="339"/>
        <v>0</v>
      </c>
      <c r="CP32" s="17">
        <f t="shared" si="339"/>
        <v>0</v>
      </c>
      <c r="CQ32" s="17">
        <f t="shared" si="339"/>
        <v>0</v>
      </c>
      <c r="CR32" s="319">
        <f t="shared" si="351"/>
        <v>0</v>
      </c>
      <c r="CS32" s="17">
        <f t="shared" si="340"/>
        <v>0</v>
      </c>
      <c r="CT32" s="17">
        <f t="shared" si="340"/>
        <v>0</v>
      </c>
      <c r="CU32" s="17">
        <f t="shared" si="340"/>
        <v>0</v>
      </c>
      <c r="CV32" s="17">
        <f t="shared" si="340"/>
        <v>0</v>
      </c>
      <c r="CW32" s="17">
        <f t="shared" si="340"/>
        <v>0</v>
      </c>
      <c r="CX32" s="17">
        <f t="shared" si="340"/>
        <v>0</v>
      </c>
      <c r="CY32" s="17">
        <f t="shared" si="340"/>
        <v>0</v>
      </c>
      <c r="CZ32" s="17">
        <f t="shared" si="340"/>
        <v>0</v>
      </c>
      <c r="DA32" s="17">
        <f t="shared" si="340"/>
        <v>0</v>
      </c>
      <c r="DB32" s="17">
        <f t="shared" si="340"/>
        <v>0</v>
      </c>
      <c r="DC32" s="17">
        <f t="shared" si="340"/>
        <v>0</v>
      </c>
      <c r="DD32" s="17">
        <f t="shared" si="340"/>
        <v>0</v>
      </c>
      <c r="DE32" s="319">
        <f t="shared" si="352"/>
        <v>0</v>
      </c>
      <c r="DF32" s="17">
        <f t="shared" si="341"/>
        <v>0</v>
      </c>
      <c r="DG32" s="17">
        <f t="shared" si="341"/>
        <v>0</v>
      </c>
      <c r="DH32" s="17">
        <f t="shared" si="341"/>
        <v>0</v>
      </c>
      <c r="DI32" s="17">
        <f t="shared" si="341"/>
        <v>0</v>
      </c>
      <c r="DJ32" s="17">
        <f t="shared" si="341"/>
        <v>0</v>
      </c>
      <c r="DK32" s="17">
        <f t="shared" si="341"/>
        <v>0</v>
      </c>
      <c r="DL32" s="17">
        <f t="shared" si="341"/>
        <v>0</v>
      </c>
      <c r="DM32" s="17">
        <f t="shared" si="341"/>
        <v>0</v>
      </c>
      <c r="DN32" s="17">
        <f t="shared" si="341"/>
        <v>0</v>
      </c>
      <c r="DO32" s="17">
        <f t="shared" si="341"/>
        <v>0</v>
      </c>
      <c r="DP32" s="17">
        <f t="shared" si="341"/>
        <v>0</v>
      </c>
      <c r="DQ32" s="17">
        <f t="shared" si="341"/>
        <v>0</v>
      </c>
      <c r="DR32" s="319">
        <f t="shared" si="353"/>
        <v>0</v>
      </c>
      <c r="DS32" s="17">
        <f t="shared" si="342"/>
        <v>0</v>
      </c>
      <c r="DT32" s="17">
        <f t="shared" si="342"/>
        <v>0</v>
      </c>
      <c r="DU32" s="17">
        <f t="shared" si="342"/>
        <v>0</v>
      </c>
      <c r="DV32" s="17">
        <f t="shared" si="342"/>
        <v>0</v>
      </c>
      <c r="DW32" s="17">
        <f t="shared" si="342"/>
        <v>0</v>
      </c>
      <c r="DX32" s="17">
        <f t="shared" si="342"/>
        <v>0</v>
      </c>
      <c r="DY32" s="17">
        <f t="shared" si="342"/>
        <v>0</v>
      </c>
      <c r="DZ32" s="17">
        <f t="shared" si="342"/>
        <v>0</v>
      </c>
      <c r="EA32" s="17">
        <f t="shared" si="342"/>
        <v>0</v>
      </c>
      <c r="EB32" s="17">
        <f t="shared" si="342"/>
        <v>0</v>
      </c>
      <c r="EC32" s="17">
        <f t="shared" si="342"/>
        <v>0</v>
      </c>
      <c r="ED32" s="17">
        <f t="shared" si="342"/>
        <v>0</v>
      </c>
      <c r="EE32" s="391">
        <f t="shared" si="354"/>
        <v>0</v>
      </c>
    </row>
    <row r="33" spans="1:135" x14ac:dyDescent="0.2">
      <c r="A33" s="1"/>
      <c r="D33" s="35" t="s">
        <v>44</v>
      </c>
      <c r="E33" s="37"/>
      <c r="F33" s="17">
        <f t="shared" si="334"/>
        <v>0</v>
      </c>
      <c r="G33" s="17">
        <f t="shared" si="334"/>
        <v>0</v>
      </c>
      <c r="H33" s="17">
        <f t="shared" si="334"/>
        <v>0</v>
      </c>
      <c r="I33" s="17">
        <f t="shared" si="334"/>
        <v>0</v>
      </c>
      <c r="J33" s="17">
        <f t="shared" si="334"/>
        <v>0</v>
      </c>
      <c r="K33" s="17">
        <f t="shared" si="334"/>
        <v>0</v>
      </c>
      <c r="L33" s="17">
        <f t="shared" si="334"/>
        <v>0</v>
      </c>
      <c r="M33" s="17">
        <f t="shared" si="334"/>
        <v>0</v>
      </c>
      <c r="N33" s="17">
        <f t="shared" si="334"/>
        <v>0</v>
      </c>
      <c r="O33" s="17">
        <f t="shared" si="334"/>
        <v>0</v>
      </c>
      <c r="P33" s="17">
        <f t="shared" si="334"/>
        <v>0</v>
      </c>
      <c r="Q33" s="17">
        <f t="shared" si="334"/>
        <v>0</v>
      </c>
      <c r="R33" s="319">
        <f t="shared" ref="R33" si="357">SUM(F33:Q33)</f>
        <v>0</v>
      </c>
      <c r="S33" s="17">
        <f t="shared" si="355"/>
        <v>0</v>
      </c>
      <c r="T33" s="17">
        <f t="shared" si="355"/>
        <v>0</v>
      </c>
      <c r="U33" s="17">
        <f t="shared" si="355"/>
        <v>0</v>
      </c>
      <c r="V33" s="17">
        <f t="shared" si="355"/>
        <v>0</v>
      </c>
      <c r="W33" s="17">
        <f t="shared" si="355"/>
        <v>0</v>
      </c>
      <c r="X33" s="17">
        <f t="shared" si="355"/>
        <v>0</v>
      </c>
      <c r="Y33" s="17">
        <f t="shared" si="355"/>
        <v>0</v>
      </c>
      <c r="Z33" s="17">
        <f t="shared" si="356"/>
        <v>0</v>
      </c>
      <c r="AA33" s="17">
        <f t="shared" si="356"/>
        <v>0</v>
      </c>
      <c r="AB33" s="17">
        <f t="shared" si="356"/>
        <v>0</v>
      </c>
      <c r="AC33" s="17">
        <f t="shared" si="356"/>
        <v>0</v>
      </c>
      <c r="AD33" s="17">
        <f t="shared" si="356"/>
        <v>0</v>
      </c>
      <c r="AE33" s="319">
        <f t="shared" ref="AE33" si="358">SUM(S33:AD33)</f>
        <v>0</v>
      </c>
      <c r="AF33" s="17">
        <f>IF(AF$2&gt;=$B$18,$E33,0)</f>
        <v>0</v>
      </c>
      <c r="AG33" s="17">
        <f>IF(AG$2&gt;=$B$18,$E33,0)</f>
        <v>0</v>
      </c>
      <c r="AH33" s="17">
        <f>IF(AH$2&gt;=$B$18,$E33,0)</f>
        <v>0</v>
      </c>
      <c r="AI33" s="17">
        <f t="shared" si="346"/>
        <v>0</v>
      </c>
      <c r="AJ33" s="17">
        <f t="shared" si="346"/>
        <v>0</v>
      </c>
      <c r="AK33" s="17">
        <f t="shared" si="346"/>
        <v>0</v>
      </c>
      <c r="AL33" s="17">
        <f t="shared" si="346"/>
        <v>0</v>
      </c>
      <c r="AM33" s="17">
        <f t="shared" si="346"/>
        <v>0</v>
      </c>
      <c r="AN33" s="17">
        <f t="shared" si="346"/>
        <v>0</v>
      </c>
      <c r="AO33" s="17">
        <f t="shared" si="346"/>
        <v>0</v>
      </c>
      <c r="AP33" s="17">
        <f t="shared" si="346"/>
        <v>0</v>
      </c>
      <c r="AQ33" s="17">
        <f t="shared" si="346"/>
        <v>0</v>
      </c>
      <c r="AR33" s="319">
        <f t="shared" ref="AR33" si="359">SUM(AF33:AQ33)</f>
        <v>0</v>
      </c>
      <c r="AS33" s="17">
        <f t="shared" si="336"/>
        <v>0</v>
      </c>
      <c r="AT33" s="17">
        <f t="shared" si="336"/>
        <v>0</v>
      </c>
      <c r="AU33" s="17">
        <f t="shared" si="336"/>
        <v>0</v>
      </c>
      <c r="AV33" s="17">
        <f t="shared" si="336"/>
        <v>0</v>
      </c>
      <c r="AW33" s="17">
        <f t="shared" si="336"/>
        <v>0</v>
      </c>
      <c r="AX33" s="17">
        <f t="shared" si="336"/>
        <v>0</v>
      </c>
      <c r="AY33" s="17">
        <f t="shared" si="336"/>
        <v>0</v>
      </c>
      <c r="AZ33" s="17">
        <f t="shared" si="336"/>
        <v>0</v>
      </c>
      <c r="BA33" s="17">
        <f t="shared" si="336"/>
        <v>0</v>
      </c>
      <c r="BB33" s="17">
        <f t="shared" si="336"/>
        <v>0</v>
      </c>
      <c r="BC33" s="17">
        <f t="shared" si="336"/>
        <v>0</v>
      </c>
      <c r="BD33" s="17">
        <f t="shared" si="336"/>
        <v>0</v>
      </c>
      <c r="BE33" s="319">
        <f t="shared" ref="BE33" si="360">SUM(AS33:BD33)</f>
        <v>0</v>
      </c>
      <c r="BF33" s="17">
        <f t="shared" si="337"/>
        <v>0</v>
      </c>
      <c r="BG33" s="17">
        <f t="shared" si="337"/>
        <v>0</v>
      </c>
      <c r="BH33" s="17">
        <f t="shared" si="337"/>
        <v>0</v>
      </c>
      <c r="BI33" s="17">
        <f t="shared" si="337"/>
        <v>0</v>
      </c>
      <c r="BJ33" s="17">
        <f t="shared" si="337"/>
        <v>0</v>
      </c>
      <c r="BK33" s="17">
        <f t="shared" si="337"/>
        <v>0</v>
      </c>
      <c r="BL33" s="17">
        <f t="shared" si="337"/>
        <v>0</v>
      </c>
      <c r="BM33" s="17">
        <f t="shared" si="337"/>
        <v>0</v>
      </c>
      <c r="BN33" s="17">
        <f t="shared" si="337"/>
        <v>0</v>
      </c>
      <c r="BO33" s="17">
        <f t="shared" si="337"/>
        <v>0</v>
      </c>
      <c r="BP33" s="17">
        <f t="shared" si="337"/>
        <v>0</v>
      </c>
      <c r="BQ33" s="17">
        <f t="shared" si="337"/>
        <v>0</v>
      </c>
      <c r="BR33" s="319">
        <f t="shared" ref="BR33" si="361">SUM(BF33:BQ33)</f>
        <v>0</v>
      </c>
      <c r="BS33" s="17">
        <f t="shared" si="338"/>
        <v>0</v>
      </c>
      <c r="BT33" s="17">
        <f t="shared" si="338"/>
        <v>0</v>
      </c>
      <c r="BU33" s="17">
        <f t="shared" si="338"/>
        <v>0</v>
      </c>
      <c r="BV33" s="17">
        <f t="shared" si="338"/>
        <v>0</v>
      </c>
      <c r="BW33" s="17">
        <f t="shared" si="338"/>
        <v>0</v>
      </c>
      <c r="BX33" s="17">
        <f t="shared" si="338"/>
        <v>0</v>
      </c>
      <c r="BY33" s="17">
        <f t="shared" si="338"/>
        <v>0</v>
      </c>
      <c r="BZ33" s="17">
        <f t="shared" si="338"/>
        <v>0</v>
      </c>
      <c r="CA33" s="17">
        <f t="shared" si="338"/>
        <v>0</v>
      </c>
      <c r="CB33" s="17">
        <f t="shared" si="338"/>
        <v>0</v>
      </c>
      <c r="CC33" s="17">
        <f t="shared" si="338"/>
        <v>0</v>
      </c>
      <c r="CD33" s="17">
        <f t="shared" si="338"/>
        <v>0</v>
      </c>
      <c r="CE33" s="319">
        <f t="shared" ref="CE33" si="362">SUM(BS33:CD33)</f>
        <v>0</v>
      </c>
      <c r="CF33" s="17">
        <f t="shared" si="339"/>
        <v>0</v>
      </c>
      <c r="CG33" s="17">
        <f t="shared" si="339"/>
        <v>0</v>
      </c>
      <c r="CH33" s="17">
        <f t="shared" si="339"/>
        <v>0</v>
      </c>
      <c r="CI33" s="17">
        <f t="shared" si="339"/>
        <v>0</v>
      </c>
      <c r="CJ33" s="17">
        <f t="shared" si="339"/>
        <v>0</v>
      </c>
      <c r="CK33" s="17">
        <f t="shared" si="339"/>
        <v>0</v>
      </c>
      <c r="CL33" s="17">
        <f t="shared" si="339"/>
        <v>0</v>
      </c>
      <c r="CM33" s="17">
        <f t="shared" si="339"/>
        <v>0</v>
      </c>
      <c r="CN33" s="17">
        <f t="shared" si="339"/>
        <v>0</v>
      </c>
      <c r="CO33" s="17">
        <f t="shared" si="339"/>
        <v>0</v>
      </c>
      <c r="CP33" s="17">
        <f t="shared" si="339"/>
        <v>0</v>
      </c>
      <c r="CQ33" s="17">
        <f t="shared" si="339"/>
        <v>0</v>
      </c>
      <c r="CR33" s="319">
        <f t="shared" ref="CR33" si="363">SUM(CF33:CQ33)</f>
        <v>0</v>
      </c>
      <c r="CS33" s="17">
        <f t="shared" si="340"/>
        <v>0</v>
      </c>
      <c r="CT33" s="17">
        <f t="shared" si="340"/>
        <v>0</v>
      </c>
      <c r="CU33" s="17">
        <f t="shared" si="340"/>
        <v>0</v>
      </c>
      <c r="CV33" s="17">
        <f t="shared" si="340"/>
        <v>0</v>
      </c>
      <c r="CW33" s="17">
        <f t="shared" si="340"/>
        <v>0</v>
      </c>
      <c r="CX33" s="17">
        <f t="shared" si="340"/>
        <v>0</v>
      </c>
      <c r="CY33" s="17">
        <f t="shared" si="340"/>
        <v>0</v>
      </c>
      <c r="CZ33" s="17">
        <f t="shared" si="340"/>
        <v>0</v>
      </c>
      <c r="DA33" s="17">
        <f t="shared" si="340"/>
        <v>0</v>
      </c>
      <c r="DB33" s="17">
        <f t="shared" si="340"/>
        <v>0</v>
      </c>
      <c r="DC33" s="17">
        <f t="shared" si="340"/>
        <v>0</v>
      </c>
      <c r="DD33" s="17">
        <f t="shared" si="340"/>
        <v>0</v>
      </c>
      <c r="DE33" s="319">
        <f t="shared" ref="DE33" si="364">SUM(CS33:DD33)</f>
        <v>0</v>
      </c>
      <c r="DF33" s="17">
        <f t="shared" si="341"/>
        <v>0</v>
      </c>
      <c r="DG33" s="17">
        <f t="shared" si="341"/>
        <v>0</v>
      </c>
      <c r="DH33" s="17">
        <f t="shared" si="341"/>
        <v>0</v>
      </c>
      <c r="DI33" s="17">
        <f t="shared" si="341"/>
        <v>0</v>
      </c>
      <c r="DJ33" s="17">
        <f t="shared" si="341"/>
        <v>0</v>
      </c>
      <c r="DK33" s="17">
        <f t="shared" si="341"/>
        <v>0</v>
      </c>
      <c r="DL33" s="17">
        <f t="shared" si="341"/>
        <v>0</v>
      </c>
      <c r="DM33" s="17">
        <f t="shared" si="341"/>
        <v>0</v>
      </c>
      <c r="DN33" s="17">
        <f t="shared" si="341"/>
        <v>0</v>
      </c>
      <c r="DO33" s="17">
        <f t="shared" si="341"/>
        <v>0</v>
      </c>
      <c r="DP33" s="17">
        <f t="shared" si="341"/>
        <v>0</v>
      </c>
      <c r="DQ33" s="17">
        <f t="shared" si="341"/>
        <v>0</v>
      </c>
      <c r="DR33" s="319">
        <f t="shared" ref="DR33" si="365">SUM(DF33:DQ33)</f>
        <v>0</v>
      </c>
      <c r="DS33" s="17">
        <f t="shared" si="342"/>
        <v>0</v>
      </c>
      <c r="DT33" s="17">
        <f t="shared" si="342"/>
        <v>0</v>
      </c>
      <c r="DU33" s="17">
        <f t="shared" si="342"/>
        <v>0</v>
      </c>
      <c r="DV33" s="17">
        <f t="shared" si="342"/>
        <v>0</v>
      </c>
      <c r="DW33" s="17">
        <f t="shared" si="342"/>
        <v>0</v>
      </c>
      <c r="DX33" s="17">
        <f t="shared" si="342"/>
        <v>0</v>
      </c>
      <c r="DY33" s="17">
        <f t="shared" si="342"/>
        <v>0</v>
      </c>
      <c r="DZ33" s="17">
        <f t="shared" si="342"/>
        <v>0</v>
      </c>
      <c r="EA33" s="17">
        <f t="shared" si="342"/>
        <v>0</v>
      </c>
      <c r="EB33" s="17">
        <f t="shared" si="342"/>
        <v>0</v>
      </c>
      <c r="EC33" s="17">
        <f t="shared" si="342"/>
        <v>0</v>
      </c>
      <c r="ED33" s="17">
        <f t="shared" si="342"/>
        <v>0</v>
      </c>
      <c r="EE33" s="391">
        <f t="shared" ref="EE33" si="366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367">SUM(G9:G33)</f>
        <v>0</v>
      </c>
      <c r="H34" s="17">
        <f t="shared" si="367"/>
        <v>0</v>
      </c>
      <c r="I34" s="17">
        <f t="shared" si="367"/>
        <v>0</v>
      </c>
      <c r="J34" s="17">
        <f t="shared" si="367"/>
        <v>0</v>
      </c>
      <c r="K34" s="17">
        <f t="shared" si="367"/>
        <v>0</v>
      </c>
      <c r="L34" s="17">
        <f t="shared" si="367"/>
        <v>0</v>
      </c>
      <c r="M34" s="17">
        <f t="shared" si="367"/>
        <v>0</v>
      </c>
      <c r="N34" s="17">
        <f t="shared" si="367"/>
        <v>0</v>
      </c>
      <c r="O34" s="17">
        <f t="shared" si="367"/>
        <v>0</v>
      </c>
      <c r="P34" s="17">
        <f t="shared" si="367"/>
        <v>0</v>
      </c>
      <c r="Q34" s="17">
        <f t="shared" si="367"/>
        <v>0</v>
      </c>
      <c r="R34" s="319">
        <f t="shared" si="306"/>
        <v>0</v>
      </c>
      <c r="S34" s="17">
        <f>SUM(S9:S33)</f>
        <v>0</v>
      </c>
      <c r="T34" s="17">
        <f t="shared" ref="T34" si="368">SUM(T9:T33)</f>
        <v>0</v>
      </c>
      <c r="U34" s="17">
        <f t="shared" ref="U34" si="369">SUM(U9:U33)</f>
        <v>0</v>
      </c>
      <c r="V34" s="17">
        <f t="shared" ref="V34" si="370">SUM(V9:V33)</f>
        <v>0</v>
      </c>
      <c r="W34" s="17">
        <f t="shared" ref="W34" si="371">SUM(W9:W33)</f>
        <v>0</v>
      </c>
      <c r="X34" s="17">
        <f t="shared" ref="X34" si="372">SUM(X9:X33)</f>
        <v>0</v>
      </c>
      <c r="Y34" s="17">
        <f t="shared" ref="Y34" si="373">SUM(Y9:Y33)</f>
        <v>0</v>
      </c>
      <c r="Z34" s="17">
        <f t="shared" ref="Z34" si="374">SUM(Z9:Z33)</f>
        <v>0</v>
      </c>
      <c r="AA34" s="17">
        <f t="shared" ref="AA34" si="375">SUM(AA9:AA33)</f>
        <v>0</v>
      </c>
      <c r="AB34" s="17">
        <f t="shared" ref="AB34" si="376">SUM(AB9:AB33)</f>
        <v>0</v>
      </c>
      <c r="AC34" s="17">
        <f t="shared" ref="AC34" si="377">SUM(AC9:AC33)</f>
        <v>0</v>
      </c>
      <c r="AD34" s="17">
        <f t="shared" ref="AD34" si="378">SUM(AD9:AD33)</f>
        <v>0</v>
      </c>
      <c r="AE34" s="319">
        <f t="shared" ref="AE34" si="379">SUM(S34:AD34)</f>
        <v>0</v>
      </c>
      <c r="AF34" s="17">
        <f>SUM(AF9:AF33)</f>
        <v>0</v>
      </c>
      <c r="AG34" s="17">
        <f t="shared" ref="AG34" si="380">SUM(AG9:AG33)</f>
        <v>0</v>
      </c>
      <c r="AH34" s="17">
        <f t="shared" ref="AH34" si="381">SUM(AH9:AH33)</f>
        <v>0</v>
      </c>
      <c r="AI34" s="17">
        <f t="shared" ref="AI34" si="382">SUM(AI9:AI33)</f>
        <v>0</v>
      </c>
      <c r="AJ34" s="17">
        <f t="shared" ref="AJ34" si="383">SUM(AJ9:AJ33)</f>
        <v>0</v>
      </c>
      <c r="AK34" s="17">
        <f t="shared" ref="AK34" si="384">SUM(AK9:AK33)</f>
        <v>0</v>
      </c>
      <c r="AL34" s="17">
        <f t="shared" ref="AL34" si="385">SUM(AL9:AL33)</f>
        <v>0</v>
      </c>
      <c r="AM34" s="17">
        <f t="shared" ref="AM34" si="386">SUM(AM9:AM33)</f>
        <v>0</v>
      </c>
      <c r="AN34" s="17">
        <f t="shared" ref="AN34" si="387">SUM(AN9:AN33)</f>
        <v>0</v>
      </c>
      <c r="AO34" s="17">
        <f t="shared" ref="AO34" si="388">SUM(AO9:AO33)</f>
        <v>0</v>
      </c>
      <c r="AP34" s="17">
        <f t="shared" ref="AP34" si="389">SUM(AP9:AP33)</f>
        <v>0</v>
      </c>
      <c r="AQ34" s="17">
        <f t="shared" ref="AQ34" si="390">SUM(AQ9:AQ33)</f>
        <v>0</v>
      </c>
      <c r="AR34" s="319">
        <f t="shared" ref="AR34" si="391">SUM(AF34:AQ34)</f>
        <v>0</v>
      </c>
      <c r="AS34" s="17">
        <f>SUM(AS9:AS33)</f>
        <v>0</v>
      </c>
      <c r="AT34" s="17">
        <f t="shared" ref="AT34" si="392">SUM(AT9:AT33)</f>
        <v>0</v>
      </c>
      <c r="AU34" s="17">
        <f t="shared" ref="AU34" si="393">SUM(AU9:AU33)</f>
        <v>0</v>
      </c>
      <c r="AV34" s="17">
        <f t="shared" ref="AV34" si="394">SUM(AV9:AV33)</f>
        <v>0</v>
      </c>
      <c r="AW34" s="17">
        <f t="shared" ref="AW34" si="395">SUM(AW9:AW33)</f>
        <v>0</v>
      </c>
      <c r="AX34" s="17">
        <f t="shared" ref="AX34" si="396">SUM(AX9:AX33)</f>
        <v>0</v>
      </c>
      <c r="AY34" s="17">
        <f t="shared" ref="AY34" si="397">SUM(AY9:AY33)</f>
        <v>0</v>
      </c>
      <c r="AZ34" s="17">
        <f t="shared" ref="AZ34" si="398">SUM(AZ9:AZ33)</f>
        <v>0</v>
      </c>
      <c r="BA34" s="17">
        <f t="shared" ref="BA34" si="399">SUM(BA9:BA33)</f>
        <v>0</v>
      </c>
      <c r="BB34" s="17">
        <f t="shared" ref="BB34" si="400">SUM(BB9:BB33)</f>
        <v>0</v>
      </c>
      <c r="BC34" s="17">
        <f t="shared" ref="BC34" si="401">SUM(BC9:BC33)</f>
        <v>0</v>
      </c>
      <c r="BD34" s="17">
        <f t="shared" ref="BD34" si="402">SUM(BD9:BD33)</f>
        <v>0</v>
      </c>
      <c r="BE34" s="319">
        <f t="shared" ref="BE34" si="403">SUM(AS34:BD34)</f>
        <v>0</v>
      </c>
      <c r="BF34" s="17">
        <f>SUM(BF9:BF33)</f>
        <v>0</v>
      </c>
      <c r="BG34" s="17">
        <f t="shared" ref="BG34" si="404">SUM(BG9:BG33)</f>
        <v>0</v>
      </c>
      <c r="BH34" s="17">
        <f t="shared" ref="BH34" si="405">SUM(BH9:BH33)</f>
        <v>0</v>
      </c>
      <c r="BI34" s="17">
        <f t="shared" ref="BI34" si="406">SUM(BI9:BI33)</f>
        <v>0</v>
      </c>
      <c r="BJ34" s="17">
        <f t="shared" ref="BJ34" si="407">SUM(BJ9:BJ33)</f>
        <v>0</v>
      </c>
      <c r="BK34" s="17">
        <f t="shared" ref="BK34" si="408">SUM(BK9:BK33)</f>
        <v>0</v>
      </c>
      <c r="BL34" s="17">
        <f t="shared" ref="BL34" si="409">SUM(BL9:BL33)</f>
        <v>0</v>
      </c>
      <c r="BM34" s="17">
        <f t="shared" ref="BM34" si="410">SUM(BM9:BM33)</f>
        <v>0</v>
      </c>
      <c r="BN34" s="17">
        <f t="shared" ref="BN34" si="411">SUM(BN9:BN33)</f>
        <v>0</v>
      </c>
      <c r="BO34" s="17">
        <f t="shared" ref="BO34" si="412">SUM(BO9:BO33)</f>
        <v>0</v>
      </c>
      <c r="BP34" s="17">
        <f t="shared" ref="BP34" si="413">SUM(BP9:BP33)</f>
        <v>0</v>
      </c>
      <c r="BQ34" s="17">
        <f t="shared" ref="BQ34" si="414">SUM(BQ9:BQ33)</f>
        <v>0</v>
      </c>
      <c r="BR34" s="319">
        <f t="shared" ref="BR34" si="415">SUM(BF34:BQ34)</f>
        <v>0</v>
      </c>
      <c r="BS34" s="17">
        <f>SUM(BS9:BS33)</f>
        <v>0</v>
      </c>
      <c r="BT34" s="17">
        <f t="shared" ref="BT34" si="416">SUM(BT9:BT33)</f>
        <v>0</v>
      </c>
      <c r="BU34" s="17">
        <f t="shared" ref="BU34" si="417">SUM(BU9:BU33)</f>
        <v>0</v>
      </c>
      <c r="BV34" s="17">
        <f t="shared" ref="BV34" si="418">SUM(BV9:BV33)</f>
        <v>0</v>
      </c>
      <c r="BW34" s="17">
        <f t="shared" ref="BW34" si="419">SUM(BW9:BW33)</f>
        <v>0</v>
      </c>
      <c r="BX34" s="17">
        <f t="shared" ref="BX34" si="420">SUM(BX9:BX33)</f>
        <v>0</v>
      </c>
      <c r="BY34" s="17">
        <f t="shared" ref="BY34" si="421">SUM(BY9:BY33)</f>
        <v>0</v>
      </c>
      <c r="BZ34" s="17">
        <f t="shared" ref="BZ34" si="422">SUM(BZ9:BZ33)</f>
        <v>0</v>
      </c>
      <c r="CA34" s="17">
        <f t="shared" ref="CA34" si="423">SUM(CA9:CA33)</f>
        <v>0</v>
      </c>
      <c r="CB34" s="17">
        <f t="shared" ref="CB34" si="424">SUM(CB9:CB33)</f>
        <v>0</v>
      </c>
      <c r="CC34" s="17">
        <f t="shared" ref="CC34" si="425">SUM(CC9:CC33)</f>
        <v>0</v>
      </c>
      <c r="CD34" s="17">
        <f t="shared" ref="CD34" si="426">SUM(CD9:CD33)</f>
        <v>0</v>
      </c>
      <c r="CE34" s="319">
        <f t="shared" ref="CE34" si="427">SUM(BS34:CD34)</f>
        <v>0</v>
      </c>
      <c r="CF34" s="17">
        <f>SUM(CF9:CF33)</f>
        <v>0</v>
      </c>
      <c r="CG34" s="17">
        <f t="shared" ref="CG34" si="428">SUM(CG9:CG33)</f>
        <v>0</v>
      </c>
      <c r="CH34" s="17">
        <f t="shared" ref="CH34" si="429">SUM(CH9:CH33)</f>
        <v>0</v>
      </c>
      <c r="CI34" s="17">
        <f t="shared" ref="CI34" si="430">SUM(CI9:CI33)</f>
        <v>0</v>
      </c>
      <c r="CJ34" s="17">
        <f t="shared" ref="CJ34" si="431">SUM(CJ9:CJ33)</f>
        <v>0</v>
      </c>
      <c r="CK34" s="17">
        <f t="shared" ref="CK34" si="432">SUM(CK9:CK33)</f>
        <v>0</v>
      </c>
      <c r="CL34" s="17">
        <f t="shared" ref="CL34" si="433">SUM(CL9:CL33)</f>
        <v>0</v>
      </c>
      <c r="CM34" s="17">
        <f t="shared" ref="CM34" si="434">SUM(CM9:CM33)</f>
        <v>0</v>
      </c>
      <c r="CN34" s="17">
        <f t="shared" ref="CN34" si="435">SUM(CN9:CN33)</f>
        <v>0</v>
      </c>
      <c r="CO34" s="17">
        <f t="shared" ref="CO34" si="436">SUM(CO9:CO33)</f>
        <v>0</v>
      </c>
      <c r="CP34" s="17">
        <f t="shared" ref="CP34" si="437">SUM(CP9:CP33)</f>
        <v>0</v>
      </c>
      <c r="CQ34" s="17">
        <f t="shared" ref="CQ34" si="438">SUM(CQ9:CQ33)</f>
        <v>0</v>
      </c>
      <c r="CR34" s="319">
        <f t="shared" ref="CR34" si="439">SUM(CF34:CQ34)</f>
        <v>0</v>
      </c>
      <c r="CS34" s="17">
        <f>SUM(CS9:CS33)</f>
        <v>0</v>
      </c>
      <c r="CT34" s="17">
        <f t="shared" ref="CT34" si="440">SUM(CT9:CT33)</f>
        <v>0</v>
      </c>
      <c r="CU34" s="17">
        <f t="shared" ref="CU34" si="441">SUM(CU9:CU33)</f>
        <v>0</v>
      </c>
      <c r="CV34" s="17">
        <f t="shared" ref="CV34" si="442">SUM(CV9:CV33)</f>
        <v>0</v>
      </c>
      <c r="CW34" s="17">
        <f t="shared" ref="CW34" si="443">SUM(CW9:CW33)</f>
        <v>0</v>
      </c>
      <c r="CX34" s="17">
        <f t="shared" ref="CX34" si="444">SUM(CX9:CX33)</f>
        <v>0</v>
      </c>
      <c r="CY34" s="17">
        <f t="shared" ref="CY34" si="445">SUM(CY9:CY33)</f>
        <v>0</v>
      </c>
      <c r="CZ34" s="17">
        <f t="shared" ref="CZ34" si="446">SUM(CZ9:CZ33)</f>
        <v>0</v>
      </c>
      <c r="DA34" s="17">
        <f t="shared" ref="DA34" si="447">SUM(DA9:DA33)</f>
        <v>0</v>
      </c>
      <c r="DB34" s="17">
        <f t="shared" ref="DB34" si="448">SUM(DB9:DB33)</f>
        <v>0</v>
      </c>
      <c r="DC34" s="17">
        <f t="shared" ref="DC34" si="449">SUM(DC9:DC33)</f>
        <v>0</v>
      </c>
      <c r="DD34" s="17">
        <f t="shared" ref="DD34" si="450">SUM(DD9:DD33)</f>
        <v>0</v>
      </c>
      <c r="DE34" s="319">
        <f t="shared" ref="DE34" si="451">SUM(CS34:DD34)</f>
        <v>0</v>
      </c>
      <c r="DF34" s="17">
        <f>SUM(DF9:DF33)</f>
        <v>0</v>
      </c>
      <c r="DG34" s="17">
        <f t="shared" ref="DG34" si="452">SUM(DG9:DG33)</f>
        <v>0</v>
      </c>
      <c r="DH34" s="17">
        <f t="shared" ref="DH34" si="453">SUM(DH9:DH33)</f>
        <v>0</v>
      </c>
      <c r="DI34" s="17">
        <f t="shared" ref="DI34" si="454">SUM(DI9:DI33)</f>
        <v>0</v>
      </c>
      <c r="DJ34" s="17">
        <f t="shared" ref="DJ34" si="455">SUM(DJ9:DJ33)</f>
        <v>0</v>
      </c>
      <c r="DK34" s="17">
        <f t="shared" ref="DK34" si="456">SUM(DK9:DK33)</f>
        <v>0</v>
      </c>
      <c r="DL34" s="17">
        <f t="shared" ref="DL34" si="457">SUM(DL9:DL33)</f>
        <v>0</v>
      </c>
      <c r="DM34" s="17">
        <f t="shared" ref="DM34" si="458">SUM(DM9:DM33)</f>
        <v>0</v>
      </c>
      <c r="DN34" s="17">
        <f t="shared" ref="DN34" si="459">SUM(DN9:DN33)</f>
        <v>0</v>
      </c>
      <c r="DO34" s="17">
        <f t="shared" ref="DO34" si="460">SUM(DO9:DO33)</f>
        <v>0</v>
      </c>
      <c r="DP34" s="17">
        <f t="shared" ref="DP34" si="461">SUM(DP9:DP33)</f>
        <v>0</v>
      </c>
      <c r="DQ34" s="17">
        <f t="shared" ref="DQ34" si="462">SUM(DQ9:DQ33)</f>
        <v>0</v>
      </c>
      <c r="DR34" s="319">
        <f t="shared" ref="DR34" si="463">SUM(DF34:DQ34)</f>
        <v>0</v>
      </c>
      <c r="DS34" s="17">
        <f>SUM(DS9:DS33)</f>
        <v>0</v>
      </c>
      <c r="DT34" s="17">
        <f t="shared" ref="DT34" si="464">SUM(DT9:DT33)</f>
        <v>0</v>
      </c>
      <c r="DU34" s="17">
        <f t="shared" ref="DU34" si="465">SUM(DU9:DU33)</f>
        <v>0</v>
      </c>
      <c r="DV34" s="17">
        <f t="shared" ref="DV34" si="466">SUM(DV9:DV33)</f>
        <v>0</v>
      </c>
      <c r="DW34" s="17">
        <f t="shared" ref="DW34" si="467">SUM(DW9:DW33)</f>
        <v>0</v>
      </c>
      <c r="DX34" s="17">
        <f t="shared" ref="DX34" si="468">SUM(DX9:DX33)</f>
        <v>0</v>
      </c>
      <c r="DY34" s="17">
        <f t="shared" ref="DY34" si="469">SUM(DY9:DY33)</f>
        <v>0</v>
      </c>
      <c r="DZ34" s="17">
        <f t="shared" ref="DZ34" si="470">SUM(DZ9:DZ33)</f>
        <v>0</v>
      </c>
      <c r="EA34" s="17">
        <f t="shared" ref="EA34" si="471">SUM(EA9:EA33)</f>
        <v>0</v>
      </c>
      <c r="EB34" s="17">
        <f t="shared" ref="EB34" si="472">SUM(EB9:EB33)</f>
        <v>0</v>
      </c>
      <c r="EC34" s="17">
        <f t="shared" ref="EC34" si="473">SUM(EC9:EC33)</f>
        <v>0</v>
      </c>
      <c r="ED34" s="17">
        <f t="shared" ref="ED34" si="474">SUM(ED9:ED33)</f>
        <v>0</v>
      </c>
      <c r="EE34" s="319">
        <f t="shared" ref="EE34" si="475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476">F6-F34</f>
        <v>0</v>
      </c>
      <c r="G36" s="17">
        <f t="shared" si="476"/>
        <v>0</v>
      </c>
      <c r="H36" s="17">
        <f t="shared" si="476"/>
        <v>0</v>
      </c>
      <c r="I36" s="17">
        <f t="shared" si="476"/>
        <v>0</v>
      </c>
      <c r="J36" s="17">
        <f t="shared" si="476"/>
        <v>0</v>
      </c>
      <c r="K36" s="17">
        <f t="shared" si="476"/>
        <v>0</v>
      </c>
      <c r="L36" s="17">
        <f t="shared" si="476"/>
        <v>0</v>
      </c>
      <c r="M36" s="17">
        <f t="shared" si="476"/>
        <v>0</v>
      </c>
      <c r="N36" s="17">
        <f t="shared" si="476"/>
        <v>0</v>
      </c>
      <c r="O36" s="17">
        <f t="shared" si="476"/>
        <v>0</v>
      </c>
      <c r="P36" s="17">
        <f t="shared" si="476"/>
        <v>0</v>
      </c>
      <c r="Q36" s="17">
        <f t="shared" si="476"/>
        <v>0</v>
      </c>
      <c r="R36" s="319">
        <f t="shared" si="306"/>
        <v>0</v>
      </c>
      <c r="S36" s="17">
        <f t="shared" ref="S36:AD36" si="477">S6-S34</f>
        <v>0</v>
      </c>
      <c r="T36" s="17">
        <f t="shared" si="477"/>
        <v>0</v>
      </c>
      <c r="U36" s="17">
        <f t="shared" si="477"/>
        <v>0</v>
      </c>
      <c r="V36" s="17">
        <f t="shared" si="477"/>
        <v>0</v>
      </c>
      <c r="W36" s="17">
        <f t="shared" si="477"/>
        <v>0</v>
      </c>
      <c r="X36" s="17">
        <f t="shared" si="477"/>
        <v>0</v>
      </c>
      <c r="Y36" s="17">
        <f t="shared" si="477"/>
        <v>0</v>
      </c>
      <c r="Z36" s="17">
        <f t="shared" si="477"/>
        <v>0</v>
      </c>
      <c r="AA36" s="17">
        <f t="shared" si="477"/>
        <v>0</v>
      </c>
      <c r="AB36" s="17">
        <f t="shared" si="477"/>
        <v>0</v>
      </c>
      <c r="AC36" s="17">
        <f t="shared" si="477"/>
        <v>0</v>
      </c>
      <c r="AD36" s="17">
        <f t="shared" si="477"/>
        <v>0</v>
      </c>
      <c r="AE36" s="319">
        <f t="shared" ref="AE36" si="478">SUM(S36:AD36)</f>
        <v>0</v>
      </c>
      <c r="AF36" s="17">
        <f t="shared" ref="AF36:AQ36" si="479">AF6-AF34</f>
        <v>0</v>
      </c>
      <c r="AG36" s="17">
        <f t="shared" si="479"/>
        <v>0</v>
      </c>
      <c r="AH36" s="17">
        <f t="shared" si="479"/>
        <v>0</v>
      </c>
      <c r="AI36" s="17">
        <f t="shared" si="479"/>
        <v>0</v>
      </c>
      <c r="AJ36" s="17">
        <f t="shared" si="479"/>
        <v>0</v>
      </c>
      <c r="AK36" s="17">
        <f t="shared" si="479"/>
        <v>0</v>
      </c>
      <c r="AL36" s="17">
        <f t="shared" si="479"/>
        <v>0</v>
      </c>
      <c r="AM36" s="17">
        <f t="shared" si="479"/>
        <v>0</v>
      </c>
      <c r="AN36" s="17">
        <f t="shared" si="479"/>
        <v>0</v>
      </c>
      <c r="AO36" s="17">
        <f t="shared" si="479"/>
        <v>0</v>
      </c>
      <c r="AP36" s="17">
        <f t="shared" si="479"/>
        <v>0</v>
      </c>
      <c r="AQ36" s="17">
        <f t="shared" si="479"/>
        <v>0</v>
      </c>
      <c r="AR36" s="319">
        <f t="shared" ref="AR36" si="480">SUM(AF36:AQ36)</f>
        <v>0</v>
      </c>
      <c r="AS36" s="17">
        <f t="shared" ref="AS36:BD36" si="481">AS6-AS34</f>
        <v>0</v>
      </c>
      <c r="AT36" s="17">
        <f t="shared" si="481"/>
        <v>0</v>
      </c>
      <c r="AU36" s="17">
        <f t="shared" si="481"/>
        <v>0</v>
      </c>
      <c r="AV36" s="17">
        <f t="shared" si="481"/>
        <v>0</v>
      </c>
      <c r="AW36" s="17">
        <f t="shared" si="481"/>
        <v>0</v>
      </c>
      <c r="AX36" s="17">
        <f t="shared" si="481"/>
        <v>0</v>
      </c>
      <c r="AY36" s="17">
        <f t="shared" si="481"/>
        <v>0</v>
      </c>
      <c r="AZ36" s="17">
        <f t="shared" si="481"/>
        <v>0</v>
      </c>
      <c r="BA36" s="17">
        <f t="shared" si="481"/>
        <v>0</v>
      </c>
      <c r="BB36" s="17">
        <f t="shared" si="481"/>
        <v>0</v>
      </c>
      <c r="BC36" s="17">
        <f t="shared" si="481"/>
        <v>0</v>
      </c>
      <c r="BD36" s="17">
        <f t="shared" si="481"/>
        <v>0</v>
      </c>
      <c r="BE36" s="319">
        <f t="shared" ref="BE36" si="482">SUM(AS36:BD36)</f>
        <v>0</v>
      </c>
      <c r="BF36" s="17">
        <f t="shared" ref="BF36:BQ36" si="483">BF6-BF34</f>
        <v>0</v>
      </c>
      <c r="BG36" s="17">
        <f t="shared" si="483"/>
        <v>0</v>
      </c>
      <c r="BH36" s="17">
        <f t="shared" si="483"/>
        <v>0</v>
      </c>
      <c r="BI36" s="17">
        <f t="shared" si="483"/>
        <v>0</v>
      </c>
      <c r="BJ36" s="17">
        <f t="shared" si="483"/>
        <v>0</v>
      </c>
      <c r="BK36" s="17">
        <f t="shared" si="483"/>
        <v>0</v>
      </c>
      <c r="BL36" s="17">
        <f t="shared" si="483"/>
        <v>0</v>
      </c>
      <c r="BM36" s="17">
        <f t="shared" si="483"/>
        <v>0</v>
      </c>
      <c r="BN36" s="17">
        <f t="shared" si="483"/>
        <v>0</v>
      </c>
      <c r="BO36" s="17">
        <f t="shared" si="483"/>
        <v>0</v>
      </c>
      <c r="BP36" s="17">
        <f t="shared" si="483"/>
        <v>0</v>
      </c>
      <c r="BQ36" s="17">
        <f t="shared" si="483"/>
        <v>0</v>
      </c>
      <c r="BR36" s="319">
        <f t="shared" ref="BR36" si="484">SUM(BF36:BQ36)</f>
        <v>0</v>
      </c>
      <c r="BS36" s="17">
        <f t="shared" ref="BS36:CD36" si="485">BS6-BS34</f>
        <v>0</v>
      </c>
      <c r="BT36" s="17">
        <f t="shared" si="485"/>
        <v>0</v>
      </c>
      <c r="BU36" s="17">
        <f t="shared" si="485"/>
        <v>0</v>
      </c>
      <c r="BV36" s="17">
        <f t="shared" si="485"/>
        <v>0</v>
      </c>
      <c r="BW36" s="17">
        <f t="shared" si="485"/>
        <v>0</v>
      </c>
      <c r="BX36" s="17">
        <f t="shared" si="485"/>
        <v>0</v>
      </c>
      <c r="BY36" s="17">
        <f t="shared" si="485"/>
        <v>0</v>
      </c>
      <c r="BZ36" s="17">
        <f t="shared" si="485"/>
        <v>0</v>
      </c>
      <c r="CA36" s="17">
        <f t="shared" si="485"/>
        <v>0</v>
      </c>
      <c r="CB36" s="17">
        <f t="shared" si="485"/>
        <v>0</v>
      </c>
      <c r="CC36" s="17">
        <f t="shared" si="485"/>
        <v>0</v>
      </c>
      <c r="CD36" s="17">
        <f t="shared" si="485"/>
        <v>0</v>
      </c>
      <c r="CE36" s="319">
        <f t="shared" ref="CE36" si="486">SUM(BS36:CD36)</f>
        <v>0</v>
      </c>
      <c r="CF36" s="17">
        <f t="shared" ref="CF36:CQ36" si="487">CF6-CF34</f>
        <v>0</v>
      </c>
      <c r="CG36" s="17">
        <f t="shared" si="487"/>
        <v>0</v>
      </c>
      <c r="CH36" s="17">
        <f t="shared" si="487"/>
        <v>0</v>
      </c>
      <c r="CI36" s="17">
        <f t="shared" si="487"/>
        <v>0</v>
      </c>
      <c r="CJ36" s="17">
        <f t="shared" si="487"/>
        <v>0</v>
      </c>
      <c r="CK36" s="17">
        <f t="shared" si="487"/>
        <v>0</v>
      </c>
      <c r="CL36" s="17">
        <f t="shared" si="487"/>
        <v>0</v>
      </c>
      <c r="CM36" s="17">
        <f t="shared" si="487"/>
        <v>0</v>
      </c>
      <c r="CN36" s="17">
        <f t="shared" si="487"/>
        <v>0</v>
      </c>
      <c r="CO36" s="17">
        <f t="shared" si="487"/>
        <v>0</v>
      </c>
      <c r="CP36" s="17">
        <f t="shared" si="487"/>
        <v>0</v>
      </c>
      <c r="CQ36" s="17">
        <f t="shared" si="487"/>
        <v>0</v>
      </c>
      <c r="CR36" s="319">
        <f t="shared" ref="CR36" si="488">SUM(CF36:CQ36)</f>
        <v>0</v>
      </c>
      <c r="CS36" s="17">
        <f t="shared" ref="CS36:DD36" si="489">CS6-CS34</f>
        <v>0</v>
      </c>
      <c r="CT36" s="17">
        <f t="shared" si="489"/>
        <v>0</v>
      </c>
      <c r="CU36" s="17">
        <f t="shared" si="489"/>
        <v>0</v>
      </c>
      <c r="CV36" s="17">
        <f t="shared" si="489"/>
        <v>0</v>
      </c>
      <c r="CW36" s="17">
        <f t="shared" si="489"/>
        <v>0</v>
      </c>
      <c r="CX36" s="17">
        <f t="shared" si="489"/>
        <v>0</v>
      </c>
      <c r="CY36" s="17">
        <f t="shared" si="489"/>
        <v>0</v>
      </c>
      <c r="CZ36" s="17">
        <f t="shared" si="489"/>
        <v>0</v>
      </c>
      <c r="DA36" s="17">
        <f t="shared" si="489"/>
        <v>0</v>
      </c>
      <c r="DB36" s="17">
        <f t="shared" si="489"/>
        <v>0</v>
      </c>
      <c r="DC36" s="17">
        <f t="shared" si="489"/>
        <v>0</v>
      </c>
      <c r="DD36" s="17">
        <f t="shared" si="489"/>
        <v>0</v>
      </c>
      <c r="DE36" s="319">
        <f t="shared" ref="DE36" si="490">SUM(CS36:DD36)</f>
        <v>0</v>
      </c>
      <c r="DF36" s="17">
        <f t="shared" ref="DF36:DQ36" si="491">DF6-DF34</f>
        <v>0</v>
      </c>
      <c r="DG36" s="17">
        <f t="shared" si="491"/>
        <v>0</v>
      </c>
      <c r="DH36" s="17">
        <f t="shared" si="491"/>
        <v>0</v>
      </c>
      <c r="DI36" s="17">
        <f t="shared" si="491"/>
        <v>0</v>
      </c>
      <c r="DJ36" s="17">
        <f t="shared" si="491"/>
        <v>0</v>
      </c>
      <c r="DK36" s="17">
        <f t="shared" si="491"/>
        <v>0</v>
      </c>
      <c r="DL36" s="17">
        <f t="shared" si="491"/>
        <v>0</v>
      </c>
      <c r="DM36" s="17">
        <f t="shared" si="491"/>
        <v>0</v>
      </c>
      <c r="DN36" s="17">
        <f t="shared" si="491"/>
        <v>0</v>
      </c>
      <c r="DO36" s="17">
        <f t="shared" si="491"/>
        <v>0</v>
      </c>
      <c r="DP36" s="17">
        <f t="shared" si="491"/>
        <v>0</v>
      </c>
      <c r="DQ36" s="17">
        <f t="shared" si="491"/>
        <v>0</v>
      </c>
      <c r="DR36" s="319">
        <f t="shared" ref="DR36" si="492">SUM(DF36:DQ36)</f>
        <v>0</v>
      </c>
      <c r="DS36" s="17">
        <f t="shared" ref="DS36:ED36" si="493">DS6-DS34</f>
        <v>0</v>
      </c>
      <c r="DT36" s="17">
        <f t="shared" si="493"/>
        <v>0</v>
      </c>
      <c r="DU36" s="17">
        <f t="shared" si="493"/>
        <v>0</v>
      </c>
      <c r="DV36" s="17">
        <f t="shared" si="493"/>
        <v>0</v>
      </c>
      <c r="DW36" s="17">
        <f t="shared" si="493"/>
        <v>0</v>
      </c>
      <c r="DX36" s="17">
        <f t="shared" si="493"/>
        <v>0</v>
      </c>
      <c r="DY36" s="17">
        <f t="shared" si="493"/>
        <v>0</v>
      </c>
      <c r="DZ36" s="17">
        <f t="shared" si="493"/>
        <v>0</v>
      </c>
      <c r="EA36" s="17">
        <f t="shared" si="493"/>
        <v>0</v>
      </c>
      <c r="EB36" s="17">
        <f t="shared" si="493"/>
        <v>0</v>
      </c>
      <c r="EC36" s="17">
        <f t="shared" si="493"/>
        <v>0</v>
      </c>
      <c r="ED36" s="17">
        <f t="shared" si="493"/>
        <v>0</v>
      </c>
      <c r="EE36" s="391">
        <f t="shared" ref="EE36" si="494">SUM(DS36:ED36)</f>
        <v>0</v>
      </c>
    </row>
    <row r="37" spans="1:135" x14ac:dyDescent="0.2">
      <c r="A37" s="31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8 EMPRUNT 1'!E5</f>
        <v>0</v>
      </c>
      <c r="D38" s="9" t="s">
        <v>24</v>
      </c>
      <c r="F38" s="17">
        <f t="shared" ref="F38:Q39" si="495">IF(F$2&gt;=$B$18,$E38,0)</f>
        <v>0</v>
      </c>
      <c r="G38" s="17">
        <f t="shared" si="495"/>
        <v>0</v>
      </c>
      <c r="H38" s="17">
        <f t="shared" si="495"/>
        <v>0</v>
      </c>
      <c r="I38" s="17">
        <f t="shared" si="495"/>
        <v>0</v>
      </c>
      <c r="J38" s="17">
        <f t="shared" si="495"/>
        <v>0</v>
      </c>
      <c r="K38" s="17">
        <f t="shared" si="495"/>
        <v>0</v>
      </c>
      <c r="L38" s="17">
        <f t="shared" si="495"/>
        <v>0</v>
      </c>
      <c r="M38" s="17">
        <f t="shared" si="495"/>
        <v>0</v>
      </c>
      <c r="N38" s="17">
        <f t="shared" si="495"/>
        <v>0</v>
      </c>
      <c r="O38" s="17">
        <f t="shared" si="495"/>
        <v>0</v>
      </c>
      <c r="P38" s="17">
        <f t="shared" si="495"/>
        <v>0</v>
      </c>
      <c r="Q38" s="17">
        <f t="shared" si="495"/>
        <v>0</v>
      </c>
      <c r="R38" s="319">
        <f t="shared" ref="R38:R39" si="496">SUM(F38:Q38)</f>
        <v>0</v>
      </c>
      <c r="S38" s="17">
        <f t="shared" ref="S38:AD39" si="497">IF(S$2&gt;=$B$18,$E38,0)</f>
        <v>0</v>
      </c>
      <c r="T38" s="17">
        <f t="shared" si="497"/>
        <v>0</v>
      </c>
      <c r="U38" s="17">
        <f t="shared" si="497"/>
        <v>0</v>
      </c>
      <c r="V38" s="17">
        <f t="shared" si="497"/>
        <v>0</v>
      </c>
      <c r="W38" s="17">
        <f t="shared" si="497"/>
        <v>0</v>
      </c>
      <c r="X38" s="17">
        <f t="shared" si="497"/>
        <v>0</v>
      </c>
      <c r="Y38" s="17">
        <f t="shared" si="497"/>
        <v>0</v>
      </c>
      <c r="Z38" s="17">
        <f t="shared" si="497"/>
        <v>0</v>
      </c>
      <c r="AA38" s="17">
        <f t="shared" si="497"/>
        <v>0</v>
      </c>
      <c r="AB38" s="17">
        <f t="shared" si="497"/>
        <v>0</v>
      </c>
      <c r="AC38" s="17">
        <f t="shared" si="497"/>
        <v>0</v>
      </c>
      <c r="AD38" s="17">
        <f t="shared" si="497"/>
        <v>0</v>
      </c>
      <c r="AE38" s="319">
        <f t="shared" ref="AE38:AE39" si="498">SUM(S38:AD38)</f>
        <v>0</v>
      </c>
      <c r="AF38" s="17">
        <f t="shared" ref="AF38:AQ39" si="499">IF(AF$2&gt;=$B$18,$E38,0)</f>
        <v>0</v>
      </c>
      <c r="AG38" s="17">
        <f t="shared" si="499"/>
        <v>0</v>
      </c>
      <c r="AH38" s="17">
        <f t="shared" si="499"/>
        <v>0</v>
      </c>
      <c r="AI38" s="17">
        <f t="shared" si="499"/>
        <v>0</v>
      </c>
      <c r="AJ38" s="17">
        <f t="shared" si="499"/>
        <v>0</v>
      </c>
      <c r="AK38" s="17">
        <f t="shared" si="499"/>
        <v>0</v>
      </c>
      <c r="AL38" s="17">
        <f t="shared" si="499"/>
        <v>0</v>
      </c>
      <c r="AM38" s="17">
        <f t="shared" si="499"/>
        <v>0</v>
      </c>
      <c r="AN38" s="17">
        <f t="shared" si="499"/>
        <v>0</v>
      </c>
      <c r="AO38" s="17">
        <f t="shared" si="499"/>
        <v>0</v>
      </c>
      <c r="AP38" s="17">
        <f t="shared" si="499"/>
        <v>0</v>
      </c>
      <c r="AQ38" s="17">
        <f t="shared" si="499"/>
        <v>0</v>
      </c>
      <c r="AR38" s="319">
        <f t="shared" ref="AR38:AR39" si="500">SUM(AF38:AQ38)</f>
        <v>0</v>
      </c>
      <c r="AS38" s="17">
        <f t="shared" ref="AS38:BD39" si="501">IF(AS$2&gt;=$B$18,$E38,0)</f>
        <v>0</v>
      </c>
      <c r="AT38" s="17">
        <f t="shared" si="501"/>
        <v>0</v>
      </c>
      <c r="AU38" s="17">
        <f t="shared" si="501"/>
        <v>0</v>
      </c>
      <c r="AV38" s="17">
        <f t="shared" si="501"/>
        <v>0</v>
      </c>
      <c r="AW38" s="17">
        <f t="shared" si="501"/>
        <v>0</v>
      </c>
      <c r="AX38" s="17">
        <f t="shared" si="501"/>
        <v>0</v>
      </c>
      <c r="AY38" s="17">
        <f t="shared" si="501"/>
        <v>0</v>
      </c>
      <c r="AZ38" s="17">
        <f t="shared" si="501"/>
        <v>0</v>
      </c>
      <c r="BA38" s="17">
        <f t="shared" si="501"/>
        <v>0</v>
      </c>
      <c r="BB38" s="17">
        <f t="shared" si="501"/>
        <v>0</v>
      </c>
      <c r="BC38" s="17">
        <f t="shared" si="501"/>
        <v>0</v>
      </c>
      <c r="BD38" s="17">
        <f t="shared" si="501"/>
        <v>0</v>
      </c>
      <c r="BE38" s="319">
        <f t="shared" ref="BE38:BE39" si="502">SUM(AS38:BD38)</f>
        <v>0</v>
      </c>
      <c r="BF38" s="17">
        <f t="shared" ref="BF38:BQ39" si="503">IF(BF$2&gt;=$B$18,$E38,0)</f>
        <v>0</v>
      </c>
      <c r="BG38" s="17">
        <f t="shared" si="503"/>
        <v>0</v>
      </c>
      <c r="BH38" s="17">
        <f t="shared" si="503"/>
        <v>0</v>
      </c>
      <c r="BI38" s="17">
        <f t="shared" si="503"/>
        <v>0</v>
      </c>
      <c r="BJ38" s="17">
        <f t="shared" si="503"/>
        <v>0</v>
      </c>
      <c r="BK38" s="17">
        <f t="shared" si="503"/>
        <v>0</v>
      </c>
      <c r="BL38" s="17">
        <f t="shared" si="503"/>
        <v>0</v>
      </c>
      <c r="BM38" s="17">
        <f t="shared" si="503"/>
        <v>0</v>
      </c>
      <c r="BN38" s="17">
        <f t="shared" si="503"/>
        <v>0</v>
      </c>
      <c r="BO38" s="17">
        <f t="shared" si="503"/>
        <v>0</v>
      </c>
      <c r="BP38" s="17">
        <f t="shared" si="503"/>
        <v>0</v>
      </c>
      <c r="BQ38" s="17">
        <f t="shared" si="503"/>
        <v>0</v>
      </c>
      <c r="BR38" s="319">
        <f t="shared" ref="BR38:BR39" si="504">SUM(BF38:BQ38)</f>
        <v>0</v>
      </c>
      <c r="BS38" s="17">
        <f t="shared" ref="BS38:CD39" si="505">IF(BS$2&gt;=$B$18,$E38,0)</f>
        <v>0</v>
      </c>
      <c r="BT38" s="17">
        <f t="shared" si="505"/>
        <v>0</v>
      </c>
      <c r="BU38" s="17">
        <f t="shared" si="505"/>
        <v>0</v>
      </c>
      <c r="BV38" s="17">
        <f t="shared" si="505"/>
        <v>0</v>
      </c>
      <c r="BW38" s="17">
        <f t="shared" si="505"/>
        <v>0</v>
      </c>
      <c r="BX38" s="17">
        <f t="shared" si="505"/>
        <v>0</v>
      </c>
      <c r="BY38" s="17">
        <f t="shared" si="505"/>
        <v>0</v>
      </c>
      <c r="BZ38" s="17">
        <f t="shared" si="505"/>
        <v>0</v>
      </c>
      <c r="CA38" s="17">
        <f t="shared" si="505"/>
        <v>0</v>
      </c>
      <c r="CB38" s="17">
        <f t="shared" si="505"/>
        <v>0</v>
      </c>
      <c r="CC38" s="17">
        <f t="shared" si="505"/>
        <v>0</v>
      </c>
      <c r="CD38" s="17">
        <f t="shared" si="505"/>
        <v>0</v>
      </c>
      <c r="CE38" s="319">
        <f t="shared" ref="CE38:CE39" si="506">SUM(BS38:CD38)</f>
        <v>0</v>
      </c>
      <c r="CF38" s="17">
        <f t="shared" ref="CF38:CQ39" si="507">IF(CF$2&gt;=$B$18,$E38,0)</f>
        <v>0</v>
      </c>
      <c r="CG38" s="17">
        <f t="shared" si="507"/>
        <v>0</v>
      </c>
      <c r="CH38" s="17">
        <f t="shared" si="507"/>
        <v>0</v>
      </c>
      <c r="CI38" s="17">
        <f t="shared" si="507"/>
        <v>0</v>
      </c>
      <c r="CJ38" s="17">
        <f t="shared" si="507"/>
        <v>0</v>
      </c>
      <c r="CK38" s="17">
        <f t="shared" si="507"/>
        <v>0</v>
      </c>
      <c r="CL38" s="17">
        <f t="shared" si="507"/>
        <v>0</v>
      </c>
      <c r="CM38" s="17">
        <f t="shared" si="507"/>
        <v>0</v>
      </c>
      <c r="CN38" s="17">
        <f t="shared" si="507"/>
        <v>0</v>
      </c>
      <c r="CO38" s="17">
        <f t="shared" si="507"/>
        <v>0</v>
      </c>
      <c r="CP38" s="17">
        <f t="shared" si="507"/>
        <v>0</v>
      </c>
      <c r="CQ38" s="17">
        <f t="shared" si="507"/>
        <v>0</v>
      </c>
      <c r="CR38" s="319">
        <f t="shared" ref="CR38:CR39" si="508">SUM(CF38:CQ38)</f>
        <v>0</v>
      </c>
      <c r="CS38" s="17">
        <f t="shared" ref="CS38:DD39" si="509">IF(CS$2&gt;=$B$18,$E38,0)</f>
        <v>0</v>
      </c>
      <c r="CT38" s="17">
        <f t="shared" si="509"/>
        <v>0</v>
      </c>
      <c r="CU38" s="17">
        <f t="shared" si="509"/>
        <v>0</v>
      </c>
      <c r="CV38" s="17">
        <f t="shared" si="509"/>
        <v>0</v>
      </c>
      <c r="CW38" s="17">
        <f t="shared" si="509"/>
        <v>0</v>
      </c>
      <c r="CX38" s="17">
        <f t="shared" si="509"/>
        <v>0</v>
      </c>
      <c r="CY38" s="17">
        <f t="shared" si="509"/>
        <v>0</v>
      </c>
      <c r="CZ38" s="17">
        <f t="shared" si="509"/>
        <v>0</v>
      </c>
      <c r="DA38" s="17">
        <f t="shared" si="509"/>
        <v>0</v>
      </c>
      <c r="DB38" s="17">
        <f t="shared" si="509"/>
        <v>0</v>
      </c>
      <c r="DC38" s="17">
        <f t="shared" si="509"/>
        <v>0</v>
      </c>
      <c r="DD38" s="17">
        <f t="shared" si="509"/>
        <v>0</v>
      </c>
      <c r="DE38" s="319">
        <f t="shared" ref="DE38:DE39" si="510">SUM(CS38:DD38)</f>
        <v>0</v>
      </c>
      <c r="DF38" s="17">
        <f t="shared" ref="DF38:DQ39" si="511">IF(DF$2&gt;=$B$18,$E38,0)</f>
        <v>0</v>
      </c>
      <c r="DG38" s="17">
        <f t="shared" si="511"/>
        <v>0</v>
      </c>
      <c r="DH38" s="17">
        <f t="shared" si="511"/>
        <v>0</v>
      </c>
      <c r="DI38" s="17">
        <f t="shared" si="511"/>
        <v>0</v>
      </c>
      <c r="DJ38" s="17">
        <f t="shared" si="511"/>
        <v>0</v>
      </c>
      <c r="DK38" s="17">
        <f t="shared" si="511"/>
        <v>0</v>
      </c>
      <c r="DL38" s="17">
        <f t="shared" si="511"/>
        <v>0</v>
      </c>
      <c r="DM38" s="17">
        <f t="shared" si="511"/>
        <v>0</v>
      </c>
      <c r="DN38" s="17">
        <f t="shared" si="511"/>
        <v>0</v>
      </c>
      <c r="DO38" s="17">
        <f t="shared" si="511"/>
        <v>0</v>
      </c>
      <c r="DP38" s="17">
        <f t="shared" si="511"/>
        <v>0</v>
      </c>
      <c r="DQ38" s="17">
        <f t="shared" si="511"/>
        <v>0</v>
      </c>
      <c r="DR38" s="319">
        <f t="shared" ref="DR38:DR39" si="512">SUM(DF38:DQ38)</f>
        <v>0</v>
      </c>
      <c r="DS38" s="17">
        <f t="shared" ref="DS38:ED39" si="513">IF(DS$2&gt;=$B$18,$E38,0)</f>
        <v>0</v>
      </c>
      <c r="DT38" s="17">
        <f t="shared" si="513"/>
        <v>0</v>
      </c>
      <c r="DU38" s="17">
        <f t="shared" si="513"/>
        <v>0</v>
      </c>
      <c r="DV38" s="17">
        <f t="shared" si="513"/>
        <v>0</v>
      </c>
      <c r="DW38" s="17">
        <f t="shared" si="513"/>
        <v>0</v>
      </c>
      <c r="DX38" s="17">
        <f t="shared" si="513"/>
        <v>0</v>
      </c>
      <c r="DY38" s="17">
        <f t="shared" si="513"/>
        <v>0</v>
      </c>
      <c r="DZ38" s="17">
        <f t="shared" si="513"/>
        <v>0</v>
      </c>
      <c r="EA38" s="17">
        <f t="shared" si="513"/>
        <v>0</v>
      </c>
      <c r="EB38" s="17">
        <f t="shared" si="513"/>
        <v>0</v>
      </c>
      <c r="EC38" s="17">
        <f t="shared" si="513"/>
        <v>0</v>
      </c>
      <c r="ED38" s="17">
        <f t="shared" si="513"/>
        <v>0</v>
      </c>
      <c r="EE38" s="391">
        <f t="shared" ref="EE38:EE39" si="514">SUM(DS38:ED38)</f>
        <v>0</v>
      </c>
    </row>
    <row r="39" spans="1:135" x14ac:dyDescent="0.2">
      <c r="A39" s="12" t="s">
        <v>4</v>
      </c>
      <c r="B39" s="435">
        <f>'SPACELOG 8 EMPRUNT 1'!E7</f>
        <v>15</v>
      </c>
      <c r="D39" s="9" t="s">
        <v>25</v>
      </c>
      <c r="F39" s="17">
        <f t="shared" si="495"/>
        <v>0</v>
      </c>
      <c r="G39" s="17">
        <f t="shared" si="495"/>
        <v>0</v>
      </c>
      <c r="H39" s="17">
        <f t="shared" si="495"/>
        <v>0</v>
      </c>
      <c r="I39" s="17">
        <f t="shared" si="495"/>
        <v>0</v>
      </c>
      <c r="J39" s="17">
        <f t="shared" si="495"/>
        <v>0</v>
      </c>
      <c r="K39" s="17">
        <f t="shared" si="495"/>
        <v>0</v>
      </c>
      <c r="L39" s="17">
        <f t="shared" si="495"/>
        <v>0</v>
      </c>
      <c r="M39" s="17">
        <f t="shared" si="495"/>
        <v>0</v>
      </c>
      <c r="N39" s="17">
        <f t="shared" si="495"/>
        <v>0</v>
      </c>
      <c r="O39" s="17">
        <f t="shared" si="495"/>
        <v>0</v>
      </c>
      <c r="P39" s="17">
        <f t="shared" si="495"/>
        <v>0</v>
      </c>
      <c r="Q39" s="17">
        <f t="shared" si="495"/>
        <v>0</v>
      </c>
      <c r="R39" s="319">
        <f t="shared" si="496"/>
        <v>0</v>
      </c>
      <c r="S39" s="17">
        <f t="shared" si="497"/>
        <v>0</v>
      </c>
      <c r="T39" s="17">
        <f t="shared" si="497"/>
        <v>0</v>
      </c>
      <c r="U39" s="17">
        <f t="shared" si="497"/>
        <v>0</v>
      </c>
      <c r="V39" s="17">
        <f t="shared" si="497"/>
        <v>0</v>
      </c>
      <c r="W39" s="17">
        <f t="shared" si="497"/>
        <v>0</v>
      </c>
      <c r="X39" s="17">
        <f t="shared" si="497"/>
        <v>0</v>
      </c>
      <c r="Y39" s="17">
        <f t="shared" si="497"/>
        <v>0</v>
      </c>
      <c r="Z39" s="17">
        <f t="shared" si="497"/>
        <v>0</v>
      </c>
      <c r="AA39" s="17">
        <f t="shared" si="497"/>
        <v>0</v>
      </c>
      <c r="AB39" s="17">
        <f t="shared" si="497"/>
        <v>0</v>
      </c>
      <c r="AC39" s="17">
        <f t="shared" si="497"/>
        <v>0</v>
      </c>
      <c r="AD39" s="17">
        <f t="shared" si="497"/>
        <v>0</v>
      </c>
      <c r="AE39" s="319">
        <f t="shared" si="498"/>
        <v>0</v>
      </c>
      <c r="AF39" s="17">
        <f t="shared" si="499"/>
        <v>0</v>
      </c>
      <c r="AG39" s="17">
        <f t="shared" si="499"/>
        <v>0</v>
      </c>
      <c r="AH39" s="17">
        <f t="shared" si="499"/>
        <v>0</v>
      </c>
      <c r="AI39" s="17">
        <f t="shared" si="499"/>
        <v>0</v>
      </c>
      <c r="AJ39" s="17">
        <f t="shared" si="499"/>
        <v>0</v>
      </c>
      <c r="AK39" s="17">
        <f t="shared" si="499"/>
        <v>0</v>
      </c>
      <c r="AL39" s="17">
        <f t="shared" si="499"/>
        <v>0</v>
      </c>
      <c r="AM39" s="17">
        <f t="shared" si="499"/>
        <v>0</v>
      </c>
      <c r="AN39" s="17">
        <f t="shared" si="499"/>
        <v>0</v>
      </c>
      <c r="AO39" s="17">
        <f t="shared" si="499"/>
        <v>0</v>
      </c>
      <c r="AP39" s="17">
        <f t="shared" si="499"/>
        <v>0</v>
      </c>
      <c r="AQ39" s="17">
        <f t="shared" si="499"/>
        <v>0</v>
      </c>
      <c r="AR39" s="319">
        <f t="shared" si="500"/>
        <v>0</v>
      </c>
      <c r="AS39" s="17">
        <f t="shared" si="501"/>
        <v>0</v>
      </c>
      <c r="AT39" s="17">
        <f t="shared" si="501"/>
        <v>0</v>
      </c>
      <c r="AU39" s="17">
        <f t="shared" si="501"/>
        <v>0</v>
      </c>
      <c r="AV39" s="17">
        <f t="shared" si="501"/>
        <v>0</v>
      </c>
      <c r="AW39" s="17">
        <f t="shared" si="501"/>
        <v>0</v>
      </c>
      <c r="AX39" s="17">
        <f t="shared" si="501"/>
        <v>0</v>
      </c>
      <c r="AY39" s="17">
        <f t="shared" si="501"/>
        <v>0</v>
      </c>
      <c r="AZ39" s="17">
        <f t="shared" si="501"/>
        <v>0</v>
      </c>
      <c r="BA39" s="17">
        <f t="shared" si="501"/>
        <v>0</v>
      </c>
      <c r="BB39" s="17">
        <f t="shared" si="501"/>
        <v>0</v>
      </c>
      <c r="BC39" s="17">
        <f t="shared" si="501"/>
        <v>0</v>
      </c>
      <c r="BD39" s="17">
        <f t="shared" si="501"/>
        <v>0</v>
      </c>
      <c r="BE39" s="319">
        <f t="shared" si="502"/>
        <v>0</v>
      </c>
      <c r="BF39" s="17">
        <f t="shared" si="503"/>
        <v>0</v>
      </c>
      <c r="BG39" s="17">
        <f t="shared" si="503"/>
        <v>0</v>
      </c>
      <c r="BH39" s="17">
        <f t="shared" si="503"/>
        <v>0</v>
      </c>
      <c r="BI39" s="17">
        <f t="shared" si="503"/>
        <v>0</v>
      </c>
      <c r="BJ39" s="17">
        <f t="shared" si="503"/>
        <v>0</v>
      </c>
      <c r="BK39" s="17">
        <f t="shared" si="503"/>
        <v>0</v>
      </c>
      <c r="BL39" s="17">
        <f t="shared" si="503"/>
        <v>0</v>
      </c>
      <c r="BM39" s="17">
        <f t="shared" si="503"/>
        <v>0</v>
      </c>
      <c r="BN39" s="17">
        <f t="shared" si="503"/>
        <v>0</v>
      </c>
      <c r="BO39" s="17">
        <f t="shared" si="503"/>
        <v>0</v>
      </c>
      <c r="BP39" s="17">
        <f t="shared" si="503"/>
        <v>0</v>
      </c>
      <c r="BQ39" s="17">
        <f t="shared" si="503"/>
        <v>0</v>
      </c>
      <c r="BR39" s="319">
        <f t="shared" si="504"/>
        <v>0</v>
      </c>
      <c r="BS39" s="17">
        <f t="shared" si="505"/>
        <v>0</v>
      </c>
      <c r="BT39" s="17">
        <f t="shared" si="505"/>
        <v>0</v>
      </c>
      <c r="BU39" s="17">
        <f t="shared" si="505"/>
        <v>0</v>
      </c>
      <c r="BV39" s="17">
        <f t="shared" si="505"/>
        <v>0</v>
      </c>
      <c r="BW39" s="17">
        <f t="shared" si="505"/>
        <v>0</v>
      </c>
      <c r="BX39" s="17">
        <f t="shared" si="505"/>
        <v>0</v>
      </c>
      <c r="BY39" s="17">
        <f t="shared" si="505"/>
        <v>0</v>
      </c>
      <c r="BZ39" s="17">
        <f t="shared" si="505"/>
        <v>0</v>
      </c>
      <c r="CA39" s="17">
        <f t="shared" si="505"/>
        <v>0</v>
      </c>
      <c r="CB39" s="17">
        <f t="shared" si="505"/>
        <v>0</v>
      </c>
      <c r="CC39" s="17">
        <f t="shared" si="505"/>
        <v>0</v>
      </c>
      <c r="CD39" s="17">
        <f t="shared" si="505"/>
        <v>0</v>
      </c>
      <c r="CE39" s="319">
        <f t="shared" si="506"/>
        <v>0</v>
      </c>
      <c r="CF39" s="17">
        <f t="shared" si="507"/>
        <v>0</v>
      </c>
      <c r="CG39" s="17">
        <f t="shared" si="507"/>
        <v>0</v>
      </c>
      <c r="CH39" s="17">
        <f t="shared" si="507"/>
        <v>0</v>
      </c>
      <c r="CI39" s="17">
        <f t="shared" si="507"/>
        <v>0</v>
      </c>
      <c r="CJ39" s="17">
        <f t="shared" si="507"/>
        <v>0</v>
      </c>
      <c r="CK39" s="17">
        <f t="shared" si="507"/>
        <v>0</v>
      </c>
      <c r="CL39" s="17">
        <f t="shared" si="507"/>
        <v>0</v>
      </c>
      <c r="CM39" s="17">
        <f t="shared" si="507"/>
        <v>0</v>
      </c>
      <c r="CN39" s="17">
        <f t="shared" si="507"/>
        <v>0</v>
      </c>
      <c r="CO39" s="17">
        <f t="shared" si="507"/>
        <v>0</v>
      </c>
      <c r="CP39" s="17">
        <f t="shared" si="507"/>
        <v>0</v>
      </c>
      <c r="CQ39" s="17">
        <f t="shared" si="507"/>
        <v>0</v>
      </c>
      <c r="CR39" s="319">
        <f t="shared" si="508"/>
        <v>0</v>
      </c>
      <c r="CS39" s="17">
        <f t="shared" si="509"/>
        <v>0</v>
      </c>
      <c r="CT39" s="17">
        <f t="shared" si="509"/>
        <v>0</v>
      </c>
      <c r="CU39" s="17">
        <f t="shared" si="509"/>
        <v>0</v>
      </c>
      <c r="CV39" s="17">
        <f t="shared" si="509"/>
        <v>0</v>
      </c>
      <c r="CW39" s="17">
        <f t="shared" si="509"/>
        <v>0</v>
      </c>
      <c r="CX39" s="17">
        <f t="shared" si="509"/>
        <v>0</v>
      </c>
      <c r="CY39" s="17">
        <f t="shared" si="509"/>
        <v>0</v>
      </c>
      <c r="CZ39" s="17">
        <f t="shared" si="509"/>
        <v>0</v>
      </c>
      <c r="DA39" s="17">
        <f t="shared" si="509"/>
        <v>0</v>
      </c>
      <c r="DB39" s="17">
        <f t="shared" si="509"/>
        <v>0</v>
      </c>
      <c r="DC39" s="17">
        <f t="shared" si="509"/>
        <v>0</v>
      </c>
      <c r="DD39" s="17">
        <f t="shared" si="509"/>
        <v>0</v>
      </c>
      <c r="DE39" s="319">
        <f t="shared" si="510"/>
        <v>0</v>
      </c>
      <c r="DF39" s="17">
        <f t="shared" si="511"/>
        <v>0</v>
      </c>
      <c r="DG39" s="17">
        <f t="shared" si="511"/>
        <v>0</v>
      </c>
      <c r="DH39" s="17">
        <f t="shared" si="511"/>
        <v>0</v>
      </c>
      <c r="DI39" s="17">
        <f t="shared" si="511"/>
        <v>0</v>
      </c>
      <c r="DJ39" s="17">
        <f t="shared" si="511"/>
        <v>0</v>
      </c>
      <c r="DK39" s="17">
        <f t="shared" si="511"/>
        <v>0</v>
      </c>
      <c r="DL39" s="17">
        <f t="shared" si="511"/>
        <v>0</v>
      </c>
      <c r="DM39" s="17">
        <f t="shared" si="511"/>
        <v>0</v>
      </c>
      <c r="DN39" s="17">
        <f t="shared" si="511"/>
        <v>0</v>
      </c>
      <c r="DO39" s="17">
        <f t="shared" si="511"/>
        <v>0</v>
      </c>
      <c r="DP39" s="17">
        <f t="shared" si="511"/>
        <v>0</v>
      </c>
      <c r="DQ39" s="17">
        <f t="shared" si="511"/>
        <v>0</v>
      </c>
      <c r="DR39" s="319">
        <f t="shared" si="512"/>
        <v>0</v>
      </c>
      <c r="DS39" s="17">
        <f t="shared" si="513"/>
        <v>0</v>
      </c>
      <c r="DT39" s="17">
        <f t="shared" si="513"/>
        <v>0</v>
      </c>
      <c r="DU39" s="17">
        <f t="shared" si="513"/>
        <v>0</v>
      </c>
      <c r="DV39" s="17">
        <f t="shared" si="513"/>
        <v>0</v>
      </c>
      <c r="DW39" s="17">
        <f t="shared" si="513"/>
        <v>0</v>
      </c>
      <c r="DX39" s="17">
        <f t="shared" si="513"/>
        <v>0</v>
      </c>
      <c r="DY39" s="17">
        <f t="shared" si="513"/>
        <v>0</v>
      </c>
      <c r="DZ39" s="17">
        <f t="shared" si="513"/>
        <v>0</v>
      </c>
      <c r="EA39" s="17">
        <f t="shared" si="513"/>
        <v>0</v>
      </c>
      <c r="EB39" s="17">
        <f t="shared" si="513"/>
        <v>0</v>
      </c>
      <c r="EC39" s="17">
        <f t="shared" si="513"/>
        <v>0</v>
      </c>
      <c r="ED39" s="17">
        <f t="shared" si="513"/>
        <v>0</v>
      </c>
      <c r="EE39" s="391">
        <f t="shared" si="514"/>
        <v>0</v>
      </c>
    </row>
    <row r="40" spans="1:135" x14ac:dyDescent="0.2">
      <c r="A40" s="12" t="s">
        <v>5</v>
      </c>
      <c r="B40" s="435">
        <f>'SPACELOG 8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8 EMPRUNT 1'!E6</f>
        <v>3.95E-2</v>
      </c>
      <c r="D41" s="22" t="s">
        <v>46</v>
      </c>
      <c r="E41" s="47"/>
      <c r="F41" s="17">
        <f t="shared" ref="F41:Q41" si="515">F39+F38</f>
        <v>0</v>
      </c>
      <c r="G41" s="17">
        <f t="shared" si="515"/>
        <v>0</v>
      </c>
      <c r="H41" s="17">
        <f t="shared" si="515"/>
        <v>0</v>
      </c>
      <c r="I41" s="17">
        <f t="shared" si="515"/>
        <v>0</v>
      </c>
      <c r="J41" s="17">
        <f t="shared" si="515"/>
        <v>0</v>
      </c>
      <c r="K41" s="17">
        <f t="shared" si="515"/>
        <v>0</v>
      </c>
      <c r="L41" s="17">
        <f t="shared" si="515"/>
        <v>0</v>
      </c>
      <c r="M41" s="17">
        <f t="shared" si="515"/>
        <v>0</v>
      </c>
      <c r="N41" s="17">
        <f t="shared" si="515"/>
        <v>0</v>
      </c>
      <c r="O41" s="17">
        <f t="shared" si="515"/>
        <v>0</v>
      </c>
      <c r="P41" s="17">
        <f t="shared" si="515"/>
        <v>0</v>
      </c>
      <c r="Q41" s="17">
        <f t="shared" si="515"/>
        <v>0</v>
      </c>
      <c r="R41" s="319">
        <f t="shared" ref="R41" si="516">SUM(F41:Q41)</f>
        <v>0</v>
      </c>
      <c r="S41" s="17">
        <f t="shared" ref="S41:AD41" si="517">S39+S38</f>
        <v>0</v>
      </c>
      <c r="T41" s="17">
        <f t="shared" si="517"/>
        <v>0</v>
      </c>
      <c r="U41" s="17">
        <f t="shared" si="517"/>
        <v>0</v>
      </c>
      <c r="V41" s="17">
        <f t="shared" si="517"/>
        <v>0</v>
      </c>
      <c r="W41" s="17">
        <f t="shared" si="517"/>
        <v>0</v>
      </c>
      <c r="X41" s="17">
        <f t="shared" si="517"/>
        <v>0</v>
      </c>
      <c r="Y41" s="17">
        <f t="shared" si="517"/>
        <v>0</v>
      </c>
      <c r="Z41" s="17">
        <f t="shared" si="517"/>
        <v>0</v>
      </c>
      <c r="AA41" s="17">
        <f t="shared" si="517"/>
        <v>0</v>
      </c>
      <c r="AB41" s="17">
        <f t="shared" si="517"/>
        <v>0</v>
      </c>
      <c r="AC41" s="17">
        <f t="shared" si="517"/>
        <v>0</v>
      </c>
      <c r="AD41" s="17">
        <f t="shared" si="517"/>
        <v>0</v>
      </c>
      <c r="AE41" s="319">
        <f t="shared" ref="AE41" si="518">SUM(S41:AD41)</f>
        <v>0</v>
      </c>
      <c r="AF41" s="17">
        <f t="shared" ref="AF41:AQ41" si="519">AF39+AF38</f>
        <v>0</v>
      </c>
      <c r="AG41" s="17">
        <f t="shared" si="519"/>
        <v>0</v>
      </c>
      <c r="AH41" s="17">
        <f t="shared" si="519"/>
        <v>0</v>
      </c>
      <c r="AI41" s="17">
        <f t="shared" si="519"/>
        <v>0</v>
      </c>
      <c r="AJ41" s="17">
        <f t="shared" si="519"/>
        <v>0</v>
      </c>
      <c r="AK41" s="17">
        <f t="shared" si="519"/>
        <v>0</v>
      </c>
      <c r="AL41" s="17">
        <f t="shared" si="519"/>
        <v>0</v>
      </c>
      <c r="AM41" s="17">
        <f t="shared" si="519"/>
        <v>0</v>
      </c>
      <c r="AN41" s="17">
        <f t="shared" si="519"/>
        <v>0</v>
      </c>
      <c r="AO41" s="17">
        <f t="shared" si="519"/>
        <v>0</v>
      </c>
      <c r="AP41" s="17">
        <f t="shared" si="519"/>
        <v>0</v>
      </c>
      <c r="AQ41" s="17">
        <f t="shared" si="519"/>
        <v>0</v>
      </c>
      <c r="AR41" s="319">
        <f t="shared" ref="AR41" si="520">SUM(AF41:AQ41)</f>
        <v>0</v>
      </c>
      <c r="AS41" s="17">
        <f t="shared" ref="AS41:BD41" si="521">AS39+AS38</f>
        <v>0</v>
      </c>
      <c r="AT41" s="17">
        <f t="shared" si="521"/>
        <v>0</v>
      </c>
      <c r="AU41" s="17">
        <f t="shared" si="521"/>
        <v>0</v>
      </c>
      <c r="AV41" s="17">
        <f t="shared" si="521"/>
        <v>0</v>
      </c>
      <c r="AW41" s="17">
        <f t="shared" si="521"/>
        <v>0</v>
      </c>
      <c r="AX41" s="17">
        <f t="shared" si="521"/>
        <v>0</v>
      </c>
      <c r="AY41" s="17">
        <f t="shared" si="521"/>
        <v>0</v>
      </c>
      <c r="AZ41" s="17">
        <f t="shared" si="521"/>
        <v>0</v>
      </c>
      <c r="BA41" s="17">
        <f t="shared" si="521"/>
        <v>0</v>
      </c>
      <c r="BB41" s="17">
        <f t="shared" si="521"/>
        <v>0</v>
      </c>
      <c r="BC41" s="17">
        <f t="shared" si="521"/>
        <v>0</v>
      </c>
      <c r="BD41" s="17">
        <f t="shared" si="521"/>
        <v>0</v>
      </c>
      <c r="BE41" s="319">
        <f t="shared" ref="BE41" si="522">SUM(AS41:BD41)</f>
        <v>0</v>
      </c>
      <c r="BF41" s="17">
        <f t="shared" ref="BF41:BQ41" si="523">BF39+BF38</f>
        <v>0</v>
      </c>
      <c r="BG41" s="17">
        <f t="shared" si="523"/>
        <v>0</v>
      </c>
      <c r="BH41" s="17">
        <f t="shared" si="523"/>
        <v>0</v>
      </c>
      <c r="BI41" s="17">
        <f t="shared" si="523"/>
        <v>0</v>
      </c>
      <c r="BJ41" s="17">
        <f t="shared" si="523"/>
        <v>0</v>
      </c>
      <c r="BK41" s="17">
        <f t="shared" si="523"/>
        <v>0</v>
      </c>
      <c r="BL41" s="17">
        <f t="shared" si="523"/>
        <v>0</v>
      </c>
      <c r="BM41" s="17">
        <f t="shared" si="523"/>
        <v>0</v>
      </c>
      <c r="BN41" s="17">
        <f t="shared" si="523"/>
        <v>0</v>
      </c>
      <c r="BO41" s="17">
        <f t="shared" si="523"/>
        <v>0</v>
      </c>
      <c r="BP41" s="17">
        <f t="shared" si="523"/>
        <v>0</v>
      </c>
      <c r="BQ41" s="17">
        <f t="shared" si="523"/>
        <v>0</v>
      </c>
      <c r="BR41" s="319">
        <f t="shared" ref="BR41" si="524">SUM(BF41:BQ41)</f>
        <v>0</v>
      </c>
      <c r="BS41" s="17">
        <f t="shared" ref="BS41:CD41" si="525">BS39+BS38</f>
        <v>0</v>
      </c>
      <c r="BT41" s="17">
        <f t="shared" si="525"/>
        <v>0</v>
      </c>
      <c r="BU41" s="17">
        <f t="shared" si="525"/>
        <v>0</v>
      </c>
      <c r="BV41" s="17">
        <f t="shared" si="525"/>
        <v>0</v>
      </c>
      <c r="BW41" s="17">
        <f t="shared" si="525"/>
        <v>0</v>
      </c>
      <c r="BX41" s="17">
        <f t="shared" si="525"/>
        <v>0</v>
      </c>
      <c r="BY41" s="17">
        <f t="shared" si="525"/>
        <v>0</v>
      </c>
      <c r="BZ41" s="17">
        <f t="shared" si="525"/>
        <v>0</v>
      </c>
      <c r="CA41" s="17">
        <f t="shared" si="525"/>
        <v>0</v>
      </c>
      <c r="CB41" s="17">
        <f t="shared" si="525"/>
        <v>0</v>
      </c>
      <c r="CC41" s="17">
        <f t="shared" si="525"/>
        <v>0</v>
      </c>
      <c r="CD41" s="17">
        <f t="shared" si="525"/>
        <v>0</v>
      </c>
      <c r="CE41" s="319">
        <f t="shared" ref="CE41" si="526">SUM(BS41:CD41)</f>
        <v>0</v>
      </c>
      <c r="CF41" s="17">
        <f t="shared" ref="CF41:CQ41" si="527">CF39+CF38</f>
        <v>0</v>
      </c>
      <c r="CG41" s="17">
        <f t="shared" si="527"/>
        <v>0</v>
      </c>
      <c r="CH41" s="17">
        <f t="shared" si="527"/>
        <v>0</v>
      </c>
      <c r="CI41" s="17">
        <f t="shared" si="527"/>
        <v>0</v>
      </c>
      <c r="CJ41" s="17">
        <f t="shared" si="527"/>
        <v>0</v>
      </c>
      <c r="CK41" s="17">
        <f t="shared" si="527"/>
        <v>0</v>
      </c>
      <c r="CL41" s="17">
        <f t="shared" si="527"/>
        <v>0</v>
      </c>
      <c r="CM41" s="17">
        <f t="shared" si="527"/>
        <v>0</v>
      </c>
      <c r="CN41" s="17">
        <f t="shared" si="527"/>
        <v>0</v>
      </c>
      <c r="CO41" s="17">
        <f t="shared" si="527"/>
        <v>0</v>
      </c>
      <c r="CP41" s="17">
        <f t="shared" si="527"/>
        <v>0</v>
      </c>
      <c r="CQ41" s="17">
        <f t="shared" si="527"/>
        <v>0</v>
      </c>
      <c r="CR41" s="319">
        <f t="shared" ref="CR41" si="528">SUM(CF41:CQ41)</f>
        <v>0</v>
      </c>
      <c r="CS41" s="17">
        <f t="shared" ref="CS41:DD41" si="529">CS39+CS38</f>
        <v>0</v>
      </c>
      <c r="CT41" s="17">
        <f t="shared" si="529"/>
        <v>0</v>
      </c>
      <c r="CU41" s="17">
        <f t="shared" si="529"/>
        <v>0</v>
      </c>
      <c r="CV41" s="17">
        <f t="shared" si="529"/>
        <v>0</v>
      </c>
      <c r="CW41" s="17">
        <f t="shared" si="529"/>
        <v>0</v>
      </c>
      <c r="CX41" s="17">
        <f t="shared" si="529"/>
        <v>0</v>
      </c>
      <c r="CY41" s="17">
        <f t="shared" si="529"/>
        <v>0</v>
      </c>
      <c r="CZ41" s="17">
        <f t="shared" si="529"/>
        <v>0</v>
      </c>
      <c r="DA41" s="17">
        <f t="shared" si="529"/>
        <v>0</v>
      </c>
      <c r="DB41" s="17">
        <f t="shared" si="529"/>
        <v>0</v>
      </c>
      <c r="DC41" s="17">
        <f t="shared" si="529"/>
        <v>0</v>
      </c>
      <c r="DD41" s="17">
        <f t="shared" si="529"/>
        <v>0</v>
      </c>
      <c r="DE41" s="319">
        <f t="shared" ref="DE41" si="530">SUM(CS41:DD41)</f>
        <v>0</v>
      </c>
      <c r="DF41" s="17">
        <f t="shared" ref="DF41:DQ41" si="531">DF39+DF38</f>
        <v>0</v>
      </c>
      <c r="DG41" s="17">
        <f t="shared" si="531"/>
        <v>0</v>
      </c>
      <c r="DH41" s="17">
        <f t="shared" si="531"/>
        <v>0</v>
      </c>
      <c r="DI41" s="17">
        <f t="shared" si="531"/>
        <v>0</v>
      </c>
      <c r="DJ41" s="17">
        <f t="shared" si="531"/>
        <v>0</v>
      </c>
      <c r="DK41" s="17">
        <f t="shared" si="531"/>
        <v>0</v>
      </c>
      <c r="DL41" s="17">
        <f t="shared" si="531"/>
        <v>0</v>
      </c>
      <c r="DM41" s="17">
        <f t="shared" si="531"/>
        <v>0</v>
      </c>
      <c r="DN41" s="17">
        <f t="shared" si="531"/>
        <v>0</v>
      </c>
      <c r="DO41" s="17">
        <f t="shared" si="531"/>
        <v>0</v>
      </c>
      <c r="DP41" s="17">
        <f t="shared" si="531"/>
        <v>0</v>
      </c>
      <c r="DQ41" s="17">
        <f t="shared" si="531"/>
        <v>0</v>
      </c>
      <c r="DR41" s="319">
        <f t="shared" ref="DR41" si="532">SUM(DF41:DQ41)</f>
        <v>0</v>
      </c>
      <c r="DS41" s="17">
        <f t="shared" ref="DS41:ED41" si="533">DS39+DS38</f>
        <v>0</v>
      </c>
      <c r="DT41" s="17">
        <f t="shared" si="533"/>
        <v>0</v>
      </c>
      <c r="DU41" s="17">
        <f t="shared" si="533"/>
        <v>0</v>
      </c>
      <c r="DV41" s="17">
        <f t="shared" si="533"/>
        <v>0</v>
      </c>
      <c r="DW41" s="17">
        <f t="shared" si="533"/>
        <v>0</v>
      </c>
      <c r="DX41" s="17">
        <f t="shared" si="533"/>
        <v>0</v>
      </c>
      <c r="DY41" s="17">
        <f t="shared" si="533"/>
        <v>0</v>
      </c>
      <c r="DZ41" s="17">
        <f t="shared" si="533"/>
        <v>0</v>
      </c>
      <c r="EA41" s="17">
        <f t="shared" si="533"/>
        <v>0</v>
      </c>
      <c r="EB41" s="17">
        <f t="shared" si="533"/>
        <v>0</v>
      </c>
      <c r="EC41" s="17">
        <f t="shared" si="533"/>
        <v>0</v>
      </c>
      <c r="ED41" s="17">
        <f t="shared" si="533"/>
        <v>0</v>
      </c>
      <c r="EE41" s="391">
        <f t="shared" ref="EE41" si="534">SUM(DS41:ED41)</f>
        <v>0</v>
      </c>
    </row>
    <row r="42" spans="1:135" x14ac:dyDescent="0.2">
      <c r="A42" s="13" t="s">
        <v>7</v>
      </c>
      <c r="B42" s="17" t="str">
        <f>'SPACELOG 8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27">
        <f>'SPACELOG 8 EMPRUNT 1'!E9</f>
        <v>46447</v>
      </c>
      <c r="D43" s="9" t="s">
        <v>325</v>
      </c>
      <c r="F43" s="17">
        <f t="shared" ref="F43:Q43" si="535">IFERROR(IF(EOMONTH(F$2,0)&gt;=EOMONTH($B$43,0),ROUND($B$45/12,0),0),0)</f>
        <v>0</v>
      </c>
      <c r="G43" s="17">
        <f t="shared" si="535"/>
        <v>0</v>
      </c>
      <c r="H43" s="17">
        <f t="shared" si="535"/>
        <v>0</v>
      </c>
      <c r="I43" s="17">
        <f t="shared" si="535"/>
        <v>0</v>
      </c>
      <c r="J43" s="17">
        <f t="shared" si="535"/>
        <v>0</v>
      </c>
      <c r="K43" s="17">
        <f t="shared" si="535"/>
        <v>0</v>
      </c>
      <c r="L43" s="17">
        <f t="shared" si="535"/>
        <v>0</v>
      </c>
      <c r="M43" s="17">
        <f t="shared" si="535"/>
        <v>0</v>
      </c>
      <c r="N43" s="17">
        <f t="shared" si="535"/>
        <v>0</v>
      </c>
      <c r="O43" s="17">
        <f t="shared" si="535"/>
        <v>0</v>
      </c>
      <c r="P43" s="17">
        <f t="shared" si="535"/>
        <v>0</v>
      </c>
      <c r="Q43" s="17">
        <f t="shared" si="535"/>
        <v>0</v>
      </c>
      <c r="R43" s="319">
        <f t="shared" ref="R43:R44" si="536">SUM(F43:Q43)</f>
        <v>0</v>
      </c>
      <c r="S43" s="17">
        <f t="shared" ref="S43:AD43" si="537">IFERROR(IF(EOMONTH(S$2,0)&gt;=EOMONTH($B$43,0),ROUND($B$45/12,0),0),0)</f>
        <v>0</v>
      </c>
      <c r="T43" s="17">
        <f t="shared" si="537"/>
        <v>0</v>
      </c>
      <c r="U43" s="17">
        <f t="shared" si="537"/>
        <v>0</v>
      </c>
      <c r="V43" s="17">
        <f t="shared" si="537"/>
        <v>0</v>
      </c>
      <c r="W43" s="17">
        <f t="shared" si="537"/>
        <v>0</v>
      </c>
      <c r="X43" s="17">
        <f t="shared" si="537"/>
        <v>0</v>
      </c>
      <c r="Y43" s="17">
        <f t="shared" si="537"/>
        <v>0</v>
      </c>
      <c r="Z43" s="17">
        <f t="shared" si="537"/>
        <v>0</v>
      </c>
      <c r="AA43" s="17">
        <f t="shared" si="537"/>
        <v>0</v>
      </c>
      <c r="AB43" s="17">
        <f t="shared" si="537"/>
        <v>0</v>
      </c>
      <c r="AC43" s="17">
        <f t="shared" si="537"/>
        <v>0</v>
      </c>
      <c r="AD43" s="17">
        <f t="shared" si="537"/>
        <v>0</v>
      </c>
      <c r="AE43" s="319">
        <f t="shared" ref="AE43:AE46" si="538">SUM(S43:AD43)</f>
        <v>0</v>
      </c>
      <c r="AF43" s="17">
        <f t="shared" ref="AF43:AQ43" si="539">IFERROR(IF(EOMONTH(AF$2,0)&gt;=EOMONTH($B$43,0),ROUND($B$45/12,0),0),0)</f>
        <v>0</v>
      </c>
      <c r="AG43" s="17">
        <f t="shared" si="539"/>
        <v>0</v>
      </c>
      <c r="AH43" s="17">
        <f t="shared" si="539"/>
        <v>0</v>
      </c>
      <c r="AI43" s="17">
        <f t="shared" si="539"/>
        <v>0</v>
      </c>
      <c r="AJ43" s="17">
        <f t="shared" si="539"/>
        <v>0</v>
      </c>
      <c r="AK43" s="17">
        <f t="shared" si="539"/>
        <v>0</v>
      </c>
      <c r="AL43" s="17">
        <f t="shared" si="539"/>
        <v>0</v>
      </c>
      <c r="AM43" s="17">
        <f t="shared" si="539"/>
        <v>0</v>
      </c>
      <c r="AN43" s="17">
        <f t="shared" si="539"/>
        <v>0</v>
      </c>
      <c r="AO43" s="17">
        <f t="shared" si="539"/>
        <v>0</v>
      </c>
      <c r="AP43" s="17">
        <f t="shared" si="539"/>
        <v>0</v>
      </c>
      <c r="AQ43" s="17">
        <f t="shared" si="539"/>
        <v>0</v>
      </c>
      <c r="AR43" s="319">
        <f t="shared" ref="AR43:AR46" si="540">SUM(AF43:AQ43)</f>
        <v>0</v>
      </c>
      <c r="AS43" s="17">
        <f t="shared" ref="AS43:BD43" si="541">IFERROR(IF(EOMONTH(AS$2,0)&gt;=EOMONTH($B$43,0),ROUND($B$45/12,0),0),0)</f>
        <v>0</v>
      </c>
      <c r="AT43" s="17">
        <f t="shared" si="541"/>
        <v>0</v>
      </c>
      <c r="AU43" s="17">
        <f t="shared" si="541"/>
        <v>0</v>
      </c>
      <c r="AV43" s="17">
        <f t="shared" si="541"/>
        <v>0</v>
      </c>
      <c r="AW43" s="17">
        <f t="shared" si="541"/>
        <v>0</v>
      </c>
      <c r="AX43" s="17">
        <f t="shared" si="541"/>
        <v>0</v>
      </c>
      <c r="AY43" s="17">
        <f t="shared" si="541"/>
        <v>0</v>
      </c>
      <c r="AZ43" s="17">
        <f t="shared" si="541"/>
        <v>0</v>
      </c>
      <c r="BA43" s="17">
        <f t="shared" si="541"/>
        <v>0</v>
      </c>
      <c r="BB43" s="17">
        <f t="shared" si="541"/>
        <v>0</v>
      </c>
      <c r="BC43" s="17">
        <f t="shared" si="541"/>
        <v>0</v>
      </c>
      <c r="BD43" s="17">
        <f t="shared" si="541"/>
        <v>0</v>
      </c>
      <c r="BE43" s="319">
        <f t="shared" ref="BE43:BE46" si="542">SUM(AS43:BD43)</f>
        <v>0</v>
      </c>
      <c r="BF43" s="17">
        <f t="shared" ref="BF43:BQ43" si="543">IFERROR(IF(EOMONTH(BF$2,0)&gt;=EOMONTH($B$43,0),ROUND($B$45/12,0),0),0)</f>
        <v>0</v>
      </c>
      <c r="BG43" s="17">
        <f t="shared" si="543"/>
        <v>0</v>
      </c>
      <c r="BH43" s="17">
        <f t="shared" si="543"/>
        <v>0</v>
      </c>
      <c r="BI43" s="17">
        <f t="shared" si="543"/>
        <v>0</v>
      </c>
      <c r="BJ43" s="17">
        <f t="shared" si="543"/>
        <v>0</v>
      </c>
      <c r="BK43" s="17">
        <f t="shared" si="543"/>
        <v>0</v>
      </c>
      <c r="BL43" s="17">
        <f t="shared" si="543"/>
        <v>0</v>
      </c>
      <c r="BM43" s="17">
        <f t="shared" si="543"/>
        <v>0</v>
      </c>
      <c r="BN43" s="17">
        <f t="shared" si="543"/>
        <v>0</v>
      </c>
      <c r="BO43" s="17">
        <f t="shared" si="543"/>
        <v>0</v>
      </c>
      <c r="BP43" s="17">
        <f t="shared" si="543"/>
        <v>0</v>
      </c>
      <c r="BQ43" s="17">
        <f t="shared" si="543"/>
        <v>0</v>
      </c>
      <c r="BR43" s="319">
        <f t="shared" ref="BR43:BR46" si="544">SUM(BF43:BQ43)</f>
        <v>0</v>
      </c>
      <c r="BS43" s="17">
        <f t="shared" ref="BS43:CD43" si="545">IFERROR(IF(EOMONTH(BS$2,0)&gt;=EOMONTH($B$43,0),ROUND($B$45/12,0),0),0)</f>
        <v>0</v>
      </c>
      <c r="BT43" s="17">
        <f t="shared" si="545"/>
        <v>0</v>
      </c>
      <c r="BU43" s="17">
        <f t="shared" si="545"/>
        <v>0</v>
      </c>
      <c r="BV43" s="17">
        <f t="shared" si="545"/>
        <v>0</v>
      </c>
      <c r="BW43" s="17">
        <f t="shared" si="545"/>
        <v>0</v>
      </c>
      <c r="BX43" s="17">
        <f t="shared" si="545"/>
        <v>0</v>
      </c>
      <c r="BY43" s="17">
        <f t="shared" si="545"/>
        <v>0</v>
      </c>
      <c r="BZ43" s="17">
        <f t="shared" si="545"/>
        <v>0</v>
      </c>
      <c r="CA43" s="17">
        <f t="shared" si="545"/>
        <v>0</v>
      </c>
      <c r="CB43" s="17">
        <f t="shared" si="545"/>
        <v>0</v>
      </c>
      <c r="CC43" s="17">
        <f t="shared" si="545"/>
        <v>0</v>
      </c>
      <c r="CD43" s="17">
        <f t="shared" si="545"/>
        <v>0</v>
      </c>
      <c r="CE43" s="319">
        <f t="shared" ref="CE43:CE46" si="546">SUM(BS43:CD43)</f>
        <v>0</v>
      </c>
      <c r="CF43" s="17">
        <f t="shared" ref="CF43:CQ43" si="547">IFERROR(IF(EOMONTH(CF$2,0)&gt;=EOMONTH($B$43,0),ROUND($B$45/12,0),0),0)</f>
        <v>0</v>
      </c>
      <c r="CG43" s="17">
        <f t="shared" si="547"/>
        <v>0</v>
      </c>
      <c r="CH43" s="17">
        <f t="shared" si="547"/>
        <v>0</v>
      </c>
      <c r="CI43" s="17">
        <f t="shared" si="547"/>
        <v>0</v>
      </c>
      <c r="CJ43" s="17">
        <f t="shared" si="547"/>
        <v>0</v>
      </c>
      <c r="CK43" s="17">
        <f t="shared" si="547"/>
        <v>0</v>
      </c>
      <c r="CL43" s="17">
        <f t="shared" si="547"/>
        <v>0</v>
      </c>
      <c r="CM43" s="17">
        <f t="shared" si="547"/>
        <v>0</v>
      </c>
      <c r="CN43" s="17">
        <f t="shared" si="547"/>
        <v>0</v>
      </c>
      <c r="CO43" s="17">
        <f t="shared" si="547"/>
        <v>0</v>
      </c>
      <c r="CP43" s="17">
        <f t="shared" si="547"/>
        <v>0</v>
      </c>
      <c r="CQ43" s="17">
        <f t="shared" si="547"/>
        <v>0</v>
      </c>
      <c r="CR43" s="319">
        <f t="shared" ref="CR43:CR46" si="548">SUM(CF43:CQ43)</f>
        <v>0</v>
      </c>
      <c r="CS43" s="17">
        <f t="shared" ref="CS43:DD43" si="549">IFERROR(IF(EOMONTH(CS$2,0)&gt;=EOMONTH($B$43,0),ROUND($B$45/12,0),0),0)</f>
        <v>0</v>
      </c>
      <c r="CT43" s="17">
        <f t="shared" si="549"/>
        <v>0</v>
      </c>
      <c r="CU43" s="17">
        <f t="shared" si="549"/>
        <v>0</v>
      </c>
      <c r="CV43" s="17">
        <f t="shared" si="549"/>
        <v>0</v>
      </c>
      <c r="CW43" s="17">
        <f t="shared" si="549"/>
        <v>0</v>
      </c>
      <c r="CX43" s="17">
        <f t="shared" si="549"/>
        <v>0</v>
      </c>
      <c r="CY43" s="17">
        <f t="shared" si="549"/>
        <v>0</v>
      </c>
      <c r="CZ43" s="17">
        <f t="shared" si="549"/>
        <v>0</v>
      </c>
      <c r="DA43" s="17">
        <f t="shared" si="549"/>
        <v>0</v>
      </c>
      <c r="DB43" s="17">
        <f t="shared" si="549"/>
        <v>0</v>
      </c>
      <c r="DC43" s="17">
        <f t="shared" si="549"/>
        <v>0</v>
      </c>
      <c r="DD43" s="17">
        <f t="shared" si="549"/>
        <v>0</v>
      </c>
      <c r="DE43" s="319">
        <f t="shared" ref="DE43:DE46" si="550">SUM(CS43:DD43)</f>
        <v>0</v>
      </c>
      <c r="DF43" s="17">
        <f t="shared" ref="DF43:DQ43" si="551">IFERROR(IF(EOMONTH(DF$2,0)&gt;=EOMONTH($B$43,0),ROUND($B$45/12,0),0),0)</f>
        <v>0</v>
      </c>
      <c r="DG43" s="17">
        <f t="shared" si="551"/>
        <v>0</v>
      </c>
      <c r="DH43" s="17">
        <f t="shared" si="551"/>
        <v>0</v>
      </c>
      <c r="DI43" s="17">
        <f t="shared" si="551"/>
        <v>0</v>
      </c>
      <c r="DJ43" s="17">
        <f t="shared" si="551"/>
        <v>0</v>
      </c>
      <c r="DK43" s="17">
        <f t="shared" si="551"/>
        <v>0</v>
      </c>
      <c r="DL43" s="17">
        <f t="shared" si="551"/>
        <v>0</v>
      </c>
      <c r="DM43" s="17">
        <f t="shared" si="551"/>
        <v>0</v>
      </c>
      <c r="DN43" s="17">
        <f t="shared" si="551"/>
        <v>0</v>
      </c>
      <c r="DO43" s="17">
        <f t="shared" si="551"/>
        <v>0</v>
      </c>
      <c r="DP43" s="17">
        <f t="shared" si="551"/>
        <v>0</v>
      </c>
      <c r="DQ43" s="17">
        <f t="shared" si="551"/>
        <v>0</v>
      </c>
      <c r="DR43" s="319">
        <f t="shared" ref="DR43:DR46" si="552">SUM(DF43:DQ43)</f>
        <v>0</v>
      </c>
      <c r="DS43" s="17">
        <f t="shared" ref="DS43:ED43" si="553">IFERROR(IF(EOMONTH(DS$2,0)&gt;=EOMONTH($B$43,0),ROUND($B$45/12,0),0),0)</f>
        <v>0</v>
      </c>
      <c r="DT43" s="17">
        <f t="shared" si="553"/>
        <v>0</v>
      </c>
      <c r="DU43" s="17">
        <f t="shared" si="553"/>
        <v>0</v>
      </c>
      <c r="DV43" s="17">
        <f t="shared" si="553"/>
        <v>0</v>
      </c>
      <c r="DW43" s="17">
        <f t="shared" si="553"/>
        <v>0</v>
      </c>
      <c r="DX43" s="17">
        <f t="shared" si="553"/>
        <v>0</v>
      </c>
      <c r="DY43" s="17">
        <f t="shared" si="553"/>
        <v>0</v>
      </c>
      <c r="DZ43" s="17">
        <f t="shared" si="553"/>
        <v>0</v>
      </c>
      <c r="EA43" s="17">
        <f t="shared" si="553"/>
        <v>0</v>
      </c>
      <c r="EB43" s="17">
        <f t="shared" si="553"/>
        <v>0</v>
      </c>
      <c r="EC43" s="17">
        <f t="shared" si="553"/>
        <v>0</v>
      </c>
      <c r="ED43" s="17">
        <f t="shared" si="553"/>
        <v>0</v>
      </c>
      <c r="EE43" s="319">
        <f t="shared" ref="EE43:EE46" si="554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555">IFERROR(IF(EOMONTH(F$2,0)&gt;=EOMONTH($B$52,0),ROUND($B$54/12,0),0),0)</f>
        <v>0</v>
      </c>
      <c r="G44" s="17">
        <f t="shared" si="555"/>
        <v>0</v>
      </c>
      <c r="H44" s="17">
        <f t="shared" si="555"/>
        <v>0</v>
      </c>
      <c r="I44" s="17">
        <f t="shared" si="555"/>
        <v>0</v>
      </c>
      <c r="J44" s="17">
        <f t="shared" si="555"/>
        <v>0</v>
      </c>
      <c r="K44" s="17">
        <f t="shared" si="555"/>
        <v>0</v>
      </c>
      <c r="L44" s="17">
        <f t="shared" si="555"/>
        <v>0</v>
      </c>
      <c r="M44" s="17">
        <f t="shared" si="555"/>
        <v>0</v>
      </c>
      <c r="N44" s="17">
        <f t="shared" si="555"/>
        <v>0</v>
      </c>
      <c r="O44" s="17">
        <f t="shared" si="555"/>
        <v>0</v>
      </c>
      <c r="P44" s="17">
        <f t="shared" si="555"/>
        <v>0</v>
      </c>
      <c r="Q44" s="17">
        <f t="shared" si="555"/>
        <v>0</v>
      </c>
      <c r="R44" s="319">
        <f t="shared" si="536"/>
        <v>0</v>
      </c>
      <c r="S44" s="17">
        <f t="shared" ref="S44:AD44" si="556">IFERROR(IF(EOMONTH(S$2,0)&gt;=EOMONTH($B$52,0),ROUND($B$54/12,0),0),0)</f>
        <v>0</v>
      </c>
      <c r="T44" s="17">
        <f t="shared" si="556"/>
        <v>0</v>
      </c>
      <c r="U44" s="17">
        <f t="shared" si="556"/>
        <v>0</v>
      </c>
      <c r="V44" s="17">
        <f t="shared" si="556"/>
        <v>0</v>
      </c>
      <c r="W44" s="17">
        <f t="shared" si="556"/>
        <v>0</v>
      </c>
      <c r="X44" s="17">
        <f t="shared" si="556"/>
        <v>0</v>
      </c>
      <c r="Y44" s="17">
        <f t="shared" si="556"/>
        <v>0</v>
      </c>
      <c r="Z44" s="17">
        <f t="shared" si="556"/>
        <v>0</v>
      </c>
      <c r="AA44" s="17">
        <f t="shared" si="556"/>
        <v>0</v>
      </c>
      <c r="AB44" s="17">
        <f t="shared" si="556"/>
        <v>0</v>
      </c>
      <c r="AC44" s="17">
        <f t="shared" si="556"/>
        <v>0</v>
      </c>
      <c r="AD44" s="17">
        <f t="shared" si="556"/>
        <v>0</v>
      </c>
      <c r="AE44" s="319">
        <f t="shared" si="538"/>
        <v>0</v>
      </c>
      <c r="AF44" s="17">
        <f t="shared" ref="AF44:AQ44" si="557">IFERROR(IF(EOMONTH(AF$2,0)&gt;=EOMONTH($B$52,0),ROUND($B$54/12,0),0),0)</f>
        <v>0</v>
      </c>
      <c r="AG44" s="17">
        <f t="shared" si="557"/>
        <v>0</v>
      </c>
      <c r="AH44" s="17">
        <f t="shared" si="557"/>
        <v>0</v>
      </c>
      <c r="AI44" s="17">
        <f t="shared" si="557"/>
        <v>0</v>
      </c>
      <c r="AJ44" s="17">
        <f t="shared" si="557"/>
        <v>0</v>
      </c>
      <c r="AK44" s="17">
        <f t="shared" si="557"/>
        <v>0</v>
      </c>
      <c r="AL44" s="17">
        <f t="shared" si="557"/>
        <v>0</v>
      </c>
      <c r="AM44" s="17">
        <f t="shared" si="557"/>
        <v>0</v>
      </c>
      <c r="AN44" s="17">
        <f t="shared" si="557"/>
        <v>0</v>
      </c>
      <c r="AO44" s="17">
        <f t="shared" si="557"/>
        <v>0</v>
      </c>
      <c r="AP44" s="17">
        <f t="shared" si="557"/>
        <v>0</v>
      </c>
      <c r="AQ44" s="17">
        <f t="shared" si="557"/>
        <v>0</v>
      </c>
      <c r="AR44" s="319">
        <f t="shared" si="540"/>
        <v>0</v>
      </c>
      <c r="AS44" s="17">
        <f t="shared" ref="AS44:BD44" si="558">IFERROR(IF(EOMONTH(AS$2,0)&gt;=EOMONTH($B$52,0),ROUND($B$54/12,0),0),0)</f>
        <v>0</v>
      </c>
      <c r="AT44" s="17">
        <f t="shared" si="558"/>
        <v>0</v>
      </c>
      <c r="AU44" s="17">
        <f t="shared" si="558"/>
        <v>0</v>
      </c>
      <c r="AV44" s="17">
        <f t="shared" si="558"/>
        <v>0</v>
      </c>
      <c r="AW44" s="17">
        <f t="shared" si="558"/>
        <v>0</v>
      </c>
      <c r="AX44" s="17">
        <f t="shared" si="558"/>
        <v>0</v>
      </c>
      <c r="AY44" s="17">
        <f t="shared" si="558"/>
        <v>0</v>
      </c>
      <c r="AZ44" s="17">
        <f t="shared" si="558"/>
        <v>0</v>
      </c>
      <c r="BA44" s="17">
        <f t="shared" si="558"/>
        <v>0</v>
      </c>
      <c r="BB44" s="17">
        <f t="shared" si="558"/>
        <v>0</v>
      </c>
      <c r="BC44" s="17">
        <f t="shared" si="558"/>
        <v>0</v>
      </c>
      <c r="BD44" s="17">
        <f t="shared" si="558"/>
        <v>0</v>
      </c>
      <c r="BE44" s="319">
        <f t="shared" si="542"/>
        <v>0</v>
      </c>
      <c r="BF44" s="17">
        <f t="shared" ref="BF44:BQ44" si="559">IFERROR(IF(EOMONTH(BF$2,0)&gt;=EOMONTH($B$52,0),ROUND($B$54/12,0),0),0)</f>
        <v>0</v>
      </c>
      <c r="BG44" s="17">
        <f t="shared" si="559"/>
        <v>0</v>
      </c>
      <c r="BH44" s="17">
        <f t="shared" si="559"/>
        <v>0</v>
      </c>
      <c r="BI44" s="17">
        <f t="shared" si="559"/>
        <v>0</v>
      </c>
      <c r="BJ44" s="17">
        <f t="shared" si="559"/>
        <v>0</v>
      </c>
      <c r="BK44" s="17">
        <f t="shared" si="559"/>
        <v>0</v>
      </c>
      <c r="BL44" s="17">
        <f t="shared" si="559"/>
        <v>0</v>
      </c>
      <c r="BM44" s="17">
        <f t="shared" si="559"/>
        <v>0</v>
      </c>
      <c r="BN44" s="17">
        <f t="shared" si="559"/>
        <v>0</v>
      </c>
      <c r="BO44" s="17">
        <f t="shared" si="559"/>
        <v>0</v>
      </c>
      <c r="BP44" s="17">
        <f t="shared" si="559"/>
        <v>0</v>
      </c>
      <c r="BQ44" s="17">
        <f t="shared" si="559"/>
        <v>0</v>
      </c>
      <c r="BR44" s="319">
        <f t="shared" si="544"/>
        <v>0</v>
      </c>
      <c r="BS44" s="17">
        <f t="shared" ref="BS44:CD44" si="560">IFERROR(IF(EOMONTH(BS$2,0)&gt;=EOMONTH($B$52,0),ROUND($B$54/12,0),0),0)</f>
        <v>0</v>
      </c>
      <c r="BT44" s="17">
        <f t="shared" si="560"/>
        <v>0</v>
      </c>
      <c r="BU44" s="17">
        <f t="shared" si="560"/>
        <v>0</v>
      </c>
      <c r="BV44" s="17">
        <f t="shared" si="560"/>
        <v>0</v>
      </c>
      <c r="BW44" s="17">
        <f t="shared" si="560"/>
        <v>0</v>
      </c>
      <c r="BX44" s="17">
        <f t="shared" si="560"/>
        <v>0</v>
      </c>
      <c r="BY44" s="17">
        <f t="shared" si="560"/>
        <v>0</v>
      </c>
      <c r="BZ44" s="17">
        <f t="shared" si="560"/>
        <v>0</v>
      </c>
      <c r="CA44" s="17">
        <f t="shared" si="560"/>
        <v>0</v>
      </c>
      <c r="CB44" s="17">
        <f t="shared" si="560"/>
        <v>0</v>
      </c>
      <c r="CC44" s="17">
        <f t="shared" si="560"/>
        <v>0</v>
      </c>
      <c r="CD44" s="17">
        <f t="shared" si="560"/>
        <v>0</v>
      </c>
      <c r="CE44" s="319">
        <f t="shared" si="546"/>
        <v>0</v>
      </c>
      <c r="CF44" s="17">
        <f t="shared" ref="CF44:CQ44" si="561">IFERROR(IF(EOMONTH(CF$2,0)&gt;=EOMONTH($B$52,0),ROUND($B$54/12,0),0),0)</f>
        <v>0</v>
      </c>
      <c r="CG44" s="17">
        <f t="shared" si="561"/>
        <v>0</v>
      </c>
      <c r="CH44" s="17">
        <f t="shared" si="561"/>
        <v>0</v>
      </c>
      <c r="CI44" s="17">
        <f t="shared" si="561"/>
        <v>0</v>
      </c>
      <c r="CJ44" s="17">
        <f t="shared" si="561"/>
        <v>0</v>
      </c>
      <c r="CK44" s="17">
        <f t="shared" si="561"/>
        <v>0</v>
      </c>
      <c r="CL44" s="17">
        <f t="shared" si="561"/>
        <v>0</v>
      </c>
      <c r="CM44" s="17">
        <f t="shared" si="561"/>
        <v>0</v>
      </c>
      <c r="CN44" s="17">
        <f t="shared" si="561"/>
        <v>0</v>
      </c>
      <c r="CO44" s="17">
        <f t="shared" si="561"/>
        <v>0</v>
      </c>
      <c r="CP44" s="17">
        <f t="shared" si="561"/>
        <v>0</v>
      </c>
      <c r="CQ44" s="17">
        <f t="shared" si="561"/>
        <v>0</v>
      </c>
      <c r="CR44" s="319">
        <f t="shared" si="548"/>
        <v>0</v>
      </c>
      <c r="CS44" s="17">
        <f t="shared" ref="CS44:DD44" si="562">IFERROR(IF(EOMONTH(CS$2,0)&gt;=EOMONTH($B$52,0),ROUND($B$54/12,0),0),0)</f>
        <v>0</v>
      </c>
      <c r="CT44" s="17">
        <f t="shared" si="562"/>
        <v>0</v>
      </c>
      <c r="CU44" s="17">
        <f t="shared" si="562"/>
        <v>0</v>
      </c>
      <c r="CV44" s="17">
        <f t="shared" si="562"/>
        <v>0</v>
      </c>
      <c r="CW44" s="17">
        <f t="shared" si="562"/>
        <v>0</v>
      </c>
      <c r="CX44" s="17">
        <f t="shared" si="562"/>
        <v>0</v>
      </c>
      <c r="CY44" s="17">
        <f t="shared" si="562"/>
        <v>0</v>
      </c>
      <c r="CZ44" s="17">
        <f t="shared" si="562"/>
        <v>0</v>
      </c>
      <c r="DA44" s="17">
        <f t="shared" si="562"/>
        <v>0</v>
      </c>
      <c r="DB44" s="17">
        <f t="shared" si="562"/>
        <v>0</v>
      </c>
      <c r="DC44" s="17">
        <f t="shared" si="562"/>
        <v>0</v>
      </c>
      <c r="DD44" s="17">
        <f t="shared" si="562"/>
        <v>0</v>
      </c>
      <c r="DE44" s="319">
        <f t="shared" si="550"/>
        <v>0</v>
      </c>
      <c r="DF44" s="17">
        <f t="shared" ref="DF44:DQ44" si="563">IFERROR(IF(EOMONTH(DF$2,0)&gt;=EOMONTH($B$52,0),ROUND($B$54/12,0),0),0)</f>
        <v>0</v>
      </c>
      <c r="DG44" s="17">
        <f t="shared" si="563"/>
        <v>0</v>
      </c>
      <c r="DH44" s="17">
        <f t="shared" si="563"/>
        <v>0</v>
      </c>
      <c r="DI44" s="17">
        <f t="shared" si="563"/>
        <v>0</v>
      </c>
      <c r="DJ44" s="17">
        <f t="shared" si="563"/>
        <v>0</v>
      </c>
      <c r="DK44" s="17">
        <f t="shared" si="563"/>
        <v>0</v>
      </c>
      <c r="DL44" s="17">
        <f t="shared" si="563"/>
        <v>0</v>
      </c>
      <c r="DM44" s="17">
        <f t="shared" si="563"/>
        <v>0</v>
      </c>
      <c r="DN44" s="17">
        <f t="shared" si="563"/>
        <v>0</v>
      </c>
      <c r="DO44" s="17">
        <f t="shared" si="563"/>
        <v>0</v>
      </c>
      <c r="DP44" s="17">
        <f t="shared" si="563"/>
        <v>0</v>
      </c>
      <c r="DQ44" s="17">
        <f t="shared" si="563"/>
        <v>0</v>
      </c>
      <c r="DR44" s="319">
        <f t="shared" si="552"/>
        <v>0</v>
      </c>
      <c r="DS44" s="17">
        <f t="shared" ref="DS44:ED44" si="564">IFERROR(IF(EOMONTH(DS$2,0)&gt;=EOMONTH($B$52,0),ROUND($B$54/12,0),0),0)</f>
        <v>0</v>
      </c>
      <c r="DT44" s="17">
        <f t="shared" si="564"/>
        <v>0</v>
      </c>
      <c r="DU44" s="17">
        <f t="shared" si="564"/>
        <v>0</v>
      </c>
      <c r="DV44" s="17">
        <f t="shared" si="564"/>
        <v>0</v>
      </c>
      <c r="DW44" s="17">
        <f t="shared" si="564"/>
        <v>0</v>
      </c>
      <c r="DX44" s="17">
        <f t="shared" si="564"/>
        <v>0</v>
      </c>
      <c r="DY44" s="17">
        <f t="shared" si="564"/>
        <v>0</v>
      </c>
      <c r="DZ44" s="17">
        <f t="shared" si="564"/>
        <v>0</v>
      </c>
      <c r="EA44" s="17">
        <f t="shared" si="564"/>
        <v>0</v>
      </c>
      <c r="EB44" s="17">
        <f t="shared" si="564"/>
        <v>0</v>
      </c>
      <c r="EC44" s="17">
        <f t="shared" si="564"/>
        <v>0</v>
      </c>
      <c r="ED44" s="17">
        <f t="shared" si="564"/>
        <v>0</v>
      </c>
      <c r="EE44" s="319">
        <f t="shared" si="554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565">IFERROR(IF(EOMONTH(F$2,0)&gt;=EOMONTH($B$61,0),ROUND($B$63/12,0),0),0)</f>
        <v>0</v>
      </c>
      <c r="G45" s="17">
        <f t="shared" si="565"/>
        <v>0</v>
      </c>
      <c r="H45" s="17">
        <f t="shared" si="565"/>
        <v>0</v>
      </c>
      <c r="I45" s="17">
        <f t="shared" si="565"/>
        <v>0</v>
      </c>
      <c r="J45" s="17">
        <f t="shared" si="565"/>
        <v>0</v>
      </c>
      <c r="K45" s="17">
        <f t="shared" si="565"/>
        <v>0</v>
      </c>
      <c r="L45" s="17">
        <f t="shared" si="565"/>
        <v>0</v>
      </c>
      <c r="M45" s="17">
        <f t="shared" si="565"/>
        <v>0</v>
      </c>
      <c r="N45" s="17">
        <f t="shared" si="565"/>
        <v>0</v>
      </c>
      <c r="O45" s="17">
        <f t="shared" si="565"/>
        <v>0</v>
      </c>
      <c r="P45" s="17">
        <f t="shared" si="565"/>
        <v>0</v>
      </c>
      <c r="Q45" s="17">
        <f t="shared" si="565"/>
        <v>0</v>
      </c>
      <c r="R45" s="319">
        <f t="shared" ref="R45" si="566">SUM(F45:Q45)</f>
        <v>0</v>
      </c>
      <c r="S45" s="17">
        <f t="shared" ref="S45:AD45" si="567">IFERROR(IF(EOMONTH(S$2,0)&gt;=EOMONTH($B$61,0),ROUND($B$63/12,0),0),0)</f>
        <v>0</v>
      </c>
      <c r="T45" s="17">
        <f t="shared" si="567"/>
        <v>0</v>
      </c>
      <c r="U45" s="17">
        <f t="shared" si="567"/>
        <v>0</v>
      </c>
      <c r="V45" s="17">
        <f t="shared" si="567"/>
        <v>0</v>
      </c>
      <c r="W45" s="17">
        <f t="shared" si="567"/>
        <v>0</v>
      </c>
      <c r="X45" s="17">
        <f t="shared" si="567"/>
        <v>0</v>
      </c>
      <c r="Y45" s="17">
        <f t="shared" si="567"/>
        <v>0</v>
      </c>
      <c r="Z45" s="17">
        <f t="shared" si="567"/>
        <v>0</v>
      </c>
      <c r="AA45" s="17">
        <f t="shared" si="567"/>
        <v>0</v>
      </c>
      <c r="AB45" s="17">
        <f t="shared" si="567"/>
        <v>0</v>
      </c>
      <c r="AC45" s="17">
        <f t="shared" si="567"/>
        <v>0</v>
      </c>
      <c r="AD45" s="17">
        <f t="shared" si="567"/>
        <v>0</v>
      </c>
      <c r="AE45" s="319">
        <f t="shared" si="538"/>
        <v>0</v>
      </c>
      <c r="AF45" s="17">
        <f t="shared" ref="AF45:AQ45" si="568">IFERROR(IF(EOMONTH(AF$2,0)&gt;=EOMONTH($B$61,0),ROUND($B$63/12,0),0),0)</f>
        <v>0</v>
      </c>
      <c r="AG45" s="17">
        <f t="shared" si="568"/>
        <v>0</v>
      </c>
      <c r="AH45" s="17">
        <f t="shared" si="568"/>
        <v>0</v>
      </c>
      <c r="AI45" s="17">
        <f t="shared" si="568"/>
        <v>0</v>
      </c>
      <c r="AJ45" s="17">
        <f t="shared" si="568"/>
        <v>0</v>
      </c>
      <c r="AK45" s="17">
        <f t="shared" si="568"/>
        <v>0</v>
      </c>
      <c r="AL45" s="17">
        <f t="shared" si="568"/>
        <v>0</v>
      </c>
      <c r="AM45" s="17">
        <f t="shared" si="568"/>
        <v>0</v>
      </c>
      <c r="AN45" s="17">
        <f t="shared" si="568"/>
        <v>0</v>
      </c>
      <c r="AO45" s="17">
        <f t="shared" si="568"/>
        <v>0</v>
      </c>
      <c r="AP45" s="17">
        <f t="shared" si="568"/>
        <v>0</v>
      </c>
      <c r="AQ45" s="17">
        <f t="shared" si="568"/>
        <v>0</v>
      </c>
      <c r="AR45" s="319">
        <f t="shared" si="540"/>
        <v>0</v>
      </c>
      <c r="AS45" s="17">
        <f t="shared" ref="AS45:BD45" si="569">IFERROR(IF(EOMONTH(AS$2,0)&gt;=EOMONTH($B$61,0),ROUND($B$63/12,0),0),0)</f>
        <v>0</v>
      </c>
      <c r="AT45" s="17">
        <f t="shared" si="569"/>
        <v>0</v>
      </c>
      <c r="AU45" s="17">
        <f t="shared" si="569"/>
        <v>0</v>
      </c>
      <c r="AV45" s="17">
        <f t="shared" si="569"/>
        <v>0</v>
      </c>
      <c r="AW45" s="17">
        <f t="shared" si="569"/>
        <v>0</v>
      </c>
      <c r="AX45" s="17">
        <f t="shared" si="569"/>
        <v>0</v>
      </c>
      <c r="AY45" s="17">
        <f t="shared" si="569"/>
        <v>0</v>
      </c>
      <c r="AZ45" s="17">
        <f t="shared" si="569"/>
        <v>0</v>
      </c>
      <c r="BA45" s="17">
        <f t="shared" si="569"/>
        <v>0</v>
      </c>
      <c r="BB45" s="17">
        <f t="shared" si="569"/>
        <v>0</v>
      </c>
      <c r="BC45" s="17">
        <f t="shared" si="569"/>
        <v>0</v>
      </c>
      <c r="BD45" s="17">
        <f t="shared" si="569"/>
        <v>0</v>
      </c>
      <c r="BE45" s="319">
        <f t="shared" si="542"/>
        <v>0</v>
      </c>
      <c r="BF45" s="17">
        <f t="shared" ref="BF45:BQ45" si="570">IFERROR(IF(EOMONTH(BF$2,0)&gt;=EOMONTH($B$61,0),ROUND($B$63/12,0),0),0)</f>
        <v>0</v>
      </c>
      <c r="BG45" s="17">
        <f t="shared" si="570"/>
        <v>0</v>
      </c>
      <c r="BH45" s="17">
        <f t="shared" si="570"/>
        <v>0</v>
      </c>
      <c r="BI45" s="17">
        <f t="shared" si="570"/>
        <v>0</v>
      </c>
      <c r="BJ45" s="17">
        <f t="shared" si="570"/>
        <v>0</v>
      </c>
      <c r="BK45" s="17">
        <f t="shared" si="570"/>
        <v>0</v>
      </c>
      <c r="BL45" s="17">
        <f t="shared" si="570"/>
        <v>0</v>
      </c>
      <c r="BM45" s="17">
        <f t="shared" si="570"/>
        <v>0</v>
      </c>
      <c r="BN45" s="17">
        <f t="shared" si="570"/>
        <v>0</v>
      </c>
      <c r="BO45" s="17">
        <f t="shared" si="570"/>
        <v>0</v>
      </c>
      <c r="BP45" s="17">
        <f t="shared" si="570"/>
        <v>0</v>
      </c>
      <c r="BQ45" s="17">
        <f t="shared" si="570"/>
        <v>0</v>
      </c>
      <c r="BR45" s="319">
        <f t="shared" si="544"/>
        <v>0</v>
      </c>
      <c r="BS45" s="17">
        <f t="shared" ref="BS45:CD45" si="571">IFERROR(IF(EOMONTH(BS$2,0)&gt;=EOMONTH($B$61,0),ROUND($B$63/12,0),0),0)</f>
        <v>0</v>
      </c>
      <c r="BT45" s="17">
        <f t="shared" si="571"/>
        <v>0</v>
      </c>
      <c r="BU45" s="17">
        <f t="shared" si="571"/>
        <v>0</v>
      </c>
      <c r="BV45" s="17">
        <f t="shared" si="571"/>
        <v>0</v>
      </c>
      <c r="BW45" s="17">
        <f t="shared" si="571"/>
        <v>0</v>
      </c>
      <c r="BX45" s="17">
        <f t="shared" si="571"/>
        <v>0</v>
      </c>
      <c r="BY45" s="17">
        <f t="shared" si="571"/>
        <v>0</v>
      </c>
      <c r="BZ45" s="17">
        <f t="shared" si="571"/>
        <v>0</v>
      </c>
      <c r="CA45" s="17">
        <f t="shared" si="571"/>
        <v>0</v>
      </c>
      <c r="CB45" s="17">
        <f t="shared" si="571"/>
        <v>0</v>
      </c>
      <c r="CC45" s="17">
        <f t="shared" si="571"/>
        <v>0</v>
      </c>
      <c r="CD45" s="17">
        <f t="shared" si="571"/>
        <v>0</v>
      </c>
      <c r="CE45" s="319">
        <f t="shared" si="546"/>
        <v>0</v>
      </c>
      <c r="CF45" s="17">
        <f t="shared" ref="CF45:CQ45" si="572">IFERROR(IF(EOMONTH(CF$2,0)&gt;=EOMONTH($B$61,0),ROUND($B$63/12,0),0),0)</f>
        <v>0</v>
      </c>
      <c r="CG45" s="17">
        <f t="shared" si="572"/>
        <v>0</v>
      </c>
      <c r="CH45" s="17">
        <f t="shared" si="572"/>
        <v>0</v>
      </c>
      <c r="CI45" s="17">
        <f t="shared" si="572"/>
        <v>0</v>
      </c>
      <c r="CJ45" s="17">
        <f t="shared" si="572"/>
        <v>0</v>
      </c>
      <c r="CK45" s="17">
        <f t="shared" si="572"/>
        <v>0</v>
      </c>
      <c r="CL45" s="17">
        <f t="shared" si="572"/>
        <v>0</v>
      </c>
      <c r="CM45" s="17">
        <f t="shared" si="572"/>
        <v>0</v>
      </c>
      <c r="CN45" s="17">
        <f t="shared" si="572"/>
        <v>0</v>
      </c>
      <c r="CO45" s="17">
        <f t="shared" si="572"/>
        <v>0</v>
      </c>
      <c r="CP45" s="17">
        <f t="shared" si="572"/>
        <v>0</v>
      </c>
      <c r="CQ45" s="17">
        <f t="shared" si="572"/>
        <v>0</v>
      </c>
      <c r="CR45" s="319">
        <f t="shared" si="548"/>
        <v>0</v>
      </c>
      <c r="CS45" s="17">
        <f t="shared" ref="CS45:DD45" si="573">IFERROR(IF(EOMONTH(CS$2,0)&gt;=EOMONTH($B$61,0),ROUND($B$63/12,0),0),0)</f>
        <v>0</v>
      </c>
      <c r="CT45" s="17">
        <f t="shared" si="573"/>
        <v>0</v>
      </c>
      <c r="CU45" s="17">
        <f t="shared" si="573"/>
        <v>0</v>
      </c>
      <c r="CV45" s="17">
        <f t="shared" si="573"/>
        <v>0</v>
      </c>
      <c r="CW45" s="17">
        <f t="shared" si="573"/>
        <v>0</v>
      </c>
      <c r="CX45" s="17">
        <f t="shared" si="573"/>
        <v>0</v>
      </c>
      <c r="CY45" s="17">
        <f t="shared" si="573"/>
        <v>0</v>
      </c>
      <c r="CZ45" s="17">
        <f t="shared" si="573"/>
        <v>0</v>
      </c>
      <c r="DA45" s="17">
        <f t="shared" si="573"/>
        <v>0</v>
      </c>
      <c r="DB45" s="17">
        <f t="shared" si="573"/>
        <v>0</v>
      </c>
      <c r="DC45" s="17">
        <f t="shared" si="573"/>
        <v>0</v>
      </c>
      <c r="DD45" s="17">
        <f t="shared" si="573"/>
        <v>0</v>
      </c>
      <c r="DE45" s="319">
        <f t="shared" si="550"/>
        <v>0</v>
      </c>
      <c r="DF45" s="17">
        <f t="shared" ref="DF45:DQ45" si="574">IFERROR(IF(EOMONTH(DF$2,0)&gt;=EOMONTH($B$61,0),ROUND($B$63/12,0),0),0)</f>
        <v>0</v>
      </c>
      <c r="DG45" s="17">
        <f t="shared" si="574"/>
        <v>0</v>
      </c>
      <c r="DH45" s="17">
        <f t="shared" si="574"/>
        <v>0</v>
      </c>
      <c r="DI45" s="17">
        <f t="shared" si="574"/>
        <v>0</v>
      </c>
      <c r="DJ45" s="17">
        <f t="shared" si="574"/>
        <v>0</v>
      </c>
      <c r="DK45" s="17">
        <f t="shared" si="574"/>
        <v>0</v>
      </c>
      <c r="DL45" s="17">
        <f t="shared" si="574"/>
        <v>0</v>
      </c>
      <c r="DM45" s="17">
        <f t="shared" si="574"/>
        <v>0</v>
      </c>
      <c r="DN45" s="17">
        <f t="shared" si="574"/>
        <v>0</v>
      </c>
      <c r="DO45" s="17">
        <f t="shared" si="574"/>
        <v>0</v>
      </c>
      <c r="DP45" s="17">
        <f t="shared" si="574"/>
        <v>0</v>
      </c>
      <c r="DQ45" s="17">
        <f t="shared" si="574"/>
        <v>0</v>
      </c>
      <c r="DR45" s="319">
        <f t="shared" si="552"/>
        <v>0</v>
      </c>
      <c r="DS45" s="17">
        <f t="shared" ref="DS45:ED45" si="575">IFERROR(IF(EOMONTH(DS$2,0)&gt;=EOMONTH($B$61,0),ROUND($B$63/12,0),0),0)</f>
        <v>0</v>
      </c>
      <c r="DT45" s="17">
        <f t="shared" si="575"/>
        <v>0</v>
      </c>
      <c r="DU45" s="17">
        <f t="shared" si="575"/>
        <v>0</v>
      </c>
      <c r="DV45" s="17">
        <f t="shared" si="575"/>
        <v>0</v>
      </c>
      <c r="DW45" s="17">
        <f t="shared" si="575"/>
        <v>0</v>
      </c>
      <c r="DX45" s="17">
        <f t="shared" si="575"/>
        <v>0</v>
      </c>
      <c r="DY45" s="17">
        <f t="shared" si="575"/>
        <v>0</v>
      </c>
      <c r="DZ45" s="17">
        <f t="shared" si="575"/>
        <v>0</v>
      </c>
      <c r="EA45" s="17">
        <f t="shared" si="575"/>
        <v>0</v>
      </c>
      <c r="EB45" s="17">
        <f t="shared" si="575"/>
        <v>0</v>
      </c>
      <c r="EC45" s="17">
        <f t="shared" si="575"/>
        <v>0</v>
      </c>
      <c r="ED45" s="17">
        <f t="shared" si="575"/>
        <v>0</v>
      </c>
      <c r="EE45" s="319">
        <f t="shared" si="554"/>
        <v>0</v>
      </c>
    </row>
    <row r="46" spans="1:135" x14ac:dyDescent="0.2">
      <c r="A46" s="31" t="s">
        <v>10</v>
      </c>
      <c r="D46" s="4" t="s">
        <v>47</v>
      </c>
      <c r="E46" s="43"/>
      <c r="F46" s="17">
        <f>F44+F43+F45</f>
        <v>0</v>
      </c>
      <c r="G46" s="17">
        <f t="shared" ref="G46:Q46" si="576">G44+G43+G45</f>
        <v>0</v>
      </c>
      <c r="H46" s="17">
        <f t="shared" si="576"/>
        <v>0</v>
      </c>
      <c r="I46" s="17">
        <f t="shared" si="576"/>
        <v>0</v>
      </c>
      <c r="J46" s="17">
        <f t="shared" si="576"/>
        <v>0</v>
      </c>
      <c r="K46" s="17">
        <f t="shared" si="576"/>
        <v>0</v>
      </c>
      <c r="L46" s="17">
        <f t="shared" si="576"/>
        <v>0</v>
      </c>
      <c r="M46" s="17">
        <f t="shared" si="576"/>
        <v>0</v>
      </c>
      <c r="N46" s="17">
        <f t="shared" si="576"/>
        <v>0</v>
      </c>
      <c r="O46" s="17">
        <f t="shared" si="576"/>
        <v>0</v>
      </c>
      <c r="P46" s="17">
        <f t="shared" si="576"/>
        <v>0</v>
      </c>
      <c r="Q46" s="17">
        <f t="shared" si="576"/>
        <v>0</v>
      </c>
      <c r="R46" s="319">
        <f t="shared" ref="R46" si="577">SUM(F46:Q46)</f>
        <v>0</v>
      </c>
      <c r="S46" s="17">
        <f>S44+S43+S45</f>
        <v>0</v>
      </c>
      <c r="T46" s="17">
        <f t="shared" ref="T46" si="578">T44+T43+T45</f>
        <v>0</v>
      </c>
      <c r="U46" s="17">
        <f t="shared" ref="U46" si="579">U44+U43+U45</f>
        <v>0</v>
      </c>
      <c r="V46" s="17">
        <f t="shared" ref="V46" si="580">V44+V43+V45</f>
        <v>0</v>
      </c>
      <c r="W46" s="17">
        <f t="shared" ref="W46" si="581">W44+W43+W45</f>
        <v>0</v>
      </c>
      <c r="X46" s="17">
        <f t="shared" ref="X46" si="582">X44+X43+X45</f>
        <v>0</v>
      </c>
      <c r="Y46" s="17">
        <f t="shared" ref="Y46" si="583">Y44+Y43+Y45</f>
        <v>0</v>
      </c>
      <c r="Z46" s="17">
        <f t="shared" ref="Z46" si="584">Z44+Z43+Z45</f>
        <v>0</v>
      </c>
      <c r="AA46" s="17">
        <f t="shared" ref="AA46" si="585">AA44+AA43+AA45</f>
        <v>0</v>
      </c>
      <c r="AB46" s="17">
        <f t="shared" ref="AB46" si="586">AB44+AB43+AB45</f>
        <v>0</v>
      </c>
      <c r="AC46" s="17">
        <f t="shared" ref="AC46" si="587">AC44+AC43+AC45</f>
        <v>0</v>
      </c>
      <c r="AD46" s="17">
        <f t="shared" ref="AD46" si="588">AD44+AD43+AD45</f>
        <v>0</v>
      </c>
      <c r="AE46" s="319">
        <f t="shared" si="538"/>
        <v>0</v>
      </c>
      <c r="AF46" s="17">
        <f>AF44+AF43+AF45</f>
        <v>0</v>
      </c>
      <c r="AG46" s="17">
        <f t="shared" ref="AG46" si="589">AG44+AG43+AG45</f>
        <v>0</v>
      </c>
      <c r="AH46" s="17">
        <f t="shared" ref="AH46" si="590">AH44+AH43+AH45</f>
        <v>0</v>
      </c>
      <c r="AI46" s="17">
        <f t="shared" ref="AI46" si="591">AI44+AI43+AI45</f>
        <v>0</v>
      </c>
      <c r="AJ46" s="17">
        <f t="shared" ref="AJ46" si="592">AJ44+AJ43+AJ45</f>
        <v>0</v>
      </c>
      <c r="AK46" s="17">
        <f t="shared" ref="AK46" si="593">AK44+AK43+AK45</f>
        <v>0</v>
      </c>
      <c r="AL46" s="17">
        <f t="shared" ref="AL46" si="594">AL44+AL43+AL45</f>
        <v>0</v>
      </c>
      <c r="AM46" s="17">
        <f t="shared" ref="AM46" si="595">AM44+AM43+AM45</f>
        <v>0</v>
      </c>
      <c r="AN46" s="17">
        <f t="shared" ref="AN46" si="596">AN44+AN43+AN45</f>
        <v>0</v>
      </c>
      <c r="AO46" s="17">
        <f t="shared" ref="AO46" si="597">AO44+AO43+AO45</f>
        <v>0</v>
      </c>
      <c r="AP46" s="17">
        <f t="shared" ref="AP46" si="598">AP44+AP43+AP45</f>
        <v>0</v>
      </c>
      <c r="AQ46" s="17">
        <f t="shared" ref="AQ46" si="599">AQ44+AQ43+AQ45</f>
        <v>0</v>
      </c>
      <c r="AR46" s="319">
        <f t="shared" si="540"/>
        <v>0</v>
      </c>
      <c r="AS46" s="17">
        <f>AS44+AS43+AS45</f>
        <v>0</v>
      </c>
      <c r="AT46" s="17">
        <f t="shared" ref="AT46" si="600">AT44+AT43+AT45</f>
        <v>0</v>
      </c>
      <c r="AU46" s="17">
        <f t="shared" ref="AU46" si="601">AU44+AU43+AU45</f>
        <v>0</v>
      </c>
      <c r="AV46" s="17">
        <f t="shared" ref="AV46" si="602">AV44+AV43+AV45</f>
        <v>0</v>
      </c>
      <c r="AW46" s="17">
        <f t="shared" ref="AW46" si="603">AW44+AW43+AW45</f>
        <v>0</v>
      </c>
      <c r="AX46" s="17">
        <f t="shared" ref="AX46" si="604">AX44+AX43+AX45</f>
        <v>0</v>
      </c>
      <c r="AY46" s="17">
        <f t="shared" ref="AY46" si="605">AY44+AY43+AY45</f>
        <v>0</v>
      </c>
      <c r="AZ46" s="17">
        <f t="shared" ref="AZ46" si="606">AZ44+AZ43+AZ45</f>
        <v>0</v>
      </c>
      <c r="BA46" s="17">
        <f t="shared" ref="BA46" si="607">BA44+BA43+BA45</f>
        <v>0</v>
      </c>
      <c r="BB46" s="17">
        <f t="shared" ref="BB46" si="608">BB44+BB43+BB45</f>
        <v>0</v>
      </c>
      <c r="BC46" s="17">
        <f t="shared" ref="BC46" si="609">BC44+BC43+BC45</f>
        <v>0</v>
      </c>
      <c r="BD46" s="17">
        <f t="shared" ref="BD46" si="610">BD44+BD43+BD45</f>
        <v>0</v>
      </c>
      <c r="BE46" s="319">
        <f t="shared" si="542"/>
        <v>0</v>
      </c>
      <c r="BF46" s="17">
        <f>BF44+BF43+BF45</f>
        <v>0</v>
      </c>
      <c r="BG46" s="17">
        <f t="shared" ref="BG46" si="611">BG44+BG43+BG45</f>
        <v>0</v>
      </c>
      <c r="BH46" s="17">
        <f t="shared" ref="BH46" si="612">BH44+BH43+BH45</f>
        <v>0</v>
      </c>
      <c r="BI46" s="17">
        <f t="shared" ref="BI46" si="613">BI44+BI43+BI45</f>
        <v>0</v>
      </c>
      <c r="BJ46" s="17">
        <f t="shared" ref="BJ46" si="614">BJ44+BJ43+BJ45</f>
        <v>0</v>
      </c>
      <c r="BK46" s="17">
        <f t="shared" ref="BK46" si="615">BK44+BK43+BK45</f>
        <v>0</v>
      </c>
      <c r="BL46" s="17">
        <f t="shared" ref="BL46" si="616">BL44+BL43+BL45</f>
        <v>0</v>
      </c>
      <c r="BM46" s="17">
        <f t="shared" ref="BM46" si="617">BM44+BM43+BM45</f>
        <v>0</v>
      </c>
      <c r="BN46" s="17">
        <f t="shared" ref="BN46" si="618">BN44+BN43+BN45</f>
        <v>0</v>
      </c>
      <c r="BO46" s="17">
        <f t="shared" ref="BO46" si="619">BO44+BO43+BO45</f>
        <v>0</v>
      </c>
      <c r="BP46" s="17">
        <f t="shared" ref="BP46" si="620">BP44+BP43+BP45</f>
        <v>0</v>
      </c>
      <c r="BQ46" s="17">
        <f t="shared" ref="BQ46" si="621">BQ44+BQ43+BQ45</f>
        <v>0</v>
      </c>
      <c r="BR46" s="319">
        <f t="shared" si="544"/>
        <v>0</v>
      </c>
      <c r="BS46" s="17">
        <f>BS44+BS43+BS45</f>
        <v>0</v>
      </c>
      <c r="BT46" s="17">
        <f t="shared" ref="BT46" si="622">BT44+BT43+BT45</f>
        <v>0</v>
      </c>
      <c r="BU46" s="17">
        <f t="shared" ref="BU46" si="623">BU44+BU43+BU45</f>
        <v>0</v>
      </c>
      <c r="BV46" s="17">
        <f t="shared" ref="BV46" si="624">BV44+BV43+BV45</f>
        <v>0</v>
      </c>
      <c r="BW46" s="17">
        <f t="shared" ref="BW46" si="625">BW44+BW43+BW45</f>
        <v>0</v>
      </c>
      <c r="BX46" s="17">
        <f t="shared" ref="BX46" si="626">BX44+BX43+BX45</f>
        <v>0</v>
      </c>
      <c r="BY46" s="17">
        <f t="shared" ref="BY46" si="627">BY44+BY43+BY45</f>
        <v>0</v>
      </c>
      <c r="BZ46" s="17">
        <f t="shared" ref="BZ46" si="628">BZ44+BZ43+BZ45</f>
        <v>0</v>
      </c>
      <c r="CA46" s="17">
        <f t="shared" ref="CA46" si="629">CA44+CA43+CA45</f>
        <v>0</v>
      </c>
      <c r="CB46" s="17">
        <f t="shared" ref="CB46" si="630">CB44+CB43+CB45</f>
        <v>0</v>
      </c>
      <c r="CC46" s="17">
        <f t="shared" ref="CC46" si="631">CC44+CC43+CC45</f>
        <v>0</v>
      </c>
      <c r="CD46" s="17">
        <f t="shared" ref="CD46" si="632">CD44+CD43+CD45</f>
        <v>0</v>
      </c>
      <c r="CE46" s="319">
        <f t="shared" si="546"/>
        <v>0</v>
      </c>
      <c r="CF46" s="17">
        <f>CF44+CF43+CF45</f>
        <v>0</v>
      </c>
      <c r="CG46" s="17">
        <f t="shared" ref="CG46" si="633">CG44+CG43+CG45</f>
        <v>0</v>
      </c>
      <c r="CH46" s="17">
        <f t="shared" ref="CH46" si="634">CH44+CH43+CH45</f>
        <v>0</v>
      </c>
      <c r="CI46" s="17">
        <f t="shared" ref="CI46" si="635">CI44+CI43+CI45</f>
        <v>0</v>
      </c>
      <c r="CJ46" s="17">
        <f t="shared" ref="CJ46" si="636">CJ44+CJ43+CJ45</f>
        <v>0</v>
      </c>
      <c r="CK46" s="17">
        <f t="shared" ref="CK46" si="637">CK44+CK43+CK45</f>
        <v>0</v>
      </c>
      <c r="CL46" s="17">
        <f t="shared" ref="CL46" si="638">CL44+CL43+CL45</f>
        <v>0</v>
      </c>
      <c r="CM46" s="17">
        <f t="shared" ref="CM46" si="639">CM44+CM43+CM45</f>
        <v>0</v>
      </c>
      <c r="CN46" s="17">
        <f t="shared" ref="CN46" si="640">CN44+CN43+CN45</f>
        <v>0</v>
      </c>
      <c r="CO46" s="17">
        <f t="shared" ref="CO46" si="641">CO44+CO43+CO45</f>
        <v>0</v>
      </c>
      <c r="CP46" s="17">
        <f t="shared" ref="CP46" si="642">CP44+CP43+CP45</f>
        <v>0</v>
      </c>
      <c r="CQ46" s="17">
        <f t="shared" ref="CQ46" si="643">CQ44+CQ43+CQ45</f>
        <v>0</v>
      </c>
      <c r="CR46" s="319">
        <f t="shared" si="548"/>
        <v>0</v>
      </c>
      <c r="CS46" s="17">
        <f>CS44+CS43+CS45</f>
        <v>0</v>
      </c>
      <c r="CT46" s="17">
        <f t="shared" ref="CT46" si="644">CT44+CT43+CT45</f>
        <v>0</v>
      </c>
      <c r="CU46" s="17">
        <f t="shared" ref="CU46" si="645">CU44+CU43+CU45</f>
        <v>0</v>
      </c>
      <c r="CV46" s="17">
        <f t="shared" ref="CV46" si="646">CV44+CV43+CV45</f>
        <v>0</v>
      </c>
      <c r="CW46" s="17">
        <f t="shared" ref="CW46" si="647">CW44+CW43+CW45</f>
        <v>0</v>
      </c>
      <c r="CX46" s="17">
        <f t="shared" ref="CX46" si="648">CX44+CX43+CX45</f>
        <v>0</v>
      </c>
      <c r="CY46" s="17">
        <f t="shared" ref="CY46" si="649">CY44+CY43+CY45</f>
        <v>0</v>
      </c>
      <c r="CZ46" s="17">
        <f t="shared" ref="CZ46" si="650">CZ44+CZ43+CZ45</f>
        <v>0</v>
      </c>
      <c r="DA46" s="17">
        <f t="shared" ref="DA46" si="651">DA44+DA43+DA45</f>
        <v>0</v>
      </c>
      <c r="DB46" s="17">
        <f t="shared" ref="DB46" si="652">DB44+DB43+DB45</f>
        <v>0</v>
      </c>
      <c r="DC46" s="17">
        <f t="shared" ref="DC46" si="653">DC44+DC43+DC45</f>
        <v>0</v>
      </c>
      <c r="DD46" s="17">
        <f t="shared" ref="DD46" si="654">DD44+DD43+DD45</f>
        <v>0</v>
      </c>
      <c r="DE46" s="319">
        <f t="shared" si="550"/>
        <v>0</v>
      </c>
      <c r="DF46" s="17">
        <f>DF44+DF43+DF45</f>
        <v>0</v>
      </c>
      <c r="DG46" s="17">
        <f t="shared" ref="DG46" si="655">DG44+DG43+DG45</f>
        <v>0</v>
      </c>
      <c r="DH46" s="17">
        <f t="shared" ref="DH46" si="656">DH44+DH43+DH45</f>
        <v>0</v>
      </c>
      <c r="DI46" s="17">
        <f t="shared" ref="DI46" si="657">DI44+DI43+DI45</f>
        <v>0</v>
      </c>
      <c r="DJ46" s="17">
        <f t="shared" ref="DJ46" si="658">DJ44+DJ43+DJ45</f>
        <v>0</v>
      </c>
      <c r="DK46" s="17">
        <f t="shared" ref="DK46" si="659">DK44+DK43+DK45</f>
        <v>0</v>
      </c>
      <c r="DL46" s="17">
        <f t="shared" ref="DL46" si="660">DL44+DL43+DL45</f>
        <v>0</v>
      </c>
      <c r="DM46" s="17">
        <f t="shared" ref="DM46" si="661">DM44+DM43+DM45</f>
        <v>0</v>
      </c>
      <c r="DN46" s="17">
        <f t="shared" ref="DN46" si="662">DN44+DN43+DN45</f>
        <v>0</v>
      </c>
      <c r="DO46" s="17">
        <f t="shared" ref="DO46" si="663">DO44+DO43+DO45</f>
        <v>0</v>
      </c>
      <c r="DP46" s="17">
        <f t="shared" ref="DP46" si="664">DP44+DP43+DP45</f>
        <v>0</v>
      </c>
      <c r="DQ46" s="17">
        <f t="shared" ref="DQ46" si="665">DQ44+DQ43+DQ45</f>
        <v>0</v>
      </c>
      <c r="DR46" s="319">
        <f t="shared" si="552"/>
        <v>0</v>
      </c>
      <c r="DS46" s="17">
        <f>DS44+DS43+DS45</f>
        <v>0</v>
      </c>
      <c r="DT46" s="17">
        <f t="shared" ref="DT46" si="666">DT44+DT43+DT45</f>
        <v>0</v>
      </c>
      <c r="DU46" s="17">
        <f t="shared" ref="DU46" si="667">DU44+DU43+DU45</f>
        <v>0</v>
      </c>
      <c r="DV46" s="17">
        <f t="shared" ref="DV46" si="668">DV44+DV43+DV45</f>
        <v>0</v>
      </c>
      <c r="DW46" s="17">
        <f t="shared" ref="DW46" si="669">DW44+DW43+DW45</f>
        <v>0</v>
      </c>
      <c r="DX46" s="17">
        <f t="shared" ref="DX46" si="670">DX44+DX43+DX45</f>
        <v>0</v>
      </c>
      <c r="DY46" s="17">
        <f t="shared" ref="DY46" si="671">DY44+DY43+DY45</f>
        <v>0</v>
      </c>
      <c r="DZ46" s="17">
        <f t="shared" ref="DZ46" si="672">DZ44+DZ43+DZ45</f>
        <v>0</v>
      </c>
      <c r="EA46" s="17">
        <f t="shared" ref="EA46" si="673">EA44+EA43+EA45</f>
        <v>0</v>
      </c>
      <c r="EB46" s="17">
        <f t="shared" ref="EB46" si="674">EB44+EB43+EB45</f>
        <v>0</v>
      </c>
      <c r="EC46" s="17">
        <f t="shared" ref="EC46" si="675">EC44+EC43+EC45</f>
        <v>0</v>
      </c>
      <c r="ED46" s="17">
        <f t="shared" ref="ED46" si="676">ED44+ED43+ED45</f>
        <v>0</v>
      </c>
      <c r="EE46" s="319">
        <f t="shared" si="554"/>
        <v>0</v>
      </c>
    </row>
    <row r="47" spans="1:135" x14ac:dyDescent="0.2">
      <c r="A47" s="12" t="s">
        <v>3</v>
      </c>
      <c r="B47" s="39">
        <f>'SPACELOG 8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8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8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677">IF(AND(G$2&gt;=EOMONTH(EDATE($B$18,0),0),G$2&lt;=EOMONTH(EDATE($B$18,59),0)),$E49,0)</f>
        <v>0</v>
      </c>
      <c r="H49" s="17">
        <f t="shared" si="677"/>
        <v>0</v>
      </c>
      <c r="I49" s="17">
        <f t="shared" si="677"/>
        <v>0</v>
      </c>
      <c r="J49" s="17">
        <f t="shared" si="677"/>
        <v>0</v>
      </c>
      <c r="K49" s="17">
        <f t="shared" si="677"/>
        <v>0</v>
      </c>
      <c r="L49" s="17">
        <f t="shared" si="677"/>
        <v>0</v>
      </c>
      <c r="M49" s="17">
        <f t="shared" si="677"/>
        <v>0</v>
      </c>
      <c r="N49" s="17">
        <f t="shared" si="677"/>
        <v>0</v>
      </c>
      <c r="O49" s="17">
        <f t="shared" si="677"/>
        <v>0</v>
      </c>
      <c r="P49" s="17">
        <f t="shared" si="677"/>
        <v>0</v>
      </c>
      <c r="Q49" s="17">
        <f t="shared" si="677"/>
        <v>0</v>
      </c>
      <c r="R49" s="319">
        <f>SUM(F49:Q49)</f>
        <v>0</v>
      </c>
      <c r="S49" s="17">
        <f t="shared" ref="S49:CD50" si="678">IF(AND(S$2&gt;=EOMONTH(EDATE($B$18,0),0),S$2&lt;=EOMONTH(EDATE($B$18,59),0)),$E49,0)</f>
        <v>0</v>
      </c>
      <c r="T49" s="17">
        <f t="shared" si="678"/>
        <v>0</v>
      </c>
      <c r="U49" s="17">
        <f t="shared" si="678"/>
        <v>0</v>
      </c>
      <c r="V49" s="17">
        <f t="shared" si="678"/>
        <v>0</v>
      </c>
      <c r="W49" s="17">
        <f t="shared" si="678"/>
        <v>0</v>
      </c>
      <c r="X49" s="17">
        <f t="shared" si="678"/>
        <v>0</v>
      </c>
      <c r="Y49" s="17">
        <f t="shared" si="678"/>
        <v>0</v>
      </c>
      <c r="Z49" s="17">
        <f t="shared" si="678"/>
        <v>0</v>
      </c>
      <c r="AA49" s="17">
        <f t="shared" si="678"/>
        <v>0</v>
      </c>
      <c r="AB49" s="17">
        <f t="shared" si="678"/>
        <v>0</v>
      </c>
      <c r="AC49" s="17">
        <f t="shared" si="678"/>
        <v>0</v>
      </c>
      <c r="AD49" s="17">
        <f t="shared" si="678"/>
        <v>0</v>
      </c>
      <c r="AE49" s="319">
        <f t="shared" ref="AE49:AE51" si="679">SUM(S49:AD49)</f>
        <v>0</v>
      </c>
      <c r="AF49" s="17">
        <f t="shared" ref="AF49" si="680">IF(AND(AF$2&gt;=EOMONTH(EDATE($B$18,0),0),AF$2&lt;=EOMONTH(EDATE($B$18,59),0)),$E49,0)</f>
        <v>0</v>
      </c>
      <c r="AG49" s="17">
        <f t="shared" si="678"/>
        <v>0</v>
      </c>
      <c r="AH49" s="17">
        <f t="shared" si="678"/>
        <v>0</v>
      </c>
      <c r="AI49" s="17">
        <f t="shared" si="678"/>
        <v>0</v>
      </c>
      <c r="AJ49" s="17">
        <f t="shared" si="678"/>
        <v>0</v>
      </c>
      <c r="AK49" s="17">
        <f t="shared" si="678"/>
        <v>0</v>
      </c>
      <c r="AL49" s="17">
        <f t="shared" si="678"/>
        <v>0</v>
      </c>
      <c r="AM49" s="17">
        <f t="shared" si="678"/>
        <v>0</v>
      </c>
      <c r="AN49" s="17">
        <f t="shared" si="678"/>
        <v>0</v>
      </c>
      <c r="AO49" s="17">
        <f t="shared" si="678"/>
        <v>0</v>
      </c>
      <c r="AP49" s="17">
        <f t="shared" si="678"/>
        <v>0</v>
      </c>
      <c r="AQ49" s="17">
        <f t="shared" si="678"/>
        <v>0</v>
      </c>
      <c r="AR49" s="319">
        <f t="shared" ref="AR49:AR51" si="681">SUM(AF49:AQ49)</f>
        <v>0</v>
      </c>
      <c r="AS49" s="17">
        <f t="shared" ref="AS49" si="682">IF(AND(AS$2&gt;=EOMONTH(EDATE($B$18,0),0),AS$2&lt;=EOMONTH(EDATE($B$18,59),0)),$E49,0)</f>
        <v>0</v>
      </c>
      <c r="AT49" s="17">
        <f t="shared" si="678"/>
        <v>0</v>
      </c>
      <c r="AU49" s="17">
        <f t="shared" si="678"/>
        <v>0</v>
      </c>
      <c r="AV49" s="17">
        <f t="shared" si="678"/>
        <v>0</v>
      </c>
      <c r="AW49" s="17">
        <f t="shared" si="678"/>
        <v>0</v>
      </c>
      <c r="AX49" s="17">
        <f t="shared" si="678"/>
        <v>0</v>
      </c>
      <c r="AY49" s="17">
        <f t="shared" si="678"/>
        <v>0</v>
      </c>
      <c r="AZ49" s="17">
        <f t="shared" si="678"/>
        <v>0</v>
      </c>
      <c r="BA49" s="17">
        <f t="shared" si="678"/>
        <v>0</v>
      </c>
      <c r="BB49" s="17">
        <f t="shared" si="678"/>
        <v>0</v>
      </c>
      <c r="BC49" s="17">
        <f t="shared" si="678"/>
        <v>0</v>
      </c>
      <c r="BD49" s="17">
        <f t="shared" si="678"/>
        <v>0</v>
      </c>
      <c r="BE49" s="319">
        <f t="shared" ref="BE49:BE51" si="683">SUM(AS49:BD49)</f>
        <v>0</v>
      </c>
      <c r="BF49" s="17">
        <f t="shared" ref="BF49" si="684">IF(AND(BF$2&gt;=EOMONTH(EDATE($B$18,0),0),BF$2&lt;=EOMONTH(EDATE($B$18,59),0)),$E49,0)</f>
        <v>0</v>
      </c>
      <c r="BG49" s="17">
        <f t="shared" si="678"/>
        <v>0</v>
      </c>
      <c r="BH49" s="17">
        <f t="shared" si="678"/>
        <v>0</v>
      </c>
      <c r="BI49" s="17">
        <f t="shared" si="678"/>
        <v>0</v>
      </c>
      <c r="BJ49" s="17">
        <f t="shared" si="678"/>
        <v>0</v>
      </c>
      <c r="BK49" s="17">
        <f t="shared" si="678"/>
        <v>0</v>
      </c>
      <c r="BL49" s="17">
        <f t="shared" si="678"/>
        <v>0</v>
      </c>
      <c r="BM49" s="17">
        <f t="shared" si="678"/>
        <v>0</v>
      </c>
      <c r="BN49" s="17">
        <f t="shared" si="678"/>
        <v>0</v>
      </c>
      <c r="BO49" s="17">
        <f t="shared" si="678"/>
        <v>0</v>
      </c>
      <c r="BP49" s="17">
        <f t="shared" si="678"/>
        <v>0</v>
      </c>
      <c r="BQ49" s="17">
        <f t="shared" si="678"/>
        <v>0</v>
      </c>
      <c r="BR49" s="319">
        <f t="shared" ref="BR49:BR51" si="685">SUM(BF49:BQ49)</f>
        <v>0</v>
      </c>
      <c r="BS49" s="17">
        <f t="shared" ref="BS49" si="686">IF(AND(BS$2&gt;=EOMONTH(EDATE($B$18,0),0),BS$2&lt;=EOMONTH(EDATE($B$18,59),0)),$E49,0)</f>
        <v>0</v>
      </c>
      <c r="BT49" s="17">
        <f t="shared" si="678"/>
        <v>0</v>
      </c>
      <c r="BU49" s="17">
        <f t="shared" si="678"/>
        <v>0</v>
      </c>
      <c r="BV49" s="17">
        <f t="shared" si="678"/>
        <v>0</v>
      </c>
      <c r="BW49" s="17">
        <f t="shared" si="678"/>
        <v>0</v>
      </c>
      <c r="BX49" s="17">
        <f t="shared" si="678"/>
        <v>0</v>
      </c>
      <c r="BY49" s="17">
        <f t="shared" si="678"/>
        <v>0</v>
      </c>
      <c r="BZ49" s="17">
        <f t="shared" si="678"/>
        <v>0</v>
      </c>
      <c r="CA49" s="17">
        <f t="shared" si="678"/>
        <v>0</v>
      </c>
      <c r="CB49" s="17">
        <f t="shared" si="678"/>
        <v>0</v>
      </c>
      <c r="CC49" s="17">
        <f t="shared" si="678"/>
        <v>0</v>
      </c>
      <c r="CD49" s="17">
        <f t="shared" si="678"/>
        <v>0</v>
      </c>
      <c r="CE49" s="319">
        <f t="shared" ref="CE49:CE51" si="687">SUM(BS49:CD49)</f>
        <v>0</v>
      </c>
      <c r="CF49" s="17">
        <f t="shared" ref="CF49:ED51" si="688">IF(AND(CF$2&gt;=EOMONTH(EDATE($B$18,0),0),CF$2&lt;=EOMONTH(EDATE($B$18,59),0)),$E49,0)</f>
        <v>0</v>
      </c>
      <c r="CG49" s="17">
        <f t="shared" si="688"/>
        <v>0</v>
      </c>
      <c r="CH49" s="17">
        <f t="shared" si="688"/>
        <v>0</v>
      </c>
      <c r="CI49" s="17">
        <f t="shared" si="688"/>
        <v>0</v>
      </c>
      <c r="CJ49" s="17">
        <f t="shared" si="688"/>
        <v>0</v>
      </c>
      <c r="CK49" s="17">
        <f t="shared" si="688"/>
        <v>0</v>
      </c>
      <c r="CL49" s="17">
        <f t="shared" si="688"/>
        <v>0</v>
      </c>
      <c r="CM49" s="17">
        <f t="shared" si="688"/>
        <v>0</v>
      </c>
      <c r="CN49" s="17">
        <f t="shared" si="688"/>
        <v>0</v>
      </c>
      <c r="CO49" s="17">
        <f t="shared" si="688"/>
        <v>0</v>
      </c>
      <c r="CP49" s="17">
        <f t="shared" si="688"/>
        <v>0</v>
      </c>
      <c r="CQ49" s="17">
        <f t="shared" si="688"/>
        <v>0</v>
      </c>
      <c r="CR49" s="319">
        <f t="shared" ref="CR49:CR51" si="689">SUM(CF49:CQ49)</f>
        <v>0</v>
      </c>
      <c r="CS49" s="17">
        <f t="shared" ref="CS49" si="690">IF(AND(CS$2&gt;=EOMONTH(EDATE($B$18,0),0),CS$2&lt;=EOMONTH(EDATE($B$18,59),0)),$E49,0)</f>
        <v>0</v>
      </c>
      <c r="CT49" s="17">
        <f t="shared" si="688"/>
        <v>0</v>
      </c>
      <c r="CU49" s="17">
        <f t="shared" si="688"/>
        <v>0</v>
      </c>
      <c r="CV49" s="17">
        <f t="shared" si="688"/>
        <v>0</v>
      </c>
      <c r="CW49" s="17">
        <f t="shared" si="688"/>
        <v>0</v>
      </c>
      <c r="CX49" s="17">
        <f t="shared" si="688"/>
        <v>0</v>
      </c>
      <c r="CY49" s="17">
        <f t="shared" si="688"/>
        <v>0</v>
      </c>
      <c r="CZ49" s="17">
        <f t="shared" si="688"/>
        <v>0</v>
      </c>
      <c r="DA49" s="17">
        <f t="shared" si="688"/>
        <v>0</v>
      </c>
      <c r="DB49" s="17">
        <f t="shared" si="688"/>
        <v>0</v>
      </c>
      <c r="DC49" s="17">
        <f t="shared" si="688"/>
        <v>0</v>
      </c>
      <c r="DD49" s="17">
        <f t="shared" si="688"/>
        <v>0</v>
      </c>
      <c r="DE49" s="319">
        <f t="shared" ref="DE49:DE51" si="691">SUM(CS49:DD49)</f>
        <v>0</v>
      </c>
      <c r="DF49" s="17">
        <f t="shared" ref="DF49" si="692">IF(AND(DF$2&gt;=EOMONTH(EDATE($B$18,0),0),DF$2&lt;=EOMONTH(EDATE($B$18,59),0)),$E49,0)</f>
        <v>0</v>
      </c>
      <c r="DG49" s="17">
        <f t="shared" si="688"/>
        <v>0</v>
      </c>
      <c r="DH49" s="17">
        <f t="shared" si="688"/>
        <v>0</v>
      </c>
      <c r="DI49" s="17">
        <f t="shared" si="688"/>
        <v>0</v>
      </c>
      <c r="DJ49" s="17">
        <f t="shared" si="688"/>
        <v>0</v>
      </c>
      <c r="DK49" s="17">
        <f t="shared" si="688"/>
        <v>0</v>
      </c>
      <c r="DL49" s="17">
        <f t="shared" si="688"/>
        <v>0</v>
      </c>
      <c r="DM49" s="17">
        <f t="shared" si="688"/>
        <v>0</v>
      </c>
      <c r="DN49" s="17">
        <f t="shared" si="688"/>
        <v>0</v>
      </c>
      <c r="DO49" s="17">
        <f t="shared" si="688"/>
        <v>0</v>
      </c>
      <c r="DP49" s="17">
        <f t="shared" si="688"/>
        <v>0</v>
      </c>
      <c r="DQ49" s="17">
        <f t="shared" si="688"/>
        <v>0</v>
      </c>
      <c r="DR49" s="319">
        <f t="shared" ref="DR49:DR51" si="693">SUM(DF49:DQ49)</f>
        <v>0</v>
      </c>
      <c r="DS49" s="17">
        <f t="shared" ref="DS49" si="694">IF(AND(DS$2&gt;=EOMONTH(EDATE($B$18,0),0),DS$2&lt;=EOMONTH(EDATE($B$18,59),0)),$E49,0)</f>
        <v>0</v>
      </c>
      <c r="DT49" s="17">
        <f t="shared" si="688"/>
        <v>0</v>
      </c>
      <c r="DU49" s="17">
        <f t="shared" si="688"/>
        <v>0</v>
      </c>
      <c r="DV49" s="17">
        <f t="shared" si="688"/>
        <v>0</v>
      </c>
      <c r="DW49" s="17">
        <f t="shared" si="688"/>
        <v>0</v>
      </c>
      <c r="DX49" s="17">
        <f t="shared" si="688"/>
        <v>0</v>
      </c>
      <c r="DY49" s="17">
        <f t="shared" si="688"/>
        <v>0</v>
      </c>
      <c r="DZ49" s="17">
        <f t="shared" si="688"/>
        <v>0</v>
      </c>
      <c r="EA49" s="17">
        <f t="shared" si="688"/>
        <v>0</v>
      </c>
      <c r="EB49" s="17">
        <f t="shared" si="688"/>
        <v>0</v>
      </c>
      <c r="EC49" s="17">
        <f t="shared" si="688"/>
        <v>0</v>
      </c>
      <c r="ED49" s="17">
        <f t="shared" si="688"/>
        <v>0</v>
      </c>
      <c r="EE49" s="319">
        <f t="shared" ref="EE49:EE51" si="695">SUM(DS49:ED49)</f>
        <v>0</v>
      </c>
    </row>
    <row r="50" spans="1:135" x14ac:dyDescent="0.2">
      <c r="A50" s="29" t="s">
        <v>6</v>
      </c>
      <c r="B50" s="38">
        <f>'SPACELOG 8 EMPRUNT 2'!E6</f>
        <v>0</v>
      </c>
      <c r="D50" s="1" t="s">
        <v>19</v>
      </c>
      <c r="F50" s="17">
        <f t="shared" ref="F50:U51" si="696">IF(AND(F$2&gt;=EOMONTH(EDATE($B$18,0),0),F$2&lt;=EOMONTH(EDATE($B$18,59),0)),$E50,0)</f>
        <v>0</v>
      </c>
      <c r="G50" s="17">
        <f t="shared" si="696"/>
        <v>0</v>
      </c>
      <c r="H50" s="17">
        <f t="shared" si="696"/>
        <v>0</v>
      </c>
      <c r="I50" s="17">
        <f t="shared" si="696"/>
        <v>0</v>
      </c>
      <c r="J50" s="17">
        <f t="shared" si="696"/>
        <v>0</v>
      </c>
      <c r="K50" s="17">
        <f t="shared" si="696"/>
        <v>0</v>
      </c>
      <c r="L50" s="17">
        <f t="shared" si="696"/>
        <v>0</v>
      </c>
      <c r="M50" s="17">
        <f t="shared" si="696"/>
        <v>0</v>
      </c>
      <c r="N50" s="17">
        <f t="shared" si="696"/>
        <v>0</v>
      </c>
      <c r="O50" s="17">
        <f t="shared" si="696"/>
        <v>0</v>
      </c>
      <c r="P50" s="17">
        <f t="shared" si="696"/>
        <v>0</v>
      </c>
      <c r="Q50" s="17">
        <f t="shared" si="696"/>
        <v>0</v>
      </c>
      <c r="R50" s="319">
        <f>SUM(F50:Q50)</f>
        <v>0</v>
      </c>
      <c r="S50" s="17">
        <f t="shared" si="696"/>
        <v>0</v>
      </c>
      <c r="T50" s="17">
        <f t="shared" si="696"/>
        <v>0</v>
      </c>
      <c r="U50" s="17">
        <f t="shared" si="696"/>
        <v>0</v>
      </c>
      <c r="V50" s="17">
        <f t="shared" si="678"/>
        <v>0</v>
      </c>
      <c r="W50" s="17">
        <f t="shared" si="678"/>
        <v>0</v>
      </c>
      <c r="X50" s="17">
        <f t="shared" si="678"/>
        <v>0</v>
      </c>
      <c r="Y50" s="17">
        <f t="shared" si="678"/>
        <v>0</v>
      </c>
      <c r="Z50" s="17">
        <f t="shared" si="678"/>
        <v>0</v>
      </c>
      <c r="AA50" s="17">
        <f t="shared" si="678"/>
        <v>0</v>
      </c>
      <c r="AB50" s="17">
        <f t="shared" si="678"/>
        <v>0</v>
      </c>
      <c r="AC50" s="17">
        <f t="shared" si="678"/>
        <v>0</v>
      </c>
      <c r="AD50" s="17">
        <f t="shared" si="678"/>
        <v>0</v>
      </c>
      <c r="AE50" s="319">
        <f t="shared" si="679"/>
        <v>0</v>
      </c>
      <c r="AF50" s="17">
        <f t="shared" si="678"/>
        <v>0</v>
      </c>
      <c r="AG50" s="17">
        <f t="shared" si="678"/>
        <v>0</v>
      </c>
      <c r="AH50" s="17">
        <f t="shared" si="678"/>
        <v>0</v>
      </c>
      <c r="AI50" s="17">
        <f t="shared" si="678"/>
        <v>0</v>
      </c>
      <c r="AJ50" s="17">
        <f t="shared" si="678"/>
        <v>0</v>
      </c>
      <c r="AK50" s="17">
        <f t="shared" si="678"/>
        <v>0</v>
      </c>
      <c r="AL50" s="17">
        <f t="shared" si="678"/>
        <v>0</v>
      </c>
      <c r="AM50" s="17">
        <f t="shared" si="678"/>
        <v>0</v>
      </c>
      <c r="AN50" s="17">
        <f t="shared" si="678"/>
        <v>0</v>
      </c>
      <c r="AO50" s="17">
        <f t="shared" si="678"/>
        <v>0</v>
      </c>
      <c r="AP50" s="17">
        <f t="shared" si="678"/>
        <v>0</v>
      </c>
      <c r="AQ50" s="17">
        <f t="shared" si="678"/>
        <v>0</v>
      </c>
      <c r="AR50" s="319">
        <f t="shared" si="681"/>
        <v>0</v>
      </c>
      <c r="AS50" s="17">
        <f t="shared" si="678"/>
        <v>0</v>
      </c>
      <c r="AT50" s="17">
        <f t="shared" si="678"/>
        <v>0</v>
      </c>
      <c r="AU50" s="17">
        <f t="shared" si="678"/>
        <v>0</v>
      </c>
      <c r="AV50" s="17">
        <f t="shared" si="678"/>
        <v>0</v>
      </c>
      <c r="AW50" s="17">
        <f t="shared" si="678"/>
        <v>0</v>
      </c>
      <c r="AX50" s="17">
        <f t="shared" si="678"/>
        <v>0</v>
      </c>
      <c r="AY50" s="17">
        <f t="shared" si="678"/>
        <v>0</v>
      </c>
      <c r="AZ50" s="17">
        <f t="shared" si="678"/>
        <v>0</v>
      </c>
      <c r="BA50" s="17">
        <f t="shared" si="678"/>
        <v>0</v>
      </c>
      <c r="BB50" s="17">
        <f t="shared" si="678"/>
        <v>0</v>
      </c>
      <c r="BC50" s="17">
        <f t="shared" si="678"/>
        <v>0</v>
      </c>
      <c r="BD50" s="17">
        <f t="shared" si="678"/>
        <v>0</v>
      </c>
      <c r="BE50" s="319">
        <f t="shared" si="683"/>
        <v>0</v>
      </c>
      <c r="BF50" s="17">
        <f t="shared" si="678"/>
        <v>0</v>
      </c>
      <c r="BG50" s="17">
        <f t="shared" si="678"/>
        <v>0</v>
      </c>
      <c r="BH50" s="17">
        <f t="shared" si="678"/>
        <v>0</v>
      </c>
      <c r="BI50" s="17">
        <f t="shared" si="678"/>
        <v>0</v>
      </c>
      <c r="BJ50" s="17">
        <f t="shared" si="678"/>
        <v>0</v>
      </c>
      <c r="BK50" s="17">
        <f t="shared" si="678"/>
        <v>0</v>
      </c>
      <c r="BL50" s="17">
        <f t="shared" si="678"/>
        <v>0</v>
      </c>
      <c r="BM50" s="17">
        <f t="shared" si="678"/>
        <v>0</v>
      </c>
      <c r="BN50" s="17">
        <f t="shared" si="678"/>
        <v>0</v>
      </c>
      <c r="BO50" s="17">
        <f t="shared" si="678"/>
        <v>0</v>
      </c>
      <c r="BP50" s="17">
        <f t="shared" si="678"/>
        <v>0</v>
      </c>
      <c r="BQ50" s="17">
        <f t="shared" si="678"/>
        <v>0</v>
      </c>
      <c r="BR50" s="319">
        <f t="shared" si="685"/>
        <v>0</v>
      </c>
      <c r="BS50" s="17">
        <f t="shared" si="678"/>
        <v>0</v>
      </c>
      <c r="BT50" s="17">
        <f t="shared" si="678"/>
        <v>0</v>
      </c>
      <c r="BU50" s="17">
        <f t="shared" si="678"/>
        <v>0</v>
      </c>
      <c r="BV50" s="17">
        <f t="shared" si="678"/>
        <v>0</v>
      </c>
      <c r="BW50" s="17">
        <f t="shared" si="678"/>
        <v>0</v>
      </c>
      <c r="BX50" s="17">
        <f t="shared" si="678"/>
        <v>0</v>
      </c>
      <c r="BY50" s="17">
        <f t="shared" si="678"/>
        <v>0</v>
      </c>
      <c r="BZ50" s="17">
        <f t="shared" si="678"/>
        <v>0</v>
      </c>
      <c r="CA50" s="17">
        <f t="shared" si="678"/>
        <v>0</v>
      </c>
      <c r="CB50" s="17">
        <f t="shared" si="678"/>
        <v>0</v>
      </c>
      <c r="CC50" s="17">
        <f t="shared" si="678"/>
        <v>0</v>
      </c>
      <c r="CD50" s="17">
        <f t="shared" si="678"/>
        <v>0</v>
      </c>
      <c r="CE50" s="319">
        <f t="shared" si="687"/>
        <v>0</v>
      </c>
      <c r="CF50" s="17">
        <f t="shared" si="688"/>
        <v>0</v>
      </c>
      <c r="CG50" s="17">
        <f t="shared" si="688"/>
        <v>0</v>
      </c>
      <c r="CH50" s="17">
        <f t="shared" si="688"/>
        <v>0</v>
      </c>
      <c r="CI50" s="17">
        <f t="shared" si="688"/>
        <v>0</v>
      </c>
      <c r="CJ50" s="17">
        <f t="shared" si="688"/>
        <v>0</v>
      </c>
      <c r="CK50" s="17">
        <f t="shared" si="688"/>
        <v>0</v>
      </c>
      <c r="CL50" s="17">
        <f t="shared" si="688"/>
        <v>0</v>
      </c>
      <c r="CM50" s="17">
        <f t="shared" si="688"/>
        <v>0</v>
      </c>
      <c r="CN50" s="17">
        <f t="shared" si="688"/>
        <v>0</v>
      </c>
      <c r="CO50" s="17">
        <f t="shared" si="688"/>
        <v>0</v>
      </c>
      <c r="CP50" s="17">
        <f t="shared" si="688"/>
        <v>0</v>
      </c>
      <c r="CQ50" s="17">
        <f t="shared" si="688"/>
        <v>0</v>
      </c>
      <c r="CR50" s="319">
        <f t="shared" si="689"/>
        <v>0</v>
      </c>
      <c r="CS50" s="17">
        <f t="shared" si="688"/>
        <v>0</v>
      </c>
      <c r="CT50" s="17">
        <f t="shared" si="688"/>
        <v>0</v>
      </c>
      <c r="CU50" s="17">
        <f t="shared" si="688"/>
        <v>0</v>
      </c>
      <c r="CV50" s="17">
        <f t="shared" si="688"/>
        <v>0</v>
      </c>
      <c r="CW50" s="17">
        <f t="shared" si="688"/>
        <v>0</v>
      </c>
      <c r="CX50" s="17">
        <f t="shared" si="688"/>
        <v>0</v>
      </c>
      <c r="CY50" s="17">
        <f t="shared" si="688"/>
        <v>0</v>
      </c>
      <c r="CZ50" s="17">
        <f t="shared" si="688"/>
        <v>0</v>
      </c>
      <c r="DA50" s="17">
        <f t="shared" si="688"/>
        <v>0</v>
      </c>
      <c r="DB50" s="17">
        <f t="shared" si="688"/>
        <v>0</v>
      </c>
      <c r="DC50" s="17">
        <f t="shared" si="688"/>
        <v>0</v>
      </c>
      <c r="DD50" s="17">
        <f t="shared" si="688"/>
        <v>0</v>
      </c>
      <c r="DE50" s="319">
        <f t="shared" si="691"/>
        <v>0</v>
      </c>
      <c r="DF50" s="17">
        <f t="shared" si="688"/>
        <v>0</v>
      </c>
      <c r="DG50" s="17">
        <f t="shared" si="688"/>
        <v>0</v>
      </c>
      <c r="DH50" s="17">
        <f t="shared" si="688"/>
        <v>0</v>
      </c>
      <c r="DI50" s="17">
        <f t="shared" si="688"/>
        <v>0</v>
      </c>
      <c r="DJ50" s="17">
        <f t="shared" si="688"/>
        <v>0</v>
      </c>
      <c r="DK50" s="17">
        <f t="shared" si="688"/>
        <v>0</v>
      </c>
      <c r="DL50" s="17">
        <f t="shared" si="688"/>
        <v>0</v>
      </c>
      <c r="DM50" s="17">
        <f t="shared" si="688"/>
        <v>0</v>
      </c>
      <c r="DN50" s="17">
        <f t="shared" si="688"/>
        <v>0</v>
      </c>
      <c r="DO50" s="17">
        <f t="shared" si="688"/>
        <v>0</v>
      </c>
      <c r="DP50" s="17">
        <f t="shared" si="688"/>
        <v>0</v>
      </c>
      <c r="DQ50" s="17">
        <f t="shared" si="688"/>
        <v>0</v>
      </c>
      <c r="DR50" s="319">
        <f t="shared" si="693"/>
        <v>0</v>
      </c>
      <c r="DS50" s="17">
        <f t="shared" si="688"/>
        <v>0</v>
      </c>
      <c r="DT50" s="17">
        <f t="shared" si="688"/>
        <v>0</v>
      </c>
      <c r="DU50" s="17">
        <f t="shared" si="688"/>
        <v>0</v>
      </c>
      <c r="DV50" s="17">
        <f t="shared" si="688"/>
        <v>0</v>
      </c>
      <c r="DW50" s="17">
        <f t="shared" si="688"/>
        <v>0</v>
      </c>
      <c r="DX50" s="17">
        <f t="shared" si="688"/>
        <v>0</v>
      </c>
      <c r="DY50" s="17">
        <f t="shared" si="688"/>
        <v>0</v>
      </c>
      <c r="DZ50" s="17">
        <f t="shared" si="688"/>
        <v>0</v>
      </c>
      <c r="EA50" s="17">
        <f t="shared" si="688"/>
        <v>0</v>
      </c>
      <c r="EB50" s="17">
        <f t="shared" si="688"/>
        <v>0</v>
      </c>
      <c r="EC50" s="17">
        <f t="shared" si="688"/>
        <v>0</v>
      </c>
      <c r="ED50" s="17">
        <f t="shared" si="688"/>
        <v>0</v>
      </c>
      <c r="EE50" s="319">
        <f t="shared" si="695"/>
        <v>0</v>
      </c>
    </row>
    <row r="51" spans="1:135" x14ac:dyDescent="0.2">
      <c r="A51" s="13" t="s">
        <v>7</v>
      </c>
      <c r="B51" s="17" t="str">
        <f>'SPACELOG 8 EMPRUNT 2'!I5</f>
        <v/>
      </c>
      <c r="D51" s="1" t="s">
        <v>22</v>
      </c>
      <c r="F51" s="17">
        <f t="shared" si="696"/>
        <v>0</v>
      </c>
      <c r="G51" s="17">
        <f t="shared" si="696"/>
        <v>0</v>
      </c>
      <c r="H51" s="17">
        <f t="shared" si="696"/>
        <v>0</v>
      </c>
      <c r="I51" s="17">
        <f t="shared" si="696"/>
        <v>0</v>
      </c>
      <c r="J51" s="17">
        <f t="shared" si="696"/>
        <v>0</v>
      </c>
      <c r="K51" s="17">
        <f t="shared" si="696"/>
        <v>0</v>
      </c>
      <c r="L51" s="17">
        <f t="shared" si="696"/>
        <v>0</v>
      </c>
      <c r="M51" s="17">
        <f t="shared" si="696"/>
        <v>0</v>
      </c>
      <c r="N51" s="17">
        <f t="shared" si="696"/>
        <v>0</v>
      </c>
      <c r="O51" s="17">
        <f t="shared" si="696"/>
        <v>0</v>
      </c>
      <c r="P51" s="17">
        <f t="shared" si="696"/>
        <v>0</v>
      </c>
      <c r="Q51" s="17">
        <f t="shared" si="696"/>
        <v>0</v>
      </c>
      <c r="R51" s="319">
        <f>SUM(F51:Q51)</f>
        <v>0</v>
      </c>
      <c r="S51" s="17">
        <f t="shared" ref="S51:CD51" si="697">IF(AND(S$2&gt;=EOMONTH(EDATE($B$18,0),0),S$2&lt;=EOMONTH(EDATE($B$18,59),0)),$E51,0)</f>
        <v>0</v>
      </c>
      <c r="T51" s="17">
        <f t="shared" si="697"/>
        <v>0</v>
      </c>
      <c r="U51" s="17">
        <f t="shared" si="697"/>
        <v>0</v>
      </c>
      <c r="V51" s="17">
        <f t="shared" si="697"/>
        <v>0</v>
      </c>
      <c r="W51" s="17">
        <f t="shared" si="697"/>
        <v>0</v>
      </c>
      <c r="X51" s="17">
        <f t="shared" si="697"/>
        <v>0</v>
      </c>
      <c r="Y51" s="17">
        <f t="shared" si="697"/>
        <v>0</v>
      </c>
      <c r="Z51" s="17">
        <f t="shared" si="697"/>
        <v>0</v>
      </c>
      <c r="AA51" s="17">
        <f t="shared" si="697"/>
        <v>0</v>
      </c>
      <c r="AB51" s="17">
        <f t="shared" si="697"/>
        <v>0</v>
      </c>
      <c r="AC51" s="17">
        <f t="shared" si="697"/>
        <v>0</v>
      </c>
      <c r="AD51" s="17">
        <f t="shared" si="697"/>
        <v>0</v>
      </c>
      <c r="AE51" s="319">
        <f t="shared" si="679"/>
        <v>0</v>
      </c>
      <c r="AF51" s="17">
        <f t="shared" si="697"/>
        <v>0</v>
      </c>
      <c r="AG51" s="17">
        <f t="shared" si="697"/>
        <v>0</v>
      </c>
      <c r="AH51" s="17">
        <f t="shared" si="697"/>
        <v>0</v>
      </c>
      <c r="AI51" s="17">
        <f t="shared" si="697"/>
        <v>0</v>
      </c>
      <c r="AJ51" s="17">
        <f t="shared" si="697"/>
        <v>0</v>
      </c>
      <c r="AK51" s="17">
        <f t="shared" si="697"/>
        <v>0</v>
      </c>
      <c r="AL51" s="17">
        <f t="shared" si="697"/>
        <v>0</v>
      </c>
      <c r="AM51" s="17">
        <f t="shared" si="697"/>
        <v>0</v>
      </c>
      <c r="AN51" s="17">
        <f t="shared" si="697"/>
        <v>0</v>
      </c>
      <c r="AO51" s="17">
        <f t="shared" si="697"/>
        <v>0</v>
      </c>
      <c r="AP51" s="17">
        <f t="shared" si="697"/>
        <v>0</v>
      </c>
      <c r="AQ51" s="17">
        <f t="shared" si="697"/>
        <v>0</v>
      </c>
      <c r="AR51" s="319">
        <f t="shared" si="681"/>
        <v>0</v>
      </c>
      <c r="AS51" s="17">
        <f t="shared" si="697"/>
        <v>0</v>
      </c>
      <c r="AT51" s="17">
        <f t="shared" si="697"/>
        <v>0</v>
      </c>
      <c r="AU51" s="17">
        <f t="shared" si="697"/>
        <v>0</v>
      </c>
      <c r="AV51" s="17">
        <f t="shared" si="697"/>
        <v>0</v>
      </c>
      <c r="AW51" s="17">
        <f t="shared" si="697"/>
        <v>0</v>
      </c>
      <c r="AX51" s="17">
        <f t="shared" si="697"/>
        <v>0</v>
      </c>
      <c r="AY51" s="17">
        <f t="shared" si="697"/>
        <v>0</v>
      </c>
      <c r="AZ51" s="17">
        <f t="shared" si="697"/>
        <v>0</v>
      </c>
      <c r="BA51" s="17">
        <f t="shared" si="697"/>
        <v>0</v>
      </c>
      <c r="BB51" s="17">
        <f t="shared" si="697"/>
        <v>0</v>
      </c>
      <c r="BC51" s="17">
        <f t="shared" si="697"/>
        <v>0</v>
      </c>
      <c r="BD51" s="17">
        <f t="shared" si="697"/>
        <v>0</v>
      </c>
      <c r="BE51" s="319">
        <f t="shared" si="683"/>
        <v>0</v>
      </c>
      <c r="BF51" s="17">
        <f t="shared" si="697"/>
        <v>0</v>
      </c>
      <c r="BG51" s="17">
        <f t="shared" si="697"/>
        <v>0</v>
      </c>
      <c r="BH51" s="17">
        <f t="shared" si="697"/>
        <v>0</v>
      </c>
      <c r="BI51" s="17">
        <f t="shared" si="697"/>
        <v>0</v>
      </c>
      <c r="BJ51" s="17">
        <f t="shared" si="697"/>
        <v>0</v>
      </c>
      <c r="BK51" s="17">
        <f t="shared" si="697"/>
        <v>0</v>
      </c>
      <c r="BL51" s="17">
        <f t="shared" si="697"/>
        <v>0</v>
      </c>
      <c r="BM51" s="17">
        <f t="shared" si="697"/>
        <v>0</v>
      </c>
      <c r="BN51" s="17">
        <f t="shared" si="697"/>
        <v>0</v>
      </c>
      <c r="BO51" s="17">
        <f t="shared" si="697"/>
        <v>0</v>
      </c>
      <c r="BP51" s="17">
        <f t="shared" si="697"/>
        <v>0</v>
      </c>
      <c r="BQ51" s="17">
        <f t="shared" si="697"/>
        <v>0</v>
      </c>
      <c r="BR51" s="319">
        <f t="shared" si="685"/>
        <v>0</v>
      </c>
      <c r="BS51" s="17">
        <f t="shared" si="697"/>
        <v>0</v>
      </c>
      <c r="BT51" s="17">
        <f t="shared" si="697"/>
        <v>0</v>
      </c>
      <c r="BU51" s="17">
        <f t="shared" si="697"/>
        <v>0</v>
      </c>
      <c r="BV51" s="17">
        <f t="shared" si="697"/>
        <v>0</v>
      </c>
      <c r="BW51" s="17">
        <f t="shared" si="697"/>
        <v>0</v>
      </c>
      <c r="BX51" s="17">
        <f t="shared" si="697"/>
        <v>0</v>
      </c>
      <c r="BY51" s="17">
        <f t="shared" si="697"/>
        <v>0</v>
      </c>
      <c r="BZ51" s="17">
        <f t="shared" si="697"/>
        <v>0</v>
      </c>
      <c r="CA51" s="17">
        <f t="shared" si="697"/>
        <v>0</v>
      </c>
      <c r="CB51" s="17">
        <f t="shared" si="697"/>
        <v>0</v>
      </c>
      <c r="CC51" s="17">
        <f t="shared" si="697"/>
        <v>0</v>
      </c>
      <c r="CD51" s="17">
        <f t="shared" si="697"/>
        <v>0</v>
      </c>
      <c r="CE51" s="319">
        <f t="shared" si="687"/>
        <v>0</v>
      </c>
      <c r="CF51" s="17">
        <f t="shared" si="688"/>
        <v>0</v>
      </c>
      <c r="CG51" s="17">
        <f t="shared" si="688"/>
        <v>0</v>
      </c>
      <c r="CH51" s="17">
        <f t="shared" si="688"/>
        <v>0</v>
      </c>
      <c r="CI51" s="17">
        <f t="shared" si="688"/>
        <v>0</v>
      </c>
      <c r="CJ51" s="17">
        <f t="shared" si="688"/>
        <v>0</v>
      </c>
      <c r="CK51" s="17">
        <f t="shared" si="688"/>
        <v>0</v>
      </c>
      <c r="CL51" s="17">
        <f t="shared" si="688"/>
        <v>0</v>
      </c>
      <c r="CM51" s="17">
        <f t="shared" si="688"/>
        <v>0</v>
      </c>
      <c r="CN51" s="17">
        <f t="shared" si="688"/>
        <v>0</v>
      </c>
      <c r="CO51" s="17">
        <f t="shared" si="688"/>
        <v>0</v>
      </c>
      <c r="CP51" s="17">
        <f t="shared" si="688"/>
        <v>0</v>
      </c>
      <c r="CQ51" s="17">
        <f t="shared" si="688"/>
        <v>0</v>
      </c>
      <c r="CR51" s="319">
        <f t="shared" si="689"/>
        <v>0</v>
      </c>
      <c r="CS51" s="17">
        <f t="shared" si="688"/>
        <v>0</v>
      </c>
      <c r="CT51" s="17">
        <f t="shared" si="688"/>
        <v>0</v>
      </c>
      <c r="CU51" s="17">
        <f t="shared" si="688"/>
        <v>0</v>
      </c>
      <c r="CV51" s="17">
        <f t="shared" si="688"/>
        <v>0</v>
      </c>
      <c r="CW51" s="17">
        <f t="shared" si="688"/>
        <v>0</v>
      </c>
      <c r="CX51" s="17">
        <f t="shared" si="688"/>
        <v>0</v>
      </c>
      <c r="CY51" s="17">
        <f t="shared" si="688"/>
        <v>0</v>
      </c>
      <c r="CZ51" s="17">
        <f t="shared" si="688"/>
        <v>0</v>
      </c>
      <c r="DA51" s="17">
        <f t="shared" si="688"/>
        <v>0</v>
      </c>
      <c r="DB51" s="17">
        <f t="shared" si="688"/>
        <v>0</v>
      </c>
      <c r="DC51" s="17">
        <f t="shared" si="688"/>
        <v>0</v>
      </c>
      <c r="DD51" s="17">
        <f t="shared" si="688"/>
        <v>0</v>
      </c>
      <c r="DE51" s="319">
        <f t="shared" si="691"/>
        <v>0</v>
      </c>
      <c r="DF51" s="17">
        <f t="shared" si="688"/>
        <v>0</v>
      </c>
      <c r="DG51" s="17">
        <f t="shared" si="688"/>
        <v>0</v>
      </c>
      <c r="DH51" s="17">
        <f t="shared" si="688"/>
        <v>0</v>
      </c>
      <c r="DI51" s="17">
        <f t="shared" si="688"/>
        <v>0</v>
      </c>
      <c r="DJ51" s="17">
        <f t="shared" si="688"/>
        <v>0</v>
      </c>
      <c r="DK51" s="17">
        <f t="shared" si="688"/>
        <v>0</v>
      </c>
      <c r="DL51" s="17">
        <f t="shared" si="688"/>
        <v>0</v>
      </c>
      <c r="DM51" s="17">
        <f t="shared" si="688"/>
        <v>0</v>
      </c>
      <c r="DN51" s="17">
        <f t="shared" si="688"/>
        <v>0</v>
      </c>
      <c r="DO51" s="17">
        <f t="shared" si="688"/>
        <v>0</v>
      </c>
      <c r="DP51" s="17">
        <f t="shared" si="688"/>
        <v>0</v>
      </c>
      <c r="DQ51" s="17">
        <f t="shared" si="688"/>
        <v>0</v>
      </c>
      <c r="DR51" s="319">
        <f t="shared" si="693"/>
        <v>0</v>
      </c>
      <c r="DS51" s="17">
        <f t="shared" si="688"/>
        <v>0</v>
      </c>
      <c r="DT51" s="17">
        <f t="shared" si="688"/>
        <v>0</v>
      </c>
      <c r="DU51" s="17">
        <f t="shared" si="688"/>
        <v>0</v>
      </c>
      <c r="DV51" s="17">
        <f t="shared" si="688"/>
        <v>0</v>
      </c>
      <c r="DW51" s="17">
        <f t="shared" si="688"/>
        <v>0</v>
      </c>
      <c r="DX51" s="17">
        <f t="shared" si="688"/>
        <v>0</v>
      </c>
      <c r="DY51" s="17">
        <f t="shared" si="688"/>
        <v>0</v>
      </c>
      <c r="DZ51" s="17">
        <f t="shared" si="688"/>
        <v>0</v>
      </c>
      <c r="EA51" s="17">
        <f t="shared" si="688"/>
        <v>0</v>
      </c>
      <c r="EB51" s="17">
        <f t="shared" si="688"/>
        <v>0</v>
      </c>
      <c r="EC51" s="17">
        <f t="shared" si="688"/>
        <v>0</v>
      </c>
      <c r="ED51" s="17">
        <f t="shared" si="688"/>
        <v>0</v>
      </c>
      <c r="EE51" s="319">
        <f t="shared" si="695"/>
        <v>0</v>
      </c>
    </row>
    <row r="52" spans="1:135" x14ac:dyDescent="0.2">
      <c r="A52" s="29" t="s">
        <v>72</v>
      </c>
      <c r="B52" s="27">
        <f>'SPACELOG 8 EMPRUNT 2'!E9</f>
        <v>46447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4" t="s">
        <v>282</v>
      </c>
      <c r="E53" s="43">
        <f t="shared" ref="E53:AJ53" si="698">SUM(E49:E51)</f>
        <v>0</v>
      </c>
      <c r="F53" s="17">
        <f t="shared" si="698"/>
        <v>0</v>
      </c>
      <c r="G53" s="17">
        <f t="shared" si="698"/>
        <v>0</v>
      </c>
      <c r="H53" s="17">
        <f t="shared" si="698"/>
        <v>0</v>
      </c>
      <c r="I53" s="17">
        <f t="shared" si="698"/>
        <v>0</v>
      </c>
      <c r="J53" s="17">
        <f t="shared" si="698"/>
        <v>0</v>
      </c>
      <c r="K53" s="17">
        <f t="shared" si="698"/>
        <v>0</v>
      </c>
      <c r="L53" s="17">
        <f t="shared" si="698"/>
        <v>0</v>
      </c>
      <c r="M53" s="17">
        <f t="shared" si="698"/>
        <v>0</v>
      </c>
      <c r="N53" s="17">
        <f t="shared" si="698"/>
        <v>0</v>
      </c>
      <c r="O53" s="17">
        <f t="shared" si="698"/>
        <v>0</v>
      </c>
      <c r="P53" s="17">
        <f t="shared" si="698"/>
        <v>0</v>
      </c>
      <c r="Q53" s="17">
        <f t="shared" si="698"/>
        <v>0</v>
      </c>
      <c r="R53" s="319">
        <f t="shared" si="698"/>
        <v>0</v>
      </c>
      <c r="S53" s="17">
        <f t="shared" si="698"/>
        <v>0</v>
      </c>
      <c r="T53" s="17">
        <f t="shared" si="698"/>
        <v>0</v>
      </c>
      <c r="U53" s="17">
        <f t="shared" si="698"/>
        <v>0</v>
      </c>
      <c r="V53" s="17">
        <f t="shared" si="698"/>
        <v>0</v>
      </c>
      <c r="W53" s="17">
        <f t="shared" si="698"/>
        <v>0</v>
      </c>
      <c r="X53" s="17">
        <f t="shared" si="698"/>
        <v>0</v>
      </c>
      <c r="Y53" s="17">
        <f t="shared" si="698"/>
        <v>0</v>
      </c>
      <c r="Z53" s="17">
        <f t="shared" si="698"/>
        <v>0</v>
      </c>
      <c r="AA53" s="17">
        <f t="shared" si="698"/>
        <v>0</v>
      </c>
      <c r="AB53" s="17">
        <f t="shared" si="698"/>
        <v>0</v>
      </c>
      <c r="AC53" s="17">
        <f t="shared" si="698"/>
        <v>0</v>
      </c>
      <c r="AD53" s="17">
        <f t="shared" si="698"/>
        <v>0</v>
      </c>
      <c r="AE53" s="319">
        <f t="shared" si="698"/>
        <v>0</v>
      </c>
      <c r="AF53" s="17">
        <f t="shared" si="698"/>
        <v>0</v>
      </c>
      <c r="AG53" s="17">
        <f t="shared" si="698"/>
        <v>0</v>
      </c>
      <c r="AH53" s="17">
        <f t="shared" si="698"/>
        <v>0</v>
      </c>
      <c r="AI53" s="17">
        <f t="shared" si="698"/>
        <v>0</v>
      </c>
      <c r="AJ53" s="17">
        <f t="shared" si="698"/>
        <v>0</v>
      </c>
      <c r="AK53" s="17">
        <f t="shared" ref="AK53:BP53" si="699">SUM(AK49:AK51)</f>
        <v>0</v>
      </c>
      <c r="AL53" s="17">
        <f t="shared" si="699"/>
        <v>0</v>
      </c>
      <c r="AM53" s="17">
        <f t="shared" si="699"/>
        <v>0</v>
      </c>
      <c r="AN53" s="17">
        <f t="shared" si="699"/>
        <v>0</v>
      </c>
      <c r="AO53" s="17">
        <f t="shared" si="699"/>
        <v>0</v>
      </c>
      <c r="AP53" s="17">
        <f t="shared" si="699"/>
        <v>0</v>
      </c>
      <c r="AQ53" s="17">
        <f t="shared" si="699"/>
        <v>0</v>
      </c>
      <c r="AR53" s="319">
        <f t="shared" si="699"/>
        <v>0</v>
      </c>
      <c r="AS53" s="17">
        <f t="shared" si="699"/>
        <v>0</v>
      </c>
      <c r="AT53" s="17">
        <f t="shared" si="699"/>
        <v>0</v>
      </c>
      <c r="AU53" s="17">
        <f t="shared" si="699"/>
        <v>0</v>
      </c>
      <c r="AV53" s="17">
        <f t="shared" si="699"/>
        <v>0</v>
      </c>
      <c r="AW53" s="17">
        <f t="shared" si="699"/>
        <v>0</v>
      </c>
      <c r="AX53" s="17">
        <f t="shared" si="699"/>
        <v>0</v>
      </c>
      <c r="AY53" s="17">
        <f t="shared" si="699"/>
        <v>0</v>
      </c>
      <c r="AZ53" s="17">
        <f t="shared" si="699"/>
        <v>0</v>
      </c>
      <c r="BA53" s="17">
        <f t="shared" si="699"/>
        <v>0</v>
      </c>
      <c r="BB53" s="17">
        <f t="shared" si="699"/>
        <v>0</v>
      </c>
      <c r="BC53" s="17">
        <f t="shared" si="699"/>
        <v>0</v>
      </c>
      <c r="BD53" s="17">
        <f t="shared" si="699"/>
        <v>0</v>
      </c>
      <c r="BE53" s="319">
        <f t="shared" si="699"/>
        <v>0</v>
      </c>
      <c r="BF53" s="17">
        <f t="shared" si="699"/>
        <v>0</v>
      </c>
      <c r="BG53" s="17">
        <f t="shared" si="699"/>
        <v>0</v>
      </c>
      <c r="BH53" s="17">
        <f t="shared" si="699"/>
        <v>0</v>
      </c>
      <c r="BI53" s="17">
        <f t="shared" si="699"/>
        <v>0</v>
      </c>
      <c r="BJ53" s="17">
        <f t="shared" si="699"/>
        <v>0</v>
      </c>
      <c r="BK53" s="17">
        <f t="shared" si="699"/>
        <v>0</v>
      </c>
      <c r="BL53" s="17">
        <f t="shared" si="699"/>
        <v>0</v>
      </c>
      <c r="BM53" s="17">
        <f t="shared" si="699"/>
        <v>0</v>
      </c>
      <c r="BN53" s="17">
        <f t="shared" si="699"/>
        <v>0</v>
      </c>
      <c r="BO53" s="17">
        <f t="shared" si="699"/>
        <v>0</v>
      </c>
      <c r="BP53" s="17">
        <f t="shared" si="699"/>
        <v>0</v>
      </c>
      <c r="BQ53" s="17">
        <f t="shared" ref="BQ53:CV53" si="700">SUM(BQ49:BQ51)</f>
        <v>0</v>
      </c>
      <c r="BR53" s="319">
        <f t="shared" si="700"/>
        <v>0</v>
      </c>
      <c r="BS53" s="17">
        <f t="shared" si="700"/>
        <v>0</v>
      </c>
      <c r="BT53" s="17">
        <f t="shared" si="700"/>
        <v>0</v>
      </c>
      <c r="BU53" s="17">
        <f t="shared" si="700"/>
        <v>0</v>
      </c>
      <c r="BV53" s="17">
        <f t="shared" si="700"/>
        <v>0</v>
      </c>
      <c r="BW53" s="17">
        <f t="shared" si="700"/>
        <v>0</v>
      </c>
      <c r="BX53" s="17">
        <f t="shared" si="700"/>
        <v>0</v>
      </c>
      <c r="BY53" s="17">
        <f t="shared" si="700"/>
        <v>0</v>
      </c>
      <c r="BZ53" s="17">
        <f t="shared" si="700"/>
        <v>0</v>
      </c>
      <c r="CA53" s="17">
        <f t="shared" si="700"/>
        <v>0</v>
      </c>
      <c r="CB53" s="17">
        <f t="shared" si="700"/>
        <v>0</v>
      </c>
      <c r="CC53" s="17">
        <f t="shared" si="700"/>
        <v>0</v>
      </c>
      <c r="CD53" s="17">
        <f t="shared" si="700"/>
        <v>0</v>
      </c>
      <c r="CE53" s="319">
        <f t="shared" si="700"/>
        <v>0</v>
      </c>
      <c r="CF53" s="17">
        <f t="shared" si="700"/>
        <v>0</v>
      </c>
      <c r="CG53" s="17">
        <f t="shared" si="700"/>
        <v>0</v>
      </c>
      <c r="CH53" s="17">
        <f t="shared" si="700"/>
        <v>0</v>
      </c>
      <c r="CI53" s="17">
        <f t="shared" si="700"/>
        <v>0</v>
      </c>
      <c r="CJ53" s="17">
        <f t="shared" si="700"/>
        <v>0</v>
      </c>
      <c r="CK53" s="17">
        <f t="shared" si="700"/>
        <v>0</v>
      </c>
      <c r="CL53" s="17">
        <f t="shared" si="700"/>
        <v>0</v>
      </c>
      <c r="CM53" s="17">
        <f t="shared" si="700"/>
        <v>0</v>
      </c>
      <c r="CN53" s="17">
        <f t="shared" si="700"/>
        <v>0</v>
      </c>
      <c r="CO53" s="17">
        <f t="shared" si="700"/>
        <v>0</v>
      </c>
      <c r="CP53" s="17">
        <f t="shared" si="700"/>
        <v>0</v>
      </c>
      <c r="CQ53" s="17">
        <f t="shared" si="700"/>
        <v>0</v>
      </c>
      <c r="CR53" s="319">
        <f t="shared" si="700"/>
        <v>0</v>
      </c>
      <c r="CS53" s="17">
        <f t="shared" si="700"/>
        <v>0</v>
      </c>
      <c r="CT53" s="17">
        <f t="shared" si="700"/>
        <v>0</v>
      </c>
      <c r="CU53" s="17">
        <f t="shared" si="700"/>
        <v>0</v>
      </c>
      <c r="CV53" s="17">
        <f t="shared" si="700"/>
        <v>0</v>
      </c>
      <c r="CW53" s="17">
        <f t="shared" ref="CW53:EE53" si="701">SUM(CW49:CW51)</f>
        <v>0</v>
      </c>
      <c r="CX53" s="17">
        <f t="shared" si="701"/>
        <v>0</v>
      </c>
      <c r="CY53" s="17">
        <f t="shared" si="701"/>
        <v>0</v>
      </c>
      <c r="CZ53" s="17">
        <f t="shared" si="701"/>
        <v>0</v>
      </c>
      <c r="DA53" s="17">
        <f t="shared" si="701"/>
        <v>0</v>
      </c>
      <c r="DB53" s="17">
        <f t="shared" si="701"/>
        <v>0</v>
      </c>
      <c r="DC53" s="17">
        <f t="shared" si="701"/>
        <v>0</v>
      </c>
      <c r="DD53" s="17">
        <f t="shared" si="701"/>
        <v>0</v>
      </c>
      <c r="DE53" s="319">
        <f t="shared" si="701"/>
        <v>0</v>
      </c>
      <c r="DF53" s="17">
        <f t="shared" si="701"/>
        <v>0</v>
      </c>
      <c r="DG53" s="17">
        <f t="shared" si="701"/>
        <v>0</v>
      </c>
      <c r="DH53" s="17">
        <f t="shared" si="701"/>
        <v>0</v>
      </c>
      <c r="DI53" s="17">
        <f t="shared" si="701"/>
        <v>0</v>
      </c>
      <c r="DJ53" s="17">
        <f t="shared" si="701"/>
        <v>0</v>
      </c>
      <c r="DK53" s="17">
        <f t="shared" si="701"/>
        <v>0</v>
      </c>
      <c r="DL53" s="17">
        <f t="shared" si="701"/>
        <v>0</v>
      </c>
      <c r="DM53" s="17">
        <f t="shared" si="701"/>
        <v>0</v>
      </c>
      <c r="DN53" s="17">
        <f t="shared" si="701"/>
        <v>0</v>
      </c>
      <c r="DO53" s="17">
        <f t="shared" si="701"/>
        <v>0</v>
      </c>
      <c r="DP53" s="17">
        <f t="shared" si="701"/>
        <v>0</v>
      </c>
      <c r="DQ53" s="17">
        <f t="shared" si="701"/>
        <v>0</v>
      </c>
      <c r="DR53" s="319">
        <f t="shared" si="701"/>
        <v>0</v>
      </c>
      <c r="DS53" s="17">
        <f t="shared" si="701"/>
        <v>0</v>
      </c>
      <c r="DT53" s="17">
        <f t="shared" si="701"/>
        <v>0</v>
      </c>
      <c r="DU53" s="17">
        <f t="shared" si="701"/>
        <v>0</v>
      </c>
      <c r="DV53" s="17">
        <f t="shared" si="701"/>
        <v>0</v>
      </c>
      <c r="DW53" s="17">
        <f t="shared" si="701"/>
        <v>0</v>
      </c>
      <c r="DX53" s="17">
        <f t="shared" si="701"/>
        <v>0</v>
      </c>
      <c r="DY53" s="17">
        <f t="shared" si="701"/>
        <v>0</v>
      </c>
      <c r="DZ53" s="17">
        <f t="shared" si="701"/>
        <v>0</v>
      </c>
      <c r="EA53" s="17">
        <f t="shared" si="701"/>
        <v>0</v>
      </c>
      <c r="EB53" s="17">
        <f t="shared" si="701"/>
        <v>0</v>
      </c>
      <c r="EC53" s="17">
        <f t="shared" si="701"/>
        <v>0</v>
      </c>
      <c r="ED53" s="17">
        <f t="shared" si="701"/>
        <v>0</v>
      </c>
      <c r="EE53" s="391">
        <f t="shared" si="701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1" t="s">
        <v>300</v>
      </c>
      <c r="D55" s="2" t="s">
        <v>48</v>
      </c>
      <c r="E55" s="41"/>
      <c r="F55" s="17">
        <f>F36-F41-F46-F53</f>
        <v>0</v>
      </c>
      <c r="G55" s="17">
        <f t="shared" ref="G55:Q55" si="702">G36-G41-G46-G53</f>
        <v>0</v>
      </c>
      <c r="H55" s="17">
        <f t="shared" si="702"/>
        <v>0</v>
      </c>
      <c r="I55" s="17">
        <f t="shared" si="702"/>
        <v>0</v>
      </c>
      <c r="J55" s="17">
        <f t="shared" si="702"/>
        <v>0</v>
      </c>
      <c r="K55" s="17">
        <f t="shared" si="702"/>
        <v>0</v>
      </c>
      <c r="L55" s="17">
        <f t="shared" si="702"/>
        <v>0</v>
      </c>
      <c r="M55" s="17">
        <f t="shared" si="702"/>
        <v>0</v>
      </c>
      <c r="N55" s="17">
        <f t="shared" si="702"/>
        <v>0</v>
      </c>
      <c r="O55" s="17">
        <f t="shared" si="702"/>
        <v>0</v>
      </c>
      <c r="P55" s="17">
        <f t="shared" si="702"/>
        <v>0</v>
      </c>
      <c r="Q55" s="17">
        <f t="shared" si="702"/>
        <v>0</v>
      </c>
      <c r="R55" s="319">
        <f t="shared" ref="R55" si="703">SUM(F55:Q55)</f>
        <v>0</v>
      </c>
      <c r="S55" s="17">
        <f>S36-S41-S46-S53</f>
        <v>0</v>
      </c>
      <c r="T55" s="17">
        <f t="shared" ref="T55:AD55" si="704">T36-T41-T46-T53</f>
        <v>0</v>
      </c>
      <c r="U55" s="17">
        <f t="shared" si="704"/>
        <v>0</v>
      </c>
      <c r="V55" s="17">
        <f t="shared" si="704"/>
        <v>0</v>
      </c>
      <c r="W55" s="17">
        <f t="shared" si="704"/>
        <v>0</v>
      </c>
      <c r="X55" s="17">
        <f t="shared" si="704"/>
        <v>0</v>
      </c>
      <c r="Y55" s="17">
        <f t="shared" si="704"/>
        <v>0</v>
      </c>
      <c r="Z55" s="17">
        <f t="shared" si="704"/>
        <v>0</v>
      </c>
      <c r="AA55" s="17">
        <f t="shared" si="704"/>
        <v>0</v>
      </c>
      <c r="AB55" s="17">
        <f t="shared" si="704"/>
        <v>0</v>
      </c>
      <c r="AC55" s="17">
        <f t="shared" si="704"/>
        <v>0</v>
      </c>
      <c r="AD55" s="17">
        <f t="shared" si="704"/>
        <v>0</v>
      </c>
      <c r="AE55" s="319">
        <f t="shared" ref="AE55" si="705">SUM(S55:AD55)</f>
        <v>0</v>
      </c>
      <c r="AF55" s="17">
        <f>AF36-AF41-AF46-AF53</f>
        <v>0</v>
      </c>
      <c r="AG55" s="17">
        <f t="shared" ref="AG55:AQ55" si="706">AG36-AG41-AG46-AG53</f>
        <v>0</v>
      </c>
      <c r="AH55" s="17">
        <f t="shared" si="706"/>
        <v>0</v>
      </c>
      <c r="AI55" s="17">
        <f t="shared" si="706"/>
        <v>0</v>
      </c>
      <c r="AJ55" s="17">
        <f t="shared" si="706"/>
        <v>0</v>
      </c>
      <c r="AK55" s="17">
        <f t="shared" si="706"/>
        <v>0</v>
      </c>
      <c r="AL55" s="17">
        <f t="shared" si="706"/>
        <v>0</v>
      </c>
      <c r="AM55" s="17">
        <f t="shared" si="706"/>
        <v>0</v>
      </c>
      <c r="AN55" s="17">
        <f t="shared" si="706"/>
        <v>0</v>
      </c>
      <c r="AO55" s="17">
        <f t="shared" si="706"/>
        <v>0</v>
      </c>
      <c r="AP55" s="17">
        <f t="shared" si="706"/>
        <v>0</v>
      </c>
      <c r="AQ55" s="17">
        <f t="shared" si="706"/>
        <v>0</v>
      </c>
      <c r="AR55" s="319">
        <f t="shared" ref="AR55" si="707">SUM(AF55:AQ55)</f>
        <v>0</v>
      </c>
      <c r="AS55" s="17">
        <f>AS36-AS41-AS46-AS53</f>
        <v>0</v>
      </c>
      <c r="AT55" s="17">
        <f t="shared" ref="AT55:BD55" si="708">AT36-AT41-AT46-AT53</f>
        <v>0</v>
      </c>
      <c r="AU55" s="17">
        <f t="shared" si="708"/>
        <v>0</v>
      </c>
      <c r="AV55" s="17">
        <f t="shared" si="708"/>
        <v>0</v>
      </c>
      <c r="AW55" s="17">
        <f t="shared" si="708"/>
        <v>0</v>
      </c>
      <c r="AX55" s="17">
        <f t="shared" si="708"/>
        <v>0</v>
      </c>
      <c r="AY55" s="17">
        <f t="shared" si="708"/>
        <v>0</v>
      </c>
      <c r="AZ55" s="17">
        <f t="shared" si="708"/>
        <v>0</v>
      </c>
      <c r="BA55" s="17">
        <f t="shared" si="708"/>
        <v>0</v>
      </c>
      <c r="BB55" s="17">
        <f t="shared" si="708"/>
        <v>0</v>
      </c>
      <c r="BC55" s="17">
        <f t="shared" si="708"/>
        <v>0</v>
      </c>
      <c r="BD55" s="17">
        <f t="shared" si="708"/>
        <v>0</v>
      </c>
      <c r="BE55" s="319">
        <f t="shared" ref="BE55" si="709">SUM(AS55:BD55)</f>
        <v>0</v>
      </c>
      <c r="BF55" s="17">
        <f>BF36-BF41-BF46-BF53</f>
        <v>0</v>
      </c>
      <c r="BG55" s="17">
        <f t="shared" ref="BG55:BQ55" si="710">BG36-BG41-BG46-BG53</f>
        <v>0</v>
      </c>
      <c r="BH55" s="17">
        <f t="shared" si="710"/>
        <v>0</v>
      </c>
      <c r="BI55" s="17">
        <f t="shared" si="710"/>
        <v>0</v>
      </c>
      <c r="BJ55" s="17">
        <f t="shared" si="710"/>
        <v>0</v>
      </c>
      <c r="BK55" s="17">
        <f t="shared" si="710"/>
        <v>0</v>
      </c>
      <c r="BL55" s="17">
        <f t="shared" si="710"/>
        <v>0</v>
      </c>
      <c r="BM55" s="17">
        <f t="shared" si="710"/>
        <v>0</v>
      </c>
      <c r="BN55" s="17">
        <f t="shared" si="710"/>
        <v>0</v>
      </c>
      <c r="BO55" s="17">
        <f t="shared" si="710"/>
        <v>0</v>
      </c>
      <c r="BP55" s="17">
        <f t="shared" si="710"/>
        <v>0</v>
      </c>
      <c r="BQ55" s="17">
        <f t="shared" si="710"/>
        <v>0</v>
      </c>
      <c r="BR55" s="319">
        <f t="shared" ref="BR55" si="711">SUM(BF55:BQ55)</f>
        <v>0</v>
      </c>
      <c r="BS55" s="17">
        <f>BS36-BS41-BS46-BS53</f>
        <v>0</v>
      </c>
      <c r="BT55" s="17">
        <f t="shared" ref="BT55:CD55" si="712">BT36-BT41-BT46-BT53</f>
        <v>0</v>
      </c>
      <c r="BU55" s="17">
        <f t="shared" si="712"/>
        <v>0</v>
      </c>
      <c r="BV55" s="17">
        <f t="shared" si="712"/>
        <v>0</v>
      </c>
      <c r="BW55" s="17">
        <f t="shared" si="712"/>
        <v>0</v>
      </c>
      <c r="BX55" s="17">
        <f t="shared" si="712"/>
        <v>0</v>
      </c>
      <c r="BY55" s="17">
        <f t="shared" si="712"/>
        <v>0</v>
      </c>
      <c r="BZ55" s="17">
        <f t="shared" si="712"/>
        <v>0</v>
      </c>
      <c r="CA55" s="17">
        <f t="shared" si="712"/>
        <v>0</v>
      </c>
      <c r="CB55" s="17">
        <f t="shared" si="712"/>
        <v>0</v>
      </c>
      <c r="CC55" s="17">
        <f t="shared" si="712"/>
        <v>0</v>
      </c>
      <c r="CD55" s="17">
        <f t="shared" si="712"/>
        <v>0</v>
      </c>
      <c r="CE55" s="319">
        <f t="shared" ref="CE55" si="713">SUM(BS55:CD55)</f>
        <v>0</v>
      </c>
      <c r="CF55" s="17">
        <f>CF36-CF41-CF46-CF53</f>
        <v>0</v>
      </c>
      <c r="CG55" s="17">
        <f t="shared" ref="CG55:CQ55" si="714">CG36-CG41-CG46-CG53</f>
        <v>0</v>
      </c>
      <c r="CH55" s="17">
        <f t="shared" si="714"/>
        <v>0</v>
      </c>
      <c r="CI55" s="17">
        <f t="shared" si="714"/>
        <v>0</v>
      </c>
      <c r="CJ55" s="17">
        <f t="shared" si="714"/>
        <v>0</v>
      </c>
      <c r="CK55" s="17">
        <f t="shared" si="714"/>
        <v>0</v>
      </c>
      <c r="CL55" s="17">
        <f t="shared" si="714"/>
        <v>0</v>
      </c>
      <c r="CM55" s="17">
        <f t="shared" si="714"/>
        <v>0</v>
      </c>
      <c r="CN55" s="17">
        <f t="shared" si="714"/>
        <v>0</v>
      </c>
      <c r="CO55" s="17">
        <f t="shared" si="714"/>
        <v>0</v>
      </c>
      <c r="CP55" s="17">
        <f t="shared" si="714"/>
        <v>0</v>
      </c>
      <c r="CQ55" s="17">
        <f t="shared" si="714"/>
        <v>0</v>
      </c>
      <c r="CR55" s="319">
        <f t="shared" ref="CR55" si="715">SUM(CF55:CQ55)</f>
        <v>0</v>
      </c>
      <c r="CS55" s="17">
        <f>CS36-CS41-CS46-CS53</f>
        <v>0</v>
      </c>
      <c r="CT55" s="17">
        <f t="shared" ref="CT55:DD55" si="716">CT36-CT41-CT46-CT53</f>
        <v>0</v>
      </c>
      <c r="CU55" s="17">
        <f t="shared" si="716"/>
        <v>0</v>
      </c>
      <c r="CV55" s="17">
        <f t="shared" si="716"/>
        <v>0</v>
      </c>
      <c r="CW55" s="17">
        <f t="shared" si="716"/>
        <v>0</v>
      </c>
      <c r="CX55" s="17">
        <f t="shared" si="716"/>
        <v>0</v>
      </c>
      <c r="CY55" s="17">
        <f t="shared" si="716"/>
        <v>0</v>
      </c>
      <c r="CZ55" s="17">
        <f t="shared" si="716"/>
        <v>0</v>
      </c>
      <c r="DA55" s="17">
        <f t="shared" si="716"/>
        <v>0</v>
      </c>
      <c r="DB55" s="17">
        <f t="shared" si="716"/>
        <v>0</v>
      </c>
      <c r="DC55" s="17">
        <f t="shared" si="716"/>
        <v>0</v>
      </c>
      <c r="DD55" s="17">
        <f t="shared" si="716"/>
        <v>0</v>
      </c>
      <c r="DE55" s="319">
        <f t="shared" ref="DE55" si="717">SUM(CS55:DD55)</f>
        <v>0</v>
      </c>
      <c r="DF55" s="17">
        <f>DF36-DF41-DF46-DF53</f>
        <v>0</v>
      </c>
      <c r="DG55" s="17">
        <f t="shared" ref="DG55:DQ55" si="718">DG36-DG41-DG46-DG53</f>
        <v>0</v>
      </c>
      <c r="DH55" s="17">
        <f t="shared" si="718"/>
        <v>0</v>
      </c>
      <c r="DI55" s="17">
        <f t="shared" si="718"/>
        <v>0</v>
      </c>
      <c r="DJ55" s="17">
        <f t="shared" si="718"/>
        <v>0</v>
      </c>
      <c r="DK55" s="17">
        <f t="shared" si="718"/>
        <v>0</v>
      </c>
      <c r="DL55" s="17">
        <f t="shared" si="718"/>
        <v>0</v>
      </c>
      <c r="DM55" s="17">
        <f t="shared" si="718"/>
        <v>0</v>
      </c>
      <c r="DN55" s="17">
        <f t="shared" si="718"/>
        <v>0</v>
      </c>
      <c r="DO55" s="17">
        <f t="shared" si="718"/>
        <v>0</v>
      </c>
      <c r="DP55" s="17">
        <f t="shared" si="718"/>
        <v>0</v>
      </c>
      <c r="DQ55" s="17">
        <f t="shared" si="718"/>
        <v>0</v>
      </c>
      <c r="DR55" s="319">
        <f t="shared" ref="DR55" si="719">SUM(DF55:DQ55)</f>
        <v>0</v>
      </c>
      <c r="DS55" s="17">
        <f>DS36-DS41-DS46-DS53</f>
        <v>0</v>
      </c>
      <c r="DT55" s="17">
        <f t="shared" ref="DT55:ED55" si="720">DT36-DT41-DT46-DT53</f>
        <v>0</v>
      </c>
      <c r="DU55" s="17">
        <f t="shared" si="720"/>
        <v>0</v>
      </c>
      <c r="DV55" s="17">
        <f t="shared" si="720"/>
        <v>0</v>
      </c>
      <c r="DW55" s="17">
        <f t="shared" si="720"/>
        <v>0</v>
      </c>
      <c r="DX55" s="17">
        <f t="shared" si="720"/>
        <v>0</v>
      </c>
      <c r="DY55" s="17">
        <f t="shared" si="720"/>
        <v>0</v>
      </c>
      <c r="DZ55" s="17">
        <f t="shared" si="720"/>
        <v>0</v>
      </c>
      <c r="EA55" s="17">
        <f t="shared" si="720"/>
        <v>0</v>
      </c>
      <c r="EB55" s="17">
        <f t="shared" si="720"/>
        <v>0</v>
      </c>
      <c r="EC55" s="17">
        <f t="shared" si="720"/>
        <v>0</v>
      </c>
      <c r="ED55" s="17">
        <f t="shared" si="720"/>
        <v>0</v>
      </c>
      <c r="EE55" s="391">
        <f t="shared" ref="EE55" si="721">SUM(DS55:ED55)</f>
        <v>0</v>
      </c>
    </row>
    <row r="56" spans="1:135" x14ac:dyDescent="0.2">
      <c r="A56" s="12" t="s">
        <v>3</v>
      </c>
      <c r="B56" s="39">
        <f>'SPACELOG 8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8 EMPRUNT 3'!E7</f>
        <v>0</v>
      </c>
      <c r="D57" s="1" t="s">
        <v>49</v>
      </c>
      <c r="F57" s="17">
        <f>IFERROR(INDEX('SPACELOG 8 EMPRUNT 1'!$I$14:$I$2000,MATCH('SPACELOG 8 BP'!F$2,'SPACELOG 8 EMPRUNT 1'!$Z$14:$Z$2000,0)),0)</f>
        <v>0</v>
      </c>
      <c r="G57" s="17">
        <f>IFERROR(INDEX('SPACELOG 8 EMPRUNT 1'!$I$14:$I$2000,MATCH('SPACELOG 8 BP'!G$2,'SPACELOG 8 EMPRUNT 1'!$Z$14:$Z$2000,0)),0)</f>
        <v>0</v>
      </c>
      <c r="H57" s="17">
        <f>IFERROR(INDEX('SPACELOG 8 EMPRUNT 1'!$I$14:$I$2000,MATCH('SPACELOG 8 BP'!H$2,'SPACELOG 8 EMPRUNT 1'!$Z$14:$Z$2000,0)),0)</f>
        <v>0</v>
      </c>
      <c r="I57" s="17">
        <f>IFERROR(INDEX('SPACELOG 8 EMPRUNT 1'!$I$14:$I$2000,MATCH('SPACELOG 8 BP'!I$2,'SPACELOG 8 EMPRUNT 1'!$Z$14:$Z$2000,0)),0)</f>
        <v>0</v>
      </c>
      <c r="J57" s="17">
        <f>IFERROR(INDEX('SPACELOG 8 EMPRUNT 1'!$I$14:$I$2000,MATCH('SPACELOG 8 BP'!J$2,'SPACELOG 8 EMPRUNT 1'!$Z$14:$Z$2000,0)),0)</f>
        <v>0</v>
      </c>
      <c r="K57" s="17">
        <f>IFERROR(INDEX('SPACELOG 8 EMPRUNT 1'!$I$14:$I$2000,MATCH('SPACELOG 8 BP'!K$2,'SPACELOG 8 EMPRUNT 1'!$Z$14:$Z$2000,0)),0)</f>
        <v>0</v>
      </c>
      <c r="L57" s="17">
        <f>IFERROR(INDEX('SPACELOG 8 EMPRUNT 1'!$I$14:$I$2000,MATCH('SPACELOG 8 BP'!L$2,'SPACELOG 8 EMPRUNT 1'!$Z$14:$Z$2000,0)),0)</f>
        <v>0</v>
      </c>
      <c r="M57" s="17">
        <f>IFERROR(INDEX('SPACELOG 8 EMPRUNT 1'!$I$14:$I$2000,MATCH('SPACELOG 8 BP'!M$2,'SPACELOG 8 EMPRUNT 1'!$Z$14:$Z$2000,0)),0)</f>
        <v>0</v>
      </c>
      <c r="N57" s="17">
        <f>IFERROR(INDEX('SPACELOG 8 EMPRUNT 1'!$I$14:$I$2000,MATCH('SPACELOG 8 BP'!N$2,'SPACELOG 8 EMPRUNT 1'!$Z$14:$Z$2000,0)),0)</f>
        <v>0</v>
      </c>
      <c r="O57" s="17">
        <f>IFERROR(INDEX('SPACELOG 8 EMPRUNT 1'!$I$14:$I$2000,MATCH('SPACELOG 8 BP'!O$2,'SPACELOG 8 EMPRUNT 1'!$Z$14:$Z$2000,0)),0)</f>
        <v>0</v>
      </c>
      <c r="P57" s="17">
        <f>IFERROR(INDEX('SPACELOG 8 EMPRUNT 1'!$I$14:$I$2000,MATCH('SPACELOG 8 BP'!P$2,'SPACELOG 8 EMPRUNT 1'!$Z$14:$Z$2000,0)),0)</f>
        <v>0</v>
      </c>
      <c r="Q57" s="17">
        <f>IFERROR(INDEX('SPACELOG 8 EMPRUNT 1'!$I$14:$I$2000,MATCH('SPACELOG 8 BP'!Q$2,'SPACELOG 8 EMPRUNT 1'!$Z$14:$Z$2000,0)),0)</f>
        <v>0</v>
      </c>
      <c r="R57" s="319">
        <f t="shared" ref="R57" si="722">SUM(F57:Q57)</f>
        <v>0</v>
      </c>
      <c r="S57" s="17">
        <f>IFERROR(INDEX('SPACELOG 8 EMPRUNT 1'!$I$14:$I$2000,MATCH('SPACELOG 8 BP'!S$2,'SPACELOG 8 EMPRUNT 1'!$Z$14:$Z$2000,0)),0)</f>
        <v>0</v>
      </c>
      <c r="T57" s="17">
        <f>IFERROR(INDEX('SPACELOG 8 EMPRUNT 1'!$I$14:$I$2000,MATCH('SPACELOG 8 BP'!T$2,'SPACELOG 8 EMPRUNT 1'!$Z$14:$Z$2000,0)),0)</f>
        <v>0</v>
      </c>
      <c r="U57" s="17">
        <f>IFERROR(INDEX('SPACELOG 8 EMPRUNT 1'!$I$14:$I$2000,MATCH('SPACELOG 8 BP'!U$2,'SPACELOG 8 EMPRUNT 1'!$Z$14:$Z$2000,0)),0)</f>
        <v>0</v>
      </c>
      <c r="V57" s="17">
        <f>IFERROR(INDEX('SPACELOG 8 EMPRUNT 1'!$I$14:$I$2000,MATCH('SPACELOG 8 BP'!V$2,'SPACELOG 8 EMPRUNT 1'!$Z$14:$Z$2000,0)),0)</f>
        <v>0</v>
      </c>
      <c r="W57" s="17">
        <f>IFERROR(INDEX('SPACELOG 8 EMPRUNT 1'!$I$14:$I$2000,MATCH('SPACELOG 8 BP'!W$2,'SPACELOG 8 EMPRUNT 1'!$Z$14:$Z$2000,0)),0)</f>
        <v>0</v>
      </c>
      <c r="X57" s="17">
        <f>IFERROR(INDEX('SPACELOG 8 EMPRUNT 1'!$I$14:$I$2000,MATCH('SPACELOG 8 BP'!X$2,'SPACELOG 8 EMPRUNT 1'!$Z$14:$Z$2000,0)),0)</f>
        <v>0</v>
      </c>
      <c r="Y57" s="17">
        <f>IFERROR(INDEX('SPACELOG 8 EMPRUNT 1'!$I$14:$I$2000,MATCH('SPACELOG 8 BP'!Y$2,'SPACELOG 8 EMPRUNT 1'!$Z$14:$Z$2000,0)),0)</f>
        <v>0</v>
      </c>
      <c r="Z57" s="17">
        <f>IFERROR(INDEX('SPACELOG 8 EMPRUNT 1'!$I$14:$I$2000,MATCH('SPACELOG 8 BP'!Z$2,'SPACELOG 8 EMPRUNT 1'!$Z$14:$Z$2000,0)),0)</f>
        <v>0</v>
      </c>
      <c r="AA57" s="17">
        <f>IFERROR(INDEX('SPACELOG 8 EMPRUNT 1'!$I$14:$I$2000,MATCH('SPACELOG 8 BP'!AA$2,'SPACELOG 8 EMPRUNT 1'!$Z$14:$Z$2000,0)),0)</f>
        <v>0</v>
      </c>
      <c r="AB57" s="17">
        <f>IFERROR(INDEX('SPACELOG 8 EMPRUNT 1'!$I$14:$I$2000,MATCH('SPACELOG 8 BP'!AB$2,'SPACELOG 8 EMPRUNT 1'!$Z$14:$Z$2000,0)),0)</f>
        <v>0</v>
      </c>
      <c r="AC57" s="17">
        <f>IFERROR(INDEX('SPACELOG 8 EMPRUNT 1'!$I$14:$I$2000,MATCH('SPACELOG 8 BP'!AC$2,'SPACELOG 8 EMPRUNT 1'!$Z$14:$Z$2000,0)),0)</f>
        <v>0</v>
      </c>
      <c r="AD57" s="17">
        <f>IFERROR(INDEX('SPACELOG 8 EMPRUNT 1'!$I$14:$I$2000,MATCH('SPACELOG 8 BP'!AD$2,'SPACELOG 8 EMPRUNT 1'!$Z$14:$Z$2000,0)),0)</f>
        <v>0</v>
      </c>
      <c r="AE57" s="319">
        <f t="shared" ref="AE57:AE59" si="723">SUM(S57:AD57)</f>
        <v>0</v>
      </c>
      <c r="AF57" s="17">
        <f>IFERROR(INDEX('SPACELOG 8 EMPRUNT 1'!$I$14:$I$2000,MATCH('SPACELOG 8 BP'!AF$2,'SPACELOG 8 EMPRUNT 1'!$Z$14:$Z$2000,0)),0)</f>
        <v>0</v>
      </c>
      <c r="AG57" s="17">
        <f>IFERROR(INDEX('SPACELOG 8 EMPRUNT 1'!$I$14:$I$2000,MATCH('SPACELOG 8 BP'!AG$2,'SPACELOG 8 EMPRUNT 1'!$Z$14:$Z$2000,0)),0)</f>
        <v>0</v>
      </c>
      <c r="AH57" s="17">
        <f>IFERROR(INDEX('SPACELOG 8 EMPRUNT 1'!$I$14:$I$2000,MATCH('SPACELOG 8 BP'!AH$2,'SPACELOG 8 EMPRUNT 1'!$Z$14:$Z$2000,0)),0)</f>
        <v>0</v>
      </c>
      <c r="AI57" s="17">
        <f>IFERROR(INDEX('SPACELOG 8 EMPRUNT 1'!$I$14:$I$2000,MATCH('SPACELOG 8 BP'!AI$2,'SPACELOG 8 EMPRUNT 1'!$Z$14:$Z$2000,0)),0)</f>
        <v>0</v>
      </c>
      <c r="AJ57" s="17">
        <f>IFERROR(INDEX('SPACELOG 8 EMPRUNT 1'!$I$14:$I$2000,MATCH('SPACELOG 8 BP'!AJ$2,'SPACELOG 8 EMPRUNT 1'!$Z$14:$Z$2000,0)),0)</f>
        <v>0</v>
      </c>
      <c r="AK57" s="17">
        <f>IFERROR(INDEX('SPACELOG 8 EMPRUNT 1'!$I$14:$I$2000,MATCH('SPACELOG 8 BP'!AK$2,'SPACELOG 8 EMPRUNT 1'!$Z$14:$Z$2000,0)),0)</f>
        <v>0</v>
      </c>
      <c r="AL57" s="17">
        <f>IFERROR(INDEX('SPACELOG 8 EMPRUNT 1'!$I$14:$I$2000,MATCH('SPACELOG 8 BP'!AL$2,'SPACELOG 8 EMPRUNT 1'!$Z$14:$Z$2000,0)),0)</f>
        <v>0</v>
      </c>
      <c r="AM57" s="17">
        <f>IFERROR(INDEX('SPACELOG 8 EMPRUNT 1'!$I$14:$I$2000,MATCH('SPACELOG 8 BP'!AM$2,'SPACELOG 8 EMPRUNT 1'!$Z$14:$Z$2000,0)),0)</f>
        <v>0</v>
      </c>
      <c r="AN57" s="17">
        <f>IFERROR(INDEX('SPACELOG 8 EMPRUNT 1'!$I$14:$I$2000,MATCH('SPACELOG 8 BP'!AN$2,'SPACELOG 8 EMPRUNT 1'!$Z$14:$Z$2000,0)),0)</f>
        <v>0</v>
      </c>
      <c r="AO57" s="17">
        <f>IFERROR(INDEX('SPACELOG 8 EMPRUNT 1'!$I$14:$I$2000,MATCH('SPACELOG 8 BP'!AO$2,'SPACELOG 8 EMPRUNT 1'!$Z$14:$Z$2000,0)),0)</f>
        <v>0</v>
      </c>
      <c r="AP57" s="17">
        <f>IFERROR(INDEX('SPACELOG 8 EMPRUNT 1'!$I$14:$I$2000,MATCH('SPACELOG 8 BP'!AP$2,'SPACELOG 8 EMPRUNT 1'!$Z$14:$Z$2000,0)),0)</f>
        <v>0</v>
      </c>
      <c r="AQ57" s="17">
        <f>IFERROR(INDEX('SPACELOG 8 EMPRUNT 1'!$I$14:$I$2000,MATCH('SPACELOG 8 BP'!AQ$2,'SPACELOG 8 EMPRUNT 1'!$Z$14:$Z$2000,0)),0)</f>
        <v>0</v>
      </c>
      <c r="AR57" s="319">
        <f t="shared" ref="AR57:AR59" si="724">SUM(AF57:AQ57)</f>
        <v>0</v>
      </c>
      <c r="AS57" s="17">
        <f>IFERROR(INDEX('SPACELOG 8 EMPRUNT 1'!$I$14:$I$2000,MATCH('SPACELOG 8 BP'!AS$2,'SPACELOG 8 EMPRUNT 1'!$Z$14:$Z$2000,0)),0)</f>
        <v>0</v>
      </c>
      <c r="AT57" s="17">
        <f>IFERROR(INDEX('SPACELOG 8 EMPRUNT 1'!$I$14:$I$2000,MATCH('SPACELOG 8 BP'!AT$2,'SPACELOG 8 EMPRUNT 1'!$Z$14:$Z$2000,0)),0)</f>
        <v>0</v>
      </c>
      <c r="AU57" s="17">
        <f>IFERROR(INDEX('SPACELOG 8 EMPRUNT 1'!$I$14:$I$2000,MATCH('SPACELOG 8 BP'!AU$2,'SPACELOG 8 EMPRUNT 1'!$Z$14:$Z$2000,0)),0)</f>
        <v>0</v>
      </c>
      <c r="AV57" s="17">
        <f>IFERROR(INDEX('SPACELOG 8 EMPRUNT 1'!$I$14:$I$2000,MATCH('SPACELOG 8 BP'!AV$2,'SPACELOG 8 EMPRUNT 1'!$Z$14:$Z$2000,0)),0)</f>
        <v>0</v>
      </c>
      <c r="AW57" s="17">
        <f>IFERROR(INDEX('SPACELOG 8 EMPRUNT 1'!$I$14:$I$2000,MATCH('SPACELOG 8 BP'!AW$2,'SPACELOG 8 EMPRUNT 1'!$Z$14:$Z$2000,0)),0)</f>
        <v>0</v>
      </c>
      <c r="AX57" s="17">
        <f>IFERROR(INDEX('SPACELOG 8 EMPRUNT 1'!$I$14:$I$2000,MATCH('SPACELOG 8 BP'!AX$2,'SPACELOG 8 EMPRUNT 1'!$Z$14:$Z$2000,0)),0)</f>
        <v>0</v>
      </c>
      <c r="AY57" s="17">
        <f>IFERROR(INDEX('SPACELOG 8 EMPRUNT 1'!$I$14:$I$2000,MATCH('SPACELOG 8 BP'!AY$2,'SPACELOG 8 EMPRUNT 1'!$Z$14:$Z$2000,0)),0)</f>
        <v>0</v>
      </c>
      <c r="AZ57" s="17">
        <f>IFERROR(INDEX('SPACELOG 8 EMPRUNT 1'!$I$14:$I$2000,MATCH('SPACELOG 8 BP'!AZ$2,'SPACELOG 8 EMPRUNT 1'!$Z$14:$Z$2000,0)),0)</f>
        <v>0</v>
      </c>
      <c r="BA57" s="17">
        <f>IFERROR(INDEX('SPACELOG 8 EMPRUNT 1'!$I$14:$I$2000,MATCH('SPACELOG 8 BP'!BA$2,'SPACELOG 8 EMPRUNT 1'!$Z$14:$Z$2000,0)),0)</f>
        <v>0</v>
      </c>
      <c r="BB57" s="17">
        <f>IFERROR(INDEX('SPACELOG 8 EMPRUNT 1'!$I$14:$I$2000,MATCH('SPACELOG 8 BP'!BB$2,'SPACELOG 8 EMPRUNT 1'!$Z$14:$Z$2000,0)),0)</f>
        <v>0</v>
      </c>
      <c r="BC57" s="17">
        <f>IFERROR(INDEX('SPACELOG 8 EMPRUNT 1'!$I$14:$I$2000,MATCH('SPACELOG 8 BP'!BC$2,'SPACELOG 8 EMPRUNT 1'!$Z$14:$Z$2000,0)),0)</f>
        <v>0</v>
      </c>
      <c r="BD57" s="17">
        <f>IFERROR(INDEX('SPACELOG 8 EMPRUNT 1'!$I$14:$I$2000,MATCH('SPACELOG 8 BP'!BD$2,'SPACELOG 8 EMPRUNT 1'!$Z$14:$Z$2000,0)),0)</f>
        <v>0</v>
      </c>
      <c r="BE57" s="319">
        <f t="shared" ref="BE57:BE59" si="725">SUM(AS57:BD57)</f>
        <v>0</v>
      </c>
      <c r="BF57" s="17">
        <f>IFERROR(INDEX('SPACELOG 8 EMPRUNT 1'!$I$14:$I$2000,MATCH('SPACELOG 8 BP'!BF$2,'SPACELOG 8 EMPRUNT 1'!$Z$14:$Z$2000,0)),0)</f>
        <v>0</v>
      </c>
      <c r="BG57" s="17">
        <f>IFERROR(INDEX('SPACELOG 8 EMPRUNT 1'!$I$14:$I$2000,MATCH('SPACELOG 8 BP'!BG$2,'SPACELOG 8 EMPRUNT 1'!$Z$14:$Z$2000,0)),0)</f>
        <v>0</v>
      </c>
      <c r="BH57" s="17">
        <f>IFERROR(INDEX('SPACELOG 8 EMPRUNT 1'!$I$14:$I$2000,MATCH('SPACELOG 8 BP'!BH$2,'SPACELOG 8 EMPRUNT 1'!$Z$14:$Z$2000,0)),0)</f>
        <v>0</v>
      </c>
      <c r="BI57" s="17">
        <f>IFERROR(INDEX('SPACELOG 8 EMPRUNT 1'!$I$14:$I$2000,MATCH('SPACELOG 8 BP'!BI$2,'SPACELOG 8 EMPRUNT 1'!$Z$14:$Z$2000,0)),0)</f>
        <v>0</v>
      </c>
      <c r="BJ57" s="17">
        <f>IFERROR(INDEX('SPACELOG 8 EMPRUNT 1'!$I$14:$I$2000,MATCH('SPACELOG 8 BP'!BJ$2,'SPACELOG 8 EMPRUNT 1'!$Z$14:$Z$2000,0)),0)</f>
        <v>0</v>
      </c>
      <c r="BK57" s="17">
        <f>IFERROR(INDEX('SPACELOG 8 EMPRUNT 1'!$I$14:$I$2000,MATCH('SPACELOG 8 BP'!BK$2,'SPACELOG 8 EMPRUNT 1'!$Z$14:$Z$2000,0)),0)</f>
        <v>0</v>
      </c>
      <c r="BL57" s="17">
        <f>IFERROR(INDEX('SPACELOG 8 EMPRUNT 1'!$I$14:$I$2000,MATCH('SPACELOG 8 BP'!BL$2,'SPACELOG 8 EMPRUNT 1'!$Z$14:$Z$2000,0)),0)</f>
        <v>0</v>
      </c>
      <c r="BM57" s="17">
        <f>IFERROR(INDEX('SPACELOG 8 EMPRUNT 1'!$I$14:$I$2000,MATCH('SPACELOG 8 BP'!BM$2,'SPACELOG 8 EMPRUNT 1'!$Z$14:$Z$2000,0)),0)</f>
        <v>0</v>
      </c>
      <c r="BN57" s="17">
        <f>IFERROR(INDEX('SPACELOG 8 EMPRUNT 1'!$I$14:$I$2000,MATCH('SPACELOG 8 BP'!BN$2,'SPACELOG 8 EMPRUNT 1'!$Z$14:$Z$2000,0)),0)</f>
        <v>0</v>
      </c>
      <c r="BO57" s="17">
        <f>IFERROR(INDEX('SPACELOG 8 EMPRUNT 1'!$I$14:$I$2000,MATCH('SPACELOG 8 BP'!BO$2,'SPACELOG 8 EMPRUNT 1'!$Z$14:$Z$2000,0)),0)</f>
        <v>0</v>
      </c>
      <c r="BP57" s="17">
        <f>IFERROR(INDEX('SPACELOG 8 EMPRUNT 1'!$I$14:$I$2000,MATCH('SPACELOG 8 BP'!BP$2,'SPACELOG 8 EMPRUNT 1'!$Z$14:$Z$2000,0)),0)</f>
        <v>0</v>
      </c>
      <c r="BQ57" s="17">
        <f>IFERROR(INDEX('SPACELOG 8 EMPRUNT 1'!$I$14:$I$2000,MATCH('SPACELOG 8 BP'!BQ$2,'SPACELOG 8 EMPRUNT 1'!$Z$14:$Z$2000,0)),0)</f>
        <v>0</v>
      </c>
      <c r="BR57" s="319">
        <f t="shared" ref="BR57:BR59" si="726">SUM(BF57:BQ57)</f>
        <v>0</v>
      </c>
      <c r="BS57" s="17">
        <f>IFERROR(INDEX('SPACELOG 8 EMPRUNT 1'!$I$14:$I$2000,MATCH('SPACELOG 8 BP'!BS$2,'SPACELOG 8 EMPRUNT 1'!$Z$14:$Z$2000,0)),0)</f>
        <v>0</v>
      </c>
      <c r="BT57" s="17">
        <f>IFERROR(INDEX('SPACELOG 8 EMPRUNT 1'!$I$14:$I$2000,MATCH('SPACELOG 8 BP'!BT$2,'SPACELOG 8 EMPRUNT 1'!$Z$14:$Z$2000,0)),0)</f>
        <v>0</v>
      </c>
      <c r="BU57" s="17">
        <f>IFERROR(INDEX('SPACELOG 8 EMPRUNT 1'!$I$14:$I$2000,MATCH('SPACELOG 8 BP'!BU$2,'SPACELOG 8 EMPRUNT 1'!$Z$14:$Z$2000,0)),0)</f>
        <v>0</v>
      </c>
      <c r="BV57" s="17">
        <f>IFERROR(INDEX('SPACELOG 8 EMPRUNT 1'!$I$14:$I$2000,MATCH('SPACELOG 8 BP'!BV$2,'SPACELOG 8 EMPRUNT 1'!$Z$14:$Z$2000,0)),0)</f>
        <v>0</v>
      </c>
      <c r="BW57" s="17">
        <f>IFERROR(INDEX('SPACELOG 8 EMPRUNT 1'!$I$14:$I$2000,MATCH('SPACELOG 8 BP'!BW$2,'SPACELOG 8 EMPRUNT 1'!$Z$14:$Z$2000,0)),0)</f>
        <v>0</v>
      </c>
      <c r="BX57" s="17">
        <f>IFERROR(INDEX('SPACELOG 8 EMPRUNT 1'!$I$14:$I$2000,MATCH('SPACELOG 8 BP'!BX$2,'SPACELOG 8 EMPRUNT 1'!$Z$14:$Z$2000,0)),0)</f>
        <v>0</v>
      </c>
      <c r="BY57" s="17">
        <f>IFERROR(INDEX('SPACELOG 8 EMPRUNT 1'!$I$14:$I$2000,MATCH('SPACELOG 8 BP'!BY$2,'SPACELOG 8 EMPRUNT 1'!$Z$14:$Z$2000,0)),0)</f>
        <v>0</v>
      </c>
      <c r="BZ57" s="17">
        <f>IFERROR(INDEX('SPACELOG 8 EMPRUNT 1'!$I$14:$I$2000,MATCH('SPACELOG 8 BP'!BZ$2,'SPACELOG 8 EMPRUNT 1'!$Z$14:$Z$2000,0)),0)</f>
        <v>0</v>
      </c>
      <c r="CA57" s="17">
        <f>IFERROR(INDEX('SPACELOG 8 EMPRUNT 1'!$I$14:$I$2000,MATCH('SPACELOG 8 BP'!CA$2,'SPACELOG 8 EMPRUNT 1'!$Z$14:$Z$2000,0)),0)</f>
        <v>0</v>
      </c>
      <c r="CB57" s="17">
        <f>IFERROR(INDEX('SPACELOG 8 EMPRUNT 1'!$I$14:$I$2000,MATCH('SPACELOG 8 BP'!CB$2,'SPACELOG 8 EMPRUNT 1'!$Z$14:$Z$2000,0)),0)</f>
        <v>0</v>
      </c>
      <c r="CC57" s="17">
        <f>IFERROR(INDEX('SPACELOG 8 EMPRUNT 1'!$I$14:$I$2000,MATCH('SPACELOG 8 BP'!CC$2,'SPACELOG 8 EMPRUNT 1'!$Z$14:$Z$2000,0)),0)</f>
        <v>0</v>
      </c>
      <c r="CD57" s="17">
        <f>IFERROR(INDEX('SPACELOG 8 EMPRUNT 1'!$I$14:$I$2000,MATCH('SPACELOG 8 BP'!CD$2,'SPACELOG 8 EMPRUNT 1'!$Z$14:$Z$2000,0)),0)</f>
        <v>0</v>
      </c>
      <c r="CE57" s="319">
        <f t="shared" ref="CE57:CE59" si="727">SUM(BS57:CD57)</f>
        <v>0</v>
      </c>
      <c r="CF57" s="17">
        <f>IFERROR(INDEX('SPACELOG 8 EMPRUNT 1'!$I$14:$I$2000,MATCH('SPACELOG 8 BP'!CF$2,'SPACELOG 8 EMPRUNT 1'!$Z$14:$Z$2000,0)),0)</f>
        <v>0</v>
      </c>
      <c r="CG57" s="17">
        <f>IFERROR(INDEX('SPACELOG 8 EMPRUNT 1'!$I$14:$I$2000,MATCH('SPACELOG 8 BP'!CG$2,'SPACELOG 8 EMPRUNT 1'!$Z$14:$Z$2000,0)),0)</f>
        <v>0</v>
      </c>
      <c r="CH57" s="17">
        <f>IFERROR(INDEX('SPACELOG 8 EMPRUNT 1'!$I$14:$I$2000,MATCH('SPACELOG 8 BP'!CH$2,'SPACELOG 8 EMPRUNT 1'!$Z$14:$Z$2000,0)),0)</f>
        <v>0</v>
      </c>
      <c r="CI57" s="17">
        <f>IFERROR(INDEX('SPACELOG 8 EMPRUNT 1'!$I$14:$I$2000,MATCH('SPACELOG 8 BP'!CI$2,'SPACELOG 8 EMPRUNT 1'!$Z$14:$Z$2000,0)),0)</f>
        <v>0</v>
      </c>
      <c r="CJ57" s="17">
        <f>IFERROR(INDEX('SPACELOG 8 EMPRUNT 1'!$I$14:$I$2000,MATCH('SPACELOG 8 BP'!CJ$2,'SPACELOG 8 EMPRUNT 1'!$Z$14:$Z$2000,0)),0)</f>
        <v>0</v>
      </c>
      <c r="CK57" s="17">
        <f>IFERROR(INDEX('SPACELOG 8 EMPRUNT 1'!$I$14:$I$2000,MATCH('SPACELOG 8 BP'!CK$2,'SPACELOG 8 EMPRUNT 1'!$Z$14:$Z$2000,0)),0)</f>
        <v>0</v>
      </c>
      <c r="CL57" s="17">
        <f>IFERROR(INDEX('SPACELOG 8 EMPRUNT 1'!$I$14:$I$2000,MATCH('SPACELOG 8 BP'!CL$2,'SPACELOG 8 EMPRUNT 1'!$Z$14:$Z$2000,0)),0)</f>
        <v>0</v>
      </c>
      <c r="CM57" s="17">
        <f>IFERROR(INDEX('SPACELOG 8 EMPRUNT 1'!$I$14:$I$2000,MATCH('SPACELOG 8 BP'!CM$2,'SPACELOG 8 EMPRUNT 1'!$Z$14:$Z$2000,0)),0)</f>
        <v>0</v>
      </c>
      <c r="CN57" s="17">
        <f>IFERROR(INDEX('SPACELOG 8 EMPRUNT 1'!$I$14:$I$2000,MATCH('SPACELOG 8 BP'!CN$2,'SPACELOG 8 EMPRUNT 1'!$Z$14:$Z$2000,0)),0)</f>
        <v>0</v>
      </c>
      <c r="CO57" s="17">
        <f>IFERROR(INDEX('SPACELOG 8 EMPRUNT 1'!$I$14:$I$2000,MATCH('SPACELOG 8 BP'!CO$2,'SPACELOG 8 EMPRUNT 1'!$Z$14:$Z$2000,0)),0)</f>
        <v>0</v>
      </c>
      <c r="CP57" s="17">
        <f>IFERROR(INDEX('SPACELOG 8 EMPRUNT 1'!$I$14:$I$2000,MATCH('SPACELOG 8 BP'!CP$2,'SPACELOG 8 EMPRUNT 1'!$Z$14:$Z$2000,0)),0)</f>
        <v>0</v>
      </c>
      <c r="CQ57" s="17">
        <f>IFERROR(INDEX('SPACELOG 8 EMPRUNT 1'!$I$14:$I$2000,MATCH('SPACELOG 8 BP'!CQ$2,'SPACELOG 8 EMPRUNT 1'!$Z$14:$Z$2000,0)),0)</f>
        <v>0</v>
      </c>
      <c r="CR57" s="319">
        <f t="shared" ref="CR57:CR59" si="728">SUM(CF57:CQ57)</f>
        <v>0</v>
      </c>
      <c r="CS57" s="17">
        <f>IFERROR(INDEX('SPACELOG 8 EMPRUNT 1'!$I$14:$I$2000,MATCH('SPACELOG 8 BP'!CS$2,'SPACELOG 8 EMPRUNT 1'!$Z$14:$Z$2000,0)),0)</f>
        <v>0</v>
      </c>
      <c r="CT57" s="17">
        <f>IFERROR(INDEX('SPACELOG 8 EMPRUNT 1'!$I$14:$I$2000,MATCH('SPACELOG 8 BP'!CT$2,'SPACELOG 8 EMPRUNT 1'!$Z$14:$Z$2000,0)),0)</f>
        <v>0</v>
      </c>
      <c r="CU57" s="17">
        <f>IFERROR(INDEX('SPACELOG 8 EMPRUNT 1'!$I$14:$I$2000,MATCH('SPACELOG 8 BP'!CU$2,'SPACELOG 8 EMPRUNT 1'!$Z$14:$Z$2000,0)),0)</f>
        <v>0</v>
      </c>
      <c r="CV57" s="17">
        <f>IFERROR(INDEX('SPACELOG 8 EMPRUNT 1'!$I$14:$I$2000,MATCH('SPACELOG 8 BP'!CV$2,'SPACELOG 8 EMPRUNT 1'!$Z$14:$Z$2000,0)),0)</f>
        <v>0</v>
      </c>
      <c r="CW57" s="17">
        <f>IFERROR(INDEX('SPACELOG 8 EMPRUNT 1'!$I$14:$I$2000,MATCH('SPACELOG 8 BP'!CW$2,'SPACELOG 8 EMPRUNT 1'!$Z$14:$Z$2000,0)),0)</f>
        <v>0</v>
      </c>
      <c r="CX57" s="17">
        <f>IFERROR(INDEX('SPACELOG 8 EMPRUNT 1'!$I$14:$I$2000,MATCH('SPACELOG 8 BP'!CX$2,'SPACELOG 8 EMPRUNT 1'!$Z$14:$Z$2000,0)),0)</f>
        <v>0</v>
      </c>
      <c r="CY57" s="17">
        <f>IFERROR(INDEX('SPACELOG 8 EMPRUNT 1'!$I$14:$I$2000,MATCH('SPACELOG 8 BP'!CY$2,'SPACELOG 8 EMPRUNT 1'!$Z$14:$Z$2000,0)),0)</f>
        <v>0</v>
      </c>
      <c r="CZ57" s="17">
        <f>IFERROR(INDEX('SPACELOG 8 EMPRUNT 1'!$I$14:$I$2000,MATCH('SPACELOG 8 BP'!CZ$2,'SPACELOG 8 EMPRUNT 1'!$Z$14:$Z$2000,0)),0)</f>
        <v>0</v>
      </c>
      <c r="DA57" s="17">
        <f>IFERROR(INDEX('SPACELOG 8 EMPRUNT 1'!$I$14:$I$2000,MATCH('SPACELOG 8 BP'!DA$2,'SPACELOG 8 EMPRUNT 1'!$Z$14:$Z$2000,0)),0)</f>
        <v>0</v>
      </c>
      <c r="DB57" s="17">
        <f>IFERROR(INDEX('SPACELOG 8 EMPRUNT 1'!$I$14:$I$2000,MATCH('SPACELOG 8 BP'!DB$2,'SPACELOG 8 EMPRUNT 1'!$Z$14:$Z$2000,0)),0)</f>
        <v>0</v>
      </c>
      <c r="DC57" s="17">
        <f>IFERROR(INDEX('SPACELOG 8 EMPRUNT 1'!$I$14:$I$2000,MATCH('SPACELOG 8 BP'!DC$2,'SPACELOG 8 EMPRUNT 1'!$Z$14:$Z$2000,0)),0)</f>
        <v>0</v>
      </c>
      <c r="DD57" s="17">
        <f>IFERROR(INDEX('SPACELOG 8 EMPRUNT 1'!$I$14:$I$2000,MATCH('SPACELOG 8 BP'!DD$2,'SPACELOG 8 EMPRUNT 1'!$Z$14:$Z$2000,0)),0)</f>
        <v>0</v>
      </c>
      <c r="DE57" s="319">
        <f t="shared" ref="DE57:DE59" si="729">SUM(CS57:DD57)</f>
        <v>0</v>
      </c>
      <c r="DF57" s="17">
        <f>IFERROR(INDEX('SPACELOG 8 EMPRUNT 1'!$I$14:$I$2000,MATCH('SPACELOG 8 BP'!DF$2,'SPACELOG 8 EMPRUNT 1'!$Z$14:$Z$2000,0)),0)</f>
        <v>0</v>
      </c>
      <c r="DG57" s="17">
        <f>IFERROR(INDEX('SPACELOG 8 EMPRUNT 1'!$I$14:$I$2000,MATCH('SPACELOG 8 BP'!DG$2,'SPACELOG 8 EMPRUNT 1'!$Z$14:$Z$2000,0)),0)</f>
        <v>0</v>
      </c>
      <c r="DH57" s="17">
        <f>IFERROR(INDEX('SPACELOG 8 EMPRUNT 1'!$I$14:$I$2000,MATCH('SPACELOG 8 BP'!DH$2,'SPACELOG 8 EMPRUNT 1'!$Z$14:$Z$2000,0)),0)</f>
        <v>0</v>
      </c>
      <c r="DI57" s="17">
        <f>IFERROR(INDEX('SPACELOG 8 EMPRUNT 1'!$I$14:$I$2000,MATCH('SPACELOG 8 BP'!DI$2,'SPACELOG 8 EMPRUNT 1'!$Z$14:$Z$2000,0)),0)</f>
        <v>0</v>
      </c>
      <c r="DJ57" s="17">
        <f>IFERROR(INDEX('SPACELOG 8 EMPRUNT 1'!$I$14:$I$2000,MATCH('SPACELOG 8 BP'!DJ$2,'SPACELOG 8 EMPRUNT 1'!$Z$14:$Z$2000,0)),0)</f>
        <v>0</v>
      </c>
      <c r="DK57" s="17">
        <f>IFERROR(INDEX('SPACELOG 8 EMPRUNT 1'!$I$14:$I$2000,MATCH('SPACELOG 8 BP'!DK$2,'SPACELOG 8 EMPRUNT 1'!$Z$14:$Z$2000,0)),0)</f>
        <v>0</v>
      </c>
      <c r="DL57" s="17">
        <f>IFERROR(INDEX('SPACELOG 8 EMPRUNT 1'!$I$14:$I$2000,MATCH('SPACELOG 8 BP'!DL$2,'SPACELOG 8 EMPRUNT 1'!$Z$14:$Z$2000,0)),0)</f>
        <v>0</v>
      </c>
      <c r="DM57" s="17">
        <f>IFERROR(INDEX('SPACELOG 8 EMPRUNT 1'!$I$14:$I$2000,MATCH('SPACELOG 8 BP'!DM$2,'SPACELOG 8 EMPRUNT 1'!$Z$14:$Z$2000,0)),0)</f>
        <v>0</v>
      </c>
      <c r="DN57" s="17">
        <f>IFERROR(INDEX('SPACELOG 8 EMPRUNT 1'!$I$14:$I$2000,MATCH('SPACELOG 8 BP'!DN$2,'SPACELOG 8 EMPRUNT 1'!$Z$14:$Z$2000,0)),0)</f>
        <v>0</v>
      </c>
      <c r="DO57" s="17">
        <f>IFERROR(INDEX('SPACELOG 8 EMPRUNT 1'!$I$14:$I$2000,MATCH('SPACELOG 8 BP'!DO$2,'SPACELOG 8 EMPRUNT 1'!$Z$14:$Z$2000,0)),0)</f>
        <v>0</v>
      </c>
      <c r="DP57" s="17">
        <f>IFERROR(INDEX('SPACELOG 8 EMPRUNT 1'!$I$14:$I$2000,MATCH('SPACELOG 8 BP'!DP$2,'SPACELOG 8 EMPRUNT 1'!$Z$14:$Z$2000,0)),0)</f>
        <v>0</v>
      </c>
      <c r="DQ57" s="17">
        <f>IFERROR(INDEX('SPACELOG 8 EMPRUNT 1'!$I$14:$I$2000,MATCH('SPACELOG 8 BP'!DQ$2,'SPACELOG 8 EMPRUNT 1'!$Z$14:$Z$2000,0)),0)</f>
        <v>0</v>
      </c>
      <c r="DR57" s="319">
        <f t="shared" ref="DR57:DR59" si="730">SUM(DF57:DQ57)</f>
        <v>0</v>
      </c>
      <c r="DS57" s="17">
        <f>IFERROR(INDEX('SPACELOG 8 EMPRUNT 1'!$I$14:$I$2000,MATCH('SPACELOG 8 BP'!DS$2,'SPACELOG 8 EMPRUNT 1'!$Z$14:$Z$2000,0)),0)</f>
        <v>0</v>
      </c>
      <c r="DT57" s="17">
        <f>IFERROR(INDEX('SPACELOG 8 EMPRUNT 1'!$I$14:$I$2000,MATCH('SPACELOG 8 BP'!DT$2,'SPACELOG 8 EMPRUNT 1'!$Z$14:$Z$2000,0)),0)</f>
        <v>0</v>
      </c>
      <c r="DU57" s="17">
        <f>IFERROR(INDEX('SPACELOG 8 EMPRUNT 1'!$I$14:$I$2000,MATCH('SPACELOG 8 BP'!DU$2,'SPACELOG 8 EMPRUNT 1'!$Z$14:$Z$2000,0)),0)</f>
        <v>0</v>
      </c>
      <c r="DV57" s="17">
        <f>IFERROR(INDEX('SPACELOG 8 EMPRUNT 1'!$I$14:$I$2000,MATCH('SPACELOG 8 BP'!DV$2,'SPACELOG 8 EMPRUNT 1'!$Z$14:$Z$2000,0)),0)</f>
        <v>0</v>
      </c>
      <c r="DW57" s="17">
        <f>IFERROR(INDEX('SPACELOG 8 EMPRUNT 1'!$I$14:$I$2000,MATCH('SPACELOG 8 BP'!DW$2,'SPACELOG 8 EMPRUNT 1'!$Z$14:$Z$2000,0)),0)</f>
        <v>0</v>
      </c>
      <c r="DX57" s="17">
        <f>IFERROR(INDEX('SPACELOG 8 EMPRUNT 1'!$I$14:$I$2000,MATCH('SPACELOG 8 BP'!DX$2,'SPACELOG 8 EMPRUNT 1'!$Z$14:$Z$2000,0)),0)</f>
        <v>0</v>
      </c>
      <c r="DY57" s="17">
        <f>IFERROR(INDEX('SPACELOG 8 EMPRUNT 1'!$I$14:$I$2000,MATCH('SPACELOG 8 BP'!DY$2,'SPACELOG 8 EMPRUNT 1'!$Z$14:$Z$2000,0)),0)</f>
        <v>0</v>
      </c>
      <c r="DZ57" s="17">
        <f>IFERROR(INDEX('SPACELOG 8 EMPRUNT 1'!$I$14:$I$2000,MATCH('SPACELOG 8 BP'!DZ$2,'SPACELOG 8 EMPRUNT 1'!$Z$14:$Z$2000,0)),0)</f>
        <v>0</v>
      </c>
      <c r="EA57" s="17">
        <f>IFERROR(INDEX('SPACELOG 8 EMPRUNT 1'!$I$14:$I$2000,MATCH('SPACELOG 8 BP'!EA$2,'SPACELOG 8 EMPRUNT 1'!$Z$14:$Z$2000,0)),0)</f>
        <v>0</v>
      </c>
      <c r="EB57" s="17">
        <f>IFERROR(INDEX('SPACELOG 8 EMPRUNT 1'!$I$14:$I$2000,MATCH('SPACELOG 8 BP'!EB$2,'SPACELOG 8 EMPRUNT 1'!$Z$14:$Z$2000,0)),0)</f>
        <v>0</v>
      </c>
      <c r="EC57" s="17">
        <f>IFERROR(INDEX('SPACELOG 8 EMPRUNT 1'!$I$14:$I$2000,MATCH('SPACELOG 8 BP'!EC$2,'SPACELOG 8 EMPRUNT 1'!$Z$14:$Z$2000,0)),0)</f>
        <v>0</v>
      </c>
      <c r="ED57" s="17">
        <f>IFERROR(INDEX('SPACELOG 8 EMPRUNT 1'!$I$14:$I$2000,MATCH('SPACELOG 8 BP'!ED$2,'SPACELOG 8 EMPRUNT 1'!$Z$14:$Z$2000,0)),0)</f>
        <v>0</v>
      </c>
      <c r="EE57" s="319">
        <f t="shared" ref="EE57:EE59" si="731">SUM(DS57:ED57)</f>
        <v>0</v>
      </c>
    </row>
    <row r="58" spans="1:135" x14ac:dyDescent="0.2">
      <c r="A58" s="12" t="s">
        <v>5</v>
      </c>
      <c r="B58" s="435" t="str">
        <f>'SPACELOG 8 EMPRUNT 3'!I6</f>
        <v/>
      </c>
      <c r="D58" s="1" t="s">
        <v>50</v>
      </c>
      <c r="F58" s="17">
        <f>IFERROR(INDEX('SPACELOG 8 EMPRUNT 2'!$I$14:$I$2000,MATCH('SPACELOG 8 BP'!F$2,'SPACELOG 8 EMPRUNT 2'!$Z$14:$Z$2000,0)),0)</f>
        <v>0</v>
      </c>
      <c r="G58" s="17">
        <f>IFERROR(INDEX('SPACELOG 8 EMPRUNT 2'!$I$14:$I$2000,MATCH('SPACELOG 8 BP'!G$2,'SPACELOG 8 EMPRUNT 2'!$Z$14:$Z$2000,0)),0)</f>
        <v>0</v>
      </c>
      <c r="H58" s="17">
        <f>IFERROR(INDEX('SPACELOG 8 EMPRUNT 2'!$I$14:$I$2000,MATCH('SPACELOG 8 BP'!H$2,'SPACELOG 8 EMPRUNT 2'!$Z$14:$Z$2000,0)),0)</f>
        <v>0</v>
      </c>
      <c r="I58" s="17">
        <f>IFERROR(INDEX('SPACELOG 8 EMPRUNT 2'!$I$14:$I$2000,MATCH('SPACELOG 8 BP'!I$2,'SPACELOG 8 EMPRUNT 2'!$Z$14:$Z$2000,0)),0)</f>
        <v>0</v>
      </c>
      <c r="J58" s="17">
        <f>IFERROR(INDEX('SPACELOG 8 EMPRUNT 2'!$I$14:$I$2000,MATCH('SPACELOG 8 BP'!J$2,'SPACELOG 8 EMPRUNT 2'!$Z$14:$Z$2000,0)),0)</f>
        <v>0</v>
      </c>
      <c r="K58" s="17">
        <f>IFERROR(INDEX('SPACELOG 8 EMPRUNT 2'!$I$14:$I$2000,MATCH('SPACELOG 8 BP'!K$2,'SPACELOG 8 EMPRUNT 2'!$Z$14:$Z$2000,0)),0)</f>
        <v>0</v>
      </c>
      <c r="L58" s="17">
        <f>IFERROR(INDEX('SPACELOG 8 EMPRUNT 2'!$I$14:$I$2000,MATCH('SPACELOG 8 BP'!L$2,'SPACELOG 8 EMPRUNT 2'!$Z$14:$Z$2000,0)),0)</f>
        <v>0</v>
      </c>
      <c r="M58" s="17">
        <f>IFERROR(INDEX('SPACELOG 8 EMPRUNT 2'!$I$14:$I$2000,MATCH('SPACELOG 8 BP'!M$2,'SPACELOG 8 EMPRUNT 2'!$Z$14:$Z$2000,0)),0)</f>
        <v>0</v>
      </c>
      <c r="N58" s="17">
        <f>IFERROR(INDEX('SPACELOG 8 EMPRUNT 2'!$I$14:$I$2000,MATCH('SPACELOG 8 BP'!N$2,'SPACELOG 8 EMPRUNT 2'!$Z$14:$Z$2000,0)),0)</f>
        <v>0</v>
      </c>
      <c r="O58" s="17">
        <f>IFERROR(INDEX('SPACELOG 8 EMPRUNT 2'!$I$14:$I$2000,MATCH('SPACELOG 8 BP'!O$2,'SPACELOG 8 EMPRUNT 2'!$Z$14:$Z$2000,0)),0)</f>
        <v>0</v>
      </c>
      <c r="P58" s="17">
        <f>IFERROR(INDEX('SPACELOG 8 EMPRUNT 2'!$I$14:$I$2000,MATCH('SPACELOG 8 BP'!P$2,'SPACELOG 8 EMPRUNT 2'!$Z$14:$Z$2000,0)),0)</f>
        <v>0</v>
      </c>
      <c r="Q58" s="17">
        <f>IFERROR(INDEX('SPACELOG 8 EMPRUNT 2'!$I$14:$I$2000,MATCH('SPACELOG 8 BP'!Q$2,'SPACELOG 8 EMPRUNT 2'!$Z$14:$Z$2000,0)),0)</f>
        <v>0</v>
      </c>
      <c r="R58" s="319">
        <f t="shared" ref="R58:R59" si="732">SUM(F58:Q58)</f>
        <v>0</v>
      </c>
      <c r="S58" s="17">
        <f>IFERROR(INDEX('SPACELOG 8 EMPRUNT 2'!$I$14:$I$2000,MATCH('SPACELOG 8 BP'!S$2,'SPACELOG 8 EMPRUNT 2'!$Z$14:$Z$2000,0)),0)</f>
        <v>0</v>
      </c>
      <c r="T58" s="17">
        <f>IFERROR(INDEX('SPACELOG 8 EMPRUNT 2'!$I$14:$I$2000,MATCH('SPACELOG 8 BP'!T$2,'SPACELOG 8 EMPRUNT 2'!$Z$14:$Z$2000,0)),0)</f>
        <v>0</v>
      </c>
      <c r="U58" s="17">
        <f>IFERROR(INDEX('SPACELOG 8 EMPRUNT 2'!$I$14:$I$2000,MATCH('SPACELOG 8 BP'!U$2,'SPACELOG 8 EMPRUNT 2'!$Z$14:$Z$2000,0)),0)</f>
        <v>0</v>
      </c>
      <c r="V58" s="17">
        <f>IFERROR(INDEX('SPACELOG 8 EMPRUNT 2'!$I$14:$I$2000,MATCH('SPACELOG 8 BP'!V$2,'SPACELOG 8 EMPRUNT 2'!$Z$14:$Z$2000,0)),0)</f>
        <v>0</v>
      </c>
      <c r="W58" s="17">
        <f>IFERROR(INDEX('SPACELOG 8 EMPRUNT 2'!$I$14:$I$2000,MATCH('SPACELOG 8 BP'!W$2,'SPACELOG 8 EMPRUNT 2'!$Z$14:$Z$2000,0)),0)</f>
        <v>0</v>
      </c>
      <c r="X58" s="17">
        <f>IFERROR(INDEX('SPACELOG 8 EMPRUNT 2'!$I$14:$I$2000,MATCH('SPACELOG 8 BP'!X$2,'SPACELOG 8 EMPRUNT 2'!$Z$14:$Z$2000,0)),0)</f>
        <v>0</v>
      </c>
      <c r="Y58" s="17">
        <f>IFERROR(INDEX('SPACELOG 8 EMPRUNT 2'!$I$14:$I$2000,MATCH('SPACELOG 8 BP'!Y$2,'SPACELOG 8 EMPRUNT 2'!$Z$14:$Z$2000,0)),0)</f>
        <v>0</v>
      </c>
      <c r="Z58" s="17">
        <f>IFERROR(INDEX('SPACELOG 8 EMPRUNT 2'!$I$14:$I$2000,MATCH('SPACELOG 8 BP'!Z$2,'SPACELOG 8 EMPRUNT 2'!$Z$14:$Z$2000,0)),0)</f>
        <v>0</v>
      </c>
      <c r="AA58" s="17">
        <f>IFERROR(INDEX('SPACELOG 8 EMPRUNT 2'!$I$14:$I$2000,MATCH('SPACELOG 8 BP'!AA$2,'SPACELOG 8 EMPRUNT 2'!$Z$14:$Z$2000,0)),0)</f>
        <v>0</v>
      </c>
      <c r="AB58" s="17">
        <f>IFERROR(INDEX('SPACELOG 8 EMPRUNT 2'!$I$14:$I$2000,MATCH('SPACELOG 8 BP'!AB$2,'SPACELOG 8 EMPRUNT 2'!$Z$14:$Z$2000,0)),0)</f>
        <v>0</v>
      </c>
      <c r="AC58" s="17">
        <f>IFERROR(INDEX('SPACELOG 8 EMPRUNT 2'!$I$14:$I$2000,MATCH('SPACELOG 8 BP'!AC$2,'SPACELOG 8 EMPRUNT 2'!$Z$14:$Z$2000,0)),0)</f>
        <v>0</v>
      </c>
      <c r="AD58" s="17">
        <f>IFERROR(INDEX('SPACELOG 8 EMPRUNT 2'!$I$14:$I$2000,MATCH('SPACELOG 8 BP'!AD$2,'SPACELOG 8 EMPRUNT 2'!$Z$14:$Z$2000,0)),0)</f>
        <v>0</v>
      </c>
      <c r="AE58" s="319">
        <f t="shared" si="723"/>
        <v>0</v>
      </c>
      <c r="AF58" s="17">
        <f>IFERROR(INDEX('SPACELOG 8 EMPRUNT 2'!$I$14:$I$2000,MATCH('SPACELOG 8 BP'!AF$2,'SPACELOG 8 EMPRUNT 2'!$Z$14:$Z$2000,0)),0)</f>
        <v>0</v>
      </c>
      <c r="AG58" s="17">
        <f>IFERROR(INDEX('SPACELOG 8 EMPRUNT 2'!$I$14:$I$2000,MATCH('SPACELOG 8 BP'!AG$2,'SPACELOG 8 EMPRUNT 2'!$Z$14:$Z$2000,0)),0)</f>
        <v>0</v>
      </c>
      <c r="AH58" s="17">
        <f>IFERROR(INDEX('SPACELOG 8 EMPRUNT 2'!$I$14:$I$2000,MATCH('SPACELOG 8 BP'!AH$2,'SPACELOG 8 EMPRUNT 2'!$Z$14:$Z$2000,0)),0)</f>
        <v>0</v>
      </c>
      <c r="AI58" s="17">
        <f>IFERROR(INDEX('SPACELOG 8 EMPRUNT 2'!$I$14:$I$2000,MATCH('SPACELOG 8 BP'!AI$2,'SPACELOG 8 EMPRUNT 2'!$Z$14:$Z$2000,0)),0)</f>
        <v>0</v>
      </c>
      <c r="AJ58" s="17">
        <f>IFERROR(INDEX('SPACELOG 8 EMPRUNT 2'!$I$14:$I$2000,MATCH('SPACELOG 8 BP'!AJ$2,'SPACELOG 8 EMPRUNT 2'!$Z$14:$Z$2000,0)),0)</f>
        <v>0</v>
      </c>
      <c r="AK58" s="17">
        <f>IFERROR(INDEX('SPACELOG 8 EMPRUNT 2'!$I$14:$I$2000,MATCH('SPACELOG 8 BP'!AK$2,'SPACELOG 8 EMPRUNT 2'!$Z$14:$Z$2000,0)),0)</f>
        <v>0</v>
      </c>
      <c r="AL58" s="17">
        <f>IFERROR(INDEX('SPACELOG 8 EMPRUNT 2'!$I$14:$I$2000,MATCH('SPACELOG 8 BP'!AL$2,'SPACELOG 8 EMPRUNT 2'!$Z$14:$Z$2000,0)),0)</f>
        <v>0</v>
      </c>
      <c r="AM58" s="17">
        <f>IFERROR(INDEX('SPACELOG 8 EMPRUNT 2'!$I$14:$I$2000,MATCH('SPACELOG 8 BP'!AM$2,'SPACELOG 8 EMPRUNT 2'!$Z$14:$Z$2000,0)),0)</f>
        <v>0</v>
      </c>
      <c r="AN58" s="17">
        <f>IFERROR(INDEX('SPACELOG 8 EMPRUNT 2'!$I$14:$I$2000,MATCH('SPACELOG 8 BP'!AN$2,'SPACELOG 8 EMPRUNT 2'!$Z$14:$Z$2000,0)),0)</f>
        <v>0</v>
      </c>
      <c r="AO58" s="17">
        <f>IFERROR(INDEX('SPACELOG 8 EMPRUNT 2'!$I$14:$I$2000,MATCH('SPACELOG 8 BP'!AO$2,'SPACELOG 8 EMPRUNT 2'!$Z$14:$Z$2000,0)),0)</f>
        <v>0</v>
      </c>
      <c r="AP58" s="17">
        <f>IFERROR(INDEX('SPACELOG 8 EMPRUNT 2'!$I$14:$I$2000,MATCH('SPACELOG 8 BP'!AP$2,'SPACELOG 8 EMPRUNT 2'!$Z$14:$Z$2000,0)),0)</f>
        <v>0</v>
      </c>
      <c r="AQ58" s="17">
        <f>IFERROR(INDEX('SPACELOG 8 EMPRUNT 2'!$I$14:$I$2000,MATCH('SPACELOG 8 BP'!AQ$2,'SPACELOG 8 EMPRUNT 2'!$Z$14:$Z$2000,0)),0)</f>
        <v>0</v>
      </c>
      <c r="AR58" s="319">
        <f t="shared" si="724"/>
        <v>0</v>
      </c>
      <c r="AS58" s="17">
        <f>IFERROR(INDEX('SPACELOG 8 EMPRUNT 2'!$I$14:$I$2000,MATCH('SPACELOG 8 BP'!AS$2,'SPACELOG 8 EMPRUNT 2'!$Z$14:$Z$2000,0)),0)</f>
        <v>0</v>
      </c>
      <c r="AT58" s="17">
        <f>IFERROR(INDEX('SPACELOG 8 EMPRUNT 2'!$I$14:$I$2000,MATCH('SPACELOG 8 BP'!AT$2,'SPACELOG 8 EMPRUNT 2'!$Z$14:$Z$2000,0)),0)</f>
        <v>0</v>
      </c>
      <c r="AU58" s="17">
        <f>IFERROR(INDEX('SPACELOG 8 EMPRUNT 2'!$I$14:$I$2000,MATCH('SPACELOG 8 BP'!AU$2,'SPACELOG 8 EMPRUNT 2'!$Z$14:$Z$2000,0)),0)</f>
        <v>0</v>
      </c>
      <c r="AV58" s="17">
        <f>IFERROR(INDEX('SPACELOG 8 EMPRUNT 2'!$I$14:$I$2000,MATCH('SPACELOG 8 BP'!AV$2,'SPACELOG 8 EMPRUNT 2'!$Z$14:$Z$2000,0)),0)</f>
        <v>0</v>
      </c>
      <c r="AW58" s="17">
        <f>IFERROR(INDEX('SPACELOG 8 EMPRUNT 2'!$I$14:$I$2000,MATCH('SPACELOG 8 BP'!AW$2,'SPACELOG 8 EMPRUNT 2'!$Z$14:$Z$2000,0)),0)</f>
        <v>0</v>
      </c>
      <c r="AX58" s="17">
        <f>IFERROR(INDEX('SPACELOG 8 EMPRUNT 2'!$I$14:$I$2000,MATCH('SPACELOG 8 BP'!AX$2,'SPACELOG 8 EMPRUNT 2'!$Z$14:$Z$2000,0)),0)</f>
        <v>0</v>
      </c>
      <c r="AY58" s="17">
        <f>IFERROR(INDEX('SPACELOG 8 EMPRUNT 2'!$I$14:$I$2000,MATCH('SPACELOG 8 BP'!AY$2,'SPACELOG 8 EMPRUNT 2'!$Z$14:$Z$2000,0)),0)</f>
        <v>0</v>
      </c>
      <c r="AZ58" s="17">
        <f>IFERROR(INDEX('SPACELOG 8 EMPRUNT 2'!$I$14:$I$2000,MATCH('SPACELOG 8 BP'!AZ$2,'SPACELOG 8 EMPRUNT 2'!$Z$14:$Z$2000,0)),0)</f>
        <v>0</v>
      </c>
      <c r="BA58" s="17">
        <f>IFERROR(INDEX('SPACELOG 8 EMPRUNT 2'!$I$14:$I$2000,MATCH('SPACELOG 8 BP'!BA$2,'SPACELOG 8 EMPRUNT 2'!$Z$14:$Z$2000,0)),0)</f>
        <v>0</v>
      </c>
      <c r="BB58" s="17">
        <f>IFERROR(INDEX('SPACELOG 8 EMPRUNT 2'!$I$14:$I$2000,MATCH('SPACELOG 8 BP'!BB$2,'SPACELOG 8 EMPRUNT 2'!$Z$14:$Z$2000,0)),0)</f>
        <v>0</v>
      </c>
      <c r="BC58" s="17">
        <f>IFERROR(INDEX('SPACELOG 8 EMPRUNT 2'!$I$14:$I$2000,MATCH('SPACELOG 8 BP'!BC$2,'SPACELOG 8 EMPRUNT 2'!$Z$14:$Z$2000,0)),0)</f>
        <v>0</v>
      </c>
      <c r="BD58" s="17">
        <f>IFERROR(INDEX('SPACELOG 8 EMPRUNT 2'!$I$14:$I$2000,MATCH('SPACELOG 8 BP'!BD$2,'SPACELOG 8 EMPRUNT 2'!$Z$14:$Z$2000,0)),0)</f>
        <v>0</v>
      </c>
      <c r="BE58" s="319">
        <f t="shared" si="725"/>
        <v>0</v>
      </c>
      <c r="BF58" s="17">
        <f>IFERROR(INDEX('SPACELOG 8 EMPRUNT 2'!$I$14:$I$2000,MATCH('SPACELOG 8 BP'!BF$2,'SPACELOG 8 EMPRUNT 2'!$Z$14:$Z$2000,0)),0)</f>
        <v>0</v>
      </c>
      <c r="BG58" s="17">
        <f>IFERROR(INDEX('SPACELOG 8 EMPRUNT 2'!$I$14:$I$2000,MATCH('SPACELOG 8 BP'!BG$2,'SPACELOG 8 EMPRUNT 2'!$Z$14:$Z$2000,0)),0)</f>
        <v>0</v>
      </c>
      <c r="BH58" s="17">
        <f>IFERROR(INDEX('SPACELOG 8 EMPRUNT 2'!$I$14:$I$2000,MATCH('SPACELOG 8 BP'!BH$2,'SPACELOG 8 EMPRUNT 2'!$Z$14:$Z$2000,0)),0)</f>
        <v>0</v>
      </c>
      <c r="BI58" s="17">
        <f>IFERROR(INDEX('SPACELOG 8 EMPRUNT 2'!$I$14:$I$2000,MATCH('SPACELOG 8 BP'!BI$2,'SPACELOG 8 EMPRUNT 2'!$Z$14:$Z$2000,0)),0)</f>
        <v>0</v>
      </c>
      <c r="BJ58" s="17">
        <f>IFERROR(INDEX('SPACELOG 8 EMPRUNT 2'!$I$14:$I$2000,MATCH('SPACELOG 8 BP'!BJ$2,'SPACELOG 8 EMPRUNT 2'!$Z$14:$Z$2000,0)),0)</f>
        <v>0</v>
      </c>
      <c r="BK58" s="17">
        <f>IFERROR(INDEX('SPACELOG 8 EMPRUNT 2'!$I$14:$I$2000,MATCH('SPACELOG 8 BP'!BK$2,'SPACELOG 8 EMPRUNT 2'!$Z$14:$Z$2000,0)),0)</f>
        <v>0</v>
      </c>
      <c r="BL58" s="17">
        <f>IFERROR(INDEX('SPACELOG 8 EMPRUNT 2'!$I$14:$I$2000,MATCH('SPACELOG 8 BP'!BL$2,'SPACELOG 8 EMPRUNT 2'!$Z$14:$Z$2000,0)),0)</f>
        <v>0</v>
      </c>
      <c r="BM58" s="17">
        <f>IFERROR(INDEX('SPACELOG 8 EMPRUNT 2'!$I$14:$I$2000,MATCH('SPACELOG 8 BP'!BM$2,'SPACELOG 8 EMPRUNT 2'!$Z$14:$Z$2000,0)),0)</f>
        <v>0</v>
      </c>
      <c r="BN58" s="17">
        <f>IFERROR(INDEX('SPACELOG 8 EMPRUNT 2'!$I$14:$I$2000,MATCH('SPACELOG 8 BP'!BN$2,'SPACELOG 8 EMPRUNT 2'!$Z$14:$Z$2000,0)),0)</f>
        <v>0</v>
      </c>
      <c r="BO58" s="17">
        <f>IFERROR(INDEX('SPACELOG 8 EMPRUNT 2'!$I$14:$I$2000,MATCH('SPACELOG 8 BP'!BO$2,'SPACELOG 8 EMPRUNT 2'!$Z$14:$Z$2000,0)),0)</f>
        <v>0</v>
      </c>
      <c r="BP58" s="17">
        <f>IFERROR(INDEX('SPACELOG 8 EMPRUNT 2'!$I$14:$I$2000,MATCH('SPACELOG 8 BP'!BP$2,'SPACELOG 8 EMPRUNT 2'!$Z$14:$Z$2000,0)),0)</f>
        <v>0</v>
      </c>
      <c r="BQ58" s="17">
        <f>IFERROR(INDEX('SPACELOG 8 EMPRUNT 2'!$I$14:$I$2000,MATCH('SPACELOG 8 BP'!BQ$2,'SPACELOG 8 EMPRUNT 2'!$Z$14:$Z$2000,0)),0)</f>
        <v>0</v>
      </c>
      <c r="BR58" s="319">
        <f t="shared" si="726"/>
        <v>0</v>
      </c>
      <c r="BS58" s="17">
        <f>IFERROR(INDEX('SPACELOG 8 EMPRUNT 2'!$I$14:$I$2000,MATCH('SPACELOG 8 BP'!BS$2,'SPACELOG 8 EMPRUNT 2'!$Z$14:$Z$2000,0)),0)</f>
        <v>0</v>
      </c>
      <c r="BT58" s="17">
        <f>IFERROR(INDEX('SPACELOG 8 EMPRUNT 2'!$I$14:$I$2000,MATCH('SPACELOG 8 BP'!BT$2,'SPACELOG 8 EMPRUNT 2'!$Z$14:$Z$2000,0)),0)</f>
        <v>0</v>
      </c>
      <c r="BU58" s="17">
        <f>IFERROR(INDEX('SPACELOG 8 EMPRUNT 2'!$I$14:$I$2000,MATCH('SPACELOG 8 BP'!BU$2,'SPACELOG 8 EMPRUNT 2'!$Z$14:$Z$2000,0)),0)</f>
        <v>0</v>
      </c>
      <c r="BV58" s="17">
        <f>IFERROR(INDEX('SPACELOG 8 EMPRUNT 2'!$I$14:$I$2000,MATCH('SPACELOG 8 BP'!BV$2,'SPACELOG 8 EMPRUNT 2'!$Z$14:$Z$2000,0)),0)</f>
        <v>0</v>
      </c>
      <c r="BW58" s="17">
        <f>IFERROR(INDEX('SPACELOG 8 EMPRUNT 2'!$I$14:$I$2000,MATCH('SPACELOG 8 BP'!BW$2,'SPACELOG 8 EMPRUNT 2'!$Z$14:$Z$2000,0)),0)</f>
        <v>0</v>
      </c>
      <c r="BX58" s="17">
        <f>IFERROR(INDEX('SPACELOG 8 EMPRUNT 2'!$I$14:$I$2000,MATCH('SPACELOG 8 BP'!BX$2,'SPACELOG 8 EMPRUNT 2'!$Z$14:$Z$2000,0)),0)</f>
        <v>0</v>
      </c>
      <c r="BY58" s="17">
        <f>IFERROR(INDEX('SPACELOG 8 EMPRUNT 2'!$I$14:$I$2000,MATCH('SPACELOG 8 BP'!BY$2,'SPACELOG 8 EMPRUNT 2'!$Z$14:$Z$2000,0)),0)</f>
        <v>0</v>
      </c>
      <c r="BZ58" s="17">
        <f>IFERROR(INDEX('SPACELOG 8 EMPRUNT 2'!$I$14:$I$2000,MATCH('SPACELOG 8 BP'!BZ$2,'SPACELOG 8 EMPRUNT 2'!$Z$14:$Z$2000,0)),0)</f>
        <v>0</v>
      </c>
      <c r="CA58" s="17">
        <f>IFERROR(INDEX('SPACELOG 8 EMPRUNT 2'!$I$14:$I$2000,MATCH('SPACELOG 8 BP'!CA$2,'SPACELOG 8 EMPRUNT 2'!$Z$14:$Z$2000,0)),0)</f>
        <v>0</v>
      </c>
      <c r="CB58" s="17">
        <f>IFERROR(INDEX('SPACELOG 8 EMPRUNT 2'!$I$14:$I$2000,MATCH('SPACELOG 8 BP'!CB$2,'SPACELOG 8 EMPRUNT 2'!$Z$14:$Z$2000,0)),0)</f>
        <v>0</v>
      </c>
      <c r="CC58" s="17">
        <f>IFERROR(INDEX('SPACELOG 8 EMPRUNT 2'!$I$14:$I$2000,MATCH('SPACELOG 8 BP'!CC$2,'SPACELOG 8 EMPRUNT 2'!$Z$14:$Z$2000,0)),0)</f>
        <v>0</v>
      </c>
      <c r="CD58" s="17">
        <f>IFERROR(INDEX('SPACELOG 8 EMPRUNT 2'!$I$14:$I$2000,MATCH('SPACELOG 8 BP'!CD$2,'SPACELOG 8 EMPRUNT 2'!$Z$14:$Z$2000,0)),0)</f>
        <v>0</v>
      </c>
      <c r="CE58" s="319">
        <f t="shared" si="727"/>
        <v>0</v>
      </c>
      <c r="CF58" s="17">
        <f>IFERROR(INDEX('SPACELOG 8 EMPRUNT 2'!$I$14:$I$2000,MATCH('SPACELOG 8 BP'!CF$2,'SPACELOG 8 EMPRUNT 2'!$Z$14:$Z$2000,0)),0)</f>
        <v>0</v>
      </c>
      <c r="CG58" s="17">
        <f>IFERROR(INDEX('SPACELOG 8 EMPRUNT 2'!$I$14:$I$2000,MATCH('SPACELOG 8 BP'!CG$2,'SPACELOG 8 EMPRUNT 2'!$Z$14:$Z$2000,0)),0)</f>
        <v>0</v>
      </c>
      <c r="CH58" s="17">
        <f>IFERROR(INDEX('SPACELOG 8 EMPRUNT 2'!$I$14:$I$2000,MATCH('SPACELOG 8 BP'!CH$2,'SPACELOG 8 EMPRUNT 2'!$Z$14:$Z$2000,0)),0)</f>
        <v>0</v>
      </c>
      <c r="CI58" s="17">
        <f>IFERROR(INDEX('SPACELOG 8 EMPRUNT 2'!$I$14:$I$2000,MATCH('SPACELOG 8 BP'!CI$2,'SPACELOG 8 EMPRUNT 2'!$Z$14:$Z$2000,0)),0)</f>
        <v>0</v>
      </c>
      <c r="CJ58" s="17">
        <f>IFERROR(INDEX('SPACELOG 8 EMPRUNT 2'!$I$14:$I$2000,MATCH('SPACELOG 8 BP'!CJ$2,'SPACELOG 8 EMPRUNT 2'!$Z$14:$Z$2000,0)),0)</f>
        <v>0</v>
      </c>
      <c r="CK58" s="17">
        <f>IFERROR(INDEX('SPACELOG 8 EMPRUNT 2'!$I$14:$I$2000,MATCH('SPACELOG 8 BP'!CK$2,'SPACELOG 8 EMPRUNT 2'!$Z$14:$Z$2000,0)),0)</f>
        <v>0</v>
      </c>
      <c r="CL58" s="17">
        <f>IFERROR(INDEX('SPACELOG 8 EMPRUNT 2'!$I$14:$I$2000,MATCH('SPACELOG 8 BP'!CL$2,'SPACELOG 8 EMPRUNT 2'!$Z$14:$Z$2000,0)),0)</f>
        <v>0</v>
      </c>
      <c r="CM58" s="17">
        <f>IFERROR(INDEX('SPACELOG 8 EMPRUNT 2'!$I$14:$I$2000,MATCH('SPACELOG 8 BP'!CM$2,'SPACELOG 8 EMPRUNT 2'!$Z$14:$Z$2000,0)),0)</f>
        <v>0</v>
      </c>
      <c r="CN58" s="17">
        <f>IFERROR(INDEX('SPACELOG 8 EMPRUNT 2'!$I$14:$I$2000,MATCH('SPACELOG 8 BP'!CN$2,'SPACELOG 8 EMPRUNT 2'!$Z$14:$Z$2000,0)),0)</f>
        <v>0</v>
      </c>
      <c r="CO58" s="17">
        <f>IFERROR(INDEX('SPACELOG 8 EMPRUNT 2'!$I$14:$I$2000,MATCH('SPACELOG 8 BP'!CO$2,'SPACELOG 8 EMPRUNT 2'!$Z$14:$Z$2000,0)),0)</f>
        <v>0</v>
      </c>
      <c r="CP58" s="17">
        <f>IFERROR(INDEX('SPACELOG 8 EMPRUNT 2'!$I$14:$I$2000,MATCH('SPACELOG 8 BP'!CP$2,'SPACELOG 8 EMPRUNT 2'!$Z$14:$Z$2000,0)),0)</f>
        <v>0</v>
      </c>
      <c r="CQ58" s="17">
        <f>IFERROR(INDEX('SPACELOG 8 EMPRUNT 2'!$I$14:$I$2000,MATCH('SPACELOG 8 BP'!CQ$2,'SPACELOG 8 EMPRUNT 2'!$Z$14:$Z$2000,0)),0)</f>
        <v>0</v>
      </c>
      <c r="CR58" s="319">
        <f t="shared" si="728"/>
        <v>0</v>
      </c>
      <c r="CS58" s="17">
        <f>IFERROR(INDEX('SPACELOG 8 EMPRUNT 2'!$I$14:$I$2000,MATCH('SPACELOG 8 BP'!CS$2,'SPACELOG 8 EMPRUNT 2'!$Z$14:$Z$2000,0)),0)</f>
        <v>0</v>
      </c>
      <c r="CT58" s="17">
        <f>IFERROR(INDEX('SPACELOG 8 EMPRUNT 2'!$I$14:$I$2000,MATCH('SPACELOG 8 BP'!CT$2,'SPACELOG 8 EMPRUNT 2'!$Z$14:$Z$2000,0)),0)</f>
        <v>0</v>
      </c>
      <c r="CU58" s="17">
        <f>IFERROR(INDEX('SPACELOG 8 EMPRUNT 2'!$I$14:$I$2000,MATCH('SPACELOG 8 BP'!CU$2,'SPACELOG 8 EMPRUNT 2'!$Z$14:$Z$2000,0)),0)</f>
        <v>0</v>
      </c>
      <c r="CV58" s="17">
        <f>IFERROR(INDEX('SPACELOG 8 EMPRUNT 2'!$I$14:$I$2000,MATCH('SPACELOG 8 BP'!CV$2,'SPACELOG 8 EMPRUNT 2'!$Z$14:$Z$2000,0)),0)</f>
        <v>0</v>
      </c>
      <c r="CW58" s="17">
        <f>IFERROR(INDEX('SPACELOG 8 EMPRUNT 2'!$I$14:$I$2000,MATCH('SPACELOG 8 BP'!CW$2,'SPACELOG 8 EMPRUNT 2'!$Z$14:$Z$2000,0)),0)</f>
        <v>0</v>
      </c>
      <c r="CX58" s="17">
        <f>IFERROR(INDEX('SPACELOG 8 EMPRUNT 2'!$I$14:$I$2000,MATCH('SPACELOG 8 BP'!CX$2,'SPACELOG 8 EMPRUNT 2'!$Z$14:$Z$2000,0)),0)</f>
        <v>0</v>
      </c>
      <c r="CY58" s="17">
        <f>IFERROR(INDEX('SPACELOG 8 EMPRUNT 2'!$I$14:$I$2000,MATCH('SPACELOG 8 BP'!CY$2,'SPACELOG 8 EMPRUNT 2'!$Z$14:$Z$2000,0)),0)</f>
        <v>0</v>
      </c>
      <c r="CZ58" s="17">
        <f>IFERROR(INDEX('SPACELOG 8 EMPRUNT 2'!$I$14:$I$2000,MATCH('SPACELOG 8 BP'!CZ$2,'SPACELOG 8 EMPRUNT 2'!$Z$14:$Z$2000,0)),0)</f>
        <v>0</v>
      </c>
      <c r="DA58" s="17">
        <f>IFERROR(INDEX('SPACELOG 8 EMPRUNT 2'!$I$14:$I$2000,MATCH('SPACELOG 8 BP'!DA$2,'SPACELOG 8 EMPRUNT 2'!$Z$14:$Z$2000,0)),0)</f>
        <v>0</v>
      </c>
      <c r="DB58" s="17">
        <f>IFERROR(INDEX('SPACELOG 8 EMPRUNT 2'!$I$14:$I$2000,MATCH('SPACELOG 8 BP'!DB$2,'SPACELOG 8 EMPRUNT 2'!$Z$14:$Z$2000,0)),0)</f>
        <v>0</v>
      </c>
      <c r="DC58" s="17">
        <f>IFERROR(INDEX('SPACELOG 8 EMPRUNT 2'!$I$14:$I$2000,MATCH('SPACELOG 8 BP'!DC$2,'SPACELOG 8 EMPRUNT 2'!$Z$14:$Z$2000,0)),0)</f>
        <v>0</v>
      </c>
      <c r="DD58" s="17">
        <f>IFERROR(INDEX('SPACELOG 8 EMPRUNT 2'!$I$14:$I$2000,MATCH('SPACELOG 8 BP'!DD$2,'SPACELOG 8 EMPRUNT 2'!$Z$14:$Z$2000,0)),0)</f>
        <v>0</v>
      </c>
      <c r="DE58" s="319">
        <f t="shared" si="729"/>
        <v>0</v>
      </c>
      <c r="DF58" s="17">
        <f>IFERROR(INDEX('SPACELOG 8 EMPRUNT 2'!$I$14:$I$2000,MATCH('SPACELOG 8 BP'!DF$2,'SPACELOG 8 EMPRUNT 2'!$Z$14:$Z$2000,0)),0)</f>
        <v>0</v>
      </c>
      <c r="DG58" s="17">
        <f>IFERROR(INDEX('SPACELOG 8 EMPRUNT 2'!$I$14:$I$2000,MATCH('SPACELOG 8 BP'!DG$2,'SPACELOG 8 EMPRUNT 2'!$Z$14:$Z$2000,0)),0)</f>
        <v>0</v>
      </c>
      <c r="DH58" s="17">
        <f>IFERROR(INDEX('SPACELOG 8 EMPRUNT 2'!$I$14:$I$2000,MATCH('SPACELOG 8 BP'!DH$2,'SPACELOG 8 EMPRUNT 2'!$Z$14:$Z$2000,0)),0)</f>
        <v>0</v>
      </c>
      <c r="DI58" s="17">
        <f>IFERROR(INDEX('SPACELOG 8 EMPRUNT 2'!$I$14:$I$2000,MATCH('SPACELOG 8 BP'!DI$2,'SPACELOG 8 EMPRUNT 2'!$Z$14:$Z$2000,0)),0)</f>
        <v>0</v>
      </c>
      <c r="DJ58" s="17">
        <f>IFERROR(INDEX('SPACELOG 8 EMPRUNT 2'!$I$14:$I$2000,MATCH('SPACELOG 8 BP'!DJ$2,'SPACELOG 8 EMPRUNT 2'!$Z$14:$Z$2000,0)),0)</f>
        <v>0</v>
      </c>
      <c r="DK58" s="17">
        <f>IFERROR(INDEX('SPACELOG 8 EMPRUNT 2'!$I$14:$I$2000,MATCH('SPACELOG 8 BP'!DK$2,'SPACELOG 8 EMPRUNT 2'!$Z$14:$Z$2000,0)),0)</f>
        <v>0</v>
      </c>
      <c r="DL58" s="17">
        <f>IFERROR(INDEX('SPACELOG 8 EMPRUNT 2'!$I$14:$I$2000,MATCH('SPACELOG 8 BP'!DL$2,'SPACELOG 8 EMPRUNT 2'!$Z$14:$Z$2000,0)),0)</f>
        <v>0</v>
      </c>
      <c r="DM58" s="17">
        <f>IFERROR(INDEX('SPACELOG 8 EMPRUNT 2'!$I$14:$I$2000,MATCH('SPACELOG 8 BP'!DM$2,'SPACELOG 8 EMPRUNT 2'!$Z$14:$Z$2000,0)),0)</f>
        <v>0</v>
      </c>
      <c r="DN58" s="17">
        <f>IFERROR(INDEX('SPACELOG 8 EMPRUNT 2'!$I$14:$I$2000,MATCH('SPACELOG 8 BP'!DN$2,'SPACELOG 8 EMPRUNT 2'!$Z$14:$Z$2000,0)),0)</f>
        <v>0</v>
      </c>
      <c r="DO58" s="17">
        <f>IFERROR(INDEX('SPACELOG 8 EMPRUNT 2'!$I$14:$I$2000,MATCH('SPACELOG 8 BP'!DO$2,'SPACELOG 8 EMPRUNT 2'!$Z$14:$Z$2000,0)),0)</f>
        <v>0</v>
      </c>
      <c r="DP58" s="17">
        <f>IFERROR(INDEX('SPACELOG 8 EMPRUNT 2'!$I$14:$I$2000,MATCH('SPACELOG 8 BP'!DP$2,'SPACELOG 8 EMPRUNT 2'!$Z$14:$Z$2000,0)),0)</f>
        <v>0</v>
      </c>
      <c r="DQ58" s="17">
        <f>IFERROR(INDEX('SPACELOG 8 EMPRUNT 2'!$I$14:$I$2000,MATCH('SPACELOG 8 BP'!DQ$2,'SPACELOG 8 EMPRUNT 2'!$Z$14:$Z$2000,0)),0)</f>
        <v>0</v>
      </c>
      <c r="DR58" s="319">
        <f t="shared" si="730"/>
        <v>0</v>
      </c>
      <c r="DS58" s="17">
        <f>IFERROR(INDEX('SPACELOG 8 EMPRUNT 2'!$I$14:$I$2000,MATCH('SPACELOG 8 BP'!DS$2,'SPACELOG 8 EMPRUNT 2'!$Z$14:$Z$2000,0)),0)</f>
        <v>0</v>
      </c>
      <c r="DT58" s="17">
        <f>IFERROR(INDEX('SPACELOG 8 EMPRUNT 2'!$I$14:$I$2000,MATCH('SPACELOG 8 BP'!DT$2,'SPACELOG 8 EMPRUNT 2'!$Z$14:$Z$2000,0)),0)</f>
        <v>0</v>
      </c>
      <c r="DU58" s="17">
        <f>IFERROR(INDEX('SPACELOG 8 EMPRUNT 2'!$I$14:$I$2000,MATCH('SPACELOG 8 BP'!DU$2,'SPACELOG 8 EMPRUNT 2'!$Z$14:$Z$2000,0)),0)</f>
        <v>0</v>
      </c>
      <c r="DV58" s="17">
        <f>IFERROR(INDEX('SPACELOG 8 EMPRUNT 2'!$I$14:$I$2000,MATCH('SPACELOG 8 BP'!DV$2,'SPACELOG 8 EMPRUNT 2'!$Z$14:$Z$2000,0)),0)</f>
        <v>0</v>
      </c>
      <c r="DW58" s="17">
        <f>IFERROR(INDEX('SPACELOG 8 EMPRUNT 2'!$I$14:$I$2000,MATCH('SPACELOG 8 BP'!DW$2,'SPACELOG 8 EMPRUNT 2'!$Z$14:$Z$2000,0)),0)</f>
        <v>0</v>
      </c>
      <c r="DX58" s="17">
        <f>IFERROR(INDEX('SPACELOG 8 EMPRUNT 2'!$I$14:$I$2000,MATCH('SPACELOG 8 BP'!DX$2,'SPACELOG 8 EMPRUNT 2'!$Z$14:$Z$2000,0)),0)</f>
        <v>0</v>
      </c>
      <c r="DY58" s="17">
        <f>IFERROR(INDEX('SPACELOG 8 EMPRUNT 2'!$I$14:$I$2000,MATCH('SPACELOG 8 BP'!DY$2,'SPACELOG 8 EMPRUNT 2'!$Z$14:$Z$2000,0)),0)</f>
        <v>0</v>
      </c>
      <c r="DZ58" s="17">
        <f>IFERROR(INDEX('SPACELOG 8 EMPRUNT 2'!$I$14:$I$2000,MATCH('SPACELOG 8 BP'!DZ$2,'SPACELOG 8 EMPRUNT 2'!$Z$14:$Z$2000,0)),0)</f>
        <v>0</v>
      </c>
      <c r="EA58" s="17">
        <f>IFERROR(INDEX('SPACELOG 8 EMPRUNT 2'!$I$14:$I$2000,MATCH('SPACELOG 8 BP'!EA$2,'SPACELOG 8 EMPRUNT 2'!$Z$14:$Z$2000,0)),0)</f>
        <v>0</v>
      </c>
      <c r="EB58" s="17">
        <f>IFERROR(INDEX('SPACELOG 8 EMPRUNT 2'!$I$14:$I$2000,MATCH('SPACELOG 8 BP'!EB$2,'SPACELOG 8 EMPRUNT 2'!$Z$14:$Z$2000,0)),0)</f>
        <v>0</v>
      </c>
      <c r="EC58" s="17">
        <f>IFERROR(INDEX('SPACELOG 8 EMPRUNT 2'!$I$14:$I$2000,MATCH('SPACELOG 8 BP'!EC$2,'SPACELOG 8 EMPRUNT 2'!$Z$14:$Z$2000,0)),0)</f>
        <v>0</v>
      </c>
      <c r="ED58" s="17">
        <f>IFERROR(INDEX('SPACELOG 8 EMPRUNT 2'!$I$14:$I$2000,MATCH('SPACELOG 8 BP'!ED$2,'SPACELOG 8 EMPRUNT 2'!$Z$14:$Z$2000,0)),0)</f>
        <v>0</v>
      </c>
      <c r="EE58" s="319">
        <f t="shared" si="731"/>
        <v>0</v>
      </c>
    </row>
    <row r="59" spans="1:135" x14ac:dyDescent="0.2">
      <c r="A59" s="29" t="s">
        <v>6</v>
      </c>
      <c r="B59" s="38">
        <f>'SPACELOG 8 EMPRUNT 3'!E6</f>
        <v>0</v>
      </c>
      <c r="D59" s="1" t="s">
        <v>298</v>
      </c>
      <c r="F59" s="17">
        <f>IFERROR(INDEX('SPACELOG 8 EMPRUNT 3'!$I$14:$I$2000,MATCH('SPACELOG 8 BP'!F$2,'SPACELOG 8 EMPRUNT 3'!$Z$14:$Z$2000,0)),0)</f>
        <v>0</v>
      </c>
      <c r="G59" s="17">
        <f>IFERROR(INDEX('SPACELOG 8 EMPRUNT 3'!$I$14:$I$2000,MATCH('SPACELOG 8 BP'!G$2,'SPACELOG 8 EMPRUNT 3'!$Z$14:$Z$2000,0)),0)</f>
        <v>0</v>
      </c>
      <c r="H59" s="17">
        <f>IFERROR(INDEX('SPACELOG 8 EMPRUNT 3'!$I$14:$I$2000,MATCH('SPACELOG 8 BP'!H$2,'SPACELOG 8 EMPRUNT 3'!$Z$14:$Z$2000,0)),0)</f>
        <v>0</v>
      </c>
      <c r="I59" s="17">
        <f>IFERROR(INDEX('SPACELOG 8 EMPRUNT 3'!$I$14:$I$2000,MATCH('SPACELOG 8 BP'!I$2,'SPACELOG 8 EMPRUNT 3'!$Z$14:$Z$2000,0)),0)</f>
        <v>0</v>
      </c>
      <c r="J59" s="17">
        <f>IFERROR(INDEX('SPACELOG 8 EMPRUNT 3'!$I$14:$I$2000,MATCH('SPACELOG 8 BP'!J$2,'SPACELOG 8 EMPRUNT 3'!$Z$14:$Z$2000,0)),0)</f>
        <v>0</v>
      </c>
      <c r="K59" s="17">
        <f>IFERROR(INDEX('SPACELOG 8 EMPRUNT 3'!$I$14:$I$2000,MATCH('SPACELOG 8 BP'!K$2,'SPACELOG 8 EMPRUNT 3'!$Z$14:$Z$2000,0)),0)</f>
        <v>0</v>
      </c>
      <c r="L59" s="17">
        <f>IFERROR(INDEX('SPACELOG 8 EMPRUNT 3'!$I$14:$I$2000,MATCH('SPACELOG 8 BP'!L$2,'SPACELOG 8 EMPRUNT 3'!$Z$14:$Z$2000,0)),0)</f>
        <v>0</v>
      </c>
      <c r="M59" s="17">
        <f>IFERROR(INDEX('SPACELOG 8 EMPRUNT 3'!$I$14:$I$2000,MATCH('SPACELOG 8 BP'!M$2,'SPACELOG 8 EMPRUNT 3'!$Z$14:$Z$2000,0)),0)</f>
        <v>0</v>
      </c>
      <c r="N59" s="17">
        <f>IFERROR(INDEX('SPACELOG 8 EMPRUNT 3'!$I$14:$I$2000,MATCH('SPACELOG 8 BP'!N$2,'SPACELOG 8 EMPRUNT 3'!$Z$14:$Z$2000,0)),0)</f>
        <v>0</v>
      </c>
      <c r="O59" s="17">
        <f>IFERROR(INDEX('SPACELOG 8 EMPRUNT 3'!$I$14:$I$2000,MATCH('SPACELOG 8 BP'!O$2,'SPACELOG 8 EMPRUNT 3'!$Z$14:$Z$2000,0)),0)</f>
        <v>0</v>
      </c>
      <c r="P59" s="17">
        <f>IFERROR(INDEX('SPACELOG 8 EMPRUNT 3'!$I$14:$I$2000,MATCH('SPACELOG 8 BP'!P$2,'SPACELOG 8 EMPRUNT 3'!$Z$14:$Z$2000,0)),0)</f>
        <v>0</v>
      </c>
      <c r="Q59" s="17">
        <f>IFERROR(INDEX('SPACELOG 8 EMPRUNT 3'!$I$14:$I$2000,MATCH('SPACELOG 8 BP'!Q$2,'SPACELOG 8 EMPRUNT 3'!$Z$14:$Z$2000,0)),0)</f>
        <v>0</v>
      </c>
      <c r="R59" s="319">
        <f t="shared" si="732"/>
        <v>0</v>
      </c>
      <c r="S59" s="17">
        <f>IFERROR(INDEX('SPACELOG 8 EMPRUNT 3'!$I$14:$I$2000,MATCH('SPACELOG 8 BP'!S$2,'SPACELOG 8 EMPRUNT 3'!$Z$14:$Z$2000,0)),0)</f>
        <v>0</v>
      </c>
      <c r="T59" s="17">
        <f>IFERROR(INDEX('SPACELOG 8 EMPRUNT 3'!$I$14:$I$2000,MATCH('SPACELOG 8 BP'!T$2,'SPACELOG 8 EMPRUNT 3'!$Z$14:$Z$2000,0)),0)</f>
        <v>0</v>
      </c>
      <c r="U59" s="17">
        <f>IFERROR(INDEX('SPACELOG 8 EMPRUNT 3'!$I$14:$I$2000,MATCH('SPACELOG 8 BP'!U$2,'SPACELOG 8 EMPRUNT 3'!$Z$14:$Z$2000,0)),0)</f>
        <v>0</v>
      </c>
      <c r="V59" s="17">
        <f>IFERROR(INDEX('SPACELOG 8 EMPRUNT 3'!$I$14:$I$2000,MATCH('SPACELOG 8 BP'!V$2,'SPACELOG 8 EMPRUNT 3'!$Z$14:$Z$2000,0)),0)</f>
        <v>0</v>
      </c>
      <c r="W59" s="17">
        <f>IFERROR(INDEX('SPACELOG 8 EMPRUNT 3'!$I$14:$I$2000,MATCH('SPACELOG 8 BP'!W$2,'SPACELOG 8 EMPRUNT 3'!$Z$14:$Z$2000,0)),0)</f>
        <v>0</v>
      </c>
      <c r="X59" s="17">
        <f>IFERROR(INDEX('SPACELOG 8 EMPRUNT 3'!$I$14:$I$2000,MATCH('SPACELOG 8 BP'!X$2,'SPACELOG 8 EMPRUNT 3'!$Z$14:$Z$2000,0)),0)</f>
        <v>0</v>
      </c>
      <c r="Y59" s="17">
        <f>IFERROR(INDEX('SPACELOG 8 EMPRUNT 3'!$I$14:$I$2000,MATCH('SPACELOG 8 BP'!Y$2,'SPACELOG 8 EMPRUNT 3'!$Z$14:$Z$2000,0)),0)</f>
        <v>0</v>
      </c>
      <c r="Z59" s="17">
        <f>IFERROR(INDEX('SPACELOG 8 EMPRUNT 3'!$I$14:$I$2000,MATCH('SPACELOG 8 BP'!Z$2,'SPACELOG 8 EMPRUNT 3'!$Z$14:$Z$2000,0)),0)</f>
        <v>0</v>
      </c>
      <c r="AA59" s="17">
        <f>IFERROR(INDEX('SPACELOG 8 EMPRUNT 3'!$I$14:$I$2000,MATCH('SPACELOG 8 BP'!AA$2,'SPACELOG 8 EMPRUNT 3'!$Z$14:$Z$2000,0)),0)</f>
        <v>0</v>
      </c>
      <c r="AB59" s="17">
        <f>IFERROR(INDEX('SPACELOG 8 EMPRUNT 3'!$I$14:$I$2000,MATCH('SPACELOG 8 BP'!AB$2,'SPACELOG 8 EMPRUNT 3'!$Z$14:$Z$2000,0)),0)</f>
        <v>0</v>
      </c>
      <c r="AC59" s="17">
        <f>IFERROR(INDEX('SPACELOG 8 EMPRUNT 3'!$I$14:$I$2000,MATCH('SPACELOG 8 BP'!AC$2,'SPACELOG 8 EMPRUNT 3'!$Z$14:$Z$2000,0)),0)</f>
        <v>0</v>
      </c>
      <c r="AD59" s="17">
        <f>IFERROR(INDEX('SPACELOG 8 EMPRUNT 3'!$I$14:$I$2000,MATCH('SPACELOG 8 BP'!AD$2,'SPACELOG 8 EMPRUNT 3'!$Z$14:$Z$2000,0)),0)</f>
        <v>0</v>
      </c>
      <c r="AE59" s="319">
        <f t="shared" si="723"/>
        <v>0</v>
      </c>
      <c r="AF59" s="17">
        <f>IFERROR(INDEX('SPACELOG 8 EMPRUNT 3'!$I$14:$I$2000,MATCH('SPACELOG 8 BP'!AF$2,'SPACELOG 8 EMPRUNT 3'!$Z$14:$Z$2000,0)),0)</f>
        <v>0</v>
      </c>
      <c r="AG59" s="17">
        <f>IFERROR(INDEX('SPACELOG 8 EMPRUNT 3'!$I$14:$I$2000,MATCH('SPACELOG 8 BP'!AG$2,'SPACELOG 8 EMPRUNT 3'!$Z$14:$Z$2000,0)),0)</f>
        <v>0</v>
      </c>
      <c r="AH59" s="17">
        <f>IFERROR(INDEX('SPACELOG 8 EMPRUNT 3'!$I$14:$I$2000,MATCH('SPACELOG 8 BP'!AH$2,'SPACELOG 8 EMPRUNT 3'!$Z$14:$Z$2000,0)),0)</f>
        <v>0</v>
      </c>
      <c r="AI59" s="17">
        <f>IFERROR(INDEX('SPACELOG 8 EMPRUNT 3'!$I$14:$I$2000,MATCH('SPACELOG 8 BP'!AI$2,'SPACELOG 8 EMPRUNT 3'!$Z$14:$Z$2000,0)),0)</f>
        <v>0</v>
      </c>
      <c r="AJ59" s="17">
        <f>IFERROR(INDEX('SPACELOG 8 EMPRUNT 3'!$I$14:$I$2000,MATCH('SPACELOG 8 BP'!AJ$2,'SPACELOG 8 EMPRUNT 3'!$Z$14:$Z$2000,0)),0)</f>
        <v>0</v>
      </c>
      <c r="AK59" s="17">
        <f>IFERROR(INDEX('SPACELOG 8 EMPRUNT 3'!$I$14:$I$2000,MATCH('SPACELOG 8 BP'!AK$2,'SPACELOG 8 EMPRUNT 3'!$Z$14:$Z$2000,0)),0)</f>
        <v>0</v>
      </c>
      <c r="AL59" s="17">
        <f>IFERROR(INDEX('SPACELOG 8 EMPRUNT 3'!$I$14:$I$2000,MATCH('SPACELOG 8 BP'!AL$2,'SPACELOG 8 EMPRUNT 3'!$Z$14:$Z$2000,0)),0)</f>
        <v>0</v>
      </c>
      <c r="AM59" s="17">
        <f>IFERROR(INDEX('SPACELOG 8 EMPRUNT 3'!$I$14:$I$2000,MATCH('SPACELOG 8 BP'!AM$2,'SPACELOG 8 EMPRUNT 3'!$Z$14:$Z$2000,0)),0)</f>
        <v>0</v>
      </c>
      <c r="AN59" s="17">
        <f>IFERROR(INDEX('SPACELOG 8 EMPRUNT 3'!$I$14:$I$2000,MATCH('SPACELOG 8 BP'!AN$2,'SPACELOG 8 EMPRUNT 3'!$Z$14:$Z$2000,0)),0)</f>
        <v>0</v>
      </c>
      <c r="AO59" s="17">
        <f>IFERROR(INDEX('SPACELOG 8 EMPRUNT 3'!$I$14:$I$2000,MATCH('SPACELOG 8 BP'!AO$2,'SPACELOG 8 EMPRUNT 3'!$Z$14:$Z$2000,0)),0)</f>
        <v>0</v>
      </c>
      <c r="AP59" s="17">
        <f>IFERROR(INDEX('SPACELOG 8 EMPRUNT 3'!$I$14:$I$2000,MATCH('SPACELOG 8 BP'!AP$2,'SPACELOG 8 EMPRUNT 3'!$Z$14:$Z$2000,0)),0)</f>
        <v>0</v>
      </c>
      <c r="AQ59" s="17">
        <f>IFERROR(INDEX('SPACELOG 8 EMPRUNT 3'!$I$14:$I$2000,MATCH('SPACELOG 8 BP'!AQ$2,'SPACELOG 8 EMPRUNT 3'!$Z$14:$Z$2000,0)),0)</f>
        <v>0</v>
      </c>
      <c r="AR59" s="319">
        <f t="shared" si="724"/>
        <v>0</v>
      </c>
      <c r="AS59" s="17">
        <f>IFERROR(INDEX('SPACELOG 8 EMPRUNT 3'!$I$14:$I$2000,MATCH('SPACELOG 8 BP'!AS$2,'SPACELOG 8 EMPRUNT 3'!$Z$14:$Z$2000,0)),0)</f>
        <v>0</v>
      </c>
      <c r="AT59" s="17">
        <f>IFERROR(INDEX('SPACELOG 8 EMPRUNT 3'!$I$14:$I$2000,MATCH('SPACELOG 8 BP'!AT$2,'SPACELOG 8 EMPRUNT 3'!$Z$14:$Z$2000,0)),0)</f>
        <v>0</v>
      </c>
      <c r="AU59" s="17">
        <f>IFERROR(INDEX('SPACELOG 8 EMPRUNT 3'!$I$14:$I$2000,MATCH('SPACELOG 8 BP'!AU$2,'SPACELOG 8 EMPRUNT 3'!$Z$14:$Z$2000,0)),0)</f>
        <v>0</v>
      </c>
      <c r="AV59" s="17">
        <f>IFERROR(INDEX('SPACELOG 8 EMPRUNT 3'!$I$14:$I$2000,MATCH('SPACELOG 8 BP'!AV$2,'SPACELOG 8 EMPRUNT 3'!$Z$14:$Z$2000,0)),0)</f>
        <v>0</v>
      </c>
      <c r="AW59" s="17">
        <f>IFERROR(INDEX('SPACELOG 8 EMPRUNT 3'!$I$14:$I$2000,MATCH('SPACELOG 8 BP'!AW$2,'SPACELOG 8 EMPRUNT 3'!$Z$14:$Z$2000,0)),0)</f>
        <v>0</v>
      </c>
      <c r="AX59" s="17">
        <f>IFERROR(INDEX('SPACELOG 8 EMPRUNT 3'!$I$14:$I$2000,MATCH('SPACELOG 8 BP'!AX$2,'SPACELOG 8 EMPRUNT 3'!$Z$14:$Z$2000,0)),0)</f>
        <v>0</v>
      </c>
      <c r="AY59" s="17">
        <f>IFERROR(INDEX('SPACELOG 8 EMPRUNT 3'!$I$14:$I$2000,MATCH('SPACELOG 8 BP'!AY$2,'SPACELOG 8 EMPRUNT 3'!$Z$14:$Z$2000,0)),0)</f>
        <v>0</v>
      </c>
      <c r="AZ59" s="17">
        <f>IFERROR(INDEX('SPACELOG 8 EMPRUNT 3'!$I$14:$I$2000,MATCH('SPACELOG 8 BP'!AZ$2,'SPACELOG 8 EMPRUNT 3'!$Z$14:$Z$2000,0)),0)</f>
        <v>0</v>
      </c>
      <c r="BA59" s="17">
        <f>IFERROR(INDEX('SPACELOG 8 EMPRUNT 3'!$I$14:$I$2000,MATCH('SPACELOG 8 BP'!BA$2,'SPACELOG 8 EMPRUNT 3'!$Z$14:$Z$2000,0)),0)</f>
        <v>0</v>
      </c>
      <c r="BB59" s="17">
        <f>IFERROR(INDEX('SPACELOG 8 EMPRUNT 3'!$I$14:$I$2000,MATCH('SPACELOG 8 BP'!BB$2,'SPACELOG 8 EMPRUNT 3'!$Z$14:$Z$2000,0)),0)</f>
        <v>0</v>
      </c>
      <c r="BC59" s="17">
        <f>IFERROR(INDEX('SPACELOG 8 EMPRUNT 3'!$I$14:$I$2000,MATCH('SPACELOG 8 BP'!BC$2,'SPACELOG 8 EMPRUNT 3'!$Z$14:$Z$2000,0)),0)</f>
        <v>0</v>
      </c>
      <c r="BD59" s="17">
        <f>IFERROR(INDEX('SPACELOG 8 EMPRUNT 3'!$I$14:$I$2000,MATCH('SPACELOG 8 BP'!BD$2,'SPACELOG 8 EMPRUNT 3'!$Z$14:$Z$2000,0)),0)</f>
        <v>0</v>
      </c>
      <c r="BE59" s="319">
        <f t="shared" si="725"/>
        <v>0</v>
      </c>
      <c r="BF59" s="17">
        <f>IFERROR(INDEX('SPACELOG 8 EMPRUNT 3'!$I$14:$I$2000,MATCH('SPACELOG 8 BP'!BF$2,'SPACELOG 8 EMPRUNT 3'!$Z$14:$Z$2000,0)),0)</f>
        <v>0</v>
      </c>
      <c r="BG59" s="17">
        <f>IFERROR(INDEX('SPACELOG 8 EMPRUNT 3'!$I$14:$I$2000,MATCH('SPACELOG 8 BP'!BG$2,'SPACELOG 8 EMPRUNT 3'!$Z$14:$Z$2000,0)),0)</f>
        <v>0</v>
      </c>
      <c r="BH59" s="17">
        <f>IFERROR(INDEX('SPACELOG 8 EMPRUNT 3'!$I$14:$I$2000,MATCH('SPACELOG 8 BP'!BH$2,'SPACELOG 8 EMPRUNT 3'!$Z$14:$Z$2000,0)),0)</f>
        <v>0</v>
      </c>
      <c r="BI59" s="17">
        <f>IFERROR(INDEX('SPACELOG 8 EMPRUNT 3'!$I$14:$I$2000,MATCH('SPACELOG 8 BP'!BI$2,'SPACELOG 8 EMPRUNT 3'!$Z$14:$Z$2000,0)),0)</f>
        <v>0</v>
      </c>
      <c r="BJ59" s="17">
        <f>IFERROR(INDEX('SPACELOG 8 EMPRUNT 3'!$I$14:$I$2000,MATCH('SPACELOG 8 BP'!BJ$2,'SPACELOG 8 EMPRUNT 3'!$Z$14:$Z$2000,0)),0)</f>
        <v>0</v>
      </c>
      <c r="BK59" s="17">
        <f>IFERROR(INDEX('SPACELOG 8 EMPRUNT 3'!$I$14:$I$2000,MATCH('SPACELOG 8 BP'!BK$2,'SPACELOG 8 EMPRUNT 3'!$Z$14:$Z$2000,0)),0)</f>
        <v>0</v>
      </c>
      <c r="BL59" s="17">
        <f>IFERROR(INDEX('SPACELOG 8 EMPRUNT 3'!$I$14:$I$2000,MATCH('SPACELOG 8 BP'!BL$2,'SPACELOG 8 EMPRUNT 3'!$Z$14:$Z$2000,0)),0)</f>
        <v>0</v>
      </c>
      <c r="BM59" s="17">
        <f>IFERROR(INDEX('SPACELOG 8 EMPRUNT 3'!$I$14:$I$2000,MATCH('SPACELOG 8 BP'!BM$2,'SPACELOG 8 EMPRUNT 3'!$Z$14:$Z$2000,0)),0)</f>
        <v>0</v>
      </c>
      <c r="BN59" s="17">
        <f>IFERROR(INDEX('SPACELOG 8 EMPRUNT 3'!$I$14:$I$2000,MATCH('SPACELOG 8 BP'!BN$2,'SPACELOG 8 EMPRUNT 3'!$Z$14:$Z$2000,0)),0)</f>
        <v>0</v>
      </c>
      <c r="BO59" s="17">
        <f>IFERROR(INDEX('SPACELOG 8 EMPRUNT 3'!$I$14:$I$2000,MATCH('SPACELOG 8 BP'!BO$2,'SPACELOG 8 EMPRUNT 3'!$Z$14:$Z$2000,0)),0)</f>
        <v>0</v>
      </c>
      <c r="BP59" s="17">
        <f>IFERROR(INDEX('SPACELOG 8 EMPRUNT 3'!$I$14:$I$2000,MATCH('SPACELOG 8 BP'!BP$2,'SPACELOG 8 EMPRUNT 3'!$Z$14:$Z$2000,0)),0)</f>
        <v>0</v>
      </c>
      <c r="BQ59" s="17">
        <f>IFERROR(INDEX('SPACELOG 8 EMPRUNT 3'!$I$14:$I$2000,MATCH('SPACELOG 8 BP'!BQ$2,'SPACELOG 8 EMPRUNT 3'!$Z$14:$Z$2000,0)),0)</f>
        <v>0</v>
      </c>
      <c r="BR59" s="319">
        <f t="shared" si="726"/>
        <v>0</v>
      </c>
      <c r="BS59" s="17">
        <f>IFERROR(INDEX('SPACELOG 8 EMPRUNT 3'!$I$14:$I$2000,MATCH('SPACELOG 8 BP'!BS$2,'SPACELOG 8 EMPRUNT 3'!$Z$14:$Z$2000,0)),0)</f>
        <v>0</v>
      </c>
      <c r="BT59" s="17">
        <f>IFERROR(INDEX('SPACELOG 8 EMPRUNT 3'!$I$14:$I$2000,MATCH('SPACELOG 8 BP'!BT$2,'SPACELOG 8 EMPRUNT 3'!$Z$14:$Z$2000,0)),0)</f>
        <v>0</v>
      </c>
      <c r="BU59" s="17">
        <f>IFERROR(INDEX('SPACELOG 8 EMPRUNT 3'!$I$14:$I$2000,MATCH('SPACELOG 8 BP'!BU$2,'SPACELOG 8 EMPRUNT 3'!$Z$14:$Z$2000,0)),0)</f>
        <v>0</v>
      </c>
      <c r="BV59" s="17">
        <f>IFERROR(INDEX('SPACELOG 8 EMPRUNT 3'!$I$14:$I$2000,MATCH('SPACELOG 8 BP'!BV$2,'SPACELOG 8 EMPRUNT 3'!$Z$14:$Z$2000,0)),0)</f>
        <v>0</v>
      </c>
      <c r="BW59" s="17">
        <f>IFERROR(INDEX('SPACELOG 8 EMPRUNT 3'!$I$14:$I$2000,MATCH('SPACELOG 8 BP'!BW$2,'SPACELOG 8 EMPRUNT 3'!$Z$14:$Z$2000,0)),0)</f>
        <v>0</v>
      </c>
      <c r="BX59" s="17">
        <f>IFERROR(INDEX('SPACELOG 8 EMPRUNT 3'!$I$14:$I$2000,MATCH('SPACELOG 8 BP'!BX$2,'SPACELOG 8 EMPRUNT 3'!$Z$14:$Z$2000,0)),0)</f>
        <v>0</v>
      </c>
      <c r="BY59" s="17">
        <f>IFERROR(INDEX('SPACELOG 8 EMPRUNT 3'!$I$14:$I$2000,MATCH('SPACELOG 8 BP'!BY$2,'SPACELOG 8 EMPRUNT 3'!$Z$14:$Z$2000,0)),0)</f>
        <v>0</v>
      </c>
      <c r="BZ59" s="17">
        <f>IFERROR(INDEX('SPACELOG 8 EMPRUNT 3'!$I$14:$I$2000,MATCH('SPACELOG 8 BP'!BZ$2,'SPACELOG 8 EMPRUNT 3'!$Z$14:$Z$2000,0)),0)</f>
        <v>0</v>
      </c>
      <c r="CA59" s="17">
        <f>IFERROR(INDEX('SPACELOG 8 EMPRUNT 3'!$I$14:$I$2000,MATCH('SPACELOG 8 BP'!CA$2,'SPACELOG 8 EMPRUNT 3'!$Z$14:$Z$2000,0)),0)</f>
        <v>0</v>
      </c>
      <c r="CB59" s="17">
        <f>IFERROR(INDEX('SPACELOG 8 EMPRUNT 3'!$I$14:$I$2000,MATCH('SPACELOG 8 BP'!CB$2,'SPACELOG 8 EMPRUNT 3'!$Z$14:$Z$2000,0)),0)</f>
        <v>0</v>
      </c>
      <c r="CC59" s="17">
        <f>IFERROR(INDEX('SPACELOG 8 EMPRUNT 3'!$I$14:$I$2000,MATCH('SPACELOG 8 BP'!CC$2,'SPACELOG 8 EMPRUNT 3'!$Z$14:$Z$2000,0)),0)</f>
        <v>0</v>
      </c>
      <c r="CD59" s="17">
        <f>IFERROR(INDEX('SPACELOG 8 EMPRUNT 3'!$I$14:$I$2000,MATCH('SPACELOG 8 BP'!CD$2,'SPACELOG 8 EMPRUNT 3'!$Z$14:$Z$2000,0)),0)</f>
        <v>0</v>
      </c>
      <c r="CE59" s="319">
        <f t="shared" si="727"/>
        <v>0</v>
      </c>
      <c r="CF59" s="17">
        <f>IFERROR(INDEX('SPACELOG 8 EMPRUNT 3'!$I$14:$I$2000,MATCH('SPACELOG 8 BP'!CF$2,'SPACELOG 8 EMPRUNT 3'!$Z$14:$Z$2000,0)),0)</f>
        <v>0</v>
      </c>
      <c r="CG59" s="17">
        <f>IFERROR(INDEX('SPACELOG 8 EMPRUNT 3'!$I$14:$I$2000,MATCH('SPACELOG 8 BP'!CG$2,'SPACELOG 8 EMPRUNT 3'!$Z$14:$Z$2000,0)),0)</f>
        <v>0</v>
      </c>
      <c r="CH59" s="17">
        <f>IFERROR(INDEX('SPACELOG 8 EMPRUNT 3'!$I$14:$I$2000,MATCH('SPACELOG 8 BP'!CH$2,'SPACELOG 8 EMPRUNT 3'!$Z$14:$Z$2000,0)),0)</f>
        <v>0</v>
      </c>
      <c r="CI59" s="17">
        <f>IFERROR(INDEX('SPACELOG 8 EMPRUNT 3'!$I$14:$I$2000,MATCH('SPACELOG 8 BP'!CI$2,'SPACELOG 8 EMPRUNT 3'!$Z$14:$Z$2000,0)),0)</f>
        <v>0</v>
      </c>
      <c r="CJ59" s="17">
        <f>IFERROR(INDEX('SPACELOG 8 EMPRUNT 3'!$I$14:$I$2000,MATCH('SPACELOG 8 BP'!CJ$2,'SPACELOG 8 EMPRUNT 3'!$Z$14:$Z$2000,0)),0)</f>
        <v>0</v>
      </c>
      <c r="CK59" s="17">
        <f>IFERROR(INDEX('SPACELOG 8 EMPRUNT 3'!$I$14:$I$2000,MATCH('SPACELOG 8 BP'!CK$2,'SPACELOG 8 EMPRUNT 3'!$Z$14:$Z$2000,0)),0)</f>
        <v>0</v>
      </c>
      <c r="CL59" s="17">
        <f>IFERROR(INDEX('SPACELOG 8 EMPRUNT 3'!$I$14:$I$2000,MATCH('SPACELOG 8 BP'!CL$2,'SPACELOG 8 EMPRUNT 3'!$Z$14:$Z$2000,0)),0)</f>
        <v>0</v>
      </c>
      <c r="CM59" s="17">
        <f>IFERROR(INDEX('SPACELOG 8 EMPRUNT 3'!$I$14:$I$2000,MATCH('SPACELOG 8 BP'!CM$2,'SPACELOG 8 EMPRUNT 3'!$Z$14:$Z$2000,0)),0)</f>
        <v>0</v>
      </c>
      <c r="CN59" s="17">
        <f>IFERROR(INDEX('SPACELOG 8 EMPRUNT 3'!$I$14:$I$2000,MATCH('SPACELOG 8 BP'!CN$2,'SPACELOG 8 EMPRUNT 3'!$Z$14:$Z$2000,0)),0)</f>
        <v>0</v>
      </c>
      <c r="CO59" s="17">
        <f>IFERROR(INDEX('SPACELOG 8 EMPRUNT 3'!$I$14:$I$2000,MATCH('SPACELOG 8 BP'!CO$2,'SPACELOG 8 EMPRUNT 3'!$Z$14:$Z$2000,0)),0)</f>
        <v>0</v>
      </c>
      <c r="CP59" s="17">
        <f>IFERROR(INDEX('SPACELOG 8 EMPRUNT 3'!$I$14:$I$2000,MATCH('SPACELOG 8 BP'!CP$2,'SPACELOG 8 EMPRUNT 3'!$Z$14:$Z$2000,0)),0)</f>
        <v>0</v>
      </c>
      <c r="CQ59" s="17">
        <f>IFERROR(INDEX('SPACELOG 8 EMPRUNT 3'!$I$14:$I$2000,MATCH('SPACELOG 8 BP'!CQ$2,'SPACELOG 8 EMPRUNT 3'!$Z$14:$Z$2000,0)),0)</f>
        <v>0</v>
      </c>
      <c r="CR59" s="319">
        <f t="shared" si="728"/>
        <v>0</v>
      </c>
      <c r="CS59" s="17">
        <f>IFERROR(INDEX('SPACELOG 8 EMPRUNT 3'!$I$14:$I$2000,MATCH('SPACELOG 8 BP'!CS$2,'SPACELOG 8 EMPRUNT 3'!$Z$14:$Z$2000,0)),0)</f>
        <v>0</v>
      </c>
      <c r="CT59" s="17">
        <f>IFERROR(INDEX('SPACELOG 8 EMPRUNT 3'!$I$14:$I$2000,MATCH('SPACELOG 8 BP'!CT$2,'SPACELOG 8 EMPRUNT 3'!$Z$14:$Z$2000,0)),0)</f>
        <v>0</v>
      </c>
      <c r="CU59" s="17">
        <f>IFERROR(INDEX('SPACELOG 8 EMPRUNT 3'!$I$14:$I$2000,MATCH('SPACELOG 8 BP'!CU$2,'SPACELOG 8 EMPRUNT 3'!$Z$14:$Z$2000,0)),0)</f>
        <v>0</v>
      </c>
      <c r="CV59" s="17">
        <f>IFERROR(INDEX('SPACELOG 8 EMPRUNT 3'!$I$14:$I$2000,MATCH('SPACELOG 8 BP'!CV$2,'SPACELOG 8 EMPRUNT 3'!$Z$14:$Z$2000,0)),0)</f>
        <v>0</v>
      </c>
      <c r="CW59" s="17">
        <f>IFERROR(INDEX('SPACELOG 8 EMPRUNT 3'!$I$14:$I$2000,MATCH('SPACELOG 8 BP'!CW$2,'SPACELOG 8 EMPRUNT 3'!$Z$14:$Z$2000,0)),0)</f>
        <v>0</v>
      </c>
      <c r="CX59" s="17">
        <f>IFERROR(INDEX('SPACELOG 8 EMPRUNT 3'!$I$14:$I$2000,MATCH('SPACELOG 8 BP'!CX$2,'SPACELOG 8 EMPRUNT 3'!$Z$14:$Z$2000,0)),0)</f>
        <v>0</v>
      </c>
      <c r="CY59" s="17">
        <f>IFERROR(INDEX('SPACELOG 8 EMPRUNT 3'!$I$14:$I$2000,MATCH('SPACELOG 8 BP'!CY$2,'SPACELOG 8 EMPRUNT 3'!$Z$14:$Z$2000,0)),0)</f>
        <v>0</v>
      </c>
      <c r="CZ59" s="17">
        <f>IFERROR(INDEX('SPACELOG 8 EMPRUNT 3'!$I$14:$I$2000,MATCH('SPACELOG 8 BP'!CZ$2,'SPACELOG 8 EMPRUNT 3'!$Z$14:$Z$2000,0)),0)</f>
        <v>0</v>
      </c>
      <c r="DA59" s="17">
        <f>IFERROR(INDEX('SPACELOG 8 EMPRUNT 3'!$I$14:$I$2000,MATCH('SPACELOG 8 BP'!DA$2,'SPACELOG 8 EMPRUNT 3'!$Z$14:$Z$2000,0)),0)</f>
        <v>0</v>
      </c>
      <c r="DB59" s="17">
        <f>IFERROR(INDEX('SPACELOG 8 EMPRUNT 3'!$I$14:$I$2000,MATCH('SPACELOG 8 BP'!DB$2,'SPACELOG 8 EMPRUNT 3'!$Z$14:$Z$2000,0)),0)</f>
        <v>0</v>
      </c>
      <c r="DC59" s="17">
        <f>IFERROR(INDEX('SPACELOG 8 EMPRUNT 3'!$I$14:$I$2000,MATCH('SPACELOG 8 BP'!DC$2,'SPACELOG 8 EMPRUNT 3'!$Z$14:$Z$2000,0)),0)</f>
        <v>0</v>
      </c>
      <c r="DD59" s="17">
        <f>IFERROR(INDEX('SPACELOG 8 EMPRUNT 3'!$I$14:$I$2000,MATCH('SPACELOG 8 BP'!DD$2,'SPACELOG 8 EMPRUNT 3'!$Z$14:$Z$2000,0)),0)</f>
        <v>0</v>
      </c>
      <c r="DE59" s="319">
        <f t="shared" si="729"/>
        <v>0</v>
      </c>
      <c r="DF59" s="17">
        <f>IFERROR(INDEX('SPACELOG 8 EMPRUNT 3'!$I$14:$I$2000,MATCH('SPACELOG 8 BP'!DF$2,'SPACELOG 8 EMPRUNT 3'!$Z$14:$Z$2000,0)),0)</f>
        <v>0</v>
      </c>
      <c r="DG59" s="17">
        <f>IFERROR(INDEX('SPACELOG 8 EMPRUNT 3'!$I$14:$I$2000,MATCH('SPACELOG 8 BP'!DG$2,'SPACELOG 8 EMPRUNT 3'!$Z$14:$Z$2000,0)),0)</f>
        <v>0</v>
      </c>
      <c r="DH59" s="17">
        <f>IFERROR(INDEX('SPACELOG 8 EMPRUNT 3'!$I$14:$I$2000,MATCH('SPACELOG 8 BP'!DH$2,'SPACELOG 8 EMPRUNT 3'!$Z$14:$Z$2000,0)),0)</f>
        <v>0</v>
      </c>
      <c r="DI59" s="17">
        <f>IFERROR(INDEX('SPACELOG 8 EMPRUNT 3'!$I$14:$I$2000,MATCH('SPACELOG 8 BP'!DI$2,'SPACELOG 8 EMPRUNT 3'!$Z$14:$Z$2000,0)),0)</f>
        <v>0</v>
      </c>
      <c r="DJ59" s="17">
        <f>IFERROR(INDEX('SPACELOG 8 EMPRUNT 3'!$I$14:$I$2000,MATCH('SPACELOG 8 BP'!DJ$2,'SPACELOG 8 EMPRUNT 3'!$Z$14:$Z$2000,0)),0)</f>
        <v>0</v>
      </c>
      <c r="DK59" s="17">
        <f>IFERROR(INDEX('SPACELOG 8 EMPRUNT 3'!$I$14:$I$2000,MATCH('SPACELOG 8 BP'!DK$2,'SPACELOG 8 EMPRUNT 3'!$Z$14:$Z$2000,0)),0)</f>
        <v>0</v>
      </c>
      <c r="DL59" s="17">
        <f>IFERROR(INDEX('SPACELOG 8 EMPRUNT 3'!$I$14:$I$2000,MATCH('SPACELOG 8 BP'!DL$2,'SPACELOG 8 EMPRUNT 3'!$Z$14:$Z$2000,0)),0)</f>
        <v>0</v>
      </c>
      <c r="DM59" s="17">
        <f>IFERROR(INDEX('SPACELOG 8 EMPRUNT 3'!$I$14:$I$2000,MATCH('SPACELOG 8 BP'!DM$2,'SPACELOG 8 EMPRUNT 3'!$Z$14:$Z$2000,0)),0)</f>
        <v>0</v>
      </c>
      <c r="DN59" s="17">
        <f>IFERROR(INDEX('SPACELOG 8 EMPRUNT 3'!$I$14:$I$2000,MATCH('SPACELOG 8 BP'!DN$2,'SPACELOG 8 EMPRUNT 3'!$Z$14:$Z$2000,0)),0)</f>
        <v>0</v>
      </c>
      <c r="DO59" s="17">
        <f>IFERROR(INDEX('SPACELOG 8 EMPRUNT 3'!$I$14:$I$2000,MATCH('SPACELOG 8 BP'!DO$2,'SPACELOG 8 EMPRUNT 3'!$Z$14:$Z$2000,0)),0)</f>
        <v>0</v>
      </c>
      <c r="DP59" s="17">
        <f>IFERROR(INDEX('SPACELOG 8 EMPRUNT 3'!$I$14:$I$2000,MATCH('SPACELOG 8 BP'!DP$2,'SPACELOG 8 EMPRUNT 3'!$Z$14:$Z$2000,0)),0)</f>
        <v>0</v>
      </c>
      <c r="DQ59" s="17">
        <f>IFERROR(INDEX('SPACELOG 8 EMPRUNT 3'!$I$14:$I$2000,MATCH('SPACELOG 8 BP'!DQ$2,'SPACELOG 8 EMPRUNT 3'!$Z$14:$Z$2000,0)),0)</f>
        <v>0</v>
      </c>
      <c r="DR59" s="319">
        <f t="shared" si="730"/>
        <v>0</v>
      </c>
      <c r="DS59" s="17">
        <f>IFERROR(INDEX('SPACELOG 8 EMPRUNT 3'!$I$14:$I$2000,MATCH('SPACELOG 8 BP'!DS$2,'SPACELOG 8 EMPRUNT 3'!$Z$14:$Z$2000,0)),0)</f>
        <v>0</v>
      </c>
      <c r="DT59" s="17">
        <f>IFERROR(INDEX('SPACELOG 8 EMPRUNT 3'!$I$14:$I$2000,MATCH('SPACELOG 8 BP'!DT$2,'SPACELOG 8 EMPRUNT 3'!$Z$14:$Z$2000,0)),0)</f>
        <v>0</v>
      </c>
      <c r="DU59" s="17">
        <f>IFERROR(INDEX('SPACELOG 8 EMPRUNT 3'!$I$14:$I$2000,MATCH('SPACELOG 8 BP'!DU$2,'SPACELOG 8 EMPRUNT 3'!$Z$14:$Z$2000,0)),0)</f>
        <v>0</v>
      </c>
      <c r="DV59" s="17">
        <f>IFERROR(INDEX('SPACELOG 8 EMPRUNT 3'!$I$14:$I$2000,MATCH('SPACELOG 8 BP'!DV$2,'SPACELOG 8 EMPRUNT 3'!$Z$14:$Z$2000,0)),0)</f>
        <v>0</v>
      </c>
      <c r="DW59" s="17">
        <f>IFERROR(INDEX('SPACELOG 8 EMPRUNT 3'!$I$14:$I$2000,MATCH('SPACELOG 8 BP'!DW$2,'SPACELOG 8 EMPRUNT 3'!$Z$14:$Z$2000,0)),0)</f>
        <v>0</v>
      </c>
      <c r="DX59" s="17">
        <f>IFERROR(INDEX('SPACELOG 8 EMPRUNT 3'!$I$14:$I$2000,MATCH('SPACELOG 8 BP'!DX$2,'SPACELOG 8 EMPRUNT 3'!$Z$14:$Z$2000,0)),0)</f>
        <v>0</v>
      </c>
      <c r="DY59" s="17">
        <f>IFERROR(INDEX('SPACELOG 8 EMPRUNT 3'!$I$14:$I$2000,MATCH('SPACELOG 8 BP'!DY$2,'SPACELOG 8 EMPRUNT 3'!$Z$14:$Z$2000,0)),0)</f>
        <v>0</v>
      </c>
      <c r="DZ59" s="17">
        <f>IFERROR(INDEX('SPACELOG 8 EMPRUNT 3'!$I$14:$I$2000,MATCH('SPACELOG 8 BP'!DZ$2,'SPACELOG 8 EMPRUNT 3'!$Z$14:$Z$2000,0)),0)</f>
        <v>0</v>
      </c>
      <c r="EA59" s="17">
        <f>IFERROR(INDEX('SPACELOG 8 EMPRUNT 3'!$I$14:$I$2000,MATCH('SPACELOG 8 BP'!EA$2,'SPACELOG 8 EMPRUNT 3'!$Z$14:$Z$2000,0)),0)</f>
        <v>0</v>
      </c>
      <c r="EB59" s="17">
        <f>IFERROR(INDEX('SPACELOG 8 EMPRUNT 3'!$I$14:$I$2000,MATCH('SPACELOG 8 BP'!EB$2,'SPACELOG 8 EMPRUNT 3'!$Z$14:$Z$2000,0)),0)</f>
        <v>0</v>
      </c>
      <c r="EC59" s="17">
        <f>IFERROR(INDEX('SPACELOG 8 EMPRUNT 3'!$I$14:$I$2000,MATCH('SPACELOG 8 BP'!EC$2,'SPACELOG 8 EMPRUNT 3'!$Z$14:$Z$2000,0)),0)</f>
        <v>0</v>
      </c>
      <c r="ED59" s="17">
        <f>IFERROR(INDEX('SPACELOG 8 EMPRUNT 3'!$I$14:$I$2000,MATCH('SPACELOG 8 BP'!ED$2,'SPACELOG 8 EMPRUNT 3'!$Z$14:$Z$2000,0)),0)</f>
        <v>0</v>
      </c>
      <c r="EE59" s="319">
        <f t="shared" si="731"/>
        <v>0</v>
      </c>
    </row>
    <row r="60" spans="1:135" x14ac:dyDescent="0.2">
      <c r="A60" s="13" t="s">
        <v>7</v>
      </c>
      <c r="B60" s="17" t="str">
        <f>'SPACELOG 8 EMPRUNT 3'!I5</f>
        <v/>
      </c>
      <c r="D60" s="2" t="s">
        <v>51</v>
      </c>
      <c r="E60" s="41"/>
      <c r="F60" s="17">
        <f>F55-F57-F58-F59</f>
        <v>0</v>
      </c>
      <c r="G60" s="17">
        <f t="shared" ref="G60:Q60" si="733">G55-G57-G58-G59</f>
        <v>0</v>
      </c>
      <c r="H60" s="17">
        <f t="shared" si="733"/>
        <v>0</v>
      </c>
      <c r="I60" s="17">
        <f t="shared" si="733"/>
        <v>0</v>
      </c>
      <c r="J60" s="17">
        <f t="shared" si="733"/>
        <v>0</v>
      </c>
      <c r="K60" s="17">
        <f t="shared" si="733"/>
        <v>0</v>
      </c>
      <c r="L60" s="17">
        <f t="shared" si="733"/>
        <v>0</v>
      </c>
      <c r="M60" s="17">
        <f t="shared" si="733"/>
        <v>0</v>
      </c>
      <c r="N60" s="17">
        <f t="shared" si="733"/>
        <v>0</v>
      </c>
      <c r="O60" s="17">
        <f t="shared" si="733"/>
        <v>0</v>
      </c>
      <c r="P60" s="17">
        <f t="shared" si="733"/>
        <v>0</v>
      </c>
      <c r="Q60" s="17">
        <f t="shared" si="733"/>
        <v>0</v>
      </c>
      <c r="R60" s="319">
        <f>SUM(F60:Q60)</f>
        <v>0</v>
      </c>
      <c r="S60" s="17">
        <f>S55-S57-S58-S59</f>
        <v>0</v>
      </c>
      <c r="T60" s="17">
        <f t="shared" ref="T60" si="734">T55-T57-T58-T59</f>
        <v>0</v>
      </c>
      <c r="U60" s="17">
        <f t="shared" ref="U60" si="735">U55-U57-U58-U59</f>
        <v>0</v>
      </c>
      <c r="V60" s="17">
        <f t="shared" ref="V60" si="736">V55-V57-V58-V59</f>
        <v>0</v>
      </c>
      <c r="W60" s="17">
        <f t="shared" ref="W60" si="737">W55-W57-W58-W59</f>
        <v>0</v>
      </c>
      <c r="X60" s="17">
        <f t="shared" ref="X60" si="738">X55-X57-X58-X59</f>
        <v>0</v>
      </c>
      <c r="Y60" s="17">
        <f t="shared" ref="Y60" si="739">Y55-Y57-Y58-Y59</f>
        <v>0</v>
      </c>
      <c r="Z60" s="17">
        <f t="shared" ref="Z60" si="740">Z55-Z57-Z58-Z59</f>
        <v>0</v>
      </c>
      <c r="AA60" s="17">
        <f t="shared" ref="AA60" si="741">AA55-AA57-AA58-AA59</f>
        <v>0</v>
      </c>
      <c r="AB60" s="17">
        <f t="shared" ref="AB60" si="742">AB55-AB57-AB58-AB59</f>
        <v>0</v>
      </c>
      <c r="AC60" s="17">
        <f t="shared" ref="AC60" si="743">AC55-AC57-AC58-AC59</f>
        <v>0</v>
      </c>
      <c r="AD60" s="17">
        <f t="shared" ref="AD60" si="744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745">AG55-AG57-AG58-AG59</f>
        <v>0</v>
      </c>
      <c r="AH60" s="17">
        <f t="shared" ref="AH60" si="746">AH55-AH57-AH58-AH59</f>
        <v>0</v>
      </c>
      <c r="AI60" s="17">
        <f t="shared" ref="AI60" si="747">AI55-AI57-AI58-AI59</f>
        <v>0</v>
      </c>
      <c r="AJ60" s="17">
        <f t="shared" ref="AJ60" si="748">AJ55-AJ57-AJ58-AJ59</f>
        <v>0</v>
      </c>
      <c r="AK60" s="17">
        <f t="shared" ref="AK60" si="749">AK55-AK57-AK58-AK59</f>
        <v>0</v>
      </c>
      <c r="AL60" s="17">
        <f t="shared" ref="AL60" si="750">AL55-AL57-AL58-AL59</f>
        <v>0</v>
      </c>
      <c r="AM60" s="17">
        <f t="shared" ref="AM60" si="751">AM55-AM57-AM58-AM59</f>
        <v>0</v>
      </c>
      <c r="AN60" s="17">
        <f t="shared" ref="AN60" si="752">AN55-AN57-AN58-AN59</f>
        <v>0</v>
      </c>
      <c r="AO60" s="17">
        <f t="shared" ref="AO60" si="753">AO55-AO57-AO58-AO59</f>
        <v>0</v>
      </c>
      <c r="AP60" s="17">
        <f t="shared" ref="AP60" si="754">AP55-AP57-AP58-AP59</f>
        <v>0</v>
      </c>
      <c r="AQ60" s="17">
        <f t="shared" ref="AQ60" si="755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756">AT55-AT57-AT58-AT59</f>
        <v>0</v>
      </c>
      <c r="AU60" s="17">
        <f t="shared" ref="AU60" si="757">AU55-AU57-AU58-AU59</f>
        <v>0</v>
      </c>
      <c r="AV60" s="17">
        <f t="shared" ref="AV60" si="758">AV55-AV57-AV58-AV59</f>
        <v>0</v>
      </c>
      <c r="AW60" s="17">
        <f t="shared" ref="AW60" si="759">AW55-AW57-AW58-AW59</f>
        <v>0</v>
      </c>
      <c r="AX60" s="17">
        <f t="shared" ref="AX60" si="760">AX55-AX57-AX58-AX59</f>
        <v>0</v>
      </c>
      <c r="AY60" s="17">
        <f t="shared" ref="AY60" si="761">AY55-AY57-AY58-AY59</f>
        <v>0</v>
      </c>
      <c r="AZ60" s="17">
        <f t="shared" ref="AZ60" si="762">AZ55-AZ57-AZ58-AZ59</f>
        <v>0</v>
      </c>
      <c r="BA60" s="17">
        <f t="shared" ref="BA60" si="763">BA55-BA57-BA58-BA59</f>
        <v>0</v>
      </c>
      <c r="BB60" s="17">
        <f t="shared" ref="BB60" si="764">BB55-BB57-BB58-BB59</f>
        <v>0</v>
      </c>
      <c r="BC60" s="17">
        <f t="shared" ref="BC60" si="765">BC55-BC57-BC58-BC59</f>
        <v>0</v>
      </c>
      <c r="BD60" s="17">
        <f t="shared" ref="BD60" si="766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767">BG55-BG57-BG58-BG59</f>
        <v>0</v>
      </c>
      <c r="BH60" s="17">
        <f t="shared" ref="BH60" si="768">BH55-BH57-BH58-BH59</f>
        <v>0</v>
      </c>
      <c r="BI60" s="17">
        <f t="shared" ref="BI60" si="769">BI55-BI57-BI58-BI59</f>
        <v>0</v>
      </c>
      <c r="BJ60" s="17">
        <f t="shared" ref="BJ60" si="770">BJ55-BJ57-BJ58-BJ59</f>
        <v>0</v>
      </c>
      <c r="BK60" s="17">
        <f t="shared" ref="BK60" si="771">BK55-BK57-BK58-BK59</f>
        <v>0</v>
      </c>
      <c r="BL60" s="17">
        <f t="shared" ref="BL60" si="772">BL55-BL57-BL58-BL59</f>
        <v>0</v>
      </c>
      <c r="BM60" s="17">
        <f t="shared" ref="BM60" si="773">BM55-BM57-BM58-BM59</f>
        <v>0</v>
      </c>
      <c r="BN60" s="17">
        <f t="shared" ref="BN60" si="774">BN55-BN57-BN58-BN59</f>
        <v>0</v>
      </c>
      <c r="BO60" s="17">
        <f t="shared" ref="BO60" si="775">BO55-BO57-BO58-BO59</f>
        <v>0</v>
      </c>
      <c r="BP60" s="17">
        <f t="shared" ref="BP60" si="776">BP55-BP57-BP58-BP59</f>
        <v>0</v>
      </c>
      <c r="BQ60" s="17">
        <f t="shared" ref="BQ60" si="777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778">BT55-BT57-BT58-BT59</f>
        <v>0</v>
      </c>
      <c r="BU60" s="17">
        <f t="shared" ref="BU60" si="779">BU55-BU57-BU58-BU59</f>
        <v>0</v>
      </c>
      <c r="BV60" s="17">
        <f t="shared" ref="BV60" si="780">BV55-BV57-BV58-BV59</f>
        <v>0</v>
      </c>
      <c r="BW60" s="17">
        <f t="shared" ref="BW60" si="781">BW55-BW57-BW58-BW59</f>
        <v>0</v>
      </c>
      <c r="BX60" s="17">
        <f t="shared" ref="BX60" si="782">BX55-BX57-BX58-BX59</f>
        <v>0</v>
      </c>
      <c r="BY60" s="17">
        <f t="shared" ref="BY60" si="783">BY55-BY57-BY58-BY59</f>
        <v>0</v>
      </c>
      <c r="BZ60" s="17">
        <f t="shared" ref="BZ60" si="784">BZ55-BZ57-BZ58-BZ59</f>
        <v>0</v>
      </c>
      <c r="CA60" s="17">
        <f t="shared" ref="CA60" si="785">CA55-CA57-CA58-CA59</f>
        <v>0</v>
      </c>
      <c r="CB60" s="17">
        <f t="shared" ref="CB60" si="786">CB55-CB57-CB58-CB59</f>
        <v>0</v>
      </c>
      <c r="CC60" s="17">
        <f t="shared" ref="CC60" si="787">CC55-CC57-CC58-CC59</f>
        <v>0</v>
      </c>
      <c r="CD60" s="17">
        <f t="shared" ref="CD60" si="788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789">CG55-CG57-CG58-CG59</f>
        <v>0</v>
      </c>
      <c r="CH60" s="17">
        <f t="shared" ref="CH60" si="790">CH55-CH57-CH58-CH59</f>
        <v>0</v>
      </c>
      <c r="CI60" s="17">
        <f t="shared" ref="CI60" si="791">CI55-CI57-CI58-CI59</f>
        <v>0</v>
      </c>
      <c r="CJ60" s="17">
        <f t="shared" ref="CJ60" si="792">CJ55-CJ57-CJ58-CJ59</f>
        <v>0</v>
      </c>
      <c r="CK60" s="17">
        <f t="shared" ref="CK60" si="793">CK55-CK57-CK58-CK59</f>
        <v>0</v>
      </c>
      <c r="CL60" s="17">
        <f t="shared" ref="CL60" si="794">CL55-CL57-CL58-CL59</f>
        <v>0</v>
      </c>
      <c r="CM60" s="17">
        <f t="shared" ref="CM60" si="795">CM55-CM57-CM58-CM59</f>
        <v>0</v>
      </c>
      <c r="CN60" s="17">
        <f t="shared" ref="CN60" si="796">CN55-CN57-CN58-CN59</f>
        <v>0</v>
      </c>
      <c r="CO60" s="17">
        <f t="shared" ref="CO60" si="797">CO55-CO57-CO58-CO59</f>
        <v>0</v>
      </c>
      <c r="CP60" s="17">
        <f t="shared" ref="CP60" si="798">CP55-CP57-CP58-CP59</f>
        <v>0</v>
      </c>
      <c r="CQ60" s="17">
        <f t="shared" ref="CQ60" si="799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800">CT55-CT57-CT58-CT59</f>
        <v>0</v>
      </c>
      <c r="CU60" s="17">
        <f t="shared" ref="CU60" si="801">CU55-CU57-CU58-CU59</f>
        <v>0</v>
      </c>
      <c r="CV60" s="17">
        <f t="shared" ref="CV60" si="802">CV55-CV57-CV58-CV59</f>
        <v>0</v>
      </c>
      <c r="CW60" s="17">
        <f t="shared" ref="CW60" si="803">CW55-CW57-CW58-CW59</f>
        <v>0</v>
      </c>
      <c r="CX60" s="17">
        <f t="shared" ref="CX60" si="804">CX55-CX57-CX58-CX59</f>
        <v>0</v>
      </c>
      <c r="CY60" s="17">
        <f t="shared" ref="CY60" si="805">CY55-CY57-CY58-CY59</f>
        <v>0</v>
      </c>
      <c r="CZ60" s="17">
        <f t="shared" ref="CZ60" si="806">CZ55-CZ57-CZ58-CZ59</f>
        <v>0</v>
      </c>
      <c r="DA60" s="17">
        <f t="shared" ref="DA60" si="807">DA55-DA57-DA58-DA59</f>
        <v>0</v>
      </c>
      <c r="DB60" s="17">
        <f t="shared" ref="DB60" si="808">DB55-DB57-DB58-DB59</f>
        <v>0</v>
      </c>
      <c r="DC60" s="17">
        <f t="shared" ref="DC60" si="809">DC55-DC57-DC58-DC59</f>
        <v>0</v>
      </c>
      <c r="DD60" s="17">
        <f t="shared" ref="DD60" si="810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811">DG55-DG57-DG58-DG59</f>
        <v>0</v>
      </c>
      <c r="DH60" s="17">
        <f t="shared" ref="DH60" si="812">DH55-DH57-DH58-DH59</f>
        <v>0</v>
      </c>
      <c r="DI60" s="17">
        <f t="shared" ref="DI60" si="813">DI55-DI57-DI58-DI59</f>
        <v>0</v>
      </c>
      <c r="DJ60" s="17">
        <f t="shared" ref="DJ60" si="814">DJ55-DJ57-DJ58-DJ59</f>
        <v>0</v>
      </c>
      <c r="DK60" s="17">
        <f t="shared" ref="DK60" si="815">DK55-DK57-DK58-DK59</f>
        <v>0</v>
      </c>
      <c r="DL60" s="17">
        <f t="shared" ref="DL60" si="816">DL55-DL57-DL58-DL59</f>
        <v>0</v>
      </c>
      <c r="DM60" s="17">
        <f t="shared" ref="DM60" si="817">DM55-DM57-DM58-DM59</f>
        <v>0</v>
      </c>
      <c r="DN60" s="17">
        <f t="shared" ref="DN60" si="818">DN55-DN57-DN58-DN59</f>
        <v>0</v>
      </c>
      <c r="DO60" s="17">
        <f t="shared" ref="DO60" si="819">DO55-DO57-DO58-DO59</f>
        <v>0</v>
      </c>
      <c r="DP60" s="17">
        <f t="shared" ref="DP60" si="820">DP55-DP57-DP58-DP59</f>
        <v>0</v>
      </c>
      <c r="DQ60" s="17">
        <f t="shared" ref="DQ60" si="821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822">DT55-DT57-DT58-DT59</f>
        <v>0</v>
      </c>
      <c r="DU60" s="17">
        <f t="shared" ref="DU60" si="823">DU55-DU57-DU58-DU59</f>
        <v>0</v>
      </c>
      <c r="DV60" s="17">
        <f t="shared" ref="DV60" si="824">DV55-DV57-DV58-DV59</f>
        <v>0</v>
      </c>
      <c r="DW60" s="17">
        <f t="shared" ref="DW60" si="825">DW55-DW57-DW58-DW59</f>
        <v>0</v>
      </c>
      <c r="DX60" s="17">
        <f t="shared" ref="DX60" si="826">DX55-DX57-DX58-DX59</f>
        <v>0</v>
      </c>
      <c r="DY60" s="17">
        <f t="shared" ref="DY60" si="827">DY55-DY57-DY58-DY59</f>
        <v>0</v>
      </c>
      <c r="DZ60" s="17">
        <f t="shared" ref="DZ60" si="828">DZ55-DZ57-DZ58-DZ59</f>
        <v>0</v>
      </c>
      <c r="EA60" s="17">
        <f t="shared" ref="EA60" si="829">EA55-EA57-EA58-EA59</f>
        <v>0</v>
      </c>
      <c r="EB60" s="17">
        <f t="shared" ref="EB60" si="830">EB55-EB57-EB58-EB59</f>
        <v>0</v>
      </c>
      <c r="EC60" s="17">
        <f t="shared" ref="EC60" si="831">EC55-EC57-EC58-EC59</f>
        <v>0</v>
      </c>
      <c r="ED60" s="17">
        <f t="shared" ref="ED60" si="832">ED55-ED57-ED58-ED59</f>
        <v>0</v>
      </c>
      <c r="EE60" s="319">
        <f>SUM(DS60:ED60)</f>
        <v>0</v>
      </c>
    </row>
    <row r="61" spans="1:135" x14ac:dyDescent="0.2">
      <c r="A61" s="29" t="s">
        <v>72</v>
      </c>
      <c r="B61" s="27">
        <f>'SPACELOG 8 EMPRUNT 3'!E9</f>
        <v>46447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833">IF(G60&gt;0,G60*$C$65,0)</f>
        <v>0</v>
      </c>
      <c r="H62" s="17">
        <f t="shared" si="833"/>
        <v>0</v>
      </c>
      <c r="I62" s="17">
        <f t="shared" si="833"/>
        <v>0</v>
      </c>
      <c r="J62" s="17">
        <f t="shared" si="833"/>
        <v>0</v>
      </c>
      <c r="K62" s="17">
        <f t="shared" si="833"/>
        <v>0</v>
      </c>
      <c r="L62" s="17">
        <f t="shared" si="833"/>
        <v>0</v>
      </c>
      <c r="M62" s="17">
        <f t="shared" si="833"/>
        <v>0</v>
      </c>
      <c r="N62" s="17">
        <f t="shared" si="833"/>
        <v>0</v>
      </c>
      <c r="O62" s="17">
        <f t="shared" si="833"/>
        <v>0</v>
      </c>
      <c r="P62" s="17">
        <f t="shared" si="833"/>
        <v>0</v>
      </c>
      <c r="Q62" s="17">
        <f t="shared" si="833"/>
        <v>0</v>
      </c>
      <c r="R62" s="319">
        <f t="shared" ref="R62" si="834">SUM(F62:Q62)</f>
        <v>0</v>
      </c>
      <c r="S62" s="17">
        <f>IF(S60&gt;0,S60*$C$65,0)</f>
        <v>0</v>
      </c>
      <c r="T62" s="17">
        <f t="shared" ref="T62:AD62" si="835">IF(T60&gt;0,T60*$C$65,0)</f>
        <v>0</v>
      </c>
      <c r="U62" s="17">
        <f t="shared" si="835"/>
        <v>0</v>
      </c>
      <c r="V62" s="17">
        <f t="shared" si="835"/>
        <v>0</v>
      </c>
      <c r="W62" s="17">
        <f t="shared" si="835"/>
        <v>0</v>
      </c>
      <c r="X62" s="17">
        <f t="shared" si="835"/>
        <v>0</v>
      </c>
      <c r="Y62" s="17">
        <f t="shared" si="835"/>
        <v>0</v>
      </c>
      <c r="Z62" s="17">
        <f t="shared" si="835"/>
        <v>0</v>
      </c>
      <c r="AA62" s="17">
        <f t="shared" si="835"/>
        <v>0</v>
      </c>
      <c r="AB62" s="17">
        <f t="shared" si="835"/>
        <v>0</v>
      </c>
      <c r="AC62" s="17">
        <f t="shared" si="835"/>
        <v>0</v>
      </c>
      <c r="AD62" s="17">
        <f t="shared" si="835"/>
        <v>0</v>
      </c>
      <c r="AE62" s="319">
        <f t="shared" ref="AE62" si="836">SUM(S62:AD62)</f>
        <v>0</v>
      </c>
      <c r="AF62" s="17">
        <f>IF(AF60&gt;0,AF60*$C$65,0)</f>
        <v>0</v>
      </c>
      <c r="AG62" s="17">
        <f t="shared" ref="AG62:AQ62" si="837">IF(AG60&gt;0,AG60*$C$65,0)</f>
        <v>0</v>
      </c>
      <c r="AH62" s="17">
        <f t="shared" si="837"/>
        <v>0</v>
      </c>
      <c r="AI62" s="17">
        <f t="shared" si="837"/>
        <v>0</v>
      </c>
      <c r="AJ62" s="17">
        <f t="shared" si="837"/>
        <v>0</v>
      </c>
      <c r="AK62" s="17">
        <f t="shared" si="837"/>
        <v>0</v>
      </c>
      <c r="AL62" s="17">
        <f t="shared" si="837"/>
        <v>0</v>
      </c>
      <c r="AM62" s="17">
        <f t="shared" si="837"/>
        <v>0</v>
      </c>
      <c r="AN62" s="17">
        <f t="shared" si="837"/>
        <v>0</v>
      </c>
      <c r="AO62" s="17">
        <f t="shared" si="837"/>
        <v>0</v>
      </c>
      <c r="AP62" s="17">
        <f t="shared" si="837"/>
        <v>0</v>
      </c>
      <c r="AQ62" s="17">
        <f t="shared" si="837"/>
        <v>0</v>
      </c>
      <c r="AR62" s="319">
        <f t="shared" ref="AR62" si="838">SUM(AF62:AQ62)</f>
        <v>0</v>
      </c>
      <c r="AS62" s="17">
        <f>IF(AS60&gt;0,AS60*$C$65,0)</f>
        <v>0</v>
      </c>
      <c r="AT62" s="17">
        <f t="shared" ref="AT62:BD62" si="839">IF(AT60&gt;0,AT60*$C$65,0)</f>
        <v>0</v>
      </c>
      <c r="AU62" s="17">
        <f t="shared" si="839"/>
        <v>0</v>
      </c>
      <c r="AV62" s="17">
        <f t="shared" si="839"/>
        <v>0</v>
      </c>
      <c r="AW62" s="17">
        <f t="shared" si="839"/>
        <v>0</v>
      </c>
      <c r="AX62" s="17">
        <f t="shared" si="839"/>
        <v>0</v>
      </c>
      <c r="AY62" s="17">
        <f t="shared" si="839"/>
        <v>0</v>
      </c>
      <c r="AZ62" s="17">
        <f t="shared" si="839"/>
        <v>0</v>
      </c>
      <c r="BA62" s="17">
        <f t="shared" si="839"/>
        <v>0</v>
      </c>
      <c r="BB62" s="17">
        <f t="shared" si="839"/>
        <v>0</v>
      </c>
      <c r="BC62" s="17">
        <f t="shared" si="839"/>
        <v>0</v>
      </c>
      <c r="BD62" s="17">
        <f t="shared" si="839"/>
        <v>0</v>
      </c>
      <c r="BE62" s="319">
        <f t="shared" ref="BE62" si="840">SUM(AS62:BD62)</f>
        <v>0</v>
      </c>
      <c r="BF62" s="17">
        <f>IF(BF60&gt;0,BF60*$C$65,0)</f>
        <v>0</v>
      </c>
      <c r="BG62" s="17">
        <f t="shared" ref="BG62:BQ62" si="841">IF(BG60&gt;0,BG60*$C$65,0)</f>
        <v>0</v>
      </c>
      <c r="BH62" s="17">
        <f t="shared" si="841"/>
        <v>0</v>
      </c>
      <c r="BI62" s="17">
        <f t="shared" si="841"/>
        <v>0</v>
      </c>
      <c r="BJ62" s="17">
        <f t="shared" si="841"/>
        <v>0</v>
      </c>
      <c r="BK62" s="17">
        <f t="shared" si="841"/>
        <v>0</v>
      </c>
      <c r="BL62" s="17">
        <f t="shared" si="841"/>
        <v>0</v>
      </c>
      <c r="BM62" s="17">
        <f t="shared" si="841"/>
        <v>0</v>
      </c>
      <c r="BN62" s="17">
        <f t="shared" si="841"/>
        <v>0</v>
      </c>
      <c r="BO62" s="17">
        <f t="shared" si="841"/>
        <v>0</v>
      </c>
      <c r="BP62" s="17">
        <f t="shared" si="841"/>
        <v>0</v>
      </c>
      <c r="BQ62" s="17">
        <f t="shared" si="841"/>
        <v>0</v>
      </c>
      <c r="BR62" s="319">
        <f t="shared" ref="BR62" si="842">SUM(BF62:BQ62)</f>
        <v>0</v>
      </c>
      <c r="BS62" s="17">
        <f>IF(BS60&gt;0,BS60*$C$65,0)</f>
        <v>0</v>
      </c>
      <c r="BT62" s="17">
        <f t="shared" ref="BT62:CD62" si="843">IF(BT60&gt;0,BT60*$C$65,0)</f>
        <v>0</v>
      </c>
      <c r="BU62" s="17">
        <f t="shared" si="843"/>
        <v>0</v>
      </c>
      <c r="BV62" s="17">
        <f t="shared" si="843"/>
        <v>0</v>
      </c>
      <c r="BW62" s="17">
        <f t="shared" si="843"/>
        <v>0</v>
      </c>
      <c r="BX62" s="17">
        <f t="shared" si="843"/>
        <v>0</v>
      </c>
      <c r="BY62" s="17">
        <f t="shared" si="843"/>
        <v>0</v>
      </c>
      <c r="BZ62" s="17">
        <f t="shared" si="843"/>
        <v>0</v>
      </c>
      <c r="CA62" s="17">
        <f t="shared" si="843"/>
        <v>0</v>
      </c>
      <c r="CB62" s="17">
        <f t="shared" si="843"/>
        <v>0</v>
      </c>
      <c r="CC62" s="17">
        <f t="shared" si="843"/>
        <v>0</v>
      </c>
      <c r="CD62" s="17">
        <f t="shared" si="843"/>
        <v>0</v>
      </c>
      <c r="CE62" s="319">
        <f t="shared" ref="CE62" si="844">SUM(BS62:CD62)</f>
        <v>0</v>
      </c>
      <c r="CF62" s="17">
        <f>IF(CF60&gt;0,CF60*$C$65,0)</f>
        <v>0</v>
      </c>
      <c r="CG62" s="17">
        <f t="shared" ref="CG62:CQ62" si="845">IF(CG60&gt;0,CG60*$C$65,0)</f>
        <v>0</v>
      </c>
      <c r="CH62" s="17">
        <f t="shared" si="845"/>
        <v>0</v>
      </c>
      <c r="CI62" s="17">
        <f t="shared" si="845"/>
        <v>0</v>
      </c>
      <c r="CJ62" s="17">
        <f t="shared" si="845"/>
        <v>0</v>
      </c>
      <c r="CK62" s="17">
        <f t="shared" si="845"/>
        <v>0</v>
      </c>
      <c r="CL62" s="17">
        <f t="shared" si="845"/>
        <v>0</v>
      </c>
      <c r="CM62" s="17">
        <f t="shared" si="845"/>
        <v>0</v>
      </c>
      <c r="CN62" s="17">
        <f t="shared" si="845"/>
        <v>0</v>
      </c>
      <c r="CO62" s="17">
        <f t="shared" si="845"/>
        <v>0</v>
      </c>
      <c r="CP62" s="17">
        <f t="shared" si="845"/>
        <v>0</v>
      </c>
      <c r="CQ62" s="17">
        <f t="shared" si="845"/>
        <v>0</v>
      </c>
      <c r="CR62" s="319">
        <f t="shared" ref="CR62" si="846">SUM(CF62:CQ62)</f>
        <v>0</v>
      </c>
      <c r="CS62" s="17">
        <f>IF(CS60&gt;0,CS60*$C$65,0)</f>
        <v>0</v>
      </c>
      <c r="CT62" s="17">
        <f t="shared" ref="CT62:DD62" si="847">IF(CT60&gt;0,CT60*$C$65,0)</f>
        <v>0</v>
      </c>
      <c r="CU62" s="17">
        <f t="shared" si="847"/>
        <v>0</v>
      </c>
      <c r="CV62" s="17">
        <f t="shared" si="847"/>
        <v>0</v>
      </c>
      <c r="CW62" s="17">
        <f t="shared" si="847"/>
        <v>0</v>
      </c>
      <c r="CX62" s="17">
        <f t="shared" si="847"/>
        <v>0</v>
      </c>
      <c r="CY62" s="17">
        <f t="shared" si="847"/>
        <v>0</v>
      </c>
      <c r="CZ62" s="17">
        <f t="shared" si="847"/>
        <v>0</v>
      </c>
      <c r="DA62" s="17">
        <f t="shared" si="847"/>
        <v>0</v>
      </c>
      <c r="DB62" s="17">
        <f t="shared" si="847"/>
        <v>0</v>
      </c>
      <c r="DC62" s="17">
        <f t="shared" si="847"/>
        <v>0</v>
      </c>
      <c r="DD62" s="17">
        <f t="shared" si="847"/>
        <v>0</v>
      </c>
      <c r="DE62" s="319">
        <f t="shared" ref="DE62" si="848">SUM(CS62:DD62)</f>
        <v>0</v>
      </c>
      <c r="DF62" s="17">
        <f>IF(DF60&gt;0,DF60*$C$65,0)</f>
        <v>0</v>
      </c>
      <c r="DG62" s="17">
        <f t="shared" ref="DG62:DQ62" si="849">IF(DG60&gt;0,DG60*$C$65,0)</f>
        <v>0</v>
      </c>
      <c r="DH62" s="17">
        <f t="shared" si="849"/>
        <v>0</v>
      </c>
      <c r="DI62" s="17">
        <f t="shared" si="849"/>
        <v>0</v>
      </c>
      <c r="DJ62" s="17">
        <f t="shared" si="849"/>
        <v>0</v>
      </c>
      <c r="DK62" s="17">
        <f t="shared" si="849"/>
        <v>0</v>
      </c>
      <c r="DL62" s="17">
        <f t="shared" si="849"/>
        <v>0</v>
      </c>
      <c r="DM62" s="17">
        <f t="shared" si="849"/>
        <v>0</v>
      </c>
      <c r="DN62" s="17">
        <f t="shared" si="849"/>
        <v>0</v>
      </c>
      <c r="DO62" s="17">
        <f t="shared" si="849"/>
        <v>0</v>
      </c>
      <c r="DP62" s="17">
        <f t="shared" si="849"/>
        <v>0</v>
      </c>
      <c r="DQ62" s="17">
        <f t="shared" si="849"/>
        <v>0</v>
      </c>
      <c r="DR62" s="319">
        <f t="shared" ref="DR62" si="850">SUM(DF62:DQ62)</f>
        <v>0</v>
      </c>
      <c r="DS62" s="17">
        <f>IF(DS60&gt;0,DS60*$C$65,0)</f>
        <v>0</v>
      </c>
      <c r="DT62" s="17">
        <f t="shared" ref="DT62:ED62" si="851">IF(DT60&gt;0,DT60*$C$65,0)</f>
        <v>0</v>
      </c>
      <c r="DU62" s="17">
        <f t="shared" si="851"/>
        <v>0</v>
      </c>
      <c r="DV62" s="17">
        <f t="shared" si="851"/>
        <v>0</v>
      </c>
      <c r="DW62" s="17">
        <f t="shared" si="851"/>
        <v>0</v>
      </c>
      <c r="DX62" s="17">
        <f t="shared" si="851"/>
        <v>0</v>
      </c>
      <c r="DY62" s="17">
        <f t="shared" si="851"/>
        <v>0</v>
      </c>
      <c r="DZ62" s="17">
        <f t="shared" si="851"/>
        <v>0</v>
      </c>
      <c r="EA62" s="17">
        <f t="shared" si="851"/>
        <v>0</v>
      </c>
      <c r="EB62" s="17">
        <f t="shared" si="851"/>
        <v>0</v>
      </c>
      <c r="EC62" s="17">
        <f t="shared" si="851"/>
        <v>0</v>
      </c>
      <c r="ED62" s="17">
        <f t="shared" si="851"/>
        <v>0</v>
      </c>
      <c r="EE62" s="391">
        <f t="shared" ref="EE62" si="852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853">F60-F62</f>
        <v>0</v>
      </c>
      <c r="G64" s="17">
        <f t="shared" si="853"/>
        <v>0</v>
      </c>
      <c r="H64" s="17">
        <f t="shared" si="853"/>
        <v>0</v>
      </c>
      <c r="I64" s="17">
        <f t="shared" si="853"/>
        <v>0</v>
      </c>
      <c r="J64" s="17">
        <f t="shared" si="853"/>
        <v>0</v>
      </c>
      <c r="K64" s="17">
        <f t="shared" si="853"/>
        <v>0</v>
      </c>
      <c r="L64" s="17">
        <f t="shared" si="853"/>
        <v>0</v>
      </c>
      <c r="M64" s="17">
        <f t="shared" si="853"/>
        <v>0</v>
      </c>
      <c r="N64" s="17">
        <f t="shared" si="853"/>
        <v>0</v>
      </c>
      <c r="O64" s="17">
        <f t="shared" si="853"/>
        <v>0</v>
      </c>
      <c r="P64" s="17">
        <f t="shared" si="853"/>
        <v>0</v>
      </c>
      <c r="Q64" s="17">
        <f t="shared" si="853"/>
        <v>0</v>
      </c>
      <c r="R64" s="319">
        <f t="shared" ref="R64" si="854">SUM(F64:Q64)</f>
        <v>0</v>
      </c>
      <c r="S64" s="17">
        <f t="shared" ref="S64:AD64" si="855">S60-S62</f>
        <v>0</v>
      </c>
      <c r="T64" s="17">
        <f t="shared" si="855"/>
        <v>0</v>
      </c>
      <c r="U64" s="17">
        <f t="shared" si="855"/>
        <v>0</v>
      </c>
      <c r="V64" s="17">
        <f t="shared" si="855"/>
        <v>0</v>
      </c>
      <c r="W64" s="17">
        <f t="shared" si="855"/>
        <v>0</v>
      </c>
      <c r="X64" s="17">
        <f t="shared" si="855"/>
        <v>0</v>
      </c>
      <c r="Y64" s="17">
        <f t="shared" si="855"/>
        <v>0</v>
      </c>
      <c r="Z64" s="17">
        <f t="shared" si="855"/>
        <v>0</v>
      </c>
      <c r="AA64" s="17">
        <f t="shared" si="855"/>
        <v>0</v>
      </c>
      <c r="AB64" s="17">
        <f t="shared" si="855"/>
        <v>0</v>
      </c>
      <c r="AC64" s="17">
        <f t="shared" si="855"/>
        <v>0</v>
      </c>
      <c r="AD64" s="17">
        <f t="shared" si="855"/>
        <v>0</v>
      </c>
      <c r="AE64" s="319">
        <f t="shared" ref="AE64" si="856">SUM(S64:AD64)</f>
        <v>0</v>
      </c>
      <c r="AF64" s="17">
        <f t="shared" ref="AF64:AQ64" si="857">AF60-AF62</f>
        <v>0</v>
      </c>
      <c r="AG64" s="17">
        <f t="shared" si="857"/>
        <v>0</v>
      </c>
      <c r="AH64" s="17">
        <f t="shared" si="857"/>
        <v>0</v>
      </c>
      <c r="AI64" s="17">
        <f t="shared" si="857"/>
        <v>0</v>
      </c>
      <c r="AJ64" s="17">
        <f t="shared" si="857"/>
        <v>0</v>
      </c>
      <c r="AK64" s="17">
        <f t="shared" si="857"/>
        <v>0</v>
      </c>
      <c r="AL64" s="17">
        <f t="shared" si="857"/>
        <v>0</v>
      </c>
      <c r="AM64" s="17">
        <f t="shared" si="857"/>
        <v>0</v>
      </c>
      <c r="AN64" s="17">
        <f t="shared" si="857"/>
        <v>0</v>
      </c>
      <c r="AO64" s="17">
        <f t="shared" si="857"/>
        <v>0</v>
      </c>
      <c r="AP64" s="17">
        <f t="shared" si="857"/>
        <v>0</v>
      </c>
      <c r="AQ64" s="17">
        <f t="shared" si="857"/>
        <v>0</v>
      </c>
      <c r="AR64" s="319">
        <f t="shared" ref="AR64" si="858">SUM(AF64:AQ64)</f>
        <v>0</v>
      </c>
      <c r="AS64" s="17">
        <f t="shared" ref="AS64:BD64" si="859">AS60-AS62</f>
        <v>0</v>
      </c>
      <c r="AT64" s="17">
        <f t="shared" si="859"/>
        <v>0</v>
      </c>
      <c r="AU64" s="17">
        <f t="shared" si="859"/>
        <v>0</v>
      </c>
      <c r="AV64" s="17">
        <f t="shared" si="859"/>
        <v>0</v>
      </c>
      <c r="AW64" s="17">
        <f t="shared" si="859"/>
        <v>0</v>
      </c>
      <c r="AX64" s="17">
        <f t="shared" si="859"/>
        <v>0</v>
      </c>
      <c r="AY64" s="17">
        <f t="shared" si="859"/>
        <v>0</v>
      </c>
      <c r="AZ64" s="17">
        <f t="shared" si="859"/>
        <v>0</v>
      </c>
      <c r="BA64" s="17">
        <f t="shared" si="859"/>
        <v>0</v>
      </c>
      <c r="BB64" s="17">
        <f t="shared" si="859"/>
        <v>0</v>
      </c>
      <c r="BC64" s="17">
        <f t="shared" si="859"/>
        <v>0</v>
      </c>
      <c r="BD64" s="17">
        <f t="shared" si="859"/>
        <v>0</v>
      </c>
      <c r="BE64" s="319">
        <f t="shared" ref="BE64" si="860">SUM(AS64:BD64)</f>
        <v>0</v>
      </c>
      <c r="BF64" s="17">
        <f t="shared" ref="BF64:BQ64" si="861">BF60-BF62</f>
        <v>0</v>
      </c>
      <c r="BG64" s="17">
        <f t="shared" si="861"/>
        <v>0</v>
      </c>
      <c r="BH64" s="17">
        <f t="shared" si="861"/>
        <v>0</v>
      </c>
      <c r="BI64" s="17">
        <f t="shared" si="861"/>
        <v>0</v>
      </c>
      <c r="BJ64" s="17">
        <f t="shared" si="861"/>
        <v>0</v>
      </c>
      <c r="BK64" s="17">
        <f t="shared" si="861"/>
        <v>0</v>
      </c>
      <c r="BL64" s="17">
        <f t="shared" si="861"/>
        <v>0</v>
      </c>
      <c r="BM64" s="17">
        <f t="shared" si="861"/>
        <v>0</v>
      </c>
      <c r="BN64" s="17">
        <f t="shared" si="861"/>
        <v>0</v>
      </c>
      <c r="BO64" s="17">
        <f t="shared" si="861"/>
        <v>0</v>
      </c>
      <c r="BP64" s="17">
        <f t="shared" si="861"/>
        <v>0</v>
      </c>
      <c r="BQ64" s="17">
        <f t="shared" si="861"/>
        <v>0</v>
      </c>
      <c r="BR64" s="319">
        <f t="shared" ref="BR64" si="862">SUM(BF64:BQ64)</f>
        <v>0</v>
      </c>
      <c r="BS64" s="17">
        <f t="shared" ref="BS64:CD64" si="863">BS60-BS62</f>
        <v>0</v>
      </c>
      <c r="BT64" s="17">
        <f t="shared" si="863"/>
        <v>0</v>
      </c>
      <c r="BU64" s="17">
        <f t="shared" si="863"/>
        <v>0</v>
      </c>
      <c r="BV64" s="17">
        <f t="shared" si="863"/>
        <v>0</v>
      </c>
      <c r="BW64" s="17">
        <f t="shared" si="863"/>
        <v>0</v>
      </c>
      <c r="BX64" s="17">
        <f t="shared" si="863"/>
        <v>0</v>
      </c>
      <c r="BY64" s="17">
        <f t="shared" si="863"/>
        <v>0</v>
      </c>
      <c r="BZ64" s="17">
        <f t="shared" si="863"/>
        <v>0</v>
      </c>
      <c r="CA64" s="17">
        <f t="shared" si="863"/>
        <v>0</v>
      </c>
      <c r="CB64" s="17">
        <f t="shared" si="863"/>
        <v>0</v>
      </c>
      <c r="CC64" s="17">
        <f t="shared" si="863"/>
        <v>0</v>
      </c>
      <c r="CD64" s="17">
        <f t="shared" si="863"/>
        <v>0</v>
      </c>
      <c r="CE64" s="319">
        <f t="shared" ref="CE64" si="864">SUM(BS64:CD64)</f>
        <v>0</v>
      </c>
      <c r="CF64" s="17">
        <f t="shared" ref="CF64:CQ64" si="865">CF60-CF62</f>
        <v>0</v>
      </c>
      <c r="CG64" s="17">
        <f t="shared" si="865"/>
        <v>0</v>
      </c>
      <c r="CH64" s="17">
        <f t="shared" si="865"/>
        <v>0</v>
      </c>
      <c r="CI64" s="17">
        <f t="shared" si="865"/>
        <v>0</v>
      </c>
      <c r="CJ64" s="17">
        <f t="shared" si="865"/>
        <v>0</v>
      </c>
      <c r="CK64" s="17">
        <f t="shared" si="865"/>
        <v>0</v>
      </c>
      <c r="CL64" s="17">
        <f t="shared" si="865"/>
        <v>0</v>
      </c>
      <c r="CM64" s="17">
        <f t="shared" si="865"/>
        <v>0</v>
      </c>
      <c r="CN64" s="17">
        <f t="shared" si="865"/>
        <v>0</v>
      </c>
      <c r="CO64" s="17">
        <f t="shared" si="865"/>
        <v>0</v>
      </c>
      <c r="CP64" s="17">
        <f t="shared" si="865"/>
        <v>0</v>
      </c>
      <c r="CQ64" s="17">
        <f t="shared" si="865"/>
        <v>0</v>
      </c>
      <c r="CR64" s="319">
        <f t="shared" ref="CR64" si="866">SUM(CF64:CQ64)</f>
        <v>0</v>
      </c>
      <c r="CS64" s="17">
        <f t="shared" ref="CS64:DD64" si="867">CS60-CS62</f>
        <v>0</v>
      </c>
      <c r="CT64" s="17">
        <f t="shared" si="867"/>
        <v>0</v>
      </c>
      <c r="CU64" s="17">
        <f t="shared" si="867"/>
        <v>0</v>
      </c>
      <c r="CV64" s="17">
        <f t="shared" si="867"/>
        <v>0</v>
      </c>
      <c r="CW64" s="17">
        <f t="shared" si="867"/>
        <v>0</v>
      </c>
      <c r="CX64" s="17">
        <f t="shared" si="867"/>
        <v>0</v>
      </c>
      <c r="CY64" s="17">
        <f t="shared" si="867"/>
        <v>0</v>
      </c>
      <c r="CZ64" s="17">
        <f t="shared" si="867"/>
        <v>0</v>
      </c>
      <c r="DA64" s="17">
        <f t="shared" si="867"/>
        <v>0</v>
      </c>
      <c r="DB64" s="17">
        <f t="shared" si="867"/>
        <v>0</v>
      </c>
      <c r="DC64" s="17">
        <f t="shared" si="867"/>
        <v>0</v>
      </c>
      <c r="DD64" s="17">
        <f t="shared" si="867"/>
        <v>0</v>
      </c>
      <c r="DE64" s="319">
        <f t="shared" ref="DE64" si="868">SUM(CS64:DD64)</f>
        <v>0</v>
      </c>
      <c r="DF64" s="17">
        <f t="shared" ref="DF64:DQ64" si="869">DF60-DF62</f>
        <v>0</v>
      </c>
      <c r="DG64" s="17">
        <f t="shared" si="869"/>
        <v>0</v>
      </c>
      <c r="DH64" s="17">
        <f t="shared" si="869"/>
        <v>0</v>
      </c>
      <c r="DI64" s="17">
        <f t="shared" si="869"/>
        <v>0</v>
      </c>
      <c r="DJ64" s="17">
        <f t="shared" si="869"/>
        <v>0</v>
      </c>
      <c r="DK64" s="17">
        <f t="shared" si="869"/>
        <v>0</v>
      </c>
      <c r="DL64" s="17">
        <f t="shared" si="869"/>
        <v>0</v>
      </c>
      <c r="DM64" s="17">
        <f t="shared" si="869"/>
        <v>0</v>
      </c>
      <c r="DN64" s="17">
        <f t="shared" si="869"/>
        <v>0</v>
      </c>
      <c r="DO64" s="17">
        <f t="shared" si="869"/>
        <v>0</v>
      </c>
      <c r="DP64" s="17">
        <f t="shared" si="869"/>
        <v>0</v>
      </c>
      <c r="DQ64" s="17">
        <f t="shared" si="869"/>
        <v>0</v>
      </c>
      <c r="DR64" s="319">
        <f t="shared" ref="DR64" si="870">SUM(DF64:DQ64)</f>
        <v>0</v>
      </c>
      <c r="DS64" s="17">
        <f t="shared" ref="DS64:ED64" si="871">DS60-DS62</f>
        <v>0</v>
      </c>
      <c r="DT64" s="17">
        <f t="shared" si="871"/>
        <v>0</v>
      </c>
      <c r="DU64" s="17">
        <f t="shared" si="871"/>
        <v>0</v>
      </c>
      <c r="DV64" s="17">
        <f t="shared" si="871"/>
        <v>0</v>
      </c>
      <c r="DW64" s="17">
        <f t="shared" si="871"/>
        <v>0</v>
      </c>
      <c r="DX64" s="17">
        <f t="shared" si="871"/>
        <v>0</v>
      </c>
      <c r="DY64" s="17">
        <f t="shared" si="871"/>
        <v>0</v>
      </c>
      <c r="DZ64" s="17">
        <f t="shared" si="871"/>
        <v>0</v>
      </c>
      <c r="EA64" s="17">
        <f t="shared" si="871"/>
        <v>0</v>
      </c>
      <c r="EB64" s="17">
        <f t="shared" si="871"/>
        <v>0</v>
      </c>
      <c r="EC64" s="17">
        <f t="shared" si="871"/>
        <v>0</v>
      </c>
      <c r="ED64" s="17">
        <f t="shared" si="871"/>
        <v>0</v>
      </c>
      <c r="EE64" s="391">
        <f t="shared" ref="EE64" si="872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873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874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875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876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877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878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879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880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881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882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873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883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884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885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886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887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888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889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890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891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892">F7</f>
        <v>0</v>
      </c>
      <c r="G71" s="17">
        <f t="shared" si="892"/>
        <v>0</v>
      </c>
      <c r="H71" s="17">
        <f t="shared" si="892"/>
        <v>0</v>
      </c>
      <c r="I71" s="17">
        <f t="shared" si="892"/>
        <v>0</v>
      </c>
      <c r="J71" s="17">
        <f t="shared" si="892"/>
        <v>0</v>
      </c>
      <c r="K71" s="17">
        <f t="shared" si="892"/>
        <v>0</v>
      </c>
      <c r="L71" s="17">
        <f t="shared" si="892"/>
        <v>0</v>
      </c>
      <c r="M71" s="17">
        <f t="shared" si="892"/>
        <v>0</v>
      </c>
      <c r="N71" s="17">
        <f t="shared" si="892"/>
        <v>0</v>
      </c>
      <c r="O71" s="17">
        <f t="shared" si="892"/>
        <v>0</v>
      </c>
      <c r="P71" s="17">
        <f t="shared" si="892"/>
        <v>0</v>
      </c>
      <c r="Q71" s="17">
        <f t="shared" si="892"/>
        <v>0</v>
      </c>
      <c r="R71" s="319">
        <f t="shared" ref="R71:R72" si="893">SUM(F71:Q71)</f>
        <v>0</v>
      </c>
      <c r="S71" s="17">
        <f t="shared" ref="S71:AD71" si="894">+S7</f>
        <v>0</v>
      </c>
      <c r="T71" s="17">
        <f t="shared" si="894"/>
        <v>0</v>
      </c>
      <c r="U71" s="17">
        <f t="shared" si="894"/>
        <v>0</v>
      </c>
      <c r="V71" s="17">
        <f t="shared" si="894"/>
        <v>0</v>
      </c>
      <c r="W71" s="17">
        <f t="shared" si="894"/>
        <v>0</v>
      </c>
      <c r="X71" s="17">
        <f t="shared" si="894"/>
        <v>0</v>
      </c>
      <c r="Y71" s="17">
        <f t="shared" si="894"/>
        <v>0</v>
      </c>
      <c r="Z71" s="17">
        <f t="shared" si="894"/>
        <v>0</v>
      </c>
      <c r="AA71" s="17">
        <f t="shared" si="894"/>
        <v>0</v>
      </c>
      <c r="AB71" s="17">
        <f t="shared" si="894"/>
        <v>0</v>
      </c>
      <c r="AC71" s="17">
        <f t="shared" si="894"/>
        <v>0</v>
      </c>
      <c r="AD71" s="17">
        <f t="shared" si="894"/>
        <v>0</v>
      </c>
      <c r="AE71" s="319">
        <f>SUM(S71:AD71)</f>
        <v>0</v>
      </c>
      <c r="AF71" s="17">
        <f t="shared" ref="AF71:AQ71" si="895">AF7</f>
        <v>0</v>
      </c>
      <c r="AG71" s="17">
        <f t="shared" si="895"/>
        <v>0</v>
      </c>
      <c r="AH71" s="17">
        <f t="shared" si="895"/>
        <v>0</v>
      </c>
      <c r="AI71" s="17">
        <f t="shared" si="895"/>
        <v>0</v>
      </c>
      <c r="AJ71" s="17">
        <f t="shared" si="895"/>
        <v>0</v>
      </c>
      <c r="AK71" s="17">
        <f t="shared" si="895"/>
        <v>0</v>
      </c>
      <c r="AL71" s="17">
        <f t="shared" si="895"/>
        <v>0</v>
      </c>
      <c r="AM71" s="17">
        <f t="shared" si="895"/>
        <v>0</v>
      </c>
      <c r="AN71" s="17">
        <f t="shared" si="895"/>
        <v>0</v>
      </c>
      <c r="AO71" s="17">
        <f t="shared" si="895"/>
        <v>0</v>
      </c>
      <c r="AP71" s="17">
        <f t="shared" si="895"/>
        <v>0</v>
      </c>
      <c r="AQ71" s="17">
        <f t="shared" si="895"/>
        <v>0</v>
      </c>
      <c r="AR71" s="319">
        <f t="shared" ref="AR71" si="896">SUM(AF71:AQ71)</f>
        <v>0</v>
      </c>
      <c r="AS71" s="17">
        <f t="shared" ref="AS71:BD71" si="897">AS7</f>
        <v>0</v>
      </c>
      <c r="AT71" s="17">
        <f t="shared" si="897"/>
        <v>0</v>
      </c>
      <c r="AU71" s="17">
        <f t="shared" si="897"/>
        <v>0</v>
      </c>
      <c r="AV71" s="17">
        <f t="shared" si="897"/>
        <v>0</v>
      </c>
      <c r="AW71" s="17">
        <f t="shared" si="897"/>
        <v>0</v>
      </c>
      <c r="AX71" s="17">
        <f t="shared" si="897"/>
        <v>0</v>
      </c>
      <c r="AY71" s="17">
        <f t="shared" si="897"/>
        <v>0</v>
      </c>
      <c r="AZ71" s="17">
        <f t="shared" si="897"/>
        <v>0</v>
      </c>
      <c r="BA71" s="17">
        <f t="shared" si="897"/>
        <v>0</v>
      </c>
      <c r="BB71" s="17">
        <f t="shared" si="897"/>
        <v>0</v>
      </c>
      <c r="BC71" s="17">
        <f t="shared" si="897"/>
        <v>0</v>
      </c>
      <c r="BD71" s="17">
        <f t="shared" si="897"/>
        <v>0</v>
      </c>
      <c r="BE71" s="319">
        <f>SUM(AS71:BD71)</f>
        <v>0</v>
      </c>
      <c r="BF71" s="17">
        <f t="shared" ref="BF71:BQ71" si="898">BF7</f>
        <v>0</v>
      </c>
      <c r="BG71" s="17">
        <f t="shared" si="898"/>
        <v>0</v>
      </c>
      <c r="BH71" s="17">
        <f t="shared" si="898"/>
        <v>0</v>
      </c>
      <c r="BI71" s="17">
        <f t="shared" si="898"/>
        <v>0</v>
      </c>
      <c r="BJ71" s="17">
        <f t="shared" si="898"/>
        <v>0</v>
      </c>
      <c r="BK71" s="17">
        <f t="shared" si="898"/>
        <v>0</v>
      </c>
      <c r="BL71" s="17">
        <f t="shared" si="898"/>
        <v>0</v>
      </c>
      <c r="BM71" s="17">
        <f t="shared" si="898"/>
        <v>0</v>
      </c>
      <c r="BN71" s="17">
        <f t="shared" si="898"/>
        <v>0</v>
      </c>
      <c r="BO71" s="17">
        <f t="shared" si="898"/>
        <v>0</v>
      </c>
      <c r="BP71" s="17">
        <f t="shared" si="898"/>
        <v>0</v>
      </c>
      <c r="BQ71" s="17">
        <f t="shared" si="898"/>
        <v>0</v>
      </c>
      <c r="BR71" s="319">
        <f t="shared" ref="BR71" si="899">SUM(BF71:BQ71)</f>
        <v>0</v>
      </c>
      <c r="BS71" s="17">
        <f t="shared" ref="BS71:CD71" si="900">BS7</f>
        <v>0</v>
      </c>
      <c r="BT71" s="17">
        <f t="shared" si="900"/>
        <v>0</v>
      </c>
      <c r="BU71" s="17">
        <f t="shared" si="900"/>
        <v>0</v>
      </c>
      <c r="BV71" s="17">
        <f t="shared" si="900"/>
        <v>0</v>
      </c>
      <c r="BW71" s="17">
        <f t="shared" si="900"/>
        <v>0</v>
      </c>
      <c r="BX71" s="17">
        <f t="shared" si="900"/>
        <v>0</v>
      </c>
      <c r="BY71" s="17">
        <f t="shared" si="900"/>
        <v>0</v>
      </c>
      <c r="BZ71" s="17">
        <f t="shared" si="900"/>
        <v>0</v>
      </c>
      <c r="CA71" s="17">
        <f t="shared" si="900"/>
        <v>0</v>
      </c>
      <c r="CB71" s="17">
        <f t="shared" si="900"/>
        <v>0</v>
      </c>
      <c r="CC71" s="17">
        <f t="shared" si="900"/>
        <v>0</v>
      </c>
      <c r="CD71" s="17">
        <f t="shared" si="900"/>
        <v>0</v>
      </c>
      <c r="CE71" s="319">
        <f>SUM(BS71:CD71)</f>
        <v>0</v>
      </c>
      <c r="CF71" s="17">
        <f t="shared" ref="CF71:CQ71" si="901">CF7</f>
        <v>0</v>
      </c>
      <c r="CG71" s="17">
        <f t="shared" si="901"/>
        <v>0</v>
      </c>
      <c r="CH71" s="17">
        <f t="shared" si="901"/>
        <v>0</v>
      </c>
      <c r="CI71" s="17">
        <f t="shared" si="901"/>
        <v>0</v>
      </c>
      <c r="CJ71" s="17">
        <f t="shared" si="901"/>
        <v>0</v>
      </c>
      <c r="CK71" s="17">
        <f t="shared" si="901"/>
        <v>0</v>
      </c>
      <c r="CL71" s="17">
        <f t="shared" si="901"/>
        <v>0</v>
      </c>
      <c r="CM71" s="17">
        <f t="shared" si="901"/>
        <v>0</v>
      </c>
      <c r="CN71" s="17">
        <f t="shared" si="901"/>
        <v>0</v>
      </c>
      <c r="CO71" s="17">
        <f t="shared" si="901"/>
        <v>0</v>
      </c>
      <c r="CP71" s="17">
        <f t="shared" si="901"/>
        <v>0</v>
      </c>
      <c r="CQ71" s="17">
        <f t="shared" si="901"/>
        <v>0</v>
      </c>
      <c r="CR71" s="319">
        <f t="shared" ref="CR71" si="902">SUM(CF71:CQ71)</f>
        <v>0</v>
      </c>
      <c r="CS71" s="17">
        <f t="shared" ref="CS71:DD71" si="903">CS7</f>
        <v>0</v>
      </c>
      <c r="CT71" s="17">
        <f t="shared" si="903"/>
        <v>0</v>
      </c>
      <c r="CU71" s="17">
        <f t="shared" si="903"/>
        <v>0</v>
      </c>
      <c r="CV71" s="17">
        <f t="shared" si="903"/>
        <v>0</v>
      </c>
      <c r="CW71" s="17">
        <f t="shared" si="903"/>
        <v>0</v>
      </c>
      <c r="CX71" s="17">
        <f t="shared" si="903"/>
        <v>0</v>
      </c>
      <c r="CY71" s="17">
        <f t="shared" si="903"/>
        <v>0</v>
      </c>
      <c r="CZ71" s="17">
        <f t="shared" si="903"/>
        <v>0</v>
      </c>
      <c r="DA71" s="17">
        <f t="shared" si="903"/>
        <v>0</v>
      </c>
      <c r="DB71" s="17">
        <f t="shared" si="903"/>
        <v>0</v>
      </c>
      <c r="DC71" s="17">
        <f t="shared" si="903"/>
        <v>0</v>
      </c>
      <c r="DD71" s="17">
        <f t="shared" si="903"/>
        <v>0</v>
      </c>
      <c r="DE71" s="319">
        <f>SUM(CS71:DD71)</f>
        <v>0</v>
      </c>
      <c r="DF71" s="17">
        <f t="shared" ref="DF71:DQ71" si="904">DF7</f>
        <v>0</v>
      </c>
      <c r="DG71" s="17">
        <f t="shared" si="904"/>
        <v>0</v>
      </c>
      <c r="DH71" s="17">
        <f t="shared" si="904"/>
        <v>0</v>
      </c>
      <c r="DI71" s="17">
        <f t="shared" si="904"/>
        <v>0</v>
      </c>
      <c r="DJ71" s="17">
        <f t="shared" si="904"/>
        <v>0</v>
      </c>
      <c r="DK71" s="17">
        <f t="shared" si="904"/>
        <v>0</v>
      </c>
      <c r="DL71" s="17">
        <f t="shared" si="904"/>
        <v>0</v>
      </c>
      <c r="DM71" s="17">
        <f t="shared" si="904"/>
        <v>0</v>
      </c>
      <c r="DN71" s="17">
        <f t="shared" si="904"/>
        <v>0</v>
      </c>
      <c r="DO71" s="17">
        <f t="shared" si="904"/>
        <v>0</v>
      </c>
      <c r="DP71" s="17">
        <f t="shared" si="904"/>
        <v>0</v>
      </c>
      <c r="DQ71" s="17">
        <f t="shared" si="904"/>
        <v>0</v>
      </c>
      <c r="DR71" s="319">
        <f t="shared" ref="DR71:DR72" si="905">SUM(DF71:DQ71)</f>
        <v>0</v>
      </c>
      <c r="DS71" s="17">
        <f t="shared" ref="DS71:ED71" si="906">DS7</f>
        <v>0</v>
      </c>
      <c r="DT71" s="17">
        <f t="shared" si="906"/>
        <v>0</v>
      </c>
      <c r="DU71" s="17">
        <f t="shared" si="906"/>
        <v>0</v>
      </c>
      <c r="DV71" s="17">
        <f t="shared" si="906"/>
        <v>0</v>
      </c>
      <c r="DW71" s="17">
        <f t="shared" si="906"/>
        <v>0</v>
      </c>
      <c r="DX71" s="17">
        <f t="shared" si="906"/>
        <v>0</v>
      </c>
      <c r="DY71" s="17">
        <f t="shared" si="906"/>
        <v>0</v>
      </c>
      <c r="DZ71" s="17">
        <f t="shared" si="906"/>
        <v>0</v>
      </c>
      <c r="EA71" s="17">
        <f t="shared" si="906"/>
        <v>0</v>
      </c>
      <c r="EB71" s="17">
        <f t="shared" si="906"/>
        <v>0</v>
      </c>
      <c r="EC71" s="17">
        <f t="shared" si="906"/>
        <v>0</v>
      </c>
      <c r="ED71" s="17">
        <f t="shared" si="906"/>
        <v>0</v>
      </c>
      <c r="EE71" s="391">
        <f t="shared" ref="EE71:EE72" si="907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908">G71*$C$75</f>
        <v>0</v>
      </c>
      <c r="H72" s="17">
        <f t="shared" si="908"/>
        <v>0</v>
      </c>
      <c r="I72" s="17">
        <f t="shared" si="908"/>
        <v>0</v>
      </c>
      <c r="J72" s="17">
        <f t="shared" si="908"/>
        <v>0</v>
      </c>
      <c r="K72" s="17">
        <f t="shared" si="908"/>
        <v>0</v>
      </c>
      <c r="L72" s="17">
        <f t="shared" si="908"/>
        <v>0</v>
      </c>
      <c r="M72" s="17">
        <f t="shared" si="908"/>
        <v>0</v>
      </c>
      <c r="N72" s="17">
        <f t="shared" si="908"/>
        <v>0</v>
      </c>
      <c r="O72" s="17">
        <f t="shared" si="908"/>
        <v>0</v>
      </c>
      <c r="P72" s="17">
        <f t="shared" si="908"/>
        <v>0</v>
      </c>
      <c r="Q72" s="17">
        <f t="shared" si="908"/>
        <v>0</v>
      </c>
      <c r="R72" s="319">
        <f t="shared" si="893"/>
        <v>0</v>
      </c>
      <c r="S72" s="17">
        <f>S71*$C$75</f>
        <v>0</v>
      </c>
      <c r="T72" s="17">
        <f t="shared" ref="T72:AD72" si="909">T71*$C$75</f>
        <v>0</v>
      </c>
      <c r="U72" s="17">
        <f t="shared" si="909"/>
        <v>0</v>
      </c>
      <c r="V72" s="17">
        <f t="shared" si="909"/>
        <v>0</v>
      </c>
      <c r="W72" s="17">
        <f t="shared" si="909"/>
        <v>0</v>
      </c>
      <c r="X72" s="17">
        <f t="shared" si="909"/>
        <v>0</v>
      </c>
      <c r="Y72" s="17">
        <f t="shared" si="909"/>
        <v>0</v>
      </c>
      <c r="Z72" s="17">
        <f t="shared" si="909"/>
        <v>0</v>
      </c>
      <c r="AA72" s="17">
        <f t="shared" si="909"/>
        <v>0</v>
      </c>
      <c r="AB72" s="17">
        <f t="shared" si="909"/>
        <v>0</v>
      </c>
      <c r="AC72" s="17">
        <f t="shared" si="909"/>
        <v>0</v>
      </c>
      <c r="AD72" s="17">
        <f t="shared" si="909"/>
        <v>0</v>
      </c>
      <c r="AE72" s="319">
        <f>SUM(S72:AD72)</f>
        <v>0</v>
      </c>
      <c r="AF72" s="17">
        <f>AF71*$C$75</f>
        <v>0</v>
      </c>
      <c r="AG72" s="17">
        <f t="shared" ref="AG72:AQ72" si="910">AG71*$C$75</f>
        <v>0</v>
      </c>
      <c r="AH72" s="17">
        <f t="shared" si="910"/>
        <v>0</v>
      </c>
      <c r="AI72" s="17">
        <f t="shared" si="910"/>
        <v>0</v>
      </c>
      <c r="AJ72" s="17">
        <f t="shared" si="910"/>
        <v>0</v>
      </c>
      <c r="AK72" s="17">
        <f t="shared" si="910"/>
        <v>0</v>
      </c>
      <c r="AL72" s="17">
        <f t="shared" si="910"/>
        <v>0</v>
      </c>
      <c r="AM72" s="17">
        <f t="shared" si="910"/>
        <v>0</v>
      </c>
      <c r="AN72" s="17">
        <f t="shared" si="910"/>
        <v>0</v>
      </c>
      <c r="AO72" s="17">
        <f t="shared" si="910"/>
        <v>0</v>
      </c>
      <c r="AP72" s="17">
        <f t="shared" si="910"/>
        <v>0</v>
      </c>
      <c r="AQ72" s="17">
        <f t="shared" si="910"/>
        <v>0</v>
      </c>
      <c r="AR72" s="319">
        <f>SUM(AF72:AQ72)</f>
        <v>0</v>
      </c>
      <c r="AS72" s="17">
        <f>AS71*$C$75</f>
        <v>0</v>
      </c>
      <c r="AT72" s="17">
        <f t="shared" ref="AT72:BD72" si="911">AT71*$C$75</f>
        <v>0</v>
      </c>
      <c r="AU72" s="17">
        <f t="shared" si="911"/>
        <v>0</v>
      </c>
      <c r="AV72" s="17">
        <f t="shared" si="911"/>
        <v>0</v>
      </c>
      <c r="AW72" s="17">
        <f t="shared" si="911"/>
        <v>0</v>
      </c>
      <c r="AX72" s="17">
        <f t="shared" si="911"/>
        <v>0</v>
      </c>
      <c r="AY72" s="17">
        <f t="shared" si="911"/>
        <v>0</v>
      </c>
      <c r="AZ72" s="17">
        <f t="shared" si="911"/>
        <v>0</v>
      </c>
      <c r="BA72" s="17">
        <f t="shared" si="911"/>
        <v>0</v>
      </c>
      <c r="BB72" s="17">
        <f t="shared" si="911"/>
        <v>0</v>
      </c>
      <c r="BC72" s="17">
        <f t="shared" si="911"/>
        <v>0</v>
      </c>
      <c r="BD72" s="17">
        <f t="shared" si="911"/>
        <v>0</v>
      </c>
      <c r="BE72" s="319">
        <f>SUM(AS72:BD72)</f>
        <v>0</v>
      </c>
      <c r="BF72" s="17">
        <f>BF71*$C$75</f>
        <v>0</v>
      </c>
      <c r="BG72" s="17">
        <f t="shared" ref="BG72:BQ72" si="912">BG71*$C$75</f>
        <v>0</v>
      </c>
      <c r="BH72" s="17">
        <f t="shared" si="912"/>
        <v>0</v>
      </c>
      <c r="BI72" s="17">
        <f t="shared" si="912"/>
        <v>0</v>
      </c>
      <c r="BJ72" s="17">
        <f t="shared" si="912"/>
        <v>0</v>
      </c>
      <c r="BK72" s="17">
        <f t="shared" si="912"/>
        <v>0</v>
      </c>
      <c r="BL72" s="17">
        <f t="shared" si="912"/>
        <v>0</v>
      </c>
      <c r="BM72" s="17">
        <f t="shared" si="912"/>
        <v>0</v>
      </c>
      <c r="BN72" s="17">
        <f t="shared" si="912"/>
        <v>0</v>
      </c>
      <c r="BO72" s="17">
        <f t="shared" si="912"/>
        <v>0</v>
      </c>
      <c r="BP72" s="17">
        <f t="shared" si="912"/>
        <v>0</v>
      </c>
      <c r="BQ72" s="17">
        <f t="shared" si="912"/>
        <v>0</v>
      </c>
      <c r="BR72" s="319">
        <f>SUM(BF72:BQ72)</f>
        <v>0</v>
      </c>
      <c r="BS72" s="17">
        <f>BS71*$C$75</f>
        <v>0</v>
      </c>
      <c r="BT72" s="17">
        <f t="shared" ref="BT72:CD72" si="913">BT71*$C$75</f>
        <v>0</v>
      </c>
      <c r="BU72" s="17">
        <f t="shared" si="913"/>
        <v>0</v>
      </c>
      <c r="BV72" s="17">
        <f t="shared" si="913"/>
        <v>0</v>
      </c>
      <c r="BW72" s="17">
        <f t="shared" si="913"/>
        <v>0</v>
      </c>
      <c r="BX72" s="17">
        <f t="shared" si="913"/>
        <v>0</v>
      </c>
      <c r="BY72" s="17">
        <f t="shared" si="913"/>
        <v>0</v>
      </c>
      <c r="BZ72" s="17">
        <f t="shared" si="913"/>
        <v>0</v>
      </c>
      <c r="CA72" s="17">
        <f t="shared" si="913"/>
        <v>0</v>
      </c>
      <c r="CB72" s="17">
        <f t="shared" si="913"/>
        <v>0</v>
      </c>
      <c r="CC72" s="17">
        <f t="shared" si="913"/>
        <v>0</v>
      </c>
      <c r="CD72" s="17">
        <f t="shared" si="913"/>
        <v>0</v>
      </c>
      <c r="CE72" s="319">
        <f>SUM(BS72:CD72)</f>
        <v>0</v>
      </c>
      <c r="CF72" s="17">
        <f>CF71*$C$75</f>
        <v>0</v>
      </c>
      <c r="CG72" s="17">
        <f t="shared" ref="CG72:CQ72" si="914">CG71*$C$75</f>
        <v>0</v>
      </c>
      <c r="CH72" s="17">
        <f t="shared" si="914"/>
        <v>0</v>
      </c>
      <c r="CI72" s="17">
        <f t="shared" si="914"/>
        <v>0</v>
      </c>
      <c r="CJ72" s="17">
        <f t="shared" si="914"/>
        <v>0</v>
      </c>
      <c r="CK72" s="17">
        <f t="shared" si="914"/>
        <v>0</v>
      </c>
      <c r="CL72" s="17">
        <f t="shared" si="914"/>
        <v>0</v>
      </c>
      <c r="CM72" s="17">
        <f t="shared" si="914"/>
        <v>0</v>
      </c>
      <c r="CN72" s="17">
        <f t="shared" si="914"/>
        <v>0</v>
      </c>
      <c r="CO72" s="17">
        <f t="shared" si="914"/>
        <v>0</v>
      </c>
      <c r="CP72" s="17">
        <f t="shared" si="914"/>
        <v>0</v>
      </c>
      <c r="CQ72" s="17">
        <f t="shared" si="914"/>
        <v>0</v>
      </c>
      <c r="CR72" s="319">
        <f>SUM(CF72:CQ72)</f>
        <v>0</v>
      </c>
      <c r="CS72" s="17">
        <f>CS71*$C$75</f>
        <v>0</v>
      </c>
      <c r="CT72" s="17">
        <f t="shared" ref="CT72:DD72" si="915">CT71*$C$75</f>
        <v>0</v>
      </c>
      <c r="CU72" s="17">
        <f t="shared" si="915"/>
        <v>0</v>
      </c>
      <c r="CV72" s="17">
        <f t="shared" si="915"/>
        <v>0</v>
      </c>
      <c r="CW72" s="17">
        <f t="shared" si="915"/>
        <v>0</v>
      </c>
      <c r="CX72" s="17">
        <f t="shared" si="915"/>
        <v>0</v>
      </c>
      <c r="CY72" s="17">
        <f t="shared" si="915"/>
        <v>0</v>
      </c>
      <c r="CZ72" s="17">
        <f t="shared" si="915"/>
        <v>0</v>
      </c>
      <c r="DA72" s="17">
        <f t="shared" si="915"/>
        <v>0</v>
      </c>
      <c r="DB72" s="17">
        <f t="shared" si="915"/>
        <v>0</v>
      </c>
      <c r="DC72" s="17">
        <f t="shared" si="915"/>
        <v>0</v>
      </c>
      <c r="DD72" s="17">
        <f t="shared" si="915"/>
        <v>0</v>
      </c>
      <c r="DE72" s="319">
        <f>SUM(CS72:DD72)</f>
        <v>0</v>
      </c>
      <c r="DF72" s="17">
        <f>DF71*$C$75</f>
        <v>0</v>
      </c>
      <c r="DG72" s="17">
        <f t="shared" ref="DG72:DQ72" si="916">DG71*$C$75</f>
        <v>0</v>
      </c>
      <c r="DH72" s="17">
        <f t="shared" si="916"/>
        <v>0</v>
      </c>
      <c r="DI72" s="17">
        <f t="shared" si="916"/>
        <v>0</v>
      </c>
      <c r="DJ72" s="17">
        <f t="shared" si="916"/>
        <v>0</v>
      </c>
      <c r="DK72" s="17">
        <f t="shared" si="916"/>
        <v>0</v>
      </c>
      <c r="DL72" s="17">
        <f t="shared" si="916"/>
        <v>0</v>
      </c>
      <c r="DM72" s="17">
        <f t="shared" si="916"/>
        <v>0</v>
      </c>
      <c r="DN72" s="17">
        <f t="shared" si="916"/>
        <v>0</v>
      </c>
      <c r="DO72" s="17">
        <f t="shared" si="916"/>
        <v>0</v>
      </c>
      <c r="DP72" s="17">
        <f t="shared" si="916"/>
        <v>0</v>
      </c>
      <c r="DQ72" s="17">
        <f t="shared" si="916"/>
        <v>0</v>
      </c>
      <c r="DR72" s="319">
        <f t="shared" si="905"/>
        <v>0</v>
      </c>
      <c r="DS72" s="17">
        <f>DS71*$C$75</f>
        <v>0</v>
      </c>
      <c r="DT72" s="17">
        <f t="shared" ref="DT72" si="917">DT71*$C$75</f>
        <v>0</v>
      </c>
      <c r="DU72" s="17">
        <f t="shared" ref="DU72" si="918">DU71*$C$75</f>
        <v>0</v>
      </c>
      <c r="DV72" s="17">
        <f t="shared" ref="DV72" si="919">DV71*$C$75</f>
        <v>0</v>
      </c>
      <c r="DW72" s="17">
        <f t="shared" ref="DW72" si="920">DW71*$C$75</f>
        <v>0</v>
      </c>
      <c r="DX72" s="17">
        <f t="shared" ref="DX72" si="921">DX71*$C$75</f>
        <v>0</v>
      </c>
      <c r="DY72" s="17">
        <f t="shared" ref="DY72" si="922">DY71*$C$75</f>
        <v>0</v>
      </c>
      <c r="DZ72" s="17">
        <f t="shared" ref="DZ72" si="923">DZ71*$C$75</f>
        <v>0</v>
      </c>
      <c r="EA72" s="17">
        <f t="shared" ref="EA72" si="924">EA71*$C$75</f>
        <v>0</v>
      </c>
      <c r="EB72" s="17">
        <f t="shared" ref="EB72" si="925">EB71*$C$75</f>
        <v>0</v>
      </c>
      <c r="EC72" s="17">
        <f t="shared" ref="EC72" si="926">EC71*$C$75</f>
        <v>0</v>
      </c>
      <c r="ED72" s="17">
        <f t="shared" ref="ED72" si="927">ED71*$C$75</f>
        <v>0</v>
      </c>
      <c r="EE72" s="391">
        <f t="shared" si="907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928">SUM(F71:F72)</f>
        <v>0</v>
      </c>
      <c r="G74" s="49">
        <f t="shared" si="928"/>
        <v>0</v>
      </c>
      <c r="H74" s="49">
        <f t="shared" si="928"/>
        <v>0</v>
      </c>
      <c r="I74" s="49">
        <f t="shared" si="928"/>
        <v>0</v>
      </c>
      <c r="J74" s="49">
        <f t="shared" si="928"/>
        <v>0</v>
      </c>
      <c r="K74" s="49">
        <f t="shared" si="928"/>
        <v>0</v>
      </c>
      <c r="L74" s="49">
        <f t="shared" si="928"/>
        <v>0</v>
      </c>
      <c r="M74" s="49">
        <f t="shared" si="928"/>
        <v>0</v>
      </c>
      <c r="N74" s="49">
        <f t="shared" si="928"/>
        <v>0</v>
      </c>
      <c r="O74" s="49">
        <f t="shared" si="928"/>
        <v>0</v>
      </c>
      <c r="P74" s="49">
        <f t="shared" si="928"/>
        <v>0</v>
      </c>
      <c r="Q74" s="49">
        <f t="shared" si="928"/>
        <v>0</v>
      </c>
      <c r="R74" s="319">
        <f t="shared" si="928"/>
        <v>0</v>
      </c>
      <c r="S74" s="49">
        <f t="shared" si="928"/>
        <v>0</v>
      </c>
      <c r="T74" s="49">
        <f t="shared" si="928"/>
        <v>0</v>
      </c>
      <c r="U74" s="49">
        <f t="shared" si="928"/>
        <v>0</v>
      </c>
      <c r="V74" s="49">
        <f t="shared" si="928"/>
        <v>0</v>
      </c>
      <c r="W74" s="49">
        <f t="shared" si="928"/>
        <v>0</v>
      </c>
      <c r="X74" s="49">
        <f t="shared" si="928"/>
        <v>0</v>
      </c>
      <c r="Y74" s="49">
        <f t="shared" si="928"/>
        <v>0</v>
      </c>
      <c r="Z74" s="49">
        <f t="shared" si="928"/>
        <v>0</v>
      </c>
      <c r="AA74" s="49">
        <f t="shared" si="928"/>
        <v>0</v>
      </c>
      <c r="AB74" s="49">
        <f t="shared" si="928"/>
        <v>0</v>
      </c>
      <c r="AC74" s="49">
        <f t="shared" si="928"/>
        <v>0</v>
      </c>
      <c r="AD74" s="49">
        <f t="shared" si="928"/>
        <v>0</v>
      </c>
      <c r="AE74" s="319">
        <f t="shared" si="928"/>
        <v>0</v>
      </c>
      <c r="AF74" s="49">
        <f t="shared" si="928"/>
        <v>0</v>
      </c>
      <c r="AG74" s="49">
        <f t="shared" si="928"/>
        <v>0</v>
      </c>
      <c r="AH74" s="49">
        <f t="shared" si="928"/>
        <v>0</v>
      </c>
      <c r="AI74" s="49">
        <f t="shared" si="928"/>
        <v>0</v>
      </c>
      <c r="AJ74" s="49">
        <f t="shared" si="928"/>
        <v>0</v>
      </c>
      <c r="AK74" s="49">
        <f t="shared" si="928"/>
        <v>0</v>
      </c>
      <c r="AL74" s="49">
        <f t="shared" si="928"/>
        <v>0</v>
      </c>
      <c r="AM74" s="49">
        <f t="shared" si="928"/>
        <v>0</v>
      </c>
      <c r="AN74" s="49">
        <f t="shared" si="928"/>
        <v>0</v>
      </c>
      <c r="AO74" s="49">
        <f t="shared" si="928"/>
        <v>0</v>
      </c>
      <c r="AP74" s="49">
        <f t="shared" si="928"/>
        <v>0</v>
      </c>
      <c r="AQ74" s="49">
        <f t="shared" si="928"/>
        <v>0</v>
      </c>
      <c r="AR74" s="319">
        <f t="shared" si="928"/>
        <v>0</v>
      </c>
      <c r="AS74" s="49">
        <f t="shared" si="928"/>
        <v>0</v>
      </c>
      <c r="AT74" s="49">
        <f t="shared" si="928"/>
        <v>0</v>
      </c>
      <c r="AU74" s="49">
        <f t="shared" si="928"/>
        <v>0</v>
      </c>
      <c r="AV74" s="49">
        <f t="shared" si="928"/>
        <v>0</v>
      </c>
      <c r="AW74" s="49">
        <f t="shared" si="928"/>
        <v>0</v>
      </c>
      <c r="AX74" s="49">
        <f t="shared" si="928"/>
        <v>0</v>
      </c>
      <c r="AY74" s="49">
        <f t="shared" si="928"/>
        <v>0</v>
      </c>
      <c r="AZ74" s="49">
        <f t="shared" si="928"/>
        <v>0</v>
      </c>
      <c r="BA74" s="49">
        <f t="shared" si="928"/>
        <v>0</v>
      </c>
      <c r="BB74" s="49">
        <f t="shared" si="928"/>
        <v>0</v>
      </c>
      <c r="BC74" s="49">
        <f t="shared" si="928"/>
        <v>0</v>
      </c>
      <c r="BD74" s="49">
        <f t="shared" si="928"/>
        <v>0</v>
      </c>
      <c r="BE74" s="319">
        <f t="shared" si="928"/>
        <v>0</v>
      </c>
      <c r="BF74" s="49">
        <f t="shared" si="928"/>
        <v>0</v>
      </c>
      <c r="BG74" s="49">
        <f t="shared" si="928"/>
        <v>0</v>
      </c>
      <c r="BH74" s="49">
        <f t="shared" si="928"/>
        <v>0</v>
      </c>
      <c r="BI74" s="49">
        <f t="shared" si="928"/>
        <v>0</v>
      </c>
      <c r="BJ74" s="49">
        <f t="shared" si="928"/>
        <v>0</v>
      </c>
      <c r="BK74" s="49">
        <f t="shared" si="928"/>
        <v>0</v>
      </c>
      <c r="BL74" s="49">
        <f t="shared" si="928"/>
        <v>0</v>
      </c>
      <c r="BM74" s="49">
        <f t="shared" si="928"/>
        <v>0</v>
      </c>
      <c r="BN74" s="49">
        <f t="shared" si="928"/>
        <v>0</v>
      </c>
      <c r="BO74" s="49">
        <f t="shared" si="928"/>
        <v>0</v>
      </c>
      <c r="BP74" s="49">
        <f t="shared" si="928"/>
        <v>0</v>
      </c>
      <c r="BQ74" s="49">
        <f t="shared" si="928"/>
        <v>0</v>
      </c>
      <c r="BR74" s="319">
        <f t="shared" ref="BR74:EC74" si="929">SUM(BR71:BR72)</f>
        <v>0</v>
      </c>
      <c r="BS74" s="49">
        <f t="shared" si="929"/>
        <v>0</v>
      </c>
      <c r="BT74" s="49">
        <f t="shared" si="929"/>
        <v>0</v>
      </c>
      <c r="BU74" s="49">
        <f t="shared" si="929"/>
        <v>0</v>
      </c>
      <c r="BV74" s="49">
        <f t="shared" si="929"/>
        <v>0</v>
      </c>
      <c r="BW74" s="49">
        <f t="shared" si="929"/>
        <v>0</v>
      </c>
      <c r="BX74" s="49">
        <f t="shared" si="929"/>
        <v>0</v>
      </c>
      <c r="BY74" s="49">
        <f t="shared" si="929"/>
        <v>0</v>
      </c>
      <c r="BZ74" s="49">
        <f t="shared" si="929"/>
        <v>0</v>
      </c>
      <c r="CA74" s="49">
        <f t="shared" si="929"/>
        <v>0</v>
      </c>
      <c r="CB74" s="49">
        <f t="shared" si="929"/>
        <v>0</v>
      </c>
      <c r="CC74" s="49">
        <f t="shared" si="929"/>
        <v>0</v>
      </c>
      <c r="CD74" s="49">
        <f t="shared" si="929"/>
        <v>0</v>
      </c>
      <c r="CE74" s="319">
        <f t="shared" si="929"/>
        <v>0</v>
      </c>
      <c r="CF74" s="49">
        <f t="shared" si="929"/>
        <v>0</v>
      </c>
      <c r="CG74" s="49">
        <f t="shared" si="929"/>
        <v>0</v>
      </c>
      <c r="CH74" s="49">
        <f t="shared" si="929"/>
        <v>0</v>
      </c>
      <c r="CI74" s="49">
        <f t="shared" si="929"/>
        <v>0</v>
      </c>
      <c r="CJ74" s="49">
        <f t="shared" si="929"/>
        <v>0</v>
      </c>
      <c r="CK74" s="49">
        <f t="shared" si="929"/>
        <v>0</v>
      </c>
      <c r="CL74" s="49">
        <f t="shared" si="929"/>
        <v>0</v>
      </c>
      <c r="CM74" s="49">
        <f t="shared" si="929"/>
        <v>0</v>
      </c>
      <c r="CN74" s="49">
        <f t="shared" si="929"/>
        <v>0</v>
      </c>
      <c r="CO74" s="49">
        <f t="shared" si="929"/>
        <v>0</v>
      </c>
      <c r="CP74" s="49">
        <f t="shared" si="929"/>
        <v>0</v>
      </c>
      <c r="CQ74" s="49">
        <f t="shared" si="929"/>
        <v>0</v>
      </c>
      <c r="CR74" s="319">
        <f t="shared" si="929"/>
        <v>0</v>
      </c>
      <c r="CS74" s="49">
        <f t="shared" si="929"/>
        <v>0</v>
      </c>
      <c r="CT74" s="49">
        <f t="shared" si="929"/>
        <v>0</v>
      </c>
      <c r="CU74" s="49">
        <f t="shared" si="929"/>
        <v>0</v>
      </c>
      <c r="CV74" s="49">
        <f t="shared" si="929"/>
        <v>0</v>
      </c>
      <c r="CW74" s="49">
        <f t="shared" si="929"/>
        <v>0</v>
      </c>
      <c r="CX74" s="49">
        <f t="shared" si="929"/>
        <v>0</v>
      </c>
      <c r="CY74" s="49">
        <f t="shared" si="929"/>
        <v>0</v>
      </c>
      <c r="CZ74" s="49">
        <f t="shared" si="929"/>
        <v>0</v>
      </c>
      <c r="DA74" s="49">
        <f t="shared" si="929"/>
        <v>0</v>
      </c>
      <c r="DB74" s="49">
        <f t="shared" si="929"/>
        <v>0</v>
      </c>
      <c r="DC74" s="49">
        <f t="shared" si="929"/>
        <v>0</v>
      </c>
      <c r="DD74" s="49">
        <f t="shared" si="929"/>
        <v>0</v>
      </c>
      <c r="DE74" s="319">
        <f t="shared" si="929"/>
        <v>0</v>
      </c>
      <c r="DF74" s="49">
        <f t="shared" si="929"/>
        <v>0</v>
      </c>
      <c r="DG74" s="49">
        <f t="shared" si="929"/>
        <v>0</v>
      </c>
      <c r="DH74" s="49">
        <f t="shared" si="929"/>
        <v>0</v>
      </c>
      <c r="DI74" s="49">
        <f t="shared" si="929"/>
        <v>0</v>
      </c>
      <c r="DJ74" s="49">
        <f t="shared" si="929"/>
        <v>0</v>
      </c>
      <c r="DK74" s="49">
        <f t="shared" si="929"/>
        <v>0</v>
      </c>
      <c r="DL74" s="49">
        <f t="shared" si="929"/>
        <v>0</v>
      </c>
      <c r="DM74" s="49">
        <f t="shared" si="929"/>
        <v>0</v>
      </c>
      <c r="DN74" s="49">
        <f t="shared" si="929"/>
        <v>0</v>
      </c>
      <c r="DO74" s="49">
        <f t="shared" si="929"/>
        <v>0</v>
      </c>
      <c r="DP74" s="49">
        <f t="shared" si="929"/>
        <v>0</v>
      </c>
      <c r="DQ74" s="49">
        <f t="shared" si="929"/>
        <v>0</v>
      </c>
      <c r="DR74" s="319">
        <f t="shared" si="929"/>
        <v>0</v>
      </c>
      <c r="DS74" s="49">
        <f t="shared" si="929"/>
        <v>0</v>
      </c>
      <c r="DT74" s="49">
        <f t="shared" si="929"/>
        <v>0</v>
      </c>
      <c r="DU74" s="49">
        <f t="shared" si="929"/>
        <v>0</v>
      </c>
      <c r="DV74" s="49">
        <f t="shared" si="929"/>
        <v>0</v>
      </c>
      <c r="DW74" s="49">
        <f t="shared" si="929"/>
        <v>0</v>
      </c>
      <c r="DX74" s="49">
        <f t="shared" si="929"/>
        <v>0</v>
      </c>
      <c r="DY74" s="49">
        <f t="shared" si="929"/>
        <v>0</v>
      </c>
      <c r="DZ74" s="49">
        <f t="shared" si="929"/>
        <v>0</v>
      </c>
      <c r="EA74" s="49">
        <f t="shared" si="929"/>
        <v>0</v>
      </c>
      <c r="EB74" s="49">
        <f t="shared" si="929"/>
        <v>0</v>
      </c>
      <c r="EC74" s="49">
        <f t="shared" si="929"/>
        <v>0</v>
      </c>
      <c r="ED74" s="49">
        <f t="shared" ref="ED74:EE74" si="930">SUM(ED71:ED72)</f>
        <v>0</v>
      </c>
      <c r="EE74" s="391">
        <f t="shared" si="930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>F34</f>
        <v>0</v>
      </c>
      <c r="G76" s="17">
        <f t="shared" ref="G76:Q76" si="931">G34</f>
        <v>0</v>
      </c>
      <c r="H76" s="17">
        <f t="shared" si="931"/>
        <v>0</v>
      </c>
      <c r="I76" s="17">
        <f t="shared" si="931"/>
        <v>0</v>
      </c>
      <c r="J76" s="17">
        <f t="shared" si="931"/>
        <v>0</v>
      </c>
      <c r="K76" s="17">
        <f t="shared" si="931"/>
        <v>0</v>
      </c>
      <c r="L76" s="17">
        <f t="shared" si="931"/>
        <v>0</v>
      </c>
      <c r="M76" s="17">
        <f t="shared" si="931"/>
        <v>0</v>
      </c>
      <c r="N76" s="17">
        <f t="shared" si="931"/>
        <v>0</v>
      </c>
      <c r="O76" s="17">
        <f t="shared" si="931"/>
        <v>0</v>
      </c>
      <c r="P76" s="17">
        <f t="shared" si="931"/>
        <v>0</v>
      </c>
      <c r="Q76" s="17">
        <f t="shared" si="931"/>
        <v>0</v>
      </c>
      <c r="R76" s="319">
        <f t="shared" ref="R76:R80" si="932">SUM(F76:Q76)</f>
        <v>0</v>
      </c>
      <c r="S76" s="17">
        <f>S34</f>
        <v>0</v>
      </c>
      <c r="T76" s="17">
        <f t="shared" ref="T76:AD76" si="933">T34</f>
        <v>0</v>
      </c>
      <c r="U76" s="17">
        <f t="shared" si="933"/>
        <v>0</v>
      </c>
      <c r="V76" s="17">
        <f t="shared" si="933"/>
        <v>0</v>
      </c>
      <c r="W76" s="17">
        <f t="shared" si="933"/>
        <v>0</v>
      </c>
      <c r="X76" s="17">
        <f t="shared" si="933"/>
        <v>0</v>
      </c>
      <c r="Y76" s="17">
        <f t="shared" si="933"/>
        <v>0</v>
      </c>
      <c r="Z76" s="17">
        <f t="shared" si="933"/>
        <v>0</v>
      </c>
      <c r="AA76" s="17">
        <f t="shared" si="933"/>
        <v>0</v>
      </c>
      <c r="AB76" s="17">
        <f t="shared" si="933"/>
        <v>0</v>
      </c>
      <c r="AC76" s="17">
        <f t="shared" si="933"/>
        <v>0</v>
      </c>
      <c r="AD76" s="17">
        <f t="shared" si="933"/>
        <v>0</v>
      </c>
      <c r="AE76" s="319">
        <f t="shared" ref="AE76:AE80" si="934">SUM(S76:AD76)</f>
        <v>0</v>
      </c>
      <c r="AF76" s="17">
        <f>AF34</f>
        <v>0</v>
      </c>
      <c r="AG76" s="17">
        <f t="shared" ref="AG76:AQ76" si="935">AG34</f>
        <v>0</v>
      </c>
      <c r="AH76" s="17">
        <f t="shared" si="935"/>
        <v>0</v>
      </c>
      <c r="AI76" s="17">
        <f t="shared" si="935"/>
        <v>0</v>
      </c>
      <c r="AJ76" s="17">
        <f t="shared" si="935"/>
        <v>0</v>
      </c>
      <c r="AK76" s="17">
        <f t="shared" si="935"/>
        <v>0</v>
      </c>
      <c r="AL76" s="17">
        <f t="shared" si="935"/>
        <v>0</v>
      </c>
      <c r="AM76" s="17">
        <f t="shared" si="935"/>
        <v>0</v>
      </c>
      <c r="AN76" s="17">
        <f t="shared" si="935"/>
        <v>0</v>
      </c>
      <c r="AO76" s="17">
        <f t="shared" si="935"/>
        <v>0</v>
      </c>
      <c r="AP76" s="17">
        <f t="shared" si="935"/>
        <v>0</v>
      </c>
      <c r="AQ76" s="17">
        <f t="shared" si="935"/>
        <v>0</v>
      </c>
      <c r="AR76" s="319">
        <f t="shared" ref="AR76:AR80" si="936">SUM(AF76:AQ76)</f>
        <v>0</v>
      </c>
      <c r="AS76" s="17">
        <f>AS34</f>
        <v>0</v>
      </c>
      <c r="AT76" s="17">
        <f t="shared" ref="AT76:BD76" si="937">AT34</f>
        <v>0</v>
      </c>
      <c r="AU76" s="17">
        <f t="shared" si="937"/>
        <v>0</v>
      </c>
      <c r="AV76" s="17">
        <f t="shared" si="937"/>
        <v>0</v>
      </c>
      <c r="AW76" s="17">
        <f t="shared" si="937"/>
        <v>0</v>
      </c>
      <c r="AX76" s="17">
        <f t="shared" si="937"/>
        <v>0</v>
      </c>
      <c r="AY76" s="17">
        <f t="shared" si="937"/>
        <v>0</v>
      </c>
      <c r="AZ76" s="17">
        <f t="shared" si="937"/>
        <v>0</v>
      </c>
      <c r="BA76" s="17">
        <f t="shared" si="937"/>
        <v>0</v>
      </c>
      <c r="BB76" s="17">
        <f t="shared" si="937"/>
        <v>0</v>
      </c>
      <c r="BC76" s="17">
        <f t="shared" si="937"/>
        <v>0</v>
      </c>
      <c r="BD76" s="17">
        <f t="shared" si="937"/>
        <v>0</v>
      </c>
      <c r="BE76" s="319">
        <f t="shared" ref="BE76:BE80" si="938">SUM(AS76:BD76)</f>
        <v>0</v>
      </c>
      <c r="BF76" s="17">
        <f>BF34</f>
        <v>0</v>
      </c>
      <c r="BG76" s="17">
        <f t="shared" ref="BG76:BQ76" si="939">BG34</f>
        <v>0</v>
      </c>
      <c r="BH76" s="17">
        <f t="shared" si="939"/>
        <v>0</v>
      </c>
      <c r="BI76" s="17">
        <f t="shared" si="939"/>
        <v>0</v>
      </c>
      <c r="BJ76" s="17">
        <f t="shared" si="939"/>
        <v>0</v>
      </c>
      <c r="BK76" s="17">
        <f t="shared" si="939"/>
        <v>0</v>
      </c>
      <c r="BL76" s="17">
        <f t="shared" si="939"/>
        <v>0</v>
      </c>
      <c r="BM76" s="17">
        <f t="shared" si="939"/>
        <v>0</v>
      </c>
      <c r="BN76" s="17">
        <f t="shared" si="939"/>
        <v>0</v>
      </c>
      <c r="BO76" s="17">
        <f t="shared" si="939"/>
        <v>0</v>
      </c>
      <c r="BP76" s="17">
        <f t="shared" si="939"/>
        <v>0</v>
      </c>
      <c r="BQ76" s="17">
        <f t="shared" si="939"/>
        <v>0</v>
      </c>
      <c r="BR76" s="319">
        <f t="shared" ref="BR76:BR80" si="940">SUM(BF76:BQ76)</f>
        <v>0</v>
      </c>
      <c r="BS76" s="17">
        <f>BS34</f>
        <v>0</v>
      </c>
      <c r="BT76" s="17">
        <f t="shared" ref="BT76:CD76" si="941">BT34</f>
        <v>0</v>
      </c>
      <c r="BU76" s="17">
        <f t="shared" si="941"/>
        <v>0</v>
      </c>
      <c r="BV76" s="17">
        <f t="shared" si="941"/>
        <v>0</v>
      </c>
      <c r="BW76" s="17">
        <f t="shared" si="941"/>
        <v>0</v>
      </c>
      <c r="BX76" s="17">
        <f t="shared" si="941"/>
        <v>0</v>
      </c>
      <c r="BY76" s="17">
        <f t="shared" si="941"/>
        <v>0</v>
      </c>
      <c r="BZ76" s="17">
        <f t="shared" si="941"/>
        <v>0</v>
      </c>
      <c r="CA76" s="17">
        <f t="shared" si="941"/>
        <v>0</v>
      </c>
      <c r="CB76" s="17">
        <f t="shared" si="941"/>
        <v>0</v>
      </c>
      <c r="CC76" s="17">
        <f t="shared" si="941"/>
        <v>0</v>
      </c>
      <c r="CD76" s="17">
        <f t="shared" si="941"/>
        <v>0</v>
      </c>
      <c r="CE76" s="319">
        <f t="shared" ref="CE76:CE80" si="942">SUM(BS76:CD76)</f>
        <v>0</v>
      </c>
      <c r="CF76" s="17">
        <f>CF34</f>
        <v>0</v>
      </c>
      <c r="CG76" s="17">
        <f t="shared" ref="CG76:CQ76" si="943">CG34</f>
        <v>0</v>
      </c>
      <c r="CH76" s="17">
        <f t="shared" si="943"/>
        <v>0</v>
      </c>
      <c r="CI76" s="17">
        <f t="shared" si="943"/>
        <v>0</v>
      </c>
      <c r="CJ76" s="17">
        <f t="shared" si="943"/>
        <v>0</v>
      </c>
      <c r="CK76" s="17">
        <f t="shared" si="943"/>
        <v>0</v>
      </c>
      <c r="CL76" s="17">
        <f t="shared" si="943"/>
        <v>0</v>
      </c>
      <c r="CM76" s="17">
        <f t="shared" si="943"/>
        <v>0</v>
      </c>
      <c r="CN76" s="17">
        <f t="shared" si="943"/>
        <v>0</v>
      </c>
      <c r="CO76" s="17">
        <f t="shared" si="943"/>
        <v>0</v>
      </c>
      <c r="CP76" s="17">
        <f t="shared" si="943"/>
        <v>0</v>
      </c>
      <c r="CQ76" s="17">
        <f t="shared" si="943"/>
        <v>0</v>
      </c>
      <c r="CR76" s="319">
        <f t="shared" ref="CR76:CR80" si="944">SUM(CF76:CQ76)</f>
        <v>0</v>
      </c>
      <c r="CS76" s="17">
        <f>CS34</f>
        <v>0</v>
      </c>
      <c r="CT76" s="17">
        <f t="shared" ref="CT76:DD76" si="945">CT34</f>
        <v>0</v>
      </c>
      <c r="CU76" s="17">
        <f t="shared" si="945"/>
        <v>0</v>
      </c>
      <c r="CV76" s="17">
        <f t="shared" si="945"/>
        <v>0</v>
      </c>
      <c r="CW76" s="17">
        <f t="shared" si="945"/>
        <v>0</v>
      </c>
      <c r="CX76" s="17">
        <f t="shared" si="945"/>
        <v>0</v>
      </c>
      <c r="CY76" s="17">
        <f t="shared" si="945"/>
        <v>0</v>
      </c>
      <c r="CZ76" s="17">
        <f t="shared" si="945"/>
        <v>0</v>
      </c>
      <c r="DA76" s="17">
        <f t="shared" si="945"/>
        <v>0</v>
      </c>
      <c r="DB76" s="17">
        <f t="shared" si="945"/>
        <v>0</v>
      </c>
      <c r="DC76" s="17">
        <f t="shared" si="945"/>
        <v>0</v>
      </c>
      <c r="DD76" s="17">
        <f t="shared" si="945"/>
        <v>0</v>
      </c>
      <c r="DE76" s="319">
        <f t="shared" ref="DE76:DE80" si="946">SUM(CS76:DD76)</f>
        <v>0</v>
      </c>
      <c r="DF76" s="17">
        <f>DF34</f>
        <v>0</v>
      </c>
      <c r="DG76" s="17">
        <f t="shared" ref="DG76:DQ76" si="947">DG34</f>
        <v>0</v>
      </c>
      <c r="DH76" s="17">
        <f t="shared" si="947"/>
        <v>0</v>
      </c>
      <c r="DI76" s="17">
        <f t="shared" si="947"/>
        <v>0</v>
      </c>
      <c r="DJ76" s="17">
        <f t="shared" si="947"/>
        <v>0</v>
      </c>
      <c r="DK76" s="17">
        <f t="shared" si="947"/>
        <v>0</v>
      </c>
      <c r="DL76" s="17">
        <f t="shared" si="947"/>
        <v>0</v>
      </c>
      <c r="DM76" s="17">
        <f t="shared" si="947"/>
        <v>0</v>
      </c>
      <c r="DN76" s="17">
        <f t="shared" si="947"/>
        <v>0</v>
      </c>
      <c r="DO76" s="17">
        <f t="shared" si="947"/>
        <v>0</v>
      </c>
      <c r="DP76" s="17">
        <f t="shared" si="947"/>
        <v>0</v>
      </c>
      <c r="DQ76" s="17">
        <f t="shared" si="947"/>
        <v>0</v>
      </c>
      <c r="DR76" s="319">
        <f t="shared" ref="DR76:DR80" si="948">SUM(DF76:DQ76)</f>
        <v>0</v>
      </c>
      <c r="DS76" s="17">
        <f>DS34</f>
        <v>0</v>
      </c>
      <c r="DT76" s="17">
        <f t="shared" ref="DT76:ED76" si="949">DT34</f>
        <v>0</v>
      </c>
      <c r="DU76" s="17">
        <f t="shared" si="949"/>
        <v>0</v>
      </c>
      <c r="DV76" s="17">
        <f t="shared" si="949"/>
        <v>0</v>
      </c>
      <c r="DW76" s="17">
        <f t="shared" si="949"/>
        <v>0</v>
      </c>
      <c r="DX76" s="17">
        <f t="shared" si="949"/>
        <v>0</v>
      </c>
      <c r="DY76" s="17">
        <f t="shared" si="949"/>
        <v>0</v>
      </c>
      <c r="DZ76" s="17">
        <f t="shared" si="949"/>
        <v>0</v>
      </c>
      <c r="EA76" s="17">
        <f t="shared" si="949"/>
        <v>0</v>
      </c>
      <c r="EB76" s="17">
        <f t="shared" si="949"/>
        <v>0</v>
      </c>
      <c r="EC76" s="17">
        <f t="shared" si="949"/>
        <v>0</v>
      </c>
      <c r="ED76" s="17">
        <f t="shared" si="949"/>
        <v>0</v>
      </c>
      <c r="EE76" s="391">
        <f t="shared" ref="EE76:EE80" si="950">SUM(DS76:ED76)</f>
        <v>0</v>
      </c>
    </row>
    <row r="77" spans="3:135" x14ac:dyDescent="0.2">
      <c r="D77" s="5" t="s">
        <v>46</v>
      </c>
      <c r="F77" s="17">
        <f>F41</f>
        <v>0</v>
      </c>
      <c r="G77" s="17">
        <f t="shared" ref="G77:Q77" si="951">G41</f>
        <v>0</v>
      </c>
      <c r="H77" s="17">
        <f t="shared" si="951"/>
        <v>0</v>
      </c>
      <c r="I77" s="17">
        <f t="shared" si="951"/>
        <v>0</v>
      </c>
      <c r="J77" s="17">
        <f t="shared" si="951"/>
        <v>0</v>
      </c>
      <c r="K77" s="17">
        <f t="shared" si="951"/>
        <v>0</v>
      </c>
      <c r="L77" s="17">
        <f t="shared" si="951"/>
        <v>0</v>
      </c>
      <c r="M77" s="17">
        <f t="shared" si="951"/>
        <v>0</v>
      </c>
      <c r="N77" s="17">
        <f t="shared" si="951"/>
        <v>0</v>
      </c>
      <c r="O77" s="17">
        <f t="shared" si="951"/>
        <v>0</v>
      </c>
      <c r="P77" s="17">
        <f t="shared" si="951"/>
        <v>0</v>
      </c>
      <c r="Q77" s="17">
        <f t="shared" si="951"/>
        <v>0</v>
      </c>
      <c r="R77" s="319">
        <f t="shared" si="932"/>
        <v>0</v>
      </c>
      <c r="S77" s="17">
        <f>S41</f>
        <v>0</v>
      </c>
      <c r="T77" s="17">
        <f t="shared" ref="T77:AD77" si="952">T41</f>
        <v>0</v>
      </c>
      <c r="U77" s="17">
        <f t="shared" si="952"/>
        <v>0</v>
      </c>
      <c r="V77" s="17">
        <f t="shared" si="952"/>
        <v>0</v>
      </c>
      <c r="W77" s="17">
        <f t="shared" si="952"/>
        <v>0</v>
      </c>
      <c r="X77" s="17">
        <f t="shared" si="952"/>
        <v>0</v>
      </c>
      <c r="Y77" s="17">
        <f t="shared" si="952"/>
        <v>0</v>
      </c>
      <c r="Z77" s="17">
        <f t="shared" si="952"/>
        <v>0</v>
      </c>
      <c r="AA77" s="17">
        <f t="shared" si="952"/>
        <v>0</v>
      </c>
      <c r="AB77" s="17">
        <f t="shared" si="952"/>
        <v>0</v>
      </c>
      <c r="AC77" s="17">
        <f t="shared" si="952"/>
        <v>0</v>
      </c>
      <c r="AD77" s="17">
        <f t="shared" si="952"/>
        <v>0</v>
      </c>
      <c r="AE77" s="319">
        <f t="shared" si="934"/>
        <v>0</v>
      </c>
      <c r="AF77" s="17">
        <f>AF41</f>
        <v>0</v>
      </c>
      <c r="AG77" s="17">
        <f t="shared" ref="AG77:AQ77" si="953">AG41</f>
        <v>0</v>
      </c>
      <c r="AH77" s="17">
        <f t="shared" si="953"/>
        <v>0</v>
      </c>
      <c r="AI77" s="17">
        <f t="shared" si="953"/>
        <v>0</v>
      </c>
      <c r="AJ77" s="17">
        <f t="shared" si="953"/>
        <v>0</v>
      </c>
      <c r="AK77" s="17">
        <f t="shared" si="953"/>
        <v>0</v>
      </c>
      <c r="AL77" s="17">
        <f t="shared" si="953"/>
        <v>0</v>
      </c>
      <c r="AM77" s="17">
        <f t="shared" si="953"/>
        <v>0</v>
      </c>
      <c r="AN77" s="17">
        <f t="shared" si="953"/>
        <v>0</v>
      </c>
      <c r="AO77" s="17">
        <f t="shared" si="953"/>
        <v>0</v>
      </c>
      <c r="AP77" s="17">
        <f t="shared" si="953"/>
        <v>0</v>
      </c>
      <c r="AQ77" s="17">
        <f t="shared" si="953"/>
        <v>0</v>
      </c>
      <c r="AR77" s="319">
        <f t="shared" si="936"/>
        <v>0</v>
      </c>
      <c r="AS77" s="17">
        <f>AS41</f>
        <v>0</v>
      </c>
      <c r="AT77" s="17">
        <f t="shared" ref="AT77:BD77" si="954">AT41</f>
        <v>0</v>
      </c>
      <c r="AU77" s="17">
        <f t="shared" si="954"/>
        <v>0</v>
      </c>
      <c r="AV77" s="17">
        <f t="shared" si="954"/>
        <v>0</v>
      </c>
      <c r="AW77" s="17">
        <f t="shared" si="954"/>
        <v>0</v>
      </c>
      <c r="AX77" s="17">
        <f t="shared" si="954"/>
        <v>0</v>
      </c>
      <c r="AY77" s="17">
        <f t="shared" si="954"/>
        <v>0</v>
      </c>
      <c r="AZ77" s="17">
        <f t="shared" si="954"/>
        <v>0</v>
      </c>
      <c r="BA77" s="17">
        <f t="shared" si="954"/>
        <v>0</v>
      </c>
      <c r="BB77" s="17">
        <f t="shared" si="954"/>
        <v>0</v>
      </c>
      <c r="BC77" s="17">
        <f t="shared" si="954"/>
        <v>0</v>
      </c>
      <c r="BD77" s="17">
        <f t="shared" si="954"/>
        <v>0</v>
      </c>
      <c r="BE77" s="319">
        <f t="shared" si="938"/>
        <v>0</v>
      </c>
      <c r="BF77" s="17">
        <f>BF41</f>
        <v>0</v>
      </c>
      <c r="BG77" s="17">
        <f t="shared" ref="BG77:BQ77" si="955">BG41</f>
        <v>0</v>
      </c>
      <c r="BH77" s="17">
        <f t="shared" si="955"/>
        <v>0</v>
      </c>
      <c r="BI77" s="17">
        <f t="shared" si="955"/>
        <v>0</v>
      </c>
      <c r="BJ77" s="17">
        <f t="shared" si="955"/>
        <v>0</v>
      </c>
      <c r="BK77" s="17">
        <f t="shared" si="955"/>
        <v>0</v>
      </c>
      <c r="BL77" s="17">
        <f t="shared" si="955"/>
        <v>0</v>
      </c>
      <c r="BM77" s="17">
        <f t="shared" si="955"/>
        <v>0</v>
      </c>
      <c r="BN77" s="17">
        <f t="shared" si="955"/>
        <v>0</v>
      </c>
      <c r="BO77" s="17">
        <f t="shared" si="955"/>
        <v>0</v>
      </c>
      <c r="BP77" s="17">
        <f t="shared" si="955"/>
        <v>0</v>
      </c>
      <c r="BQ77" s="17">
        <f t="shared" si="955"/>
        <v>0</v>
      </c>
      <c r="BR77" s="319">
        <f t="shared" si="940"/>
        <v>0</v>
      </c>
      <c r="BS77" s="17">
        <f>BS41</f>
        <v>0</v>
      </c>
      <c r="BT77" s="17">
        <f t="shared" ref="BT77:CD77" si="956">BT41</f>
        <v>0</v>
      </c>
      <c r="BU77" s="17">
        <f t="shared" si="956"/>
        <v>0</v>
      </c>
      <c r="BV77" s="17">
        <f t="shared" si="956"/>
        <v>0</v>
      </c>
      <c r="BW77" s="17">
        <f t="shared" si="956"/>
        <v>0</v>
      </c>
      <c r="BX77" s="17">
        <f t="shared" si="956"/>
        <v>0</v>
      </c>
      <c r="BY77" s="17">
        <f t="shared" si="956"/>
        <v>0</v>
      </c>
      <c r="BZ77" s="17">
        <f t="shared" si="956"/>
        <v>0</v>
      </c>
      <c r="CA77" s="17">
        <f t="shared" si="956"/>
        <v>0</v>
      </c>
      <c r="CB77" s="17">
        <f t="shared" si="956"/>
        <v>0</v>
      </c>
      <c r="CC77" s="17">
        <f t="shared" si="956"/>
        <v>0</v>
      </c>
      <c r="CD77" s="17">
        <f t="shared" si="956"/>
        <v>0</v>
      </c>
      <c r="CE77" s="319">
        <f t="shared" si="942"/>
        <v>0</v>
      </c>
      <c r="CF77" s="17">
        <f>CF41</f>
        <v>0</v>
      </c>
      <c r="CG77" s="17">
        <f t="shared" ref="CG77:CQ77" si="957">CG41</f>
        <v>0</v>
      </c>
      <c r="CH77" s="17">
        <f t="shared" si="957"/>
        <v>0</v>
      </c>
      <c r="CI77" s="17">
        <f t="shared" si="957"/>
        <v>0</v>
      </c>
      <c r="CJ77" s="17">
        <f t="shared" si="957"/>
        <v>0</v>
      </c>
      <c r="CK77" s="17">
        <f t="shared" si="957"/>
        <v>0</v>
      </c>
      <c r="CL77" s="17">
        <f t="shared" si="957"/>
        <v>0</v>
      </c>
      <c r="CM77" s="17">
        <f t="shared" si="957"/>
        <v>0</v>
      </c>
      <c r="CN77" s="17">
        <f t="shared" si="957"/>
        <v>0</v>
      </c>
      <c r="CO77" s="17">
        <f t="shared" si="957"/>
        <v>0</v>
      </c>
      <c r="CP77" s="17">
        <f t="shared" si="957"/>
        <v>0</v>
      </c>
      <c r="CQ77" s="17">
        <f t="shared" si="957"/>
        <v>0</v>
      </c>
      <c r="CR77" s="319">
        <f t="shared" si="944"/>
        <v>0</v>
      </c>
      <c r="CS77" s="17">
        <f>CS41</f>
        <v>0</v>
      </c>
      <c r="CT77" s="17">
        <f t="shared" ref="CT77:DD77" si="958">CT41</f>
        <v>0</v>
      </c>
      <c r="CU77" s="17">
        <f t="shared" si="958"/>
        <v>0</v>
      </c>
      <c r="CV77" s="17">
        <f t="shared" si="958"/>
        <v>0</v>
      </c>
      <c r="CW77" s="17">
        <f t="shared" si="958"/>
        <v>0</v>
      </c>
      <c r="CX77" s="17">
        <f t="shared" si="958"/>
        <v>0</v>
      </c>
      <c r="CY77" s="17">
        <f t="shared" si="958"/>
        <v>0</v>
      </c>
      <c r="CZ77" s="17">
        <f t="shared" si="958"/>
        <v>0</v>
      </c>
      <c r="DA77" s="17">
        <f t="shared" si="958"/>
        <v>0</v>
      </c>
      <c r="DB77" s="17">
        <f t="shared" si="958"/>
        <v>0</v>
      </c>
      <c r="DC77" s="17">
        <f t="shared" si="958"/>
        <v>0</v>
      </c>
      <c r="DD77" s="17">
        <f t="shared" si="958"/>
        <v>0</v>
      </c>
      <c r="DE77" s="319">
        <f t="shared" si="946"/>
        <v>0</v>
      </c>
      <c r="DF77" s="17">
        <f>DF41</f>
        <v>0</v>
      </c>
      <c r="DG77" s="17">
        <f t="shared" ref="DG77:DQ77" si="959">DG41</f>
        <v>0</v>
      </c>
      <c r="DH77" s="17">
        <f t="shared" si="959"/>
        <v>0</v>
      </c>
      <c r="DI77" s="17">
        <f t="shared" si="959"/>
        <v>0</v>
      </c>
      <c r="DJ77" s="17">
        <f t="shared" si="959"/>
        <v>0</v>
      </c>
      <c r="DK77" s="17">
        <f t="shared" si="959"/>
        <v>0</v>
      </c>
      <c r="DL77" s="17">
        <f t="shared" si="959"/>
        <v>0</v>
      </c>
      <c r="DM77" s="17">
        <f t="shared" si="959"/>
        <v>0</v>
      </c>
      <c r="DN77" s="17">
        <f t="shared" si="959"/>
        <v>0</v>
      </c>
      <c r="DO77" s="17">
        <f t="shared" si="959"/>
        <v>0</v>
      </c>
      <c r="DP77" s="17">
        <f t="shared" si="959"/>
        <v>0</v>
      </c>
      <c r="DQ77" s="17">
        <f t="shared" si="959"/>
        <v>0</v>
      </c>
      <c r="DR77" s="319">
        <f t="shared" si="948"/>
        <v>0</v>
      </c>
      <c r="DS77" s="17">
        <f>DS41</f>
        <v>0</v>
      </c>
      <c r="DT77" s="17">
        <f t="shared" ref="DT77:ED77" si="960">DT41</f>
        <v>0</v>
      </c>
      <c r="DU77" s="17">
        <f t="shared" si="960"/>
        <v>0</v>
      </c>
      <c r="DV77" s="17">
        <f t="shared" si="960"/>
        <v>0</v>
      </c>
      <c r="DW77" s="17">
        <f t="shared" si="960"/>
        <v>0</v>
      </c>
      <c r="DX77" s="17">
        <f t="shared" si="960"/>
        <v>0</v>
      </c>
      <c r="DY77" s="17">
        <f t="shared" si="960"/>
        <v>0</v>
      </c>
      <c r="DZ77" s="17">
        <f t="shared" si="960"/>
        <v>0</v>
      </c>
      <c r="EA77" s="17">
        <f t="shared" si="960"/>
        <v>0</v>
      </c>
      <c r="EB77" s="17">
        <f t="shared" si="960"/>
        <v>0</v>
      </c>
      <c r="EC77" s="17">
        <f t="shared" si="960"/>
        <v>0</v>
      </c>
      <c r="ED77" s="17">
        <f t="shared" si="960"/>
        <v>0</v>
      </c>
      <c r="EE77" s="391">
        <f t="shared" si="950"/>
        <v>0</v>
      </c>
    </row>
    <row r="78" spans="3:135" x14ac:dyDescent="0.2">
      <c r="D78" s="5" t="s">
        <v>283</v>
      </c>
      <c r="F78" s="17">
        <f>F53</f>
        <v>0</v>
      </c>
      <c r="G78" s="17">
        <f t="shared" ref="G78:Q78" si="961">G53</f>
        <v>0</v>
      </c>
      <c r="H78" s="17">
        <f t="shared" si="961"/>
        <v>0</v>
      </c>
      <c r="I78" s="17">
        <f t="shared" si="961"/>
        <v>0</v>
      </c>
      <c r="J78" s="17">
        <f t="shared" si="961"/>
        <v>0</v>
      </c>
      <c r="K78" s="17">
        <f t="shared" si="961"/>
        <v>0</v>
      </c>
      <c r="L78" s="17">
        <f t="shared" si="961"/>
        <v>0</v>
      </c>
      <c r="M78" s="17">
        <f t="shared" si="961"/>
        <v>0</v>
      </c>
      <c r="N78" s="17">
        <f t="shared" si="961"/>
        <v>0</v>
      </c>
      <c r="O78" s="17">
        <f t="shared" si="961"/>
        <v>0</v>
      </c>
      <c r="P78" s="17">
        <f t="shared" si="961"/>
        <v>0</v>
      </c>
      <c r="Q78" s="17">
        <f t="shared" si="961"/>
        <v>0</v>
      </c>
      <c r="R78" s="319">
        <f t="shared" ref="R78" si="962">SUM(F78:Q78)</f>
        <v>0</v>
      </c>
      <c r="S78" s="17">
        <f>S53</f>
        <v>0</v>
      </c>
      <c r="T78" s="17">
        <f t="shared" ref="T78:AD78" si="963">T53</f>
        <v>0</v>
      </c>
      <c r="U78" s="17">
        <f t="shared" si="963"/>
        <v>0</v>
      </c>
      <c r="V78" s="17">
        <f t="shared" si="963"/>
        <v>0</v>
      </c>
      <c r="W78" s="17">
        <f t="shared" si="963"/>
        <v>0</v>
      </c>
      <c r="X78" s="17">
        <f t="shared" si="963"/>
        <v>0</v>
      </c>
      <c r="Y78" s="17">
        <f t="shared" si="963"/>
        <v>0</v>
      </c>
      <c r="Z78" s="17">
        <f t="shared" si="963"/>
        <v>0</v>
      </c>
      <c r="AA78" s="17">
        <f t="shared" si="963"/>
        <v>0</v>
      </c>
      <c r="AB78" s="17">
        <f t="shared" si="963"/>
        <v>0</v>
      </c>
      <c r="AC78" s="17">
        <f t="shared" si="963"/>
        <v>0</v>
      </c>
      <c r="AD78" s="17">
        <f t="shared" si="963"/>
        <v>0</v>
      </c>
      <c r="AE78" s="319">
        <f t="shared" ref="AE78" si="964">SUM(S78:AD78)</f>
        <v>0</v>
      </c>
      <c r="AF78" s="17">
        <f>AF53</f>
        <v>0</v>
      </c>
      <c r="AG78" s="17">
        <f t="shared" ref="AG78:AQ78" si="965">AG53</f>
        <v>0</v>
      </c>
      <c r="AH78" s="17">
        <f t="shared" si="965"/>
        <v>0</v>
      </c>
      <c r="AI78" s="17">
        <f t="shared" si="965"/>
        <v>0</v>
      </c>
      <c r="AJ78" s="17">
        <f t="shared" si="965"/>
        <v>0</v>
      </c>
      <c r="AK78" s="17">
        <f t="shared" si="965"/>
        <v>0</v>
      </c>
      <c r="AL78" s="17">
        <f t="shared" si="965"/>
        <v>0</v>
      </c>
      <c r="AM78" s="17">
        <f t="shared" si="965"/>
        <v>0</v>
      </c>
      <c r="AN78" s="17">
        <f t="shared" si="965"/>
        <v>0</v>
      </c>
      <c r="AO78" s="17">
        <f t="shared" si="965"/>
        <v>0</v>
      </c>
      <c r="AP78" s="17">
        <f t="shared" si="965"/>
        <v>0</v>
      </c>
      <c r="AQ78" s="17">
        <f t="shared" si="965"/>
        <v>0</v>
      </c>
      <c r="AR78" s="319">
        <f t="shared" ref="AR78" si="966">SUM(AF78:AQ78)</f>
        <v>0</v>
      </c>
      <c r="AS78" s="17">
        <f>AS53</f>
        <v>0</v>
      </c>
      <c r="AT78" s="17">
        <f t="shared" ref="AT78:BD78" si="967">AT53</f>
        <v>0</v>
      </c>
      <c r="AU78" s="17">
        <f t="shared" si="967"/>
        <v>0</v>
      </c>
      <c r="AV78" s="17">
        <f t="shared" si="967"/>
        <v>0</v>
      </c>
      <c r="AW78" s="17">
        <f t="shared" si="967"/>
        <v>0</v>
      </c>
      <c r="AX78" s="17">
        <f t="shared" si="967"/>
        <v>0</v>
      </c>
      <c r="AY78" s="17">
        <f t="shared" si="967"/>
        <v>0</v>
      </c>
      <c r="AZ78" s="17">
        <f t="shared" si="967"/>
        <v>0</v>
      </c>
      <c r="BA78" s="17">
        <f t="shared" si="967"/>
        <v>0</v>
      </c>
      <c r="BB78" s="17">
        <f t="shared" si="967"/>
        <v>0</v>
      </c>
      <c r="BC78" s="17">
        <f t="shared" si="967"/>
        <v>0</v>
      </c>
      <c r="BD78" s="17">
        <f t="shared" si="967"/>
        <v>0</v>
      </c>
      <c r="BE78" s="319">
        <f t="shared" ref="BE78" si="968">SUM(AS78:BD78)</f>
        <v>0</v>
      </c>
      <c r="BF78" s="17">
        <f>BF53</f>
        <v>0</v>
      </c>
      <c r="BG78" s="17">
        <f t="shared" ref="BG78:BQ78" si="969">BG53</f>
        <v>0</v>
      </c>
      <c r="BH78" s="17">
        <f t="shared" si="969"/>
        <v>0</v>
      </c>
      <c r="BI78" s="17">
        <f t="shared" si="969"/>
        <v>0</v>
      </c>
      <c r="BJ78" s="17">
        <f t="shared" si="969"/>
        <v>0</v>
      </c>
      <c r="BK78" s="17">
        <f t="shared" si="969"/>
        <v>0</v>
      </c>
      <c r="BL78" s="17">
        <f t="shared" si="969"/>
        <v>0</v>
      </c>
      <c r="BM78" s="17">
        <f t="shared" si="969"/>
        <v>0</v>
      </c>
      <c r="BN78" s="17">
        <f t="shared" si="969"/>
        <v>0</v>
      </c>
      <c r="BO78" s="17">
        <f t="shared" si="969"/>
        <v>0</v>
      </c>
      <c r="BP78" s="17">
        <f t="shared" si="969"/>
        <v>0</v>
      </c>
      <c r="BQ78" s="17">
        <f t="shared" si="969"/>
        <v>0</v>
      </c>
      <c r="BR78" s="319">
        <f t="shared" ref="BR78" si="970">SUM(BF78:BQ78)</f>
        <v>0</v>
      </c>
      <c r="BS78" s="17">
        <f>BS53</f>
        <v>0</v>
      </c>
      <c r="BT78" s="17">
        <f t="shared" ref="BT78:CD78" si="971">BT53</f>
        <v>0</v>
      </c>
      <c r="BU78" s="17">
        <f t="shared" si="971"/>
        <v>0</v>
      </c>
      <c r="BV78" s="17">
        <f t="shared" si="971"/>
        <v>0</v>
      </c>
      <c r="BW78" s="17">
        <f t="shared" si="971"/>
        <v>0</v>
      </c>
      <c r="BX78" s="17">
        <f t="shared" si="971"/>
        <v>0</v>
      </c>
      <c r="BY78" s="17">
        <f t="shared" si="971"/>
        <v>0</v>
      </c>
      <c r="BZ78" s="17">
        <f t="shared" si="971"/>
        <v>0</v>
      </c>
      <c r="CA78" s="17">
        <f t="shared" si="971"/>
        <v>0</v>
      </c>
      <c r="CB78" s="17">
        <f t="shared" si="971"/>
        <v>0</v>
      </c>
      <c r="CC78" s="17">
        <f t="shared" si="971"/>
        <v>0</v>
      </c>
      <c r="CD78" s="17">
        <f t="shared" si="971"/>
        <v>0</v>
      </c>
      <c r="CE78" s="319">
        <f t="shared" ref="CE78" si="972">SUM(BS78:CD78)</f>
        <v>0</v>
      </c>
      <c r="CF78" s="17">
        <f>CF53</f>
        <v>0</v>
      </c>
      <c r="CG78" s="17">
        <f t="shared" ref="CG78:CQ78" si="973">CG53</f>
        <v>0</v>
      </c>
      <c r="CH78" s="17">
        <f t="shared" si="973"/>
        <v>0</v>
      </c>
      <c r="CI78" s="17">
        <f t="shared" si="973"/>
        <v>0</v>
      </c>
      <c r="CJ78" s="17">
        <f t="shared" si="973"/>
        <v>0</v>
      </c>
      <c r="CK78" s="17">
        <f t="shared" si="973"/>
        <v>0</v>
      </c>
      <c r="CL78" s="17">
        <f t="shared" si="973"/>
        <v>0</v>
      </c>
      <c r="CM78" s="17">
        <f t="shared" si="973"/>
        <v>0</v>
      </c>
      <c r="CN78" s="17">
        <f t="shared" si="973"/>
        <v>0</v>
      </c>
      <c r="CO78" s="17">
        <f t="shared" si="973"/>
        <v>0</v>
      </c>
      <c r="CP78" s="17">
        <f t="shared" si="973"/>
        <v>0</v>
      </c>
      <c r="CQ78" s="17">
        <f t="shared" si="973"/>
        <v>0</v>
      </c>
      <c r="CR78" s="319">
        <f t="shared" ref="CR78" si="974">SUM(CF78:CQ78)</f>
        <v>0</v>
      </c>
      <c r="CS78" s="17">
        <f>CS53</f>
        <v>0</v>
      </c>
      <c r="CT78" s="17">
        <f t="shared" ref="CT78:DD78" si="975">CT53</f>
        <v>0</v>
      </c>
      <c r="CU78" s="17">
        <f t="shared" si="975"/>
        <v>0</v>
      </c>
      <c r="CV78" s="17">
        <f t="shared" si="975"/>
        <v>0</v>
      </c>
      <c r="CW78" s="17">
        <f t="shared" si="975"/>
        <v>0</v>
      </c>
      <c r="CX78" s="17">
        <f t="shared" si="975"/>
        <v>0</v>
      </c>
      <c r="CY78" s="17">
        <f t="shared" si="975"/>
        <v>0</v>
      </c>
      <c r="CZ78" s="17">
        <f t="shared" si="975"/>
        <v>0</v>
      </c>
      <c r="DA78" s="17">
        <f t="shared" si="975"/>
        <v>0</v>
      </c>
      <c r="DB78" s="17">
        <f t="shared" si="975"/>
        <v>0</v>
      </c>
      <c r="DC78" s="17">
        <f t="shared" si="975"/>
        <v>0</v>
      </c>
      <c r="DD78" s="17">
        <f t="shared" si="975"/>
        <v>0</v>
      </c>
      <c r="DE78" s="319">
        <f t="shared" ref="DE78" si="976">SUM(CS78:DD78)</f>
        <v>0</v>
      </c>
      <c r="DF78" s="17">
        <f>DF53</f>
        <v>0</v>
      </c>
      <c r="DG78" s="17">
        <f t="shared" ref="DG78:DQ78" si="977">DG53</f>
        <v>0</v>
      </c>
      <c r="DH78" s="17">
        <f t="shared" si="977"/>
        <v>0</v>
      </c>
      <c r="DI78" s="17">
        <f t="shared" si="977"/>
        <v>0</v>
      </c>
      <c r="DJ78" s="17">
        <f t="shared" si="977"/>
        <v>0</v>
      </c>
      <c r="DK78" s="17">
        <f t="shared" si="977"/>
        <v>0</v>
      </c>
      <c r="DL78" s="17">
        <f t="shared" si="977"/>
        <v>0</v>
      </c>
      <c r="DM78" s="17">
        <f t="shared" si="977"/>
        <v>0</v>
      </c>
      <c r="DN78" s="17">
        <f t="shared" si="977"/>
        <v>0</v>
      </c>
      <c r="DO78" s="17">
        <f t="shared" si="977"/>
        <v>0</v>
      </c>
      <c r="DP78" s="17">
        <f t="shared" si="977"/>
        <v>0</v>
      </c>
      <c r="DQ78" s="17">
        <f t="shared" si="977"/>
        <v>0</v>
      </c>
      <c r="DR78" s="319">
        <f t="shared" ref="DR78" si="978">SUM(DF78:DQ78)</f>
        <v>0</v>
      </c>
      <c r="DS78" s="17">
        <f>DS53</f>
        <v>0</v>
      </c>
      <c r="DT78" s="17">
        <f t="shared" ref="DT78:ED78" si="979">DT53</f>
        <v>0</v>
      </c>
      <c r="DU78" s="17">
        <f t="shared" si="979"/>
        <v>0</v>
      </c>
      <c r="DV78" s="17">
        <f t="shared" si="979"/>
        <v>0</v>
      </c>
      <c r="DW78" s="17">
        <f t="shared" si="979"/>
        <v>0</v>
      </c>
      <c r="DX78" s="17">
        <f t="shared" si="979"/>
        <v>0</v>
      </c>
      <c r="DY78" s="17">
        <f t="shared" si="979"/>
        <v>0</v>
      </c>
      <c r="DZ78" s="17">
        <f t="shared" si="979"/>
        <v>0</v>
      </c>
      <c r="EA78" s="17">
        <f t="shared" si="979"/>
        <v>0</v>
      </c>
      <c r="EB78" s="17">
        <f t="shared" si="979"/>
        <v>0</v>
      </c>
      <c r="EC78" s="17">
        <f t="shared" si="979"/>
        <v>0</v>
      </c>
      <c r="ED78" s="17">
        <f t="shared" si="979"/>
        <v>0</v>
      </c>
      <c r="EE78" s="391">
        <f t="shared" ref="EE78" si="980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932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934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936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938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940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942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944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946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948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950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981">(G76+G78+G79)*$C$83</f>
        <v>0</v>
      </c>
      <c r="H80" s="17">
        <f t="shared" si="981"/>
        <v>0</v>
      </c>
      <c r="I80" s="17">
        <f t="shared" si="981"/>
        <v>0</v>
      </c>
      <c r="J80" s="17">
        <f t="shared" si="981"/>
        <v>0</v>
      </c>
      <c r="K80" s="17">
        <f t="shared" si="981"/>
        <v>0</v>
      </c>
      <c r="L80" s="17">
        <f t="shared" si="981"/>
        <v>0</v>
      </c>
      <c r="M80" s="17">
        <f t="shared" si="981"/>
        <v>0</v>
      </c>
      <c r="N80" s="17">
        <f t="shared" si="981"/>
        <v>0</v>
      </c>
      <c r="O80" s="17">
        <f t="shared" si="981"/>
        <v>0</v>
      </c>
      <c r="P80" s="17">
        <f t="shared" si="981"/>
        <v>0</v>
      </c>
      <c r="Q80" s="17">
        <f t="shared" si="981"/>
        <v>0</v>
      </c>
      <c r="R80" s="319">
        <f t="shared" si="932"/>
        <v>0</v>
      </c>
      <c r="S80" s="17">
        <f>(S76+S78+S79)*$C$83</f>
        <v>0</v>
      </c>
      <c r="T80" s="17">
        <f t="shared" ref="T80" si="982">(T76+T78+T79)*$C$83</f>
        <v>0</v>
      </c>
      <c r="U80" s="17">
        <f t="shared" ref="U80" si="983">(U76+U78+U79)*$C$83</f>
        <v>0</v>
      </c>
      <c r="V80" s="17">
        <f t="shared" ref="V80" si="984">(V76+V78+V79)*$C$83</f>
        <v>0</v>
      </c>
      <c r="W80" s="17">
        <f t="shared" ref="W80" si="985">(W76+W78+W79)*$C$83</f>
        <v>0</v>
      </c>
      <c r="X80" s="17">
        <f t="shared" ref="X80" si="986">(X76+X78+X79)*$C$83</f>
        <v>0</v>
      </c>
      <c r="Y80" s="17">
        <f t="shared" ref="Y80" si="987">(Y76+Y78+Y79)*$C$83</f>
        <v>0</v>
      </c>
      <c r="Z80" s="17">
        <f t="shared" ref="Z80" si="988">(Z76+Z78+Z79)*$C$83</f>
        <v>0</v>
      </c>
      <c r="AA80" s="17">
        <f t="shared" ref="AA80" si="989">(AA76+AA78+AA79)*$C$83</f>
        <v>0</v>
      </c>
      <c r="AB80" s="17">
        <f t="shared" ref="AB80" si="990">(AB76+AB78+AB79)*$C$83</f>
        <v>0</v>
      </c>
      <c r="AC80" s="17">
        <f t="shared" ref="AC80" si="991">(AC76+AC78+AC79)*$C$83</f>
        <v>0</v>
      </c>
      <c r="AD80" s="17">
        <f t="shared" ref="AD80" si="992">(AD76+AD78+AD79)*$C$83</f>
        <v>0</v>
      </c>
      <c r="AE80" s="319">
        <f t="shared" si="934"/>
        <v>0</v>
      </c>
      <c r="AF80" s="17">
        <f>(AF76+AF78+AF79)*$C$83</f>
        <v>0</v>
      </c>
      <c r="AG80" s="17">
        <f t="shared" ref="AG80" si="993">(AG76+AG78+AG79)*$C$83</f>
        <v>0</v>
      </c>
      <c r="AH80" s="17">
        <f t="shared" ref="AH80" si="994">(AH76+AH78+AH79)*$C$83</f>
        <v>0</v>
      </c>
      <c r="AI80" s="17">
        <f t="shared" ref="AI80" si="995">(AI76+AI78+AI79)*$C$83</f>
        <v>0</v>
      </c>
      <c r="AJ80" s="17">
        <f t="shared" ref="AJ80" si="996">(AJ76+AJ78+AJ79)*$C$83</f>
        <v>0</v>
      </c>
      <c r="AK80" s="17">
        <f t="shared" ref="AK80" si="997">(AK76+AK78+AK79)*$C$83</f>
        <v>0</v>
      </c>
      <c r="AL80" s="17">
        <f t="shared" ref="AL80" si="998">(AL76+AL78+AL79)*$C$83</f>
        <v>0</v>
      </c>
      <c r="AM80" s="17">
        <f t="shared" ref="AM80" si="999">(AM76+AM78+AM79)*$C$83</f>
        <v>0</v>
      </c>
      <c r="AN80" s="17">
        <f t="shared" ref="AN80" si="1000">(AN76+AN78+AN79)*$C$83</f>
        <v>0</v>
      </c>
      <c r="AO80" s="17">
        <f t="shared" ref="AO80" si="1001">(AO76+AO78+AO79)*$C$83</f>
        <v>0</v>
      </c>
      <c r="AP80" s="17">
        <f t="shared" ref="AP80" si="1002">(AP76+AP78+AP79)*$C$83</f>
        <v>0</v>
      </c>
      <c r="AQ80" s="17">
        <f t="shared" ref="AQ80" si="1003">(AQ76+AQ78+AQ79)*$C$83</f>
        <v>0</v>
      </c>
      <c r="AR80" s="319">
        <f t="shared" si="936"/>
        <v>0</v>
      </c>
      <c r="AS80" s="17">
        <f>(AS76+AS78+AS79)*$C$83</f>
        <v>0</v>
      </c>
      <c r="AT80" s="17">
        <f t="shared" ref="AT80" si="1004">(AT76+AT78+AT79)*$C$83</f>
        <v>0</v>
      </c>
      <c r="AU80" s="17">
        <f t="shared" ref="AU80" si="1005">(AU76+AU78+AU79)*$C$83</f>
        <v>0</v>
      </c>
      <c r="AV80" s="17">
        <f t="shared" ref="AV80" si="1006">(AV76+AV78+AV79)*$C$83</f>
        <v>0</v>
      </c>
      <c r="AW80" s="17">
        <f t="shared" ref="AW80" si="1007">(AW76+AW78+AW79)*$C$83</f>
        <v>0</v>
      </c>
      <c r="AX80" s="17">
        <f t="shared" ref="AX80" si="1008">(AX76+AX78+AX79)*$C$83</f>
        <v>0</v>
      </c>
      <c r="AY80" s="17">
        <f t="shared" ref="AY80" si="1009">(AY76+AY78+AY79)*$C$83</f>
        <v>0</v>
      </c>
      <c r="AZ80" s="17">
        <f t="shared" ref="AZ80" si="1010">(AZ76+AZ78+AZ79)*$C$83</f>
        <v>0</v>
      </c>
      <c r="BA80" s="17">
        <f t="shared" ref="BA80" si="1011">(BA76+BA78+BA79)*$C$83</f>
        <v>0</v>
      </c>
      <c r="BB80" s="17">
        <f t="shared" ref="BB80" si="1012">(BB76+BB78+BB79)*$C$83</f>
        <v>0</v>
      </c>
      <c r="BC80" s="17">
        <f t="shared" ref="BC80" si="1013">(BC76+BC78+BC79)*$C$83</f>
        <v>0</v>
      </c>
      <c r="BD80" s="17">
        <f t="shared" ref="BD80" si="1014">(BD76+BD78+BD79)*$C$83</f>
        <v>0</v>
      </c>
      <c r="BE80" s="319">
        <f t="shared" si="938"/>
        <v>0</v>
      </c>
      <c r="BF80" s="17">
        <f>(BF76+BF78+BF79)*$C$83</f>
        <v>0</v>
      </c>
      <c r="BG80" s="17">
        <f t="shared" ref="BG80" si="1015">(BG76+BG78+BG79)*$C$83</f>
        <v>0</v>
      </c>
      <c r="BH80" s="17">
        <f t="shared" ref="BH80" si="1016">(BH76+BH78+BH79)*$C$83</f>
        <v>0</v>
      </c>
      <c r="BI80" s="17">
        <f t="shared" ref="BI80" si="1017">(BI76+BI78+BI79)*$C$83</f>
        <v>0</v>
      </c>
      <c r="BJ80" s="17">
        <f t="shared" ref="BJ80" si="1018">(BJ76+BJ78+BJ79)*$C$83</f>
        <v>0</v>
      </c>
      <c r="BK80" s="17">
        <f t="shared" ref="BK80" si="1019">(BK76+BK78+BK79)*$C$83</f>
        <v>0</v>
      </c>
      <c r="BL80" s="17">
        <f t="shared" ref="BL80" si="1020">(BL76+BL78+BL79)*$C$83</f>
        <v>0</v>
      </c>
      <c r="BM80" s="17">
        <f t="shared" ref="BM80" si="1021">(BM76+BM78+BM79)*$C$83</f>
        <v>0</v>
      </c>
      <c r="BN80" s="17">
        <f t="shared" ref="BN80" si="1022">(BN76+BN78+BN79)*$C$83</f>
        <v>0</v>
      </c>
      <c r="BO80" s="17">
        <f t="shared" ref="BO80" si="1023">(BO76+BO78+BO79)*$C$83</f>
        <v>0</v>
      </c>
      <c r="BP80" s="17">
        <f t="shared" ref="BP80" si="1024">(BP76+BP78+BP79)*$C$83</f>
        <v>0</v>
      </c>
      <c r="BQ80" s="17">
        <f t="shared" ref="BQ80" si="1025">(BQ76+BQ78+BQ79)*$C$83</f>
        <v>0</v>
      </c>
      <c r="BR80" s="319">
        <f t="shared" si="940"/>
        <v>0</v>
      </c>
      <c r="BS80" s="17">
        <f>(BS76+BS78+BS79)*$C$83</f>
        <v>0</v>
      </c>
      <c r="BT80" s="17">
        <f t="shared" ref="BT80" si="1026">(BT76+BT78+BT79)*$C$83</f>
        <v>0</v>
      </c>
      <c r="BU80" s="17">
        <f t="shared" ref="BU80" si="1027">(BU76+BU78+BU79)*$C$83</f>
        <v>0</v>
      </c>
      <c r="BV80" s="17">
        <f t="shared" ref="BV80" si="1028">(BV76+BV78+BV79)*$C$83</f>
        <v>0</v>
      </c>
      <c r="BW80" s="17">
        <f t="shared" ref="BW80" si="1029">(BW76+BW78+BW79)*$C$83</f>
        <v>0</v>
      </c>
      <c r="BX80" s="17">
        <f t="shared" ref="BX80" si="1030">(BX76+BX78+BX79)*$C$83</f>
        <v>0</v>
      </c>
      <c r="BY80" s="17">
        <f t="shared" ref="BY80" si="1031">(BY76+BY78+BY79)*$C$83</f>
        <v>0</v>
      </c>
      <c r="BZ80" s="17">
        <f t="shared" ref="BZ80" si="1032">(BZ76+BZ78+BZ79)*$C$83</f>
        <v>0</v>
      </c>
      <c r="CA80" s="17">
        <f t="shared" ref="CA80" si="1033">(CA76+CA78+CA79)*$C$83</f>
        <v>0</v>
      </c>
      <c r="CB80" s="17">
        <f t="shared" ref="CB80" si="1034">(CB76+CB78+CB79)*$C$83</f>
        <v>0</v>
      </c>
      <c r="CC80" s="17">
        <f t="shared" ref="CC80" si="1035">(CC76+CC78+CC79)*$C$83</f>
        <v>0</v>
      </c>
      <c r="CD80" s="17">
        <f t="shared" ref="CD80" si="1036">(CD76+CD78+CD79)*$C$83</f>
        <v>0</v>
      </c>
      <c r="CE80" s="319">
        <f t="shared" si="942"/>
        <v>0</v>
      </c>
      <c r="CF80" s="17">
        <f>(CF76+CF78+CF79)*$C$83</f>
        <v>0</v>
      </c>
      <c r="CG80" s="17">
        <f t="shared" ref="CG80" si="1037">(CG76+CG78+CG79)*$C$83</f>
        <v>0</v>
      </c>
      <c r="CH80" s="17">
        <f t="shared" ref="CH80" si="1038">(CH76+CH78+CH79)*$C$83</f>
        <v>0</v>
      </c>
      <c r="CI80" s="17">
        <f t="shared" ref="CI80" si="1039">(CI76+CI78+CI79)*$C$83</f>
        <v>0</v>
      </c>
      <c r="CJ80" s="17">
        <f t="shared" ref="CJ80" si="1040">(CJ76+CJ78+CJ79)*$C$83</f>
        <v>0</v>
      </c>
      <c r="CK80" s="17">
        <f t="shared" ref="CK80" si="1041">(CK76+CK78+CK79)*$C$83</f>
        <v>0</v>
      </c>
      <c r="CL80" s="17">
        <f t="shared" ref="CL80" si="1042">(CL76+CL78+CL79)*$C$83</f>
        <v>0</v>
      </c>
      <c r="CM80" s="17">
        <f t="shared" ref="CM80" si="1043">(CM76+CM78+CM79)*$C$83</f>
        <v>0</v>
      </c>
      <c r="CN80" s="17">
        <f t="shared" ref="CN80" si="1044">(CN76+CN78+CN79)*$C$83</f>
        <v>0</v>
      </c>
      <c r="CO80" s="17">
        <f t="shared" ref="CO80" si="1045">(CO76+CO78+CO79)*$C$83</f>
        <v>0</v>
      </c>
      <c r="CP80" s="17">
        <f t="shared" ref="CP80" si="1046">(CP76+CP78+CP79)*$C$83</f>
        <v>0</v>
      </c>
      <c r="CQ80" s="17">
        <f t="shared" ref="CQ80" si="1047">(CQ76+CQ78+CQ79)*$C$83</f>
        <v>0</v>
      </c>
      <c r="CR80" s="319">
        <f t="shared" si="944"/>
        <v>0</v>
      </c>
      <c r="CS80" s="17">
        <f>(CS76+CS78+CS79)*$C$83</f>
        <v>0</v>
      </c>
      <c r="CT80" s="17">
        <f t="shared" ref="CT80" si="1048">(CT76+CT78+CT79)*$C$83</f>
        <v>0</v>
      </c>
      <c r="CU80" s="17">
        <f t="shared" ref="CU80" si="1049">(CU76+CU78+CU79)*$C$83</f>
        <v>0</v>
      </c>
      <c r="CV80" s="17">
        <f t="shared" ref="CV80" si="1050">(CV76+CV78+CV79)*$C$83</f>
        <v>0</v>
      </c>
      <c r="CW80" s="17">
        <f t="shared" ref="CW80" si="1051">(CW76+CW78+CW79)*$C$83</f>
        <v>0</v>
      </c>
      <c r="CX80" s="17">
        <f t="shared" ref="CX80" si="1052">(CX76+CX78+CX79)*$C$83</f>
        <v>0</v>
      </c>
      <c r="CY80" s="17">
        <f t="shared" ref="CY80" si="1053">(CY76+CY78+CY79)*$C$83</f>
        <v>0</v>
      </c>
      <c r="CZ80" s="17">
        <f t="shared" ref="CZ80" si="1054">(CZ76+CZ78+CZ79)*$C$83</f>
        <v>0</v>
      </c>
      <c r="DA80" s="17">
        <f t="shared" ref="DA80" si="1055">(DA76+DA78+DA79)*$C$83</f>
        <v>0</v>
      </c>
      <c r="DB80" s="17">
        <f t="shared" ref="DB80" si="1056">(DB76+DB78+DB79)*$C$83</f>
        <v>0</v>
      </c>
      <c r="DC80" s="17">
        <f t="shared" ref="DC80" si="1057">(DC76+DC78+DC79)*$C$83</f>
        <v>0</v>
      </c>
      <c r="DD80" s="17">
        <f t="shared" ref="DD80" si="1058">(DD76+DD78+DD79)*$C$83</f>
        <v>0</v>
      </c>
      <c r="DE80" s="319">
        <f t="shared" si="946"/>
        <v>0</v>
      </c>
      <c r="DF80" s="17">
        <f>(DF76+DF78+DF79)*$C$83</f>
        <v>0</v>
      </c>
      <c r="DG80" s="17">
        <f t="shared" ref="DG80" si="1059">(DG76+DG78+DG79)*$C$83</f>
        <v>0</v>
      </c>
      <c r="DH80" s="17">
        <f t="shared" ref="DH80" si="1060">(DH76+DH78+DH79)*$C$83</f>
        <v>0</v>
      </c>
      <c r="DI80" s="17">
        <f t="shared" ref="DI80" si="1061">(DI76+DI78+DI79)*$C$83</f>
        <v>0</v>
      </c>
      <c r="DJ80" s="17">
        <f t="shared" ref="DJ80" si="1062">(DJ76+DJ78+DJ79)*$C$83</f>
        <v>0</v>
      </c>
      <c r="DK80" s="17">
        <f t="shared" ref="DK80" si="1063">(DK76+DK78+DK79)*$C$83</f>
        <v>0</v>
      </c>
      <c r="DL80" s="17">
        <f t="shared" ref="DL80" si="1064">(DL76+DL78+DL79)*$C$83</f>
        <v>0</v>
      </c>
      <c r="DM80" s="17">
        <f t="shared" ref="DM80" si="1065">(DM76+DM78+DM79)*$C$83</f>
        <v>0</v>
      </c>
      <c r="DN80" s="17">
        <f t="shared" ref="DN80" si="1066">(DN76+DN78+DN79)*$C$83</f>
        <v>0</v>
      </c>
      <c r="DO80" s="17">
        <f t="shared" ref="DO80" si="1067">(DO76+DO78+DO79)*$C$83</f>
        <v>0</v>
      </c>
      <c r="DP80" s="17">
        <f t="shared" ref="DP80" si="1068">(DP76+DP78+DP79)*$C$83</f>
        <v>0</v>
      </c>
      <c r="DQ80" s="17">
        <f t="shared" ref="DQ80" si="1069">(DQ76+DQ78+DQ79)*$C$83</f>
        <v>0</v>
      </c>
      <c r="DR80" s="319">
        <f t="shared" si="948"/>
        <v>0</v>
      </c>
      <c r="DS80" s="17">
        <f>(DS76+DS78+DS79)*$C$83</f>
        <v>0</v>
      </c>
      <c r="DT80" s="17">
        <f t="shared" ref="DT80" si="1070">(DT76+DT78+DT79)*$C$83</f>
        <v>0</v>
      </c>
      <c r="DU80" s="17">
        <f t="shared" ref="DU80" si="1071">(DU76+DU78+DU79)*$C$83</f>
        <v>0</v>
      </c>
      <c r="DV80" s="17">
        <f t="shared" ref="DV80" si="1072">(DV76+DV78+DV79)*$C$83</f>
        <v>0</v>
      </c>
      <c r="DW80" s="17">
        <f t="shared" ref="DW80" si="1073">(DW76+DW78+DW79)*$C$83</f>
        <v>0</v>
      </c>
      <c r="DX80" s="17">
        <f t="shared" ref="DX80" si="1074">(DX76+DX78+DX79)*$C$83</f>
        <v>0</v>
      </c>
      <c r="DY80" s="17">
        <f t="shared" ref="DY80" si="1075">(DY76+DY78+DY79)*$C$83</f>
        <v>0</v>
      </c>
      <c r="DZ80" s="17">
        <f t="shared" ref="DZ80" si="1076">(DZ76+DZ78+DZ79)*$C$83</f>
        <v>0</v>
      </c>
      <c r="EA80" s="17">
        <f t="shared" ref="EA80" si="1077">(EA76+EA78+EA79)*$C$83</f>
        <v>0</v>
      </c>
      <c r="EB80" s="17">
        <f t="shared" ref="EB80" si="1078">(EB76+EB78+EB79)*$C$83</f>
        <v>0</v>
      </c>
      <c r="EC80" s="17">
        <f t="shared" ref="EC80" si="1079">(EC76+EC78+EC79)*$C$83</f>
        <v>0</v>
      </c>
      <c r="ED80" s="17">
        <f t="shared" ref="ED80" si="1080">(ED76+ED78+ED79)*$C$83</f>
        <v>0</v>
      </c>
      <c r="EE80" s="391">
        <f t="shared" si="950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>F72-F80</f>
        <v>0</v>
      </c>
      <c r="G82" s="17">
        <f t="shared" ref="G82:Q82" si="1081">G72-G80</f>
        <v>0</v>
      </c>
      <c r="H82" s="17">
        <f t="shared" si="1081"/>
        <v>0</v>
      </c>
      <c r="I82" s="17">
        <f t="shared" si="1081"/>
        <v>0</v>
      </c>
      <c r="J82" s="17">
        <f t="shared" si="1081"/>
        <v>0</v>
      </c>
      <c r="K82" s="17">
        <f t="shared" si="1081"/>
        <v>0</v>
      </c>
      <c r="L82" s="17">
        <f t="shared" si="1081"/>
        <v>0</v>
      </c>
      <c r="M82" s="17">
        <f t="shared" si="1081"/>
        <v>0</v>
      </c>
      <c r="N82" s="17">
        <f t="shared" si="1081"/>
        <v>0</v>
      </c>
      <c r="O82" s="17">
        <f t="shared" si="1081"/>
        <v>0</v>
      </c>
      <c r="P82" s="17">
        <f t="shared" si="1081"/>
        <v>0</v>
      </c>
      <c r="Q82" s="17">
        <f t="shared" si="1081"/>
        <v>0</v>
      </c>
      <c r="R82" s="319">
        <f t="shared" ref="R82" si="1082">SUM(F82:Q82)</f>
        <v>0</v>
      </c>
      <c r="S82" s="17">
        <f>S72-S80</f>
        <v>0</v>
      </c>
      <c r="T82" s="17">
        <f t="shared" ref="T82:AD82" si="1083">T72-T80</f>
        <v>0</v>
      </c>
      <c r="U82" s="17">
        <f t="shared" si="1083"/>
        <v>0</v>
      </c>
      <c r="V82" s="17">
        <f t="shared" si="1083"/>
        <v>0</v>
      </c>
      <c r="W82" s="17">
        <f t="shared" si="1083"/>
        <v>0</v>
      </c>
      <c r="X82" s="17">
        <f t="shared" si="1083"/>
        <v>0</v>
      </c>
      <c r="Y82" s="17">
        <f t="shared" si="1083"/>
        <v>0</v>
      </c>
      <c r="Z82" s="17">
        <f t="shared" si="1083"/>
        <v>0</v>
      </c>
      <c r="AA82" s="17">
        <f t="shared" si="1083"/>
        <v>0</v>
      </c>
      <c r="AB82" s="17">
        <f t="shared" si="1083"/>
        <v>0</v>
      </c>
      <c r="AC82" s="17">
        <f t="shared" si="1083"/>
        <v>0</v>
      </c>
      <c r="AD82" s="17">
        <f t="shared" si="1083"/>
        <v>0</v>
      </c>
      <c r="AE82" s="319">
        <f t="shared" ref="AE82" si="1084">SUM(S82:AD82)</f>
        <v>0</v>
      </c>
      <c r="AF82" s="17">
        <f>AF72-AF80</f>
        <v>0</v>
      </c>
      <c r="AG82" s="17">
        <f t="shared" ref="AG82:AQ82" si="1085">AG72-AG80</f>
        <v>0</v>
      </c>
      <c r="AH82" s="17">
        <f t="shared" si="1085"/>
        <v>0</v>
      </c>
      <c r="AI82" s="17">
        <f t="shared" si="1085"/>
        <v>0</v>
      </c>
      <c r="AJ82" s="17">
        <f t="shared" si="1085"/>
        <v>0</v>
      </c>
      <c r="AK82" s="17">
        <f t="shared" si="1085"/>
        <v>0</v>
      </c>
      <c r="AL82" s="17">
        <f t="shared" si="1085"/>
        <v>0</v>
      </c>
      <c r="AM82" s="17">
        <f t="shared" si="1085"/>
        <v>0</v>
      </c>
      <c r="AN82" s="17">
        <f t="shared" si="1085"/>
        <v>0</v>
      </c>
      <c r="AO82" s="17">
        <f t="shared" si="1085"/>
        <v>0</v>
      </c>
      <c r="AP82" s="17">
        <f t="shared" si="1085"/>
        <v>0</v>
      </c>
      <c r="AQ82" s="17">
        <f t="shared" si="1085"/>
        <v>0</v>
      </c>
      <c r="AR82" s="319">
        <f t="shared" ref="AR82" si="1086">SUM(AF82:AQ82)</f>
        <v>0</v>
      </c>
      <c r="AS82" s="17">
        <f>AS72-AS80</f>
        <v>0</v>
      </c>
      <c r="AT82" s="17">
        <f t="shared" ref="AT82:BD82" si="1087">AT72-AT80</f>
        <v>0</v>
      </c>
      <c r="AU82" s="17">
        <f t="shared" si="1087"/>
        <v>0</v>
      </c>
      <c r="AV82" s="17">
        <f t="shared" si="1087"/>
        <v>0</v>
      </c>
      <c r="AW82" s="17">
        <f t="shared" si="1087"/>
        <v>0</v>
      </c>
      <c r="AX82" s="17">
        <f t="shared" si="1087"/>
        <v>0</v>
      </c>
      <c r="AY82" s="17">
        <f t="shared" si="1087"/>
        <v>0</v>
      </c>
      <c r="AZ82" s="17">
        <f t="shared" si="1087"/>
        <v>0</v>
      </c>
      <c r="BA82" s="17">
        <f t="shared" si="1087"/>
        <v>0</v>
      </c>
      <c r="BB82" s="17">
        <f t="shared" si="1087"/>
        <v>0</v>
      </c>
      <c r="BC82" s="17">
        <f t="shared" si="1087"/>
        <v>0</v>
      </c>
      <c r="BD82" s="17">
        <f t="shared" si="1087"/>
        <v>0</v>
      </c>
      <c r="BE82" s="319">
        <f t="shared" ref="BE82" si="1088">SUM(AS82:BD82)</f>
        <v>0</v>
      </c>
      <c r="BF82" s="17">
        <f>BF72-BF80</f>
        <v>0</v>
      </c>
      <c r="BG82" s="17">
        <f t="shared" ref="BG82:BQ82" si="1089">BG72-BG80</f>
        <v>0</v>
      </c>
      <c r="BH82" s="17">
        <f t="shared" si="1089"/>
        <v>0</v>
      </c>
      <c r="BI82" s="17">
        <f t="shared" si="1089"/>
        <v>0</v>
      </c>
      <c r="BJ82" s="17">
        <f t="shared" si="1089"/>
        <v>0</v>
      </c>
      <c r="BK82" s="17">
        <f t="shared" si="1089"/>
        <v>0</v>
      </c>
      <c r="BL82" s="17">
        <f t="shared" si="1089"/>
        <v>0</v>
      </c>
      <c r="BM82" s="17">
        <f t="shared" si="1089"/>
        <v>0</v>
      </c>
      <c r="BN82" s="17">
        <f t="shared" si="1089"/>
        <v>0</v>
      </c>
      <c r="BO82" s="17">
        <f t="shared" si="1089"/>
        <v>0</v>
      </c>
      <c r="BP82" s="17">
        <f t="shared" si="1089"/>
        <v>0</v>
      </c>
      <c r="BQ82" s="17">
        <f t="shared" si="1089"/>
        <v>0</v>
      </c>
      <c r="BR82" s="319">
        <f t="shared" ref="BR82" si="1090">SUM(BF82:BQ82)</f>
        <v>0</v>
      </c>
      <c r="BS82" s="17">
        <f>BS72-BS80</f>
        <v>0</v>
      </c>
      <c r="BT82" s="17">
        <f t="shared" ref="BT82:CD82" si="1091">BT72-BT80</f>
        <v>0</v>
      </c>
      <c r="BU82" s="17">
        <f t="shared" si="1091"/>
        <v>0</v>
      </c>
      <c r="BV82" s="17">
        <f t="shared" si="1091"/>
        <v>0</v>
      </c>
      <c r="BW82" s="17">
        <f t="shared" si="1091"/>
        <v>0</v>
      </c>
      <c r="BX82" s="17">
        <f t="shared" si="1091"/>
        <v>0</v>
      </c>
      <c r="BY82" s="17">
        <f t="shared" si="1091"/>
        <v>0</v>
      </c>
      <c r="BZ82" s="17">
        <f t="shared" si="1091"/>
        <v>0</v>
      </c>
      <c r="CA82" s="17">
        <f t="shared" si="1091"/>
        <v>0</v>
      </c>
      <c r="CB82" s="17">
        <f t="shared" si="1091"/>
        <v>0</v>
      </c>
      <c r="CC82" s="17">
        <f t="shared" si="1091"/>
        <v>0</v>
      </c>
      <c r="CD82" s="17">
        <f t="shared" si="1091"/>
        <v>0</v>
      </c>
      <c r="CE82" s="319">
        <f t="shared" ref="CE82" si="1092">SUM(BS82:CD82)</f>
        <v>0</v>
      </c>
      <c r="CF82" s="17">
        <f>CF72-CF80</f>
        <v>0</v>
      </c>
      <c r="CG82" s="17">
        <f t="shared" ref="CG82:CQ82" si="1093">CG72-CG80</f>
        <v>0</v>
      </c>
      <c r="CH82" s="17">
        <f t="shared" si="1093"/>
        <v>0</v>
      </c>
      <c r="CI82" s="17">
        <f t="shared" si="1093"/>
        <v>0</v>
      </c>
      <c r="CJ82" s="17">
        <f t="shared" si="1093"/>
        <v>0</v>
      </c>
      <c r="CK82" s="17">
        <f t="shared" si="1093"/>
        <v>0</v>
      </c>
      <c r="CL82" s="17">
        <f t="shared" si="1093"/>
        <v>0</v>
      </c>
      <c r="CM82" s="17">
        <f t="shared" si="1093"/>
        <v>0</v>
      </c>
      <c r="CN82" s="17">
        <f t="shared" si="1093"/>
        <v>0</v>
      </c>
      <c r="CO82" s="17">
        <f t="shared" si="1093"/>
        <v>0</v>
      </c>
      <c r="CP82" s="17">
        <f t="shared" si="1093"/>
        <v>0</v>
      </c>
      <c r="CQ82" s="17">
        <f t="shared" si="1093"/>
        <v>0</v>
      </c>
      <c r="CR82" s="319">
        <f t="shared" ref="CR82" si="1094">SUM(CF82:CQ82)</f>
        <v>0</v>
      </c>
      <c r="CS82" s="17">
        <f>CS72-CS80</f>
        <v>0</v>
      </c>
      <c r="CT82" s="17">
        <f t="shared" ref="CT82:DD82" si="1095">CT72-CT80</f>
        <v>0</v>
      </c>
      <c r="CU82" s="17">
        <f t="shared" si="1095"/>
        <v>0</v>
      </c>
      <c r="CV82" s="17">
        <f t="shared" si="1095"/>
        <v>0</v>
      </c>
      <c r="CW82" s="17">
        <f t="shared" si="1095"/>
        <v>0</v>
      </c>
      <c r="CX82" s="17">
        <f t="shared" si="1095"/>
        <v>0</v>
      </c>
      <c r="CY82" s="17">
        <f t="shared" si="1095"/>
        <v>0</v>
      </c>
      <c r="CZ82" s="17">
        <f t="shared" si="1095"/>
        <v>0</v>
      </c>
      <c r="DA82" s="17">
        <f t="shared" si="1095"/>
        <v>0</v>
      </c>
      <c r="DB82" s="17">
        <f t="shared" si="1095"/>
        <v>0</v>
      </c>
      <c r="DC82" s="17">
        <f t="shared" si="1095"/>
        <v>0</v>
      </c>
      <c r="DD82" s="17">
        <f t="shared" si="1095"/>
        <v>0</v>
      </c>
      <c r="DE82" s="319">
        <f t="shared" ref="DE82" si="1096">SUM(CS82:DD82)</f>
        <v>0</v>
      </c>
      <c r="DF82" s="17">
        <f>DF72-DF80</f>
        <v>0</v>
      </c>
      <c r="DG82" s="17">
        <f t="shared" ref="DG82:DQ82" si="1097">DG72-DG80</f>
        <v>0</v>
      </c>
      <c r="DH82" s="17">
        <f t="shared" si="1097"/>
        <v>0</v>
      </c>
      <c r="DI82" s="17">
        <f t="shared" si="1097"/>
        <v>0</v>
      </c>
      <c r="DJ82" s="17">
        <f t="shared" si="1097"/>
        <v>0</v>
      </c>
      <c r="DK82" s="17">
        <f t="shared" si="1097"/>
        <v>0</v>
      </c>
      <c r="DL82" s="17">
        <f t="shared" si="1097"/>
        <v>0</v>
      </c>
      <c r="DM82" s="17">
        <f t="shared" si="1097"/>
        <v>0</v>
      </c>
      <c r="DN82" s="17">
        <f t="shared" si="1097"/>
        <v>0</v>
      </c>
      <c r="DO82" s="17">
        <f t="shared" si="1097"/>
        <v>0</v>
      </c>
      <c r="DP82" s="17">
        <f t="shared" si="1097"/>
        <v>0</v>
      </c>
      <c r="DQ82" s="17">
        <f t="shared" si="1097"/>
        <v>0</v>
      </c>
      <c r="DR82" s="319">
        <f t="shared" ref="DR82" si="1098">SUM(DF82:DQ82)</f>
        <v>0</v>
      </c>
      <c r="DS82" s="17">
        <f>DS72-DS80</f>
        <v>0</v>
      </c>
      <c r="DT82" s="17">
        <f t="shared" ref="DT82:ED82" si="1099">DT72-DT80</f>
        <v>0</v>
      </c>
      <c r="DU82" s="17">
        <f t="shared" si="1099"/>
        <v>0</v>
      </c>
      <c r="DV82" s="17">
        <f t="shared" si="1099"/>
        <v>0</v>
      </c>
      <c r="DW82" s="17">
        <f t="shared" si="1099"/>
        <v>0</v>
      </c>
      <c r="DX82" s="17">
        <f t="shared" si="1099"/>
        <v>0</v>
      </c>
      <c r="DY82" s="17">
        <f t="shared" si="1099"/>
        <v>0</v>
      </c>
      <c r="DZ82" s="17">
        <f t="shared" si="1099"/>
        <v>0</v>
      </c>
      <c r="EA82" s="17">
        <f t="shared" si="1099"/>
        <v>0</v>
      </c>
      <c r="EB82" s="17">
        <f t="shared" si="1099"/>
        <v>0</v>
      </c>
      <c r="EC82" s="17">
        <f t="shared" si="1099"/>
        <v>0</v>
      </c>
      <c r="ED82" s="17">
        <f t="shared" si="1099"/>
        <v>0</v>
      </c>
      <c r="EE82" s="391">
        <f t="shared" ref="EE82" si="1100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1101">SUM(G76:G82)</f>
        <v>0</v>
      </c>
      <c r="H84" s="17">
        <f t="shared" si="1101"/>
        <v>0</v>
      </c>
      <c r="I84" s="17">
        <f t="shared" si="1101"/>
        <v>0</v>
      </c>
      <c r="J84" s="17">
        <f t="shared" si="1101"/>
        <v>0</v>
      </c>
      <c r="K84" s="17">
        <f t="shared" si="1101"/>
        <v>0</v>
      </c>
      <c r="L84" s="17">
        <f t="shared" si="1101"/>
        <v>0</v>
      </c>
      <c r="M84" s="17">
        <f t="shared" si="1101"/>
        <v>0</v>
      </c>
      <c r="N84" s="17">
        <f t="shared" si="1101"/>
        <v>0</v>
      </c>
      <c r="O84" s="17">
        <f t="shared" si="1101"/>
        <v>0</v>
      </c>
      <c r="P84" s="17">
        <f t="shared" si="1101"/>
        <v>0</v>
      </c>
      <c r="Q84" s="17">
        <f t="shared" si="1101"/>
        <v>0</v>
      </c>
      <c r="R84" s="319">
        <f t="shared" ref="R84" si="1102">SUM(F84:Q84)</f>
        <v>0</v>
      </c>
      <c r="S84" s="17">
        <f>SUM(S76:S82)</f>
        <v>0</v>
      </c>
      <c r="T84" s="17">
        <f t="shared" ref="T84:AD84" si="1103">SUM(T76:T82)</f>
        <v>0</v>
      </c>
      <c r="U84" s="17">
        <f t="shared" si="1103"/>
        <v>0</v>
      </c>
      <c r="V84" s="17">
        <f t="shared" si="1103"/>
        <v>0</v>
      </c>
      <c r="W84" s="17">
        <f t="shared" si="1103"/>
        <v>0</v>
      </c>
      <c r="X84" s="17">
        <f t="shared" si="1103"/>
        <v>0</v>
      </c>
      <c r="Y84" s="17">
        <f t="shared" si="1103"/>
        <v>0</v>
      </c>
      <c r="Z84" s="17">
        <f t="shared" si="1103"/>
        <v>0</v>
      </c>
      <c r="AA84" s="17">
        <f t="shared" si="1103"/>
        <v>0</v>
      </c>
      <c r="AB84" s="17">
        <f t="shared" si="1103"/>
        <v>0</v>
      </c>
      <c r="AC84" s="17">
        <f t="shared" si="1103"/>
        <v>0</v>
      </c>
      <c r="AD84" s="17">
        <f t="shared" si="1103"/>
        <v>0</v>
      </c>
      <c r="AE84" s="319">
        <f t="shared" ref="AE84" si="1104">SUM(S84:AD84)</f>
        <v>0</v>
      </c>
      <c r="AF84" s="17">
        <f>SUM(AF76:AF82)</f>
        <v>0</v>
      </c>
      <c r="AG84" s="17">
        <f t="shared" ref="AG84:AQ84" si="1105">SUM(AG76:AG82)</f>
        <v>0</v>
      </c>
      <c r="AH84" s="17">
        <f t="shared" si="1105"/>
        <v>0</v>
      </c>
      <c r="AI84" s="17">
        <f t="shared" si="1105"/>
        <v>0</v>
      </c>
      <c r="AJ84" s="17">
        <f t="shared" si="1105"/>
        <v>0</v>
      </c>
      <c r="AK84" s="17">
        <f t="shared" si="1105"/>
        <v>0</v>
      </c>
      <c r="AL84" s="17">
        <f t="shared" si="1105"/>
        <v>0</v>
      </c>
      <c r="AM84" s="17">
        <f t="shared" si="1105"/>
        <v>0</v>
      </c>
      <c r="AN84" s="17">
        <f t="shared" si="1105"/>
        <v>0</v>
      </c>
      <c r="AO84" s="17">
        <f t="shared" si="1105"/>
        <v>0</v>
      </c>
      <c r="AP84" s="17">
        <f t="shared" si="1105"/>
        <v>0</v>
      </c>
      <c r="AQ84" s="17">
        <f t="shared" si="1105"/>
        <v>0</v>
      </c>
      <c r="AR84" s="319">
        <f t="shared" ref="AR84" si="1106">SUM(AF84:AQ84)</f>
        <v>0</v>
      </c>
      <c r="AS84" s="17">
        <f>SUM(AS76:AS82)</f>
        <v>0</v>
      </c>
      <c r="AT84" s="17">
        <f t="shared" ref="AT84:BD84" si="1107">SUM(AT76:AT82)</f>
        <v>0</v>
      </c>
      <c r="AU84" s="17">
        <f t="shared" si="1107"/>
        <v>0</v>
      </c>
      <c r="AV84" s="17">
        <f t="shared" si="1107"/>
        <v>0</v>
      </c>
      <c r="AW84" s="17">
        <f t="shared" si="1107"/>
        <v>0</v>
      </c>
      <c r="AX84" s="17">
        <f t="shared" si="1107"/>
        <v>0</v>
      </c>
      <c r="AY84" s="17">
        <f t="shared" si="1107"/>
        <v>0</v>
      </c>
      <c r="AZ84" s="17">
        <f t="shared" si="1107"/>
        <v>0</v>
      </c>
      <c r="BA84" s="17">
        <f t="shared" si="1107"/>
        <v>0</v>
      </c>
      <c r="BB84" s="17">
        <f t="shared" si="1107"/>
        <v>0</v>
      </c>
      <c r="BC84" s="17">
        <f t="shared" si="1107"/>
        <v>0</v>
      </c>
      <c r="BD84" s="17">
        <f t="shared" si="1107"/>
        <v>0</v>
      </c>
      <c r="BE84" s="319">
        <f t="shared" ref="BE84" si="1108">SUM(AS84:BD84)</f>
        <v>0</v>
      </c>
      <c r="BF84" s="17">
        <f>SUM(BF76:BF82)</f>
        <v>0</v>
      </c>
      <c r="BG84" s="17">
        <f t="shared" ref="BG84:BQ84" si="1109">SUM(BG76:BG82)</f>
        <v>0</v>
      </c>
      <c r="BH84" s="17">
        <f t="shared" si="1109"/>
        <v>0</v>
      </c>
      <c r="BI84" s="17">
        <f t="shared" si="1109"/>
        <v>0</v>
      </c>
      <c r="BJ84" s="17">
        <f t="shared" si="1109"/>
        <v>0</v>
      </c>
      <c r="BK84" s="17">
        <f t="shared" si="1109"/>
        <v>0</v>
      </c>
      <c r="BL84" s="17">
        <f t="shared" si="1109"/>
        <v>0</v>
      </c>
      <c r="BM84" s="17">
        <f t="shared" si="1109"/>
        <v>0</v>
      </c>
      <c r="BN84" s="17">
        <f t="shared" si="1109"/>
        <v>0</v>
      </c>
      <c r="BO84" s="17">
        <f t="shared" si="1109"/>
        <v>0</v>
      </c>
      <c r="BP84" s="17">
        <f t="shared" si="1109"/>
        <v>0</v>
      </c>
      <c r="BQ84" s="17">
        <f t="shared" si="1109"/>
        <v>0</v>
      </c>
      <c r="BR84" s="319">
        <f t="shared" ref="BR84" si="1110">SUM(BF84:BQ84)</f>
        <v>0</v>
      </c>
      <c r="BS84" s="17">
        <f>SUM(BS76:BS82)</f>
        <v>0</v>
      </c>
      <c r="BT84" s="17">
        <f t="shared" ref="BT84:CD84" si="1111">SUM(BT76:BT82)</f>
        <v>0</v>
      </c>
      <c r="BU84" s="17">
        <f t="shared" si="1111"/>
        <v>0</v>
      </c>
      <c r="BV84" s="17">
        <f t="shared" si="1111"/>
        <v>0</v>
      </c>
      <c r="BW84" s="17">
        <f t="shared" si="1111"/>
        <v>0</v>
      </c>
      <c r="BX84" s="17">
        <f t="shared" si="1111"/>
        <v>0</v>
      </c>
      <c r="BY84" s="17">
        <f t="shared" si="1111"/>
        <v>0</v>
      </c>
      <c r="BZ84" s="17">
        <f t="shared" si="1111"/>
        <v>0</v>
      </c>
      <c r="CA84" s="17">
        <f t="shared" si="1111"/>
        <v>0</v>
      </c>
      <c r="CB84" s="17">
        <f t="shared" si="1111"/>
        <v>0</v>
      </c>
      <c r="CC84" s="17">
        <f t="shared" si="1111"/>
        <v>0</v>
      </c>
      <c r="CD84" s="17">
        <f t="shared" si="1111"/>
        <v>0</v>
      </c>
      <c r="CE84" s="319">
        <f t="shared" ref="CE84" si="1112">SUM(BS84:CD84)</f>
        <v>0</v>
      </c>
      <c r="CF84" s="17">
        <f>SUM(CF76:CF82)</f>
        <v>0</v>
      </c>
      <c r="CG84" s="17">
        <f t="shared" ref="CG84:CQ84" si="1113">SUM(CG76:CG82)</f>
        <v>0</v>
      </c>
      <c r="CH84" s="17">
        <f t="shared" si="1113"/>
        <v>0</v>
      </c>
      <c r="CI84" s="17">
        <f t="shared" si="1113"/>
        <v>0</v>
      </c>
      <c r="CJ84" s="17">
        <f t="shared" si="1113"/>
        <v>0</v>
      </c>
      <c r="CK84" s="17">
        <f t="shared" si="1113"/>
        <v>0</v>
      </c>
      <c r="CL84" s="17">
        <f t="shared" si="1113"/>
        <v>0</v>
      </c>
      <c r="CM84" s="17">
        <f t="shared" si="1113"/>
        <v>0</v>
      </c>
      <c r="CN84" s="17">
        <f t="shared" si="1113"/>
        <v>0</v>
      </c>
      <c r="CO84" s="17">
        <f t="shared" si="1113"/>
        <v>0</v>
      </c>
      <c r="CP84" s="17">
        <f t="shared" si="1113"/>
        <v>0</v>
      </c>
      <c r="CQ84" s="17">
        <f t="shared" si="1113"/>
        <v>0</v>
      </c>
      <c r="CR84" s="319">
        <f t="shared" ref="CR84" si="1114">SUM(CF84:CQ84)</f>
        <v>0</v>
      </c>
      <c r="CS84" s="17">
        <f>SUM(CS76:CS82)</f>
        <v>0</v>
      </c>
      <c r="CT84" s="17">
        <f t="shared" ref="CT84:DD84" si="1115">SUM(CT76:CT82)</f>
        <v>0</v>
      </c>
      <c r="CU84" s="17">
        <f t="shared" si="1115"/>
        <v>0</v>
      </c>
      <c r="CV84" s="17">
        <f t="shared" si="1115"/>
        <v>0</v>
      </c>
      <c r="CW84" s="17">
        <f t="shared" si="1115"/>
        <v>0</v>
      </c>
      <c r="CX84" s="17">
        <f t="shared" si="1115"/>
        <v>0</v>
      </c>
      <c r="CY84" s="17">
        <f t="shared" si="1115"/>
        <v>0</v>
      </c>
      <c r="CZ84" s="17">
        <f t="shared" si="1115"/>
        <v>0</v>
      </c>
      <c r="DA84" s="17">
        <f t="shared" si="1115"/>
        <v>0</v>
      </c>
      <c r="DB84" s="17">
        <f t="shared" si="1115"/>
        <v>0</v>
      </c>
      <c r="DC84" s="17">
        <f t="shared" si="1115"/>
        <v>0</v>
      </c>
      <c r="DD84" s="17">
        <f t="shared" si="1115"/>
        <v>0</v>
      </c>
      <c r="DE84" s="319">
        <f t="shared" ref="DE84" si="1116">SUM(CS84:DD84)</f>
        <v>0</v>
      </c>
      <c r="DF84" s="17">
        <f>SUM(DF76:DF82)</f>
        <v>0</v>
      </c>
      <c r="DG84" s="17">
        <f t="shared" ref="DG84:DQ84" si="1117">SUM(DG76:DG82)</f>
        <v>0</v>
      </c>
      <c r="DH84" s="17">
        <f t="shared" si="1117"/>
        <v>0</v>
      </c>
      <c r="DI84" s="17">
        <f t="shared" si="1117"/>
        <v>0</v>
      </c>
      <c r="DJ84" s="17">
        <f t="shared" si="1117"/>
        <v>0</v>
      </c>
      <c r="DK84" s="17">
        <f t="shared" si="1117"/>
        <v>0</v>
      </c>
      <c r="DL84" s="17">
        <f t="shared" si="1117"/>
        <v>0</v>
      </c>
      <c r="DM84" s="17">
        <f t="shared" si="1117"/>
        <v>0</v>
      </c>
      <c r="DN84" s="17">
        <f t="shared" si="1117"/>
        <v>0</v>
      </c>
      <c r="DO84" s="17">
        <f t="shared" si="1117"/>
        <v>0</v>
      </c>
      <c r="DP84" s="17">
        <f t="shared" si="1117"/>
        <v>0</v>
      </c>
      <c r="DQ84" s="17">
        <f t="shared" si="1117"/>
        <v>0</v>
      </c>
      <c r="DR84" s="319">
        <f t="shared" ref="DR84" si="1118">SUM(DF84:DQ84)</f>
        <v>0</v>
      </c>
      <c r="DS84" s="17">
        <f>SUM(DS76:DS82)</f>
        <v>0</v>
      </c>
      <c r="DT84" s="17">
        <f t="shared" ref="DT84:ED84" si="1119">SUM(DT76:DT82)</f>
        <v>0</v>
      </c>
      <c r="DU84" s="17">
        <f t="shared" si="1119"/>
        <v>0</v>
      </c>
      <c r="DV84" s="17">
        <f t="shared" si="1119"/>
        <v>0</v>
      </c>
      <c r="DW84" s="17">
        <f t="shared" si="1119"/>
        <v>0</v>
      </c>
      <c r="DX84" s="17">
        <f t="shared" si="1119"/>
        <v>0</v>
      </c>
      <c r="DY84" s="17">
        <f t="shared" si="1119"/>
        <v>0</v>
      </c>
      <c r="DZ84" s="17">
        <f t="shared" si="1119"/>
        <v>0</v>
      </c>
      <c r="EA84" s="17">
        <f t="shared" si="1119"/>
        <v>0</v>
      </c>
      <c r="EB84" s="17">
        <f t="shared" si="1119"/>
        <v>0</v>
      </c>
      <c r="EC84" s="17">
        <f t="shared" si="1119"/>
        <v>0</v>
      </c>
      <c r="ED84" s="17">
        <f t="shared" si="1119"/>
        <v>0</v>
      </c>
      <c r="EE84" s="391">
        <f t="shared" ref="EE84" si="1120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1121">SUM(G71:G72)-G84</f>
        <v>0</v>
      </c>
      <c r="H86" s="17">
        <f t="shared" si="1121"/>
        <v>0</v>
      </c>
      <c r="I86" s="17">
        <f t="shared" si="1121"/>
        <v>0</v>
      </c>
      <c r="J86" s="17">
        <f t="shared" si="1121"/>
        <v>0</v>
      </c>
      <c r="K86" s="17">
        <f t="shared" si="1121"/>
        <v>0</v>
      </c>
      <c r="L86" s="17">
        <f t="shared" si="1121"/>
        <v>0</v>
      </c>
      <c r="M86" s="17">
        <f t="shared" si="1121"/>
        <v>0</v>
      </c>
      <c r="N86" s="17">
        <f t="shared" si="1121"/>
        <v>0</v>
      </c>
      <c r="O86" s="17">
        <f t="shared" si="1121"/>
        <v>0</v>
      </c>
      <c r="P86" s="17">
        <f t="shared" si="1121"/>
        <v>0</v>
      </c>
      <c r="Q86" s="17">
        <f t="shared" si="1121"/>
        <v>0</v>
      </c>
      <c r="R86" s="319">
        <f t="shared" ref="R86" si="1122">SUM(F86:Q86)</f>
        <v>0</v>
      </c>
      <c r="S86" s="17">
        <f>SUM(S71:S72)-S84</f>
        <v>0</v>
      </c>
      <c r="T86" s="17">
        <f t="shared" ref="T86:AD86" si="1123">SUM(T71:T72)-T84</f>
        <v>0</v>
      </c>
      <c r="U86" s="17">
        <f t="shared" si="1123"/>
        <v>0</v>
      </c>
      <c r="V86" s="17">
        <f t="shared" si="1123"/>
        <v>0</v>
      </c>
      <c r="W86" s="17">
        <f t="shared" si="1123"/>
        <v>0</v>
      </c>
      <c r="X86" s="17">
        <f t="shared" si="1123"/>
        <v>0</v>
      </c>
      <c r="Y86" s="17">
        <f t="shared" si="1123"/>
        <v>0</v>
      </c>
      <c r="Z86" s="17">
        <f t="shared" si="1123"/>
        <v>0</v>
      </c>
      <c r="AA86" s="17">
        <f t="shared" si="1123"/>
        <v>0</v>
      </c>
      <c r="AB86" s="17">
        <f t="shared" si="1123"/>
        <v>0</v>
      </c>
      <c r="AC86" s="17">
        <f t="shared" si="1123"/>
        <v>0</v>
      </c>
      <c r="AD86" s="17">
        <f t="shared" si="1123"/>
        <v>0</v>
      </c>
      <c r="AE86" s="319">
        <f t="shared" ref="AE86" si="1124">SUM(S86:AD86)</f>
        <v>0</v>
      </c>
      <c r="AF86" s="17">
        <f>SUM(AF71:AF72)-AF84</f>
        <v>0</v>
      </c>
      <c r="AG86" s="17">
        <f t="shared" ref="AG86:AQ86" si="1125">SUM(AG71:AG72)-AG84</f>
        <v>0</v>
      </c>
      <c r="AH86" s="17">
        <f t="shared" si="1125"/>
        <v>0</v>
      </c>
      <c r="AI86" s="17">
        <f t="shared" si="1125"/>
        <v>0</v>
      </c>
      <c r="AJ86" s="17">
        <f t="shared" si="1125"/>
        <v>0</v>
      </c>
      <c r="AK86" s="17">
        <f t="shared" si="1125"/>
        <v>0</v>
      </c>
      <c r="AL86" s="17">
        <f t="shared" si="1125"/>
        <v>0</v>
      </c>
      <c r="AM86" s="17">
        <f t="shared" si="1125"/>
        <v>0</v>
      </c>
      <c r="AN86" s="17">
        <f t="shared" si="1125"/>
        <v>0</v>
      </c>
      <c r="AO86" s="17">
        <f t="shared" si="1125"/>
        <v>0</v>
      </c>
      <c r="AP86" s="17">
        <f t="shared" si="1125"/>
        <v>0</v>
      </c>
      <c r="AQ86" s="17">
        <f t="shared" si="1125"/>
        <v>0</v>
      </c>
      <c r="AR86" s="319">
        <f t="shared" ref="AR86" si="1126">SUM(AF86:AQ86)</f>
        <v>0</v>
      </c>
      <c r="AS86" s="17">
        <f>SUM(AS71:AS72)-AS84</f>
        <v>0</v>
      </c>
      <c r="AT86" s="17">
        <f t="shared" ref="AT86:BD86" si="1127">SUM(AT71:AT72)-AT84</f>
        <v>0</v>
      </c>
      <c r="AU86" s="17">
        <f t="shared" si="1127"/>
        <v>0</v>
      </c>
      <c r="AV86" s="17">
        <f t="shared" si="1127"/>
        <v>0</v>
      </c>
      <c r="AW86" s="17">
        <f t="shared" si="1127"/>
        <v>0</v>
      </c>
      <c r="AX86" s="17">
        <f t="shared" si="1127"/>
        <v>0</v>
      </c>
      <c r="AY86" s="17">
        <f t="shared" si="1127"/>
        <v>0</v>
      </c>
      <c r="AZ86" s="17">
        <f t="shared" si="1127"/>
        <v>0</v>
      </c>
      <c r="BA86" s="17">
        <f t="shared" si="1127"/>
        <v>0</v>
      </c>
      <c r="BB86" s="17">
        <f t="shared" si="1127"/>
        <v>0</v>
      </c>
      <c r="BC86" s="17">
        <f t="shared" si="1127"/>
        <v>0</v>
      </c>
      <c r="BD86" s="17">
        <f t="shared" si="1127"/>
        <v>0</v>
      </c>
      <c r="BE86" s="319">
        <f t="shared" ref="BE86" si="1128">SUM(AS86:BD86)</f>
        <v>0</v>
      </c>
      <c r="BF86" s="17">
        <f>SUM(BF71:BF72)-BF84</f>
        <v>0</v>
      </c>
      <c r="BG86" s="17">
        <f t="shared" ref="BG86:BQ86" si="1129">SUM(BG71:BG72)-BG84</f>
        <v>0</v>
      </c>
      <c r="BH86" s="17">
        <f t="shared" si="1129"/>
        <v>0</v>
      </c>
      <c r="BI86" s="17">
        <f t="shared" si="1129"/>
        <v>0</v>
      </c>
      <c r="BJ86" s="17">
        <f t="shared" si="1129"/>
        <v>0</v>
      </c>
      <c r="BK86" s="17">
        <f t="shared" si="1129"/>
        <v>0</v>
      </c>
      <c r="BL86" s="17">
        <f t="shared" si="1129"/>
        <v>0</v>
      </c>
      <c r="BM86" s="17">
        <f t="shared" si="1129"/>
        <v>0</v>
      </c>
      <c r="BN86" s="17">
        <f t="shared" si="1129"/>
        <v>0</v>
      </c>
      <c r="BO86" s="17">
        <f t="shared" si="1129"/>
        <v>0</v>
      </c>
      <c r="BP86" s="17">
        <f t="shared" si="1129"/>
        <v>0</v>
      </c>
      <c r="BQ86" s="17">
        <f t="shared" si="1129"/>
        <v>0</v>
      </c>
      <c r="BR86" s="319">
        <f t="shared" ref="BR86" si="1130">SUM(BF86:BQ86)</f>
        <v>0</v>
      </c>
      <c r="BS86" s="17">
        <f>SUM(BS71:BS72)-BS84</f>
        <v>0</v>
      </c>
      <c r="BT86" s="17">
        <f t="shared" ref="BT86:CD86" si="1131">SUM(BT71:BT72)-BT84</f>
        <v>0</v>
      </c>
      <c r="BU86" s="17">
        <f t="shared" si="1131"/>
        <v>0</v>
      </c>
      <c r="BV86" s="17">
        <f t="shared" si="1131"/>
        <v>0</v>
      </c>
      <c r="BW86" s="17">
        <f t="shared" si="1131"/>
        <v>0</v>
      </c>
      <c r="BX86" s="17">
        <f t="shared" si="1131"/>
        <v>0</v>
      </c>
      <c r="BY86" s="17">
        <f t="shared" si="1131"/>
        <v>0</v>
      </c>
      <c r="BZ86" s="17">
        <f t="shared" si="1131"/>
        <v>0</v>
      </c>
      <c r="CA86" s="17">
        <f t="shared" si="1131"/>
        <v>0</v>
      </c>
      <c r="CB86" s="17">
        <f t="shared" si="1131"/>
        <v>0</v>
      </c>
      <c r="CC86" s="17">
        <f t="shared" si="1131"/>
        <v>0</v>
      </c>
      <c r="CD86" s="17">
        <f t="shared" si="1131"/>
        <v>0</v>
      </c>
      <c r="CE86" s="319">
        <f t="shared" ref="CE86" si="1132">SUM(BS86:CD86)</f>
        <v>0</v>
      </c>
      <c r="CF86" s="17">
        <f>SUM(CF71:CF72)-CF84</f>
        <v>0</v>
      </c>
      <c r="CG86" s="17">
        <f t="shared" ref="CG86:CQ86" si="1133">SUM(CG71:CG72)-CG84</f>
        <v>0</v>
      </c>
      <c r="CH86" s="17">
        <f t="shared" si="1133"/>
        <v>0</v>
      </c>
      <c r="CI86" s="17">
        <f t="shared" si="1133"/>
        <v>0</v>
      </c>
      <c r="CJ86" s="17">
        <f t="shared" si="1133"/>
        <v>0</v>
      </c>
      <c r="CK86" s="17">
        <f t="shared" si="1133"/>
        <v>0</v>
      </c>
      <c r="CL86" s="17">
        <f t="shared" si="1133"/>
        <v>0</v>
      </c>
      <c r="CM86" s="17">
        <f t="shared" si="1133"/>
        <v>0</v>
      </c>
      <c r="CN86" s="17">
        <f t="shared" si="1133"/>
        <v>0</v>
      </c>
      <c r="CO86" s="17">
        <f t="shared" si="1133"/>
        <v>0</v>
      </c>
      <c r="CP86" s="17">
        <f t="shared" si="1133"/>
        <v>0</v>
      </c>
      <c r="CQ86" s="17">
        <f t="shared" si="1133"/>
        <v>0</v>
      </c>
      <c r="CR86" s="319">
        <f t="shared" ref="CR86" si="1134">SUM(CF86:CQ86)</f>
        <v>0</v>
      </c>
      <c r="CS86" s="17">
        <f>SUM(CS71:CS72)-CS84</f>
        <v>0</v>
      </c>
      <c r="CT86" s="17">
        <f t="shared" ref="CT86:DD86" si="1135">SUM(CT71:CT72)-CT84</f>
        <v>0</v>
      </c>
      <c r="CU86" s="17">
        <f t="shared" si="1135"/>
        <v>0</v>
      </c>
      <c r="CV86" s="17">
        <f t="shared" si="1135"/>
        <v>0</v>
      </c>
      <c r="CW86" s="17">
        <f t="shared" si="1135"/>
        <v>0</v>
      </c>
      <c r="CX86" s="17">
        <f t="shared" si="1135"/>
        <v>0</v>
      </c>
      <c r="CY86" s="17">
        <f t="shared" si="1135"/>
        <v>0</v>
      </c>
      <c r="CZ86" s="17">
        <f t="shared" si="1135"/>
        <v>0</v>
      </c>
      <c r="DA86" s="17">
        <f t="shared" si="1135"/>
        <v>0</v>
      </c>
      <c r="DB86" s="17">
        <f t="shared" si="1135"/>
        <v>0</v>
      </c>
      <c r="DC86" s="17">
        <f t="shared" si="1135"/>
        <v>0</v>
      </c>
      <c r="DD86" s="17">
        <f t="shared" si="1135"/>
        <v>0</v>
      </c>
      <c r="DE86" s="319">
        <f t="shared" ref="DE86" si="1136">SUM(CS86:DD86)</f>
        <v>0</v>
      </c>
      <c r="DF86" s="17">
        <f>SUM(DF71:DF72)-DF84</f>
        <v>0</v>
      </c>
      <c r="DG86" s="17">
        <f t="shared" ref="DG86:DQ86" si="1137">SUM(DG71:DG72)-DG84</f>
        <v>0</v>
      </c>
      <c r="DH86" s="17">
        <f t="shared" si="1137"/>
        <v>0</v>
      </c>
      <c r="DI86" s="17">
        <f t="shared" si="1137"/>
        <v>0</v>
      </c>
      <c r="DJ86" s="17">
        <f t="shared" si="1137"/>
        <v>0</v>
      </c>
      <c r="DK86" s="17">
        <f t="shared" si="1137"/>
        <v>0</v>
      </c>
      <c r="DL86" s="17">
        <f t="shared" si="1137"/>
        <v>0</v>
      </c>
      <c r="DM86" s="17">
        <f t="shared" si="1137"/>
        <v>0</v>
      </c>
      <c r="DN86" s="17">
        <f t="shared" si="1137"/>
        <v>0</v>
      </c>
      <c r="DO86" s="17">
        <f t="shared" si="1137"/>
        <v>0</v>
      </c>
      <c r="DP86" s="17">
        <f t="shared" si="1137"/>
        <v>0</v>
      </c>
      <c r="DQ86" s="17">
        <f t="shared" si="1137"/>
        <v>0</v>
      </c>
      <c r="DR86" s="319">
        <f t="shared" ref="DR86" si="1138">SUM(DF86:DQ86)</f>
        <v>0</v>
      </c>
      <c r="DS86" s="17">
        <f>SUM(DS71:DS72)-DS84</f>
        <v>0</v>
      </c>
      <c r="DT86" s="17">
        <f t="shared" ref="DT86:ED86" si="1139">SUM(DT71:DT72)-DT84</f>
        <v>0</v>
      </c>
      <c r="DU86" s="17">
        <f t="shared" si="1139"/>
        <v>0</v>
      </c>
      <c r="DV86" s="17">
        <f t="shared" si="1139"/>
        <v>0</v>
      </c>
      <c r="DW86" s="17">
        <f t="shared" si="1139"/>
        <v>0</v>
      </c>
      <c r="DX86" s="17">
        <f t="shared" si="1139"/>
        <v>0</v>
      </c>
      <c r="DY86" s="17">
        <f t="shared" si="1139"/>
        <v>0</v>
      </c>
      <c r="DZ86" s="17">
        <f t="shared" si="1139"/>
        <v>0</v>
      </c>
      <c r="EA86" s="17">
        <f t="shared" si="1139"/>
        <v>0</v>
      </c>
      <c r="EB86" s="17">
        <f t="shared" si="1139"/>
        <v>0</v>
      </c>
      <c r="EC86" s="17">
        <f t="shared" si="1139"/>
        <v>0</v>
      </c>
      <c r="ED86" s="17">
        <f t="shared" si="1139"/>
        <v>0</v>
      </c>
      <c r="EE86" s="391">
        <f t="shared" ref="EE86" si="1140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8 EMPRUNT 1'!$G$14:$G$2000,MATCH('SPACELOG 8 BP'!F$2,'SPACELOG 8 EMPRUNT 1'!$Z$14:$Z$2000,0)),0)</f>
        <v>0</v>
      </c>
      <c r="G88" s="17">
        <f>IFERROR(INDEX('SPACELOG 8 EMPRUNT 1'!$G$14:$G$2000,MATCH('SPACELOG 8 BP'!G$2,'SPACELOG 8 EMPRUNT 1'!$Z$14:$Z$2000,0)),0)</f>
        <v>0</v>
      </c>
      <c r="H88" s="17">
        <f>IFERROR(INDEX('SPACELOG 8 EMPRUNT 1'!$G$14:$G$2000,MATCH('SPACELOG 8 BP'!H$2,'SPACELOG 8 EMPRUNT 1'!$Z$14:$Z$2000,0)),0)</f>
        <v>0</v>
      </c>
      <c r="I88" s="17">
        <f>IFERROR(INDEX('SPACELOG 8 EMPRUNT 1'!$G$14:$G$2000,MATCH('SPACELOG 8 BP'!I$2,'SPACELOG 8 EMPRUNT 1'!$Z$14:$Z$2000,0)),0)</f>
        <v>0</v>
      </c>
      <c r="J88" s="17">
        <f>IFERROR(INDEX('SPACELOG 8 EMPRUNT 1'!$G$14:$G$2000,MATCH('SPACELOG 8 BP'!J$2,'SPACELOG 8 EMPRUNT 1'!$Z$14:$Z$2000,0)),0)</f>
        <v>0</v>
      </c>
      <c r="K88" s="17">
        <f>IFERROR(INDEX('SPACELOG 8 EMPRUNT 1'!$G$14:$G$2000,MATCH('SPACELOG 8 BP'!K$2,'SPACELOG 8 EMPRUNT 1'!$Z$14:$Z$2000,0)),0)</f>
        <v>0</v>
      </c>
      <c r="L88" s="17">
        <f>IFERROR(INDEX('SPACELOG 8 EMPRUNT 1'!$G$14:$G$2000,MATCH('SPACELOG 8 BP'!L$2,'SPACELOG 8 EMPRUNT 1'!$Z$14:$Z$2000,0)),0)</f>
        <v>0</v>
      </c>
      <c r="M88" s="17">
        <f>IFERROR(INDEX('SPACELOG 8 EMPRUNT 1'!$G$14:$G$2000,MATCH('SPACELOG 8 BP'!M$2,'SPACELOG 8 EMPRUNT 1'!$Z$14:$Z$2000,0)),0)</f>
        <v>0</v>
      </c>
      <c r="N88" s="17">
        <f>IFERROR(INDEX('SPACELOG 8 EMPRUNT 1'!$G$14:$G$2000,MATCH('SPACELOG 8 BP'!N$2,'SPACELOG 8 EMPRUNT 1'!$Z$14:$Z$2000,0)),0)</f>
        <v>0</v>
      </c>
      <c r="O88" s="17">
        <f>IFERROR(INDEX('SPACELOG 8 EMPRUNT 1'!$G$14:$G$2000,MATCH('SPACELOG 8 BP'!O$2,'SPACELOG 8 EMPRUNT 1'!$Z$14:$Z$2000,0)),0)</f>
        <v>0</v>
      </c>
      <c r="P88" s="17">
        <f>IFERROR(INDEX('SPACELOG 8 EMPRUNT 1'!$G$14:$G$2000,MATCH('SPACELOG 8 BP'!P$2,'SPACELOG 8 EMPRUNT 1'!$Z$14:$Z$2000,0)),0)</f>
        <v>0</v>
      </c>
      <c r="Q88" s="17">
        <f>IFERROR(INDEX('SPACELOG 8 EMPRUNT 1'!$G$14:$G$2000,MATCH('SPACELOG 8 BP'!Q$2,'SPACELOG 8 EMPRUNT 1'!$Z$14:$Z$2000,0)),0)</f>
        <v>0</v>
      </c>
      <c r="R88" s="319">
        <f>SUM(F88:Q88)</f>
        <v>0</v>
      </c>
      <c r="S88" s="17">
        <f>IFERROR(INDEX('SPACELOG 8 EMPRUNT 1'!$G$14:$G$2000,MATCH('SPACELOG 8 BP'!S$2,'SPACELOG 8 EMPRUNT 1'!$Z$14:$Z$2000,0)),0)</f>
        <v>0</v>
      </c>
      <c r="T88" s="17">
        <f>IFERROR(INDEX('SPACELOG 8 EMPRUNT 1'!$G$14:$G$2000,MATCH('SPACELOG 8 BP'!T$2,'SPACELOG 8 EMPRUNT 1'!$Z$14:$Z$2000,0)),0)</f>
        <v>0</v>
      </c>
      <c r="U88" s="17">
        <f>IFERROR(INDEX('SPACELOG 8 EMPRUNT 1'!$G$14:$G$2000,MATCH('SPACELOG 8 BP'!U$2,'SPACELOG 8 EMPRUNT 1'!$Z$14:$Z$2000,0)),0)</f>
        <v>0</v>
      </c>
      <c r="V88" s="17">
        <f>IFERROR(INDEX('SPACELOG 8 EMPRUNT 1'!$G$14:$G$2000,MATCH('SPACELOG 8 BP'!V$2,'SPACELOG 8 EMPRUNT 1'!$Z$14:$Z$2000,0)),0)</f>
        <v>0</v>
      </c>
      <c r="W88" s="17">
        <f>IFERROR(INDEX('SPACELOG 8 EMPRUNT 1'!$G$14:$G$2000,MATCH('SPACELOG 8 BP'!W$2,'SPACELOG 8 EMPRUNT 1'!$Z$14:$Z$2000,0)),0)</f>
        <v>0</v>
      </c>
      <c r="X88" s="17">
        <f>IFERROR(INDEX('SPACELOG 8 EMPRUNT 1'!$G$14:$G$2000,MATCH('SPACELOG 8 BP'!X$2,'SPACELOG 8 EMPRUNT 1'!$Z$14:$Z$2000,0)),0)</f>
        <v>0</v>
      </c>
      <c r="Y88" s="17">
        <f>IFERROR(INDEX('SPACELOG 8 EMPRUNT 1'!$G$14:$G$2000,MATCH('SPACELOG 8 BP'!Y$2,'SPACELOG 8 EMPRUNT 1'!$Z$14:$Z$2000,0)),0)</f>
        <v>0</v>
      </c>
      <c r="Z88" s="17">
        <f>IFERROR(INDEX('SPACELOG 8 EMPRUNT 1'!$G$14:$G$2000,MATCH('SPACELOG 8 BP'!Z$2,'SPACELOG 8 EMPRUNT 1'!$Z$14:$Z$2000,0)),0)</f>
        <v>0</v>
      </c>
      <c r="AA88" s="17">
        <f>IFERROR(INDEX('SPACELOG 8 EMPRUNT 1'!$G$14:$G$2000,MATCH('SPACELOG 8 BP'!AA$2,'SPACELOG 8 EMPRUNT 1'!$Z$14:$Z$2000,0)),0)</f>
        <v>0</v>
      </c>
      <c r="AB88" s="17">
        <f>IFERROR(INDEX('SPACELOG 8 EMPRUNT 1'!$G$14:$G$2000,MATCH('SPACELOG 8 BP'!AB$2,'SPACELOG 8 EMPRUNT 1'!$Z$14:$Z$2000,0)),0)</f>
        <v>0</v>
      </c>
      <c r="AC88" s="17">
        <f>IFERROR(INDEX('SPACELOG 8 EMPRUNT 1'!$G$14:$G$2000,MATCH('SPACELOG 8 BP'!AC$2,'SPACELOG 8 EMPRUNT 1'!$Z$14:$Z$2000,0)),0)</f>
        <v>0</v>
      </c>
      <c r="AD88" s="17">
        <f>IFERROR(INDEX('SPACELOG 8 EMPRUNT 1'!$G$14:$G$2000,MATCH('SPACELOG 8 BP'!AD$2,'SPACELOG 8 EMPRUNT 1'!$Z$14:$Z$2000,0)),0)</f>
        <v>0</v>
      </c>
      <c r="AE88" s="319">
        <f t="shared" ref="AE88:AE90" si="1141">SUM(S88:AD88)</f>
        <v>0</v>
      </c>
      <c r="AF88" s="17">
        <f>IFERROR(INDEX('SPACELOG 8 EMPRUNT 1'!$G$14:$G$2000,MATCH('SPACELOG 8 BP'!AF$2,'SPACELOG 8 EMPRUNT 1'!$Z$14:$Z$2000,0)),0)</f>
        <v>0</v>
      </c>
      <c r="AG88" s="17">
        <f>IFERROR(INDEX('SPACELOG 8 EMPRUNT 1'!$G$14:$G$2000,MATCH('SPACELOG 8 BP'!AG$2,'SPACELOG 8 EMPRUNT 1'!$Z$14:$Z$2000,0)),0)</f>
        <v>0</v>
      </c>
      <c r="AH88" s="17">
        <f>IFERROR(INDEX('SPACELOG 8 EMPRUNT 1'!$G$14:$G$2000,MATCH('SPACELOG 8 BP'!AH$2,'SPACELOG 8 EMPRUNT 1'!$Z$14:$Z$2000,0)),0)</f>
        <v>0</v>
      </c>
      <c r="AI88" s="17">
        <f>IFERROR(INDEX('SPACELOG 8 EMPRUNT 1'!$G$14:$G$2000,MATCH('SPACELOG 8 BP'!AI$2,'SPACELOG 8 EMPRUNT 1'!$Z$14:$Z$2000,0)),0)</f>
        <v>0</v>
      </c>
      <c r="AJ88" s="17">
        <f>IFERROR(INDEX('SPACELOG 8 EMPRUNT 1'!$G$14:$G$2000,MATCH('SPACELOG 8 BP'!AJ$2,'SPACELOG 8 EMPRUNT 1'!$Z$14:$Z$2000,0)),0)</f>
        <v>0</v>
      </c>
      <c r="AK88" s="17">
        <f>IFERROR(INDEX('SPACELOG 8 EMPRUNT 1'!$G$14:$G$2000,MATCH('SPACELOG 8 BP'!AK$2,'SPACELOG 8 EMPRUNT 1'!$Z$14:$Z$2000,0)),0)</f>
        <v>0</v>
      </c>
      <c r="AL88" s="17">
        <f>IFERROR(INDEX('SPACELOG 8 EMPRUNT 1'!$G$14:$G$2000,MATCH('SPACELOG 8 BP'!AL$2,'SPACELOG 8 EMPRUNT 1'!$Z$14:$Z$2000,0)),0)</f>
        <v>0</v>
      </c>
      <c r="AM88" s="17">
        <f>IFERROR(INDEX('SPACELOG 8 EMPRUNT 1'!$G$14:$G$2000,MATCH('SPACELOG 8 BP'!AM$2,'SPACELOG 8 EMPRUNT 1'!$Z$14:$Z$2000,0)),0)</f>
        <v>0</v>
      </c>
      <c r="AN88" s="17">
        <f>IFERROR(INDEX('SPACELOG 8 EMPRUNT 1'!$G$14:$G$2000,MATCH('SPACELOG 8 BP'!AN$2,'SPACELOG 8 EMPRUNT 1'!$Z$14:$Z$2000,0)),0)</f>
        <v>0</v>
      </c>
      <c r="AO88" s="17">
        <f>IFERROR(INDEX('SPACELOG 8 EMPRUNT 1'!$G$14:$G$2000,MATCH('SPACELOG 8 BP'!AO$2,'SPACELOG 8 EMPRUNT 1'!$Z$14:$Z$2000,0)),0)</f>
        <v>0</v>
      </c>
      <c r="AP88" s="17">
        <f>IFERROR(INDEX('SPACELOG 8 EMPRUNT 1'!$G$14:$G$2000,MATCH('SPACELOG 8 BP'!AP$2,'SPACELOG 8 EMPRUNT 1'!$Z$14:$Z$2000,0)),0)</f>
        <v>0</v>
      </c>
      <c r="AQ88" s="17">
        <f>IFERROR(INDEX('SPACELOG 8 EMPRUNT 1'!$G$14:$G$2000,MATCH('SPACELOG 8 BP'!AQ$2,'SPACELOG 8 EMPRUNT 1'!$Z$14:$Z$2000,0)),0)</f>
        <v>0</v>
      </c>
      <c r="AR88" s="319">
        <f t="shared" ref="AR88:AR90" si="1142">SUM(AF88:AQ88)</f>
        <v>0</v>
      </c>
      <c r="AS88" s="17">
        <f>IFERROR(INDEX('SPACELOG 8 EMPRUNT 1'!$G$14:$G$2000,MATCH('SPACELOG 8 BP'!AS$2,'SPACELOG 8 EMPRUNT 1'!$Z$14:$Z$2000,0)),0)</f>
        <v>0</v>
      </c>
      <c r="AT88" s="17">
        <f>IFERROR(INDEX('SPACELOG 8 EMPRUNT 1'!$G$14:$G$2000,MATCH('SPACELOG 8 BP'!AT$2,'SPACELOG 8 EMPRUNT 1'!$Z$14:$Z$2000,0)),0)</f>
        <v>0</v>
      </c>
      <c r="AU88" s="17">
        <f>IFERROR(INDEX('SPACELOG 8 EMPRUNT 1'!$G$14:$G$2000,MATCH('SPACELOG 8 BP'!AU$2,'SPACELOG 8 EMPRUNT 1'!$Z$14:$Z$2000,0)),0)</f>
        <v>0</v>
      </c>
      <c r="AV88" s="17">
        <f>IFERROR(INDEX('SPACELOG 8 EMPRUNT 1'!$G$14:$G$2000,MATCH('SPACELOG 8 BP'!AV$2,'SPACELOG 8 EMPRUNT 1'!$Z$14:$Z$2000,0)),0)</f>
        <v>0</v>
      </c>
      <c r="AW88" s="17">
        <f>IFERROR(INDEX('SPACELOG 8 EMPRUNT 1'!$G$14:$G$2000,MATCH('SPACELOG 8 BP'!AW$2,'SPACELOG 8 EMPRUNT 1'!$Z$14:$Z$2000,0)),0)</f>
        <v>0</v>
      </c>
      <c r="AX88" s="17">
        <f>IFERROR(INDEX('SPACELOG 8 EMPRUNT 1'!$G$14:$G$2000,MATCH('SPACELOG 8 BP'!AX$2,'SPACELOG 8 EMPRUNT 1'!$Z$14:$Z$2000,0)),0)</f>
        <v>0</v>
      </c>
      <c r="AY88" s="17">
        <f>IFERROR(INDEX('SPACELOG 8 EMPRUNT 1'!$G$14:$G$2000,MATCH('SPACELOG 8 BP'!AY$2,'SPACELOG 8 EMPRUNT 1'!$Z$14:$Z$2000,0)),0)</f>
        <v>0</v>
      </c>
      <c r="AZ88" s="17">
        <f>IFERROR(INDEX('SPACELOG 8 EMPRUNT 1'!$G$14:$G$2000,MATCH('SPACELOG 8 BP'!AZ$2,'SPACELOG 8 EMPRUNT 1'!$Z$14:$Z$2000,0)),0)</f>
        <v>0</v>
      </c>
      <c r="BA88" s="17">
        <f>IFERROR(INDEX('SPACELOG 8 EMPRUNT 1'!$G$14:$G$2000,MATCH('SPACELOG 8 BP'!BA$2,'SPACELOG 8 EMPRUNT 1'!$Z$14:$Z$2000,0)),0)</f>
        <v>0</v>
      </c>
      <c r="BB88" s="17">
        <f>IFERROR(INDEX('SPACELOG 8 EMPRUNT 1'!$G$14:$G$2000,MATCH('SPACELOG 8 BP'!BB$2,'SPACELOG 8 EMPRUNT 1'!$Z$14:$Z$2000,0)),0)</f>
        <v>0</v>
      </c>
      <c r="BC88" s="17">
        <f>IFERROR(INDEX('SPACELOG 8 EMPRUNT 1'!$G$14:$G$2000,MATCH('SPACELOG 8 BP'!BC$2,'SPACELOG 8 EMPRUNT 1'!$Z$14:$Z$2000,0)),0)</f>
        <v>0</v>
      </c>
      <c r="BD88" s="17">
        <f>IFERROR(INDEX('SPACELOG 8 EMPRUNT 1'!$G$14:$G$2000,MATCH('SPACELOG 8 BP'!BD$2,'SPACELOG 8 EMPRUNT 1'!$Z$14:$Z$2000,0)),0)</f>
        <v>0</v>
      </c>
      <c r="BE88" s="319">
        <f t="shared" ref="BE88:BE90" si="1143">SUM(AS88:BD88)</f>
        <v>0</v>
      </c>
      <c r="BF88" s="17">
        <f>IFERROR(INDEX('SPACELOG 8 EMPRUNT 1'!$G$14:$G$2000,MATCH('SPACELOG 8 BP'!BF$2,'SPACELOG 8 EMPRUNT 1'!$Z$14:$Z$2000,0)),0)</f>
        <v>0</v>
      </c>
      <c r="BG88" s="17">
        <f>IFERROR(INDEX('SPACELOG 8 EMPRUNT 1'!$G$14:$G$2000,MATCH('SPACELOG 8 BP'!BG$2,'SPACELOG 8 EMPRUNT 1'!$Z$14:$Z$2000,0)),0)</f>
        <v>0</v>
      </c>
      <c r="BH88" s="17">
        <f>IFERROR(INDEX('SPACELOG 8 EMPRUNT 1'!$G$14:$G$2000,MATCH('SPACELOG 8 BP'!BH$2,'SPACELOG 8 EMPRUNT 1'!$Z$14:$Z$2000,0)),0)</f>
        <v>0</v>
      </c>
      <c r="BI88" s="17">
        <f>IFERROR(INDEX('SPACELOG 8 EMPRUNT 1'!$G$14:$G$2000,MATCH('SPACELOG 8 BP'!BI$2,'SPACELOG 8 EMPRUNT 1'!$Z$14:$Z$2000,0)),0)</f>
        <v>0</v>
      </c>
      <c r="BJ88" s="17">
        <f>IFERROR(INDEX('SPACELOG 8 EMPRUNT 1'!$G$14:$G$2000,MATCH('SPACELOG 8 BP'!BJ$2,'SPACELOG 8 EMPRUNT 1'!$Z$14:$Z$2000,0)),0)</f>
        <v>0</v>
      </c>
      <c r="BK88" s="17">
        <f>IFERROR(INDEX('SPACELOG 8 EMPRUNT 1'!$G$14:$G$2000,MATCH('SPACELOG 8 BP'!BK$2,'SPACELOG 8 EMPRUNT 1'!$Z$14:$Z$2000,0)),0)</f>
        <v>0</v>
      </c>
      <c r="BL88" s="17">
        <f>IFERROR(INDEX('SPACELOG 8 EMPRUNT 1'!$G$14:$G$2000,MATCH('SPACELOG 8 BP'!BL$2,'SPACELOG 8 EMPRUNT 1'!$Z$14:$Z$2000,0)),0)</f>
        <v>0</v>
      </c>
      <c r="BM88" s="17">
        <f>IFERROR(INDEX('SPACELOG 8 EMPRUNT 1'!$G$14:$G$2000,MATCH('SPACELOG 8 BP'!BM$2,'SPACELOG 8 EMPRUNT 1'!$Z$14:$Z$2000,0)),0)</f>
        <v>0</v>
      </c>
      <c r="BN88" s="17">
        <f>IFERROR(INDEX('SPACELOG 8 EMPRUNT 1'!$G$14:$G$2000,MATCH('SPACELOG 8 BP'!BN$2,'SPACELOG 8 EMPRUNT 1'!$Z$14:$Z$2000,0)),0)</f>
        <v>0</v>
      </c>
      <c r="BO88" s="17">
        <f>IFERROR(INDEX('SPACELOG 8 EMPRUNT 1'!$G$14:$G$2000,MATCH('SPACELOG 8 BP'!BO$2,'SPACELOG 8 EMPRUNT 1'!$Z$14:$Z$2000,0)),0)</f>
        <v>0</v>
      </c>
      <c r="BP88" s="17">
        <f>IFERROR(INDEX('SPACELOG 8 EMPRUNT 1'!$G$14:$G$2000,MATCH('SPACELOG 8 BP'!BP$2,'SPACELOG 8 EMPRUNT 1'!$Z$14:$Z$2000,0)),0)</f>
        <v>0</v>
      </c>
      <c r="BQ88" s="17">
        <f>IFERROR(INDEX('SPACELOG 8 EMPRUNT 1'!$G$14:$G$2000,MATCH('SPACELOG 8 BP'!BQ$2,'SPACELOG 8 EMPRUNT 1'!$Z$14:$Z$2000,0)),0)</f>
        <v>0</v>
      </c>
      <c r="BR88" s="319">
        <f t="shared" ref="BR88:BR90" si="1144">SUM(BF88:BQ88)</f>
        <v>0</v>
      </c>
      <c r="BS88" s="17">
        <f>IFERROR(INDEX('SPACELOG 8 EMPRUNT 1'!$G$14:$G$2000,MATCH('SPACELOG 8 BP'!BS$2,'SPACELOG 8 EMPRUNT 1'!$Z$14:$Z$2000,0)),0)</f>
        <v>0</v>
      </c>
      <c r="BT88" s="17">
        <f>IFERROR(INDEX('SPACELOG 8 EMPRUNT 1'!$G$14:$G$2000,MATCH('SPACELOG 8 BP'!BT$2,'SPACELOG 8 EMPRUNT 1'!$Z$14:$Z$2000,0)),0)</f>
        <v>0</v>
      </c>
      <c r="BU88" s="17">
        <f>IFERROR(INDEX('SPACELOG 8 EMPRUNT 1'!$G$14:$G$2000,MATCH('SPACELOG 8 BP'!BU$2,'SPACELOG 8 EMPRUNT 1'!$Z$14:$Z$2000,0)),0)</f>
        <v>0</v>
      </c>
      <c r="BV88" s="17">
        <f>IFERROR(INDEX('SPACELOG 8 EMPRUNT 1'!$G$14:$G$2000,MATCH('SPACELOG 8 BP'!BV$2,'SPACELOG 8 EMPRUNT 1'!$Z$14:$Z$2000,0)),0)</f>
        <v>0</v>
      </c>
      <c r="BW88" s="17">
        <f>IFERROR(INDEX('SPACELOG 8 EMPRUNT 1'!$G$14:$G$2000,MATCH('SPACELOG 8 BP'!BW$2,'SPACELOG 8 EMPRUNT 1'!$Z$14:$Z$2000,0)),0)</f>
        <v>0</v>
      </c>
      <c r="BX88" s="17">
        <f>IFERROR(INDEX('SPACELOG 8 EMPRUNT 1'!$G$14:$G$2000,MATCH('SPACELOG 8 BP'!BX$2,'SPACELOG 8 EMPRUNT 1'!$Z$14:$Z$2000,0)),0)</f>
        <v>0</v>
      </c>
      <c r="BY88" s="17">
        <f>IFERROR(INDEX('SPACELOG 8 EMPRUNT 1'!$G$14:$G$2000,MATCH('SPACELOG 8 BP'!BY$2,'SPACELOG 8 EMPRUNT 1'!$Z$14:$Z$2000,0)),0)</f>
        <v>0</v>
      </c>
      <c r="BZ88" s="17">
        <f>IFERROR(INDEX('SPACELOG 8 EMPRUNT 1'!$G$14:$G$2000,MATCH('SPACELOG 8 BP'!BZ$2,'SPACELOG 8 EMPRUNT 1'!$Z$14:$Z$2000,0)),0)</f>
        <v>0</v>
      </c>
      <c r="CA88" s="17">
        <f>IFERROR(INDEX('SPACELOG 8 EMPRUNT 1'!$G$14:$G$2000,MATCH('SPACELOG 8 BP'!CA$2,'SPACELOG 8 EMPRUNT 1'!$Z$14:$Z$2000,0)),0)</f>
        <v>0</v>
      </c>
      <c r="CB88" s="17">
        <f>IFERROR(INDEX('SPACELOG 8 EMPRUNT 1'!$G$14:$G$2000,MATCH('SPACELOG 8 BP'!CB$2,'SPACELOG 8 EMPRUNT 1'!$Z$14:$Z$2000,0)),0)</f>
        <v>0</v>
      </c>
      <c r="CC88" s="17">
        <f>IFERROR(INDEX('SPACELOG 8 EMPRUNT 1'!$G$14:$G$2000,MATCH('SPACELOG 8 BP'!CC$2,'SPACELOG 8 EMPRUNT 1'!$Z$14:$Z$2000,0)),0)</f>
        <v>0</v>
      </c>
      <c r="CD88" s="17">
        <f>IFERROR(INDEX('SPACELOG 8 EMPRUNT 1'!$G$14:$G$2000,MATCH('SPACELOG 8 BP'!CD$2,'SPACELOG 8 EMPRUNT 1'!$Z$14:$Z$2000,0)),0)</f>
        <v>0</v>
      </c>
      <c r="CE88" s="319">
        <f t="shared" ref="CE88:CE90" si="1145">SUM(BS88:CD88)</f>
        <v>0</v>
      </c>
      <c r="CF88" s="17">
        <f>IFERROR(INDEX('SPACELOG 8 EMPRUNT 1'!$G$14:$G$2000,MATCH('SPACELOG 8 BP'!CF$2,'SPACELOG 8 EMPRUNT 1'!$Z$14:$Z$2000,0)),0)</f>
        <v>0</v>
      </c>
      <c r="CG88" s="17">
        <f>IFERROR(INDEX('SPACELOG 8 EMPRUNT 1'!$G$14:$G$2000,MATCH('SPACELOG 8 BP'!CG$2,'SPACELOG 8 EMPRUNT 1'!$Z$14:$Z$2000,0)),0)</f>
        <v>0</v>
      </c>
      <c r="CH88" s="17">
        <f>IFERROR(INDEX('SPACELOG 8 EMPRUNT 1'!$G$14:$G$2000,MATCH('SPACELOG 8 BP'!CH$2,'SPACELOG 8 EMPRUNT 1'!$Z$14:$Z$2000,0)),0)</f>
        <v>0</v>
      </c>
      <c r="CI88" s="17">
        <f>IFERROR(INDEX('SPACELOG 8 EMPRUNT 1'!$G$14:$G$2000,MATCH('SPACELOG 8 BP'!CI$2,'SPACELOG 8 EMPRUNT 1'!$Z$14:$Z$2000,0)),0)</f>
        <v>0</v>
      </c>
      <c r="CJ88" s="17">
        <f>IFERROR(INDEX('SPACELOG 8 EMPRUNT 1'!$G$14:$G$2000,MATCH('SPACELOG 8 BP'!CJ$2,'SPACELOG 8 EMPRUNT 1'!$Z$14:$Z$2000,0)),0)</f>
        <v>0</v>
      </c>
      <c r="CK88" s="17">
        <f>IFERROR(INDEX('SPACELOG 8 EMPRUNT 1'!$G$14:$G$2000,MATCH('SPACELOG 8 BP'!CK$2,'SPACELOG 8 EMPRUNT 1'!$Z$14:$Z$2000,0)),0)</f>
        <v>0</v>
      </c>
      <c r="CL88" s="17">
        <f>IFERROR(INDEX('SPACELOG 8 EMPRUNT 1'!$G$14:$G$2000,MATCH('SPACELOG 8 BP'!CL$2,'SPACELOG 8 EMPRUNT 1'!$Z$14:$Z$2000,0)),0)</f>
        <v>0</v>
      </c>
      <c r="CM88" s="17">
        <f>IFERROR(INDEX('SPACELOG 8 EMPRUNT 1'!$G$14:$G$2000,MATCH('SPACELOG 8 BP'!CM$2,'SPACELOG 8 EMPRUNT 1'!$Z$14:$Z$2000,0)),0)</f>
        <v>0</v>
      </c>
      <c r="CN88" s="17">
        <f>IFERROR(INDEX('SPACELOG 8 EMPRUNT 1'!$G$14:$G$2000,MATCH('SPACELOG 8 BP'!CN$2,'SPACELOG 8 EMPRUNT 1'!$Z$14:$Z$2000,0)),0)</f>
        <v>0</v>
      </c>
      <c r="CO88" s="17">
        <f>IFERROR(INDEX('SPACELOG 8 EMPRUNT 1'!$G$14:$G$2000,MATCH('SPACELOG 8 BP'!CO$2,'SPACELOG 8 EMPRUNT 1'!$Z$14:$Z$2000,0)),0)</f>
        <v>0</v>
      </c>
      <c r="CP88" s="17">
        <f>IFERROR(INDEX('SPACELOG 8 EMPRUNT 1'!$G$14:$G$2000,MATCH('SPACELOG 8 BP'!CP$2,'SPACELOG 8 EMPRUNT 1'!$Z$14:$Z$2000,0)),0)</f>
        <v>0</v>
      </c>
      <c r="CQ88" s="17">
        <f>IFERROR(INDEX('SPACELOG 8 EMPRUNT 1'!$G$14:$G$2000,MATCH('SPACELOG 8 BP'!CQ$2,'SPACELOG 8 EMPRUNT 1'!$Z$14:$Z$2000,0)),0)</f>
        <v>0</v>
      </c>
      <c r="CR88" s="319">
        <f t="shared" ref="CR88:CR90" si="1146">SUM(CF88:CQ88)</f>
        <v>0</v>
      </c>
      <c r="CS88" s="17">
        <f>IFERROR(INDEX('SPACELOG 8 EMPRUNT 1'!$G$14:$G$2000,MATCH('SPACELOG 8 BP'!CS$2,'SPACELOG 8 EMPRUNT 1'!$Z$14:$Z$2000,0)),0)</f>
        <v>0</v>
      </c>
      <c r="CT88" s="17">
        <f>IFERROR(INDEX('SPACELOG 8 EMPRUNT 1'!$G$14:$G$2000,MATCH('SPACELOG 8 BP'!CT$2,'SPACELOG 8 EMPRUNT 1'!$Z$14:$Z$2000,0)),0)</f>
        <v>0</v>
      </c>
      <c r="CU88" s="17">
        <f>IFERROR(INDEX('SPACELOG 8 EMPRUNT 1'!$G$14:$G$2000,MATCH('SPACELOG 8 BP'!CU$2,'SPACELOG 8 EMPRUNT 1'!$Z$14:$Z$2000,0)),0)</f>
        <v>0</v>
      </c>
      <c r="CV88" s="17">
        <f>IFERROR(INDEX('SPACELOG 8 EMPRUNT 1'!$G$14:$G$2000,MATCH('SPACELOG 8 BP'!CV$2,'SPACELOG 8 EMPRUNT 1'!$Z$14:$Z$2000,0)),0)</f>
        <v>0</v>
      </c>
      <c r="CW88" s="17">
        <f>IFERROR(INDEX('SPACELOG 8 EMPRUNT 1'!$G$14:$G$2000,MATCH('SPACELOG 8 BP'!CW$2,'SPACELOG 8 EMPRUNT 1'!$Z$14:$Z$2000,0)),0)</f>
        <v>0</v>
      </c>
      <c r="CX88" s="17">
        <f>IFERROR(INDEX('SPACELOG 8 EMPRUNT 1'!$G$14:$G$2000,MATCH('SPACELOG 8 BP'!CX$2,'SPACELOG 8 EMPRUNT 1'!$Z$14:$Z$2000,0)),0)</f>
        <v>0</v>
      </c>
      <c r="CY88" s="17">
        <f>IFERROR(INDEX('SPACELOG 8 EMPRUNT 1'!$G$14:$G$2000,MATCH('SPACELOG 8 BP'!CY$2,'SPACELOG 8 EMPRUNT 1'!$Z$14:$Z$2000,0)),0)</f>
        <v>0</v>
      </c>
      <c r="CZ88" s="17">
        <f>IFERROR(INDEX('SPACELOG 8 EMPRUNT 1'!$G$14:$G$2000,MATCH('SPACELOG 8 BP'!CZ$2,'SPACELOG 8 EMPRUNT 1'!$Z$14:$Z$2000,0)),0)</f>
        <v>0</v>
      </c>
      <c r="DA88" s="17">
        <f>IFERROR(INDEX('SPACELOG 8 EMPRUNT 1'!$G$14:$G$2000,MATCH('SPACELOG 8 BP'!DA$2,'SPACELOG 8 EMPRUNT 1'!$Z$14:$Z$2000,0)),0)</f>
        <v>0</v>
      </c>
      <c r="DB88" s="17">
        <f>IFERROR(INDEX('SPACELOG 8 EMPRUNT 1'!$G$14:$G$2000,MATCH('SPACELOG 8 BP'!DB$2,'SPACELOG 8 EMPRUNT 1'!$Z$14:$Z$2000,0)),0)</f>
        <v>0</v>
      </c>
      <c r="DC88" s="17">
        <f>IFERROR(INDEX('SPACELOG 8 EMPRUNT 1'!$G$14:$G$2000,MATCH('SPACELOG 8 BP'!DC$2,'SPACELOG 8 EMPRUNT 1'!$Z$14:$Z$2000,0)),0)</f>
        <v>0</v>
      </c>
      <c r="DD88" s="17">
        <f>IFERROR(INDEX('SPACELOG 8 EMPRUNT 1'!$G$14:$G$2000,MATCH('SPACELOG 8 BP'!DD$2,'SPACELOG 8 EMPRUNT 1'!$Z$14:$Z$2000,0)),0)</f>
        <v>0</v>
      </c>
      <c r="DE88" s="319">
        <f t="shared" ref="DE88:DE90" si="1147">SUM(CS88:DD88)</f>
        <v>0</v>
      </c>
      <c r="DF88" s="17">
        <f>IFERROR(INDEX('SPACELOG 8 EMPRUNT 1'!$G$14:$G$2000,MATCH('SPACELOG 8 BP'!DF$2,'SPACELOG 8 EMPRUNT 1'!$Z$14:$Z$2000,0)),0)</f>
        <v>0</v>
      </c>
      <c r="DG88" s="17">
        <f>IFERROR(INDEX('SPACELOG 8 EMPRUNT 1'!$G$14:$G$2000,MATCH('SPACELOG 8 BP'!DG$2,'SPACELOG 8 EMPRUNT 1'!$Z$14:$Z$2000,0)),0)</f>
        <v>0</v>
      </c>
      <c r="DH88" s="17">
        <f>IFERROR(INDEX('SPACELOG 8 EMPRUNT 1'!$G$14:$G$2000,MATCH('SPACELOG 8 BP'!DH$2,'SPACELOG 8 EMPRUNT 1'!$Z$14:$Z$2000,0)),0)</f>
        <v>0</v>
      </c>
      <c r="DI88" s="17">
        <f>IFERROR(INDEX('SPACELOG 8 EMPRUNT 1'!$G$14:$G$2000,MATCH('SPACELOG 8 BP'!DI$2,'SPACELOG 8 EMPRUNT 1'!$Z$14:$Z$2000,0)),0)</f>
        <v>0</v>
      </c>
      <c r="DJ88" s="17">
        <f>IFERROR(INDEX('SPACELOG 8 EMPRUNT 1'!$G$14:$G$2000,MATCH('SPACELOG 8 BP'!DJ$2,'SPACELOG 8 EMPRUNT 1'!$Z$14:$Z$2000,0)),0)</f>
        <v>0</v>
      </c>
      <c r="DK88" s="17">
        <f>IFERROR(INDEX('SPACELOG 8 EMPRUNT 1'!$G$14:$G$2000,MATCH('SPACELOG 8 BP'!DK$2,'SPACELOG 8 EMPRUNT 1'!$Z$14:$Z$2000,0)),0)</f>
        <v>0</v>
      </c>
      <c r="DL88" s="17">
        <f>IFERROR(INDEX('SPACELOG 8 EMPRUNT 1'!$G$14:$G$2000,MATCH('SPACELOG 8 BP'!DL$2,'SPACELOG 8 EMPRUNT 1'!$Z$14:$Z$2000,0)),0)</f>
        <v>0</v>
      </c>
      <c r="DM88" s="17">
        <f>IFERROR(INDEX('SPACELOG 8 EMPRUNT 1'!$G$14:$G$2000,MATCH('SPACELOG 8 BP'!DM$2,'SPACELOG 8 EMPRUNT 1'!$Z$14:$Z$2000,0)),0)</f>
        <v>0</v>
      </c>
      <c r="DN88" s="17">
        <f>IFERROR(INDEX('SPACELOG 8 EMPRUNT 1'!$G$14:$G$2000,MATCH('SPACELOG 8 BP'!DN$2,'SPACELOG 8 EMPRUNT 1'!$Z$14:$Z$2000,0)),0)</f>
        <v>0</v>
      </c>
      <c r="DO88" s="17">
        <f>IFERROR(INDEX('SPACELOG 8 EMPRUNT 1'!$G$14:$G$2000,MATCH('SPACELOG 8 BP'!DO$2,'SPACELOG 8 EMPRUNT 1'!$Z$14:$Z$2000,0)),0)</f>
        <v>0</v>
      </c>
      <c r="DP88" s="17">
        <f>IFERROR(INDEX('SPACELOG 8 EMPRUNT 1'!$G$14:$G$2000,MATCH('SPACELOG 8 BP'!DP$2,'SPACELOG 8 EMPRUNT 1'!$Z$14:$Z$2000,0)),0)</f>
        <v>0</v>
      </c>
      <c r="DQ88" s="17">
        <f>IFERROR(INDEX('SPACELOG 8 EMPRUNT 1'!$G$14:$G$2000,MATCH('SPACELOG 8 BP'!DQ$2,'SPACELOG 8 EMPRUNT 1'!$Z$14:$Z$2000,0)),0)</f>
        <v>0</v>
      </c>
      <c r="DR88" s="319">
        <f t="shared" ref="DR88:DR90" si="1148">SUM(DF88:DQ88)</f>
        <v>0</v>
      </c>
      <c r="DS88" s="17">
        <f>IFERROR(INDEX('SPACELOG 8 EMPRUNT 1'!$G$14:$G$2000,MATCH('SPACELOG 8 BP'!DS$2,'SPACELOG 8 EMPRUNT 1'!$Z$14:$Z$2000,0)),0)</f>
        <v>0</v>
      </c>
      <c r="DT88" s="17">
        <f>IFERROR(INDEX('SPACELOG 8 EMPRUNT 1'!$G$14:$G$2000,MATCH('SPACELOG 8 BP'!DT$2,'SPACELOG 8 EMPRUNT 1'!$Z$14:$Z$2000,0)),0)</f>
        <v>0</v>
      </c>
      <c r="DU88" s="17">
        <f>IFERROR(INDEX('SPACELOG 8 EMPRUNT 1'!$G$14:$G$2000,MATCH('SPACELOG 8 BP'!DU$2,'SPACELOG 8 EMPRUNT 1'!$Z$14:$Z$2000,0)),0)</f>
        <v>0</v>
      </c>
      <c r="DV88" s="17">
        <f>IFERROR(INDEX('SPACELOG 8 EMPRUNT 1'!$G$14:$G$2000,MATCH('SPACELOG 8 BP'!DV$2,'SPACELOG 8 EMPRUNT 1'!$Z$14:$Z$2000,0)),0)</f>
        <v>0</v>
      </c>
      <c r="DW88" s="17">
        <f>IFERROR(INDEX('SPACELOG 8 EMPRUNT 1'!$G$14:$G$2000,MATCH('SPACELOG 8 BP'!DW$2,'SPACELOG 8 EMPRUNT 1'!$Z$14:$Z$2000,0)),0)</f>
        <v>0</v>
      </c>
      <c r="DX88" s="17">
        <f>IFERROR(INDEX('SPACELOG 8 EMPRUNT 1'!$G$14:$G$2000,MATCH('SPACELOG 8 BP'!DX$2,'SPACELOG 8 EMPRUNT 1'!$Z$14:$Z$2000,0)),0)</f>
        <v>0</v>
      </c>
      <c r="DY88" s="17">
        <f>IFERROR(INDEX('SPACELOG 8 EMPRUNT 1'!$G$14:$G$2000,MATCH('SPACELOG 8 BP'!DY$2,'SPACELOG 8 EMPRUNT 1'!$Z$14:$Z$2000,0)),0)</f>
        <v>0</v>
      </c>
      <c r="DZ88" s="17">
        <f>IFERROR(INDEX('SPACELOG 8 EMPRUNT 1'!$G$14:$G$2000,MATCH('SPACELOG 8 BP'!DZ$2,'SPACELOG 8 EMPRUNT 1'!$Z$14:$Z$2000,0)),0)</f>
        <v>0</v>
      </c>
      <c r="EA88" s="17">
        <f>IFERROR(INDEX('SPACELOG 8 EMPRUNT 1'!$G$14:$G$2000,MATCH('SPACELOG 8 BP'!EA$2,'SPACELOG 8 EMPRUNT 1'!$Z$14:$Z$2000,0)),0)</f>
        <v>0</v>
      </c>
      <c r="EB88" s="17">
        <f>IFERROR(INDEX('SPACELOG 8 EMPRUNT 1'!$G$14:$G$2000,MATCH('SPACELOG 8 BP'!EB$2,'SPACELOG 8 EMPRUNT 1'!$Z$14:$Z$2000,0)),0)</f>
        <v>0</v>
      </c>
      <c r="EC88" s="17">
        <f>IFERROR(INDEX('SPACELOG 8 EMPRUNT 1'!$G$14:$G$2000,MATCH('SPACELOG 8 BP'!EC$2,'SPACELOG 8 EMPRUNT 1'!$Z$14:$Z$2000,0)),0)</f>
        <v>0</v>
      </c>
      <c r="ED88" s="17">
        <f>IFERROR(INDEX('SPACELOG 8 EMPRUNT 1'!$G$14:$G$2000,MATCH('SPACELOG 8 BP'!ED$2,'SPACELOG 8 EMPRUNT 1'!$Z$14:$Z$2000,0)),0)</f>
        <v>0</v>
      </c>
      <c r="EE88" s="319">
        <f t="shared" ref="EE88:EE90" si="1149">SUM(DS88:ED88)</f>
        <v>0</v>
      </c>
    </row>
    <row r="89" spans="3:147" x14ac:dyDescent="0.2">
      <c r="D89" s="1" t="s">
        <v>329</v>
      </c>
      <c r="F89" s="17">
        <f>IFERROR(INDEX('SPACELOG 8 EMPRUNT 2'!$G$14:$G$2000,MATCH('SPACELOG 8 BP'!F$2,'SPACELOG 8 EMPRUNT 2'!$Z$14:$Z$2000,0)),0)</f>
        <v>0</v>
      </c>
      <c r="G89" s="17">
        <f>IFERROR(INDEX('SPACELOG 8 EMPRUNT 2'!$G$14:$G$2000,MATCH('SPACELOG 8 BP'!G$2,'SPACELOG 8 EMPRUNT 2'!$Z$14:$Z$2000,0)),0)</f>
        <v>0</v>
      </c>
      <c r="H89" s="17">
        <f>IFERROR(INDEX('SPACELOG 8 EMPRUNT 2'!$G$14:$G$2000,MATCH('SPACELOG 8 BP'!H$2,'SPACELOG 8 EMPRUNT 2'!$Z$14:$Z$2000,0)),0)</f>
        <v>0</v>
      </c>
      <c r="I89" s="17">
        <f>IFERROR(INDEX('SPACELOG 8 EMPRUNT 2'!$G$14:$G$2000,MATCH('SPACELOG 8 BP'!I$2,'SPACELOG 8 EMPRUNT 2'!$Z$14:$Z$2000,0)),0)</f>
        <v>0</v>
      </c>
      <c r="J89" s="17">
        <f>IFERROR(INDEX('SPACELOG 8 EMPRUNT 2'!$G$14:$G$2000,MATCH('SPACELOG 8 BP'!J$2,'SPACELOG 8 EMPRUNT 2'!$Z$14:$Z$2000,0)),0)</f>
        <v>0</v>
      </c>
      <c r="K89" s="17">
        <f>IFERROR(INDEX('SPACELOG 8 EMPRUNT 2'!$G$14:$G$2000,MATCH('SPACELOG 8 BP'!K$2,'SPACELOG 8 EMPRUNT 2'!$Z$14:$Z$2000,0)),0)</f>
        <v>0</v>
      </c>
      <c r="L89" s="17">
        <f>IFERROR(INDEX('SPACELOG 8 EMPRUNT 2'!$G$14:$G$2000,MATCH('SPACELOG 8 BP'!L$2,'SPACELOG 8 EMPRUNT 2'!$Z$14:$Z$2000,0)),0)</f>
        <v>0</v>
      </c>
      <c r="M89" s="17">
        <f>IFERROR(INDEX('SPACELOG 8 EMPRUNT 2'!$G$14:$G$2000,MATCH('SPACELOG 8 BP'!M$2,'SPACELOG 8 EMPRUNT 2'!$Z$14:$Z$2000,0)),0)</f>
        <v>0</v>
      </c>
      <c r="N89" s="17">
        <f>IFERROR(INDEX('SPACELOG 8 EMPRUNT 2'!$G$14:$G$2000,MATCH('SPACELOG 8 BP'!N$2,'SPACELOG 8 EMPRUNT 2'!$Z$14:$Z$2000,0)),0)</f>
        <v>0</v>
      </c>
      <c r="O89" s="17">
        <f>IFERROR(INDEX('SPACELOG 8 EMPRUNT 2'!$G$14:$G$2000,MATCH('SPACELOG 8 BP'!O$2,'SPACELOG 8 EMPRUNT 2'!$Z$14:$Z$2000,0)),0)</f>
        <v>0</v>
      </c>
      <c r="P89" s="17">
        <f>IFERROR(INDEX('SPACELOG 8 EMPRUNT 2'!$G$14:$G$2000,MATCH('SPACELOG 8 BP'!P$2,'SPACELOG 8 EMPRUNT 2'!$Z$14:$Z$2000,0)),0)</f>
        <v>0</v>
      </c>
      <c r="Q89" s="17">
        <f>IFERROR(INDEX('SPACELOG 8 EMPRUNT 2'!$G$14:$G$2000,MATCH('SPACELOG 8 BP'!Q$2,'SPACELOG 8 EMPRUNT 2'!$Z$14:$Z$2000,0)),0)</f>
        <v>0</v>
      </c>
      <c r="R89" s="319">
        <f t="shared" ref="R89:R90" si="1150">SUM(F89:Q89)</f>
        <v>0</v>
      </c>
      <c r="S89" s="17">
        <f>IFERROR(INDEX('SPACELOG 8 EMPRUNT 2'!$G$14:$G$2000,MATCH('SPACELOG 8 BP'!S$2,'SPACELOG 8 EMPRUNT 2'!$Z$14:$Z$2000,0)),0)</f>
        <v>0</v>
      </c>
      <c r="T89" s="17">
        <f>IFERROR(INDEX('SPACELOG 8 EMPRUNT 2'!$G$14:$G$2000,MATCH('SPACELOG 8 BP'!T$2,'SPACELOG 8 EMPRUNT 2'!$Z$14:$Z$2000,0)),0)</f>
        <v>0</v>
      </c>
      <c r="U89" s="17">
        <f>IFERROR(INDEX('SPACELOG 8 EMPRUNT 2'!$G$14:$G$2000,MATCH('SPACELOG 8 BP'!U$2,'SPACELOG 8 EMPRUNT 2'!$Z$14:$Z$2000,0)),0)</f>
        <v>0</v>
      </c>
      <c r="V89" s="17">
        <f>IFERROR(INDEX('SPACELOG 8 EMPRUNT 2'!$G$14:$G$2000,MATCH('SPACELOG 8 BP'!V$2,'SPACELOG 8 EMPRUNT 2'!$Z$14:$Z$2000,0)),0)</f>
        <v>0</v>
      </c>
      <c r="W89" s="17">
        <f>IFERROR(INDEX('SPACELOG 8 EMPRUNT 2'!$G$14:$G$2000,MATCH('SPACELOG 8 BP'!W$2,'SPACELOG 8 EMPRUNT 2'!$Z$14:$Z$2000,0)),0)</f>
        <v>0</v>
      </c>
      <c r="X89" s="17">
        <f>IFERROR(INDEX('SPACELOG 8 EMPRUNT 2'!$G$14:$G$2000,MATCH('SPACELOG 8 BP'!X$2,'SPACELOG 8 EMPRUNT 2'!$Z$14:$Z$2000,0)),0)</f>
        <v>0</v>
      </c>
      <c r="Y89" s="17">
        <f>IFERROR(INDEX('SPACELOG 8 EMPRUNT 2'!$G$14:$G$2000,MATCH('SPACELOG 8 BP'!Y$2,'SPACELOG 8 EMPRUNT 2'!$Z$14:$Z$2000,0)),0)</f>
        <v>0</v>
      </c>
      <c r="Z89" s="17">
        <f>IFERROR(INDEX('SPACELOG 8 EMPRUNT 2'!$G$14:$G$2000,MATCH('SPACELOG 8 BP'!Z$2,'SPACELOG 8 EMPRUNT 2'!$Z$14:$Z$2000,0)),0)</f>
        <v>0</v>
      </c>
      <c r="AA89" s="17">
        <f>IFERROR(INDEX('SPACELOG 8 EMPRUNT 2'!$G$14:$G$2000,MATCH('SPACELOG 8 BP'!AA$2,'SPACELOG 8 EMPRUNT 2'!$Z$14:$Z$2000,0)),0)</f>
        <v>0</v>
      </c>
      <c r="AB89" s="17">
        <f>IFERROR(INDEX('SPACELOG 8 EMPRUNT 2'!$G$14:$G$2000,MATCH('SPACELOG 8 BP'!AB$2,'SPACELOG 8 EMPRUNT 2'!$Z$14:$Z$2000,0)),0)</f>
        <v>0</v>
      </c>
      <c r="AC89" s="17">
        <f>IFERROR(INDEX('SPACELOG 8 EMPRUNT 2'!$G$14:$G$2000,MATCH('SPACELOG 8 BP'!AC$2,'SPACELOG 8 EMPRUNT 2'!$Z$14:$Z$2000,0)),0)</f>
        <v>0</v>
      </c>
      <c r="AD89" s="17">
        <f>IFERROR(INDEX('SPACELOG 8 EMPRUNT 2'!$G$14:$G$2000,MATCH('SPACELOG 8 BP'!AD$2,'SPACELOG 8 EMPRUNT 2'!$Z$14:$Z$2000,0)),0)</f>
        <v>0</v>
      </c>
      <c r="AE89" s="319">
        <f t="shared" si="1141"/>
        <v>0</v>
      </c>
      <c r="AF89" s="17">
        <f>IFERROR(INDEX('SPACELOG 8 EMPRUNT 2'!$G$14:$G$2000,MATCH('SPACELOG 8 BP'!AF$2,'SPACELOG 8 EMPRUNT 2'!$Z$14:$Z$2000,0)),0)</f>
        <v>0</v>
      </c>
      <c r="AG89" s="17">
        <f>IFERROR(INDEX('SPACELOG 8 EMPRUNT 2'!$G$14:$G$2000,MATCH('SPACELOG 8 BP'!AG$2,'SPACELOG 8 EMPRUNT 2'!$Z$14:$Z$2000,0)),0)</f>
        <v>0</v>
      </c>
      <c r="AH89" s="17">
        <f>IFERROR(INDEX('SPACELOG 8 EMPRUNT 2'!$G$14:$G$2000,MATCH('SPACELOG 8 BP'!AH$2,'SPACELOG 8 EMPRUNT 2'!$Z$14:$Z$2000,0)),0)</f>
        <v>0</v>
      </c>
      <c r="AI89" s="17">
        <f>IFERROR(INDEX('SPACELOG 8 EMPRUNT 2'!$G$14:$G$2000,MATCH('SPACELOG 8 BP'!AI$2,'SPACELOG 8 EMPRUNT 2'!$Z$14:$Z$2000,0)),0)</f>
        <v>0</v>
      </c>
      <c r="AJ89" s="17">
        <f>IFERROR(INDEX('SPACELOG 8 EMPRUNT 2'!$G$14:$G$2000,MATCH('SPACELOG 8 BP'!AJ$2,'SPACELOG 8 EMPRUNT 2'!$Z$14:$Z$2000,0)),0)</f>
        <v>0</v>
      </c>
      <c r="AK89" s="17">
        <f>IFERROR(INDEX('SPACELOG 8 EMPRUNT 2'!$G$14:$G$2000,MATCH('SPACELOG 8 BP'!AK$2,'SPACELOG 8 EMPRUNT 2'!$Z$14:$Z$2000,0)),0)</f>
        <v>0</v>
      </c>
      <c r="AL89" s="17">
        <f>IFERROR(INDEX('SPACELOG 8 EMPRUNT 2'!$G$14:$G$2000,MATCH('SPACELOG 8 BP'!AL$2,'SPACELOG 8 EMPRUNT 2'!$Z$14:$Z$2000,0)),0)</f>
        <v>0</v>
      </c>
      <c r="AM89" s="17">
        <f>IFERROR(INDEX('SPACELOG 8 EMPRUNT 2'!$G$14:$G$2000,MATCH('SPACELOG 8 BP'!AM$2,'SPACELOG 8 EMPRUNT 2'!$Z$14:$Z$2000,0)),0)</f>
        <v>0</v>
      </c>
      <c r="AN89" s="17">
        <f>IFERROR(INDEX('SPACELOG 8 EMPRUNT 2'!$G$14:$G$2000,MATCH('SPACELOG 8 BP'!AN$2,'SPACELOG 8 EMPRUNT 2'!$Z$14:$Z$2000,0)),0)</f>
        <v>0</v>
      </c>
      <c r="AO89" s="17">
        <f>IFERROR(INDEX('SPACELOG 8 EMPRUNT 2'!$G$14:$G$2000,MATCH('SPACELOG 8 BP'!AO$2,'SPACELOG 8 EMPRUNT 2'!$Z$14:$Z$2000,0)),0)</f>
        <v>0</v>
      </c>
      <c r="AP89" s="17">
        <f>IFERROR(INDEX('SPACELOG 8 EMPRUNT 2'!$G$14:$G$2000,MATCH('SPACELOG 8 BP'!AP$2,'SPACELOG 8 EMPRUNT 2'!$Z$14:$Z$2000,0)),0)</f>
        <v>0</v>
      </c>
      <c r="AQ89" s="17">
        <f>IFERROR(INDEX('SPACELOG 8 EMPRUNT 2'!$G$14:$G$2000,MATCH('SPACELOG 8 BP'!AQ$2,'SPACELOG 8 EMPRUNT 2'!$Z$14:$Z$2000,0)),0)</f>
        <v>0</v>
      </c>
      <c r="AR89" s="319">
        <f t="shared" si="1142"/>
        <v>0</v>
      </c>
      <c r="AS89" s="17">
        <f>IFERROR(INDEX('SPACELOG 8 EMPRUNT 2'!$G$14:$G$2000,MATCH('SPACELOG 8 BP'!AS$2,'SPACELOG 8 EMPRUNT 2'!$Z$14:$Z$2000,0)),0)</f>
        <v>0</v>
      </c>
      <c r="AT89" s="17">
        <f>IFERROR(INDEX('SPACELOG 8 EMPRUNT 2'!$G$14:$G$2000,MATCH('SPACELOG 8 BP'!AT$2,'SPACELOG 8 EMPRUNT 2'!$Z$14:$Z$2000,0)),0)</f>
        <v>0</v>
      </c>
      <c r="AU89" s="17">
        <f>IFERROR(INDEX('SPACELOG 8 EMPRUNT 2'!$G$14:$G$2000,MATCH('SPACELOG 8 BP'!AU$2,'SPACELOG 8 EMPRUNT 2'!$Z$14:$Z$2000,0)),0)</f>
        <v>0</v>
      </c>
      <c r="AV89" s="17">
        <f>IFERROR(INDEX('SPACELOG 8 EMPRUNT 2'!$G$14:$G$2000,MATCH('SPACELOG 8 BP'!AV$2,'SPACELOG 8 EMPRUNT 2'!$Z$14:$Z$2000,0)),0)</f>
        <v>0</v>
      </c>
      <c r="AW89" s="17">
        <f>IFERROR(INDEX('SPACELOG 8 EMPRUNT 2'!$G$14:$G$2000,MATCH('SPACELOG 8 BP'!AW$2,'SPACELOG 8 EMPRUNT 2'!$Z$14:$Z$2000,0)),0)</f>
        <v>0</v>
      </c>
      <c r="AX89" s="17">
        <f>IFERROR(INDEX('SPACELOG 8 EMPRUNT 2'!$G$14:$G$2000,MATCH('SPACELOG 8 BP'!AX$2,'SPACELOG 8 EMPRUNT 2'!$Z$14:$Z$2000,0)),0)</f>
        <v>0</v>
      </c>
      <c r="AY89" s="17">
        <f>IFERROR(INDEX('SPACELOG 8 EMPRUNT 2'!$G$14:$G$2000,MATCH('SPACELOG 8 BP'!AY$2,'SPACELOG 8 EMPRUNT 2'!$Z$14:$Z$2000,0)),0)</f>
        <v>0</v>
      </c>
      <c r="AZ89" s="17">
        <f>IFERROR(INDEX('SPACELOG 8 EMPRUNT 2'!$G$14:$G$2000,MATCH('SPACELOG 8 BP'!AZ$2,'SPACELOG 8 EMPRUNT 2'!$Z$14:$Z$2000,0)),0)</f>
        <v>0</v>
      </c>
      <c r="BA89" s="17">
        <f>IFERROR(INDEX('SPACELOG 8 EMPRUNT 2'!$G$14:$G$2000,MATCH('SPACELOG 8 BP'!BA$2,'SPACELOG 8 EMPRUNT 2'!$Z$14:$Z$2000,0)),0)</f>
        <v>0</v>
      </c>
      <c r="BB89" s="17">
        <f>IFERROR(INDEX('SPACELOG 8 EMPRUNT 2'!$G$14:$G$2000,MATCH('SPACELOG 8 BP'!BB$2,'SPACELOG 8 EMPRUNT 2'!$Z$14:$Z$2000,0)),0)</f>
        <v>0</v>
      </c>
      <c r="BC89" s="17">
        <f>IFERROR(INDEX('SPACELOG 8 EMPRUNT 2'!$G$14:$G$2000,MATCH('SPACELOG 8 BP'!BC$2,'SPACELOG 8 EMPRUNT 2'!$Z$14:$Z$2000,0)),0)</f>
        <v>0</v>
      </c>
      <c r="BD89" s="17">
        <f>IFERROR(INDEX('SPACELOG 8 EMPRUNT 2'!$G$14:$G$2000,MATCH('SPACELOG 8 BP'!BD$2,'SPACELOG 8 EMPRUNT 2'!$Z$14:$Z$2000,0)),0)</f>
        <v>0</v>
      </c>
      <c r="BE89" s="319">
        <f t="shared" si="1143"/>
        <v>0</v>
      </c>
      <c r="BF89" s="17">
        <f>IFERROR(INDEX('SPACELOG 8 EMPRUNT 2'!$G$14:$G$2000,MATCH('SPACELOG 8 BP'!BF$2,'SPACELOG 8 EMPRUNT 2'!$Z$14:$Z$2000,0)),0)</f>
        <v>0</v>
      </c>
      <c r="BG89" s="17">
        <f>IFERROR(INDEX('SPACELOG 8 EMPRUNT 2'!$G$14:$G$2000,MATCH('SPACELOG 8 BP'!BG$2,'SPACELOG 8 EMPRUNT 2'!$Z$14:$Z$2000,0)),0)</f>
        <v>0</v>
      </c>
      <c r="BH89" s="17">
        <f>IFERROR(INDEX('SPACELOG 8 EMPRUNT 2'!$G$14:$G$2000,MATCH('SPACELOG 8 BP'!BH$2,'SPACELOG 8 EMPRUNT 2'!$Z$14:$Z$2000,0)),0)</f>
        <v>0</v>
      </c>
      <c r="BI89" s="17">
        <f>IFERROR(INDEX('SPACELOG 8 EMPRUNT 2'!$G$14:$G$2000,MATCH('SPACELOG 8 BP'!BI$2,'SPACELOG 8 EMPRUNT 2'!$Z$14:$Z$2000,0)),0)</f>
        <v>0</v>
      </c>
      <c r="BJ89" s="17">
        <f>IFERROR(INDEX('SPACELOG 8 EMPRUNT 2'!$G$14:$G$2000,MATCH('SPACELOG 8 BP'!BJ$2,'SPACELOG 8 EMPRUNT 2'!$Z$14:$Z$2000,0)),0)</f>
        <v>0</v>
      </c>
      <c r="BK89" s="17">
        <f>IFERROR(INDEX('SPACELOG 8 EMPRUNT 2'!$G$14:$G$2000,MATCH('SPACELOG 8 BP'!BK$2,'SPACELOG 8 EMPRUNT 2'!$Z$14:$Z$2000,0)),0)</f>
        <v>0</v>
      </c>
      <c r="BL89" s="17">
        <f>IFERROR(INDEX('SPACELOG 8 EMPRUNT 2'!$G$14:$G$2000,MATCH('SPACELOG 8 BP'!BL$2,'SPACELOG 8 EMPRUNT 2'!$Z$14:$Z$2000,0)),0)</f>
        <v>0</v>
      </c>
      <c r="BM89" s="17">
        <f>IFERROR(INDEX('SPACELOG 8 EMPRUNT 2'!$G$14:$G$2000,MATCH('SPACELOG 8 BP'!BM$2,'SPACELOG 8 EMPRUNT 2'!$Z$14:$Z$2000,0)),0)</f>
        <v>0</v>
      </c>
      <c r="BN89" s="17">
        <f>IFERROR(INDEX('SPACELOG 8 EMPRUNT 2'!$G$14:$G$2000,MATCH('SPACELOG 8 BP'!BN$2,'SPACELOG 8 EMPRUNT 2'!$Z$14:$Z$2000,0)),0)</f>
        <v>0</v>
      </c>
      <c r="BO89" s="17">
        <f>IFERROR(INDEX('SPACELOG 8 EMPRUNT 2'!$G$14:$G$2000,MATCH('SPACELOG 8 BP'!BO$2,'SPACELOG 8 EMPRUNT 2'!$Z$14:$Z$2000,0)),0)</f>
        <v>0</v>
      </c>
      <c r="BP89" s="17">
        <f>IFERROR(INDEX('SPACELOG 8 EMPRUNT 2'!$G$14:$G$2000,MATCH('SPACELOG 8 BP'!BP$2,'SPACELOG 8 EMPRUNT 2'!$Z$14:$Z$2000,0)),0)</f>
        <v>0</v>
      </c>
      <c r="BQ89" s="17">
        <f>IFERROR(INDEX('SPACELOG 8 EMPRUNT 2'!$G$14:$G$2000,MATCH('SPACELOG 8 BP'!BQ$2,'SPACELOG 8 EMPRUNT 2'!$Z$14:$Z$2000,0)),0)</f>
        <v>0</v>
      </c>
      <c r="BR89" s="319">
        <f t="shared" si="1144"/>
        <v>0</v>
      </c>
      <c r="BS89" s="17">
        <f>IFERROR(INDEX('SPACELOG 8 EMPRUNT 2'!$G$14:$G$2000,MATCH('SPACELOG 8 BP'!BS$2,'SPACELOG 8 EMPRUNT 2'!$Z$14:$Z$2000,0)),0)</f>
        <v>0</v>
      </c>
      <c r="BT89" s="17">
        <f>IFERROR(INDEX('SPACELOG 8 EMPRUNT 2'!$G$14:$G$2000,MATCH('SPACELOG 8 BP'!BT$2,'SPACELOG 8 EMPRUNT 2'!$Z$14:$Z$2000,0)),0)</f>
        <v>0</v>
      </c>
      <c r="BU89" s="17">
        <f>IFERROR(INDEX('SPACELOG 8 EMPRUNT 2'!$G$14:$G$2000,MATCH('SPACELOG 8 BP'!BU$2,'SPACELOG 8 EMPRUNT 2'!$Z$14:$Z$2000,0)),0)</f>
        <v>0</v>
      </c>
      <c r="BV89" s="17">
        <f>IFERROR(INDEX('SPACELOG 8 EMPRUNT 2'!$G$14:$G$2000,MATCH('SPACELOG 8 BP'!BV$2,'SPACELOG 8 EMPRUNT 2'!$Z$14:$Z$2000,0)),0)</f>
        <v>0</v>
      </c>
      <c r="BW89" s="17">
        <f>IFERROR(INDEX('SPACELOG 8 EMPRUNT 2'!$G$14:$G$2000,MATCH('SPACELOG 8 BP'!BW$2,'SPACELOG 8 EMPRUNT 2'!$Z$14:$Z$2000,0)),0)</f>
        <v>0</v>
      </c>
      <c r="BX89" s="17">
        <f>IFERROR(INDEX('SPACELOG 8 EMPRUNT 2'!$G$14:$G$2000,MATCH('SPACELOG 8 BP'!BX$2,'SPACELOG 8 EMPRUNT 2'!$Z$14:$Z$2000,0)),0)</f>
        <v>0</v>
      </c>
      <c r="BY89" s="17">
        <f>IFERROR(INDEX('SPACELOG 8 EMPRUNT 2'!$G$14:$G$2000,MATCH('SPACELOG 8 BP'!BY$2,'SPACELOG 8 EMPRUNT 2'!$Z$14:$Z$2000,0)),0)</f>
        <v>0</v>
      </c>
      <c r="BZ89" s="17">
        <f>IFERROR(INDEX('SPACELOG 8 EMPRUNT 2'!$G$14:$G$2000,MATCH('SPACELOG 8 BP'!BZ$2,'SPACELOG 8 EMPRUNT 2'!$Z$14:$Z$2000,0)),0)</f>
        <v>0</v>
      </c>
      <c r="CA89" s="17">
        <f>IFERROR(INDEX('SPACELOG 8 EMPRUNT 2'!$G$14:$G$2000,MATCH('SPACELOG 8 BP'!CA$2,'SPACELOG 8 EMPRUNT 2'!$Z$14:$Z$2000,0)),0)</f>
        <v>0</v>
      </c>
      <c r="CB89" s="17">
        <f>IFERROR(INDEX('SPACELOG 8 EMPRUNT 2'!$G$14:$G$2000,MATCH('SPACELOG 8 BP'!CB$2,'SPACELOG 8 EMPRUNT 2'!$Z$14:$Z$2000,0)),0)</f>
        <v>0</v>
      </c>
      <c r="CC89" s="17">
        <f>IFERROR(INDEX('SPACELOG 8 EMPRUNT 2'!$G$14:$G$2000,MATCH('SPACELOG 8 BP'!CC$2,'SPACELOG 8 EMPRUNT 2'!$Z$14:$Z$2000,0)),0)</f>
        <v>0</v>
      </c>
      <c r="CD89" s="17">
        <f>IFERROR(INDEX('SPACELOG 8 EMPRUNT 2'!$G$14:$G$2000,MATCH('SPACELOG 8 BP'!CD$2,'SPACELOG 8 EMPRUNT 2'!$Z$14:$Z$2000,0)),0)</f>
        <v>0</v>
      </c>
      <c r="CE89" s="319">
        <f t="shared" si="1145"/>
        <v>0</v>
      </c>
      <c r="CF89" s="17">
        <f>IFERROR(INDEX('SPACELOG 8 EMPRUNT 2'!$G$14:$G$2000,MATCH('SPACELOG 8 BP'!CF$2,'SPACELOG 8 EMPRUNT 2'!$Z$14:$Z$2000,0)),0)</f>
        <v>0</v>
      </c>
      <c r="CG89" s="17">
        <f>IFERROR(INDEX('SPACELOG 8 EMPRUNT 2'!$G$14:$G$2000,MATCH('SPACELOG 8 BP'!CG$2,'SPACELOG 8 EMPRUNT 2'!$Z$14:$Z$2000,0)),0)</f>
        <v>0</v>
      </c>
      <c r="CH89" s="17">
        <f>IFERROR(INDEX('SPACELOG 8 EMPRUNT 2'!$G$14:$G$2000,MATCH('SPACELOG 8 BP'!CH$2,'SPACELOG 8 EMPRUNT 2'!$Z$14:$Z$2000,0)),0)</f>
        <v>0</v>
      </c>
      <c r="CI89" s="17">
        <f>IFERROR(INDEX('SPACELOG 8 EMPRUNT 2'!$G$14:$G$2000,MATCH('SPACELOG 8 BP'!CI$2,'SPACELOG 8 EMPRUNT 2'!$Z$14:$Z$2000,0)),0)</f>
        <v>0</v>
      </c>
      <c r="CJ89" s="17">
        <f>IFERROR(INDEX('SPACELOG 8 EMPRUNT 2'!$G$14:$G$2000,MATCH('SPACELOG 8 BP'!CJ$2,'SPACELOG 8 EMPRUNT 2'!$Z$14:$Z$2000,0)),0)</f>
        <v>0</v>
      </c>
      <c r="CK89" s="17">
        <f>IFERROR(INDEX('SPACELOG 8 EMPRUNT 2'!$G$14:$G$2000,MATCH('SPACELOG 8 BP'!CK$2,'SPACELOG 8 EMPRUNT 2'!$Z$14:$Z$2000,0)),0)</f>
        <v>0</v>
      </c>
      <c r="CL89" s="17">
        <f>IFERROR(INDEX('SPACELOG 8 EMPRUNT 2'!$G$14:$G$2000,MATCH('SPACELOG 8 BP'!CL$2,'SPACELOG 8 EMPRUNT 2'!$Z$14:$Z$2000,0)),0)</f>
        <v>0</v>
      </c>
      <c r="CM89" s="17">
        <f>IFERROR(INDEX('SPACELOG 8 EMPRUNT 2'!$G$14:$G$2000,MATCH('SPACELOG 8 BP'!CM$2,'SPACELOG 8 EMPRUNT 2'!$Z$14:$Z$2000,0)),0)</f>
        <v>0</v>
      </c>
      <c r="CN89" s="17">
        <f>IFERROR(INDEX('SPACELOG 8 EMPRUNT 2'!$G$14:$G$2000,MATCH('SPACELOG 8 BP'!CN$2,'SPACELOG 8 EMPRUNT 2'!$Z$14:$Z$2000,0)),0)</f>
        <v>0</v>
      </c>
      <c r="CO89" s="17">
        <f>IFERROR(INDEX('SPACELOG 8 EMPRUNT 2'!$G$14:$G$2000,MATCH('SPACELOG 8 BP'!CO$2,'SPACELOG 8 EMPRUNT 2'!$Z$14:$Z$2000,0)),0)</f>
        <v>0</v>
      </c>
      <c r="CP89" s="17">
        <f>IFERROR(INDEX('SPACELOG 8 EMPRUNT 2'!$G$14:$G$2000,MATCH('SPACELOG 8 BP'!CP$2,'SPACELOG 8 EMPRUNT 2'!$Z$14:$Z$2000,0)),0)</f>
        <v>0</v>
      </c>
      <c r="CQ89" s="17">
        <f>IFERROR(INDEX('SPACELOG 8 EMPRUNT 2'!$G$14:$G$2000,MATCH('SPACELOG 8 BP'!CQ$2,'SPACELOG 8 EMPRUNT 2'!$Z$14:$Z$2000,0)),0)</f>
        <v>0</v>
      </c>
      <c r="CR89" s="319">
        <f t="shared" si="1146"/>
        <v>0</v>
      </c>
      <c r="CS89" s="17">
        <f>IFERROR(INDEX('SPACELOG 8 EMPRUNT 2'!$G$14:$G$2000,MATCH('SPACELOG 8 BP'!CS$2,'SPACELOG 8 EMPRUNT 2'!$Z$14:$Z$2000,0)),0)</f>
        <v>0</v>
      </c>
      <c r="CT89" s="17">
        <f>IFERROR(INDEX('SPACELOG 8 EMPRUNT 2'!$G$14:$G$2000,MATCH('SPACELOG 8 BP'!CT$2,'SPACELOG 8 EMPRUNT 2'!$Z$14:$Z$2000,0)),0)</f>
        <v>0</v>
      </c>
      <c r="CU89" s="17">
        <f>IFERROR(INDEX('SPACELOG 8 EMPRUNT 2'!$G$14:$G$2000,MATCH('SPACELOG 8 BP'!CU$2,'SPACELOG 8 EMPRUNT 2'!$Z$14:$Z$2000,0)),0)</f>
        <v>0</v>
      </c>
      <c r="CV89" s="17">
        <f>IFERROR(INDEX('SPACELOG 8 EMPRUNT 2'!$G$14:$G$2000,MATCH('SPACELOG 8 BP'!CV$2,'SPACELOG 8 EMPRUNT 2'!$Z$14:$Z$2000,0)),0)</f>
        <v>0</v>
      </c>
      <c r="CW89" s="17">
        <f>IFERROR(INDEX('SPACELOG 8 EMPRUNT 2'!$G$14:$G$2000,MATCH('SPACELOG 8 BP'!CW$2,'SPACELOG 8 EMPRUNT 2'!$Z$14:$Z$2000,0)),0)</f>
        <v>0</v>
      </c>
      <c r="CX89" s="17">
        <f>IFERROR(INDEX('SPACELOG 8 EMPRUNT 2'!$G$14:$G$2000,MATCH('SPACELOG 8 BP'!CX$2,'SPACELOG 8 EMPRUNT 2'!$Z$14:$Z$2000,0)),0)</f>
        <v>0</v>
      </c>
      <c r="CY89" s="17">
        <f>IFERROR(INDEX('SPACELOG 8 EMPRUNT 2'!$G$14:$G$2000,MATCH('SPACELOG 8 BP'!CY$2,'SPACELOG 8 EMPRUNT 2'!$Z$14:$Z$2000,0)),0)</f>
        <v>0</v>
      </c>
      <c r="CZ89" s="17">
        <f>IFERROR(INDEX('SPACELOG 8 EMPRUNT 2'!$G$14:$G$2000,MATCH('SPACELOG 8 BP'!CZ$2,'SPACELOG 8 EMPRUNT 2'!$Z$14:$Z$2000,0)),0)</f>
        <v>0</v>
      </c>
      <c r="DA89" s="17">
        <f>IFERROR(INDEX('SPACELOG 8 EMPRUNT 2'!$G$14:$G$2000,MATCH('SPACELOG 8 BP'!DA$2,'SPACELOG 8 EMPRUNT 2'!$Z$14:$Z$2000,0)),0)</f>
        <v>0</v>
      </c>
      <c r="DB89" s="17">
        <f>IFERROR(INDEX('SPACELOG 8 EMPRUNT 2'!$G$14:$G$2000,MATCH('SPACELOG 8 BP'!DB$2,'SPACELOG 8 EMPRUNT 2'!$Z$14:$Z$2000,0)),0)</f>
        <v>0</v>
      </c>
      <c r="DC89" s="17">
        <f>IFERROR(INDEX('SPACELOG 8 EMPRUNT 2'!$G$14:$G$2000,MATCH('SPACELOG 8 BP'!DC$2,'SPACELOG 8 EMPRUNT 2'!$Z$14:$Z$2000,0)),0)</f>
        <v>0</v>
      </c>
      <c r="DD89" s="17">
        <f>IFERROR(INDEX('SPACELOG 8 EMPRUNT 2'!$G$14:$G$2000,MATCH('SPACELOG 8 BP'!DD$2,'SPACELOG 8 EMPRUNT 2'!$Z$14:$Z$2000,0)),0)</f>
        <v>0</v>
      </c>
      <c r="DE89" s="319">
        <f t="shared" si="1147"/>
        <v>0</v>
      </c>
      <c r="DF89" s="17">
        <f>IFERROR(INDEX('SPACELOG 8 EMPRUNT 2'!$G$14:$G$2000,MATCH('SPACELOG 8 BP'!DF$2,'SPACELOG 8 EMPRUNT 2'!$Z$14:$Z$2000,0)),0)</f>
        <v>0</v>
      </c>
      <c r="DG89" s="17">
        <f>IFERROR(INDEX('SPACELOG 8 EMPRUNT 2'!$G$14:$G$2000,MATCH('SPACELOG 8 BP'!DG$2,'SPACELOG 8 EMPRUNT 2'!$Z$14:$Z$2000,0)),0)</f>
        <v>0</v>
      </c>
      <c r="DH89" s="17">
        <f>IFERROR(INDEX('SPACELOG 8 EMPRUNT 2'!$G$14:$G$2000,MATCH('SPACELOG 8 BP'!DH$2,'SPACELOG 8 EMPRUNT 2'!$Z$14:$Z$2000,0)),0)</f>
        <v>0</v>
      </c>
      <c r="DI89" s="17">
        <f>IFERROR(INDEX('SPACELOG 8 EMPRUNT 2'!$G$14:$G$2000,MATCH('SPACELOG 8 BP'!DI$2,'SPACELOG 8 EMPRUNT 2'!$Z$14:$Z$2000,0)),0)</f>
        <v>0</v>
      </c>
      <c r="DJ89" s="17">
        <f>IFERROR(INDEX('SPACELOG 8 EMPRUNT 2'!$G$14:$G$2000,MATCH('SPACELOG 8 BP'!DJ$2,'SPACELOG 8 EMPRUNT 2'!$Z$14:$Z$2000,0)),0)</f>
        <v>0</v>
      </c>
      <c r="DK89" s="17">
        <f>IFERROR(INDEX('SPACELOG 8 EMPRUNT 2'!$G$14:$G$2000,MATCH('SPACELOG 8 BP'!DK$2,'SPACELOG 8 EMPRUNT 2'!$Z$14:$Z$2000,0)),0)</f>
        <v>0</v>
      </c>
      <c r="DL89" s="17">
        <f>IFERROR(INDEX('SPACELOG 8 EMPRUNT 2'!$G$14:$G$2000,MATCH('SPACELOG 8 BP'!DL$2,'SPACELOG 8 EMPRUNT 2'!$Z$14:$Z$2000,0)),0)</f>
        <v>0</v>
      </c>
      <c r="DM89" s="17">
        <f>IFERROR(INDEX('SPACELOG 8 EMPRUNT 2'!$G$14:$G$2000,MATCH('SPACELOG 8 BP'!DM$2,'SPACELOG 8 EMPRUNT 2'!$Z$14:$Z$2000,0)),0)</f>
        <v>0</v>
      </c>
      <c r="DN89" s="17">
        <f>IFERROR(INDEX('SPACELOG 8 EMPRUNT 2'!$G$14:$G$2000,MATCH('SPACELOG 8 BP'!DN$2,'SPACELOG 8 EMPRUNT 2'!$Z$14:$Z$2000,0)),0)</f>
        <v>0</v>
      </c>
      <c r="DO89" s="17">
        <f>IFERROR(INDEX('SPACELOG 8 EMPRUNT 2'!$G$14:$G$2000,MATCH('SPACELOG 8 BP'!DO$2,'SPACELOG 8 EMPRUNT 2'!$Z$14:$Z$2000,0)),0)</f>
        <v>0</v>
      </c>
      <c r="DP89" s="17">
        <f>IFERROR(INDEX('SPACELOG 8 EMPRUNT 2'!$G$14:$G$2000,MATCH('SPACELOG 8 BP'!DP$2,'SPACELOG 8 EMPRUNT 2'!$Z$14:$Z$2000,0)),0)</f>
        <v>0</v>
      </c>
      <c r="DQ89" s="17">
        <f>IFERROR(INDEX('SPACELOG 8 EMPRUNT 2'!$G$14:$G$2000,MATCH('SPACELOG 8 BP'!DQ$2,'SPACELOG 8 EMPRUNT 2'!$Z$14:$Z$2000,0)),0)</f>
        <v>0</v>
      </c>
      <c r="DR89" s="319">
        <f t="shared" si="1148"/>
        <v>0</v>
      </c>
      <c r="DS89" s="17">
        <f>IFERROR(INDEX('SPACELOG 8 EMPRUNT 2'!$G$14:$G$2000,MATCH('SPACELOG 8 BP'!DS$2,'SPACELOG 8 EMPRUNT 2'!$Z$14:$Z$2000,0)),0)</f>
        <v>0</v>
      </c>
      <c r="DT89" s="17">
        <f>IFERROR(INDEX('SPACELOG 8 EMPRUNT 2'!$G$14:$G$2000,MATCH('SPACELOG 8 BP'!DT$2,'SPACELOG 8 EMPRUNT 2'!$Z$14:$Z$2000,0)),0)</f>
        <v>0</v>
      </c>
      <c r="DU89" s="17">
        <f>IFERROR(INDEX('SPACELOG 8 EMPRUNT 2'!$G$14:$G$2000,MATCH('SPACELOG 8 BP'!DU$2,'SPACELOG 8 EMPRUNT 2'!$Z$14:$Z$2000,0)),0)</f>
        <v>0</v>
      </c>
      <c r="DV89" s="17">
        <f>IFERROR(INDEX('SPACELOG 8 EMPRUNT 2'!$G$14:$G$2000,MATCH('SPACELOG 8 BP'!DV$2,'SPACELOG 8 EMPRUNT 2'!$Z$14:$Z$2000,0)),0)</f>
        <v>0</v>
      </c>
      <c r="DW89" s="17">
        <f>IFERROR(INDEX('SPACELOG 8 EMPRUNT 2'!$G$14:$G$2000,MATCH('SPACELOG 8 BP'!DW$2,'SPACELOG 8 EMPRUNT 2'!$Z$14:$Z$2000,0)),0)</f>
        <v>0</v>
      </c>
      <c r="DX89" s="17">
        <f>IFERROR(INDEX('SPACELOG 8 EMPRUNT 2'!$G$14:$G$2000,MATCH('SPACELOG 8 BP'!DX$2,'SPACELOG 8 EMPRUNT 2'!$Z$14:$Z$2000,0)),0)</f>
        <v>0</v>
      </c>
      <c r="DY89" s="17">
        <f>IFERROR(INDEX('SPACELOG 8 EMPRUNT 2'!$G$14:$G$2000,MATCH('SPACELOG 8 BP'!DY$2,'SPACELOG 8 EMPRUNT 2'!$Z$14:$Z$2000,0)),0)</f>
        <v>0</v>
      </c>
      <c r="DZ89" s="17">
        <f>IFERROR(INDEX('SPACELOG 8 EMPRUNT 2'!$G$14:$G$2000,MATCH('SPACELOG 8 BP'!DZ$2,'SPACELOG 8 EMPRUNT 2'!$Z$14:$Z$2000,0)),0)</f>
        <v>0</v>
      </c>
      <c r="EA89" s="17">
        <f>IFERROR(INDEX('SPACELOG 8 EMPRUNT 2'!$G$14:$G$2000,MATCH('SPACELOG 8 BP'!EA$2,'SPACELOG 8 EMPRUNT 2'!$Z$14:$Z$2000,0)),0)</f>
        <v>0</v>
      </c>
      <c r="EB89" s="17">
        <f>IFERROR(INDEX('SPACELOG 8 EMPRUNT 2'!$G$14:$G$2000,MATCH('SPACELOG 8 BP'!EB$2,'SPACELOG 8 EMPRUNT 2'!$Z$14:$Z$2000,0)),0)</f>
        <v>0</v>
      </c>
      <c r="EC89" s="17">
        <f>IFERROR(INDEX('SPACELOG 8 EMPRUNT 2'!$G$14:$G$2000,MATCH('SPACELOG 8 BP'!EC$2,'SPACELOG 8 EMPRUNT 2'!$Z$14:$Z$2000,0)),0)</f>
        <v>0</v>
      </c>
      <c r="ED89" s="17">
        <f>IFERROR(INDEX('SPACELOG 8 EMPRUNT 2'!$G$14:$G$2000,MATCH('SPACELOG 8 BP'!ED$2,'SPACELOG 8 EMPRUNT 2'!$Z$14:$Z$2000,0)),0)</f>
        <v>0</v>
      </c>
      <c r="EE89" s="319">
        <f t="shared" si="1149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8 EMPRUNT 3'!$G$14:$G$2000,MATCH('SPACELOG 8 BP'!F$2,'SPACELOG 8 EMPRUNT 3'!$Z$14:$Z$2000,0)),0)</f>
        <v>0</v>
      </c>
      <c r="G90" s="17">
        <f>IFERROR(INDEX('SPACELOG 8 EMPRUNT 3'!$G$14:$G$2000,MATCH('SPACELOG 8 BP'!G$2,'SPACELOG 8 EMPRUNT 3'!$Z$14:$Z$2000,0)),0)</f>
        <v>0</v>
      </c>
      <c r="H90" s="17">
        <f>IFERROR(INDEX('SPACELOG 8 EMPRUNT 3'!$G$14:$G$2000,MATCH('SPACELOG 8 BP'!H$2,'SPACELOG 8 EMPRUNT 3'!$Z$14:$Z$2000,0)),0)</f>
        <v>0</v>
      </c>
      <c r="I90" s="17">
        <f>IFERROR(INDEX('SPACELOG 8 EMPRUNT 3'!$G$14:$G$2000,MATCH('SPACELOG 8 BP'!I$2,'SPACELOG 8 EMPRUNT 3'!$Z$14:$Z$2000,0)),0)</f>
        <v>0</v>
      </c>
      <c r="J90" s="17">
        <f>IFERROR(INDEX('SPACELOG 8 EMPRUNT 3'!$G$14:$G$2000,MATCH('SPACELOG 8 BP'!J$2,'SPACELOG 8 EMPRUNT 3'!$Z$14:$Z$2000,0)),0)</f>
        <v>0</v>
      </c>
      <c r="K90" s="17">
        <f>IFERROR(INDEX('SPACELOG 8 EMPRUNT 3'!$G$14:$G$2000,MATCH('SPACELOG 8 BP'!K$2,'SPACELOG 8 EMPRUNT 3'!$Z$14:$Z$2000,0)),0)</f>
        <v>0</v>
      </c>
      <c r="L90" s="17">
        <f>IFERROR(INDEX('SPACELOG 8 EMPRUNT 3'!$G$14:$G$2000,MATCH('SPACELOG 8 BP'!L$2,'SPACELOG 8 EMPRUNT 3'!$Z$14:$Z$2000,0)),0)</f>
        <v>0</v>
      </c>
      <c r="M90" s="17">
        <f>IFERROR(INDEX('SPACELOG 8 EMPRUNT 3'!$G$14:$G$2000,MATCH('SPACELOG 8 BP'!M$2,'SPACELOG 8 EMPRUNT 3'!$Z$14:$Z$2000,0)),0)</f>
        <v>0</v>
      </c>
      <c r="N90" s="17">
        <f>IFERROR(INDEX('SPACELOG 8 EMPRUNT 3'!$G$14:$G$2000,MATCH('SPACELOG 8 BP'!N$2,'SPACELOG 8 EMPRUNT 3'!$Z$14:$Z$2000,0)),0)</f>
        <v>0</v>
      </c>
      <c r="O90" s="17">
        <f>IFERROR(INDEX('SPACELOG 8 EMPRUNT 3'!$G$14:$G$2000,MATCH('SPACELOG 8 BP'!O$2,'SPACELOG 8 EMPRUNT 3'!$Z$14:$Z$2000,0)),0)</f>
        <v>0</v>
      </c>
      <c r="P90" s="17">
        <f>IFERROR(INDEX('SPACELOG 8 EMPRUNT 3'!$G$14:$G$2000,MATCH('SPACELOG 8 BP'!P$2,'SPACELOG 8 EMPRUNT 3'!$Z$14:$Z$2000,0)),0)</f>
        <v>0</v>
      </c>
      <c r="Q90" s="17">
        <f>IFERROR(INDEX('SPACELOG 8 EMPRUNT 3'!$G$14:$G$2000,MATCH('SPACELOG 8 BP'!Q$2,'SPACELOG 8 EMPRUNT 3'!$Z$14:$Z$2000,0)),0)</f>
        <v>0</v>
      </c>
      <c r="R90" s="319">
        <f t="shared" si="1150"/>
        <v>0</v>
      </c>
      <c r="S90" s="17">
        <f>IFERROR(INDEX('SPACELOG 8 EMPRUNT 3'!$G$14:$G$2000,MATCH('SPACELOG 8 BP'!S$2,'SPACELOG 8 EMPRUNT 3'!$Z$14:$Z$2000,0)),0)</f>
        <v>0</v>
      </c>
      <c r="T90" s="17">
        <f>IFERROR(INDEX('SPACELOG 8 EMPRUNT 3'!$G$14:$G$2000,MATCH('SPACELOG 8 BP'!T$2,'SPACELOG 8 EMPRUNT 3'!$Z$14:$Z$2000,0)),0)</f>
        <v>0</v>
      </c>
      <c r="U90" s="17">
        <f>IFERROR(INDEX('SPACELOG 8 EMPRUNT 3'!$G$14:$G$2000,MATCH('SPACELOG 8 BP'!U$2,'SPACELOG 8 EMPRUNT 3'!$Z$14:$Z$2000,0)),0)</f>
        <v>0</v>
      </c>
      <c r="V90" s="17">
        <f>IFERROR(INDEX('SPACELOG 8 EMPRUNT 3'!$G$14:$G$2000,MATCH('SPACELOG 8 BP'!V$2,'SPACELOG 8 EMPRUNT 3'!$Z$14:$Z$2000,0)),0)</f>
        <v>0</v>
      </c>
      <c r="W90" s="17">
        <f>IFERROR(INDEX('SPACELOG 8 EMPRUNT 3'!$G$14:$G$2000,MATCH('SPACELOG 8 BP'!W$2,'SPACELOG 8 EMPRUNT 3'!$Z$14:$Z$2000,0)),0)</f>
        <v>0</v>
      </c>
      <c r="X90" s="17">
        <f>IFERROR(INDEX('SPACELOG 8 EMPRUNT 3'!$G$14:$G$2000,MATCH('SPACELOG 8 BP'!X$2,'SPACELOG 8 EMPRUNT 3'!$Z$14:$Z$2000,0)),0)</f>
        <v>0</v>
      </c>
      <c r="Y90" s="17">
        <f>IFERROR(INDEX('SPACELOG 8 EMPRUNT 3'!$G$14:$G$2000,MATCH('SPACELOG 8 BP'!Y$2,'SPACELOG 8 EMPRUNT 3'!$Z$14:$Z$2000,0)),0)</f>
        <v>0</v>
      </c>
      <c r="Z90" s="17">
        <f>IFERROR(INDEX('SPACELOG 8 EMPRUNT 3'!$G$14:$G$2000,MATCH('SPACELOG 8 BP'!Z$2,'SPACELOG 8 EMPRUNT 3'!$Z$14:$Z$2000,0)),0)</f>
        <v>0</v>
      </c>
      <c r="AA90" s="17">
        <f>IFERROR(INDEX('SPACELOG 8 EMPRUNT 3'!$G$14:$G$2000,MATCH('SPACELOG 8 BP'!AA$2,'SPACELOG 8 EMPRUNT 3'!$Z$14:$Z$2000,0)),0)</f>
        <v>0</v>
      </c>
      <c r="AB90" s="17">
        <f>IFERROR(INDEX('SPACELOG 8 EMPRUNT 3'!$G$14:$G$2000,MATCH('SPACELOG 8 BP'!AB$2,'SPACELOG 8 EMPRUNT 3'!$Z$14:$Z$2000,0)),0)</f>
        <v>0</v>
      </c>
      <c r="AC90" s="17">
        <f>IFERROR(INDEX('SPACELOG 8 EMPRUNT 3'!$G$14:$G$2000,MATCH('SPACELOG 8 BP'!AC$2,'SPACELOG 8 EMPRUNT 3'!$Z$14:$Z$2000,0)),0)</f>
        <v>0</v>
      </c>
      <c r="AD90" s="17">
        <f>IFERROR(INDEX('SPACELOG 8 EMPRUNT 3'!$G$14:$G$2000,MATCH('SPACELOG 8 BP'!AD$2,'SPACELOG 8 EMPRUNT 3'!$Z$14:$Z$2000,0)),0)</f>
        <v>0</v>
      </c>
      <c r="AE90" s="319">
        <f t="shared" si="1141"/>
        <v>0</v>
      </c>
      <c r="AF90" s="17">
        <f>IFERROR(INDEX('SPACELOG 8 EMPRUNT 3'!$G$14:$G$2000,MATCH('SPACELOG 8 BP'!AF$2,'SPACELOG 8 EMPRUNT 3'!$Z$14:$Z$2000,0)),0)</f>
        <v>0</v>
      </c>
      <c r="AG90" s="17">
        <f>IFERROR(INDEX('SPACELOG 8 EMPRUNT 3'!$G$14:$G$2000,MATCH('SPACELOG 8 BP'!AG$2,'SPACELOG 8 EMPRUNT 3'!$Z$14:$Z$2000,0)),0)</f>
        <v>0</v>
      </c>
      <c r="AH90" s="17">
        <f>IFERROR(INDEX('SPACELOG 8 EMPRUNT 3'!$G$14:$G$2000,MATCH('SPACELOG 8 BP'!AH$2,'SPACELOG 8 EMPRUNT 3'!$Z$14:$Z$2000,0)),0)</f>
        <v>0</v>
      </c>
      <c r="AI90" s="17">
        <f>IFERROR(INDEX('SPACELOG 8 EMPRUNT 3'!$G$14:$G$2000,MATCH('SPACELOG 8 BP'!AI$2,'SPACELOG 8 EMPRUNT 3'!$Z$14:$Z$2000,0)),0)</f>
        <v>0</v>
      </c>
      <c r="AJ90" s="17">
        <f>IFERROR(INDEX('SPACELOG 8 EMPRUNT 3'!$G$14:$G$2000,MATCH('SPACELOG 8 BP'!AJ$2,'SPACELOG 8 EMPRUNT 3'!$Z$14:$Z$2000,0)),0)</f>
        <v>0</v>
      </c>
      <c r="AK90" s="17">
        <f>IFERROR(INDEX('SPACELOG 8 EMPRUNT 3'!$G$14:$G$2000,MATCH('SPACELOG 8 BP'!AK$2,'SPACELOG 8 EMPRUNT 3'!$Z$14:$Z$2000,0)),0)</f>
        <v>0</v>
      </c>
      <c r="AL90" s="17">
        <f>IFERROR(INDEX('SPACELOG 8 EMPRUNT 3'!$G$14:$G$2000,MATCH('SPACELOG 8 BP'!AL$2,'SPACELOG 8 EMPRUNT 3'!$Z$14:$Z$2000,0)),0)</f>
        <v>0</v>
      </c>
      <c r="AM90" s="17">
        <f>IFERROR(INDEX('SPACELOG 8 EMPRUNT 3'!$G$14:$G$2000,MATCH('SPACELOG 8 BP'!AM$2,'SPACELOG 8 EMPRUNT 3'!$Z$14:$Z$2000,0)),0)</f>
        <v>0</v>
      </c>
      <c r="AN90" s="17">
        <f>IFERROR(INDEX('SPACELOG 8 EMPRUNT 3'!$G$14:$G$2000,MATCH('SPACELOG 8 BP'!AN$2,'SPACELOG 8 EMPRUNT 3'!$Z$14:$Z$2000,0)),0)</f>
        <v>0</v>
      </c>
      <c r="AO90" s="17">
        <f>IFERROR(INDEX('SPACELOG 8 EMPRUNT 3'!$G$14:$G$2000,MATCH('SPACELOG 8 BP'!AO$2,'SPACELOG 8 EMPRUNT 3'!$Z$14:$Z$2000,0)),0)</f>
        <v>0</v>
      </c>
      <c r="AP90" s="17">
        <f>IFERROR(INDEX('SPACELOG 8 EMPRUNT 3'!$G$14:$G$2000,MATCH('SPACELOG 8 BP'!AP$2,'SPACELOG 8 EMPRUNT 3'!$Z$14:$Z$2000,0)),0)</f>
        <v>0</v>
      </c>
      <c r="AQ90" s="17">
        <f>IFERROR(INDEX('SPACELOG 8 EMPRUNT 3'!$G$14:$G$2000,MATCH('SPACELOG 8 BP'!AQ$2,'SPACELOG 8 EMPRUNT 3'!$Z$14:$Z$2000,0)),0)</f>
        <v>0</v>
      </c>
      <c r="AR90" s="319">
        <f t="shared" si="1142"/>
        <v>0</v>
      </c>
      <c r="AS90" s="17">
        <f>IFERROR(INDEX('SPACELOG 8 EMPRUNT 3'!$G$14:$G$2000,MATCH('SPACELOG 8 BP'!AS$2,'SPACELOG 8 EMPRUNT 3'!$Z$14:$Z$2000,0)),0)</f>
        <v>0</v>
      </c>
      <c r="AT90" s="17">
        <f>IFERROR(INDEX('SPACELOG 8 EMPRUNT 3'!$G$14:$G$2000,MATCH('SPACELOG 8 BP'!AT$2,'SPACELOG 8 EMPRUNT 3'!$Z$14:$Z$2000,0)),0)</f>
        <v>0</v>
      </c>
      <c r="AU90" s="17">
        <f>IFERROR(INDEX('SPACELOG 8 EMPRUNT 3'!$G$14:$G$2000,MATCH('SPACELOG 8 BP'!AU$2,'SPACELOG 8 EMPRUNT 3'!$Z$14:$Z$2000,0)),0)</f>
        <v>0</v>
      </c>
      <c r="AV90" s="17">
        <f>IFERROR(INDEX('SPACELOG 8 EMPRUNT 3'!$G$14:$G$2000,MATCH('SPACELOG 8 BP'!AV$2,'SPACELOG 8 EMPRUNT 3'!$Z$14:$Z$2000,0)),0)</f>
        <v>0</v>
      </c>
      <c r="AW90" s="17">
        <f>IFERROR(INDEX('SPACELOG 8 EMPRUNT 3'!$G$14:$G$2000,MATCH('SPACELOG 8 BP'!AW$2,'SPACELOG 8 EMPRUNT 3'!$Z$14:$Z$2000,0)),0)</f>
        <v>0</v>
      </c>
      <c r="AX90" s="17">
        <f>IFERROR(INDEX('SPACELOG 8 EMPRUNT 3'!$G$14:$G$2000,MATCH('SPACELOG 8 BP'!AX$2,'SPACELOG 8 EMPRUNT 3'!$Z$14:$Z$2000,0)),0)</f>
        <v>0</v>
      </c>
      <c r="AY90" s="17">
        <f>IFERROR(INDEX('SPACELOG 8 EMPRUNT 3'!$G$14:$G$2000,MATCH('SPACELOG 8 BP'!AY$2,'SPACELOG 8 EMPRUNT 3'!$Z$14:$Z$2000,0)),0)</f>
        <v>0</v>
      </c>
      <c r="AZ90" s="17">
        <f>IFERROR(INDEX('SPACELOG 8 EMPRUNT 3'!$G$14:$G$2000,MATCH('SPACELOG 8 BP'!AZ$2,'SPACELOG 8 EMPRUNT 3'!$Z$14:$Z$2000,0)),0)</f>
        <v>0</v>
      </c>
      <c r="BA90" s="17">
        <f>IFERROR(INDEX('SPACELOG 8 EMPRUNT 3'!$G$14:$G$2000,MATCH('SPACELOG 8 BP'!BA$2,'SPACELOG 8 EMPRUNT 3'!$Z$14:$Z$2000,0)),0)</f>
        <v>0</v>
      </c>
      <c r="BB90" s="17">
        <f>IFERROR(INDEX('SPACELOG 8 EMPRUNT 3'!$G$14:$G$2000,MATCH('SPACELOG 8 BP'!BB$2,'SPACELOG 8 EMPRUNT 3'!$Z$14:$Z$2000,0)),0)</f>
        <v>0</v>
      </c>
      <c r="BC90" s="17">
        <f>IFERROR(INDEX('SPACELOG 8 EMPRUNT 3'!$G$14:$G$2000,MATCH('SPACELOG 8 BP'!BC$2,'SPACELOG 8 EMPRUNT 3'!$Z$14:$Z$2000,0)),0)</f>
        <v>0</v>
      </c>
      <c r="BD90" s="17">
        <f>IFERROR(INDEX('SPACELOG 8 EMPRUNT 3'!$G$14:$G$2000,MATCH('SPACELOG 8 BP'!BD$2,'SPACELOG 8 EMPRUNT 3'!$Z$14:$Z$2000,0)),0)</f>
        <v>0</v>
      </c>
      <c r="BE90" s="319">
        <f t="shared" si="1143"/>
        <v>0</v>
      </c>
      <c r="BF90" s="17">
        <f>IFERROR(INDEX('SPACELOG 8 EMPRUNT 3'!$G$14:$G$2000,MATCH('SPACELOG 8 BP'!BF$2,'SPACELOG 8 EMPRUNT 3'!$Z$14:$Z$2000,0)),0)</f>
        <v>0</v>
      </c>
      <c r="BG90" s="17">
        <f>IFERROR(INDEX('SPACELOG 8 EMPRUNT 3'!$G$14:$G$2000,MATCH('SPACELOG 8 BP'!BG$2,'SPACELOG 8 EMPRUNT 3'!$Z$14:$Z$2000,0)),0)</f>
        <v>0</v>
      </c>
      <c r="BH90" s="17">
        <f>IFERROR(INDEX('SPACELOG 8 EMPRUNT 3'!$G$14:$G$2000,MATCH('SPACELOG 8 BP'!BH$2,'SPACELOG 8 EMPRUNT 3'!$Z$14:$Z$2000,0)),0)</f>
        <v>0</v>
      </c>
      <c r="BI90" s="17">
        <f>IFERROR(INDEX('SPACELOG 8 EMPRUNT 3'!$G$14:$G$2000,MATCH('SPACELOG 8 BP'!BI$2,'SPACELOG 8 EMPRUNT 3'!$Z$14:$Z$2000,0)),0)</f>
        <v>0</v>
      </c>
      <c r="BJ90" s="17">
        <f>IFERROR(INDEX('SPACELOG 8 EMPRUNT 3'!$G$14:$G$2000,MATCH('SPACELOG 8 BP'!BJ$2,'SPACELOG 8 EMPRUNT 3'!$Z$14:$Z$2000,0)),0)</f>
        <v>0</v>
      </c>
      <c r="BK90" s="17">
        <f>IFERROR(INDEX('SPACELOG 8 EMPRUNT 3'!$G$14:$G$2000,MATCH('SPACELOG 8 BP'!BK$2,'SPACELOG 8 EMPRUNT 3'!$Z$14:$Z$2000,0)),0)</f>
        <v>0</v>
      </c>
      <c r="BL90" s="17">
        <f>IFERROR(INDEX('SPACELOG 8 EMPRUNT 3'!$G$14:$G$2000,MATCH('SPACELOG 8 BP'!BL$2,'SPACELOG 8 EMPRUNT 3'!$Z$14:$Z$2000,0)),0)</f>
        <v>0</v>
      </c>
      <c r="BM90" s="17">
        <f>IFERROR(INDEX('SPACELOG 8 EMPRUNT 3'!$G$14:$G$2000,MATCH('SPACELOG 8 BP'!BM$2,'SPACELOG 8 EMPRUNT 3'!$Z$14:$Z$2000,0)),0)</f>
        <v>0</v>
      </c>
      <c r="BN90" s="17">
        <f>IFERROR(INDEX('SPACELOG 8 EMPRUNT 3'!$G$14:$G$2000,MATCH('SPACELOG 8 BP'!BN$2,'SPACELOG 8 EMPRUNT 3'!$Z$14:$Z$2000,0)),0)</f>
        <v>0</v>
      </c>
      <c r="BO90" s="17">
        <f>IFERROR(INDEX('SPACELOG 8 EMPRUNT 3'!$G$14:$G$2000,MATCH('SPACELOG 8 BP'!BO$2,'SPACELOG 8 EMPRUNT 3'!$Z$14:$Z$2000,0)),0)</f>
        <v>0</v>
      </c>
      <c r="BP90" s="17">
        <f>IFERROR(INDEX('SPACELOG 8 EMPRUNT 3'!$G$14:$G$2000,MATCH('SPACELOG 8 BP'!BP$2,'SPACELOG 8 EMPRUNT 3'!$Z$14:$Z$2000,0)),0)</f>
        <v>0</v>
      </c>
      <c r="BQ90" s="17">
        <f>IFERROR(INDEX('SPACELOG 8 EMPRUNT 3'!$G$14:$G$2000,MATCH('SPACELOG 8 BP'!BQ$2,'SPACELOG 8 EMPRUNT 3'!$Z$14:$Z$2000,0)),0)</f>
        <v>0</v>
      </c>
      <c r="BR90" s="319">
        <f t="shared" si="1144"/>
        <v>0</v>
      </c>
      <c r="BS90" s="17">
        <f>IFERROR(INDEX('SPACELOG 8 EMPRUNT 3'!$G$14:$G$2000,MATCH('SPACELOG 8 BP'!BS$2,'SPACELOG 8 EMPRUNT 3'!$Z$14:$Z$2000,0)),0)</f>
        <v>0</v>
      </c>
      <c r="BT90" s="17">
        <f>IFERROR(INDEX('SPACELOG 8 EMPRUNT 3'!$G$14:$G$2000,MATCH('SPACELOG 8 BP'!BT$2,'SPACELOG 8 EMPRUNT 3'!$Z$14:$Z$2000,0)),0)</f>
        <v>0</v>
      </c>
      <c r="BU90" s="17">
        <f>IFERROR(INDEX('SPACELOG 8 EMPRUNT 3'!$G$14:$G$2000,MATCH('SPACELOG 8 BP'!BU$2,'SPACELOG 8 EMPRUNT 3'!$Z$14:$Z$2000,0)),0)</f>
        <v>0</v>
      </c>
      <c r="BV90" s="17">
        <f>IFERROR(INDEX('SPACELOG 8 EMPRUNT 3'!$G$14:$G$2000,MATCH('SPACELOG 8 BP'!BV$2,'SPACELOG 8 EMPRUNT 3'!$Z$14:$Z$2000,0)),0)</f>
        <v>0</v>
      </c>
      <c r="BW90" s="17">
        <f>IFERROR(INDEX('SPACELOG 8 EMPRUNT 3'!$G$14:$G$2000,MATCH('SPACELOG 8 BP'!BW$2,'SPACELOG 8 EMPRUNT 3'!$Z$14:$Z$2000,0)),0)</f>
        <v>0</v>
      </c>
      <c r="BX90" s="17">
        <f>IFERROR(INDEX('SPACELOG 8 EMPRUNT 3'!$G$14:$G$2000,MATCH('SPACELOG 8 BP'!BX$2,'SPACELOG 8 EMPRUNT 3'!$Z$14:$Z$2000,0)),0)</f>
        <v>0</v>
      </c>
      <c r="BY90" s="17">
        <f>IFERROR(INDEX('SPACELOG 8 EMPRUNT 3'!$G$14:$G$2000,MATCH('SPACELOG 8 BP'!BY$2,'SPACELOG 8 EMPRUNT 3'!$Z$14:$Z$2000,0)),0)</f>
        <v>0</v>
      </c>
      <c r="BZ90" s="17">
        <f>IFERROR(INDEX('SPACELOG 8 EMPRUNT 3'!$G$14:$G$2000,MATCH('SPACELOG 8 BP'!BZ$2,'SPACELOG 8 EMPRUNT 3'!$Z$14:$Z$2000,0)),0)</f>
        <v>0</v>
      </c>
      <c r="CA90" s="17">
        <f>IFERROR(INDEX('SPACELOG 8 EMPRUNT 3'!$G$14:$G$2000,MATCH('SPACELOG 8 BP'!CA$2,'SPACELOG 8 EMPRUNT 3'!$Z$14:$Z$2000,0)),0)</f>
        <v>0</v>
      </c>
      <c r="CB90" s="17">
        <f>IFERROR(INDEX('SPACELOG 8 EMPRUNT 3'!$G$14:$G$2000,MATCH('SPACELOG 8 BP'!CB$2,'SPACELOG 8 EMPRUNT 3'!$Z$14:$Z$2000,0)),0)</f>
        <v>0</v>
      </c>
      <c r="CC90" s="17">
        <f>IFERROR(INDEX('SPACELOG 8 EMPRUNT 3'!$G$14:$G$2000,MATCH('SPACELOG 8 BP'!CC$2,'SPACELOG 8 EMPRUNT 3'!$Z$14:$Z$2000,0)),0)</f>
        <v>0</v>
      </c>
      <c r="CD90" s="17">
        <f>IFERROR(INDEX('SPACELOG 8 EMPRUNT 3'!$G$14:$G$2000,MATCH('SPACELOG 8 BP'!CD$2,'SPACELOG 8 EMPRUNT 3'!$Z$14:$Z$2000,0)),0)</f>
        <v>0</v>
      </c>
      <c r="CE90" s="319">
        <f t="shared" si="1145"/>
        <v>0</v>
      </c>
      <c r="CF90" s="17">
        <f>IFERROR(INDEX('SPACELOG 8 EMPRUNT 3'!$G$14:$G$2000,MATCH('SPACELOG 8 BP'!CF$2,'SPACELOG 8 EMPRUNT 3'!$Z$14:$Z$2000,0)),0)</f>
        <v>0</v>
      </c>
      <c r="CG90" s="17">
        <f>IFERROR(INDEX('SPACELOG 8 EMPRUNT 3'!$G$14:$G$2000,MATCH('SPACELOG 8 BP'!CG$2,'SPACELOG 8 EMPRUNT 3'!$Z$14:$Z$2000,0)),0)</f>
        <v>0</v>
      </c>
      <c r="CH90" s="17">
        <f>IFERROR(INDEX('SPACELOG 8 EMPRUNT 3'!$G$14:$G$2000,MATCH('SPACELOG 8 BP'!CH$2,'SPACELOG 8 EMPRUNT 3'!$Z$14:$Z$2000,0)),0)</f>
        <v>0</v>
      </c>
      <c r="CI90" s="17">
        <f>IFERROR(INDEX('SPACELOG 8 EMPRUNT 3'!$G$14:$G$2000,MATCH('SPACELOG 8 BP'!CI$2,'SPACELOG 8 EMPRUNT 3'!$Z$14:$Z$2000,0)),0)</f>
        <v>0</v>
      </c>
      <c r="CJ90" s="17">
        <f>IFERROR(INDEX('SPACELOG 8 EMPRUNT 3'!$G$14:$G$2000,MATCH('SPACELOG 8 BP'!CJ$2,'SPACELOG 8 EMPRUNT 3'!$Z$14:$Z$2000,0)),0)</f>
        <v>0</v>
      </c>
      <c r="CK90" s="17">
        <f>IFERROR(INDEX('SPACELOG 8 EMPRUNT 3'!$G$14:$G$2000,MATCH('SPACELOG 8 BP'!CK$2,'SPACELOG 8 EMPRUNT 3'!$Z$14:$Z$2000,0)),0)</f>
        <v>0</v>
      </c>
      <c r="CL90" s="17">
        <f>IFERROR(INDEX('SPACELOG 8 EMPRUNT 3'!$G$14:$G$2000,MATCH('SPACELOG 8 BP'!CL$2,'SPACELOG 8 EMPRUNT 3'!$Z$14:$Z$2000,0)),0)</f>
        <v>0</v>
      </c>
      <c r="CM90" s="17">
        <f>IFERROR(INDEX('SPACELOG 8 EMPRUNT 3'!$G$14:$G$2000,MATCH('SPACELOG 8 BP'!CM$2,'SPACELOG 8 EMPRUNT 3'!$Z$14:$Z$2000,0)),0)</f>
        <v>0</v>
      </c>
      <c r="CN90" s="17">
        <f>IFERROR(INDEX('SPACELOG 8 EMPRUNT 3'!$G$14:$G$2000,MATCH('SPACELOG 8 BP'!CN$2,'SPACELOG 8 EMPRUNT 3'!$Z$14:$Z$2000,0)),0)</f>
        <v>0</v>
      </c>
      <c r="CO90" s="17">
        <f>IFERROR(INDEX('SPACELOG 8 EMPRUNT 3'!$G$14:$G$2000,MATCH('SPACELOG 8 BP'!CO$2,'SPACELOG 8 EMPRUNT 3'!$Z$14:$Z$2000,0)),0)</f>
        <v>0</v>
      </c>
      <c r="CP90" s="17">
        <f>IFERROR(INDEX('SPACELOG 8 EMPRUNT 3'!$G$14:$G$2000,MATCH('SPACELOG 8 BP'!CP$2,'SPACELOG 8 EMPRUNT 3'!$Z$14:$Z$2000,0)),0)</f>
        <v>0</v>
      </c>
      <c r="CQ90" s="17">
        <f>IFERROR(INDEX('SPACELOG 8 EMPRUNT 3'!$G$14:$G$2000,MATCH('SPACELOG 8 BP'!CQ$2,'SPACELOG 8 EMPRUNT 3'!$Z$14:$Z$2000,0)),0)</f>
        <v>0</v>
      </c>
      <c r="CR90" s="319">
        <f t="shared" si="1146"/>
        <v>0</v>
      </c>
      <c r="CS90" s="17">
        <f>IFERROR(INDEX('SPACELOG 8 EMPRUNT 3'!$G$14:$G$2000,MATCH('SPACELOG 8 BP'!CS$2,'SPACELOG 8 EMPRUNT 3'!$Z$14:$Z$2000,0)),0)</f>
        <v>0</v>
      </c>
      <c r="CT90" s="17">
        <f>IFERROR(INDEX('SPACELOG 8 EMPRUNT 3'!$G$14:$G$2000,MATCH('SPACELOG 8 BP'!CT$2,'SPACELOG 8 EMPRUNT 3'!$Z$14:$Z$2000,0)),0)</f>
        <v>0</v>
      </c>
      <c r="CU90" s="17">
        <f>IFERROR(INDEX('SPACELOG 8 EMPRUNT 3'!$G$14:$G$2000,MATCH('SPACELOG 8 BP'!CU$2,'SPACELOG 8 EMPRUNT 3'!$Z$14:$Z$2000,0)),0)</f>
        <v>0</v>
      </c>
      <c r="CV90" s="17">
        <f>IFERROR(INDEX('SPACELOG 8 EMPRUNT 3'!$G$14:$G$2000,MATCH('SPACELOG 8 BP'!CV$2,'SPACELOG 8 EMPRUNT 3'!$Z$14:$Z$2000,0)),0)</f>
        <v>0</v>
      </c>
      <c r="CW90" s="17">
        <f>IFERROR(INDEX('SPACELOG 8 EMPRUNT 3'!$G$14:$G$2000,MATCH('SPACELOG 8 BP'!CW$2,'SPACELOG 8 EMPRUNT 3'!$Z$14:$Z$2000,0)),0)</f>
        <v>0</v>
      </c>
      <c r="CX90" s="17">
        <f>IFERROR(INDEX('SPACELOG 8 EMPRUNT 3'!$G$14:$G$2000,MATCH('SPACELOG 8 BP'!CX$2,'SPACELOG 8 EMPRUNT 3'!$Z$14:$Z$2000,0)),0)</f>
        <v>0</v>
      </c>
      <c r="CY90" s="17">
        <f>IFERROR(INDEX('SPACELOG 8 EMPRUNT 3'!$G$14:$G$2000,MATCH('SPACELOG 8 BP'!CY$2,'SPACELOG 8 EMPRUNT 3'!$Z$14:$Z$2000,0)),0)</f>
        <v>0</v>
      </c>
      <c r="CZ90" s="17">
        <f>IFERROR(INDEX('SPACELOG 8 EMPRUNT 3'!$G$14:$G$2000,MATCH('SPACELOG 8 BP'!CZ$2,'SPACELOG 8 EMPRUNT 3'!$Z$14:$Z$2000,0)),0)</f>
        <v>0</v>
      </c>
      <c r="DA90" s="17">
        <f>IFERROR(INDEX('SPACELOG 8 EMPRUNT 3'!$G$14:$G$2000,MATCH('SPACELOG 8 BP'!DA$2,'SPACELOG 8 EMPRUNT 3'!$Z$14:$Z$2000,0)),0)</f>
        <v>0</v>
      </c>
      <c r="DB90" s="17">
        <f>IFERROR(INDEX('SPACELOG 8 EMPRUNT 3'!$G$14:$G$2000,MATCH('SPACELOG 8 BP'!DB$2,'SPACELOG 8 EMPRUNT 3'!$Z$14:$Z$2000,0)),0)</f>
        <v>0</v>
      </c>
      <c r="DC90" s="17">
        <f>IFERROR(INDEX('SPACELOG 8 EMPRUNT 3'!$G$14:$G$2000,MATCH('SPACELOG 8 BP'!DC$2,'SPACELOG 8 EMPRUNT 3'!$Z$14:$Z$2000,0)),0)</f>
        <v>0</v>
      </c>
      <c r="DD90" s="17">
        <f>IFERROR(INDEX('SPACELOG 8 EMPRUNT 3'!$G$14:$G$2000,MATCH('SPACELOG 8 BP'!DD$2,'SPACELOG 8 EMPRUNT 3'!$Z$14:$Z$2000,0)),0)</f>
        <v>0</v>
      </c>
      <c r="DE90" s="319">
        <f t="shared" si="1147"/>
        <v>0</v>
      </c>
      <c r="DF90" s="17">
        <f>IFERROR(INDEX('SPACELOG 8 EMPRUNT 3'!$G$14:$G$2000,MATCH('SPACELOG 8 BP'!DF$2,'SPACELOG 8 EMPRUNT 3'!$Z$14:$Z$2000,0)),0)</f>
        <v>0</v>
      </c>
      <c r="DG90" s="17">
        <f>IFERROR(INDEX('SPACELOG 8 EMPRUNT 3'!$G$14:$G$2000,MATCH('SPACELOG 8 BP'!DG$2,'SPACELOG 8 EMPRUNT 3'!$Z$14:$Z$2000,0)),0)</f>
        <v>0</v>
      </c>
      <c r="DH90" s="17">
        <f>IFERROR(INDEX('SPACELOG 8 EMPRUNT 3'!$G$14:$G$2000,MATCH('SPACELOG 8 BP'!DH$2,'SPACELOG 8 EMPRUNT 3'!$Z$14:$Z$2000,0)),0)</f>
        <v>0</v>
      </c>
      <c r="DI90" s="17">
        <f>IFERROR(INDEX('SPACELOG 8 EMPRUNT 3'!$G$14:$G$2000,MATCH('SPACELOG 8 BP'!DI$2,'SPACELOG 8 EMPRUNT 3'!$Z$14:$Z$2000,0)),0)</f>
        <v>0</v>
      </c>
      <c r="DJ90" s="17">
        <f>IFERROR(INDEX('SPACELOG 8 EMPRUNT 3'!$G$14:$G$2000,MATCH('SPACELOG 8 BP'!DJ$2,'SPACELOG 8 EMPRUNT 3'!$Z$14:$Z$2000,0)),0)</f>
        <v>0</v>
      </c>
      <c r="DK90" s="17">
        <f>IFERROR(INDEX('SPACELOG 8 EMPRUNT 3'!$G$14:$G$2000,MATCH('SPACELOG 8 BP'!DK$2,'SPACELOG 8 EMPRUNT 3'!$Z$14:$Z$2000,0)),0)</f>
        <v>0</v>
      </c>
      <c r="DL90" s="17">
        <f>IFERROR(INDEX('SPACELOG 8 EMPRUNT 3'!$G$14:$G$2000,MATCH('SPACELOG 8 BP'!DL$2,'SPACELOG 8 EMPRUNT 3'!$Z$14:$Z$2000,0)),0)</f>
        <v>0</v>
      </c>
      <c r="DM90" s="17">
        <f>IFERROR(INDEX('SPACELOG 8 EMPRUNT 3'!$G$14:$G$2000,MATCH('SPACELOG 8 BP'!DM$2,'SPACELOG 8 EMPRUNT 3'!$Z$14:$Z$2000,0)),0)</f>
        <v>0</v>
      </c>
      <c r="DN90" s="17">
        <f>IFERROR(INDEX('SPACELOG 8 EMPRUNT 3'!$G$14:$G$2000,MATCH('SPACELOG 8 BP'!DN$2,'SPACELOG 8 EMPRUNT 3'!$Z$14:$Z$2000,0)),0)</f>
        <v>0</v>
      </c>
      <c r="DO90" s="17">
        <f>IFERROR(INDEX('SPACELOG 8 EMPRUNT 3'!$G$14:$G$2000,MATCH('SPACELOG 8 BP'!DO$2,'SPACELOG 8 EMPRUNT 3'!$Z$14:$Z$2000,0)),0)</f>
        <v>0</v>
      </c>
      <c r="DP90" s="17">
        <f>IFERROR(INDEX('SPACELOG 8 EMPRUNT 3'!$G$14:$G$2000,MATCH('SPACELOG 8 BP'!DP$2,'SPACELOG 8 EMPRUNT 3'!$Z$14:$Z$2000,0)),0)</f>
        <v>0</v>
      </c>
      <c r="DQ90" s="17">
        <f>IFERROR(INDEX('SPACELOG 8 EMPRUNT 3'!$G$14:$G$2000,MATCH('SPACELOG 8 BP'!DQ$2,'SPACELOG 8 EMPRUNT 3'!$Z$14:$Z$2000,0)),0)</f>
        <v>0</v>
      </c>
      <c r="DR90" s="319">
        <f t="shared" si="1148"/>
        <v>0</v>
      </c>
      <c r="DS90" s="17">
        <f>IFERROR(INDEX('SPACELOG 8 EMPRUNT 3'!$G$14:$G$2000,MATCH('SPACELOG 8 BP'!DS$2,'SPACELOG 8 EMPRUNT 3'!$Z$14:$Z$2000,0)),0)</f>
        <v>0</v>
      </c>
      <c r="DT90" s="17">
        <f>IFERROR(INDEX('SPACELOG 8 EMPRUNT 3'!$G$14:$G$2000,MATCH('SPACELOG 8 BP'!DT$2,'SPACELOG 8 EMPRUNT 3'!$Z$14:$Z$2000,0)),0)</f>
        <v>0</v>
      </c>
      <c r="DU90" s="17">
        <f>IFERROR(INDEX('SPACELOG 8 EMPRUNT 3'!$G$14:$G$2000,MATCH('SPACELOG 8 BP'!DU$2,'SPACELOG 8 EMPRUNT 3'!$Z$14:$Z$2000,0)),0)</f>
        <v>0</v>
      </c>
      <c r="DV90" s="17">
        <f>IFERROR(INDEX('SPACELOG 8 EMPRUNT 3'!$G$14:$G$2000,MATCH('SPACELOG 8 BP'!DV$2,'SPACELOG 8 EMPRUNT 3'!$Z$14:$Z$2000,0)),0)</f>
        <v>0</v>
      </c>
      <c r="DW90" s="17">
        <f>IFERROR(INDEX('SPACELOG 8 EMPRUNT 3'!$G$14:$G$2000,MATCH('SPACELOG 8 BP'!DW$2,'SPACELOG 8 EMPRUNT 3'!$Z$14:$Z$2000,0)),0)</f>
        <v>0</v>
      </c>
      <c r="DX90" s="17">
        <f>IFERROR(INDEX('SPACELOG 8 EMPRUNT 3'!$G$14:$G$2000,MATCH('SPACELOG 8 BP'!DX$2,'SPACELOG 8 EMPRUNT 3'!$Z$14:$Z$2000,0)),0)</f>
        <v>0</v>
      </c>
      <c r="DY90" s="17">
        <f>IFERROR(INDEX('SPACELOG 8 EMPRUNT 3'!$G$14:$G$2000,MATCH('SPACELOG 8 BP'!DY$2,'SPACELOG 8 EMPRUNT 3'!$Z$14:$Z$2000,0)),0)</f>
        <v>0</v>
      </c>
      <c r="DZ90" s="17">
        <f>IFERROR(INDEX('SPACELOG 8 EMPRUNT 3'!$G$14:$G$2000,MATCH('SPACELOG 8 BP'!DZ$2,'SPACELOG 8 EMPRUNT 3'!$Z$14:$Z$2000,0)),0)</f>
        <v>0</v>
      </c>
      <c r="EA90" s="17">
        <f>IFERROR(INDEX('SPACELOG 8 EMPRUNT 3'!$G$14:$G$2000,MATCH('SPACELOG 8 BP'!EA$2,'SPACELOG 8 EMPRUNT 3'!$Z$14:$Z$2000,0)),0)</f>
        <v>0</v>
      </c>
      <c r="EB90" s="17">
        <f>IFERROR(INDEX('SPACELOG 8 EMPRUNT 3'!$G$14:$G$2000,MATCH('SPACELOG 8 BP'!EB$2,'SPACELOG 8 EMPRUNT 3'!$Z$14:$Z$2000,0)),0)</f>
        <v>0</v>
      </c>
      <c r="EC90" s="17">
        <f>IFERROR(INDEX('SPACELOG 8 EMPRUNT 3'!$G$14:$G$2000,MATCH('SPACELOG 8 BP'!EC$2,'SPACELOG 8 EMPRUNT 3'!$Z$14:$Z$2000,0)),0)</f>
        <v>0</v>
      </c>
      <c r="ED90" s="17">
        <f>IFERROR(INDEX('SPACELOG 8 EMPRUNT 3'!$G$14:$G$2000,MATCH('SPACELOG 8 BP'!ED$2,'SPACELOG 8 EMPRUNT 3'!$Z$14:$Z$2000,0)),0)</f>
        <v>0</v>
      </c>
      <c r="EE90" s="319">
        <f t="shared" si="1149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1151">G89+G88+G90</f>
        <v>0</v>
      </c>
      <c r="H91" s="17">
        <f t="shared" si="1151"/>
        <v>0</v>
      </c>
      <c r="I91" s="17">
        <f t="shared" si="1151"/>
        <v>0</v>
      </c>
      <c r="J91" s="17">
        <f t="shared" si="1151"/>
        <v>0</v>
      </c>
      <c r="K91" s="17">
        <f t="shared" si="1151"/>
        <v>0</v>
      </c>
      <c r="L91" s="17">
        <f t="shared" si="1151"/>
        <v>0</v>
      </c>
      <c r="M91" s="17">
        <f t="shared" si="1151"/>
        <v>0</v>
      </c>
      <c r="N91" s="17">
        <f t="shared" si="1151"/>
        <v>0</v>
      </c>
      <c r="O91" s="17">
        <f t="shared" si="1151"/>
        <v>0</v>
      </c>
      <c r="P91" s="17">
        <f t="shared" si="1151"/>
        <v>0</v>
      </c>
      <c r="Q91" s="17">
        <f t="shared" si="1151"/>
        <v>0</v>
      </c>
      <c r="R91" s="319">
        <f>SUM(F91:Q91)</f>
        <v>0</v>
      </c>
      <c r="S91" s="17">
        <f>S89+S88+S90</f>
        <v>0</v>
      </c>
      <c r="T91" s="17">
        <f t="shared" ref="T91" si="1152">T89+T88+T90</f>
        <v>0</v>
      </c>
      <c r="U91" s="17">
        <f t="shared" ref="U91" si="1153">U89+U88+U90</f>
        <v>0</v>
      </c>
      <c r="V91" s="17">
        <f t="shared" ref="V91" si="1154">V89+V88+V90</f>
        <v>0</v>
      </c>
      <c r="W91" s="17">
        <f t="shared" ref="W91" si="1155">W89+W88+W90</f>
        <v>0</v>
      </c>
      <c r="X91" s="17">
        <f t="shared" ref="X91" si="1156">X89+X88+X90</f>
        <v>0</v>
      </c>
      <c r="Y91" s="17">
        <f t="shared" ref="Y91" si="1157">Y89+Y88+Y90</f>
        <v>0</v>
      </c>
      <c r="Z91" s="17">
        <f t="shared" ref="Z91" si="1158">Z89+Z88+Z90</f>
        <v>0</v>
      </c>
      <c r="AA91" s="17">
        <f t="shared" ref="AA91" si="1159">AA89+AA88+AA90</f>
        <v>0</v>
      </c>
      <c r="AB91" s="17">
        <f t="shared" ref="AB91" si="1160">AB89+AB88+AB90</f>
        <v>0</v>
      </c>
      <c r="AC91" s="17">
        <f t="shared" ref="AC91" si="1161">AC89+AC88+AC90</f>
        <v>0</v>
      </c>
      <c r="AD91" s="17">
        <f t="shared" ref="AD91" si="1162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1163">AG89+AG88+AG90</f>
        <v>0</v>
      </c>
      <c r="AH91" s="17">
        <f t="shared" ref="AH91" si="1164">AH89+AH88+AH90</f>
        <v>0</v>
      </c>
      <c r="AI91" s="17">
        <f t="shared" ref="AI91" si="1165">AI89+AI88+AI90</f>
        <v>0</v>
      </c>
      <c r="AJ91" s="17">
        <f t="shared" ref="AJ91" si="1166">AJ89+AJ88+AJ90</f>
        <v>0</v>
      </c>
      <c r="AK91" s="17">
        <f t="shared" ref="AK91" si="1167">AK89+AK88+AK90</f>
        <v>0</v>
      </c>
      <c r="AL91" s="17">
        <f t="shared" ref="AL91" si="1168">AL89+AL88+AL90</f>
        <v>0</v>
      </c>
      <c r="AM91" s="17">
        <f t="shared" ref="AM91" si="1169">AM89+AM88+AM90</f>
        <v>0</v>
      </c>
      <c r="AN91" s="17">
        <f t="shared" ref="AN91" si="1170">AN89+AN88+AN90</f>
        <v>0</v>
      </c>
      <c r="AO91" s="17">
        <f t="shared" ref="AO91" si="1171">AO89+AO88+AO90</f>
        <v>0</v>
      </c>
      <c r="AP91" s="17">
        <f t="shared" ref="AP91" si="1172">AP89+AP88+AP90</f>
        <v>0</v>
      </c>
      <c r="AQ91" s="17">
        <f t="shared" ref="AQ91" si="1173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1174">AT89+AT88+AT90</f>
        <v>0</v>
      </c>
      <c r="AU91" s="17">
        <f t="shared" ref="AU91" si="1175">AU89+AU88+AU90</f>
        <v>0</v>
      </c>
      <c r="AV91" s="17">
        <f t="shared" ref="AV91" si="1176">AV89+AV88+AV90</f>
        <v>0</v>
      </c>
      <c r="AW91" s="17">
        <f t="shared" ref="AW91" si="1177">AW89+AW88+AW90</f>
        <v>0</v>
      </c>
      <c r="AX91" s="17">
        <f t="shared" ref="AX91" si="1178">AX89+AX88+AX90</f>
        <v>0</v>
      </c>
      <c r="AY91" s="17">
        <f t="shared" ref="AY91" si="1179">AY89+AY88+AY90</f>
        <v>0</v>
      </c>
      <c r="AZ91" s="17">
        <f t="shared" ref="AZ91" si="1180">AZ89+AZ88+AZ90</f>
        <v>0</v>
      </c>
      <c r="BA91" s="17">
        <f t="shared" ref="BA91" si="1181">BA89+BA88+BA90</f>
        <v>0</v>
      </c>
      <c r="BB91" s="17">
        <f t="shared" ref="BB91" si="1182">BB89+BB88+BB90</f>
        <v>0</v>
      </c>
      <c r="BC91" s="17">
        <f t="shared" ref="BC91" si="1183">BC89+BC88+BC90</f>
        <v>0</v>
      </c>
      <c r="BD91" s="17">
        <f t="shared" ref="BD91" si="1184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1185">BG89+BG88+BG90</f>
        <v>0</v>
      </c>
      <c r="BH91" s="17">
        <f t="shared" ref="BH91" si="1186">BH89+BH88+BH90</f>
        <v>0</v>
      </c>
      <c r="BI91" s="17">
        <f t="shared" ref="BI91" si="1187">BI89+BI88+BI90</f>
        <v>0</v>
      </c>
      <c r="BJ91" s="17">
        <f t="shared" ref="BJ91" si="1188">BJ89+BJ88+BJ90</f>
        <v>0</v>
      </c>
      <c r="BK91" s="17">
        <f t="shared" ref="BK91" si="1189">BK89+BK88+BK90</f>
        <v>0</v>
      </c>
      <c r="BL91" s="17">
        <f t="shared" ref="BL91" si="1190">BL89+BL88+BL90</f>
        <v>0</v>
      </c>
      <c r="BM91" s="17">
        <f t="shared" ref="BM91" si="1191">BM89+BM88+BM90</f>
        <v>0</v>
      </c>
      <c r="BN91" s="17">
        <f t="shared" ref="BN91" si="1192">BN89+BN88+BN90</f>
        <v>0</v>
      </c>
      <c r="BO91" s="17">
        <f t="shared" ref="BO91" si="1193">BO89+BO88+BO90</f>
        <v>0</v>
      </c>
      <c r="BP91" s="17">
        <f t="shared" ref="BP91" si="1194">BP89+BP88+BP90</f>
        <v>0</v>
      </c>
      <c r="BQ91" s="17">
        <f t="shared" ref="BQ91" si="1195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1196">BT89+BT88+BT90</f>
        <v>0</v>
      </c>
      <c r="BU91" s="17">
        <f t="shared" ref="BU91" si="1197">BU89+BU88+BU90</f>
        <v>0</v>
      </c>
      <c r="BV91" s="17">
        <f t="shared" ref="BV91" si="1198">BV89+BV88+BV90</f>
        <v>0</v>
      </c>
      <c r="BW91" s="17">
        <f t="shared" ref="BW91" si="1199">BW89+BW88+BW90</f>
        <v>0</v>
      </c>
      <c r="BX91" s="17">
        <f t="shared" ref="BX91" si="1200">BX89+BX88+BX90</f>
        <v>0</v>
      </c>
      <c r="BY91" s="17">
        <f t="shared" ref="BY91" si="1201">BY89+BY88+BY90</f>
        <v>0</v>
      </c>
      <c r="BZ91" s="17">
        <f t="shared" ref="BZ91" si="1202">BZ89+BZ88+BZ90</f>
        <v>0</v>
      </c>
      <c r="CA91" s="17">
        <f t="shared" ref="CA91" si="1203">CA89+CA88+CA90</f>
        <v>0</v>
      </c>
      <c r="CB91" s="17">
        <f t="shared" ref="CB91" si="1204">CB89+CB88+CB90</f>
        <v>0</v>
      </c>
      <c r="CC91" s="17">
        <f t="shared" ref="CC91" si="1205">CC89+CC88+CC90</f>
        <v>0</v>
      </c>
      <c r="CD91" s="17">
        <f t="shared" ref="CD91" si="1206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207">CG89+CG88+CG90</f>
        <v>0</v>
      </c>
      <c r="CH91" s="17">
        <f t="shared" ref="CH91" si="1208">CH89+CH88+CH90</f>
        <v>0</v>
      </c>
      <c r="CI91" s="17">
        <f t="shared" ref="CI91" si="1209">CI89+CI88+CI90</f>
        <v>0</v>
      </c>
      <c r="CJ91" s="17">
        <f t="shared" ref="CJ91" si="1210">CJ89+CJ88+CJ90</f>
        <v>0</v>
      </c>
      <c r="CK91" s="17">
        <f t="shared" ref="CK91" si="1211">CK89+CK88+CK90</f>
        <v>0</v>
      </c>
      <c r="CL91" s="17">
        <f t="shared" ref="CL91" si="1212">CL89+CL88+CL90</f>
        <v>0</v>
      </c>
      <c r="CM91" s="17">
        <f t="shared" ref="CM91" si="1213">CM89+CM88+CM90</f>
        <v>0</v>
      </c>
      <c r="CN91" s="17">
        <f t="shared" ref="CN91" si="1214">CN89+CN88+CN90</f>
        <v>0</v>
      </c>
      <c r="CO91" s="17">
        <f t="shared" ref="CO91" si="1215">CO89+CO88+CO90</f>
        <v>0</v>
      </c>
      <c r="CP91" s="17">
        <f t="shared" ref="CP91" si="1216">CP89+CP88+CP90</f>
        <v>0</v>
      </c>
      <c r="CQ91" s="17">
        <f t="shared" ref="CQ91" si="1217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218">CT89+CT88+CT90</f>
        <v>0</v>
      </c>
      <c r="CU91" s="17">
        <f t="shared" ref="CU91" si="1219">CU89+CU88+CU90</f>
        <v>0</v>
      </c>
      <c r="CV91" s="17">
        <f t="shared" ref="CV91" si="1220">CV89+CV88+CV90</f>
        <v>0</v>
      </c>
      <c r="CW91" s="17">
        <f t="shared" ref="CW91" si="1221">CW89+CW88+CW90</f>
        <v>0</v>
      </c>
      <c r="CX91" s="17">
        <f t="shared" ref="CX91" si="1222">CX89+CX88+CX90</f>
        <v>0</v>
      </c>
      <c r="CY91" s="17">
        <f t="shared" ref="CY91" si="1223">CY89+CY88+CY90</f>
        <v>0</v>
      </c>
      <c r="CZ91" s="17">
        <f t="shared" ref="CZ91" si="1224">CZ89+CZ88+CZ90</f>
        <v>0</v>
      </c>
      <c r="DA91" s="17">
        <f t="shared" ref="DA91" si="1225">DA89+DA88+DA90</f>
        <v>0</v>
      </c>
      <c r="DB91" s="17">
        <f t="shared" ref="DB91" si="1226">DB89+DB88+DB90</f>
        <v>0</v>
      </c>
      <c r="DC91" s="17">
        <f t="shared" ref="DC91" si="1227">DC89+DC88+DC90</f>
        <v>0</v>
      </c>
      <c r="DD91" s="17">
        <f t="shared" ref="DD91" si="1228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229">DG89+DG88+DG90</f>
        <v>0</v>
      </c>
      <c r="DH91" s="17">
        <f t="shared" ref="DH91" si="1230">DH89+DH88+DH90</f>
        <v>0</v>
      </c>
      <c r="DI91" s="17">
        <f t="shared" ref="DI91" si="1231">DI89+DI88+DI90</f>
        <v>0</v>
      </c>
      <c r="DJ91" s="17">
        <f t="shared" ref="DJ91" si="1232">DJ89+DJ88+DJ90</f>
        <v>0</v>
      </c>
      <c r="DK91" s="17">
        <f t="shared" ref="DK91" si="1233">DK89+DK88+DK90</f>
        <v>0</v>
      </c>
      <c r="DL91" s="17">
        <f t="shared" ref="DL91" si="1234">DL89+DL88+DL90</f>
        <v>0</v>
      </c>
      <c r="DM91" s="17">
        <f t="shared" ref="DM91" si="1235">DM89+DM88+DM90</f>
        <v>0</v>
      </c>
      <c r="DN91" s="17">
        <f t="shared" ref="DN91" si="1236">DN89+DN88+DN90</f>
        <v>0</v>
      </c>
      <c r="DO91" s="17">
        <f t="shared" ref="DO91" si="1237">DO89+DO88+DO90</f>
        <v>0</v>
      </c>
      <c r="DP91" s="17">
        <f t="shared" ref="DP91" si="1238">DP89+DP88+DP90</f>
        <v>0</v>
      </c>
      <c r="DQ91" s="17">
        <f t="shared" ref="DQ91" si="1239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240">DT89+DT88+DT90</f>
        <v>0</v>
      </c>
      <c r="DU91" s="17">
        <f t="shared" ref="DU91" si="1241">DU89+DU88+DU90</f>
        <v>0</v>
      </c>
      <c r="DV91" s="17">
        <f t="shared" ref="DV91" si="1242">DV89+DV88+DV90</f>
        <v>0</v>
      </c>
      <c r="DW91" s="17">
        <f t="shared" ref="DW91" si="1243">DW89+DW88+DW90</f>
        <v>0</v>
      </c>
      <c r="DX91" s="17">
        <f t="shared" ref="DX91" si="1244">DX89+DX88+DX90</f>
        <v>0</v>
      </c>
      <c r="DY91" s="17">
        <f t="shared" ref="DY91" si="1245">DY89+DY88+DY90</f>
        <v>0</v>
      </c>
      <c r="DZ91" s="17">
        <f t="shared" ref="DZ91" si="1246">DZ89+DZ88+DZ90</f>
        <v>0</v>
      </c>
      <c r="EA91" s="17">
        <f t="shared" ref="EA91" si="1247">EA89+EA88+EA90</f>
        <v>0</v>
      </c>
      <c r="EB91" s="17">
        <f t="shared" ref="EB91" si="1248">EB89+EB88+EB90</f>
        <v>0</v>
      </c>
      <c r="EC91" s="17">
        <f t="shared" ref="EC91" si="1249">EC89+EC88+EC90</f>
        <v>0</v>
      </c>
      <c r="ED91" s="17">
        <f t="shared" ref="ED91" si="1250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>F74-F84-F91</f>
        <v>0</v>
      </c>
      <c r="G93" s="49">
        <f t="shared" ref="G93:BR93" si="1251">G74-G84-G91</f>
        <v>0</v>
      </c>
      <c r="H93" s="49">
        <f t="shared" si="1251"/>
        <v>0</v>
      </c>
      <c r="I93" s="49">
        <f t="shared" si="1251"/>
        <v>0</v>
      </c>
      <c r="J93" s="49">
        <f t="shared" si="1251"/>
        <v>0</v>
      </c>
      <c r="K93" s="49">
        <f t="shared" si="1251"/>
        <v>0</v>
      </c>
      <c r="L93" s="49">
        <f t="shared" si="1251"/>
        <v>0</v>
      </c>
      <c r="M93" s="49">
        <f t="shared" si="1251"/>
        <v>0</v>
      </c>
      <c r="N93" s="49">
        <f t="shared" si="1251"/>
        <v>0</v>
      </c>
      <c r="O93" s="49">
        <f t="shared" si="1251"/>
        <v>0</v>
      </c>
      <c r="P93" s="49">
        <f t="shared" si="1251"/>
        <v>0</v>
      </c>
      <c r="Q93" s="49">
        <f t="shared" si="1251"/>
        <v>0</v>
      </c>
      <c r="R93" s="319">
        <f t="shared" si="1251"/>
        <v>0</v>
      </c>
      <c r="S93" s="49">
        <f t="shared" si="1251"/>
        <v>0</v>
      </c>
      <c r="T93" s="49">
        <f t="shared" si="1251"/>
        <v>0</v>
      </c>
      <c r="U93" s="49">
        <f t="shared" si="1251"/>
        <v>0</v>
      </c>
      <c r="V93" s="49">
        <f t="shared" si="1251"/>
        <v>0</v>
      </c>
      <c r="W93" s="49">
        <f t="shared" si="1251"/>
        <v>0</v>
      </c>
      <c r="X93" s="49">
        <f t="shared" si="1251"/>
        <v>0</v>
      </c>
      <c r="Y93" s="49">
        <f t="shared" si="1251"/>
        <v>0</v>
      </c>
      <c r="Z93" s="49">
        <f t="shared" si="1251"/>
        <v>0</v>
      </c>
      <c r="AA93" s="49">
        <f t="shared" si="1251"/>
        <v>0</v>
      </c>
      <c r="AB93" s="49">
        <f t="shared" si="1251"/>
        <v>0</v>
      </c>
      <c r="AC93" s="49">
        <f t="shared" si="1251"/>
        <v>0</v>
      </c>
      <c r="AD93" s="49">
        <f t="shared" si="1251"/>
        <v>0</v>
      </c>
      <c r="AE93" s="319">
        <f t="shared" si="1251"/>
        <v>0</v>
      </c>
      <c r="AF93" s="49">
        <f t="shared" si="1251"/>
        <v>0</v>
      </c>
      <c r="AG93" s="49">
        <f t="shared" si="1251"/>
        <v>0</v>
      </c>
      <c r="AH93" s="49">
        <f t="shared" si="1251"/>
        <v>0</v>
      </c>
      <c r="AI93" s="49">
        <f t="shared" si="1251"/>
        <v>0</v>
      </c>
      <c r="AJ93" s="49">
        <f t="shared" si="1251"/>
        <v>0</v>
      </c>
      <c r="AK93" s="49">
        <f t="shared" si="1251"/>
        <v>0</v>
      </c>
      <c r="AL93" s="49">
        <f t="shared" si="1251"/>
        <v>0</v>
      </c>
      <c r="AM93" s="49">
        <f t="shared" si="1251"/>
        <v>0</v>
      </c>
      <c r="AN93" s="49">
        <f t="shared" si="1251"/>
        <v>0</v>
      </c>
      <c r="AO93" s="49">
        <f t="shared" si="1251"/>
        <v>0</v>
      </c>
      <c r="AP93" s="49">
        <f t="shared" si="1251"/>
        <v>0</v>
      </c>
      <c r="AQ93" s="49">
        <f t="shared" si="1251"/>
        <v>0</v>
      </c>
      <c r="AR93" s="319">
        <f t="shared" si="1251"/>
        <v>0</v>
      </c>
      <c r="AS93" s="49">
        <f t="shared" si="1251"/>
        <v>0</v>
      </c>
      <c r="AT93" s="49">
        <f t="shared" si="1251"/>
        <v>0</v>
      </c>
      <c r="AU93" s="49">
        <f t="shared" si="1251"/>
        <v>0</v>
      </c>
      <c r="AV93" s="49">
        <f t="shared" si="1251"/>
        <v>0</v>
      </c>
      <c r="AW93" s="49">
        <f t="shared" si="1251"/>
        <v>0</v>
      </c>
      <c r="AX93" s="49">
        <f t="shared" si="1251"/>
        <v>0</v>
      </c>
      <c r="AY93" s="49">
        <f t="shared" si="1251"/>
        <v>0</v>
      </c>
      <c r="AZ93" s="49">
        <f t="shared" si="1251"/>
        <v>0</v>
      </c>
      <c r="BA93" s="49">
        <f t="shared" si="1251"/>
        <v>0</v>
      </c>
      <c r="BB93" s="49">
        <f t="shared" si="1251"/>
        <v>0</v>
      </c>
      <c r="BC93" s="49">
        <f t="shared" si="1251"/>
        <v>0</v>
      </c>
      <c r="BD93" s="49">
        <f t="shared" si="1251"/>
        <v>0</v>
      </c>
      <c r="BE93" s="319">
        <f t="shared" si="1251"/>
        <v>0</v>
      </c>
      <c r="BF93" s="49">
        <f t="shared" si="1251"/>
        <v>0</v>
      </c>
      <c r="BG93" s="49">
        <f t="shared" si="1251"/>
        <v>0</v>
      </c>
      <c r="BH93" s="49">
        <f t="shared" si="1251"/>
        <v>0</v>
      </c>
      <c r="BI93" s="49">
        <f t="shared" si="1251"/>
        <v>0</v>
      </c>
      <c r="BJ93" s="49">
        <f t="shared" si="1251"/>
        <v>0</v>
      </c>
      <c r="BK93" s="49">
        <f t="shared" si="1251"/>
        <v>0</v>
      </c>
      <c r="BL93" s="49">
        <f t="shared" si="1251"/>
        <v>0</v>
      </c>
      <c r="BM93" s="49">
        <f t="shared" si="1251"/>
        <v>0</v>
      </c>
      <c r="BN93" s="49">
        <f t="shared" si="1251"/>
        <v>0</v>
      </c>
      <c r="BO93" s="49">
        <f t="shared" si="1251"/>
        <v>0</v>
      </c>
      <c r="BP93" s="49">
        <f t="shared" si="1251"/>
        <v>0</v>
      </c>
      <c r="BQ93" s="49">
        <f t="shared" si="1251"/>
        <v>0</v>
      </c>
      <c r="BR93" s="319">
        <f t="shared" si="1251"/>
        <v>0</v>
      </c>
      <c r="BS93" s="49">
        <f t="shared" ref="BS93:ED93" si="1252">BS74-BS84-BS91</f>
        <v>0</v>
      </c>
      <c r="BT93" s="49">
        <f t="shared" si="1252"/>
        <v>0</v>
      </c>
      <c r="BU93" s="49">
        <f t="shared" si="1252"/>
        <v>0</v>
      </c>
      <c r="BV93" s="49">
        <f t="shared" si="1252"/>
        <v>0</v>
      </c>
      <c r="BW93" s="49">
        <f t="shared" si="1252"/>
        <v>0</v>
      </c>
      <c r="BX93" s="49">
        <f t="shared" si="1252"/>
        <v>0</v>
      </c>
      <c r="BY93" s="49">
        <f t="shared" si="1252"/>
        <v>0</v>
      </c>
      <c r="BZ93" s="49">
        <f t="shared" si="1252"/>
        <v>0</v>
      </c>
      <c r="CA93" s="49">
        <f t="shared" si="1252"/>
        <v>0</v>
      </c>
      <c r="CB93" s="49">
        <f t="shared" si="1252"/>
        <v>0</v>
      </c>
      <c r="CC93" s="49">
        <f t="shared" si="1252"/>
        <v>0</v>
      </c>
      <c r="CD93" s="49">
        <f t="shared" si="1252"/>
        <v>0</v>
      </c>
      <c r="CE93" s="319">
        <f t="shared" si="1252"/>
        <v>0</v>
      </c>
      <c r="CF93" s="49">
        <f t="shared" si="1252"/>
        <v>0</v>
      </c>
      <c r="CG93" s="49">
        <f t="shared" si="1252"/>
        <v>0</v>
      </c>
      <c r="CH93" s="49">
        <f t="shared" si="1252"/>
        <v>0</v>
      </c>
      <c r="CI93" s="49">
        <f t="shared" si="1252"/>
        <v>0</v>
      </c>
      <c r="CJ93" s="49">
        <f t="shared" si="1252"/>
        <v>0</v>
      </c>
      <c r="CK93" s="49">
        <f t="shared" si="1252"/>
        <v>0</v>
      </c>
      <c r="CL93" s="49">
        <f t="shared" si="1252"/>
        <v>0</v>
      </c>
      <c r="CM93" s="49">
        <f t="shared" si="1252"/>
        <v>0</v>
      </c>
      <c r="CN93" s="49">
        <f t="shared" si="1252"/>
        <v>0</v>
      </c>
      <c r="CO93" s="49">
        <f t="shared" si="1252"/>
        <v>0</v>
      </c>
      <c r="CP93" s="49">
        <f t="shared" si="1252"/>
        <v>0</v>
      </c>
      <c r="CQ93" s="49">
        <f t="shared" si="1252"/>
        <v>0</v>
      </c>
      <c r="CR93" s="319">
        <f t="shared" si="1252"/>
        <v>0</v>
      </c>
      <c r="CS93" s="49">
        <f t="shared" si="1252"/>
        <v>0</v>
      </c>
      <c r="CT93" s="49">
        <f t="shared" si="1252"/>
        <v>0</v>
      </c>
      <c r="CU93" s="49">
        <f t="shared" si="1252"/>
        <v>0</v>
      </c>
      <c r="CV93" s="49">
        <f t="shared" si="1252"/>
        <v>0</v>
      </c>
      <c r="CW93" s="49">
        <f t="shared" si="1252"/>
        <v>0</v>
      </c>
      <c r="CX93" s="49">
        <f t="shared" si="1252"/>
        <v>0</v>
      </c>
      <c r="CY93" s="49">
        <f t="shared" si="1252"/>
        <v>0</v>
      </c>
      <c r="CZ93" s="49">
        <f t="shared" si="1252"/>
        <v>0</v>
      </c>
      <c r="DA93" s="49">
        <f t="shared" si="1252"/>
        <v>0</v>
      </c>
      <c r="DB93" s="49">
        <f t="shared" si="1252"/>
        <v>0</v>
      </c>
      <c r="DC93" s="49">
        <f t="shared" si="1252"/>
        <v>0</v>
      </c>
      <c r="DD93" s="49">
        <f t="shared" si="1252"/>
        <v>0</v>
      </c>
      <c r="DE93" s="319">
        <f t="shared" si="1252"/>
        <v>0</v>
      </c>
      <c r="DF93" s="49">
        <f t="shared" si="1252"/>
        <v>0</v>
      </c>
      <c r="DG93" s="49">
        <f t="shared" si="1252"/>
        <v>0</v>
      </c>
      <c r="DH93" s="49">
        <f t="shared" si="1252"/>
        <v>0</v>
      </c>
      <c r="DI93" s="49">
        <f t="shared" si="1252"/>
        <v>0</v>
      </c>
      <c r="DJ93" s="49">
        <f t="shared" si="1252"/>
        <v>0</v>
      </c>
      <c r="DK93" s="49">
        <f t="shared" si="1252"/>
        <v>0</v>
      </c>
      <c r="DL93" s="49">
        <f t="shared" si="1252"/>
        <v>0</v>
      </c>
      <c r="DM93" s="49">
        <f t="shared" si="1252"/>
        <v>0</v>
      </c>
      <c r="DN93" s="49">
        <f t="shared" si="1252"/>
        <v>0</v>
      </c>
      <c r="DO93" s="49">
        <f t="shared" si="1252"/>
        <v>0</v>
      </c>
      <c r="DP93" s="49">
        <f t="shared" si="1252"/>
        <v>0</v>
      </c>
      <c r="DQ93" s="49">
        <f t="shared" si="1252"/>
        <v>0</v>
      </c>
      <c r="DR93" s="319">
        <f t="shared" si="1252"/>
        <v>0</v>
      </c>
      <c r="DS93" s="49">
        <f t="shared" si="1252"/>
        <v>0</v>
      </c>
      <c r="DT93" s="49">
        <f t="shared" si="1252"/>
        <v>0</v>
      </c>
      <c r="DU93" s="49">
        <f t="shared" si="1252"/>
        <v>0</v>
      </c>
      <c r="DV93" s="49">
        <f t="shared" si="1252"/>
        <v>0</v>
      </c>
      <c r="DW93" s="49">
        <f t="shared" si="1252"/>
        <v>0</v>
      </c>
      <c r="DX93" s="49">
        <f t="shared" si="1252"/>
        <v>0</v>
      </c>
      <c r="DY93" s="49">
        <f t="shared" si="1252"/>
        <v>0</v>
      </c>
      <c r="DZ93" s="49">
        <f t="shared" si="1252"/>
        <v>0</v>
      </c>
      <c r="EA93" s="49">
        <f t="shared" si="1252"/>
        <v>0</v>
      </c>
      <c r="EB93" s="49">
        <f t="shared" si="1252"/>
        <v>0</v>
      </c>
      <c r="EC93" s="49">
        <f t="shared" si="1252"/>
        <v>0</v>
      </c>
      <c r="ED93" s="49">
        <f t="shared" si="1252"/>
        <v>0</v>
      </c>
      <c r="EE93" s="391">
        <f t="shared" ref="EE93" si="1253">EE74-EE84-EE91</f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254">E97</f>
        <v>0</v>
      </c>
      <c r="G95" s="49">
        <f t="shared" si="1254"/>
        <v>0</v>
      </c>
      <c r="H95" s="49">
        <f t="shared" si="1254"/>
        <v>0</v>
      </c>
      <c r="I95" s="49">
        <f t="shared" si="1254"/>
        <v>0</v>
      </c>
      <c r="J95" s="49">
        <f t="shared" si="1254"/>
        <v>0</v>
      </c>
      <c r="K95" s="49">
        <f t="shared" si="1254"/>
        <v>0</v>
      </c>
      <c r="L95" s="49">
        <f t="shared" si="1254"/>
        <v>0</v>
      </c>
      <c r="M95" s="49">
        <f t="shared" si="1254"/>
        <v>0</v>
      </c>
      <c r="N95" s="49">
        <f t="shared" si="1254"/>
        <v>0</v>
      </c>
      <c r="O95" s="49">
        <f t="shared" si="1254"/>
        <v>0</v>
      </c>
      <c r="P95" s="49">
        <f t="shared" si="1254"/>
        <v>0</v>
      </c>
      <c r="Q95" s="49">
        <f t="shared" si="1254"/>
        <v>0</v>
      </c>
      <c r="R95" s="319">
        <f>F95</f>
        <v>0</v>
      </c>
      <c r="S95" s="49">
        <f t="shared" ref="S95:AD95" si="1255">R97</f>
        <v>0</v>
      </c>
      <c r="T95" s="49">
        <f t="shared" si="1255"/>
        <v>0</v>
      </c>
      <c r="U95" s="49">
        <f t="shared" si="1255"/>
        <v>0</v>
      </c>
      <c r="V95" s="49">
        <f t="shared" si="1255"/>
        <v>0</v>
      </c>
      <c r="W95" s="49">
        <f t="shared" si="1255"/>
        <v>0</v>
      </c>
      <c r="X95" s="49">
        <f t="shared" si="1255"/>
        <v>0</v>
      </c>
      <c r="Y95" s="49">
        <f t="shared" si="1255"/>
        <v>0</v>
      </c>
      <c r="Z95" s="49">
        <f t="shared" si="1255"/>
        <v>0</v>
      </c>
      <c r="AA95" s="49">
        <f t="shared" si="1255"/>
        <v>0</v>
      </c>
      <c r="AB95" s="49">
        <f t="shared" si="1255"/>
        <v>0</v>
      </c>
      <c r="AC95" s="49">
        <f t="shared" si="1255"/>
        <v>0</v>
      </c>
      <c r="AD95" s="49">
        <f t="shared" si="1255"/>
        <v>0</v>
      </c>
      <c r="AE95" s="319">
        <f>S95</f>
        <v>0</v>
      </c>
      <c r="AF95" s="49">
        <f t="shared" ref="AF95:AQ95" si="1256">AE97</f>
        <v>0</v>
      </c>
      <c r="AG95" s="49">
        <f t="shared" si="1256"/>
        <v>0</v>
      </c>
      <c r="AH95" s="49">
        <f t="shared" si="1256"/>
        <v>0</v>
      </c>
      <c r="AI95" s="49">
        <f t="shared" si="1256"/>
        <v>0</v>
      </c>
      <c r="AJ95" s="49">
        <f t="shared" si="1256"/>
        <v>0</v>
      </c>
      <c r="AK95" s="49">
        <f t="shared" si="1256"/>
        <v>0</v>
      </c>
      <c r="AL95" s="49">
        <f t="shared" si="1256"/>
        <v>0</v>
      </c>
      <c r="AM95" s="49">
        <f t="shared" si="1256"/>
        <v>0</v>
      </c>
      <c r="AN95" s="49">
        <f t="shared" si="1256"/>
        <v>0</v>
      </c>
      <c r="AO95" s="49">
        <f t="shared" si="1256"/>
        <v>0</v>
      </c>
      <c r="AP95" s="49">
        <f t="shared" si="1256"/>
        <v>0</v>
      </c>
      <c r="AQ95" s="49">
        <f t="shared" si="1256"/>
        <v>0</v>
      </c>
      <c r="AR95" s="319">
        <f>AF95</f>
        <v>0</v>
      </c>
      <c r="AS95" s="49">
        <f t="shared" ref="AS95:BD95" si="1257">AR97</f>
        <v>0</v>
      </c>
      <c r="AT95" s="49">
        <f t="shared" si="1257"/>
        <v>0</v>
      </c>
      <c r="AU95" s="49">
        <f t="shared" si="1257"/>
        <v>0</v>
      </c>
      <c r="AV95" s="49">
        <f t="shared" si="1257"/>
        <v>0</v>
      </c>
      <c r="AW95" s="49">
        <f t="shared" si="1257"/>
        <v>0</v>
      </c>
      <c r="AX95" s="49">
        <f t="shared" si="1257"/>
        <v>0</v>
      </c>
      <c r="AY95" s="49">
        <f t="shared" si="1257"/>
        <v>0</v>
      </c>
      <c r="AZ95" s="49">
        <f t="shared" si="1257"/>
        <v>0</v>
      </c>
      <c r="BA95" s="49">
        <f t="shared" si="1257"/>
        <v>0</v>
      </c>
      <c r="BB95" s="49">
        <f t="shared" si="1257"/>
        <v>0</v>
      </c>
      <c r="BC95" s="49">
        <f t="shared" si="1257"/>
        <v>0</v>
      </c>
      <c r="BD95" s="49">
        <f t="shared" si="1257"/>
        <v>0</v>
      </c>
      <c r="BE95" s="319">
        <f>AS95</f>
        <v>0</v>
      </c>
      <c r="BF95" s="49">
        <f t="shared" ref="BF95:BQ95" si="1258">BE97</f>
        <v>0</v>
      </c>
      <c r="BG95" s="49">
        <f t="shared" si="1258"/>
        <v>0</v>
      </c>
      <c r="BH95" s="49">
        <f t="shared" si="1258"/>
        <v>0</v>
      </c>
      <c r="BI95" s="49">
        <f t="shared" si="1258"/>
        <v>0</v>
      </c>
      <c r="BJ95" s="49">
        <f t="shared" si="1258"/>
        <v>0</v>
      </c>
      <c r="BK95" s="49">
        <f t="shared" si="1258"/>
        <v>0</v>
      </c>
      <c r="BL95" s="49">
        <f t="shared" si="1258"/>
        <v>0</v>
      </c>
      <c r="BM95" s="49">
        <f t="shared" si="1258"/>
        <v>0</v>
      </c>
      <c r="BN95" s="49">
        <f t="shared" si="1258"/>
        <v>0</v>
      </c>
      <c r="BO95" s="49">
        <f t="shared" si="1258"/>
        <v>0</v>
      </c>
      <c r="BP95" s="49">
        <f t="shared" si="1258"/>
        <v>0</v>
      </c>
      <c r="BQ95" s="49">
        <f t="shared" si="1258"/>
        <v>0</v>
      </c>
      <c r="BR95" s="319">
        <f>BF95</f>
        <v>0</v>
      </c>
      <c r="BS95" s="49">
        <f t="shared" ref="BS95:CD95" si="1259">BR97</f>
        <v>0</v>
      </c>
      <c r="BT95" s="49">
        <f t="shared" si="1259"/>
        <v>0</v>
      </c>
      <c r="BU95" s="49">
        <f t="shared" si="1259"/>
        <v>0</v>
      </c>
      <c r="BV95" s="49">
        <f t="shared" si="1259"/>
        <v>0</v>
      </c>
      <c r="BW95" s="49">
        <f t="shared" si="1259"/>
        <v>0</v>
      </c>
      <c r="BX95" s="49">
        <f t="shared" si="1259"/>
        <v>0</v>
      </c>
      <c r="BY95" s="49">
        <f t="shared" si="1259"/>
        <v>0</v>
      </c>
      <c r="BZ95" s="49">
        <f t="shared" si="1259"/>
        <v>0</v>
      </c>
      <c r="CA95" s="49">
        <f t="shared" si="1259"/>
        <v>0</v>
      </c>
      <c r="CB95" s="49">
        <f t="shared" si="1259"/>
        <v>0</v>
      </c>
      <c r="CC95" s="49">
        <f t="shared" si="1259"/>
        <v>0</v>
      </c>
      <c r="CD95" s="49">
        <f t="shared" si="1259"/>
        <v>0</v>
      </c>
      <c r="CE95" s="319">
        <f>BS95</f>
        <v>0</v>
      </c>
      <c r="CF95" s="49">
        <f t="shared" ref="CF95:CQ95" si="1260">CE97</f>
        <v>0</v>
      </c>
      <c r="CG95" s="49">
        <f t="shared" si="1260"/>
        <v>0</v>
      </c>
      <c r="CH95" s="49">
        <f t="shared" si="1260"/>
        <v>0</v>
      </c>
      <c r="CI95" s="49">
        <f t="shared" si="1260"/>
        <v>0</v>
      </c>
      <c r="CJ95" s="49">
        <f t="shared" si="1260"/>
        <v>0</v>
      </c>
      <c r="CK95" s="49">
        <f t="shared" si="1260"/>
        <v>0</v>
      </c>
      <c r="CL95" s="49">
        <f t="shared" si="1260"/>
        <v>0</v>
      </c>
      <c r="CM95" s="49">
        <f t="shared" si="1260"/>
        <v>0</v>
      </c>
      <c r="CN95" s="49">
        <f t="shared" si="1260"/>
        <v>0</v>
      </c>
      <c r="CO95" s="49">
        <f t="shared" si="1260"/>
        <v>0</v>
      </c>
      <c r="CP95" s="49">
        <f t="shared" si="1260"/>
        <v>0</v>
      </c>
      <c r="CQ95" s="49">
        <f t="shared" si="1260"/>
        <v>0</v>
      </c>
      <c r="CR95" s="319">
        <f>CF95</f>
        <v>0</v>
      </c>
      <c r="CS95" s="49">
        <f t="shared" ref="CS95:DD95" si="1261">CR97</f>
        <v>0</v>
      </c>
      <c r="CT95" s="49">
        <f t="shared" si="1261"/>
        <v>0</v>
      </c>
      <c r="CU95" s="49">
        <f t="shared" si="1261"/>
        <v>0</v>
      </c>
      <c r="CV95" s="49">
        <f t="shared" si="1261"/>
        <v>0</v>
      </c>
      <c r="CW95" s="49">
        <f t="shared" si="1261"/>
        <v>0</v>
      </c>
      <c r="CX95" s="49">
        <f t="shared" si="1261"/>
        <v>0</v>
      </c>
      <c r="CY95" s="49">
        <f t="shared" si="1261"/>
        <v>0</v>
      </c>
      <c r="CZ95" s="49">
        <f t="shared" si="1261"/>
        <v>0</v>
      </c>
      <c r="DA95" s="49">
        <f t="shared" si="1261"/>
        <v>0</v>
      </c>
      <c r="DB95" s="49">
        <f t="shared" si="1261"/>
        <v>0</v>
      </c>
      <c r="DC95" s="49">
        <f t="shared" si="1261"/>
        <v>0</v>
      </c>
      <c r="DD95" s="49">
        <f t="shared" si="1261"/>
        <v>0</v>
      </c>
      <c r="DE95" s="319">
        <f>CS95</f>
        <v>0</v>
      </c>
      <c r="DF95" s="49">
        <f t="shared" ref="DF95:DQ95" si="1262">DE97</f>
        <v>0</v>
      </c>
      <c r="DG95" s="49">
        <f t="shared" si="1262"/>
        <v>0</v>
      </c>
      <c r="DH95" s="49">
        <f t="shared" si="1262"/>
        <v>0</v>
      </c>
      <c r="DI95" s="49">
        <f t="shared" si="1262"/>
        <v>0</v>
      </c>
      <c r="DJ95" s="49">
        <f t="shared" si="1262"/>
        <v>0</v>
      </c>
      <c r="DK95" s="49">
        <f t="shared" si="1262"/>
        <v>0</v>
      </c>
      <c r="DL95" s="49">
        <f t="shared" si="1262"/>
        <v>0</v>
      </c>
      <c r="DM95" s="49">
        <f t="shared" si="1262"/>
        <v>0</v>
      </c>
      <c r="DN95" s="49">
        <f t="shared" si="1262"/>
        <v>0</v>
      </c>
      <c r="DO95" s="49">
        <f t="shared" si="1262"/>
        <v>0</v>
      </c>
      <c r="DP95" s="49">
        <f t="shared" si="1262"/>
        <v>0</v>
      </c>
      <c r="DQ95" s="49">
        <f t="shared" si="1262"/>
        <v>0</v>
      </c>
      <c r="DR95" s="319">
        <f>DF95</f>
        <v>0</v>
      </c>
      <c r="DS95" s="49">
        <f t="shared" ref="DS95:ED95" si="1263">DR97</f>
        <v>0</v>
      </c>
      <c r="DT95" s="49">
        <f t="shared" si="1263"/>
        <v>0</v>
      </c>
      <c r="DU95" s="49">
        <f t="shared" si="1263"/>
        <v>0</v>
      </c>
      <c r="DV95" s="49">
        <f t="shared" si="1263"/>
        <v>0</v>
      </c>
      <c r="DW95" s="49">
        <f t="shared" si="1263"/>
        <v>0</v>
      </c>
      <c r="DX95" s="49">
        <f t="shared" si="1263"/>
        <v>0</v>
      </c>
      <c r="DY95" s="49">
        <f t="shared" si="1263"/>
        <v>0</v>
      </c>
      <c r="DZ95" s="49">
        <f t="shared" si="1263"/>
        <v>0</v>
      </c>
      <c r="EA95" s="49">
        <f t="shared" si="1263"/>
        <v>0</v>
      </c>
      <c r="EB95" s="49">
        <f t="shared" si="1263"/>
        <v>0</v>
      </c>
      <c r="EC95" s="49">
        <f t="shared" si="1263"/>
        <v>0</v>
      </c>
      <c r="ED95" s="49">
        <f t="shared" si="1263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264">F93</f>
        <v>0</v>
      </c>
      <c r="G96" s="49">
        <f t="shared" si="1264"/>
        <v>0</v>
      </c>
      <c r="H96" s="49">
        <f t="shared" si="1264"/>
        <v>0</v>
      </c>
      <c r="I96" s="49">
        <f t="shared" si="1264"/>
        <v>0</v>
      </c>
      <c r="J96" s="49">
        <f t="shared" si="1264"/>
        <v>0</v>
      </c>
      <c r="K96" s="49">
        <f t="shared" si="1264"/>
        <v>0</v>
      </c>
      <c r="L96" s="49">
        <f t="shared" si="1264"/>
        <v>0</v>
      </c>
      <c r="M96" s="49">
        <f t="shared" si="1264"/>
        <v>0</v>
      </c>
      <c r="N96" s="49">
        <f t="shared" si="1264"/>
        <v>0</v>
      </c>
      <c r="O96" s="49">
        <f t="shared" si="1264"/>
        <v>0</v>
      </c>
      <c r="P96" s="49">
        <f t="shared" si="1264"/>
        <v>0</v>
      </c>
      <c r="Q96" s="49">
        <f t="shared" si="1264"/>
        <v>0</v>
      </c>
      <c r="R96" s="319">
        <f>SUM(F96:Q96)</f>
        <v>0</v>
      </c>
      <c r="S96" s="49">
        <f t="shared" ref="S96:AD96" si="1265">S93</f>
        <v>0</v>
      </c>
      <c r="T96" s="49">
        <f t="shared" si="1265"/>
        <v>0</v>
      </c>
      <c r="U96" s="49">
        <f t="shared" si="1265"/>
        <v>0</v>
      </c>
      <c r="V96" s="49">
        <f t="shared" si="1265"/>
        <v>0</v>
      </c>
      <c r="W96" s="49">
        <f t="shared" si="1265"/>
        <v>0</v>
      </c>
      <c r="X96" s="49">
        <f t="shared" si="1265"/>
        <v>0</v>
      </c>
      <c r="Y96" s="49">
        <f t="shared" si="1265"/>
        <v>0</v>
      </c>
      <c r="Z96" s="49">
        <f t="shared" si="1265"/>
        <v>0</v>
      </c>
      <c r="AA96" s="49">
        <f t="shared" si="1265"/>
        <v>0</v>
      </c>
      <c r="AB96" s="49">
        <f t="shared" si="1265"/>
        <v>0</v>
      </c>
      <c r="AC96" s="49">
        <f t="shared" si="1265"/>
        <v>0</v>
      </c>
      <c r="AD96" s="49">
        <f t="shared" si="1265"/>
        <v>0</v>
      </c>
      <c r="AE96" s="319">
        <f>SUM(S96:AD96)</f>
        <v>0</v>
      </c>
      <c r="AF96" s="49">
        <f t="shared" ref="AF96:AQ96" si="1266">AF93</f>
        <v>0</v>
      </c>
      <c r="AG96" s="49">
        <f t="shared" si="1266"/>
        <v>0</v>
      </c>
      <c r="AH96" s="49">
        <f t="shared" si="1266"/>
        <v>0</v>
      </c>
      <c r="AI96" s="49">
        <f t="shared" si="1266"/>
        <v>0</v>
      </c>
      <c r="AJ96" s="49">
        <f t="shared" si="1266"/>
        <v>0</v>
      </c>
      <c r="AK96" s="49">
        <f t="shared" si="1266"/>
        <v>0</v>
      </c>
      <c r="AL96" s="49">
        <f t="shared" si="1266"/>
        <v>0</v>
      </c>
      <c r="AM96" s="49">
        <f t="shared" si="1266"/>
        <v>0</v>
      </c>
      <c r="AN96" s="49">
        <f t="shared" si="1266"/>
        <v>0</v>
      </c>
      <c r="AO96" s="49">
        <f t="shared" si="1266"/>
        <v>0</v>
      </c>
      <c r="AP96" s="49">
        <f t="shared" si="1266"/>
        <v>0</v>
      </c>
      <c r="AQ96" s="49">
        <f t="shared" si="1266"/>
        <v>0</v>
      </c>
      <c r="AR96" s="319">
        <f>SUM(AF96:AQ96)</f>
        <v>0</v>
      </c>
      <c r="AS96" s="49">
        <f t="shared" ref="AS96:BD96" si="1267">AS93</f>
        <v>0</v>
      </c>
      <c r="AT96" s="49">
        <f t="shared" si="1267"/>
        <v>0</v>
      </c>
      <c r="AU96" s="49">
        <f t="shared" si="1267"/>
        <v>0</v>
      </c>
      <c r="AV96" s="49">
        <f t="shared" si="1267"/>
        <v>0</v>
      </c>
      <c r="AW96" s="49">
        <f t="shared" si="1267"/>
        <v>0</v>
      </c>
      <c r="AX96" s="49">
        <f t="shared" si="1267"/>
        <v>0</v>
      </c>
      <c r="AY96" s="49">
        <f t="shared" si="1267"/>
        <v>0</v>
      </c>
      <c r="AZ96" s="49">
        <f t="shared" si="1267"/>
        <v>0</v>
      </c>
      <c r="BA96" s="49">
        <f t="shared" si="1267"/>
        <v>0</v>
      </c>
      <c r="BB96" s="49">
        <f t="shared" si="1267"/>
        <v>0</v>
      </c>
      <c r="BC96" s="49">
        <f t="shared" si="1267"/>
        <v>0</v>
      </c>
      <c r="BD96" s="49">
        <f t="shared" si="1267"/>
        <v>0</v>
      </c>
      <c r="BE96" s="319">
        <f>SUM(AS96:BD96)</f>
        <v>0</v>
      </c>
      <c r="BF96" s="49">
        <f t="shared" ref="BF96:BQ96" si="1268">BF93</f>
        <v>0</v>
      </c>
      <c r="BG96" s="49">
        <f t="shared" si="1268"/>
        <v>0</v>
      </c>
      <c r="BH96" s="49">
        <f t="shared" si="1268"/>
        <v>0</v>
      </c>
      <c r="BI96" s="49">
        <f t="shared" si="1268"/>
        <v>0</v>
      </c>
      <c r="BJ96" s="49">
        <f t="shared" si="1268"/>
        <v>0</v>
      </c>
      <c r="BK96" s="49">
        <f t="shared" si="1268"/>
        <v>0</v>
      </c>
      <c r="BL96" s="49">
        <f t="shared" si="1268"/>
        <v>0</v>
      </c>
      <c r="BM96" s="49">
        <f t="shared" si="1268"/>
        <v>0</v>
      </c>
      <c r="BN96" s="49">
        <f t="shared" si="1268"/>
        <v>0</v>
      </c>
      <c r="BO96" s="49">
        <f t="shared" si="1268"/>
        <v>0</v>
      </c>
      <c r="BP96" s="49">
        <f t="shared" si="1268"/>
        <v>0</v>
      </c>
      <c r="BQ96" s="49">
        <f t="shared" si="1268"/>
        <v>0</v>
      </c>
      <c r="BR96" s="319">
        <f>SUM(BF96:BQ96)</f>
        <v>0</v>
      </c>
      <c r="BS96" s="49">
        <f t="shared" ref="BS96:CD96" si="1269">BS93</f>
        <v>0</v>
      </c>
      <c r="BT96" s="49">
        <f t="shared" si="1269"/>
        <v>0</v>
      </c>
      <c r="BU96" s="49">
        <f t="shared" si="1269"/>
        <v>0</v>
      </c>
      <c r="BV96" s="49">
        <f t="shared" si="1269"/>
        <v>0</v>
      </c>
      <c r="BW96" s="49">
        <f t="shared" si="1269"/>
        <v>0</v>
      </c>
      <c r="BX96" s="49">
        <f t="shared" si="1269"/>
        <v>0</v>
      </c>
      <c r="BY96" s="49">
        <f t="shared" si="1269"/>
        <v>0</v>
      </c>
      <c r="BZ96" s="49">
        <f t="shared" si="1269"/>
        <v>0</v>
      </c>
      <c r="CA96" s="49">
        <f t="shared" si="1269"/>
        <v>0</v>
      </c>
      <c r="CB96" s="49">
        <f t="shared" si="1269"/>
        <v>0</v>
      </c>
      <c r="CC96" s="49">
        <f t="shared" si="1269"/>
        <v>0</v>
      </c>
      <c r="CD96" s="49">
        <f t="shared" si="1269"/>
        <v>0</v>
      </c>
      <c r="CE96" s="319">
        <f>SUM(BS96:CD96)</f>
        <v>0</v>
      </c>
      <c r="CF96" s="49">
        <f t="shared" ref="CF96:CQ96" si="1270">CF93</f>
        <v>0</v>
      </c>
      <c r="CG96" s="49">
        <f t="shared" si="1270"/>
        <v>0</v>
      </c>
      <c r="CH96" s="49">
        <f t="shared" si="1270"/>
        <v>0</v>
      </c>
      <c r="CI96" s="49">
        <f t="shared" si="1270"/>
        <v>0</v>
      </c>
      <c r="CJ96" s="49">
        <f t="shared" si="1270"/>
        <v>0</v>
      </c>
      <c r="CK96" s="49">
        <f t="shared" si="1270"/>
        <v>0</v>
      </c>
      <c r="CL96" s="49">
        <f t="shared" si="1270"/>
        <v>0</v>
      </c>
      <c r="CM96" s="49">
        <f t="shared" si="1270"/>
        <v>0</v>
      </c>
      <c r="CN96" s="49">
        <f t="shared" si="1270"/>
        <v>0</v>
      </c>
      <c r="CO96" s="49">
        <f t="shared" si="1270"/>
        <v>0</v>
      </c>
      <c r="CP96" s="49">
        <f t="shared" si="1270"/>
        <v>0</v>
      </c>
      <c r="CQ96" s="49">
        <f t="shared" si="1270"/>
        <v>0</v>
      </c>
      <c r="CR96" s="319">
        <f>SUM(CF96:CQ96)</f>
        <v>0</v>
      </c>
      <c r="CS96" s="49">
        <f t="shared" ref="CS96:DD96" si="1271">CS93</f>
        <v>0</v>
      </c>
      <c r="CT96" s="49">
        <f t="shared" si="1271"/>
        <v>0</v>
      </c>
      <c r="CU96" s="49">
        <f t="shared" si="1271"/>
        <v>0</v>
      </c>
      <c r="CV96" s="49">
        <f t="shared" si="1271"/>
        <v>0</v>
      </c>
      <c r="CW96" s="49">
        <f t="shared" si="1271"/>
        <v>0</v>
      </c>
      <c r="CX96" s="49">
        <f t="shared" si="1271"/>
        <v>0</v>
      </c>
      <c r="CY96" s="49">
        <f t="shared" si="1271"/>
        <v>0</v>
      </c>
      <c r="CZ96" s="49">
        <f t="shared" si="1271"/>
        <v>0</v>
      </c>
      <c r="DA96" s="49">
        <f t="shared" si="1271"/>
        <v>0</v>
      </c>
      <c r="DB96" s="49">
        <f t="shared" si="1271"/>
        <v>0</v>
      </c>
      <c r="DC96" s="49">
        <f t="shared" si="1271"/>
        <v>0</v>
      </c>
      <c r="DD96" s="49">
        <f t="shared" si="1271"/>
        <v>0</v>
      </c>
      <c r="DE96" s="319">
        <f>SUM(CS96:DD96)</f>
        <v>0</v>
      </c>
      <c r="DF96" s="49">
        <f t="shared" ref="DF96:DQ96" si="1272">DF93</f>
        <v>0</v>
      </c>
      <c r="DG96" s="49">
        <f t="shared" si="1272"/>
        <v>0</v>
      </c>
      <c r="DH96" s="49">
        <f t="shared" si="1272"/>
        <v>0</v>
      </c>
      <c r="DI96" s="49">
        <f t="shared" si="1272"/>
        <v>0</v>
      </c>
      <c r="DJ96" s="49">
        <f t="shared" si="1272"/>
        <v>0</v>
      </c>
      <c r="DK96" s="49">
        <f t="shared" si="1272"/>
        <v>0</v>
      </c>
      <c r="DL96" s="49">
        <f t="shared" si="1272"/>
        <v>0</v>
      </c>
      <c r="DM96" s="49">
        <f t="shared" si="1272"/>
        <v>0</v>
      </c>
      <c r="DN96" s="49">
        <f t="shared" si="1272"/>
        <v>0</v>
      </c>
      <c r="DO96" s="49">
        <f t="shared" si="1272"/>
        <v>0</v>
      </c>
      <c r="DP96" s="49">
        <f t="shared" si="1272"/>
        <v>0</v>
      </c>
      <c r="DQ96" s="49">
        <f t="shared" si="1272"/>
        <v>0</v>
      </c>
      <c r="DR96" s="319">
        <f>SUM(DF96:DQ96)</f>
        <v>0</v>
      </c>
      <c r="DS96" s="49">
        <f t="shared" ref="DS96:ED96" si="1273">DS93</f>
        <v>0</v>
      </c>
      <c r="DT96" s="49">
        <f t="shared" si="1273"/>
        <v>0</v>
      </c>
      <c r="DU96" s="49">
        <f t="shared" si="1273"/>
        <v>0</v>
      </c>
      <c r="DV96" s="49">
        <f t="shared" si="1273"/>
        <v>0</v>
      </c>
      <c r="DW96" s="49">
        <f t="shared" si="1273"/>
        <v>0</v>
      </c>
      <c r="DX96" s="49">
        <f t="shared" si="1273"/>
        <v>0</v>
      </c>
      <c r="DY96" s="49">
        <f t="shared" si="1273"/>
        <v>0</v>
      </c>
      <c r="DZ96" s="49">
        <f t="shared" si="1273"/>
        <v>0</v>
      </c>
      <c r="EA96" s="49">
        <f t="shared" si="1273"/>
        <v>0</v>
      </c>
      <c r="EB96" s="49">
        <f t="shared" si="1273"/>
        <v>0</v>
      </c>
      <c r="EC96" s="49">
        <f t="shared" si="1273"/>
        <v>0</v>
      </c>
      <c r="ED96" s="49">
        <f t="shared" si="1273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274">F95+F96</f>
        <v>0</v>
      </c>
      <c r="G97" s="49">
        <f t="shared" si="1274"/>
        <v>0</v>
      </c>
      <c r="H97" s="49">
        <f t="shared" si="1274"/>
        <v>0</v>
      </c>
      <c r="I97" s="49">
        <f t="shared" si="1274"/>
        <v>0</v>
      </c>
      <c r="J97" s="49">
        <f t="shared" si="1274"/>
        <v>0</v>
      </c>
      <c r="K97" s="49">
        <f t="shared" si="1274"/>
        <v>0</v>
      </c>
      <c r="L97" s="49">
        <f t="shared" si="1274"/>
        <v>0</v>
      </c>
      <c r="M97" s="49">
        <f t="shared" si="1274"/>
        <v>0</v>
      </c>
      <c r="N97" s="49">
        <f t="shared" si="1274"/>
        <v>0</v>
      </c>
      <c r="O97" s="49">
        <f t="shared" si="1274"/>
        <v>0</v>
      </c>
      <c r="P97" s="49">
        <f t="shared" si="1274"/>
        <v>0</v>
      </c>
      <c r="Q97" s="49">
        <f t="shared" si="1274"/>
        <v>0</v>
      </c>
      <c r="R97" s="319">
        <f t="shared" si="1274"/>
        <v>0</v>
      </c>
      <c r="S97" s="49">
        <f t="shared" si="1274"/>
        <v>0</v>
      </c>
      <c r="T97" s="49">
        <f t="shared" si="1274"/>
        <v>0</v>
      </c>
      <c r="U97" s="49">
        <f t="shared" si="1274"/>
        <v>0</v>
      </c>
      <c r="V97" s="49">
        <f t="shared" si="1274"/>
        <v>0</v>
      </c>
      <c r="W97" s="49">
        <f t="shared" si="1274"/>
        <v>0</v>
      </c>
      <c r="X97" s="49">
        <f t="shared" si="1274"/>
        <v>0</v>
      </c>
      <c r="Y97" s="49">
        <f t="shared" si="1274"/>
        <v>0</v>
      </c>
      <c r="Z97" s="49">
        <f t="shared" si="1274"/>
        <v>0</v>
      </c>
      <c r="AA97" s="49">
        <f t="shared" si="1274"/>
        <v>0</v>
      </c>
      <c r="AB97" s="49">
        <f t="shared" si="1274"/>
        <v>0</v>
      </c>
      <c r="AC97" s="49">
        <f t="shared" si="1274"/>
        <v>0</v>
      </c>
      <c r="AD97" s="49">
        <f t="shared" si="1274"/>
        <v>0</v>
      </c>
      <c r="AE97" s="319">
        <f t="shared" si="1274"/>
        <v>0</v>
      </c>
      <c r="AF97" s="49">
        <f t="shared" si="1274"/>
        <v>0</v>
      </c>
      <c r="AG97" s="49">
        <f t="shared" si="1274"/>
        <v>0</v>
      </c>
      <c r="AH97" s="49">
        <f t="shared" si="1274"/>
        <v>0</v>
      </c>
      <c r="AI97" s="49">
        <f t="shared" si="1274"/>
        <v>0</v>
      </c>
      <c r="AJ97" s="49">
        <f t="shared" si="1274"/>
        <v>0</v>
      </c>
      <c r="AK97" s="49">
        <f t="shared" si="1274"/>
        <v>0</v>
      </c>
      <c r="AL97" s="49">
        <f t="shared" si="1274"/>
        <v>0</v>
      </c>
      <c r="AM97" s="49">
        <f t="shared" si="1274"/>
        <v>0</v>
      </c>
      <c r="AN97" s="49">
        <f t="shared" si="1274"/>
        <v>0</v>
      </c>
      <c r="AO97" s="49">
        <f t="shared" si="1274"/>
        <v>0</v>
      </c>
      <c r="AP97" s="49">
        <f t="shared" si="1274"/>
        <v>0</v>
      </c>
      <c r="AQ97" s="49">
        <f t="shared" si="1274"/>
        <v>0</v>
      </c>
      <c r="AR97" s="319">
        <f t="shared" si="1274"/>
        <v>0</v>
      </c>
      <c r="AS97" s="49">
        <f t="shared" si="1274"/>
        <v>0</v>
      </c>
      <c r="AT97" s="49">
        <f t="shared" si="1274"/>
        <v>0</v>
      </c>
      <c r="AU97" s="49">
        <f t="shared" si="1274"/>
        <v>0</v>
      </c>
      <c r="AV97" s="49">
        <f t="shared" si="1274"/>
        <v>0</v>
      </c>
      <c r="AW97" s="49">
        <f t="shared" si="1274"/>
        <v>0</v>
      </c>
      <c r="AX97" s="49">
        <f t="shared" si="1274"/>
        <v>0</v>
      </c>
      <c r="AY97" s="49">
        <f t="shared" si="1274"/>
        <v>0</v>
      </c>
      <c r="AZ97" s="49">
        <f t="shared" si="1274"/>
        <v>0</v>
      </c>
      <c r="BA97" s="49">
        <f t="shared" si="1274"/>
        <v>0</v>
      </c>
      <c r="BB97" s="49">
        <f t="shared" si="1274"/>
        <v>0</v>
      </c>
      <c r="BC97" s="49">
        <f t="shared" si="1274"/>
        <v>0</v>
      </c>
      <c r="BD97" s="49">
        <f t="shared" si="1274"/>
        <v>0</v>
      </c>
      <c r="BE97" s="319">
        <f t="shared" si="1274"/>
        <v>0</v>
      </c>
      <c r="BF97" s="49">
        <f t="shared" si="1274"/>
        <v>0</v>
      </c>
      <c r="BG97" s="49">
        <f t="shared" si="1274"/>
        <v>0</v>
      </c>
      <c r="BH97" s="49">
        <f t="shared" si="1274"/>
        <v>0</v>
      </c>
      <c r="BI97" s="49">
        <f t="shared" si="1274"/>
        <v>0</v>
      </c>
      <c r="BJ97" s="49">
        <f t="shared" si="1274"/>
        <v>0</v>
      </c>
      <c r="BK97" s="49">
        <f t="shared" si="1274"/>
        <v>0</v>
      </c>
      <c r="BL97" s="49">
        <f t="shared" si="1274"/>
        <v>0</v>
      </c>
      <c r="BM97" s="49">
        <f t="shared" si="1274"/>
        <v>0</v>
      </c>
      <c r="BN97" s="49">
        <f t="shared" si="1274"/>
        <v>0</v>
      </c>
      <c r="BO97" s="49">
        <f t="shared" si="1274"/>
        <v>0</v>
      </c>
      <c r="BP97" s="49">
        <f t="shared" si="1274"/>
        <v>0</v>
      </c>
      <c r="BQ97" s="49">
        <f t="shared" si="1274"/>
        <v>0</v>
      </c>
      <c r="BR97" s="319">
        <f t="shared" ref="BR97:EC97" si="1275">BR95+BR96</f>
        <v>0</v>
      </c>
      <c r="BS97" s="49">
        <f t="shared" si="1275"/>
        <v>0</v>
      </c>
      <c r="BT97" s="49">
        <f t="shared" si="1275"/>
        <v>0</v>
      </c>
      <c r="BU97" s="49">
        <f t="shared" si="1275"/>
        <v>0</v>
      </c>
      <c r="BV97" s="49">
        <f t="shared" si="1275"/>
        <v>0</v>
      </c>
      <c r="BW97" s="49">
        <f t="shared" si="1275"/>
        <v>0</v>
      </c>
      <c r="BX97" s="49">
        <f t="shared" si="1275"/>
        <v>0</v>
      </c>
      <c r="BY97" s="49">
        <f t="shared" si="1275"/>
        <v>0</v>
      </c>
      <c r="BZ97" s="49">
        <f t="shared" si="1275"/>
        <v>0</v>
      </c>
      <c r="CA97" s="49">
        <f t="shared" si="1275"/>
        <v>0</v>
      </c>
      <c r="CB97" s="49">
        <f t="shared" si="1275"/>
        <v>0</v>
      </c>
      <c r="CC97" s="49">
        <f t="shared" si="1275"/>
        <v>0</v>
      </c>
      <c r="CD97" s="49">
        <f t="shared" si="1275"/>
        <v>0</v>
      </c>
      <c r="CE97" s="319">
        <f t="shared" si="1275"/>
        <v>0</v>
      </c>
      <c r="CF97" s="49">
        <f t="shared" si="1275"/>
        <v>0</v>
      </c>
      <c r="CG97" s="49">
        <f t="shared" si="1275"/>
        <v>0</v>
      </c>
      <c r="CH97" s="49">
        <f t="shared" si="1275"/>
        <v>0</v>
      </c>
      <c r="CI97" s="49">
        <f t="shared" si="1275"/>
        <v>0</v>
      </c>
      <c r="CJ97" s="49">
        <f t="shared" si="1275"/>
        <v>0</v>
      </c>
      <c r="CK97" s="49">
        <f t="shared" si="1275"/>
        <v>0</v>
      </c>
      <c r="CL97" s="49">
        <f t="shared" si="1275"/>
        <v>0</v>
      </c>
      <c r="CM97" s="49">
        <f t="shared" si="1275"/>
        <v>0</v>
      </c>
      <c r="CN97" s="49">
        <f t="shared" si="1275"/>
        <v>0</v>
      </c>
      <c r="CO97" s="49">
        <f t="shared" si="1275"/>
        <v>0</v>
      </c>
      <c r="CP97" s="49">
        <f t="shared" si="1275"/>
        <v>0</v>
      </c>
      <c r="CQ97" s="49">
        <f t="shared" si="1275"/>
        <v>0</v>
      </c>
      <c r="CR97" s="319">
        <f t="shared" si="1275"/>
        <v>0</v>
      </c>
      <c r="CS97" s="49">
        <f t="shared" si="1275"/>
        <v>0</v>
      </c>
      <c r="CT97" s="49">
        <f t="shared" si="1275"/>
        <v>0</v>
      </c>
      <c r="CU97" s="49">
        <f t="shared" si="1275"/>
        <v>0</v>
      </c>
      <c r="CV97" s="49">
        <f t="shared" si="1275"/>
        <v>0</v>
      </c>
      <c r="CW97" s="49">
        <f t="shared" si="1275"/>
        <v>0</v>
      </c>
      <c r="CX97" s="49">
        <f t="shared" si="1275"/>
        <v>0</v>
      </c>
      <c r="CY97" s="49">
        <f t="shared" si="1275"/>
        <v>0</v>
      </c>
      <c r="CZ97" s="49">
        <f t="shared" si="1275"/>
        <v>0</v>
      </c>
      <c r="DA97" s="49">
        <f t="shared" si="1275"/>
        <v>0</v>
      </c>
      <c r="DB97" s="49">
        <f t="shared" si="1275"/>
        <v>0</v>
      </c>
      <c r="DC97" s="49">
        <f t="shared" si="1275"/>
        <v>0</v>
      </c>
      <c r="DD97" s="49">
        <f t="shared" si="1275"/>
        <v>0</v>
      </c>
      <c r="DE97" s="319">
        <f t="shared" si="1275"/>
        <v>0</v>
      </c>
      <c r="DF97" s="49">
        <f t="shared" si="1275"/>
        <v>0</v>
      </c>
      <c r="DG97" s="49">
        <f t="shared" si="1275"/>
        <v>0</v>
      </c>
      <c r="DH97" s="49">
        <f t="shared" si="1275"/>
        <v>0</v>
      </c>
      <c r="DI97" s="49">
        <f t="shared" si="1275"/>
        <v>0</v>
      </c>
      <c r="DJ97" s="49">
        <f t="shared" si="1275"/>
        <v>0</v>
      </c>
      <c r="DK97" s="49">
        <f t="shared" si="1275"/>
        <v>0</v>
      </c>
      <c r="DL97" s="49">
        <f t="shared" si="1275"/>
        <v>0</v>
      </c>
      <c r="DM97" s="49">
        <f t="shared" si="1275"/>
        <v>0</v>
      </c>
      <c r="DN97" s="49">
        <f t="shared" si="1275"/>
        <v>0</v>
      </c>
      <c r="DO97" s="49">
        <f t="shared" si="1275"/>
        <v>0</v>
      </c>
      <c r="DP97" s="49">
        <f t="shared" si="1275"/>
        <v>0</v>
      </c>
      <c r="DQ97" s="49">
        <f t="shared" si="1275"/>
        <v>0</v>
      </c>
      <c r="DR97" s="319">
        <f t="shared" si="1275"/>
        <v>0</v>
      </c>
      <c r="DS97" s="49">
        <f t="shared" si="1275"/>
        <v>0</v>
      </c>
      <c r="DT97" s="49">
        <f t="shared" si="1275"/>
        <v>0</v>
      </c>
      <c r="DU97" s="49">
        <f t="shared" si="1275"/>
        <v>0</v>
      </c>
      <c r="DV97" s="49">
        <f t="shared" si="1275"/>
        <v>0</v>
      </c>
      <c r="DW97" s="49">
        <f t="shared" si="1275"/>
        <v>0</v>
      </c>
      <c r="DX97" s="49">
        <f t="shared" si="1275"/>
        <v>0</v>
      </c>
      <c r="DY97" s="49">
        <f t="shared" si="1275"/>
        <v>0</v>
      </c>
      <c r="DZ97" s="49">
        <f t="shared" si="1275"/>
        <v>0</v>
      </c>
      <c r="EA97" s="49">
        <f t="shared" si="1275"/>
        <v>0</v>
      </c>
      <c r="EB97" s="49">
        <f t="shared" si="1275"/>
        <v>0</v>
      </c>
      <c r="EC97" s="49">
        <f t="shared" si="1275"/>
        <v>0</v>
      </c>
      <c r="ED97" s="49">
        <f t="shared" ref="ED97:EE97" si="1276">ED95+ED96</f>
        <v>0</v>
      </c>
      <c r="EE97" s="391">
        <f t="shared" si="1276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0872F-94D4-7448-8010-76D6140BB825}">
  <sheetPr codeName="Sheet20">
    <tabColor theme="5" tint="-0.249977111117893"/>
  </sheetPr>
  <dimension ref="A1:DW996"/>
  <sheetViews>
    <sheetView workbookViewId="0">
      <selection activeCell="H5" sqref="H5:DW19"/>
    </sheetView>
  </sheetViews>
  <sheetFormatPr baseColWidth="10" defaultColWidth="14.42578125" defaultRowHeight="15" x14ac:dyDescent="0.25"/>
  <cols>
    <col min="1" max="1" width="8" style="181" bestFit="1" customWidth="1"/>
    <col min="2" max="2" width="6.42578125" style="181" bestFit="1" customWidth="1"/>
    <col min="3" max="3" width="9" style="181" bestFit="1" customWidth="1"/>
    <col min="4" max="4" width="7.7109375" style="181" bestFit="1" customWidth="1"/>
    <col min="5" max="5" width="16.7109375" style="181" bestFit="1" customWidth="1"/>
    <col min="6" max="6" width="4.42578125" style="181" bestFit="1" customWidth="1"/>
    <col min="7" max="7" width="10" style="181" bestFit="1" customWidth="1"/>
    <col min="8" max="9" width="5" style="181" bestFit="1" customWidth="1"/>
    <col min="10" max="15" width="4.7109375" style="181" bestFit="1" customWidth="1"/>
    <col min="16" max="16" width="7.42578125" style="181" bestFit="1" customWidth="1"/>
    <col min="17" max="17" width="5.7109375" style="181" bestFit="1" customWidth="1"/>
    <col min="18" max="19" width="7" style="181" bestFit="1" customWidth="1"/>
    <col min="20" max="21" width="5" style="181" bestFit="1" customWidth="1"/>
    <col min="22" max="103" width="10" style="181" bestFit="1" customWidth="1"/>
    <col min="104" max="16384" width="14.42578125" style="181"/>
  </cols>
  <sheetData>
    <row r="1" spans="1:127" ht="15.75" thickBot="1" x14ac:dyDescent="0.3">
      <c r="A1" s="526" t="s">
        <v>196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8"/>
    </row>
    <row r="2" spans="1:127" x14ac:dyDescent="0.25">
      <c r="A2" s="187"/>
      <c r="B2" s="187"/>
      <c r="C2" s="187"/>
      <c r="D2" s="187"/>
      <c r="E2" s="187"/>
      <c r="F2" s="184"/>
      <c r="G2" s="194"/>
      <c r="H2" s="184">
        <v>2025</v>
      </c>
      <c r="I2" s="184">
        <v>2025</v>
      </c>
      <c r="J2" s="184">
        <v>2025</v>
      </c>
      <c r="K2" s="184">
        <v>2025</v>
      </c>
      <c r="L2" s="184">
        <v>2025</v>
      </c>
      <c r="M2" s="184">
        <v>2025</v>
      </c>
      <c r="N2" s="184">
        <v>2025</v>
      </c>
      <c r="O2" s="184">
        <v>2025</v>
      </c>
      <c r="P2" s="184">
        <v>2025</v>
      </c>
      <c r="Q2" s="184">
        <v>2025</v>
      </c>
      <c r="R2" s="184">
        <v>2025</v>
      </c>
      <c r="S2" s="184">
        <v>2025</v>
      </c>
      <c r="T2" s="184">
        <v>2025</v>
      </c>
      <c r="U2" s="184">
        <v>2026</v>
      </c>
      <c r="V2" s="184">
        <v>2026</v>
      </c>
      <c r="W2" s="184">
        <v>2026</v>
      </c>
      <c r="X2" s="184">
        <v>2026</v>
      </c>
      <c r="Y2" s="184">
        <v>2026</v>
      </c>
      <c r="Z2" s="184">
        <v>2026</v>
      </c>
      <c r="AA2" s="184">
        <v>2026</v>
      </c>
      <c r="AB2" s="184">
        <v>2026</v>
      </c>
      <c r="AC2" s="184">
        <v>2026</v>
      </c>
      <c r="AD2" s="184">
        <v>2026</v>
      </c>
      <c r="AE2" s="184">
        <v>2026</v>
      </c>
      <c r="AF2" s="207">
        <v>2027</v>
      </c>
      <c r="AG2" s="207">
        <v>2027</v>
      </c>
      <c r="AH2" s="207">
        <v>2027</v>
      </c>
      <c r="AI2" s="207">
        <v>2027</v>
      </c>
      <c r="AJ2" s="207">
        <v>2027</v>
      </c>
      <c r="AK2" s="207">
        <v>2027</v>
      </c>
      <c r="AL2" s="207">
        <v>2027</v>
      </c>
      <c r="AM2" s="207">
        <v>2027</v>
      </c>
      <c r="AN2" s="207">
        <v>2027</v>
      </c>
      <c r="AO2" s="207">
        <v>2027</v>
      </c>
      <c r="AP2" s="207">
        <v>2027</v>
      </c>
      <c r="AQ2" s="207">
        <v>2027</v>
      </c>
      <c r="AR2" s="207">
        <v>2028</v>
      </c>
      <c r="AS2" s="207">
        <v>2028</v>
      </c>
      <c r="AT2" s="207">
        <v>2028</v>
      </c>
      <c r="AU2" s="207">
        <v>2028</v>
      </c>
      <c r="AV2" s="207">
        <v>2028</v>
      </c>
      <c r="AW2" s="207">
        <v>2028</v>
      </c>
      <c r="AX2" s="207">
        <v>2028</v>
      </c>
      <c r="AY2" s="207">
        <v>2028</v>
      </c>
      <c r="AZ2" s="207">
        <v>2028</v>
      </c>
      <c r="BA2" s="207">
        <v>2028</v>
      </c>
      <c r="BB2" s="207">
        <v>2028</v>
      </c>
      <c r="BC2" s="207">
        <v>2028</v>
      </c>
      <c r="BD2" s="207">
        <v>2029</v>
      </c>
      <c r="BE2" s="207">
        <v>2029</v>
      </c>
      <c r="BF2" s="207">
        <v>2029</v>
      </c>
      <c r="BG2" s="207">
        <v>2029</v>
      </c>
      <c r="BH2" s="207">
        <v>2029</v>
      </c>
      <c r="BI2" s="207">
        <v>2029</v>
      </c>
      <c r="BJ2" s="207">
        <v>2029</v>
      </c>
      <c r="BK2" s="207">
        <v>2029</v>
      </c>
      <c r="BL2" s="207">
        <v>2029</v>
      </c>
      <c r="BM2" s="207">
        <v>2029</v>
      </c>
      <c r="BN2" s="207">
        <v>2029</v>
      </c>
      <c r="BO2" s="207">
        <v>2029</v>
      </c>
      <c r="BP2" s="207">
        <v>2030</v>
      </c>
      <c r="BQ2" s="207">
        <v>2030</v>
      </c>
      <c r="BR2" s="207">
        <v>2030</v>
      </c>
      <c r="BS2" s="207">
        <v>2030</v>
      </c>
      <c r="BT2" s="207">
        <v>2030</v>
      </c>
      <c r="BU2" s="207">
        <v>2030</v>
      </c>
      <c r="BV2" s="207">
        <v>2030</v>
      </c>
      <c r="BW2" s="207">
        <v>2030</v>
      </c>
      <c r="BX2" s="207">
        <v>2030</v>
      </c>
      <c r="BY2" s="207">
        <v>2030</v>
      </c>
      <c r="BZ2" s="207">
        <v>2030</v>
      </c>
      <c r="CA2" s="207">
        <v>2030</v>
      </c>
      <c r="CB2" s="207">
        <v>2031</v>
      </c>
      <c r="CC2" s="207">
        <v>2031</v>
      </c>
      <c r="CD2" s="207">
        <v>2031</v>
      </c>
      <c r="CE2" s="207">
        <v>2031</v>
      </c>
      <c r="CF2" s="207">
        <v>2031</v>
      </c>
      <c r="CG2" s="207">
        <v>2031</v>
      </c>
      <c r="CH2" s="207">
        <v>2031</v>
      </c>
      <c r="CI2" s="207">
        <v>2031</v>
      </c>
      <c r="CJ2" s="207">
        <v>2031</v>
      </c>
      <c r="CK2" s="207">
        <v>2031</v>
      </c>
      <c r="CL2" s="207">
        <v>2031</v>
      </c>
      <c r="CM2" s="207">
        <v>2031</v>
      </c>
      <c r="CN2" s="207">
        <v>2032</v>
      </c>
      <c r="CO2" s="207">
        <v>2032</v>
      </c>
      <c r="CP2" s="207">
        <v>2032</v>
      </c>
      <c r="CQ2" s="207">
        <v>2032</v>
      </c>
      <c r="CR2" s="207">
        <v>2032</v>
      </c>
      <c r="CS2" s="207">
        <v>2032</v>
      </c>
      <c r="CT2" s="207">
        <v>2032</v>
      </c>
      <c r="CU2" s="207">
        <v>2032</v>
      </c>
      <c r="CV2" s="207">
        <v>2032</v>
      </c>
      <c r="CW2" s="207">
        <v>2032</v>
      </c>
      <c r="CX2" s="207">
        <v>2032</v>
      </c>
      <c r="CY2" s="207">
        <v>2032</v>
      </c>
      <c r="CZ2" s="207">
        <v>2033</v>
      </c>
      <c r="DA2" s="207">
        <v>2033</v>
      </c>
      <c r="DB2" s="207">
        <v>2033</v>
      </c>
      <c r="DC2" s="207">
        <v>2033</v>
      </c>
      <c r="DD2" s="207">
        <v>2033</v>
      </c>
      <c r="DE2" s="207">
        <v>2033</v>
      </c>
      <c r="DF2" s="207">
        <v>2033</v>
      </c>
      <c r="DG2" s="207">
        <v>2033</v>
      </c>
      <c r="DH2" s="207">
        <v>2033</v>
      </c>
      <c r="DI2" s="207">
        <v>2033</v>
      </c>
      <c r="DJ2" s="207">
        <v>2033</v>
      </c>
      <c r="DK2" s="207">
        <v>2033</v>
      </c>
      <c r="DL2" s="207">
        <v>2034</v>
      </c>
      <c r="DM2" s="207">
        <v>2034</v>
      </c>
      <c r="DN2" s="207">
        <v>2034</v>
      </c>
      <c r="DO2" s="207">
        <v>2034</v>
      </c>
      <c r="DP2" s="207">
        <v>2034</v>
      </c>
      <c r="DQ2" s="207">
        <v>2034</v>
      </c>
      <c r="DR2" s="207">
        <v>2034</v>
      </c>
      <c r="DS2" s="207">
        <v>2034</v>
      </c>
      <c r="DT2" s="207">
        <v>2034</v>
      </c>
      <c r="DU2" s="207">
        <v>2034</v>
      </c>
      <c r="DV2" s="207">
        <v>2034</v>
      </c>
      <c r="DW2" s="207">
        <v>2034</v>
      </c>
    </row>
    <row r="3" spans="1:127" x14ac:dyDescent="0.25">
      <c r="A3" s="206"/>
      <c r="B3" s="206" t="s">
        <v>0</v>
      </c>
      <c r="C3" s="206" t="s">
        <v>149</v>
      </c>
      <c r="D3" s="206" t="s">
        <v>148</v>
      </c>
      <c r="E3" s="206" t="s">
        <v>147</v>
      </c>
      <c r="F3" s="206" t="s">
        <v>146</v>
      </c>
      <c r="G3" s="206" t="s">
        <v>145</v>
      </c>
      <c r="H3" s="206" t="s">
        <v>144</v>
      </c>
      <c r="I3" s="206" t="s">
        <v>143</v>
      </c>
      <c r="J3" s="206" t="s">
        <v>142</v>
      </c>
      <c r="K3" s="206" t="s">
        <v>141</v>
      </c>
      <c r="L3" s="206" t="s">
        <v>140</v>
      </c>
      <c r="M3" s="206" t="s">
        <v>139</v>
      </c>
      <c r="N3" s="206" t="s">
        <v>138</v>
      </c>
      <c r="O3" s="206" t="s">
        <v>137</v>
      </c>
      <c r="P3" s="206" t="s">
        <v>136</v>
      </c>
      <c r="Q3" s="206" t="s">
        <v>135</v>
      </c>
      <c r="R3" s="206" t="s">
        <v>134</v>
      </c>
      <c r="S3" s="206" t="s">
        <v>133</v>
      </c>
      <c r="T3" s="206" t="s">
        <v>144</v>
      </c>
      <c r="U3" s="206" t="s">
        <v>143</v>
      </c>
      <c r="V3" s="206" t="s">
        <v>142</v>
      </c>
      <c r="W3" s="206" t="s">
        <v>141</v>
      </c>
      <c r="X3" s="206" t="s">
        <v>140</v>
      </c>
      <c r="Y3" s="206" t="s">
        <v>139</v>
      </c>
      <c r="Z3" s="206" t="s">
        <v>138</v>
      </c>
      <c r="AA3" s="206" t="s">
        <v>137</v>
      </c>
      <c r="AB3" s="206" t="s">
        <v>136</v>
      </c>
      <c r="AC3" s="206" t="s">
        <v>135</v>
      </c>
      <c r="AD3" s="206" t="s">
        <v>134</v>
      </c>
      <c r="AE3" s="206" t="s">
        <v>133</v>
      </c>
      <c r="AF3" s="205" t="s">
        <v>144</v>
      </c>
      <c r="AG3" s="205" t="s">
        <v>143</v>
      </c>
      <c r="AH3" s="205" t="s">
        <v>142</v>
      </c>
      <c r="AI3" s="205" t="s">
        <v>141</v>
      </c>
      <c r="AJ3" s="205" t="s">
        <v>140</v>
      </c>
      <c r="AK3" s="205" t="s">
        <v>139</v>
      </c>
      <c r="AL3" s="205" t="s">
        <v>138</v>
      </c>
      <c r="AM3" s="205" t="s">
        <v>137</v>
      </c>
      <c r="AN3" s="205" t="s">
        <v>136</v>
      </c>
      <c r="AO3" s="205" t="s">
        <v>135</v>
      </c>
      <c r="AP3" s="205" t="s">
        <v>134</v>
      </c>
      <c r="AQ3" s="205" t="s">
        <v>133</v>
      </c>
      <c r="AR3" s="205" t="s">
        <v>144</v>
      </c>
      <c r="AS3" s="205" t="s">
        <v>143</v>
      </c>
      <c r="AT3" s="205" t="s">
        <v>142</v>
      </c>
      <c r="AU3" s="205" t="s">
        <v>141</v>
      </c>
      <c r="AV3" s="205" t="s">
        <v>140</v>
      </c>
      <c r="AW3" s="205" t="s">
        <v>139</v>
      </c>
      <c r="AX3" s="205" t="s">
        <v>138</v>
      </c>
      <c r="AY3" s="205" t="s">
        <v>137</v>
      </c>
      <c r="AZ3" s="205" t="s">
        <v>136</v>
      </c>
      <c r="BA3" s="205" t="s">
        <v>135</v>
      </c>
      <c r="BB3" s="205" t="s">
        <v>134</v>
      </c>
      <c r="BC3" s="205" t="s">
        <v>133</v>
      </c>
      <c r="BD3" s="205" t="s">
        <v>144</v>
      </c>
      <c r="BE3" s="205" t="s">
        <v>143</v>
      </c>
      <c r="BF3" s="205" t="s">
        <v>142</v>
      </c>
      <c r="BG3" s="205" t="s">
        <v>141</v>
      </c>
      <c r="BH3" s="205" t="s">
        <v>140</v>
      </c>
      <c r="BI3" s="205" t="s">
        <v>139</v>
      </c>
      <c r="BJ3" s="205" t="s">
        <v>138</v>
      </c>
      <c r="BK3" s="205" t="s">
        <v>137</v>
      </c>
      <c r="BL3" s="205" t="s">
        <v>136</v>
      </c>
      <c r="BM3" s="205" t="s">
        <v>135</v>
      </c>
      <c r="BN3" s="205" t="s">
        <v>134</v>
      </c>
      <c r="BO3" s="205" t="s">
        <v>133</v>
      </c>
      <c r="BP3" s="205" t="s">
        <v>144</v>
      </c>
      <c r="BQ3" s="205" t="s">
        <v>143</v>
      </c>
      <c r="BR3" s="205" t="s">
        <v>142</v>
      </c>
      <c r="BS3" s="205" t="s">
        <v>141</v>
      </c>
      <c r="BT3" s="205" t="s">
        <v>140</v>
      </c>
      <c r="BU3" s="205" t="s">
        <v>139</v>
      </c>
      <c r="BV3" s="205" t="s">
        <v>138</v>
      </c>
      <c r="BW3" s="205" t="s">
        <v>137</v>
      </c>
      <c r="BX3" s="205" t="s">
        <v>136</v>
      </c>
      <c r="BY3" s="205" t="s">
        <v>135</v>
      </c>
      <c r="BZ3" s="205" t="s">
        <v>134</v>
      </c>
      <c r="CA3" s="205" t="s">
        <v>133</v>
      </c>
      <c r="CB3" s="205" t="s">
        <v>144</v>
      </c>
      <c r="CC3" s="205" t="s">
        <v>143</v>
      </c>
      <c r="CD3" s="205" t="s">
        <v>142</v>
      </c>
      <c r="CE3" s="205" t="s">
        <v>141</v>
      </c>
      <c r="CF3" s="205" t="s">
        <v>140</v>
      </c>
      <c r="CG3" s="205" t="s">
        <v>139</v>
      </c>
      <c r="CH3" s="205" t="s">
        <v>138</v>
      </c>
      <c r="CI3" s="205" t="s">
        <v>137</v>
      </c>
      <c r="CJ3" s="205" t="s">
        <v>136</v>
      </c>
      <c r="CK3" s="205" t="s">
        <v>135</v>
      </c>
      <c r="CL3" s="205" t="s">
        <v>134</v>
      </c>
      <c r="CM3" s="205" t="s">
        <v>133</v>
      </c>
      <c r="CN3" s="205" t="s">
        <v>144</v>
      </c>
      <c r="CO3" s="205" t="s">
        <v>143</v>
      </c>
      <c r="CP3" s="205" t="s">
        <v>142</v>
      </c>
      <c r="CQ3" s="205" t="s">
        <v>141</v>
      </c>
      <c r="CR3" s="205" t="s">
        <v>140</v>
      </c>
      <c r="CS3" s="205" t="s">
        <v>139</v>
      </c>
      <c r="CT3" s="205" t="s">
        <v>138</v>
      </c>
      <c r="CU3" s="205" t="s">
        <v>137</v>
      </c>
      <c r="CV3" s="205" t="s">
        <v>136</v>
      </c>
      <c r="CW3" s="205" t="s">
        <v>135</v>
      </c>
      <c r="CX3" s="205" t="s">
        <v>134</v>
      </c>
      <c r="CY3" s="205" t="s">
        <v>133</v>
      </c>
      <c r="CZ3" s="205" t="s">
        <v>144</v>
      </c>
      <c r="DA3" s="205" t="s">
        <v>143</v>
      </c>
      <c r="DB3" s="205" t="s">
        <v>142</v>
      </c>
      <c r="DC3" s="205" t="s">
        <v>141</v>
      </c>
      <c r="DD3" s="205" t="s">
        <v>140</v>
      </c>
      <c r="DE3" s="205" t="s">
        <v>139</v>
      </c>
      <c r="DF3" s="205" t="s">
        <v>138</v>
      </c>
      <c r="DG3" s="205" t="s">
        <v>137</v>
      </c>
      <c r="DH3" s="205" t="s">
        <v>136</v>
      </c>
      <c r="DI3" s="205" t="s">
        <v>135</v>
      </c>
      <c r="DJ3" s="205" t="s">
        <v>134</v>
      </c>
      <c r="DK3" s="205" t="s">
        <v>133</v>
      </c>
      <c r="DL3" s="205" t="s">
        <v>144</v>
      </c>
      <c r="DM3" s="205" t="s">
        <v>143</v>
      </c>
      <c r="DN3" s="205" t="s">
        <v>142</v>
      </c>
      <c r="DO3" s="205" t="s">
        <v>141</v>
      </c>
      <c r="DP3" s="205" t="s">
        <v>140</v>
      </c>
      <c r="DQ3" s="205" t="s">
        <v>139</v>
      </c>
      <c r="DR3" s="205" t="s">
        <v>138</v>
      </c>
      <c r="DS3" s="205" t="s">
        <v>137</v>
      </c>
      <c r="DT3" s="205" t="s">
        <v>136</v>
      </c>
      <c r="DU3" s="205" t="s">
        <v>135</v>
      </c>
      <c r="DV3" s="205" t="s">
        <v>134</v>
      </c>
      <c r="DW3" s="205" t="s">
        <v>133</v>
      </c>
    </row>
    <row r="4" spans="1:127" x14ac:dyDescent="0.25">
      <c r="A4" s="187"/>
      <c r="B4" s="187"/>
      <c r="C4" s="186"/>
      <c r="D4" s="186"/>
      <c r="E4" s="187"/>
      <c r="F4" s="184"/>
      <c r="G4" s="187"/>
      <c r="H4" s="187"/>
      <c r="I4" s="187"/>
      <c r="J4" s="187"/>
      <c r="K4" s="187"/>
      <c r="L4" s="187"/>
      <c r="M4" s="187"/>
      <c r="N4" s="187"/>
      <c r="O4" s="187"/>
      <c r="P4" s="187"/>
    </row>
    <row r="5" spans="1:127" ht="14.25" customHeight="1" x14ac:dyDescent="0.25">
      <c r="A5" s="192" t="s">
        <v>132</v>
      </c>
      <c r="B5" s="196">
        <v>61</v>
      </c>
      <c r="C5" s="195" t="s">
        <v>173</v>
      </c>
      <c r="D5" s="200"/>
      <c r="E5" s="202"/>
      <c r="F5" s="201"/>
      <c r="G5" s="197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  <c r="AC5" s="193"/>
      <c r="AD5" s="193"/>
      <c r="AE5" s="193"/>
      <c r="AF5" s="193"/>
      <c r="AG5" s="193"/>
      <c r="AH5" s="193"/>
      <c r="AI5" s="193"/>
      <c r="AJ5" s="193"/>
      <c r="AK5" s="193"/>
      <c r="AL5" s="193"/>
      <c r="AM5" s="193"/>
      <c r="AN5" s="193"/>
      <c r="AO5" s="193"/>
      <c r="AP5" s="193"/>
      <c r="AQ5" s="193"/>
      <c r="AR5" s="193"/>
      <c r="AS5" s="193"/>
      <c r="AT5" s="193"/>
      <c r="AU5" s="193"/>
      <c r="AV5" s="193"/>
      <c r="AW5" s="193"/>
      <c r="AX5" s="193"/>
      <c r="AY5" s="193"/>
      <c r="AZ5" s="193"/>
      <c r="BA5" s="193"/>
      <c r="BB5" s="193"/>
      <c r="BC5" s="193"/>
      <c r="BD5" s="193"/>
      <c r="BE5" s="193"/>
      <c r="BF5" s="193"/>
      <c r="BG5" s="193"/>
      <c r="BH5" s="193"/>
      <c r="BI5" s="193"/>
      <c r="BJ5" s="193"/>
      <c r="BK5" s="193"/>
      <c r="BL5" s="193"/>
      <c r="BM5" s="193"/>
      <c r="BN5" s="193"/>
      <c r="BO5" s="193"/>
      <c r="BP5" s="193"/>
      <c r="BQ5" s="193"/>
      <c r="BR5" s="193"/>
      <c r="BS5" s="193"/>
      <c r="BT5" s="193"/>
      <c r="BU5" s="193"/>
      <c r="BV5" s="193"/>
      <c r="BW5" s="193"/>
      <c r="BX5" s="193"/>
      <c r="BY5" s="193"/>
      <c r="BZ5" s="193"/>
      <c r="CA5" s="193"/>
      <c r="CB5" s="193"/>
      <c r="CC5" s="193"/>
      <c r="CD5" s="193"/>
      <c r="CE5" s="193"/>
      <c r="CF5" s="193"/>
      <c r="CG5" s="193"/>
      <c r="CH5" s="193"/>
      <c r="CI5" s="193"/>
      <c r="CJ5" s="193"/>
      <c r="CK5" s="193"/>
      <c r="CL5" s="193"/>
      <c r="CM5" s="193"/>
      <c r="CN5" s="193"/>
      <c r="CO5" s="193"/>
      <c r="CP5" s="193"/>
      <c r="CQ5" s="193"/>
      <c r="CR5" s="193"/>
      <c r="CS5" s="193"/>
      <c r="CT5" s="193"/>
      <c r="CU5" s="193"/>
      <c r="CV5" s="193"/>
      <c r="CW5" s="193"/>
      <c r="CX5" s="193"/>
      <c r="CY5" s="193"/>
      <c r="CZ5" s="193"/>
      <c r="DA5" s="193"/>
      <c r="DB5" s="193"/>
      <c r="DC5" s="193"/>
      <c r="DD5" s="193"/>
      <c r="DE5" s="193"/>
      <c r="DF5" s="193"/>
      <c r="DG5" s="193"/>
      <c r="DH5" s="193"/>
      <c r="DI5" s="193"/>
      <c r="DJ5" s="193"/>
      <c r="DK5" s="193"/>
      <c r="DL5" s="193"/>
      <c r="DM5" s="193"/>
      <c r="DN5" s="193"/>
      <c r="DO5" s="193"/>
      <c r="DP5" s="193"/>
      <c r="DQ5" s="193"/>
      <c r="DR5" s="193"/>
      <c r="DS5" s="193"/>
      <c r="DT5" s="193"/>
      <c r="DU5" s="193"/>
      <c r="DV5" s="193"/>
      <c r="DW5" s="193"/>
    </row>
    <row r="6" spans="1:127" ht="14.25" customHeight="1" x14ac:dyDescent="0.25">
      <c r="A6" s="192" t="s">
        <v>130</v>
      </c>
      <c r="B6" s="196">
        <v>105.5</v>
      </c>
      <c r="C6" s="195" t="s">
        <v>183</v>
      </c>
      <c r="D6" s="186"/>
      <c r="E6" s="191"/>
      <c r="F6" s="190"/>
      <c r="G6" s="188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  <c r="AV6" s="194"/>
      <c r="AW6" s="194"/>
      <c r="AX6" s="194"/>
      <c r="AY6" s="194"/>
      <c r="AZ6" s="194"/>
      <c r="BA6" s="194"/>
      <c r="BB6" s="194"/>
      <c r="BC6" s="194"/>
      <c r="BD6" s="194"/>
      <c r="BE6" s="194"/>
      <c r="BF6" s="194"/>
      <c r="BG6" s="194"/>
      <c r="BH6" s="194"/>
      <c r="BI6" s="194"/>
      <c r="BJ6" s="194"/>
      <c r="BK6" s="194"/>
      <c r="BL6" s="194"/>
      <c r="BM6" s="194"/>
      <c r="BN6" s="194"/>
      <c r="BO6" s="194"/>
      <c r="BP6" s="194"/>
      <c r="BQ6" s="194"/>
      <c r="BR6" s="194"/>
      <c r="BS6" s="194"/>
      <c r="BT6" s="194"/>
      <c r="BU6" s="194"/>
      <c r="BV6" s="194"/>
      <c r="BW6" s="194"/>
      <c r="BX6" s="194"/>
      <c r="BY6" s="194"/>
      <c r="BZ6" s="194"/>
      <c r="CA6" s="194"/>
      <c r="CB6" s="194"/>
      <c r="CC6" s="194"/>
      <c r="CD6" s="194"/>
      <c r="CE6" s="194"/>
      <c r="CF6" s="194"/>
      <c r="CG6" s="194"/>
      <c r="CH6" s="194"/>
      <c r="CI6" s="194"/>
      <c r="CJ6" s="194"/>
      <c r="CK6" s="194"/>
      <c r="CL6" s="194"/>
      <c r="CM6" s="194"/>
      <c r="CN6" s="194"/>
      <c r="CO6" s="194"/>
      <c r="CP6" s="194"/>
      <c r="CQ6" s="194"/>
      <c r="CR6" s="194"/>
      <c r="CS6" s="194"/>
      <c r="CT6" s="194"/>
      <c r="CU6" s="194"/>
      <c r="CV6" s="194"/>
      <c r="CW6" s="194"/>
      <c r="CX6" s="194"/>
      <c r="CY6" s="194"/>
      <c r="CZ6" s="194"/>
      <c r="DA6" s="194"/>
      <c r="DB6" s="194"/>
      <c r="DC6" s="194"/>
      <c r="DD6" s="194"/>
      <c r="DE6" s="194"/>
      <c r="DF6" s="194"/>
      <c r="DG6" s="194"/>
      <c r="DH6" s="194"/>
      <c r="DI6" s="194"/>
      <c r="DJ6" s="194"/>
      <c r="DK6" s="194"/>
      <c r="DL6" s="194"/>
      <c r="DM6" s="194"/>
      <c r="DN6" s="194"/>
      <c r="DO6" s="194"/>
      <c r="DP6" s="194"/>
      <c r="DQ6" s="194"/>
      <c r="DR6" s="194"/>
      <c r="DS6" s="194"/>
      <c r="DT6" s="194"/>
      <c r="DU6" s="194"/>
      <c r="DV6" s="194"/>
      <c r="DW6" s="194"/>
    </row>
    <row r="7" spans="1:127" ht="14.25" customHeight="1" x14ac:dyDescent="0.25">
      <c r="A7" s="192" t="s">
        <v>129</v>
      </c>
      <c r="B7" s="196">
        <v>105.5</v>
      </c>
      <c r="C7" s="195" t="s">
        <v>182</v>
      </c>
      <c r="D7" s="186"/>
      <c r="E7" s="202"/>
      <c r="F7" s="201"/>
      <c r="G7" s="188"/>
      <c r="H7" s="193"/>
      <c r="I7" s="193"/>
      <c r="J7" s="193"/>
      <c r="K7" s="193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  <c r="AV7" s="194"/>
      <c r="AW7" s="194"/>
      <c r="AX7" s="194"/>
      <c r="AY7" s="194"/>
      <c r="AZ7" s="194"/>
      <c r="BA7" s="194"/>
      <c r="BB7" s="194"/>
      <c r="BC7" s="194"/>
      <c r="BD7" s="194"/>
      <c r="BE7" s="194"/>
      <c r="BF7" s="194"/>
      <c r="BG7" s="194"/>
      <c r="BH7" s="194"/>
      <c r="BI7" s="194"/>
      <c r="BJ7" s="194"/>
      <c r="BK7" s="194"/>
      <c r="BL7" s="194"/>
      <c r="BM7" s="194"/>
      <c r="BN7" s="194"/>
      <c r="BO7" s="194"/>
      <c r="BP7" s="194"/>
      <c r="BQ7" s="194"/>
      <c r="BR7" s="194"/>
      <c r="BS7" s="194"/>
      <c r="BT7" s="194"/>
      <c r="BU7" s="194"/>
      <c r="BV7" s="194"/>
      <c r="BW7" s="194"/>
      <c r="BX7" s="194"/>
      <c r="BY7" s="194"/>
      <c r="BZ7" s="194"/>
      <c r="CA7" s="194"/>
      <c r="CB7" s="194"/>
      <c r="CC7" s="194"/>
      <c r="CD7" s="194"/>
      <c r="CE7" s="194"/>
      <c r="CF7" s="194"/>
      <c r="CG7" s="194"/>
      <c r="CH7" s="194"/>
      <c r="CI7" s="194"/>
      <c r="CJ7" s="194"/>
      <c r="CK7" s="194"/>
      <c r="CL7" s="194"/>
      <c r="CM7" s="194"/>
      <c r="CN7" s="194"/>
      <c r="CO7" s="194"/>
      <c r="CP7" s="194"/>
      <c r="CQ7" s="194"/>
      <c r="CR7" s="194"/>
      <c r="CS7" s="194"/>
      <c r="CT7" s="194"/>
      <c r="CU7" s="194"/>
      <c r="CV7" s="194"/>
      <c r="CW7" s="194"/>
      <c r="CX7" s="194"/>
      <c r="CY7" s="194"/>
      <c r="CZ7" s="194"/>
      <c r="DA7" s="194"/>
      <c r="DB7" s="194"/>
      <c r="DC7" s="194"/>
      <c r="DD7" s="194"/>
      <c r="DE7" s="194"/>
      <c r="DF7" s="194"/>
      <c r="DG7" s="194"/>
      <c r="DH7" s="194"/>
      <c r="DI7" s="194"/>
      <c r="DJ7" s="194"/>
      <c r="DK7" s="194"/>
      <c r="DL7" s="194"/>
      <c r="DM7" s="194"/>
      <c r="DN7" s="194"/>
      <c r="DO7" s="194"/>
      <c r="DP7" s="194"/>
      <c r="DQ7" s="194"/>
      <c r="DR7" s="194"/>
      <c r="DS7" s="194"/>
      <c r="DT7" s="194"/>
      <c r="DU7" s="194"/>
      <c r="DV7" s="194"/>
      <c r="DW7" s="194"/>
    </row>
    <row r="8" spans="1:127" ht="14.25" customHeight="1" x14ac:dyDescent="0.25">
      <c r="A8" s="192" t="s">
        <v>127</v>
      </c>
      <c r="B8" s="196">
        <v>61</v>
      </c>
      <c r="C8" s="195" t="s">
        <v>181</v>
      </c>
      <c r="D8" s="186"/>
      <c r="E8" s="191"/>
      <c r="F8" s="190"/>
      <c r="G8" s="188"/>
      <c r="H8" s="187"/>
      <c r="I8" s="187"/>
      <c r="J8" s="187"/>
      <c r="K8" s="187"/>
      <c r="L8" s="187"/>
      <c r="M8" s="187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  <c r="AV8" s="194"/>
      <c r="AW8" s="194"/>
      <c r="AX8" s="194"/>
      <c r="AY8" s="194"/>
      <c r="AZ8" s="194"/>
      <c r="BA8" s="194"/>
      <c r="BB8" s="194"/>
      <c r="BC8" s="194"/>
      <c r="BD8" s="194"/>
      <c r="BE8" s="194"/>
      <c r="BF8" s="194"/>
      <c r="BG8" s="194"/>
      <c r="BH8" s="194"/>
      <c r="BI8" s="194"/>
      <c r="BJ8" s="194"/>
      <c r="BK8" s="194"/>
      <c r="BL8" s="194"/>
      <c r="BM8" s="194"/>
      <c r="BN8" s="194"/>
      <c r="BO8" s="194"/>
      <c r="BP8" s="194"/>
      <c r="BQ8" s="194"/>
      <c r="BR8" s="194"/>
      <c r="BS8" s="194"/>
      <c r="BT8" s="194"/>
      <c r="BU8" s="194"/>
      <c r="BV8" s="194"/>
      <c r="BW8" s="194"/>
      <c r="BX8" s="194"/>
      <c r="BY8" s="194"/>
      <c r="BZ8" s="194"/>
      <c r="CA8" s="194"/>
      <c r="CB8" s="194"/>
      <c r="CC8" s="194"/>
      <c r="CD8" s="194"/>
      <c r="CE8" s="194"/>
      <c r="CF8" s="194"/>
      <c r="CG8" s="194"/>
      <c r="CH8" s="194"/>
      <c r="CI8" s="194"/>
      <c r="CJ8" s="194"/>
      <c r="CK8" s="194"/>
      <c r="CL8" s="194"/>
      <c r="CM8" s="194"/>
      <c r="CN8" s="194"/>
      <c r="CO8" s="194"/>
      <c r="CP8" s="194"/>
      <c r="CQ8" s="194"/>
      <c r="CR8" s="194"/>
      <c r="CS8" s="194"/>
      <c r="CT8" s="194"/>
      <c r="CU8" s="194"/>
      <c r="CV8" s="194"/>
      <c r="CW8" s="194"/>
      <c r="CX8" s="194"/>
      <c r="CY8" s="194"/>
      <c r="CZ8" s="194"/>
      <c r="DA8" s="194"/>
      <c r="DB8" s="194"/>
      <c r="DC8" s="194"/>
      <c r="DD8" s="194"/>
      <c r="DE8" s="194"/>
      <c r="DF8" s="194"/>
      <c r="DG8" s="194"/>
      <c r="DH8" s="194"/>
      <c r="DI8" s="194"/>
      <c r="DJ8" s="194"/>
      <c r="DK8" s="194"/>
      <c r="DL8" s="194"/>
      <c r="DM8" s="194"/>
      <c r="DN8" s="194"/>
      <c r="DO8" s="194"/>
      <c r="DP8" s="194"/>
      <c r="DQ8" s="194"/>
      <c r="DR8" s="194"/>
      <c r="DS8" s="194"/>
      <c r="DT8" s="194"/>
      <c r="DU8" s="194"/>
      <c r="DV8" s="194"/>
      <c r="DW8" s="194"/>
    </row>
    <row r="9" spans="1:127" ht="14.25" customHeight="1" x14ac:dyDescent="0.25">
      <c r="A9" s="192" t="s">
        <v>126</v>
      </c>
      <c r="B9" s="196">
        <v>106.5</v>
      </c>
      <c r="C9" s="195" t="s">
        <v>180</v>
      </c>
      <c r="D9" s="200"/>
      <c r="E9" s="202"/>
      <c r="F9" s="201"/>
      <c r="G9" s="197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3"/>
      <c r="AR9" s="193"/>
      <c r="AS9" s="193"/>
      <c r="AT9" s="193"/>
      <c r="AU9" s="193"/>
      <c r="AV9" s="193"/>
      <c r="AW9" s="193"/>
      <c r="AX9" s="193"/>
      <c r="AY9" s="193"/>
      <c r="AZ9" s="193"/>
      <c r="BA9" s="193"/>
      <c r="BB9" s="193"/>
      <c r="BC9" s="193"/>
      <c r="BD9" s="193"/>
      <c r="BE9" s="193"/>
      <c r="BF9" s="193"/>
      <c r="BG9" s="193"/>
      <c r="BH9" s="193"/>
      <c r="BI9" s="193"/>
      <c r="BJ9" s="193"/>
      <c r="BK9" s="193"/>
      <c r="BL9" s="193"/>
      <c r="BM9" s="193"/>
      <c r="BN9" s="193"/>
      <c r="BO9" s="193"/>
      <c r="BP9" s="193"/>
      <c r="BQ9" s="193"/>
      <c r="BR9" s="193"/>
      <c r="BS9" s="193"/>
      <c r="BT9" s="193"/>
      <c r="BU9" s="193"/>
      <c r="BV9" s="193"/>
      <c r="BW9" s="193"/>
      <c r="BX9" s="193"/>
      <c r="BY9" s="193"/>
      <c r="BZ9" s="193"/>
      <c r="CA9" s="193"/>
      <c r="CB9" s="193"/>
      <c r="CC9" s="193"/>
      <c r="CD9" s="193"/>
      <c r="CE9" s="193"/>
      <c r="CF9" s="193"/>
      <c r="CG9" s="193"/>
      <c r="CH9" s="193"/>
      <c r="CI9" s="193"/>
      <c r="CJ9" s="193"/>
      <c r="CK9" s="193"/>
      <c r="CL9" s="193"/>
      <c r="CM9" s="193"/>
      <c r="CN9" s="193"/>
      <c r="CO9" s="193"/>
      <c r="CP9" s="193"/>
      <c r="CQ9" s="193"/>
      <c r="CR9" s="193"/>
      <c r="CS9" s="193"/>
      <c r="CT9" s="193"/>
      <c r="CU9" s="193"/>
      <c r="CV9" s="193"/>
      <c r="CW9" s="193"/>
      <c r="CX9" s="193"/>
      <c r="CY9" s="193"/>
      <c r="CZ9" s="193"/>
      <c r="DA9" s="193"/>
      <c r="DB9" s="193"/>
      <c r="DC9" s="193"/>
      <c r="DD9" s="193"/>
      <c r="DE9" s="193"/>
      <c r="DF9" s="193"/>
      <c r="DG9" s="193"/>
      <c r="DH9" s="193"/>
      <c r="DI9" s="193"/>
      <c r="DJ9" s="193"/>
      <c r="DK9" s="193"/>
      <c r="DL9" s="193"/>
      <c r="DM9" s="193"/>
      <c r="DN9" s="193"/>
      <c r="DO9" s="193"/>
      <c r="DP9" s="193"/>
      <c r="DQ9" s="193"/>
      <c r="DR9" s="193"/>
      <c r="DS9" s="193"/>
      <c r="DT9" s="193"/>
      <c r="DU9" s="193"/>
      <c r="DV9" s="193"/>
      <c r="DW9" s="193"/>
    </row>
    <row r="10" spans="1:127" ht="14.25" customHeight="1" x14ac:dyDescent="0.25">
      <c r="A10" s="192" t="s">
        <v>124</v>
      </c>
      <c r="B10" s="196">
        <v>101.8</v>
      </c>
      <c r="C10" s="195" t="s">
        <v>179</v>
      </c>
      <c r="D10" s="200"/>
      <c r="E10" s="199"/>
      <c r="F10" s="198"/>
      <c r="G10" s="204"/>
      <c r="H10" s="203"/>
      <c r="I10" s="203"/>
      <c r="J10" s="203"/>
      <c r="K10" s="203"/>
      <c r="L10" s="203"/>
      <c r="M10" s="203"/>
      <c r="N10" s="203"/>
      <c r="O10" s="20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193"/>
      <c r="AS10" s="193"/>
      <c r="AT10" s="193"/>
      <c r="AU10" s="193"/>
      <c r="AV10" s="193"/>
      <c r="AW10" s="193"/>
      <c r="AX10" s="193"/>
      <c r="AY10" s="193"/>
      <c r="AZ10" s="193"/>
      <c r="BA10" s="193"/>
      <c r="BB10" s="193"/>
      <c r="BC10" s="193"/>
      <c r="BD10" s="193"/>
      <c r="BE10" s="193"/>
      <c r="BF10" s="193"/>
      <c r="BG10" s="193"/>
      <c r="BH10" s="193"/>
      <c r="BI10" s="193"/>
      <c r="BJ10" s="193"/>
      <c r="BK10" s="193"/>
      <c r="BL10" s="193"/>
      <c r="BM10" s="193"/>
      <c r="BN10" s="193"/>
      <c r="BO10" s="193"/>
      <c r="BP10" s="193"/>
      <c r="BQ10" s="193"/>
      <c r="BR10" s="193"/>
      <c r="BS10" s="193"/>
      <c r="BT10" s="193"/>
      <c r="BU10" s="193"/>
      <c r="BV10" s="193"/>
      <c r="BW10" s="193"/>
      <c r="BX10" s="193"/>
      <c r="BY10" s="193"/>
      <c r="BZ10" s="193"/>
      <c r="CA10" s="193"/>
      <c r="CB10" s="193"/>
      <c r="CC10" s="193"/>
      <c r="CD10" s="193"/>
      <c r="CE10" s="193"/>
      <c r="CF10" s="193"/>
      <c r="CG10" s="193"/>
      <c r="CH10" s="193"/>
      <c r="CI10" s="193"/>
      <c r="CJ10" s="193"/>
      <c r="CK10" s="193"/>
      <c r="CL10" s="193"/>
      <c r="CM10" s="193"/>
      <c r="CN10" s="193"/>
      <c r="CO10" s="193"/>
      <c r="CP10" s="193"/>
      <c r="CQ10" s="193"/>
      <c r="CR10" s="193"/>
      <c r="CS10" s="193"/>
      <c r="CT10" s="193"/>
      <c r="CU10" s="193"/>
      <c r="CV10" s="193"/>
      <c r="CW10" s="193"/>
      <c r="CX10" s="193"/>
      <c r="CY10" s="193"/>
      <c r="CZ10" s="193"/>
      <c r="DA10" s="193"/>
      <c r="DB10" s="193"/>
      <c r="DC10" s="193"/>
      <c r="DD10" s="193"/>
      <c r="DE10" s="193"/>
      <c r="DF10" s="193"/>
      <c r="DG10" s="193"/>
      <c r="DH10" s="193"/>
      <c r="DI10" s="193"/>
      <c r="DJ10" s="193"/>
      <c r="DK10" s="193"/>
      <c r="DL10" s="193"/>
      <c r="DM10" s="193"/>
      <c r="DN10" s="193"/>
      <c r="DO10" s="193"/>
      <c r="DP10" s="193"/>
      <c r="DQ10" s="193"/>
      <c r="DR10" s="193"/>
      <c r="DS10" s="193"/>
      <c r="DT10" s="193"/>
      <c r="DU10" s="193"/>
      <c r="DV10" s="193"/>
      <c r="DW10" s="193"/>
    </row>
    <row r="11" spans="1:127" ht="14.25" customHeight="1" x14ac:dyDescent="0.25">
      <c r="A11" s="192" t="s">
        <v>122</v>
      </c>
      <c r="B11" s="196">
        <v>100.5</v>
      </c>
      <c r="C11" s="195" t="s">
        <v>178</v>
      </c>
      <c r="D11" s="200"/>
      <c r="E11" s="202"/>
      <c r="F11" s="201"/>
      <c r="G11" s="197"/>
      <c r="H11" s="203"/>
      <c r="I11" s="203"/>
      <c r="J11" s="203"/>
      <c r="K11" s="203"/>
      <c r="L11" s="203"/>
      <c r="M11" s="203"/>
      <c r="N11" s="203"/>
      <c r="O11" s="20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3"/>
      <c r="AU11" s="193"/>
      <c r="AV11" s="193"/>
      <c r="AW11" s="193"/>
      <c r="AX11" s="193"/>
      <c r="AY11" s="193"/>
      <c r="AZ11" s="193"/>
      <c r="BA11" s="193"/>
      <c r="BB11" s="193"/>
      <c r="BC11" s="193"/>
      <c r="BD11" s="193"/>
      <c r="BE11" s="193"/>
      <c r="BF11" s="193"/>
      <c r="BG11" s="193"/>
      <c r="BH11" s="193"/>
      <c r="BI11" s="193"/>
      <c r="BJ11" s="193"/>
      <c r="BK11" s="193"/>
      <c r="BL11" s="193"/>
      <c r="BM11" s="193"/>
      <c r="BN11" s="193"/>
      <c r="BO11" s="193"/>
      <c r="BP11" s="193"/>
      <c r="BQ11" s="193"/>
      <c r="BR11" s="193"/>
      <c r="BS11" s="193"/>
      <c r="BT11" s="193"/>
      <c r="BU11" s="193"/>
      <c r="BV11" s="193"/>
      <c r="BW11" s="193"/>
      <c r="BX11" s="193"/>
      <c r="BY11" s="193"/>
      <c r="BZ11" s="193"/>
      <c r="CA11" s="193"/>
      <c r="CB11" s="193"/>
      <c r="CC11" s="193"/>
      <c r="CD11" s="193"/>
      <c r="CE11" s="193"/>
      <c r="CF11" s="193"/>
      <c r="CG11" s="193"/>
      <c r="CH11" s="193"/>
      <c r="CI11" s="193"/>
      <c r="CJ11" s="193"/>
      <c r="CK11" s="193"/>
      <c r="CL11" s="193"/>
      <c r="CM11" s="193"/>
      <c r="CN11" s="193"/>
      <c r="CO11" s="193"/>
      <c r="CP11" s="193"/>
      <c r="CQ11" s="193"/>
      <c r="CR11" s="193"/>
      <c r="CS11" s="193"/>
      <c r="CT11" s="193"/>
      <c r="CU11" s="193"/>
      <c r="CV11" s="193"/>
      <c r="CW11" s="193"/>
      <c r="CX11" s="193"/>
      <c r="CY11" s="193"/>
      <c r="CZ11" s="193"/>
      <c r="DA11" s="193"/>
      <c r="DB11" s="193"/>
      <c r="DC11" s="193"/>
      <c r="DD11" s="193"/>
      <c r="DE11" s="193"/>
      <c r="DF11" s="193"/>
      <c r="DG11" s="193"/>
      <c r="DH11" s="193"/>
      <c r="DI11" s="193"/>
      <c r="DJ11" s="193"/>
      <c r="DK11" s="193"/>
      <c r="DL11" s="193"/>
      <c r="DM11" s="193"/>
      <c r="DN11" s="193"/>
      <c r="DO11" s="193"/>
      <c r="DP11" s="193"/>
      <c r="DQ11" s="193"/>
      <c r="DR11" s="193"/>
      <c r="DS11" s="193"/>
      <c r="DT11" s="193"/>
      <c r="DU11" s="193"/>
      <c r="DV11" s="193"/>
      <c r="DW11" s="193"/>
    </row>
    <row r="12" spans="1:127" ht="14.25" customHeight="1" x14ac:dyDescent="0.25">
      <c r="A12" s="192" t="s">
        <v>121</v>
      </c>
      <c r="B12" s="196">
        <v>133.6</v>
      </c>
      <c r="C12" s="195" t="s">
        <v>177</v>
      </c>
      <c r="D12" s="200"/>
      <c r="E12" s="202"/>
      <c r="F12" s="201"/>
      <c r="G12" s="197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/>
      <c r="AB12" s="193"/>
      <c r="AC12" s="193"/>
      <c r="AD12" s="193"/>
      <c r="AE12" s="193"/>
      <c r="AF12" s="193"/>
      <c r="AG12" s="193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93"/>
      <c r="AS12" s="193"/>
      <c r="AT12" s="193"/>
      <c r="AU12" s="193"/>
      <c r="AV12" s="193"/>
      <c r="AW12" s="193"/>
      <c r="AX12" s="193"/>
      <c r="AY12" s="193"/>
      <c r="AZ12" s="193"/>
      <c r="BA12" s="193"/>
      <c r="BB12" s="193"/>
      <c r="BC12" s="193"/>
      <c r="BD12" s="193"/>
      <c r="BE12" s="193"/>
      <c r="BF12" s="193"/>
      <c r="BG12" s="193"/>
      <c r="BH12" s="193"/>
      <c r="BI12" s="193"/>
      <c r="BJ12" s="193"/>
      <c r="BK12" s="193"/>
      <c r="BL12" s="193"/>
      <c r="BM12" s="193"/>
      <c r="BN12" s="193"/>
      <c r="BO12" s="193"/>
      <c r="BP12" s="193"/>
      <c r="BQ12" s="193"/>
      <c r="BR12" s="193"/>
      <c r="BS12" s="193"/>
      <c r="BT12" s="193"/>
      <c r="BU12" s="193"/>
      <c r="BV12" s="193"/>
      <c r="BW12" s="193"/>
      <c r="BX12" s="193"/>
      <c r="BY12" s="193"/>
      <c r="BZ12" s="193"/>
      <c r="CA12" s="193"/>
      <c r="CB12" s="193"/>
      <c r="CC12" s="193"/>
      <c r="CD12" s="193"/>
      <c r="CE12" s="193"/>
      <c r="CF12" s="193"/>
      <c r="CG12" s="193"/>
      <c r="CH12" s="193"/>
      <c r="CI12" s="193"/>
      <c r="CJ12" s="193"/>
      <c r="CK12" s="193"/>
      <c r="CL12" s="193"/>
      <c r="CM12" s="193"/>
      <c r="CN12" s="193"/>
      <c r="CO12" s="193"/>
      <c r="CP12" s="193"/>
      <c r="CQ12" s="193"/>
      <c r="CR12" s="193"/>
      <c r="CS12" s="193"/>
      <c r="CT12" s="193"/>
      <c r="CU12" s="193"/>
      <c r="CV12" s="193"/>
      <c r="CW12" s="193"/>
      <c r="CX12" s="193"/>
      <c r="CY12" s="193"/>
      <c r="CZ12" s="193"/>
      <c r="DA12" s="193"/>
      <c r="DB12" s="193"/>
      <c r="DC12" s="193"/>
      <c r="DD12" s="193"/>
      <c r="DE12" s="193"/>
      <c r="DF12" s="193"/>
      <c r="DG12" s="193"/>
      <c r="DH12" s="193"/>
      <c r="DI12" s="193"/>
      <c r="DJ12" s="193"/>
      <c r="DK12" s="193"/>
      <c r="DL12" s="193"/>
      <c r="DM12" s="193"/>
      <c r="DN12" s="193"/>
      <c r="DO12" s="193"/>
      <c r="DP12" s="193"/>
      <c r="DQ12" s="193"/>
      <c r="DR12" s="193"/>
      <c r="DS12" s="193"/>
      <c r="DT12" s="193"/>
      <c r="DU12" s="193"/>
      <c r="DV12" s="193"/>
      <c r="DW12" s="193"/>
    </row>
    <row r="13" spans="1:127" ht="14.25" customHeight="1" x14ac:dyDescent="0.25">
      <c r="A13" s="192" t="s">
        <v>120</v>
      </c>
      <c r="B13" s="196">
        <v>100.9</v>
      </c>
      <c r="C13" s="195" t="s">
        <v>176</v>
      </c>
      <c r="D13" s="200"/>
      <c r="E13" s="202"/>
      <c r="F13" s="201"/>
      <c r="G13" s="197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93"/>
      <c r="AS13" s="193"/>
      <c r="AT13" s="193"/>
      <c r="AU13" s="193"/>
      <c r="AV13" s="193"/>
      <c r="AW13" s="193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3"/>
      <c r="CA13" s="193"/>
      <c r="CB13" s="193"/>
      <c r="CC13" s="193"/>
      <c r="CD13" s="193"/>
      <c r="CE13" s="193"/>
      <c r="CF13" s="193"/>
      <c r="CG13" s="193"/>
      <c r="CH13" s="193"/>
      <c r="CI13" s="193"/>
      <c r="CJ13" s="193"/>
      <c r="CK13" s="193"/>
      <c r="CL13" s="193"/>
      <c r="CM13" s="193"/>
      <c r="CN13" s="193"/>
      <c r="CO13" s="193"/>
      <c r="CP13" s="193"/>
      <c r="CQ13" s="193"/>
      <c r="CR13" s="193"/>
      <c r="CS13" s="193"/>
      <c r="CT13" s="193"/>
      <c r="CU13" s="193"/>
      <c r="CV13" s="193"/>
      <c r="CW13" s="193"/>
      <c r="CX13" s="193"/>
      <c r="CY13" s="193"/>
      <c r="CZ13" s="193"/>
      <c r="DA13" s="193"/>
      <c r="DB13" s="193"/>
      <c r="DC13" s="193"/>
      <c r="DD13" s="193"/>
      <c r="DE13" s="193"/>
      <c r="DF13" s="193"/>
      <c r="DG13" s="193"/>
      <c r="DH13" s="193"/>
      <c r="DI13" s="193"/>
      <c r="DJ13" s="193"/>
      <c r="DK13" s="193"/>
      <c r="DL13" s="193"/>
      <c r="DM13" s="193"/>
      <c r="DN13" s="193"/>
      <c r="DO13" s="193"/>
      <c r="DP13" s="193"/>
      <c r="DQ13" s="193"/>
      <c r="DR13" s="193"/>
      <c r="DS13" s="193"/>
      <c r="DT13" s="193"/>
      <c r="DU13" s="193"/>
      <c r="DV13" s="193"/>
      <c r="DW13" s="193"/>
    </row>
    <row r="14" spans="1:127" ht="14.25" customHeight="1" x14ac:dyDescent="0.25">
      <c r="A14" s="192" t="s">
        <v>118</v>
      </c>
      <c r="B14" s="196">
        <v>63</v>
      </c>
      <c r="C14" s="195" t="s">
        <v>175</v>
      </c>
      <c r="D14" s="186"/>
      <c r="E14" s="191"/>
      <c r="F14" s="190"/>
      <c r="G14" s="188"/>
      <c r="H14" s="194"/>
      <c r="I14" s="194"/>
      <c r="J14" s="194"/>
      <c r="K14" s="194"/>
      <c r="L14" s="194"/>
      <c r="M14" s="194"/>
      <c r="N14" s="194"/>
      <c r="O14" s="194"/>
      <c r="P14" s="194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/>
      <c r="AB14" s="193"/>
      <c r="AC14" s="193"/>
      <c r="AD14" s="193"/>
      <c r="AE14" s="193"/>
      <c r="AF14" s="193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93"/>
      <c r="AS14" s="193"/>
      <c r="AT14" s="193"/>
      <c r="AU14" s="193"/>
      <c r="AV14" s="193"/>
      <c r="AW14" s="193"/>
      <c r="AX14" s="193"/>
      <c r="AY14" s="193"/>
      <c r="AZ14" s="193"/>
      <c r="BA14" s="193"/>
      <c r="BB14" s="193"/>
      <c r="BC14" s="193"/>
      <c r="BD14" s="193"/>
      <c r="BE14" s="193"/>
      <c r="BF14" s="193"/>
      <c r="BG14" s="193"/>
      <c r="BH14" s="193"/>
      <c r="BI14" s="193"/>
      <c r="BJ14" s="193"/>
      <c r="BK14" s="193"/>
      <c r="BL14" s="193"/>
      <c r="BM14" s="193"/>
      <c r="BN14" s="193"/>
      <c r="BO14" s="193"/>
      <c r="BP14" s="193"/>
      <c r="BQ14" s="193"/>
      <c r="BR14" s="193"/>
      <c r="BS14" s="193"/>
      <c r="BT14" s="193"/>
      <c r="BU14" s="193"/>
      <c r="BV14" s="193"/>
      <c r="BW14" s="193"/>
      <c r="BX14" s="193"/>
      <c r="BY14" s="193"/>
      <c r="BZ14" s="193"/>
      <c r="CA14" s="193"/>
      <c r="CB14" s="193"/>
      <c r="CC14" s="193"/>
      <c r="CD14" s="193"/>
      <c r="CE14" s="193"/>
      <c r="CF14" s="193"/>
      <c r="CG14" s="193"/>
      <c r="CH14" s="193"/>
      <c r="CI14" s="193"/>
      <c r="CJ14" s="193"/>
      <c r="CK14" s="193"/>
      <c r="CL14" s="193"/>
      <c r="CM14" s="193"/>
      <c r="CN14" s="193"/>
      <c r="CO14" s="193"/>
      <c r="CP14" s="193"/>
      <c r="CQ14" s="193"/>
      <c r="CR14" s="193"/>
      <c r="CS14" s="193"/>
      <c r="CT14" s="193"/>
      <c r="CU14" s="193"/>
      <c r="CV14" s="193"/>
      <c r="CW14" s="193"/>
      <c r="CX14" s="193"/>
      <c r="CY14" s="193"/>
      <c r="CZ14" s="193"/>
      <c r="DA14" s="193"/>
      <c r="DB14" s="193"/>
      <c r="DC14" s="193"/>
      <c r="DD14" s="193"/>
      <c r="DE14" s="193"/>
      <c r="DF14" s="193"/>
      <c r="DG14" s="193"/>
      <c r="DH14" s="193"/>
      <c r="DI14" s="193"/>
      <c r="DJ14" s="193"/>
      <c r="DK14" s="193"/>
      <c r="DL14" s="193"/>
      <c r="DM14" s="193"/>
      <c r="DN14" s="193"/>
      <c r="DO14" s="193"/>
      <c r="DP14" s="193"/>
      <c r="DQ14" s="193"/>
      <c r="DR14" s="193"/>
      <c r="DS14" s="193"/>
      <c r="DT14" s="193"/>
      <c r="DU14" s="193"/>
      <c r="DV14" s="193"/>
      <c r="DW14" s="193"/>
    </row>
    <row r="15" spans="1:127" ht="14.25" customHeight="1" x14ac:dyDescent="0.25">
      <c r="A15" s="192" t="s">
        <v>116</v>
      </c>
      <c r="B15" s="196">
        <v>73.5</v>
      </c>
      <c r="C15" s="195" t="s">
        <v>174</v>
      </c>
      <c r="D15" s="200"/>
      <c r="E15" s="202"/>
      <c r="F15" s="201"/>
      <c r="G15" s="197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93"/>
      <c r="AC15" s="193"/>
      <c r="AD15" s="193"/>
      <c r="AE15" s="193"/>
      <c r="AF15" s="193"/>
      <c r="AG15" s="193"/>
      <c r="AH15" s="193"/>
      <c r="AI15" s="193"/>
      <c r="AJ15" s="193"/>
      <c r="AK15" s="193"/>
      <c r="AL15" s="193"/>
      <c r="AM15" s="193"/>
      <c r="AN15" s="193"/>
      <c r="AO15" s="193"/>
      <c r="AP15" s="193"/>
      <c r="AQ15" s="193"/>
      <c r="AR15" s="193"/>
      <c r="AS15" s="193"/>
      <c r="AT15" s="193"/>
      <c r="AU15" s="193"/>
      <c r="AV15" s="193"/>
      <c r="AW15" s="193"/>
      <c r="AX15" s="193"/>
      <c r="AY15" s="193"/>
      <c r="AZ15" s="193"/>
      <c r="BA15" s="193"/>
      <c r="BB15" s="193"/>
      <c r="BC15" s="193"/>
      <c r="BD15" s="193"/>
      <c r="BE15" s="193"/>
      <c r="BF15" s="193"/>
      <c r="BG15" s="193"/>
      <c r="BH15" s="193"/>
      <c r="BI15" s="193"/>
      <c r="BJ15" s="193"/>
      <c r="BK15" s="193"/>
      <c r="BL15" s="193"/>
      <c r="BM15" s="193"/>
      <c r="BN15" s="193"/>
      <c r="BO15" s="193"/>
      <c r="BP15" s="193"/>
      <c r="BQ15" s="193"/>
      <c r="BR15" s="193"/>
      <c r="BS15" s="193"/>
      <c r="BT15" s="193"/>
      <c r="BU15" s="193"/>
      <c r="BV15" s="193"/>
      <c r="BW15" s="193"/>
      <c r="BX15" s="193"/>
      <c r="BY15" s="193"/>
      <c r="BZ15" s="193"/>
      <c r="CA15" s="193"/>
      <c r="CB15" s="193"/>
      <c r="CC15" s="193"/>
      <c r="CD15" s="193"/>
      <c r="CE15" s="193"/>
      <c r="CF15" s="193"/>
      <c r="CG15" s="193"/>
      <c r="CH15" s="193"/>
      <c r="CI15" s="193"/>
      <c r="CJ15" s="193"/>
      <c r="CK15" s="193"/>
      <c r="CL15" s="193"/>
      <c r="CM15" s="193"/>
      <c r="CN15" s="193"/>
      <c r="CO15" s="193"/>
      <c r="CP15" s="193"/>
      <c r="CQ15" s="193"/>
      <c r="CR15" s="193"/>
      <c r="CS15" s="193"/>
      <c r="CT15" s="193"/>
      <c r="CU15" s="193"/>
      <c r="CV15" s="193"/>
      <c r="CW15" s="193"/>
      <c r="CX15" s="193"/>
      <c r="CY15" s="193"/>
      <c r="CZ15" s="193"/>
      <c r="DA15" s="193"/>
      <c r="DB15" s="193"/>
      <c r="DC15" s="193"/>
      <c r="DD15" s="193"/>
      <c r="DE15" s="193"/>
      <c r="DF15" s="193"/>
      <c r="DG15" s="193"/>
      <c r="DH15" s="193"/>
      <c r="DI15" s="193"/>
      <c r="DJ15" s="193"/>
      <c r="DK15" s="193"/>
      <c r="DL15" s="193"/>
      <c r="DM15" s="193"/>
      <c r="DN15" s="193"/>
      <c r="DO15" s="193"/>
      <c r="DP15" s="193"/>
      <c r="DQ15" s="193"/>
      <c r="DR15" s="193"/>
      <c r="DS15" s="193"/>
      <c r="DT15" s="193"/>
      <c r="DU15" s="193"/>
      <c r="DV15" s="193"/>
      <c r="DW15" s="193"/>
    </row>
    <row r="16" spans="1:127" ht="14.25" customHeight="1" x14ac:dyDescent="0.25">
      <c r="A16" s="192" t="s">
        <v>114</v>
      </c>
      <c r="B16" s="196">
        <v>73.5</v>
      </c>
      <c r="C16" s="195" t="s">
        <v>173</v>
      </c>
      <c r="D16" s="200"/>
      <c r="E16" s="199"/>
      <c r="F16" s="198"/>
      <c r="G16" s="197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3"/>
      <c r="BU16" s="193"/>
      <c r="BV16" s="193"/>
      <c r="BW16" s="193"/>
      <c r="BX16" s="193"/>
      <c r="BY16" s="193"/>
      <c r="BZ16" s="193"/>
      <c r="CA16" s="193"/>
      <c r="CB16" s="193"/>
      <c r="CC16" s="193"/>
      <c r="CD16" s="193"/>
      <c r="CE16" s="193"/>
      <c r="CF16" s="193"/>
      <c r="CG16" s="193"/>
      <c r="CH16" s="193"/>
      <c r="CI16" s="193"/>
      <c r="CJ16" s="193"/>
      <c r="CK16" s="193"/>
      <c r="CL16" s="193"/>
      <c r="CM16" s="193"/>
      <c r="CN16" s="193"/>
      <c r="CO16" s="193"/>
      <c r="CP16" s="193"/>
      <c r="CQ16" s="193"/>
      <c r="CR16" s="193"/>
      <c r="CS16" s="193"/>
      <c r="CT16" s="193"/>
      <c r="CU16" s="193"/>
      <c r="CV16" s="193"/>
      <c r="CW16" s="193"/>
      <c r="CX16" s="193"/>
      <c r="CY16" s="193"/>
      <c r="CZ16" s="193"/>
      <c r="DA16" s="193"/>
      <c r="DB16" s="193"/>
      <c r="DC16" s="193"/>
      <c r="DD16" s="193"/>
      <c r="DE16" s="193"/>
      <c r="DF16" s="193"/>
      <c r="DG16" s="193"/>
      <c r="DH16" s="193"/>
      <c r="DI16" s="193"/>
      <c r="DJ16" s="193"/>
      <c r="DK16" s="193"/>
      <c r="DL16" s="193"/>
      <c r="DM16" s="193"/>
      <c r="DN16" s="193"/>
      <c r="DO16" s="193"/>
      <c r="DP16" s="193"/>
      <c r="DQ16" s="193"/>
      <c r="DR16" s="193"/>
      <c r="DS16" s="193"/>
      <c r="DT16" s="193"/>
      <c r="DU16" s="193"/>
      <c r="DV16" s="193"/>
      <c r="DW16" s="193"/>
    </row>
    <row r="17" spans="1:127" ht="14.25" customHeight="1" x14ac:dyDescent="0.25">
      <c r="A17" s="192" t="s">
        <v>112</v>
      </c>
      <c r="B17" s="196">
        <v>73.5</v>
      </c>
      <c r="C17" s="195" t="s">
        <v>173</v>
      </c>
      <c r="D17" s="186"/>
      <c r="E17" s="191"/>
      <c r="F17" s="190"/>
      <c r="G17" s="188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87"/>
      <c r="S17" s="193"/>
      <c r="T17" s="193"/>
      <c r="U17" s="193"/>
      <c r="V17" s="193"/>
      <c r="W17" s="193"/>
      <c r="X17" s="193"/>
      <c r="Y17" s="193"/>
      <c r="Z17" s="193"/>
      <c r="AA17" s="193"/>
      <c r="AB17" s="193"/>
      <c r="AC17" s="193"/>
      <c r="AD17" s="193"/>
      <c r="AE17" s="193"/>
      <c r="AF17" s="193"/>
      <c r="AG17" s="193"/>
      <c r="AH17" s="193"/>
      <c r="AI17" s="193"/>
      <c r="AJ17" s="193"/>
      <c r="AK17" s="193"/>
      <c r="AL17" s="193"/>
      <c r="AM17" s="193"/>
      <c r="AN17" s="193"/>
      <c r="AO17" s="193"/>
      <c r="AP17" s="193"/>
      <c r="AQ17" s="193"/>
      <c r="AR17" s="193"/>
      <c r="AS17" s="193"/>
      <c r="AT17" s="193"/>
      <c r="AU17" s="193"/>
      <c r="AV17" s="193"/>
      <c r="AW17" s="193"/>
      <c r="AX17" s="193"/>
      <c r="AY17" s="193"/>
      <c r="AZ17" s="193"/>
      <c r="BA17" s="193"/>
      <c r="BB17" s="193"/>
      <c r="BC17" s="193"/>
      <c r="BD17" s="193"/>
      <c r="BE17" s="193"/>
      <c r="BF17" s="193"/>
      <c r="BG17" s="193"/>
      <c r="BH17" s="193"/>
      <c r="BI17" s="193"/>
      <c r="BJ17" s="193"/>
      <c r="BK17" s="193"/>
      <c r="BL17" s="193"/>
      <c r="BM17" s="193"/>
      <c r="BN17" s="193"/>
      <c r="BO17" s="193"/>
      <c r="BP17" s="193"/>
      <c r="BQ17" s="193"/>
      <c r="BR17" s="193"/>
      <c r="BS17" s="193"/>
      <c r="BT17" s="193"/>
      <c r="BU17" s="193"/>
      <c r="BV17" s="193"/>
      <c r="BW17" s="193"/>
      <c r="BX17" s="193"/>
      <c r="BY17" s="193"/>
      <c r="BZ17" s="193"/>
      <c r="CA17" s="193"/>
      <c r="CB17" s="193"/>
      <c r="CC17" s="193"/>
      <c r="CD17" s="193"/>
      <c r="CE17" s="193"/>
      <c r="CF17" s="193"/>
      <c r="CG17" s="193"/>
      <c r="CH17" s="193"/>
      <c r="CI17" s="193"/>
      <c r="CJ17" s="193"/>
      <c r="CK17" s="193"/>
      <c r="CL17" s="193"/>
      <c r="CM17" s="193"/>
      <c r="CN17" s="193"/>
      <c r="CO17" s="193"/>
      <c r="CP17" s="193"/>
      <c r="CQ17" s="193"/>
      <c r="CR17" s="193"/>
      <c r="CS17" s="193"/>
      <c r="CT17" s="193"/>
      <c r="CU17" s="193"/>
      <c r="CV17" s="193"/>
      <c r="CW17" s="193"/>
      <c r="CX17" s="193"/>
      <c r="CY17" s="193"/>
      <c r="CZ17" s="193"/>
      <c r="DA17" s="193"/>
      <c r="DB17" s="193"/>
      <c r="DC17" s="193"/>
      <c r="DD17" s="193"/>
      <c r="DE17" s="193"/>
      <c r="DF17" s="193"/>
      <c r="DG17" s="193"/>
      <c r="DH17" s="193"/>
      <c r="DI17" s="193"/>
      <c r="DJ17" s="193"/>
      <c r="DK17" s="193"/>
      <c r="DL17" s="193"/>
      <c r="DM17" s="193"/>
      <c r="DN17" s="193"/>
      <c r="DO17" s="193"/>
      <c r="DP17" s="193"/>
      <c r="DQ17" s="193"/>
      <c r="DR17" s="193"/>
      <c r="DS17" s="193"/>
      <c r="DT17" s="193"/>
      <c r="DU17" s="193"/>
      <c r="DV17" s="193"/>
      <c r="DW17" s="193"/>
    </row>
    <row r="18" spans="1:127" ht="14.25" customHeight="1" x14ac:dyDescent="0.25">
      <c r="A18" s="192" t="s">
        <v>109</v>
      </c>
      <c r="B18" s="196">
        <v>114.8</v>
      </c>
      <c r="C18" s="195" t="s">
        <v>173</v>
      </c>
      <c r="D18" s="186"/>
      <c r="E18" s="191"/>
      <c r="F18" s="190"/>
      <c r="G18" s="188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93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193"/>
      <c r="AF18" s="193"/>
      <c r="AG18" s="193"/>
      <c r="AH18" s="193"/>
      <c r="AI18" s="193"/>
      <c r="AJ18" s="193"/>
      <c r="AK18" s="193"/>
      <c r="AL18" s="193"/>
      <c r="AM18" s="193"/>
      <c r="AN18" s="193"/>
      <c r="AO18" s="193"/>
      <c r="AP18" s="193"/>
      <c r="AQ18" s="193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193"/>
      <c r="BD18" s="193"/>
      <c r="BE18" s="193"/>
      <c r="BF18" s="193"/>
      <c r="BG18" s="193"/>
      <c r="BH18" s="193"/>
      <c r="BI18" s="193"/>
      <c r="BJ18" s="193"/>
      <c r="BK18" s="193"/>
      <c r="BL18" s="193"/>
      <c r="BM18" s="193"/>
      <c r="BN18" s="193"/>
      <c r="BO18" s="193"/>
      <c r="BP18" s="193"/>
      <c r="BQ18" s="193"/>
      <c r="BR18" s="193"/>
      <c r="BS18" s="193"/>
      <c r="BT18" s="193"/>
      <c r="BU18" s="193"/>
      <c r="BV18" s="193"/>
      <c r="BW18" s="193"/>
      <c r="BX18" s="193"/>
      <c r="BY18" s="193"/>
      <c r="BZ18" s="193"/>
      <c r="CA18" s="193"/>
      <c r="CB18" s="193"/>
      <c r="CC18" s="193"/>
      <c r="CD18" s="193"/>
      <c r="CE18" s="193"/>
      <c r="CF18" s="193"/>
      <c r="CG18" s="193"/>
      <c r="CH18" s="193"/>
      <c r="CI18" s="193"/>
      <c r="CJ18" s="193"/>
      <c r="CK18" s="193"/>
      <c r="CL18" s="193"/>
      <c r="CM18" s="193"/>
      <c r="CN18" s="193"/>
      <c r="CO18" s="193"/>
      <c r="CP18" s="193"/>
      <c r="CQ18" s="193"/>
      <c r="CR18" s="193"/>
      <c r="CS18" s="193"/>
      <c r="CT18" s="193"/>
      <c r="CU18" s="193"/>
      <c r="CV18" s="193"/>
      <c r="CW18" s="193"/>
      <c r="CX18" s="193"/>
      <c r="CY18" s="193"/>
      <c r="CZ18" s="193"/>
      <c r="DA18" s="193"/>
      <c r="DB18" s="193"/>
      <c r="DC18" s="193"/>
      <c r="DD18" s="193"/>
      <c r="DE18" s="193"/>
      <c r="DF18" s="193"/>
      <c r="DG18" s="193"/>
      <c r="DH18" s="193"/>
      <c r="DI18" s="193"/>
      <c r="DJ18" s="193"/>
      <c r="DK18" s="193"/>
      <c r="DL18" s="193"/>
      <c r="DM18" s="193"/>
      <c r="DN18" s="193"/>
      <c r="DO18" s="193"/>
      <c r="DP18" s="193"/>
      <c r="DQ18" s="193"/>
      <c r="DR18" s="193"/>
      <c r="DS18" s="193"/>
      <c r="DT18" s="193"/>
      <c r="DU18" s="193"/>
      <c r="DV18" s="193"/>
      <c r="DW18" s="193"/>
    </row>
    <row r="19" spans="1:127" ht="14.25" customHeight="1" x14ac:dyDescent="0.25">
      <c r="A19" s="192" t="s">
        <v>107</v>
      </c>
      <c r="B19" s="196">
        <v>105.5</v>
      </c>
      <c r="C19" s="195" t="s">
        <v>173</v>
      </c>
      <c r="D19" s="186"/>
      <c r="E19" s="191"/>
      <c r="F19" s="190"/>
      <c r="G19" s="188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3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3"/>
      <c r="AM19" s="193"/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3"/>
      <c r="CA19" s="193"/>
      <c r="CB19" s="193"/>
      <c r="CC19" s="193"/>
      <c r="CD19" s="193"/>
      <c r="CE19" s="193"/>
      <c r="CF19" s="193"/>
      <c r="CG19" s="193"/>
      <c r="CH19" s="193"/>
      <c r="CI19" s="193"/>
      <c r="CJ19" s="193"/>
      <c r="CK19" s="193"/>
      <c r="CL19" s="193"/>
      <c r="CM19" s="193"/>
      <c r="CN19" s="193"/>
      <c r="CO19" s="193"/>
      <c r="CP19" s="193"/>
      <c r="CQ19" s="193"/>
      <c r="CR19" s="193"/>
      <c r="CS19" s="193"/>
      <c r="CT19" s="193"/>
      <c r="CU19" s="193"/>
      <c r="CV19" s="193"/>
      <c r="CW19" s="193"/>
      <c r="CX19" s="193"/>
      <c r="CY19" s="193"/>
      <c r="CZ19" s="193"/>
      <c r="DA19" s="193"/>
      <c r="DB19" s="193"/>
      <c r="DC19" s="193"/>
      <c r="DD19" s="193"/>
      <c r="DE19" s="193"/>
      <c r="DF19" s="193"/>
      <c r="DG19" s="193"/>
      <c r="DH19" s="193"/>
      <c r="DI19" s="193"/>
      <c r="DJ19" s="193"/>
      <c r="DK19" s="193"/>
      <c r="DL19" s="193"/>
      <c r="DM19" s="193"/>
      <c r="DN19" s="193"/>
      <c r="DO19" s="193"/>
      <c r="DP19" s="193"/>
      <c r="DQ19" s="193"/>
      <c r="DR19" s="193"/>
      <c r="DS19" s="193"/>
      <c r="DT19" s="193"/>
      <c r="DU19" s="193"/>
      <c r="DV19" s="193"/>
      <c r="DW19" s="193"/>
    </row>
    <row r="20" spans="1:127" ht="15.75" customHeight="1" x14ac:dyDescent="0.25">
      <c r="A20" s="192"/>
      <c r="B20" s="184"/>
      <c r="C20" s="186"/>
      <c r="D20" s="186"/>
      <c r="E20" s="191"/>
      <c r="F20" s="190"/>
      <c r="G20" s="188"/>
      <c r="H20" s="187"/>
      <c r="I20" s="187"/>
      <c r="J20" s="187"/>
      <c r="K20" s="187"/>
      <c r="L20" s="187"/>
      <c r="M20" s="187"/>
      <c r="N20" s="187"/>
      <c r="O20" s="187"/>
      <c r="P20" s="187"/>
    </row>
    <row r="21" spans="1:127" ht="15.75" customHeight="1" x14ac:dyDescent="0.25">
      <c r="A21" s="187"/>
      <c r="B21" s="187"/>
      <c r="C21" s="186"/>
      <c r="D21" s="186"/>
      <c r="E21" s="185" t="s">
        <v>195</v>
      </c>
      <c r="F21" s="184"/>
      <c r="G21" s="189">
        <f t="shared" ref="G21:AL21" si="0">SUM(G5:G20)</f>
        <v>0</v>
      </c>
      <c r="H21" s="189">
        <f t="shared" si="0"/>
        <v>0</v>
      </c>
      <c r="I21" s="189">
        <f t="shared" si="0"/>
        <v>0</v>
      </c>
      <c r="J21" s="189">
        <f t="shared" si="0"/>
        <v>0</v>
      </c>
      <c r="K21" s="189">
        <f t="shared" si="0"/>
        <v>0</v>
      </c>
      <c r="L21" s="189">
        <f t="shared" si="0"/>
        <v>0</v>
      </c>
      <c r="M21" s="189">
        <f t="shared" si="0"/>
        <v>0</v>
      </c>
      <c r="N21" s="189">
        <f t="shared" si="0"/>
        <v>0</v>
      </c>
      <c r="O21" s="189">
        <f t="shared" si="0"/>
        <v>0</v>
      </c>
      <c r="P21" s="189">
        <f t="shared" si="0"/>
        <v>0</v>
      </c>
      <c r="Q21" s="189">
        <f t="shared" si="0"/>
        <v>0</v>
      </c>
      <c r="R21" s="189">
        <f t="shared" si="0"/>
        <v>0</v>
      </c>
      <c r="S21" s="189">
        <f t="shared" si="0"/>
        <v>0</v>
      </c>
      <c r="T21" s="189">
        <f t="shared" si="0"/>
        <v>0</v>
      </c>
      <c r="U21" s="189">
        <f t="shared" si="0"/>
        <v>0</v>
      </c>
      <c r="V21" s="189">
        <f t="shared" si="0"/>
        <v>0</v>
      </c>
      <c r="W21" s="189">
        <f t="shared" si="0"/>
        <v>0</v>
      </c>
      <c r="X21" s="189">
        <f t="shared" si="0"/>
        <v>0</v>
      </c>
      <c r="Y21" s="189">
        <f t="shared" si="0"/>
        <v>0</v>
      </c>
      <c r="Z21" s="189">
        <f t="shared" si="0"/>
        <v>0</v>
      </c>
      <c r="AA21" s="189">
        <f t="shared" si="0"/>
        <v>0</v>
      </c>
      <c r="AB21" s="189">
        <f t="shared" si="0"/>
        <v>0</v>
      </c>
      <c r="AC21" s="189">
        <f t="shared" si="0"/>
        <v>0</v>
      </c>
      <c r="AD21" s="189">
        <f t="shared" si="0"/>
        <v>0</v>
      </c>
      <c r="AE21" s="189">
        <f t="shared" si="0"/>
        <v>0</v>
      </c>
      <c r="AF21" s="189">
        <f t="shared" si="0"/>
        <v>0</v>
      </c>
      <c r="AG21" s="189">
        <f t="shared" si="0"/>
        <v>0</v>
      </c>
      <c r="AH21" s="189">
        <f t="shared" si="0"/>
        <v>0</v>
      </c>
      <c r="AI21" s="189">
        <f t="shared" si="0"/>
        <v>0</v>
      </c>
      <c r="AJ21" s="189">
        <f t="shared" si="0"/>
        <v>0</v>
      </c>
      <c r="AK21" s="189">
        <f t="shared" si="0"/>
        <v>0</v>
      </c>
      <c r="AL21" s="189">
        <f t="shared" si="0"/>
        <v>0</v>
      </c>
      <c r="AM21" s="189">
        <f t="shared" ref="AM21:BR21" si="1">SUM(AM5:AM20)</f>
        <v>0</v>
      </c>
      <c r="AN21" s="189">
        <f t="shared" si="1"/>
        <v>0</v>
      </c>
      <c r="AO21" s="189">
        <f t="shared" si="1"/>
        <v>0</v>
      </c>
      <c r="AP21" s="189">
        <f t="shared" si="1"/>
        <v>0</v>
      </c>
      <c r="AQ21" s="189">
        <f t="shared" si="1"/>
        <v>0</v>
      </c>
      <c r="AR21" s="189">
        <f t="shared" si="1"/>
        <v>0</v>
      </c>
      <c r="AS21" s="189">
        <f t="shared" si="1"/>
        <v>0</v>
      </c>
      <c r="AT21" s="189">
        <f t="shared" si="1"/>
        <v>0</v>
      </c>
      <c r="AU21" s="189">
        <f t="shared" si="1"/>
        <v>0</v>
      </c>
      <c r="AV21" s="189">
        <f t="shared" si="1"/>
        <v>0</v>
      </c>
      <c r="AW21" s="189">
        <f t="shared" si="1"/>
        <v>0</v>
      </c>
      <c r="AX21" s="189">
        <f t="shared" si="1"/>
        <v>0</v>
      </c>
      <c r="AY21" s="189">
        <f t="shared" si="1"/>
        <v>0</v>
      </c>
      <c r="AZ21" s="189">
        <f t="shared" si="1"/>
        <v>0</v>
      </c>
      <c r="BA21" s="189">
        <f t="shared" si="1"/>
        <v>0</v>
      </c>
      <c r="BB21" s="189">
        <f t="shared" si="1"/>
        <v>0</v>
      </c>
      <c r="BC21" s="189">
        <f t="shared" si="1"/>
        <v>0</v>
      </c>
      <c r="BD21" s="189">
        <f t="shared" si="1"/>
        <v>0</v>
      </c>
      <c r="BE21" s="189">
        <f t="shared" si="1"/>
        <v>0</v>
      </c>
      <c r="BF21" s="189">
        <f t="shared" si="1"/>
        <v>0</v>
      </c>
      <c r="BG21" s="189">
        <f t="shared" si="1"/>
        <v>0</v>
      </c>
      <c r="BH21" s="189">
        <f t="shared" si="1"/>
        <v>0</v>
      </c>
      <c r="BI21" s="189">
        <f t="shared" si="1"/>
        <v>0</v>
      </c>
      <c r="BJ21" s="189">
        <f t="shared" si="1"/>
        <v>0</v>
      </c>
      <c r="BK21" s="189">
        <f t="shared" si="1"/>
        <v>0</v>
      </c>
      <c r="BL21" s="189">
        <f t="shared" si="1"/>
        <v>0</v>
      </c>
      <c r="BM21" s="189">
        <f t="shared" si="1"/>
        <v>0</v>
      </c>
      <c r="BN21" s="189">
        <f t="shared" si="1"/>
        <v>0</v>
      </c>
      <c r="BO21" s="189">
        <f t="shared" si="1"/>
        <v>0</v>
      </c>
      <c r="BP21" s="189">
        <f t="shared" si="1"/>
        <v>0</v>
      </c>
      <c r="BQ21" s="189">
        <f t="shared" si="1"/>
        <v>0</v>
      </c>
      <c r="BR21" s="189">
        <f t="shared" si="1"/>
        <v>0</v>
      </c>
      <c r="BS21" s="189">
        <f t="shared" ref="BS21:CX21" si="2">SUM(BS5:BS20)</f>
        <v>0</v>
      </c>
      <c r="BT21" s="189">
        <f t="shared" si="2"/>
        <v>0</v>
      </c>
      <c r="BU21" s="189">
        <f t="shared" si="2"/>
        <v>0</v>
      </c>
      <c r="BV21" s="189">
        <f t="shared" si="2"/>
        <v>0</v>
      </c>
      <c r="BW21" s="189">
        <f t="shared" si="2"/>
        <v>0</v>
      </c>
      <c r="BX21" s="189">
        <f t="shared" si="2"/>
        <v>0</v>
      </c>
      <c r="BY21" s="189">
        <f t="shared" si="2"/>
        <v>0</v>
      </c>
      <c r="BZ21" s="189">
        <f t="shared" si="2"/>
        <v>0</v>
      </c>
      <c r="CA21" s="189">
        <f t="shared" si="2"/>
        <v>0</v>
      </c>
      <c r="CB21" s="189">
        <f t="shared" si="2"/>
        <v>0</v>
      </c>
      <c r="CC21" s="189">
        <f t="shared" si="2"/>
        <v>0</v>
      </c>
      <c r="CD21" s="189">
        <f t="shared" si="2"/>
        <v>0</v>
      </c>
      <c r="CE21" s="189">
        <f t="shared" si="2"/>
        <v>0</v>
      </c>
      <c r="CF21" s="189">
        <f t="shared" si="2"/>
        <v>0</v>
      </c>
      <c r="CG21" s="189">
        <f t="shared" si="2"/>
        <v>0</v>
      </c>
      <c r="CH21" s="189">
        <f t="shared" si="2"/>
        <v>0</v>
      </c>
      <c r="CI21" s="189">
        <f t="shared" si="2"/>
        <v>0</v>
      </c>
      <c r="CJ21" s="189">
        <f t="shared" si="2"/>
        <v>0</v>
      </c>
      <c r="CK21" s="189">
        <f t="shared" si="2"/>
        <v>0</v>
      </c>
      <c r="CL21" s="189">
        <f t="shared" si="2"/>
        <v>0</v>
      </c>
      <c r="CM21" s="189">
        <f t="shared" si="2"/>
        <v>0</v>
      </c>
      <c r="CN21" s="189">
        <f t="shared" si="2"/>
        <v>0</v>
      </c>
      <c r="CO21" s="189">
        <f t="shared" si="2"/>
        <v>0</v>
      </c>
      <c r="CP21" s="189">
        <f t="shared" si="2"/>
        <v>0</v>
      </c>
      <c r="CQ21" s="189">
        <f t="shared" si="2"/>
        <v>0</v>
      </c>
      <c r="CR21" s="189">
        <f t="shared" si="2"/>
        <v>0</v>
      </c>
      <c r="CS21" s="189">
        <f t="shared" si="2"/>
        <v>0</v>
      </c>
      <c r="CT21" s="189">
        <f t="shared" si="2"/>
        <v>0</v>
      </c>
      <c r="CU21" s="189">
        <f t="shared" si="2"/>
        <v>0</v>
      </c>
      <c r="CV21" s="189">
        <f t="shared" si="2"/>
        <v>0</v>
      </c>
      <c r="CW21" s="189">
        <f t="shared" si="2"/>
        <v>0</v>
      </c>
      <c r="CX21" s="189">
        <f t="shared" si="2"/>
        <v>0</v>
      </c>
      <c r="CY21" s="189">
        <f t="shared" ref="CY21:DJ21" si="3">SUM(CY5:CY20)</f>
        <v>0</v>
      </c>
      <c r="CZ21" s="189">
        <f t="shared" si="3"/>
        <v>0</v>
      </c>
      <c r="DA21" s="189">
        <f t="shared" si="3"/>
        <v>0</v>
      </c>
      <c r="DB21" s="189">
        <f t="shared" si="3"/>
        <v>0</v>
      </c>
      <c r="DC21" s="189">
        <f t="shared" si="3"/>
        <v>0</v>
      </c>
      <c r="DD21" s="189">
        <f t="shared" si="3"/>
        <v>0</v>
      </c>
      <c r="DE21" s="189">
        <f t="shared" si="3"/>
        <v>0</v>
      </c>
      <c r="DF21" s="189">
        <f t="shared" si="3"/>
        <v>0</v>
      </c>
      <c r="DG21" s="189">
        <f t="shared" si="3"/>
        <v>0</v>
      </c>
      <c r="DH21" s="189">
        <f t="shared" si="3"/>
        <v>0</v>
      </c>
      <c r="DI21" s="189">
        <f t="shared" si="3"/>
        <v>0</v>
      </c>
      <c r="DJ21" s="189">
        <f t="shared" si="3"/>
        <v>0</v>
      </c>
      <c r="DK21" s="189">
        <f t="shared" ref="DK21:DV21" si="4">SUM(DK5:DK20)</f>
        <v>0</v>
      </c>
      <c r="DL21" s="189">
        <f t="shared" si="4"/>
        <v>0</v>
      </c>
      <c r="DM21" s="189">
        <f t="shared" si="4"/>
        <v>0</v>
      </c>
      <c r="DN21" s="189">
        <f t="shared" si="4"/>
        <v>0</v>
      </c>
      <c r="DO21" s="189">
        <f t="shared" si="4"/>
        <v>0</v>
      </c>
      <c r="DP21" s="189">
        <f t="shared" si="4"/>
        <v>0</v>
      </c>
      <c r="DQ21" s="189">
        <f t="shared" si="4"/>
        <v>0</v>
      </c>
      <c r="DR21" s="189">
        <f t="shared" si="4"/>
        <v>0</v>
      </c>
      <c r="DS21" s="189">
        <f t="shared" si="4"/>
        <v>0</v>
      </c>
      <c r="DT21" s="189">
        <f t="shared" si="4"/>
        <v>0</v>
      </c>
      <c r="DU21" s="189">
        <f t="shared" si="4"/>
        <v>0</v>
      </c>
      <c r="DV21" s="189">
        <f t="shared" si="4"/>
        <v>0</v>
      </c>
      <c r="DW21" s="189">
        <f t="shared" ref="DW21" si="5">SUM(DW5:DW20)</f>
        <v>0</v>
      </c>
    </row>
    <row r="22" spans="1:127" ht="15.75" customHeight="1" x14ac:dyDescent="0.25">
      <c r="A22" s="187"/>
      <c r="B22" s="187"/>
      <c r="C22" s="186"/>
      <c r="D22" s="186"/>
      <c r="E22" s="187"/>
      <c r="F22" s="184"/>
      <c r="G22" s="188"/>
      <c r="H22" s="187"/>
      <c r="I22" s="187"/>
      <c r="J22" s="187"/>
      <c r="K22" s="187"/>
      <c r="L22" s="187"/>
      <c r="M22" s="187"/>
      <c r="N22" s="187"/>
      <c r="O22" s="187"/>
      <c r="P22" s="187"/>
    </row>
    <row r="23" spans="1:127" ht="15.75" customHeight="1" x14ac:dyDescent="0.25">
      <c r="A23" s="187"/>
      <c r="B23" s="187"/>
      <c r="C23" s="186"/>
      <c r="D23" s="186"/>
      <c r="E23" s="185" t="s">
        <v>194</v>
      </c>
      <c r="F23" s="184"/>
      <c r="G23" s="183"/>
      <c r="H23" s="183">
        <f t="shared" ref="H23:AM23" si="6">H21*1.2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  <c r="T23" s="183">
        <f t="shared" si="6"/>
        <v>0</v>
      </c>
      <c r="U23" s="183">
        <f t="shared" si="6"/>
        <v>0</v>
      </c>
      <c r="V23" s="183">
        <f t="shared" si="6"/>
        <v>0</v>
      </c>
      <c r="W23" s="183">
        <f t="shared" si="6"/>
        <v>0</v>
      </c>
      <c r="X23" s="183">
        <f t="shared" si="6"/>
        <v>0</v>
      </c>
      <c r="Y23" s="183">
        <f t="shared" si="6"/>
        <v>0</v>
      </c>
      <c r="Z23" s="183">
        <f t="shared" si="6"/>
        <v>0</v>
      </c>
      <c r="AA23" s="183">
        <f t="shared" si="6"/>
        <v>0</v>
      </c>
      <c r="AB23" s="183">
        <f t="shared" si="6"/>
        <v>0</v>
      </c>
      <c r="AC23" s="183">
        <f t="shared" si="6"/>
        <v>0</v>
      </c>
      <c r="AD23" s="183">
        <f t="shared" si="6"/>
        <v>0</v>
      </c>
      <c r="AE23" s="183">
        <f t="shared" si="6"/>
        <v>0</v>
      </c>
      <c r="AF23" s="183">
        <f t="shared" si="6"/>
        <v>0</v>
      </c>
      <c r="AG23" s="183">
        <f t="shared" si="6"/>
        <v>0</v>
      </c>
      <c r="AH23" s="183">
        <f t="shared" si="6"/>
        <v>0</v>
      </c>
      <c r="AI23" s="183">
        <f t="shared" si="6"/>
        <v>0</v>
      </c>
      <c r="AJ23" s="183">
        <f t="shared" si="6"/>
        <v>0</v>
      </c>
      <c r="AK23" s="183">
        <f t="shared" si="6"/>
        <v>0</v>
      </c>
      <c r="AL23" s="183">
        <f t="shared" si="6"/>
        <v>0</v>
      </c>
      <c r="AM23" s="183">
        <f t="shared" si="6"/>
        <v>0</v>
      </c>
      <c r="AN23" s="183">
        <f t="shared" ref="AN23:BS23" si="7">AN21*1.2</f>
        <v>0</v>
      </c>
      <c r="AO23" s="183">
        <f t="shared" si="7"/>
        <v>0</v>
      </c>
      <c r="AP23" s="183">
        <f t="shared" si="7"/>
        <v>0</v>
      </c>
      <c r="AQ23" s="183">
        <f t="shared" si="7"/>
        <v>0</v>
      </c>
      <c r="AR23" s="183">
        <f t="shared" si="7"/>
        <v>0</v>
      </c>
      <c r="AS23" s="183">
        <f t="shared" si="7"/>
        <v>0</v>
      </c>
      <c r="AT23" s="183">
        <f t="shared" si="7"/>
        <v>0</v>
      </c>
      <c r="AU23" s="183">
        <f t="shared" si="7"/>
        <v>0</v>
      </c>
      <c r="AV23" s="183">
        <f t="shared" si="7"/>
        <v>0</v>
      </c>
      <c r="AW23" s="183">
        <f t="shared" si="7"/>
        <v>0</v>
      </c>
      <c r="AX23" s="183">
        <f t="shared" si="7"/>
        <v>0</v>
      </c>
      <c r="AY23" s="183">
        <f t="shared" si="7"/>
        <v>0</v>
      </c>
      <c r="AZ23" s="183">
        <f t="shared" si="7"/>
        <v>0</v>
      </c>
      <c r="BA23" s="183">
        <f t="shared" si="7"/>
        <v>0</v>
      </c>
      <c r="BB23" s="183">
        <f t="shared" si="7"/>
        <v>0</v>
      </c>
      <c r="BC23" s="183">
        <f t="shared" si="7"/>
        <v>0</v>
      </c>
      <c r="BD23" s="183">
        <f t="shared" si="7"/>
        <v>0</v>
      </c>
      <c r="BE23" s="183">
        <f t="shared" si="7"/>
        <v>0</v>
      </c>
      <c r="BF23" s="183">
        <f t="shared" si="7"/>
        <v>0</v>
      </c>
      <c r="BG23" s="183">
        <f t="shared" si="7"/>
        <v>0</v>
      </c>
      <c r="BH23" s="183">
        <f t="shared" si="7"/>
        <v>0</v>
      </c>
      <c r="BI23" s="183">
        <f t="shared" si="7"/>
        <v>0</v>
      </c>
      <c r="BJ23" s="183">
        <f t="shared" si="7"/>
        <v>0</v>
      </c>
      <c r="BK23" s="183">
        <f t="shared" si="7"/>
        <v>0</v>
      </c>
      <c r="BL23" s="183">
        <f t="shared" si="7"/>
        <v>0</v>
      </c>
      <c r="BM23" s="183">
        <f t="shared" si="7"/>
        <v>0</v>
      </c>
      <c r="BN23" s="183">
        <f t="shared" si="7"/>
        <v>0</v>
      </c>
      <c r="BO23" s="183">
        <f t="shared" si="7"/>
        <v>0</v>
      </c>
      <c r="BP23" s="183">
        <f t="shared" si="7"/>
        <v>0</v>
      </c>
      <c r="BQ23" s="183">
        <f t="shared" si="7"/>
        <v>0</v>
      </c>
      <c r="BR23" s="183">
        <f t="shared" si="7"/>
        <v>0</v>
      </c>
      <c r="BS23" s="183">
        <f t="shared" si="7"/>
        <v>0</v>
      </c>
      <c r="BT23" s="183">
        <f t="shared" ref="BT23:CY23" si="8">BT21*1.2</f>
        <v>0</v>
      </c>
      <c r="BU23" s="183">
        <f t="shared" si="8"/>
        <v>0</v>
      </c>
      <c r="BV23" s="183">
        <f t="shared" si="8"/>
        <v>0</v>
      </c>
      <c r="BW23" s="183">
        <f t="shared" si="8"/>
        <v>0</v>
      </c>
      <c r="BX23" s="183">
        <f t="shared" si="8"/>
        <v>0</v>
      </c>
      <c r="BY23" s="183">
        <f t="shared" si="8"/>
        <v>0</v>
      </c>
      <c r="BZ23" s="183">
        <f t="shared" si="8"/>
        <v>0</v>
      </c>
      <c r="CA23" s="183">
        <f t="shared" si="8"/>
        <v>0</v>
      </c>
      <c r="CB23" s="183">
        <f t="shared" si="8"/>
        <v>0</v>
      </c>
      <c r="CC23" s="183">
        <f t="shared" si="8"/>
        <v>0</v>
      </c>
      <c r="CD23" s="183">
        <f t="shared" si="8"/>
        <v>0</v>
      </c>
      <c r="CE23" s="183">
        <f t="shared" si="8"/>
        <v>0</v>
      </c>
      <c r="CF23" s="183">
        <f t="shared" si="8"/>
        <v>0</v>
      </c>
      <c r="CG23" s="183">
        <f t="shared" si="8"/>
        <v>0</v>
      </c>
      <c r="CH23" s="183">
        <f t="shared" si="8"/>
        <v>0</v>
      </c>
      <c r="CI23" s="183">
        <f t="shared" si="8"/>
        <v>0</v>
      </c>
      <c r="CJ23" s="183">
        <f t="shared" si="8"/>
        <v>0</v>
      </c>
      <c r="CK23" s="183">
        <f t="shared" si="8"/>
        <v>0</v>
      </c>
      <c r="CL23" s="183">
        <f t="shared" si="8"/>
        <v>0</v>
      </c>
      <c r="CM23" s="183">
        <f t="shared" si="8"/>
        <v>0</v>
      </c>
      <c r="CN23" s="183">
        <f t="shared" si="8"/>
        <v>0</v>
      </c>
      <c r="CO23" s="183">
        <f t="shared" si="8"/>
        <v>0</v>
      </c>
      <c r="CP23" s="183">
        <f t="shared" si="8"/>
        <v>0</v>
      </c>
      <c r="CQ23" s="183">
        <f t="shared" si="8"/>
        <v>0</v>
      </c>
      <c r="CR23" s="183">
        <f t="shared" si="8"/>
        <v>0</v>
      </c>
      <c r="CS23" s="183">
        <f t="shared" si="8"/>
        <v>0</v>
      </c>
      <c r="CT23" s="183">
        <f t="shared" si="8"/>
        <v>0</v>
      </c>
      <c r="CU23" s="183">
        <f t="shared" si="8"/>
        <v>0</v>
      </c>
      <c r="CV23" s="183">
        <f t="shared" si="8"/>
        <v>0</v>
      </c>
      <c r="CW23" s="183">
        <f t="shared" si="8"/>
        <v>0</v>
      </c>
      <c r="CX23" s="183">
        <f t="shared" si="8"/>
        <v>0</v>
      </c>
      <c r="CY23" s="183">
        <f t="shared" si="8"/>
        <v>0</v>
      </c>
      <c r="CZ23" s="183">
        <f t="shared" ref="CZ23:DK23" si="9">CZ21*1.2</f>
        <v>0</v>
      </c>
      <c r="DA23" s="183">
        <f t="shared" si="9"/>
        <v>0</v>
      </c>
      <c r="DB23" s="183">
        <f t="shared" si="9"/>
        <v>0</v>
      </c>
      <c r="DC23" s="183">
        <f t="shared" si="9"/>
        <v>0</v>
      </c>
      <c r="DD23" s="183">
        <f t="shared" si="9"/>
        <v>0</v>
      </c>
      <c r="DE23" s="183">
        <f t="shared" si="9"/>
        <v>0</v>
      </c>
      <c r="DF23" s="183">
        <f t="shared" si="9"/>
        <v>0</v>
      </c>
      <c r="DG23" s="183">
        <f t="shared" si="9"/>
        <v>0</v>
      </c>
      <c r="DH23" s="183">
        <f t="shared" si="9"/>
        <v>0</v>
      </c>
      <c r="DI23" s="183">
        <f t="shared" si="9"/>
        <v>0</v>
      </c>
      <c r="DJ23" s="183">
        <f t="shared" si="9"/>
        <v>0</v>
      </c>
      <c r="DK23" s="183">
        <f t="shared" si="9"/>
        <v>0</v>
      </c>
      <c r="DL23" s="183">
        <f t="shared" ref="DL23:DW23" si="10">DL21*1.2</f>
        <v>0</v>
      </c>
      <c r="DM23" s="183">
        <f t="shared" si="10"/>
        <v>0</v>
      </c>
      <c r="DN23" s="183">
        <f t="shared" si="10"/>
        <v>0</v>
      </c>
      <c r="DO23" s="183">
        <f t="shared" si="10"/>
        <v>0</v>
      </c>
      <c r="DP23" s="183">
        <f t="shared" si="10"/>
        <v>0</v>
      </c>
      <c r="DQ23" s="183">
        <f t="shared" si="10"/>
        <v>0</v>
      </c>
      <c r="DR23" s="183">
        <f t="shared" si="10"/>
        <v>0</v>
      </c>
      <c r="DS23" s="183">
        <f t="shared" si="10"/>
        <v>0</v>
      </c>
      <c r="DT23" s="183">
        <f t="shared" si="10"/>
        <v>0</v>
      </c>
      <c r="DU23" s="183">
        <f t="shared" si="10"/>
        <v>0</v>
      </c>
      <c r="DV23" s="183">
        <f t="shared" si="10"/>
        <v>0</v>
      </c>
      <c r="DW23" s="183">
        <f t="shared" si="10"/>
        <v>0</v>
      </c>
    </row>
    <row r="24" spans="1:127" ht="15.75" customHeight="1" x14ac:dyDescent="0.25">
      <c r="C24" s="182"/>
      <c r="D24" s="182"/>
    </row>
    <row r="25" spans="1:127" ht="15.75" customHeight="1" x14ac:dyDescent="0.25">
      <c r="C25" s="182"/>
      <c r="D25" s="182"/>
    </row>
    <row r="26" spans="1:127" ht="15.75" customHeight="1" x14ac:dyDescent="0.25">
      <c r="C26" s="182"/>
      <c r="D26" s="182"/>
    </row>
    <row r="27" spans="1:127" ht="15.75" customHeight="1" x14ac:dyDescent="0.25">
      <c r="C27" s="182"/>
      <c r="D27" s="182"/>
    </row>
    <row r="28" spans="1:127" ht="15.75" customHeight="1" x14ac:dyDescent="0.25">
      <c r="C28" s="182"/>
      <c r="D28" s="182"/>
    </row>
    <row r="29" spans="1:127" ht="15.75" customHeight="1" x14ac:dyDescent="0.25">
      <c r="C29" s="182"/>
      <c r="D29" s="182"/>
    </row>
    <row r="30" spans="1:127" ht="15.75" customHeight="1" x14ac:dyDescent="0.25">
      <c r="C30" s="182"/>
      <c r="D30" s="182"/>
    </row>
    <row r="31" spans="1:127" ht="15.75" customHeight="1" x14ac:dyDescent="0.25">
      <c r="C31" s="182"/>
      <c r="D31" s="182"/>
    </row>
    <row r="32" spans="1:127" ht="15.75" customHeight="1" x14ac:dyDescent="0.25">
      <c r="C32" s="182"/>
      <c r="D32" s="182"/>
    </row>
    <row r="33" spans="3:4" ht="15.75" customHeight="1" x14ac:dyDescent="0.25">
      <c r="C33" s="182"/>
      <c r="D33" s="182"/>
    </row>
    <row r="34" spans="3:4" ht="15.75" customHeight="1" x14ac:dyDescent="0.25">
      <c r="C34" s="182"/>
      <c r="D34" s="182"/>
    </row>
    <row r="35" spans="3:4" ht="15.75" customHeight="1" x14ac:dyDescent="0.25">
      <c r="C35" s="182"/>
      <c r="D35" s="182"/>
    </row>
    <row r="36" spans="3:4" ht="15.75" customHeight="1" x14ac:dyDescent="0.25">
      <c r="C36" s="182"/>
      <c r="D36" s="182"/>
    </row>
    <row r="37" spans="3:4" ht="15.75" customHeight="1" x14ac:dyDescent="0.25">
      <c r="C37" s="182"/>
      <c r="D37" s="182"/>
    </row>
    <row r="38" spans="3:4" ht="15.75" customHeight="1" x14ac:dyDescent="0.25">
      <c r="C38" s="182"/>
      <c r="D38" s="182"/>
    </row>
    <row r="39" spans="3:4" ht="15.75" customHeight="1" x14ac:dyDescent="0.25">
      <c r="C39" s="182"/>
      <c r="D39" s="182"/>
    </row>
    <row r="40" spans="3:4" ht="15.75" customHeight="1" x14ac:dyDescent="0.25">
      <c r="C40" s="182"/>
      <c r="D40" s="182"/>
    </row>
    <row r="41" spans="3:4" ht="15.75" customHeight="1" x14ac:dyDescent="0.25">
      <c r="C41" s="182"/>
      <c r="D41" s="182"/>
    </row>
    <row r="42" spans="3:4" ht="15.75" customHeight="1" x14ac:dyDescent="0.25">
      <c r="C42" s="182"/>
      <c r="D42" s="182"/>
    </row>
    <row r="43" spans="3:4" ht="15.75" customHeight="1" x14ac:dyDescent="0.25">
      <c r="C43" s="182"/>
      <c r="D43" s="182"/>
    </row>
    <row r="44" spans="3:4" ht="15.75" customHeight="1" x14ac:dyDescent="0.25">
      <c r="C44" s="182"/>
      <c r="D44" s="182"/>
    </row>
    <row r="45" spans="3:4" ht="15.75" customHeight="1" x14ac:dyDescent="0.25">
      <c r="C45" s="182"/>
      <c r="D45" s="182"/>
    </row>
    <row r="46" spans="3:4" ht="15.75" customHeight="1" x14ac:dyDescent="0.25">
      <c r="C46" s="182"/>
      <c r="D46" s="182"/>
    </row>
    <row r="47" spans="3:4" ht="15.75" customHeight="1" x14ac:dyDescent="0.25">
      <c r="C47" s="182"/>
      <c r="D47" s="182"/>
    </row>
    <row r="48" spans="3:4" ht="15.75" customHeight="1" x14ac:dyDescent="0.25">
      <c r="C48" s="182"/>
      <c r="D48" s="182"/>
    </row>
    <row r="49" spans="3:4" ht="15.75" customHeight="1" x14ac:dyDescent="0.25">
      <c r="C49" s="182"/>
      <c r="D49" s="182"/>
    </row>
    <row r="50" spans="3:4" ht="15.75" customHeight="1" x14ac:dyDescent="0.25">
      <c r="C50" s="182"/>
      <c r="D50" s="182"/>
    </row>
    <row r="51" spans="3:4" ht="15.75" customHeight="1" x14ac:dyDescent="0.25">
      <c r="C51" s="182"/>
      <c r="D51" s="182"/>
    </row>
    <row r="52" spans="3:4" ht="15.75" customHeight="1" x14ac:dyDescent="0.25">
      <c r="C52" s="182"/>
      <c r="D52" s="182"/>
    </row>
    <row r="53" spans="3:4" ht="15.75" customHeight="1" x14ac:dyDescent="0.25">
      <c r="C53" s="182"/>
      <c r="D53" s="182"/>
    </row>
    <row r="54" spans="3:4" ht="15.75" customHeight="1" x14ac:dyDescent="0.25">
      <c r="C54" s="182"/>
      <c r="D54" s="182"/>
    </row>
    <row r="55" spans="3:4" ht="15.75" customHeight="1" x14ac:dyDescent="0.25">
      <c r="C55" s="182"/>
      <c r="D55" s="182"/>
    </row>
    <row r="56" spans="3:4" ht="15.75" customHeight="1" x14ac:dyDescent="0.25">
      <c r="C56" s="182"/>
      <c r="D56" s="182"/>
    </row>
    <row r="57" spans="3:4" ht="15.75" customHeight="1" x14ac:dyDescent="0.25">
      <c r="C57" s="182"/>
      <c r="D57" s="182"/>
    </row>
    <row r="58" spans="3:4" ht="15.75" customHeight="1" x14ac:dyDescent="0.25">
      <c r="C58" s="182"/>
      <c r="D58" s="182"/>
    </row>
    <row r="59" spans="3:4" ht="15.75" customHeight="1" x14ac:dyDescent="0.25">
      <c r="C59" s="182"/>
      <c r="D59" s="182"/>
    </row>
    <row r="60" spans="3:4" ht="15.75" customHeight="1" x14ac:dyDescent="0.25">
      <c r="C60" s="182"/>
      <c r="D60" s="182"/>
    </row>
    <row r="61" spans="3:4" ht="15.75" customHeight="1" x14ac:dyDescent="0.25">
      <c r="C61" s="182"/>
      <c r="D61" s="182"/>
    </row>
    <row r="62" spans="3:4" ht="15.75" customHeight="1" x14ac:dyDescent="0.25">
      <c r="C62" s="182"/>
      <c r="D62" s="182"/>
    </row>
    <row r="63" spans="3:4" ht="15.75" customHeight="1" x14ac:dyDescent="0.25">
      <c r="C63" s="182"/>
      <c r="D63" s="182"/>
    </row>
    <row r="64" spans="3:4" ht="15.75" customHeight="1" x14ac:dyDescent="0.25">
      <c r="C64" s="182"/>
      <c r="D64" s="182"/>
    </row>
    <row r="65" spans="3:4" ht="15.75" customHeight="1" x14ac:dyDescent="0.25">
      <c r="C65" s="182"/>
      <c r="D65" s="182"/>
    </row>
    <row r="66" spans="3:4" ht="15.75" customHeight="1" x14ac:dyDescent="0.25">
      <c r="C66" s="182"/>
      <c r="D66" s="182"/>
    </row>
    <row r="67" spans="3:4" ht="15.75" customHeight="1" x14ac:dyDescent="0.25">
      <c r="C67" s="182"/>
      <c r="D67" s="182"/>
    </row>
    <row r="68" spans="3:4" ht="15.75" customHeight="1" x14ac:dyDescent="0.25">
      <c r="C68" s="182"/>
      <c r="D68" s="182"/>
    </row>
    <row r="69" spans="3:4" ht="15.75" customHeight="1" x14ac:dyDescent="0.25">
      <c r="C69" s="182"/>
      <c r="D69" s="182"/>
    </row>
    <row r="70" spans="3:4" ht="15.75" customHeight="1" x14ac:dyDescent="0.25">
      <c r="C70" s="182"/>
      <c r="D70" s="182"/>
    </row>
    <row r="71" spans="3:4" ht="15.75" customHeight="1" x14ac:dyDescent="0.25">
      <c r="C71" s="182"/>
      <c r="D71" s="182"/>
    </row>
    <row r="72" spans="3:4" ht="15.75" customHeight="1" x14ac:dyDescent="0.25">
      <c r="C72" s="182"/>
      <c r="D72" s="182"/>
    </row>
    <row r="73" spans="3:4" ht="15.75" customHeight="1" x14ac:dyDescent="0.25">
      <c r="C73" s="182"/>
      <c r="D73" s="182"/>
    </row>
    <row r="74" spans="3:4" ht="15.75" customHeight="1" x14ac:dyDescent="0.25">
      <c r="C74" s="182"/>
      <c r="D74" s="182"/>
    </row>
    <row r="75" spans="3:4" ht="15.75" customHeight="1" x14ac:dyDescent="0.25">
      <c r="C75" s="182"/>
      <c r="D75" s="182"/>
    </row>
    <row r="76" spans="3:4" ht="15.75" customHeight="1" x14ac:dyDescent="0.25">
      <c r="C76" s="182"/>
      <c r="D76" s="182"/>
    </row>
    <row r="77" spans="3:4" ht="15.75" customHeight="1" x14ac:dyDescent="0.25">
      <c r="C77" s="182"/>
      <c r="D77" s="182"/>
    </row>
    <row r="78" spans="3:4" ht="15.75" customHeight="1" x14ac:dyDescent="0.25">
      <c r="C78" s="182"/>
      <c r="D78" s="182"/>
    </row>
    <row r="79" spans="3:4" ht="15.75" customHeight="1" x14ac:dyDescent="0.25">
      <c r="C79" s="182"/>
      <c r="D79" s="182"/>
    </row>
    <row r="80" spans="3:4" ht="15.75" customHeight="1" x14ac:dyDescent="0.25">
      <c r="C80" s="182"/>
      <c r="D80" s="182"/>
    </row>
    <row r="81" spans="3:4" ht="15.75" customHeight="1" x14ac:dyDescent="0.25">
      <c r="C81" s="182"/>
      <c r="D81" s="182"/>
    </row>
    <row r="82" spans="3:4" ht="15.75" customHeight="1" x14ac:dyDescent="0.25">
      <c r="C82" s="182"/>
      <c r="D82" s="182"/>
    </row>
    <row r="83" spans="3:4" ht="15.75" customHeight="1" x14ac:dyDescent="0.25">
      <c r="C83" s="182"/>
      <c r="D83" s="182"/>
    </row>
    <row r="84" spans="3:4" ht="15.75" customHeight="1" x14ac:dyDescent="0.25">
      <c r="C84" s="182"/>
      <c r="D84" s="182"/>
    </row>
    <row r="85" spans="3:4" ht="15.75" customHeight="1" x14ac:dyDescent="0.25">
      <c r="C85" s="182"/>
      <c r="D85" s="182"/>
    </row>
    <row r="86" spans="3:4" ht="15.75" customHeight="1" x14ac:dyDescent="0.25">
      <c r="C86" s="182"/>
      <c r="D86" s="182"/>
    </row>
    <row r="87" spans="3:4" ht="15.75" customHeight="1" x14ac:dyDescent="0.25">
      <c r="C87" s="182"/>
      <c r="D87" s="182"/>
    </row>
    <row r="88" spans="3:4" ht="15.75" customHeight="1" x14ac:dyDescent="0.25">
      <c r="C88" s="182"/>
      <c r="D88" s="182"/>
    </row>
    <row r="89" spans="3:4" ht="15.75" customHeight="1" x14ac:dyDescent="0.25">
      <c r="C89" s="182"/>
      <c r="D89" s="182"/>
    </row>
    <row r="90" spans="3:4" ht="15.75" customHeight="1" x14ac:dyDescent="0.25">
      <c r="C90" s="182"/>
      <c r="D90" s="182"/>
    </row>
    <row r="91" spans="3:4" ht="15.75" customHeight="1" x14ac:dyDescent="0.25">
      <c r="C91" s="182"/>
      <c r="D91" s="182"/>
    </row>
    <row r="92" spans="3:4" ht="15.75" customHeight="1" x14ac:dyDescent="0.25">
      <c r="C92" s="182"/>
      <c r="D92" s="182"/>
    </row>
    <row r="93" spans="3:4" ht="15.75" customHeight="1" x14ac:dyDescent="0.25">
      <c r="C93" s="182"/>
      <c r="D93" s="182"/>
    </row>
    <row r="94" spans="3:4" ht="15.75" customHeight="1" x14ac:dyDescent="0.25">
      <c r="C94" s="182"/>
      <c r="D94" s="182"/>
    </row>
    <row r="95" spans="3:4" ht="15.75" customHeight="1" x14ac:dyDescent="0.25">
      <c r="C95" s="182"/>
      <c r="D95" s="182"/>
    </row>
    <row r="96" spans="3:4" ht="15.75" customHeight="1" x14ac:dyDescent="0.25">
      <c r="C96" s="182"/>
      <c r="D96" s="182"/>
    </row>
    <row r="97" spans="3:4" ht="15.75" customHeight="1" x14ac:dyDescent="0.25">
      <c r="C97" s="182"/>
      <c r="D97" s="182"/>
    </row>
    <row r="98" spans="3:4" ht="15.75" customHeight="1" x14ac:dyDescent="0.25">
      <c r="C98" s="182"/>
      <c r="D98" s="182"/>
    </row>
    <row r="99" spans="3:4" ht="15.75" customHeight="1" x14ac:dyDescent="0.25">
      <c r="C99" s="182"/>
      <c r="D99" s="182"/>
    </row>
    <row r="100" spans="3:4" ht="15.75" customHeight="1" x14ac:dyDescent="0.25">
      <c r="C100" s="182"/>
      <c r="D100" s="182"/>
    </row>
    <row r="101" spans="3:4" ht="15.75" customHeight="1" x14ac:dyDescent="0.25">
      <c r="C101" s="182"/>
      <c r="D101" s="182"/>
    </row>
    <row r="102" spans="3:4" ht="15.75" customHeight="1" x14ac:dyDescent="0.25">
      <c r="C102" s="182"/>
      <c r="D102" s="182"/>
    </row>
    <row r="103" spans="3:4" ht="15.75" customHeight="1" x14ac:dyDescent="0.25">
      <c r="C103" s="182"/>
      <c r="D103" s="182"/>
    </row>
    <row r="104" spans="3:4" ht="15.75" customHeight="1" x14ac:dyDescent="0.25">
      <c r="C104" s="182"/>
      <c r="D104" s="182"/>
    </row>
    <row r="105" spans="3:4" ht="15.75" customHeight="1" x14ac:dyDescent="0.25">
      <c r="C105" s="182"/>
      <c r="D105" s="182"/>
    </row>
    <row r="106" spans="3:4" ht="15.75" customHeight="1" x14ac:dyDescent="0.25">
      <c r="C106" s="182"/>
      <c r="D106" s="182"/>
    </row>
    <row r="107" spans="3:4" ht="15.75" customHeight="1" x14ac:dyDescent="0.25">
      <c r="C107" s="182"/>
      <c r="D107" s="182"/>
    </row>
    <row r="108" spans="3:4" ht="15.75" customHeight="1" x14ac:dyDescent="0.25">
      <c r="C108" s="182"/>
      <c r="D108" s="182"/>
    </row>
    <row r="109" spans="3:4" ht="15.75" customHeight="1" x14ac:dyDescent="0.25">
      <c r="C109" s="182"/>
      <c r="D109" s="182"/>
    </row>
    <row r="110" spans="3:4" ht="15.75" customHeight="1" x14ac:dyDescent="0.25">
      <c r="C110" s="182"/>
      <c r="D110" s="182"/>
    </row>
    <row r="111" spans="3:4" ht="15.75" customHeight="1" x14ac:dyDescent="0.25">
      <c r="C111" s="182"/>
      <c r="D111" s="182"/>
    </row>
    <row r="112" spans="3:4" ht="15.75" customHeight="1" x14ac:dyDescent="0.25">
      <c r="C112" s="182"/>
      <c r="D112" s="182"/>
    </row>
    <row r="113" spans="3:4" ht="15.75" customHeight="1" x14ac:dyDescent="0.25">
      <c r="C113" s="182"/>
      <c r="D113" s="182"/>
    </row>
    <row r="114" spans="3:4" ht="15.75" customHeight="1" x14ac:dyDescent="0.25">
      <c r="C114" s="182"/>
      <c r="D114" s="182"/>
    </row>
    <row r="115" spans="3:4" ht="15.75" customHeight="1" x14ac:dyDescent="0.25">
      <c r="C115" s="182"/>
      <c r="D115" s="182"/>
    </row>
    <row r="116" spans="3:4" ht="15.75" customHeight="1" x14ac:dyDescent="0.25">
      <c r="C116" s="182"/>
      <c r="D116" s="182"/>
    </row>
    <row r="117" spans="3:4" ht="15.75" customHeight="1" x14ac:dyDescent="0.25">
      <c r="C117" s="182"/>
      <c r="D117" s="182"/>
    </row>
    <row r="118" spans="3:4" ht="15.75" customHeight="1" x14ac:dyDescent="0.25">
      <c r="C118" s="182"/>
      <c r="D118" s="182"/>
    </row>
    <row r="119" spans="3:4" ht="15.75" customHeight="1" x14ac:dyDescent="0.25">
      <c r="C119" s="182"/>
      <c r="D119" s="182"/>
    </row>
    <row r="120" spans="3:4" ht="15.75" customHeight="1" x14ac:dyDescent="0.25">
      <c r="C120" s="182"/>
      <c r="D120" s="182"/>
    </row>
    <row r="121" spans="3:4" ht="15.75" customHeight="1" x14ac:dyDescent="0.25">
      <c r="C121" s="182"/>
      <c r="D121" s="182"/>
    </row>
    <row r="122" spans="3:4" ht="15.75" customHeight="1" x14ac:dyDescent="0.25">
      <c r="C122" s="182"/>
      <c r="D122" s="182"/>
    </row>
    <row r="123" spans="3:4" ht="15.75" customHeight="1" x14ac:dyDescent="0.25">
      <c r="C123" s="182"/>
      <c r="D123" s="182"/>
    </row>
    <row r="124" spans="3:4" ht="15.75" customHeight="1" x14ac:dyDescent="0.25">
      <c r="C124" s="182"/>
      <c r="D124" s="182"/>
    </row>
    <row r="125" spans="3:4" ht="15.75" customHeight="1" x14ac:dyDescent="0.25">
      <c r="C125" s="182"/>
      <c r="D125" s="182"/>
    </row>
    <row r="126" spans="3:4" ht="15.75" customHeight="1" x14ac:dyDescent="0.25">
      <c r="C126" s="182"/>
      <c r="D126" s="182"/>
    </row>
    <row r="127" spans="3:4" ht="15.75" customHeight="1" x14ac:dyDescent="0.25">
      <c r="C127" s="182"/>
      <c r="D127" s="182"/>
    </row>
    <row r="128" spans="3:4" ht="15.75" customHeight="1" x14ac:dyDescent="0.25">
      <c r="C128" s="182"/>
      <c r="D128" s="182"/>
    </row>
    <row r="129" spans="3:4" ht="15.75" customHeight="1" x14ac:dyDescent="0.25">
      <c r="C129" s="182"/>
      <c r="D129" s="182"/>
    </row>
    <row r="130" spans="3:4" ht="15.75" customHeight="1" x14ac:dyDescent="0.25">
      <c r="C130" s="182"/>
      <c r="D130" s="182"/>
    </row>
    <row r="131" spans="3:4" ht="15.75" customHeight="1" x14ac:dyDescent="0.25">
      <c r="C131" s="182"/>
      <c r="D131" s="182"/>
    </row>
    <row r="132" spans="3:4" ht="15.75" customHeight="1" x14ac:dyDescent="0.25">
      <c r="C132" s="182"/>
      <c r="D132" s="182"/>
    </row>
    <row r="133" spans="3:4" ht="15.75" customHeight="1" x14ac:dyDescent="0.25">
      <c r="C133" s="182"/>
      <c r="D133" s="182"/>
    </row>
    <row r="134" spans="3:4" ht="15.75" customHeight="1" x14ac:dyDescent="0.25">
      <c r="C134" s="182"/>
      <c r="D134" s="182"/>
    </row>
    <row r="135" spans="3:4" ht="15.75" customHeight="1" x14ac:dyDescent="0.25">
      <c r="C135" s="182"/>
      <c r="D135" s="182"/>
    </row>
    <row r="136" spans="3:4" ht="15.75" customHeight="1" x14ac:dyDescent="0.25">
      <c r="C136" s="182"/>
      <c r="D136" s="182"/>
    </row>
    <row r="137" spans="3:4" ht="15.75" customHeight="1" x14ac:dyDescent="0.25">
      <c r="C137" s="182"/>
      <c r="D137" s="182"/>
    </row>
    <row r="138" spans="3:4" ht="15.75" customHeight="1" x14ac:dyDescent="0.25">
      <c r="C138" s="182"/>
      <c r="D138" s="182"/>
    </row>
    <row r="139" spans="3:4" ht="15.75" customHeight="1" x14ac:dyDescent="0.25">
      <c r="C139" s="182"/>
      <c r="D139" s="182"/>
    </row>
    <row r="140" spans="3:4" ht="15.75" customHeight="1" x14ac:dyDescent="0.25">
      <c r="C140" s="182"/>
      <c r="D140" s="182"/>
    </row>
    <row r="141" spans="3:4" ht="15.75" customHeight="1" x14ac:dyDescent="0.25">
      <c r="C141" s="182"/>
      <c r="D141" s="182"/>
    </row>
    <row r="142" spans="3:4" ht="15.75" customHeight="1" x14ac:dyDescent="0.25">
      <c r="C142" s="182"/>
      <c r="D142" s="182"/>
    </row>
    <row r="143" spans="3:4" ht="15.75" customHeight="1" x14ac:dyDescent="0.25">
      <c r="C143" s="182"/>
      <c r="D143" s="182"/>
    </row>
    <row r="144" spans="3:4" ht="15.75" customHeight="1" x14ac:dyDescent="0.25">
      <c r="C144" s="182"/>
      <c r="D144" s="182"/>
    </row>
    <row r="145" spans="3:4" ht="15.75" customHeight="1" x14ac:dyDescent="0.25">
      <c r="C145" s="182"/>
      <c r="D145" s="182"/>
    </row>
    <row r="146" spans="3:4" ht="15.75" customHeight="1" x14ac:dyDescent="0.25">
      <c r="C146" s="182"/>
      <c r="D146" s="182"/>
    </row>
    <row r="147" spans="3:4" ht="15.75" customHeight="1" x14ac:dyDescent="0.25">
      <c r="C147" s="182"/>
      <c r="D147" s="182"/>
    </row>
    <row r="148" spans="3:4" ht="15.75" customHeight="1" x14ac:dyDescent="0.25">
      <c r="C148" s="182"/>
      <c r="D148" s="182"/>
    </row>
    <row r="149" spans="3:4" ht="15.75" customHeight="1" x14ac:dyDescent="0.25">
      <c r="C149" s="182"/>
      <c r="D149" s="182"/>
    </row>
    <row r="150" spans="3:4" ht="15.75" customHeight="1" x14ac:dyDescent="0.25">
      <c r="C150" s="182"/>
      <c r="D150" s="182"/>
    </row>
    <row r="151" spans="3:4" ht="15.75" customHeight="1" x14ac:dyDescent="0.25">
      <c r="C151" s="182"/>
      <c r="D151" s="182"/>
    </row>
    <row r="152" spans="3:4" ht="15.75" customHeight="1" x14ac:dyDescent="0.25">
      <c r="C152" s="182"/>
      <c r="D152" s="182"/>
    </row>
    <row r="153" spans="3:4" ht="15.75" customHeight="1" x14ac:dyDescent="0.25">
      <c r="C153" s="182"/>
      <c r="D153" s="182"/>
    </row>
    <row r="154" spans="3:4" ht="15.75" customHeight="1" x14ac:dyDescent="0.25">
      <c r="C154" s="182"/>
      <c r="D154" s="182"/>
    </row>
    <row r="155" spans="3:4" ht="15.75" customHeight="1" x14ac:dyDescent="0.25">
      <c r="C155" s="182"/>
      <c r="D155" s="182"/>
    </row>
    <row r="156" spans="3:4" ht="15.75" customHeight="1" x14ac:dyDescent="0.25">
      <c r="C156" s="182"/>
      <c r="D156" s="182"/>
    </row>
    <row r="157" spans="3:4" ht="15.75" customHeight="1" x14ac:dyDescent="0.25">
      <c r="C157" s="182"/>
      <c r="D157" s="182"/>
    </row>
    <row r="158" spans="3:4" ht="15.75" customHeight="1" x14ac:dyDescent="0.25">
      <c r="C158" s="182"/>
      <c r="D158" s="182"/>
    </row>
    <row r="159" spans="3:4" ht="15.75" customHeight="1" x14ac:dyDescent="0.25">
      <c r="C159" s="182"/>
      <c r="D159" s="182"/>
    </row>
    <row r="160" spans="3:4" ht="15.75" customHeight="1" x14ac:dyDescent="0.25">
      <c r="C160" s="182"/>
      <c r="D160" s="182"/>
    </row>
    <row r="161" spans="3:4" ht="15.75" customHeight="1" x14ac:dyDescent="0.25">
      <c r="C161" s="182"/>
      <c r="D161" s="182"/>
    </row>
    <row r="162" spans="3:4" ht="15.75" customHeight="1" x14ac:dyDescent="0.25">
      <c r="C162" s="182"/>
      <c r="D162" s="182"/>
    </row>
    <row r="163" spans="3:4" ht="15.75" customHeight="1" x14ac:dyDescent="0.25">
      <c r="C163" s="182"/>
      <c r="D163" s="182"/>
    </row>
    <row r="164" spans="3:4" ht="15.75" customHeight="1" x14ac:dyDescent="0.25">
      <c r="C164" s="182"/>
      <c r="D164" s="182"/>
    </row>
    <row r="165" spans="3:4" ht="15.75" customHeight="1" x14ac:dyDescent="0.25">
      <c r="C165" s="182"/>
      <c r="D165" s="182"/>
    </row>
    <row r="166" spans="3:4" ht="15.75" customHeight="1" x14ac:dyDescent="0.25">
      <c r="C166" s="182"/>
      <c r="D166" s="182"/>
    </row>
    <row r="167" spans="3:4" ht="15.75" customHeight="1" x14ac:dyDescent="0.25">
      <c r="C167" s="182"/>
      <c r="D167" s="182"/>
    </row>
    <row r="168" spans="3:4" ht="15.75" customHeight="1" x14ac:dyDescent="0.25">
      <c r="C168" s="182"/>
      <c r="D168" s="182"/>
    </row>
    <row r="169" spans="3:4" ht="15.75" customHeight="1" x14ac:dyDescent="0.25">
      <c r="C169" s="182"/>
      <c r="D169" s="182"/>
    </row>
    <row r="170" spans="3:4" ht="15.75" customHeight="1" x14ac:dyDescent="0.25">
      <c r="C170" s="182"/>
      <c r="D170" s="182"/>
    </row>
    <row r="171" spans="3:4" ht="15.75" customHeight="1" x14ac:dyDescent="0.25">
      <c r="C171" s="182"/>
      <c r="D171" s="182"/>
    </row>
    <row r="172" spans="3:4" ht="15.75" customHeight="1" x14ac:dyDescent="0.25">
      <c r="C172" s="182"/>
      <c r="D172" s="182"/>
    </row>
    <row r="173" spans="3:4" ht="15.75" customHeight="1" x14ac:dyDescent="0.25">
      <c r="C173" s="182"/>
      <c r="D173" s="182"/>
    </row>
    <row r="174" spans="3:4" ht="15.75" customHeight="1" x14ac:dyDescent="0.25">
      <c r="C174" s="182"/>
      <c r="D174" s="182"/>
    </row>
    <row r="175" spans="3:4" ht="15.75" customHeight="1" x14ac:dyDescent="0.25">
      <c r="C175" s="182"/>
      <c r="D175" s="182"/>
    </row>
    <row r="176" spans="3:4" ht="15.75" customHeight="1" x14ac:dyDescent="0.25">
      <c r="C176" s="182"/>
      <c r="D176" s="182"/>
    </row>
    <row r="177" spans="3:4" ht="15.75" customHeight="1" x14ac:dyDescent="0.25">
      <c r="C177" s="182"/>
      <c r="D177" s="182"/>
    </row>
    <row r="178" spans="3:4" ht="15.75" customHeight="1" x14ac:dyDescent="0.25">
      <c r="C178" s="182"/>
      <c r="D178" s="182"/>
    </row>
    <row r="179" spans="3:4" ht="15.75" customHeight="1" x14ac:dyDescent="0.25">
      <c r="C179" s="182"/>
      <c r="D179" s="182"/>
    </row>
    <row r="180" spans="3:4" ht="15.75" customHeight="1" x14ac:dyDescent="0.25">
      <c r="C180" s="182"/>
      <c r="D180" s="182"/>
    </row>
    <row r="181" spans="3:4" ht="15.75" customHeight="1" x14ac:dyDescent="0.25">
      <c r="C181" s="182"/>
      <c r="D181" s="182"/>
    </row>
    <row r="182" spans="3:4" ht="15.75" customHeight="1" x14ac:dyDescent="0.25">
      <c r="C182" s="182"/>
      <c r="D182" s="182"/>
    </row>
    <row r="183" spans="3:4" ht="15.75" customHeight="1" x14ac:dyDescent="0.25">
      <c r="C183" s="182"/>
      <c r="D183" s="182"/>
    </row>
    <row r="184" spans="3:4" ht="15.75" customHeight="1" x14ac:dyDescent="0.25">
      <c r="C184" s="182"/>
      <c r="D184" s="182"/>
    </row>
    <row r="185" spans="3:4" ht="15.75" customHeight="1" x14ac:dyDescent="0.25">
      <c r="C185" s="182"/>
      <c r="D185" s="182"/>
    </row>
    <row r="186" spans="3:4" ht="15.75" customHeight="1" x14ac:dyDescent="0.25">
      <c r="C186" s="182"/>
      <c r="D186" s="182"/>
    </row>
    <row r="187" spans="3:4" ht="15.75" customHeight="1" x14ac:dyDescent="0.25">
      <c r="C187" s="182"/>
      <c r="D187" s="182"/>
    </row>
    <row r="188" spans="3:4" ht="15.75" customHeight="1" x14ac:dyDescent="0.25">
      <c r="C188" s="182"/>
      <c r="D188" s="182"/>
    </row>
    <row r="189" spans="3:4" ht="15.75" customHeight="1" x14ac:dyDescent="0.25">
      <c r="C189" s="182"/>
      <c r="D189" s="182"/>
    </row>
    <row r="190" spans="3:4" ht="15.75" customHeight="1" x14ac:dyDescent="0.25">
      <c r="C190" s="182"/>
      <c r="D190" s="182"/>
    </row>
    <row r="191" spans="3:4" ht="15.75" customHeight="1" x14ac:dyDescent="0.25">
      <c r="C191" s="182"/>
      <c r="D191" s="182"/>
    </row>
    <row r="192" spans="3:4" ht="15.75" customHeight="1" x14ac:dyDescent="0.25">
      <c r="C192" s="182"/>
      <c r="D192" s="182"/>
    </row>
    <row r="193" spans="3:4" ht="15.75" customHeight="1" x14ac:dyDescent="0.25">
      <c r="C193" s="182"/>
      <c r="D193" s="182"/>
    </row>
    <row r="194" spans="3:4" ht="15.75" customHeight="1" x14ac:dyDescent="0.25">
      <c r="C194" s="182"/>
      <c r="D194" s="182"/>
    </row>
    <row r="195" spans="3:4" ht="15.75" customHeight="1" x14ac:dyDescent="0.25">
      <c r="C195" s="182"/>
      <c r="D195" s="182"/>
    </row>
    <row r="196" spans="3:4" ht="15.75" customHeight="1" x14ac:dyDescent="0.25">
      <c r="C196" s="182"/>
      <c r="D196" s="182"/>
    </row>
    <row r="197" spans="3:4" ht="15.75" customHeight="1" x14ac:dyDescent="0.25">
      <c r="C197" s="182"/>
      <c r="D197" s="182"/>
    </row>
    <row r="198" spans="3:4" ht="15.75" customHeight="1" x14ac:dyDescent="0.25">
      <c r="C198" s="182"/>
      <c r="D198" s="182"/>
    </row>
    <row r="199" spans="3:4" ht="15.75" customHeight="1" x14ac:dyDescent="0.25">
      <c r="C199" s="182"/>
      <c r="D199" s="182"/>
    </row>
    <row r="200" spans="3:4" ht="15.75" customHeight="1" x14ac:dyDescent="0.25">
      <c r="C200" s="182"/>
      <c r="D200" s="182"/>
    </row>
    <row r="201" spans="3:4" ht="15.75" customHeight="1" x14ac:dyDescent="0.25">
      <c r="C201" s="182"/>
      <c r="D201" s="182"/>
    </row>
    <row r="202" spans="3:4" ht="15.75" customHeight="1" x14ac:dyDescent="0.25">
      <c r="C202" s="182"/>
      <c r="D202" s="182"/>
    </row>
    <row r="203" spans="3:4" ht="15.75" customHeight="1" x14ac:dyDescent="0.25">
      <c r="C203" s="182"/>
      <c r="D203" s="182"/>
    </row>
    <row r="204" spans="3:4" ht="15.75" customHeight="1" x14ac:dyDescent="0.25">
      <c r="C204" s="182"/>
      <c r="D204" s="182"/>
    </row>
    <row r="205" spans="3:4" ht="15.75" customHeight="1" x14ac:dyDescent="0.25">
      <c r="C205" s="182"/>
      <c r="D205" s="182"/>
    </row>
    <row r="206" spans="3:4" ht="15.75" customHeight="1" x14ac:dyDescent="0.25">
      <c r="C206" s="182"/>
      <c r="D206" s="182"/>
    </row>
    <row r="207" spans="3:4" ht="15.75" customHeight="1" x14ac:dyDescent="0.25">
      <c r="C207" s="182"/>
      <c r="D207" s="182"/>
    </row>
    <row r="208" spans="3:4" ht="15.75" customHeight="1" x14ac:dyDescent="0.25">
      <c r="C208" s="182"/>
      <c r="D208" s="182"/>
    </row>
    <row r="209" spans="3:4" ht="15.75" customHeight="1" x14ac:dyDescent="0.25">
      <c r="C209" s="182"/>
      <c r="D209" s="182"/>
    </row>
    <row r="210" spans="3:4" ht="15.75" customHeight="1" x14ac:dyDescent="0.25">
      <c r="C210" s="182"/>
      <c r="D210" s="182"/>
    </row>
    <row r="211" spans="3:4" ht="15.75" customHeight="1" x14ac:dyDescent="0.25">
      <c r="C211" s="182"/>
      <c r="D211" s="182"/>
    </row>
    <row r="212" spans="3:4" ht="15.75" customHeight="1" x14ac:dyDescent="0.25">
      <c r="C212" s="182"/>
      <c r="D212" s="182"/>
    </row>
    <row r="213" spans="3:4" ht="15.75" customHeight="1" x14ac:dyDescent="0.25">
      <c r="C213" s="182"/>
      <c r="D213" s="182"/>
    </row>
    <row r="214" spans="3:4" ht="15.75" customHeight="1" x14ac:dyDescent="0.25">
      <c r="C214" s="182"/>
      <c r="D214" s="182"/>
    </row>
    <row r="215" spans="3:4" ht="15.75" customHeight="1" x14ac:dyDescent="0.25">
      <c r="C215" s="182"/>
      <c r="D215" s="182"/>
    </row>
    <row r="216" spans="3:4" ht="15.75" customHeight="1" x14ac:dyDescent="0.25">
      <c r="C216" s="182"/>
      <c r="D216" s="182"/>
    </row>
    <row r="217" spans="3:4" ht="15.75" customHeight="1" x14ac:dyDescent="0.25">
      <c r="C217" s="182"/>
      <c r="D217" s="182"/>
    </row>
    <row r="218" spans="3:4" ht="15.75" customHeight="1" x14ac:dyDescent="0.25">
      <c r="C218" s="182"/>
      <c r="D218" s="182"/>
    </row>
    <row r="219" spans="3:4" ht="15.75" customHeight="1" x14ac:dyDescent="0.25">
      <c r="C219" s="182"/>
      <c r="D219" s="182"/>
    </row>
    <row r="220" spans="3:4" ht="15.75" customHeight="1" x14ac:dyDescent="0.25">
      <c r="C220" s="182"/>
      <c r="D220" s="182"/>
    </row>
    <row r="221" spans="3:4" ht="15.75" customHeight="1" x14ac:dyDescent="0.25">
      <c r="C221" s="182"/>
      <c r="D221" s="182"/>
    </row>
    <row r="222" spans="3:4" ht="15.75" customHeight="1" x14ac:dyDescent="0.25">
      <c r="C222" s="182"/>
      <c r="D222" s="182"/>
    </row>
    <row r="223" spans="3:4" ht="15.75" customHeight="1" x14ac:dyDescent="0.25">
      <c r="C223" s="182"/>
      <c r="D223" s="182"/>
    </row>
    <row r="224" spans="3:4" ht="15.75" customHeight="1" x14ac:dyDescent="0.25">
      <c r="C224" s="182"/>
      <c r="D224" s="182"/>
    </row>
    <row r="225" spans="3:4" ht="15.75" customHeight="1" x14ac:dyDescent="0.25">
      <c r="C225" s="182"/>
      <c r="D225" s="182"/>
    </row>
    <row r="226" spans="3:4" ht="15.75" customHeight="1" x14ac:dyDescent="0.25">
      <c r="C226" s="182"/>
      <c r="D226" s="182"/>
    </row>
    <row r="227" spans="3:4" ht="15.75" customHeight="1" x14ac:dyDescent="0.25">
      <c r="C227" s="182"/>
      <c r="D227" s="182"/>
    </row>
    <row r="228" spans="3:4" ht="15.75" customHeight="1" x14ac:dyDescent="0.25">
      <c r="C228" s="182"/>
      <c r="D228" s="182"/>
    </row>
    <row r="229" spans="3:4" ht="15.75" customHeight="1" x14ac:dyDescent="0.25">
      <c r="C229" s="182"/>
      <c r="D229" s="182"/>
    </row>
    <row r="230" spans="3:4" ht="15.75" customHeight="1" x14ac:dyDescent="0.25">
      <c r="C230" s="182"/>
      <c r="D230" s="182"/>
    </row>
    <row r="231" spans="3:4" ht="15.75" customHeight="1" x14ac:dyDescent="0.25">
      <c r="C231" s="182"/>
      <c r="D231" s="182"/>
    </row>
    <row r="232" spans="3:4" ht="15.75" customHeight="1" x14ac:dyDescent="0.25">
      <c r="C232" s="182"/>
      <c r="D232" s="182"/>
    </row>
    <row r="233" spans="3:4" ht="15.75" customHeight="1" x14ac:dyDescent="0.25">
      <c r="C233" s="182"/>
      <c r="D233" s="182"/>
    </row>
    <row r="234" spans="3:4" ht="15.75" customHeight="1" x14ac:dyDescent="0.25">
      <c r="C234" s="182"/>
      <c r="D234" s="182"/>
    </row>
    <row r="235" spans="3:4" ht="15.75" customHeight="1" x14ac:dyDescent="0.25">
      <c r="C235" s="182"/>
      <c r="D235" s="182"/>
    </row>
    <row r="236" spans="3:4" ht="15.75" customHeight="1" x14ac:dyDescent="0.25">
      <c r="C236" s="182"/>
      <c r="D236" s="182"/>
    </row>
    <row r="237" spans="3:4" ht="15.75" customHeight="1" x14ac:dyDescent="0.25">
      <c r="C237" s="182"/>
      <c r="D237" s="182"/>
    </row>
    <row r="238" spans="3:4" ht="15.75" customHeight="1" x14ac:dyDescent="0.25">
      <c r="C238" s="182"/>
      <c r="D238" s="182"/>
    </row>
    <row r="239" spans="3:4" ht="15.75" customHeight="1" x14ac:dyDescent="0.25">
      <c r="C239" s="182"/>
      <c r="D239" s="182"/>
    </row>
    <row r="240" spans="3:4" ht="15.75" customHeight="1" x14ac:dyDescent="0.25">
      <c r="C240" s="182"/>
      <c r="D240" s="182"/>
    </row>
    <row r="241" spans="3:4" ht="15.75" customHeight="1" x14ac:dyDescent="0.25">
      <c r="C241" s="182"/>
      <c r="D241" s="182"/>
    </row>
    <row r="242" spans="3:4" ht="15.75" customHeight="1" x14ac:dyDescent="0.25">
      <c r="C242" s="182"/>
      <c r="D242" s="182"/>
    </row>
    <row r="243" spans="3:4" ht="15.75" customHeight="1" x14ac:dyDescent="0.25">
      <c r="C243" s="182"/>
      <c r="D243" s="182"/>
    </row>
    <row r="244" spans="3:4" ht="15.75" customHeight="1" x14ac:dyDescent="0.25">
      <c r="C244" s="182"/>
      <c r="D244" s="182"/>
    </row>
    <row r="245" spans="3:4" ht="15.75" customHeight="1" x14ac:dyDescent="0.25">
      <c r="C245" s="182"/>
      <c r="D245" s="182"/>
    </row>
    <row r="246" spans="3:4" ht="15.75" customHeight="1" x14ac:dyDescent="0.25">
      <c r="C246" s="182"/>
      <c r="D246" s="182"/>
    </row>
    <row r="247" spans="3:4" ht="15.75" customHeight="1" x14ac:dyDescent="0.25">
      <c r="C247" s="182"/>
      <c r="D247" s="182"/>
    </row>
    <row r="248" spans="3:4" ht="15.75" customHeight="1" x14ac:dyDescent="0.25">
      <c r="C248" s="182"/>
      <c r="D248" s="182"/>
    </row>
    <row r="249" spans="3:4" ht="15.75" customHeight="1" x14ac:dyDescent="0.25">
      <c r="C249" s="182"/>
      <c r="D249" s="182"/>
    </row>
    <row r="250" spans="3:4" ht="15.75" customHeight="1" x14ac:dyDescent="0.25">
      <c r="C250" s="182"/>
      <c r="D250" s="182"/>
    </row>
    <row r="251" spans="3:4" ht="15.75" customHeight="1" x14ac:dyDescent="0.25">
      <c r="C251" s="182"/>
      <c r="D251" s="182"/>
    </row>
    <row r="252" spans="3:4" ht="15.75" customHeight="1" x14ac:dyDescent="0.25">
      <c r="C252" s="182"/>
      <c r="D252" s="182"/>
    </row>
    <row r="253" spans="3:4" ht="15.75" customHeight="1" x14ac:dyDescent="0.25">
      <c r="C253" s="182"/>
      <c r="D253" s="182"/>
    </row>
    <row r="254" spans="3:4" ht="15.75" customHeight="1" x14ac:dyDescent="0.25">
      <c r="C254" s="182"/>
      <c r="D254" s="182"/>
    </row>
    <row r="255" spans="3:4" ht="15.75" customHeight="1" x14ac:dyDescent="0.25">
      <c r="C255" s="182"/>
      <c r="D255" s="182"/>
    </row>
    <row r="256" spans="3:4" ht="15.75" customHeight="1" x14ac:dyDescent="0.25">
      <c r="C256" s="182"/>
      <c r="D256" s="182"/>
    </row>
    <row r="257" spans="3:4" ht="15.75" customHeight="1" x14ac:dyDescent="0.25">
      <c r="C257" s="182"/>
      <c r="D257" s="182"/>
    </row>
    <row r="258" spans="3:4" ht="15.75" customHeight="1" x14ac:dyDescent="0.25">
      <c r="C258" s="182"/>
      <c r="D258" s="182"/>
    </row>
    <row r="259" spans="3:4" ht="15.75" customHeight="1" x14ac:dyDescent="0.25">
      <c r="C259" s="182"/>
      <c r="D259" s="182"/>
    </row>
    <row r="260" spans="3:4" ht="15.75" customHeight="1" x14ac:dyDescent="0.25">
      <c r="C260" s="182"/>
      <c r="D260" s="182"/>
    </row>
    <row r="261" spans="3:4" ht="15.75" customHeight="1" x14ac:dyDescent="0.25">
      <c r="C261" s="182"/>
      <c r="D261" s="182"/>
    </row>
    <row r="262" spans="3:4" ht="15.75" customHeight="1" x14ac:dyDescent="0.25">
      <c r="C262" s="182"/>
      <c r="D262" s="182"/>
    </row>
    <row r="263" spans="3:4" ht="15.75" customHeight="1" x14ac:dyDescent="0.25">
      <c r="C263" s="182"/>
      <c r="D263" s="182"/>
    </row>
    <row r="264" spans="3:4" ht="15.75" customHeight="1" x14ac:dyDescent="0.25">
      <c r="C264" s="182"/>
      <c r="D264" s="182"/>
    </row>
    <row r="265" spans="3:4" ht="15.75" customHeight="1" x14ac:dyDescent="0.25">
      <c r="C265" s="182"/>
      <c r="D265" s="182"/>
    </row>
    <row r="266" spans="3:4" ht="15.75" customHeight="1" x14ac:dyDescent="0.25">
      <c r="C266" s="182"/>
      <c r="D266" s="182"/>
    </row>
    <row r="267" spans="3:4" ht="15.75" customHeight="1" x14ac:dyDescent="0.25">
      <c r="C267" s="182"/>
      <c r="D267" s="182"/>
    </row>
    <row r="268" spans="3:4" ht="15.75" customHeight="1" x14ac:dyDescent="0.25">
      <c r="C268" s="182"/>
      <c r="D268" s="182"/>
    </row>
    <row r="269" spans="3:4" ht="15.75" customHeight="1" x14ac:dyDescent="0.25">
      <c r="C269" s="182"/>
      <c r="D269" s="182"/>
    </row>
    <row r="270" spans="3:4" ht="15.75" customHeight="1" x14ac:dyDescent="0.25">
      <c r="C270" s="182"/>
      <c r="D270" s="182"/>
    </row>
    <row r="271" spans="3:4" ht="15.75" customHeight="1" x14ac:dyDescent="0.25">
      <c r="C271" s="182"/>
      <c r="D271" s="182"/>
    </row>
    <row r="272" spans="3:4" ht="15.75" customHeight="1" x14ac:dyDescent="0.25">
      <c r="C272" s="182"/>
      <c r="D272" s="182"/>
    </row>
    <row r="273" spans="3:4" ht="15.75" customHeight="1" x14ac:dyDescent="0.25">
      <c r="C273" s="182"/>
      <c r="D273" s="182"/>
    </row>
    <row r="274" spans="3:4" ht="15.75" customHeight="1" x14ac:dyDescent="0.25">
      <c r="C274" s="182"/>
      <c r="D274" s="182"/>
    </row>
    <row r="275" spans="3:4" ht="15.75" customHeight="1" x14ac:dyDescent="0.25">
      <c r="C275" s="182"/>
      <c r="D275" s="182"/>
    </row>
    <row r="276" spans="3:4" ht="15.75" customHeight="1" x14ac:dyDescent="0.25">
      <c r="C276" s="182"/>
      <c r="D276" s="182"/>
    </row>
    <row r="277" spans="3:4" ht="15.75" customHeight="1" x14ac:dyDescent="0.25">
      <c r="C277" s="182"/>
      <c r="D277" s="182"/>
    </row>
    <row r="278" spans="3:4" ht="15.75" customHeight="1" x14ac:dyDescent="0.25">
      <c r="C278" s="182"/>
      <c r="D278" s="182"/>
    </row>
    <row r="279" spans="3:4" ht="15.75" customHeight="1" x14ac:dyDescent="0.25">
      <c r="C279" s="182"/>
      <c r="D279" s="182"/>
    </row>
    <row r="280" spans="3:4" ht="15.75" customHeight="1" x14ac:dyDescent="0.25">
      <c r="C280" s="182"/>
      <c r="D280" s="182"/>
    </row>
    <row r="281" spans="3:4" ht="15.75" customHeight="1" x14ac:dyDescent="0.25">
      <c r="C281" s="182"/>
      <c r="D281" s="182"/>
    </row>
    <row r="282" spans="3:4" ht="15.75" customHeight="1" x14ac:dyDescent="0.25">
      <c r="C282" s="182"/>
      <c r="D282" s="182"/>
    </row>
    <row r="283" spans="3:4" ht="15.75" customHeight="1" x14ac:dyDescent="0.25">
      <c r="C283" s="182"/>
      <c r="D283" s="182"/>
    </row>
    <row r="284" spans="3:4" ht="15.75" customHeight="1" x14ac:dyDescent="0.25">
      <c r="C284" s="182"/>
      <c r="D284" s="182"/>
    </row>
    <row r="285" spans="3:4" ht="15.75" customHeight="1" x14ac:dyDescent="0.25">
      <c r="C285" s="182"/>
      <c r="D285" s="182"/>
    </row>
    <row r="286" spans="3:4" ht="15.75" customHeight="1" x14ac:dyDescent="0.25">
      <c r="C286" s="182"/>
      <c r="D286" s="182"/>
    </row>
    <row r="287" spans="3:4" ht="15.75" customHeight="1" x14ac:dyDescent="0.25">
      <c r="C287" s="182"/>
      <c r="D287" s="182"/>
    </row>
    <row r="288" spans="3:4" ht="15.75" customHeight="1" x14ac:dyDescent="0.25">
      <c r="C288" s="182"/>
      <c r="D288" s="182"/>
    </row>
    <row r="289" spans="3:4" ht="15.75" customHeight="1" x14ac:dyDescent="0.25">
      <c r="C289" s="182"/>
      <c r="D289" s="182"/>
    </row>
    <row r="290" spans="3:4" ht="15.75" customHeight="1" x14ac:dyDescent="0.25">
      <c r="C290" s="182"/>
      <c r="D290" s="182"/>
    </row>
    <row r="291" spans="3:4" ht="15.75" customHeight="1" x14ac:dyDescent="0.25">
      <c r="C291" s="182"/>
      <c r="D291" s="182"/>
    </row>
    <row r="292" spans="3:4" ht="15.75" customHeight="1" x14ac:dyDescent="0.25">
      <c r="C292" s="182"/>
      <c r="D292" s="182"/>
    </row>
    <row r="293" spans="3:4" ht="15.75" customHeight="1" x14ac:dyDescent="0.25">
      <c r="C293" s="182"/>
      <c r="D293" s="182"/>
    </row>
    <row r="294" spans="3:4" ht="15.75" customHeight="1" x14ac:dyDescent="0.25">
      <c r="C294" s="182"/>
      <c r="D294" s="182"/>
    </row>
    <row r="295" spans="3:4" ht="15.75" customHeight="1" x14ac:dyDescent="0.25">
      <c r="C295" s="182"/>
      <c r="D295" s="182"/>
    </row>
    <row r="296" spans="3:4" ht="15.75" customHeight="1" x14ac:dyDescent="0.25">
      <c r="C296" s="182"/>
      <c r="D296" s="182"/>
    </row>
    <row r="297" spans="3:4" ht="15.75" customHeight="1" x14ac:dyDescent="0.25">
      <c r="C297" s="182"/>
      <c r="D297" s="182"/>
    </row>
    <row r="298" spans="3:4" ht="15.75" customHeight="1" x14ac:dyDescent="0.25">
      <c r="C298" s="182"/>
      <c r="D298" s="182"/>
    </row>
    <row r="299" spans="3:4" ht="15.75" customHeight="1" x14ac:dyDescent="0.25">
      <c r="C299" s="182"/>
      <c r="D299" s="182"/>
    </row>
    <row r="300" spans="3:4" ht="15.75" customHeight="1" x14ac:dyDescent="0.25">
      <c r="C300" s="182"/>
      <c r="D300" s="182"/>
    </row>
    <row r="301" spans="3:4" ht="15.75" customHeight="1" x14ac:dyDescent="0.25">
      <c r="C301" s="182"/>
      <c r="D301" s="182"/>
    </row>
    <row r="302" spans="3:4" ht="15.75" customHeight="1" x14ac:dyDescent="0.25">
      <c r="C302" s="182"/>
      <c r="D302" s="182"/>
    </row>
    <row r="303" spans="3:4" ht="15.75" customHeight="1" x14ac:dyDescent="0.25">
      <c r="C303" s="182"/>
      <c r="D303" s="182"/>
    </row>
    <row r="304" spans="3:4" ht="15.75" customHeight="1" x14ac:dyDescent="0.25">
      <c r="C304" s="182"/>
      <c r="D304" s="182"/>
    </row>
    <row r="305" spans="3:4" ht="15.75" customHeight="1" x14ac:dyDescent="0.25">
      <c r="C305" s="182"/>
      <c r="D305" s="182"/>
    </row>
    <row r="306" spans="3:4" ht="15.75" customHeight="1" x14ac:dyDescent="0.25">
      <c r="C306" s="182"/>
      <c r="D306" s="182"/>
    </row>
    <row r="307" spans="3:4" ht="15.75" customHeight="1" x14ac:dyDescent="0.25">
      <c r="C307" s="182"/>
      <c r="D307" s="182"/>
    </row>
    <row r="308" spans="3:4" ht="15.75" customHeight="1" x14ac:dyDescent="0.25">
      <c r="C308" s="182"/>
      <c r="D308" s="182"/>
    </row>
    <row r="309" spans="3:4" ht="15.75" customHeight="1" x14ac:dyDescent="0.25">
      <c r="C309" s="182"/>
      <c r="D309" s="182"/>
    </row>
    <row r="310" spans="3:4" ht="15.75" customHeight="1" x14ac:dyDescent="0.25">
      <c r="C310" s="182"/>
      <c r="D310" s="182"/>
    </row>
    <row r="311" spans="3:4" ht="15.75" customHeight="1" x14ac:dyDescent="0.25">
      <c r="C311" s="182"/>
      <c r="D311" s="182"/>
    </row>
    <row r="312" spans="3:4" ht="15.75" customHeight="1" x14ac:dyDescent="0.25">
      <c r="C312" s="182"/>
      <c r="D312" s="182"/>
    </row>
    <row r="313" spans="3:4" ht="15.75" customHeight="1" x14ac:dyDescent="0.25">
      <c r="C313" s="182"/>
      <c r="D313" s="182"/>
    </row>
    <row r="314" spans="3:4" ht="15.75" customHeight="1" x14ac:dyDescent="0.25">
      <c r="C314" s="182"/>
      <c r="D314" s="182"/>
    </row>
    <row r="315" spans="3:4" ht="15.75" customHeight="1" x14ac:dyDescent="0.25">
      <c r="C315" s="182"/>
      <c r="D315" s="182"/>
    </row>
    <row r="316" spans="3:4" ht="15.75" customHeight="1" x14ac:dyDescent="0.25">
      <c r="C316" s="182"/>
      <c r="D316" s="182"/>
    </row>
    <row r="317" spans="3:4" ht="15.75" customHeight="1" x14ac:dyDescent="0.25">
      <c r="C317" s="182"/>
      <c r="D317" s="182"/>
    </row>
    <row r="318" spans="3:4" ht="15.75" customHeight="1" x14ac:dyDescent="0.25">
      <c r="C318" s="182"/>
      <c r="D318" s="182"/>
    </row>
    <row r="319" spans="3:4" ht="15.75" customHeight="1" x14ac:dyDescent="0.25">
      <c r="C319" s="182"/>
      <c r="D319" s="182"/>
    </row>
    <row r="320" spans="3:4" ht="15.75" customHeight="1" x14ac:dyDescent="0.25">
      <c r="C320" s="182"/>
      <c r="D320" s="182"/>
    </row>
    <row r="321" spans="3:4" ht="15.75" customHeight="1" x14ac:dyDescent="0.25">
      <c r="C321" s="182"/>
      <c r="D321" s="182"/>
    </row>
    <row r="322" spans="3:4" ht="15.75" customHeight="1" x14ac:dyDescent="0.25">
      <c r="C322" s="182"/>
      <c r="D322" s="182"/>
    </row>
    <row r="323" spans="3:4" ht="15.75" customHeight="1" x14ac:dyDescent="0.25">
      <c r="C323" s="182"/>
      <c r="D323" s="182"/>
    </row>
    <row r="324" spans="3:4" ht="15.75" customHeight="1" x14ac:dyDescent="0.25">
      <c r="C324" s="182"/>
      <c r="D324" s="182"/>
    </row>
    <row r="325" spans="3:4" ht="15.75" customHeight="1" x14ac:dyDescent="0.25">
      <c r="C325" s="182"/>
      <c r="D325" s="182"/>
    </row>
    <row r="326" spans="3:4" ht="15.75" customHeight="1" x14ac:dyDescent="0.25">
      <c r="C326" s="182"/>
      <c r="D326" s="182"/>
    </row>
    <row r="327" spans="3:4" ht="15.75" customHeight="1" x14ac:dyDescent="0.25">
      <c r="C327" s="182"/>
      <c r="D327" s="182"/>
    </row>
    <row r="328" spans="3:4" ht="15.75" customHeight="1" x14ac:dyDescent="0.25">
      <c r="C328" s="182"/>
      <c r="D328" s="182"/>
    </row>
    <row r="329" spans="3:4" ht="15.75" customHeight="1" x14ac:dyDescent="0.25">
      <c r="C329" s="182"/>
      <c r="D329" s="182"/>
    </row>
    <row r="330" spans="3:4" ht="15.75" customHeight="1" x14ac:dyDescent="0.25">
      <c r="C330" s="182"/>
      <c r="D330" s="182"/>
    </row>
    <row r="331" spans="3:4" ht="15.75" customHeight="1" x14ac:dyDescent="0.25">
      <c r="C331" s="182"/>
      <c r="D331" s="182"/>
    </row>
    <row r="332" spans="3:4" ht="15.75" customHeight="1" x14ac:dyDescent="0.25">
      <c r="C332" s="182"/>
      <c r="D332" s="182"/>
    </row>
    <row r="333" spans="3:4" ht="15.75" customHeight="1" x14ac:dyDescent="0.25">
      <c r="C333" s="182"/>
      <c r="D333" s="182"/>
    </row>
    <row r="334" spans="3:4" ht="15.75" customHeight="1" x14ac:dyDescent="0.25">
      <c r="C334" s="182"/>
      <c r="D334" s="182"/>
    </row>
    <row r="335" spans="3:4" ht="15.75" customHeight="1" x14ac:dyDescent="0.25">
      <c r="C335" s="182"/>
      <c r="D335" s="182"/>
    </row>
    <row r="336" spans="3:4" ht="15.75" customHeight="1" x14ac:dyDescent="0.25">
      <c r="C336" s="182"/>
      <c r="D336" s="182"/>
    </row>
    <row r="337" spans="3:4" ht="15.75" customHeight="1" x14ac:dyDescent="0.25">
      <c r="C337" s="182"/>
      <c r="D337" s="182"/>
    </row>
    <row r="338" spans="3:4" ht="15.75" customHeight="1" x14ac:dyDescent="0.25">
      <c r="C338" s="182"/>
      <c r="D338" s="182"/>
    </row>
    <row r="339" spans="3:4" ht="15.75" customHeight="1" x14ac:dyDescent="0.25">
      <c r="C339" s="182"/>
      <c r="D339" s="182"/>
    </row>
    <row r="340" spans="3:4" ht="15.75" customHeight="1" x14ac:dyDescent="0.25">
      <c r="C340" s="182"/>
      <c r="D340" s="182"/>
    </row>
    <row r="341" spans="3:4" ht="15.75" customHeight="1" x14ac:dyDescent="0.25">
      <c r="C341" s="182"/>
      <c r="D341" s="182"/>
    </row>
    <row r="342" spans="3:4" ht="15.75" customHeight="1" x14ac:dyDescent="0.25">
      <c r="C342" s="182"/>
      <c r="D342" s="182"/>
    </row>
    <row r="343" spans="3:4" ht="15.75" customHeight="1" x14ac:dyDescent="0.25">
      <c r="C343" s="182"/>
      <c r="D343" s="182"/>
    </row>
    <row r="344" spans="3:4" ht="15.75" customHeight="1" x14ac:dyDescent="0.25">
      <c r="C344" s="182"/>
      <c r="D344" s="182"/>
    </row>
    <row r="345" spans="3:4" ht="15.75" customHeight="1" x14ac:dyDescent="0.25">
      <c r="C345" s="182"/>
      <c r="D345" s="182"/>
    </row>
    <row r="346" spans="3:4" ht="15.75" customHeight="1" x14ac:dyDescent="0.25">
      <c r="C346" s="182"/>
      <c r="D346" s="182"/>
    </row>
    <row r="347" spans="3:4" ht="15.75" customHeight="1" x14ac:dyDescent="0.25">
      <c r="C347" s="182"/>
      <c r="D347" s="182"/>
    </row>
    <row r="348" spans="3:4" ht="15.75" customHeight="1" x14ac:dyDescent="0.25">
      <c r="C348" s="182"/>
      <c r="D348" s="182"/>
    </row>
    <row r="349" spans="3:4" ht="15.75" customHeight="1" x14ac:dyDescent="0.25">
      <c r="C349" s="182"/>
      <c r="D349" s="182"/>
    </row>
    <row r="350" spans="3:4" ht="15.75" customHeight="1" x14ac:dyDescent="0.25">
      <c r="C350" s="182"/>
      <c r="D350" s="182"/>
    </row>
    <row r="351" spans="3:4" ht="15.75" customHeight="1" x14ac:dyDescent="0.25">
      <c r="C351" s="182"/>
      <c r="D351" s="182"/>
    </row>
    <row r="352" spans="3:4" ht="15.75" customHeight="1" x14ac:dyDescent="0.25">
      <c r="C352" s="182"/>
      <c r="D352" s="182"/>
    </row>
    <row r="353" spans="3:4" ht="15.75" customHeight="1" x14ac:dyDescent="0.25">
      <c r="C353" s="182"/>
      <c r="D353" s="182"/>
    </row>
    <row r="354" spans="3:4" ht="15.75" customHeight="1" x14ac:dyDescent="0.25">
      <c r="C354" s="182"/>
      <c r="D354" s="182"/>
    </row>
    <row r="355" spans="3:4" ht="15.75" customHeight="1" x14ac:dyDescent="0.25">
      <c r="C355" s="182"/>
      <c r="D355" s="182"/>
    </row>
    <row r="356" spans="3:4" ht="15.75" customHeight="1" x14ac:dyDescent="0.25">
      <c r="C356" s="182"/>
      <c r="D356" s="182"/>
    </row>
    <row r="357" spans="3:4" ht="15.75" customHeight="1" x14ac:dyDescent="0.25">
      <c r="C357" s="182"/>
      <c r="D357" s="182"/>
    </row>
    <row r="358" spans="3:4" ht="15.75" customHeight="1" x14ac:dyDescent="0.25">
      <c r="C358" s="182"/>
      <c r="D358" s="182"/>
    </row>
    <row r="359" spans="3:4" ht="15.75" customHeight="1" x14ac:dyDescent="0.25">
      <c r="C359" s="182"/>
      <c r="D359" s="182"/>
    </row>
    <row r="360" spans="3:4" ht="15.75" customHeight="1" x14ac:dyDescent="0.25">
      <c r="C360" s="182"/>
      <c r="D360" s="182"/>
    </row>
    <row r="361" spans="3:4" ht="15.75" customHeight="1" x14ac:dyDescent="0.25">
      <c r="C361" s="182"/>
      <c r="D361" s="182"/>
    </row>
    <row r="362" spans="3:4" ht="15.75" customHeight="1" x14ac:dyDescent="0.25">
      <c r="C362" s="182"/>
      <c r="D362" s="182"/>
    </row>
    <row r="363" spans="3:4" ht="15.75" customHeight="1" x14ac:dyDescent="0.25">
      <c r="C363" s="182"/>
      <c r="D363" s="182"/>
    </row>
    <row r="364" spans="3:4" ht="15.75" customHeight="1" x14ac:dyDescent="0.25">
      <c r="C364" s="182"/>
      <c r="D364" s="182"/>
    </row>
    <row r="365" spans="3:4" ht="15.75" customHeight="1" x14ac:dyDescent="0.25">
      <c r="C365" s="182"/>
      <c r="D365" s="182"/>
    </row>
    <row r="366" spans="3:4" ht="15.75" customHeight="1" x14ac:dyDescent="0.25">
      <c r="C366" s="182"/>
      <c r="D366" s="182"/>
    </row>
    <row r="367" spans="3:4" ht="15.75" customHeight="1" x14ac:dyDescent="0.25">
      <c r="C367" s="182"/>
      <c r="D367" s="182"/>
    </row>
    <row r="368" spans="3:4" ht="15.75" customHeight="1" x14ac:dyDescent="0.25">
      <c r="C368" s="182"/>
      <c r="D368" s="182"/>
    </row>
    <row r="369" spans="3:4" ht="15.75" customHeight="1" x14ac:dyDescent="0.25">
      <c r="C369" s="182"/>
      <c r="D369" s="182"/>
    </row>
    <row r="370" spans="3:4" ht="15.75" customHeight="1" x14ac:dyDescent="0.25">
      <c r="C370" s="182"/>
      <c r="D370" s="182"/>
    </row>
    <row r="371" spans="3:4" ht="15.75" customHeight="1" x14ac:dyDescent="0.25">
      <c r="C371" s="182"/>
      <c r="D371" s="182"/>
    </row>
    <row r="372" spans="3:4" ht="15.75" customHeight="1" x14ac:dyDescent="0.25">
      <c r="C372" s="182"/>
      <c r="D372" s="182"/>
    </row>
    <row r="373" spans="3:4" ht="15.75" customHeight="1" x14ac:dyDescent="0.25">
      <c r="C373" s="182"/>
      <c r="D373" s="182"/>
    </row>
    <row r="374" spans="3:4" ht="15.75" customHeight="1" x14ac:dyDescent="0.25">
      <c r="C374" s="182"/>
      <c r="D374" s="182"/>
    </row>
    <row r="375" spans="3:4" ht="15.75" customHeight="1" x14ac:dyDescent="0.25">
      <c r="C375" s="182"/>
      <c r="D375" s="182"/>
    </row>
    <row r="376" spans="3:4" ht="15.75" customHeight="1" x14ac:dyDescent="0.25">
      <c r="C376" s="182"/>
      <c r="D376" s="182"/>
    </row>
    <row r="377" spans="3:4" ht="15.75" customHeight="1" x14ac:dyDescent="0.25">
      <c r="C377" s="182"/>
      <c r="D377" s="182"/>
    </row>
    <row r="378" spans="3:4" ht="15.75" customHeight="1" x14ac:dyDescent="0.25">
      <c r="C378" s="182"/>
      <c r="D378" s="182"/>
    </row>
    <row r="379" spans="3:4" ht="15.75" customHeight="1" x14ac:dyDescent="0.25">
      <c r="C379" s="182"/>
      <c r="D379" s="182"/>
    </row>
    <row r="380" spans="3:4" ht="15.75" customHeight="1" x14ac:dyDescent="0.25">
      <c r="C380" s="182"/>
      <c r="D380" s="182"/>
    </row>
    <row r="381" spans="3:4" ht="15.75" customHeight="1" x14ac:dyDescent="0.25">
      <c r="C381" s="182"/>
      <c r="D381" s="182"/>
    </row>
    <row r="382" spans="3:4" ht="15.75" customHeight="1" x14ac:dyDescent="0.25">
      <c r="C382" s="182"/>
      <c r="D382" s="182"/>
    </row>
    <row r="383" spans="3:4" ht="15.75" customHeight="1" x14ac:dyDescent="0.25">
      <c r="C383" s="182"/>
      <c r="D383" s="182"/>
    </row>
    <row r="384" spans="3:4" ht="15.75" customHeight="1" x14ac:dyDescent="0.25">
      <c r="C384" s="182"/>
      <c r="D384" s="182"/>
    </row>
    <row r="385" spans="3:4" ht="15.75" customHeight="1" x14ac:dyDescent="0.25">
      <c r="C385" s="182"/>
      <c r="D385" s="182"/>
    </row>
    <row r="386" spans="3:4" ht="15.75" customHeight="1" x14ac:dyDescent="0.25">
      <c r="C386" s="182"/>
      <c r="D386" s="182"/>
    </row>
    <row r="387" spans="3:4" ht="15.75" customHeight="1" x14ac:dyDescent="0.25">
      <c r="C387" s="182"/>
      <c r="D387" s="182"/>
    </row>
    <row r="388" spans="3:4" ht="15.75" customHeight="1" x14ac:dyDescent="0.25">
      <c r="C388" s="182"/>
      <c r="D388" s="182"/>
    </row>
    <row r="389" spans="3:4" ht="15.75" customHeight="1" x14ac:dyDescent="0.25">
      <c r="C389" s="182"/>
      <c r="D389" s="182"/>
    </row>
    <row r="390" spans="3:4" ht="15.75" customHeight="1" x14ac:dyDescent="0.25">
      <c r="C390" s="182"/>
      <c r="D390" s="182"/>
    </row>
    <row r="391" spans="3:4" ht="15.75" customHeight="1" x14ac:dyDescent="0.25">
      <c r="C391" s="182"/>
      <c r="D391" s="182"/>
    </row>
    <row r="392" spans="3:4" ht="15.75" customHeight="1" x14ac:dyDescent="0.25">
      <c r="C392" s="182"/>
      <c r="D392" s="182"/>
    </row>
    <row r="393" spans="3:4" ht="15.75" customHeight="1" x14ac:dyDescent="0.25">
      <c r="C393" s="182"/>
      <c r="D393" s="182"/>
    </row>
    <row r="394" spans="3:4" ht="15.75" customHeight="1" x14ac:dyDescent="0.25">
      <c r="C394" s="182"/>
      <c r="D394" s="182"/>
    </row>
    <row r="395" spans="3:4" ht="15.75" customHeight="1" x14ac:dyDescent="0.25">
      <c r="C395" s="182"/>
      <c r="D395" s="182"/>
    </row>
    <row r="396" spans="3:4" ht="15.75" customHeight="1" x14ac:dyDescent="0.25">
      <c r="C396" s="182"/>
      <c r="D396" s="182"/>
    </row>
    <row r="397" spans="3:4" ht="15.75" customHeight="1" x14ac:dyDescent="0.25">
      <c r="C397" s="182"/>
      <c r="D397" s="182"/>
    </row>
    <row r="398" spans="3:4" ht="15.75" customHeight="1" x14ac:dyDescent="0.25">
      <c r="C398" s="182"/>
      <c r="D398" s="182"/>
    </row>
    <row r="399" spans="3:4" ht="15.75" customHeight="1" x14ac:dyDescent="0.25">
      <c r="C399" s="182"/>
      <c r="D399" s="182"/>
    </row>
    <row r="400" spans="3:4" ht="15.75" customHeight="1" x14ac:dyDescent="0.25">
      <c r="C400" s="182"/>
      <c r="D400" s="182"/>
    </row>
    <row r="401" spans="3:4" ht="15.75" customHeight="1" x14ac:dyDescent="0.25">
      <c r="C401" s="182"/>
      <c r="D401" s="182"/>
    </row>
    <row r="402" spans="3:4" ht="15.75" customHeight="1" x14ac:dyDescent="0.25">
      <c r="C402" s="182"/>
      <c r="D402" s="182"/>
    </row>
    <row r="403" spans="3:4" ht="15.75" customHeight="1" x14ac:dyDescent="0.25">
      <c r="C403" s="182"/>
      <c r="D403" s="182"/>
    </row>
    <row r="404" spans="3:4" ht="15.75" customHeight="1" x14ac:dyDescent="0.25">
      <c r="C404" s="182"/>
      <c r="D404" s="182"/>
    </row>
    <row r="405" spans="3:4" ht="15.75" customHeight="1" x14ac:dyDescent="0.25">
      <c r="C405" s="182"/>
      <c r="D405" s="182"/>
    </row>
    <row r="406" spans="3:4" ht="15.75" customHeight="1" x14ac:dyDescent="0.25">
      <c r="C406" s="182"/>
      <c r="D406" s="182"/>
    </row>
    <row r="407" spans="3:4" ht="15.75" customHeight="1" x14ac:dyDescent="0.25">
      <c r="C407" s="182"/>
      <c r="D407" s="182"/>
    </row>
    <row r="408" spans="3:4" ht="15.75" customHeight="1" x14ac:dyDescent="0.25">
      <c r="C408" s="182"/>
      <c r="D408" s="182"/>
    </row>
    <row r="409" spans="3:4" ht="15.75" customHeight="1" x14ac:dyDescent="0.25">
      <c r="C409" s="182"/>
      <c r="D409" s="182"/>
    </row>
    <row r="410" spans="3:4" ht="15.75" customHeight="1" x14ac:dyDescent="0.25">
      <c r="C410" s="182"/>
      <c r="D410" s="182"/>
    </row>
    <row r="411" spans="3:4" ht="15.75" customHeight="1" x14ac:dyDescent="0.25">
      <c r="C411" s="182"/>
      <c r="D411" s="182"/>
    </row>
    <row r="412" spans="3:4" ht="15.75" customHeight="1" x14ac:dyDescent="0.25">
      <c r="C412" s="182"/>
      <c r="D412" s="182"/>
    </row>
    <row r="413" spans="3:4" ht="15.75" customHeight="1" x14ac:dyDescent="0.25">
      <c r="C413" s="182"/>
      <c r="D413" s="182"/>
    </row>
    <row r="414" spans="3:4" ht="15.75" customHeight="1" x14ac:dyDescent="0.25">
      <c r="C414" s="182"/>
      <c r="D414" s="182"/>
    </row>
    <row r="415" spans="3:4" ht="15.75" customHeight="1" x14ac:dyDescent="0.25">
      <c r="C415" s="182"/>
      <c r="D415" s="182"/>
    </row>
    <row r="416" spans="3:4" ht="15.75" customHeight="1" x14ac:dyDescent="0.25">
      <c r="C416" s="182"/>
      <c r="D416" s="182"/>
    </row>
    <row r="417" spans="3:4" ht="15.75" customHeight="1" x14ac:dyDescent="0.25">
      <c r="C417" s="182"/>
      <c r="D417" s="182"/>
    </row>
    <row r="418" spans="3:4" ht="15.75" customHeight="1" x14ac:dyDescent="0.25">
      <c r="C418" s="182"/>
      <c r="D418" s="182"/>
    </row>
    <row r="419" spans="3:4" ht="15.75" customHeight="1" x14ac:dyDescent="0.25">
      <c r="C419" s="182"/>
      <c r="D419" s="182"/>
    </row>
    <row r="420" spans="3:4" ht="15.75" customHeight="1" x14ac:dyDescent="0.25">
      <c r="C420" s="182"/>
      <c r="D420" s="182"/>
    </row>
    <row r="421" spans="3:4" ht="15.75" customHeight="1" x14ac:dyDescent="0.25">
      <c r="C421" s="182"/>
      <c r="D421" s="182"/>
    </row>
    <row r="422" spans="3:4" ht="15.75" customHeight="1" x14ac:dyDescent="0.25">
      <c r="C422" s="182"/>
      <c r="D422" s="182"/>
    </row>
    <row r="423" spans="3:4" ht="15.75" customHeight="1" x14ac:dyDescent="0.25">
      <c r="C423" s="182"/>
      <c r="D423" s="182"/>
    </row>
    <row r="424" spans="3:4" ht="15.75" customHeight="1" x14ac:dyDescent="0.25">
      <c r="C424" s="182"/>
      <c r="D424" s="182"/>
    </row>
    <row r="425" spans="3:4" ht="15.75" customHeight="1" x14ac:dyDescent="0.25">
      <c r="C425" s="182"/>
      <c r="D425" s="182"/>
    </row>
    <row r="426" spans="3:4" ht="15.75" customHeight="1" x14ac:dyDescent="0.25">
      <c r="C426" s="182"/>
      <c r="D426" s="182"/>
    </row>
    <row r="427" spans="3:4" ht="15.75" customHeight="1" x14ac:dyDescent="0.25">
      <c r="C427" s="182"/>
      <c r="D427" s="182"/>
    </row>
    <row r="428" spans="3:4" ht="15.75" customHeight="1" x14ac:dyDescent="0.25">
      <c r="C428" s="182"/>
      <c r="D428" s="182"/>
    </row>
    <row r="429" spans="3:4" ht="15.75" customHeight="1" x14ac:dyDescent="0.25">
      <c r="C429" s="182"/>
      <c r="D429" s="182"/>
    </row>
    <row r="430" spans="3:4" ht="15.75" customHeight="1" x14ac:dyDescent="0.25">
      <c r="C430" s="182"/>
      <c r="D430" s="182"/>
    </row>
    <row r="431" spans="3:4" ht="15.75" customHeight="1" x14ac:dyDescent="0.25">
      <c r="C431" s="182"/>
      <c r="D431" s="182"/>
    </row>
    <row r="432" spans="3:4" ht="15.75" customHeight="1" x14ac:dyDescent="0.25">
      <c r="C432" s="182"/>
      <c r="D432" s="182"/>
    </row>
    <row r="433" spans="3:4" ht="15.75" customHeight="1" x14ac:dyDescent="0.25">
      <c r="C433" s="182"/>
      <c r="D433" s="182"/>
    </row>
    <row r="434" spans="3:4" ht="15.75" customHeight="1" x14ac:dyDescent="0.25">
      <c r="C434" s="182"/>
      <c r="D434" s="182"/>
    </row>
    <row r="435" spans="3:4" ht="15.75" customHeight="1" x14ac:dyDescent="0.25">
      <c r="C435" s="182"/>
      <c r="D435" s="182"/>
    </row>
    <row r="436" spans="3:4" ht="15.75" customHeight="1" x14ac:dyDescent="0.25">
      <c r="C436" s="182"/>
      <c r="D436" s="182"/>
    </row>
    <row r="437" spans="3:4" ht="15.75" customHeight="1" x14ac:dyDescent="0.25">
      <c r="C437" s="182"/>
      <c r="D437" s="182"/>
    </row>
    <row r="438" spans="3:4" ht="15.75" customHeight="1" x14ac:dyDescent="0.25">
      <c r="C438" s="182"/>
      <c r="D438" s="182"/>
    </row>
    <row r="439" spans="3:4" ht="15.75" customHeight="1" x14ac:dyDescent="0.25">
      <c r="C439" s="182"/>
      <c r="D439" s="182"/>
    </row>
    <row r="440" spans="3:4" ht="15.75" customHeight="1" x14ac:dyDescent="0.25">
      <c r="C440" s="182"/>
      <c r="D440" s="182"/>
    </row>
    <row r="441" spans="3:4" ht="15.75" customHeight="1" x14ac:dyDescent="0.25">
      <c r="C441" s="182"/>
      <c r="D441" s="182"/>
    </row>
    <row r="442" spans="3:4" ht="15.75" customHeight="1" x14ac:dyDescent="0.25">
      <c r="C442" s="182"/>
      <c r="D442" s="182"/>
    </row>
    <row r="443" spans="3:4" ht="15.75" customHeight="1" x14ac:dyDescent="0.25">
      <c r="C443" s="182"/>
      <c r="D443" s="182"/>
    </row>
    <row r="444" spans="3:4" ht="15.75" customHeight="1" x14ac:dyDescent="0.25">
      <c r="C444" s="182"/>
      <c r="D444" s="182"/>
    </row>
    <row r="445" spans="3:4" ht="15.75" customHeight="1" x14ac:dyDescent="0.25">
      <c r="C445" s="182"/>
      <c r="D445" s="182"/>
    </row>
    <row r="446" spans="3:4" ht="15.75" customHeight="1" x14ac:dyDescent="0.25">
      <c r="C446" s="182"/>
      <c r="D446" s="182"/>
    </row>
    <row r="447" spans="3:4" ht="15.75" customHeight="1" x14ac:dyDescent="0.25">
      <c r="C447" s="182"/>
      <c r="D447" s="182"/>
    </row>
    <row r="448" spans="3:4" ht="15.75" customHeight="1" x14ac:dyDescent="0.25">
      <c r="C448" s="182"/>
      <c r="D448" s="182"/>
    </row>
    <row r="449" spans="3:4" ht="15.75" customHeight="1" x14ac:dyDescent="0.25">
      <c r="C449" s="182"/>
      <c r="D449" s="182"/>
    </row>
    <row r="450" spans="3:4" ht="15.75" customHeight="1" x14ac:dyDescent="0.25">
      <c r="C450" s="182"/>
      <c r="D450" s="182"/>
    </row>
    <row r="451" spans="3:4" ht="15.75" customHeight="1" x14ac:dyDescent="0.25">
      <c r="C451" s="182"/>
      <c r="D451" s="182"/>
    </row>
    <row r="452" spans="3:4" ht="15.75" customHeight="1" x14ac:dyDescent="0.25">
      <c r="C452" s="182"/>
      <c r="D452" s="182"/>
    </row>
    <row r="453" spans="3:4" ht="15.75" customHeight="1" x14ac:dyDescent="0.25">
      <c r="C453" s="182"/>
      <c r="D453" s="182"/>
    </row>
    <row r="454" spans="3:4" ht="15.75" customHeight="1" x14ac:dyDescent="0.25">
      <c r="C454" s="182"/>
      <c r="D454" s="182"/>
    </row>
    <row r="455" spans="3:4" ht="15.75" customHeight="1" x14ac:dyDescent="0.25">
      <c r="C455" s="182"/>
      <c r="D455" s="182"/>
    </row>
    <row r="456" spans="3:4" ht="15.75" customHeight="1" x14ac:dyDescent="0.25">
      <c r="C456" s="182"/>
      <c r="D456" s="182"/>
    </row>
    <row r="457" spans="3:4" ht="15.75" customHeight="1" x14ac:dyDescent="0.25">
      <c r="C457" s="182"/>
      <c r="D457" s="182"/>
    </row>
    <row r="458" spans="3:4" ht="15.75" customHeight="1" x14ac:dyDescent="0.25">
      <c r="C458" s="182"/>
      <c r="D458" s="182"/>
    </row>
    <row r="459" spans="3:4" ht="15.75" customHeight="1" x14ac:dyDescent="0.25">
      <c r="C459" s="182"/>
      <c r="D459" s="182"/>
    </row>
    <row r="460" spans="3:4" ht="15.75" customHeight="1" x14ac:dyDescent="0.25">
      <c r="C460" s="182"/>
      <c r="D460" s="182"/>
    </row>
    <row r="461" spans="3:4" ht="15.75" customHeight="1" x14ac:dyDescent="0.25">
      <c r="C461" s="182"/>
      <c r="D461" s="182"/>
    </row>
    <row r="462" spans="3:4" ht="15.75" customHeight="1" x14ac:dyDescent="0.25">
      <c r="C462" s="182"/>
      <c r="D462" s="182"/>
    </row>
    <row r="463" spans="3:4" ht="15.75" customHeight="1" x14ac:dyDescent="0.25">
      <c r="C463" s="182"/>
      <c r="D463" s="182"/>
    </row>
    <row r="464" spans="3:4" ht="15.75" customHeight="1" x14ac:dyDescent="0.25">
      <c r="C464" s="182"/>
      <c r="D464" s="182"/>
    </row>
    <row r="465" spans="3:4" ht="15.75" customHeight="1" x14ac:dyDescent="0.25">
      <c r="C465" s="182"/>
      <c r="D465" s="182"/>
    </row>
    <row r="466" spans="3:4" ht="15.75" customHeight="1" x14ac:dyDescent="0.25">
      <c r="C466" s="182"/>
      <c r="D466" s="182"/>
    </row>
    <row r="467" spans="3:4" ht="15.75" customHeight="1" x14ac:dyDescent="0.25">
      <c r="C467" s="182"/>
      <c r="D467" s="182"/>
    </row>
    <row r="468" spans="3:4" ht="15.75" customHeight="1" x14ac:dyDescent="0.25">
      <c r="C468" s="182"/>
      <c r="D468" s="182"/>
    </row>
    <row r="469" spans="3:4" ht="15.75" customHeight="1" x14ac:dyDescent="0.25">
      <c r="C469" s="182"/>
      <c r="D469" s="182"/>
    </row>
    <row r="470" spans="3:4" ht="15.75" customHeight="1" x14ac:dyDescent="0.25">
      <c r="C470" s="182"/>
      <c r="D470" s="182"/>
    </row>
    <row r="471" spans="3:4" ht="15.75" customHeight="1" x14ac:dyDescent="0.25">
      <c r="C471" s="182"/>
      <c r="D471" s="182"/>
    </row>
    <row r="472" spans="3:4" ht="15.75" customHeight="1" x14ac:dyDescent="0.25">
      <c r="C472" s="182"/>
      <c r="D472" s="182"/>
    </row>
    <row r="473" spans="3:4" ht="15.75" customHeight="1" x14ac:dyDescent="0.25">
      <c r="C473" s="182"/>
      <c r="D473" s="182"/>
    </row>
    <row r="474" spans="3:4" ht="15.75" customHeight="1" x14ac:dyDescent="0.25">
      <c r="C474" s="182"/>
      <c r="D474" s="182"/>
    </row>
    <row r="475" spans="3:4" ht="15.75" customHeight="1" x14ac:dyDescent="0.25">
      <c r="C475" s="182"/>
      <c r="D475" s="182"/>
    </row>
    <row r="476" spans="3:4" ht="15.75" customHeight="1" x14ac:dyDescent="0.25">
      <c r="C476" s="182"/>
      <c r="D476" s="182"/>
    </row>
    <row r="477" spans="3:4" ht="15.75" customHeight="1" x14ac:dyDescent="0.25">
      <c r="C477" s="182"/>
      <c r="D477" s="182"/>
    </row>
    <row r="478" spans="3:4" ht="15.75" customHeight="1" x14ac:dyDescent="0.25">
      <c r="C478" s="182"/>
      <c r="D478" s="182"/>
    </row>
    <row r="479" spans="3:4" ht="15.75" customHeight="1" x14ac:dyDescent="0.25">
      <c r="C479" s="182"/>
      <c r="D479" s="182"/>
    </row>
    <row r="480" spans="3:4" ht="15.75" customHeight="1" x14ac:dyDescent="0.25">
      <c r="C480" s="182"/>
      <c r="D480" s="182"/>
    </row>
    <row r="481" spans="3:4" ht="15.75" customHeight="1" x14ac:dyDescent="0.25">
      <c r="C481" s="182"/>
      <c r="D481" s="182"/>
    </row>
    <row r="482" spans="3:4" ht="15.75" customHeight="1" x14ac:dyDescent="0.25">
      <c r="C482" s="182"/>
      <c r="D482" s="182"/>
    </row>
    <row r="483" spans="3:4" ht="15.75" customHeight="1" x14ac:dyDescent="0.25">
      <c r="C483" s="182"/>
      <c r="D483" s="182"/>
    </row>
    <row r="484" spans="3:4" ht="15.75" customHeight="1" x14ac:dyDescent="0.25">
      <c r="C484" s="182"/>
      <c r="D484" s="182"/>
    </row>
    <row r="485" spans="3:4" ht="15.75" customHeight="1" x14ac:dyDescent="0.25">
      <c r="C485" s="182"/>
      <c r="D485" s="182"/>
    </row>
    <row r="486" spans="3:4" ht="15.75" customHeight="1" x14ac:dyDescent="0.25">
      <c r="C486" s="182"/>
      <c r="D486" s="182"/>
    </row>
    <row r="487" spans="3:4" ht="15.75" customHeight="1" x14ac:dyDescent="0.25">
      <c r="C487" s="182"/>
      <c r="D487" s="182"/>
    </row>
    <row r="488" spans="3:4" ht="15.75" customHeight="1" x14ac:dyDescent="0.25">
      <c r="C488" s="182"/>
      <c r="D488" s="182"/>
    </row>
    <row r="489" spans="3:4" ht="15.75" customHeight="1" x14ac:dyDescent="0.25">
      <c r="C489" s="182"/>
      <c r="D489" s="182"/>
    </row>
    <row r="490" spans="3:4" ht="15.75" customHeight="1" x14ac:dyDescent="0.25">
      <c r="C490" s="182"/>
      <c r="D490" s="182"/>
    </row>
    <row r="491" spans="3:4" ht="15.75" customHeight="1" x14ac:dyDescent="0.25">
      <c r="C491" s="182"/>
      <c r="D491" s="182"/>
    </row>
    <row r="492" spans="3:4" ht="15.75" customHeight="1" x14ac:dyDescent="0.25">
      <c r="C492" s="182"/>
      <c r="D492" s="182"/>
    </row>
    <row r="493" spans="3:4" ht="15.75" customHeight="1" x14ac:dyDescent="0.25">
      <c r="C493" s="182"/>
      <c r="D493" s="182"/>
    </row>
    <row r="494" spans="3:4" ht="15.75" customHeight="1" x14ac:dyDescent="0.25">
      <c r="C494" s="182"/>
      <c r="D494" s="182"/>
    </row>
    <row r="495" spans="3:4" ht="15.75" customHeight="1" x14ac:dyDescent="0.25">
      <c r="C495" s="182"/>
      <c r="D495" s="182"/>
    </row>
    <row r="496" spans="3:4" ht="15.75" customHeight="1" x14ac:dyDescent="0.25">
      <c r="C496" s="182"/>
      <c r="D496" s="182"/>
    </row>
    <row r="497" spans="3:4" ht="15.75" customHeight="1" x14ac:dyDescent="0.25">
      <c r="C497" s="182"/>
      <c r="D497" s="182"/>
    </row>
    <row r="498" spans="3:4" ht="15.75" customHeight="1" x14ac:dyDescent="0.25">
      <c r="C498" s="182"/>
      <c r="D498" s="182"/>
    </row>
    <row r="499" spans="3:4" ht="15.75" customHeight="1" x14ac:dyDescent="0.25">
      <c r="C499" s="182"/>
      <c r="D499" s="182"/>
    </row>
    <row r="500" spans="3:4" ht="15.75" customHeight="1" x14ac:dyDescent="0.25">
      <c r="C500" s="182"/>
      <c r="D500" s="182"/>
    </row>
    <row r="501" spans="3:4" ht="15.75" customHeight="1" x14ac:dyDescent="0.25">
      <c r="C501" s="182"/>
      <c r="D501" s="182"/>
    </row>
    <row r="502" spans="3:4" ht="15.75" customHeight="1" x14ac:dyDescent="0.25">
      <c r="C502" s="182"/>
      <c r="D502" s="182"/>
    </row>
    <row r="503" spans="3:4" ht="15.75" customHeight="1" x14ac:dyDescent="0.25">
      <c r="C503" s="182"/>
      <c r="D503" s="182"/>
    </row>
    <row r="504" spans="3:4" ht="15.75" customHeight="1" x14ac:dyDescent="0.25">
      <c r="C504" s="182"/>
      <c r="D504" s="182"/>
    </row>
    <row r="505" spans="3:4" ht="15.75" customHeight="1" x14ac:dyDescent="0.25">
      <c r="C505" s="182"/>
      <c r="D505" s="182"/>
    </row>
    <row r="506" spans="3:4" ht="15.75" customHeight="1" x14ac:dyDescent="0.25">
      <c r="C506" s="182"/>
      <c r="D506" s="182"/>
    </row>
    <row r="507" spans="3:4" ht="15.75" customHeight="1" x14ac:dyDescent="0.25">
      <c r="C507" s="182"/>
      <c r="D507" s="182"/>
    </row>
    <row r="508" spans="3:4" ht="15.75" customHeight="1" x14ac:dyDescent="0.25">
      <c r="C508" s="182"/>
      <c r="D508" s="182"/>
    </row>
    <row r="509" spans="3:4" ht="15.75" customHeight="1" x14ac:dyDescent="0.25">
      <c r="C509" s="182"/>
      <c r="D509" s="182"/>
    </row>
    <row r="510" spans="3:4" ht="15.75" customHeight="1" x14ac:dyDescent="0.25">
      <c r="C510" s="182"/>
      <c r="D510" s="182"/>
    </row>
    <row r="511" spans="3:4" ht="15.75" customHeight="1" x14ac:dyDescent="0.25">
      <c r="C511" s="182"/>
      <c r="D511" s="182"/>
    </row>
    <row r="512" spans="3:4" ht="15.75" customHeight="1" x14ac:dyDescent="0.25">
      <c r="C512" s="182"/>
      <c r="D512" s="182"/>
    </row>
    <row r="513" spans="3:4" ht="15.75" customHeight="1" x14ac:dyDescent="0.25">
      <c r="C513" s="182"/>
      <c r="D513" s="182"/>
    </row>
    <row r="514" spans="3:4" ht="15.75" customHeight="1" x14ac:dyDescent="0.25">
      <c r="C514" s="182"/>
      <c r="D514" s="182"/>
    </row>
    <row r="515" spans="3:4" ht="15.75" customHeight="1" x14ac:dyDescent="0.25">
      <c r="C515" s="182"/>
      <c r="D515" s="182"/>
    </row>
    <row r="516" spans="3:4" ht="15.75" customHeight="1" x14ac:dyDescent="0.25">
      <c r="C516" s="182"/>
      <c r="D516" s="182"/>
    </row>
    <row r="517" spans="3:4" ht="15.75" customHeight="1" x14ac:dyDescent="0.25">
      <c r="C517" s="182"/>
      <c r="D517" s="182"/>
    </row>
    <row r="518" spans="3:4" ht="15.75" customHeight="1" x14ac:dyDescent="0.25">
      <c r="C518" s="182"/>
      <c r="D518" s="182"/>
    </row>
    <row r="519" spans="3:4" ht="15.75" customHeight="1" x14ac:dyDescent="0.25">
      <c r="C519" s="182"/>
      <c r="D519" s="182"/>
    </row>
    <row r="520" spans="3:4" ht="15.75" customHeight="1" x14ac:dyDescent="0.25">
      <c r="C520" s="182"/>
      <c r="D520" s="182"/>
    </row>
    <row r="521" spans="3:4" ht="15.75" customHeight="1" x14ac:dyDescent="0.25">
      <c r="C521" s="182"/>
      <c r="D521" s="182"/>
    </row>
    <row r="522" spans="3:4" ht="15.75" customHeight="1" x14ac:dyDescent="0.25">
      <c r="C522" s="182"/>
      <c r="D522" s="182"/>
    </row>
    <row r="523" spans="3:4" ht="15.75" customHeight="1" x14ac:dyDescent="0.25">
      <c r="C523" s="182"/>
      <c r="D523" s="182"/>
    </row>
    <row r="524" spans="3:4" ht="15.75" customHeight="1" x14ac:dyDescent="0.25">
      <c r="C524" s="182"/>
      <c r="D524" s="182"/>
    </row>
    <row r="525" spans="3:4" ht="15.75" customHeight="1" x14ac:dyDescent="0.25">
      <c r="C525" s="182"/>
      <c r="D525" s="182"/>
    </row>
    <row r="526" spans="3:4" ht="15.75" customHeight="1" x14ac:dyDescent="0.25">
      <c r="C526" s="182"/>
      <c r="D526" s="182"/>
    </row>
    <row r="527" spans="3:4" ht="15.75" customHeight="1" x14ac:dyDescent="0.25">
      <c r="C527" s="182"/>
      <c r="D527" s="182"/>
    </row>
    <row r="528" spans="3:4" ht="15.75" customHeight="1" x14ac:dyDescent="0.25">
      <c r="C528" s="182"/>
      <c r="D528" s="182"/>
    </row>
    <row r="529" spans="3:4" ht="15.75" customHeight="1" x14ac:dyDescent="0.25">
      <c r="C529" s="182"/>
      <c r="D529" s="182"/>
    </row>
    <row r="530" spans="3:4" ht="15.75" customHeight="1" x14ac:dyDescent="0.25">
      <c r="C530" s="182"/>
      <c r="D530" s="182"/>
    </row>
    <row r="531" spans="3:4" ht="15.75" customHeight="1" x14ac:dyDescent="0.25">
      <c r="C531" s="182"/>
      <c r="D531" s="182"/>
    </row>
    <row r="532" spans="3:4" ht="15.75" customHeight="1" x14ac:dyDescent="0.25">
      <c r="C532" s="182"/>
      <c r="D532" s="182"/>
    </row>
    <row r="533" spans="3:4" ht="15.75" customHeight="1" x14ac:dyDescent="0.25">
      <c r="C533" s="182"/>
      <c r="D533" s="182"/>
    </row>
    <row r="534" spans="3:4" ht="15.75" customHeight="1" x14ac:dyDescent="0.25">
      <c r="C534" s="182"/>
      <c r="D534" s="182"/>
    </row>
    <row r="535" spans="3:4" ht="15.75" customHeight="1" x14ac:dyDescent="0.25">
      <c r="C535" s="182"/>
      <c r="D535" s="182"/>
    </row>
    <row r="536" spans="3:4" ht="15.75" customHeight="1" x14ac:dyDescent="0.25">
      <c r="C536" s="182"/>
      <c r="D536" s="182"/>
    </row>
    <row r="537" spans="3:4" ht="15.75" customHeight="1" x14ac:dyDescent="0.25">
      <c r="C537" s="182"/>
      <c r="D537" s="182"/>
    </row>
    <row r="538" spans="3:4" ht="15.75" customHeight="1" x14ac:dyDescent="0.25">
      <c r="C538" s="182"/>
      <c r="D538" s="182"/>
    </row>
    <row r="539" spans="3:4" ht="15.75" customHeight="1" x14ac:dyDescent="0.25">
      <c r="C539" s="182"/>
      <c r="D539" s="182"/>
    </row>
    <row r="540" spans="3:4" ht="15.75" customHeight="1" x14ac:dyDescent="0.25">
      <c r="C540" s="182"/>
      <c r="D540" s="182"/>
    </row>
    <row r="541" spans="3:4" ht="15.75" customHeight="1" x14ac:dyDescent="0.25">
      <c r="C541" s="182"/>
      <c r="D541" s="182"/>
    </row>
    <row r="542" spans="3:4" ht="15.75" customHeight="1" x14ac:dyDescent="0.25">
      <c r="C542" s="182"/>
      <c r="D542" s="182"/>
    </row>
    <row r="543" spans="3:4" ht="15.75" customHeight="1" x14ac:dyDescent="0.25">
      <c r="C543" s="182"/>
      <c r="D543" s="182"/>
    </row>
    <row r="544" spans="3:4" ht="15.75" customHeight="1" x14ac:dyDescent="0.25">
      <c r="C544" s="182"/>
      <c r="D544" s="182"/>
    </row>
    <row r="545" spans="3:4" ht="15.75" customHeight="1" x14ac:dyDescent="0.25">
      <c r="C545" s="182"/>
      <c r="D545" s="182"/>
    </row>
    <row r="546" spans="3:4" ht="15.75" customHeight="1" x14ac:dyDescent="0.25">
      <c r="C546" s="182"/>
      <c r="D546" s="182"/>
    </row>
    <row r="547" spans="3:4" ht="15.75" customHeight="1" x14ac:dyDescent="0.25">
      <c r="C547" s="182"/>
      <c r="D547" s="182"/>
    </row>
    <row r="548" spans="3:4" ht="15.75" customHeight="1" x14ac:dyDescent="0.25">
      <c r="C548" s="182"/>
      <c r="D548" s="182"/>
    </row>
    <row r="549" spans="3:4" ht="15.75" customHeight="1" x14ac:dyDescent="0.25">
      <c r="C549" s="182"/>
      <c r="D549" s="182"/>
    </row>
    <row r="550" spans="3:4" ht="15.75" customHeight="1" x14ac:dyDescent="0.25">
      <c r="C550" s="182"/>
      <c r="D550" s="182"/>
    </row>
    <row r="551" spans="3:4" ht="15.75" customHeight="1" x14ac:dyDescent="0.25">
      <c r="C551" s="182"/>
      <c r="D551" s="182"/>
    </row>
    <row r="552" spans="3:4" ht="15.75" customHeight="1" x14ac:dyDescent="0.25">
      <c r="C552" s="182"/>
      <c r="D552" s="182"/>
    </row>
    <row r="553" spans="3:4" ht="15.75" customHeight="1" x14ac:dyDescent="0.25">
      <c r="C553" s="182"/>
      <c r="D553" s="182"/>
    </row>
    <row r="554" spans="3:4" ht="15.75" customHeight="1" x14ac:dyDescent="0.25">
      <c r="C554" s="182"/>
      <c r="D554" s="182"/>
    </row>
    <row r="555" spans="3:4" ht="15.75" customHeight="1" x14ac:dyDescent="0.25">
      <c r="C555" s="182"/>
      <c r="D555" s="182"/>
    </row>
    <row r="556" spans="3:4" ht="15.75" customHeight="1" x14ac:dyDescent="0.25">
      <c r="C556" s="182"/>
      <c r="D556" s="182"/>
    </row>
    <row r="557" spans="3:4" ht="15.75" customHeight="1" x14ac:dyDescent="0.25">
      <c r="C557" s="182"/>
      <c r="D557" s="182"/>
    </row>
    <row r="558" spans="3:4" ht="15.75" customHeight="1" x14ac:dyDescent="0.25">
      <c r="C558" s="182"/>
      <c r="D558" s="182"/>
    </row>
    <row r="559" spans="3:4" ht="15.75" customHeight="1" x14ac:dyDescent="0.25">
      <c r="C559" s="182"/>
      <c r="D559" s="182"/>
    </row>
    <row r="560" spans="3:4" ht="15.75" customHeight="1" x14ac:dyDescent="0.25">
      <c r="C560" s="182"/>
      <c r="D560" s="182"/>
    </row>
    <row r="561" spans="3:4" ht="15.75" customHeight="1" x14ac:dyDescent="0.25">
      <c r="C561" s="182"/>
      <c r="D561" s="182"/>
    </row>
    <row r="562" spans="3:4" ht="15.75" customHeight="1" x14ac:dyDescent="0.25">
      <c r="C562" s="182"/>
      <c r="D562" s="182"/>
    </row>
    <row r="563" spans="3:4" ht="15.75" customHeight="1" x14ac:dyDescent="0.25">
      <c r="C563" s="182"/>
      <c r="D563" s="182"/>
    </row>
    <row r="564" spans="3:4" ht="15.75" customHeight="1" x14ac:dyDescent="0.25">
      <c r="C564" s="182"/>
      <c r="D564" s="182"/>
    </row>
    <row r="565" spans="3:4" ht="15.75" customHeight="1" x14ac:dyDescent="0.25">
      <c r="C565" s="182"/>
      <c r="D565" s="182"/>
    </row>
    <row r="566" spans="3:4" ht="15.75" customHeight="1" x14ac:dyDescent="0.25">
      <c r="C566" s="182"/>
      <c r="D566" s="182"/>
    </row>
    <row r="567" spans="3:4" ht="15.75" customHeight="1" x14ac:dyDescent="0.25">
      <c r="C567" s="182"/>
      <c r="D567" s="182"/>
    </row>
    <row r="568" spans="3:4" ht="15.75" customHeight="1" x14ac:dyDescent="0.25">
      <c r="C568" s="182"/>
      <c r="D568" s="182"/>
    </row>
    <row r="569" spans="3:4" ht="15.75" customHeight="1" x14ac:dyDescent="0.25">
      <c r="C569" s="182"/>
      <c r="D569" s="182"/>
    </row>
    <row r="570" spans="3:4" ht="15.75" customHeight="1" x14ac:dyDescent="0.25">
      <c r="C570" s="182"/>
      <c r="D570" s="182"/>
    </row>
    <row r="571" spans="3:4" ht="15.75" customHeight="1" x14ac:dyDescent="0.25">
      <c r="C571" s="182"/>
      <c r="D571" s="182"/>
    </row>
    <row r="572" spans="3:4" ht="15.75" customHeight="1" x14ac:dyDescent="0.25">
      <c r="C572" s="182"/>
      <c r="D572" s="182"/>
    </row>
    <row r="573" spans="3:4" ht="15.75" customHeight="1" x14ac:dyDescent="0.25">
      <c r="C573" s="182"/>
      <c r="D573" s="182"/>
    </row>
    <row r="574" spans="3:4" ht="15.75" customHeight="1" x14ac:dyDescent="0.25">
      <c r="C574" s="182"/>
      <c r="D574" s="182"/>
    </row>
    <row r="575" spans="3:4" ht="15.75" customHeight="1" x14ac:dyDescent="0.25">
      <c r="C575" s="182"/>
      <c r="D575" s="182"/>
    </row>
    <row r="576" spans="3:4" ht="15.75" customHeight="1" x14ac:dyDescent="0.25">
      <c r="C576" s="182"/>
      <c r="D576" s="182"/>
    </row>
    <row r="577" spans="3:4" ht="15.75" customHeight="1" x14ac:dyDescent="0.25">
      <c r="C577" s="182"/>
      <c r="D577" s="182"/>
    </row>
    <row r="578" spans="3:4" ht="15.75" customHeight="1" x14ac:dyDescent="0.25">
      <c r="C578" s="182"/>
      <c r="D578" s="182"/>
    </row>
    <row r="579" spans="3:4" ht="15.75" customHeight="1" x14ac:dyDescent="0.25">
      <c r="C579" s="182"/>
      <c r="D579" s="182"/>
    </row>
    <row r="580" spans="3:4" ht="15.75" customHeight="1" x14ac:dyDescent="0.25">
      <c r="C580" s="182"/>
      <c r="D580" s="182"/>
    </row>
    <row r="581" spans="3:4" ht="15.75" customHeight="1" x14ac:dyDescent="0.25">
      <c r="C581" s="182"/>
      <c r="D581" s="182"/>
    </row>
    <row r="582" spans="3:4" ht="15.75" customHeight="1" x14ac:dyDescent="0.25">
      <c r="C582" s="182"/>
      <c r="D582" s="182"/>
    </row>
    <row r="583" spans="3:4" ht="15.75" customHeight="1" x14ac:dyDescent="0.25">
      <c r="C583" s="182"/>
      <c r="D583" s="182"/>
    </row>
    <row r="584" spans="3:4" ht="15.75" customHeight="1" x14ac:dyDescent="0.25">
      <c r="C584" s="182"/>
      <c r="D584" s="182"/>
    </row>
    <row r="585" spans="3:4" ht="15.75" customHeight="1" x14ac:dyDescent="0.25">
      <c r="C585" s="182"/>
      <c r="D585" s="182"/>
    </row>
    <row r="586" spans="3:4" ht="15.75" customHeight="1" x14ac:dyDescent="0.25">
      <c r="C586" s="182"/>
      <c r="D586" s="182"/>
    </row>
    <row r="587" spans="3:4" ht="15.75" customHeight="1" x14ac:dyDescent="0.25">
      <c r="C587" s="182"/>
      <c r="D587" s="182"/>
    </row>
    <row r="588" spans="3:4" ht="15.75" customHeight="1" x14ac:dyDescent="0.25">
      <c r="C588" s="182"/>
      <c r="D588" s="182"/>
    </row>
    <row r="589" spans="3:4" ht="15.75" customHeight="1" x14ac:dyDescent="0.25">
      <c r="C589" s="182"/>
      <c r="D589" s="182"/>
    </row>
    <row r="590" spans="3:4" ht="15.75" customHeight="1" x14ac:dyDescent="0.25">
      <c r="C590" s="182"/>
      <c r="D590" s="182"/>
    </row>
    <row r="591" spans="3:4" ht="15.75" customHeight="1" x14ac:dyDescent="0.25">
      <c r="C591" s="182"/>
      <c r="D591" s="182"/>
    </row>
    <row r="592" spans="3:4" ht="15.75" customHeight="1" x14ac:dyDescent="0.25">
      <c r="C592" s="182"/>
      <c r="D592" s="182"/>
    </row>
    <row r="593" spans="3:4" ht="15.75" customHeight="1" x14ac:dyDescent="0.25">
      <c r="C593" s="182"/>
      <c r="D593" s="182"/>
    </row>
    <row r="594" spans="3:4" ht="15.75" customHeight="1" x14ac:dyDescent="0.25">
      <c r="C594" s="182"/>
      <c r="D594" s="182"/>
    </row>
    <row r="595" spans="3:4" ht="15.75" customHeight="1" x14ac:dyDescent="0.25">
      <c r="C595" s="182"/>
      <c r="D595" s="182"/>
    </row>
    <row r="596" spans="3:4" ht="15.75" customHeight="1" x14ac:dyDescent="0.25">
      <c r="C596" s="182"/>
      <c r="D596" s="182"/>
    </row>
    <row r="597" spans="3:4" ht="15.75" customHeight="1" x14ac:dyDescent="0.25">
      <c r="C597" s="182"/>
      <c r="D597" s="182"/>
    </row>
    <row r="598" spans="3:4" ht="15.75" customHeight="1" x14ac:dyDescent="0.25">
      <c r="C598" s="182"/>
      <c r="D598" s="182"/>
    </row>
    <row r="599" spans="3:4" ht="15.75" customHeight="1" x14ac:dyDescent="0.25">
      <c r="C599" s="182"/>
      <c r="D599" s="182"/>
    </row>
    <row r="600" spans="3:4" ht="15.75" customHeight="1" x14ac:dyDescent="0.25">
      <c r="C600" s="182"/>
      <c r="D600" s="182"/>
    </row>
    <row r="601" spans="3:4" ht="15.75" customHeight="1" x14ac:dyDescent="0.25">
      <c r="C601" s="182"/>
      <c r="D601" s="182"/>
    </row>
    <row r="602" spans="3:4" ht="15.75" customHeight="1" x14ac:dyDescent="0.25">
      <c r="C602" s="182"/>
      <c r="D602" s="182"/>
    </row>
    <row r="603" spans="3:4" ht="15.75" customHeight="1" x14ac:dyDescent="0.25">
      <c r="C603" s="182"/>
      <c r="D603" s="182"/>
    </row>
    <row r="604" spans="3:4" ht="15.75" customHeight="1" x14ac:dyDescent="0.25">
      <c r="C604" s="182"/>
      <c r="D604" s="182"/>
    </row>
    <row r="605" spans="3:4" ht="15.75" customHeight="1" x14ac:dyDescent="0.25">
      <c r="C605" s="182"/>
      <c r="D605" s="182"/>
    </row>
    <row r="606" spans="3:4" ht="15.75" customHeight="1" x14ac:dyDescent="0.25">
      <c r="C606" s="182"/>
      <c r="D606" s="182"/>
    </row>
    <row r="607" spans="3:4" ht="15.75" customHeight="1" x14ac:dyDescent="0.25">
      <c r="C607" s="182"/>
      <c r="D607" s="182"/>
    </row>
    <row r="608" spans="3:4" ht="15.75" customHeight="1" x14ac:dyDescent="0.25">
      <c r="C608" s="182"/>
      <c r="D608" s="182"/>
    </row>
    <row r="609" spans="3:4" ht="15.75" customHeight="1" x14ac:dyDescent="0.25">
      <c r="C609" s="182"/>
      <c r="D609" s="182"/>
    </row>
    <row r="610" spans="3:4" ht="15.75" customHeight="1" x14ac:dyDescent="0.25">
      <c r="C610" s="182"/>
      <c r="D610" s="182"/>
    </row>
    <row r="611" spans="3:4" ht="15.75" customHeight="1" x14ac:dyDescent="0.25">
      <c r="C611" s="182"/>
      <c r="D611" s="182"/>
    </row>
    <row r="612" spans="3:4" ht="15.75" customHeight="1" x14ac:dyDescent="0.25">
      <c r="C612" s="182"/>
      <c r="D612" s="182"/>
    </row>
    <row r="613" spans="3:4" ht="15.75" customHeight="1" x14ac:dyDescent="0.25">
      <c r="C613" s="182"/>
      <c r="D613" s="182"/>
    </row>
    <row r="614" spans="3:4" ht="15.75" customHeight="1" x14ac:dyDescent="0.25">
      <c r="C614" s="182"/>
      <c r="D614" s="182"/>
    </row>
    <row r="615" spans="3:4" ht="15.75" customHeight="1" x14ac:dyDescent="0.25">
      <c r="C615" s="182"/>
      <c r="D615" s="182"/>
    </row>
    <row r="616" spans="3:4" ht="15.75" customHeight="1" x14ac:dyDescent="0.25">
      <c r="C616" s="182"/>
      <c r="D616" s="182"/>
    </row>
    <row r="617" spans="3:4" ht="15.75" customHeight="1" x14ac:dyDescent="0.25">
      <c r="C617" s="182"/>
      <c r="D617" s="182"/>
    </row>
    <row r="618" spans="3:4" ht="15.75" customHeight="1" x14ac:dyDescent="0.25">
      <c r="C618" s="182"/>
      <c r="D618" s="182"/>
    </row>
    <row r="619" spans="3:4" ht="15.75" customHeight="1" x14ac:dyDescent="0.25">
      <c r="C619" s="182"/>
      <c r="D619" s="182"/>
    </row>
    <row r="620" spans="3:4" ht="15.75" customHeight="1" x14ac:dyDescent="0.25">
      <c r="C620" s="182"/>
      <c r="D620" s="182"/>
    </row>
    <row r="621" spans="3:4" ht="15.75" customHeight="1" x14ac:dyDescent="0.25">
      <c r="C621" s="182"/>
      <c r="D621" s="182"/>
    </row>
    <row r="622" spans="3:4" ht="15.75" customHeight="1" x14ac:dyDescent="0.25">
      <c r="C622" s="182"/>
      <c r="D622" s="182"/>
    </row>
    <row r="623" spans="3:4" ht="15.75" customHeight="1" x14ac:dyDescent="0.25">
      <c r="C623" s="182"/>
      <c r="D623" s="182"/>
    </row>
    <row r="624" spans="3:4" ht="15.75" customHeight="1" x14ac:dyDescent="0.25">
      <c r="C624" s="182"/>
      <c r="D624" s="182"/>
    </row>
    <row r="625" spans="3:4" ht="15.75" customHeight="1" x14ac:dyDescent="0.25">
      <c r="C625" s="182"/>
      <c r="D625" s="182"/>
    </row>
    <row r="626" spans="3:4" ht="15.75" customHeight="1" x14ac:dyDescent="0.25">
      <c r="C626" s="182"/>
      <c r="D626" s="182"/>
    </row>
    <row r="627" spans="3:4" ht="15.75" customHeight="1" x14ac:dyDescent="0.25">
      <c r="C627" s="182"/>
      <c r="D627" s="182"/>
    </row>
    <row r="628" spans="3:4" ht="15.75" customHeight="1" x14ac:dyDescent="0.25">
      <c r="C628" s="182"/>
      <c r="D628" s="182"/>
    </row>
    <row r="629" spans="3:4" ht="15.75" customHeight="1" x14ac:dyDescent="0.25">
      <c r="C629" s="182"/>
      <c r="D629" s="182"/>
    </row>
    <row r="630" spans="3:4" ht="15.75" customHeight="1" x14ac:dyDescent="0.25">
      <c r="C630" s="182"/>
      <c r="D630" s="182"/>
    </row>
    <row r="631" spans="3:4" ht="15.75" customHeight="1" x14ac:dyDescent="0.25">
      <c r="C631" s="182"/>
      <c r="D631" s="182"/>
    </row>
    <row r="632" spans="3:4" ht="15.75" customHeight="1" x14ac:dyDescent="0.25">
      <c r="C632" s="182"/>
      <c r="D632" s="182"/>
    </row>
    <row r="633" spans="3:4" ht="15.75" customHeight="1" x14ac:dyDescent="0.25">
      <c r="C633" s="182"/>
      <c r="D633" s="182"/>
    </row>
    <row r="634" spans="3:4" ht="15.75" customHeight="1" x14ac:dyDescent="0.25">
      <c r="C634" s="182"/>
      <c r="D634" s="182"/>
    </row>
    <row r="635" spans="3:4" ht="15.75" customHeight="1" x14ac:dyDescent="0.25">
      <c r="C635" s="182"/>
      <c r="D635" s="182"/>
    </row>
    <row r="636" spans="3:4" ht="15.75" customHeight="1" x14ac:dyDescent="0.25">
      <c r="C636" s="182"/>
      <c r="D636" s="182"/>
    </row>
    <row r="637" spans="3:4" ht="15.75" customHeight="1" x14ac:dyDescent="0.25">
      <c r="C637" s="182"/>
      <c r="D637" s="182"/>
    </row>
    <row r="638" spans="3:4" ht="15.75" customHeight="1" x14ac:dyDescent="0.25">
      <c r="C638" s="182"/>
      <c r="D638" s="182"/>
    </row>
    <row r="639" spans="3:4" ht="15.75" customHeight="1" x14ac:dyDescent="0.25">
      <c r="C639" s="182"/>
      <c r="D639" s="182"/>
    </row>
    <row r="640" spans="3:4" ht="15.75" customHeight="1" x14ac:dyDescent="0.25">
      <c r="C640" s="182"/>
      <c r="D640" s="182"/>
    </row>
    <row r="641" spans="3:4" ht="15.75" customHeight="1" x14ac:dyDescent="0.25">
      <c r="C641" s="182"/>
      <c r="D641" s="182"/>
    </row>
    <row r="642" spans="3:4" ht="15.75" customHeight="1" x14ac:dyDescent="0.25">
      <c r="C642" s="182"/>
      <c r="D642" s="182"/>
    </row>
    <row r="643" spans="3:4" ht="15.75" customHeight="1" x14ac:dyDescent="0.25">
      <c r="C643" s="182"/>
      <c r="D643" s="182"/>
    </row>
    <row r="644" spans="3:4" ht="15.75" customHeight="1" x14ac:dyDescent="0.25">
      <c r="C644" s="182"/>
      <c r="D644" s="182"/>
    </row>
    <row r="645" spans="3:4" ht="15.75" customHeight="1" x14ac:dyDescent="0.25">
      <c r="C645" s="182"/>
      <c r="D645" s="182"/>
    </row>
    <row r="646" spans="3:4" ht="15.75" customHeight="1" x14ac:dyDescent="0.25">
      <c r="C646" s="182"/>
      <c r="D646" s="182"/>
    </row>
    <row r="647" spans="3:4" ht="15.75" customHeight="1" x14ac:dyDescent="0.25">
      <c r="C647" s="182"/>
      <c r="D647" s="182"/>
    </row>
    <row r="648" spans="3:4" ht="15.75" customHeight="1" x14ac:dyDescent="0.25">
      <c r="C648" s="182"/>
      <c r="D648" s="182"/>
    </row>
    <row r="649" spans="3:4" ht="15.75" customHeight="1" x14ac:dyDescent="0.25">
      <c r="C649" s="182"/>
      <c r="D649" s="182"/>
    </row>
    <row r="650" spans="3:4" ht="15.75" customHeight="1" x14ac:dyDescent="0.25">
      <c r="C650" s="182"/>
      <c r="D650" s="182"/>
    </row>
    <row r="651" spans="3:4" ht="15.75" customHeight="1" x14ac:dyDescent="0.25">
      <c r="C651" s="182"/>
      <c r="D651" s="182"/>
    </row>
    <row r="652" spans="3:4" ht="15.75" customHeight="1" x14ac:dyDescent="0.25">
      <c r="C652" s="182"/>
      <c r="D652" s="182"/>
    </row>
    <row r="653" spans="3:4" ht="15.75" customHeight="1" x14ac:dyDescent="0.25">
      <c r="C653" s="182"/>
      <c r="D653" s="182"/>
    </row>
    <row r="654" spans="3:4" ht="15.75" customHeight="1" x14ac:dyDescent="0.25">
      <c r="C654" s="182"/>
      <c r="D654" s="182"/>
    </row>
    <row r="655" spans="3:4" ht="15.75" customHeight="1" x14ac:dyDescent="0.25">
      <c r="C655" s="182"/>
      <c r="D655" s="182"/>
    </row>
    <row r="656" spans="3:4" ht="15.75" customHeight="1" x14ac:dyDescent="0.25">
      <c r="C656" s="182"/>
      <c r="D656" s="182"/>
    </row>
    <row r="657" spans="3:4" ht="15.75" customHeight="1" x14ac:dyDescent="0.25">
      <c r="C657" s="182"/>
      <c r="D657" s="182"/>
    </row>
    <row r="658" spans="3:4" ht="15.75" customHeight="1" x14ac:dyDescent="0.25">
      <c r="C658" s="182"/>
      <c r="D658" s="182"/>
    </row>
    <row r="659" spans="3:4" ht="15.75" customHeight="1" x14ac:dyDescent="0.25">
      <c r="C659" s="182"/>
      <c r="D659" s="182"/>
    </row>
    <row r="660" spans="3:4" ht="15.75" customHeight="1" x14ac:dyDescent="0.25">
      <c r="C660" s="182"/>
      <c r="D660" s="182"/>
    </row>
    <row r="661" spans="3:4" ht="15.75" customHeight="1" x14ac:dyDescent="0.25">
      <c r="C661" s="182"/>
      <c r="D661" s="182"/>
    </row>
    <row r="662" spans="3:4" ht="15.75" customHeight="1" x14ac:dyDescent="0.25">
      <c r="C662" s="182"/>
      <c r="D662" s="182"/>
    </row>
    <row r="663" spans="3:4" ht="15.75" customHeight="1" x14ac:dyDescent="0.25">
      <c r="C663" s="182"/>
      <c r="D663" s="182"/>
    </row>
    <row r="664" spans="3:4" ht="15.75" customHeight="1" x14ac:dyDescent="0.25">
      <c r="C664" s="182"/>
      <c r="D664" s="182"/>
    </row>
    <row r="665" spans="3:4" ht="15.75" customHeight="1" x14ac:dyDescent="0.25">
      <c r="C665" s="182"/>
      <c r="D665" s="182"/>
    </row>
    <row r="666" spans="3:4" ht="15.75" customHeight="1" x14ac:dyDescent="0.25">
      <c r="C666" s="182"/>
      <c r="D666" s="182"/>
    </row>
    <row r="667" spans="3:4" ht="15.75" customHeight="1" x14ac:dyDescent="0.25">
      <c r="C667" s="182"/>
      <c r="D667" s="182"/>
    </row>
    <row r="668" spans="3:4" ht="15.75" customHeight="1" x14ac:dyDescent="0.25">
      <c r="C668" s="182"/>
      <c r="D668" s="182"/>
    </row>
    <row r="669" spans="3:4" ht="15.75" customHeight="1" x14ac:dyDescent="0.25">
      <c r="C669" s="182"/>
      <c r="D669" s="182"/>
    </row>
    <row r="670" spans="3:4" ht="15.75" customHeight="1" x14ac:dyDescent="0.25">
      <c r="C670" s="182"/>
      <c r="D670" s="182"/>
    </row>
    <row r="671" spans="3:4" ht="15.75" customHeight="1" x14ac:dyDescent="0.25">
      <c r="C671" s="182"/>
      <c r="D671" s="182"/>
    </row>
    <row r="672" spans="3:4" ht="15.75" customHeight="1" x14ac:dyDescent="0.25">
      <c r="C672" s="182"/>
      <c r="D672" s="182"/>
    </row>
    <row r="673" spans="3:4" ht="15.75" customHeight="1" x14ac:dyDescent="0.25">
      <c r="C673" s="182"/>
      <c r="D673" s="182"/>
    </row>
    <row r="674" spans="3:4" ht="15.75" customHeight="1" x14ac:dyDescent="0.25">
      <c r="C674" s="182"/>
      <c r="D674" s="182"/>
    </row>
    <row r="675" spans="3:4" ht="15.75" customHeight="1" x14ac:dyDescent="0.25">
      <c r="C675" s="182"/>
      <c r="D675" s="182"/>
    </row>
    <row r="676" spans="3:4" ht="15.75" customHeight="1" x14ac:dyDescent="0.25">
      <c r="C676" s="182"/>
      <c r="D676" s="182"/>
    </row>
    <row r="677" spans="3:4" ht="15.75" customHeight="1" x14ac:dyDescent="0.25">
      <c r="C677" s="182"/>
      <c r="D677" s="182"/>
    </row>
    <row r="678" spans="3:4" ht="15.75" customHeight="1" x14ac:dyDescent="0.25">
      <c r="C678" s="182"/>
      <c r="D678" s="182"/>
    </row>
    <row r="679" spans="3:4" ht="15.75" customHeight="1" x14ac:dyDescent="0.25">
      <c r="C679" s="182"/>
      <c r="D679" s="182"/>
    </row>
    <row r="680" spans="3:4" ht="15.75" customHeight="1" x14ac:dyDescent="0.25">
      <c r="C680" s="182"/>
      <c r="D680" s="182"/>
    </row>
    <row r="681" spans="3:4" ht="15.75" customHeight="1" x14ac:dyDescent="0.25">
      <c r="C681" s="182"/>
      <c r="D681" s="182"/>
    </row>
    <row r="682" spans="3:4" ht="15.75" customHeight="1" x14ac:dyDescent="0.25">
      <c r="C682" s="182"/>
      <c r="D682" s="182"/>
    </row>
    <row r="683" spans="3:4" ht="15.75" customHeight="1" x14ac:dyDescent="0.25">
      <c r="C683" s="182"/>
      <c r="D683" s="182"/>
    </row>
    <row r="684" spans="3:4" ht="15.75" customHeight="1" x14ac:dyDescent="0.25">
      <c r="C684" s="182"/>
      <c r="D684" s="182"/>
    </row>
    <row r="685" spans="3:4" ht="15.75" customHeight="1" x14ac:dyDescent="0.25">
      <c r="C685" s="182"/>
      <c r="D685" s="182"/>
    </row>
    <row r="686" spans="3:4" ht="15.75" customHeight="1" x14ac:dyDescent="0.25">
      <c r="C686" s="182"/>
      <c r="D686" s="182"/>
    </row>
    <row r="687" spans="3:4" ht="15.75" customHeight="1" x14ac:dyDescent="0.25">
      <c r="C687" s="182"/>
      <c r="D687" s="182"/>
    </row>
    <row r="688" spans="3:4" ht="15.75" customHeight="1" x14ac:dyDescent="0.25">
      <c r="C688" s="182"/>
      <c r="D688" s="182"/>
    </row>
    <row r="689" spans="3:4" ht="15.75" customHeight="1" x14ac:dyDescent="0.25">
      <c r="C689" s="182"/>
      <c r="D689" s="182"/>
    </row>
    <row r="690" spans="3:4" ht="15.75" customHeight="1" x14ac:dyDescent="0.25">
      <c r="C690" s="182"/>
      <c r="D690" s="182"/>
    </row>
    <row r="691" spans="3:4" ht="15.75" customHeight="1" x14ac:dyDescent="0.25">
      <c r="C691" s="182"/>
      <c r="D691" s="182"/>
    </row>
    <row r="692" spans="3:4" ht="15.75" customHeight="1" x14ac:dyDescent="0.25">
      <c r="C692" s="182"/>
      <c r="D692" s="182"/>
    </row>
    <row r="693" spans="3:4" ht="15.75" customHeight="1" x14ac:dyDescent="0.25">
      <c r="C693" s="182"/>
      <c r="D693" s="182"/>
    </row>
    <row r="694" spans="3:4" ht="15.75" customHeight="1" x14ac:dyDescent="0.25">
      <c r="C694" s="182"/>
      <c r="D694" s="182"/>
    </row>
    <row r="695" spans="3:4" ht="15.75" customHeight="1" x14ac:dyDescent="0.25">
      <c r="C695" s="182"/>
      <c r="D695" s="182"/>
    </row>
    <row r="696" spans="3:4" ht="15.75" customHeight="1" x14ac:dyDescent="0.25">
      <c r="C696" s="182"/>
      <c r="D696" s="182"/>
    </row>
    <row r="697" spans="3:4" ht="15.75" customHeight="1" x14ac:dyDescent="0.25">
      <c r="C697" s="182"/>
      <c r="D697" s="182"/>
    </row>
    <row r="698" spans="3:4" ht="15.75" customHeight="1" x14ac:dyDescent="0.25">
      <c r="C698" s="182"/>
      <c r="D698" s="182"/>
    </row>
    <row r="699" spans="3:4" ht="15.75" customHeight="1" x14ac:dyDescent="0.25">
      <c r="C699" s="182"/>
      <c r="D699" s="182"/>
    </row>
    <row r="700" spans="3:4" ht="15.75" customHeight="1" x14ac:dyDescent="0.25">
      <c r="C700" s="182"/>
      <c r="D700" s="182"/>
    </row>
    <row r="701" spans="3:4" ht="15.75" customHeight="1" x14ac:dyDescent="0.25">
      <c r="C701" s="182"/>
      <c r="D701" s="182"/>
    </row>
    <row r="702" spans="3:4" ht="15.75" customHeight="1" x14ac:dyDescent="0.25">
      <c r="C702" s="182"/>
      <c r="D702" s="182"/>
    </row>
    <row r="703" spans="3:4" ht="15.75" customHeight="1" x14ac:dyDescent="0.25">
      <c r="C703" s="182"/>
      <c r="D703" s="182"/>
    </row>
    <row r="704" spans="3:4" ht="15.75" customHeight="1" x14ac:dyDescent="0.25">
      <c r="C704" s="182"/>
      <c r="D704" s="182"/>
    </row>
    <row r="705" spans="3:4" ht="15.75" customHeight="1" x14ac:dyDescent="0.25">
      <c r="C705" s="182"/>
      <c r="D705" s="182"/>
    </row>
    <row r="706" spans="3:4" ht="15.75" customHeight="1" x14ac:dyDescent="0.25">
      <c r="C706" s="182"/>
      <c r="D706" s="182"/>
    </row>
    <row r="707" spans="3:4" ht="15.75" customHeight="1" x14ac:dyDescent="0.25">
      <c r="C707" s="182"/>
      <c r="D707" s="182"/>
    </row>
    <row r="708" spans="3:4" ht="15.75" customHeight="1" x14ac:dyDescent="0.25">
      <c r="C708" s="182"/>
      <c r="D708" s="182"/>
    </row>
    <row r="709" spans="3:4" ht="15.75" customHeight="1" x14ac:dyDescent="0.25">
      <c r="C709" s="182"/>
      <c r="D709" s="182"/>
    </row>
    <row r="710" spans="3:4" ht="15.75" customHeight="1" x14ac:dyDescent="0.25">
      <c r="C710" s="182"/>
      <c r="D710" s="182"/>
    </row>
    <row r="711" spans="3:4" ht="15.75" customHeight="1" x14ac:dyDescent="0.25">
      <c r="C711" s="182"/>
      <c r="D711" s="182"/>
    </row>
    <row r="712" spans="3:4" ht="15.75" customHeight="1" x14ac:dyDescent="0.25">
      <c r="C712" s="182"/>
      <c r="D712" s="182"/>
    </row>
    <row r="713" spans="3:4" ht="15.75" customHeight="1" x14ac:dyDescent="0.25">
      <c r="C713" s="182"/>
      <c r="D713" s="182"/>
    </row>
    <row r="714" spans="3:4" ht="15.75" customHeight="1" x14ac:dyDescent="0.25">
      <c r="C714" s="182"/>
      <c r="D714" s="182"/>
    </row>
    <row r="715" spans="3:4" ht="15.75" customHeight="1" x14ac:dyDescent="0.25">
      <c r="C715" s="182"/>
      <c r="D715" s="182"/>
    </row>
    <row r="716" spans="3:4" ht="15.75" customHeight="1" x14ac:dyDescent="0.25">
      <c r="C716" s="182"/>
      <c r="D716" s="182"/>
    </row>
    <row r="717" spans="3:4" ht="15.75" customHeight="1" x14ac:dyDescent="0.25">
      <c r="C717" s="182"/>
      <c r="D717" s="182"/>
    </row>
    <row r="718" spans="3:4" ht="15.75" customHeight="1" x14ac:dyDescent="0.25">
      <c r="C718" s="182"/>
      <c r="D718" s="182"/>
    </row>
    <row r="719" spans="3:4" ht="15.75" customHeight="1" x14ac:dyDescent="0.25">
      <c r="C719" s="182"/>
      <c r="D719" s="182"/>
    </row>
    <row r="720" spans="3:4" ht="15.75" customHeight="1" x14ac:dyDescent="0.25">
      <c r="C720" s="182"/>
      <c r="D720" s="182"/>
    </row>
    <row r="721" spans="3:4" ht="15.75" customHeight="1" x14ac:dyDescent="0.25">
      <c r="C721" s="182"/>
      <c r="D721" s="182"/>
    </row>
    <row r="722" spans="3:4" ht="15.75" customHeight="1" x14ac:dyDescent="0.25">
      <c r="C722" s="182"/>
      <c r="D722" s="182"/>
    </row>
    <row r="723" spans="3:4" ht="15.75" customHeight="1" x14ac:dyDescent="0.25">
      <c r="C723" s="182"/>
      <c r="D723" s="182"/>
    </row>
    <row r="724" spans="3:4" ht="15.75" customHeight="1" x14ac:dyDescent="0.25">
      <c r="C724" s="182"/>
      <c r="D724" s="182"/>
    </row>
    <row r="725" spans="3:4" ht="15.75" customHeight="1" x14ac:dyDescent="0.25">
      <c r="C725" s="182"/>
      <c r="D725" s="182"/>
    </row>
    <row r="726" spans="3:4" ht="15.75" customHeight="1" x14ac:dyDescent="0.25">
      <c r="C726" s="182"/>
      <c r="D726" s="182"/>
    </row>
    <row r="727" spans="3:4" ht="15.75" customHeight="1" x14ac:dyDescent="0.25">
      <c r="C727" s="182"/>
      <c r="D727" s="182"/>
    </row>
    <row r="728" spans="3:4" ht="15.75" customHeight="1" x14ac:dyDescent="0.25">
      <c r="C728" s="182"/>
      <c r="D728" s="182"/>
    </row>
    <row r="729" spans="3:4" ht="15.75" customHeight="1" x14ac:dyDescent="0.25">
      <c r="C729" s="182"/>
      <c r="D729" s="182"/>
    </row>
    <row r="730" spans="3:4" ht="15.75" customHeight="1" x14ac:dyDescent="0.25">
      <c r="C730" s="182"/>
      <c r="D730" s="182"/>
    </row>
    <row r="731" spans="3:4" ht="15.75" customHeight="1" x14ac:dyDescent="0.25">
      <c r="C731" s="182"/>
      <c r="D731" s="182"/>
    </row>
    <row r="732" spans="3:4" ht="15.75" customHeight="1" x14ac:dyDescent="0.25">
      <c r="C732" s="182"/>
      <c r="D732" s="182"/>
    </row>
    <row r="733" spans="3:4" ht="15.75" customHeight="1" x14ac:dyDescent="0.25">
      <c r="C733" s="182"/>
      <c r="D733" s="182"/>
    </row>
    <row r="734" spans="3:4" ht="15.75" customHeight="1" x14ac:dyDescent="0.25">
      <c r="C734" s="182"/>
      <c r="D734" s="182"/>
    </row>
    <row r="735" spans="3:4" ht="15.75" customHeight="1" x14ac:dyDescent="0.25">
      <c r="C735" s="182"/>
      <c r="D735" s="182"/>
    </row>
    <row r="736" spans="3:4" ht="15.75" customHeight="1" x14ac:dyDescent="0.25">
      <c r="C736" s="182"/>
      <c r="D736" s="182"/>
    </row>
    <row r="737" spans="3:4" ht="15.75" customHeight="1" x14ac:dyDescent="0.25">
      <c r="C737" s="182"/>
      <c r="D737" s="182"/>
    </row>
    <row r="738" spans="3:4" ht="15.75" customHeight="1" x14ac:dyDescent="0.25">
      <c r="C738" s="182"/>
      <c r="D738" s="182"/>
    </row>
    <row r="739" spans="3:4" ht="15.75" customHeight="1" x14ac:dyDescent="0.25">
      <c r="C739" s="182"/>
      <c r="D739" s="182"/>
    </row>
    <row r="740" spans="3:4" ht="15.75" customHeight="1" x14ac:dyDescent="0.25">
      <c r="C740" s="182"/>
      <c r="D740" s="182"/>
    </row>
    <row r="741" spans="3:4" ht="15.75" customHeight="1" x14ac:dyDescent="0.25">
      <c r="C741" s="182"/>
      <c r="D741" s="182"/>
    </row>
    <row r="742" spans="3:4" ht="15.75" customHeight="1" x14ac:dyDescent="0.25">
      <c r="C742" s="182"/>
      <c r="D742" s="182"/>
    </row>
    <row r="743" spans="3:4" ht="15.75" customHeight="1" x14ac:dyDescent="0.25">
      <c r="C743" s="182"/>
      <c r="D743" s="182"/>
    </row>
    <row r="744" spans="3:4" ht="15.75" customHeight="1" x14ac:dyDescent="0.25">
      <c r="C744" s="182"/>
      <c r="D744" s="182"/>
    </row>
    <row r="745" spans="3:4" ht="15.75" customHeight="1" x14ac:dyDescent="0.25">
      <c r="C745" s="182"/>
      <c r="D745" s="182"/>
    </row>
    <row r="746" spans="3:4" ht="15.75" customHeight="1" x14ac:dyDescent="0.25">
      <c r="C746" s="182"/>
      <c r="D746" s="182"/>
    </row>
    <row r="747" spans="3:4" ht="15.75" customHeight="1" x14ac:dyDescent="0.25">
      <c r="C747" s="182"/>
      <c r="D747" s="182"/>
    </row>
    <row r="748" spans="3:4" ht="15.75" customHeight="1" x14ac:dyDescent="0.25">
      <c r="C748" s="182"/>
      <c r="D748" s="182"/>
    </row>
    <row r="749" spans="3:4" ht="15.75" customHeight="1" x14ac:dyDescent="0.25">
      <c r="C749" s="182"/>
      <c r="D749" s="182"/>
    </row>
    <row r="750" spans="3:4" ht="15.75" customHeight="1" x14ac:dyDescent="0.25">
      <c r="C750" s="182"/>
      <c r="D750" s="182"/>
    </row>
    <row r="751" spans="3:4" ht="15.75" customHeight="1" x14ac:dyDescent="0.25">
      <c r="C751" s="182"/>
      <c r="D751" s="182"/>
    </row>
    <row r="752" spans="3:4" ht="15.75" customHeight="1" x14ac:dyDescent="0.25">
      <c r="C752" s="182"/>
      <c r="D752" s="182"/>
    </row>
    <row r="753" spans="3:4" ht="15.75" customHeight="1" x14ac:dyDescent="0.25">
      <c r="C753" s="182"/>
      <c r="D753" s="182"/>
    </row>
    <row r="754" spans="3:4" ht="15.75" customHeight="1" x14ac:dyDescent="0.25">
      <c r="C754" s="182"/>
      <c r="D754" s="182"/>
    </row>
    <row r="755" spans="3:4" ht="15.75" customHeight="1" x14ac:dyDescent="0.25">
      <c r="C755" s="182"/>
      <c r="D755" s="182"/>
    </row>
    <row r="756" spans="3:4" ht="15.75" customHeight="1" x14ac:dyDescent="0.25">
      <c r="C756" s="182"/>
      <c r="D756" s="182"/>
    </row>
    <row r="757" spans="3:4" ht="15.75" customHeight="1" x14ac:dyDescent="0.25">
      <c r="C757" s="182"/>
      <c r="D757" s="182"/>
    </row>
    <row r="758" spans="3:4" ht="15.75" customHeight="1" x14ac:dyDescent="0.25">
      <c r="C758" s="182"/>
      <c r="D758" s="182"/>
    </row>
    <row r="759" spans="3:4" ht="15.75" customHeight="1" x14ac:dyDescent="0.25">
      <c r="C759" s="182"/>
      <c r="D759" s="182"/>
    </row>
    <row r="760" spans="3:4" ht="15.75" customHeight="1" x14ac:dyDescent="0.25">
      <c r="C760" s="182"/>
      <c r="D760" s="182"/>
    </row>
    <row r="761" spans="3:4" ht="15.75" customHeight="1" x14ac:dyDescent="0.25">
      <c r="C761" s="182"/>
      <c r="D761" s="182"/>
    </row>
    <row r="762" spans="3:4" ht="15.75" customHeight="1" x14ac:dyDescent="0.25">
      <c r="C762" s="182"/>
      <c r="D762" s="182"/>
    </row>
    <row r="763" spans="3:4" ht="15.75" customHeight="1" x14ac:dyDescent="0.25">
      <c r="C763" s="182"/>
      <c r="D763" s="182"/>
    </row>
    <row r="764" spans="3:4" ht="15.75" customHeight="1" x14ac:dyDescent="0.25">
      <c r="C764" s="182"/>
      <c r="D764" s="182"/>
    </row>
    <row r="765" spans="3:4" ht="15.75" customHeight="1" x14ac:dyDescent="0.25">
      <c r="C765" s="182"/>
      <c r="D765" s="182"/>
    </row>
    <row r="766" spans="3:4" ht="15.75" customHeight="1" x14ac:dyDescent="0.25">
      <c r="C766" s="182"/>
      <c r="D766" s="182"/>
    </row>
    <row r="767" spans="3:4" ht="15.75" customHeight="1" x14ac:dyDescent="0.25">
      <c r="C767" s="182"/>
      <c r="D767" s="182"/>
    </row>
    <row r="768" spans="3:4" ht="15.75" customHeight="1" x14ac:dyDescent="0.25">
      <c r="C768" s="182"/>
      <c r="D768" s="182"/>
    </row>
    <row r="769" spans="3:4" ht="15.75" customHeight="1" x14ac:dyDescent="0.25">
      <c r="C769" s="182"/>
      <c r="D769" s="182"/>
    </row>
    <row r="770" spans="3:4" ht="15.75" customHeight="1" x14ac:dyDescent="0.25">
      <c r="C770" s="182"/>
      <c r="D770" s="182"/>
    </row>
    <row r="771" spans="3:4" ht="15.75" customHeight="1" x14ac:dyDescent="0.25">
      <c r="C771" s="182"/>
      <c r="D771" s="182"/>
    </row>
    <row r="772" spans="3:4" ht="15.75" customHeight="1" x14ac:dyDescent="0.25">
      <c r="C772" s="182"/>
      <c r="D772" s="182"/>
    </row>
    <row r="773" spans="3:4" ht="15.75" customHeight="1" x14ac:dyDescent="0.25">
      <c r="C773" s="182"/>
      <c r="D773" s="182"/>
    </row>
    <row r="774" spans="3:4" ht="15.75" customHeight="1" x14ac:dyDescent="0.25">
      <c r="C774" s="182"/>
      <c r="D774" s="182"/>
    </row>
    <row r="775" spans="3:4" ht="15.75" customHeight="1" x14ac:dyDescent="0.25">
      <c r="C775" s="182"/>
      <c r="D775" s="182"/>
    </row>
    <row r="776" spans="3:4" ht="15.75" customHeight="1" x14ac:dyDescent="0.25">
      <c r="C776" s="182"/>
      <c r="D776" s="182"/>
    </row>
    <row r="777" spans="3:4" ht="15.75" customHeight="1" x14ac:dyDescent="0.25">
      <c r="C777" s="182"/>
      <c r="D777" s="182"/>
    </row>
    <row r="778" spans="3:4" ht="15.75" customHeight="1" x14ac:dyDescent="0.25">
      <c r="C778" s="182"/>
      <c r="D778" s="182"/>
    </row>
    <row r="779" spans="3:4" ht="15.75" customHeight="1" x14ac:dyDescent="0.25">
      <c r="C779" s="182"/>
      <c r="D779" s="182"/>
    </row>
    <row r="780" spans="3:4" ht="15.75" customHeight="1" x14ac:dyDescent="0.25">
      <c r="C780" s="182"/>
      <c r="D780" s="182"/>
    </row>
    <row r="781" spans="3:4" ht="15.75" customHeight="1" x14ac:dyDescent="0.25">
      <c r="C781" s="182"/>
      <c r="D781" s="182"/>
    </row>
    <row r="782" spans="3:4" ht="15.75" customHeight="1" x14ac:dyDescent="0.25">
      <c r="C782" s="182"/>
      <c r="D782" s="182"/>
    </row>
    <row r="783" spans="3:4" ht="15.75" customHeight="1" x14ac:dyDescent="0.25">
      <c r="C783" s="182"/>
      <c r="D783" s="182"/>
    </row>
    <row r="784" spans="3:4" ht="15.75" customHeight="1" x14ac:dyDescent="0.25">
      <c r="C784" s="182"/>
      <c r="D784" s="182"/>
    </row>
    <row r="785" spans="3:4" ht="15.75" customHeight="1" x14ac:dyDescent="0.25">
      <c r="C785" s="182"/>
      <c r="D785" s="182"/>
    </row>
    <row r="786" spans="3:4" ht="15.75" customHeight="1" x14ac:dyDescent="0.25">
      <c r="C786" s="182"/>
      <c r="D786" s="182"/>
    </row>
    <row r="787" spans="3:4" ht="15.75" customHeight="1" x14ac:dyDescent="0.25">
      <c r="C787" s="182"/>
      <c r="D787" s="182"/>
    </row>
    <row r="788" spans="3:4" ht="15.75" customHeight="1" x14ac:dyDescent="0.25">
      <c r="C788" s="182"/>
      <c r="D788" s="182"/>
    </row>
    <row r="789" spans="3:4" ht="15.75" customHeight="1" x14ac:dyDescent="0.25">
      <c r="C789" s="182"/>
      <c r="D789" s="182"/>
    </row>
    <row r="790" spans="3:4" ht="15.75" customHeight="1" x14ac:dyDescent="0.25">
      <c r="C790" s="182"/>
      <c r="D790" s="182"/>
    </row>
    <row r="791" spans="3:4" ht="15.75" customHeight="1" x14ac:dyDescent="0.25">
      <c r="C791" s="182"/>
      <c r="D791" s="182"/>
    </row>
    <row r="792" spans="3:4" ht="15.75" customHeight="1" x14ac:dyDescent="0.25">
      <c r="C792" s="182"/>
      <c r="D792" s="182"/>
    </row>
    <row r="793" spans="3:4" ht="15.75" customHeight="1" x14ac:dyDescent="0.25">
      <c r="C793" s="182"/>
      <c r="D793" s="182"/>
    </row>
    <row r="794" spans="3:4" ht="15.75" customHeight="1" x14ac:dyDescent="0.25">
      <c r="C794" s="182"/>
      <c r="D794" s="182"/>
    </row>
    <row r="795" spans="3:4" ht="15.75" customHeight="1" x14ac:dyDescent="0.25">
      <c r="C795" s="182"/>
      <c r="D795" s="182"/>
    </row>
    <row r="796" spans="3:4" ht="15.75" customHeight="1" x14ac:dyDescent="0.25">
      <c r="C796" s="182"/>
      <c r="D796" s="182"/>
    </row>
    <row r="797" spans="3:4" ht="15.75" customHeight="1" x14ac:dyDescent="0.25">
      <c r="C797" s="182"/>
      <c r="D797" s="182"/>
    </row>
    <row r="798" spans="3:4" ht="15.75" customHeight="1" x14ac:dyDescent="0.25">
      <c r="C798" s="182"/>
      <c r="D798" s="182"/>
    </row>
    <row r="799" spans="3:4" ht="15.75" customHeight="1" x14ac:dyDescent="0.25">
      <c r="C799" s="182"/>
      <c r="D799" s="182"/>
    </row>
    <row r="800" spans="3:4" ht="15.75" customHeight="1" x14ac:dyDescent="0.25">
      <c r="C800" s="182"/>
      <c r="D800" s="182"/>
    </row>
    <row r="801" spans="3:4" ht="15.75" customHeight="1" x14ac:dyDescent="0.25">
      <c r="C801" s="182"/>
      <c r="D801" s="182"/>
    </row>
    <row r="802" spans="3:4" ht="15.75" customHeight="1" x14ac:dyDescent="0.25">
      <c r="C802" s="182"/>
      <c r="D802" s="182"/>
    </row>
    <row r="803" spans="3:4" ht="15.75" customHeight="1" x14ac:dyDescent="0.25">
      <c r="C803" s="182"/>
      <c r="D803" s="182"/>
    </row>
    <row r="804" spans="3:4" ht="15.75" customHeight="1" x14ac:dyDescent="0.25">
      <c r="C804" s="182"/>
      <c r="D804" s="182"/>
    </row>
    <row r="805" spans="3:4" ht="15.75" customHeight="1" x14ac:dyDescent="0.25">
      <c r="C805" s="182"/>
      <c r="D805" s="182"/>
    </row>
    <row r="806" spans="3:4" ht="15.75" customHeight="1" x14ac:dyDescent="0.25">
      <c r="C806" s="182"/>
      <c r="D806" s="182"/>
    </row>
    <row r="807" spans="3:4" ht="15.75" customHeight="1" x14ac:dyDescent="0.25">
      <c r="C807" s="182"/>
      <c r="D807" s="182"/>
    </row>
    <row r="808" spans="3:4" ht="15.75" customHeight="1" x14ac:dyDescent="0.25">
      <c r="C808" s="182"/>
      <c r="D808" s="182"/>
    </row>
    <row r="809" spans="3:4" ht="15.75" customHeight="1" x14ac:dyDescent="0.25">
      <c r="C809" s="182"/>
      <c r="D809" s="182"/>
    </row>
    <row r="810" spans="3:4" ht="15.75" customHeight="1" x14ac:dyDescent="0.25">
      <c r="C810" s="182"/>
      <c r="D810" s="182"/>
    </row>
    <row r="811" spans="3:4" ht="15.75" customHeight="1" x14ac:dyDescent="0.25">
      <c r="C811" s="182"/>
      <c r="D811" s="182"/>
    </row>
    <row r="812" spans="3:4" ht="15.75" customHeight="1" x14ac:dyDescent="0.25">
      <c r="C812" s="182"/>
      <c r="D812" s="182"/>
    </row>
    <row r="813" spans="3:4" ht="15.75" customHeight="1" x14ac:dyDescent="0.25">
      <c r="C813" s="182"/>
      <c r="D813" s="182"/>
    </row>
    <row r="814" spans="3:4" ht="15.75" customHeight="1" x14ac:dyDescent="0.25">
      <c r="C814" s="182"/>
      <c r="D814" s="182"/>
    </row>
    <row r="815" spans="3:4" ht="15.75" customHeight="1" x14ac:dyDescent="0.25">
      <c r="C815" s="182"/>
      <c r="D815" s="182"/>
    </row>
    <row r="816" spans="3:4" ht="15.75" customHeight="1" x14ac:dyDescent="0.25">
      <c r="C816" s="182"/>
      <c r="D816" s="182"/>
    </row>
    <row r="817" spans="3:4" ht="15.75" customHeight="1" x14ac:dyDescent="0.25">
      <c r="C817" s="182"/>
      <c r="D817" s="182"/>
    </row>
    <row r="818" spans="3:4" ht="15.75" customHeight="1" x14ac:dyDescent="0.25">
      <c r="C818" s="182"/>
      <c r="D818" s="182"/>
    </row>
    <row r="819" spans="3:4" ht="15.75" customHeight="1" x14ac:dyDescent="0.25">
      <c r="C819" s="182"/>
      <c r="D819" s="182"/>
    </row>
    <row r="820" spans="3:4" ht="15.75" customHeight="1" x14ac:dyDescent="0.25">
      <c r="C820" s="182"/>
      <c r="D820" s="182"/>
    </row>
    <row r="821" spans="3:4" ht="15.75" customHeight="1" x14ac:dyDescent="0.25">
      <c r="C821" s="182"/>
      <c r="D821" s="182"/>
    </row>
    <row r="822" spans="3:4" ht="15.75" customHeight="1" x14ac:dyDescent="0.25">
      <c r="C822" s="182"/>
      <c r="D822" s="182"/>
    </row>
    <row r="823" spans="3:4" ht="15.75" customHeight="1" x14ac:dyDescent="0.25">
      <c r="C823" s="182"/>
      <c r="D823" s="182"/>
    </row>
    <row r="824" spans="3:4" ht="15.75" customHeight="1" x14ac:dyDescent="0.25">
      <c r="C824" s="182"/>
      <c r="D824" s="182"/>
    </row>
    <row r="825" spans="3:4" ht="15.75" customHeight="1" x14ac:dyDescent="0.25">
      <c r="C825" s="182"/>
      <c r="D825" s="182"/>
    </row>
    <row r="826" spans="3:4" ht="15.75" customHeight="1" x14ac:dyDescent="0.25">
      <c r="C826" s="182"/>
      <c r="D826" s="182"/>
    </row>
    <row r="827" spans="3:4" ht="15.75" customHeight="1" x14ac:dyDescent="0.25">
      <c r="C827" s="182"/>
      <c r="D827" s="182"/>
    </row>
    <row r="828" spans="3:4" ht="15.75" customHeight="1" x14ac:dyDescent="0.25">
      <c r="C828" s="182"/>
      <c r="D828" s="182"/>
    </row>
    <row r="829" spans="3:4" ht="15.75" customHeight="1" x14ac:dyDescent="0.25">
      <c r="C829" s="182"/>
      <c r="D829" s="182"/>
    </row>
    <row r="830" spans="3:4" ht="15.75" customHeight="1" x14ac:dyDescent="0.25">
      <c r="C830" s="182"/>
      <c r="D830" s="182"/>
    </row>
    <row r="831" spans="3:4" ht="15.75" customHeight="1" x14ac:dyDescent="0.25">
      <c r="C831" s="182"/>
      <c r="D831" s="182"/>
    </row>
    <row r="832" spans="3:4" ht="15.75" customHeight="1" x14ac:dyDescent="0.25">
      <c r="C832" s="182"/>
      <c r="D832" s="182"/>
    </row>
    <row r="833" spans="3:4" ht="15.75" customHeight="1" x14ac:dyDescent="0.25">
      <c r="C833" s="182"/>
      <c r="D833" s="182"/>
    </row>
    <row r="834" spans="3:4" ht="15.75" customHeight="1" x14ac:dyDescent="0.25">
      <c r="C834" s="182"/>
      <c r="D834" s="182"/>
    </row>
    <row r="835" spans="3:4" ht="15.75" customHeight="1" x14ac:dyDescent="0.25">
      <c r="C835" s="182"/>
      <c r="D835" s="182"/>
    </row>
    <row r="836" spans="3:4" ht="15.75" customHeight="1" x14ac:dyDescent="0.25">
      <c r="C836" s="182"/>
      <c r="D836" s="182"/>
    </row>
    <row r="837" spans="3:4" ht="15.75" customHeight="1" x14ac:dyDescent="0.25">
      <c r="C837" s="182"/>
      <c r="D837" s="182"/>
    </row>
    <row r="838" spans="3:4" ht="15.75" customHeight="1" x14ac:dyDescent="0.25">
      <c r="C838" s="182"/>
      <c r="D838" s="182"/>
    </row>
    <row r="839" spans="3:4" ht="15.75" customHeight="1" x14ac:dyDescent="0.25">
      <c r="C839" s="182"/>
      <c r="D839" s="182"/>
    </row>
    <row r="840" spans="3:4" ht="15.75" customHeight="1" x14ac:dyDescent="0.25">
      <c r="C840" s="182"/>
      <c r="D840" s="182"/>
    </row>
    <row r="841" spans="3:4" ht="15.75" customHeight="1" x14ac:dyDescent="0.25">
      <c r="C841" s="182"/>
      <c r="D841" s="182"/>
    </row>
    <row r="842" spans="3:4" ht="15.75" customHeight="1" x14ac:dyDescent="0.25">
      <c r="C842" s="182"/>
      <c r="D842" s="182"/>
    </row>
    <row r="843" spans="3:4" ht="15.75" customHeight="1" x14ac:dyDescent="0.25">
      <c r="C843" s="182"/>
      <c r="D843" s="182"/>
    </row>
    <row r="844" spans="3:4" ht="15.75" customHeight="1" x14ac:dyDescent="0.25">
      <c r="C844" s="182"/>
      <c r="D844" s="182"/>
    </row>
    <row r="845" spans="3:4" ht="15.75" customHeight="1" x14ac:dyDescent="0.25">
      <c r="C845" s="182"/>
      <c r="D845" s="182"/>
    </row>
    <row r="846" spans="3:4" ht="15.75" customHeight="1" x14ac:dyDescent="0.25">
      <c r="C846" s="182"/>
      <c r="D846" s="182"/>
    </row>
    <row r="847" spans="3:4" ht="15.75" customHeight="1" x14ac:dyDescent="0.25">
      <c r="C847" s="182"/>
      <c r="D847" s="182"/>
    </row>
    <row r="848" spans="3:4" ht="15.75" customHeight="1" x14ac:dyDescent="0.25">
      <c r="C848" s="182"/>
      <c r="D848" s="182"/>
    </row>
    <row r="849" spans="3:4" ht="15.75" customHeight="1" x14ac:dyDescent="0.25">
      <c r="C849" s="182"/>
      <c r="D849" s="182"/>
    </row>
    <row r="850" spans="3:4" ht="15.75" customHeight="1" x14ac:dyDescent="0.25">
      <c r="C850" s="182"/>
      <c r="D850" s="182"/>
    </row>
    <row r="851" spans="3:4" ht="15.75" customHeight="1" x14ac:dyDescent="0.25">
      <c r="C851" s="182"/>
      <c r="D851" s="182"/>
    </row>
    <row r="852" spans="3:4" ht="15.75" customHeight="1" x14ac:dyDescent="0.25">
      <c r="C852" s="182"/>
      <c r="D852" s="182"/>
    </row>
    <row r="853" spans="3:4" ht="15.75" customHeight="1" x14ac:dyDescent="0.25">
      <c r="C853" s="182"/>
      <c r="D853" s="182"/>
    </row>
    <row r="854" spans="3:4" ht="15.75" customHeight="1" x14ac:dyDescent="0.25">
      <c r="C854" s="182"/>
      <c r="D854" s="182"/>
    </row>
    <row r="855" spans="3:4" ht="15.75" customHeight="1" x14ac:dyDescent="0.25">
      <c r="C855" s="182"/>
      <c r="D855" s="182"/>
    </row>
    <row r="856" spans="3:4" ht="15.75" customHeight="1" x14ac:dyDescent="0.25">
      <c r="C856" s="182"/>
      <c r="D856" s="182"/>
    </row>
    <row r="857" spans="3:4" ht="15.75" customHeight="1" x14ac:dyDescent="0.25">
      <c r="C857" s="182"/>
      <c r="D857" s="182"/>
    </row>
    <row r="858" spans="3:4" ht="15.75" customHeight="1" x14ac:dyDescent="0.25">
      <c r="C858" s="182"/>
      <c r="D858" s="182"/>
    </row>
    <row r="859" spans="3:4" ht="15.75" customHeight="1" x14ac:dyDescent="0.25">
      <c r="C859" s="182"/>
      <c r="D859" s="182"/>
    </row>
    <row r="860" spans="3:4" ht="15.75" customHeight="1" x14ac:dyDescent="0.25">
      <c r="C860" s="182"/>
      <c r="D860" s="182"/>
    </row>
    <row r="861" spans="3:4" ht="15.75" customHeight="1" x14ac:dyDescent="0.25">
      <c r="C861" s="182"/>
      <c r="D861" s="182"/>
    </row>
    <row r="862" spans="3:4" ht="15.75" customHeight="1" x14ac:dyDescent="0.25">
      <c r="C862" s="182"/>
      <c r="D862" s="182"/>
    </row>
    <row r="863" spans="3:4" ht="15.75" customHeight="1" x14ac:dyDescent="0.25">
      <c r="C863" s="182"/>
      <c r="D863" s="182"/>
    </row>
    <row r="864" spans="3:4" ht="15.75" customHeight="1" x14ac:dyDescent="0.25">
      <c r="C864" s="182"/>
      <c r="D864" s="182"/>
    </row>
    <row r="865" spans="3:4" ht="15.75" customHeight="1" x14ac:dyDescent="0.25">
      <c r="C865" s="182"/>
      <c r="D865" s="182"/>
    </row>
    <row r="866" spans="3:4" ht="15.75" customHeight="1" x14ac:dyDescent="0.25">
      <c r="C866" s="182"/>
      <c r="D866" s="182"/>
    </row>
    <row r="867" spans="3:4" ht="15.75" customHeight="1" x14ac:dyDescent="0.25">
      <c r="C867" s="182"/>
      <c r="D867" s="182"/>
    </row>
    <row r="868" spans="3:4" ht="15.75" customHeight="1" x14ac:dyDescent="0.25">
      <c r="C868" s="182"/>
      <c r="D868" s="182"/>
    </row>
    <row r="869" spans="3:4" ht="15.75" customHeight="1" x14ac:dyDescent="0.25">
      <c r="C869" s="182"/>
      <c r="D869" s="182"/>
    </row>
    <row r="870" spans="3:4" ht="15.75" customHeight="1" x14ac:dyDescent="0.25">
      <c r="C870" s="182"/>
      <c r="D870" s="182"/>
    </row>
    <row r="871" spans="3:4" ht="15.75" customHeight="1" x14ac:dyDescent="0.25">
      <c r="C871" s="182"/>
      <c r="D871" s="182"/>
    </row>
    <row r="872" spans="3:4" ht="15.75" customHeight="1" x14ac:dyDescent="0.25">
      <c r="C872" s="182"/>
      <c r="D872" s="182"/>
    </row>
    <row r="873" spans="3:4" ht="15.75" customHeight="1" x14ac:dyDescent="0.25">
      <c r="C873" s="182"/>
      <c r="D873" s="182"/>
    </row>
    <row r="874" spans="3:4" ht="15.75" customHeight="1" x14ac:dyDescent="0.25">
      <c r="C874" s="182"/>
      <c r="D874" s="182"/>
    </row>
    <row r="875" spans="3:4" ht="15.75" customHeight="1" x14ac:dyDescent="0.25">
      <c r="C875" s="182"/>
      <c r="D875" s="182"/>
    </row>
    <row r="876" spans="3:4" ht="15.75" customHeight="1" x14ac:dyDescent="0.25">
      <c r="C876" s="182"/>
      <c r="D876" s="182"/>
    </row>
    <row r="877" spans="3:4" ht="15.75" customHeight="1" x14ac:dyDescent="0.25">
      <c r="C877" s="182"/>
      <c r="D877" s="182"/>
    </row>
    <row r="878" spans="3:4" ht="15.75" customHeight="1" x14ac:dyDescent="0.25">
      <c r="C878" s="182"/>
      <c r="D878" s="182"/>
    </row>
    <row r="879" spans="3:4" ht="15.75" customHeight="1" x14ac:dyDescent="0.25">
      <c r="C879" s="182"/>
      <c r="D879" s="182"/>
    </row>
    <row r="880" spans="3:4" ht="15.75" customHeight="1" x14ac:dyDescent="0.25">
      <c r="C880" s="182"/>
      <c r="D880" s="182"/>
    </row>
    <row r="881" spans="3:4" ht="15.75" customHeight="1" x14ac:dyDescent="0.25">
      <c r="C881" s="182"/>
      <c r="D881" s="182"/>
    </row>
    <row r="882" spans="3:4" ht="15.75" customHeight="1" x14ac:dyDescent="0.25">
      <c r="C882" s="182"/>
      <c r="D882" s="182"/>
    </row>
    <row r="883" spans="3:4" ht="15.75" customHeight="1" x14ac:dyDescent="0.25">
      <c r="C883" s="182"/>
      <c r="D883" s="182"/>
    </row>
    <row r="884" spans="3:4" ht="15.75" customHeight="1" x14ac:dyDescent="0.25">
      <c r="C884" s="182"/>
      <c r="D884" s="182"/>
    </row>
    <row r="885" spans="3:4" ht="15.75" customHeight="1" x14ac:dyDescent="0.25">
      <c r="C885" s="182"/>
      <c r="D885" s="182"/>
    </row>
    <row r="886" spans="3:4" ht="15.75" customHeight="1" x14ac:dyDescent="0.25">
      <c r="C886" s="182"/>
      <c r="D886" s="182"/>
    </row>
    <row r="887" spans="3:4" ht="15.75" customHeight="1" x14ac:dyDescent="0.25">
      <c r="C887" s="182"/>
      <c r="D887" s="182"/>
    </row>
    <row r="888" spans="3:4" ht="15.75" customHeight="1" x14ac:dyDescent="0.25">
      <c r="C888" s="182"/>
      <c r="D888" s="182"/>
    </row>
    <row r="889" spans="3:4" ht="15.75" customHeight="1" x14ac:dyDescent="0.25">
      <c r="C889" s="182"/>
      <c r="D889" s="182"/>
    </row>
    <row r="890" spans="3:4" ht="15.75" customHeight="1" x14ac:dyDescent="0.25">
      <c r="C890" s="182"/>
      <c r="D890" s="182"/>
    </row>
    <row r="891" spans="3:4" ht="15.75" customHeight="1" x14ac:dyDescent="0.25">
      <c r="C891" s="182"/>
      <c r="D891" s="182"/>
    </row>
    <row r="892" spans="3:4" ht="15.75" customHeight="1" x14ac:dyDescent="0.25">
      <c r="C892" s="182"/>
      <c r="D892" s="182"/>
    </row>
    <row r="893" spans="3:4" ht="15.75" customHeight="1" x14ac:dyDescent="0.25">
      <c r="C893" s="182"/>
      <c r="D893" s="182"/>
    </row>
    <row r="894" spans="3:4" ht="15.75" customHeight="1" x14ac:dyDescent="0.25">
      <c r="C894" s="182"/>
      <c r="D894" s="182"/>
    </row>
    <row r="895" spans="3:4" ht="15.75" customHeight="1" x14ac:dyDescent="0.25">
      <c r="C895" s="182"/>
      <c r="D895" s="182"/>
    </row>
    <row r="896" spans="3:4" ht="15.75" customHeight="1" x14ac:dyDescent="0.25">
      <c r="C896" s="182"/>
      <c r="D896" s="182"/>
    </row>
    <row r="897" spans="3:4" ht="15.75" customHeight="1" x14ac:dyDescent="0.25">
      <c r="C897" s="182"/>
      <c r="D897" s="182"/>
    </row>
    <row r="898" spans="3:4" ht="15.75" customHeight="1" x14ac:dyDescent="0.25">
      <c r="C898" s="182"/>
      <c r="D898" s="182"/>
    </row>
    <row r="899" spans="3:4" ht="15.75" customHeight="1" x14ac:dyDescent="0.25">
      <c r="C899" s="182"/>
      <c r="D899" s="182"/>
    </row>
    <row r="900" spans="3:4" ht="15.75" customHeight="1" x14ac:dyDescent="0.25">
      <c r="C900" s="182"/>
      <c r="D900" s="182"/>
    </row>
    <row r="901" spans="3:4" ht="15.75" customHeight="1" x14ac:dyDescent="0.25">
      <c r="C901" s="182"/>
      <c r="D901" s="182"/>
    </row>
    <row r="902" spans="3:4" ht="15.75" customHeight="1" x14ac:dyDescent="0.25">
      <c r="C902" s="182"/>
      <c r="D902" s="182"/>
    </row>
    <row r="903" spans="3:4" ht="15.75" customHeight="1" x14ac:dyDescent="0.25">
      <c r="C903" s="182"/>
      <c r="D903" s="182"/>
    </row>
    <row r="904" spans="3:4" ht="15.75" customHeight="1" x14ac:dyDescent="0.25">
      <c r="C904" s="182"/>
      <c r="D904" s="182"/>
    </row>
    <row r="905" spans="3:4" ht="15.75" customHeight="1" x14ac:dyDescent="0.25">
      <c r="C905" s="182"/>
      <c r="D905" s="182"/>
    </row>
    <row r="906" spans="3:4" ht="15.75" customHeight="1" x14ac:dyDescent="0.25">
      <c r="C906" s="182"/>
      <c r="D906" s="182"/>
    </row>
    <row r="907" spans="3:4" ht="15.75" customHeight="1" x14ac:dyDescent="0.25">
      <c r="C907" s="182"/>
      <c r="D907" s="182"/>
    </row>
    <row r="908" spans="3:4" ht="15.75" customHeight="1" x14ac:dyDescent="0.25">
      <c r="C908" s="182"/>
      <c r="D908" s="182"/>
    </row>
    <row r="909" spans="3:4" ht="15.75" customHeight="1" x14ac:dyDescent="0.25">
      <c r="C909" s="182"/>
      <c r="D909" s="182"/>
    </row>
    <row r="910" spans="3:4" ht="15.75" customHeight="1" x14ac:dyDescent="0.25">
      <c r="C910" s="182"/>
      <c r="D910" s="182"/>
    </row>
    <row r="911" spans="3:4" ht="15.75" customHeight="1" x14ac:dyDescent="0.25">
      <c r="C911" s="182"/>
      <c r="D911" s="182"/>
    </row>
    <row r="912" spans="3:4" ht="15.75" customHeight="1" x14ac:dyDescent="0.25">
      <c r="C912" s="182"/>
      <c r="D912" s="182"/>
    </row>
    <row r="913" spans="3:4" ht="15.75" customHeight="1" x14ac:dyDescent="0.25">
      <c r="C913" s="182"/>
      <c r="D913" s="182"/>
    </row>
    <row r="914" spans="3:4" ht="15.75" customHeight="1" x14ac:dyDescent="0.25">
      <c r="C914" s="182"/>
      <c r="D914" s="182"/>
    </row>
    <row r="915" spans="3:4" ht="15.75" customHeight="1" x14ac:dyDescent="0.25">
      <c r="C915" s="182"/>
      <c r="D915" s="182"/>
    </row>
    <row r="916" spans="3:4" ht="15.75" customHeight="1" x14ac:dyDescent="0.25">
      <c r="C916" s="182"/>
      <c r="D916" s="182"/>
    </row>
    <row r="917" spans="3:4" ht="15.75" customHeight="1" x14ac:dyDescent="0.25">
      <c r="C917" s="182"/>
      <c r="D917" s="182"/>
    </row>
    <row r="918" spans="3:4" ht="15.75" customHeight="1" x14ac:dyDescent="0.25">
      <c r="C918" s="182"/>
      <c r="D918" s="182"/>
    </row>
    <row r="919" spans="3:4" ht="15.75" customHeight="1" x14ac:dyDescent="0.25">
      <c r="C919" s="182"/>
      <c r="D919" s="182"/>
    </row>
    <row r="920" spans="3:4" ht="15.75" customHeight="1" x14ac:dyDescent="0.25">
      <c r="C920" s="182"/>
      <c r="D920" s="182"/>
    </row>
    <row r="921" spans="3:4" ht="15.75" customHeight="1" x14ac:dyDescent="0.25">
      <c r="C921" s="182"/>
      <c r="D921" s="182"/>
    </row>
    <row r="922" spans="3:4" ht="15.75" customHeight="1" x14ac:dyDescent="0.25">
      <c r="C922" s="182"/>
      <c r="D922" s="182"/>
    </row>
    <row r="923" spans="3:4" ht="15.75" customHeight="1" x14ac:dyDescent="0.25">
      <c r="C923" s="182"/>
      <c r="D923" s="182"/>
    </row>
    <row r="924" spans="3:4" ht="15.75" customHeight="1" x14ac:dyDescent="0.25">
      <c r="C924" s="182"/>
      <c r="D924" s="182"/>
    </row>
    <row r="925" spans="3:4" ht="15.75" customHeight="1" x14ac:dyDescent="0.25">
      <c r="C925" s="182"/>
      <c r="D925" s="182"/>
    </row>
    <row r="926" spans="3:4" ht="15.75" customHeight="1" x14ac:dyDescent="0.25">
      <c r="C926" s="182"/>
      <c r="D926" s="182"/>
    </row>
    <row r="927" spans="3:4" ht="15.75" customHeight="1" x14ac:dyDescent="0.25">
      <c r="C927" s="182"/>
      <c r="D927" s="182"/>
    </row>
    <row r="928" spans="3:4" ht="15.75" customHeight="1" x14ac:dyDescent="0.25">
      <c r="C928" s="182"/>
      <c r="D928" s="182"/>
    </row>
    <row r="929" spans="3:4" ht="15.75" customHeight="1" x14ac:dyDescent="0.25">
      <c r="C929" s="182"/>
      <c r="D929" s="182"/>
    </row>
    <row r="930" spans="3:4" ht="15.75" customHeight="1" x14ac:dyDescent="0.25">
      <c r="C930" s="182"/>
      <c r="D930" s="182"/>
    </row>
    <row r="931" spans="3:4" ht="15.75" customHeight="1" x14ac:dyDescent="0.25">
      <c r="C931" s="182"/>
      <c r="D931" s="182"/>
    </row>
    <row r="932" spans="3:4" ht="15.75" customHeight="1" x14ac:dyDescent="0.25">
      <c r="C932" s="182"/>
      <c r="D932" s="182"/>
    </row>
    <row r="933" spans="3:4" ht="15.75" customHeight="1" x14ac:dyDescent="0.25">
      <c r="C933" s="182"/>
      <c r="D933" s="182"/>
    </row>
    <row r="934" spans="3:4" ht="15.75" customHeight="1" x14ac:dyDescent="0.25">
      <c r="C934" s="182"/>
      <c r="D934" s="182"/>
    </row>
    <row r="935" spans="3:4" ht="15.75" customHeight="1" x14ac:dyDescent="0.25">
      <c r="C935" s="182"/>
      <c r="D935" s="182"/>
    </row>
    <row r="936" spans="3:4" ht="15.75" customHeight="1" x14ac:dyDescent="0.25">
      <c r="C936" s="182"/>
      <c r="D936" s="182"/>
    </row>
    <row r="937" spans="3:4" ht="15.75" customHeight="1" x14ac:dyDescent="0.25">
      <c r="C937" s="182"/>
      <c r="D937" s="182"/>
    </row>
    <row r="938" spans="3:4" ht="15.75" customHeight="1" x14ac:dyDescent="0.25">
      <c r="C938" s="182"/>
      <c r="D938" s="182"/>
    </row>
    <row r="939" spans="3:4" ht="15.75" customHeight="1" x14ac:dyDescent="0.25">
      <c r="C939" s="182"/>
      <c r="D939" s="182"/>
    </row>
    <row r="940" spans="3:4" ht="15.75" customHeight="1" x14ac:dyDescent="0.25">
      <c r="C940" s="182"/>
      <c r="D940" s="182"/>
    </row>
    <row r="941" spans="3:4" ht="15.75" customHeight="1" x14ac:dyDescent="0.25">
      <c r="C941" s="182"/>
      <c r="D941" s="182"/>
    </row>
    <row r="942" spans="3:4" ht="15.75" customHeight="1" x14ac:dyDescent="0.25">
      <c r="C942" s="182"/>
      <c r="D942" s="182"/>
    </row>
    <row r="943" spans="3:4" ht="15.75" customHeight="1" x14ac:dyDescent="0.25">
      <c r="C943" s="182"/>
      <c r="D943" s="182"/>
    </row>
    <row r="944" spans="3:4" ht="15.75" customHeight="1" x14ac:dyDescent="0.25">
      <c r="C944" s="182"/>
      <c r="D944" s="182"/>
    </row>
    <row r="945" spans="3:4" ht="15.75" customHeight="1" x14ac:dyDescent="0.25">
      <c r="C945" s="182"/>
      <c r="D945" s="182"/>
    </row>
    <row r="946" spans="3:4" ht="15.75" customHeight="1" x14ac:dyDescent="0.25">
      <c r="C946" s="182"/>
      <c r="D946" s="182"/>
    </row>
    <row r="947" spans="3:4" ht="15.75" customHeight="1" x14ac:dyDescent="0.25">
      <c r="C947" s="182"/>
      <c r="D947" s="182"/>
    </row>
    <row r="948" spans="3:4" ht="15.75" customHeight="1" x14ac:dyDescent="0.25">
      <c r="C948" s="182"/>
      <c r="D948" s="182"/>
    </row>
    <row r="949" spans="3:4" ht="15.75" customHeight="1" x14ac:dyDescent="0.25">
      <c r="C949" s="182"/>
      <c r="D949" s="182"/>
    </row>
    <row r="950" spans="3:4" ht="15.75" customHeight="1" x14ac:dyDescent="0.25">
      <c r="C950" s="182"/>
      <c r="D950" s="182"/>
    </row>
    <row r="951" spans="3:4" ht="15.75" customHeight="1" x14ac:dyDescent="0.25">
      <c r="C951" s="182"/>
      <c r="D951" s="182"/>
    </row>
    <row r="952" spans="3:4" ht="15.75" customHeight="1" x14ac:dyDescent="0.25">
      <c r="C952" s="182"/>
      <c r="D952" s="182"/>
    </row>
    <row r="953" spans="3:4" ht="15.75" customHeight="1" x14ac:dyDescent="0.25">
      <c r="C953" s="182"/>
      <c r="D953" s="182"/>
    </row>
    <row r="954" spans="3:4" ht="15.75" customHeight="1" x14ac:dyDescent="0.25">
      <c r="C954" s="182"/>
      <c r="D954" s="182"/>
    </row>
    <row r="955" spans="3:4" ht="15.75" customHeight="1" x14ac:dyDescent="0.25">
      <c r="C955" s="182"/>
      <c r="D955" s="182"/>
    </row>
    <row r="956" spans="3:4" ht="15.75" customHeight="1" x14ac:dyDescent="0.25">
      <c r="C956" s="182"/>
      <c r="D956" s="182"/>
    </row>
    <row r="957" spans="3:4" ht="15.75" customHeight="1" x14ac:dyDescent="0.25">
      <c r="C957" s="182"/>
      <c r="D957" s="182"/>
    </row>
    <row r="958" spans="3:4" ht="15.75" customHeight="1" x14ac:dyDescent="0.25">
      <c r="C958" s="182"/>
      <c r="D958" s="182"/>
    </row>
    <row r="959" spans="3:4" ht="15.75" customHeight="1" x14ac:dyDescent="0.25">
      <c r="C959" s="182"/>
      <c r="D959" s="182"/>
    </row>
    <row r="960" spans="3:4" ht="15.75" customHeight="1" x14ac:dyDescent="0.25">
      <c r="C960" s="182"/>
      <c r="D960" s="182"/>
    </row>
    <row r="961" spans="3:4" ht="15.75" customHeight="1" x14ac:dyDescent="0.25">
      <c r="C961" s="182"/>
      <c r="D961" s="182"/>
    </row>
    <row r="962" spans="3:4" ht="15.75" customHeight="1" x14ac:dyDescent="0.25">
      <c r="C962" s="182"/>
      <c r="D962" s="182"/>
    </row>
    <row r="963" spans="3:4" ht="15.75" customHeight="1" x14ac:dyDescent="0.25">
      <c r="C963" s="182"/>
      <c r="D963" s="182"/>
    </row>
    <row r="964" spans="3:4" ht="15.75" customHeight="1" x14ac:dyDescent="0.25">
      <c r="C964" s="182"/>
      <c r="D964" s="182"/>
    </row>
    <row r="965" spans="3:4" ht="15.75" customHeight="1" x14ac:dyDescent="0.25">
      <c r="C965" s="182"/>
      <c r="D965" s="182"/>
    </row>
    <row r="966" spans="3:4" ht="15.75" customHeight="1" x14ac:dyDescent="0.25">
      <c r="C966" s="182"/>
      <c r="D966" s="182"/>
    </row>
    <row r="967" spans="3:4" ht="15.75" customHeight="1" x14ac:dyDescent="0.25">
      <c r="C967" s="182"/>
      <c r="D967" s="182"/>
    </row>
    <row r="968" spans="3:4" ht="15.75" customHeight="1" x14ac:dyDescent="0.25">
      <c r="C968" s="182"/>
      <c r="D968" s="182"/>
    </row>
    <row r="969" spans="3:4" ht="15.75" customHeight="1" x14ac:dyDescent="0.25">
      <c r="C969" s="182"/>
      <c r="D969" s="182"/>
    </row>
    <row r="970" spans="3:4" ht="15.75" customHeight="1" x14ac:dyDescent="0.25">
      <c r="C970" s="182"/>
      <c r="D970" s="182"/>
    </row>
    <row r="971" spans="3:4" ht="15.75" customHeight="1" x14ac:dyDescent="0.25">
      <c r="C971" s="182"/>
      <c r="D971" s="182"/>
    </row>
    <row r="972" spans="3:4" ht="15.75" customHeight="1" x14ac:dyDescent="0.25">
      <c r="C972" s="182"/>
      <c r="D972" s="182"/>
    </row>
    <row r="973" spans="3:4" ht="15.75" customHeight="1" x14ac:dyDescent="0.25">
      <c r="C973" s="182"/>
      <c r="D973" s="182"/>
    </row>
    <row r="974" spans="3:4" ht="15.75" customHeight="1" x14ac:dyDescent="0.25">
      <c r="C974" s="182"/>
      <c r="D974" s="182"/>
    </row>
    <row r="975" spans="3:4" ht="15.75" customHeight="1" x14ac:dyDescent="0.25">
      <c r="C975" s="182"/>
      <c r="D975" s="182"/>
    </row>
    <row r="976" spans="3:4" ht="15.75" customHeight="1" x14ac:dyDescent="0.25">
      <c r="C976" s="182"/>
      <c r="D976" s="182"/>
    </row>
    <row r="977" spans="3:4" ht="15.75" customHeight="1" x14ac:dyDescent="0.25">
      <c r="C977" s="182"/>
      <c r="D977" s="182"/>
    </row>
    <row r="978" spans="3:4" ht="15.75" customHeight="1" x14ac:dyDescent="0.25">
      <c r="C978" s="182"/>
      <c r="D978" s="182"/>
    </row>
    <row r="979" spans="3:4" ht="15.75" customHeight="1" x14ac:dyDescent="0.25">
      <c r="C979" s="182"/>
      <c r="D979" s="182"/>
    </row>
    <row r="980" spans="3:4" ht="15.75" customHeight="1" x14ac:dyDescent="0.25">
      <c r="C980" s="182"/>
      <c r="D980" s="182"/>
    </row>
    <row r="981" spans="3:4" ht="15.75" customHeight="1" x14ac:dyDescent="0.25">
      <c r="C981" s="182"/>
      <c r="D981" s="182"/>
    </row>
    <row r="982" spans="3:4" ht="15.75" customHeight="1" x14ac:dyDescent="0.25">
      <c r="C982" s="182"/>
      <c r="D982" s="182"/>
    </row>
    <row r="983" spans="3:4" ht="15.75" customHeight="1" x14ac:dyDescent="0.25">
      <c r="C983" s="182"/>
      <c r="D983" s="182"/>
    </row>
    <row r="984" spans="3:4" ht="15.75" customHeight="1" x14ac:dyDescent="0.25">
      <c r="C984" s="182"/>
      <c r="D984" s="182"/>
    </row>
    <row r="985" spans="3:4" ht="15.75" customHeight="1" x14ac:dyDescent="0.25">
      <c r="C985" s="182"/>
      <c r="D985" s="182"/>
    </row>
    <row r="986" spans="3:4" ht="15.75" customHeight="1" x14ac:dyDescent="0.25">
      <c r="C986" s="182"/>
      <c r="D986" s="182"/>
    </row>
    <row r="987" spans="3:4" ht="15.75" customHeight="1" x14ac:dyDescent="0.25">
      <c r="C987" s="182"/>
      <c r="D987" s="182"/>
    </row>
    <row r="988" spans="3:4" ht="15.75" customHeight="1" x14ac:dyDescent="0.25">
      <c r="C988" s="182"/>
      <c r="D988" s="182"/>
    </row>
    <row r="989" spans="3:4" ht="15.75" customHeight="1" x14ac:dyDescent="0.25">
      <c r="C989" s="182"/>
      <c r="D989" s="182"/>
    </row>
    <row r="990" spans="3:4" ht="15.75" customHeight="1" x14ac:dyDescent="0.25">
      <c r="C990" s="182"/>
      <c r="D990" s="182"/>
    </row>
    <row r="991" spans="3:4" ht="15.75" customHeight="1" x14ac:dyDescent="0.25">
      <c r="C991" s="182"/>
      <c r="D991" s="182"/>
    </row>
    <row r="992" spans="3:4" ht="15.75" customHeight="1" x14ac:dyDescent="0.25">
      <c r="C992" s="182"/>
      <c r="D992" s="182"/>
    </row>
    <row r="993" spans="3:4" ht="15.75" customHeight="1" x14ac:dyDescent="0.25">
      <c r="C993" s="182"/>
      <c r="D993" s="182"/>
    </row>
    <row r="994" spans="3:4" ht="15.75" customHeight="1" x14ac:dyDescent="0.25">
      <c r="C994" s="182"/>
      <c r="D994" s="182"/>
    </row>
    <row r="995" spans="3:4" ht="15.75" customHeight="1" x14ac:dyDescent="0.25">
      <c r="C995" s="182"/>
      <c r="D995" s="182"/>
    </row>
    <row r="996" spans="3:4" ht="15.75" customHeight="1" x14ac:dyDescent="0.25">
      <c r="C996" s="182"/>
      <c r="D996" s="182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0BAD-FB37-4AE7-B696-E04E835F266B}">
  <sheetPr codeName="Sheet21">
    <tabColor theme="5" tint="-0.249977111117893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310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46447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46447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46477</v>
      </c>
    </row>
    <row r="16" spans="2:26" ht="18" customHeight="1" x14ac:dyDescent="0.25">
      <c r="B16" s="431">
        <v>2</v>
      </c>
      <c r="C16" s="451">
        <v>46478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46507</v>
      </c>
    </row>
    <row r="17" spans="2:26" ht="18" customHeight="1" x14ac:dyDescent="0.25">
      <c r="B17" s="431">
        <v>3</v>
      </c>
      <c r="C17" s="451">
        <v>46508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46538</v>
      </c>
    </row>
    <row r="18" spans="2:26" ht="18" customHeight="1" x14ac:dyDescent="0.25">
      <c r="B18" s="431">
        <v>4</v>
      </c>
      <c r="C18" s="451">
        <v>46539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46568</v>
      </c>
    </row>
    <row r="19" spans="2:26" ht="18" customHeight="1" x14ac:dyDescent="0.25">
      <c r="B19" s="431">
        <v>5</v>
      </c>
      <c r="C19" s="451">
        <v>46569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46599</v>
      </c>
    </row>
    <row r="20" spans="2:26" ht="18" customHeight="1" x14ac:dyDescent="0.25">
      <c r="B20" s="431">
        <v>6</v>
      </c>
      <c r="C20" s="451">
        <v>46600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46630</v>
      </c>
    </row>
    <row r="21" spans="2:26" ht="18" customHeight="1" x14ac:dyDescent="0.25">
      <c r="B21" s="431">
        <v>7</v>
      </c>
      <c r="C21" s="451">
        <v>46631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46660</v>
      </c>
    </row>
    <row r="22" spans="2:26" ht="18" customHeight="1" x14ac:dyDescent="0.25">
      <c r="B22" s="431">
        <v>8</v>
      </c>
      <c r="C22" s="451">
        <v>46661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46691</v>
      </c>
    </row>
    <row r="23" spans="2:26" ht="18" customHeight="1" x14ac:dyDescent="0.25">
      <c r="B23" s="431">
        <v>9</v>
      </c>
      <c r="C23" s="451">
        <v>46692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46721</v>
      </c>
    </row>
    <row r="24" spans="2:26" ht="18" customHeight="1" x14ac:dyDescent="0.25">
      <c r="B24" s="431">
        <v>10</v>
      </c>
      <c r="C24" s="451">
        <v>46722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46752</v>
      </c>
    </row>
    <row r="25" spans="2:26" ht="18" customHeight="1" x14ac:dyDescent="0.25">
      <c r="B25" s="431">
        <v>11</v>
      </c>
      <c r="C25" s="451">
        <v>46753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46783</v>
      </c>
    </row>
    <row r="26" spans="2:26" ht="18" customHeight="1" x14ac:dyDescent="0.25">
      <c r="B26" s="431">
        <v>12</v>
      </c>
      <c r="C26" s="451">
        <v>46784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46812</v>
      </c>
    </row>
    <row r="27" spans="2:26" ht="18" customHeight="1" x14ac:dyDescent="0.25">
      <c r="B27" s="431">
        <v>13</v>
      </c>
      <c r="C27" s="451">
        <v>46813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46843</v>
      </c>
    </row>
    <row r="28" spans="2:26" ht="18" customHeight="1" x14ac:dyDescent="0.25">
      <c r="B28" s="431">
        <v>14</v>
      </c>
      <c r="C28" s="451">
        <v>46844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46873</v>
      </c>
    </row>
    <row r="29" spans="2:26" ht="18" customHeight="1" x14ac:dyDescent="0.25">
      <c r="B29" s="431">
        <v>15</v>
      </c>
      <c r="C29" s="451">
        <v>46874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46904</v>
      </c>
    </row>
    <row r="30" spans="2:26" ht="18" customHeight="1" x14ac:dyDescent="0.25">
      <c r="B30" s="431">
        <v>16</v>
      </c>
      <c r="C30" s="451">
        <v>46905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46934</v>
      </c>
    </row>
    <row r="31" spans="2:26" ht="18" customHeight="1" x14ac:dyDescent="0.25">
      <c r="B31" s="431">
        <v>17</v>
      </c>
      <c r="C31" s="451">
        <v>46935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46965</v>
      </c>
    </row>
    <row r="32" spans="2:26" ht="18" customHeight="1" x14ac:dyDescent="0.25">
      <c r="B32" s="431">
        <v>18</v>
      </c>
      <c r="C32" s="451">
        <v>46966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46996</v>
      </c>
    </row>
    <row r="33" spans="2:26" ht="18" customHeight="1" x14ac:dyDescent="0.25">
      <c r="B33" s="431">
        <v>19</v>
      </c>
      <c r="C33" s="451">
        <v>46997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47026</v>
      </c>
    </row>
    <row r="34" spans="2:26" ht="18" customHeight="1" x14ac:dyDescent="0.25">
      <c r="B34" s="431">
        <v>20</v>
      </c>
      <c r="C34" s="451">
        <v>47027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47057</v>
      </c>
    </row>
    <row r="35" spans="2:26" ht="18" customHeight="1" x14ac:dyDescent="0.25">
      <c r="B35" s="431">
        <v>21</v>
      </c>
      <c r="C35" s="451">
        <v>47058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47087</v>
      </c>
    </row>
    <row r="36" spans="2:26" ht="18" customHeight="1" x14ac:dyDescent="0.25">
      <c r="B36" s="431">
        <v>22</v>
      </c>
      <c r="C36" s="451">
        <v>47088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47118</v>
      </c>
    </row>
    <row r="37" spans="2:26" ht="18" customHeight="1" x14ac:dyDescent="0.25">
      <c r="B37" s="431">
        <v>23</v>
      </c>
      <c r="C37" s="451">
        <v>47119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47149</v>
      </c>
    </row>
    <row r="38" spans="2:26" ht="18" customHeight="1" x14ac:dyDescent="0.25">
      <c r="B38" s="431">
        <v>24</v>
      </c>
      <c r="C38" s="451">
        <v>47150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47177</v>
      </c>
    </row>
    <row r="39" spans="2:26" ht="18" customHeight="1" x14ac:dyDescent="0.25">
      <c r="B39" s="431">
        <v>25</v>
      </c>
      <c r="C39" s="451">
        <v>47178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47208</v>
      </c>
    </row>
    <row r="40" spans="2:26" ht="18" customHeight="1" x14ac:dyDescent="0.25">
      <c r="B40" s="431">
        <v>26</v>
      </c>
      <c r="C40" s="451">
        <v>47209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47238</v>
      </c>
    </row>
    <row r="41" spans="2:26" ht="18" customHeight="1" x14ac:dyDescent="0.25">
      <c r="B41" s="431">
        <v>27</v>
      </c>
      <c r="C41" s="451">
        <v>47239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47269</v>
      </c>
    </row>
    <row r="42" spans="2:26" ht="18" customHeight="1" x14ac:dyDescent="0.25">
      <c r="B42" s="431">
        <v>28</v>
      </c>
      <c r="C42" s="451">
        <v>47270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47299</v>
      </c>
    </row>
    <row r="43" spans="2:26" ht="18" customHeight="1" x14ac:dyDescent="0.25">
      <c r="B43" s="431">
        <v>29</v>
      </c>
      <c r="C43" s="451">
        <v>47300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47330</v>
      </c>
    </row>
    <row r="44" spans="2:26" ht="18" customHeight="1" x14ac:dyDescent="0.25">
      <c r="B44" s="431">
        <v>30</v>
      </c>
      <c r="C44" s="451">
        <v>47331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47361</v>
      </c>
    </row>
    <row r="45" spans="2:26" ht="18" customHeight="1" x14ac:dyDescent="0.25">
      <c r="B45" s="431">
        <v>31</v>
      </c>
      <c r="C45" s="451">
        <v>47362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47391</v>
      </c>
    </row>
    <row r="46" spans="2:26" ht="18" customHeight="1" x14ac:dyDescent="0.25">
      <c r="B46" s="431">
        <v>32</v>
      </c>
      <c r="C46" s="451">
        <v>47392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47422</v>
      </c>
    </row>
    <row r="47" spans="2:26" ht="18" customHeight="1" x14ac:dyDescent="0.25">
      <c r="B47" s="431">
        <v>33</v>
      </c>
      <c r="C47" s="451">
        <v>47423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47452</v>
      </c>
    </row>
    <row r="48" spans="2:26" ht="18" customHeight="1" x14ac:dyDescent="0.25">
      <c r="B48" s="431">
        <v>34</v>
      </c>
      <c r="C48" s="451">
        <v>47453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47483</v>
      </c>
    </row>
    <row r="49" spans="2:26" ht="18" customHeight="1" x14ac:dyDescent="0.25">
      <c r="B49" s="431">
        <v>35</v>
      </c>
      <c r="C49" s="451">
        <v>47484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47514</v>
      </c>
    </row>
    <row r="50" spans="2:26" ht="18" customHeight="1" x14ac:dyDescent="0.25">
      <c r="B50" s="431">
        <v>36</v>
      </c>
      <c r="C50" s="451">
        <v>47515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47542</v>
      </c>
    </row>
    <row r="51" spans="2:26" ht="18" customHeight="1" x14ac:dyDescent="0.25">
      <c r="B51" s="431">
        <v>37</v>
      </c>
      <c r="C51" s="451">
        <v>47543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47573</v>
      </c>
    </row>
    <row r="52" spans="2:26" ht="18" customHeight="1" x14ac:dyDescent="0.25">
      <c r="B52" s="431">
        <v>38</v>
      </c>
      <c r="C52" s="451">
        <v>47574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47603</v>
      </c>
    </row>
    <row r="53" spans="2:26" ht="18" customHeight="1" x14ac:dyDescent="0.25">
      <c r="B53" s="431">
        <v>39</v>
      </c>
      <c r="C53" s="451">
        <v>47604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47634</v>
      </c>
    </row>
    <row r="54" spans="2:26" ht="18" customHeight="1" x14ac:dyDescent="0.25">
      <c r="B54" s="431">
        <v>40</v>
      </c>
      <c r="C54" s="451">
        <v>47635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47664</v>
      </c>
    </row>
    <row r="55" spans="2:26" ht="18" customHeight="1" x14ac:dyDescent="0.25">
      <c r="B55" s="431">
        <v>41</v>
      </c>
      <c r="C55" s="451">
        <v>47665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47695</v>
      </c>
    </row>
    <row r="56" spans="2:26" ht="18" customHeight="1" x14ac:dyDescent="0.25">
      <c r="B56" s="431">
        <v>42</v>
      </c>
      <c r="C56" s="451">
        <v>47696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47726</v>
      </c>
    </row>
    <row r="57" spans="2:26" ht="18" customHeight="1" x14ac:dyDescent="0.25">
      <c r="B57" s="431">
        <v>43</v>
      </c>
      <c r="C57" s="451">
        <v>47727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47756</v>
      </c>
    </row>
    <row r="58" spans="2:26" ht="18" customHeight="1" x14ac:dyDescent="0.25">
      <c r="B58" s="431">
        <v>44</v>
      </c>
      <c r="C58" s="451">
        <v>47757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47787</v>
      </c>
    </row>
    <row r="59" spans="2:26" ht="18" customHeight="1" x14ac:dyDescent="0.25">
      <c r="B59" s="431">
        <v>45</v>
      </c>
      <c r="C59" s="451">
        <v>47788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47817</v>
      </c>
    </row>
    <row r="60" spans="2:26" ht="18" customHeight="1" x14ac:dyDescent="0.25">
      <c r="B60" s="431">
        <v>46</v>
      </c>
      <c r="C60" s="451">
        <v>47818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47848</v>
      </c>
    </row>
    <row r="61" spans="2:26" ht="18" customHeight="1" x14ac:dyDescent="0.25">
      <c r="B61" s="431">
        <v>47</v>
      </c>
      <c r="C61" s="451">
        <v>47849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47879</v>
      </c>
    </row>
    <row r="62" spans="2:26" ht="18" customHeight="1" x14ac:dyDescent="0.25">
      <c r="B62" s="431">
        <v>48</v>
      </c>
      <c r="C62" s="451">
        <v>47880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47907</v>
      </c>
    </row>
    <row r="63" spans="2:26" ht="18" customHeight="1" x14ac:dyDescent="0.25">
      <c r="B63" s="431">
        <v>49</v>
      </c>
      <c r="C63" s="451">
        <v>47908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47938</v>
      </c>
    </row>
    <row r="64" spans="2:26" ht="18" customHeight="1" x14ac:dyDescent="0.25">
      <c r="B64" s="431">
        <v>50</v>
      </c>
      <c r="C64" s="451">
        <v>47939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47968</v>
      </c>
    </row>
    <row r="65" spans="2:26" ht="18" customHeight="1" x14ac:dyDescent="0.25">
      <c r="B65" s="431">
        <v>51</v>
      </c>
      <c r="C65" s="451">
        <v>47969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47999</v>
      </c>
    </row>
    <row r="66" spans="2:26" ht="18" customHeight="1" x14ac:dyDescent="0.25">
      <c r="B66" s="431">
        <v>52</v>
      </c>
      <c r="C66" s="451">
        <v>48000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48029</v>
      </c>
    </row>
    <row r="67" spans="2:26" ht="18" customHeight="1" x14ac:dyDescent="0.25">
      <c r="B67" s="431">
        <v>53</v>
      </c>
      <c r="C67" s="451">
        <v>48030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48060</v>
      </c>
    </row>
    <row r="68" spans="2:26" ht="18" customHeight="1" x14ac:dyDescent="0.25">
      <c r="B68" s="431">
        <v>54</v>
      </c>
      <c r="C68" s="451">
        <v>48061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48091</v>
      </c>
    </row>
    <row r="69" spans="2:26" ht="18" customHeight="1" x14ac:dyDescent="0.25">
      <c r="B69" s="431">
        <v>55</v>
      </c>
      <c r="C69" s="451">
        <v>48092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48121</v>
      </c>
    </row>
    <row r="70" spans="2:26" ht="18" customHeight="1" x14ac:dyDescent="0.25">
      <c r="B70" s="431">
        <v>56</v>
      </c>
      <c r="C70" s="451">
        <v>48122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48152</v>
      </c>
    </row>
    <row r="71" spans="2:26" ht="18" customHeight="1" x14ac:dyDescent="0.25">
      <c r="B71" s="431">
        <v>57</v>
      </c>
      <c r="C71" s="451">
        <v>48153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48182</v>
      </c>
    </row>
    <row r="72" spans="2:26" ht="18" customHeight="1" x14ac:dyDescent="0.25">
      <c r="B72" s="431">
        <v>58</v>
      </c>
      <c r="C72" s="451">
        <v>48183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48213</v>
      </c>
    </row>
    <row r="73" spans="2:26" ht="18" customHeight="1" x14ac:dyDescent="0.25">
      <c r="B73" s="431">
        <v>59</v>
      </c>
      <c r="C73" s="451">
        <v>48214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48244</v>
      </c>
    </row>
    <row r="74" spans="2:26" ht="18" customHeight="1" x14ac:dyDescent="0.25">
      <c r="B74" s="431">
        <v>60</v>
      </c>
      <c r="C74" s="451">
        <v>48245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48273</v>
      </c>
    </row>
    <row r="75" spans="2:26" ht="18" customHeight="1" x14ac:dyDescent="0.25">
      <c r="B75" s="431">
        <v>61</v>
      </c>
      <c r="C75" s="451">
        <v>48274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48304</v>
      </c>
    </row>
    <row r="76" spans="2:26" ht="18" customHeight="1" x14ac:dyDescent="0.25">
      <c r="B76" s="431">
        <v>62</v>
      </c>
      <c r="C76" s="451">
        <v>48305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48334</v>
      </c>
    </row>
    <row r="77" spans="2:26" ht="18" customHeight="1" x14ac:dyDescent="0.25">
      <c r="B77" s="431">
        <v>63</v>
      </c>
      <c r="C77" s="451">
        <v>48335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48365</v>
      </c>
    </row>
    <row r="78" spans="2:26" ht="18" customHeight="1" x14ac:dyDescent="0.25">
      <c r="B78" s="431">
        <v>64</v>
      </c>
      <c r="C78" s="451">
        <v>48366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48395</v>
      </c>
    </row>
    <row r="79" spans="2:26" ht="18" customHeight="1" x14ac:dyDescent="0.25">
      <c r="B79" s="431">
        <v>65</v>
      </c>
      <c r="C79" s="451">
        <v>48396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48426</v>
      </c>
    </row>
    <row r="80" spans="2:26" ht="18" customHeight="1" x14ac:dyDescent="0.25">
      <c r="B80" s="431">
        <v>66</v>
      </c>
      <c r="C80" s="451">
        <v>48427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48457</v>
      </c>
    </row>
    <row r="81" spans="2:26" ht="18" customHeight="1" x14ac:dyDescent="0.25">
      <c r="B81" s="431">
        <v>67</v>
      </c>
      <c r="C81" s="451">
        <v>48458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48487</v>
      </c>
    </row>
    <row r="82" spans="2:26" ht="18" customHeight="1" x14ac:dyDescent="0.25">
      <c r="B82" s="431">
        <v>68</v>
      </c>
      <c r="C82" s="451">
        <v>48488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48518</v>
      </c>
    </row>
    <row r="83" spans="2:26" ht="18" customHeight="1" x14ac:dyDescent="0.25">
      <c r="B83" s="431">
        <v>69</v>
      </c>
      <c r="C83" s="451">
        <v>48519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48548</v>
      </c>
    </row>
    <row r="84" spans="2:26" ht="18" customHeight="1" x14ac:dyDescent="0.25">
      <c r="B84" s="431">
        <v>70</v>
      </c>
      <c r="C84" s="451">
        <v>48549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48579</v>
      </c>
    </row>
    <row r="85" spans="2:26" ht="18" customHeight="1" x14ac:dyDescent="0.25">
      <c r="B85" s="431">
        <v>71</v>
      </c>
      <c r="C85" s="451">
        <v>48580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48610</v>
      </c>
    </row>
    <row r="86" spans="2:26" ht="18" customHeight="1" x14ac:dyDescent="0.25">
      <c r="B86" s="431">
        <v>72</v>
      </c>
      <c r="C86" s="451">
        <v>48611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48638</v>
      </c>
    </row>
    <row r="87" spans="2:26" ht="18" customHeight="1" x14ac:dyDescent="0.25">
      <c r="B87" s="431">
        <v>73</v>
      </c>
      <c r="C87" s="451">
        <v>48639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48669</v>
      </c>
    </row>
    <row r="88" spans="2:26" ht="18" customHeight="1" x14ac:dyDescent="0.25">
      <c r="B88" s="431">
        <v>74</v>
      </c>
      <c r="C88" s="451">
        <v>48670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48699</v>
      </c>
    </row>
    <row r="89" spans="2:26" ht="18" customHeight="1" x14ac:dyDescent="0.25">
      <c r="B89" s="431">
        <v>75</v>
      </c>
      <c r="C89" s="451">
        <v>48700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48730</v>
      </c>
    </row>
    <row r="90" spans="2:26" ht="18" customHeight="1" x14ac:dyDescent="0.25">
      <c r="B90" s="431">
        <v>76</v>
      </c>
      <c r="C90" s="451">
        <v>48731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48760</v>
      </c>
    </row>
    <row r="91" spans="2:26" ht="18" customHeight="1" x14ac:dyDescent="0.25">
      <c r="B91" s="431">
        <v>77</v>
      </c>
      <c r="C91" s="451">
        <v>48761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48791</v>
      </c>
    </row>
    <row r="92" spans="2:26" ht="18" customHeight="1" x14ac:dyDescent="0.25">
      <c r="B92" s="431">
        <v>78</v>
      </c>
      <c r="C92" s="451">
        <v>48792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48822</v>
      </c>
    </row>
    <row r="93" spans="2:26" ht="18" customHeight="1" x14ac:dyDescent="0.25">
      <c r="B93" s="431">
        <v>79</v>
      </c>
      <c r="C93" s="451">
        <v>48823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48852</v>
      </c>
    </row>
    <row r="94" spans="2:26" ht="18" customHeight="1" x14ac:dyDescent="0.25">
      <c r="B94" s="431">
        <v>80</v>
      </c>
      <c r="C94" s="451">
        <v>48853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48883</v>
      </c>
    </row>
    <row r="95" spans="2:26" ht="18" customHeight="1" x14ac:dyDescent="0.25">
      <c r="B95" s="431">
        <v>81</v>
      </c>
      <c r="C95" s="451">
        <v>48884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48913</v>
      </c>
    </row>
    <row r="96" spans="2:26" ht="18" customHeight="1" x14ac:dyDescent="0.25">
      <c r="B96" s="431">
        <v>82</v>
      </c>
      <c r="C96" s="451">
        <v>48914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48944</v>
      </c>
    </row>
    <row r="97" spans="2:26" ht="18" customHeight="1" x14ac:dyDescent="0.25">
      <c r="B97" s="431">
        <v>83</v>
      </c>
      <c r="C97" s="451">
        <v>48945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48975</v>
      </c>
    </row>
    <row r="98" spans="2:26" ht="18" customHeight="1" x14ac:dyDescent="0.25">
      <c r="B98" s="431">
        <v>84</v>
      </c>
      <c r="C98" s="451">
        <v>48976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49003</v>
      </c>
    </row>
    <row r="99" spans="2:26" ht="18" customHeight="1" x14ac:dyDescent="0.25">
      <c r="B99" s="431">
        <v>85</v>
      </c>
      <c r="C99" s="451">
        <v>49004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49034</v>
      </c>
    </row>
    <row r="100" spans="2:26" ht="18" customHeight="1" x14ac:dyDescent="0.25">
      <c r="B100" s="431">
        <v>86</v>
      </c>
      <c r="C100" s="451">
        <v>49035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49064</v>
      </c>
    </row>
    <row r="101" spans="2:26" ht="18" customHeight="1" x14ac:dyDescent="0.25">
      <c r="B101" s="431">
        <v>87</v>
      </c>
      <c r="C101" s="451">
        <v>49065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49095</v>
      </c>
    </row>
    <row r="102" spans="2:26" ht="18" customHeight="1" x14ac:dyDescent="0.25">
      <c r="B102" s="431">
        <v>88</v>
      </c>
      <c r="C102" s="451">
        <v>49096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49125</v>
      </c>
    </row>
    <row r="103" spans="2:26" ht="18" customHeight="1" x14ac:dyDescent="0.25">
      <c r="B103" s="431">
        <v>89</v>
      </c>
      <c r="C103" s="451">
        <v>49126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49156</v>
      </c>
    </row>
    <row r="104" spans="2:26" ht="18" customHeight="1" x14ac:dyDescent="0.25">
      <c r="B104" s="431">
        <v>90</v>
      </c>
      <c r="C104" s="451">
        <v>49157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49187</v>
      </c>
    </row>
    <row r="105" spans="2:26" ht="18" customHeight="1" x14ac:dyDescent="0.25">
      <c r="B105" s="431">
        <v>91</v>
      </c>
      <c r="C105" s="451">
        <v>49188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49217</v>
      </c>
    </row>
    <row r="106" spans="2:26" ht="18" customHeight="1" x14ac:dyDescent="0.25">
      <c r="B106" s="431">
        <v>92</v>
      </c>
      <c r="C106" s="451">
        <v>49218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49248</v>
      </c>
    </row>
    <row r="107" spans="2:26" ht="18" customHeight="1" x14ac:dyDescent="0.25">
      <c r="B107" s="431">
        <v>93</v>
      </c>
      <c r="C107" s="451">
        <v>49249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49278</v>
      </c>
    </row>
    <row r="108" spans="2:26" ht="18" customHeight="1" x14ac:dyDescent="0.25">
      <c r="B108" s="431">
        <v>94</v>
      </c>
      <c r="C108" s="451">
        <v>49279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49309</v>
      </c>
    </row>
    <row r="109" spans="2:26" ht="18" customHeight="1" x14ac:dyDescent="0.25">
      <c r="B109" s="431">
        <v>95</v>
      </c>
      <c r="C109" s="451">
        <v>49310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49340</v>
      </c>
    </row>
    <row r="110" spans="2:26" ht="18" customHeight="1" x14ac:dyDescent="0.25">
      <c r="B110" s="431">
        <v>96</v>
      </c>
      <c r="C110" s="451">
        <v>49341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49368</v>
      </c>
    </row>
    <row r="111" spans="2:26" ht="18" customHeight="1" x14ac:dyDescent="0.25">
      <c r="B111" s="431">
        <v>97</v>
      </c>
      <c r="C111" s="451">
        <v>49369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49399</v>
      </c>
    </row>
    <row r="112" spans="2:26" ht="18" customHeight="1" x14ac:dyDescent="0.25">
      <c r="B112" s="431">
        <v>98</v>
      </c>
      <c r="C112" s="451">
        <v>49400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49429</v>
      </c>
    </row>
    <row r="113" spans="2:26" ht="18" customHeight="1" x14ac:dyDescent="0.25">
      <c r="B113" s="431">
        <v>99</v>
      </c>
      <c r="C113" s="451">
        <v>49430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49460</v>
      </c>
    </row>
    <row r="114" spans="2:26" ht="18" customHeight="1" x14ac:dyDescent="0.25">
      <c r="B114" s="431">
        <v>100</v>
      </c>
      <c r="C114" s="451">
        <v>49461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49490</v>
      </c>
    </row>
    <row r="115" spans="2:26" ht="18" customHeight="1" x14ac:dyDescent="0.25">
      <c r="B115" s="431">
        <v>101</v>
      </c>
      <c r="C115" s="451">
        <v>49491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49521</v>
      </c>
    </row>
    <row r="116" spans="2:26" ht="18" customHeight="1" x14ac:dyDescent="0.25">
      <c r="B116" s="431">
        <v>102</v>
      </c>
      <c r="C116" s="451">
        <v>49522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49552</v>
      </c>
    </row>
    <row r="117" spans="2:26" ht="18" customHeight="1" x14ac:dyDescent="0.25">
      <c r="B117" s="431">
        <v>103</v>
      </c>
      <c r="C117" s="451">
        <v>49553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49582</v>
      </c>
    </row>
    <row r="118" spans="2:26" ht="18" customHeight="1" x14ac:dyDescent="0.25">
      <c r="B118" s="431">
        <v>104</v>
      </c>
      <c r="C118" s="451">
        <v>49583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49613</v>
      </c>
    </row>
    <row r="119" spans="2:26" ht="18" customHeight="1" x14ac:dyDescent="0.25">
      <c r="B119" s="431">
        <v>105</v>
      </c>
      <c r="C119" s="451">
        <v>49614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49643</v>
      </c>
    </row>
    <row r="120" spans="2:26" ht="18" customHeight="1" x14ac:dyDescent="0.25">
      <c r="B120" s="431">
        <v>106</v>
      </c>
      <c r="C120" s="451">
        <v>49644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49674</v>
      </c>
    </row>
    <row r="121" spans="2:26" ht="18" customHeight="1" x14ac:dyDescent="0.25">
      <c r="B121" s="431">
        <v>107</v>
      </c>
      <c r="C121" s="451">
        <v>49675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49705</v>
      </c>
    </row>
    <row r="122" spans="2:26" ht="18" customHeight="1" x14ac:dyDescent="0.25">
      <c r="B122" s="431">
        <v>108</v>
      </c>
      <c r="C122" s="451">
        <v>49706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49734</v>
      </c>
    </row>
    <row r="123" spans="2:26" ht="18" customHeight="1" x14ac:dyDescent="0.25">
      <c r="B123" s="431">
        <v>109</v>
      </c>
      <c r="C123" s="451">
        <v>49735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49765</v>
      </c>
    </row>
    <row r="124" spans="2:26" ht="18" customHeight="1" x14ac:dyDescent="0.25">
      <c r="B124" s="431">
        <v>110</v>
      </c>
      <c r="C124" s="451">
        <v>49766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49795</v>
      </c>
    </row>
    <row r="125" spans="2:26" ht="18" customHeight="1" x14ac:dyDescent="0.25">
      <c r="B125" s="431">
        <v>111</v>
      </c>
      <c r="C125" s="451">
        <v>49796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49826</v>
      </c>
    </row>
    <row r="126" spans="2:26" ht="18" customHeight="1" x14ac:dyDescent="0.25">
      <c r="B126" s="431">
        <v>112</v>
      </c>
      <c r="C126" s="451">
        <v>49827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49856</v>
      </c>
    </row>
    <row r="127" spans="2:26" ht="18" customHeight="1" x14ac:dyDescent="0.25">
      <c r="B127" s="431">
        <v>113</v>
      </c>
      <c r="C127" s="451">
        <v>49857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49887</v>
      </c>
    </row>
    <row r="128" spans="2:26" ht="18" customHeight="1" x14ac:dyDescent="0.25">
      <c r="B128" s="431">
        <v>114</v>
      </c>
      <c r="C128" s="451">
        <v>49888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49918</v>
      </c>
    </row>
    <row r="129" spans="2:26" ht="18" customHeight="1" x14ac:dyDescent="0.25">
      <c r="B129" s="431">
        <v>115</v>
      </c>
      <c r="C129" s="451">
        <v>49919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49948</v>
      </c>
    </row>
    <row r="130" spans="2:26" ht="18" customHeight="1" x14ac:dyDescent="0.25">
      <c r="B130" s="431">
        <v>116</v>
      </c>
      <c r="C130" s="451">
        <v>49949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49979</v>
      </c>
    </row>
    <row r="131" spans="2:26" ht="18" customHeight="1" x14ac:dyDescent="0.25">
      <c r="B131" s="431">
        <v>117</v>
      </c>
      <c r="C131" s="451">
        <v>49980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50009</v>
      </c>
    </row>
    <row r="132" spans="2:26" ht="18" customHeight="1" x14ac:dyDescent="0.25">
      <c r="B132" s="431">
        <v>118</v>
      </c>
      <c r="C132" s="451">
        <v>50010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50040</v>
      </c>
    </row>
    <row r="133" spans="2:26" ht="18" customHeight="1" x14ac:dyDescent="0.25">
      <c r="B133" s="431">
        <v>119</v>
      </c>
      <c r="C133" s="451">
        <v>50041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50071</v>
      </c>
    </row>
    <row r="134" spans="2:26" ht="18" customHeight="1" x14ac:dyDescent="0.25">
      <c r="B134" s="431">
        <v>120</v>
      </c>
      <c r="C134" s="451">
        <v>50072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50099</v>
      </c>
    </row>
    <row r="135" spans="2:26" ht="18" customHeight="1" x14ac:dyDescent="0.25">
      <c r="B135" s="431">
        <v>121</v>
      </c>
      <c r="C135" s="451">
        <v>50100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50130</v>
      </c>
    </row>
    <row r="136" spans="2:26" ht="18" customHeight="1" x14ac:dyDescent="0.25">
      <c r="B136" s="431">
        <v>122</v>
      </c>
      <c r="C136" s="451">
        <v>50131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50160</v>
      </c>
    </row>
    <row r="137" spans="2:26" ht="18" customHeight="1" x14ac:dyDescent="0.25">
      <c r="B137" s="431">
        <v>123</v>
      </c>
      <c r="C137" s="451">
        <v>50161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50191</v>
      </c>
    </row>
    <row r="138" spans="2:26" ht="18" customHeight="1" x14ac:dyDescent="0.25">
      <c r="B138" s="431">
        <v>124</v>
      </c>
      <c r="C138" s="451">
        <v>50192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50221</v>
      </c>
    </row>
    <row r="139" spans="2:26" ht="18" customHeight="1" x14ac:dyDescent="0.25">
      <c r="B139" s="431">
        <v>125</v>
      </c>
      <c r="C139" s="451">
        <v>50222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50252</v>
      </c>
    </row>
    <row r="140" spans="2:26" ht="18" customHeight="1" x14ac:dyDescent="0.25">
      <c r="B140" s="431">
        <v>126</v>
      </c>
      <c r="C140" s="451">
        <v>50253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50283</v>
      </c>
    </row>
    <row r="141" spans="2:26" ht="18" customHeight="1" x14ac:dyDescent="0.25">
      <c r="B141" s="431">
        <v>127</v>
      </c>
      <c r="C141" s="451">
        <v>50284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50313</v>
      </c>
    </row>
    <row r="142" spans="2:26" ht="18" customHeight="1" x14ac:dyDescent="0.25">
      <c r="B142" s="431">
        <v>128</v>
      </c>
      <c r="C142" s="451">
        <v>50314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50344</v>
      </c>
    </row>
    <row r="143" spans="2:26" ht="18" customHeight="1" x14ac:dyDescent="0.25">
      <c r="B143" s="431">
        <v>129</v>
      </c>
      <c r="C143" s="451">
        <v>50345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50374</v>
      </c>
    </row>
    <row r="144" spans="2:26" ht="18" customHeight="1" x14ac:dyDescent="0.25">
      <c r="B144" s="431">
        <v>130</v>
      </c>
      <c r="C144" s="451">
        <v>50375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50405</v>
      </c>
    </row>
    <row r="145" spans="2:26" ht="18" customHeight="1" x14ac:dyDescent="0.25">
      <c r="B145" s="431">
        <v>131</v>
      </c>
      <c r="C145" s="451">
        <v>50406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50436</v>
      </c>
    </row>
    <row r="146" spans="2:26" ht="18" customHeight="1" x14ac:dyDescent="0.25">
      <c r="B146" s="431">
        <v>132</v>
      </c>
      <c r="C146" s="451">
        <v>50437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50464</v>
      </c>
    </row>
    <row r="147" spans="2:26" ht="18" customHeight="1" x14ac:dyDescent="0.25">
      <c r="B147" s="431">
        <v>133</v>
      </c>
      <c r="C147" s="451">
        <v>50465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50495</v>
      </c>
    </row>
    <row r="148" spans="2:26" ht="18" customHeight="1" x14ac:dyDescent="0.25">
      <c r="B148" s="431">
        <v>134</v>
      </c>
      <c r="C148" s="451">
        <v>50496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50525</v>
      </c>
    </row>
    <row r="149" spans="2:26" ht="18" customHeight="1" x14ac:dyDescent="0.25">
      <c r="B149" s="431">
        <v>135</v>
      </c>
      <c r="C149" s="451">
        <v>50526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50556</v>
      </c>
    </row>
    <row r="150" spans="2:26" ht="18" customHeight="1" x14ac:dyDescent="0.25">
      <c r="B150" s="431">
        <v>136</v>
      </c>
      <c r="C150" s="451">
        <v>50557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50586</v>
      </c>
    </row>
    <row r="151" spans="2:26" ht="18" customHeight="1" x14ac:dyDescent="0.25">
      <c r="B151" s="431">
        <v>137</v>
      </c>
      <c r="C151" s="451">
        <v>50587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50617</v>
      </c>
    </row>
    <row r="152" spans="2:26" ht="18" customHeight="1" x14ac:dyDescent="0.25">
      <c r="B152" s="431">
        <v>138</v>
      </c>
      <c r="C152" s="451">
        <v>50618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50648</v>
      </c>
    </row>
    <row r="153" spans="2:26" ht="18" customHeight="1" x14ac:dyDescent="0.25">
      <c r="B153" s="431">
        <v>139</v>
      </c>
      <c r="C153" s="451">
        <v>50649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50678</v>
      </c>
    </row>
    <row r="154" spans="2:26" ht="18" customHeight="1" x14ac:dyDescent="0.25">
      <c r="B154" s="431">
        <v>140</v>
      </c>
      <c r="C154" s="451">
        <v>50679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50709</v>
      </c>
    </row>
    <row r="155" spans="2:26" ht="18" customHeight="1" x14ac:dyDescent="0.25">
      <c r="B155" s="431">
        <v>141</v>
      </c>
      <c r="C155" s="451">
        <v>50710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50739</v>
      </c>
    </row>
    <row r="156" spans="2:26" ht="18" customHeight="1" x14ac:dyDescent="0.25">
      <c r="B156" s="431">
        <v>142</v>
      </c>
      <c r="C156" s="451">
        <v>50740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50770</v>
      </c>
    </row>
    <row r="157" spans="2:26" ht="18" customHeight="1" x14ac:dyDescent="0.25">
      <c r="B157" s="431">
        <v>143</v>
      </c>
      <c r="C157" s="451">
        <v>50771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50801</v>
      </c>
    </row>
    <row r="158" spans="2:26" ht="18" customHeight="1" x14ac:dyDescent="0.25">
      <c r="B158" s="431">
        <v>144</v>
      </c>
      <c r="C158" s="451">
        <v>50802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50829</v>
      </c>
    </row>
    <row r="159" spans="2:26" ht="18" customHeight="1" x14ac:dyDescent="0.25">
      <c r="B159" s="431">
        <v>145</v>
      </c>
      <c r="C159" s="451">
        <v>50830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50860</v>
      </c>
    </row>
    <row r="160" spans="2:26" ht="18" customHeight="1" x14ac:dyDescent="0.25">
      <c r="B160" s="431">
        <v>146</v>
      </c>
      <c r="C160" s="451">
        <v>50861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50890</v>
      </c>
    </row>
    <row r="161" spans="2:26" ht="18" customHeight="1" x14ac:dyDescent="0.25">
      <c r="B161" s="431">
        <v>147</v>
      </c>
      <c r="C161" s="451">
        <v>50891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50921</v>
      </c>
    </row>
    <row r="162" spans="2:26" ht="18" customHeight="1" x14ac:dyDescent="0.25">
      <c r="B162" s="431">
        <v>148</v>
      </c>
      <c r="C162" s="451">
        <v>50922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50951</v>
      </c>
    </row>
    <row r="163" spans="2:26" ht="18" customHeight="1" x14ac:dyDescent="0.25">
      <c r="B163" s="431">
        <v>149</v>
      </c>
      <c r="C163" s="451">
        <v>50952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50982</v>
      </c>
    </row>
    <row r="164" spans="2:26" ht="18" customHeight="1" x14ac:dyDescent="0.25">
      <c r="B164" s="431">
        <v>150</v>
      </c>
      <c r="C164" s="451">
        <v>50983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51013</v>
      </c>
    </row>
    <row r="165" spans="2:26" ht="18" customHeight="1" x14ac:dyDescent="0.25">
      <c r="B165" s="431">
        <v>151</v>
      </c>
      <c r="C165" s="451">
        <v>51014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51043</v>
      </c>
    </row>
    <row r="166" spans="2:26" ht="18" customHeight="1" x14ac:dyDescent="0.25">
      <c r="B166" s="431">
        <v>152</v>
      </c>
      <c r="C166" s="451">
        <v>51044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51074</v>
      </c>
    </row>
    <row r="167" spans="2:26" ht="18" customHeight="1" x14ac:dyDescent="0.25">
      <c r="B167" s="431">
        <v>153</v>
      </c>
      <c r="C167" s="451">
        <v>51075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51104</v>
      </c>
    </row>
    <row r="168" spans="2:26" ht="18" customHeight="1" x14ac:dyDescent="0.25">
      <c r="B168" s="431">
        <v>154</v>
      </c>
      <c r="C168" s="451">
        <v>51105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51135</v>
      </c>
    </row>
    <row r="169" spans="2:26" ht="18" customHeight="1" x14ac:dyDescent="0.25">
      <c r="B169" s="431">
        <v>155</v>
      </c>
      <c r="C169" s="451">
        <v>51136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51166</v>
      </c>
    </row>
    <row r="170" spans="2:26" ht="18" customHeight="1" x14ac:dyDescent="0.25">
      <c r="B170" s="431">
        <v>156</v>
      </c>
      <c r="C170" s="451">
        <v>51167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51195</v>
      </c>
    </row>
    <row r="171" spans="2:26" ht="18" customHeight="1" x14ac:dyDescent="0.25">
      <c r="B171" s="431">
        <v>157</v>
      </c>
      <c r="C171" s="451">
        <v>51196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51226</v>
      </c>
    </row>
    <row r="172" spans="2:26" ht="18" customHeight="1" x14ac:dyDescent="0.25">
      <c r="B172" s="431">
        <v>158</v>
      </c>
      <c r="C172" s="451">
        <v>51227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51256</v>
      </c>
    </row>
    <row r="173" spans="2:26" ht="18" customHeight="1" x14ac:dyDescent="0.25">
      <c r="B173" s="431">
        <v>159</v>
      </c>
      <c r="C173" s="451">
        <v>51257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51287</v>
      </c>
    </row>
    <row r="174" spans="2:26" ht="18" customHeight="1" x14ac:dyDescent="0.25">
      <c r="B174" s="431">
        <v>160</v>
      </c>
      <c r="C174" s="451">
        <v>51288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51317</v>
      </c>
    </row>
    <row r="175" spans="2:26" ht="18" customHeight="1" x14ac:dyDescent="0.25">
      <c r="B175" s="431">
        <v>161</v>
      </c>
      <c r="C175" s="451">
        <v>51318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51348</v>
      </c>
    </row>
    <row r="176" spans="2:26" ht="18" customHeight="1" x14ac:dyDescent="0.25">
      <c r="B176" s="431">
        <v>162</v>
      </c>
      <c r="C176" s="451">
        <v>51349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51379</v>
      </c>
    </row>
    <row r="177" spans="2:26" ht="18" customHeight="1" x14ac:dyDescent="0.25">
      <c r="B177" s="431">
        <v>163</v>
      </c>
      <c r="C177" s="451">
        <v>51380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51409</v>
      </c>
    </row>
    <row r="178" spans="2:26" ht="18" customHeight="1" x14ac:dyDescent="0.25">
      <c r="B178" s="431">
        <v>164</v>
      </c>
      <c r="C178" s="451">
        <v>51410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51440</v>
      </c>
    </row>
    <row r="179" spans="2:26" ht="18" customHeight="1" x14ac:dyDescent="0.25">
      <c r="B179" s="431">
        <v>165</v>
      </c>
      <c r="C179" s="451">
        <v>51441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51470</v>
      </c>
    </row>
    <row r="180" spans="2:26" ht="18" customHeight="1" x14ac:dyDescent="0.25">
      <c r="B180" s="431">
        <v>166</v>
      </c>
      <c r="C180" s="451">
        <v>51471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51501</v>
      </c>
    </row>
    <row r="181" spans="2:26" ht="18" customHeight="1" x14ac:dyDescent="0.25">
      <c r="B181" s="431">
        <v>167</v>
      </c>
      <c r="C181" s="451">
        <v>51502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51532</v>
      </c>
    </row>
    <row r="182" spans="2:26" ht="18" customHeight="1" x14ac:dyDescent="0.25">
      <c r="B182" s="431">
        <v>168</v>
      </c>
      <c r="C182" s="451">
        <v>51533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51560</v>
      </c>
    </row>
    <row r="183" spans="2:26" ht="18" customHeight="1" x14ac:dyDescent="0.25">
      <c r="B183" s="431">
        <v>169</v>
      </c>
      <c r="C183" s="451">
        <v>51561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51591</v>
      </c>
    </row>
    <row r="184" spans="2:26" ht="18" customHeight="1" x14ac:dyDescent="0.25">
      <c r="B184" s="431">
        <v>170</v>
      </c>
      <c r="C184" s="451">
        <v>51592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51621</v>
      </c>
    </row>
    <row r="185" spans="2:26" ht="18" customHeight="1" x14ac:dyDescent="0.25">
      <c r="B185" s="431">
        <v>171</v>
      </c>
      <c r="C185" s="451">
        <v>51622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51652</v>
      </c>
    </row>
    <row r="186" spans="2:26" ht="18" customHeight="1" x14ac:dyDescent="0.25">
      <c r="B186" s="431">
        <v>172</v>
      </c>
      <c r="C186" s="451">
        <v>51653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51682</v>
      </c>
    </row>
    <row r="187" spans="2:26" ht="18" customHeight="1" x14ac:dyDescent="0.25">
      <c r="B187" s="431">
        <v>173</v>
      </c>
      <c r="C187" s="451">
        <v>51683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51713</v>
      </c>
    </row>
    <row r="188" spans="2:26" ht="18" customHeight="1" x14ac:dyDescent="0.25">
      <c r="B188" s="431">
        <v>174</v>
      </c>
      <c r="C188" s="451">
        <v>51714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51744</v>
      </c>
    </row>
    <row r="189" spans="2:26" ht="18" customHeight="1" x14ac:dyDescent="0.25">
      <c r="B189" s="431">
        <v>175</v>
      </c>
      <c r="C189" s="451">
        <v>51745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51774</v>
      </c>
    </row>
    <row r="190" spans="2:26" ht="18" customHeight="1" x14ac:dyDescent="0.25">
      <c r="B190" s="431">
        <v>176</v>
      </c>
      <c r="C190" s="451">
        <v>51775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51805</v>
      </c>
    </row>
    <row r="191" spans="2:26" ht="18" customHeight="1" x14ac:dyDescent="0.25">
      <c r="B191" s="431">
        <v>177</v>
      </c>
      <c r="C191" s="451">
        <v>51806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51835</v>
      </c>
    </row>
    <row r="192" spans="2:26" ht="18" customHeight="1" x14ac:dyDescent="0.25">
      <c r="B192" s="431">
        <v>178</v>
      </c>
      <c r="C192" s="451">
        <v>51836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51866</v>
      </c>
    </row>
    <row r="193" spans="2:26" ht="18" customHeight="1" x14ac:dyDescent="0.25">
      <c r="B193" s="431">
        <v>179</v>
      </c>
      <c r="C193" s="451">
        <v>51867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51897</v>
      </c>
    </row>
    <row r="194" spans="2:26" ht="18" customHeight="1" x14ac:dyDescent="0.25">
      <c r="B194" s="431">
        <v>180</v>
      </c>
      <c r="C194" s="451">
        <v>51898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51925</v>
      </c>
    </row>
  </sheetData>
  <mergeCells count="22">
    <mergeCell ref="B12:D12"/>
    <mergeCell ref="G12:H12"/>
    <mergeCell ref="I12:K12"/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1:D11"/>
    <mergeCell ref="G10:H10"/>
  </mergeCells>
  <conditionalFormatting sqref="B14:K300">
    <cfRule type="expression" dxfId="29" priority="2">
      <formula>$B14&lt;&gt;""</formula>
    </cfRule>
  </conditionalFormatting>
  <conditionalFormatting sqref="Z14">
    <cfRule type="expression" dxfId="28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9B0700C4-3919-478F-AD0F-5AFE55B1D86C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E15E7B89-8219-4134-A883-D0402557ED3A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37656AAF-A8E1-4CF8-9398-AF2D45871335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E8CB417F-A6F1-4693-BBF2-F4B67A65D382}"/>
    <dataValidation allowBlank="1" showInputMessage="1" showErrorMessage="1" prompt="Entrez le montant du prêt dans cette cellule" sqref="E5" xr:uid="{05F2C6C0-4541-43B6-BB18-5F293C73FDAC}"/>
    <dataValidation allowBlank="1" showInputMessage="1" showErrorMessage="1" prompt="Entrez le taux d’intérêt annuel dans cette cellule" sqref="E6" xr:uid="{64CA81AE-86C0-44AC-A743-E8144239EA55}"/>
    <dataValidation allowBlank="1" showInputMessage="1" showErrorMessage="1" prompt="Entrez la période de prêt en années dans cette cellule" sqref="E7" xr:uid="{5B36C857-52DB-4D19-BEF5-101194BF487F}"/>
    <dataValidation allowBlank="1" showInputMessage="1" showErrorMessage="1" prompt="Entrez le nombre de paiements par an dans cette cellule" sqref="E8" xr:uid="{8EE37B93-522D-4C68-91B5-676C06B2DA55}"/>
    <dataValidation allowBlank="1" showInputMessage="1" showErrorMessage="1" prompt="Entrez la date de début du prêt dans cette cellule" sqref="E9" xr:uid="{975261AD-F512-46C4-A6F2-B0FF8695ADFF}"/>
    <dataValidation allowBlank="1" showInputMessage="1" showErrorMessage="1" prompt="Entrez le montant du paiement supplémentaire dans cette cellule" sqref="E12" xr:uid="{622B48A1-07B9-4ADC-9A35-1A9595560356}"/>
    <dataValidation allowBlank="1" showInputMessage="1" showErrorMessage="1" prompt="Total des intérêts calculé automatiquement" sqref="I9" xr:uid="{DFBBFE8C-554E-4F34-8BDA-2083A75369DC}"/>
    <dataValidation allowBlank="1" showInputMessage="1" showErrorMessage="1" prompt="Montant du paiement programmé mis à jour automatiquement" sqref="I5" xr:uid="{105ADE22-0821-431D-B19B-7B1C095114E0}"/>
    <dataValidation allowBlank="1" showInputMessage="1" showErrorMessage="1" prompt="Nombre prévu de paiements mis à jour automatiquement" sqref="I6" xr:uid="{B119469F-5AE5-411C-928F-05F747AF227D}"/>
    <dataValidation allowBlank="1" showInputMessage="1" showErrorMessage="1" prompt="Nombre de paiements mis à jour automatiquement" sqref="I7" xr:uid="{4FBA8FF4-8EB8-4B4D-AEA5-1201AAD95D35}"/>
    <dataValidation allowBlank="1" showInputMessage="1" showErrorMessage="1" prompt="Total des paiements en avance mis à jour automatiquement" sqref="I8" xr:uid="{58AE7F75-68C5-4629-BCB2-DDB8C87BDA69}"/>
    <dataValidation allowBlank="1" showInputMessage="1" showErrorMessage="1" prompt="Le numéro de paiement est mis à jour automatiquement dans cette colonne" sqref="B14" xr:uid="{9351F1AE-0B75-42CF-81C1-9DBF3A8E5603}"/>
    <dataValidation allowBlank="1" showInputMessage="1" showErrorMessage="1" prompt="La date de paiement est mise à jour automatiquement dans cette colonne" sqref="C14" xr:uid="{A8376BC9-D929-4867-9813-7F4EEF0B9258}"/>
    <dataValidation allowBlank="1" showInputMessage="1" showErrorMessage="1" prompt="Le solde de début est mis à jour automatiquement dans cette colonne" sqref="D14" xr:uid="{9008AE7D-4AB6-492C-B308-089B1136DD61}"/>
    <dataValidation allowBlank="1" showInputMessage="1" showErrorMessage="1" prompt="Le paiement programmé est mis à jour automatiquement dans cette colonne" sqref="E14" xr:uid="{301CF956-3F45-4F85-80B8-DA8B646B1BE3}"/>
    <dataValidation allowBlank="1" showInputMessage="1" showErrorMessage="1" prompt="Le paiement supplémentaire est mis à jour automatiquement dans cette colonne" sqref="F14" xr:uid="{580199A1-FD81-4CEB-8689-36069601C809}"/>
    <dataValidation allowBlank="1" showInputMessage="1" showErrorMessage="1" prompt="Le paiement total est mis à jour automatiquement dans cette colonne" sqref="G14" xr:uid="{8AD6E846-A1EC-493A-98E0-AAAC0819583A}"/>
    <dataValidation allowBlank="1" showInputMessage="1" showErrorMessage="1" prompt="Le montant en principal est mis à jour automatiquement dans cette colonne" sqref="H14" xr:uid="{F89AF7C3-898D-4C95-93ED-FD9285031C37}"/>
    <dataValidation allowBlank="1" showInputMessage="1" showErrorMessage="1" prompt="Les intérêts sont mis à jour automatiquement dans cette colonne" sqref="I14" xr:uid="{09A8EA90-178C-4372-AB41-157A0A41CA87}"/>
    <dataValidation allowBlank="1" showInputMessage="1" showErrorMessage="1" prompt="Le solde final est mis à jour automatiquement dans cette colonne" sqref="J14" xr:uid="{5AD1C502-677E-40A6-94AF-DF4381B8981F}"/>
    <dataValidation allowBlank="1" showInputMessage="1" showErrorMessage="1" prompt="Les intérêts cumulés sont mis à jour automatiquement dans cette colonne" sqref="K14" xr:uid="{D3A59BA4-E9CB-4F6C-9617-9ED4E16913B4}"/>
    <dataValidation allowBlank="1" showInputMessage="1" showErrorMessage="1" prompt="Enter the number of months during which only interest will be paid and no principal will be repaid" sqref="E11" xr:uid="{398571E3-6B58-4454-BA0D-C1C8C4F0CB08}"/>
  </dataValidation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E274-1840-46D4-910E-9B7339B5627C}">
  <sheetPr>
    <tabColor theme="5" tint="-0.249977111117893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311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46447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27" priority="2">
      <formula>$B14&lt;&gt;""</formula>
    </cfRule>
  </conditionalFormatting>
  <conditionalFormatting sqref="Z14">
    <cfRule type="expression" dxfId="26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9E8B9575-FEC9-4D5E-AB6D-24299924C0EF}"/>
    <dataValidation allowBlank="1" showInputMessage="1" showErrorMessage="1" prompt="Les intérêts cumulés sont mis à jour automatiquement dans cette colonne" sqref="K14" xr:uid="{F61E7B37-5E08-40A8-9E80-102426873E24}"/>
    <dataValidation allowBlank="1" showInputMessage="1" showErrorMessage="1" prompt="Le solde final est mis à jour automatiquement dans cette colonne" sqref="J14" xr:uid="{A342C44C-6567-4A41-943D-4184BD3E709F}"/>
    <dataValidation allowBlank="1" showInputMessage="1" showErrorMessage="1" prompt="Les intérêts sont mis à jour automatiquement dans cette colonne" sqref="I14" xr:uid="{AA39CB67-DBAA-473A-9191-3F33314C6050}"/>
    <dataValidation allowBlank="1" showInputMessage="1" showErrorMessage="1" prompt="Le montant en principal est mis à jour automatiquement dans cette colonne" sqref="H14" xr:uid="{9C49AA25-011C-4402-9E87-671A491762A6}"/>
    <dataValidation allowBlank="1" showInputMessage="1" showErrorMessage="1" prompt="Le paiement total est mis à jour automatiquement dans cette colonne" sqref="G14" xr:uid="{7801CC15-77E4-4730-946B-D0700800B57B}"/>
    <dataValidation allowBlank="1" showInputMessage="1" showErrorMessage="1" prompt="Le paiement supplémentaire est mis à jour automatiquement dans cette colonne" sqref="F14" xr:uid="{5AEACBBD-F958-4395-B5F0-8CEDD9AC8A07}"/>
    <dataValidation allowBlank="1" showInputMessage="1" showErrorMessage="1" prompt="Le paiement programmé est mis à jour automatiquement dans cette colonne" sqref="E14" xr:uid="{5BF1E3AC-5D3D-4B0A-8B4E-5CD256A8DFF9}"/>
    <dataValidation allowBlank="1" showInputMessage="1" showErrorMessage="1" prompt="Le solde de début est mis à jour automatiquement dans cette colonne" sqref="D14" xr:uid="{CD7737F5-F8AD-4E2B-BB7B-540DDD01D0DD}"/>
    <dataValidation allowBlank="1" showInputMessage="1" showErrorMessage="1" prompt="La date de paiement est mise à jour automatiquement dans cette colonne" sqref="C14" xr:uid="{B2397703-E8FB-4351-B45A-42A77BC12F6A}"/>
    <dataValidation allowBlank="1" showInputMessage="1" showErrorMessage="1" prompt="Le numéro de paiement est mis à jour automatiquement dans cette colonne" sqref="B14" xr:uid="{9AD85048-552A-4DFD-BD91-89279E91D8E4}"/>
    <dataValidation allowBlank="1" showInputMessage="1" showErrorMessage="1" prompt="Total des paiements en avance mis à jour automatiquement" sqref="I8" xr:uid="{232BC0C6-5AD5-4677-8F73-275E69390C79}"/>
    <dataValidation allowBlank="1" showInputMessage="1" showErrorMessage="1" prompt="Nombre de paiements mis à jour automatiquement" sqref="I7" xr:uid="{8ABB6F36-408F-4409-8171-BECC84743AE9}"/>
    <dataValidation allowBlank="1" showInputMessage="1" showErrorMessage="1" prompt="Nombre prévu de paiements mis à jour automatiquement" sqref="I6" xr:uid="{94F85B0E-06C4-4016-9A5F-C2878EA623FD}"/>
    <dataValidation allowBlank="1" showInputMessage="1" showErrorMessage="1" prompt="Montant du paiement programmé mis à jour automatiquement" sqref="I5" xr:uid="{1A39B20E-167B-4E61-AB0F-7A822D39DB89}"/>
    <dataValidation allowBlank="1" showInputMessage="1" showErrorMessage="1" prompt="Total des intérêts calculé automatiquement" sqref="I9" xr:uid="{2CFC7880-7462-4AD6-8B42-5B7BD5120B13}"/>
    <dataValidation allowBlank="1" showInputMessage="1" showErrorMessage="1" prompt="Entrez le montant du paiement supplémentaire dans cette cellule" sqref="E12" xr:uid="{CAEDC98A-4243-4254-9A42-F54816D9B1D1}"/>
    <dataValidation allowBlank="1" showInputMessage="1" showErrorMessage="1" prompt="Entrez la date de début du prêt dans cette cellule" sqref="E9" xr:uid="{CD1EF467-B759-46A5-AF3C-B21374015284}"/>
    <dataValidation allowBlank="1" showInputMessage="1" showErrorMessage="1" prompt="Entrez le nombre de paiements par an dans cette cellule" sqref="E8" xr:uid="{62744AC6-57EF-4D7B-84C1-172775CC5C54}"/>
    <dataValidation allowBlank="1" showInputMessage="1" showErrorMessage="1" prompt="Entrez la période de prêt en années dans cette cellule" sqref="E7" xr:uid="{BE44FE4F-99C0-4AF9-9543-6D05EF48C3C0}"/>
    <dataValidation allowBlank="1" showInputMessage="1" showErrorMessage="1" prompt="Entrez le taux d’intérêt annuel dans cette cellule" sqref="E6" xr:uid="{BDB81792-2542-4395-A142-90F4AC995A29}"/>
    <dataValidation allowBlank="1" showInputMessage="1" showErrorMessage="1" prompt="Entrez le montant du prêt dans cette cellule" sqref="E5" xr:uid="{0C59CAF0-2765-46D0-9423-09580F9DC9B0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CF583FED-75C9-4729-AD6A-D2852F5BA192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ECAE36C8-38F2-4F71-9BB4-DBDFB60D8D97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5BB83691-2CC4-467F-9A4D-47DDB4049B61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6C29E020-B0F6-4FDC-881B-5EA4C6CD61BB}"/>
  </dataValidation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C6D7-FD34-4556-980A-9B21B79EB3E6}">
  <sheetPr>
    <tabColor theme="5" tint="-0.249977111117893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312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46447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25" priority="2">
      <formula>$B14&lt;&gt;""</formula>
    </cfRule>
  </conditionalFormatting>
  <conditionalFormatting sqref="Z14">
    <cfRule type="expression" dxfId="24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F1FB5509-9FFC-4F26-B700-E94BE73B5A32}"/>
    <dataValidation allowBlank="1" showInputMessage="1" showErrorMessage="1" prompt="Les intérêts cumulés sont mis à jour automatiquement dans cette colonne" sqref="K14" xr:uid="{F61A1C9C-3FCE-4E3D-9807-F1A1056DFFA8}"/>
    <dataValidation allowBlank="1" showInputMessage="1" showErrorMessage="1" prompt="Le solde final est mis à jour automatiquement dans cette colonne" sqref="J14" xr:uid="{948A017C-366E-4FA1-819A-10720FB0CE80}"/>
    <dataValidation allowBlank="1" showInputMessage="1" showErrorMessage="1" prompt="Les intérêts sont mis à jour automatiquement dans cette colonne" sqref="I14" xr:uid="{D9605D60-A7D6-4413-A424-9666E3259EA3}"/>
    <dataValidation allowBlank="1" showInputMessage="1" showErrorMessage="1" prompt="Le montant en principal est mis à jour automatiquement dans cette colonne" sqref="H14" xr:uid="{1E5C4445-35B9-422C-A358-A19ECA54EC73}"/>
    <dataValidation allowBlank="1" showInputMessage="1" showErrorMessage="1" prompt="Le paiement total est mis à jour automatiquement dans cette colonne" sqref="G14" xr:uid="{7872C167-B8C8-43C5-A476-69779B360436}"/>
    <dataValidation allowBlank="1" showInputMessage="1" showErrorMessage="1" prompt="Le paiement supplémentaire est mis à jour automatiquement dans cette colonne" sqref="F14" xr:uid="{ABF8DAA8-B6EA-4FBC-A08B-47E1422FA06B}"/>
    <dataValidation allowBlank="1" showInputMessage="1" showErrorMessage="1" prompt="Le paiement programmé est mis à jour automatiquement dans cette colonne" sqref="E14" xr:uid="{FBDC6B65-F536-42C3-9265-199EB80F3194}"/>
    <dataValidation allowBlank="1" showInputMessage="1" showErrorMessage="1" prompt="Le solde de début est mis à jour automatiquement dans cette colonne" sqref="D14" xr:uid="{50F0D95E-81C2-48E5-94BD-72DC879BA1C2}"/>
    <dataValidation allowBlank="1" showInputMessage="1" showErrorMessage="1" prompt="La date de paiement est mise à jour automatiquement dans cette colonne" sqref="C14" xr:uid="{48666B6A-77B7-4007-A3B0-7109E4DF89A6}"/>
    <dataValidation allowBlank="1" showInputMessage="1" showErrorMessage="1" prompt="Le numéro de paiement est mis à jour automatiquement dans cette colonne" sqref="B14" xr:uid="{6B46F809-737A-4045-A211-A01F2043C80B}"/>
    <dataValidation allowBlank="1" showInputMessage="1" showErrorMessage="1" prompt="Total des paiements en avance mis à jour automatiquement" sqref="I8" xr:uid="{F9B45FA3-47EB-4F93-9CDE-AAC23A5CC657}"/>
    <dataValidation allowBlank="1" showInputMessage="1" showErrorMessage="1" prompt="Nombre de paiements mis à jour automatiquement" sqref="I7" xr:uid="{2EED9ACC-060B-493F-8A23-3E3E3BB31307}"/>
    <dataValidation allowBlank="1" showInputMessage="1" showErrorMessage="1" prompt="Nombre prévu de paiements mis à jour automatiquement" sqref="I6" xr:uid="{3B5611E4-96E6-4C28-8404-54B5110105AC}"/>
    <dataValidation allowBlank="1" showInputMessage="1" showErrorMessage="1" prompt="Montant du paiement programmé mis à jour automatiquement" sqref="I5" xr:uid="{7E953952-AC54-409D-8FDE-97A76B4BAF8E}"/>
    <dataValidation allowBlank="1" showInputMessage="1" showErrorMessage="1" prompt="Total des intérêts calculé automatiquement" sqref="I9" xr:uid="{741D83E7-CB30-42C7-A381-1C2FAF66E639}"/>
    <dataValidation allowBlank="1" showInputMessage="1" showErrorMessage="1" prompt="Entrez le montant du paiement supplémentaire dans cette cellule" sqref="E12" xr:uid="{F107825B-ECE2-4A5C-A0E5-6045C34AE843}"/>
    <dataValidation allowBlank="1" showInputMessage="1" showErrorMessage="1" prompt="Entrez la date de début du prêt dans cette cellule" sqref="E9" xr:uid="{4FB09960-5A7D-48BB-BB6C-6616569DDD50}"/>
    <dataValidation allowBlank="1" showInputMessage="1" showErrorMessage="1" prompt="Entrez le nombre de paiements par an dans cette cellule" sqref="E8" xr:uid="{C0D4DF20-3EAF-4DA9-B307-FA2672B6238C}"/>
    <dataValidation allowBlank="1" showInputMessage="1" showErrorMessage="1" prompt="Entrez la période de prêt en années dans cette cellule" sqref="E7" xr:uid="{9ECF8F73-783F-4985-9B32-BEAB845E74B2}"/>
    <dataValidation allowBlank="1" showInputMessage="1" showErrorMessage="1" prompt="Entrez le taux d’intérêt annuel dans cette cellule" sqref="E6" xr:uid="{6A3A9CAE-0A40-434A-8EDE-B359DBE946AD}"/>
    <dataValidation allowBlank="1" showInputMessage="1" showErrorMessage="1" prompt="Entrez le montant du prêt dans cette cellule" sqref="E5" xr:uid="{C4EAE80F-918A-4D6A-B946-E403108A63BA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1D682DEC-4F5B-4E9C-AE63-7B891726BECB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D58324D2-7D5B-4307-97EA-9571B9D958BC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E6A6089B-A294-4930-BF4C-01AAA9F825E2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D5DF41EE-BBAB-41A4-9F56-3C0ABF87897A}"/>
  </dataValidation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1189-083C-8F4E-B275-39170051C4BD}">
  <sheetPr codeName="Feuil9">
    <tabColor theme="6" tint="0.79998168889431442"/>
  </sheetPr>
  <dimension ref="A1:ES98"/>
  <sheetViews>
    <sheetView topLeftCell="DM69" zoomScaleNormal="100" workbookViewId="0">
      <selection activeCell="AJ31" sqref="AJ31"/>
    </sheetView>
  </sheetViews>
  <sheetFormatPr baseColWidth="10" defaultColWidth="11.42578125" defaultRowHeight="11.25" outlineLevelCol="1" x14ac:dyDescent="0.2"/>
  <cols>
    <col min="1" max="1" width="18.140625" style="9" bestFit="1" customWidth="1"/>
    <col min="2" max="2" width="14.28515625" style="1" bestFit="1" customWidth="1"/>
    <col min="3" max="3" width="6.28515625" style="1" bestFit="1" customWidth="1"/>
    <col min="4" max="4" width="27.85546875" style="1" bestFit="1" customWidth="1"/>
    <col min="5" max="5" width="7.7109375" style="17" bestFit="1" customWidth="1"/>
    <col min="6" max="17" width="8.140625" style="1" bestFit="1" customWidth="1" outlineLevel="1"/>
    <col min="18" max="18" width="8.140625" style="1" bestFit="1" customWidth="1"/>
    <col min="19" max="30" width="8.140625" style="1" bestFit="1" customWidth="1" outlineLevel="1"/>
    <col min="31" max="31" width="8.140625" style="1" bestFit="1" customWidth="1"/>
    <col min="32" max="43" width="8.140625" style="1" bestFit="1" customWidth="1" outlineLevel="1"/>
    <col min="44" max="44" width="8.140625" style="1" bestFit="1" customWidth="1"/>
    <col min="45" max="56" width="8.140625" style="1" bestFit="1" customWidth="1" outlineLevel="1"/>
    <col min="57" max="57" width="8.140625" style="1" bestFit="1" customWidth="1"/>
    <col min="58" max="69" width="8.140625" style="1" bestFit="1" customWidth="1" outlineLevel="1"/>
    <col min="70" max="70" width="8.140625" style="1" bestFit="1" customWidth="1"/>
    <col min="71" max="82" width="8.140625" style="1" bestFit="1" customWidth="1" outlineLevel="1"/>
    <col min="83" max="83" width="8.140625" style="1" bestFit="1" customWidth="1"/>
    <col min="84" max="95" width="8.140625" style="1" bestFit="1" customWidth="1" outlineLevel="1"/>
    <col min="96" max="96" width="8.140625" style="1" bestFit="1" customWidth="1"/>
    <col min="97" max="108" width="8.140625" style="1" bestFit="1" customWidth="1" outlineLevel="1"/>
    <col min="109" max="109" width="8.140625" style="1" bestFit="1" customWidth="1"/>
    <col min="110" max="121" width="8.140625" style="1" bestFit="1" customWidth="1" outlineLevel="1"/>
    <col min="122" max="122" width="8.140625" style="1" bestFit="1" customWidth="1"/>
    <col min="123" max="134" width="8.140625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T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si="100"/>
        <v>2030</v>
      </c>
      <c r="BU3" s="18">
        <f t="shared" ref="BU3:CE3" si="101">BT3</f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" si="108">T4</f>
        <v>2</v>
      </c>
      <c r="AH4" s="18">
        <f t="shared" ref="AH4" si="109">U4</f>
        <v>3</v>
      </c>
      <c r="AI4" s="18">
        <f t="shared" ref="AI4" si="110">V4</f>
        <v>4</v>
      </c>
      <c r="AJ4" s="18">
        <f t="shared" ref="AJ4" si="111">W4</f>
        <v>5</v>
      </c>
      <c r="AK4" s="18">
        <f t="shared" ref="AK4" si="112">X4</f>
        <v>6</v>
      </c>
      <c r="AL4" s="18">
        <f t="shared" ref="AL4" si="113">Y4</f>
        <v>7</v>
      </c>
      <c r="AM4" s="18">
        <f t="shared" ref="AM4" si="114">Z4</f>
        <v>8</v>
      </c>
      <c r="AN4" s="18">
        <f t="shared" ref="AN4" si="115">AA4</f>
        <v>9</v>
      </c>
      <c r="AO4" s="18">
        <f t="shared" ref="AO4" si="116">AB4</f>
        <v>10</v>
      </c>
      <c r="AP4" s="18">
        <f t="shared" ref="AP4" si="117">AC4</f>
        <v>11</v>
      </c>
      <c r="AQ4" s="18">
        <f t="shared" ref="AQ4" si="118">AD4</f>
        <v>12</v>
      </c>
      <c r="AR4" s="322">
        <f>AE4+1</f>
        <v>2027</v>
      </c>
      <c r="AS4" s="18">
        <f>AF4</f>
        <v>1</v>
      </c>
      <c r="AT4" s="18">
        <f t="shared" ref="AT4" si="119">AG4</f>
        <v>2</v>
      </c>
      <c r="AU4" s="18">
        <f t="shared" ref="AU4" si="120">AH4</f>
        <v>3</v>
      </c>
      <c r="AV4" s="18">
        <f t="shared" ref="AV4" si="121">AI4</f>
        <v>4</v>
      </c>
      <c r="AW4" s="18">
        <f t="shared" ref="AW4" si="122">AJ4</f>
        <v>5</v>
      </c>
      <c r="AX4" s="18">
        <f t="shared" ref="AX4" si="123">AK4</f>
        <v>6</v>
      </c>
      <c r="AY4" s="18">
        <f t="shared" ref="AY4" si="124">AL4</f>
        <v>7</v>
      </c>
      <c r="AZ4" s="18">
        <f t="shared" ref="AZ4" si="125">AM4</f>
        <v>8</v>
      </c>
      <c r="BA4" s="18">
        <f t="shared" ref="BA4" si="126">AN4</f>
        <v>9</v>
      </c>
      <c r="BB4" s="18">
        <f t="shared" ref="BB4" si="127">AO4</f>
        <v>10</v>
      </c>
      <c r="BC4" s="18">
        <f t="shared" ref="BC4" si="128">AP4</f>
        <v>11</v>
      </c>
      <c r="BD4" s="18">
        <f t="shared" ref="BD4" si="129">AQ4</f>
        <v>12</v>
      </c>
      <c r="BE4" s="322">
        <f>AR4+1</f>
        <v>2028</v>
      </c>
      <c r="BF4" s="18">
        <f>AS4</f>
        <v>1</v>
      </c>
      <c r="BG4" s="18">
        <f t="shared" ref="BG4" si="130">AT4</f>
        <v>2</v>
      </c>
      <c r="BH4" s="18">
        <f t="shared" ref="BH4" si="131">AU4</f>
        <v>3</v>
      </c>
      <c r="BI4" s="18">
        <f t="shared" ref="BI4" si="132">AV4</f>
        <v>4</v>
      </c>
      <c r="BJ4" s="18">
        <f t="shared" ref="BJ4" si="133">AW4</f>
        <v>5</v>
      </c>
      <c r="BK4" s="18">
        <f t="shared" ref="BK4" si="134">AX4</f>
        <v>6</v>
      </c>
      <c r="BL4" s="18">
        <f t="shared" ref="BL4" si="135">AY4</f>
        <v>7</v>
      </c>
      <c r="BM4" s="18">
        <f t="shared" ref="BM4" si="136">AZ4</f>
        <v>8</v>
      </c>
      <c r="BN4" s="18">
        <f t="shared" ref="BN4" si="137">BA4</f>
        <v>9</v>
      </c>
      <c r="BO4" s="18">
        <f t="shared" ref="BO4" si="138">BB4</f>
        <v>10</v>
      </c>
      <c r="BP4" s="18">
        <f t="shared" ref="BP4" si="139">BC4</f>
        <v>11</v>
      </c>
      <c r="BQ4" s="18">
        <f t="shared" ref="BQ4" si="140">BD4</f>
        <v>12</v>
      </c>
      <c r="BR4" s="322">
        <f>BE4+1</f>
        <v>2029</v>
      </c>
      <c r="BS4" s="18">
        <f>BF4</f>
        <v>1</v>
      </c>
      <c r="BT4" s="18">
        <f t="shared" ref="BT4" si="141">BG4</f>
        <v>2</v>
      </c>
      <c r="BU4" s="18">
        <f t="shared" ref="BU4" si="142">BH4</f>
        <v>3</v>
      </c>
      <c r="BV4" s="18">
        <f t="shared" ref="BV4" si="143">BI4</f>
        <v>4</v>
      </c>
      <c r="BW4" s="18">
        <f t="shared" ref="BW4" si="144">BJ4</f>
        <v>5</v>
      </c>
      <c r="BX4" s="18">
        <f t="shared" ref="BX4" si="145">BK4</f>
        <v>6</v>
      </c>
      <c r="BY4" s="18">
        <f t="shared" ref="BY4" si="146">BL4</f>
        <v>7</v>
      </c>
      <c r="BZ4" s="18">
        <f t="shared" ref="BZ4" si="147">BM4</f>
        <v>8</v>
      </c>
      <c r="CA4" s="18">
        <f t="shared" ref="CA4" si="148">BN4</f>
        <v>9</v>
      </c>
      <c r="CB4" s="18">
        <f t="shared" ref="CB4" si="149">BO4</f>
        <v>10</v>
      </c>
      <c r="CC4" s="18">
        <f t="shared" ref="CC4" si="150">BP4</f>
        <v>11</v>
      </c>
      <c r="CD4" s="18">
        <f t="shared" ref="CD4" si="151">BQ4</f>
        <v>12</v>
      </c>
      <c r="CE4" s="322">
        <f>BR4+1</f>
        <v>2030</v>
      </c>
      <c r="CF4" s="18">
        <f>BS4</f>
        <v>1</v>
      </c>
      <c r="CG4" s="18">
        <f t="shared" ref="CG4" si="152">BT4</f>
        <v>2</v>
      </c>
      <c r="CH4" s="18">
        <f t="shared" ref="CH4" si="153">BU4</f>
        <v>3</v>
      </c>
      <c r="CI4" s="18">
        <f t="shared" ref="CI4" si="154">BV4</f>
        <v>4</v>
      </c>
      <c r="CJ4" s="18">
        <f t="shared" ref="CJ4" si="155">BW4</f>
        <v>5</v>
      </c>
      <c r="CK4" s="18">
        <f t="shared" ref="CK4" si="156">BX4</f>
        <v>6</v>
      </c>
      <c r="CL4" s="18">
        <f t="shared" ref="CL4" si="157">BY4</f>
        <v>7</v>
      </c>
      <c r="CM4" s="18">
        <f t="shared" ref="CM4" si="158">BZ4</f>
        <v>8</v>
      </c>
      <c r="CN4" s="18">
        <f t="shared" ref="CN4" si="159">CA4</f>
        <v>9</v>
      </c>
      <c r="CO4" s="18">
        <f t="shared" ref="CO4" si="160">CB4</f>
        <v>10</v>
      </c>
      <c r="CP4" s="18">
        <f t="shared" ref="CP4" si="161">CC4</f>
        <v>11</v>
      </c>
      <c r="CQ4" s="18">
        <f t="shared" ref="CQ4" si="162">CD4</f>
        <v>12</v>
      </c>
      <c r="CR4" s="322">
        <f>CE4+1</f>
        <v>2031</v>
      </c>
      <c r="CS4" s="18">
        <f>CF4</f>
        <v>1</v>
      </c>
      <c r="CT4" s="18">
        <f t="shared" ref="CT4" si="163">CG4</f>
        <v>2</v>
      </c>
      <c r="CU4" s="18">
        <f t="shared" ref="CU4" si="164">CH4</f>
        <v>3</v>
      </c>
      <c r="CV4" s="18">
        <f t="shared" ref="CV4" si="165">CI4</f>
        <v>4</v>
      </c>
      <c r="CW4" s="18">
        <f t="shared" ref="CW4" si="166">CJ4</f>
        <v>5</v>
      </c>
      <c r="CX4" s="18">
        <f t="shared" ref="CX4" si="167">CK4</f>
        <v>6</v>
      </c>
      <c r="CY4" s="18">
        <f t="shared" ref="CY4" si="168">CL4</f>
        <v>7</v>
      </c>
      <c r="CZ4" s="18">
        <f t="shared" ref="CZ4" si="169">CM4</f>
        <v>8</v>
      </c>
      <c r="DA4" s="18">
        <f t="shared" ref="DA4" si="170">CN4</f>
        <v>9</v>
      </c>
      <c r="DB4" s="18">
        <f t="shared" ref="DB4" si="171">CO4</f>
        <v>10</v>
      </c>
      <c r="DC4" s="18">
        <f t="shared" ref="DC4" si="172">CP4</f>
        <v>11</v>
      </c>
      <c r="DD4" s="18">
        <f t="shared" ref="DD4" si="173">CQ4</f>
        <v>12</v>
      </c>
      <c r="DE4" s="322">
        <f>CR4+1</f>
        <v>2032</v>
      </c>
      <c r="DF4" s="18">
        <f>CS4</f>
        <v>1</v>
      </c>
      <c r="DG4" s="18">
        <f t="shared" ref="DG4" si="174">CT4</f>
        <v>2</v>
      </c>
      <c r="DH4" s="18">
        <f t="shared" ref="DH4" si="175">CU4</f>
        <v>3</v>
      </c>
      <c r="DI4" s="18">
        <f t="shared" ref="DI4" si="176">CV4</f>
        <v>4</v>
      </c>
      <c r="DJ4" s="18">
        <f t="shared" ref="DJ4" si="177">CW4</f>
        <v>5</v>
      </c>
      <c r="DK4" s="18">
        <f t="shared" ref="DK4" si="178">CX4</f>
        <v>6</v>
      </c>
      <c r="DL4" s="18">
        <f t="shared" ref="DL4" si="179">CY4</f>
        <v>7</v>
      </c>
      <c r="DM4" s="18">
        <f t="shared" ref="DM4" si="180">CZ4</f>
        <v>8</v>
      </c>
      <c r="DN4" s="18">
        <f t="shared" ref="DN4" si="181">DA4</f>
        <v>9</v>
      </c>
      <c r="DO4" s="18">
        <f t="shared" ref="DO4" si="182">DB4</f>
        <v>10</v>
      </c>
      <c r="DP4" s="18">
        <f t="shared" ref="DP4" si="183">DC4</f>
        <v>11</v>
      </c>
      <c r="DQ4" s="18">
        <f t="shared" ref="DQ4" si="184">DD4</f>
        <v>12</v>
      </c>
      <c r="DR4" s="322">
        <f>DE4+1</f>
        <v>2033</v>
      </c>
      <c r="DS4" s="18">
        <f>DF4</f>
        <v>1</v>
      </c>
      <c r="DT4" s="18">
        <f t="shared" ref="DT4" si="185">DG4</f>
        <v>2</v>
      </c>
      <c r="DU4" s="18">
        <f t="shared" ref="DU4" si="186">DH4</f>
        <v>3</v>
      </c>
      <c r="DV4" s="18">
        <f t="shared" ref="DV4" si="187">DI4</f>
        <v>4</v>
      </c>
      <c r="DW4" s="18">
        <f t="shared" ref="DW4" si="188">DJ4</f>
        <v>5</v>
      </c>
      <c r="DX4" s="18">
        <f t="shared" ref="DX4" si="189">DK4</f>
        <v>6</v>
      </c>
      <c r="DY4" s="18">
        <f t="shared" ref="DY4" si="190">DL4</f>
        <v>7</v>
      </c>
      <c r="DZ4" s="18">
        <f t="shared" ref="DZ4" si="191">DM4</f>
        <v>8</v>
      </c>
      <c r="EA4" s="18">
        <f t="shared" ref="EA4" si="192">DN4</f>
        <v>9</v>
      </c>
      <c r="EB4" s="18">
        <f t="shared" ref="EB4" si="193">DO4</f>
        <v>10</v>
      </c>
      <c r="EC4" s="18">
        <f t="shared" ref="EC4" si="194">DP4</f>
        <v>11</v>
      </c>
      <c r="ED4" s="18">
        <f t="shared" ref="ED4" si="195">DQ4</f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9'!H21</f>
        <v>0</v>
      </c>
      <c r="G6" s="17">
        <f>'SPACELOG 9'!I21</f>
        <v>0</v>
      </c>
      <c r="H6" s="17">
        <f>'SPACELOG 9'!J21</f>
        <v>0</v>
      </c>
      <c r="I6" s="17">
        <f>'SPACELOG 9'!K21</f>
        <v>0</v>
      </c>
      <c r="J6" s="17">
        <f>'SPACELOG 9'!L21</f>
        <v>0</v>
      </c>
      <c r="K6" s="17">
        <f>'SPACELOG 9'!M21</f>
        <v>0</v>
      </c>
      <c r="L6" s="17">
        <f>'SPACELOG 9'!N21</f>
        <v>0</v>
      </c>
      <c r="M6" s="17">
        <f>'SPACELOG 9'!O21</f>
        <v>0</v>
      </c>
      <c r="N6" s="17">
        <f>'SPACELOG 9'!P21</f>
        <v>0</v>
      </c>
      <c r="O6" s="17">
        <f>'SPACELOG 9'!Q21</f>
        <v>0</v>
      </c>
      <c r="P6" s="17">
        <f>'SPACELOG 9'!R21</f>
        <v>0</v>
      </c>
      <c r="Q6" s="17">
        <f>'SPACELOG 9'!S21</f>
        <v>0</v>
      </c>
      <c r="R6" s="319">
        <f>SUM(F6:Q6)</f>
        <v>0</v>
      </c>
      <c r="S6" s="17">
        <f>'SPACELOG 9'!T21</f>
        <v>0</v>
      </c>
      <c r="T6" s="17">
        <f>'SPACELOG 9'!U21</f>
        <v>0</v>
      </c>
      <c r="U6" s="17">
        <f>'SPACELOG 9'!V21</f>
        <v>0</v>
      </c>
      <c r="V6" s="17">
        <f>'SPACELOG 9'!W21</f>
        <v>0</v>
      </c>
      <c r="W6" s="17">
        <f>'SPACELOG 9'!X21</f>
        <v>0</v>
      </c>
      <c r="X6" s="17">
        <f>'SPACELOG 9'!Y21</f>
        <v>0</v>
      </c>
      <c r="Y6" s="17">
        <f>'SPACELOG 9'!Z21</f>
        <v>0</v>
      </c>
      <c r="Z6" s="17">
        <f>'SPACELOG 9'!AA21</f>
        <v>0</v>
      </c>
      <c r="AA6" s="17">
        <f>'SPACELOG 9'!AB21</f>
        <v>0</v>
      </c>
      <c r="AB6" s="17">
        <f>'SPACELOG 9'!AC21</f>
        <v>0</v>
      </c>
      <c r="AC6" s="17">
        <f>'SPACELOG 9'!AD21</f>
        <v>0</v>
      </c>
      <c r="AD6" s="17">
        <f>'SPACELOG 9'!AE21</f>
        <v>0</v>
      </c>
      <c r="AE6" s="319">
        <f>SUM(S6:AD6)</f>
        <v>0</v>
      </c>
      <c r="AF6" s="17">
        <f>'SPACELOG 9'!AF21</f>
        <v>0</v>
      </c>
      <c r="AG6" s="17">
        <f>'SPACELOG 9'!AG21</f>
        <v>0</v>
      </c>
      <c r="AH6" s="17">
        <f>'SPACELOG 9'!AH21</f>
        <v>0</v>
      </c>
      <c r="AI6" s="17">
        <f>'SPACELOG 9'!AI21</f>
        <v>0</v>
      </c>
      <c r="AJ6" s="17">
        <f>'SPACELOG 9'!AJ21</f>
        <v>0</v>
      </c>
      <c r="AK6" s="17">
        <f>'SPACELOG 9'!AK21</f>
        <v>0</v>
      </c>
      <c r="AL6" s="17">
        <f>'SPACELOG 9'!AL21</f>
        <v>0</v>
      </c>
      <c r="AM6" s="17">
        <f>'SPACELOG 9'!AM21</f>
        <v>0</v>
      </c>
      <c r="AN6" s="17">
        <f>'SPACELOG 9'!AN21</f>
        <v>0</v>
      </c>
      <c r="AO6" s="17">
        <f>'SPACELOG 9'!AO21</f>
        <v>0</v>
      </c>
      <c r="AP6" s="17">
        <f>'SPACELOG 9'!AP21</f>
        <v>0</v>
      </c>
      <c r="AQ6" s="17">
        <f>'SPACELOG 9'!AQ21</f>
        <v>0</v>
      </c>
      <c r="AR6" s="319">
        <f>SUM(AF6:AQ6)</f>
        <v>0</v>
      </c>
      <c r="AS6" s="17">
        <f>'SPACELOG 9'!AR21</f>
        <v>0</v>
      </c>
      <c r="AT6" s="17">
        <f>'SPACELOG 9'!AS21</f>
        <v>0</v>
      </c>
      <c r="AU6" s="17">
        <f>'SPACELOG 9'!AT21</f>
        <v>0</v>
      </c>
      <c r="AV6" s="17">
        <f>'SPACELOG 9'!AU21</f>
        <v>0</v>
      </c>
      <c r="AW6" s="17">
        <f>'SPACELOG 9'!AV21</f>
        <v>0</v>
      </c>
      <c r="AX6" s="17">
        <f>'SPACELOG 9'!AW21</f>
        <v>0</v>
      </c>
      <c r="AY6" s="17">
        <f>'SPACELOG 9'!AX21</f>
        <v>0</v>
      </c>
      <c r="AZ6" s="17">
        <f>'SPACELOG 9'!AY21</f>
        <v>0</v>
      </c>
      <c r="BA6" s="17">
        <f>'SPACELOG 9'!AZ21</f>
        <v>0</v>
      </c>
      <c r="BB6" s="17">
        <f>'SPACELOG 9'!BA21</f>
        <v>0</v>
      </c>
      <c r="BC6" s="17">
        <f>'SPACELOG 9'!BB21</f>
        <v>0</v>
      </c>
      <c r="BD6" s="17">
        <f>'SPACELOG 9'!BC21</f>
        <v>0</v>
      </c>
      <c r="BE6" s="319">
        <f>SUM(AS6:BD6)</f>
        <v>0</v>
      </c>
      <c r="BF6" s="17">
        <f>'SPACELOG 9'!BD21</f>
        <v>0</v>
      </c>
      <c r="BG6" s="17">
        <f>'SPACELOG 9'!BE21</f>
        <v>0</v>
      </c>
      <c r="BH6" s="17">
        <f>'SPACELOG 9'!BF21</f>
        <v>0</v>
      </c>
      <c r="BI6" s="17">
        <f>'SPACELOG 9'!BG21</f>
        <v>0</v>
      </c>
      <c r="BJ6" s="17">
        <f>'SPACELOG 9'!BH21</f>
        <v>0</v>
      </c>
      <c r="BK6" s="17">
        <f>'SPACELOG 9'!BI21</f>
        <v>0</v>
      </c>
      <c r="BL6" s="17">
        <f>'SPACELOG 9'!BJ21</f>
        <v>0</v>
      </c>
      <c r="BM6" s="17">
        <f>'SPACELOG 9'!BK21</f>
        <v>0</v>
      </c>
      <c r="BN6" s="17">
        <f>'SPACELOG 9'!BL21</f>
        <v>0</v>
      </c>
      <c r="BO6" s="17">
        <f>'SPACELOG 9'!BM21</f>
        <v>0</v>
      </c>
      <c r="BP6" s="17">
        <f>'SPACELOG 9'!BN21</f>
        <v>0</v>
      </c>
      <c r="BQ6" s="17">
        <f>'SPACELOG 9'!BO21</f>
        <v>0</v>
      </c>
      <c r="BR6" s="319">
        <f>SUM(BF6:BQ6)</f>
        <v>0</v>
      </c>
      <c r="BS6" s="17">
        <f>'SPACELOG 9'!BP21</f>
        <v>0</v>
      </c>
      <c r="BT6" s="17">
        <f>'SPACELOG 9'!BQ21</f>
        <v>0</v>
      </c>
      <c r="BU6" s="17">
        <f>'SPACELOG 9'!BR21</f>
        <v>0</v>
      </c>
      <c r="BV6" s="17">
        <f>'SPACELOG 9'!BS21</f>
        <v>0</v>
      </c>
      <c r="BW6" s="17">
        <f>'SPACELOG 9'!BT21</f>
        <v>0</v>
      </c>
      <c r="BX6" s="17">
        <f>'SPACELOG 9'!BU21</f>
        <v>0</v>
      </c>
      <c r="BY6" s="17">
        <f>'SPACELOG 9'!BV21</f>
        <v>0</v>
      </c>
      <c r="BZ6" s="17">
        <f>'SPACELOG 9'!BW21</f>
        <v>0</v>
      </c>
      <c r="CA6" s="17">
        <f>'SPACELOG 9'!BX21</f>
        <v>0</v>
      </c>
      <c r="CB6" s="17">
        <f>'SPACELOG 9'!BY21</f>
        <v>0</v>
      </c>
      <c r="CC6" s="17">
        <f>'SPACELOG 9'!BZ21</f>
        <v>0</v>
      </c>
      <c r="CD6" s="17">
        <f>'SPACELOG 9'!CA21</f>
        <v>0</v>
      </c>
      <c r="CE6" s="319">
        <f>SUM(BS6:CD6)</f>
        <v>0</v>
      </c>
      <c r="CF6" s="17">
        <f>'SPACELOG 9'!CB21</f>
        <v>0</v>
      </c>
      <c r="CG6" s="17">
        <f>'SPACELOG 9'!CC21</f>
        <v>0</v>
      </c>
      <c r="CH6" s="17">
        <f>'SPACELOG 9'!CD21</f>
        <v>0</v>
      </c>
      <c r="CI6" s="17">
        <f>'SPACELOG 9'!CE21</f>
        <v>0</v>
      </c>
      <c r="CJ6" s="17">
        <f>'SPACELOG 9'!CF21</f>
        <v>0</v>
      </c>
      <c r="CK6" s="17">
        <f>'SPACELOG 9'!CG21</f>
        <v>0</v>
      </c>
      <c r="CL6" s="17">
        <f>'SPACELOG 9'!CH21</f>
        <v>0</v>
      </c>
      <c r="CM6" s="17">
        <f>'SPACELOG 9'!CI21</f>
        <v>0</v>
      </c>
      <c r="CN6" s="17">
        <f>'SPACELOG 9'!CJ21</f>
        <v>0</v>
      </c>
      <c r="CO6" s="17">
        <f>'SPACELOG 9'!CK21</f>
        <v>0</v>
      </c>
      <c r="CP6" s="17">
        <f>'SPACELOG 9'!CL21</f>
        <v>0</v>
      </c>
      <c r="CQ6" s="17">
        <f>'SPACELOG 9'!CM21</f>
        <v>0</v>
      </c>
      <c r="CR6" s="319">
        <f>SUM(CF6:CQ6)</f>
        <v>0</v>
      </c>
      <c r="CS6" s="17">
        <f>'SPACELOG 9'!CN21</f>
        <v>0</v>
      </c>
      <c r="CT6" s="17">
        <f>'SPACELOG 9'!CO21</f>
        <v>0</v>
      </c>
      <c r="CU6" s="17">
        <f>'SPACELOG 9'!CP21</f>
        <v>0</v>
      </c>
      <c r="CV6" s="17">
        <f>'SPACELOG 9'!CQ21</f>
        <v>0</v>
      </c>
      <c r="CW6" s="17">
        <f>'SPACELOG 9'!CR21</f>
        <v>0</v>
      </c>
      <c r="CX6" s="17">
        <f>'SPACELOG 9'!CS21</f>
        <v>0</v>
      </c>
      <c r="CY6" s="17">
        <f>'SPACELOG 9'!CT21</f>
        <v>0</v>
      </c>
      <c r="CZ6" s="17">
        <f>'SPACELOG 9'!CU21</f>
        <v>0</v>
      </c>
      <c r="DA6" s="17">
        <f>'SPACELOG 9'!CV21</f>
        <v>0</v>
      </c>
      <c r="DB6" s="17">
        <f>'SPACELOG 9'!CW21</f>
        <v>0</v>
      </c>
      <c r="DC6" s="17">
        <f>'SPACELOG 9'!CX21</f>
        <v>0</v>
      </c>
      <c r="DD6" s="17">
        <f>'SPACELOG 9'!CY21</f>
        <v>0</v>
      </c>
      <c r="DE6" s="319">
        <f>SUM(CS6:DD6)</f>
        <v>0</v>
      </c>
      <c r="DF6" s="17">
        <f>'SPACELOG 9'!CZ21</f>
        <v>0</v>
      </c>
      <c r="DG6" s="17">
        <f>'SPACELOG 9'!DA21</f>
        <v>0</v>
      </c>
      <c r="DH6" s="17">
        <f>'SPACELOG 9'!DB21</f>
        <v>0</v>
      </c>
      <c r="DI6" s="17">
        <f>'SPACELOG 9'!DC21</f>
        <v>0</v>
      </c>
      <c r="DJ6" s="17">
        <f>'SPACELOG 9'!DD21</f>
        <v>0</v>
      </c>
      <c r="DK6" s="17">
        <f>'SPACELOG 9'!DE21</f>
        <v>0</v>
      </c>
      <c r="DL6" s="17">
        <f>'SPACELOG 9'!DF21</f>
        <v>0</v>
      </c>
      <c r="DM6" s="17">
        <f>'SPACELOG 9'!DG21</f>
        <v>0</v>
      </c>
      <c r="DN6" s="17">
        <f>'SPACELOG 9'!DH21</f>
        <v>0</v>
      </c>
      <c r="DO6" s="17">
        <f>'SPACELOG 9'!DI21</f>
        <v>0</v>
      </c>
      <c r="DP6" s="17">
        <f>'SPACELOG 9'!DJ21</f>
        <v>0</v>
      </c>
      <c r="DQ6" s="17">
        <f>'SPACELOG 9'!DK21</f>
        <v>0</v>
      </c>
      <c r="DR6" s="319">
        <f>SUM(DF6:DQ6)</f>
        <v>0</v>
      </c>
      <c r="DS6" s="17">
        <f>'SPACELOG 9'!DL21</f>
        <v>0</v>
      </c>
      <c r="DT6" s="17">
        <f>'SPACELOG 9'!DM21</f>
        <v>0</v>
      </c>
      <c r="DU6" s="17">
        <f>'SPACELOG 9'!DN21</f>
        <v>0</v>
      </c>
      <c r="DV6" s="17">
        <f>'SPACELOG 9'!DO21</f>
        <v>0</v>
      </c>
      <c r="DW6" s="17">
        <f>'SPACELOG 9'!DP21</f>
        <v>0</v>
      </c>
      <c r="DX6" s="17">
        <f>'SPACELOG 9'!DQ21</f>
        <v>0</v>
      </c>
      <c r="DY6" s="17">
        <f>'SPACELOG 9'!DR21</f>
        <v>0</v>
      </c>
      <c r="DZ6" s="17">
        <f>'SPACELOG 9'!DS21</f>
        <v>0</v>
      </c>
      <c r="EA6" s="17">
        <f>'SPACELOG 9'!DT21</f>
        <v>0</v>
      </c>
      <c r="EB6" s="17">
        <f>'SPACELOG 9'!DU21</f>
        <v>0</v>
      </c>
      <c r="EC6" s="17">
        <f>'SPACELOG 9'!DV21</f>
        <v>0</v>
      </c>
      <c r="ED6" s="17">
        <f>'SPACELOG 9'!DW21</f>
        <v>0</v>
      </c>
      <c r="EE6" s="391">
        <f>SUM(DS6:ED6)</f>
        <v>0</v>
      </c>
    </row>
    <row r="7" spans="1:149" x14ac:dyDescent="0.2">
      <c r="A7" s="1" t="s">
        <v>35</v>
      </c>
      <c r="B7" s="36">
        <v>46327</v>
      </c>
      <c r="D7" s="32" t="s">
        <v>14</v>
      </c>
      <c r="F7" s="17">
        <f t="shared" ref="F7:Q7" si="196">F6</f>
        <v>0</v>
      </c>
      <c r="G7" s="23">
        <f t="shared" si="196"/>
        <v>0</v>
      </c>
      <c r="H7" s="17">
        <f t="shared" si="196"/>
        <v>0</v>
      </c>
      <c r="I7" s="17">
        <f t="shared" si="196"/>
        <v>0</v>
      </c>
      <c r="J7" s="17">
        <f t="shared" si="196"/>
        <v>0</v>
      </c>
      <c r="K7" s="17">
        <f t="shared" si="196"/>
        <v>0</v>
      </c>
      <c r="L7" s="17">
        <f t="shared" si="196"/>
        <v>0</v>
      </c>
      <c r="M7" s="17">
        <f t="shared" si="196"/>
        <v>0</v>
      </c>
      <c r="N7" s="17">
        <f t="shared" si="196"/>
        <v>0</v>
      </c>
      <c r="O7" s="17">
        <f t="shared" si="196"/>
        <v>0</v>
      </c>
      <c r="P7" s="17">
        <f t="shared" si="196"/>
        <v>0</v>
      </c>
      <c r="Q7" s="17">
        <f t="shared" si="196"/>
        <v>0</v>
      </c>
      <c r="R7" s="319">
        <f>SUM(F7:Q7)</f>
        <v>0</v>
      </c>
      <c r="S7" s="17">
        <f t="shared" ref="S7" si="197">S6</f>
        <v>0</v>
      </c>
      <c r="T7" s="23">
        <f t="shared" ref="T7" si="198">T6</f>
        <v>0</v>
      </c>
      <c r="U7" s="17">
        <f t="shared" ref="U7" si="199">U6</f>
        <v>0</v>
      </c>
      <c r="V7" s="17">
        <f t="shared" ref="V7" si="200">V6</f>
        <v>0</v>
      </c>
      <c r="W7" s="17">
        <f t="shared" ref="W7" si="201">W6</f>
        <v>0</v>
      </c>
      <c r="X7" s="17">
        <f t="shared" ref="X7" si="202">X6</f>
        <v>0</v>
      </c>
      <c r="Y7" s="17">
        <f t="shared" ref="Y7" si="203">Y6</f>
        <v>0</v>
      </c>
      <c r="Z7" s="17">
        <f t="shared" ref="Z7" si="204">Z6</f>
        <v>0</v>
      </c>
      <c r="AA7" s="17">
        <f t="shared" ref="AA7" si="205">AA6</f>
        <v>0</v>
      </c>
      <c r="AB7" s="17">
        <f t="shared" ref="AB7" si="206">AB6</f>
        <v>0</v>
      </c>
      <c r="AC7" s="17">
        <f t="shared" ref="AC7" si="207">AC6</f>
        <v>0</v>
      </c>
      <c r="AD7" s="17">
        <f t="shared" ref="AD7" si="208">AD6</f>
        <v>0</v>
      </c>
      <c r="AE7" s="319">
        <f>SUM(S7:AD7)</f>
        <v>0</v>
      </c>
      <c r="AF7" s="17">
        <f t="shared" ref="AF7" si="209">AF6</f>
        <v>0</v>
      </c>
      <c r="AG7" s="23">
        <f t="shared" ref="AG7" si="210">AG6</f>
        <v>0</v>
      </c>
      <c r="AH7" s="17">
        <f t="shared" ref="AH7" si="211">AH6</f>
        <v>0</v>
      </c>
      <c r="AI7" s="17">
        <f t="shared" ref="AI7" si="212">AI6</f>
        <v>0</v>
      </c>
      <c r="AJ7" s="17">
        <f t="shared" ref="AJ7" si="213">AJ6</f>
        <v>0</v>
      </c>
      <c r="AK7" s="17">
        <f t="shared" ref="AK7" si="214">AK6</f>
        <v>0</v>
      </c>
      <c r="AL7" s="17">
        <f t="shared" ref="AL7" si="215">AL6</f>
        <v>0</v>
      </c>
      <c r="AM7" s="17">
        <f t="shared" ref="AM7" si="216">AM6</f>
        <v>0</v>
      </c>
      <c r="AN7" s="17">
        <f t="shared" ref="AN7" si="217">AN6</f>
        <v>0</v>
      </c>
      <c r="AO7" s="17">
        <f t="shared" ref="AO7" si="218">AO6</f>
        <v>0</v>
      </c>
      <c r="AP7" s="17">
        <f t="shared" ref="AP7" si="219">AP6</f>
        <v>0</v>
      </c>
      <c r="AQ7" s="17">
        <f t="shared" ref="AQ7" si="220">AQ6</f>
        <v>0</v>
      </c>
      <c r="AR7" s="319">
        <f>SUM(AF7:AQ7)</f>
        <v>0</v>
      </c>
      <c r="AS7" s="17">
        <f t="shared" ref="AS7" si="221">AS6</f>
        <v>0</v>
      </c>
      <c r="AT7" s="23">
        <f t="shared" ref="AT7" si="222">AT6</f>
        <v>0</v>
      </c>
      <c r="AU7" s="17">
        <f t="shared" ref="AU7" si="223">AU6</f>
        <v>0</v>
      </c>
      <c r="AV7" s="17">
        <f t="shared" ref="AV7" si="224">AV6</f>
        <v>0</v>
      </c>
      <c r="AW7" s="17">
        <f t="shared" ref="AW7" si="225">AW6</f>
        <v>0</v>
      </c>
      <c r="AX7" s="17">
        <f t="shared" ref="AX7" si="226">AX6</f>
        <v>0</v>
      </c>
      <c r="AY7" s="17">
        <f t="shared" ref="AY7" si="227">AY6</f>
        <v>0</v>
      </c>
      <c r="AZ7" s="17">
        <f t="shared" ref="AZ7" si="228">AZ6</f>
        <v>0</v>
      </c>
      <c r="BA7" s="17">
        <f t="shared" ref="BA7" si="229">BA6</f>
        <v>0</v>
      </c>
      <c r="BB7" s="17">
        <f t="shared" ref="BB7" si="230">BB6</f>
        <v>0</v>
      </c>
      <c r="BC7" s="17">
        <f t="shared" ref="BC7" si="231">BC6</f>
        <v>0</v>
      </c>
      <c r="BD7" s="17">
        <f t="shared" ref="BD7" si="232">BD6</f>
        <v>0</v>
      </c>
      <c r="BE7" s="319">
        <f>SUM(AS7:BD7)</f>
        <v>0</v>
      </c>
      <c r="BF7" s="17">
        <f t="shared" ref="BF7" si="233">BF6</f>
        <v>0</v>
      </c>
      <c r="BG7" s="23">
        <f t="shared" ref="BG7" si="234">BG6</f>
        <v>0</v>
      </c>
      <c r="BH7" s="17">
        <f t="shared" ref="BH7" si="235">BH6</f>
        <v>0</v>
      </c>
      <c r="BI7" s="17">
        <f t="shared" ref="BI7" si="236">BI6</f>
        <v>0</v>
      </c>
      <c r="BJ7" s="17">
        <f t="shared" ref="BJ7" si="237">BJ6</f>
        <v>0</v>
      </c>
      <c r="BK7" s="17">
        <f t="shared" ref="BK7" si="238">BK6</f>
        <v>0</v>
      </c>
      <c r="BL7" s="17">
        <f t="shared" ref="BL7" si="239">BL6</f>
        <v>0</v>
      </c>
      <c r="BM7" s="17">
        <f t="shared" ref="BM7" si="240">BM6</f>
        <v>0</v>
      </c>
      <c r="BN7" s="17">
        <f t="shared" ref="BN7" si="241">BN6</f>
        <v>0</v>
      </c>
      <c r="BO7" s="17">
        <f t="shared" ref="BO7" si="242">BO6</f>
        <v>0</v>
      </c>
      <c r="BP7" s="17">
        <f t="shared" ref="BP7" si="243">BP6</f>
        <v>0</v>
      </c>
      <c r="BQ7" s="17">
        <f t="shared" ref="BQ7" si="244">BQ6</f>
        <v>0</v>
      </c>
      <c r="BR7" s="319">
        <f>SUM(BF7:BQ7)</f>
        <v>0</v>
      </c>
      <c r="BS7" s="17">
        <f t="shared" ref="BS7" si="245">BS6</f>
        <v>0</v>
      </c>
      <c r="BT7" s="23">
        <f t="shared" ref="BT7" si="246">BT6</f>
        <v>0</v>
      </c>
      <c r="BU7" s="17">
        <f t="shared" ref="BU7" si="247">BU6</f>
        <v>0</v>
      </c>
      <c r="BV7" s="17">
        <f t="shared" ref="BV7" si="248">BV6</f>
        <v>0</v>
      </c>
      <c r="BW7" s="17">
        <f t="shared" ref="BW7" si="249">BW6</f>
        <v>0</v>
      </c>
      <c r="BX7" s="17">
        <f t="shared" ref="BX7" si="250">BX6</f>
        <v>0</v>
      </c>
      <c r="BY7" s="17">
        <f t="shared" ref="BY7" si="251">BY6</f>
        <v>0</v>
      </c>
      <c r="BZ7" s="17">
        <f t="shared" ref="BZ7" si="252">BZ6</f>
        <v>0</v>
      </c>
      <c r="CA7" s="17">
        <f t="shared" ref="CA7" si="253">CA6</f>
        <v>0</v>
      </c>
      <c r="CB7" s="17">
        <f t="shared" ref="CB7" si="254">CB6</f>
        <v>0</v>
      </c>
      <c r="CC7" s="17">
        <f t="shared" ref="CC7" si="255">CC6</f>
        <v>0</v>
      </c>
      <c r="CD7" s="17">
        <f t="shared" ref="CD7" si="256">CD6</f>
        <v>0</v>
      </c>
      <c r="CE7" s="319">
        <f>SUM(BS7:CD7)</f>
        <v>0</v>
      </c>
      <c r="CF7" s="17">
        <f t="shared" ref="CF7" si="257">CF6</f>
        <v>0</v>
      </c>
      <c r="CG7" s="23">
        <f t="shared" ref="CG7" si="258">CG6</f>
        <v>0</v>
      </c>
      <c r="CH7" s="17">
        <f t="shared" ref="CH7" si="259">CH6</f>
        <v>0</v>
      </c>
      <c r="CI7" s="17">
        <f t="shared" ref="CI7" si="260">CI6</f>
        <v>0</v>
      </c>
      <c r="CJ7" s="17">
        <f t="shared" ref="CJ7" si="261">CJ6</f>
        <v>0</v>
      </c>
      <c r="CK7" s="17">
        <f t="shared" ref="CK7" si="262">CK6</f>
        <v>0</v>
      </c>
      <c r="CL7" s="17">
        <f t="shared" ref="CL7" si="263">CL6</f>
        <v>0</v>
      </c>
      <c r="CM7" s="17">
        <f t="shared" ref="CM7" si="264">CM6</f>
        <v>0</v>
      </c>
      <c r="CN7" s="17">
        <f t="shared" ref="CN7" si="265">CN6</f>
        <v>0</v>
      </c>
      <c r="CO7" s="17">
        <f t="shared" ref="CO7" si="266">CO6</f>
        <v>0</v>
      </c>
      <c r="CP7" s="17">
        <f t="shared" ref="CP7" si="267">CP6</f>
        <v>0</v>
      </c>
      <c r="CQ7" s="17">
        <f t="shared" ref="CQ7" si="268">CQ6</f>
        <v>0</v>
      </c>
      <c r="CR7" s="319">
        <f>SUM(CF7:CQ7)</f>
        <v>0</v>
      </c>
      <c r="CS7" s="17">
        <f t="shared" ref="CS7" si="269">CS6</f>
        <v>0</v>
      </c>
      <c r="CT7" s="23">
        <f t="shared" ref="CT7" si="270">CT6</f>
        <v>0</v>
      </c>
      <c r="CU7" s="17">
        <f t="shared" ref="CU7" si="271">CU6</f>
        <v>0</v>
      </c>
      <c r="CV7" s="17">
        <f t="shared" ref="CV7" si="272">CV6</f>
        <v>0</v>
      </c>
      <c r="CW7" s="17">
        <f t="shared" ref="CW7" si="273">CW6</f>
        <v>0</v>
      </c>
      <c r="CX7" s="17">
        <f t="shared" ref="CX7" si="274">CX6</f>
        <v>0</v>
      </c>
      <c r="CY7" s="17">
        <f t="shared" ref="CY7" si="275">CY6</f>
        <v>0</v>
      </c>
      <c r="CZ7" s="17">
        <f t="shared" ref="CZ7" si="276">CZ6</f>
        <v>0</v>
      </c>
      <c r="DA7" s="17">
        <f t="shared" ref="DA7" si="277">DA6</f>
        <v>0</v>
      </c>
      <c r="DB7" s="17">
        <f t="shared" ref="DB7" si="278">DB6</f>
        <v>0</v>
      </c>
      <c r="DC7" s="17">
        <f t="shared" ref="DC7" si="279">DC6</f>
        <v>0</v>
      </c>
      <c r="DD7" s="17">
        <f t="shared" ref="DD7" si="280">DD6</f>
        <v>0</v>
      </c>
      <c r="DE7" s="319">
        <f>SUM(CS7:DD7)</f>
        <v>0</v>
      </c>
      <c r="DF7" s="17">
        <f t="shared" ref="DF7" si="281">DF6</f>
        <v>0</v>
      </c>
      <c r="DG7" s="23">
        <f t="shared" ref="DG7" si="282">DG6</f>
        <v>0</v>
      </c>
      <c r="DH7" s="17">
        <f t="shared" ref="DH7" si="283">DH6</f>
        <v>0</v>
      </c>
      <c r="DI7" s="17">
        <f t="shared" ref="DI7" si="284">DI6</f>
        <v>0</v>
      </c>
      <c r="DJ7" s="17">
        <f t="shared" ref="DJ7" si="285">DJ6</f>
        <v>0</v>
      </c>
      <c r="DK7" s="17">
        <f t="shared" ref="DK7" si="286">DK6</f>
        <v>0</v>
      </c>
      <c r="DL7" s="17">
        <f t="shared" ref="DL7" si="287">DL6</f>
        <v>0</v>
      </c>
      <c r="DM7" s="17">
        <f t="shared" ref="DM7" si="288">DM6</f>
        <v>0</v>
      </c>
      <c r="DN7" s="17">
        <f t="shared" ref="DN7" si="289">DN6</f>
        <v>0</v>
      </c>
      <c r="DO7" s="17">
        <f t="shared" ref="DO7" si="290">DO6</f>
        <v>0</v>
      </c>
      <c r="DP7" s="17">
        <f t="shared" ref="DP7" si="291">DP6</f>
        <v>0</v>
      </c>
      <c r="DQ7" s="17">
        <f t="shared" ref="DQ7" si="292">DQ6</f>
        <v>0</v>
      </c>
      <c r="DR7" s="319">
        <f>SUM(DF7:DQ7)</f>
        <v>0</v>
      </c>
      <c r="DS7" s="17">
        <f t="shared" ref="DS7" si="293">DS6</f>
        <v>0</v>
      </c>
      <c r="DT7" s="23">
        <f t="shared" ref="DT7" si="294">DT6</f>
        <v>0</v>
      </c>
      <c r="DU7" s="17">
        <f t="shared" ref="DU7" si="295">DU6</f>
        <v>0</v>
      </c>
      <c r="DV7" s="17">
        <f t="shared" ref="DV7" si="296">DV6</f>
        <v>0</v>
      </c>
      <c r="DW7" s="17">
        <f t="shared" ref="DW7" si="297">DW6</f>
        <v>0</v>
      </c>
      <c r="DX7" s="17">
        <f t="shared" ref="DX7" si="298">DX6</f>
        <v>0</v>
      </c>
      <c r="DY7" s="17">
        <f t="shared" ref="DY7" si="299">DY6</f>
        <v>0</v>
      </c>
      <c r="DZ7" s="17">
        <f t="shared" ref="DZ7" si="300">DZ6</f>
        <v>0</v>
      </c>
      <c r="EA7" s="17">
        <f t="shared" ref="EA7" si="301">EA6</f>
        <v>0</v>
      </c>
      <c r="EB7" s="17">
        <f t="shared" ref="EB7" si="302">EB6</f>
        <v>0</v>
      </c>
      <c r="EC7" s="17">
        <f t="shared" ref="EC7" si="303">EC6</f>
        <v>0</v>
      </c>
      <c r="ED7" s="17">
        <f t="shared" ref="ED7" si="304">ED6</f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F9" s="17">
        <f t="shared" ref="F9:Q18" si="305">IF(F$2&gt;=$B$18,$E9,0)</f>
        <v>0</v>
      </c>
      <c r="G9" s="17">
        <f t="shared" si="305"/>
        <v>0</v>
      </c>
      <c r="H9" s="17">
        <f t="shared" si="305"/>
        <v>0</v>
      </c>
      <c r="I9" s="17">
        <f t="shared" si="305"/>
        <v>0</v>
      </c>
      <c r="J9" s="17">
        <f t="shared" si="305"/>
        <v>0</v>
      </c>
      <c r="K9" s="17">
        <f t="shared" si="305"/>
        <v>0</v>
      </c>
      <c r="L9" s="17">
        <f t="shared" si="305"/>
        <v>0</v>
      </c>
      <c r="M9" s="17">
        <f t="shared" si="305"/>
        <v>0</v>
      </c>
      <c r="N9" s="17">
        <f t="shared" si="305"/>
        <v>0</v>
      </c>
      <c r="O9" s="17">
        <f t="shared" si="305"/>
        <v>0</v>
      </c>
      <c r="P9" s="17">
        <f t="shared" si="305"/>
        <v>0</v>
      </c>
      <c r="Q9" s="17">
        <f t="shared" si="305"/>
        <v>0</v>
      </c>
      <c r="R9" s="319">
        <f t="shared" ref="R9:R36" si="306">SUM(F9:Q9)</f>
        <v>0</v>
      </c>
      <c r="S9" s="17">
        <f t="shared" ref="S9:AD18" si="307">IF(S$2&gt;=$B$18,$E9,0)</f>
        <v>0</v>
      </c>
      <c r="T9" s="17">
        <f t="shared" si="307"/>
        <v>0</v>
      </c>
      <c r="U9" s="17">
        <f t="shared" si="307"/>
        <v>0</v>
      </c>
      <c r="V9" s="17">
        <f t="shared" si="307"/>
        <v>0</v>
      </c>
      <c r="W9" s="17">
        <f t="shared" si="307"/>
        <v>0</v>
      </c>
      <c r="X9" s="17">
        <f t="shared" si="307"/>
        <v>0</v>
      </c>
      <c r="Y9" s="17">
        <f t="shared" si="307"/>
        <v>0</v>
      </c>
      <c r="Z9" s="17">
        <f t="shared" si="307"/>
        <v>0</v>
      </c>
      <c r="AA9" s="17">
        <f t="shared" si="307"/>
        <v>0</v>
      </c>
      <c r="AB9" s="17">
        <f t="shared" si="307"/>
        <v>0</v>
      </c>
      <c r="AC9" s="17">
        <f t="shared" si="307"/>
        <v>0</v>
      </c>
      <c r="AD9" s="17">
        <f t="shared" si="307"/>
        <v>0</v>
      </c>
      <c r="AE9" s="319">
        <f t="shared" ref="AE9:AE26" si="308">SUM(S9:AD9)</f>
        <v>0</v>
      </c>
      <c r="AF9" s="17">
        <f t="shared" ref="AF9:AQ12" si="309">IF(AF$2&gt;=$B$18,$E9,0)</f>
        <v>0</v>
      </c>
      <c r="AG9" s="17">
        <f t="shared" si="309"/>
        <v>0</v>
      </c>
      <c r="AH9" s="17">
        <f t="shared" si="309"/>
        <v>0</v>
      </c>
      <c r="AI9" s="17">
        <f t="shared" si="309"/>
        <v>0</v>
      </c>
      <c r="AJ9" s="17">
        <f t="shared" si="309"/>
        <v>0</v>
      </c>
      <c r="AK9" s="17">
        <f t="shared" si="309"/>
        <v>0</v>
      </c>
      <c r="AL9" s="17">
        <f t="shared" si="309"/>
        <v>0</v>
      </c>
      <c r="AM9" s="17">
        <f t="shared" si="309"/>
        <v>0</v>
      </c>
      <c r="AN9" s="17">
        <f t="shared" si="309"/>
        <v>0</v>
      </c>
      <c r="AO9" s="17">
        <f t="shared" si="309"/>
        <v>0</v>
      </c>
      <c r="AP9" s="17">
        <f t="shared" si="309"/>
        <v>0</v>
      </c>
      <c r="AQ9" s="17">
        <f t="shared" si="309"/>
        <v>0</v>
      </c>
      <c r="AR9" s="319">
        <f t="shared" ref="AR9:AR26" si="310">SUM(AF9:AQ9)</f>
        <v>0</v>
      </c>
      <c r="AS9" s="17">
        <f t="shared" ref="AS9:BD12" si="311">IF(AS$2&gt;=$B$18,$E9,0)</f>
        <v>0</v>
      </c>
      <c r="AT9" s="17">
        <f t="shared" si="311"/>
        <v>0</v>
      </c>
      <c r="AU9" s="17">
        <f t="shared" si="311"/>
        <v>0</v>
      </c>
      <c r="AV9" s="17">
        <f t="shared" si="311"/>
        <v>0</v>
      </c>
      <c r="AW9" s="17">
        <f t="shared" si="311"/>
        <v>0</v>
      </c>
      <c r="AX9" s="17">
        <f t="shared" si="311"/>
        <v>0</v>
      </c>
      <c r="AY9" s="17">
        <f t="shared" si="311"/>
        <v>0</v>
      </c>
      <c r="AZ9" s="17">
        <f t="shared" si="311"/>
        <v>0</v>
      </c>
      <c r="BA9" s="17">
        <f t="shared" si="311"/>
        <v>0</v>
      </c>
      <c r="BB9" s="17">
        <f t="shared" si="311"/>
        <v>0</v>
      </c>
      <c r="BC9" s="17">
        <f t="shared" si="311"/>
        <v>0</v>
      </c>
      <c r="BD9" s="17">
        <f t="shared" si="311"/>
        <v>0</v>
      </c>
      <c r="BE9" s="319">
        <f t="shared" ref="BE9:BE26" si="312">SUM(AS9:BD9)</f>
        <v>0</v>
      </c>
      <c r="BF9" s="17">
        <f t="shared" ref="BF9:BQ12" si="313">IF(BF$2&gt;=$B$18,$E9,0)</f>
        <v>0</v>
      </c>
      <c r="BG9" s="17">
        <f t="shared" si="313"/>
        <v>0</v>
      </c>
      <c r="BH9" s="17">
        <f t="shared" si="313"/>
        <v>0</v>
      </c>
      <c r="BI9" s="17">
        <f t="shared" si="313"/>
        <v>0</v>
      </c>
      <c r="BJ9" s="17">
        <f t="shared" si="313"/>
        <v>0</v>
      </c>
      <c r="BK9" s="17">
        <f t="shared" si="313"/>
        <v>0</v>
      </c>
      <c r="BL9" s="17">
        <f t="shared" si="313"/>
        <v>0</v>
      </c>
      <c r="BM9" s="17">
        <f t="shared" si="313"/>
        <v>0</v>
      </c>
      <c r="BN9" s="17">
        <f t="shared" si="313"/>
        <v>0</v>
      </c>
      <c r="BO9" s="17">
        <f t="shared" si="313"/>
        <v>0</v>
      </c>
      <c r="BP9" s="17">
        <f t="shared" si="313"/>
        <v>0</v>
      </c>
      <c r="BQ9" s="17">
        <f t="shared" si="313"/>
        <v>0</v>
      </c>
      <c r="BR9" s="319">
        <f t="shared" ref="BR9:BR26" si="314">SUM(BF9:BQ9)</f>
        <v>0</v>
      </c>
      <c r="BS9" s="17">
        <f t="shared" ref="BS9:CD12" si="315">IF(BS$2&gt;=$B$18,$E9,0)</f>
        <v>0</v>
      </c>
      <c r="BT9" s="17">
        <f t="shared" si="315"/>
        <v>0</v>
      </c>
      <c r="BU9" s="17">
        <f t="shared" si="315"/>
        <v>0</v>
      </c>
      <c r="BV9" s="17">
        <f t="shared" si="315"/>
        <v>0</v>
      </c>
      <c r="BW9" s="17">
        <f t="shared" si="315"/>
        <v>0</v>
      </c>
      <c r="BX9" s="17">
        <f t="shared" si="315"/>
        <v>0</v>
      </c>
      <c r="BY9" s="17">
        <f t="shared" si="315"/>
        <v>0</v>
      </c>
      <c r="BZ9" s="17">
        <f t="shared" si="315"/>
        <v>0</v>
      </c>
      <c r="CA9" s="17">
        <f t="shared" si="315"/>
        <v>0</v>
      </c>
      <c r="CB9" s="17">
        <f t="shared" si="315"/>
        <v>0</v>
      </c>
      <c r="CC9" s="17">
        <f t="shared" si="315"/>
        <v>0</v>
      </c>
      <c r="CD9" s="17">
        <f t="shared" si="315"/>
        <v>0</v>
      </c>
      <c r="CE9" s="319">
        <f t="shared" ref="CE9:CE26" si="316">SUM(BS9:CD9)</f>
        <v>0</v>
      </c>
      <c r="CF9" s="17">
        <f t="shared" ref="CF9:CQ12" si="317">IF(CF$2&gt;=$B$18,$E9,0)</f>
        <v>0</v>
      </c>
      <c r="CG9" s="17">
        <f t="shared" si="317"/>
        <v>0</v>
      </c>
      <c r="CH9" s="17">
        <f t="shared" si="317"/>
        <v>0</v>
      </c>
      <c r="CI9" s="17">
        <f t="shared" si="317"/>
        <v>0</v>
      </c>
      <c r="CJ9" s="17">
        <f t="shared" si="317"/>
        <v>0</v>
      </c>
      <c r="CK9" s="17">
        <f t="shared" si="317"/>
        <v>0</v>
      </c>
      <c r="CL9" s="17">
        <f t="shared" si="317"/>
        <v>0</v>
      </c>
      <c r="CM9" s="17">
        <f t="shared" si="317"/>
        <v>0</v>
      </c>
      <c r="CN9" s="17">
        <f t="shared" si="317"/>
        <v>0</v>
      </c>
      <c r="CO9" s="17">
        <f t="shared" si="317"/>
        <v>0</v>
      </c>
      <c r="CP9" s="17">
        <f t="shared" si="317"/>
        <v>0</v>
      </c>
      <c r="CQ9" s="17">
        <f t="shared" si="317"/>
        <v>0</v>
      </c>
      <c r="CR9" s="319">
        <f t="shared" ref="CR9:CR26" si="318">SUM(CF9:CQ9)</f>
        <v>0</v>
      </c>
      <c r="CS9" s="17">
        <f t="shared" ref="CS9:DD12" si="319">IF(CS$2&gt;=$B$18,$E9,0)</f>
        <v>0</v>
      </c>
      <c r="CT9" s="17">
        <f t="shared" si="319"/>
        <v>0</v>
      </c>
      <c r="CU9" s="17">
        <f t="shared" si="319"/>
        <v>0</v>
      </c>
      <c r="CV9" s="17">
        <f t="shared" si="319"/>
        <v>0</v>
      </c>
      <c r="CW9" s="17">
        <f t="shared" si="319"/>
        <v>0</v>
      </c>
      <c r="CX9" s="17">
        <f t="shared" si="319"/>
        <v>0</v>
      </c>
      <c r="CY9" s="17">
        <f t="shared" si="319"/>
        <v>0</v>
      </c>
      <c r="CZ9" s="17">
        <f t="shared" si="319"/>
        <v>0</v>
      </c>
      <c r="DA9" s="17">
        <f t="shared" si="319"/>
        <v>0</v>
      </c>
      <c r="DB9" s="17">
        <f t="shared" si="319"/>
        <v>0</v>
      </c>
      <c r="DC9" s="17">
        <f t="shared" si="319"/>
        <v>0</v>
      </c>
      <c r="DD9" s="17">
        <f t="shared" si="319"/>
        <v>0</v>
      </c>
      <c r="DE9" s="319">
        <f t="shared" ref="DE9:DE26" si="320">SUM(CS9:DD9)</f>
        <v>0</v>
      </c>
      <c r="DF9" s="17">
        <f t="shared" ref="DF9:DQ12" si="321">IF(DF$2&gt;=$B$18,$E9,0)</f>
        <v>0</v>
      </c>
      <c r="DG9" s="17">
        <f t="shared" si="321"/>
        <v>0</v>
      </c>
      <c r="DH9" s="17">
        <f t="shared" si="321"/>
        <v>0</v>
      </c>
      <c r="DI9" s="17">
        <f t="shared" si="321"/>
        <v>0</v>
      </c>
      <c r="DJ9" s="17">
        <f t="shared" si="321"/>
        <v>0</v>
      </c>
      <c r="DK9" s="17">
        <f t="shared" si="321"/>
        <v>0</v>
      </c>
      <c r="DL9" s="17">
        <f t="shared" si="321"/>
        <v>0</v>
      </c>
      <c r="DM9" s="17">
        <f t="shared" si="321"/>
        <v>0</v>
      </c>
      <c r="DN9" s="17">
        <f t="shared" si="321"/>
        <v>0</v>
      </c>
      <c r="DO9" s="17">
        <f t="shared" si="321"/>
        <v>0</v>
      </c>
      <c r="DP9" s="17">
        <f t="shared" si="321"/>
        <v>0</v>
      </c>
      <c r="DQ9" s="17">
        <f t="shared" si="321"/>
        <v>0</v>
      </c>
      <c r="DR9" s="319">
        <f t="shared" ref="DR9:DR26" si="322">SUM(DF9:DQ9)</f>
        <v>0</v>
      </c>
      <c r="DS9" s="17">
        <f t="shared" ref="DS9:ED12" si="323">IF(DS$2&gt;=$B$18,$E9,0)</f>
        <v>0</v>
      </c>
      <c r="DT9" s="17">
        <f t="shared" si="323"/>
        <v>0</v>
      </c>
      <c r="DU9" s="17">
        <f t="shared" si="323"/>
        <v>0</v>
      </c>
      <c r="DV9" s="17">
        <f t="shared" si="323"/>
        <v>0</v>
      </c>
      <c r="DW9" s="17">
        <f t="shared" si="323"/>
        <v>0</v>
      </c>
      <c r="DX9" s="17">
        <f t="shared" si="323"/>
        <v>0</v>
      </c>
      <c r="DY9" s="17">
        <f t="shared" si="323"/>
        <v>0</v>
      </c>
      <c r="DZ9" s="17">
        <f t="shared" si="323"/>
        <v>0</v>
      </c>
      <c r="EA9" s="17">
        <f t="shared" si="323"/>
        <v>0</v>
      </c>
      <c r="EB9" s="17">
        <f t="shared" si="323"/>
        <v>0</v>
      </c>
      <c r="EC9" s="17">
        <f t="shared" si="323"/>
        <v>0</v>
      </c>
      <c r="ED9" s="17">
        <f t="shared" si="323"/>
        <v>0</v>
      </c>
      <c r="EE9" s="391">
        <f t="shared" ref="EE9:EE26" si="324">SUM(DS9:ED9)</f>
        <v>0</v>
      </c>
    </row>
    <row r="10" spans="1:149" x14ac:dyDescent="0.2">
      <c r="A10" s="12" t="s">
        <v>80</v>
      </c>
      <c r="B10" s="37">
        <f>+B9*0.01</f>
        <v>0</v>
      </c>
      <c r="D10" s="9" t="s">
        <v>18</v>
      </c>
      <c r="F10" s="17">
        <f t="shared" si="305"/>
        <v>0</v>
      </c>
      <c r="G10" s="17">
        <f t="shared" si="305"/>
        <v>0</v>
      </c>
      <c r="H10" s="17">
        <f t="shared" si="305"/>
        <v>0</v>
      </c>
      <c r="I10" s="17">
        <f t="shared" si="305"/>
        <v>0</v>
      </c>
      <c r="J10" s="17">
        <f t="shared" si="305"/>
        <v>0</v>
      </c>
      <c r="K10" s="17">
        <f t="shared" si="305"/>
        <v>0</v>
      </c>
      <c r="L10" s="17">
        <f t="shared" si="305"/>
        <v>0</v>
      </c>
      <c r="M10" s="17">
        <f t="shared" si="305"/>
        <v>0</v>
      </c>
      <c r="N10" s="17">
        <f t="shared" si="305"/>
        <v>0</v>
      </c>
      <c r="O10" s="17">
        <f t="shared" si="305"/>
        <v>0</v>
      </c>
      <c r="P10" s="17">
        <f t="shared" si="305"/>
        <v>0</v>
      </c>
      <c r="Q10" s="17">
        <f t="shared" si="305"/>
        <v>0</v>
      </c>
      <c r="R10" s="319">
        <f t="shared" si="306"/>
        <v>0</v>
      </c>
      <c r="S10" s="17">
        <f t="shared" si="307"/>
        <v>0</v>
      </c>
      <c r="T10" s="17">
        <f t="shared" si="307"/>
        <v>0</v>
      </c>
      <c r="U10" s="17">
        <f t="shared" si="307"/>
        <v>0</v>
      </c>
      <c r="V10" s="17">
        <f t="shared" si="307"/>
        <v>0</v>
      </c>
      <c r="W10" s="17">
        <f t="shared" si="307"/>
        <v>0</v>
      </c>
      <c r="X10" s="17">
        <f t="shared" si="307"/>
        <v>0</v>
      </c>
      <c r="Y10" s="17">
        <f t="shared" si="307"/>
        <v>0</v>
      </c>
      <c r="Z10" s="17">
        <f t="shared" si="307"/>
        <v>0</v>
      </c>
      <c r="AA10" s="17">
        <f t="shared" si="307"/>
        <v>0</v>
      </c>
      <c r="AB10" s="17">
        <f t="shared" si="307"/>
        <v>0</v>
      </c>
      <c r="AC10" s="17">
        <f t="shared" si="307"/>
        <v>0</v>
      </c>
      <c r="AD10" s="17">
        <f t="shared" si="307"/>
        <v>0</v>
      </c>
      <c r="AE10" s="319">
        <f t="shared" si="308"/>
        <v>0</v>
      </c>
      <c r="AF10" s="17">
        <f t="shared" si="309"/>
        <v>0</v>
      </c>
      <c r="AG10" s="17">
        <f t="shared" si="309"/>
        <v>0</v>
      </c>
      <c r="AH10" s="17">
        <f t="shared" si="309"/>
        <v>0</v>
      </c>
      <c r="AI10" s="17">
        <f t="shared" si="309"/>
        <v>0</v>
      </c>
      <c r="AJ10" s="17">
        <f t="shared" si="309"/>
        <v>0</v>
      </c>
      <c r="AK10" s="17">
        <f t="shared" si="309"/>
        <v>0</v>
      </c>
      <c r="AL10" s="17">
        <f t="shared" si="309"/>
        <v>0</v>
      </c>
      <c r="AM10" s="17">
        <f t="shared" si="309"/>
        <v>0</v>
      </c>
      <c r="AN10" s="17">
        <f t="shared" si="309"/>
        <v>0</v>
      </c>
      <c r="AO10" s="17">
        <f t="shared" si="309"/>
        <v>0</v>
      </c>
      <c r="AP10" s="17">
        <f t="shared" si="309"/>
        <v>0</v>
      </c>
      <c r="AQ10" s="17">
        <f t="shared" si="309"/>
        <v>0</v>
      </c>
      <c r="AR10" s="319">
        <f t="shared" si="310"/>
        <v>0</v>
      </c>
      <c r="AS10" s="17">
        <f t="shared" si="311"/>
        <v>0</v>
      </c>
      <c r="AT10" s="17">
        <f t="shared" si="311"/>
        <v>0</v>
      </c>
      <c r="AU10" s="17">
        <f t="shared" si="311"/>
        <v>0</v>
      </c>
      <c r="AV10" s="17">
        <f t="shared" si="311"/>
        <v>0</v>
      </c>
      <c r="AW10" s="17">
        <f t="shared" si="311"/>
        <v>0</v>
      </c>
      <c r="AX10" s="17">
        <f t="shared" si="311"/>
        <v>0</v>
      </c>
      <c r="AY10" s="17">
        <f t="shared" si="311"/>
        <v>0</v>
      </c>
      <c r="AZ10" s="17">
        <f t="shared" si="311"/>
        <v>0</v>
      </c>
      <c r="BA10" s="17">
        <f t="shared" si="311"/>
        <v>0</v>
      </c>
      <c r="BB10" s="17">
        <f t="shared" si="311"/>
        <v>0</v>
      </c>
      <c r="BC10" s="17">
        <f t="shared" si="311"/>
        <v>0</v>
      </c>
      <c r="BD10" s="17">
        <f t="shared" si="311"/>
        <v>0</v>
      </c>
      <c r="BE10" s="319">
        <f t="shared" si="312"/>
        <v>0</v>
      </c>
      <c r="BF10" s="17">
        <f t="shared" si="313"/>
        <v>0</v>
      </c>
      <c r="BG10" s="17">
        <f t="shared" si="313"/>
        <v>0</v>
      </c>
      <c r="BH10" s="17">
        <f t="shared" si="313"/>
        <v>0</v>
      </c>
      <c r="BI10" s="17">
        <f t="shared" si="313"/>
        <v>0</v>
      </c>
      <c r="BJ10" s="17">
        <f t="shared" si="313"/>
        <v>0</v>
      </c>
      <c r="BK10" s="17">
        <f t="shared" si="313"/>
        <v>0</v>
      </c>
      <c r="BL10" s="17">
        <f t="shared" si="313"/>
        <v>0</v>
      </c>
      <c r="BM10" s="17">
        <f t="shared" si="313"/>
        <v>0</v>
      </c>
      <c r="BN10" s="17">
        <f t="shared" si="313"/>
        <v>0</v>
      </c>
      <c r="BO10" s="17">
        <f t="shared" si="313"/>
        <v>0</v>
      </c>
      <c r="BP10" s="17">
        <f t="shared" si="313"/>
        <v>0</v>
      </c>
      <c r="BQ10" s="17">
        <f t="shared" si="313"/>
        <v>0</v>
      </c>
      <c r="BR10" s="319">
        <f t="shared" si="314"/>
        <v>0</v>
      </c>
      <c r="BS10" s="17">
        <f t="shared" si="315"/>
        <v>0</v>
      </c>
      <c r="BT10" s="17">
        <f t="shared" si="315"/>
        <v>0</v>
      </c>
      <c r="BU10" s="17">
        <f t="shared" si="315"/>
        <v>0</v>
      </c>
      <c r="BV10" s="17">
        <f t="shared" si="315"/>
        <v>0</v>
      </c>
      <c r="BW10" s="17">
        <f t="shared" si="315"/>
        <v>0</v>
      </c>
      <c r="BX10" s="17">
        <f t="shared" si="315"/>
        <v>0</v>
      </c>
      <c r="BY10" s="17">
        <f t="shared" si="315"/>
        <v>0</v>
      </c>
      <c r="BZ10" s="17">
        <f t="shared" si="315"/>
        <v>0</v>
      </c>
      <c r="CA10" s="17">
        <f t="shared" si="315"/>
        <v>0</v>
      </c>
      <c r="CB10" s="17">
        <f t="shared" si="315"/>
        <v>0</v>
      </c>
      <c r="CC10" s="17">
        <f t="shared" si="315"/>
        <v>0</v>
      </c>
      <c r="CD10" s="17">
        <f t="shared" si="315"/>
        <v>0</v>
      </c>
      <c r="CE10" s="319">
        <f t="shared" si="316"/>
        <v>0</v>
      </c>
      <c r="CF10" s="17">
        <f t="shared" si="317"/>
        <v>0</v>
      </c>
      <c r="CG10" s="17">
        <f t="shared" si="317"/>
        <v>0</v>
      </c>
      <c r="CH10" s="17">
        <f t="shared" si="317"/>
        <v>0</v>
      </c>
      <c r="CI10" s="17">
        <f t="shared" si="317"/>
        <v>0</v>
      </c>
      <c r="CJ10" s="17">
        <f t="shared" si="317"/>
        <v>0</v>
      </c>
      <c r="CK10" s="17">
        <f t="shared" si="317"/>
        <v>0</v>
      </c>
      <c r="CL10" s="17">
        <f t="shared" si="317"/>
        <v>0</v>
      </c>
      <c r="CM10" s="17">
        <f t="shared" si="317"/>
        <v>0</v>
      </c>
      <c r="CN10" s="17">
        <f t="shared" si="317"/>
        <v>0</v>
      </c>
      <c r="CO10" s="17">
        <f t="shared" si="317"/>
        <v>0</v>
      </c>
      <c r="CP10" s="17">
        <f t="shared" si="317"/>
        <v>0</v>
      </c>
      <c r="CQ10" s="17">
        <f t="shared" si="317"/>
        <v>0</v>
      </c>
      <c r="CR10" s="319">
        <f t="shared" si="318"/>
        <v>0</v>
      </c>
      <c r="CS10" s="17">
        <f t="shared" si="319"/>
        <v>0</v>
      </c>
      <c r="CT10" s="17">
        <f t="shared" si="319"/>
        <v>0</v>
      </c>
      <c r="CU10" s="17">
        <f t="shared" si="319"/>
        <v>0</v>
      </c>
      <c r="CV10" s="17">
        <f t="shared" si="319"/>
        <v>0</v>
      </c>
      <c r="CW10" s="17">
        <f t="shared" si="319"/>
        <v>0</v>
      </c>
      <c r="CX10" s="17">
        <f t="shared" si="319"/>
        <v>0</v>
      </c>
      <c r="CY10" s="17">
        <f t="shared" si="319"/>
        <v>0</v>
      </c>
      <c r="CZ10" s="17">
        <f t="shared" si="319"/>
        <v>0</v>
      </c>
      <c r="DA10" s="17">
        <f t="shared" si="319"/>
        <v>0</v>
      </c>
      <c r="DB10" s="17">
        <f t="shared" si="319"/>
        <v>0</v>
      </c>
      <c r="DC10" s="17">
        <f t="shared" si="319"/>
        <v>0</v>
      </c>
      <c r="DD10" s="17">
        <f t="shared" si="319"/>
        <v>0</v>
      </c>
      <c r="DE10" s="319">
        <f t="shared" si="320"/>
        <v>0</v>
      </c>
      <c r="DF10" s="17">
        <f t="shared" si="321"/>
        <v>0</v>
      </c>
      <c r="DG10" s="17">
        <f t="shared" si="321"/>
        <v>0</v>
      </c>
      <c r="DH10" s="17">
        <f t="shared" si="321"/>
        <v>0</v>
      </c>
      <c r="DI10" s="17">
        <f t="shared" si="321"/>
        <v>0</v>
      </c>
      <c r="DJ10" s="17">
        <f t="shared" si="321"/>
        <v>0</v>
      </c>
      <c r="DK10" s="17">
        <f t="shared" si="321"/>
        <v>0</v>
      </c>
      <c r="DL10" s="17">
        <f t="shared" si="321"/>
        <v>0</v>
      </c>
      <c r="DM10" s="17">
        <f t="shared" si="321"/>
        <v>0</v>
      </c>
      <c r="DN10" s="17">
        <f t="shared" si="321"/>
        <v>0</v>
      </c>
      <c r="DO10" s="17">
        <f t="shared" si="321"/>
        <v>0</v>
      </c>
      <c r="DP10" s="17">
        <f t="shared" si="321"/>
        <v>0</v>
      </c>
      <c r="DQ10" s="17">
        <f t="shared" si="321"/>
        <v>0</v>
      </c>
      <c r="DR10" s="319">
        <f t="shared" si="322"/>
        <v>0</v>
      </c>
      <c r="DS10" s="17">
        <f t="shared" si="323"/>
        <v>0</v>
      </c>
      <c r="DT10" s="17">
        <f t="shared" si="323"/>
        <v>0</v>
      </c>
      <c r="DU10" s="17">
        <f t="shared" si="323"/>
        <v>0</v>
      </c>
      <c r="DV10" s="17">
        <f t="shared" si="323"/>
        <v>0</v>
      </c>
      <c r="DW10" s="17">
        <f t="shared" si="323"/>
        <v>0</v>
      </c>
      <c r="DX10" s="17">
        <f t="shared" si="323"/>
        <v>0</v>
      </c>
      <c r="DY10" s="17">
        <f t="shared" si="323"/>
        <v>0</v>
      </c>
      <c r="DZ10" s="17">
        <f t="shared" si="323"/>
        <v>0</v>
      </c>
      <c r="EA10" s="17">
        <f t="shared" si="323"/>
        <v>0</v>
      </c>
      <c r="EB10" s="17">
        <f t="shared" si="323"/>
        <v>0</v>
      </c>
      <c r="EC10" s="17">
        <f t="shared" si="323"/>
        <v>0</v>
      </c>
      <c r="ED10" s="17">
        <f t="shared" si="323"/>
        <v>0</v>
      </c>
      <c r="EE10" s="391">
        <f t="shared" si="324"/>
        <v>0</v>
      </c>
    </row>
    <row r="11" spans="1:149" x14ac:dyDescent="0.2">
      <c r="A11" s="12" t="s">
        <v>81</v>
      </c>
      <c r="B11" s="37">
        <f>+B9*0.04</f>
        <v>0</v>
      </c>
      <c r="D11" s="9" t="s">
        <v>20</v>
      </c>
      <c r="F11" s="17">
        <f t="shared" si="305"/>
        <v>0</v>
      </c>
      <c r="G11" s="17">
        <f t="shared" si="305"/>
        <v>0</v>
      </c>
      <c r="H11" s="17">
        <f t="shared" si="305"/>
        <v>0</v>
      </c>
      <c r="I11" s="17">
        <f t="shared" si="305"/>
        <v>0</v>
      </c>
      <c r="J11" s="17">
        <f t="shared" si="305"/>
        <v>0</v>
      </c>
      <c r="K11" s="17">
        <f t="shared" si="305"/>
        <v>0</v>
      </c>
      <c r="L11" s="17">
        <f t="shared" si="305"/>
        <v>0</v>
      </c>
      <c r="M11" s="17">
        <f t="shared" si="305"/>
        <v>0</v>
      </c>
      <c r="N11" s="17">
        <f t="shared" si="305"/>
        <v>0</v>
      </c>
      <c r="O11" s="17">
        <f t="shared" si="305"/>
        <v>0</v>
      </c>
      <c r="P11" s="17">
        <f t="shared" si="305"/>
        <v>0</v>
      </c>
      <c r="Q11" s="17">
        <f t="shared" si="305"/>
        <v>0</v>
      </c>
      <c r="R11" s="319">
        <f t="shared" si="306"/>
        <v>0</v>
      </c>
      <c r="S11" s="17">
        <f t="shared" si="307"/>
        <v>0</v>
      </c>
      <c r="T11" s="17">
        <f t="shared" si="307"/>
        <v>0</v>
      </c>
      <c r="U11" s="17">
        <f t="shared" si="307"/>
        <v>0</v>
      </c>
      <c r="V11" s="17">
        <f t="shared" si="307"/>
        <v>0</v>
      </c>
      <c r="W11" s="17">
        <f t="shared" si="307"/>
        <v>0</v>
      </c>
      <c r="X11" s="17">
        <f t="shared" si="307"/>
        <v>0</v>
      </c>
      <c r="Y11" s="17">
        <f t="shared" si="307"/>
        <v>0</v>
      </c>
      <c r="Z11" s="17">
        <f t="shared" si="307"/>
        <v>0</v>
      </c>
      <c r="AA11" s="17">
        <f t="shared" si="307"/>
        <v>0</v>
      </c>
      <c r="AB11" s="17">
        <f t="shared" si="307"/>
        <v>0</v>
      </c>
      <c r="AC11" s="17">
        <f t="shared" si="307"/>
        <v>0</v>
      </c>
      <c r="AD11" s="17">
        <f t="shared" si="307"/>
        <v>0</v>
      </c>
      <c r="AE11" s="319">
        <f t="shared" si="308"/>
        <v>0</v>
      </c>
      <c r="AF11" s="17">
        <f t="shared" si="309"/>
        <v>0</v>
      </c>
      <c r="AG11" s="17">
        <f t="shared" si="309"/>
        <v>0</v>
      </c>
      <c r="AH11" s="17">
        <f t="shared" si="309"/>
        <v>0</v>
      </c>
      <c r="AI11" s="17">
        <f t="shared" si="309"/>
        <v>0</v>
      </c>
      <c r="AJ11" s="17">
        <f t="shared" si="309"/>
        <v>0</v>
      </c>
      <c r="AK11" s="17">
        <f t="shared" si="309"/>
        <v>0</v>
      </c>
      <c r="AL11" s="17">
        <f t="shared" si="309"/>
        <v>0</v>
      </c>
      <c r="AM11" s="17">
        <f t="shared" si="309"/>
        <v>0</v>
      </c>
      <c r="AN11" s="17">
        <f t="shared" si="309"/>
        <v>0</v>
      </c>
      <c r="AO11" s="17">
        <f t="shared" si="309"/>
        <v>0</v>
      </c>
      <c r="AP11" s="17">
        <f t="shared" si="309"/>
        <v>0</v>
      </c>
      <c r="AQ11" s="17">
        <f t="shared" si="309"/>
        <v>0</v>
      </c>
      <c r="AR11" s="319">
        <f t="shared" si="310"/>
        <v>0</v>
      </c>
      <c r="AS11" s="17">
        <f t="shared" si="311"/>
        <v>0</v>
      </c>
      <c r="AT11" s="17">
        <f t="shared" si="311"/>
        <v>0</v>
      </c>
      <c r="AU11" s="17">
        <f t="shared" si="311"/>
        <v>0</v>
      </c>
      <c r="AV11" s="17">
        <f t="shared" si="311"/>
        <v>0</v>
      </c>
      <c r="AW11" s="17">
        <f t="shared" si="311"/>
        <v>0</v>
      </c>
      <c r="AX11" s="17">
        <f t="shared" si="311"/>
        <v>0</v>
      </c>
      <c r="AY11" s="17">
        <f t="shared" si="311"/>
        <v>0</v>
      </c>
      <c r="AZ11" s="17">
        <f t="shared" si="311"/>
        <v>0</v>
      </c>
      <c r="BA11" s="17">
        <f t="shared" si="311"/>
        <v>0</v>
      </c>
      <c r="BB11" s="17">
        <f t="shared" si="311"/>
        <v>0</v>
      </c>
      <c r="BC11" s="17">
        <f t="shared" si="311"/>
        <v>0</v>
      </c>
      <c r="BD11" s="17">
        <f t="shared" si="311"/>
        <v>0</v>
      </c>
      <c r="BE11" s="319">
        <f t="shared" si="312"/>
        <v>0</v>
      </c>
      <c r="BF11" s="17">
        <f t="shared" si="313"/>
        <v>0</v>
      </c>
      <c r="BG11" s="17">
        <f t="shared" si="313"/>
        <v>0</v>
      </c>
      <c r="BH11" s="17">
        <f t="shared" si="313"/>
        <v>0</v>
      </c>
      <c r="BI11" s="17">
        <f t="shared" si="313"/>
        <v>0</v>
      </c>
      <c r="BJ11" s="17">
        <f t="shared" si="313"/>
        <v>0</v>
      </c>
      <c r="BK11" s="17">
        <f t="shared" si="313"/>
        <v>0</v>
      </c>
      <c r="BL11" s="17">
        <f t="shared" si="313"/>
        <v>0</v>
      </c>
      <c r="BM11" s="17">
        <f t="shared" si="313"/>
        <v>0</v>
      </c>
      <c r="BN11" s="17">
        <f t="shared" si="313"/>
        <v>0</v>
      </c>
      <c r="BO11" s="17">
        <f t="shared" si="313"/>
        <v>0</v>
      </c>
      <c r="BP11" s="17">
        <f t="shared" si="313"/>
        <v>0</v>
      </c>
      <c r="BQ11" s="17">
        <f t="shared" si="313"/>
        <v>0</v>
      </c>
      <c r="BR11" s="319">
        <f t="shared" si="314"/>
        <v>0</v>
      </c>
      <c r="BS11" s="17">
        <f t="shared" si="315"/>
        <v>0</v>
      </c>
      <c r="BT11" s="17">
        <f t="shared" si="315"/>
        <v>0</v>
      </c>
      <c r="BU11" s="17">
        <f t="shared" si="315"/>
        <v>0</v>
      </c>
      <c r="BV11" s="17">
        <f t="shared" si="315"/>
        <v>0</v>
      </c>
      <c r="BW11" s="17">
        <f t="shared" si="315"/>
        <v>0</v>
      </c>
      <c r="BX11" s="17">
        <f t="shared" si="315"/>
        <v>0</v>
      </c>
      <c r="BY11" s="17">
        <f t="shared" si="315"/>
        <v>0</v>
      </c>
      <c r="BZ11" s="17">
        <f t="shared" si="315"/>
        <v>0</v>
      </c>
      <c r="CA11" s="17">
        <f t="shared" si="315"/>
        <v>0</v>
      </c>
      <c r="CB11" s="17">
        <f t="shared" si="315"/>
        <v>0</v>
      </c>
      <c r="CC11" s="17">
        <f t="shared" si="315"/>
        <v>0</v>
      </c>
      <c r="CD11" s="17">
        <f t="shared" si="315"/>
        <v>0</v>
      </c>
      <c r="CE11" s="319">
        <f t="shared" si="316"/>
        <v>0</v>
      </c>
      <c r="CF11" s="17">
        <f t="shared" si="317"/>
        <v>0</v>
      </c>
      <c r="CG11" s="17">
        <f t="shared" si="317"/>
        <v>0</v>
      </c>
      <c r="CH11" s="17">
        <f t="shared" si="317"/>
        <v>0</v>
      </c>
      <c r="CI11" s="17">
        <f t="shared" si="317"/>
        <v>0</v>
      </c>
      <c r="CJ11" s="17">
        <f t="shared" si="317"/>
        <v>0</v>
      </c>
      <c r="CK11" s="17">
        <f t="shared" si="317"/>
        <v>0</v>
      </c>
      <c r="CL11" s="17">
        <f t="shared" si="317"/>
        <v>0</v>
      </c>
      <c r="CM11" s="17">
        <f t="shared" si="317"/>
        <v>0</v>
      </c>
      <c r="CN11" s="17">
        <f t="shared" si="317"/>
        <v>0</v>
      </c>
      <c r="CO11" s="17">
        <f t="shared" si="317"/>
        <v>0</v>
      </c>
      <c r="CP11" s="17">
        <f t="shared" si="317"/>
        <v>0</v>
      </c>
      <c r="CQ11" s="17">
        <f t="shared" si="317"/>
        <v>0</v>
      </c>
      <c r="CR11" s="319">
        <f t="shared" si="318"/>
        <v>0</v>
      </c>
      <c r="CS11" s="17">
        <f t="shared" si="319"/>
        <v>0</v>
      </c>
      <c r="CT11" s="17">
        <f t="shared" si="319"/>
        <v>0</v>
      </c>
      <c r="CU11" s="17">
        <f t="shared" si="319"/>
        <v>0</v>
      </c>
      <c r="CV11" s="17">
        <f t="shared" si="319"/>
        <v>0</v>
      </c>
      <c r="CW11" s="17">
        <f t="shared" si="319"/>
        <v>0</v>
      </c>
      <c r="CX11" s="17">
        <f t="shared" si="319"/>
        <v>0</v>
      </c>
      <c r="CY11" s="17">
        <f t="shared" si="319"/>
        <v>0</v>
      </c>
      <c r="CZ11" s="17">
        <f t="shared" si="319"/>
        <v>0</v>
      </c>
      <c r="DA11" s="17">
        <f t="shared" si="319"/>
        <v>0</v>
      </c>
      <c r="DB11" s="17">
        <f t="shared" si="319"/>
        <v>0</v>
      </c>
      <c r="DC11" s="17">
        <f t="shared" si="319"/>
        <v>0</v>
      </c>
      <c r="DD11" s="17">
        <f t="shared" si="319"/>
        <v>0</v>
      </c>
      <c r="DE11" s="319">
        <f t="shared" si="320"/>
        <v>0</v>
      </c>
      <c r="DF11" s="17">
        <f t="shared" si="321"/>
        <v>0</v>
      </c>
      <c r="DG11" s="17">
        <f t="shared" si="321"/>
        <v>0</v>
      </c>
      <c r="DH11" s="17">
        <f t="shared" si="321"/>
        <v>0</v>
      </c>
      <c r="DI11" s="17">
        <f t="shared" si="321"/>
        <v>0</v>
      </c>
      <c r="DJ11" s="17">
        <f t="shared" si="321"/>
        <v>0</v>
      </c>
      <c r="DK11" s="17">
        <f t="shared" si="321"/>
        <v>0</v>
      </c>
      <c r="DL11" s="17">
        <f t="shared" si="321"/>
        <v>0</v>
      </c>
      <c r="DM11" s="17">
        <f t="shared" si="321"/>
        <v>0</v>
      </c>
      <c r="DN11" s="17">
        <f t="shared" si="321"/>
        <v>0</v>
      </c>
      <c r="DO11" s="17">
        <f t="shared" si="321"/>
        <v>0</v>
      </c>
      <c r="DP11" s="17">
        <f t="shared" si="321"/>
        <v>0</v>
      </c>
      <c r="DQ11" s="17">
        <f t="shared" si="321"/>
        <v>0</v>
      </c>
      <c r="DR11" s="319">
        <f t="shared" si="322"/>
        <v>0</v>
      </c>
      <c r="DS11" s="17">
        <f t="shared" si="323"/>
        <v>0</v>
      </c>
      <c r="DT11" s="17">
        <f t="shared" si="323"/>
        <v>0</v>
      </c>
      <c r="DU11" s="17">
        <f t="shared" si="323"/>
        <v>0</v>
      </c>
      <c r="DV11" s="17">
        <f t="shared" si="323"/>
        <v>0</v>
      </c>
      <c r="DW11" s="17">
        <f t="shared" si="323"/>
        <v>0</v>
      </c>
      <c r="DX11" s="17">
        <f t="shared" si="323"/>
        <v>0</v>
      </c>
      <c r="DY11" s="17">
        <f t="shared" si="323"/>
        <v>0</v>
      </c>
      <c r="DZ11" s="17">
        <f t="shared" si="323"/>
        <v>0</v>
      </c>
      <c r="EA11" s="17">
        <f t="shared" si="323"/>
        <v>0</v>
      </c>
      <c r="EB11" s="17">
        <f t="shared" si="323"/>
        <v>0</v>
      </c>
      <c r="EC11" s="17">
        <f t="shared" si="323"/>
        <v>0</v>
      </c>
      <c r="ED11" s="17">
        <f t="shared" si="323"/>
        <v>0</v>
      </c>
      <c r="EE11" s="391">
        <f t="shared" si="324"/>
        <v>0</v>
      </c>
    </row>
    <row r="12" spans="1:149" x14ac:dyDescent="0.2">
      <c r="A12" s="12" t="s">
        <v>83</v>
      </c>
      <c r="B12" s="37"/>
      <c r="D12" s="9" t="s">
        <v>84</v>
      </c>
      <c r="F12" s="17">
        <f t="shared" si="305"/>
        <v>0</v>
      </c>
      <c r="G12" s="17">
        <f t="shared" si="305"/>
        <v>0</v>
      </c>
      <c r="H12" s="17">
        <f t="shared" si="305"/>
        <v>0</v>
      </c>
      <c r="I12" s="17">
        <f t="shared" si="305"/>
        <v>0</v>
      </c>
      <c r="J12" s="17">
        <f t="shared" si="305"/>
        <v>0</v>
      </c>
      <c r="K12" s="17">
        <f t="shared" si="305"/>
        <v>0</v>
      </c>
      <c r="L12" s="17">
        <f t="shared" si="305"/>
        <v>0</v>
      </c>
      <c r="M12" s="17">
        <f t="shared" si="305"/>
        <v>0</v>
      </c>
      <c r="N12" s="17">
        <f t="shared" si="305"/>
        <v>0</v>
      </c>
      <c r="O12" s="17">
        <f t="shared" si="305"/>
        <v>0</v>
      </c>
      <c r="P12" s="17">
        <f t="shared" si="305"/>
        <v>0</v>
      </c>
      <c r="Q12" s="17">
        <f t="shared" si="305"/>
        <v>0</v>
      </c>
      <c r="R12" s="319">
        <f t="shared" si="306"/>
        <v>0</v>
      </c>
      <c r="S12" s="17">
        <f t="shared" si="307"/>
        <v>0</v>
      </c>
      <c r="T12" s="17">
        <f t="shared" si="307"/>
        <v>0</v>
      </c>
      <c r="U12" s="17">
        <f t="shared" si="307"/>
        <v>0</v>
      </c>
      <c r="V12" s="17">
        <f t="shared" si="307"/>
        <v>0</v>
      </c>
      <c r="W12" s="17">
        <f t="shared" si="307"/>
        <v>0</v>
      </c>
      <c r="X12" s="17">
        <f t="shared" si="307"/>
        <v>0</v>
      </c>
      <c r="Y12" s="17">
        <f t="shared" si="307"/>
        <v>0</v>
      </c>
      <c r="Z12" s="17">
        <f t="shared" si="307"/>
        <v>0</v>
      </c>
      <c r="AA12" s="17">
        <f t="shared" si="307"/>
        <v>0</v>
      </c>
      <c r="AB12" s="17">
        <f t="shared" si="307"/>
        <v>0</v>
      </c>
      <c r="AC12" s="17">
        <f t="shared" si="307"/>
        <v>0</v>
      </c>
      <c r="AD12" s="17">
        <f t="shared" si="307"/>
        <v>0</v>
      </c>
      <c r="AE12" s="319">
        <f t="shared" si="308"/>
        <v>0</v>
      </c>
      <c r="AF12" s="17">
        <f t="shared" si="309"/>
        <v>0</v>
      </c>
      <c r="AG12" s="17">
        <f t="shared" si="309"/>
        <v>0</v>
      </c>
      <c r="AH12" s="17">
        <f t="shared" si="309"/>
        <v>0</v>
      </c>
      <c r="AI12" s="17">
        <f t="shared" si="309"/>
        <v>0</v>
      </c>
      <c r="AJ12" s="17">
        <f t="shared" si="309"/>
        <v>0</v>
      </c>
      <c r="AK12" s="17">
        <f t="shared" si="309"/>
        <v>0</v>
      </c>
      <c r="AL12" s="17">
        <f t="shared" si="309"/>
        <v>0</v>
      </c>
      <c r="AM12" s="17">
        <f t="shared" si="309"/>
        <v>0</v>
      </c>
      <c r="AN12" s="17">
        <f t="shared" si="309"/>
        <v>0</v>
      </c>
      <c r="AO12" s="17">
        <f t="shared" si="309"/>
        <v>0</v>
      </c>
      <c r="AP12" s="17">
        <f t="shared" si="309"/>
        <v>0</v>
      </c>
      <c r="AQ12" s="17">
        <f t="shared" si="309"/>
        <v>0</v>
      </c>
      <c r="AR12" s="319">
        <f t="shared" si="310"/>
        <v>0</v>
      </c>
      <c r="AS12" s="17">
        <f t="shared" si="311"/>
        <v>0</v>
      </c>
      <c r="AT12" s="17">
        <f t="shared" si="311"/>
        <v>0</v>
      </c>
      <c r="AU12" s="17">
        <f t="shared" si="311"/>
        <v>0</v>
      </c>
      <c r="AV12" s="17">
        <f t="shared" si="311"/>
        <v>0</v>
      </c>
      <c r="AW12" s="17">
        <f t="shared" si="311"/>
        <v>0</v>
      </c>
      <c r="AX12" s="17">
        <f t="shared" si="311"/>
        <v>0</v>
      </c>
      <c r="AY12" s="17">
        <f t="shared" si="311"/>
        <v>0</v>
      </c>
      <c r="AZ12" s="17">
        <f t="shared" si="311"/>
        <v>0</v>
      </c>
      <c r="BA12" s="17">
        <f t="shared" si="311"/>
        <v>0</v>
      </c>
      <c r="BB12" s="17">
        <f t="shared" si="311"/>
        <v>0</v>
      </c>
      <c r="BC12" s="17">
        <f t="shared" si="311"/>
        <v>0</v>
      </c>
      <c r="BD12" s="17">
        <f t="shared" si="311"/>
        <v>0</v>
      </c>
      <c r="BE12" s="319">
        <f t="shared" si="312"/>
        <v>0</v>
      </c>
      <c r="BF12" s="17">
        <f t="shared" si="313"/>
        <v>0</v>
      </c>
      <c r="BG12" s="17">
        <f t="shared" si="313"/>
        <v>0</v>
      </c>
      <c r="BH12" s="17">
        <f t="shared" si="313"/>
        <v>0</v>
      </c>
      <c r="BI12" s="17">
        <f t="shared" si="313"/>
        <v>0</v>
      </c>
      <c r="BJ12" s="17">
        <f t="shared" si="313"/>
        <v>0</v>
      </c>
      <c r="BK12" s="17">
        <f t="shared" si="313"/>
        <v>0</v>
      </c>
      <c r="BL12" s="17">
        <f t="shared" si="313"/>
        <v>0</v>
      </c>
      <c r="BM12" s="17">
        <f t="shared" si="313"/>
        <v>0</v>
      </c>
      <c r="BN12" s="17">
        <f t="shared" si="313"/>
        <v>0</v>
      </c>
      <c r="BO12" s="17">
        <f t="shared" si="313"/>
        <v>0</v>
      </c>
      <c r="BP12" s="17">
        <f t="shared" si="313"/>
        <v>0</v>
      </c>
      <c r="BQ12" s="17">
        <f t="shared" si="313"/>
        <v>0</v>
      </c>
      <c r="BR12" s="319">
        <f t="shared" si="314"/>
        <v>0</v>
      </c>
      <c r="BS12" s="17">
        <f t="shared" si="315"/>
        <v>0</v>
      </c>
      <c r="BT12" s="17">
        <f t="shared" si="315"/>
        <v>0</v>
      </c>
      <c r="BU12" s="17">
        <f t="shared" si="315"/>
        <v>0</v>
      </c>
      <c r="BV12" s="17">
        <f t="shared" si="315"/>
        <v>0</v>
      </c>
      <c r="BW12" s="17">
        <f t="shared" si="315"/>
        <v>0</v>
      </c>
      <c r="BX12" s="17">
        <f t="shared" si="315"/>
        <v>0</v>
      </c>
      <c r="BY12" s="17">
        <f t="shared" si="315"/>
        <v>0</v>
      </c>
      <c r="BZ12" s="17">
        <f t="shared" si="315"/>
        <v>0</v>
      </c>
      <c r="CA12" s="17">
        <f t="shared" si="315"/>
        <v>0</v>
      </c>
      <c r="CB12" s="17">
        <f t="shared" si="315"/>
        <v>0</v>
      </c>
      <c r="CC12" s="17">
        <f t="shared" si="315"/>
        <v>0</v>
      </c>
      <c r="CD12" s="17">
        <f t="shared" si="315"/>
        <v>0</v>
      </c>
      <c r="CE12" s="319">
        <f t="shared" si="316"/>
        <v>0</v>
      </c>
      <c r="CF12" s="17">
        <f t="shared" si="317"/>
        <v>0</v>
      </c>
      <c r="CG12" s="17">
        <f t="shared" si="317"/>
        <v>0</v>
      </c>
      <c r="CH12" s="17">
        <f t="shared" si="317"/>
        <v>0</v>
      </c>
      <c r="CI12" s="17">
        <f t="shared" si="317"/>
        <v>0</v>
      </c>
      <c r="CJ12" s="17">
        <f t="shared" si="317"/>
        <v>0</v>
      </c>
      <c r="CK12" s="17">
        <f t="shared" si="317"/>
        <v>0</v>
      </c>
      <c r="CL12" s="17">
        <f t="shared" si="317"/>
        <v>0</v>
      </c>
      <c r="CM12" s="17">
        <f t="shared" si="317"/>
        <v>0</v>
      </c>
      <c r="CN12" s="17">
        <f t="shared" si="317"/>
        <v>0</v>
      </c>
      <c r="CO12" s="17">
        <f t="shared" si="317"/>
        <v>0</v>
      </c>
      <c r="CP12" s="17">
        <f t="shared" si="317"/>
        <v>0</v>
      </c>
      <c r="CQ12" s="17">
        <f t="shared" si="317"/>
        <v>0</v>
      </c>
      <c r="CR12" s="319">
        <f t="shared" si="318"/>
        <v>0</v>
      </c>
      <c r="CS12" s="17">
        <f t="shared" si="319"/>
        <v>0</v>
      </c>
      <c r="CT12" s="17">
        <f t="shared" si="319"/>
        <v>0</v>
      </c>
      <c r="CU12" s="17">
        <f t="shared" si="319"/>
        <v>0</v>
      </c>
      <c r="CV12" s="17">
        <f t="shared" si="319"/>
        <v>0</v>
      </c>
      <c r="CW12" s="17">
        <f t="shared" si="319"/>
        <v>0</v>
      </c>
      <c r="CX12" s="17">
        <f t="shared" si="319"/>
        <v>0</v>
      </c>
      <c r="CY12" s="17">
        <f t="shared" si="319"/>
        <v>0</v>
      </c>
      <c r="CZ12" s="17">
        <f t="shared" si="319"/>
        <v>0</v>
      </c>
      <c r="DA12" s="17">
        <f t="shared" si="319"/>
        <v>0</v>
      </c>
      <c r="DB12" s="17">
        <f t="shared" si="319"/>
        <v>0</v>
      </c>
      <c r="DC12" s="17">
        <f t="shared" si="319"/>
        <v>0</v>
      </c>
      <c r="DD12" s="17">
        <f t="shared" si="319"/>
        <v>0</v>
      </c>
      <c r="DE12" s="319">
        <f t="shared" si="320"/>
        <v>0</v>
      </c>
      <c r="DF12" s="17">
        <f t="shared" si="321"/>
        <v>0</v>
      </c>
      <c r="DG12" s="17">
        <f t="shared" si="321"/>
        <v>0</v>
      </c>
      <c r="DH12" s="17">
        <f t="shared" si="321"/>
        <v>0</v>
      </c>
      <c r="DI12" s="17">
        <f t="shared" si="321"/>
        <v>0</v>
      </c>
      <c r="DJ12" s="17">
        <f t="shared" si="321"/>
        <v>0</v>
      </c>
      <c r="DK12" s="17">
        <f t="shared" si="321"/>
        <v>0</v>
      </c>
      <c r="DL12" s="17">
        <f t="shared" si="321"/>
        <v>0</v>
      </c>
      <c r="DM12" s="17">
        <f t="shared" si="321"/>
        <v>0</v>
      </c>
      <c r="DN12" s="17">
        <f t="shared" si="321"/>
        <v>0</v>
      </c>
      <c r="DO12" s="17">
        <f t="shared" si="321"/>
        <v>0</v>
      </c>
      <c r="DP12" s="17">
        <f t="shared" si="321"/>
        <v>0</v>
      </c>
      <c r="DQ12" s="17">
        <f t="shared" si="321"/>
        <v>0</v>
      </c>
      <c r="DR12" s="319">
        <f t="shared" si="322"/>
        <v>0</v>
      </c>
      <c r="DS12" s="17">
        <f t="shared" si="323"/>
        <v>0</v>
      </c>
      <c r="DT12" s="17">
        <f t="shared" si="323"/>
        <v>0</v>
      </c>
      <c r="DU12" s="17">
        <f t="shared" si="323"/>
        <v>0</v>
      </c>
      <c r="DV12" s="17">
        <f t="shared" si="323"/>
        <v>0</v>
      </c>
      <c r="DW12" s="17">
        <f t="shared" si="323"/>
        <v>0</v>
      </c>
      <c r="DX12" s="17">
        <f t="shared" si="323"/>
        <v>0</v>
      </c>
      <c r="DY12" s="17">
        <f t="shared" si="323"/>
        <v>0</v>
      </c>
      <c r="DZ12" s="17">
        <f t="shared" si="323"/>
        <v>0</v>
      </c>
      <c r="EA12" s="17">
        <f t="shared" si="323"/>
        <v>0</v>
      </c>
      <c r="EB12" s="17">
        <f t="shared" si="323"/>
        <v>0</v>
      </c>
      <c r="EC12" s="17">
        <f t="shared" si="323"/>
        <v>0</v>
      </c>
      <c r="ED12" s="17">
        <f t="shared" si="323"/>
        <v>0</v>
      </c>
      <c r="EE12" s="391">
        <f t="shared" si="324"/>
        <v>0</v>
      </c>
    </row>
    <row r="13" spans="1:149" x14ac:dyDescent="0.2">
      <c r="A13" s="12" t="s">
        <v>11</v>
      </c>
      <c r="B13" s="37"/>
      <c r="D13" s="9" t="s">
        <v>21</v>
      </c>
      <c r="F13" s="17">
        <f t="shared" si="305"/>
        <v>0</v>
      </c>
      <c r="G13" s="17">
        <f t="shared" si="305"/>
        <v>0</v>
      </c>
      <c r="H13" s="17">
        <f t="shared" si="305"/>
        <v>0</v>
      </c>
      <c r="I13" s="17">
        <f t="shared" si="305"/>
        <v>0</v>
      </c>
      <c r="J13" s="17">
        <f t="shared" si="305"/>
        <v>0</v>
      </c>
      <c r="K13" s="17">
        <f t="shared" si="305"/>
        <v>0</v>
      </c>
      <c r="L13" s="17">
        <f t="shared" si="305"/>
        <v>0</v>
      </c>
      <c r="M13" s="17">
        <f t="shared" si="305"/>
        <v>0</v>
      </c>
      <c r="N13" s="17">
        <f t="shared" si="305"/>
        <v>0</v>
      </c>
      <c r="O13" s="17">
        <f t="shared" si="305"/>
        <v>0</v>
      </c>
      <c r="P13" s="17">
        <f t="shared" si="305"/>
        <v>0</v>
      </c>
      <c r="Q13" s="17">
        <f t="shared" si="305"/>
        <v>0</v>
      </c>
      <c r="R13" s="319">
        <f t="shared" si="306"/>
        <v>0</v>
      </c>
      <c r="S13" s="17">
        <f t="shared" si="307"/>
        <v>0</v>
      </c>
      <c r="T13" s="17">
        <f t="shared" si="307"/>
        <v>0</v>
      </c>
      <c r="U13" s="17">
        <f t="shared" si="307"/>
        <v>0</v>
      </c>
      <c r="V13" s="17">
        <f t="shared" si="307"/>
        <v>0</v>
      </c>
      <c r="W13" s="17">
        <f t="shared" si="307"/>
        <v>0</v>
      </c>
      <c r="X13" s="17">
        <f t="shared" si="307"/>
        <v>0</v>
      </c>
      <c r="Y13" s="17">
        <f t="shared" si="307"/>
        <v>0</v>
      </c>
      <c r="Z13" s="17">
        <f t="shared" si="307"/>
        <v>0</v>
      </c>
      <c r="AA13" s="17">
        <f t="shared" si="307"/>
        <v>0</v>
      </c>
      <c r="AB13" s="17">
        <f t="shared" si="307"/>
        <v>0</v>
      </c>
      <c r="AC13" s="17">
        <f t="shared" si="307"/>
        <v>0</v>
      </c>
      <c r="AD13" s="17">
        <f t="shared" si="307"/>
        <v>0</v>
      </c>
      <c r="AE13" s="319">
        <f t="shared" si="308"/>
        <v>0</v>
      </c>
      <c r="AF13" s="17">
        <f t="shared" ref="AF13:AK27" si="325">IF(AF$2&gt;=$B$18,$E13,0)</f>
        <v>0</v>
      </c>
      <c r="AG13" s="17">
        <f t="shared" si="325"/>
        <v>0</v>
      </c>
      <c r="AH13" s="17">
        <f t="shared" si="325"/>
        <v>0</v>
      </c>
      <c r="AI13" s="17">
        <f t="shared" si="325"/>
        <v>0</v>
      </c>
      <c r="AJ13" s="17">
        <f t="shared" si="325"/>
        <v>0</v>
      </c>
      <c r="AK13" s="17">
        <f t="shared" si="325"/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319">
        <f t="shared" si="310"/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319">
        <f t="shared" si="312"/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319">
        <f t="shared" si="314"/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319">
        <f t="shared" si="316"/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319">
        <f t="shared" si="318"/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319">
        <f t="shared" si="320"/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319">
        <f t="shared" si="322"/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0</v>
      </c>
      <c r="EC13" s="17">
        <v>0</v>
      </c>
      <c r="ED13" s="17">
        <v>0</v>
      </c>
      <c r="EE13" s="391">
        <f t="shared" si="324"/>
        <v>0</v>
      </c>
    </row>
    <row r="14" spans="1:149" x14ac:dyDescent="0.2">
      <c r="A14" s="1"/>
      <c r="D14" s="9" t="s">
        <v>85</v>
      </c>
      <c r="F14" s="17">
        <f t="shared" si="305"/>
        <v>0</v>
      </c>
      <c r="G14" s="17">
        <f t="shared" si="305"/>
        <v>0</v>
      </c>
      <c r="H14" s="17">
        <f t="shared" si="305"/>
        <v>0</v>
      </c>
      <c r="I14" s="17">
        <f t="shared" si="305"/>
        <v>0</v>
      </c>
      <c r="J14" s="17">
        <f t="shared" si="305"/>
        <v>0</v>
      </c>
      <c r="K14" s="17">
        <f t="shared" si="305"/>
        <v>0</v>
      </c>
      <c r="L14" s="17">
        <f t="shared" si="305"/>
        <v>0</v>
      </c>
      <c r="M14" s="17">
        <f t="shared" si="305"/>
        <v>0</v>
      </c>
      <c r="N14" s="17">
        <f t="shared" si="305"/>
        <v>0</v>
      </c>
      <c r="O14" s="17">
        <f t="shared" si="305"/>
        <v>0</v>
      </c>
      <c r="P14" s="17">
        <f t="shared" si="305"/>
        <v>0</v>
      </c>
      <c r="Q14" s="17">
        <f t="shared" si="305"/>
        <v>0</v>
      </c>
      <c r="R14" s="319">
        <f t="shared" si="306"/>
        <v>0</v>
      </c>
      <c r="S14" s="17">
        <f t="shared" si="307"/>
        <v>0</v>
      </c>
      <c r="T14" s="17">
        <f t="shared" si="307"/>
        <v>0</v>
      </c>
      <c r="U14" s="17">
        <f t="shared" si="307"/>
        <v>0</v>
      </c>
      <c r="V14" s="17">
        <f t="shared" si="307"/>
        <v>0</v>
      </c>
      <c r="W14" s="17">
        <f t="shared" si="307"/>
        <v>0</v>
      </c>
      <c r="X14" s="17">
        <f t="shared" si="307"/>
        <v>0</v>
      </c>
      <c r="Y14" s="17">
        <f t="shared" si="307"/>
        <v>0</v>
      </c>
      <c r="Z14" s="17">
        <f t="shared" si="307"/>
        <v>0</v>
      </c>
      <c r="AA14" s="17">
        <f t="shared" si="307"/>
        <v>0</v>
      </c>
      <c r="AB14" s="17">
        <f t="shared" si="307"/>
        <v>0</v>
      </c>
      <c r="AC14" s="17">
        <f t="shared" si="307"/>
        <v>0</v>
      </c>
      <c r="AD14" s="17">
        <f t="shared" si="307"/>
        <v>0</v>
      </c>
      <c r="AE14" s="319">
        <f t="shared" si="308"/>
        <v>0</v>
      </c>
      <c r="AF14" s="17">
        <f t="shared" si="325"/>
        <v>0</v>
      </c>
      <c r="AG14" s="17">
        <f t="shared" si="325"/>
        <v>0</v>
      </c>
      <c r="AH14" s="17">
        <f t="shared" si="325"/>
        <v>0</v>
      </c>
      <c r="AI14" s="17">
        <f t="shared" si="325"/>
        <v>0</v>
      </c>
      <c r="AJ14" s="17">
        <f t="shared" si="325"/>
        <v>0</v>
      </c>
      <c r="AK14" s="17">
        <f t="shared" si="325"/>
        <v>0</v>
      </c>
      <c r="AL14" s="17">
        <f t="shared" ref="AL14:AQ23" si="326">IF(AL$2&gt;=$B$18,$E14,0)</f>
        <v>0</v>
      </c>
      <c r="AM14" s="17">
        <f t="shared" si="326"/>
        <v>0</v>
      </c>
      <c r="AN14" s="17">
        <f t="shared" si="326"/>
        <v>0</v>
      </c>
      <c r="AO14" s="17">
        <f t="shared" si="326"/>
        <v>0</v>
      </c>
      <c r="AP14" s="17">
        <f t="shared" si="326"/>
        <v>0</v>
      </c>
      <c r="AQ14" s="17">
        <f t="shared" si="326"/>
        <v>0</v>
      </c>
      <c r="AR14" s="319">
        <f t="shared" si="310"/>
        <v>0</v>
      </c>
      <c r="AS14" s="17">
        <f t="shared" ref="AS14:BD23" si="327">IF(AS$2&gt;=$B$18,$E14,0)</f>
        <v>0</v>
      </c>
      <c r="AT14" s="17">
        <f t="shared" si="327"/>
        <v>0</v>
      </c>
      <c r="AU14" s="17">
        <f t="shared" si="327"/>
        <v>0</v>
      </c>
      <c r="AV14" s="17">
        <f t="shared" si="327"/>
        <v>0</v>
      </c>
      <c r="AW14" s="17">
        <f t="shared" si="327"/>
        <v>0</v>
      </c>
      <c r="AX14" s="17">
        <f t="shared" si="327"/>
        <v>0</v>
      </c>
      <c r="AY14" s="17">
        <f t="shared" si="327"/>
        <v>0</v>
      </c>
      <c r="AZ14" s="17">
        <f t="shared" si="327"/>
        <v>0</v>
      </c>
      <c r="BA14" s="17">
        <f t="shared" si="327"/>
        <v>0</v>
      </c>
      <c r="BB14" s="17">
        <f t="shared" si="327"/>
        <v>0</v>
      </c>
      <c r="BC14" s="17">
        <f t="shared" si="327"/>
        <v>0</v>
      </c>
      <c r="BD14" s="17">
        <f t="shared" si="327"/>
        <v>0</v>
      </c>
      <c r="BE14" s="319">
        <f t="shared" si="312"/>
        <v>0</v>
      </c>
      <c r="BF14" s="17">
        <f t="shared" ref="BF14:BQ23" si="328">IF(BF$2&gt;=$B$18,$E14,0)</f>
        <v>0</v>
      </c>
      <c r="BG14" s="17">
        <f t="shared" si="328"/>
        <v>0</v>
      </c>
      <c r="BH14" s="17">
        <f t="shared" si="328"/>
        <v>0</v>
      </c>
      <c r="BI14" s="17">
        <f t="shared" si="328"/>
        <v>0</v>
      </c>
      <c r="BJ14" s="17">
        <f t="shared" si="328"/>
        <v>0</v>
      </c>
      <c r="BK14" s="17">
        <f t="shared" si="328"/>
        <v>0</v>
      </c>
      <c r="BL14" s="17">
        <f t="shared" si="328"/>
        <v>0</v>
      </c>
      <c r="BM14" s="17">
        <f t="shared" si="328"/>
        <v>0</v>
      </c>
      <c r="BN14" s="17">
        <f t="shared" si="328"/>
        <v>0</v>
      </c>
      <c r="BO14" s="17">
        <f t="shared" si="328"/>
        <v>0</v>
      </c>
      <c r="BP14" s="17">
        <f t="shared" si="328"/>
        <v>0</v>
      </c>
      <c r="BQ14" s="17">
        <f t="shared" si="328"/>
        <v>0</v>
      </c>
      <c r="BR14" s="319">
        <f t="shared" si="314"/>
        <v>0</v>
      </c>
      <c r="BS14" s="17">
        <f t="shared" ref="BS14:CD23" si="329">IF(BS$2&gt;=$B$18,$E14,0)</f>
        <v>0</v>
      </c>
      <c r="BT14" s="17">
        <f t="shared" si="329"/>
        <v>0</v>
      </c>
      <c r="BU14" s="17">
        <f t="shared" si="329"/>
        <v>0</v>
      </c>
      <c r="BV14" s="17">
        <f t="shared" si="329"/>
        <v>0</v>
      </c>
      <c r="BW14" s="17">
        <f t="shared" si="329"/>
        <v>0</v>
      </c>
      <c r="BX14" s="17">
        <f t="shared" si="329"/>
        <v>0</v>
      </c>
      <c r="BY14" s="17">
        <f t="shared" si="329"/>
        <v>0</v>
      </c>
      <c r="BZ14" s="17">
        <f t="shared" si="329"/>
        <v>0</v>
      </c>
      <c r="CA14" s="17">
        <f t="shared" si="329"/>
        <v>0</v>
      </c>
      <c r="CB14" s="17">
        <f t="shared" si="329"/>
        <v>0</v>
      </c>
      <c r="CC14" s="17">
        <f t="shared" si="329"/>
        <v>0</v>
      </c>
      <c r="CD14" s="17">
        <f t="shared" si="329"/>
        <v>0</v>
      </c>
      <c r="CE14" s="319">
        <f t="shared" si="316"/>
        <v>0</v>
      </c>
      <c r="CF14" s="17">
        <f t="shared" ref="CF14:CQ23" si="330">IF(CF$2&gt;=$B$18,$E14,0)</f>
        <v>0</v>
      </c>
      <c r="CG14" s="17">
        <f t="shared" si="330"/>
        <v>0</v>
      </c>
      <c r="CH14" s="17">
        <f t="shared" si="330"/>
        <v>0</v>
      </c>
      <c r="CI14" s="17">
        <f t="shared" si="330"/>
        <v>0</v>
      </c>
      <c r="CJ14" s="17">
        <f t="shared" si="330"/>
        <v>0</v>
      </c>
      <c r="CK14" s="17">
        <f t="shared" si="330"/>
        <v>0</v>
      </c>
      <c r="CL14" s="17">
        <f t="shared" si="330"/>
        <v>0</v>
      </c>
      <c r="CM14" s="17">
        <f t="shared" si="330"/>
        <v>0</v>
      </c>
      <c r="CN14" s="17">
        <f t="shared" si="330"/>
        <v>0</v>
      </c>
      <c r="CO14" s="17">
        <f t="shared" si="330"/>
        <v>0</v>
      </c>
      <c r="CP14" s="17">
        <f t="shared" si="330"/>
        <v>0</v>
      </c>
      <c r="CQ14" s="17">
        <f t="shared" si="330"/>
        <v>0</v>
      </c>
      <c r="CR14" s="319">
        <f t="shared" si="318"/>
        <v>0</v>
      </c>
      <c r="CS14" s="17">
        <f t="shared" ref="CS14:DD23" si="331">IF(CS$2&gt;=$B$18,$E14,0)</f>
        <v>0</v>
      </c>
      <c r="CT14" s="17">
        <f t="shared" si="331"/>
        <v>0</v>
      </c>
      <c r="CU14" s="17">
        <f t="shared" si="331"/>
        <v>0</v>
      </c>
      <c r="CV14" s="17">
        <f t="shared" si="331"/>
        <v>0</v>
      </c>
      <c r="CW14" s="17">
        <f t="shared" si="331"/>
        <v>0</v>
      </c>
      <c r="CX14" s="17">
        <f t="shared" si="331"/>
        <v>0</v>
      </c>
      <c r="CY14" s="17">
        <f t="shared" si="331"/>
        <v>0</v>
      </c>
      <c r="CZ14" s="17">
        <f t="shared" si="331"/>
        <v>0</v>
      </c>
      <c r="DA14" s="17">
        <f t="shared" si="331"/>
        <v>0</v>
      </c>
      <c r="DB14" s="17">
        <f t="shared" si="331"/>
        <v>0</v>
      </c>
      <c r="DC14" s="17">
        <f t="shared" si="331"/>
        <v>0</v>
      </c>
      <c r="DD14" s="17">
        <f t="shared" si="331"/>
        <v>0</v>
      </c>
      <c r="DE14" s="319">
        <f t="shared" si="320"/>
        <v>0</v>
      </c>
      <c r="DF14" s="17">
        <f t="shared" ref="DF14:DQ23" si="332">IF(DF$2&gt;=$B$18,$E14,0)</f>
        <v>0</v>
      </c>
      <c r="DG14" s="17">
        <f t="shared" si="332"/>
        <v>0</v>
      </c>
      <c r="DH14" s="17">
        <f t="shared" si="332"/>
        <v>0</v>
      </c>
      <c r="DI14" s="17">
        <f t="shared" si="332"/>
        <v>0</v>
      </c>
      <c r="DJ14" s="17">
        <f t="shared" si="332"/>
        <v>0</v>
      </c>
      <c r="DK14" s="17">
        <f t="shared" si="332"/>
        <v>0</v>
      </c>
      <c r="DL14" s="17">
        <f t="shared" si="332"/>
        <v>0</v>
      </c>
      <c r="DM14" s="17">
        <f t="shared" si="332"/>
        <v>0</v>
      </c>
      <c r="DN14" s="17">
        <f t="shared" si="332"/>
        <v>0</v>
      </c>
      <c r="DO14" s="17">
        <f t="shared" si="332"/>
        <v>0</v>
      </c>
      <c r="DP14" s="17">
        <f t="shared" si="332"/>
        <v>0</v>
      </c>
      <c r="DQ14" s="17">
        <f t="shared" si="332"/>
        <v>0</v>
      </c>
      <c r="DR14" s="319">
        <f t="shared" si="322"/>
        <v>0</v>
      </c>
      <c r="DS14" s="17">
        <f t="shared" ref="DS14:ED23" si="333">IF(DS$2&gt;=$B$18,$E14,0)</f>
        <v>0</v>
      </c>
      <c r="DT14" s="17">
        <f t="shared" si="333"/>
        <v>0</v>
      </c>
      <c r="DU14" s="17">
        <f t="shared" si="333"/>
        <v>0</v>
      </c>
      <c r="DV14" s="17">
        <f t="shared" si="333"/>
        <v>0</v>
      </c>
      <c r="DW14" s="17">
        <f t="shared" si="333"/>
        <v>0</v>
      </c>
      <c r="DX14" s="17">
        <f t="shared" si="333"/>
        <v>0</v>
      </c>
      <c r="DY14" s="17">
        <f t="shared" si="333"/>
        <v>0</v>
      </c>
      <c r="DZ14" s="17">
        <f t="shared" si="333"/>
        <v>0</v>
      </c>
      <c r="EA14" s="17">
        <f t="shared" si="333"/>
        <v>0</v>
      </c>
      <c r="EB14" s="17">
        <f t="shared" si="333"/>
        <v>0</v>
      </c>
      <c r="EC14" s="17">
        <f t="shared" si="333"/>
        <v>0</v>
      </c>
      <c r="ED14" s="17">
        <f t="shared" si="333"/>
        <v>0</v>
      </c>
      <c r="EE14" s="391">
        <f t="shared" si="324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F15" s="17">
        <f t="shared" si="305"/>
        <v>0</v>
      </c>
      <c r="G15" s="17">
        <f t="shared" si="305"/>
        <v>0</v>
      </c>
      <c r="H15" s="17">
        <f t="shared" si="305"/>
        <v>0</v>
      </c>
      <c r="I15" s="17">
        <f t="shared" si="305"/>
        <v>0</v>
      </c>
      <c r="J15" s="17">
        <f t="shared" si="305"/>
        <v>0</v>
      </c>
      <c r="K15" s="17">
        <f t="shared" si="305"/>
        <v>0</v>
      </c>
      <c r="L15" s="17">
        <f t="shared" si="305"/>
        <v>0</v>
      </c>
      <c r="M15" s="17">
        <f t="shared" si="305"/>
        <v>0</v>
      </c>
      <c r="N15" s="17">
        <f t="shared" si="305"/>
        <v>0</v>
      </c>
      <c r="O15" s="17">
        <f t="shared" si="305"/>
        <v>0</v>
      </c>
      <c r="P15" s="17">
        <f t="shared" si="305"/>
        <v>0</v>
      </c>
      <c r="Q15" s="17">
        <f t="shared" si="305"/>
        <v>0</v>
      </c>
      <c r="R15" s="319">
        <f t="shared" si="306"/>
        <v>0</v>
      </c>
      <c r="S15" s="17">
        <f t="shared" si="307"/>
        <v>0</v>
      </c>
      <c r="T15" s="17">
        <f t="shared" si="307"/>
        <v>0</v>
      </c>
      <c r="U15" s="17">
        <f t="shared" si="307"/>
        <v>0</v>
      </c>
      <c r="V15" s="17">
        <f t="shared" si="307"/>
        <v>0</v>
      </c>
      <c r="W15" s="17">
        <f t="shared" si="307"/>
        <v>0</v>
      </c>
      <c r="X15" s="17">
        <f t="shared" si="307"/>
        <v>0</v>
      </c>
      <c r="Y15" s="17">
        <f t="shared" si="307"/>
        <v>0</v>
      </c>
      <c r="Z15" s="17">
        <f t="shared" si="307"/>
        <v>0</v>
      </c>
      <c r="AA15" s="17">
        <f t="shared" si="307"/>
        <v>0</v>
      </c>
      <c r="AB15" s="17">
        <f t="shared" si="307"/>
        <v>0</v>
      </c>
      <c r="AC15" s="17">
        <f t="shared" si="307"/>
        <v>0</v>
      </c>
      <c r="AD15" s="17">
        <f t="shared" si="307"/>
        <v>0</v>
      </c>
      <c r="AE15" s="319">
        <f t="shared" si="308"/>
        <v>0</v>
      </c>
      <c r="AF15" s="17">
        <f t="shared" si="325"/>
        <v>0</v>
      </c>
      <c r="AG15" s="17">
        <f t="shared" si="325"/>
        <v>0</v>
      </c>
      <c r="AH15" s="17">
        <f t="shared" si="325"/>
        <v>0</v>
      </c>
      <c r="AI15" s="17">
        <f t="shared" si="325"/>
        <v>0</v>
      </c>
      <c r="AJ15" s="17">
        <f t="shared" si="325"/>
        <v>0</v>
      </c>
      <c r="AK15" s="17">
        <f t="shared" si="325"/>
        <v>0</v>
      </c>
      <c r="AL15" s="17">
        <f t="shared" si="326"/>
        <v>0</v>
      </c>
      <c r="AM15" s="17">
        <f t="shared" si="326"/>
        <v>0</v>
      </c>
      <c r="AN15" s="17">
        <f t="shared" si="326"/>
        <v>0</v>
      </c>
      <c r="AO15" s="17">
        <f t="shared" si="326"/>
        <v>0</v>
      </c>
      <c r="AP15" s="17">
        <f t="shared" si="326"/>
        <v>0</v>
      </c>
      <c r="AQ15" s="17">
        <f t="shared" si="326"/>
        <v>0</v>
      </c>
      <c r="AR15" s="319">
        <f t="shared" si="310"/>
        <v>0</v>
      </c>
      <c r="AS15" s="17">
        <f t="shared" si="327"/>
        <v>0</v>
      </c>
      <c r="AT15" s="17">
        <f t="shared" si="327"/>
        <v>0</v>
      </c>
      <c r="AU15" s="17">
        <f t="shared" si="327"/>
        <v>0</v>
      </c>
      <c r="AV15" s="17">
        <f t="shared" si="327"/>
        <v>0</v>
      </c>
      <c r="AW15" s="17">
        <f t="shared" si="327"/>
        <v>0</v>
      </c>
      <c r="AX15" s="17">
        <f t="shared" si="327"/>
        <v>0</v>
      </c>
      <c r="AY15" s="17">
        <f t="shared" si="327"/>
        <v>0</v>
      </c>
      <c r="AZ15" s="17">
        <f t="shared" si="327"/>
        <v>0</v>
      </c>
      <c r="BA15" s="17">
        <f t="shared" si="327"/>
        <v>0</v>
      </c>
      <c r="BB15" s="17">
        <f t="shared" si="327"/>
        <v>0</v>
      </c>
      <c r="BC15" s="17">
        <f t="shared" si="327"/>
        <v>0</v>
      </c>
      <c r="BD15" s="17">
        <f t="shared" si="327"/>
        <v>0</v>
      </c>
      <c r="BE15" s="319">
        <f t="shared" si="312"/>
        <v>0</v>
      </c>
      <c r="BF15" s="17">
        <f t="shared" si="328"/>
        <v>0</v>
      </c>
      <c r="BG15" s="17">
        <f t="shared" si="328"/>
        <v>0</v>
      </c>
      <c r="BH15" s="17">
        <f t="shared" si="328"/>
        <v>0</v>
      </c>
      <c r="BI15" s="17">
        <f t="shared" si="328"/>
        <v>0</v>
      </c>
      <c r="BJ15" s="17">
        <f t="shared" si="328"/>
        <v>0</v>
      </c>
      <c r="BK15" s="17">
        <f t="shared" si="328"/>
        <v>0</v>
      </c>
      <c r="BL15" s="17">
        <f t="shared" si="328"/>
        <v>0</v>
      </c>
      <c r="BM15" s="17">
        <f t="shared" si="328"/>
        <v>0</v>
      </c>
      <c r="BN15" s="17">
        <f t="shared" si="328"/>
        <v>0</v>
      </c>
      <c r="BO15" s="17">
        <f t="shared" si="328"/>
        <v>0</v>
      </c>
      <c r="BP15" s="17">
        <f t="shared" si="328"/>
        <v>0</v>
      </c>
      <c r="BQ15" s="17">
        <f t="shared" si="328"/>
        <v>0</v>
      </c>
      <c r="BR15" s="319">
        <f t="shared" si="314"/>
        <v>0</v>
      </c>
      <c r="BS15" s="17">
        <f t="shared" si="329"/>
        <v>0</v>
      </c>
      <c r="BT15" s="17">
        <f t="shared" si="329"/>
        <v>0</v>
      </c>
      <c r="BU15" s="17">
        <f t="shared" si="329"/>
        <v>0</v>
      </c>
      <c r="BV15" s="17">
        <f t="shared" si="329"/>
        <v>0</v>
      </c>
      <c r="BW15" s="17">
        <f t="shared" si="329"/>
        <v>0</v>
      </c>
      <c r="BX15" s="17">
        <f t="shared" si="329"/>
        <v>0</v>
      </c>
      <c r="BY15" s="17">
        <f t="shared" si="329"/>
        <v>0</v>
      </c>
      <c r="BZ15" s="17">
        <f t="shared" si="329"/>
        <v>0</v>
      </c>
      <c r="CA15" s="17">
        <f t="shared" si="329"/>
        <v>0</v>
      </c>
      <c r="CB15" s="17">
        <f t="shared" si="329"/>
        <v>0</v>
      </c>
      <c r="CC15" s="17">
        <f t="shared" si="329"/>
        <v>0</v>
      </c>
      <c r="CD15" s="17">
        <f t="shared" si="329"/>
        <v>0</v>
      </c>
      <c r="CE15" s="319">
        <f t="shared" si="316"/>
        <v>0</v>
      </c>
      <c r="CF15" s="17">
        <f t="shared" si="330"/>
        <v>0</v>
      </c>
      <c r="CG15" s="17">
        <f t="shared" si="330"/>
        <v>0</v>
      </c>
      <c r="CH15" s="17">
        <f t="shared" si="330"/>
        <v>0</v>
      </c>
      <c r="CI15" s="17">
        <f t="shared" si="330"/>
        <v>0</v>
      </c>
      <c r="CJ15" s="17">
        <f t="shared" si="330"/>
        <v>0</v>
      </c>
      <c r="CK15" s="17">
        <f t="shared" si="330"/>
        <v>0</v>
      </c>
      <c r="CL15" s="17">
        <f t="shared" si="330"/>
        <v>0</v>
      </c>
      <c r="CM15" s="17">
        <f t="shared" si="330"/>
        <v>0</v>
      </c>
      <c r="CN15" s="17">
        <f t="shared" si="330"/>
        <v>0</v>
      </c>
      <c r="CO15" s="17">
        <f t="shared" si="330"/>
        <v>0</v>
      </c>
      <c r="CP15" s="17">
        <f t="shared" si="330"/>
        <v>0</v>
      </c>
      <c r="CQ15" s="17">
        <f t="shared" si="330"/>
        <v>0</v>
      </c>
      <c r="CR15" s="319">
        <f t="shared" si="318"/>
        <v>0</v>
      </c>
      <c r="CS15" s="17">
        <f t="shared" si="331"/>
        <v>0</v>
      </c>
      <c r="CT15" s="17">
        <f t="shared" si="331"/>
        <v>0</v>
      </c>
      <c r="CU15" s="17">
        <f t="shared" si="331"/>
        <v>0</v>
      </c>
      <c r="CV15" s="17">
        <f t="shared" si="331"/>
        <v>0</v>
      </c>
      <c r="CW15" s="17">
        <f t="shared" si="331"/>
        <v>0</v>
      </c>
      <c r="CX15" s="17">
        <f t="shared" si="331"/>
        <v>0</v>
      </c>
      <c r="CY15" s="17">
        <f t="shared" si="331"/>
        <v>0</v>
      </c>
      <c r="CZ15" s="17">
        <f t="shared" si="331"/>
        <v>0</v>
      </c>
      <c r="DA15" s="17">
        <f t="shared" si="331"/>
        <v>0</v>
      </c>
      <c r="DB15" s="17">
        <f t="shared" si="331"/>
        <v>0</v>
      </c>
      <c r="DC15" s="17">
        <f t="shared" si="331"/>
        <v>0</v>
      </c>
      <c r="DD15" s="17">
        <f t="shared" si="331"/>
        <v>0</v>
      </c>
      <c r="DE15" s="319">
        <f t="shared" si="320"/>
        <v>0</v>
      </c>
      <c r="DF15" s="17">
        <f t="shared" si="332"/>
        <v>0</v>
      </c>
      <c r="DG15" s="17">
        <f t="shared" si="332"/>
        <v>0</v>
      </c>
      <c r="DH15" s="17">
        <f t="shared" si="332"/>
        <v>0</v>
      </c>
      <c r="DI15" s="17">
        <f t="shared" si="332"/>
        <v>0</v>
      </c>
      <c r="DJ15" s="17">
        <f t="shared" si="332"/>
        <v>0</v>
      </c>
      <c r="DK15" s="17">
        <f t="shared" si="332"/>
        <v>0</v>
      </c>
      <c r="DL15" s="17">
        <f t="shared" si="332"/>
        <v>0</v>
      </c>
      <c r="DM15" s="17">
        <f t="shared" si="332"/>
        <v>0</v>
      </c>
      <c r="DN15" s="17">
        <f t="shared" si="332"/>
        <v>0</v>
      </c>
      <c r="DO15" s="17">
        <f t="shared" si="332"/>
        <v>0</v>
      </c>
      <c r="DP15" s="17">
        <f t="shared" si="332"/>
        <v>0</v>
      </c>
      <c r="DQ15" s="17">
        <f t="shared" si="332"/>
        <v>0</v>
      </c>
      <c r="DR15" s="319">
        <f t="shared" si="322"/>
        <v>0</v>
      </c>
      <c r="DS15" s="17">
        <f t="shared" si="333"/>
        <v>0</v>
      </c>
      <c r="DT15" s="17">
        <f t="shared" si="333"/>
        <v>0</v>
      </c>
      <c r="DU15" s="17">
        <f t="shared" si="333"/>
        <v>0</v>
      </c>
      <c r="DV15" s="17">
        <f t="shared" si="333"/>
        <v>0</v>
      </c>
      <c r="DW15" s="17">
        <f t="shared" si="333"/>
        <v>0</v>
      </c>
      <c r="DX15" s="17">
        <f t="shared" si="333"/>
        <v>0</v>
      </c>
      <c r="DY15" s="17">
        <f t="shared" si="333"/>
        <v>0</v>
      </c>
      <c r="DZ15" s="17">
        <f t="shared" si="333"/>
        <v>0</v>
      </c>
      <c r="EA15" s="17">
        <f t="shared" si="333"/>
        <v>0</v>
      </c>
      <c r="EB15" s="17">
        <f t="shared" si="333"/>
        <v>0</v>
      </c>
      <c r="EC15" s="17">
        <f t="shared" si="333"/>
        <v>0</v>
      </c>
      <c r="ED15" s="17">
        <f t="shared" si="333"/>
        <v>0</v>
      </c>
      <c r="EE15" s="391">
        <f t="shared" si="324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F16" s="17">
        <f t="shared" si="305"/>
        <v>0</v>
      </c>
      <c r="G16" s="17">
        <f t="shared" si="305"/>
        <v>0</v>
      </c>
      <c r="H16" s="17">
        <f t="shared" si="305"/>
        <v>0</v>
      </c>
      <c r="I16" s="17">
        <f t="shared" si="305"/>
        <v>0</v>
      </c>
      <c r="J16" s="17">
        <f t="shared" si="305"/>
        <v>0</v>
      </c>
      <c r="K16" s="17">
        <f t="shared" si="305"/>
        <v>0</v>
      </c>
      <c r="L16" s="17">
        <f t="shared" si="305"/>
        <v>0</v>
      </c>
      <c r="M16" s="17">
        <f t="shared" si="305"/>
        <v>0</v>
      </c>
      <c r="N16" s="17">
        <f t="shared" si="305"/>
        <v>0</v>
      </c>
      <c r="O16" s="17">
        <f t="shared" si="305"/>
        <v>0</v>
      </c>
      <c r="P16" s="17">
        <f t="shared" si="305"/>
        <v>0</v>
      </c>
      <c r="Q16" s="17">
        <f t="shared" si="305"/>
        <v>0</v>
      </c>
      <c r="R16" s="319">
        <f t="shared" si="306"/>
        <v>0</v>
      </c>
      <c r="S16" s="17">
        <f t="shared" si="307"/>
        <v>0</v>
      </c>
      <c r="T16" s="17">
        <f t="shared" si="307"/>
        <v>0</v>
      </c>
      <c r="U16" s="17">
        <f t="shared" si="307"/>
        <v>0</v>
      </c>
      <c r="V16" s="17">
        <f t="shared" si="307"/>
        <v>0</v>
      </c>
      <c r="W16" s="17">
        <f t="shared" si="307"/>
        <v>0</v>
      </c>
      <c r="X16" s="17">
        <f t="shared" si="307"/>
        <v>0</v>
      </c>
      <c r="Y16" s="17">
        <f t="shared" si="307"/>
        <v>0</v>
      </c>
      <c r="Z16" s="17">
        <f t="shared" si="307"/>
        <v>0</v>
      </c>
      <c r="AA16" s="17">
        <f t="shared" si="307"/>
        <v>0</v>
      </c>
      <c r="AB16" s="17">
        <f t="shared" si="307"/>
        <v>0</v>
      </c>
      <c r="AC16" s="17">
        <f t="shared" si="307"/>
        <v>0</v>
      </c>
      <c r="AD16" s="17">
        <f t="shared" si="307"/>
        <v>0</v>
      </c>
      <c r="AE16" s="319">
        <f t="shared" si="308"/>
        <v>0</v>
      </c>
      <c r="AF16" s="17">
        <f t="shared" si="325"/>
        <v>0</v>
      </c>
      <c r="AG16" s="17">
        <f t="shared" si="325"/>
        <v>0</v>
      </c>
      <c r="AH16" s="17">
        <f t="shared" si="325"/>
        <v>0</v>
      </c>
      <c r="AI16" s="17">
        <f t="shared" si="325"/>
        <v>0</v>
      </c>
      <c r="AJ16" s="17">
        <f t="shared" si="325"/>
        <v>0</v>
      </c>
      <c r="AK16" s="17">
        <f t="shared" si="325"/>
        <v>0</v>
      </c>
      <c r="AL16" s="17">
        <f t="shared" si="326"/>
        <v>0</v>
      </c>
      <c r="AM16" s="17">
        <f t="shared" si="326"/>
        <v>0</v>
      </c>
      <c r="AN16" s="17">
        <f t="shared" si="326"/>
        <v>0</v>
      </c>
      <c r="AO16" s="17">
        <f t="shared" si="326"/>
        <v>0</v>
      </c>
      <c r="AP16" s="17">
        <f t="shared" si="326"/>
        <v>0</v>
      </c>
      <c r="AQ16" s="17">
        <f t="shared" si="326"/>
        <v>0</v>
      </c>
      <c r="AR16" s="319">
        <f t="shared" si="310"/>
        <v>0</v>
      </c>
      <c r="AS16" s="17">
        <f t="shared" si="327"/>
        <v>0</v>
      </c>
      <c r="AT16" s="17">
        <f t="shared" si="327"/>
        <v>0</v>
      </c>
      <c r="AU16" s="17">
        <f t="shared" si="327"/>
        <v>0</v>
      </c>
      <c r="AV16" s="17">
        <f t="shared" si="327"/>
        <v>0</v>
      </c>
      <c r="AW16" s="17">
        <f t="shared" si="327"/>
        <v>0</v>
      </c>
      <c r="AX16" s="17">
        <f t="shared" si="327"/>
        <v>0</v>
      </c>
      <c r="AY16" s="17">
        <f t="shared" si="327"/>
        <v>0</v>
      </c>
      <c r="AZ16" s="17">
        <f t="shared" si="327"/>
        <v>0</v>
      </c>
      <c r="BA16" s="17">
        <f t="shared" si="327"/>
        <v>0</v>
      </c>
      <c r="BB16" s="17">
        <f t="shared" si="327"/>
        <v>0</v>
      </c>
      <c r="BC16" s="17">
        <f t="shared" si="327"/>
        <v>0</v>
      </c>
      <c r="BD16" s="17">
        <f t="shared" si="327"/>
        <v>0</v>
      </c>
      <c r="BE16" s="319">
        <f t="shared" si="312"/>
        <v>0</v>
      </c>
      <c r="BF16" s="17">
        <f t="shared" si="328"/>
        <v>0</v>
      </c>
      <c r="BG16" s="17">
        <f t="shared" si="328"/>
        <v>0</v>
      </c>
      <c r="BH16" s="17">
        <f t="shared" si="328"/>
        <v>0</v>
      </c>
      <c r="BI16" s="17">
        <f t="shared" si="328"/>
        <v>0</v>
      </c>
      <c r="BJ16" s="17">
        <f t="shared" si="328"/>
        <v>0</v>
      </c>
      <c r="BK16" s="17">
        <f t="shared" si="328"/>
        <v>0</v>
      </c>
      <c r="BL16" s="17">
        <f t="shared" si="328"/>
        <v>0</v>
      </c>
      <c r="BM16" s="17">
        <f t="shared" si="328"/>
        <v>0</v>
      </c>
      <c r="BN16" s="17">
        <f t="shared" si="328"/>
        <v>0</v>
      </c>
      <c r="BO16" s="17">
        <f t="shared" si="328"/>
        <v>0</v>
      </c>
      <c r="BP16" s="17">
        <f t="shared" si="328"/>
        <v>0</v>
      </c>
      <c r="BQ16" s="17">
        <f t="shared" si="328"/>
        <v>0</v>
      </c>
      <c r="BR16" s="319">
        <f t="shared" si="314"/>
        <v>0</v>
      </c>
      <c r="BS16" s="17">
        <f t="shared" si="329"/>
        <v>0</v>
      </c>
      <c r="BT16" s="17">
        <f t="shared" si="329"/>
        <v>0</v>
      </c>
      <c r="BU16" s="17">
        <f t="shared" si="329"/>
        <v>0</v>
      </c>
      <c r="BV16" s="17">
        <f t="shared" si="329"/>
        <v>0</v>
      </c>
      <c r="BW16" s="17">
        <f t="shared" si="329"/>
        <v>0</v>
      </c>
      <c r="BX16" s="17">
        <f t="shared" si="329"/>
        <v>0</v>
      </c>
      <c r="BY16" s="17">
        <f t="shared" si="329"/>
        <v>0</v>
      </c>
      <c r="BZ16" s="17">
        <f t="shared" si="329"/>
        <v>0</v>
      </c>
      <c r="CA16" s="17">
        <f t="shared" si="329"/>
        <v>0</v>
      </c>
      <c r="CB16" s="17">
        <f t="shared" si="329"/>
        <v>0</v>
      </c>
      <c r="CC16" s="17">
        <f t="shared" si="329"/>
        <v>0</v>
      </c>
      <c r="CD16" s="17">
        <f t="shared" si="329"/>
        <v>0</v>
      </c>
      <c r="CE16" s="319">
        <f t="shared" si="316"/>
        <v>0</v>
      </c>
      <c r="CF16" s="17">
        <f t="shared" si="330"/>
        <v>0</v>
      </c>
      <c r="CG16" s="17">
        <f t="shared" si="330"/>
        <v>0</v>
      </c>
      <c r="CH16" s="17">
        <f t="shared" si="330"/>
        <v>0</v>
      </c>
      <c r="CI16" s="17">
        <f t="shared" si="330"/>
        <v>0</v>
      </c>
      <c r="CJ16" s="17">
        <f t="shared" si="330"/>
        <v>0</v>
      </c>
      <c r="CK16" s="17">
        <f t="shared" si="330"/>
        <v>0</v>
      </c>
      <c r="CL16" s="17">
        <f t="shared" si="330"/>
        <v>0</v>
      </c>
      <c r="CM16" s="17">
        <f t="shared" si="330"/>
        <v>0</v>
      </c>
      <c r="CN16" s="17">
        <f t="shared" si="330"/>
        <v>0</v>
      </c>
      <c r="CO16" s="17">
        <f t="shared" si="330"/>
        <v>0</v>
      </c>
      <c r="CP16" s="17">
        <f t="shared" si="330"/>
        <v>0</v>
      </c>
      <c r="CQ16" s="17">
        <f t="shared" si="330"/>
        <v>0</v>
      </c>
      <c r="CR16" s="319">
        <f t="shared" si="318"/>
        <v>0</v>
      </c>
      <c r="CS16" s="17">
        <f t="shared" si="331"/>
        <v>0</v>
      </c>
      <c r="CT16" s="17">
        <f t="shared" si="331"/>
        <v>0</v>
      </c>
      <c r="CU16" s="17">
        <f t="shared" si="331"/>
        <v>0</v>
      </c>
      <c r="CV16" s="17">
        <f t="shared" si="331"/>
        <v>0</v>
      </c>
      <c r="CW16" s="17">
        <f t="shared" si="331"/>
        <v>0</v>
      </c>
      <c r="CX16" s="17">
        <f t="shared" si="331"/>
        <v>0</v>
      </c>
      <c r="CY16" s="17">
        <f t="shared" si="331"/>
        <v>0</v>
      </c>
      <c r="CZ16" s="17">
        <f t="shared" si="331"/>
        <v>0</v>
      </c>
      <c r="DA16" s="17">
        <f t="shared" si="331"/>
        <v>0</v>
      </c>
      <c r="DB16" s="17">
        <f t="shared" si="331"/>
        <v>0</v>
      </c>
      <c r="DC16" s="17">
        <f t="shared" si="331"/>
        <v>0</v>
      </c>
      <c r="DD16" s="17">
        <f t="shared" si="331"/>
        <v>0</v>
      </c>
      <c r="DE16" s="319">
        <f t="shared" si="320"/>
        <v>0</v>
      </c>
      <c r="DF16" s="17">
        <f t="shared" si="332"/>
        <v>0</v>
      </c>
      <c r="DG16" s="17">
        <f t="shared" si="332"/>
        <v>0</v>
      </c>
      <c r="DH16" s="17">
        <f t="shared" si="332"/>
        <v>0</v>
      </c>
      <c r="DI16" s="17">
        <f t="shared" si="332"/>
        <v>0</v>
      </c>
      <c r="DJ16" s="17">
        <f t="shared" si="332"/>
        <v>0</v>
      </c>
      <c r="DK16" s="17">
        <f t="shared" si="332"/>
        <v>0</v>
      </c>
      <c r="DL16" s="17">
        <f t="shared" si="332"/>
        <v>0</v>
      </c>
      <c r="DM16" s="17">
        <f t="shared" si="332"/>
        <v>0</v>
      </c>
      <c r="DN16" s="17">
        <f t="shared" si="332"/>
        <v>0</v>
      </c>
      <c r="DO16" s="17">
        <f t="shared" si="332"/>
        <v>0</v>
      </c>
      <c r="DP16" s="17">
        <f t="shared" si="332"/>
        <v>0</v>
      </c>
      <c r="DQ16" s="17">
        <f t="shared" si="332"/>
        <v>0</v>
      </c>
      <c r="DR16" s="319">
        <f t="shared" si="322"/>
        <v>0</v>
      </c>
      <c r="DS16" s="17">
        <f t="shared" si="333"/>
        <v>0</v>
      </c>
      <c r="DT16" s="17">
        <f t="shared" si="333"/>
        <v>0</v>
      </c>
      <c r="DU16" s="17">
        <f t="shared" si="333"/>
        <v>0</v>
      </c>
      <c r="DV16" s="17">
        <f t="shared" si="333"/>
        <v>0</v>
      </c>
      <c r="DW16" s="17">
        <f t="shared" si="333"/>
        <v>0</v>
      </c>
      <c r="DX16" s="17">
        <f t="shared" si="333"/>
        <v>0</v>
      </c>
      <c r="DY16" s="17">
        <f t="shared" si="333"/>
        <v>0</v>
      </c>
      <c r="DZ16" s="17">
        <f t="shared" si="333"/>
        <v>0</v>
      </c>
      <c r="EA16" s="17">
        <f t="shared" si="333"/>
        <v>0</v>
      </c>
      <c r="EB16" s="17">
        <f t="shared" si="333"/>
        <v>0</v>
      </c>
      <c r="EC16" s="17">
        <f t="shared" si="333"/>
        <v>0</v>
      </c>
      <c r="ED16" s="17">
        <f t="shared" si="333"/>
        <v>0</v>
      </c>
      <c r="EE16" s="391">
        <f t="shared" si="324"/>
        <v>0</v>
      </c>
    </row>
    <row r="17" spans="1:135" x14ac:dyDescent="0.2">
      <c r="A17" s="1"/>
      <c r="D17" s="9" t="s">
        <v>23</v>
      </c>
      <c r="F17" s="17">
        <f t="shared" si="305"/>
        <v>0</v>
      </c>
      <c r="G17" s="17">
        <f t="shared" si="305"/>
        <v>0</v>
      </c>
      <c r="H17" s="17">
        <f t="shared" si="305"/>
        <v>0</v>
      </c>
      <c r="I17" s="17">
        <f t="shared" si="305"/>
        <v>0</v>
      </c>
      <c r="J17" s="17">
        <f t="shared" si="305"/>
        <v>0</v>
      </c>
      <c r="K17" s="17">
        <f t="shared" si="305"/>
        <v>0</v>
      </c>
      <c r="L17" s="17">
        <f t="shared" si="305"/>
        <v>0</v>
      </c>
      <c r="M17" s="17">
        <f t="shared" si="305"/>
        <v>0</v>
      </c>
      <c r="N17" s="17">
        <f t="shared" si="305"/>
        <v>0</v>
      </c>
      <c r="O17" s="17">
        <f t="shared" si="305"/>
        <v>0</v>
      </c>
      <c r="P17" s="17">
        <f t="shared" si="305"/>
        <v>0</v>
      </c>
      <c r="Q17" s="17">
        <f t="shared" si="305"/>
        <v>0</v>
      </c>
      <c r="R17" s="319">
        <f t="shared" si="306"/>
        <v>0</v>
      </c>
      <c r="S17" s="17">
        <f t="shared" si="307"/>
        <v>0</v>
      </c>
      <c r="T17" s="17">
        <f t="shared" si="307"/>
        <v>0</v>
      </c>
      <c r="U17" s="17">
        <f t="shared" si="307"/>
        <v>0</v>
      </c>
      <c r="V17" s="17">
        <f t="shared" si="307"/>
        <v>0</v>
      </c>
      <c r="W17" s="17">
        <f t="shared" si="307"/>
        <v>0</v>
      </c>
      <c r="X17" s="17">
        <f t="shared" si="307"/>
        <v>0</v>
      </c>
      <c r="Y17" s="17">
        <f t="shared" si="307"/>
        <v>0</v>
      </c>
      <c r="Z17" s="17">
        <f t="shared" si="307"/>
        <v>0</v>
      </c>
      <c r="AA17" s="17">
        <f t="shared" si="307"/>
        <v>0</v>
      </c>
      <c r="AB17" s="17">
        <f t="shared" si="307"/>
        <v>0</v>
      </c>
      <c r="AC17" s="17">
        <f t="shared" si="307"/>
        <v>0</v>
      </c>
      <c r="AD17" s="17">
        <f t="shared" si="307"/>
        <v>0</v>
      </c>
      <c r="AE17" s="319">
        <f t="shared" si="308"/>
        <v>0</v>
      </c>
      <c r="AF17" s="17">
        <f t="shared" si="325"/>
        <v>0</v>
      </c>
      <c r="AG17" s="17">
        <f t="shared" si="325"/>
        <v>0</v>
      </c>
      <c r="AH17" s="17">
        <f t="shared" si="325"/>
        <v>0</v>
      </c>
      <c r="AI17" s="17">
        <f t="shared" si="325"/>
        <v>0</v>
      </c>
      <c r="AJ17" s="17">
        <f t="shared" si="325"/>
        <v>0</v>
      </c>
      <c r="AK17" s="17">
        <f t="shared" si="325"/>
        <v>0</v>
      </c>
      <c r="AL17" s="17">
        <f t="shared" si="326"/>
        <v>0</v>
      </c>
      <c r="AM17" s="17">
        <f t="shared" si="326"/>
        <v>0</v>
      </c>
      <c r="AN17" s="17">
        <f t="shared" si="326"/>
        <v>0</v>
      </c>
      <c r="AO17" s="17">
        <f t="shared" si="326"/>
        <v>0</v>
      </c>
      <c r="AP17" s="17">
        <f t="shared" si="326"/>
        <v>0</v>
      </c>
      <c r="AQ17" s="17">
        <f t="shared" si="326"/>
        <v>0</v>
      </c>
      <c r="AR17" s="319">
        <f t="shared" si="310"/>
        <v>0</v>
      </c>
      <c r="AS17" s="17">
        <f t="shared" si="327"/>
        <v>0</v>
      </c>
      <c r="AT17" s="17">
        <f t="shared" si="327"/>
        <v>0</v>
      </c>
      <c r="AU17" s="17">
        <f t="shared" si="327"/>
        <v>0</v>
      </c>
      <c r="AV17" s="17">
        <f t="shared" si="327"/>
        <v>0</v>
      </c>
      <c r="AW17" s="17">
        <f t="shared" si="327"/>
        <v>0</v>
      </c>
      <c r="AX17" s="17">
        <f t="shared" si="327"/>
        <v>0</v>
      </c>
      <c r="AY17" s="17">
        <f t="shared" si="327"/>
        <v>0</v>
      </c>
      <c r="AZ17" s="17">
        <f t="shared" si="327"/>
        <v>0</v>
      </c>
      <c r="BA17" s="17">
        <f t="shared" si="327"/>
        <v>0</v>
      </c>
      <c r="BB17" s="17">
        <f t="shared" si="327"/>
        <v>0</v>
      </c>
      <c r="BC17" s="17">
        <f t="shared" si="327"/>
        <v>0</v>
      </c>
      <c r="BD17" s="17">
        <f t="shared" si="327"/>
        <v>0</v>
      </c>
      <c r="BE17" s="319">
        <f t="shared" si="312"/>
        <v>0</v>
      </c>
      <c r="BF17" s="17">
        <f t="shared" si="328"/>
        <v>0</v>
      </c>
      <c r="BG17" s="17">
        <f t="shared" si="328"/>
        <v>0</v>
      </c>
      <c r="BH17" s="17">
        <f t="shared" si="328"/>
        <v>0</v>
      </c>
      <c r="BI17" s="17">
        <f t="shared" si="328"/>
        <v>0</v>
      </c>
      <c r="BJ17" s="17">
        <f t="shared" si="328"/>
        <v>0</v>
      </c>
      <c r="BK17" s="17">
        <f t="shared" si="328"/>
        <v>0</v>
      </c>
      <c r="BL17" s="17">
        <f t="shared" si="328"/>
        <v>0</v>
      </c>
      <c r="BM17" s="17">
        <f t="shared" si="328"/>
        <v>0</v>
      </c>
      <c r="BN17" s="17">
        <f t="shared" si="328"/>
        <v>0</v>
      </c>
      <c r="BO17" s="17">
        <f t="shared" si="328"/>
        <v>0</v>
      </c>
      <c r="BP17" s="17">
        <f t="shared" si="328"/>
        <v>0</v>
      </c>
      <c r="BQ17" s="17">
        <f t="shared" si="328"/>
        <v>0</v>
      </c>
      <c r="BR17" s="319">
        <f t="shared" si="314"/>
        <v>0</v>
      </c>
      <c r="BS17" s="17">
        <f t="shared" si="329"/>
        <v>0</v>
      </c>
      <c r="BT17" s="17">
        <f t="shared" si="329"/>
        <v>0</v>
      </c>
      <c r="BU17" s="17">
        <f t="shared" si="329"/>
        <v>0</v>
      </c>
      <c r="BV17" s="17">
        <f t="shared" si="329"/>
        <v>0</v>
      </c>
      <c r="BW17" s="17">
        <f t="shared" si="329"/>
        <v>0</v>
      </c>
      <c r="BX17" s="17">
        <f t="shared" si="329"/>
        <v>0</v>
      </c>
      <c r="BY17" s="17">
        <f t="shared" si="329"/>
        <v>0</v>
      </c>
      <c r="BZ17" s="17">
        <f t="shared" si="329"/>
        <v>0</v>
      </c>
      <c r="CA17" s="17">
        <f t="shared" si="329"/>
        <v>0</v>
      </c>
      <c r="CB17" s="17">
        <f t="shared" si="329"/>
        <v>0</v>
      </c>
      <c r="CC17" s="17">
        <f t="shared" si="329"/>
        <v>0</v>
      </c>
      <c r="CD17" s="17">
        <f t="shared" si="329"/>
        <v>0</v>
      </c>
      <c r="CE17" s="319">
        <f t="shared" si="316"/>
        <v>0</v>
      </c>
      <c r="CF17" s="17">
        <f t="shared" si="330"/>
        <v>0</v>
      </c>
      <c r="CG17" s="17">
        <f t="shared" si="330"/>
        <v>0</v>
      </c>
      <c r="CH17" s="17">
        <f t="shared" si="330"/>
        <v>0</v>
      </c>
      <c r="CI17" s="17">
        <f t="shared" si="330"/>
        <v>0</v>
      </c>
      <c r="CJ17" s="17">
        <f t="shared" si="330"/>
        <v>0</v>
      </c>
      <c r="CK17" s="17">
        <f t="shared" si="330"/>
        <v>0</v>
      </c>
      <c r="CL17" s="17">
        <f t="shared" si="330"/>
        <v>0</v>
      </c>
      <c r="CM17" s="17">
        <f t="shared" si="330"/>
        <v>0</v>
      </c>
      <c r="CN17" s="17">
        <f t="shared" si="330"/>
        <v>0</v>
      </c>
      <c r="CO17" s="17">
        <f t="shared" si="330"/>
        <v>0</v>
      </c>
      <c r="CP17" s="17">
        <f t="shared" si="330"/>
        <v>0</v>
      </c>
      <c r="CQ17" s="17">
        <f t="shared" si="330"/>
        <v>0</v>
      </c>
      <c r="CR17" s="319">
        <f t="shared" si="318"/>
        <v>0</v>
      </c>
      <c r="CS17" s="17">
        <f t="shared" si="331"/>
        <v>0</v>
      </c>
      <c r="CT17" s="17">
        <f t="shared" si="331"/>
        <v>0</v>
      </c>
      <c r="CU17" s="17">
        <f t="shared" si="331"/>
        <v>0</v>
      </c>
      <c r="CV17" s="17">
        <f t="shared" si="331"/>
        <v>0</v>
      </c>
      <c r="CW17" s="17">
        <f t="shared" si="331"/>
        <v>0</v>
      </c>
      <c r="CX17" s="17">
        <f t="shared" si="331"/>
        <v>0</v>
      </c>
      <c r="CY17" s="17">
        <f t="shared" si="331"/>
        <v>0</v>
      </c>
      <c r="CZ17" s="17">
        <f t="shared" si="331"/>
        <v>0</v>
      </c>
      <c r="DA17" s="17">
        <f t="shared" si="331"/>
        <v>0</v>
      </c>
      <c r="DB17" s="17">
        <f t="shared" si="331"/>
        <v>0</v>
      </c>
      <c r="DC17" s="17">
        <f t="shared" si="331"/>
        <v>0</v>
      </c>
      <c r="DD17" s="17">
        <f t="shared" si="331"/>
        <v>0</v>
      </c>
      <c r="DE17" s="319">
        <f t="shared" si="320"/>
        <v>0</v>
      </c>
      <c r="DF17" s="17">
        <f t="shared" si="332"/>
        <v>0</v>
      </c>
      <c r="DG17" s="17">
        <f t="shared" si="332"/>
        <v>0</v>
      </c>
      <c r="DH17" s="17">
        <f t="shared" si="332"/>
        <v>0</v>
      </c>
      <c r="DI17" s="17">
        <f t="shared" si="332"/>
        <v>0</v>
      </c>
      <c r="DJ17" s="17">
        <f t="shared" si="332"/>
        <v>0</v>
      </c>
      <c r="DK17" s="17">
        <f t="shared" si="332"/>
        <v>0</v>
      </c>
      <c r="DL17" s="17">
        <f t="shared" si="332"/>
        <v>0</v>
      </c>
      <c r="DM17" s="17">
        <f t="shared" si="332"/>
        <v>0</v>
      </c>
      <c r="DN17" s="17">
        <f t="shared" si="332"/>
        <v>0</v>
      </c>
      <c r="DO17" s="17">
        <f t="shared" si="332"/>
        <v>0</v>
      </c>
      <c r="DP17" s="17">
        <f t="shared" si="332"/>
        <v>0</v>
      </c>
      <c r="DQ17" s="17">
        <f t="shared" si="332"/>
        <v>0</v>
      </c>
      <c r="DR17" s="319">
        <f t="shared" si="322"/>
        <v>0</v>
      </c>
      <c r="DS17" s="17">
        <f t="shared" si="333"/>
        <v>0</v>
      </c>
      <c r="DT17" s="17">
        <f t="shared" si="333"/>
        <v>0</v>
      </c>
      <c r="DU17" s="17">
        <f t="shared" si="333"/>
        <v>0</v>
      </c>
      <c r="DV17" s="17">
        <f t="shared" si="333"/>
        <v>0</v>
      </c>
      <c r="DW17" s="17">
        <f t="shared" si="333"/>
        <v>0</v>
      </c>
      <c r="DX17" s="17">
        <f t="shared" si="333"/>
        <v>0</v>
      </c>
      <c r="DY17" s="17">
        <f t="shared" si="333"/>
        <v>0</v>
      </c>
      <c r="DZ17" s="17">
        <f t="shared" si="333"/>
        <v>0</v>
      </c>
      <c r="EA17" s="17">
        <f t="shared" si="333"/>
        <v>0</v>
      </c>
      <c r="EB17" s="17">
        <f t="shared" si="333"/>
        <v>0</v>
      </c>
      <c r="EC17" s="17">
        <f t="shared" si="333"/>
        <v>0</v>
      </c>
      <c r="ED17" s="17">
        <f t="shared" si="333"/>
        <v>0</v>
      </c>
      <c r="EE17" s="391">
        <f t="shared" si="324"/>
        <v>0</v>
      </c>
    </row>
    <row r="18" spans="1:135" x14ac:dyDescent="0.2">
      <c r="A18" s="9" t="s">
        <v>1</v>
      </c>
      <c r="B18" s="15">
        <f>EDATE(B7, 6)</f>
        <v>46508</v>
      </c>
      <c r="D18" s="9" t="s">
        <v>88</v>
      </c>
      <c r="F18" s="17">
        <f t="shared" si="305"/>
        <v>0</v>
      </c>
      <c r="G18" s="17">
        <f t="shared" si="305"/>
        <v>0</v>
      </c>
      <c r="H18" s="17">
        <f t="shared" si="305"/>
        <v>0</v>
      </c>
      <c r="I18" s="17">
        <f t="shared" si="305"/>
        <v>0</v>
      </c>
      <c r="J18" s="17">
        <f t="shared" si="305"/>
        <v>0</v>
      </c>
      <c r="K18" s="17">
        <f t="shared" si="305"/>
        <v>0</v>
      </c>
      <c r="L18" s="17">
        <f t="shared" si="305"/>
        <v>0</v>
      </c>
      <c r="M18" s="17">
        <f t="shared" si="305"/>
        <v>0</v>
      </c>
      <c r="N18" s="17">
        <f t="shared" si="305"/>
        <v>0</v>
      </c>
      <c r="O18" s="17">
        <f t="shared" si="305"/>
        <v>0</v>
      </c>
      <c r="P18" s="17">
        <f t="shared" si="305"/>
        <v>0</v>
      </c>
      <c r="Q18" s="17">
        <f t="shared" si="305"/>
        <v>0</v>
      </c>
      <c r="R18" s="319">
        <f t="shared" si="306"/>
        <v>0</v>
      </c>
      <c r="S18" s="17">
        <f t="shared" si="307"/>
        <v>0</v>
      </c>
      <c r="T18" s="17">
        <f t="shared" si="307"/>
        <v>0</v>
      </c>
      <c r="U18" s="17">
        <f t="shared" si="307"/>
        <v>0</v>
      </c>
      <c r="V18" s="17">
        <f t="shared" si="307"/>
        <v>0</v>
      </c>
      <c r="W18" s="17">
        <f t="shared" si="307"/>
        <v>0</v>
      </c>
      <c r="X18" s="17">
        <f t="shared" si="307"/>
        <v>0</v>
      </c>
      <c r="Y18" s="17">
        <f t="shared" si="307"/>
        <v>0</v>
      </c>
      <c r="Z18" s="17">
        <f t="shared" si="307"/>
        <v>0</v>
      </c>
      <c r="AA18" s="17">
        <f t="shared" si="307"/>
        <v>0</v>
      </c>
      <c r="AB18" s="17">
        <f t="shared" si="307"/>
        <v>0</v>
      </c>
      <c r="AC18" s="17">
        <f t="shared" si="307"/>
        <v>0</v>
      </c>
      <c r="AD18" s="17">
        <f t="shared" si="307"/>
        <v>0</v>
      </c>
      <c r="AE18" s="319">
        <f t="shared" si="308"/>
        <v>0</v>
      </c>
      <c r="AF18" s="17">
        <f t="shared" si="325"/>
        <v>0</v>
      </c>
      <c r="AG18" s="17">
        <f t="shared" si="325"/>
        <v>0</v>
      </c>
      <c r="AH18" s="17">
        <f t="shared" si="325"/>
        <v>0</v>
      </c>
      <c r="AI18" s="17">
        <f t="shared" si="325"/>
        <v>0</v>
      </c>
      <c r="AJ18" s="17">
        <f t="shared" si="325"/>
        <v>0</v>
      </c>
      <c r="AK18" s="17">
        <f t="shared" si="325"/>
        <v>0</v>
      </c>
      <c r="AL18" s="17">
        <f t="shared" si="326"/>
        <v>0</v>
      </c>
      <c r="AM18" s="17">
        <f t="shared" si="326"/>
        <v>0</v>
      </c>
      <c r="AN18" s="17">
        <f t="shared" si="326"/>
        <v>0</v>
      </c>
      <c r="AO18" s="17">
        <f t="shared" si="326"/>
        <v>0</v>
      </c>
      <c r="AP18" s="17">
        <f t="shared" si="326"/>
        <v>0</v>
      </c>
      <c r="AQ18" s="17">
        <f t="shared" si="326"/>
        <v>0</v>
      </c>
      <c r="AR18" s="319">
        <f t="shared" si="310"/>
        <v>0</v>
      </c>
      <c r="AS18" s="17">
        <f t="shared" si="327"/>
        <v>0</v>
      </c>
      <c r="AT18" s="17">
        <f t="shared" si="327"/>
        <v>0</v>
      </c>
      <c r="AU18" s="17">
        <f t="shared" si="327"/>
        <v>0</v>
      </c>
      <c r="AV18" s="17">
        <f t="shared" si="327"/>
        <v>0</v>
      </c>
      <c r="AW18" s="17">
        <f t="shared" si="327"/>
        <v>0</v>
      </c>
      <c r="AX18" s="17">
        <f t="shared" si="327"/>
        <v>0</v>
      </c>
      <c r="AY18" s="17">
        <f t="shared" si="327"/>
        <v>0</v>
      </c>
      <c r="AZ18" s="17">
        <f t="shared" si="327"/>
        <v>0</v>
      </c>
      <c r="BA18" s="17">
        <f t="shared" si="327"/>
        <v>0</v>
      </c>
      <c r="BB18" s="17">
        <f t="shared" si="327"/>
        <v>0</v>
      </c>
      <c r="BC18" s="17">
        <f t="shared" si="327"/>
        <v>0</v>
      </c>
      <c r="BD18" s="17">
        <f t="shared" si="327"/>
        <v>0</v>
      </c>
      <c r="BE18" s="319">
        <f t="shared" si="312"/>
        <v>0</v>
      </c>
      <c r="BF18" s="17">
        <f t="shared" si="328"/>
        <v>0</v>
      </c>
      <c r="BG18" s="17">
        <f t="shared" si="328"/>
        <v>0</v>
      </c>
      <c r="BH18" s="17">
        <f t="shared" si="328"/>
        <v>0</v>
      </c>
      <c r="BI18" s="17">
        <f t="shared" si="328"/>
        <v>0</v>
      </c>
      <c r="BJ18" s="17">
        <f t="shared" si="328"/>
        <v>0</v>
      </c>
      <c r="BK18" s="17">
        <f t="shared" si="328"/>
        <v>0</v>
      </c>
      <c r="BL18" s="17">
        <f t="shared" si="328"/>
        <v>0</v>
      </c>
      <c r="BM18" s="17">
        <f t="shared" si="328"/>
        <v>0</v>
      </c>
      <c r="BN18" s="17">
        <f t="shared" si="328"/>
        <v>0</v>
      </c>
      <c r="BO18" s="17">
        <f t="shared" si="328"/>
        <v>0</v>
      </c>
      <c r="BP18" s="17">
        <f t="shared" si="328"/>
        <v>0</v>
      </c>
      <c r="BQ18" s="17">
        <f t="shared" si="328"/>
        <v>0</v>
      </c>
      <c r="BR18" s="319">
        <f t="shared" si="314"/>
        <v>0</v>
      </c>
      <c r="BS18" s="17">
        <f t="shared" si="329"/>
        <v>0</v>
      </c>
      <c r="BT18" s="17">
        <f t="shared" si="329"/>
        <v>0</v>
      </c>
      <c r="BU18" s="17">
        <f t="shared" si="329"/>
        <v>0</v>
      </c>
      <c r="BV18" s="17">
        <f t="shared" si="329"/>
        <v>0</v>
      </c>
      <c r="BW18" s="17">
        <f t="shared" si="329"/>
        <v>0</v>
      </c>
      <c r="BX18" s="17">
        <f t="shared" si="329"/>
        <v>0</v>
      </c>
      <c r="BY18" s="17">
        <f t="shared" si="329"/>
        <v>0</v>
      </c>
      <c r="BZ18" s="17">
        <f t="shared" si="329"/>
        <v>0</v>
      </c>
      <c r="CA18" s="17">
        <f t="shared" si="329"/>
        <v>0</v>
      </c>
      <c r="CB18" s="17">
        <f t="shared" si="329"/>
        <v>0</v>
      </c>
      <c r="CC18" s="17">
        <f t="shared" si="329"/>
        <v>0</v>
      </c>
      <c r="CD18" s="17">
        <f t="shared" si="329"/>
        <v>0</v>
      </c>
      <c r="CE18" s="319">
        <f t="shared" si="316"/>
        <v>0</v>
      </c>
      <c r="CF18" s="17">
        <f t="shared" si="330"/>
        <v>0</v>
      </c>
      <c r="CG18" s="17">
        <f t="shared" si="330"/>
        <v>0</v>
      </c>
      <c r="CH18" s="17">
        <f t="shared" si="330"/>
        <v>0</v>
      </c>
      <c r="CI18" s="17">
        <f t="shared" si="330"/>
        <v>0</v>
      </c>
      <c r="CJ18" s="17">
        <f t="shared" si="330"/>
        <v>0</v>
      </c>
      <c r="CK18" s="17">
        <f t="shared" si="330"/>
        <v>0</v>
      </c>
      <c r="CL18" s="17">
        <f t="shared" si="330"/>
        <v>0</v>
      </c>
      <c r="CM18" s="17">
        <f t="shared" si="330"/>
        <v>0</v>
      </c>
      <c r="CN18" s="17">
        <f t="shared" si="330"/>
        <v>0</v>
      </c>
      <c r="CO18" s="17">
        <f t="shared" si="330"/>
        <v>0</v>
      </c>
      <c r="CP18" s="17">
        <f t="shared" si="330"/>
        <v>0</v>
      </c>
      <c r="CQ18" s="17">
        <f t="shared" si="330"/>
        <v>0</v>
      </c>
      <c r="CR18" s="319">
        <f t="shared" si="318"/>
        <v>0</v>
      </c>
      <c r="CS18" s="17">
        <f t="shared" si="331"/>
        <v>0</v>
      </c>
      <c r="CT18" s="17">
        <f t="shared" si="331"/>
        <v>0</v>
      </c>
      <c r="CU18" s="17">
        <f t="shared" si="331"/>
        <v>0</v>
      </c>
      <c r="CV18" s="17">
        <f t="shared" si="331"/>
        <v>0</v>
      </c>
      <c r="CW18" s="17">
        <f t="shared" si="331"/>
        <v>0</v>
      </c>
      <c r="CX18" s="17">
        <f t="shared" si="331"/>
        <v>0</v>
      </c>
      <c r="CY18" s="17">
        <f t="shared" si="331"/>
        <v>0</v>
      </c>
      <c r="CZ18" s="17">
        <f t="shared" si="331"/>
        <v>0</v>
      </c>
      <c r="DA18" s="17">
        <f t="shared" si="331"/>
        <v>0</v>
      </c>
      <c r="DB18" s="17">
        <f t="shared" si="331"/>
        <v>0</v>
      </c>
      <c r="DC18" s="17">
        <f t="shared" si="331"/>
        <v>0</v>
      </c>
      <c r="DD18" s="17">
        <f t="shared" si="331"/>
        <v>0</v>
      </c>
      <c r="DE18" s="319">
        <f t="shared" si="320"/>
        <v>0</v>
      </c>
      <c r="DF18" s="17">
        <f t="shared" si="332"/>
        <v>0</v>
      </c>
      <c r="DG18" s="17">
        <f t="shared" si="332"/>
        <v>0</v>
      </c>
      <c r="DH18" s="17">
        <f t="shared" si="332"/>
        <v>0</v>
      </c>
      <c r="DI18" s="17">
        <f t="shared" si="332"/>
        <v>0</v>
      </c>
      <c r="DJ18" s="17">
        <f t="shared" si="332"/>
        <v>0</v>
      </c>
      <c r="DK18" s="17">
        <f t="shared" si="332"/>
        <v>0</v>
      </c>
      <c r="DL18" s="17">
        <f t="shared" si="332"/>
        <v>0</v>
      </c>
      <c r="DM18" s="17">
        <f t="shared" si="332"/>
        <v>0</v>
      </c>
      <c r="DN18" s="17">
        <f t="shared" si="332"/>
        <v>0</v>
      </c>
      <c r="DO18" s="17">
        <f t="shared" si="332"/>
        <v>0</v>
      </c>
      <c r="DP18" s="17">
        <f t="shared" si="332"/>
        <v>0</v>
      </c>
      <c r="DQ18" s="17">
        <f t="shared" si="332"/>
        <v>0</v>
      </c>
      <c r="DR18" s="319">
        <f t="shared" si="322"/>
        <v>0</v>
      </c>
      <c r="DS18" s="17">
        <f t="shared" si="333"/>
        <v>0</v>
      </c>
      <c r="DT18" s="17">
        <f t="shared" si="333"/>
        <v>0</v>
      </c>
      <c r="DU18" s="17">
        <f t="shared" si="333"/>
        <v>0</v>
      </c>
      <c r="DV18" s="17">
        <f t="shared" si="333"/>
        <v>0</v>
      </c>
      <c r="DW18" s="17">
        <f t="shared" si="333"/>
        <v>0</v>
      </c>
      <c r="DX18" s="17">
        <f t="shared" si="333"/>
        <v>0</v>
      </c>
      <c r="DY18" s="17">
        <f t="shared" si="333"/>
        <v>0</v>
      </c>
      <c r="DZ18" s="17">
        <f t="shared" si="333"/>
        <v>0</v>
      </c>
      <c r="EA18" s="17">
        <f t="shared" si="333"/>
        <v>0</v>
      </c>
      <c r="EB18" s="17">
        <f t="shared" si="333"/>
        <v>0</v>
      </c>
      <c r="EC18" s="17">
        <f t="shared" si="333"/>
        <v>0</v>
      </c>
      <c r="ED18" s="17">
        <f t="shared" si="333"/>
        <v>0</v>
      </c>
      <c r="EE18" s="391">
        <f t="shared" si="324"/>
        <v>0</v>
      </c>
    </row>
    <row r="19" spans="1:135" x14ac:dyDescent="0.2">
      <c r="A19" s="12" t="s">
        <v>38</v>
      </c>
      <c r="B19" s="16">
        <f>EDATE(B18, 12)</f>
        <v>46874</v>
      </c>
      <c r="D19" s="9" t="s">
        <v>89</v>
      </c>
      <c r="F19" s="17">
        <f t="shared" ref="F19:Q33" si="334">IF(F$2&gt;=$B$18,$E19,0)</f>
        <v>0</v>
      </c>
      <c r="G19" s="17">
        <f t="shared" si="334"/>
        <v>0</v>
      </c>
      <c r="H19" s="17">
        <f t="shared" si="334"/>
        <v>0</v>
      </c>
      <c r="I19" s="17">
        <f t="shared" si="334"/>
        <v>0</v>
      </c>
      <c r="J19" s="17">
        <f t="shared" si="334"/>
        <v>0</v>
      </c>
      <c r="K19" s="17">
        <f t="shared" si="334"/>
        <v>0</v>
      </c>
      <c r="L19" s="17">
        <f t="shared" si="334"/>
        <v>0</v>
      </c>
      <c r="M19" s="17">
        <f t="shared" si="334"/>
        <v>0</v>
      </c>
      <c r="N19" s="17">
        <f t="shared" si="334"/>
        <v>0</v>
      </c>
      <c r="O19" s="17">
        <f t="shared" si="334"/>
        <v>0</v>
      </c>
      <c r="P19" s="17">
        <f t="shared" si="334"/>
        <v>0</v>
      </c>
      <c r="Q19" s="17">
        <f t="shared" si="334"/>
        <v>0</v>
      </c>
      <c r="R19" s="319">
        <f t="shared" si="306"/>
        <v>0</v>
      </c>
      <c r="S19" s="17">
        <f t="shared" ref="S19:AD27" si="335">IF(S$2&gt;=$B$18,$E19,0)</f>
        <v>0</v>
      </c>
      <c r="T19" s="17">
        <f t="shared" si="335"/>
        <v>0</v>
      </c>
      <c r="U19" s="17">
        <f t="shared" si="335"/>
        <v>0</v>
      </c>
      <c r="V19" s="17">
        <f t="shared" si="335"/>
        <v>0</v>
      </c>
      <c r="W19" s="17">
        <f t="shared" si="335"/>
        <v>0</v>
      </c>
      <c r="X19" s="17">
        <f t="shared" si="335"/>
        <v>0</v>
      </c>
      <c r="Y19" s="17">
        <f t="shared" si="335"/>
        <v>0</v>
      </c>
      <c r="Z19" s="17">
        <f t="shared" si="335"/>
        <v>0</v>
      </c>
      <c r="AA19" s="17">
        <f t="shared" si="335"/>
        <v>0</v>
      </c>
      <c r="AB19" s="17">
        <f t="shared" si="335"/>
        <v>0</v>
      </c>
      <c r="AC19" s="17">
        <f t="shared" si="335"/>
        <v>0</v>
      </c>
      <c r="AD19" s="17">
        <f t="shared" si="335"/>
        <v>0</v>
      </c>
      <c r="AE19" s="319">
        <f t="shared" si="308"/>
        <v>0</v>
      </c>
      <c r="AF19" s="17">
        <f t="shared" si="325"/>
        <v>0</v>
      </c>
      <c r="AG19" s="17">
        <f t="shared" si="325"/>
        <v>0</v>
      </c>
      <c r="AH19" s="17">
        <f t="shared" si="325"/>
        <v>0</v>
      </c>
      <c r="AI19" s="17">
        <f t="shared" si="325"/>
        <v>0</v>
      </c>
      <c r="AJ19" s="17">
        <f t="shared" si="325"/>
        <v>0</v>
      </c>
      <c r="AK19" s="17">
        <f t="shared" si="325"/>
        <v>0</v>
      </c>
      <c r="AL19" s="17">
        <f t="shared" si="326"/>
        <v>0</v>
      </c>
      <c r="AM19" s="17">
        <f t="shared" si="326"/>
        <v>0</v>
      </c>
      <c r="AN19" s="17">
        <f t="shared" si="326"/>
        <v>0</v>
      </c>
      <c r="AO19" s="17">
        <f t="shared" si="326"/>
        <v>0</v>
      </c>
      <c r="AP19" s="17">
        <f t="shared" si="326"/>
        <v>0</v>
      </c>
      <c r="AQ19" s="17">
        <f t="shared" si="326"/>
        <v>0</v>
      </c>
      <c r="AR19" s="319">
        <f t="shared" si="310"/>
        <v>0</v>
      </c>
      <c r="AS19" s="17">
        <f t="shared" si="327"/>
        <v>0</v>
      </c>
      <c r="AT19" s="17">
        <f t="shared" si="327"/>
        <v>0</v>
      </c>
      <c r="AU19" s="17">
        <f t="shared" si="327"/>
        <v>0</v>
      </c>
      <c r="AV19" s="17">
        <f t="shared" si="327"/>
        <v>0</v>
      </c>
      <c r="AW19" s="17">
        <f t="shared" si="327"/>
        <v>0</v>
      </c>
      <c r="AX19" s="17">
        <f t="shared" si="327"/>
        <v>0</v>
      </c>
      <c r="AY19" s="17">
        <f t="shared" si="327"/>
        <v>0</v>
      </c>
      <c r="AZ19" s="17">
        <f t="shared" si="327"/>
        <v>0</v>
      </c>
      <c r="BA19" s="17">
        <f t="shared" si="327"/>
        <v>0</v>
      </c>
      <c r="BB19" s="17">
        <f t="shared" si="327"/>
        <v>0</v>
      </c>
      <c r="BC19" s="17">
        <f t="shared" si="327"/>
        <v>0</v>
      </c>
      <c r="BD19" s="17">
        <f t="shared" si="327"/>
        <v>0</v>
      </c>
      <c r="BE19" s="319">
        <f t="shared" si="312"/>
        <v>0</v>
      </c>
      <c r="BF19" s="17">
        <f t="shared" si="328"/>
        <v>0</v>
      </c>
      <c r="BG19" s="17">
        <f t="shared" si="328"/>
        <v>0</v>
      </c>
      <c r="BH19" s="17">
        <f t="shared" si="328"/>
        <v>0</v>
      </c>
      <c r="BI19" s="17">
        <f t="shared" si="328"/>
        <v>0</v>
      </c>
      <c r="BJ19" s="17">
        <f t="shared" si="328"/>
        <v>0</v>
      </c>
      <c r="BK19" s="17">
        <f t="shared" si="328"/>
        <v>0</v>
      </c>
      <c r="BL19" s="17">
        <f t="shared" si="328"/>
        <v>0</v>
      </c>
      <c r="BM19" s="17">
        <f t="shared" si="328"/>
        <v>0</v>
      </c>
      <c r="BN19" s="17">
        <f t="shared" si="328"/>
        <v>0</v>
      </c>
      <c r="BO19" s="17">
        <f t="shared" si="328"/>
        <v>0</v>
      </c>
      <c r="BP19" s="17">
        <f t="shared" si="328"/>
        <v>0</v>
      </c>
      <c r="BQ19" s="17">
        <f t="shared" si="328"/>
        <v>0</v>
      </c>
      <c r="BR19" s="319">
        <f t="shared" si="314"/>
        <v>0</v>
      </c>
      <c r="BS19" s="17">
        <f t="shared" si="329"/>
        <v>0</v>
      </c>
      <c r="BT19" s="17">
        <f t="shared" si="329"/>
        <v>0</v>
      </c>
      <c r="BU19" s="17">
        <f t="shared" si="329"/>
        <v>0</v>
      </c>
      <c r="BV19" s="17">
        <f t="shared" si="329"/>
        <v>0</v>
      </c>
      <c r="BW19" s="17">
        <f t="shared" si="329"/>
        <v>0</v>
      </c>
      <c r="BX19" s="17">
        <f t="shared" si="329"/>
        <v>0</v>
      </c>
      <c r="BY19" s="17">
        <f t="shared" si="329"/>
        <v>0</v>
      </c>
      <c r="BZ19" s="17">
        <f t="shared" si="329"/>
        <v>0</v>
      </c>
      <c r="CA19" s="17">
        <f t="shared" si="329"/>
        <v>0</v>
      </c>
      <c r="CB19" s="17">
        <f t="shared" si="329"/>
        <v>0</v>
      </c>
      <c r="CC19" s="17">
        <f t="shared" si="329"/>
        <v>0</v>
      </c>
      <c r="CD19" s="17">
        <f t="shared" si="329"/>
        <v>0</v>
      </c>
      <c r="CE19" s="319">
        <f t="shared" si="316"/>
        <v>0</v>
      </c>
      <c r="CF19" s="17">
        <f t="shared" si="330"/>
        <v>0</v>
      </c>
      <c r="CG19" s="17">
        <f t="shared" si="330"/>
        <v>0</v>
      </c>
      <c r="CH19" s="17">
        <f t="shared" si="330"/>
        <v>0</v>
      </c>
      <c r="CI19" s="17">
        <f t="shared" si="330"/>
        <v>0</v>
      </c>
      <c r="CJ19" s="17">
        <f t="shared" si="330"/>
        <v>0</v>
      </c>
      <c r="CK19" s="17">
        <f t="shared" si="330"/>
        <v>0</v>
      </c>
      <c r="CL19" s="17">
        <f t="shared" si="330"/>
        <v>0</v>
      </c>
      <c r="CM19" s="17">
        <f t="shared" si="330"/>
        <v>0</v>
      </c>
      <c r="CN19" s="17">
        <f t="shared" si="330"/>
        <v>0</v>
      </c>
      <c r="CO19" s="17">
        <f t="shared" si="330"/>
        <v>0</v>
      </c>
      <c r="CP19" s="17">
        <f t="shared" si="330"/>
        <v>0</v>
      </c>
      <c r="CQ19" s="17">
        <f t="shared" si="330"/>
        <v>0</v>
      </c>
      <c r="CR19" s="319">
        <f t="shared" si="318"/>
        <v>0</v>
      </c>
      <c r="CS19" s="17">
        <f t="shared" si="331"/>
        <v>0</v>
      </c>
      <c r="CT19" s="17">
        <f t="shared" si="331"/>
        <v>0</v>
      </c>
      <c r="CU19" s="17">
        <f t="shared" si="331"/>
        <v>0</v>
      </c>
      <c r="CV19" s="17">
        <f t="shared" si="331"/>
        <v>0</v>
      </c>
      <c r="CW19" s="17">
        <f t="shared" si="331"/>
        <v>0</v>
      </c>
      <c r="CX19" s="17">
        <f t="shared" si="331"/>
        <v>0</v>
      </c>
      <c r="CY19" s="17">
        <f t="shared" si="331"/>
        <v>0</v>
      </c>
      <c r="CZ19" s="17">
        <f t="shared" si="331"/>
        <v>0</v>
      </c>
      <c r="DA19" s="17">
        <f t="shared" si="331"/>
        <v>0</v>
      </c>
      <c r="DB19" s="17">
        <f t="shared" si="331"/>
        <v>0</v>
      </c>
      <c r="DC19" s="17">
        <f t="shared" si="331"/>
        <v>0</v>
      </c>
      <c r="DD19" s="17">
        <f t="shared" si="331"/>
        <v>0</v>
      </c>
      <c r="DE19" s="319">
        <f t="shared" si="320"/>
        <v>0</v>
      </c>
      <c r="DF19" s="17">
        <f t="shared" si="332"/>
        <v>0</v>
      </c>
      <c r="DG19" s="17">
        <f t="shared" si="332"/>
        <v>0</v>
      </c>
      <c r="DH19" s="17">
        <f t="shared" si="332"/>
        <v>0</v>
      </c>
      <c r="DI19" s="17">
        <f t="shared" si="332"/>
        <v>0</v>
      </c>
      <c r="DJ19" s="17">
        <f t="shared" si="332"/>
        <v>0</v>
      </c>
      <c r="DK19" s="17">
        <f t="shared" si="332"/>
        <v>0</v>
      </c>
      <c r="DL19" s="17">
        <f t="shared" si="332"/>
        <v>0</v>
      </c>
      <c r="DM19" s="17">
        <f t="shared" si="332"/>
        <v>0</v>
      </c>
      <c r="DN19" s="17">
        <f t="shared" si="332"/>
        <v>0</v>
      </c>
      <c r="DO19" s="17">
        <f t="shared" si="332"/>
        <v>0</v>
      </c>
      <c r="DP19" s="17">
        <f t="shared" si="332"/>
        <v>0</v>
      </c>
      <c r="DQ19" s="17">
        <f t="shared" si="332"/>
        <v>0</v>
      </c>
      <c r="DR19" s="319">
        <f t="shared" si="322"/>
        <v>0</v>
      </c>
      <c r="DS19" s="17">
        <f t="shared" si="333"/>
        <v>0</v>
      </c>
      <c r="DT19" s="17">
        <f t="shared" si="333"/>
        <v>0</v>
      </c>
      <c r="DU19" s="17">
        <f t="shared" si="333"/>
        <v>0</v>
      </c>
      <c r="DV19" s="17">
        <f t="shared" si="333"/>
        <v>0</v>
      </c>
      <c r="DW19" s="17">
        <f t="shared" si="333"/>
        <v>0</v>
      </c>
      <c r="DX19" s="17">
        <f t="shared" si="333"/>
        <v>0</v>
      </c>
      <c r="DY19" s="17">
        <f t="shared" si="333"/>
        <v>0</v>
      </c>
      <c r="DZ19" s="17">
        <f t="shared" si="333"/>
        <v>0</v>
      </c>
      <c r="EA19" s="17">
        <f t="shared" si="333"/>
        <v>0</v>
      </c>
      <c r="EB19" s="17">
        <f t="shared" si="333"/>
        <v>0</v>
      </c>
      <c r="EC19" s="17">
        <f t="shared" si="333"/>
        <v>0</v>
      </c>
      <c r="ED19" s="17">
        <f t="shared" si="333"/>
        <v>0</v>
      </c>
      <c r="EE19" s="391">
        <f t="shared" si="324"/>
        <v>0</v>
      </c>
    </row>
    <row r="20" spans="1:135" x14ac:dyDescent="0.2">
      <c r="A20" s="12"/>
      <c r="D20" s="1" t="s">
        <v>42</v>
      </c>
      <c r="F20" s="17">
        <f t="shared" si="334"/>
        <v>0</v>
      </c>
      <c r="G20" s="17">
        <f t="shared" si="334"/>
        <v>0</v>
      </c>
      <c r="H20" s="17">
        <f t="shared" si="334"/>
        <v>0</v>
      </c>
      <c r="I20" s="17">
        <f t="shared" si="334"/>
        <v>0</v>
      </c>
      <c r="J20" s="17">
        <f t="shared" si="334"/>
        <v>0</v>
      </c>
      <c r="K20" s="17">
        <f t="shared" si="334"/>
        <v>0</v>
      </c>
      <c r="L20" s="17">
        <f t="shared" si="334"/>
        <v>0</v>
      </c>
      <c r="M20" s="17">
        <f t="shared" si="334"/>
        <v>0</v>
      </c>
      <c r="N20" s="17">
        <f t="shared" si="334"/>
        <v>0</v>
      </c>
      <c r="O20" s="17">
        <f t="shared" si="334"/>
        <v>0</v>
      </c>
      <c r="P20" s="17">
        <f t="shared" si="334"/>
        <v>0</v>
      </c>
      <c r="Q20" s="17">
        <f t="shared" si="334"/>
        <v>0</v>
      </c>
      <c r="R20" s="319">
        <f t="shared" si="306"/>
        <v>0</v>
      </c>
      <c r="S20" s="17">
        <f t="shared" si="335"/>
        <v>0</v>
      </c>
      <c r="T20" s="17">
        <f t="shared" si="335"/>
        <v>0</v>
      </c>
      <c r="U20" s="17">
        <f t="shared" si="335"/>
        <v>0</v>
      </c>
      <c r="V20" s="17">
        <f t="shared" si="335"/>
        <v>0</v>
      </c>
      <c r="W20" s="17">
        <f t="shared" si="335"/>
        <v>0</v>
      </c>
      <c r="X20" s="17">
        <f t="shared" si="335"/>
        <v>0</v>
      </c>
      <c r="Y20" s="17">
        <f t="shared" si="335"/>
        <v>0</v>
      </c>
      <c r="Z20" s="17">
        <f t="shared" si="335"/>
        <v>0</v>
      </c>
      <c r="AA20" s="17">
        <f t="shared" si="335"/>
        <v>0</v>
      </c>
      <c r="AB20" s="17">
        <f t="shared" si="335"/>
        <v>0</v>
      </c>
      <c r="AC20" s="17">
        <f t="shared" si="335"/>
        <v>0</v>
      </c>
      <c r="AD20" s="17">
        <f t="shared" si="335"/>
        <v>0</v>
      </c>
      <c r="AE20" s="319">
        <f t="shared" si="308"/>
        <v>0</v>
      </c>
      <c r="AF20" s="17">
        <f t="shared" si="325"/>
        <v>0</v>
      </c>
      <c r="AG20" s="17">
        <f t="shared" si="325"/>
        <v>0</v>
      </c>
      <c r="AH20" s="17">
        <f t="shared" si="325"/>
        <v>0</v>
      </c>
      <c r="AI20" s="17">
        <f t="shared" si="325"/>
        <v>0</v>
      </c>
      <c r="AJ20" s="17">
        <f t="shared" si="325"/>
        <v>0</v>
      </c>
      <c r="AK20" s="17">
        <f t="shared" si="325"/>
        <v>0</v>
      </c>
      <c r="AL20" s="17">
        <f t="shared" si="326"/>
        <v>0</v>
      </c>
      <c r="AM20" s="17">
        <f t="shared" si="326"/>
        <v>0</v>
      </c>
      <c r="AN20" s="17">
        <f t="shared" si="326"/>
        <v>0</v>
      </c>
      <c r="AO20" s="17">
        <f t="shared" si="326"/>
        <v>0</v>
      </c>
      <c r="AP20" s="17">
        <f t="shared" si="326"/>
        <v>0</v>
      </c>
      <c r="AQ20" s="17">
        <f t="shared" si="326"/>
        <v>0</v>
      </c>
      <c r="AR20" s="319">
        <f t="shared" si="310"/>
        <v>0</v>
      </c>
      <c r="AS20" s="17">
        <f t="shared" si="327"/>
        <v>0</v>
      </c>
      <c r="AT20" s="17">
        <f t="shared" si="327"/>
        <v>0</v>
      </c>
      <c r="AU20" s="17">
        <f t="shared" si="327"/>
        <v>0</v>
      </c>
      <c r="AV20" s="17">
        <f t="shared" si="327"/>
        <v>0</v>
      </c>
      <c r="AW20" s="17">
        <f t="shared" si="327"/>
        <v>0</v>
      </c>
      <c r="AX20" s="17">
        <f t="shared" si="327"/>
        <v>0</v>
      </c>
      <c r="AY20" s="17">
        <f t="shared" si="327"/>
        <v>0</v>
      </c>
      <c r="AZ20" s="17">
        <f t="shared" si="327"/>
        <v>0</v>
      </c>
      <c r="BA20" s="17">
        <f t="shared" si="327"/>
        <v>0</v>
      </c>
      <c r="BB20" s="17">
        <f t="shared" si="327"/>
        <v>0</v>
      </c>
      <c r="BC20" s="17">
        <f t="shared" si="327"/>
        <v>0</v>
      </c>
      <c r="BD20" s="17">
        <f t="shared" si="327"/>
        <v>0</v>
      </c>
      <c r="BE20" s="319">
        <f t="shared" si="312"/>
        <v>0</v>
      </c>
      <c r="BF20" s="17">
        <f t="shared" si="328"/>
        <v>0</v>
      </c>
      <c r="BG20" s="17">
        <f t="shared" si="328"/>
        <v>0</v>
      </c>
      <c r="BH20" s="17">
        <f t="shared" si="328"/>
        <v>0</v>
      </c>
      <c r="BI20" s="17">
        <f t="shared" si="328"/>
        <v>0</v>
      </c>
      <c r="BJ20" s="17">
        <f t="shared" si="328"/>
        <v>0</v>
      </c>
      <c r="BK20" s="17">
        <f t="shared" si="328"/>
        <v>0</v>
      </c>
      <c r="BL20" s="17">
        <f t="shared" si="328"/>
        <v>0</v>
      </c>
      <c r="BM20" s="17">
        <f t="shared" si="328"/>
        <v>0</v>
      </c>
      <c r="BN20" s="17">
        <f t="shared" si="328"/>
        <v>0</v>
      </c>
      <c r="BO20" s="17">
        <f t="shared" si="328"/>
        <v>0</v>
      </c>
      <c r="BP20" s="17">
        <f t="shared" si="328"/>
        <v>0</v>
      </c>
      <c r="BQ20" s="17">
        <f t="shared" si="328"/>
        <v>0</v>
      </c>
      <c r="BR20" s="319">
        <f t="shared" si="314"/>
        <v>0</v>
      </c>
      <c r="BS20" s="17">
        <f t="shared" si="329"/>
        <v>0</v>
      </c>
      <c r="BT20" s="17">
        <f t="shared" si="329"/>
        <v>0</v>
      </c>
      <c r="BU20" s="17">
        <f t="shared" si="329"/>
        <v>0</v>
      </c>
      <c r="BV20" s="17">
        <f t="shared" si="329"/>
        <v>0</v>
      </c>
      <c r="BW20" s="17">
        <f t="shared" si="329"/>
        <v>0</v>
      </c>
      <c r="BX20" s="17">
        <f t="shared" si="329"/>
        <v>0</v>
      </c>
      <c r="BY20" s="17">
        <f t="shared" si="329"/>
        <v>0</v>
      </c>
      <c r="BZ20" s="17">
        <f t="shared" si="329"/>
        <v>0</v>
      </c>
      <c r="CA20" s="17">
        <f t="shared" si="329"/>
        <v>0</v>
      </c>
      <c r="CB20" s="17">
        <f t="shared" si="329"/>
        <v>0</v>
      </c>
      <c r="CC20" s="17">
        <f t="shared" si="329"/>
        <v>0</v>
      </c>
      <c r="CD20" s="17">
        <f t="shared" si="329"/>
        <v>0</v>
      </c>
      <c r="CE20" s="319">
        <f t="shared" si="316"/>
        <v>0</v>
      </c>
      <c r="CF20" s="17">
        <f t="shared" si="330"/>
        <v>0</v>
      </c>
      <c r="CG20" s="17">
        <f t="shared" si="330"/>
        <v>0</v>
      </c>
      <c r="CH20" s="17">
        <f t="shared" si="330"/>
        <v>0</v>
      </c>
      <c r="CI20" s="17">
        <f t="shared" si="330"/>
        <v>0</v>
      </c>
      <c r="CJ20" s="17">
        <f t="shared" si="330"/>
        <v>0</v>
      </c>
      <c r="CK20" s="17">
        <f t="shared" si="330"/>
        <v>0</v>
      </c>
      <c r="CL20" s="17">
        <f t="shared" si="330"/>
        <v>0</v>
      </c>
      <c r="CM20" s="17">
        <f t="shared" si="330"/>
        <v>0</v>
      </c>
      <c r="CN20" s="17">
        <f t="shared" si="330"/>
        <v>0</v>
      </c>
      <c r="CO20" s="17">
        <f t="shared" si="330"/>
        <v>0</v>
      </c>
      <c r="CP20" s="17">
        <f t="shared" si="330"/>
        <v>0</v>
      </c>
      <c r="CQ20" s="17">
        <f t="shared" si="330"/>
        <v>0</v>
      </c>
      <c r="CR20" s="319">
        <f t="shared" si="318"/>
        <v>0</v>
      </c>
      <c r="CS20" s="17">
        <f t="shared" si="331"/>
        <v>0</v>
      </c>
      <c r="CT20" s="17">
        <f t="shared" si="331"/>
        <v>0</v>
      </c>
      <c r="CU20" s="17">
        <f t="shared" si="331"/>
        <v>0</v>
      </c>
      <c r="CV20" s="17">
        <f t="shared" si="331"/>
        <v>0</v>
      </c>
      <c r="CW20" s="17">
        <f t="shared" si="331"/>
        <v>0</v>
      </c>
      <c r="CX20" s="17">
        <f t="shared" si="331"/>
        <v>0</v>
      </c>
      <c r="CY20" s="17">
        <f t="shared" si="331"/>
        <v>0</v>
      </c>
      <c r="CZ20" s="17">
        <f t="shared" si="331"/>
        <v>0</v>
      </c>
      <c r="DA20" s="17">
        <f t="shared" si="331"/>
        <v>0</v>
      </c>
      <c r="DB20" s="17">
        <f t="shared" si="331"/>
        <v>0</v>
      </c>
      <c r="DC20" s="17">
        <f t="shared" si="331"/>
        <v>0</v>
      </c>
      <c r="DD20" s="17">
        <f t="shared" si="331"/>
        <v>0</v>
      </c>
      <c r="DE20" s="319">
        <f t="shared" si="320"/>
        <v>0</v>
      </c>
      <c r="DF20" s="17">
        <f t="shared" si="332"/>
        <v>0</v>
      </c>
      <c r="DG20" s="17">
        <f t="shared" si="332"/>
        <v>0</v>
      </c>
      <c r="DH20" s="17">
        <f t="shared" si="332"/>
        <v>0</v>
      </c>
      <c r="DI20" s="17">
        <f t="shared" si="332"/>
        <v>0</v>
      </c>
      <c r="DJ20" s="17">
        <f t="shared" si="332"/>
        <v>0</v>
      </c>
      <c r="DK20" s="17">
        <f t="shared" si="332"/>
        <v>0</v>
      </c>
      <c r="DL20" s="17">
        <f t="shared" si="332"/>
        <v>0</v>
      </c>
      <c r="DM20" s="17">
        <f t="shared" si="332"/>
        <v>0</v>
      </c>
      <c r="DN20" s="17">
        <f t="shared" si="332"/>
        <v>0</v>
      </c>
      <c r="DO20" s="17">
        <f t="shared" si="332"/>
        <v>0</v>
      </c>
      <c r="DP20" s="17">
        <f t="shared" si="332"/>
        <v>0</v>
      </c>
      <c r="DQ20" s="17">
        <f t="shared" si="332"/>
        <v>0</v>
      </c>
      <c r="DR20" s="319">
        <f t="shared" si="322"/>
        <v>0</v>
      </c>
      <c r="DS20" s="17">
        <f t="shared" si="333"/>
        <v>0</v>
      </c>
      <c r="DT20" s="17">
        <f t="shared" si="333"/>
        <v>0</v>
      </c>
      <c r="DU20" s="17">
        <f t="shared" si="333"/>
        <v>0</v>
      </c>
      <c r="DV20" s="17">
        <f t="shared" si="333"/>
        <v>0</v>
      </c>
      <c r="DW20" s="17">
        <f t="shared" si="333"/>
        <v>0</v>
      </c>
      <c r="DX20" s="17">
        <f t="shared" si="333"/>
        <v>0</v>
      </c>
      <c r="DY20" s="17">
        <f t="shared" si="333"/>
        <v>0</v>
      </c>
      <c r="DZ20" s="17">
        <f t="shared" si="333"/>
        <v>0</v>
      </c>
      <c r="EA20" s="17">
        <f t="shared" si="333"/>
        <v>0</v>
      </c>
      <c r="EB20" s="17">
        <f t="shared" si="333"/>
        <v>0</v>
      </c>
      <c r="EC20" s="17">
        <f t="shared" si="333"/>
        <v>0</v>
      </c>
      <c r="ED20" s="17">
        <f t="shared" si="333"/>
        <v>0</v>
      </c>
      <c r="EE20" s="391">
        <f t="shared" si="324"/>
        <v>0</v>
      </c>
    </row>
    <row r="21" spans="1:135" x14ac:dyDescent="0.2">
      <c r="A21" s="12"/>
      <c r="D21" s="1" t="s">
        <v>43</v>
      </c>
      <c r="F21" s="17">
        <f t="shared" si="334"/>
        <v>0</v>
      </c>
      <c r="G21" s="17">
        <f t="shared" si="334"/>
        <v>0</v>
      </c>
      <c r="H21" s="17">
        <f t="shared" si="334"/>
        <v>0</v>
      </c>
      <c r="I21" s="17">
        <f t="shared" si="334"/>
        <v>0</v>
      </c>
      <c r="J21" s="17">
        <f t="shared" si="334"/>
        <v>0</v>
      </c>
      <c r="K21" s="17">
        <f t="shared" si="334"/>
        <v>0</v>
      </c>
      <c r="L21" s="17">
        <f t="shared" si="334"/>
        <v>0</v>
      </c>
      <c r="M21" s="17">
        <f t="shared" si="334"/>
        <v>0</v>
      </c>
      <c r="N21" s="17">
        <f t="shared" si="334"/>
        <v>0</v>
      </c>
      <c r="O21" s="17">
        <f t="shared" si="334"/>
        <v>0</v>
      </c>
      <c r="P21" s="17">
        <f t="shared" si="334"/>
        <v>0</v>
      </c>
      <c r="Q21" s="17">
        <f t="shared" si="334"/>
        <v>0</v>
      </c>
      <c r="R21" s="319">
        <f t="shared" si="306"/>
        <v>0</v>
      </c>
      <c r="S21" s="17">
        <f t="shared" si="335"/>
        <v>0</v>
      </c>
      <c r="T21" s="17">
        <f t="shared" si="335"/>
        <v>0</v>
      </c>
      <c r="U21" s="17">
        <f t="shared" si="335"/>
        <v>0</v>
      </c>
      <c r="V21" s="17">
        <f t="shared" si="335"/>
        <v>0</v>
      </c>
      <c r="W21" s="17">
        <f t="shared" si="335"/>
        <v>0</v>
      </c>
      <c r="X21" s="17">
        <f t="shared" si="335"/>
        <v>0</v>
      </c>
      <c r="Y21" s="17">
        <f t="shared" si="335"/>
        <v>0</v>
      </c>
      <c r="Z21" s="17">
        <f t="shared" si="335"/>
        <v>0</v>
      </c>
      <c r="AA21" s="17">
        <f t="shared" si="335"/>
        <v>0</v>
      </c>
      <c r="AB21" s="17">
        <f t="shared" si="335"/>
        <v>0</v>
      </c>
      <c r="AC21" s="17">
        <f t="shared" si="335"/>
        <v>0</v>
      </c>
      <c r="AD21" s="17">
        <f t="shared" si="335"/>
        <v>0</v>
      </c>
      <c r="AE21" s="319">
        <f t="shared" si="308"/>
        <v>0</v>
      </c>
      <c r="AF21" s="17">
        <f t="shared" si="325"/>
        <v>0</v>
      </c>
      <c r="AG21" s="17">
        <f t="shared" si="325"/>
        <v>0</v>
      </c>
      <c r="AH21" s="17">
        <f t="shared" si="325"/>
        <v>0</v>
      </c>
      <c r="AI21" s="17">
        <f t="shared" si="325"/>
        <v>0</v>
      </c>
      <c r="AJ21" s="17">
        <f t="shared" si="325"/>
        <v>0</v>
      </c>
      <c r="AK21" s="17">
        <f t="shared" si="325"/>
        <v>0</v>
      </c>
      <c r="AL21" s="17">
        <f t="shared" si="326"/>
        <v>0</v>
      </c>
      <c r="AM21" s="17">
        <f t="shared" si="326"/>
        <v>0</v>
      </c>
      <c r="AN21" s="17">
        <f t="shared" si="326"/>
        <v>0</v>
      </c>
      <c r="AO21" s="17">
        <f t="shared" si="326"/>
        <v>0</v>
      </c>
      <c r="AP21" s="17">
        <f t="shared" si="326"/>
        <v>0</v>
      </c>
      <c r="AQ21" s="17">
        <f t="shared" si="326"/>
        <v>0</v>
      </c>
      <c r="AR21" s="319">
        <f t="shared" si="310"/>
        <v>0</v>
      </c>
      <c r="AS21" s="17">
        <f t="shared" si="327"/>
        <v>0</v>
      </c>
      <c r="AT21" s="17">
        <f t="shared" si="327"/>
        <v>0</v>
      </c>
      <c r="AU21" s="17">
        <f t="shared" si="327"/>
        <v>0</v>
      </c>
      <c r="AV21" s="17">
        <f t="shared" si="327"/>
        <v>0</v>
      </c>
      <c r="AW21" s="17">
        <f t="shared" si="327"/>
        <v>0</v>
      </c>
      <c r="AX21" s="17">
        <f t="shared" si="327"/>
        <v>0</v>
      </c>
      <c r="AY21" s="17">
        <f t="shared" si="327"/>
        <v>0</v>
      </c>
      <c r="AZ21" s="17">
        <f t="shared" si="327"/>
        <v>0</v>
      </c>
      <c r="BA21" s="17">
        <f t="shared" si="327"/>
        <v>0</v>
      </c>
      <c r="BB21" s="17">
        <f t="shared" si="327"/>
        <v>0</v>
      </c>
      <c r="BC21" s="17">
        <f t="shared" si="327"/>
        <v>0</v>
      </c>
      <c r="BD21" s="17">
        <f t="shared" si="327"/>
        <v>0</v>
      </c>
      <c r="BE21" s="319">
        <f t="shared" si="312"/>
        <v>0</v>
      </c>
      <c r="BF21" s="17">
        <f t="shared" si="328"/>
        <v>0</v>
      </c>
      <c r="BG21" s="17">
        <f t="shared" si="328"/>
        <v>0</v>
      </c>
      <c r="BH21" s="17">
        <f t="shared" si="328"/>
        <v>0</v>
      </c>
      <c r="BI21" s="17">
        <f t="shared" si="328"/>
        <v>0</v>
      </c>
      <c r="BJ21" s="17">
        <f t="shared" si="328"/>
        <v>0</v>
      </c>
      <c r="BK21" s="17">
        <f t="shared" si="328"/>
        <v>0</v>
      </c>
      <c r="BL21" s="17">
        <f t="shared" si="328"/>
        <v>0</v>
      </c>
      <c r="BM21" s="17">
        <f t="shared" si="328"/>
        <v>0</v>
      </c>
      <c r="BN21" s="17">
        <f t="shared" si="328"/>
        <v>0</v>
      </c>
      <c r="BO21" s="17">
        <f t="shared" si="328"/>
        <v>0</v>
      </c>
      <c r="BP21" s="17">
        <f t="shared" si="328"/>
        <v>0</v>
      </c>
      <c r="BQ21" s="17">
        <f t="shared" si="328"/>
        <v>0</v>
      </c>
      <c r="BR21" s="319">
        <f t="shared" si="314"/>
        <v>0</v>
      </c>
      <c r="BS21" s="17">
        <f t="shared" si="329"/>
        <v>0</v>
      </c>
      <c r="BT21" s="17">
        <f t="shared" si="329"/>
        <v>0</v>
      </c>
      <c r="BU21" s="17">
        <f t="shared" si="329"/>
        <v>0</v>
      </c>
      <c r="BV21" s="17">
        <f t="shared" si="329"/>
        <v>0</v>
      </c>
      <c r="BW21" s="17">
        <f t="shared" si="329"/>
        <v>0</v>
      </c>
      <c r="BX21" s="17">
        <f t="shared" si="329"/>
        <v>0</v>
      </c>
      <c r="BY21" s="17">
        <f t="shared" si="329"/>
        <v>0</v>
      </c>
      <c r="BZ21" s="17">
        <f t="shared" si="329"/>
        <v>0</v>
      </c>
      <c r="CA21" s="17">
        <f t="shared" si="329"/>
        <v>0</v>
      </c>
      <c r="CB21" s="17">
        <f t="shared" si="329"/>
        <v>0</v>
      </c>
      <c r="CC21" s="17">
        <f t="shared" si="329"/>
        <v>0</v>
      </c>
      <c r="CD21" s="17">
        <f t="shared" si="329"/>
        <v>0</v>
      </c>
      <c r="CE21" s="319">
        <f t="shared" si="316"/>
        <v>0</v>
      </c>
      <c r="CF21" s="17">
        <f t="shared" si="330"/>
        <v>0</v>
      </c>
      <c r="CG21" s="17">
        <f t="shared" si="330"/>
        <v>0</v>
      </c>
      <c r="CH21" s="17">
        <f t="shared" si="330"/>
        <v>0</v>
      </c>
      <c r="CI21" s="17">
        <f t="shared" si="330"/>
        <v>0</v>
      </c>
      <c r="CJ21" s="17">
        <f t="shared" si="330"/>
        <v>0</v>
      </c>
      <c r="CK21" s="17">
        <f t="shared" si="330"/>
        <v>0</v>
      </c>
      <c r="CL21" s="17">
        <f t="shared" si="330"/>
        <v>0</v>
      </c>
      <c r="CM21" s="17">
        <f t="shared" si="330"/>
        <v>0</v>
      </c>
      <c r="CN21" s="17">
        <f t="shared" si="330"/>
        <v>0</v>
      </c>
      <c r="CO21" s="17">
        <f t="shared" si="330"/>
        <v>0</v>
      </c>
      <c r="CP21" s="17">
        <f t="shared" si="330"/>
        <v>0</v>
      </c>
      <c r="CQ21" s="17">
        <f t="shared" si="330"/>
        <v>0</v>
      </c>
      <c r="CR21" s="319">
        <f t="shared" si="318"/>
        <v>0</v>
      </c>
      <c r="CS21" s="17">
        <f t="shared" si="331"/>
        <v>0</v>
      </c>
      <c r="CT21" s="17">
        <f t="shared" si="331"/>
        <v>0</v>
      </c>
      <c r="CU21" s="17">
        <f t="shared" si="331"/>
        <v>0</v>
      </c>
      <c r="CV21" s="17">
        <f t="shared" si="331"/>
        <v>0</v>
      </c>
      <c r="CW21" s="17">
        <f t="shared" si="331"/>
        <v>0</v>
      </c>
      <c r="CX21" s="17">
        <f t="shared" si="331"/>
        <v>0</v>
      </c>
      <c r="CY21" s="17">
        <f t="shared" si="331"/>
        <v>0</v>
      </c>
      <c r="CZ21" s="17">
        <f t="shared" si="331"/>
        <v>0</v>
      </c>
      <c r="DA21" s="17">
        <f t="shared" si="331"/>
        <v>0</v>
      </c>
      <c r="DB21" s="17">
        <f t="shared" si="331"/>
        <v>0</v>
      </c>
      <c r="DC21" s="17">
        <f t="shared" si="331"/>
        <v>0</v>
      </c>
      <c r="DD21" s="17">
        <f t="shared" si="331"/>
        <v>0</v>
      </c>
      <c r="DE21" s="319">
        <f t="shared" si="320"/>
        <v>0</v>
      </c>
      <c r="DF21" s="17">
        <f t="shared" si="332"/>
        <v>0</v>
      </c>
      <c r="DG21" s="17">
        <f t="shared" si="332"/>
        <v>0</v>
      </c>
      <c r="DH21" s="17">
        <f t="shared" si="332"/>
        <v>0</v>
      </c>
      <c r="DI21" s="17">
        <f t="shared" si="332"/>
        <v>0</v>
      </c>
      <c r="DJ21" s="17">
        <f t="shared" si="332"/>
        <v>0</v>
      </c>
      <c r="DK21" s="17">
        <f t="shared" si="332"/>
        <v>0</v>
      </c>
      <c r="DL21" s="17">
        <f t="shared" si="332"/>
        <v>0</v>
      </c>
      <c r="DM21" s="17">
        <f t="shared" si="332"/>
        <v>0</v>
      </c>
      <c r="DN21" s="17">
        <f t="shared" si="332"/>
        <v>0</v>
      </c>
      <c r="DO21" s="17">
        <f t="shared" si="332"/>
        <v>0</v>
      </c>
      <c r="DP21" s="17">
        <f t="shared" si="332"/>
        <v>0</v>
      </c>
      <c r="DQ21" s="17">
        <f t="shared" si="332"/>
        <v>0</v>
      </c>
      <c r="DR21" s="319">
        <f t="shared" si="322"/>
        <v>0</v>
      </c>
      <c r="DS21" s="17">
        <f t="shared" si="333"/>
        <v>0</v>
      </c>
      <c r="DT21" s="17">
        <f t="shared" si="333"/>
        <v>0</v>
      </c>
      <c r="DU21" s="17">
        <f t="shared" si="333"/>
        <v>0</v>
      </c>
      <c r="DV21" s="17">
        <f t="shared" si="333"/>
        <v>0</v>
      </c>
      <c r="DW21" s="17">
        <f t="shared" si="333"/>
        <v>0</v>
      </c>
      <c r="DX21" s="17">
        <f t="shared" si="333"/>
        <v>0</v>
      </c>
      <c r="DY21" s="17">
        <f t="shared" si="333"/>
        <v>0</v>
      </c>
      <c r="DZ21" s="17">
        <f t="shared" si="333"/>
        <v>0</v>
      </c>
      <c r="EA21" s="17">
        <f t="shared" si="333"/>
        <v>0</v>
      </c>
      <c r="EB21" s="17">
        <f t="shared" si="333"/>
        <v>0</v>
      </c>
      <c r="EC21" s="17">
        <f t="shared" si="333"/>
        <v>0</v>
      </c>
      <c r="ED21" s="17">
        <f t="shared" si="333"/>
        <v>0</v>
      </c>
      <c r="EE21" s="391">
        <f t="shared" si="324"/>
        <v>0</v>
      </c>
    </row>
    <row r="22" spans="1:135" x14ac:dyDescent="0.2">
      <c r="A22" s="12"/>
      <c r="D22" s="1" t="s">
        <v>90</v>
      </c>
      <c r="F22" s="17">
        <f t="shared" si="334"/>
        <v>0</v>
      </c>
      <c r="G22" s="17">
        <f t="shared" si="334"/>
        <v>0</v>
      </c>
      <c r="H22" s="17">
        <f t="shared" si="334"/>
        <v>0</v>
      </c>
      <c r="I22" s="17">
        <f t="shared" si="334"/>
        <v>0</v>
      </c>
      <c r="J22" s="17">
        <f t="shared" si="334"/>
        <v>0</v>
      </c>
      <c r="K22" s="17">
        <f t="shared" si="334"/>
        <v>0</v>
      </c>
      <c r="L22" s="17">
        <f t="shared" si="334"/>
        <v>0</v>
      </c>
      <c r="M22" s="17">
        <f t="shared" si="334"/>
        <v>0</v>
      </c>
      <c r="N22" s="17">
        <f t="shared" si="334"/>
        <v>0</v>
      </c>
      <c r="O22" s="17">
        <f t="shared" si="334"/>
        <v>0</v>
      </c>
      <c r="P22" s="17">
        <f t="shared" si="334"/>
        <v>0</v>
      </c>
      <c r="Q22" s="17">
        <f t="shared" si="334"/>
        <v>0</v>
      </c>
      <c r="R22" s="319">
        <f t="shared" si="306"/>
        <v>0</v>
      </c>
      <c r="S22" s="17">
        <f t="shared" si="335"/>
        <v>0</v>
      </c>
      <c r="T22" s="17">
        <f t="shared" si="335"/>
        <v>0</v>
      </c>
      <c r="U22" s="17">
        <f t="shared" si="335"/>
        <v>0</v>
      </c>
      <c r="V22" s="17">
        <f t="shared" si="335"/>
        <v>0</v>
      </c>
      <c r="W22" s="17">
        <f t="shared" si="335"/>
        <v>0</v>
      </c>
      <c r="X22" s="17">
        <f t="shared" si="335"/>
        <v>0</v>
      </c>
      <c r="Y22" s="17">
        <f t="shared" si="335"/>
        <v>0</v>
      </c>
      <c r="Z22" s="17">
        <f t="shared" si="335"/>
        <v>0</v>
      </c>
      <c r="AA22" s="17">
        <f t="shared" si="335"/>
        <v>0</v>
      </c>
      <c r="AB22" s="17">
        <f t="shared" si="335"/>
        <v>0</v>
      </c>
      <c r="AC22" s="17">
        <f t="shared" si="335"/>
        <v>0</v>
      </c>
      <c r="AD22" s="17">
        <f t="shared" si="335"/>
        <v>0</v>
      </c>
      <c r="AE22" s="319">
        <f t="shared" si="308"/>
        <v>0</v>
      </c>
      <c r="AF22" s="17">
        <f t="shared" si="325"/>
        <v>0</v>
      </c>
      <c r="AG22" s="17">
        <f t="shared" si="325"/>
        <v>0</v>
      </c>
      <c r="AH22" s="17">
        <f t="shared" si="325"/>
        <v>0</v>
      </c>
      <c r="AI22" s="17">
        <f t="shared" si="325"/>
        <v>0</v>
      </c>
      <c r="AJ22" s="17">
        <f t="shared" si="325"/>
        <v>0</v>
      </c>
      <c r="AK22" s="17">
        <f t="shared" si="325"/>
        <v>0</v>
      </c>
      <c r="AL22" s="17">
        <f t="shared" si="326"/>
        <v>0</v>
      </c>
      <c r="AM22" s="17">
        <f t="shared" si="326"/>
        <v>0</v>
      </c>
      <c r="AN22" s="17">
        <f t="shared" si="326"/>
        <v>0</v>
      </c>
      <c r="AO22" s="17">
        <f t="shared" si="326"/>
        <v>0</v>
      </c>
      <c r="AP22" s="17">
        <f t="shared" si="326"/>
        <v>0</v>
      </c>
      <c r="AQ22" s="17">
        <f t="shared" si="326"/>
        <v>0</v>
      </c>
      <c r="AR22" s="319">
        <f t="shared" si="310"/>
        <v>0</v>
      </c>
      <c r="AS22" s="17">
        <f t="shared" si="327"/>
        <v>0</v>
      </c>
      <c r="AT22" s="17">
        <f t="shared" si="327"/>
        <v>0</v>
      </c>
      <c r="AU22" s="17">
        <f t="shared" si="327"/>
        <v>0</v>
      </c>
      <c r="AV22" s="17">
        <f t="shared" si="327"/>
        <v>0</v>
      </c>
      <c r="AW22" s="17">
        <f t="shared" si="327"/>
        <v>0</v>
      </c>
      <c r="AX22" s="17">
        <f t="shared" si="327"/>
        <v>0</v>
      </c>
      <c r="AY22" s="17">
        <f t="shared" si="327"/>
        <v>0</v>
      </c>
      <c r="AZ22" s="17">
        <f t="shared" si="327"/>
        <v>0</v>
      </c>
      <c r="BA22" s="17">
        <f t="shared" si="327"/>
        <v>0</v>
      </c>
      <c r="BB22" s="17">
        <f t="shared" si="327"/>
        <v>0</v>
      </c>
      <c r="BC22" s="17">
        <f t="shared" si="327"/>
        <v>0</v>
      </c>
      <c r="BD22" s="17">
        <f t="shared" si="327"/>
        <v>0</v>
      </c>
      <c r="BE22" s="319">
        <f t="shared" si="312"/>
        <v>0</v>
      </c>
      <c r="BF22" s="17">
        <f t="shared" si="328"/>
        <v>0</v>
      </c>
      <c r="BG22" s="17">
        <f t="shared" si="328"/>
        <v>0</v>
      </c>
      <c r="BH22" s="17">
        <f t="shared" si="328"/>
        <v>0</v>
      </c>
      <c r="BI22" s="17">
        <f t="shared" si="328"/>
        <v>0</v>
      </c>
      <c r="BJ22" s="17">
        <f t="shared" si="328"/>
        <v>0</v>
      </c>
      <c r="BK22" s="17">
        <f t="shared" si="328"/>
        <v>0</v>
      </c>
      <c r="BL22" s="17">
        <f t="shared" si="328"/>
        <v>0</v>
      </c>
      <c r="BM22" s="17">
        <f t="shared" si="328"/>
        <v>0</v>
      </c>
      <c r="BN22" s="17">
        <f t="shared" si="328"/>
        <v>0</v>
      </c>
      <c r="BO22" s="17">
        <f t="shared" si="328"/>
        <v>0</v>
      </c>
      <c r="BP22" s="17">
        <f t="shared" si="328"/>
        <v>0</v>
      </c>
      <c r="BQ22" s="17">
        <f t="shared" si="328"/>
        <v>0</v>
      </c>
      <c r="BR22" s="319">
        <f t="shared" si="314"/>
        <v>0</v>
      </c>
      <c r="BS22" s="17">
        <f t="shared" si="329"/>
        <v>0</v>
      </c>
      <c r="BT22" s="17">
        <f t="shared" si="329"/>
        <v>0</v>
      </c>
      <c r="BU22" s="17">
        <f t="shared" si="329"/>
        <v>0</v>
      </c>
      <c r="BV22" s="17">
        <f t="shared" si="329"/>
        <v>0</v>
      </c>
      <c r="BW22" s="17">
        <f t="shared" si="329"/>
        <v>0</v>
      </c>
      <c r="BX22" s="17">
        <f t="shared" si="329"/>
        <v>0</v>
      </c>
      <c r="BY22" s="17">
        <f t="shared" si="329"/>
        <v>0</v>
      </c>
      <c r="BZ22" s="17">
        <f t="shared" si="329"/>
        <v>0</v>
      </c>
      <c r="CA22" s="17">
        <f t="shared" si="329"/>
        <v>0</v>
      </c>
      <c r="CB22" s="17">
        <f t="shared" si="329"/>
        <v>0</v>
      </c>
      <c r="CC22" s="17">
        <f t="shared" si="329"/>
        <v>0</v>
      </c>
      <c r="CD22" s="17">
        <f t="shared" si="329"/>
        <v>0</v>
      </c>
      <c r="CE22" s="319">
        <f t="shared" si="316"/>
        <v>0</v>
      </c>
      <c r="CF22" s="17">
        <f t="shared" si="330"/>
        <v>0</v>
      </c>
      <c r="CG22" s="17">
        <f t="shared" si="330"/>
        <v>0</v>
      </c>
      <c r="CH22" s="17">
        <f t="shared" si="330"/>
        <v>0</v>
      </c>
      <c r="CI22" s="17">
        <f t="shared" si="330"/>
        <v>0</v>
      </c>
      <c r="CJ22" s="17">
        <f t="shared" si="330"/>
        <v>0</v>
      </c>
      <c r="CK22" s="17">
        <f t="shared" si="330"/>
        <v>0</v>
      </c>
      <c r="CL22" s="17">
        <f t="shared" si="330"/>
        <v>0</v>
      </c>
      <c r="CM22" s="17">
        <f t="shared" si="330"/>
        <v>0</v>
      </c>
      <c r="CN22" s="17">
        <f t="shared" si="330"/>
        <v>0</v>
      </c>
      <c r="CO22" s="17">
        <f t="shared" si="330"/>
        <v>0</v>
      </c>
      <c r="CP22" s="17">
        <f t="shared" si="330"/>
        <v>0</v>
      </c>
      <c r="CQ22" s="17">
        <f t="shared" si="330"/>
        <v>0</v>
      </c>
      <c r="CR22" s="319">
        <f t="shared" si="318"/>
        <v>0</v>
      </c>
      <c r="CS22" s="17">
        <f t="shared" si="331"/>
        <v>0</v>
      </c>
      <c r="CT22" s="17">
        <f t="shared" si="331"/>
        <v>0</v>
      </c>
      <c r="CU22" s="17">
        <f t="shared" si="331"/>
        <v>0</v>
      </c>
      <c r="CV22" s="17">
        <f t="shared" si="331"/>
        <v>0</v>
      </c>
      <c r="CW22" s="17">
        <f t="shared" si="331"/>
        <v>0</v>
      </c>
      <c r="CX22" s="17">
        <f t="shared" si="331"/>
        <v>0</v>
      </c>
      <c r="CY22" s="17">
        <f t="shared" si="331"/>
        <v>0</v>
      </c>
      <c r="CZ22" s="17">
        <f t="shared" si="331"/>
        <v>0</v>
      </c>
      <c r="DA22" s="17">
        <f t="shared" si="331"/>
        <v>0</v>
      </c>
      <c r="DB22" s="17">
        <f t="shared" si="331"/>
        <v>0</v>
      </c>
      <c r="DC22" s="17">
        <f t="shared" si="331"/>
        <v>0</v>
      </c>
      <c r="DD22" s="17">
        <f t="shared" si="331"/>
        <v>0</v>
      </c>
      <c r="DE22" s="319">
        <f t="shared" si="320"/>
        <v>0</v>
      </c>
      <c r="DF22" s="17">
        <f t="shared" si="332"/>
        <v>0</v>
      </c>
      <c r="DG22" s="17">
        <f t="shared" si="332"/>
        <v>0</v>
      </c>
      <c r="DH22" s="17">
        <f t="shared" si="332"/>
        <v>0</v>
      </c>
      <c r="DI22" s="17">
        <f t="shared" si="332"/>
        <v>0</v>
      </c>
      <c r="DJ22" s="17">
        <f t="shared" si="332"/>
        <v>0</v>
      </c>
      <c r="DK22" s="17">
        <f t="shared" si="332"/>
        <v>0</v>
      </c>
      <c r="DL22" s="17">
        <f t="shared" si="332"/>
        <v>0</v>
      </c>
      <c r="DM22" s="17">
        <f t="shared" si="332"/>
        <v>0</v>
      </c>
      <c r="DN22" s="17">
        <f t="shared" si="332"/>
        <v>0</v>
      </c>
      <c r="DO22" s="17">
        <f t="shared" si="332"/>
        <v>0</v>
      </c>
      <c r="DP22" s="17">
        <f t="shared" si="332"/>
        <v>0</v>
      </c>
      <c r="DQ22" s="17">
        <f t="shared" si="332"/>
        <v>0</v>
      </c>
      <c r="DR22" s="319">
        <f t="shared" si="322"/>
        <v>0</v>
      </c>
      <c r="DS22" s="17">
        <f t="shared" si="333"/>
        <v>0</v>
      </c>
      <c r="DT22" s="17">
        <f t="shared" si="333"/>
        <v>0</v>
      </c>
      <c r="DU22" s="17">
        <f t="shared" si="333"/>
        <v>0</v>
      </c>
      <c r="DV22" s="17">
        <f t="shared" si="333"/>
        <v>0</v>
      </c>
      <c r="DW22" s="17">
        <f t="shared" si="333"/>
        <v>0</v>
      </c>
      <c r="DX22" s="17">
        <f t="shared" si="333"/>
        <v>0</v>
      </c>
      <c r="DY22" s="17">
        <f t="shared" si="333"/>
        <v>0</v>
      </c>
      <c r="DZ22" s="17">
        <f t="shared" si="333"/>
        <v>0</v>
      </c>
      <c r="EA22" s="17">
        <f t="shared" si="333"/>
        <v>0</v>
      </c>
      <c r="EB22" s="17">
        <f t="shared" si="333"/>
        <v>0</v>
      </c>
      <c r="EC22" s="17">
        <f t="shared" si="333"/>
        <v>0</v>
      </c>
      <c r="ED22" s="17">
        <f t="shared" si="333"/>
        <v>0</v>
      </c>
      <c r="EE22" s="391">
        <f t="shared" si="324"/>
        <v>0</v>
      </c>
    </row>
    <row r="23" spans="1:135" x14ac:dyDescent="0.2">
      <c r="A23" s="12"/>
      <c r="B23" s="17"/>
      <c r="D23" s="1" t="s">
        <v>91</v>
      </c>
      <c r="F23" s="17">
        <f t="shared" si="334"/>
        <v>0</v>
      </c>
      <c r="G23" s="17">
        <f t="shared" si="334"/>
        <v>0</v>
      </c>
      <c r="H23" s="17">
        <f t="shared" si="334"/>
        <v>0</v>
      </c>
      <c r="I23" s="17">
        <f t="shared" si="334"/>
        <v>0</v>
      </c>
      <c r="J23" s="17">
        <f t="shared" si="334"/>
        <v>0</v>
      </c>
      <c r="K23" s="17">
        <f t="shared" si="334"/>
        <v>0</v>
      </c>
      <c r="L23" s="17">
        <f t="shared" si="334"/>
        <v>0</v>
      </c>
      <c r="M23" s="17">
        <f t="shared" si="334"/>
        <v>0</v>
      </c>
      <c r="N23" s="17">
        <f t="shared" si="334"/>
        <v>0</v>
      </c>
      <c r="O23" s="17">
        <f t="shared" si="334"/>
        <v>0</v>
      </c>
      <c r="P23" s="17">
        <f t="shared" si="334"/>
        <v>0</v>
      </c>
      <c r="Q23" s="17">
        <f t="shared" si="334"/>
        <v>0</v>
      </c>
      <c r="R23" s="319">
        <f t="shared" si="306"/>
        <v>0</v>
      </c>
      <c r="S23" s="17">
        <f t="shared" si="335"/>
        <v>0</v>
      </c>
      <c r="T23" s="17">
        <f t="shared" si="335"/>
        <v>0</v>
      </c>
      <c r="U23" s="17">
        <f t="shared" si="335"/>
        <v>0</v>
      </c>
      <c r="V23" s="17">
        <f t="shared" si="335"/>
        <v>0</v>
      </c>
      <c r="W23" s="17">
        <f t="shared" si="335"/>
        <v>0</v>
      </c>
      <c r="X23" s="17">
        <f t="shared" si="335"/>
        <v>0</v>
      </c>
      <c r="Y23" s="17">
        <f t="shared" si="335"/>
        <v>0</v>
      </c>
      <c r="Z23" s="17">
        <f t="shared" si="335"/>
        <v>0</v>
      </c>
      <c r="AA23" s="17">
        <f t="shared" si="335"/>
        <v>0</v>
      </c>
      <c r="AB23" s="17">
        <f t="shared" si="335"/>
        <v>0</v>
      </c>
      <c r="AC23" s="17">
        <f t="shared" si="335"/>
        <v>0</v>
      </c>
      <c r="AD23" s="17">
        <f t="shared" si="335"/>
        <v>0</v>
      </c>
      <c r="AE23" s="319">
        <f t="shared" si="308"/>
        <v>0</v>
      </c>
      <c r="AF23" s="17">
        <f t="shared" si="325"/>
        <v>0</v>
      </c>
      <c r="AG23" s="17">
        <f t="shared" si="325"/>
        <v>0</v>
      </c>
      <c r="AH23" s="17">
        <f t="shared" si="325"/>
        <v>0</v>
      </c>
      <c r="AI23" s="17">
        <f t="shared" si="325"/>
        <v>0</v>
      </c>
      <c r="AJ23" s="17">
        <f t="shared" si="325"/>
        <v>0</v>
      </c>
      <c r="AK23" s="17">
        <f t="shared" si="325"/>
        <v>0</v>
      </c>
      <c r="AL23" s="17">
        <f t="shared" si="326"/>
        <v>0</v>
      </c>
      <c r="AM23" s="17">
        <f t="shared" si="326"/>
        <v>0</v>
      </c>
      <c r="AN23" s="17">
        <f t="shared" si="326"/>
        <v>0</v>
      </c>
      <c r="AO23" s="17">
        <f t="shared" si="326"/>
        <v>0</v>
      </c>
      <c r="AP23" s="17">
        <f t="shared" si="326"/>
        <v>0</v>
      </c>
      <c r="AQ23" s="17">
        <f t="shared" si="326"/>
        <v>0</v>
      </c>
      <c r="AR23" s="319">
        <f t="shared" si="310"/>
        <v>0</v>
      </c>
      <c r="AS23" s="17">
        <f t="shared" si="327"/>
        <v>0</v>
      </c>
      <c r="AT23" s="17">
        <f t="shared" si="327"/>
        <v>0</v>
      </c>
      <c r="AU23" s="17">
        <f t="shared" si="327"/>
        <v>0</v>
      </c>
      <c r="AV23" s="17">
        <f t="shared" si="327"/>
        <v>0</v>
      </c>
      <c r="AW23" s="17">
        <f t="shared" si="327"/>
        <v>0</v>
      </c>
      <c r="AX23" s="17">
        <f t="shared" si="327"/>
        <v>0</v>
      </c>
      <c r="AY23" s="17">
        <f t="shared" si="327"/>
        <v>0</v>
      </c>
      <c r="AZ23" s="17">
        <f t="shared" si="327"/>
        <v>0</v>
      </c>
      <c r="BA23" s="17">
        <f t="shared" si="327"/>
        <v>0</v>
      </c>
      <c r="BB23" s="17">
        <f t="shared" si="327"/>
        <v>0</v>
      </c>
      <c r="BC23" s="17">
        <f t="shared" si="327"/>
        <v>0</v>
      </c>
      <c r="BD23" s="17">
        <f t="shared" si="327"/>
        <v>0</v>
      </c>
      <c r="BE23" s="319">
        <f t="shared" si="312"/>
        <v>0</v>
      </c>
      <c r="BF23" s="17">
        <f t="shared" si="328"/>
        <v>0</v>
      </c>
      <c r="BG23" s="17">
        <f t="shared" si="328"/>
        <v>0</v>
      </c>
      <c r="BH23" s="17">
        <f t="shared" si="328"/>
        <v>0</v>
      </c>
      <c r="BI23" s="17">
        <f t="shared" si="328"/>
        <v>0</v>
      </c>
      <c r="BJ23" s="17">
        <f t="shared" si="328"/>
        <v>0</v>
      </c>
      <c r="BK23" s="17">
        <f t="shared" si="328"/>
        <v>0</v>
      </c>
      <c r="BL23" s="17">
        <f t="shared" si="328"/>
        <v>0</v>
      </c>
      <c r="BM23" s="17">
        <f t="shared" si="328"/>
        <v>0</v>
      </c>
      <c r="BN23" s="17">
        <f t="shared" si="328"/>
        <v>0</v>
      </c>
      <c r="BO23" s="17">
        <f t="shared" si="328"/>
        <v>0</v>
      </c>
      <c r="BP23" s="17">
        <f t="shared" si="328"/>
        <v>0</v>
      </c>
      <c r="BQ23" s="17">
        <f t="shared" si="328"/>
        <v>0</v>
      </c>
      <c r="BR23" s="319">
        <f t="shared" si="314"/>
        <v>0</v>
      </c>
      <c r="BS23" s="17">
        <f t="shared" si="329"/>
        <v>0</v>
      </c>
      <c r="BT23" s="17">
        <f t="shared" si="329"/>
        <v>0</v>
      </c>
      <c r="BU23" s="17">
        <f t="shared" si="329"/>
        <v>0</v>
      </c>
      <c r="BV23" s="17">
        <f t="shared" si="329"/>
        <v>0</v>
      </c>
      <c r="BW23" s="17">
        <f t="shared" si="329"/>
        <v>0</v>
      </c>
      <c r="BX23" s="17">
        <f t="shared" si="329"/>
        <v>0</v>
      </c>
      <c r="BY23" s="17">
        <f t="shared" si="329"/>
        <v>0</v>
      </c>
      <c r="BZ23" s="17">
        <f t="shared" si="329"/>
        <v>0</v>
      </c>
      <c r="CA23" s="17">
        <f t="shared" si="329"/>
        <v>0</v>
      </c>
      <c r="CB23" s="17">
        <f t="shared" si="329"/>
        <v>0</v>
      </c>
      <c r="CC23" s="17">
        <f t="shared" si="329"/>
        <v>0</v>
      </c>
      <c r="CD23" s="17">
        <f t="shared" si="329"/>
        <v>0</v>
      </c>
      <c r="CE23" s="319">
        <f t="shared" si="316"/>
        <v>0</v>
      </c>
      <c r="CF23" s="17">
        <f t="shared" si="330"/>
        <v>0</v>
      </c>
      <c r="CG23" s="17">
        <f t="shared" si="330"/>
        <v>0</v>
      </c>
      <c r="CH23" s="17">
        <f t="shared" si="330"/>
        <v>0</v>
      </c>
      <c r="CI23" s="17">
        <f t="shared" si="330"/>
        <v>0</v>
      </c>
      <c r="CJ23" s="17">
        <f t="shared" si="330"/>
        <v>0</v>
      </c>
      <c r="CK23" s="17">
        <f t="shared" si="330"/>
        <v>0</v>
      </c>
      <c r="CL23" s="17">
        <f t="shared" si="330"/>
        <v>0</v>
      </c>
      <c r="CM23" s="17">
        <f t="shared" si="330"/>
        <v>0</v>
      </c>
      <c r="CN23" s="17">
        <f t="shared" si="330"/>
        <v>0</v>
      </c>
      <c r="CO23" s="17">
        <f t="shared" si="330"/>
        <v>0</v>
      </c>
      <c r="CP23" s="17">
        <f t="shared" si="330"/>
        <v>0</v>
      </c>
      <c r="CQ23" s="17">
        <f t="shared" si="330"/>
        <v>0</v>
      </c>
      <c r="CR23" s="319">
        <f t="shared" si="318"/>
        <v>0</v>
      </c>
      <c r="CS23" s="17">
        <f t="shared" si="331"/>
        <v>0</v>
      </c>
      <c r="CT23" s="17">
        <f t="shared" si="331"/>
        <v>0</v>
      </c>
      <c r="CU23" s="17">
        <f t="shared" si="331"/>
        <v>0</v>
      </c>
      <c r="CV23" s="17">
        <f t="shared" si="331"/>
        <v>0</v>
      </c>
      <c r="CW23" s="17">
        <f t="shared" si="331"/>
        <v>0</v>
      </c>
      <c r="CX23" s="17">
        <f t="shared" si="331"/>
        <v>0</v>
      </c>
      <c r="CY23" s="17">
        <f t="shared" si="331"/>
        <v>0</v>
      </c>
      <c r="CZ23" s="17">
        <f t="shared" si="331"/>
        <v>0</v>
      </c>
      <c r="DA23" s="17">
        <f t="shared" si="331"/>
        <v>0</v>
      </c>
      <c r="DB23" s="17">
        <f t="shared" si="331"/>
        <v>0</v>
      </c>
      <c r="DC23" s="17">
        <f t="shared" si="331"/>
        <v>0</v>
      </c>
      <c r="DD23" s="17">
        <f t="shared" si="331"/>
        <v>0</v>
      </c>
      <c r="DE23" s="319">
        <f t="shared" si="320"/>
        <v>0</v>
      </c>
      <c r="DF23" s="17">
        <f t="shared" si="332"/>
        <v>0</v>
      </c>
      <c r="DG23" s="17">
        <f t="shared" si="332"/>
        <v>0</v>
      </c>
      <c r="DH23" s="17">
        <f t="shared" si="332"/>
        <v>0</v>
      </c>
      <c r="DI23" s="17">
        <f t="shared" si="332"/>
        <v>0</v>
      </c>
      <c r="DJ23" s="17">
        <f t="shared" si="332"/>
        <v>0</v>
      </c>
      <c r="DK23" s="17">
        <f t="shared" si="332"/>
        <v>0</v>
      </c>
      <c r="DL23" s="17">
        <f t="shared" si="332"/>
        <v>0</v>
      </c>
      <c r="DM23" s="17">
        <f t="shared" si="332"/>
        <v>0</v>
      </c>
      <c r="DN23" s="17">
        <f t="shared" si="332"/>
        <v>0</v>
      </c>
      <c r="DO23" s="17">
        <f t="shared" si="332"/>
        <v>0</v>
      </c>
      <c r="DP23" s="17">
        <f t="shared" si="332"/>
        <v>0</v>
      </c>
      <c r="DQ23" s="17">
        <f t="shared" si="332"/>
        <v>0</v>
      </c>
      <c r="DR23" s="319">
        <f t="shared" si="322"/>
        <v>0</v>
      </c>
      <c r="DS23" s="17">
        <f t="shared" si="333"/>
        <v>0</v>
      </c>
      <c r="DT23" s="17">
        <f t="shared" si="333"/>
        <v>0</v>
      </c>
      <c r="DU23" s="17">
        <f t="shared" si="333"/>
        <v>0</v>
      </c>
      <c r="DV23" s="17">
        <f t="shared" si="333"/>
        <v>0</v>
      </c>
      <c r="DW23" s="17">
        <f t="shared" si="333"/>
        <v>0</v>
      </c>
      <c r="DX23" s="17">
        <f t="shared" si="333"/>
        <v>0</v>
      </c>
      <c r="DY23" s="17">
        <f t="shared" si="333"/>
        <v>0</v>
      </c>
      <c r="DZ23" s="17">
        <f t="shared" si="333"/>
        <v>0</v>
      </c>
      <c r="EA23" s="17">
        <f t="shared" si="333"/>
        <v>0</v>
      </c>
      <c r="EB23" s="17">
        <f t="shared" si="333"/>
        <v>0</v>
      </c>
      <c r="EC23" s="17">
        <f t="shared" si="333"/>
        <v>0</v>
      </c>
      <c r="ED23" s="17">
        <f t="shared" si="333"/>
        <v>0</v>
      </c>
      <c r="EE23" s="391">
        <f t="shared" si="324"/>
        <v>0</v>
      </c>
    </row>
    <row r="24" spans="1:135" x14ac:dyDescent="0.2">
      <c r="A24" s="1"/>
      <c r="D24" s="1" t="s">
        <v>92</v>
      </c>
      <c r="F24" s="17">
        <f t="shared" si="334"/>
        <v>0</v>
      </c>
      <c r="G24" s="17">
        <f t="shared" si="334"/>
        <v>0</v>
      </c>
      <c r="H24" s="17">
        <f t="shared" si="334"/>
        <v>0</v>
      </c>
      <c r="I24" s="17">
        <f t="shared" si="334"/>
        <v>0</v>
      </c>
      <c r="J24" s="17">
        <f t="shared" si="334"/>
        <v>0</v>
      </c>
      <c r="K24" s="17">
        <f t="shared" si="334"/>
        <v>0</v>
      </c>
      <c r="L24" s="17">
        <f t="shared" si="334"/>
        <v>0</v>
      </c>
      <c r="M24" s="17">
        <f t="shared" si="334"/>
        <v>0</v>
      </c>
      <c r="N24" s="17">
        <f t="shared" si="334"/>
        <v>0</v>
      </c>
      <c r="O24" s="17">
        <f t="shared" si="334"/>
        <v>0</v>
      </c>
      <c r="P24" s="17">
        <f t="shared" si="334"/>
        <v>0</v>
      </c>
      <c r="Q24" s="17">
        <f t="shared" si="334"/>
        <v>0</v>
      </c>
      <c r="R24" s="319">
        <f t="shared" si="306"/>
        <v>0</v>
      </c>
      <c r="S24" s="17">
        <f t="shared" si="335"/>
        <v>0</v>
      </c>
      <c r="T24" s="17">
        <f t="shared" si="335"/>
        <v>0</v>
      </c>
      <c r="U24" s="17">
        <f t="shared" si="335"/>
        <v>0</v>
      </c>
      <c r="V24" s="17">
        <f t="shared" si="335"/>
        <v>0</v>
      </c>
      <c r="W24" s="17">
        <f t="shared" si="335"/>
        <v>0</v>
      </c>
      <c r="X24" s="17">
        <f t="shared" si="335"/>
        <v>0</v>
      </c>
      <c r="Y24" s="17">
        <f t="shared" si="335"/>
        <v>0</v>
      </c>
      <c r="Z24" s="17">
        <f t="shared" si="335"/>
        <v>0</v>
      </c>
      <c r="AA24" s="17">
        <f t="shared" si="335"/>
        <v>0</v>
      </c>
      <c r="AB24" s="17">
        <f t="shared" si="335"/>
        <v>0</v>
      </c>
      <c r="AC24" s="17">
        <f t="shared" si="335"/>
        <v>0</v>
      </c>
      <c r="AD24" s="17">
        <f t="shared" si="335"/>
        <v>0</v>
      </c>
      <c r="AE24" s="319">
        <f t="shared" si="308"/>
        <v>0</v>
      </c>
      <c r="AF24" s="17">
        <f t="shared" si="325"/>
        <v>0</v>
      </c>
      <c r="AG24" s="17">
        <f t="shared" si="325"/>
        <v>0</v>
      </c>
      <c r="AH24" s="17">
        <f t="shared" si="325"/>
        <v>0</v>
      </c>
      <c r="AI24" s="17">
        <f t="shared" si="325"/>
        <v>0</v>
      </c>
      <c r="AJ24" s="17">
        <f t="shared" si="325"/>
        <v>0</v>
      </c>
      <c r="AK24" s="17">
        <f t="shared" si="325"/>
        <v>0</v>
      </c>
      <c r="AL24" s="17">
        <f t="shared" ref="AL24:AQ33" si="336">IF(AL$2&gt;=$B$18,$E24,0)</f>
        <v>0</v>
      </c>
      <c r="AM24" s="17">
        <f t="shared" si="336"/>
        <v>0</v>
      </c>
      <c r="AN24" s="17">
        <f t="shared" si="336"/>
        <v>0</v>
      </c>
      <c r="AO24" s="17">
        <f t="shared" si="336"/>
        <v>0</v>
      </c>
      <c r="AP24" s="17">
        <f t="shared" si="336"/>
        <v>0</v>
      </c>
      <c r="AQ24" s="17">
        <f t="shared" si="336"/>
        <v>0</v>
      </c>
      <c r="AR24" s="319">
        <f t="shared" si="310"/>
        <v>0</v>
      </c>
      <c r="AS24" s="17">
        <f t="shared" ref="AS24:BD33" si="337">IF(AS$2&gt;=$B$18,$E24,0)</f>
        <v>0</v>
      </c>
      <c r="AT24" s="17">
        <f t="shared" si="337"/>
        <v>0</v>
      </c>
      <c r="AU24" s="17">
        <f t="shared" si="337"/>
        <v>0</v>
      </c>
      <c r="AV24" s="17">
        <f t="shared" si="337"/>
        <v>0</v>
      </c>
      <c r="AW24" s="17">
        <f t="shared" si="337"/>
        <v>0</v>
      </c>
      <c r="AX24" s="17">
        <f t="shared" si="337"/>
        <v>0</v>
      </c>
      <c r="AY24" s="17">
        <f t="shared" si="337"/>
        <v>0</v>
      </c>
      <c r="AZ24" s="17">
        <f t="shared" si="337"/>
        <v>0</v>
      </c>
      <c r="BA24" s="17">
        <f t="shared" si="337"/>
        <v>0</v>
      </c>
      <c r="BB24" s="17">
        <f t="shared" si="337"/>
        <v>0</v>
      </c>
      <c r="BC24" s="17">
        <f t="shared" si="337"/>
        <v>0</v>
      </c>
      <c r="BD24" s="17">
        <f t="shared" si="337"/>
        <v>0</v>
      </c>
      <c r="BE24" s="319">
        <f t="shared" si="312"/>
        <v>0</v>
      </c>
      <c r="BF24" s="17">
        <f t="shared" ref="BF24:BQ33" si="338">IF(BF$2&gt;=$B$18,$E24,0)</f>
        <v>0</v>
      </c>
      <c r="BG24" s="17">
        <f t="shared" si="338"/>
        <v>0</v>
      </c>
      <c r="BH24" s="17">
        <f t="shared" si="338"/>
        <v>0</v>
      </c>
      <c r="BI24" s="17">
        <f t="shared" si="338"/>
        <v>0</v>
      </c>
      <c r="BJ24" s="17">
        <f t="shared" si="338"/>
        <v>0</v>
      </c>
      <c r="BK24" s="17">
        <f t="shared" si="338"/>
        <v>0</v>
      </c>
      <c r="BL24" s="17">
        <f t="shared" si="338"/>
        <v>0</v>
      </c>
      <c r="BM24" s="17">
        <f t="shared" si="338"/>
        <v>0</v>
      </c>
      <c r="BN24" s="17">
        <f t="shared" si="338"/>
        <v>0</v>
      </c>
      <c r="BO24" s="17">
        <f t="shared" si="338"/>
        <v>0</v>
      </c>
      <c r="BP24" s="17">
        <f t="shared" si="338"/>
        <v>0</v>
      </c>
      <c r="BQ24" s="17">
        <f t="shared" si="338"/>
        <v>0</v>
      </c>
      <c r="BR24" s="319">
        <f t="shared" si="314"/>
        <v>0</v>
      </c>
      <c r="BS24" s="17">
        <f t="shared" ref="BS24:CD33" si="339">IF(BS$2&gt;=$B$18,$E24,0)</f>
        <v>0</v>
      </c>
      <c r="BT24" s="17">
        <f t="shared" si="339"/>
        <v>0</v>
      </c>
      <c r="BU24" s="17">
        <f t="shared" si="339"/>
        <v>0</v>
      </c>
      <c r="BV24" s="17">
        <f t="shared" si="339"/>
        <v>0</v>
      </c>
      <c r="BW24" s="17">
        <f t="shared" si="339"/>
        <v>0</v>
      </c>
      <c r="BX24" s="17">
        <f t="shared" si="339"/>
        <v>0</v>
      </c>
      <c r="BY24" s="17">
        <f t="shared" si="339"/>
        <v>0</v>
      </c>
      <c r="BZ24" s="17">
        <f t="shared" si="339"/>
        <v>0</v>
      </c>
      <c r="CA24" s="17">
        <f t="shared" si="339"/>
        <v>0</v>
      </c>
      <c r="CB24" s="17">
        <f t="shared" si="339"/>
        <v>0</v>
      </c>
      <c r="CC24" s="17">
        <f t="shared" si="339"/>
        <v>0</v>
      </c>
      <c r="CD24" s="17">
        <f t="shared" si="339"/>
        <v>0</v>
      </c>
      <c r="CE24" s="319">
        <f t="shared" si="316"/>
        <v>0</v>
      </c>
      <c r="CF24" s="17">
        <f t="shared" ref="CF24:CQ33" si="340">IF(CF$2&gt;=$B$18,$E24,0)</f>
        <v>0</v>
      </c>
      <c r="CG24" s="17">
        <f t="shared" si="340"/>
        <v>0</v>
      </c>
      <c r="CH24" s="17">
        <f t="shared" si="340"/>
        <v>0</v>
      </c>
      <c r="CI24" s="17">
        <f t="shared" si="340"/>
        <v>0</v>
      </c>
      <c r="CJ24" s="17">
        <f t="shared" si="340"/>
        <v>0</v>
      </c>
      <c r="CK24" s="17">
        <f t="shared" si="340"/>
        <v>0</v>
      </c>
      <c r="CL24" s="17">
        <f t="shared" si="340"/>
        <v>0</v>
      </c>
      <c r="CM24" s="17">
        <f t="shared" si="340"/>
        <v>0</v>
      </c>
      <c r="CN24" s="17">
        <f t="shared" si="340"/>
        <v>0</v>
      </c>
      <c r="CO24" s="17">
        <f t="shared" si="340"/>
        <v>0</v>
      </c>
      <c r="CP24" s="17">
        <f t="shared" si="340"/>
        <v>0</v>
      </c>
      <c r="CQ24" s="17">
        <f t="shared" si="340"/>
        <v>0</v>
      </c>
      <c r="CR24" s="319">
        <f t="shared" si="318"/>
        <v>0</v>
      </c>
      <c r="CS24" s="17">
        <f t="shared" ref="CS24:DD33" si="341">IF(CS$2&gt;=$B$18,$E24,0)</f>
        <v>0</v>
      </c>
      <c r="CT24" s="17">
        <f t="shared" si="341"/>
        <v>0</v>
      </c>
      <c r="CU24" s="17">
        <f t="shared" si="341"/>
        <v>0</v>
      </c>
      <c r="CV24" s="17">
        <f t="shared" si="341"/>
        <v>0</v>
      </c>
      <c r="CW24" s="17">
        <f t="shared" si="341"/>
        <v>0</v>
      </c>
      <c r="CX24" s="17">
        <f t="shared" si="341"/>
        <v>0</v>
      </c>
      <c r="CY24" s="17">
        <f t="shared" si="341"/>
        <v>0</v>
      </c>
      <c r="CZ24" s="17">
        <f t="shared" si="341"/>
        <v>0</v>
      </c>
      <c r="DA24" s="17">
        <f t="shared" si="341"/>
        <v>0</v>
      </c>
      <c r="DB24" s="17">
        <f t="shared" si="341"/>
        <v>0</v>
      </c>
      <c r="DC24" s="17">
        <f t="shared" si="341"/>
        <v>0</v>
      </c>
      <c r="DD24" s="17">
        <f t="shared" si="341"/>
        <v>0</v>
      </c>
      <c r="DE24" s="319">
        <f t="shared" si="320"/>
        <v>0</v>
      </c>
      <c r="DF24" s="17">
        <f t="shared" ref="DF24:DQ33" si="342">IF(DF$2&gt;=$B$18,$E24,0)</f>
        <v>0</v>
      </c>
      <c r="DG24" s="17">
        <f t="shared" si="342"/>
        <v>0</v>
      </c>
      <c r="DH24" s="17">
        <f t="shared" si="342"/>
        <v>0</v>
      </c>
      <c r="DI24" s="17">
        <f t="shared" si="342"/>
        <v>0</v>
      </c>
      <c r="DJ24" s="17">
        <f t="shared" si="342"/>
        <v>0</v>
      </c>
      <c r="DK24" s="17">
        <f t="shared" si="342"/>
        <v>0</v>
      </c>
      <c r="DL24" s="17">
        <f t="shared" si="342"/>
        <v>0</v>
      </c>
      <c r="DM24" s="17">
        <f t="shared" si="342"/>
        <v>0</v>
      </c>
      <c r="DN24" s="17">
        <f t="shared" si="342"/>
        <v>0</v>
      </c>
      <c r="DO24" s="17">
        <f t="shared" si="342"/>
        <v>0</v>
      </c>
      <c r="DP24" s="17">
        <f t="shared" si="342"/>
        <v>0</v>
      </c>
      <c r="DQ24" s="17">
        <f t="shared" si="342"/>
        <v>0</v>
      </c>
      <c r="DR24" s="319">
        <f t="shared" si="322"/>
        <v>0</v>
      </c>
      <c r="DS24" s="17">
        <f t="shared" ref="DS24:ED33" si="343">IF(DS$2&gt;=$B$18,$E24,0)</f>
        <v>0</v>
      </c>
      <c r="DT24" s="17">
        <f t="shared" si="343"/>
        <v>0</v>
      </c>
      <c r="DU24" s="17">
        <f t="shared" si="343"/>
        <v>0</v>
      </c>
      <c r="DV24" s="17">
        <f t="shared" si="343"/>
        <v>0</v>
      </c>
      <c r="DW24" s="17">
        <f t="shared" si="343"/>
        <v>0</v>
      </c>
      <c r="DX24" s="17">
        <f t="shared" si="343"/>
        <v>0</v>
      </c>
      <c r="DY24" s="17">
        <f t="shared" si="343"/>
        <v>0</v>
      </c>
      <c r="DZ24" s="17">
        <f t="shared" si="343"/>
        <v>0</v>
      </c>
      <c r="EA24" s="17">
        <f t="shared" si="343"/>
        <v>0</v>
      </c>
      <c r="EB24" s="17">
        <f t="shared" si="343"/>
        <v>0</v>
      </c>
      <c r="EC24" s="17">
        <f t="shared" si="343"/>
        <v>0</v>
      </c>
      <c r="ED24" s="17">
        <f t="shared" si="343"/>
        <v>0</v>
      </c>
      <c r="EE24" s="391">
        <f t="shared" si="324"/>
        <v>0</v>
      </c>
    </row>
    <row r="25" spans="1:135" x14ac:dyDescent="0.2">
      <c r="A25" s="1"/>
      <c r="D25" s="1" t="s">
        <v>93</v>
      </c>
      <c r="F25" s="17">
        <f t="shared" si="334"/>
        <v>0</v>
      </c>
      <c r="G25" s="17">
        <f t="shared" si="334"/>
        <v>0</v>
      </c>
      <c r="H25" s="17">
        <f t="shared" si="334"/>
        <v>0</v>
      </c>
      <c r="I25" s="17">
        <f t="shared" si="334"/>
        <v>0</v>
      </c>
      <c r="J25" s="17">
        <f t="shared" si="334"/>
        <v>0</v>
      </c>
      <c r="K25" s="17">
        <f t="shared" si="334"/>
        <v>0</v>
      </c>
      <c r="L25" s="17">
        <f t="shared" si="334"/>
        <v>0</v>
      </c>
      <c r="M25" s="17">
        <f t="shared" si="334"/>
        <v>0</v>
      </c>
      <c r="N25" s="17">
        <f t="shared" si="334"/>
        <v>0</v>
      </c>
      <c r="O25" s="17">
        <f t="shared" si="334"/>
        <v>0</v>
      </c>
      <c r="P25" s="17">
        <f t="shared" si="334"/>
        <v>0</v>
      </c>
      <c r="Q25" s="17">
        <f t="shared" si="334"/>
        <v>0</v>
      </c>
      <c r="R25" s="319">
        <f t="shared" si="306"/>
        <v>0</v>
      </c>
      <c r="S25" s="17">
        <f t="shared" si="335"/>
        <v>0</v>
      </c>
      <c r="T25" s="17">
        <f t="shared" si="335"/>
        <v>0</v>
      </c>
      <c r="U25" s="17">
        <f t="shared" si="335"/>
        <v>0</v>
      </c>
      <c r="V25" s="17">
        <f t="shared" si="335"/>
        <v>0</v>
      </c>
      <c r="W25" s="17">
        <f t="shared" si="335"/>
        <v>0</v>
      </c>
      <c r="X25" s="17">
        <f t="shared" si="335"/>
        <v>0</v>
      </c>
      <c r="Y25" s="17">
        <f t="shared" si="335"/>
        <v>0</v>
      </c>
      <c r="Z25" s="17">
        <f t="shared" si="335"/>
        <v>0</v>
      </c>
      <c r="AA25" s="17">
        <f t="shared" si="335"/>
        <v>0</v>
      </c>
      <c r="AB25" s="17">
        <f t="shared" si="335"/>
        <v>0</v>
      </c>
      <c r="AC25" s="17">
        <f t="shared" si="335"/>
        <v>0</v>
      </c>
      <c r="AD25" s="17">
        <f t="shared" si="335"/>
        <v>0</v>
      </c>
      <c r="AE25" s="319">
        <f t="shared" si="308"/>
        <v>0</v>
      </c>
      <c r="AF25" s="17">
        <f t="shared" si="325"/>
        <v>0</v>
      </c>
      <c r="AG25" s="17">
        <f t="shared" si="325"/>
        <v>0</v>
      </c>
      <c r="AH25" s="17">
        <f t="shared" si="325"/>
        <v>0</v>
      </c>
      <c r="AI25" s="17">
        <f t="shared" si="325"/>
        <v>0</v>
      </c>
      <c r="AJ25" s="17">
        <f t="shared" si="325"/>
        <v>0</v>
      </c>
      <c r="AK25" s="17">
        <f t="shared" si="325"/>
        <v>0</v>
      </c>
      <c r="AL25" s="17">
        <f t="shared" si="336"/>
        <v>0</v>
      </c>
      <c r="AM25" s="17">
        <f t="shared" si="336"/>
        <v>0</v>
      </c>
      <c r="AN25" s="17">
        <f t="shared" si="336"/>
        <v>0</v>
      </c>
      <c r="AO25" s="17">
        <f t="shared" si="336"/>
        <v>0</v>
      </c>
      <c r="AP25" s="17">
        <f t="shared" si="336"/>
        <v>0</v>
      </c>
      <c r="AQ25" s="17">
        <f t="shared" si="336"/>
        <v>0</v>
      </c>
      <c r="AR25" s="319">
        <f t="shared" si="310"/>
        <v>0</v>
      </c>
      <c r="AS25" s="17">
        <f t="shared" si="337"/>
        <v>0</v>
      </c>
      <c r="AT25" s="17">
        <f t="shared" si="337"/>
        <v>0</v>
      </c>
      <c r="AU25" s="17">
        <f t="shared" si="337"/>
        <v>0</v>
      </c>
      <c r="AV25" s="17">
        <f t="shared" si="337"/>
        <v>0</v>
      </c>
      <c r="AW25" s="17">
        <f t="shared" si="337"/>
        <v>0</v>
      </c>
      <c r="AX25" s="17">
        <f t="shared" si="337"/>
        <v>0</v>
      </c>
      <c r="AY25" s="17">
        <f t="shared" si="337"/>
        <v>0</v>
      </c>
      <c r="AZ25" s="17">
        <f t="shared" si="337"/>
        <v>0</v>
      </c>
      <c r="BA25" s="17">
        <f t="shared" si="337"/>
        <v>0</v>
      </c>
      <c r="BB25" s="17">
        <f t="shared" si="337"/>
        <v>0</v>
      </c>
      <c r="BC25" s="17">
        <f t="shared" si="337"/>
        <v>0</v>
      </c>
      <c r="BD25" s="17">
        <f t="shared" si="337"/>
        <v>0</v>
      </c>
      <c r="BE25" s="319">
        <f t="shared" si="312"/>
        <v>0</v>
      </c>
      <c r="BF25" s="17">
        <f t="shared" si="338"/>
        <v>0</v>
      </c>
      <c r="BG25" s="17">
        <f t="shared" si="338"/>
        <v>0</v>
      </c>
      <c r="BH25" s="17">
        <f t="shared" si="338"/>
        <v>0</v>
      </c>
      <c r="BI25" s="17">
        <f t="shared" si="338"/>
        <v>0</v>
      </c>
      <c r="BJ25" s="17">
        <f t="shared" si="338"/>
        <v>0</v>
      </c>
      <c r="BK25" s="17">
        <f t="shared" si="338"/>
        <v>0</v>
      </c>
      <c r="BL25" s="17">
        <f t="shared" si="338"/>
        <v>0</v>
      </c>
      <c r="BM25" s="17">
        <f t="shared" si="338"/>
        <v>0</v>
      </c>
      <c r="BN25" s="17">
        <f t="shared" si="338"/>
        <v>0</v>
      </c>
      <c r="BO25" s="17">
        <f t="shared" si="338"/>
        <v>0</v>
      </c>
      <c r="BP25" s="17">
        <f t="shared" si="338"/>
        <v>0</v>
      </c>
      <c r="BQ25" s="17">
        <f t="shared" si="338"/>
        <v>0</v>
      </c>
      <c r="BR25" s="319">
        <f t="shared" si="314"/>
        <v>0</v>
      </c>
      <c r="BS25" s="17">
        <f t="shared" si="339"/>
        <v>0</v>
      </c>
      <c r="BT25" s="17">
        <f t="shared" si="339"/>
        <v>0</v>
      </c>
      <c r="BU25" s="17">
        <f t="shared" si="339"/>
        <v>0</v>
      </c>
      <c r="BV25" s="17">
        <f t="shared" si="339"/>
        <v>0</v>
      </c>
      <c r="BW25" s="17">
        <f t="shared" si="339"/>
        <v>0</v>
      </c>
      <c r="BX25" s="17">
        <f t="shared" si="339"/>
        <v>0</v>
      </c>
      <c r="BY25" s="17">
        <f t="shared" si="339"/>
        <v>0</v>
      </c>
      <c r="BZ25" s="17">
        <f t="shared" si="339"/>
        <v>0</v>
      </c>
      <c r="CA25" s="17">
        <f t="shared" si="339"/>
        <v>0</v>
      </c>
      <c r="CB25" s="17">
        <f t="shared" si="339"/>
        <v>0</v>
      </c>
      <c r="CC25" s="17">
        <f t="shared" si="339"/>
        <v>0</v>
      </c>
      <c r="CD25" s="17">
        <f t="shared" si="339"/>
        <v>0</v>
      </c>
      <c r="CE25" s="319">
        <f t="shared" si="316"/>
        <v>0</v>
      </c>
      <c r="CF25" s="17">
        <f t="shared" si="340"/>
        <v>0</v>
      </c>
      <c r="CG25" s="17">
        <f t="shared" si="340"/>
        <v>0</v>
      </c>
      <c r="CH25" s="17">
        <f t="shared" si="340"/>
        <v>0</v>
      </c>
      <c r="CI25" s="17">
        <f t="shared" si="340"/>
        <v>0</v>
      </c>
      <c r="CJ25" s="17">
        <f t="shared" si="340"/>
        <v>0</v>
      </c>
      <c r="CK25" s="17">
        <f t="shared" si="340"/>
        <v>0</v>
      </c>
      <c r="CL25" s="17">
        <f t="shared" si="340"/>
        <v>0</v>
      </c>
      <c r="CM25" s="17">
        <f t="shared" si="340"/>
        <v>0</v>
      </c>
      <c r="CN25" s="17">
        <f t="shared" si="340"/>
        <v>0</v>
      </c>
      <c r="CO25" s="17">
        <f t="shared" si="340"/>
        <v>0</v>
      </c>
      <c r="CP25" s="17">
        <f t="shared" si="340"/>
        <v>0</v>
      </c>
      <c r="CQ25" s="17">
        <f t="shared" si="340"/>
        <v>0</v>
      </c>
      <c r="CR25" s="319">
        <f t="shared" si="318"/>
        <v>0</v>
      </c>
      <c r="CS25" s="17">
        <f t="shared" si="341"/>
        <v>0</v>
      </c>
      <c r="CT25" s="17">
        <f t="shared" si="341"/>
        <v>0</v>
      </c>
      <c r="CU25" s="17">
        <f t="shared" si="341"/>
        <v>0</v>
      </c>
      <c r="CV25" s="17">
        <f t="shared" si="341"/>
        <v>0</v>
      </c>
      <c r="CW25" s="17">
        <f t="shared" si="341"/>
        <v>0</v>
      </c>
      <c r="CX25" s="17">
        <f t="shared" si="341"/>
        <v>0</v>
      </c>
      <c r="CY25" s="17">
        <f t="shared" si="341"/>
        <v>0</v>
      </c>
      <c r="CZ25" s="17">
        <f t="shared" si="341"/>
        <v>0</v>
      </c>
      <c r="DA25" s="17">
        <f t="shared" si="341"/>
        <v>0</v>
      </c>
      <c r="DB25" s="17">
        <f t="shared" si="341"/>
        <v>0</v>
      </c>
      <c r="DC25" s="17">
        <f t="shared" si="341"/>
        <v>0</v>
      </c>
      <c r="DD25" s="17">
        <f t="shared" si="341"/>
        <v>0</v>
      </c>
      <c r="DE25" s="319">
        <f t="shared" si="320"/>
        <v>0</v>
      </c>
      <c r="DF25" s="17">
        <f t="shared" si="342"/>
        <v>0</v>
      </c>
      <c r="DG25" s="17">
        <f t="shared" si="342"/>
        <v>0</v>
      </c>
      <c r="DH25" s="17">
        <f t="shared" si="342"/>
        <v>0</v>
      </c>
      <c r="DI25" s="17">
        <f t="shared" si="342"/>
        <v>0</v>
      </c>
      <c r="DJ25" s="17">
        <f t="shared" si="342"/>
        <v>0</v>
      </c>
      <c r="DK25" s="17">
        <f t="shared" si="342"/>
        <v>0</v>
      </c>
      <c r="DL25" s="17">
        <f t="shared" si="342"/>
        <v>0</v>
      </c>
      <c r="DM25" s="17">
        <f t="shared" si="342"/>
        <v>0</v>
      </c>
      <c r="DN25" s="17">
        <f t="shared" si="342"/>
        <v>0</v>
      </c>
      <c r="DO25" s="17">
        <f t="shared" si="342"/>
        <v>0</v>
      </c>
      <c r="DP25" s="17">
        <f t="shared" si="342"/>
        <v>0</v>
      </c>
      <c r="DQ25" s="17">
        <f t="shared" si="342"/>
        <v>0</v>
      </c>
      <c r="DR25" s="319">
        <f t="shared" si="322"/>
        <v>0</v>
      </c>
      <c r="DS25" s="17">
        <f t="shared" si="343"/>
        <v>0</v>
      </c>
      <c r="DT25" s="17">
        <f t="shared" si="343"/>
        <v>0</v>
      </c>
      <c r="DU25" s="17">
        <f t="shared" si="343"/>
        <v>0</v>
      </c>
      <c r="DV25" s="17">
        <f t="shared" si="343"/>
        <v>0</v>
      </c>
      <c r="DW25" s="17">
        <f t="shared" si="343"/>
        <v>0</v>
      </c>
      <c r="DX25" s="17">
        <f t="shared" si="343"/>
        <v>0</v>
      </c>
      <c r="DY25" s="17">
        <f t="shared" si="343"/>
        <v>0</v>
      </c>
      <c r="DZ25" s="17">
        <f t="shared" si="343"/>
        <v>0</v>
      </c>
      <c r="EA25" s="17">
        <f t="shared" si="343"/>
        <v>0</v>
      </c>
      <c r="EB25" s="17">
        <f t="shared" si="343"/>
        <v>0</v>
      </c>
      <c r="EC25" s="17">
        <f t="shared" si="343"/>
        <v>0</v>
      </c>
      <c r="ED25" s="17">
        <f t="shared" si="343"/>
        <v>0</v>
      </c>
      <c r="EE25" s="391">
        <f t="shared" si="324"/>
        <v>0</v>
      </c>
    </row>
    <row r="26" spans="1:135" x14ac:dyDescent="0.2">
      <c r="A26" s="1"/>
      <c r="D26" s="1" t="s">
        <v>94</v>
      </c>
      <c r="F26" s="17">
        <f t="shared" si="334"/>
        <v>0</v>
      </c>
      <c r="G26" s="17">
        <f t="shared" si="334"/>
        <v>0</v>
      </c>
      <c r="H26" s="17">
        <f t="shared" si="334"/>
        <v>0</v>
      </c>
      <c r="I26" s="17">
        <f t="shared" si="334"/>
        <v>0</v>
      </c>
      <c r="J26" s="17">
        <f t="shared" si="334"/>
        <v>0</v>
      </c>
      <c r="K26" s="17">
        <f t="shared" si="334"/>
        <v>0</v>
      </c>
      <c r="L26" s="17">
        <f t="shared" si="334"/>
        <v>0</v>
      </c>
      <c r="M26" s="17">
        <f t="shared" si="334"/>
        <v>0</v>
      </c>
      <c r="N26" s="17">
        <f t="shared" si="334"/>
        <v>0</v>
      </c>
      <c r="O26" s="17">
        <f t="shared" si="334"/>
        <v>0</v>
      </c>
      <c r="P26" s="17">
        <f t="shared" si="334"/>
        <v>0</v>
      </c>
      <c r="Q26" s="17">
        <f t="shared" si="334"/>
        <v>0</v>
      </c>
      <c r="R26" s="319">
        <f t="shared" si="306"/>
        <v>0</v>
      </c>
      <c r="S26" s="17">
        <f t="shared" si="335"/>
        <v>0</v>
      </c>
      <c r="T26" s="17">
        <f t="shared" si="335"/>
        <v>0</v>
      </c>
      <c r="U26" s="17">
        <f t="shared" si="335"/>
        <v>0</v>
      </c>
      <c r="V26" s="17">
        <f t="shared" si="335"/>
        <v>0</v>
      </c>
      <c r="W26" s="17">
        <f t="shared" si="335"/>
        <v>0</v>
      </c>
      <c r="X26" s="17">
        <f t="shared" si="335"/>
        <v>0</v>
      </c>
      <c r="Y26" s="17">
        <f t="shared" si="335"/>
        <v>0</v>
      </c>
      <c r="Z26" s="17">
        <f t="shared" si="335"/>
        <v>0</v>
      </c>
      <c r="AA26" s="17">
        <f t="shared" si="335"/>
        <v>0</v>
      </c>
      <c r="AB26" s="17">
        <f t="shared" si="335"/>
        <v>0</v>
      </c>
      <c r="AC26" s="17">
        <f t="shared" si="335"/>
        <v>0</v>
      </c>
      <c r="AD26" s="17">
        <f t="shared" si="335"/>
        <v>0</v>
      </c>
      <c r="AE26" s="319">
        <f t="shared" si="308"/>
        <v>0</v>
      </c>
      <c r="AF26" s="17">
        <f t="shared" si="325"/>
        <v>0</v>
      </c>
      <c r="AG26" s="17">
        <f t="shared" si="325"/>
        <v>0</v>
      </c>
      <c r="AH26" s="17">
        <f t="shared" si="325"/>
        <v>0</v>
      </c>
      <c r="AI26" s="17">
        <f t="shared" si="325"/>
        <v>0</v>
      </c>
      <c r="AJ26" s="17">
        <f t="shared" si="325"/>
        <v>0</v>
      </c>
      <c r="AK26" s="17">
        <f t="shared" si="325"/>
        <v>0</v>
      </c>
      <c r="AL26" s="17">
        <f t="shared" si="336"/>
        <v>0</v>
      </c>
      <c r="AM26" s="17">
        <f t="shared" si="336"/>
        <v>0</v>
      </c>
      <c r="AN26" s="17">
        <f t="shared" si="336"/>
        <v>0</v>
      </c>
      <c r="AO26" s="17">
        <f t="shared" si="336"/>
        <v>0</v>
      </c>
      <c r="AP26" s="17">
        <f t="shared" si="336"/>
        <v>0</v>
      </c>
      <c r="AQ26" s="17">
        <f t="shared" si="336"/>
        <v>0</v>
      </c>
      <c r="AR26" s="319">
        <f t="shared" si="310"/>
        <v>0</v>
      </c>
      <c r="AS26" s="17">
        <f t="shared" si="337"/>
        <v>0</v>
      </c>
      <c r="AT26" s="17">
        <f t="shared" si="337"/>
        <v>0</v>
      </c>
      <c r="AU26" s="17">
        <f t="shared" si="337"/>
        <v>0</v>
      </c>
      <c r="AV26" s="17">
        <f t="shared" si="337"/>
        <v>0</v>
      </c>
      <c r="AW26" s="17">
        <f t="shared" si="337"/>
        <v>0</v>
      </c>
      <c r="AX26" s="17">
        <f t="shared" si="337"/>
        <v>0</v>
      </c>
      <c r="AY26" s="17">
        <f t="shared" si="337"/>
        <v>0</v>
      </c>
      <c r="AZ26" s="17">
        <f t="shared" si="337"/>
        <v>0</v>
      </c>
      <c r="BA26" s="17">
        <f t="shared" si="337"/>
        <v>0</v>
      </c>
      <c r="BB26" s="17">
        <f t="shared" si="337"/>
        <v>0</v>
      </c>
      <c r="BC26" s="17">
        <f t="shared" si="337"/>
        <v>0</v>
      </c>
      <c r="BD26" s="17">
        <f t="shared" si="337"/>
        <v>0</v>
      </c>
      <c r="BE26" s="319">
        <f t="shared" si="312"/>
        <v>0</v>
      </c>
      <c r="BF26" s="17">
        <f t="shared" si="338"/>
        <v>0</v>
      </c>
      <c r="BG26" s="17">
        <f t="shared" si="338"/>
        <v>0</v>
      </c>
      <c r="BH26" s="17">
        <f t="shared" si="338"/>
        <v>0</v>
      </c>
      <c r="BI26" s="17">
        <f t="shared" si="338"/>
        <v>0</v>
      </c>
      <c r="BJ26" s="17">
        <f t="shared" si="338"/>
        <v>0</v>
      </c>
      <c r="BK26" s="17">
        <f t="shared" si="338"/>
        <v>0</v>
      </c>
      <c r="BL26" s="17">
        <f t="shared" si="338"/>
        <v>0</v>
      </c>
      <c r="BM26" s="17">
        <f t="shared" si="338"/>
        <v>0</v>
      </c>
      <c r="BN26" s="17">
        <f t="shared" si="338"/>
        <v>0</v>
      </c>
      <c r="BO26" s="17">
        <f t="shared" si="338"/>
        <v>0</v>
      </c>
      <c r="BP26" s="17">
        <f t="shared" si="338"/>
        <v>0</v>
      </c>
      <c r="BQ26" s="17">
        <f t="shared" si="338"/>
        <v>0</v>
      </c>
      <c r="BR26" s="319">
        <f t="shared" si="314"/>
        <v>0</v>
      </c>
      <c r="BS26" s="17">
        <f t="shared" si="339"/>
        <v>0</v>
      </c>
      <c r="BT26" s="17">
        <f t="shared" si="339"/>
        <v>0</v>
      </c>
      <c r="BU26" s="17">
        <f t="shared" si="339"/>
        <v>0</v>
      </c>
      <c r="BV26" s="17">
        <f t="shared" si="339"/>
        <v>0</v>
      </c>
      <c r="BW26" s="17">
        <f t="shared" si="339"/>
        <v>0</v>
      </c>
      <c r="BX26" s="17">
        <f t="shared" si="339"/>
        <v>0</v>
      </c>
      <c r="BY26" s="17">
        <f t="shared" si="339"/>
        <v>0</v>
      </c>
      <c r="BZ26" s="17">
        <f t="shared" si="339"/>
        <v>0</v>
      </c>
      <c r="CA26" s="17">
        <f t="shared" si="339"/>
        <v>0</v>
      </c>
      <c r="CB26" s="17">
        <f t="shared" si="339"/>
        <v>0</v>
      </c>
      <c r="CC26" s="17">
        <f t="shared" si="339"/>
        <v>0</v>
      </c>
      <c r="CD26" s="17">
        <f t="shared" si="339"/>
        <v>0</v>
      </c>
      <c r="CE26" s="319">
        <f t="shared" si="316"/>
        <v>0</v>
      </c>
      <c r="CF26" s="17">
        <f t="shared" si="340"/>
        <v>0</v>
      </c>
      <c r="CG26" s="17">
        <f t="shared" si="340"/>
        <v>0</v>
      </c>
      <c r="CH26" s="17">
        <f t="shared" si="340"/>
        <v>0</v>
      </c>
      <c r="CI26" s="17">
        <f t="shared" si="340"/>
        <v>0</v>
      </c>
      <c r="CJ26" s="17">
        <f t="shared" si="340"/>
        <v>0</v>
      </c>
      <c r="CK26" s="17">
        <f t="shared" si="340"/>
        <v>0</v>
      </c>
      <c r="CL26" s="17">
        <f t="shared" si="340"/>
        <v>0</v>
      </c>
      <c r="CM26" s="17">
        <f t="shared" si="340"/>
        <v>0</v>
      </c>
      <c r="CN26" s="17">
        <f t="shared" si="340"/>
        <v>0</v>
      </c>
      <c r="CO26" s="17">
        <f t="shared" si="340"/>
        <v>0</v>
      </c>
      <c r="CP26" s="17">
        <f t="shared" si="340"/>
        <v>0</v>
      </c>
      <c r="CQ26" s="17">
        <f t="shared" si="340"/>
        <v>0</v>
      </c>
      <c r="CR26" s="319">
        <f t="shared" si="318"/>
        <v>0</v>
      </c>
      <c r="CS26" s="17">
        <f t="shared" si="341"/>
        <v>0</v>
      </c>
      <c r="CT26" s="17">
        <f t="shared" si="341"/>
        <v>0</v>
      </c>
      <c r="CU26" s="17">
        <f t="shared" si="341"/>
        <v>0</v>
      </c>
      <c r="CV26" s="17">
        <f t="shared" si="341"/>
        <v>0</v>
      </c>
      <c r="CW26" s="17">
        <f t="shared" si="341"/>
        <v>0</v>
      </c>
      <c r="CX26" s="17">
        <f t="shared" si="341"/>
        <v>0</v>
      </c>
      <c r="CY26" s="17">
        <f t="shared" si="341"/>
        <v>0</v>
      </c>
      <c r="CZ26" s="17">
        <f t="shared" si="341"/>
        <v>0</v>
      </c>
      <c r="DA26" s="17">
        <f t="shared" si="341"/>
        <v>0</v>
      </c>
      <c r="DB26" s="17">
        <f t="shared" si="341"/>
        <v>0</v>
      </c>
      <c r="DC26" s="17">
        <f t="shared" si="341"/>
        <v>0</v>
      </c>
      <c r="DD26" s="17">
        <f t="shared" si="341"/>
        <v>0</v>
      </c>
      <c r="DE26" s="319">
        <f t="shared" si="320"/>
        <v>0</v>
      </c>
      <c r="DF26" s="17">
        <f t="shared" si="342"/>
        <v>0</v>
      </c>
      <c r="DG26" s="17">
        <f t="shared" si="342"/>
        <v>0</v>
      </c>
      <c r="DH26" s="17">
        <f t="shared" si="342"/>
        <v>0</v>
      </c>
      <c r="DI26" s="17">
        <f t="shared" si="342"/>
        <v>0</v>
      </c>
      <c r="DJ26" s="17">
        <f t="shared" si="342"/>
        <v>0</v>
      </c>
      <c r="DK26" s="17">
        <f t="shared" si="342"/>
        <v>0</v>
      </c>
      <c r="DL26" s="17">
        <f t="shared" si="342"/>
        <v>0</v>
      </c>
      <c r="DM26" s="17">
        <f t="shared" si="342"/>
        <v>0</v>
      </c>
      <c r="DN26" s="17">
        <f t="shared" si="342"/>
        <v>0</v>
      </c>
      <c r="DO26" s="17">
        <f t="shared" si="342"/>
        <v>0</v>
      </c>
      <c r="DP26" s="17">
        <f t="shared" si="342"/>
        <v>0</v>
      </c>
      <c r="DQ26" s="17">
        <f t="shared" si="342"/>
        <v>0</v>
      </c>
      <c r="DR26" s="319">
        <f t="shared" si="322"/>
        <v>0</v>
      </c>
      <c r="DS26" s="17">
        <f t="shared" si="343"/>
        <v>0</v>
      </c>
      <c r="DT26" s="17">
        <f t="shared" si="343"/>
        <v>0</v>
      </c>
      <c r="DU26" s="17">
        <f t="shared" si="343"/>
        <v>0</v>
      </c>
      <c r="DV26" s="17">
        <f t="shared" si="343"/>
        <v>0</v>
      </c>
      <c r="DW26" s="17">
        <f t="shared" si="343"/>
        <v>0</v>
      </c>
      <c r="DX26" s="17">
        <f t="shared" si="343"/>
        <v>0</v>
      </c>
      <c r="DY26" s="17">
        <f t="shared" si="343"/>
        <v>0</v>
      </c>
      <c r="DZ26" s="17">
        <f t="shared" si="343"/>
        <v>0</v>
      </c>
      <c r="EA26" s="17">
        <f t="shared" si="343"/>
        <v>0</v>
      </c>
      <c r="EB26" s="17">
        <f t="shared" si="343"/>
        <v>0</v>
      </c>
      <c r="EC26" s="17">
        <f t="shared" si="343"/>
        <v>0</v>
      </c>
      <c r="ED26" s="17">
        <f t="shared" si="343"/>
        <v>0</v>
      </c>
      <c r="EE26" s="391">
        <f t="shared" si="324"/>
        <v>0</v>
      </c>
    </row>
    <row r="27" spans="1:135" x14ac:dyDescent="0.2">
      <c r="A27" s="1"/>
      <c r="D27" s="1" t="s">
        <v>95</v>
      </c>
      <c r="F27" s="17">
        <f t="shared" si="334"/>
        <v>0</v>
      </c>
      <c r="G27" s="17">
        <f t="shared" si="334"/>
        <v>0</v>
      </c>
      <c r="H27" s="17">
        <f t="shared" si="334"/>
        <v>0</v>
      </c>
      <c r="I27" s="17">
        <f t="shared" si="334"/>
        <v>0</v>
      </c>
      <c r="J27" s="17">
        <f t="shared" si="334"/>
        <v>0</v>
      </c>
      <c r="K27" s="17">
        <f t="shared" si="334"/>
        <v>0</v>
      </c>
      <c r="L27" s="17">
        <f t="shared" si="334"/>
        <v>0</v>
      </c>
      <c r="M27" s="17">
        <f t="shared" si="334"/>
        <v>0</v>
      </c>
      <c r="N27" s="17">
        <f t="shared" si="334"/>
        <v>0</v>
      </c>
      <c r="O27" s="17">
        <f t="shared" si="334"/>
        <v>0</v>
      </c>
      <c r="P27" s="17">
        <f t="shared" si="334"/>
        <v>0</v>
      </c>
      <c r="Q27" s="17">
        <f t="shared" si="334"/>
        <v>0</v>
      </c>
      <c r="R27" s="319">
        <f>SUM(F27:Q27)</f>
        <v>0</v>
      </c>
      <c r="S27" s="17">
        <f t="shared" si="335"/>
        <v>0</v>
      </c>
      <c r="T27" s="17">
        <f t="shared" si="335"/>
        <v>0</v>
      </c>
      <c r="U27" s="17">
        <f t="shared" si="335"/>
        <v>0</v>
      </c>
      <c r="V27" s="17">
        <f t="shared" si="335"/>
        <v>0</v>
      </c>
      <c r="W27" s="17">
        <f t="shared" si="335"/>
        <v>0</v>
      </c>
      <c r="X27" s="17">
        <f t="shared" si="335"/>
        <v>0</v>
      </c>
      <c r="Y27" s="17">
        <f t="shared" si="335"/>
        <v>0</v>
      </c>
      <c r="Z27" s="17">
        <f t="shared" si="335"/>
        <v>0</v>
      </c>
      <c r="AA27" s="17">
        <f t="shared" si="335"/>
        <v>0</v>
      </c>
      <c r="AB27" s="17">
        <f t="shared" si="335"/>
        <v>0</v>
      </c>
      <c r="AC27" s="17">
        <f t="shared" si="335"/>
        <v>0</v>
      </c>
      <c r="AD27" s="17">
        <f t="shared" si="335"/>
        <v>0</v>
      </c>
      <c r="AE27" s="319">
        <f>SUM(S27:AD27)</f>
        <v>0</v>
      </c>
      <c r="AF27" s="17">
        <f t="shared" si="325"/>
        <v>0</v>
      </c>
      <c r="AG27" s="17">
        <f t="shared" si="325"/>
        <v>0</v>
      </c>
      <c r="AH27" s="17">
        <f t="shared" si="325"/>
        <v>0</v>
      </c>
      <c r="AI27" s="17">
        <f t="shared" si="325"/>
        <v>0</v>
      </c>
      <c r="AJ27" s="17">
        <f t="shared" si="325"/>
        <v>0</v>
      </c>
      <c r="AK27" s="17">
        <f t="shared" si="325"/>
        <v>0</v>
      </c>
      <c r="AL27" s="17">
        <f t="shared" si="336"/>
        <v>0</v>
      </c>
      <c r="AM27" s="17">
        <f t="shared" si="336"/>
        <v>0</v>
      </c>
      <c r="AN27" s="17">
        <f t="shared" si="336"/>
        <v>0</v>
      </c>
      <c r="AO27" s="17">
        <f t="shared" si="336"/>
        <v>0</v>
      </c>
      <c r="AP27" s="17">
        <f t="shared" si="336"/>
        <v>0</v>
      </c>
      <c r="AQ27" s="17">
        <f t="shared" si="336"/>
        <v>0</v>
      </c>
      <c r="AR27" s="319">
        <f>SUM(AF27:AQ27)</f>
        <v>0</v>
      </c>
      <c r="AS27" s="17">
        <f t="shared" si="337"/>
        <v>0</v>
      </c>
      <c r="AT27" s="17">
        <f t="shared" si="337"/>
        <v>0</v>
      </c>
      <c r="AU27" s="17">
        <f t="shared" si="337"/>
        <v>0</v>
      </c>
      <c r="AV27" s="17">
        <f t="shared" si="337"/>
        <v>0</v>
      </c>
      <c r="AW27" s="17">
        <f t="shared" si="337"/>
        <v>0</v>
      </c>
      <c r="AX27" s="17">
        <f t="shared" si="337"/>
        <v>0</v>
      </c>
      <c r="AY27" s="17">
        <f t="shared" si="337"/>
        <v>0</v>
      </c>
      <c r="AZ27" s="17">
        <f t="shared" si="337"/>
        <v>0</v>
      </c>
      <c r="BA27" s="17">
        <f t="shared" si="337"/>
        <v>0</v>
      </c>
      <c r="BB27" s="17">
        <f t="shared" si="337"/>
        <v>0</v>
      </c>
      <c r="BC27" s="17">
        <f t="shared" si="337"/>
        <v>0</v>
      </c>
      <c r="BD27" s="17">
        <f t="shared" si="337"/>
        <v>0</v>
      </c>
      <c r="BE27" s="319">
        <f>SUM(AS27:BD27)</f>
        <v>0</v>
      </c>
      <c r="BF27" s="17">
        <f t="shared" si="338"/>
        <v>0</v>
      </c>
      <c r="BG27" s="17">
        <f t="shared" si="338"/>
        <v>0</v>
      </c>
      <c r="BH27" s="17">
        <f t="shared" si="338"/>
        <v>0</v>
      </c>
      <c r="BI27" s="17">
        <f t="shared" si="338"/>
        <v>0</v>
      </c>
      <c r="BJ27" s="17">
        <f t="shared" si="338"/>
        <v>0</v>
      </c>
      <c r="BK27" s="17">
        <f t="shared" si="338"/>
        <v>0</v>
      </c>
      <c r="BL27" s="17">
        <f t="shared" si="338"/>
        <v>0</v>
      </c>
      <c r="BM27" s="17">
        <f t="shared" si="338"/>
        <v>0</v>
      </c>
      <c r="BN27" s="17">
        <f t="shared" si="338"/>
        <v>0</v>
      </c>
      <c r="BO27" s="17">
        <f t="shared" si="338"/>
        <v>0</v>
      </c>
      <c r="BP27" s="17">
        <f t="shared" si="338"/>
        <v>0</v>
      </c>
      <c r="BQ27" s="17">
        <f t="shared" si="338"/>
        <v>0</v>
      </c>
      <c r="BR27" s="319">
        <f>SUM(BF27:BQ27)</f>
        <v>0</v>
      </c>
      <c r="BS27" s="17">
        <f t="shared" si="339"/>
        <v>0</v>
      </c>
      <c r="BT27" s="17">
        <f t="shared" si="339"/>
        <v>0</v>
      </c>
      <c r="BU27" s="17">
        <f t="shared" si="339"/>
        <v>0</v>
      </c>
      <c r="BV27" s="17">
        <f t="shared" si="339"/>
        <v>0</v>
      </c>
      <c r="BW27" s="17">
        <f t="shared" si="339"/>
        <v>0</v>
      </c>
      <c r="BX27" s="17">
        <f t="shared" si="339"/>
        <v>0</v>
      </c>
      <c r="BY27" s="17">
        <f t="shared" si="339"/>
        <v>0</v>
      </c>
      <c r="BZ27" s="17">
        <f t="shared" si="339"/>
        <v>0</v>
      </c>
      <c r="CA27" s="17">
        <f t="shared" si="339"/>
        <v>0</v>
      </c>
      <c r="CB27" s="17">
        <f t="shared" si="339"/>
        <v>0</v>
      </c>
      <c r="CC27" s="17">
        <f t="shared" si="339"/>
        <v>0</v>
      </c>
      <c r="CD27" s="17">
        <f t="shared" si="339"/>
        <v>0</v>
      </c>
      <c r="CE27" s="319">
        <f>SUM(BS27:CD27)</f>
        <v>0</v>
      </c>
      <c r="CF27" s="17">
        <f t="shared" si="340"/>
        <v>0</v>
      </c>
      <c r="CG27" s="17">
        <f t="shared" si="340"/>
        <v>0</v>
      </c>
      <c r="CH27" s="17">
        <f t="shared" si="340"/>
        <v>0</v>
      </c>
      <c r="CI27" s="17">
        <f t="shared" si="340"/>
        <v>0</v>
      </c>
      <c r="CJ27" s="17">
        <f t="shared" si="340"/>
        <v>0</v>
      </c>
      <c r="CK27" s="17">
        <f t="shared" si="340"/>
        <v>0</v>
      </c>
      <c r="CL27" s="17">
        <f t="shared" si="340"/>
        <v>0</v>
      </c>
      <c r="CM27" s="17">
        <f t="shared" si="340"/>
        <v>0</v>
      </c>
      <c r="CN27" s="17">
        <f t="shared" si="340"/>
        <v>0</v>
      </c>
      <c r="CO27" s="17">
        <f t="shared" si="340"/>
        <v>0</v>
      </c>
      <c r="CP27" s="17">
        <f t="shared" si="340"/>
        <v>0</v>
      </c>
      <c r="CQ27" s="17">
        <f t="shared" si="340"/>
        <v>0</v>
      </c>
      <c r="CR27" s="319">
        <f>SUM(CF27:CQ27)</f>
        <v>0</v>
      </c>
      <c r="CS27" s="17">
        <f t="shared" si="341"/>
        <v>0</v>
      </c>
      <c r="CT27" s="17">
        <f t="shared" si="341"/>
        <v>0</v>
      </c>
      <c r="CU27" s="17">
        <f t="shared" si="341"/>
        <v>0</v>
      </c>
      <c r="CV27" s="17">
        <f t="shared" si="341"/>
        <v>0</v>
      </c>
      <c r="CW27" s="17">
        <f t="shared" si="341"/>
        <v>0</v>
      </c>
      <c r="CX27" s="17">
        <f t="shared" si="341"/>
        <v>0</v>
      </c>
      <c r="CY27" s="17">
        <f t="shared" si="341"/>
        <v>0</v>
      </c>
      <c r="CZ27" s="17">
        <f t="shared" si="341"/>
        <v>0</v>
      </c>
      <c r="DA27" s="17">
        <f t="shared" si="341"/>
        <v>0</v>
      </c>
      <c r="DB27" s="17">
        <f t="shared" si="341"/>
        <v>0</v>
      </c>
      <c r="DC27" s="17">
        <f t="shared" si="341"/>
        <v>0</v>
      </c>
      <c r="DD27" s="17">
        <f t="shared" si="341"/>
        <v>0</v>
      </c>
      <c r="DE27" s="319">
        <f>SUM(CS27:DD27)</f>
        <v>0</v>
      </c>
      <c r="DF27" s="17">
        <f t="shared" si="342"/>
        <v>0</v>
      </c>
      <c r="DG27" s="17">
        <f t="shared" si="342"/>
        <v>0</v>
      </c>
      <c r="DH27" s="17">
        <f t="shared" si="342"/>
        <v>0</v>
      </c>
      <c r="DI27" s="17">
        <f t="shared" si="342"/>
        <v>0</v>
      </c>
      <c r="DJ27" s="17">
        <f t="shared" si="342"/>
        <v>0</v>
      </c>
      <c r="DK27" s="17">
        <f t="shared" si="342"/>
        <v>0</v>
      </c>
      <c r="DL27" s="17">
        <f t="shared" si="342"/>
        <v>0</v>
      </c>
      <c r="DM27" s="17">
        <f t="shared" si="342"/>
        <v>0</v>
      </c>
      <c r="DN27" s="17">
        <f t="shared" si="342"/>
        <v>0</v>
      </c>
      <c r="DO27" s="17">
        <f t="shared" si="342"/>
        <v>0</v>
      </c>
      <c r="DP27" s="17">
        <f t="shared" si="342"/>
        <v>0</v>
      </c>
      <c r="DQ27" s="17">
        <f t="shared" si="342"/>
        <v>0</v>
      </c>
      <c r="DR27" s="319">
        <f>SUM(DF27:DQ27)</f>
        <v>0</v>
      </c>
      <c r="DS27" s="17">
        <f t="shared" si="343"/>
        <v>0</v>
      </c>
      <c r="DT27" s="17">
        <f t="shared" si="343"/>
        <v>0</v>
      </c>
      <c r="DU27" s="17">
        <f t="shared" si="343"/>
        <v>0</v>
      </c>
      <c r="DV27" s="17">
        <f t="shared" si="343"/>
        <v>0</v>
      </c>
      <c r="DW27" s="17">
        <f t="shared" si="343"/>
        <v>0</v>
      </c>
      <c r="DX27" s="17">
        <f t="shared" si="343"/>
        <v>0</v>
      </c>
      <c r="DY27" s="17">
        <f t="shared" si="343"/>
        <v>0</v>
      </c>
      <c r="DZ27" s="17">
        <f t="shared" si="343"/>
        <v>0</v>
      </c>
      <c r="EA27" s="17">
        <f t="shared" si="343"/>
        <v>0</v>
      </c>
      <c r="EB27" s="17">
        <f t="shared" si="343"/>
        <v>0</v>
      </c>
      <c r="EC27" s="17">
        <f t="shared" si="343"/>
        <v>0</v>
      </c>
      <c r="ED27" s="17">
        <f t="shared" si="343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334"/>
        <v>0</v>
      </c>
      <c r="G28" s="17">
        <f t="shared" si="334"/>
        <v>0</v>
      </c>
      <c r="H28" s="17">
        <f t="shared" si="334"/>
        <v>0</v>
      </c>
      <c r="I28" s="17">
        <f t="shared" si="334"/>
        <v>0</v>
      </c>
      <c r="J28" s="17">
        <f t="shared" si="334"/>
        <v>0</v>
      </c>
      <c r="K28" s="17">
        <f t="shared" si="334"/>
        <v>0</v>
      </c>
      <c r="L28" s="17">
        <f t="shared" si="334"/>
        <v>0</v>
      </c>
      <c r="M28" s="17">
        <f t="shared" si="334"/>
        <v>0</v>
      </c>
      <c r="N28" s="17">
        <f t="shared" si="334"/>
        <v>0</v>
      </c>
      <c r="O28" s="17">
        <f t="shared" si="334"/>
        <v>0</v>
      </c>
      <c r="P28" s="17">
        <f t="shared" si="334"/>
        <v>0</v>
      </c>
      <c r="Q28" s="17">
        <f t="shared" si="334"/>
        <v>0</v>
      </c>
      <c r="R28" s="319">
        <f t="shared" si="306"/>
        <v>0</v>
      </c>
      <c r="S28" s="17">
        <f t="shared" ref="S28:AB30" si="344">IF(S$2&gt;=$B$18,$E28,0)</f>
        <v>0</v>
      </c>
      <c r="T28" s="17">
        <f t="shared" si="344"/>
        <v>0</v>
      </c>
      <c r="U28" s="17">
        <f t="shared" si="344"/>
        <v>0</v>
      </c>
      <c r="V28" s="17">
        <f t="shared" si="344"/>
        <v>0</v>
      </c>
      <c r="W28" s="17">
        <f t="shared" si="344"/>
        <v>0</v>
      </c>
      <c r="X28" s="17">
        <f t="shared" si="344"/>
        <v>0</v>
      </c>
      <c r="Y28" s="17">
        <f t="shared" si="344"/>
        <v>0</v>
      </c>
      <c r="Z28" s="17">
        <f t="shared" si="344"/>
        <v>0</v>
      </c>
      <c r="AA28" s="17">
        <f t="shared" si="344"/>
        <v>0</v>
      </c>
      <c r="AB28" s="17">
        <f t="shared" si="344"/>
        <v>0</v>
      </c>
      <c r="AC28" s="17">
        <v>0</v>
      </c>
      <c r="AD28" s="17">
        <f>IF(AD$2&gt;=$B$18,$E28,0)</f>
        <v>0</v>
      </c>
      <c r="AE28" s="319">
        <f t="shared" ref="AE28:AE32" si="345">SUM(S28:AD28)</f>
        <v>0</v>
      </c>
      <c r="AF28" s="17">
        <f>IF(AF$2&gt;=$B$18,$E28,0)</f>
        <v>0</v>
      </c>
      <c r="AG28" s="17">
        <v>0</v>
      </c>
      <c r="AH28" s="17">
        <f t="shared" ref="AH28:AI30" si="346">IF(AH$2&gt;=$B$18,$E28,0)</f>
        <v>0</v>
      </c>
      <c r="AI28" s="17">
        <f t="shared" si="346"/>
        <v>0</v>
      </c>
      <c r="AJ28" s="17">
        <v>0</v>
      </c>
      <c r="AK28" s="17">
        <f t="shared" ref="AK28:AK33" si="347">IF(AK$2&gt;=$B$18,$E28,0)</f>
        <v>0</v>
      </c>
      <c r="AL28" s="17">
        <f t="shared" si="336"/>
        <v>0</v>
      </c>
      <c r="AM28" s="17">
        <f t="shared" si="336"/>
        <v>0</v>
      </c>
      <c r="AN28" s="17">
        <f t="shared" si="336"/>
        <v>0</v>
      </c>
      <c r="AO28" s="17">
        <f t="shared" si="336"/>
        <v>0</v>
      </c>
      <c r="AP28" s="17">
        <f t="shared" si="336"/>
        <v>0</v>
      </c>
      <c r="AQ28" s="17">
        <f t="shared" si="336"/>
        <v>0</v>
      </c>
      <c r="AR28" s="319">
        <f t="shared" ref="AR28:AR32" si="348">SUM(AF28:AQ28)</f>
        <v>0</v>
      </c>
      <c r="AS28" s="17">
        <f t="shared" si="337"/>
        <v>0</v>
      </c>
      <c r="AT28" s="17">
        <f t="shared" si="337"/>
        <v>0</v>
      </c>
      <c r="AU28" s="17">
        <f t="shared" si="337"/>
        <v>0</v>
      </c>
      <c r="AV28" s="17">
        <f t="shared" si="337"/>
        <v>0</v>
      </c>
      <c r="AW28" s="17">
        <f t="shared" si="337"/>
        <v>0</v>
      </c>
      <c r="AX28" s="17">
        <f t="shared" si="337"/>
        <v>0</v>
      </c>
      <c r="AY28" s="17">
        <f t="shared" si="337"/>
        <v>0</v>
      </c>
      <c r="AZ28" s="17">
        <f t="shared" si="337"/>
        <v>0</v>
      </c>
      <c r="BA28" s="17">
        <f t="shared" si="337"/>
        <v>0</v>
      </c>
      <c r="BB28" s="17">
        <f t="shared" si="337"/>
        <v>0</v>
      </c>
      <c r="BC28" s="17">
        <f t="shared" si="337"/>
        <v>0</v>
      </c>
      <c r="BD28" s="17">
        <f t="shared" si="337"/>
        <v>0</v>
      </c>
      <c r="BE28" s="319">
        <f t="shared" ref="BE28:BE32" si="349">SUM(AS28:BD28)</f>
        <v>0</v>
      </c>
      <c r="BF28" s="17">
        <f t="shared" si="338"/>
        <v>0</v>
      </c>
      <c r="BG28" s="17">
        <f t="shared" si="338"/>
        <v>0</v>
      </c>
      <c r="BH28" s="17">
        <f t="shared" si="338"/>
        <v>0</v>
      </c>
      <c r="BI28" s="17">
        <f t="shared" si="338"/>
        <v>0</v>
      </c>
      <c r="BJ28" s="17">
        <f t="shared" si="338"/>
        <v>0</v>
      </c>
      <c r="BK28" s="17">
        <f t="shared" si="338"/>
        <v>0</v>
      </c>
      <c r="BL28" s="17">
        <f t="shared" si="338"/>
        <v>0</v>
      </c>
      <c r="BM28" s="17">
        <f t="shared" si="338"/>
        <v>0</v>
      </c>
      <c r="BN28" s="17">
        <f t="shared" si="338"/>
        <v>0</v>
      </c>
      <c r="BO28" s="17">
        <f t="shared" si="338"/>
        <v>0</v>
      </c>
      <c r="BP28" s="17">
        <f t="shared" si="338"/>
        <v>0</v>
      </c>
      <c r="BQ28" s="17">
        <f t="shared" si="338"/>
        <v>0</v>
      </c>
      <c r="BR28" s="319">
        <f t="shared" ref="BR28:BR32" si="350">SUM(BF28:BQ28)</f>
        <v>0</v>
      </c>
      <c r="BS28" s="17">
        <f t="shared" si="339"/>
        <v>0</v>
      </c>
      <c r="BT28" s="17">
        <f t="shared" si="339"/>
        <v>0</v>
      </c>
      <c r="BU28" s="17">
        <f t="shared" si="339"/>
        <v>0</v>
      </c>
      <c r="BV28" s="17">
        <f t="shared" si="339"/>
        <v>0</v>
      </c>
      <c r="BW28" s="17">
        <f t="shared" si="339"/>
        <v>0</v>
      </c>
      <c r="BX28" s="17">
        <f t="shared" si="339"/>
        <v>0</v>
      </c>
      <c r="BY28" s="17">
        <f t="shared" si="339"/>
        <v>0</v>
      </c>
      <c r="BZ28" s="17">
        <f t="shared" si="339"/>
        <v>0</v>
      </c>
      <c r="CA28" s="17">
        <f t="shared" si="339"/>
        <v>0</v>
      </c>
      <c r="CB28" s="17">
        <f t="shared" si="339"/>
        <v>0</v>
      </c>
      <c r="CC28" s="17">
        <f t="shared" si="339"/>
        <v>0</v>
      </c>
      <c r="CD28" s="17">
        <f t="shared" si="339"/>
        <v>0</v>
      </c>
      <c r="CE28" s="319">
        <f t="shared" ref="CE28:CE32" si="351">SUM(BS28:CD28)</f>
        <v>0</v>
      </c>
      <c r="CF28" s="17">
        <f t="shared" si="340"/>
        <v>0</v>
      </c>
      <c r="CG28" s="17">
        <f t="shared" si="340"/>
        <v>0</v>
      </c>
      <c r="CH28" s="17">
        <f t="shared" si="340"/>
        <v>0</v>
      </c>
      <c r="CI28" s="17">
        <f t="shared" si="340"/>
        <v>0</v>
      </c>
      <c r="CJ28" s="17">
        <f t="shared" si="340"/>
        <v>0</v>
      </c>
      <c r="CK28" s="17">
        <f t="shared" si="340"/>
        <v>0</v>
      </c>
      <c r="CL28" s="17">
        <f t="shared" si="340"/>
        <v>0</v>
      </c>
      <c r="CM28" s="17">
        <f t="shared" si="340"/>
        <v>0</v>
      </c>
      <c r="CN28" s="17">
        <f t="shared" si="340"/>
        <v>0</v>
      </c>
      <c r="CO28" s="17">
        <f t="shared" si="340"/>
        <v>0</v>
      </c>
      <c r="CP28" s="17">
        <f t="shared" si="340"/>
        <v>0</v>
      </c>
      <c r="CQ28" s="17">
        <f t="shared" si="340"/>
        <v>0</v>
      </c>
      <c r="CR28" s="319">
        <f t="shared" ref="CR28:CR32" si="352">SUM(CF28:CQ28)</f>
        <v>0</v>
      </c>
      <c r="CS28" s="17">
        <f t="shared" si="341"/>
        <v>0</v>
      </c>
      <c r="CT28" s="17">
        <f t="shared" si="341"/>
        <v>0</v>
      </c>
      <c r="CU28" s="17">
        <f t="shared" si="341"/>
        <v>0</v>
      </c>
      <c r="CV28" s="17">
        <f t="shared" si="341"/>
        <v>0</v>
      </c>
      <c r="CW28" s="17">
        <f t="shared" si="341"/>
        <v>0</v>
      </c>
      <c r="CX28" s="17">
        <f t="shared" si="341"/>
        <v>0</v>
      </c>
      <c r="CY28" s="17">
        <f t="shared" si="341"/>
        <v>0</v>
      </c>
      <c r="CZ28" s="17">
        <f t="shared" si="341"/>
        <v>0</v>
      </c>
      <c r="DA28" s="17">
        <f t="shared" si="341"/>
        <v>0</v>
      </c>
      <c r="DB28" s="17">
        <f t="shared" si="341"/>
        <v>0</v>
      </c>
      <c r="DC28" s="17">
        <f t="shared" si="341"/>
        <v>0</v>
      </c>
      <c r="DD28" s="17">
        <f t="shared" si="341"/>
        <v>0</v>
      </c>
      <c r="DE28" s="319">
        <f t="shared" ref="DE28:DE32" si="353">SUM(CS28:DD28)</f>
        <v>0</v>
      </c>
      <c r="DF28" s="17">
        <f t="shared" si="342"/>
        <v>0</v>
      </c>
      <c r="DG28" s="17">
        <f t="shared" si="342"/>
        <v>0</v>
      </c>
      <c r="DH28" s="17">
        <f t="shared" si="342"/>
        <v>0</v>
      </c>
      <c r="DI28" s="17">
        <f t="shared" si="342"/>
        <v>0</v>
      </c>
      <c r="DJ28" s="17">
        <f t="shared" si="342"/>
        <v>0</v>
      </c>
      <c r="DK28" s="17">
        <f t="shared" si="342"/>
        <v>0</v>
      </c>
      <c r="DL28" s="17">
        <f t="shared" si="342"/>
        <v>0</v>
      </c>
      <c r="DM28" s="17">
        <f t="shared" si="342"/>
        <v>0</v>
      </c>
      <c r="DN28" s="17">
        <f t="shared" si="342"/>
        <v>0</v>
      </c>
      <c r="DO28" s="17">
        <f t="shared" si="342"/>
        <v>0</v>
      </c>
      <c r="DP28" s="17">
        <f t="shared" si="342"/>
        <v>0</v>
      </c>
      <c r="DQ28" s="17">
        <f t="shared" si="342"/>
        <v>0</v>
      </c>
      <c r="DR28" s="319">
        <f t="shared" ref="DR28:DR32" si="354">SUM(DF28:DQ28)</f>
        <v>0</v>
      </c>
      <c r="DS28" s="17">
        <f t="shared" si="343"/>
        <v>0</v>
      </c>
      <c r="DT28" s="17">
        <f t="shared" si="343"/>
        <v>0</v>
      </c>
      <c r="DU28" s="17">
        <f t="shared" si="343"/>
        <v>0</v>
      </c>
      <c r="DV28" s="17">
        <f t="shared" si="343"/>
        <v>0</v>
      </c>
      <c r="DW28" s="17">
        <f t="shared" si="343"/>
        <v>0</v>
      </c>
      <c r="DX28" s="17">
        <f t="shared" si="343"/>
        <v>0</v>
      </c>
      <c r="DY28" s="17">
        <f t="shared" si="343"/>
        <v>0</v>
      </c>
      <c r="DZ28" s="17">
        <f t="shared" si="343"/>
        <v>0</v>
      </c>
      <c r="EA28" s="17">
        <f t="shared" si="343"/>
        <v>0</v>
      </c>
      <c r="EB28" s="17">
        <f t="shared" si="343"/>
        <v>0</v>
      </c>
      <c r="EC28" s="17">
        <f t="shared" si="343"/>
        <v>0</v>
      </c>
      <c r="ED28" s="17">
        <f t="shared" si="343"/>
        <v>0</v>
      </c>
      <c r="EE28" s="391">
        <f t="shared" ref="EE28:EE32" si="355">SUM(DS28:ED28)</f>
        <v>0</v>
      </c>
    </row>
    <row r="29" spans="1:135" x14ac:dyDescent="0.2">
      <c r="A29" s="1"/>
      <c r="D29" s="35" t="s">
        <v>233</v>
      </c>
      <c r="E29" s="37"/>
      <c r="F29" s="17">
        <f t="shared" si="334"/>
        <v>0</v>
      </c>
      <c r="G29" s="17">
        <f t="shared" si="334"/>
        <v>0</v>
      </c>
      <c r="H29" s="17">
        <f t="shared" si="334"/>
        <v>0</v>
      </c>
      <c r="I29" s="17">
        <f t="shared" si="334"/>
        <v>0</v>
      </c>
      <c r="J29" s="17">
        <f t="shared" si="334"/>
        <v>0</v>
      </c>
      <c r="K29" s="17">
        <f t="shared" si="334"/>
        <v>0</v>
      </c>
      <c r="L29" s="17">
        <f t="shared" si="334"/>
        <v>0</v>
      </c>
      <c r="M29" s="17">
        <f t="shared" si="334"/>
        <v>0</v>
      </c>
      <c r="N29" s="17">
        <f t="shared" si="334"/>
        <v>0</v>
      </c>
      <c r="O29" s="17">
        <f t="shared" si="334"/>
        <v>0</v>
      </c>
      <c r="P29" s="17">
        <f t="shared" si="334"/>
        <v>0</v>
      </c>
      <c r="Q29" s="17">
        <f t="shared" si="334"/>
        <v>0</v>
      </c>
      <c r="R29" s="319">
        <f t="shared" si="306"/>
        <v>0</v>
      </c>
      <c r="S29" s="17">
        <f t="shared" si="344"/>
        <v>0</v>
      </c>
      <c r="T29" s="17">
        <f t="shared" si="344"/>
        <v>0</v>
      </c>
      <c r="U29" s="17">
        <f t="shared" si="344"/>
        <v>0</v>
      </c>
      <c r="V29" s="17">
        <f t="shared" si="344"/>
        <v>0</v>
      </c>
      <c r="W29" s="17">
        <f t="shared" si="344"/>
        <v>0</v>
      </c>
      <c r="X29" s="17">
        <f t="shared" si="344"/>
        <v>0</v>
      </c>
      <c r="Y29" s="17">
        <f t="shared" si="344"/>
        <v>0</v>
      </c>
      <c r="Z29" s="17">
        <f t="shared" si="344"/>
        <v>0</v>
      </c>
      <c r="AA29" s="17">
        <f t="shared" si="344"/>
        <v>0</v>
      </c>
      <c r="AB29" s="17">
        <f t="shared" si="344"/>
        <v>0</v>
      </c>
      <c r="AC29" s="17">
        <v>0</v>
      </c>
      <c r="AD29" s="17">
        <f>IF(AD$2&gt;=$B$18,$E29,0)</f>
        <v>0</v>
      </c>
      <c r="AE29" s="319">
        <f t="shared" si="345"/>
        <v>0</v>
      </c>
      <c r="AF29" s="17">
        <f>IF(AF$2&gt;=$B$18,$E29,0)</f>
        <v>0</v>
      </c>
      <c r="AG29" s="17">
        <v>0</v>
      </c>
      <c r="AH29" s="17">
        <f t="shared" si="346"/>
        <v>0</v>
      </c>
      <c r="AI29" s="17">
        <f t="shared" si="346"/>
        <v>0</v>
      </c>
      <c r="AJ29" s="17">
        <v>0</v>
      </c>
      <c r="AK29" s="17">
        <f t="shared" si="347"/>
        <v>0</v>
      </c>
      <c r="AL29" s="17">
        <f t="shared" si="336"/>
        <v>0</v>
      </c>
      <c r="AM29" s="17">
        <f t="shared" si="336"/>
        <v>0</v>
      </c>
      <c r="AN29" s="17">
        <f t="shared" si="336"/>
        <v>0</v>
      </c>
      <c r="AO29" s="17">
        <f t="shared" si="336"/>
        <v>0</v>
      </c>
      <c r="AP29" s="17">
        <f t="shared" si="336"/>
        <v>0</v>
      </c>
      <c r="AQ29" s="17">
        <f t="shared" si="336"/>
        <v>0</v>
      </c>
      <c r="AR29" s="319">
        <f t="shared" si="348"/>
        <v>0</v>
      </c>
      <c r="AS29" s="17">
        <f t="shared" si="337"/>
        <v>0</v>
      </c>
      <c r="AT29" s="17">
        <f t="shared" si="337"/>
        <v>0</v>
      </c>
      <c r="AU29" s="17">
        <f t="shared" si="337"/>
        <v>0</v>
      </c>
      <c r="AV29" s="17">
        <f t="shared" si="337"/>
        <v>0</v>
      </c>
      <c r="AW29" s="17">
        <f t="shared" si="337"/>
        <v>0</v>
      </c>
      <c r="AX29" s="17">
        <f t="shared" si="337"/>
        <v>0</v>
      </c>
      <c r="AY29" s="17">
        <f t="shared" si="337"/>
        <v>0</v>
      </c>
      <c r="AZ29" s="17">
        <f t="shared" si="337"/>
        <v>0</v>
      </c>
      <c r="BA29" s="17">
        <f t="shared" si="337"/>
        <v>0</v>
      </c>
      <c r="BB29" s="17">
        <f t="shared" si="337"/>
        <v>0</v>
      </c>
      <c r="BC29" s="17">
        <f t="shared" si="337"/>
        <v>0</v>
      </c>
      <c r="BD29" s="17">
        <f t="shared" si="337"/>
        <v>0</v>
      </c>
      <c r="BE29" s="319">
        <f t="shared" si="349"/>
        <v>0</v>
      </c>
      <c r="BF29" s="17">
        <f t="shared" si="338"/>
        <v>0</v>
      </c>
      <c r="BG29" s="17">
        <f t="shared" si="338"/>
        <v>0</v>
      </c>
      <c r="BH29" s="17">
        <f t="shared" si="338"/>
        <v>0</v>
      </c>
      <c r="BI29" s="17">
        <f t="shared" si="338"/>
        <v>0</v>
      </c>
      <c r="BJ29" s="17">
        <f t="shared" si="338"/>
        <v>0</v>
      </c>
      <c r="BK29" s="17">
        <f t="shared" si="338"/>
        <v>0</v>
      </c>
      <c r="BL29" s="17">
        <f t="shared" si="338"/>
        <v>0</v>
      </c>
      <c r="BM29" s="17">
        <f t="shared" si="338"/>
        <v>0</v>
      </c>
      <c r="BN29" s="17">
        <f t="shared" si="338"/>
        <v>0</v>
      </c>
      <c r="BO29" s="17">
        <f t="shared" si="338"/>
        <v>0</v>
      </c>
      <c r="BP29" s="17">
        <f t="shared" si="338"/>
        <v>0</v>
      </c>
      <c r="BQ29" s="17">
        <f t="shared" si="338"/>
        <v>0</v>
      </c>
      <c r="BR29" s="319">
        <f t="shared" si="350"/>
        <v>0</v>
      </c>
      <c r="BS29" s="17">
        <f t="shared" si="339"/>
        <v>0</v>
      </c>
      <c r="BT29" s="17">
        <f t="shared" si="339"/>
        <v>0</v>
      </c>
      <c r="BU29" s="17">
        <f t="shared" si="339"/>
        <v>0</v>
      </c>
      <c r="BV29" s="17">
        <f t="shared" si="339"/>
        <v>0</v>
      </c>
      <c r="BW29" s="17">
        <f t="shared" si="339"/>
        <v>0</v>
      </c>
      <c r="BX29" s="17">
        <f t="shared" si="339"/>
        <v>0</v>
      </c>
      <c r="BY29" s="17">
        <f t="shared" si="339"/>
        <v>0</v>
      </c>
      <c r="BZ29" s="17">
        <f t="shared" si="339"/>
        <v>0</v>
      </c>
      <c r="CA29" s="17">
        <f t="shared" si="339"/>
        <v>0</v>
      </c>
      <c r="CB29" s="17">
        <f t="shared" si="339"/>
        <v>0</v>
      </c>
      <c r="CC29" s="17">
        <f t="shared" si="339"/>
        <v>0</v>
      </c>
      <c r="CD29" s="17">
        <f t="shared" si="339"/>
        <v>0</v>
      </c>
      <c r="CE29" s="319">
        <f t="shared" si="351"/>
        <v>0</v>
      </c>
      <c r="CF29" s="17">
        <f t="shared" si="340"/>
        <v>0</v>
      </c>
      <c r="CG29" s="17">
        <f t="shared" si="340"/>
        <v>0</v>
      </c>
      <c r="CH29" s="17">
        <f t="shared" si="340"/>
        <v>0</v>
      </c>
      <c r="CI29" s="17">
        <f t="shared" si="340"/>
        <v>0</v>
      </c>
      <c r="CJ29" s="17">
        <f t="shared" si="340"/>
        <v>0</v>
      </c>
      <c r="CK29" s="17">
        <f t="shared" si="340"/>
        <v>0</v>
      </c>
      <c r="CL29" s="17">
        <f t="shared" si="340"/>
        <v>0</v>
      </c>
      <c r="CM29" s="17">
        <f t="shared" si="340"/>
        <v>0</v>
      </c>
      <c r="CN29" s="17">
        <f t="shared" si="340"/>
        <v>0</v>
      </c>
      <c r="CO29" s="17">
        <f t="shared" si="340"/>
        <v>0</v>
      </c>
      <c r="CP29" s="17">
        <f t="shared" si="340"/>
        <v>0</v>
      </c>
      <c r="CQ29" s="17">
        <f t="shared" si="340"/>
        <v>0</v>
      </c>
      <c r="CR29" s="319">
        <f t="shared" si="352"/>
        <v>0</v>
      </c>
      <c r="CS29" s="17">
        <f t="shared" si="341"/>
        <v>0</v>
      </c>
      <c r="CT29" s="17">
        <f t="shared" si="341"/>
        <v>0</v>
      </c>
      <c r="CU29" s="17">
        <f t="shared" si="341"/>
        <v>0</v>
      </c>
      <c r="CV29" s="17">
        <f t="shared" si="341"/>
        <v>0</v>
      </c>
      <c r="CW29" s="17">
        <f t="shared" si="341"/>
        <v>0</v>
      </c>
      <c r="CX29" s="17">
        <f t="shared" si="341"/>
        <v>0</v>
      </c>
      <c r="CY29" s="17">
        <f t="shared" si="341"/>
        <v>0</v>
      </c>
      <c r="CZ29" s="17">
        <f t="shared" si="341"/>
        <v>0</v>
      </c>
      <c r="DA29" s="17">
        <f t="shared" si="341"/>
        <v>0</v>
      </c>
      <c r="DB29" s="17">
        <f t="shared" si="341"/>
        <v>0</v>
      </c>
      <c r="DC29" s="17">
        <f t="shared" si="341"/>
        <v>0</v>
      </c>
      <c r="DD29" s="17">
        <f t="shared" si="341"/>
        <v>0</v>
      </c>
      <c r="DE29" s="319">
        <f t="shared" si="353"/>
        <v>0</v>
      </c>
      <c r="DF29" s="17">
        <f t="shared" si="342"/>
        <v>0</v>
      </c>
      <c r="DG29" s="17">
        <f t="shared" si="342"/>
        <v>0</v>
      </c>
      <c r="DH29" s="17">
        <f t="shared" si="342"/>
        <v>0</v>
      </c>
      <c r="DI29" s="17">
        <f t="shared" si="342"/>
        <v>0</v>
      </c>
      <c r="DJ29" s="17">
        <f t="shared" si="342"/>
        <v>0</v>
      </c>
      <c r="DK29" s="17">
        <f t="shared" si="342"/>
        <v>0</v>
      </c>
      <c r="DL29" s="17">
        <f t="shared" si="342"/>
        <v>0</v>
      </c>
      <c r="DM29" s="17">
        <f t="shared" si="342"/>
        <v>0</v>
      </c>
      <c r="DN29" s="17">
        <f t="shared" si="342"/>
        <v>0</v>
      </c>
      <c r="DO29" s="17">
        <f t="shared" si="342"/>
        <v>0</v>
      </c>
      <c r="DP29" s="17">
        <f t="shared" si="342"/>
        <v>0</v>
      </c>
      <c r="DQ29" s="17">
        <f t="shared" si="342"/>
        <v>0</v>
      </c>
      <c r="DR29" s="319">
        <f t="shared" si="354"/>
        <v>0</v>
      </c>
      <c r="DS29" s="17">
        <f t="shared" si="343"/>
        <v>0</v>
      </c>
      <c r="DT29" s="17">
        <f t="shared" si="343"/>
        <v>0</v>
      </c>
      <c r="DU29" s="17">
        <f t="shared" si="343"/>
        <v>0</v>
      </c>
      <c r="DV29" s="17">
        <f t="shared" si="343"/>
        <v>0</v>
      </c>
      <c r="DW29" s="17">
        <f t="shared" si="343"/>
        <v>0</v>
      </c>
      <c r="DX29" s="17">
        <f t="shared" si="343"/>
        <v>0</v>
      </c>
      <c r="DY29" s="17">
        <f t="shared" si="343"/>
        <v>0</v>
      </c>
      <c r="DZ29" s="17">
        <f t="shared" si="343"/>
        <v>0</v>
      </c>
      <c r="EA29" s="17">
        <f t="shared" si="343"/>
        <v>0</v>
      </c>
      <c r="EB29" s="17">
        <f t="shared" si="343"/>
        <v>0</v>
      </c>
      <c r="EC29" s="17">
        <f t="shared" si="343"/>
        <v>0</v>
      </c>
      <c r="ED29" s="17">
        <f t="shared" si="343"/>
        <v>0</v>
      </c>
      <c r="EE29" s="391">
        <f t="shared" si="355"/>
        <v>0</v>
      </c>
    </row>
    <row r="30" spans="1:135" x14ac:dyDescent="0.2">
      <c r="A30" s="1"/>
      <c r="D30" s="35" t="s">
        <v>234</v>
      </c>
      <c r="E30" s="37"/>
      <c r="F30" s="17">
        <f t="shared" si="334"/>
        <v>0</v>
      </c>
      <c r="G30" s="17">
        <f t="shared" si="334"/>
        <v>0</v>
      </c>
      <c r="H30" s="17">
        <f t="shared" si="334"/>
        <v>0</v>
      </c>
      <c r="I30" s="17">
        <f t="shared" si="334"/>
        <v>0</v>
      </c>
      <c r="J30" s="17">
        <f t="shared" si="334"/>
        <v>0</v>
      </c>
      <c r="K30" s="17">
        <f t="shared" si="334"/>
        <v>0</v>
      </c>
      <c r="L30" s="17">
        <f t="shared" si="334"/>
        <v>0</v>
      </c>
      <c r="M30" s="17">
        <f t="shared" si="334"/>
        <v>0</v>
      </c>
      <c r="N30" s="17">
        <f t="shared" si="334"/>
        <v>0</v>
      </c>
      <c r="O30" s="17">
        <f t="shared" si="334"/>
        <v>0</v>
      </c>
      <c r="P30" s="17">
        <f t="shared" si="334"/>
        <v>0</v>
      </c>
      <c r="Q30" s="17">
        <f t="shared" si="334"/>
        <v>0</v>
      </c>
      <c r="R30" s="319">
        <f t="shared" si="306"/>
        <v>0</v>
      </c>
      <c r="S30" s="17">
        <f t="shared" si="344"/>
        <v>0</v>
      </c>
      <c r="T30" s="17">
        <f t="shared" si="344"/>
        <v>0</v>
      </c>
      <c r="U30" s="17">
        <f t="shared" si="344"/>
        <v>0</v>
      </c>
      <c r="V30" s="17">
        <f t="shared" si="344"/>
        <v>0</v>
      </c>
      <c r="W30" s="17">
        <f t="shared" si="344"/>
        <v>0</v>
      </c>
      <c r="X30" s="17">
        <f t="shared" si="344"/>
        <v>0</v>
      </c>
      <c r="Y30" s="17">
        <f t="shared" si="344"/>
        <v>0</v>
      </c>
      <c r="Z30" s="17">
        <f t="shared" si="344"/>
        <v>0</v>
      </c>
      <c r="AA30" s="17">
        <f t="shared" si="344"/>
        <v>0</v>
      </c>
      <c r="AB30" s="17">
        <f t="shared" si="344"/>
        <v>0</v>
      </c>
      <c r="AC30" s="17">
        <v>0</v>
      </c>
      <c r="AD30" s="17">
        <f>IF(AD$2&gt;=$B$18,$E30,0)</f>
        <v>0</v>
      </c>
      <c r="AE30" s="319">
        <f t="shared" si="345"/>
        <v>0</v>
      </c>
      <c r="AF30" s="17">
        <f>IF(AF$2&gt;=$B$18,$E30,0)</f>
        <v>0</v>
      </c>
      <c r="AG30" s="17">
        <v>0</v>
      </c>
      <c r="AH30" s="17">
        <f t="shared" si="346"/>
        <v>0</v>
      </c>
      <c r="AI30" s="17">
        <f t="shared" si="346"/>
        <v>0</v>
      </c>
      <c r="AJ30" s="17">
        <v>0</v>
      </c>
      <c r="AK30" s="17">
        <f t="shared" si="347"/>
        <v>0</v>
      </c>
      <c r="AL30" s="17">
        <f t="shared" si="336"/>
        <v>0</v>
      </c>
      <c r="AM30" s="17">
        <f t="shared" si="336"/>
        <v>0</v>
      </c>
      <c r="AN30" s="17">
        <f t="shared" si="336"/>
        <v>0</v>
      </c>
      <c r="AO30" s="17">
        <f t="shared" si="336"/>
        <v>0</v>
      </c>
      <c r="AP30" s="17">
        <f t="shared" si="336"/>
        <v>0</v>
      </c>
      <c r="AQ30" s="17">
        <f t="shared" si="336"/>
        <v>0</v>
      </c>
      <c r="AR30" s="319">
        <f t="shared" si="348"/>
        <v>0</v>
      </c>
      <c r="AS30" s="17">
        <f t="shared" si="337"/>
        <v>0</v>
      </c>
      <c r="AT30" s="17">
        <f t="shared" si="337"/>
        <v>0</v>
      </c>
      <c r="AU30" s="17">
        <f t="shared" si="337"/>
        <v>0</v>
      </c>
      <c r="AV30" s="17">
        <f t="shared" si="337"/>
        <v>0</v>
      </c>
      <c r="AW30" s="17">
        <f t="shared" si="337"/>
        <v>0</v>
      </c>
      <c r="AX30" s="17">
        <f t="shared" si="337"/>
        <v>0</v>
      </c>
      <c r="AY30" s="17">
        <f t="shared" si="337"/>
        <v>0</v>
      </c>
      <c r="AZ30" s="17">
        <f t="shared" si="337"/>
        <v>0</v>
      </c>
      <c r="BA30" s="17">
        <f t="shared" si="337"/>
        <v>0</v>
      </c>
      <c r="BB30" s="17">
        <f t="shared" si="337"/>
        <v>0</v>
      </c>
      <c r="BC30" s="17">
        <f t="shared" si="337"/>
        <v>0</v>
      </c>
      <c r="BD30" s="17">
        <f t="shared" si="337"/>
        <v>0</v>
      </c>
      <c r="BE30" s="319">
        <f t="shared" si="349"/>
        <v>0</v>
      </c>
      <c r="BF30" s="17">
        <f t="shared" si="338"/>
        <v>0</v>
      </c>
      <c r="BG30" s="17">
        <f t="shared" si="338"/>
        <v>0</v>
      </c>
      <c r="BH30" s="17">
        <f t="shared" si="338"/>
        <v>0</v>
      </c>
      <c r="BI30" s="17">
        <f t="shared" si="338"/>
        <v>0</v>
      </c>
      <c r="BJ30" s="17">
        <f t="shared" si="338"/>
        <v>0</v>
      </c>
      <c r="BK30" s="17">
        <f t="shared" si="338"/>
        <v>0</v>
      </c>
      <c r="BL30" s="17">
        <f t="shared" si="338"/>
        <v>0</v>
      </c>
      <c r="BM30" s="17">
        <f t="shared" si="338"/>
        <v>0</v>
      </c>
      <c r="BN30" s="17">
        <f t="shared" si="338"/>
        <v>0</v>
      </c>
      <c r="BO30" s="17">
        <f t="shared" si="338"/>
        <v>0</v>
      </c>
      <c r="BP30" s="17">
        <f t="shared" si="338"/>
        <v>0</v>
      </c>
      <c r="BQ30" s="17">
        <f t="shared" si="338"/>
        <v>0</v>
      </c>
      <c r="BR30" s="319">
        <f t="shared" si="350"/>
        <v>0</v>
      </c>
      <c r="BS30" s="17">
        <f t="shared" si="339"/>
        <v>0</v>
      </c>
      <c r="BT30" s="17">
        <f t="shared" si="339"/>
        <v>0</v>
      </c>
      <c r="BU30" s="17">
        <f t="shared" si="339"/>
        <v>0</v>
      </c>
      <c r="BV30" s="17">
        <f t="shared" si="339"/>
        <v>0</v>
      </c>
      <c r="BW30" s="17">
        <f t="shared" si="339"/>
        <v>0</v>
      </c>
      <c r="BX30" s="17">
        <f t="shared" si="339"/>
        <v>0</v>
      </c>
      <c r="BY30" s="17">
        <f t="shared" si="339"/>
        <v>0</v>
      </c>
      <c r="BZ30" s="17">
        <f t="shared" si="339"/>
        <v>0</v>
      </c>
      <c r="CA30" s="17">
        <f t="shared" si="339"/>
        <v>0</v>
      </c>
      <c r="CB30" s="17">
        <f t="shared" si="339"/>
        <v>0</v>
      </c>
      <c r="CC30" s="17">
        <f t="shared" si="339"/>
        <v>0</v>
      </c>
      <c r="CD30" s="17">
        <f t="shared" si="339"/>
        <v>0</v>
      </c>
      <c r="CE30" s="319">
        <f t="shared" si="351"/>
        <v>0</v>
      </c>
      <c r="CF30" s="17">
        <f t="shared" si="340"/>
        <v>0</v>
      </c>
      <c r="CG30" s="17">
        <f t="shared" si="340"/>
        <v>0</v>
      </c>
      <c r="CH30" s="17">
        <f t="shared" si="340"/>
        <v>0</v>
      </c>
      <c r="CI30" s="17">
        <f t="shared" si="340"/>
        <v>0</v>
      </c>
      <c r="CJ30" s="17">
        <f t="shared" si="340"/>
        <v>0</v>
      </c>
      <c r="CK30" s="17">
        <f t="shared" si="340"/>
        <v>0</v>
      </c>
      <c r="CL30" s="17">
        <f t="shared" si="340"/>
        <v>0</v>
      </c>
      <c r="CM30" s="17">
        <f t="shared" si="340"/>
        <v>0</v>
      </c>
      <c r="CN30" s="17">
        <f t="shared" si="340"/>
        <v>0</v>
      </c>
      <c r="CO30" s="17">
        <f t="shared" si="340"/>
        <v>0</v>
      </c>
      <c r="CP30" s="17">
        <f t="shared" si="340"/>
        <v>0</v>
      </c>
      <c r="CQ30" s="17">
        <f t="shared" si="340"/>
        <v>0</v>
      </c>
      <c r="CR30" s="319">
        <f t="shared" si="352"/>
        <v>0</v>
      </c>
      <c r="CS30" s="17">
        <f t="shared" si="341"/>
        <v>0</v>
      </c>
      <c r="CT30" s="17">
        <f t="shared" si="341"/>
        <v>0</v>
      </c>
      <c r="CU30" s="17">
        <f t="shared" si="341"/>
        <v>0</v>
      </c>
      <c r="CV30" s="17">
        <f t="shared" si="341"/>
        <v>0</v>
      </c>
      <c r="CW30" s="17">
        <f t="shared" si="341"/>
        <v>0</v>
      </c>
      <c r="CX30" s="17">
        <f t="shared" si="341"/>
        <v>0</v>
      </c>
      <c r="CY30" s="17">
        <f t="shared" si="341"/>
        <v>0</v>
      </c>
      <c r="CZ30" s="17">
        <f t="shared" si="341"/>
        <v>0</v>
      </c>
      <c r="DA30" s="17">
        <f t="shared" si="341"/>
        <v>0</v>
      </c>
      <c r="DB30" s="17">
        <f t="shared" si="341"/>
        <v>0</v>
      </c>
      <c r="DC30" s="17">
        <f t="shared" si="341"/>
        <v>0</v>
      </c>
      <c r="DD30" s="17">
        <f t="shared" si="341"/>
        <v>0</v>
      </c>
      <c r="DE30" s="319">
        <f t="shared" si="353"/>
        <v>0</v>
      </c>
      <c r="DF30" s="17">
        <f t="shared" si="342"/>
        <v>0</v>
      </c>
      <c r="DG30" s="17">
        <f t="shared" si="342"/>
        <v>0</v>
      </c>
      <c r="DH30" s="17">
        <f t="shared" si="342"/>
        <v>0</v>
      </c>
      <c r="DI30" s="17">
        <f t="shared" si="342"/>
        <v>0</v>
      </c>
      <c r="DJ30" s="17">
        <f t="shared" si="342"/>
        <v>0</v>
      </c>
      <c r="DK30" s="17">
        <f t="shared" si="342"/>
        <v>0</v>
      </c>
      <c r="DL30" s="17">
        <f t="shared" si="342"/>
        <v>0</v>
      </c>
      <c r="DM30" s="17">
        <f t="shared" si="342"/>
        <v>0</v>
      </c>
      <c r="DN30" s="17">
        <f t="shared" si="342"/>
        <v>0</v>
      </c>
      <c r="DO30" s="17">
        <f t="shared" si="342"/>
        <v>0</v>
      </c>
      <c r="DP30" s="17">
        <f t="shared" si="342"/>
        <v>0</v>
      </c>
      <c r="DQ30" s="17">
        <f t="shared" si="342"/>
        <v>0</v>
      </c>
      <c r="DR30" s="319">
        <f t="shared" si="354"/>
        <v>0</v>
      </c>
      <c r="DS30" s="17">
        <f t="shared" si="343"/>
        <v>0</v>
      </c>
      <c r="DT30" s="17">
        <f t="shared" si="343"/>
        <v>0</v>
      </c>
      <c r="DU30" s="17">
        <f t="shared" si="343"/>
        <v>0</v>
      </c>
      <c r="DV30" s="17">
        <f t="shared" si="343"/>
        <v>0</v>
      </c>
      <c r="DW30" s="17">
        <f t="shared" si="343"/>
        <v>0</v>
      </c>
      <c r="DX30" s="17">
        <f t="shared" si="343"/>
        <v>0</v>
      </c>
      <c r="DY30" s="17">
        <f t="shared" si="343"/>
        <v>0</v>
      </c>
      <c r="DZ30" s="17">
        <f t="shared" si="343"/>
        <v>0</v>
      </c>
      <c r="EA30" s="17">
        <f t="shared" si="343"/>
        <v>0</v>
      </c>
      <c r="EB30" s="17">
        <f t="shared" si="343"/>
        <v>0</v>
      </c>
      <c r="EC30" s="17">
        <f t="shared" si="343"/>
        <v>0</v>
      </c>
      <c r="ED30" s="17">
        <f t="shared" si="343"/>
        <v>0</v>
      </c>
      <c r="EE30" s="391">
        <f t="shared" si="355"/>
        <v>0</v>
      </c>
    </row>
    <row r="31" spans="1:135" x14ac:dyDescent="0.2">
      <c r="A31" s="1"/>
      <c r="D31" s="35" t="s">
        <v>249</v>
      </c>
      <c r="E31" s="37"/>
      <c r="F31" s="17">
        <f t="shared" si="334"/>
        <v>0</v>
      </c>
      <c r="G31" s="17">
        <f t="shared" si="334"/>
        <v>0</v>
      </c>
      <c r="H31" s="17">
        <f t="shared" si="334"/>
        <v>0</v>
      </c>
      <c r="I31" s="17">
        <f t="shared" si="334"/>
        <v>0</v>
      </c>
      <c r="J31" s="17">
        <f t="shared" si="334"/>
        <v>0</v>
      </c>
      <c r="K31" s="17">
        <f t="shared" si="334"/>
        <v>0</v>
      </c>
      <c r="L31" s="17">
        <f t="shared" si="334"/>
        <v>0</v>
      </c>
      <c r="M31" s="17">
        <f t="shared" si="334"/>
        <v>0</v>
      </c>
      <c r="N31" s="17">
        <f t="shared" si="334"/>
        <v>0</v>
      </c>
      <c r="O31" s="17">
        <f t="shared" si="334"/>
        <v>0</v>
      </c>
      <c r="P31" s="17">
        <f t="shared" si="334"/>
        <v>0</v>
      </c>
      <c r="Q31" s="17">
        <f t="shared" si="334"/>
        <v>0</v>
      </c>
      <c r="R31" s="319">
        <f t="shared" si="306"/>
        <v>0</v>
      </c>
      <c r="S31" s="17">
        <f t="shared" ref="S31:AA33" si="356">IF(S$2&gt;=$B$18,$E31,0)</f>
        <v>0</v>
      </c>
      <c r="T31" s="17">
        <f t="shared" si="356"/>
        <v>0</v>
      </c>
      <c r="U31" s="17">
        <f t="shared" si="356"/>
        <v>0</v>
      </c>
      <c r="V31" s="17">
        <f t="shared" si="356"/>
        <v>0</v>
      </c>
      <c r="W31" s="17">
        <f t="shared" si="356"/>
        <v>0</v>
      </c>
      <c r="X31" s="17">
        <f t="shared" si="356"/>
        <v>0</v>
      </c>
      <c r="Y31" s="17">
        <f t="shared" si="356"/>
        <v>0</v>
      </c>
      <c r="Z31" s="17">
        <f t="shared" si="356"/>
        <v>0</v>
      </c>
      <c r="AA31" s="17">
        <f t="shared" si="356"/>
        <v>0</v>
      </c>
      <c r="AB31" s="17">
        <v>0</v>
      </c>
      <c r="AC31" s="17">
        <v>0</v>
      </c>
      <c r="AD31" s="17">
        <v>0</v>
      </c>
      <c r="AE31" s="319">
        <f t="shared" si="345"/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f>IF(AJ$2&gt;=$B$18,$E31,0)</f>
        <v>0</v>
      </c>
      <c r="AK31" s="17">
        <f t="shared" si="347"/>
        <v>0</v>
      </c>
      <c r="AL31" s="17">
        <f t="shared" si="336"/>
        <v>0</v>
      </c>
      <c r="AM31" s="17">
        <f t="shared" si="336"/>
        <v>0</v>
      </c>
      <c r="AN31" s="17">
        <f t="shared" si="336"/>
        <v>0</v>
      </c>
      <c r="AO31" s="17">
        <f t="shared" si="336"/>
        <v>0</v>
      </c>
      <c r="AP31" s="17">
        <f t="shared" si="336"/>
        <v>0</v>
      </c>
      <c r="AQ31" s="17">
        <f t="shared" si="336"/>
        <v>0</v>
      </c>
      <c r="AR31" s="319">
        <f t="shared" si="348"/>
        <v>0</v>
      </c>
      <c r="AS31" s="17">
        <f t="shared" si="337"/>
        <v>0</v>
      </c>
      <c r="AT31" s="17">
        <f t="shared" si="337"/>
        <v>0</v>
      </c>
      <c r="AU31" s="17">
        <f t="shared" si="337"/>
        <v>0</v>
      </c>
      <c r="AV31" s="17">
        <f t="shared" si="337"/>
        <v>0</v>
      </c>
      <c r="AW31" s="17">
        <f t="shared" si="337"/>
        <v>0</v>
      </c>
      <c r="AX31" s="17">
        <f t="shared" si="337"/>
        <v>0</v>
      </c>
      <c r="AY31" s="17">
        <f t="shared" si="337"/>
        <v>0</v>
      </c>
      <c r="AZ31" s="17">
        <f t="shared" si="337"/>
        <v>0</v>
      </c>
      <c r="BA31" s="17">
        <f t="shared" si="337"/>
        <v>0</v>
      </c>
      <c r="BB31" s="17">
        <f t="shared" si="337"/>
        <v>0</v>
      </c>
      <c r="BC31" s="17">
        <f t="shared" si="337"/>
        <v>0</v>
      </c>
      <c r="BD31" s="17">
        <f t="shared" si="337"/>
        <v>0</v>
      </c>
      <c r="BE31" s="319">
        <f t="shared" si="349"/>
        <v>0</v>
      </c>
      <c r="BF31" s="17">
        <f t="shared" si="338"/>
        <v>0</v>
      </c>
      <c r="BG31" s="17">
        <f t="shared" si="338"/>
        <v>0</v>
      </c>
      <c r="BH31" s="17">
        <f t="shared" si="338"/>
        <v>0</v>
      </c>
      <c r="BI31" s="17">
        <f t="shared" si="338"/>
        <v>0</v>
      </c>
      <c r="BJ31" s="17">
        <f t="shared" si="338"/>
        <v>0</v>
      </c>
      <c r="BK31" s="17">
        <f t="shared" si="338"/>
        <v>0</v>
      </c>
      <c r="BL31" s="17">
        <f t="shared" si="338"/>
        <v>0</v>
      </c>
      <c r="BM31" s="17">
        <f t="shared" si="338"/>
        <v>0</v>
      </c>
      <c r="BN31" s="17">
        <f t="shared" si="338"/>
        <v>0</v>
      </c>
      <c r="BO31" s="17">
        <f t="shared" si="338"/>
        <v>0</v>
      </c>
      <c r="BP31" s="17">
        <f t="shared" si="338"/>
        <v>0</v>
      </c>
      <c r="BQ31" s="17">
        <f t="shared" si="338"/>
        <v>0</v>
      </c>
      <c r="BR31" s="319">
        <f t="shared" si="350"/>
        <v>0</v>
      </c>
      <c r="BS31" s="17">
        <f t="shared" si="339"/>
        <v>0</v>
      </c>
      <c r="BT31" s="17">
        <f t="shared" si="339"/>
        <v>0</v>
      </c>
      <c r="BU31" s="17">
        <f t="shared" si="339"/>
        <v>0</v>
      </c>
      <c r="BV31" s="17">
        <f t="shared" si="339"/>
        <v>0</v>
      </c>
      <c r="BW31" s="17">
        <f t="shared" si="339"/>
        <v>0</v>
      </c>
      <c r="BX31" s="17">
        <f t="shared" si="339"/>
        <v>0</v>
      </c>
      <c r="BY31" s="17">
        <f t="shared" si="339"/>
        <v>0</v>
      </c>
      <c r="BZ31" s="17">
        <f t="shared" si="339"/>
        <v>0</v>
      </c>
      <c r="CA31" s="17">
        <f t="shared" si="339"/>
        <v>0</v>
      </c>
      <c r="CB31" s="17">
        <f t="shared" si="339"/>
        <v>0</v>
      </c>
      <c r="CC31" s="17">
        <f t="shared" si="339"/>
        <v>0</v>
      </c>
      <c r="CD31" s="17">
        <f t="shared" si="339"/>
        <v>0</v>
      </c>
      <c r="CE31" s="319">
        <f t="shared" si="351"/>
        <v>0</v>
      </c>
      <c r="CF31" s="17">
        <f t="shared" si="340"/>
        <v>0</v>
      </c>
      <c r="CG31" s="17">
        <f t="shared" si="340"/>
        <v>0</v>
      </c>
      <c r="CH31" s="17">
        <f t="shared" si="340"/>
        <v>0</v>
      </c>
      <c r="CI31" s="17">
        <f t="shared" si="340"/>
        <v>0</v>
      </c>
      <c r="CJ31" s="17">
        <f t="shared" si="340"/>
        <v>0</v>
      </c>
      <c r="CK31" s="17">
        <f t="shared" si="340"/>
        <v>0</v>
      </c>
      <c r="CL31" s="17">
        <f t="shared" si="340"/>
        <v>0</v>
      </c>
      <c r="CM31" s="17">
        <f t="shared" si="340"/>
        <v>0</v>
      </c>
      <c r="CN31" s="17">
        <f t="shared" si="340"/>
        <v>0</v>
      </c>
      <c r="CO31" s="17">
        <f t="shared" si="340"/>
        <v>0</v>
      </c>
      <c r="CP31" s="17">
        <f t="shared" si="340"/>
        <v>0</v>
      </c>
      <c r="CQ31" s="17">
        <f t="shared" si="340"/>
        <v>0</v>
      </c>
      <c r="CR31" s="319">
        <f t="shared" si="352"/>
        <v>0</v>
      </c>
      <c r="CS31" s="17">
        <f t="shared" si="341"/>
        <v>0</v>
      </c>
      <c r="CT31" s="17">
        <f t="shared" si="341"/>
        <v>0</v>
      </c>
      <c r="CU31" s="17">
        <f t="shared" si="341"/>
        <v>0</v>
      </c>
      <c r="CV31" s="17">
        <f t="shared" si="341"/>
        <v>0</v>
      </c>
      <c r="CW31" s="17">
        <f t="shared" si="341"/>
        <v>0</v>
      </c>
      <c r="CX31" s="17">
        <f t="shared" si="341"/>
        <v>0</v>
      </c>
      <c r="CY31" s="17">
        <f t="shared" si="341"/>
        <v>0</v>
      </c>
      <c r="CZ31" s="17">
        <f t="shared" si="341"/>
        <v>0</v>
      </c>
      <c r="DA31" s="17">
        <f t="shared" si="341"/>
        <v>0</v>
      </c>
      <c r="DB31" s="17">
        <f t="shared" si="341"/>
        <v>0</v>
      </c>
      <c r="DC31" s="17">
        <f t="shared" si="341"/>
        <v>0</v>
      </c>
      <c r="DD31" s="17">
        <f t="shared" si="341"/>
        <v>0</v>
      </c>
      <c r="DE31" s="319">
        <f t="shared" si="353"/>
        <v>0</v>
      </c>
      <c r="DF31" s="17">
        <f t="shared" si="342"/>
        <v>0</v>
      </c>
      <c r="DG31" s="17">
        <f t="shared" si="342"/>
        <v>0</v>
      </c>
      <c r="DH31" s="17">
        <f t="shared" si="342"/>
        <v>0</v>
      </c>
      <c r="DI31" s="17">
        <f t="shared" si="342"/>
        <v>0</v>
      </c>
      <c r="DJ31" s="17">
        <f t="shared" si="342"/>
        <v>0</v>
      </c>
      <c r="DK31" s="17">
        <f t="shared" si="342"/>
        <v>0</v>
      </c>
      <c r="DL31" s="17">
        <f t="shared" si="342"/>
        <v>0</v>
      </c>
      <c r="DM31" s="17">
        <f t="shared" si="342"/>
        <v>0</v>
      </c>
      <c r="DN31" s="17">
        <f t="shared" si="342"/>
        <v>0</v>
      </c>
      <c r="DO31" s="17">
        <f t="shared" si="342"/>
        <v>0</v>
      </c>
      <c r="DP31" s="17">
        <f t="shared" si="342"/>
        <v>0</v>
      </c>
      <c r="DQ31" s="17">
        <f t="shared" si="342"/>
        <v>0</v>
      </c>
      <c r="DR31" s="319">
        <f t="shared" si="354"/>
        <v>0</v>
      </c>
      <c r="DS31" s="17">
        <f t="shared" si="343"/>
        <v>0</v>
      </c>
      <c r="DT31" s="17">
        <f t="shared" si="343"/>
        <v>0</v>
      </c>
      <c r="DU31" s="17">
        <f t="shared" si="343"/>
        <v>0</v>
      </c>
      <c r="DV31" s="17">
        <f t="shared" si="343"/>
        <v>0</v>
      </c>
      <c r="DW31" s="17">
        <f t="shared" si="343"/>
        <v>0</v>
      </c>
      <c r="DX31" s="17">
        <f t="shared" si="343"/>
        <v>0</v>
      </c>
      <c r="DY31" s="17">
        <f t="shared" si="343"/>
        <v>0</v>
      </c>
      <c r="DZ31" s="17">
        <f t="shared" si="343"/>
        <v>0</v>
      </c>
      <c r="EA31" s="17">
        <f t="shared" si="343"/>
        <v>0</v>
      </c>
      <c r="EB31" s="17">
        <f t="shared" si="343"/>
        <v>0</v>
      </c>
      <c r="EC31" s="17">
        <f t="shared" si="343"/>
        <v>0</v>
      </c>
      <c r="ED31" s="17">
        <f t="shared" si="343"/>
        <v>0</v>
      </c>
      <c r="EE31" s="391">
        <f t="shared" si="355"/>
        <v>0</v>
      </c>
    </row>
    <row r="32" spans="1:135" x14ac:dyDescent="0.2">
      <c r="A32" s="1"/>
      <c r="D32" s="35" t="s">
        <v>44</v>
      </c>
      <c r="E32" s="37"/>
      <c r="F32" s="17">
        <f t="shared" si="334"/>
        <v>0</v>
      </c>
      <c r="G32" s="17">
        <f t="shared" si="334"/>
        <v>0</v>
      </c>
      <c r="H32" s="17">
        <f t="shared" si="334"/>
        <v>0</v>
      </c>
      <c r="I32" s="17">
        <f t="shared" si="334"/>
        <v>0</v>
      </c>
      <c r="J32" s="17">
        <f t="shared" si="334"/>
        <v>0</v>
      </c>
      <c r="K32" s="17">
        <f t="shared" si="334"/>
        <v>0</v>
      </c>
      <c r="L32" s="17">
        <f t="shared" si="334"/>
        <v>0</v>
      </c>
      <c r="M32" s="17">
        <f t="shared" si="334"/>
        <v>0</v>
      </c>
      <c r="N32" s="17">
        <f t="shared" si="334"/>
        <v>0</v>
      </c>
      <c r="O32" s="17">
        <f t="shared" si="334"/>
        <v>0</v>
      </c>
      <c r="P32" s="17">
        <f t="shared" si="334"/>
        <v>0</v>
      </c>
      <c r="Q32" s="17">
        <f t="shared" si="334"/>
        <v>0</v>
      </c>
      <c r="R32" s="319">
        <f t="shared" si="306"/>
        <v>0</v>
      </c>
      <c r="S32" s="17">
        <f t="shared" si="356"/>
        <v>0</v>
      </c>
      <c r="T32" s="17">
        <f t="shared" si="356"/>
        <v>0</v>
      </c>
      <c r="U32" s="17">
        <f t="shared" si="356"/>
        <v>0</v>
      </c>
      <c r="V32" s="17">
        <f t="shared" si="356"/>
        <v>0</v>
      </c>
      <c r="W32" s="17">
        <f t="shared" si="356"/>
        <v>0</v>
      </c>
      <c r="X32" s="17">
        <f t="shared" si="356"/>
        <v>0</v>
      </c>
      <c r="Y32" s="17">
        <f t="shared" si="356"/>
        <v>0</v>
      </c>
      <c r="Z32" s="17">
        <f t="shared" si="356"/>
        <v>0</v>
      </c>
      <c r="AA32" s="17">
        <f t="shared" si="356"/>
        <v>0</v>
      </c>
      <c r="AB32" s="17">
        <f t="shared" ref="AB32:AD33" si="357">IF(AB$2&gt;=$B$18,$E32,0)</f>
        <v>0</v>
      </c>
      <c r="AC32" s="17">
        <f t="shared" si="357"/>
        <v>0</v>
      </c>
      <c r="AD32" s="17">
        <f t="shared" si="357"/>
        <v>0</v>
      </c>
      <c r="AE32" s="319">
        <f t="shared" si="345"/>
        <v>0</v>
      </c>
      <c r="AF32" s="17">
        <f t="shared" ref="AF32:AI33" si="358">IF(AF$2&gt;=$B$18,$E32,0)</f>
        <v>0</v>
      </c>
      <c r="AG32" s="17">
        <f t="shared" si="358"/>
        <v>0</v>
      </c>
      <c r="AH32" s="17">
        <f t="shared" si="358"/>
        <v>0</v>
      </c>
      <c r="AI32" s="17">
        <f t="shared" si="358"/>
        <v>0</v>
      </c>
      <c r="AJ32" s="17">
        <f>IF(AJ$2&gt;=$B$18,$E32,0)</f>
        <v>0</v>
      </c>
      <c r="AK32" s="17">
        <f t="shared" si="347"/>
        <v>0</v>
      </c>
      <c r="AL32" s="17">
        <f t="shared" si="336"/>
        <v>0</v>
      </c>
      <c r="AM32" s="17">
        <f t="shared" si="336"/>
        <v>0</v>
      </c>
      <c r="AN32" s="17">
        <f t="shared" si="336"/>
        <v>0</v>
      </c>
      <c r="AO32" s="17">
        <f t="shared" si="336"/>
        <v>0</v>
      </c>
      <c r="AP32" s="17">
        <f t="shared" si="336"/>
        <v>0</v>
      </c>
      <c r="AQ32" s="17">
        <f t="shared" si="336"/>
        <v>0</v>
      </c>
      <c r="AR32" s="319">
        <f t="shared" si="348"/>
        <v>0</v>
      </c>
      <c r="AS32" s="17">
        <f t="shared" si="337"/>
        <v>0</v>
      </c>
      <c r="AT32" s="17">
        <f t="shared" si="337"/>
        <v>0</v>
      </c>
      <c r="AU32" s="17">
        <f t="shared" si="337"/>
        <v>0</v>
      </c>
      <c r="AV32" s="17">
        <f t="shared" si="337"/>
        <v>0</v>
      </c>
      <c r="AW32" s="17">
        <f t="shared" si="337"/>
        <v>0</v>
      </c>
      <c r="AX32" s="17">
        <f t="shared" si="337"/>
        <v>0</v>
      </c>
      <c r="AY32" s="17">
        <f t="shared" si="337"/>
        <v>0</v>
      </c>
      <c r="AZ32" s="17">
        <f t="shared" si="337"/>
        <v>0</v>
      </c>
      <c r="BA32" s="17">
        <f t="shared" si="337"/>
        <v>0</v>
      </c>
      <c r="BB32" s="17">
        <f t="shared" si="337"/>
        <v>0</v>
      </c>
      <c r="BC32" s="17">
        <f t="shared" si="337"/>
        <v>0</v>
      </c>
      <c r="BD32" s="17">
        <f t="shared" si="337"/>
        <v>0</v>
      </c>
      <c r="BE32" s="319">
        <f t="shared" si="349"/>
        <v>0</v>
      </c>
      <c r="BF32" s="17">
        <f t="shared" si="338"/>
        <v>0</v>
      </c>
      <c r="BG32" s="17">
        <f t="shared" si="338"/>
        <v>0</v>
      </c>
      <c r="BH32" s="17">
        <f t="shared" si="338"/>
        <v>0</v>
      </c>
      <c r="BI32" s="17">
        <f t="shared" si="338"/>
        <v>0</v>
      </c>
      <c r="BJ32" s="17">
        <f t="shared" si="338"/>
        <v>0</v>
      </c>
      <c r="BK32" s="17">
        <f t="shared" si="338"/>
        <v>0</v>
      </c>
      <c r="BL32" s="17">
        <f t="shared" si="338"/>
        <v>0</v>
      </c>
      <c r="BM32" s="17">
        <f t="shared" si="338"/>
        <v>0</v>
      </c>
      <c r="BN32" s="17">
        <f t="shared" si="338"/>
        <v>0</v>
      </c>
      <c r="BO32" s="17">
        <f t="shared" si="338"/>
        <v>0</v>
      </c>
      <c r="BP32" s="17">
        <f t="shared" si="338"/>
        <v>0</v>
      </c>
      <c r="BQ32" s="17">
        <f t="shared" si="338"/>
        <v>0</v>
      </c>
      <c r="BR32" s="319">
        <f t="shared" si="350"/>
        <v>0</v>
      </c>
      <c r="BS32" s="17">
        <f t="shared" si="339"/>
        <v>0</v>
      </c>
      <c r="BT32" s="17">
        <f t="shared" si="339"/>
        <v>0</v>
      </c>
      <c r="BU32" s="17">
        <f t="shared" si="339"/>
        <v>0</v>
      </c>
      <c r="BV32" s="17">
        <f t="shared" si="339"/>
        <v>0</v>
      </c>
      <c r="BW32" s="17">
        <f t="shared" si="339"/>
        <v>0</v>
      </c>
      <c r="BX32" s="17">
        <f t="shared" si="339"/>
        <v>0</v>
      </c>
      <c r="BY32" s="17">
        <f t="shared" si="339"/>
        <v>0</v>
      </c>
      <c r="BZ32" s="17">
        <f t="shared" si="339"/>
        <v>0</v>
      </c>
      <c r="CA32" s="17">
        <f t="shared" si="339"/>
        <v>0</v>
      </c>
      <c r="CB32" s="17">
        <f t="shared" si="339"/>
        <v>0</v>
      </c>
      <c r="CC32" s="17">
        <f t="shared" si="339"/>
        <v>0</v>
      </c>
      <c r="CD32" s="17">
        <f t="shared" si="339"/>
        <v>0</v>
      </c>
      <c r="CE32" s="319">
        <f t="shared" si="351"/>
        <v>0</v>
      </c>
      <c r="CF32" s="17">
        <f t="shared" si="340"/>
        <v>0</v>
      </c>
      <c r="CG32" s="17">
        <f t="shared" si="340"/>
        <v>0</v>
      </c>
      <c r="CH32" s="17">
        <f t="shared" si="340"/>
        <v>0</v>
      </c>
      <c r="CI32" s="17">
        <f t="shared" si="340"/>
        <v>0</v>
      </c>
      <c r="CJ32" s="17">
        <f t="shared" si="340"/>
        <v>0</v>
      </c>
      <c r="CK32" s="17">
        <f t="shared" si="340"/>
        <v>0</v>
      </c>
      <c r="CL32" s="17">
        <f t="shared" si="340"/>
        <v>0</v>
      </c>
      <c r="CM32" s="17">
        <f t="shared" si="340"/>
        <v>0</v>
      </c>
      <c r="CN32" s="17">
        <f t="shared" si="340"/>
        <v>0</v>
      </c>
      <c r="CO32" s="17">
        <f t="shared" si="340"/>
        <v>0</v>
      </c>
      <c r="CP32" s="17">
        <f t="shared" si="340"/>
        <v>0</v>
      </c>
      <c r="CQ32" s="17">
        <f t="shared" si="340"/>
        <v>0</v>
      </c>
      <c r="CR32" s="319">
        <f t="shared" si="352"/>
        <v>0</v>
      </c>
      <c r="CS32" s="17">
        <f t="shared" si="341"/>
        <v>0</v>
      </c>
      <c r="CT32" s="17">
        <f t="shared" si="341"/>
        <v>0</v>
      </c>
      <c r="CU32" s="17">
        <f t="shared" si="341"/>
        <v>0</v>
      </c>
      <c r="CV32" s="17">
        <f t="shared" si="341"/>
        <v>0</v>
      </c>
      <c r="CW32" s="17">
        <f t="shared" si="341"/>
        <v>0</v>
      </c>
      <c r="CX32" s="17">
        <f t="shared" si="341"/>
        <v>0</v>
      </c>
      <c r="CY32" s="17">
        <f t="shared" si="341"/>
        <v>0</v>
      </c>
      <c r="CZ32" s="17">
        <f t="shared" si="341"/>
        <v>0</v>
      </c>
      <c r="DA32" s="17">
        <f t="shared" si="341"/>
        <v>0</v>
      </c>
      <c r="DB32" s="17">
        <f t="shared" si="341"/>
        <v>0</v>
      </c>
      <c r="DC32" s="17">
        <f t="shared" si="341"/>
        <v>0</v>
      </c>
      <c r="DD32" s="17">
        <f t="shared" si="341"/>
        <v>0</v>
      </c>
      <c r="DE32" s="319">
        <f t="shared" si="353"/>
        <v>0</v>
      </c>
      <c r="DF32" s="17">
        <f t="shared" si="342"/>
        <v>0</v>
      </c>
      <c r="DG32" s="17">
        <f t="shared" si="342"/>
        <v>0</v>
      </c>
      <c r="DH32" s="17">
        <f t="shared" si="342"/>
        <v>0</v>
      </c>
      <c r="DI32" s="17">
        <f t="shared" si="342"/>
        <v>0</v>
      </c>
      <c r="DJ32" s="17">
        <f t="shared" si="342"/>
        <v>0</v>
      </c>
      <c r="DK32" s="17">
        <f t="shared" si="342"/>
        <v>0</v>
      </c>
      <c r="DL32" s="17">
        <f t="shared" si="342"/>
        <v>0</v>
      </c>
      <c r="DM32" s="17">
        <f t="shared" si="342"/>
        <v>0</v>
      </c>
      <c r="DN32" s="17">
        <f t="shared" si="342"/>
        <v>0</v>
      </c>
      <c r="DO32" s="17">
        <f t="shared" si="342"/>
        <v>0</v>
      </c>
      <c r="DP32" s="17">
        <f t="shared" si="342"/>
        <v>0</v>
      </c>
      <c r="DQ32" s="17">
        <f t="shared" si="342"/>
        <v>0</v>
      </c>
      <c r="DR32" s="319">
        <f t="shared" si="354"/>
        <v>0</v>
      </c>
      <c r="DS32" s="17">
        <f t="shared" si="343"/>
        <v>0</v>
      </c>
      <c r="DT32" s="17">
        <f t="shared" si="343"/>
        <v>0</v>
      </c>
      <c r="DU32" s="17">
        <f t="shared" si="343"/>
        <v>0</v>
      </c>
      <c r="DV32" s="17">
        <f t="shared" si="343"/>
        <v>0</v>
      </c>
      <c r="DW32" s="17">
        <f t="shared" si="343"/>
        <v>0</v>
      </c>
      <c r="DX32" s="17">
        <f t="shared" si="343"/>
        <v>0</v>
      </c>
      <c r="DY32" s="17">
        <f t="shared" si="343"/>
        <v>0</v>
      </c>
      <c r="DZ32" s="17">
        <f t="shared" si="343"/>
        <v>0</v>
      </c>
      <c r="EA32" s="17">
        <f t="shared" si="343"/>
        <v>0</v>
      </c>
      <c r="EB32" s="17">
        <f t="shared" si="343"/>
        <v>0</v>
      </c>
      <c r="EC32" s="17">
        <f t="shared" si="343"/>
        <v>0</v>
      </c>
      <c r="ED32" s="17">
        <f t="shared" si="343"/>
        <v>0</v>
      </c>
      <c r="EE32" s="391">
        <f t="shared" si="355"/>
        <v>0</v>
      </c>
    </row>
    <row r="33" spans="1:135" x14ac:dyDescent="0.2">
      <c r="A33" s="1"/>
      <c r="D33" s="35" t="s">
        <v>44</v>
      </c>
      <c r="E33" s="37"/>
      <c r="F33" s="17">
        <f t="shared" si="334"/>
        <v>0</v>
      </c>
      <c r="G33" s="17">
        <f t="shared" si="334"/>
        <v>0</v>
      </c>
      <c r="H33" s="17">
        <f t="shared" si="334"/>
        <v>0</v>
      </c>
      <c r="I33" s="17">
        <f t="shared" si="334"/>
        <v>0</v>
      </c>
      <c r="J33" s="17">
        <f t="shared" si="334"/>
        <v>0</v>
      </c>
      <c r="K33" s="17">
        <f t="shared" si="334"/>
        <v>0</v>
      </c>
      <c r="L33" s="17">
        <f t="shared" si="334"/>
        <v>0</v>
      </c>
      <c r="M33" s="17">
        <f t="shared" si="334"/>
        <v>0</v>
      </c>
      <c r="N33" s="17">
        <f t="shared" si="334"/>
        <v>0</v>
      </c>
      <c r="O33" s="17">
        <f t="shared" si="334"/>
        <v>0</v>
      </c>
      <c r="P33" s="17">
        <f t="shared" si="334"/>
        <v>0</v>
      </c>
      <c r="Q33" s="17">
        <f t="shared" si="334"/>
        <v>0</v>
      </c>
      <c r="R33" s="319">
        <f t="shared" ref="R33" si="359">SUM(F33:Q33)</f>
        <v>0</v>
      </c>
      <c r="S33" s="17">
        <f t="shared" si="356"/>
        <v>0</v>
      </c>
      <c r="T33" s="17">
        <f t="shared" si="356"/>
        <v>0</v>
      </c>
      <c r="U33" s="17">
        <f t="shared" si="356"/>
        <v>0</v>
      </c>
      <c r="V33" s="17">
        <f t="shared" si="356"/>
        <v>0</v>
      </c>
      <c r="W33" s="17">
        <f t="shared" si="356"/>
        <v>0</v>
      </c>
      <c r="X33" s="17">
        <f t="shared" si="356"/>
        <v>0</v>
      </c>
      <c r="Y33" s="17">
        <f t="shared" si="356"/>
        <v>0</v>
      </c>
      <c r="Z33" s="17">
        <f t="shared" si="356"/>
        <v>0</v>
      </c>
      <c r="AA33" s="17">
        <f t="shared" si="356"/>
        <v>0</v>
      </c>
      <c r="AB33" s="17">
        <f t="shared" si="357"/>
        <v>0</v>
      </c>
      <c r="AC33" s="17">
        <f t="shared" si="357"/>
        <v>0</v>
      </c>
      <c r="AD33" s="17">
        <f t="shared" si="357"/>
        <v>0</v>
      </c>
      <c r="AE33" s="319">
        <f t="shared" ref="AE33" si="360">SUM(S33:AD33)</f>
        <v>0</v>
      </c>
      <c r="AF33" s="17">
        <f t="shared" si="358"/>
        <v>0</v>
      </c>
      <c r="AG33" s="17">
        <f t="shared" si="358"/>
        <v>0</v>
      </c>
      <c r="AH33" s="17">
        <f t="shared" si="358"/>
        <v>0</v>
      </c>
      <c r="AI33" s="17">
        <f t="shared" si="358"/>
        <v>0</v>
      </c>
      <c r="AJ33" s="17">
        <f>IF(AJ$2&gt;=$B$18,$E33,0)</f>
        <v>0</v>
      </c>
      <c r="AK33" s="17">
        <f t="shared" si="347"/>
        <v>0</v>
      </c>
      <c r="AL33" s="17">
        <f t="shared" si="336"/>
        <v>0</v>
      </c>
      <c r="AM33" s="17">
        <f t="shared" si="336"/>
        <v>0</v>
      </c>
      <c r="AN33" s="17">
        <f t="shared" si="336"/>
        <v>0</v>
      </c>
      <c r="AO33" s="17">
        <f t="shared" si="336"/>
        <v>0</v>
      </c>
      <c r="AP33" s="17">
        <f t="shared" si="336"/>
        <v>0</v>
      </c>
      <c r="AQ33" s="17">
        <f t="shared" si="336"/>
        <v>0</v>
      </c>
      <c r="AR33" s="319">
        <f t="shared" ref="AR33" si="361">SUM(AF33:AQ33)</f>
        <v>0</v>
      </c>
      <c r="AS33" s="17">
        <f t="shared" si="337"/>
        <v>0</v>
      </c>
      <c r="AT33" s="17">
        <f t="shared" si="337"/>
        <v>0</v>
      </c>
      <c r="AU33" s="17">
        <f t="shared" si="337"/>
        <v>0</v>
      </c>
      <c r="AV33" s="17">
        <f t="shared" si="337"/>
        <v>0</v>
      </c>
      <c r="AW33" s="17">
        <f t="shared" si="337"/>
        <v>0</v>
      </c>
      <c r="AX33" s="17">
        <f t="shared" si="337"/>
        <v>0</v>
      </c>
      <c r="AY33" s="17">
        <f t="shared" si="337"/>
        <v>0</v>
      </c>
      <c r="AZ33" s="17">
        <f t="shared" si="337"/>
        <v>0</v>
      </c>
      <c r="BA33" s="17">
        <f t="shared" si="337"/>
        <v>0</v>
      </c>
      <c r="BB33" s="17">
        <f t="shared" si="337"/>
        <v>0</v>
      </c>
      <c r="BC33" s="17">
        <f t="shared" si="337"/>
        <v>0</v>
      </c>
      <c r="BD33" s="17">
        <f t="shared" si="337"/>
        <v>0</v>
      </c>
      <c r="BE33" s="319">
        <f t="shared" ref="BE33" si="362">SUM(AS33:BD33)</f>
        <v>0</v>
      </c>
      <c r="BF33" s="17">
        <f t="shared" si="338"/>
        <v>0</v>
      </c>
      <c r="BG33" s="17">
        <f t="shared" si="338"/>
        <v>0</v>
      </c>
      <c r="BH33" s="17">
        <f t="shared" si="338"/>
        <v>0</v>
      </c>
      <c r="BI33" s="17">
        <f t="shared" si="338"/>
        <v>0</v>
      </c>
      <c r="BJ33" s="17">
        <f t="shared" si="338"/>
        <v>0</v>
      </c>
      <c r="BK33" s="17">
        <f t="shared" si="338"/>
        <v>0</v>
      </c>
      <c r="BL33" s="17">
        <f t="shared" si="338"/>
        <v>0</v>
      </c>
      <c r="BM33" s="17">
        <f t="shared" si="338"/>
        <v>0</v>
      </c>
      <c r="BN33" s="17">
        <f t="shared" si="338"/>
        <v>0</v>
      </c>
      <c r="BO33" s="17">
        <f t="shared" si="338"/>
        <v>0</v>
      </c>
      <c r="BP33" s="17">
        <f t="shared" si="338"/>
        <v>0</v>
      </c>
      <c r="BQ33" s="17">
        <f t="shared" si="338"/>
        <v>0</v>
      </c>
      <c r="BR33" s="319">
        <f t="shared" ref="BR33" si="363">SUM(BF33:BQ33)</f>
        <v>0</v>
      </c>
      <c r="BS33" s="17">
        <f t="shared" si="339"/>
        <v>0</v>
      </c>
      <c r="BT33" s="17">
        <f t="shared" si="339"/>
        <v>0</v>
      </c>
      <c r="BU33" s="17">
        <f t="shared" si="339"/>
        <v>0</v>
      </c>
      <c r="BV33" s="17">
        <f t="shared" si="339"/>
        <v>0</v>
      </c>
      <c r="BW33" s="17">
        <f t="shared" si="339"/>
        <v>0</v>
      </c>
      <c r="BX33" s="17">
        <f t="shared" si="339"/>
        <v>0</v>
      </c>
      <c r="BY33" s="17">
        <f t="shared" si="339"/>
        <v>0</v>
      </c>
      <c r="BZ33" s="17">
        <f t="shared" si="339"/>
        <v>0</v>
      </c>
      <c r="CA33" s="17">
        <f t="shared" si="339"/>
        <v>0</v>
      </c>
      <c r="CB33" s="17">
        <f t="shared" si="339"/>
        <v>0</v>
      </c>
      <c r="CC33" s="17">
        <f t="shared" si="339"/>
        <v>0</v>
      </c>
      <c r="CD33" s="17">
        <f t="shared" si="339"/>
        <v>0</v>
      </c>
      <c r="CE33" s="319">
        <f t="shared" ref="CE33" si="364">SUM(BS33:CD33)</f>
        <v>0</v>
      </c>
      <c r="CF33" s="17">
        <f t="shared" si="340"/>
        <v>0</v>
      </c>
      <c r="CG33" s="17">
        <f t="shared" si="340"/>
        <v>0</v>
      </c>
      <c r="CH33" s="17">
        <f t="shared" si="340"/>
        <v>0</v>
      </c>
      <c r="CI33" s="17">
        <f t="shared" si="340"/>
        <v>0</v>
      </c>
      <c r="CJ33" s="17">
        <f t="shared" si="340"/>
        <v>0</v>
      </c>
      <c r="CK33" s="17">
        <f t="shared" si="340"/>
        <v>0</v>
      </c>
      <c r="CL33" s="17">
        <f t="shared" si="340"/>
        <v>0</v>
      </c>
      <c r="CM33" s="17">
        <f t="shared" si="340"/>
        <v>0</v>
      </c>
      <c r="CN33" s="17">
        <f t="shared" si="340"/>
        <v>0</v>
      </c>
      <c r="CO33" s="17">
        <f t="shared" si="340"/>
        <v>0</v>
      </c>
      <c r="CP33" s="17">
        <f t="shared" si="340"/>
        <v>0</v>
      </c>
      <c r="CQ33" s="17">
        <f t="shared" si="340"/>
        <v>0</v>
      </c>
      <c r="CR33" s="319">
        <f t="shared" ref="CR33" si="365">SUM(CF33:CQ33)</f>
        <v>0</v>
      </c>
      <c r="CS33" s="17">
        <f t="shared" si="341"/>
        <v>0</v>
      </c>
      <c r="CT33" s="17">
        <f t="shared" si="341"/>
        <v>0</v>
      </c>
      <c r="CU33" s="17">
        <f t="shared" si="341"/>
        <v>0</v>
      </c>
      <c r="CV33" s="17">
        <f t="shared" si="341"/>
        <v>0</v>
      </c>
      <c r="CW33" s="17">
        <f t="shared" si="341"/>
        <v>0</v>
      </c>
      <c r="CX33" s="17">
        <f t="shared" si="341"/>
        <v>0</v>
      </c>
      <c r="CY33" s="17">
        <f t="shared" si="341"/>
        <v>0</v>
      </c>
      <c r="CZ33" s="17">
        <f t="shared" si="341"/>
        <v>0</v>
      </c>
      <c r="DA33" s="17">
        <f t="shared" si="341"/>
        <v>0</v>
      </c>
      <c r="DB33" s="17">
        <f t="shared" si="341"/>
        <v>0</v>
      </c>
      <c r="DC33" s="17">
        <f t="shared" si="341"/>
        <v>0</v>
      </c>
      <c r="DD33" s="17">
        <f t="shared" si="341"/>
        <v>0</v>
      </c>
      <c r="DE33" s="319">
        <f t="shared" ref="DE33" si="366">SUM(CS33:DD33)</f>
        <v>0</v>
      </c>
      <c r="DF33" s="17">
        <f t="shared" si="342"/>
        <v>0</v>
      </c>
      <c r="DG33" s="17">
        <f t="shared" si="342"/>
        <v>0</v>
      </c>
      <c r="DH33" s="17">
        <f t="shared" si="342"/>
        <v>0</v>
      </c>
      <c r="DI33" s="17">
        <f t="shared" si="342"/>
        <v>0</v>
      </c>
      <c r="DJ33" s="17">
        <f t="shared" si="342"/>
        <v>0</v>
      </c>
      <c r="DK33" s="17">
        <f t="shared" si="342"/>
        <v>0</v>
      </c>
      <c r="DL33" s="17">
        <f t="shared" si="342"/>
        <v>0</v>
      </c>
      <c r="DM33" s="17">
        <f t="shared" si="342"/>
        <v>0</v>
      </c>
      <c r="DN33" s="17">
        <f t="shared" si="342"/>
        <v>0</v>
      </c>
      <c r="DO33" s="17">
        <f t="shared" si="342"/>
        <v>0</v>
      </c>
      <c r="DP33" s="17">
        <f t="shared" si="342"/>
        <v>0</v>
      </c>
      <c r="DQ33" s="17">
        <f t="shared" si="342"/>
        <v>0</v>
      </c>
      <c r="DR33" s="319">
        <f t="shared" ref="DR33" si="367">SUM(DF33:DQ33)</f>
        <v>0</v>
      </c>
      <c r="DS33" s="17">
        <f t="shared" si="343"/>
        <v>0</v>
      </c>
      <c r="DT33" s="17">
        <f t="shared" si="343"/>
        <v>0</v>
      </c>
      <c r="DU33" s="17">
        <f t="shared" si="343"/>
        <v>0</v>
      </c>
      <c r="DV33" s="17">
        <f t="shared" si="343"/>
        <v>0</v>
      </c>
      <c r="DW33" s="17">
        <f t="shared" si="343"/>
        <v>0</v>
      </c>
      <c r="DX33" s="17">
        <f t="shared" si="343"/>
        <v>0</v>
      </c>
      <c r="DY33" s="17">
        <f t="shared" si="343"/>
        <v>0</v>
      </c>
      <c r="DZ33" s="17">
        <f t="shared" si="343"/>
        <v>0</v>
      </c>
      <c r="EA33" s="17">
        <f t="shared" si="343"/>
        <v>0</v>
      </c>
      <c r="EB33" s="17">
        <f t="shared" si="343"/>
        <v>0</v>
      </c>
      <c r="EC33" s="17">
        <f t="shared" si="343"/>
        <v>0</v>
      </c>
      <c r="ED33" s="17">
        <f t="shared" si="343"/>
        <v>0</v>
      </c>
      <c r="EE33" s="391">
        <f t="shared" ref="EE33" si="368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369">SUM(G9:G33)</f>
        <v>0</v>
      </c>
      <c r="H34" s="17">
        <f t="shared" si="369"/>
        <v>0</v>
      </c>
      <c r="I34" s="17">
        <f t="shared" si="369"/>
        <v>0</v>
      </c>
      <c r="J34" s="17">
        <f t="shared" si="369"/>
        <v>0</v>
      </c>
      <c r="K34" s="17">
        <f t="shared" si="369"/>
        <v>0</v>
      </c>
      <c r="L34" s="17">
        <f t="shared" si="369"/>
        <v>0</v>
      </c>
      <c r="M34" s="17">
        <f t="shared" si="369"/>
        <v>0</v>
      </c>
      <c r="N34" s="17">
        <f t="shared" si="369"/>
        <v>0</v>
      </c>
      <c r="O34" s="17">
        <f t="shared" si="369"/>
        <v>0</v>
      </c>
      <c r="P34" s="17">
        <f t="shared" si="369"/>
        <v>0</v>
      </c>
      <c r="Q34" s="17">
        <f t="shared" si="369"/>
        <v>0</v>
      </c>
      <c r="R34" s="319">
        <f t="shared" si="306"/>
        <v>0</v>
      </c>
      <c r="S34" s="17">
        <f>SUM(S9:S33)</f>
        <v>0</v>
      </c>
      <c r="T34" s="17">
        <f t="shared" ref="T34" si="370">SUM(T9:T33)</f>
        <v>0</v>
      </c>
      <c r="U34" s="17">
        <f t="shared" ref="U34" si="371">SUM(U9:U33)</f>
        <v>0</v>
      </c>
      <c r="V34" s="17">
        <f t="shared" ref="V34" si="372">SUM(V9:V33)</f>
        <v>0</v>
      </c>
      <c r="W34" s="17">
        <f t="shared" ref="W34" si="373">SUM(W9:W33)</f>
        <v>0</v>
      </c>
      <c r="X34" s="17">
        <f t="shared" ref="X34" si="374">SUM(X9:X33)</f>
        <v>0</v>
      </c>
      <c r="Y34" s="17">
        <f t="shared" ref="Y34" si="375">SUM(Y9:Y33)</f>
        <v>0</v>
      </c>
      <c r="Z34" s="17">
        <f t="shared" ref="Z34" si="376">SUM(Z9:Z33)</f>
        <v>0</v>
      </c>
      <c r="AA34" s="17">
        <f t="shared" ref="AA34" si="377">SUM(AA9:AA33)</f>
        <v>0</v>
      </c>
      <c r="AB34" s="17">
        <f t="shared" ref="AB34" si="378">SUM(AB9:AB33)</f>
        <v>0</v>
      </c>
      <c r="AC34" s="17">
        <f t="shared" ref="AC34" si="379">SUM(AC9:AC33)</f>
        <v>0</v>
      </c>
      <c r="AD34" s="17">
        <f t="shared" ref="AD34" si="380">SUM(AD9:AD33)</f>
        <v>0</v>
      </c>
      <c r="AE34" s="319">
        <f t="shared" ref="AE34" si="381">SUM(S34:AD34)</f>
        <v>0</v>
      </c>
      <c r="AF34" s="17">
        <f>SUM(AF9:AF33)</f>
        <v>0</v>
      </c>
      <c r="AG34" s="17">
        <f t="shared" ref="AG34" si="382">SUM(AG9:AG33)</f>
        <v>0</v>
      </c>
      <c r="AH34" s="17">
        <f t="shared" ref="AH34" si="383">SUM(AH9:AH33)</f>
        <v>0</v>
      </c>
      <c r="AI34" s="17">
        <f t="shared" ref="AI34" si="384">SUM(AI9:AI33)</f>
        <v>0</v>
      </c>
      <c r="AJ34" s="17">
        <f t="shared" ref="AJ34" si="385">SUM(AJ9:AJ33)</f>
        <v>0</v>
      </c>
      <c r="AK34" s="17">
        <f t="shared" ref="AK34" si="386">SUM(AK9:AK33)</f>
        <v>0</v>
      </c>
      <c r="AL34" s="17">
        <f t="shared" ref="AL34" si="387">SUM(AL9:AL33)</f>
        <v>0</v>
      </c>
      <c r="AM34" s="17">
        <f t="shared" ref="AM34" si="388">SUM(AM9:AM33)</f>
        <v>0</v>
      </c>
      <c r="AN34" s="17">
        <f t="shared" ref="AN34" si="389">SUM(AN9:AN33)</f>
        <v>0</v>
      </c>
      <c r="AO34" s="17">
        <f t="shared" ref="AO34" si="390">SUM(AO9:AO33)</f>
        <v>0</v>
      </c>
      <c r="AP34" s="17">
        <f t="shared" ref="AP34" si="391">SUM(AP9:AP33)</f>
        <v>0</v>
      </c>
      <c r="AQ34" s="17">
        <f t="shared" ref="AQ34" si="392">SUM(AQ9:AQ33)</f>
        <v>0</v>
      </c>
      <c r="AR34" s="319">
        <f t="shared" ref="AR34" si="393">SUM(AF34:AQ34)</f>
        <v>0</v>
      </c>
      <c r="AS34" s="17">
        <f>SUM(AS9:AS33)</f>
        <v>0</v>
      </c>
      <c r="AT34" s="17">
        <f t="shared" ref="AT34" si="394">SUM(AT9:AT33)</f>
        <v>0</v>
      </c>
      <c r="AU34" s="17">
        <f t="shared" ref="AU34" si="395">SUM(AU9:AU33)</f>
        <v>0</v>
      </c>
      <c r="AV34" s="17">
        <f t="shared" ref="AV34" si="396">SUM(AV9:AV33)</f>
        <v>0</v>
      </c>
      <c r="AW34" s="17">
        <f t="shared" ref="AW34" si="397">SUM(AW9:AW33)</f>
        <v>0</v>
      </c>
      <c r="AX34" s="17">
        <f t="shared" ref="AX34" si="398">SUM(AX9:AX33)</f>
        <v>0</v>
      </c>
      <c r="AY34" s="17">
        <f t="shared" ref="AY34" si="399">SUM(AY9:AY33)</f>
        <v>0</v>
      </c>
      <c r="AZ34" s="17">
        <f t="shared" ref="AZ34" si="400">SUM(AZ9:AZ33)</f>
        <v>0</v>
      </c>
      <c r="BA34" s="17">
        <f t="shared" ref="BA34" si="401">SUM(BA9:BA33)</f>
        <v>0</v>
      </c>
      <c r="BB34" s="17">
        <f t="shared" ref="BB34" si="402">SUM(BB9:BB33)</f>
        <v>0</v>
      </c>
      <c r="BC34" s="17">
        <f t="shared" ref="BC34" si="403">SUM(BC9:BC33)</f>
        <v>0</v>
      </c>
      <c r="BD34" s="17">
        <f t="shared" ref="BD34" si="404">SUM(BD9:BD33)</f>
        <v>0</v>
      </c>
      <c r="BE34" s="319">
        <f t="shared" ref="BE34" si="405">SUM(AS34:BD34)</f>
        <v>0</v>
      </c>
      <c r="BF34" s="17">
        <f>SUM(BF9:BF33)</f>
        <v>0</v>
      </c>
      <c r="BG34" s="17">
        <f t="shared" ref="BG34" si="406">SUM(BG9:BG33)</f>
        <v>0</v>
      </c>
      <c r="BH34" s="17">
        <f t="shared" ref="BH34" si="407">SUM(BH9:BH33)</f>
        <v>0</v>
      </c>
      <c r="BI34" s="17">
        <f t="shared" ref="BI34" si="408">SUM(BI9:BI33)</f>
        <v>0</v>
      </c>
      <c r="BJ34" s="17">
        <f t="shared" ref="BJ34" si="409">SUM(BJ9:BJ33)</f>
        <v>0</v>
      </c>
      <c r="BK34" s="17">
        <f t="shared" ref="BK34" si="410">SUM(BK9:BK33)</f>
        <v>0</v>
      </c>
      <c r="BL34" s="17">
        <f t="shared" ref="BL34" si="411">SUM(BL9:BL33)</f>
        <v>0</v>
      </c>
      <c r="BM34" s="17">
        <f t="shared" ref="BM34" si="412">SUM(BM9:BM33)</f>
        <v>0</v>
      </c>
      <c r="BN34" s="17">
        <f t="shared" ref="BN34" si="413">SUM(BN9:BN33)</f>
        <v>0</v>
      </c>
      <c r="BO34" s="17">
        <f t="shared" ref="BO34" si="414">SUM(BO9:BO33)</f>
        <v>0</v>
      </c>
      <c r="BP34" s="17">
        <f t="shared" ref="BP34" si="415">SUM(BP9:BP33)</f>
        <v>0</v>
      </c>
      <c r="BQ34" s="17">
        <f t="shared" ref="BQ34" si="416">SUM(BQ9:BQ33)</f>
        <v>0</v>
      </c>
      <c r="BR34" s="319">
        <f t="shared" ref="BR34" si="417">SUM(BF34:BQ34)</f>
        <v>0</v>
      </c>
      <c r="BS34" s="17">
        <f>SUM(BS9:BS33)</f>
        <v>0</v>
      </c>
      <c r="BT34" s="17">
        <f t="shared" ref="BT34" si="418">SUM(BT9:BT33)</f>
        <v>0</v>
      </c>
      <c r="BU34" s="17">
        <f t="shared" ref="BU34" si="419">SUM(BU9:BU33)</f>
        <v>0</v>
      </c>
      <c r="BV34" s="17">
        <f t="shared" ref="BV34" si="420">SUM(BV9:BV33)</f>
        <v>0</v>
      </c>
      <c r="BW34" s="17">
        <f t="shared" ref="BW34" si="421">SUM(BW9:BW33)</f>
        <v>0</v>
      </c>
      <c r="BX34" s="17">
        <f t="shared" ref="BX34" si="422">SUM(BX9:BX33)</f>
        <v>0</v>
      </c>
      <c r="BY34" s="17">
        <f t="shared" ref="BY34" si="423">SUM(BY9:BY33)</f>
        <v>0</v>
      </c>
      <c r="BZ34" s="17">
        <f t="shared" ref="BZ34" si="424">SUM(BZ9:BZ33)</f>
        <v>0</v>
      </c>
      <c r="CA34" s="17">
        <f t="shared" ref="CA34" si="425">SUM(CA9:CA33)</f>
        <v>0</v>
      </c>
      <c r="CB34" s="17">
        <f t="shared" ref="CB34" si="426">SUM(CB9:CB33)</f>
        <v>0</v>
      </c>
      <c r="CC34" s="17">
        <f t="shared" ref="CC34" si="427">SUM(CC9:CC33)</f>
        <v>0</v>
      </c>
      <c r="CD34" s="17">
        <f t="shared" ref="CD34" si="428">SUM(CD9:CD33)</f>
        <v>0</v>
      </c>
      <c r="CE34" s="319">
        <f t="shared" ref="CE34" si="429">SUM(BS34:CD34)</f>
        <v>0</v>
      </c>
      <c r="CF34" s="17">
        <f>SUM(CF9:CF33)</f>
        <v>0</v>
      </c>
      <c r="CG34" s="17">
        <f t="shared" ref="CG34" si="430">SUM(CG9:CG33)</f>
        <v>0</v>
      </c>
      <c r="CH34" s="17">
        <f t="shared" ref="CH34" si="431">SUM(CH9:CH33)</f>
        <v>0</v>
      </c>
      <c r="CI34" s="17">
        <f t="shared" ref="CI34" si="432">SUM(CI9:CI33)</f>
        <v>0</v>
      </c>
      <c r="CJ34" s="17">
        <f t="shared" ref="CJ34" si="433">SUM(CJ9:CJ33)</f>
        <v>0</v>
      </c>
      <c r="CK34" s="17">
        <f t="shared" ref="CK34" si="434">SUM(CK9:CK33)</f>
        <v>0</v>
      </c>
      <c r="CL34" s="17">
        <f t="shared" ref="CL34" si="435">SUM(CL9:CL33)</f>
        <v>0</v>
      </c>
      <c r="CM34" s="17">
        <f t="shared" ref="CM34" si="436">SUM(CM9:CM33)</f>
        <v>0</v>
      </c>
      <c r="CN34" s="17">
        <f t="shared" ref="CN34" si="437">SUM(CN9:CN33)</f>
        <v>0</v>
      </c>
      <c r="CO34" s="17">
        <f t="shared" ref="CO34" si="438">SUM(CO9:CO33)</f>
        <v>0</v>
      </c>
      <c r="CP34" s="17">
        <f t="shared" ref="CP34" si="439">SUM(CP9:CP33)</f>
        <v>0</v>
      </c>
      <c r="CQ34" s="17">
        <f t="shared" ref="CQ34" si="440">SUM(CQ9:CQ33)</f>
        <v>0</v>
      </c>
      <c r="CR34" s="319">
        <f t="shared" ref="CR34" si="441">SUM(CF34:CQ34)</f>
        <v>0</v>
      </c>
      <c r="CS34" s="17">
        <f>SUM(CS9:CS33)</f>
        <v>0</v>
      </c>
      <c r="CT34" s="17">
        <f t="shared" ref="CT34" si="442">SUM(CT9:CT33)</f>
        <v>0</v>
      </c>
      <c r="CU34" s="17">
        <f t="shared" ref="CU34" si="443">SUM(CU9:CU33)</f>
        <v>0</v>
      </c>
      <c r="CV34" s="17">
        <f t="shared" ref="CV34" si="444">SUM(CV9:CV33)</f>
        <v>0</v>
      </c>
      <c r="CW34" s="17">
        <f t="shared" ref="CW34" si="445">SUM(CW9:CW33)</f>
        <v>0</v>
      </c>
      <c r="CX34" s="17">
        <f t="shared" ref="CX34" si="446">SUM(CX9:CX33)</f>
        <v>0</v>
      </c>
      <c r="CY34" s="17">
        <f t="shared" ref="CY34" si="447">SUM(CY9:CY33)</f>
        <v>0</v>
      </c>
      <c r="CZ34" s="17">
        <f t="shared" ref="CZ34" si="448">SUM(CZ9:CZ33)</f>
        <v>0</v>
      </c>
      <c r="DA34" s="17">
        <f t="shared" ref="DA34" si="449">SUM(DA9:DA33)</f>
        <v>0</v>
      </c>
      <c r="DB34" s="17">
        <f t="shared" ref="DB34" si="450">SUM(DB9:DB33)</f>
        <v>0</v>
      </c>
      <c r="DC34" s="17">
        <f t="shared" ref="DC34" si="451">SUM(DC9:DC33)</f>
        <v>0</v>
      </c>
      <c r="DD34" s="17">
        <f t="shared" ref="DD34" si="452">SUM(DD9:DD33)</f>
        <v>0</v>
      </c>
      <c r="DE34" s="319">
        <f t="shared" ref="DE34" si="453">SUM(CS34:DD34)</f>
        <v>0</v>
      </c>
      <c r="DF34" s="17">
        <f>SUM(DF9:DF33)</f>
        <v>0</v>
      </c>
      <c r="DG34" s="17">
        <f t="shared" ref="DG34" si="454">SUM(DG9:DG33)</f>
        <v>0</v>
      </c>
      <c r="DH34" s="17">
        <f t="shared" ref="DH34" si="455">SUM(DH9:DH33)</f>
        <v>0</v>
      </c>
      <c r="DI34" s="17">
        <f t="shared" ref="DI34" si="456">SUM(DI9:DI33)</f>
        <v>0</v>
      </c>
      <c r="DJ34" s="17">
        <f t="shared" ref="DJ34" si="457">SUM(DJ9:DJ33)</f>
        <v>0</v>
      </c>
      <c r="DK34" s="17">
        <f t="shared" ref="DK34" si="458">SUM(DK9:DK33)</f>
        <v>0</v>
      </c>
      <c r="DL34" s="17">
        <f t="shared" ref="DL34" si="459">SUM(DL9:DL33)</f>
        <v>0</v>
      </c>
      <c r="DM34" s="17">
        <f t="shared" ref="DM34" si="460">SUM(DM9:DM33)</f>
        <v>0</v>
      </c>
      <c r="DN34" s="17">
        <f t="shared" ref="DN34" si="461">SUM(DN9:DN33)</f>
        <v>0</v>
      </c>
      <c r="DO34" s="17">
        <f t="shared" ref="DO34" si="462">SUM(DO9:DO33)</f>
        <v>0</v>
      </c>
      <c r="DP34" s="17">
        <f t="shared" ref="DP34" si="463">SUM(DP9:DP33)</f>
        <v>0</v>
      </c>
      <c r="DQ34" s="17">
        <f t="shared" ref="DQ34" si="464">SUM(DQ9:DQ33)</f>
        <v>0</v>
      </c>
      <c r="DR34" s="319">
        <f t="shared" ref="DR34" si="465">SUM(DF34:DQ34)</f>
        <v>0</v>
      </c>
      <c r="DS34" s="17">
        <f>SUM(DS9:DS33)</f>
        <v>0</v>
      </c>
      <c r="DT34" s="17">
        <f t="shared" ref="DT34" si="466">SUM(DT9:DT33)</f>
        <v>0</v>
      </c>
      <c r="DU34" s="17">
        <f t="shared" ref="DU34" si="467">SUM(DU9:DU33)</f>
        <v>0</v>
      </c>
      <c r="DV34" s="17">
        <f t="shared" ref="DV34" si="468">SUM(DV9:DV33)</f>
        <v>0</v>
      </c>
      <c r="DW34" s="17">
        <f t="shared" ref="DW34" si="469">SUM(DW9:DW33)</f>
        <v>0</v>
      </c>
      <c r="DX34" s="17">
        <f t="shared" ref="DX34" si="470">SUM(DX9:DX33)</f>
        <v>0</v>
      </c>
      <c r="DY34" s="17">
        <f t="shared" ref="DY34" si="471">SUM(DY9:DY33)</f>
        <v>0</v>
      </c>
      <c r="DZ34" s="17">
        <f t="shared" ref="DZ34" si="472">SUM(DZ9:DZ33)</f>
        <v>0</v>
      </c>
      <c r="EA34" s="17">
        <f t="shared" ref="EA34" si="473">SUM(EA9:EA33)</f>
        <v>0</v>
      </c>
      <c r="EB34" s="17">
        <f t="shared" ref="EB34" si="474">SUM(EB9:EB33)</f>
        <v>0</v>
      </c>
      <c r="EC34" s="17">
        <f t="shared" ref="EC34" si="475">SUM(EC9:EC33)</f>
        <v>0</v>
      </c>
      <c r="ED34" s="17">
        <f t="shared" ref="ED34" si="476">SUM(ED9:ED33)</f>
        <v>0</v>
      </c>
      <c r="EE34" s="319">
        <f t="shared" ref="EE34" si="477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478">F6-F34</f>
        <v>0</v>
      </c>
      <c r="G36" s="17">
        <f t="shared" si="478"/>
        <v>0</v>
      </c>
      <c r="H36" s="17">
        <f t="shared" si="478"/>
        <v>0</v>
      </c>
      <c r="I36" s="17">
        <f t="shared" si="478"/>
        <v>0</v>
      </c>
      <c r="J36" s="17">
        <f t="shared" si="478"/>
        <v>0</v>
      </c>
      <c r="K36" s="17">
        <f t="shared" si="478"/>
        <v>0</v>
      </c>
      <c r="L36" s="17">
        <f t="shared" si="478"/>
        <v>0</v>
      </c>
      <c r="M36" s="17">
        <f t="shared" si="478"/>
        <v>0</v>
      </c>
      <c r="N36" s="17">
        <f t="shared" si="478"/>
        <v>0</v>
      </c>
      <c r="O36" s="17">
        <f t="shared" si="478"/>
        <v>0</v>
      </c>
      <c r="P36" s="17">
        <f t="shared" si="478"/>
        <v>0</v>
      </c>
      <c r="Q36" s="17">
        <f t="shared" si="478"/>
        <v>0</v>
      </c>
      <c r="R36" s="319">
        <f t="shared" si="306"/>
        <v>0</v>
      </c>
      <c r="S36" s="17">
        <f t="shared" ref="S36:AD36" si="479">S6-S34</f>
        <v>0</v>
      </c>
      <c r="T36" s="17">
        <f t="shared" si="479"/>
        <v>0</v>
      </c>
      <c r="U36" s="17">
        <f t="shared" si="479"/>
        <v>0</v>
      </c>
      <c r="V36" s="17">
        <f t="shared" si="479"/>
        <v>0</v>
      </c>
      <c r="W36" s="17">
        <f t="shared" si="479"/>
        <v>0</v>
      </c>
      <c r="X36" s="17">
        <f t="shared" si="479"/>
        <v>0</v>
      </c>
      <c r="Y36" s="17">
        <f t="shared" si="479"/>
        <v>0</v>
      </c>
      <c r="Z36" s="17">
        <f t="shared" si="479"/>
        <v>0</v>
      </c>
      <c r="AA36" s="17">
        <f t="shared" si="479"/>
        <v>0</v>
      </c>
      <c r="AB36" s="17">
        <f t="shared" si="479"/>
        <v>0</v>
      </c>
      <c r="AC36" s="17">
        <f t="shared" si="479"/>
        <v>0</v>
      </c>
      <c r="AD36" s="17">
        <f t="shared" si="479"/>
        <v>0</v>
      </c>
      <c r="AE36" s="319">
        <f t="shared" ref="AE36" si="480">SUM(S36:AD36)</f>
        <v>0</v>
      </c>
      <c r="AF36" s="17">
        <f t="shared" ref="AF36:AQ36" si="481">AF6-AF34</f>
        <v>0</v>
      </c>
      <c r="AG36" s="17">
        <f t="shared" si="481"/>
        <v>0</v>
      </c>
      <c r="AH36" s="17">
        <f t="shared" si="481"/>
        <v>0</v>
      </c>
      <c r="AI36" s="17">
        <f t="shared" si="481"/>
        <v>0</v>
      </c>
      <c r="AJ36" s="17">
        <f t="shared" si="481"/>
        <v>0</v>
      </c>
      <c r="AK36" s="17">
        <f t="shared" si="481"/>
        <v>0</v>
      </c>
      <c r="AL36" s="17">
        <f t="shared" si="481"/>
        <v>0</v>
      </c>
      <c r="AM36" s="17">
        <f t="shared" si="481"/>
        <v>0</v>
      </c>
      <c r="AN36" s="17">
        <f t="shared" si="481"/>
        <v>0</v>
      </c>
      <c r="AO36" s="17">
        <f t="shared" si="481"/>
        <v>0</v>
      </c>
      <c r="AP36" s="17">
        <f t="shared" si="481"/>
        <v>0</v>
      </c>
      <c r="AQ36" s="17">
        <f t="shared" si="481"/>
        <v>0</v>
      </c>
      <c r="AR36" s="319">
        <f t="shared" ref="AR36" si="482">SUM(AF36:AQ36)</f>
        <v>0</v>
      </c>
      <c r="AS36" s="17">
        <f t="shared" ref="AS36:BD36" si="483">AS6-AS34</f>
        <v>0</v>
      </c>
      <c r="AT36" s="17">
        <f t="shared" si="483"/>
        <v>0</v>
      </c>
      <c r="AU36" s="17">
        <f t="shared" si="483"/>
        <v>0</v>
      </c>
      <c r="AV36" s="17">
        <f t="shared" si="483"/>
        <v>0</v>
      </c>
      <c r="AW36" s="17">
        <f t="shared" si="483"/>
        <v>0</v>
      </c>
      <c r="AX36" s="17">
        <f t="shared" si="483"/>
        <v>0</v>
      </c>
      <c r="AY36" s="17">
        <f t="shared" si="483"/>
        <v>0</v>
      </c>
      <c r="AZ36" s="17">
        <f t="shared" si="483"/>
        <v>0</v>
      </c>
      <c r="BA36" s="17">
        <f t="shared" si="483"/>
        <v>0</v>
      </c>
      <c r="BB36" s="17">
        <f t="shared" si="483"/>
        <v>0</v>
      </c>
      <c r="BC36" s="17">
        <f t="shared" si="483"/>
        <v>0</v>
      </c>
      <c r="BD36" s="17">
        <f t="shared" si="483"/>
        <v>0</v>
      </c>
      <c r="BE36" s="319">
        <f t="shared" ref="BE36" si="484">SUM(AS36:BD36)</f>
        <v>0</v>
      </c>
      <c r="BF36" s="17">
        <f t="shared" ref="BF36:BQ36" si="485">BF6-BF34</f>
        <v>0</v>
      </c>
      <c r="BG36" s="17">
        <f t="shared" si="485"/>
        <v>0</v>
      </c>
      <c r="BH36" s="17">
        <f t="shared" si="485"/>
        <v>0</v>
      </c>
      <c r="BI36" s="17">
        <f t="shared" si="485"/>
        <v>0</v>
      </c>
      <c r="BJ36" s="17">
        <f t="shared" si="485"/>
        <v>0</v>
      </c>
      <c r="BK36" s="17">
        <f t="shared" si="485"/>
        <v>0</v>
      </c>
      <c r="BL36" s="17">
        <f t="shared" si="485"/>
        <v>0</v>
      </c>
      <c r="BM36" s="17">
        <f t="shared" si="485"/>
        <v>0</v>
      </c>
      <c r="BN36" s="17">
        <f t="shared" si="485"/>
        <v>0</v>
      </c>
      <c r="BO36" s="17">
        <f t="shared" si="485"/>
        <v>0</v>
      </c>
      <c r="BP36" s="17">
        <f t="shared" si="485"/>
        <v>0</v>
      </c>
      <c r="BQ36" s="17">
        <f t="shared" si="485"/>
        <v>0</v>
      </c>
      <c r="BR36" s="319">
        <f t="shared" ref="BR36" si="486">SUM(BF36:BQ36)</f>
        <v>0</v>
      </c>
      <c r="BS36" s="17">
        <f t="shared" ref="BS36:CD36" si="487">BS6-BS34</f>
        <v>0</v>
      </c>
      <c r="BT36" s="17">
        <f t="shared" si="487"/>
        <v>0</v>
      </c>
      <c r="BU36" s="17">
        <f t="shared" si="487"/>
        <v>0</v>
      </c>
      <c r="BV36" s="17">
        <f t="shared" si="487"/>
        <v>0</v>
      </c>
      <c r="BW36" s="17">
        <f t="shared" si="487"/>
        <v>0</v>
      </c>
      <c r="BX36" s="17">
        <f t="shared" si="487"/>
        <v>0</v>
      </c>
      <c r="BY36" s="17">
        <f t="shared" si="487"/>
        <v>0</v>
      </c>
      <c r="BZ36" s="17">
        <f t="shared" si="487"/>
        <v>0</v>
      </c>
      <c r="CA36" s="17">
        <f t="shared" si="487"/>
        <v>0</v>
      </c>
      <c r="CB36" s="17">
        <f t="shared" si="487"/>
        <v>0</v>
      </c>
      <c r="CC36" s="17">
        <f t="shared" si="487"/>
        <v>0</v>
      </c>
      <c r="CD36" s="17">
        <f t="shared" si="487"/>
        <v>0</v>
      </c>
      <c r="CE36" s="319">
        <f t="shared" ref="CE36" si="488">SUM(BS36:CD36)</f>
        <v>0</v>
      </c>
      <c r="CF36" s="17">
        <f t="shared" ref="CF36:CQ36" si="489">CF6-CF34</f>
        <v>0</v>
      </c>
      <c r="CG36" s="17">
        <f t="shared" si="489"/>
        <v>0</v>
      </c>
      <c r="CH36" s="17">
        <f t="shared" si="489"/>
        <v>0</v>
      </c>
      <c r="CI36" s="17">
        <f t="shared" si="489"/>
        <v>0</v>
      </c>
      <c r="CJ36" s="17">
        <f t="shared" si="489"/>
        <v>0</v>
      </c>
      <c r="CK36" s="17">
        <f t="shared" si="489"/>
        <v>0</v>
      </c>
      <c r="CL36" s="17">
        <f t="shared" si="489"/>
        <v>0</v>
      </c>
      <c r="CM36" s="17">
        <f t="shared" si="489"/>
        <v>0</v>
      </c>
      <c r="CN36" s="17">
        <f t="shared" si="489"/>
        <v>0</v>
      </c>
      <c r="CO36" s="17">
        <f t="shared" si="489"/>
        <v>0</v>
      </c>
      <c r="CP36" s="17">
        <f t="shared" si="489"/>
        <v>0</v>
      </c>
      <c r="CQ36" s="17">
        <f t="shared" si="489"/>
        <v>0</v>
      </c>
      <c r="CR36" s="319">
        <f t="shared" ref="CR36" si="490">SUM(CF36:CQ36)</f>
        <v>0</v>
      </c>
      <c r="CS36" s="17">
        <f t="shared" ref="CS36:DD36" si="491">CS6-CS34</f>
        <v>0</v>
      </c>
      <c r="CT36" s="17">
        <f t="shared" si="491"/>
        <v>0</v>
      </c>
      <c r="CU36" s="17">
        <f t="shared" si="491"/>
        <v>0</v>
      </c>
      <c r="CV36" s="17">
        <f t="shared" si="491"/>
        <v>0</v>
      </c>
      <c r="CW36" s="17">
        <f t="shared" si="491"/>
        <v>0</v>
      </c>
      <c r="CX36" s="17">
        <f t="shared" si="491"/>
        <v>0</v>
      </c>
      <c r="CY36" s="17">
        <f t="shared" si="491"/>
        <v>0</v>
      </c>
      <c r="CZ36" s="17">
        <f t="shared" si="491"/>
        <v>0</v>
      </c>
      <c r="DA36" s="17">
        <f t="shared" si="491"/>
        <v>0</v>
      </c>
      <c r="DB36" s="17">
        <f t="shared" si="491"/>
        <v>0</v>
      </c>
      <c r="DC36" s="17">
        <f t="shared" si="491"/>
        <v>0</v>
      </c>
      <c r="DD36" s="17">
        <f t="shared" si="491"/>
        <v>0</v>
      </c>
      <c r="DE36" s="319">
        <f t="shared" ref="DE36" si="492">SUM(CS36:DD36)</f>
        <v>0</v>
      </c>
      <c r="DF36" s="17">
        <f t="shared" ref="DF36:DQ36" si="493">DF6-DF34</f>
        <v>0</v>
      </c>
      <c r="DG36" s="17">
        <f t="shared" si="493"/>
        <v>0</v>
      </c>
      <c r="DH36" s="17">
        <f t="shared" si="493"/>
        <v>0</v>
      </c>
      <c r="DI36" s="17">
        <f t="shared" si="493"/>
        <v>0</v>
      </c>
      <c r="DJ36" s="17">
        <f t="shared" si="493"/>
        <v>0</v>
      </c>
      <c r="DK36" s="17">
        <f t="shared" si="493"/>
        <v>0</v>
      </c>
      <c r="DL36" s="17">
        <f t="shared" si="493"/>
        <v>0</v>
      </c>
      <c r="DM36" s="17">
        <f t="shared" si="493"/>
        <v>0</v>
      </c>
      <c r="DN36" s="17">
        <f t="shared" si="493"/>
        <v>0</v>
      </c>
      <c r="DO36" s="17">
        <f t="shared" si="493"/>
        <v>0</v>
      </c>
      <c r="DP36" s="17">
        <f t="shared" si="493"/>
        <v>0</v>
      </c>
      <c r="DQ36" s="17">
        <f t="shared" si="493"/>
        <v>0</v>
      </c>
      <c r="DR36" s="319">
        <f t="shared" ref="DR36" si="494">SUM(DF36:DQ36)</f>
        <v>0</v>
      </c>
      <c r="DS36" s="17">
        <f t="shared" ref="DS36:ED36" si="495">DS6-DS34</f>
        <v>0</v>
      </c>
      <c r="DT36" s="17">
        <f t="shared" si="495"/>
        <v>0</v>
      </c>
      <c r="DU36" s="17">
        <f t="shared" si="495"/>
        <v>0</v>
      </c>
      <c r="DV36" s="17">
        <f t="shared" si="495"/>
        <v>0</v>
      </c>
      <c r="DW36" s="17">
        <f t="shared" si="495"/>
        <v>0</v>
      </c>
      <c r="DX36" s="17">
        <f t="shared" si="495"/>
        <v>0</v>
      </c>
      <c r="DY36" s="17">
        <f t="shared" si="495"/>
        <v>0</v>
      </c>
      <c r="DZ36" s="17">
        <f t="shared" si="495"/>
        <v>0</v>
      </c>
      <c r="EA36" s="17">
        <f t="shared" si="495"/>
        <v>0</v>
      </c>
      <c r="EB36" s="17">
        <f t="shared" si="495"/>
        <v>0</v>
      </c>
      <c r="EC36" s="17">
        <f t="shared" si="495"/>
        <v>0</v>
      </c>
      <c r="ED36" s="17">
        <f t="shared" si="495"/>
        <v>0</v>
      </c>
      <c r="EE36" s="391">
        <f t="shared" ref="EE36" si="496">SUM(DS36:ED36)</f>
        <v>0</v>
      </c>
    </row>
    <row r="37" spans="1:135" x14ac:dyDescent="0.2">
      <c r="A37" s="30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9 EMPRUNT 1'!E5</f>
        <v>0</v>
      </c>
      <c r="D38" s="9" t="s">
        <v>24</v>
      </c>
      <c r="F38" s="17">
        <f t="shared" ref="F38:Q39" si="497">IF(F$2&gt;=$B$18,$E38,0)</f>
        <v>0</v>
      </c>
      <c r="G38" s="17">
        <f t="shared" si="497"/>
        <v>0</v>
      </c>
      <c r="H38" s="17">
        <f t="shared" si="497"/>
        <v>0</v>
      </c>
      <c r="I38" s="17">
        <f t="shared" si="497"/>
        <v>0</v>
      </c>
      <c r="J38" s="17">
        <f t="shared" si="497"/>
        <v>0</v>
      </c>
      <c r="K38" s="17">
        <f t="shared" si="497"/>
        <v>0</v>
      </c>
      <c r="L38" s="17">
        <f t="shared" si="497"/>
        <v>0</v>
      </c>
      <c r="M38" s="17">
        <f t="shared" si="497"/>
        <v>0</v>
      </c>
      <c r="N38" s="17">
        <f t="shared" si="497"/>
        <v>0</v>
      </c>
      <c r="O38" s="17">
        <f t="shared" si="497"/>
        <v>0</v>
      </c>
      <c r="P38" s="17">
        <f t="shared" si="497"/>
        <v>0</v>
      </c>
      <c r="Q38" s="17">
        <f t="shared" si="497"/>
        <v>0</v>
      </c>
      <c r="R38" s="319">
        <f t="shared" ref="R38:R39" si="498">SUM(F38:Q38)</f>
        <v>0</v>
      </c>
      <c r="S38" s="17">
        <f t="shared" ref="S38:AD39" si="499">IF(S$2&gt;=$B$18,$E38,0)</f>
        <v>0</v>
      </c>
      <c r="T38" s="17">
        <f t="shared" si="499"/>
        <v>0</v>
      </c>
      <c r="U38" s="17">
        <f t="shared" si="499"/>
        <v>0</v>
      </c>
      <c r="V38" s="17">
        <f t="shared" si="499"/>
        <v>0</v>
      </c>
      <c r="W38" s="17">
        <f t="shared" si="499"/>
        <v>0</v>
      </c>
      <c r="X38" s="17">
        <f t="shared" si="499"/>
        <v>0</v>
      </c>
      <c r="Y38" s="17">
        <f t="shared" si="499"/>
        <v>0</v>
      </c>
      <c r="Z38" s="17">
        <f t="shared" si="499"/>
        <v>0</v>
      </c>
      <c r="AA38" s="17">
        <f t="shared" si="499"/>
        <v>0</v>
      </c>
      <c r="AB38" s="17">
        <f t="shared" si="499"/>
        <v>0</v>
      </c>
      <c r="AC38" s="17">
        <f t="shared" si="499"/>
        <v>0</v>
      </c>
      <c r="AD38" s="17">
        <f t="shared" si="499"/>
        <v>0</v>
      </c>
      <c r="AE38" s="319">
        <f t="shared" ref="AE38:AE39" si="500">SUM(S38:AD38)</f>
        <v>0</v>
      </c>
      <c r="AF38" s="17">
        <f t="shared" ref="AF38:AQ39" si="501">IF(AF$2&gt;=$B$18,$E38,0)</f>
        <v>0</v>
      </c>
      <c r="AG38" s="17">
        <f t="shared" si="501"/>
        <v>0</v>
      </c>
      <c r="AH38" s="17">
        <f t="shared" si="501"/>
        <v>0</v>
      </c>
      <c r="AI38" s="17">
        <f t="shared" si="501"/>
        <v>0</v>
      </c>
      <c r="AJ38" s="17">
        <f t="shared" si="501"/>
        <v>0</v>
      </c>
      <c r="AK38" s="17">
        <f t="shared" si="501"/>
        <v>0</v>
      </c>
      <c r="AL38" s="17">
        <f t="shared" si="501"/>
        <v>0</v>
      </c>
      <c r="AM38" s="17">
        <f t="shared" si="501"/>
        <v>0</v>
      </c>
      <c r="AN38" s="17">
        <f t="shared" si="501"/>
        <v>0</v>
      </c>
      <c r="AO38" s="17">
        <f t="shared" si="501"/>
        <v>0</v>
      </c>
      <c r="AP38" s="17">
        <f t="shared" si="501"/>
        <v>0</v>
      </c>
      <c r="AQ38" s="17">
        <f t="shared" si="501"/>
        <v>0</v>
      </c>
      <c r="AR38" s="319">
        <f t="shared" ref="AR38:AR39" si="502">SUM(AF38:AQ38)</f>
        <v>0</v>
      </c>
      <c r="AS38" s="17">
        <f t="shared" ref="AS38:BD39" si="503">IF(AS$2&gt;=$B$18,$E38,0)</f>
        <v>0</v>
      </c>
      <c r="AT38" s="17">
        <f t="shared" si="503"/>
        <v>0</v>
      </c>
      <c r="AU38" s="17">
        <f t="shared" si="503"/>
        <v>0</v>
      </c>
      <c r="AV38" s="17">
        <f t="shared" si="503"/>
        <v>0</v>
      </c>
      <c r="AW38" s="17">
        <f t="shared" si="503"/>
        <v>0</v>
      </c>
      <c r="AX38" s="17">
        <f t="shared" si="503"/>
        <v>0</v>
      </c>
      <c r="AY38" s="17">
        <f t="shared" si="503"/>
        <v>0</v>
      </c>
      <c r="AZ38" s="17">
        <f t="shared" si="503"/>
        <v>0</v>
      </c>
      <c r="BA38" s="17">
        <f t="shared" si="503"/>
        <v>0</v>
      </c>
      <c r="BB38" s="17">
        <f t="shared" si="503"/>
        <v>0</v>
      </c>
      <c r="BC38" s="17">
        <f t="shared" si="503"/>
        <v>0</v>
      </c>
      <c r="BD38" s="17">
        <f t="shared" si="503"/>
        <v>0</v>
      </c>
      <c r="BE38" s="319">
        <f t="shared" ref="BE38:BE39" si="504">SUM(AS38:BD38)</f>
        <v>0</v>
      </c>
      <c r="BF38" s="17">
        <f t="shared" ref="BF38:BQ39" si="505">IF(BF$2&gt;=$B$18,$E38,0)</f>
        <v>0</v>
      </c>
      <c r="BG38" s="17">
        <f t="shared" si="505"/>
        <v>0</v>
      </c>
      <c r="BH38" s="17">
        <f t="shared" si="505"/>
        <v>0</v>
      </c>
      <c r="BI38" s="17">
        <f t="shared" si="505"/>
        <v>0</v>
      </c>
      <c r="BJ38" s="17">
        <f t="shared" si="505"/>
        <v>0</v>
      </c>
      <c r="BK38" s="17">
        <f t="shared" si="505"/>
        <v>0</v>
      </c>
      <c r="BL38" s="17">
        <f t="shared" si="505"/>
        <v>0</v>
      </c>
      <c r="BM38" s="17">
        <f t="shared" si="505"/>
        <v>0</v>
      </c>
      <c r="BN38" s="17">
        <f t="shared" si="505"/>
        <v>0</v>
      </c>
      <c r="BO38" s="17">
        <f t="shared" si="505"/>
        <v>0</v>
      </c>
      <c r="BP38" s="17">
        <f t="shared" si="505"/>
        <v>0</v>
      </c>
      <c r="BQ38" s="17">
        <f t="shared" si="505"/>
        <v>0</v>
      </c>
      <c r="BR38" s="319">
        <f t="shared" ref="BR38:BR39" si="506">SUM(BF38:BQ38)</f>
        <v>0</v>
      </c>
      <c r="BS38" s="17">
        <f t="shared" ref="BS38:CD39" si="507">IF(BS$2&gt;=$B$18,$E38,0)</f>
        <v>0</v>
      </c>
      <c r="BT38" s="17">
        <f t="shared" si="507"/>
        <v>0</v>
      </c>
      <c r="BU38" s="17">
        <f t="shared" si="507"/>
        <v>0</v>
      </c>
      <c r="BV38" s="17">
        <f t="shared" si="507"/>
        <v>0</v>
      </c>
      <c r="BW38" s="17">
        <f t="shared" si="507"/>
        <v>0</v>
      </c>
      <c r="BX38" s="17">
        <f t="shared" si="507"/>
        <v>0</v>
      </c>
      <c r="BY38" s="17">
        <f t="shared" si="507"/>
        <v>0</v>
      </c>
      <c r="BZ38" s="17">
        <f t="shared" si="507"/>
        <v>0</v>
      </c>
      <c r="CA38" s="17">
        <f t="shared" si="507"/>
        <v>0</v>
      </c>
      <c r="CB38" s="17">
        <f t="shared" si="507"/>
        <v>0</v>
      </c>
      <c r="CC38" s="17">
        <f t="shared" si="507"/>
        <v>0</v>
      </c>
      <c r="CD38" s="17">
        <f t="shared" si="507"/>
        <v>0</v>
      </c>
      <c r="CE38" s="319">
        <f t="shared" ref="CE38:CE39" si="508">SUM(BS38:CD38)</f>
        <v>0</v>
      </c>
      <c r="CF38" s="17">
        <f t="shared" ref="CF38:CQ39" si="509">IF(CF$2&gt;=$B$18,$E38,0)</f>
        <v>0</v>
      </c>
      <c r="CG38" s="17">
        <f t="shared" si="509"/>
        <v>0</v>
      </c>
      <c r="CH38" s="17">
        <f t="shared" si="509"/>
        <v>0</v>
      </c>
      <c r="CI38" s="17">
        <f t="shared" si="509"/>
        <v>0</v>
      </c>
      <c r="CJ38" s="17">
        <f t="shared" si="509"/>
        <v>0</v>
      </c>
      <c r="CK38" s="17">
        <f t="shared" si="509"/>
        <v>0</v>
      </c>
      <c r="CL38" s="17">
        <f t="shared" si="509"/>
        <v>0</v>
      </c>
      <c r="CM38" s="17">
        <f t="shared" si="509"/>
        <v>0</v>
      </c>
      <c r="CN38" s="17">
        <f t="shared" si="509"/>
        <v>0</v>
      </c>
      <c r="CO38" s="17">
        <f t="shared" si="509"/>
        <v>0</v>
      </c>
      <c r="CP38" s="17">
        <f t="shared" si="509"/>
        <v>0</v>
      </c>
      <c r="CQ38" s="17">
        <f t="shared" si="509"/>
        <v>0</v>
      </c>
      <c r="CR38" s="319">
        <f t="shared" ref="CR38:CR39" si="510">SUM(CF38:CQ38)</f>
        <v>0</v>
      </c>
      <c r="CS38" s="17">
        <f t="shared" ref="CS38:DD39" si="511">IF(CS$2&gt;=$B$18,$E38,0)</f>
        <v>0</v>
      </c>
      <c r="CT38" s="17">
        <f t="shared" si="511"/>
        <v>0</v>
      </c>
      <c r="CU38" s="17">
        <f t="shared" si="511"/>
        <v>0</v>
      </c>
      <c r="CV38" s="17">
        <f t="shared" si="511"/>
        <v>0</v>
      </c>
      <c r="CW38" s="17">
        <f t="shared" si="511"/>
        <v>0</v>
      </c>
      <c r="CX38" s="17">
        <f t="shared" si="511"/>
        <v>0</v>
      </c>
      <c r="CY38" s="17">
        <f t="shared" si="511"/>
        <v>0</v>
      </c>
      <c r="CZ38" s="17">
        <f t="shared" si="511"/>
        <v>0</v>
      </c>
      <c r="DA38" s="17">
        <f t="shared" si="511"/>
        <v>0</v>
      </c>
      <c r="DB38" s="17">
        <f t="shared" si="511"/>
        <v>0</v>
      </c>
      <c r="DC38" s="17">
        <f t="shared" si="511"/>
        <v>0</v>
      </c>
      <c r="DD38" s="17">
        <f t="shared" si="511"/>
        <v>0</v>
      </c>
      <c r="DE38" s="319">
        <f t="shared" ref="DE38:DE39" si="512">SUM(CS38:DD38)</f>
        <v>0</v>
      </c>
      <c r="DF38" s="17">
        <f t="shared" ref="DF38:DQ39" si="513">IF(DF$2&gt;=$B$18,$E38,0)</f>
        <v>0</v>
      </c>
      <c r="DG38" s="17">
        <f t="shared" si="513"/>
        <v>0</v>
      </c>
      <c r="DH38" s="17">
        <f t="shared" si="513"/>
        <v>0</v>
      </c>
      <c r="DI38" s="17">
        <f t="shared" si="513"/>
        <v>0</v>
      </c>
      <c r="DJ38" s="17">
        <f t="shared" si="513"/>
        <v>0</v>
      </c>
      <c r="DK38" s="17">
        <f t="shared" si="513"/>
        <v>0</v>
      </c>
      <c r="DL38" s="17">
        <f t="shared" si="513"/>
        <v>0</v>
      </c>
      <c r="DM38" s="17">
        <f t="shared" si="513"/>
        <v>0</v>
      </c>
      <c r="DN38" s="17">
        <f t="shared" si="513"/>
        <v>0</v>
      </c>
      <c r="DO38" s="17">
        <f t="shared" si="513"/>
        <v>0</v>
      </c>
      <c r="DP38" s="17">
        <f t="shared" si="513"/>
        <v>0</v>
      </c>
      <c r="DQ38" s="17">
        <f t="shared" si="513"/>
        <v>0</v>
      </c>
      <c r="DR38" s="319">
        <f t="shared" ref="DR38:DR39" si="514">SUM(DF38:DQ38)</f>
        <v>0</v>
      </c>
      <c r="DS38" s="17">
        <f t="shared" ref="DS38:ED39" si="515">IF(DS$2&gt;=$B$18,$E38,0)</f>
        <v>0</v>
      </c>
      <c r="DT38" s="17">
        <f t="shared" si="515"/>
        <v>0</v>
      </c>
      <c r="DU38" s="17">
        <f t="shared" si="515"/>
        <v>0</v>
      </c>
      <c r="DV38" s="17">
        <f t="shared" si="515"/>
        <v>0</v>
      </c>
      <c r="DW38" s="17">
        <f t="shared" si="515"/>
        <v>0</v>
      </c>
      <c r="DX38" s="17">
        <f t="shared" si="515"/>
        <v>0</v>
      </c>
      <c r="DY38" s="17">
        <f t="shared" si="515"/>
        <v>0</v>
      </c>
      <c r="DZ38" s="17">
        <f t="shared" si="515"/>
        <v>0</v>
      </c>
      <c r="EA38" s="17">
        <f t="shared" si="515"/>
        <v>0</v>
      </c>
      <c r="EB38" s="17">
        <f t="shared" si="515"/>
        <v>0</v>
      </c>
      <c r="EC38" s="17">
        <f t="shared" si="515"/>
        <v>0</v>
      </c>
      <c r="ED38" s="17">
        <f t="shared" si="515"/>
        <v>0</v>
      </c>
      <c r="EE38" s="391">
        <f t="shared" ref="EE38:EE39" si="516">SUM(DS38:ED38)</f>
        <v>0</v>
      </c>
    </row>
    <row r="39" spans="1:135" x14ac:dyDescent="0.2">
      <c r="A39" s="12" t="s">
        <v>4</v>
      </c>
      <c r="B39" s="435">
        <f>'SPACELOG 9 EMPRUNT 1'!E7</f>
        <v>15</v>
      </c>
      <c r="D39" s="9" t="s">
        <v>25</v>
      </c>
      <c r="F39" s="17">
        <f t="shared" si="497"/>
        <v>0</v>
      </c>
      <c r="G39" s="17">
        <f t="shared" si="497"/>
        <v>0</v>
      </c>
      <c r="H39" s="17">
        <f t="shared" si="497"/>
        <v>0</v>
      </c>
      <c r="I39" s="17">
        <f t="shared" si="497"/>
        <v>0</v>
      </c>
      <c r="J39" s="17">
        <f t="shared" si="497"/>
        <v>0</v>
      </c>
      <c r="K39" s="17">
        <f t="shared" si="497"/>
        <v>0</v>
      </c>
      <c r="L39" s="17">
        <f t="shared" si="497"/>
        <v>0</v>
      </c>
      <c r="M39" s="17">
        <f t="shared" si="497"/>
        <v>0</v>
      </c>
      <c r="N39" s="17">
        <f t="shared" si="497"/>
        <v>0</v>
      </c>
      <c r="O39" s="17">
        <f t="shared" si="497"/>
        <v>0</v>
      </c>
      <c r="P39" s="17">
        <f t="shared" si="497"/>
        <v>0</v>
      </c>
      <c r="Q39" s="17">
        <f t="shared" si="497"/>
        <v>0</v>
      </c>
      <c r="R39" s="319">
        <f t="shared" si="498"/>
        <v>0</v>
      </c>
      <c r="S39" s="17">
        <f t="shared" si="499"/>
        <v>0</v>
      </c>
      <c r="T39" s="17">
        <f t="shared" si="499"/>
        <v>0</v>
      </c>
      <c r="U39" s="17">
        <f t="shared" si="499"/>
        <v>0</v>
      </c>
      <c r="V39" s="17">
        <f t="shared" si="499"/>
        <v>0</v>
      </c>
      <c r="W39" s="17">
        <f t="shared" si="499"/>
        <v>0</v>
      </c>
      <c r="X39" s="17">
        <f t="shared" si="499"/>
        <v>0</v>
      </c>
      <c r="Y39" s="17">
        <f t="shared" si="499"/>
        <v>0</v>
      </c>
      <c r="Z39" s="17">
        <f t="shared" si="499"/>
        <v>0</v>
      </c>
      <c r="AA39" s="17">
        <f t="shared" si="499"/>
        <v>0</v>
      </c>
      <c r="AB39" s="17">
        <f t="shared" si="499"/>
        <v>0</v>
      </c>
      <c r="AC39" s="17">
        <f t="shared" si="499"/>
        <v>0</v>
      </c>
      <c r="AD39" s="17">
        <f t="shared" si="499"/>
        <v>0</v>
      </c>
      <c r="AE39" s="319">
        <f t="shared" si="500"/>
        <v>0</v>
      </c>
      <c r="AF39" s="17">
        <f t="shared" si="501"/>
        <v>0</v>
      </c>
      <c r="AG39" s="17">
        <f t="shared" si="501"/>
        <v>0</v>
      </c>
      <c r="AH39" s="17">
        <f t="shared" si="501"/>
        <v>0</v>
      </c>
      <c r="AI39" s="17">
        <f t="shared" si="501"/>
        <v>0</v>
      </c>
      <c r="AJ39" s="17">
        <f t="shared" si="501"/>
        <v>0</v>
      </c>
      <c r="AK39" s="17">
        <f t="shared" si="501"/>
        <v>0</v>
      </c>
      <c r="AL39" s="17">
        <f t="shared" si="501"/>
        <v>0</v>
      </c>
      <c r="AM39" s="17">
        <f t="shared" si="501"/>
        <v>0</v>
      </c>
      <c r="AN39" s="17">
        <f t="shared" si="501"/>
        <v>0</v>
      </c>
      <c r="AO39" s="17">
        <f t="shared" si="501"/>
        <v>0</v>
      </c>
      <c r="AP39" s="17">
        <f t="shared" si="501"/>
        <v>0</v>
      </c>
      <c r="AQ39" s="17">
        <f t="shared" si="501"/>
        <v>0</v>
      </c>
      <c r="AR39" s="319">
        <f t="shared" si="502"/>
        <v>0</v>
      </c>
      <c r="AS39" s="17">
        <f t="shared" si="503"/>
        <v>0</v>
      </c>
      <c r="AT39" s="17">
        <f t="shared" si="503"/>
        <v>0</v>
      </c>
      <c r="AU39" s="17">
        <f t="shared" si="503"/>
        <v>0</v>
      </c>
      <c r="AV39" s="17">
        <f t="shared" si="503"/>
        <v>0</v>
      </c>
      <c r="AW39" s="17">
        <f t="shared" si="503"/>
        <v>0</v>
      </c>
      <c r="AX39" s="17">
        <f t="shared" si="503"/>
        <v>0</v>
      </c>
      <c r="AY39" s="17">
        <f t="shared" si="503"/>
        <v>0</v>
      </c>
      <c r="AZ39" s="17">
        <f t="shared" si="503"/>
        <v>0</v>
      </c>
      <c r="BA39" s="17">
        <f t="shared" si="503"/>
        <v>0</v>
      </c>
      <c r="BB39" s="17">
        <f t="shared" si="503"/>
        <v>0</v>
      </c>
      <c r="BC39" s="17">
        <f t="shared" si="503"/>
        <v>0</v>
      </c>
      <c r="BD39" s="17">
        <f t="shared" si="503"/>
        <v>0</v>
      </c>
      <c r="BE39" s="319">
        <f t="shared" si="504"/>
        <v>0</v>
      </c>
      <c r="BF39" s="17">
        <f t="shared" si="505"/>
        <v>0</v>
      </c>
      <c r="BG39" s="17">
        <f t="shared" si="505"/>
        <v>0</v>
      </c>
      <c r="BH39" s="17">
        <f t="shared" si="505"/>
        <v>0</v>
      </c>
      <c r="BI39" s="17">
        <f t="shared" si="505"/>
        <v>0</v>
      </c>
      <c r="BJ39" s="17">
        <f t="shared" si="505"/>
        <v>0</v>
      </c>
      <c r="BK39" s="17">
        <f t="shared" si="505"/>
        <v>0</v>
      </c>
      <c r="BL39" s="17">
        <f t="shared" si="505"/>
        <v>0</v>
      </c>
      <c r="BM39" s="17">
        <f t="shared" si="505"/>
        <v>0</v>
      </c>
      <c r="BN39" s="17">
        <f t="shared" si="505"/>
        <v>0</v>
      </c>
      <c r="BO39" s="17">
        <f t="shared" si="505"/>
        <v>0</v>
      </c>
      <c r="BP39" s="17">
        <f t="shared" si="505"/>
        <v>0</v>
      </c>
      <c r="BQ39" s="17">
        <f t="shared" si="505"/>
        <v>0</v>
      </c>
      <c r="BR39" s="319">
        <f t="shared" si="506"/>
        <v>0</v>
      </c>
      <c r="BS39" s="17">
        <f t="shared" si="507"/>
        <v>0</v>
      </c>
      <c r="BT39" s="17">
        <f t="shared" si="507"/>
        <v>0</v>
      </c>
      <c r="BU39" s="17">
        <f t="shared" si="507"/>
        <v>0</v>
      </c>
      <c r="BV39" s="17">
        <f t="shared" si="507"/>
        <v>0</v>
      </c>
      <c r="BW39" s="17">
        <f t="shared" si="507"/>
        <v>0</v>
      </c>
      <c r="BX39" s="17">
        <f t="shared" si="507"/>
        <v>0</v>
      </c>
      <c r="BY39" s="17">
        <f t="shared" si="507"/>
        <v>0</v>
      </c>
      <c r="BZ39" s="17">
        <f t="shared" si="507"/>
        <v>0</v>
      </c>
      <c r="CA39" s="17">
        <f t="shared" si="507"/>
        <v>0</v>
      </c>
      <c r="CB39" s="17">
        <f t="shared" si="507"/>
        <v>0</v>
      </c>
      <c r="CC39" s="17">
        <f t="shared" si="507"/>
        <v>0</v>
      </c>
      <c r="CD39" s="17">
        <f t="shared" si="507"/>
        <v>0</v>
      </c>
      <c r="CE39" s="319">
        <f t="shared" si="508"/>
        <v>0</v>
      </c>
      <c r="CF39" s="17">
        <f t="shared" si="509"/>
        <v>0</v>
      </c>
      <c r="CG39" s="17">
        <f t="shared" si="509"/>
        <v>0</v>
      </c>
      <c r="CH39" s="17">
        <f t="shared" si="509"/>
        <v>0</v>
      </c>
      <c r="CI39" s="17">
        <f t="shared" si="509"/>
        <v>0</v>
      </c>
      <c r="CJ39" s="17">
        <f t="shared" si="509"/>
        <v>0</v>
      </c>
      <c r="CK39" s="17">
        <f t="shared" si="509"/>
        <v>0</v>
      </c>
      <c r="CL39" s="17">
        <f t="shared" si="509"/>
        <v>0</v>
      </c>
      <c r="CM39" s="17">
        <f t="shared" si="509"/>
        <v>0</v>
      </c>
      <c r="CN39" s="17">
        <f t="shared" si="509"/>
        <v>0</v>
      </c>
      <c r="CO39" s="17">
        <f t="shared" si="509"/>
        <v>0</v>
      </c>
      <c r="CP39" s="17">
        <f t="shared" si="509"/>
        <v>0</v>
      </c>
      <c r="CQ39" s="17">
        <f t="shared" si="509"/>
        <v>0</v>
      </c>
      <c r="CR39" s="319">
        <f t="shared" si="510"/>
        <v>0</v>
      </c>
      <c r="CS39" s="17">
        <f t="shared" si="511"/>
        <v>0</v>
      </c>
      <c r="CT39" s="17">
        <f t="shared" si="511"/>
        <v>0</v>
      </c>
      <c r="CU39" s="17">
        <f t="shared" si="511"/>
        <v>0</v>
      </c>
      <c r="CV39" s="17">
        <f t="shared" si="511"/>
        <v>0</v>
      </c>
      <c r="CW39" s="17">
        <f t="shared" si="511"/>
        <v>0</v>
      </c>
      <c r="CX39" s="17">
        <f t="shared" si="511"/>
        <v>0</v>
      </c>
      <c r="CY39" s="17">
        <f t="shared" si="511"/>
        <v>0</v>
      </c>
      <c r="CZ39" s="17">
        <f t="shared" si="511"/>
        <v>0</v>
      </c>
      <c r="DA39" s="17">
        <f t="shared" si="511"/>
        <v>0</v>
      </c>
      <c r="DB39" s="17">
        <f t="shared" si="511"/>
        <v>0</v>
      </c>
      <c r="DC39" s="17">
        <f t="shared" si="511"/>
        <v>0</v>
      </c>
      <c r="DD39" s="17">
        <f t="shared" si="511"/>
        <v>0</v>
      </c>
      <c r="DE39" s="319">
        <f t="shared" si="512"/>
        <v>0</v>
      </c>
      <c r="DF39" s="17">
        <f t="shared" si="513"/>
        <v>0</v>
      </c>
      <c r="DG39" s="17">
        <f t="shared" si="513"/>
        <v>0</v>
      </c>
      <c r="DH39" s="17">
        <f t="shared" si="513"/>
        <v>0</v>
      </c>
      <c r="DI39" s="17">
        <f t="shared" si="513"/>
        <v>0</v>
      </c>
      <c r="DJ39" s="17">
        <f t="shared" si="513"/>
        <v>0</v>
      </c>
      <c r="DK39" s="17">
        <f t="shared" si="513"/>
        <v>0</v>
      </c>
      <c r="DL39" s="17">
        <f t="shared" si="513"/>
        <v>0</v>
      </c>
      <c r="DM39" s="17">
        <f t="shared" si="513"/>
        <v>0</v>
      </c>
      <c r="DN39" s="17">
        <f t="shared" si="513"/>
        <v>0</v>
      </c>
      <c r="DO39" s="17">
        <f t="shared" si="513"/>
        <v>0</v>
      </c>
      <c r="DP39" s="17">
        <f t="shared" si="513"/>
        <v>0</v>
      </c>
      <c r="DQ39" s="17">
        <f t="shared" si="513"/>
        <v>0</v>
      </c>
      <c r="DR39" s="319">
        <f t="shared" si="514"/>
        <v>0</v>
      </c>
      <c r="DS39" s="17">
        <f t="shared" si="515"/>
        <v>0</v>
      </c>
      <c r="DT39" s="17">
        <f t="shared" si="515"/>
        <v>0</v>
      </c>
      <c r="DU39" s="17">
        <f t="shared" si="515"/>
        <v>0</v>
      </c>
      <c r="DV39" s="17">
        <f t="shared" si="515"/>
        <v>0</v>
      </c>
      <c r="DW39" s="17">
        <f t="shared" si="515"/>
        <v>0</v>
      </c>
      <c r="DX39" s="17">
        <f t="shared" si="515"/>
        <v>0</v>
      </c>
      <c r="DY39" s="17">
        <f t="shared" si="515"/>
        <v>0</v>
      </c>
      <c r="DZ39" s="17">
        <f t="shared" si="515"/>
        <v>0</v>
      </c>
      <c r="EA39" s="17">
        <f t="shared" si="515"/>
        <v>0</v>
      </c>
      <c r="EB39" s="17">
        <f t="shared" si="515"/>
        <v>0</v>
      </c>
      <c r="EC39" s="17">
        <f t="shared" si="515"/>
        <v>0</v>
      </c>
      <c r="ED39" s="17">
        <f t="shared" si="515"/>
        <v>0</v>
      </c>
      <c r="EE39" s="391">
        <f t="shared" si="516"/>
        <v>0</v>
      </c>
    </row>
    <row r="40" spans="1:135" x14ac:dyDescent="0.2">
      <c r="A40" s="12" t="s">
        <v>5</v>
      </c>
      <c r="B40" s="435">
        <f>'SPACELOG 9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9 EMPRUNT 1'!E6</f>
        <v>3.95E-2</v>
      </c>
      <c r="D41" s="22" t="s">
        <v>46</v>
      </c>
      <c r="E41" s="47"/>
      <c r="F41" s="17">
        <f t="shared" ref="F41:Q41" si="517">F39+F38</f>
        <v>0</v>
      </c>
      <c r="G41" s="17">
        <f t="shared" si="517"/>
        <v>0</v>
      </c>
      <c r="H41" s="17">
        <f t="shared" si="517"/>
        <v>0</v>
      </c>
      <c r="I41" s="17">
        <f t="shared" si="517"/>
        <v>0</v>
      </c>
      <c r="J41" s="17">
        <f t="shared" si="517"/>
        <v>0</v>
      </c>
      <c r="K41" s="17">
        <f t="shared" si="517"/>
        <v>0</v>
      </c>
      <c r="L41" s="17">
        <f t="shared" si="517"/>
        <v>0</v>
      </c>
      <c r="M41" s="17">
        <f t="shared" si="517"/>
        <v>0</v>
      </c>
      <c r="N41" s="17">
        <f t="shared" si="517"/>
        <v>0</v>
      </c>
      <c r="O41" s="17">
        <f t="shared" si="517"/>
        <v>0</v>
      </c>
      <c r="P41" s="17">
        <f t="shared" si="517"/>
        <v>0</v>
      </c>
      <c r="Q41" s="17">
        <f t="shared" si="517"/>
        <v>0</v>
      </c>
      <c r="R41" s="319">
        <f t="shared" ref="R41" si="518">SUM(F41:Q41)</f>
        <v>0</v>
      </c>
      <c r="S41" s="17">
        <f t="shared" ref="S41:AD41" si="519">S39+S38</f>
        <v>0</v>
      </c>
      <c r="T41" s="17">
        <f t="shared" si="519"/>
        <v>0</v>
      </c>
      <c r="U41" s="17">
        <f t="shared" si="519"/>
        <v>0</v>
      </c>
      <c r="V41" s="17">
        <f t="shared" si="519"/>
        <v>0</v>
      </c>
      <c r="W41" s="17">
        <f t="shared" si="519"/>
        <v>0</v>
      </c>
      <c r="X41" s="17">
        <f t="shared" si="519"/>
        <v>0</v>
      </c>
      <c r="Y41" s="17">
        <f t="shared" si="519"/>
        <v>0</v>
      </c>
      <c r="Z41" s="17">
        <f t="shared" si="519"/>
        <v>0</v>
      </c>
      <c r="AA41" s="17">
        <f t="shared" si="519"/>
        <v>0</v>
      </c>
      <c r="AB41" s="17">
        <f t="shared" si="519"/>
        <v>0</v>
      </c>
      <c r="AC41" s="17">
        <f t="shared" si="519"/>
        <v>0</v>
      </c>
      <c r="AD41" s="17">
        <f t="shared" si="519"/>
        <v>0</v>
      </c>
      <c r="AE41" s="319">
        <f t="shared" ref="AE41" si="520">SUM(S41:AD41)</f>
        <v>0</v>
      </c>
      <c r="AF41" s="17">
        <f t="shared" ref="AF41:AQ41" si="521">AF39+AF38</f>
        <v>0</v>
      </c>
      <c r="AG41" s="17">
        <f t="shared" si="521"/>
        <v>0</v>
      </c>
      <c r="AH41" s="17">
        <f t="shared" si="521"/>
        <v>0</v>
      </c>
      <c r="AI41" s="17">
        <f t="shared" si="521"/>
        <v>0</v>
      </c>
      <c r="AJ41" s="17">
        <f t="shared" si="521"/>
        <v>0</v>
      </c>
      <c r="AK41" s="17">
        <f t="shared" si="521"/>
        <v>0</v>
      </c>
      <c r="AL41" s="17">
        <f t="shared" si="521"/>
        <v>0</v>
      </c>
      <c r="AM41" s="17">
        <f t="shared" si="521"/>
        <v>0</v>
      </c>
      <c r="AN41" s="17">
        <f t="shared" si="521"/>
        <v>0</v>
      </c>
      <c r="AO41" s="17">
        <f t="shared" si="521"/>
        <v>0</v>
      </c>
      <c r="AP41" s="17">
        <f t="shared" si="521"/>
        <v>0</v>
      </c>
      <c r="AQ41" s="17">
        <f t="shared" si="521"/>
        <v>0</v>
      </c>
      <c r="AR41" s="319">
        <f t="shared" ref="AR41" si="522">SUM(AF41:AQ41)</f>
        <v>0</v>
      </c>
      <c r="AS41" s="17">
        <f t="shared" ref="AS41:BD41" si="523">AS39+AS38</f>
        <v>0</v>
      </c>
      <c r="AT41" s="17">
        <f t="shared" si="523"/>
        <v>0</v>
      </c>
      <c r="AU41" s="17">
        <f t="shared" si="523"/>
        <v>0</v>
      </c>
      <c r="AV41" s="17">
        <f t="shared" si="523"/>
        <v>0</v>
      </c>
      <c r="AW41" s="17">
        <f t="shared" si="523"/>
        <v>0</v>
      </c>
      <c r="AX41" s="17">
        <f t="shared" si="523"/>
        <v>0</v>
      </c>
      <c r="AY41" s="17">
        <f t="shared" si="523"/>
        <v>0</v>
      </c>
      <c r="AZ41" s="17">
        <f t="shared" si="523"/>
        <v>0</v>
      </c>
      <c r="BA41" s="17">
        <f t="shared" si="523"/>
        <v>0</v>
      </c>
      <c r="BB41" s="17">
        <f t="shared" si="523"/>
        <v>0</v>
      </c>
      <c r="BC41" s="17">
        <f t="shared" si="523"/>
        <v>0</v>
      </c>
      <c r="BD41" s="17">
        <f t="shared" si="523"/>
        <v>0</v>
      </c>
      <c r="BE41" s="319">
        <f t="shared" ref="BE41" si="524">SUM(AS41:BD41)</f>
        <v>0</v>
      </c>
      <c r="BF41" s="17">
        <f t="shared" ref="BF41:BQ41" si="525">BF39+BF38</f>
        <v>0</v>
      </c>
      <c r="BG41" s="17">
        <f t="shared" si="525"/>
        <v>0</v>
      </c>
      <c r="BH41" s="17">
        <f t="shared" si="525"/>
        <v>0</v>
      </c>
      <c r="BI41" s="17">
        <f t="shared" si="525"/>
        <v>0</v>
      </c>
      <c r="BJ41" s="17">
        <f t="shared" si="525"/>
        <v>0</v>
      </c>
      <c r="BK41" s="17">
        <f t="shared" si="525"/>
        <v>0</v>
      </c>
      <c r="BL41" s="17">
        <f t="shared" si="525"/>
        <v>0</v>
      </c>
      <c r="BM41" s="17">
        <f t="shared" si="525"/>
        <v>0</v>
      </c>
      <c r="BN41" s="17">
        <f t="shared" si="525"/>
        <v>0</v>
      </c>
      <c r="BO41" s="17">
        <f t="shared" si="525"/>
        <v>0</v>
      </c>
      <c r="BP41" s="17">
        <f t="shared" si="525"/>
        <v>0</v>
      </c>
      <c r="BQ41" s="17">
        <f t="shared" si="525"/>
        <v>0</v>
      </c>
      <c r="BR41" s="319">
        <f t="shared" ref="BR41" si="526">SUM(BF41:BQ41)</f>
        <v>0</v>
      </c>
      <c r="BS41" s="17">
        <f t="shared" ref="BS41:CD41" si="527">BS39+BS38</f>
        <v>0</v>
      </c>
      <c r="BT41" s="17">
        <f t="shared" si="527"/>
        <v>0</v>
      </c>
      <c r="BU41" s="17">
        <f t="shared" si="527"/>
        <v>0</v>
      </c>
      <c r="BV41" s="17">
        <f t="shared" si="527"/>
        <v>0</v>
      </c>
      <c r="BW41" s="17">
        <f t="shared" si="527"/>
        <v>0</v>
      </c>
      <c r="BX41" s="17">
        <f t="shared" si="527"/>
        <v>0</v>
      </c>
      <c r="BY41" s="17">
        <f t="shared" si="527"/>
        <v>0</v>
      </c>
      <c r="BZ41" s="17">
        <f t="shared" si="527"/>
        <v>0</v>
      </c>
      <c r="CA41" s="17">
        <f t="shared" si="527"/>
        <v>0</v>
      </c>
      <c r="CB41" s="17">
        <f t="shared" si="527"/>
        <v>0</v>
      </c>
      <c r="CC41" s="17">
        <f t="shared" si="527"/>
        <v>0</v>
      </c>
      <c r="CD41" s="17">
        <f t="shared" si="527"/>
        <v>0</v>
      </c>
      <c r="CE41" s="319">
        <f t="shared" ref="CE41" si="528">SUM(BS41:CD41)</f>
        <v>0</v>
      </c>
      <c r="CF41" s="17">
        <f t="shared" ref="CF41:CQ41" si="529">CF39+CF38</f>
        <v>0</v>
      </c>
      <c r="CG41" s="17">
        <f t="shared" si="529"/>
        <v>0</v>
      </c>
      <c r="CH41" s="17">
        <f t="shared" si="529"/>
        <v>0</v>
      </c>
      <c r="CI41" s="17">
        <f t="shared" si="529"/>
        <v>0</v>
      </c>
      <c r="CJ41" s="17">
        <f t="shared" si="529"/>
        <v>0</v>
      </c>
      <c r="CK41" s="17">
        <f t="shared" si="529"/>
        <v>0</v>
      </c>
      <c r="CL41" s="17">
        <f t="shared" si="529"/>
        <v>0</v>
      </c>
      <c r="CM41" s="17">
        <f t="shared" si="529"/>
        <v>0</v>
      </c>
      <c r="CN41" s="17">
        <f t="shared" si="529"/>
        <v>0</v>
      </c>
      <c r="CO41" s="17">
        <f t="shared" si="529"/>
        <v>0</v>
      </c>
      <c r="CP41" s="17">
        <f t="shared" si="529"/>
        <v>0</v>
      </c>
      <c r="CQ41" s="17">
        <f t="shared" si="529"/>
        <v>0</v>
      </c>
      <c r="CR41" s="319">
        <f t="shared" ref="CR41" si="530">SUM(CF41:CQ41)</f>
        <v>0</v>
      </c>
      <c r="CS41" s="17">
        <f t="shared" ref="CS41:DD41" si="531">CS39+CS38</f>
        <v>0</v>
      </c>
      <c r="CT41" s="17">
        <f t="shared" si="531"/>
        <v>0</v>
      </c>
      <c r="CU41" s="17">
        <f t="shared" si="531"/>
        <v>0</v>
      </c>
      <c r="CV41" s="17">
        <f t="shared" si="531"/>
        <v>0</v>
      </c>
      <c r="CW41" s="17">
        <f t="shared" si="531"/>
        <v>0</v>
      </c>
      <c r="CX41" s="17">
        <f t="shared" si="531"/>
        <v>0</v>
      </c>
      <c r="CY41" s="17">
        <f t="shared" si="531"/>
        <v>0</v>
      </c>
      <c r="CZ41" s="17">
        <f t="shared" si="531"/>
        <v>0</v>
      </c>
      <c r="DA41" s="17">
        <f t="shared" si="531"/>
        <v>0</v>
      </c>
      <c r="DB41" s="17">
        <f t="shared" si="531"/>
        <v>0</v>
      </c>
      <c r="DC41" s="17">
        <f t="shared" si="531"/>
        <v>0</v>
      </c>
      <c r="DD41" s="17">
        <f t="shared" si="531"/>
        <v>0</v>
      </c>
      <c r="DE41" s="319">
        <f t="shared" ref="DE41" si="532">SUM(CS41:DD41)</f>
        <v>0</v>
      </c>
      <c r="DF41" s="17">
        <f t="shared" ref="DF41:DQ41" si="533">DF39+DF38</f>
        <v>0</v>
      </c>
      <c r="DG41" s="17">
        <f t="shared" si="533"/>
        <v>0</v>
      </c>
      <c r="DH41" s="17">
        <f t="shared" si="533"/>
        <v>0</v>
      </c>
      <c r="DI41" s="17">
        <f t="shared" si="533"/>
        <v>0</v>
      </c>
      <c r="DJ41" s="17">
        <f t="shared" si="533"/>
        <v>0</v>
      </c>
      <c r="DK41" s="17">
        <f t="shared" si="533"/>
        <v>0</v>
      </c>
      <c r="DL41" s="17">
        <f t="shared" si="533"/>
        <v>0</v>
      </c>
      <c r="DM41" s="17">
        <f t="shared" si="533"/>
        <v>0</v>
      </c>
      <c r="DN41" s="17">
        <f t="shared" si="533"/>
        <v>0</v>
      </c>
      <c r="DO41" s="17">
        <f t="shared" si="533"/>
        <v>0</v>
      </c>
      <c r="DP41" s="17">
        <f t="shared" si="533"/>
        <v>0</v>
      </c>
      <c r="DQ41" s="17">
        <f t="shared" si="533"/>
        <v>0</v>
      </c>
      <c r="DR41" s="319">
        <f t="shared" ref="DR41" si="534">SUM(DF41:DQ41)</f>
        <v>0</v>
      </c>
      <c r="DS41" s="17">
        <f t="shared" ref="DS41:ED41" si="535">DS39+DS38</f>
        <v>0</v>
      </c>
      <c r="DT41" s="17">
        <f t="shared" si="535"/>
        <v>0</v>
      </c>
      <c r="DU41" s="17">
        <f t="shared" si="535"/>
        <v>0</v>
      </c>
      <c r="DV41" s="17">
        <f t="shared" si="535"/>
        <v>0</v>
      </c>
      <c r="DW41" s="17">
        <f t="shared" si="535"/>
        <v>0</v>
      </c>
      <c r="DX41" s="17">
        <f t="shared" si="535"/>
        <v>0</v>
      </c>
      <c r="DY41" s="17">
        <f t="shared" si="535"/>
        <v>0</v>
      </c>
      <c r="DZ41" s="17">
        <f t="shared" si="535"/>
        <v>0</v>
      </c>
      <c r="EA41" s="17">
        <f t="shared" si="535"/>
        <v>0</v>
      </c>
      <c r="EB41" s="17">
        <f t="shared" si="535"/>
        <v>0</v>
      </c>
      <c r="EC41" s="17">
        <f t="shared" si="535"/>
        <v>0</v>
      </c>
      <c r="ED41" s="17">
        <f t="shared" si="535"/>
        <v>0</v>
      </c>
      <c r="EE41" s="391">
        <f t="shared" ref="EE41" si="536">SUM(DS41:ED41)</f>
        <v>0</v>
      </c>
    </row>
    <row r="42" spans="1:135" x14ac:dyDescent="0.2">
      <c r="A42" s="13" t="s">
        <v>7</v>
      </c>
      <c r="B42" s="17" t="str">
        <f>'SPACELOG 9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27">
        <f>'SPACELOG 9 EMPRUNT 1'!E9</f>
        <v>46508</v>
      </c>
      <c r="D43" s="9" t="s">
        <v>325</v>
      </c>
      <c r="F43" s="17">
        <f t="shared" ref="F43:Q43" si="537">IFERROR(IF(EOMONTH(F$2,0)&gt;=EOMONTH($B$43,0),ROUND($B$45/12,0),0),0)</f>
        <v>0</v>
      </c>
      <c r="G43" s="17">
        <f t="shared" si="537"/>
        <v>0</v>
      </c>
      <c r="H43" s="17">
        <f t="shared" si="537"/>
        <v>0</v>
      </c>
      <c r="I43" s="17">
        <f t="shared" si="537"/>
        <v>0</v>
      </c>
      <c r="J43" s="17">
        <f t="shared" si="537"/>
        <v>0</v>
      </c>
      <c r="K43" s="17">
        <f t="shared" si="537"/>
        <v>0</v>
      </c>
      <c r="L43" s="17">
        <f t="shared" si="537"/>
        <v>0</v>
      </c>
      <c r="M43" s="17">
        <f t="shared" si="537"/>
        <v>0</v>
      </c>
      <c r="N43" s="17">
        <f t="shared" si="537"/>
        <v>0</v>
      </c>
      <c r="O43" s="17">
        <f t="shared" si="537"/>
        <v>0</v>
      </c>
      <c r="P43" s="17">
        <f t="shared" si="537"/>
        <v>0</v>
      </c>
      <c r="Q43" s="17">
        <f t="shared" si="537"/>
        <v>0</v>
      </c>
      <c r="R43" s="319">
        <f t="shared" ref="R43:R44" si="538">SUM(F43:Q43)</f>
        <v>0</v>
      </c>
      <c r="S43" s="17">
        <f t="shared" ref="S43:AD43" si="539">IFERROR(IF(EOMONTH(S$2,0)&gt;=EOMONTH($B$43,0),ROUND($B$45/12,0),0),0)</f>
        <v>0</v>
      </c>
      <c r="T43" s="17">
        <f t="shared" si="539"/>
        <v>0</v>
      </c>
      <c r="U43" s="17">
        <f t="shared" si="539"/>
        <v>0</v>
      </c>
      <c r="V43" s="17">
        <f t="shared" si="539"/>
        <v>0</v>
      </c>
      <c r="W43" s="17">
        <f t="shared" si="539"/>
        <v>0</v>
      </c>
      <c r="X43" s="17">
        <f t="shared" si="539"/>
        <v>0</v>
      </c>
      <c r="Y43" s="17">
        <f t="shared" si="539"/>
        <v>0</v>
      </c>
      <c r="Z43" s="17">
        <f t="shared" si="539"/>
        <v>0</v>
      </c>
      <c r="AA43" s="17">
        <f t="shared" si="539"/>
        <v>0</v>
      </c>
      <c r="AB43" s="17">
        <f t="shared" si="539"/>
        <v>0</v>
      </c>
      <c r="AC43" s="17">
        <f t="shared" si="539"/>
        <v>0</v>
      </c>
      <c r="AD43" s="17">
        <f t="shared" si="539"/>
        <v>0</v>
      </c>
      <c r="AE43" s="319">
        <f t="shared" ref="AE43:AE46" si="540">SUM(S43:AD43)</f>
        <v>0</v>
      </c>
      <c r="AF43" s="17">
        <f t="shared" ref="AF43:AQ43" si="541">IFERROR(IF(EOMONTH(AF$2,0)&gt;=EOMONTH($B$43,0),ROUND($B$45/12,0),0),0)</f>
        <v>0</v>
      </c>
      <c r="AG43" s="17">
        <f t="shared" si="541"/>
        <v>0</v>
      </c>
      <c r="AH43" s="17">
        <f t="shared" si="541"/>
        <v>0</v>
      </c>
      <c r="AI43" s="17">
        <f t="shared" si="541"/>
        <v>0</v>
      </c>
      <c r="AJ43" s="17">
        <f t="shared" si="541"/>
        <v>0</v>
      </c>
      <c r="AK43" s="17">
        <f t="shared" si="541"/>
        <v>0</v>
      </c>
      <c r="AL43" s="17">
        <f t="shared" si="541"/>
        <v>0</v>
      </c>
      <c r="AM43" s="17">
        <f t="shared" si="541"/>
        <v>0</v>
      </c>
      <c r="AN43" s="17">
        <f t="shared" si="541"/>
        <v>0</v>
      </c>
      <c r="AO43" s="17">
        <f t="shared" si="541"/>
        <v>0</v>
      </c>
      <c r="AP43" s="17">
        <f t="shared" si="541"/>
        <v>0</v>
      </c>
      <c r="AQ43" s="17">
        <f t="shared" si="541"/>
        <v>0</v>
      </c>
      <c r="AR43" s="319">
        <f t="shared" ref="AR43:AR46" si="542">SUM(AF43:AQ43)</f>
        <v>0</v>
      </c>
      <c r="AS43" s="17">
        <f t="shared" ref="AS43:BD43" si="543">IFERROR(IF(EOMONTH(AS$2,0)&gt;=EOMONTH($B$43,0),ROUND($B$45/12,0),0),0)</f>
        <v>0</v>
      </c>
      <c r="AT43" s="17">
        <f t="shared" si="543"/>
        <v>0</v>
      </c>
      <c r="AU43" s="17">
        <f t="shared" si="543"/>
        <v>0</v>
      </c>
      <c r="AV43" s="17">
        <f t="shared" si="543"/>
        <v>0</v>
      </c>
      <c r="AW43" s="17">
        <f t="shared" si="543"/>
        <v>0</v>
      </c>
      <c r="AX43" s="17">
        <f t="shared" si="543"/>
        <v>0</v>
      </c>
      <c r="AY43" s="17">
        <f t="shared" si="543"/>
        <v>0</v>
      </c>
      <c r="AZ43" s="17">
        <f t="shared" si="543"/>
        <v>0</v>
      </c>
      <c r="BA43" s="17">
        <f t="shared" si="543"/>
        <v>0</v>
      </c>
      <c r="BB43" s="17">
        <f t="shared" si="543"/>
        <v>0</v>
      </c>
      <c r="BC43" s="17">
        <f t="shared" si="543"/>
        <v>0</v>
      </c>
      <c r="BD43" s="17">
        <f t="shared" si="543"/>
        <v>0</v>
      </c>
      <c r="BE43" s="319">
        <f t="shared" ref="BE43:BE46" si="544">SUM(AS43:BD43)</f>
        <v>0</v>
      </c>
      <c r="BF43" s="17">
        <f t="shared" ref="BF43:BQ43" si="545">IFERROR(IF(EOMONTH(BF$2,0)&gt;=EOMONTH($B$43,0),ROUND($B$45/12,0),0),0)</f>
        <v>0</v>
      </c>
      <c r="BG43" s="17">
        <f t="shared" si="545"/>
        <v>0</v>
      </c>
      <c r="BH43" s="17">
        <f t="shared" si="545"/>
        <v>0</v>
      </c>
      <c r="BI43" s="17">
        <f t="shared" si="545"/>
        <v>0</v>
      </c>
      <c r="BJ43" s="17">
        <f t="shared" si="545"/>
        <v>0</v>
      </c>
      <c r="BK43" s="17">
        <f t="shared" si="545"/>
        <v>0</v>
      </c>
      <c r="BL43" s="17">
        <f t="shared" si="545"/>
        <v>0</v>
      </c>
      <c r="BM43" s="17">
        <f t="shared" si="545"/>
        <v>0</v>
      </c>
      <c r="BN43" s="17">
        <f t="shared" si="545"/>
        <v>0</v>
      </c>
      <c r="BO43" s="17">
        <f t="shared" si="545"/>
        <v>0</v>
      </c>
      <c r="BP43" s="17">
        <f t="shared" si="545"/>
        <v>0</v>
      </c>
      <c r="BQ43" s="17">
        <f t="shared" si="545"/>
        <v>0</v>
      </c>
      <c r="BR43" s="319">
        <f t="shared" ref="BR43:BR46" si="546">SUM(BF43:BQ43)</f>
        <v>0</v>
      </c>
      <c r="BS43" s="17">
        <f t="shared" ref="BS43:CD43" si="547">IFERROR(IF(EOMONTH(BS$2,0)&gt;=EOMONTH($B$43,0),ROUND($B$45/12,0),0),0)</f>
        <v>0</v>
      </c>
      <c r="BT43" s="17">
        <f t="shared" si="547"/>
        <v>0</v>
      </c>
      <c r="BU43" s="17">
        <f t="shared" si="547"/>
        <v>0</v>
      </c>
      <c r="BV43" s="17">
        <f t="shared" si="547"/>
        <v>0</v>
      </c>
      <c r="BW43" s="17">
        <f t="shared" si="547"/>
        <v>0</v>
      </c>
      <c r="BX43" s="17">
        <f t="shared" si="547"/>
        <v>0</v>
      </c>
      <c r="BY43" s="17">
        <f t="shared" si="547"/>
        <v>0</v>
      </c>
      <c r="BZ43" s="17">
        <f t="shared" si="547"/>
        <v>0</v>
      </c>
      <c r="CA43" s="17">
        <f t="shared" si="547"/>
        <v>0</v>
      </c>
      <c r="CB43" s="17">
        <f t="shared" si="547"/>
        <v>0</v>
      </c>
      <c r="CC43" s="17">
        <f t="shared" si="547"/>
        <v>0</v>
      </c>
      <c r="CD43" s="17">
        <f t="shared" si="547"/>
        <v>0</v>
      </c>
      <c r="CE43" s="319">
        <f t="shared" ref="CE43:CE46" si="548">SUM(BS43:CD43)</f>
        <v>0</v>
      </c>
      <c r="CF43" s="17">
        <f t="shared" ref="CF43:CQ43" si="549">IFERROR(IF(EOMONTH(CF$2,0)&gt;=EOMONTH($B$43,0),ROUND($B$45/12,0),0),0)</f>
        <v>0</v>
      </c>
      <c r="CG43" s="17">
        <f t="shared" si="549"/>
        <v>0</v>
      </c>
      <c r="CH43" s="17">
        <f t="shared" si="549"/>
        <v>0</v>
      </c>
      <c r="CI43" s="17">
        <f t="shared" si="549"/>
        <v>0</v>
      </c>
      <c r="CJ43" s="17">
        <f t="shared" si="549"/>
        <v>0</v>
      </c>
      <c r="CK43" s="17">
        <f t="shared" si="549"/>
        <v>0</v>
      </c>
      <c r="CL43" s="17">
        <f t="shared" si="549"/>
        <v>0</v>
      </c>
      <c r="CM43" s="17">
        <f t="shared" si="549"/>
        <v>0</v>
      </c>
      <c r="CN43" s="17">
        <f t="shared" si="549"/>
        <v>0</v>
      </c>
      <c r="CO43" s="17">
        <f t="shared" si="549"/>
        <v>0</v>
      </c>
      <c r="CP43" s="17">
        <f t="shared" si="549"/>
        <v>0</v>
      </c>
      <c r="CQ43" s="17">
        <f t="shared" si="549"/>
        <v>0</v>
      </c>
      <c r="CR43" s="319">
        <f t="shared" ref="CR43:CR46" si="550">SUM(CF43:CQ43)</f>
        <v>0</v>
      </c>
      <c r="CS43" s="17">
        <f t="shared" ref="CS43:DD43" si="551">IFERROR(IF(EOMONTH(CS$2,0)&gt;=EOMONTH($B$43,0),ROUND($B$45/12,0),0),0)</f>
        <v>0</v>
      </c>
      <c r="CT43" s="17">
        <f t="shared" si="551"/>
        <v>0</v>
      </c>
      <c r="CU43" s="17">
        <f t="shared" si="551"/>
        <v>0</v>
      </c>
      <c r="CV43" s="17">
        <f t="shared" si="551"/>
        <v>0</v>
      </c>
      <c r="CW43" s="17">
        <f t="shared" si="551"/>
        <v>0</v>
      </c>
      <c r="CX43" s="17">
        <f t="shared" si="551"/>
        <v>0</v>
      </c>
      <c r="CY43" s="17">
        <f t="shared" si="551"/>
        <v>0</v>
      </c>
      <c r="CZ43" s="17">
        <f t="shared" si="551"/>
        <v>0</v>
      </c>
      <c r="DA43" s="17">
        <f t="shared" si="551"/>
        <v>0</v>
      </c>
      <c r="DB43" s="17">
        <f t="shared" si="551"/>
        <v>0</v>
      </c>
      <c r="DC43" s="17">
        <f t="shared" si="551"/>
        <v>0</v>
      </c>
      <c r="DD43" s="17">
        <f t="shared" si="551"/>
        <v>0</v>
      </c>
      <c r="DE43" s="319">
        <f t="shared" ref="DE43:DE46" si="552">SUM(CS43:DD43)</f>
        <v>0</v>
      </c>
      <c r="DF43" s="17">
        <f t="shared" ref="DF43:DQ43" si="553">IFERROR(IF(EOMONTH(DF$2,0)&gt;=EOMONTH($B$43,0),ROUND($B$45/12,0),0),0)</f>
        <v>0</v>
      </c>
      <c r="DG43" s="17">
        <f t="shared" si="553"/>
        <v>0</v>
      </c>
      <c r="DH43" s="17">
        <f t="shared" si="553"/>
        <v>0</v>
      </c>
      <c r="DI43" s="17">
        <f t="shared" si="553"/>
        <v>0</v>
      </c>
      <c r="DJ43" s="17">
        <f t="shared" si="553"/>
        <v>0</v>
      </c>
      <c r="DK43" s="17">
        <f t="shared" si="553"/>
        <v>0</v>
      </c>
      <c r="DL43" s="17">
        <f t="shared" si="553"/>
        <v>0</v>
      </c>
      <c r="DM43" s="17">
        <f t="shared" si="553"/>
        <v>0</v>
      </c>
      <c r="DN43" s="17">
        <f t="shared" si="553"/>
        <v>0</v>
      </c>
      <c r="DO43" s="17">
        <f t="shared" si="553"/>
        <v>0</v>
      </c>
      <c r="DP43" s="17">
        <f t="shared" si="553"/>
        <v>0</v>
      </c>
      <c r="DQ43" s="17">
        <f t="shared" si="553"/>
        <v>0</v>
      </c>
      <c r="DR43" s="319">
        <f t="shared" ref="DR43:DR46" si="554">SUM(DF43:DQ43)</f>
        <v>0</v>
      </c>
      <c r="DS43" s="17">
        <f t="shared" ref="DS43:ED43" si="555">IFERROR(IF(EOMONTH(DS$2,0)&gt;=EOMONTH($B$43,0),ROUND($B$45/12,0),0),0)</f>
        <v>0</v>
      </c>
      <c r="DT43" s="17">
        <f t="shared" si="555"/>
        <v>0</v>
      </c>
      <c r="DU43" s="17">
        <f t="shared" si="555"/>
        <v>0</v>
      </c>
      <c r="DV43" s="17">
        <f t="shared" si="555"/>
        <v>0</v>
      </c>
      <c r="DW43" s="17">
        <f t="shared" si="555"/>
        <v>0</v>
      </c>
      <c r="DX43" s="17">
        <f t="shared" si="555"/>
        <v>0</v>
      </c>
      <c r="DY43" s="17">
        <f t="shared" si="555"/>
        <v>0</v>
      </c>
      <c r="DZ43" s="17">
        <f t="shared" si="555"/>
        <v>0</v>
      </c>
      <c r="EA43" s="17">
        <f t="shared" si="555"/>
        <v>0</v>
      </c>
      <c r="EB43" s="17">
        <f t="shared" si="555"/>
        <v>0</v>
      </c>
      <c r="EC43" s="17">
        <f t="shared" si="555"/>
        <v>0</v>
      </c>
      <c r="ED43" s="17">
        <f t="shared" si="555"/>
        <v>0</v>
      </c>
      <c r="EE43" s="319">
        <f t="shared" ref="EE43:EE46" si="556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557">IFERROR(IF(EOMONTH(F$2,0)&gt;=EOMONTH($B$52,0),ROUND($B$54/12,0),0),0)</f>
        <v>0</v>
      </c>
      <c r="G44" s="17">
        <f t="shared" si="557"/>
        <v>0</v>
      </c>
      <c r="H44" s="17">
        <f t="shared" si="557"/>
        <v>0</v>
      </c>
      <c r="I44" s="17">
        <f t="shared" si="557"/>
        <v>0</v>
      </c>
      <c r="J44" s="17">
        <f t="shared" si="557"/>
        <v>0</v>
      </c>
      <c r="K44" s="17">
        <f t="shared" si="557"/>
        <v>0</v>
      </c>
      <c r="L44" s="17">
        <f t="shared" si="557"/>
        <v>0</v>
      </c>
      <c r="M44" s="17">
        <f t="shared" si="557"/>
        <v>0</v>
      </c>
      <c r="N44" s="17">
        <f t="shared" si="557"/>
        <v>0</v>
      </c>
      <c r="O44" s="17">
        <f t="shared" si="557"/>
        <v>0</v>
      </c>
      <c r="P44" s="17">
        <f t="shared" si="557"/>
        <v>0</v>
      </c>
      <c r="Q44" s="17">
        <f t="shared" si="557"/>
        <v>0</v>
      </c>
      <c r="R44" s="319">
        <f t="shared" si="538"/>
        <v>0</v>
      </c>
      <c r="S44" s="17">
        <f t="shared" ref="S44:AD44" si="558">IFERROR(IF(EOMONTH(S$2,0)&gt;=EOMONTH($B$52,0),ROUND($B$54/12,0),0),0)</f>
        <v>0</v>
      </c>
      <c r="T44" s="17">
        <f t="shared" si="558"/>
        <v>0</v>
      </c>
      <c r="U44" s="17">
        <f t="shared" si="558"/>
        <v>0</v>
      </c>
      <c r="V44" s="17">
        <f t="shared" si="558"/>
        <v>0</v>
      </c>
      <c r="W44" s="17">
        <f t="shared" si="558"/>
        <v>0</v>
      </c>
      <c r="X44" s="17">
        <f t="shared" si="558"/>
        <v>0</v>
      </c>
      <c r="Y44" s="17">
        <f t="shared" si="558"/>
        <v>0</v>
      </c>
      <c r="Z44" s="17">
        <f t="shared" si="558"/>
        <v>0</v>
      </c>
      <c r="AA44" s="17">
        <f t="shared" si="558"/>
        <v>0</v>
      </c>
      <c r="AB44" s="17">
        <f t="shared" si="558"/>
        <v>0</v>
      </c>
      <c r="AC44" s="17">
        <f t="shared" si="558"/>
        <v>0</v>
      </c>
      <c r="AD44" s="17">
        <f t="shared" si="558"/>
        <v>0</v>
      </c>
      <c r="AE44" s="319">
        <f t="shared" si="540"/>
        <v>0</v>
      </c>
      <c r="AF44" s="17">
        <f t="shared" ref="AF44:AQ44" si="559">IFERROR(IF(EOMONTH(AF$2,0)&gt;=EOMONTH($B$52,0),ROUND($B$54/12,0),0),0)</f>
        <v>0</v>
      </c>
      <c r="AG44" s="17">
        <f t="shared" si="559"/>
        <v>0</v>
      </c>
      <c r="AH44" s="17">
        <f t="shared" si="559"/>
        <v>0</v>
      </c>
      <c r="AI44" s="17">
        <f t="shared" si="559"/>
        <v>0</v>
      </c>
      <c r="AJ44" s="17">
        <f t="shared" si="559"/>
        <v>0</v>
      </c>
      <c r="AK44" s="17">
        <f t="shared" si="559"/>
        <v>0</v>
      </c>
      <c r="AL44" s="17">
        <f t="shared" si="559"/>
        <v>0</v>
      </c>
      <c r="AM44" s="17">
        <f t="shared" si="559"/>
        <v>0</v>
      </c>
      <c r="AN44" s="17">
        <f t="shared" si="559"/>
        <v>0</v>
      </c>
      <c r="AO44" s="17">
        <f t="shared" si="559"/>
        <v>0</v>
      </c>
      <c r="AP44" s="17">
        <f t="shared" si="559"/>
        <v>0</v>
      </c>
      <c r="AQ44" s="17">
        <f t="shared" si="559"/>
        <v>0</v>
      </c>
      <c r="AR44" s="319">
        <f t="shared" si="542"/>
        <v>0</v>
      </c>
      <c r="AS44" s="17">
        <f t="shared" ref="AS44:BD44" si="560">IFERROR(IF(EOMONTH(AS$2,0)&gt;=EOMONTH($B$52,0),ROUND($B$54/12,0),0),0)</f>
        <v>0</v>
      </c>
      <c r="AT44" s="17">
        <f t="shared" si="560"/>
        <v>0</v>
      </c>
      <c r="AU44" s="17">
        <f t="shared" si="560"/>
        <v>0</v>
      </c>
      <c r="AV44" s="17">
        <f t="shared" si="560"/>
        <v>0</v>
      </c>
      <c r="AW44" s="17">
        <f t="shared" si="560"/>
        <v>0</v>
      </c>
      <c r="AX44" s="17">
        <f t="shared" si="560"/>
        <v>0</v>
      </c>
      <c r="AY44" s="17">
        <f t="shared" si="560"/>
        <v>0</v>
      </c>
      <c r="AZ44" s="17">
        <f t="shared" si="560"/>
        <v>0</v>
      </c>
      <c r="BA44" s="17">
        <f t="shared" si="560"/>
        <v>0</v>
      </c>
      <c r="BB44" s="17">
        <f t="shared" si="560"/>
        <v>0</v>
      </c>
      <c r="BC44" s="17">
        <f t="shared" si="560"/>
        <v>0</v>
      </c>
      <c r="BD44" s="17">
        <f t="shared" si="560"/>
        <v>0</v>
      </c>
      <c r="BE44" s="319">
        <f t="shared" si="544"/>
        <v>0</v>
      </c>
      <c r="BF44" s="17">
        <f t="shared" ref="BF44:BQ44" si="561">IFERROR(IF(EOMONTH(BF$2,0)&gt;=EOMONTH($B$52,0),ROUND($B$54/12,0),0),0)</f>
        <v>0</v>
      </c>
      <c r="BG44" s="17">
        <f t="shared" si="561"/>
        <v>0</v>
      </c>
      <c r="BH44" s="17">
        <f t="shared" si="561"/>
        <v>0</v>
      </c>
      <c r="BI44" s="17">
        <f t="shared" si="561"/>
        <v>0</v>
      </c>
      <c r="BJ44" s="17">
        <f t="shared" si="561"/>
        <v>0</v>
      </c>
      <c r="BK44" s="17">
        <f t="shared" si="561"/>
        <v>0</v>
      </c>
      <c r="BL44" s="17">
        <f t="shared" si="561"/>
        <v>0</v>
      </c>
      <c r="BM44" s="17">
        <f t="shared" si="561"/>
        <v>0</v>
      </c>
      <c r="BN44" s="17">
        <f t="shared" si="561"/>
        <v>0</v>
      </c>
      <c r="BO44" s="17">
        <f t="shared" si="561"/>
        <v>0</v>
      </c>
      <c r="BP44" s="17">
        <f t="shared" si="561"/>
        <v>0</v>
      </c>
      <c r="BQ44" s="17">
        <f t="shared" si="561"/>
        <v>0</v>
      </c>
      <c r="BR44" s="319">
        <f t="shared" si="546"/>
        <v>0</v>
      </c>
      <c r="BS44" s="17">
        <f t="shared" ref="BS44:CD44" si="562">IFERROR(IF(EOMONTH(BS$2,0)&gt;=EOMONTH($B$52,0),ROUND($B$54/12,0),0),0)</f>
        <v>0</v>
      </c>
      <c r="BT44" s="17">
        <f t="shared" si="562"/>
        <v>0</v>
      </c>
      <c r="BU44" s="17">
        <f t="shared" si="562"/>
        <v>0</v>
      </c>
      <c r="BV44" s="17">
        <f t="shared" si="562"/>
        <v>0</v>
      </c>
      <c r="BW44" s="17">
        <f t="shared" si="562"/>
        <v>0</v>
      </c>
      <c r="BX44" s="17">
        <f t="shared" si="562"/>
        <v>0</v>
      </c>
      <c r="BY44" s="17">
        <f t="shared" si="562"/>
        <v>0</v>
      </c>
      <c r="BZ44" s="17">
        <f t="shared" si="562"/>
        <v>0</v>
      </c>
      <c r="CA44" s="17">
        <f t="shared" si="562"/>
        <v>0</v>
      </c>
      <c r="CB44" s="17">
        <f t="shared" si="562"/>
        <v>0</v>
      </c>
      <c r="CC44" s="17">
        <f t="shared" si="562"/>
        <v>0</v>
      </c>
      <c r="CD44" s="17">
        <f t="shared" si="562"/>
        <v>0</v>
      </c>
      <c r="CE44" s="319">
        <f t="shared" si="548"/>
        <v>0</v>
      </c>
      <c r="CF44" s="17">
        <f t="shared" ref="CF44:CQ44" si="563">IFERROR(IF(EOMONTH(CF$2,0)&gt;=EOMONTH($B$52,0),ROUND($B$54/12,0),0),0)</f>
        <v>0</v>
      </c>
      <c r="CG44" s="17">
        <f t="shared" si="563"/>
        <v>0</v>
      </c>
      <c r="CH44" s="17">
        <f t="shared" si="563"/>
        <v>0</v>
      </c>
      <c r="CI44" s="17">
        <f t="shared" si="563"/>
        <v>0</v>
      </c>
      <c r="CJ44" s="17">
        <f t="shared" si="563"/>
        <v>0</v>
      </c>
      <c r="CK44" s="17">
        <f t="shared" si="563"/>
        <v>0</v>
      </c>
      <c r="CL44" s="17">
        <f t="shared" si="563"/>
        <v>0</v>
      </c>
      <c r="CM44" s="17">
        <f t="shared" si="563"/>
        <v>0</v>
      </c>
      <c r="CN44" s="17">
        <f t="shared" si="563"/>
        <v>0</v>
      </c>
      <c r="CO44" s="17">
        <f t="shared" si="563"/>
        <v>0</v>
      </c>
      <c r="CP44" s="17">
        <f t="shared" si="563"/>
        <v>0</v>
      </c>
      <c r="CQ44" s="17">
        <f t="shared" si="563"/>
        <v>0</v>
      </c>
      <c r="CR44" s="319">
        <f t="shared" si="550"/>
        <v>0</v>
      </c>
      <c r="CS44" s="17">
        <f t="shared" ref="CS44:DD44" si="564">IFERROR(IF(EOMONTH(CS$2,0)&gt;=EOMONTH($B$52,0),ROUND($B$54/12,0),0),0)</f>
        <v>0</v>
      </c>
      <c r="CT44" s="17">
        <f t="shared" si="564"/>
        <v>0</v>
      </c>
      <c r="CU44" s="17">
        <f t="shared" si="564"/>
        <v>0</v>
      </c>
      <c r="CV44" s="17">
        <f t="shared" si="564"/>
        <v>0</v>
      </c>
      <c r="CW44" s="17">
        <f t="shared" si="564"/>
        <v>0</v>
      </c>
      <c r="CX44" s="17">
        <f t="shared" si="564"/>
        <v>0</v>
      </c>
      <c r="CY44" s="17">
        <f t="shared" si="564"/>
        <v>0</v>
      </c>
      <c r="CZ44" s="17">
        <f t="shared" si="564"/>
        <v>0</v>
      </c>
      <c r="DA44" s="17">
        <f t="shared" si="564"/>
        <v>0</v>
      </c>
      <c r="DB44" s="17">
        <f t="shared" si="564"/>
        <v>0</v>
      </c>
      <c r="DC44" s="17">
        <f t="shared" si="564"/>
        <v>0</v>
      </c>
      <c r="DD44" s="17">
        <f t="shared" si="564"/>
        <v>0</v>
      </c>
      <c r="DE44" s="319">
        <f t="shared" si="552"/>
        <v>0</v>
      </c>
      <c r="DF44" s="17">
        <f t="shared" ref="DF44:DQ44" si="565">IFERROR(IF(EOMONTH(DF$2,0)&gt;=EOMONTH($B$52,0),ROUND($B$54/12,0),0),0)</f>
        <v>0</v>
      </c>
      <c r="DG44" s="17">
        <f t="shared" si="565"/>
        <v>0</v>
      </c>
      <c r="DH44" s="17">
        <f t="shared" si="565"/>
        <v>0</v>
      </c>
      <c r="DI44" s="17">
        <f t="shared" si="565"/>
        <v>0</v>
      </c>
      <c r="DJ44" s="17">
        <f t="shared" si="565"/>
        <v>0</v>
      </c>
      <c r="DK44" s="17">
        <f t="shared" si="565"/>
        <v>0</v>
      </c>
      <c r="DL44" s="17">
        <f t="shared" si="565"/>
        <v>0</v>
      </c>
      <c r="DM44" s="17">
        <f t="shared" si="565"/>
        <v>0</v>
      </c>
      <c r="DN44" s="17">
        <f t="shared" si="565"/>
        <v>0</v>
      </c>
      <c r="DO44" s="17">
        <f t="shared" si="565"/>
        <v>0</v>
      </c>
      <c r="DP44" s="17">
        <f t="shared" si="565"/>
        <v>0</v>
      </c>
      <c r="DQ44" s="17">
        <f t="shared" si="565"/>
        <v>0</v>
      </c>
      <c r="DR44" s="319">
        <f t="shared" si="554"/>
        <v>0</v>
      </c>
      <c r="DS44" s="17">
        <f t="shared" ref="DS44:ED44" si="566">IFERROR(IF(EOMONTH(DS$2,0)&gt;=EOMONTH($B$52,0),ROUND($B$54/12,0),0),0)</f>
        <v>0</v>
      </c>
      <c r="DT44" s="17">
        <f t="shared" si="566"/>
        <v>0</v>
      </c>
      <c r="DU44" s="17">
        <f t="shared" si="566"/>
        <v>0</v>
      </c>
      <c r="DV44" s="17">
        <f t="shared" si="566"/>
        <v>0</v>
      </c>
      <c r="DW44" s="17">
        <f t="shared" si="566"/>
        <v>0</v>
      </c>
      <c r="DX44" s="17">
        <f t="shared" si="566"/>
        <v>0</v>
      </c>
      <c r="DY44" s="17">
        <f t="shared" si="566"/>
        <v>0</v>
      </c>
      <c r="DZ44" s="17">
        <f t="shared" si="566"/>
        <v>0</v>
      </c>
      <c r="EA44" s="17">
        <f t="shared" si="566"/>
        <v>0</v>
      </c>
      <c r="EB44" s="17">
        <f t="shared" si="566"/>
        <v>0</v>
      </c>
      <c r="EC44" s="17">
        <f t="shared" si="566"/>
        <v>0</v>
      </c>
      <c r="ED44" s="17">
        <f t="shared" si="566"/>
        <v>0</v>
      </c>
      <c r="EE44" s="319">
        <f t="shared" si="556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567">IFERROR(IF(EOMONTH(F$2,0)&gt;=EOMONTH($B$61,0),ROUND($B$63/12,0),0),0)</f>
        <v>0</v>
      </c>
      <c r="G45" s="17">
        <f t="shared" si="567"/>
        <v>0</v>
      </c>
      <c r="H45" s="17">
        <f t="shared" si="567"/>
        <v>0</v>
      </c>
      <c r="I45" s="17">
        <f t="shared" si="567"/>
        <v>0</v>
      </c>
      <c r="J45" s="17">
        <f t="shared" si="567"/>
        <v>0</v>
      </c>
      <c r="K45" s="17">
        <f t="shared" si="567"/>
        <v>0</v>
      </c>
      <c r="L45" s="17">
        <f t="shared" si="567"/>
        <v>0</v>
      </c>
      <c r="M45" s="17">
        <f t="shared" si="567"/>
        <v>0</v>
      </c>
      <c r="N45" s="17">
        <f t="shared" si="567"/>
        <v>0</v>
      </c>
      <c r="O45" s="17">
        <f t="shared" si="567"/>
        <v>0</v>
      </c>
      <c r="P45" s="17">
        <f t="shared" si="567"/>
        <v>0</v>
      </c>
      <c r="Q45" s="17">
        <f t="shared" si="567"/>
        <v>0</v>
      </c>
      <c r="R45" s="319">
        <f t="shared" ref="R45" si="568">SUM(F45:Q45)</f>
        <v>0</v>
      </c>
      <c r="S45" s="17">
        <f t="shared" ref="S45:AD45" si="569">IFERROR(IF(EOMONTH(S$2,0)&gt;=EOMONTH($B$61,0),ROUND($B$63/12,0),0),0)</f>
        <v>0</v>
      </c>
      <c r="T45" s="17">
        <f t="shared" si="569"/>
        <v>0</v>
      </c>
      <c r="U45" s="17">
        <f t="shared" si="569"/>
        <v>0</v>
      </c>
      <c r="V45" s="17">
        <f t="shared" si="569"/>
        <v>0</v>
      </c>
      <c r="W45" s="17">
        <f t="shared" si="569"/>
        <v>0</v>
      </c>
      <c r="X45" s="17">
        <f t="shared" si="569"/>
        <v>0</v>
      </c>
      <c r="Y45" s="17">
        <f t="shared" si="569"/>
        <v>0</v>
      </c>
      <c r="Z45" s="17">
        <f t="shared" si="569"/>
        <v>0</v>
      </c>
      <c r="AA45" s="17">
        <f t="shared" si="569"/>
        <v>0</v>
      </c>
      <c r="AB45" s="17">
        <f t="shared" si="569"/>
        <v>0</v>
      </c>
      <c r="AC45" s="17">
        <f t="shared" si="569"/>
        <v>0</v>
      </c>
      <c r="AD45" s="17">
        <f t="shared" si="569"/>
        <v>0</v>
      </c>
      <c r="AE45" s="319">
        <f t="shared" si="540"/>
        <v>0</v>
      </c>
      <c r="AF45" s="17">
        <f t="shared" ref="AF45:AQ45" si="570">IFERROR(IF(EOMONTH(AF$2,0)&gt;=EOMONTH($B$61,0),ROUND($B$63/12,0),0),0)</f>
        <v>0</v>
      </c>
      <c r="AG45" s="17">
        <f t="shared" si="570"/>
        <v>0</v>
      </c>
      <c r="AH45" s="17">
        <f t="shared" si="570"/>
        <v>0</v>
      </c>
      <c r="AI45" s="17">
        <f t="shared" si="570"/>
        <v>0</v>
      </c>
      <c r="AJ45" s="17">
        <f t="shared" si="570"/>
        <v>0</v>
      </c>
      <c r="AK45" s="17">
        <f t="shared" si="570"/>
        <v>0</v>
      </c>
      <c r="AL45" s="17">
        <f t="shared" si="570"/>
        <v>0</v>
      </c>
      <c r="AM45" s="17">
        <f t="shared" si="570"/>
        <v>0</v>
      </c>
      <c r="AN45" s="17">
        <f t="shared" si="570"/>
        <v>0</v>
      </c>
      <c r="AO45" s="17">
        <f t="shared" si="570"/>
        <v>0</v>
      </c>
      <c r="AP45" s="17">
        <f t="shared" si="570"/>
        <v>0</v>
      </c>
      <c r="AQ45" s="17">
        <f t="shared" si="570"/>
        <v>0</v>
      </c>
      <c r="AR45" s="319">
        <f t="shared" si="542"/>
        <v>0</v>
      </c>
      <c r="AS45" s="17">
        <f t="shared" ref="AS45:BD45" si="571">IFERROR(IF(EOMONTH(AS$2,0)&gt;=EOMONTH($B$61,0),ROUND($B$63/12,0),0),0)</f>
        <v>0</v>
      </c>
      <c r="AT45" s="17">
        <f t="shared" si="571"/>
        <v>0</v>
      </c>
      <c r="AU45" s="17">
        <f t="shared" si="571"/>
        <v>0</v>
      </c>
      <c r="AV45" s="17">
        <f t="shared" si="571"/>
        <v>0</v>
      </c>
      <c r="AW45" s="17">
        <f t="shared" si="571"/>
        <v>0</v>
      </c>
      <c r="AX45" s="17">
        <f t="shared" si="571"/>
        <v>0</v>
      </c>
      <c r="AY45" s="17">
        <f t="shared" si="571"/>
        <v>0</v>
      </c>
      <c r="AZ45" s="17">
        <f t="shared" si="571"/>
        <v>0</v>
      </c>
      <c r="BA45" s="17">
        <f t="shared" si="571"/>
        <v>0</v>
      </c>
      <c r="BB45" s="17">
        <f t="shared" si="571"/>
        <v>0</v>
      </c>
      <c r="BC45" s="17">
        <f t="shared" si="571"/>
        <v>0</v>
      </c>
      <c r="BD45" s="17">
        <f t="shared" si="571"/>
        <v>0</v>
      </c>
      <c r="BE45" s="319">
        <f t="shared" si="544"/>
        <v>0</v>
      </c>
      <c r="BF45" s="17">
        <f t="shared" ref="BF45:BQ45" si="572">IFERROR(IF(EOMONTH(BF$2,0)&gt;=EOMONTH($B$61,0),ROUND($B$63/12,0),0),0)</f>
        <v>0</v>
      </c>
      <c r="BG45" s="17">
        <f t="shared" si="572"/>
        <v>0</v>
      </c>
      <c r="BH45" s="17">
        <f t="shared" si="572"/>
        <v>0</v>
      </c>
      <c r="BI45" s="17">
        <f t="shared" si="572"/>
        <v>0</v>
      </c>
      <c r="BJ45" s="17">
        <f t="shared" si="572"/>
        <v>0</v>
      </c>
      <c r="BK45" s="17">
        <f t="shared" si="572"/>
        <v>0</v>
      </c>
      <c r="BL45" s="17">
        <f t="shared" si="572"/>
        <v>0</v>
      </c>
      <c r="BM45" s="17">
        <f t="shared" si="572"/>
        <v>0</v>
      </c>
      <c r="BN45" s="17">
        <f t="shared" si="572"/>
        <v>0</v>
      </c>
      <c r="BO45" s="17">
        <f t="shared" si="572"/>
        <v>0</v>
      </c>
      <c r="BP45" s="17">
        <f t="shared" si="572"/>
        <v>0</v>
      </c>
      <c r="BQ45" s="17">
        <f t="shared" si="572"/>
        <v>0</v>
      </c>
      <c r="BR45" s="319">
        <f t="shared" si="546"/>
        <v>0</v>
      </c>
      <c r="BS45" s="17">
        <f t="shared" ref="BS45:CD45" si="573">IFERROR(IF(EOMONTH(BS$2,0)&gt;=EOMONTH($B$61,0),ROUND($B$63/12,0),0),0)</f>
        <v>0</v>
      </c>
      <c r="BT45" s="17">
        <f t="shared" si="573"/>
        <v>0</v>
      </c>
      <c r="BU45" s="17">
        <f t="shared" si="573"/>
        <v>0</v>
      </c>
      <c r="BV45" s="17">
        <f t="shared" si="573"/>
        <v>0</v>
      </c>
      <c r="BW45" s="17">
        <f t="shared" si="573"/>
        <v>0</v>
      </c>
      <c r="BX45" s="17">
        <f t="shared" si="573"/>
        <v>0</v>
      </c>
      <c r="BY45" s="17">
        <f t="shared" si="573"/>
        <v>0</v>
      </c>
      <c r="BZ45" s="17">
        <f t="shared" si="573"/>
        <v>0</v>
      </c>
      <c r="CA45" s="17">
        <f t="shared" si="573"/>
        <v>0</v>
      </c>
      <c r="CB45" s="17">
        <f t="shared" si="573"/>
        <v>0</v>
      </c>
      <c r="CC45" s="17">
        <f t="shared" si="573"/>
        <v>0</v>
      </c>
      <c r="CD45" s="17">
        <f t="shared" si="573"/>
        <v>0</v>
      </c>
      <c r="CE45" s="319">
        <f t="shared" si="548"/>
        <v>0</v>
      </c>
      <c r="CF45" s="17">
        <f t="shared" ref="CF45:CQ45" si="574">IFERROR(IF(EOMONTH(CF$2,0)&gt;=EOMONTH($B$61,0),ROUND($B$63/12,0),0),0)</f>
        <v>0</v>
      </c>
      <c r="CG45" s="17">
        <f t="shared" si="574"/>
        <v>0</v>
      </c>
      <c r="CH45" s="17">
        <f t="shared" si="574"/>
        <v>0</v>
      </c>
      <c r="CI45" s="17">
        <f t="shared" si="574"/>
        <v>0</v>
      </c>
      <c r="CJ45" s="17">
        <f t="shared" si="574"/>
        <v>0</v>
      </c>
      <c r="CK45" s="17">
        <f t="shared" si="574"/>
        <v>0</v>
      </c>
      <c r="CL45" s="17">
        <f t="shared" si="574"/>
        <v>0</v>
      </c>
      <c r="CM45" s="17">
        <f t="shared" si="574"/>
        <v>0</v>
      </c>
      <c r="CN45" s="17">
        <f t="shared" si="574"/>
        <v>0</v>
      </c>
      <c r="CO45" s="17">
        <f t="shared" si="574"/>
        <v>0</v>
      </c>
      <c r="CP45" s="17">
        <f t="shared" si="574"/>
        <v>0</v>
      </c>
      <c r="CQ45" s="17">
        <f t="shared" si="574"/>
        <v>0</v>
      </c>
      <c r="CR45" s="319">
        <f t="shared" si="550"/>
        <v>0</v>
      </c>
      <c r="CS45" s="17">
        <f t="shared" ref="CS45:DD45" si="575">IFERROR(IF(EOMONTH(CS$2,0)&gt;=EOMONTH($B$61,0),ROUND($B$63/12,0),0),0)</f>
        <v>0</v>
      </c>
      <c r="CT45" s="17">
        <f t="shared" si="575"/>
        <v>0</v>
      </c>
      <c r="CU45" s="17">
        <f t="shared" si="575"/>
        <v>0</v>
      </c>
      <c r="CV45" s="17">
        <f t="shared" si="575"/>
        <v>0</v>
      </c>
      <c r="CW45" s="17">
        <f t="shared" si="575"/>
        <v>0</v>
      </c>
      <c r="CX45" s="17">
        <f t="shared" si="575"/>
        <v>0</v>
      </c>
      <c r="CY45" s="17">
        <f t="shared" si="575"/>
        <v>0</v>
      </c>
      <c r="CZ45" s="17">
        <f t="shared" si="575"/>
        <v>0</v>
      </c>
      <c r="DA45" s="17">
        <f t="shared" si="575"/>
        <v>0</v>
      </c>
      <c r="DB45" s="17">
        <f t="shared" si="575"/>
        <v>0</v>
      </c>
      <c r="DC45" s="17">
        <f t="shared" si="575"/>
        <v>0</v>
      </c>
      <c r="DD45" s="17">
        <f t="shared" si="575"/>
        <v>0</v>
      </c>
      <c r="DE45" s="319">
        <f t="shared" si="552"/>
        <v>0</v>
      </c>
      <c r="DF45" s="17">
        <f t="shared" ref="DF45:DQ45" si="576">IFERROR(IF(EOMONTH(DF$2,0)&gt;=EOMONTH($B$61,0),ROUND($B$63/12,0),0),0)</f>
        <v>0</v>
      </c>
      <c r="DG45" s="17">
        <f t="shared" si="576"/>
        <v>0</v>
      </c>
      <c r="DH45" s="17">
        <f t="shared" si="576"/>
        <v>0</v>
      </c>
      <c r="DI45" s="17">
        <f t="shared" si="576"/>
        <v>0</v>
      </c>
      <c r="DJ45" s="17">
        <f t="shared" si="576"/>
        <v>0</v>
      </c>
      <c r="DK45" s="17">
        <f t="shared" si="576"/>
        <v>0</v>
      </c>
      <c r="DL45" s="17">
        <f t="shared" si="576"/>
        <v>0</v>
      </c>
      <c r="DM45" s="17">
        <f t="shared" si="576"/>
        <v>0</v>
      </c>
      <c r="DN45" s="17">
        <f t="shared" si="576"/>
        <v>0</v>
      </c>
      <c r="DO45" s="17">
        <f t="shared" si="576"/>
        <v>0</v>
      </c>
      <c r="DP45" s="17">
        <f t="shared" si="576"/>
        <v>0</v>
      </c>
      <c r="DQ45" s="17">
        <f t="shared" si="576"/>
        <v>0</v>
      </c>
      <c r="DR45" s="319">
        <f t="shared" si="554"/>
        <v>0</v>
      </c>
      <c r="DS45" s="17">
        <f t="shared" ref="DS45:ED45" si="577">IFERROR(IF(EOMONTH(DS$2,0)&gt;=EOMONTH($B$61,0),ROUND($B$63/12,0),0),0)</f>
        <v>0</v>
      </c>
      <c r="DT45" s="17">
        <f t="shared" si="577"/>
        <v>0</v>
      </c>
      <c r="DU45" s="17">
        <f t="shared" si="577"/>
        <v>0</v>
      </c>
      <c r="DV45" s="17">
        <f t="shared" si="577"/>
        <v>0</v>
      </c>
      <c r="DW45" s="17">
        <f t="shared" si="577"/>
        <v>0</v>
      </c>
      <c r="DX45" s="17">
        <f t="shared" si="577"/>
        <v>0</v>
      </c>
      <c r="DY45" s="17">
        <f t="shared" si="577"/>
        <v>0</v>
      </c>
      <c r="DZ45" s="17">
        <f t="shared" si="577"/>
        <v>0</v>
      </c>
      <c r="EA45" s="17">
        <f t="shared" si="577"/>
        <v>0</v>
      </c>
      <c r="EB45" s="17">
        <f t="shared" si="577"/>
        <v>0</v>
      </c>
      <c r="EC45" s="17">
        <f t="shared" si="577"/>
        <v>0</v>
      </c>
      <c r="ED45" s="17">
        <f t="shared" si="577"/>
        <v>0</v>
      </c>
      <c r="EE45" s="319">
        <f t="shared" si="556"/>
        <v>0</v>
      </c>
    </row>
    <row r="46" spans="1:135" x14ac:dyDescent="0.2">
      <c r="A46" s="30" t="s">
        <v>10</v>
      </c>
      <c r="D46" s="4" t="s">
        <v>47</v>
      </c>
      <c r="E46" s="43"/>
      <c r="F46" s="17">
        <f>F44+F43+F45</f>
        <v>0</v>
      </c>
      <c r="G46" s="17">
        <f t="shared" ref="G46:Q46" si="578">G44+G43+G45</f>
        <v>0</v>
      </c>
      <c r="H46" s="17">
        <f t="shared" si="578"/>
        <v>0</v>
      </c>
      <c r="I46" s="17">
        <f t="shared" si="578"/>
        <v>0</v>
      </c>
      <c r="J46" s="17">
        <f t="shared" si="578"/>
        <v>0</v>
      </c>
      <c r="K46" s="17">
        <f t="shared" si="578"/>
        <v>0</v>
      </c>
      <c r="L46" s="17">
        <f t="shared" si="578"/>
        <v>0</v>
      </c>
      <c r="M46" s="17">
        <f t="shared" si="578"/>
        <v>0</v>
      </c>
      <c r="N46" s="17">
        <f t="shared" si="578"/>
        <v>0</v>
      </c>
      <c r="O46" s="17">
        <f t="shared" si="578"/>
        <v>0</v>
      </c>
      <c r="P46" s="17">
        <f t="shared" si="578"/>
        <v>0</v>
      </c>
      <c r="Q46" s="17">
        <f t="shared" si="578"/>
        <v>0</v>
      </c>
      <c r="R46" s="319">
        <f t="shared" ref="R46" si="579">SUM(F46:Q46)</f>
        <v>0</v>
      </c>
      <c r="S46" s="17">
        <f>S44+S43+S45</f>
        <v>0</v>
      </c>
      <c r="T46" s="17">
        <f t="shared" ref="T46" si="580">T44+T43+T45</f>
        <v>0</v>
      </c>
      <c r="U46" s="17">
        <f t="shared" ref="U46" si="581">U44+U43+U45</f>
        <v>0</v>
      </c>
      <c r="V46" s="17">
        <f t="shared" ref="V46" si="582">V44+V43+V45</f>
        <v>0</v>
      </c>
      <c r="W46" s="17">
        <f t="shared" ref="W46" si="583">W44+W43+W45</f>
        <v>0</v>
      </c>
      <c r="X46" s="17">
        <f t="shared" ref="X46" si="584">X44+X43+X45</f>
        <v>0</v>
      </c>
      <c r="Y46" s="17">
        <f t="shared" ref="Y46" si="585">Y44+Y43+Y45</f>
        <v>0</v>
      </c>
      <c r="Z46" s="17">
        <f t="shared" ref="Z46" si="586">Z44+Z43+Z45</f>
        <v>0</v>
      </c>
      <c r="AA46" s="17">
        <f t="shared" ref="AA46" si="587">AA44+AA43+AA45</f>
        <v>0</v>
      </c>
      <c r="AB46" s="17">
        <f t="shared" ref="AB46" si="588">AB44+AB43+AB45</f>
        <v>0</v>
      </c>
      <c r="AC46" s="17">
        <f t="shared" ref="AC46" si="589">AC44+AC43+AC45</f>
        <v>0</v>
      </c>
      <c r="AD46" s="17">
        <f t="shared" ref="AD46" si="590">AD44+AD43+AD45</f>
        <v>0</v>
      </c>
      <c r="AE46" s="319">
        <f t="shared" si="540"/>
        <v>0</v>
      </c>
      <c r="AF46" s="17">
        <f>AF44+AF43+AF45</f>
        <v>0</v>
      </c>
      <c r="AG46" s="17">
        <f t="shared" ref="AG46" si="591">AG44+AG43+AG45</f>
        <v>0</v>
      </c>
      <c r="AH46" s="17">
        <f t="shared" ref="AH46" si="592">AH44+AH43+AH45</f>
        <v>0</v>
      </c>
      <c r="AI46" s="17">
        <f t="shared" ref="AI46" si="593">AI44+AI43+AI45</f>
        <v>0</v>
      </c>
      <c r="AJ46" s="17">
        <f t="shared" ref="AJ46" si="594">AJ44+AJ43+AJ45</f>
        <v>0</v>
      </c>
      <c r="AK46" s="17">
        <f t="shared" ref="AK46" si="595">AK44+AK43+AK45</f>
        <v>0</v>
      </c>
      <c r="AL46" s="17">
        <f t="shared" ref="AL46" si="596">AL44+AL43+AL45</f>
        <v>0</v>
      </c>
      <c r="AM46" s="17">
        <f t="shared" ref="AM46" si="597">AM44+AM43+AM45</f>
        <v>0</v>
      </c>
      <c r="AN46" s="17">
        <f t="shared" ref="AN46" si="598">AN44+AN43+AN45</f>
        <v>0</v>
      </c>
      <c r="AO46" s="17">
        <f t="shared" ref="AO46" si="599">AO44+AO43+AO45</f>
        <v>0</v>
      </c>
      <c r="AP46" s="17">
        <f t="shared" ref="AP46" si="600">AP44+AP43+AP45</f>
        <v>0</v>
      </c>
      <c r="AQ46" s="17">
        <f t="shared" ref="AQ46" si="601">AQ44+AQ43+AQ45</f>
        <v>0</v>
      </c>
      <c r="AR46" s="319">
        <f t="shared" si="542"/>
        <v>0</v>
      </c>
      <c r="AS46" s="17">
        <f>AS44+AS43+AS45</f>
        <v>0</v>
      </c>
      <c r="AT46" s="17">
        <f t="shared" ref="AT46" si="602">AT44+AT43+AT45</f>
        <v>0</v>
      </c>
      <c r="AU46" s="17">
        <f t="shared" ref="AU46" si="603">AU44+AU43+AU45</f>
        <v>0</v>
      </c>
      <c r="AV46" s="17">
        <f t="shared" ref="AV46" si="604">AV44+AV43+AV45</f>
        <v>0</v>
      </c>
      <c r="AW46" s="17">
        <f t="shared" ref="AW46" si="605">AW44+AW43+AW45</f>
        <v>0</v>
      </c>
      <c r="AX46" s="17">
        <f t="shared" ref="AX46" si="606">AX44+AX43+AX45</f>
        <v>0</v>
      </c>
      <c r="AY46" s="17">
        <f t="shared" ref="AY46" si="607">AY44+AY43+AY45</f>
        <v>0</v>
      </c>
      <c r="AZ46" s="17">
        <f t="shared" ref="AZ46" si="608">AZ44+AZ43+AZ45</f>
        <v>0</v>
      </c>
      <c r="BA46" s="17">
        <f t="shared" ref="BA46" si="609">BA44+BA43+BA45</f>
        <v>0</v>
      </c>
      <c r="BB46" s="17">
        <f t="shared" ref="BB46" si="610">BB44+BB43+BB45</f>
        <v>0</v>
      </c>
      <c r="BC46" s="17">
        <f t="shared" ref="BC46" si="611">BC44+BC43+BC45</f>
        <v>0</v>
      </c>
      <c r="BD46" s="17">
        <f t="shared" ref="BD46" si="612">BD44+BD43+BD45</f>
        <v>0</v>
      </c>
      <c r="BE46" s="319">
        <f t="shared" si="544"/>
        <v>0</v>
      </c>
      <c r="BF46" s="17">
        <f>BF44+BF43+BF45</f>
        <v>0</v>
      </c>
      <c r="BG46" s="17">
        <f t="shared" ref="BG46" si="613">BG44+BG43+BG45</f>
        <v>0</v>
      </c>
      <c r="BH46" s="17">
        <f t="shared" ref="BH46" si="614">BH44+BH43+BH45</f>
        <v>0</v>
      </c>
      <c r="BI46" s="17">
        <f t="shared" ref="BI46" si="615">BI44+BI43+BI45</f>
        <v>0</v>
      </c>
      <c r="BJ46" s="17">
        <f t="shared" ref="BJ46" si="616">BJ44+BJ43+BJ45</f>
        <v>0</v>
      </c>
      <c r="BK46" s="17">
        <f t="shared" ref="BK46" si="617">BK44+BK43+BK45</f>
        <v>0</v>
      </c>
      <c r="BL46" s="17">
        <f t="shared" ref="BL46" si="618">BL44+BL43+BL45</f>
        <v>0</v>
      </c>
      <c r="BM46" s="17">
        <f t="shared" ref="BM46" si="619">BM44+BM43+BM45</f>
        <v>0</v>
      </c>
      <c r="BN46" s="17">
        <f t="shared" ref="BN46" si="620">BN44+BN43+BN45</f>
        <v>0</v>
      </c>
      <c r="BO46" s="17">
        <f t="shared" ref="BO46" si="621">BO44+BO43+BO45</f>
        <v>0</v>
      </c>
      <c r="BP46" s="17">
        <f t="shared" ref="BP46" si="622">BP44+BP43+BP45</f>
        <v>0</v>
      </c>
      <c r="BQ46" s="17">
        <f t="shared" ref="BQ46" si="623">BQ44+BQ43+BQ45</f>
        <v>0</v>
      </c>
      <c r="BR46" s="319">
        <f t="shared" si="546"/>
        <v>0</v>
      </c>
      <c r="BS46" s="17">
        <f>BS44+BS43+BS45</f>
        <v>0</v>
      </c>
      <c r="BT46" s="17">
        <f t="shared" ref="BT46" si="624">BT44+BT43+BT45</f>
        <v>0</v>
      </c>
      <c r="BU46" s="17">
        <f t="shared" ref="BU46" si="625">BU44+BU43+BU45</f>
        <v>0</v>
      </c>
      <c r="BV46" s="17">
        <f t="shared" ref="BV46" si="626">BV44+BV43+BV45</f>
        <v>0</v>
      </c>
      <c r="BW46" s="17">
        <f t="shared" ref="BW46" si="627">BW44+BW43+BW45</f>
        <v>0</v>
      </c>
      <c r="BX46" s="17">
        <f t="shared" ref="BX46" si="628">BX44+BX43+BX45</f>
        <v>0</v>
      </c>
      <c r="BY46" s="17">
        <f t="shared" ref="BY46" si="629">BY44+BY43+BY45</f>
        <v>0</v>
      </c>
      <c r="BZ46" s="17">
        <f t="shared" ref="BZ46" si="630">BZ44+BZ43+BZ45</f>
        <v>0</v>
      </c>
      <c r="CA46" s="17">
        <f t="shared" ref="CA46" si="631">CA44+CA43+CA45</f>
        <v>0</v>
      </c>
      <c r="CB46" s="17">
        <f t="shared" ref="CB46" si="632">CB44+CB43+CB45</f>
        <v>0</v>
      </c>
      <c r="CC46" s="17">
        <f t="shared" ref="CC46" si="633">CC44+CC43+CC45</f>
        <v>0</v>
      </c>
      <c r="CD46" s="17">
        <f t="shared" ref="CD46" si="634">CD44+CD43+CD45</f>
        <v>0</v>
      </c>
      <c r="CE46" s="319">
        <f t="shared" si="548"/>
        <v>0</v>
      </c>
      <c r="CF46" s="17">
        <f>CF44+CF43+CF45</f>
        <v>0</v>
      </c>
      <c r="CG46" s="17">
        <f t="shared" ref="CG46" si="635">CG44+CG43+CG45</f>
        <v>0</v>
      </c>
      <c r="CH46" s="17">
        <f t="shared" ref="CH46" si="636">CH44+CH43+CH45</f>
        <v>0</v>
      </c>
      <c r="CI46" s="17">
        <f t="shared" ref="CI46" si="637">CI44+CI43+CI45</f>
        <v>0</v>
      </c>
      <c r="CJ46" s="17">
        <f t="shared" ref="CJ46" si="638">CJ44+CJ43+CJ45</f>
        <v>0</v>
      </c>
      <c r="CK46" s="17">
        <f t="shared" ref="CK46" si="639">CK44+CK43+CK45</f>
        <v>0</v>
      </c>
      <c r="CL46" s="17">
        <f t="shared" ref="CL46" si="640">CL44+CL43+CL45</f>
        <v>0</v>
      </c>
      <c r="CM46" s="17">
        <f t="shared" ref="CM46" si="641">CM44+CM43+CM45</f>
        <v>0</v>
      </c>
      <c r="CN46" s="17">
        <f t="shared" ref="CN46" si="642">CN44+CN43+CN45</f>
        <v>0</v>
      </c>
      <c r="CO46" s="17">
        <f t="shared" ref="CO46" si="643">CO44+CO43+CO45</f>
        <v>0</v>
      </c>
      <c r="CP46" s="17">
        <f t="shared" ref="CP46" si="644">CP44+CP43+CP45</f>
        <v>0</v>
      </c>
      <c r="CQ46" s="17">
        <f t="shared" ref="CQ46" si="645">CQ44+CQ43+CQ45</f>
        <v>0</v>
      </c>
      <c r="CR46" s="319">
        <f t="shared" si="550"/>
        <v>0</v>
      </c>
      <c r="CS46" s="17">
        <f>CS44+CS43+CS45</f>
        <v>0</v>
      </c>
      <c r="CT46" s="17">
        <f t="shared" ref="CT46" si="646">CT44+CT43+CT45</f>
        <v>0</v>
      </c>
      <c r="CU46" s="17">
        <f t="shared" ref="CU46" si="647">CU44+CU43+CU45</f>
        <v>0</v>
      </c>
      <c r="CV46" s="17">
        <f t="shared" ref="CV46" si="648">CV44+CV43+CV45</f>
        <v>0</v>
      </c>
      <c r="CW46" s="17">
        <f t="shared" ref="CW46" si="649">CW44+CW43+CW45</f>
        <v>0</v>
      </c>
      <c r="CX46" s="17">
        <f t="shared" ref="CX46" si="650">CX44+CX43+CX45</f>
        <v>0</v>
      </c>
      <c r="CY46" s="17">
        <f t="shared" ref="CY46" si="651">CY44+CY43+CY45</f>
        <v>0</v>
      </c>
      <c r="CZ46" s="17">
        <f t="shared" ref="CZ46" si="652">CZ44+CZ43+CZ45</f>
        <v>0</v>
      </c>
      <c r="DA46" s="17">
        <f t="shared" ref="DA46" si="653">DA44+DA43+DA45</f>
        <v>0</v>
      </c>
      <c r="DB46" s="17">
        <f t="shared" ref="DB46" si="654">DB44+DB43+DB45</f>
        <v>0</v>
      </c>
      <c r="DC46" s="17">
        <f t="shared" ref="DC46" si="655">DC44+DC43+DC45</f>
        <v>0</v>
      </c>
      <c r="DD46" s="17">
        <f t="shared" ref="DD46" si="656">DD44+DD43+DD45</f>
        <v>0</v>
      </c>
      <c r="DE46" s="319">
        <f t="shared" si="552"/>
        <v>0</v>
      </c>
      <c r="DF46" s="17">
        <f>DF44+DF43+DF45</f>
        <v>0</v>
      </c>
      <c r="DG46" s="17">
        <f t="shared" ref="DG46" si="657">DG44+DG43+DG45</f>
        <v>0</v>
      </c>
      <c r="DH46" s="17">
        <f t="shared" ref="DH46" si="658">DH44+DH43+DH45</f>
        <v>0</v>
      </c>
      <c r="DI46" s="17">
        <f t="shared" ref="DI46" si="659">DI44+DI43+DI45</f>
        <v>0</v>
      </c>
      <c r="DJ46" s="17">
        <f t="shared" ref="DJ46" si="660">DJ44+DJ43+DJ45</f>
        <v>0</v>
      </c>
      <c r="DK46" s="17">
        <f t="shared" ref="DK46" si="661">DK44+DK43+DK45</f>
        <v>0</v>
      </c>
      <c r="DL46" s="17">
        <f t="shared" ref="DL46" si="662">DL44+DL43+DL45</f>
        <v>0</v>
      </c>
      <c r="DM46" s="17">
        <f t="shared" ref="DM46" si="663">DM44+DM43+DM45</f>
        <v>0</v>
      </c>
      <c r="DN46" s="17">
        <f t="shared" ref="DN46" si="664">DN44+DN43+DN45</f>
        <v>0</v>
      </c>
      <c r="DO46" s="17">
        <f t="shared" ref="DO46" si="665">DO44+DO43+DO45</f>
        <v>0</v>
      </c>
      <c r="DP46" s="17">
        <f t="shared" ref="DP46" si="666">DP44+DP43+DP45</f>
        <v>0</v>
      </c>
      <c r="DQ46" s="17">
        <f t="shared" ref="DQ46" si="667">DQ44+DQ43+DQ45</f>
        <v>0</v>
      </c>
      <c r="DR46" s="319">
        <f t="shared" si="554"/>
        <v>0</v>
      </c>
      <c r="DS46" s="17">
        <f>DS44+DS43+DS45</f>
        <v>0</v>
      </c>
      <c r="DT46" s="17">
        <f t="shared" ref="DT46" si="668">DT44+DT43+DT45</f>
        <v>0</v>
      </c>
      <c r="DU46" s="17">
        <f t="shared" ref="DU46" si="669">DU44+DU43+DU45</f>
        <v>0</v>
      </c>
      <c r="DV46" s="17">
        <f t="shared" ref="DV46" si="670">DV44+DV43+DV45</f>
        <v>0</v>
      </c>
      <c r="DW46" s="17">
        <f t="shared" ref="DW46" si="671">DW44+DW43+DW45</f>
        <v>0</v>
      </c>
      <c r="DX46" s="17">
        <f t="shared" ref="DX46" si="672">DX44+DX43+DX45</f>
        <v>0</v>
      </c>
      <c r="DY46" s="17">
        <f t="shared" ref="DY46" si="673">DY44+DY43+DY45</f>
        <v>0</v>
      </c>
      <c r="DZ46" s="17">
        <f t="shared" ref="DZ46" si="674">DZ44+DZ43+DZ45</f>
        <v>0</v>
      </c>
      <c r="EA46" s="17">
        <f t="shared" ref="EA46" si="675">EA44+EA43+EA45</f>
        <v>0</v>
      </c>
      <c r="EB46" s="17">
        <f t="shared" ref="EB46" si="676">EB44+EB43+EB45</f>
        <v>0</v>
      </c>
      <c r="EC46" s="17">
        <f t="shared" ref="EC46" si="677">EC44+EC43+EC45</f>
        <v>0</v>
      </c>
      <c r="ED46" s="17">
        <f t="shared" ref="ED46" si="678">ED44+ED43+ED45</f>
        <v>0</v>
      </c>
      <c r="EE46" s="319">
        <f t="shared" si="556"/>
        <v>0</v>
      </c>
    </row>
    <row r="47" spans="1:135" x14ac:dyDescent="0.2">
      <c r="A47" s="12" t="s">
        <v>3</v>
      </c>
      <c r="B47" s="39">
        <f>'SPACELOG 9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9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9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679">IF(AND(G$2&gt;=EOMONTH(EDATE($B$18,0),0),G$2&lt;=EOMONTH(EDATE($B$18,59),0)),$E49,0)</f>
        <v>0</v>
      </c>
      <c r="H49" s="17">
        <f t="shared" si="679"/>
        <v>0</v>
      </c>
      <c r="I49" s="17">
        <f t="shared" si="679"/>
        <v>0</v>
      </c>
      <c r="J49" s="17">
        <f t="shared" si="679"/>
        <v>0</v>
      </c>
      <c r="K49" s="17">
        <f t="shared" si="679"/>
        <v>0</v>
      </c>
      <c r="L49" s="17">
        <f t="shared" si="679"/>
        <v>0</v>
      </c>
      <c r="M49" s="17">
        <f t="shared" si="679"/>
        <v>0</v>
      </c>
      <c r="N49" s="17">
        <f t="shared" si="679"/>
        <v>0</v>
      </c>
      <c r="O49" s="17">
        <f t="shared" si="679"/>
        <v>0</v>
      </c>
      <c r="P49" s="17">
        <f t="shared" si="679"/>
        <v>0</v>
      </c>
      <c r="Q49" s="17">
        <f t="shared" si="679"/>
        <v>0</v>
      </c>
      <c r="R49" s="319">
        <f>SUM(F49:Q49)</f>
        <v>0</v>
      </c>
      <c r="S49" s="17">
        <f t="shared" ref="S49:CD50" si="680">IF(AND(S$2&gt;=EOMONTH(EDATE($B$18,0),0),S$2&lt;=EOMONTH(EDATE($B$18,59),0)),$E49,0)</f>
        <v>0</v>
      </c>
      <c r="T49" s="17">
        <f t="shared" si="680"/>
        <v>0</v>
      </c>
      <c r="U49" s="17">
        <f t="shared" si="680"/>
        <v>0</v>
      </c>
      <c r="V49" s="17">
        <f t="shared" si="680"/>
        <v>0</v>
      </c>
      <c r="W49" s="17">
        <f t="shared" si="680"/>
        <v>0</v>
      </c>
      <c r="X49" s="17">
        <f t="shared" si="680"/>
        <v>0</v>
      </c>
      <c r="Y49" s="17">
        <f t="shared" si="680"/>
        <v>0</v>
      </c>
      <c r="Z49" s="17">
        <f t="shared" si="680"/>
        <v>0</v>
      </c>
      <c r="AA49" s="17">
        <f t="shared" si="680"/>
        <v>0</v>
      </c>
      <c r="AB49" s="17">
        <f t="shared" si="680"/>
        <v>0</v>
      </c>
      <c r="AC49" s="17">
        <f t="shared" si="680"/>
        <v>0</v>
      </c>
      <c r="AD49" s="17">
        <f t="shared" si="680"/>
        <v>0</v>
      </c>
      <c r="AE49" s="319">
        <f t="shared" ref="AE49:AE51" si="681">SUM(S49:AD49)</f>
        <v>0</v>
      </c>
      <c r="AF49" s="17">
        <f t="shared" ref="AF49" si="682">IF(AND(AF$2&gt;=EOMONTH(EDATE($B$18,0),0),AF$2&lt;=EOMONTH(EDATE($B$18,59),0)),$E49,0)</f>
        <v>0</v>
      </c>
      <c r="AG49" s="17">
        <f t="shared" si="680"/>
        <v>0</v>
      </c>
      <c r="AH49" s="17">
        <f t="shared" si="680"/>
        <v>0</v>
      </c>
      <c r="AI49" s="17">
        <f t="shared" si="680"/>
        <v>0</v>
      </c>
      <c r="AJ49" s="17">
        <f t="shared" si="680"/>
        <v>0</v>
      </c>
      <c r="AK49" s="17">
        <f t="shared" si="680"/>
        <v>0</v>
      </c>
      <c r="AL49" s="17">
        <f t="shared" si="680"/>
        <v>0</v>
      </c>
      <c r="AM49" s="17">
        <f t="shared" si="680"/>
        <v>0</v>
      </c>
      <c r="AN49" s="17">
        <f t="shared" si="680"/>
        <v>0</v>
      </c>
      <c r="AO49" s="17">
        <f t="shared" si="680"/>
        <v>0</v>
      </c>
      <c r="AP49" s="17">
        <f t="shared" si="680"/>
        <v>0</v>
      </c>
      <c r="AQ49" s="17">
        <f t="shared" si="680"/>
        <v>0</v>
      </c>
      <c r="AR49" s="319">
        <f t="shared" ref="AR49:AR51" si="683">SUM(AF49:AQ49)</f>
        <v>0</v>
      </c>
      <c r="AS49" s="17">
        <f t="shared" ref="AS49" si="684">IF(AND(AS$2&gt;=EOMONTH(EDATE($B$18,0),0),AS$2&lt;=EOMONTH(EDATE($B$18,59),0)),$E49,0)</f>
        <v>0</v>
      </c>
      <c r="AT49" s="17">
        <f t="shared" si="680"/>
        <v>0</v>
      </c>
      <c r="AU49" s="17">
        <f t="shared" si="680"/>
        <v>0</v>
      </c>
      <c r="AV49" s="17">
        <f t="shared" si="680"/>
        <v>0</v>
      </c>
      <c r="AW49" s="17">
        <f t="shared" si="680"/>
        <v>0</v>
      </c>
      <c r="AX49" s="17">
        <f t="shared" si="680"/>
        <v>0</v>
      </c>
      <c r="AY49" s="17">
        <f t="shared" si="680"/>
        <v>0</v>
      </c>
      <c r="AZ49" s="17">
        <f t="shared" si="680"/>
        <v>0</v>
      </c>
      <c r="BA49" s="17">
        <f t="shared" si="680"/>
        <v>0</v>
      </c>
      <c r="BB49" s="17">
        <f t="shared" si="680"/>
        <v>0</v>
      </c>
      <c r="BC49" s="17">
        <f t="shared" si="680"/>
        <v>0</v>
      </c>
      <c r="BD49" s="17">
        <f t="shared" si="680"/>
        <v>0</v>
      </c>
      <c r="BE49" s="319">
        <f t="shared" ref="BE49:BE51" si="685">SUM(AS49:BD49)</f>
        <v>0</v>
      </c>
      <c r="BF49" s="17">
        <f t="shared" ref="BF49" si="686">IF(AND(BF$2&gt;=EOMONTH(EDATE($B$18,0),0),BF$2&lt;=EOMONTH(EDATE($B$18,59),0)),$E49,0)</f>
        <v>0</v>
      </c>
      <c r="BG49" s="17">
        <f t="shared" si="680"/>
        <v>0</v>
      </c>
      <c r="BH49" s="17">
        <f t="shared" si="680"/>
        <v>0</v>
      </c>
      <c r="BI49" s="17">
        <f t="shared" si="680"/>
        <v>0</v>
      </c>
      <c r="BJ49" s="17">
        <f t="shared" si="680"/>
        <v>0</v>
      </c>
      <c r="BK49" s="17">
        <f t="shared" si="680"/>
        <v>0</v>
      </c>
      <c r="BL49" s="17">
        <f t="shared" si="680"/>
        <v>0</v>
      </c>
      <c r="BM49" s="17">
        <f t="shared" si="680"/>
        <v>0</v>
      </c>
      <c r="BN49" s="17">
        <f t="shared" si="680"/>
        <v>0</v>
      </c>
      <c r="BO49" s="17">
        <f t="shared" si="680"/>
        <v>0</v>
      </c>
      <c r="BP49" s="17">
        <f t="shared" si="680"/>
        <v>0</v>
      </c>
      <c r="BQ49" s="17">
        <f t="shared" si="680"/>
        <v>0</v>
      </c>
      <c r="BR49" s="319">
        <f t="shared" ref="BR49:BR51" si="687">SUM(BF49:BQ49)</f>
        <v>0</v>
      </c>
      <c r="BS49" s="17">
        <f t="shared" ref="BS49" si="688">IF(AND(BS$2&gt;=EOMONTH(EDATE($B$18,0),0),BS$2&lt;=EOMONTH(EDATE($B$18,59),0)),$E49,0)</f>
        <v>0</v>
      </c>
      <c r="BT49" s="17">
        <f t="shared" si="680"/>
        <v>0</v>
      </c>
      <c r="BU49" s="17">
        <f t="shared" si="680"/>
        <v>0</v>
      </c>
      <c r="BV49" s="17">
        <f t="shared" si="680"/>
        <v>0</v>
      </c>
      <c r="BW49" s="17">
        <f t="shared" si="680"/>
        <v>0</v>
      </c>
      <c r="BX49" s="17">
        <f t="shared" si="680"/>
        <v>0</v>
      </c>
      <c r="BY49" s="17">
        <f t="shared" si="680"/>
        <v>0</v>
      </c>
      <c r="BZ49" s="17">
        <f t="shared" si="680"/>
        <v>0</v>
      </c>
      <c r="CA49" s="17">
        <f t="shared" si="680"/>
        <v>0</v>
      </c>
      <c r="CB49" s="17">
        <f t="shared" si="680"/>
        <v>0</v>
      </c>
      <c r="CC49" s="17">
        <f t="shared" si="680"/>
        <v>0</v>
      </c>
      <c r="CD49" s="17">
        <f t="shared" si="680"/>
        <v>0</v>
      </c>
      <c r="CE49" s="319">
        <f t="shared" ref="CE49:CE51" si="689">SUM(BS49:CD49)</f>
        <v>0</v>
      </c>
      <c r="CF49" s="17">
        <f t="shared" ref="CF49:ED51" si="690">IF(AND(CF$2&gt;=EOMONTH(EDATE($B$18,0),0),CF$2&lt;=EOMONTH(EDATE($B$18,59),0)),$E49,0)</f>
        <v>0</v>
      </c>
      <c r="CG49" s="17">
        <f t="shared" si="690"/>
        <v>0</v>
      </c>
      <c r="CH49" s="17">
        <f t="shared" si="690"/>
        <v>0</v>
      </c>
      <c r="CI49" s="17">
        <f t="shared" si="690"/>
        <v>0</v>
      </c>
      <c r="CJ49" s="17">
        <f t="shared" si="690"/>
        <v>0</v>
      </c>
      <c r="CK49" s="17">
        <f t="shared" si="690"/>
        <v>0</v>
      </c>
      <c r="CL49" s="17">
        <f t="shared" si="690"/>
        <v>0</v>
      </c>
      <c r="CM49" s="17">
        <f t="shared" si="690"/>
        <v>0</v>
      </c>
      <c r="CN49" s="17">
        <f t="shared" si="690"/>
        <v>0</v>
      </c>
      <c r="CO49" s="17">
        <f t="shared" si="690"/>
        <v>0</v>
      </c>
      <c r="CP49" s="17">
        <f t="shared" si="690"/>
        <v>0</v>
      </c>
      <c r="CQ49" s="17">
        <f t="shared" si="690"/>
        <v>0</v>
      </c>
      <c r="CR49" s="319">
        <f t="shared" ref="CR49:CR51" si="691">SUM(CF49:CQ49)</f>
        <v>0</v>
      </c>
      <c r="CS49" s="17">
        <f t="shared" ref="CS49" si="692">IF(AND(CS$2&gt;=EOMONTH(EDATE($B$18,0),0),CS$2&lt;=EOMONTH(EDATE($B$18,59),0)),$E49,0)</f>
        <v>0</v>
      </c>
      <c r="CT49" s="17">
        <f t="shared" si="690"/>
        <v>0</v>
      </c>
      <c r="CU49" s="17">
        <f t="shared" si="690"/>
        <v>0</v>
      </c>
      <c r="CV49" s="17">
        <f t="shared" si="690"/>
        <v>0</v>
      </c>
      <c r="CW49" s="17">
        <f t="shared" si="690"/>
        <v>0</v>
      </c>
      <c r="CX49" s="17">
        <f t="shared" si="690"/>
        <v>0</v>
      </c>
      <c r="CY49" s="17">
        <f t="shared" si="690"/>
        <v>0</v>
      </c>
      <c r="CZ49" s="17">
        <f t="shared" si="690"/>
        <v>0</v>
      </c>
      <c r="DA49" s="17">
        <f t="shared" si="690"/>
        <v>0</v>
      </c>
      <c r="DB49" s="17">
        <f t="shared" si="690"/>
        <v>0</v>
      </c>
      <c r="DC49" s="17">
        <f t="shared" si="690"/>
        <v>0</v>
      </c>
      <c r="DD49" s="17">
        <f t="shared" si="690"/>
        <v>0</v>
      </c>
      <c r="DE49" s="319">
        <f t="shared" ref="DE49:DE51" si="693">SUM(CS49:DD49)</f>
        <v>0</v>
      </c>
      <c r="DF49" s="17">
        <f t="shared" ref="DF49" si="694">IF(AND(DF$2&gt;=EOMONTH(EDATE($B$18,0),0),DF$2&lt;=EOMONTH(EDATE($B$18,59),0)),$E49,0)</f>
        <v>0</v>
      </c>
      <c r="DG49" s="17">
        <f t="shared" si="690"/>
        <v>0</v>
      </c>
      <c r="DH49" s="17">
        <f t="shared" si="690"/>
        <v>0</v>
      </c>
      <c r="DI49" s="17">
        <f t="shared" si="690"/>
        <v>0</v>
      </c>
      <c r="DJ49" s="17">
        <f t="shared" si="690"/>
        <v>0</v>
      </c>
      <c r="DK49" s="17">
        <f t="shared" si="690"/>
        <v>0</v>
      </c>
      <c r="DL49" s="17">
        <f t="shared" si="690"/>
        <v>0</v>
      </c>
      <c r="DM49" s="17">
        <f t="shared" si="690"/>
        <v>0</v>
      </c>
      <c r="DN49" s="17">
        <f t="shared" si="690"/>
        <v>0</v>
      </c>
      <c r="DO49" s="17">
        <f t="shared" si="690"/>
        <v>0</v>
      </c>
      <c r="DP49" s="17">
        <f t="shared" si="690"/>
        <v>0</v>
      </c>
      <c r="DQ49" s="17">
        <f t="shared" si="690"/>
        <v>0</v>
      </c>
      <c r="DR49" s="319">
        <f t="shared" ref="DR49:DR51" si="695">SUM(DF49:DQ49)</f>
        <v>0</v>
      </c>
      <c r="DS49" s="17">
        <f t="shared" ref="DS49" si="696">IF(AND(DS$2&gt;=EOMONTH(EDATE($B$18,0),0),DS$2&lt;=EOMONTH(EDATE($B$18,59),0)),$E49,0)</f>
        <v>0</v>
      </c>
      <c r="DT49" s="17">
        <f t="shared" si="690"/>
        <v>0</v>
      </c>
      <c r="DU49" s="17">
        <f t="shared" si="690"/>
        <v>0</v>
      </c>
      <c r="DV49" s="17">
        <f t="shared" si="690"/>
        <v>0</v>
      </c>
      <c r="DW49" s="17">
        <f t="shared" si="690"/>
        <v>0</v>
      </c>
      <c r="DX49" s="17">
        <f t="shared" si="690"/>
        <v>0</v>
      </c>
      <c r="DY49" s="17">
        <f t="shared" si="690"/>
        <v>0</v>
      </c>
      <c r="DZ49" s="17">
        <f t="shared" si="690"/>
        <v>0</v>
      </c>
      <c r="EA49" s="17">
        <f t="shared" si="690"/>
        <v>0</v>
      </c>
      <c r="EB49" s="17">
        <f t="shared" si="690"/>
        <v>0</v>
      </c>
      <c r="EC49" s="17">
        <f t="shared" si="690"/>
        <v>0</v>
      </c>
      <c r="ED49" s="17">
        <f t="shared" si="690"/>
        <v>0</v>
      </c>
      <c r="EE49" s="319">
        <f t="shared" ref="EE49:EE51" si="697">SUM(DS49:ED49)</f>
        <v>0</v>
      </c>
    </row>
    <row r="50" spans="1:135" x14ac:dyDescent="0.2">
      <c r="A50" s="29" t="s">
        <v>6</v>
      </c>
      <c r="B50" s="38">
        <f>'SPACELOG 9 EMPRUNT 2'!E6</f>
        <v>0</v>
      </c>
      <c r="D50" s="1" t="s">
        <v>19</v>
      </c>
      <c r="F50" s="17">
        <f t="shared" ref="F50:U51" si="698">IF(AND(F$2&gt;=EOMONTH(EDATE($B$18,0),0),F$2&lt;=EOMONTH(EDATE($B$18,59),0)),$E50,0)</f>
        <v>0</v>
      </c>
      <c r="G50" s="17">
        <f t="shared" si="698"/>
        <v>0</v>
      </c>
      <c r="H50" s="17">
        <f t="shared" si="698"/>
        <v>0</v>
      </c>
      <c r="I50" s="17">
        <f t="shared" si="698"/>
        <v>0</v>
      </c>
      <c r="J50" s="17">
        <f t="shared" si="698"/>
        <v>0</v>
      </c>
      <c r="K50" s="17">
        <f t="shared" si="698"/>
        <v>0</v>
      </c>
      <c r="L50" s="17">
        <f t="shared" si="698"/>
        <v>0</v>
      </c>
      <c r="M50" s="17">
        <f t="shared" si="698"/>
        <v>0</v>
      </c>
      <c r="N50" s="17">
        <f t="shared" si="698"/>
        <v>0</v>
      </c>
      <c r="O50" s="17">
        <f t="shared" si="698"/>
        <v>0</v>
      </c>
      <c r="P50" s="17">
        <f t="shared" si="698"/>
        <v>0</v>
      </c>
      <c r="Q50" s="17">
        <f t="shared" si="698"/>
        <v>0</v>
      </c>
      <c r="R50" s="319">
        <f>SUM(F50:Q50)</f>
        <v>0</v>
      </c>
      <c r="S50" s="17">
        <f t="shared" si="698"/>
        <v>0</v>
      </c>
      <c r="T50" s="17">
        <f t="shared" si="698"/>
        <v>0</v>
      </c>
      <c r="U50" s="17">
        <f t="shared" si="698"/>
        <v>0</v>
      </c>
      <c r="V50" s="17">
        <f t="shared" si="680"/>
        <v>0</v>
      </c>
      <c r="W50" s="17">
        <f t="shared" si="680"/>
        <v>0</v>
      </c>
      <c r="X50" s="17">
        <f t="shared" si="680"/>
        <v>0</v>
      </c>
      <c r="Y50" s="17">
        <f t="shared" si="680"/>
        <v>0</v>
      </c>
      <c r="Z50" s="17">
        <f t="shared" si="680"/>
        <v>0</v>
      </c>
      <c r="AA50" s="17">
        <f t="shared" si="680"/>
        <v>0</v>
      </c>
      <c r="AB50" s="17">
        <f t="shared" si="680"/>
        <v>0</v>
      </c>
      <c r="AC50" s="17">
        <f t="shared" si="680"/>
        <v>0</v>
      </c>
      <c r="AD50" s="17">
        <f t="shared" si="680"/>
        <v>0</v>
      </c>
      <c r="AE50" s="319">
        <f t="shared" si="681"/>
        <v>0</v>
      </c>
      <c r="AF50" s="17">
        <f t="shared" si="680"/>
        <v>0</v>
      </c>
      <c r="AG50" s="17">
        <f t="shared" si="680"/>
        <v>0</v>
      </c>
      <c r="AH50" s="17">
        <f t="shared" si="680"/>
        <v>0</v>
      </c>
      <c r="AI50" s="17">
        <f t="shared" si="680"/>
        <v>0</v>
      </c>
      <c r="AJ50" s="17">
        <f t="shared" si="680"/>
        <v>0</v>
      </c>
      <c r="AK50" s="17">
        <f t="shared" si="680"/>
        <v>0</v>
      </c>
      <c r="AL50" s="17">
        <f t="shared" si="680"/>
        <v>0</v>
      </c>
      <c r="AM50" s="17">
        <f t="shared" si="680"/>
        <v>0</v>
      </c>
      <c r="AN50" s="17">
        <f t="shared" si="680"/>
        <v>0</v>
      </c>
      <c r="AO50" s="17">
        <f t="shared" si="680"/>
        <v>0</v>
      </c>
      <c r="AP50" s="17">
        <f t="shared" si="680"/>
        <v>0</v>
      </c>
      <c r="AQ50" s="17">
        <f t="shared" si="680"/>
        <v>0</v>
      </c>
      <c r="AR50" s="319">
        <f t="shared" si="683"/>
        <v>0</v>
      </c>
      <c r="AS50" s="17">
        <f t="shared" si="680"/>
        <v>0</v>
      </c>
      <c r="AT50" s="17">
        <f t="shared" si="680"/>
        <v>0</v>
      </c>
      <c r="AU50" s="17">
        <f t="shared" si="680"/>
        <v>0</v>
      </c>
      <c r="AV50" s="17">
        <f t="shared" si="680"/>
        <v>0</v>
      </c>
      <c r="AW50" s="17">
        <f t="shared" si="680"/>
        <v>0</v>
      </c>
      <c r="AX50" s="17">
        <f t="shared" si="680"/>
        <v>0</v>
      </c>
      <c r="AY50" s="17">
        <f t="shared" si="680"/>
        <v>0</v>
      </c>
      <c r="AZ50" s="17">
        <f t="shared" si="680"/>
        <v>0</v>
      </c>
      <c r="BA50" s="17">
        <f t="shared" si="680"/>
        <v>0</v>
      </c>
      <c r="BB50" s="17">
        <f t="shared" si="680"/>
        <v>0</v>
      </c>
      <c r="BC50" s="17">
        <f t="shared" si="680"/>
        <v>0</v>
      </c>
      <c r="BD50" s="17">
        <f t="shared" si="680"/>
        <v>0</v>
      </c>
      <c r="BE50" s="319">
        <f t="shared" si="685"/>
        <v>0</v>
      </c>
      <c r="BF50" s="17">
        <f t="shared" si="680"/>
        <v>0</v>
      </c>
      <c r="BG50" s="17">
        <f t="shared" si="680"/>
        <v>0</v>
      </c>
      <c r="BH50" s="17">
        <f t="shared" si="680"/>
        <v>0</v>
      </c>
      <c r="BI50" s="17">
        <f t="shared" si="680"/>
        <v>0</v>
      </c>
      <c r="BJ50" s="17">
        <f t="shared" si="680"/>
        <v>0</v>
      </c>
      <c r="BK50" s="17">
        <f t="shared" si="680"/>
        <v>0</v>
      </c>
      <c r="BL50" s="17">
        <f t="shared" si="680"/>
        <v>0</v>
      </c>
      <c r="BM50" s="17">
        <f t="shared" si="680"/>
        <v>0</v>
      </c>
      <c r="BN50" s="17">
        <f t="shared" si="680"/>
        <v>0</v>
      </c>
      <c r="BO50" s="17">
        <f t="shared" si="680"/>
        <v>0</v>
      </c>
      <c r="BP50" s="17">
        <f t="shared" si="680"/>
        <v>0</v>
      </c>
      <c r="BQ50" s="17">
        <f t="shared" si="680"/>
        <v>0</v>
      </c>
      <c r="BR50" s="319">
        <f t="shared" si="687"/>
        <v>0</v>
      </c>
      <c r="BS50" s="17">
        <f t="shared" si="680"/>
        <v>0</v>
      </c>
      <c r="BT50" s="17">
        <f t="shared" si="680"/>
        <v>0</v>
      </c>
      <c r="BU50" s="17">
        <f t="shared" si="680"/>
        <v>0</v>
      </c>
      <c r="BV50" s="17">
        <f t="shared" si="680"/>
        <v>0</v>
      </c>
      <c r="BW50" s="17">
        <f t="shared" si="680"/>
        <v>0</v>
      </c>
      <c r="BX50" s="17">
        <f t="shared" si="680"/>
        <v>0</v>
      </c>
      <c r="BY50" s="17">
        <f t="shared" si="680"/>
        <v>0</v>
      </c>
      <c r="BZ50" s="17">
        <f t="shared" si="680"/>
        <v>0</v>
      </c>
      <c r="CA50" s="17">
        <f t="shared" si="680"/>
        <v>0</v>
      </c>
      <c r="CB50" s="17">
        <f t="shared" si="680"/>
        <v>0</v>
      </c>
      <c r="CC50" s="17">
        <f t="shared" si="680"/>
        <v>0</v>
      </c>
      <c r="CD50" s="17">
        <f t="shared" si="680"/>
        <v>0</v>
      </c>
      <c r="CE50" s="319">
        <f t="shared" si="689"/>
        <v>0</v>
      </c>
      <c r="CF50" s="17">
        <f t="shared" si="690"/>
        <v>0</v>
      </c>
      <c r="CG50" s="17">
        <f t="shared" si="690"/>
        <v>0</v>
      </c>
      <c r="CH50" s="17">
        <f t="shared" si="690"/>
        <v>0</v>
      </c>
      <c r="CI50" s="17">
        <f t="shared" si="690"/>
        <v>0</v>
      </c>
      <c r="CJ50" s="17">
        <f t="shared" si="690"/>
        <v>0</v>
      </c>
      <c r="CK50" s="17">
        <f t="shared" si="690"/>
        <v>0</v>
      </c>
      <c r="CL50" s="17">
        <f t="shared" si="690"/>
        <v>0</v>
      </c>
      <c r="CM50" s="17">
        <f t="shared" si="690"/>
        <v>0</v>
      </c>
      <c r="CN50" s="17">
        <f t="shared" si="690"/>
        <v>0</v>
      </c>
      <c r="CO50" s="17">
        <f t="shared" si="690"/>
        <v>0</v>
      </c>
      <c r="CP50" s="17">
        <f t="shared" si="690"/>
        <v>0</v>
      </c>
      <c r="CQ50" s="17">
        <f t="shared" si="690"/>
        <v>0</v>
      </c>
      <c r="CR50" s="319">
        <f t="shared" si="691"/>
        <v>0</v>
      </c>
      <c r="CS50" s="17">
        <f t="shared" si="690"/>
        <v>0</v>
      </c>
      <c r="CT50" s="17">
        <f t="shared" si="690"/>
        <v>0</v>
      </c>
      <c r="CU50" s="17">
        <f t="shared" si="690"/>
        <v>0</v>
      </c>
      <c r="CV50" s="17">
        <f t="shared" si="690"/>
        <v>0</v>
      </c>
      <c r="CW50" s="17">
        <f t="shared" si="690"/>
        <v>0</v>
      </c>
      <c r="CX50" s="17">
        <f t="shared" si="690"/>
        <v>0</v>
      </c>
      <c r="CY50" s="17">
        <f t="shared" si="690"/>
        <v>0</v>
      </c>
      <c r="CZ50" s="17">
        <f t="shared" si="690"/>
        <v>0</v>
      </c>
      <c r="DA50" s="17">
        <f t="shared" si="690"/>
        <v>0</v>
      </c>
      <c r="DB50" s="17">
        <f t="shared" si="690"/>
        <v>0</v>
      </c>
      <c r="DC50" s="17">
        <f t="shared" si="690"/>
        <v>0</v>
      </c>
      <c r="DD50" s="17">
        <f t="shared" si="690"/>
        <v>0</v>
      </c>
      <c r="DE50" s="319">
        <f t="shared" si="693"/>
        <v>0</v>
      </c>
      <c r="DF50" s="17">
        <f t="shared" si="690"/>
        <v>0</v>
      </c>
      <c r="DG50" s="17">
        <f t="shared" si="690"/>
        <v>0</v>
      </c>
      <c r="DH50" s="17">
        <f t="shared" si="690"/>
        <v>0</v>
      </c>
      <c r="DI50" s="17">
        <f t="shared" si="690"/>
        <v>0</v>
      </c>
      <c r="DJ50" s="17">
        <f t="shared" si="690"/>
        <v>0</v>
      </c>
      <c r="DK50" s="17">
        <f t="shared" si="690"/>
        <v>0</v>
      </c>
      <c r="DL50" s="17">
        <f t="shared" si="690"/>
        <v>0</v>
      </c>
      <c r="DM50" s="17">
        <f t="shared" si="690"/>
        <v>0</v>
      </c>
      <c r="DN50" s="17">
        <f t="shared" si="690"/>
        <v>0</v>
      </c>
      <c r="DO50" s="17">
        <f t="shared" si="690"/>
        <v>0</v>
      </c>
      <c r="DP50" s="17">
        <f t="shared" si="690"/>
        <v>0</v>
      </c>
      <c r="DQ50" s="17">
        <f t="shared" si="690"/>
        <v>0</v>
      </c>
      <c r="DR50" s="319">
        <f t="shared" si="695"/>
        <v>0</v>
      </c>
      <c r="DS50" s="17">
        <f t="shared" si="690"/>
        <v>0</v>
      </c>
      <c r="DT50" s="17">
        <f t="shared" si="690"/>
        <v>0</v>
      </c>
      <c r="DU50" s="17">
        <f t="shared" si="690"/>
        <v>0</v>
      </c>
      <c r="DV50" s="17">
        <f t="shared" si="690"/>
        <v>0</v>
      </c>
      <c r="DW50" s="17">
        <f t="shared" si="690"/>
        <v>0</v>
      </c>
      <c r="DX50" s="17">
        <f t="shared" si="690"/>
        <v>0</v>
      </c>
      <c r="DY50" s="17">
        <f t="shared" si="690"/>
        <v>0</v>
      </c>
      <c r="DZ50" s="17">
        <f t="shared" si="690"/>
        <v>0</v>
      </c>
      <c r="EA50" s="17">
        <f t="shared" si="690"/>
        <v>0</v>
      </c>
      <c r="EB50" s="17">
        <f t="shared" si="690"/>
        <v>0</v>
      </c>
      <c r="EC50" s="17">
        <f t="shared" si="690"/>
        <v>0</v>
      </c>
      <c r="ED50" s="17">
        <f t="shared" si="690"/>
        <v>0</v>
      </c>
      <c r="EE50" s="319">
        <f t="shared" si="697"/>
        <v>0</v>
      </c>
    </row>
    <row r="51" spans="1:135" x14ac:dyDescent="0.2">
      <c r="A51" s="13" t="s">
        <v>7</v>
      </c>
      <c r="B51" s="17" t="str">
        <f>'SPACELOG 9 EMPRUNT 2'!I5</f>
        <v/>
      </c>
      <c r="D51" s="1" t="s">
        <v>22</v>
      </c>
      <c r="F51" s="17">
        <f t="shared" si="698"/>
        <v>0</v>
      </c>
      <c r="G51" s="17">
        <f t="shared" si="698"/>
        <v>0</v>
      </c>
      <c r="H51" s="17">
        <f t="shared" si="698"/>
        <v>0</v>
      </c>
      <c r="I51" s="17">
        <f t="shared" si="698"/>
        <v>0</v>
      </c>
      <c r="J51" s="17">
        <f t="shared" si="698"/>
        <v>0</v>
      </c>
      <c r="K51" s="17">
        <f t="shared" si="698"/>
        <v>0</v>
      </c>
      <c r="L51" s="17">
        <f t="shared" si="698"/>
        <v>0</v>
      </c>
      <c r="M51" s="17">
        <f t="shared" si="698"/>
        <v>0</v>
      </c>
      <c r="N51" s="17">
        <f t="shared" si="698"/>
        <v>0</v>
      </c>
      <c r="O51" s="17">
        <f t="shared" si="698"/>
        <v>0</v>
      </c>
      <c r="P51" s="17">
        <f t="shared" si="698"/>
        <v>0</v>
      </c>
      <c r="Q51" s="17">
        <f t="shared" si="698"/>
        <v>0</v>
      </c>
      <c r="R51" s="319">
        <f>SUM(F51:Q51)</f>
        <v>0</v>
      </c>
      <c r="S51" s="17">
        <f t="shared" ref="S51:CD51" si="699">IF(AND(S$2&gt;=EOMONTH(EDATE($B$18,0),0),S$2&lt;=EOMONTH(EDATE($B$18,59),0)),$E51,0)</f>
        <v>0</v>
      </c>
      <c r="T51" s="17">
        <f t="shared" si="699"/>
        <v>0</v>
      </c>
      <c r="U51" s="17">
        <f t="shared" si="699"/>
        <v>0</v>
      </c>
      <c r="V51" s="17">
        <f t="shared" si="699"/>
        <v>0</v>
      </c>
      <c r="W51" s="17">
        <f t="shared" si="699"/>
        <v>0</v>
      </c>
      <c r="X51" s="17">
        <f t="shared" si="699"/>
        <v>0</v>
      </c>
      <c r="Y51" s="17">
        <f t="shared" si="699"/>
        <v>0</v>
      </c>
      <c r="Z51" s="17">
        <f t="shared" si="699"/>
        <v>0</v>
      </c>
      <c r="AA51" s="17">
        <f t="shared" si="699"/>
        <v>0</v>
      </c>
      <c r="AB51" s="17">
        <f t="shared" si="699"/>
        <v>0</v>
      </c>
      <c r="AC51" s="17">
        <f t="shared" si="699"/>
        <v>0</v>
      </c>
      <c r="AD51" s="17">
        <f t="shared" si="699"/>
        <v>0</v>
      </c>
      <c r="AE51" s="319">
        <f t="shared" si="681"/>
        <v>0</v>
      </c>
      <c r="AF51" s="17">
        <f t="shared" si="699"/>
        <v>0</v>
      </c>
      <c r="AG51" s="17">
        <f t="shared" si="699"/>
        <v>0</v>
      </c>
      <c r="AH51" s="17">
        <f t="shared" si="699"/>
        <v>0</v>
      </c>
      <c r="AI51" s="17">
        <f t="shared" si="699"/>
        <v>0</v>
      </c>
      <c r="AJ51" s="17">
        <f t="shared" si="699"/>
        <v>0</v>
      </c>
      <c r="AK51" s="17">
        <f t="shared" si="699"/>
        <v>0</v>
      </c>
      <c r="AL51" s="17">
        <f t="shared" si="699"/>
        <v>0</v>
      </c>
      <c r="AM51" s="17">
        <f t="shared" si="699"/>
        <v>0</v>
      </c>
      <c r="AN51" s="17">
        <f t="shared" si="699"/>
        <v>0</v>
      </c>
      <c r="AO51" s="17">
        <f t="shared" si="699"/>
        <v>0</v>
      </c>
      <c r="AP51" s="17">
        <f t="shared" si="699"/>
        <v>0</v>
      </c>
      <c r="AQ51" s="17">
        <f t="shared" si="699"/>
        <v>0</v>
      </c>
      <c r="AR51" s="319">
        <f t="shared" si="683"/>
        <v>0</v>
      </c>
      <c r="AS51" s="17">
        <f t="shared" si="699"/>
        <v>0</v>
      </c>
      <c r="AT51" s="17">
        <f t="shared" si="699"/>
        <v>0</v>
      </c>
      <c r="AU51" s="17">
        <f t="shared" si="699"/>
        <v>0</v>
      </c>
      <c r="AV51" s="17">
        <f t="shared" si="699"/>
        <v>0</v>
      </c>
      <c r="AW51" s="17">
        <f t="shared" si="699"/>
        <v>0</v>
      </c>
      <c r="AX51" s="17">
        <f t="shared" si="699"/>
        <v>0</v>
      </c>
      <c r="AY51" s="17">
        <f t="shared" si="699"/>
        <v>0</v>
      </c>
      <c r="AZ51" s="17">
        <f t="shared" si="699"/>
        <v>0</v>
      </c>
      <c r="BA51" s="17">
        <f t="shared" si="699"/>
        <v>0</v>
      </c>
      <c r="BB51" s="17">
        <f t="shared" si="699"/>
        <v>0</v>
      </c>
      <c r="BC51" s="17">
        <f t="shared" si="699"/>
        <v>0</v>
      </c>
      <c r="BD51" s="17">
        <f t="shared" si="699"/>
        <v>0</v>
      </c>
      <c r="BE51" s="319">
        <f t="shared" si="685"/>
        <v>0</v>
      </c>
      <c r="BF51" s="17">
        <f t="shared" si="699"/>
        <v>0</v>
      </c>
      <c r="BG51" s="17">
        <f t="shared" si="699"/>
        <v>0</v>
      </c>
      <c r="BH51" s="17">
        <f t="shared" si="699"/>
        <v>0</v>
      </c>
      <c r="BI51" s="17">
        <f t="shared" si="699"/>
        <v>0</v>
      </c>
      <c r="BJ51" s="17">
        <f t="shared" si="699"/>
        <v>0</v>
      </c>
      <c r="BK51" s="17">
        <f t="shared" si="699"/>
        <v>0</v>
      </c>
      <c r="BL51" s="17">
        <f t="shared" si="699"/>
        <v>0</v>
      </c>
      <c r="BM51" s="17">
        <f t="shared" si="699"/>
        <v>0</v>
      </c>
      <c r="BN51" s="17">
        <f t="shared" si="699"/>
        <v>0</v>
      </c>
      <c r="BO51" s="17">
        <f t="shared" si="699"/>
        <v>0</v>
      </c>
      <c r="BP51" s="17">
        <f t="shared" si="699"/>
        <v>0</v>
      </c>
      <c r="BQ51" s="17">
        <f t="shared" si="699"/>
        <v>0</v>
      </c>
      <c r="BR51" s="319">
        <f t="shared" si="687"/>
        <v>0</v>
      </c>
      <c r="BS51" s="17">
        <f t="shared" si="699"/>
        <v>0</v>
      </c>
      <c r="BT51" s="17">
        <f t="shared" si="699"/>
        <v>0</v>
      </c>
      <c r="BU51" s="17">
        <f t="shared" si="699"/>
        <v>0</v>
      </c>
      <c r="BV51" s="17">
        <f t="shared" si="699"/>
        <v>0</v>
      </c>
      <c r="BW51" s="17">
        <f t="shared" si="699"/>
        <v>0</v>
      </c>
      <c r="BX51" s="17">
        <f t="shared" si="699"/>
        <v>0</v>
      </c>
      <c r="BY51" s="17">
        <f t="shared" si="699"/>
        <v>0</v>
      </c>
      <c r="BZ51" s="17">
        <f t="shared" si="699"/>
        <v>0</v>
      </c>
      <c r="CA51" s="17">
        <f t="shared" si="699"/>
        <v>0</v>
      </c>
      <c r="CB51" s="17">
        <f t="shared" si="699"/>
        <v>0</v>
      </c>
      <c r="CC51" s="17">
        <f t="shared" si="699"/>
        <v>0</v>
      </c>
      <c r="CD51" s="17">
        <f t="shared" si="699"/>
        <v>0</v>
      </c>
      <c r="CE51" s="319">
        <f t="shared" si="689"/>
        <v>0</v>
      </c>
      <c r="CF51" s="17">
        <f t="shared" si="690"/>
        <v>0</v>
      </c>
      <c r="CG51" s="17">
        <f t="shared" si="690"/>
        <v>0</v>
      </c>
      <c r="CH51" s="17">
        <f t="shared" si="690"/>
        <v>0</v>
      </c>
      <c r="CI51" s="17">
        <f t="shared" si="690"/>
        <v>0</v>
      </c>
      <c r="CJ51" s="17">
        <f t="shared" si="690"/>
        <v>0</v>
      </c>
      <c r="CK51" s="17">
        <f t="shared" si="690"/>
        <v>0</v>
      </c>
      <c r="CL51" s="17">
        <f t="shared" si="690"/>
        <v>0</v>
      </c>
      <c r="CM51" s="17">
        <f t="shared" si="690"/>
        <v>0</v>
      </c>
      <c r="CN51" s="17">
        <f t="shared" si="690"/>
        <v>0</v>
      </c>
      <c r="CO51" s="17">
        <f t="shared" si="690"/>
        <v>0</v>
      </c>
      <c r="CP51" s="17">
        <f t="shared" si="690"/>
        <v>0</v>
      </c>
      <c r="CQ51" s="17">
        <f t="shared" si="690"/>
        <v>0</v>
      </c>
      <c r="CR51" s="319">
        <f t="shared" si="691"/>
        <v>0</v>
      </c>
      <c r="CS51" s="17">
        <f t="shared" si="690"/>
        <v>0</v>
      </c>
      <c r="CT51" s="17">
        <f t="shared" si="690"/>
        <v>0</v>
      </c>
      <c r="CU51" s="17">
        <f t="shared" si="690"/>
        <v>0</v>
      </c>
      <c r="CV51" s="17">
        <f t="shared" si="690"/>
        <v>0</v>
      </c>
      <c r="CW51" s="17">
        <f t="shared" si="690"/>
        <v>0</v>
      </c>
      <c r="CX51" s="17">
        <f t="shared" si="690"/>
        <v>0</v>
      </c>
      <c r="CY51" s="17">
        <f t="shared" si="690"/>
        <v>0</v>
      </c>
      <c r="CZ51" s="17">
        <f t="shared" si="690"/>
        <v>0</v>
      </c>
      <c r="DA51" s="17">
        <f t="shared" si="690"/>
        <v>0</v>
      </c>
      <c r="DB51" s="17">
        <f t="shared" si="690"/>
        <v>0</v>
      </c>
      <c r="DC51" s="17">
        <f t="shared" si="690"/>
        <v>0</v>
      </c>
      <c r="DD51" s="17">
        <f t="shared" si="690"/>
        <v>0</v>
      </c>
      <c r="DE51" s="319">
        <f t="shared" si="693"/>
        <v>0</v>
      </c>
      <c r="DF51" s="17">
        <f t="shared" si="690"/>
        <v>0</v>
      </c>
      <c r="DG51" s="17">
        <f t="shared" si="690"/>
        <v>0</v>
      </c>
      <c r="DH51" s="17">
        <f t="shared" si="690"/>
        <v>0</v>
      </c>
      <c r="DI51" s="17">
        <f t="shared" si="690"/>
        <v>0</v>
      </c>
      <c r="DJ51" s="17">
        <f t="shared" si="690"/>
        <v>0</v>
      </c>
      <c r="DK51" s="17">
        <f t="shared" si="690"/>
        <v>0</v>
      </c>
      <c r="DL51" s="17">
        <f t="shared" si="690"/>
        <v>0</v>
      </c>
      <c r="DM51" s="17">
        <f t="shared" si="690"/>
        <v>0</v>
      </c>
      <c r="DN51" s="17">
        <f t="shared" si="690"/>
        <v>0</v>
      </c>
      <c r="DO51" s="17">
        <f t="shared" si="690"/>
        <v>0</v>
      </c>
      <c r="DP51" s="17">
        <f t="shared" si="690"/>
        <v>0</v>
      </c>
      <c r="DQ51" s="17">
        <f t="shared" si="690"/>
        <v>0</v>
      </c>
      <c r="DR51" s="319">
        <f t="shared" si="695"/>
        <v>0</v>
      </c>
      <c r="DS51" s="17">
        <f t="shared" si="690"/>
        <v>0</v>
      </c>
      <c r="DT51" s="17">
        <f t="shared" si="690"/>
        <v>0</v>
      </c>
      <c r="DU51" s="17">
        <f t="shared" si="690"/>
        <v>0</v>
      </c>
      <c r="DV51" s="17">
        <f t="shared" si="690"/>
        <v>0</v>
      </c>
      <c r="DW51" s="17">
        <f t="shared" si="690"/>
        <v>0</v>
      </c>
      <c r="DX51" s="17">
        <f t="shared" si="690"/>
        <v>0</v>
      </c>
      <c r="DY51" s="17">
        <f t="shared" si="690"/>
        <v>0</v>
      </c>
      <c r="DZ51" s="17">
        <f t="shared" si="690"/>
        <v>0</v>
      </c>
      <c r="EA51" s="17">
        <f t="shared" si="690"/>
        <v>0</v>
      </c>
      <c r="EB51" s="17">
        <f t="shared" si="690"/>
        <v>0</v>
      </c>
      <c r="EC51" s="17">
        <f t="shared" si="690"/>
        <v>0</v>
      </c>
      <c r="ED51" s="17">
        <f t="shared" si="690"/>
        <v>0</v>
      </c>
      <c r="EE51" s="319">
        <f t="shared" si="697"/>
        <v>0</v>
      </c>
    </row>
    <row r="52" spans="1:135" x14ac:dyDescent="0.2">
      <c r="A52" s="29" t="s">
        <v>72</v>
      </c>
      <c r="B52" s="27">
        <f>'SPACELOG 9 EMPRUNT 2'!E9</f>
        <v>46508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1" t="s">
        <v>282</v>
      </c>
      <c r="E53" s="17">
        <f t="shared" ref="E53:AJ53" si="700">SUM(E49:E51)</f>
        <v>0</v>
      </c>
      <c r="F53" s="17">
        <f t="shared" si="700"/>
        <v>0</v>
      </c>
      <c r="G53" s="17">
        <f t="shared" si="700"/>
        <v>0</v>
      </c>
      <c r="H53" s="17">
        <f t="shared" si="700"/>
        <v>0</v>
      </c>
      <c r="I53" s="17">
        <f t="shared" si="700"/>
        <v>0</v>
      </c>
      <c r="J53" s="17">
        <f t="shared" si="700"/>
        <v>0</v>
      </c>
      <c r="K53" s="17">
        <f t="shared" si="700"/>
        <v>0</v>
      </c>
      <c r="L53" s="17">
        <f t="shared" si="700"/>
        <v>0</v>
      </c>
      <c r="M53" s="17">
        <f t="shared" si="700"/>
        <v>0</v>
      </c>
      <c r="N53" s="17">
        <f t="shared" si="700"/>
        <v>0</v>
      </c>
      <c r="O53" s="17">
        <f t="shared" si="700"/>
        <v>0</v>
      </c>
      <c r="P53" s="17">
        <f t="shared" si="700"/>
        <v>0</v>
      </c>
      <c r="Q53" s="17">
        <f t="shared" si="700"/>
        <v>0</v>
      </c>
      <c r="R53" s="319">
        <f t="shared" si="700"/>
        <v>0</v>
      </c>
      <c r="S53" s="17">
        <f t="shared" si="700"/>
        <v>0</v>
      </c>
      <c r="T53" s="17">
        <f t="shared" si="700"/>
        <v>0</v>
      </c>
      <c r="U53" s="17">
        <f t="shared" si="700"/>
        <v>0</v>
      </c>
      <c r="V53" s="17">
        <f t="shared" si="700"/>
        <v>0</v>
      </c>
      <c r="W53" s="17">
        <f t="shared" si="700"/>
        <v>0</v>
      </c>
      <c r="X53" s="17">
        <f t="shared" si="700"/>
        <v>0</v>
      </c>
      <c r="Y53" s="17">
        <f t="shared" si="700"/>
        <v>0</v>
      </c>
      <c r="Z53" s="17">
        <f t="shared" si="700"/>
        <v>0</v>
      </c>
      <c r="AA53" s="17">
        <f t="shared" si="700"/>
        <v>0</v>
      </c>
      <c r="AB53" s="17">
        <f t="shared" si="700"/>
        <v>0</v>
      </c>
      <c r="AC53" s="17">
        <f t="shared" si="700"/>
        <v>0</v>
      </c>
      <c r="AD53" s="17">
        <f t="shared" si="700"/>
        <v>0</v>
      </c>
      <c r="AE53" s="319">
        <f t="shared" si="700"/>
        <v>0</v>
      </c>
      <c r="AF53" s="17">
        <f t="shared" si="700"/>
        <v>0</v>
      </c>
      <c r="AG53" s="17">
        <f t="shared" si="700"/>
        <v>0</v>
      </c>
      <c r="AH53" s="17">
        <f t="shared" si="700"/>
        <v>0</v>
      </c>
      <c r="AI53" s="17">
        <f t="shared" si="700"/>
        <v>0</v>
      </c>
      <c r="AJ53" s="17">
        <f t="shared" si="700"/>
        <v>0</v>
      </c>
      <c r="AK53" s="17">
        <f t="shared" ref="AK53:BP53" si="701">SUM(AK49:AK51)</f>
        <v>0</v>
      </c>
      <c r="AL53" s="17">
        <f t="shared" si="701"/>
        <v>0</v>
      </c>
      <c r="AM53" s="17">
        <f t="shared" si="701"/>
        <v>0</v>
      </c>
      <c r="AN53" s="17">
        <f t="shared" si="701"/>
        <v>0</v>
      </c>
      <c r="AO53" s="17">
        <f t="shared" si="701"/>
        <v>0</v>
      </c>
      <c r="AP53" s="17">
        <f t="shared" si="701"/>
        <v>0</v>
      </c>
      <c r="AQ53" s="17">
        <f t="shared" si="701"/>
        <v>0</v>
      </c>
      <c r="AR53" s="319">
        <f t="shared" si="701"/>
        <v>0</v>
      </c>
      <c r="AS53" s="17">
        <f t="shared" si="701"/>
        <v>0</v>
      </c>
      <c r="AT53" s="17">
        <f t="shared" si="701"/>
        <v>0</v>
      </c>
      <c r="AU53" s="17">
        <f t="shared" si="701"/>
        <v>0</v>
      </c>
      <c r="AV53" s="17">
        <f t="shared" si="701"/>
        <v>0</v>
      </c>
      <c r="AW53" s="17">
        <f t="shared" si="701"/>
        <v>0</v>
      </c>
      <c r="AX53" s="17">
        <f t="shared" si="701"/>
        <v>0</v>
      </c>
      <c r="AY53" s="17">
        <f t="shared" si="701"/>
        <v>0</v>
      </c>
      <c r="AZ53" s="17">
        <f t="shared" si="701"/>
        <v>0</v>
      </c>
      <c r="BA53" s="17">
        <f t="shared" si="701"/>
        <v>0</v>
      </c>
      <c r="BB53" s="17">
        <f t="shared" si="701"/>
        <v>0</v>
      </c>
      <c r="BC53" s="17">
        <f t="shared" si="701"/>
        <v>0</v>
      </c>
      <c r="BD53" s="17">
        <f t="shared" si="701"/>
        <v>0</v>
      </c>
      <c r="BE53" s="319">
        <f t="shared" si="701"/>
        <v>0</v>
      </c>
      <c r="BF53" s="17">
        <f t="shared" si="701"/>
        <v>0</v>
      </c>
      <c r="BG53" s="17">
        <f t="shared" si="701"/>
        <v>0</v>
      </c>
      <c r="BH53" s="17">
        <f t="shared" si="701"/>
        <v>0</v>
      </c>
      <c r="BI53" s="17">
        <f t="shared" si="701"/>
        <v>0</v>
      </c>
      <c r="BJ53" s="17">
        <f t="shared" si="701"/>
        <v>0</v>
      </c>
      <c r="BK53" s="17">
        <f t="shared" si="701"/>
        <v>0</v>
      </c>
      <c r="BL53" s="17">
        <f t="shared" si="701"/>
        <v>0</v>
      </c>
      <c r="BM53" s="17">
        <f t="shared" si="701"/>
        <v>0</v>
      </c>
      <c r="BN53" s="17">
        <f t="shared" si="701"/>
        <v>0</v>
      </c>
      <c r="BO53" s="17">
        <f t="shared" si="701"/>
        <v>0</v>
      </c>
      <c r="BP53" s="17">
        <f t="shared" si="701"/>
        <v>0</v>
      </c>
      <c r="BQ53" s="17">
        <f t="shared" ref="BQ53:CV53" si="702">SUM(BQ49:BQ51)</f>
        <v>0</v>
      </c>
      <c r="BR53" s="319">
        <f t="shared" si="702"/>
        <v>0</v>
      </c>
      <c r="BS53" s="17">
        <f t="shared" si="702"/>
        <v>0</v>
      </c>
      <c r="BT53" s="17">
        <f t="shared" si="702"/>
        <v>0</v>
      </c>
      <c r="BU53" s="17">
        <f t="shared" si="702"/>
        <v>0</v>
      </c>
      <c r="BV53" s="17">
        <f t="shared" si="702"/>
        <v>0</v>
      </c>
      <c r="BW53" s="17">
        <f t="shared" si="702"/>
        <v>0</v>
      </c>
      <c r="BX53" s="17">
        <f t="shared" si="702"/>
        <v>0</v>
      </c>
      <c r="BY53" s="17">
        <f t="shared" si="702"/>
        <v>0</v>
      </c>
      <c r="BZ53" s="17">
        <f t="shared" si="702"/>
        <v>0</v>
      </c>
      <c r="CA53" s="17">
        <f t="shared" si="702"/>
        <v>0</v>
      </c>
      <c r="CB53" s="17">
        <f t="shared" si="702"/>
        <v>0</v>
      </c>
      <c r="CC53" s="17">
        <f t="shared" si="702"/>
        <v>0</v>
      </c>
      <c r="CD53" s="17">
        <f t="shared" si="702"/>
        <v>0</v>
      </c>
      <c r="CE53" s="319">
        <f t="shared" si="702"/>
        <v>0</v>
      </c>
      <c r="CF53" s="17">
        <f t="shared" si="702"/>
        <v>0</v>
      </c>
      <c r="CG53" s="17">
        <f t="shared" si="702"/>
        <v>0</v>
      </c>
      <c r="CH53" s="17">
        <f t="shared" si="702"/>
        <v>0</v>
      </c>
      <c r="CI53" s="17">
        <f t="shared" si="702"/>
        <v>0</v>
      </c>
      <c r="CJ53" s="17">
        <f t="shared" si="702"/>
        <v>0</v>
      </c>
      <c r="CK53" s="17">
        <f t="shared" si="702"/>
        <v>0</v>
      </c>
      <c r="CL53" s="17">
        <f t="shared" si="702"/>
        <v>0</v>
      </c>
      <c r="CM53" s="17">
        <f t="shared" si="702"/>
        <v>0</v>
      </c>
      <c r="CN53" s="17">
        <f t="shared" si="702"/>
        <v>0</v>
      </c>
      <c r="CO53" s="17">
        <f t="shared" si="702"/>
        <v>0</v>
      </c>
      <c r="CP53" s="17">
        <f t="shared" si="702"/>
        <v>0</v>
      </c>
      <c r="CQ53" s="17">
        <f t="shared" si="702"/>
        <v>0</v>
      </c>
      <c r="CR53" s="319">
        <f t="shared" si="702"/>
        <v>0</v>
      </c>
      <c r="CS53" s="17">
        <f t="shared" si="702"/>
        <v>0</v>
      </c>
      <c r="CT53" s="17">
        <f t="shared" si="702"/>
        <v>0</v>
      </c>
      <c r="CU53" s="17">
        <f t="shared" si="702"/>
        <v>0</v>
      </c>
      <c r="CV53" s="17">
        <f t="shared" si="702"/>
        <v>0</v>
      </c>
      <c r="CW53" s="17">
        <f t="shared" ref="CW53:EE53" si="703">SUM(CW49:CW51)</f>
        <v>0</v>
      </c>
      <c r="CX53" s="17">
        <f t="shared" si="703"/>
        <v>0</v>
      </c>
      <c r="CY53" s="17">
        <f t="shared" si="703"/>
        <v>0</v>
      </c>
      <c r="CZ53" s="17">
        <f t="shared" si="703"/>
        <v>0</v>
      </c>
      <c r="DA53" s="17">
        <f t="shared" si="703"/>
        <v>0</v>
      </c>
      <c r="DB53" s="17">
        <f t="shared" si="703"/>
        <v>0</v>
      </c>
      <c r="DC53" s="17">
        <f t="shared" si="703"/>
        <v>0</v>
      </c>
      <c r="DD53" s="17">
        <f t="shared" si="703"/>
        <v>0</v>
      </c>
      <c r="DE53" s="319">
        <f t="shared" si="703"/>
        <v>0</v>
      </c>
      <c r="DF53" s="17">
        <f t="shared" si="703"/>
        <v>0</v>
      </c>
      <c r="DG53" s="17">
        <f t="shared" si="703"/>
        <v>0</v>
      </c>
      <c r="DH53" s="17">
        <f t="shared" si="703"/>
        <v>0</v>
      </c>
      <c r="DI53" s="17">
        <f t="shared" si="703"/>
        <v>0</v>
      </c>
      <c r="DJ53" s="17">
        <f t="shared" si="703"/>
        <v>0</v>
      </c>
      <c r="DK53" s="17">
        <f t="shared" si="703"/>
        <v>0</v>
      </c>
      <c r="DL53" s="17">
        <f t="shared" si="703"/>
        <v>0</v>
      </c>
      <c r="DM53" s="17">
        <f t="shared" si="703"/>
        <v>0</v>
      </c>
      <c r="DN53" s="17">
        <f t="shared" si="703"/>
        <v>0</v>
      </c>
      <c r="DO53" s="17">
        <f t="shared" si="703"/>
        <v>0</v>
      </c>
      <c r="DP53" s="17">
        <f t="shared" si="703"/>
        <v>0</v>
      </c>
      <c r="DQ53" s="17">
        <f t="shared" si="703"/>
        <v>0</v>
      </c>
      <c r="DR53" s="319">
        <f t="shared" si="703"/>
        <v>0</v>
      </c>
      <c r="DS53" s="17">
        <f t="shared" si="703"/>
        <v>0</v>
      </c>
      <c r="DT53" s="17">
        <f t="shared" si="703"/>
        <v>0</v>
      </c>
      <c r="DU53" s="17">
        <f t="shared" si="703"/>
        <v>0</v>
      </c>
      <c r="DV53" s="17">
        <f t="shared" si="703"/>
        <v>0</v>
      </c>
      <c r="DW53" s="17">
        <f t="shared" si="703"/>
        <v>0</v>
      </c>
      <c r="DX53" s="17">
        <f t="shared" si="703"/>
        <v>0</v>
      </c>
      <c r="DY53" s="17">
        <f t="shared" si="703"/>
        <v>0</v>
      </c>
      <c r="DZ53" s="17">
        <f t="shared" si="703"/>
        <v>0</v>
      </c>
      <c r="EA53" s="17">
        <f t="shared" si="703"/>
        <v>0</v>
      </c>
      <c r="EB53" s="17">
        <f t="shared" si="703"/>
        <v>0</v>
      </c>
      <c r="EC53" s="17">
        <f t="shared" si="703"/>
        <v>0</v>
      </c>
      <c r="ED53" s="17">
        <f t="shared" si="703"/>
        <v>0</v>
      </c>
      <c r="EE53" s="391">
        <f t="shared" si="703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0" t="s">
        <v>300</v>
      </c>
      <c r="D55" s="4" t="s">
        <v>48</v>
      </c>
      <c r="E55" s="43"/>
      <c r="F55" s="17">
        <f>F36-F41-F46-F53</f>
        <v>0</v>
      </c>
      <c r="G55" s="17">
        <f t="shared" ref="G55:Q55" si="704">G36-G41-G46-G53</f>
        <v>0</v>
      </c>
      <c r="H55" s="17">
        <f t="shared" si="704"/>
        <v>0</v>
      </c>
      <c r="I55" s="17">
        <f t="shared" si="704"/>
        <v>0</v>
      </c>
      <c r="J55" s="17">
        <f t="shared" si="704"/>
        <v>0</v>
      </c>
      <c r="K55" s="17">
        <f t="shared" si="704"/>
        <v>0</v>
      </c>
      <c r="L55" s="17">
        <f t="shared" si="704"/>
        <v>0</v>
      </c>
      <c r="M55" s="17">
        <f t="shared" si="704"/>
        <v>0</v>
      </c>
      <c r="N55" s="17">
        <f t="shared" si="704"/>
        <v>0</v>
      </c>
      <c r="O55" s="17">
        <f t="shared" si="704"/>
        <v>0</v>
      </c>
      <c r="P55" s="17">
        <f t="shared" si="704"/>
        <v>0</v>
      </c>
      <c r="Q55" s="17">
        <f t="shared" si="704"/>
        <v>0</v>
      </c>
      <c r="R55" s="319">
        <f t="shared" ref="R55" si="705">SUM(F55:Q55)</f>
        <v>0</v>
      </c>
      <c r="S55" s="17">
        <f t="shared" ref="S55:AD55" si="706">S36-S41-S46-S53</f>
        <v>0</v>
      </c>
      <c r="T55" s="17">
        <f t="shared" si="706"/>
        <v>0</v>
      </c>
      <c r="U55" s="17">
        <f t="shared" si="706"/>
        <v>0</v>
      </c>
      <c r="V55" s="17">
        <f t="shared" si="706"/>
        <v>0</v>
      </c>
      <c r="W55" s="17">
        <f t="shared" si="706"/>
        <v>0</v>
      </c>
      <c r="X55" s="17">
        <f t="shared" si="706"/>
        <v>0</v>
      </c>
      <c r="Y55" s="17">
        <f t="shared" si="706"/>
        <v>0</v>
      </c>
      <c r="Z55" s="17">
        <f t="shared" si="706"/>
        <v>0</v>
      </c>
      <c r="AA55" s="17">
        <f t="shared" si="706"/>
        <v>0</v>
      </c>
      <c r="AB55" s="17">
        <f t="shared" si="706"/>
        <v>0</v>
      </c>
      <c r="AC55" s="17">
        <f t="shared" si="706"/>
        <v>0</v>
      </c>
      <c r="AD55" s="17">
        <f t="shared" si="706"/>
        <v>0</v>
      </c>
      <c r="AE55" s="319">
        <f t="shared" ref="AE55" si="707">SUM(S55:AD55)</f>
        <v>0</v>
      </c>
      <c r="AF55" s="17">
        <f t="shared" ref="AF55:AQ55" si="708">AF36-AF41-AF46-AF53</f>
        <v>0</v>
      </c>
      <c r="AG55" s="17">
        <f t="shared" si="708"/>
        <v>0</v>
      </c>
      <c r="AH55" s="17">
        <f t="shared" si="708"/>
        <v>0</v>
      </c>
      <c r="AI55" s="17">
        <f t="shared" si="708"/>
        <v>0</v>
      </c>
      <c r="AJ55" s="17">
        <f t="shared" si="708"/>
        <v>0</v>
      </c>
      <c r="AK55" s="17">
        <f t="shared" si="708"/>
        <v>0</v>
      </c>
      <c r="AL55" s="17">
        <f t="shared" si="708"/>
        <v>0</v>
      </c>
      <c r="AM55" s="17">
        <f t="shared" si="708"/>
        <v>0</v>
      </c>
      <c r="AN55" s="17">
        <f t="shared" si="708"/>
        <v>0</v>
      </c>
      <c r="AO55" s="17">
        <f t="shared" si="708"/>
        <v>0</v>
      </c>
      <c r="AP55" s="17">
        <f t="shared" si="708"/>
        <v>0</v>
      </c>
      <c r="AQ55" s="17">
        <f t="shared" si="708"/>
        <v>0</v>
      </c>
      <c r="AR55" s="319">
        <f t="shared" ref="AR55" si="709">SUM(AF55:AQ55)</f>
        <v>0</v>
      </c>
      <c r="AS55" s="17">
        <f t="shared" ref="AS55:BD55" si="710">AS36-AS41-AS46-AS53</f>
        <v>0</v>
      </c>
      <c r="AT55" s="17">
        <f t="shared" si="710"/>
        <v>0</v>
      </c>
      <c r="AU55" s="17">
        <f t="shared" si="710"/>
        <v>0</v>
      </c>
      <c r="AV55" s="17">
        <f t="shared" si="710"/>
        <v>0</v>
      </c>
      <c r="AW55" s="17">
        <f t="shared" si="710"/>
        <v>0</v>
      </c>
      <c r="AX55" s="17">
        <f t="shared" si="710"/>
        <v>0</v>
      </c>
      <c r="AY55" s="17">
        <f t="shared" si="710"/>
        <v>0</v>
      </c>
      <c r="AZ55" s="17">
        <f t="shared" si="710"/>
        <v>0</v>
      </c>
      <c r="BA55" s="17">
        <f t="shared" si="710"/>
        <v>0</v>
      </c>
      <c r="BB55" s="17">
        <f t="shared" si="710"/>
        <v>0</v>
      </c>
      <c r="BC55" s="17">
        <f t="shared" si="710"/>
        <v>0</v>
      </c>
      <c r="BD55" s="17">
        <f t="shared" si="710"/>
        <v>0</v>
      </c>
      <c r="BE55" s="319">
        <f t="shared" ref="BE55" si="711">SUM(AS55:BD55)</f>
        <v>0</v>
      </c>
      <c r="BF55" s="17">
        <f t="shared" ref="BF55:BQ55" si="712">BF36-BF41-BF46-BF53</f>
        <v>0</v>
      </c>
      <c r="BG55" s="17">
        <f t="shared" si="712"/>
        <v>0</v>
      </c>
      <c r="BH55" s="17">
        <f t="shared" si="712"/>
        <v>0</v>
      </c>
      <c r="BI55" s="17">
        <f t="shared" si="712"/>
        <v>0</v>
      </c>
      <c r="BJ55" s="17">
        <f t="shared" si="712"/>
        <v>0</v>
      </c>
      <c r="BK55" s="17">
        <f t="shared" si="712"/>
        <v>0</v>
      </c>
      <c r="BL55" s="17">
        <f t="shared" si="712"/>
        <v>0</v>
      </c>
      <c r="BM55" s="17">
        <f t="shared" si="712"/>
        <v>0</v>
      </c>
      <c r="BN55" s="17">
        <f t="shared" si="712"/>
        <v>0</v>
      </c>
      <c r="BO55" s="17">
        <f t="shared" si="712"/>
        <v>0</v>
      </c>
      <c r="BP55" s="17">
        <f t="shared" si="712"/>
        <v>0</v>
      </c>
      <c r="BQ55" s="17">
        <f t="shared" si="712"/>
        <v>0</v>
      </c>
      <c r="BR55" s="319">
        <f t="shared" ref="BR55" si="713">SUM(BF55:BQ55)</f>
        <v>0</v>
      </c>
      <c r="BS55" s="17">
        <f t="shared" ref="BS55:CD55" si="714">BS36-BS41-BS46-BS53</f>
        <v>0</v>
      </c>
      <c r="BT55" s="17">
        <f t="shared" si="714"/>
        <v>0</v>
      </c>
      <c r="BU55" s="17">
        <f t="shared" si="714"/>
        <v>0</v>
      </c>
      <c r="BV55" s="17">
        <f t="shared" si="714"/>
        <v>0</v>
      </c>
      <c r="BW55" s="17">
        <f t="shared" si="714"/>
        <v>0</v>
      </c>
      <c r="BX55" s="17">
        <f t="shared" si="714"/>
        <v>0</v>
      </c>
      <c r="BY55" s="17">
        <f t="shared" si="714"/>
        <v>0</v>
      </c>
      <c r="BZ55" s="17">
        <f t="shared" si="714"/>
        <v>0</v>
      </c>
      <c r="CA55" s="17">
        <f t="shared" si="714"/>
        <v>0</v>
      </c>
      <c r="CB55" s="17">
        <f t="shared" si="714"/>
        <v>0</v>
      </c>
      <c r="CC55" s="17">
        <f t="shared" si="714"/>
        <v>0</v>
      </c>
      <c r="CD55" s="17">
        <f t="shared" si="714"/>
        <v>0</v>
      </c>
      <c r="CE55" s="319">
        <f t="shared" ref="CE55" si="715">SUM(BS55:CD55)</f>
        <v>0</v>
      </c>
      <c r="CF55" s="17">
        <f t="shared" ref="CF55:CQ55" si="716">CF36-CF41-CF46-CF53</f>
        <v>0</v>
      </c>
      <c r="CG55" s="17">
        <f t="shared" si="716"/>
        <v>0</v>
      </c>
      <c r="CH55" s="17">
        <f t="shared" si="716"/>
        <v>0</v>
      </c>
      <c r="CI55" s="17">
        <f t="shared" si="716"/>
        <v>0</v>
      </c>
      <c r="CJ55" s="17">
        <f t="shared" si="716"/>
        <v>0</v>
      </c>
      <c r="CK55" s="17">
        <f t="shared" si="716"/>
        <v>0</v>
      </c>
      <c r="CL55" s="17">
        <f t="shared" si="716"/>
        <v>0</v>
      </c>
      <c r="CM55" s="17">
        <f t="shared" si="716"/>
        <v>0</v>
      </c>
      <c r="CN55" s="17">
        <f t="shared" si="716"/>
        <v>0</v>
      </c>
      <c r="CO55" s="17">
        <f t="shared" si="716"/>
        <v>0</v>
      </c>
      <c r="CP55" s="17">
        <f t="shared" si="716"/>
        <v>0</v>
      </c>
      <c r="CQ55" s="17">
        <f t="shared" si="716"/>
        <v>0</v>
      </c>
      <c r="CR55" s="319">
        <f t="shared" ref="CR55" si="717">SUM(CF55:CQ55)</f>
        <v>0</v>
      </c>
      <c r="CS55" s="17">
        <f t="shared" ref="CS55:DD55" si="718">CS36-CS41-CS46-CS53</f>
        <v>0</v>
      </c>
      <c r="CT55" s="17">
        <f t="shared" si="718"/>
        <v>0</v>
      </c>
      <c r="CU55" s="17">
        <f t="shared" si="718"/>
        <v>0</v>
      </c>
      <c r="CV55" s="17">
        <f t="shared" si="718"/>
        <v>0</v>
      </c>
      <c r="CW55" s="17">
        <f t="shared" si="718"/>
        <v>0</v>
      </c>
      <c r="CX55" s="17">
        <f t="shared" si="718"/>
        <v>0</v>
      </c>
      <c r="CY55" s="17">
        <f t="shared" si="718"/>
        <v>0</v>
      </c>
      <c r="CZ55" s="17">
        <f t="shared" si="718"/>
        <v>0</v>
      </c>
      <c r="DA55" s="17">
        <f t="shared" si="718"/>
        <v>0</v>
      </c>
      <c r="DB55" s="17">
        <f t="shared" si="718"/>
        <v>0</v>
      </c>
      <c r="DC55" s="17">
        <f t="shared" si="718"/>
        <v>0</v>
      </c>
      <c r="DD55" s="17">
        <f t="shared" si="718"/>
        <v>0</v>
      </c>
      <c r="DE55" s="319">
        <f t="shared" ref="DE55" si="719">SUM(CS55:DD55)</f>
        <v>0</v>
      </c>
      <c r="DF55" s="17">
        <f t="shared" ref="DF55:DQ55" si="720">DF36-DF41-DF46-DF53</f>
        <v>0</v>
      </c>
      <c r="DG55" s="17">
        <f t="shared" si="720"/>
        <v>0</v>
      </c>
      <c r="DH55" s="17">
        <f t="shared" si="720"/>
        <v>0</v>
      </c>
      <c r="DI55" s="17">
        <f t="shared" si="720"/>
        <v>0</v>
      </c>
      <c r="DJ55" s="17">
        <f t="shared" si="720"/>
        <v>0</v>
      </c>
      <c r="DK55" s="17">
        <f t="shared" si="720"/>
        <v>0</v>
      </c>
      <c r="DL55" s="17">
        <f t="shared" si="720"/>
        <v>0</v>
      </c>
      <c r="DM55" s="17">
        <f t="shared" si="720"/>
        <v>0</v>
      </c>
      <c r="DN55" s="17">
        <f t="shared" si="720"/>
        <v>0</v>
      </c>
      <c r="DO55" s="17">
        <f t="shared" si="720"/>
        <v>0</v>
      </c>
      <c r="DP55" s="17">
        <f t="shared" si="720"/>
        <v>0</v>
      </c>
      <c r="DQ55" s="17">
        <f t="shared" si="720"/>
        <v>0</v>
      </c>
      <c r="DR55" s="319">
        <f t="shared" ref="DR55" si="721">SUM(DF55:DQ55)</f>
        <v>0</v>
      </c>
      <c r="DS55" s="17">
        <f t="shared" ref="DS55:ED55" si="722">DS36-DS41-DS46-DS53</f>
        <v>0</v>
      </c>
      <c r="DT55" s="17">
        <f t="shared" si="722"/>
        <v>0</v>
      </c>
      <c r="DU55" s="17">
        <f t="shared" si="722"/>
        <v>0</v>
      </c>
      <c r="DV55" s="17">
        <f t="shared" si="722"/>
        <v>0</v>
      </c>
      <c r="DW55" s="17">
        <f t="shared" si="722"/>
        <v>0</v>
      </c>
      <c r="DX55" s="17">
        <f t="shared" si="722"/>
        <v>0</v>
      </c>
      <c r="DY55" s="17">
        <f t="shared" si="722"/>
        <v>0</v>
      </c>
      <c r="DZ55" s="17">
        <f t="shared" si="722"/>
        <v>0</v>
      </c>
      <c r="EA55" s="17">
        <f t="shared" si="722"/>
        <v>0</v>
      </c>
      <c r="EB55" s="17">
        <f t="shared" si="722"/>
        <v>0</v>
      </c>
      <c r="EC55" s="17">
        <f t="shared" si="722"/>
        <v>0</v>
      </c>
      <c r="ED55" s="17">
        <f t="shared" si="722"/>
        <v>0</v>
      </c>
      <c r="EE55" s="391">
        <f t="shared" ref="EE55" si="723">SUM(DS55:ED55)</f>
        <v>0</v>
      </c>
    </row>
    <row r="56" spans="1:135" x14ac:dyDescent="0.2">
      <c r="A56" s="12" t="s">
        <v>3</v>
      </c>
      <c r="B56" s="39">
        <f>'SPACELOG 9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9 EMPRUNT 3'!E7</f>
        <v>0</v>
      </c>
      <c r="D57" s="1" t="s">
        <v>49</v>
      </c>
      <c r="F57" s="17">
        <f>IFERROR(INDEX('SPACELOG 9 EMPRUNT 1'!$I$14:$I$2000,MATCH('SPACELOG 9 BP'!F$2,'SPACELOG 9 EMPRUNT 1'!$Z$14:$Z$2000,0)),0)</f>
        <v>0</v>
      </c>
      <c r="G57" s="17">
        <f>IFERROR(INDEX('SPACELOG 9 EMPRUNT 1'!$I$14:$I$2000,MATCH('SPACELOG 9 BP'!G$2,'SPACELOG 9 EMPRUNT 1'!$Z$14:$Z$2000,0)),0)</f>
        <v>0</v>
      </c>
      <c r="H57" s="17">
        <f>IFERROR(INDEX('SPACELOG 9 EMPRUNT 1'!$I$14:$I$2000,MATCH('SPACELOG 9 BP'!H$2,'SPACELOG 9 EMPRUNT 1'!$Z$14:$Z$2000,0)),0)</f>
        <v>0</v>
      </c>
      <c r="I57" s="17">
        <f>IFERROR(INDEX('SPACELOG 9 EMPRUNT 1'!$I$14:$I$2000,MATCH('SPACELOG 9 BP'!I$2,'SPACELOG 9 EMPRUNT 1'!$Z$14:$Z$2000,0)),0)</f>
        <v>0</v>
      </c>
      <c r="J57" s="17">
        <f>IFERROR(INDEX('SPACELOG 9 EMPRUNT 1'!$I$14:$I$2000,MATCH('SPACELOG 9 BP'!J$2,'SPACELOG 9 EMPRUNT 1'!$Z$14:$Z$2000,0)),0)</f>
        <v>0</v>
      </c>
      <c r="K57" s="17">
        <f>IFERROR(INDEX('SPACELOG 9 EMPRUNT 1'!$I$14:$I$2000,MATCH('SPACELOG 9 BP'!K$2,'SPACELOG 9 EMPRUNT 1'!$Z$14:$Z$2000,0)),0)</f>
        <v>0</v>
      </c>
      <c r="L57" s="17">
        <f>IFERROR(INDEX('SPACELOG 9 EMPRUNT 1'!$I$14:$I$2000,MATCH('SPACELOG 9 BP'!L$2,'SPACELOG 9 EMPRUNT 1'!$Z$14:$Z$2000,0)),0)</f>
        <v>0</v>
      </c>
      <c r="M57" s="17">
        <f>IFERROR(INDEX('SPACELOG 9 EMPRUNT 1'!$I$14:$I$2000,MATCH('SPACELOG 9 BP'!M$2,'SPACELOG 9 EMPRUNT 1'!$Z$14:$Z$2000,0)),0)</f>
        <v>0</v>
      </c>
      <c r="N57" s="17">
        <f>IFERROR(INDEX('SPACELOG 9 EMPRUNT 1'!$I$14:$I$2000,MATCH('SPACELOG 9 BP'!N$2,'SPACELOG 9 EMPRUNT 1'!$Z$14:$Z$2000,0)),0)</f>
        <v>0</v>
      </c>
      <c r="O57" s="17">
        <f>IFERROR(INDEX('SPACELOG 9 EMPRUNT 1'!$I$14:$I$2000,MATCH('SPACELOG 9 BP'!O$2,'SPACELOG 9 EMPRUNT 1'!$Z$14:$Z$2000,0)),0)</f>
        <v>0</v>
      </c>
      <c r="P57" s="17">
        <f>IFERROR(INDEX('SPACELOG 9 EMPRUNT 1'!$I$14:$I$2000,MATCH('SPACELOG 9 BP'!P$2,'SPACELOG 9 EMPRUNT 1'!$Z$14:$Z$2000,0)),0)</f>
        <v>0</v>
      </c>
      <c r="Q57" s="17">
        <f>IFERROR(INDEX('SPACELOG 9 EMPRUNT 1'!$I$14:$I$2000,MATCH('SPACELOG 9 BP'!Q$2,'SPACELOG 9 EMPRUNT 1'!$Z$14:$Z$2000,0)),0)</f>
        <v>0</v>
      </c>
      <c r="R57" s="319">
        <f t="shared" ref="R57" si="724">SUM(F57:Q57)</f>
        <v>0</v>
      </c>
      <c r="S57" s="17">
        <f>IFERROR(INDEX('SPACELOG 9 EMPRUNT 1'!$I$14:$I$2000,MATCH('SPACELOG 9 BP'!S$2,'SPACELOG 9 EMPRUNT 1'!$Z$14:$Z$2000,0)),0)</f>
        <v>0</v>
      </c>
      <c r="T57" s="17">
        <f>IFERROR(INDEX('SPACELOG 9 EMPRUNT 1'!$I$14:$I$2000,MATCH('SPACELOG 9 BP'!T$2,'SPACELOG 9 EMPRUNT 1'!$Z$14:$Z$2000,0)),0)</f>
        <v>0</v>
      </c>
      <c r="U57" s="17">
        <f>IFERROR(INDEX('SPACELOG 9 EMPRUNT 1'!$I$14:$I$2000,MATCH('SPACELOG 9 BP'!U$2,'SPACELOG 9 EMPRUNT 1'!$Z$14:$Z$2000,0)),0)</f>
        <v>0</v>
      </c>
      <c r="V57" s="17">
        <f>IFERROR(INDEX('SPACELOG 9 EMPRUNT 1'!$I$14:$I$2000,MATCH('SPACELOG 9 BP'!V$2,'SPACELOG 9 EMPRUNT 1'!$Z$14:$Z$2000,0)),0)</f>
        <v>0</v>
      </c>
      <c r="W57" s="17">
        <f>IFERROR(INDEX('SPACELOG 9 EMPRUNT 1'!$I$14:$I$2000,MATCH('SPACELOG 9 BP'!W$2,'SPACELOG 9 EMPRUNT 1'!$Z$14:$Z$2000,0)),0)</f>
        <v>0</v>
      </c>
      <c r="X57" s="17">
        <f>IFERROR(INDEX('SPACELOG 9 EMPRUNT 1'!$I$14:$I$2000,MATCH('SPACELOG 9 BP'!X$2,'SPACELOG 9 EMPRUNT 1'!$Z$14:$Z$2000,0)),0)</f>
        <v>0</v>
      </c>
      <c r="Y57" s="17">
        <f>IFERROR(INDEX('SPACELOG 9 EMPRUNT 1'!$I$14:$I$2000,MATCH('SPACELOG 9 BP'!Y$2,'SPACELOG 9 EMPRUNT 1'!$Z$14:$Z$2000,0)),0)</f>
        <v>0</v>
      </c>
      <c r="Z57" s="17">
        <f>IFERROR(INDEX('SPACELOG 9 EMPRUNT 1'!$I$14:$I$2000,MATCH('SPACELOG 9 BP'!Z$2,'SPACELOG 9 EMPRUNT 1'!$Z$14:$Z$2000,0)),0)</f>
        <v>0</v>
      </c>
      <c r="AA57" s="17">
        <f>IFERROR(INDEX('SPACELOG 9 EMPRUNT 1'!$I$14:$I$2000,MATCH('SPACELOG 9 BP'!AA$2,'SPACELOG 9 EMPRUNT 1'!$Z$14:$Z$2000,0)),0)</f>
        <v>0</v>
      </c>
      <c r="AB57" s="17">
        <f>IFERROR(INDEX('SPACELOG 9 EMPRUNT 1'!$I$14:$I$2000,MATCH('SPACELOG 9 BP'!AB$2,'SPACELOG 9 EMPRUNT 1'!$Z$14:$Z$2000,0)),0)</f>
        <v>0</v>
      </c>
      <c r="AC57" s="17">
        <f>IFERROR(INDEX('SPACELOG 9 EMPRUNT 1'!$I$14:$I$2000,MATCH('SPACELOG 9 BP'!AC$2,'SPACELOG 9 EMPRUNT 1'!$Z$14:$Z$2000,0)),0)</f>
        <v>0</v>
      </c>
      <c r="AD57" s="17">
        <f>IFERROR(INDEX('SPACELOG 9 EMPRUNT 1'!$I$14:$I$2000,MATCH('SPACELOG 9 BP'!AD$2,'SPACELOG 9 EMPRUNT 1'!$Z$14:$Z$2000,0)),0)</f>
        <v>0</v>
      </c>
      <c r="AE57" s="319">
        <f t="shared" ref="AE57:AE59" si="725">SUM(S57:AD57)</f>
        <v>0</v>
      </c>
      <c r="AF57" s="17">
        <f>IFERROR(INDEX('SPACELOG 9 EMPRUNT 1'!$I$14:$I$2000,MATCH('SPACELOG 9 BP'!AF$2,'SPACELOG 9 EMPRUNT 1'!$Z$14:$Z$2000,0)),0)</f>
        <v>0</v>
      </c>
      <c r="AG57" s="17">
        <f>IFERROR(INDEX('SPACELOG 9 EMPRUNT 1'!$I$14:$I$2000,MATCH('SPACELOG 9 BP'!AG$2,'SPACELOG 9 EMPRUNT 1'!$Z$14:$Z$2000,0)),0)</f>
        <v>0</v>
      </c>
      <c r="AH57" s="17">
        <f>IFERROR(INDEX('SPACELOG 9 EMPRUNT 1'!$I$14:$I$2000,MATCH('SPACELOG 9 BP'!AH$2,'SPACELOG 9 EMPRUNT 1'!$Z$14:$Z$2000,0)),0)</f>
        <v>0</v>
      </c>
      <c r="AI57" s="17">
        <f>IFERROR(INDEX('SPACELOG 9 EMPRUNT 1'!$I$14:$I$2000,MATCH('SPACELOG 9 BP'!AI$2,'SPACELOG 9 EMPRUNT 1'!$Z$14:$Z$2000,0)),0)</f>
        <v>0</v>
      </c>
      <c r="AJ57" s="17">
        <f>IFERROR(INDEX('SPACELOG 9 EMPRUNT 1'!$I$14:$I$2000,MATCH('SPACELOG 9 BP'!AJ$2,'SPACELOG 9 EMPRUNT 1'!$Z$14:$Z$2000,0)),0)</f>
        <v>0</v>
      </c>
      <c r="AK57" s="17">
        <f>IFERROR(INDEX('SPACELOG 9 EMPRUNT 1'!$I$14:$I$2000,MATCH('SPACELOG 9 BP'!AK$2,'SPACELOG 9 EMPRUNT 1'!$Z$14:$Z$2000,0)),0)</f>
        <v>0</v>
      </c>
      <c r="AL57" s="17">
        <f>IFERROR(INDEX('SPACELOG 9 EMPRUNT 1'!$I$14:$I$2000,MATCH('SPACELOG 9 BP'!AL$2,'SPACELOG 9 EMPRUNT 1'!$Z$14:$Z$2000,0)),0)</f>
        <v>0</v>
      </c>
      <c r="AM57" s="17">
        <f>IFERROR(INDEX('SPACELOG 9 EMPRUNT 1'!$I$14:$I$2000,MATCH('SPACELOG 9 BP'!AM$2,'SPACELOG 9 EMPRUNT 1'!$Z$14:$Z$2000,0)),0)</f>
        <v>0</v>
      </c>
      <c r="AN57" s="17">
        <f>IFERROR(INDEX('SPACELOG 9 EMPRUNT 1'!$I$14:$I$2000,MATCH('SPACELOG 9 BP'!AN$2,'SPACELOG 9 EMPRUNT 1'!$Z$14:$Z$2000,0)),0)</f>
        <v>0</v>
      </c>
      <c r="AO57" s="17">
        <f>IFERROR(INDEX('SPACELOG 9 EMPRUNT 1'!$I$14:$I$2000,MATCH('SPACELOG 9 BP'!AO$2,'SPACELOG 9 EMPRUNT 1'!$Z$14:$Z$2000,0)),0)</f>
        <v>0</v>
      </c>
      <c r="AP57" s="17">
        <f>IFERROR(INDEX('SPACELOG 9 EMPRUNT 1'!$I$14:$I$2000,MATCH('SPACELOG 9 BP'!AP$2,'SPACELOG 9 EMPRUNT 1'!$Z$14:$Z$2000,0)),0)</f>
        <v>0</v>
      </c>
      <c r="AQ57" s="17">
        <f>IFERROR(INDEX('SPACELOG 9 EMPRUNT 1'!$I$14:$I$2000,MATCH('SPACELOG 9 BP'!AQ$2,'SPACELOG 9 EMPRUNT 1'!$Z$14:$Z$2000,0)),0)</f>
        <v>0</v>
      </c>
      <c r="AR57" s="319">
        <f t="shared" ref="AR57:AR59" si="726">SUM(AF57:AQ57)</f>
        <v>0</v>
      </c>
      <c r="AS57" s="17">
        <f>IFERROR(INDEX('SPACELOG 9 EMPRUNT 1'!$I$14:$I$2000,MATCH('SPACELOG 9 BP'!AS$2,'SPACELOG 9 EMPRUNT 1'!$Z$14:$Z$2000,0)),0)</f>
        <v>0</v>
      </c>
      <c r="AT57" s="17">
        <f>IFERROR(INDEX('SPACELOG 9 EMPRUNT 1'!$I$14:$I$2000,MATCH('SPACELOG 9 BP'!AT$2,'SPACELOG 9 EMPRUNT 1'!$Z$14:$Z$2000,0)),0)</f>
        <v>0</v>
      </c>
      <c r="AU57" s="17">
        <f>IFERROR(INDEX('SPACELOG 9 EMPRUNT 1'!$I$14:$I$2000,MATCH('SPACELOG 9 BP'!AU$2,'SPACELOG 9 EMPRUNT 1'!$Z$14:$Z$2000,0)),0)</f>
        <v>0</v>
      </c>
      <c r="AV57" s="17">
        <f>IFERROR(INDEX('SPACELOG 9 EMPRUNT 1'!$I$14:$I$2000,MATCH('SPACELOG 9 BP'!AV$2,'SPACELOG 9 EMPRUNT 1'!$Z$14:$Z$2000,0)),0)</f>
        <v>0</v>
      </c>
      <c r="AW57" s="17">
        <f>IFERROR(INDEX('SPACELOG 9 EMPRUNT 1'!$I$14:$I$2000,MATCH('SPACELOG 9 BP'!AW$2,'SPACELOG 9 EMPRUNT 1'!$Z$14:$Z$2000,0)),0)</f>
        <v>0</v>
      </c>
      <c r="AX57" s="17">
        <f>IFERROR(INDEX('SPACELOG 9 EMPRUNT 1'!$I$14:$I$2000,MATCH('SPACELOG 9 BP'!AX$2,'SPACELOG 9 EMPRUNT 1'!$Z$14:$Z$2000,0)),0)</f>
        <v>0</v>
      </c>
      <c r="AY57" s="17">
        <f>IFERROR(INDEX('SPACELOG 9 EMPRUNT 1'!$I$14:$I$2000,MATCH('SPACELOG 9 BP'!AY$2,'SPACELOG 9 EMPRUNT 1'!$Z$14:$Z$2000,0)),0)</f>
        <v>0</v>
      </c>
      <c r="AZ57" s="17">
        <f>IFERROR(INDEX('SPACELOG 9 EMPRUNT 1'!$I$14:$I$2000,MATCH('SPACELOG 9 BP'!AZ$2,'SPACELOG 9 EMPRUNT 1'!$Z$14:$Z$2000,0)),0)</f>
        <v>0</v>
      </c>
      <c r="BA57" s="17">
        <f>IFERROR(INDEX('SPACELOG 9 EMPRUNT 1'!$I$14:$I$2000,MATCH('SPACELOG 9 BP'!BA$2,'SPACELOG 9 EMPRUNT 1'!$Z$14:$Z$2000,0)),0)</f>
        <v>0</v>
      </c>
      <c r="BB57" s="17">
        <f>IFERROR(INDEX('SPACELOG 9 EMPRUNT 1'!$I$14:$I$2000,MATCH('SPACELOG 9 BP'!BB$2,'SPACELOG 9 EMPRUNT 1'!$Z$14:$Z$2000,0)),0)</f>
        <v>0</v>
      </c>
      <c r="BC57" s="17">
        <f>IFERROR(INDEX('SPACELOG 9 EMPRUNT 1'!$I$14:$I$2000,MATCH('SPACELOG 9 BP'!BC$2,'SPACELOG 9 EMPRUNT 1'!$Z$14:$Z$2000,0)),0)</f>
        <v>0</v>
      </c>
      <c r="BD57" s="17">
        <f>IFERROR(INDEX('SPACELOG 9 EMPRUNT 1'!$I$14:$I$2000,MATCH('SPACELOG 9 BP'!BD$2,'SPACELOG 9 EMPRUNT 1'!$Z$14:$Z$2000,0)),0)</f>
        <v>0</v>
      </c>
      <c r="BE57" s="319">
        <f t="shared" ref="BE57:BE59" si="727">SUM(AS57:BD57)</f>
        <v>0</v>
      </c>
      <c r="BF57" s="17">
        <f>IFERROR(INDEX('SPACELOG 9 EMPRUNT 1'!$I$14:$I$2000,MATCH('SPACELOG 9 BP'!BF$2,'SPACELOG 9 EMPRUNT 1'!$Z$14:$Z$2000,0)),0)</f>
        <v>0</v>
      </c>
      <c r="BG57" s="17">
        <f>IFERROR(INDEX('SPACELOG 9 EMPRUNT 1'!$I$14:$I$2000,MATCH('SPACELOG 9 BP'!BG$2,'SPACELOG 9 EMPRUNT 1'!$Z$14:$Z$2000,0)),0)</f>
        <v>0</v>
      </c>
      <c r="BH57" s="17">
        <f>IFERROR(INDEX('SPACELOG 9 EMPRUNT 1'!$I$14:$I$2000,MATCH('SPACELOG 9 BP'!BH$2,'SPACELOG 9 EMPRUNT 1'!$Z$14:$Z$2000,0)),0)</f>
        <v>0</v>
      </c>
      <c r="BI57" s="17">
        <f>IFERROR(INDEX('SPACELOG 9 EMPRUNT 1'!$I$14:$I$2000,MATCH('SPACELOG 9 BP'!BI$2,'SPACELOG 9 EMPRUNT 1'!$Z$14:$Z$2000,0)),0)</f>
        <v>0</v>
      </c>
      <c r="BJ57" s="17">
        <f>IFERROR(INDEX('SPACELOG 9 EMPRUNT 1'!$I$14:$I$2000,MATCH('SPACELOG 9 BP'!BJ$2,'SPACELOG 9 EMPRUNT 1'!$Z$14:$Z$2000,0)),0)</f>
        <v>0</v>
      </c>
      <c r="BK57" s="17">
        <f>IFERROR(INDEX('SPACELOG 9 EMPRUNT 1'!$I$14:$I$2000,MATCH('SPACELOG 9 BP'!BK$2,'SPACELOG 9 EMPRUNT 1'!$Z$14:$Z$2000,0)),0)</f>
        <v>0</v>
      </c>
      <c r="BL57" s="17">
        <f>IFERROR(INDEX('SPACELOG 9 EMPRUNT 1'!$I$14:$I$2000,MATCH('SPACELOG 9 BP'!BL$2,'SPACELOG 9 EMPRUNT 1'!$Z$14:$Z$2000,0)),0)</f>
        <v>0</v>
      </c>
      <c r="BM57" s="17">
        <f>IFERROR(INDEX('SPACELOG 9 EMPRUNT 1'!$I$14:$I$2000,MATCH('SPACELOG 9 BP'!BM$2,'SPACELOG 9 EMPRUNT 1'!$Z$14:$Z$2000,0)),0)</f>
        <v>0</v>
      </c>
      <c r="BN57" s="17">
        <f>IFERROR(INDEX('SPACELOG 9 EMPRUNT 1'!$I$14:$I$2000,MATCH('SPACELOG 9 BP'!BN$2,'SPACELOG 9 EMPRUNT 1'!$Z$14:$Z$2000,0)),0)</f>
        <v>0</v>
      </c>
      <c r="BO57" s="17">
        <f>IFERROR(INDEX('SPACELOG 9 EMPRUNT 1'!$I$14:$I$2000,MATCH('SPACELOG 9 BP'!BO$2,'SPACELOG 9 EMPRUNT 1'!$Z$14:$Z$2000,0)),0)</f>
        <v>0</v>
      </c>
      <c r="BP57" s="17">
        <f>IFERROR(INDEX('SPACELOG 9 EMPRUNT 1'!$I$14:$I$2000,MATCH('SPACELOG 9 BP'!BP$2,'SPACELOG 9 EMPRUNT 1'!$Z$14:$Z$2000,0)),0)</f>
        <v>0</v>
      </c>
      <c r="BQ57" s="17">
        <f>IFERROR(INDEX('SPACELOG 9 EMPRUNT 1'!$I$14:$I$2000,MATCH('SPACELOG 9 BP'!BQ$2,'SPACELOG 9 EMPRUNT 1'!$Z$14:$Z$2000,0)),0)</f>
        <v>0</v>
      </c>
      <c r="BR57" s="319">
        <f t="shared" ref="BR57:BR59" si="728">SUM(BF57:BQ57)</f>
        <v>0</v>
      </c>
      <c r="BS57" s="17">
        <f>IFERROR(INDEX('SPACELOG 9 EMPRUNT 1'!$I$14:$I$2000,MATCH('SPACELOG 9 BP'!BS$2,'SPACELOG 9 EMPRUNT 1'!$Z$14:$Z$2000,0)),0)</f>
        <v>0</v>
      </c>
      <c r="BT57" s="17">
        <f>IFERROR(INDEX('SPACELOG 9 EMPRUNT 1'!$I$14:$I$2000,MATCH('SPACELOG 9 BP'!BT$2,'SPACELOG 9 EMPRUNT 1'!$Z$14:$Z$2000,0)),0)</f>
        <v>0</v>
      </c>
      <c r="BU57" s="17">
        <f>IFERROR(INDEX('SPACELOG 9 EMPRUNT 1'!$I$14:$I$2000,MATCH('SPACELOG 9 BP'!BU$2,'SPACELOG 9 EMPRUNT 1'!$Z$14:$Z$2000,0)),0)</f>
        <v>0</v>
      </c>
      <c r="BV57" s="17">
        <f>IFERROR(INDEX('SPACELOG 9 EMPRUNT 1'!$I$14:$I$2000,MATCH('SPACELOG 9 BP'!BV$2,'SPACELOG 9 EMPRUNT 1'!$Z$14:$Z$2000,0)),0)</f>
        <v>0</v>
      </c>
      <c r="BW57" s="17">
        <f>IFERROR(INDEX('SPACELOG 9 EMPRUNT 1'!$I$14:$I$2000,MATCH('SPACELOG 9 BP'!BW$2,'SPACELOG 9 EMPRUNT 1'!$Z$14:$Z$2000,0)),0)</f>
        <v>0</v>
      </c>
      <c r="BX57" s="17">
        <f>IFERROR(INDEX('SPACELOG 9 EMPRUNT 1'!$I$14:$I$2000,MATCH('SPACELOG 9 BP'!BX$2,'SPACELOG 9 EMPRUNT 1'!$Z$14:$Z$2000,0)),0)</f>
        <v>0</v>
      </c>
      <c r="BY57" s="17">
        <f>IFERROR(INDEX('SPACELOG 9 EMPRUNT 1'!$I$14:$I$2000,MATCH('SPACELOG 9 BP'!BY$2,'SPACELOG 9 EMPRUNT 1'!$Z$14:$Z$2000,0)),0)</f>
        <v>0</v>
      </c>
      <c r="BZ57" s="17">
        <f>IFERROR(INDEX('SPACELOG 9 EMPRUNT 1'!$I$14:$I$2000,MATCH('SPACELOG 9 BP'!BZ$2,'SPACELOG 9 EMPRUNT 1'!$Z$14:$Z$2000,0)),0)</f>
        <v>0</v>
      </c>
      <c r="CA57" s="17">
        <f>IFERROR(INDEX('SPACELOG 9 EMPRUNT 1'!$I$14:$I$2000,MATCH('SPACELOG 9 BP'!CA$2,'SPACELOG 9 EMPRUNT 1'!$Z$14:$Z$2000,0)),0)</f>
        <v>0</v>
      </c>
      <c r="CB57" s="17">
        <f>IFERROR(INDEX('SPACELOG 9 EMPRUNT 1'!$I$14:$I$2000,MATCH('SPACELOG 9 BP'!CB$2,'SPACELOG 9 EMPRUNT 1'!$Z$14:$Z$2000,0)),0)</f>
        <v>0</v>
      </c>
      <c r="CC57" s="17">
        <f>IFERROR(INDEX('SPACELOG 9 EMPRUNT 1'!$I$14:$I$2000,MATCH('SPACELOG 9 BP'!CC$2,'SPACELOG 9 EMPRUNT 1'!$Z$14:$Z$2000,0)),0)</f>
        <v>0</v>
      </c>
      <c r="CD57" s="17">
        <f>IFERROR(INDEX('SPACELOG 9 EMPRUNT 1'!$I$14:$I$2000,MATCH('SPACELOG 9 BP'!CD$2,'SPACELOG 9 EMPRUNT 1'!$Z$14:$Z$2000,0)),0)</f>
        <v>0</v>
      </c>
      <c r="CE57" s="319">
        <f t="shared" ref="CE57:CE59" si="729">SUM(BS57:CD57)</f>
        <v>0</v>
      </c>
      <c r="CF57" s="17">
        <f>IFERROR(INDEX('SPACELOG 9 EMPRUNT 1'!$I$14:$I$2000,MATCH('SPACELOG 9 BP'!CF$2,'SPACELOG 9 EMPRUNT 1'!$Z$14:$Z$2000,0)),0)</f>
        <v>0</v>
      </c>
      <c r="CG57" s="17">
        <f>IFERROR(INDEX('SPACELOG 9 EMPRUNT 1'!$I$14:$I$2000,MATCH('SPACELOG 9 BP'!CG$2,'SPACELOG 9 EMPRUNT 1'!$Z$14:$Z$2000,0)),0)</f>
        <v>0</v>
      </c>
      <c r="CH57" s="17">
        <f>IFERROR(INDEX('SPACELOG 9 EMPRUNT 1'!$I$14:$I$2000,MATCH('SPACELOG 9 BP'!CH$2,'SPACELOG 9 EMPRUNT 1'!$Z$14:$Z$2000,0)),0)</f>
        <v>0</v>
      </c>
      <c r="CI57" s="17">
        <f>IFERROR(INDEX('SPACELOG 9 EMPRUNT 1'!$I$14:$I$2000,MATCH('SPACELOG 9 BP'!CI$2,'SPACELOG 9 EMPRUNT 1'!$Z$14:$Z$2000,0)),0)</f>
        <v>0</v>
      </c>
      <c r="CJ57" s="17">
        <f>IFERROR(INDEX('SPACELOG 9 EMPRUNT 1'!$I$14:$I$2000,MATCH('SPACELOG 9 BP'!CJ$2,'SPACELOG 9 EMPRUNT 1'!$Z$14:$Z$2000,0)),0)</f>
        <v>0</v>
      </c>
      <c r="CK57" s="17">
        <f>IFERROR(INDEX('SPACELOG 9 EMPRUNT 1'!$I$14:$I$2000,MATCH('SPACELOG 9 BP'!CK$2,'SPACELOG 9 EMPRUNT 1'!$Z$14:$Z$2000,0)),0)</f>
        <v>0</v>
      </c>
      <c r="CL57" s="17">
        <f>IFERROR(INDEX('SPACELOG 9 EMPRUNT 1'!$I$14:$I$2000,MATCH('SPACELOG 9 BP'!CL$2,'SPACELOG 9 EMPRUNT 1'!$Z$14:$Z$2000,0)),0)</f>
        <v>0</v>
      </c>
      <c r="CM57" s="17">
        <f>IFERROR(INDEX('SPACELOG 9 EMPRUNT 1'!$I$14:$I$2000,MATCH('SPACELOG 9 BP'!CM$2,'SPACELOG 9 EMPRUNT 1'!$Z$14:$Z$2000,0)),0)</f>
        <v>0</v>
      </c>
      <c r="CN57" s="17">
        <f>IFERROR(INDEX('SPACELOG 9 EMPRUNT 1'!$I$14:$I$2000,MATCH('SPACELOG 9 BP'!CN$2,'SPACELOG 9 EMPRUNT 1'!$Z$14:$Z$2000,0)),0)</f>
        <v>0</v>
      </c>
      <c r="CO57" s="17">
        <f>IFERROR(INDEX('SPACELOG 9 EMPRUNT 1'!$I$14:$I$2000,MATCH('SPACELOG 9 BP'!CO$2,'SPACELOG 9 EMPRUNT 1'!$Z$14:$Z$2000,0)),0)</f>
        <v>0</v>
      </c>
      <c r="CP57" s="17">
        <f>IFERROR(INDEX('SPACELOG 9 EMPRUNT 1'!$I$14:$I$2000,MATCH('SPACELOG 9 BP'!CP$2,'SPACELOG 9 EMPRUNT 1'!$Z$14:$Z$2000,0)),0)</f>
        <v>0</v>
      </c>
      <c r="CQ57" s="17">
        <f>IFERROR(INDEX('SPACELOG 9 EMPRUNT 1'!$I$14:$I$2000,MATCH('SPACELOG 9 BP'!CQ$2,'SPACELOG 9 EMPRUNT 1'!$Z$14:$Z$2000,0)),0)</f>
        <v>0</v>
      </c>
      <c r="CR57" s="319">
        <f t="shared" ref="CR57:CR59" si="730">SUM(CF57:CQ57)</f>
        <v>0</v>
      </c>
      <c r="CS57" s="17">
        <f>IFERROR(INDEX('SPACELOG 9 EMPRUNT 1'!$I$14:$I$2000,MATCH('SPACELOG 9 BP'!CS$2,'SPACELOG 9 EMPRUNT 1'!$Z$14:$Z$2000,0)),0)</f>
        <v>0</v>
      </c>
      <c r="CT57" s="17">
        <f>IFERROR(INDEX('SPACELOG 9 EMPRUNT 1'!$I$14:$I$2000,MATCH('SPACELOG 9 BP'!CT$2,'SPACELOG 9 EMPRUNT 1'!$Z$14:$Z$2000,0)),0)</f>
        <v>0</v>
      </c>
      <c r="CU57" s="17">
        <f>IFERROR(INDEX('SPACELOG 9 EMPRUNT 1'!$I$14:$I$2000,MATCH('SPACELOG 9 BP'!CU$2,'SPACELOG 9 EMPRUNT 1'!$Z$14:$Z$2000,0)),0)</f>
        <v>0</v>
      </c>
      <c r="CV57" s="17">
        <f>IFERROR(INDEX('SPACELOG 9 EMPRUNT 1'!$I$14:$I$2000,MATCH('SPACELOG 9 BP'!CV$2,'SPACELOG 9 EMPRUNT 1'!$Z$14:$Z$2000,0)),0)</f>
        <v>0</v>
      </c>
      <c r="CW57" s="17">
        <f>IFERROR(INDEX('SPACELOG 9 EMPRUNT 1'!$I$14:$I$2000,MATCH('SPACELOG 9 BP'!CW$2,'SPACELOG 9 EMPRUNT 1'!$Z$14:$Z$2000,0)),0)</f>
        <v>0</v>
      </c>
      <c r="CX57" s="17">
        <f>IFERROR(INDEX('SPACELOG 9 EMPRUNT 1'!$I$14:$I$2000,MATCH('SPACELOG 9 BP'!CX$2,'SPACELOG 9 EMPRUNT 1'!$Z$14:$Z$2000,0)),0)</f>
        <v>0</v>
      </c>
      <c r="CY57" s="17">
        <f>IFERROR(INDEX('SPACELOG 9 EMPRUNT 1'!$I$14:$I$2000,MATCH('SPACELOG 9 BP'!CY$2,'SPACELOG 9 EMPRUNT 1'!$Z$14:$Z$2000,0)),0)</f>
        <v>0</v>
      </c>
      <c r="CZ57" s="17">
        <f>IFERROR(INDEX('SPACELOG 9 EMPRUNT 1'!$I$14:$I$2000,MATCH('SPACELOG 9 BP'!CZ$2,'SPACELOG 9 EMPRUNT 1'!$Z$14:$Z$2000,0)),0)</f>
        <v>0</v>
      </c>
      <c r="DA57" s="17">
        <f>IFERROR(INDEX('SPACELOG 9 EMPRUNT 1'!$I$14:$I$2000,MATCH('SPACELOG 9 BP'!DA$2,'SPACELOG 9 EMPRUNT 1'!$Z$14:$Z$2000,0)),0)</f>
        <v>0</v>
      </c>
      <c r="DB57" s="17">
        <f>IFERROR(INDEX('SPACELOG 9 EMPRUNT 1'!$I$14:$I$2000,MATCH('SPACELOG 9 BP'!DB$2,'SPACELOG 9 EMPRUNT 1'!$Z$14:$Z$2000,0)),0)</f>
        <v>0</v>
      </c>
      <c r="DC57" s="17">
        <f>IFERROR(INDEX('SPACELOG 9 EMPRUNT 1'!$I$14:$I$2000,MATCH('SPACELOG 9 BP'!DC$2,'SPACELOG 9 EMPRUNT 1'!$Z$14:$Z$2000,0)),0)</f>
        <v>0</v>
      </c>
      <c r="DD57" s="17">
        <f>IFERROR(INDEX('SPACELOG 9 EMPRUNT 1'!$I$14:$I$2000,MATCH('SPACELOG 9 BP'!DD$2,'SPACELOG 9 EMPRUNT 1'!$Z$14:$Z$2000,0)),0)</f>
        <v>0</v>
      </c>
      <c r="DE57" s="319">
        <f t="shared" ref="DE57:DE59" si="731">SUM(CS57:DD57)</f>
        <v>0</v>
      </c>
      <c r="DF57" s="17">
        <f>IFERROR(INDEX('SPACELOG 9 EMPRUNT 1'!$I$14:$I$2000,MATCH('SPACELOG 9 BP'!DF$2,'SPACELOG 9 EMPRUNT 1'!$Z$14:$Z$2000,0)),0)</f>
        <v>0</v>
      </c>
      <c r="DG57" s="17">
        <f>IFERROR(INDEX('SPACELOG 9 EMPRUNT 1'!$I$14:$I$2000,MATCH('SPACELOG 9 BP'!DG$2,'SPACELOG 9 EMPRUNT 1'!$Z$14:$Z$2000,0)),0)</f>
        <v>0</v>
      </c>
      <c r="DH57" s="17">
        <f>IFERROR(INDEX('SPACELOG 9 EMPRUNT 1'!$I$14:$I$2000,MATCH('SPACELOG 9 BP'!DH$2,'SPACELOG 9 EMPRUNT 1'!$Z$14:$Z$2000,0)),0)</f>
        <v>0</v>
      </c>
      <c r="DI57" s="17">
        <f>IFERROR(INDEX('SPACELOG 9 EMPRUNT 1'!$I$14:$I$2000,MATCH('SPACELOG 9 BP'!DI$2,'SPACELOG 9 EMPRUNT 1'!$Z$14:$Z$2000,0)),0)</f>
        <v>0</v>
      </c>
      <c r="DJ57" s="17">
        <f>IFERROR(INDEX('SPACELOG 9 EMPRUNT 1'!$I$14:$I$2000,MATCH('SPACELOG 9 BP'!DJ$2,'SPACELOG 9 EMPRUNT 1'!$Z$14:$Z$2000,0)),0)</f>
        <v>0</v>
      </c>
      <c r="DK57" s="17">
        <f>IFERROR(INDEX('SPACELOG 9 EMPRUNT 1'!$I$14:$I$2000,MATCH('SPACELOG 9 BP'!DK$2,'SPACELOG 9 EMPRUNT 1'!$Z$14:$Z$2000,0)),0)</f>
        <v>0</v>
      </c>
      <c r="DL57" s="17">
        <f>IFERROR(INDEX('SPACELOG 9 EMPRUNT 1'!$I$14:$I$2000,MATCH('SPACELOG 9 BP'!DL$2,'SPACELOG 9 EMPRUNT 1'!$Z$14:$Z$2000,0)),0)</f>
        <v>0</v>
      </c>
      <c r="DM57" s="17">
        <f>IFERROR(INDEX('SPACELOG 9 EMPRUNT 1'!$I$14:$I$2000,MATCH('SPACELOG 9 BP'!DM$2,'SPACELOG 9 EMPRUNT 1'!$Z$14:$Z$2000,0)),0)</f>
        <v>0</v>
      </c>
      <c r="DN57" s="17">
        <f>IFERROR(INDEX('SPACELOG 9 EMPRUNT 1'!$I$14:$I$2000,MATCH('SPACELOG 9 BP'!DN$2,'SPACELOG 9 EMPRUNT 1'!$Z$14:$Z$2000,0)),0)</f>
        <v>0</v>
      </c>
      <c r="DO57" s="17">
        <f>IFERROR(INDEX('SPACELOG 9 EMPRUNT 1'!$I$14:$I$2000,MATCH('SPACELOG 9 BP'!DO$2,'SPACELOG 9 EMPRUNT 1'!$Z$14:$Z$2000,0)),0)</f>
        <v>0</v>
      </c>
      <c r="DP57" s="17">
        <f>IFERROR(INDEX('SPACELOG 9 EMPRUNT 1'!$I$14:$I$2000,MATCH('SPACELOG 9 BP'!DP$2,'SPACELOG 9 EMPRUNT 1'!$Z$14:$Z$2000,0)),0)</f>
        <v>0</v>
      </c>
      <c r="DQ57" s="17">
        <f>IFERROR(INDEX('SPACELOG 9 EMPRUNT 1'!$I$14:$I$2000,MATCH('SPACELOG 9 BP'!DQ$2,'SPACELOG 9 EMPRUNT 1'!$Z$14:$Z$2000,0)),0)</f>
        <v>0</v>
      </c>
      <c r="DR57" s="319">
        <f t="shared" ref="DR57:DR59" si="732">SUM(DF57:DQ57)</f>
        <v>0</v>
      </c>
      <c r="DS57" s="17">
        <f>IFERROR(INDEX('SPACELOG 9 EMPRUNT 1'!$I$14:$I$2000,MATCH('SPACELOG 9 BP'!DS$2,'SPACELOG 9 EMPRUNT 1'!$Z$14:$Z$2000,0)),0)</f>
        <v>0</v>
      </c>
      <c r="DT57" s="17">
        <f>IFERROR(INDEX('SPACELOG 9 EMPRUNT 1'!$I$14:$I$2000,MATCH('SPACELOG 9 BP'!DT$2,'SPACELOG 9 EMPRUNT 1'!$Z$14:$Z$2000,0)),0)</f>
        <v>0</v>
      </c>
      <c r="DU57" s="17">
        <f>IFERROR(INDEX('SPACELOG 9 EMPRUNT 1'!$I$14:$I$2000,MATCH('SPACELOG 9 BP'!DU$2,'SPACELOG 9 EMPRUNT 1'!$Z$14:$Z$2000,0)),0)</f>
        <v>0</v>
      </c>
      <c r="DV57" s="17">
        <f>IFERROR(INDEX('SPACELOG 9 EMPRUNT 1'!$I$14:$I$2000,MATCH('SPACELOG 9 BP'!DV$2,'SPACELOG 9 EMPRUNT 1'!$Z$14:$Z$2000,0)),0)</f>
        <v>0</v>
      </c>
      <c r="DW57" s="17">
        <f>IFERROR(INDEX('SPACELOG 9 EMPRUNT 1'!$I$14:$I$2000,MATCH('SPACELOG 9 BP'!DW$2,'SPACELOG 9 EMPRUNT 1'!$Z$14:$Z$2000,0)),0)</f>
        <v>0</v>
      </c>
      <c r="DX57" s="17">
        <f>IFERROR(INDEX('SPACELOG 9 EMPRUNT 1'!$I$14:$I$2000,MATCH('SPACELOG 9 BP'!DX$2,'SPACELOG 9 EMPRUNT 1'!$Z$14:$Z$2000,0)),0)</f>
        <v>0</v>
      </c>
      <c r="DY57" s="17">
        <f>IFERROR(INDEX('SPACELOG 9 EMPRUNT 1'!$I$14:$I$2000,MATCH('SPACELOG 9 BP'!DY$2,'SPACELOG 9 EMPRUNT 1'!$Z$14:$Z$2000,0)),0)</f>
        <v>0</v>
      </c>
      <c r="DZ57" s="17">
        <f>IFERROR(INDEX('SPACELOG 9 EMPRUNT 1'!$I$14:$I$2000,MATCH('SPACELOG 9 BP'!DZ$2,'SPACELOG 9 EMPRUNT 1'!$Z$14:$Z$2000,0)),0)</f>
        <v>0</v>
      </c>
      <c r="EA57" s="17">
        <f>IFERROR(INDEX('SPACELOG 9 EMPRUNT 1'!$I$14:$I$2000,MATCH('SPACELOG 9 BP'!EA$2,'SPACELOG 9 EMPRUNT 1'!$Z$14:$Z$2000,0)),0)</f>
        <v>0</v>
      </c>
      <c r="EB57" s="17">
        <f>IFERROR(INDEX('SPACELOG 9 EMPRUNT 1'!$I$14:$I$2000,MATCH('SPACELOG 9 BP'!EB$2,'SPACELOG 9 EMPRUNT 1'!$Z$14:$Z$2000,0)),0)</f>
        <v>0</v>
      </c>
      <c r="EC57" s="17">
        <f>IFERROR(INDEX('SPACELOG 9 EMPRUNT 1'!$I$14:$I$2000,MATCH('SPACELOG 9 BP'!EC$2,'SPACELOG 9 EMPRUNT 1'!$Z$14:$Z$2000,0)),0)</f>
        <v>0</v>
      </c>
      <c r="ED57" s="17">
        <f>IFERROR(INDEX('SPACELOG 9 EMPRUNT 1'!$I$14:$I$2000,MATCH('SPACELOG 9 BP'!ED$2,'SPACELOG 9 EMPRUNT 1'!$Z$14:$Z$2000,0)),0)</f>
        <v>0</v>
      </c>
      <c r="EE57" s="319">
        <f t="shared" ref="EE57:EE59" si="733">SUM(DS57:ED57)</f>
        <v>0</v>
      </c>
    </row>
    <row r="58" spans="1:135" x14ac:dyDescent="0.2">
      <c r="A58" s="12" t="s">
        <v>5</v>
      </c>
      <c r="B58" s="435" t="str">
        <f>'SPACELOG 9 EMPRUNT 3'!I6</f>
        <v/>
      </c>
      <c r="D58" s="1" t="s">
        <v>50</v>
      </c>
      <c r="F58" s="17">
        <f>IFERROR(INDEX('SPACELOG 9 EMPRUNT 2'!$I$14:$I$2000,MATCH('SPACELOG 9 BP'!F$2,'SPACELOG 9 EMPRUNT 2'!$Z$14:$Z$2000,0)),0)</f>
        <v>0</v>
      </c>
      <c r="G58" s="17">
        <f>IFERROR(INDEX('SPACELOG 9 EMPRUNT 2'!$I$14:$I$2000,MATCH('SPACELOG 9 BP'!G$2,'SPACELOG 9 EMPRUNT 2'!$Z$14:$Z$2000,0)),0)</f>
        <v>0</v>
      </c>
      <c r="H58" s="17">
        <f>IFERROR(INDEX('SPACELOG 9 EMPRUNT 2'!$I$14:$I$2000,MATCH('SPACELOG 9 BP'!H$2,'SPACELOG 9 EMPRUNT 2'!$Z$14:$Z$2000,0)),0)</f>
        <v>0</v>
      </c>
      <c r="I58" s="17">
        <f>IFERROR(INDEX('SPACELOG 9 EMPRUNT 2'!$I$14:$I$2000,MATCH('SPACELOG 9 BP'!I$2,'SPACELOG 9 EMPRUNT 2'!$Z$14:$Z$2000,0)),0)</f>
        <v>0</v>
      </c>
      <c r="J58" s="17">
        <f>IFERROR(INDEX('SPACELOG 9 EMPRUNT 2'!$I$14:$I$2000,MATCH('SPACELOG 9 BP'!J$2,'SPACELOG 9 EMPRUNT 2'!$Z$14:$Z$2000,0)),0)</f>
        <v>0</v>
      </c>
      <c r="K58" s="17">
        <f>IFERROR(INDEX('SPACELOG 9 EMPRUNT 2'!$I$14:$I$2000,MATCH('SPACELOG 9 BP'!K$2,'SPACELOG 9 EMPRUNT 2'!$Z$14:$Z$2000,0)),0)</f>
        <v>0</v>
      </c>
      <c r="L58" s="17">
        <f>IFERROR(INDEX('SPACELOG 9 EMPRUNT 2'!$I$14:$I$2000,MATCH('SPACELOG 9 BP'!L$2,'SPACELOG 9 EMPRUNT 2'!$Z$14:$Z$2000,0)),0)</f>
        <v>0</v>
      </c>
      <c r="M58" s="17">
        <f>IFERROR(INDEX('SPACELOG 9 EMPRUNT 2'!$I$14:$I$2000,MATCH('SPACELOG 9 BP'!M$2,'SPACELOG 9 EMPRUNT 2'!$Z$14:$Z$2000,0)),0)</f>
        <v>0</v>
      </c>
      <c r="N58" s="17">
        <f>IFERROR(INDEX('SPACELOG 9 EMPRUNT 2'!$I$14:$I$2000,MATCH('SPACELOG 9 BP'!N$2,'SPACELOG 9 EMPRUNT 2'!$Z$14:$Z$2000,0)),0)</f>
        <v>0</v>
      </c>
      <c r="O58" s="17">
        <f>IFERROR(INDEX('SPACELOG 9 EMPRUNT 2'!$I$14:$I$2000,MATCH('SPACELOG 9 BP'!O$2,'SPACELOG 9 EMPRUNT 2'!$Z$14:$Z$2000,0)),0)</f>
        <v>0</v>
      </c>
      <c r="P58" s="17">
        <f>IFERROR(INDEX('SPACELOG 9 EMPRUNT 2'!$I$14:$I$2000,MATCH('SPACELOG 9 BP'!P$2,'SPACELOG 9 EMPRUNT 2'!$Z$14:$Z$2000,0)),0)</f>
        <v>0</v>
      </c>
      <c r="Q58" s="17">
        <f>IFERROR(INDEX('SPACELOG 9 EMPRUNT 2'!$I$14:$I$2000,MATCH('SPACELOG 9 BP'!Q$2,'SPACELOG 9 EMPRUNT 2'!$Z$14:$Z$2000,0)),0)</f>
        <v>0</v>
      </c>
      <c r="R58" s="319">
        <f t="shared" ref="R58:R59" si="734">SUM(F58:Q58)</f>
        <v>0</v>
      </c>
      <c r="S58" s="17">
        <f>IFERROR(INDEX('SPACELOG 9 EMPRUNT 2'!$I$14:$I$2000,MATCH('SPACELOG 9 BP'!S$2,'SPACELOG 9 EMPRUNT 2'!$Z$14:$Z$2000,0)),0)</f>
        <v>0</v>
      </c>
      <c r="T58" s="17">
        <f>IFERROR(INDEX('SPACELOG 9 EMPRUNT 2'!$I$14:$I$2000,MATCH('SPACELOG 9 BP'!T$2,'SPACELOG 9 EMPRUNT 2'!$Z$14:$Z$2000,0)),0)</f>
        <v>0</v>
      </c>
      <c r="U58" s="17">
        <f>IFERROR(INDEX('SPACELOG 9 EMPRUNT 2'!$I$14:$I$2000,MATCH('SPACELOG 9 BP'!U$2,'SPACELOG 9 EMPRUNT 2'!$Z$14:$Z$2000,0)),0)</f>
        <v>0</v>
      </c>
      <c r="V58" s="17">
        <f>IFERROR(INDEX('SPACELOG 9 EMPRUNT 2'!$I$14:$I$2000,MATCH('SPACELOG 9 BP'!V$2,'SPACELOG 9 EMPRUNT 2'!$Z$14:$Z$2000,0)),0)</f>
        <v>0</v>
      </c>
      <c r="W58" s="17">
        <f>IFERROR(INDEX('SPACELOG 9 EMPRUNT 2'!$I$14:$I$2000,MATCH('SPACELOG 9 BP'!W$2,'SPACELOG 9 EMPRUNT 2'!$Z$14:$Z$2000,0)),0)</f>
        <v>0</v>
      </c>
      <c r="X58" s="17">
        <f>IFERROR(INDEX('SPACELOG 9 EMPRUNT 2'!$I$14:$I$2000,MATCH('SPACELOG 9 BP'!X$2,'SPACELOG 9 EMPRUNT 2'!$Z$14:$Z$2000,0)),0)</f>
        <v>0</v>
      </c>
      <c r="Y58" s="17">
        <f>IFERROR(INDEX('SPACELOG 9 EMPRUNT 2'!$I$14:$I$2000,MATCH('SPACELOG 9 BP'!Y$2,'SPACELOG 9 EMPRUNT 2'!$Z$14:$Z$2000,0)),0)</f>
        <v>0</v>
      </c>
      <c r="Z58" s="17">
        <f>IFERROR(INDEX('SPACELOG 9 EMPRUNT 2'!$I$14:$I$2000,MATCH('SPACELOG 9 BP'!Z$2,'SPACELOG 9 EMPRUNT 2'!$Z$14:$Z$2000,0)),0)</f>
        <v>0</v>
      </c>
      <c r="AA58" s="17">
        <f>IFERROR(INDEX('SPACELOG 9 EMPRUNT 2'!$I$14:$I$2000,MATCH('SPACELOG 9 BP'!AA$2,'SPACELOG 9 EMPRUNT 2'!$Z$14:$Z$2000,0)),0)</f>
        <v>0</v>
      </c>
      <c r="AB58" s="17">
        <f>IFERROR(INDEX('SPACELOG 9 EMPRUNT 2'!$I$14:$I$2000,MATCH('SPACELOG 9 BP'!AB$2,'SPACELOG 9 EMPRUNT 2'!$Z$14:$Z$2000,0)),0)</f>
        <v>0</v>
      </c>
      <c r="AC58" s="17">
        <f>IFERROR(INDEX('SPACELOG 9 EMPRUNT 2'!$I$14:$I$2000,MATCH('SPACELOG 9 BP'!AC$2,'SPACELOG 9 EMPRUNT 2'!$Z$14:$Z$2000,0)),0)</f>
        <v>0</v>
      </c>
      <c r="AD58" s="17">
        <f>IFERROR(INDEX('SPACELOG 9 EMPRUNT 2'!$I$14:$I$2000,MATCH('SPACELOG 9 BP'!AD$2,'SPACELOG 9 EMPRUNT 2'!$Z$14:$Z$2000,0)),0)</f>
        <v>0</v>
      </c>
      <c r="AE58" s="319">
        <f t="shared" si="725"/>
        <v>0</v>
      </c>
      <c r="AF58" s="17">
        <f>IFERROR(INDEX('SPACELOG 9 EMPRUNT 2'!$I$14:$I$2000,MATCH('SPACELOG 9 BP'!AF$2,'SPACELOG 9 EMPRUNT 2'!$Z$14:$Z$2000,0)),0)</f>
        <v>0</v>
      </c>
      <c r="AG58" s="17">
        <f>IFERROR(INDEX('SPACELOG 9 EMPRUNT 2'!$I$14:$I$2000,MATCH('SPACELOG 9 BP'!AG$2,'SPACELOG 9 EMPRUNT 2'!$Z$14:$Z$2000,0)),0)</f>
        <v>0</v>
      </c>
      <c r="AH58" s="17">
        <f>IFERROR(INDEX('SPACELOG 9 EMPRUNT 2'!$I$14:$I$2000,MATCH('SPACELOG 9 BP'!AH$2,'SPACELOG 9 EMPRUNT 2'!$Z$14:$Z$2000,0)),0)</f>
        <v>0</v>
      </c>
      <c r="AI58" s="17">
        <f>IFERROR(INDEX('SPACELOG 9 EMPRUNT 2'!$I$14:$I$2000,MATCH('SPACELOG 9 BP'!AI$2,'SPACELOG 9 EMPRUNT 2'!$Z$14:$Z$2000,0)),0)</f>
        <v>0</v>
      </c>
      <c r="AJ58" s="17">
        <f>IFERROR(INDEX('SPACELOG 9 EMPRUNT 2'!$I$14:$I$2000,MATCH('SPACELOG 9 BP'!AJ$2,'SPACELOG 9 EMPRUNT 2'!$Z$14:$Z$2000,0)),0)</f>
        <v>0</v>
      </c>
      <c r="AK58" s="17">
        <f>IFERROR(INDEX('SPACELOG 9 EMPRUNT 2'!$I$14:$I$2000,MATCH('SPACELOG 9 BP'!AK$2,'SPACELOG 9 EMPRUNT 2'!$Z$14:$Z$2000,0)),0)</f>
        <v>0</v>
      </c>
      <c r="AL58" s="17">
        <f>IFERROR(INDEX('SPACELOG 9 EMPRUNT 2'!$I$14:$I$2000,MATCH('SPACELOG 9 BP'!AL$2,'SPACELOG 9 EMPRUNT 2'!$Z$14:$Z$2000,0)),0)</f>
        <v>0</v>
      </c>
      <c r="AM58" s="17">
        <f>IFERROR(INDEX('SPACELOG 9 EMPRUNT 2'!$I$14:$I$2000,MATCH('SPACELOG 9 BP'!AM$2,'SPACELOG 9 EMPRUNT 2'!$Z$14:$Z$2000,0)),0)</f>
        <v>0</v>
      </c>
      <c r="AN58" s="17">
        <f>IFERROR(INDEX('SPACELOG 9 EMPRUNT 2'!$I$14:$I$2000,MATCH('SPACELOG 9 BP'!AN$2,'SPACELOG 9 EMPRUNT 2'!$Z$14:$Z$2000,0)),0)</f>
        <v>0</v>
      </c>
      <c r="AO58" s="17">
        <f>IFERROR(INDEX('SPACELOG 9 EMPRUNT 2'!$I$14:$I$2000,MATCH('SPACELOG 9 BP'!AO$2,'SPACELOG 9 EMPRUNT 2'!$Z$14:$Z$2000,0)),0)</f>
        <v>0</v>
      </c>
      <c r="AP58" s="17">
        <f>IFERROR(INDEX('SPACELOG 9 EMPRUNT 2'!$I$14:$I$2000,MATCH('SPACELOG 9 BP'!AP$2,'SPACELOG 9 EMPRUNT 2'!$Z$14:$Z$2000,0)),0)</f>
        <v>0</v>
      </c>
      <c r="AQ58" s="17">
        <f>IFERROR(INDEX('SPACELOG 9 EMPRUNT 2'!$I$14:$I$2000,MATCH('SPACELOG 9 BP'!AQ$2,'SPACELOG 9 EMPRUNT 2'!$Z$14:$Z$2000,0)),0)</f>
        <v>0</v>
      </c>
      <c r="AR58" s="319">
        <f t="shared" si="726"/>
        <v>0</v>
      </c>
      <c r="AS58" s="17">
        <f>IFERROR(INDEX('SPACELOG 9 EMPRUNT 2'!$I$14:$I$2000,MATCH('SPACELOG 9 BP'!AS$2,'SPACELOG 9 EMPRUNT 2'!$Z$14:$Z$2000,0)),0)</f>
        <v>0</v>
      </c>
      <c r="AT58" s="17">
        <f>IFERROR(INDEX('SPACELOG 9 EMPRUNT 2'!$I$14:$I$2000,MATCH('SPACELOG 9 BP'!AT$2,'SPACELOG 9 EMPRUNT 2'!$Z$14:$Z$2000,0)),0)</f>
        <v>0</v>
      </c>
      <c r="AU58" s="17">
        <f>IFERROR(INDEX('SPACELOG 9 EMPRUNT 2'!$I$14:$I$2000,MATCH('SPACELOG 9 BP'!AU$2,'SPACELOG 9 EMPRUNT 2'!$Z$14:$Z$2000,0)),0)</f>
        <v>0</v>
      </c>
      <c r="AV58" s="17">
        <f>IFERROR(INDEX('SPACELOG 9 EMPRUNT 2'!$I$14:$I$2000,MATCH('SPACELOG 9 BP'!AV$2,'SPACELOG 9 EMPRUNT 2'!$Z$14:$Z$2000,0)),0)</f>
        <v>0</v>
      </c>
      <c r="AW58" s="17">
        <f>IFERROR(INDEX('SPACELOG 9 EMPRUNT 2'!$I$14:$I$2000,MATCH('SPACELOG 9 BP'!AW$2,'SPACELOG 9 EMPRUNT 2'!$Z$14:$Z$2000,0)),0)</f>
        <v>0</v>
      </c>
      <c r="AX58" s="17">
        <f>IFERROR(INDEX('SPACELOG 9 EMPRUNT 2'!$I$14:$I$2000,MATCH('SPACELOG 9 BP'!AX$2,'SPACELOG 9 EMPRUNT 2'!$Z$14:$Z$2000,0)),0)</f>
        <v>0</v>
      </c>
      <c r="AY58" s="17">
        <f>IFERROR(INDEX('SPACELOG 9 EMPRUNT 2'!$I$14:$I$2000,MATCH('SPACELOG 9 BP'!AY$2,'SPACELOG 9 EMPRUNT 2'!$Z$14:$Z$2000,0)),0)</f>
        <v>0</v>
      </c>
      <c r="AZ58" s="17">
        <f>IFERROR(INDEX('SPACELOG 9 EMPRUNT 2'!$I$14:$I$2000,MATCH('SPACELOG 9 BP'!AZ$2,'SPACELOG 9 EMPRUNT 2'!$Z$14:$Z$2000,0)),0)</f>
        <v>0</v>
      </c>
      <c r="BA58" s="17">
        <f>IFERROR(INDEX('SPACELOG 9 EMPRUNT 2'!$I$14:$I$2000,MATCH('SPACELOG 9 BP'!BA$2,'SPACELOG 9 EMPRUNT 2'!$Z$14:$Z$2000,0)),0)</f>
        <v>0</v>
      </c>
      <c r="BB58" s="17">
        <f>IFERROR(INDEX('SPACELOG 9 EMPRUNT 2'!$I$14:$I$2000,MATCH('SPACELOG 9 BP'!BB$2,'SPACELOG 9 EMPRUNT 2'!$Z$14:$Z$2000,0)),0)</f>
        <v>0</v>
      </c>
      <c r="BC58" s="17">
        <f>IFERROR(INDEX('SPACELOG 9 EMPRUNT 2'!$I$14:$I$2000,MATCH('SPACELOG 9 BP'!BC$2,'SPACELOG 9 EMPRUNT 2'!$Z$14:$Z$2000,0)),0)</f>
        <v>0</v>
      </c>
      <c r="BD58" s="17">
        <f>IFERROR(INDEX('SPACELOG 9 EMPRUNT 2'!$I$14:$I$2000,MATCH('SPACELOG 9 BP'!BD$2,'SPACELOG 9 EMPRUNT 2'!$Z$14:$Z$2000,0)),0)</f>
        <v>0</v>
      </c>
      <c r="BE58" s="319">
        <f t="shared" si="727"/>
        <v>0</v>
      </c>
      <c r="BF58" s="17">
        <f>IFERROR(INDEX('SPACELOG 9 EMPRUNT 2'!$I$14:$I$2000,MATCH('SPACELOG 9 BP'!BF$2,'SPACELOG 9 EMPRUNT 2'!$Z$14:$Z$2000,0)),0)</f>
        <v>0</v>
      </c>
      <c r="BG58" s="17">
        <f>IFERROR(INDEX('SPACELOG 9 EMPRUNT 2'!$I$14:$I$2000,MATCH('SPACELOG 9 BP'!BG$2,'SPACELOG 9 EMPRUNT 2'!$Z$14:$Z$2000,0)),0)</f>
        <v>0</v>
      </c>
      <c r="BH58" s="17">
        <f>IFERROR(INDEX('SPACELOG 9 EMPRUNT 2'!$I$14:$I$2000,MATCH('SPACELOG 9 BP'!BH$2,'SPACELOG 9 EMPRUNT 2'!$Z$14:$Z$2000,0)),0)</f>
        <v>0</v>
      </c>
      <c r="BI58" s="17">
        <f>IFERROR(INDEX('SPACELOG 9 EMPRUNT 2'!$I$14:$I$2000,MATCH('SPACELOG 9 BP'!BI$2,'SPACELOG 9 EMPRUNT 2'!$Z$14:$Z$2000,0)),0)</f>
        <v>0</v>
      </c>
      <c r="BJ58" s="17">
        <f>IFERROR(INDEX('SPACELOG 9 EMPRUNT 2'!$I$14:$I$2000,MATCH('SPACELOG 9 BP'!BJ$2,'SPACELOG 9 EMPRUNT 2'!$Z$14:$Z$2000,0)),0)</f>
        <v>0</v>
      </c>
      <c r="BK58" s="17">
        <f>IFERROR(INDEX('SPACELOG 9 EMPRUNT 2'!$I$14:$I$2000,MATCH('SPACELOG 9 BP'!BK$2,'SPACELOG 9 EMPRUNT 2'!$Z$14:$Z$2000,0)),0)</f>
        <v>0</v>
      </c>
      <c r="BL58" s="17">
        <f>IFERROR(INDEX('SPACELOG 9 EMPRUNT 2'!$I$14:$I$2000,MATCH('SPACELOG 9 BP'!BL$2,'SPACELOG 9 EMPRUNT 2'!$Z$14:$Z$2000,0)),0)</f>
        <v>0</v>
      </c>
      <c r="BM58" s="17">
        <f>IFERROR(INDEX('SPACELOG 9 EMPRUNT 2'!$I$14:$I$2000,MATCH('SPACELOG 9 BP'!BM$2,'SPACELOG 9 EMPRUNT 2'!$Z$14:$Z$2000,0)),0)</f>
        <v>0</v>
      </c>
      <c r="BN58" s="17">
        <f>IFERROR(INDEX('SPACELOG 9 EMPRUNT 2'!$I$14:$I$2000,MATCH('SPACELOG 9 BP'!BN$2,'SPACELOG 9 EMPRUNT 2'!$Z$14:$Z$2000,0)),0)</f>
        <v>0</v>
      </c>
      <c r="BO58" s="17">
        <f>IFERROR(INDEX('SPACELOG 9 EMPRUNT 2'!$I$14:$I$2000,MATCH('SPACELOG 9 BP'!BO$2,'SPACELOG 9 EMPRUNT 2'!$Z$14:$Z$2000,0)),0)</f>
        <v>0</v>
      </c>
      <c r="BP58" s="17">
        <f>IFERROR(INDEX('SPACELOG 9 EMPRUNT 2'!$I$14:$I$2000,MATCH('SPACELOG 9 BP'!BP$2,'SPACELOG 9 EMPRUNT 2'!$Z$14:$Z$2000,0)),0)</f>
        <v>0</v>
      </c>
      <c r="BQ58" s="17">
        <f>IFERROR(INDEX('SPACELOG 9 EMPRUNT 2'!$I$14:$I$2000,MATCH('SPACELOG 9 BP'!BQ$2,'SPACELOG 9 EMPRUNT 2'!$Z$14:$Z$2000,0)),0)</f>
        <v>0</v>
      </c>
      <c r="BR58" s="319">
        <f t="shared" si="728"/>
        <v>0</v>
      </c>
      <c r="BS58" s="17">
        <f>IFERROR(INDEX('SPACELOG 9 EMPRUNT 2'!$I$14:$I$2000,MATCH('SPACELOG 9 BP'!BS$2,'SPACELOG 9 EMPRUNT 2'!$Z$14:$Z$2000,0)),0)</f>
        <v>0</v>
      </c>
      <c r="BT58" s="17">
        <f>IFERROR(INDEX('SPACELOG 9 EMPRUNT 2'!$I$14:$I$2000,MATCH('SPACELOG 9 BP'!BT$2,'SPACELOG 9 EMPRUNT 2'!$Z$14:$Z$2000,0)),0)</f>
        <v>0</v>
      </c>
      <c r="BU58" s="17">
        <f>IFERROR(INDEX('SPACELOG 9 EMPRUNT 2'!$I$14:$I$2000,MATCH('SPACELOG 9 BP'!BU$2,'SPACELOG 9 EMPRUNT 2'!$Z$14:$Z$2000,0)),0)</f>
        <v>0</v>
      </c>
      <c r="BV58" s="17">
        <f>IFERROR(INDEX('SPACELOG 9 EMPRUNT 2'!$I$14:$I$2000,MATCH('SPACELOG 9 BP'!BV$2,'SPACELOG 9 EMPRUNT 2'!$Z$14:$Z$2000,0)),0)</f>
        <v>0</v>
      </c>
      <c r="BW58" s="17">
        <f>IFERROR(INDEX('SPACELOG 9 EMPRUNT 2'!$I$14:$I$2000,MATCH('SPACELOG 9 BP'!BW$2,'SPACELOG 9 EMPRUNT 2'!$Z$14:$Z$2000,0)),0)</f>
        <v>0</v>
      </c>
      <c r="BX58" s="17">
        <f>IFERROR(INDEX('SPACELOG 9 EMPRUNT 2'!$I$14:$I$2000,MATCH('SPACELOG 9 BP'!BX$2,'SPACELOG 9 EMPRUNT 2'!$Z$14:$Z$2000,0)),0)</f>
        <v>0</v>
      </c>
      <c r="BY58" s="17">
        <f>IFERROR(INDEX('SPACELOG 9 EMPRUNT 2'!$I$14:$I$2000,MATCH('SPACELOG 9 BP'!BY$2,'SPACELOG 9 EMPRUNT 2'!$Z$14:$Z$2000,0)),0)</f>
        <v>0</v>
      </c>
      <c r="BZ58" s="17">
        <f>IFERROR(INDEX('SPACELOG 9 EMPRUNT 2'!$I$14:$I$2000,MATCH('SPACELOG 9 BP'!BZ$2,'SPACELOG 9 EMPRUNT 2'!$Z$14:$Z$2000,0)),0)</f>
        <v>0</v>
      </c>
      <c r="CA58" s="17">
        <f>IFERROR(INDEX('SPACELOG 9 EMPRUNT 2'!$I$14:$I$2000,MATCH('SPACELOG 9 BP'!CA$2,'SPACELOG 9 EMPRUNT 2'!$Z$14:$Z$2000,0)),0)</f>
        <v>0</v>
      </c>
      <c r="CB58" s="17">
        <f>IFERROR(INDEX('SPACELOG 9 EMPRUNT 2'!$I$14:$I$2000,MATCH('SPACELOG 9 BP'!CB$2,'SPACELOG 9 EMPRUNT 2'!$Z$14:$Z$2000,0)),0)</f>
        <v>0</v>
      </c>
      <c r="CC58" s="17">
        <f>IFERROR(INDEX('SPACELOG 9 EMPRUNT 2'!$I$14:$I$2000,MATCH('SPACELOG 9 BP'!CC$2,'SPACELOG 9 EMPRUNT 2'!$Z$14:$Z$2000,0)),0)</f>
        <v>0</v>
      </c>
      <c r="CD58" s="17">
        <f>IFERROR(INDEX('SPACELOG 9 EMPRUNT 2'!$I$14:$I$2000,MATCH('SPACELOG 9 BP'!CD$2,'SPACELOG 9 EMPRUNT 2'!$Z$14:$Z$2000,0)),0)</f>
        <v>0</v>
      </c>
      <c r="CE58" s="319">
        <f t="shared" si="729"/>
        <v>0</v>
      </c>
      <c r="CF58" s="17">
        <f>IFERROR(INDEX('SPACELOG 9 EMPRUNT 2'!$I$14:$I$2000,MATCH('SPACELOG 9 BP'!CF$2,'SPACELOG 9 EMPRUNT 2'!$Z$14:$Z$2000,0)),0)</f>
        <v>0</v>
      </c>
      <c r="CG58" s="17">
        <f>IFERROR(INDEX('SPACELOG 9 EMPRUNT 2'!$I$14:$I$2000,MATCH('SPACELOG 9 BP'!CG$2,'SPACELOG 9 EMPRUNT 2'!$Z$14:$Z$2000,0)),0)</f>
        <v>0</v>
      </c>
      <c r="CH58" s="17">
        <f>IFERROR(INDEX('SPACELOG 9 EMPRUNT 2'!$I$14:$I$2000,MATCH('SPACELOG 9 BP'!CH$2,'SPACELOG 9 EMPRUNT 2'!$Z$14:$Z$2000,0)),0)</f>
        <v>0</v>
      </c>
      <c r="CI58" s="17">
        <f>IFERROR(INDEX('SPACELOG 9 EMPRUNT 2'!$I$14:$I$2000,MATCH('SPACELOG 9 BP'!CI$2,'SPACELOG 9 EMPRUNT 2'!$Z$14:$Z$2000,0)),0)</f>
        <v>0</v>
      </c>
      <c r="CJ58" s="17">
        <f>IFERROR(INDEX('SPACELOG 9 EMPRUNT 2'!$I$14:$I$2000,MATCH('SPACELOG 9 BP'!CJ$2,'SPACELOG 9 EMPRUNT 2'!$Z$14:$Z$2000,0)),0)</f>
        <v>0</v>
      </c>
      <c r="CK58" s="17">
        <f>IFERROR(INDEX('SPACELOG 9 EMPRUNT 2'!$I$14:$I$2000,MATCH('SPACELOG 9 BP'!CK$2,'SPACELOG 9 EMPRUNT 2'!$Z$14:$Z$2000,0)),0)</f>
        <v>0</v>
      </c>
      <c r="CL58" s="17">
        <f>IFERROR(INDEX('SPACELOG 9 EMPRUNT 2'!$I$14:$I$2000,MATCH('SPACELOG 9 BP'!CL$2,'SPACELOG 9 EMPRUNT 2'!$Z$14:$Z$2000,0)),0)</f>
        <v>0</v>
      </c>
      <c r="CM58" s="17">
        <f>IFERROR(INDEX('SPACELOG 9 EMPRUNT 2'!$I$14:$I$2000,MATCH('SPACELOG 9 BP'!CM$2,'SPACELOG 9 EMPRUNT 2'!$Z$14:$Z$2000,0)),0)</f>
        <v>0</v>
      </c>
      <c r="CN58" s="17">
        <f>IFERROR(INDEX('SPACELOG 9 EMPRUNT 2'!$I$14:$I$2000,MATCH('SPACELOG 9 BP'!CN$2,'SPACELOG 9 EMPRUNT 2'!$Z$14:$Z$2000,0)),0)</f>
        <v>0</v>
      </c>
      <c r="CO58" s="17">
        <f>IFERROR(INDEX('SPACELOG 9 EMPRUNT 2'!$I$14:$I$2000,MATCH('SPACELOG 9 BP'!CO$2,'SPACELOG 9 EMPRUNT 2'!$Z$14:$Z$2000,0)),0)</f>
        <v>0</v>
      </c>
      <c r="CP58" s="17">
        <f>IFERROR(INDEX('SPACELOG 9 EMPRUNT 2'!$I$14:$I$2000,MATCH('SPACELOG 9 BP'!CP$2,'SPACELOG 9 EMPRUNT 2'!$Z$14:$Z$2000,0)),0)</f>
        <v>0</v>
      </c>
      <c r="CQ58" s="17">
        <f>IFERROR(INDEX('SPACELOG 9 EMPRUNT 2'!$I$14:$I$2000,MATCH('SPACELOG 9 BP'!CQ$2,'SPACELOG 9 EMPRUNT 2'!$Z$14:$Z$2000,0)),0)</f>
        <v>0</v>
      </c>
      <c r="CR58" s="319">
        <f t="shared" si="730"/>
        <v>0</v>
      </c>
      <c r="CS58" s="17">
        <f>IFERROR(INDEX('SPACELOG 9 EMPRUNT 2'!$I$14:$I$2000,MATCH('SPACELOG 9 BP'!CS$2,'SPACELOG 9 EMPRUNT 2'!$Z$14:$Z$2000,0)),0)</f>
        <v>0</v>
      </c>
      <c r="CT58" s="17">
        <f>IFERROR(INDEX('SPACELOG 9 EMPRUNT 2'!$I$14:$I$2000,MATCH('SPACELOG 9 BP'!CT$2,'SPACELOG 9 EMPRUNT 2'!$Z$14:$Z$2000,0)),0)</f>
        <v>0</v>
      </c>
      <c r="CU58" s="17">
        <f>IFERROR(INDEX('SPACELOG 9 EMPRUNT 2'!$I$14:$I$2000,MATCH('SPACELOG 9 BP'!CU$2,'SPACELOG 9 EMPRUNT 2'!$Z$14:$Z$2000,0)),0)</f>
        <v>0</v>
      </c>
      <c r="CV58" s="17">
        <f>IFERROR(INDEX('SPACELOG 9 EMPRUNT 2'!$I$14:$I$2000,MATCH('SPACELOG 9 BP'!CV$2,'SPACELOG 9 EMPRUNT 2'!$Z$14:$Z$2000,0)),0)</f>
        <v>0</v>
      </c>
      <c r="CW58" s="17">
        <f>IFERROR(INDEX('SPACELOG 9 EMPRUNT 2'!$I$14:$I$2000,MATCH('SPACELOG 9 BP'!CW$2,'SPACELOG 9 EMPRUNT 2'!$Z$14:$Z$2000,0)),0)</f>
        <v>0</v>
      </c>
      <c r="CX58" s="17">
        <f>IFERROR(INDEX('SPACELOG 9 EMPRUNT 2'!$I$14:$I$2000,MATCH('SPACELOG 9 BP'!CX$2,'SPACELOG 9 EMPRUNT 2'!$Z$14:$Z$2000,0)),0)</f>
        <v>0</v>
      </c>
      <c r="CY58" s="17">
        <f>IFERROR(INDEX('SPACELOG 9 EMPRUNT 2'!$I$14:$I$2000,MATCH('SPACELOG 9 BP'!CY$2,'SPACELOG 9 EMPRUNT 2'!$Z$14:$Z$2000,0)),0)</f>
        <v>0</v>
      </c>
      <c r="CZ58" s="17">
        <f>IFERROR(INDEX('SPACELOG 9 EMPRUNT 2'!$I$14:$I$2000,MATCH('SPACELOG 9 BP'!CZ$2,'SPACELOG 9 EMPRUNT 2'!$Z$14:$Z$2000,0)),0)</f>
        <v>0</v>
      </c>
      <c r="DA58" s="17">
        <f>IFERROR(INDEX('SPACELOG 9 EMPRUNT 2'!$I$14:$I$2000,MATCH('SPACELOG 9 BP'!DA$2,'SPACELOG 9 EMPRUNT 2'!$Z$14:$Z$2000,0)),0)</f>
        <v>0</v>
      </c>
      <c r="DB58" s="17">
        <f>IFERROR(INDEX('SPACELOG 9 EMPRUNT 2'!$I$14:$I$2000,MATCH('SPACELOG 9 BP'!DB$2,'SPACELOG 9 EMPRUNT 2'!$Z$14:$Z$2000,0)),0)</f>
        <v>0</v>
      </c>
      <c r="DC58" s="17">
        <f>IFERROR(INDEX('SPACELOG 9 EMPRUNT 2'!$I$14:$I$2000,MATCH('SPACELOG 9 BP'!DC$2,'SPACELOG 9 EMPRUNT 2'!$Z$14:$Z$2000,0)),0)</f>
        <v>0</v>
      </c>
      <c r="DD58" s="17">
        <f>IFERROR(INDEX('SPACELOG 9 EMPRUNT 2'!$I$14:$I$2000,MATCH('SPACELOG 9 BP'!DD$2,'SPACELOG 9 EMPRUNT 2'!$Z$14:$Z$2000,0)),0)</f>
        <v>0</v>
      </c>
      <c r="DE58" s="319">
        <f t="shared" si="731"/>
        <v>0</v>
      </c>
      <c r="DF58" s="17">
        <f>IFERROR(INDEX('SPACELOG 9 EMPRUNT 2'!$I$14:$I$2000,MATCH('SPACELOG 9 BP'!DF$2,'SPACELOG 9 EMPRUNT 2'!$Z$14:$Z$2000,0)),0)</f>
        <v>0</v>
      </c>
      <c r="DG58" s="17">
        <f>IFERROR(INDEX('SPACELOG 9 EMPRUNT 2'!$I$14:$I$2000,MATCH('SPACELOG 9 BP'!DG$2,'SPACELOG 9 EMPRUNT 2'!$Z$14:$Z$2000,0)),0)</f>
        <v>0</v>
      </c>
      <c r="DH58" s="17">
        <f>IFERROR(INDEX('SPACELOG 9 EMPRUNT 2'!$I$14:$I$2000,MATCH('SPACELOG 9 BP'!DH$2,'SPACELOG 9 EMPRUNT 2'!$Z$14:$Z$2000,0)),0)</f>
        <v>0</v>
      </c>
      <c r="DI58" s="17">
        <f>IFERROR(INDEX('SPACELOG 9 EMPRUNT 2'!$I$14:$I$2000,MATCH('SPACELOG 9 BP'!DI$2,'SPACELOG 9 EMPRUNT 2'!$Z$14:$Z$2000,0)),0)</f>
        <v>0</v>
      </c>
      <c r="DJ58" s="17">
        <f>IFERROR(INDEX('SPACELOG 9 EMPRUNT 2'!$I$14:$I$2000,MATCH('SPACELOG 9 BP'!DJ$2,'SPACELOG 9 EMPRUNT 2'!$Z$14:$Z$2000,0)),0)</f>
        <v>0</v>
      </c>
      <c r="DK58" s="17">
        <f>IFERROR(INDEX('SPACELOG 9 EMPRUNT 2'!$I$14:$I$2000,MATCH('SPACELOG 9 BP'!DK$2,'SPACELOG 9 EMPRUNT 2'!$Z$14:$Z$2000,0)),0)</f>
        <v>0</v>
      </c>
      <c r="DL58" s="17">
        <f>IFERROR(INDEX('SPACELOG 9 EMPRUNT 2'!$I$14:$I$2000,MATCH('SPACELOG 9 BP'!DL$2,'SPACELOG 9 EMPRUNT 2'!$Z$14:$Z$2000,0)),0)</f>
        <v>0</v>
      </c>
      <c r="DM58" s="17">
        <f>IFERROR(INDEX('SPACELOG 9 EMPRUNT 2'!$I$14:$I$2000,MATCH('SPACELOG 9 BP'!DM$2,'SPACELOG 9 EMPRUNT 2'!$Z$14:$Z$2000,0)),0)</f>
        <v>0</v>
      </c>
      <c r="DN58" s="17">
        <f>IFERROR(INDEX('SPACELOG 9 EMPRUNT 2'!$I$14:$I$2000,MATCH('SPACELOG 9 BP'!DN$2,'SPACELOG 9 EMPRUNT 2'!$Z$14:$Z$2000,0)),0)</f>
        <v>0</v>
      </c>
      <c r="DO58" s="17">
        <f>IFERROR(INDEX('SPACELOG 9 EMPRUNT 2'!$I$14:$I$2000,MATCH('SPACELOG 9 BP'!DO$2,'SPACELOG 9 EMPRUNT 2'!$Z$14:$Z$2000,0)),0)</f>
        <v>0</v>
      </c>
      <c r="DP58" s="17">
        <f>IFERROR(INDEX('SPACELOG 9 EMPRUNT 2'!$I$14:$I$2000,MATCH('SPACELOG 9 BP'!DP$2,'SPACELOG 9 EMPRUNT 2'!$Z$14:$Z$2000,0)),0)</f>
        <v>0</v>
      </c>
      <c r="DQ58" s="17">
        <f>IFERROR(INDEX('SPACELOG 9 EMPRUNT 2'!$I$14:$I$2000,MATCH('SPACELOG 9 BP'!DQ$2,'SPACELOG 9 EMPRUNT 2'!$Z$14:$Z$2000,0)),0)</f>
        <v>0</v>
      </c>
      <c r="DR58" s="319">
        <f t="shared" si="732"/>
        <v>0</v>
      </c>
      <c r="DS58" s="17">
        <f>IFERROR(INDEX('SPACELOG 9 EMPRUNT 2'!$I$14:$I$2000,MATCH('SPACELOG 9 BP'!DS$2,'SPACELOG 9 EMPRUNT 2'!$Z$14:$Z$2000,0)),0)</f>
        <v>0</v>
      </c>
      <c r="DT58" s="17">
        <f>IFERROR(INDEX('SPACELOG 9 EMPRUNT 2'!$I$14:$I$2000,MATCH('SPACELOG 9 BP'!DT$2,'SPACELOG 9 EMPRUNT 2'!$Z$14:$Z$2000,0)),0)</f>
        <v>0</v>
      </c>
      <c r="DU58" s="17">
        <f>IFERROR(INDEX('SPACELOG 9 EMPRUNT 2'!$I$14:$I$2000,MATCH('SPACELOG 9 BP'!DU$2,'SPACELOG 9 EMPRUNT 2'!$Z$14:$Z$2000,0)),0)</f>
        <v>0</v>
      </c>
      <c r="DV58" s="17">
        <f>IFERROR(INDEX('SPACELOG 9 EMPRUNT 2'!$I$14:$I$2000,MATCH('SPACELOG 9 BP'!DV$2,'SPACELOG 9 EMPRUNT 2'!$Z$14:$Z$2000,0)),0)</f>
        <v>0</v>
      </c>
      <c r="DW58" s="17">
        <f>IFERROR(INDEX('SPACELOG 9 EMPRUNT 2'!$I$14:$I$2000,MATCH('SPACELOG 9 BP'!DW$2,'SPACELOG 9 EMPRUNT 2'!$Z$14:$Z$2000,0)),0)</f>
        <v>0</v>
      </c>
      <c r="DX58" s="17">
        <f>IFERROR(INDEX('SPACELOG 9 EMPRUNT 2'!$I$14:$I$2000,MATCH('SPACELOG 9 BP'!DX$2,'SPACELOG 9 EMPRUNT 2'!$Z$14:$Z$2000,0)),0)</f>
        <v>0</v>
      </c>
      <c r="DY58" s="17">
        <f>IFERROR(INDEX('SPACELOG 9 EMPRUNT 2'!$I$14:$I$2000,MATCH('SPACELOG 9 BP'!DY$2,'SPACELOG 9 EMPRUNT 2'!$Z$14:$Z$2000,0)),0)</f>
        <v>0</v>
      </c>
      <c r="DZ58" s="17">
        <f>IFERROR(INDEX('SPACELOG 9 EMPRUNT 2'!$I$14:$I$2000,MATCH('SPACELOG 9 BP'!DZ$2,'SPACELOG 9 EMPRUNT 2'!$Z$14:$Z$2000,0)),0)</f>
        <v>0</v>
      </c>
      <c r="EA58" s="17">
        <f>IFERROR(INDEX('SPACELOG 9 EMPRUNT 2'!$I$14:$I$2000,MATCH('SPACELOG 9 BP'!EA$2,'SPACELOG 9 EMPRUNT 2'!$Z$14:$Z$2000,0)),0)</f>
        <v>0</v>
      </c>
      <c r="EB58" s="17">
        <f>IFERROR(INDEX('SPACELOG 9 EMPRUNT 2'!$I$14:$I$2000,MATCH('SPACELOG 9 BP'!EB$2,'SPACELOG 9 EMPRUNT 2'!$Z$14:$Z$2000,0)),0)</f>
        <v>0</v>
      </c>
      <c r="EC58" s="17">
        <f>IFERROR(INDEX('SPACELOG 9 EMPRUNT 2'!$I$14:$I$2000,MATCH('SPACELOG 9 BP'!EC$2,'SPACELOG 9 EMPRUNT 2'!$Z$14:$Z$2000,0)),0)</f>
        <v>0</v>
      </c>
      <c r="ED58" s="17">
        <f>IFERROR(INDEX('SPACELOG 9 EMPRUNT 2'!$I$14:$I$2000,MATCH('SPACELOG 9 BP'!ED$2,'SPACELOG 9 EMPRUNT 2'!$Z$14:$Z$2000,0)),0)</f>
        <v>0</v>
      </c>
      <c r="EE58" s="319">
        <f t="shared" si="733"/>
        <v>0</v>
      </c>
    </row>
    <row r="59" spans="1:135" x14ac:dyDescent="0.2">
      <c r="A59" s="29" t="s">
        <v>6</v>
      </c>
      <c r="B59" s="38">
        <f>'SPACELOG 9 EMPRUNT 3'!E6</f>
        <v>0</v>
      </c>
      <c r="D59" s="1" t="s">
        <v>298</v>
      </c>
      <c r="F59" s="17">
        <f>IFERROR(INDEX('SPACELOG 9 EMPRUNT 3'!$I$14:$I$2000,MATCH('SPACELOG 9 BP'!F$2,'SPACELOG 9 EMPRUNT 3'!$Z$14:$Z$2000,0)),0)</f>
        <v>0</v>
      </c>
      <c r="G59" s="17">
        <f>IFERROR(INDEX('SPACELOG 9 EMPRUNT 3'!$I$14:$I$2000,MATCH('SPACELOG 9 BP'!G$2,'SPACELOG 9 EMPRUNT 3'!$Z$14:$Z$2000,0)),0)</f>
        <v>0</v>
      </c>
      <c r="H59" s="17">
        <f>IFERROR(INDEX('SPACELOG 9 EMPRUNT 3'!$I$14:$I$2000,MATCH('SPACELOG 9 BP'!H$2,'SPACELOG 9 EMPRUNT 3'!$Z$14:$Z$2000,0)),0)</f>
        <v>0</v>
      </c>
      <c r="I59" s="17">
        <f>IFERROR(INDEX('SPACELOG 9 EMPRUNT 3'!$I$14:$I$2000,MATCH('SPACELOG 9 BP'!I$2,'SPACELOG 9 EMPRUNT 3'!$Z$14:$Z$2000,0)),0)</f>
        <v>0</v>
      </c>
      <c r="J59" s="17">
        <f>IFERROR(INDEX('SPACELOG 9 EMPRUNT 3'!$I$14:$I$2000,MATCH('SPACELOG 9 BP'!J$2,'SPACELOG 9 EMPRUNT 3'!$Z$14:$Z$2000,0)),0)</f>
        <v>0</v>
      </c>
      <c r="K59" s="17">
        <f>IFERROR(INDEX('SPACELOG 9 EMPRUNT 3'!$I$14:$I$2000,MATCH('SPACELOG 9 BP'!K$2,'SPACELOG 9 EMPRUNT 3'!$Z$14:$Z$2000,0)),0)</f>
        <v>0</v>
      </c>
      <c r="L59" s="17">
        <f>IFERROR(INDEX('SPACELOG 9 EMPRUNT 3'!$I$14:$I$2000,MATCH('SPACELOG 9 BP'!L$2,'SPACELOG 9 EMPRUNT 3'!$Z$14:$Z$2000,0)),0)</f>
        <v>0</v>
      </c>
      <c r="M59" s="17">
        <f>IFERROR(INDEX('SPACELOG 9 EMPRUNT 3'!$I$14:$I$2000,MATCH('SPACELOG 9 BP'!M$2,'SPACELOG 9 EMPRUNT 3'!$Z$14:$Z$2000,0)),0)</f>
        <v>0</v>
      </c>
      <c r="N59" s="17">
        <f>IFERROR(INDEX('SPACELOG 9 EMPRUNT 3'!$I$14:$I$2000,MATCH('SPACELOG 9 BP'!N$2,'SPACELOG 9 EMPRUNT 3'!$Z$14:$Z$2000,0)),0)</f>
        <v>0</v>
      </c>
      <c r="O59" s="17">
        <f>IFERROR(INDEX('SPACELOG 9 EMPRUNT 3'!$I$14:$I$2000,MATCH('SPACELOG 9 BP'!O$2,'SPACELOG 9 EMPRUNT 3'!$Z$14:$Z$2000,0)),0)</f>
        <v>0</v>
      </c>
      <c r="P59" s="17">
        <f>IFERROR(INDEX('SPACELOG 9 EMPRUNT 3'!$I$14:$I$2000,MATCH('SPACELOG 9 BP'!P$2,'SPACELOG 9 EMPRUNT 3'!$Z$14:$Z$2000,0)),0)</f>
        <v>0</v>
      </c>
      <c r="Q59" s="17">
        <f>IFERROR(INDEX('SPACELOG 9 EMPRUNT 3'!$I$14:$I$2000,MATCH('SPACELOG 9 BP'!Q$2,'SPACELOG 9 EMPRUNT 3'!$Z$14:$Z$2000,0)),0)</f>
        <v>0</v>
      </c>
      <c r="R59" s="319">
        <f t="shared" si="734"/>
        <v>0</v>
      </c>
      <c r="S59" s="17">
        <f>IFERROR(INDEX('SPACELOG 9 EMPRUNT 3'!$I$14:$I$2000,MATCH('SPACELOG 9 BP'!S$2,'SPACELOG 9 EMPRUNT 3'!$Z$14:$Z$2000,0)),0)</f>
        <v>0</v>
      </c>
      <c r="T59" s="17">
        <f>IFERROR(INDEX('SPACELOG 9 EMPRUNT 3'!$I$14:$I$2000,MATCH('SPACELOG 9 BP'!T$2,'SPACELOG 9 EMPRUNT 3'!$Z$14:$Z$2000,0)),0)</f>
        <v>0</v>
      </c>
      <c r="U59" s="17">
        <f>IFERROR(INDEX('SPACELOG 9 EMPRUNT 3'!$I$14:$I$2000,MATCH('SPACELOG 9 BP'!U$2,'SPACELOG 9 EMPRUNT 3'!$Z$14:$Z$2000,0)),0)</f>
        <v>0</v>
      </c>
      <c r="V59" s="17">
        <f>IFERROR(INDEX('SPACELOG 9 EMPRUNT 3'!$I$14:$I$2000,MATCH('SPACELOG 9 BP'!V$2,'SPACELOG 9 EMPRUNT 3'!$Z$14:$Z$2000,0)),0)</f>
        <v>0</v>
      </c>
      <c r="W59" s="17">
        <f>IFERROR(INDEX('SPACELOG 9 EMPRUNT 3'!$I$14:$I$2000,MATCH('SPACELOG 9 BP'!W$2,'SPACELOG 9 EMPRUNT 3'!$Z$14:$Z$2000,0)),0)</f>
        <v>0</v>
      </c>
      <c r="X59" s="17">
        <f>IFERROR(INDEX('SPACELOG 9 EMPRUNT 3'!$I$14:$I$2000,MATCH('SPACELOG 9 BP'!X$2,'SPACELOG 9 EMPRUNT 3'!$Z$14:$Z$2000,0)),0)</f>
        <v>0</v>
      </c>
      <c r="Y59" s="17">
        <f>IFERROR(INDEX('SPACELOG 9 EMPRUNT 3'!$I$14:$I$2000,MATCH('SPACELOG 9 BP'!Y$2,'SPACELOG 9 EMPRUNT 3'!$Z$14:$Z$2000,0)),0)</f>
        <v>0</v>
      </c>
      <c r="Z59" s="17">
        <f>IFERROR(INDEX('SPACELOG 9 EMPRUNT 3'!$I$14:$I$2000,MATCH('SPACELOG 9 BP'!Z$2,'SPACELOG 9 EMPRUNT 3'!$Z$14:$Z$2000,0)),0)</f>
        <v>0</v>
      </c>
      <c r="AA59" s="17">
        <f>IFERROR(INDEX('SPACELOG 9 EMPRUNT 3'!$I$14:$I$2000,MATCH('SPACELOG 9 BP'!AA$2,'SPACELOG 9 EMPRUNT 3'!$Z$14:$Z$2000,0)),0)</f>
        <v>0</v>
      </c>
      <c r="AB59" s="17">
        <f>IFERROR(INDEX('SPACELOG 9 EMPRUNT 3'!$I$14:$I$2000,MATCH('SPACELOG 9 BP'!AB$2,'SPACELOG 9 EMPRUNT 3'!$Z$14:$Z$2000,0)),0)</f>
        <v>0</v>
      </c>
      <c r="AC59" s="17">
        <f>IFERROR(INDEX('SPACELOG 9 EMPRUNT 3'!$I$14:$I$2000,MATCH('SPACELOG 9 BP'!AC$2,'SPACELOG 9 EMPRUNT 3'!$Z$14:$Z$2000,0)),0)</f>
        <v>0</v>
      </c>
      <c r="AD59" s="17">
        <f>IFERROR(INDEX('SPACELOG 9 EMPRUNT 3'!$I$14:$I$2000,MATCH('SPACELOG 9 BP'!AD$2,'SPACELOG 9 EMPRUNT 3'!$Z$14:$Z$2000,0)),0)</f>
        <v>0</v>
      </c>
      <c r="AE59" s="319">
        <f t="shared" si="725"/>
        <v>0</v>
      </c>
      <c r="AF59" s="17">
        <f>IFERROR(INDEX('SPACELOG 9 EMPRUNT 3'!$I$14:$I$2000,MATCH('SPACELOG 9 BP'!AF$2,'SPACELOG 9 EMPRUNT 3'!$Z$14:$Z$2000,0)),0)</f>
        <v>0</v>
      </c>
      <c r="AG59" s="17">
        <f>IFERROR(INDEX('SPACELOG 9 EMPRUNT 3'!$I$14:$I$2000,MATCH('SPACELOG 9 BP'!AG$2,'SPACELOG 9 EMPRUNT 3'!$Z$14:$Z$2000,0)),0)</f>
        <v>0</v>
      </c>
      <c r="AH59" s="17">
        <f>IFERROR(INDEX('SPACELOG 9 EMPRUNT 3'!$I$14:$I$2000,MATCH('SPACELOG 9 BP'!AH$2,'SPACELOG 9 EMPRUNT 3'!$Z$14:$Z$2000,0)),0)</f>
        <v>0</v>
      </c>
      <c r="AI59" s="17">
        <f>IFERROR(INDEX('SPACELOG 9 EMPRUNT 3'!$I$14:$I$2000,MATCH('SPACELOG 9 BP'!AI$2,'SPACELOG 9 EMPRUNT 3'!$Z$14:$Z$2000,0)),0)</f>
        <v>0</v>
      </c>
      <c r="AJ59" s="17">
        <f>IFERROR(INDEX('SPACELOG 9 EMPRUNT 3'!$I$14:$I$2000,MATCH('SPACELOG 9 BP'!AJ$2,'SPACELOG 9 EMPRUNT 3'!$Z$14:$Z$2000,0)),0)</f>
        <v>0</v>
      </c>
      <c r="AK59" s="17">
        <f>IFERROR(INDEX('SPACELOG 9 EMPRUNT 3'!$I$14:$I$2000,MATCH('SPACELOG 9 BP'!AK$2,'SPACELOG 9 EMPRUNT 3'!$Z$14:$Z$2000,0)),0)</f>
        <v>0</v>
      </c>
      <c r="AL59" s="17">
        <f>IFERROR(INDEX('SPACELOG 9 EMPRUNT 3'!$I$14:$I$2000,MATCH('SPACELOG 9 BP'!AL$2,'SPACELOG 9 EMPRUNT 3'!$Z$14:$Z$2000,0)),0)</f>
        <v>0</v>
      </c>
      <c r="AM59" s="17">
        <f>IFERROR(INDEX('SPACELOG 9 EMPRUNT 3'!$I$14:$I$2000,MATCH('SPACELOG 9 BP'!AM$2,'SPACELOG 9 EMPRUNT 3'!$Z$14:$Z$2000,0)),0)</f>
        <v>0</v>
      </c>
      <c r="AN59" s="17">
        <f>IFERROR(INDEX('SPACELOG 9 EMPRUNT 3'!$I$14:$I$2000,MATCH('SPACELOG 9 BP'!AN$2,'SPACELOG 9 EMPRUNT 3'!$Z$14:$Z$2000,0)),0)</f>
        <v>0</v>
      </c>
      <c r="AO59" s="17">
        <f>IFERROR(INDEX('SPACELOG 9 EMPRUNT 3'!$I$14:$I$2000,MATCH('SPACELOG 9 BP'!AO$2,'SPACELOG 9 EMPRUNT 3'!$Z$14:$Z$2000,0)),0)</f>
        <v>0</v>
      </c>
      <c r="AP59" s="17">
        <f>IFERROR(INDEX('SPACELOG 9 EMPRUNT 3'!$I$14:$I$2000,MATCH('SPACELOG 9 BP'!AP$2,'SPACELOG 9 EMPRUNT 3'!$Z$14:$Z$2000,0)),0)</f>
        <v>0</v>
      </c>
      <c r="AQ59" s="17">
        <f>IFERROR(INDEX('SPACELOG 9 EMPRUNT 3'!$I$14:$I$2000,MATCH('SPACELOG 9 BP'!AQ$2,'SPACELOG 9 EMPRUNT 3'!$Z$14:$Z$2000,0)),0)</f>
        <v>0</v>
      </c>
      <c r="AR59" s="319">
        <f t="shared" si="726"/>
        <v>0</v>
      </c>
      <c r="AS59" s="17">
        <f>IFERROR(INDEX('SPACELOG 9 EMPRUNT 3'!$I$14:$I$2000,MATCH('SPACELOG 9 BP'!AS$2,'SPACELOG 9 EMPRUNT 3'!$Z$14:$Z$2000,0)),0)</f>
        <v>0</v>
      </c>
      <c r="AT59" s="17">
        <f>IFERROR(INDEX('SPACELOG 9 EMPRUNT 3'!$I$14:$I$2000,MATCH('SPACELOG 9 BP'!AT$2,'SPACELOG 9 EMPRUNT 3'!$Z$14:$Z$2000,0)),0)</f>
        <v>0</v>
      </c>
      <c r="AU59" s="17">
        <f>IFERROR(INDEX('SPACELOG 9 EMPRUNT 3'!$I$14:$I$2000,MATCH('SPACELOG 9 BP'!AU$2,'SPACELOG 9 EMPRUNT 3'!$Z$14:$Z$2000,0)),0)</f>
        <v>0</v>
      </c>
      <c r="AV59" s="17">
        <f>IFERROR(INDEX('SPACELOG 9 EMPRUNT 3'!$I$14:$I$2000,MATCH('SPACELOG 9 BP'!AV$2,'SPACELOG 9 EMPRUNT 3'!$Z$14:$Z$2000,0)),0)</f>
        <v>0</v>
      </c>
      <c r="AW59" s="17">
        <f>IFERROR(INDEX('SPACELOG 9 EMPRUNT 3'!$I$14:$I$2000,MATCH('SPACELOG 9 BP'!AW$2,'SPACELOG 9 EMPRUNT 3'!$Z$14:$Z$2000,0)),0)</f>
        <v>0</v>
      </c>
      <c r="AX59" s="17">
        <f>IFERROR(INDEX('SPACELOG 9 EMPRUNT 3'!$I$14:$I$2000,MATCH('SPACELOG 9 BP'!AX$2,'SPACELOG 9 EMPRUNT 3'!$Z$14:$Z$2000,0)),0)</f>
        <v>0</v>
      </c>
      <c r="AY59" s="17">
        <f>IFERROR(INDEX('SPACELOG 9 EMPRUNT 3'!$I$14:$I$2000,MATCH('SPACELOG 9 BP'!AY$2,'SPACELOG 9 EMPRUNT 3'!$Z$14:$Z$2000,0)),0)</f>
        <v>0</v>
      </c>
      <c r="AZ59" s="17">
        <f>IFERROR(INDEX('SPACELOG 9 EMPRUNT 3'!$I$14:$I$2000,MATCH('SPACELOG 9 BP'!AZ$2,'SPACELOG 9 EMPRUNT 3'!$Z$14:$Z$2000,0)),0)</f>
        <v>0</v>
      </c>
      <c r="BA59" s="17">
        <f>IFERROR(INDEX('SPACELOG 9 EMPRUNT 3'!$I$14:$I$2000,MATCH('SPACELOG 9 BP'!BA$2,'SPACELOG 9 EMPRUNT 3'!$Z$14:$Z$2000,0)),0)</f>
        <v>0</v>
      </c>
      <c r="BB59" s="17">
        <f>IFERROR(INDEX('SPACELOG 9 EMPRUNT 3'!$I$14:$I$2000,MATCH('SPACELOG 9 BP'!BB$2,'SPACELOG 9 EMPRUNT 3'!$Z$14:$Z$2000,0)),0)</f>
        <v>0</v>
      </c>
      <c r="BC59" s="17">
        <f>IFERROR(INDEX('SPACELOG 9 EMPRUNT 3'!$I$14:$I$2000,MATCH('SPACELOG 9 BP'!BC$2,'SPACELOG 9 EMPRUNT 3'!$Z$14:$Z$2000,0)),0)</f>
        <v>0</v>
      </c>
      <c r="BD59" s="17">
        <f>IFERROR(INDEX('SPACELOG 9 EMPRUNT 3'!$I$14:$I$2000,MATCH('SPACELOG 9 BP'!BD$2,'SPACELOG 9 EMPRUNT 3'!$Z$14:$Z$2000,0)),0)</f>
        <v>0</v>
      </c>
      <c r="BE59" s="319">
        <f t="shared" si="727"/>
        <v>0</v>
      </c>
      <c r="BF59" s="17">
        <f>IFERROR(INDEX('SPACELOG 9 EMPRUNT 3'!$I$14:$I$2000,MATCH('SPACELOG 9 BP'!BF$2,'SPACELOG 9 EMPRUNT 3'!$Z$14:$Z$2000,0)),0)</f>
        <v>0</v>
      </c>
      <c r="BG59" s="17">
        <f>IFERROR(INDEX('SPACELOG 9 EMPRUNT 3'!$I$14:$I$2000,MATCH('SPACELOG 9 BP'!BG$2,'SPACELOG 9 EMPRUNT 3'!$Z$14:$Z$2000,0)),0)</f>
        <v>0</v>
      </c>
      <c r="BH59" s="17">
        <f>IFERROR(INDEX('SPACELOG 9 EMPRUNT 3'!$I$14:$I$2000,MATCH('SPACELOG 9 BP'!BH$2,'SPACELOG 9 EMPRUNT 3'!$Z$14:$Z$2000,0)),0)</f>
        <v>0</v>
      </c>
      <c r="BI59" s="17">
        <f>IFERROR(INDEX('SPACELOG 9 EMPRUNT 3'!$I$14:$I$2000,MATCH('SPACELOG 9 BP'!BI$2,'SPACELOG 9 EMPRUNT 3'!$Z$14:$Z$2000,0)),0)</f>
        <v>0</v>
      </c>
      <c r="BJ59" s="17">
        <f>IFERROR(INDEX('SPACELOG 9 EMPRUNT 3'!$I$14:$I$2000,MATCH('SPACELOG 9 BP'!BJ$2,'SPACELOG 9 EMPRUNT 3'!$Z$14:$Z$2000,0)),0)</f>
        <v>0</v>
      </c>
      <c r="BK59" s="17">
        <f>IFERROR(INDEX('SPACELOG 9 EMPRUNT 3'!$I$14:$I$2000,MATCH('SPACELOG 9 BP'!BK$2,'SPACELOG 9 EMPRUNT 3'!$Z$14:$Z$2000,0)),0)</f>
        <v>0</v>
      </c>
      <c r="BL59" s="17">
        <f>IFERROR(INDEX('SPACELOG 9 EMPRUNT 3'!$I$14:$I$2000,MATCH('SPACELOG 9 BP'!BL$2,'SPACELOG 9 EMPRUNT 3'!$Z$14:$Z$2000,0)),0)</f>
        <v>0</v>
      </c>
      <c r="BM59" s="17">
        <f>IFERROR(INDEX('SPACELOG 9 EMPRUNT 3'!$I$14:$I$2000,MATCH('SPACELOG 9 BP'!BM$2,'SPACELOG 9 EMPRUNT 3'!$Z$14:$Z$2000,0)),0)</f>
        <v>0</v>
      </c>
      <c r="BN59" s="17">
        <f>IFERROR(INDEX('SPACELOG 9 EMPRUNT 3'!$I$14:$I$2000,MATCH('SPACELOG 9 BP'!BN$2,'SPACELOG 9 EMPRUNT 3'!$Z$14:$Z$2000,0)),0)</f>
        <v>0</v>
      </c>
      <c r="BO59" s="17">
        <f>IFERROR(INDEX('SPACELOG 9 EMPRUNT 3'!$I$14:$I$2000,MATCH('SPACELOG 9 BP'!BO$2,'SPACELOG 9 EMPRUNT 3'!$Z$14:$Z$2000,0)),0)</f>
        <v>0</v>
      </c>
      <c r="BP59" s="17">
        <f>IFERROR(INDEX('SPACELOG 9 EMPRUNT 3'!$I$14:$I$2000,MATCH('SPACELOG 9 BP'!BP$2,'SPACELOG 9 EMPRUNT 3'!$Z$14:$Z$2000,0)),0)</f>
        <v>0</v>
      </c>
      <c r="BQ59" s="17">
        <f>IFERROR(INDEX('SPACELOG 9 EMPRUNT 3'!$I$14:$I$2000,MATCH('SPACELOG 9 BP'!BQ$2,'SPACELOG 9 EMPRUNT 3'!$Z$14:$Z$2000,0)),0)</f>
        <v>0</v>
      </c>
      <c r="BR59" s="319">
        <f t="shared" si="728"/>
        <v>0</v>
      </c>
      <c r="BS59" s="17">
        <f>IFERROR(INDEX('SPACELOG 9 EMPRUNT 3'!$I$14:$I$2000,MATCH('SPACELOG 9 BP'!BS$2,'SPACELOG 9 EMPRUNT 3'!$Z$14:$Z$2000,0)),0)</f>
        <v>0</v>
      </c>
      <c r="BT59" s="17">
        <f>IFERROR(INDEX('SPACELOG 9 EMPRUNT 3'!$I$14:$I$2000,MATCH('SPACELOG 9 BP'!BT$2,'SPACELOG 9 EMPRUNT 3'!$Z$14:$Z$2000,0)),0)</f>
        <v>0</v>
      </c>
      <c r="BU59" s="17">
        <f>IFERROR(INDEX('SPACELOG 9 EMPRUNT 3'!$I$14:$I$2000,MATCH('SPACELOG 9 BP'!BU$2,'SPACELOG 9 EMPRUNT 3'!$Z$14:$Z$2000,0)),0)</f>
        <v>0</v>
      </c>
      <c r="BV59" s="17">
        <f>IFERROR(INDEX('SPACELOG 9 EMPRUNT 3'!$I$14:$I$2000,MATCH('SPACELOG 9 BP'!BV$2,'SPACELOG 9 EMPRUNT 3'!$Z$14:$Z$2000,0)),0)</f>
        <v>0</v>
      </c>
      <c r="BW59" s="17">
        <f>IFERROR(INDEX('SPACELOG 9 EMPRUNT 3'!$I$14:$I$2000,MATCH('SPACELOG 9 BP'!BW$2,'SPACELOG 9 EMPRUNT 3'!$Z$14:$Z$2000,0)),0)</f>
        <v>0</v>
      </c>
      <c r="BX59" s="17">
        <f>IFERROR(INDEX('SPACELOG 9 EMPRUNT 3'!$I$14:$I$2000,MATCH('SPACELOG 9 BP'!BX$2,'SPACELOG 9 EMPRUNT 3'!$Z$14:$Z$2000,0)),0)</f>
        <v>0</v>
      </c>
      <c r="BY59" s="17">
        <f>IFERROR(INDEX('SPACELOG 9 EMPRUNT 3'!$I$14:$I$2000,MATCH('SPACELOG 9 BP'!BY$2,'SPACELOG 9 EMPRUNT 3'!$Z$14:$Z$2000,0)),0)</f>
        <v>0</v>
      </c>
      <c r="BZ59" s="17">
        <f>IFERROR(INDEX('SPACELOG 9 EMPRUNT 3'!$I$14:$I$2000,MATCH('SPACELOG 9 BP'!BZ$2,'SPACELOG 9 EMPRUNT 3'!$Z$14:$Z$2000,0)),0)</f>
        <v>0</v>
      </c>
      <c r="CA59" s="17">
        <f>IFERROR(INDEX('SPACELOG 9 EMPRUNT 3'!$I$14:$I$2000,MATCH('SPACELOG 9 BP'!CA$2,'SPACELOG 9 EMPRUNT 3'!$Z$14:$Z$2000,0)),0)</f>
        <v>0</v>
      </c>
      <c r="CB59" s="17">
        <f>IFERROR(INDEX('SPACELOG 9 EMPRUNT 3'!$I$14:$I$2000,MATCH('SPACELOG 9 BP'!CB$2,'SPACELOG 9 EMPRUNT 3'!$Z$14:$Z$2000,0)),0)</f>
        <v>0</v>
      </c>
      <c r="CC59" s="17">
        <f>IFERROR(INDEX('SPACELOG 9 EMPRUNT 3'!$I$14:$I$2000,MATCH('SPACELOG 9 BP'!CC$2,'SPACELOG 9 EMPRUNT 3'!$Z$14:$Z$2000,0)),0)</f>
        <v>0</v>
      </c>
      <c r="CD59" s="17">
        <f>IFERROR(INDEX('SPACELOG 9 EMPRUNT 3'!$I$14:$I$2000,MATCH('SPACELOG 9 BP'!CD$2,'SPACELOG 9 EMPRUNT 3'!$Z$14:$Z$2000,0)),0)</f>
        <v>0</v>
      </c>
      <c r="CE59" s="319">
        <f t="shared" si="729"/>
        <v>0</v>
      </c>
      <c r="CF59" s="17">
        <f>IFERROR(INDEX('SPACELOG 9 EMPRUNT 3'!$I$14:$I$2000,MATCH('SPACELOG 9 BP'!CF$2,'SPACELOG 9 EMPRUNT 3'!$Z$14:$Z$2000,0)),0)</f>
        <v>0</v>
      </c>
      <c r="CG59" s="17">
        <f>IFERROR(INDEX('SPACELOG 9 EMPRUNT 3'!$I$14:$I$2000,MATCH('SPACELOG 9 BP'!CG$2,'SPACELOG 9 EMPRUNT 3'!$Z$14:$Z$2000,0)),0)</f>
        <v>0</v>
      </c>
      <c r="CH59" s="17">
        <f>IFERROR(INDEX('SPACELOG 9 EMPRUNT 3'!$I$14:$I$2000,MATCH('SPACELOG 9 BP'!CH$2,'SPACELOG 9 EMPRUNT 3'!$Z$14:$Z$2000,0)),0)</f>
        <v>0</v>
      </c>
      <c r="CI59" s="17">
        <f>IFERROR(INDEX('SPACELOG 9 EMPRUNT 3'!$I$14:$I$2000,MATCH('SPACELOG 9 BP'!CI$2,'SPACELOG 9 EMPRUNT 3'!$Z$14:$Z$2000,0)),0)</f>
        <v>0</v>
      </c>
      <c r="CJ59" s="17">
        <f>IFERROR(INDEX('SPACELOG 9 EMPRUNT 3'!$I$14:$I$2000,MATCH('SPACELOG 9 BP'!CJ$2,'SPACELOG 9 EMPRUNT 3'!$Z$14:$Z$2000,0)),0)</f>
        <v>0</v>
      </c>
      <c r="CK59" s="17">
        <f>IFERROR(INDEX('SPACELOG 9 EMPRUNT 3'!$I$14:$I$2000,MATCH('SPACELOG 9 BP'!CK$2,'SPACELOG 9 EMPRUNT 3'!$Z$14:$Z$2000,0)),0)</f>
        <v>0</v>
      </c>
      <c r="CL59" s="17">
        <f>IFERROR(INDEX('SPACELOG 9 EMPRUNT 3'!$I$14:$I$2000,MATCH('SPACELOG 9 BP'!CL$2,'SPACELOG 9 EMPRUNT 3'!$Z$14:$Z$2000,0)),0)</f>
        <v>0</v>
      </c>
      <c r="CM59" s="17">
        <f>IFERROR(INDEX('SPACELOG 9 EMPRUNT 3'!$I$14:$I$2000,MATCH('SPACELOG 9 BP'!CM$2,'SPACELOG 9 EMPRUNT 3'!$Z$14:$Z$2000,0)),0)</f>
        <v>0</v>
      </c>
      <c r="CN59" s="17">
        <f>IFERROR(INDEX('SPACELOG 9 EMPRUNT 3'!$I$14:$I$2000,MATCH('SPACELOG 9 BP'!CN$2,'SPACELOG 9 EMPRUNT 3'!$Z$14:$Z$2000,0)),0)</f>
        <v>0</v>
      </c>
      <c r="CO59" s="17">
        <f>IFERROR(INDEX('SPACELOG 9 EMPRUNT 3'!$I$14:$I$2000,MATCH('SPACELOG 9 BP'!CO$2,'SPACELOG 9 EMPRUNT 3'!$Z$14:$Z$2000,0)),0)</f>
        <v>0</v>
      </c>
      <c r="CP59" s="17">
        <f>IFERROR(INDEX('SPACELOG 9 EMPRUNT 3'!$I$14:$I$2000,MATCH('SPACELOG 9 BP'!CP$2,'SPACELOG 9 EMPRUNT 3'!$Z$14:$Z$2000,0)),0)</f>
        <v>0</v>
      </c>
      <c r="CQ59" s="17">
        <f>IFERROR(INDEX('SPACELOG 9 EMPRUNT 3'!$I$14:$I$2000,MATCH('SPACELOG 9 BP'!CQ$2,'SPACELOG 9 EMPRUNT 3'!$Z$14:$Z$2000,0)),0)</f>
        <v>0</v>
      </c>
      <c r="CR59" s="319">
        <f t="shared" si="730"/>
        <v>0</v>
      </c>
      <c r="CS59" s="17">
        <f>IFERROR(INDEX('SPACELOG 9 EMPRUNT 3'!$I$14:$I$2000,MATCH('SPACELOG 9 BP'!CS$2,'SPACELOG 9 EMPRUNT 3'!$Z$14:$Z$2000,0)),0)</f>
        <v>0</v>
      </c>
      <c r="CT59" s="17">
        <f>IFERROR(INDEX('SPACELOG 9 EMPRUNT 3'!$I$14:$I$2000,MATCH('SPACELOG 9 BP'!CT$2,'SPACELOG 9 EMPRUNT 3'!$Z$14:$Z$2000,0)),0)</f>
        <v>0</v>
      </c>
      <c r="CU59" s="17">
        <f>IFERROR(INDEX('SPACELOG 9 EMPRUNT 3'!$I$14:$I$2000,MATCH('SPACELOG 9 BP'!CU$2,'SPACELOG 9 EMPRUNT 3'!$Z$14:$Z$2000,0)),0)</f>
        <v>0</v>
      </c>
      <c r="CV59" s="17">
        <f>IFERROR(INDEX('SPACELOG 9 EMPRUNT 3'!$I$14:$I$2000,MATCH('SPACELOG 9 BP'!CV$2,'SPACELOG 9 EMPRUNT 3'!$Z$14:$Z$2000,0)),0)</f>
        <v>0</v>
      </c>
      <c r="CW59" s="17">
        <f>IFERROR(INDEX('SPACELOG 9 EMPRUNT 3'!$I$14:$I$2000,MATCH('SPACELOG 9 BP'!CW$2,'SPACELOG 9 EMPRUNT 3'!$Z$14:$Z$2000,0)),0)</f>
        <v>0</v>
      </c>
      <c r="CX59" s="17">
        <f>IFERROR(INDEX('SPACELOG 9 EMPRUNT 3'!$I$14:$I$2000,MATCH('SPACELOG 9 BP'!CX$2,'SPACELOG 9 EMPRUNT 3'!$Z$14:$Z$2000,0)),0)</f>
        <v>0</v>
      </c>
      <c r="CY59" s="17">
        <f>IFERROR(INDEX('SPACELOG 9 EMPRUNT 3'!$I$14:$I$2000,MATCH('SPACELOG 9 BP'!CY$2,'SPACELOG 9 EMPRUNT 3'!$Z$14:$Z$2000,0)),0)</f>
        <v>0</v>
      </c>
      <c r="CZ59" s="17">
        <f>IFERROR(INDEX('SPACELOG 9 EMPRUNT 3'!$I$14:$I$2000,MATCH('SPACELOG 9 BP'!CZ$2,'SPACELOG 9 EMPRUNT 3'!$Z$14:$Z$2000,0)),0)</f>
        <v>0</v>
      </c>
      <c r="DA59" s="17">
        <f>IFERROR(INDEX('SPACELOG 9 EMPRUNT 3'!$I$14:$I$2000,MATCH('SPACELOG 9 BP'!DA$2,'SPACELOG 9 EMPRUNT 3'!$Z$14:$Z$2000,0)),0)</f>
        <v>0</v>
      </c>
      <c r="DB59" s="17">
        <f>IFERROR(INDEX('SPACELOG 9 EMPRUNT 3'!$I$14:$I$2000,MATCH('SPACELOG 9 BP'!DB$2,'SPACELOG 9 EMPRUNT 3'!$Z$14:$Z$2000,0)),0)</f>
        <v>0</v>
      </c>
      <c r="DC59" s="17">
        <f>IFERROR(INDEX('SPACELOG 9 EMPRUNT 3'!$I$14:$I$2000,MATCH('SPACELOG 9 BP'!DC$2,'SPACELOG 9 EMPRUNT 3'!$Z$14:$Z$2000,0)),0)</f>
        <v>0</v>
      </c>
      <c r="DD59" s="17">
        <f>IFERROR(INDEX('SPACELOG 9 EMPRUNT 3'!$I$14:$I$2000,MATCH('SPACELOG 9 BP'!DD$2,'SPACELOG 9 EMPRUNT 3'!$Z$14:$Z$2000,0)),0)</f>
        <v>0</v>
      </c>
      <c r="DE59" s="319">
        <f t="shared" si="731"/>
        <v>0</v>
      </c>
      <c r="DF59" s="17">
        <f>IFERROR(INDEX('SPACELOG 9 EMPRUNT 3'!$I$14:$I$2000,MATCH('SPACELOG 9 BP'!DF$2,'SPACELOG 9 EMPRUNT 3'!$Z$14:$Z$2000,0)),0)</f>
        <v>0</v>
      </c>
      <c r="DG59" s="17">
        <f>IFERROR(INDEX('SPACELOG 9 EMPRUNT 3'!$I$14:$I$2000,MATCH('SPACELOG 9 BP'!DG$2,'SPACELOG 9 EMPRUNT 3'!$Z$14:$Z$2000,0)),0)</f>
        <v>0</v>
      </c>
      <c r="DH59" s="17">
        <f>IFERROR(INDEX('SPACELOG 9 EMPRUNT 3'!$I$14:$I$2000,MATCH('SPACELOG 9 BP'!DH$2,'SPACELOG 9 EMPRUNT 3'!$Z$14:$Z$2000,0)),0)</f>
        <v>0</v>
      </c>
      <c r="DI59" s="17">
        <f>IFERROR(INDEX('SPACELOG 9 EMPRUNT 3'!$I$14:$I$2000,MATCH('SPACELOG 9 BP'!DI$2,'SPACELOG 9 EMPRUNT 3'!$Z$14:$Z$2000,0)),0)</f>
        <v>0</v>
      </c>
      <c r="DJ59" s="17">
        <f>IFERROR(INDEX('SPACELOG 9 EMPRUNT 3'!$I$14:$I$2000,MATCH('SPACELOG 9 BP'!DJ$2,'SPACELOG 9 EMPRUNT 3'!$Z$14:$Z$2000,0)),0)</f>
        <v>0</v>
      </c>
      <c r="DK59" s="17">
        <f>IFERROR(INDEX('SPACELOG 9 EMPRUNT 3'!$I$14:$I$2000,MATCH('SPACELOG 9 BP'!DK$2,'SPACELOG 9 EMPRUNT 3'!$Z$14:$Z$2000,0)),0)</f>
        <v>0</v>
      </c>
      <c r="DL59" s="17">
        <f>IFERROR(INDEX('SPACELOG 9 EMPRUNT 3'!$I$14:$I$2000,MATCH('SPACELOG 9 BP'!DL$2,'SPACELOG 9 EMPRUNT 3'!$Z$14:$Z$2000,0)),0)</f>
        <v>0</v>
      </c>
      <c r="DM59" s="17">
        <f>IFERROR(INDEX('SPACELOG 9 EMPRUNT 3'!$I$14:$I$2000,MATCH('SPACELOG 9 BP'!DM$2,'SPACELOG 9 EMPRUNT 3'!$Z$14:$Z$2000,0)),0)</f>
        <v>0</v>
      </c>
      <c r="DN59" s="17">
        <f>IFERROR(INDEX('SPACELOG 9 EMPRUNT 3'!$I$14:$I$2000,MATCH('SPACELOG 9 BP'!DN$2,'SPACELOG 9 EMPRUNT 3'!$Z$14:$Z$2000,0)),0)</f>
        <v>0</v>
      </c>
      <c r="DO59" s="17">
        <f>IFERROR(INDEX('SPACELOG 9 EMPRUNT 3'!$I$14:$I$2000,MATCH('SPACELOG 9 BP'!DO$2,'SPACELOG 9 EMPRUNT 3'!$Z$14:$Z$2000,0)),0)</f>
        <v>0</v>
      </c>
      <c r="DP59" s="17">
        <f>IFERROR(INDEX('SPACELOG 9 EMPRUNT 3'!$I$14:$I$2000,MATCH('SPACELOG 9 BP'!DP$2,'SPACELOG 9 EMPRUNT 3'!$Z$14:$Z$2000,0)),0)</f>
        <v>0</v>
      </c>
      <c r="DQ59" s="17">
        <f>IFERROR(INDEX('SPACELOG 9 EMPRUNT 3'!$I$14:$I$2000,MATCH('SPACELOG 9 BP'!DQ$2,'SPACELOG 9 EMPRUNT 3'!$Z$14:$Z$2000,0)),0)</f>
        <v>0</v>
      </c>
      <c r="DR59" s="319">
        <f t="shared" si="732"/>
        <v>0</v>
      </c>
      <c r="DS59" s="17">
        <f>IFERROR(INDEX('SPACELOG 9 EMPRUNT 3'!$I$14:$I$2000,MATCH('SPACELOG 9 BP'!DS$2,'SPACELOG 9 EMPRUNT 3'!$Z$14:$Z$2000,0)),0)</f>
        <v>0</v>
      </c>
      <c r="DT59" s="17">
        <f>IFERROR(INDEX('SPACELOG 9 EMPRUNT 3'!$I$14:$I$2000,MATCH('SPACELOG 9 BP'!DT$2,'SPACELOG 9 EMPRUNT 3'!$Z$14:$Z$2000,0)),0)</f>
        <v>0</v>
      </c>
      <c r="DU59" s="17">
        <f>IFERROR(INDEX('SPACELOG 9 EMPRUNT 3'!$I$14:$I$2000,MATCH('SPACELOG 9 BP'!DU$2,'SPACELOG 9 EMPRUNT 3'!$Z$14:$Z$2000,0)),0)</f>
        <v>0</v>
      </c>
      <c r="DV59" s="17">
        <f>IFERROR(INDEX('SPACELOG 9 EMPRUNT 3'!$I$14:$I$2000,MATCH('SPACELOG 9 BP'!DV$2,'SPACELOG 9 EMPRUNT 3'!$Z$14:$Z$2000,0)),0)</f>
        <v>0</v>
      </c>
      <c r="DW59" s="17">
        <f>IFERROR(INDEX('SPACELOG 9 EMPRUNT 3'!$I$14:$I$2000,MATCH('SPACELOG 9 BP'!DW$2,'SPACELOG 9 EMPRUNT 3'!$Z$14:$Z$2000,0)),0)</f>
        <v>0</v>
      </c>
      <c r="DX59" s="17">
        <f>IFERROR(INDEX('SPACELOG 9 EMPRUNT 3'!$I$14:$I$2000,MATCH('SPACELOG 9 BP'!DX$2,'SPACELOG 9 EMPRUNT 3'!$Z$14:$Z$2000,0)),0)</f>
        <v>0</v>
      </c>
      <c r="DY59" s="17">
        <f>IFERROR(INDEX('SPACELOG 9 EMPRUNT 3'!$I$14:$I$2000,MATCH('SPACELOG 9 BP'!DY$2,'SPACELOG 9 EMPRUNT 3'!$Z$14:$Z$2000,0)),0)</f>
        <v>0</v>
      </c>
      <c r="DZ59" s="17">
        <f>IFERROR(INDEX('SPACELOG 9 EMPRUNT 3'!$I$14:$I$2000,MATCH('SPACELOG 9 BP'!DZ$2,'SPACELOG 9 EMPRUNT 3'!$Z$14:$Z$2000,0)),0)</f>
        <v>0</v>
      </c>
      <c r="EA59" s="17">
        <f>IFERROR(INDEX('SPACELOG 9 EMPRUNT 3'!$I$14:$I$2000,MATCH('SPACELOG 9 BP'!EA$2,'SPACELOG 9 EMPRUNT 3'!$Z$14:$Z$2000,0)),0)</f>
        <v>0</v>
      </c>
      <c r="EB59" s="17">
        <f>IFERROR(INDEX('SPACELOG 9 EMPRUNT 3'!$I$14:$I$2000,MATCH('SPACELOG 9 BP'!EB$2,'SPACELOG 9 EMPRUNT 3'!$Z$14:$Z$2000,0)),0)</f>
        <v>0</v>
      </c>
      <c r="EC59" s="17">
        <f>IFERROR(INDEX('SPACELOG 9 EMPRUNT 3'!$I$14:$I$2000,MATCH('SPACELOG 9 BP'!EC$2,'SPACELOG 9 EMPRUNT 3'!$Z$14:$Z$2000,0)),0)</f>
        <v>0</v>
      </c>
      <c r="ED59" s="17">
        <f>IFERROR(INDEX('SPACELOG 9 EMPRUNT 3'!$I$14:$I$2000,MATCH('SPACELOG 9 BP'!ED$2,'SPACELOG 9 EMPRUNT 3'!$Z$14:$Z$2000,0)),0)</f>
        <v>0</v>
      </c>
      <c r="EE59" s="319">
        <f t="shared" si="733"/>
        <v>0</v>
      </c>
    </row>
    <row r="60" spans="1:135" x14ac:dyDescent="0.2">
      <c r="A60" s="13" t="s">
        <v>7</v>
      </c>
      <c r="B60" s="17" t="str">
        <f>'SPACELOG 9 EMPRUNT 3'!I5</f>
        <v/>
      </c>
      <c r="D60" s="2" t="s">
        <v>51</v>
      </c>
      <c r="E60" s="41"/>
      <c r="F60" s="17">
        <f>F55-F57-F58-F59</f>
        <v>0</v>
      </c>
      <c r="G60" s="17">
        <f t="shared" ref="G60:Q60" si="735">G55-G57-G58-G59</f>
        <v>0</v>
      </c>
      <c r="H60" s="17">
        <f t="shared" si="735"/>
        <v>0</v>
      </c>
      <c r="I60" s="17">
        <f t="shared" si="735"/>
        <v>0</v>
      </c>
      <c r="J60" s="17">
        <f t="shared" si="735"/>
        <v>0</v>
      </c>
      <c r="K60" s="17">
        <f t="shared" si="735"/>
        <v>0</v>
      </c>
      <c r="L60" s="17">
        <f t="shared" si="735"/>
        <v>0</v>
      </c>
      <c r="M60" s="17">
        <f t="shared" si="735"/>
        <v>0</v>
      </c>
      <c r="N60" s="17">
        <f t="shared" si="735"/>
        <v>0</v>
      </c>
      <c r="O60" s="17">
        <f t="shared" si="735"/>
        <v>0</v>
      </c>
      <c r="P60" s="17">
        <f t="shared" si="735"/>
        <v>0</v>
      </c>
      <c r="Q60" s="17">
        <f t="shared" si="735"/>
        <v>0</v>
      </c>
      <c r="R60" s="319">
        <f>SUM(F60:Q60)</f>
        <v>0</v>
      </c>
      <c r="S60" s="17">
        <f>S55-S57-S58-S59</f>
        <v>0</v>
      </c>
      <c r="T60" s="17">
        <f t="shared" ref="T60" si="736">T55-T57-T58-T59</f>
        <v>0</v>
      </c>
      <c r="U60" s="17">
        <f t="shared" ref="U60" si="737">U55-U57-U58-U59</f>
        <v>0</v>
      </c>
      <c r="V60" s="17">
        <f t="shared" ref="V60" si="738">V55-V57-V58-V59</f>
        <v>0</v>
      </c>
      <c r="W60" s="17">
        <f t="shared" ref="W60" si="739">W55-W57-W58-W59</f>
        <v>0</v>
      </c>
      <c r="X60" s="17">
        <f t="shared" ref="X60" si="740">X55-X57-X58-X59</f>
        <v>0</v>
      </c>
      <c r="Y60" s="17">
        <f t="shared" ref="Y60" si="741">Y55-Y57-Y58-Y59</f>
        <v>0</v>
      </c>
      <c r="Z60" s="17">
        <f t="shared" ref="Z60" si="742">Z55-Z57-Z58-Z59</f>
        <v>0</v>
      </c>
      <c r="AA60" s="17">
        <f t="shared" ref="AA60" si="743">AA55-AA57-AA58-AA59</f>
        <v>0</v>
      </c>
      <c r="AB60" s="17">
        <f t="shared" ref="AB60" si="744">AB55-AB57-AB58-AB59</f>
        <v>0</v>
      </c>
      <c r="AC60" s="17">
        <f t="shared" ref="AC60" si="745">AC55-AC57-AC58-AC59</f>
        <v>0</v>
      </c>
      <c r="AD60" s="17">
        <f t="shared" ref="AD60" si="746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747">AG55-AG57-AG58-AG59</f>
        <v>0</v>
      </c>
      <c r="AH60" s="17">
        <f t="shared" ref="AH60" si="748">AH55-AH57-AH58-AH59</f>
        <v>0</v>
      </c>
      <c r="AI60" s="17">
        <f t="shared" ref="AI60" si="749">AI55-AI57-AI58-AI59</f>
        <v>0</v>
      </c>
      <c r="AJ60" s="17">
        <f t="shared" ref="AJ60" si="750">AJ55-AJ57-AJ58-AJ59</f>
        <v>0</v>
      </c>
      <c r="AK60" s="17">
        <f t="shared" ref="AK60" si="751">AK55-AK57-AK58-AK59</f>
        <v>0</v>
      </c>
      <c r="AL60" s="17">
        <f t="shared" ref="AL60" si="752">AL55-AL57-AL58-AL59</f>
        <v>0</v>
      </c>
      <c r="AM60" s="17">
        <f t="shared" ref="AM60" si="753">AM55-AM57-AM58-AM59</f>
        <v>0</v>
      </c>
      <c r="AN60" s="17">
        <f t="shared" ref="AN60" si="754">AN55-AN57-AN58-AN59</f>
        <v>0</v>
      </c>
      <c r="AO60" s="17">
        <f t="shared" ref="AO60" si="755">AO55-AO57-AO58-AO59</f>
        <v>0</v>
      </c>
      <c r="AP60" s="17">
        <f t="shared" ref="AP60" si="756">AP55-AP57-AP58-AP59</f>
        <v>0</v>
      </c>
      <c r="AQ60" s="17">
        <f t="shared" ref="AQ60" si="757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758">AT55-AT57-AT58-AT59</f>
        <v>0</v>
      </c>
      <c r="AU60" s="17">
        <f t="shared" ref="AU60" si="759">AU55-AU57-AU58-AU59</f>
        <v>0</v>
      </c>
      <c r="AV60" s="17">
        <f t="shared" ref="AV60" si="760">AV55-AV57-AV58-AV59</f>
        <v>0</v>
      </c>
      <c r="AW60" s="17">
        <f t="shared" ref="AW60" si="761">AW55-AW57-AW58-AW59</f>
        <v>0</v>
      </c>
      <c r="AX60" s="17">
        <f t="shared" ref="AX60" si="762">AX55-AX57-AX58-AX59</f>
        <v>0</v>
      </c>
      <c r="AY60" s="17">
        <f t="shared" ref="AY60" si="763">AY55-AY57-AY58-AY59</f>
        <v>0</v>
      </c>
      <c r="AZ60" s="17">
        <f t="shared" ref="AZ60" si="764">AZ55-AZ57-AZ58-AZ59</f>
        <v>0</v>
      </c>
      <c r="BA60" s="17">
        <f t="shared" ref="BA60" si="765">BA55-BA57-BA58-BA59</f>
        <v>0</v>
      </c>
      <c r="BB60" s="17">
        <f t="shared" ref="BB60" si="766">BB55-BB57-BB58-BB59</f>
        <v>0</v>
      </c>
      <c r="BC60" s="17">
        <f t="shared" ref="BC60" si="767">BC55-BC57-BC58-BC59</f>
        <v>0</v>
      </c>
      <c r="BD60" s="17">
        <f t="shared" ref="BD60" si="768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769">BG55-BG57-BG58-BG59</f>
        <v>0</v>
      </c>
      <c r="BH60" s="17">
        <f t="shared" ref="BH60" si="770">BH55-BH57-BH58-BH59</f>
        <v>0</v>
      </c>
      <c r="BI60" s="17">
        <f t="shared" ref="BI60" si="771">BI55-BI57-BI58-BI59</f>
        <v>0</v>
      </c>
      <c r="BJ60" s="17">
        <f t="shared" ref="BJ60" si="772">BJ55-BJ57-BJ58-BJ59</f>
        <v>0</v>
      </c>
      <c r="BK60" s="17">
        <f t="shared" ref="BK60" si="773">BK55-BK57-BK58-BK59</f>
        <v>0</v>
      </c>
      <c r="BL60" s="17">
        <f t="shared" ref="BL60" si="774">BL55-BL57-BL58-BL59</f>
        <v>0</v>
      </c>
      <c r="BM60" s="17">
        <f t="shared" ref="BM60" si="775">BM55-BM57-BM58-BM59</f>
        <v>0</v>
      </c>
      <c r="BN60" s="17">
        <f t="shared" ref="BN60" si="776">BN55-BN57-BN58-BN59</f>
        <v>0</v>
      </c>
      <c r="BO60" s="17">
        <f t="shared" ref="BO60" si="777">BO55-BO57-BO58-BO59</f>
        <v>0</v>
      </c>
      <c r="BP60" s="17">
        <f t="shared" ref="BP60" si="778">BP55-BP57-BP58-BP59</f>
        <v>0</v>
      </c>
      <c r="BQ60" s="17">
        <f t="shared" ref="BQ60" si="779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780">BT55-BT57-BT58-BT59</f>
        <v>0</v>
      </c>
      <c r="BU60" s="17">
        <f t="shared" ref="BU60" si="781">BU55-BU57-BU58-BU59</f>
        <v>0</v>
      </c>
      <c r="BV60" s="17">
        <f t="shared" ref="BV60" si="782">BV55-BV57-BV58-BV59</f>
        <v>0</v>
      </c>
      <c r="BW60" s="17">
        <f t="shared" ref="BW60" si="783">BW55-BW57-BW58-BW59</f>
        <v>0</v>
      </c>
      <c r="BX60" s="17">
        <f t="shared" ref="BX60" si="784">BX55-BX57-BX58-BX59</f>
        <v>0</v>
      </c>
      <c r="BY60" s="17">
        <f t="shared" ref="BY60" si="785">BY55-BY57-BY58-BY59</f>
        <v>0</v>
      </c>
      <c r="BZ60" s="17">
        <f t="shared" ref="BZ60" si="786">BZ55-BZ57-BZ58-BZ59</f>
        <v>0</v>
      </c>
      <c r="CA60" s="17">
        <f t="shared" ref="CA60" si="787">CA55-CA57-CA58-CA59</f>
        <v>0</v>
      </c>
      <c r="CB60" s="17">
        <f t="shared" ref="CB60" si="788">CB55-CB57-CB58-CB59</f>
        <v>0</v>
      </c>
      <c r="CC60" s="17">
        <f t="shared" ref="CC60" si="789">CC55-CC57-CC58-CC59</f>
        <v>0</v>
      </c>
      <c r="CD60" s="17">
        <f t="shared" ref="CD60" si="790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791">CG55-CG57-CG58-CG59</f>
        <v>0</v>
      </c>
      <c r="CH60" s="17">
        <f t="shared" ref="CH60" si="792">CH55-CH57-CH58-CH59</f>
        <v>0</v>
      </c>
      <c r="CI60" s="17">
        <f t="shared" ref="CI60" si="793">CI55-CI57-CI58-CI59</f>
        <v>0</v>
      </c>
      <c r="CJ60" s="17">
        <f t="shared" ref="CJ60" si="794">CJ55-CJ57-CJ58-CJ59</f>
        <v>0</v>
      </c>
      <c r="CK60" s="17">
        <f t="shared" ref="CK60" si="795">CK55-CK57-CK58-CK59</f>
        <v>0</v>
      </c>
      <c r="CL60" s="17">
        <f t="shared" ref="CL60" si="796">CL55-CL57-CL58-CL59</f>
        <v>0</v>
      </c>
      <c r="CM60" s="17">
        <f t="shared" ref="CM60" si="797">CM55-CM57-CM58-CM59</f>
        <v>0</v>
      </c>
      <c r="CN60" s="17">
        <f t="shared" ref="CN60" si="798">CN55-CN57-CN58-CN59</f>
        <v>0</v>
      </c>
      <c r="CO60" s="17">
        <f t="shared" ref="CO60" si="799">CO55-CO57-CO58-CO59</f>
        <v>0</v>
      </c>
      <c r="CP60" s="17">
        <f t="shared" ref="CP60" si="800">CP55-CP57-CP58-CP59</f>
        <v>0</v>
      </c>
      <c r="CQ60" s="17">
        <f t="shared" ref="CQ60" si="801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802">CT55-CT57-CT58-CT59</f>
        <v>0</v>
      </c>
      <c r="CU60" s="17">
        <f t="shared" ref="CU60" si="803">CU55-CU57-CU58-CU59</f>
        <v>0</v>
      </c>
      <c r="CV60" s="17">
        <f t="shared" ref="CV60" si="804">CV55-CV57-CV58-CV59</f>
        <v>0</v>
      </c>
      <c r="CW60" s="17">
        <f t="shared" ref="CW60" si="805">CW55-CW57-CW58-CW59</f>
        <v>0</v>
      </c>
      <c r="CX60" s="17">
        <f t="shared" ref="CX60" si="806">CX55-CX57-CX58-CX59</f>
        <v>0</v>
      </c>
      <c r="CY60" s="17">
        <f t="shared" ref="CY60" si="807">CY55-CY57-CY58-CY59</f>
        <v>0</v>
      </c>
      <c r="CZ60" s="17">
        <f t="shared" ref="CZ60" si="808">CZ55-CZ57-CZ58-CZ59</f>
        <v>0</v>
      </c>
      <c r="DA60" s="17">
        <f t="shared" ref="DA60" si="809">DA55-DA57-DA58-DA59</f>
        <v>0</v>
      </c>
      <c r="DB60" s="17">
        <f t="shared" ref="DB60" si="810">DB55-DB57-DB58-DB59</f>
        <v>0</v>
      </c>
      <c r="DC60" s="17">
        <f t="shared" ref="DC60" si="811">DC55-DC57-DC58-DC59</f>
        <v>0</v>
      </c>
      <c r="DD60" s="17">
        <f t="shared" ref="DD60" si="812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813">DG55-DG57-DG58-DG59</f>
        <v>0</v>
      </c>
      <c r="DH60" s="17">
        <f t="shared" ref="DH60" si="814">DH55-DH57-DH58-DH59</f>
        <v>0</v>
      </c>
      <c r="DI60" s="17">
        <f t="shared" ref="DI60" si="815">DI55-DI57-DI58-DI59</f>
        <v>0</v>
      </c>
      <c r="DJ60" s="17">
        <f t="shared" ref="DJ60" si="816">DJ55-DJ57-DJ58-DJ59</f>
        <v>0</v>
      </c>
      <c r="DK60" s="17">
        <f t="shared" ref="DK60" si="817">DK55-DK57-DK58-DK59</f>
        <v>0</v>
      </c>
      <c r="DL60" s="17">
        <f t="shared" ref="DL60" si="818">DL55-DL57-DL58-DL59</f>
        <v>0</v>
      </c>
      <c r="DM60" s="17">
        <f t="shared" ref="DM60" si="819">DM55-DM57-DM58-DM59</f>
        <v>0</v>
      </c>
      <c r="DN60" s="17">
        <f t="shared" ref="DN60" si="820">DN55-DN57-DN58-DN59</f>
        <v>0</v>
      </c>
      <c r="DO60" s="17">
        <f t="shared" ref="DO60" si="821">DO55-DO57-DO58-DO59</f>
        <v>0</v>
      </c>
      <c r="DP60" s="17">
        <f t="shared" ref="DP60" si="822">DP55-DP57-DP58-DP59</f>
        <v>0</v>
      </c>
      <c r="DQ60" s="17">
        <f t="shared" ref="DQ60" si="823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824">DT55-DT57-DT58-DT59</f>
        <v>0</v>
      </c>
      <c r="DU60" s="17">
        <f t="shared" ref="DU60" si="825">DU55-DU57-DU58-DU59</f>
        <v>0</v>
      </c>
      <c r="DV60" s="17">
        <f t="shared" ref="DV60" si="826">DV55-DV57-DV58-DV59</f>
        <v>0</v>
      </c>
      <c r="DW60" s="17">
        <f t="shared" ref="DW60" si="827">DW55-DW57-DW58-DW59</f>
        <v>0</v>
      </c>
      <c r="DX60" s="17">
        <f t="shared" ref="DX60" si="828">DX55-DX57-DX58-DX59</f>
        <v>0</v>
      </c>
      <c r="DY60" s="17">
        <f t="shared" ref="DY60" si="829">DY55-DY57-DY58-DY59</f>
        <v>0</v>
      </c>
      <c r="DZ60" s="17">
        <f t="shared" ref="DZ60" si="830">DZ55-DZ57-DZ58-DZ59</f>
        <v>0</v>
      </c>
      <c r="EA60" s="17">
        <f t="shared" ref="EA60" si="831">EA55-EA57-EA58-EA59</f>
        <v>0</v>
      </c>
      <c r="EB60" s="17">
        <f t="shared" ref="EB60" si="832">EB55-EB57-EB58-EB59</f>
        <v>0</v>
      </c>
      <c r="EC60" s="17">
        <f t="shared" ref="EC60" si="833">EC55-EC57-EC58-EC59</f>
        <v>0</v>
      </c>
      <c r="ED60" s="17">
        <f t="shared" ref="ED60" si="834">ED55-ED57-ED58-ED59</f>
        <v>0</v>
      </c>
      <c r="EE60" s="319">
        <f>SUM(DS60:ED60)</f>
        <v>0</v>
      </c>
    </row>
    <row r="61" spans="1:135" x14ac:dyDescent="0.2">
      <c r="A61" s="29" t="s">
        <v>72</v>
      </c>
      <c r="B61" s="27">
        <f>'SPACELOG 9 EMPRUNT 3'!E9</f>
        <v>46508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835">IF(G60&gt;0,G60*$C$65,0)</f>
        <v>0</v>
      </c>
      <c r="H62" s="17">
        <f t="shared" si="835"/>
        <v>0</v>
      </c>
      <c r="I62" s="17">
        <f t="shared" si="835"/>
        <v>0</v>
      </c>
      <c r="J62" s="17">
        <f t="shared" si="835"/>
        <v>0</v>
      </c>
      <c r="K62" s="17">
        <f t="shared" si="835"/>
        <v>0</v>
      </c>
      <c r="L62" s="17">
        <f t="shared" si="835"/>
        <v>0</v>
      </c>
      <c r="M62" s="17">
        <f t="shared" si="835"/>
        <v>0</v>
      </c>
      <c r="N62" s="17">
        <f t="shared" si="835"/>
        <v>0</v>
      </c>
      <c r="O62" s="17">
        <f t="shared" si="835"/>
        <v>0</v>
      </c>
      <c r="P62" s="17">
        <f t="shared" si="835"/>
        <v>0</v>
      </c>
      <c r="Q62" s="17">
        <f t="shared" si="835"/>
        <v>0</v>
      </c>
      <c r="R62" s="319">
        <f t="shared" ref="R62" si="836">SUM(F62:Q62)</f>
        <v>0</v>
      </c>
      <c r="S62" s="17">
        <f>IF(S60&gt;0,S60*$C$65,0)</f>
        <v>0</v>
      </c>
      <c r="T62" s="17">
        <f t="shared" ref="T62:AD62" si="837">IF(T60&gt;0,T60*$C$65,0)</f>
        <v>0</v>
      </c>
      <c r="U62" s="17">
        <f t="shared" si="837"/>
        <v>0</v>
      </c>
      <c r="V62" s="17">
        <f t="shared" si="837"/>
        <v>0</v>
      </c>
      <c r="W62" s="17">
        <f t="shared" si="837"/>
        <v>0</v>
      </c>
      <c r="X62" s="17">
        <f t="shared" si="837"/>
        <v>0</v>
      </c>
      <c r="Y62" s="17">
        <f t="shared" si="837"/>
        <v>0</v>
      </c>
      <c r="Z62" s="17">
        <f t="shared" si="837"/>
        <v>0</v>
      </c>
      <c r="AA62" s="17">
        <f t="shared" si="837"/>
        <v>0</v>
      </c>
      <c r="AB62" s="17">
        <f t="shared" si="837"/>
        <v>0</v>
      </c>
      <c r="AC62" s="17">
        <f t="shared" si="837"/>
        <v>0</v>
      </c>
      <c r="AD62" s="17">
        <f t="shared" si="837"/>
        <v>0</v>
      </c>
      <c r="AE62" s="319">
        <f t="shared" ref="AE62" si="838">SUM(S62:AD62)</f>
        <v>0</v>
      </c>
      <c r="AF62" s="17">
        <f>IF(AF60&gt;0,AF60*$C$65,0)</f>
        <v>0</v>
      </c>
      <c r="AG62" s="17">
        <f t="shared" ref="AG62:AQ62" si="839">IF(AG60&gt;0,AG60*$C$65,0)</f>
        <v>0</v>
      </c>
      <c r="AH62" s="17">
        <f t="shared" si="839"/>
        <v>0</v>
      </c>
      <c r="AI62" s="17">
        <f t="shared" si="839"/>
        <v>0</v>
      </c>
      <c r="AJ62" s="17">
        <f t="shared" si="839"/>
        <v>0</v>
      </c>
      <c r="AK62" s="17">
        <f t="shared" si="839"/>
        <v>0</v>
      </c>
      <c r="AL62" s="17">
        <f t="shared" si="839"/>
        <v>0</v>
      </c>
      <c r="AM62" s="17">
        <f t="shared" si="839"/>
        <v>0</v>
      </c>
      <c r="AN62" s="17">
        <f t="shared" si="839"/>
        <v>0</v>
      </c>
      <c r="AO62" s="17">
        <f t="shared" si="839"/>
        <v>0</v>
      </c>
      <c r="AP62" s="17">
        <f t="shared" si="839"/>
        <v>0</v>
      </c>
      <c r="AQ62" s="17">
        <f t="shared" si="839"/>
        <v>0</v>
      </c>
      <c r="AR62" s="319">
        <f t="shared" ref="AR62" si="840">SUM(AF62:AQ62)</f>
        <v>0</v>
      </c>
      <c r="AS62" s="17">
        <f>IF(AS60&gt;0,AS60*$C$65,0)</f>
        <v>0</v>
      </c>
      <c r="AT62" s="17">
        <f t="shared" ref="AT62:BD62" si="841">IF(AT60&gt;0,AT60*$C$65,0)</f>
        <v>0</v>
      </c>
      <c r="AU62" s="17">
        <f t="shared" si="841"/>
        <v>0</v>
      </c>
      <c r="AV62" s="17">
        <f t="shared" si="841"/>
        <v>0</v>
      </c>
      <c r="AW62" s="17">
        <f t="shared" si="841"/>
        <v>0</v>
      </c>
      <c r="AX62" s="17">
        <f t="shared" si="841"/>
        <v>0</v>
      </c>
      <c r="AY62" s="17">
        <f t="shared" si="841"/>
        <v>0</v>
      </c>
      <c r="AZ62" s="17">
        <f t="shared" si="841"/>
        <v>0</v>
      </c>
      <c r="BA62" s="17">
        <f t="shared" si="841"/>
        <v>0</v>
      </c>
      <c r="BB62" s="17">
        <f t="shared" si="841"/>
        <v>0</v>
      </c>
      <c r="BC62" s="17">
        <f t="shared" si="841"/>
        <v>0</v>
      </c>
      <c r="BD62" s="17">
        <f t="shared" si="841"/>
        <v>0</v>
      </c>
      <c r="BE62" s="319">
        <f t="shared" ref="BE62" si="842">SUM(AS62:BD62)</f>
        <v>0</v>
      </c>
      <c r="BF62" s="17">
        <f>IF(BF60&gt;0,BF60*$C$65,0)</f>
        <v>0</v>
      </c>
      <c r="BG62" s="17">
        <f t="shared" ref="BG62:BQ62" si="843">IF(BG60&gt;0,BG60*$C$65,0)</f>
        <v>0</v>
      </c>
      <c r="BH62" s="17">
        <f t="shared" si="843"/>
        <v>0</v>
      </c>
      <c r="BI62" s="17">
        <f t="shared" si="843"/>
        <v>0</v>
      </c>
      <c r="BJ62" s="17">
        <f t="shared" si="843"/>
        <v>0</v>
      </c>
      <c r="BK62" s="17">
        <f t="shared" si="843"/>
        <v>0</v>
      </c>
      <c r="BL62" s="17">
        <f t="shared" si="843"/>
        <v>0</v>
      </c>
      <c r="BM62" s="17">
        <f t="shared" si="843"/>
        <v>0</v>
      </c>
      <c r="BN62" s="17">
        <f t="shared" si="843"/>
        <v>0</v>
      </c>
      <c r="BO62" s="17">
        <f t="shared" si="843"/>
        <v>0</v>
      </c>
      <c r="BP62" s="17">
        <f t="shared" si="843"/>
        <v>0</v>
      </c>
      <c r="BQ62" s="17">
        <f t="shared" si="843"/>
        <v>0</v>
      </c>
      <c r="BR62" s="319">
        <f t="shared" ref="BR62" si="844">SUM(BF62:BQ62)</f>
        <v>0</v>
      </c>
      <c r="BS62" s="17">
        <f>IF(BS60&gt;0,BS60*$C$65,0)</f>
        <v>0</v>
      </c>
      <c r="BT62" s="17">
        <f t="shared" ref="BT62:CD62" si="845">IF(BT60&gt;0,BT60*$C$65,0)</f>
        <v>0</v>
      </c>
      <c r="BU62" s="17">
        <f t="shared" si="845"/>
        <v>0</v>
      </c>
      <c r="BV62" s="17">
        <f t="shared" si="845"/>
        <v>0</v>
      </c>
      <c r="BW62" s="17">
        <f t="shared" si="845"/>
        <v>0</v>
      </c>
      <c r="BX62" s="17">
        <f t="shared" si="845"/>
        <v>0</v>
      </c>
      <c r="BY62" s="17">
        <f t="shared" si="845"/>
        <v>0</v>
      </c>
      <c r="BZ62" s="17">
        <f t="shared" si="845"/>
        <v>0</v>
      </c>
      <c r="CA62" s="17">
        <f t="shared" si="845"/>
        <v>0</v>
      </c>
      <c r="CB62" s="17">
        <f t="shared" si="845"/>
        <v>0</v>
      </c>
      <c r="CC62" s="17">
        <f t="shared" si="845"/>
        <v>0</v>
      </c>
      <c r="CD62" s="17">
        <f t="shared" si="845"/>
        <v>0</v>
      </c>
      <c r="CE62" s="319">
        <f t="shared" ref="CE62" si="846">SUM(BS62:CD62)</f>
        <v>0</v>
      </c>
      <c r="CF62" s="17">
        <f>IF(CF60&gt;0,CF60*$C$65,0)</f>
        <v>0</v>
      </c>
      <c r="CG62" s="17">
        <f t="shared" ref="CG62:CQ62" si="847">IF(CG60&gt;0,CG60*$C$65,0)</f>
        <v>0</v>
      </c>
      <c r="CH62" s="17">
        <f t="shared" si="847"/>
        <v>0</v>
      </c>
      <c r="CI62" s="17">
        <f t="shared" si="847"/>
        <v>0</v>
      </c>
      <c r="CJ62" s="17">
        <f t="shared" si="847"/>
        <v>0</v>
      </c>
      <c r="CK62" s="17">
        <f t="shared" si="847"/>
        <v>0</v>
      </c>
      <c r="CL62" s="17">
        <f t="shared" si="847"/>
        <v>0</v>
      </c>
      <c r="CM62" s="17">
        <f t="shared" si="847"/>
        <v>0</v>
      </c>
      <c r="CN62" s="17">
        <f t="shared" si="847"/>
        <v>0</v>
      </c>
      <c r="CO62" s="17">
        <f t="shared" si="847"/>
        <v>0</v>
      </c>
      <c r="CP62" s="17">
        <f t="shared" si="847"/>
        <v>0</v>
      </c>
      <c r="CQ62" s="17">
        <f t="shared" si="847"/>
        <v>0</v>
      </c>
      <c r="CR62" s="319">
        <f t="shared" ref="CR62" si="848">SUM(CF62:CQ62)</f>
        <v>0</v>
      </c>
      <c r="CS62" s="17">
        <f>IF(CS60&gt;0,CS60*$C$65,0)</f>
        <v>0</v>
      </c>
      <c r="CT62" s="17">
        <f t="shared" ref="CT62:DD62" si="849">IF(CT60&gt;0,CT60*$C$65,0)</f>
        <v>0</v>
      </c>
      <c r="CU62" s="17">
        <f t="shared" si="849"/>
        <v>0</v>
      </c>
      <c r="CV62" s="17">
        <f t="shared" si="849"/>
        <v>0</v>
      </c>
      <c r="CW62" s="17">
        <f t="shared" si="849"/>
        <v>0</v>
      </c>
      <c r="CX62" s="17">
        <f t="shared" si="849"/>
        <v>0</v>
      </c>
      <c r="CY62" s="17">
        <f t="shared" si="849"/>
        <v>0</v>
      </c>
      <c r="CZ62" s="17">
        <f t="shared" si="849"/>
        <v>0</v>
      </c>
      <c r="DA62" s="17">
        <f t="shared" si="849"/>
        <v>0</v>
      </c>
      <c r="DB62" s="17">
        <f t="shared" si="849"/>
        <v>0</v>
      </c>
      <c r="DC62" s="17">
        <f t="shared" si="849"/>
        <v>0</v>
      </c>
      <c r="DD62" s="17">
        <f t="shared" si="849"/>
        <v>0</v>
      </c>
      <c r="DE62" s="319">
        <f t="shared" ref="DE62" si="850">SUM(CS62:DD62)</f>
        <v>0</v>
      </c>
      <c r="DF62" s="17">
        <f>IF(DF60&gt;0,DF60*$C$65,0)</f>
        <v>0</v>
      </c>
      <c r="DG62" s="17">
        <f t="shared" ref="DG62:DQ62" si="851">IF(DG60&gt;0,DG60*$C$65,0)</f>
        <v>0</v>
      </c>
      <c r="DH62" s="17">
        <f t="shared" si="851"/>
        <v>0</v>
      </c>
      <c r="DI62" s="17">
        <f t="shared" si="851"/>
        <v>0</v>
      </c>
      <c r="DJ62" s="17">
        <f t="shared" si="851"/>
        <v>0</v>
      </c>
      <c r="DK62" s="17">
        <f t="shared" si="851"/>
        <v>0</v>
      </c>
      <c r="DL62" s="17">
        <f t="shared" si="851"/>
        <v>0</v>
      </c>
      <c r="DM62" s="17">
        <f t="shared" si="851"/>
        <v>0</v>
      </c>
      <c r="DN62" s="17">
        <f t="shared" si="851"/>
        <v>0</v>
      </c>
      <c r="DO62" s="17">
        <f t="shared" si="851"/>
        <v>0</v>
      </c>
      <c r="DP62" s="17">
        <f t="shared" si="851"/>
        <v>0</v>
      </c>
      <c r="DQ62" s="17">
        <f t="shared" si="851"/>
        <v>0</v>
      </c>
      <c r="DR62" s="319">
        <f t="shared" ref="DR62" si="852">SUM(DF62:DQ62)</f>
        <v>0</v>
      </c>
      <c r="DS62" s="17">
        <f>IF(DS60&gt;0,DS60*$C$65,0)</f>
        <v>0</v>
      </c>
      <c r="DT62" s="17">
        <f t="shared" ref="DT62:ED62" si="853">IF(DT60&gt;0,DT60*$C$65,0)</f>
        <v>0</v>
      </c>
      <c r="DU62" s="17">
        <f t="shared" si="853"/>
        <v>0</v>
      </c>
      <c r="DV62" s="17">
        <f t="shared" si="853"/>
        <v>0</v>
      </c>
      <c r="DW62" s="17">
        <f t="shared" si="853"/>
        <v>0</v>
      </c>
      <c r="DX62" s="17">
        <f t="shared" si="853"/>
        <v>0</v>
      </c>
      <c r="DY62" s="17">
        <f t="shared" si="853"/>
        <v>0</v>
      </c>
      <c r="DZ62" s="17">
        <f t="shared" si="853"/>
        <v>0</v>
      </c>
      <c r="EA62" s="17">
        <f t="shared" si="853"/>
        <v>0</v>
      </c>
      <c r="EB62" s="17">
        <f t="shared" si="853"/>
        <v>0</v>
      </c>
      <c r="EC62" s="17">
        <f t="shared" si="853"/>
        <v>0</v>
      </c>
      <c r="ED62" s="17">
        <f t="shared" si="853"/>
        <v>0</v>
      </c>
      <c r="EE62" s="391">
        <f t="shared" ref="EE62" si="854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855">F60-F62</f>
        <v>0</v>
      </c>
      <c r="G64" s="17">
        <f t="shared" si="855"/>
        <v>0</v>
      </c>
      <c r="H64" s="17">
        <f t="shared" si="855"/>
        <v>0</v>
      </c>
      <c r="I64" s="17">
        <f t="shared" si="855"/>
        <v>0</v>
      </c>
      <c r="J64" s="17">
        <f t="shared" si="855"/>
        <v>0</v>
      </c>
      <c r="K64" s="17">
        <f t="shared" si="855"/>
        <v>0</v>
      </c>
      <c r="L64" s="17">
        <f t="shared" si="855"/>
        <v>0</v>
      </c>
      <c r="M64" s="17">
        <f t="shared" si="855"/>
        <v>0</v>
      </c>
      <c r="N64" s="17">
        <f t="shared" si="855"/>
        <v>0</v>
      </c>
      <c r="O64" s="17">
        <f t="shared" si="855"/>
        <v>0</v>
      </c>
      <c r="P64" s="17">
        <f t="shared" si="855"/>
        <v>0</v>
      </c>
      <c r="Q64" s="17">
        <f t="shared" si="855"/>
        <v>0</v>
      </c>
      <c r="R64" s="319">
        <f t="shared" ref="R64" si="856">SUM(F64:Q64)</f>
        <v>0</v>
      </c>
      <c r="S64" s="17">
        <f t="shared" ref="S64:AD64" si="857">S60-S62</f>
        <v>0</v>
      </c>
      <c r="T64" s="17">
        <f t="shared" si="857"/>
        <v>0</v>
      </c>
      <c r="U64" s="17">
        <f t="shared" si="857"/>
        <v>0</v>
      </c>
      <c r="V64" s="17">
        <f t="shared" si="857"/>
        <v>0</v>
      </c>
      <c r="W64" s="17">
        <f t="shared" si="857"/>
        <v>0</v>
      </c>
      <c r="X64" s="17">
        <f t="shared" si="857"/>
        <v>0</v>
      </c>
      <c r="Y64" s="17">
        <f t="shared" si="857"/>
        <v>0</v>
      </c>
      <c r="Z64" s="17">
        <f t="shared" si="857"/>
        <v>0</v>
      </c>
      <c r="AA64" s="17">
        <f t="shared" si="857"/>
        <v>0</v>
      </c>
      <c r="AB64" s="17">
        <f t="shared" si="857"/>
        <v>0</v>
      </c>
      <c r="AC64" s="17">
        <f t="shared" si="857"/>
        <v>0</v>
      </c>
      <c r="AD64" s="17">
        <f t="shared" si="857"/>
        <v>0</v>
      </c>
      <c r="AE64" s="319">
        <f t="shared" ref="AE64" si="858">SUM(S64:AD64)</f>
        <v>0</v>
      </c>
      <c r="AF64" s="17">
        <f t="shared" ref="AF64:AQ64" si="859">AF60-AF62</f>
        <v>0</v>
      </c>
      <c r="AG64" s="17">
        <f t="shared" si="859"/>
        <v>0</v>
      </c>
      <c r="AH64" s="17">
        <f t="shared" si="859"/>
        <v>0</v>
      </c>
      <c r="AI64" s="17">
        <f t="shared" si="859"/>
        <v>0</v>
      </c>
      <c r="AJ64" s="17">
        <f t="shared" si="859"/>
        <v>0</v>
      </c>
      <c r="AK64" s="17">
        <f t="shared" si="859"/>
        <v>0</v>
      </c>
      <c r="AL64" s="17">
        <f t="shared" si="859"/>
        <v>0</v>
      </c>
      <c r="AM64" s="17">
        <f t="shared" si="859"/>
        <v>0</v>
      </c>
      <c r="AN64" s="17">
        <f t="shared" si="859"/>
        <v>0</v>
      </c>
      <c r="AO64" s="17">
        <f t="shared" si="859"/>
        <v>0</v>
      </c>
      <c r="AP64" s="17">
        <f t="shared" si="859"/>
        <v>0</v>
      </c>
      <c r="AQ64" s="17">
        <f t="shared" si="859"/>
        <v>0</v>
      </c>
      <c r="AR64" s="319">
        <f t="shared" ref="AR64" si="860">SUM(AF64:AQ64)</f>
        <v>0</v>
      </c>
      <c r="AS64" s="17">
        <f t="shared" ref="AS64:BD64" si="861">AS60-AS62</f>
        <v>0</v>
      </c>
      <c r="AT64" s="17">
        <f t="shared" si="861"/>
        <v>0</v>
      </c>
      <c r="AU64" s="17">
        <f t="shared" si="861"/>
        <v>0</v>
      </c>
      <c r="AV64" s="17">
        <f t="shared" si="861"/>
        <v>0</v>
      </c>
      <c r="AW64" s="17">
        <f t="shared" si="861"/>
        <v>0</v>
      </c>
      <c r="AX64" s="17">
        <f t="shared" si="861"/>
        <v>0</v>
      </c>
      <c r="AY64" s="17">
        <f t="shared" si="861"/>
        <v>0</v>
      </c>
      <c r="AZ64" s="17">
        <f t="shared" si="861"/>
        <v>0</v>
      </c>
      <c r="BA64" s="17">
        <f t="shared" si="861"/>
        <v>0</v>
      </c>
      <c r="BB64" s="17">
        <f t="shared" si="861"/>
        <v>0</v>
      </c>
      <c r="BC64" s="17">
        <f t="shared" si="861"/>
        <v>0</v>
      </c>
      <c r="BD64" s="17">
        <f t="shared" si="861"/>
        <v>0</v>
      </c>
      <c r="BE64" s="319">
        <f t="shared" ref="BE64" si="862">SUM(AS64:BD64)</f>
        <v>0</v>
      </c>
      <c r="BF64" s="17">
        <f t="shared" ref="BF64:BQ64" si="863">BF60-BF62</f>
        <v>0</v>
      </c>
      <c r="BG64" s="17">
        <f t="shared" si="863"/>
        <v>0</v>
      </c>
      <c r="BH64" s="17">
        <f t="shared" si="863"/>
        <v>0</v>
      </c>
      <c r="BI64" s="17">
        <f t="shared" si="863"/>
        <v>0</v>
      </c>
      <c r="BJ64" s="17">
        <f t="shared" si="863"/>
        <v>0</v>
      </c>
      <c r="BK64" s="17">
        <f t="shared" si="863"/>
        <v>0</v>
      </c>
      <c r="BL64" s="17">
        <f t="shared" si="863"/>
        <v>0</v>
      </c>
      <c r="BM64" s="17">
        <f t="shared" si="863"/>
        <v>0</v>
      </c>
      <c r="BN64" s="17">
        <f t="shared" si="863"/>
        <v>0</v>
      </c>
      <c r="BO64" s="17">
        <f t="shared" si="863"/>
        <v>0</v>
      </c>
      <c r="BP64" s="17">
        <f t="shared" si="863"/>
        <v>0</v>
      </c>
      <c r="BQ64" s="17">
        <f t="shared" si="863"/>
        <v>0</v>
      </c>
      <c r="BR64" s="319">
        <f t="shared" ref="BR64" si="864">SUM(BF64:BQ64)</f>
        <v>0</v>
      </c>
      <c r="BS64" s="17">
        <f t="shared" ref="BS64:CD64" si="865">BS60-BS62</f>
        <v>0</v>
      </c>
      <c r="BT64" s="17">
        <f t="shared" si="865"/>
        <v>0</v>
      </c>
      <c r="BU64" s="17">
        <f t="shared" si="865"/>
        <v>0</v>
      </c>
      <c r="BV64" s="17">
        <f t="shared" si="865"/>
        <v>0</v>
      </c>
      <c r="BW64" s="17">
        <f t="shared" si="865"/>
        <v>0</v>
      </c>
      <c r="BX64" s="17">
        <f t="shared" si="865"/>
        <v>0</v>
      </c>
      <c r="BY64" s="17">
        <f t="shared" si="865"/>
        <v>0</v>
      </c>
      <c r="BZ64" s="17">
        <f t="shared" si="865"/>
        <v>0</v>
      </c>
      <c r="CA64" s="17">
        <f t="shared" si="865"/>
        <v>0</v>
      </c>
      <c r="CB64" s="17">
        <f t="shared" si="865"/>
        <v>0</v>
      </c>
      <c r="CC64" s="17">
        <f t="shared" si="865"/>
        <v>0</v>
      </c>
      <c r="CD64" s="17">
        <f t="shared" si="865"/>
        <v>0</v>
      </c>
      <c r="CE64" s="319">
        <f t="shared" ref="CE64" si="866">SUM(BS64:CD64)</f>
        <v>0</v>
      </c>
      <c r="CF64" s="17">
        <f t="shared" ref="CF64:CQ64" si="867">CF60-CF62</f>
        <v>0</v>
      </c>
      <c r="CG64" s="17">
        <f t="shared" si="867"/>
        <v>0</v>
      </c>
      <c r="CH64" s="17">
        <f t="shared" si="867"/>
        <v>0</v>
      </c>
      <c r="CI64" s="17">
        <f t="shared" si="867"/>
        <v>0</v>
      </c>
      <c r="CJ64" s="17">
        <f t="shared" si="867"/>
        <v>0</v>
      </c>
      <c r="CK64" s="17">
        <f t="shared" si="867"/>
        <v>0</v>
      </c>
      <c r="CL64" s="17">
        <f t="shared" si="867"/>
        <v>0</v>
      </c>
      <c r="CM64" s="17">
        <f t="shared" si="867"/>
        <v>0</v>
      </c>
      <c r="CN64" s="17">
        <f t="shared" si="867"/>
        <v>0</v>
      </c>
      <c r="CO64" s="17">
        <f t="shared" si="867"/>
        <v>0</v>
      </c>
      <c r="CP64" s="17">
        <f t="shared" si="867"/>
        <v>0</v>
      </c>
      <c r="CQ64" s="17">
        <f t="shared" si="867"/>
        <v>0</v>
      </c>
      <c r="CR64" s="319">
        <f t="shared" ref="CR64" si="868">SUM(CF64:CQ64)</f>
        <v>0</v>
      </c>
      <c r="CS64" s="17">
        <f t="shared" ref="CS64:DD64" si="869">CS60-CS62</f>
        <v>0</v>
      </c>
      <c r="CT64" s="17">
        <f t="shared" si="869"/>
        <v>0</v>
      </c>
      <c r="CU64" s="17">
        <f t="shared" si="869"/>
        <v>0</v>
      </c>
      <c r="CV64" s="17">
        <f t="shared" si="869"/>
        <v>0</v>
      </c>
      <c r="CW64" s="17">
        <f t="shared" si="869"/>
        <v>0</v>
      </c>
      <c r="CX64" s="17">
        <f t="shared" si="869"/>
        <v>0</v>
      </c>
      <c r="CY64" s="17">
        <f t="shared" si="869"/>
        <v>0</v>
      </c>
      <c r="CZ64" s="17">
        <f t="shared" si="869"/>
        <v>0</v>
      </c>
      <c r="DA64" s="17">
        <f t="shared" si="869"/>
        <v>0</v>
      </c>
      <c r="DB64" s="17">
        <f t="shared" si="869"/>
        <v>0</v>
      </c>
      <c r="DC64" s="17">
        <f t="shared" si="869"/>
        <v>0</v>
      </c>
      <c r="DD64" s="17">
        <f t="shared" si="869"/>
        <v>0</v>
      </c>
      <c r="DE64" s="319">
        <f t="shared" ref="DE64" si="870">SUM(CS64:DD64)</f>
        <v>0</v>
      </c>
      <c r="DF64" s="17">
        <f t="shared" ref="DF64:DQ64" si="871">DF60-DF62</f>
        <v>0</v>
      </c>
      <c r="DG64" s="17">
        <f t="shared" si="871"/>
        <v>0</v>
      </c>
      <c r="DH64" s="17">
        <f t="shared" si="871"/>
        <v>0</v>
      </c>
      <c r="DI64" s="17">
        <f t="shared" si="871"/>
        <v>0</v>
      </c>
      <c r="DJ64" s="17">
        <f t="shared" si="871"/>
        <v>0</v>
      </c>
      <c r="DK64" s="17">
        <f t="shared" si="871"/>
        <v>0</v>
      </c>
      <c r="DL64" s="17">
        <f t="shared" si="871"/>
        <v>0</v>
      </c>
      <c r="DM64" s="17">
        <f t="shared" si="871"/>
        <v>0</v>
      </c>
      <c r="DN64" s="17">
        <f t="shared" si="871"/>
        <v>0</v>
      </c>
      <c r="DO64" s="17">
        <f t="shared" si="871"/>
        <v>0</v>
      </c>
      <c r="DP64" s="17">
        <f t="shared" si="871"/>
        <v>0</v>
      </c>
      <c r="DQ64" s="17">
        <f t="shared" si="871"/>
        <v>0</v>
      </c>
      <c r="DR64" s="319">
        <f t="shared" ref="DR64" si="872">SUM(DF64:DQ64)</f>
        <v>0</v>
      </c>
      <c r="DS64" s="17">
        <f t="shared" ref="DS64:ED64" si="873">DS60-DS62</f>
        <v>0</v>
      </c>
      <c r="DT64" s="17">
        <f t="shared" si="873"/>
        <v>0</v>
      </c>
      <c r="DU64" s="17">
        <f t="shared" si="873"/>
        <v>0</v>
      </c>
      <c r="DV64" s="17">
        <f t="shared" si="873"/>
        <v>0</v>
      </c>
      <c r="DW64" s="17">
        <f t="shared" si="873"/>
        <v>0</v>
      </c>
      <c r="DX64" s="17">
        <f t="shared" si="873"/>
        <v>0</v>
      </c>
      <c r="DY64" s="17">
        <f t="shared" si="873"/>
        <v>0</v>
      </c>
      <c r="DZ64" s="17">
        <f t="shared" si="873"/>
        <v>0</v>
      </c>
      <c r="EA64" s="17">
        <f t="shared" si="873"/>
        <v>0</v>
      </c>
      <c r="EB64" s="17">
        <f t="shared" si="873"/>
        <v>0</v>
      </c>
      <c r="EC64" s="17">
        <f t="shared" si="873"/>
        <v>0</v>
      </c>
      <c r="ED64" s="17">
        <f t="shared" si="873"/>
        <v>0</v>
      </c>
      <c r="EE64" s="391">
        <f t="shared" ref="EE64" si="874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875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876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877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878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879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880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881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882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883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884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875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885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886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887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888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889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890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891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892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893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894">F7</f>
        <v>0</v>
      </c>
      <c r="G71" s="17">
        <f t="shared" si="894"/>
        <v>0</v>
      </c>
      <c r="H71" s="17">
        <f t="shared" si="894"/>
        <v>0</v>
      </c>
      <c r="I71" s="17">
        <f t="shared" si="894"/>
        <v>0</v>
      </c>
      <c r="J71" s="17">
        <f t="shared" si="894"/>
        <v>0</v>
      </c>
      <c r="K71" s="17">
        <f t="shared" si="894"/>
        <v>0</v>
      </c>
      <c r="L71" s="17">
        <f t="shared" si="894"/>
        <v>0</v>
      </c>
      <c r="M71" s="17">
        <f t="shared" si="894"/>
        <v>0</v>
      </c>
      <c r="N71" s="17">
        <f t="shared" si="894"/>
        <v>0</v>
      </c>
      <c r="O71" s="17">
        <f t="shared" si="894"/>
        <v>0</v>
      </c>
      <c r="P71" s="17">
        <f t="shared" si="894"/>
        <v>0</v>
      </c>
      <c r="Q71" s="17">
        <f t="shared" si="894"/>
        <v>0</v>
      </c>
      <c r="R71" s="319">
        <f t="shared" ref="R71:R72" si="895">SUM(F71:Q71)</f>
        <v>0</v>
      </c>
      <c r="S71" s="17">
        <f t="shared" ref="S71:AD71" si="896">+S7</f>
        <v>0</v>
      </c>
      <c r="T71" s="17">
        <f t="shared" si="896"/>
        <v>0</v>
      </c>
      <c r="U71" s="17">
        <f t="shared" si="896"/>
        <v>0</v>
      </c>
      <c r="V71" s="17">
        <f t="shared" si="896"/>
        <v>0</v>
      </c>
      <c r="W71" s="17">
        <f t="shared" si="896"/>
        <v>0</v>
      </c>
      <c r="X71" s="17">
        <f t="shared" si="896"/>
        <v>0</v>
      </c>
      <c r="Y71" s="17">
        <f t="shared" si="896"/>
        <v>0</v>
      </c>
      <c r="Z71" s="17">
        <f t="shared" si="896"/>
        <v>0</v>
      </c>
      <c r="AA71" s="17">
        <f t="shared" si="896"/>
        <v>0</v>
      </c>
      <c r="AB71" s="17">
        <f t="shared" si="896"/>
        <v>0</v>
      </c>
      <c r="AC71" s="17">
        <f t="shared" si="896"/>
        <v>0</v>
      </c>
      <c r="AD71" s="17">
        <f t="shared" si="896"/>
        <v>0</v>
      </c>
      <c r="AE71" s="319">
        <f>SUM(S71:AD71)</f>
        <v>0</v>
      </c>
      <c r="AF71" s="17">
        <f t="shared" ref="AF71:AQ71" si="897">AF7</f>
        <v>0</v>
      </c>
      <c r="AG71" s="17">
        <f t="shared" si="897"/>
        <v>0</v>
      </c>
      <c r="AH71" s="17">
        <f t="shared" si="897"/>
        <v>0</v>
      </c>
      <c r="AI71" s="17">
        <f t="shared" si="897"/>
        <v>0</v>
      </c>
      <c r="AJ71" s="17">
        <f t="shared" si="897"/>
        <v>0</v>
      </c>
      <c r="AK71" s="17">
        <f t="shared" si="897"/>
        <v>0</v>
      </c>
      <c r="AL71" s="17">
        <f t="shared" si="897"/>
        <v>0</v>
      </c>
      <c r="AM71" s="17">
        <f t="shared" si="897"/>
        <v>0</v>
      </c>
      <c r="AN71" s="17">
        <f t="shared" si="897"/>
        <v>0</v>
      </c>
      <c r="AO71" s="17">
        <f t="shared" si="897"/>
        <v>0</v>
      </c>
      <c r="AP71" s="17">
        <f t="shared" si="897"/>
        <v>0</v>
      </c>
      <c r="AQ71" s="17">
        <f t="shared" si="897"/>
        <v>0</v>
      </c>
      <c r="AR71" s="319">
        <f t="shared" ref="AR71" si="898">SUM(AF71:AQ71)</f>
        <v>0</v>
      </c>
      <c r="AS71" s="17">
        <f t="shared" ref="AS71:BD71" si="899">AS7</f>
        <v>0</v>
      </c>
      <c r="AT71" s="17">
        <f t="shared" si="899"/>
        <v>0</v>
      </c>
      <c r="AU71" s="17">
        <f t="shared" si="899"/>
        <v>0</v>
      </c>
      <c r="AV71" s="17">
        <f t="shared" si="899"/>
        <v>0</v>
      </c>
      <c r="AW71" s="17">
        <f t="shared" si="899"/>
        <v>0</v>
      </c>
      <c r="AX71" s="17">
        <f t="shared" si="899"/>
        <v>0</v>
      </c>
      <c r="AY71" s="17">
        <f t="shared" si="899"/>
        <v>0</v>
      </c>
      <c r="AZ71" s="17">
        <f t="shared" si="899"/>
        <v>0</v>
      </c>
      <c r="BA71" s="17">
        <f t="shared" si="899"/>
        <v>0</v>
      </c>
      <c r="BB71" s="17">
        <f t="shared" si="899"/>
        <v>0</v>
      </c>
      <c r="BC71" s="17">
        <f t="shared" si="899"/>
        <v>0</v>
      </c>
      <c r="BD71" s="17">
        <f t="shared" si="899"/>
        <v>0</v>
      </c>
      <c r="BE71" s="319">
        <f>SUM(AS71:BD71)</f>
        <v>0</v>
      </c>
      <c r="BF71" s="17">
        <f t="shared" ref="BF71:BQ71" si="900">BF7</f>
        <v>0</v>
      </c>
      <c r="BG71" s="17">
        <f t="shared" si="900"/>
        <v>0</v>
      </c>
      <c r="BH71" s="17">
        <f t="shared" si="900"/>
        <v>0</v>
      </c>
      <c r="BI71" s="17">
        <f t="shared" si="900"/>
        <v>0</v>
      </c>
      <c r="BJ71" s="17">
        <f t="shared" si="900"/>
        <v>0</v>
      </c>
      <c r="BK71" s="17">
        <f t="shared" si="900"/>
        <v>0</v>
      </c>
      <c r="BL71" s="17">
        <f t="shared" si="900"/>
        <v>0</v>
      </c>
      <c r="BM71" s="17">
        <f t="shared" si="900"/>
        <v>0</v>
      </c>
      <c r="BN71" s="17">
        <f t="shared" si="900"/>
        <v>0</v>
      </c>
      <c r="BO71" s="17">
        <f t="shared" si="900"/>
        <v>0</v>
      </c>
      <c r="BP71" s="17">
        <f t="shared" si="900"/>
        <v>0</v>
      </c>
      <c r="BQ71" s="17">
        <f t="shared" si="900"/>
        <v>0</v>
      </c>
      <c r="BR71" s="319">
        <f t="shared" ref="BR71" si="901">SUM(BF71:BQ71)</f>
        <v>0</v>
      </c>
      <c r="BS71" s="17">
        <f t="shared" ref="BS71:CD71" si="902">BS7</f>
        <v>0</v>
      </c>
      <c r="BT71" s="17">
        <f t="shared" si="902"/>
        <v>0</v>
      </c>
      <c r="BU71" s="17">
        <f t="shared" si="902"/>
        <v>0</v>
      </c>
      <c r="BV71" s="17">
        <f t="shared" si="902"/>
        <v>0</v>
      </c>
      <c r="BW71" s="17">
        <f t="shared" si="902"/>
        <v>0</v>
      </c>
      <c r="BX71" s="17">
        <f t="shared" si="902"/>
        <v>0</v>
      </c>
      <c r="BY71" s="17">
        <f t="shared" si="902"/>
        <v>0</v>
      </c>
      <c r="BZ71" s="17">
        <f t="shared" si="902"/>
        <v>0</v>
      </c>
      <c r="CA71" s="17">
        <f t="shared" si="902"/>
        <v>0</v>
      </c>
      <c r="CB71" s="17">
        <f t="shared" si="902"/>
        <v>0</v>
      </c>
      <c r="CC71" s="17">
        <f t="shared" si="902"/>
        <v>0</v>
      </c>
      <c r="CD71" s="17">
        <f t="shared" si="902"/>
        <v>0</v>
      </c>
      <c r="CE71" s="319">
        <f>SUM(BS71:CD71)</f>
        <v>0</v>
      </c>
      <c r="CF71" s="17">
        <f t="shared" ref="CF71:CQ71" si="903">CF7</f>
        <v>0</v>
      </c>
      <c r="CG71" s="17">
        <f t="shared" si="903"/>
        <v>0</v>
      </c>
      <c r="CH71" s="17">
        <f t="shared" si="903"/>
        <v>0</v>
      </c>
      <c r="CI71" s="17">
        <f t="shared" si="903"/>
        <v>0</v>
      </c>
      <c r="CJ71" s="17">
        <f t="shared" si="903"/>
        <v>0</v>
      </c>
      <c r="CK71" s="17">
        <f t="shared" si="903"/>
        <v>0</v>
      </c>
      <c r="CL71" s="17">
        <f t="shared" si="903"/>
        <v>0</v>
      </c>
      <c r="CM71" s="17">
        <f t="shared" si="903"/>
        <v>0</v>
      </c>
      <c r="CN71" s="17">
        <f t="shared" si="903"/>
        <v>0</v>
      </c>
      <c r="CO71" s="17">
        <f t="shared" si="903"/>
        <v>0</v>
      </c>
      <c r="CP71" s="17">
        <f t="shared" si="903"/>
        <v>0</v>
      </c>
      <c r="CQ71" s="17">
        <f t="shared" si="903"/>
        <v>0</v>
      </c>
      <c r="CR71" s="319">
        <f t="shared" ref="CR71" si="904">SUM(CF71:CQ71)</f>
        <v>0</v>
      </c>
      <c r="CS71" s="17">
        <f t="shared" ref="CS71:DD71" si="905">CS7</f>
        <v>0</v>
      </c>
      <c r="CT71" s="17">
        <f t="shared" si="905"/>
        <v>0</v>
      </c>
      <c r="CU71" s="17">
        <f t="shared" si="905"/>
        <v>0</v>
      </c>
      <c r="CV71" s="17">
        <f t="shared" si="905"/>
        <v>0</v>
      </c>
      <c r="CW71" s="17">
        <f t="shared" si="905"/>
        <v>0</v>
      </c>
      <c r="CX71" s="17">
        <f t="shared" si="905"/>
        <v>0</v>
      </c>
      <c r="CY71" s="17">
        <f t="shared" si="905"/>
        <v>0</v>
      </c>
      <c r="CZ71" s="17">
        <f t="shared" si="905"/>
        <v>0</v>
      </c>
      <c r="DA71" s="17">
        <f t="shared" si="905"/>
        <v>0</v>
      </c>
      <c r="DB71" s="17">
        <f t="shared" si="905"/>
        <v>0</v>
      </c>
      <c r="DC71" s="17">
        <f t="shared" si="905"/>
        <v>0</v>
      </c>
      <c r="DD71" s="17">
        <f t="shared" si="905"/>
        <v>0</v>
      </c>
      <c r="DE71" s="319">
        <f>SUM(CS71:DD71)</f>
        <v>0</v>
      </c>
      <c r="DF71" s="17">
        <f t="shared" ref="DF71:DQ71" si="906">DF7</f>
        <v>0</v>
      </c>
      <c r="DG71" s="17">
        <f t="shared" si="906"/>
        <v>0</v>
      </c>
      <c r="DH71" s="17">
        <f t="shared" si="906"/>
        <v>0</v>
      </c>
      <c r="DI71" s="17">
        <f t="shared" si="906"/>
        <v>0</v>
      </c>
      <c r="DJ71" s="17">
        <f t="shared" si="906"/>
        <v>0</v>
      </c>
      <c r="DK71" s="17">
        <f t="shared" si="906"/>
        <v>0</v>
      </c>
      <c r="DL71" s="17">
        <f t="shared" si="906"/>
        <v>0</v>
      </c>
      <c r="DM71" s="17">
        <f t="shared" si="906"/>
        <v>0</v>
      </c>
      <c r="DN71" s="17">
        <f t="shared" si="906"/>
        <v>0</v>
      </c>
      <c r="DO71" s="17">
        <f t="shared" si="906"/>
        <v>0</v>
      </c>
      <c r="DP71" s="17">
        <f t="shared" si="906"/>
        <v>0</v>
      </c>
      <c r="DQ71" s="17">
        <f t="shared" si="906"/>
        <v>0</v>
      </c>
      <c r="DR71" s="319">
        <f t="shared" ref="DR71:DR72" si="907">SUM(DF71:DQ71)</f>
        <v>0</v>
      </c>
      <c r="DS71" s="17">
        <f t="shared" ref="DS71:ED71" si="908">DS7</f>
        <v>0</v>
      </c>
      <c r="DT71" s="17">
        <f t="shared" si="908"/>
        <v>0</v>
      </c>
      <c r="DU71" s="17">
        <f t="shared" si="908"/>
        <v>0</v>
      </c>
      <c r="DV71" s="17">
        <f t="shared" si="908"/>
        <v>0</v>
      </c>
      <c r="DW71" s="17">
        <f t="shared" si="908"/>
        <v>0</v>
      </c>
      <c r="DX71" s="17">
        <f t="shared" si="908"/>
        <v>0</v>
      </c>
      <c r="DY71" s="17">
        <f t="shared" si="908"/>
        <v>0</v>
      </c>
      <c r="DZ71" s="17">
        <f t="shared" si="908"/>
        <v>0</v>
      </c>
      <c r="EA71" s="17">
        <f t="shared" si="908"/>
        <v>0</v>
      </c>
      <c r="EB71" s="17">
        <f t="shared" si="908"/>
        <v>0</v>
      </c>
      <c r="EC71" s="17">
        <f t="shared" si="908"/>
        <v>0</v>
      </c>
      <c r="ED71" s="17">
        <f t="shared" si="908"/>
        <v>0</v>
      </c>
      <c r="EE71" s="391">
        <f t="shared" ref="EE71:EE72" si="909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910">G71*$C$75</f>
        <v>0</v>
      </c>
      <c r="H72" s="17">
        <f t="shared" si="910"/>
        <v>0</v>
      </c>
      <c r="I72" s="17">
        <f t="shared" si="910"/>
        <v>0</v>
      </c>
      <c r="J72" s="17">
        <f t="shared" si="910"/>
        <v>0</v>
      </c>
      <c r="K72" s="17">
        <f t="shared" si="910"/>
        <v>0</v>
      </c>
      <c r="L72" s="17">
        <f t="shared" si="910"/>
        <v>0</v>
      </c>
      <c r="M72" s="17">
        <f t="shared" si="910"/>
        <v>0</v>
      </c>
      <c r="N72" s="17">
        <f t="shared" si="910"/>
        <v>0</v>
      </c>
      <c r="O72" s="17">
        <f t="shared" si="910"/>
        <v>0</v>
      </c>
      <c r="P72" s="17">
        <f t="shared" si="910"/>
        <v>0</v>
      </c>
      <c r="Q72" s="17">
        <f t="shared" si="910"/>
        <v>0</v>
      </c>
      <c r="R72" s="319">
        <f t="shared" si="895"/>
        <v>0</v>
      </c>
      <c r="S72" s="17">
        <f>S71*$C$75</f>
        <v>0</v>
      </c>
      <c r="T72" s="17">
        <f t="shared" ref="T72:AD72" si="911">T71*$C$75</f>
        <v>0</v>
      </c>
      <c r="U72" s="17">
        <f t="shared" si="911"/>
        <v>0</v>
      </c>
      <c r="V72" s="17">
        <f t="shared" si="911"/>
        <v>0</v>
      </c>
      <c r="W72" s="17">
        <f t="shared" si="911"/>
        <v>0</v>
      </c>
      <c r="X72" s="17">
        <f t="shared" si="911"/>
        <v>0</v>
      </c>
      <c r="Y72" s="17">
        <f t="shared" si="911"/>
        <v>0</v>
      </c>
      <c r="Z72" s="17">
        <f t="shared" si="911"/>
        <v>0</v>
      </c>
      <c r="AA72" s="17">
        <f t="shared" si="911"/>
        <v>0</v>
      </c>
      <c r="AB72" s="17">
        <f t="shared" si="911"/>
        <v>0</v>
      </c>
      <c r="AC72" s="17">
        <f t="shared" si="911"/>
        <v>0</v>
      </c>
      <c r="AD72" s="17">
        <f t="shared" si="911"/>
        <v>0</v>
      </c>
      <c r="AE72" s="319">
        <f>SUM(S72:AD72)</f>
        <v>0</v>
      </c>
      <c r="AF72" s="17">
        <f>AF71*$C$75</f>
        <v>0</v>
      </c>
      <c r="AG72" s="17">
        <f t="shared" ref="AG72:AQ72" si="912">AG71*$C$75</f>
        <v>0</v>
      </c>
      <c r="AH72" s="17">
        <f t="shared" si="912"/>
        <v>0</v>
      </c>
      <c r="AI72" s="17">
        <f t="shared" si="912"/>
        <v>0</v>
      </c>
      <c r="AJ72" s="17">
        <f t="shared" si="912"/>
        <v>0</v>
      </c>
      <c r="AK72" s="17">
        <f t="shared" si="912"/>
        <v>0</v>
      </c>
      <c r="AL72" s="17">
        <f t="shared" si="912"/>
        <v>0</v>
      </c>
      <c r="AM72" s="17">
        <f t="shared" si="912"/>
        <v>0</v>
      </c>
      <c r="AN72" s="17">
        <f t="shared" si="912"/>
        <v>0</v>
      </c>
      <c r="AO72" s="17">
        <f t="shared" si="912"/>
        <v>0</v>
      </c>
      <c r="AP72" s="17">
        <f t="shared" si="912"/>
        <v>0</v>
      </c>
      <c r="AQ72" s="17">
        <f t="shared" si="912"/>
        <v>0</v>
      </c>
      <c r="AR72" s="319">
        <f>SUM(AF72:AQ72)</f>
        <v>0</v>
      </c>
      <c r="AS72" s="17">
        <f>AS71*$C$75</f>
        <v>0</v>
      </c>
      <c r="AT72" s="17">
        <f t="shared" ref="AT72:BD72" si="913">AT71*$C$75</f>
        <v>0</v>
      </c>
      <c r="AU72" s="17">
        <f t="shared" si="913"/>
        <v>0</v>
      </c>
      <c r="AV72" s="17">
        <f t="shared" si="913"/>
        <v>0</v>
      </c>
      <c r="AW72" s="17">
        <f t="shared" si="913"/>
        <v>0</v>
      </c>
      <c r="AX72" s="17">
        <f t="shared" si="913"/>
        <v>0</v>
      </c>
      <c r="AY72" s="17">
        <f t="shared" si="913"/>
        <v>0</v>
      </c>
      <c r="AZ72" s="17">
        <f t="shared" si="913"/>
        <v>0</v>
      </c>
      <c r="BA72" s="17">
        <f t="shared" si="913"/>
        <v>0</v>
      </c>
      <c r="BB72" s="17">
        <f t="shared" si="913"/>
        <v>0</v>
      </c>
      <c r="BC72" s="17">
        <f t="shared" si="913"/>
        <v>0</v>
      </c>
      <c r="BD72" s="17">
        <f t="shared" si="913"/>
        <v>0</v>
      </c>
      <c r="BE72" s="319">
        <f>SUM(AS72:BD72)</f>
        <v>0</v>
      </c>
      <c r="BF72" s="17">
        <f>BF71*$C$75</f>
        <v>0</v>
      </c>
      <c r="BG72" s="17">
        <f t="shared" ref="BG72:BQ72" si="914">BG71*$C$75</f>
        <v>0</v>
      </c>
      <c r="BH72" s="17">
        <f t="shared" si="914"/>
        <v>0</v>
      </c>
      <c r="BI72" s="17">
        <f t="shared" si="914"/>
        <v>0</v>
      </c>
      <c r="BJ72" s="17">
        <f t="shared" si="914"/>
        <v>0</v>
      </c>
      <c r="BK72" s="17">
        <f t="shared" si="914"/>
        <v>0</v>
      </c>
      <c r="BL72" s="17">
        <f t="shared" si="914"/>
        <v>0</v>
      </c>
      <c r="BM72" s="17">
        <f t="shared" si="914"/>
        <v>0</v>
      </c>
      <c r="BN72" s="17">
        <f t="shared" si="914"/>
        <v>0</v>
      </c>
      <c r="BO72" s="17">
        <f t="shared" si="914"/>
        <v>0</v>
      </c>
      <c r="BP72" s="17">
        <f t="shared" si="914"/>
        <v>0</v>
      </c>
      <c r="BQ72" s="17">
        <f t="shared" si="914"/>
        <v>0</v>
      </c>
      <c r="BR72" s="319">
        <f>SUM(BF72:BQ72)</f>
        <v>0</v>
      </c>
      <c r="BS72" s="17">
        <f>BS71*$C$75</f>
        <v>0</v>
      </c>
      <c r="BT72" s="17">
        <f t="shared" ref="BT72:CD72" si="915">BT71*$C$75</f>
        <v>0</v>
      </c>
      <c r="BU72" s="17">
        <f t="shared" si="915"/>
        <v>0</v>
      </c>
      <c r="BV72" s="17">
        <f t="shared" si="915"/>
        <v>0</v>
      </c>
      <c r="BW72" s="17">
        <f t="shared" si="915"/>
        <v>0</v>
      </c>
      <c r="BX72" s="17">
        <f t="shared" si="915"/>
        <v>0</v>
      </c>
      <c r="BY72" s="17">
        <f t="shared" si="915"/>
        <v>0</v>
      </c>
      <c r="BZ72" s="17">
        <f t="shared" si="915"/>
        <v>0</v>
      </c>
      <c r="CA72" s="17">
        <f t="shared" si="915"/>
        <v>0</v>
      </c>
      <c r="CB72" s="17">
        <f t="shared" si="915"/>
        <v>0</v>
      </c>
      <c r="CC72" s="17">
        <f t="shared" si="915"/>
        <v>0</v>
      </c>
      <c r="CD72" s="17">
        <f t="shared" si="915"/>
        <v>0</v>
      </c>
      <c r="CE72" s="319">
        <f>SUM(BS72:CD72)</f>
        <v>0</v>
      </c>
      <c r="CF72" s="17">
        <f>CF71*$C$75</f>
        <v>0</v>
      </c>
      <c r="CG72" s="17">
        <f t="shared" ref="CG72:CQ72" si="916">CG71*$C$75</f>
        <v>0</v>
      </c>
      <c r="CH72" s="17">
        <f t="shared" si="916"/>
        <v>0</v>
      </c>
      <c r="CI72" s="17">
        <f t="shared" si="916"/>
        <v>0</v>
      </c>
      <c r="CJ72" s="17">
        <f t="shared" si="916"/>
        <v>0</v>
      </c>
      <c r="CK72" s="17">
        <f t="shared" si="916"/>
        <v>0</v>
      </c>
      <c r="CL72" s="17">
        <f t="shared" si="916"/>
        <v>0</v>
      </c>
      <c r="CM72" s="17">
        <f t="shared" si="916"/>
        <v>0</v>
      </c>
      <c r="CN72" s="17">
        <f t="shared" si="916"/>
        <v>0</v>
      </c>
      <c r="CO72" s="17">
        <f t="shared" si="916"/>
        <v>0</v>
      </c>
      <c r="CP72" s="17">
        <f t="shared" si="916"/>
        <v>0</v>
      </c>
      <c r="CQ72" s="17">
        <f t="shared" si="916"/>
        <v>0</v>
      </c>
      <c r="CR72" s="319">
        <f>SUM(CF72:CQ72)</f>
        <v>0</v>
      </c>
      <c r="CS72" s="17">
        <f>CS71*$C$75</f>
        <v>0</v>
      </c>
      <c r="CT72" s="17">
        <f t="shared" ref="CT72:DD72" si="917">CT71*$C$75</f>
        <v>0</v>
      </c>
      <c r="CU72" s="17">
        <f t="shared" si="917"/>
        <v>0</v>
      </c>
      <c r="CV72" s="17">
        <f t="shared" si="917"/>
        <v>0</v>
      </c>
      <c r="CW72" s="17">
        <f t="shared" si="917"/>
        <v>0</v>
      </c>
      <c r="CX72" s="17">
        <f t="shared" si="917"/>
        <v>0</v>
      </c>
      <c r="CY72" s="17">
        <f t="shared" si="917"/>
        <v>0</v>
      </c>
      <c r="CZ72" s="17">
        <f t="shared" si="917"/>
        <v>0</v>
      </c>
      <c r="DA72" s="17">
        <f t="shared" si="917"/>
        <v>0</v>
      </c>
      <c r="DB72" s="17">
        <f t="shared" si="917"/>
        <v>0</v>
      </c>
      <c r="DC72" s="17">
        <f t="shared" si="917"/>
        <v>0</v>
      </c>
      <c r="DD72" s="17">
        <f t="shared" si="917"/>
        <v>0</v>
      </c>
      <c r="DE72" s="319">
        <f>SUM(CS72:DD72)</f>
        <v>0</v>
      </c>
      <c r="DF72" s="17">
        <f>DF71*$C$75</f>
        <v>0</v>
      </c>
      <c r="DG72" s="17">
        <f t="shared" ref="DG72:DQ72" si="918">DG71*$C$75</f>
        <v>0</v>
      </c>
      <c r="DH72" s="17">
        <f t="shared" si="918"/>
        <v>0</v>
      </c>
      <c r="DI72" s="17">
        <f t="shared" si="918"/>
        <v>0</v>
      </c>
      <c r="DJ72" s="17">
        <f t="shared" si="918"/>
        <v>0</v>
      </c>
      <c r="DK72" s="17">
        <f t="shared" si="918"/>
        <v>0</v>
      </c>
      <c r="DL72" s="17">
        <f t="shared" si="918"/>
        <v>0</v>
      </c>
      <c r="DM72" s="17">
        <f t="shared" si="918"/>
        <v>0</v>
      </c>
      <c r="DN72" s="17">
        <f t="shared" si="918"/>
        <v>0</v>
      </c>
      <c r="DO72" s="17">
        <f t="shared" si="918"/>
        <v>0</v>
      </c>
      <c r="DP72" s="17">
        <f t="shared" si="918"/>
        <v>0</v>
      </c>
      <c r="DQ72" s="17">
        <f t="shared" si="918"/>
        <v>0</v>
      </c>
      <c r="DR72" s="319">
        <f t="shared" si="907"/>
        <v>0</v>
      </c>
      <c r="DS72" s="17">
        <f>DS71*$C$75</f>
        <v>0</v>
      </c>
      <c r="DT72" s="17">
        <f t="shared" ref="DT72" si="919">DT71*$C$75</f>
        <v>0</v>
      </c>
      <c r="DU72" s="17">
        <f t="shared" ref="DU72" si="920">DU71*$C$75</f>
        <v>0</v>
      </c>
      <c r="DV72" s="17">
        <f t="shared" ref="DV72" si="921">DV71*$C$75</f>
        <v>0</v>
      </c>
      <c r="DW72" s="17">
        <f t="shared" ref="DW72" si="922">DW71*$C$75</f>
        <v>0</v>
      </c>
      <c r="DX72" s="17">
        <f t="shared" ref="DX72" si="923">DX71*$C$75</f>
        <v>0</v>
      </c>
      <c r="DY72" s="17">
        <f t="shared" ref="DY72" si="924">DY71*$C$75</f>
        <v>0</v>
      </c>
      <c r="DZ72" s="17">
        <f t="shared" ref="DZ72" si="925">DZ71*$C$75</f>
        <v>0</v>
      </c>
      <c r="EA72" s="17">
        <f t="shared" ref="EA72" si="926">EA71*$C$75</f>
        <v>0</v>
      </c>
      <c r="EB72" s="17">
        <f t="shared" ref="EB72" si="927">EB71*$C$75</f>
        <v>0</v>
      </c>
      <c r="EC72" s="17">
        <f t="shared" ref="EC72" si="928">EC71*$C$75</f>
        <v>0</v>
      </c>
      <c r="ED72" s="17">
        <f t="shared" ref="ED72" si="929">ED71*$C$75</f>
        <v>0</v>
      </c>
      <c r="EE72" s="391">
        <f t="shared" si="909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930">SUM(F71:F72)</f>
        <v>0</v>
      </c>
      <c r="G74" s="49">
        <f t="shared" si="930"/>
        <v>0</v>
      </c>
      <c r="H74" s="49">
        <f t="shared" si="930"/>
        <v>0</v>
      </c>
      <c r="I74" s="49">
        <f t="shared" si="930"/>
        <v>0</v>
      </c>
      <c r="J74" s="49">
        <f t="shared" si="930"/>
        <v>0</v>
      </c>
      <c r="K74" s="49">
        <f t="shared" si="930"/>
        <v>0</v>
      </c>
      <c r="L74" s="49">
        <f t="shared" si="930"/>
        <v>0</v>
      </c>
      <c r="M74" s="49">
        <f t="shared" si="930"/>
        <v>0</v>
      </c>
      <c r="N74" s="49">
        <f t="shared" si="930"/>
        <v>0</v>
      </c>
      <c r="O74" s="49">
        <f t="shared" si="930"/>
        <v>0</v>
      </c>
      <c r="P74" s="49">
        <f t="shared" si="930"/>
        <v>0</v>
      </c>
      <c r="Q74" s="49">
        <f t="shared" si="930"/>
        <v>0</v>
      </c>
      <c r="R74" s="319">
        <f t="shared" si="930"/>
        <v>0</v>
      </c>
      <c r="S74" s="49">
        <f t="shared" si="930"/>
        <v>0</v>
      </c>
      <c r="T74" s="49">
        <f t="shared" si="930"/>
        <v>0</v>
      </c>
      <c r="U74" s="49">
        <f t="shared" si="930"/>
        <v>0</v>
      </c>
      <c r="V74" s="49">
        <f t="shared" si="930"/>
        <v>0</v>
      </c>
      <c r="W74" s="49">
        <f t="shared" si="930"/>
        <v>0</v>
      </c>
      <c r="X74" s="49">
        <f t="shared" si="930"/>
        <v>0</v>
      </c>
      <c r="Y74" s="49">
        <f t="shared" si="930"/>
        <v>0</v>
      </c>
      <c r="Z74" s="49">
        <f t="shared" si="930"/>
        <v>0</v>
      </c>
      <c r="AA74" s="49">
        <f t="shared" si="930"/>
        <v>0</v>
      </c>
      <c r="AB74" s="49">
        <f t="shared" si="930"/>
        <v>0</v>
      </c>
      <c r="AC74" s="49">
        <f t="shared" si="930"/>
        <v>0</v>
      </c>
      <c r="AD74" s="49">
        <f t="shared" si="930"/>
        <v>0</v>
      </c>
      <c r="AE74" s="319">
        <f t="shared" si="930"/>
        <v>0</v>
      </c>
      <c r="AF74" s="49">
        <f t="shared" si="930"/>
        <v>0</v>
      </c>
      <c r="AG74" s="49">
        <f t="shared" si="930"/>
        <v>0</v>
      </c>
      <c r="AH74" s="49">
        <f t="shared" si="930"/>
        <v>0</v>
      </c>
      <c r="AI74" s="49">
        <f t="shared" si="930"/>
        <v>0</v>
      </c>
      <c r="AJ74" s="49">
        <f t="shared" si="930"/>
        <v>0</v>
      </c>
      <c r="AK74" s="49">
        <f t="shared" si="930"/>
        <v>0</v>
      </c>
      <c r="AL74" s="49">
        <f t="shared" si="930"/>
        <v>0</v>
      </c>
      <c r="AM74" s="49">
        <f t="shared" si="930"/>
        <v>0</v>
      </c>
      <c r="AN74" s="49">
        <f t="shared" si="930"/>
        <v>0</v>
      </c>
      <c r="AO74" s="49">
        <f t="shared" si="930"/>
        <v>0</v>
      </c>
      <c r="AP74" s="49">
        <f t="shared" si="930"/>
        <v>0</v>
      </c>
      <c r="AQ74" s="49">
        <f t="shared" si="930"/>
        <v>0</v>
      </c>
      <c r="AR74" s="319">
        <f t="shared" si="930"/>
        <v>0</v>
      </c>
      <c r="AS74" s="49">
        <f t="shared" si="930"/>
        <v>0</v>
      </c>
      <c r="AT74" s="49">
        <f t="shared" si="930"/>
        <v>0</v>
      </c>
      <c r="AU74" s="49">
        <f t="shared" si="930"/>
        <v>0</v>
      </c>
      <c r="AV74" s="49">
        <f t="shared" si="930"/>
        <v>0</v>
      </c>
      <c r="AW74" s="49">
        <f t="shared" si="930"/>
        <v>0</v>
      </c>
      <c r="AX74" s="49">
        <f t="shared" si="930"/>
        <v>0</v>
      </c>
      <c r="AY74" s="49">
        <f t="shared" si="930"/>
        <v>0</v>
      </c>
      <c r="AZ74" s="49">
        <f t="shared" si="930"/>
        <v>0</v>
      </c>
      <c r="BA74" s="49">
        <f t="shared" si="930"/>
        <v>0</v>
      </c>
      <c r="BB74" s="49">
        <f t="shared" si="930"/>
        <v>0</v>
      </c>
      <c r="BC74" s="49">
        <f t="shared" si="930"/>
        <v>0</v>
      </c>
      <c r="BD74" s="49">
        <f t="shared" si="930"/>
        <v>0</v>
      </c>
      <c r="BE74" s="319">
        <f t="shared" si="930"/>
        <v>0</v>
      </c>
      <c r="BF74" s="49">
        <f t="shared" si="930"/>
        <v>0</v>
      </c>
      <c r="BG74" s="49">
        <f t="shared" si="930"/>
        <v>0</v>
      </c>
      <c r="BH74" s="49">
        <f t="shared" si="930"/>
        <v>0</v>
      </c>
      <c r="BI74" s="49">
        <f t="shared" si="930"/>
        <v>0</v>
      </c>
      <c r="BJ74" s="49">
        <f t="shared" si="930"/>
        <v>0</v>
      </c>
      <c r="BK74" s="49">
        <f t="shared" si="930"/>
        <v>0</v>
      </c>
      <c r="BL74" s="49">
        <f t="shared" si="930"/>
        <v>0</v>
      </c>
      <c r="BM74" s="49">
        <f t="shared" si="930"/>
        <v>0</v>
      </c>
      <c r="BN74" s="49">
        <f t="shared" si="930"/>
        <v>0</v>
      </c>
      <c r="BO74" s="49">
        <f t="shared" si="930"/>
        <v>0</v>
      </c>
      <c r="BP74" s="49">
        <f t="shared" si="930"/>
        <v>0</v>
      </c>
      <c r="BQ74" s="49">
        <f t="shared" si="930"/>
        <v>0</v>
      </c>
      <c r="BR74" s="319">
        <f t="shared" ref="BR74:EC74" si="931">SUM(BR71:BR72)</f>
        <v>0</v>
      </c>
      <c r="BS74" s="49">
        <f t="shared" si="931"/>
        <v>0</v>
      </c>
      <c r="BT74" s="49">
        <f t="shared" si="931"/>
        <v>0</v>
      </c>
      <c r="BU74" s="49">
        <f t="shared" si="931"/>
        <v>0</v>
      </c>
      <c r="BV74" s="49">
        <f t="shared" si="931"/>
        <v>0</v>
      </c>
      <c r="BW74" s="49">
        <f t="shared" si="931"/>
        <v>0</v>
      </c>
      <c r="BX74" s="49">
        <f t="shared" si="931"/>
        <v>0</v>
      </c>
      <c r="BY74" s="49">
        <f t="shared" si="931"/>
        <v>0</v>
      </c>
      <c r="BZ74" s="49">
        <f t="shared" si="931"/>
        <v>0</v>
      </c>
      <c r="CA74" s="49">
        <f t="shared" si="931"/>
        <v>0</v>
      </c>
      <c r="CB74" s="49">
        <f t="shared" si="931"/>
        <v>0</v>
      </c>
      <c r="CC74" s="49">
        <f t="shared" si="931"/>
        <v>0</v>
      </c>
      <c r="CD74" s="49">
        <f t="shared" si="931"/>
        <v>0</v>
      </c>
      <c r="CE74" s="319">
        <f t="shared" si="931"/>
        <v>0</v>
      </c>
      <c r="CF74" s="49">
        <f t="shared" si="931"/>
        <v>0</v>
      </c>
      <c r="CG74" s="49">
        <f t="shared" si="931"/>
        <v>0</v>
      </c>
      <c r="CH74" s="49">
        <f t="shared" si="931"/>
        <v>0</v>
      </c>
      <c r="CI74" s="49">
        <f t="shared" si="931"/>
        <v>0</v>
      </c>
      <c r="CJ74" s="49">
        <f t="shared" si="931"/>
        <v>0</v>
      </c>
      <c r="CK74" s="49">
        <f t="shared" si="931"/>
        <v>0</v>
      </c>
      <c r="CL74" s="49">
        <f t="shared" si="931"/>
        <v>0</v>
      </c>
      <c r="CM74" s="49">
        <f t="shared" si="931"/>
        <v>0</v>
      </c>
      <c r="CN74" s="49">
        <f t="shared" si="931"/>
        <v>0</v>
      </c>
      <c r="CO74" s="49">
        <f t="shared" si="931"/>
        <v>0</v>
      </c>
      <c r="CP74" s="49">
        <f t="shared" si="931"/>
        <v>0</v>
      </c>
      <c r="CQ74" s="49">
        <f t="shared" si="931"/>
        <v>0</v>
      </c>
      <c r="CR74" s="319">
        <f t="shared" si="931"/>
        <v>0</v>
      </c>
      <c r="CS74" s="49">
        <f t="shared" si="931"/>
        <v>0</v>
      </c>
      <c r="CT74" s="49">
        <f t="shared" si="931"/>
        <v>0</v>
      </c>
      <c r="CU74" s="49">
        <f t="shared" si="931"/>
        <v>0</v>
      </c>
      <c r="CV74" s="49">
        <f t="shared" si="931"/>
        <v>0</v>
      </c>
      <c r="CW74" s="49">
        <f t="shared" si="931"/>
        <v>0</v>
      </c>
      <c r="CX74" s="49">
        <f t="shared" si="931"/>
        <v>0</v>
      </c>
      <c r="CY74" s="49">
        <f t="shared" si="931"/>
        <v>0</v>
      </c>
      <c r="CZ74" s="49">
        <f t="shared" si="931"/>
        <v>0</v>
      </c>
      <c r="DA74" s="49">
        <f t="shared" si="931"/>
        <v>0</v>
      </c>
      <c r="DB74" s="49">
        <f t="shared" si="931"/>
        <v>0</v>
      </c>
      <c r="DC74" s="49">
        <f t="shared" si="931"/>
        <v>0</v>
      </c>
      <c r="DD74" s="49">
        <f t="shared" si="931"/>
        <v>0</v>
      </c>
      <c r="DE74" s="319">
        <f t="shared" si="931"/>
        <v>0</v>
      </c>
      <c r="DF74" s="49">
        <f t="shared" si="931"/>
        <v>0</v>
      </c>
      <c r="DG74" s="49">
        <f t="shared" si="931"/>
        <v>0</v>
      </c>
      <c r="DH74" s="49">
        <f t="shared" si="931"/>
        <v>0</v>
      </c>
      <c r="DI74" s="49">
        <f t="shared" si="931"/>
        <v>0</v>
      </c>
      <c r="DJ74" s="49">
        <f t="shared" si="931"/>
        <v>0</v>
      </c>
      <c r="DK74" s="49">
        <f t="shared" si="931"/>
        <v>0</v>
      </c>
      <c r="DL74" s="49">
        <f t="shared" si="931"/>
        <v>0</v>
      </c>
      <c r="DM74" s="49">
        <f t="shared" si="931"/>
        <v>0</v>
      </c>
      <c r="DN74" s="49">
        <f t="shared" si="931"/>
        <v>0</v>
      </c>
      <c r="DO74" s="49">
        <f t="shared" si="931"/>
        <v>0</v>
      </c>
      <c r="DP74" s="49">
        <f t="shared" si="931"/>
        <v>0</v>
      </c>
      <c r="DQ74" s="49">
        <f t="shared" si="931"/>
        <v>0</v>
      </c>
      <c r="DR74" s="319">
        <f t="shared" si="931"/>
        <v>0</v>
      </c>
      <c r="DS74" s="49">
        <f t="shared" si="931"/>
        <v>0</v>
      </c>
      <c r="DT74" s="49">
        <f t="shared" si="931"/>
        <v>0</v>
      </c>
      <c r="DU74" s="49">
        <f t="shared" si="931"/>
        <v>0</v>
      </c>
      <c r="DV74" s="49">
        <f t="shared" si="931"/>
        <v>0</v>
      </c>
      <c r="DW74" s="49">
        <f t="shared" si="931"/>
        <v>0</v>
      </c>
      <c r="DX74" s="49">
        <f t="shared" si="931"/>
        <v>0</v>
      </c>
      <c r="DY74" s="49">
        <f t="shared" si="931"/>
        <v>0</v>
      </c>
      <c r="DZ74" s="49">
        <f t="shared" si="931"/>
        <v>0</v>
      </c>
      <c r="EA74" s="49">
        <f t="shared" si="931"/>
        <v>0</v>
      </c>
      <c r="EB74" s="49">
        <f t="shared" si="931"/>
        <v>0</v>
      </c>
      <c r="EC74" s="49">
        <f t="shared" si="931"/>
        <v>0</v>
      </c>
      <c r="ED74" s="49">
        <f t="shared" ref="ED74:EE74" si="932">SUM(ED71:ED72)</f>
        <v>0</v>
      </c>
      <c r="EE74" s="391">
        <f t="shared" si="932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>F34</f>
        <v>0</v>
      </c>
      <c r="G76" s="17">
        <f t="shared" ref="G76:Q76" si="933">G34</f>
        <v>0</v>
      </c>
      <c r="H76" s="17">
        <f t="shared" si="933"/>
        <v>0</v>
      </c>
      <c r="I76" s="17">
        <f t="shared" si="933"/>
        <v>0</v>
      </c>
      <c r="J76" s="17">
        <f t="shared" si="933"/>
        <v>0</v>
      </c>
      <c r="K76" s="17">
        <f t="shared" si="933"/>
        <v>0</v>
      </c>
      <c r="L76" s="17">
        <f t="shared" si="933"/>
        <v>0</v>
      </c>
      <c r="M76" s="17">
        <f t="shared" si="933"/>
        <v>0</v>
      </c>
      <c r="N76" s="17">
        <f t="shared" si="933"/>
        <v>0</v>
      </c>
      <c r="O76" s="17">
        <f t="shared" si="933"/>
        <v>0</v>
      </c>
      <c r="P76" s="17">
        <f t="shared" si="933"/>
        <v>0</v>
      </c>
      <c r="Q76" s="17">
        <f t="shared" si="933"/>
        <v>0</v>
      </c>
      <c r="R76" s="319">
        <f t="shared" ref="R76:R80" si="934">SUM(F76:Q76)</f>
        <v>0</v>
      </c>
      <c r="S76" s="17">
        <f>S34</f>
        <v>0</v>
      </c>
      <c r="T76" s="17">
        <f t="shared" ref="T76:AD76" si="935">T34</f>
        <v>0</v>
      </c>
      <c r="U76" s="17">
        <f t="shared" si="935"/>
        <v>0</v>
      </c>
      <c r="V76" s="17">
        <f t="shared" si="935"/>
        <v>0</v>
      </c>
      <c r="W76" s="17">
        <f t="shared" si="935"/>
        <v>0</v>
      </c>
      <c r="X76" s="17">
        <f t="shared" si="935"/>
        <v>0</v>
      </c>
      <c r="Y76" s="17">
        <f t="shared" si="935"/>
        <v>0</v>
      </c>
      <c r="Z76" s="17">
        <f t="shared" si="935"/>
        <v>0</v>
      </c>
      <c r="AA76" s="17">
        <f t="shared" si="935"/>
        <v>0</v>
      </c>
      <c r="AB76" s="17">
        <f t="shared" si="935"/>
        <v>0</v>
      </c>
      <c r="AC76" s="17">
        <f t="shared" si="935"/>
        <v>0</v>
      </c>
      <c r="AD76" s="17">
        <f t="shared" si="935"/>
        <v>0</v>
      </c>
      <c r="AE76" s="319">
        <f t="shared" ref="AE76:AE80" si="936">SUM(S76:AD76)</f>
        <v>0</v>
      </c>
      <c r="AF76" s="17">
        <f>AF34</f>
        <v>0</v>
      </c>
      <c r="AG76" s="17">
        <f t="shared" ref="AG76:AQ76" si="937">AG34</f>
        <v>0</v>
      </c>
      <c r="AH76" s="17">
        <f t="shared" si="937"/>
        <v>0</v>
      </c>
      <c r="AI76" s="17">
        <f t="shared" si="937"/>
        <v>0</v>
      </c>
      <c r="AJ76" s="17">
        <f t="shared" si="937"/>
        <v>0</v>
      </c>
      <c r="AK76" s="17">
        <f t="shared" si="937"/>
        <v>0</v>
      </c>
      <c r="AL76" s="17">
        <f t="shared" si="937"/>
        <v>0</v>
      </c>
      <c r="AM76" s="17">
        <f t="shared" si="937"/>
        <v>0</v>
      </c>
      <c r="AN76" s="17">
        <f t="shared" si="937"/>
        <v>0</v>
      </c>
      <c r="AO76" s="17">
        <f t="shared" si="937"/>
        <v>0</v>
      </c>
      <c r="AP76" s="17">
        <f t="shared" si="937"/>
        <v>0</v>
      </c>
      <c r="AQ76" s="17">
        <f t="shared" si="937"/>
        <v>0</v>
      </c>
      <c r="AR76" s="319">
        <f t="shared" ref="AR76:AR80" si="938">SUM(AF76:AQ76)</f>
        <v>0</v>
      </c>
      <c r="AS76" s="17">
        <f>AS34</f>
        <v>0</v>
      </c>
      <c r="AT76" s="17">
        <f t="shared" ref="AT76:BD76" si="939">AT34</f>
        <v>0</v>
      </c>
      <c r="AU76" s="17">
        <f t="shared" si="939"/>
        <v>0</v>
      </c>
      <c r="AV76" s="17">
        <f t="shared" si="939"/>
        <v>0</v>
      </c>
      <c r="AW76" s="17">
        <f t="shared" si="939"/>
        <v>0</v>
      </c>
      <c r="AX76" s="17">
        <f t="shared" si="939"/>
        <v>0</v>
      </c>
      <c r="AY76" s="17">
        <f t="shared" si="939"/>
        <v>0</v>
      </c>
      <c r="AZ76" s="17">
        <f t="shared" si="939"/>
        <v>0</v>
      </c>
      <c r="BA76" s="17">
        <f t="shared" si="939"/>
        <v>0</v>
      </c>
      <c r="BB76" s="17">
        <f t="shared" si="939"/>
        <v>0</v>
      </c>
      <c r="BC76" s="17">
        <f t="shared" si="939"/>
        <v>0</v>
      </c>
      <c r="BD76" s="17">
        <f t="shared" si="939"/>
        <v>0</v>
      </c>
      <c r="BE76" s="319">
        <f t="shared" ref="BE76:BE80" si="940">SUM(AS76:BD76)</f>
        <v>0</v>
      </c>
      <c r="BF76" s="17">
        <f>BF34</f>
        <v>0</v>
      </c>
      <c r="BG76" s="17">
        <f t="shared" ref="BG76:BQ76" si="941">BG34</f>
        <v>0</v>
      </c>
      <c r="BH76" s="17">
        <f t="shared" si="941"/>
        <v>0</v>
      </c>
      <c r="BI76" s="17">
        <f t="shared" si="941"/>
        <v>0</v>
      </c>
      <c r="BJ76" s="17">
        <f t="shared" si="941"/>
        <v>0</v>
      </c>
      <c r="BK76" s="17">
        <f t="shared" si="941"/>
        <v>0</v>
      </c>
      <c r="BL76" s="17">
        <f t="shared" si="941"/>
        <v>0</v>
      </c>
      <c r="BM76" s="17">
        <f t="shared" si="941"/>
        <v>0</v>
      </c>
      <c r="BN76" s="17">
        <f t="shared" si="941"/>
        <v>0</v>
      </c>
      <c r="BO76" s="17">
        <f t="shared" si="941"/>
        <v>0</v>
      </c>
      <c r="BP76" s="17">
        <f t="shared" si="941"/>
        <v>0</v>
      </c>
      <c r="BQ76" s="17">
        <f t="shared" si="941"/>
        <v>0</v>
      </c>
      <c r="BR76" s="319">
        <f t="shared" ref="BR76:BR80" si="942">SUM(BF76:BQ76)</f>
        <v>0</v>
      </c>
      <c r="BS76" s="17">
        <f>BS34</f>
        <v>0</v>
      </c>
      <c r="BT76" s="17">
        <f t="shared" ref="BT76:CD76" si="943">BT34</f>
        <v>0</v>
      </c>
      <c r="BU76" s="17">
        <f t="shared" si="943"/>
        <v>0</v>
      </c>
      <c r="BV76" s="17">
        <f t="shared" si="943"/>
        <v>0</v>
      </c>
      <c r="BW76" s="17">
        <f t="shared" si="943"/>
        <v>0</v>
      </c>
      <c r="BX76" s="17">
        <f t="shared" si="943"/>
        <v>0</v>
      </c>
      <c r="BY76" s="17">
        <f t="shared" si="943"/>
        <v>0</v>
      </c>
      <c r="BZ76" s="17">
        <f t="shared" si="943"/>
        <v>0</v>
      </c>
      <c r="CA76" s="17">
        <f t="shared" si="943"/>
        <v>0</v>
      </c>
      <c r="CB76" s="17">
        <f t="shared" si="943"/>
        <v>0</v>
      </c>
      <c r="CC76" s="17">
        <f t="shared" si="943"/>
        <v>0</v>
      </c>
      <c r="CD76" s="17">
        <f t="shared" si="943"/>
        <v>0</v>
      </c>
      <c r="CE76" s="319">
        <f t="shared" ref="CE76:CE80" si="944">SUM(BS76:CD76)</f>
        <v>0</v>
      </c>
      <c r="CF76" s="17">
        <f>CF34</f>
        <v>0</v>
      </c>
      <c r="CG76" s="17">
        <f t="shared" ref="CG76:CQ76" si="945">CG34</f>
        <v>0</v>
      </c>
      <c r="CH76" s="17">
        <f t="shared" si="945"/>
        <v>0</v>
      </c>
      <c r="CI76" s="17">
        <f t="shared" si="945"/>
        <v>0</v>
      </c>
      <c r="CJ76" s="17">
        <f t="shared" si="945"/>
        <v>0</v>
      </c>
      <c r="CK76" s="17">
        <f t="shared" si="945"/>
        <v>0</v>
      </c>
      <c r="CL76" s="17">
        <f t="shared" si="945"/>
        <v>0</v>
      </c>
      <c r="CM76" s="17">
        <f t="shared" si="945"/>
        <v>0</v>
      </c>
      <c r="CN76" s="17">
        <f t="shared" si="945"/>
        <v>0</v>
      </c>
      <c r="CO76" s="17">
        <f t="shared" si="945"/>
        <v>0</v>
      </c>
      <c r="CP76" s="17">
        <f t="shared" si="945"/>
        <v>0</v>
      </c>
      <c r="CQ76" s="17">
        <f t="shared" si="945"/>
        <v>0</v>
      </c>
      <c r="CR76" s="319">
        <f t="shared" ref="CR76:CR80" si="946">SUM(CF76:CQ76)</f>
        <v>0</v>
      </c>
      <c r="CS76" s="17">
        <f>CS34</f>
        <v>0</v>
      </c>
      <c r="CT76" s="17">
        <f t="shared" ref="CT76:DD76" si="947">CT34</f>
        <v>0</v>
      </c>
      <c r="CU76" s="17">
        <f t="shared" si="947"/>
        <v>0</v>
      </c>
      <c r="CV76" s="17">
        <f t="shared" si="947"/>
        <v>0</v>
      </c>
      <c r="CW76" s="17">
        <f t="shared" si="947"/>
        <v>0</v>
      </c>
      <c r="CX76" s="17">
        <f t="shared" si="947"/>
        <v>0</v>
      </c>
      <c r="CY76" s="17">
        <f t="shared" si="947"/>
        <v>0</v>
      </c>
      <c r="CZ76" s="17">
        <f t="shared" si="947"/>
        <v>0</v>
      </c>
      <c r="DA76" s="17">
        <f t="shared" si="947"/>
        <v>0</v>
      </c>
      <c r="DB76" s="17">
        <f t="shared" si="947"/>
        <v>0</v>
      </c>
      <c r="DC76" s="17">
        <f t="shared" si="947"/>
        <v>0</v>
      </c>
      <c r="DD76" s="17">
        <f t="shared" si="947"/>
        <v>0</v>
      </c>
      <c r="DE76" s="319">
        <f t="shared" ref="DE76:DE80" si="948">SUM(CS76:DD76)</f>
        <v>0</v>
      </c>
      <c r="DF76" s="17">
        <f>DF34</f>
        <v>0</v>
      </c>
      <c r="DG76" s="17">
        <f t="shared" ref="DG76:DQ76" si="949">DG34</f>
        <v>0</v>
      </c>
      <c r="DH76" s="17">
        <f t="shared" si="949"/>
        <v>0</v>
      </c>
      <c r="DI76" s="17">
        <f t="shared" si="949"/>
        <v>0</v>
      </c>
      <c r="DJ76" s="17">
        <f t="shared" si="949"/>
        <v>0</v>
      </c>
      <c r="DK76" s="17">
        <f t="shared" si="949"/>
        <v>0</v>
      </c>
      <c r="DL76" s="17">
        <f t="shared" si="949"/>
        <v>0</v>
      </c>
      <c r="DM76" s="17">
        <f t="shared" si="949"/>
        <v>0</v>
      </c>
      <c r="DN76" s="17">
        <f t="shared" si="949"/>
        <v>0</v>
      </c>
      <c r="DO76" s="17">
        <f t="shared" si="949"/>
        <v>0</v>
      </c>
      <c r="DP76" s="17">
        <f t="shared" si="949"/>
        <v>0</v>
      </c>
      <c r="DQ76" s="17">
        <f t="shared" si="949"/>
        <v>0</v>
      </c>
      <c r="DR76" s="319">
        <f t="shared" ref="DR76:DR80" si="950">SUM(DF76:DQ76)</f>
        <v>0</v>
      </c>
      <c r="DS76" s="17">
        <f>DS34</f>
        <v>0</v>
      </c>
      <c r="DT76" s="17">
        <f t="shared" ref="DT76:ED76" si="951">DT34</f>
        <v>0</v>
      </c>
      <c r="DU76" s="17">
        <f t="shared" si="951"/>
        <v>0</v>
      </c>
      <c r="DV76" s="17">
        <f t="shared" si="951"/>
        <v>0</v>
      </c>
      <c r="DW76" s="17">
        <f t="shared" si="951"/>
        <v>0</v>
      </c>
      <c r="DX76" s="17">
        <f t="shared" si="951"/>
        <v>0</v>
      </c>
      <c r="DY76" s="17">
        <f t="shared" si="951"/>
        <v>0</v>
      </c>
      <c r="DZ76" s="17">
        <f t="shared" si="951"/>
        <v>0</v>
      </c>
      <c r="EA76" s="17">
        <f t="shared" si="951"/>
        <v>0</v>
      </c>
      <c r="EB76" s="17">
        <f t="shared" si="951"/>
        <v>0</v>
      </c>
      <c r="EC76" s="17">
        <f t="shared" si="951"/>
        <v>0</v>
      </c>
      <c r="ED76" s="17">
        <f t="shared" si="951"/>
        <v>0</v>
      </c>
      <c r="EE76" s="391">
        <f t="shared" ref="EE76:EE80" si="952">SUM(DS76:ED76)</f>
        <v>0</v>
      </c>
    </row>
    <row r="77" spans="3:135" x14ac:dyDescent="0.2">
      <c r="D77" s="5" t="s">
        <v>46</v>
      </c>
      <c r="F77" s="17">
        <f>F41</f>
        <v>0</v>
      </c>
      <c r="G77" s="17">
        <f t="shared" ref="G77:Q77" si="953">G41</f>
        <v>0</v>
      </c>
      <c r="H77" s="17">
        <f t="shared" si="953"/>
        <v>0</v>
      </c>
      <c r="I77" s="17">
        <f t="shared" si="953"/>
        <v>0</v>
      </c>
      <c r="J77" s="17">
        <f t="shared" si="953"/>
        <v>0</v>
      </c>
      <c r="K77" s="17">
        <f t="shared" si="953"/>
        <v>0</v>
      </c>
      <c r="L77" s="17">
        <f t="shared" si="953"/>
        <v>0</v>
      </c>
      <c r="M77" s="17">
        <f t="shared" si="953"/>
        <v>0</v>
      </c>
      <c r="N77" s="17">
        <f t="shared" si="953"/>
        <v>0</v>
      </c>
      <c r="O77" s="17">
        <f t="shared" si="953"/>
        <v>0</v>
      </c>
      <c r="P77" s="17">
        <f t="shared" si="953"/>
        <v>0</v>
      </c>
      <c r="Q77" s="17">
        <f t="shared" si="953"/>
        <v>0</v>
      </c>
      <c r="R77" s="319">
        <f t="shared" si="934"/>
        <v>0</v>
      </c>
      <c r="S77" s="17">
        <f>S41</f>
        <v>0</v>
      </c>
      <c r="T77" s="17">
        <f t="shared" ref="T77:AD77" si="954">T41</f>
        <v>0</v>
      </c>
      <c r="U77" s="17">
        <f t="shared" si="954"/>
        <v>0</v>
      </c>
      <c r="V77" s="17">
        <f t="shared" si="954"/>
        <v>0</v>
      </c>
      <c r="W77" s="17">
        <f t="shared" si="954"/>
        <v>0</v>
      </c>
      <c r="X77" s="17">
        <f t="shared" si="954"/>
        <v>0</v>
      </c>
      <c r="Y77" s="17">
        <f t="shared" si="954"/>
        <v>0</v>
      </c>
      <c r="Z77" s="17">
        <f t="shared" si="954"/>
        <v>0</v>
      </c>
      <c r="AA77" s="17">
        <f t="shared" si="954"/>
        <v>0</v>
      </c>
      <c r="AB77" s="17">
        <f t="shared" si="954"/>
        <v>0</v>
      </c>
      <c r="AC77" s="17">
        <f t="shared" si="954"/>
        <v>0</v>
      </c>
      <c r="AD77" s="17">
        <f t="shared" si="954"/>
        <v>0</v>
      </c>
      <c r="AE77" s="319">
        <f t="shared" si="936"/>
        <v>0</v>
      </c>
      <c r="AF77" s="17">
        <f>AF41</f>
        <v>0</v>
      </c>
      <c r="AG77" s="17">
        <f t="shared" ref="AG77:AQ77" si="955">AG41</f>
        <v>0</v>
      </c>
      <c r="AH77" s="17">
        <f t="shared" si="955"/>
        <v>0</v>
      </c>
      <c r="AI77" s="17">
        <f t="shared" si="955"/>
        <v>0</v>
      </c>
      <c r="AJ77" s="17">
        <f t="shared" si="955"/>
        <v>0</v>
      </c>
      <c r="AK77" s="17">
        <f t="shared" si="955"/>
        <v>0</v>
      </c>
      <c r="AL77" s="17">
        <f t="shared" si="955"/>
        <v>0</v>
      </c>
      <c r="AM77" s="17">
        <f t="shared" si="955"/>
        <v>0</v>
      </c>
      <c r="AN77" s="17">
        <f t="shared" si="955"/>
        <v>0</v>
      </c>
      <c r="AO77" s="17">
        <f t="shared" si="955"/>
        <v>0</v>
      </c>
      <c r="AP77" s="17">
        <f t="shared" si="955"/>
        <v>0</v>
      </c>
      <c r="AQ77" s="17">
        <f t="shared" si="955"/>
        <v>0</v>
      </c>
      <c r="AR77" s="319">
        <f t="shared" si="938"/>
        <v>0</v>
      </c>
      <c r="AS77" s="17">
        <f>AS41</f>
        <v>0</v>
      </c>
      <c r="AT77" s="17">
        <f t="shared" ref="AT77:BD77" si="956">AT41</f>
        <v>0</v>
      </c>
      <c r="AU77" s="17">
        <f t="shared" si="956"/>
        <v>0</v>
      </c>
      <c r="AV77" s="17">
        <f t="shared" si="956"/>
        <v>0</v>
      </c>
      <c r="AW77" s="17">
        <f t="shared" si="956"/>
        <v>0</v>
      </c>
      <c r="AX77" s="17">
        <f t="shared" si="956"/>
        <v>0</v>
      </c>
      <c r="AY77" s="17">
        <f t="shared" si="956"/>
        <v>0</v>
      </c>
      <c r="AZ77" s="17">
        <f t="shared" si="956"/>
        <v>0</v>
      </c>
      <c r="BA77" s="17">
        <f t="shared" si="956"/>
        <v>0</v>
      </c>
      <c r="BB77" s="17">
        <f t="shared" si="956"/>
        <v>0</v>
      </c>
      <c r="BC77" s="17">
        <f t="shared" si="956"/>
        <v>0</v>
      </c>
      <c r="BD77" s="17">
        <f t="shared" si="956"/>
        <v>0</v>
      </c>
      <c r="BE77" s="319">
        <f t="shared" si="940"/>
        <v>0</v>
      </c>
      <c r="BF77" s="17">
        <f>BF41</f>
        <v>0</v>
      </c>
      <c r="BG77" s="17">
        <f t="shared" ref="BG77:BQ77" si="957">BG41</f>
        <v>0</v>
      </c>
      <c r="BH77" s="17">
        <f t="shared" si="957"/>
        <v>0</v>
      </c>
      <c r="BI77" s="17">
        <f t="shared" si="957"/>
        <v>0</v>
      </c>
      <c r="BJ77" s="17">
        <f t="shared" si="957"/>
        <v>0</v>
      </c>
      <c r="BK77" s="17">
        <f t="shared" si="957"/>
        <v>0</v>
      </c>
      <c r="BL77" s="17">
        <f t="shared" si="957"/>
        <v>0</v>
      </c>
      <c r="BM77" s="17">
        <f t="shared" si="957"/>
        <v>0</v>
      </c>
      <c r="BN77" s="17">
        <f t="shared" si="957"/>
        <v>0</v>
      </c>
      <c r="BO77" s="17">
        <f t="shared" si="957"/>
        <v>0</v>
      </c>
      <c r="BP77" s="17">
        <f t="shared" si="957"/>
        <v>0</v>
      </c>
      <c r="BQ77" s="17">
        <f t="shared" si="957"/>
        <v>0</v>
      </c>
      <c r="BR77" s="319">
        <f t="shared" si="942"/>
        <v>0</v>
      </c>
      <c r="BS77" s="17">
        <f>BS41</f>
        <v>0</v>
      </c>
      <c r="BT77" s="17">
        <f t="shared" ref="BT77:CD77" si="958">BT41</f>
        <v>0</v>
      </c>
      <c r="BU77" s="17">
        <f t="shared" si="958"/>
        <v>0</v>
      </c>
      <c r="BV77" s="17">
        <f t="shared" si="958"/>
        <v>0</v>
      </c>
      <c r="BW77" s="17">
        <f t="shared" si="958"/>
        <v>0</v>
      </c>
      <c r="BX77" s="17">
        <f t="shared" si="958"/>
        <v>0</v>
      </c>
      <c r="BY77" s="17">
        <f t="shared" si="958"/>
        <v>0</v>
      </c>
      <c r="BZ77" s="17">
        <f t="shared" si="958"/>
        <v>0</v>
      </c>
      <c r="CA77" s="17">
        <f t="shared" si="958"/>
        <v>0</v>
      </c>
      <c r="CB77" s="17">
        <f t="shared" si="958"/>
        <v>0</v>
      </c>
      <c r="CC77" s="17">
        <f t="shared" si="958"/>
        <v>0</v>
      </c>
      <c r="CD77" s="17">
        <f t="shared" si="958"/>
        <v>0</v>
      </c>
      <c r="CE77" s="319">
        <f t="shared" si="944"/>
        <v>0</v>
      </c>
      <c r="CF77" s="17">
        <f>CF41</f>
        <v>0</v>
      </c>
      <c r="CG77" s="17">
        <f t="shared" ref="CG77:CQ77" si="959">CG41</f>
        <v>0</v>
      </c>
      <c r="CH77" s="17">
        <f t="shared" si="959"/>
        <v>0</v>
      </c>
      <c r="CI77" s="17">
        <f t="shared" si="959"/>
        <v>0</v>
      </c>
      <c r="CJ77" s="17">
        <f t="shared" si="959"/>
        <v>0</v>
      </c>
      <c r="CK77" s="17">
        <f t="shared" si="959"/>
        <v>0</v>
      </c>
      <c r="CL77" s="17">
        <f t="shared" si="959"/>
        <v>0</v>
      </c>
      <c r="CM77" s="17">
        <f t="shared" si="959"/>
        <v>0</v>
      </c>
      <c r="CN77" s="17">
        <f t="shared" si="959"/>
        <v>0</v>
      </c>
      <c r="CO77" s="17">
        <f t="shared" si="959"/>
        <v>0</v>
      </c>
      <c r="CP77" s="17">
        <f t="shared" si="959"/>
        <v>0</v>
      </c>
      <c r="CQ77" s="17">
        <f t="shared" si="959"/>
        <v>0</v>
      </c>
      <c r="CR77" s="319">
        <f t="shared" si="946"/>
        <v>0</v>
      </c>
      <c r="CS77" s="17">
        <f>CS41</f>
        <v>0</v>
      </c>
      <c r="CT77" s="17">
        <f t="shared" ref="CT77:DD77" si="960">CT41</f>
        <v>0</v>
      </c>
      <c r="CU77" s="17">
        <f t="shared" si="960"/>
        <v>0</v>
      </c>
      <c r="CV77" s="17">
        <f t="shared" si="960"/>
        <v>0</v>
      </c>
      <c r="CW77" s="17">
        <f t="shared" si="960"/>
        <v>0</v>
      </c>
      <c r="CX77" s="17">
        <f t="shared" si="960"/>
        <v>0</v>
      </c>
      <c r="CY77" s="17">
        <f t="shared" si="960"/>
        <v>0</v>
      </c>
      <c r="CZ77" s="17">
        <f t="shared" si="960"/>
        <v>0</v>
      </c>
      <c r="DA77" s="17">
        <f t="shared" si="960"/>
        <v>0</v>
      </c>
      <c r="DB77" s="17">
        <f t="shared" si="960"/>
        <v>0</v>
      </c>
      <c r="DC77" s="17">
        <f t="shared" si="960"/>
        <v>0</v>
      </c>
      <c r="DD77" s="17">
        <f t="shared" si="960"/>
        <v>0</v>
      </c>
      <c r="DE77" s="319">
        <f t="shared" si="948"/>
        <v>0</v>
      </c>
      <c r="DF77" s="17">
        <f>DF41</f>
        <v>0</v>
      </c>
      <c r="DG77" s="17">
        <f t="shared" ref="DG77:DQ77" si="961">DG41</f>
        <v>0</v>
      </c>
      <c r="DH77" s="17">
        <f t="shared" si="961"/>
        <v>0</v>
      </c>
      <c r="DI77" s="17">
        <f t="shared" si="961"/>
        <v>0</v>
      </c>
      <c r="DJ77" s="17">
        <f t="shared" si="961"/>
        <v>0</v>
      </c>
      <c r="DK77" s="17">
        <f t="shared" si="961"/>
        <v>0</v>
      </c>
      <c r="DL77" s="17">
        <f t="shared" si="961"/>
        <v>0</v>
      </c>
      <c r="DM77" s="17">
        <f t="shared" si="961"/>
        <v>0</v>
      </c>
      <c r="DN77" s="17">
        <f t="shared" si="961"/>
        <v>0</v>
      </c>
      <c r="DO77" s="17">
        <f t="shared" si="961"/>
        <v>0</v>
      </c>
      <c r="DP77" s="17">
        <f t="shared" si="961"/>
        <v>0</v>
      </c>
      <c r="DQ77" s="17">
        <f t="shared" si="961"/>
        <v>0</v>
      </c>
      <c r="DR77" s="319">
        <f t="shared" si="950"/>
        <v>0</v>
      </c>
      <c r="DS77" s="17">
        <f>DS41</f>
        <v>0</v>
      </c>
      <c r="DT77" s="17">
        <f t="shared" ref="DT77:ED77" si="962">DT41</f>
        <v>0</v>
      </c>
      <c r="DU77" s="17">
        <f t="shared" si="962"/>
        <v>0</v>
      </c>
      <c r="DV77" s="17">
        <f t="shared" si="962"/>
        <v>0</v>
      </c>
      <c r="DW77" s="17">
        <f t="shared" si="962"/>
        <v>0</v>
      </c>
      <c r="DX77" s="17">
        <f t="shared" si="962"/>
        <v>0</v>
      </c>
      <c r="DY77" s="17">
        <f t="shared" si="962"/>
        <v>0</v>
      </c>
      <c r="DZ77" s="17">
        <f t="shared" si="962"/>
        <v>0</v>
      </c>
      <c r="EA77" s="17">
        <f t="shared" si="962"/>
        <v>0</v>
      </c>
      <c r="EB77" s="17">
        <f t="shared" si="962"/>
        <v>0</v>
      </c>
      <c r="EC77" s="17">
        <f t="shared" si="962"/>
        <v>0</v>
      </c>
      <c r="ED77" s="17">
        <f t="shared" si="962"/>
        <v>0</v>
      </c>
      <c r="EE77" s="391">
        <f t="shared" si="952"/>
        <v>0</v>
      </c>
    </row>
    <row r="78" spans="3:135" x14ac:dyDescent="0.2">
      <c r="D78" s="5" t="s">
        <v>284</v>
      </c>
      <c r="F78" s="17">
        <f>F53</f>
        <v>0</v>
      </c>
      <c r="G78" s="17">
        <f t="shared" ref="G78:Q78" si="963">G53</f>
        <v>0</v>
      </c>
      <c r="H78" s="17">
        <f t="shared" si="963"/>
        <v>0</v>
      </c>
      <c r="I78" s="17">
        <f t="shared" si="963"/>
        <v>0</v>
      </c>
      <c r="J78" s="17">
        <f t="shared" si="963"/>
        <v>0</v>
      </c>
      <c r="K78" s="17">
        <f t="shared" si="963"/>
        <v>0</v>
      </c>
      <c r="L78" s="17">
        <f t="shared" si="963"/>
        <v>0</v>
      </c>
      <c r="M78" s="17">
        <f t="shared" si="963"/>
        <v>0</v>
      </c>
      <c r="N78" s="17">
        <f t="shared" si="963"/>
        <v>0</v>
      </c>
      <c r="O78" s="17">
        <f t="shared" si="963"/>
        <v>0</v>
      </c>
      <c r="P78" s="17">
        <f t="shared" si="963"/>
        <v>0</v>
      </c>
      <c r="Q78" s="17">
        <f t="shared" si="963"/>
        <v>0</v>
      </c>
      <c r="R78" s="319">
        <f t="shared" ref="R78" si="964">SUM(F78:Q78)</f>
        <v>0</v>
      </c>
      <c r="S78" s="17">
        <f>S53</f>
        <v>0</v>
      </c>
      <c r="T78" s="17">
        <f t="shared" ref="T78:AD78" si="965">T53</f>
        <v>0</v>
      </c>
      <c r="U78" s="17">
        <f t="shared" si="965"/>
        <v>0</v>
      </c>
      <c r="V78" s="17">
        <f t="shared" si="965"/>
        <v>0</v>
      </c>
      <c r="W78" s="17">
        <f t="shared" si="965"/>
        <v>0</v>
      </c>
      <c r="X78" s="17">
        <f t="shared" si="965"/>
        <v>0</v>
      </c>
      <c r="Y78" s="17">
        <f t="shared" si="965"/>
        <v>0</v>
      </c>
      <c r="Z78" s="17">
        <f t="shared" si="965"/>
        <v>0</v>
      </c>
      <c r="AA78" s="17">
        <f t="shared" si="965"/>
        <v>0</v>
      </c>
      <c r="AB78" s="17">
        <f t="shared" si="965"/>
        <v>0</v>
      </c>
      <c r="AC78" s="17">
        <f t="shared" si="965"/>
        <v>0</v>
      </c>
      <c r="AD78" s="17">
        <f t="shared" si="965"/>
        <v>0</v>
      </c>
      <c r="AE78" s="319">
        <f t="shared" ref="AE78" si="966">SUM(S78:AD78)</f>
        <v>0</v>
      </c>
      <c r="AF78" s="17">
        <f>AF53</f>
        <v>0</v>
      </c>
      <c r="AG78" s="17">
        <f t="shared" ref="AG78:AQ78" si="967">AG53</f>
        <v>0</v>
      </c>
      <c r="AH78" s="17">
        <f t="shared" si="967"/>
        <v>0</v>
      </c>
      <c r="AI78" s="17">
        <f t="shared" si="967"/>
        <v>0</v>
      </c>
      <c r="AJ78" s="17">
        <f t="shared" si="967"/>
        <v>0</v>
      </c>
      <c r="AK78" s="17">
        <f t="shared" si="967"/>
        <v>0</v>
      </c>
      <c r="AL78" s="17">
        <f t="shared" si="967"/>
        <v>0</v>
      </c>
      <c r="AM78" s="17">
        <f t="shared" si="967"/>
        <v>0</v>
      </c>
      <c r="AN78" s="17">
        <f t="shared" si="967"/>
        <v>0</v>
      </c>
      <c r="AO78" s="17">
        <f t="shared" si="967"/>
        <v>0</v>
      </c>
      <c r="AP78" s="17">
        <f t="shared" si="967"/>
        <v>0</v>
      </c>
      <c r="AQ78" s="17">
        <f t="shared" si="967"/>
        <v>0</v>
      </c>
      <c r="AR78" s="319">
        <f t="shared" ref="AR78" si="968">SUM(AF78:AQ78)</f>
        <v>0</v>
      </c>
      <c r="AS78" s="17">
        <f>AS53</f>
        <v>0</v>
      </c>
      <c r="AT78" s="17">
        <f t="shared" ref="AT78:BD78" si="969">AT53</f>
        <v>0</v>
      </c>
      <c r="AU78" s="17">
        <f t="shared" si="969"/>
        <v>0</v>
      </c>
      <c r="AV78" s="17">
        <f t="shared" si="969"/>
        <v>0</v>
      </c>
      <c r="AW78" s="17">
        <f t="shared" si="969"/>
        <v>0</v>
      </c>
      <c r="AX78" s="17">
        <f t="shared" si="969"/>
        <v>0</v>
      </c>
      <c r="AY78" s="17">
        <f t="shared" si="969"/>
        <v>0</v>
      </c>
      <c r="AZ78" s="17">
        <f t="shared" si="969"/>
        <v>0</v>
      </c>
      <c r="BA78" s="17">
        <f t="shared" si="969"/>
        <v>0</v>
      </c>
      <c r="BB78" s="17">
        <f t="shared" si="969"/>
        <v>0</v>
      </c>
      <c r="BC78" s="17">
        <f t="shared" si="969"/>
        <v>0</v>
      </c>
      <c r="BD78" s="17">
        <f t="shared" si="969"/>
        <v>0</v>
      </c>
      <c r="BE78" s="319">
        <f t="shared" ref="BE78" si="970">SUM(AS78:BD78)</f>
        <v>0</v>
      </c>
      <c r="BF78" s="17">
        <f>BF53</f>
        <v>0</v>
      </c>
      <c r="BG78" s="17">
        <f t="shared" ref="BG78:BQ78" si="971">BG53</f>
        <v>0</v>
      </c>
      <c r="BH78" s="17">
        <f t="shared" si="971"/>
        <v>0</v>
      </c>
      <c r="BI78" s="17">
        <f t="shared" si="971"/>
        <v>0</v>
      </c>
      <c r="BJ78" s="17">
        <f t="shared" si="971"/>
        <v>0</v>
      </c>
      <c r="BK78" s="17">
        <f t="shared" si="971"/>
        <v>0</v>
      </c>
      <c r="BL78" s="17">
        <f t="shared" si="971"/>
        <v>0</v>
      </c>
      <c r="BM78" s="17">
        <f t="shared" si="971"/>
        <v>0</v>
      </c>
      <c r="BN78" s="17">
        <f t="shared" si="971"/>
        <v>0</v>
      </c>
      <c r="BO78" s="17">
        <f t="shared" si="971"/>
        <v>0</v>
      </c>
      <c r="BP78" s="17">
        <f t="shared" si="971"/>
        <v>0</v>
      </c>
      <c r="BQ78" s="17">
        <f t="shared" si="971"/>
        <v>0</v>
      </c>
      <c r="BR78" s="319">
        <f t="shared" ref="BR78" si="972">SUM(BF78:BQ78)</f>
        <v>0</v>
      </c>
      <c r="BS78" s="17">
        <f>BS53</f>
        <v>0</v>
      </c>
      <c r="BT78" s="17">
        <f t="shared" ref="BT78:CD78" si="973">BT53</f>
        <v>0</v>
      </c>
      <c r="BU78" s="17">
        <f t="shared" si="973"/>
        <v>0</v>
      </c>
      <c r="BV78" s="17">
        <f t="shared" si="973"/>
        <v>0</v>
      </c>
      <c r="BW78" s="17">
        <f t="shared" si="973"/>
        <v>0</v>
      </c>
      <c r="BX78" s="17">
        <f t="shared" si="973"/>
        <v>0</v>
      </c>
      <c r="BY78" s="17">
        <f t="shared" si="973"/>
        <v>0</v>
      </c>
      <c r="BZ78" s="17">
        <f t="shared" si="973"/>
        <v>0</v>
      </c>
      <c r="CA78" s="17">
        <f t="shared" si="973"/>
        <v>0</v>
      </c>
      <c r="CB78" s="17">
        <f t="shared" si="973"/>
        <v>0</v>
      </c>
      <c r="CC78" s="17">
        <f t="shared" si="973"/>
        <v>0</v>
      </c>
      <c r="CD78" s="17">
        <f t="shared" si="973"/>
        <v>0</v>
      </c>
      <c r="CE78" s="319">
        <f t="shared" ref="CE78" si="974">SUM(BS78:CD78)</f>
        <v>0</v>
      </c>
      <c r="CF78" s="17">
        <f>CF53</f>
        <v>0</v>
      </c>
      <c r="CG78" s="17">
        <f t="shared" ref="CG78:CQ78" si="975">CG53</f>
        <v>0</v>
      </c>
      <c r="CH78" s="17">
        <f t="shared" si="975"/>
        <v>0</v>
      </c>
      <c r="CI78" s="17">
        <f t="shared" si="975"/>
        <v>0</v>
      </c>
      <c r="CJ78" s="17">
        <f t="shared" si="975"/>
        <v>0</v>
      </c>
      <c r="CK78" s="17">
        <f t="shared" si="975"/>
        <v>0</v>
      </c>
      <c r="CL78" s="17">
        <f t="shared" si="975"/>
        <v>0</v>
      </c>
      <c r="CM78" s="17">
        <f t="shared" si="975"/>
        <v>0</v>
      </c>
      <c r="CN78" s="17">
        <f t="shared" si="975"/>
        <v>0</v>
      </c>
      <c r="CO78" s="17">
        <f t="shared" si="975"/>
        <v>0</v>
      </c>
      <c r="CP78" s="17">
        <f t="shared" si="975"/>
        <v>0</v>
      </c>
      <c r="CQ78" s="17">
        <f t="shared" si="975"/>
        <v>0</v>
      </c>
      <c r="CR78" s="319">
        <f t="shared" ref="CR78" si="976">SUM(CF78:CQ78)</f>
        <v>0</v>
      </c>
      <c r="CS78" s="17">
        <f>CS53</f>
        <v>0</v>
      </c>
      <c r="CT78" s="17">
        <f t="shared" ref="CT78:DD78" si="977">CT53</f>
        <v>0</v>
      </c>
      <c r="CU78" s="17">
        <f t="shared" si="977"/>
        <v>0</v>
      </c>
      <c r="CV78" s="17">
        <f t="shared" si="977"/>
        <v>0</v>
      </c>
      <c r="CW78" s="17">
        <f t="shared" si="977"/>
        <v>0</v>
      </c>
      <c r="CX78" s="17">
        <f t="shared" si="977"/>
        <v>0</v>
      </c>
      <c r="CY78" s="17">
        <f t="shared" si="977"/>
        <v>0</v>
      </c>
      <c r="CZ78" s="17">
        <f t="shared" si="977"/>
        <v>0</v>
      </c>
      <c r="DA78" s="17">
        <f t="shared" si="977"/>
        <v>0</v>
      </c>
      <c r="DB78" s="17">
        <f t="shared" si="977"/>
        <v>0</v>
      </c>
      <c r="DC78" s="17">
        <f t="shared" si="977"/>
        <v>0</v>
      </c>
      <c r="DD78" s="17">
        <f t="shared" si="977"/>
        <v>0</v>
      </c>
      <c r="DE78" s="319">
        <f t="shared" ref="DE78" si="978">SUM(CS78:DD78)</f>
        <v>0</v>
      </c>
      <c r="DF78" s="17">
        <f>DF53</f>
        <v>0</v>
      </c>
      <c r="DG78" s="17">
        <f t="shared" ref="DG78:DQ78" si="979">DG53</f>
        <v>0</v>
      </c>
      <c r="DH78" s="17">
        <f t="shared" si="979"/>
        <v>0</v>
      </c>
      <c r="DI78" s="17">
        <f t="shared" si="979"/>
        <v>0</v>
      </c>
      <c r="DJ78" s="17">
        <f t="shared" si="979"/>
        <v>0</v>
      </c>
      <c r="DK78" s="17">
        <f t="shared" si="979"/>
        <v>0</v>
      </c>
      <c r="DL78" s="17">
        <f t="shared" si="979"/>
        <v>0</v>
      </c>
      <c r="DM78" s="17">
        <f t="shared" si="979"/>
        <v>0</v>
      </c>
      <c r="DN78" s="17">
        <f t="shared" si="979"/>
        <v>0</v>
      </c>
      <c r="DO78" s="17">
        <f t="shared" si="979"/>
        <v>0</v>
      </c>
      <c r="DP78" s="17">
        <f t="shared" si="979"/>
        <v>0</v>
      </c>
      <c r="DQ78" s="17">
        <f t="shared" si="979"/>
        <v>0</v>
      </c>
      <c r="DR78" s="319">
        <f t="shared" ref="DR78" si="980">SUM(DF78:DQ78)</f>
        <v>0</v>
      </c>
      <c r="DS78" s="17">
        <f>DS53</f>
        <v>0</v>
      </c>
      <c r="DT78" s="17">
        <f t="shared" ref="DT78:ED78" si="981">DT53</f>
        <v>0</v>
      </c>
      <c r="DU78" s="17">
        <f t="shared" si="981"/>
        <v>0</v>
      </c>
      <c r="DV78" s="17">
        <f t="shared" si="981"/>
        <v>0</v>
      </c>
      <c r="DW78" s="17">
        <f t="shared" si="981"/>
        <v>0</v>
      </c>
      <c r="DX78" s="17">
        <f t="shared" si="981"/>
        <v>0</v>
      </c>
      <c r="DY78" s="17">
        <f t="shared" si="981"/>
        <v>0</v>
      </c>
      <c r="DZ78" s="17">
        <f t="shared" si="981"/>
        <v>0</v>
      </c>
      <c r="EA78" s="17">
        <f t="shared" si="981"/>
        <v>0</v>
      </c>
      <c r="EB78" s="17">
        <f t="shared" si="981"/>
        <v>0</v>
      </c>
      <c r="EC78" s="17">
        <f t="shared" si="981"/>
        <v>0</v>
      </c>
      <c r="ED78" s="17">
        <f t="shared" si="981"/>
        <v>0</v>
      </c>
      <c r="EE78" s="391">
        <f t="shared" ref="EE78" si="982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934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936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938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940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942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944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946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948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950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952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983">(G76+G78+G79)*$C$83</f>
        <v>0</v>
      </c>
      <c r="H80" s="17">
        <f t="shared" si="983"/>
        <v>0</v>
      </c>
      <c r="I80" s="17">
        <f t="shared" si="983"/>
        <v>0</v>
      </c>
      <c r="J80" s="17">
        <f t="shared" si="983"/>
        <v>0</v>
      </c>
      <c r="K80" s="17">
        <f t="shared" si="983"/>
        <v>0</v>
      </c>
      <c r="L80" s="17">
        <f t="shared" si="983"/>
        <v>0</v>
      </c>
      <c r="M80" s="17">
        <f t="shared" si="983"/>
        <v>0</v>
      </c>
      <c r="N80" s="17">
        <f t="shared" si="983"/>
        <v>0</v>
      </c>
      <c r="O80" s="17">
        <f t="shared" si="983"/>
        <v>0</v>
      </c>
      <c r="P80" s="17">
        <f t="shared" si="983"/>
        <v>0</v>
      </c>
      <c r="Q80" s="17">
        <f t="shared" si="983"/>
        <v>0</v>
      </c>
      <c r="R80" s="319">
        <f t="shared" si="934"/>
        <v>0</v>
      </c>
      <c r="S80" s="17">
        <f>(S76+S78+S79)*$C$83</f>
        <v>0</v>
      </c>
      <c r="T80" s="17">
        <f t="shared" ref="T80" si="984">(T76+T78+T79)*$C$83</f>
        <v>0</v>
      </c>
      <c r="U80" s="17">
        <f t="shared" ref="U80" si="985">(U76+U78+U79)*$C$83</f>
        <v>0</v>
      </c>
      <c r="V80" s="17">
        <f t="shared" ref="V80" si="986">(V76+V78+V79)*$C$83</f>
        <v>0</v>
      </c>
      <c r="W80" s="17">
        <f t="shared" ref="W80" si="987">(W76+W78+W79)*$C$83</f>
        <v>0</v>
      </c>
      <c r="X80" s="17">
        <f t="shared" ref="X80" si="988">(X76+X78+X79)*$C$83</f>
        <v>0</v>
      </c>
      <c r="Y80" s="17">
        <f t="shared" ref="Y80" si="989">(Y76+Y78+Y79)*$C$83</f>
        <v>0</v>
      </c>
      <c r="Z80" s="17">
        <f t="shared" ref="Z80" si="990">(Z76+Z78+Z79)*$C$83</f>
        <v>0</v>
      </c>
      <c r="AA80" s="17">
        <f t="shared" ref="AA80" si="991">(AA76+AA78+AA79)*$C$83</f>
        <v>0</v>
      </c>
      <c r="AB80" s="17">
        <f t="shared" ref="AB80" si="992">(AB76+AB78+AB79)*$C$83</f>
        <v>0</v>
      </c>
      <c r="AC80" s="17">
        <f t="shared" ref="AC80" si="993">(AC76+AC78+AC79)*$C$83</f>
        <v>0</v>
      </c>
      <c r="AD80" s="17">
        <f t="shared" ref="AD80" si="994">(AD76+AD78+AD79)*$C$83</f>
        <v>0</v>
      </c>
      <c r="AE80" s="319">
        <f t="shared" si="936"/>
        <v>0</v>
      </c>
      <c r="AF80" s="17">
        <f>(AF76+AF78+AF79)*$C$83</f>
        <v>0</v>
      </c>
      <c r="AG80" s="17">
        <f t="shared" ref="AG80" si="995">(AG76+AG78+AG79)*$C$83</f>
        <v>0</v>
      </c>
      <c r="AH80" s="17">
        <f t="shared" ref="AH80" si="996">(AH76+AH78+AH79)*$C$83</f>
        <v>0</v>
      </c>
      <c r="AI80" s="17">
        <f t="shared" ref="AI80" si="997">(AI76+AI78+AI79)*$C$83</f>
        <v>0</v>
      </c>
      <c r="AJ80" s="17">
        <f t="shared" ref="AJ80" si="998">(AJ76+AJ78+AJ79)*$C$83</f>
        <v>0</v>
      </c>
      <c r="AK80" s="17">
        <f t="shared" ref="AK80" si="999">(AK76+AK78+AK79)*$C$83</f>
        <v>0</v>
      </c>
      <c r="AL80" s="17">
        <f t="shared" ref="AL80" si="1000">(AL76+AL78+AL79)*$C$83</f>
        <v>0</v>
      </c>
      <c r="AM80" s="17">
        <f t="shared" ref="AM80" si="1001">(AM76+AM78+AM79)*$C$83</f>
        <v>0</v>
      </c>
      <c r="AN80" s="17">
        <f t="shared" ref="AN80" si="1002">(AN76+AN78+AN79)*$C$83</f>
        <v>0</v>
      </c>
      <c r="AO80" s="17">
        <f t="shared" ref="AO80" si="1003">(AO76+AO78+AO79)*$C$83</f>
        <v>0</v>
      </c>
      <c r="AP80" s="17">
        <f t="shared" ref="AP80" si="1004">(AP76+AP78+AP79)*$C$83</f>
        <v>0</v>
      </c>
      <c r="AQ80" s="17">
        <f t="shared" ref="AQ80" si="1005">(AQ76+AQ78+AQ79)*$C$83</f>
        <v>0</v>
      </c>
      <c r="AR80" s="319">
        <f t="shared" si="938"/>
        <v>0</v>
      </c>
      <c r="AS80" s="17">
        <f>(AS76+AS78+AS79)*$C$83</f>
        <v>0</v>
      </c>
      <c r="AT80" s="17">
        <f t="shared" ref="AT80" si="1006">(AT76+AT78+AT79)*$C$83</f>
        <v>0</v>
      </c>
      <c r="AU80" s="17">
        <f t="shared" ref="AU80" si="1007">(AU76+AU78+AU79)*$C$83</f>
        <v>0</v>
      </c>
      <c r="AV80" s="17">
        <f t="shared" ref="AV80" si="1008">(AV76+AV78+AV79)*$C$83</f>
        <v>0</v>
      </c>
      <c r="AW80" s="17">
        <f t="shared" ref="AW80" si="1009">(AW76+AW78+AW79)*$C$83</f>
        <v>0</v>
      </c>
      <c r="AX80" s="17">
        <f t="shared" ref="AX80" si="1010">(AX76+AX78+AX79)*$C$83</f>
        <v>0</v>
      </c>
      <c r="AY80" s="17">
        <f t="shared" ref="AY80" si="1011">(AY76+AY78+AY79)*$C$83</f>
        <v>0</v>
      </c>
      <c r="AZ80" s="17">
        <f t="shared" ref="AZ80" si="1012">(AZ76+AZ78+AZ79)*$C$83</f>
        <v>0</v>
      </c>
      <c r="BA80" s="17">
        <f t="shared" ref="BA80" si="1013">(BA76+BA78+BA79)*$C$83</f>
        <v>0</v>
      </c>
      <c r="BB80" s="17">
        <f t="shared" ref="BB80" si="1014">(BB76+BB78+BB79)*$C$83</f>
        <v>0</v>
      </c>
      <c r="BC80" s="17">
        <f t="shared" ref="BC80" si="1015">(BC76+BC78+BC79)*$C$83</f>
        <v>0</v>
      </c>
      <c r="BD80" s="17">
        <f t="shared" ref="BD80" si="1016">(BD76+BD78+BD79)*$C$83</f>
        <v>0</v>
      </c>
      <c r="BE80" s="319">
        <f t="shared" si="940"/>
        <v>0</v>
      </c>
      <c r="BF80" s="17">
        <f>(BF76+BF78+BF79)*$C$83</f>
        <v>0</v>
      </c>
      <c r="BG80" s="17">
        <f t="shared" ref="BG80" si="1017">(BG76+BG78+BG79)*$C$83</f>
        <v>0</v>
      </c>
      <c r="BH80" s="17">
        <f t="shared" ref="BH80" si="1018">(BH76+BH78+BH79)*$C$83</f>
        <v>0</v>
      </c>
      <c r="BI80" s="17">
        <f t="shared" ref="BI80" si="1019">(BI76+BI78+BI79)*$C$83</f>
        <v>0</v>
      </c>
      <c r="BJ80" s="17">
        <f t="shared" ref="BJ80" si="1020">(BJ76+BJ78+BJ79)*$C$83</f>
        <v>0</v>
      </c>
      <c r="BK80" s="17">
        <f t="shared" ref="BK80" si="1021">(BK76+BK78+BK79)*$C$83</f>
        <v>0</v>
      </c>
      <c r="BL80" s="17">
        <f t="shared" ref="BL80" si="1022">(BL76+BL78+BL79)*$C$83</f>
        <v>0</v>
      </c>
      <c r="BM80" s="17">
        <f t="shared" ref="BM80" si="1023">(BM76+BM78+BM79)*$C$83</f>
        <v>0</v>
      </c>
      <c r="BN80" s="17">
        <f t="shared" ref="BN80" si="1024">(BN76+BN78+BN79)*$C$83</f>
        <v>0</v>
      </c>
      <c r="BO80" s="17">
        <f t="shared" ref="BO80" si="1025">(BO76+BO78+BO79)*$C$83</f>
        <v>0</v>
      </c>
      <c r="BP80" s="17">
        <f t="shared" ref="BP80" si="1026">(BP76+BP78+BP79)*$C$83</f>
        <v>0</v>
      </c>
      <c r="BQ80" s="17">
        <f t="shared" ref="BQ80" si="1027">(BQ76+BQ78+BQ79)*$C$83</f>
        <v>0</v>
      </c>
      <c r="BR80" s="319">
        <f t="shared" si="942"/>
        <v>0</v>
      </c>
      <c r="BS80" s="17">
        <f>(BS76+BS78+BS79)*$C$83</f>
        <v>0</v>
      </c>
      <c r="BT80" s="17">
        <f t="shared" ref="BT80" si="1028">(BT76+BT78+BT79)*$C$83</f>
        <v>0</v>
      </c>
      <c r="BU80" s="17">
        <f t="shared" ref="BU80" si="1029">(BU76+BU78+BU79)*$C$83</f>
        <v>0</v>
      </c>
      <c r="BV80" s="17">
        <f t="shared" ref="BV80" si="1030">(BV76+BV78+BV79)*$C$83</f>
        <v>0</v>
      </c>
      <c r="BW80" s="17">
        <f t="shared" ref="BW80" si="1031">(BW76+BW78+BW79)*$C$83</f>
        <v>0</v>
      </c>
      <c r="BX80" s="17">
        <f t="shared" ref="BX80" si="1032">(BX76+BX78+BX79)*$C$83</f>
        <v>0</v>
      </c>
      <c r="BY80" s="17">
        <f t="shared" ref="BY80" si="1033">(BY76+BY78+BY79)*$C$83</f>
        <v>0</v>
      </c>
      <c r="BZ80" s="17">
        <f t="shared" ref="BZ80" si="1034">(BZ76+BZ78+BZ79)*$C$83</f>
        <v>0</v>
      </c>
      <c r="CA80" s="17">
        <f t="shared" ref="CA80" si="1035">(CA76+CA78+CA79)*$C$83</f>
        <v>0</v>
      </c>
      <c r="CB80" s="17">
        <f t="shared" ref="CB80" si="1036">(CB76+CB78+CB79)*$C$83</f>
        <v>0</v>
      </c>
      <c r="CC80" s="17">
        <f t="shared" ref="CC80" si="1037">(CC76+CC78+CC79)*$C$83</f>
        <v>0</v>
      </c>
      <c r="CD80" s="17">
        <f t="shared" ref="CD80" si="1038">(CD76+CD78+CD79)*$C$83</f>
        <v>0</v>
      </c>
      <c r="CE80" s="319">
        <f t="shared" si="944"/>
        <v>0</v>
      </c>
      <c r="CF80" s="17">
        <f>(CF76+CF78+CF79)*$C$83</f>
        <v>0</v>
      </c>
      <c r="CG80" s="17">
        <f t="shared" ref="CG80" si="1039">(CG76+CG78+CG79)*$C$83</f>
        <v>0</v>
      </c>
      <c r="CH80" s="17">
        <f t="shared" ref="CH80" si="1040">(CH76+CH78+CH79)*$C$83</f>
        <v>0</v>
      </c>
      <c r="CI80" s="17">
        <f t="shared" ref="CI80" si="1041">(CI76+CI78+CI79)*$C$83</f>
        <v>0</v>
      </c>
      <c r="CJ80" s="17">
        <f t="shared" ref="CJ80" si="1042">(CJ76+CJ78+CJ79)*$C$83</f>
        <v>0</v>
      </c>
      <c r="CK80" s="17">
        <f t="shared" ref="CK80" si="1043">(CK76+CK78+CK79)*$C$83</f>
        <v>0</v>
      </c>
      <c r="CL80" s="17">
        <f t="shared" ref="CL80" si="1044">(CL76+CL78+CL79)*$C$83</f>
        <v>0</v>
      </c>
      <c r="CM80" s="17">
        <f t="shared" ref="CM80" si="1045">(CM76+CM78+CM79)*$C$83</f>
        <v>0</v>
      </c>
      <c r="CN80" s="17">
        <f t="shared" ref="CN80" si="1046">(CN76+CN78+CN79)*$C$83</f>
        <v>0</v>
      </c>
      <c r="CO80" s="17">
        <f t="shared" ref="CO80" si="1047">(CO76+CO78+CO79)*$C$83</f>
        <v>0</v>
      </c>
      <c r="CP80" s="17">
        <f t="shared" ref="CP80" si="1048">(CP76+CP78+CP79)*$C$83</f>
        <v>0</v>
      </c>
      <c r="CQ80" s="17">
        <f t="shared" ref="CQ80" si="1049">(CQ76+CQ78+CQ79)*$C$83</f>
        <v>0</v>
      </c>
      <c r="CR80" s="319">
        <f t="shared" si="946"/>
        <v>0</v>
      </c>
      <c r="CS80" s="17">
        <f>(CS76+CS78+CS79)*$C$83</f>
        <v>0</v>
      </c>
      <c r="CT80" s="17">
        <f t="shared" ref="CT80" si="1050">(CT76+CT78+CT79)*$C$83</f>
        <v>0</v>
      </c>
      <c r="CU80" s="17">
        <f t="shared" ref="CU80" si="1051">(CU76+CU78+CU79)*$C$83</f>
        <v>0</v>
      </c>
      <c r="CV80" s="17">
        <f t="shared" ref="CV80" si="1052">(CV76+CV78+CV79)*$C$83</f>
        <v>0</v>
      </c>
      <c r="CW80" s="17">
        <f t="shared" ref="CW80" si="1053">(CW76+CW78+CW79)*$C$83</f>
        <v>0</v>
      </c>
      <c r="CX80" s="17">
        <f t="shared" ref="CX80" si="1054">(CX76+CX78+CX79)*$C$83</f>
        <v>0</v>
      </c>
      <c r="CY80" s="17">
        <f t="shared" ref="CY80" si="1055">(CY76+CY78+CY79)*$C$83</f>
        <v>0</v>
      </c>
      <c r="CZ80" s="17">
        <f t="shared" ref="CZ80" si="1056">(CZ76+CZ78+CZ79)*$C$83</f>
        <v>0</v>
      </c>
      <c r="DA80" s="17">
        <f t="shared" ref="DA80" si="1057">(DA76+DA78+DA79)*$C$83</f>
        <v>0</v>
      </c>
      <c r="DB80" s="17">
        <f t="shared" ref="DB80" si="1058">(DB76+DB78+DB79)*$C$83</f>
        <v>0</v>
      </c>
      <c r="DC80" s="17">
        <f t="shared" ref="DC80" si="1059">(DC76+DC78+DC79)*$C$83</f>
        <v>0</v>
      </c>
      <c r="DD80" s="17">
        <f t="shared" ref="DD80" si="1060">(DD76+DD78+DD79)*$C$83</f>
        <v>0</v>
      </c>
      <c r="DE80" s="319">
        <f t="shared" si="948"/>
        <v>0</v>
      </c>
      <c r="DF80" s="17">
        <f>(DF76+DF78+DF79)*$C$83</f>
        <v>0</v>
      </c>
      <c r="DG80" s="17">
        <f t="shared" ref="DG80" si="1061">(DG76+DG78+DG79)*$C$83</f>
        <v>0</v>
      </c>
      <c r="DH80" s="17">
        <f t="shared" ref="DH80" si="1062">(DH76+DH78+DH79)*$C$83</f>
        <v>0</v>
      </c>
      <c r="DI80" s="17">
        <f t="shared" ref="DI80" si="1063">(DI76+DI78+DI79)*$C$83</f>
        <v>0</v>
      </c>
      <c r="DJ80" s="17">
        <f t="shared" ref="DJ80" si="1064">(DJ76+DJ78+DJ79)*$C$83</f>
        <v>0</v>
      </c>
      <c r="DK80" s="17">
        <f t="shared" ref="DK80" si="1065">(DK76+DK78+DK79)*$C$83</f>
        <v>0</v>
      </c>
      <c r="DL80" s="17">
        <f t="shared" ref="DL80" si="1066">(DL76+DL78+DL79)*$C$83</f>
        <v>0</v>
      </c>
      <c r="DM80" s="17">
        <f t="shared" ref="DM80" si="1067">(DM76+DM78+DM79)*$C$83</f>
        <v>0</v>
      </c>
      <c r="DN80" s="17">
        <f t="shared" ref="DN80" si="1068">(DN76+DN78+DN79)*$C$83</f>
        <v>0</v>
      </c>
      <c r="DO80" s="17">
        <f t="shared" ref="DO80" si="1069">(DO76+DO78+DO79)*$C$83</f>
        <v>0</v>
      </c>
      <c r="DP80" s="17">
        <f t="shared" ref="DP80" si="1070">(DP76+DP78+DP79)*$C$83</f>
        <v>0</v>
      </c>
      <c r="DQ80" s="17">
        <f t="shared" ref="DQ80" si="1071">(DQ76+DQ78+DQ79)*$C$83</f>
        <v>0</v>
      </c>
      <c r="DR80" s="319">
        <f t="shared" si="950"/>
        <v>0</v>
      </c>
      <c r="DS80" s="17">
        <f>(DS76+DS78+DS79)*$C$83</f>
        <v>0</v>
      </c>
      <c r="DT80" s="17">
        <f t="shared" ref="DT80" si="1072">(DT76+DT78+DT79)*$C$83</f>
        <v>0</v>
      </c>
      <c r="DU80" s="17">
        <f t="shared" ref="DU80" si="1073">(DU76+DU78+DU79)*$C$83</f>
        <v>0</v>
      </c>
      <c r="DV80" s="17">
        <f t="shared" ref="DV80" si="1074">(DV76+DV78+DV79)*$C$83</f>
        <v>0</v>
      </c>
      <c r="DW80" s="17">
        <f t="shared" ref="DW80" si="1075">(DW76+DW78+DW79)*$C$83</f>
        <v>0</v>
      </c>
      <c r="DX80" s="17">
        <f t="shared" ref="DX80" si="1076">(DX76+DX78+DX79)*$C$83</f>
        <v>0</v>
      </c>
      <c r="DY80" s="17">
        <f t="shared" ref="DY80" si="1077">(DY76+DY78+DY79)*$C$83</f>
        <v>0</v>
      </c>
      <c r="DZ80" s="17">
        <f t="shared" ref="DZ80" si="1078">(DZ76+DZ78+DZ79)*$C$83</f>
        <v>0</v>
      </c>
      <c r="EA80" s="17">
        <f t="shared" ref="EA80" si="1079">(EA76+EA78+EA79)*$C$83</f>
        <v>0</v>
      </c>
      <c r="EB80" s="17">
        <f t="shared" ref="EB80" si="1080">(EB76+EB78+EB79)*$C$83</f>
        <v>0</v>
      </c>
      <c r="EC80" s="17">
        <f t="shared" ref="EC80" si="1081">(EC76+EC78+EC79)*$C$83</f>
        <v>0</v>
      </c>
      <c r="ED80" s="17">
        <f t="shared" ref="ED80" si="1082">(ED76+ED78+ED79)*$C$83</f>
        <v>0</v>
      </c>
      <c r="EE80" s="391">
        <f t="shared" si="952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>F72-F80</f>
        <v>0</v>
      </c>
      <c r="G82" s="17">
        <f t="shared" ref="G82:Q82" si="1083">G72-G80</f>
        <v>0</v>
      </c>
      <c r="H82" s="17">
        <f t="shared" si="1083"/>
        <v>0</v>
      </c>
      <c r="I82" s="17">
        <f t="shared" si="1083"/>
        <v>0</v>
      </c>
      <c r="J82" s="17">
        <f t="shared" si="1083"/>
        <v>0</v>
      </c>
      <c r="K82" s="17">
        <f t="shared" si="1083"/>
        <v>0</v>
      </c>
      <c r="L82" s="17">
        <f t="shared" si="1083"/>
        <v>0</v>
      </c>
      <c r="M82" s="17">
        <f t="shared" si="1083"/>
        <v>0</v>
      </c>
      <c r="N82" s="17">
        <f t="shared" si="1083"/>
        <v>0</v>
      </c>
      <c r="O82" s="17">
        <f t="shared" si="1083"/>
        <v>0</v>
      </c>
      <c r="P82" s="17">
        <f t="shared" si="1083"/>
        <v>0</v>
      </c>
      <c r="Q82" s="17">
        <f t="shared" si="1083"/>
        <v>0</v>
      </c>
      <c r="R82" s="319">
        <f t="shared" ref="R82" si="1084">SUM(F82:Q82)</f>
        <v>0</v>
      </c>
      <c r="S82" s="17">
        <f>S72-S80</f>
        <v>0</v>
      </c>
      <c r="T82" s="17">
        <f t="shared" ref="T82:AD82" si="1085">T72-T80</f>
        <v>0</v>
      </c>
      <c r="U82" s="17">
        <f t="shared" si="1085"/>
        <v>0</v>
      </c>
      <c r="V82" s="17">
        <f t="shared" si="1085"/>
        <v>0</v>
      </c>
      <c r="W82" s="17">
        <f t="shared" si="1085"/>
        <v>0</v>
      </c>
      <c r="X82" s="17">
        <f t="shared" si="1085"/>
        <v>0</v>
      </c>
      <c r="Y82" s="17">
        <f t="shared" si="1085"/>
        <v>0</v>
      </c>
      <c r="Z82" s="17">
        <f t="shared" si="1085"/>
        <v>0</v>
      </c>
      <c r="AA82" s="17">
        <f t="shared" si="1085"/>
        <v>0</v>
      </c>
      <c r="AB82" s="17">
        <f t="shared" si="1085"/>
        <v>0</v>
      </c>
      <c r="AC82" s="17">
        <f t="shared" si="1085"/>
        <v>0</v>
      </c>
      <c r="AD82" s="17">
        <f t="shared" si="1085"/>
        <v>0</v>
      </c>
      <c r="AE82" s="319">
        <f t="shared" ref="AE82" si="1086">SUM(S82:AD82)</f>
        <v>0</v>
      </c>
      <c r="AF82" s="17">
        <f>AF72-AF80</f>
        <v>0</v>
      </c>
      <c r="AG82" s="17">
        <f t="shared" ref="AG82:AQ82" si="1087">AG72-AG80</f>
        <v>0</v>
      </c>
      <c r="AH82" s="17">
        <f t="shared" si="1087"/>
        <v>0</v>
      </c>
      <c r="AI82" s="17">
        <f t="shared" si="1087"/>
        <v>0</v>
      </c>
      <c r="AJ82" s="17">
        <f t="shared" si="1087"/>
        <v>0</v>
      </c>
      <c r="AK82" s="17">
        <f t="shared" si="1087"/>
        <v>0</v>
      </c>
      <c r="AL82" s="17">
        <f t="shared" si="1087"/>
        <v>0</v>
      </c>
      <c r="AM82" s="17">
        <f t="shared" si="1087"/>
        <v>0</v>
      </c>
      <c r="AN82" s="17">
        <f t="shared" si="1087"/>
        <v>0</v>
      </c>
      <c r="AO82" s="17">
        <f t="shared" si="1087"/>
        <v>0</v>
      </c>
      <c r="AP82" s="17">
        <f t="shared" si="1087"/>
        <v>0</v>
      </c>
      <c r="AQ82" s="17">
        <f t="shared" si="1087"/>
        <v>0</v>
      </c>
      <c r="AR82" s="319">
        <f t="shared" ref="AR82" si="1088">SUM(AF82:AQ82)</f>
        <v>0</v>
      </c>
      <c r="AS82" s="17">
        <f>AS72-AS80</f>
        <v>0</v>
      </c>
      <c r="AT82" s="17">
        <f t="shared" ref="AT82:BD82" si="1089">AT72-AT80</f>
        <v>0</v>
      </c>
      <c r="AU82" s="17">
        <f t="shared" si="1089"/>
        <v>0</v>
      </c>
      <c r="AV82" s="17">
        <f t="shared" si="1089"/>
        <v>0</v>
      </c>
      <c r="AW82" s="17">
        <f t="shared" si="1089"/>
        <v>0</v>
      </c>
      <c r="AX82" s="17">
        <f t="shared" si="1089"/>
        <v>0</v>
      </c>
      <c r="AY82" s="17">
        <f t="shared" si="1089"/>
        <v>0</v>
      </c>
      <c r="AZ82" s="17">
        <f t="shared" si="1089"/>
        <v>0</v>
      </c>
      <c r="BA82" s="17">
        <f t="shared" si="1089"/>
        <v>0</v>
      </c>
      <c r="BB82" s="17">
        <f t="shared" si="1089"/>
        <v>0</v>
      </c>
      <c r="BC82" s="17">
        <f t="shared" si="1089"/>
        <v>0</v>
      </c>
      <c r="BD82" s="17">
        <f t="shared" si="1089"/>
        <v>0</v>
      </c>
      <c r="BE82" s="319">
        <f t="shared" ref="BE82" si="1090">SUM(AS82:BD82)</f>
        <v>0</v>
      </c>
      <c r="BF82" s="17">
        <f>BF72-BF80</f>
        <v>0</v>
      </c>
      <c r="BG82" s="17">
        <f t="shared" ref="BG82:BQ82" si="1091">BG72-BG80</f>
        <v>0</v>
      </c>
      <c r="BH82" s="17">
        <f t="shared" si="1091"/>
        <v>0</v>
      </c>
      <c r="BI82" s="17">
        <f t="shared" si="1091"/>
        <v>0</v>
      </c>
      <c r="BJ82" s="17">
        <f t="shared" si="1091"/>
        <v>0</v>
      </c>
      <c r="BK82" s="17">
        <f t="shared" si="1091"/>
        <v>0</v>
      </c>
      <c r="BL82" s="17">
        <f t="shared" si="1091"/>
        <v>0</v>
      </c>
      <c r="BM82" s="17">
        <f t="shared" si="1091"/>
        <v>0</v>
      </c>
      <c r="BN82" s="17">
        <f t="shared" si="1091"/>
        <v>0</v>
      </c>
      <c r="BO82" s="17">
        <f t="shared" si="1091"/>
        <v>0</v>
      </c>
      <c r="BP82" s="17">
        <f t="shared" si="1091"/>
        <v>0</v>
      </c>
      <c r="BQ82" s="17">
        <f t="shared" si="1091"/>
        <v>0</v>
      </c>
      <c r="BR82" s="319">
        <f t="shared" ref="BR82" si="1092">SUM(BF82:BQ82)</f>
        <v>0</v>
      </c>
      <c r="BS82" s="17">
        <f>BS72-BS80</f>
        <v>0</v>
      </c>
      <c r="BT82" s="17">
        <f t="shared" ref="BT82:CD82" si="1093">BT72-BT80</f>
        <v>0</v>
      </c>
      <c r="BU82" s="17">
        <f t="shared" si="1093"/>
        <v>0</v>
      </c>
      <c r="BV82" s="17">
        <f t="shared" si="1093"/>
        <v>0</v>
      </c>
      <c r="BW82" s="17">
        <f t="shared" si="1093"/>
        <v>0</v>
      </c>
      <c r="BX82" s="17">
        <f t="shared" si="1093"/>
        <v>0</v>
      </c>
      <c r="BY82" s="17">
        <f t="shared" si="1093"/>
        <v>0</v>
      </c>
      <c r="BZ82" s="17">
        <f t="shared" si="1093"/>
        <v>0</v>
      </c>
      <c r="CA82" s="17">
        <f t="shared" si="1093"/>
        <v>0</v>
      </c>
      <c r="CB82" s="17">
        <f t="shared" si="1093"/>
        <v>0</v>
      </c>
      <c r="CC82" s="17">
        <f t="shared" si="1093"/>
        <v>0</v>
      </c>
      <c r="CD82" s="17">
        <f t="shared" si="1093"/>
        <v>0</v>
      </c>
      <c r="CE82" s="319">
        <f t="shared" ref="CE82" si="1094">SUM(BS82:CD82)</f>
        <v>0</v>
      </c>
      <c r="CF82" s="17">
        <f>CF72-CF80</f>
        <v>0</v>
      </c>
      <c r="CG82" s="17">
        <f t="shared" ref="CG82:CQ82" si="1095">CG72-CG80</f>
        <v>0</v>
      </c>
      <c r="CH82" s="17">
        <f t="shared" si="1095"/>
        <v>0</v>
      </c>
      <c r="CI82" s="17">
        <f t="shared" si="1095"/>
        <v>0</v>
      </c>
      <c r="CJ82" s="17">
        <f t="shared" si="1095"/>
        <v>0</v>
      </c>
      <c r="CK82" s="17">
        <f t="shared" si="1095"/>
        <v>0</v>
      </c>
      <c r="CL82" s="17">
        <f t="shared" si="1095"/>
        <v>0</v>
      </c>
      <c r="CM82" s="17">
        <f t="shared" si="1095"/>
        <v>0</v>
      </c>
      <c r="CN82" s="17">
        <f t="shared" si="1095"/>
        <v>0</v>
      </c>
      <c r="CO82" s="17">
        <f t="shared" si="1095"/>
        <v>0</v>
      </c>
      <c r="CP82" s="17">
        <f t="shared" si="1095"/>
        <v>0</v>
      </c>
      <c r="CQ82" s="17">
        <f t="shared" si="1095"/>
        <v>0</v>
      </c>
      <c r="CR82" s="319">
        <f t="shared" ref="CR82" si="1096">SUM(CF82:CQ82)</f>
        <v>0</v>
      </c>
      <c r="CS82" s="17">
        <f>CS72-CS80</f>
        <v>0</v>
      </c>
      <c r="CT82" s="17">
        <f t="shared" ref="CT82:DD82" si="1097">CT72-CT80</f>
        <v>0</v>
      </c>
      <c r="CU82" s="17">
        <f t="shared" si="1097"/>
        <v>0</v>
      </c>
      <c r="CV82" s="17">
        <f t="shared" si="1097"/>
        <v>0</v>
      </c>
      <c r="CW82" s="17">
        <f t="shared" si="1097"/>
        <v>0</v>
      </c>
      <c r="CX82" s="17">
        <f t="shared" si="1097"/>
        <v>0</v>
      </c>
      <c r="CY82" s="17">
        <f t="shared" si="1097"/>
        <v>0</v>
      </c>
      <c r="CZ82" s="17">
        <f t="shared" si="1097"/>
        <v>0</v>
      </c>
      <c r="DA82" s="17">
        <f t="shared" si="1097"/>
        <v>0</v>
      </c>
      <c r="DB82" s="17">
        <f t="shared" si="1097"/>
        <v>0</v>
      </c>
      <c r="DC82" s="17">
        <f t="shared" si="1097"/>
        <v>0</v>
      </c>
      <c r="DD82" s="17">
        <f t="shared" si="1097"/>
        <v>0</v>
      </c>
      <c r="DE82" s="319">
        <f t="shared" ref="DE82" si="1098">SUM(CS82:DD82)</f>
        <v>0</v>
      </c>
      <c r="DF82" s="17">
        <f>DF72-DF80</f>
        <v>0</v>
      </c>
      <c r="DG82" s="17">
        <f t="shared" ref="DG82:DQ82" si="1099">DG72-DG80</f>
        <v>0</v>
      </c>
      <c r="DH82" s="17">
        <f t="shared" si="1099"/>
        <v>0</v>
      </c>
      <c r="DI82" s="17">
        <f t="shared" si="1099"/>
        <v>0</v>
      </c>
      <c r="DJ82" s="17">
        <f t="shared" si="1099"/>
        <v>0</v>
      </c>
      <c r="DK82" s="17">
        <f t="shared" si="1099"/>
        <v>0</v>
      </c>
      <c r="DL82" s="17">
        <f t="shared" si="1099"/>
        <v>0</v>
      </c>
      <c r="DM82" s="17">
        <f t="shared" si="1099"/>
        <v>0</v>
      </c>
      <c r="DN82" s="17">
        <f t="shared" si="1099"/>
        <v>0</v>
      </c>
      <c r="DO82" s="17">
        <f t="shared" si="1099"/>
        <v>0</v>
      </c>
      <c r="DP82" s="17">
        <f t="shared" si="1099"/>
        <v>0</v>
      </c>
      <c r="DQ82" s="17">
        <f t="shared" si="1099"/>
        <v>0</v>
      </c>
      <c r="DR82" s="319">
        <f t="shared" ref="DR82" si="1100">SUM(DF82:DQ82)</f>
        <v>0</v>
      </c>
      <c r="DS82" s="17">
        <f>DS72-DS80</f>
        <v>0</v>
      </c>
      <c r="DT82" s="17">
        <f t="shared" ref="DT82:ED82" si="1101">DT72-DT80</f>
        <v>0</v>
      </c>
      <c r="DU82" s="17">
        <f t="shared" si="1101"/>
        <v>0</v>
      </c>
      <c r="DV82" s="17">
        <f t="shared" si="1101"/>
        <v>0</v>
      </c>
      <c r="DW82" s="17">
        <f t="shared" si="1101"/>
        <v>0</v>
      </c>
      <c r="DX82" s="17">
        <f t="shared" si="1101"/>
        <v>0</v>
      </c>
      <c r="DY82" s="17">
        <f t="shared" si="1101"/>
        <v>0</v>
      </c>
      <c r="DZ82" s="17">
        <f t="shared" si="1101"/>
        <v>0</v>
      </c>
      <c r="EA82" s="17">
        <f t="shared" si="1101"/>
        <v>0</v>
      </c>
      <c r="EB82" s="17">
        <f t="shared" si="1101"/>
        <v>0</v>
      </c>
      <c r="EC82" s="17">
        <f t="shared" si="1101"/>
        <v>0</v>
      </c>
      <c r="ED82" s="17">
        <f t="shared" si="1101"/>
        <v>0</v>
      </c>
      <c r="EE82" s="391">
        <f t="shared" ref="EE82" si="1102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1103">SUM(G76:G82)</f>
        <v>0</v>
      </c>
      <c r="H84" s="17">
        <f t="shared" si="1103"/>
        <v>0</v>
      </c>
      <c r="I84" s="17">
        <f t="shared" si="1103"/>
        <v>0</v>
      </c>
      <c r="J84" s="17">
        <f t="shared" si="1103"/>
        <v>0</v>
      </c>
      <c r="K84" s="17">
        <f t="shared" si="1103"/>
        <v>0</v>
      </c>
      <c r="L84" s="17">
        <f t="shared" si="1103"/>
        <v>0</v>
      </c>
      <c r="M84" s="17">
        <f t="shared" si="1103"/>
        <v>0</v>
      </c>
      <c r="N84" s="17">
        <f t="shared" si="1103"/>
        <v>0</v>
      </c>
      <c r="O84" s="17">
        <f t="shared" si="1103"/>
        <v>0</v>
      </c>
      <c r="P84" s="17">
        <f t="shared" si="1103"/>
        <v>0</v>
      </c>
      <c r="Q84" s="17">
        <f t="shared" si="1103"/>
        <v>0</v>
      </c>
      <c r="R84" s="319">
        <f t="shared" ref="R84" si="1104">SUM(F84:Q84)</f>
        <v>0</v>
      </c>
      <c r="S84" s="17">
        <f>SUM(S76:S82)</f>
        <v>0</v>
      </c>
      <c r="T84" s="17">
        <f t="shared" ref="T84:AD84" si="1105">SUM(T76:T82)</f>
        <v>0</v>
      </c>
      <c r="U84" s="17">
        <f t="shared" si="1105"/>
        <v>0</v>
      </c>
      <c r="V84" s="17">
        <f t="shared" si="1105"/>
        <v>0</v>
      </c>
      <c r="W84" s="17">
        <f t="shared" si="1105"/>
        <v>0</v>
      </c>
      <c r="X84" s="17">
        <f t="shared" si="1105"/>
        <v>0</v>
      </c>
      <c r="Y84" s="17">
        <f t="shared" si="1105"/>
        <v>0</v>
      </c>
      <c r="Z84" s="17">
        <f t="shared" si="1105"/>
        <v>0</v>
      </c>
      <c r="AA84" s="17">
        <f t="shared" si="1105"/>
        <v>0</v>
      </c>
      <c r="AB84" s="17">
        <f t="shared" si="1105"/>
        <v>0</v>
      </c>
      <c r="AC84" s="17">
        <f t="shared" si="1105"/>
        <v>0</v>
      </c>
      <c r="AD84" s="17">
        <f t="shared" si="1105"/>
        <v>0</v>
      </c>
      <c r="AE84" s="319">
        <f t="shared" ref="AE84" si="1106">SUM(S84:AD84)</f>
        <v>0</v>
      </c>
      <c r="AF84" s="17">
        <f>SUM(AF76:AF82)</f>
        <v>0</v>
      </c>
      <c r="AG84" s="17">
        <f t="shared" ref="AG84:AQ84" si="1107">SUM(AG76:AG82)</f>
        <v>0</v>
      </c>
      <c r="AH84" s="17">
        <f t="shared" si="1107"/>
        <v>0</v>
      </c>
      <c r="AI84" s="17">
        <f t="shared" si="1107"/>
        <v>0</v>
      </c>
      <c r="AJ84" s="17">
        <f t="shared" si="1107"/>
        <v>0</v>
      </c>
      <c r="AK84" s="17">
        <f t="shared" si="1107"/>
        <v>0</v>
      </c>
      <c r="AL84" s="17">
        <f t="shared" si="1107"/>
        <v>0</v>
      </c>
      <c r="AM84" s="17">
        <f t="shared" si="1107"/>
        <v>0</v>
      </c>
      <c r="AN84" s="17">
        <f t="shared" si="1107"/>
        <v>0</v>
      </c>
      <c r="AO84" s="17">
        <f t="shared" si="1107"/>
        <v>0</v>
      </c>
      <c r="AP84" s="17">
        <f t="shared" si="1107"/>
        <v>0</v>
      </c>
      <c r="AQ84" s="17">
        <f t="shared" si="1107"/>
        <v>0</v>
      </c>
      <c r="AR84" s="319">
        <f t="shared" ref="AR84" si="1108">SUM(AF84:AQ84)</f>
        <v>0</v>
      </c>
      <c r="AS84" s="17">
        <f>SUM(AS76:AS82)</f>
        <v>0</v>
      </c>
      <c r="AT84" s="17">
        <f t="shared" ref="AT84:BD84" si="1109">SUM(AT76:AT82)</f>
        <v>0</v>
      </c>
      <c r="AU84" s="17">
        <f t="shared" si="1109"/>
        <v>0</v>
      </c>
      <c r="AV84" s="17">
        <f t="shared" si="1109"/>
        <v>0</v>
      </c>
      <c r="AW84" s="17">
        <f t="shared" si="1109"/>
        <v>0</v>
      </c>
      <c r="AX84" s="17">
        <f t="shared" si="1109"/>
        <v>0</v>
      </c>
      <c r="AY84" s="17">
        <f t="shared" si="1109"/>
        <v>0</v>
      </c>
      <c r="AZ84" s="17">
        <f t="shared" si="1109"/>
        <v>0</v>
      </c>
      <c r="BA84" s="17">
        <f t="shared" si="1109"/>
        <v>0</v>
      </c>
      <c r="BB84" s="17">
        <f t="shared" si="1109"/>
        <v>0</v>
      </c>
      <c r="BC84" s="17">
        <f t="shared" si="1109"/>
        <v>0</v>
      </c>
      <c r="BD84" s="17">
        <f t="shared" si="1109"/>
        <v>0</v>
      </c>
      <c r="BE84" s="319">
        <f t="shared" ref="BE84" si="1110">SUM(AS84:BD84)</f>
        <v>0</v>
      </c>
      <c r="BF84" s="17">
        <f>SUM(BF76:BF82)</f>
        <v>0</v>
      </c>
      <c r="BG84" s="17">
        <f t="shared" ref="BG84:BQ84" si="1111">SUM(BG76:BG82)</f>
        <v>0</v>
      </c>
      <c r="BH84" s="17">
        <f t="shared" si="1111"/>
        <v>0</v>
      </c>
      <c r="BI84" s="17">
        <f t="shared" si="1111"/>
        <v>0</v>
      </c>
      <c r="BJ84" s="17">
        <f t="shared" si="1111"/>
        <v>0</v>
      </c>
      <c r="BK84" s="17">
        <f t="shared" si="1111"/>
        <v>0</v>
      </c>
      <c r="BL84" s="17">
        <f t="shared" si="1111"/>
        <v>0</v>
      </c>
      <c r="BM84" s="17">
        <f t="shared" si="1111"/>
        <v>0</v>
      </c>
      <c r="BN84" s="17">
        <f t="shared" si="1111"/>
        <v>0</v>
      </c>
      <c r="BO84" s="17">
        <f t="shared" si="1111"/>
        <v>0</v>
      </c>
      <c r="BP84" s="17">
        <f t="shared" si="1111"/>
        <v>0</v>
      </c>
      <c r="BQ84" s="17">
        <f t="shared" si="1111"/>
        <v>0</v>
      </c>
      <c r="BR84" s="319">
        <f t="shared" ref="BR84" si="1112">SUM(BF84:BQ84)</f>
        <v>0</v>
      </c>
      <c r="BS84" s="17">
        <f>SUM(BS76:BS82)</f>
        <v>0</v>
      </c>
      <c r="BT84" s="17">
        <f t="shared" ref="BT84:CD84" si="1113">SUM(BT76:BT82)</f>
        <v>0</v>
      </c>
      <c r="BU84" s="17">
        <f t="shared" si="1113"/>
        <v>0</v>
      </c>
      <c r="BV84" s="17">
        <f t="shared" si="1113"/>
        <v>0</v>
      </c>
      <c r="BW84" s="17">
        <f t="shared" si="1113"/>
        <v>0</v>
      </c>
      <c r="BX84" s="17">
        <f t="shared" si="1113"/>
        <v>0</v>
      </c>
      <c r="BY84" s="17">
        <f t="shared" si="1113"/>
        <v>0</v>
      </c>
      <c r="BZ84" s="17">
        <f t="shared" si="1113"/>
        <v>0</v>
      </c>
      <c r="CA84" s="17">
        <f t="shared" si="1113"/>
        <v>0</v>
      </c>
      <c r="CB84" s="17">
        <f t="shared" si="1113"/>
        <v>0</v>
      </c>
      <c r="CC84" s="17">
        <f t="shared" si="1113"/>
        <v>0</v>
      </c>
      <c r="CD84" s="17">
        <f t="shared" si="1113"/>
        <v>0</v>
      </c>
      <c r="CE84" s="319">
        <f t="shared" ref="CE84" si="1114">SUM(BS84:CD84)</f>
        <v>0</v>
      </c>
      <c r="CF84" s="17">
        <f>SUM(CF76:CF82)</f>
        <v>0</v>
      </c>
      <c r="CG84" s="17">
        <f t="shared" ref="CG84:CQ84" si="1115">SUM(CG76:CG82)</f>
        <v>0</v>
      </c>
      <c r="CH84" s="17">
        <f t="shared" si="1115"/>
        <v>0</v>
      </c>
      <c r="CI84" s="17">
        <f t="shared" si="1115"/>
        <v>0</v>
      </c>
      <c r="CJ84" s="17">
        <f t="shared" si="1115"/>
        <v>0</v>
      </c>
      <c r="CK84" s="17">
        <f t="shared" si="1115"/>
        <v>0</v>
      </c>
      <c r="CL84" s="17">
        <f t="shared" si="1115"/>
        <v>0</v>
      </c>
      <c r="CM84" s="17">
        <f t="shared" si="1115"/>
        <v>0</v>
      </c>
      <c r="CN84" s="17">
        <f t="shared" si="1115"/>
        <v>0</v>
      </c>
      <c r="CO84" s="17">
        <f t="shared" si="1115"/>
        <v>0</v>
      </c>
      <c r="CP84" s="17">
        <f t="shared" si="1115"/>
        <v>0</v>
      </c>
      <c r="CQ84" s="17">
        <f t="shared" si="1115"/>
        <v>0</v>
      </c>
      <c r="CR84" s="319">
        <f t="shared" ref="CR84" si="1116">SUM(CF84:CQ84)</f>
        <v>0</v>
      </c>
      <c r="CS84" s="17">
        <f>SUM(CS76:CS82)</f>
        <v>0</v>
      </c>
      <c r="CT84" s="17">
        <f t="shared" ref="CT84:DD84" si="1117">SUM(CT76:CT82)</f>
        <v>0</v>
      </c>
      <c r="CU84" s="17">
        <f t="shared" si="1117"/>
        <v>0</v>
      </c>
      <c r="CV84" s="17">
        <f t="shared" si="1117"/>
        <v>0</v>
      </c>
      <c r="CW84" s="17">
        <f t="shared" si="1117"/>
        <v>0</v>
      </c>
      <c r="CX84" s="17">
        <f t="shared" si="1117"/>
        <v>0</v>
      </c>
      <c r="CY84" s="17">
        <f t="shared" si="1117"/>
        <v>0</v>
      </c>
      <c r="CZ84" s="17">
        <f t="shared" si="1117"/>
        <v>0</v>
      </c>
      <c r="DA84" s="17">
        <f t="shared" si="1117"/>
        <v>0</v>
      </c>
      <c r="DB84" s="17">
        <f t="shared" si="1117"/>
        <v>0</v>
      </c>
      <c r="DC84" s="17">
        <f t="shared" si="1117"/>
        <v>0</v>
      </c>
      <c r="DD84" s="17">
        <f t="shared" si="1117"/>
        <v>0</v>
      </c>
      <c r="DE84" s="319">
        <f t="shared" ref="DE84" si="1118">SUM(CS84:DD84)</f>
        <v>0</v>
      </c>
      <c r="DF84" s="17">
        <f>SUM(DF76:DF82)</f>
        <v>0</v>
      </c>
      <c r="DG84" s="17">
        <f t="shared" ref="DG84:DQ84" si="1119">SUM(DG76:DG82)</f>
        <v>0</v>
      </c>
      <c r="DH84" s="17">
        <f t="shared" si="1119"/>
        <v>0</v>
      </c>
      <c r="DI84" s="17">
        <f t="shared" si="1119"/>
        <v>0</v>
      </c>
      <c r="DJ84" s="17">
        <f t="shared" si="1119"/>
        <v>0</v>
      </c>
      <c r="DK84" s="17">
        <f t="shared" si="1119"/>
        <v>0</v>
      </c>
      <c r="DL84" s="17">
        <f t="shared" si="1119"/>
        <v>0</v>
      </c>
      <c r="DM84" s="17">
        <f t="shared" si="1119"/>
        <v>0</v>
      </c>
      <c r="DN84" s="17">
        <f t="shared" si="1119"/>
        <v>0</v>
      </c>
      <c r="DO84" s="17">
        <f t="shared" si="1119"/>
        <v>0</v>
      </c>
      <c r="DP84" s="17">
        <f t="shared" si="1119"/>
        <v>0</v>
      </c>
      <c r="DQ84" s="17">
        <f t="shared" si="1119"/>
        <v>0</v>
      </c>
      <c r="DR84" s="319">
        <f t="shared" ref="DR84" si="1120">SUM(DF84:DQ84)</f>
        <v>0</v>
      </c>
      <c r="DS84" s="17">
        <f>SUM(DS76:DS82)</f>
        <v>0</v>
      </c>
      <c r="DT84" s="17">
        <f t="shared" ref="DT84:ED84" si="1121">SUM(DT76:DT82)</f>
        <v>0</v>
      </c>
      <c r="DU84" s="17">
        <f t="shared" si="1121"/>
        <v>0</v>
      </c>
      <c r="DV84" s="17">
        <f t="shared" si="1121"/>
        <v>0</v>
      </c>
      <c r="DW84" s="17">
        <f t="shared" si="1121"/>
        <v>0</v>
      </c>
      <c r="DX84" s="17">
        <f t="shared" si="1121"/>
        <v>0</v>
      </c>
      <c r="DY84" s="17">
        <f t="shared" si="1121"/>
        <v>0</v>
      </c>
      <c r="DZ84" s="17">
        <f t="shared" si="1121"/>
        <v>0</v>
      </c>
      <c r="EA84" s="17">
        <f t="shared" si="1121"/>
        <v>0</v>
      </c>
      <c r="EB84" s="17">
        <f t="shared" si="1121"/>
        <v>0</v>
      </c>
      <c r="EC84" s="17">
        <f t="shared" si="1121"/>
        <v>0</v>
      </c>
      <c r="ED84" s="17">
        <f t="shared" si="1121"/>
        <v>0</v>
      </c>
      <c r="EE84" s="391">
        <f t="shared" ref="EE84" si="1122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1123">SUM(G71:G72)-G84</f>
        <v>0</v>
      </c>
      <c r="H86" s="17">
        <f t="shared" si="1123"/>
        <v>0</v>
      </c>
      <c r="I86" s="17">
        <f t="shared" si="1123"/>
        <v>0</v>
      </c>
      <c r="J86" s="17">
        <f t="shared" si="1123"/>
        <v>0</v>
      </c>
      <c r="K86" s="17">
        <f t="shared" si="1123"/>
        <v>0</v>
      </c>
      <c r="L86" s="17">
        <f t="shared" si="1123"/>
        <v>0</v>
      </c>
      <c r="M86" s="17">
        <f t="shared" si="1123"/>
        <v>0</v>
      </c>
      <c r="N86" s="17">
        <f t="shared" si="1123"/>
        <v>0</v>
      </c>
      <c r="O86" s="17">
        <f t="shared" si="1123"/>
        <v>0</v>
      </c>
      <c r="P86" s="17">
        <f t="shared" si="1123"/>
        <v>0</v>
      </c>
      <c r="Q86" s="17">
        <f t="shared" si="1123"/>
        <v>0</v>
      </c>
      <c r="R86" s="319">
        <f t="shared" ref="R86" si="1124">SUM(F86:Q86)</f>
        <v>0</v>
      </c>
      <c r="S86" s="17">
        <f>SUM(S71:S72)-S84</f>
        <v>0</v>
      </c>
      <c r="T86" s="17">
        <f t="shared" ref="T86:AD86" si="1125">SUM(T71:T72)-T84</f>
        <v>0</v>
      </c>
      <c r="U86" s="17">
        <f t="shared" si="1125"/>
        <v>0</v>
      </c>
      <c r="V86" s="17">
        <f t="shared" si="1125"/>
        <v>0</v>
      </c>
      <c r="W86" s="17">
        <f t="shared" si="1125"/>
        <v>0</v>
      </c>
      <c r="X86" s="17">
        <f t="shared" si="1125"/>
        <v>0</v>
      </c>
      <c r="Y86" s="17">
        <f t="shared" si="1125"/>
        <v>0</v>
      </c>
      <c r="Z86" s="17">
        <f t="shared" si="1125"/>
        <v>0</v>
      </c>
      <c r="AA86" s="17">
        <f t="shared" si="1125"/>
        <v>0</v>
      </c>
      <c r="AB86" s="17">
        <f t="shared" si="1125"/>
        <v>0</v>
      </c>
      <c r="AC86" s="17">
        <f t="shared" si="1125"/>
        <v>0</v>
      </c>
      <c r="AD86" s="17">
        <f t="shared" si="1125"/>
        <v>0</v>
      </c>
      <c r="AE86" s="319">
        <f t="shared" ref="AE86" si="1126">SUM(S86:AD86)</f>
        <v>0</v>
      </c>
      <c r="AF86" s="17">
        <f>SUM(AF71:AF72)-AF84</f>
        <v>0</v>
      </c>
      <c r="AG86" s="17">
        <f t="shared" ref="AG86:AQ86" si="1127">SUM(AG71:AG72)-AG84</f>
        <v>0</v>
      </c>
      <c r="AH86" s="17">
        <f t="shared" si="1127"/>
        <v>0</v>
      </c>
      <c r="AI86" s="17">
        <f t="shared" si="1127"/>
        <v>0</v>
      </c>
      <c r="AJ86" s="17">
        <f t="shared" si="1127"/>
        <v>0</v>
      </c>
      <c r="AK86" s="17">
        <f t="shared" si="1127"/>
        <v>0</v>
      </c>
      <c r="AL86" s="17">
        <f t="shared" si="1127"/>
        <v>0</v>
      </c>
      <c r="AM86" s="17">
        <f t="shared" si="1127"/>
        <v>0</v>
      </c>
      <c r="AN86" s="17">
        <f t="shared" si="1127"/>
        <v>0</v>
      </c>
      <c r="AO86" s="17">
        <f t="shared" si="1127"/>
        <v>0</v>
      </c>
      <c r="AP86" s="17">
        <f t="shared" si="1127"/>
        <v>0</v>
      </c>
      <c r="AQ86" s="17">
        <f t="shared" si="1127"/>
        <v>0</v>
      </c>
      <c r="AR86" s="319">
        <f t="shared" ref="AR86" si="1128">SUM(AF86:AQ86)</f>
        <v>0</v>
      </c>
      <c r="AS86" s="17">
        <f>SUM(AS71:AS72)-AS84</f>
        <v>0</v>
      </c>
      <c r="AT86" s="17">
        <f t="shared" ref="AT86:BD86" si="1129">SUM(AT71:AT72)-AT84</f>
        <v>0</v>
      </c>
      <c r="AU86" s="17">
        <f t="shared" si="1129"/>
        <v>0</v>
      </c>
      <c r="AV86" s="17">
        <f t="shared" si="1129"/>
        <v>0</v>
      </c>
      <c r="AW86" s="17">
        <f t="shared" si="1129"/>
        <v>0</v>
      </c>
      <c r="AX86" s="17">
        <f t="shared" si="1129"/>
        <v>0</v>
      </c>
      <c r="AY86" s="17">
        <f t="shared" si="1129"/>
        <v>0</v>
      </c>
      <c r="AZ86" s="17">
        <f t="shared" si="1129"/>
        <v>0</v>
      </c>
      <c r="BA86" s="17">
        <f t="shared" si="1129"/>
        <v>0</v>
      </c>
      <c r="BB86" s="17">
        <f t="shared" si="1129"/>
        <v>0</v>
      </c>
      <c r="BC86" s="17">
        <f t="shared" si="1129"/>
        <v>0</v>
      </c>
      <c r="BD86" s="17">
        <f t="shared" si="1129"/>
        <v>0</v>
      </c>
      <c r="BE86" s="319">
        <f t="shared" ref="BE86" si="1130">SUM(AS86:BD86)</f>
        <v>0</v>
      </c>
      <c r="BF86" s="17">
        <f>SUM(BF71:BF72)-BF84</f>
        <v>0</v>
      </c>
      <c r="BG86" s="17">
        <f t="shared" ref="BG86:BQ86" si="1131">SUM(BG71:BG72)-BG84</f>
        <v>0</v>
      </c>
      <c r="BH86" s="17">
        <f t="shared" si="1131"/>
        <v>0</v>
      </c>
      <c r="BI86" s="17">
        <f t="shared" si="1131"/>
        <v>0</v>
      </c>
      <c r="BJ86" s="17">
        <f t="shared" si="1131"/>
        <v>0</v>
      </c>
      <c r="BK86" s="17">
        <f t="shared" si="1131"/>
        <v>0</v>
      </c>
      <c r="BL86" s="17">
        <f t="shared" si="1131"/>
        <v>0</v>
      </c>
      <c r="BM86" s="17">
        <f t="shared" si="1131"/>
        <v>0</v>
      </c>
      <c r="BN86" s="17">
        <f t="shared" si="1131"/>
        <v>0</v>
      </c>
      <c r="BO86" s="17">
        <f t="shared" si="1131"/>
        <v>0</v>
      </c>
      <c r="BP86" s="17">
        <f t="shared" si="1131"/>
        <v>0</v>
      </c>
      <c r="BQ86" s="17">
        <f t="shared" si="1131"/>
        <v>0</v>
      </c>
      <c r="BR86" s="319">
        <f t="shared" ref="BR86" si="1132">SUM(BF86:BQ86)</f>
        <v>0</v>
      </c>
      <c r="BS86" s="17">
        <f>SUM(BS71:BS72)-BS84</f>
        <v>0</v>
      </c>
      <c r="BT86" s="17">
        <f t="shared" ref="BT86:CD86" si="1133">SUM(BT71:BT72)-BT84</f>
        <v>0</v>
      </c>
      <c r="BU86" s="17">
        <f t="shared" si="1133"/>
        <v>0</v>
      </c>
      <c r="BV86" s="17">
        <f t="shared" si="1133"/>
        <v>0</v>
      </c>
      <c r="BW86" s="17">
        <f t="shared" si="1133"/>
        <v>0</v>
      </c>
      <c r="BX86" s="17">
        <f t="shared" si="1133"/>
        <v>0</v>
      </c>
      <c r="BY86" s="17">
        <f t="shared" si="1133"/>
        <v>0</v>
      </c>
      <c r="BZ86" s="17">
        <f t="shared" si="1133"/>
        <v>0</v>
      </c>
      <c r="CA86" s="17">
        <f t="shared" si="1133"/>
        <v>0</v>
      </c>
      <c r="CB86" s="17">
        <f t="shared" si="1133"/>
        <v>0</v>
      </c>
      <c r="CC86" s="17">
        <f t="shared" si="1133"/>
        <v>0</v>
      </c>
      <c r="CD86" s="17">
        <f t="shared" si="1133"/>
        <v>0</v>
      </c>
      <c r="CE86" s="319">
        <f t="shared" ref="CE86" si="1134">SUM(BS86:CD86)</f>
        <v>0</v>
      </c>
      <c r="CF86" s="17">
        <f>SUM(CF71:CF72)-CF84</f>
        <v>0</v>
      </c>
      <c r="CG86" s="17">
        <f t="shared" ref="CG86:CQ86" si="1135">SUM(CG71:CG72)-CG84</f>
        <v>0</v>
      </c>
      <c r="CH86" s="17">
        <f t="shared" si="1135"/>
        <v>0</v>
      </c>
      <c r="CI86" s="17">
        <f t="shared" si="1135"/>
        <v>0</v>
      </c>
      <c r="CJ86" s="17">
        <f t="shared" si="1135"/>
        <v>0</v>
      </c>
      <c r="CK86" s="17">
        <f t="shared" si="1135"/>
        <v>0</v>
      </c>
      <c r="CL86" s="17">
        <f t="shared" si="1135"/>
        <v>0</v>
      </c>
      <c r="CM86" s="17">
        <f t="shared" si="1135"/>
        <v>0</v>
      </c>
      <c r="CN86" s="17">
        <f t="shared" si="1135"/>
        <v>0</v>
      </c>
      <c r="CO86" s="17">
        <f t="shared" si="1135"/>
        <v>0</v>
      </c>
      <c r="CP86" s="17">
        <f t="shared" si="1135"/>
        <v>0</v>
      </c>
      <c r="CQ86" s="17">
        <f t="shared" si="1135"/>
        <v>0</v>
      </c>
      <c r="CR86" s="319">
        <f t="shared" ref="CR86" si="1136">SUM(CF86:CQ86)</f>
        <v>0</v>
      </c>
      <c r="CS86" s="17">
        <f>SUM(CS71:CS72)-CS84</f>
        <v>0</v>
      </c>
      <c r="CT86" s="17">
        <f t="shared" ref="CT86:DD86" si="1137">SUM(CT71:CT72)-CT84</f>
        <v>0</v>
      </c>
      <c r="CU86" s="17">
        <f t="shared" si="1137"/>
        <v>0</v>
      </c>
      <c r="CV86" s="17">
        <f t="shared" si="1137"/>
        <v>0</v>
      </c>
      <c r="CW86" s="17">
        <f t="shared" si="1137"/>
        <v>0</v>
      </c>
      <c r="CX86" s="17">
        <f t="shared" si="1137"/>
        <v>0</v>
      </c>
      <c r="CY86" s="17">
        <f t="shared" si="1137"/>
        <v>0</v>
      </c>
      <c r="CZ86" s="17">
        <f t="shared" si="1137"/>
        <v>0</v>
      </c>
      <c r="DA86" s="17">
        <f t="shared" si="1137"/>
        <v>0</v>
      </c>
      <c r="DB86" s="17">
        <f t="shared" si="1137"/>
        <v>0</v>
      </c>
      <c r="DC86" s="17">
        <f t="shared" si="1137"/>
        <v>0</v>
      </c>
      <c r="DD86" s="17">
        <f t="shared" si="1137"/>
        <v>0</v>
      </c>
      <c r="DE86" s="319">
        <f t="shared" ref="DE86" si="1138">SUM(CS86:DD86)</f>
        <v>0</v>
      </c>
      <c r="DF86" s="17">
        <f>SUM(DF71:DF72)-DF84</f>
        <v>0</v>
      </c>
      <c r="DG86" s="17">
        <f t="shared" ref="DG86:DQ86" si="1139">SUM(DG71:DG72)-DG84</f>
        <v>0</v>
      </c>
      <c r="DH86" s="17">
        <f t="shared" si="1139"/>
        <v>0</v>
      </c>
      <c r="DI86" s="17">
        <f t="shared" si="1139"/>
        <v>0</v>
      </c>
      <c r="DJ86" s="17">
        <f t="shared" si="1139"/>
        <v>0</v>
      </c>
      <c r="DK86" s="17">
        <f t="shared" si="1139"/>
        <v>0</v>
      </c>
      <c r="DL86" s="17">
        <f t="shared" si="1139"/>
        <v>0</v>
      </c>
      <c r="DM86" s="17">
        <f t="shared" si="1139"/>
        <v>0</v>
      </c>
      <c r="DN86" s="17">
        <f t="shared" si="1139"/>
        <v>0</v>
      </c>
      <c r="DO86" s="17">
        <f t="shared" si="1139"/>
        <v>0</v>
      </c>
      <c r="DP86" s="17">
        <f t="shared" si="1139"/>
        <v>0</v>
      </c>
      <c r="DQ86" s="17">
        <f t="shared" si="1139"/>
        <v>0</v>
      </c>
      <c r="DR86" s="319">
        <f t="shared" ref="DR86" si="1140">SUM(DF86:DQ86)</f>
        <v>0</v>
      </c>
      <c r="DS86" s="17">
        <f>SUM(DS71:DS72)-DS84</f>
        <v>0</v>
      </c>
      <c r="DT86" s="17">
        <f t="shared" ref="DT86:ED86" si="1141">SUM(DT71:DT72)-DT84</f>
        <v>0</v>
      </c>
      <c r="DU86" s="17">
        <f t="shared" si="1141"/>
        <v>0</v>
      </c>
      <c r="DV86" s="17">
        <f t="shared" si="1141"/>
        <v>0</v>
      </c>
      <c r="DW86" s="17">
        <f t="shared" si="1141"/>
        <v>0</v>
      </c>
      <c r="DX86" s="17">
        <f t="shared" si="1141"/>
        <v>0</v>
      </c>
      <c r="DY86" s="17">
        <f t="shared" si="1141"/>
        <v>0</v>
      </c>
      <c r="DZ86" s="17">
        <f t="shared" si="1141"/>
        <v>0</v>
      </c>
      <c r="EA86" s="17">
        <f t="shared" si="1141"/>
        <v>0</v>
      </c>
      <c r="EB86" s="17">
        <f t="shared" si="1141"/>
        <v>0</v>
      </c>
      <c r="EC86" s="17">
        <f t="shared" si="1141"/>
        <v>0</v>
      </c>
      <c r="ED86" s="17">
        <f t="shared" si="1141"/>
        <v>0</v>
      </c>
      <c r="EE86" s="391">
        <f t="shared" ref="EE86" si="1142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9 EMPRUNT 1'!$G$14:$G$2000,MATCH('SPACELOG 9 BP'!F$2,'SPACELOG 9 EMPRUNT 1'!$Z$14:$Z$2000,0)),0)</f>
        <v>0</v>
      </c>
      <c r="G88" s="17">
        <f>IFERROR(INDEX('SPACELOG 9 EMPRUNT 1'!$G$14:$G$2000,MATCH('SPACELOG 9 BP'!G$2,'SPACELOG 9 EMPRUNT 1'!$Z$14:$Z$2000,0)),0)</f>
        <v>0</v>
      </c>
      <c r="H88" s="17">
        <f>IFERROR(INDEX('SPACELOG 9 EMPRUNT 1'!$G$14:$G$2000,MATCH('SPACELOG 9 BP'!H$2,'SPACELOG 9 EMPRUNT 1'!$Z$14:$Z$2000,0)),0)</f>
        <v>0</v>
      </c>
      <c r="I88" s="17">
        <f>IFERROR(INDEX('SPACELOG 9 EMPRUNT 1'!$G$14:$G$2000,MATCH('SPACELOG 9 BP'!I$2,'SPACELOG 9 EMPRUNT 1'!$Z$14:$Z$2000,0)),0)</f>
        <v>0</v>
      </c>
      <c r="J88" s="17">
        <f>IFERROR(INDEX('SPACELOG 9 EMPRUNT 1'!$G$14:$G$2000,MATCH('SPACELOG 9 BP'!J$2,'SPACELOG 9 EMPRUNT 1'!$Z$14:$Z$2000,0)),0)</f>
        <v>0</v>
      </c>
      <c r="K88" s="17">
        <f>IFERROR(INDEX('SPACELOG 9 EMPRUNT 1'!$G$14:$G$2000,MATCH('SPACELOG 9 BP'!K$2,'SPACELOG 9 EMPRUNT 1'!$Z$14:$Z$2000,0)),0)</f>
        <v>0</v>
      </c>
      <c r="L88" s="17">
        <f>IFERROR(INDEX('SPACELOG 9 EMPRUNT 1'!$G$14:$G$2000,MATCH('SPACELOG 9 BP'!L$2,'SPACELOG 9 EMPRUNT 1'!$Z$14:$Z$2000,0)),0)</f>
        <v>0</v>
      </c>
      <c r="M88" s="17">
        <f>IFERROR(INDEX('SPACELOG 9 EMPRUNT 1'!$G$14:$G$2000,MATCH('SPACELOG 9 BP'!M$2,'SPACELOG 9 EMPRUNT 1'!$Z$14:$Z$2000,0)),0)</f>
        <v>0</v>
      </c>
      <c r="N88" s="17">
        <f>IFERROR(INDEX('SPACELOG 9 EMPRUNT 1'!$G$14:$G$2000,MATCH('SPACELOG 9 BP'!N$2,'SPACELOG 9 EMPRUNT 1'!$Z$14:$Z$2000,0)),0)</f>
        <v>0</v>
      </c>
      <c r="O88" s="17">
        <f>IFERROR(INDEX('SPACELOG 9 EMPRUNT 1'!$G$14:$G$2000,MATCH('SPACELOG 9 BP'!O$2,'SPACELOG 9 EMPRUNT 1'!$Z$14:$Z$2000,0)),0)</f>
        <v>0</v>
      </c>
      <c r="P88" s="17">
        <f>IFERROR(INDEX('SPACELOG 9 EMPRUNT 1'!$G$14:$G$2000,MATCH('SPACELOG 9 BP'!P$2,'SPACELOG 9 EMPRUNT 1'!$Z$14:$Z$2000,0)),0)</f>
        <v>0</v>
      </c>
      <c r="Q88" s="17">
        <f>IFERROR(INDEX('SPACELOG 9 EMPRUNT 1'!$G$14:$G$2000,MATCH('SPACELOG 9 BP'!Q$2,'SPACELOG 9 EMPRUNT 1'!$Z$14:$Z$2000,0)),0)</f>
        <v>0</v>
      </c>
      <c r="R88" s="319">
        <f>SUM(F88:Q88)</f>
        <v>0</v>
      </c>
      <c r="S88" s="17">
        <f>IFERROR(INDEX('SPACELOG 9 EMPRUNT 1'!$G$14:$G$2000,MATCH('SPACELOG 9 BP'!S$2,'SPACELOG 9 EMPRUNT 1'!$Z$14:$Z$2000,0)),0)</f>
        <v>0</v>
      </c>
      <c r="T88" s="17">
        <f>IFERROR(INDEX('SPACELOG 9 EMPRUNT 1'!$G$14:$G$2000,MATCH('SPACELOG 9 BP'!T$2,'SPACELOG 9 EMPRUNT 1'!$Z$14:$Z$2000,0)),0)</f>
        <v>0</v>
      </c>
      <c r="U88" s="17">
        <f>IFERROR(INDEX('SPACELOG 9 EMPRUNT 1'!$G$14:$G$2000,MATCH('SPACELOG 9 BP'!U$2,'SPACELOG 9 EMPRUNT 1'!$Z$14:$Z$2000,0)),0)</f>
        <v>0</v>
      </c>
      <c r="V88" s="17">
        <f>IFERROR(INDEX('SPACELOG 9 EMPRUNT 1'!$G$14:$G$2000,MATCH('SPACELOG 9 BP'!V$2,'SPACELOG 9 EMPRUNT 1'!$Z$14:$Z$2000,0)),0)</f>
        <v>0</v>
      </c>
      <c r="W88" s="17">
        <f>IFERROR(INDEX('SPACELOG 9 EMPRUNT 1'!$G$14:$G$2000,MATCH('SPACELOG 9 BP'!W$2,'SPACELOG 9 EMPRUNT 1'!$Z$14:$Z$2000,0)),0)</f>
        <v>0</v>
      </c>
      <c r="X88" s="17">
        <f>IFERROR(INDEX('SPACELOG 9 EMPRUNT 1'!$G$14:$G$2000,MATCH('SPACELOG 9 BP'!X$2,'SPACELOG 9 EMPRUNT 1'!$Z$14:$Z$2000,0)),0)</f>
        <v>0</v>
      </c>
      <c r="Y88" s="17">
        <f>IFERROR(INDEX('SPACELOG 9 EMPRUNT 1'!$G$14:$G$2000,MATCH('SPACELOG 9 BP'!Y$2,'SPACELOG 9 EMPRUNT 1'!$Z$14:$Z$2000,0)),0)</f>
        <v>0</v>
      </c>
      <c r="Z88" s="17">
        <f>IFERROR(INDEX('SPACELOG 9 EMPRUNT 1'!$G$14:$G$2000,MATCH('SPACELOG 9 BP'!Z$2,'SPACELOG 9 EMPRUNT 1'!$Z$14:$Z$2000,0)),0)</f>
        <v>0</v>
      </c>
      <c r="AA88" s="17">
        <f>IFERROR(INDEX('SPACELOG 9 EMPRUNT 1'!$G$14:$G$2000,MATCH('SPACELOG 9 BP'!AA$2,'SPACELOG 9 EMPRUNT 1'!$Z$14:$Z$2000,0)),0)</f>
        <v>0</v>
      </c>
      <c r="AB88" s="17">
        <f>IFERROR(INDEX('SPACELOG 9 EMPRUNT 1'!$G$14:$G$2000,MATCH('SPACELOG 9 BP'!AB$2,'SPACELOG 9 EMPRUNT 1'!$Z$14:$Z$2000,0)),0)</f>
        <v>0</v>
      </c>
      <c r="AC88" s="17">
        <f>IFERROR(INDEX('SPACELOG 9 EMPRUNT 1'!$G$14:$G$2000,MATCH('SPACELOG 9 BP'!AC$2,'SPACELOG 9 EMPRUNT 1'!$Z$14:$Z$2000,0)),0)</f>
        <v>0</v>
      </c>
      <c r="AD88" s="17">
        <f>IFERROR(INDEX('SPACELOG 9 EMPRUNT 1'!$G$14:$G$2000,MATCH('SPACELOG 9 BP'!AD$2,'SPACELOG 9 EMPRUNT 1'!$Z$14:$Z$2000,0)),0)</f>
        <v>0</v>
      </c>
      <c r="AE88" s="319">
        <f t="shared" ref="AE88:AE90" si="1143">SUM(S88:AD88)</f>
        <v>0</v>
      </c>
      <c r="AF88" s="17">
        <f>IFERROR(INDEX('SPACELOG 9 EMPRUNT 1'!$G$14:$G$2000,MATCH('SPACELOG 9 BP'!AF$2,'SPACELOG 9 EMPRUNT 1'!$Z$14:$Z$2000,0)),0)</f>
        <v>0</v>
      </c>
      <c r="AG88" s="17">
        <f>IFERROR(INDEX('SPACELOG 9 EMPRUNT 1'!$G$14:$G$2000,MATCH('SPACELOG 9 BP'!AG$2,'SPACELOG 9 EMPRUNT 1'!$Z$14:$Z$2000,0)),0)</f>
        <v>0</v>
      </c>
      <c r="AH88" s="17">
        <f>IFERROR(INDEX('SPACELOG 9 EMPRUNT 1'!$G$14:$G$2000,MATCH('SPACELOG 9 BP'!AH$2,'SPACELOG 9 EMPRUNT 1'!$Z$14:$Z$2000,0)),0)</f>
        <v>0</v>
      </c>
      <c r="AI88" s="17">
        <f>IFERROR(INDEX('SPACELOG 9 EMPRUNT 1'!$G$14:$G$2000,MATCH('SPACELOG 9 BP'!AI$2,'SPACELOG 9 EMPRUNT 1'!$Z$14:$Z$2000,0)),0)</f>
        <v>0</v>
      </c>
      <c r="AJ88" s="17">
        <f>IFERROR(INDEX('SPACELOG 9 EMPRUNT 1'!$G$14:$G$2000,MATCH('SPACELOG 9 BP'!AJ$2,'SPACELOG 9 EMPRUNT 1'!$Z$14:$Z$2000,0)),0)</f>
        <v>0</v>
      </c>
      <c r="AK88" s="17">
        <f>IFERROR(INDEX('SPACELOG 9 EMPRUNT 1'!$G$14:$G$2000,MATCH('SPACELOG 9 BP'!AK$2,'SPACELOG 9 EMPRUNT 1'!$Z$14:$Z$2000,0)),0)</f>
        <v>0</v>
      </c>
      <c r="AL88" s="17">
        <f>IFERROR(INDEX('SPACELOG 9 EMPRUNT 1'!$G$14:$G$2000,MATCH('SPACELOG 9 BP'!AL$2,'SPACELOG 9 EMPRUNT 1'!$Z$14:$Z$2000,0)),0)</f>
        <v>0</v>
      </c>
      <c r="AM88" s="17">
        <f>IFERROR(INDEX('SPACELOG 9 EMPRUNT 1'!$G$14:$G$2000,MATCH('SPACELOG 9 BP'!AM$2,'SPACELOG 9 EMPRUNT 1'!$Z$14:$Z$2000,0)),0)</f>
        <v>0</v>
      </c>
      <c r="AN88" s="17">
        <f>IFERROR(INDEX('SPACELOG 9 EMPRUNT 1'!$G$14:$G$2000,MATCH('SPACELOG 9 BP'!AN$2,'SPACELOG 9 EMPRUNT 1'!$Z$14:$Z$2000,0)),0)</f>
        <v>0</v>
      </c>
      <c r="AO88" s="17">
        <f>IFERROR(INDEX('SPACELOG 9 EMPRUNT 1'!$G$14:$G$2000,MATCH('SPACELOG 9 BP'!AO$2,'SPACELOG 9 EMPRUNT 1'!$Z$14:$Z$2000,0)),0)</f>
        <v>0</v>
      </c>
      <c r="AP88" s="17">
        <f>IFERROR(INDEX('SPACELOG 9 EMPRUNT 1'!$G$14:$G$2000,MATCH('SPACELOG 9 BP'!AP$2,'SPACELOG 9 EMPRUNT 1'!$Z$14:$Z$2000,0)),0)</f>
        <v>0</v>
      </c>
      <c r="AQ88" s="17">
        <f>IFERROR(INDEX('SPACELOG 9 EMPRUNT 1'!$G$14:$G$2000,MATCH('SPACELOG 9 BP'!AQ$2,'SPACELOG 9 EMPRUNT 1'!$Z$14:$Z$2000,0)),0)</f>
        <v>0</v>
      </c>
      <c r="AR88" s="319">
        <f t="shared" ref="AR88:AR90" si="1144">SUM(AF88:AQ88)</f>
        <v>0</v>
      </c>
      <c r="AS88" s="17">
        <f>IFERROR(INDEX('SPACELOG 9 EMPRUNT 1'!$G$14:$G$2000,MATCH('SPACELOG 9 BP'!AS$2,'SPACELOG 9 EMPRUNT 1'!$Z$14:$Z$2000,0)),0)</f>
        <v>0</v>
      </c>
      <c r="AT88" s="17">
        <f>IFERROR(INDEX('SPACELOG 9 EMPRUNT 1'!$G$14:$G$2000,MATCH('SPACELOG 9 BP'!AT$2,'SPACELOG 9 EMPRUNT 1'!$Z$14:$Z$2000,0)),0)</f>
        <v>0</v>
      </c>
      <c r="AU88" s="17">
        <f>IFERROR(INDEX('SPACELOG 9 EMPRUNT 1'!$G$14:$G$2000,MATCH('SPACELOG 9 BP'!AU$2,'SPACELOG 9 EMPRUNT 1'!$Z$14:$Z$2000,0)),0)</f>
        <v>0</v>
      </c>
      <c r="AV88" s="17">
        <f>IFERROR(INDEX('SPACELOG 9 EMPRUNT 1'!$G$14:$G$2000,MATCH('SPACELOG 9 BP'!AV$2,'SPACELOG 9 EMPRUNT 1'!$Z$14:$Z$2000,0)),0)</f>
        <v>0</v>
      </c>
      <c r="AW88" s="17">
        <f>IFERROR(INDEX('SPACELOG 9 EMPRUNT 1'!$G$14:$G$2000,MATCH('SPACELOG 9 BP'!AW$2,'SPACELOG 9 EMPRUNT 1'!$Z$14:$Z$2000,0)),0)</f>
        <v>0</v>
      </c>
      <c r="AX88" s="17">
        <f>IFERROR(INDEX('SPACELOG 9 EMPRUNT 1'!$G$14:$G$2000,MATCH('SPACELOG 9 BP'!AX$2,'SPACELOG 9 EMPRUNT 1'!$Z$14:$Z$2000,0)),0)</f>
        <v>0</v>
      </c>
      <c r="AY88" s="17">
        <f>IFERROR(INDEX('SPACELOG 9 EMPRUNT 1'!$G$14:$G$2000,MATCH('SPACELOG 9 BP'!AY$2,'SPACELOG 9 EMPRUNT 1'!$Z$14:$Z$2000,0)),0)</f>
        <v>0</v>
      </c>
      <c r="AZ88" s="17">
        <f>IFERROR(INDEX('SPACELOG 9 EMPRUNT 1'!$G$14:$G$2000,MATCH('SPACELOG 9 BP'!AZ$2,'SPACELOG 9 EMPRUNT 1'!$Z$14:$Z$2000,0)),0)</f>
        <v>0</v>
      </c>
      <c r="BA88" s="17">
        <f>IFERROR(INDEX('SPACELOG 9 EMPRUNT 1'!$G$14:$G$2000,MATCH('SPACELOG 9 BP'!BA$2,'SPACELOG 9 EMPRUNT 1'!$Z$14:$Z$2000,0)),0)</f>
        <v>0</v>
      </c>
      <c r="BB88" s="17">
        <f>IFERROR(INDEX('SPACELOG 9 EMPRUNT 1'!$G$14:$G$2000,MATCH('SPACELOG 9 BP'!BB$2,'SPACELOG 9 EMPRUNT 1'!$Z$14:$Z$2000,0)),0)</f>
        <v>0</v>
      </c>
      <c r="BC88" s="17">
        <f>IFERROR(INDEX('SPACELOG 9 EMPRUNT 1'!$G$14:$G$2000,MATCH('SPACELOG 9 BP'!BC$2,'SPACELOG 9 EMPRUNT 1'!$Z$14:$Z$2000,0)),0)</f>
        <v>0</v>
      </c>
      <c r="BD88" s="17">
        <f>IFERROR(INDEX('SPACELOG 9 EMPRUNT 1'!$G$14:$G$2000,MATCH('SPACELOG 9 BP'!BD$2,'SPACELOG 9 EMPRUNT 1'!$Z$14:$Z$2000,0)),0)</f>
        <v>0</v>
      </c>
      <c r="BE88" s="319">
        <f t="shared" ref="BE88:BE90" si="1145">SUM(AS88:BD88)</f>
        <v>0</v>
      </c>
      <c r="BF88" s="17">
        <f>IFERROR(INDEX('SPACELOG 9 EMPRUNT 1'!$G$14:$G$2000,MATCH('SPACELOG 9 BP'!BF$2,'SPACELOG 9 EMPRUNT 1'!$Z$14:$Z$2000,0)),0)</f>
        <v>0</v>
      </c>
      <c r="BG88" s="17">
        <f>IFERROR(INDEX('SPACELOG 9 EMPRUNT 1'!$G$14:$G$2000,MATCH('SPACELOG 9 BP'!BG$2,'SPACELOG 9 EMPRUNT 1'!$Z$14:$Z$2000,0)),0)</f>
        <v>0</v>
      </c>
      <c r="BH88" s="17">
        <f>IFERROR(INDEX('SPACELOG 9 EMPRUNT 1'!$G$14:$G$2000,MATCH('SPACELOG 9 BP'!BH$2,'SPACELOG 9 EMPRUNT 1'!$Z$14:$Z$2000,0)),0)</f>
        <v>0</v>
      </c>
      <c r="BI88" s="17">
        <f>IFERROR(INDEX('SPACELOG 9 EMPRUNT 1'!$G$14:$G$2000,MATCH('SPACELOG 9 BP'!BI$2,'SPACELOG 9 EMPRUNT 1'!$Z$14:$Z$2000,0)),0)</f>
        <v>0</v>
      </c>
      <c r="BJ88" s="17">
        <f>IFERROR(INDEX('SPACELOG 9 EMPRUNT 1'!$G$14:$G$2000,MATCH('SPACELOG 9 BP'!BJ$2,'SPACELOG 9 EMPRUNT 1'!$Z$14:$Z$2000,0)),0)</f>
        <v>0</v>
      </c>
      <c r="BK88" s="17">
        <f>IFERROR(INDEX('SPACELOG 9 EMPRUNT 1'!$G$14:$G$2000,MATCH('SPACELOG 9 BP'!BK$2,'SPACELOG 9 EMPRUNT 1'!$Z$14:$Z$2000,0)),0)</f>
        <v>0</v>
      </c>
      <c r="BL88" s="17">
        <f>IFERROR(INDEX('SPACELOG 9 EMPRUNT 1'!$G$14:$G$2000,MATCH('SPACELOG 9 BP'!BL$2,'SPACELOG 9 EMPRUNT 1'!$Z$14:$Z$2000,0)),0)</f>
        <v>0</v>
      </c>
      <c r="BM88" s="17">
        <f>IFERROR(INDEX('SPACELOG 9 EMPRUNT 1'!$G$14:$G$2000,MATCH('SPACELOG 9 BP'!BM$2,'SPACELOG 9 EMPRUNT 1'!$Z$14:$Z$2000,0)),0)</f>
        <v>0</v>
      </c>
      <c r="BN88" s="17">
        <f>IFERROR(INDEX('SPACELOG 9 EMPRUNT 1'!$G$14:$G$2000,MATCH('SPACELOG 9 BP'!BN$2,'SPACELOG 9 EMPRUNT 1'!$Z$14:$Z$2000,0)),0)</f>
        <v>0</v>
      </c>
      <c r="BO88" s="17">
        <f>IFERROR(INDEX('SPACELOG 9 EMPRUNT 1'!$G$14:$G$2000,MATCH('SPACELOG 9 BP'!BO$2,'SPACELOG 9 EMPRUNT 1'!$Z$14:$Z$2000,0)),0)</f>
        <v>0</v>
      </c>
      <c r="BP88" s="17">
        <f>IFERROR(INDEX('SPACELOG 9 EMPRUNT 1'!$G$14:$G$2000,MATCH('SPACELOG 9 BP'!BP$2,'SPACELOG 9 EMPRUNT 1'!$Z$14:$Z$2000,0)),0)</f>
        <v>0</v>
      </c>
      <c r="BQ88" s="17">
        <f>IFERROR(INDEX('SPACELOG 9 EMPRUNT 1'!$G$14:$G$2000,MATCH('SPACELOG 9 BP'!BQ$2,'SPACELOG 9 EMPRUNT 1'!$Z$14:$Z$2000,0)),0)</f>
        <v>0</v>
      </c>
      <c r="BR88" s="319">
        <f t="shared" ref="BR88:BR90" si="1146">SUM(BF88:BQ88)</f>
        <v>0</v>
      </c>
      <c r="BS88" s="17">
        <f>IFERROR(INDEX('SPACELOG 9 EMPRUNT 1'!$G$14:$G$2000,MATCH('SPACELOG 9 BP'!BS$2,'SPACELOG 9 EMPRUNT 1'!$Z$14:$Z$2000,0)),0)</f>
        <v>0</v>
      </c>
      <c r="BT88" s="17">
        <f>IFERROR(INDEX('SPACELOG 9 EMPRUNT 1'!$G$14:$G$2000,MATCH('SPACELOG 9 BP'!BT$2,'SPACELOG 9 EMPRUNT 1'!$Z$14:$Z$2000,0)),0)</f>
        <v>0</v>
      </c>
      <c r="BU88" s="17">
        <f>IFERROR(INDEX('SPACELOG 9 EMPRUNT 1'!$G$14:$G$2000,MATCH('SPACELOG 9 BP'!BU$2,'SPACELOG 9 EMPRUNT 1'!$Z$14:$Z$2000,0)),0)</f>
        <v>0</v>
      </c>
      <c r="BV88" s="17">
        <f>IFERROR(INDEX('SPACELOG 9 EMPRUNT 1'!$G$14:$G$2000,MATCH('SPACELOG 9 BP'!BV$2,'SPACELOG 9 EMPRUNT 1'!$Z$14:$Z$2000,0)),0)</f>
        <v>0</v>
      </c>
      <c r="BW88" s="17">
        <f>IFERROR(INDEX('SPACELOG 9 EMPRUNT 1'!$G$14:$G$2000,MATCH('SPACELOG 9 BP'!BW$2,'SPACELOG 9 EMPRUNT 1'!$Z$14:$Z$2000,0)),0)</f>
        <v>0</v>
      </c>
      <c r="BX88" s="17">
        <f>IFERROR(INDEX('SPACELOG 9 EMPRUNT 1'!$G$14:$G$2000,MATCH('SPACELOG 9 BP'!BX$2,'SPACELOG 9 EMPRUNT 1'!$Z$14:$Z$2000,0)),0)</f>
        <v>0</v>
      </c>
      <c r="BY88" s="17">
        <f>IFERROR(INDEX('SPACELOG 9 EMPRUNT 1'!$G$14:$G$2000,MATCH('SPACELOG 9 BP'!BY$2,'SPACELOG 9 EMPRUNT 1'!$Z$14:$Z$2000,0)),0)</f>
        <v>0</v>
      </c>
      <c r="BZ88" s="17">
        <f>IFERROR(INDEX('SPACELOG 9 EMPRUNT 1'!$G$14:$G$2000,MATCH('SPACELOG 9 BP'!BZ$2,'SPACELOG 9 EMPRUNT 1'!$Z$14:$Z$2000,0)),0)</f>
        <v>0</v>
      </c>
      <c r="CA88" s="17">
        <f>IFERROR(INDEX('SPACELOG 9 EMPRUNT 1'!$G$14:$G$2000,MATCH('SPACELOG 9 BP'!CA$2,'SPACELOG 9 EMPRUNT 1'!$Z$14:$Z$2000,0)),0)</f>
        <v>0</v>
      </c>
      <c r="CB88" s="17">
        <f>IFERROR(INDEX('SPACELOG 9 EMPRUNT 1'!$G$14:$G$2000,MATCH('SPACELOG 9 BP'!CB$2,'SPACELOG 9 EMPRUNT 1'!$Z$14:$Z$2000,0)),0)</f>
        <v>0</v>
      </c>
      <c r="CC88" s="17">
        <f>IFERROR(INDEX('SPACELOG 9 EMPRUNT 1'!$G$14:$G$2000,MATCH('SPACELOG 9 BP'!CC$2,'SPACELOG 9 EMPRUNT 1'!$Z$14:$Z$2000,0)),0)</f>
        <v>0</v>
      </c>
      <c r="CD88" s="17">
        <f>IFERROR(INDEX('SPACELOG 9 EMPRUNT 1'!$G$14:$G$2000,MATCH('SPACELOG 9 BP'!CD$2,'SPACELOG 9 EMPRUNT 1'!$Z$14:$Z$2000,0)),0)</f>
        <v>0</v>
      </c>
      <c r="CE88" s="319">
        <f t="shared" ref="CE88:CE90" si="1147">SUM(BS88:CD88)</f>
        <v>0</v>
      </c>
      <c r="CF88" s="17">
        <f>IFERROR(INDEX('SPACELOG 9 EMPRUNT 1'!$G$14:$G$2000,MATCH('SPACELOG 9 BP'!CF$2,'SPACELOG 9 EMPRUNT 1'!$Z$14:$Z$2000,0)),0)</f>
        <v>0</v>
      </c>
      <c r="CG88" s="17">
        <f>IFERROR(INDEX('SPACELOG 9 EMPRUNT 1'!$G$14:$G$2000,MATCH('SPACELOG 9 BP'!CG$2,'SPACELOG 9 EMPRUNT 1'!$Z$14:$Z$2000,0)),0)</f>
        <v>0</v>
      </c>
      <c r="CH88" s="17">
        <f>IFERROR(INDEX('SPACELOG 9 EMPRUNT 1'!$G$14:$G$2000,MATCH('SPACELOG 9 BP'!CH$2,'SPACELOG 9 EMPRUNT 1'!$Z$14:$Z$2000,0)),0)</f>
        <v>0</v>
      </c>
      <c r="CI88" s="17">
        <f>IFERROR(INDEX('SPACELOG 9 EMPRUNT 1'!$G$14:$G$2000,MATCH('SPACELOG 9 BP'!CI$2,'SPACELOG 9 EMPRUNT 1'!$Z$14:$Z$2000,0)),0)</f>
        <v>0</v>
      </c>
      <c r="CJ88" s="17">
        <f>IFERROR(INDEX('SPACELOG 9 EMPRUNT 1'!$G$14:$G$2000,MATCH('SPACELOG 9 BP'!CJ$2,'SPACELOG 9 EMPRUNT 1'!$Z$14:$Z$2000,0)),0)</f>
        <v>0</v>
      </c>
      <c r="CK88" s="17">
        <f>IFERROR(INDEX('SPACELOG 9 EMPRUNT 1'!$G$14:$G$2000,MATCH('SPACELOG 9 BP'!CK$2,'SPACELOG 9 EMPRUNT 1'!$Z$14:$Z$2000,0)),0)</f>
        <v>0</v>
      </c>
      <c r="CL88" s="17">
        <f>IFERROR(INDEX('SPACELOG 9 EMPRUNT 1'!$G$14:$G$2000,MATCH('SPACELOG 9 BP'!CL$2,'SPACELOG 9 EMPRUNT 1'!$Z$14:$Z$2000,0)),0)</f>
        <v>0</v>
      </c>
      <c r="CM88" s="17">
        <f>IFERROR(INDEX('SPACELOG 9 EMPRUNT 1'!$G$14:$G$2000,MATCH('SPACELOG 9 BP'!CM$2,'SPACELOG 9 EMPRUNT 1'!$Z$14:$Z$2000,0)),0)</f>
        <v>0</v>
      </c>
      <c r="CN88" s="17">
        <f>IFERROR(INDEX('SPACELOG 9 EMPRUNT 1'!$G$14:$G$2000,MATCH('SPACELOG 9 BP'!CN$2,'SPACELOG 9 EMPRUNT 1'!$Z$14:$Z$2000,0)),0)</f>
        <v>0</v>
      </c>
      <c r="CO88" s="17">
        <f>IFERROR(INDEX('SPACELOG 9 EMPRUNT 1'!$G$14:$G$2000,MATCH('SPACELOG 9 BP'!CO$2,'SPACELOG 9 EMPRUNT 1'!$Z$14:$Z$2000,0)),0)</f>
        <v>0</v>
      </c>
      <c r="CP88" s="17">
        <f>IFERROR(INDEX('SPACELOG 9 EMPRUNT 1'!$G$14:$G$2000,MATCH('SPACELOG 9 BP'!CP$2,'SPACELOG 9 EMPRUNT 1'!$Z$14:$Z$2000,0)),0)</f>
        <v>0</v>
      </c>
      <c r="CQ88" s="17">
        <f>IFERROR(INDEX('SPACELOG 9 EMPRUNT 1'!$G$14:$G$2000,MATCH('SPACELOG 9 BP'!CQ$2,'SPACELOG 9 EMPRUNT 1'!$Z$14:$Z$2000,0)),0)</f>
        <v>0</v>
      </c>
      <c r="CR88" s="319">
        <f t="shared" ref="CR88:CR90" si="1148">SUM(CF88:CQ88)</f>
        <v>0</v>
      </c>
      <c r="CS88" s="17">
        <f>IFERROR(INDEX('SPACELOG 9 EMPRUNT 1'!$G$14:$G$2000,MATCH('SPACELOG 9 BP'!CS$2,'SPACELOG 9 EMPRUNT 1'!$Z$14:$Z$2000,0)),0)</f>
        <v>0</v>
      </c>
      <c r="CT88" s="17">
        <f>IFERROR(INDEX('SPACELOG 9 EMPRUNT 1'!$G$14:$G$2000,MATCH('SPACELOG 9 BP'!CT$2,'SPACELOG 9 EMPRUNT 1'!$Z$14:$Z$2000,0)),0)</f>
        <v>0</v>
      </c>
      <c r="CU88" s="17">
        <f>IFERROR(INDEX('SPACELOG 9 EMPRUNT 1'!$G$14:$G$2000,MATCH('SPACELOG 9 BP'!CU$2,'SPACELOG 9 EMPRUNT 1'!$Z$14:$Z$2000,0)),0)</f>
        <v>0</v>
      </c>
      <c r="CV88" s="17">
        <f>IFERROR(INDEX('SPACELOG 9 EMPRUNT 1'!$G$14:$G$2000,MATCH('SPACELOG 9 BP'!CV$2,'SPACELOG 9 EMPRUNT 1'!$Z$14:$Z$2000,0)),0)</f>
        <v>0</v>
      </c>
      <c r="CW88" s="17">
        <f>IFERROR(INDEX('SPACELOG 9 EMPRUNT 1'!$G$14:$G$2000,MATCH('SPACELOG 9 BP'!CW$2,'SPACELOG 9 EMPRUNT 1'!$Z$14:$Z$2000,0)),0)</f>
        <v>0</v>
      </c>
      <c r="CX88" s="17">
        <f>IFERROR(INDEX('SPACELOG 9 EMPRUNT 1'!$G$14:$G$2000,MATCH('SPACELOG 9 BP'!CX$2,'SPACELOG 9 EMPRUNT 1'!$Z$14:$Z$2000,0)),0)</f>
        <v>0</v>
      </c>
      <c r="CY88" s="17">
        <f>IFERROR(INDEX('SPACELOG 9 EMPRUNT 1'!$G$14:$G$2000,MATCH('SPACELOG 9 BP'!CY$2,'SPACELOG 9 EMPRUNT 1'!$Z$14:$Z$2000,0)),0)</f>
        <v>0</v>
      </c>
      <c r="CZ88" s="17">
        <f>IFERROR(INDEX('SPACELOG 9 EMPRUNT 1'!$G$14:$G$2000,MATCH('SPACELOG 9 BP'!CZ$2,'SPACELOG 9 EMPRUNT 1'!$Z$14:$Z$2000,0)),0)</f>
        <v>0</v>
      </c>
      <c r="DA88" s="17">
        <f>IFERROR(INDEX('SPACELOG 9 EMPRUNT 1'!$G$14:$G$2000,MATCH('SPACELOG 9 BP'!DA$2,'SPACELOG 9 EMPRUNT 1'!$Z$14:$Z$2000,0)),0)</f>
        <v>0</v>
      </c>
      <c r="DB88" s="17">
        <f>IFERROR(INDEX('SPACELOG 9 EMPRUNT 1'!$G$14:$G$2000,MATCH('SPACELOG 9 BP'!DB$2,'SPACELOG 9 EMPRUNT 1'!$Z$14:$Z$2000,0)),0)</f>
        <v>0</v>
      </c>
      <c r="DC88" s="17">
        <f>IFERROR(INDEX('SPACELOG 9 EMPRUNT 1'!$G$14:$G$2000,MATCH('SPACELOG 9 BP'!DC$2,'SPACELOG 9 EMPRUNT 1'!$Z$14:$Z$2000,0)),0)</f>
        <v>0</v>
      </c>
      <c r="DD88" s="17">
        <f>IFERROR(INDEX('SPACELOG 9 EMPRUNT 1'!$G$14:$G$2000,MATCH('SPACELOG 9 BP'!DD$2,'SPACELOG 9 EMPRUNT 1'!$Z$14:$Z$2000,0)),0)</f>
        <v>0</v>
      </c>
      <c r="DE88" s="319">
        <f t="shared" ref="DE88:DE90" si="1149">SUM(CS88:DD88)</f>
        <v>0</v>
      </c>
      <c r="DF88" s="17">
        <f>IFERROR(INDEX('SPACELOG 9 EMPRUNT 1'!$G$14:$G$2000,MATCH('SPACELOG 9 BP'!DF$2,'SPACELOG 9 EMPRUNT 1'!$Z$14:$Z$2000,0)),0)</f>
        <v>0</v>
      </c>
      <c r="DG88" s="17">
        <f>IFERROR(INDEX('SPACELOG 9 EMPRUNT 1'!$G$14:$G$2000,MATCH('SPACELOG 9 BP'!DG$2,'SPACELOG 9 EMPRUNT 1'!$Z$14:$Z$2000,0)),0)</f>
        <v>0</v>
      </c>
      <c r="DH88" s="17">
        <f>IFERROR(INDEX('SPACELOG 9 EMPRUNT 1'!$G$14:$G$2000,MATCH('SPACELOG 9 BP'!DH$2,'SPACELOG 9 EMPRUNT 1'!$Z$14:$Z$2000,0)),0)</f>
        <v>0</v>
      </c>
      <c r="DI88" s="17">
        <f>IFERROR(INDEX('SPACELOG 9 EMPRUNT 1'!$G$14:$G$2000,MATCH('SPACELOG 9 BP'!DI$2,'SPACELOG 9 EMPRUNT 1'!$Z$14:$Z$2000,0)),0)</f>
        <v>0</v>
      </c>
      <c r="DJ88" s="17">
        <f>IFERROR(INDEX('SPACELOG 9 EMPRUNT 1'!$G$14:$G$2000,MATCH('SPACELOG 9 BP'!DJ$2,'SPACELOG 9 EMPRUNT 1'!$Z$14:$Z$2000,0)),0)</f>
        <v>0</v>
      </c>
      <c r="DK88" s="17">
        <f>IFERROR(INDEX('SPACELOG 9 EMPRUNT 1'!$G$14:$G$2000,MATCH('SPACELOG 9 BP'!DK$2,'SPACELOG 9 EMPRUNT 1'!$Z$14:$Z$2000,0)),0)</f>
        <v>0</v>
      </c>
      <c r="DL88" s="17">
        <f>IFERROR(INDEX('SPACELOG 9 EMPRUNT 1'!$G$14:$G$2000,MATCH('SPACELOG 9 BP'!DL$2,'SPACELOG 9 EMPRUNT 1'!$Z$14:$Z$2000,0)),0)</f>
        <v>0</v>
      </c>
      <c r="DM88" s="17">
        <f>IFERROR(INDEX('SPACELOG 9 EMPRUNT 1'!$G$14:$G$2000,MATCH('SPACELOG 9 BP'!DM$2,'SPACELOG 9 EMPRUNT 1'!$Z$14:$Z$2000,0)),0)</f>
        <v>0</v>
      </c>
      <c r="DN88" s="17">
        <f>IFERROR(INDEX('SPACELOG 9 EMPRUNT 1'!$G$14:$G$2000,MATCH('SPACELOG 9 BP'!DN$2,'SPACELOG 9 EMPRUNT 1'!$Z$14:$Z$2000,0)),0)</f>
        <v>0</v>
      </c>
      <c r="DO88" s="17">
        <f>IFERROR(INDEX('SPACELOG 9 EMPRUNT 1'!$G$14:$G$2000,MATCH('SPACELOG 9 BP'!DO$2,'SPACELOG 9 EMPRUNT 1'!$Z$14:$Z$2000,0)),0)</f>
        <v>0</v>
      </c>
      <c r="DP88" s="17">
        <f>IFERROR(INDEX('SPACELOG 9 EMPRUNT 1'!$G$14:$G$2000,MATCH('SPACELOG 9 BP'!DP$2,'SPACELOG 9 EMPRUNT 1'!$Z$14:$Z$2000,0)),0)</f>
        <v>0</v>
      </c>
      <c r="DQ88" s="17">
        <f>IFERROR(INDEX('SPACELOG 9 EMPRUNT 1'!$G$14:$G$2000,MATCH('SPACELOG 9 BP'!DQ$2,'SPACELOG 9 EMPRUNT 1'!$Z$14:$Z$2000,0)),0)</f>
        <v>0</v>
      </c>
      <c r="DR88" s="319">
        <f t="shared" ref="DR88:DR90" si="1150">SUM(DF88:DQ88)</f>
        <v>0</v>
      </c>
      <c r="DS88" s="17">
        <f>IFERROR(INDEX('SPACELOG 9 EMPRUNT 1'!$G$14:$G$2000,MATCH('SPACELOG 9 BP'!DS$2,'SPACELOG 9 EMPRUNT 1'!$Z$14:$Z$2000,0)),0)</f>
        <v>0</v>
      </c>
      <c r="DT88" s="17">
        <f>IFERROR(INDEX('SPACELOG 9 EMPRUNT 1'!$G$14:$G$2000,MATCH('SPACELOG 9 BP'!DT$2,'SPACELOG 9 EMPRUNT 1'!$Z$14:$Z$2000,0)),0)</f>
        <v>0</v>
      </c>
      <c r="DU88" s="17">
        <f>IFERROR(INDEX('SPACELOG 9 EMPRUNT 1'!$G$14:$G$2000,MATCH('SPACELOG 9 BP'!DU$2,'SPACELOG 9 EMPRUNT 1'!$Z$14:$Z$2000,0)),0)</f>
        <v>0</v>
      </c>
      <c r="DV88" s="17">
        <f>IFERROR(INDEX('SPACELOG 9 EMPRUNT 1'!$G$14:$G$2000,MATCH('SPACELOG 9 BP'!DV$2,'SPACELOG 9 EMPRUNT 1'!$Z$14:$Z$2000,0)),0)</f>
        <v>0</v>
      </c>
      <c r="DW88" s="17">
        <f>IFERROR(INDEX('SPACELOG 9 EMPRUNT 1'!$G$14:$G$2000,MATCH('SPACELOG 9 BP'!DW$2,'SPACELOG 9 EMPRUNT 1'!$Z$14:$Z$2000,0)),0)</f>
        <v>0</v>
      </c>
      <c r="DX88" s="17">
        <f>IFERROR(INDEX('SPACELOG 9 EMPRUNT 1'!$G$14:$G$2000,MATCH('SPACELOG 9 BP'!DX$2,'SPACELOG 9 EMPRUNT 1'!$Z$14:$Z$2000,0)),0)</f>
        <v>0</v>
      </c>
      <c r="DY88" s="17">
        <f>IFERROR(INDEX('SPACELOG 9 EMPRUNT 1'!$G$14:$G$2000,MATCH('SPACELOG 9 BP'!DY$2,'SPACELOG 9 EMPRUNT 1'!$Z$14:$Z$2000,0)),0)</f>
        <v>0</v>
      </c>
      <c r="DZ88" s="17">
        <f>IFERROR(INDEX('SPACELOG 9 EMPRUNT 1'!$G$14:$G$2000,MATCH('SPACELOG 9 BP'!DZ$2,'SPACELOG 9 EMPRUNT 1'!$Z$14:$Z$2000,0)),0)</f>
        <v>0</v>
      </c>
      <c r="EA88" s="17">
        <f>IFERROR(INDEX('SPACELOG 9 EMPRUNT 1'!$G$14:$G$2000,MATCH('SPACELOG 9 BP'!EA$2,'SPACELOG 9 EMPRUNT 1'!$Z$14:$Z$2000,0)),0)</f>
        <v>0</v>
      </c>
      <c r="EB88" s="17">
        <f>IFERROR(INDEX('SPACELOG 9 EMPRUNT 1'!$G$14:$G$2000,MATCH('SPACELOG 9 BP'!EB$2,'SPACELOG 9 EMPRUNT 1'!$Z$14:$Z$2000,0)),0)</f>
        <v>0</v>
      </c>
      <c r="EC88" s="17">
        <f>IFERROR(INDEX('SPACELOG 9 EMPRUNT 1'!$G$14:$G$2000,MATCH('SPACELOG 9 BP'!EC$2,'SPACELOG 9 EMPRUNT 1'!$Z$14:$Z$2000,0)),0)</f>
        <v>0</v>
      </c>
      <c r="ED88" s="17">
        <f>IFERROR(INDEX('SPACELOG 9 EMPRUNT 1'!$G$14:$G$2000,MATCH('SPACELOG 9 BP'!ED$2,'SPACELOG 9 EMPRUNT 1'!$Z$14:$Z$2000,0)),0)</f>
        <v>0</v>
      </c>
      <c r="EE88" s="319">
        <f t="shared" ref="EE88:EE90" si="1151">SUM(DS88:ED88)</f>
        <v>0</v>
      </c>
    </row>
    <row r="89" spans="3:147" x14ac:dyDescent="0.2">
      <c r="D89" s="1" t="s">
        <v>329</v>
      </c>
      <c r="F89" s="17">
        <f>IFERROR(INDEX('SPACELOG 9 EMPRUNT 2'!$G$14:$G$2000,MATCH('SPACELOG 9 BP'!F$2,'SPACELOG 9 EMPRUNT 2'!$Z$14:$Z$2000,0)),0)</f>
        <v>0</v>
      </c>
      <c r="G89" s="17">
        <f>IFERROR(INDEX('SPACELOG 9 EMPRUNT 2'!$G$14:$G$2000,MATCH('SPACELOG 9 BP'!G$2,'SPACELOG 9 EMPRUNT 2'!$Z$14:$Z$2000,0)),0)</f>
        <v>0</v>
      </c>
      <c r="H89" s="17">
        <f>IFERROR(INDEX('SPACELOG 9 EMPRUNT 2'!$G$14:$G$2000,MATCH('SPACELOG 9 BP'!H$2,'SPACELOG 9 EMPRUNT 2'!$Z$14:$Z$2000,0)),0)</f>
        <v>0</v>
      </c>
      <c r="I89" s="17">
        <f>IFERROR(INDEX('SPACELOG 9 EMPRUNT 2'!$G$14:$G$2000,MATCH('SPACELOG 9 BP'!I$2,'SPACELOG 9 EMPRUNT 2'!$Z$14:$Z$2000,0)),0)</f>
        <v>0</v>
      </c>
      <c r="J89" s="17">
        <f>IFERROR(INDEX('SPACELOG 9 EMPRUNT 2'!$G$14:$G$2000,MATCH('SPACELOG 9 BP'!J$2,'SPACELOG 9 EMPRUNT 2'!$Z$14:$Z$2000,0)),0)</f>
        <v>0</v>
      </c>
      <c r="K89" s="17">
        <f>IFERROR(INDEX('SPACELOG 9 EMPRUNT 2'!$G$14:$G$2000,MATCH('SPACELOG 9 BP'!K$2,'SPACELOG 9 EMPRUNT 2'!$Z$14:$Z$2000,0)),0)</f>
        <v>0</v>
      </c>
      <c r="L89" s="17">
        <f>IFERROR(INDEX('SPACELOG 9 EMPRUNT 2'!$G$14:$G$2000,MATCH('SPACELOG 9 BP'!L$2,'SPACELOG 9 EMPRUNT 2'!$Z$14:$Z$2000,0)),0)</f>
        <v>0</v>
      </c>
      <c r="M89" s="17">
        <f>IFERROR(INDEX('SPACELOG 9 EMPRUNT 2'!$G$14:$G$2000,MATCH('SPACELOG 9 BP'!M$2,'SPACELOG 9 EMPRUNT 2'!$Z$14:$Z$2000,0)),0)</f>
        <v>0</v>
      </c>
      <c r="N89" s="17">
        <f>IFERROR(INDEX('SPACELOG 9 EMPRUNT 2'!$G$14:$G$2000,MATCH('SPACELOG 9 BP'!N$2,'SPACELOG 9 EMPRUNT 2'!$Z$14:$Z$2000,0)),0)</f>
        <v>0</v>
      </c>
      <c r="O89" s="17">
        <f>IFERROR(INDEX('SPACELOG 9 EMPRUNT 2'!$G$14:$G$2000,MATCH('SPACELOG 9 BP'!O$2,'SPACELOG 9 EMPRUNT 2'!$Z$14:$Z$2000,0)),0)</f>
        <v>0</v>
      </c>
      <c r="P89" s="17">
        <f>IFERROR(INDEX('SPACELOG 9 EMPRUNT 2'!$G$14:$G$2000,MATCH('SPACELOG 9 BP'!P$2,'SPACELOG 9 EMPRUNT 2'!$Z$14:$Z$2000,0)),0)</f>
        <v>0</v>
      </c>
      <c r="Q89" s="17">
        <f>IFERROR(INDEX('SPACELOG 9 EMPRUNT 2'!$G$14:$G$2000,MATCH('SPACELOG 9 BP'!Q$2,'SPACELOG 9 EMPRUNT 2'!$Z$14:$Z$2000,0)),0)</f>
        <v>0</v>
      </c>
      <c r="R89" s="319">
        <f t="shared" ref="R89:R90" si="1152">SUM(F89:Q89)</f>
        <v>0</v>
      </c>
      <c r="S89" s="17">
        <f>IFERROR(INDEX('SPACELOG 9 EMPRUNT 2'!$G$14:$G$2000,MATCH('SPACELOG 9 BP'!S$2,'SPACELOG 9 EMPRUNT 2'!$Z$14:$Z$2000,0)),0)</f>
        <v>0</v>
      </c>
      <c r="T89" s="17">
        <f>IFERROR(INDEX('SPACELOG 9 EMPRUNT 2'!$G$14:$G$2000,MATCH('SPACELOG 9 BP'!T$2,'SPACELOG 9 EMPRUNT 2'!$Z$14:$Z$2000,0)),0)</f>
        <v>0</v>
      </c>
      <c r="U89" s="17">
        <f>IFERROR(INDEX('SPACELOG 9 EMPRUNT 2'!$G$14:$G$2000,MATCH('SPACELOG 9 BP'!U$2,'SPACELOG 9 EMPRUNT 2'!$Z$14:$Z$2000,0)),0)</f>
        <v>0</v>
      </c>
      <c r="V89" s="17">
        <f>IFERROR(INDEX('SPACELOG 9 EMPRUNT 2'!$G$14:$G$2000,MATCH('SPACELOG 9 BP'!V$2,'SPACELOG 9 EMPRUNT 2'!$Z$14:$Z$2000,0)),0)</f>
        <v>0</v>
      </c>
      <c r="W89" s="17">
        <f>IFERROR(INDEX('SPACELOG 9 EMPRUNT 2'!$G$14:$G$2000,MATCH('SPACELOG 9 BP'!W$2,'SPACELOG 9 EMPRUNT 2'!$Z$14:$Z$2000,0)),0)</f>
        <v>0</v>
      </c>
      <c r="X89" s="17">
        <f>IFERROR(INDEX('SPACELOG 9 EMPRUNT 2'!$G$14:$G$2000,MATCH('SPACELOG 9 BP'!X$2,'SPACELOG 9 EMPRUNT 2'!$Z$14:$Z$2000,0)),0)</f>
        <v>0</v>
      </c>
      <c r="Y89" s="17">
        <f>IFERROR(INDEX('SPACELOG 9 EMPRUNT 2'!$G$14:$G$2000,MATCH('SPACELOG 9 BP'!Y$2,'SPACELOG 9 EMPRUNT 2'!$Z$14:$Z$2000,0)),0)</f>
        <v>0</v>
      </c>
      <c r="Z89" s="17">
        <f>IFERROR(INDEX('SPACELOG 9 EMPRUNT 2'!$G$14:$G$2000,MATCH('SPACELOG 9 BP'!Z$2,'SPACELOG 9 EMPRUNT 2'!$Z$14:$Z$2000,0)),0)</f>
        <v>0</v>
      </c>
      <c r="AA89" s="17">
        <f>IFERROR(INDEX('SPACELOG 9 EMPRUNT 2'!$G$14:$G$2000,MATCH('SPACELOG 9 BP'!AA$2,'SPACELOG 9 EMPRUNT 2'!$Z$14:$Z$2000,0)),0)</f>
        <v>0</v>
      </c>
      <c r="AB89" s="17">
        <f>IFERROR(INDEX('SPACELOG 9 EMPRUNT 2'!$G$14:$G$2000,MATCH('SPACELOG 9 BP'!AB$2,'SPACELOG 9 EMPRUNT 2'!$Z$14:$Z$2000,0)),0)</f>
        <v>0</v>
      </c>
      <c r="AC89" s="17">
        <f>IFERROR(INDEX('SPACELOG 9 EMPRUNT 2'!$G$14:$G$2000,MATCH('SPACELOG 9 BP'!AC$2,'SPACELOG 9 EMPRUNT 2'!$Z$14:$Z$2000,0)),0)</f>
        <v>0</v>
      </c>
      <c r="AD89" s="17">
        <f>IFERROR(INDEX('SPACELOG 9 EMPRUNT 2'!$G$14:$G$2000,MATCH('SPACELOG 9 BP'!AD$2,'SPACELOG 9 EMPRUNT 2'!$Z$14:$Z$2000,0)),0)</f>
        <v>0</v>
      </c>
      <c r="AE89" s="319">
        <f t="shared" si="1143"/>
        <v>0</v>
      </c>
      <c r="AF89" s="17">
        <f>IFERROR(INDEX('SPACELOG 9 EMPRUNT 2'!$G$14:$G$2000,MATCH('SPACELOG 9 BP'!AF$2,'SPACELOG 9 EMPRUNT 2'!$Z$14:$Z$2000,0)),0)</f>
        <v>0</v>
      </c>
      <c r="AG89" s="17">
        <f>IFERROR(INDEX('SPACELOG 9 EMPRUNT 2'!$G$14:$G$2000,MATCH('SPACELOG 9 BP'!AG$2,'SPACELOG 9 EMPRUNT 2'!$Z$14:$Z$2000,0)),0)</f>
        <v>0</v>
      </c>
      <c r="AH89" s="17">
        <f>IFERROR(INDEX('SPACELOG 9 EMPRUNT 2'!$G$14:$G$2000,MATCH('SPACELOG 9 BP'!AH$2,'SPACELOG 9 EMPRUNT 2'!$Z$14:$Z$2000,0)),0)</f>
        <v>0</v>
      </c>
      <c r="AI89" s="17">
        <f>IFERROR(INDEX('SPACELOG 9 EMPRUNT 2'!$G$14:$G$2000,MATCH('SPACELOG 9 BP'!AI$2,'SPACELOG 9 EMPRUNT 2'!$Z$14:$Z$2000,0)),0)</f>
        <v>0</v>
      </c>
      <c r="AJ89" s="17">
        <f>IFERROR(INDEX('SPACELOG 9 EMPRUNT 2'!$G$14:$G$2000,MATCH('SPACELOG 9 BP'!AJ$2,'SPACELOG 9 EMPRUNT 2'!$Z$14:$Z$2000,0)),0)</f>
        <v>0</v>
      </c>
      <c r="AK89" s="17">
        <f>IFERROR(INDEX('SPACELOG 9 EMPRUNT 2'!$G$14:$G$2000,MATCH('SPACELOG 9 BP'!AK$2,'SPACELOG 9 EMPRUNT 2'!$Z$14:$Z$2000,0)),0)</f>
        <v>0</v>
      </c>
      <c r="AL89" s="17">
        <f>IFERROR(INDEX('SPACELOG 9 EMPRUNT 2'!$G$14:$G$2000,MATCH('SPACELOG 9 BP'!AL$2,'SPACELOG 9 EMPRUNT 2'!$Z$14:$Z$2000,0)),0)</f>
        <v>0</v>
      </c>
      <c r="AM89" s="17">
        <f>IFERROR(INDEX('SPACELOG 9 EMPRUNT 2'!$G$14:$G$2000,MATCH('SPACELOG 9 BP'!AM$2,'SPACELOG 9 EMPRUNT 2'!$Z$14:$Z$2000,0)),0)</f>
        <v>0</v>
      </c>
      <c r="AN89" s="17">
        <f>IFERROR(INDEX('SPACELOG 9 EMPRUNT 2'!$G$14:$G$2000,MATCH('SPACELOG 9 BP'!AN$2,'SPACELOG 9 EMPRUNT 2'!$Z$14:$Z$2000,0)),0)</f>
        <v>0</v>
      </c>
      <c r="AO89" s="17">
        <f>IFERROR(INDEX('SPACELOG 9 EMPRUNT 2'!$G$14:$G$2000,MATCH('SPACELOG 9 BP'!AO$2,'SPACELOG 9 EMPRUNT 2'!$Z$14:$Z$2000,0)),0)</f>
        <v>0</v>
      </c>
      <c r="AP89" s="17">
        <f>IFERROR(INDEX('SPACELOG 9 EMPRUNT 2'!$G$14:$G$2000,MATCH('SPACELOG 9 BP'!AP$2,'SPACELOG 9 EMPRUNT 2'!$Z$14:$Z$2000,0)),0)</f>
        <v>0</v>
      </c>
      <c r="AQ89" s="17">
        <f>IFERROR(INDEX('SPACELOG 9 EMPRUNT 2'!$G$14:$G$2000,MATCH('SPACELOG 9 BP'!AQ$2,'SPACELOG 9 EMPRUNT 2'!$Z$14:$Z$2000,0)),0)</f>
        <v>0</v>
      </c>
      <c r="AR89" s="319">
        <f t="shared" si="1144"/>
        <v>0</v>
      </c>
      <c r="AS89" s="17">
        <f>IFERROR(INDEX('SPACELOG 9 EMPRUNT 2'!$G$14:$G$2000,MATCH('SPACELOG 9 BP'!AS$2,'SPACELOG 9 EMPRUNT 2'!$Z$14:$Z$2000,0)),0)</f>
        <v>0</v>
      </c>
      <c r="AT89" s="17">
        <f>IFERROR(INDEX('SPACELOG 9 EMPRUNT 2'!$G$14:$G$2000,MATCH('SPACELOG 9 BP'!AT$2,'SPACELOG 9 EMPRUNT 2'!$Z$14:$Z$2000,0)),0)</f>
        <v>0</v>
      </c>
      <c r="AU89" s="17">
        <f>IFERROR(INDEX('SPACELOG 9 EMPRUNT 2'!$G$14:$G$2000,MATCH('SPACELOG 9 BP'!AU$2,'SPACELOG 9 EMPRUNT 2'!$Z$14:$Z$2000,0)),0)</f>
        <v>0</v>
      </c>
      <c r="AV89" s="17">
        <f>IFERROR(INDEX('SPACELOG 9 EMPRUNT 2'!$G$14:$G$2000,MATCH('SPACELOG 9 BP'!AV$2,'SPACELOG 9 EMPRUNT 2'!$Z$14:$Z$2000,0)),0)</f>
        <v>0</v>
      </c>
      <c r="AW89" s="17">
        <f>IFERROR(INDEX('SPACELOG 9 EMPRUNT 2'!$G$14:$G$2000,MATCH('SPACELOG 9 BP'!AW$2,'SPACELOG 9 EMPRUNT 2'!$Z$14:$Z$2000,0)),0)</f>
        <v>0</v>
      </c>
      <c r="AX89" s="17">
        <f>IFERROR(INDEX('SPACELOG 9 EMPRUNT 2'!$G$14:$G$2000,MATCH('SPACELOG 9 BP'!AX$2,'SPACELOG 9 EMPRUNT 2'!$Z$14:$Z$2000,0)),0)</f>
        <v>0</v>
      </c>
      <c r="AY89" s="17">
        <f>IFERROR(INDEX('SPACELOG 9 EMPRUNT 2'!$G$14:$G$2000,MATCH('SPACELOG 9 BP'!AY$2,'SPACELOG 9 EMPRUNT 2'!$Z$14:$Z$2000,0)),0)</f>
        <v>0</v>
      </c>
      <c r="AZ89" s="17">
        <f>IFERROR(INDEX('SPACELOG 9 EMPRUNT 2'!$G$14:$G$2000,MATCH('SPACELOG 9 BP'!AZ$2,'SPACELOG 9 EMPRUNT 2'!$Z$14:$Z$2000,0)),0)</f>
        <v>0</v>
      </c>
      <c r="BA89" s="17">
        <f>IFERROR(INDEX('SPACELOG 9 EMPRUNT 2'!$G$14:$G$2000,MATCH('SPACELOG 9 BP'!BA$2,'SPACELOG 9 EMPRUNT 2'!$Z$14:$Z$2000,0)),0)</f>
        <v>0</v>
      </c>
      <c r="BB89" s="17">
        <f>IFERROR(INDEX('SPACELOG 9 EMPRUNT 2'!$G$14:$G$2000,MATCH('SPACELOG 9 BP'!BB$2,'SPACELOG 9 EMPRUNT 2'!$Z$14:$Z$2000,0)),0)</f>
        <v>0</v>
      </c>
      <c r="BC89" s="17">
        <f>IFERROR(INDEX('SPACELOG 9 EMPRUNT 2'!$G$14:$G$2000,MATCH('SPACELOG 9 BP'!BC$2,'SPACELOG 9 EMPRUNT 2'!$Z$14:$Z$2000,0)),0)</f>
        <v>0</v>
      </c>
      <c r="BD89" s="17">
        <f>IFERROR(INDEX('SPACELOG 9 EMPRUNT 2'!$G$14:$G$2000,MATCH('SPACELOG 9 BP'!BD$2,'SPACELOG 9 EMPRUNT 2'!$Z$14:$Z$2000,0)),0)</f>
        <v>0</v>
      </c>
      <c r="BE89" s="319">
        <f t="shared" si="1145"/>
        <v>0</v>
      </c>
      <c r="BF89" s="17">
        <f>IFERROR(INDEX('SPACELOG 9 EMPRUNT 2'!$G$14:$G$2000,MATCH('SPACELOG 9 BP'!BF$2,'SPACELOG 9 EMPRUNT 2'!$Z$14:$Z$2000,0)),0)</f>
        <v>0</v>
      </c>
      <c r="BG89" s="17">
        <f>IFERROR(INDEX('SPACELOG 9 EMPRUNT 2'!$G$14:$G$2000,MATCH('SPACELOG 9 BP'!BG$2,'SPACELOG 9 EMPRUNT 2'!$Z$14:$Z$2000,0)),0)</f>
        <v>0</v>
      </c>
      <c r="BH89" s="17">
        <f>IFERROR(INDEX('SPACELOG 9 EMPRUNT 2'!$G$14:$G$2000,MATCH('SPACELOG 9 BP'!BH$2,'SPACELOG 9 EMPRUNT 2'!$Z$14:$Z$2000,0)),0)</f>
        <v>0</v>
      </c>
      <c r="BI89" s="17">
        <f>IFERROR(INDEX('SPACELOG 9 EMPRUNT 2'!$G$14:$G$2000,MATCH('SPACELOG 9 BP'!BI$2,'SPACELOG 9 EMPRUNT 2'!$Z$14:$Z$2000,0)),0)</f>
        <v>0</v>
      </c>
      <c r="BJ89" s="17">
        <f>IFERROR(INDEX('SPACELOG 9 EMPRUNT 2'!$G$14:$G$2000,MATCH('SPACELOG 9 BP'!BJ$2,'SPACELOG 9 EMPRUNT 2'!$Z$14:$Z$2000,0)),0)</f>
        <v>0</v>
      </c>
      <c r="BK89" s="17">
        <f>IFERROR(INDEX('SPACELOG 9 EMPRUNT 2'!$G$14:$G$2000,MATCH('SPACELOG 9 BP'!BK$2,'SPACELOG 9 EMPRUNT 2'!$Z$14:$Z$2000,0)),0)</f>
        <v>0</v>
      </c>
      <c r="BL89" s="17">
        <f>IFERROR(INDEX('SPACELOG 9 EMPRUNT 2'!$G$14:$G$2000,MATCH('SPACELOG 9 BP'!BL$2,'SPACELOG 9 EMPRUNT 2'!$Z$14:$Z$2000,0)),0)</f>
        <v>0</v>
      </c>
      <c r="BM89" s="17">
        <f>IFERROR(INDEX('SPACELOG 9 EMPRUNT 2'!$G$14:$G$2000,MATCH('SPACELOG 9 BP'!BM$2,'SPACELOG 9 EMPRUNT 2'!$Z$14:$Z$2000,0)),0)</f>
        <v>0</v>
      </c>
      <c r="BN89" s="17">
        <f>IFERROR(INDEX('SPACELOG 9 EMPRUNT 2'!$G$14:$G$2000,MATCH('SPACELOG 9 BP'!BN$2,'SPACELOG 9 EMPRUNT 2'!$Z$14:$Z$2000,0)),0)</f>
        <v>0</v>
      </c>
      <c r="BO89" s="17">
        <f>IFERROR(INDEX('SPACELOG 9 EMPRUNT 2'!$G$14:$G$2000,MATCH('SPACELOG 9 BP'!BO$2,'SPACELOG 9 EMPRUNT 2'!$Z$14:$Z$2000,0)),0)</f>
        <v>0</v>
      </c>
      <c r="BP89" s="17">
        <f>IFERROR(INDEX('SPACELOG 9 EMPRUNT 2'!$G$14:$G$2000,MATCH('SPACELOG 9 BP'!BP$2,'SPACELOG 9 EMPRUNT 2'!$Z$14:$Z$2000,0)),0)</f>
        <v>0</v>
      </c>
      <c r="BQ89" s="17">
        <f>IFERROR(INDEX('SPACELOG 9 EMPRUNT 2'!$G$14:$G$2000,MATCH('SPACELOG 9 BP'!BQ$2,'SPACELOG 9 EMPRUNT 2'!$Z$14:$Z$2000,0)),0)</f>
        <v>0</v>
      </c>
      <c r="BR89" s="319">
        <f t="shared" si="1146"/>
        <v>0</v>
      </c>
      <c r="BS89" s="17">
        <f>IFERROR(INDEX('SPACELOG 9 EMPRUNT 2'!$G$14:$G$2000,MATCH('SPACELOG 9 BP'!BS$2,'SPACELOG 9 EMPRUNT 2'!$Z$14:$Z$2000,0)),0)</f>
        <v>0</v>
      </c>
      <c r="BT89" s="17">
        <f>IFERROR(INDEX('SPACELOG 9 EMPRUNT 2'!$G$14:$G$2000,MATCH('SPACELOG 9 BP'!BT$2,'SPACELOG 9 EMPRUNT 2'!$Z$14:$Z$2000,0)),0)</f>
        <v>0</v>
      </c>
      <c r="BU89" s="17">
        <f>IFERROR(INDEX('SPACELOG 9 EMPRUNT 2'!$G$14:$G$2000,MATCH('SPACELOG 9 BP'!BU$2,'SPACELOG 9 EMPRUNT 2'!$Z$14:$Z$2000,0)),0)</f>
        <v>0</v>
      </c>
      <c r="BV89" s="17">
        <f>IFERROR(INDEX('SPACELOG 9 EMPRUNT 2'!$G$14:$G$2000,MATCH('SPACELOG 9 BP'!BV$2,'SPACELOG 9 EMPRUNT 2'!$Z$14:$Z$2000,0)),0)</f>
        <v>0</v>
      </c>
      <c r="BW89" s="17">
        <f>IFERROR(INDEX('SPACELOG 9 EMPRUNT 2'!$G$14:$G$2000,MATCH('SPACELOG 9 BP'!BW$2,'SPACELOG 9 EMPRUNT 2'!$Z$14:$Z$2000,0)),0)</f>
        <v>0</v>
      </c>
      <c r="BX89" s="17">
        <f>IFERROR(INDEX('SPACELOG 9 EMPRUNT 2'!$G$14:$G$2000,MATCH('SPACELOG 9 BP'!BX$2,'SPACELOG 9 EMPRUNT 2'!$Z$14:$Z$2000,0)),0)</f>
        <v>0</v>
      </c>
      <c r="BY89" s="17">
        <f>IFERROR(INDEX('SPACELOG 9 EMPRUNT 2'!$G$14:$G$2000,MATCH('SPACELOG 9 BP'!BY$2,'SPACELOG 9 EMPRUNT 2'!$Z$14:$Z$2000,0)),0)</f>
        <v>0</v>
      </c>
      <c r="BZ89" s="17">
        <f>IFERROR(INDEX('SPACELOG 9 EMPRUNT 2'!$G$14:$G$2000,MATCH('SPACELOG 9 BP'!BZ$2,'SPACELOG 9 EMPRUNT 2'!$Z$14:$Z$2000,0)),0)</f>
        <v>0</v>
      </c>
      <c r="CA89" s="17">
        <f>IFERROR(INDEX('SPACELOG 9 EMPRUNT 2'!$G$14:$G$2000,MATCH('SPACELOG 9 BP'!CA$2,'SPACELOG 9 EMPRUNT 2'!$Z$14:$Z$2000,0)),0)</f>
        <v>0</v>
      </c>
      <c r="CB89" s="17">
        <f>IFERROR(INDEX('SPACELOG 9 EMPRUNT 2'!$G$14:$G$2000,MATCH('SPACELOG 9 BP'!CB$2,'SPACELOG 9 EMPRUNT 2'!$Z$14:$Z$2000,0)),0)</f>
        <v>0</v>
      </c>
      <c r="CC89" s="17">
        <f>IFERROR(INDEX('SPACELOG 9 EMPRUNT 2'!$G$14:$G$2000,MATCH('SPACELOG 9 BP'!CC$2,'SPACELOG 9 EMPRUNT 2'!$Z$14:$Z$2000,0)),0)</f>
        <v>0</v>
      </c>
      <c r="CD89" s="17">
        <f>IFERROR(INDEX('SPACELOG 9 EMPRUNT 2'!$G$14:$G$2000,MATCH('SPACELOG 9 BP'!CD$2,'SPACELOG 9 EMPRUNT 2'!$Z$14:$Z$2000,0)),0)</f>
        <v>0</v>
      </c>
      <c r="CE89" s="319">
        <f t="shared" si="1147"/>
        <v>0</v>
      </c>
      <c r="CF89" s="17">
        <f>IFERROR(INDEX('SPACELOG 9 EMPRUNT 2'!$G$14:$G$2000,MATCH('SPACELOG 9 BP'!CF$2,'SPACELOG 9 EMPRUNT 2'!$Z$14:$Z$2000,0)),0)</f>
        <v>0</v>
      </c>
      <c r="CG89" s="17">
        <f>IFERROR(INDEX('SPACELOG 9 EMPRUNT 2'!$G$14:$G$2000,MATCH('SPACELOG 9 BP'!CG$2,'SPACELOG 9 EMPRUNT 2'!$Z$14:$Z$2000,0)),0)</f>
        <v>0</v>
      </c>
      <c r="CH89" s="17">
        <f>IFERROR(INDEX('SPACELOG 9 EMPRUNT 2'!$G$14:$G$2000,MATCH('SPACELOG 9 BP'!CH$2,'SPACELOG 9 EMPRUNT 2'!$Z$14:$Z$2000,0)),0)</f>
        <v>0</v>
      </c>
      <c r="CI89" s="17">
        <f>IFERROR(INDEX('SPACELOG 9 EMPRUNT 2'!$G$14:$G$2000,MATCH('SPACELOG 9 BP'!CI$2,'SPACELOG 9 EMPRUNT 2'!$Z$14:$Z$2000,0)),0)</f>
        <v>0</v>
      </c>
      <c r="CJ89" s="17">
        <f>IFERROR(INDEX('SPACELOG 9 EMPRUNT 2'!$G$14:$G$2000,MATCH('SPACELOG 9 BP'!CJ$2,'SPACELOG 9 EMPRUNT 2'!$Z$14:$Z$2000,0)),0)</f>
        <v>0</v>
      </c>
      <c r="CK89" s="17">
        <f>IFERROR(INDEX('SPACELOG 9 EMPRUNT 2'!$G$14:$G$2000,MATCH('SPACELOG 9 BP'!CK$2,'SPACELOG 9 EMPRUNT 2'!$Z$14:$Z$2000,0)),0)</f>
        <v>0</v>
      </c>
      <c r="CL89" s="17">
        <f>IFERROR(INDEX('SPACELOG 9 EMPRUNT 2'!$G$14:$G$2000,MATCH('SPACELOG 9 BP'!CL$2,'SPACELOG 9 EMPRUNT 2'!$Z$14:$Z$2000,0)),0)</f>
        <v>0</v>
      </c>
      <c r="CM89" s="17">
        <f>IFERROR(INDEX('SPACELOG 9 EMPRUNT 2'!$G$14:$G$2000,MATCH('SPACELOG 9 BP'!CM$2,'SPACELOG 9 EMPRUNT 2'!$Z$14:$Z$2000,0)),0)</f>
        <v>0</v>
      </c>
      <c r="CN89" s="17">
        <f>IFERROR(INDEX('SPACELOG 9 EMPRUNT 2'!$G$14:$G$2000,MATCH('SPACELOG 9 BP'!CN$2,'SPACELOG 9 EMPRUNT 2'!$Z$14:$Z$2000,0)),0)</f>
        <v>0</v>
      </c>
      <c r="CO89" s="17">
        <f>IFERROR(INDEX('SPACELOG 9 EMPRUNT 2'!$G$14:$G$2000,MATCH('SPACELOG 9 BP'!CO$2,'SPACELOG 9 EMPRUNT 2'!$Z$14:$Z$2000,0)),0)</f>
        <v>0</v>
      </c>
      <c r="CP89" s="17">
        <f>IFERROR(INDEX('SPACELOG 9 EMPRUNT 2'!$G$14:$G$2000,MATCH('SPACELOG 9 BP'!CP$2,'SPACELOG 9 EMPRUNT 2'!$Z$14:$Z$2000,0)),0)</f>
        <v>0</v>
      </c>
      <c r="CQ89" s="17">
        <f>IFERROR(INDEX('SPACELOG 9 EMPRUNT 2'!$G$14:$G$2000,MATCH('SPACELOG 9 BP'!CQ$2,'SPACELOG 9 EMPRUNT 2'!$Z$14:$Z$2000,0)),0)</f>
        <v>0</v>
      </c>
      <c r="CR89" s="319">
        <f t="shared" si="1148"/>
        <v>0</v>
      </c>
      <c r="CS89" s="17">
        <f>IFERROR(INDEX('SPACELOG 9 EMPRUNT 2'!$G$14:$G$2000,MATCH('SPACELOG 9 BP'!CS$2,'SPACELOG 9 EMPRUNT 2'!$Z$14:$Z$2000,0)),0)</f>
        <v>0</v>
      </c>
      <c r="CT89" s="17">
        <f>IFERROR(INDEX('SPACELOG 9 EMPRUNT 2'!$G$14:$G$2000,MATCH('SPACELOG 9 BP'!CT$2,'SPACELOG 9 EMPRUNT 2'!$Z$14:$Z$2000,0)),0)</f>
        <v>0</v>
      </c>
      <c r="CU89" s="17">
        <f>IFERROR(INDEX('SPACELOG 9 EMPRUNT 2'!$G$14:$G$2000,MATCH('SPACELOG 9 BP'!CU$2,'SPACELOG 9 EMPRUNT 2'!$Z$14:$Z$2000,0)),0)</f>
        <v>0</v>
      </c>
      <c r="CV89" s="17">
        <f>IFERROR(INDEX('SPACELOG 9 EMPRUNT 2'!$G$14:$G$2000,MATCH('SPACELOG 9 BP'!CV$2,'SPACELOG 9 EMPRUNT 2'!$Z$14:$Z$2000,0)),0)</f>
        <v>0</v>
      </c>
      <c r="CW89" s="17">
        <f>IFERROR(INDEX('SPACELOG 9 EMPRUNT 2'!$G$14:$G$2000,MATCH('SPACELOG 9 BP'!CW$2,'SPACELOG 9 EMPRUNT 2'!$Z$14:$Z$2000,0)),0)</f>
        <v>0</v>
      </c>
      <c r="CX89" s="17">
        <f>IFERROR(INDEX('SPACELOG 9 EMPRUNT 2'!$G$14:$G$2000,MATCH('SPACELOG 9 BP'!CX$2,'SPACELOG 9 EMPRUNT 2'!$Z$14:$Z$2000,0)),0)</f>
        <v>0</v>
      </c>
      <c r="CY89" s="17">
        <f>IFERROR(INDEX('SPACELOG 9 EMPRUNT 2'!$G$14:$G$2000,MATCH('SPACELOG 9 BP'!CY$2,'SPACELOG 9 EMPRUNT 2'!$Z$14:$Z$2000,0)),0)</f>
        <v>0</v>
      </c>
      <c r="CZ89" s="17">
        <f>IFERROR(INDEX('SPACELOG 9 EMPRUNT 2'!$G$14:$G$2000,MATCH('SPACELOG 9 BP'!CZ$2,'SPACELOG 9 EMPRUNT 2'!$Z$14:$Z$2000,0)),0)</f>
        <v>0</v>
      </c>
      <c r="DA89" s="17">
        <f>IFERROR(INDEX('SPACELOG 9 EMPRUNT 2'!$G$14:$G$2000,MATCH('SPACELOG 9 BP'!DA$2,'SPACELOG 9 EMPRUNT 2'!$Z$14:$Z$2000,0)),0)</f>
        <v>0</v>
      </c>
      <c r="DB89" s="17">
        <f>IFERROR(INDEX('SPACELOG 9 EMPRUNT 2'!$G$14:$G$2000,MATCH('SPACELOG 9 BP'!DB$2,'SPACELOG 9 EMPRUNT 2'!$Z$14:$Z$2000,0)),0)</f>
        <v>0</v>
      </c>
      <c r="DC89" s="17">
        <f>IFERROR(INDEX('SPACELOG 9 EMPRUNT 2'!$G$14:$G$2000,MATCH('SPACELOG 9 BP'!DC$2,'SPACELOG 9 EMPRUNT 2'!$Z$14:$Z$2000,0)),0)</f>
        <v>0</v>
      </c>
      <c r="DD89" s="17">
        <f>IFERROR(INDEX('SPACELOG 9 EMPRUNT 2'!$G$14:$G$2000,MATCH('SPACELOG 9 BP'!DD$2,'SPACELOG 9 EMPRUNT 2'!$Z$14:$Z$2000,0)),0)</f>
        <v>0</v>
      </c>
      <c r="DE89" s="319">
        <f t="shared" si="1149"/>
        <v>0</v>
      </c>
      <c r="DF89" s="17">
        <f>IFERROR(INDEX('SPACELOG 9 EMPRUNT 2'!$G$14:$G$2000,MATCH('SPACELOG 9 BP'!DF$2,'SPACELOG 9 EMPRUNT 2'!$Z$14:$Z$2000,0)),0)</f>
        <v>0</v>
      </c>
      <c r="DG89" s="17">
        <f>IFERROR(INDEX('SPACELOG 9 EMPRUNT 2'!$G$14:$G$2000,MATCH('SPACELOG 9 BP'!DG$2,'SPACELOG 9 EMPRUNT 2'!$Z$14:$Z$2000,0)),0)</f>
        <v>0</v>
      </c>
      <c r="DH89" s="17">
        <f>IFERROR(INDEX('SPACELOG 9 EMPRUNT 2'!$G$14:$G$2000,MATCH('SPACELOG 9 BP'!DH$2,'SPACELOG 9 EMPRUNT 2'!$Z$14:$Z$2000,0)),0)</f>
        <v>0</v>
      </c>
      <c r="DI89" s="17">
        <f>IFERROR(INDEX('SPACELOG 9 EMPRUNT 2'!$G$14:$G$2000,MATCH('SPACELOG 9 BP'!DI$2,'SPACELOG 9 EMPRUNT 2'!$Z$14:$Z$2000,0)),0)</f>
        <v>0</v>
      </c>
      <c r="DJ89" s="17">
        <f>IFERROR(INDEX('SPACELOG 9 EMPRUNT 2'!$G$14:$G$2000,MATCH('SPACELOG 9 BP'!DJ$2,'SPACELOG 9 EMPRUNT 2'!$Z$14:$Z$2000,0)),0)</f>
        <v>0</v>
      </c>
      <c r="DK89" s="17">
        <f>IFERROR(INDEX('SPACELOG 9 EMPRUNT 2'!$G$14:$G$2000,MATCH('SPACELOG 9 BP'!DK$2,'SPACELOG 9 EMPRUNT 2'!$Z$14:$Z$2000,0)),0)</f>
        <v>0</v>
      </c>
      <c r="DL89" s="17">
        <f>IFERROR(INDEX('SPACELOG 9 EMPRUNT 2'!$G$14:$G$2000,MATCH('SPACELOG 9 BP'!DL$2,'SPACELOG 9 EMPRUNT 2'!$Z$14:$Z$2000,0)),0)</f>
        <v>0</v>
      </c>
      <c r="DM89" s="17">
        <f>IFERROR(INDEX('SPACELOG 9 EMPRUNT 2'!$G$14:$G$2000,MATCH('SPACELOG 9 BP'!DM$2,'SPACELOG 9 EMPRUNT 2'!$Z$14:$Z$2000,0)),0)</f>
        <v>0</v>
      </c>
      <c r="DN89" s="17">
        <f>IFERROR(INDEX('SPACELOG 9 EMPRUNT 2'!$G$14:$G$2000,MATCH('SPACELOG 9 BP'!DN$2,'SPACELOG 9 EMPRUNT 2'!$Z$14:$Z$2000,0)),0)</f>
        <v>0</v>
      </c>
      <c r="DO89" s="17">
        <f>IFERROR(INDEX('SPACELOG 9 EMPRUNT 2'!$G$14:$G$2000,MATCH('SPACELOG 9 BP'!DO$2,'SPACELOG 9 EMPRUNT 2'!$Z$14:$Z$2000,0)),0)</f>
        <v>0</v>
      </c>
      <c r="DP89" s="17">
        <f>IFERROR(INDEX('SPACELOG 9 EMPRUNT 2'!$G$14:$G$2000,MATCH('SPACELOG 9 BP'!DP$2,'SPACELOG 9 EMPRUNT 2'!$Z$14:$Z$2000,0)),0)</f>
        <v>0</v>
      </c>
      <c r="DQ89" s="17">
        <f>IFERROR(INDEX('SPACELOG 9 EMPRUNT 2'!$G$14:$G$2000,MATCH('SPACELOG 9 BP'!DQ$2,'SPACELOG 9 EMPRUNT 2'!$Z$14:$Z$2000,0)),0)</f>
        <v>0</v>
      </c>
      <c r="DR89" s="319">
        <f t="shared" si="1150"/>
        <v>0</v>
      </c>
      <c r="DS89" s="17">
        <f>IFERROR(INDEX('SPACELOG 9 EMPRUNT 2'!$G$14:$G$2000,MATCH('SPACELOG 9 BP'!DS$2,'SPACELOG 9 EMPRUNT 2'!$Z$14:$Z$2000,0)),0)</f>
        <v>0</v>
      </c>
      <c r="DT89" s="17">
        <f>IFERROR(INDEX('SPACELOG 9 EMPRUNT 2'!$G$14:$G$2000,MATCH('SPACELOG 9 BP'!DT$2,'SPACELOG 9 EMPRUNT 2'!$Z$14:$Z$2000,0)),0)</f>
        <v>0</v>
      </c>
      <c r="DU89" s="17">
        <f>IFERROR(INDEX('SPACELOG 9 EMPRUNT 2'!$G$14:$G$2000,MATCH('SPACELOG 9 BP'!DU$2,'SPACELOG 9 EMPRUNT 2'!$Z$14:$Z$2000,0)),0)</f>
        <v>0</v>
      </c>
      <c r="DV89" s="17">
        <f>IFERROR(INDEX('SPACELOG 9 EMPRUNT 2'!$G$14:$G$2000,MATCH('SPACELOG 9 BP'!DV$2,'SPACELOG 9 EMPRUNT 2'!$Z$14:$Z$2000,0)),0)</f>
        <v>0</v>
      </c>
      <c r="DW89" s="17">
        <f>IFERROR(INDEX('SPACELOG 9 EMPRUNT 2'!$G$14:$G$2000,MATCH('SPACELOG 9 BP'!DW$2,'SPACELOG 9 EMPRUNT 2'!$Z$14:$Z$2000,0)),0)</f>
        <v>0</v>
      </c>
      <c r="DX89" s="17">
        <f>IFERROR(INDEX('SPACELOG 9 EMPRUNT 2'!$G$14:$G$2000,MATCH('SPACELOG 9 BP'!DX$2,'SPACELOG 9 EMPRUNT 2'!$Z$14:$Z$2000,0)),0)</f>
        <v>0</v>
      </c>
      <c r="DY89" s="17">
        <f>IFERROR(INDEX('SPACELOG 9 EMPRUNT 2'!$G$14:$G$2000,MATCH('SPACELOG 9 BP'!DY$2,'SPACELOG 9 EMPRUNT 2'!$Z$14:$Z$2000,0)),0)</f>
        <v>0</v>
      </c>
      <c r="DZ89" s="17">
        <f>IFERROR(INDEX('SPACELOG 9 EMPRUNT 2'!$G$14:$G$2000,MATCH('SPACELOG 9 BP'!DZ$2,'SPACELOG 9 EMPRUNT 2'!$Z$14:$Z$2000,0)),0)</f>
        <v>0</v>
      </c>
      <c r="EA89" s="17">
        <f>IFERROR(INDEX('SPACELOG 9 EMPRUNT 2'!$G$14:$G$2000,MATCH('SPACELOG 9 BP'!EA$2,'SPACELOG 9 EMPRUNT 2'!$Z$14:$Z$2000,0)),0)</f>
        <v>0</v>
      </c>
      <c r="EB89" s="17">
        <f>IFERROR(INDEX('SPACELOG 9 EMPRUNT 2'!$G$14:$G$2000,MATCH('SPACELOG 9 BP'!EB$2,'SPACELOG 9 EMPRUNT 2'!$Z$14:$Z$2000,0)),0)</f>
        <v>0</v>
      </c>
      <c r="EC89" s="17">
        <f>IFERROR(INDEX('SPACELOG 9 EMPRUNT 2'!$G$14:$G$2000,MATCH('SPACELOG 9 BP'!EC$2,'SPACELOG 9 EMPRUNT 2'!$Z$14:$Z$2000,0)),0)</f>
        <v>0</v>
      </c>
      <c r="ED89" s="17">
        <f>IFERROR(INDEX('SPACELOG 9 EMPRUNT 2'!$G$14:$G$2000,MATCH('SPACELOG 9 BP'!ED$2,'SPACELOG 9 EMPRUNT 2'!$Z$14:$Z$2000,0)),0)</f>
        <v>0</v>
      </c>
      <c r="EE89" s="319">
        <f t="shared" si="1151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9 EMPRUNT 3'!$G$14:$G$2000,MATCH('SPACELOG 9 BP'!F$2,'SPACELOG 9 EMPRUNT 3'!$Z$14:$Z$2000,0)),0)</f>
        <v>0</v>
      </c>
      <c r="G90" s="17">
        <f>IFERROR(INDEX('SPACELOG 9 EMPRUNT 3'!$G$14:$G$2000,MATCH('SPACELOG 9 BP'!G$2,'SPACELOG 9 EMPRUNT 3'!$Z$14:$Z$2000,0)),0)</f>
        <v>0</v>
      </c>
      <c r="H90" s="17">
        <f>IFERROR(INDEX('SPACELOG 9 EMPRUNT 3'!$G$14:$G$2000,MATCH('SPACELOG 9 BP'!H$2,'SPACELOG 9 EMPRUNT 3'!$Z$14:$Z$2000,0)),0)</f>
        <v>0</v>
      </c>
      <c r="I90" s="17">
        <f>IFERROR(INDEX('SPACELOG 9 EMPRUNT 3'!$G$14:$G$2000,MATCH('SPACELOG 9 BP'!I$2,'SPACELOG 9 EMPRUNT 3'!$Z$14:$Z$2000,0)),0)</f>
        <v>0</v>
      </c>
      <c r="J90" s="17">
        <f>IFERROR(INDEX('SPACELOG 9 EMPRUNT 3'!$G$14:$G$2000,MATCH('SPACELOG 9 BP'!J$2,'SPACELOG 9 EMPRUNT 3'!$Z$14:$Z$2000,0)),0)</f>
        <v>0</v>
      </c>
      <c r="K90" s="17">
        <f>IFERROR(INDEX('SPACELOG 9 EMPRUNT 3'!$G$14:$G$2000,MATCH('SPACELOG 9 BP'!K$2,'SPACELOG 9 EMPRUNT 3'!$Z$14:$Z$2000,0)),0)</f>
        <v>0</v>
      </c>
      <c r="L90" s="17">
        <f>IFERROR(INDEX('SPACELOG 9 EMPRUNT 3'!$G$14:$G$2000,MATCH('SPACELOG 9 BP'!L$2,'SPACELOG 9 EMPRUNT 3'!$Z$14:$Z$2000,0)),0)</f>
        <v>0</v>
      </c>
      <c r="M90" s="17">
        <f>IFERROR(INDEX('SPACELOG 9 EMPRUNT 3'!$G$14:$G$2000,MATCH('SPACELOG 9 BP'!M$2,'SPACELOG 9 EMPRUNT 3'!$Z$14:$Z$2000,0)),0)</f>
        <v>0</v>
      </c>
      <c r="N90" s="17">
        <f>IFERROR(INDEX('SPACELOG 9 EMPRUNT 3'!$G$14:$G$2000,MATCH('SPACELOG 9 BP'!N$2,'SPACELOG 9 EMPRUNT 3'!$Z$14:$Z$2000,0)),0)</f>
        <v>0</v>
      </c>
      <c r="O90" s="17">
        <f>IFERROR(INDEX('SPACELOG 9 EMPRUNT 3'!$G$14:$G$2000,MATCH('SPACELOG 9 BP'!O$2,'SPACELOG 9 EMPRUNT 3'!$Z$14:$Z$2000,0)),0)</f>
        <v>0</v>
      </c>
      <c r="P90" s="17">
        <f>IFERROR(INDEX('SPACELOG 9 EMPRUNT 3'!$G$14:$G$2000,MATCH('SPACELOG 9 BP'!P$2,'SPACELOG 9 EMPRUNT 3'!$Z$14:$Z$2000,0)),0)</f>
        <v>0</v>
      </c>
      <c r="Q90" s="17">
        <f>IFERROR(INDEX('SPACELOG 9 EMPRUNT 3'!$G$14:$G$2000,MATCH('SPACELOG 9 BP'!Q$2,'SPACELOG 9 EMPRUNT 3'!$Z$14:$Z$2000,0)),0)</f>
        <v>0</v>
      </c>
      <c r="R90" s="319">
        <f t="shared" si="1152"/>
        <v>0</v>
      </c>
      <c r="S90" s="17">
        <f>IFERROR(INDEX('SPACELOG 9 EMPRUNT 3'!$G$14:$G$2000,MATCH('SPACELOG 9 BP'!S$2,'SPACELOG 9 EMPRUNT 3'!$Z$14:$Z$2000,0)),0)</f>
        <v>0</v>
      </c>
      <c r="T90" s="17">
        <f>IFERROR(INDEX('SPACELOG 9 EMPRUNT 3'!$G$14:$G$2000,MATCH('SPACELOG 9 BP'!T$2,'SPACELOG 9 EMPRUNT 3'!$Z$14:$Z$2000,0)),0)</f>
        <v>0</v>
      </c>
      <c r="U90" s="17">
        <f>IFERROR(INDEX('SPACELOG 9 EMPRUNT 3'!$G$14:$G$2000,MATCH('SPACELOG 9 BP'!U$2,'SPACELOG 9 EMPRUNT 3'!$Z$14:$Z$2000,0)),0)</f>
        <v>0</v>
      </c>
      <c r="V90" s="17">
        <f>IFERROR(INDEX('SPACELOG 9 EMPRUNT 3'!$G$14:$G$2000,MATCH('SPACELOG 9 BP'!V$2,'SPACELOG 9 EMPRUNT 3'!$Z$14:$Z$2000,0)),0)</f>
        <v>0</v>
      </c>
      <c r="W90" s="17">
        <f>IFERROR(INDEX('SPACELOG 9 EMPRUNT 3'!$G$14:$G$2000,MATCH('SPACELOG 9 BP'!W$2,'SPACELOG 9 EMPRUNT 3'!$Z$14:$Z$2000,0)),0)</f>
        <v>0</v>
      </c>
      <c r="X90" s="17">
        <f>IFERROR(INDEX('SPACELOG 9 EMPRUNT 3'!$G$14:$G$2000,MATCH('SPACELOG 9 BP'!X$2,'SPACELOG 9 EMPRUNT 3'!$Z$14:$Z$2000,0)),0)</f>
        <v>0</v>
      </c>
      <c r="Y90" s="17">
        <f>IFERROR(INDEX('SPACELOG 9 EMPRUNT 3'!$G$14:$G$2000,MATCH('SPACELOG 9 BP'!Y$2,'SPACELOG 9 EMPRUNT 3'!$Z$14:$Z$2000,0)),0)</f>
        <v>0</v>
      </c>
      <c r="Z90" s="17">
        <f>IFERROR(INDEX('SPACELOG 9 EMPRUNT 3'!$G$14:$G$2000,MATCH('SPACELOG 9 BP'!Z$2,'SPACELOG 9 EMPRUNT 3'!$Z$14:$Z$2000,0)),0)</f>
        <v>0</v>
      </c>
      <c r="AA90" s="17">
        <f>IFERROR(INDEX('SPACELOG 9 EMPRUNT 3'!$G$14:$G$2000,MATCH('SPACELOG 9 BP'!AA$2,'SPACELOG 9 EMPRUNT 3'!$Z$14:$Z$2000,0)),0)</f>
        <v>0</v>
      </c>
      <c r="AB90" s="17">
        <f>IFERROR(INDEX('SPACELOG 9 EMPRUNT 3'!$G$14:$G$2000,MATCH('SPACELOG 9 BP'!AB$2,'SPACELOG 9 EMPRUNT 3'!$Z$14:$Z$2000,0)),0)</f>
        <v>0</v>
      </c>
      <c r="AC90" s="17">
        <f>IFERROR(INDEX('SPACELOG 9 EMPRUNT 3'!$G$14:$G$2000,MATCH('SPACELOG 9 BP'!AC$2,'SPACELOG 9 EMPRUNT 3'!$Z$14:$Z$2000,0)),0)</f>
        <v>0</v>
      </c>
      <c r="AD90" s="17">
        <f>IFERROR(INDEX('SPACELOG 9 EMPRUNT 3'!$G$14:$G$2000,MATCH('SPACELOG 9 BP'!AD$2,'SPACELOG 9 EMPRUNT 3'!$Z$14:$Z$2000,0)),0)</f>
        <v>0</v>
      </c>
      <c r="AE90" s="319">
        <f t="shared" si="1143"/>
        <v>0</v>
      </c>
      <c r="AF90" s="17">
        <f>IFERROR(INDEX('SPACELOG 9 EMPRUNT 3'!$G$14:$G$2000,MATCH('SPACELOG 9 BP'!AF$2,'SPACELOG 9 EMPRUNT 3'!$Z$14:$Z$2000,0)),0)</f>
        <v>0</v>
      </c>
      <c r="AG90" s="17">
        <f>IFERROR(INDEX('SPACELOG 9 EMPRUNT 3'!$G$14:$G$2000,MATCH('SPACELOG 9 BP'!AG$2,'SPACELOG 9 EMPRUNT 3'!$Z$14:$Z$2000,0)),0)</f>
        <v>0</v>
      </c>
      <c r="AH90" s="17">
        <f>IFERROR(INDEX('SPACELOG 9 EMPRUNT 3'!$G$14:$G$2000,MATCH('SPACELOG 9 BP'!AH$2,'SPACELOG 9 EMPRUNT 3'!$Z$14:$Z$2000,0)),0)</f>
        <v>0</v>
      </c>
      <c r="AI90" s="17">
        <f>IFERROR(INDEX('SPACELOG 9 EMPRUNT 3'!$G$14:$G$2000,MATCH('SPACELOG 9 BP'!AI$2,'SPACELOG 9 EMPRUNT 3'!$Z$14:$Z$2000,0)),0)</f>
        <v>0</v>
      </c>
      <c r="AJ90" s="17">
        <f>IFERROR(INDEX('SPACELOG 9 EMPRUNT 3'!$G$14:$G$2000,MATCH('SPACELOG 9 BP'!AJ$2,'SPACELOG 9 EMPRUNT 3'!$Z$14:$Z$2000,0)),0)</f>
        <v>0</v>
      </c>
      <c r="AK90" s="17">
        <f>IFERROR(INDEX('SPACELOG 9 EMPRUNT 3'!$G$14:$G$2000,MATCH('SPACELOG 9 BP'!AK$2,'SPACELOG 9 EMPRUNT 3'!$Z$14:$Z$2000,0)),0)</f>
        <v>0</v>
      </c>
      <c r="AL90" s="17">
        <f>IFERROR(INDEX('SPACELOG 9 EMPRUNT 3'!$G$14:$G$2000,MATCH('SPACELOG 9 BP'!AL$2,'SPACELOG 9 EMPRUNT 3'!$Z$14:$Z$2000,0)),0)</f>
        <v>0</v>
      </c>
      <c r="AM90" s="17">
        <f>IFERROR(INDEX('SPACELOG 9 EMPRUNT 3'!$G$14:$G$2000,MATCH('SPACELOG 9 BP'!AM$2,'SPACELOG 9 EMPRUNT 3'!$Z$14:$Z$2000,0)),0)</f>
        <v>0</v>
      </c>
      <c r="AN90" s="17">
        <f>IFERROR(INDEX('SPACELOG 9 EMPRUNT 3'!$G$14:$G$2000,MATCH('SPACELOG 9 BP'!AN$2,'SPACELOG 9 EMPRUNT 3'!$Z$14:$Z$2000,0)),0)</f>
        <v>0</v>
      </c>
      <c r="AO90" s="17">
        <f>IFERROR(INDEX('SPACELOG 9 EMPRUNT 3'!$G$14:$G$2000,MATCH('SPACELOG 9 BP'!AO$2,'SPACELOG 9 EMPRUNT 3'!$Z$14:$Z$2000,0)),0)</f>
        <v>0</v>
      </c>
      <c r="AP90" s="17">
        <f>IFERROR(INDEX('SPACELOG 9 EMPRUNT 3'!$G$14:$G$2000,MATCH('SPACELOG 9 BP'!AP$2,'SPACELOG 9 EMPRUNT 3'!$Z$14:$Z$2000,0)),0)</f>
        <v>0</v>
      </c>
      <c r="AQ90" s="17">
        <f>IFERROR(INDEX('SPACELOG 9 EMPRUNT 3'!$G$14:$G$2000,MATCH('SPACELOG 9 BP'!AQ$2,'SPACELOG 9 EMPRUNT 3'!$Z$14:$Z$2000,0)),0)</f>
        <v>0</v>
      </c>
      <c r="AR90" s="319">
        <f t="shared" si="1144"/>
        <v>0</v>
      </c>
      <c r="AS90" s="17">
        <f>IFERROR(INDEX('SPACELOG 9 EMPRUNT 3'!$G$14:$G$2000,MATCH('SPACELOG 9 BP'!AS$2,'SPACELOG 9 EMPRUNT 3'!$Z$14:$Z$2000,0)),0)</f>
        <v>0</v>
      </c>
      <c r="AT90" s="17">
        <f>IFERROR(INDEX('SPACELOG 9 EMPRUNT 3'!$G$14:$G$2000,MATCH('SPACELOG 9 BP'!AT$2,'SPACELOG 9 EMPRUNT 3'!$Z$14:$Z$2000,0)),0)</f>
        <v>0</v>
      </c>
      <c r="AU90" s="17">
        <f>IFERROR(INDEX('SPACELOG 9 EMPRUNT 3'!$G$14:$G$2000,MATCH('SPACELOG 9 BP'!AU$2,'SPACELOG 9 EMPRUNT 3'!$Z$14:$Z$2000,0)),0)</f>
        <v>0</v>
      </c>
      <c r="AV90" s="17">
        <f>IFERROR(INDEX('SPACELOG 9 EMPRUNT 3'!$G$14:$G$2000,MATCH('SPACELOG 9 BP'!AV$2,'SPACELOG 9 EMPRUNT 3'!$Z$14:$Z$2000,0)),0)</f>
        <v>0</v>
      </c>
      <c r="AW90" s="17">
        <f>IFERROR(INDEX('SPACELOG 9 EMPRUNT 3'!$G$14:$G$2000,MATCH('SPACELOG 9 BP'!AW$2,'SPACELOG 9 EMPRUNT 3'!$Z$14:$Z$2000,0)),0)</f>
        <v>0</v>
      </c>
      <c r="AX90" s="17">
        <f>IFERROR(INDEX('SPACELOG 9 EMPRUNT 3'!$G$14:$G$2000,MATCH('SPACELOG 9 BP'!AX$2,'SPACELOG 9 EMPRUNT 3'!$Z$14:$Z$2000,0)),0)</f>
        <v>0</v>
      </c>
      <c r="AY90" s="17">
        <f>IFERROR(INDEX('SPACELOG 9 EMPRUNT 3'!$G$14:$G$2000,MATCH('SPACELOG 9 BP'!AY$2,'SPACELOG 9 EMPRUNT 3'!$Z$14:$Z$2000,0)),0)</f>
        <v>0</v>
      </c>
      <c r="AZ90" s="17">
        <f>IFERROR(INDEX('SPACELOG 9 EMPRUNT 3'!$G$14:$G$2000,MATCH('SPACELOG 9 BP'!AZ$2,'SPACELOG 9 EMPRUNT 3'!$Z$14:$Z$2000,0)),0)</f>
        <v>0</v>
      </c>
      <c r="BA90" s="17">
        <f>IFERROR(INDEX('SPACELOG 9 EMPRUNT 3'!$G$14:$G$2000,MATCH('SPACELOG 9 BP'!BA$2,'SPACELOG 9 EMPRUNT 3'!$Z$14:$Z$2000,0)),0)</f>
        <v>0</v>
      </c>
      <c r="BB90" s="17">
        <f>IFERROR(INDEX('SPACELOG 9 EMPRUNT 3'!$G$14:$G$2000,MATCH('SPACELOG 9 BP'!BB$2,'SPACELOG 9 EMPRUNT 3'!$Z$14:$Z$2000,0)),0)</f>
        <v>0</v>
      </c>
      <c r="BC90" s="17">
        <f>IFERROR(INDEX('SPACELOG 9 EMPRUNT 3'!$G$14:$G$2000,MATCH('SPACELOG 9 BP'!BC$2,'SPACELOG 9 EMPRUNT 3'!$Z$14:$Z$2000,0)),0)</f>
        <v>0</v>
      </c>
      <c r="BD90" s="17">
        <f>IFERROR(INDEX('SPACELOG 9 EMPRUNT 3'!$G$14:$G$2000,MATCH('SPACELOG 9 BP'!BD$2,'SPACELOG 9 EMPRUNT 3'!$Z$14:$Z$2000,0)),0)</f>
        <v>0</v>
      </c>
      <c r="BE90" s="319">
        <f t="shared" si="1145"/>
        <v>0</v>
      </c>
      <c r="BF90" s="17">
        <f>IFERROR(INDEX('SPACELOG 9 EMPRUNT 3'!$G$14:$G$2000,MATCH('SPACELOG 9 BP'!BF$2,'SPACELOG 9 EMPRUNT 3'!$Z$14:$Z$2000,0)),0)</f>
        <v>0</v>
      </c>
      <c r="BG90" s="17">
        <f>IFERROR(INDEX('SPACELOG 9 EMPRUNT 3'!$G$14:$G$2000,MATCH('SPACELOG 9 BP'!BG$2,'SPACELOG 9 EMPRUNT 3'!$Z$14:$Z$2000,0)),0)</f>
        <v>0</v>
      </c>
      <c r="BH90" s="17">
        <f>IFERROR(INDEX('SPACELOG 9 EMPRUNT 3'!$G$14:$G$2000,MATCH('SPACELOG 9 BP'!BH$2,'SPACELOG 9 EMPRUNT 3'!$Z$14:$Z$2000,0)),0)</f>
        <v>0</v>
      </c>
      <c r="BI90" s="17">
        <f>IFERROR(INDEX('SPACELOG 9 EMPRUNT 3'!$G$14:$G$2000,MATCH('SPACELOG 9 BP'!BI$2,'SPACELOG 9 EMPRUNT 3'!$Z$14:$Z$2000,0)),0)</f>
        <v>0</v>
      </c>
      <c r="BJ90" s="17">
        <f>IFERROR(INDEX('SPACELOG 9 EMPRUNT 3'!$G$14:$G$2000,MATCH('SPACELOG 9 BP'!BJ$2,'SPACELOG 9 EMPRUNT 3'!$Z$14:$Z$2000,0)),0)</f>
        <v>0</v>
      </c>
      <c r="BK90" s="17">
        <f>IFERROR(INDEX('SPACELOG 9 EMPRUNT 3'!$G$14:$G$2000,MATCH('SPACELOG 9 BP'!BK$2,'SPACELOG 9 EMPRUNT 3'!$Z$14:$Z$2000,0)),0)</f>
        <v>0</v>
      </c>
      <c r="BL90" s="17">
        <f>IFERROR(INDEX('SPACELOG 9 EMPRUNT 3'!$G$14:$G$2000,MATCH('SPACELOG 9 BP'!BL$2,'SPACELOG 9 EMPRUNT 3'!$Z$14:$Z$2000,0)),0)</f>
        <v>0</v>
      </c>
      <c r="BM90" s="17">
        <f>IFERROR(INDEX('SPACELOG 9 EMPRUNT 3'!$G$14:$G$2000,MATCH('SPACELOG 9 BP'!BM$2,'SPACELOG 9 EMPRUNT 3'!$Z$14:$Z$2000,0)),0)</f>
        <v>0</v>
      </c>
      <c r="BN90" s="17">
        <f>IFERROR(INDEX('SPACELOG 9 EMPRUNT 3'!$G$14:$G$2000,MATCH('SPACELOG 9 BP'!BN$2,'SPACELOG 9 EMPRUNT 3'!$Z$14:$Z$2000,0)),0)</f>
        <v>0</v>
      </c>
      <c r="BO90" s="17">
        <f>IFERROR(INDEX('SPACELOG 9 EMPRUNT 3'!$G$14:$G$2000,MATCH('SPACELOG 9 BP'!BO$2,'SPACELOG 9 EMPRUNT 3'!$Z$14:$Z$2000,0)),0)</f>
        <v>0</v>
      </c>
      <c r="BP90" s="17">
        <f>IFERROR(INDEX('SPACELOG 9 EMPRUNT 3'!$G$14:$G$2000,MATCH('SPACELOG 9 BP'!BP$2,'SPACELOG 9 EMPRUNT 3'!$Z$14:$Z$2000,0)),0)</f>
        <v>0</v>
      </c>
      <c r="BQ90" s="17">
        <f>IFERROR(INDEX('SPACELOG 9 EMPRUNT 3'!$G$14:$G$2000,MATCH('SPACELOG 9 BP'!BQ$2,'SPACELOG 9 EMPRUNT 3'!$Z$14:$Z$2000,0)),0)</f>
        <v>0</v>
      </c>
      <c r="BR90" s="319">
        <f t="shared" si="1146"/>
        <v>0</v>
      </c>
      <c r="BS90" s="17">
        <f>IFERROR(INDEX('SPACELOG 9 EMPRUNT 3'!$G$14:$G$2000,MATCH('SPACELOG 9 BP'!BS$2,'SPACELOG 9 EMPRUNT 3'!$Z$14:$Z$2000,0)),0)</f>
        <v>0</v>
      </c>
      <c r="BT90" s="17">
        <f>IFERROR(INDEX('SPACELOG 9 EMPRUNT 3'!$G$14:$G$2000,MATCH('SPACELOG 9 BP'!BT$2,'SPACELOG 9 EMPRUNT 3'!$Z$14:$Z$2000,0)),0)</f>
        <v>0</v>
      </c>
      <c r="BU90" s="17">
        <f>IFERROR(INDEX('SPACELOG 9 EMPRUNT 3'!$G$14:$G$2000,MATCH('SPACELOG 9 BP'!BU$2,'SPACELOG 9 EMPRUNT 3'!$Z$14:$Z$2000,0)),0)</f>
        <v>0</v>
      </c>
      <c r="BV90" s="17">
        <f>IFERROR(INDEX('SPACELOG 9 EMPRUNT 3'!$G$14:$G$2000,MATCH('SPACELOG 9 BP'!BV$2,'SPACELOG 9 EMPRUNT 3'!$Z$14:$Z$2000,0)),0)</f>
        <v>0</v>
      </c>
      <c r="BW90" s="17">
        <f>IFERROR(INDEX('SPACELOG 9 EMPRUNT 3'!$G$14:$G$2000,MATCH('SPACELOG 9 BP'!BW$2,'SPACELOG 9 EMPRUNT 3'!$Z$14:$Z$2000,0)),0)</f>
        <v>0</v>
      </c>
      <c r="BX90" s="17">
        <f>IFERROR(INDEX('SPACELOG 9 EMPRUNT 3'!$G$14:$G$2000,MATCH('SPACELOG 9 BP'!BX$2,'SPACELOG 9 EMPRUNT 3'!$Z$14:$Z$2000,0)),0)</f>
        <v>0</v>
      </c>
      <c r="BY90" s="17">
        <f>IFERROR(INDEX('SPACELOG 9 EMPRUNT 3'!$G$14:$G$2000,MATCH('SPACELOG 9 BP'!BY$2,'SPACELOG 9 EMPRUNT 3'!$Z$14:$Z$2000,0)),0)</f>
        <v>0</v>
      </c>
      <c r="BZ90" s="17">
        <f>IFERROR(INDEX('SPACELOG 9 EMPRUNT 3'!$G$14:$G$2000,MATCH('SPACELOG 9 BP'!BZ$2,'SPACELOG 9 EMPRUNT 3'!$Z$14:$Z$2000,0)),0)</f>
        <v>0</v>
      </c>
      <c r="CA90" s="17">
        <f>IFERROR(INDEX('SPACELOG 9 EMPRUNT 3'!$G$14:$G$2000,MATCH('SPACELOG 9 BP'!CA$2,'SPACELOG 9 EMPRUNT 3'!$Z$14:$Z$2000,0)),0)</f>
        <v>0</v>
      </c>
      <c r="CB90" s="17">
        <f>IFERROR(INDEX('SPACELOG 9 EMPRUNT 3'!$G$14:$G$2000,MATCH('SPACELOG 9 BP'!CB$2,'SPACELOG 9 EMPRUNT 3'!$Z$14:$Z$2000,0)),0)</f>
        <v>0</v>
      </c>
      <c r="CC90" s="17">
        <f>IFERROR(INDEX('SPACELOG 9 EMPRUNT 3'!$G$14:$G$2000,MATCH('SPACELOG 9 BP'!CC$2,'SPACELOG 9 EMPRUNT 3'!$Z$14:$Z$2000,0)),0)</f>
        <v>0</v>
      </c>
      <c r="CD90" s="17">
        <f>IFERROR(INDEX('SPACELOG 9 EMPRUNT 3'!$G$14:$G$2000,MATCH('SPACELOG 9 BP'!CD$2,'SPACELOG 9 EMPRUNT 3'!$Z$14:$Z$2000,0)),0)</f>
        <v>0</v>
      </c>
      <c r="CE90" s="319">
        <f t="shared" si="1147"/>
        <v>0</v>
      </c>
      <c r="CF90" s="17">
        <f>IFERROR(INDEX('SPACELOG 9 EMPRUNT 3'!$G$14:$G$2000,MATCH('SPACELOG 9 BP'!CF$2,'SPACELOG 9 EMPRUNT 3'!$Z$14:$Z$2000,0)),0)</f>
        <v>0</v>
      </c>
      <c r="CG90" s="17">
        <f>IFERROR(INDEX('SPACELOG 9 EMPRUNT 3'!$G$14:$G$2000,MATCH('SPACELOG 9 BP'!CG$2,'SPACELOG 9 EMPRUNT 3'!$Z$14:$Z$2000,0)),0)</f>
        <v>0</v>
      </c>
      <c r="CH90" s="17">
        <f>IFERROR(INDEX('SPACELOG 9 EMPRUNT 3'!$G$14:$G$2000,MATCH('SPACELOG 9 BP'!CH$2,'SPACELOG 9 EMPRUNT 3'!$Z$14:$Z$2000,0)),0)</f>
        <v>0</v>
      </c>
      <c r="CI90" s="17">
        <f>IFERROR(INDEX('SPACELOG 9 EMPRUNT 3'!$G$14:$G$2000,MATCH('SPACELOG 9 BP'!CI$2,'SPACELOG 9 EMPRUNT 3'!$Z$14:$Z$2000,0)),0)</f>
        <v>0</v>
      </c>
      <c r="CJ90" s="17">
        <f>IFERROR(INDEX('SPACELOG 9 EMPRUNT 3'!$G$14:$G$2000,MATCH('SPACELOG 9 BP'!CJ$2,'SPACELOG 9 EMPRUNT 3'!$Z$14:$Z$2000,0)),0)</f>
        <v>0</v>
      </c>
      <c r="CK90" s="17">
        <f>IFERROR(INDEX('SPACELOG 9 EMPRUNT 3'!$G$14:$G$2000,MATCH('SPACELOG 9 BP'!CK$2,'SPACELOG 9 EMPRUNT 3'!$Z$14:$Z$2000,0)),0)</f>
        <v>0</v>
      </c>
      <c r="CL90" s="17">
        <f>IFERROR(INDEX('SPACELOG 9 EMPRUNT 3'!$G$14:$G$2000,MATCH('SPACELOG 9 BP'!CL$2,'SPACELOG 9 EMPRUNT 3'!$Z$14:$Z$2000,0)),0)</f>
        <v>0</v>
      </c>
      <c r="CM90" s="17">
        <f>IFERROR(INDEX('SPACELOG 9 EMPRUNT 3'!$G$14:$G$2000,MATCH('SPACELOG 9 BP'!CM$2,'SPACELOG 9 EMPRUNT 3'!$Z$14:$Z$2000,0)),0)</f>
        <v>0</v>
      </c>
      <c r="CN90" s="17">
        <f>IFERROR(INDEX('SPACELOG 9 EMPRUNT 3'!$G$14:$G$2000,MATCH('SPACELOG 9 BP'!CN$2,'SPACELOG 9 EMPRUNT 3'!$Z$14:$Z$2000,0)),0)</f>
        <v>0</v>
      </c>
      <c r="CO90" s="17">
        <f>IFERROR(INDEX('SPACELOG 9 EMPRUNT 3'!$G$14:$G$2000,MATCH('SPACELOG 9 BP'!CO$2,'SPACELOG 9 EMPRUNT 3'!$Z$14:$Z$2000,0)),0)</f>
        <v>0</v>
      </c>
      <c r="CP90" s="17">
        <f>IFERROR(INDEX('SPACELOG 9 EMPRUNT 3'!$G$14:$G$2000,MATCH('SPACELOG 9 BP'!CP$2,'SPACELOG 9 EMPRUNT 3'!$Z$14:$Z$2000,0)),0)</f>
        <v>0</v>
      </c>
      <c r="CQ90" s="17">
        <f>IFERROR(INDEX('SPACELOG 9 EMPRUNT 3'!$G$14:$G$2000,MATCH('SPACELOG 9 BP'!CQ$2,'SPACELOG 9 EMPRUNT 3'!$Z$14:$Z$2000,0)),0)</f>
        <v>0</v>
      </c>
      <c r="CR90" s="319">
        <f t="shared" si="1148"/>
        <v>0</v>
      </c>
      <c r="CS90" s="17">
        <f>IFERROR(INDEX('SPACELOG 9 EMPRUNT 3'!$G$14:$G$2000,MATCH('SPACELOG 9 BP'!CS$2,'SPACELOG 9 EMPRUNT 3'!$Z$14:$Z$2000,0)),0)</f>
        <v>0</v>
      </c>
      <c r="CT90" s="17">
        <f>IFERROR(INDEX('SPACELOG 9 EMPRUNT 3'!$G$14:$G$2000,MATCH('SPACELOG 9 BP'!CT$2,'SPACELOG 9 EMPRUNT 3'!$Z$14:$Z$2000,0)),0)</f>
        <v>0</v>
      </c>
      <c r="CU90" s="17">
        <f>IFERROR(INDEX('SPACELOG 9 EMPRUNT 3'!$G$14:$G$2000,MATCH('SPACELOG 9 BP'!CU$2,'SPACELOG 9 EMPRUNT 3'!$Z$14:$Z$2000,0)),0)</f>
        <v>0</v>
      </c>
      <c r="CV90" s="17">
        <f>IFERROR(INDEX('SPACELOG 9 EMPRUNT 3'!$G$14:$G$2000,MATCH('SPACELOG 9 BP'!CV$2,'SPACELOG 9 EMPRUNT 3'!$Z$14:$Z$2000,0)),0)</f>
        <v>0</v>
      </c>
      <c r="CW90" s="17">
        <f>IFERROR(INDEX('SPACELOG 9 EMPRUNT 3'!$G$14:$G$2000,MATCH('SPACELOG 9 BP'!CW$2,'SPACELOG 9 EMPRUNT 3'!$Z$14:$Z$2000,0)),0)</f>
        <v>0</v>
      </c>
      <c r="CX90" s="17">
        <f>IFERROR(INDEX('SPACELOG 9 EMPRUNT 3'!$G$14:$G$2000,MATCH('SPACELOG 9 BP'!CX$2,'SPACELOG 9 EMPRUNT 3'!$Z$14:$Z$2000,0)),0)</f>
        <v>0</v>
      </c>
      <c r="CY90" s="17">
        <f>IFERROR(INDEX('SPACELOG 9 EMPRUNT 3'!$G$14:$G$2000,MATCH('SPACELOG 9 BP'!CY$2,'SPACELOG 9 EMPRUNT 3'!$Z$14:$Z$2000,0)),0)</f>
        <v>0</v>
      </c>
      <c r="CZ90" s="17">
        <f>IFERROR(INDEX('SPACELOG 9 EMPRUNT 3'!$G$14:$G$2000,MATCH('SPACELOG 9 BP'!CZ$2,'SPACELOG 9 EMPRUNT 3'!$Z$14:$Z$2000,0)),0)</f>
        <v>0</v>
      </c>
      <c r="DA90" s="17">
        <f>IFERROR(INDEX('SPACELOG 9 EMPRUNT 3'!$G$14:$G$2000,MATCH('SPACELOG 9 BP'!DA$2,'SPACELOG 9 EMPRUNT 3'!$Z$14:$Z$2000,0)),0)</f>
        <v>0</v>
      </c>
      <c r="DB90" s="17">
        <f>IFERROR(INDEX('SPACELOG 9 EMPRUNT 3'!$G$14:$G$2000,MATCH('SPACELOG 9 BP'!DB$2,'SPACELOG 9 EMPRUNT 3'!$Z$14:$Z$2000,0)),0)</f>
        <v>0</v>
      </c>
      <c r="DC90" s="17">
        <f>IFERROR(INDEX('SPACELOG 9 EMPRUNT 3'!$G$14:$G$2000,MATCH('SPACELOG 9 BP'!DC$2,'SPACELOG 9 EMPRUNT 3'!$Z$14:$Z$2000,0)),0)</f>
        <v>0</v>
      </c>
      <c r="DD90" s="17">
        <f>IFERROR(INDEX('SPACELOG 9 EMPRUNT 3'!$G$14:$G$2000,MATCH('SPACELOG 9 BP'!DD$2,'SPACELOG 9 EMPRUNT 3'!$Z$14:$Z$2000,0)),0)</f>
        <v>0</v>
      </c>
      <c r="DE90" s="319">
        <f t="shared" si="1149"/>
        <v>0</v>
      </c>
      <c r="DF90" s="17">
        <f>IFERROR(INDEX('SPACELOG 9 EMPRUNT 3'!$G$14:$G$2000,MATCH('SPACELOG 9 BP'!DF$2,'SPACELOG 9 EMPRUNT 3'!$Z$14:$Z$2000,0)),0)</f>
        <v>0</v>
      </c>
      <c r="DG90" s="17">
        <f>IFERROR(INDEX('SPACELOG 9 EMPRUNT 3'!$G$14:$G$2000,MATCH('SPACELOG 9 BP'!DG$2,'SPACELOG 9 EMPRUNT 3'!$Z$14:$Z$2000,0)),0)</f>
        <v>0</v>
      </c>
      <c r="DH90" s="17">
        <f>IFERROR(INDEX('SPACELOG 9 EMPRUNT 3'!$G$14:$G$2000,MATCH('SPACELOG 9 BP'!DH$2,'SPACELOG 9 EMPRUNT 3'!$Z$14:$Z$2000,0)),0)</f>
        <v>0</v>
      </c>
      <c r="DI90" s="17">
        <f>IFERROR(INDEX('SPACELOG 9 EMPRUNT 3'!$G$14:$G$2000,MATCH('SPACELOG 9 BP'!DI$2,'SPACELOG 9 EMPRUNT 3'!$Z$14:$Z$2000,0)),0)</f>
        <v>0</v>
      </c>
      <c r="DJ90" s="17">
        <f>IFERROR(INDEX('SPACELOG 9 EMPRUNT 3'!$G$14:$G$2000,MATCH('SPACELOG 9 BP'!DJ$2,'SPACELOG 9 EMPRUNT 3'!$Z$14:$Z$2000,0)),0)</f>
        <v>0</v>
      </c>
      <c r="DK90" s="17">
        <f>IFERROR(INDEX('SPACELOG 9 EMPRUNT 3'!$G$14:$G$2000,MATCH('SPACELOG 9 BP'!DK$2,'SPACELOG 9 EMPRUNT 3'!$Z$14:$Z$2000,0)),0)</f>
        <v>0</v>
      </c>
      <c r="DL90" s="17">
        <f>IFERROR(INDEX('SPACELOG 9 EMPRUNT 3'!$G$14:$G$2000,MATCH('SPACELOG 9 BP'!DL$2,'SPACELOG 9 EMPRUNT 3'!$Z$14:$Z$2000,0)),0)</f>
        <v>0</v>
      </c>
      <c r="DM90" s="17">
        <f>IFERROR(INDEX('SPACELOG 9 EMPRUNT 3'!$G$14:$G$2000,MATCH('SPACELOG 9 BP'!DM$2,'SPACELOG 9 EMPRUNT 3'!$Z$14:$Z$2000,0)),0)</f>
        <v>0</v>
      </c>
      <c r="DN90" s="17">
        <f>IFERROR(INDEX('SPACELOG 9 EMPRUNT 3'!$G$14:$G$2000,MATCH('SPACELOG 9 BP'!DN$2,'SPACELOG 9 EMPRUNT 3'!$Z$14:$Z$2000,0)),0)</f>
        <v>0</v>
      </c>
      <c r="DO90" s="17">
        <f>IFERROR(INDEX('SPACELOG 9 EMPRUNT 3'!$G$14:$G$2000,MATCH('SPACELOG 9 BP'!DO$2,'SPACELOG 9 EMPRUNT 3'!$Z$14:$Z$2000,0)),0)</f>
        <v>0</v>
      </c>
      <c r="DP90" s="17">
        <f>IFERROR(INDEX('SPACELOG 9 EMPRUNT 3'!$G$14:$G$2000,MATCH('SPACELOG 9 BP'!DP$2,'SPACELOG 9 EMPRUNT 3'!$Z$14:$Z$2000,0)),0)</f>
        <v>0</v>
      </c>
      <c r="DQ90" s="17">
        <f>IFERROR(INDEX('SPACELOG 9 EMPRUNT 3'!$G$14:$G$2000,MATCH('SPACELOG 9 BP'!DQ$2,'SPACELOG 9 EMPRUNT 3'!$Z$14:$Z$2000,0)),0)</f>
        <v>0</v>
      </c>
      <c r="DR90" s="319">
        <f t="shared" si="1150"/>
        <v>0</v>
      </c>
      <c r="DS90" s="17">
        <f>IFERROR(INDEX('SPACELOG 9 EMPRUNT 3'!$G$14:$G$2000,MATCH('SPACELOG 9 BP'!DS$2,'SPACELOG 9 EMPRUNT 3'!$Z$14:$Z$2000,0)),0)</f>
        <v>0</v>
      </c>
      <c r="DT90" s="17">
        <f>IFERROR(INDEX('SPACELOG 9 EMPRUNT 3'!$G$14:$G$2000,MATCH('SPACELOG 9 BP'!DT$2,'SPACELOG 9 EMPRUNT 3'!$Z$14:$Z$2000,0)),0)</f>
        <v>0</v>
      </c>
      <c r="DU90" s="17">
        <f>IFERROR(INDEX('SPACELOG 9 EMPRUNT 3'!$G$14:$G$2000,MATCH('SPACELOG 9 BP'!DU$2,'SPACELOG 9 EMPRUNT 3'!$Z$14:$Z$2000,0)),0)</f>
        <v>0</v>
      </c>
      <c r="DV90" s="17">
        <f>IFERROR(INDEX('SPACELOG 9 EMPRUNT 3'!$G$14:$G$2000,MATCH('SPACELOG 9 BP'!DV$2,'SPACELOG 9 EMPRUNT 3'!$Z$14:$Z$2000,0)),0)</f>
        <v>0</v>
      </c>
      <c r="DW90" s="17">
        <f>IFERROR(INDEX('SPACELOG 9 EMPRUNT 3'!$G$14:$G$2000,MATCH('SPACELOG 9 BP'!DW$2,'SPACELOG 9 EMPRUNT 3'!$Z$14:$Z$2000,0)),0)</f>
        <v>0</v>
      </c>
      <c r="DX90" s="17">
        <f>IFERROR(INDEX('SPACELOG 9 EMPRUNT 3'!$G$14:$G$2000,MATCH('SPACELOG 9 BP'!DX$2,'SPACELOG 9 EMPRUNT 3'!$Z$14:$Z$2000,0)),0)</f>
        <v>0</v>
      </c>
      <c r="DY90" s="17">
        <f>IFERROR(INDEX('SPACELOG 9 EMPRUNT 3'!$G$14:$G$2000,MATCH('SPACELOG 9 BP'!DY$2,'SPACELOG 9 EMPRUNT 3'!$Z$14:$Z$2000,0)),0)</f>
        <v>0</v>
      </c>
      <c r="DZ90" s="17">
        <f>IFERROR(INDEX('SPACELOG 9 EMPRUNT 3'!$G$14:$G$2000,MATCH('SPACELOG 9 BP'!DZ$2,'SPACELOG 9 EMPRUNT 3'!$Z$14:$Z$2000,0)),0)</f>
        <v>0</v>
      </c>
      <c r="EA90" s="17">
        <f>IFERROR(INDEX('SPACELOG 9 EMPRUNT 3'!$G$14:$G$2000,MATCH('SPACELOG 9 BP'!EA$2,'SPACELOG 9 EMPRUNT 3'!$Z$14:$Z$2000,0)),0)</f>
        <v>0</v>
      </c>
      <c r="EB90" s="17">
        <f>IFERROR(INDEX('SPACELOG 9 EMPRUNT 3'!$G$14:$G$2000,MATCH('SPACELOG 9 BP'!EB$2,'SPACELOG 9 EMPRUNT 3'!$Z$14:$Z$2000,0)),0)</f>
        <v>0</v>
      </c>
      <c r="EC90" s="17">
        <f>IFERROR(INDEX('SPACELOG 9 EMPRUNT 3'!$G$14:$G$2000,MATCH('SPACELOG 9 BP'!EC$2,'SPACELOG 9 EMPRUNT 3'!$Z$14:$Z$2000,0)),0)</f>
        <v>0</v>
      </c>
      <c r="ED90" s="17">
        <f>IFERROR(INDEX('SPACELOG 9 EMPRUNT 3'!$G$14:$G$2000,MATCH('SPACELOG 9 BP'!ED$2,'SPACELOG 9 EMPRUNT 3'!$Z$14:$Z$2000,0)),0)</f>
        <v>0</v>
      </c>
      <c r="EE90" s="319">
        <f t="shared" si="1151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1153">G89+G88+G90</f>
        <v>0</v>
      </c>
      <c r="H91" s="17">
        <f t="shared" si="1153"/>
        <v>0</v>
      </c>
      <c r="I91" s="17">
        <f t="shared" si="1153"/>
        <v>0</v>
      </c>
      <c r="J91" s="17">
        <f t="shared" si="1153"/>
        <v>0</v>
      </c>
      <c r="K91" s="17">
        <f t="shared" si="1153"/>
        <v>0</v>
      </c>
      <c r="L91" s="17">
        <f t="shared" si="1153"/>
        <v>0</v>
      </c>
      <c r="M91" s="17">
        <f t="shared" si="1153"/>
        <v>0</v>
      </c>
      <c r="N91" s="17">
        <f t="shared" si="1153"/>
        <v>0</v>
      </c>
      <c r="O91" s="17">
        <f t="shared" si="1153"/>
        <v>0</v>
      </c>
      <c r="P91" s="17">
        <f t="shared" si="1153"/>
        <v>0</v>
      </c>
      <c r="Q91" s="17">
        <f t="shared" si="1153"/>
        <v>0</v>
      </c>
      <c r="R91" s="319">
        <f>SUM(F91:Q91)</f>
        <v>0</v>
      </c>
      <c r="S91" s="17">
        <f>S89+S88+S90</f>
        <v>0</v>
      </c>
      <c r="T91" s="17">
        <f t="shared" ref="T91" si="1154">T89+T88+T90</f>
        <v>0</v>
      </c>
      <c r="U91" s="17">
        <f t="shared" ref="U91" si="1155">U89+U88+U90</f>
        <v>0</v>
      </c>
      <c r="V91" s="17">
        <f t="shared" ref="V91" si="1156">V89+V88+V90</f>
        <v>0</v>
      </c>
      <c r="W91" s="17">
        <f t="shared" ref="W91" si="1157">W89+W88+W90</f>
        <v>0</v>
      </c>
      <c r="X91" s="17">
        <f t="shared" ref="X91" si="1158">X89+X88+X90</f>
        <v>0</v>
      </c>
      <c r="Y91" s="17">
        <f t="shared" ref="Y91" si="1159">Y89+Y88+Y90</f>
        <v>0</v>
      </c>
      <c r="Z91" s="17">
        <f t="shared" ref="Z91" si="1160">Z89+Z88+Z90</f>
        <v>0</v>
      </c>
      <c r="AA91" s="17">
        <f t="shared" ref="AA91" si="1161">AA89+AA88+AA90</f>
        <v>0</v>
      </c>
      <c r="AB91" s="17">
        <f t="shared" ref="AB91" si="1162">AB89+AB88+AB90</f>
        <v>0</v>
      </c>
      <c r="AC91" s="17">
        <f t="shared" ref="AC91" si="1163">AC89+AC88+AC90</f>
        <v>0</v>
      </c>
      <c r="AD91" s="17">
        <f t="shared" ref="AD91" si="1164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1165">AG89+AG88+AG90</f>
        <v>0</v>
      </c>
      <c r="AH91" s="17">
        <f t="shared" ref="AH91" si="1166">AH89+AH88+AH90</f>
        <v>0</v>
      </c>
      <c r="AI91" s="17">
        <f t="shared" ref="AI91" si="1167">AI89+AI88+AI90</f>
        <v>0</v>
      </c>
      <c r="AJ91" s="17">
        <f t="shared" ref="AJ91" si="1168">AJ89+AJ88+AJ90</f>
        <v>0</v>
      </c>
      <c r="AK91" s="17">
        <f t="shared" ref="AK91" si="1169">AK89+AK88+AK90</f>
        <v>0</v>
      </c>
      <c r="AL91" s="17">
        <f t="shared" ref="AL91" si="1170">AL89+AL88+AL90</f>
        <v>0</v>
      </c>
      <c r="AM91" s="17">
        <f t="shared" ref="AM91" si="1171">AM89+AM88+AM90</f>
        <v>0</v>
      </c>
      <c r="AN91" s="17">
        <f t="shared" ref="AN91" si="1172">AN89+AN88+AN90</f>
        <v>0</v>
      </c>
      <c r="AO91" s="17">
        <f t="shared" ref="AO91" si="1173">AO89+AO88+AO90</f>
        <v>0</v>
      </c>
      <c r="AP91" s="17">
        <f t="shared" ref="AP91" si="1174">AP89+AP88+AP90</f>
        <v>0</v>
      </c>
      <c r="AQ91" s="17">
        <f t="shared" ref="AQ91" si="1175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1176">AT89+AT88+AT90</f>
        <v>0</v>
      </c>
      <c r="AU91" s="17">
        <f t="shared" ref="AU91" si="1177">AU89+AU88+AU90</f>
        <v>0</v>
      </c>
      <c r="AV91" s="17">
        <f t="shared" ref="AV91" si="1178">AV89+AV88+AV90</f>
        <v>0</v>
      </c>
      <c r="AW91" s="17">
        <f t="shared" ref="AW91" si="1179">AW89+AW88+AW90</f>
        <v>0</v>
      </c>
      <c r="AX91" s="17">
        <f t="shared" ref="AX91" si="1180">AX89+AX88+AX90</f>
        <v>0</v>
      </c>
      <c r="AY91" s="17">
        <f t="shared" ref="AY91" si="1181">AY89+AY88+AY90</f>
        <v>0</v>
      </c>
      <c r="AZ91" s="17">
        <f t="shared" ref="AZ91" si="1182">AZ89+AZ88+AZ90</f>
        <v>0</v>
      </c>
      <c r="BA91" s="17">
        <f t="shared" ref="BA91" si="1183">BA89+BA88+BA90</f>
        <v>0</v>
      </c>
      <c r="BB91" s="17">
        <f t="shared" ref="BB91" si="1184">BB89+BB88+BB90</f>
        <v>0</v>
      </c>
      <c r="BC91" s="17">
        <f t="shared" ref="BC91" si="1185">BC89+BC88+BC90</f>
        <v>0</v>
      </c>
      <c r="BD91" s="17">
        <f t="shared" ref="BD91" si="1186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1187">BG89+BG88+BG90</f>
        <v>0</v>
      </c>
      <c r="BH91" s="17">
        <f t="shared" ref="BH91" si="1188">BH89+BH88+BH90</f>
        <v>0</v>
      </c>
      <c r="BI91" s="17">
        <f t="shared" ref="BI91" si="1189">BI89+BI88+BI90</f>
        <v>0</v>
      </c>
      <c r="BJ91" s="17">
        <f t="shared" ref="BJ91" si="1190">BJ89+BJ88+BJ90</f>
        <v>0</v>
      </c>
      <c r="BK91" s="17">
        <f t="shared" ref="BK91" si="1191">BK89+BK88+BK90</f>
        <v>0</v>
      </c>
      <c r="BL91" s="17">
        <f t="shared" ref="BL91" si="1192">BL89+BL88+BL90</f>
        <v>0</v>
      </c>
      <c r="BM91" s="17">
        <f t="shared" ref="BM91" si="1193">BM89+BM88+BM90</f>
        <v>0</v>
      </c>
      <c r="BN91" s="17">
        <f t="shared" ref="BN91" si="1194">BN89+BN88+BN90</f>
        <v>0</v>
      </c>
      <c r="BO91" s="17">
        <f t="shared" ref="BO91" si="1195">BO89+BO88+BO90</f>
        <v>0</v>
      </c>
      <c r="BP91" s="17">
        <f t="shared" ref="BP91" si="1196">BP89+BP88+BP90</f>
        <v>0</v>
      </c>
      <c r="BQ91" s="17">
        <f t="shared" ref="BQ91" si="1197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1198">BT89+BT88+BT90</f>
        <v>0</v>
      </c>
      <c r="BU91" s="17">
        <f t="shared" ref="BU91" si="1199">BU89+BU88+BU90</f>
        <v>0</v>
      </c>
      <c r="BV91" s="17">
        <f t="shared" ref="BV91" si="1200">BV89+BV88+BV90</f>
        <v>0</v>
      </c>
      <c r="BW91" s="17">
        <f t="shared" ref="BW91" si="1201">BW89+BW88+BW90</f>
        <v>0</v>
      </c>
      <c r="BX91" s="17">
        <f t="shared" ref="BX91" si="1202">BX89+BX88+BX90</f>
        <v>0</v>
      </c>
      <c r="BY91" s="17">
        <f t="shared" ref="BY91" si="1203">BY89+BY88+BY90</f>
        <v>0</v>
      </c>
      <c r="BZ91" s="17">
        <f t="shared" ref="BZ91" si="1204">BZ89+BZ88+BZ90</f>
        <v>0</v>
      </c>
      <c r="CA91" s="17">
        <f t="shared" ref="CA91" si="1205">CA89+CA88+CA90</f>
        <v>0</v>
      </c>
      <c r="CB91" s="17">
        <f t="shared" ref="CB91" si="1206">CB89+CB88+CB90</f>
        <v>0</v>
      </c>
      <c r="CC91" s="17">
        <f t="shared" ref="CC91" si="1207">CC89+CC88+CC90</f>
        <v>0</v>
      </c>
      <c r="CD91" s="17">
        <f t="shared" ref="CD91" si="1208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209">CG89+CG88+CG90</f>
        <v>0</v>
      </c>
      <c r="CH91" s="17">
        <f t="shared" ref="CH91" si="1210">CH89+CH88+CH90</f>
        <v>0</v>
      </c>
      <c r="CI91" s="17">
        <f t="shared" ref="CI91" si="1211">CI89+CI88+CI90</f>
        <v>0</v>
      </c>
      <c r="CJ91" s="17">
        <f t="shared" ref="CJ91" si="1212">CJ89+CJ88+CJ90</f>
        <v>0</v>
      </c>
      <c r="CK91" s="17">
        <f t="shared" ref="CK91" si="1213">CK89+CK88+CK90</f>
        <v>0</v>
      </c>
      <c r="CL91" s="17">
        <f t="shared" ref="CL91" si="1214">CL89+CL88+CL90</f>
        <v>0</v>
      </c>
      <c r="CM91" s="17">
        <f t="shared" ref="CM91" si="1215">CM89+CM88+CM90</f>
        <v>0</v>
      </c>
      <c r="CN91" s="17">
        <f t="shared" ref="CN91" si="1216">CN89+CN88+CN90</f>
        <v>0</v>
      </c>
      <c r="CO91" s="17">
        <f t="shared" ref="CO91" si="1217">CO89+CO88+CO90</f>
        <v>0</v>
      </c>
      <c r="CP91" s="17">
        <f t="shared" ref="CP91" si="1218">CP89+CP88+CP90</f>
        <v>0</v>
      </c>
      <c r="CQ91" s="17">
        <f t="shared" ref="CQ91" si="1219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220">CT89+CT88+CT90</f>
        <v>0</v>
      </c>
      <c r="CU91" s="17">
        <f t="shared" ref="CU91" si="1221">CU89+CU88+CU90</f>
        <v>0</v>
      </c>
      <c r="CV91" s="17">
        <f t="shared" ref="CV91" si="1222">CV89+CV88+CV90</f>
        <v>0</v>
      </c>
      <c r="CW91" s="17">
        <f t="shared" ref="CW91" si="1223">CW89+CW88+CW90</f>
        <v>0</v>
      </c>
      <c r="CX91" s="17">
        <f t="shared" ref="CX91" si="1224">CX89+CX88+CX90</f>
        <v>0</v>
      </c>
      <c r="CY91" s="17">
        <f t="shared" ref="CY91" si="1225">CY89+CY88+CY90</f>
        <v>0</v>
      </c>
      <c r="CZ91" s="17">
        <f t="shared" ref="CZ91" si="1226">CZ89+CZ88+CZ90</f>
        <v>0</v>
      </c>
      <c r="DA91" s="17">
        <f t="shared" ref="DA91" si="1227">DA89+DA88+DA90</f>
        <v>0</v>
      </c>
      <c r="DB91" s="17">
        <f t="shared" ref="DB91" si="1228">DB89+DB88+DB90</f>
        <v>0</v>
      </c>
      <c r="DC91" s="17">
        <f t="shared" ref="DC91" si="1229">DC89+DC88+DC90</f>
        <v>0</v>
      </c>
      <c r="DD91" s="17">
        <f t="shared" ref="DD91" si="1230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231">DG89+DG88+DG90</f>
        <v>0</v>
      </c>
      <c r="DH91" s="17">
        <f t="shared" ref="DH91" si="1232">DH89+DH88+DH90</f>
        <v>0</v>
      </c>
      <c r="DI91" s="17">
        <f t="shared" ref="DI91" si="1233">DI89+DI88+DI90</f>
        <v>0</v>
      </c>
      <c r="DJ91" s="17">
        <f t="shared" ref="DJ91" si="1234">DJ89+DJ88+DJ90</f>
        <v>0</v>
      </c>
      <c r="DK91" s="17">
        <f t="shared" ref="DK91" si="1235">DK89+DK88+DK90</f>
        <v>0</v>
      </c>
      <c r="DL91" s="17">
        <f t="shared" ref="DL91" si="1236">DL89+DL88+DL90</f>
        <v>0</v>
      </c>
      <c r="DM91" s="17">
        <f t="shared" ref="DM91" si="1237">DM89+DM88+DM90</f>
        <v>0</v>
      </c>
      <c r="DN91" s="17">
        <f t="shared" ref="DN91" si="1238">DN89+DN88+DN90</f>
        <v>0</v>
      </c>
      <c r="DO91" s="17">
        <f t="shared" ref="DO91" si="1239">DO89+DO88+DO90</f>
        <v>0</v>
      </c>
      <c r="DP91" s="17">
        <f t="shared" ref="DP91" si="1240">DP89+DP88+DP90</f>
        <v>0</v>
      </c>
      <c r="DQ91" s="17">
        <f t="shared" ref="DQ91" si="1241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242">DT89+DT88+DT90</f>
        <v>0</v>
      </c>
      <c r="DU91" s="17">
        <f t="shared" ref="DU91" si="1243">DU89+DU88+DU90</f>
        <v>0</v>
      </c>
      <c r="DV91" s="17">
        <f t="shared" ref="DV91" si="1244">DV89+DV88+DV90</f>
        <v>0</v>
      </c>
      <c r="DW91" s="17">
        <f t="shared" ref="DW91" si="1245">DW89+DW88+DW90</f>
        <v>0</v>
      </c>
      <c r="DX91" s="17">
        <f t="shared" ref="DX91" si="1246">DX89+DX88+DX90</f>
        <v>0</v>
      </c>
      <c r="DY91" s="17">
        <f t="shared" ref="DY91" si="1247">DY89+DY88+DY90</f>
        <v>0</v>
      </c>
      <c r="DZ91" s="17">
        <f t="shared" ref="DZ91" si="1248">DZ89+DZ88+DZ90</f>
        <v>0</v>
      </c>
      <c r="EA91" s="17">
        <f t="shared" ref="EA91" si="1249">EA89+EA88+EA90</f>
        <v>0</v>
      </c>
      <c r="EB91" s="17">
        <f t="shared" ref="EB91" si="1250">EB89+EB88+EB90</f>
        <v>0</v>
      </c>
      <c r="EC91" s="17">
        <f t="shared" ref="EC91" si="1251">EC89+EC88+EC90</f>
        <v>0</v>
      </c>
      <c r="ED91" s="17">
        <f t="shared" ref="ED91" si="1252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>F74-F84-F91</f>
        <v>0</v>
      </c>
      <c r="G93" s="49">
        <f t="shared" ref="G93:BR93" si="1253">G74-G84-G91</f>
        <v>0</v>
      </c>
      <c r="H93" s="49">
        <f t="shared" si="1253"/>
        <v>0</v>
      </c>
      <c r="I93" s="49">
        <f t="shared" si="1253"/>
        <v>0</v>
      </c>
      <c r="J93" s="49">
        <f t="shared" si="1253"/>
        <v>0</v>
      </c>
      <c r="K93" s="49">
        <f t="shared" si="1253"/>
        <v>0</v>
      </c>
      <c r="L93" s="49">
        <f t="shared" si="1253"/>
        <v>0</v>
      </c>
      <c r="M93" s="49">
        <f t="shared" si="1253"/>
        <v>0</v>
      </c>
      <c r="N93" s="49">
        <f t="shared" si="1253"/>
        <v>0</v>
      </c>
      <c r="O93" s="49">
        <f t="shared" si="1253"/>
        <v>0</v>
      </c>
      <c r="P93" s="49">
        <f t="shared" si="1253"/>
        <v>0</v>
      </c>
      <c r="Q93" s="49">
        <f t="shared" si="1253"/>
        <v>0</v>
      </c>
      <c r="R93" s="319">
        <f t="shared" si="1253"/>
        <v>0</v>
      </c>
      <c r="S93" s="49">
        <f t="shared" si="1253"/>
        <v>0</v>
      </c>
      <c r="T93" s="49">
        <f t="shared" si="1253"/>
        <v>0</v>
      </c>
      <c r="U93" s="49">
        <f t="shared" si="1253"/>
        <v>0</v>
      </c>
      <c r="V93" s="49">
        <f t="shared" si="1253"/>
        <v>0</v>
      </c>
      <c r="W93" s="49">
        <f t="shared" si="1253"/>
        <v>0</v>
      </c>
      <c r="X93" s="49">
        <f t="shared" si="1253"/>
        <v>0</v>
      </c>
      <c r="Y93" s="49">
        <f t="shared" si="1253"/>
        <v>0</v>
      </c>
      <c r="Z93" s="49">
        <f t="shared" si="1253"/>
        <v>0</v>
      </c>
      <c r="AA93" s="49">
        <f t="shared" si="1253"/>
        <v>0</v>
      </c>
      <c r="AB93" s="49">
        <f t="shared" si="1253"/>
        <v>0</v>
      </c>
      <c r="AC93" s="49">
        <f t="shared" si="1253"/>
        <v>0</v>
      </c>
      <c r="AD93" s="49">
        <f t="shared" si="1253"/>
        <v>0</v>
      </c>
      <c r="AE93" s="319">
        <f t="shared" si="1253"/>
        <v>0</v>
      </c>
      <c r="AF93" s="49">
        <f t="shared" si="1253"/>
        <v>0</v>
      </c>
      <c r="AG93" s="49">
        <f t="shared" si="1253"/>
        <v>0</v>
      </c>
      <c r="AH93" s="49">
        <f t="shared" si="1253"/>
        <v>0</v>
      </c>
      <c r="AI93" s="49">
        <f t="shared" si="1253"/>
        <v>0</v>
      </c>
      <c r="AJ93" s="49">
        <f t="shared" si="1253"/>
        <v>0</v>
      </c>
      <c r="AK93" s="49">
        <f t="shared" si="1253"/>
        <v>0</v>
      </c>
      <c r="AL93" s="49">
        <f t="shared" si="1253"/>
        <v>0</v>
      </c>
      <c r="AM93" s="49">
        <f t="shared" si="1253"/>
        <v>0</v>
      </c>
      <c r="AN93" s="49">
        <f t="shared" si="1253"/>
        <v>0</v>
      </c>
      <c r="AO93" s="49">
        <f t="shared" si="1253"/>
        <v>0</v>
      </c>
      <c r="AP93" s="49">
        <f t="shared" si="1253"/>
        <v>0</v>
      </c>
      <c r="AQ93" s="49">
        <f t="shared" si="1253"/>
        <v>0</v>
      </c>
      <c r="AR93" s="319">
        <f t="shared" si="1253"/>
        <v>0</v>
      </c>
      <c r="AS93" s="49">
        <f t="shared" si="1253"/>
        <v>0</v>
      </c>
      <c r="AT93" s="49">
        <f t="shared" si="1253"/>
        <v>0</v>
      </c>
      <c r="AU93" s="49">
        <f t="shared" si="1253"/>
        <v>0</v>
      </c>
      <c r="AV93" s="49">
        <f t="shared" si="1253"/>
        <v>0</v>
      </c>
      <c r="AW93" s="49">
        <f t="shared" si="1253"/>
        <v>0</v>
      </c>
      <c r="AX93" s="49">
        <f t="shared" si="1253"/>
        <v>0</v>
      </c>
      <c r="AY93" s="49">
        <f t="shared" si="1253"/>
        <v>0</v>
      </c>
      <c r="AZ93" s="49">
        <f t="shared" si="1253"/>
        <v>0</v>
      </c>
      <c r="BA93" s="49">
        <f t="shared" si="1253"/>
        <v>0</v>
      </c>
      <c r="BB93" s="49">
        <f t="shared" si="1253"/>
        <v>0</v>
      </c>
      <c r="BC93" s="49">
        <f t="shared" si="1253"/>
        <v>0</v>
      </c>
      <c r="BD93" s="49">
        <f t="shared" si="1253"/>
        <v>0</v>
      </c>
      <c r="BE93" s="319">
        <f t="shared" si="1253"/>
        <v>0</v>
      </c>
      <c r="BF93" s="49">
        <f t="shared" si="1253"/>
        <v>0</v>
      </c>
      <c r="BG93" s="49">
        <f t="shared" si="1253"/>
        <v>0</v>
      </c>
      <c r="BH93" s="49">
        <f t="shared" si="1253"/>
        <v>0</v>
      </c>
      <c r="BI93" s="49">
        <f t="shared" si="1253"/>
        <v>0</v>
      </c>
      <c r="BJ93" s="49">
        <f t="shared" si="1253"/>
        <v>0</v>
      </c>
      <c r="BK93" s="49">
        <f t="shared" si="1253"/>
        <v>0</v>
      </c>
      <c r="BL93" s="49">
        <f t="shared" si="1253"/>
        <v>0</v>
      </c>
      <c r="BM93" s="49">
        <f t="shared" si="1253"/>
        <v>0</v>
      </c>
      <c r="BN93" s="49">
        <f t="shared" si="1253"/>
        <v>0</v>
      </c>
      <c r="BO93" s="49">
        <f t="shared" si="1253"/>
        <v>0</v>
      </c>
      <c r="BP93" s="49">
        <f t="shared" si="1253"/>
        <v>0</v>
      </c>
      <c r="BQ93" s="49">
        <f t="shared" si="1253"/>
        <v>0</v>
      </c>
      <c r="BR93" s="319">
        <f t="shared" si="1253"/>
        <v>0</v>
      </c>
      <c r="BS93" s="49">
        <f t="shared" ref="BS93:ED93" si="1254">BS74-BS84-BS91</f>
        <v>0</v>
      </c>
      <c r="BT93" s="49">
        <f t="shared" si="1254"/>
        <v>0</v>
      </c>
      <c r="BU93" s="49">
        <f t="shared" si="1254"/>
        <v>0</v>
      </c>
      <c r="BV93" s="49">
        <f t="shared" si="1254"/>
        <v>0</v>
      </c>
      <c r="BW93" s="49">
        <f t="shared" si="1254"/>
        <v>0</v>
      </c>
      <c r="BX93" s="49">
        <f t="shared" si="1254"/>
        <v>0</v>
      </c>
      <c r="BY93" s="49">
        <f t="shared" si="1254"/>
        <v>0</v>
      </c>
      <c r="BZ93" s="49">
        <f t="shared" si="1254"/>
        <v>0</v>
      </c>
      <c r="CA93" s="49">
        <f t="shared" si="1254"/>
        <v>0</v>
      </c>
      <c r="CB93" s="49">
        <f t="shared" si="1254"/>
        <v>0</v>
      </c>
      <c r="CC93" s="49">
        <f t="shared" si="1254"/>
        <v>0</v>
      </c>
      <c r="CD93" s="49">
        <f t="shared" si="1254"/>
        <v>0</v>
      </c>
      <c r="CE93" s="319">
        <f t="shared" si="1254"/>
        <v>0</v>
      </c>
      <c r="CF93" s="49">
        <f t="shared" si="1254"/>
        <v>0</v>
      </c>
      <c r="CG93" s="49">
        <f t="shared" si="1254"/>
        <v>0</v>
      </c>
      <c r="CH93" s="49">
        <f t="shared" si="1254"/>
        <v>0</v>
      </c>
      <c r="CI93" s="49">
        <f t="shared" si="1254"/>
        <v>0</v>
      </c>
      <c r="CJ93" s="49">
        <f t="shared" si="1254"/>
        <v>0</v>
      </c>
      <c r="CK93" s="49">
        <f t="shared" si="1254"/>
        <v>0</v>
      </c>
      <c r="CL93" s="49">
        <f t="shared" si="1254"/>
        <v>0</v>
      </c>
      <c r="CM93" s="49">
        <f t="shared" si="1254"/>
        <v>0</v>
      </c>
      <c r="CN93" s="49">
        <f t="shared" si="1254"/>
        <v>0</v>
      </c>
      <c r="CO93" s="49">
        <f t="shared" si="1254"/>
        <v>0</v>
      </c>
      <c r="CP93" s="49">
        <f t="shared" si="1254"/>
        <v>0</v>
      </c>
      <c r="CQ93" s="49">
        <f t="shared" si="1254"/>
        <v>0</v>
      </c>
      <c r="CR93" s="319">
        <f t="shared" si="1254"/>
        <v>0</v>
      </c>
      <c r="CS93" s="49">
        <f t="shared" si="1254"/>
        <v>0</v>
      </c>
      <c r="CT93" s="49">
        <f t="shared" si="1254"/>
        <v>0</v>
      </c>
      <c r="CU93" s="49">
        <f t="shared" si="1254"/>
        <v>0</v>
      </c>
      <c r="CV93" s="49">
        <f t="shared" si="1254"/>
        <v>0</v>
      </c>
      <c r="CW93" s="49">
        <f t="shared" si="1254"/>
        <v>0</v>
      </c>
      <c r="CX93" s="49">
        <f t="shared" si="1254"/>
        <v>0</v>
      </c>
      <c r="CY93" s="49">
        <f t="shared" si="1254"/>
        <v>0</v>
      </c>
      <c r="CZ93" s="49">
        <f t="shared" si="1254"/>
        <v>0</v>
      </c>
      <c r="DA93" s="49">
        <f t="shared" si="1254"/>
        <v>0</v>
      </c>
      <c r="DB93" s="49">
        <f t="shared" si="1254"/>
        <v>0</v>
      </c>
      <c r="DC93" s="49">
        <f t="shared" si="1254"/>
        <v>0</v>
      </c>
      <c r="DD93" s="49">
        <f t="shared" si="1254"/>
        <v>0</v>
      </c>
      <c r="DE93" s="319">
        <f t="shared" si="1254"/>
        <v>0</v>
      </c>
      <c r="DF93" s="49">
        <f t="shared" si="1254"/>
        <v>0</v>
      </c>
      <c r="DG93" s="49">
        <f t="shared" si="1254"/>
        <v>0</v>
      </c>
      <c r="DH93" s="49">
        <f t="shared" si="1254"/>
        <v>0</v>
      </c>
      <c r="DI93" s="49">
        <f t="shared" si="1254"/>
        <v>0</v>
      </c>
      <c r="DJ93" s="49">
        <f t="shared" si="1254"/>
        <v>0</v>
      </c>
      <c r="DK93" s="49">
        <f t="shared" si="1254"/>
        <v>0</v>
      </c>
      <c r="DL93" s="49">
        <f t="shared" si="1254"/>
        <v>0</v>
      </c>
      <c r="DM93" s="49">
        <f t="shared" si="1254"/>
        <v>0</v>
      </c>
      <c r="DN93" s="49">
        <f t="shared" si="1254"/>
        <v>0</v>
      </c>
      <c r="DO93" s="49">
        <f t="shared" si="1254"/>
        <v>0</v>
      </c>
      <c r="DP93" s="49">
        <f t="shared" si="1254"/>
        <v>0</v>
      </c>
      <c r="DQ93" s="49">
        <f t="shared" si="1254"/>
        <v>0</v>
      </c>
      <c r="DR93" s="319">
        <f t="shared" si="1254"/>
        <v>0</v>
      </c>
      <c r="DS93" s="49">
        <f t="shared" si="1254"/>
        <v>0</v>
      </c>
      <c r="DT93" s="49">
        <f t="shared" si="1254"/>
        <v>0</v>
      </c>
      <c r="DU93" s="49">
        <f t="shared" si="1254"/>
        <v>0</v>
      </c>
      <c r="DV93" s="49">
        <f t="shared" si="1254"/>
        <v>0</v>
      </c>
      <c r="DW93" s="49">
        <f t="shared" si="1254"/>
        <v>0</v>
      </c>
      <c r="DX93" s="49">
        <f t="shared" si="1254"/>
        <v>0</v>
      </c>
      <c r="DY93" s="49">
        <f t="shared" si="1254"/>
        <v>0</v>
      </c>
      <c r="DZ93" s="49">
        <f t="shared" si="1254"/>
        <v>0</v>
      </c>
      <c r="EA93" s="49">
        <f t="shared" si="1254"/>
        <v>0</v>
      </c>
      <c r="EB93" s="49">
        <f t="shared" si="1254"/>
        <v>0</v>
      </c>
      <c r="EC93" s="49">
        <f t="shared" si="1254"/>
        <v>0</v>
      </c>
      <c r="ED93" s="49">
        <f t="shared" si="1254"/>
        <v>0</v>
      </c>
      <c r="EE93" s="391">
        <f t="shared" ref="EE93" si="1255">EE74-EE84-EE91</f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256">E97</f>
        <v>0</v>
      </c>
      <c r="G95" s="49">
        <f t="shared" si="1256"/>
        <v>0</v>
      </c>
      <c r="H95" s="49">
        <f t="shared" si="1256"/>
        <v>0</v>
      </c>
      <c r="I95" s="49">
        <f t="shared" si="1256"/>
        <v>0</v>
      </c>
      <c r="J95" s="49">
        <f t="shared" si="1256"/>
        <v>0</v>
      </c>
      <c r="K95" s="49">
        <f t="shared" si="1256"/>
        <v>0</v>
      </c>
      <c r="L95" s="49">
        <f t="shared" si="1256"/>
        <v>0</v>
      </c>
      <c r="M95" s="49">
        <f t="shared" si="1256"/>
        <v>0</v>
      </c>
      <c r="N95" s="49">
        <f t="shared" si="1256"/>
        <v>0</v>
      </c>
      <c r="O95" s="49">
        <f t="shared" si="1256"/>
        <v>0</v>
      </c>
      <c r="P95" s="49">
        <f t="shared" si="1256"/>
        <v>0</v>
      </c>
      <c r="Q95" s="49">
        <f t="shared" si="1256"/>
        <v>0</v>
      </c>
      <c r="R95" s="319">
        <f>F95</f>
        <v>0</v>
      </c>
      <c r="S95" s="49">
        <f t="shared" ref="S95:AD95" si="1257">R97</f>
        <v>0</v>
      </c>
      <c r="T95" s="49">
        <f t="shared" si="1257"/>
        <v>0</v>
      </c>
      <c r="U95" s="49">
        <f t="shared" si="1257"/>
        <v>0</v>
      </c>
      <c r="V95" s="49">
        <f t="shared" si="1257"/>
        <v>0</v>
      </c>
      <c r="W95" s="49">
        <f t="shared" si="1257"/>
        <v>0</v>
      </c>
      <c r="X95" s="49">
        <f t="shared" si="1257"/>
        <v>0</v>
      </c>
      <c r="Y95" s="49">
        <f t="shared" si="1257"/>
        <v>0</v>
      </c>
      <c r="Z95" s="49">
        <f t="shared" si="1257"/>
        <v>0</v>
      </c>
      <c r="AA95" s="49">
        <f t="shared" si="1257"/>
        <v>0</v>
      </c>
      <c r="AB95" s="49">
        <f t="shared" si="1257"/>
        <v>0</v>
      </c>
      <c r="AC95" s="49">
        <f t="shared" si="1257"/>
        <v>0</v>
      </c>
      <c r="AD95" s="49">
        <f t="shared" si="1257"/>
        <v>0</v>
      </c>
      <c r="AE95" s="319">
        <f>S95</f>
        <v>0</v>
      </c>
      <c r="AF95" s="49">
        <f t="shared" ref="AF95:AQ95" si="1258">AE97</f>
        <v>0</v>
      </c>
      <c r="AG95" s="49">
        <f t="shared" si="1258"/>
        <v>0</v>
      </c>
      <c r="AH95" s="49">
        <f t="shared" si="1258"/>
        <v>0</v>
      </c>
      <c r="AI95" s="49">
        <f t="shared" si="1258"/>
        <v>0</v>
      </c>
      <c r="AJ95" s="49">
        <f t="shared" si="1258"/>
        <v>0</v>
      </c>
      <c r="AK95" s="49">
        <f t="shared" si="1258"/>
        <v>0</v>
      </c>
      <c r="AL95" s="49">
        <f t="shared" si="1258"/>
        <v>0</v>
      </c>
      <c r="AM95" s="49">
        <f t="shared" si="1258"/>
        <v>0</v>
      </c>
      <c r="AN95" s="49">
        <f t="shared" si="1258"/>
        <v>0</v>
      </c>
      <c r="AO95" s="49">
        <f t="shared" si="1258"/>
        <v>0</v>
      </c>
      <c r="AP95" s="49">
        <f t="shared" si="1258"/>
        <v>0</v>
      </c>
      <c r="AQ95" s="49">
        <f t="shared" si="1258"/>
        <v>0</v>
      </c>
      <c r="AR95" s="319">
        <f>AF95</f>
        <v>0</v>
      </c>
      <c r="AS95" s="49">
        <f t="shared" ref="AS95:BD95" si="1259">AR97</f>
        <v>0</v>
      </c>
      <c r="AT95" s="49">
        <f t="shared" si="1259"/>
        <v>0</v>
      </c>
      <c r="AU95" s="49">
        <f t="shared" si="1259"/>
        <v>0</v>
      </c>
      <c r="AV95" s="49">
        <f t="shared" si="1259"/>
        <v>0</v>
      </c>
      <c r="AW95" s="49">
        <f t="shared" si="1259"/>
        <v>0</v>
      </c>
      <c r="AX95" s="49">
        <f t="shared" si="1259"/>
        <v>0</v>
      </c>
      <c r="AY95" s="49">
        <f t="shared" si="1259"/>
        <v>0</v>
      </c>
      <c r="AZ95" s="49">
        <f t="shared" si="1259"/>
        <v>0</v>
      </c>
      <c r="BA95" s="49">
        <f t="shared" si="1259"/>
        <v>0</v>
      </c>
      <c r="BB95" s="49">
        <f t="shared" si="1259"/>
        <v>0</v>
      </c>
      <c r="BC95" s="49">
        <f t="shared" si="1259"/>
        <v>0</v>
      </c>
      <c r="BD95" s="49">
        <f t="shared" si="1259"/>
        <v>0</v>
      </c>
      <c r="BE95" s="319">
        <f>AS95</f>
        <v>0</v>
      </c>
      <c r="BF95" s="49">
        <f t="shared" ref="BF95:BQ95" si="1260">BE97</f>
        <v>0</v>
      </c>
      <c r="BG95" s="49">
        <f t="shared" si="1260"/>
        <v>0</v>
      </c>
      <c r="BH95" s="49">
        <f t="shared" si="1260"/>
        <v>0</v>
      </c>
      <c r="BI95" s="49">
        <f t="shared" si="1260"/>
        <v>0</v>
      </c>
      <c r="BJ95" s="49">
        <f t="shared" si="1260"/>
        <v>0</v>
      </c>
      <c r="BK95" s="49">
        <f t="shared" si="1260"/>
        <v>0</v>
      </c>
      <c r="BL95" s="49">
        <f t="shared" si="1260"/>
        <v>0</v>
      </c>
      <c r="BM95" s="49">
        <f t="shared" si="1260"/>
        <v>0</v>
      </c>
      <c r="BN95" s="49">
        <f t="shared" si="1260"/>
        <v>0</v>
      </c>
      <c r="BO95" s="49">
        <f t="shared" si="1260"/>
        <v>0</v>
      </c>
      <c r="BP95" s="49">
        <f t="shared" si="1260"/>
        <v>0</v>
      </c>
      <c r="BQ95" s="49">
        <f t="shared" si="1260"/>
        <v>0</v>
      </c>
      <c r="BR95" s="319">
        <f>BF95</f>
        <v>0</v>
      </c>
      <c r="BS95" s="49">
        <f t="shared" ref="BS95:CD95" si="1261">BR97</f>
        <v>0</v>
      </c>
      <c r="BT95" s="49">
        <f t="shared" si="1261"/>
        <v>0</v>
      </c>
      <c r="BU95" s="49">
        <f t="shared" si="1261"/>
        <v>0</v>
      </c>
      <c r="BV95" s="49">
        <f t="shared" si="1261"/>
        <v>0</v>
      </c>
      <c r="BW95" s="49">
        <f t="shared" si="1261"/>
        <v>0</v>
      </c>
      <c r="BX95" s="49">
        <f t="shared" si="1261"/>
        <v>0</v>
      </c>
      <c r="BY95" s="49">
        <f t="shared" si="1261"/>
        <v>0</v>
      </c>
      <c r="BZ95" s="49">
        <f t="shared" si="1261"/>
        <v>0</v>
      </c>
      <c r="CA95" s="49">
        <f t="shared" si="1261"/>
        <v>0</v>
      </c>
      <c r="CB95" s="49">
        <f t="shared" si="1261"/>
        <v>0</v>
      </c>
      <c r="CC95" s="49">
        <f t="shared" si="1261"/>
        <v>0</v>
      </c>
      <c r="CD95" s="49">
        <f t="shared" si="1261"/>
        <v>0</v>
      </c>
      <c r="CE95" s="319">
        <f>BS95</f>
        <v>0</v>
      </c>
      <c r="CF95" s="49">
        <f t="shared" ref="CF95:CQ95" si="1262">CE97</f>
        <v>0</v>
      </c>
      <c r="CG95" s="49">
        <f t="shared" si="1262"/>
        <v>0</v>
      </c>
      <c r="CH95" s="49">
        <f t="shared" si="1262"/>
        <v>0</v>
      </c>
      <c r="CI95" s="49">
        <f t="shared" si="1262"/>
        <v>0</v>
      </c>
      <c r="CJ95" s="49">
        <f t="shared" si="1262"/>
        <v>0</v>
      </c>
      <c r="CK95" s="49">
        <f t="shared" si="1262"/>
        <v>0</v>
      </c>
      <c r="CL95" s="49">
        <f t="shared" si="1262"/>
        <v>0</v>
      </c>
      <c r="CM95" s="49">
        <f t="shared" si="1262"/>
        <v>0</v>
      </c>
      <c r="CN95" s="49">
        <f t="shared" si="1262"/>
        <v>0</v>
      </c>
      <c r="CO95" s="49">
        <f t="shared" si="1262"/>
        <v>0</v>
      </c>
      <c r="CP95" s="49">
        <f t="shared" si="1262"/>
        <v>0</v>
      </c>
      <c r="CQ95" s="49">
        <f t="shared" si="1262"/>
        <v>0</v>
      </c>
      <c r="CR95" s="319">
        <f>CF95</f>
        <v>0</v>
      </c>
      <c r="CS95" s="49">
        <f t="shared" ref="CS95:DD95" si="1263">CR97</f>
        <v>0</v>
      </c>
      <c r="CT95" s="49">
        <f t="shared" si="1263"/>
        <v>0</v>
      </c>
      <c r="CU95" s="49">
        <f t="shared" si="1263"/>
        <v>0</v>
      </c>
      <c r="CV95" s="49">
        <f t="shared" si="1263"/>
        <v>0</v>
      </c>
      <c r="CW95" s="49">
        <f t="shared" si="1263"/>
        <v>0</v>
      </c>
      <c r="CX95" s="49">
        <f t="shared" si="1263"/>
        <v>0</v>
      </c>
      <c r="CY95" s="49">
        <f t="shared" si="1263"/>
        <v>0</v>
      </c>
      <c r="CZ95" s="49">
        <f t="shared" si="1263"/>
        <v>0</v>
      </c>
      <c r="DA95" s="49">
        <f t="shared" si="1263"/>
        <v>0</v>
      </c>
      <c r="DB95" s="49">
        <f t="shared" si="1263"/>
        <v>0</v>
      </c>
      <c r="DC95" s="49">
        <f t="shared" si="1263"/>
        <v>0</v>
      </c>
      <c r="DD95" s="49">
        <f t="shared" si="1263"/>
        <v>0</v>
      </c>
      <c r="DE95" s="319">
        <f>CS95</f>
        <v>0</v>
      </c>
      <c r="DF95" s="49">
        <f t="shared" ref="DF95:DQ95" si="1264">DE97</f>
        <v>0</v>
      </c>
      <c r="DG95" s="49">
        <f t="shared" si="1264"/>
        <v>0</v>
      </c>
      <c r="DH95" s="49">
        <f t="shared" si="1264"/>
        <v>0</v>
      </c>
      <c r="DI95" s="49">
        <f t="shared" si="1264"/>
        <v>0</v>
      </c>
      <c r="DJ95" s="49">
        <f t="shared" si="1264"/>
        <v>0</v>
      </c>
      <c r="DK95" s="49">
        <f t="shared" si="1264"/>
        <v>0</v>
      </c>
      <c r="DL95" s="49">
        <f t="shared" si="1264"/>
        <v>0</v>
      </c>
      <c r="DM95" s="49">
        <f t="shared" si="1264"/>
        <v>0</v>
      </c>
      <c r="DN95" s="49">
        <f t="shared" si="1264"/>
        <v>0</v>
      </c>
      <c r="DO95" s="49">
        <f t="shared" si="1264"/>
        <v>0</v>
      </c>
      <c r="DP95" s="49">
        <f t="shared" si="1264"/>
        <v>0</v>
      </c>
      <c r="DQ95" s="49">
        <f t="shared" si="1264"/>
        <v>0</v>
      </c>
      <c r="DR95" s="319">
        <f>DF95</f>
        <v>0</v>
      </c>
      <c r="DS95" s="49">
        <f t="shared" ref="DS95:ED95" si="1265">DR97</f>
        <v>0</v>
      </c>
      <c r="DT95" s="49">
        <f t="shared" si="1265"/>
        <v>0</v>
      </c>
      <c r="DU95" s="49">
        <f t="shared" si="1265"/>
        <v>0</v>
      </c>
      <c r="DV95" s="49">
        <f t="shared" si="1265"/>
        <v>0</v>
      </c>
      <c r="DW95" s="49">
        <f t="shared" si="1265"/>
        <v>0</v>
      </c>
      <c r="DX95" s="49">
        <f t="shared" si="1265"/>
        <v>0</v>
      </c>
      <c r="DY95" s="49">
        <f t="shared" si="1265"/>
        <v>0</v>
      </c>
      <c r="DZ95" s="49">
        <f t="shared" si="1265"/>
        <v>0</v>
      </c>
      <c r="EA95" s="49">
        <f t="shared" si="1265"/>
        <v>0</v>
      </c>
      <c r="EB95" s="49">
        <f t="shared" si="1265"/>
        <v>0</v>
      </c>
      <c r="EC95" s="49">
        <f t="shared" si="1265"/>
        <v>0</v>
      </c>
      <c r="ED95" s="49">
        <f t="shared" si="1265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266">F93</f>
        <v>0</v>
      </c>
      <c r="G96" s="49">
        <f t="shared" si="1266"/>
        <v>0</v>
      </c>
      <c r="H96" s="49">
        <f t="shared" si="1266"/>
        <v>0</v>
      </c>
      <c r="I96" s="49">
        <f t="shared" si="1266"/>
        <v>0</v>
      </c>
      <c r="J96" s="49">
        <f t="shared" si="1266"/>
        <v>0</v>
      </c>
      <c r="K96" s="49">
        <f t="shared" si="1266"/>
        <v>0</v>
      </c>
      <c r="L96" s="49">
        <f t="shared" si="1266"/>
        <v>0</v>
      </c>
      <c r="M96" s="49">
        <f t="shared" si="1266"/>
        <v>0</v>
      </c>
      <c r="N96" s="49">
        <f t="shared" si="1266"/>
        <v>0</v>
      </c>
      <c r="O96" s="49">
        <f t="shared" si="1266"/>
        <v>0</v>
      </c>
      <c r="P96" s="49">
        <f t="shared" si="1266"/>
        <v>0</v>
      </c>
      <c r="Q96" s="49">
        <f t="shared" si="1266"/>
        <v>0</v>
      </c>
      <c r="R96" s="319">
        <f>SUM(F96:Q96)</f>
        <v>0</v>
      </c>
      <c r="S96" s="49">
        <f t="shared" ref="S96:AD96" si="1267">S93</f>
        <v>0</v>
      </c>
      <c r="T96" s="49">
        <f t="shared" si="1267"/>
        <v>0</v>
      </c>
      <c r="U96" s="49">
        <f t="shared" si="1267"/>
        <v>0</v>
      </c>
      <c r="V96" s="49">
        <f t="shared" si="1267"/>
        <v>0</v>
      </c>
      <c r="W96" s="49">
        <f t="shared" si="1267"/>
        <v>0</v>
      </c>
      <c r="X96" s="49">
        <f t="shared" si="1267"/>
        <v>0</v>
      </c>
      <c r="Y96" s="49">
        <f t="shared" si="1267"/>
        <v>0</v>
      </c>
      <c r="Z96" s="49">
        <f t="shared" si="1267"/>
        <v>0</v>
      </c>
      <c r="AA96" s="49">
        <f t="shared" si="1267"/>
        <v>0</v>
      </c>
      <c r="AB96" s="49">
        <f t="shared" si="1267"/>
        <v>0</v>
      </c>
      <c r="AC96" s="49">
        <f t="shared" si="1267"/>
        <v>0</v>
      </c>
      <c r="AD96" s="49">
        <f t="shared" si="1267"/>
        <v>0</v>
      </c>
      <c r="AE96" s="319">
        <f>SUM(S96:AD96)</f>
        <v>0</v>
      </c>
      <c r="AF96" s="49">
        <f t="shared" ref="AF96:AQ96" si="1268">AF93</f>
        <v>0</v>
      </c>
      <c r="AG96" s="49">
        <f t="shared" si="1268"/>
        <v>0</v>
      </c>
      <c r="AH96" s="49">
        <f t="shared" si="1268"/>
        <v>0</v>
      </c>
      <c r="AI96" s="49">
        <f t="shared" si="1268"/>
        <v>0</v>
      </c>
      <c r="AJ96" s="49">
        <f t="shared" si="1268"/>
        <v>0</v>
      </c>
      <c r="AK96" s="49">
        <f t="shared" si="1268"/>
        <v>0</v>
      </c>
      <c r="AL96" s="49">
        <f t="shared" si="1268"/>
        <v>0</v>
      </c>
      <c r="AM96" s="49">
        <f t="shared" si="1268"/>
        <v>0</v>
      </c>
      <c r="AN96" s="49">
        <f t="shared" si="1268"/>
        <v>0</v>
      </c>
      <c r="AO96" s="49">
        <f t="shared" si="1268"/>
        <v>0</v>
      </c>
      <c r="AP96" s="49">
        <f t="shared" si="1268"/>
        <v>0</v>
      </c>
      <c r="AQ96" s="49">
        <f t="shared" si="1268"/>
        <v>0</v>
      </c>
      <c r="AR96" s="319">
        <f>SUM(AF96:AQ96)</f>
        <v>0</v>
      </c>
      <c r="AS96" s="49">
        <f t="shared" ref="AS96:BD96" si="1269">AS93</f>
        <v>0</v>
      </c>
      <c r="AT96" s="49">
        <f t="shared" si="1269"/>
        <v>0</v>
      </c>
      <c r="AU96" s="49">
        <f t="shared" si="1269"/>
        <v>0</v>
      </c>
      <c r="AV96" s="49">
        <f t="shared" si="1269"/>
        <v>0</v>
      </c>
      <c r="AW96" s="49">
        <f t="shared" si="1269"/>
        <v>0</v>
      </c>
      <c r="AX96" s="49">
        <f t="shared" si="1269"/>
        <v>0</v>
      </c>
      <c r="AY96" s="49">
        <f t="shared" si="1269"/>
        <v>0</v>
      </c>
      <c r="AZ96" s="49">
        <f t="shared" si="1269"/>
        <v>0</v>
      </c>
      <c r="BA96" s="49">
        <f t="shared" si="1269"/>
        <v>0</v>
      </c>
      <c r="BB96" s="49">
        <f t="shared" si="1269"/>
        <v>0</v>
      </c>
      <c r="BC96" s="49">
        <f t="shared" si="1269"/>
        <v>0</v>
      </c>
      <c r="BD96" s="49">
        <f t="shared" si="1269"/>
        <v>0</v>
      </c>
      <c r="BE96" s="319">
        <f>SUM(AS96:BD96)</f>
        <v>0</v>
      </c>
      <c r="BF96" s="49">
        <f t="shared" ref="BF96:BQ96" si="1270">BF93</f>
        <v>0</v>
      </c>
      <c r="BG96" s="49">
        <f t="shared" si="1270"/>
        <v>0</v>
      </c>
      <c r="BH96" s="49">
        <f t="shared" si="1270"/>
        <v>0</v>
      </c>
      <c r="BI96" s="49">
        <f t="shared" si="1270"/>
        <v>0</v>
      </c>
      <c r="BJ96" s="49">
        <f t="shared" si="1270"/>
        <v>0</v>
      </c>
      <c r="BK96" s="49">
        <f t="shared" si="1270"/>
        <v>0</v>
      </c>
      <c r="BL96" s="49">
        <f t="shared" si="1270"/>
        <v>0</v>
      </c>
      <c r="BM96" s="49">
        <f t="shared" si="1270"/>
        <v>0</v>
      </c>
      <c r="BN96" s="49">
        <f t="shared" si="1270"/>
        <v>0</v>
      </c>
      <c r="BO96" s="49">
        <f t="shared" si="1270"/>
        <v>0</v>
      </c>
      <c r="BP96" s="49">
        <f t="shared" si="1270"/>
        <v>0</v>
      </c>
      <c r="BQ96" s="49">
        <f t="shared" si="1270"/>
        <v>0</v>
      </c>
      <c r="BR96" s="319">
        <f>SUM(BF96:BQ96)</f>
        <v>0</v>
      </c>
      <c r="BS96" s="49">
        <f t="shared" ref="BS96:CD96" si="1271">BS93</f>
        <v>0</v>
      </c>
      <c r="BT96" s="49">
        <f t="shared" si="1271"/>
        <v>0</v>
      </c>
      <c r="BU96" s="49">
        <f t="shared" si="1271"/>
        <v>0</v>
      </c>
      <c r="BV96" s="49">
        <f t="shared" si="1271"/>
        <v>0</v>
      </c>
      <c r="BW96" s="49">
        <f t="shared" si="1271"/>
        <v>0</v>
      </c>
      <c r="BX96" s="49">
        <f t="shared" si="1271"/>
        <v>0</v>
      </c>
      <c r="BY96" s="49">
        <f t="shared" si="1271"/>
        <v>0</v>
      </c>
      <c r="BZ96" s="49">
        <f t="shared" si="1271"/>
        <v>0</v>
      </c>
      <c r="CA96" s="49">
        <f t="shared" si="1271"/>
        <v>0</v>
      </c>
      <c r="CB96" s="49">
        <f t="shared" si="1271"/>
        <v>0</v>
      </c>
      <c r="CC96" s="49">
        <f t="shared" si="1271"/>
        <v>0</v>
      </c>
      <c r="CD96" s="49">
        <f t="shared" si="1271"/>
        <v>0</v>
      </c>
      <c r="CE96" s="319">
        <f>SUM(BS96:CD96)</f>
        <v>0</v>
      </c>
      <c r="CF96" s="49">
        <f t="shared" ref="CF96:CQ96" si="1272">CF93</f>
        <v>0</v>
      </c>
      <c r="CG96" s="49">
        <f t="shared" si="1272"/>
        <v>0</v>
      </c>
      <c r="CH96" s="49">
        <f t="shared" si="1272"/>
        <v>0</v>
      </c>
      <c r="CI96" s="49">
        <f t="shared" si="1272"/>
        <v>0</v>
      </c>
      <c r="CJ96" s="49">
        <f t="shared" si="1272"/>
        <v>0</v>
      </c>
      <c r="CK96" s="49">
        <f t="shared" si="1272"/>
        <v>0</v>
      </c>
      <c r="CL96" s="49">
        <f t="shared" si="1272"/>
        <v>0</v>
      </c>
      <c r="CM96" s="49">
        <f t="shared" si="1272"/>
        <v>0</v>
      </c>
      <c r="CN96" s="49">
        <f t="shared" si="1272"/>
        <v>0</v>
      </c>
      <c r="CO96" s="49">
        <f t="shared" si="1272"/>
        <v>0</v>
      </c>
      <c r="CP96" s="49">
        <f t="shared" si="1272"/>
        <v>0</v>
      </c>
      <c r="CQ96" s="49">
        <f t="shared" si="1272"/>
        <v>0</v>
      </c>
      <c r="CR96" s="319">
        <f>SUM(CF96:CQ96)</f>
        <v>0</v>
      </c>
      <c r="CS96" s="49">
        <f t="shared" ref="CS96:DD96" si="1273">CS93</f>
        <v>0</v>
      </c>
      <c r="CT96" s="49">
        <f t="shared" si="1273"/>
        <v>0</v>
      </c>
      <c r="CU96" s="49">
        <f t="shared" si="1273"/>
        <v>0</v>
      </c>
      <c r="CV96" s="49">
        <f t="shared" si="1273"/>
        <v>0</v>
      </c>
      <c r="CW96" s="49">
        <f t="shared" si="1273"/>
        <v>0</v>
      </c>
      <c r="CX96" s="49">
        <f t="shared" si="1273"/>
        <v>0</v>
      </c>
      <c r="CY96" s="49">
        <f t="shared" si="1273"/>
        <v>0</v>
      </c>
      <c r="CZ96" s="49">
        <f t="shared" si="1273"/>
        <v>0</v>
      </c>
      <c r="DA96" s="49">
        <f t="shared" si="1273"/>
        <v>0</v>
      </c>
      <c r="DB96" s="49">
        <f t="shared" si="1273"/>
        <v>0</v>
      </c>
      <c r="DC96" s="49">
        <f t="shared" si="1273"/>
        <v>0</v>
      </c>
      <c r="DD96" s="49">
        <f t="shared" si="1273"/>
        <v>0</v>
      </c>
      <c r="DE96" s="319">
        <f>SUM(CS96:DD96)</f>
        <v>0</v>
      </c>
      <c r="DF96" s="49">
        <f t="shared" ref="DF96:DQ96" si="1274">DF93</f>
        <v>0</v>
      </c>
      <c r="DG96" s="49">
        <f t="shared" si="1274"/>
        <v>0</v>
      </c>
      <c r="DH96" s="49">
        <f t="shared" si="1274"/>
        <v>0</v>
      </c>
      <c r="DI96" s="49">
        <f t="shared" si="1274"/>
        <v>0</v>
      </c>
      <c r="DJ96" s="49">
        <f t="shared" si="1274"/>
        <v>0</v>
      </c>
      <c r="DK96" s="49">
        <f t="shared" si="1274"/>
        <v>0</v>
      </c>
      <c r="DL96" s="49">
        <f t="shared" si="1274"/>
        <v>0</v>
      </c>
      <c r="DM96" s="49">
        <f t="shared" si="1274"/>
        <v>0</v>
      </c>
      <c r="DN96" s="49">
        <f t="shared" si="1274"/>
        <v>0</v>
      </c>
      <c r="DO96" s="49">
        <f t="shared" si="1274"/>
        <v>0</v>
      </c>
      <c r="DP96" s="49">
        <f t="shared" si="1274"/>
        <v>0</v>
      </c>
      <c r="DQ96" s="49">
        <f t="shared" si="1274"/>
        <v>0</v>
      </c>
      <c r="DR96" s="319">
        <f>SUM(DF96:DQ96)</f>
        <v>0</v>
      </c>
      <c r="DS96" s="49">
        <f t="shared" ref="DS96:ED96" si="1275">DS93</f>
        <v>0</v>
      </c>
      <c r="DT96" s="49">
        <f t="shared" si="1275"/>
        <v>0</v>
      </c>
      <c r="DU96" s="49">
        <f t="shared" si="1275"/>
        <v>0</v>
      </c>
      <c r="DV96" s="49">
        <f t="shared" si="1275"/>
        <v>0</v>
      </c>
      <c r="DW96" s="49">
        <f t="shared" si="1275"/>
        <v>0</v>
      </c>
      <c r="DX96" s="49">
        <f t="shared" si="1275"/>
        <v>0</v>
      </c>
      <c r="DY96" s="49">
        <f t="shared" si="1275"/>
        <v>0</v>
      </c>
      <c r="DZ96" s="49">
        <f t="shared" si="1275"/>
        <v>0</v>
      </c>
      <c r="EA96" s="49">
        <f t="shared" si="1275"/>
        <v>0</v>
      </c>
      <c r="EB96" s="49">
        <f t="shared" si="1275"/>
        <v>0</v>
      </c>
      <c r="EC96" s="49">
        <f t="shared" si="1275"/>
        <v>0</v>
      </c>
      <c r="ED96" s="49">
        <f t="shared" si="1275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276">F95+F96</f>
        <v>0</v>
      </c>
      <c r="G97" s="49">
        <f t="shared" si="1276"/>
        <v>0</v>
      </c>
      <c r="H97" s="49">
        <f t="shared" si="1276"/>
        <v>0</v>
      </c>
      <c r="I97" s="49">
        <f t="shared" si="1276"/>
        <v>0</v>
      </c>
      <c r="J97" s="49">
        <f t="shared" si="1276"/>
        <v>0</v>
      </c>
      <c r="K97" s="49">
        <f t="shared" si="1276"/>
        <v>0</v>
      </c>
      <c r="L97" s="49">
        <f t="shared" si="1276"/>
        <v>0</v>
      </c>
      <c r="M97" s="49">
        <f t="shared" si="1276"/>
        <v>0</v>
      </c>
      <c r="N97" s="49">
        <f t="shared" si="1276"/>
        <v>0</v>
      </c>
      <c r="O97" s="49">
        <f t="shared" si="1276"/>
        <v>0</v>
      </c>
      <c r="P97" s="49">
        <f t="shared" si="1276"/>
        <v>0</v>
      </c>
      <c r="Q97" s="49">
        <f t="shared" si="1276"/>
        <v>0</v>
      </c>
      <c r="R97" s="319">
        <f t="shared" si="1276"/>
        <v>0</v>
      </c>
      <c r="S97" s="49">
        <f t="shared" si="1276"/>
        <v>0</v>
      </c>
      <c r="T97" s="49">
        <f t="shared" si="1276"/>
        <v>0</v>
      </c>
      <c r="U97" s="49">
        <f t="shared" si="1276"/>
        <v>0</v>
      </c>
      <c r="V97" s="49">
        <f t="shared" si="1276"/>
        <v>0</v>
      </c>
      <c r="W97" s="49">
        <f t="shared" si="1276"/>
        <v>0</v>
      </c>
      <c r="X97" s="49">
        <f t="shared" si="1276"/>
        <v>0</v>
      </c>
      <c r="Y97" s="49">
        <f t="shared" si="1276"/>
        <v>0</v>
      </c>
      <c r="Z97" s="49">
        <f t="shared" si="1276"/>
        <v>0</v>
      </c>
      <c r="AA97" s="49">
        <f t="shared" si="1276"/>
        <v>0</v>
      </c>
      <c r="AB97" s="49">
        <f t="shared" si="1276"/>
        <v>0</v>
      </c>
      <c r="AC97" s="49">
        <f t="shared" si="1276"/>
        <v>0</v>
      </c>
      <c r="AD97" s="49">
        <f t="shared" si="1276"/>
        <v>0</v>
      </c>
      <c r="AE97" s="319">
        <f t="shared" si="1276"/>
        <v>0</v>
      </c>
      <c r="AF97" s="49">
        <f t="shared" si="1276"/>
        <v>0</v>
      </c>
      <c r="AG97" s="49">
        <f t="shared" si="1276"/>
        <v>0</v>
      </c>
      <c r="AH97" s="49">
        <f t="shared" si="1276"/>
        <v>0</v>
      </c>
      <c r="AI97" s="49">
        <f t="shared" si="1276"/>
        <v>0</v>
      </c>
      <c r="AJ97" s="49">
        <f t="shared" si="1276"/>
        <v>0</v>
      </c>
      <c r="AK97" s="49">
        <f t="shared" si="1276"/>
        <v>0</v>
      </c>
      <c r="AL97" s="49">
        <f t="shared" si="1276"/>
        <v>0</v>
      </c>
      <c r="AM97" s="49">
        <f t="shared" si="1276"/>
        <v>0</v>
      </c>
      <c r="AN97" s="49">
        <f t="shared" si="1276"/>
        <v>0</v>
      </c>
      <c r="AO97" s="49">
        <f t="shared" si="1276"/>
        <v>0</v>
      </c>
      <c r="AP97" s="49">
        <f t="shared" si="1276"/>
        <v>0</v>
      </c>
      <c r="AQ97" s="49">
        <f t="shared" si="1276"/>
        <v>0</v>
      </c>
      <c r="AR97" s="319">
        <f t="shared" si="1276"/>
        <v>0</v>
      </c>
      <c r="AS97" s="49">
        <f t="shared" si="1276"/>
        <v>0</v>
      </c>
      <c r="AT97" s="49">
        <f t="shared" si="1276"/>
        <v>0</v>
      </c>
      <c r="AU97" s="49">
        <f t="shared" si="1276"/>
        <v>0</v>
      </c>
      <c r="AV97" s="49">
        <f t="shared" si="1276"/>
        <v>0</v>
      </c>
      <c r="AW97" s="49">
        <f t="shared" si="1276"/>
        <v>0</v>
      </c>
      <c r="AX97" s="49">
        <f t="shared" si="1276"/>
        <v>0</v>
      </c>
      <c r="AY97" s="49">
        <f t="shared" si="1276"/>
        <v>0</v>
      </c>
      <c r="AZ97" s="49">
        <f t="shared" si="1276"/>
        <v>0</v>
      </c>
      <c r="BA97" s="49">
        <f t="shared" si="1276"/>
        <v>0</v>
      </c>
      <c r="BB97" s="49">
        <f t="shared" si="1276"/>
        <v>0</v>
      </c>
      <c r="BC97" s="49">
        <f t="shared" si="1276"/>
        <v>0</v>
      </c>
      <c r="BD97" s="49">
        <f t="shared" si="1276"/>
        <v>0</v>
      </c>
      <c r="BE97" s="319">
        <f t="shared" si="1276"/>
        <v>0</v>
      </c>
      <c r="BF97" s="49">
        <f t="shared" si="1276"/>
        <v>0</v>
      </c>
      <c r="BG97" s="49">
        <f t="shared" si="1276"/>
        <v>0</v>
      </c>
      <c r="BH97" s="49">
        <f t="shared" si="1276"/>
        <v>0</v>
      </c>
      <c r="BI97" s="49">
        <f t="shared" si="1276"/>
        <v>0</v>
      </c>
      <c r="BJ97" s="49">
        <f t="shared" si="1276"/>
        <v>0</v>
      </c>
      <c r="BK97" s="49">
        <f t="shared" si="1276"/>
        <v>0</v>
      </c>
      <c r="BL97" s="49">
        <f t="shared" si="1276"/>
        <v>0</v>
      </c>
      <c r="BM97" s="49">
        <f t="shared" si="1276"/>
        <v>0</v>
      </c>
      <c r="BN97" s="49">
        <f t="shared" si="1276"/>
        <v>0</v>
      </c>
      <c r="BO97" s="49">
        <f t="shared" si="1276"/>
        <v>0</v>
      </c>
      <c r="BP97" s="49">
        <f t="shared" si="1276"/>
        <v>0</v>
      </c>
      <c r="BQ97" s="49">
        <f t="shared" si="1276"/>
        <v>0</v>
      </c>
      <c r="BR97" s="319">
        <f t="shared" ref="BR97:EC97" si="1277">BR95+BR96</f>
        <v>0</v>
      </c>
      <c r="BS97" s="49">
        <f t="shared" si="1277"/>
        <v>0</v>
      </c>
      <c r="BT97" s="49">
        <f t="shared" si="1277"/>
        <v>0</v>
      </c>
      <c r="BU97" s="49">
        <f t="shared" si="1277"/>
        <v>0</v>
      </c>
      <c r="BV97" s="49">
        <f t="shared" si="1277"/>
        <v>0</v>
      </c>
      <c r="BW97" s="49">
        <f t="shared" si="1277"/>
        <v>0</v>
      </c>
      <c r="BX97" s="49">
        <f t="shared" si="1277"/>
        <v>0</v>
      </c>
      <c r="BY97" s="49">
        <f t="shared" si="1277"/>
        <v>0</v>
      </c>
      <c r="BZ97" s="49">
        <f t="shared" si="1277"/>
        <v>0</v>
      </c>
      <c r="CA97" s="49">
        <f t="shared" si="1277"/>
        <v>0</v>
      </c>
      <c r="CB97" s="49">
        <f t="shared" si="1277"/>
        <v>0</v>
      </c>
      <c r="CC97" s="49">
        <f t="shared" si="1277"/>
        <v>0</v>
      </c>
      <c r="CD97" s="49">
        <f t="shared" si="1277"/>
        <v>0</v>
      </c>
      <c r="CE97" s="319">
        <f t="shared" si="1277"/>
        <v>0</v>
      </c>
      <c r="CF97" s="49">
        <f t="shared" si="1277"/>
        <v>0</v>
      </c>
      <c r="CG97" s="49">
        <f t="shared" si="1277"/>
        <v>0</v>
      </c>
      <c r="CH97" s="49">
        <f t="shared" si="1277"/>
        <v>0</v>
      </c>
      <c r="CI97" s="49">
        <f t="shared" si="1277"/>
        <v>0</v>
      </c>
      <c r="CJ97" s="49">
        <f t="shared" si="1277"/>
        <v>0</v>
      </c>
      <c r="CK97" s="49">
        <f t="shared" si="1277"/>
        <v>0</v>
      </c>
      <c r="CL97" s="49">
        <f t="shared" si="1277"/>
        <v>0</v>
      </c>
      <c r="CM97" s="49">
        <f t="shared" si="1277"/>
        <v>0</v>
      </c>
      <c r="CN97" s="49">
        <f t="shared" si="1277"/>
        <v>0</v>
      </c>
      <c r="CO97" s="49">
        <f t="shared" si="1277"/>
        <v>0</v>
      </c>
      <c r="CP97" s="49">
        <f t="shared" si="1277"/>
        <v>0</v>
      </c>
      <c r="CQ97" s="49">
        <f t="shared" si="1277"/>
        <v>0</v>
      </c>
      <c r="CR97" s="319">
        <f t="shared" si="1277"/>
        <v>0</v>
      </c>
      <c r="CS97" s="49">
        <f t="shared" si="1277"/>
        <v>0</v>
      </c>
      <c r="CT97" s="49">
        <f t="shared" si="1277"/>
        <v>0</v>
      </c>
      <c r="CU97" s="49">
        <f t="shared" si="1277"/>
        <v>0</v>
      </c>
      <c r="CV97" s="49">
        <f t="shared" si="1277"/>
        <v>0</v>
      </c>
      <c r="CW97" s="49">
        <f t="shared" si="1277"/>
        <v>0</v>
      </c>
      <c r="CX97" s="49">
        <f t="shared" si="1277"/>
        <v>0</v>
      </c>
      <c r="CY97" s="49">
        <f t="shared" si="1277"/>
        <v>0</v>
      </c>
      <c r="CZ97" s="49">
        <f t="shared" si="1277"/>
        <v>0</v>
      </c>
      <c r="DA97" s="49">
        <f t="shared" si="1277"/>
        <v>0</v>
      </c>
      <c r="DB97" s="49">
        <f t="shared" si="1277"/>
        <v>0</v>
      </c>
      <c r="DC97" s="49">
        <f t="shared" si="1277"/>
        <v>0</v>
      </c>
      <c r="DD97" s="49">
        <f t="shared" si="1277"/>
        <v>0</v>
      </c>
      <c r="DE97" s="319">
        <f t="shared" si="1277"/>
        <v>0</v>
      </c>
      <c r="DF97" s="49">
        <f t="shared" si="1277"/>
        <v>0</v>
      </c>
      <c r="DG97" s="49">
        <f t="shared" si="1277"/>
        <v>0</v>
      </c>
      <c r="DH97" s="49">
        <f t="shared" si="1277"/>
        <v>0</v>
      </c>
      <c r="DI97" s="49">
        <f t="shared" si="1277"/>
        <v>0</v>
      </c>
      <c r="DJ97" s="49">
        <f t="shared" si="1277"/>
        <v>0</v>
      </c>
      <c r="DK97" s="49">
        <f t="shared" si="1277"/>
        <v>0</v>
      </c>
      <c r="DL97" s="49">
        <f t="shared" si="1277"/>
        <v>0</v>
      </c>
      <c r="DM97" s="49">
        <f t="shared" si="1277"/>
        <v>0</v>
      </c>
      <c r="DN97" s="49">
        <f t="shared" si="1277"/>
        <v>0</v>
      </c>
      <c r="DO97" s="49">
        <f t="shared" si="1277"/>
        <v>0</v>
      </c>
      <c r="DP97" s="49">
        <f t="shared" si="1277"/>
        <v>0</v>
      </c>
      <c r="DQ97" s="49">
        <f t="shared" si="1277"/>
        <v>0</v>
      </c>
      <c r="DR97" s="319">
        <f t="shared" si="1277"/>
        <v>0</v>
      </c>
      <c r="DS97" s="49">
        <f t="shared" si="1277"/>
        <v>0</v>
      </c>
      <c r="DT97" s="49">
        <f t="shared" si="1277"/>
        <v>0</v>
      </c>
      <c r="DU97" s="49">
        <f t="shared" si="1277"/>
        <v>0</v>
      </c>
      <c r="DV97" s="49">
        <f t="shared" si="1277"/>
        <v>0</v>
      </c>
      <c r="DW97" s="49">
        <f t="shared" si="1277"/>
        <v>0</v>
      </c>
      <c r="DX97" s="49">
        <f t="shared" si="1277"/>
        <v>0</v>
      </c>
      <c r="DY97" s="49">
        <f t="shared" si="1277"/>
        <v>0</v>
      </c>
      <c r="DZ97" s="49">
        <f t="shared" si="1277"/>
        <v>0</v>
      </c>
      <c r="EA97" s="49">
        <f t="shared" si="1277"/>
        <v>0</v>
      </c>
      <c r="EB97" s="49">
        <f t="shared" si="1277"/>
        <v>0</v>
      </c>
      <c r="EC97" s="49">
        <f t="shared" si="1277"/>
        <v>0</v>
      </c>
      <c r="ED97" s="49">
        <f t="shared" ref="ED97:EE97" si="1278">ED95+ED96</f>
        <v>0</v>
      </c>
      <c r="EE97" s="391">
        <f t="shared" si="1278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517D-9EDB-5D44-BFD4-A3004E76BA6C}">
  <sheetPr codeName="Sheet22">
    <tabColor theme="6" tint="0.79998168889431442"/>
  </sheetPr>
  <dimension ref="A1:DW996"/>
  <sheetViews>
    <sheetView workbookViewId="0">
      <selection activeCell="H5" sqref="H5:DW19"/>
    </sheetView>
  </sheetViews>
  <sheetFormatPr baseColWidth="10" defaultColWidth="14.42578125" defaultRowHeight="15" x14ac:dyDescent="0.25"/>
  <cols>
    <col min="1" max="1" width="8" style="208" bestFit="1" customWidth="1"/>
    <col min="2" max="2" width="6.42578125" style="208" bestFit="1" customWidth="1"/>
    <col min="3" max="3" width="9" style="208" bestFit="1" customWidth="1"/>
    <col min="4" max="4" width="7.7109375" style="208" bestFit="1" customWidth="1"/>
    <col min="5" max="5" width="16.7109375" style="208" bestFit="1" customWidth="1"/>
    <col min="6" max="6" width="4.42578125" style="208" bestFit="1" customWidth="1"/>
    <col min="7" max="7" width="10" style="208" bestFit="1" customWidth="1"/>
    <col min="8" max="9" width="5" style="208" bestFit="1" customWidth="1"/>
    <col min="10" max="15" width="4.7109375" style="208" bestFit="1" customWidth="1"/>
    <col min="16" max="16" width="7.42578125" style="208" bestFit="1" customWidth="1"/>
    <col min="17" max="17" width="5.7109375" style="208" bestFit="1" customWidth="1"/>
    <col min="18" max="19" width="7" style="208" bestFit="1" customWidth="1"/>
    <col min="20" max="21" width="5" style="208" bestFit="1" customWidth="1"/>
    <col min="22" max="103" width="10" style="208" bestFit="1" customWidth="1"/>
    <col min="104" max="16384" width="14.42578125" style="208"/>
  </cols>
  <sheetData>
    <row r="1" spans="1:127" ht="15.75" thickBot="1" x14ac:dyDescent="0.3">
      <c r="A1" s="529" t="s">
        <v>199</v>
      </c>
      <c r="B1" s="530"/>
      <c r="C1" s="530"/>
      <c r="D1" s="530"/>
      <c r="E1" s="530"/>
      <c r="F1" s="530"/>
      <c r="G1" s="530"/>
      <c r="H1" s="530"/>
      <c r="I1" s="530"/>
      <c r="J1" s="530"/>
      <c r="K1" s="530"/>
      <c r="L1" s="530"/>
      <c r="M1" s="530"/>
      <c r="N1" s="530"/>
      <c r="O1" s="530"/>
      <c r="P1" s="531"/>
    </row>
    <row r="2" spans="1:127" x14ac:dyDescent="0.25">
      <c r="A2" s="214"/>
      <c r="B2" s="214"/>
      <c r="C2" s="214"/>
      <c r="D2" s="214"/>
      <c r="E2" s="214"/>
      <c r="F2" s="211"/>
      <c r="G2" s="221"/>
      <c r="H2" s="211">
        <v>2025</v>
      </c>
      <c r="I2" s="211">
        <v>2025</v>
      </c>
      <c r="J2" s="211">
        <v>2025</v>
      </c>
      <c r="K2" s="211">
        <v>2025</v>
      </c>
      <c r="L2" s="211">
        <v>2025</v>
      </c>
      <c r="M2" s="211">
        <v>2025</v>
      </c>
      <c r="N2" s="211">
        <v>2025</v>
      </c>
      <c r="O2" s="211">
        <v>2025</v>
      </c>
      <c r="P2" s="211">
        <v>2025</v>
      </c>
      <c r="Q2" s="211">
        <v>2025</v>
      </c>
      <c r="R2" s="211">
        <v>2025</v>
      </c>
      <c r="S2" s="211">
        <v>2025</v>
      </c>
      <c r="T2" s="211">
        <v>2025</v>
      </c>
      <c r="U2" s="211">
        <v>2026</v>
      </c>
      <c r="V2" s="211">
        <v>2026</v>
      </c>
      <c r="W2" s="211">
        <v>2026</v>
      </c>
      <c r="X2" s="211">
        <v>2026</v>
      </c>
      <c r="Y2" s="211">
        <v>2026</v>
      </c>
      <c r="Z2" s="211">
        <v>2026</v>
      </c>
      <c r="AA2" s="211">
        <v>2026</v>
      </c>
      <c r="AB2" s="211">
        <v>2026</v>
      </c>
      <c r="AC2" s="211">
        <v>2026</v>
      </c>
      <c r="AD2" s="211">
        <v>2026</v>
      </c>
      <c r="AE2" s="211">
        <v>2026</v>
      </c>
      <c r="AF2" s="234">
        <v>2027</v>
      </c>
      <c r="AG2" s="234">
        <v>2027</v>
      </c>
      <c r="AH2" s="234">
        <v>2027</v>
      </c>
      <c r="AI2" s="234">
        <v>2027</v>
      </c>
      <c r="AJ2" s="234">
        <v>2027</v>
      </c>
      <c r="AK2" s="234">
        <v>2027</v>
      </c>
      <c r="AL2" s="234">
        <v>2027</v>
      </c>
      <c r="AM2" s="234">
        <v>2027</v>
      </c>
      <c r="AN2" s="234">
        <v>2027</v>
      </c>
      <c r="AO2" s="234">
        <v>2027</v>
      </c>
      <c r="AP2" s="234">
        <v>2027</v>
      </c>
      <c r="AQ2" s="234">
        <v>2027</v>
      </c>
      <c r="AR2" s="234">
        <v>2028</v>
      </c>
      <c r="AS2" s="234">
        <v>2028</v>
      </c>
      <c r="AT2" s="234">
        <v>2028</v>
      </c>
      <c r="AU2" s="234">
        <v>2028</v>
      </c>
      <c r="AV2" s="234">
        <v>2028</v>
      </c>
      <c r="AW2" s="234">
        <v>2028</v>
      </c>
      <c r="AX2" s="234">
        <v>2028</v>
      </c>
      <c r="AY2" s="234">
        <v>2028</v>
      </c>
      <c r="AZ2" s="234">
        <v>2028</v>
      </c>
      <c r="BA2" s="234">
        <v>2028</v>
      </c>
      <c r="BB2" s="234">
        <v>2028</v>
      </c>
      <c r="BC2" s="234">
        <v>2028</v>
      </c>
      <c r="BD2" s="234">
        <v>2029</v>
      </c>
      <c r="BE2" s="234">
        <v>2029</v>
      </c>
      <c r="BF2" s="234">
        <v>2029</v>
      </c>
      <c r="BG2" s="234">
        <v>2029</v>
      </c>
      <c r="BH2" s="234">
        <v>2029</v>
      </c>
      <c r="BI2" s="234">
        <v>2029</v>
      </c>
      <c r="BJ2" s="234">
        <v>2029</v>
      </c>
      <c r="BK2" s="234">
        <v>2029</v>
      </c>
      <c r="BL2" s="234">
        <v>2029</v>
      </c>
      <c r="BM2" s="234">
        <v>2029</v>
      </c>
      <c r="BN2" s="234">
        <v>2029</v>
      </c>
      <c r="BO2" s="234">
        <v>2029</v>
      </c>
      <c r="BP2" s="234">
        <v>2030</v>
      </c>
      <c r="BQ2" s="234">
        <v>2030</v>
      </c>
      <c r="BR2" s="234">
        <v>2030</v>
      </c>
      <c r="BS2" s="234">
        <v>2030</v>
      </c>
      <c r="BT2" s="234">
        <v>2030</v>
      </c>
      <c r="BU2" s="234">
        <v>2030</v>
      </c>
      <c r="BV2" s="234">
        <v>2030</v>
      </c>
      <c r="BW2" s="234">
        <v>2030</v>
      </c>
      <c r="BX2" s="234">
        <v>2030</v>
      </c>
      <c r="BY2" s="234">
        <v>2030</v>
      </c>
      <c r="BZ2" s="234">
        <v>2030</v>
      </c>
      <c r="CA2" s="234">
        <v>2030</v>
      </c>
      <c r="CB2" s="234">
        <v>2031</v>
      </c>
      <c r="CC2" s="234">
        <v>2031</v>
      </c>
      <c r="CD2" s="234">
        <v>2031</v>
      </c>
      <c r="CE2" s="234">
        <v>2031</v>
      </c>
      <c r="CF2" s="234">
        <v>2031</v>
      </c>
      <c r="CG2" s="234">
        <v>2031</v>
      </c>
      <c r="CH2" s="234">
        <v>2031</v>
      </c>
      <c r="CI2" s="234">
        <v>2031</v>
      </c>
      <c r="CJ2" s="234">
        <v>2031</v>
      </c>
      <c r="CK2" s="234">
        <v>2031</v>
      </c>
      <c r="CL2" s="234">
        <v>2031</v>
      </c>
      <c r="CM2" s="234">
        <v>2031</v>
      </c>
      <c r="CN2" s="234">
        <v>2032</v>
      </c>
      <c r="CO2" s="234">
        <v>2032</v>
      </c>
      <c r="CP2" s="234">
        <v>2032</v>
      </c>
      <c r="CQ2" s="234">
        <v>2032</v>
      </c>
      <c r="CR2" s="234">
        <v>2032</v>
      </c>
      <c r="CS2" s="234">
        <v>2032</v>
      </c>
      <c r="CT2" s="234">
        <v>2032</v>
      </c>
      <c r="CU2" s="234">
        <v>2032</v>
      </c>
      <c r="CV2" s="234">
        <v>2032</v>
      </c>
      <c r="CW2" s="234">
        <v>2032</v>
      </c>
      <c r="CX2" s="234">
        <v>2032</v>
      </c>
      <c r="CY2" s="234">
        <v>2032</v>
      </c>
      <c r="CZ2" s="234">
        <v>2033</v>
      </c>
      <c r="DA2" s="234">
        <v>2033</v>
      </c>
      <c r="DB2" s="234">
        <v>2033</v>
      </c>
      <c r="DC2" s="234">
        <v>2033</v>
      </c>
      <c r="DD2" s="234">
        <v>2033</v>
      </c>
      <c r="DE2" s="234">
        <v>2033</v>
      </c>
      <c r="DF2" s="234">
        <v>2033</v>
      </c>
      <c r="DG2" s="234">
        <v>2033</v>
      </c>
      <c r="DH2" s="234">
        <v>2033</v>
      </c>
      <c r="DI2" s="234">
        <v>2033</v>
      </c>
      <c r="DJ2" s="234">
        <v>2033</v>
      </c>
      <c r="DK2" s="234">
        <v>2033</v>
      </c>
      <c r="DL2" s="234">
        <v>2034</v>
      </c>
      <c r="DM2" s="234">
        <v>2034</v>
      </c>
      <c r="DN2" s="234">
        <v>2034</v>
      </c>
      <c r="DO2" s="234">
        <v>2034</v>
      </c>
      <c r="DP2" s="234">
        <v>2034</v>
      </c>
      <c r="DQ2" s="234">
        <v>2034</v>
      </c>
      <c r="DR2" s="234">
        <v>2034</v>
      </c>
      <c r="DS2" s="234">
        <v>2034</v>
      </c>
      <c r="DT2" s="234">
        <v>2034</v>
      </c>
      <c r="DU2" s="234">
        <v>2034</v>
      </c>
      <c r="DV2" s="234">
        <v>2034</v>
      </c>
      <c r="DW2" s="234">
        <v>2034</v>
      </c>
    </row>
    <row r="3" spans="1:127" x14ac:dyDescent="0.25">
      <c r="A3" s="233"/>
      <c r="B3" s="233" t="s">
        <v>0</v>
      </c>
      <c r="C3" s="233" t="s">
        <v>149</v>
      </c>
      <c r="D3" s="233" t="s">
        <v>148</v>
      </c>
      <c r="E3" s="233" t="s">
        <v>147</v>
      </c>
      <c r="F3" s="233" t="s">
        <v>146</v>
      </c>
      <c r="G3" s="233" t="s">
        <v>145</v>
      </c>
      <c r="H3" s="233" t="s">
        <v>144</v>
      </c>
      <c r="I3" s="233" t="s">
        <v>143</v>
      </c>
      <c r="J3" s="233" t="s">
        <v>142</v>
      </c>
      <c r="K3" s="233" t="s">
        <v>141</v>
      </c>
      <c r="L3" s="233" t="s">
        <v>140</v>
      </c>
      <c r="M3" s="233" t="s">
        <v>139</v>
      </c>
      <c r="N3" s="233" t="s">
        <v>138</v>
      </c>
      <c r="O3" s="233" t="s">
        <v>137</v>
      </c>
      <c r="P3" s="233" t="s">
        <v>136</v>
      </c>
      <c r="Q3" s="233" t="s">
        <v>135</v>
      </c>
      <c r="R3" s="233" t="s">
        <v>134</v>
      </c>
      <c r="S3" s="233" t="s">
        <v>133</v>
      </c>
      <c r="T3" s="233" t="s">
        <v>144</v>
      </c>
      <c r="U3" s="233" t="s">
        <v>143</v>
      </c>
      <c r="V3" s="233" t="s">
        <v>142</v>
      </c>
      <c r="W3" s="233" t="s">
        <v>141</v>
      </c>
      <c r="X3" s="233" t="s">
        <v>140</v>
      </c>
      <c r="Y3" s="233" t="s">
        <v>139</v>
      </c>
      <c r="Z3" s="233" t="s">
        <v>138</v>
      </c>
      <c r="AA3" s="233" t="s">
        <v>137</v>
      </c>
      <c r="AB3" s="233" t="s">
        <v>136</v>
      </c>
      <c r="AC3" s="233" t="s">
        <v>135</v>
      </c>
      <c r="AD3" s="233" t="s">
        <v>134</v>
      </c>
      <c r="AE3" s="233" t="s">
        <v>133</v>
      </c>
      <c r="AF3" s="232" t="s">
        <v>144</v>
      </c>
      <c r="AG3" s="232" t="s">
        <v>143</v>
      </c>
      <c r="AH3" s="232" t="s">
        <v>142</v>
      </c>
      <c r="AI3" s="232" t="s">
        <v>141</v>
      </c>
      <c r="AJ3" s="232" t="s">
        <v>140</v>
      </c>
      <c r="AK3" s="232" t="s">
        <v>139</v>
      </c>
      <c r="AL3" s="232" t="s">
        <v>138</v>
      </c>
      <c r="AM3" s="232" t="s">
        <v>137</v>
      </c>
      <c r="AN3" s="232" t="s">
        <v>136</v>
      </c>
      <c r="AO3" s="232" t="s">
        <v>135</v>
      </c>
      <c r="AP3" s="232" t="s">
        <v>134</v>
      </c>
      <c r="AQ3" s="232" t="s">
        <v>133</v>
      </c>
      <c r="AR3" s="232" t="s">
        <v>144</v>
      </c>
      <c r="AS3" s="232" t="s">
        <v>143</v>
      </c>
      <c r="AT3" s="232" t="s">
        <v>142</v>
      </c>
      <c r="AU3" s="232" t="s">
        <v>141</v>
      </c>
      <c r="AV3" s="232" t="s">
        <v>140</v>
      </c>
      <c r="AW3" s="232" t="s">
        <v>139</v>
      </c>
      <c r="AX3" s="232" t="s">
        <v>138</v>
      </c>
      <c r="AY3" s="232" t="s">
        <v>137</v>
      </c>
      <c r="AZ3" s="232" t="s">
        <v>136</v>
      </c>
      <c r="BA3" s="232" t="s">
        <v>135</v>
      </c>
      <c r="BB3" s="232" t="s">
        <v>134</v>
      </c>
      <c r="BC3" s="232" t="s">
        <v>133</v>
      </c>
      <c r="BD3" s="232" t="s">
        <v>144</v>
      </c>
      <c r="BE3" s="232" t="s">
        <v>143</v>
      </c>
      <c r="BF3" s="232" t="s">
        <v>142</v>
      </c>
      <c r="BG3" s="232" t="s">
        <v>141</v>
      </c>
      <c r="BH3" s="232" t="s">
        <v>140</v>
      </c>
      <c r="BI3" s="232" t="s">
        <v>139</v>
      </c>
      <c r="BJ3" s="232" t="s">
        <v>138</v>
      </c>
      <c r="BK3" s="232" t="s">
        <v>137</v>
      </c>
      <c r="BL3" s="232" t="s">
        <v>136</v>
      </c>
      <c r="BM3" s="232" t="s">
        <v>135</v>
      </c>
      <c r="BN3" s="232" t="s">
        <v>134</v>
      </c>
      <c r="BO3" s="232" t="s">
        <v>133</v>
      </c>
      <c r="BP3" s="232" t="s">
        <v>144</v>
      </c>
      <c r="BQ3" s="232" t="s">
        <v>143</v>
      </c>
      <c r="BR3" s="232" t="s">
        <v>142</v>
      </c>
      <c r="BS3" s="232" t="s">
        <v>141</v>
      </c>
      <c r="BT3" s="232" t="s">
        <v>140</v>
      </c>
      <c r="BU3" s="232" t="s">
        <v>139</v>
      </c>
      <c r="BV3" s="232" t="s">
        <v>138</v>
      </c>
      <c r="BW3" s="232" t="s">
        <v>137</v>
      </c>
      <c r="BX3" s="232" t="s">
        <v>136</v>
      </c>
      <c r="BY3" s="232" t="s">
        <v>135</v>
      </c>
      <c r="BZ3" s="232" t="s">
        <v>134</v>
      </c>
      <c r="CA3" s="232" t="s">
        <v>133</v>
      </c>
      <c r="CB3" s="232" t="s">
        <v>144</v>
      </c>
      <c r="CC3" s="232" t="s">
        <v>143</v>
      </c>
      <c r="CD3" s="232" t="s">
        <v>142</v>
      </c>
      <c r="CE3" s="232" t="s">
        <v>141</v>
      </c>
      <c r="CF3" s="232" t="s">
        <v>140</v>
      </c>
      <c r="CG3" s="232" t="s">
        <v>139</v>
      </c>
      <c r="CH3" s="232" t="s">
        <v>138</v>
      </c>
      <c r="CI3" s="232" t="s">
        <v>137</v>
      </c>
      <c r="CJ3" s="232" t="s">
        <v>136</v>
      </c>
      <c r="CK3" s="232" t="s">
        <v>135</v>
      </c>
      <c r="CL3" s="232" t="s">
        <v>134</v>
      </c>
      <c r="CM3" s="232" t="s">
        <v>133</v>
      </c>
      <c r="CN3" s="232" t="s">
        <v>144</v>
      </c>
      <c r="CO3" s="232" t="s">
        <v>143</v>
      </c>
      <c r="CP3" s="232" t="s">
        <v>142</v>
      </c>
      <c r="CQ3" s="232" t="s">
        <v>141</v>
      </c>
      <c r="CR3" s="232" t="s">
        <v>140</v>
      </c>
      <c r="CS3" s="232" t="s">
        <v>139</v>
      </c>
      <c r="CT3" s="232" t="s">
        <v>138</v>
      </c>
      <c r="CU3" s="232" t="s">
        <v>137</v>
      </c>
      <c r="CV3" s="232" t="s">
        <v>136</v>
      </c>
      <c r="CW3" s="232" t="s">
        <v>135</v>
      </c>
      <c r="CX3" s="232" t="s">
        <v>134</v>
      </c>
      <c r="CY3" s="232" t="s">
        <v>133</v>
      </c>
      <c r="CZ3" s="232" t="s">
        <v>144</v>
      </c>
      <c r="DA3" s="232" t="s">
        <v>143</v>
      </c>
      <c r="DB3" s="232" t="s">
        <v>142</v>
      </c>
      <c r="DC3" s="232" t="s">
        <v>141</v>
      </c>
      <c r="DD3" s="232" t="s">
        <v>140</v>
      </c>
      <c r="DE3" s="232" t="s">
        <v>139</v>
      </c>
      <c r="DF3" s="232" t="s">
        <v>138</v>
      </c>
      <c r="DG3" s="232" t="s">
        <v>137</v>
      </c>
      <c r="DH3" s="232" t="s">
        <v>136</v>
      </c>
      <c r="DI3" s="232" t="s">
        <v>135</v>
      </c>
      <c r="DJ3" s="232" t="s">
        <v>134</v>
      </c>
      <c r="DK3" s="232" t="s">
        <v>133</v>
      </c>
      <c r="DL3" s="232" t="s">
        <v>144</v>
      </c>
      <c r="DM3" s="232" t="s">
        <v>143</v>
      </c>
      <c r="DN3" s="232" t="s">
        <v>142</v>
      </c>
      <c r="DO3" s="232" t="s">
        <v>141</v>
      </c>
      <c r="DP3" s="232" t="s">
        <v>140</v>
      </c>
      <c r="DQ3" s="232" t="s">
        <v>139</v>
      </c>
      <c r="DR3" s="232" t="s">
        <v>138</v>
      </c>
      <c r="DS3" s="232" t="s">
        <v>137</v>
      </c>
      <c r="DT3" s="232" t="s">
        <v>136</v>
      </c>
      <c r="DU3" s="232" t="s">
        <v>135</v>
      </c>
      <c r="DV3" s="232" t="s">
        <v>134</v>
      </c>
      <c r="DW3" s="232" t="s">
        <v>133</v>
      </c>
    </row>
    <row r="4" spans="1:127" x14ac:dyDescent="0.25">
      <c r="A4" s="214"/>
      <c r="B4" s="214"/>
      <c r="C4" s="213"/>
      <c r="D4" s="213"/>
      <c r="E4" s="214"/>
      <c r="F4" s="211"/>
      <c r="G4" s="214"/>
      <c r="H4" s="214"/>
      <c r="I4" s="214"/>
      <c r="J4" s="214"/>
      <c r="K4" s="214"/>
      <c r="L4" s="214"/>
      <c r="M4" s="214"/>
      <c r="N4" s="214"/>
      <c r="O4" s="214"/>
      <c r="P4" s="214"/>
    </row>
    <row r="5" spans="1:127" ht="14.25" customHeight="1" x14ac:dyDescent="0.25">
      <c r="A5" s="219" t="s">
        <v>132</v>
      </c>
      <c r="B5" s="223">
        <v>61</v>
      </c>
      <c r="C5" s="222" t="s">
        <v>173</v>
      </c>
      <c r="D5" s="227"/>
      <c r="E5" s="229"/>
      <c r="F5" s="228"/>
      <c r="G5" s="224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  <c r="CB5" s="220"/>
      <c r="CC5" s="220"/>
      <c r="CD5" s="220"/>
      <c r="CE5" s="220"/>
      <c r="CF5" s="220"/>
      <c r="CG5" s="220"/>
      <c r="CH5" s="220"/>
      <c r="CI5" s="220"/>
      <c r="CJ5" s="220"/>
      <c r="CK5" s="220"/>
      <c r="CL5" s="220"/>
      <c r="CM5" s="220"/>
      <c r="CN5" s="220"/>
      <c r="CO5" s="220"/>
      <c r="CP5" s="220"/>
      <c r="CQ5" s="220"/>
      <c r="CR5" s="220"/>
      <c r="CS5" s="220"/>
      <c r="CT5" s="220"/>
      <c r="CU5" s="220"/>
      <c r="CV5" s="220"/>
      <c r="CW5" s="220"/>
      <c r="CX5" s="220"/>
      <c r="CY5" s="220"/>
      <c r="CZ5" s="220"/>
      <c r="DA5" s="220"/>
      <c r="DB5" s="220"/>
      <c r="DC5" s="220"/>
      <c r="DD5" s="220"/>
      <c r="DE5" s="220"/>
      <c r="DF5" s="220"/>
      <c r="DG5" s="220"/>
      <c r="DH5" s="220"/>
      <c r="DI5" s="220"/>
      <c r="DJ5" s="220"/>
      <c r="DK5" s="220"/>
      <c r="DL5" s="220"/>
      <c r="DM5" s="220"/>
      <c r="DN5" s="220"/>
      <c r="DO5" s="220"/>
      <c r="DP5" s="220"/>
      <c r="DQ5" s="220"/>
      <c r="DR5" s="220"/>
      <c r="DS5" s="220"/>
      <c r="DT5" s="220"/>
      <c r="DU5" s="220"/>
      <c r="DV5" s="220"/>
      <c r="DW5" s="220"/>
    </row>
    <row r="6" spans="1:127" ht="14.25" customHeight="1" x14ac:dyDescent="0.25">
      <c r="A6" s="219" t="s">
        <v>130</v>
      </c>
      <c r="B6" s="223">
        <v>105.5</v>
      </c>
      <c r="C6" s="222" t="s">
        <v>183</v>
      </c>
      <c r="D6" s="213"/>
      <c r="E6" s="218"/>
      <c r="F6" s="217"/>
      <c r="G6" s="215"/>
      <c r="H6" s="221"/>
      <c r="I6" s="221"/>
      <c r="J6" s="221"/>
      <c r="K6" s="221"/>
      <c r="L6" s="221"/>
      <c r="M6" s="221"/>
      <c r="N6" s="221"/>
      <c r="O6" s="221"/>
      <c r="P6" s="221"/>
      <c r="Q6" s="221"/>
      <c r="R6" s="221"/>
      <c r="S6" s="221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  <c r="AK6" s="221"/>
      <c r="AL6" s="221"/>
      <c r="AM6" s="221"/>
      <c r="AN6" s="221"/>
      <c r="AO6" s="221"/>
      <c r="AP6" s="221"/>
      <c r="AQ6" s="221"/>
      <c r="AR6" s="221"/>
      <c r="AS6" s="221"/>
      <c r="AT6" s="221"/>
      <c r="AU6" s="221"/>
      <c r="AV6" s="221"/>
      <c r="AW6" s="221"/>
      <c r="AX6" s="221"/>
      <c r="AY6" s="221"/>
      <c r="AZ6" s="221"/>
      <c r="BA6" s="221"/>
      <c r="BB6" s="221"/>
      <c r="BC6" s="221"/>
      <c r="BD6" s="221"/>
      <c r="BE6" s="221"/>
      <c r="BF6" s="221"/>
      <c r="BG6" s="221"/>
      <c r="BH6" s="221"/>
      <c r="BI6" s="221"/>
      <c r="BJ6" s="221"/>
      <c r="BK6" s="221"/>
      <c r="BL6" s="221"/>
      <c r="BM6" s="221"/>
      <c r="BN6" s="221"/>
      <c r="BO6" s="221"/>
      <c r="BP6" s="221"/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21"/>
      <c r="CE6" s="221"/>
      <c r="CF6" s="221"/>
      <c r="CG6" s="221"/>
      <c r="CH6" s="221"/>
      <c r="CI6" s="221"/>
      <c r="CJ6" s="221"/>
      <c r="CK6" s="221"/>
      <c r="CL6" s="221"/>
      <c r="CM6" s="221"/>
      <c r="CN6" s="221"/>
      <c r="CO6" s="221"/>
      <c r="CP6" s="221"/>
      <c r="CQ6" s="221"/>
      <c r="CR6" s="221"/>
      <c r="CS6" s="221"/>
      <c r="CT6" s="221"/>
      <c r="CU6" s="221"/>
      <c r="CV6" s="221"/>
      <c r="CW6" s="221"/>
      <c r="CX6" s="221"/>
      <c r="CY6" s="221"/>
      <c r="CZ6" s="221"/>
      <c r="DA6" s="221"/>
      <c r="DB6" s="221"/>
      <c r="DC6" s="221"/>
      <c r="DD6" s="221"/>
      <c r="DE6" s="221"/>
      <c r="DF6" s="221"/>
      <c r="DG6" s="221"/>
      <c r="DH6" s="221"/>
      <c r="DI6" s="221"/>
      <c r="DJ6" s="221"/>
      <c r="DK6" s="221"/>
      <c r="DL6" s="221"/>
      <c r="DM6" s="221"/>
      <c r="DN6" s="221"/>
      <c r="DO6" s="221"/>
      <c r="DP6" s="221"/>
      <c r="DQ6" s="221"/>
      <c r="DR6" s="221"/>
      <c r="DS6" s="221"/>
      <c r="DT6" s="221"/>
      <c r="DU6" s="221"/>
      <c r="DV6" s="221"/>
      <c r="DW6" s="221"/>
    </row>
    <row r="7" spans="1:127" ht="14.25" customHeight="1" x14ac:dyDescent="0.25">
      <c r="A7" s="219" t="s">
        <v>129</v>
      </c>
      <c r="B7" s="223">
        <v>105.5</v>
      </c>
      <c r="C7" s="222" t="s">
        <v>182</v>
      </c>
      <c r="D7" s="213"/>
      <c r="E7" s="229"/>
      <c r="F7" s="228"/>
      <c r="G7" s="215"/>
      <c r="H7" s="220"/>
      <c r="I7" s="220"/>
      <c r="J7" s="220"/>
      <c r="K7" s="220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  <c r="BX7" s="221"/>
      <c r="BY7" s="221"/>
      <c r="BZ7" s="221"/>
      <c r="CA7" s="221"/>
      <c r="CB7" s="221"/>
      <c r="CC7" s="221"/>
      <c r="CD7" s="221"/>
      <c r="CE7" s="221"/>
      <c r="CF7" s="221"/>
      <c r="CG7" s="221"/>
      <c r="CH7" s="221"/>
      <c r="CI7" s="221"/>
      <c r="CJ7" s="221"/>
      <c r="CK7" s="221"/>
      <c r="CL7" s="221"/>
      <c r="CM7" s="221"/>
      <c r="CN7" s="221"/>
      <c r="CO7" s="221"/>
      <c r="CP7" s="221"/>
      <c r="CQ7" s="221"/>
      <c r="CR7" s="221"/>
      <c r="CS7" s="221"/>
      <c r="CT7" s="221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21"/>
      <c r="DF7" s="221"/>
      <c r="DG7" s="221"/>
      <c r="DH7" s="221"/>
      <c r="DI7" s="221"/>
      <c r="DJ7" s="221"/>
      <c r="DK7" s="221"/>
      <c r="DL7" s="221"/>
      <c r="DM7" s="221"/>
      <c r="DN7" s="221"/>
      <c r="DO7" s="221"/>
      <c r="DP7" s="221"/>
      <c r="DQ7" s="221"/>
      <c r="DR7" s="221"/>
      <c r="DS7" s="221"/>
      <c r="DT7" s="221"/>
      <c r="DU7" s="221"/>
      <c r="DV7" s="221"/>
      <c r="DW7" s="221"/>
    </row>
    <row r="8" spans="1:127" ht="14.25" customHeight="1" x14ac:dyDescent="0.25">
      <c r="A8" s="219" t="s">
        <v>127</v>
      </c>
      <c r="B8" s="223">
        <v>61</v>
      </c>
      <c r="C8" s="222" t="s">
        <v>181</v>
      </c>
      <c r="D8" s="213"/>
      <c r="E8" s="218"/>
      <c r="F8" s="217"/>
      <c r="G8" s="215"/>
      <c r="H8" s="214"/>
      <c r="I8" s="214"/>
      <c r="J8" s="214"/>
      <c r="K8" s="214"/>
      <c r="L8" s="214"/>
      <c r="M8" s="214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1"/>
      <c r="AY8" s="221"/>
      <c r="AZ8" s="221"/>
      <c r="BA8" s="221"/>
      <c r="BB8" s="221"/>
      <c r="BC8" s="221"/>
      <c r="BD8" s="221"/>
      <c r="BE8" s="221"/>
      <c r="BF8" s="221"/>
      <c r="BG8" s="221"/>
      <c r="BH8" s="221"/>
      <c r="BI8" s="221"/>
      <c r="BJ8" s="221"/>
      <c r="BK8" s="221"/>
      <c r="BL8" s="221"/>
      <c r="BM8" s="221"/>
      <c r="BN8" s="221"/>
      <c r="BO8" s="221"/>
      <c r="BP8" s="221"/>
      <c r="BQ8" s="221"/>
      <c r="BR8" s="221"/>
      <c r="BS8" s="221"/>
      <c r="BT8" s="221"/>
      <c r="BU8" s="221"/>
      <c r="BV8" s="221"/>
      <c r="BW8" s="221"/>
      <c r="BX8" s="221"/>
      <c r="BY8" s="221"/>
      <c r="BZ8" s="221"/>
      <c r="CA8" s="221"/>
      <c r="CB8" s="221"/>
      <c r="CC8" s="221"/>
      <c r="CD8" s="221"/>
      <c r="CE8" s="221"/>
      <c r="CF8" s="221"/>
      <c r="CG8" s="221"/>
      <c r="CH8" s="221"/>
      <c r="CI8" s="221"/>
      <c r="CJ8" s="221"/>
      <c r="CK8" s="221"/>
      <c r="CL8" s="221"/>
      <c r="CM8" s="221"/>
      <c r="CN8" s="221"/>
      <c r="CO8" s="221"/>
      <c r="CP8" s="221"/>
      <c r="CQ8" s="221"/>
      <c r="CR8" s="221"/>
      <c r="CS8" s="221"/>
      <c r="CT8" s="221"/>
      <c r="CU8" s="221"/>
      <c r="CV8" s="221"/>
      <c r="CW8" s="221"/>
      <c r="CX8" s="221"/>
      <c r="CY8" s="221"/>
      <c r="CZ8" s="221"/>
      <c r="DA8" s="221"/>
      <c r="DB8" s="221"/>
      <c r="DC8" s="221"/>
      <c r="DD8" s="221"/>
      <c r="DE8" s="221"/>
      <c r="DF8" s="221"/>
      <c r="DG8" s="221"/>
      <c r="DH8" s="221"/>
      <c r="DI8" s="221"/>
      <c r="DJ8" s="221"/>
      <c r="DK8" s="221"/>
      <c r="DL8" s="221"/>
      <c r="DM8" s="221"/>
      <c r="DN8" s="221"/>
      <c r="DO8" s="221"/>
      <c r="DP8" s="221"/>
      <c r="DQ8" s="221"/>
      <c r="DR8" s="221"/>
      <c r="DS8" s="221"/>
      <c r="DT8" s="221"/>
      <c r="DU8" s="221"/>
      <c r="DV8" s="221"/>
      <c r="DW8" s="221"/>
    </row>
    <row r="9" spans="1:127" ht="14.25" customHeight="1" x14ac:dyDescent="0.25">
      <c r="A9" s="219" t="s">
        <v>126</v>
      </c>
      <c r="B9" s="223">
        <v>106.5</v>
      </c>
      <c r="C9" s="222" t="s">
        <v>180</v>
      </c>
      <c r="D9" s="227"/>
      <c r="E9" s="229"/>
      <c r="F9" s="228"/>
      <c r="G9" s="224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0"/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  <c r="BA9" s="220"/>
      <c r="BB9" s="220"/>
      <c r="BC9" s="220"/>
      <c r="BD9" s="220"/>
      <c r="BE9" s="220"/>
      <c r="BF9" s="220"/>
      <c r="BG9" s="220"/>
      <c r="BH9" s="220"/>
      <c r="BI9" s="220"/>
      <c r="BJ9" s="220"/>
      <c r="BK9" s="220"/>
      <c r="BL9" s="220"/>
      <c r="BM9" s="220"/>
      <c r="BN9" s="220"/>
      <c r="BO9" s="220"/>
      <c r="BP9" s="220"/>
      <c r="BQ9" s="220"/>
      <c r="BR9" s="220"/>
      <c r="BS9" s="220"/>
      <c r="BT9" s="220"/>
      <c r="BU9" s="220"/>
      <c r="BV9" s="220"/>
      <c r="BW9" s="220"/>
      <c r="BX9" s="220"/>
      <c r="BY9" s="220"/>
      <c r="BZ9" s="220"/>
      <c r="CA9" s="220"/>
      <c r="CB9" s="220"/>
      <c r="CC9" s="220"/>
      <c r="CD9" s="220"/>
      <c r="CE9" s="220"/>
      <c r="CF9" s="220"/>
      <c r="CG9" s="220"/>
      <c r="CH9" s="220"/>
      <c r="CI9" s="220"/>
      <c r="CJ9" s="220"/>
      <c r="CK9" s="220"/>
      <c r="CL9" s="220"/>
      <c r="CM9" s="220"/>
      <c r="CN9" s="220"/>
      <c r="CO9" s="220"/>
      <c r="CP9" s="220"/>
      <c r="CQ9" s="220"/>
      <c r="CR9" s="220"/>
      <c r="CS9" s="220"/>
      <c r="CT9" s="220"/>
      <c r="CU9" s="220"/>
      <c r="CV9" s="220"/>
      <c r="CW9" s="220"/>
      <c r="CX9" s="220"/>
      <c r="CY9" s="220"/>
      <c r="CZ9" s="220"/>
      <c r="DA9" s="220"/>
      <c r="DB9" s="220"/>
      <c r="DC9" s="220"/>
      <c r="DD9" s="220"/>
      <c r="DE9" s="220"/>
      <c r="DF9" s="220"/>
      <c r="DG9" s="220"/>
      <c r="DH9" s="220"/>
      <c r="DI9" s="220"/>
      <c r="DJ9" s="220"/>
      <c r="DK9" s="220"/>
      <c r="DL9" s="220"/>
      <c r="DM9" s="220"/>
      <c r="DN9" s="220"/>
      <c r="DO9" s="220"/>
      <c r="DP9" s="220"/>
      <c r="DQ9" s="220"/>
      <c r="DR9" s="220"/>
      <c r="DS9" s="220"/>
      <c r="DT9" s="220"/>
      <c r="DU9" s="220"/>
      <c r="DV9" s="220"/>
      <c r="DW9" s="220"/>
    </row>
    <row r="10" spans="1:127" ht="14.25" customHeight="1" x14ac:dyDescent="0.25">
      <c r="A10" s="219" t="s">
        <v>124</v>
      </c>
      <c r="B10" s="223">
        <v>101.8</v>
      </c>
      <c r="C10" s="222" t="s">
        <v>179</v>
      </c>
      <c r="D10" s="227"/>
      <c r="E10" s="226"/>
      <c r="F10" s="225"/>
      <c r="G10" s="231"/>
      <c r="H10" s="230"/>
      <c r="I10" s="230"/>
      <c r="J10" s="230"/>
      <c r="K10" s="230"/>
      <c r="L10" s="230"/>
      <c r="M10" s="230"/>
      <c r="N10" s="230"/>
      <c r="O10" s="23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0"/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  <c r="BA10" s="220"/>
      <c r="BB10" s="220"/>
      <c r="BC10" s="220"/>
      <c r="BD10" s="220"/>
      <c r="BE10" s="220"/>
      <c r="BF10" s="220"/>
      <c r="BG10" s="220"/>
      <c r="BH10" s="220"/>
      <c r="BI10" s="220"/>
      <c r="BJ10" s="220"/>
      <c r="BK10" s="220"/>
      <c r="BL10" s="220"/>
      <c r="BM10" s="220"/>
      <c r="BN10" s="220"/>
      <c r="BO10" s="220"/>
      <c r="BP10" s="220"/>
      <c r="BQ10" s="220"/>
      <c r="BR10" s="220"/>
      <c r="BS10" s="220"/>
      <c r="BT10" s="220"/>
      <c r="BU10" s="220"/>
      <c r="BV10" s="220"/>
      <c r="BW10" s="220"/>
      <c r="BX10" s="220"/>
      <c r="BY10" s="220"/>
      <c r="BZ10" s="220"/>
      <c r="CA10" s="220"/>
      <c r="CB10" s="220"/>
      <c r="CC10" s="220"/>
      <c r="CD10" s="220"/>
      <c r="CE10" s="220"/>
      <c r="CF10" s="220"/>
      <c r="CG10" s="220"/>
      <c r="CH10" s="220"/>
      <c r="CI10" s="220"/>
      <c r="CJ10" s="220"/>
      <c r="CK10" s="220"/>
      <c r="CL10" s="220"/>
      <c r="CM10" s="220"/>
      <c r="CN10" s="220"/>
      <c r="CO10" s="220"/>
      <c r="CP10" s="220"/>
      <c r="CQ10" s="220"/>
      <c r="CR10" s="220"/>
      <c r="CS10" s="220"/>
      <c r="CT10" s="220"/>
      <c r="CU10" s="220"/>
      <c r="CV10" s="220"/>
      <c r="CW10" s="220"/>
      <c r="CX10" s="220"/>
      <c r="CY10" s="220"/>
      <c r="CZ10" s="220"/>
      <c r="DA10" s="220"/>
      <c r="DB10" s="220"/>
      <c r="DC10" s="220"/>
      <c r="DD10" s="220"/>
      <c r="DE10" s="220"/>
      <c r="DF10" s="220"/>
      <c r="DG10" s="220"/>
      <c r="DH10" s="220"/>
      <c r="DI10" s="220"/>
      <c r="DJ10" s="220"/>
      <c r="DK10" s="220"/>
      <c r="DL10" s="220"/>
      <c r="DM10" s="220"/>
      <c r="DN10" s="220"/>
      <c r="DO10" s="220"/>
      <c r="DP10" s="220"/>
      <c r="DQ10" s="220"/>
      <c r="DR10" s="220"/>
      <c r="DS10" s="220"/>
      <c r="DT10" s="220"/>
      <c r="DU10" s="220"/>
      <c r="DV10" s="220"/>
      <c r="DW10" s="220"/>
    </row>
    <row r="11" spans="1:127" ht="14.25" customHeight="1" x14ac:dyDescent="0.25">
      <c r="A11" s="219" t="s">
        <v>122</v>
      </c>
      <c r="B11" s="223">
        <v>100.5</v>
      </c>
      <c r="C11" s="222" t="s">
        <v>178</v>
      </c>
      <c r="D11" s="227"/>
      <c r="E11" s="229"/>
      <c r="F11" s="228"/>
      <c r="G11" s="224"/>
      <c r="H11" s="230"/>
      <c r="I11" s="230"/>
      <c r="J11" s="230"/>
      <c r="K11" s="230"/>
      <c r="L11" s="230"/>
      <c r="M11" s="230"/>
      <c r="N11" s="230"/>
      <c r="O11" s="23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0"/>
      <c r="BJ11" s="220"/>
      <c r="BK11" s="220"/>
      <c r="BL11" s="220"/>
      <c r="BM11" s="220"/>
      <c r="BN11" s="220"/>
      <c r="BO11" s="220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  <c r="CC11" s="220"/>
      <c r="CD11" s="220"/>
      <c r="CE11" s="220"/>
      <c r="CF11" s="220"/>
      <c r="CG11" s="220"/>
      <c r="CH11" s="220"/>
      <c r="CI11" s="220"/>
      <c r="CJ11" s="220"/>
      <c r="CK11" s="220"/>
      <c r="CL11" s="220"/>
      <c r="CM11" s="220"/>
      <c r="CN11" s="220"/>
      <c r="CO11" s="220"/>
      <c r="CP11" s="220"/>
      <c r="CQ11" s="220"/>
      <c r="CR11" s="220"/>
      <c r="CS11" s="220"/>
      <c r="CT11" s="220"/>
      <c r="CU11" s="220"/>
      <c r="CV11" s="220"/>
      <c r="CW11" s="220"/>
      <c r="CX11" s="220"/>
      <c r="CY11" s="220"/>
      <c r="CZ11" s="220"/>
      <c r="DA11" s="220"/>
      <c r="DB11" s="220"/>
      <c r="DC11" s="220"/>
      <c r="DD11" s="220"/>
      <c r="DE11" s="220"/>
      <c r="DF11" s="220"/>
      <c r="DG11" s="220"/>
      <c r="DH11" s="220"/>
      <c r="DI11" s="220"/>
      <c r="DJ11" s="220"/>
      <c r="DK11" s="220"/>
      <c r="DL11" s="220"/>
      <c r="DM11" s="220"/>
      <c r="DN11" s="220"/>
      <c r="DO11" s="220"/>
      <c r="DP11" s="220"/>
      <c r="DQ11" s="220"/>
      <c r="DR11" s="220"/>
      <c r="DS11" s="220"/>
      <c r="DT11" s="220"/>
      <c r="DU11" s="220"/>
      <c r="DV11" s="220"/>
      <c r="DW11" s="220"/>
    </row>
    <row r="12" spans="1:127" ht="14.25" customHeight="1" x14ac:dyDescent="0.25">
      <c r="A12" s="219" t="s">
        <v>121</v>
      </c>
      <c r="B12" s="223">
        <v>133.6</v>
      </c>
      <c r="C12" s="222" t="s">
        <v>177</v>
      </c>
      <c r="D12" s="227"/>
      <c r="E12" s="229"/>
      <c r="F12" s="228"/>
      <c r="G12" s="224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0"/>
      <c r="BJ12" s="220"/>
      <c r="BK12" s="220"/>
      <c r="BL12" s="220"/>
      <c r="BM12" s="220"/>
      <c r="BN12" s="220"/>
      <c r="BO12" s="220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  <c r="CC12" s="220"/>
      <c r="CD12" s="220"/>
      <c r="CE12" s="220"/>
      <c r="CF12" s="220"/>
      <c r="CG12" s="220"/>
      <c r="CH12" s="220"/>
      <c r="CI12" s="220"/>
      <c r="CJ12" s="220"/>
      <c r="CK12" s="220"/>
      <c r="CL12" s="220"/>
      <c r="CM12" s="220"/>
      <c r="CN12" s="220"/>
      <c r="CO12" s="220"/>
      <c r="CP12" s="220"/>
      <c r="CQ12" s="220"/>
      <c r="CR12" s="220"/>
      <c r="CS12" s="220"/>
      <c r="CT12" s="220"/>
      <c r="CU12" s="220"/>
      <c r="CV12" s="220"/>
      <c r="CW12" s="220"/>
      <c r="CX12" s="220"/>
      <c r="CY12" s="220"/>
      <c r="CZ12" s="220"/>
      <c r="DA12" s="220"/>
      <c r="DB12" s="220"/>
      <c r="DC12" s="220"/>
      <c r="DD12" s="220"/>
      <c r="DE12" s="220"/>
      <c r="DF12" s="220"/>
      <c r="DG12" s="220"/>
      <c r="DH12" s="220"/>
      <c r="DI12" s="220"/>
      <c r="DJ12" s="220"/>
      <c r="DK12" s="220"/>
      <c r="DL12" s="220"/>
      <c r="DM12" s="220"/>
      <c r="DN12" s="220"/>
      <c r="DO12" s="220"/>
      <c r="DP12" s="220"/>
      <c r="DQ12" s="220"/>
      <c r="DR12" s="220"/>
      <c r="DS12" s="220"/>
      <c r="DT12" s="220"/>
      <c r="DU12" s="220"/>
      <c r="DV12" s="220"/>
      <c r="DW12" s="220"/>
    </row>
    <row r="13" spans="1:127" ht="14.25" customHeight="1" x14ac:dyDescent="0.25">
      <c r="A13" s="219" t="s">
        <v>120</v>
      </c>
      <c r="B13" s="223">
        <v>100.9</v>
      </c>
      <c r="C13" s="222" t="s">
        <v>176</v>
      </c>
      <c r="D13" s="227"/>
      <c r="E13" s="229"/>
      <c r="F13" s="228"/>
      <c r="G13" s="224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0"/>
      <c r="BJ13" s="220"/>
      <c r="BK13" s="220"/>
      <c r="BL13" s="220"/>
      <c r="BM13" s="220"/>
      <c r="BN13" s="220"/>
      <c r="BO13" s="220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  <c r="CC13" s="220"/>
      <c r="CD13" s="220"/>
      <c r="CE13" s="220"/>
      <c r="CF13" s="220"/>
      <c r="CG13" s="220"/>
      <c r="CH13" s="220"/>
      <c r="CI13" s="220"/>
      <c r="CJ13" s="220"/>
      <c r="CK13" s="220"/>
      <c r="CL13" s="220"/>
      <c r="CM13" s="220"/>
      <c r="CN13" s="220"/>
      <c r="CO13" s="220"/>
      <c r="CP13" s="220"/>
      <c r="CQ13" s="220"/>
      <c r="CR13" s="220"/>
      <c r="CS13" s="220"/>
      <c r="CT13" s="220"/>
      <c r="CU13" s="220"/>
      <c r="CV13" s="220"/>
      <c r="CW13" s="220"/>
      <c r="CX13" s="220"/>
      <c r="CY13" s="220"/>
      <c r="CZ13" s="220"/>
      <c r="DA13" s="220"/>
      <c r="DB13" s="220"/>
      <c r="DC13" s="220"/>
      <c r="DD13" s="220"/>
      <c r="DE13" s="220"/>
      <c r="DF13" s="220"/>
      <c r="DG13" s="220"/>
      <c r="DH13" s="220"/>
      <c r="DI13" s="220"/>
      <c r="DJ13" s="220"/>
      <c r="DK13" s="220"/>
      <c r="DL13" s="220"/>
      <c r="DM13" s="220"/>
      <c r="DN13" s="220"/>
      <c r="DO13" s="220"/>
      <c r="DP13" s="220"/>
      <c r="DQ13" s="220"/>
      <c r="DR13" s="220"/>
      <c r="DS13" s="220"/>
      <c r="DT13" s="220"/>
      <c r="DU13" s="220"/>
      <c r="DV13" s="220"/>
      <c r="DW13" s="220"/>
    </row>
    <row r="14" spans="1:127" ht="14.25" customHeight="1" x14ac:dyDescent="0.25">
      <c r="A14" s="219" t="s">
        <v>118</v>
      </c>
      <c r="B14" s="223">
        <v>63</v>
      </c>
      <c r="C14" s="222" t="s">
        <v>175</v>
      </c>
      <c r="D14" s="213"/>
      <c r="E14" s="218"/>
      <c r="F14" s="217"/>
      <c r="G14" s="215"/>
      <c r="H14" s="221"/>
      <c r="I14" s="221"/>
      <c r="J14" s="221"/>
      <c r="K14" s="221"/>
      <c r="L14" s="221"/>
      <c r="M14" s="221"/>
      <c r="N14" s="221"/>
      <c r="O14" s="221"/>
      <c r="P14" s="221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0"/>
      <c r="BJ14" s="220"/>
      <c r="BK14" s="220"/>
      <c r="BL14" s="220"/>
      <c r="BM14" s="220"/>
      <c r="BN14" s="220"/>
      <c r="BO14" s="220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  <c r="CC14" s="220"/>
      <c r="CD14" s="220"/>
      <c r="CE14" s="220"/>
      <c r="CF14" s="220"/>
      <c r="CG14" s="220"/>
      <c r="CH14" s="220"/>
      <c r="CI14" s="220"/>
      <c r="CJ14" s="220"/>
      <c r="CK14" s="220"/>
      <c r="CL14" s="220"/>
      <c r="CM14" s="220"/>
      <c r="CN14" s="220"/>
      <c r="CO14" s="220"/>
      <c r="CP14" s="220"/>
      <c r="CQ14" s="220"/>
      <c r="CR14" s="220"/>
      <c r="CS14" s="220"/>
      <c r="CT14" s="220"/>
      <c r="CU14" s="220"/>
      <c r="CV14" s="220"/>
      <c r="CW14" s="220"/>
      <c r="CX14" s="220"/>
      <c r="CY14" s="220"/>
      <c r="CZ14" s="220"/>
      <c r="DA14" s="220"/>
      <c r="DB14" s="220"/>
      <c r="DC14" s="220"/>
      <c r="DD14" s="220"/>
      <c r="DE14" s="220"/>
      <c r="DF14" s="220"/>
      <c r="DG14" s="220"/>
      <c r="DH14" s="220"/>
      <c r="DI14" s="220"/>
      <c r="DJ14" s="220"/>
      <c r="DK14" s="220"/>
      <c r="DL14" s="220"/>
      <c r="DM14" s="220"/>
      <c r="DN14" s="220"/>
      <c r="DO14" s="220"/>
      <c r="DP14" s="220"/>
      <c r="DQ14" s="220"/>
      <c r="DR14" s="220"/>
      <c r="DS14" s="220"/>
      <c r="DT14" s="220"/>
      <c r="DU14" s="220"/>
      <c r="DV14" s="220"/>
      <c r="DW14" s="220"/>
    </row>
    <row r="15" spans="1:127" ht="14.25" customHeight="1" x14ac:dyDescent="0.25">
      <c r="A15" s="219" t="s">
        <v>116</v>
      </c>
      <c r="B15" s="223">
        <v>73.5</v>
      </c>
      <c r="C15" s="222" t="s">
        <v>174</v>
      </c>
      <c r="D15" s="227"/>
      <c r="E15" s="229"/>
      <c r="F15" s="228"/>
      <c r="G15" s="224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0"/>
      <c r="BJ15" s="220"/>
      <c r="BK15" s="220"/>
      <c r="BL15" s="220"/>
      <c r="BM15" s="220"/>
      <c r="BN15" s="220"/>
      <c r="BO15" s="220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  <c r="CC15" s="220"/>
      <c r="CD15" s="220"/>
      <c r="CE15" s="220"/>
      <c r="CF15" s="220"/>
      <c r="CG15" s="220"/>
      <c r="CH15" s="220"/>
      <c r="CI15" s="220"/>
      <c r="CJ15" s="220"/>
      <c r="CK15" s="220"/>
      <c r="CL15" s="220"/>
      <c r="CM15" s="220"/>
      <c r="CN15" s="220"/>
      <c r="CO15" s="220"/>
      <c r="CP15" s="220"/>
      <c r="CQ15" s="220"/>
      <c r="CR15" s="220"/>
      <c r="CS15" s="220"/>
      <c r="CT15" s="220"/>
      <c r="CU15" s="220"/>
      <c r="CV15" s="220"/>
      <c r="CW15" s="220"/>
      <c r="CX15" s="220"/>
      <c r="CY15" s="220"/>
      <c r="CZ15" s="220"/>
      <c r="DA15" s="220"/>
      <c r="DB15" s="220"/>
      <c r="DC15" s="220"/>
      <c r="DD15" s="220"/>
      <c r="DE15" s="220"/>
      <c r="DF15" s="220"/>
      <c r="DG15" s="220"/>
      <c r="DH15" s="220"/>
      <c r="DI15" s="220"/>
      <c r="DJ15" s="220"/>
      <c r="DK15" s="220"/>
      <c r="DL15" s="220"/>
      <c r="DM15" s="220"/>
      <c r="DN15" s="220"/>
      <c r="DO15" s="220"/>
      <c r="DP15" s="220"/>
      <c r="DQ15" s="220"/>
      <c r="DR15" s="220"/>
      <c r="DS15" s="220"/>
      <c r="DT15" s="220"/>
      <c r="DU15" s="220"/>
      <c r="DV15" s="220"/>
      <c r="DW15" s="220"/>
    </row>
    <row r="16" spans="1:127" ht="14.25" customHeight="1" x14ac:dyDescent="0.25">
      <c r="A16" s="219" t="s">
        <v>114</v>
      </c>
      <c r="B16" s="223">
        <v>73.5</v>
      </c>
      <c r="C16" s="222" t="s">
        <v>173</v>
      </c>
      <c r="D16" s="227"/>
      <c r="E16" s="226"/>
      <c r="F16" s="225"/>
      <c r="G16" s="224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0"/>
      <c r="BJ16" s="220"/>
      <c r="BK16" s="220"/>
      <c r="BL16" s="220"/>
      <c r="BM16" s="220"/>
      <c r="BN16" s="220"/>
      <c r="BO16" s="220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  <c r="CC16" s="220"/>
      <c r="CD16" s="220"/>
      <c r="CE16" s="220"/>
      <c r="CF16" s="220"/>
      <c r="CG16" s="220"/>
      <c r="CH16" s="220"/>
      <c r="CI16" s="220"/>
      <c r="CJ16" s="220"/>
      <c r="CK16" s="220"/>
      <c r="CL16" s="220"/>
      <c r="CM16" s="220"/>
      <c r="CN16" s="220"/>
      <c r="CO16" s="220"/>
      <c r="CP16" s="220"/>
      <c r="CQ16" s="220"/>
      <c r="CR16" s="220"/>
      <c r="CS16" s="220"/>
      <c r="CT16" s="220"/>
      <c r="CU16" s="220"/>
      <c r="CV16" s="220"/>
      <c r="CW16" s="220"/>
      <c r="CX16" s="220"/>
      <c r="CY16" s="220"/>
      <c r="CZ16" s="220"/>
      <c r="DA16" s="220"/>
      <c r="DB16" s="220"/>
      <c r="DC16" s="220"/>
      <c r="DD16" s="220"/>
      <c r="DE16" s="220"/>
      <c r="DF16" s="220"/>
      <c r="DG16" s="220"/>
      <c r="DH16" s="220"/>
      <c r="DI16" s="220"/>
      <c r="DJ16" s="220"/>
      <c r="DK16" s="220"/>
      <c r="DL16" s="220"/>
      <c r="DM16" s="220"/>
      <c r="DN16" s="220"/>
      <c r="DO16" s="220"/>
      <c r="DP16" s="220"/>
      <c r="DQ16" s="220"/>
      <c r="DR16" s="220"/>
      <c r="DS16" s="220"/>
      <c r="DT16" s="220"/>
      <c r="DU16" s="220"/>
      <c r="DV16" s="220"/>
      <c r="DW16" s="220"/>
    </row>
    <row r="17" spans="1:127" ht="14.25" customHeight="1" x14ac:dyDescent="0.25">
      <c r="A17" s="219" t="s">
        <v>112</v>
      </c>
      <c r="B17" s="223">
        <v>73.5</v>
      </c>
      <c r="C17" s="222" t="s">
        <v>173</v>
      </c>
      <c r="D17" s="213"/>
      <c r="E17" s="218"/>
      <c r="F17" s="217"/>
      <c r="G17" s="215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0"/>
      <c r="BJ17" s="220"/>
      <c r="BK17" s="220"/>
      <c r="BL17" s="220"/>
      <c r="BM17" s="220"/>
      <c r="BN17" s="220"/>
      <c r="BO17" s="220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  <c r="CC17" s="220"/>
      <c r="CD17" s="220"/>
      <c r="CE17" s="220"/>
      <c r="CF17" s="220"/>
      <c r="CG17" s="220"/>
      <c r="CH17" s="220"/>
      <c r="CI17" s="220"/>
      <c r="CJ17" s="220"/>
      <c r="CK17" s="220"/>
      <c r="CL17" s="220"/>
      <c r="CM17" s="220"/>
      <c r="CN17" s="220"/>
      <c r="CO17" s="220"/>
      <c r="CP17" s="220"/>
      <c r="CQ17" s="220"/>
      <c r="CR17" s="220"/>
      <c r="CS17" s="220"/>
      <c r="CT17" s="220"/>
      <c r="CU17" s="220"/>
      <c r="CV17" s="220"/>
      <c r="CW17" s="220"/>
      <c r="CX17" s="220"/>
      <c r="CY17" s="220"/>
      <c r="CZ17" s="220"/>
      <c r="DA17" s="220"/>
      <c r="DB17" s="220"/>
      <c r="DC17" s="220"/>
      <c r="DD17" s="220"/>
      <c r="DE17" s="220"/>
      <c r="DF17" s="220"/>
      <c r="DG17" s="220"/>
      <c r="DH17" s="220"/>
      <c r="DI17" s="220"/>
      <c r="DJ17" s="220"/>
      <c r="DK17" s="220"/>
      <c r="DL17" s="220"/>
      <c r="DM17" s="220"/>
      <c r="DN17" s="220"/>
      <c r="DO17" s="220"/>
      <c r="DP17" s="220"/>
      <c r="DQ17" s="220"/>
      <c r="DR17" s="220"/>
      <c r="DS17" s="220"/>
      <c r="DT17" s="220"/>
      <c r="DU17" s="220"/>
      <c r="DV17" s="220"/>
      <c r="DW17" s="220"/>
    </row>
    <row r="18" spans="1:127" ht="14.25" customHeight="1" x14ac:dyDescent="0.25">
      <c r="A18" s="219" t="s">
        <v>109</v>
      </c>
      <c r="B18" s="223">
        <v>114.8</v>
      </c>
      <c r="C18" s="222" t="s">
        <v>173</v>
      </c>
      <c r="D18" s="213"/>
      <c r="E18" s="218"/>
      <c r="F18" s="217"/>
      <c r="G18" s="215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0"/>
      <c r="BJ18" s="220"/>
      <c r="BK18" s="220"/>
      <c r="BL18" s="220"/>
      <c r="BM18" s="220"/>
      <c r="BN18" s="220"/>
      <c r="BO18" s="220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  <c r="CC18" s="220"/>
      <c r="CD18" s="220"/>
      <c r="CE18" s="220"/>
      <c r="CF18" s="220"/>
      <c r="CG18" s="220"/>
      <c r="CH18" s="220"/>
      <c r="CI18" s="220"/>
      <c r="CJ18" s="220"/>
      <c r="CK18" s="220"/>
      <c r="CL18" s="220"/>
      <c r="CM18" s="220"/>
      <c r="CN18" s="220"/>
      <c r="CO18" s="220"/>
      <c r="CP18" s="220"/>
      <c r="CQ18" s="220"/>
      <c r="CR18" s="220"/>
      <c r="CS18" s="220"/>
      <c r="CT18" s="220"/>
      <c r="CU18" s="220"/>
      <c r="CV18" s="220"/>
      <c r="CW18" s="220"/>
      <c r="CX18" s="220"/>
      <c r="CY18" s="220"/>
      <c r="CZ18" s="220"/>
      <c r="DA18" s="220"/>
      <c r="DB18" s="220"/>
      <c r="DC18" s="220"/>
      <c r="DD18" s="220"/>
      <c r="DE18" s="220"/>
      <c r="DF18" s="220"/>
      <c r="DG18" s="220"/>
      <c r="DH18" s="220"/>
      <c r="DI18" s="220"/>
      <c r="DJ18" s="220"/>
      <c r="DK18" s="220"/>
      <c r="DL18" s="220"/>
      <c r="DM18" s="220"/>
      <c r="DN18" s="220"/>
      <c r="DO18" s="220"/>
      <c r="DP18" s="220"/>
      <c r="DQ18" s="220"/>
      <c r="DR18" s="220"/>
      <c r="DS18" s="220"/>
      <c r="DT18" s="220"/>
      <c r="DU18" s="220"/>
      <c r="DV18" s="220"/>
      <c r="DW18" s="220"/>
    </row>
    <row r="19" spans="1:127" ht="14.25" customHeight="1" x14ac:dyDescent="0.25">
      <c r="A19" s="219" t="s">
        <v>107</v>
      </c>
      <c r="B19" s="223">
        <v>105.5</v>
      </c>
      <c r="C19" s="222" t="s">
        <v>173</v>
      </c>
      <c r="D19" s="213"/>
      <c r="E19" s="218"/>
      <c r="F19" s="217"/>
      <c r="G19" s="215"/>
      <c r="H19" s="221"/>
      <c r="I19" s="221"/>
      <c r="J19" s="221"/>
      <c r="K19" s="221"/>
      <c r="L19" s="221"/>
      <c r="M19" s="221"/>
      <c r="N19" s="221"/>
      <c r="O19" s="221"/>
      <c r="P19" s="221"/>
      <c r="Q19" s="221"/>
      <c r="R19" s="221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/>
      <c r="BO19" s="220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  <c r="CC19" s="220"/>
      <c r="CD19" s="220"/>
      <c r="CE19" s="220"/>
      <c r="CF19" s="220"/>
      <c r="CG19" s="220"/>
      <c r="CH19" s="220"/>
      <c r="CI19" s="220"/>
      <c r="CJ19" s="220"/>
      <c r="CK19" s="220"/>
      <c r="CL19" s="220"/>
      <c r="CM19" s="220"/>
      <c r="CN19" s="220"/>
      <c r="CO19" s="220"/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0"/>
      <c r="DA19" s="220"/>
      <c r="DB19" s="220"/>
      <c r="DC19" s="220"/>
      <c r="DD19" s="220"/>
      <c r="DE19" s="220"/>
      <c r="DF19" s="220"/>
      <c r="DG19" s="220"/>
      <c r="DH19" s="220"/>
      <c r="DI19" s="220"/>
      <c r="DJ19" s="220"/>
      <c r="DK19" s="220"/>
      <c r="DL19" s="220"/>
      <c r="DM19" s="220"/>
      <c r="DN19" s="220"/>
      <c r="DO19" s="220"/>
      <c r="DP19" s="220"/>
      <c r="DQ19" s="220"/>
      <c r="DR19" s="220"/>
      <c r="DS19" s="220"/>
      <c r="DT19" s="220"/>
      <c r="DU19" s="220"/>
      <c r="DV19" s="220"/>
      <c r="DW19" s="220"/>
    </row>
    <row r="20" spans="1:127" ht="15.75" customHeight="1" x14ac:dyDescent="0.25">
      <c r="A20" s="219"/>
      <c r="B20" s="211"/>
      <c r="C20" s="213"/>
      <c r="D20" s="213"/>
      <c r="E20" s="218"/>
      <c r="F20" s="217"/>
      <c r="G20" s="215"/>
      <c r="H20" s="214"/>
      <c r="I20" s="214"/>
      <c r="J20" s="214"/>
      <c r="K20" s="214"/>
      <c r="L20" s="214"/>
      <c r="M20" s="214"/>
      <c r="N20" s="214"/>
      <c r="O20" s="214"/>
      <c r="P20" s="214"/>
    </row>
    <row r="21" spans="1:127" ht="15.75" customHeight="1" x14ac:dyDescent="0.25">
      <c r="A21" s="214"/>
      <c r="B21" s="214"/>
      <c r="C21" s="213"/>
      <c r="D21" s="213"/>
      <c r="E21" s="212" t="s">
        <v>198</v>
      </c>
      <c r="F21" s="211"/>
      <c r="G21" s="216">
        <f t="shared" ref="G21:AL21" si="0">SUM(G5:G20)</f>
        <v>0</v>
      </c>
      <c r="H21" s="216">
        <f t="shared" si="0"/>
        <v>0</v>
      </c>
      <c r="I21" s="216">
        <f t="shared" si="0"/>
        <v>0</v>
      </c>
      <c r="J21" s="216">
        <f t="shared" si="0"/>
        <v>0</v>
      </c>
      <c r="K21" s="216">
        <f t="shared" si="0"/>
        <v>0</v>
      </c>
      <c r="L21" s="216">
        <f t="shared" si="0"/>
        <v>0</v>
      </c>
      <c r="M21" s="216">
        <f t="shared" si="0"/>
        <v>0</v>
      </c>
      <c r="N21" s="216">
        <f t="shared" si="0"/>
        <v>0</v>
      </c>
      <c r="O21" s="216">
        <f t="shared" si="0"/>
        <v>0</v>
      </c>
      <c r="P21" s="216">
        <f t="shared" si="0"/>
        <v>0</v>
      </c>
      <c r="Q21" s="216">
        <f t="shared" si="0"/>
        <v>0</v>
      </c>
      <c r="R21" s="216">
        <f t="shared" si="0"/>
        <v>0</v>
      </c>
      <c r="S21" s="216">
        <f t="shared" si="0"/>
        <v>0</v>
      </c>
      <c r="T21" s="216">
        <f t="shared" si="0"/>
        <v>0</v>
      </c>
      <c r="U21" s="216">
        <f t="shared" si="0"/>
        <v>0</v>
      </c>
      <c r="V21" s="216">
        <f t="shared" si="0"/>
        <v>0</v>
      </c>
      <c r="W21" s="216">
        <f t="shared" si="0"/>
        <v>0</v>
      </c>
      <c r="X21" s="216">
        <f t="shared" si="0"/>
        <v>0</v>
      </c>
      <c r="Y21" s="216">
        <f t="shared" si="0"/>
        <v>0</v>
      </c>
      <c r="Z21" s="216">
        <f t="shared" si="0"/>
        <v>0</v>
      </c>
      <c r="AA21" s="216">
        <f t="shared" si="0"/>
        <v>0</v>
      </c>
      <c r="AB21" s="216">
        <f t="shared" si="0"/>
        <v>0</v>
      </c>
      <c r="AC21" s="216">
        <f t="shared" si="0"/>
        <v>0</v>
      </c>
      <c r="AD21" s="216">
        <f t="shared" si="0"/>
        <v>0</v>
      </c>
      <c r="AE21" s="216">
        <f t="shared" si="0"/>
        <v>0</v>
      </c>
      <c r="AF21" s="216">
        <f t="shared" si="0"/>
        <v>0</v>
      </c>
      <c r="AG21" s="216">
        <f t="shared" si="0"/>
        <v>0</v>
      </c>
      <c r="AH21" s="216">
        <f t="shared" si="0"/>
        <v>0</v>
      </c>
      <c r="AI21" s="216">
        <f t="shared" si="0"/>
        <v>0</v>
      </c>
      <c r="AJ21" s="216">
        <f t="shared" si="0"/>
        <v>0</v>
      </c>
      <c r="AK21" s="216">
        <f t="shared" si="0"/>
        <v>0</v>
      </c>
      <c r="AL21" s="216">
        <f t="shared" si="0"/>
        <v>0</v>
      </c>
      <c r="AM21" s="216">
        <f t="shared" ref="AM21:BR21" si="1">SUM(AM5:AM20)</f>
        <v>0</v>
      </c>
      <c r="AN21" s="216">
        <f t="shared" si="1"/>
        <v>0</v>
      </c>
      <c r="AO21" s="216">
        <f t="shared" si="1"/>
        <v>0</v>
      </c>
      <c r="AP21" s="216">
        <f t="shared" si="1"/>
        <v>0</v>
      </c>
      <c r="AQ21" s="216">
        <f t="shared" si="1"/>
        <v>0</v>
      </c>
      <c r="AR21" s="216">
        <f t="shared" si="1"/>
        <v>0</v>
      </c>
      <c r="AS21" s="216">
        <f t="shared" si="1"/>
        <v>0</v>
      </c>
      <c r="AT21" s="216">
        <f t="shared" si="1"/>
        <v>0</v>
      </c>
      <c r="AU21" s="216">
        <f t="shared" si="1"/>
        <v>0</v>
      </c>
      <c r="AV21" s="216">
        <f t="shared" si="1"/>
        <v>0</v>
      </c>
      <c r="AW21" s="216">
        <f t="shared" si="1"/>
        <v>0</v>
      </c>
      <c r="AX21" s="216">
        <f t="shared" si="1"/>
        <v>0</v>
      </c>
      <c r="AY21" s="216">
        <f t="shared" si="1"/>
        <v>0</v>
      </c>
      <c r="AZ21" s="216">
        <f t="shared" si="1"/>
        <v>0</v>
      </c>
      <c r="BA21" s="216">
        <f t="shared" si="1"/>
        <v>0</v>
      </c>
      <c r="BB21" s="216">
        <f t="shared" si="1"/>
        <v>0</v>
      </c>
      <c r="BC21" s="216">
        <f t="shared" si="1"/>
        <v>0</v>
      </c>
      <c r="BD21" s="216">
        <f t="shared" si="1"/>
        <v>0</v>
      </c>
      <c r="BE21" s="216">
        <f t="shared" si="1"/>
        <v>0</v>
      </c>
      <c r="BF21" s="216">
        <f t="shared" si="1"/>
        <v>0</v>
      </c>
      <c r="BG21" s="216">
        <f t="shared" si="1"/>
        <v>0</v>
      </c>
      <c r="BH21" s="216">
        <f t="shared" si="1"/>
        <v>0</v>
      </c>
      <c r="BI21" s="216">
        <f t="shared" si="1"/>
        <v>0</v>
      </c>
      <c r="BJ21" s="216">
        <f t="shared" si="1"/>
        <v>0</v>
      </c>
      <c r="BK21" s="216">
        <f t="shared" si="1"/>
        <v>0</v>
      </c>
      <c r="BL21" s="216">
        <f t="shared" si="1"/>
        <v>0</v>
      </c>
      <c r="BM21" s="216">
        <f t="shared" si="1"/>
        <v>0</v>
      </c>
      <c r="BN21" s="216">
        <f t="shared" si="1"/>
        <v>0</v>
      </c>
      <c r="BO21" s="216">
        <f t="shared" si="1"/>
        <v>0</v>
      </c>
      <c r="BP21" s="216">
        <f t="shared" si="1"/>
        <v>0</v>
      </c>
      <c r="BQ21" s="216">
        <f t="shared" si="1"/>
        <v>0</v>
      </c>
      <c r="BR21" s="216">
        <f t="shared" si="1"/>
        <v>0</v>
      </c>
      <c r="BS21" s="216">
        <f t="shared" ref="BS21:CX21" si="2">SUM(BS5:BS20)</f>
        <v>0</v>
      </c>
      <c r="BT21" s="216">
        <f t="shared" si="2"/>
        <v>0</v>
      </c>
      <c r="BU21" s="216">
        <f t="shared" si="2"/>
        <v>0</v>
      </c>
      <c r="BV21" s="216">
        <f t="shared" si="2"/>
        <v>0</v>
      </c>
      <c r="BW21" s="216">
        <f t="shared" si="2"/>
        <v>0</v>
      </c>
      <c r="BX21" s="216">
        <f t="shared" si="2"/>
        <v>0</v>
      </c>
      <c r="BY21" s="216">
        <f t="shared" si="2"/>
        <v>0</v>
      </c>
      <c r="BZ21" s="216">
        <f t="shared" si="2"/>
        <v>0</v>
      </c>
      <c r="CA21" s="216">
        <f t="shared" si="2"/>
        <v>0</v>
      </c>
      <c r="CB21" s="216">
        <f t="shared" si="2"/>
        <v>0</v>
      </c>
      <c r="CC21" s="216">
        <f t="shared" si="2"/>
        <v>0</v>
      </c>
      <c r="CD21" s="216">
        <f t="shared" si="2"/>
        <v>0</v>
      </c>
      <c r="CE21" s="216">
        <f t="shared" si="2"/>
        <v>0</v>
      </c>
      <c r="CF21" s="216">
        <f t="shared" si="2"/>
        <v>0</v>
      </c>
      <c r="CG21" s="216">
        <f t="shared" si="2"/>
        <v>0</v>
      </c>
      <c r="CH21" s="216">
        <f t="shared" si="2"/>
        <v>0</v>
      </c>
      <c r="CI21" s="216">
        <f t="shared" si="2"/>
        <v>0</v>
      </c>
      <c r="CJ21" s="216">
        <f t="shared" si="2"/>
        <v>0</v>
      </c>
      <c r="CK21" s="216">
        <f t="shared" si="2"/>
        <v>0</v>
      </c>
      <c r="CL21" s="216">
        <f t="shared" si="2"/>
        <v>0</v>
      </c>
      <c r="CM21" s="216">
        <f t="shared" si="2"/>
        <v>0</v>
      </c>
      <c r="CN21" s="216">
        <f t="shared" si="2"/>
        <v>0</v>
      </c>
      <c r="CO21" s="216">
        <f t="shared" si="2"/>
        <v>0</v>
      </c>
      <c r="CP21" s="216">
        <f t="shared" si="2"/>
        <v>0</v>
      </c>
      <c r="CQ21" s="216">
        <f t="shared" si="2"/>
        <v>0</v>
      </c>
      <c r="CR21" s="216">
        <f t="shared" si="2"/>
        <v>0</v>
      </c>
      <c r="CS21" s="216">
        <f t="shared" si="2"/>
        <v>0</v>
      </c>
      <c r="CT21" s="216">
        <f t="shared" si="2"/>
        <v>0</v>
      </c>
      <c r="CU21" s="216">
        <f t="shared" si="2"/>
        <v>0</v>
      </c>
      <c r="CV21" s="216">
        <f t="shared" si="2"/>
        <v>0</v>
      </c>
      <c r="CW21" s="216">
        <f t="shared" si="2"/>
        <v>0</v>
      </c>
      <c r="CX21" s="216">
        <f t="shared" si="2"/>
        <v>0</v>
      </c>
      <c r="CY21" s="216">
        <f t="shared" ref="CY21:DJ21" si="3">SUM(CY5:CY20)</f>
        <v>0</v>
      </c>
      <c r="CZ21" s="216">
        <f t="shared" si="3"/>
        <v>0</v>
      </c>
      <c r="DA21" s="216">
        <f t="shared" si="3"/>
        <v>0</v>
      </c>
      <c r="DB21" s="216">
        <f t="shared" si="3"/>
        <v>0</v>
      </c>
      <c r="DC21" s="216">
        <f t="shared" si="3"/>
        <v>0</v>
      </c>
      <c r="DD21" s="216">
        <f t="shared" si="3"/>
        <v>0</v>
      </c>
      <c r="DE21" s="216">
        <f t="shared" si="3"/>
        <v>0</v>
      </c>
      <c r="DF21" s="216">
        <f t="shared" si="3"/>
        <v>0</v>
      </c>
      <c r="DG21" s="216">
        <f t="shared" si="3"/>
        <v>0</v>
      </c>
      <c r="DH21" s="216">
        <f t="shared" si="3"/>
        <v>0</v>
      </c>
      <c r="DI21" s="216">
        <f t="shared" si="3"/>
        <v>0</v>
      </c>
      <c r="DJ21" s="216">
        <f t="shared" si="3"/>
        <v>0</v>
      </c>
      <c r="DK21" s="216">
        <f t="shared" ref="DK21:DW21" si="4">SUM(DK5:DK20)</f>
        <v>0</v>
      </c>
      <c r="DL21" s="216">
        <f t="shared" si="4"/>
        <v>0</v>
      </c>
      <c r="DM21" s="216">
        <f t="shared" si="4"/>
        <v>0</v>
      </c>
      <c r="DN21" s="216">
        <f t="shared" si="4"/>
        <v>0</v>
      </c>
      <c r="DO21" s="216">
        <f t="shared" si="4"/>
        <v>0</v>
      </c>
      <c r="DP21" s="216">
        <f t="shared" si="4"/>
        <v>0</v>
      </c>
      <c r="DQ21" s="216">
        <f t="shared" si="4"/>
        <v>0</v>
      </c>
      <c r="DR21" s="216">
        <f t="shared" si="4"/>
        <v>0</v>
      </c>
      <c r="DS21" s="216">
        <f t="shared" si="4"/>
        <v>0</v>
      </c>
      <c r="DT21" s="216">
        <f t="shared" si="4"/>
        <v>0</v>
      </c>
      <c r="DU21" s="216">
        <f t="shared" si="4"/>
        <v>0</v>
      </c>
      <c r="DV21" s="216">
        <f t="shared" si="4"/>
        <v>0</v>
      </c>
      <c r="DW21" s="216">
        <f t="shared" si="4"/>
        <v>0</v>
      </c>
    </row>
    <row r="22" spans="1:127" ht="15.75" customHeight="1" x14ac:dyDescent="0.25">
      <c r="A22" s="214"/>
      <c r="B22" s="214"/>
      <c r="C22" s="213"/>
      <c r="D22" s="213"/>
      <c r="E22" s="214"/>
      <c r="F22" s="211"/>
      <c r="G22" s="215"/>
      <c r="H22" s="214"/>
      <c r="I22" s="214"/>
      <c r="J22" s="214"/>
      <c r="K22" s="214"/>
      <c r="L22" s="214"/>
      <c r="M22" s="214"/>
      <c r="N22" s="214"/>
      <c r="O22" s="214"/>
      <c r="P22" s="214"/>
    </row>
    <row r="23" spans="1:127" ht="15.75" customHeight="1" x14ac:dyDescent="0.25">
      <c r="A23" s="214"/>
      <c r="B23" s="214"/>
      <c r="C23" s="213"/>
      <c r="D23" s="213"/>
      <c r="E23" s="212" t="s">
        <v>197</v>
      </c>
      <c r="F23" s="211"/>
      <c r="G23" s="210"/>
      <c r="H23" s="210">
        <f t="shared" ref="H23:AM23" si="5">H21*1.2</f>
        <v>0</v>
      </c>
      <c r="I23" s="210">
        <f t="shared" si="5"/>
        <v>0</v>
      </c>
      <c r="J23" s="210">
        <f t="shared" si="5"/>
        <v>0</v>
      </c>
      <c r="K23" s="210">
        <f t="shared" si="5"/>
        <v>0</v>
      </c>
      <c r="L23" s="210">
        <f t="shared" si="5"/>
        <v>0</v>
      </c>
      <c r="M23" s="210">
        <f t="shared" si="5"/>
        <v>0</v>
      </c>
      <c r="N23" s="210">
        <f t="shared" si="5"/>
        <v>0</v>
      </c>
      <c r="O23" s="210">
        <f t="shared" si="5"/>
        <v>0</v>
      </c>
      <c r="P23" s="210">
        <f t="shared" si="5"/>
        <v>0</v>
      </c>
      <c r="Q23" s="210">
        <f t="shared" si="5"/>
        <v>0</v>
      </c>
      <c r="R23" s="210">
        <f t="shared" si="5"/>
        <v>0</v>
      </c>
      <c r="S23" s="210">
        <f t="shared" si="5"/>
        <v>0</v>
      </c>
      <c r="T23" s="210">
        <f t="shared" si="5"/>
        <v>0</v>
      </c>
      <c r="U23" s="210">
        <f t="shared" si="5"/>
        <v>0</v>
      </c>
      <c r="V23" s="210">
        <f t="shared" si="5"/>
        <v>0</v>
      </c>
      <c r="W23" s="210">
        <f t="shared" si="5"/>
        <v>0</v>
      </c>
      <c r="X23" s="210">
        <f t="shared" si="5"/>
        <v>0</v>
      </c>
      <c r="Y23" s="210">
        <f t="shared" si="5"/>
        <v>0</v>
      </c>
      <c r="Z23" s="210">
        <f t="shared" si="5"/>
        <v>0</v>
      </c>
      <c r="AA23" s="210">
        <f t="shared" si="5"/>
        <v>0</v>
      </c>
      <c r="AB23" s="210">
        <f t="shared" si="5"/>
        <v>0</v>
      </c>
      <c r="AC23" s="210">
        <f t="shared" si="5"/>
        <v>0</v>
      </c>
      <c r="AD23" s="210">
        <f t="shared" si="5"/>
        <v>0</v>
      </c>
      <c r="AE23" s="210">
        <f t="shared" si="5"/>
        <v>0</v>
      </c>
      <c r="AF23" s="210">
        <f t="shared" si="5"/>
        <v>0</v>
      </c>
      <c r="AG23" s="210">
        <f t="shared" si="5"/>
        <v>0</v>
      </c>
      <c r="AH23" s="210">
        <f t="shared" si="5"/>
        <v>0</v>
      </c>
      <c r="AI23" s="210">
        <f t="shared" si="5"/>
        <v>0</v>
      </c>
      <c r="AJ23" s="210">
        <f t="shared" si="5"/>
        <v>0</v>
      </c>
      <c r="AK23" s="210">
        <f t="shared" si="5"/>
        <v>0</v>
      </c>
      <c r="AL23" s="210">
        <f t="shared" si="5"/>
        <v>0</v>
      </c>
      <c r="AM23" s="210">
        <f t="shared" si="5"/>
        <v>0</v>
      </c>
      <c r="AN23" s="210">
        <f t="shared" ref="AN23:BS23" si="6">AN21*1.2</f>
        <v>0</v>
      </c>
      <c r="AO23" s="210">
        <f t="shared" si="6"/>
        <v>0</v>
      </c>
      <c r="AP23" s="210">
        <f t="shared" si="6"/>
        <v>0</v>
      </c>
      <c r="AQ23" s="210">
        <f t="shared" si="6"/>
        <v>0</v>
      </c>
      <c r="AR23" s="210">
        <f t="shared" si="6"/>
        <v>0</v>
      </c>
      <c r="AS23" s="210">
        <f t="shared" si="6"/>
        <v>0</v>
      </c>
      <c r="AT23" s="210">
        <f t="shared" si="6"/>
        <v>0</v>
      </c>
      <c r="AU23" s="210">
        <f t="shared" si="6"/>
        <v>0</v>
      </c>
      <c r="AV23" s="210">
        <f t="shared" si="6"/>
        <v>0</v>
      </c>
      <c r="AW23" s="210">
        <f t="shared" si="6"/>
        <v>0</v>
      </c>
      <c r="AX23" s="210">
        <f t="shared" si="6"/>
        <v>0</v>
      </c>
      <c r="AY23" s="210">
        <f t="shared" si="6"/>
        <v>0</v>
      </c>
      <c r="AZ23" s="210">
        <f t="shared" si="6"/>
        <v>0</v>
      </c>
      <c r="BA23" s="210">
        <f t="shared" si="6"/>
        <v>0</v>
      </c>
      <c r="BB23" s="210">
        <f t="shared" si="6"/>
        <v>0</v>
      </c>
      <c r="BC23" s="210">
        <f t="shared" si="6"/>
        <v>0</v>
      </c>
      <c r="BD23" s="210">
        <f t="shared" si="6"/>
        <v>0</v>
      </c>
      <c r="BE23" s="210">
        <f t="shared" si="6"/>
        <v>0</v>
      </c>
      <c r="BF23" s="210">
        <f t="shared" si="6"/>
        <v>0</v>
      </c>
      <c r="BG23" s="210">
        <f t="shared" si="6"/>
        <v>0</v>
      </c>
      <c r="BH23" s="210">
        <f t="shared" si="6"/>
        <v>0</v>
      </c>
      <c r="BI23" s="210">
        <f t="shared" si="6"/>
        <v>0</v>
      </c>
      <c r="BJ23" s="210">
        <f t="shared" si="6"/>
        <v>0</v>
      </c>
      <c r="BK23" s="210">
        <f t="shared" si="6"/>
        <v>0</v>
      </c>
      <c r="BL23" s="210">
        <f t="shared" si="6"/>
        <v>0</v>
      </c>
      <c r="BM23" s="210">
        <f t="shared" si="6"/>
        <v>0</v>
      </c>
      <c r="BN23" s="210">
        <f t="shared" si="6"/>
        <v>0</v>
      </c>
      <c r="BO23" s="210">
        <f t="shared" si="6"/>
        <v>0</v>
      </c>
      <c r="BP23" s="210">
        <f t="shared" si="6"/>
        <v>0</v>
      </c>
      <c r="BQ23" s="210">
        <f t="shared" si="6"/>
        <v>0</v>
      </c>
      <c r="BR23" s="210">
        <f t="shared" si="6"/>
        <v>0</v>
      </c>
      <c r="BS23" s="210">
        <f t="shared" si="6"/>
        <v>0</v>
      </c>
      <c r="BT23" s="210">
        <f t="shared" ref="BT23:CY23" si="7">BT21*1.2</f>
        <v>0</v>
      </c>
      <c r="BU23" s="210">
        <f t="shared" si="7"/>
        <v>0</v>
      </c>
      <c r="BV23" s="210">
        <f t="shared" si="7"/>
        <v>0</v>
      </c>
      <c r="BW23" s="210">
        <f t="shared" si="7"/>
        <v>0</v>
      </c>
      <c r="BX23" s="210">
        <f t="shared" si="7"/>
        <v>0</v>
      </c>
      <c r="BY23" s="210">
        <f t="shared" si="7"/>
        <v>0</v>
      </c>
      <c r="BZ23" s="210">
        <f t="shared" si="7"/>
        <v>0</v>
      </c>
      <c r="CA23" s="210">
        <f t="shared" si="7"/>
        <v>0</v>
      </c>
      <c r="CB23" s="210">
        <f t="shared" si="7"/>
        <v>0</v>
      </c>
      <c r="CC23" s="210">
        <f t="shared" si="7"/>
        <v>0</v>
      </c>
      <c r="CD23" s="210">
        <f t="shared" si="7"/>
        <v>0</v>
      </c>
      <c r="CE23" s="210">
        <f t="shared" si="7"/>
        <v>0</v>
      </c>
      <c r="CF23" s="210">
        <f t="shared" si="7"/>
        <v>0</v>
      </c>
      <c r="CG23" s="210">
        <f t="shared" si="7"/>
        <v>0</v>
      </c>
      <c r="CH23" s="210">
        <f t="shared" si="7"/>
        <v>0</v>
      </c>
      <c r="CI23" s="210">
        <f t="shared" si="7"/>
        <v>0</v>
      </c>
      <c r="CJ23" s="210">
        <f t="shared" si="7"/>
        <v>0</v>
      </c>
      <c r="CK23" s="210">
        <f t="shared" si="7"/>
        <v>0</v>
      </c>
      <c r="CL23" s="210">
        <f t="shared" si="7"/>
        <v>0</v>
      </c>
      <c r="CM23" s="210">
        <f t="shared" si="7"/>
        <v>0</v>
      </c>
      <c r="CN23" s="210">
        <f t="shared" si="7"/>
        <v>0</v>
      </c>
      <c r="CO23" s="210">
        <f t="shared" si="7"/>
        <v>0</v>
      </c>
      <c r="CP23" s="210">
        <f t="shared" si="7"/>
        <v>0</v>
      </c>
      <c r="CQ23" s="210">
        <f t="shared" si="7"/>
        <v>0</v>
      </c>
      <c r="CR23" s="210">
        <f t="shared" si="7"/>
        <v>0</v>
      </c>
      <c r="CS23" s="210">
        <f t="shared" si="7"/>
        <v>0</v>
      </c>
      <c r="CT23" s="210">
        <f t="shared" si="7"/>
        <v>0</v>
      </c>
      <c r="CU23" s="210">
        <f t="shared" si="7"/>
        <v>0</v>
      </c>
      <c r="CV23" s="210">
        <f t="shared" si="7"/>
        <v>0</v>
      </c>
      <c r="CW23" s="210">
        <f t="shared" si="7"/>
        <v>0</v>
      </c>
      <c r="CX23" s="210">
        <f t="shared" si="7"/>
        <v>0</v>
      </c>
      <c r="CY23" s="210">
        <f t="shared" si="7"/>
        <v>0</v>
      </c>
      <c r="CZ23" s="210">
        <f t="shared" ref="CZ23:DW23" si="8">CZ21*1.2</f>
        <v>0</v>
      </c>
      <c r="DA23" s="210">
        <f t="shared" si="8"/>
        <v>0</v>
      </c>
      <c r="DB23" s="210">
        <f t="shared" si="8"/>
        <v>0</v>
      </c>
      <c r="DC23" s="210">
        <f t="shared" si="8"/>
        <v>0</v>
      </c>
      <c r="DD23" s="210">
        <f t="shared" si="8"/>
        <v>0</v>
      </c>
      <c r="DE23" s="210">
        <f t="shared" si="8"/>
        <v>0</v>
      </c>
      <c r="DF23" s="210">
        <f t="shared" si="8"/>
        <v>0</v>
      </c>
      <c r="DG23" s="210">
        <f t="shared" si="8"/>
        <v>0</v>
      </c>
      <c r="DH23" s="210">
        <f t="shared" si="8"/>
        <v>0</v>
      </c>
      <c r="DI23" s="210">
        <f t="shared" si="8"/>
        <v>0</v>
      </c>
      <c r="DJ23" s="210">
        <f t="shared" si="8"/>
        <v>0</v>
      </c>
      <c r="DK23" s="210">
        <f t="shared" si="8"/>
        <v>0</v>
      </c>
      <c r="DL23" s="210">
        <f t="shared" si="8"/>
        <v>0</v>
      </c>
      <c r="DM23" s="210">
        <f t="shared" si="8"/>
        <v>0</v>
      </c>
      <c r="DN23" s="210">
        <f t="shared" si="8"/>
        <v>0</v>
      </c>
      <c r="DO23" s="210">
        <f t="shared" si="8"/>
        <v>0</v>
      </c>
      <c r="DP23" s="210">
        <f t="shared" si="8"/>
        <v>0</v>
      </c>
      <c r="DQ23" s="210">
        <f t="shared" si="8"/>
        <v>0</v>
      </c>
      <c r="DR23" s="210">
        <f t="shared" si="8"/>
        <v>0</v>
      </c>
      <c r="DS23" s="210">
        <f t="shared" si="8"/>
        <v>0</v>
      </c>
      <c r="DT23" s="210">
        <f t="shared" si="8"/>
        <v>0</v>
      </c>
      <c r="DU23" s="210">
        <f t="shared" si="8"/>
        <v>0</v>
      </c>
      <c r="DV23" s="210">
        <f t="shared" si="8"/>
        <v>0</v>
      </c>
      <c r="DW23" s="210">
        <f t="shared" si="8"/>
        <v>0</v>
      </c>
    </row>
    <row r="24" spans="1:127" ht="15.75" customHeight="1" x14ac:dyDescent="0.25">
      <c r="C24" s="209"/>
      <c r="D24" s="209"/>
    </row>
    <row r="25" spans="1:127" ht="15.75" customHeight="1" x14ac:dyDescent="0.25">
      <c r="C25" s="209"/>
      <c r="D25" s="209"/>
    </row>
    <row r="26" spans="1:127" ht="15.75" customHeight="1" x14ac:dyDescent="0.25">
      <c r="C26" s="209"/>
      <c r="D26" s="209"/>
    </row>
    <row r="27" spans="1:127" ht="15.75" customHeight="1" x14ac:dyDescent="0.25">
      <c r="C27" s="209"/>
      <c r="D27" s="209"/>
    </row>
    <row r="28" spans="1:127" ht="15.75" customHeight="1" x14ac:dyDescent="0.25">
      <c r="C28" s="209"/>
      <c r="D28" s="209"/>
    </row>
    <row r="29" spans="1:127" ht="15.75" customHeight="1" x14ac:dyDescent="0.25">
      <c r="C29" s="209"/>
      <c r="D29" s="209"/>
    </row>
    <row r="30" spans="1:127" ht="15.75" customHeight="1" x14ac:dyDescent="0.25">
      <c r="C30" s="209"/>
      <c r="D30" s="209"/>
    </row>
    <row r="31" spans="1:127" ht="15.75" customHeight="1" x14ac:dyDescent="0.25">
      <c r="C31" s="209"/>
      <c r="D31" s="209"/>
    </row>
    <row r="32" spans="1:127" ht="15.75" customHeight="1" x14ac:dyDescent="0.25">
      <c r="C32" s="209"/>
      <c r="D32" s="209"/>
    </row>
    <row r="33" spans="3:4" ht="15.75" customHeight="1" x14ac:dyDescent="0.25">
      <c r="C33" s="209"/>
      <c r="D33" s="209"/>
    </row>
    <row r="34" spans="3:4" ht="15.75" customHeight="1" x14ac:dyDescent="0.25">
      <c r="C34" s="209"/>
      <c r="D34" s="209"/>
    </row>
    <row r="35" spans="3:4" ht="15.75" customHeight="1" x14ac:dyDescent="0.25">
      <c r="C35" s="209"/>
      <c r="D35" s="209"/>
    </row>
    <row r="36" spans="3:4" ht="15.75" customHeight="1" x14ac:dyDescent="0.25">
      <c r="C36" s="209"/>
      <c r="D36" s="209"/>
    </row>
    <row r="37" spans="3:4" ht="15.75" customHeight="1" x14ac:dyDescent="0.25">
      <c r="C37" s="209"/>
      <c r="D37" s="209"/>
    </row>
    <row r="38" spans="3:4" ht="15.75" customHeight="1" x14ac:dyDescent="0.25">
      <c r="C38" s="209"/>
      <c r="D38" s="209"/>
    </row>
    <row r="39" spans="3:4" ht="15.75" customHeight="1" x14ac:dyDescent="0.25">
      <c r="C39" s="209"/>
      <c r="D39" s="209"/>
    </row>
    <row r="40" spans="3:4" ht="15.75" customHeight="1" x14ac:dyDescent="0.25">
      <c r="C40" s="209"/>
      <c r="D40" s="209"/>
    </row>
    <row r="41" spans="3:4" ht="15.75" customHeight="1" x14ac:dyDescent="0.25">
      <c r="C41" s="209"/>
      <c r="D41" s="209"/>
    </row>
    <row r="42" spans="3:4" ht="15.75" customHeight="1" x14ac:dyDescent="0.25">
      <c r="C42" s="209"/>
      <c r="D42" s="209"/>
    </row>
    <row r="43" spans="3:4" ht="15.75" customHeight="1" x14ac:dyDescent="0.25">
      <c r="C43" s="209"/>
      <c r="D43" s="209"/>
    </row>
    <row r="44" spans="3:4" ht="15.75" customHeight="1" x14ac:dyDescent="0.25">
      <c r="C44" s="209"/>
      <c r="D44" s="209"/>
    </row>
    <row r="45" spans="3:4" ht="15.75" customHeight="1" x14ac:dyDescent="0.25">
      <c r="C45" s="209"/>
      <c r="D45" s="209"/>
    </row>
    <row r="46" spans="3:4" ht="15.75" customHeight="1" x14ac:dyDescent="0.25">
      <c r="C46" s="209"/>
      <c r="D46" s="209"/>
    </row>
    <row r="47" spans="3:4" ht="15.75" customHeight="1" x14ac:dyDescent="0.25">
      <c r="C47" s="209"/>
      <c r="D47" s="209"/>
    </row>
    <row r="48" spans="3:4" ht="15.75" customHeight="1" x14ac:dyDescent="0.25">
      <c r="C48" s="209"/>
      <c r="D48" s="209"/>
    </row>
    <row r="49" spans="3:4" ht="15.75" customHeight="1" x14ac:dyDescent="0.25">
      <c r="C49" s="209"/>
      <c r="D49" s="209"/>
    </row>
    <row r="50" spans="3:4" ht="15.75" customHeight="1" x14ac:dyDescent="0.25">
      <c r="C50" s="209"/>
      <c r="D50" s="209"/>
    </row>
    <row r="51" spans="3:4" ht="15.75" customHeight="1" x14ac:dyDescent="0.25">
      <c r="C51" s="209"/>
      <c r="D51" s="209"/>
    </row>
    <row r="52" spans="3:4" ht="15.75" customHeight="1" x14ac:dyDescent="0.25">
      <c r="C52" s="209"/>
      <c r="D52" s="209"/>
    </row>
    <row r="53" spans="3:4" ht="15.75" customHeight="1" x14ac:dyDescent="0.25">
      <c r="C53" s="209"/>
      <c r="D53" s="209"/>
    </row>
    <row r="54" spans="3:4" ht="15.75" customHeight="1" x14ac:dyDescent="0.25">
      <c r="C54" s="209"/>
      <c r="D54" s="209"/>
    </row>
    <row r="55" spans="3:4" ht="15.75" customHeight="1" x14ac:dyDescent="0.25">
      <c r="C55" s="209"/>
      <c r="D55" s="209"/>
    </row>
    <row r="56" spans="3:4" ht="15.75" customHeight="1" x14ac:dyDescent="0.25">
      <c r="C56" s="209"/>
      <c r="D56" s="209"/>
    </row>
    <row r="57" spans="3:4" ht="15.75" customHeight="1" x14ac:dyDescent="0.25">
      <c r="C57" s="209"/>
      <c r="D57" s="209"/>
    </row>
    <row r="58" spans="3:4" ht="15.75" customHeight="1" x14ac:dyDescent="0.25">
      <c r="C58" s="209"/>
      <c r="D58" s="209"/>
    </row>
    <row r="59" spans="3:4" ht="15.75" customHeight="1" x14ac:dyDescent="0.25">
      <c r="C59" s="209"/>
      <c r="D59" s="209"/>
    </row>
    <row r="60" spans="3:4" ht="15.75" customHeight="1" x14ac:dyDescent="0.25">
      <c r="C60" s="209"/>
      <c r="D60" s="209"/>
    </row>
    <row r="61" spans="3:4" ht="15.75" customHeight="1" x14ac:dyDescent="0.25">
      <c r="C61" s="209"/>
      <c r="D61" s="209"/>
    </row>
    <row r="62" spans="3:4" ht="15.75" customHeight="1" x14ac:dyDescent="0.25">
      <c r="C62" s="209"/>
      <c r="D62" s="209"/>
    </row>
    <row r="63" spans="3:4" ht="15.75" customHeight="1" x14ac:dyDescent="0.25">
      <c r="C63" s="209"/>
      <c r="D63" s="209"/>
    </row>
    <row r="64" spans="3:4" ht="15.75" customHeight="1" x14ac:dyDescent="0.25">
      <c r="C64" s="209"/>
      <c r="D64" s="209"/>
    </row>
    <row r="65" spans="3:4" ht="15.75" customHeight="1" x14ac:dyDescent="0.25">
      <c r="C65" s="209"/>
      <c r="D65" s="209"/>
    </row>
    <row r="66" spans="3:4" ht="15.75" customHeight="1" x14ac:dyDescent="0.25">
      <c r="C66" s="209"/>
      <c r="D66" s="209"/>
    </row>
    <row r="67" spans="3:4" ht="15.75" customHeight="1" x14ac:dyDescent="0.25">
      <c r="C67" s="209"/>
      <c r="D67" s="209"/>
    </row>
    <row r="68" spans="3:4" ht="15.75" customHeight="1" x14ac:dyDescent="0.25">
      <c r="C68" s="209"/>
      <c r="D68" s="209"/>
    </row>
    <row r="69" spans="3:4" ht="15.75" customHeight="1" x14ac:dyDescent="0.25">
      <c r="C69" s="209"/>
      <c r="D69" s="209"/>
    </row>
    <row r="70" spans="3:4" ht="15.75" customHeight="1" x14ac:dyDescent="0.25">
      <c r="C70" s="209"/>
      <c r="D70" s="209"/>
    </row>
    <row r="71" spans="3:4" ht="15.75" customHeight="1" x14ac:dyDescent="0.25">
      <c r="C71" s="209"/>
      <c r="D71" s="209"/>
    </row>
    <row r="72" spans="3:4" ht="15.75" customHeight="1" x14ac:dyDescent="0.25">
      <c r="C72" s="209"/>
      <c r="D72" s="209"/>
    </row>
    <row r="73" spans="3:4" ht="15.75" customHeight="1" x14ac:dyDescent="0.25">
      <c r="C73" s="209"/>
      <c r="D73" s="209"/>
    </row>
    <row r="74" spans="3:4" ht="15.75" customHeight="1" x14ac:dyDescent="0.25">
      <c r="C74" s="209"/>
      <c r="D74" s="209"/>
    </row>
    <row r="75" spans="3:4" ht="15.75" customHeight="1" x14ac:dyDescent="0.25">
      <c r="C75" s="209"/>
      <c r="D75" s="209"/>
    </row>
    <row r="76" spans="3:4" ht="15.75" customHeight="1" x14ac:dyDescent="0.25">
      <c r="C76" s="209"/>
      <c r="D76" s="209"/>
    </row>
    <row r="77" spans="3:4" ht="15.75" customHeight="1" x14ac:dyDescent="0.25">
      <c r="C77" s="209"/>
      <c r="D77" s="209"/>
    </row>
    <row r="78" spans="3:4" ht="15.75" customHeight="1" x14ac:dyDescent="0.25">
      <c r="C78" s="209"/>
      <c r="D78" s="209"/>
    </row>
    <row r="79" spans="3:4" ht="15.75" customHeight="1" x14ac:dyDescent="0.25">
      <c r="C79" s="209"/>
      <c r="D79" s="209"/>
    </row>
    <row r="80" spans="3:4" ht="15.75" customHeight="1" x14ac:dyDescent="0.25">
      <c r="C80" s="209"/>
      <c r="D80" s="209"/>
    </row>
    <row r="81" spans="3:4" ht="15.75" customHeight="1" x14ac:dyDescent="0.25">
      <c r="C81" s="209"/>
      <c r="D81" s="209"/>
    </row>
    <row r="82" spans="3:4" ht="15.75" customHeight="1" x14ac:dyDescent="0.25">
      <c r="C82" s="209"/>
      <c r="D82" s="209"/>
    </row>
    <row r="83" spans="3:4" ht="15.75" customHeight="1" x14ac:dyDescent="0.25">
      <c r="C83" s="209"/>
      <c r="D83" s="209"/>
    </row>
    <row r="84" spans="3:4" ht="15.75" customHeight="1" x14ac:dyDescent="0.25">
      <c r="C84" s="209"/>
      <c r="D84" s="209"/>
    </row>
    <row r="85" spans="3:4" ht="15.75" customHeight="1" x14ac:dyDescent="0.25">
      <c r="C85" s="209"/>
      <c r="D85" s="209"/>
    </row>
    <row r="86" spans="3:4" ht="15.75" customHeight="1" x14ac:dyDescent="0.25">
      <c r="C86" s="209"/>
      <c r="D86" s="209"/>
    </row>
    <row r="87" spans="3:4" ht="15.75" customHeight="1" x14ac:dyDescent="0.25">
      <c r="C87" s="209"/>
      <c r="D87" s="209"/>
    </row>
    <row r="88" spans="3:4" ht="15.75" customHeight="1" x14ac:dyDescent="0.25">
      <c r="C88" s="209"/>
      <c r="D88" s="209"/>
    </row>
    <row r="89" spans="3:4" ht="15.75" customHeight="1" x14ac:dyDescent="0.25">
      <c r="C89" s="209"/>
      <c r="D89" s="209"/>
    </row>
    <row r="90" spans="3:4" ht="15.75" customHeight="1" x14ac:dyDescent="0.25">
      <c r="C90" s="209"/>
      <c r="D90" s="209"/>
    </row>
    <row r="91" spans="3:4" ht="15.75" customHeight="1" x14ac:dyDescent="0.25">
      <c r="C91" s="209"/>
      <c r="D91" s="209"/>
    </row>
    <row r="92" spans="3:4" ht="15.75" customHeight="1" x14ac:dyDescent="0.25">
      <c r="C92" s="209"/>
      <c r="D92" s="209"/>
    </row>
    <row r="93" spans="3:4" ht="15.75" customHeight="1" x14ac:dyDescent="0.25">
      <c r="C93" s="209"/>
      <c r="D93" s="209"/>
    </row>
    <row r="94" spans="3:4" ht="15.75" customHeight="1" x14ac:dyDescent="0.25">
      <c r="C94" s="209"/>
      <c r="D94" s="209"/>
    </row>
    <row r="95" spans="3:4" ht="15.75" customHeight="1" x14ac:dyDescent="0.25">
      <c r="C95" s="209"/>
      <c r="D95" s="209"/>
    </row>
    <row r="96" spans="3:4" ht="15.75" customHeight="1" x14ac:dyDescent="0.25">
      <c r="C96" s="209"/>
      <c r="D96" s="209"/>
    </row>
    <row r="97" spans="3:4" ht="15.75" customHeight="1" x14ac:dyDescent="0.25">
      <c r="C97" s="209"/>
      <c r="D97" s="209"/>
    </row>
    <row r="98" spans="3:4" ht="15.75" customHeight="1" x14ac:dyDescent="0.25">
      <c r="C98" s="209"/>
      <c r="D98" s="209"/>
    </row>
    <row r="99" spans="3:4" ht="15.75" customHeight="1" x14ac:dyDescent="0.25">
      <c r="C99" s="209"/>
      <c r="D99" s="209"/>
    </row>
    <row r="100" spans="3:4" ht="15.75" customHeight="1" x14ac:dyDescent="0.25">
      <c r="C100" s="209"/>
      <c r="D100" s="209"/>
    </row>
    <row r="101" spans="3:4" ht="15.75" customHeight="1" x14ac:dyDescent="0.25">
      <c r="C101" s="209"/>
      <c r="D101" s="209"/>
    </row>
    <row r="102" spans="3:4" ht="15.75" customHeight="1" x14ac:dyDescent="0.25">
      <c r="C102" s="209"/>
      <c r="D102" s="209"/>
    </row>
    <row r="103" spans="3:4" ht="15.75" customHeight="1" x14ac:dyDescent="0.25">
      <c r="C103" s="209"/>
      <c r="D103" s="209"/>
    </row>
    <row r="104" spans="3:4" ht="15.75" customHeight="1" x14ac:dyDescent="0.25">
      <c r="C104" s="209"/>
      <c r="D104" s="209"/>
    </row>
    <row r="105" spans="3:4" ht="15.75" customHeight="1" x14ac:dyDescent="0.25">
      <c r="C105" s="209"/>
      <c r="D105" s="209"/>
    </row>
    <row r="106" spans="3:4" ht="15.75" customHeight="1" x14ac:dyDescent="0.25">
      <c r="C106" s="209"/>
      <c r="D106" s="209"/>
    </row>
    <row r="107" spans="3:4" ht="15.75" customHeight="1" x14ac:dyDescent="0.25">
      <c r="C107" s="209"/>
      <c r="D107" s="209"/>
    </row>
    <row r="108" spans="3:4" ht="15.75" customHeight="1" x14ac:dyDescent="0.25">
      <c r="C108" s="209"/>
      <c r="D108" s="209"/>
    </row>
    <row r="109" spans="3:4" ht="15.75" customHeight="1" x14ac:dyDescent="0.25">
      <c r="C109" s="209"/>
      <c r="D109" s="209"/>
    </row>
    <row r="110" spans="3:4" ht="15.75" customHeight="1" x14ac:dyDescent="0.25">
      <c r="C110" s="209"/>
      <c r="D110" s="209"/>
    </row>
    <row r="111" spans="3:4" ht="15.75" customHeight="1" x14ac:dyDescent="0.25">
      <c r="C111" s="209"/>
      <c r="D111" s="209"/>
    </row>
    <row r="112" spans="3:4" ht="15.75" customHeight="1" x14ac:dyDescent="0.25">
      <c r="C112" s="209"/>
      <c r="D112" s="209"/>
    </row>
    <row r="113" spans="3:4" ht="15.75" customHeight="1" x14ac:dyDescent="0.25">
      <c r="C113" s="209"/>
      <c r="D113" s="209"/>
    </row>
    <row r="114" spans="3:4" ht="15.75" customHeight="1" x14ac:dyDescent="0.25">
      <c r="C114" s="209"/>
      <c r="D114" s="209"/>
    </row>
    <row r="115" spans="3:4" ht="15.75" customHeight="1" x14ac:dyDescent="0.25">
      <c r="C115" s="209"/>
      <c r="D115" s="209"/>
    </row>
    <row r="116" spans="3:4" ht="15.75" customHeight="1" x14ac:dyDescent="0.25">
      <c r="C116" s="209"/>
      <c r="D116" s="209"/>
    </row>
    <row r="117" spans="3:4" ht="15.75" customHeight="1" x14ac:dyDescent="0.25">
      <c r="C117" s="209"/>
      <c r="D117" s="209"/>
    </row>
    <row r="118" spans="3:4" ht="15.75" customHeight="1" x14ac:dyDescent="0.25">
      <c r="C118" s="209"/>
      <c r="D118" s="209"/>
    </row>
    <row r="119" spans="3:4" ht="15.75" customHeight="1" x14ac:dyDescent="0.25">
      <c r="C119" s="209"/>
      <c r="D119" s="209"/>
    </row>
    <row r="120" spans="3:4" ht="15.75" customHeight="1" x14ac:dyDescent="0.25">
      <c r="C120" s="209"/>
      <c r="D120" s="209"/>
    </row>
    <row r="121" spans="3:4" ht="15.75" customHeight="1" x14ac:dyDescent="0.25">
      <c r="C121" s="209"/>
      <c r="D121" s="209"/>
    </row>
    <row r="122" spans="3:4" ht="15.75" customHeight="1" x14ac:dyDescent="0.25">
      <c r="C122" s="209"/>
      <c r="D122" s="209"/>
    </row>
    <row r="123" spans="3:4" ht="15.75" customHeight="1" x14ac:dyDescent="0.25">
      <c r="C123" s="209"/>
      <c r="D123" s="209"/>
    </row>
    <row r="124" spans="3:4" ht="15.75" customHeight="1" x14ac:dyDescent="0.25">
      <c r="C124" s="209"/>
      <c r="D124" s="209"/>
    </row>
    <row r="125" spans="3:4" ht="15.75" customHeight="1" x14ac:dyDescent="0.25">
      <c r="C125" s="209"/>
      <c r="D125" s="209"/>
    </row>
    <row r="126" spans="3:4" ht="15.75" customHeight="1" x14ac:dyDescent="0.25">
      <c r="C126" s="209"/>
      <c r="D126" s="209"/>
    </row>
    <row r="127" spans="3:4" ht="15.75" customHeight="1" x14ac:dyDescent="0.25">
      <c r="C127" s="209"/>
      <c r="D127" s="209"/>
    </row>
    <row r="128" spans="3:4" ht="15.75" customHeight="1" x14ac:dyDescent="0.25">
      <c r="C128" s="209"/>
      <c r="D128" s="209"/>
    </row>
    <row r="129" spans="3:4" ht="15.75" customHeight="1" x14ac:dyDescent="0.25">
      <c r="C129" s="209"/>
      <c r="D129" s="209"/>
    </row>
    <row r="130" spans="3:4" ht="15.75" customHeight="1" x14ac:dyDescent="0.25">
      <c r="C130" s="209"/>
      <c r="D130" s="209"/>
    </row>
    <row r="131" spans="3:4" ht="15.75" customHeight="1" x14ac:dyDescent="0.25">
      <c r="C131" s="209"/>
      <c r="D131" s="209"/>
    </row>
    <row r="132" spans="3:4" ht="15.75" customHeight="1" x14ac:dyDescent="0.25">
      <c r="C132" s="209"/>
      <c r="D132" s="209"/>
    </row>
    <row r="133" spans="3:4" ht="15.75" customHeight="1" x14ac:dyDescent="0.25">
      <c r="C133" s="209"/>
      <c r="D133" s="209"/>
    </row>
    <row r="134" spans="3:4" ht="15.75" customHeight="1" x14ac:dyDescent="0.25">
      <c r="C134" s="209"/>
      <c r="D134" s="209"/>
    </row>
    <row r="135" spans="3:4" ht="15.75" customHeight="1" x14ac:dyDescent="0.25">
      <c r="C135" s="209"/>
      <c r="D135" s="209"/>
    </row>
    <row r="136" spans="3:4" ht="15.75" customHeight="1" x14ac:dyDescent="0.25">
      <c r="C136" s="209"/>
      <c r="D136" s="209"/>
    </row>
    <row r="137" spans="3:4" ht="15.75" customHeight="1" x14ac:dyDescent="0.25">
      <c r="C137" s="209"/>
      <c r="D137" s="209"/>
    </row>
    <row r="138" spans="3:4" ht="15.75" customHeight="1" x14ac:dyDescent="0.25">
      <c r="C138" s="209"/>
      <c r="D138" s="209"/>
    </row>
    <row r="139" spans="3:4" ht="15.75" customHeight="1" x14ac:dyDescent="0.25">
      <c r="C139" s="209"/>
      <c r="D139" s="209"/>
    </row>
    <row r="140" spans="3:4" ht="15.75" customHeight="1" x14ac:dyDescent="0.25">
      <c r="C140" s="209"/>
      <c r="D140" s="209"/>
    </row>
    <row r="141" spans="3:4" ht="15.75" customHeight="1" x14ac:dyDescent="0.25">
      <c r="C141" s="209"/>
      <c r="D141" s="209"/>
    </row>
    <row r="142" spans="3:4" ht="15.75" customHeight="1" x14ac:dyDescent="0.25">
      <c r="C142" s="209"/>
      <c r="D142" s="209"/>
    </row>
    <row r="143" spans="3:4" ht="15.75" customHeight="1" x14ac:dyDescent="0.25">
      <c r="C143" s="209"/>
      <c r="D143" s="209"/>
    </row>
    <row r="144" spans="3:4" ht="15.75" customHeight="1" x14ac:dyDescent="0.25">
      <c r="C144" s="209"/>
      <c r="D144" s="209"/>
    </row>
    <row r="145" spans="3:4" ht="15.75" customHeight="1" x14ac:dyDescent="0.25">
      <c r="C145" s="209"/>
      <c r="D145" s="209"/>
    </row>
    <row r="146" spans="3:4" ht="15.75" customHeight="1" x14ac:dyDescent="0.25">
      <c r="C146" s="209"/>
      <c r="D146" s="209"/>
    </row>
    <row r="147" spans="3:4" ht="15.75" customHeight="1" x14ac:dyDescent="0.25">
      <c r="C147" s="209"/>
      <c r="D147" s="209"/>
    </row>
    <row r="148" spans="3:4" ht="15.75" customHeight="1" x14ac:dyDescent="0.25">
      <c r="C148" s="209"/>
      <c r="D148" s="209"/>
    </row>
    <row r="149" spans="3:4" ht="15.75" customHeight="1" x14ac:dyDescent="0.25">
      <c r="C149" s="209"/>
      <c r="D149" s="209"/>
    </row>
    <row r="150" spans="3:4" ht="15.75" customHeight="1" x14ac:dyDescent="0.25">
      <c r="C150" s="209"/>
      <c r="D150" s="209"/>
    </row>
    <row r="151" spans="3:4" ht="15.75" customHeight="1" x14ac:dyDescent="0.25">
      <c r="C151" s="209"/>
      <c r="D151" s="209"/>
    </row>
    <row r="152" spans="3:4" ht="15.75" customHeight="1" x14ac:dyDescent="0.25">
      <c r="C152" s="209"/>
      <c r="D152" s="209"/>
    </row>
    <row r="153" spans="3:4" ht="15.75" customHeight="1" x14ac:dyDescent="0.25">
      <c r="C153" s="209"/>
      <c r="D153" s="209"/>
    </row>
    <row r="154" spans="3:4" ht="15.75" customHeight="1" x14ac:dyDescent="0.25">
      <c r="C154" s="209"/>
      <c r="D154" s="209"/>
    </row>
    <row r="155" spans="3:4" ht="15.75" customHeight="1" x14ac:dyDescent="0.25">
      <c r="C155" s="209"/>
      <c r="D155" s="209"/>
    </row>
    <row r="156" spans="3:4" ht="15.75" customHeight="1" x14ac:dyDescent="0.25">
      <c r="C156" s="209"/>
      <c r="D156" s="209"/>
    </row>
    <row r="157" spans="3:4" ht="15.75" customHeight="1" x14ac:dyDescent="0.25">
      <c r="C157" s="209"/>
      <c r="D157" s="209"/>
    </row>
    <row r="158" spans="3:4" ht="15.75" customHeight="1" x14ac:dyDescent="0.25">
      <c r="C158" s="209"/>
      <c r="D158" s="209"/>
    </row>
    <row r="159" spans="3:4" ht="15.75" customHeight="1" x14ac:dyDescent="0.25">
      <c r="C159" s="209"/>
      <c r="D159" s="209"/>
    </row>
    <row r="160" spans="3:4" ht="15.75" customHeight="1" x14ac:dyDescent="0.25">
      <c r="C160" s="209"/>
      <c r="D160" s="209"/>
    </row>
    <row r="161" spans="3:4" ht="15.75" customHeight="1" x14ac:dyDescent="0.25">
      <c r="C161" s="209"/>
      <c r="D161" s="209"/>
    </row>
    <row r="162" spans="3:4" ht="15.75" customHeight="1" x14ac:dyDescent="0.25">
      <c r="C162" s="209"/>
      <c r="D162" s="209"/>
    </row>
    <row r="163" spans="3:4" ht="15.75" customHeight="1" x14ac:dyDescent="0.25">
      <c r="C163" s="209"/>
      <c r="D163" s="209"/>
    </row>
    <row r="164" spans="3:4" ht="15.75" customHeight="1" x14ac:dyDescent="0.25">
      <c r="C164" s="209"/>
      <c r="D164" s="209"/>
    </row>
    <row r="165" spans="3:4" ht="15.75" customHeight="1" x14ac:dyDescent="0.25">
      <c r="C165" s="209"/>
      <c r="D165" s="209"/>
    </row>
    <row r="166" spans="3:4" ht="15.75" customHeight="1" x14ac:dyDescent="0.25">
      <c r="C166" s="209"/>
      <c r="D166" s="209"/>
    </row>
    <row r="167" spans="3:4" ht="15.75" customHeight="1" x14ac:dyDescent="0.25">
      <c r="C167" s="209"/>
      <c r="D167" s="209"/>
    </row>
    <row r="168" spans="3:4" ht="15.75" customHeight="1" x14ac:dyDescent="0.25">
      <c r="C168" s="209"/>
      <c r="D168" s="209"/>
    </row>
    <row r="169" spans="3:4" ht="15.75" customHeight="1" x14ac:dyDescent="0.25">
      <c r="C169" s="209"/>
      <c r="D169" s="209"/>
    </row>
    <row r="170" spans="3:4" ht="15.75" customHeight="1" x14ac:dyDescent="0.25">
      <c r="C170" s="209"/>
      <c r="D170" s="209"/>
    </row>
    <row r="171" spans="3:4" ht="15.75" customHeight="1" x14ac:dyDescent="0.25">
      <c r="C171" s="209"/>
      <c r="D171" s="209"/>
    </row>
    <row r="172" spans="3:4" ht="15.75" customHeight="1" x14ac:dyDescent="0.25">
      <c r="C172" s="209"/>
      <c r="D172" s="209"/>
    </row>
    <row r="173" spans="3:4" ht="15.75" customHeight="1" x14ac:dyDescent="0.25">
      <c r="C173" s="209"/>
      <c r="D173" s="209"/>
    </row>
    <row r="174" spans="3:4" ht="15.75" customHeight="1" x14ac:dyDescent="0.25">
      <c r="C174" s="209"/>
      <c r="D174" s="209"/>
    </row>
    <row r="175" spans="3:4" ht="15.75" customHeight="1" x14ac:dyDescent="0.25">
      <c r="C175" s="209"/>
      <c r="D175" s="209"/>
    </row>
    <row r="176" spans="3:4" ht="15.75" customHeight="1" x14ac:dyDescent="0.25">
      <c r="C176" s="209"/>
      <c r="D176" s="209"/>
    </row>
    <row r="177" spans="3:4" ht="15.75" customHeight="1" x14ac:dyDescent="0.25">
      <c r="C177" s="209"/>
      <c r="D177" s="209"/>
    </row>
    <row r="178" spans="3:4" ht="15.75" customHeight="1" x14ac:dyDescent="0.25">
      <c r="C178" s="209"/>
      <c r="D178" s="209"/>
    </row>
    <row r="179" spans="3:4" ht="15.75" customHeight="1" x14ac:dyDescent="0.25">
      <c r="C179" s="209"/>
      <c r="D179" s="209"/>
    </row>
    <row r="180" spans="3:4" ht="15.75" customHeight="1" x14ac:dyDescent="0.25">
      <c r="C180" s="209"/>
      <c r="D180" s="209"/>
    </row>
    <row r="181" spans="3:4" ht="15.75" customHeight="1" x14ac:dyDescent="0.25">
      <c r="C181" s="209"/>
      <c r="D181" s="209"/>
    </row>
    <row r="182" spans="3:4" ht="15.75" customHeight="1" x14ac:dyDescent="0.25">
      <c r="C182" s="209"/>
      <c r="D182" s="209"/>
    </row>
    <row r="183" spans="3:4" ht="15.75" customHeight="1" x14ac:dyDescent="0.25">
      <c r="C183" s="209"/>
      <c r="D183" s="209"/>
    </row>
    <row r="184" spans="3:4" ht="15.75" customHeight="1" x14ac:dyDescent="0.25">
      <c r="C184" s="209"/>
      <c r="D184" s="209"/>
    </row>
    <row r="185" spans="3:4" ht="15.75" customHeight="1" x14ac:dyDescent="0.25">
      <c r="C185" s="209"/>
      <c r="D185" s="209"/>
    </row>
    <row r="186" spans="3:4" ht="15.75" customHeight="1" x14ac:dyDescent="0.25">
      <c r="C186" s="209"/>
      <c r="D186" s="209"/>
    </row>
    <row r="187" spans="3:4" ht="15.75" customHeight="1" x14ac:dyDescent="0.25">
      <c r="C187" s="209"/>
      <c r="D187" s="209"/>
    </row>
    <row r="188" spans="3:4" ht="15.75" customHeight="1" x14ac:dyDescent="0.25">
      <c r="C188" s="209"/>
      <c r="D188" s="209"/>
    </row>
    <row r="189" spans="3:4" ht="15.75" customHeight="1" x14ac:dyDescent="0.25">
      <c r="C189" s="209"/>
      <c r="D189" s="209"/>
    </row>
    <row r="190" spans="3:4" ht="15.75" customHeight="1" x14ac:dyDescent="0.25">
      <c r="C190" s="209"/>
      <c r="D190" s="209"/>
    </row>
    <row r="191" spans="3:4" ht="15.75" customHeight="1" x14ac:dyDescent="0.25">
      <c r="C191" s="209"/>
      <c r="D191" s="209"/>
    </row>
    <row r="192" spans="3:4" ht="15.75" customHeight="1" x14ac:dyDescent="0.25">
      <c r="C192" s="209"/>
      <c r="D192" s="209"/>
    </row>
    <row r="193" spans="3:4" ht="15.75" customHeight="1" x14ac:dyDescent="0.25">
      <c r="C193" s="209"/>
      <c r="D193" s="209"/>
    </row>
    <row r="194" spans="3:4" ht="15.75" customHeight="1" x14ac:dyDescent="0.25">
      <c r="C194" s="209"/>
      <c r="D194" s="209"/>
    </row>
    <row r="195" spans="3:4" ht="15.75" customHeight="1" x14ac:dyDescent="0.25">
      <c r="C195" s="209"/>
      <c r="D195" s="209"/>
    </row>
    <row r="196" spans="3:4" ht="15.75" customHeight="1" x14ac:dyDescent="0.25">
      <c r="C196" s="209"/>
      <c r="D196" s="209"/>
    </row>
    <row r="197" spans="3:4" ht="15.75" customHeight="1" x14ac:dyDescent="0.25">
      <c r="C197" s="209"/>
      <c r="D197" s="209"/>
    </row>
    <row r="198" spans="3:4" ht="15.75" customHeight="1" x14ac:dyDescent="0.25">
      <c r="C198" s="209"/>
      <c r="D198" s="209"/>
    </row>
    <row r="199" spans="3:4" ht="15.75" customHeight="1" x14ac:dyDescent="0.25">
      <c r="C199" s="209"/>
      <c r="D199" s="209"/>
    </row>
    <row r="200" spans="3:4" ht="15.75" customHeight="1" x14ac:dyDescent="0.25">
      <c r="C200" s="209"/>
      <c r="D200" s="209"/>
    </row>
    <row r="201" spans="3:4" ht="15.75" customHeight="1" x14ac:dyDescent="0.25">
      <c r="C201" s="209"/>
      <c r="D201" s="209"/>
    </row>
    <row r="202" spans="3:4" ht="15.75" customHeight="1" x14ac:dyDescent="0.25">
      <c r="C202" s="209"/>
      <c r="D202" s="209"/>
    </row>
    <row r="203" spans="3:4" ht="15.75" customHeight="1" x14ac:dyDescent="0.25">
      <c r="C203" s="209"/>
      <c r="D203" s="209"/>
    </row>
    <row r="204" spans="3:4" ht="15.75" customHeight="1" x14ac:dyDescent="0.25">
      <c r="C204" s="209"/>
      <c r="D204" s="209"/>
    </row>
    <row r="205" spans="3:4" ht="15.75" customHeight="1" x14ac:dyDescent="0.25">
      <c r="C205" s="209"/>
      <c r="D205" s="209"/>
    </row>
    <row r="206" spans="3:4" ht="15.75" customHeight="1" x14ac:dyDescent="0.25">
      <c r="C206" s="209"/>
      <c r="D206" s="209"/>
    </row>
    <row r="207" spans="3:4" ht="15.75" customHeight="1" x14ac:dyDescent="0.25">
      <c r="C207" s="209"/>
      <c r="D207" s="209"/>
    </row>
    <row r="208" spans="3:4" ht="15.75" customHeight="1" x14ac:dyDescent="0.25">
      <c r="C208" s="209"/>
      <c r="D208" s="209"/>
    </row>
    <row r="209" spans="3:4" ht="15.75" customHeight="1" x14ac:dyDescent="0.25">
      <c r="C209" s="209"/>
      <c r="D209" s="209"/>
    </row>
    <row r="210" spans="3:4" ht="15.75" customHeight="1" x14ac:dyDescent="0.25">
      <c r="C210" s="209"/>
      <c r="D210" s="209"/>
    </row>
    <row r="211" spans="3:4" ht="15.75" customHeight="1" x14ac:dyDescent="0.25">
      <c r="C211" s="209"/>
      <c r="D211" s="209"/>
    </row>
    <row r="212" spans="3:4" ht="15.75" customHeight="1" x14ac:dyDescent="0.25">
      <c r="C212" s="209"/>
      <c r="D212" s="209"/>
    </row>
    <row r="213" spans="3:4" ht="15.75" customHeight="1" x14ac:dyDescent="0.25">
      <c r="C213" s="209"/>
      <c r="D213" s="209"/>
    </row>
    <row r="214" spans="3:4" ht="15.75" customHeight="1" x14ac:dyDescent="0.25">
      <c r="C214" s="209"/>
      <c r="D214" s="209"/>
    </row>
    <row r="215" spans="3:4" ht="15.75" customHeight="1" x14ac:dyDescent="0.25">
      <c r="C215" s="209"/>
      <c r="D215" s="209"/>
    </row>
    <row r="216" spans="3:4" ht="15.75" customHeight="1" x14ac:dyDescent="0.25">
      <c r="C216" s="209"/>
      <c r="D216" s="209"/>
    </row>
    <row r="217" spans="3:4" ht="15.75" customHeight="1" x14ac:dyDescent="0.25">
      <c r="C217" s="209"/>
      <c r="D217" s="209"/>
    </row>
    <row r="218" spans="3:4" ht="15.75" customHeight="1" x14ac:dyDescent="0.25">
      <c r="C218" s="209"/>
      <c r="D218" s="209"/>
    </row>
    <row r="219" spans="3:4" ht="15.75" customHeight="1" x14ac:dyDescent="0.25">
      <c r="C219" s="209"/>
      <c r="D219" s="209"/>
    </row>
    <row r="220" spans="3:4" ht="15.75" customHeight="1" x14ac:dyDescent="0.25">
      <c r="C220" s="209"/>
      <c r="D220" s="209"/>
    </row>
    <row r="221" spans="3:4" ht="15.75" customHeight="1" x14ac:dyDescent="0.25">
      <c r="C221" s="209"/>
      <c r="D221" s="209"/>
    </row>
    <row r="222" spans="3:4" ht="15.75" customHeight="1" x14ac:dyDescent="0.25">
      <c r="C222" s="209"/>
      <c r="D222" s="209"/>
    </row>
    <row r="223" spans="3:4" ht="15.75" customHeight="1" x14ac:dyDescent="0.25">
      <c r="C223" s="209"/>
      <c r="D223" s="209"/>
    </row>
    <row r="224" spans="3:4" ht="15.75" customHeight="1" x14ac:dyDescent="0.25">
      <c r="C224" s="209"/>
      <c r="D224" s="209"/>
    </row>
    <row r="225" spans="3:4" ht="15.75" customHeight="1" x14ac:dyDescent="0.25">
      <c r="C225" s="209"/>
      <c r="D225" s="209"/>
    </row>
    <row r="226" spans="3:4" ht="15.75" customHeight="1" x14ac:dyDescent="0.25">
      <c r="C226" s="209"/>
      <c r="D226" s="209"/>
    </row>
    <row r="227" spans="3:4" ht="15.75" customHeight="1" x14ac:dyDescent="0.25">
      <c r="C227" s="209"/>
      <c r="D227" s="209"/>
    </row>
    <row r="228" spans="3:4" ht="15.75" customHeight="1" x14ac:dyDescent="0.25">
      <c r="C228" s="209"/>
      <c r="D228" s="209"/>
    </row>
    <row r="229" spans="3:4" ht="15.75" customHeight="1" x14ac:dyDescent="0.25">
      <c r="C229" s="209"/>
      <c r="D229" s="209"/>
    </row>
    <row r="230" spans="3:4" ht="15.75" customHeight="1" x14ac:dyDescent="0.25">
      <c r="C230" s="209"/>
      <c r="D230" s="209"/>
    </row>
    <row r="231" spans="3:4" ht="15.75" customHeight="1" x14ac:dyDescent="0.25">
      <c r="C231" s="209"/>
      <c r="D231" s="209"/>
    </row>
    <row r="232" spans="3:4" ht="15.75" customHeight="1" x14ac:dyDescent="0.25">
      <c r="C232" s="209"/>
      <c r="D232" s="209"/>
    </row>
    <row r="233" spans="3:4" ht="15.75" customHeight="1" x14ac:dyDescent="0.25">
      <c r="C233" s="209"/>
      <c r="D233" s="209"/>
    </row>
    <row r="234" spans="3:4" ht="15.75" customHeight="1" x14ac:dyDescent="0.25">
      <c r="C234" s="209"/>
      <c r="D234" s="209"/>
    </row>
    <row r="235" spans="3:4" ht="15.75" customHeight="1" x14ac:dyDescent="0.25">
      <c r="C235" s="209"/>
      <c r="D235" s="209"/>
    </row>
    <row r="236" spans="3:4" ht="15.75" customHeight="1" x14ac:dyDescent="0.25">
      <c r="C236" s="209"/>
      <c r="D236" s="209"/>
    </row>
    <row r="237" spans="3:4" ht="15.75" customHeight="1" x14ac:dyDescent="0.25">
      <c r="C237" s="209"/>
      <c r="D237" s="209"/>
    </row>
    <row r="238" spans="3:4" ht="15.75" customHeight="1" x14ac:dyDescent="0.25">
      <c r="C238" s="209"/>
      <c r="D238" s="209"/>
    </row>
    <row r="239" spans="3:4" ht="15.75" customHeight="1" x14ac:dyDescent="0.25">
      <c r="C239" s="209"/>
      <c r="D239" s="209"/>
    </row>
    <row r="240" spans="3:4" ht="15.75" customHeight="1" x14ac:dyDescent="0.25">
      <c r="C240" s="209"/>
      <c r="D240" s="209"/>
    </row>
    <row r="241" spans="3:4" ht="15.75" customHeight="1" x14ac:dyDescent="0.25">
      <c r="C241" s="209"/>
      <c r="D241" s="209"/>
    </row>
    <row r="242" spans="3:4" ht="15.75" customHeight="1" x14ac:dyDescent="0.25">
      <c r="C242" s="209"/>
      <c r="D242" s="209"/>
    </row>
    <row r="243" spans="3:4" ht="15.75" customHeight="1" x14ac:dyDescent="0.25">
      <c r="C243" s="209"/>
      <c r="D243" s="209"/>
    </row>
    <row r="244" spans="3:4" ht="15.75" customHeight="1" x14ac:dyDescent="0.25">
      <c r="C244" s="209"/>
      <c r="D244" s="209"/>
    </row>
    <row r="245" spans="3:4" ht="15.75" customHeight="1" x14ac:dyDescent="0.25">
      <c r="C245" s="209"/>
      <c r="D245" s="209"/>
    </row>
    <row r="246" spans="3:4" ht="15.75" customHeight="1" x14ac:dyDescent="0.25">
      <c r="C246" s="209"/>
      <c r="D246" s="209"/>
    </row>
    <row r="247" spans="3:4" ht="15.75" customHeight="1" x14ac:dyDescent="0.25">
      <c r="C247" s="209"/>
      <c r="D247" s="209"/>
    </row>
    <row r="248" spans="3:4" ht="15.75" customHeight="1" x14ac:dyDescent="0.25">
      <c r="C248" s="209"/>
      <c r="D248" s="209"/>
    </row>
    <row r="249" spans="3:4" ht="15.75" customHeight="1" x14ac:dyDescent="0.25">
      <c r="C249" s="209"/>
      <c r="D249" s="209"/>
    </row>
    <row r="250" spans="3:4" ht="15.75" customHeight="1" x14ac:dyDescent="0.25">
      <c r="C250" s="209"/>
      <c r="D250" s="209"/>
    </row>
    <row r="251" spans="3:4" ht="15.75" customHeight="1" x14ac:dyDescent="0.25">
      <c r="C251" s="209"/>
      <c r="D251" s="209"/>
    </row>
    <row r="252" spans="3:4" ht="15.75" customHeight="1" x14ac:dyDescent="0.25">
      <c r="C252" s="209"/>
      <c r="D252" s="209"/>
    </row>
    <row r="253" spans="3:4" ht="15.75" customHeight="1" x14ac:dyDescent="0.25">
      <c r="C253" s="209"/>
      <c r="D253" s="209"/>
    </row>
    <row r="254" spans="3:4" ht="15.75" customHeight="1" x14ac:dyDescent="0.25">
      <c r="C254" s="209"/>
      <c r="D254" s="209"/>
    </row>
    <row r="255" spans="3:4" ht="15.75" customHeight="1" x14ac:dyDescent="0.25">
      <c r="C255" s="209"/>
      <c r="D255" s="209"/>
    </row>
    <row r="256" spans="3:4" ht="15.75" customHeight="1" x14ac:dyDescent="0.25">
      <c r="C256" s="209"/>
      <c r="D256" s="209"/>
    </row>
    <row r="257" spans="3:4" ht="15.75" customHeight="1" x14ac:dyDescent="0.25">
      <c r="C257" s="209"/>
      <c r="D257" s="209"/>
    </row>
    <row r="258" spans="3:4" ht="15.75" customHeight="1" x14ac:dyDescent="0.25">
      <c r="C258" s="209"/>
      <c r="D258" s="209"/>
    </row>
    <row r="259" spans="3:4" ht="15.75" customHeight="1" x14ac:dyDescent="0.25">
      <c r="C259" s="209"/>
      <c r="D259" s="209"/>
    </row>
    <row r="260" spans="3:4" ht="15.75" customHeight="1" x14ac:dyDescent="0.25">
      <c r="C260" s="209"/>
      <c r="D260" s="209"/>
    </row>
    <row r="261" spans="3:4" ht="15.75" customHeight="1" x14ac:dyDescent="0.25">
      <c r="C261" s="209"/>
      <c r="D261" s="209"/>
    </row>
    <row r="262" spans="3:4" ht="15.75" customHeight="1" x14ac:dyDescent="0.25">
      <c r="C262" s="209"/>
      <c r="D262" s="209"/>
    </row>
    <row r="263" spans="3:4" ht="15.75" customHeight="1" x14ac:dyDescent="0.25">
      <c r="C263" s="209"/>
      <c r="D263" s="209"/>
    </row>
    <row r="264" spans="3:4" ht="15.75" customHeight="1" x14ac:dyDescent="0.25">
      <c r="C264" s="209"/>
      <c r="D264" s="209"/>
    </row>
    <row r="265" spans="3:4" ht="15.75" customHeight="1" x14ac:dyDescent="0.25">
      <c r="C265" s="209"/>
      <c r="D265" s="209"/>
    </row>
    <row r="266" spans="3:4" ht="15.75" customHeight="1" x14ac:dyDescent="0.25">
      <c r="C266" s="209"/>
      <c r="D266" s="209"/>
    </row>
    <row r="267" spans="3:4" ht="15.75" customHeight="1" x14ac:dyDescent="0.25">
      <c r="C267" s="209"/>
      <c r="D267" s="209"/>
    </row>
    <row r="268" spans="3:4" ht="15.75" customHeight="1" x14ac:dyDescent="0.25">
      <c r="C268" s="209"/>
      <c r="D268" s="209"/>
    </row>
    <row r="269" spans="3:4" ht="15.75" customHeight="1" x14ac:dyDescent="0.25">
      <c r="C269" s="209"/>
      <c r="D269" s="209"/>
    </row>
    <row r="270" spans="3:4" ht="15.75" customHeight="1" x14ac:dyDescent="0.25">
      <c r="C270" s="209"/>
      <c r="D270" s="209"/>
    </row>
    <row r="271" spans="3:4" ht="15.75" customHeight="1" x14ac:dyDescent="0.25">
      <c r="C271" s="209"/>
      <c r="D271" s="209"/>
    </row>
    <row r="272" spans="3:4" ht="15.75" customHeight="1" x14ac:dyDescent="0.25">
      <c r="C272" s="209"/>
      <c r="D272" s="209"/>
    </row>
    <row r="273" spans="3:4" ht="15.75" customHeight="1" x14ac:dyDescent="0.25">
      <c r="C273" s="209"/>
      <c r="D273" s="209"/>
    </row>
    <row r="274" spans="3:4" ht="15.75" customHeight="1" x14ac:dyDescent="0.25">
      <c r="C274" s="209"/>
      <c r="D274" s="209"/>
    </row>
    <row r="275" spans="3:4" ht="15.75" customHeight="1" x14ac:dyDescent="0.25">
      <c r="C275" s="209"/>
      <c r="D275" s="209"/>
    </row>
    <row r="276" spans="3:4" ht="15.75" customHeight="1" x14ac:dyDescent="0.25">
      <c r="C276" s="209"/>
      <c r="D276" s="209"/>
    </row>
    <row r="277" spans="3:4" ht="15.75" customHeight="1" x14ac:dyDescent="0.25">
      <c r="C277" s="209"/>
      <c r="D277" s="209"/>
    </row>
    <row r="278" spans="3:4" ht="15.75" customHeight="1" x14ac:dyDescent="0.25">
      <c r="C278" s="209"/>
      <c r="D278" s="209"/>
    </row>
    <row r="279" spans="3:4" ht="15.75" customHeight="1" x14ac:dyDescent="0.25">
      <c r="C279" s="209"/>
      <c r="D279" s="209"/>
    </row>
    <row r="280" spans="3:4" ht="15.75" customHeight="1" x14ac:dyDescent="0.25">
      <c r="C280" s="209"/>
      <c r="D280" s="209"/>
    </row>
    <row r="281" spans="3:4" ht="15.75" customHeight="1" x14ac:dyDescent="0.25">
      <c r="C281" s="209"/>
      <c r="D281" s="209"/>
    </row>
    <row r="282" spans="3:4" ht="15.75" customHeight="1" x14ac:dyDescent="0.25">
      <c r="C282" s="209"/>
      <c r="D282" s="209"/>
    </row>
    <row r="283" spans="3:4" ht="15.75" customHeight="1" x14ac:dyDescent="0.25">
      <c r="C283" s="209"/>
      <c r="D283" s="209"/>
    </row>
    <row r="284" spans="3:4" ht="15.75" customHeight="1" x14ac:dyDescent="0.25">
      <c r="C284" s="209"/>
      <c r="D284" s="209"/>
    </row>
    <row r="285" spans="3:4" ht="15.75" customHeight="1" x14ac:dyDescent="0.25">
      <c r="C285" s="209"/>
      <c r="D285" s="209"/>
    </row>
    <row r="286" spans="3:4" ht="15.75" customHeight="1" x14ac:dyDescent="0.25">
      <c r="C286" s="209"/>
      <c r="D286" s="209"/>
    </row>
    <row r="287" spans="3:4" ht="15.75" customHeight="1" x14ac:dyDescent="0.25">
      <c r="C287" s="209"/>
      <c r="D287" s="209"/>
    </row>
    <row r="288" spans="3:4" ht="15.75" customHeight="1" x14ac:dyDescent="0.25">
      <c r="C288" s="209"/>
      <c r="D288" s="209"/>
    </row>
    <row r="289" spans="3:4" ht="15.75" customHeight="1" x14ac:dyDescent="0.25">
      <c r="C289" s="209"/>
      <c r="D289" s="209"/>
    </row>
    <row r="290" spans="3:4" ht="15.75" customHeight="1" x14ac:dyDescent="0.25">
      <c r="C290" s="209"/>
      <c r="D290" s="209"/>
    </row>
    <row r="291" spans="3:4" ht="15.75" customHeight="1" x14ac:dyDescent="0.25">
      <c r="C291" s="209"/>
      <c r="D291" s="209"/>
    </row>
    <row r="292" spans="3:4" ht="15.75" customHeight="1" x14ac:dyDescent="0.25">
      <c r="C292" s="209"/>
      <c r="D292" s="209"/>
    </row>
    <row r="293" spans="3:4" ht="15.75" customHeight="1" x14ac:dyDescent="0.25">
      <c r="C293" s="209"/>
      <c r="D293" s="209"/>
    </row>
    <row r="294" spans="3:4" ht="15.75" customHeight="1" x14ac:dyDescent="0.25">
      <c r="C294" s="209"/>
      <c r="D294" s="209"/>
    </row>
    <row r="295" spans="3:4" ht="15.75" customHeight="1" x14ac:dyDescent="0.25">
      <c r="C295" s="209"/>
      <c r="D295" s="209"/>
    </row>
    <row r="296" spans="3:4" ht="15.75" customHeight="1" x14ac:dyDescent="0.25">
      <c r="C296" s="209"/>
      <c r="D296" s="209"/>
    </row>
    <row r="297" spans="3:4" ht="15.75" customHeight="1" x14ac:dyDescent="0.25">
      <c r="C297" s="209"/>
      <c r="D297" s="209"/>
    </row>
    <row r="298" spans="3:4" ht="15.75" customHeight="1" x14ac:dyDescent="0.25">
      <c r="C298" s="209"/>
      <c r="D298" s="209"/>
    </row>
    <row r="299" spans="3:4" ht="15.75" customHeight="1" x14ac:dyDescent="0.25">
      <c r="C299" s="209"/>
      <c r="D299" s="209"/>
    </row>
    <row r="300" spans="3:4" ht="15.75" customHeight="1" x14ac:dyDescent="0.25">
      <c r="C300" s="209"/>
      <c r="D300" s="209"/>
    </row>
    <row r="301" spans="3:4" ht="15.75" customHeight="1" x14ac:dyDescent="0.25">
      <c r="C301" s="209"/>
      <c r="D301" s="209"/>
    </row>
    <row r="302" spans="3:4" ht="15.75" customHeight="1" x14ac:dyDescent="0.25">
      <c r="C302" s="209"/>
      <c r="D302" s="209"/>
    </row>
    <row r="303" spans="3:4" ht="15.75" customHeight="1" x14ac:dyDescent="0.25">
      <c r="C303" s="209"/>
      <c r="D303" s="209"/>
    </row>
    <row r="304" spans="3:4" ht="15.75" customHeight="1" x14ac:dyDescent="0.25">
      <c r="C304" s="209"/>
      <c r="D304" s="209"/>
    </row>
    <row r="305" spans="3:4" ht="15.75" customHeight="1" x14ac:dyDescent="0.25">
      <c r="C305" s="209"/>
      <c r="D305" s="209"/>
    </row>
    <row r="306" spans="3:4" ht="15.75" customHeight="1" x14ac:dyDescent="0.25">
      <c r="C306" s="209"/>
      <c r="D306" s="209"/>
    </row>
    <row r="307" spans="3:4" ht="15.75" customHeight="1" x14ac:dyDescent="0.25">
      <c r="C307" s="209"/>
      <c r="D307" s="209"/>
    </row>
    <row r="308" spans="3:4" ht="15.75" customHeight="1" x14ac:dyDescent="0.25">
      <c r="C308" s="209"/>
      <c r="D308" s="209"/>
    </row>
    <row r="309" spans="3:4" ht="15.75" customHeight="1" x14ac:dyDescent="0.25">
      <c r="C309" s="209"/>
      <c r="D309" s="209"/>
    </row>
    <row r="310" spans="3:4" ht="15.75" customHeight="1" x14ac:dyDescent="0.25">
      <c r="C310" s="209"/>
      <c r="D310" s="209"/>
    </row>
    <row r="311" spans="3:4" ht="15.75" customHeight="1" x14ac:dyDescent="0.25">
      <c r="C311" s="209"/>
      <c r="D311" s="209"/>
    </row>
    <row r="312" spans="3:4" ht="15.75" customHeight="1" x14ac:dyDescent="0.25">
      <c r="C312" s="209"/>
      <c r="D312" s="209"/>
    </row>
    <row r="313" spans="3:4" ht="15.75" customHeight="1" x14ac:dyDescent="0.25">
      <c r="C313" s="209"/>
      <c r="D313" s="209"/>
    </row>
    <row r="314" spans="3:4" ht="15.75" customHeight="1" x14ac:dyDescent="0.25">
      <c r="C314" s="209"/>
      <c r="D314" s="209"/>
    </row>
    <row r="315" spans="3:4" ht="15.75" customHeight="1" x14ac:dyDescent="0.25">
      <c r="C315" s="209"/>
      <c r="D315" s="209"/>
    </row>
    <row r="316" spans="3:4" ht="15.75" customHeight="1" x14ac:dyDescent="0.25">
      <c r="C316" s="209"/>
      <c r="D316" s="209"/>
    </row>
    <row r="317" spans="3:4" ht="15.75" customHeight="1" x14ac:dyDescent="0.25">
      <c r="C317" s="209"/>
      <c r="D317" s="209"/>
    </row>
    <row r="318" spans="3:4" ht="15.75" customHeight="1" x14ac:dyDescent="0.25">
      <c r="C318" s="209"/>
      <c r="D318" s="209"/>
    </row>
    <row r="319" spans="3:4" ht="15.75" customHeight="1" x14ac:dyDescent="0.25">
      <c r="C319" s="209"/>
      <c r="D319" s="209"/>
    </row>
    <row r="320" spans="3:4" ht="15.75" customHeight="1" x14ac:dyDescent="0.25">
      <c r="C320" s="209"/>
      <c r="D320" s="209"/>
    </row>
    <row r="321" spans="3:4" ht="15.75" customHeight="1" x14ac:dyDescent="0.25">
      <c r="C321" s="209"/>
      <c r="D321" s="209"/>
    </row>
    <row r="322" spans="3:4" ht="15.75" customHeight="1" x14ac:dyDescent="0.25">
      <c r="C322" s="209"/>
      <c r="D322" s="209"/>
    </row>
    <row r="323" spans="3:4" ht="15.75" customHeight="1" x14ac:dyDescent="0.25">
      <c r="C323" s="209"/>
      <c r="D323" s="209"/>
    </row>
    <row r="324" spans="3:4" ht="15.75" customHeight="1" x14ac:dyDescent="0.25">
      <c r="C324" s="209"/>
      <c r="D324" s="209"/>
    </row>
    <row r="325" spans="3:4" ht="15.75" customHeight="1" x14ac:dyDescent="0.25">
      <c r="C325" s="209"/>
      <c r="D325" s="209"/>
    </row>
    <row r="326" spans="3:4" ht="15.75" customHeight="1" x14ac:dyDescent="0.25">
      <c r="C326" s="209"/>
      <c r="D326" s="209"/>
    </row>
    <row r="327" spans="3:4" ht="15.75" customHeight="1" x14ac:dyDescent="0.25">
      <c r="C327" s="209"/>
      <c r="D327" s="209"/>
    </row>
    <row r="328" spans="3:4" ht="15.75" customHeight="1" x14ac:dyDescent="0.25">
      <c r="C328" s="209"/>
      <c r="D328" s="209"/>
    </row>
    <row r="329" spans="3:4" ht="15.75" customHeight="1" x14ac:dyDescent="0.25">
      <c r="C329" s="209"/>
      <c r="D329" s="209"/>
    </row>
    <row r="330" spans="3:4" ht="15.75" customHeight="1" x14ac:dyDescent="0.25">
      <c r="C330" s="209"/>
      <c r="D330" s="209"/>
    </row>
    <row r="331" spans="3:4" ht="15.75" customHeight="1" x14ac:dyDescent="0.25">
      <c r="C331" s="209"/>
      <c r="D331" s="209"/>
    </row>
    <row r="332" spans="3:4" ht="15.75" customHeight="1" x14ac:dyDescent="0.25">
      <c r="C332" s="209"/>
      <c r="D332" s="209"/>
    </row>
    <row r="333" spans="3:4" ht="15.75" customHeight="1" x14ac:dyDescent="0.25">
      <c r="C333" s="209"/>
      <c r="D333" s="209"/>
    </row>
    <row r="334" spans="3:4" ht="15.75" customHeight="1" x14ac:dyDescent="0.25">
      <c r="C334" s="209"/>
      <c r="D334" s="209"/>
    </row>
    <row r="335" spans="3:4" ht="15.75" customHeight="1" x14ac:dyDescent="0.25">
      <c r="C335" s="209"/>
      <c r="D335" s="209"/>
    </row>
    <row r="336" spans="3:4" ht="15.75" customHeight="1" x14ac:dyDescent="0.25">
      <c r="C336" s="209"/>
      <c r="D336" s="209"/>
    </row>
    <row r="337" spans="3:4" ht="15.75" customHeight="1" x14ac:dyDescent="0.25">
      <c r="C337" s="209"/>
      <c r="D337" s="209"/>
    </row>
    <row r="338" spans="3:4" ht="15.75" customHeight="1" x14ac:dyDescent="0.25">
      <c r="C338" s="209"/>
      <c r="D338" s="209"/>
    </row>
    <row r="339" spans="3:4" ht="15.75" customHeight="1" x14ac:dyDescent="0.25">
      <c r="C339" s="209"/>
      <c r="D339" s="209"/>
    </row>
    <row r="340" spans="3:4" ht="15.75" customHeight="1" x14ac:dyDescent="0.25">
      <c r="C340" s="209"/>
      <c r="D340" s="209"/>
    </row>
    <row r="341" spans="3:4" ht="15.75" customHeight="1" x14ac:dyDescent="0.25">
      <c r="C341" s="209"/>
      <c r="D341" s="209"/>
    </row>
    <row r="342" spans="3:4" ht="15.75" customHeight="1" x14ac:dyDescent="0.25">
      <c r="C342" s="209"/>
      <c r="D342" s="209"/>
    </row>
    <row r="343" spans="3:4" ht="15.75" customHeight="1" x14ac:dyDescent="0.25">
      <c r="C343" s="209"/>
      <c r="D343" s="209"/>
    </row>
    <row r="344" spans="3:4" ht="15.75" customHeight="1" x14ac:dyDescent="0.25">
      <c r="C344" s="209"/>
      <c r="D344" s="209"/>
    </row>
    <row r="345" spans="3:4" ht="15.75" customHeight="1" x14ac:dyDescent="0.25">
      <c r="C345" s="209"/>
      <c r="D345" s="209"/>
    </row>
    <row r="346" spans="3:4" ht="15.75" customHeight="1" x14ac:dyDescent="0.25">
      <c r="C346" s="209"/>
      <c r="D346" s="209"/>
    </row>
    <row r="347" spans="3:4" ht="15.75" customHeight="1" x14ac:dyDescent="0.25">
      <c r="C347" s="209"/>
      <c r="D347" s="209"/>
    </row>
    <row r="348" spans="3:4" ht="15.75" customHeight="1" x14ac:dyDescent="0.25">
      <c r="C348" s="209"/>
      <c r="D348" s="209"/>
    </row>
    <row r="349" spans="3:4" ht="15.75" customHeight="1" x14ac:dyDescent="0.25">
      <c r="C349" s="209"/>
      <c r="D349" s="209"/>
    </row>
    <row r="350" spans="3:4" ht="15.75" customHeight="1" x14ac:dyDescent="0.25">
      <c r="C350" s="209"/>
      <c r="D350" s="209"/>
    </row>
    <row r="351" spans="3:4" ht="15.75" customHeight="1" x14ac:dyDescent="0.25">
      <c r="C351" s="209"/>
      <c r="D351" s="209"/>
    </row>
    <row r="352" spans="3:4" ht="15.75" customHeight="1" x14ac:dyDescent="0.25">
      <c r="C352" s="209"/>
      <c r="D352" s="209"/>
    </row>
    <row r="353" spans="3:4" ht="15.75" customHeight="1" x14ac:dyDescent="0.25">
      <c r="C353" s="209"/>
      <c r="D353" s="209"/>
    </row>
    <row r="354" spans="3:4" ht="15.75" customHeight="1" x14ac:dyDescent="0.25">
      <c r="C354" s="209"/>
      <c r="D354" s="209"/>
    </row>
    <row r="355" spans="3:4" ht="15.75" customHeight="1" x14ac:dyDescent="0.25">
      <c r="C355" s="209"/>
      <c r="D355" s="209"/>
    </row>
    <row r="356" spans="3:4" ht="15.75" customHeight="1" x14ac:dyDescent="0.25">
      <c r="C356" s="209"/>
      <c r="D356" s="209"/>
    </row>
    <row r="357" spans="3:4" ht="15.75" customHeight="1" x14ac:dyDescent="0.25">
      <c r="C357" s="209"/>
      <c r="D357" s="209"/>
    </row>
    <row r="358" spans="3:4" ht="15.75" customHeight="1" x14ac:dyDescent="0.25">
      <c r="C358" s="209"/>
      <c r="D358" s="209"/>
    </row>
    <row r="359" spans="3:4" ht="15.75" customHeight="1" x14ac:dyDescent="0.25">
      <c r="C359" s="209"/>
      <c r="D359" s="209"/>
    </row>
    <row r="360" spans="3:4" ht="15.75" customHeight="1" x14ac:dyDescent="0.25">
      <c r="C360" s="209"/>
      <c r="D360" s="209"/>
    </row>
    <row r="361" spans="3:4" ht="15.75" customHeight="1" x14ac:dyDescent="0.25">
      <c r="C361" s="209"/>
      <c r="D361" s="209"/>
    </row>
    <row r="362" spans="3:4" ht="15.75" customHeight="1" x14ac:dyDescent="0.25">
      <c r="C362" s="209"/>
      <c r="D362" s="209"/>
    </row>
    <row r="363" spans="3:4" ht="15.75" customHeight="1" x14ac:dyDescent="0.25">
      <c r="C363" s="209"/>
      <c r="D363" s="209"/>
    </row>
    <row r="364" spans="3:4" ht="15.75" customHeight="1" x14ac:dyDescent="0.25">
      <c r="C364" s="209"/>
      <c r="D364" s="209"/>
    </row>
    <row r="365" spans="3:4" ht="15.75" customHeight="1" x14ac:dyDescent="0.25">
      <c r="C365" s="209"/>
      <c r="D365" s="209"/>
    </row>
    <row r="366" spans="3:4" ht="15.75" customHeight="1" x14ac:dyDescent="0.25">
      <c r="C366" s="209"/>
      <c r="D366" s="209"/>
    </row>
    <row r="367" spans="3:4" ht="15.75" customHeight="1" x14ac:dyDescent="0.25">
      <c r="C367" s="209"/>
      <c r="D367" s="209"/>
    </row>
    <row r="368" spans="3:4" ht="15.75" customHeight="1" x14ac:dyDescent="0.25">
      <c r="C368" s="209"/>
      <c r="D368" s="209"/>
    </row>
    <row r="369" spans="3:4" ht="15.75" customHeight="1" x14ac:dyDescent="0.25">
      <c r="C369" s="209"/>
      <c r="D369" s="209"/>
    </row>
    <row r="370" spans="3:4" ht="15.75" customHeight="1" x14ac:dyDescent="0.25">
      <c r="C370" s="209"/>
      <c r="D370" s="209"/>
    </row>
    <row r="371" spans="3:4" ht="15.75" customHeight="1" x14ac:dyDescent="0.25">
      <c r="C371" s="209"/>
      <c r="D371" s="209"/>
    </row>
    <row r="372" spans="3:4" ht="15.75" customHeight="1" x14ac:dyDescent="0.25">
      <c r="C372" s="209"/>
      <c r="D372" s="209"/>
    </row>
    <row r="373" spans="3:4" ht="15.75" customHeight="1" x14ac:dyDescent="0.25">
      <c r="C373" s="209"/>
      <c r="D373" s="209"/>
    </row>
    <row r="374" spans="3:4" ht="15.75" customHeight="1" x14ac:dyDescent="0.25">
      <c r="C374" s="209"/>
      <c r="D374" s="209"/>
    </row>
    <row r="375" spans="3:4" ht="15.75" customHeight="1" x14ac:dyDescent="0.25">
      <c r="C375" s="209"/>
      <c r="D375" s="209"/>
    </row>
    <row r="376" spans="3:4" ht="15.75" customHeight="1" x14ac:dyDescent="0.25">
      <c r="C376" s="209"/>
      <c r="D376" s="209"/>
    </row>
    <row r="377" spans="3:4" ht="15.75" customHeight="1" x14ac:dyDescent="0.25">
      <c r="C377" s="209"/>
      <c r="D377" s="209"/>
    </row>
    <row r="378" spans="3:4" ht="15.75" customHeight="1" x14ac:dyDescent="0.25">
      <c r="C378" s="209"/>
      <c r="D378" s="209"/>
    </row>
    <row r="379" spans="3:4" ht="15.75" customHeight="1" x14ac:dyDescent="0.25">
      <c r="C379" s="209"/>
      <c r="D379" s="209"/>
    </row>
    <row r="380" spans="3:4" ht="15.75" customHeight="1" x14ac:dyDescent="0.25">
      <c r="C380" s="209"/>
      <c r="D380" s="209"/>
    </row>
    <row r="381" spans="3:4" ht="15.75" customHeight="1" x14ac:dyDescent="0.25">
      <c r="C381" s="209"/>
      <c r="D381" s="209"/>
    </row>
    <row r="382" spans="3:4" ht="15.75" customHeight="1" x14ac:dyDescent="0.25">
      <c r="C382" s="209"/>
      <c r="D382" s="209"/>
    </row>
    <row r="383" spans="3:4" ht="15.75" customHeight="1" x14ac:dyDescent="0.25">
      <c r="C383" s="209"/>
      <c r="D383" s="209"/>
    </row>
    <row r="384" spans="3:4" ht="15.75" customHeight="1" x14ac:dyDescent="0.25">
      <c r="C384" s="209"/>
      <c r="D384" s="209"/>
    </row>
    <row r="385" spans="3:4" ht="15.75" customHeight="1" x14ac:dyDescent="0.25">
      <c r="C385" s="209"/>
      <c r="D385" s="209"/>
    </row>
    <row r="386" spans="3:4" ht="15.75" customHeight="1" x14ac:dyDescent="0.25">
      <c r="C386" s="209"/>
      <c r="D386" s="209"/>
    </row>
    <row r="387" spans="3:4" ht="15.75" customHeight="1" x14ac:dyDescent="0.25">
      <c r="C387" s="209"/>
      <c r="D387" s="209"/>
    </row>
    <row r="388" spans="3:4" ht="15.75" customHeight="1" x14ac:dyDescent="0.25">
      <c r="C388" s="209"/>
      <c r="D388" s="209"/>
    </row>
    <row r="389" spans="3:4" ht="15.75" customHeight="1" x14ac:dyDescent="0.25">
      <c r="C389" s="209"/>
      <c r="D389" s="209"/>
    </row>
    <row r="390" spans="3:4" ht="15.75" customHeight="1" x14ac:dyDescent="0.25">
      <c r="C390" s="209"/>
      <c r="D390" s="209"/>
    </row>
    <row r="391" spans="3:4" ht="15.75" customHeight="1" x14ac:dyDescent="0.25">
      <c r="C391" s="209"/>
      <c r="D391" s="209"/>
    </row>
    <row r="392" spans="3:4" ht="15.75" customHeight="1" x14ac:dyDescent="0.25">
      <c r="C392" s="209"/>
      <c r="D392" s="209"/>
    </row>
    <row r="393" spans="3:4" ht="15.75" customHeight="1" x14ac:dyDescent="0.25">
      <c r="C393" s="209"/>
      <c r="D393" s="209"/>
    </row>
    <row r="394" spans="3:4" ht="15.75" customHeight="1" x14ac:dyDescent="0.25">
      <c r="C394" s="209"/>
      <c r="D394" s="209"/>
    </row>
    <row r="395" spans="3:4" ht="15.75" customHeight="1" x14ac:dyDescent="0.25">
      <c r="C395" s="209"/>
      <c r="D395" s="209"/>
    </row>
    <row r="396" spans="3:4" ht="15.75" customHeight="1" x14ac:dyDescent="0.25">
      <c r="C396" s="209"/>
      <c r="D396" s="209"/>
    </row>
    <row r="397" spans="3:4" ht="15.75" customHeight="1" x14ac:dyDescent="0.25">
      <c r="C397" s="209"/>
      <c r="D397" s="209"/>
    </row>
    <row r="398" spans="3:4" ht="15.75" customHeight="1" x14ac:dyDescent="0.25">
      <c r="C398" s="209"/>
      <c r="D398" s="209"/>
    </row>
    <row r="399" spans="3:4" ht="15.75" customHeight="1" x14ac:dyDescent="0.25">
      <c r="C399" s="209"/>
      <c r="D399" s="209"/>
    </row>
    <row r="400" spans="3:4" ht="15.75" customHeight="1" x14ac:dyDescent="0.25">
      <c r="C400" s="209"/>
      <c r="D400" s="209"/>
    </row>
    <row r="401" spans="3:4" ht="15.75" customHeight="1" x14ac:dyDescent="0.25">
      <c r="C401" s="209"/>
      <c r="D401" s="209"/>
    </row>
    <row r="402" spans="3:4" ht="15.75" customHeight="1" x14ac:dyDescent="0.25">
      <c r="C402" s="209"/>
      <c r="D402" s="209"/>
    </row>
    <row r="403" spans="3:4" ht="15.75" customHeight="1" x14ac:dyDescent="0.25">
      <c r="C403" s="209"/>
      <c r="D403" s="209"/>
    </row>
    <row r="404" spans="3:4" ht="15.75" customHeight="1" x14ac:dyDescent="0.25">
      <c r="C404" s="209"/>
      <c r="D404" s="209"/>
    </row>
    <row r="405" spans="3:4" ht="15.75" customHeight="1" x14ac:dyDescent="0.25">
      <c r="C405" s="209"/>
      <c r="D405" s="209"/>
    </row>
    <row r="406" spans="3:4" ht="15.75" customHeight="1" x14ac:dyDescent="0.25">
      <c r="C406" s="209"/>
      <c r="D406" s="209"/>
    </row>
    <row r="407" spans="3:4" ht="15.75" customHeight="1" x14ac:dyDescent="0.25">
      <c r="C407" s="209"/>
      <c r="D407" s="209"/>
    </row>
    <row r="408" spans="3:4" ht="15.75" customHeight="1" x14ac:dyDescent="0.25">
      <c r="C408" s="209"/>
      <c r="D408" s="209"/>
    </row>
    <row r="409" spans="3:4" ht="15.75" customHeight="1" x14ac:dyDescent="0.25">
      <c r="C409" s="209"/>
      <c r="D409" s="209"/>
    </row>
    <row r="410" spans="3:4" ht="15.75" customHeight="1" x14ac:dyDescent="0.25">
      <c r="C410" s="209"/>
      <c r="D410" s="209"/>
    </row>
    <row r="411" spans="3:4" ht="15.75" customHeight="1" x14ac:dyDescent="0.25">
      <c r="C411" s="209"/>
      <c r="D411" s="209"/>
    </row>
    <row r="412" spans="3:4" ht="15.75" customHeight="1" x14ac:dyDescent="0.25">
      <c r="C412" s="209"/>
      <c r="D412" s="209"/>
    </row>
    <row r="413" spans="3:4" ht="15.75" customHeight="1" x14ac:dyDescent="0.25">
      <c r="C413" s="209"/>
      <c r="D413" s="209"/>
    </row>
    <row r="414" spans="3:4" ht="15.75" customHeight="1" x14ac:dyDescent="0.25">
      <c r="C414" s="209"/>
      <c r="D414" s="209"/>
    </row>
    <row r="415" spans="3:4" ht="15.75" customHeight="1" x14ac:dyDescent="0.25">
      <c r="C415" s="209"/>
      <c r="D415" s="209"/>
    </row>
    <row r="416" spans="3:4" ht="15.75" customHeight="1" x14ac:dyDescent="0.25">
      <c r="C416" s="209"/>
      <c r="D416" s="209"/>
    </row>
    <row r="417" spans="3:4" ht="15.75" customHeight="1" x14ac:dyDescent="0.25">
      <c r="C417" s="209"/>
      <c r="D417" s="209"/>
    </row>
    <row r="418" spans="3:4" ht="15.75" customHeight="1" x14ac:dyDescent="0.25">
      <c r="C418" s="209"/>
      <c r="D418" s="209"/>
    </row>
    <row r="419" spans="3:4" ht="15.75" customHeight="1" x14ac:dyDescent="0.25">
      <c r="C419" s="209"/>
      <c r="D419" s="209"/>
    </row>
    <row r="420" spans="3:4" ht="15.75" customHeight="1" x14ac:dyDescent="0.25">
      <c r="C420" s="209"/>
      <c r="D420" s="209"/>
    </row>
    <row r="421" spans="3:4" ht="15.75" customHeight="1" x14ac:dyDescent="0.25">
      <c r="C421" s="209"/>
      <c r="D421" s="209"/>
    </row>
    <row r="422" spans="3:4" ht="15.75" customHeight="1" x14ac:dyDescent="0.25">
      <c r="C422" s="209"/>
      <c r="D422" s="209"/>
    </row>
    <row r="423" spans="3:4" ht="15.75" customHeight="1" x14ac:dyDescent="0.25">
      <c r="C423" s="209"/>
      <c r="D423" s="209"/>
    </row>
    <row r="424" spans="3:4" ht="15.75" customHeight="1" x14ac:dyDescent="0.25">
      <c r="C424" s="209"/>
      <c r="D424" s="209"/>
    </row>
    <row r="425" spans="3:4" ht="15.75" customHeight="1" x14ac:dyDescent="0.25">
      <c r="C425" s="209"/>
      <c r="D425" s="209"/>
    </row>
    <row r="426" spans="3:4" ht="15.75" customHeight="1" x14ac:dyDescent="0.25">
      <c r="C426" s="209"/>
      <c r="D426" s="209"/>
    </row>
    <row r="427" spans="3:4" ht="15.75" customHeight="1" x14ac:dyDescent="0.25">
      <c r="C427" s="209"/>
      <c r="D427" s="209"/>
    </row>
    <row r="428" spans="3:4" ht="15.75" customHeight="1" x14ac:dyDescent="0.25">
      <c r="C428" s="209"/>
      <c r="D428" s="209"/>
    </row>
    <row r="429" spans="3:4" ht="15.75" customHeight="1" x14ac:dyDescent="0.25">
      <c r="C429" s="209"/>
      <c r="D429" s="209"/>
    </row>
    <row r="430" spans="3:4" ht="15.75" customHeight="1" x14ac:dyDescent="0.25">
      <c r="C430" s="209"/>
      <c r="D430" s="209"/>
    </row>
    <row r="431" spans="3:4" ht="15.75" customHeight="1" x14ac:dyDescent="0.25">
      <c r="C431" s="209"/>
      <c r="D431" s="209"/>
    </row>
    <row r="432" spans="3:4" ht="15.75" customHeight="1" x14ac:dyDescent="0.25">
      <c r="C432" s="209"/>
      <c r="D432" s="209"/>
    </row>
    <row r="433" spans="3:4" ht="15.75" customHeight="1" x14ac:dyDescent="0.25">
      <c r="C433" s="209"/>
      <c r="D433" s="209"/>
    </row>
    <row r="434" spans="3:4" ht="15.75" customHeight="1" x14ac:dyDescent="0.25">
      <c r="C434" s="209"/>
      <c r="D434" s="209"/>
    </row>
    <row r="435" spans="3:4" ht="15.75" customHeight="1" x14ac:dyDescent="0.25">
      <c r="C435" s="209"/>
      <c r="D435" s="209"/>
    </row>
    <row r="436" spans="3:4" ht="15.75" customHeight="1" x14ac:dyDescent="0.25">
      <c r="C436" s="209"/>
      <c r="D436" s="209"/>
    </row>
    <row r="437" spans="3:4" ht="15.75" customHeight="1" x14ac:dyDescent="0.25">
      <c r="C437" s="209"/>
      <c r="D437" s="209"/>
    </row>
    <row r="438" spans="3:4" ht="15.75" customHeight="1" x14ac:dyDescent="0.25">
      <c r="C438" s="209"/>
      <c r="D438" s="209"/>
    </row>
    <row r="439" spans="3:4" ht="15.75" customHeight="1" x14ac:dyDescent="0.25">
      <c r="C439" s="209"/>
      <c r="D439" s="209"/>
    </row>
    <row r="440" spans="3:4" ht="15.75" customHeight="1" x14ac:dyDescent="0.25">
      <c r="C440" s="209"/>
      <c r="D440" s="209"/>
    </row>
    <row r="441" spans="3:4" ht="15.75" customHeight="1" x14ac:dyDescent="0.25">
      <c r="C441" s="209"/>
      <c r="D441" s="209"/>
    </row>
    <row r="442" spans="3:4" ht="15.75" customHeight="1" x14ac:dyDescent="0.25">
      <c r="C442" s="209"/>
      <c r="D442" s="209"/>
    </row>
    <row r="443" spans="3:4" ht="15.75" customHeight="1" x14ac:dyDescent="0.25">
      <c r="C443" s="209"/>
      <c r="D443" s="209"/>
    </row>
    <row r="444" spans="3:4" ht="15.75" customHeight="1" x14ac:dyDescent="0.25">
      <c r="C444" s="209"/>
      <c r="D444" s="209"/>
    </row>
    <row r="445" spans="3:4" ht="15.75" customHeight="1" x14ac:dyDescent="0.25">
      <c r="C445" s="209"/>
      <c r="D445" s="209"/>
    </row>
    <row r="446" spans="3:4" ht="15.75" customHeight="1" x14ac:dyDescent="0.25">
      <c r="C446" s="209"/>
      <c r="D446" s="209"/>
    </row>
    <row r="447" spans="3:4" ht="15.75" customHeight="1" x14ac:dyDescent="0.25">
      <c r="C447" s="209"/>
      <c r="D447" s="209"/>
    </row>
    <row r="448" spans="3:4" ht="15.75" customHeight="1" x14ac:dyDescent="0.25">
      <c r="C448" s="209"/>
      <c r="D448" s="209"/>
    </row>
    <row r="449" spans="3:4" ht="15.75" customHeight="1" x14ac:dyDescent="0.25">
      <c r="C449" s="209"/>
      <c r="D449" s="209"/>
    </row>
    <row r="450" spans="3:4" ht="15.75" customHeight="1" x14ac:dyDescent="0.25">
      <c r="C450" s="209"/>
      <c r="D450" s="209"/>
    </row>
    <row r="451" spans="3:4" ht="15.75" customHeight="1" x14ac:dyDescent="0.25">
      <c r="C451" s="209"/>
      <c r="D451" s="209"/>
    </row>
    <row r="452" spans="3:4" ht="15.75" customHeight="1" x14ac:dyDescent="0.25">
      <c r="C452" s="209"/>
      <c r="D452" s="209"/>
    </row>
    <row r="453" spans="3:4" ht="15.75" customHeight="1" x14ac:dyDescent="0.25">
      <c r="C453" s="209"/>
      <c r="D453" s="209"/>
    </row>
    <row r="454" spans="3:4" ht="15.75" customHeight="1" x14ac:dyDescent="0.25">
      <c r="C454" s="209"/>
      <c r="D454" s="209"/>
    </row>
    <row r="455" spans="3:4" ht="15.75" customHeight="1" x14ac:dyDescent="0.25">
      <c r="C455" s="209"/>
      <c r="D455" s="209"/>
    </row>
    <row r="456" spans="3:4" ht="15.75" customHeight="1" x14ac:dyDescent="0.25">
      <c r="C456" s="209"/>
      <c r="D456" s="209"/>
    </row>
    <row r="457" spans="3:4" ht="15.75" customHeight="1" x14ac:dyDescent="0.25">
      <c r="C457" s="209"/>
      <c r="D457" s="209"/>
    </row>
    <row r="458" spans="3:4" ht="15.75" customHeight="1" x14ac:dyDescent="0.25">
      <c r="C458" s="209"/>
      <c r="D458" s="209"/>
    </row>
    <row r="459" spans="3:4" ht="15.75" customHeight="1" x14ac:dyDescent="0.25">
      <c r="C459" s="209"/>
      <c r="D459" s="209"/>
    </row>
    <row r="460" spans="3:4" ht="15.75" customHeight="1" x14ac:dyDescent="0.25">
      <c r="C460" s="209"/>
      <c r="D460" s="209"/>
    </row>
    <row r="461" spans="3:4" ht="15.75" customHeight="1" x14ac:dyDescent="0.25">
      <c r="C461" s="209"/>
      <c r="D461" s="209"/>
    </row>
    <row r="462" spans="3:4" ht="15.75" customHeight="1" x14ac:dyDescent="0.25">
      <c r="C462" s="209"/>
      <c r="D462" s="209"/>
    </row>
    <row r="463" spans="3:4" ht="15.75" customHeight="1" x14ac:dyDescent="0.25">
      <c r="C463" s="209"/>
      <c r="D463" s="209"/>
    </row>
    <row r="464" spans="3:4" ht="15.75" customHeight="1" x14ac:dyDescent="0.25">
      <c r="C464" s="209"/>
      <c r="D464" s="209"/>
    </row>
    <row r="465" spans="3:4" ht="15.75" customHeight="1" x14ac:dyDescent="0.25">
      <c r="C465" s="209"/>
      <c r="D465" s="209"/>
    </row>
    <row r="466" spans="3:4" ht="15.75" customHeight="1" x14ac:dyDescent="0.25">
      <c r="C466" s="209"/>
      <c r="D466" s="209"/>
    </row>
    <row r="467" spans="3:4" ht="15.75" customHeight="1" x14ac:dyDescent="0.25">
      <c r="C467" s="209"/>
      <c r="D467" s="209"/>
    </row>
    <row r="468" spans="3:4" ht="15.75" customHeight="1" x14ac:dyDescent="0.25">
      <c r="C468" s="209"/>
      <c r="D468" s="209"/>
    </row>
    <row r="469" spans="3:4" ht="15.75" customHeight="1" x14ac:dyDescent="0.25">
      <c r="C469" s="209"/>
      <c r="D469" s="209"/>
    </row>
    <row r="470" spans="3:4" ht="15.75" customHeight="1" x14ac:dyDescent="0.25">
      <c r="C470" s="209"/>
      <c r="D470" s="209"/>
    </row>
    <row r="471" spans="3:4" ht="15.75" customHeight="1" x14ac:dyDescent="0.25">
      <c r="C471" s="209"/>
      <c r="D471" s="209"/>
    </row>
    <row r="472" spans="3:4" ht="15.75" customHeight="1" x14ac:dyDescent="0.25">
      <c r="C472" s="209"/>
      <c r="D472" s="209"/>
    </row>
    <row r="473" spans="3:4" ht="15.75" customHeight="1" x14ac:dyDescent="0.25">
      <c r="C473" s="209"/>
      <c r="D473" s="209"/>
    </row>
    <row r="474" spans="3:4" ht="15.75" customHeight="1" x14ac:dyDescent="0.25">
      <c r="C474" s="209"/>
      <c r="D474" s="209"/>
    </row>
    <row r="475" spans="3:4" ht="15.75" customHeight="1" x14ac:dyDescent="0.25">
      <c r="C475" s="209"/>
      <c r="D475" s="209"/>
    </row>
    <row r="476" spans="3:4" ht="15.75" customHeight="1" x14ac:dyDescent="0.25">
      <c r="C476" s="209"/>
      <c r="D476" s="209"/>
    </row>
    <row r="477" spans="3:4" ht="15.75" customHeight="1" x14ac:dyDescent="0.25">
      <c r="C477" s="209"/>
      <c r="D477" s="209"/>
    </row>
    <row r="478" spans="3:4" ht="15.75" customHeight="1" x14ac:dyDescent="0.25">
      <c r="C478" s="209"/>
      <c r="D478" s="209"/>
    </row>
    <row r="479" spans="3:4" ht="15.75" customHeight="1" x14ac:dyDescent="0.25">
      <c r="C479" s="209"/>
      <c r="D479" s="209"/>
    </row>
    <row r="480" spans="3:4" ht="15.75" customHeight="1" x14ac:dyDescent="0.25">
      <c r="C480" s="209"/>
      <c r="D480" s="209"/>
    </row>
    <row r="481" spans="3:4" ht="15.75" customHeight="1" x14ac:dyDescent="0.25">
      <c r="C481" s="209"/>
      <c r="D481" s="209"/>
    </row>
    <row r="482" spans="3:4" ht="15.75" customHeight="1" x14ac:dyDescent="0.25">
      <c r="C482" s="209"/>
      <c r="D482" s="209"/>
    </row>
    <row r="483" spans="3:4" ht="15.75" customHeight="1" x14ac:dyDescent="0.25">
      <c r="C483" s="209"/>
      <c r="D483" s="209"/>
    </row>
    <row r="484" spans="3:4" ht="15.75" customHeight="1" x14ac:dyDescent="0.25">
      <c r="C484" s="209"/>
      <c r="D484" s="209"/>
    </row>
    <row r="485" spans="3:4" ht="15.75" customHeight="1" x14ac:dyDescent="0.25">
      <c r="C485" s="209"/>
      <c r="D485" s="209"/>
    </row>
    <row r="486" spans="3:4" ht="15.75" customHeight="1" x14ac:dyDescent="0.25">
      <c r="C486" s="209"/>
      <c r="D486" s="209"/>
    </row>
    <row r="487" spans="3:4" ht="15.75" customHeight="1" x14ac:dyDescent="0.25">
      <c r="C487" s="209"/>
      <c r="D487" s="209"/>
    </row>
    <row r="488" spans="3:4" ht="15.75" customHeight="1" x14ac:dyDescent="0.25">
      <c r="C488" s="209"/>
      <c r="D488" s="209"/>
    </row>
    <row r="489" spans="3:4" ht="15.75" customHeight="1" x14ac:dyDescent="0.25">
      <c r="C489" s="209"/>
      <c r="D489" s="209"/>
    </row>
    <row r="490" spans="3:4" ht="15.75" customHeight="1" x14ac:dyDescent="0.25">
      <c r="C490" s="209"/>
      <c r="D490" s="209"/>
    </row>
    <row r="491" spans="3:4" ht="15.75" customHeight="1" x14ac:dyDescent="0.25">
      <c r="C491" s="209"/>
      <c r="D491" s="209"/>
    </row>
    <row r="492" spans="3:4" ht="15.75" customHeight="1" x14ac:dyDescent="0.25">
      <c r="C492" s="209"/>
      <c r="D492" s="209"/>
    </row>
    <row r="493" spans="3:4" ht="15.75" customHeight="1" x14ac:dyDescent="0.25">
      <c r="C493" s="209"/>
      <c r="D493" s="209"/>
    </row>
    <row r="494" spans="3:4" ht="15.75" customHeight="1" x14ac:dyDescent="0.25">
      <c r="C494" s="209"/>
      <c r="D494" s="209"/>
    </row>
    <row r="495" spans="3:4" ht="15.75" customHeight="1" x14ac:dyDescent="0.25">
      <c r="C495" s="209"/>
      <c r="D495" s="209"/>
    </row>
    <row r="496" spans="3:4" ht="15.75" customHeight="1" x14ac:dyDescent="0.25">
      <c r="C496" s="209"/>
      <c r="D496" s="209"/>
    </row>
    <row r="497" spans="3:4" ht="15.75" customHeight="1" x14ac:dyDescent="0.25">
      <c r="C497" s="209"/>
      <c r="D497" s="209"/>
    </row>
    <row r="498" spans="3:4" ht="15.75" customHeight="1" x14ac:dyDescent="0.25">
      <c r="C498" s="209"/>
      <c r="D498" s="209"/>
    </row>
    <row r="499" spans="3:4" ht="15.75" customHeight="1" x14ac:dyDescent="0.25">
      <c r="C499" s="209"/>
      <c r="D499" s="209"/>
    </row>
    <row r="500" spans="3:4" ht="15.75" customHeight="1" x14ac:dyDescent="0.25">
      <c r="C500" s="209"/>
      <c r="D500" s="209"/>
    </row>
    <row r="501" spans="3:4" ht="15.75" customHeight="1" x14ac:dyDescent="0.25">
      <c r="C501" s="209"/>
      <c r="D501" s="209"/>
    </row>
    <row r="502" spans="3:4" ht="15.75" customHeight="1" x14ac:dyDescent="0.25">
      <c r="C502" s="209"/>
      <c r="D502" s="209"/>
    </row>
    <row r="503" spans="3:4" ht="15.75" customHeight="1" x14ac:dyDescent="0.25">
      <c r="C503" s="209"/>
      <c r="D503" s="209"/>
    </row>
    <row r="504" spans="3:4" ht="15.75" customHeight="1" x14ac:dyDescent="0.25">
      <c r="C504" s="209"/>
      <c r="D504" s="209"/>
    </row>
    <row r="505" spans="3:4" ht="15.75" customHeight="1" x14ac:dyDescent="0.25">
      <c r="C505" s="209"/>
      <c r="D505" s="209"/>
    </row>
    <row r="506" spans="3:4" ht="15.75" customHeight="1" x14ac:dyDescent="0.25">
      <c r="C506" s="209"/>
      <c r="D506" s="209"/>
    </row>
    <row r="507" spans="3:4" ht="15.75" customHeight="1" x14ac:dyDescent="0.25">
      <c r="C507" s="209"/>
      <c r="D507" s="209"/>
    </row>
    <row r="508" spans="3:4" ht="15.75" customHeight="1" x14ac:dyDescent="0.25">
      <c r="C508" s="209"/>
      <c r="D508" s="209"/>
    </row>
    <row r="509" spans="3:4" ht="15.75" customHeight="1" x14ac:dyDescent="0.25">
      <c r="C509" s="209"/>
      <c r="D509" s="209"/>
    </row>
    <row r="510" spans="3:4" ht="15.75" customHeight="1" x14ac:dyDescent="0.25">
      <c r="C510" s="209"/>
      <c r="D510" s="209"/>
    </row>
    <row r="511" spans="3:4" ht="15.75" customHeight="1" x14ac:dyDescent="0.25">
      <c r="C511" s="209"/>
      <c r="D511" s="209"/>
    </row>
    <row r="512" spans="3:4" ht="15.75" customHeight="1" x14ac:dyDescent="0.25">
      <c r="C512" s="209"/>
      <c r="D512" s="209"/>
    </row>
    <row r="513" spans="3:4" ht="15.75" customHeight="1" x14ac:dyDescent="0.25">
      <c r="C513" s="209"/>
      <c r="D513" s="209"/>
    </row>
    <row r="514" spans="3:4" ht="15.75" customHeight="1" x14ac:dyDescent="0.25">
      <c r="C514" s="209"/>
      <c r="D514" s="209"/>
    </row>
    <row r="515" spans="3:4" ht="15.75" customHeight="1" x14ac:dyDescent="0.25">
      <c r="C515" s="209"/>
      <c r="D515" s="209"/>
    </row>
    <row r="516" spans="3:4" ht="15.75" customHeight="1" x14ac:dyDescent="0.25">
      <c r="C516" s="209"/>
      <c r="D516" s="209"/>
    </row>
    <row r="517" spans="3:4" ht="15.75" customHeight="1" x14ac:dyDescent="0.25">
      <c r="C517" s="209"/>
      <c r="D517" s="209"/>
    </row>
    <row r="518" spans="3:4" ht="15.75" customHeight="1" x14ac:dyDescent="0.25">
      <c r="C518" s="209"/>
      <c r="D518" s="209"/>
    </row>
    <row r="519" spans="3:4" ht="15.75" customHeight="1" x14ac:dyDescent="0.25">
      <c r="C519" s="209"/>
      <c r="D519" s="209"/>
    </row>
    <row r="520" spans="3:4" ht="15.75" customHeight="1" x14ac:dyDescent="0.25">
      <c r="C520" s="209"/>
      <c r="D520" s="209"/>
    </row>
    <row r="521" spans="3:4" ht="15.75" customHeight="1" x14ac:dyDescent="0.25">
      <c r="C521" s="209"/>
      <c r="D521" s="209"/>
    </row>
    <row r="522" spans="3:4" ht="15.75" customHeight="1" x14ac:dyDescent="0.25">
      <c r="C522" s="209"/>
      <c r="D522" s="209"/>
    </row>
    <row r="523" spans="3:4" ht="15.75" customHeight="1" x14ac:dyDescent="0.25">
      <c r="C523" s="209"/>
      <c r="D523" s="209"/>
    </row>
    <row r="524" spans="3:4" ht="15.75" customHeight="1" x14ac:dyDescent="0.25">
      <c r="C524" s="209"/>
      <c r="D524" s="209"/>
    </row>
    <row r="525" spans="3:4" ht="15.75" customHeight="1" x14ac:dyDescent="0.25">
      <c r="C525" s="209"/>
      <c r="D525" s="209"/>
    </row>
    <row r="526" spans="3:4" ht="15.75" customHeight="1" x14ac:dyDescent="0.25">
      <c r="C526" s="209"/>
      <c r="D526" s="209"/>
    </row>
    <row r="527" spans="3:4" ht="15.75" customHeight="1" x14ac:dyDescent="0.25">
      <c r="C527" s="209"/>
      <c r="D527" s="209"/>
    </row>
    <row r="528" spans="3:4" ht="15.75" customHeight="1" x14ac:dyDescent="0.25">
      <c r="C528" s="209"/>
      <c r="D528" s="209"/>
    </row>
    <row r="529" spans="3:4" ht="15.75" customHeight="1" x14ac:dyDescent="0.25">
      <c r="C529" s="209"/>
      <c r="D529" s="209"/>
    </row>
    <row r="530" spans="3:4" ht="15.75" customHeight="1" x14ac:dyDescent="0.25">
      <c r="C530" s="209"/>
      <c r="D530" s="209"/>
    </row>
    <row r="531" spans="3:4" ht="15.75" customHeight="1" x14ac:dyDescent="0.25">
      <c r="C531" s="209"/>
      <c r="D531" s="209"/>
    </row>
    <row r="532" spans="3:4" ht="15.75" customHeight="1" x14ac:dyDescent="0.25">
      <c r="C532" s="209"/>
      <c r="D532" s="209"/>
    </row>
    <row r="533" spans="3:4" ht="15.75" customHeight="1" x14ac:dyDescent="0.25">
      <c r="C533" s="209"/>
      <c r="D533" s="209"/>
    </row>
    <row r="534" spans="3:4" ht="15.75" customHeight="1" x14ac:dyDescent="0.25">
      <c r="C534" s="209"/>
      <c r="D534" s="209"/>
    </row>
    <row r="535" spans="3:4" ht="15.75" customHeight="1" x14ac:dyDescent="0.25">
      <c r="C535" s="209"/>
      <c r="D535" s="209"/>
    </row>
    <row r="536" spans="3:4" ht="15.75" customHeight="1" x14ac:dyDescent="0.25">
      <c r="C536" s="209"/>
      <c r="D536" s="209"/>
    </row>
    <row r="537" spans="3:4" ht="15.75" customHeight="1" x14ac:dyDescent="0.25">
      <c r="C537" s="209"/>
      <c r="D537" s="209"/>
    </row>
    <row r="538" spans="3:4" ht="15.75" customHeight="1" x14ac:dyDescent="0.25">
      <c r="C538" s="209"/>
      <c r="D538" s="209"/>
    </row>
    <row r="539" spans="3:4" ht="15.75" customHeight="1" x14ac:dyDescent="0.25">
      <c r="C539" s="209"/>
      <c r="D539" s="209"/>
    </row>
    <row r="540" spans="3:4" ht="15.75" customHeight="1" x14ac:dyDescent="0.25">
      <c r="C540" s="209"/>
      <c r="D540" s="209"/>
    </row>
    <row r="541" spans="3:4" ht="15.75" customHeight="1" x14ac:dyDescent="0.25">
      <c r="C541" s="209"/>
      <c r="D541" s="209"/>
    </row>
    <row r="542" spans="3:4" ht="15.75" customHeight="1" x14ac:dyDescent="0.25">
      <c r="C542" s="209"/>
      <c r="D542" s="209"/>
    </row>
    <row r="543" spans="3:4" ht="15.75" customHeight="1" x14ac:dyDescent="0.25">
      <c r="C543" s="209"/>
      <c r="D543" s="209"/>
    </row>
    <row r="544" spans="3:4" ht="15.75" customHeight="1" x14ac:dyDescent="0.25">
      <c r="C544" s="209"/>
      <c r="D544" s="209"/>
    </row>
    <row r="545" spans="3:4" ht="15.75" customHeight="1" x14ac:dyDescent="0.25">
      <c r="C545" s="209"/>
      <c r="D545" s="209"/>
    </row>
    <row r="546" spans="3:4" ht="15.75" customHeight="1" x14ac:dyDescent="0.25">
      <c r="C546" s="209"/>
      <c r="D546" s="209"/>
    </row>
    <row r="547" spans="3:4" ht="15.75" customHeight="1" x14ac:dyDescent="0.25">
      <c r="C547" s="209"/>
      <c r="D547" s="209"/>
    </row>
    <row r="548" spans="3:4" ht="15.75" customHeight="1" x14ac:dyDescent="0.25">
      <c r="C548" s="209"/>
      <c r="D548" s="209"/>
    </row>
    <row r="549" spans="3:4" ht="15.75" customHeight="1" x14ac:dyDescent="0.25">
      <c r="C549" s="209"/>
      <c r="D549" s="209"/>
    </row>
    <row r="550" spans="3:4" ht="15.75" customHeight="1" x14ac:dyDescent="0.25">
      <c r="C550" s="209"/>
      <c r="D550" s="209"/>
    </row>
    <row r="551" spans="3:4" ht="15.75" customHeight="1" x14ac:dyDescent="0.25">
      <c r="C551" s="209"/>
      <c r="D551" s="209"/>
    </row>
    <row r="552" spans="3:4" ht="15.75" customHeight="1" x14ac:dyDescent="0.25">
      <c r="C552" s="209"/>
      <c r="D552" s="209"/>
    </row>
    <row r="553" spans="3:4" ht="15.75" customHeight="1" x14ac:dyDescent="0.25">
      <c r="C553" s="209"/>
      <c r="D553" s="209"/>
    </row>
    <row r="554" spans="3:4" ht="15.75" customHeight="1" x14ac:dyDescent="0.25">
      <c r="C554" s="209"/>
      <c r="D554" s="209"/>
    </row>
    <row r="555" spans="3:4" ht="15.75" customHeight="1" x14ac:dyDescent="0.25">
      <c r="C555" s="209"/>
      <c r="D555" s="209"/>
    </row>
    <row r="556" spans="3:4" ht="15.75" customHeight="1" x14ac:dyDescent="0.25">
      <c r="C556" s="209"/>
      <c r="D556" s="209"/>
    </row>
    <row r="557" spans="3:4" ht="15.75" customHeight="1" x14ac:dyDescent="0.25">
      <c r="C557" s="209"/>
      <c r="D557" s="209"/>
    </row>
    <row r="558" spans="3:4" ht="15.75" customHeight="1" x14ac:dyDescent="0.25">
      <c r="C558" s="209"/>
      <c r="D558" s="209"/>
    </row>
    <row r="559" spans="3:4" ht="15.75" customHeight="1" x14ac:dyDescent="0.25">
      <c r="C559" s="209"/>
      <c r="D559" s="209"/>
    </row>
    <row r="560" spans="3:4" ht="15.75" customHeight="1" x14ac:dyDescent="0.25">
      <c r="C560" s="209"/>
      <c r="D560" s="209"/>
    </row>
    <row r="561" spans="3:4" ht="15.75" customHeight="1" x14ac:dyDescent="0.25">
      <c r="C561" s="209"/>
      <c r="D561" s="209"/>
    </row>
    <row r="562" spans="3:4" ht="15.75" customHeight="1" x14ac:dyDescent="0.25">
      <c r="C562" s="209"/>
      <c r="D562" s="209"/>
    </row>
    <row r="563" spans="3:4" ht="15.75" customHeight="1" x14ac:dyDescent="0.25">
      <c r="C563" s="209"/>
      <c r="D563" s="209"/>
    </row>
    <row r="564" spans="3:4" ht="15.75" customHeight="1" x14ac:dyDescent="0.25">
      <c r="C564" s="209"/>
      <c r="D564" s="209"/>
    </row>
    <row r="565" spans="3:4" ht="15.75" customHeight="1" x14ac:dyDescent="0.25">
      <c r="C565" s="209"/>
      <c r="D565" s="209"/>
    </row>
    <row r="566" spans="3:4" ht="15.75" customHeight="1" x14ac:dyDescent="0.25">
      <c r="C566" s="209"/>
      <c r="D566" s="209"/>
    </row>
    <row r="567" spans="3:4" ht="15.75" customHeight="1" x14ac:dyDescent="0.25">
      <c r="C567" s="209"/>
      <c r="D567" s="209"/>
    </row>
    <row r="568" spans="3:4" ht="15.75" customHeight="1" x14ac:dyDescent="0.25">
      <c r="C568" s="209"/>
      <c r="D568" s="209"/>
    </row>
    <row r="569" spans="3:4" ht="15.75" customHeight="1" x14ac:dyDescent="0.25">
      <c r="C569" s="209"/>
      <c r="D569" s="209"/>
    </row>
    <row r="570" spans="3:4" ht="15.75" customHeight="1" x14ac:dyDescent="0.25">
      <c r="C570" s="209"/>
      <c r="D570" s="209"/>
    </row>
    <row r="571" spans="3:4" ht="15.75" customHeight="1" x14ac:dyDescent="0.25">
      <c r="C571" s="209"/>
      <c r="D571" s="209"/>
    </row>
    <row r="572" spans="3:4" ht="15.75" customHeight="1" x14ac:dyDescent="0.25">
      <c r="C572" s="209"/>
      <c r="D572" s="209"/>
    </row>
    <row r="573" spans="3:4" ht="15.75" customHeight="1" x14ac:dyDescent="0.25">
      <c r="C573" s="209"/>
      <c r="D573" s="209"/>
    </row>
    <row r="574" spans="3:4" ht="15.75" customHeight="1" x14ac:dyDescent="0.25">
      <c r="C574" s="209"/>
      <c r="D574" s="209"/>
    </row>
    <row r="575" spans="3:4" ht="15.75" customHeight="1" x14ac:dyDescent="0.25">
      <c r="C575" s="209"/>
      <c r="D575" s="209"/>
    </row>
    <row r="576" spans="3:4" ht="15.75" customHeight="1" x14ac:dyDescent="0.25">
      <c r="C576" s="209"/>
      <c r="D576" s="209"/>
    </row>
    <row r="577" spans="3:4" ht="15.75" customHeight="1" x14ac:dyDescent="0.25">
      <c r="C577" s="209"/>
      <c r="D577" s="209"/>
    </row>
    <row r="578" spans="3:4" ht="15.75" customHeight="1" x14ac:dyDescent="0.25">
      <c r="C578" s="209"/>
      <c r="D578" s="209"/>
    </row>
    <row r="579" spans="3:4" ht="15.75" customHeight="1" x14ac:dyDescent="0.25">
      <c r="C579" s="209"/>
      <c r="D579" s="209"/>
    </row>
    <row r="580" spans="3:4" ht="15.75" customHeight="1" x14ac:dyDescent="0.25">
      <c r="C580" s="209"/>
      <c r="D580" s="209"/>
    </row>
    <row r="581" spans="3:4" ht="15.75" customHeight="1" x14ac:dyDescent="0.25">
      <c r="C581" s="209"/>
      <c r="D581" s="209"/>
    </row>
    <row r="582" spans="3:4" ht="15.75" customHeight="1" x14ac:dyDescent="0.25">
      <c r="C582" s="209"/>
      <c r="D582" s="209"/>
    </row>
    <row r="583" spans="3:4" ht="15.75" customHeight="1" x14ac:dyDescent="0.25">
      <c r="C583" s="209"/>
      <c r="D583" s="209"/>
    </row>
    <row r="584" spans="3:4" ht="15.75" customHeight="1" x14ac:dyDescent="0.25">
      <c r="C584" s="209"/>
      <c r="D584" s="209"/>
    </row>
    <row r="585" spans="3:4" ht="15.75" customHeight="1" x14ac:dyDescent="0.25">
      <c r="C585" s="209"/>
      <c r="D585" s="209"/>
    </row>
    <row r="586" spans="3:4" ht="15.75" customHeight="1" x14ac:dyDescent="0.25">
      <c r="C586" s="209"/>
      <c r="D586" s="209"/>
    </row>
    <row r="587" spans="3:4" ht="15.75" customHeight="1" x14ac:dyDescent="0.25">
      <c r="C587" s="209"/>
      <c r="D587" s="209"/>
    </row>
    <row r="588" spans="3:4" ht="15.75" customHeight="1" x14ac:dyDescent="0.25">
      <c r="C588" s="209"/>
      <c r="D588" s="209"/>
    </row>
    <row r="589" spans="3:4" ht="15.75" customHeight="1" x14ac:dyDescent="0.25">
      <c r="C589" s="209"/>
      <c r="D589" s="209"/>
    </row>
    <row r="590" spans="3:4" ht="15.75" customHeight="1" x14ac:dyDescent="0.25">
      <c r="C590" s="209"/>
      <c r="D590" s="209"/>
    </row>
    <row r="591" spans="3:4" ht="15.75" customHeight="1" x14ac:dyDescent="0.25">
      <c r="C591" s="209"/>
      <c r="D591" s="209"/>
    </row>
    <row r="592" spans="3:4" ht="15.75" customHeight="1" x14ac:dyDescent="0.25">
      <c r="C592" s="209"/>
      <c r="D592" s="209"/>
    </row>
    <row r="593" spans="3:4" ht="15.75" customHeight="1" x14ac:dyDescent="0.25">
      <c r="C593" s="209"/>
      <c r="D593" s="209"/>
    </row>
    <row r="594" spans="3:4" ht="15.75" customHeight="1" x14ac:dyDescent="0.25">
      <c r="C594" s="209"/>
      <c r="D594" s="209"/>
    </row>
    <row r="595" spans="3:4" ht="15.75" customHeight="1" x14ac:dyDescent="0.25">
      <c r="C595" s="209"/>
      <c r="D595" s="209"/>
    </row>
    <row r="596" spans="3:4" ht="15.75" customHeight="1" x14ac:dyDescent="0.25">
      <c r="C596" s="209"/>
      <c r="D596" s="209"/>
    </row>
    <row r="597" spans="3:4" ht="15.75" customHeight="1" x14ac:dyDescent="0.25">
      <c r="C597" s="209"/>
      <c r="D597" s="209"/>
    </row>
    <row r="598" spans="3:4" ht="15.75" customHeight="1" x14ac:dyDescent="0.25">
      <c r="C598" s="209"/>
      <c r="D598" s="209"/>
    </row>
    <row r="599" spans="3:4" ht="15.75" customHeight="1" x14ac:dyDescent="0.25">
      <c r="C599" s="209"/>
      <c r="D599" s="209"/>
    </row>
    <row r="600" spans="3:4" ht="15.75" customHeight="1" x14ac:dyDescent="0.25">
      <c r="C600" s="209"/>
      <c r="D600" s="209"/>
    </row>
    <row r="601" spans="3:4" ht="15.75" customHeight="1" x14ac:dyDescent="0.25">
      <c r="C601" s="209"/>
      <c r="D601" s="209"/>
    </row>
    <row r="602" spans="3:4" ht="15.75" customHeight="1" x14ac:dyDescent="0.25">
      <c r="C602" s="209"/>
      <c r="D602" s="209"/>
    </row>
    <row r="603" spans="3:4" ht="15.75" customHeight="1" x14ac:dyDescent="0.25">
      <c r="C603" s="209"/>
      <c r="D603" s="209"/>
    </row>
    <row r="604" spans="3:4" ht="15.75" customHeight="1" x14ac:dyDescent="0.25">
      <c r="C604" s="209"/>
      <c r="D604" s="209"/>
    </row>
    <row r="605" spans="3:4" ht="15.75" customHeight="1" x14ac:dyDescent="0.25">
      <c r="C605" s="209"/>
      <c r="D605" s="209"/>
    </row>
    <row r="606" spans="3:4" ht="15.75" customHeight="1" x14ac:dyDescent="0.25">
      <c r="C606" s="209"/>
      <c r="D606" s="209"/>
    </row>
    <row r="607" spans="3:4" ht="15.75" customHeight="1" x14ac:dyDescent="0.25">
      <c r="C607" s="209"/>
      <c r="D607" s="209"/>
    </row>
    <row r="608" spans="3:4" ht="15.75" customHeight="1" x14ac:dyDescent="0.25">
      <c r="C608" s="209"/>
      <c r="D608" s="209"/>
    </row>
    <row r="609" spans="3:4" ht="15.75" customHeight="1" x14ac:dyDescent="0.25">
      <c r="C609" s="209"/>
      <c r="D609" s="209"/>
    </row>
    <row r="610" spans="3:4" ht="15.75" customHeight="1" x14ac:dyDescent="0.25">
      <c r="C610" s="209"/>
      <c r="D610" s="209"/>
    </row>
    <row r="611" spans="3:4" ht="15.75" customHeight="1" x14ac:dyDescent="0.25">
      <c r="C611" s="209"/>
      <c r="D611" s="209"/>
    </row>
    <row r="612" spans="3:4" ht="15.75" customHeight="1" x14ac:dyDescent="0.25">
      <c r="C612" s="209"/>
      <c r="D612" s="209"/>
    </row>
    <row r="613" spans="3:4" ht="15.75" customHeight="1" x14ac:dyDescent="0.25">
      <c r="C613" s="209"/>
      <c r="D613" s="209"/>
    </row>
    <row r="614" spans="3:4" ht="15.75" customHeight="1" x14ac:dyDescent="0.25">
      <c r="C614" s="209"/>
      <c r="D614" s="209"/>
    </row>
    <row r="615" spans="3:4" ht="15.75" customHeight="1" x14ac:dyDescent="0.25">
      <c r="C615" s="209"/>
      <c r="D615" s="209"/>
    </row>
    <row r="616" spans="3:4" ht="15.75" customHeight="1" x14ac:dyDescent="0.25">
      <c r="C616" s="209"/>
      <c r="D616" s="209"/>
    </row>
    <row r="617" spans="3:4" ht="15.75" customHeight="1" x14ac:dyDescent="0.25">
      <c r="C617" s="209"/>
      <c r="D617" s="209"/>
    </row>
    <row r="618" spans="3:4" ht="15.75" customHeight="1" x14ac:dyDescent="0.25">
      <c r="C618" s="209"/>
      <c r="D618" s="209"/>
    </row>
    <row r="619" spans="3:4" ht="15.75" customHeight="1" x14ac:dyDescent="0.25">
      <c r="C619" s="209"/>
      <c r="D619" s="209"/>
    </row>
    <row r="620" spans="3:4" ht="15.75" customHeight="1" x14ac:dyDescent="0.25">
      <c r="C620" s="209"/>
      <c r="D620" s="209"/>
    </row>
    <row r="621" spans="3:4" ht="15.75" customHeight="1" x14ac:dyDescent="0.25">
      <c r="C621" s="209"/>
      <c r="D621" s="209"/>
    </row>
    <row r="622" spans="3:4" ht="15.75" customHeight="1" x14ac:dyDescent="0.25">
      <c r="C622" s="209"/>
      <c r="D622" s="209"/>
    </row>
    <row r="623" spans="3:4" ht="15.75" customHeight="1" x14ac:dyDescent="0.25">
      <c r="C623" s="209"/>
      <c r="D623" s="209"/>
    </row>
    <row r="624" spans="3:4" ht="15.75" customHeight="1" x14ac:dyDescent="0.25">
      <c r="C624" s="209"/>
      <c r="D624" s="209"/>
    </row>
    <row r="625" spans="3:4" ht="15.75" customHeight="1" x14ac:dyDescent="0.25">
      <c r="C625" s="209"/>
      <c r="D625" s="209"/>
    </row>
    <row r="626" spans="3:4" ht="15.75" customHeight="1" x14ac:dyDescent="0.25">
      <c r="C626" s="209"/>
      <c r="D626" s="209"/>
    </row>
    <row r="627" spans="3:4" ht="15.75" customHeight="1" x14ac:dyDescent="0.25">
      <c r="C627" s="209"/>
      <c r="D627" s="209"/>
    </row>
    <row r="628" spans="3:4" ht="15.75" customHeight="1" x14ac:dyDescent="0.25">
      <c r="C628" s="209"/>
      <c r="D628" s="209"/>
    </row>
    <row r="629" spans="3:4" ht="15.75" customHeight="1" x14ac:dyDescent="0.25">
      <c r="C629" s="209"/>
      <c r="D629" s="209"/>
    </row>
    <row r="630" spans="3:4" ht="15.75" customHeight="1" x14ac:dyDescent="0.25">
      <c r="C630" s="209"/>
      <c r="D630" s="209"/>
    </row>
    <row r="631" spans="3:4" ht="15.75" customHeight="1" x14ac:dyDescent="0.25">
      <c r="C631" s="209"/>
      <c r="D631" s="209"/>
    </row>
    <row r="632" spans="3:4" ht="15.75" customHeight="1" x14ac:dyDescent="0.25">
      <c r="C632" s="209"/>
      <c r="D632" s="209"/>
    </row>
    <row r="633" spans="3:4" ht="15.75" customHeight="1" x14ac:dyDescent="0.25">
      <c r="C633" s="209"/>
      <c r="D633" s="209"/>
    </row>
    <row r="634" spans="3:4" ht="15.75" customHeight="1" x14ac:dyDescent="0.25">
      <c r="C634" s="209"/>
      <c r="D634" s="209"/>
    </row>
    <row r="635" spans="3:4" ht="15.75" customHeight="1" x14ac:dyDescent="0.25">
      <c r="C635" s="209"/>
      <c r="D635" s="209"/>
    </row>
    <row r="636" spans="3:4" ht="15.75" customHeight="1" x14ac:dyDescent="0.25">
      <c r="C636" s="209"/>
      <c r="D636" s="209"/>
    </row>
    <row r="637" spans="3:4" ht="15.75" customHeight="1" x14ac:dyDescent="0.25">
      <c r="C637" s="209"/>
      <c r="D637" s="209"/>
    </row>
    <row r="638" spans="3:4" ht="15.75" customHeight="1" x14ac:dyDescent="0.25">
      <c r="C638" s="209"/>
      <c r="D638" s="209"/>
    </row>
    <row r="639" spans="3:4" ht="15.75" customHeight="1" x14ac:dyDescent="0.25">
      <c r="C639" s="209"/>
      <c r="D639" s="209"/>
    </row>
    <row r="640" spans="3:4" ht="15.75" customHeight="1" x14ac:dyDescent="0.25">
      <c r="C640" s="209"/>
      <c r="D640" s="209"/>
    </row>
    <row r="641" spans="3:4" ht="15.75" customHeight="1" x14ac:dyDescent="0.25">
      <c r="C641" s="209"/>
      <c r="D641" s="209"/>
    </row>
    <row r="642" spans="3:4" ht="15.75" customHeight="1" x14ac:dyDescent="0.25">
      <c r="C642" s="209"/>
      <c r="D642" s="209"/>
    </row>
    <row r="643" spans="3:4" ht="15.75" customHeight="1" x14ac:dyDescent="0.25">
      <c r="C643" s="209"/>
      <c r="D643" s="209"/>
    </row>
    <row r="644" spans="3:4" ht="15.75" customHeight="1" x14ac:dyDescent="0.25">
      <c r="C644" s="209"/>
      <c r="D644" s="209"/>
    </row>
    <row r="645" spans="3:4" ht="15.75" customHeight="1" x14ac:dyDescent="0.25">
      <c r="C645" s="209"/>
      <c r="D645" s="209"/>
    </row>
    <row r="646" spans="3:4" ht="15.75" customHeight="1" x14ac:dyDescent="0.25">
      <c r="C646" s="209"/>
      <c r="D646" s="209"/>
    </row>
    <row r="647" spans="3:4" ht="15.75" customHeight="1" x14ac:dyDescent="0.25">
      <c r="C647" s="209"/>
      <c r="D647" s="209"/>
    </row>
    <row r="648" spans="3:4" ht="15.75" customHeight="1" x14ac:dyDescent="0.25">
      <c r="C648" s="209"/>
      <c r="D648" s="209"/>
    </row>
    <row r="649" spans="3:4" ht="15.75" customHeight="1" x14ac:dyDescent="0.25">
      <c r="C649" s="209"/>
      <c r="D649" s="209"/>
    </row>
    <row r="650" spans="3:4" ht="15.75" customHeight="1" x14ac:dyDescent="0.25">
      <c r="C650" s="209"/>
      <c r="D650" s="209"/>
    </row>
    <row r="651" spans="3:4" ht="15.75" customHeight="1" x14ac:dyDescent="0.25">
      <c r="C651" s="209"/>
      <c r="D651" s="209"/>
    </row>
    <row r="652" spans="3:4" ht="15.75" customHeight="1" x14ac:dyDescent="0.25">
      <c r="C652" s="209"/>
      <c r="D652" s="209"/>
    </row>
    <row r="653" spans="3:4" ht="15.75" customHeight="1" x14ac:dyDescent="0.25">
      <c r="C653" s="209"/>
      <c r="D653" s="209"/>
    </row>
    <row r="654" spans="3:4" ht="15.75" customHeight="1" x14ac:dyDescent="0.25">
      <c r="C654" s="209"/>
      <c r="D654" s="209"/>
    </row>
    <row r="655" spans="3:4" ht="15.75" customHeight="1" x14ac:dyDescent="0.25">
      <c r="C655" s="209"/>
      <c r="D655" s="209"/>
    </row>
    <row r="656" spans="3:4" ht="15.75" customHeight="1" x14ac:dyDescent="0.25">
      <c r="C656" s="209"/>
      <c r="D656" s="209"/>
    </row>
    <row r="657" spans="3:4" ht="15.75" customHeight="1" x14ac:dyDescent="0.25">
      <c r="C657" s="209"/>
      <c r="D657" s="209"/>
    </row>
    <row r="658" spans="3:4" ht="15.75" customHeight="1" x14ac:dyDescent="0.25">
      <c r="C658" s="209"/>
      <c r="D658" s="209"/>
    </row>
    <row r="659" spans="3:4" ht="15.75" customHeight="1" x14ac:dyDescent="0.25">
      <c r="C659" s="209"/>
      <c r="D659" s="209"/>
    </row>
    <row r="660" spans="3:4" ht="15.75" customHeight="1" x14ac:dyDescent="0.25">
      <c r="C660" s="209"/>
      <c r="D660" s="209"/>
    </row>
    <row r="661" spans="3:4" ht="15.75" customHeight="1" x14ac:dyDescent="0.25">
      <c r="C661" s="209"/>
      <c r="D661" s="209"/>
    </row>
    <row r="662" spans="3:4" ht="15.75" customHeight="1" x14ac:dyDescent="0.25">
      <c r="C662" s="209"/>
      <c r="D662" s="209"/>
    </row>
    <row r="663" spans="3:4" ht="15.75" customHeight="1" x14ac:dyDescent="0.25">
      <c r="C663" s="209"/>
      <c r="D663" s="209"/>
    </row>
    <row r="664" spans="3:4" ht="15.75" customHeight="1" x14ac:dyDescent="0.25">
      <c r="C664" s="209"/>
      <c r="D664" s="209"/>
    </row>
    <row r="665" spans="3:4" ht="15.75" customHeight="1" x14ac:dyDescent="0.25">
      <c r="C665" s="209"/>
      <c r="D665" s="209"/>
    </row>
    <row r="666" spans="3:4" ht="15.75" customHeight="1" x14ac:dyDescent="0.25">
      <c r="C666" s="209"/>
      <c r="D666" s="209"/>
    </row>
    <row r="667" spans="3:4" ht="15.75" customHeight="1" x14ac:dyDescent="0.25">
      <c r="C667" s="209"/>
      <c r="D667" s="209"/>
    </row>
    <row r="668" spans="3:4" ht="15.75" customHeight="1" x14ac:dyDescent="0.25">
      <c r="C668" s="209"/>
      <c r="D668" s="209"/>
    </row>
    <row r="669" spans="3:4" ht="15.75" customHeight="1" x14ac:dyDescent="0.25">
      <c r="C669" s="209"/>
      <c r="D669" s="209"/>
    </row>
    <row r="670" spans="3:4" ht="15.75" customHeight="1" x14ac:dyDescent="0.25">
      <c r="C670" s="209"/>
      <c r="D670" s="209"/>
    </row>
    <row r="671" spans="3:4" ht="15.75" customHeight="1" x14ac:dyDescent="0.25">
      <c r="C671" s="209"/>
      <c r="D671" s="209"/>
    </row>
    <row r="672" spans="3:4" ht="15.75" customHeight="1" x14ac:dyDescent="0.25">
      <c r="C672" s="209"/>
      <c r="D672" s="209"/>
    </row>
    <row r="673" spans="3:4" ht="15.75" customHeight="1" x14ac:dyDescent="0.25">
      <c r="C673" s="209"/>
      <c r="D673" s="209"/>
    </row>
    <row r="674" spans="3:4" ht="15.75" customHeight="1" x14ac:dyDescent="0.25">
      <c r="C674" s="209"/>
      <c r="D674" s="209"/>
    </row>
    <row r="675" spans="3:4" ht="15.75" customHeight="1" x14ac:dyDescent="0.25">
      <c r="C675" s="209"/>
      <c r="D675" s="209"/>
    </row>
    <row r="676" spans="3:4" ht="15.75" customHeight="1" x14ac:dyDescent="0.25">
      <c r="C676" s="209"/>
      <c r="D676" s="209"/>
    </row>
    <row r="677" spans="3:4" ht="15.75" customHeight="1" x14ac:dyDescent="0.25">
      <c r="C677" s="209"/>
      <c r="D677" s="209"/>
    </row>
    <row r="678" spans="3:4" ht="15.75" customHeight="1" x14ac:dyDescent="0.25">
      <c r="C678" s="209"/>
      <c r="D678" s="209"/>
    </row>
    <row r="679" spans="3:4" ht="15.75" customHeight="1" x14ac:dyDescent="0.25">
      <c r="C679" s="209"/>
      <c r="D679" s="209"/>
    </row>
    <row r="680" spans="3:4" ht="15.75" customHeight="1" x14ac:dyDescent="0.25">
      <c r="C680" s="209"/>
      <c r="D680" s="209"/>
    </row>
    <row r="681" spans="3:4" ht="15.75" customHeight="1" x14ac:dyDescent="0.25">
      <c r="C681" s="209"/>
      <c r="D681" s="209"/>
    </row>
    <row r="682" spans="3:4" ht="15.75" customHeight="1" x14ac:dyDescent="0.25">
      <c r="C682" s="209"/>
      <c r="D682" s="209"/>
    </row>
    <row r="683" spans="3:4" ht="15.75" customHeight="1" x14ac:dyDescent="0.25">
      <c r="C683" s="209"/>
      <c r="D683" s="209"/>
    </row>
    <row r="684" spans="3:4" ht="15.75" customHeight="1" x14ac:dyDescent="0.25">
      <c r="C684" s="209"/>
      <c r="D684" s="209"/>
    </row>
    <row r="685" spans="3:4" ht="15.75" customHeight="1" x14ac:dyDescent="0.25">
      <c r="C685" s="209"/>
      <c r="D685" s="209"/>
    </row>
    <row r="686" spans="3:4" ht="15.75" customHeight="1" x14ac:dyDescent="0.25">
      <c r="C686" s="209"/>
      <c r="D686" s="209"/>
    </row>
    <row r="687" spans="3:4" ht="15.75" customHeight="1" x14ac:dyDescent="0.25">
      <c r="C687" s="209"/>
      <c r="D687" s="209"/>
    </row>
    <row r="688" spans="3:4" ht="15.75" customHeight="1" x14ac:dyDescent="0.25">
      <c r="C688" s="209"/>
      <c r="D688" s="209"/>
    </row>
    <row r="689" spans="3:4" ht="15.75" customHeight="1" x14ac:dyDescent="0.25">
      <c r="C689" s="209"/>
      <c r="D689" s="209"/>
    </row>
    <row r="690" spans="3:4" ht="15.75" customHeight="1" x14ac:dyDescent="0.25">
      <c r="C690" s="209"/>
      <c r="D690" s="209"/>
    </row>
    <row r="691" spans="3:4" ht="15.75" customHeight="1" x14ac:dyDescent="0.25">
      <c r="C691" s="209"/>
      <c r="D691" s="209"/>
    </row>
    <row r="692" spans="3:4" ht="15.75" customHeight="1" x14ac:dyDescent="0.25">
      <c r="C692" s="209"/>
      <c r="D692" s="209"/>
    </row>
    <row r="693" spans="3:4" ht="15.75" customHeight="1" x14ac:dyDescent="0.25">
      <c r="C693" s="209"/>
      <c r="D693" s="209"/>
    </row>
    <row r="694" spans="3:4" ht="15.75" customHeight="1" x14ac:dyDescent="0.25">
      <c r="C694" s="209"/>
      <c r="D694" s="209"/>
    </row>
    <row r="695" spans="3:4" ht="15.75" customHeight="1" x14ac:dyDescent="0.25">
      <c r="C695" s="209"/>
      <c r="D695" s="209"/>
    </row>
    <row r="696" spans="3:4" ht="15.75" customHeight="1" x14ac:dyDescent="0.25">
      <c r="C696" s="209"/>
      <c r="D696" s="209"/>
    </row>
    <row r="697" spans="3:4" ht="15.75" customHeight="1" x14ac:dyDescent="0.25">
      <c r="C697" s="209"/>
      <c r="D697" s="209"/>
    </row>
    <row r="698" spans="3:4" ht="15.75" customHeight="1" x14ac:dyDescent="0.25">
      <c r="C698" s="209"/>
      <c r="D698" s="209"/>
    </row>
    <row r="699" spans="3:4" ht="15.75" customHeight="1" x14ac:dyDescent="0.25">
      <c r="C699" s="209"/>
      <c r="D699" s="209"/>
    </row>
    <row r="700" spans="3:4" ht="15.75" customHeight="1" x14ac:dyDescent="0.25">
      <c r="C700" s="209"/>
      <c r="D700" s="209"/>
    </row>
    <row r="701" spans="3:4" ht="15.75" customHeight="1" x14ac:dyDescent="0.25">
      <c r="C701" s="209"/>
      <c r="D701" s="209"/>
    </row>
    <row r="702" spans="3:4" ht="15.75" customHeight="1" x14ac:dyDescent="0.25">
      <c r="C702" s="209"/>
      <c r="D702" s="209"/>
    </row>
    <row r="703" spans="3:4" ht="15.75" customHeight="1" x14ac:dyDescent="0.25">
      <c r="C703" s="209"/>
      <c r="D703" s="209"/>
    </row>
    <row r="704" spans="3:4" ht="15.75" customHeight="1" x14ac:dyDescent="0.25">
      <c r="C704" s="209"/>
      <c r="D704" s="209"/>
    </row>
    <row r="705" spans="3:4" ht="15.75" customHeight="1" x14ac:dyDescent="0.25">
      <c r="C705" s="209"/>
      <c r="D705" s="209"/>
    </row>
    <row r="706" spans="3:4" ht="15.75" customHeight="1" x14ac:dyDescent="0.25">
      <c r="C706" s="209"/>
      <c r="D706" s="209"/>
    </row>
    <row r="707" spans="3:4" ht="15.75" customHeight="1" x14ac:dyDescent="0.25">
      <c r="C707" s="209"/>
      <c r="D707" s="209"/>
    </row>
    <row r="708" spans="3:4" ht="15.75" customHeight="1" x14ac:dyDescent="0.25">
      <c r="C708" s="209"/>
      <c r="D708" s="209"/>
    </row>
    <row r="709" spans="3:4" ht="15.75" customHeight="1" x14ac:dyDescent="0.25">
      <c r="C709" s="209"/>
      <c r="D709" s="209"/>
    </row>
    <row r="710" spans="3:4" ht="15.75" customHeight="1" x14ac:dyDescent="0.25">
      <c r="C710" s="209"/>
      <c r="D710" s="209"/>
    </row>
    <row r="711" spans="3:4" ht="15.75" customHeight="1" x14ac:dyDescent="0.25">
      <c r="C711" s="209"/>
      <c r="D711" s="209"/>
    </row>
    <row r="712" spans="3:4" ht="15.75" customHeight="1" x14ac:dyDescent="0.25">
      <c r="C712" s="209"/>
      <c r="D712" s="209"/>
    </row>
    <row r="713" spans="3:4" ht="15.75" customHeight="1" x14ac:dyDescent="0.25">
      <c r="C713" s="209"/>
      <c r="D713" s="209"/>
    </row>
    <row r="714" spans="3:4" ht="15.75" customHeight="1" x14ac:dyDescent="0.25">
      <c r="C714" s="209"/>
      <c r="D714" s="209"/>
    </row>
    <row r="715" spans="3:4" ht="15.75" customHeight="1" x14ac:dyDescent="0.25">
      <c r="C715" s="209"/>
      <c r="D715" s="209"/>
    </row>
    <row r="716" spans="3:4" ht="15.75" customHeight="1" x14ac:dyDescent="0.25">
      <c r="C716" s="209"/>
      <c r="D716" s="209"/>
    </row>
    <row r="717" spans="3:4" ht="15.75" customHeight="1" x14ac:dyDescent="0.25">
      <c r="C717" s="209"/>
      <c r="D717" s="209"/>
    </row>
    <row r="718" spans="3:4" ht="15.75" customHeight="1" x14ac:dyDescent="0.25">
      <c r="C718" s="209"/>
      <c r="D718" s="209"/>
    </row>
    <row r="719" spans="3:4" ht="15.75" customHeight="1" x14ac:dyDescent="0.25">
      <c r="C719" s="209"/>
      <c r="D719" s="209"/>
    </row>
    <row r="720" spans="3:4" ht="15.75" customHeight="1" x14ac:dyDescent="0.25">
      <c r="C720" s="209"/>
      <c r="D720" s="209"/>
    </row>
    <row r="721" spans="3:4" ht="15.75" customHeight="1" x14ac:dyDescent="0.25">
      <c r="C721" s="209"/>
      <c r="D721" s="209"/>
    </row>
    <row r="722" spans="3:4" ht="15.75" customHeight="1" x14ac:dyDescent="0.25">
      <c r="C722" s="209"/>
      <c r="D722" s="209"/>
    </row>
    <row r="723" spans="3:4" ht="15.75" customHeight="1" x14ac:dyDescent="0.25">
      <c r="C723" s="209"/>
      <c r="D723" s="209"/>
    </row>
    <row r="724" spans="3:4" ht="15.75" customHeight="1" x14ac:dyDescent="0.25">
      <c r="C724" s="209"/>
      <c r="D724" s="209"/>
    </row>
    <row r="725" spans="3:4" ht="15.75" customHeight="1" x14ac:dyDescent="0.25">
      <c r="C725" s="209"/>
      <c r="D725" s="209"/>
    </row>
    <row r="726" spans="3:4" ht="15.75" customHeight="1" x14ac:dyDescent="0.25">
      <c r="C726" s="209"/>
      <c r="D726" s="209"/>
    </row>
    <row r="727" spans="3:4" ht="15.75" customHeight="1" x14ac:dyDescent="0.25">
      <c r="C727" s="209"/>
      <c r="D727" s="209"/>
    </row>
    <row r="728" spans="3:4" ht="15.75" customHeight="1" x14ac:dyDescent="0.25">
      <c r="C728" s="209"/>
      <c r="D728" s="209"/>
    </row>
    <row r="729" spans="3:4" ht="15.75" customHeight="1" x14ac:dyDescent="0.25">
      <c r="C729" s="209"/>
      <c r="D729" s="209"/>
    </row>
    <row r="730" spans="3:4" ht="15.75" customHeight="1" x14ac:dyDescent="0.25">
      <c r="C730" s="209"/>
      <c r="D730" s="209"/>
    </row>
    <row r="731" spans="3:4" ht="15.75" customHeight="1" x14ac:dyDescent="0.25">
      <c r="C731" s="209"/>
      <c r="D731" s="209"/>
    </row>
    <row r="732" spans="3:4" ht="15.75" customHeight="1" x14ac:dyDescent="0.25">
      <c r="C732" s="209"/>
      <c r="D732" s="209"/>
    </row>
    <row r="733" spans="3:4" ht="15.75" customHeight="1" x14ac:dyDescent="0.25">
      <c r="C733" s="209"/>
      <c r="D733" s="209"/>
    </row>
    <row r="734" spans="3:4" ht="15.75" customHeight="1" x14ac:dyDescent="0.25">
      <c r="C734" s="209"/>
      <c r="D734" s="209"/>
    </row>
    <row r="735" spans="3:4" ht="15.75" customHeight="1" x14ac:dyDescent="0.25">
      <c r="C735" s="209"/>
      <c r="D735" s="209"/>
    </row>
    <row r="736" spans="3:4" ht="15.75" customHeight="1" x14ac:dyDescent="0.25">
      <c r="C736" s="209"/>
      <c r="D736" s="209"/>
    </row>
    <row r="737" spans="3:4" ht="15.75" customHeight="1" x14ac:dyDescent="0.25">
      <c r="C737" s="209"/>
      <c r="D737" s="209"/>
    </row>
    <row r="738" spans="3:4" ht="15.75" customHeight="1" x14ac:dyDescent="0.25">
      <c r="C738" s="209"/>
      <c r="D738" s="209"/>
    </row>
    <row r="739" spans="3:4" ht="15.75" customHeight="1" x14ac:dyDescent="0.25">
      <c r="C739" s="209"/>
      <c r="D739" s="209"/>
    </row>
    <row r="740" spans="3:4" ht="15.75" customHeight="1" x14ac:dyDescent="0.25">
      <c r="C740" s="209"/>
      <c r="D740" s="209"/>
    </row>
    <row r="741" spans="3:4" ht="15.75" customHeight="1" x14ac:dyDescent="0.25">
      <c r="C741" s="209"/>
      <c r="D741" s="209"/>
    </row>
    <row r="742" spans="3:4" ht="15.75" customHeight="1" x14ac:dyDescent="0.25">
      <c r="C742" s="209"/>
      <c r="D742" s="209"/>
    </row>
    <row r="743" spans="3:4" ht="15.75" customHeight="1" x14ac:dyDescent="0.25">
      <c r="C743" s="209"/>
      <c r="D743" s="209"/>
    </row>
    <row r="744" spans="3:4" ht="15.75" customHeight="1" x14ac:dyDescent="0.25">
      <c r="C744" s="209"/>
      <c r="D744" s="209"/>
    </row>
    <row r="745" spans="3:4" ht="15.75" customHeight="1" x14ac:dyDescent="0.25">
      <c r="C745" s="209"/>
      <c r="D745" s="209"/>
    </row>
    <row r="746" spans="3:4" ht="15.75" customHeight="1" x14ac:dyDescent="0.25">
      <c r="C746" s="209"/>
      <c r="D746" s="209"/>
    </row>
    <row r="747" spans="3:4" ht="15.75" customHeight="1" x14ac:dyDescent="0.25">
      <c r="C747" s="209"/>
      <c r="D747" s="209"/>
    </row>
    <row r="748" spans="3:4" ht="15.75" customHeight="1" x14ac:dyDescent="0.25">
      <c r="C748" s="209"/>
      <c r="D748" s="209"/>
    </row>
    <row r="749" spans="3:4" ht="15.75" customHeight="1" x14ac:dyDescent="0.25">
      <c r="C749" s="209"/>
      <c r="D749" s="209"/>
    </row>
    <row r="750" spans="3:4" ht="15.75" customHeight="1" x14ac:dyDescent="0.25">
      <c r="C750" s="209"/>
      <c r="D750" s="209"/>
    </row>
    <row r="751" spans="3:4" ht="15.75" customHeight="1" x14ac:dyDescent="0.25">
      <c r="C751" s="209"/>
      <c r="D751" s="209"/>
    </row>
    <row r="752" spans="3:4" ht="15.75" customHeight="1" x14ac:dyDescent="0.25">
      <c r="C752" s="209"/>
      <c r="D752" s="209"/>
    </row>
    <row r="753" spans="3:4" ht="15.75" customHeight="1" x14ac:dyDescent="0.25">
      <c r="C753" s="209"/>
      <c r="D753" s="209"/>
    </row>
    <row r="754" spans="3:4" ht="15.75" customHeight="1" x14ac:dyDescent="0.25">
      <c r="C754" s="209"/>
      <c r="D754" s="209"/>
    </row>
    <row r="755" spans="3:4" ht="15.75" customHeight="1" x14ac:dyDescent="0.25">
      <c r="C755" s="209"/>
      <c r="D755" s="209"/>
    </row>
    <row r="756" spans="3:4" ht="15.75" customHeight="1" x14ac:dyDescent="0.25">
      <c r="C756" s="209"/>
      <c r="D756" s="209"/>
    </row>
    <row r="757" spans="3:4" ht="15.75" customHeight="1" x14ac:dyDescent="0.25">
      <c r="C757" s="209"/>
      <c r="D757" s="209"/>
    </row>
    <row r="758" spans="3:4" ht="15.75" customHeight="1" x14ac:dyDescent="0.25">
      <c r="C758" s="209"/>
      <c r="D758" s="209"/>
    </row>
    <row r="759" spans="3:4" ht="15.75" customHeight="1" x14ac:dyDescent="0.25">
      <c r="C759" s="209"/>
      <c r="D759" s="209"/>
    </row>
    <row r="760" spans="3:4" ht="15.75" customHeight="1" x14ac:dyDescent="0.25">
      <c r="C760" s="209"/>
      <c r="D760" s="209"/>
    </row>
    <row r="761" spans="3:4" ht="15.75" customHeight="1" x14ac:dyDescent="0.25">
      <c r="C761" s="209"/>
      <c r="D761" s="209"/>
    </row>
    <row r="762" spans="3:4" ht="15.75" customHeight="1" x14ac:dyDescent="0.25">
      <c r="C762" s="209"/>
      <c r="D762" s="209"/>
    </row>
    <row r="763" spans="3:4" ht="15.75" customHeight="1" x14ac:dyDescent="0.25">
      <c r="C763" s="209"/>
      <c r="D763" s="209"/>
    </row>
    <row r="764" spans="3:4" ht="15.75" customHeight="1" x14ac:dyDescent="0.25">
      <c r="C764" s="209"/>
      <c r="D764" s="209"/>
    </row>
    <row r="765" spans="3:4" ht="15.75" customHeight="1" x14ac:dyDescent="0.25">
      <c r="C765" s="209"/>
      <c r="D765" s="209"/>
    </row>
    <row r="766" spans="3:4" ht="15.75" customHeight="1" x14ac:dyDescent="0.25">
      <c r="C766" s="209"/>
      <c r="D766" s="209"/>
    </row>
    <row r="767" spans="3:4" ht="15.75" customHeight="1" x14ac:dyDescent="0.25">
      <c r="C767" s="209"/>
      <c r="D767" s="209"/>
    </row>
    <row r="768" spans="3:4" ht="15.75" customHeight="1" x14ac:dyDescent="0.25">
      <c r="C768" s="209"/>
      <c r="D768" s="209"/>
    </row>
    <row r="769" spans="3:4" ht="15.75" customHeight="1" x14ac:dyDescent="0.25">
      <c r="C769" s="209"/>
      <c r="D769" s="209"/>
    </row>
    <row r="770" spans="3:4" ht="15.75" customHeight="1" x14ac:dyDescent="0.25">
      <c r="C770" s="209"/>
      <c r="D770" s="209"/>
    </row>
    <row r="771" spans="3:4" ht="15.75" customHeight="1" x14ac:dyDescent="0.25">
      <c r="C771" s="209"/>
      <c r="D771" s="209"/>
    </row>
    <row r="772" spans="3:4" ht="15.75" customHeight="1" x14ac:dyDescent="0.25">
      <c r="C772" s="209"/>
      <c r="D772" s="209"/>
    </row>
    <row r="773" spans="3:4" ht="15.75" customHeight="1" x14ac:dyDescent="0.25">
      <c r="C773" s="209"/>
      <c r="D773" s="209"/>
    </row>
    <row r="774" spans="3:4" ht="15.75" customHeight="1" x14ac:dyDescent="0.25">
      <c r="C774" s="209"/>
      <c r="D774" s="209"/>
    </row>
    <row r="775" spans="3:4" ht="15.75" customHeight="1" x14ac:dyDescent="0.25">
      <c r="C775" s="209"/>
      <c r="D775" s="209"/>
    </row>
    <row r="776" spans="3:4" ht="15.75" customHeight="1" x14ac:dyDescent="0.25">
      <c r="C776" s="209"/>
      <c r="D776" s="209"/>
    </row>
    <row r="777" spans="3:4" ht="15.75" customHeight="1" x14ac:dyDescent="0.25">
      <c r="C777" s="209"/>
      <c r="D777" s="209"/>
    </row>
    <row r="778" spans="3:4" ht="15.75" customHeight="1" x14ac:dyDescent="0.25">
      <c r="C778" s="209"/>
      <c r="D778" s="209"/>
    </row>
    <row r="779" spans="3:4" ht="15.75" customHeight="1" x14ac:dyDescent="0.25">
      <c r="C779" s="209"/>
      <c r="D779" s="209"/>
    </row>
    <row r="780" spans="3:4" ht="15.75" customHeight="1" x14ac:dyDescent="0.25">
      <c r="C780" s="209"/>
      <c r="D780" s="209"/>
    </row>
    <row r="781" spans="3:4" ht="15.75" customHeight="1" x14ac:dyDescent="0.25">
      <c r="C781" s="209"/>
      <c r="D781" s="209"/>
    </row>
    <row r="782" spans="3:4" ht="15.75" customHeight="1" x14ac:dyDescent="0.25">
      <c r="C782" s="209"/>
      <c r="D782" s="209"/>
    </row>
    <row r="783" spans="3:4" ht="15.75" customHeight="1" x14ac:dyDescent="0.25">
      <c r="C783" s="209"/>
      <c r="D783" s="209"/>
    </row>
    <row r="784" spans="3:4" ht="15.75" customHeight="1" x14ac:dyDescent="0.25">
      <c r="C784" s="209"/>
      <c r="D784" s="209"/>
    </row>
    <row r="785" spans="3:4" ht="15.75" customHeight="1" x14ac:dyDescent="0.25">
      <c r="C785" s="209"/>
      <c r="D785" s="209"/>
    </row>
    <row r="786" spans="3:4" ht="15.75" customHeight="1" x14ac:dyDescent="0.25">
      <c r="C786" s="209"/>
      <c r="D786" s="209"/>
    </row>
    <row r="787" spans="3:4" ht="15.75" customHeight="1" x14ac:dyDescent="0.25">
      <c r="C787" s="209"/>
      <c r="D787" s="209"/>
    </row>
    <row r="788" spans="3:4" ht="15.75" customHeight="1" x14ac:dyDescent="0.25">
      <c r="C788" s="209"/>
      <c r="D788" s="209"/>
    </row>
    <row r="789" spans="3:4" ht="15.75" customHeight="1" x14ac:dyDescent="0.25">
      <c r="C789" s="209"/>
      <c r="D789" s="209"/>
    </row>
    <row r="790" spans="3:4" ht="15.75" customHeight="1" x14ac:dyDescent="0.25">
      <c r="C790" s="209"/>
      <c r="D790" s="209"/>
    </row>
    <row r="791" spans="3:4" ht="15.75" customHeight="1" x14ac:dyDescent="0.25">
      <c r="C791" s="209"/>
      <c r="D791" s="209"/>
    </row>
    <row r="792" spans="3:4" ht="15.75" customHeight="1" x14ac:dyDescent="0.25">
      <c r="C792" s="209"/>
      <c r="D792" s="209"/>
    </row>
    <row r="793" spans="3:4" ht="15.75" customHeight="1" x14ac:dyDescent="0.25">
      <c r="C793" s="209"/>
      <c r="D793" s="209"/>
    </row>
    <row r="794" spans="3:4" ht="15.75" customHeight="1" x14ac:dyDescent="0.25">
      <c r="C794" s="209"/>
      <c r="D794" s="209"/>
    </row>
    <row r="795" spans="3:4" ht="15.75" customHeight="1" x14ac:dyDescent="0.25">
      <c r="C795" s="209"/>
      <c r="D795" s="209"/>
    </row>
    <row r="796" spans="3:4" ht="15.75" customHeight="1" x14ac:dyDescent="0.25">
      <c r="C796" s="209"/>
      <c r="D796" s="209"/>
    </row>
    <row r="797" spans="3:4" ht="15.75" customHeight="1" x14ac:dyDescent="0.25">
      <c r="C797" s="209"/>
      <c r="D797" s="209"/>
    </row>
    <row r="798" spans="3:4" ht="15.75" customHeight="1" x14ac:dyDescent="0.25">
      <c r="C798" s="209"/>
      <c r="D798" s="209"/>
    </row>
    <row r="799" spans="3:4" ht="15.75" customHeight="1" x14ac:dyDescent="0.25">
      <c r="C799" s="209"/>
      <c r="D799" s="209"/>
    </row>
    <row r="800" spans="3:4" ht="15.75" customHeight="1" x14ac:dyDescent="0.25">
      <c r="C800" s="209"/>
      <c r="D800" s="209"/>
    </row>
    <row r="801" spans="3:4" ht="15.75" customHeight="1" x14ac:dyDescent="0.25">
      <c r="C801" s="209"/>
      <c r="D801" s="209"/>
    </row>
    <row r="802" spans="3:4" ht="15.75" customHeight="1" x14ac:dyDescent="0.25">
      <c r="C802" s="209"/>
      <c r="D802" s="209"/>
    </row>
    <row r="803" spans="3:4" ht="15.75" customHeight="1" x14ac:dyDescent="0.25">
      <c r="C803" s="209"/>
      <c r="D803" s="209"/>
    </row>
    <row r="804" spans="3:4" ht="15.75" customHeight="1" x14ac:dyDescent="0.25">
      <c r="C804" s="209"/>
      <c r="D804" s="209"/>
    </row>
    <row r="805" spans="3:4" ht="15.75" customHeight="1" x14ac:dyDescent="0.25">
      <c r="C805" s="209"/>
      <c r="D805" s="209"/>
    </row>
    <row r="806" spans="3:4" ht="15.75" customHeight="1" x14ac:dyDescent="0.25">
      <c r="C806" s="209"/>
      <c r="D806" s="209"/>
    </row>
    <row r="807" spans="3:4" ht="15.75" customHeight="1" x14ac:dyDescent="0.25">
      <c r="C807" s="209"/>
      <c r="D807" s="209"/>
    </row>
    <row r="808" spans="3:4" ht="15.75" customHeight="1" x14ac:dyDescent="0.25">
      <c r="C808" s="209"/>
      <c r="D808" s="209"/>
    </row>
    <row r="809" spans="3:4" ht="15.75" customHeight="1" x14ac:dyDescent="0.25">
      <c r="C809" s="209"/>
      <c r="D809" s="209"/>
    </row>
    <row r="810" spans="3:4" ht="15.75" customHeight="1" x14ac:dyDescent="0.25">
      <c r="C810" s="209"/>
      <c r="D810" s="209"/>
    </row>
    <row r="811" spans="3:4" ht="15.75" customHeight="1" x14ac:dyDescent="0.25">
      <c r="C811" s="209"/>
      <c r="D811" s="209"/>
    </row>
    <row r="812" spans="3:4" ht="15.75" customHeight="1" x14ac:dyDescent="0.25">
      <c r="C812" s="209"/>
      <c r="D812" s="209"/>
    </row>
    <row r="813" spans="3:4" ht="15.75" customHeight="1" x14ac:dyDescent="0.25">
      <c r="C813" s="209"/>
      <c r="D813" s="209"/>
    </row>
    <row r="814" spans="3:4" ht="15.75" customHeight="1" x14ac:dyDescent="0.25">
      <c r="C814" s="209"/>
      <c r="D814" s="209"/>
    </row>
    <row r="815" spans="3:4" ht="15.75" customHeight="1" x14ac:dyDescent="0.25">
      <c r="C815" s="209"/>
      <c r="D815" s="209"/>
    </row>
    <row r="816" spans="3:4" ht="15.75" customHeight="1" x14ac:dyDescent="0.25">
      <c r="C816" s="209"/>
      <c r="D816" s="209"/>
    </row>
    <row r="817" spans="3:4" ht="15.75" customHeight="1" x14ac:dyDescent="0.25">
      <c r="C817" s="209"/>
      <c r="D817" s="209"/>
    </row>
    <row r="818" spans="3:4" ht="15.75" customHeight="1" x14ac:dyDescent="0.25">
      <c r="C818" s="209"/>
      <c r="D818" s="209"/>
    </row>
    <row r="819" spans="3:4" ht="15.75" customHeight="1" x14ac:dyDescent="0.25">
      <c r="C819" s="209"/>
      <c r="D819" s="209"/>
    </row>
    <row r="820" spans="3:4" ht="15.75" customHeight="1" x14ac:dyDescent="0.25">
      <c r="C820" s="209"/>
      <c r="D820" s="209"/>
    </row>
    <row r="821" spans="3:4" ht="15.75" customHeight="1" x14ac:dyDescent="0.25">
      <c r="C821" s="209"/>
      <c r="D821" s="209"/>
    </row>
    <row r="822" spans="3:4" ht="15.75" customHeight="1" x14ac:dyDescent="0.25">
      <c r="C822" s="209"/>
      <c r="D822" s="209"/>
    </row>
    <row r="823" spans="3:4" ht="15.75" customHeight="1" x14ac:dyDescent="0.25">
      <c r="C823" s="209"/>
      <c r="D823" s="209"/>
    </row>
    <row r="824" spans="3:4" ht="15.75" customHeight="1" x14ac:dyDescent="0.25">
      <c r="C824" s="209"/>
      <c r="D824" s="209"/>
    </row>
    <row r="825" spans="3:4" ht="15.75" customHeight="1" x14ac:dyDescent="0.25">
      <c r="C825" s="209"/>
      <c r="D825" s="209"/>
    </row>
    <row r="826" spans="3:4" ht="15.75" customHeight="1" x14ac:dyDescent="0.25">
      <c r="C826" s="209"/>
      <c r="D826" s="209"/>
    </row>
    <row r="827" spans="3:4" ht="15.75" customHeight="1" x14ac:dyDescent="0.25">
      <c r="C827" s="209"/>
      <c r="D827" s="209"/>
    </row>
    <row r="828" spans="3:4" ht="15.75" customHeight="1" x14ac:dyDescent="0.25">
      <c r="C828" s="209"/>
      <c r="D828" s="209"/>
    </row>
    <row r="829" spans="3:4" ht="15.75" customHeight="1" x14ac:dyDescent="0.25">
      <c r="C829" s="209"/>
      <c r="D829" s="209"/>
    </row>
    <row r="830" spans="3:4" ht="15.75" customHeight="1" x14ac:dyDescent="0.25">
      <c r="C830" s="209"/>
      <c r="D830" s="209"/>
    </row>
    <row r="831" spans="3:4" ht="15.75" customHeight="1" x14ac:dyDescent="0.25">
      <c r="C831" s="209"/>
      <c r="D831" s="209"/>
    </row>
    <row r="832" spans="3:4" ht="15.75" customHeight="1" x14ac:dyDescent="0.25">
      <c r="C832" s="209"/>
      <c r="D832" s="209"/>
    </row>
    <row r="833" spans="3:4" ht="15.75" customHeight="1" x14ac:dyDescent="0.25">
      <c r="C833" s="209"/>
      <c r="D833" s="209"/>
    </row>
    <row r="834" spans="3:4" ht="15.75" customHeight="1" x14ac:dyDescent="0.25">
      <c r="C834" s="209"/>
      <c r="D834" s="209"/>
    </row>
    <row r="835" spans="3:4" ht="15.75" customHeight="1" x14ac:dyDescent="0.25">
      <c r="C835" s="209"/>
      <c r="D835" s="209"/>
    </row>
    <row r="836" spans="3:4" ht="15.75" customHeight="1" x14ac:dyDescent="0.25">
      <c r="C836" s="209"/>
      <c r="D836" s="209"/>
    </row>
    <row r="837" spans="3:4" ht="15.75" customHeight="1" x14ac:dyDescent="0.25">
      <c r="C837" s="209"/>
      <c r="D837" s="209"/>
    </row>
    <row r="838" spans="3:4" ht="15.75" customHeight="1" x14ac:dyDescent="0.25">
      <c r="C838" s="209"/>
      <c r="D838" s="209"/>
    </row>
    <row r="839" spans="3:4" ht="15.75" customHeight="1" x14ac:dyDescent="0.25">
      <c r="C839" s="209"/>
      <c r="D839" s="209"/>
    </row>
    <row r="840" spans="3:4" ht="15.75" customHeight="1" x14ac:dyDescent="0.25">
      <c r="C840" s="209"/>
      <c r="D840" s="209"/>
    </row>
    <row r="841" spans="3:4" ht="15.75" customHeight="1" x14ac:dyDescent="0.25">
      <c r="C841" s="209"/>
      <c r="D841" s="209"/>
    </row>
    <row r="842" spans="3:4" ht="15.75" customHeight="1" x14ac:dyDescent="0.25">
      <c r="C842" s="209"/>
      <c r="D842" s="209"/>
    </row>
    <row r="843" spans="3:4" ht="15.75" customHeight="1" x14ac:dyDescent="0.25">
      <c r="C843" s="209"/>
      <c r="D843" s="209"/>
    </row>
    <row r="844" spans="3:4" ht="15.75" customHeight="1" x14ac:dyDescent="0.25">
      <c r="C844" s="209"/>
      <c r="D844" s="209"/>
    </row>
    <row r="845" spans="3:4" ht="15.75" customHeight="1" x14ac:dyDescent="0.25">
      <c r="C845" s="209"/>
      <c r="D845" s="209"/>
    </row>
    <row r="846" spans="3:4" ht="15.75" customHeight="1" x14ac:dyDescent="0.25">
      <c r="C846" s="209"/>
      <c r="D846" s="209"/>
    </row>
    <row r="847" spans="3:4" ht="15.75" customHeight="1" x14ac:dyDescent="0.25">
      <c r="C847" s="209"/>
      <c r="D847" s="209"/>
    </row>
    <row r="848" spans="3:4" ht="15.75" customHeight="1" x14ac:dyDescent="0.25">
      <c r="C848" s="209"/>
      <c r="D848" s="209"/>
    </row>
    <row r="849" spans="3:4" ht="15.75" customHeight="1" x14ac:dyDescent="0.25">
      <c r="C849" s="209"/>
      <c r="D849" s="209"/>
    </row>
    <row r="850" spans="3:4" ht="15.75" customHeight="1" x14ac:dyDescent="0.25">
      <c r="C850" s="209"/>
      <c r="D850" s="209"/>
    </row>
    <row r="851" spans="3:4" ht="15.75" customHeight="1" x14ac:dyDescent="0.25">
      <c r="C851" s="209"/>
      <c r="D851" s="209"/>
    </row>
    <row r="852" spans="3:4" ht="15.75" customHeight="1" x14ac:dyDescent="0.25">
      <c r="C852" s="209"/>
      <c r="D852" s="209"/>
    </row>
    <row r="853" spans="3:4" ht="15.75" customHeight="1" x14ac:dyDescent="0.25">
      <c r="C853" s="209"/>
      <c r="D853" s="209"/>
    </row>
    <row r="854" spans="3:4" ht="15.75" customHeight="1" x14ac:dyDescent="0.25">
      <c r="C854" s="209"/>
      <c r="D854" s="209"/>
    </row>
    <row r="855" spans="3:4" ht="15.75" customHeight="1" x14ac:dyDescent="0.25">
      <c r="C855" s="209"/>
      <c r="D855" s="209"/>
    </row>
    <row r="856" spans="3:4" ht="15.75" customHeight="1" x14ac:dyDescent="0.25">
      <c r="C856" s="209"/>
      <c r="D856" s="209"/>
    </row>
    <row r="857" spans="3:4" ht="15.75" customHeight="1" x14ac:dyDescent="0.25">
      <c r="C857" s="209"/>
      <c r="D857" s="209"/>
    </row>
    <row r="858" spans="3:4" ht="15.75" customHeight="1" x14ac:dyDescent="0.25">
      <c r="C858" s="209"/>
      <c r="D858" s="209"/>
    </row>
    <row r="859" spans="3:4" ht="15.75" customHeight="1" x14ac:dyDescent="0.25">
      <c r="C859" s="209"/>
      <c r="D859" s="209"/>
    </row>
    <row r="860" spans="3:4" ht="15.75" customHeight="1" x14ac:dyDescent="0.25">
      <c r="C860" s="209"/>
      <c r="D860" s="209"/>
    </row>
    <row r="861" spans="3:4" ht="15.75" customHeight="1" x14ac:dyDescent="0.25">
      <c r="C861" s="209"/>
      <c r="D861" s="209"/>
    </row>
    <row r="862" spans="3:4" ht="15.75" customHeight="1" x14ac:dyDescent="0.25">
      <c r="C862" s="209"/>
      <c r="D862" s="209"/>
    </row>
    <row r="863" spans="3:4" ht="15.75" customHeight="1" x14ac:dyDescent="0.25">
      <c r="C863" s="209"/>
      <c r="D863" s="209"/>
    </row>
    <row r="864" spans="3:4" ht="15.75" customHeight="1" x14ac:dyDescent="0.25">
      <c r="C864" s="209"/>
      <c r="D864" s="209"/>
    </row>
    <row r="865" spans="3:4" ht="15.75" customHeight="1" x14ac:dyDescent="0.25">
      <c r="C865" s="209"/>
      <c r="D865" s="209"/>
    </row>
    <row r="866" spans="3:4" ht="15.75" customHeight="1" x14ac:dyDescent="0.25">
      <c r="C866" s="209"/>
      <c r="D866" s="209"/>
    </row>
    <row r="867" spans="3:4" ht="15.75" customHeight="1" x14ac:dyDescent="0.25">
      <c r="C867" s="209"/>
      <c r="D867" s="209"/>
    </row>
    <row r="868" spans="3:4" ht="15.75" customHeight="1" x14ac:dyDescent="0.25">
      <c r="C868" s="209"/>
      <c r="D868" s="209"/>
    </row>
    <row r="869" spans="3:4" ht="15.75" customHeight="1" x14ac:dyDescent="0.25">
      <c r="C869" s="209"/>
      <c r="D869" s="209"/>
    </row>
    <row r="870" spans="3:4" ht="15.75" customHeight="1" x14ac:dyDescent="0.25">
      <c r="C870" s="209"/>
      <c r="D870" s="209"/>
    </row>
    <row r="871" spans="3:4" ht="15.75" customHeight="1" x14ac:dyDescent="0.25">
      <c r="C871" s="209"/>
      <c r="D871" s="209"/>
    </row>
    <row r="872" spans="3:4" ht="15.75" customHeight="1" x14ac:dyDescent="0.25">
      <c r="C872" s="209"/>
      <c r="D872" s="209"/>
    </row>
    <row r="873" spans="3:4" ht="15.75" customHeight="1" x14ac:dyDescent="0.25">
      <c r="C873" s="209"/>
      <c r="D873" s="209"/>
    </row>
    <row r="874" spans="3:4" ht="15.75" customHeight="1" x14ac:dyDescent="0.25">
      <c r="C874" s="209"/>
      <c r="D874" s="209"/>
    </row>
    <row r="875" spans="3:4" ht="15.75" customHeight="1" x14ac:dyDescent="0.25">
      <c r="C875" s="209"/>
      <c r="D875" s="209"/>
    </row>
    <row r="876" spans="3:4" ht="15.75" customHeight="1" x14ac:dyDescent="0.25">
      <c r="C876" s="209"/>
      <c r="D876" s="209"/>
    </row>
    <row r="877" spans="3:4" ht="15.75" customHeight="1" x14ac:dyDescent="0.25">
      <c r="C877" s="209"/>
      <c r="D877" s="209"/>
    </row>
    <row r="878" spans="3:4" ht="15.75" customHeight="1" x14ac:dyDescent="0.25">
      <c r="C878" s="209"/>
      <c r="D878" s="209"/>
    </row>
    <row r="879" spans="3:4" ht="15.75" customHeight="1" x14ac:dyDescent="0.25">
      <c r="C879" s="209"/>
      <c r="D879" s="209"/>
    </row>
    <row r="880" spans="3:4" ht="15.75" customHeight="1" x14ac:dyDescent="0.25">
      <c r="C880" s="209"/>
      <c r="D880" s="209"/>
    </row>
    <row r="881" spans="3:4" ht="15.75" customHeight="1" x14ac:dyDescent="0.25">
      <c r="C881" s="209"/>
      <c r="D881" s="209"/>
    </row>
    <row r="882" spans="3:4" ht="15.75" customHeight="1" x14ac:dyDescent="0.25">
      <c r="C882" s="209"/>
      <c r="D882" s="209"/>
    </row>
    <row r="883" spans="3:4" ht="15.75" customHeight="1" x14ac:dyDescent="0.25">
      <c r="C883" s="209"/>
      <c r="D883" s="209"/>
    </row>
    <row r="884" spans="3:4" ht="15.75" customHeight="1" x14ac:dyDescent="0.25">
      <c r="C884" s="209"/>
      <c r="D884" s="209"/>
    </row>
    <row r="885" spans="3:4" ht="15.75" customHeight="1" x14ac:dyDescent="0.25">
      <c r="C885" s="209"/>
      <c r="D885" s="209"/>
    </row>
    <row r="886" spans="3:4" ht="15.75" customHeight="1" x14ac:dyDescent="0.25">
      <c r="C886" s="209"/>
      <c r="D886" s="209"/>
    </row>
    <row r="887" spans="3:4" ht="15.75" customHeight="1" x14ac:dyDescent="0.25">
      <c r="C887" s="209"/>
      <c r="D887" s="209"/>
    </row>
    <row r="888" spans="3:4" ht="15.75" customHeight="1" x14ac:dyDescent="0.25">
      <c r="C888" s="209"/>
      <c r="D888" s="209"/>
    </row>
    <row r="889" spans="3:4" ht="15.75" customHeight="1" x14ac:dyDescent="0.25">
      <c r="C889" s="209"/>
      <c r="D889" s="209"/>
    </row>
    <row r="890" spans="3:4" ht="15.75" customHeight="1" x14ac:dyDescent="0.25">
      <c r="C890" s="209"/>
      <c r="D890" s="209"/>
    </row>
    <row r="891" spans="3:4" ht="15.75" customHeight="1" x14ac:dyDescent="0.25">
      <c r="C891" s="209"/>
      <c r="D891" s="209"/>
    </row>
    <row r="892" spans="3:4" ht="15.75" customHeight="1" x14ac:dyDescent="0.25">
      <c r="C892" s="209"/>
      <c r="D892" s="209"/>
    </row>
    <row r="893" spans="3:4" ht="15.75" customHeight="1" x14ac:dyDescent="0.25">
      <c r="C893" s="209"/>
      <c r="D893" s="209"/>
    </row>
    <row r="894" spans="3:4" ht="15.75" customHeight="1" x14ac:dyDescent="0.25">
      <c r="C894" s="209"/>
      <c r="D894" s="209"/>
    </row>
    <row r="895" spans="3:4" ht="15.75" customHeight="1" x14ac:dyDescent="0.25">
      <c r="C895" s="209"/>
      <c r="D895" s="209"/>
    </row>
    <row r="896" spans="3:4" ht="15.75" customHeight="1" x14ac:dyDescent="0.25">
      <c r="C896" s="209"/>
      <c r="D896" s="209"/>
    </row>
    <row r="897" spans="3:4" ht="15.75" customHeight="1" x14ac:dyDescent="0.25">
      <c r="C897" s="209"/>
      <c r="D897" s="209"/>
    </row>
    <row r="898" spans="3:4" ht="15.75" customHeight="1" x14ac:dyDescent="0.25">
      <c r="C898" s="209"/>
      <c r="D898" s="209"/>
    </row>
    <row r="899" spans="3:4" ht="15.75" customHeight="1" x14ac:dyDescent="0.25">
      <c r="C899" s="209"/>
      <c r="D899" s="209"/>
    </row>
    <row r="900" spans="3:4" ht="15.75" customHeight="1" x14ac:dyDescent="0.25">
      <c r="C900" s="209"/>
      <c r="D900" s="209"/>
    </row>
    <row r="901" spans="3:4" ht="15.75" customHeight="1" x14ac:dyDescent="0.25">
      <c r="C901" s="209"/>
      <c r="D901" s="209"/>
    </row>
    <row r="902" spans="3:4" ht="15.75" customHeight="1" x14ac:dyDescent="0.25">
      <c r="C902" s="209"/>
      <c r="D902" s="209"/>
    </row>
    <row r="903" spans="3:4" ht="15.75" customHeight="1" x14ac:dyDescent="0.25">
      <c r="C903" s="209"/>
      <c r="D903" s="209"/>
    </row>
    <row r="904" spans="3:4" ht="15.75" customHeight="1" x14ac:dyDescent="0.25">
      <c r="C904" s="209"/>
      <c r="D904" s="209"/>
    </row>
    <row r="905" spans="3:4" ht="15.75" customHeight="1" x14ac:dyDescent="0.25">
      <c r="C905" s="209"/>
      <c r="D905" s="209"/>
    </row>
    <row r="906" spans="3:4" ht="15.75" customHeight="1" x14ac:dyDescent="0.25">
      <c r="C906" s="209"/>
      <c r="D906" s="209"/>
    </row>
    <row r="907" spans="3:4" ht="15.75" customHeight="1" x14ac:dyDescent="0.25">
      <c r="C907" s="209"/>
      <c r="D907" s="209"/>
    </row>
    <row r="908" spans="3:4" ht="15.75" customHeight="1" x14ac:dyDescent="0.25">
      <c r="C908" s="209"/>
      <c r="D908" s="209"/>
    </row>
    <row r="909" spans="3:4" ht="15.75" customHeight="1" x14ac:dyDescent="0.25">
      <c r="C909" s="209"/>
      <c r="D909" s="209"/>
    </row>
    <row r="910" spans="3:4" ht="15.75" customHeight="1" x14ac:dyDescent="0.25">
      <c r="C910" s="209"/>
      <c r="D910" s="209"/>
    </row>
    <row r="911" spans="3:4" ht="15.75" customHeight="1" x14ac:dyDescent="0.25">
      <c r="C911" s="209"/>
      <c r="D911" s="209"/>
    </row>
    <row r="912" spans="3:4" ht="15.75" customHeight="1" x14ac:dyDescent="0.25">
      <c r="C912" s="209"/>
      <c r="D912" s="209"/>
    </row>
    <row r="913" spans="3:4" ht="15.75" customHeight="1" x14ac:dyDescent="0.25">
      <c r="C913" s="209"/>
      <c r="D913" s="209"/>
    </row>
    <row r="914" spans="3:4" ht="15.75" customHeight="1" x14ac:dyDescent="0.25">
      <c r="C914" s="209"/>
      <c r="D914" s="209"/>
    </row>
    <row r="915" spans="3:4" ht="15.75" customHeight="1" x14ac:dyDescent="0.25">
      <c r="C915" s="209"/>
      <c r="D915" s="209"/>
    </row>
    <row r="916" spans="3:4" ht="15.75" customHeight="1" x14ac:dyDescent="0.25">
      <c r="C916" s="209"/>
      <c r="D916" s="209"/>
    </row>
    <row r="917" spans="3:4" ht="15.75" customHeight="1" x14ac:dyDescent="0.25">
      <c r="C917" s="209"/>
      <c r="D917" s="209"/>
    </row>
    <row r="918" spans="3:4" ht="15.75" customHeight="1" x14ac:dyDescent="0.25">
      <c r="C918" s="209"/>
      <c r="D918" s="209"/>
    </row>
    <row r="919" spans="3:4" ht="15.75" customHeight="1" x14ac:dyDescent="0.25">
      <c r="C919" s="209"/>
      <c r="D919" s="209"/>
    </row>
    <row r="920" spans="3:4" ht="15.75" customHeight="1" x14ac:dyDescent="0.25">
      <c r="C920" s="209"/>
      <c r="D920" s="209"/>
    </row>
    <row r="921" spans="3:4" ht="15.75" customHeight="1" x14ac:dyDescent="0.25">
      <c r="C921" s="209"/>
      <c r="D921" s="209"/>
    </row>
    <row r="922" spans="3:4" ht="15.75" customHeight="1" x14ac:dyDescent="0.25">
      <c r="C922" s="209"/>
      <c r="D922" s="209"/>
    </row>
    <row r="923" spans="3:4" ht="15.75" customHeight="1" x14ac:dyDescent="0.25">
      <c r="C923" s="209"/>
      <c r="D923" s="209"/>
    </row>
    <row r="924" spans="3:4" ht="15.75" customHeight="1" x14ac:dyDescent="0.25">
      <c r="C924" s="209"/>
      <c r="D924" s="209"/>
    </row>
    <row r="925" spans="3:4" ht="15.75" customHeight="1" x14ac:dyDescent="0.25">
      <c r="C925" s="209"/>
      <c r="D925" s="209"/>
    </row>
    <row r="926" spans="3:4" ht="15.75" customHeight="1" x14ac:dyDescent="0.25">
      <c r="C926" s="209"/>
      <c r="D926" s="209"/>
    </row>
    <row r="927" spans="3:4" ht="15.75" customHeight="1" x14ac:dyDescent="0.25">
      <c r="C927" s="209"/>
      <c r="D927" s="209"/>
    </row>
    <row r="928" spans="3:4" ht="15.75" customHeight="1" x14ac:dyDescent="0.25">
      <c r="C928" s="209"/>
      <c r="D928" s="209"/>
    </row>
    <row r="929" spans="3:4" ht="15.75" customHeight="1" x14ac:dyDescent="0.25">
      <c r="C929" s="209"/>
      <c r="D929" s="209"/>
    </row>
    <row r="930" spans="3:4" ht="15.75" customHeight="1" x14ac:dyDescent="0.25">
      <c r="C930" s="209"/>
      <c r="D930" s="209"/>
    </row>
    <row r="931" spans="3:4" ht="15.75" customHeight="1" x14ac:dyDescent="0.25">
      <c r="C931" s="209"/>
      <c r="D931" s="209"/>
    </row>
    <row r="932" spans="3:4" ht="15.75" customHeight="1" x14ac:dyDescent="0.25">
      <c r="C932" s="209"/>
      <c r="D932" s="209"/>
    </row>
    <row r="933" spans="3:4" ht="15.75" customHeight="1" x14ac:dyDescent="0.25">
      <c r="C933" s="209"/>
      <c r="D933" s="209"/>
    </row>
    <row r="934" spans="3:4" ht="15.75" customHeight="1" x14ac:dyDescent="0.25">
      <c r="C934" s="209"/>
      <c r="D934" s="209"/>
    </row>
    <row r="935" spans="3:4" ht="15.75" customHeight="1" x14ac:dyDescent="0.25">
      <c r="C935" s="209"/>
      <c r="D935" s="209"/>
    </row>
    <row r="936" spans="3:4" ht="15.75" customHeight="1" x14ac:dyDescent="0.25">
      <c r="C936" s="209"/>
      <c r="D936" s="209"/>
    </row>
    <row r="937" spans="3:4" ht="15.75" customHeight="1" x14ac:dyDescent="0.25">
      <c r="C937" s="209"/>
      <c r="D937" s="209"/>
    </row>
    <row r="938" spans="3:4" ht="15.75" customHeight="1" x14ac:dyDescent="0.25">
      <c r="C938" s="209"/>
      <c r="D938" s="209"/>
    </row>
    <row r="939" spans="3:4" ht="15.75" customHeight="1" x14ac:dyDescent="0.25">
      <c r="C939" s="209"/>
      <c r="D939" s="209"/>
    </row>
    <row r="940" spans="3:4" ht="15.75" customHeight="1" x14ac:dyDescent="0.25">
      <c r="C940" s="209"/>
      <c r="D940" s="209"/>
    </row>
    <row r="941" spans="3:4" ht="15.75" customHeight="1" x14ac:dyDescent="0.25">
      <c r="C941" s="209"/>
      <c r="D941" s="209"/>
    </row>
    <row r="942" spans="3:4" ht="15.75" customHeight="1" x14ac:dyDescent="0.25">
      <c r="C942" s="209"/>
      <c r="D942" s="209"/>
    </row>
    <row r="943" spans="3:4" ht="15.75" customHeight="1" x14ac:dyDescent="0.25">
      <c r="C943" s="209"/>
      <c r="D943" s="209"/>
    </row>
    <row r="944" spans="3:4" ht="15.75" customHeight="1" x14ac:dyDescent="0.25">
      <c r="C944" s="209"/>
      <c r="D944" s="209"/>
    </row>
    <row r="945" spans="3:4" ht="15.75" customHeight="1" x14ac:dyDescent="0.25">
      <c r="C945" s="209"/>
      <c r="D945" s="209"/>
    </row>
    <row r="946" spans="3:4" ht="15.75" customHeight="1" x14ac:dyDescent="0.25">
      <c r="C946" s="209"/>
      <c r="D946" s="209"/>
    </row>
    <row r="947" spans="3:4" ht="15.75" customHeight="1" x14ac:dyDescent="0.25">
      <c r="C947" s="209"/>
      <c r="D947" s="209"/>
    </row>
    <row r="948" spans="3:4" ht="15.75" customHeight="1" x14ac:dyDescent="0.25">
      <c r="C948" s="209"/>
      <c r="D948" s="209"/>
    </row>
    <row r="949" spans="3:4" ht="15.75" customHeight="1" x14ac:dyDescent="0.25">
      <c r="C949" s="209"/>
      <c r="D949" s="209"/>
    </row>
    <row r="950" spans="3:4" ht="15.75" customHeight="1" x14ac:dyDescent="0.25">
      <c r="C950" s="209"/>
      <c r="D950" s="209"/>
    </row>
    <row r="951" spans="3:4" ht="15.75" customHeight="1" x14ac:dyDescent="0.25">
      <c r="C951" s="209"/>
      <c r="D951" s="209"/>
    </row>
    <row r="952" spans="3:4" ht="15.75" customHeight="1" x14ac:dyDescent="0.25">
      <c r="C952" s="209"/>
      <c r="D952" s="209"/>
    </row>
    <row r="953" spans="3:4" ht="15.75" customHeight="1" x14ac:dyDescent="0.25">
      <c r="C953" s="209"/>
      <c r="D953" s="209"/>
    </row>
    <row r="954" spans="3:4" ht="15.75" customHeight="1" x14ac:dyDescent="0.25">
      <c r="C954" s="209"/>
      <c r="D954" s="209"/>
    </row>
    <row r="955" spans="3:4" ht="15.75" customHeight="1" x14ac:dyDescent="0.25">
      <c r="C955" s="209"/>
      <c r="D955" s="209"/>
    </row>
    <row r="956" spans="3:4" ht="15.75" customHeight="1" x14ac:dyDescent="0.25">
      <c r="C956" s="209"/>
      <c r="D956" s="209"/>
    </row>
    <row r="957" spans="3:4" ht="15.75" customHeight="1" x14ac:dyDescent="0.25">
      <c r="C957" s="209"/>
      <c r="D957" s="209"/>
    </row>
    <row r="958" spans="3:4" ht="15.75" customHeight="1" x14ac:dyDescent="0.25">
      <c r="C958" s="209"/>
      <c r="D958" s="209"/>
    </row>
    <row r="959" spans="3:4" ht="15.75" customHeight="1" x14ac:dyDescent="0.25">
      <c r="C959" s="209"/>
      <c r="D959" s="209"/>
    </row>
    <row r="960" spans="3:4" ht="15.75" customHeight="1" x14ac:dyDescent="0.25">
      <c r="C960" s="209"/>
      <c r="D960" s="209"/>
    </row>
    <row r="961" spans="3:4" ht="15.75" customHeight="1" x14ac:dyDescent="0.25">
      <c r="C961" s="209"/>
      <c r="D961" s="209"/>
    </row>
    <row r="962" spans="3:4" ht="15.75" customHeight="1" x14ac:dyDescent="0.25">
      <c r="C962" s="209"/>
      <c r="D962" s="209"/>
    </row>
    <row r="963" spans="3:4" ht="15.75" customHeight="1" x14ac:dyDescent="0.25">
      <c r="C963" s="209"/>
      <c r="D963" s="209"/>
    </row>
    <row r="964" spans="3:4" ht="15.75" customHeight="1" x14ac:dyDescent="0.25">
      <c r="C964" s="209"/>
      <c r="D964" s="209"/>
    </row>
    <row r="965" spans="3:4" ht="15.75" customHeight="1" x14ac:dyDescent="0.25">
      <c r="C965" s="209"/>
      <c r="D965" s="209"/>
    </row>
    <row r="966" spans="3:4" ht="15.75" customHeight="1" x14ac:dyDescent="0.25">
      <c r="C966" s="209"/>
      <c r="D966" s="209"/>
    </row>
    <row r="967" spans="3:4" ht="15.75" customHeight="1" x14ac:dyDescent="0.25">
      <c r="C967" s="209"/>
      <c r="D967" s="209"/>
    </row>
    <row r="968" spans="3:4" ht="15.75" customHeight="1" x14ac:dyDescent="0.25">
      <c r="C968" s="209"/>
      <c r="D968" s="209"/>
    </row>
    <row r="969" spans="3:4" ht="15.75" customHeight="1" x14ac:dyDescent="0.25">
      <c r="C969" s="209"/>
      <c r="D969" s="209"/>
    </row>
    <row r="970" spans="3:4" ht="15.75" customHeight="1" x14ac:dyDescent="0.25">
      <c r="C970" s="209"/>
      <c r="D970" s="209"/>
    </row>
    <row r="971" spans="3:4" ht="15.75" customHeight="1" x14ac:dyDescent="0.25">
      <c r="C971" s="209"/>
      <c r="D971" s="209"/>
    </row>
    <row r="972" spans="3:4" ht="15.75" customHeight="1" x14ac:dyDescent="0.25">
      <c r="C972" s="209"/>
      <c r="D972" s="209"/>
    </row>
    <row r="973" spans="3:4" ht="15.75" customHeight="1" x14ac:dyDescent="0.25">
      <c r="C973" s="209"/>
      <c r="D973" s="209"/>
    </row>
    <row r="974" spans="3:4" ht="15.75" customHeight="1" x14ac:dyDescent="0.25">
      <c r="C974" s="209"/>
      <c r="D974" s="209"/>
    </row>
    <row r="975" spans="3:4" ht="15.75" customHeight="1" x14ac:dyDescent="0.25">
      <c r="C975" s="209"/>
      <c r="D975" s="209"/>
    </row>
    <row r="976" spans="3:4" ht="15.75" customHeight="1" x14ac:dyDescent="0.25">
      <c r="C976" s="209"/>
      <c r="D976" s="209"/>
    </row>
    <row r="977" spans="3:4" ht="15.75" customHeight="1" x14ac:dyDescent="0.25">
      <c r="C977" s="209"/>
      <c r="D977" s="209"/>
    </row>
    <row r="978" spans="3:4" ht="15.75" customHeight="1" x14ac:dyDescent="0.25">
      <c r="C978" s="209"/>
      <c r="D978" s="209"/>
    </row>
    <row r="979" spans="3:4" ht="15.75" customHeight="1" x14ac:dyDescent="0.25">
      <c r="C979" s="209"/>
      <c r="D979" s="209"/>
    </row>
    <row r="980" spans="3:4" ht="15.75" customHeight="1" x14ac:dyDescent="0.25">
      <c r="C980" s="209"/>
      <c r="D980" s="209"/>
    </row>
    <row r="981" spans="3:4" ht="15.75" customHeight="1" x14ac:dyDescent="0.25">
      <c r="C981" s="209"/>
      <c r="D981" s="209"/>
    </row>
    <row r="982" spans="3:4" ht="15.75" customHeight="1" x14ac:dyDescent="0.25">
      <c r="C982" s="209"/>
      <c r="D982" s="209"/>
    </row>
    <row r="983" spans="3:4" ht="15.75" customHeight="1" x14ac:dyDescent="0.25">
      <c r="C983" s="209"/>
      <c r="D983" s="209"/>
    </row>
    <row r="984" spans="3:4" ht="15.75" customHeight="1" x14ac:dyDescent="0.25">
      <c r="C984" s="209"/>
      <c r="D984" s="209"/>
    </row>
    <row r="985" spans="3:4" ht="15.75" customHeight="1" x14ac:dyDescent="0.25">
      <c r="C985" s="209"/>
      <c r="D985" s="209"/>
    </row>
    <row r="986" spans="3:4" ht="15.75" customHeight="1" x14ac:dyDescent="0.25">
      <c r="C986" s="209"/>
      <c r="D986" s="209"/>
    </row>
    <row r="987" spans="3:4" ht="15.75" customHeight="1" x14ac:dyDescent="0.25">
      <c r="C987" s="209"/>
      <c r="D987" s="209"/>
    </row>
    <row r="988" spans="3:4" ht="15.75" customHeight="1" x14ac:dyDescent="0.25">
      <c r="C988" s="209"/>
      <c r="D988" s="209"/>
    </row>
    <row r="989" spans="3:4" ht="15.75" customHeight="1" x14ac:dyDescent="0.25">
      <c r="C989" s="209"/>
      <c r="D989" s="209"/>
    </row>
    <row r="990" spans="3:4" ht="15.75" customHeight="1" x14ac:dyDescent="0.25">
      <c r="C990" s="209"/>
      <c r="D990" s="209"/>
    </row>
    <row r="991" spans="3:4" ht="15.75" customHeight="1" x14ac:dyDescent="0.25">
      <c r="C991" s="209"/>
      <c r="D991" s="209"/>
    </row>
    <row r="992" spans="3:4" ht="15.75" customHeight="1" x14ac:dyDescent="0.25">
      <c r="C992" s="209"/>
      <c r="D992" s="209"/>
    </row>
    <row r="993" spans="3:4" ht="15.75" customHeight="1" x14ac:dyDescent="0.25">
      <c r="C993" s="209"/>
      <c r="D993" s="209"/>
    </row>
    <row r="994" spans="3:4" ht="15.75" customHeight="1" x14ac:dyDescent="0.25">
      <c r="C994" s="209"/>
      <c r="D994" s="209"/>
    </row>
    <row r="995" spans="3:4" ht="15.75" customHeight="1" x14ac:dyDescent="0.25">
      <c r="C995" s="209"/>
      <c r="D995" s="209"/>
    </row>
    <row r="996" spans="3:4" ht="15.75" customHeight="1" x14ac:dyDescent="0.25">
      <c r="C996" s="209"/>
      <c r="D996" s="209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A2E9-30AA-4EC9-A523-D86A5CCDFACE}">
  <sheetPr codeName="Sheet23">
    <tabColor theme="6" tint="0.79998168889431442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313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46508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46508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46538</v>
      </c>
    </row>
    <row r="16" spans="2:26" ht="18" customHeight="1" x14ac:dyDescent="0.25">
      <c r="B16" s="431">
        <v>2</v>
      </c>
      <c r="C16" s="451">
        <v>46539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46568</v>
      </c>
    </row>
    <row r="17" spans="2:26" ht="18" customHeight="1" x14ac:dyDescent="0.25">
      <c r="B17" s="431">
        <v>3</v>
      </c>
      <c r="C17" s="451">
        <v>46569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46599</v>
      </c>
    </row>
    <row r="18" spans="2:26" ht="18" customHeight="1" x14ac:dyDescent="0.25">
      <c r="B18" s="431">
        <v>4</v>
      </c>
      <c r="C18" s="451">
        <v>46600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46630</v>
      </c>
    </row>
    <row r="19" spans="2:26" ht="18" customHeight="1" x14ac:dyDescent="0.25">
      <c r="B19" s="431">
        <v>5</v>
      </c>
      <c r="C19" s="451">
        <v>46631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46660</v>
      </c>
    </row>
    <row r="20" spans="2:26" ht="18" customHeight="1" x14ac:dyDescent="0.25">
      <c r="B20" s="431">
        <v>6</v>
      </c>
      <c r="C20" s="451">
        <v>46661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46691</v>
      </c>
    </row>
    <row r="21" spans="2:26" ht="18" customHeight="1" x14ac:dyDescent="0.25">
      <c r="B21" s="431">
        <v>7</v>
      </c>
      <c r="C21" s="451">
        <v>46692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46721</v>
      </c>
    </row>
    <row r="22" spans="2:26" ht="18" customHeight="1" x14ac:dyDescent="0.25">
      <c r="B22" s="431">
        <v>8</v>
      </c>
      <c r="C22" s="451">
        <v>46722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46752</v>
      </c>
    </row>
    <row r="23" spans="2:26" ht="18" customHeight="1" x14ac:dyDescent="0.25">
      <c r="B23" s="431">
        <v>9</v>
      </c>
      <c r="C23" s="451">
        <v>46753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46783</v>
      </c>
    </row>
    <row r="24" spans="2:26" ht="18" customHeight="1" x14ac:dyDescent="0.25">
      <c r="B24" s="431">
        <v>10</v>
      </c>
      <c r="C24" s="451">
        <v>46784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46812</v>
      </c>
    </row>
    <row r="25" spans="2:26" ht="18" customHeight="1" x14ac:dyDescent="0.25">
      <c r="B25" s="431">
        <v>11</v>
      </c>
      <c r="C25" s="451">
        <v>46813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46843</v>
      </c>
    </row>
    <row r="26" spans="2:26" ht="18" customHeight="1" x14ac:dyDescent="0.25">
      <c r="B26" s="431">
        <v>12</v>
      </c>
      <c r="C26" s="451">
        <v>46844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46873</v>
      </c>
    </row>
    <row r="27" spans="2:26" ht="18" customHeight="1" x14ac:dyDescent="0.25">
      <c r="B27" s="431">
        <v>13</v>
      </c>
      <c r="C27" s="451">
        <v>46874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46904</v>
      </c>
    </row>
    <row r="28" spans="2:26" ht="18" customHeight="1" x14ac:dyDescent="0.25">
      <c r="B28" s="431">
        <v>14</v>
      </c>
      <c r="C28" s="451">
        <v>46905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46934</v>
      </c>
    </row>
    <row r="29" spans="2:26" ht="18" customHeight="1" x14ac:dyDescent="0.25">
      <c r="B29" s="431">
        <v>15</v>
      </c>
      <c r="C29" s="451">
        <v>46935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46965</v>
      </c>
    </row>
    <row r="30" spans="2:26" ht="18" customHeight="1" x14ac:dyDescent="0.25">
      <c r="B30" s="431">
        <v>16</v>
      </c>
      <c r="C30" s="451">
        <v>46966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46996</v>
      </c>
    </row>
    <row r="31" spans="2:26" ht="18" customHeight="1" x14ac:dyDescent="0.25">
      <c r="B31" s="431">
        <v>17</v>
      </c>
      <c r="C31" s="451">
        <v>46997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47026</v>
      </c>
    </row>
    <row r="32" spans="2:26" ht="18" customHeight="1" x14ac:dyDescent="0.25">
      <c r="B32" s="431">
        <v>18</v>
      </c>
      <c r="C32" s="451">
        <v>47027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47057</v>
      </c>
    </row>
    <row r="33" spans="2:26" ht="18" customHeight="1" x14ac:dyDescent="0.25">
      <c r="B33" s="431">
        <v>19</v>
      </c>
      <c r="C33" s="451">
        <v>47058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47087</v>
      </c>
    </row>
    <row r="34" spans="2:26" ht="18" customHeight="1" x14ac:dyDescent="0.25">
      <c r="B34" s="431">
        <v>20</v>
      </c>
      <c r="C34" s="451">
        <v>47088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47118</v>
      </c>
    </row>
    <row r="35" spans="2:26" ht="18" customHeight="1" x14ac:dyDescent="0.25">
      <c r="B35" s="431">
        <v>21</v>
      </c>
      <c r="C35" s="451">
        <v>47119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47149</v>
      </c>
    </row>
    <row r="36" spans="2:26" ht="18" customHeight="1" x14ac:dyDescent="0.25">
      <c r="B36" s="431">
        <v>22</v>
      </c>
      <c r="C36" s="451">
        <v>47150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47177</v>
      </c>
    </row>
    <row r="37" spans="2:26" ht="18" customHeight="1" x14ac:dyDescent="0.25">
      <c r="B37" s="431">
        <v>23</v>
      </c>
      <c r="C37" s="451">
        <v>47178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47208</v>
      </c>
    </row>
    <row r="38" spans="2:26" ht="18" customHeight="1" x14ac:dyDescent="0.25">
      <c r="B38" s="431">
        <v>24</v>
      </c>
      <c r="C38" s="451">
        <v>47209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47238</v>
      </c>
    </row>
    <row r="39" spans="2:26" ht="18" customHeight="1" x14ac:dyDescent="0.25">
      <c r="B39" s="431">
        <v>25</v>
      </c>
      <c r="C39" s="451">
        <v>47239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47269</v>
      </c>
    </row>
    <row r="40" spans="2:26" ht="18" customHeight="1" x14ac:dyDescent="0.25">
      <c r="B40" s="431">
        <v>26</v>
      </c>
      <c r="C40" s="451">
        <v>47270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47299</v>
      </c>
    </row>
    <row r="41" spans="2:26" ht="18" customHeight="1" x14ac:dyDescent="0.25">
      <c r="B41" s="431">
        <v>27</v>
      </c>
      <c r="C41" s="451">
        <v>47300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47330</v>
      </c>
    </row>
    <row r="42" spans="2:26" ht="18" customHeight="1" x14ac:dyDescent="0.25">
      <c r="B42" s="431">
        <v>28</v>
      </c>
      <c r="C42" s="451">
        <v>47331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47361</v>
      </c>
    </row>
    <row r="43" spans="2:26" ht="18" customHeight="1" x14ac:dyDescent="0.25">
      <c r="B43" s="431">
        <v>29</v>
      </c>
      <c r="C43" s="451">
        <v>47362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47391</v>
      </c>
    </row>
    <row r="44" spans="2:26" ht="18" customHeight="1" x14ac:dyDescent="0.25">
      <c r="B44" s="431">
        <v>30</v>
      </c>
      <c r="C44" s="451">
        <v>47392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47422</v>
      </c>
    </row>
    <row r="45" spans="2:26" ht="18" customHeight="1" x14ac:dyDescent="0.25">
      <c r="B45" s="431">
        <v>31</v>
      </c>
      <c r="C45" s="451">
        <v>47423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47452</v>
      </c>
    </row>
    <row r="46" spans="2:26" ht="18" customHeight="1" x14ac:dyDescent="0.25">
      <c r="B46" s="431">
        <v>32</v>
      </c>
      <c r="C46" s="451">
        <v>47453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47483</v>
      </c>
    </row>
    <row r="47" spans="2:26" ht="18" customHeight="1" x14ac:dyDescent="0.25">
      <c r="B47" s="431">
        <v>33</v>
      </c>
      <c r="C47" s="451">
        <v>47484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47514</v>
      </c>
    </row>
    <row r="48" spans="2:26" ht="18" customHeight="1" x14ac:dyDescent="0.25">
      <c r="B48" s="431">
        <v>34</v>
      </c>
      <c r="C48" s="451">
        <v>47515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47542</v>
      </c>
    </row>
    <row r="49" spans="2:26" ht="18" customHeight="1" x14ac:dyDescent="0.25">
      <c r="B49" s="431">
        <v>35</v>
      </c>
      <c r="C49" s="451">
        <v>47543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47573</v>
      </c>
    </row>
    <row r="50" spans="2:26" ht="18" customHeight="1" x14ac:dyDescent="0.25">
      <c r="B50" s="431">
        <v>36</v>
      </c>
      <c r="C50" s="451">
        <v>47574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47603</v>
      </c>
    </row>
    <row r="51" spans="2:26" ht="18" customHeight="1" x14ac:dyDescent="0.25">
      <c r="B51" s="431">
        <v>37</v>
      </c>
      <c r="C51" s="451">
        <v>47604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47634</v>
      </c>
    </row>
    <row r="52" spans="2:26" ht="18" customHeight="1" x14ac:dyDescent="0.25">
      <c r="B52" s="431">
        <v>38</v>
      </c>
      <c r="C52" s="451">
        <v>47635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47664</v>
      </c>
    </row>
    <row r="53" spans="2:26" ht="18" customHeight="1" x14ac:dyDescent="0.25">
      <c r="B53" s="431">
        <v>39</v>
      </c>
      <c r="C53" s="451">
        <v>47665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47695</v>
      </c>
    </row>
    <row r="54" spans="2:26" ht="18" customHeight="1" x14ac:dyDescent="0.25">
      <c r="B54" s="431">
        <v>40</v>
      </c>
      <c r="C54" s="451">
        <v>47696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47726</v>
      </c>
    </row>
    <row r="55" spans="2:26" ht="18" customHeight="1" x14ac:dyDescent="0.25">
      <c r="B55" s="431">
        <v>41</v>
      </c>
      <c r="C55" s="451">
        <v>47727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47756</v>
      </c>
    </row>
    <row r="56" spans="2:26" ht="18" customHeight="1" x14ac:dyDescent="0.25">
      <c r="B56" s="431">
        <v>42</v>
      </c>
      <c r="C56" s="451">
        <v>47757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47787</v>
      </c>
    </row>
    <row r="57" spans="2:26" ht="18" customHeight="1" x14ac:dyDescent="0.25">
      <c r="B57" s="431">
        <v>43</v>
      </c>
      <c r="C57" s="451">
        <v>47788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47817</v>
      </c>
    </row>
    <row r="58" spans="2:26" ht="18" customHeight="1" x14ac:dyDescent="0.25">
      <c r="B58" s="431">
        <v>44</v>
      </c>
      <c r="C58" s="451">
        <v>47818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47848</v>
      </c>
    </row>
    <row r="59" spans="2:26" ht="18" customHeight="1" x14ac:dyDescent="0.25">
      <c r="B59" s="431">
        <v>45</v>
      </c>
      <c r="C59" s="451">
        <v>47849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47879</v>
      </c>
    </row>
    <row r="60" spans="2:26" ht="18" customHeight="1" x14ac:dyDescent="0.25">
      <c r="B60" s="431">
        <v>46</v>
      </c>
      <c r="C60" s="451">
        <v>47880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47907</v>
      </c>
    </row>
    <row r="61" spans="2:26" ht="18" customHeight="1" x14ac:dyDescent="0.25">
      <c r="B61" s="431">
        <v>47</v>
      </c>
      <c r="C61" s="451">
        <v>47908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47938</v>
      </c>
    </row>
    <row r="62" spans="2:26" ht="18" customHeight="1" x14ac:dyDescent="0.25">
      <c r="B62" s="431">
        <v>48</v>
      </c>
      <c r="C62" s="451">
        <v>47939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47968</v>
      </c>
    </row>
    <row r="63" spans="2:26" ht="18" customHeight="1" x14ac:dyDescent="0.25">
      <c r="B63" s="431">
        <v>49</v>
      </c>
      <c r="C63" s="451">
        <v>47969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47999</v>
      </c>
    </row>
    <row r="64" spans="2:26" ht="18" customHeight="1" x14ac:dyDescent="0.25">
      <c r="B64" s="431">
        <v>50</v>
      </c>
      <c r="C64" s="451">
        <v>48000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48029</v>
      </c>
    </row>
    <row r="65" spans="2:26" ht="18" customHeight="1" x14ac:dyDescent="0.25">
      <c r="B65" s="431">
        <v>51</v>
      </c>
      <c r="C65" s="451">
        <v>48030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48060</v>
      </c>
    </row>
    <row r="66" spans="2:26" ht="18" customHeight="1" x14ac:dyDescent="0.25">
      <c r="B66" s="431">
        <v>52</v>
      </c>
      <c r="C66" s="451">
        <v>48061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48091</v>
      </c>
    </row>
    <row r="67" spans="2:26" ht="18" customHeight="1" x14ac:dyDescent="0.25">
      <c r="B67" s="431">
        <v>53</v>
      </c>
      <c r="C67" s="451">
        <v>48092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48121</v>
      </c>
    </row>
    <row r="68" spans="2:26" ht="18" customHeight="1" x14ac:dyDescent="0.25">
      <c r="B68" s="431">
        <v>54</v>
      </c>
      <c r="C68" s="451">
        <v>48122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48152</v>
      </c>
    </row>
    <row r="69" spans="2:26" ht="18" customHeight="1" x14ac:dyDescent="0.25">
      <c r="B69" s="431">
        <v>55</v>
      </c>
      <c r="C69" s="451">
        <v>48153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48182</v>
      </c>
    </row>
    <row r="70" spans="2:26" ht="18" customHeight="1" x14ac:dyDescent="0.25">
      <c r="B70" s="431">
        <v>56</v>
      </c>
      <c r="C70" s="451">
        <v>48183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48213</v>
      </c>
    </row>
    <row r="71" spans="2:26" ht="18" customHeight="1" x14ac:dyDescent="0.25">
      <c r="B71" s="431">
        <v>57</v>
      </c>
      <c r="C71" s="451">
        <v>48214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48244</v>
      </c>
    </row>
    <row r="72" spans="2:26" ht="18" customHeight="1" x14ac:dyDescent="0.25">
      <c r="B72" s="431">
        <v>58</v>
      </c>
      <c r="C72" s="451">
        <v>48245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48273</v>
      </c>
    </row>
    <row r="73" spans="2:26" ht="18" customHeight="1" x14ac:dyDescent="0.25">
      <c r="B73" s="431">
        <v>59</v>
      </c>
      <c r="C73" s="451">
        <v>48274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48304</v>
      </c>
    </row>
    <row r="74" spans="2:26" ht="18" customHeight="1" x14ac:dyDescent="0.25">
      <c r="B74" s="431">
        <v>60</v>
      </c>
      <c r="C74" s="451">
        <v>48305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48334</v>
      </c>
    </row>
    <row r="75" spans="2:26" ht="18" customHeight="1" x14ac:dyDescent="0.25">
      <c r="B75" s="431">
        <v>61</v>
      </c>
      <c r="C75" s="451">
        <v>48335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48365</v>
      </c>
    </row>
    <row r="76" spans="2:26" ht="18" customHeight="1" x14ac:dyDescent="0.25">
      <c r="B76" s="431">
        <v>62</v>
      </c>
      <c r="C76" s="451">
        <v>48366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48395</v>
      </c>
    </row>
    <row r="77" spans="2:26" ht="18" customHeight="1" x14ac:dyDescent="0.25">
      <c r="B77" s="431">
        <v>63</v>
      </c>
      <c r="C77" s="451">
        <v>48396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48426</v>
      </c>
    </row>
    <row r="78" spans="2:26" ht="18" customHeight="1" x14ac:dyDescent="0.25">
      <c r="B78" s="431">
        <v>64</v>
      </c>
      <c r="C78" s="451">
        <v>48427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48457</v>
      </c>
    </row>
    <row r="79" spans="2:26" ht="18" customHeight="1" x14ac:dyDescent="0.25">
      <c r="B79" s="431">
        <v>65</v>
      </c>
      <c r="C79" s="451">
        <v>48458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48487</v>
      </c>
    </row>
    <row r="80" spans="2:26" ht="18" customHeight="1" x14ac:dyDescent="0.25">
      <c r="B80" s="431">
        <v>66</v>
      </c>
      <c r="C80" s="451">
        <v>48488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48518</v>
      </c>
    </row>
    <row r="81" spans="2:26" ht="18" customHeight="1" x14ac:dyDescent="0.25">
      <c r="B81" s="431">
        <v>67</v>
      </c>
      <c r="C81" s="451">
        <v>48519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48548</v>
      </c>
    </row>
    <row r="82" spans="2:26" ht="18" customHeight="1" x14ac:dyDescent="0.25">
      <c r="B82" s="431">
        <v>68</v>
      </c>
      <c r="C82" s="451">
        <v>48549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48579</v>
      </c>
    </row>
    <row r="83" spans="2:26" ht="18" customHeight="1" x14ac:dyDescent="0.25">
      <c r="B83" s="431">
        <v>69</v>
      </c>
      <c r="C83" s="451">
        <v>48580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48610</v>
      </c>
    </row>
    <row r="84" spans="2:26" ht="18" customHeight="1" x14ac:dyDescent="0.25">
      <c r="B84" s="431">
        <v>70</v>
      </c>
      <c r="C84" s="451">
        <v>48611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48638</v>
      </c>
    </row>
    <row r="85" spans="2:26" ht="18" customHeight="1" x14ac:dyDescent="0.25">
      <c r="B85" s="431">
        <v>71</v>
      </c>
      <c r="C85" s="451">
        <v>48639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48669</v>
      </c>
    </row>
    <row r="86" spans="2:26" ht="18" customHeight="1" x14ac:dyDescent="0.25">
      <c r="B86" s="431">
        <v>72</v>
      </c>
      <c r="C86" s="451">
        <v>48670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48699</v>
      </c>
    </row>
    <row r="87" spans="2:26" ht="18" customHeight="1" x14ac:dyDescent="0.25">
      <c r="B87" s="431">
        <v>73</v>
      </c>
      <c r="C87" s="451">
        <v>48700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48730</v>
      </c>
    </row>
    <row r="88" spans="2:26" ht="18" customHeight="1" x14ac:dyDescent="0.25">
      <c r="B88" s="431">
        <v>74</v>
      </c>
      <c r="C88" s="451">
        <v>48731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48760</v>
      </c>
    </row>
    <row r="89" spans="2:26" ht="18" customHeight="1" x14ac:dyDescent="0.25">
      <c r="B89" s="431">
        <v>75</v>
      </c>
      <c r="C89" s="451">
        <v>48761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48791</v>
      </c>
    </row>
    <row r="90" spans="2:26" ht="18" customHeight="1" x14ac:dyDescent="0.25">
      <c r="B90" s="431">
        <v>76</v>
      </c>
      <c r="C90" s="451">
        <v>48792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48822</v>
      </c>
    </row>
    <row r="91" spans="2:26" ht="18" customHeight="1" x14ac:dyDescent="0.25">
      <c r="B91" s="431">
        <v>77</v>
      </c>
      <c r="C91" s="451">
        <v>48823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48852</v>
      </c>
    </row>
    <row r="92" spans="2:26" ht="18" customHeight="1" x14ac:dyDescent="0.25">
      <c r="B92" s="431">
        <v>78</v>
      </c>
      <c r="C92" s="451">
        <v>48853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48883</v>
      </c>
    </row>
    <row r="93" spans="2:26" ht="18" customHeight="1" x14ac:dyDescent="0.25">
      <c r="B93" s="431">
        <v>79</v>
      </c>
      <c r="C93" s="451">
        <v>48884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48913</v>
      </c>
    </row>
    <row r="94" spans="2:26" ht="18" customHeight="1" x14ac:dyDescent="0.25">
      <c r="B94" s="431">
        <v>80</v>
      </c>
      <c r="C94" s="451">
        <v>48914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48944</v>
      </c>
    </row>
    <row r="95" spans="2:26" ht="18" customHeight="1" x14ac:dyDescent="0.25">
      <c r="B95" s="431">
        <v>81</v>
      </c>
      <c r="C95" s="451">
        <v>48945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48975</v>
      </c>
    </row>
    <row r="96" spans="2:26" ht="18" customHeight="1" x14ac:dyDescent="0.25">
      <c r="B96" s="431">
        <v>82</v>
      </c>
      <c r="C96" s="451">
        <v>48976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49003</v>
      </c>
    </row>
    <row r="97" spans="2:26" ht="18" customHeight="1" x14ac:dyDescent="0.25">
      <c r="B97" s="431">
        <v>83</v>
      </c>
      <c r="C97" s="451">
        <v>49004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49034</v>
      </c>
    </row>
    <row r="98" spans="2:26" ht="18" customHeight="1" x14ac:dyDescent="0.25">
      <c r="B98" s="431">
        <v>84</v>
      </c>
      <c r="C98" s="451">
        <v>49035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49064</v>
      </c>
    </row>
    <row r="99" spans="2:26" ht="18" customHeight="1" x14ac:dyDescent="0.25">
      <c r="B99" s="431">
        <v>85</v>
      </c>
      <c r="C99" s="451">
        <v>49065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49095</v>
      </c>
    </row>
    <row r="100" spans="2:26" ht="18" customHeight="1" x14ac:dyDescent="0.25">
      <c r="B100" s="431">
        <v>86</v>
      </c>
      <c r="C100" s="451">
        <v>49096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49125</v>
      </c>
    </row>
    <row r="101" spans="2:26" ht="18" customHeight="1" x14ac:dyDescent="0.25">
      <c r="B101" s="431">
        <v>87</v>
      </c>
      <c r="C101" s="451">
        <v>49126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49156</v>
      </c>
    </row>
    <row r="102" spans="2:26" ht="18" customHeight="1" x14ac:dyDescent="0.25">
      <c r="B102" s="431">
        <v>88</v>
      </c>
      <c r="C102" s="451">
        <v>49157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49187</v>
      </c>
    </row>
    <row r="103" spans="2:26" ht="18" customHeight="1" x14ac:dyDescent="0.25">
      <c r="B103" s="431">
        <v>89</v>
      </c>
      <c r="C103" s="451">
        <v>49188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49217</v>
      </c>
    </row>
    <row r="104" spans="2:26" ht="18" customHeight="1" x14ac:dyDescent="0.25">
      <c r="B104" s="431">
        <v>90</v>
      </c>
      <c r="C104" s="451">
        <v>49218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49248</v>
      </c>
    </row>
    <row r="105" spans="2:26" ht="18" customHeight="1" x14ac:dyDescent="0.25">
      <c r="B105" s="431">
        <v>91</v>
      </c>
      <c r="C105" s="451">
        <v>49249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49278</v>
      </c>
    </row>
    <row r="106" spans="2:26" ht="18" customHeight="1" x14ac:dyDescent="0.25">
      <c r="B106" s="431">
        <v>92</v>
      </c>
      <c r="C106" s="451">
        <v>49279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49309</v>
      </c>
    </row>
    <row r="107" spans="2:26" ht="18" customHeight="1" x14ac:dyDescent="0.25">
      <c r="B107" s="431">
        <v>93</v>
      </c>
      <c r="C107" s="451">
        <v>49310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49340</v>
      </c>
    </row>
    <row r="108" spans="2:26" ht="18" customHeight="1" x14ac:dyDescent="0.25">
      <c r="B108" s="431">
        <v>94</v>
      </c>
      <c r="C108" s="451">
        <v>49341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49368</v>
      </c>
    </row>
    <row r="109" spans="2:26" ht="18" customHeight="1" x14ac:dyDescent="0.25">
      <c r="B109" s="431">
        <v>95</v>
      </c>
      <c r="C109" s="451">
        <v>49369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49399</v>
      </c>
    </row>
    <row r="110" spans="2:26" ht="18" customHeight="1" x14ac:dyDescent="0.25">
      <c r="B110" s="431">
        <v>96</v>
      </c>
      <c r="C110" s="451">
        <v>49400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49429</v>
      </c>
    </row>
    <row r="111" spans="2:26" ht="18" customHeight="1" x14ac:dyDescent="0.25">
      <c r="B111" s="431">
        <v>97</v>
      </c>
      <c r="C111" s="451">
        <v>49430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49460</v>
      </c>
    </row>
    <row r="112" spans="2:26" ht="18" customHeight="1" x14ac:dyDescent="0.25">
      <c r="B112" s="431">
        <v>98</v>
      </c>
      <c r="C112" s="451">
        <v>49461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49490</v>
      </c>
    </row>
    <row r="113" spans="2:26" ht="18" customHeight="1" x14ac:dyDescent="0.25">
      <c r="B113" s="431">
        <v>99</v>
      </c>
      <c r="C113" s="451">
        <v>49491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49521</v>
      </c>
    </row>
    <row r="114" spans="2:26" ht="18" customHeight="1" x14ac:dyDescent="0.25">
      <c r="B114" s="431">
        <v>100</v>
      </c>
      <c r="C114" s="451">
        <v>49522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49552</v>
      </c>
    </row>
    <row r="115" spans="2:26" ht="18" customHeight="1" x14ac:dyDescent="0.25">
      <c r="B115" s="431">
        <v>101</v>
      </c>
      <c r="C115" s="451">
        <v>49553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49582</v>
      </c>
    </row>
    <row r="116" spans="2:26" ht="18" customHeight="1" x14ac:dyDescent="0.25">
      <c r="B116" s="431">
        <v>102</v>
      </c>
      <c r="C116" s="451">
        <v>49583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49613</v>
      </c>
    </row>
    <row r="117" spans="2:26" ht="18" customHeight="1" x14ac:dyDescent="0.25">
      <c r="B117" s="431">
        <v>103</v>
      </c>
      <c r="C117" s="451">
        <v>49614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49643</v>
      </c>
    </row>
    <row r="118" spans="2:26" ht="18" customHeight="1" x14ac:dyDescent="0.25">
      <c r="B118" s="431">
        <v>104</v>
      </c>
      <c r="C118" s="451">
        <v>49644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49674</v>
      </c>
    </row>
    <row r="119" spans="2:26" ht="18" customHeight="1" x14ac:dyDescent="0.25">
      <c r="B119" s="431">
        <v>105</v>
      </c>
      <c r="C119" s="451">
        <v>49675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49705</v>
      </c>
    </row>
    <row r="120" spans="2:26" ht="18" customHeight="1" x14ac:dyDescent="0.25">
      <c r="B120" s="431">
        <v>106</v>
      </c>
      <c r="C120" s="451">
        <v>49706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49734</v>
      </c>
    </row>
    <row r="121" spans="2:26" ht="18" customHeight="1" x14ac:dyDescent="0.25">
      <c r="B121" s="431">
        <v>107</v>
      </c>
      <c r="C121" s="451">
        <v>49735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49765</v>
      </c>
    </row>
    <row r="122" spans="2:26" ht="18" customHeight="1" x14ac:dyDescent="0.25">
      <c r="B122" s="431">
        <v>108</v>
      </c>
      <c r="C122" s="451">
        <v>49766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49795</v>
      </c>
    </row>
    <row r="123" spans="2:26" ht="18" customHeight="1" x14ac:dyDescent="0.25">
      <c r="B123" s="431">
        <v>109</v>
      </c>
      <c r="C123" s="451">
        <v>49796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49826</v>
      </c>
    </row>
    <row r="124" spans="2:26" ht="18" customHeight="1" x14ac:dyDescent="0.25">
      <c r="B124" s="431">
        <v>110</v>
      </c>
      <c r="C124" s="451">
        <v>49827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49856</v>
      </c>
    </row>
    <row r="125" spans="2:26" ht="18" customHeight="1" x14ac:dyDescent="0.25">
      <c r="B125" s="431">
        <v>111</v>
      </c>
      <c r="C125" s="451">
        <v>49857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49887</v>
      </c>
    </row>
    <row r="126" spans="2:26" ht="18" customHeight="1" x14ac:dyDescent="0.25">
      <c r="B126" s="431">
        <v>112</v>
      </c>
      <c r="C126" s="451">
        <v>49888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49918</v>
      </c>
    </row>
    <row r="127" spans="2:26" ht="18" customHeight="1" x14ac:dyDescent="0.25">
      <c r="B127" s="431">
        <v>113</v>
      </c>
      <c r="C127" s="451">
        <v>49919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49948</v>
      </c>
    </row>
    <row r="128" spans="2:26" ht="18" customHeight="1" x14ac:dyDescent="0.25">
      <c r="B128" s="431">
        <v>114</v>
      </c>
      <c r="C128" s="451">
        <v>49949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49979</v>
      </c>
    </row>
    <row r="129" spans="2:26" ht="18" customHeight="1" x14ac:dyDescent="0.25">
      <c r="B129" s="431">
        <v>115</v>
      </c>
      <c r="C129" s="451">
        <v>49980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50009</v>
      </c>
    </row>
    <row r="130" spans="2:26" ht="18" customHeight="1" x14ac:dyDescent="0.25">
      <c r="B130" s="431">
        <v>116</v>
      </c>
      <c r="C130" s="451">
        <v>50010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50040</v>
      </c>
    </row>
    <row r="131" spans="2:26" ht="18" customHeight="1" x14ac:dyDescent="0.25">
      <c r="B131" s="431">
        <v>117</v>
      </c>
      <c r="C131" s="451">
        <v>50041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50071</v>
      </c>
    </row>
    <row r="132" spans="2:26" ht="18" customHeight="1" x14ac:dyDescent="0.25">
      <c r="B132" s="431">
        <v>118</v>
      </c>
      <c r="C132" s="451">
        <v>50072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50099</v>
      </c>
    </row>
    <row r="133" spans="2:26" ht="18" customHeight="1" x14ac:dyDescent="0.25">
      <c r="B133" s="431">
        <v>119</v>
      </c>
      <c r="C133" s="451">
        <v>50100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50130</v>
      </c>
    </row>
    <row r="134" spans="2:26" ht="18" customHeight="1" x14ac:dyDescent="0.25">
      <c r="B134" s="431">
        <v>120</v>
      </c>
      <c r="C134" s="451">
        <v>50131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50160</v>
      </c>
    </row>
    <row r="135" spans="2:26" ht="18" customHeight="1" x14ac:dyDescent="0.25">
      <c r="B135" s="431">
        <v>121</v>
      </c>
      <c r="C135" s="451">
        <v>50161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50191</v>
      </c>
    </row>
    <row r="136" spans="2:26" ht="18" customHeight="1" x14ac:dyDescent="0.25">
      <c r="B136" s="431">
        <v>122</v>
      </c>
      <c r="C136" s="451">
        <v>50192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50221</v>
      </c>
    </row>
    <row r="137" spans="2:26" ht="18" customHeight="1" x14ac:dyDescent="0.25">
      <c r="B137" s="431">
        <v>123</v>
      </c>
      <c r="C137" s="451">
        <v>50222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50252</v>
      </c>
    </row>
    <row r="138" spans="2:26" ht="18" customHeight="1" x14ac:dyDescent="0.25">
      <c r="B138" s="431">
        <v>124</v>
      </c>
      <c r="C138" s="451">
        <v>50253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50283</v>
      </c>
    </row>
    <row r="139" spans="2:26" ht="18" customHeight="1" x14ac:dyDescent="0.25">
      <c r="B139" s="431">
        <v>125</v>
      </c>
      <c r="C139" s="451">
        <v>50284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50313</v>
      </c>
    </row>
    <row r="140" spans="2:26" ht="18" customHeight="1" x14ac:dyDescent="0.25">
      <c r="B140" s="431">
        <v>126</v>
      </c>
      <c r="C140" s="451">
        <v>50314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50344</v>
      </c>
    </row>
    <row r="141" spans="2:26" ht="18" customHeight="1" x14ac:dyDescent="0.25">
      <c r="B141" s="431">
        <v>127</v>
      </c>
      <c r="C141" s="451">
        <v>50345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50374</v>
      </c>
    </row>
    <row r="142" spans="2:26" ht="18" customHeight="1" x14ac:dyDescent="0.25">
      <c r="B142" s="431">
        <v>128</v>
      </c>
      <c r="C142" s="451">
        <v>50375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50405</v>
      </c>
    </row>
    <row r="143" spans="2:26" ht="18" customHeight="1" x14ac:dyDescent="0.25">
      <c r="B143" s="431">
        <v>129</v>
      </c>
      <c r="C143" s="451">
        <v>50406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50436</v>
      </c>
    </row>
    <row r="144" spans="2:26" ht="18" customHeight="1" x14ac:dyDescent="0.25">
      <c r="B144" s="431">
        <v>130</v>
      </c>
      <c r="C144" s="451">
        <v>50437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50464</v>
      </c>
    </row>
    <row r="145" spans="2:26" ht="18" customHeight="1" x14ac:dyDescent="0.25">
      <c r="B145" s="431">
        <v>131</v>
      </c>
      <c r="C145" s="451">
        <v>50465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50495</v>
      </c>
    </row>
    <row r="146" spans="2:26" ht="18" customHeight="1" x14ac:dyDescent="0.25">
      <c r="B146" s="431">
        <v>132</v>
      </c>
      <c r="C146" s="451">
        <v>50496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50525</v>
      </c>
    </row>
    <row r="147" spans="2:26" ht="18" customHeight="1" x14ac:dyDescent="0.25">
      <c r="B147" s="431">
        <v>133</v>
      </c>
      <c r="C147" s="451">
        <v>50526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50556</v>
      </c>
    </row>
    <row r="148" spans="2:26" ht="18" customHeight="1" x14ac:dyDescent="0.25">
      <c r="B148" s="431">
        <v>134</v>
      </c>
      <c r="C148" s="451">
        <v>50557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50586</v>
      </c>
    </row>
    <row r="149" spans="2:26" ht="18" customHeight="1" x14ac:dyDescent="0.25">
      <c r="B149" s="431">
        <v>135</v>
      </c>
      <c r="C149" s="451">
        <v>50587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50617</v>
      </c>
    </row>
    <row r="150" spans="2:26" ht="18" customHeight="1" x14ac:dyDescent="0.25">
      <c r="B150" s="431">
        <v>136</v>
      </c>
      <c r="C150" s="451">
        <v>50618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50648</v>
      </c>
    </row>
    <row r="151" spans="2:26" ht="18" customHeight="1" x14ac:dyDescent="0.25">
      <c r="B151" s="431">
        <v>137</v>
      </c>
      <c r="C151" s="451">
        <v>50649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50678</v>
      </c>
    </row>
    <row r="152" spans="2:26" ht="18" customHeight="1" x14ac:dyDescent="0.25">
      <c r="B152" s="431">
        <v>138</v>
      </c>
      <c r="C152" s="451">
        <v>50679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50709</v>
      </c>
    </row>
    <row r="153" spans="2:26" ht="18" customHeight="1" x14ac:dyDescent="0.25">
      <c r="B153" s="431">
        <v>139</v>
      </c>
      <c r="C153" s="451">
        <v>50710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50739</v>
      </c>
    </row>
    <row r="154" spans="2:26" ht="18" customHeight="1" x14ac:dyDescent="0.25">
      <c r="B154" s="431">
        <v>140</v>
      </c>
      <c r="C154" s="451">
        <v>50740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50770</v>
      </c>
    </row>
    <row r="155" spans="2:26" ht="18" customHeight="1" x14ac:dyDescent="0.25">
      <c r="B155" s="431">
        <v>141</v>
      </c>
      <c r="C155" s="451">
        <v>50771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50801</v>
      </c>
    </row>
    <row r="156" spans="2:26" ht="18" customHeight="1" x14ac:dyDescent="0.25">
      <c r="B156" s="431">
        <v>142</v>
      </c>
      <c r="C156" s="451">
        <v>50802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50829</v>
      </c>
    </row>
    <row r="157" spans="2:26" ht="18" customHeight="1" x14ac:dyDescent="0.25">
      <c r="B157" s="431">
        <v>143</v>
      </c>
      <c r="C157" s="451">
        <v>50830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50860</v>
      </c>
    </row>
    <row r="158" spans="2:26" ht="18" customHeight="1" x14ac:dyDescent="0.25">
      <c r="B158" s="431">
        <v>144</v>
      </c>
      <c r="C158" s="451">
        <v>50861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50890</v>
      </c>
    </row>
    <row r="159" spans="2:26" ht="18" customHeight="1" x14ac:dyDescent="0.25">
      <c r="B159" s="431">
        <v>145</v>
      </c>
      <c r="C159" s="451">
        <v>50891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50921</v>
      </c>
    </row>
    <row r="160" spans="2:26" ht="18" customHeight="1" x14ac:dyDescent="0.25">
      <c r="B160" s="431">
        <v>146</v>
      </c>
      <c r="C160" s="451">
        <v>50922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50951</v>
      </c>
    </row>
    <row r="161" spans="2:26" ht="18" customHeight="1" x14ac:dyDescent="0.25">
      <c r="B161" s="431">
        <v>147</v>
      </c>
      <c r="C161" s="451">
        <v>50952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50982</v>
      </c>
    </row>
    <row r="162" spans="2:26" ht="18" customHeight="1" x14ac:dyDescent="0.25">
      <c r="B162" s="431">
        <v>148</v>
      </c>
      <c r="C162" s="451">
        <v>50983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51013</v>
      </c>
    </row>
    <row r="163" spans="2:26" ht="18" customHeight="1" x14ac:dyDescent="0.25">
      <c r="B163" s="431">
        <v>149</v>
      </c>
      <c r="C163" s="451">
        <v>51014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51043</v>
      </c>
    </row>
    <row r="164" spans="2:26" ht="18" customHeight="1" x14ac:dyDescent="0.25">
      <c r="B164" s="431">
        <v>150</v>
      </c>
      <c r="C164" s="451">
        <v>51044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51074</v>
      </c>
    </row>
    <row r="165" spans="2:26" ht="18" customHeight="1" x14ac:dyDescent="0.25">
      <c r="B165" s="431">
        <v>151</v>
      </c>
      <c r="C165" s="451">
        <v>51075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51104</v>
      </c>
    </row>
    <row r="166" spans="2:26" ht="18" customHeight="1" x14ac:dyDescent="0.25">
      <c r="B166" s="431">
        <v>152</v>
      </c>
      <c r="C166" s="451">
        <v>51105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51135</v>
      </c>
    </row>
    <row r="167" spans="2:26" ht="18" customHeight="1" x14ac:dyDescent="0.25">
      <c r="B167" s="431">
        <v>153</v>
      </c>
      <c r="C167" s="451">
        <v>51136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51166</v>
      </c>
    </row>
    <row r="168" spans="2:26" ht="18" customHeight="1" x14ac:dyDescent="0.25">
      <c r="B168" s="431">
        <v>154</v>
      </c>
      <c r="C168" s="451">
        <v>51167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51195</v>
      </c>
    </row>
    <row r="169" spans="2:26" ht="18" customHeight="1" x14ac:dyDescent="0.25">
      <c r="B169" s="431">
        <v>155</v>
      </c>
      <c r="C169" s="451">
        <v>51196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51226</v>
      </c>
    </row>
    <row r="170" spans="2:26" ht="18" customHeight="1" x14ac:dyDescent="0.25">
      <c r="B170" s="431">
        <v>156</v>
      </c>
      <c r="C170" s="451">
        <v>51227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51256</v>
      </c>
    </row>
    <row r="171" spans="2:26" ht="18" customHeight="1" x14ac:dyDescent="0.25">
      <c r="B171" s="431">
        <v>157</v>
      </c>
      <c r="C171" s="451">
        <v>51257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51287</v>
      </c>
    </row>
    <row r="172" spans="2:26" ht="18" customHeight="1" x14ac:dyDescent="0.25">
      <c r="B172" s="431">
        <v>158</v>
      </c>
      <c r="C172" s="451">
        <v>51288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51317</v>
      </c>
    </row>
    <row r="173" spans="2:26" ht="18" customHeight="1" x14ac:dyDescent="0.25">
      <c r="B173" s="431">
        <v>159</v>
      </c>
      <c r="C173" s="451">
        <v>51318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51348</v>
      </c>
    </row>
    <row r="174" spans="2:26" ht="18" customHeight="1" x14ac:dyDescent="0.25">
      <c r="B174" s="431">
        <v>160</v>
      </c>
      <c r="C174" s="451">
        <v>51349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51379</v>
      </c>
    </row>
    <row r="175" spans="2:26" ht="18" customHeight="1" x14ac:dyDescent="0.25">
      <c r="B175" s="431">
        <v>161</v>
      </c>
      <c r="C175" s="451">
        <v>51380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51409</v>
      </c>
    </row>
    <row r="176" spans="2:26" ht="18" customHeight="1" x14ac:dyDescent="0.25">
      <c r="B176" s="431">
        <v>162</v>
      </c>
      <c r="C176" s="451">
        <v>51410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51440</v>
      </c>
    </row>
    <row r="177" spans="2:26" ht="18" customHeight="1" x14ac:dyDescent="0.25">
      <c r="B177" s="431">
        <v>163</v>
      </c>
      <c r="C177" s="451">
        <v>51441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51470</v>
      </c>
    </row>
    <row r="178" spans="2:26" ht="18" customHeight="1" x14ac:dyDescent="0.25">
      <c r="B178" s="431">
        <v>164</v>
      </c>
      <c r="C178" s="451">
        <v>51471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51501</v>
      </c>
    </row>
    <row r="179" spans="2:26" ht="18" customHeight="1" x14ac:dyDescent="0.25">
      <c r="B179" s="431">
        <v>165</v>
      </c>
      <c r="C179" s="451">
        <v>51502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51532</v>
      </c>
    </row>
    <row r="180" spans="2:26" ht="18" customHeight="1" x14ac:dyDescent="0.25">
      <c r="B180" s="431">
        <v>166</v>
      </c>
      <c r="C180" s="451">
        <v>51533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51560</v>
      </c>
    </row>
    <row r="181" spans="2:26" ht="18" customHeight="1" x14ac:dyDescent="0.25">
      <c r="B181" s="431">
        <v>167</v>
      </c>
      <c r="C181" s="451">
        <v>51561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51591</v>
      </c>
    </row>
    <row r="182" spans="2:26" ht="18" customHeight="1" x14ac:dyDescent="0.25">
      <c r="B182" s="431">
        <v>168</v>
      </c>
      <c r="C182" s="451">
        <v>51592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51621</v>
      </c>
    </row>
    <row r="183" spans="2:26" ht="18" customHeight="1" x14ac:dyDescent="0.25">
      <c r="B183" s="431">
        <v>169</v>
      </c>
      <c r="C183" s="451">
        <v>51622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51652</v>
      </c>
    </row>
    <row r="184" spans="2:26" ht="18" customHeight="1" x14ac:dyDescent="0.25">
      <c r="B184" s="431">
        <v>170</v>
      </c>
      <c r="C184" s="451">
        <v>51653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51682</v>
      </c>
    </row>
    <row r="185" spans="2:26" ht="18" customHeight="1" x14ac:dyDescent="0.25">
      <c r="B185" s="431">
        <v>171</v>
      </c>
      <c r="C185" s="451">
        <v>51683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51713</v>
      </c>
    </row>
    <row r="186" spans="2:26" ht="18" customHeight="1" x14ac:dyDescent="0.25">
      <c r="B186" s="431">
        <v>172</v>
      </c>
      <c r="C186" s="451">
        <v>51714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51744</v>
      </c>
    </row>
    <row r="187" spans="2:26" ht="18" customHeight="1" x14ac:dyDescent="0.25">
      <c r="B187" s="431">
        <v>173</v>
      </c>
      <c r="C187" s="451">
        <v>51745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51774</v>
      </c>
    </row>
    <row r="188" spans="2:26" ht="18" customHeight="1" x14ac:dyDescent="0.25">
      <c r="B188" s="431">
        <v>174</v>
      </c>
      <c r="C188" s="451">
        <v>51775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51805</v>
      </c>
    </row>
    <row r="189" spans="2:26" ht="18" customHeight="1" x14ac:dyDescent="0.25">
      <c r="B189" s="431">
        <v>175</v>
      </c>
      <c r="C189" s="451">
        <v>51806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51835</v>
      </c>
    </row>
    <row r="190" spans="2:26" ht="18" customHeight="1" x14ac:dyDescent="0.25">
      <c r="B190" s="431">
        <v>176</v>
      </c>
      <c r="C190" s="451">
        <v>51836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51866</v>
      </c>
    </row>
    <row r="191" spans="2:26" ht="18" customHeight="1" x14ac:dyDescent="0.25">
      <c r="B191" s="431">
        <v>177</v>
      </c>
      <c r="C191" s="451">
        <v>51867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51897</v>
      </c>
    </row>
    <row r="192" spans="2:26" ht="18" customHeight="1" x14ac:dyDescent="0.25">
      <c r="B192" s="431">
        <v>178</v>
      </c>
      <c r="C192" s="451">
        <v>51898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51925</v>
      </c>
    </row>
    <row r="193" spans="2:26" ht="18" customHeight="1" x14ac:dyDescent="0.25">
      <c r="B193" s="431">
        <v>179</v>
      </c>
      <c r="C193" s="451">
        <v>51926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51956</v>
      </c>
    </row>
    <row r="194" spans="2:26" ht="18" customHeight="1" x14ac:dyDescent="0.25">
      <c r="B194" s="431">
        <v>180</v>
      </c>
      <c r="C194" s="451">
        <v>51957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51986</v>
      </c>
    </row>
  </sheetData>
  <mergeCells count="22">
    <mergeCell ref="B12:D12"/>
    <mergeCell ref="G12:H12"/>
    <mergeCell ref="I12:K12"/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1:D11"/>
    <mergeCell ref="G10:H10"/>
  </mergeCells>
  <conditionalFormatting sqref="B14:K300">
    <cfRule type="expression" dxfId="23" priority="2">
      <formula>$B14&lt;&gt;""</formula>
    </cfRule>
  </conditionalFormatting>
  <conditionalFormatting sqref="Z14">
    <cfRule type="expression" dxfId="22" priority="1">
      <formula>$B14&lt;&gt;""</formula>
    </cfRule>
  </conditionalFormatting>
  <dataValidations count="26">
    <dataValidation allowBlank="1" showInputMessage="1" showErrorMessage="1" prompt="Les intérêts cumulés sont mis à jour automatiquement dans cette colonne" sqref="K14" xr:uid="{A5215B5D-156A-4088-AEAD-1A99C0B1FF7E}"/>
    <dataValidation allowBlank="1" showInputMessage="1" showErrorMessage="1" prompt="Le solde final est mis à jour automatiquement dans cette colonne" sqref="J14" xr:uid="{2ED027BD-7B28-412B-829A-E43CBE2076DC}"/>
    <dataValidation allowBlank="1" showInputMessage="1" showErrorMessage="1" prompt="Les intérêts sont mis à jour automatiquement dans cette colonne" sqref="I14" xr:uid="{733CB337-DD63-40D6-83A5-8E26356666FB}"/>
    <dataValidation allowBlank="1" showInputMessage="1" showErrorMessage="1" prompt="Le montant en principal est mis à jour automatiquement dans cette colonne" sqref="H14" xr:uid="{2580E5AE-EA61-4D30-B72F-18A463744DF7}"/>
    <dataValidation allowBlank="1" showInputMessage="1" showErrorMessage="1" prompt="Le paiement total est mis à jour automatiquement dans cette colonne" sqref="G14" xr:uid="{FEE1094A-3BC5-4292-BE65-44F9EE124486}"/>
    <dataValidation allowBlank="1" showInputMessage="1" showErrorMessage="1" prompt="Le paiement supplémentaire est mis à jour automatiquement dans cette colonne" sqref="F14" xr:uid="{E8B4CD5C-29FC-4750-89EC-2C877F5FD997}"/>
    <dataValidation allowBlank="1" showInputMessage="1" showErrorMessage="1" prompt="Le paiement programmé est mis à jour automatiquement dans cette colonne" sqref="E14" xr:uid="{900D35FE-E0AA-4DA7-9814-622E38C58C62}"/>
    <dataValidation allowBlank="1" showInputMessage="1" showErrorMessage="1" prompt="Le solde de début est mis à jour automatiquement dans cette colonne" sqref="D14" xr:uid="{1CA750C8-0A63-409A-8F5B-6FDCCAD701D5}"/>
    <dataValidation allowBlank="1" showInputMessage="1" showErrorMessage="1" prompt="La date de paiement est mise à jour automatiquement dans cette colonne" sqref="C14" xr:uid="{0DC4E077-9DDF-43DC-B2B6-8DD08DEF2D0B}"/>
    <dataValidation allowBlank="1" showInputMessage="1" showErrorMessage="1" prompt="Le numéro de paiement est mis à jour automatiquement dans cette colonne" sqref="B14" xr:uid="{B0C68C5D-DED5-49FF-948A-C91524DDCACD}"/>
    <dataValidation allowBlank="1" showInputMessage="1" showErrorMessage="1" prompt="Total des paiements en avance mis à jour automatiquement" sqref="I8" xr:uid="{4A0F6CE8-8700-4A1B-A324-694F34BED54A}"/>
    <dataValidation allowBlank="1" showInputMessage="1" showErrorMessage="1" prompt="Nombre de paiements mis à jour automatiquement" sqref="I7" xr:uid="{34A03480-3D23-4925-B492-31E155613B8C}"/>
    <dataValidation allowBlank="1" showInputMessage="1" showErrorMessage="1" prompt="Nombre prévu de paiements mis à jour automatiquement" sqref="I6" xr:uid="{E810AA0A-7A0A-4001-B10F-30F5F23F72D8}"/>
    <dataValidation allowBlank="1" showInputMessage="1" showErrorMessage="1" prompt="Montant du paiement programmé mis à jour automatiquement" sqref="I5" xr:uid="{5468E282-438B-4C6B-8B0D-49C9FC5FF595}"/>
    <dataValidation allowBlank="1" showInputMessage="1" showErrorMessage="1" prompt="Total des intérêts calculé automatiquement" sqref="I9" xr:uid="{44E91CE8-27E9-4556-A62A-B57073B34CFA}"/>
    <dataValidation allowBlank="1" showInputMessage="1" showErrorMessage="1" prompt="Entrez le montant du paiement supplémentaire dans cette cellule" sqref="E12" xr:uid="{F0052C90-EEA6-4C65-B7FB-C276A234A37B}"/>
    <dataValidation allowBlank="1" showInputMessage="1" showErrorMessage="1" prompt="Entrez la date de début du prêt dans cette cellule" sqref="E9" xr:uid="{E081DD20-1413-42CD-9981-10920CD6BF08}"/>
    <dataValidation allowBlank="1" showInputMessage="1" showErrorMessage="1" prompt="Entrez le nombre de paiements par an dans cette cellule" sqref="E8" xr:uid="{824203B2-46B1-42D2-AE2C-CE7EDFA35CC9}"/>
    <dataValidation allowBlank="1" showInputMessage="1" showErrorMessage="1" prompt="Entrez la période de prêt en années dans cette cellule" sqref="E7" xr:uid="{2B27F9AF-7C19-45E7-9371-CE926B56D315}"/>
    <dataValidation allowBlank="1" showInputMessage="1" showErrorMessage="1" prompt="Entrez le taux d’intérêt annuel dans cette cellule" sqref="E6" xr:uid="{C8CFCA18-0AC1-4679-9D01-175648657CB4}"/>
    <dataValidation allowBlank="1" showInputMessage="1" showErrorMessage="1" prompt="Entrez le montant du prêt dans cette cellule" sqref="E5" xr:uid="{4595F443-15A9-40B2-B03D-E20945CCAE66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96E59F20-D46E-4390-B4B7-E16E06F78EA4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B3AA8EA1-3BD0-4261-8FF5-087E318404DD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54CAB918-64C4-4F39-B815-5B868D9400EB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8D711ABF-C70A-4E89-B5B6-4AB03BBBF4FC}"/>
    <dataValidation allowBlank="1" showInputMessage="1" showErrorMessage="1" prompt="Enter the number of months during which only interest will be paid and no principal will be repaid" sqref="E11" xr:uid="{AF2584B4-7F45-4C1A-BD97-E4D9CFE95F28}"/>
  </dataValidation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20690-638A-4F8D-B360-1023A0140DF2}">
  <sheetPr>
    <tabColor theme="6" tint="0.79998168889431442"/>
  </sheetPr>
  <dimension ref="B1:Z194"/>
  <sheetViews>
    <sheetView showGridLines="0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314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46508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21" priority="2">
      <formula>$B14&lt;&gt;""</formula>
    </cfRule>
  </conditionalFormatting>
  <conditionalFormatting sqref="Z14">
    <cfRule type="expression" dxfId="20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2026563A-F5D2-4B5F-882F-B7763FE9F2DE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9A6C41A4-ECB4-4353-96B1-42BE293DF2F7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B846D8DE-389C-4300-8D6F-E94BB6C92820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A2364BB3-BC83-440E-B25A-2746D321077B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BA6A7C55-035A-4473-824B-1B1A36C6716F}"/>
    <dataValidation allowBlank="1" showInputMessage="1" showErrorMessage="1" prompt="Entrez le montant du prêt dans cette cellule" sqref="E5" xr:uid="{41DFEA35-883F-4A78-B56C-722CA9C24779}"/>
    <dataValidation allowBlank="1" showInputMessage="1" showErrorMessage="1" prompt="Entrez le taux d’intérêt annuel dans cette cellule" sqref="E6" xr:uid="{7DB6885B-32A9-46F7-AC46-9554F9853E0E}"/>
    <dataValidation allowBlank="1" showInputMessage="1" showErrorMessage="1" prompt="Entrez la période de prêt en années dans cette cellule" sqref="E7" xr:uid="{1C2573AD-F9CD-4230-BD56-0DF43FF20A03}"/>
    <dataValidation allowBlank="1" showInputMessage="1" showErrorMessage="1" prompt="Entrez le nombre de paiements par an dans cette cellule" sqref="E8" xr:uid="{87E8A458-EA8E-43EB-B1D0-89344B63639A}"/>
    <dataValidation allowBlank="1" showInputMessage="1" showErrorMessage="1" prompt="Entrez la date de début du prêt dans cette cellule" sqref="E9" xr:uid="{E4CF176B-97AD-46E7-AFF3-637F912371EC}"/>
    <dataValidation allowBlank="1" showInputMessage="1" showErrorMessage="1" prompt="Entrez le montant du paiement supplémentaire dans cette cellule" sqref="E12" xr:uid="{481EE416-1457-4604-8F21-E7EB7446044C}"/>
    <dataValidation allowBlank="1" showInputMessage="1" showErrorMessage="1" prompt="Total des intérêts calculé automatiquement" sqref="I9" xr:uid="{EDA7EF21-63A7-491B-9778-7EB9C1BB1450}"/>
    <dataValidation allowBlank="1" showInputMessage="1" showErrorMessage="1" prompt="Montant du paiement programmé mis à jour automatiquement" sqref="I5" xr:uid="{3C0A9AF0-4201-4D81-8CBC-06D8564A24D6}"/>
    <dataValidation allowBlank="1" showInputMessage="1" showErrorMessage="1" prompt="Nombre prévu de paiements mis à jour automatiquement" sqref="I6" xr:uid="{50E1471B-3992-4D45-9787-B7DDBE7DF3F2}"/>
    <dataValidation allowBlank="1" showInputMessage="1" showErrorMessage="1" prompt="Nombre de paiements mis à jour automatiquement" sqref="I7" xr:uid="{94AC503B-AED5-4516-87AA-83339ACDA124}"/>
    <dataValidation allowBlank="1" showInputMessage="1" showErrorMessage="1" prompt="Total des paiements en avance mis à jour automatiquement" sqref="I8" xr:uid="{D25CF2BC-4D08-42CC-897E-C3E8466726CB}"/>
    <dataValidation allowBlank="1" showInputMessage="1" showErrorMessage="1" prompt="Le numéro de paiement est mis à jour automatiquement dans cette colonne" sqref="B14" xr:uid="{1704D792-4B6B-4F3E-ABD8-7444B7E41B5B}"/>
    <dataValidation allowBlank="1" showInputMessage="1" showErrorMessage="1" prompt="La date de paiement est mise à jour automatiquement dans cette colonne" sqref="C14" xr:uid="{16703B30-76EB-42E6-BC8F-6645C0A1B980}"/>
    <dataValidation allowBlank="1" showInputMessage="1" showErrorMessage="1" prompt="Le solde de début est mis à jour automatiquement dans cette colonne" sqref="D14" xr:uid="{CE4385A9-0797-4452-A5AC-DF5A1283A647}"/>
    <dataValidation allowBlank="1" showInputMessage="1" showErrorMessage="1" prompt="Le paiement programmé est mis à jour automatiquement dans cette colonne" sqref="E14" xr:uid="{C9FE4DC0-4B23-468E-AD1E-B459F896137E}"/>
    <dataValidation allowBlank="1" showInputMessage="1" showErrorMessage="1" prompt="Le paiement supplémentaire est mis à jour automatiquement dans cette colonne" sqref="F14" xr:uid="{58C2482E-8B2A-474A-9168-2586A1484E5F}"/>
    <dataValidation allowBlank="1" showInputMessage="1" showErrorMessage="1" prompt="Le paiement total est mis à jour automatiquement dans cette colonne" sqref="G14" xr:uid="{C3DAEB89-3A62-4029-9B5C-67A9302482AE}"/>
    <dataValidation allowBlank="1" showInputMessage="1" showErrorMessage="1" prompt="Le montant en principal est mis à jour automatiquement dans cette colonne" sqref="H14" xr:uid="{5E8D69A2-1A43-408E-999A-576F5B1179EA}"/>
    <dataValidation allowBlank="1" showInputMessage="1" showErrorMessage="1" prompt="Les intérêts sont mis à jour automatiquement dans cette colonne" sqref="I14" xr:uid="{7F813DE9-4B85-43F2-A1C6-249C72F0B856}"/>
    <dataValidation allowBlank="1" showInputMessage="1" showErrorMessage="1" prompt="Le solde final est mis à jour automatiquement dans cette colonne" sqref="J14" xr:uid="{6AE6D660-94F5-4143-873B-7EE4159A9D92}"/>
    <dataValidation allowBlank="1" showInputMessage="1" showErrorMessage="1" prompt="Les intérêts cumulés sont mis à jour automatiquement dans cette colonne" sqref="K14" xr:uid="{401F6AF5-43EF-40AC-974A-526A127AD341}"/>
  </dataValidation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8F0D-D8D2-4F76-B6B1-98D012282915}">
  <sheetPr>
    <tabColor theme="6" tint="0.79998168889431442"/>
  </sheetPr>
  <dimension ref="B1:Z194"/>
  <sheetViews>
    <sheetView showGridLines="0" topLeftCell="D1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315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46508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19" priority="2">
      <formula>$B14&lt;&gt;""</formula>
    </cfRule>
  </conditionalFormatting>
  <conditionalFormatting sqref="Z14">
    <cfRule type="expression" dxfId="18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979CCA98-79E5-424B-B662-D27DB0E8455E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C2C70AC6-B5F1-4C88-8830-DBB5A3E0924A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27D0E98B-25AB-43A8-9A0A-FF68547E0B3E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CA14C7FD-15B0-4A8F-B7B3-1BDB7311F697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514D195F-B2A6-4314-833D-AA4396126802}"/>
    <dataValidation allowBlank="1" showInputMessage="1" showErrorMessage="1" prompt="Entrez le montant du prêt dans cette cellule" sqref="E5" xr:uid="{431B6C19-BEE4-42EF-9852-4A4DE06C1C6A}"/>
    <dataValidation allowBlank="1" showInputMessage="1" showErrorMessage="1" prompt="Entrez le taux d’intérêt annuel dans cette cellule" sqref="E6" xr:uid="{0EF83D8D-3979-4B62-B73A-FA237B99701E}"/>
    <dataValidation allowBlank="1" showInputMessage="1" showErrorMessage="1" prompt="Entrez la période de prêt en années dans cette cellule" sqref="E7" xr:uid="{C5B81FA1-3EAD-4FA0-BB49-1C5DA1CD8457}"/>
    <dataValidation allowBlank="1" showInputMessage="1" showErrorMessage="1" prompt="Entrez le nombre de paiements par an dans cette cellule" sqref="E8" xr:uid="{735C1B53-7539-424A-95B8-ACA5A3B1C69D}"/>
    <dataValidation allowBlank="1" showInputMessage="1" showErrorMessage="1" prompt="Entrez la date de début du prêt dans cette cellule" sqref="E9" xr:uid="{A9CD6DED-4654-45C7-AE3E-E16469AF46EC}"/>
    <dataValidation allowBlank="1" showInputMessage="1" showErrorMessage="1" prompt="Entrez le montant du paiement supplémentaire dans cette cellule" sqref="E12" xr:uid="{D1CCD2D7-5D62-4E2F-AEFD-0CD057626048}"/>
    <dataValidation allowBlank="1" showInputMessage="1" showErrorMessage="1" prompt="Total des intérêts calculé automatiquement" sqref="I9" xr:uid="{B1F59033-778A-44CF-BC13-0E8844E400DC}"/>
    <dataValidation allowBlank="1" showInputMessage="1" showErrorMessage="1" prompt="Montant du paiement programmé mis à jour automatiquement" sqref="I5" xr:uid="{587CDFD4-142E-493F-9B21-D5EF0FE6C9AC}"/>
    <dataValidation allowBlank="1" showInputMessage="1" showErrorMessage="1" prompt="Nombre prévu de paiements mis à jour automatiquement" sqref="I6" xr:uid="{D8820A5D-605E-4B68-A025-4051FB62A77E}"/>
    <dataValidation allowBlank="1" showInputMessage="1" showErrorMessage="1" prompt="Nombre de paiements mis à jour automatiquement" sqref="I7" xr:uid="{E121E37D-2045-42F3-B56A-1B8568F0DB0B}"/>
    <dataValidation allowBlank="1" showInputMessage="1" showErrorMessage="1" prompt="Total des paiements en avance mis à jour automatiquement" sqref="I8" xr:uid="{25920250-89C7-41DE-B9FB-A4935147738C}"/>
    <dataValidation allowBlank="1" showInputMessage="1" showErrorMessage="1" prompt="Le numéro de paiement est mis à jour automatiquement dans cette colonne" sqref="B14" xr:uid="{84224047-3B0B-4395-B466-31794CC5C7A8}"/>
    <dataValidation allowBlank="1" showInputMessage="1" showErrorMessage="1" prompt="La date de paiement est mise à jour automatiquement dans cette colonne" sqref="C14" xr:uid="{71EAEE2F-E6DE-4BEC-98F2-BA58BE814282}"/>
    <dataValidation allowBlank="1" showInputMessage="1" showErrorMessage="1" prompt="Le solde de début est mis à jour automatiquement dans cette colonne" sqref="D14" xr:uid="{5F1A2444-2589-4FE5-BA79-D0AAB542A1FE}"/>
    <dataValidation allowBlank="1" showInputMessage="1" showErrorMessage="1" prompt="Le paiement programmé est mis à jour automatiquement dans cette colonne" sqref="E14" xr:uid="{C80FCE01-A7EF-4930-98E6-88791D668A78}"/>
    <dataValidation allowBlank="1" showInputMessage="1" showErrorMessage="1" prompt="Le paiement supplémentaire est mis à jour automatiquement dans cette colonne" sqref="F14" xr:uid="{5E0853D2-8841-4B71-9B91-B4842F8D882A}"/>
    <dataValidation allowBlank="1" showInputMessage="1" showErrorMessage="1" prompt="Le paiement total est mis à jour automatiquement dans cette colonne" sqref="G14" xr:uid="{01ADCFFE-49CF-442F-80D4-B8B51E367416}"/>
    <dataValidation allowBlank="1" showInputMessage="1" showErrorMessage="1" prompt="Le montant en principal est mis à jour automatiquement dans cette colonne" sqref="H14" xr:uid="{0DE13F36-B128-46BA-A2BA-C4451F55F392}"/>
    <dataValidation allowBlank="1" showInputMessage="1" showErrorMessage="1" prompt="Les intérêts sont mis à jour automatiquement dans cette colonne" sqref="I14" xr:uid="{21A10C7F-5E51-41B4-898B-6F73DB4BC6DC}"/>
    <dataValidation allowBlank="1" showInputMessage="1" showErrorMessage="1" prompt="Le solde final est mis à jour automatiquement dans cette colonne" sqref="J14" xr:uid="{56476BAF-19E0-422C-91EC-3CDF5A466BD3}"/>
    <dataValidation allowBlank="1" showInputMessage="1" showErrorMessage="1" prompt="Les intérêts cumulés sont mis à jour automatiquement dans cette colonne" sqref="K14" xr:uid="{A3EADE55-A007-4CF8-865E-9DB42763A8BF}"/>
  </dataValidation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91DA-80C1-9C44-A83A-A1B5AE5F4B1F}">
  <sheetPr codeName="Feuil10">
    <tabColor rgb="FFFF0000"/>
  </sheetPr>
  <dimension ref="A1:ES98"/>
  <sheetViews>
    <sheetView topLeftCell="DN75" zoomScaleNormal="100" workbookViewId="0">
      <selection activeCell="AL31" sqref="AL31"/>
    </sheetView>
  </sheetViews>
  <sheetFormatPr baseColWidth="10" defaultColWidth="11.42578125" defaultRowHeight="11.25" outlineLevelCol="1" x14ac:dyDescent="0.2"/>
  <cols>
    <col min="1" max="1" width="18.140625" style="9" bestFit="1" customWidth="1"/>
    <col min="2" max="2" width="14.28515625" style="1" bestFit="1" customWidth="1"/>
    <col min="3" max="3" width="6.28515625" style="1" bestFit="1" customWidth="1"/>
    <col min="4" max="4" width="27.85546875" style="1" bestFit="1" customWidth="1"/>
    <col min="5" max="5" width="7.7109375" style="17" bestFit="1" customWidth="1"/>
    <col min="6" max="17" width="9" style="1" bestFit="1" customWidth="1" outlineLevel="1"/>
    <col min="18" max="18" width="8.140625" style="1" bestFit="1" customWidth="1"/>
    <col min="19" max="30" width="9" style="1" bestFit="1" customWidth="1" outlineLevel="1"/>
    <col min="31" max="31" width="8.140625" style="1" bestFit="1" customWidth="1"/>
    <col min="32" max="43" width="9" style="1" bestFit="1" customWidth="1" outlineLevel="1"/>
    <col min="44" max="44" width="8.140625" style="1" bestFit="1" customWidth="1"/>
    <col min="45" max="56" width="9" style="1" bestFit="1" customWidth="1" outlineLevel="1"/>
    <col min="57" max="57" width="8.140625" style="1" bestFit="1" customWidth="1"/>
    <col min="58" max="69" width="9" style="1" bestFit="1" customWidth="1" outlineLevel="1"/>
    <col min="70" max="70" width="8.140625" style="1" bestFit="1" customWidth="1"/>
    <col min="71" max="82" width="9" style="1" bestFit="1" customWidth="1" outlineLevel="1"/>
    <col min="83" max="83" width="8.140625" style="1" bestFit="1" customWidth="1"/>
    <col min="84" max="95" width="9" style="1" bestFit="1" customWidth="1" outlineLevel="1"/>
    <col min="96" max="96" width="8.140625" style="1" bestFit="1" customWidth="1"/>
    <col min="97" max="108" width="9" style="1" bestFit="1" customWidth="1" outlineLevel="1"/>
    <col min="109" max="109" width="8.140625" style="1" bestFit="1" customWidth="1"/>
    <col min="110" max="121" width="9" style="1" bestFit="1" customWidth="1" outlineLevel="1"/>
    <col min="122" max="122" width="8.140625" style="1" bestFit="1" customWidth="1"/>
    <col min="123" max="134" width="9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R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ref="BT3:CE3" si="101">BS3</f>
        <v>2030</v>
      </c>
      <c r="BU3" s="18">
        <f t="shared" si="101"/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:AQ4" si="108">T4</f>
        <v>2</v>
      </c>
      <c r="AH4" s="18">
        <f t="shared" si="108"/>
        <v>3</v>
      </c>
      <c r="AI4" s="18">
        <f t="shared" si="108"/>
        <v>4</v>
      </c>
      <c r="AJ4" s="18">
        <f t="shared" si="108"/>
        <v>5</v>
      </c>
      <c r="AK4" s="18">
        <f t="shared" si="108"/>
        <v>6</v>
      </c>
      <c r="AL4" s="18">
        <f t="shared" si="108"/>
        <v>7</v>
      </c>
      <c r="AM4" s="18">
        <f t="shared" si="108"/>
        <v>8</v>
      </c>
      <c r="AN4" s="18">
        <f t="shared" si="108"/>
        <v>9</v>
      </c>
      <c r="AO4" s="18">
        <f t="shared" si="108"/>
        <v>10</v>
      </c>
      <c r="AP4" s="18">
        <f t="shared" si="108"/>
        <v>11</v>
      </c>
      <c r="AQ4" s="18">
        <f t="shared" si="108"/>
        <v>12</v>
      </c>
      <c r="AR4" s="322">
        <f>AE4+1</f>
        <v>2027</v>
      </c>
      <c r="AS4" s="18">
        <f>AF4</f>
        <v>1</v>
      </c>
      <c r="AT4" s="18">
        <f t="shared" ref="AT4:BD4" si="109">AG4</f>
        <v>2</v>
      </c>
      <c r="AU4" s="18">
        <f t="shared" si="109"/>
        <v>3</v>
      </c>
      <c r="AV4" s="18">
        <f t="shared" si="109"/>
        <v>4</v>
      </c>
      <c r="AW4" s="18">
        <f t="shared" si="109"/>
        <v>5</v>
      </c>
      <c r="AX4" s="18">
        <f t="shared" si="109"/>
        <v>6</v>
      </c>
      <c r="AY4" s="18">
        <f t="shared" si="109"/>
        <v>7</v>
      </c>
      <c r="AZ4" s="18">
        <f t="shared" si="109"/>
        <v>8</v>
      </c>
      <c r="BA4" s="18">
        <f t="shared" si="109"/>
        <v>9</v>
      </c>
      <c r="BB4" s="18">
        <f t="shared" si="109"/>
        <v>10</v>
      </c>
      <c r="BC4" s="18">
        <f t="shared" si="109"/>
        <v>11</v>
      </c>
      <c r="BD4" s="18">
        <f t="shared" si="109"/>
        <v>12</v>
      </c>
      <c r="BE4" s="322">
        <f>AR4+1</f>
        <v>2028</v>
      </c>
      <c r="BF4" s="18">
        <f>AS4</f>
        <v>1</v>
      </c>
      <c r="BG4" s="18">
        <f t="shared" ref="BG4:BQ4" si="110">AT4</f>
        <v>2</v>
      </c>
      <c r="BH4" s="18">
        <f t="shared" si="110"/>
        <v>3</v>
      </c>
      <c r="BI4" s="18">
        <f t="shared" si="110"/>
        <v>4</v>
      </c>
      <c r="BJ4" s="18">
        <f t="shared" si="110"/>
        <v>5</v>
      </c>
      <c r="BK4" s="18">
        <f t="shared" si="110"/>
        <v>6</v>
      </c>
      <c r="BL4" s="18">
        <f t="shared" si="110"/>
        <v>7</v>
      </c>
      <c r="BM4" s="18">
        <f t="shared" si="110"/>
        <v>8</v>
      </c>
      <c r="BN4" s="18">
        <f t="shared" si="110"/>
        <v>9</v>
      </c>
      <c r="BO4" s="18">
        <f t="shared" si="110"/>
        <v>10</v>
      </c>
      <c r="BP4" s="18">
        <f t="shared" si="110"/>
        <v>11</v>
      </c>
      <c r="BQ4" s="18">
        <f t="shared" si="110"/>
        <v>12</v>
      </c>
      <c r="BR4" s="322">
        <f>BE4+1</f>
        <v>2029</v>
      </c>
      <c r="BS4" s="18">
        <f>BF4</f>
        <v>1</v>
      </c>
      <c r="BT4" s="18">
        <f t="shared" ref="BT4:CD4" si="111">BG4</f>
        <v>2</v>
      </c>
      <c r="BU4" s="18">
        <f t="shared" si="111"/>
        <v>3</v>
      </c>
      <c r="BV4" s="18">
        <f t="shared" si="111"/>
        <v>4</v>
      </c>
      <c r="BW4" s="18">
        <f t="shared" si="111"/>
        <v>5</v>
      </c>
      <c r="BX4" s="18">
        <f t="shared" si="111"/>
        <v>6</v>
      </c>
      <c r="BY4" s="18">
        <f t="shared" si="111"/>
        <v>7</v>
      </c>
      <c r="BZ4" s="18">
        <f t="shared" si="111"/>
        <v>8</v>
      </c>
      <c r="CA4" s="18">
        <f t="shared" si="111"/>
        <v>9</v>
      </c>
      <c r="CB4" s="18">
        <f t="shared" si="111"/>
        <v>10</v>
      </c>
      <c r="CC4" s="18">
        <f t="shared" si="111"/>
        <v>11</v>
      </c>
      <c r="CD4" s="18">
        <f t="shared" si="111"/>
        <v>12</v>
      </c>
      <c r="CE4" s="322">
        <f>BR4+1</f>
        <v>2030</v>
      </c>
      <c r="CF4" s="18">
        <f>BS4</f>
        <v>1</v>
      </c>
      <c r="CG4" s="18">
        <f t="shared" ref="CG4:CQ4" si="112">BT4</f>
        <v>2</v>
      </c>
      <c r="CH4" s="18">
        <f t="shared" si="112"/>
        <v>3</v>
      </c>
      <c r="CI4" s="18">
        <f t="shared" si="112"/>
        <v>4</v>
      </c>
      <c r="CJ4" s="18">
        <f t="shared" si="112"/>
        <v>5</v>
      </c>
      <c r="CK4" s="18">
        <f t="shared" si="112"/>
        <v>6</v>
      </c>
      <c r="CL4" s="18">
        <f t="shared" si="112"/>
        <v>7</v>
      </c>
      <c r="CM4" s="18">
        <f t="shared" si="112"/>
        <v>8</v>
      </c>
      <c r="CN4" s="18">
        <f t="shared" si="112"/>
        <v>9</v>
      </c>
      <c r="CO4" s="18">
        <f t="shared" si="112"/>
        <v>10</v>
      </c>
      <c r="CP4" s="18">
        <f t="shared" si="112"/>
        <v>11</v>
      </c>
      <c r="CQ4" s="18">
        <f t="shared" si="112"/>
        <v>12</v>
      </c>
      <c r="CR4" s="322">
        <f>CE4+1</f>
        <v>2031</v>
      </c>
      <c r="CS4" s="18">
        <f>CF4</f>
        <v>1</v>
      </c>
      <c r="CT4" s="18">
        <f t="shared" ref="CT4:DD4" si="113">CG4</f>
        <v>2</v>
      </c>
      <c r="CU4" s="18">
        <f t="shared" si="113"/>
        <v>3</v>
      </c>
      <c r="CV4" s="18">
        <f t="shared" si="113"/>
        <v>4</v>
      </c>
      <c r="CW4" s="18">
        <f t="shared" si="113"/>
        <v>5</v>
      </c>
      <c r="CX4" s="18">
        <f t="shared" si="113"/>
        <v>6</v>
      </c>
      <c r="CY4" s="18">
        <f t="shared" si="113"/>
        <v>7</v>
      </c>
      <c r="CZ4" s="18">
        <f t="shared" si="113"/>
        <v>8</v>
      </c>
      <c r="DA4" s="18">
        <f t="shared" si="113"/>
        <v>9</v>
      </c>
      <c r="DB4" s="18">
        <f t="shared" si="113"/>
        <v>10</v>
      </c>
      <c r="DC4" s="18">
        <f t="shared" si="113"/>
        <v>11</v>
      </c>
      <c r="DD4" s="18">
        <f t="shared" si="113"/>
        <v>12</v>
      </c>
      <c r="DE4" s="322">
        <f>CR4+1</f>
        <v>2032</v>
      </c>
      <c r="DF4" s="18">
        <f>CS4</f>
        <v>1</v>
      </c>
      <c r="DG4" s="18">
        <f t="shared" ref="DG4:DQ4" si="114">CT4</f>
        <v>2</v>
      </c>
      <c r="DH4" s="18">
        <f t="shared" si="114"/>
        <v>3</v>
      </c>
      <c r="DI4" s="18">
        <f t="shared" si="114"/>
        <v>4</v>
      </c>
      <c r="DJ4" s="18">
        <f t="shared" si="114"/>
        <v>5</v>
      </c>
      <c r="DK4" s="18">
        <f t="shared" si="114"/>
        <v>6</v>
      </c>
      <c r="DL4" s="18">
        <f t="shared" si="114"/>
        <v>7</v>
      </c>
      <c r="DM4" s="18">
        <f t="shared" si="114"/>
        <v>8</v>
      </c>
      <c r="DN4" s="18">
        <f t="shared" si="114"/>
        <v>9</v>
      </c>
      <c r="DO4" s="18">
        <f t="shared" si="114"/>
        <v>10</v>
      </c>
      <c r="DP4" s="18">
        <f t="shared" si="114"/>
        <v>11</v>
      </c>
      <c r="DQ4" s="18">
        <f t="shared" si="114"/>
        <v>12</v>
      </c>
      <c r="DR4" s="322">
        <f>DE4+1</f>
        <v>2033</v>
      </c>
      <c r="DS4" s="18">
        <f>DF4</f>
        <v>1</v>
      </c>
      <c r="DT4" s="18">
        <f t="shared" ref="DT4:ED4" si="115">DG4</f>
        <v>2</v>
      </c>
      <c r="DU4" s="18">
        <f t="shared" si="115"/>
        <v>3</v>
      </c>
      <c r="DV4" s="18">
        <f t="shared" si="115"/>
        <v>4</v>
      </c>
      <c r="DW4" s="18">
        <f t="shared" si="115"/>
        <v>5</v>
      </c>
      <c r="DX4" s="18">
        <f t="shared" si="115"/>
        <v>6</v>
      </c>
      <c r="DY4" s="18">
        <f t="shared" si="115"/>
        <v>7</v>
      </c>
      <c r="DZ4" s="18">
        <f t="shared" si="115"/>
        <v>8</v>
      </c>
      <c r="EA4" s="18">
        <f t="shared" si="115"/>
        <v>9</v>
      </c>
      <c r="EB4" s="18">
        <f t="shared" si="115"/>
        <v>10</v>
      </c>
      <c r="EC4" s="18">
        <f t="shared" si="115"/>
        <v>11</v>
      </c>
      <c r="ED4" s="18">
        <f t="shared" si="115"/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10'!H21</f>
        <v>0</v>
      </c>
      <c r="G6" s="17">
        <f>'SPACELOG 10'!I21</f>
        <v>0</v>
      </c>
      <c r="H6" s="17">
        <f>'SPACELOG 10'!J21</f>
        <v>0</v>
      </c>
      <c r="I6" s="17">
        <f>'SPACELOG 10'!K21</f>
        <v>0</v>
      </c>
      <c r="J6" s="17">
        <f>'SPACELOG 10'!L21</f>
        <v>0</v>
      </c>
      <c r="K6" s="17">
        <f>'SPACELOG 10'!M21</f>
        <v>0</v>
      </c>
      <c r="L6" s="17">
        <f>'SPACELOG 10'!N21</f>
        <v>0</v>
      </c>
      <c r="M6" s="17">
        <f>'SPACELOG 10'!O21</f>
        <v>0</v>
      </c>
      <c r="N6" s="17">
        <f>'SPACELOG 10'!P21</f>
        <v>0</v>
      </c>
      <c r="O6" s="17">
        <f>'SPACELOG 10'!Q21</f>
        <v>0</v>
      </c>
      <c r="P6" s="17">
        <f>'SPACELOG 10'!R21</f>
        <v>0</v>
      </c>
      <c r="Q6" s="17">
        <f>'SPACELOG 10'!S21</f>
        <v>0</v>
      </c>
      <c r="R6" s="319">
        <f>SUM(F6:Q6)</f>
        <v>0</v>
      </c>
      <c r="S6" s="17">
        <f>'SPACELOG 10'!T21</f>
        <v>0</v>
      </c>
      <c r="T6" s="17">
        <f>'SPACELOG 10'!U21</f>
        <v>0</v>
      </c>
      <c r="U6" s="17">
        <f>'SPACELOG 10'!V21</f>
        <v>0</v>
      </c>
      <c r="V6" s="17">
        <f>'SPACELOG 10'!W21</f>
        <v>0</v>
      </c>
      <c r="W6" s="17">
        <f>'SPACELOG 10'!X21</f>
        <v>0</v>
      </c>
      <c r="X6" s="17">
        <f>'SPACELOG 10'!Y21</f>
        <v>0</v>
      </c>
      <c r="Y6" s="17">
        <f>'SPACELOG 10'!Z21</f>
        <v>0</v>
      </c>
      <c r="Z6" s="17">
        <f>'SPACELOG 10'!AA21</f>
        <v>0</v>
      </c>
      <c r="AA6" s="17">
        <f>'SPACELOG 10'!AB21</f>
        <v>0</v>
      </c>
      <c r="AB6" s="17">
        <f>'SPACELOG 10'!AC21</f>
        <v>0</v>
      </c>
      <c r="AC6" s="17">
        <f>'SPACELOG 10'!AD21</f>
        <v>0</v>
      </c>
      <c r="AD6" s="17">
        <f>'SPACELOG 10'!AE21</f>
        <v>0</v>
      </c>
      <c r="AE6" s="319">
        <f>SUM(S6:AD6)</f>
        <v>0</v>
      </c>
      <c r="AF6" s="17">
        <f>'SPACELOG 10'!AF21</f>
        <v>0</v>
      </c>
      <c r="AG6" s="17">
        <f>'SPACELOG 10'!AG21</f>
        <v>0</v>
      </c>
      <c r="AH6" s="17">
        <f>'SPACELOG 10'!AH21</f>
        <v>0</v>
      </c>
      <c r="AI6" s="17">
        <f>'SPACELOG 10'!AI21</f>
        <v>0</v>
      </c>
      <c r="AJ6" s="17">
        <f>'SPACELOG 10'!AJ21</f>
        <v>0</v>
      </c>
      <c r="AK6" s="17">
        <f>'SPACELOG 10'!AK21</f>
        <v>0</v>
      </c>
      <c r="AL6" s="17">
        <f>'SPACELOG 10'!AL21</f>
        <v>0</v>
      </c>
      <c r="AM6" s="17">
        <f>'SPACELOG 10'!AM21</f>
        <v>0</v>
      </c>
      <c r="AN6" s="17">
        <f>'SPACELOG 10'!AN21</f>
        <v>0</v>
      </c>
      <c r="AO6" s="17">
        <f>'SPACELOG 10'!AO21</f>
        <v>0</v>
      </c>
      <c r="AP6" s="17">
        <f>'SPACELOG 10'!AP21</f>
        <v>0</v>
      </c>
      <c r="AQ6" s="17">
        <f>'SPACELOG 10'!AQ21</f>
        <v>0</v>
      </c>
      <c r="AR6" s="319">
        <f>SUM(AF6:AQ6)</f>
        <v>0</v>
      </c>
      <c r="AS6" s="17">
        <f>'SPACELOG 10'!AR21</f>
        <v>0</v>
      </c>
      <c r="AT6" s="17">
        <f>'SPACELOG 10'!AS21</f>
        <v>0</v>
      </c>
      <c r="AU6" s="17">
        <f>'SPACELOG 10'!AT21</f>
        <v>0</v>
      </c>
      <c r="AV6" s="17">
        <f>'SPACELOG 10'!AU21</f>
        <v>0</v>
      </c>
      <c r="AW6" s="17">
        <f>'SPACELOG 10'!AV21</f>
        <v>0</v>
      </c>
      <c r="AX6" s="17">
        <f>'SPACELOG 10'!AW21</f>
        <v>0</v>
      </c>
      <c r="AY6" s="17">
        <f>'SPACELOG 10'!AX21</f>
        <v>0</v>
      </c>
      <c r="AZ6" s="17">
        <f>'SPACELOG 10'!AY21</f>
        <v>0</v>
      </c>
      <c r="BA6" s="17">
        <f>'SPACELOG 10'!AZ21</f>
        <v>0</v>
      </c>
      <c r="BB6" s="17">
        <f>'SPACELOG 10'!BA21</f>
        <v>0</v>
      </c>
      <c r="BC6" s="17">
        <f>'SPACELOG 10'!BB21</f>
        <v>0</v>
      </c>
      <c r="BD6" s="17">
        <f>'SPACELOG 10'!BC21</f>
        <v>0</v>
      </c>
      <c r="BE6" s="319">
        <f>SUM(AS6:BD6)</f>
        <v>0</v>
      </c>
      <c r="BF6" s="17">
        <f>'SPACELOG 10'!BD21</f>
        <v>0</v>
      </c>
      <c r="BG6" s="17">
        <f>'SPACELOG 10'!BE21</f>
        <v>0</v>
      </c>
      <c r="BH6" s="17">
        <f>'SPACELOG 10'!BF21</f>
        <v>0</v>
      </c>
      <c r="BI6" s="17">
        <f>'SPACELOG 10'!BG21</f>
        <v>0</v>
      </c>
      <c r="BJ6" s="17">
        <f>'SPACELOG 10'!BH21</f>
        <v>0</v>
      </c>
      <c r="BK6" s="17">
        <f>'SPACELOG 10'!BI21</f>
        <v>0</v>
      </c>
      <c r="BL6" s="17">
        <f>'SPACELOG 10'!BJ21</f>
        <v>0</v>
      </c>
      <c r="BM6" s="17">
        <f>'SPACELOG 10'!BK21</f>
        <v>0</v>
      </c>
      <c r="BN6" s="17">
        <f>'SPACELOG 10'!BL21</f>
        <v>0</v>
      </c>
      <c r="BO6" s="17">
        <f>'SPACELOG 10'!BM21</f>
        <v>0</v>
      </c>
      <c r="BP6" s="17">
        <f>'SPACELOG 10'!BN21</f>
        <v>0</v>
      </c>
      <c r="BQ6" s="17">
        <f>'SPACELOG 10'!BO21</f>
        <v>0</v>
      </c>
      <c r="BR6" s="319">
        <f>SUM(BF6:BQ6)</f>
        <v>0</v>
      </c>
      <c r="BS6" s="17">
        <f>'SPACELOG 10'!BP21</f>
        <v>0</v>
      </c>
      <c r="BT6" s="17">
        <f>'SPACELOG 10'!BQ21</f>
        <v>0</v>
      </c>
      <c r="BU6" s="17">
        <f>'SPACELOG 10'!BR21</f>
        <v>0</v>
      </c>
      <c r="BV6" s="17">
        <f>'SPACELOG 10'!BS21</f>
        <v>0</v>
      </c>
      <c r="BW6" s="17">
        <f>'SPACELOG 10'!BT21</f>
        <v>0</v>
      </c>
      <c r="BX6" s="17">
        <f>'SPACELOG 10'!BU21</f>
        <v>0</v>
      </c>
      <c r="BY6" s="17">
        <f>'SPACELOG 10'!BV21</f>
        <v>0</v>
      </c>
      <c r="BZ6" s="17">
        <f>'SPACELOG 10'!BW21</f>
        <v>0</v>
      </c>
      <c r="CA6" s="17">
        <f>'SPACELOG 10'!BX21</f>
        <v>0</v>
      </c>
      <c r="CB6" s="17">
        <f>'SPACELOG 10'!BY21</f>
        <v>0</v>
      </c>
      <c r="CC6" s="17">
        <f>'SPACELOG 10'!BZ21</f>
        <v>0</v>
      </c>
      <c r="CD6" s="17">
        <f>'SPACELOG 10'!CA21</f>
        <v>0</v>
      </c>
      <c r="CE6" s="319">
        <f>SUM(BS6:CD6)</f>
        <v>0</v>
      </c>
      <c r="CF6" s="17">
        <f>'SPACELOG 10'!CB21</f>
        <v>0</v>
      </c>
      <c r="CG6" s="17">
        <f>'SPACELOG 10'!CC21</f>
        <v>0</v>
      </c>
      <c r="CH6" s="17">
        <f>'SPACELOG 10'!CD21</f>
        <v>0</v>
      </c>
      <c r="CI6" s="17">
        <f>'SPACELOG 10'!CE21</f>
        <v>0</v>
      </c>
      <c r="CJ6" s="17">
        <f>'SPACELOG 10'!CF21</f>
        <v>0</v>
      </c>
      <c r="CK6" s="17">
        <f>'SPACELOG 10'!CG21</f>
        <v>0</v>
      </c>
      <c r="CL6" s="17">
        <f>'SPACELOG 10'!CH21</f>
        <v>0</v>
      </c>
      <c r="CM6" s="17">
        <f>'SPACELOG 10'!CI21</f>
        <v>0</v>
      </c>
      <c r="CN6" s="17">
        <f>'SPACELOG 10'!CJ21</f>
        <v>0</v>
      </c>
      <c r="CO6" s="17">
        <f>'SPACELOG 10'!CK21</f>
        <v>0</v>
      </c>
      <c r="CP6" s="17">
        <f>'SPACELOG 10'!CL21</f>
        <v>0</v>
      </c>
      <c r="CQ6" s="17">
        <f>'SPACELOG 10'!CM21</f>
        <v>0</v>
      </c>
      <c r="CR6" s="319">
        <f>SUM(CF6:CQ6)</f>
        <v>0</v>
      </c>
      <c r="CS6" s="17">
        <f>'SPACELOG 10'!CN21</f>
        <v>0</v>
      </c>
      <c r="CT6" s="17">
        <f>'SPACELOG 10'!CO21</f>
        <v>0</v>
      </c>
      <c r="CU6" s="17">
        <f>'SPACELOG 10'!CP21</f>
        <v>0</v>
      </c>
      <c r="CV6" s="17">
        <f>'SPACELOG 10'!CQ21</f>
        <v>0</v>
      </c>
      <c r="CW6" s="17">
        <f>'SPACELOG 10'!CR21</f>
        <v>0</v>
      </c>
      <c r="CX6" s="17">
        <f>'SPACELOG 10'!CS21</f>
        <v>0</v>
      </c>
      <c r="CY6" s="17">
        <f>'SPACELOG 10'!CT21</f>
        <v>0</v>
      </c>
      <c r="CZ6" s="17">
        <f>'SPACELOG 10'!CU21</f>
        <v>0</v>
      </c>
      <c r="DA6" s="17">
        <f>'SPACELOG 10'!CV21</f>
        <v>0</v>
      </c>
      <c r="DB6" s="17">
        <f>'SPACELOG 10'!CW21</f>
        <v>0</v>
      </c>
      <c r="DC6" s="17">
        <f>'SPACELOG 10'!CX21</f>
        <v>0</v>
      </c>
      <c r="DD6" s="17">
        <f>'SPACELOG 10'!CY21</f>
        <v>0</v>
      </c>
      <c r="DE6" s="319">
        <f>SUM(CS6:DD6)</f>
        <v>0</v>
      </c>
      <c r="DF6" s="17">
        <f>'SPACELOG 10'!CZ21</f>
        <v>0</v>
      </c>
      <c r="DG6" s="17">
        <f>'SPACELOG 10'!DA21</f>
        <v>0</v>
      </c>
      <c r="DH6" s="17">
        <f>'SPACELOG 10'!DB21</f>
        <v>0</v>
      </c>
      <c r="DI6" s="17">
        <f>'SPACELOG 10'!DC21</f>
        <v>0</v>
      </c>
      <c r="DJ6" s="17">
        <f>'SPACELOG 10'!DD21</f>
        <v>0</v>
      </c>
      <c r="DK6" s="17">
        <f>'SPACELOG 10'!DE21</f>
        <v>0</v>
      </c>
      <c r="DL6" s="17">
        <f>'SPACELOG 10'!DF21</f>
        <v>0</v>
      </c>
      <c r="DM6" s="17">
        <f>'SPACELOG 10'!DG21</f>
        <v>0</v>
      </c>
      <c r="DN6" s="17">
        <f>'SPACELOG 10'!DH21</f>
        <v>0</v>
      </c>
      <c r="DO6" s="17">
        <f>'SPACELOG 10'!DI21</f>
        <v>0</v>
      </c>
      <c r="DP6" s="17">
        <f>'SPACELOG 10'!DJ21</f>
        <v>0</v>
      </c>
      <c r="DQ6" s="17">
        <f>'SPACELOG 10'!DK21</f>
        <v>0</v>
      </c>
      <c r="DR6" s="319">
        <f>SUM(DF6:DQ6)</f>
        <v>0</v>
      </c>
      <c r="DS6" s="17">
        <f>'SPACELOG 10'!DL21</f>
        <v>0</v>
      </c>
      <c r="DT6" s="17">
        <f>'SPACELOG 10'!DM21</f>
        <v>0</v>
      </c>
      <c r="DU6" s="17">
        <f>'SPACELOG 10'!DN21</f>
        <v>0</v>
      </c>
      <c r="DV6" s="17">
        <f>'SPACELOG 10'!DO21</f>
        <v>0</v>
      </c>
      <c r="DW6" s="17">
        <f>'SPACELOG 10'!DP21</f>
        <v>0</v>
      </c>
      <c r="DX6" s="17">
        <f>'SPACELOG 10'!DQ21</f>
        <v>0</v>
      </c>
      <c r="DY6" s="17">
        <f>'SPACELOG 10'!DR21</f>
        <v>0</v>
      </c>
      <c r="DZ6" s="17">
        <f>'SPACELOG 10'!DS21</f>
        <v>0</v>
      </c>
      <c r="EA6" s="17">
        <f>'SPACELOG 10'!DT21</f>
        <v>0</v>
      </c>
      <c r="EB6" s="17">
        <f>'SPACELOG 10'!DU21</f>
        <v>0</v>
      </c>
      <c r="EC6" s="17">
        <f>'SPACELOG 10'!DV21</f>
        <v>0</v>
      </c>
      <c r="ED6" s="17">
        <f>'SPACELOG 10'!DW21</f>
        <v>0</v>
      </c>
      <c r="EE6" s="391">
        <f>SUM(DS6:ED6)</f>
        <v>0</v>
      </c>
    </row>
    <row r="7" spans="1:149" x14ac:dyDescent="0.2">
      <c r="A7" s="1" t="s">
        <v>35</v>
      </c>
      <c r="B7" s="36">
        <v>46388</v>
      </c>
      <c r="D7" s="32" t="s">
        <v>14</v>
      </c>
      <c r="F7" s="17">
        <f t="shared" ref="F7:Q7" si="116">F6</f>
        <v>0</v>
      </c>
      <c r="G7" s="23">
        <f t="shared" si="116"/>
        <v>0</v>
      </c>
      <c r="H7" s="17">
        <f t="shared" si="116"/>
        <v>0</v>
      </c>
      <c r="I7" s="17">
        <f t="shared" si="116"/>
        <v>0</v>
      </c>
      <c r="J7" s="17">
        <f t="shared" si="116"/>
        <v>0</v>
      </c>
      <c r="K7" s="17">
        <f t="shared" si="116"/>
        <v>0</v>
      </c>
      <c r="L7" s="17">
        <f t="shared" si="116"/>
        <v>0</v>
      </c>
      <c r="M7" s="17">
        <f t="shared" si="116"/>
        <v>0</v>
      </c>
      <c r="N7" s="17">
        <f t="shared" si="116"/>
        <v>0</v>
      </c>
      <c r="O7" s="17">
        <f t="shared" si="116"/>
        <v>0</v>
      </c>
      <c r="P7" s="17">
        <f t="shared" si="116"/>
        <v>0</v>
      </c>
      <c r="Q7" s="17">
        <f t="shared" si="116"/>
        <v>0</v>
      </c>
      <c r="R7" s="319">
        <f>SUM(F7:Q7)</f>
        <v>0</v>
      </c>
      <c r="S7" s="17">
        <f t="shared" ref="S7:AD7" si="117">S6</f>
        <v>0</v>
      </c>
      <c r="T7" s="23">
        <f t="shared" si="117"/>
        <v>0</v>
      </c>
      <c r="U7" s="17">
        <f t="shared" si="117"/>
        <v>0</v>
      </c>
      <c r="V7" s="17">
        <f t="shared" si="117"/>
        <v>0</v>
      </c>
      <c r="W7" s="17">
        <f t="shared" si="117"/>
        <v>0</v>
      </c>
      <c r="X7" s="17">
        <f t="shared" si="117"/>
        <v>0</v>
      </c>
      <c r="Y7" s="17">
        <f t="shared" si="117"/>
        <v>0</v>
      </c>
      <c r="Z7" s="17">
        <f t="shared" si="117"/>
        <v>0</v>
      </c>
      <c r="AA7" s="17">
        <f t="shared" si="117"/>
        <v>0</v>
      </c>
      <c r="AB7" s="17">
        <f t="shared" si="117"/>
        <v>0</v>
      </c>
      <c r="AC7" s="17">
        <f t="shared" si="117"/>
        <v>0</v>
      </c>
      <c r="AD7" s="17">
        <f t="shared" si="117"/>
        <v>0</v>
      </c>
      <c r="AE7" s="319">
        <f>SUM(S7:AD7)</f>
        <v>0</v>
      </c>
      <c r="AF7" s="17">
        <f t="shared" ref="AF7:AQ7" si="118">AF6</f>
        <v>0</v>
      </c>
      <c r="AG7" s="23">
        <f t="shared" si="118"/>
        <v>0</v>
      </c>
      <c r="AH7" s="17">
        <f t="shared" si="118"/>
        <v>0</v>
      </c>
      <c r="AI7" s="17">
        <f t="shared" si="118"/>
        <v>0</v>
      </c>
      <c r="AJ7" s="17">
        <f t="shared" si="118"/>
        <v>0</v>
      </c>
      <c r="AK7" s="17">
        <f t="shared" si="118"/>
        <v>0</v>
      </c>
      <c r="AL7" s="17">
        <f t="shared" si="118"/>
        <v>0</v>
      </c>
      <c r="AM7" s="17">
        <f t="shared" si="118"/>
        <v>0</v>
      </c>
      <c r="AN7" s="17">
        <f t="shared" si="118"/>
        <v>0</v>
      </c>
      <c r="AO7" s="17">
        <f t="shared" si="118"/>
        <v>0</v>
      </c>
      <c r="AP7" s="17">
        <f t="shared" si="118"/>
        <v>0</v>
      </c>
      <c r="AQ7" s="17">
        <f t="shared" si="118"/>
        <v>0</v>
      </c>
      <c r="AR7" s="319">
        <f>SUM(AF7:AQ7)</f>
        <v>0</v>
      </c>
      <c r="AS7" s="17">
        <f t="shared" ref="AS7:BD7" si="119">AS6</f>
        <v>0</v>
      </c>
      <c r="AT7" s="23">
        <f t="shared" si="119"/>
        <v>0</v>
      </c>
      <c r="AU7" s="17">
        <f t="shared" si="119"/>
        <v>0</v>
      </c>
      <c r="AV7" s="17">
        <f t="shared" si="119"/>
        <v>0</v>
      </c>
      <c r="AW7" s="17">
        <f t="shared" si="119"/>
        <v>0</v>
      </c>
      <c r="AX7" s="17">
        <f t="shared" si="119"/>
        <v>0</v>
      </c>
      <c r="AY7" s="17">
        <f t="shared" si="119"/>
        <v>0</v>
      </c>
      <c r="AZ7" s="17">
        <f t="shared" si="119"/>
        <v>0</v>
      </c>
      <c r="BA7" s="17">
        <f t="shared" si="119"/>
        <v>0</v>
      </c>
      <c r="BB7" s="17">
        <f t="shared" si="119"/>
        <v>0</v>
      </c>
      <c r="BC7" s="17">
        <f t="shared" si="119"/>
        <v>0</v>
      </c>
      <c r="BD7" s="17">
        <f t="shared" si="119"/>
        <v>0</v>
      </c>
      <c r="BE7" s="319">
        <f>SUM(AS7:BD7)</f>
        <v>0</v>
      </c>
      <c r="BF7" s="17">
        <f t="shared" ref="BF7:BQ7" si="120">BF6</f>
        <v>0</v>
      </c>
      <c r="BG7" s="23">
        <f t="shared" si="120"/>
        <v>0</v>
      </c>
      <c r="BH7" s="17">
        <f t="shared" si="120"/>
        <v>0</v>
      </c>
      <c r="BI7" s="17">
        <f t="shared" si="120"/>
        <v>0</v>
      </c>
      <c r="BJ7" s="17">
        <f t="shared" si="120"/>
        <v>0</v>
      </c>
      <c r="BK7" s="17">
        <f t="shared" si="120"/>
        <v>0</v>
      </c>
      <c r="BL7" s="17">
        <f t="shared" si="120"/>
        <v>0</v>
      </c>
      <c r="BM7" s="17">
        <f t="shared" si="120"/>
        <v>0</v>
      </c>
      <c r="BN7" s="17">
        <f t="shared" si="120"/>
        <v>0</v>
      </c>
      <c r="BO7" s="17">
        <f t="shared" si="120"/>
        <v>0</v>
      </c>
      <c r="BP7" s="17">
        <f t="shared" si="120"/>
        <v>0</v>
      </c>
      <c r="BQ7" s="17">
        <f t="shared" si="120"/>
        <v>0</v>
      </c>
      <c r="BR7" s="319">
        <f>SUM(BF7:BQ7)</f>
        <v>0</v>
      </c>
      <c r="BS7" s="17">
        <f t="shared" ref="BS7:CD7" si="121">BS6</f>
        <v>0</v>
      </c>
      <c r="BT7" s="23">
        <f t="shared" si="121"/>
        <v>0</v>
      </c>
      <c r="BU7" s="17">
        <f t="shared" si="121"/>
        <v>0</v>
      </c>
      <c r="BV7" s="17">
        <f t="shared" si="121"/>
        <v>0</v>
      </c>
      <c r="BW7" s="17">
        <f t="shared" si="121"/>
        <v>0</v>
      </c>
      <c r="BX7" s="17">
        <f t="shared" si="121"/>
        <v>0</v>
      </c>
      <c r="BY7" s="17">
        <f t="shared" si="121"/>
        <v>0</v>
      </c>
      <c r="BZ7" s="17">
        <f t="shared" si="121"/>
        <v>0</v>
      </c>
      <c r="CA7" s="17">
        <f t="shared" si="121"/>
        <v>0</v>
      </c>
      <c r="CB7" s="17">
        <f t="shared" si="121"/>
        <v>0</v>
      </c>
      <c r="CC7" s="17">
        <f t="shared" si="121"/>
        <v>0</v>
      </c>
      <c r="CD7" s="17">
        <f t="shared" si="121"/>
        <v>0</v>
      </c>
      <c r="CE7" s="319">
        <f>SUM(BS7:CD7)</f>
        <v>0</v>
      </c>
      <c r="CF7" s="17">
        <f t="shared" ref="CF7:CQ7" si="122">CF6</f>
        <v>0</v>
      </c>
      <c r="CG7" s="23">
        <f t="shared" si="122"/>
        <v>0</v>
      </c>
      <c r="CH7" s="17">
        <f t="shared" si="122"/>
        <v>0</v>
      </c>
      <c r="CI7" s="17">
        <f t="shared" si="122"/>
        <v>0</v>
      </c>
      <c r="CJ7" s="17">
        <f t="shared" si="122"/>
        <v>0</v>
      </c>
      <c r="CK7" s="17">
        <f t="shared" si="122"/>
        <v>0</v>
      </c>
      <c r="CL7" s="17">
        <f t="shared" si="122"/>
        <v>0</v>
      </c>
      <c r="CM7" s="17">
        <f t="shared" si="122"/>
        <v>0</v>
      </c>
      <c r="CN7" s="17">
        <f t="shared" si="122"/>
        <v>0</v>
      </c>
      <c r="CO7" s="17">
        <f t="shared" si="122"/>
        <v>0</v>
      </c>
      <c r="CP7" s="17">
        <f t="shared" si="122"/>
        <v>0</v>
      </c>
      <c r="CQ7" s="17">
        <f t="shared" si="122"/>
        <v>0</v>
      </c>
      <c r="CR7" s="319">
        <f>SUM(CF7:CQ7)</f>
        <v>0</v>
      </c>
      <c r="CS7" s="17">
        <f t="shared" ref="CS7:DD7" si="123">CS6</f>
        <v>0</v>
      </c>
      <c r="CT7" s="23">
        <f t="shared" si="123"/>
        <v>0</v>
      </c>
      <c r="CU7" s="17">
        <f t="shared" si="123"/>
        <v>0</v>
      </c>
      <c r="CV7" s="17">
        <f t="shared" si="123"/>
        <v>0</v>
      </c>
      <c r="CW7" s="17">
        <f t="shared" si="123"/>
        <v>0</v>
      </c>
      <c r="CX7" s="17">
        <f t="shared" si="123"/>
        <v>0</v>
      </c>
      <c r="CY7" s="17">
        <f t="shared" si="123"/>
        <v>0</v>
      </c>
      <c r="CZ7" s="17">
        <f t="shared" si="123"/>
        <v>0</v>
      </c>
      <c r="DA7" s="17">
        <f t="shared" si="123"/>
        <v>0</v>
      </c>
      <c r="DB7" s="17">
        <f t="shared" si="123"/>
        <v>0</v>
      </c>
      <c r="DC7" s="17">
        <f t="shared" si="123"/>
        <v>0</v>
      </c>
      <c r="DD7" s="17">
        <f t="shared" si="123"/>
        <v>0</v>
      </c>
      <c r="DE7" s="319">
        <f>SUM(CS7:DD7)</f>
        <v>0</v>
      </c>
      <c r="DF7" s="17">
        <f t="shared" ref="DF7:DQ7" si="124">DF6</f>
        <v>0</v>
      </c>
      <c r="DG7" s="23">
        <f t="shared" si="124"/>
        <v>0</v>
      </c>
      <c r="DH7" s="17">
        <f t="shared" si="124"/>
        <v>0</v>
      </c>
      <c r="DI7" s="17">
        <f t="shared" si="124"/>
        <v>0</v>
      </c>
      <c r="DJ7" s="17">
        <f t="shared" si="124"/>
        <v>0</v>
      </c>
      <c r="DK7" s="17">
        <f t="shared" si="124"/>
        <v>0</v>
      </c>
      <c r="DL7" s="17">
        <f t="shared" si="124"/>
        <v>0</v>
      </c>
      <c r="DM7" s="17">
        <f t="shared" si="124"/>
        <v>0</v>
      </c>
      <c r="DN7" s="17">
        <f t="shared" si="124"/>
        <v>0</v>
      </c>
      <c r="DO7" s="17">
        <f t="shared" si="124"/>
        <v>0</v>
      </c>
      <c r="DP7" s="17">
        <f t="shared" si="124"/>
        <v>0</v>
      </c>
      <c r="DQ7" s="17">
        <f t="shared" si="124"/>
        <v>0</v>
      </c>
      <c r="DR7" s="319">
        <f>SUM(DF7:DQ7)</f>
        <v>0</v>
      </c>
      <c r="DS7" s="17">
        <f t="shared" ref="DS7:ED7" si="125">DS6</f>
        <v>0</v>
      </c>
      <c r="DT7" s="23">
        <f t="shared" si="125"/>
        <v>0</v>
      </c>
      <c r="DU7" s="17">
        <f t="shared" si="125"/>
        <v>0</v>
      </c>
      <c r="DV7" s="17">
        <f t="shared" si="125"/>
        <v>0</v>
      </c>
      <c r="DW7" s="17">
        <f t="shared" si="125"/>
        <v>0</v>
      </c>
      <c r="DX7" s="17">
        <f t="shared" si="125"/>
        <v>0</v>
      </c>
      <c r="DY7" s="17">
        <f t="shared" si="125"/>
        <v>0</v>
      </c>
      <c r="DZ7" s="17">
        <f t="shared" si="125"/>
        <v>0</v>
      </c>
      <c r="EA7" s="17">
        <f t="shared" si="125"/>
        <v>0</v>
      </c>
      <c r="EB7" s="17">
        <f t="shared" si="125"/>
        <v>0</v>
      </c>
      <c r="EC7" s="17">
        <f t="shared" si="125"/>
        <v>0</v>
      </c>
      <c r="ED7" s="17">
        <f t="shared" si="125"/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F9" s="17">
        <f t="shared" ref="F9:Q18" si="126">IF(F$2&gt;=$B$18,$E9,0)</f>
        <v>0</v>
      </c>
      <c r="G9" s="17">
        <f t="shared" si="126"/>
        <v>0</v>
      </c>
      <c r="H9" s="17">
        <f t="shared" si="126"/>
        <v>0</v>
      </c>
      <c r="I9" s="17">
        <f t="shared" si="126"/>
        <v>0</v>
      </c>
      <c r="J9" s="17">
        <f t="shared" si="126"/>
        <v>0</v>
      </c>
      <c r="K9" s="17">
        <f t="shared" si="126"/>
        <v>0</v>
      </c>
      <c r="L9" s="17">
        <f t="shared" si="126"/>
        <v>0</v>
      </c>
      <c r="M9" s="17">
        <f t="shared" si="126"/>
        <v>0</v>
      </c>
      <c r="N9" s="17">
        <f t="shared" si="126"/>
        <v>0</v>
      </c>
      <c r="O9" s="17">
        <f t="shared" si="126"/>
        <v>0</v>
      </c>
      <c r="P9" s="17">
        <f t="shared" si="126"/>
        <v>0</v>
      </c>
      <c r="Q9" s="17">
        <f t="shared" si="126"/>
        <v>0</v>
      </c>
      <c r="R9" s="319">
        <f t="shared" ref="R9:R36" si="127">SUM(F9:Q9)</f>
        <v>0</v>
      </c>
      <c r="S9" s="17">
        <f t="shared" ref="S9:AD18" si="128">IF(S$2&gt;=$B$18,$E9,0)</f>
        <v>0</v>
      </c>
      <c r="T9" s="17">
        <f t="shared" si="128"/>
        <v>0</v>
      </c>
      <c r="U9" s="17">
        <f t="shared" si="128"/>
        <v>0</v>
      </c>
      <c r="V9" s="17">
        <f t="shared" si="128"/>
        <v>0</v>
      </c>
      <c r="W9" s="17">
        <f t="shared" si="128"/>
        <v>0</v>
      </c>
      <c r="X9" s="17">
        <f t="shared" si="128"/>
        <v>0</v>
      </c>
      <c r="Y9" s="17">
        <f t="shared" si="128"/>
        <v>0</v>
      </c>
      <c r="Z9" s="17">
        <f t="shared" si="128"/>
        <v>0</v>
      </c>
      <c r="AA9" s="17">
        <f t="shared" si="128"/>
        <v>0</v>
      </c>
      <c r="AB9" s="17">
        <f t="shared" si="128"/>
        <v>0</v>
      </c>
      <c r="AC9" s="17">
        <f t="shared" si="128"/>
        <v>0</v>
      </c>
      <c r="AD9" s="17">
        <f t="shared" si="128"/>
        <v>0</v>
      </c>
      <c r="AE9" s="319">
        <f t="shared" ref="AE9:AE26" si="129">SUM(S9:AD9)</f>
        <v>0</v>
      </c>
      <c r="AF9" s="17">
        <f t="shared" ref="AF9:AQ18" si="130">IF(AF$2&gt;=$B$18,$E9,0)</f>
        <v>0</v>
      </c>
      <c r="AG9" s="17">
        <f t="shared" si="130"/>
        <v>0</v>
      </c>
      <c r="AH9" s="17">
        <f t="shared" si="130"/>
        <v>0</v>
      </c>
      <c r="AI9" s="17">
        <f t="shared" si="130"/>
        <v>0</v>
      </c>
      <c r="AJ9" s="17">
        <f t="shared" si="130"/>
        <v>0</v>
      </c>
      <c r="AK9" s="17">
        <f t="shared" si="130"/>
        <v>0</v>
      </c>
      <c r="AL9" s="17">
        <f t="shared" si="130"/>
        <v>0</v>
      </c>
      <c r="AM9" s="17">
        <f t="shared" si="130"/>
        <v>0</v>
      </c>
      <c r="AN9" s="17">
        <f t="shared" si="130"/>
        <v>0</v>
      </c>
      <c r="AO9" s="17">
        <f t="shared" si="130"/>
        <v>0</v>
      </c>
      <c r="AP9" s="17">
        <f t="shared" si="130"/>
        <v>0</v>
      </c>
      <c r="AQ9" s="17">
        <f t="shared" si="130"/>
        <v>0</v>
      </c>
      <c r="AR9" s="319">
        <f t="shared" ref="AR9:AR26" si="131">SUM(AF9:AQ9)</f>
        <v>0</v>
      </c>
      <c r="AS9" s="17">
        <f t="shared" ref="AS9:BD18" si="132">IF(AS$2&gt;=$B$18,$E9,0)</f>
        <v>0</v>
      </c>
      <c r="AT9" s="17">
        <f t="shared" si="132"/>
        <v>0</v>
      </c>
      <c r="AU9" s="17">
        <f t="shared" si="132"/>
        <v>0</v>
      </c>
      <c r="AV9" s="17">
        <f t="shared" si="132"/>
        <v>0</v>
      </c>
      <c r="AW9" s="17">
        <f t="shared" si="132"/>
        <v>0</v>
      </c>
      <c r="AX9" s="17">
        <f t="shared" si="132"/>
        <v>0</v>
      </c>
      <c r="AY9" s="17">
        <f t="shared" si="132"/>
        <v>0</v>
      </c>
      <c r="AZ9" s="17">
        <f t="shared" si="132"/>
        <v>0</v>
      </c>
      <c r="BA9" s="17">
        <f t="shared" si="132"/>
        <v>0</v>
      </c>
      <c r="BB9" s="17">
        <f t="shared" si="132"/>
        <v>0</v>
      </c>
      <c r="BC9" s="17">
        <f t="shared" si="132"/>
        <v>0</v>
      </c>
      <c r="BD9" s="17">
        <f t="shared" si="132"/>
        <v>0</v>
      </c>
      <c r="BE9" s="319">
        <f t="shared" ref="BE9:BE26" si="133">SUM(AS9:BD9)</f>
        <v>0</v>
      </c>
      <c r="BF9" s="17">
        <f t="shared" ref="BF9:BQ18" si="134">IF(BF$2&gt;=$B$18,$E9,0)</f>
        <v>0</v>
      </c>
      <c r="BG9" s="17">
        <f t="shared" si="134"/>
        <v>0</v>
      </c>
      <c r="BH9" s="17">
        <f t="shared" si="134"/>
        <v>0</v>
      </c>
      <c r="BI9" s="17">
        <f t="shared" si="134"/>
        <v>0</v>
      </c>
      <c r="BJ9" s="17">
        <f t="shared" si="134"/>
        <v>0</v>
      </c>
      <c r="BK9" s="17">
        <f t="shared" si="134"/>
        <v>0</v>
      </c>
      <c r="BL9" s="17">
        <f t="shared" si="134"/>
        <v>0</v>
      </c>
      <c r="BM9" s="17">
        <f t="shared" si="134"/>
        <v>0</v>
      </c>
      <c r="BN9" s="17">
        <f t="shared" si="134"/>
        <v>0</v>
      </c>
      <c r="BO9" s="17">
        <f t="shared" si="134"/>
        <v>0</v>
      </c>
      <c r="BP9" s="17">
        <f t="shared" si="134"/>
        <v>0</v>
      </c>
      <c r="BQ9" s="17">
        <f t="shared" si="134"/>
        <v>0</v>
      </c>
      <c r="BR9" s="319">
        <f t="shared" ref="BR9:BR26" si="135">SUM(BF9:BQ9)</f>
        <v>0</v>
      </c>
      <c r="BS9" s="17">
        <f t="shared" ref="BS9:CD18" si="136">IF(BS$2&gt;=$B$18,$E9,0)</f>
        <v>0</v>
      </c>
      <c r="BT9" s="17">
        <f t="shared" si="136"/>
        <v>0</v>
      </c>
      <c r="BU9" s="17">
        <f t="shared" si="136"/>
        <v>0</v>
      </c>
      <c r="BV9" s="17">
        <f t="shared" si="136"/>
        <v>0</v>
      </c>
      <c r="BW9" s="17">
        <f t="shared" si="136"/>
        <v>0</v>
      </c>
      <c r="BX9" s="17">
        <f t="shared" si="136"/>
        <v>0</v>
      </c>
      <c r="BY9" s="17">
        <f t="shared" si="136"/>
        <v>0</v>
      </c>
      <c r="BZ9" s="17">
        <f t="shared" si="136"/>
        <v>0</v>
      </c>
      <c r="CA9" s="17">
        <f t="shared" si="136"/>
        <v>0</v>
      </c>
      <c r="CB9" s="17">
        <f t="shared" si="136"/>
        <v>0</v>
      </c>
      <c r="CC9" s="17">
        <f t="shared" si="136"/>
        <v>0</v>
      </c>
      <c r="CD9" s="17">
        <f t="shared" si="136"/>
        <v>0</v>
      </c>
      <c r="CE9" s="319">
        <f t="shared" ref="CE9:CE26" si="137">SUM(BS9:CD9)</f>
        <v>0</v>
      </c>
      <c r="CF9" s="17">
        <f t="shared" ref="CF9:CQ18" si="138">IF(CF$2&gt;=$B$18,$E9,0)</f>
        <v>0</v>
      </c>
      <c r="CG9" s="17">
        <f t="shared" si="138"/>
        <v>0</v>
      </c>
      <c r="CH9" s="17">
        <f t="shared" si="138"/>
        <v>0</v>
      </c>
      <c r="CI9" s="17">
        <f t="shared" si="138"/>
        <v>0</v>
      </c>
      <c r="CJ9" s="17">
        <f t="shared" si="138"/>
        <v>0</v>
      </c>
      <c r="CK9" s="17">
        <f t="shared" si="138"/>
        <v>0</v>
      </c>
      <c r="CL9" s="17">
        <f t="shared" si="138"/>
        <v>0</v>
      </c>
      <c r="CM9" s="17">
        <f t="shared" si="138"/>
        <v>0</v>
      </c>
      <c r="CN9" s="17">
        <f t="shared" si="138"/>
        <v>0</v>
      </c>
      <c r="CO9" s="17">
        <f t="shared" si="138"/>
        <v>0</v>
      </c>
      <c r="CP9" s="17">
        <f t="shared" si="138"/>
        <v>0</v>
      </c>
      <c r="CQ9" s="17">
        <f t="shared" si="138"/>
        <v>0</v>
      </c>
      <c r="CR9" s="319">
        <f t="shared" ref="CR9:CR26" si="139">SUM(CF9:CQ9)</f>
        <v>0</v>
      </c>
      <c r="CS9" s="17">
        <f t="shared" ref="CS9:DD18" si="140">IF(CS$2&gt;=$B$18,$E9,0)</f>
        <v>0</v>
      </c>
      <c r="CT9" s="17">
        <f t="shared" si="140"/>
        <v>0</v>
      </c>
      <c r="CU9" s="17">
        <f t="shared" si="140"/>
        <v>0</v>
      </c>
      <c r="CV9" s="17">
        <f t="shared" si="140"/>
        <v>0</v>
      </c>
      <c r="CW9" s="17">
        <f t="shared" si="140"/>
        <v>0</v>
      </c>
      <c r="CX9" s="17">
        <f t="shared" si="140"/>
        <v>0</v>
      </c>
      <c r="CY9" s="17">
        <f t="shared" si="140"/>
        <v>0</v>
      </c>
      <c r="CZ9" s="17">
        <f t="shared" si="140"/>
        <v>0</v>
      </c>
      <c r="DA9" s="17">
        <f t="shared" si="140"/>
        <v>0</v>
      </c>
      <c r="DB9" s="17">
        <f t="shared" si="140"/>
        <v>0</v>
      </c>
      <c r="DC9" s="17">
        <f t="shared" si="140"/>
        <v>0</v>
      </c>
      <c r="DD9" s="17">
        <f t="shared" si="140"/>
        <v>0</v>
      </c>
      <c r="DE9" s="319">
        <f t="shared" ref="DE9:DE26" si="141">SUM(CS9:DD9)</f>
        <v>0</v>
      </c>
      <c r="DF9" s="17">
        <f t="shared" ref="DF9:DQ18" si="142">IF(DF$2&gt;=$B$18,$E9,0)</f>
        <v>0</v>
      </c>
      <c r="DG9" s="17">
        <f t="shared" si="142"/>
        <v>0</v>
      </c>
      <c r="DH9" s="17">
        <f t="shared" si="142"/>
        <v>0</v>
      </c>
      <c r="DI9" s="17">
        <f t="shared" si="142"/>
        <v>0</v>
      </c>
      <c r="DJ9" s="17">
        <f t="shared" si="142"/>
        <v>0</v>
      </c>
      <c r="DK9" s="17">
        <f t="shared" si="142"/>
        <v>0</v>
      </c>
      <c r="DL9" s="17">
        <f t="shared" si="142"/>
        <v>0</v>
      </c>
      <c r="DM9" s="17">
        <f t="shared" si="142"/>
        <v>0</v>
      </c>
      <c r="DN9" s="17">
        <f t="shared" si="142"/>
        <v>0</v>
      </c>
      <c r="DO9" s="17">
        <f t="shared" si="142"/>
        <v>0</v>
      </c>
      <c r="DP9" s="17">
        <f t="shared" si="142"/>
        <v>0</v>
      </c>
      <c r="DQ9" s="17">
        <f t="shared" si="142"/>
        <v>0</v>
      </c>
      <c r="DR9" s="319">
        <f t="shared" ref="DR9:DR26" si="143">SUM(DF9:DQ9)</f>
        <v>0</v>
      </c>
      <c r="DS9" s="17">
        <f t="shared" ref="DS9:ED18" si="144">IF(DS$2&gt;=$B$18,$E9,0)</f>
        <v>0</v>
      </c>
      <c r="DT9" s="17">
        <f t="shared" si="144"/>
        <v>0</v>
      </c>
      <c r="DU9" s="17">
        <f t="shared" si="144"/>
        <v>0</v>
      </c>
      <c r="DV9" s="17">
        <f t="shared" si="144"/>
        <v>0</v>
      </c>
      <c r="DW9" s="17">
        <f t="shared" si="144"/>
        <v>0</v>
      </c>
      <c r="DX9" s="17">
        <f t="shared" si="144"/>
        <v>0</v>
      </c>
      <c r="DY9" s="17">
        <f t="shared" si="144"/>
        <v>0</v>
      </c>
      <c r="DZ9" s="17">
        <f t="shared" si="144"/>
        <v>0</v>
      </c>
      <c r="EA9" s="17">
        <f t="shared" si="144"/>
        <v>0</v>
      </c>
      <c r="EB9" s="17">
        <f t="shared" si="144"/>
        <v>0</v>
      </c>
      <c r="EC9" s="17">
        <f t="shared" si="144"/>
        <v>0</v>
      </c>
      <c r="ED9" s="17">
        <f t="shared" si="144"/>
        <v>0</v>
      </c>
      <c r="EE9" s="391">
        <f t="shared" ref="EE9:EE26" si="145">SUM(DS9:ED9)</f>
        <v>0</v>
      </c>
    </row>
    <row r="10" spans="1:149" x14ac:dyDescent="0.2">
      <c r="A10" s="12" t="s">
        <v>80</v>
      </c>
      <c r="B10" s="37">
        <f>+B9*0.01</f>
        <v>0</v>
      </c>
      <c r="D10" s="9" t="s">
        <v>18</v>
      </c>
      <c r="F10" s="17">
        <f t="shared" si="126"/>
        <v>0</v>
      </c>
      <c r="G10" s="17">
        <f t="shared" si="126"/>
        <v>0</v>
      </c>
      <c r="H10" s="17">
        <f t="shared" si="126"/>
        <v>0</v>
      </c>
      <c r="I10" s="17">
        <f t="shared" si="126"/>
        <v>0</v>
      </c>
      <c r="J10" s="17">
        <f t="shared" si="126"/>
        <v>0</v>
      </c>
      <c r="K10" s="17">
        <f t="shared" si="126"/>
        <v>0</v>
      </c>
      <c r="L10" s="17">
        <f t="shared" si="126"/>
        <v>0</v>
      </c>
      <c r="M10" s="17">
        <f t="shared" si="126"/>
        <v>0</v>
      </c>
      <c r="N10" s="17">
        <f t="shared" si="126"/>
        <v>0</v>
      </c>
      <c r="O10" s="17">
        <f t="shared" si="126"/>
        <v>0</v>
      </c>
      <c r="P10" s="17">
        <f t="shared" si="126"/>
        <v>0</v>
      </c>
      <c r="Q10" s="17">
        <f t="shared" si="126"/>
        <v>0</v>
      </c>
      <c r="R10" s="319">
        <f t="shared" si="127"/>
        <v>0</v>
      </c>
      <c r="S10" s="17">
        <f t="shared" si="128"/>
        <v>0</v>
      </c>
      <c r="T10" s="17">
        <f t="shared" si="128"/>
        <v>0</v>
      </c>
      <c r="U10" s="17">
        <f t="shared" si="128"/>
        <v>0</v>
      </c>
      <c r="V10" s="17">
        <f t="shared" si="128"/>
        <v>0</v>
      </c>
      <c r="W10" s="17">
        <f t="shared" si="128"/>
        <v>0</v>
      </c>
      <c r="X10" s="17">
        <f t="shared" si="128"/>
        <v>0</v>
      </c>
      <c r="Y10" s="17">
        <f t="shared" si="128"/>
        <v>0</v>
      </c>
      <c r="Z10" s="17">
        <f t="shared" si="128"/>
        <v>0</v>
      </c>
      <c r="AA10" s="17">
        <f t="shared" si="128"/>
        <v>0</v>
      </c>
      <c r="AB10" s="17">
        <f t="shared" si="128"/>
        <v>0</v>
      </c>
      <c r="AC10" s="17">
        <f t="shared" si="128"/>
        <v>0</v>
      </c>
      <c r="AD10" s="17">
        <f t="shared" si="128"/>
        <v>0</v>
      </c>
      <c r="AE10" s="319">
        <f t="shared" si="129"/>
        <v>0</v>
      </c>
      <c r="AF10" s="17">
        <f t="shared" si="130"/>
        <v>0</v>
      </c>
      <c r="AG10" s="17">
        <f t="shared" si="130"/>
        <v>0</v>
      </c>
      <c r="AH10" s="17">
        <f t="shared" si="130"/>
        <v>0</v>
      </c>
      <c r="AI10" s="17">
        <f t="shared" si="130"/>
        <v>0</v>
      </c>
      <c r="AJ10" s="17">
        <f t="shared" si="130"/>
        <v>0</v>
      </c>
      <c r="AK10" s="17">
        <f t="shared" si="130"/>
        <v>0</v>
      </c>
      <c r="AL10" s="17">
        <f t="shared" si="130"/>
        <v>0</v>
      </c>
      <c r="AM10" s="17">
        <f t="shared" si="130"/>
        <v>0</v>
      </c>
      <c r="AN10" s="17">
        <f t="shared" si="130"/>
        <v>0</v>
      </c>
      <c r="AO10" s="17">
        <f t="shared" si="130"/>
        <v>0</v>
      </c>
      <c r="AP10" s="17">
        <f t="shared" si="130"/>
        <v>0</v>
      </c>
      <c r="AQ10" s="17">
        <f t="shared" si="130"/>
        <v>0</v>
      </c>
      <c r="AR10" s="319">
        <f t="shared" si="131"/>
        <v>0</v>
      </c>
      <c r="AS10" s="17">
        <f t="shared" si="132"/>
        <v>0</v>
      </c>
      <c r="AT10" s="17">
        <f t="shared" si="132"/>
        <v>0</v>
      </c>
      <c r="AU10" s="17">
        <f t="shared" si="132"/>
        <v>0</v>
      </c>
      <c r="AV10" s="17">
        <f t="shared" si="132"/>
        <v>0</v>
      </c>
      <c r="AW10" s="17">
        <f t="shared" si="132"/>
        <v>0</v>
      </c>
      <c r="AX10" s="17">
        <f t="shared" si="132"/>
        <v>0</v>
      </c>
      <c r="AY10" s="17">
        <f t="shared" si="132"/>
        <v>0</v>
      </c>
      <c r="AZ10" s="17">
        <f t="shared" si="132"/>
        <v>0</v>
      </c>
      <c r="BA10" s="17">
        <f t="shared" si="132"/>
        <v>0</v>
      </c>
      <c r="BB10" s="17">
        <f t="shared" si="132"/>
        <v>0</v>
      </c>
      <c r="BC10" s="17">
        <f t="shared" si="132"/>
        <v>0</v>
      </c>
      <c r="BD10" s="17">
        <f t="shared" si="132"/>
        <v>0</v>
      </c>
      <c r="BE10" s="319">
        <f t="shared" si="133"/>
        <v>0</v>
      </c>
      <c r="BF10" s="17">
        <f t="shared" si="134"/>
        <v>0</v>
      </c>
      <c r="BG10" s="17">
        <f t="shared" si="134"/>
        <v>0</v>
      </c>
      <c r="BH10" s="17">
        <f t="shared" si="134"/>
        <v>0</v>
      </c>
      <c r="BI10" s="17">
        <f t="shared" si="134"/>
        <v>0</v>
      </c>
      <c r="BJ10" s="17">
        <f t="shared" si="134"/>
        <v>0</v>
      </c>
      <c r="BK10" s="17">
        <f t="shared" si="134"/>
        <v>0</v>
      </c>
      <c r="BL10" s="17">
        <f t="shared" si="134"/>
        <v>0</v>
      </c>
      <c r="BM10" s="17">
        <f t="shared" si="134"/>
        <v>0</v>
      </c>
      <c r="BN10" s="17">
        <f t="shared" si="134"/>
        <v>0</v>
      </c>
      <c r="BO10" s="17">
        <f t="shared" si="134"/>
        <v>0</v>
      </c>
      <c r="BP10" s="17">
        <f t="shared" si="134"/>
        <v>0</v>
      </c>
      <c r="BQ10" s="17">
        <f t="shared" si="134"/>
        <v>0</v>
      </c>
      <c r="BR10" s="319">
        <f t="shared" si="135"/>
        <v>0</v>
      </c>
      <c r="BS10" s="17">
        <f t="shared" si="136"/>
        <v>0</v>
      </c>
      <c r="BT10" s="17">
        <f t="shared" si="136"/>
        <v>0</v>
      </c>
      <c r="BU10" s="17">
        <f t="shared" si="136"/>
        <v>0</v>
      </c>
      <c r="BV10" s="17">
        <f t="shared" si="136"/>
        <v>0</v>
      </c>
      <c r="BW10" s="17">
        <f t="shared" si="136"/>
        <v>0</v>
      </c>
      <c r="BX10" s="17">
        <f t="shared" si="136"/>
        <v>0</v>
      </c>
      <c r="BY10" s="17">
        <f t="shared" si="136"/>
        <v>0</v>
      </c>
      <c r="BZ10" s="17">
        <f t="shared" si="136"/>
        <v>0</v>
      </c>
      <c r="CA10" s="17">
        <f t="shared" si="136"/>
        <v>0</v>
      </c>
      <c r="CB10" s="17">
        <f t="shared" si="136"/>
        <v>0</v>
      </c>
      <c r="CC10" s="17">
        <f t="shared" si="136"/>
        <v>0</v>
      </c>
      <c r="CD10" s="17">
        <f t="shared" si="136"/>
        <v>0</v>
      </c>
      <c r="CE10" s="319">
        <f t="shared" si="137"/>
        <v>0</v>
      </c>
      <c r="CF10" s="17">
        <f t="shared" si="138"/>
        <v>0</v>
      </c>
      <c r="CG10" s="17">
        <f t="shared" si="138"/>
        <v>0</v>
      </c>
      <c r="CH10" s="17">
        <f t="shared" si="138"/>
        <v>0</v>
      </c>
      <c r="CI10" s="17">
        <f t="shared" si="138"/>
        <v>0</v>
      </c>
      <c r="CJ10" s="17">
        <f t="shared" si="138"/>
        <v>0</v>
      </c>
      <c r="CK10" s="17">
        <f t="shared" si="138"/>
        <v>0</v>
      </c>
      <c r="CL10" s="17">
        <f t="shared" si="138"/>
        <v>0</v>
      </c>
      <c r="CM10" s="17">
        <f t="shared" si="138"/>
        <v>0</v>
      </c>
      <c r="CN10" s="17">
        <f t="shared" si="138"/>
        <v>0</v>
      </c>
      <c r="CO10" s="17">
        <f t="shared" si="138"/>
        <v>0</v>
      </c>
      <c r="CP10" s="17">
        <f t="shared" si="138"/>
        <v>0</v>
      </c>
      <c r="CQ10" s="17">
        <f t="shared" si="138"/>
        <v>0</v>
      </c>
      <c r="CR10" s="319">
        <f t="shared" si="139"/>
        <v>0</v>
      </c>
      <c r="CS10" s="17">
        <f t="shared" si="140"/>
        <v>0</v>
      </c>
      <c r="CT10" s="17">
        <f t="shared" si="140"/>
        <v>0</v>
      </c>
      <c r="CU10" s="17">
        <f t="shared" si="140"/>
        <v>0</v>
      </c>
      <c r="CV10" s="17">
        <f t="shared" si="140"/>
        <v>0</v>
      </c>
      <c r="CW10" s="17">
        <f t="shared" si="140"/>
        <v>0</v>
      </c>
      <c r="CX10" s="17">
        <f t="shared" si="140"/>
        <v>0</v>
      </c>
      <c r="CY10" s="17">
        <f t="shared" si="140"/>
        <v>0</v>
      </c>
      <c r="CZ10" s="17">
        <f t="shared" si="140"/>
        <v>0</v>
      </c>
      <c r="DA10" s="17">
        <f t="shared" si="140"/>
        <v>0</v>
      </c>
      <c r="DB10" s="17">
        <f t="shared" si="140"/>
        <v>0</v>
      </c>
      <c r="DC10" s="17">
        <f t="shared" si="140"/>
        <v>0</v>
      </c>
      <c r="DD10" s="17">
        <f t="shared" si="140"/>
        <v>0</v>
      </c>
      <c r="DE10" s="319">
        <f t="shared" si="141"/>
        <v>0</v>
      </c>
      <c r="DF10" s="17">
        <f t="shared" si="142"/>
        <v>0</v>
      </c>
      <c r="DG10" s="17">
        <f t="shared" si="142"/>
        <v>0</v>
      </c>
      <c r="DH10" s="17">
        <f t="shared" si="142"/>
        <v>0</v>
      </c>
      <c r="DI10" s="17">
        <f t="shared" si="142"/>
        <v>0</v>
      </c>
      <c r="DJ10" s="17">
        <f t="shared" si="142"/>
        <v>0</v>
      </c>
      <c r="DK10" s="17">
        <f t="shared" si="142"/>
        <v>0</v>
      </c>
      <c r="DL10" s="17">
        <f t="shared" si="142"/>
        <v>0</v>
      </c>
      <c r="DM10" s="17">
        <f t="shared" si="142"/>
        <v>0</v>
      </c>
      <c r="DN10" s="17">
        <f t="shared" si="142"/>
        <v>0</v>
      </c>
      <c r="DO10" s="17">
        <f t="shared" si="142"/>
        <v>0</v>
      </c>
      <c r="DP10" s="17">
        <f t="shared" si="142"/>
        <v>0</v>
      </c>
      <c r="DQ10" s="17">
        <f t="shared" si="142"/>
        <v>0</v>
      </c>
      <c r="DR10" s="319">
        <f t="shared" si="143"/>
        <v>0</v>
      </c>
      <c r="DS10" s="17">
        <f t="shared" si="144"/>
        <v>0</v>
      </c>
      <c r="DT10" s="17">
        <f t="shared" si="144"/>
        <v>0</v>
      </c>
      <c r="DU10" s="17">
        <f t="shared" si="144"/>
        <v>0</v>
      </c>
      <c r="DV10" s="17">
        <f t="shared" si="144"/>
        <v>0</v>
      </c>
      <c r="DW10" s="17">
        <f t="shared" si="144"/>
        <v>0</v>
      </c>
      <c r="DX10" s="17">
        <f t="shared" si="144"/>
        <v>0</v>
      </c>
      <c r="DY10" s="17">
        <f t="shared" si="144"/>
        <v>0</v>
      </c>
      <c r="DZ10" s="17">
        <f t="shared" si="144"/>
        <v>0</v>
      </c>
      <c r="EA10" s="17">
        <f t="shared" si="144"/>
        <v>0</v>
      </c>
      <c r="EB10" s="17">
        <f t="shared" si="144"/>
        <v>0</v>
      </c>
      <c r="EC10" s="17">
        <f t="shared" si="144"/>
        <v>0</v>
      </c>
      <c r="ED10" s="17">
        <f t="shared" si="144"/>
        <v>0</v>
      </c>
      <c r="EE10" s="391">
        <f t="shared" si="145"/>
        <v>0</v>
      </c>
    </row>
    <row r="11" spans="1:149" x14ac:dyDescent="0.2">
      <c r="A11" s="12" t="s">
        <v>81</v>
      </c>
      <c r="B11" s="37">
        <f>+B9*0.04</f>
        <v>0</v>
      </c>
      <c r="D11" s="9" t="s">
        <v>20</v>
      </c>
      <c r="F11" s="17">
        <f t="shared" si="126"/>
        <v>0</v>
      </c>
      <c r="G11" s="17">
        <f t="shared" si="126"/>
        <v>0</v>
      </c>
      <c r="H11" s="17">
        <f t="shared" si="126"/>
        <v>0</v>
      </c>
      <c r="I11" s="17">
        <f t="shared" si="126"/>
        <v>0</v>
      </c>
      <c r="J11" s="17">
        <f t="shared" si="126"/>
        <v>0</v>
      </c>
      <c r="K11" s="17">
        <f t="shared" si="126"/>
        <v>0</v>
      </c>
      <c r="L11" s="17">
        <f t="shared" si="126"/>
        <v>0</v>
      </c>
      <c r="M11" s="17">
        <f t="shared" si="126"/>
        <v>0</v>
      </c>
      <c r="N11" s="17">
        <f t="shared" si="126"/>
        <v>0</v>
      </c>
      <c r="O11" s="17">
        <f t="shared" si="126"/>
        <v>0</v>
      </c>
      <c r="P11" s="17">
        <f t="shared" si="126"/>
        <v>0</v>
      </c>
      <c r="Q11" s="17">
        <f t="shared" si="126"/>
        <v>0</v>
      </c>
      <c r="R11" s="319">
        <f t="shared" si="127"/>
        <v>0</v>
      </c>
      <c r="S11" s="17">
        <f t="shared" si="128"/>
        <v>0</v>
      </c>
      <c r="T11" s="17">
        <f t="shared" si="128"/>
        <v>0</v>
      </c>
      <c r="U11" s="17">
        <f t="shared" si="128"/>
        <v>0</v>
      </c>
      <c r="V11" s="17">
        <f t="shared" si="128"/>
        <v>0</v>
      </c>
      <c r="W11" s="17">
        <f t="shared" si="128"/>
        <v>0</v>
      </c>
      <c r="X11" s="17">
        <f t="shared" si="128"/>
        <v>0</v>
      </c>
      <c r="Y11" s="17">
        <f t="shared" si="128"/>
        <v>0</v>
      </c>
      <c r="Z11" s="17">
        <f t="shared" si="128"/>
        <v>0</v>
      </c>
      <c r="AA11" s="17">
        <f t="shared" si="128"/>
        <v>0</v>
      </c>
      <c r="AB11" s="17">
        <f t="shared" si="128"/>
        <v>0</v>
      </c>
      <c r="AC11" s="17">
        <f t="shared" si="128"/>
        <v>0</v>
      </c>
      <c r="AD11" s="17">
        <f t="shared" si="128"/>
        <v>0</v>
      </c>
      <c r="AE11" s="319">
        <f t="shared" si="129"/>
        <v>0</v>
      </c>
      <c r="AF11" s="17">
        <f t="shared" si="130"/>
        <v>0</v>
      </c>
      <c r="AG11" s="17">
        <f t="shared" si="130"/>
        <v>0</v>
      </c>
      <c r="AH11" s="17">
        <f t="shared" si="130"/>
        <v>0</v>
      </c>
      <c r="AI11" s="17">
        <f t="shared" si="130"/>
        <v>0</v>
      </c>
      <c r="AJ11" s="17">
        <f t="shared" si="130"/>
        <v>0</v>
      </c>
      <c r="AK11" s="17">
        <f t="shared" si="130"/>
        <v>0</v>
      </c>
      <c r="AL11" s="17">
        <f t="shared" si="130"/>
        <v>0</v>
      </c>
      <c r="AM11" s="17">
        <f t="shared" si="130"/>
        <v>0</v>
      </c>
      <c r="AN11" s="17">
        <f t="shared" si="130"/>
        <v>0</v>
      </c>
      <c r="AO11" s="17">
        <f t="shared" si="130"/>
        <v>0</v>
      </c>
      <c r="AP11" s="17">
        <f t="shared" si="130"/>
        <v>0</v>
      </c>
      <c r="AQ11" s="17">
        <f t="shared" si="130"/>
        <v>0</v>
      </c>
      <c r="AR11" s="319">
        <f t="shared" si="131"/>
        <v>0</v>
      </c>
      <c r="AS11" s="17">
        <f t="shared" si="132"/>
        <v>0</v>
      </c>
      <c r="AT11" s="17">
        <f t="shared" si="132"/>
        <v>0</v>
      </c>
      <c r="AU11" s="17">
        <f t="shared" si="132"/>
        <v>0</v>
      </c>
      <c r="AV11" s="17">
        <f t="shared" si="132"/>
        <v>0</v>
      </c>
      <c r="AW11" s="17">
        <f t="shared" si="132"/>
        <v>0</v>
      </c>
      <c r="AX11" s="17">
        <f t="shared" si="132"/>
        <v>0</v>
      </c>
      <c r="AY11" s="17">
        <f t="shared" si="132"/>
        <v>0</v>
      </c>
      <c r="AZ11" s="17">
        <f t="shared" si="132"/>
        <v>0</v>
      </c>
      <c r="BA11" s="17">
        <f t="shared" si="132"/>
        <v>0</v>
      </c>
      <c r="BB11" s="17">
        <f t="shared" si="132"/>
        <v>0</v>
      </c>
      <c r="BC11" s="17">
        <f t="shared" si="132"/>
        <v>0</v>
      </c>
      <c r="BD11" s="17">
        <f t="shared" si="132"/>
        <v>0</v>
      </c>
      <c r="BE11" s="319">
        <f t="shared" si="133"/>
        <v>0</v>
      </c>
      <c r="BF11" s="17">
        <f t="shared" si="134"/>
        <v>0</v>
      </c>
      <c r="BG11" s="17">
        <f t="shared" si="134"/>
        <v>0</v>
      </c>
      <c r="BH11" s="17">
        <f t="shared" si="134"/>
        <v>0</v>
      </c>
      <c r="BI11" s="17">
        <f t="shared" si="134"/>
        <v>0</v>
      </c>
      <c r="BJ11" s="17">
        <f t="shared" si="134"/>
        <v>0</v>
      </c>
      <c r="BK11" s="17">
        <f t="shared" si="134"/>
        <v>0</v>
      </c>
      <c r="BL11" s="17">
        <f t="shared" si="134"/>
        <v>0</v>
      </c>
      <c r="BM11" s="17">
        <f t="shared" si="134"/>
        <v>0</v>
      </c>
      <c r="BN11" s="17">
        <f t="shared" si="134"/>
        <v>0</v>
      </c>
      <c r="BO11" s="17">
        <f t="shared" si="134"/>
        <v>0</v>
      </c>
      <c r="BP11" s="17">
        <f t="shared" si="134"/>
        <v>0</v>
      </c>
      <c r="BQ11" s="17">
        <f t="shared" si="134"/>
        <v>0</v>
      </c>
      <c r="BR11" s="319">
        <f t="shared" si="135"/>
        <v>0</v>
      </c>
      <c r="BS11" s="17">
        <f t="shared" si="136"/>
        <v>0</v>
      </c>
      <c r="BT11" s="17">
        <f t="shared" si="136"/>
        <v>0</v>
      </c>
      <c r="BU11" s="17">
        <f t="shared" si="136"/>
        <v>0</v>
      </c>
      <c r="BV11" s="17">
        <f t="shared" si="136"/>
        <v>0</v>
      </c>
      <c r="BW11" s="17">
        <f t="shared" si="136"/>
        <v>0</v>
      </c>
      <c r="BX11" s="17">
        <f t="shared" si="136"/>
        <v>0</v>
      </c>
      <c r="BY11" s="17">
        <f t="shared" si="136"/>
        <v>0</v>
      </c>
      <c r="BZ11" s="17">
        <f t="shared" si="136"/>
        <v>0</v>
      </c>
      <c r="CA11" s="17">
        <f t="shared" si="136"/>
        <v>0</v>
      </c>
      <c r="CB11" s="17">
        <f t="shared" si="136"/>
        <v>0</v>
      </c>
      <c r="CC11" s="17">
        <f t="shared" si="136"/>
        <v>0</v>
      </c>
      <c r="CD11" s="17">
        <f t="shared" si="136"/>
        <v>0</v>
      </c>
      <c r="CE11" s="319">
        <f t="shared" si="137"/>
        <v>0</v>
      </c>
      <c r="CF11" s="17">
        <f t="shared" si="138"/>
        <v>0</v>
      </c>
      <c r="CG11" s="17">
        <f t="shared" si="138"/>
        <v>0</v>
      </c>
      <c r="CH11" s="17">
        <f t="shared" si="138"/>
        <v>0</v>
      </c>
      <c r="CI11" s="17">
        <f t="shared" si="138"/>
        <v>0</v>
      </c>
      <c r="CJ11" s="17">
        <f t="shared" si="138"/>
        <v>0</v>
      </c>
      <c r="CK11" s="17">
        <f t="shared" si="138"/>
        <v>0</v>
      </c>
      <c r="CL11" s="17">
        <f t="shared" si="138"/>
        <v>0</v>
      </c>
      <c r="CM11" s="17">
        <f t="shared" si="138"/>
        <v>0</v>
      </c>
      <c r="CN11" s="17">
        <f t="shared" si="138"/>
        <v>0</v>
      </c>
      <c r="CO11" s="17">
        <f t="shared" si="138"/>
        <v>0</v>
      </c>
      <c r="CP11" s="17">
        <f t="shared" si="138"/>
        <v>0</v>
      </c>
      <c r="CQ11" s="17">
        <f t="shared" si="138"/>
        <v>0</v>
      </c>
      <c r="CR11" s="319">
        <f t="shared" si="139"/>
        <v>0</v>
      </c>
      <c r="CS11" s="17">
        <f t="shared" si="140"/>
        <v>0</v>
      </c>
      <c r="CT11" s="17">
        <f t="shared" si="140"/>
        <v>0</v>
      </c>
      <c r="CU11" s="17">
        <f t="shared" si="140"/>
        <v>0</v>
      </c>
      <c r="CV11" s="17">
        <f t="shared" si="140"/>
        <v>0</v>
      </c>
      <c r="CW11" s="17">
        <f t="shared" si="140"/>
        <v>0</v>
      </c>
      <c r="CX11" s="17">
        <f t="shared" si="140"/>
        <v>0</v>
      </c>
      <c r="CY11" s="17">
        <f t="shared" si="140"/>
        <v>0</v>
      </c>
      <c r="CZ11" s="17">
        <f t="shared" si="140"/>
        <v>0</v>
      </c>
      <c r="DA11" s="17">
        <f t="shared" si="140"/>
        <v>0</v>
      </c>
      <c r="DB11" s="17">
        <f t="shared" si="140"/>
        <v>0</v>
      </c>
      <c r="DC11" s="17">
        <f t="shared" si="140"/>
        <v>0</v>
      </c>
      <c r="DD11" s="17">
        <f t="shared" si="140"/>
        <v>0</v>
      </c>
      <c r="DE11" s="319">
        <f t="shared" si="141"/>
        <v>0</v>
      </c>
      <c r="DF11" s="17">
        <f t="shared" si="142"/>
        <v>0</v>
      </c>
      <c r="DG11" s="17">
        <f t="shared" si="142"/>
        <v>0</v>
      </c>
      <c r="DH11" s="17">
        <f t="shared" si="142"/>
        <v>0</v>
      </c>
      <c r="DI11" s="17">
        <f t="shared" si="142"/>
        <v>0</v>
      </c>
      <c r="DJ11" s="17">
        <f t="shared" si="142"/>
        <v>0</v>
      </c>
      <c r="DK11" s="17">
        <f t="shared" si="142"/>
        <v>0</v>
      </c>
      <c r="DL11" s="17">
        <f t="shared" si="142"/>
        <v>0</v>
      </c>
      <c r="DM11" s="17">
        <f t="shared" si="142"/>
        <v>0</v>
      </c>
      <c r="DN11" s="17">
        <f t="shared" si="142"/>
        <v>0</v>
      </c>
      <c r="DO11" s="17">
        <f t="shared" si="142"/>
        <v>0</v>
      </c>
      <c r="DP11" s="17">
        <f t="shared" si="142"/>
        <v>0</v>
      </c>
      <c r="DQ11" s="17">
        <f t="shared" si="142"/>
        <v>0</v>
      </c>
      <c r="DR11" s="319">
        <f t="shared" si="143"/>
        <v>0</v>
      </c>
      <c r="DS11" s="17">
        <f t="shared" si="144"/>
        <v>0</v>
      </c>
      <c r="DT11" s="17">
        <f t="shared" si="144"/>
        <v>0</v>
      </c>
      <c r="DU11" s="17">
        <f t="shared" si="144"/>
        <v>0</v>
      </c>
      <c r="DV11" s="17">
        <f t="shared" si="144"/>
        <v>0</v>
      </c>
      <c r="DW11" s="17">
        <f t="shared" si="144"/>
        <v>0</v>
      </c>
      <c r="DX11" s="17">
        <f t="shared" si="144"/>
        <v>0</v>
      </c>
      <c r="DY11" s="17">
        <f t="shared" si="144"/>
        <v>0</v>
      </c>
      <c r="DZ11" s="17">
        <f t="shared" si="144"/>
        <v>0</v>
      </c>
      <c r="EA11" s="17">
        <f t="shared" si="144"/>
        <v>0</v>
      </c>
      <c r="EB11" s="17">
        <f t="shared" si="144"/>
        <v>0</v>
      </c>
      <c r="EC11" s="17">
        <f t="shared" si="144"/>
        <v>0</v>
      </c>
      <c r="ED11" s="17">
        <f t="shared" si="144"/>
        <v>0</v>
      </c>
      <c r="EE11" s="391">
        <f t="shared" si="145"/>
        <v>0</v>
      </c>
    </row>
    <row r="12" spans="1:149" x14ac:dyDescent="0.2">
      <c r="A12" s="12" t="s">
        <v>83</v>
      </c>
      <c r="B12" s="37"/>
      <c r="D12" s="9" t="s">
        <v>84</v>
      </c>
      <c r="F12" s="17">
        <f t="shared" si="126"/>
        <v>0</v>
      </c>
      <c r="G12" s="17">
        <f t="shared" si="126"/>
        <v>0</v>
      </c>
      <c r="H12" s="17">
        <f t="shared" si="126"/>
        <v>0</v>
      </c>
      <c r="I12" s="17">
        <f t="shared" si="126"/>
        <v>0</v>
      </c>
      <c r="J12" s="17">
        <f t="shared" si="126"/>
        <v>0</v>
      </c>
      <c r="K12" s="17">
        <f t="shared" si="126"/>
        <v>0</v>
      </c>
      <c r="L12" s="17">
        <f t="shared" si="126"/>
        <v>0</v>
      </c>
      <c r="M12" s="17">
        <f t="shared" si="126"/>
        <v>0</v>
      </c>
      <c r="N12" s="17">
        <f t="shared" si="126"/>
        <v>0</v>
      </c>
      <c r="O12" s="17">
        <f t="shared" si="126"/>
        <v>0</v>
      </c>
      <c r="P12" s="17">
        <f t="shared" si="126"/>
        <v>0</v>
      </c>
      <c r="Q12" s="17">
        <f t="shared" si="126"/>
        <v>0</v>
      </c>
      <c r="R12" s="319">
        <f t="shared" si="127"/>
        <v>0</v>
      </c>
      <c r="S12" s="17">
        <f t="shared" si="128"/>
        <v>0</v>
      </c>
      <c r="T12" s="17">
        <f t="shared" si="128"/>
        <v>0</v>
      </c>
      <c r="U12" s="17">
        <f t="shared" si="128"/>
        <v>0</v>
      </c>
      <c r="V12" s="17">
        <f t="shared" si="128"/>
        <v>0</v>
      </c>
      <c r="W12" s="17">
        <f t="shared" si="128"/>
        <v>0</v>
      </c>
      <c r="X12" s="17">
        <f t="shared" si="128"/>
        <v>0</v>
      </c>
      <c r="Y12" s="17">
        <f t="shared" si="128"/>
        <v>0</v>
      </c>
      <c r="Z12" s="17">
        <f t="shared" si="128"/>
        <v>0</v>
      </c>
      <c r="AA12" s="17">
        <f t="shared" si="128"/>
        <v>0</v>
      </c>
      <c r="AB12" s="17">
        <f t="shared" si="128"/>
        <v>0</v>
      </c>
      <c r="AC12" s="17">
        <f t="shared" si="128"/>
        <v>0</v>
      </c>
      <c r="AD12" s="17">
        <f t="shared" si="128"/>
        <v>0</v>
      </c>
      <c r="AE12" s="319">
        <f t="shared" si="129"/>
        <v>0</v>
      </c>
      <c r="AF12" s="17">
        <f t="shared" si="130"/>
        <v>0</v>
      </c>
      <c r="AG12" s="17">
        <f t="shared" si="130"/>
        <v>0</v>
      </c>
      <c r="AH12" s="17">
        <f t="shared" si="130"/>
        <v>0</v>
      </c>
      <c r="AI12" s="17">
        <f t="shared" si="130"/>
        <v>0</v>
      </c>
      <c r="AJ12" s="17">
        <f t="shared" si="130"/>
        <v>0</v>
      </c>
      <c r="AK12" s="17">
        <f t="shared" si="130"/>
        <v>0</v>
      </c>
      <c r="AL12" s="17">
        <f t="shared" si="130"/>
        <v>0</v>
      </c>
      <c r="AM12" s="17">
        <f t="shared" si="130"/>
        <v>0</v>
      </c>
      <c r="AN12" s="17">
        <f t="shared" si="130"/>
        <v>0</v>
      </c>
      <c r="AO12" s="17">
        <f t="shared" si="130"/>
        <v>0</v>
      </c>
      <c r="AP12" s="17">
        <f t="shared" si="130"/>
        <v>0</v>
      </c>
      <c r="AQ12" s="17">
        <f t="shared" si="130"/>
        <v>0</v>
      </c>
      <c r="AR12" s="319">
        <f t="shared" si="131"/>
        <v>0</v>
      </c>
      <c r="AS12" s="17">
        <f t="shared" si="132"/>
        <v>0</v>
      </c>
      <c r="AT12" s="17">
        <f t="shared" si="132"/>
        <v>0</v>
      </c>
      <c r="AU12" s="17">
        <f t="shared" si="132"/>
        <v>0</v>
      </c>
      <c r="AV12" s="17">
        <f t="shared" si="132"/>
        <v>0</v>
      </c>
      <c r="AW12" s="17">
        <f t="shared" si="132"/>
        <v>0</v>
      </c>
      <c r="AX12" s="17">
        <f t="shared" si="132"/>
        <v>0</v>
      </c>
      <c r="AY12" s="17">
        <f t="shared" si="132"/>
        <v>0</v>
      </c>
      <c r="AZ12" s="17">
        <f t="shared" si="132"/>
        <v>0</v>
      </c>
      <c r="BA12" s="17">
        <f t="shared" si="132"/>
        <v>0</v>
      </c>
      <c r="BB12" s="17">
        <f t="shared" si="132"/>
        <v>0</v>
      </c>
      <c r="BC12" s="17">
        <f t="shared" si="132"/>
        <v>0</v>
      </c>
      <c r="BD12" s="17">
        <f t="shared" si="132"/>
        <v>0</v>
      </c>
      <c r="BE12" s="319">
        <f t="shared" si="133"/>
        <v>0</v>
      </c>
      <c r="BF12" s="17">
        <f t="shared" si="134"/>
        <v>0</v>
      </c>
      <c r="BG12" s="17">
        <f t="shared" si="134"/>
        <v>0</v>
      </c>
      <c r="BH12" s="17">
        <f t="shared" si="134"/>
        <v>0</v>
      </c>
      <c r="BI12" s="17">
        <f t="shared" si="134"/>
        <v>0</v>
      </c>
      <c r="BJ12" s="17">
        <f t="shared" si="134"/>
        <v>0</v>
      </c>
      <c r="BK12" s="17">
        <f t="shared" si="134"/>
        <v>0</v>
      </c>
      <c r="BL12" s="17">
        <f t="shared" si="134"/>
        <v>0</v>
      </c>
      <c r="BM12" s="17">
        <f t="shared" si="134"/>
        <v>0</v>
      </c>
      <c r="BN12" s="17">
        <f t="shared" si="134"/>
        <v>0</v>
      </c>
      <c r="BO12" s="17">
        <f t="shared" si="134"/>
        <v>0</v>
      </c>
      <c r="BP12" s="17">
        <f t="shared" si="134"/>
        <v>0</v>
      </c>
      <c r="BQ12" s="17">
        <f t="shared" si="134"/>
        <v>0</v>
      </c>
      <c r="BR12" s="319">
        <f t="shared" si="135"/>
        <v>0</v>
      </c>
      <c r="BS12" s="17">
        <f t="shared" si="136"/>
        <v>0</v>
      </c>
      <c r="BT12" s="17">
        <f t="shared" si="136"/>
        <v>0</v>
      </c>
      <c r="BU12" s="17">
        <f t="shared" si="136"/>
        <v>0</v>
      </c>
      <c r="BV12" s="17">
        <f t="shared" si="136"/>
        <v>0</v>
      </c>
      <c r="BW12" s="17">
        <f t="shared" si="136"/>
        <v>0</v>
      </c>
      <c r="BX12" s="17">
        <f t="shared" si="136"/>
        <v>0</v>
      </c>
      <c r="BY12" s="17">
        <f t="shared" si="136"/>
        <v>0</v>
      </c>
      <c r="BZ12" s="17">
        <f t="shared" si="136"/>
        <v>0</v>
      </c>
      <c r="CA12" s="17">
        <f t="shared" si="136"/>
        <v>0</v>
      </c>
      <c r="CB12" s="17">
        <f t="shared" si="136"/>
        <v>0</v>
      </c>
      <c r="CC12" s="17">
        <f t="shared" si="136"/>
        <v>0</v>
      </c>
      <c r="CD12" s="17">
        <f t="shared" si="136"/>
        <v>0</v>
      </c>
      <c r="CE12" s="319">
        <f t="shared" si="137"/>
        <v>0</v>
      </c>
      <c r="CF12" s="17">
        <f t="shared" si="138"/>
        <v>0</v>
      </c>
      <c r="CG12" s="17">
        <f t="shared" si="138"/>
        <v>0</v>
      </c>
      <c r="CH12" s="17">
        <f t="shared" si="138"/>
        <v>0</v>
      </c>
      <c r="CI12" s="17">
        <f t="shared" si="138"/>
        <v>0</v>
      </c>
      <c r="CJ12" s="17">
        <f t="shared" si="138"/>
        <v>0</v>
      </c>
      <c r="CK12" s="17">
        <f t="shared" si="138"/>
        <v>0</v>
      </c>
      <c r="CL12" s="17">
        <f t="shared" si="138"/>
        <v>0</v>
      </c>
      <c r="CM12" s="17">
        <f t="shared" si="138"/>
        <v>0</v>
      </c>
      <c r="CN12" s="17">
        <f t="shared" si="138"/>
        <v>0</v>
      </c>
      <c r="CO12" s="17">
        <f t="shared" si="138"/>
        <v>0</v>
      </c>
      <c r="CP12" s="17">
        <f t="shared" si="138"/>
        <v>0</v>
      </c>
      <c r="CQ12" s="17">
        <f t="shared" si="138"/>
        <v>0</v>
      </c>
      <c r="CR12" s="319">
        <f t="shared" si="139"/>
        <v>0</v>
      </c>
      <c r="CS12" s="17">
        <f t="shared" si="140"/>
        <v>0</v>
      </c>
      <c r="CT12" s="17">
        <f t="shared" si="140"/>
        <v>0</v>
      </c>
      <c r="CU12" s="17">
        <f t="shared" si="140"/>
        <v>0</v>
      </c>
      <c r="CV12" s="17">
        <f t="shared" si="140"/>
        <v>0</v>
      </c>
      <c r="CW12" s="17">
        <f t="shared" si="140"/>
        <v>0</v>
      </c>
      <c r="CX12" s="17">
        <f t="shared" si="140"/>
        <v>0</v>
      </c>
      <c r="CY12" s="17">
        <f t="shared" si="140"/>
        <v>0</v>
      </c>
      <c r="CZ12" s="17">
        <f t="shared" si="140"/>
        <v>0</v>
      </c>
      <c r="DA12" s="17">
        <f t="shared" si="140"/>
        <v>0</v>
      </c>
      <c r="DB12" s="17">
        <f t="shared" si="140"/>
        <v>0</v>
      </c>
      <c r="DC12" s="17">
        <f t="shared" si="140"/>
        <v>0</v>
      </c>
      <c r="DD12" s="17">
        <f t="shared" si="140"/>
        <v>0</v>
      </c>
      <c r="DE12" s="319">
        <f t="shared" si="141"/>
        <v>0</v>
      </c>
      <c r="DF12" s="17">
        <f t="shared" si="142"/>
        <v>0</v>
      </c>
      <c r="DG12" s="17">
        <f t="shared" si="142"/>
        <v>0</v>
      </c>
      <c r="DH12" s="17">
        <f t="shared" si="142"/>
        <v>0</v>
      </c>
      <c r="DI12" s="17">
        <f t="shared" si="142"/>
        <v>0</v>
      </c>
      <c r="DJ12" s="17">
        <f t="shared" si="142"/>
        <v>0</v>
      </c>
      <c r="DK12" s="17">
        <f t="shared" si="142"/>
        <v>0</v>
      </c>
      <c r="DL12" s="17">
        <f t="shared" si="142"/>
        <v>0</v>
      </c>
      <c r="DM12" s="17">
        <f t="shared" si="142"/>
        <v>0</v>
      </c>
      <c r="DN12" s="17">
        <f t="shared" si="142"/>
        <v>0</v>
      </c>
      <c r="DO12" s="17">
        <f t="shared" si="142"/>
        <v>0</v>
      </c>
      <c r="DP12" s="17">
        <f t="shared" si="142"/>
        <v>0</v>
      </c>
      <c r="DQ12" s="17">
        <f t="shared" si="142"/>
        <v>0</v>
      </c>
      <c r="DR12" s="319">
        <f t="shared" si="143"/>
        <v>0</v>
      </c>
      <c r="DS12" s="17">
        <f t="shared" si="144"/>
        <v>0</v>
      </c>
      <c r="DT12" s="17">
        <f t="shared" si="144"/>
        <v>0</v>
      </c>
      <c r="DU12" s="17">
        <f t="shared" si="144"/>
        <v>0</v>
      </c>
      <c r="DV12" s="17">
        <f t="shared" si="144"/>
        <v>0</v>
      </c>
      <c r="DW12" s="17">
        <f t="shared" si="144"/>
        <v>0</v>
      </c>
      <c r="DX12" s="17">
        <f t="shared" si="144"/>
        <v>0</v>
      </c>
      <c r="DY12" s="17">
        <f t="shared" si="144"/>
        <v>0</v>
      </c>
      <c r="DZ12" s="17">
        <f t="shared" si="144"/>
        <v>0</v>
      </c>
      <c r="EA12" s="17">
        <f t="shared" si="144"/>
        <v>0</v>
      </c>
      <c r="EB12" s="17">
        <f t="shared" si="144"/>
        <v>0</v>
      </c>
      <c r="EC12" s="17">
        <f t="shared" si="144"/>
        <v>0</v>
      </c>
      <c r="ED12" s="17">
        <f t="shared" si="144"/>
        <v>0</v>
      </c>
      <c r="EE12" s="391">
        <f t="shared" si="145"/>
        <v>0</v>
      </c>
    </row>
    <row r="13" spans="1:149" x14ac:dyDescent="0.2">
      <c r="A13" s="12" t="s">
        <v>11</v>
      </c>
      <c r="B13" s="37"/>
      <c r="D13" s="9" t="s">
        <v>21</v>
      </c>
      <c r="F13" s="17">
        <f t="shared" si="126"/>
        <v>0</v>
      </c>
      <c r="G13" s="17">
        <f t="shared" si="126"/>
        <v>0</v>
      </c>
      <c r="H13" s="17">
        <f t="shared" si="126"/>
        <v>0</v>
      </c>
      <c r="I13" s="17">
        <f t="shared" si="126"/>
        <v>0</v>
      </c>
      <c r="J13" s="17">
        <f t="shared" si="126"/>
        <v>0</v>
      </c>
      <c r="K13" s="17">
        <f t="shared" si="126"/>
        <v>0</v>
      </c>
      <c r="L13" s="17">
        <f t="shared" si="126"/>
        <v>0</v>
      </c>
      <c r="M13" s="17">
        <f t="shared" si="126"/>
        <v>0</v>
      </c>
      <c r="N13" s="17">
        <f t="shared" si="126"/>
        <v>0</v>
      </c>
      <c r="O13" s="17">
        <f t="shared" si="126"/>
        <v>0</v>
      </c>
      <c r="P13" s="17">
        <f t="shared" si="126"/>
        <v>0</v>
      </c>
      <c r="Q13" s="17">
        <f t="shared" si="126"/>
        <v>0</v>
      </c>
      <c r="R13" s="319">
        <f t="shared" si="127"/>
        <v>0</v>
      </c>
      <c r="S13" s="17">
        <f t="shared" si="128"/>
        <v>0</v>
      </c>
      <c r="T13" s="17">
        <f t="shared" si="128"/>
        <v>0</v>
      </c>
      <c r="U13" s="17">
        <f t="shared" si="128"/>
        <v>0</v>
      </c>
      <c r="V13" s="17">
        <f t="shared" si="128"/>
        <v>0</v>
      </c>
      <c r="W13" s="17">
        <f t="shared" si="128"/>
        <v>0</v>
      </c>
      <c r="X13" s="17">
        <f t="shared" si="128"/>
        <v>0</v>
      </c>
      <c r="Y13" s="17">
        <f t="shared" si="128"/>
        <v>0</v>
      </c>
      <c r="Z13" s="17">
        <f t="shared" si="128"/>
        <v>0</v>
      </c>
      <c r="AA13" s="17">
        <f t="shared" si="128"/>
        <v>0</v>
      </c>
      <c r="AB13" s="17">
        <f t="shared" si="128"/>
        <v>0</v>
      </c>
      <c r="AC13" s="17">
        <f t="shared" si="128"/>
        <v>0</v>
      </c>
      <c r="AD13" s="17">
        <f t="shared" si="128"/>
        <v>0</v>
      </c>
      <c r="AE13" s="319">
        <f t="shared" si="129"/>
        <v>0</v>
      </c>
      <c r="AF13" s="17">
        <f t="shared" si="130"/>
        <v>0</v>
      </c>
      <c r="AG13" s="17">
        <f t="shared" si="130"/>
        <v>0</v>
      </c>
      <c r="AH13" s="17">
        <f t="shared" si="130"/>
        <v>0</v>
      </c>
      <c r="AI13" s="17">
        <f t="shared" si="130"/>
        <v>0</v>
      </c>
      <c r="AJ13" s="17">
        <f t="shared" si="130"/>
        <v>0</v>
      </c>
      <c r="AK13" s="17">
        <f t="shared" si="130"/>
        <v>0</v>
      </c>
      <c r="AL13" s="17">
        <f t="shared" si="130"/>
        <v>0</v>
      </c>
      <c r="AM13" s="17">
        <f t="shared" si="130"/>
        <v>0</v>
      </c>
      <c r="AN13" s="17">
        <f t="shared" si="130"/>
        <v>0</v>
      </c>
      <c r="AO13" s="17">
        <f t="shared" si="130"/>
        <v>0</v>
      </c>
      <c r="AP13" s="17">
        <f t="shared" si="130"/>
        <v>0</v>
      </c>
      <c r="AQ13" s="17">
        <f t="shared" si="130"/>
        <v>0</v>
      </c>
      <c r="AR13" s="319">
        <f t="shared" si="131"/>
        <v>0</v>
      </c>
      <c r="AS13" s="17">
        <f t="shared" si="132"/>
        <v>0</v>
      </c>
      <c r="AT13" s="17">
        <f t="shared" si="132"/>
        <v>0</v>
      </c>
      <c r="AU13" s="17">
        <f t="shared" si="132"/>
        <v>0</v>
      </c>
      <c r="AV13" s="17">
        <f t="shared" si="132"/>
        <v>0</v>
      </c>
      <c r="AW13" s="17">
        <f t="shared" si="132"/>
        <v>0</v>
      </c>
      <c r="AX13" s="17">
        <f t="shared" si="132"/>
        <v>0</v>
      </c>
      <c r="AY13" s="17">
        <f t="shared" si="132"/>
        <v>0</v>
      </c>
      <c r="AZ13" s="17">
        <f t="shared" si="132"/>
        <v>0</v>
      </c>
      <c r="BA13" s="17">
        <f t="shared" si="132"/>
        <v>0</v>
      </c>
      <c r="BB13" s="17">
        <f t="shared" si="132"/>
        <v>0</v>
      </c>
      <c r="BC13" s="17">
        <f t="shared" si="132"/>
        <v>0</v>
      </c>
      <c r="BD13" s="17">
        <f t="shared" si="132"/>
        <v>0</v>
      </c>
      <c r="BE13" s="319">
        <f t="shared" si="133"/>
        <v>0</v>
      </c>
      <c r="BF13" s="17">
        <f t="shared" si="134"/>
        <v>0</v>
      </c>
      <c r="BG13" s="17">
        <f t="shared" si="134"/>
        <v>0</v>
      </c>
      <c r="BH13" s="17">
        <f t="shared" si="134"/>
        <v>0</v>
      </c>
      <c r="BI13" s="17">
        <f t="shared" si="134"/>
        <v>0</v>
      </c>
      <c r="BJ13" s="17">
        <f t="shared" si="134"/>
        <v>0</v>
      </c>
      <c r="BK13" s="17">
        <f t="shared" si="134"/>
        <v>0</v>
      </c>
      <c r="BL13" s="17">
        <f t="shared" si="134"/>
        <v>0</v>
      </c>
      <c r="BM13" s="17">
        <f t="shared" si="134"/>
        <v>0</v>
      </c>
      <c r="BN13" s="17">
        <f t="shared" si="134"/>
        <v>0</v>
      </c>
      <c r="BO13" s="17">
        <f t="shared" si="134"/>
        <v>0</v>
      </c>
      <c r="BP13" s="17">
        <f t="shared" si="134"/>
        <v>0</v>
      </c>
      <c r="BQ13" s="17">
        <f t="shared" si="134"/>
        <v>0</v>
      </c>
      <c r="BR13" s="319">
        <f t="shared" si="135"/>
        <v>0</v>
      </c>
      <c r="BS13" s="17">
        <f t="shared" si="136"/>
        <v>0</v>
      </c>
      <c r="BT13" s="17">
        <f t="shared" si="136"/>
        <v>0</v>
      </c>
      <c r="BU13" s="17">
        <f t="shared" si="136"/>
        <v>0</v>
      </c>
      <c r="BV13" s="17">
        <f t="shared" si="136"/>
        <v>0</v>
      </c>
      <c r="BW13" s="17">
        <f t="shared" si="136"/>
        <v>0</v>
      </c>
      <c r="BX13" s="17">
        <f t="shared" si="136"/>
        <v>0</v>
      </c>
      <c r="BY13" s="17">
        <f t="shared" si="136"/>
        <v>0</v>
      </c>
      <c r="BZ13" s="17">
        <f t="shared" si="136"/>
        <v>0</v>
      </c>
      <c r="CA13" s="17">
        <f t="shared" si="136"/>
        <v>0</v>
      </c>
      <c r="CB13" s="17">
        <f t="shared" si="136"/>
        <v>0</v>
      </c>
      <c r="CC13" s="17">
        <f t="shared" si="136"/>
        <v>0</v>
      </c>
      <c r="CD13" s="17">
        <f t="shared" si="136"/>
        <v>0</v>
      </c>
      <c r="CE13" s="319">
        <f t="shared" si="137"/>
        <v>0</v>
      </c>
      <c r="CF13" s="17">
        <f t="shared" si="138"/>
        <v>0</v>
      </c>
      <c r="CG13" s="17">
        <f t="shared" si="138"/>
        <v>0</v>
      </c>
      <c r="CH13" s="17">
        <f t="shared" si="138"/>
        <v>0</v>
      </c>
      <c r="CI13" s="17">
        <f t="shared" si="138"/>
        <v>0</v>
      </c>
      <c r="CJ13" s="17">
        <f t="shared" si="138"/>
        <v>0</v>
      </c>
      <c r="CK13" s="17">
        <f t="shared" si="138"/>
        <v>0</v>
      </c>
      <c r="CL13" s="17">
        <f t="shared" si="138"/>
        <v>0</v>
      </c>
      <c r="CM13" s="17">
        <f t="shared" si="138"/>
        <v>0</v>
      </c>
      <c r="CN13" s="17">
        <f t="shared" si="138"/>
        <v>0</v>
      </c>
      <c r="CO13" s="17">
        <f t="shared" si="138"/>
        <v>0</v>
      </c>
      <c r="CP13" s="17">
        <f t="shared" si="138"/>
        <v>0</v>
      </c>
      <c r="CQ13" s="17">
        <f t="shared" si="138"/>
        <v>0</v>
      </c>
      <c r="CR13" s="319">
        <f t="shared" si="139"/>
        <v>0</v>
      </c>
      <c r="CS13" s="17">
        <f t="shared" si="140"/>
        <v>0</v>
      </c>
      <c r="CT13" s="17">
        <f t="shared" si="140"/>
        <v>0</v>
      </c>
      <c r="CU13" s="17">
        <f t="shared" si="140"/>
        <v>0</v>
      </c>
      <c r="CV13" s="17">
        <f t="shared" si="140"/>
        <v>0</v>
      </c>
      <c r="CW13" s="17">
        <f t="shared" si="140"/>
        <v>0</v>
      </c>
      <c r="CX13" s="17">
        <f t="shared" si="140"/>
        <v>0</v>
      </c>
      <c r="CY13" s="17">
        <f t="shared" si="140"/>
        <v>0</v>
      </c>
      <c r="CZ13" s="17">
        <f t="shared" si="140"/>
        <v>0</v>
      </c>
      <c r="DA13" s="17">
        <f t="shared" si="140"/>
        <v>0</v>
      </c>
      <c r="DB13" s="17">
        <f t="shared" si="140"/>
        <v>0</v>
      </c>
      <c r="DC13" s="17">
        <f t="shared" si="140"/>
        <v>0</v>
      </c>
      <c r="DD13" s="17">
        <f t="shared" si="140"/>
        <v>0</v>
      </c>
      <c r="DE13" s="319">
        <f t="shared" si="141"/>
        <v>0</v>
      </c>
      <c r="DF13" s="17">
        <f t="shared" si="142"/>
        <v>0</v>
      </c>
      <c r="DG13" s="17">
        <f t="shared" si="142"/>
        <v>0</v>
      </c>
      <c r="DH13" s="17">
        <f t="shared" si="142"/>
        <v>0</v>
      </c>
      <c r="DI13" s="17">
        <f t="shared" si="142"/>
        <v>0</v>
      </c>
      <c r="DJ13" s="17">
        <f t="shared" si="142"/>
        <v>0</v>
      </c>
      <c r="DK13" s="17">
        <f t="shared" si="142"/>
        <v>0</v>
      </c>
      <c r="DL13" s="17">
        <f t="shared" si="142"/>
        <v>0</v>
      </c>
      <c r="DM13" s="17">
        <f t="shared" si="142"/>
        <v>0</v>
      </c>
      <c r="DN13" s="17">
        <f t="shared" si="142"/>
        <v>0</v>
      </c>
      <c r="DO13" s="17">
        <f t="shared" si="142"/>
        <v>0</v>
      </c>
      <c r="DP13" s="17">
        <f t="shared" si="142"/>
        <v>0</v>
      </c>
      <c r="DQ13" s="17">
        <f t="shared" si="142"/>
        <v>0</v>
      </c>
      <c r="DR13" s="319">
        <f t="shared" si="143"/>
        <v>0</v>
      </c>
      <c r="DS13" s="17">
        <f t="shared" si="144"/>
        <v>0</v>
      </c>
      <c r="DT13" s="17">
        <f t="shared" si="144"/>
        <v>0</v>
      </c>
      <c r="DU13" s="17">
        <f t="shared" si="144"/>
        <v>0</v>
      </c>
      <c r="DV13" s="17">
        <f t="shared" si="144"/>
        <v>0</v>
      </c>
      <c r="DW13" s="17">
        <f t="shared" si="144"/>
        <v>0</v>
      </c>
      <c r="DX13" s="17">
        <f t="shared" si="144"/>
        <v>0</v>
      </c>
      <c r="DY13" s="17">
        <f t="shared" si="144"/>
        <v>0</v>
      </c>
      <c r="DZ13" s="17">
        <f t="shared" si="144"/>
        <v>0</v>
      </c>
      <c r="EA13" s="17">
        <f t="shared" si="144"/>
        <v>0</v>
      </c>
      <c r="EB13" s="17">
        <f t="shared" si="144"/>
        <v>0</v>
      </c>
      <c r="EC13" s="17">
        <f t="shared" si="144"/>
        <v>0</v>
      </c>
      <c r="ED13" s="17">
        <f t="shared" si="144"/>
        <v>0</v>
      </c>
      <c r="EE13" s="391">
        <f t="shared" si="145"/>
        <v>0</v>
      </c>
    </row>
    <row r="14" spans="1:149" x14ac:dyDescent="0.2">
      <c r="A14" s="1"/>
      <c r="D14" s="9" t="s">
        <v>85</v>
      </c>
      <c r="F14" s="17">
        <f t="shared" si="126"/>
        <v>0</v>
      </c>
      <c r="G14" s="17">
        <f t="shared" si="126"/>
        <v>0</v>
      </c>
      <c r="H14" s="17">
        <f t="shared" si="126"/>
        <v>0</v>
      </c>
      <c r="I14" s="17">
        <f t="shared" si="126"/>
        <v>0</v>
      </c>
      <c r="J14" s="17">
        <f t="shared" si="126"/>
        <v>0</v>
      </c>
      <c r="K14" s="17">
        <f t="shared" si="126"/>
        <v>0</v>
      </c>
      <c r="L14" s="17">
        <f t="shared" si="126"/>
        <v>0</v>
      </c>
      <c r="M14" s="17">
        <f t="shared" si="126"/>
        <v>0</v>
      </c>
      <c r="N14" s="17">
        <f t="shared" si="126"/>
        <v>0</v>
      </c>
      <c r="O14" s="17">
        <f t="shared" si="126"/>
        <v>0</v>
      </c>
      <c r="P14" s="17">
        <f t="shared" si="126"/>
        <v>0</v>
      </c>
      <c r="Q14" s="17">
        <f t="shared" si="126"/>
        <v>0</v>
      </c>
      <c r="R14" s="319">
        <f t="shared" si="127"/>
        <v>0</v>
      </c>
      <c r="S14" s="17">
        <f t="shared" si="128"/>
        <v>0</v>
      </c>
      <c r="T14" s="17">
        <f t="shared" si="128"/>
        <v>0</v>
      </c>
      <c r="U14" s="17">
        <f t="shared" si="128"/>
        <v>0</v>
      </c>
      <c r="V14" s="17">
        <f t="shared" si="128"/>
        <v>0</v>
      </c>
      <c r="W14" s="17">
        <f t="shared" si="128"/>
        <v>0</v>
      </c>
      <c r="X14" s="17">
        <f t="shared" si="128"/>
        <v>0</v>
      </c>
      <c r="Y14" s="17">
        <f t="shared" si="128"/>
        <v>0</v>
      </c>
      <c r="Z14" s="17">
        <f t="shared" si="128"/>
        <v>0</v>
      </c>
      <c r="AA14" s="17">
        <f t="shared" si="128"/>
        <v>0</v>
      </c>
      <c r="AB14" s="17">
        <f t="shared" si="128"/>
        <v>0</v>
      </c>
      <c r="AC14" s="17">
        <f t="shared" si="128"/>
        <v>0</v>
      </c>
      <c r="AD14" s="17">
        <f t="shared" si="128"/>
        <v>0</v>
      </c>
      <c r="AE14" s="319">
        <f t="shared" si="129"/>
        <v>0</v>
      </c>
      <c r="AF14" s="17">
        <f t="shared" si="130"/>
        <v>0</v>
      </c>
      <c r="AG14" s="17">
        <f t="shared" si="130"/>
        <v>0</v>
      </c>
      <c r="AH14" s="17">
        <f t="shared" si="130"/>
        <v>0</v>
      </c>
      <c r="AI14" s="17">
        <f t="shared" si="130"/>
        <v>0</v>
      </c>
      <c r="AJ14" s="17">
        <f t="shared" si="130"/>
        <v>0</v>
      </c>
      <c r="AK14" s="17">
        <f t="shared" si="130"/>
        <v>0</v>
      </c>
      <c r="AL14" s="17">
        <f t="shared" si="130"/>
        <v>0</v>
      </c>
      <c r="AM14" s="17">
        <f t="shared" si="130"/>
        <v>0</v>
      </c>
      <c r="AN14" s="17">
        <f t="shared" si="130"/>
        <v>0</v>
      </c>
      <c r="AO14" s="17">
        <f t="shared" si="130"/>
        <v>0</v>
      </c>
      <c r="AP14" s="17">
        <f t="shared" si="130"/>
        <v>0</v>
      </c>
      <c r="AQ14" s="17">
        <f t="shared" si="130"/>
        <v>0</v>
      </c>
      <c r="AR14" s="319">
        <f t="shared" si="131"/>
        <v>0</v>
      </c>
      <c r="AS14" s="17">
        <f t="shared" si="132"/>
        <v>0</v>
      </c>
      <c r="AT14" s="17">
        <f t="shared" si="132"/>
        <v>0</v>
      </c>
      <c r="AU14" s="17">
        <f t="shared" si="132"/>
        <v>0</v>
      </c>
      <c r="AV14" s="17">
        <f t="shared" si="132"/>
        <v>0</v>
      </c>
      <c r="AW14" s="17">
        <f t="shared" si="132"/>
        <v>0</v>
      </c>
      <c r="AX14" s="17">
        <f t="shared" si="132"/>
        <v>0</v>
      </c>
      <c r="AY14" s="17">
        <f t="shared" si="132"/>
        <v>0</v>
      </c>
      <c r="AZ14" s="17">
        <f t="shared" si="132"/>
        <v>0</v>
      </c>
      <c r="BA14" s="17">
        <f t="shared" si="132"/>
        <v>0</v>
      </c>
      <c r="BB14" s="17">
        <f t="shared" si="132"/>
        <v>0</v>
      </c>
      <c r="BC14" s="17">
        <f t="shared" si="132"/>
        <v>0</v>
      </c>
      <c r="BD14" s="17">
        <f t="shared" si="132"/>
        <v>0</v>
      </c>
      <c r="BE14" s="319">
        <f t="shared" si="133"/>
        <v>0</v>
      </c>
      <c r="BF14" s="17">
        <f t="shared" si="134"/>
        <v>0</v>
      </c>
      <c r="BG14" s="17">
        <f t="shared" si="134"/>
        <v>0</v>
      </c>
      <c r="BH14" s="17">
        <f t="shared" si="134"/>
        <v>0</v>
      </c>
      <c r="BI14" s="17">
        <f t="shared" si="134"/>
        <v>0</v>
      </c>
      <c r="BJ14" s="17">
        <f t="shared" si="134"/>
        <v>0</v>
      </c>
      <c r="BK14" s="17">
        <f t="shared" si="134"/>
        <v>0</v>
      </c>
      <c r="BL14" s="17">
        <f t="shared" si="134"/>
        <v>0</v>
      </c>
      <c r="BM14" s="17">
        <f t="shared" si="134"/>
        <v>0</v>
      </c>
      <c r="BN14" s="17">
        <f t="shared" si="134"/>
        <v>0</v>
      </c>
      <c r="BO14" s="17">
        <f t="shared" si="134"/>
        <v>0</v>
      </c>
      <c r="BP14" s="17">
        <f t="shared" si="134"/>
        <v>0</v>
      </c>
      <c r="BQ14" s="17">
        <f t="shared" si="134"/>
        <v>0</v>
      </c>
      <c r="BR14" s="319">
        <f t="shared" si="135"/>
        <v>0</v>
      </c>
      <c r="BS14" s="17">
        <f t="shared" si="136"/>
        <v>0</v>
      </c>
      <c r="BT14" s="17">
        <f t="shared" si="136"/>
        <v>0</v>
      </c>
      <c r="BU14" s="17">
        <f t="shared" si="136"/>
        <v>0</v>
      </c>
      <c r="BV14" s="17">
        <f t="shared" si="136"/>
        <v>0</v>
      </c>
      <c r="BW14" s="17">
        <f t="shared" si="136"/>
        <v>0</v>
      </c>
      <c r="BX14" s="17">
        <f t="shared" si="136"/>
        <v>0</v>
      </c>
      <c r="BY14" s="17">
        <f t="shared" si="136"/>
        <v>0</v>
      </c>
      <c r="BZ14" s="17">
        <f t="shared" si="136"/>
        <v>0</v>
      </c>
      <c r="CA14" s="17">
        <f t="shared" si="136"/>
        <v>0</v>
      </c>
      <c r="CB14" s="17">
        <f t="shared" si="136"/>
        <v>0</v>
      </c>
      <c r="CC14" s="17">
        <f t="shared" si="136"/>
        <v>0</v>
      </c>
      <c r="CD14" s="17">
        <f t="shared" si="136"/>
        <v>0</v>
      </c>
      <c r="CE14" s="319">
        <f t="shared" si="137"/>
        <v>0</v>
      </c>
      <c r="CF14" s="17">
        <f t="shared" si="138"/>
        <v>0</v>
      </c>
      <c r="CG14" s="17">
        <f t="shared" si="138"/>
        <v>0</v>
      </c>
      <c r="CH14" s="17">
        <f t="shared" si="138"/>
        <v>0</v>
      </c>
      <c r="CI14" s="17">
        <f t="shared" si="138"/>
        <v>0</v>
      </c>
      <c r="CJ14" s="17">
        <f t="shared" si="138"/>
        <v>0</v>
      </c>
      <c r="CK14" s="17">
        <f t="shared" si="138"/>
        <v>0</v>
      </c>
      <c r="CL14" s="17">
        <f t="shared" si="138"/>
        <v>0</v>
      </c>
      <c r="CM14" s="17">
        <f t="shared" si="138"/>
        <v>0</v>
      </c>
      <c r="CN14" s="17">
        <f t="shared" si="138"/>
        <v>0</v>
      </c>
      <c r="CO14" s="17">
        <f t="shared" si="138"/>
        <v>0</v>
      </c>
      <c r="CP14" s="17">
        <f t="shared" si="138"/>
        <v>0</v>
      </c>
      <c r="CQ14" s="17">
        <f t="shared" si="138"/>
        <v>0</v>
      </c>
      <c r="CR14" s="319">
        <f t="shared" si="139"/>
        <v>0</v>
      </c>
      <c r="CS14" s="17">
        <f t="shared" si="140"/>
        <v>0</v>
      </c>
      <c r="CT14" s="17">
        <f t="shared" si="140"/>
        <v>0</v>
      </c>
      <c r="CU14" s="17">
        <f t="shared" si="140"/>
        <v>0</v>
      </c>
      <c r="CV14" s="17">
        <f t="shared" si="140"/>
        <v>0</v>
      </c>
      <c r="CW14" s="17">
        <f t="shared" si="140"/>
        <v>0</v>
      </c>
      <c r="CX14" s="17">
        <f t="shared" si="140"/>
        <v>0</v>
      </c>
      <c r="CY14" s="17">
        <f t="shared" si="140"/>
        <v>0</v>
      </c>
      <c r="CZ14" s="17">
        <f t="shared" si="140"/>
        <v>0</v>
      </c>
      <c r="DA14" s="17">
        <f t="shared" si="140"/>
        <v>0</v>
      </c>
      <c r="DB14" s="17">
        <f t="shared" si="140"/>
        <v>0</v>
      </c>
      <c r="DC14" s="17">
        <f t="shared" si="140"/>
        <v>0</v>
      </c>
      <c r="DD14" s="17">
        <f t="shared" si="140"/>
        <v>0</v>
      </c>
      <c r="DE14" s="319">
        <f t="shared" si="141"/>
        <v>0</v>
      </c>
      <c r="DF14" s="17">
        <f t="shared" si="142"/>
        <v>0</v>
      </c>
      <c r="DG14" s="17">
        <f t="shared" si="142"/>
        <v>0</v>
      </c>
      <c r="DH14" s="17">
        <f t="shared" si="142"/>
        <v>0</v>
      </c>
      <c r="DI14" s="17">
        <f t="shared" si="142"/>
        <v>0</v>
      </c>
      <c r="DJ14" s="17">
        <f t="shared" si="142"/>
        <v>0</v>
      </c>
      <c r="DK14" s="17">
        <f t="shared" si="142"/>
        <v>0</v>
      </c>
      <c r="DL14" s="17">
        <f t="shared" si="142"/>
        <v>0</v>
      </c>
      <c r="DM14" s="17">
        <f t="shared" si="142"/>
        <v>0</v>
      </c>
      <c r="DN14" s="17">
        <f t="shared" si="142"/>
        <v>0</v>
      </c>
      <c r="DO14" s="17">
        <f t="shared" si="142"/>
        <v>0</v>
      </c>
      <c r="DP14" s="17">
        <f t="shared" si="142"/>
        <v>0</v>
      </c>
      <c r="DQ14" s="17">
        <f t="shared" si="142"/>
        <v>0</v>
      </c>
      <c r="DR14" s="319">
        <f t="shared" si="143"/>
        <v>0</v>
      </c>
      <c r="DS14" s="17">
        <f t="shared" si="144"/>
        <v>0</v>
      </c>
      <c r="DT14" s="17">
        <f t="shared" si="144"/>
        <v>0</v>
      </c>
      <c r="DU14" s="17">
        <f t="shared" si="144"/>
        <v>0</v>
      </c>
      <c r="DV14" s="17">
        <f t="shared" si="144"/>
        <v>0</v>
      </c>
      <c r="DW14" s="17">
        <f t="shared" si="144"/>
        <v>0</v>
      </c>
      <c r="DX14" s="17">
        <f t="shared" si="144"/>
        <v>0</v>
      </c>
      <c r="DY14" s="17">
        <f t="shared" si="144"/>
        <v>0</v>
      </c>
      <c r="DZ14" s="17">
        <f t="shared" si="144"/>
        <v>0</v>
      </c>
      <c r="EA14" s="17">
        <f t="shared" si="144"/>
        <v>0</v>
      </c>
      <c r="EB14" s="17">
        <f t="shared" si="144"/>
        <v>0</v>
      </c>
      <c r="EC14" s="17">
        <f t="shared" si="144"/>
        <v>0</v>
      </c>
      <c r="ED14" s="17">
        <f t="shared" si="144"/>
        <v>0</v>
      </c>
      <c r="EE14" s="391">
        <f t="shared" si="145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F15" s="17">
        <f t="shared" si="126"/>
        <v>0</v>
      </c>
      <c r="G15" s="17">
        <f t="shared" si="126"/>
        <v>0</v>
      </c>
      <c r="H15" s="17">
        <f t="shared" si="126"/>
        <v>0</v>
      </c>
      <c r="I15" s="17">
        <f t="shared" si="126"/>
        <v>0</v>
      </c>
      <c r="J15" s="17">
        <f t="shared" si="126"/>
        <v>0</v>
      </c>
      <c r="K15" s="17">
        <f t="shared" si="126"/>
        <v>0</v>
      </c>
      <c r="L15" s="17">
        <f t="shared" si="126"/>
        <v>0</v>
      </c>
      <c r="M15" s="17">
        <f t="shared" si="126"/>
        <v>0</v>
      </c>
      <c r="N15" s="17">
        <f t="shared" si="126"/>
        <v>0</v>
      </c>
      <c r="O15" s="17">
        <f t="shared" si="126"/>
        <v>0</v>
      </c>
      <c r="P15" s="17">
        <f t="shared" si="126"/>
        <v>0</v>
      </c>
      <c r="Q15" s="17">
        <f t="shared" si="126"/>
        <v>0</v>
      </c>
      <c r="R15" s="319">
        <f t="shared" si="127"/>
        <v>0</v>
      </c>
      <c r="S15" s="17">
        <f t="shared" si="128"/>
        <v>0</v>
      </c>
      <c r="T15" s="17">
        <f t="shared" si="128"/>
        <v>0</v>
      </c>
      <c r="U15" s="17">
        <f t="shared" si="128"/>
        <v>0</v>
      </c>
      <c r="V15" s="17">
        <f t="shared" si="128"/>
        <v>0</v>
      </c>
      <c r="W15" s="17">
        <f t="shared" si="128"/>
        <v>0</v>
      </c>
      <c r="X15" s="17">
        <f t="shared" si="128"/>
        <v>0</v>
      </c>
      <c r="Y15" s="17">
        <f t="shared" si="128"/>
        <v>0</v>
      </c>
      <c r="Z15" s="17">
        <f t="shared" si="128"/>
        <v>0</v>
      </c>
      <c r="AA15" s="17">
        <f t="shared" si="128"/>
        <v>0</v>
      </c>
      <c r="AB15" s="17">
        <f t="shared" si="128"/>
        <v>0</v>
      </c>
      <c r="AC15" s="17">
        <f t="shared" si="128"/>
        <v>0</v>
      </c>
      <c r="AD15" s="17">
        <f t="shared" si="128"/>
        <v>0</v>
      </c>
      <c r="AE15" s="319">
        <f t="shared" si="129"/>
        <v>0</v>
      </c>
      <c r="AF15" s="17">
        <f t="shared" si="130"/>
        <v>0</v>
      </c>
      <c r="AG15" s="17">
        <f t="shared" si="130"/>
        <v>0</v>
      </c>
      <c r="AH15" s="17">
        <f t="shared" si="130"/>
        <v>0</v>
      </c>
      <c r="AI15" s="17">
        <f t="shared" si="130"/>
        <v>0</v>
      </c>
      <c r="AJ15" s="17">
        <f t="shared" si="130"/>
        <v>0</v>
      </c>
      <c r="AK15" s="17">
        <f t="shared" si="130"/>
        <v>0</v>
      </c>
      <c r="AL15" s="17">
        <f t="shared" si="130"/>
        <v>0</v>
      </c>
      <c r="AM15" s="17">
        <f t="shared" si="130"/>
        <v>0</v>
      </c>
      <c r="AN15" s="17">
        <f t="shared" si="130"/>
        <v>0</v>
      </c>
      <c r="AO15" s="17">
        <f t="shared" si="130"/>
        <v>0</v>
      </c>
      <c r="AP15" s="17">
        <f t="shared" si="130"/>
        <v>0</v>
      </c>
      <c r="AQ15" s="17">
        <f t="shared" si="130"/>
        <v>0</v>
      </c>
      <c r="AR15" s="319">
        <f t="shared" si="131"/>
        <v>0</v>
      </c>
      <c r="AS15" s="17">
        <f t="shared" si="132"/>
        <v>0</v>
      </c>
      <c r="AT15" s="17">
        <f t="shared" si="132"/>
        <v>0</v>
      </c>
      <c r="AU15" s="17">
        <f t="shared" si="132"/>
        <v>0</v>
      </c>
      <c r="AV15" s="17">
        <f t="shared" si="132"/>
        <v>0</v>
      </c>
      <c r="AW15" s="17">
        <f t="shared" si="132"/>
        <v>0</v>
      </c>
      <c r="AX15" s="17">
        <f t="shared" si="132"/>
        <v>0</v>
      </c>
      <c r="AY15" s="17">
        <f t="shared" si="132"/>
        <v>0</v>
      </c>
      <c r="AZ15" s="17">
        <f t="shared" si="132"/>
        <v>0</v>
      </c>
      <c r="BA15" s="17">
        <f t="shared" si="132"/>
        <v>0</v>
      </c>
      <c r="BB15" s="17">
        <f t="shared" si="132"/>
        <v>0</v>
      </c>
      <c r="BC15" s="17">
        <f t="shared" si="132"/>
        <v>0</v>
      </c>
      <c r="BD15" s="17">
        <f t="shared" si="132"/>
        <v>0</v>
      </c>
      <c r="BE15" s="319">
        <f t="shared" si="133"/>
        <v>0</v>
      </c>
      <c r="BF15" s="17">
        <f t="shared" si="134"/>
        <v>0</v>
      </c>
      <c r="BG15" s="17">
        <f t="shared" si="134"/>
        <v>0</v>
      </c>
      <c r="BH15" s="17">
        <f t="shared" si="134"/>
        <v>0</v>
      </c>
      <c r="BI15" s="17">
        <f t="shared" si="134"/>
        <v>0</v>
      </c>
      <c r="BJ15" s="17">
        <f t="shared" si="134"/>
        <v>0</v>
      </c>
      <c r="BK15" s="17">
        <f t="shared" si="134"/>
        <v>0</v>
      </c>
      <c r="BL15" s="17">
        <f t="shared" si="134"/>
        <v>0</v>
      </c>
      <c r="BM15" s="17">
        <f t="shared" si="134"/>
        <v>0</v>
      </c>
      <c r="BN15" s="17">
        <f t="shared" si="134"/>
        <v>0</v>
      </c>
      <c r="BO15" s="17">
        <f t="shared" si="134"/>
        <v>0</v>
      </c>
      <c r="BP15" s="17">
        <f t="shared" si="134"/>
        <v>0</v>
      </c>
      <c r="BQ15" s="17">
        <f t="shared" si="134"/>
        <v>0</v>
      </c>
      <c r="BR15" s="319">
        <f t="shared" si="135"/>
        <v>0</v>
      </c>
      <c r="BS15" s="17">
        <f t="shared" si="136"/>
        <v>0</v>
      </c>
      <c r="BT15" s="17">
        <f t="shared" si="136"/>
        <v>0</v>
      </c>
      <c r="BU15" s="17">
        <f t="shared" si="136"/>
        <v>0</v>
      </c>
      <c r="BV15" s="17">
        <f t="shared" si="136"/>
        <v>0</v>
      </c>
      <c r="BW15" s="17">
        <f t="shared" si="136"/>
        <v>0</v>
      </c>
      <c r="BX15" s="17">
        <f t="shared" si="136"/>
        <v>0</v>
      </c>
      <c r="BY15" s="17">
        <f t="shared" si="136"/>
        <v>0</v>
      </c>
      <c r="BZ15" s="17">
        <f t="shared" si="136"/>
        <v>0</v>
      </c>
      <c r="CA15" s="17">
        <f t="shared" si="136"/>
        <v>0</v>
      </c>
      <c r="CB15" s="17">
        <f t="shared" si="136"/>
        <v>0</v>
      </c>
      <c r="CC15" s="17">
        <f t="shared" si="136"/>
        <v>0</v>
      </c>
      <c r="CD15" s="17">
        <f t="shared" si="136"/>
        <v>0</v>
      </c>
      <c r="CE15" s="319">
        <f t="shared" si="137"/>
        <v>0</v>
      </c>
      <c r="CF15" s="17">
        <f t="shared" si="138"/>
        <v>0</v>
      </c>
      <c r="CG15" s="17">
        <f t="shared" si="138"/>
        <v>0</v>
      </c>
      <c r="CH15" s="17">
        <f t="shared" si="138"/>
        <v>0</v>
      </c>
      <c r="CI15" s="17">
        <f t="shared" si="138"/>
        <v>0</v>
      </c>
      <c r="CJ15" s="17">
        <f t="shared" si="138"/>
        <v>0</v>
      </c>
      <c r="CK15" s="17">
        <f t="shared" si="138"/>
        <v>0</v>
      </c>
      <c r="CL15" s="17">
        <f t="shared" si="138"/>
        <v>0</v>
      </c>
      <c r="CM15" s="17">
        <f t="shared" si="138"/>
        <v>0</v>
      </c>
      <c r="CN15" s="17">
        <f t="shared" si="138"/>
        <v>0</v>
      </c>
      <c r="CO15" s="17">
        <f t="shared" si="138"/>
        <v>0</v>
      </c>
      <c r="CP15" s="17">
        <f t="shared" si="138"/>
        <v>0</v>
      </c>
      <c r="CQ15" s="17">
        <f t="shared" si="138"/>
        <v>0</v>
      </c>
      <c r="CR15" s="319">
        <f t="shared" si="139"/>
        <v>0</v>
      </c>
      <c r="CS15" s="17">
        <f t="shared" si="140"/>
        <v>0</v>
      </c>
      <c r="CT15" s="17">
        <f t="shared" si="140"/>
        <v>0</v>
      </c>
      <c r="CU15" s="17">
        <f t="shared" si="140"/>
        <v>0</v>
      </c>
      <c r="CV15" s="17">
        <f t="shared" si="140"/>
        <v>0</v>
      </c>
      <c r="CW15" s="17">
        <f t="shared" si="140"/>
        <v>0</v>
      </c>
      <c r="CX15" s="17">
        <f t="shared" si="140"/>
        <v>0</v>
      </c>
      <c r="CY15" s="17">
        <f t="shared" si="140"/>
        <v>0</v>
      </c>
      <c r="CZ15" s="17">
        <f t="shared" si="140"/>
        <v>0</v>
      </c>
      <c r="DA15" s="17">
        <f t="shared" si="140"/>
        <v>0</v>
      </c>
      <c r="DB15" s="17">
        <f t="shared" si="140"/>
        <v>0</v>
      </c>
      <c r="DC15" s="17">
        <f t="shared" si="140"/>
        <v>0</v>
      </c>
      <c r="DD15" s="17">
        <f t="shared" si="140"/>
        <v>0</v>
      </c>
      <c r="DE15" s="319">
        <f t="shared" si="141"/>
        <v>0</v>
      </c>
      <c r="DF15" s="17">
        <f t="shared" si="142"/>
        <v>0</v>
      </c>
      <c r="DG15" s="17">
        <f t="shared" si="142"/>
        <v>0</v>
      </c>
      <c r="DH15" s="17">
        <f t="shared" si="142"/>
        <v>0</v>
      </c>
      <c r="DI15" s="17">
        <f t="shared" si="142"/>
        <v>0</v>
      </c>
      <c r="DJ15" s="17">
        <f t="shared" si="142"/>
        <v>0</v>
      </c>
      <c r="DK15" s="17">
        <f t="shared" si="142"/>
        <v>0</v>
      </c>
      <c r="DL15" s="17">
        <f t="shared" si="142"/>
        <v>0</v>
      </c>
      <c r="DM15" s="17">
        <f t="shared" si="142"/>
        <v>0</v>
      </c>
      <c r="DN15" s="17">
        <f t="shared" si="142"/>
        <v>0</v>
      </c>
      <c r="DO15" s="17">
        <f t="shared" si="142"/>
        <v>0</v>
      </c>
      <c r="DP15" s="17">
        <f t="shared" si="142"/>
        <v>0</v>
      </c>
      <c r="DQ15" s="17">
        <f t="shared" si="142"/>
        <v>0</v>
      </c>
      <c r="DR15" s="319">
        <f t="shared" si="143"/>
        <v>0</v>
      </c>
      <c r="DS15" s="17">
        <f t="shared" si="144"/>
        <v>0</v>
      </c>
      <c r="DT15" s="17">
        <f t="shared" si="144"/>
        <v>0</v>
      </c>
      <c r="DU15" s="17">
        <f t="shared" si="144"/>
        <v>0</v>
      </c>
      <c r="DV15" s="17">
        <f t="shared" si="144"/>
        <v>0</v>
      </c>
      <c r="DW15" s="17">
        <f t="shared" si="144"/>
        <v>0</v>
      </c>
      <c r="DX15" s="17">
        <f t="shared" si="144"/>
        <v>0</v>
      </c>
      <c r="DY15" s="17">
        <f t="shared" si="144"/>
        <v>0</v>
      </c>
      <c r="DZ15" s="17">
        <f t="shared" si="144"/>
        <v>0</v>
      </c>
      <c r="EA15" s="17">
        <f t="shared" si="144"/>
        <v>0</v>
      </c>
      <c r="EB15" s="17">
        <f t="shared" si="144"/>
        <v>0</v>
      </c>
      <c r="EC15" s="17">
        <f t="shared" si="144"/>
        <v>0</v>
      </c>
      <c r="ED15" s="17">
        <f t="shared" si="144"/>
        <v>0</v>
      </c>
      <c r="EE15" s="391">
        <f t="shared" si="145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F16" s="17">
        <f t="shared" si="126"/>
        <v>0</v>
      </c>
      <c r="G16" s="17">
        <f t="shared" si="126"/>
        <v>0</v>
      </c>
      <c r="H16" s="17">
        <f t="shared" si="126"/>
        <v>0</v>
      </c>
      <c r="I16" s="17">
        <f t="shared" si="126"/>
        <v>0</v>
      </c>
      <c r="J16" s="17">
        <f t="shared" si="126"/>
        <v>0</v>
      </c>
      <c r="K16" s="17">
        <f t="shared" si="126"/>
        <v>0</v>
      </c>
      <c r="L16" s="17">
        <f t="shared" si="126"/>
        <v>0</v>
      </c>
      <c r="M16" s="17">
        <f t="shared" si="126"/>
        <v>0</v>
      </c>
      <c r="N16" s="17">
        <f t="shared" si="126"/>
        <v>0</v>
      </c>
      <c r="O16" s="17">
        <f t="shared" si="126"/>
        <v>0</v>
      </c>
      <c r="P16" s="17">
        <f t="shared" si="126"/>
        <v>0</v>
      </c>
      <c r="Q16" s="17">
        <f t="shared" si="126"/>
        <v>0</v>
      </c>
      <c r="R16" s="319">
        <f t="shared" si="127"/>
        <v>0</v>
      </c>
      <c r="S16" s="17">
        <f t="shared" si="128"/>
        <v>0</v>
      </c>
      <c r="T16" s="17">
        <f t="shared" si="128"/>
        <v>0</v>
      </c>
      <c r="U16" s="17">
        <f t="shared" si="128"/>
        <v>0</v>
      </c>
      <c r="V16" s="17">
        <f t="shared" si="128"/>
        <v>0</v>
      </c>
      <c r="W16" s="17">
        <f t="shared" si="128"/>
        <v>0</v>
      </c>
      <c r="X16" s="17">
        <f t="shared" si="128"/>
        <v>0</v>
      </c>
      <c r="Y16" s="17">
        <f t="shared" si="128"/>
        <v>0</v>
      </c>
      <c r="Z16" s="17">
        <f t="shared" si="128"/>
        <v>0</v>
      </c>
      <c r="AA16" s="17">
        <f t="shared" si="128"/>
        <v>0</v>
      </c>
      <c r="AB16" s="17">
        <f t="shared" si="128"/>
        <v>0</v>
      </c>
      <c r="AC16" s="17">
        <f t="shared" si="128"/>
        <v>0</v>
      </c>
      <c r="AD16" s="17">
        <f t="shared" si="128"/>
        <v>0</v>
      </c>
      <c r="AE16" s="319">
        <f t="shared" si="129"/>
        <v>0</v>
      </c>
      <c r="AF16" s="17">
        <f t="shared" si="130"/>
        <v>0</v>
      </c>
      <c r="AG16" s="17">
        <f t="shared" si="130"/>
        <v>0</v>
      </c>
      <c r="AH16" s="17">
        <f t="shared" si="130"/>
        <v>0</v>
      </c>
      <c r="AI16" s="17">
        <f t="shared" si="130"/>
        <v>0</v>
      </c>
      <c r="AJ16" s="17">
        <f t="shared" si="130"/>
        <v>0</v>
      </c>
      <c r="AK16" s="17">
        <f t="shared" si="130"/>
        <v>0</v>
      </c>
      <c r="AL16" s="17">
        <f t="shared" si="130"/>
        <v>0</v>
      </c>
      <c r="AM16" s="17">
        <f t="shared" si="130"/>
        <v>0</v>
      </c>
      <c r="AN16" s="17">
        <f t="shared" si="130"/>
        <v>0</v>
      </c>
      <c r="AO16" s="17">
        <f t="shared" si="130"/>
        <v>0</v>
      </c>
      <c r="AP16" s="17">
        <f t="shared" si="130"/>
        <v>0</v>
      </c>
      <c r="AQ16" s="17">
        <f t="shared" si="130"/>
        <v>0</v>
      </c>
      <c r="AR16" s="319">
        <f t="shared" si="131"/>
        <v>0</v>
      </c>
      <c r="AS16" s="17">
        <f t="shared" si="132"/>
        <v>0</v>
      </c>
      <c r="AT16" s="17">
        <f t="shared" si="132"/>
        <v>0</v>
      </c>
      <c r="AU16" s="17">
        <f t="shared" si="132"/>
        <v>0</v>
      </c>
      <c r="AV16" s="17">
        <f t="shared" si="132"/>
        <v>0</v>
      </c>
      <c r="AW16" s="17">
        <f t="shared" si="132"/>
        <v>0</v>
      </c>
      <c r="AX16" s="17">
        <f t="shared" si="132"/>
        <v>0</v>
      </c>
      <c r="AY16" s="17">
        <f t="shared" si="132"/>
        <v>0</v>
      </c>
      <c r="AZ16" s="17">
        <f t="shared" si="132"/>
        <v>0</v>
      </c>
      <c r="BA16" s="17">
        <f t="shared" si="132"/>
        <v>0</v>
      </c>
      <c r="BB16" s="17">
        <f t="shared" si="132"/>
        <v>0</v>
      </c>
      <c r="BC16" s="17">
        <f t="shared" si="132"/>
        <v>0</v>
      </c>
      <c r="BD16" s="17">
        <f t="shared" si="132"/>
        <v>0</v>
      </c>
      <c r="BE16" s="319">
        <f t="shared" si="133"/>
        <v>0</v>
      </c>
      <c r="BF16" s="17">
        <f t="shared" si="134"/>
        <v>0</v>
      </c>
      <c r="BG16" s="17">
        <f t="shared" si="134"/>
        <v>0</v>
      </c>
      <c r="BH16" s="17">
        <f t="shared" si="134"/>
        <v>0</v>
      </c>
      <c r="BI16" s="17">
        <f t="shared" si="134"/>
        <v>0</v>
      </c>
      <c r="BJ16" s="17">
        <f t="shared" si="134"/>
        <v>0</v>
      </c>
      <c r="BK16" s="17">
        <f t="shared" si="134"/>
        <v>0</v>
      </c>
      <c r="BL16" s="17">
        <f t="shared" si="134"/>
        <v>0</v>
      </c>
      <c r="BM16" s="17">
        <f t="shared" si="134"/>
        <v>0</v>
      </c>
      <c r="BN16" s="17">
        <f t="shared" si="134"/>
        <v>0</v>
      </c>
      <c r="BO16" s="17">
        <f t="shared" si="134"/>
        <v>0</v>
      </c>
      <c r="BP16" s="17">
        <f t="shared" si="134"/>
        <v>0</v>
      </c>
      <c r="BQ16" s="17">
        <f t="shared" si="134"/>
        <v>0</v>
      </c>
      <c r="BR16" s="319">
        <f t="shared" si="135"/>
        <v>0</v>
      </c>
      <c r="BS16" s="17">
        <f t="shared" si="136"/>
        <v>0</v>
      </c>
      <c r="BT16" s="17">
        <f t="shared" si="136"/>
        <v>0</v>
      </c>
      <c r="BU16" s="17">
        <f t="shared" si="136"/>
        <v>0</v>
      </c>
      <c r="BV16" s="17">
        <f t="shared" si="136"/>
        <v>0</v>
      </c>
      <c r="BW16" s="17">
        <f t="shared" si="136"/>
        <v>0</v>
      </c>
      <c r="BX16" s="17">
        <f t="shared" si="136"/>
        <v>0</v>
      </c>
      <c r="BY16" s="17">
        <f t="shared" si="136"/>
        <v>0</v>
      </c>
      <c r="BZ16" s="17">
        <f t="shared" si="136"/>
        <v>0</v>
      </c>
      <c r="CA16" s="17">
        <f t="shared" si="136"/>
        <v>0</v>
      </c>
      <c r="CB16" s="17">
        <f t="shared" si="136"/>
        <v>0</v>
      </c>
      <c r="CC16" s="17">
        <f t="shared" si="136"/>
        <v>0</v>
      </c>
      <c r="CD16" s="17">
        <f t="shared" si="136"/>
        <v>0</v>
      </c>
      <c r="CE16" s="319">
        <f t="shared" si="137"/>
        <v>0</v>
      </c>
      <c r="CF16" s="17">
        <f t="shared" si="138"/>
        <v>0</v>
      </c>
      <c r="CG16" s="17">
        <f t="shared" si="138"/>
        <v>0</v>
      </c>
      <c r="CH16" s="17">
        <f t="shared" si="138"/>
        <v>0</v>
      </c>
      <c r="CI16" s="17">
        <f t="shared" si="138"/>
        <v>0</v>
      </c>
      <c r="CJ16" s="17">
        <f t="shared" si="138"/>
        <v>0</v>
      </c>
      <c r="CK16" s="17">
        <f t="shared" si="138"/>
        <v>0</v>
      </c>
      <c r="CL16" s="17">
        <f t="shared" si="138"/>
        <v>0</v>
      </c>
      <c r="CM16" s="17">
        <f t="shared" si="138"/>
        <v>0</v>
      </c>
      <c r="CN16" s="17">
        <f t="shared" si="138"/>
        <v>0</v>
      </c>
      <c r="CO16" s="17">
        <f t="shared" si="138"/>
        <v>0</v>
      </c>
      <c r="CP16" s="17">
        <f t="shared" si="138"/>
        <v>0</v>
      </c>
      <c r="CQ16" s="17">
        <f t="shared" si="138"/>
        <v>0</v>
      </c>
      <c r="CR16" s="319">
        <f t="shared" si="139"/>
        <v>0</v>
      </c>
      <c r="CS16" s="17">
        <f t="shared" si="140"/>
        <v>0</v>
      </c>
      <c r="CT16" s="17">
        <f t="shared" si="140"/>
        <v>0</v>
      </c>
      <c r="CU16" s="17">
        <f t="shared" si="140"/>
        <v>0</v>
      </c>
      <c r="CV16" s="17">
        <f t="shared" si="140"/>
        <v>0</v>
      </c>
      <c r="CW16" s="17">
        <f t="shared" si="140"/>
        <v>0</v>
      </c>
      <c r="CX16" s="17">
        <f t="shared" si="140"/>
        <v>0</v>
      </c>
      <c r="CY16" s="17">
        <f t="shared" si="140"/>
        <v>0</v>
      </c>
      <c r="CZ16" s="17">
        <f t="shared" si="140"/>
        <v>0</v>
      </c>
      <c r="DA16" s="17">
        <f t="shared" si="140"/>
        <v>0</v>
      </c>
      <c r="DB16" s="17">
        <f t="shared" si="140"/>
        <v>0</v>
      </c>
      <c r="DC16" s="17">
        <f t="shared" si="140"/>
        <v>0</v>
      </c>
      <c r="DD16" s="17">
        <f t="shared" si="140"/>
        <v>0</v>
      </c>
      <c r="DE16" s="319">
        <f t="shared" si="141"/>
        <v>0</v>
      </c>
      <c r="DF16" s="17">
        <f t="shared" si="142"/>
        <v>0</v>
      </c>
      <c r="DG16" s="17">
        <f t="shared" si="142"/>
        <v>0</v>
      </c>
      <c r="DH16" s="17">
        <f t="shared" si="142"/>
        <v>0</v>
      </c>
      <c r="DI16" s="17">
        <f t="shared" si="142"/>
        <v>0</v>
      </c>
      <c r="DJ16" s="17">
        <f t="shared" si="142"/>
        <v>0</v>
      </c>
      <c r="DK16" s="17">
        <f t="shared" si="142"/>
        <v>0</v>
      </c>
      <c r="DL16" s="17">
        <f t="shared" si="142"/>
        <v>0</v>
      </c>
      <c r="DM16" s="17">
        <f t="shared" si="142"/>
        <v>0</v>
      </c>
      <c r="DN16" s="17">
        <f t="shared" si="142"/>
        <v>0</v>
      </c>
      <c r="DO16" s="17">
        <f t="shared" si="142"/>
        <v>0</v>
      </c>
      <c r="DP16" s="17">
        <f t="shared" si="142"/>
        <v>0</v>
      </c>
      <c r="DQ16" s="17">
        <f t="shared" si="142"/>
        <v>0</v>
      </c>
      <c r="DR16" s="319">
        <f t="shared" si="143"/>
        <v>0</v>
      </c>
      <c r="DS16" s="17">
        <f t="shared" si="144"/>
        <v>0</v>
      </c>
      <c r="DT16" s="17">
        <f t="shared" si="144"/>
        <v>0</v>
      </c>
      <c r="DU16" s="17">
        <f t="shared" si="144"/>
        <v>0</v>
      </c>
      <c r="DV16" s="17">
        <f t="shared" si="144"/>
        <v>0</v>
      </c>
      <c r="DW16" s="17">
        <f t="shared" si="144"/>
        <v>0</v>
      </c>
      <c r="DX16" s="17">
        <f t="shared" si="144"/>
        <v>0</v>
      </c>
      <c r="DY16" s="17">
        <f t="shared" si="144"/>
        <v>0</v>
      </c>
      <c r="DZ16" s="17">
        <f t="shared" si="144"/>
        <v>0</v>
      </c>
      <c r="EA16" s="17">
        <f t="shared" si="144"/>
        <v>0</v>
      </c>
      <c r="EB16" s="17">
        <f t="shared" si="144"/>
        <v>0</v>
      </c>
      <c r="EC16" s="17">
        <f t="shared" si="144"/>
        <v>0</v>
      </c>
      <c r="ED16" s="17">
        <f t="shared" si="144"/>
        <v>0</v>
      </c>
      <c r="EE16" s="391">
        <f t="shared" si="145"/>
        <v>0</v>
      </c>
    </row>
    <row r="17" spans="1:135" x14ac:dyDescent="0.2">
      <c r="A17" s="1"/>
      <c r="D17" s="9" t="s">
        <v>23</v>
      </c>
      <c r="F17" s="17">
        <f t="shared" si="126"/>
        <v>0</v>
      </c>
      <c r="G17" s="17">
        <f t="shared" si="126"/>
        <v>0</v>
      </c>
      <c r="H17" s="17">
        <f t="shared" si="126"/>
        <v>0</v>
      </c>
      <c r="I17" s="17">
        <f t="shared" si="126"/>
        <v>0</v>
      </c>
      <c r="J17" s="17">
        <f t="shared" si="126"/>
        <v>0</v>
      </c>
      <c r="K17" s="17">
        <f t="shared" si="126"/>
        <v>0</v>
      </c>
      <c r="L17" s="17">
        <f t="shared" si="126"/>
        <v>0</v>
      </c>
      <c r="M17" s="17">
        <f t="shared" si="126"/>
        <v>0</v>
      </c>
      <c r="N17" s="17">
        <f t="shared" si="126"/>
        <v>0</v>
      </c>
      <c r="O17" s="17">
        <f t="shared" si="126"/>
        <v>0</v>
      </c>
      <c r="P17" s="17">
        <f t="shared" si="126"/>
        <v>0</v>
      </c>
      <c r="Q17" s="17">
        <f t="shared" si="126"/>
        <v>0</v>
      </c>
      <c r="R17" s="319">
        <f t="shared" si="127"/>
        <v>0</v>
      </c>
      <c r="S17" s="17">
        <f t="shared" si="128"/>
        <v>0</v>
      </c>
      <c r="T17" s="17">
        <f t="shared" si="128"/>
        <v>0</v>
      </c>
      <c r="U17" s="17">
        <f t="shared" si="128"/>
        <v>0</v>
      </c>
      <c r="V17" s="17">
        <f t="shared" si="128"/>
        <v>0</v>
      </c>
      <c r="W17" s="17">
        <f t="shared" si="128"/>
        <v>0</v>
      </c>
      <c r="X17" s="17">
        <f t="shared" si="128"/>
        <v>0</v>
      </c>
      <c r="Y17" s="17">
        <f t="shared" si="128"/>
        <v>0</v>
      </c>
      <c r="Z17" s="17">
        <f t="shared" si="128"/>
        <v>0</v>
      </c>
      <c r="AA17" s="17">
        <f t="shared" si="128"/>
        <v>0</v>
      </c>
      <c r="AB17" s="17">
        <f t="shared" si="128"/>
        <v>0</v>
      </c>
      <c r="AC17" s="17">
        <f t="shared" si="128"/>
        <v>0</v>
      </c>
      <c r="AD17" s="17">
        <f t="shared" si="128"/>
        <v>0</v>
      </c>
      <c r="AE17" s="319">
        <f t="shared" si="129"/>
        <v>0</v>
      </c>
      <c r="AF17" s="17">
        <f t="shared" si="130"/>
        <v>0</v>
      </c>
      <c r="AG17" s="17">
        <f t="shared" si="130"/>
        <v>0</v>
      </c>
      <c r="AH17" s="17">
        <f t="shared" si="130"/>
        <v>0</v>
      </c>
      <c r="AI17" s="17">
        <f t="shared" si="130"/>
        <v>0</v>
      </c>
      <c r="AJ17" s="17">
        <f t="shared" si="130"/>
        <v>0</v>
      </c>
      <c r="AK17" s="17">
        <f t="shared" si="130"/>
        <v>0</v>
      </c>
      <c r="AL17" s="17">
        <f t="shared" si="130"/>
        <v>0</v>
      </c>
      <c r="AM17" s="17">
        <f t="shared" si="130"/>
        <v>0</v>
      </c>
      <c r="AN17" s="17">
        <f t="shared" si="130"/>
        <v>0</v>
      </c>
      <c r="AO17" s="17">
        <f t="shared" si="130"/>
        <v>0</v>
      </c>
      <c r="AP17" s="17">
        <f t="shared" si="130"/>
        <v>0</v>
      </c>
      <c r="AQ17" s="17">
        <f t="shared" si="130"/>
        <v>0</v>
      </c>
      <c r="AR17" s="319">
        <f t="shared" si="131"/>
        <v>0</v>
      </c>
      <c r="AS17" s="17">
        <f t="shared" si="132"/>
        <v>0</v>
      </c>
      <c r="AT17" s="17">
        <f t="shared" si="132"/>
        <v>0</v>
      </c>
      <c r="AU17" s="17">
        <f t="shared" si="132"/>
        <v>0</v>
      </c>
      <c r="AV17" s="17">
        <f t="shared" si="132"/>
        <v>0</v>
      </c>
      <c r="AW17" s="17">
        <f t="shared" si="132"/>
        <v>0</v>
      </c>
      <c r="AX17" s="17">
        <f t="shared" si="132"/>
        <v>0</v>
      </c>
      <c r="AY17" s="17">
        <f t="shared" si="132"/>
        <v>0</v>
      </c>
      <c r="AZ17" s="17">
        <f t="shared" si="132"/>
        <v>0</v>
      </c>
      <c r="BA17" s="17">
        <f t="shared" si="132"/>
        <v>0</v>
      </c>
      <c r="BB17" s="17">
        <f t="shared" si="132"/>
        <v>0</v>
      </c>
      <c r="BC17" s="17">
        <f t="shared" si="132"/>
        <v>0</v>
      </c>
      <c r="BD17" s="17">
        <f t="shared" si="132"/>
        <v>0</v>
      </c>
      <c r="BE17" s="319">
        <f t="shared" si="133"/>
        <v>0</v>
      </c>
      <c r="BF17" s="17">
        <f t="shared" si="134"/>
        <v>0</v>
      </c>
      <c r="BG17" s="17">
        <f t="shared" si="134"/>
        <v>0</v>
      </c>
      <c r="BH17" s="17">
        <f t="shared" si="134"/>
        <v>0</v>
      </c>
      <c r="BI17" s="17">
        <f t="shared" si="134"/>
        <v>0</v>
      </c>
      <c r="BJ17" s="17">
        <f t="shared" si="134"/>
        <v>0</v>
      </c>
      <c r="BK17" s="17">
        <f t="shared" si="134"/>
        <v>0</v>
      </c>
      <c r="BL17" s="17">
        <f t="shared" si="134"/>
        <v>0</v>
      </c>
      <c r="BM17" s="17">
        <f t="shared" si="134"/>
        <v>0</v>
      </c>
      <c r="BN17" s="17">
        <f t="shared" si="134"/>
        <v>0</v>
      </c>
      <c r="BO17" s="17">
        <f t="shared" si="134"/>
        <v>0</v>
      </c>
      <c r="BP17" s="17">
        <f t="shared" si="134"/>
        <v>0</v>
      </c>
      <c r="BQ17" s="17">
        <f t="shared" si="134"/>
        <v>0</v>
      </c>
      <c r="BR17" s="319">
        <f t="shared" si="135"/>
        <v>0</v>
      </c>
      <c r="BS17" s="17">
        <f t="shared" si="136"/>
        <v>0</v>
      </c>
      <c r="BT17" s="17">
        <f t="shared" si="136"/>
        <v>0</v>
      </c>
      <c r="BU17" s="17">
        <f t="shared" si="136"/>
        <v>0</v>
      </c>
      <c r="BV17" s="17">
        <f t="shared" si="136"/>
        <v>0</v>
      </c>
      <c r="BW17" s="17">
        <f t="shared" si="136"/>
        <v>0</v>
      </c>
      <c r="BX17" s="17">
        <f t="shared" si="136"/>
        <v>0</v>
      </c>
      <c r="BY17" s="17">
        <f t="shared" si="136"/>
        <v>0</v>
      </c>
      <c r="BZ17" s="17">
        <f t="shared" si="136"/>
        <v>0</v>
      </c>
      <c r="CA17" s="17">
        <f t="shared" si="136"/>
        <v>0</v>
      </c>
      <c r="CB17" s="17">
        <f t="shared" si="136"/>
        <v>0</v>
      </c>
      <c r="CC17" s="17">
        <f t="shared" si="136"/>
        <v>0</v>
      </c>
      <c r="CD17" s="17">
        <f t="shared" si="136"/>
        <v>0</v>
      </c>
      <c r="CE17" s="319">
        <f t="shared" si="137"/>
        <v>0</v>
      </c>
      <c r="CF17" s="17">
        <f t="shared" si="138"/>
        <v>0</v>
      </c>
      <c r="CG17" s="17">
        <f t="shared" si="138"/>
        <v>0</v>
      </c>
      <c r="CH17" s="17">
        <f t="shared" si="138"/>
        <v>0</v>
      </c>
      <c r="CI17" s="17">
        <f t="shared" si="138"/>
        <v>0</v>
      </c>
      <c r="CJ17" s="17">
        <f t="shared" si="138"/>
        <v>0</v>
      </c>
      <c r="CK17" s="17">
        <f t="shared" si="138"/>
        <v>0</v>
      </c>
      <c r="CL17" s="17">
        <f t="shared" si="138"/>
        <v>0</v>
      </c>
      <c r="CM17" s="17">
        <f t="shared" si="138"/>
        <v>0</v>
      </c>
      <c r="CN17" s="17">
        <f t="shared" si="138"/>
        <v>0</v>
      </c>
      <c r="CO17" s="17">
        <f t="shared" si="138"/>
        <v>0</v>
      </c>
      <c r="CP17" s="17">
        <f t="shared" si="138"/>
        <v>0</v>
      </c>
      <c r="CQ17" s="17">
        <f t="shared" si="138"/>
        <v>0</v>
      </c>
      <c r="CR17" s="319">
        <f t="shared" si="139"/>
        <v>0</v>
      </c>
      <c r="CS17" s="17">
        <f t="shared" si="140"/>
        <v>0</v>
      </c>
      <c r="CT17" s="17">
        <f t="shared" si="140"/>
        <v>0</v>
      </c>
      <c r="CU17" s="17">
        <f t="shared" si="140"/>
        <v>0</v>
      </c>
      <c r="CV17" s="17">
        <f t="shared" si="140"/>
        <v>0</v>
      </c>
      <c r="CW17" s="17">
        <f t="shared" si="140"/>
        <v>0</v>
      </c>
      <c r="CX17" s="17">
        <f t="shared" si="140"/>
        <v>0</v>
      </c>
      <c r="CY17" s="17">
        <f t="shared" si="140"/>
        <v>0</v>
      </c>
      <c r="CZ17" s="17">
        <f t="shared" si="140"/>
        <v>0</v>
      </c>
      <c r="DA17" s="17">
        <f t="shared" si="140"/>
        <v>0</v>
      </c>
      <c r="DB17" s="17">
        <f t="shared" si="140"/>
        <v>0</v>
      </c>
      <c r="DC17" s="17">
        <f t="shared" si="140"/>
        <v>0</v>
      </c>
      <c r="DD17" s="17">
        <f t="shared" si="140"/>
        <v>0</v>
      </c>
      <c r="DE17" s="319">
        <f t="shared" si="141"/>
        <v>0</v>
      </c>
      <c r="DF17" s="17">
        <f t="shared" si="142"/>
        <v>0</v>
      </c>
      <c r="DG17" s="17">
        <f t="shared" si="142"/>
        <v>0</v>
      </c>
      <c r="DH17" s="17">
        <f t="shared" si="142"/>
        <v>0</v>
      </c>
      <c r="DI17" s="17">
        <f t="shared" si="142"/>
        <v>0</v>
      </c>
      <c r="DJ17" s="17">
        <f t="shared" si="142"/>
        <v>0</v>
      </c>
      <c r="DK17" s="17">
        <f t="shared" si="142"/>
        <v>0</v>
      </c>
      <c r="DL17" s="17">
        <f t="shared" si="142"/>
        <v>0</v>
      </c>
      <c r="DM17" s="17">
        <f t="shared" si="142"/>
        <v>0</v>
      </c>
      <c r="DN17" s="17">
        <f t="shared" si="142"/>
        <v>0</v>
      </c>
      <c r="DO17" s="17">
        <f t="shared" si="142"/>
        <v>0</v>
      </c>
      <c r="DP17" s="17">
        <f t="shared" si="142"/>
        <v>0</v>
      </c>
      <c r="DQ17" s="17">
        <f t="shared" si="142"/>
        <v>0</v>
      </c>
      <c r="DR17" s="319">
        <f t="shared" si="143"/>
        <v>0</v>
      </c>
      <c r="DS17" s="17">
        <f t="shared" si="144"/>
        <v>0</v>
      </c>
      <c r="DT17" s="17">
        <f t="shared" si="144"/>
        <v>0</v>
      </c>
      <c r="DU17" s="17">
        <f t="shared" si="144"/>
        <v>0</v>
      </c>
      <c r="DV17" s="17">
        <f t="shared" si="144"/>
        <v>0</v>
      </c>
      <c r="DW17" s="17">
        <f t="shared" si="144"/>
        <v>0</v>
      </c>
      <c r="DX17" s="17">
        <f t="shared" si="144"/>
        <v>0</v>
      </c>
      <c r="DY17" s="17">
        <f t="shared" si="144"/>
        <v>0</v>
      </c>
      <c r="DZ17" s="17">
        <f t="shared" si="144"/>
        <v>0</v>
      </c>
      <c r="EA17" s="17">
        <f t="shared" si="144"/>
        <v>0</v>
      </c>
      <c r="EB17" s="17">
        <f t="shared" si="144"/>
        <v>0</v>
      </c>
      <c r="EC17" s="17">
        <f t="shared" si="144"/>
        <v>0</v>
      </c>
      <c r="ED17" s="17">
        <f t="shared" si="144"/>
        <v>0</v>
      </c>
      <c r="EE17" s="391">
        <f t="shared" si="145"/>
        <v>0</v>
      </c>
    </row>
    <row r="18" spans="1:135" x14ac:dyDescent="0.2">
      <c r="A18" s="9" t="s">
        <v>1</v>
      </c>
      <c r="B18" s="15">
        <f>EDATE(B7, 6)</f>
        <v>46569</v>
      </c>
      <c r="D18" s="9" t="s">
        <v>88</v>
      </c>
      <c r="F18" s="17">
        <f t="shared" si="126"/>
        <v>0</v>
      </c>
      <c r="G18" s="17">
        <f t="shared" si="126"/>
        <v>0</v>
      </c>
      <c r="H18" s="17">
        <f t="shared" si="126"/>
        <v>0</v>
      </c>
      <c r="I18" s="17">
        <f t="shared" si="126"/>
        <v>0</v>
      </c>
      <c r="J18" s="17">
        <f t="shared" si="126"/>
        <v>0</v>
      </c>
      <c r="K18" s="17">
        <f t="shared" si="126"/>
        <v>0</v>
      </c>
      <c r="L18" s="17">
        <f t="shared" si="126"/>
        <v>0</v>
      </c>
      <c r="M18" s="17">
        <f t="shared" si="126"/>
        <v>0</v>
      </c>
      <c r="N18" s="17">
        <f t="shared" si="126"/>
        <v>0</v>
      </c>
      <c r="O18" s="17">
        <f t="shared" si="126"/>
        <v>0</v>
      </c>
      <c r="P18" s="17">
        <f t="shared" si="126"/>
        <v>0</v>
      </c>
      <c r="Q18" s="17">
        <f t="shared" si="126"/>
        <v>0</v>
      </c>
      <c r="R18" s="319">
        <f t="shared" si="127"/>
        <v>0</v>
      </c>
      <c r="S18" s="17">
        <f t="shared" si="128"/>
        <v>0</v>
      </c>
      <c r="T18" s="17">
        <f t="shared" si="128"/>
        <v>0</v>
      </c>
      <c r="U18" s="17">
        <f t="shared" si="128"/>
        <v>0</v>
      </c>
      <c r="V18" s="17">
        <f t="shared" si="128"/>
        <v>0</v>
      </c>
      <c r="W18" s="17">
        <f t="shared" si="128"/>
        <v>0</v>
      </c>
      <c r="X18" s="17">
        <f t="shared" si="128"/>
        <v>0</v>
      </c>
      <c r="Y18" s="17">
        <f t="shared" si="128"/>
        <v>0</v>
      </c>
      <c r="Z18" s="17">
        <f t="shared" si="128"/>
        <v>0</v>
      </c>
      <c r="AA18" s="17">
        <f t="shared" si="128"/>
        <v>0</v>
      </c>
      <c r="AB18" s="17">
        <f t="shared" si="128"/>
        <v>0</v>
      </c>
      <c r="AC18" s="17">
        <f t="shared" si="128"/>
        <v>0</v>
      </c>
      <c r="AD18" s="17">
        <f t="shared" si="128"/>
        <v>0</v>
      </c>
      <c r="AE18" s="319">
        <f t="shared" si="129"/>
        <v>0</v>
      </c>
      <c r="AF18" s="17">
        <f t="shared" si="130"/>
        <v>0</v>
      </c>
      <c r="AG18" s="17">
        <f t="shared" si="130"/>
        <v>0</v>
      </c>
      <c r="AH18" s="17">
        <f t="shared" si="130"/>
        <v>0</v>
      </c>
      <c r="AI18" s="17">
        <f t="shared" si="130"/>
        <v>0</v>
      </c>
      <c r="AJ18" s="17">
        <f t="shared" si="130"/>
        <v>0</v>
      </c>
      <c r="AK18" s="17">
        <f t="shared" si="130"/>
        <v>0</v>
      </c>
      <c r="AL18" s="17">
        <f t="shared" si="130"/>
        <v>0</v>
      </c>
      <c r="AM18" s="17">
        <f t="shared" si="130"/>
        <v>0</v>
      </c>
      <c r="AN18" s="17">
        <f t="shared" si="130"/>
        <v>0</v>
      </c>
      <c r="AO18" s="17">
        <f t="shared" si="130"/>
        <v>0</v>
      </c>
      <c r="AP18" s="17">
        <f t="shared" si="130"/>
        <v>0</v>
      </c>
      <c r="AQ18" s="17">
        <f t="shared" si="130"/>
        <v>0</v>
      </c>
      <c r="AR18" s="319">
        <f t="shared" si="131"/>
        <v>0</v>
      </c>
      <c r="AS18" s="17">
        <f t="shared" si="132"/>
        <v>0</v>
      </c>
      <c r="AT18" s="17">
        <f t="shared" si="132"/>
        <v>0</v>
      </c>
      <c r="AU18" s="17">
        <f t="shared" si="132"/>
        <v>0</v>
      </c>
      <c r="AV18" s="17">
        <f t="shared" si="132"/>
        <v>0</v>
      </c>
      <c r="AW18" s="17">
        <f t="shared" si="132"/>
        <v>0</v>
      </c>
      <c r="AX18" s="17">
        <f t="shared" si="132"/>
        <v>0</v>
      </c>
      <c r="AY18" s="17">
        <f t="shared" si="132"/>
        <v>0</v>
      </c>
      <c r="AZ18" s="17">
        <f t="shared" si="132"/>
        <v>0</v>
      </c>
      <c r="BA18" s="17">
        <f t="shared" si="132"/>
        <v>0</v>
      </c>
      <c r="BB18" s="17">
        <f t="shared" si="132"/>
        <v>0</v>
      </c>
      <c r="BC18" s="17">
        <f t="shared" si="132"/>
        <v>0</v>
      </c>
      <c r="BD18" s="17">
        <f t="shared" si="132"/>
        <v>0</v>
      </c>
      <c r="BE18" s="319">
        <f t="shared" si="133"/>
        <v>0</v>
      </c>
      <c r="BF18" s="17">
        <f t="shared" si="134"/>
        <v>0</v>
      </c>
      <c r="BG18" s="17">
        <f t="shared" si="134"/>
        <v>0</v>
      </c>
      <c r="BH18" s="17">
        <f t="shared" si="134"/>
        <v>0</v>
      </c>
      <c r="BI18" s="17">
        <f t="shared" si="134"/>
        <v>0</v>
      </c>
      <c r="BJ18" s="17">
        <f t="shared" si="134"/>
        <v>0</v>
      </c>
      <c r="BK18" s="17">
        <f t="shared" si="134"/>
        <v>0</v>
      </c>
      <c r="BL18" s="17">
        <f t="shared" si="134"/>
        <v>0</v>
      </c>
      <c r="BM18" s="17">
        <f t="shared" si="134"/>
        <v>0</v>
      </c>
      <c r="BN18" s="17">
        <f t="shared" si="134"/>
        <v>0</v>
      </c>
      <c r="BO18" s="17">
        <f t="shared" si="134"/>
        <v>0</v>
      </c>
      <c r="BP18" s="17">
        <f t="shared" si="134"/>
        <v>0</v>
      </c>
      <c r="BQ18" s="17">
        <f t="shared" si="134"/>
        <v>0</v>
      </c>
      <c r="BR18" s="319">
        <f t="shared" si="135"/>
        <v>0</v>
      </c>
      <c r="BS18" s="17">
        <f t="shared" si="136"/>
        <v>0</v>
      </c>
      <c r="BT18" s="17">
        <f t="shared" si="136"/>
        <v>0</v>
      </c>
      <c r="BU18" s="17">
        <f t="shared" si="136"/>
        <v>0</v>
      </c>
      <c r="BV18" s="17">
        <f t="shared" si="136"/>
        <v>0</v>
      </c>
      <c r="BW18" s="17">
        <f t="shared" si="136"/>
        <v>0</v>
      </c>
      <c r="BX18" s="17">
        <f t="shared" si="136"/>
        <v>0</v>
      </c>
      <c r="BY18" s="17">
        <f t="shared" si="136"/>
        <v>0</v>
      </c>
      <c r="BZ18" s="17">
        <f t="shared" si="136"/>
        <v>0</v>
      </c>
      <c r="CA18" s="17">
        <f t="shared" si="136"/>
        <v>0</v>
      </c>
      <c r="CB18" s="17">
        <f t="shared" si="136"/>
        <v>0</v>
      </c>
      <c r="CC18" s="17">
        <f t="shared" si="136"/>
        <v>0</v>
      </c>
      <c r="CD18" s="17">
        <f t="shared" si="136"/>
        <v>0</v>
      </c>
      <c r="CE18" s="319">
        <f t="shared" si="137"/>
        <v>0</v>
      </c>
      <c r="CF18" s="17">
        <f t="shared" si="138"/>
        <v>0</v>
      </c>
      <c r="CG18" s="17">
        <f t="shared" si="138"/>
        <v>0</v>
      </c>
      <c r="CH18" s="17">
        <f t="shared" si="138"/>
        <v>0</v>
      </c>
      <c r="CI18" s="17">
        <f t="shared" si="138"/>
        <v>0</v>
      </c>
      <c r="CJ18" s="17">
        <f t="shared" si="138"/>
        <v>0</v>
      </c>
      <c r="CK18" s="17">
        <f t="shared" si="138"/>
        <v>0</v>
      </c>
      <c r="CL18" s="17">
        <f t="shared" si="138"/>
        <v>0</v>
      </c>
      <c r="CM18" s="17">
        <f t="shared" si="138"/>
        <v>0</v>
      </c>
      <c r="CN18" s="17">
        <f t="shared" si="138"/>
        <v>0</v>
      </c>
      <c r="CO18" s="17">
        <f t="shared" si="138"/>
        <v>0</v>
      </c>
      <c r="CP18" s="17">
        <f t="shared" si="138"/>
        <v>0</v>
      </c>
      <c r="CQ18" s="17">
        <f t="shared" si="138"/>
        <v>0</v>
      </c>
      <c r="CR18" s="319">
        <f t="shared" si="139"/>
        <v>0</v>
      </c>
      <c r="CS18" s="17">
        <f t="shared" si="140"/>
        <v>0</v>
      </c>
      <c r="CT18" s="17">
        <f t="shared" si="140"/>
        <v>0</v>
      </c>
      <c r="CU18" s="17">
        <f t="shared" si="140"/>
        <v>0</v>
      </c>
      <c r="CV18" s="17">
        <f t="shared" si="140"/>
        <v>0</v>
      </c>
      <c r="CW18" s="17">
        <f t="shared" si="140"/>
        <v>0</v>
      </c>
      <c r="CX18" s="17">
        <f t="shared" si="140"/>
        <v>0</v>
      </c>
      <c r="CY18" s="17">
        <f t="shared" si="140"/>
        <v>0</v>
      </c>
      <c r="CZ18" s="17">
        <f t="shared" si="140"/>
        <v>0</v>
      </c>
      <c r="DA18" s="17">
        <f t="shared" si="140"/>
        <v>0</v>
      </c>
      <c r="DB18" s="17">
        <f t="shared" si="140"/>
        <v>0</v>
      </c>
      <c r="DC18" s="17">
        <f t="shared" si="140"/>
        <v>0</v>
      </c>
      <c r="DD18" s="17">
        <f t="shared" si="140"/>
        <v>0</v>
      </c>
      <c r="DE18" s="319">
        <f t="shared" si="141"/>
        <v>0</v>
      </c>
      <c r="DF18" s="17">
        <f t="shared" si="142"/>
        <v>0</v>
      </c>
      <c r="DG18" s="17">
        <f t="shared" si="142"/>
        <v>0</v>
      </c>
      <c r="DH18" s="17">
        <f t="shared" si="142"/>
        <v>0</v>
      </c>
      <c r="DI18" s="17">
        <f t="shared" si="142"/>
        <v>0</v>
      </c>
      <c r="DJ18" s="17">
        <f t="shared" si="142"/>
        <v>0</v>
      </c>
      <c r="DK18" s="17">
        <f t="shared" si="142"/>
        <v>0</v>
      </c>
      <c r="DL18" s="17">
        <f t="shared" si="142"/>
        <v>0</v>
      </c>
      <c r="DM18" s="17">
        <f t="shared" si="142"/>
        <v>0</v>
      </c>
      <c r="DN18" s="17">
        <f t="shared" si="142"/>
        <v>0</v>
      </c>
      <c r="DO18" s="17">
        <f t="shared" si="142"/>
        <v>0</v>
      </c>
      <c r="DP18" s="17">
        <f t="shared" si="142"/>
        <v>0</v>
      </c>
      <c r="DQ18" s="17">
        <f t="shared" si="142"/>
        <v>0</v>
      </c>
      <c r="DR18" s="319">
        <f t="shared" si="143"/>
        <v>0</v>
      </c>
      <c r="DS18" s="17">
        <f t="shared" si="144"/>
        <v>0</v>
      </c>
      <c r="DT18" s="17">
        <f t="shared" si="144"/>
        <v>0</v>
      </c>
      <c r="DU18" s="17">
        <f t="shared" si="144"/>
        <v>0</v>
      </c>
      <c r="DV18" s="17">
        <f t="shared" si="144"/>
        <v>0</v>
      </c>
      <c r="DW18" s="17">
        <f t="shared" si="144"/>
        <v>0</v>
      </c>
      <c r="DX18" s="17">
        <f t="shared" si="144"/>
        <v>0</v>
      </c>
      <c r="DY18" s="17">
        <f t="shared" si="144"/>
        <v>0</v>
      </c>
      <c r="DZ18" s="17">
        <f t="shared" si="144"/>
        <v>0</v>
      </c>
      <c r="EA18" s="17">
        <f t="shared" si="144"/>
        <v>0</v>
      </c>
      <c r="EB18" s="17">
        <f t="shared" si="144"/>
        <v>0</v>
      </c>
      <c r="EC18" s="17">
        <f t="shared" si="144"/>
        <v>0</v>
      </c>
      <c r="ED18" s="17">
        <f t="shared" si="144"/>
        <v>0</v>
      </c>
      <c r="EE18" s="391">
        <f t="shared" si="145"/>
        <v>0</v>
      </c>
    </row>
    <row r="19" spans="1:135" x14ac:dyDescent="0.2">
      <c r="A19" s="12" t="s">
        <v>38</v>
      </c>
      <c r="B19" s="16">
        <f>EDATE(B18, 12)</f>
        <v>46935</v>
      </c>
      <c r="D19" s="9" t="s">
        <v>89</v>
      </c>
      <c r="F19" s="17">
        <f t="shared" ref="F19:Q33" si="146">IF(F$2&gt;=$B$18,$E19,0)</f>
        <v>0</v>
      </c>
      <c r="G19" s="17">
        <f t="shared" si="146"/>
        <v>0</v>
      </c>
      <c r="H19" s="17">
        <f t="shared" si="146"/>
        <v>0</v>
      </c>
      <c r="I19" s="17">
        <f t="shared" si="146"/>
        <v>0</v>
      </c>
      <c r="J19" s="17">
        <f t="shared" si="146"/>
        <v>0</v>
      </c>
      <c r="K19" s="17">
        <f t="shared" si="146"/>
        <v>0</v>
      </c>
      <c r="L19" s="17">
        <f t="shared" si="146"/>
        <v>0</v>
      </c>
      <c r="M19" s="17">
        <f t="shared" si="146"/>
        <v>0</v>
      </c>
      <c r="N19" s="17">
        <f t="shared" si="146"/>
        <v>0</v>
      </c>
      <c r="O19" s="17">
        <f t="shared" si="146"/>
        <v>0</v>
      </c>
      <c r="P19" s="17">
        <f t="shared" si="146"/>
        <v>0</v>
      </c>
      <c r="Q19" s="17">
        <f t="shared" si="146"/>
        <v>0</v>
      </c>
      <c r="R19" s="319">
        <f t="shared" si="127"/>
        <v>0</v>
      </c>
      <c r="S19" s="17">
        <f t="shared" ref="S19:AD30" si="147">IF(S$2&gt;=$B$18,$E19,0)</f>
        <v>0</v>
      </c>
      <c r="T19" s="17">
        <f t="shared" si="147"/>
        <v>0</v>
      </c>
      <c r="U19" s="17">
        <f t="shared" si="147"/>
        <v>0</v>
      </c>
      <c r="V19" s="17">
        <f t="shared" si="147"/>
        <v>0</v>
      </c>
      <c r="W19" s="17">
        <f t="shared" si="147"/>
        <v>0</v>
      </c>
      <c r="X19" s="17">
        <f t="shared" si="147"/>
        <v>0</v>
      </c>
      <c r="Y19" s="17">
        <f t="shared" si="147"/>
        <v>0</v>
      </c>
      <c r="Z19" s="17">
        <f t="shared" si="147"/>
        <v>0</v>
      </c>
      <c r="AA19" s="17">
        <f t="shared" si="147"/>
        <v>0</v>
      </c>
      <c r="AB19" s="17">
        <f t="shared" si="147"/>
        <v>0</v>
      </c>
      <c r="AC19" s="17">
        <f t="shared" si="147"/>
        <v>0</v>
      </c>
      <c r="AD19" s="17">
        <f t="shared" si="147"/>
        <v>0</v>
      </c>
      <c r="AE19" s="319">
        <f t="shared" si="129"/>
        <v>0</v>
      </c>
      <c r="AF19" s="17">
        <f t="shared" ref="AF19:AQ27" si="148">IF(AF$2&gt;=$B$18,$E19,0)</f>
        <v>0</v>
      </c>
      <c r="AG19" s="17">
        <f t="shared" si="148"/>
        <v>0</v>
      </c>
      <c r="AH19" s="17">
        <f t="shared" si="148"/>
        <v>0</v>
      </c>
      <c r="AI19" s="17">
        <f t="shared" si="148"/>
        <v>0</v>
      </c>
      <c r="AJ19" s="17">
        <f t="shared" si="148"/>
        <v>0</v>
      </c>
      <c r="AK19" s="17">
        <f t="shared" si="148"/>
        <v>0</v>
      </c>
      <c r="AL19" s="17">
        <f t="shared" si="148"/>
        <v>0</v>
      </c>
      <c r="AM19" s="17">
        <f t="shared" si="148"/>
        <v>0</v>
      </c>
      <c r="AN19" s="17">
        <f t="shared" si="148"/>
        <v>0</v>
      </c>
      <c r="AO19" s="17">
        <f t="shared" si="148"/>
        <v>0</v>
      </c>
      <c r="AP19" s="17">
        <f t="shared" si="148"/>
        <v>0</v>
      </c>
      <c r="AQ19" s="17">
        <f t="shared" si="148"/>
        <v>0</v>
      </c>
      <c r="AR19" s="319">
        <f t="shared" si="131"/>
        <v>0</v>
      </c>
      <c r="AS19" s="17">
        <f t="shared" ref="AS19:BD33" si="149">IF(AS$2&gt;=$B$18,$E19,0)</f>
        <v>0</v>
      </c>
      <c r="AT19" s="17">
        <f t="shared" si="149"/>
        <v>0</v>
      </c>
      <c r="AU19" s="17">
        <f t="shared" si="149"/>
        <v>0</v>
      </c>
      <c r="AV19" s="17">
        <f t="shared" si="149"/>
        <v>0</v>
      </c>
      <c r="AW19" s="17">
        <f t="shared" si="149"/>
        <v>0</v>
      </c>
      <c r="AX19" s="17">
        <f t="shared" si="149"/>
        <v>0</v>
      </c>
      <c r="AY19" s="17">
        <f t="shared" si="149"/>
        <v>0</v>
      </c>
      <c r="AZ19" s="17">
        <f t="shared" si="149"/>
        <v>0</v>
      </c>
      <c r="BA19" s="17">
        <f t="shared" si="149"/>
        <v>0</v>
      </c>
      <c r="BB19" s="17">
        <f t="shared" si="149"/>
        <v>0</v>
      </c>
      <c r="BC19" s="17">
        <f t="shared" si="149"/>
        <v>0</v>
      </c>
      <c r="BD19" s="17">
        <f t="shared" si="149"/>
        <v>0</v>
      </c>
      <c r="BE19" s="319">
        <f t="shared" si="133"/>
        <v>0</v>
      </c>
      <c r="BF19" s="17">
        <f t="shared" ref="BF19:BQ33" si="150">IF(BF$2&gt;=$B$18,$E19,0)</f>
        <v>0</v>
      </c>
      <c r="BG19" s="17">
        <f t="shared" si="150"/>
        <v>0</v>
      </c>
      <c r="BH19" s="17">
        <f t="shared" si="150"/>
        <v>0</v>
      </c>
      <c r="BI19" s="17">
        <f t="shared" si="150"/>
        <v>0</v>
      </c>
      <c r="BJ19" s="17">
        <f t="shared" si="150"/>
        <v>0</v>
      </c>
      <c r="BK19" s="17">
        <f t="shared" si="150"/>
        <v>0</v>
      </c>
      <c r="BL19" s="17">
        <f t="shared" si="150"/>
        <v>0</v>
      </c>
      <c r="BM19" s="17">
        <f t="shared" si="150"/>
        <v>0</v>
      </c>
      <c r="BN19" s="17">
        <f t="shared" si="150"/>
        <v>0</v>
      </c>
      <c r="BO19" s="17">
        <f t="shared" si="150"/>
        <v>0</v>
      </c>
      <c r="BP19" s="17">
        <f t="shared" si="150"/>
        <v>0</v>
      </c>
      <c r="BQ19" s="17">
        <f t="shared" si="150"/>
        <v>0</v>
      </c>
      <c r="BR19" s="319">
        <f t="shared" si="135"/>
        <v>0</v>
      </c>
      <c r="BS19" s="17">
        <f t="shared" ref="BS19:CD33" si="151">IF(BS$2&gt;=$B$18,$E19,0)</f>
        <v>0</v>
      </c>
      <c r="BT19" s="17">
        <f t="shared" si="151"/>
        <v>0</v>
      </c>
      <c r="BU19" s="17">
        <f t="shared" si="151"/>
        <v>0</v>
      </c>
      <c r="BV19" s="17">
        <f t="shared" si="151"/>
        <v>0</v>
      </c>
      <c r="BW19" s="17">
        <f t="shared" si="151"/>
        <v>0</v>
      </c>
      <c r="BX19" s="17">
        <f t="shared" si="151"/>
        <v>0</v>
      </c>
      <c r="BY19" s="17">
        <f t="shared" si="151"/>
        <v>0</v>
      </c>
      <c r="BZ19" s="17">
        <f t="shared" si="151"/>
        <v>0</v>
      </c>
      <c r="CA19" s="17">
        <f t="shared" si="151"/>
        <v>0</v>
      </c>
      <c r="CB19" s="17">
        <f t="shared" si="151"/>
        <v>0</v>
      </c>
      <c r="CC19" s="17">
        <f t="shared" si="151"/>
        <v>0</v>
      </c>
      <c r="CD19" s="17">
        <f t="shared" si="151"/>
        <v>0</v>
      </c>
      <c r="CE19" s="319">
        <f t="shared" si="137"/>
        <v>0</v>
      </c>
      <c r="CF19" s="17">
        <f t="shared" ref="CF19:CQ33" si="152">IF(CF$2&gt;=$B$18,$E19,0)</f>
        <v>0</v>
      </c>
      <c r="CG19" s="17">
        <f t="shared" si="152"/>
        <v>0</v>
      </c>
      <c r="CH19" s="17">
        <f t="shared" si="152"/>
        <v>0</v>
      </c>
      <c r="CI19" s="17">
        <f t="shared" si="152"/>
        <v>0</v>
      </c>
      <c r="CJ19" s="17">
        <f t="shared" si="152"/>
        <v>0</v>
      </c>
      <c r="CK19" s="17">
        <f t="shared" si="152"/>
        <v>0</v>
      </c>
      <c r="CL19" s="17">
        <f t="shared" si="152"/>
        <v>0</v>
      </c>
      <c r="CM19" s="17">
        <f t="shared" si="152"/>
        <v>0</v>
      </c>
      <c r="CN19" s="17">
        <f t="shared" si="152"/>
        <v>0</v>
      </c>
      <c r="CO19" s="17">
        <f t="shared" si="152"/>
        <v>0</v>
      </c>
      <c r="CP19" s="17">
        <f t="shared" si="152"/>
        <v>0</v>
      </c>
      <c r="CQ19" s="17">
        <f t="shared" si="152"/>
        <v>0</v>
      </c>
      <c r="CR19" s="319">
        <f t="shared" si="139"/>
        <v>0</v>
      </c>
      <c r="CS19" s="17">
        <f t="shared" ref="CS19:DD33" si="153">IF(CS$2&gt;=$B$18,$E19,0)</f>
        <v>0</v>
      </c>
      <c r="CT19" s="17">
        <f t="shared" si="153"/>
        <v>0</v>
      </c>
      <c r="CU19" s="17">
        <f t="shared" si="153"/>
        <v>0</v>
      </c>
      <c r="CV19" s="17">
        <f t="shared" si="153"/>
        <v>0</v>
      </c>
      <c r="CW19" s="17">
        <f t="shared" si="153"/>
        <v>0</v>
      </c>
      <c r="CX19" s="17">
        <f t="shared" si="153"/>
        <v>0</v>
      </c>
      <c r="CY19" s="17">
        <f t="shared" si="153"/>
        <v>0</v>
      </c>
      <c r="CZ19" s="17">
        <f t="shared" si="153"/>
        <v>0</v>
      </c>
      <c r="DA19" s="17">
        <f t="shared" si="153"/>
        <v>0</v>
      </c>
      <c r="DB19" s="17">
        <f t="shared" si="153"/>
        <v>0</v>
      </c>
      <c r="DC19" s="17">
        <f t="shared" si="153"/>
        <v>0</v>
      </c>
      <c r="DD19" s="17">
        <f t="shared" si="153"/>
        <v>0</v>
      </c>
      <c r="DE19" s="319">
        <f t="shared" si="141"/>
        <v>0</v>
      </c>
      <c r="DF19" s="17">
        <f t="shared" ref="DF19:DQ33" si="154">IF(DF$2&gt;=$B$18,$E19,0)</f>
        <v>0</v>
      </c>
      <c r="DG19" s="17">
        <f t="shared" si="154"/>
        <v>0</v>
      </c>
      <c r="DH19" s="17">
        <f t="shared" si="154"/>
        <v>0</v>
      </c>
      <c r="DI19" s="17">
        <f t="shared" si="154"/>
        <v>0</v>
      </c>
      <c r="DJ19" s="17">
        <f t="shared" si="154"/>
        <v>0</v>
      </c>
      <c r="DK19" s="17">
        <f t="shared" si="154"/>
        <v>0</v>
      </c>
      <c r="DL19" s="17">
        <f t="shared" si="154"/>
        <v>0</v>
      </c>
      <c r="DM19" s="17">
        <f t="shared" si="154"/>
        <v>0</v>
      </c>
      <c r="DN19" s="17">
        <f t="shared" si="154"/>
        <v>0</v>
      </c>
      <c r="DO19" s="17">
        <f t="shared" si="154"/>
        <v>0</v>
      </c>
      <c r="DP19" s="17">
        <f t="shared" si="154"/>
        <v>0</v>
      </c>
      <c r="DQ19" s="17">
        <f t="shared" si="154"/>
        <v>0</v>
      </c>
      <c r="DR19" s="319">
        <f t="shared" si="143"/>
        <v>0</v>
      </c>
      <c r="DS19" s="17">
        <f t="shared" ref="DS19:ED33" si="155">IF(DS$2&gt;=$B$18,$E19,0)</f>
        <v>0</v>
      </c>
      <c r="DT19" s="17">
        <f t="shared" si="155"/>
        <v>0</v>
      </c>
      <c r="DU19" s="17">
        <f t="shared" si="155"/>
        <v>0</v>
      </c>
      <c r="DV19" s="17">
        <f t="shared" si="155"/>
        <v>0</v>
      </c>
      <c r="DW19" s="17">
        <f t="shared" si="155"/>
        <v>0</v>
      </c>
      <c r="DX19" s="17">
        <f t="shared" si="155"/>
        <v>0</v>
      </c>
      <c r="DY19" s="17">
        <f t="shared" si="155"/>
        <v>0</v>
      </c>
      <c r="DZ19" s="17">
        <f t="shared" si="155"/>
        <v>0</v>
      </c>
      <c r="EA19" s="17">
        <f t="shared" si="155"/>
        <v>0</v>
      </c>
      <c r="EB19" s="17">
        <f t="shared" si="155"/>
        <v>0</v>
      </c>
      <c r="EC19" s="17">
        <f t="shared" si="155"/>
        <v>0</v>
      </c>
      <c r="ED19" s="17">
        <f t="shared" si="155"/>
        <v>0</v>
      </c>
      <c r="EE19" s="391">
        <f t="shared" si="145"/>
        <v>0</v>
      </c>
    </row>
    <row r="20" spans="1:135" x14ac:dyDescent="0.2">
      <c r="A20" s="12"/>
      <c r="D20" s="1" t="s">
        <v>42</v>
      </c>
      <c r="F20" s="17">
        <f t="shared" si="146"/>
        <v>0</v>
      </c>
      <c r="G20" s="17">
        <f t="shared" si="146"/>
        <v>0</v>
      </c>
      <c r="H20" s="17">
        <f t="shared" si="146"/>
        <v>0</v>
      </c>
      <c r="I20" s="17">
        <f t="shared" si="146"/>
        <v>0</v>
      </c>
      <c r="J20" s="17">
        <f t="shared" si="146"/>
        <v>0</v>
      </c>
      <c r="K20" s="17">
        <f t="shared" si="146"/>
        <v>0</v>
      </c>
      <c r="L20" s="17">
        <f t="shared" si="146"/>
        <v>0</v>
      </c>
      <c r="M20" s="17">
        <f t="shared" si="146"/>
        <v>0</v>
      </c>
      <c r="N20" s="17">
        <f t="shared" si="146"/>
        <v>0</v>
      </c>
      <c r="O20" s="17">
        <f t="shared" si="146"/>
        <v>0</v>
      </c>
      <c r="P20" s="17">
        <f t="shared" si="146"/>
        <v>0</v>
      </c>
      <c r="Q20" s="17">
        <f t="shared" si="146"/>
        <v>0</v>
      </c>
      <c r="R20" s="319">
        <f t="shared" si="127"/>
        <v>0</v>
      </c>
      <c r="S20" s="17">
        <f t="shared" si="147"/>
        <v>0</v>
      </c>
      <c r="T20" s="17">
        <f t="shared" si="147"/>
        <v>0</v>
      </c>
      <c r="U20" s="17">
        <f t="shared" si="147"/>
        <v>0</v>
      </c>
      <c r="V20" s="17">
        <f t="shared" si="147"/>
        <v>0</v>
      </c>
      <c r="W20" s="17">
        <f t="shared" si="147"/>
        <v>0</v>
      </c>
      <c r="X20" s="17">
        <f t="shared" si="147"/>
        <v>0</v>
      </c>
      <c r="Y20" s="17">
        <f t="shared" si="147"/>
        <v>0</v>
      </c>
      <c r="Z20" s="17">
        <f t="shared" si="147"/>
        <v>0</v>
      </c>
      <c r="AA20" s="17">
        <f t="shared" si="147"/>
        <v>0</v>
      </c>
      <c r="AB20" s="17">
        <f t="shared" si="147"/>
        <v>0</v>
      </c>
      <c r="AC20" s="17">
        <f t="shared" si="147"/>
        <v>0</v>
      </c>
      <c r="AD20" s="17">
        <f t="shared" si="147"/>
        <v>0</v>
      </c>
      <c r="AE20" s="319">
        <f t="shared" si="129"/>
        <v>0</v>
      </c>
      <c r="AF20" s="17">
        <f t="shared" si="148"/>
        <v>0</v>
      </c>
      <c r="AG20" s="17">
        <f t="shared" si="148"/>
        <v>0</v>
      </c>
      <c r="AH20" s="17">
        <f t="shared" si="148"/>
        <v>0</v>
      </c>
      <c r="AI20" s="17">
        <f t="shared" si="148"/>
        <v>0</v>
      </c>
      <c r="AJ20" s="17">
        <f t="shared" si="148"/>
        <v>0</v>
      </c>
      <c r="AK20" s="17">
        <f t="shared" si="148"/>
        <v>0</v>
      </c>
      <c r="AL20" s="17">
        <f t="shared" si="148"/>
        <v>0</v>
      </c>
      <c r="AM20" s="17">
        <f t="shared" si="148"/>
        <v>0</v>
      </c>
      <c r="AN20" s="17">
        <f t="shared" si="148"/>
        <v>0</v>
      </c>
      <c r="AO20" s="17">
        <f t="shared" si="148"/>
        <v>0</v>
      </c>
      <c r="AP20" s="17">
        <f t="shared" si="148"/>
        <v>0</v>
      </c>
      <c r="AQ20" s="17">
        <f t="shared" si="148"/>
        <v>0</v>
      </c>
      <c r="AR20" s="319">
        <f t="shared" si="131"/>
        <v>0</v>
      </c>
      <c r="AS20" s="17">
        <f t="shared" si="149"/>
        <v>0</v>
      </c>
      <c r="AT20" s="17">
        <f t="shared" si="149"/>
        <v>0</v>
      </c>
      <c r="AU20" s="17">
        <f t="shared" si="149"/>
        <v>0</v>
      </c>
      <c r="AV20" s="17">
        <f t="shared" si="149"/>
        <v>0</v>
      </c>
      <c r="AW20" s="17">
        <f t="shared" si="149"/>
        <v>0</v>
      </c>
      <c r="AX20" s="17">
        <f t="shared" si="149"/>
        <v>0</v>
      </c>
      <c r="AY20" s="17">
        <f t="shared" si="149"/>
        <v>0</v>
      </c>
      <c r="AZ20" s="17">
        <f t="shared" si="149"/>
        <v>0</v>
      </c>
      <c r="BA20" s="17">
        <f t="shared" si="149"/>
        <v>0</v>
      </c>
      <c r="BB20" s="17">
        <f t="shared" si="149"/>
        <v>0</v>
      </c>
      <c r="BC20" s="17">
        <f t="shared" si="149"/>
        <v>0</v>
      </c>
      <c r="BD20" s="17">
        <f t="shared" si="149"/>
        <v>0</v>
      </c>
      <c r="BE20" s="319">
        <f t="shared" si="133"/>
        <v>0</v>
      </c>
      <c r="BF20" s="17">
        <f t="shared" si="150"/>
        <v>0</v>
      </c>
      <c r="BG20" s="17">
        <f t="shared" si="150"/>
        <v>0</v>
      </c>
      <c r="BH20" s="17">
        <f t="shared" si="150"/>
        <v>0</v>
      </c>
      <c r="BI20" s="17">
        <f t="shared" si="150"/>
        <v>0</v>
      </c>
      <c r="BJ20" s="17">
        <f t="shared" si="150"/>
        <v>0</v>
      </c>
      <c r="BK20" s="17">
        <f t="shared" si="150"/>
        <v>0</v>
      </c>
      <c r="BL20" s="17">
        <f t="shared" si="150"/>
        <v>0</v>
      </c>
      <c r="BM20" s="17">
        <f t="shared" si="150"/>
        <v>0</v>
      </c>
      <c r="BN20" s="17">
        <f t="shared" si="150"/>
        <v>0</v>
      </c>
      <c r="BO20" s="17">
        <f t="shared" si="150"/>
        <v>0</v>
      </c>
      <c r="BP20" s="17">
        <f t="shared" si="150"/>
        <v>0</v>
      </c>
      <c r="BQ20" s="17">
        <f t="shared" si="150"/>
        <v>0</v>
      </c>
      <c r="BR20" s="319">
        <f t="shared" si="135"/>
        <v>0</v>
      </c>
      <c r="BS20" s="17">
        <f t="shared" si="151"/>
        <v>0</v>
      </c>
      <c r="BT20" s="17">
        <f t="shared" si="151"/>
        <v>0</v>
      </c>
      <c r="BU20" s="17">
        <f t="shared" si="151"/>
        <v>0</v>
      </c>
      <c r="BV20" s="17">
        <f t="shared" si="151"/>
        <v>0</v>
      </c>
      <c r="BW20" s="17">
        <f t="shared" si="151"/>
        <v>0</v>
      </c>
      <c r="BX20" s="17">
        <f t="shared" si="151"/>
        <v>0</v>
      </c>
      <c r="BY20" s="17">
        <f t="shared" si="151"/>
        <v>0</v>
      </c>
      <c r="BZ20" s="17">
        <f t="shared" si="151"/>
        <v>0</v>
      </c>
      <c r="CA20" s="17">
        <f t="shared" si="151"/>
        <v>0</v>
      </c>
      <c r="CB20" s="17">
        <f t="shared" si="151"/>
        <v>0</v>
      </c>
      <c r="CC20" s="17">
        <f t="shared" si="151"/>
        <v>0</v>
      </c>
      <c r="CD20" s="17">
        <f t="shared" si="151"/>
        <v>0</v>
      </c>
      <c r="CE20" s="319">
        <f t="shared" si="137"/>
        <v>0</v>
      </c>
      <c r="CF20" s="17">
        <f t="shared" si="152"/>
        <v>0</v>
      </c>
      <c r="CG20" s="17">
        <f t="shared" si="152"/>
        <v>0</v>
      </c>
      <c r="CH20" s="17">
        <f t="shared" si="152"/>
        <v>0</v>
      </c>
      <c r="CI20" s="17">
        <f t="shared" si="152"/>
        <v>0</v>
      </c>
      <c r="CJ20" s="17">
        <f t="shared" si="152"/>
        <v>0</v>
      </c>
      <c r="CK20" s="17">
        <f t="shared" si="152"/>
        <v>0</v>
      </c>
      <c r="CL20" s="17">
        <f t="shared" si="152"/>
        <v>0</v>
      </c>
      <c r="CM20" s="17">
        <f t="shared" si="152"/>
        <v>0</v>
      </c>
      <c r="CN20" s="17">
        <f t="shared" si="152"/>
        <v>0</v>
      </c>
      <c r="CO20" s="17">
        <f t="shared" si="152"/>
        <v>0</v>
      </c>
      <c r="CP20" s="17">
        <f t="shared" si="152"/>
        <v>0</v>
      </c>
      <c r="CQ20" s="17">
        <f t="shared" si="152"/>
        <v>0</v>
      </c>
      <c r="CR20" s="319">
        <f t="shared" si="139"/>
        <v>0</v>
      </c>
      <c r="CS20" s="17">
        <f t="shared" si="153"/>
        <v>0</v>
      </c>
      <c r="CT20" s="17">
        <f t="shared" si="153"/>
        <v>0</v>
      </c>
      <c r="CU20" s="17">
        <f t="shared" si="153"/>
        <v>0</v>
      </c>
      <c r="CV20" s="17">
        <f t="shared" si="153"/>
        <v>0</v>
      </c>
      <c r="CW20" s="17">
        <f t="shared" si="153"/>
        <v>0</v>
      </c>
      <c r="CX20" s="17">
        <f t="shared" si="153"/>
        <v>0</v>
      </c>
      <c r="CY20" s="17">
        <f t="shared" si="153"/>
        <v>0</v>
      </c>
      <c r="CZ20" s="17">
        <f t="shared" si="153"/>
        <v>0</v>
      </c>
      <c r="DA20" s="17">
        <f t="shared" si="153"/>
        <v>0</v>
      </c>
      <c r="DB20" s="17">
        <f t="shared" si="153"/>
        <v>0</v>
      </c>
      <c r="DC20" s="17">
        <f t="shared" si="153"/>
        <v>0</v>
      </c>
      <c r="DD20" s="17">
        <f t="shared" si="153"/>
        <v>0</v>
      </c>
      <c r="DE20" s="319">
        <f t="shared" si="141"/>
        <v>0</v>
      </c>
      <c r="DF20" s="17">
        <f t="shared" si="154"/>
        <v>0</v>
      </c>
      <c r="DG20" s="17">
        <f t="shared" si="154"/>
        <v>0</v>
      </c>
      <c r="DH20" s="17">
        <f t="shared" si="154"/>
        <v>0</v>
      </c>
      <c r="DI20" s="17">
        <f t="shared" si="154"/>
        <v>0</v>
      </c>
      <c r="DJ20" s="17">
        <f t="shared" si="154"/>
        <v>0</v>
      </c>
      <c r="DK20" s="17">
        <f t="shared" si="154"/>
        <v>0</v>
      </c>
      <c r="DL20" s="17">
        <f t="shared" si="154"/>
        <v>0</v>
      </c>
      <c r="DM20" s="17">
        <f t="shared" si="154"/>
        <v>0</v>
      </c>
      <c r="DN20" s="17">
        <f t="shared" si="154"/>
        <v>0</v>
      </c>
      <c r="DO20" s="17">
        <f t="shared" si="154"/>
        <v>0</v>
      </c>
      <c r="DP20" s="17">
        <f t="shared" si="154"/>
        <v>0</v>
      </c>
      <c r="DQ20" s="17">
        <f t="shared" si="154"/>
        <v>0</v>
      </c>
      <c r="DR20" s="319">
        <f t="shared" si="143"/>
        <v>0</v>
      </c>
      <c r="DS20" s="17">
        <f t="shared" si="155"/>
        <v>0</v>
      </c>
      <c r="DT20" s="17">
        <f t="shared" si="155"/>
        <v>0</v>
      </c>
      <c r="DU20" s="17">
        <f t="shared" si="155"/>
        <v>0</v>
      </c>
      <c r="DV20" s="17">
        <f t="shared" si="155"/>
        <v>0</v>
      </c>
      <c r="DW20" s="17">
        <f t="shared" si="155"/>
        <v>0</v>
      </c>
      <c r="DX20" s="17">
        <f t="shared" si="155"/>
        <v>0</v>
      </c>
      <c r="DY20" s="17">
        <f t="shared" si="155"/>
        <v>0</v>
      </c>
      <c r="DZ20" s="17">
        <f t="shared" si="155"/>
        <v>0</v>
      </c>
      <c r="EA20" s="17">
        <f t="shared" si="155"/>
        <v>0</v>
      </c>
      <c r="EB20" s="17">
        <f t="shared" si="155"/>
        <v>0</v>
      </c>
      <c r="EC20" s="17">
        <f t="shared" si="155"/>
        <v>0</v>
      </c>
      <c r="ED20" s="17">
        <f t="shared" si="155"/>
        <v>0</v>
      </c>
      <c r="EE20" s="391">
        <f t="shared" si="145"/>
        <v>0</v>
      </c>
    </row>
    <row r="21" spans="1:135" x14ac:dyDescent="0.2">
      <c r="A21" s="12"/>
      <c r="D21" s="1" t="s">
        <v>43</v>
      </c>
      <c r="F21" s="17">
        <f t="shared" si="146"/>
        <v>0</v>
      </c>
      <c r="G21" s="17">
        <f t="shared" si="146"/>
        <v>0</v>
      </c>
      <c r="H21" s="17">
        <f t="shared" si="146"/>
        <v>0</v>
      </c>
      <c r="I21" s="17">
        <f t="shared" si="146"/>
        <v>0</v>
      </c>
      <c r="J21" s="17">
        <f t="shared" si="146"/>
        <v>0</v>
      </c>
      <c r="K21" s="17">
        <f t="shared" si="146"/>
        <v>0</v>
      </c>
      <c r="L21" s="17">
        <f t="shared" si="146"/>
        <v>0</v>
      </c>
      <c r="M21" s="17">
        <f t="shared" si="146"/>
        <v>0</v>
      </c>
      <c r="N21" s="17">
        <f t="shared" si="146"/>
        <v>0</v>
      </c>
      <c r="O21" s="17">
        <f t="shared" si="146"/>
        <v>0</v>
      </c>
      <c r="P21" s="17">
        <f t="shared" si="146"/>
        <v>0</v>
      </c>
      <c r="Q21" s="17">
        <f t="shared" si="146"/>
        <v>0</v>
      </c>
      <c r="R21" s="319">
        <f t="shared" si="127"/>
        <v>0</v>
      </c>
      <c r="S21" s="17">
        <f t="shared" si="147"/>
        <v>0</v>
      </c>
      <c r="T21" s="17">
        <f t="shared" si="147"/>
        <v>0</v>
      </c>
      <c r="U21" s="17">
        <f t="shared" si="147"/>
        <v>0</v>
      </c>
      <c r="V21" s="17">
        <f t="shared" si="147"/>
        <v>0</v>
      </c>
      <c r="W21" s="17">
        <f t="shared" si="147"/>
        <v>0</v>
      </c>
      <c r="X21" s="17">
        <f t="shared" si="147"/>
        <v>0</v>
      </c>
      <c r="Y21" s="17">
        <f t="shared" si="147"/>
        <v>0</v>
      </c>
      <c r="Z21" s="17">
        <f t="shared" si="147"/>
        <v>0</v>
      </c>
      <c r="AA21" s="17">
        <f t="shared" si="147"/>
        <v>0</v>
      </c>
      <c r="AB21" s="17">
        <f t="shared" si="147"/>
        <v>0</v>
      </c>
      <c r="AC21" s="17">
        <f t="shared" si="147"/>
        <v>0</v>
      </c>
      <c r="AD21" s="17">
        <f t="shared" si="147"/>
        <v>0</v>
      </c>
      <c r="AE21" s="319">
        <f t="shared" si="129"/>
        <v>0</v>
      </c>
      <c r="AF21" s="17">
        <f t="shared" si="148"/>
        <v>0</v>
      </c>
      <c r="AG21" s="17">
        <f t="shared" si="148"/>
        <v>0</v>
      </c>
      <c r="AH21" s="17">
        <f t="shared" si="148"/>
        <v>0</v>
      </c>
      <c r="AI21" s="17">
        <f t="shared" si="148"/>
        <v>0</v>
      </c>
      <c r="AJ21" s="17">
        <f t="shared" si="148"/>
        <v>0</v>
      </c>
      <c r="AK21" s="17">
        <f t="shared" si="148"/>
        <v>0</v>
      </c>
      <c r="AL21" s="17">
        <f t="shared" si="148"/>
        <v>0</v>
      </c>
      <c r="AM21" s="17">
        <f t="shared" si="148"/>
        <v>0</v>
      </c>
      <c r="AN21" s="17">
        <f t="shared" si="148"/>
        <v>0</v>
      </c>
      <c r="AO21" s="17">
        <f t="shared" si="148"/>
        <v>0</v>
      </c>
      <c r="AP21" s="17">
        <f t="shared" si="148"/>
        <v>0</v>
      </c>
      <c r="AQ21" s="17">
        <f t="shared" si="148"/>
        <v>0</v>
      </c>
      <c r="AR21" s="319">
        <f t="shared" si="131"/>
        <v>0</v>
      </c>
      <c r="AS21" s="17">
        <f t="shared" si="149"/>
        <v>0</v>
      </c>
      <c r="AT21" s="17">
        <f t="shared" si="149"/>
        <v>0</v>
      </c>
      <c r="AU21" s="17">
        <f t="shared" si="149"/>
        <v>0</v>
      </c>
      <c r="AV21" s="17">
        <f t="shared" si="149"/>
        <v>0</v>
      </c>
      <c r="AW21" s="17">
        <f t="shared" si="149"/>
        <v>0</v>
      </c>
      <c r="AX21" s="17">
        <f t="shared" si="149"/>
        <v>0</v>
      </c>
      <c r="AY21" s="17">
        <f t="shared" si="149"/>
        <v>0</v>
      </c>
      <c r="AZ21" s="17">
        <f t="shared" si="149"/>
        <v>0</v>
      </c>
      <c r="BA21" s="17">
        <f t="shared" si="149"/>
        <v>0</v>
      </c>
      <c r="BB21" s="17">
        <f t="shared" si="149"/>
        <v>0</v>
      </c>
      <c r="BC21" s="17">
        <f t="shared" si="149"/>
        <v>0</v>
      </c>
      <c r="BD21" s="17">
        <f t="shared" si="149"/>
        <v>0</v>
      </c>
      <c r="BE21" s="319">
        <f t="shared" si="133"/>
        <v>0</v>
      </c>
      <c r="BF21" s="17">
        <f t="shared" si="150"/>
        <v>0</v>
      </c>
      <c r="BG21" s="17">
        <f t="shared" si="150"/>
        <v>0</v>
      </c>
      <c r="BH21" s="17">
        <f t="shared" si="150"/>
        <v>0</v>
      </c>
      <c r="BI21" s="17">
        <f t="shared" si="150"/>
        <v>0</v>
      </c>
      <c r="BJ21" s="17">
        <f t="shared" si="150"/>
        <v>0</v>
      </c>
      <c r="BK21" s="17">
        <f t="shared" si="150"/>
        <v>0</v>
      </c>
      <c r="BL21" s="17">
        <f t="shared" si="150"/>
        <v>0</v>
      </c>
      <c r="BM21" s="17">
        <f t="shared" si="150"/>
        <v>0</v>
      </c>
      <c r="BN21" s="17">
        <f t="shared" si="150"/>
        <v>0</v>
      </c>
      <c r="BO21" s="17">
        <f t="shared" si="150"/>
        <v>0</v>
      </c>
      <c r="BP21" s="17">
        <f t="shared" si="150"/>
        <v>0</v>
      </c>
      <c r="BQ21" s="17">
        <f t="shared" si="150"/>
        <v>0</v>
      </c>
      <c r="BR21" s="319">
        <f t="shared" si="135"/>
        <v>0</v>
      </c>
      <c r="BS21" s="17">
        <f t="shared" si="151"/>
        <v>0</v>
      </c>
      <c r="BT21" s="17">
        <f t="shared" si="151"/>
        <v>0</v>
      </c>
      <c r="BU21" s="17">
        <f t="shared" si="151"/>
        <v>0</v>
      </c>
      <c r="BV21" s="17">
        <f t="shared" si="151"/>
        <v>0</v>
      </c>
      <c r="BW21" s="17">
        <f t="shared" si="151"/>
        <v>0</v>
      </c>
      <c r="BX21" s="17">
        <f t="shared" si="151"/>
        <v>0</v>
      </c>
      <c r="BY21" s="17">
        <f t="shared" si="151"/>
        <v>0</v>
      </c>
      <c r="BZ21" s="17">
        <f t="shared" si="151"/>
        <v>0</v>
      </c>
      <c r="CA21" s="17">
        <f t="shared" si="151"/>
        <v>0</v>
      </c>
      <c r="CB21" s="17">
        <f t="shared" si="151"/>
        <v>0</v>
      </c>
      <c r="CC21" s="17">
        <f t="shared" si="151"/>
        <v>0</v>
      </c>
      <c r="CD21" s="17">
        <f t="shared" si="151"/>
        <v>0</v>
      </c>
      <c r="CE21" s="319">
        <f t="shared" si="137"/>
        <v>0</v>
      </c>
      <c r="CF21" s="17">
        <f t="shared" si="152"/>
        <v>0</v>
      </c>
      <c r="CG21" s="17">
        <f t="shared" si="152"/>
        <v>0</v>
      </c>
      <c r="CH21" s="17">
        <f t="shared" si="152"/>
        <v>0</v>
      </c>
      <c r="CI21" s="17">
        <f t="shared" si="152"/>
        <v>0</v>
      </c>
      <c r="CJ21" s="17">
        <f t="shared" si="152"/>
        <v>0</v>
      </c>
      <c r="CK21" s="17">
        <f t="shared" si="152"/>
        <v>0</v>
      </c>
      <c r="CL21" s="17">
        <f t="shared" si="152"/>
        <v>0</v>
      </c>
      <c r="CM21" s="17">
        <f t="shared" si="152"/>
        <v>0</v>
      </c>
      <c r="CN21" s="17">
        <f t="shared" si="152"/>
        <v>0</v>
      </c>
      <c r="CO21" s="17">
        <f t="shared" si="152"/>
        <v>0</v>
      </c>
      <c r="CP21" s="17">
        <f t="shared" si="152"/>
        <v>0</v>
      </c>
      <c r="CQ21" s="17">
        <f t="shared" si="152"/>
        <v>0</v>
      </c>
      <c r="CR21" s="319">
        <f t="shared" si="139"/>
        <v>0</v>
      </c>
      <c r="CS21" s="17">
        <f t="shared" si="153"/>
        <v>0</v>
      </c>
      <c r="CT21" s="17">
        <f t="shared" si="153"/>
        <v>0</v>
      </c>
      <c r="CU21" s="17">
        <f t="shared" si="153"/>
        <v>0</v>
      </c>
      <c r="CV21" s="17">
        <f t="shared" si="153"/>
        <v>0</v>
      </c>
      <c r="CW21" s="17">
        <f t="shared" si="153"/>
        <v>0</v>
      </c>
      <c r="CX21" s="17">
        <f t="shared" si="153"/>
        <v>0</v>
      </c>
      <c r="CY21" s="17">
        <f t="shared" si="153"/>
        <v>0</v>
      </c>
      <c r="CZ21" s="17">
        <f t="shared" si="153"/>
        <v>0</v>
      </c>
      <c r="DA21" s="17">
        <f t="shared" si="153"/>
        <v>0</v>
      </c>
      <c r="DB21" s="17">
        <f t="shared" si="153"/>
        <v>0</v>
      </c>
      <c r="DC21" s="17">
        <f t="shared" si="153"/>
        <v>0</v>
      </c>
      <c r="DD21" s="17">
        <f t="shared" si="153"/>
        <v>0</v>
      </c>
      <c r="DE21" s="319">
        <f t="shared" si="141"/>
        <v>0</v>
      </c>
      <c r="DF21" s="17">
        <f t="shared" si="154"/>
        <v>0</v>
      </c>
      <c r="DG21" s="17">
        <f t="shared" si="154"/>
        <v>0</v>
      </c>
      <c r="DH21" s="17">
        <f t="shared" si="154"/>
        <v>0</v>
      </c>
      <c r="DI21" s="17">
        <f t="shared" si="154"/>
        <v>0</v>
      </c>
      <c r="DJ21" s="17">
        <f t="shared" si="154"/>
        <v>0</v>
      </c>
      <c r="DK21" s="17">
        <f t="shared" si="154"/>
        <v>0</v>
      </c>
      <c r="DL21" s="17">
        <f t="shared" si="154"/>
        <v>0</v>
      </c>
      <c r="DM21" s="17">
        <f t="shared" si="154"/>
        <v>0</v>
      </c>
      <c r="DN21" s="17">
        <f t="shared" si="154"/>
        <v>0</v>
      </c>
      <c r="DO21" s="17">
        <f t="shared" si="154"/>
        <v>0</v>
      </c>
      <c r="DP21" s="17">
        <f t="shared" si="154"/>
        <v>0</v>
      </c>
      <c r="DQ21" s="17">
        <f t="shared" si="154"/>
        <v>0</v>
      </c>
      <c r="DR21" s="319">
        <f t="shared" si="143"/>
        <v>0</v>
      </c>
      <c r="DS21" s="17">
        <f t="shared" si="155"/>
        <v>0</v>
      </c>
      <c r="DT21" s="17">
        <f t="shared" si="155"/>
        <v>0</v>
      </c>
      <c r="DU21" s="17">
        <f t="shared" si="155"/>
        <v>0</v>
      </c>
      <c r="DV21" s="17">
        <f t="shared" si="155"/>
        <v>0</v>
      </c>
      <c r="DW21" s="17">
        <f t="shared" si="155"/>
        <v>0</v>
      </c>
      <c r="DX21" s="17">
        <f t="shared" si="155"/>
        <v>0</v>
      </c>
      <c r="DY21" s="17">
        <f t="shared" si="155"/>
        <v>0</v>
      </c>
      <c r="DZ21" s="17">
        <f t="shared" si="155"/>
        <v>0</v>
      </c>
      <c r="EA21" s="17">
        <f t="shared" si="155"/>
        <v>0</v>
      </c>
      <c r="EB21" s="17">
        <f t="shared" si="155"/>
        <v>0</v>
      </c>
      <c r="EC21" s="17">
        <f t="shared" si="155"/>
        <v>0</v>
      </c>
      <c r="ED21" s="17">
        <f t="shared" si="155"/>
        <v>0</v>
      </c>
      <c r="EE21" s="391">
        <f t="shared" si="145"/>
        <v>0</v>
      </c>
    </row>
    <row r="22" spans="1:135" x14ac:dyDescent="0.2">
      <c r="A22" s="12"/>
      <c r="D22" s="1" t="s">
        <v>90</v>
      </c>
      <c r="F22" s="17">
        <f t="shared" si="146"/>
        <v>0</v>
      </c>
      <c r="G22" s="17">
        <f t="shared" si="146"/>
        <v>0</v>
      </c>
      <c r="H22" s="17">
        <f t="shared" si="146"/>
        <v>0</v>
      </c>
      <c r="I22" s="17">
        <f t="shared" si="146"/>
        <v>0</v>
      </c>
      <c r="J22" s="17">
        <f t="shared" si="146"/>
        <v>0</v>
      </c>
      <c r="K22" s="17">
        <f t="shared" si="146"/>
        <v>0</v>
      </c>
      <c r="L22" s="17">
        <f t="shared" si="146"/>
        <v>0</v>
      </c>
      <c r="M22" s="17">
        <f t="shared" si="146"/>
        <v>0</v>
      </c>
      <c r="N22" s="17">
        <f t="shared" si="146"/>
        <v>0</v>
      </c>
      <c r="O22" s="17">
        <f t="shared" si="146"/>
        <v>0</v>
      </c>
      <c r="P22" s="17">
        <f t="shared" si="146"/>
        <v>0</v>
      </c>
      <c r="Q22" s="17">
        <f t="shared" si="146"/>
        <v>0</v>
      </c>
      <c r="R22" s="319">
        <f t="shared" si="127"/>
        <v>0</v>
      </c>
      <c r="S22" s="17">
        <f t="shared" si="147"/>
        <v>0</v>
      </c>
      <c r="T22" s="17">
        <f t="shared" si="147"/>
        <v>0</v>
      </c>
      <c r="U22" s="17">
        <f t="shared" si="147"/>
        <v>0</v>
      </c>
      <c r="V22" s="17">
        <f t="shared" si="147"/>
        <v>0</v>
      </c>
      <c r="W22" s="17">
        <f t="shared" si="147"/>
        <v>0</v>
      </c>
      <c r="X22" s="17">
        <f t="shared" si="147"/>
        <v>0</v>
      </c>
      <c r="Y22" s="17">
        <f t="shared" si="147"/>
        <v>0</v>
      </c>
      <c r="Z22" s="17">
        <f t="shared" si="147"/>
        <v>0</v>
      </c>
      <c r="AA22" s="17">
        <f t="shared" si="147"/>
        <v>0</v>
      </c>
      <c r="AB22" s="17">
        <f t="shared" si="147"/>
        <v>0</v>
      </c>
      <c r="AC22" s="17">
        <f t="shared" si="147"/>
        <v>0</v>
      </c>
      <c r="AD22" s="17">
        <f t="shared" si="147"/>
        <v>0</v>
      </c>
      <c r="AE22" s="319">
        <f t="shared" si="129"/>
        <v>0</v>
      </c>
      <c r="AF22" s="17">
        <f t="shared" si="148"/>
        <v>0</v>
      </c>
      <c r="AG22" s="17">
        <f t="shared" si="148"/>
        <v>0</v>
      </c>
      <c r="AH22" s="17">
        <f t="shared" si="148"/>
        <v>0</v>
      </c>
      <c r="AI22" s="17">
        <f t="shared" si="148"/>
        <v>0</v>
      </c>
      <c r="AJ22" s="17">
        <f t="shared" si="148"/>
        <v>0</v>
      </c>
      <c r="AK22" s="17">
        <f t="shared" si="148"/>
        <v>0</v>
      </c>
      <c r="AL22" s="17">
        <f t="shared" si="148"/>
        <v>0</v>
      </c>
      <c r="AM22" s="17">
        <f t="shared" si="148"/>
        <v>0</v>
      </c>
      <c r="AN22" s="17">
        <f t="shared" si="148"/>
        <v>0</v>
      </c>
      <c r="AO22" s="17">
        <f t="shared" si="148"/>
        <v>0</v>
      </c>
      <c r="AP22" s="17">
        <f t="shared" si="148"/>
        <v>0</v>
      </c>
      <c r="AQ22" s="17">
        <f t="shared" si="148"/>
        <v>0</v>
      </c>
      <c r="AR22" s="319">
        <f t="shared" si="131"/>
        <v>0</v>
      </c>
      <c r="AS22" s="17">
        <f t="shared" si="149"/>
        <v>0</v>
      </c>
      <c r="AT22" s="17">
        <f t="shared" si="149"/>
        <v>0</v>
      </c>
      <c r="AU22" s="17">
        <f t="shared" si="149"/>
        <v>0</v>
      </c>
      <c r="AV22" s="17">
        <f t="shared" si="149"/>
        <v>0</v>
      </c>
      <c r="AW22" s="17">
        <f t="shared" si="149"/>
        <v>0</v>
      </c>
      <c r="AX22" s="17">
        <f t="shared" si="149"/>
        <v>0</v>
      </c>
      <c r="AY22" s="17">
        <f t="shared" si="149"/>
        <v>0</v>
      </c>
      <c r="AZ22" s="17">
        <f t="shared" si="149"/>
        <v>0</v>
      </c>
      <c r="BA22" s="17">
        <f t="shared" si="149"/>
        <v>0</v>
      </c>
      <c r="BB22" s="17">
        <f t="shared" si="149"/>
        <v>0</v>
      </c>
      <c r="BC22" s="17">
        <f t="shared" si="149"/>
        <v>0</v>
      </c>
      <c r="BD22" s="17">
        <f t="shared" si="149"/>
        <v>0</v>
      </c>
      <c r="BE22" s="319">
        <f t="shared" si="133"/>
        <v>0</v>
      </c>
      <c r="BF22" s="17">
        <f t="shared" si="150"/>
        <v>0</v>
      </c>
      <c r="BG22" s="17">
        <f t="shared" si="150"/>
        <v>0</v>
      </c>
      <c r="BH22" s="17">
        <f t="shared" si="150"/>
        <v>0</v>
      </c>
      <c r="BI22" s="17">
        <f t="shared" si="150"/>
        <v>0</v>
      </c>
      <c r="BJ22" s="17">
        <f t="shared" si="150"/>
        <v>0</v>
      </c>
      <c r="BK22" s="17">
        <f t="shared" si="150"/>
        <v>0</v>
      </c>
      <c r="BL22" s="17">
        <f t="shared" si="150"/>
        <v>0</v>
      </c>
      <c r="BM22" s="17">
        <f t="shared" si="150"/>
        <v>0</v>
      </c>
      <c r="BN22" s="17">
        <f t="shared" si="150"/>
        <v>0</v>
      </c>
      <c r="BO22" s="17">
        <f t="shared" si="150"/>
        <v>0</v>
      </c>
      <c r="BP22" s="17">
        <f t="shared" si="150"/>
        <v>0</v>
      </c>
      <c r="BQ22" s="17">
        <f t="shared" si="150"/>
        <v>0</v>
      </c>
      <c r="BR22" s="319">
        <f t="shared" si="135"/>
        <v>0</v>
      </c>
      <c r="BS22" s="17">
        <f t="shared" si="151"/>
        <v>0</v>
      </c>
      <c r="BT22" s="17">
        <f t="shared" si="151"/>
        <v>0</v>
      </c>
      <c r="BU22" s="17">
        <f t="shared" si="151"/>
        <v>0</v>
      </c>
      <c r="BV22" s="17">
        <f t="shared" si="151"/>
        <v>0</v>
      </c>
      <c r="BW22" s="17">
        <f t="shared" si="151"/>
        <v>0</v>
      </c>
      <c r="BX22" s="17">
        <f t="shared" si="151"/>
        <v>0</v>
      </c>
      <c r="BY22" s="17">
        <f t="shared" si="151"/>
        <v>0</v>
      </c>
      <c r="BZ22" s="17">
        <f t="shared" si="151"/>
        <v>0</v>
      </c>
      <c r="CA22" s="17">
        <f t="shared" si="151"/>
        <v>0</v>
      </c>
      <c r="CB22" s="17">
        <f t="shared" si="151"/>
        <v>0</v>
      </c>
      <c r="CC22" s="17">
        <f t="shared" si="151"/>
        <v>0</v>
      </c>
      <c r="CD22" s="17">
        <f t="shared" si="151"/>
        <v>0</v>
      </c>
      <c r="CE22" s="319">
        <f t="shared" si="137"/>
        <v>0</v>
      </c>
      <c r="CF22" s="17">
        <f t="shared" si="152"/>
        <v>0</v>
      </c>
      <c r="CG22" s="17">
        <f t="shared" si="152"/>
        <v>0</v>
      </c>
      <c r="CH22" s="17">
        <f t="shared" si="152"/>
        <v>0</v>
      </c>
      <c r="CI22" s="17">
        <f t="shared" si="152"/>
        <v>0</v>
      </c>
      <c r="CJ22" s="17">
        <f t="shared" si="152"/>
        <v>0</v>
      </c>
      <c r="CK22" s="17">
        <f t="shared" si="152"/>
        <v>0</v>
      </c>
      <c r="CL22" s="17">
        <f t="shared" si="152"/>
        <v>0</v>
      </c>
      <c r="CM22" s="17">
        <f t="shared" si="152"/>
        <v>0</v>
      </c>
      <c r="CN22" s="17">
        <f t="shared" si="152"/>
        <v>0</v>
      </c>
      <c r="CO22" s="17">
        <f t="shared" si="152"/>
        <v>0</v>
      </c>
      <c r="CP22" s="17">
        <f t="shared" si="152"/>
        <v>0</v>
      </c>
      <c r="CQ22" s="17">
        <f t="shared" si="152"/>
        <v>0</v>
      </c>
      <c r="CR22" s="319">
        <f t="shared" si="139"/>
        <v>0</v>
      </c>
      <c r="CS22" s="17">
        <f t="shared" si="153"/>
        <v>0</v>
      </c>
      <c r="CT22" s="17">
        <f t="shared" si="153"/>
        <v>0</v>
      </c>
      <c r="CU22" s="17">
        <f t="shared" si="153"/>
        <v>0</v>
      </c>
      <c r="CV22" s="17">
        <f t="shared" si="153"/>
        <v>0</v>
      </c>
      <c r="CW22" s="17">
        <f t="shared" si="153"/>
        <v>0</v>
      </c>
      <c r="CX22" s="17">
        <f t="shared" si="153"/>
        <v>0</v>
      </c>
      <c r="CY22" s="17">
        <f t="shared" si="153"/>
        <v>0</v>
      </c>
      <c r="CZ22" s="17">
        <f t="shared" si="153"/>
        <v>0</v>
      </c>
      <c r="DA22" s="17">
        <f t="shared" si="153"/>
        <v>0</v>
      </c>
      <c r="DB22" s="17">
        <f t="shared" si="153"/>
        <v>0</v>
      </c>
      <c r="DC22" s="17">
        <f t="shared" si="153"/>
        <v>0</v>
      </c>
      <c r="DD22" s="17">
        <f t="shared" si="153"/>
        <v>0</v>
      </c>
      <c r="DE22" s="319">
        <f t="shared" si="141"/>
        <v>0</v>
      </c>
      <c r="DF22" s="17">
        <f t="shared" si="154"/>
        <v>0</v>
      </c>
      <c r="DG22" s="17">
        <f t="shared" si="154"/>
        <v>0</v>
      </c>
      <c r="DH22" s="17">
        <f t="shared" si="154"/>
        <v>0</v>
      </c>
      <c r="DI22" s="17">
        <f t="shared" si="154"/>
        <v>0</v>
      </c>
      <c r="DJ22" s="17">
        <f t="shared" si="154"/>
        <v>0</v>
      </c>
      <c r="DK22" s="17">
        <f t="shared" si="154"/>
        <v>0</v>
      </c>
      <c r="DL22" s="17">
        <f t="shared" si="154"/>
        <v>0</v>
      </c>
      <c r="DM22" s="17">
        <f t="shared" si="154"/>
        <v>0</v>
      </c>
      <c r="DN22" s="17">
        <f t="shared" si="154"/>
        <v>0</v>
      </c>
      <c r="DO22" s="17">
        <f t="shared" si="154"/>
        <v>0</v>
      </c>
      <c r="DP22" s="17">
        <f t="shared" si="154"/>
        <v>0</v>
      </c>
      <c r="DQ22" s="17">
        <f t="shared" si="154"/>
        <v>0</v>
      </c>
      <c r="DR22" s="319">
        <f t="shared" si="143"/>
        <v>0</v>
      </c>
      <c r="DS22" s="17">
        <f t="shared" si="155"/>
        <v>0</v>
      </c>
      <c r="DT22" s="17">
        <f t="shared" si="155"/>
        <v>0</v>
      </c>
      <c r="DU22" s="17">
        <f t="shared" si="155"/>
        <v>0</v>
      </c>
      <c r="DV22" s="17">
        <f t="shared" si="155"/>
        <v>0</v>
      </c>
      <c r="DW22" s="17">
        <f t="shared" si="155"/>
        <v>0</v>
      </c>
      <c r="DX22" s="17">
        <f t="shared" si="155"/>
        <v>0</v>
      </c>
      <c r="DY22" s="17">
        <f t="shared" si="155"/>
        <v>0</v>
      </c>
      <c r="DZ22" s="17">
        <f t="shared" si="155"/>
        <v>0</v>
      </c>
      <c r="EA22" s="17">
        <f t="shared" si="155"/>
        <v>0</v>
      </c>
      <c r="EB22" s="17">
        <f t="shared" si="155"/>
        <v>0</v>
      </c>
      <c r="EC22" s="17">
        <f t="shared" si="155"/>
        <v>0</v>
      </c>
      <c r="ED22" s="17">
        <f t="shared" si="155"/>
        <v>0</v>
      </c>
      <c r="EE22" s="391">
        <f t="shared" si="145"/>
        <v>0</v>
      </c>
    </row>
    <row r="23" spans="1:135" x14ac:dyDescent="0.2">
      <c r="A23" s="12"/>
      <c r="B23" s="17"/>
      <c r="D23" s="1" t="s">
        <v>91</v>
      </c>
      <c r="F23" s="17">
        <f t="shared" si="146"/>
        <v>0</v>
      </c>
      <c r="G23" s="17">
        <f t="shared" si="146"/>
        <v>0</v>
      </c>
      <c r="H23" s="17">
        <f t="shared" si="146"/>
        <v>0</v>
      </c>
      <c r="I23" s="17">
        <f t="shared" si="146"/>
        <v>0</v>
      </c>
      <c r="J23" s="17">
        <f t="shared" si="146"/>
        <v>0</v>
      </c>
      <c r="K23" s="17">
        <f t="shared" si="146"/>
        <v>0</v>
      </c>
      <c r="L23" s="17">
        <f t="shared" si="146"/>
        <v>0</v>
      </c>
      <c r="M23" s="17">
        <f t="shared" si="146"/>
        <v>0</v>
      </c>
      <c r="N23" s="17">
        <f t="shared" si="146"/>
        <v>0</v>
      </c>
      <c r="O23" s="17">
        <f t="shared" si="146"/>
        <v>0</v>
      </c>
      <c r="P23" s="17">
        <f t="shared" si="146"/>
        <v>0</v>
      </c>
      <c r="Q23" s="17">
        <f t="shared" si="146"/>
        <v>0</v>
      </c>
      <c r="R23" s="319">
        <f t="shared" si="127"/>
        <v>0</v>
      </c>
      <c r="S23" s="17">
        <f t="shared" si="147"/>
        <v>0</v>
      </c>
      <c r="T23" s="17">
        <f t="shared" si="147"/>
        <v>0</v>
      </c>
      <c r="U23" s="17">
        <f t="shared" si="147"/>
        <v>0</v>
      </c>
      <c r="V23" s="17">
        <f t="shared" si="147"/>
        <v>0</v>
      </c>
      <c r="W23" s="17">
        <f t="shared" si="147"/>
        <v>0</v>
      </c>
      <c r="X23" s="17">
        <f t="shared" si="147"/>
        <v>0</v>
      </c>
      <c r="Y23" s="17">
        <f t="shared" si="147"/>
        <v>0</v>
      </c>
      <c r="Z23" s="17">
        <f t="shared" si="147"/>
        <v>0</v>
      </c>
      <c r="AA23" s="17">
        <f t="shared" si="147"/>
        <v>0</v>
      </c>
      <c r="AB23" s="17">
        <f t="shared" si="147"/>
        <v>0</v>
      </c>
      <c r="AC23" s="17">
        <f t="shared" si="147"/>
        <v>0</v>
      </c>
      <c r="AD23" s="17">
        <f t="shared" si="147"/>
        <v>0</v>
      </c>
      <c r="AE23" s="319">
        <f t="shared" si="129"/>
        <v>0</v>
      </c>
      <c r="AF23" s="17">
        <f t="shared" si="148"/>
        <v>0</v>
      </c>
      <c r="AG23" s="17">
        <f t="shared" si="148"/>
        <v>0</v>
      </c>
      <c r="AH23" s="17">
        <f t="shared" si="148"/>
        <v>0</v>
      </c>
      <c r="AI23" s="17">
        <f t="shared" si="148"/>
        <v>0</v>
      </c>
      <c r="AJ23" s="17">
        <f t="shared" si="148"/>
        <v>0</v>
      </c>
      <c r="AK23" s="17">
        <f t="shared" si="148"/>
        <v>0</v>
      </c>
      <c r="AL23" s="17">
        <f t="shared" si="148"/>
        <v>0</v>
      </c>
      <c r="AM23" s="17">
        <f t="shared" si="148"/>
        <v>0</v>
      </c>
      <c r="AN23" s="17">
        <f t="shared" si="148"/>
        <v>0</v>
      </c>
      <c r="AO23" s="17">
        <f t="shared" si="148"/>
        <v>0</v>
      </c>
      <c r="AP23" s="17">
        <f t="shared" si="148"/>
        <v>0</v>
      </c>
      <c r="AQ23" s="17">
        <f t="shared" si="148"/>
        <v>0</v>
      </c>
      <c r="AR23" s="319">
        <f t="shared" si="131"/>
        <v>0</v>
      </c>
      <c r="AS23" s="17">
        <f t="shared" si="149"/>
        <v>0</v>
      </c>
      <c r="AT23" s="17">
        <f t="shared" si="149"/>
        <v>0</v>
      </c>
      <c r="AU23" s="17">
        <f t="shared" si="149"/>
        <v>0</v>
      </c>
      <c r="AV23" s="17">
        <f t="shared" si="149"/>
        <v>0</v>
      </c>
      <c r="AW23" s="17">
        <f t="shared" si="149"/>
        <v>0</v>
      </c>
      <c r="AX23" s="17">
        <f t="shared" si="149"/>
        <v>0</v>
      </c>
      <c r="AY23" s="17">
        <f t="shared" si="149"/>
        <v>0</v>
      </c>
      <c r="AZ23" s="17">
        <f t="shared" si="149"/>
        <v>0</v>
      </c>
      <c r="BA23" s="17">
        <f t="shared" si="149"/>
        <v>0</v>
      </c>
      <c r="BB23" s="17">
        <f t="shared" si="149"/>
        <v>0</v>
      </c>
      <c r="BC23" s="17">
        <f t="shared" si="149"/>
        <v>0</v>
      </c>
      <c r="BD23" s="17">
        <f t="shared" si="149"/>
        <v>0</v>
      </c>
      <c r="BE23" s="319">
        <f t="shared" si="133"/>
        <v>0</v>
      </c>
      <c r="BF23" s="17">
        <f t="shared" si="150"/>
        <v>0</v>
      </c>
      <c r="BG23" s="17">
        <f t="shared" si="150"/>
        <v>0</v>
      </c>
      <c r="BH23" s="17">
        <f t="shared" si="150"/>
        <v>0</v>
      </c>
      <c r="BI23" s="17">
        <f t="shared" si="150"/>
        <v>0</v>
      </c>
      <c r="BJ23" s="17">
        <f t="shared" si="150"/>
        <v>0</v>
      </c>
      <c r="BK23" s="17">
        <f t="shared" si="150"/>
        <v>0</v>
      </c>
      <c r="BL23" s="17">
        <f t="shared" si="150"/>
        <v>0</v>
      </c>
      <c r="BM23" s="17">
        <f t="shared" si="150"/>
        <v>0</v>
      </c>
      <c r="BN23" s="17">
        <f t="shared" si="150"/>
        <v>0</v>
      </c>
      <c r="BO23" s="17">
        <f t="shared" si="150"/>
        <v>0</v>
      </c>
      <c r="BP23" s="17">
        <f t="shared" si="150"/>
        <v>0</v>
      </c>
      <c r="BQ23" s="17">
        <f t="shared" si="150"/>
        <v>0</v>
      </c>
      <c r="BR23" s="319">
        <f t="shared" si="135"/>
        <v>0</v>
      </c>
      <c r="BS23" s="17">
        <f t="shared" si="151"/>
        <v>0</v>
      </c>
      <c r="BT23" s="17">
        <f t="shared" si="151"/>
        <v>0</v>
      </c>
      <c r="BU23" s="17">
        <f t="shared" si="151"/>
        <v>0</v>
      </c>
      <c r="BV23" s="17">
        <f t="shared" si="151"/>
        <v>0</v>
      </c>
      <c r="BW23" s="17">
        <f t="shared" si="151"/>
        <v>0</v>
      </c>
      <c r="BX23" s="17">
        <f t="shared" si="151"/>
        <v>0</v>
      </c>
      <c r="BY23" s="17">
        <f t="shared" si="151"/>
        <v>0</v>
      </c>
      <c r="BZ23" s="17">
        <f t="shared" si="151"/>
        <v>0</v>
      </c>
      <c r="CA23" s="17">
        <f t="shared" si="151"/>
        <v>0</v>
      </c>
      <c r="CB23" s="17">
        <f t="shared" si="151"/>
        <v>0</v>
      </c>
      <c r="CC23" s="17">
        <f t="shared" si="151"/>
        <v>0</v>
      </c>
      <c r="CD23" s="17">
        <f t="shared" si="151"/>
        <v>0</v>
      </c>
      <c r="CE23" s="319">
        <f t="shared" si="137"/>
        <v>0</v>
      </c>
      <c r="CF23" s="17">
        <f t="shared" si="152"/>
        <v>0</v>
      </c>
      <c r="CG23" s="17">
        <f t="shared" si="152"/>
        <v>0</v>
      </c>
      <c r="CH23" s="17">
        <f t="shared" si="152"/>
        <v>0</v>
      </c>
      <c r="CI23" s="17">
        <f t="shared" si="152"/>
        <v>0</v>
      </c>
      <c r="CJ23" s="17">
        <f t="shared" si="152"/>
        <v>0</v>
      </c>
      <c r="CK23" s="17">
        <f t="shared" si="152"/>
        <v>0</v>
      </c>
      <c r="CL23" s="17">
        <f t="shared" si="152"/>
        <v>0</v>
      </c>
      <c r="CM23" s="17">
        <f t="shared" si="152"/>
        <v>0</v>
      </c>
      <c r="CN23" s="17">
        <f t="shared" si="152"/>
        <v>0</v>
      </c>
      <c r="CO23" s="17">
        <f t="shared" si="152"/>
        <v>0</v>
      </c>
      <c r="CP23" s="17">
        <f t="shared" si="152"/>
        <v>0</v>
      </c>
      <c r="CQ23" s="17">
        <f t="shared" si="152"/>
        <v>0</v>
      </c>
      <c r="CR23" s="319">
        <f t="shared" si="139"/>
        <v>0</v>
      </c>
      <c r="CS23" s="17">
        <f t="shared" si="153"/>
        <v>0</v>
      </c>
      <c r="CT23" s="17">
        <f t="shared" si="153"/>
        <v>0</v>
      </c>
      <c r="CU23" s="17">
        <f t="shared" si="153"/>
        <v>0</v>
      </c>
      <c r="CV23" s="17">
        <f t="shared" si="153"/>
        <v>0</v>
      </c>
      <c r="CW23" s="17">
        <f t="shared" si="153"/>
        <v>0</v>
      </c>
      <c r="CX23" s="17">
        <f t="shared" si="153"/>
        <v>0</v>
      </c>
      <c r="CY23" s="17">
        <f t="shared" si="153"/>
        <v>0</v>
      </c>
      <c r="CZ23" s="17">
        <f t="shared" si="153"/>
        <v>0</v>
      </c>
      <c r="DA23" s="17">
        <f t="shared" si="153"/>
        <v>0</v>
      </c>
      <c r="DB23" s="17">
        <f t="shared" si="153"/>
        <v>0</v>
      </c>
      <c r="DC23" s="17">
        <f t="shared" si="153"/>
        <v>0</v>
      </c>
      <c r="DD23" s="17">
        <f t="shared" si="153"/>
        <v>0</v>
      </c>
      <c r="DE23" s="319">
        <f t="shared" si="141"/>
        <v>0</v>
      </c>
      <c r="DF23" s="17">
        <f t="shared" si="154"/>
        <v>0</v>
      </c>
      <c r="DG23" s="17">
        <f t="shared" si="154"/>
        <v>0</v>
      </c>
      <c r="DH23" s="17">
        <f t="shared" si="154"/>
        <v>0</v>
      </c>
      <c r="DI23" s="17">
        <f t="shared" si="154"/>
        <v>0</v>
      </c>
      <c r="DJ23" s="17">
        <f t="shared" si="154"/>
        <v>0</v>
      </c>
      <c r="DK23" s="17">
        <f t="shared" si="154"/>
        <v>0</v>
      </c>
      <c r="DL23" s="17">
        <f t="shared" si="154"/>
        <v>0</v>
      </c>
      <c r="DM23" s="17">
        <f t="shared" si="154"/>
        <v>0</v>
      </c>
      <c r="DN23" s="17">
        <f t="shared" si="154"/>
        <v>0</v>
      </c>
      <c r="DO23" s="17">
        <f t="shared" si="154"/>
        <v>0</v>
      </c>
      <c r="DP23" s="17">
        <f t="shared" si="154"/>
        <v>0</v>
      </c>
      <c r="DQ23" s="17">
        <f t="shared" si="154"/>
        <v>0</v>
      </c>
      <c r="DR23" s="319">
        <f t="shared" si="143"/>
        <v>0</v>
      </c>
      <c r="DS23" s="17">
        <f t="shared" si="155"/>
        <v>0</v>
      </c>
      <c r="DT23" s="17">
        <f t="shared" si="155"/>
        <v>0</v>
      </c>
      <c r="DU23" s="17">
        <f t="shared" si="155"/>
        <v>0</v>
      </c>
      <c r="DV23" s="17">
        <f t="shared" si="155"/>
        <v>0</v>
      </c>
      <c r="DW23" s="17">
        <f t="shared" si="155"/>
        <v>0</v>
      </c>
      <c r="DX23" s="17">
        <f t="shared" si="155"/>
        <v>0</v>
      </c>
      <c r="DY23" s="17">
        <f t="shared" si="155"/>
        <v>0</v>
      </c>
      <c r="DZ23" s="17">
        <f t="shared" si="155"/>
        <v>0</v>
      </c>
      <c r="EA23" s="17">
        <f t="shared" si="155"/>
        <v>0</v>
      </c>
      <c r="EB23" s="17">
        <f t="shared" si="155"/>
        <v>0</v>
      </c>
      <c r="EC23" s="17">
        <f t="shared" si="155"/>
        <v>0</v>
      </c>
      <c r="ED23" s="17">
        <f t="shared" si="155"/>
        <v>0</v>
      </c>
      <c r="EE23" s="391">
        <f t="shared" si="145"/>
        <v>0</v>
      </c>
    </row>
    <row r="24" spans="1:135" x14ac:dyDescent="0.2">
      <c r="A24" s="1"/>
      <c r="D24" s="1" t="s">
        <v>92</v>
      </c>
      <c r="F24" s="17">
        <f t="shared" si="146"/>
        <v>0</v>
      </c>
      <c r="G24" s="17">
        <f t="shared" si="146"/>
        <v>0</v>
      </c>
      <c r="H24" s="17">
        <f t="shared" si="146"/>
        <v>0</v>
      </c>
      <c r="I24" s="17">
        <f t="shared" si="146"/>
        <v>0</v>
      </c>
      <c r="J24" s="17">
        <f t="shared" si="146"/>
        <v>0</v>
      </c>
      <c r="K24" s="17">
        <f t="shared" si="146"/>
        <v>0</v>
      </c>
      <c r="L24" s="17">
        <f t="shared" si="146"/>
        <v>0</v>
      </c>
      <c r="M24" s="17">
        <f t="shared" si="146"/>
        <v>0</v>
      </c>
      <c r="N24" s="17">
        <f t="shared" si="146"/>
        <v>0</v>
      </c>
      <c r="O24" s="17">
        <f t="shared" si="146"/>
        <v>0</v>
      </c>
      <c r="P24" s="17">
        <f t="shared" si="146"/>
        <v>0</v>
      </c>
      <c r="Q24" s="17">
        <f t="shared" si="146"/>
        <v>0</v>
      </c>
      <c r="R24" s="319">
        <f t="shared" si="127"/>
        <v>0</v>
      </c>
      <c r="S24" s="17">
        <f t="shared" si="147"/>
        <v>0</v>
      </c>
      <c r="T24" s="17">
        <f t="shared" si="147"/>
        <v>0</v>
      </c>
      <c r="U24" s="17">
        <f t="shared" si="147"/>
        <v>0</v>
      </c>
      <c r="V24" s="17">
        <f t="shared" si="147"/>
        <v>0</v>
      </c>
      <c r="W24" s="17">
        <f t="shared" si="147"/>
        <v>0</v>
      </c>
      <c r="X24" s="17">
        <f t="shared" si="147"/>
        <v>0</v>
      </c>
      <c r="Y24" s="17">
        <f t="shared" si="147"/>
        <v>0</v>
      </c>
      <c r="Z24" s="17">
        <f t="shared" si="147"/>
        <v>0</v>
      </c>
      <c r="AA24" s="17">
        <f t="shared" si="147"/>
        <v>0</v>
      </c>
      <c r="AB24" s="17">
        <f t="shared" si="147"/>
        <v>0</v>
      </c>
      <c r="AC24" s="17">
        <f t="shared" si="147"/>
        <v>0</v>
      </c>
      <c r="AD24" s="17">
        <f t="shared" si="147"/>
        <v>0</v>
      </c>
      <c r="AE24" s="319">
        <f t="shared" si="129"/>
        <v>0</v>
      </c>
      <c r="AF24" s="17">
        <f t="shared" si="148"/>
        <v>0</v>
      </c>
      <c r="AG24" s="17">
        <f t="shared" si="148"/>
        <v>0</v>
      </c>
      <c r="AH24" s="17">
        <f t="shared" si="148"/>
        <v>0</v>
      </c>
      <c r="AI24" s="17">
        <f t="shared" si="148"/>
        <v>0</v>
      </c>
      <c r="AJ24" s="17">
        <f t="shared" si="148"/>
        <v>0</v>
      </c>
      <c r="AK24" s="17">
        <f t="shared" si="148"/>
        <v>0</v>
      </c>
      <c r="AL24" s="17">
        <f t="shared" si="148"/>
        <v>0</v>
      </c>
      <c r="AM24" s="17">
        <f t="shared" si="148"/>
        <v>0</v>
      </c>
      <c r="AN24" s="17">
        <f t="shared" si="148"/>
        <v>0</v>
      </c>
      <c r="AO24" s="17">
        <f t="shared" si="148"/>
        <v>0</v>
      </c>
      <c r="AP24" s="17">
        <f t="shared" si="148"/>
        <v>0</v>
      </c>
      <c r="AQ24" s="17">
        <f t="shared" si="148"/>
        <v>0</v>
      </c>
      <c r="AR24" s="319">
        <f t="shared" si="131"/>
        <v>0</v>
      </c>
      <c r="AS24" s="17">
        <f t="shared" si="149"/>
        <v>0</v>
      </c>
      <c r="AT24" s="17">
        <f t="shared" si="149"/>
        <v>0</v>
      </c>
      <c r="AU24" s="17">
        <f t="shared" si="149"/>
        <v>0</v>
      </c>
      <c r="AV24" s="17">
        <f t="shared" si="149"/>
        <v>0</v>
      </c>
      <c r="AW24" s="17">
        <f t="shared" si="149"/>
        <v>0</v>
      </c>
      <c r="AX24" s="17">
        <f t="shared" si="149"/>
        <v>0</v>
      </c>
      <c r="AY24" s="17">
        <f t="shared" si="149"/>
        <v>0</v>
      </c>
      <c r="AZ24" s="17">
        <f t="shared" si="149"/>
        <v>0</v>
      </c>
      <c r="BA24" s="17">
        <f t="shared" si="149"/>
        <v>0</v>
      </c>
      <c r="BB24" s="17">
        <f t="shared" si="149"/>
        <v>0</v>
      </c>
      <c r="BC24" s="17">
        <f t="shared" si="149"/>
        <v>0</v>
      </c>
      <c r="BD24" s="17">
        <f t="shared" si="149"/>
        <v>0</v>
      </c>
      <c r="BE24" s="319">
        <f t="shared" si="133"/>
        <v>0</v>
      </c>
      <c r="BF24" s="17">
        <f t="shared" si="150"/>
        <v>0</v>
      </c>
      <c r="BG24" s="17">
        <f t="shared" si="150"/>
        <v>0</v>
      </c>
      <c r="BH24" s="17">
        <f t="shared" si="150"/>
        <v>0</v>
      </c>
      <c r="BI24" s="17">
        <f t="shared" si="150"/>
        <v>0</v>
      </c>
      <c r="BJ24" s="17">
        <f t="shared" si="150"/>
        <v>0</v>
      </c>
      <c r="BK24" s="17">
        <f t="shared" si="150"/>
        <v>0</v>
      </c>
      <c r="BL24" s="17">
        <f t="shared" si="150"/>
        <v>0</v>
      </c>
      <c r="BM24" s="17">
        <f t="shared" si="150"/>
        <v>0</v>
      </c>
      <c r="BN24" s="17">
        <f t="shared" si="150"/>
        <v>0</v>
      </c>
      <c r="BO24" s="17">
        <f t="shared" si="150"/>
        <v>0</v>
      </c>
      <c r="BP24" s="17">
        <f t="shared" si="150"/>
        <v>0</v>
      </c>
      <c r="BQ24" s="17">
        <f t="shared" si="150"/>
        <v>0</v>
      </c>
      <c r="BR24" s="319">
        <f t="shared" si="135"/>
        <v>0</v>
      </c>
      <c r="BS24" s="17">
        <f t="shared" si="151"/>
        <v>0</v>
      </c>
      <c r="BT24" s="17">
        <f t="shared" si="151"/>
        <v>0</v>
      </c>
      <c r="BU24" s="17">
        <f t="shared" si="151"/>
        <v>0</v>
      </c>
      <c r="BV24" s="17">
        <f t="shared" si="151"/>
        <v>0</v>
      </c>
      <c r="BW24" s="17">
        <f t="shared" si="151"/>
        <v>0</v>
      </c>
      <c r="BX24" s="17">
        <f t="shared" si="151"/>
        <v>0</v>
      </c>
      <c r="BY24" s="17">
        <f t="shared" si="151"/>
        <v>0</v>
      </c>
      <c r="BZ24" s="17">
        <f t="shared" si="151"/>
        <v>0</v>
      </c>
      <c r="CA24" s="17">
        <f t="shared" si="151"/>
        <v>0</v>
      </c>
      <c r="CB24" s="17">
        <f t="shared" si="151"/>
        <v>0</v>
      </c>
      <c r="CC24" s="17">
        <f t="shared" si="151"/>
        <v>0</v>
      </c>
      <c r="CD24" s="17">
        <f t="shared" si="151"/>
        <v>0</v>
      </c>
      <c r="CE24" s="319">
        <f t="shared" si="137"/>
        <v>0</v>
      </c>
      <c r="CF24" s="17">
        <f t="shared" si="152"/>
        <v>0</v>
      </c>
      <c r="CG24" s="17">
        <f t="shared" si="152"/>
        <v>0</v>
      </c>
      <c r="CH24" s="17">
        <f t="shared" si="152"/>
        <v>0</v>
      </c>
      <c r="CI24" s="17">
        <f t="shared" si="152"/>
        <v>0</v>
      </c>
      <c r="CJ24" s="17">
        <f t="shared" si="152"/>
        <v>0</v>
      </c>
      <c r="CK24" s="17">
        <f t="shared" si="152"/>
        <v>0</v>
      </c>
      <c r="CL24" s="17">
        <f t="shared" si="152"/>
        <v>0</v>
      </c>
      <c r="CM24" s="17">
        <f t="shared" si="152"/>
        <v>0</v>
      </c>
      <c r="CN24" s="17">
        <f t="shared" si="152"/>
        <v>0</v>
      </c>
      <c r="CO24" s="17">
        <f t="shared" si="152"/>
        <v>0</v>
      </c>
      <c r="CP24" s="17">
        <f t="shared" si="152"/>
        <v>0</v>
      </c>
      <c r="CQ24" s="17">
        <f t="shared" si="152"/>
        <v>0</v>
      </c>
      <c r="CR24" s="319">
        <f t="shared" si="139"/>
        <v>0</v>
      </c>
      <c r="CS24" s="17">
        <f t="shared" si="153"/>
        <v>0</v>
      </c>
      <c r="CT24" s="17">
        <f t="shared" si="153"/>
        <v>0</v>
      </c>
      <c r="CU24" s="17">
        <f t="shared" si="153"/>
        <v>0</v>
      </c>
      <c r="CV24" s="17">
        <f t="shared" si="153"/>
        <v>0</v>
      </c>
      <c r="CW24" s="17">
        <f t="shared" si="153"/>
        <v>0</v>
      </c>
      <c r="CX24" s="17">
        <f t="shared" si="153"/>
        <v>0</v>
      </c>
      <c r="CY24" s="17">
        <f t="shared" si="153"/>
        <v>0</v>
      </c>
      <c r="CZ24" s="17">
        <f t="shared" si="153"/>
        <v>0</v>
      </c>
      <c r="DA24" s="17">
        <f t="shared" si="153"/>
        <v>0</v>
      </c>
      <c r="DB24" s="17">
        <f t="shared" si="153"/>
        <v>0</v>
      </c>
      <c r="DC24" s="17">
        <f t="shared" si="153"/>
        <v>0</v>
      </c>
      <c r="DD24" s="17">
        <f t="shared" si="153"/>
        <v>0</v>
      </c>
      <c r="DE24" s="319">
        <f t="shared" si="141"/>
        <v>0</v>
      </c>
      <c r="DF24" s="17">
        <f t="shared" si="154"/>
        <v>0</v>
      </c>
      <c r="DG24" s="17">
        <f t="shared" si="154"/>
        <v>0</v>
      </c>
      <c r="DH24" s="17">
        <f t="shared" si="154"/>
        <v>0</v>
      </c>
      <c r="DI24" s="17">
        <f t="shared" si="154"/>
        <v>0</v>
      </c>
      <c r="DJ24" s="17">
        <f t="shared" si="154"/>
        <v>0</v>
      </c>
      <c r="DK24" s="17">
        <f t="shared" si="154"/>
        <v>0</v>
      </c>
      <c r="DL24" s="17">
        <f t="shared" si="154"/>
        <v>0</v>
      </c>
      <c r="DM24" s="17">
        <f t="shared" si="154"/>
        <v>0</v>
      </c>
      <c r="DN24" s="17">
        <f t="shared" si="154"/>
        <v>0</v>
      </c>
      <c r="DO24" s="17">
        <f t="shared" si="154"/>
        <v>0</v>
      </c>
      <c r="DP24" s="17">
        <f t="shared" si="154"/>
        <v>0</v>
      </c>
      <c r="DQ24" s="17">
        <f t="shared" si="154"/>
        <v>0</v>
      </c>
      <c r="DR24" s="319">
        <f t="shared" si="143"/>
        <v>0</v>
      </c>
      <c r="DS24" s="17">
        <f t="shared" si="155"/>
        <v>0</v>
      </c>
      <c r="DT24" s="17">
        <f t="shared" si="155"/>
        <v>0</v>
      </c>
      <c r="DU24" s="17">
        <f t="shared" si="155"/>
        <v>0</v>
      </c>
      <c r="DV24" s="17">
        <f t="shared" si="155"/>
        <v>0</v>
      </c>
      <c r="DW24" s="17">
        <f t="shared" si="155"/>
        <v>0</v>
      </c>
      <c r="DX24" s="17">
        <f t="shared" si="155"/>
        <v>0</v>
      </c>
      <c r="DY24" s="17">
        <f t="shared" si="155"/>
        <v>0</v>
      </c>
      <c r="DZ24" s="17">
        <f t="shared" si="155"/>
        <v>0</v>
      </c>
      <c r="EA24" s="17">
        <f t="shared" si="155"/>
        <v>0</v>
      </c>
      <c r="EB24" s="17">
        <f t="shared" si="155"/>
        <v>0</v>
      </c>
      <c r="EC24" s="17">
        <f t="shared" si="155"/>
        <v>0</v>
      </c>
      <c r="ED24" s="17">
        <f t="shared" si="155"/>
        <v>0</v>
      </c>
      <c r="EE24" s="391">
        <f t="shared" si="145"/>
        <v>0</v>
      </c>
    </row>
    <row r="25" spans="1:135" x14ac:dyDescent="0.2">
      <c r="A25" s="1"/>
      <c r="D25" s="1" t="s">
        <v>93</v>
      </c>
      <c r="F25" s="17">
        <f t="shared" si="146"/>
        <v>0</v>
      </c>
      <c r="G25" s="17">
        <f t="shared" si="146"/>
        <v>0</v>
      </c>
      <c r="H25" s="17">
        <f t="shared" si="146"/>
        <v>0</v>
      </c>
      <c r="I25" s="17">
        <f t="shared" si="146"/>
        <v>0</v>
      </c>
      <c r="J25" s="17">
        <f t="shared" si="146"/>
        <v>0</v>
      </c>
      <c r="K25" s="17">
        <f t="shared" si="146"/>
        <v>0</v>
      </c>
      <c r="L25" s="17">
        <f t="shared" si="146"/>
        <v>0</v>
      </c>
      <c r="M25" s="17">
        <f t="shared" si="146"/>
        <v>0</v>
      </c>
      <c r="N25" s="17">
        <f t="shared" si="146"/>
        <v>0</v>
      </c>
      <c r="O25" s="17">
        <f t="shared" si="146"/>
        <v>0</v>
      </c>
      <c r="P25" s="17">
        <f t="shared" si="146"/>
        <v>0</v>
      </c>
      <c r="Q25" s="17">
        <f t="shared" si="146"/>
        <v>0</v>
      </c>
      <c r="R25" s="319">
        <f t="shared" si="127"/>
        <v>0</v>
      </c>
      <c r="S25" s="17">
        <f t="shared" si="147"/>
        <v>0</v>
      </c>
      <c r="T25" s="17">
        <f t="shared" si="147"/>
        <v>0</v>
      </c>
      <c r="U25" s="17">
        <f t="shared" si="147"/>
        <v>0</v>
      </c>
      <c r="V25" s="17">
        <f t="shared" si="147"/>
        <v>0</v>
      </c>
      <c r="W25" s="17">
        <f t="shared" si="147"/>
        <v>0</v>
      </c>
      <c r="X25" s="17">
        <f t="shared" si="147"/>
        <v>0</v>
      </c>
      <c r="Y25" s="17">
        <f t="shared" si="147"/>
        <v>0</v>
      </c>
      <c r="Z25" s="17">
        <f t="shared" si="147"/>
        <v>0</v>
      </c>
      <c r="AA25" s="17">
        <f t="shared" si="147"/>
        <v>0</v>
      </c>
      <c r="AB25" s="17">
        <f t="shared" si="147"/>
        <v>0</v>
      </c>
      <c r="AC25" s="17">
        <f t="shared" si="147"/>
        <v>0</v>
      </c>
      <c r="AD25" s="17">
        <f t="shared" si="147"/>
        <v>0</v>
      </c>
      <c r="AE25" s="319">
        <f t="shared" si="129"/>
        <v>0</v>
      </c>
      <c r="AF25" s="17">
        <f t="shared" si="148"/>
        <v>0</v>
      </c>
      <c r="AG25" s="17">
        <f t="shared" si="148"/>
        <v>0</v>
      </c>
      <c r="AH25" s="17">
        <f t="shared" si="148"/>
        <v>0</v>
      </c>
      <c r="AI25" s="17">
        <f t="shared" si="148"/>
        <v>0</v>
      </c>
      <c r="AJ25" s="17">
        <f t="shared" si="148"/>
        <v>0</v>
      </c>
      <c r="AK25" s="17">
        <f t="shared" si="148"/>
        <v>0</v>
      </c>
      <c r="AL25" s="17">
        <f t="shared" si="148"/>
        <v>0</v>
      </c>
      <c r="AM25" s="17">
        <f t="shared" si="148"/>
        <v>0</v>
      </c>
      <c r="AN25" s="17">
        <f t="shared" si="148"/>
        <v>0</v>
      </c>
      <c r="AO25" s="17">
        <f t="shared" si="148"/>
        <v>0</v>
      </c>
      <c r="AP25" s="17">
        <f t="shared" si="148"/>
        <v>0</v>
      </c>
      <c r="AQ25" s="17">
        <f t="shared" si="148"/>
        <v>0</v>
      </c>
      <c r="AR25" s="319">
        <f t="shared" si="131"/>
        <v>0</v>
      </c>
      <c r="AS25" s="17">
        <f t="shared" si="149"/>
        <v>0</v>
      </c>
      <c r="AT25" s="17">
        <f t="shared" si="149"/>
        <v>0</v>
      </c>
      <c r="AU25" s="17">
        <f t="shared" si="149"/>
        <v>0</v>
      </c>
      <c r="AV25" s="17">
        <f t="shared" si="149"/>
        <v>0</v>
      </c>
      <c r="AW25" s="17">
        <f t="shared" si="149"/>
        <v>0</v>
      </c>
      <c r="AX25" s="17">
        <f t="shared" si="149"/>
        <v>0</v>
      </c>
      <c r="AY25" s="17">
        <f t="shared" si="149"/>
        <v>0</v>
      </c>
      <c r="AZ25" s="17">
        <f t="shared" si="149"/>
        <v>0</v>
      </c>
      <c r="BA25" s="17">
        <f t="shared" si="149"/>
        <v>0</v>
      </c>
      <c r="BB25" s="17">
        <f t="shared" si="149"/>
        <v>0</v>
      </c>
      <c r="BC25" s="17">
        <f t="shared" si="149"/>
        <v>0</v>
      </c>
      <c r="BD25" s="17">
        <f t="shared" si="149"/>
        <v>0</v>
      </c>
      <c r="BE25" s="319">
        <f t="shared" si="133"/>
        <v>0</v>
      </c>
      <c r="BF25" s="17">
        <f t="shared" si="150"/>
        <v>0</v>
      </c>
      <c r="BG25" s="17">
        <f t="shared" si="150"/>
        <v>0</v>
      </c>
      <c r="BH25" s="17">
        <f t="shared" si="150"/>
        <v>0</v>
      </c>
      <c r="BI25" s="17">
        <f t="shared" si="150"/>
        <v>0</v>
      </c>
      <c r="BJ25" s="17">
        <f t="shared" si="150"/>
        <v>0</v>
      </c>
      <c r="BK25" s="17">
        <f t="shared" si="150"/>
        <v>0</v>
      </c>
      <c r="BL25" s="17">
        <f t="shared" si="150"/>
        <v>0</v>
      </c>
      <c r="BM25" s="17">
        <f t="shared" si="150"/>
        <v>0</v>
      </c>
      <c r="BN25" s="17">
        <f t="shared" si="150"/>
        <v>0</v>
      </c>
      <c r="BO25" s="17">
        <f t="shared" si="150"/>
        <v>0</v>
      </c>
      <c r="BP25" s="17">
        <f t="shared" si="150"/>
        <v>0</v>
      </c>
      <c r="BQ25" s="17">
        <f t="shared" si="150"/>
        <v>0</v>
      </c>
      <c r="BR25" s="319">
        <f t="shared" si="135"/>
        <v>0</v>
      </c>
      <c r="BS25" s="17">
        <f t="shared" si="151"/>
        <v>0</v>
      </c>
      <c r="BT25" s="17">
        <f t="shared" si="151"/>
        <v>0</v>
      </c>
      <c r="BU25" s="17">
        <f t="shared" si="151"/>
        <v>0</v>
      </c>
      <c r="BV25" s="17">
        <f t="shared" si="151"/>
        <v>0</v>
      </c>
      <c r="BW25" s="17">
        <f t="shared" si="151"/>
        <v>0</v>
      </c>
      <c r="BX25" s="17">
        <f t="shared" si="151"/>
        <v>0</v>
      </c>
      <c r="BY25" s="17">
        <f t="shared" si="151"/>
        <v>0</v>
      </c>
      <c r="BZ25" s="17">
        <f t="shared" si="151"/>
        <v>0</v>
      </c>
      <c r="CA25" s="17">
        <f t="shared" si="151"/>
        <v>0</v>
      </c>
      <c r="CB25" s="17">
        <f t="shared" si="151"/>
        <v>0</v>
      </c>
      <c r="CC25" s="17">
        <f t="shared" si="151"/>
        <v>0</v>
      </c>
      <c r="CD25" s="17">
        <f t="shared" si="151"/>
        <v>0</v>
      </c>
      <c r="CE25" s="319">
        <f t="shared" si="137"/>
        <v>0</v>
      </c>
      <c r="CF25" s="17">
        <f t="shared" si="152"/>
        <v>0</v>
      </c>
      <c r="CG25" s="17">
        <f t="shared" si="152"/>
        <v>0</v>
      </c>
      <c r="CH25" s="17">
        <f t="shared" si="152"/>
        <v>0</v>
      </c>
      <c r="CI25" s="17">
        <f t="shared" si="152"/>
        <v>0</v>
      </c>
      <c r="CJ25" s="17">
        <f t="shared" si="152"/>
        <v>0</v>
      </c>
      <c r="CK25" s="17">
        <f t="shared" si="152"/>
        <v>0</v>
      </c>
      <c r="CL25" s="17">
        <f t="shared" si="152"/>
        <v>0</v>
      </c>
      <c r="CM25" s="17">
        <f t="shared" si="152"/>
        <v>0</v>
      </c>
      <c r="CN25" s="17">
        <f t="shared" si="152"/>
        <v>0</v>
      </c>
      <c r="CO25" s="17">
        <f t="shared" si="152"/>
        <v>0</v>
      </c>
      <c r="CP25" s="17">
        <f t="shared" si="152"/>
        <v>0</v>
      </c>
      <c r="CQ25" s="17">
        <f t="shared" si="152"/>
        <v>0</v>
      </c>
      <c r="CR25" s="319">
        <f t="shared" si="139"/>
        <v>0</v>
      </c>
      <c r="CS25" s="17">
        <f t="shared" si="153"/>
        <v>0</v>
      </c>
      <c r="CT25" s="17">
        <f t="shared" si="153"/>
        <v>0</v>
      </c>
      <c r="CU25" s="17">
        <f t="shared" si="153"/>
        <v>0</v>
      </c>
      <c r="CV25" s="17">
        <f t="shared" si="153"/>
        <v>0</v>
      </c>
      <c r="CW25" s="17">
        <f t="shared" si="153"/>
        <v>0</v>
      </c>
      <c r="CX25" s="17">
        <f t="shared" si="153"/>
        <v>0</v>
      </c>
      <c r="CY25" s="17">
        <f t="shared" si="153"/>
        <v>0</v>
      </c>
      <c r="CZ25" s="17">
        <f t="shared" si="153"/>
        <v>0</v>
      </c>
      <c r="DA25" s="17">
        <f t="shared" si="153"/>
        <v>0</v>
      </c>
      <c r="DB25" s="17">
        <f t="shared" si="153"/>
        <v>0</v>
      </c>
      <c r="DC25" s="17">
        <f t="shared" si="153"/>
        <v>0</v>
      </c>
      <c r="DD25" s="17">
        <f t="shared" si="153"/>
        <v>0</v>
      </c>
      <c r="DE25" s="319">
        <f t="shared" si="141"/>
        <v>0</v>
      </c>
      <c r="DF25" s="17">
        <f t="shared" si="154"/>
        <v>0</v>
      </c>
      <c r="DG25" s="17">
        <f t="shared" si="154"/>
        <v>0</v>
      </c>
      <c r="DH25" s="17">
        <f t="shared" si="154"/>
        <v>0</v>
      </c>
      <c r="DI25" s="17">
        <f t="shared" si="154"/>
        <v>0</v>
      </c>
      <c r="DJ25" s="17">
        <f t="shared" si="154"/>
        <v>0</v>
      </c>
      <c r="DK25" s="17">
        <f t="shared" si="154"/>
        <v>0</v>
      </c>
      <c r="DL25" s="17">
        <f t="shared" si="154"/>
        <v>0</v>
      </c>
      <c r="DM25" s="17">
        <f t="shared" si="154"/>
        <v>0</v>
      </c>
      <c r="DN25" s="17">
        <f t="shared" si="154"/>
        <v>0</v>
      </c>
      <c r="DO25" s="17">
        <f t="shared" si="154"/>
        <v>0</v>
      </c>
      <c r="DP25" s="17">
        <f t="shared" si="154"/>
        <v>0</v>
      </c>
      <c r="DQ25" s="17">
        <f t="shared" si="154"/>
        <v>0</v>
      </c>
      <c r="DR25" s="319">
        <f t="shared" si="143"/>
        <v>0</v>
      </c>
      <c r="DS25" s="17">
        <f t="shared" si="155"/>
        <v>0</v>
      </c>
      <c r="DT25" s="17">
        <f t="shared" si="155"/>
        <v>0</v>
      </c>
      <c r="DU25" s="17">
        <f t="shared" si="155"/>
        <v>0</v>
      </c>
      <c r="DV25" s="17">
        <f t="shared" si="155"/>
        <v>0</v>
      </c>
      <c r="DW25" s="17">
        <f t="shared" si="155"/>
        <v>0</v>
      </c>
      <c r="DX25" s="17">
        <f t="shared" si="155"/>
        <v>0</v>
      </c>
      <c r="DY25" s="17">
        <f t="shared" si="155"/>
        <v>0</v>
      </c>
      <c r="DZ25" s="17">
        <f t="shared" si="155"/>
        <v>0</v>
      </c>
      <c r="EA25" s="17">
        <f t="shared" si="155"/>
        <v>0</v>
      </c>
      <c r="EB25" s="17">
        <f t="shared" si="155"/>
        <v>0</v>
      </c>
      <c r="EC25" s="17">
        <f t="shared" si="155"/>
        <v>0</v>
      </c>
      <c r="ED25" s="17">
        <f t="shared" si="155"/>
        <v>0</v>
      </c>
      <c r="EE25" s="391">
        <f t="shared" si="145"/>
        <v>0</v>
      </c>
    </row>
    <row r="26" spans="1:135" x14ac:dyDescent="0.2">
      <c r="A26" s="1"/>
      <c r="D26" s="1" t="s">
        <v>94</v>
      </c>
      <c r="F26" s="17">
        <f t="shared" si="146"/>
        <v>0</v>
      </c>
      <c r="G26" s="17">
        <f t="shared" si="146"/>
        <v>0</v>
      </c>
      <c r="H26" s="17">
        <f t="shared" si="146"/>
        <v>0</v>
      </c>
      <c r="I26" s="17">
        <f t="shared" si="146"/>
        <v>0</v>
      </c>
      <c r="J26" s="17">
        <f t="shared" si="146"/>
        <v>0</v>
      </c>
      <c r="K26" s="17">
        <f t="shared" si="146"/>
        <v>0</v>
      </c>
      <c r="L26" s="17">
        <f t="shared" si="146"/>
        <v>0</v>
      </c>
      <c r="M26" s="17">
        <f t="shared" si="146"/>
        <v>0</v>
      </c>
      <c r="N26" s="17">
        <f t="shared" si="146"/>
        <v>0</v>
      </c>
      <c r="O26" s="17">
        <f t="shared" si="146"/>
        <v>0</v>
      </c>
      <c r="P26" s="17">
        <f t="shared" si="146"/>
        <v>0</v>
      </c>
      <c r="Q26" s="17">
        <f t="shared" si="146"/>
        <v>0</v>
      </c>
      <c r="R26" s="319">
        <f t="shared" si="127"/>
        <v>0</v>
      </c>
      <c r="S26" s="17">
        <f t="shared" si="147"/>
        <v>0</v>
      </c>
      <c r="T26" s="17">
        <f t="shared" si="147"/>
        <v>0</v>
      </c>
      <c r="U26" s="17">
        <f t="shared" si="147"/>
        <v>0</v>
      </c>
      <c r="V26" s="17">
        <f t="shared" si="147"/>
        <v>0</v>
      </c>
      <c r="W26" s="17">
        <f t="shared" si="147"/>
        <v>0</v>
      </c>
      <c r="X26" s="17">
        <f t="shared" si="147"/>
        <v>0</v>
      </c>
      <c r="Y26" s="17">
        <f t="shared" si="147"/>
        <v>0</v>
      </c>
      <c r="Z26" s="17">
        <f t="shared" si="147"/>
        <v>0</v>
      </c>
      <c r="AA26" s="17">
        <f t="shared" si="147"/>
        <v>0</v>
      </c>
      <c r="AB26" s="17">
        <f t="shared" si="147"/>
        <v>0</v>
      </c>
      <c r="AC26" s="17">
        <f t="shared" si="147"/>
        <v>0</v>
      </c>
      <c r="AD26" s="17">
        <f t="shared" si="147"/>
        <v>0</v>
      </c>
      <c r="AE26" s="319">
        <f t="shared" si="129"/>
        <v>0</v>
      </c>
      <c r="AF26" s="17">
        <f t="shared" si="148"/>
        <v>0</v>
      </c>
      <c r="AG26" s="17">
        <f t="shared" si="148"/>
        <v>0</v>
      </c>
      <c r="AH26" s="17">
        <f t="shared" si="148"/>
        <v>0</v>
      </c>
      <c r="AI26" s="17">
        <f t="shared" si="148"/>
        <v>0</v>
      </c>
      <c r="AJ26" s="17">
        <f t="shared" si="148"/>
        <v>0</v>
      </c>
      <c r="AK26" s="17">
        <f t="shared" si="148"/>
        <v>0</v>
      </c>
      <c r="AL26" s="17">
        <f t="shared" si="148"/>
        <v>0</v>
      </c>
      <c r="AM26" s="17">
        <f t="shared" si="148"/>
        <v>0</v>
      </c>
      <c r="AN26" s="17">
        <f t="shared" si="148"/>
        <v>0</v>
      </c>
      <c r="AO26" s="17">
        <f t="shared" si="148"/>
        <v>0</v>
      </c>
      <c r="AP26" s="17">
        <f t="shared" si="148"/>
        <v>0</v>
      </c>
      <c r="AQ26" s="17">
        <f t="shared" si="148"/>
        <v>0</v>
      </c>
      <c r="AR26" s="319">
        <f t="shared" si="131"/>
        <v>0</v>
      </c>
      <c r="AS26" s="17">
        <f t="shared" si="149"/>
        <v>0</v>
      </c>
      <c r="AT26" s="17">
        <f t="shared" si="149"/>
        <v>0</v>
      </c>
      <c r="AU26" s="17">
        <f t="shared" si="149"/>
        <v>0</v>
      </c>
      <c r="AV26" s="17">
        <f t="shared" si="149"/>
        <v>0</v>
      </c>
      <c r="AW26" s="17">
        <f t="shared" si="149"/>
        <v>0</v>
      </c>
      <c r="AX26" s="17">
        <f t="shared" si="149"/>
        <v>0</v>
      </c>
      <c r="AY26" s="17">
        <f t="shared" si="149"/>
        <v>0</v>
      </c>
      <c r="AZ26" s="17">
        <f t="shared" si="149"/>
        <v>0</v>
      </c>
      <c r="BA26" s="17">
        <f t="shared" si="149"/>
        <v>0</v>
      </c>
      <c r="BB26" s="17">
        <f t="shared" si="149"/>
        <v>0</v>
      </c>
      <c r="BC26" s="17">
        <f t="shared" si="149"/>
        <v>0</v>
      </c>
      <c r="BD26" s="17">
        <f t="shared" si="149"/>
        <v>0</v>
      </c>
      <c r="BE26" s="319">
        <f t="shared" si="133"/>
        <v>0</v>
      </c>
      <c r="BF26" s="17">
        <f t="shared" si="150"/>
        <v>0</v>
      </c>
      <c r="BG26" s="17">
        <f t="shared" si="150"/>
        <v>0</v>
      </c>
      <c r="BH26" s="17">
        <f t="shared" si="150"/>
        <v>0</v>
      </c>
      <c r="BI26" s="17">
        <f t="shared" si="150"/>
        <v>0</v>
      </c>
      <c r="BJ26" s="17">
        <f t="shared" si="150"/>
        <v>0</v>
      </c>
      <c r="BK26" s="17">
        <f t="shared" si="150"/>
        <v>0</v>
      </c>
      <c r="BL26" s="17">
        <f t="shared" si="150"/>
        <v>0</v>
      </c>
      <c r="BM26" s="17">
        <f t="shared" si="150"/>
        <v>0</v>
      </c>
      <c r="BN26" s="17">
        <f t="shared" si="150"/>
        <v>0</v>
      </c>
      <c r="BO26" s="17">
        <f t="shared" si="150"/>
        <v>0</v>
      </c>
      <c r="BP26" s="17">
        <f t="shared" si="150"/>
        <v>0</v>
      </c>
      <c r="BQ26" s="17">
        <f t="shared" si="150"/>
        <v>0</v>
      </c>
      <c r="BR26" s="319">
        <f t="shared" si="135"/>
        <v>0</v>
      </c>
      <c r="BS26" s="17">
        <f t="shared" si="151"/>
        <v>0</v>
      </c>
      <c r="BT26" s="17">
        <f t="shared" si="151"/>
        <v>0</v>
      </c>
      <c r="BU26" s="17">
        <f t="shared" si="151"/>
        <v>0</v>
      </c>
      <c r="BV26" s="17">
        <f t="shared" si="151"/>
        <v>0</v>
      </c>
      <c r="BW26" s="17">
        <f t="shared" si="151"/>
        <v>0</v>
      </c>
      <c r="BX26" s="17">
        <f t="shared" si="151"/>
        <v>0</v>
      </c>
      <c r="BY26" s="17">
        <f t="shared" si="151"/>
        <v>0</v>
      </c>
      <c r="BZ26" s="17">
        <f t="shared" si="151"/>
        <v>0</v>
      </c>
      <c r="CA26" s="17">
        <f t="shared" si="151"/>
        <v>0</v>
      </c>
      <c r="CB26" s="17">
        <f t="shared" si="151"/>
        <v>0</v>
      </c>
      <c r="CC26" s="17">
        <f t="shared" si="151"/>
        <v>0</v>
      </c>
      <c r="CD26" s="17">
        <f t="shared" si="151"/>
        <v>0</v>
      </c>
      <c r="CE26" s="319">
        <f t="shared" si="137"/>
        <v>0</v>
      </c>
      <c r="CF26" s="17">
        <f t="shared" si="152"/>
        <v>0</v>
      </c>
      <c r="CG26" s="17">
        <f t="shared" si="152"/>
        <v>0</v>
      </c>
      <c r="CH26" s="17">
        <f t="shared" si="152"/>
        <v>0</v>
      </c>
      <c r="CI26" s="17">
        <f t="shared" si="152"/>
        <v>0</v>
      </c>
      <c r="CJ26" s="17">
        <f t="shared" si="152"/>
        <v>0</v>
      </c>
      <c r="CK26" s="17">
        <f t="shared" si="152"/>
        <v>0</v>
      </c>
      <c r="CL26" s="17">
        <f t="shared" si="152"/>
        <v>0</v>
      </c>
      <c r="CM26" s="17">
        <f t="shared" si="152"/>
        <v>0</v>
      </c>
      <c r="CN26" s="17">
        <f t="shared" si="152"/>
        <v>0</v>
      </c>
      <c r="CO26" s="17">
        <f t="shared" si="152"/>
        <v>0</v>
      </c>
      <c r="CP26" s="17">
        <f t="shared" si="152"/>
        <v>0</v>
      </c>
      <c r="CQ26" s="17">
        <f t="shared" si="152"/>
        <v>0</v>
      </c>
      <c r="CR26" s="319">
        <f t="shared" si="139"/>
        <v>0</v>
      </c>
      <c r="CS26" s="17">
        <f t="shared" si="153"/>
        <v>0</v>
      </c>
      <c r="CT26" s="17">
        <f t="shared" si="153"/>
        <v>0</v>
      </c>
      <c r="CU26" s="17">
        <f t="shared" si="153"/>
        <v>0</v>
      </c>
      <c r="CV26" s="17">
        <f t="shared" si="153"/>
        <v>0</v>
      </c>
      <c r="CW26" s="17">
        <f t="shared" si="153"/>
        <v>0</v>
      </c>
      <c r="CX26" s="17">
        <f t="shared" si="153"/>
        <v>0</v>
      </c>
      <c r="CY26" s="17">
        <f t="shared" si="153"/>
        <v>0</v>
      </c>
      <c r="CZ26" s="17">
        <f t="shared" si="153"/>
        <v>0</v>
      </c>
      <c r="DA26" s="17">
        <f t="shared" si="153"/>
        <v>0</v>
      </c>
      <c r="DB26" s="17">
        <f t="shared" si="153"/>
        <v>0</v>
      </c>
      <c r="DC26" s="17">
        <f t="shared" si="153"/>
        <v>0</v>
      </c>
      <c r="DD26" s="17">
        <f t="shared" si="153"/>
        <v>0</v>
      </c>
      <c r="DE26" s="319">
        <f t="shared" si="141"/>
        <v>0</v>
      </c>
      <c r="DF26" s="17">
        <f t="shared" si="154"/>
        <v>0</v>
      </c>
      <c r="DG26" s="17">
        <f t="shared" si="154"/>
        <v>0</v>
      </c>
      <c r="DH26" s="17">
        <f t="shared" si="154"/>
        <v>0</v>
      </c>
      <c r="DI26" s="17">
        <f t="shared" si="154"/>
        <v>0</v>
      </c>
      <c r="DJ26" s="17">
        <f t="shared" si="154"/>
        <v>0</v>
      </c>
      <c r="DK26" s="17">
        <f t="shared" si="154"/>
        <v>0</v>
      </c>
      <c r="DL26" s="17">
        <f t="shared" si="154"/>
        <v>0</v>
      </c>
      <c r="DM26" s="17">
        <f t="shared" si="154"/>
        <v>0</v>
      </c>
      <c r="DN26" s="17">
        <f t="shared" si="154"/>
        <v>0</v>
      </c>
      <c r="DO26" s="17">
        <f t="shared" si="154"/>
        <v>0</v>
      </c>
      <c r="DP26" s="17">
        <f t="shared" si="154"/>
        <v>0</v>
      </c>
      <c r="DQ26" s="17">
        <f t="shared" si="154"/>
        <v>0</v>
      </c>
      <c r="DR26" s="319">
        <f t="shared" si="143"/>
        <v>0</v>
      </c>
      <c r="DS26" s="17">
        <f t="shared" si="155"/>
        <v>0</v>
      </c>
      <c r="DT26" s="17">
        <f t="shared" si="155"/>
        <v>0</v>
      </c>
      <c r="DU26" s="17">
        <f t="shared" si="155"/>
        <v>0</v>
      </c>
      <c r="DV26" s="17">
        <f t="shared" si="155"/>
        <v>0</v>
      </c>
      <c r="DW26" s="17">
        <f t="shared" si="155"/>
        <v>0</v>
      </c>
      <c r="DX26" s="17">
        <f t="shared" si="155"/>
        <v>0</v>
      </c>
      <c r="DY26" s="17">
        <f t="shared" si="155"/>
        <v>0</v>
      </c>
      <c r="DZ26" s="17">
        <f t="shared" si="155"/>
        <v>0</v>
      </c>
      <c r="EA26" s="17">
        <f t="shared" si="155"/>
        <v>0</v>
      </c>
      <c r="EB26" s="17">
        <f t="shared" si="155"/>
        <v>0</v>
      </c>
      <c r="EC26" s="17">
        <f t="shared" si="155"/>
        <v>0</v>
      </c>
      <c r="ED26" s="17">
        <f t="shared" si="155"/>
        <v>0</v>
      </c>
      <c r="EE26" s="391">
        <f t="shared" si="145"/>
        <v>0</v>
      </c>
    </row>
    <row r="27" spans="1:135" x14ac:dyDescent="0.2">
      <c r="A27" s="1"/>
      <c r="D27" s="1" t="s">
        <v>95</v>
      </c>
      <c r="F27" s="17">
        <f t="shared" si="146"/>
        <v>0</v>
      </c>
      <c r="G27" s="17">
        <f t="shared" si="146"/>
        <v>0</v>
      </c>
      <c r="H27" s="17">
        <f t="shared" si="146"/>
        <v>0</v>
      </c>
      <c r="I27" s="17">
        <f t="shared" si="146"/>
        <v>0</v>
      </c>
      <c r="J27" s="17">
        <f t="shared" si="146"/>
        <v>0</v>
      </c>
      <c r="K27" s="17">
        <f t="shared" si="146"/>
        <v>0</v>
      </c>
      <c r="L27" s="17">
        <f t="shared" si="146"/>
        <v>0</v>
      </c>
      <c r="M27" s="17">
        <f t="shared" si="146"/>
        <v>0</v>
      </c>
      <c r="N27" s="17">
        <f t="shared" si="146"/>
        <v>0</v>
      </c>
      <c r="O27" s="17">
        <f t="shared" si="146"/>
        <v>0</v>
      </c>
      <c r="P27" s="17">
        <f t="shared" si="146"/>
        <v>0</v>
      </c>
      <c r="Q27" s="17">
        <f t="shared" si="146"/>
        <v>0</v>
      </c>
      <c r="R27" s="319">
        <f>SUM(F27:Q27)</f>
        <v>0</v>
      </c>
      <c r="S27" s="17">
        <f t="shared" si="147"/>
        <v>0</v>
      </c>
      <c r="T27" s="17">
        <f t="shared" si="147"/>
        <v>0</v>
      </c>
      <c r="U27" s="17">
        <f t="shared" si="147"/>
        <v>0</v>
      </c>
      <c r="V27" s="17">
        <f t="shared" si="147"/>
        <v>0</v>
      </c>
      <c r="W27" s="17">
        <f t="shared" si="147"/>
        <v>0</v>
      </c>
      <c r="X27" s="17">
        <f t="shared" si="147"/>
        <v>0</v>
      </c>
      <c r="Y27" s="17">
        <f t="shared" si="147"/>
        <v>0</v>
      </c>
      <c r="Z27" s="17">
        <f t="shared" si="147"/>
        <v>0</v>
      </c>
      <c r="AA27" s="17">
        <f t="shared" si="147"/>
        <v>0</v>
      </c>
      <c r="AB27" s="17">
        <f t="shared" si="147"/>
        <v>0</v>
      </c>
      <c r="AC27" s="17">
        <f t="shared" si="147"/>
        <v>0</v>
      </c>
      <c r="AD27" s="17">
        <f t="shared" si="147"/>
        <v>0</v>
      </c>
      <c r="AE27" s="319">
        <f>SUM(S27:AD27)</f>
        <v>0</v>
      </c>
      <c r="AF27" s="17">
        <f t="shared" si="148"/>
        <v>0</v>
      </c>
      <c r="AG27" s="17">
        <f t="shared" si="148"/>
        <v>0</v>
      </c>
      <c r="AH27" s="17">
        <f t="shared" si="148"/>
        <v>0</v>
      </c>
      <c r="AI27" s="17">
        <f t="shared" si="148"/>
        <v>0</v>
      </c>
      <c r="AJ27" s="17">
        <f t="shared" si="148"/>
        <v>0</v>
      </c>
      <c r="AK27" s="17">
        <f t="shared" si="148"/>
        <v>0</v>
      </c>
      <c r="AL27" s="17">
        <f t="shared" si="148"/>
        <v>0</v>
      </c>
      <c r="AM27" s="17">
        <f t="shared" si="148"/>
        <v>0</v>
      </c>
      <c r="AN27" s="17">
        <f t="shared" si="148"/>
        <v>0</v>
      </c>
      <c r="AO27" s="17">
        <f t="shared" si="148"/>
        <v>0</v>
      </c>
      <c r="AP27" s="17">
        <f t="shared" si="148"/>
        <v>0</v>
      </c>
      <c r="AQ27" s="17">
        <f t="shared" si="148"/>
        <v>0</v>
      </c>
      <c r="AR27" s="319">
        <f>SUM(AF27:AQ27)</f>
        <v>0</v>
      </c>
      <c r="AS27" s="17">
        <f t="shared" si="149"/>
        <v>0</v>
      </c>
      <c r="AT27" s="17">
        <f t="shared" si="149"/>
        <v>0</v>
      </c>
      <c r="AU27" s="17">
        <f t="shared" si="149"/>
        <v>0</v>
      </c>
      <c r="AV27" s="17">
        <f t="shared" si="149"/>
        <v>0</v>
      </c>
      <c r="AW27" s="17">
        <f t="shared" si="149"/>
        <v>0</v>
      </c>
      <c r="AX27" s="17">
        <f t="shared" si="149"/>
        <v>0</v>
      </c>
      <c r="AY27" s="17">
        <f t="shared" si="149"/>
        <v>0</v>
      </c>
      <c r="AZ27" s="17">
        <f t="shared" si="149"/>
        <v>0</v>
      </c>
      <c r="BA27" s="17">
        <f t="shared" si="149"/>
        <v>0</v>
      </c>
      <c r="BB27" s="17">
        <f t="shared" si="149"/>
        <v>0</v>
      </c>
      <c r="BC27" s="17">
        <f t="shared" si="149"/>
        <v>0</v>
      </c>
      <c r="BD27" s="17">
        <f t="shared" si="149"/>
        <v>0</v>
      </c>
      <c r="BE27" s="319">
        <f>SUM(AS27:BD27)</f>
        <v>0</v>
      </c>
      <c r="BF27" s="17">
        <f t="shared" si="150"/>
        <v>0</v>
      </c>
      <c r="BG27" s="17">
        <f t="shared" si="150"/>
        <v>0</v>
      </c>
      <c r="BH27" s="17">
        <f t="shared" si="150"/>
        <v>0</v>
      </c>
      <c r="BI27" s="17">
        <f t="shared" si="150"/>
        <v>0</v>
      </c>
      <c r="BJ27" s="17">
        <f t="shared" si="150"/>
        <v>0</v>
      </c>
      <c r="BK27" s="17">
        <f t="shared" si="150"/>
        <v>0</v>
      </c>
      <c r="BL27" s="17">
        <f t="shared" si="150"/>
        <v>0</v>
      </c>
      <c r="BM27" s="17">
        <f t="shared" si="150"/>
        <v>0</v>
      </c>
      <c r="BN27" s="17">
        <f t="shared" si="150"/>
        <v>0</v>
      </c>
      <c r="BO27" s="17">
        <f t="shared" si="150"/>
        <v>0</v>
      </c>
      <c r="BP27" s="17">
        <f t="shared" si="150"/>
        <v>0</v>
      </c>
      <c r="BQ27" s="17">
        <f t="shared" si="150"/>
        <v>0</v>
      </c>
      <c r="BR27" s="319">
        <f>SUM(BF27:BQ27)</f>
        <v>0</v>
      </c>
      <c r="BS27" s="17">
        <f t="shared" si="151"/>
        <v>0</v>
      </c>
      <c r="BT27" s="17">
        <f t="shared" si="151"/>
        <v>0</v>
      </c>
      <c r="BU27" s="17">
        <f t="shared" si="151"/>
        <v>0</v>
      </c>
      <c r="BV27" s="17">
        <f t="shared" si="151"/>
        <v>0</v>
      </c>
      <c r="BW27" s="17">
        <f t="shared" si="151"/>
        <v>0</v>
      </c>
      <c r="BX27" s="17">
        <f t="shared" si="151"/>
        <v>0</v>
      </c>
      <c r="BY27" s="17">
        <f t="shared" si="151"/>
        <v>0</v>
      </c>
      <c r="BZ27" s="17">
        <f t="shared" si="151"/>
        <v>0</v>
      </c>
      <c r="CA27" s="17">
        <f t="shared" si="151"/>
        <v>0</v>
      </c>
      <c r="CB27" s="17">
        <f t="shared" si="151"/>
        <v>0</v>
      </c>
      <c r="CC27" s="17">
        <f t="shared" si="151"/>
        <v>0</v>
      </c>
      <c r="CD27" s="17">
        <f t="shared" si="151"/>
        <v>0</v>
      </c>
      <c r="CE27" s="319">
        <f>SUM(BS27:CD27)</f>
        <v>0</v>
      </c>
      <c r="CF27" s="17">
        <f t="shared" si="152"/>
        <v>0</v>
      </c>
      <c r="CG27" s="17">
        <f t="shared" si="152"/>
        <v>0</v>
      </c>
      <c r="CH27" s="17">
        <f t="shared" si="152"/>
        <v>0</v>
      </c>
      <c r="CI27" s="17">
        <f t="shared" si="152"/>
        <v>0</v>
      </c>
      <c r="CJ27" s="17">
        <f t="shared" si="152"/>
        <v>0</v>
      </c>
      <c r="CK27" s="17">
        <f t="shared" si="152"/>
        <v>0</v>
      </c>
      <c r="CL27" s="17">
        <f t="shared" si="152"/>
        <v>0</v>
      </c>
      <c r="CM27" s="17">
        <f t="shared" si="152"/>
        <v>0</v>
      </c>
      <c r="CN27" s="17">
        <f t="shared" si="152"/>
        <v>0</v>
      </c>
      <c r="CO27" s="17">
        <f t="shared" si="152"/>
        <v>0</v>
      </c>
      <c r="CP27" s="17">
        <f t="shared" si="152"/>
        <v>0</v>
      </c>
      <c r="CQ27" s="17">
        <f t="shared" si="152"/>
        <v>0</v>
      </c>
      <c r="CR27" s="319">
        <f>SUM(CF27:CQ27)</f>
        <v>0</v>
      </c>
      <c r="CS27" s="17">
        <f t="shared" si="153"/>
        <v>0</v>
      </c>
      <c r="CT27" s="17">
        <f t="shared" si="153"/>
        <v>0</v>
      </c>
      <c r="CU27" s="17">
        <f t="shared" si="153"/>
        <v>0</v>
      </c>
      <c r="CV27" s="17">
        <f t="shared" si="153"/>
        <v>0</v>
      </c>
      <c r="CW27" s="17">
        <f t="shared" si="153"/>
        <v>0</v>
      </c>
      <c r="CX27" s="17">
        <f t="shared" si="153"/>
        <v>0</v>
      </c>
      <c r="CY27" s="17">
        <f t="shared" si="153"/>
        <v>0</v>
      </c>
      <c r="CZ27" s="17">
        <f t="shared" si="153"/>
        <v>0</v>
      </c>
      <c r="DA27" s="17">
        <f t="shared" si="153"/>
        <v>0</v>
      </c>
      <c r="DB27" s="17">
        <f t="shared" si="153"/>
        <v>0</v>
      </c>
      <c r="DC27" s="17">
        <f t="shared" si="153"/>
        <v>0</v>
      </c>
      <c r="DD27" s="17">
        <f t="shared" si="153"/>
        <v>0</v>
      </c>
      <c r="DE27" s="319">
        <f>SUM(CS27:DD27)</f>
        <v>0</v>
      </c>
      <c r="DF27" s="17">
        <f t="shared" si="154"/>
        <v>0</v>
      </c>
      <c r="DG27" s="17">
        <f t="shared" si="154"/>
        <v>0</v>
      </c>
      <c r="DH27" s="17">
        <f t="shared" si="154"/>
        <v>0</v>
      </c>
      <c r="DI27" s="17">
        <f t="shared" si="154"/>
        <v>0</v>
      </c>
      <c r="DJ27" s="17">
        <f t="shared" si="154"/>
        <v>0</v>
      </c>
      <c r="DK27" s="17">
        <f t="shared" si="154"/>
        <v>0</v>
      </c>
      <c r="DL27" s="17">
        <f t="shared" si="154"/>
        <v>0</v>
      </c>
      <c r="DM27" s="17">
        <f t="shared" si="154"/>
        <v>0</v>
      </c>
      <c r="DN27" s="17">
        <f t="shared" si="154"/>
        <v>0</v>
      </c>
      <c r="DO27" s="17">
        <f t="shared" si="154"/>
        <v>0</v>
      </c>
      <c r="DP27" s="17">
        <f t="shared" si="154"/>
        <v>0</v>
      </c>
      <c r="DQ27" s="17">
        <f t="shared" si="154"/>
        <v>0</v>
      </c>
      <c r="DR27" s="319">
        <f>SUM(DF27:DQ27)</f>
        <v>0</v>
      </c>
      <c r="DS27" s="17">
        <f t="shared" si="155"/>
        <v>0</v>
      </c>
      <c r="DT27" s="17">
        <f t="shared" si="155"/>
        <v>0</v>
      </c>
      <c r="DU27" s="17">
        <f t="shared" si="155"/>
        <v>0</v>
      </c>
      <c r="DV27" s="17">
        <f t="shared" si="155"/>
        <v>0</v>
      </c>
      <c r="DW27" s="17">
        <f t="shared" si="155"/>
        <v>0</v>
      </c>
      <c r="DX27" s="17">
        <f t="shared" si="155"/>
        <v>0</v>
      </c>
      <c r="DY27" s="17">
        <f t="shared" si="155"/>
        <v>0</v>
      </c>
      <c r="DZ27" s="17">
        <f t="shared" si="155"/>
        <v>0</v>
      </c>
      <c r="EA27" s="17">
        <f t="shared" si="155"/>
        <v>0</v>
      </c>
      <c r="EB27" s="17">
        <f t="shared" si="155"/>
        <v>0</v>
      </c>
      <c r="EC27" s="17">
        <f t="shared" si="155"/>
        <v>0</v>
      </c>
      <c r="ED27" s="17">
        <f t="shared" si="155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146"/>
        <v>0</v>
      </c>
      <c r="G28" s="17">
        <f t="shared" si="146"/>
        <v>0</v>
      </c>
      <c r="H28" s="17">
        <f t="shared" si="146"/>
        <v>0</v>
      </c>
      <c r="I28" s="17">
        <f t="shared" si="146"/>
        <v>0</v>
      </c>
      <c r="J28" s="17">
        <f t="shared" si="146"/>
        <v>0</v>
      </c>
      <c r="K28" s="17">
        <f t="shared" si="146"/>
        <v>0</v>
      </c>
      <c r="L28" s="17">
        <f t="shared" si="146"/>
        <v>0</v>
      </c>
      <c r="M28" s="17">
        <f t="shared" si="146"/>
        <v>0</v>
      </c>
      <c r="N28" s="17">
        <f t="shared" si="146"/>
        <v>0</v>
      </c>
      <c r="O28" s="17">
        <f t="shared" si="146"/>
        <v>0</v>
      </c>
      <c r="P28" s="17">
        <f t="shared" si="146"/>
        <v>0</v>
      </c>
      <c r="Q28" s="17">
        <f t="shared" si="146"/>
        <v>0</v>
      </c>
      <c r="R28" s="319">
        <f t="shared" si="127"/>
        <v>0</v>
      </c>
      <c r="S28" s="17">
        <f t="shared" si="147"/>
        <v>0</v>
      </c>
      <c r="T28" s="17">
        <f t="shared" si="147"/>
        <v>0</v>
      </c>
      <c r="U28" s="17">
        <f t="shared" si="147"/>
        <v>0</v>
      </c>
      <c r="V28" s="17">
        <f t="shared" si="147"/>
        <v>0</v>
      </c>
      <c r="W28" s="17">
        <f t="shared" si="147"/>
        <v>0</v>
      </c>
      <c r="X28" s="17">
        <f t="shared" si="147"/>
        <v>0</v>
      </c>
      <c r="Y28" s="17">
        <f t="shared" si="147"/>
        <v>0</v>
      </c>
      <c r="Z28" s="17">
        <f t="shared" si="147"/>
        <v>0</v>
      </c>
      <c r="AA28" s="17">
        <f t="shared" si="147"/>
        <v>0</v>
      </c>
      <c r="AB28" s="17">
        <f t="shared" si="147"/>
        <v>0</v>
      </c>
      <c r="AC28" s="17">
        <f t="shared" si="147"/>
        <v>0</v>
      </c>
      <c r="AD28" s="17">
        <f t="shared" si="147"/>
        <v>0</v>
      </c>
      <c r="AE28" s="319">
        <f t="shared" ref="AE28:AE32" si="156">SUM(S28:AD28)</f>
        <v>0</v>
      </c>
      <c r="AF28" s="17">
        <v>0</v>
      </c>
      <c r="AG28" s="17">
        <f t="shared" ref="AG28:AH30" si="157">IF(AG$2&gt;=$B$18,$E28,0)</f>
        <v>0</v>
      </c>
      <c r="AH28" s="17">
        <f t="shared" si="157"/>
        <v>0</v>
      </c>
      <c r="AI28" s="17">
        <v>0</v>
      </c>
      <c r="AJ28" s="17">
        <f t="shared" ref="AJ28:AK30" si="158">IF(AJ$2&gt;=$B$18,$E28,0)</f>
        <v>0</v>
      </c>
      <c r="AK28" s="17">
        <f t="shared" si="158"/>
        <v>0</v>
      </c>
      <c r="AL28" s="17">
        <v>0</v>
      </c>
      <c r="AM28" s="17">
        <f t="shared" ref="AM28:AQ33" si="159">IF(AM$2&gt;=$B$18,$E28,0)</f>
        <v>0</v>
      </c>
      <c r="AN28" s="17">
        <f t="shared" si="159"/>
        <v>0</v>
      </c>
      <c r="AO28" s="17">
        <f t="shared" si="159"/>
        <v>0</v>
      </c>
      <c r="AP28" s="17">
        <f t="shared" si="159"/>
        <v>0</v>
      </c>
      <c r="AQ28" s="17">
        <f t="shared" si="159"/>
        <v>0</v>
      </c>
      <c r="AR28" s="319">
        <f t="shared" ref="AR28:AR32" si="160">SUM(AF28:AQ28)</f>
        <v>0</v>
      </c>
      <c r="AS28" s="17">
        <f t="shared" si="149"/>
        <v>0</v>
      </c>
      <c r="AT28" s="17">
        <f t="shared" si="149"/>
        <v>0</v>
      </c>
      <c r="AU28" s="17">
        <f t="shared" si="149"/>
        <v>0</v>
      </c>
      <c r="AV28" s="17">
        <f t="shared" si="149"/>
        <v>0</v>
      </c>
      <c r="AW28" s="17">
        <f t="shared" si="149"/>
        <v>0</v>
      </c>
      <c r="AX28" s="17">
        <f t="shared" si="149"/>
        <v>0</v>
      </c>
      <c r="AY28" s="17">
        <f t="shared" si="149"/>
        <v>0</v>
      </c>
      <c r="AZ28" s="17">
        <f t="shared" si="149"/>
        <v>0</v>
      </c>
      <c r="BA28" s="17">
        <f t="shared" si="149"/>
        <v>0</v>
      </c>
      <c r="BB28" s="17">
        <f t="shared" si="149"/>
        <v>0</v>
      </c>
      <c r="BC28" s="17">
        <f t="shared" si="149"/>
        <v>0</v>
      </c>
      <c r="BD28" s="17">
        <f t="shared" si="149"/>
        <v>0</v>
      </c>
      <c r="BE28" s="319">
        <f t="shared" ref="BE28:BE32" si="161">SUM(AS28:BD28)</f>
        <v>0</v>
      </c>
      <c r="BF28" s="17">
        <f t="shared" si="150"/>
        <v>0</v>
      </c>
      <c r="BG28" s="17">
        <f t="shared" si="150"/>
        <v>0</v>
      </c>
      <c r="BH28" s="17">
        <f t="shared" si="150"/>
        <v>0</v>
      </c>
      <c r="BI28" s="17">
        <f t="shared" si="150"/>
        <v>0</v>
      </c>
      <c r="BJ28" s="17">
        <f t="shared" si="150"/>
        <v>0</v>
      </c>
      <c r="BK28" s="17">
        <f t="shared" si="150"/>
        <v>0</v>
      </c>
      <c r="BL28" s="17">
        <f t="shared" si="150"/>
        <v>0</v>
      </c>
      <c r="BM28" s="17">
        <f t="shared" si="150"/>
        <v>0</v>
      </c>
      <c r="BN28" s="17">
        <f t="shared" si="150"/>
        <v>0</v>
      </c>
      <c r="BO28" s="17">
        <f t="shared" si="150"/>
        <v>0</v>
      </c>
      <c r="BP28" s="17">
        <f t="shared" si="150"/>
        <v>0</v>
      </c>
      <c r="BQ28" s="17">
        <f t="shared" si="150"/>
        <v>0</v>
      </c>
      <c r="BR28" s="319">
        <f t="shared" ref="BR28:BR32" si="162">SUM(BF28:BQ28)</f>
        <v>0</v>
      </c>
      <c r="BS28" s="17">
        <f t="shared" si="151"/>
        <v>0</v>
      </c>
      <c r="BT28" s="17">
        <f t="shared" si="151"/>
        <v>0</v>
      </c>
      <c r="BU28" s="17">
        <f t="shared" si="151"/>
        <v>0</v>
      </c>
      <c r="BV28" s="17">
        <f t="shared" si="151"/>
        <v>0</v>
      </c>
      <c r="BW28" s="17">
        <f t="shared" si="151"/>
        <v>0</v>
      </c>
      <c r="BX28" s="17">
        <f t="shared" si="151"/>
        <v>0</v>
      </c>
      <c r="BY28" s="17">
        <f t="shared" si="151"/>
        <v>0</v>
      </c>
      <c r="BZ28" s="17">
        <f t="shared" si="151"/>
        <v>0</v>
      </c>
      <c r="CA28" s="17">
        <f t="shared" si="151"/>
        <v>0</v>
      </c>
      <c r="CB28" s="17">
        <f t="shared" si="151"/>
        <v>0</v>
      </c>
      <c r="CC28" s="17">
        <f t="shared" si="151"/>
        <v>0</v>
      </c>
      <c r="CD28" s="17">
        <f t="shared" si="151"/>
        <v>0</v>
      </c>
      <c r="CE28" s="319">
        <f t="shared" ref="CE28:CE32" si="163">SUM(BS28:CD28)</f>
        <v>0</v>
      </c>
      <c r="CF28" s="17">
        <f t="shared" si="152"/>
        <v>0</v>
      </c>
      <c r="CG28" s="17">
        <f t="shared" si="152"/>
        <v>0</v>
      </c>
      <c r="CH28" s="17">
        <f t="shared" si="152"/>
        <v>0</v>
      </c>
      <c r="CI28" s="17">
        <f t="shared" si="152"/>
        <v>0</v>
      </c>
      <c r="CJ28" s="17">
        <f t="shared" si="152"/>
        <v>0</v>
      </c>
      <c r="CK28" s="17">
        <f t="shared" si="152"/>
        <v>0</v>
      </c>
      <c r="CL28" s="17">
        <f t="shared" si="152"/>
        <v>0</v>
      </c>
      <c r="CM28" s="17">
        <f t="shared" si="152"/>
        <v>0</v>
      </c>
      <c r="CN28" s="17">
        <f t="shared" si="152"/>
        <v>0</v>
      </c>
      <c r="CO28" s="17">
        <f t="shared" si="152"/>
        <v>0</v>
      </c>
      <c r="CP28" s="17">
        <f t="shared" si="152"/>
        <v>0</v>
      </c>
      <c r="CQ28" s="17">
        <f t="shared" si="152"/>
        <v>0</v>
      </c>
      <c r="CR28" s="319">
        <f t="shared" ref="CR28:CR32" si="164">SUM(CF28:CQ28)</f>
        <v>0</v>
      </c>
      <c r="CS28" s="17">
        <f t="shared" si="153"/>
        <v>0</v>
      </c>
      <c r="CT28" s="17">
        <f t="shared" si="153"/>
        <v>0</v>
      </c>
      <c r="CU28" s="17">
        <f t="shared" si="153"/>
        <v>0</v>
      </c>
      <c r="CV28" s="17">
        <f t="shared" si="153"/>
        <v>0</v>
      </c>
      <c r="CW28" s="17">
        <f t="shared" si="153"/>
        <v>0</v>
      </c>
      <c r="CX28" s="17">
        <f t="shared" si="153"/>
        <v>0</v>
      </c>
      <c r="CY28" s="17">
        <f t="shared" si="153"/>
        <v>0</v>
      </c>
      <c r="CZ28" s="17">
        <f t="shared" si="153"/>
        <v>0</v>
      </c>
      <c r="DA28" s="17">
        <f t="shared" si="153"/>
        <v>0</v>
      </c>
      <c r="DB28" s="17">
        <f t="shared" si="153"/>
        <v>0</v>
      </c>
      <c r="DC28" s="17">
        <f t="shared" si="153"/>
        <v>0</v>
      </c>
      <c r="DD28" s="17">
        <f t="shared" si="153"/>
        <v>0</v>
      </c>
      <c r="DE28" s="319">
        <f t="shared" ref="DE28:DE32" si="165">SUM(CS28:DD28)</f>
        <v>0</v>
      </c>
      <c r="DF28" s="17">
        <f t="shared" si="154"/>
        <v>0</v>
      </c>
      <c r="DG28" s="17">
        <f t="shared" si="154"/>
        <v>0</v>
      </c>
      <c r="DH28" s="17">
        <f t="shared" si="154"/>
        <v>0</v>
      </c>
      <c r="DI28" s="17">
        <f t="shared" si="154"/>
        <v>0</v>
      </c>
      <c r="DJ28" s="17">
        <f t="shared" si="154"/>
        <v>0</v>
      </c>
      <c r="DK28" s="17">
        <f t="shared" si="154"/>
        <v>0</v>
      </c>
      <c r="DL28" s="17">
        <f t="shared" si="154"/>
        <v>0</v>
      </c>
      <c r="DM28" s="17">
        <f t="shared" si="154"/>
        <v>0</v>
      </c>
      <c r="DN28" s="17">
        <f t="shared" si="154"/>
        <v>0</v>
      </c>
      <c r="DO28" s="17">
        <f t="shared" si="154"/>
        <v>0</v>
      </c>
      <c r="DP28" s="17">
        <f t="shared" si="154"/>
        <v>0</v>
      </c>
      <c r="DQ28" s="17">
        <f t="shared" si="154"/>
        <v>0</v>
      </c>
      <c r="DR28" s="319">
        <f t="shared" ref="DR28:DR32" si="166">SUM(DF28:DQ28)</f>
        <v>0</v>
      </c>
      <c r="DS28" s="17">
        <f t="shared" si="155"/>
        <v>0</v>
      </c>
      <c r="DT28" s="17">
        <f t="shared" si="155"/>
        <v>0</v>
      </c>
      <c r="DU28" s="17">
        <f t="shared" si="155"/>
        <v>0</v>
      </c>
      <c r="DV28" s="17">
        <f t="shared" si="155"/>
        <v>0</v>
      </c>
      <c r="DW28" s="17">
        <f t="shared" si="155"/>
        <v>0</v>
      </c>
      <c r="DX28" s="17">
        <f t="shared" si="155"/>
        <v>0</v>
      </c>
      <c r="DY28" s="17">
        <f t="shared" si="155"/>
        <v>0</v>
      </c>
      <c r="DZ28" s="17">
        <f t="shared" si="155"/>
        <v>0</v>
      </c>
      <c r="EA28" s="17">
        <f t="shared" si="155"/>
        <v>0</v>
      </c>
      <c r="EB28" s="17">
        <f t="shared" si="155"/>
        <v>0</v>
      </c>
      <c r="EC28" s="17">
        <f t="shared" si="155"/>
        <v>0</v>
      </c>
      <c r="ED28" s="17">
        <f t="shared" si="155"/>
        <v>0</v>
      </c>
      <c r="EE28" s="391">
        <f t="shared" ref="EE28:EE32" si="167">SUM(DS28:ED28)</f>
        <v>0</v>
      </c>
    </row>
    <row r="29" spans="1:135" x14ac:dyDescent="0.2">
      <c r="A29" s="1"/>
      <c r="D29" s="35" t="s">
        <v>233</v>
      </c>
      <c r="E29" s="37"/>
      <c r="F29" s="17">
        <f t="shared" si="146"/>
        <v>0</v>
      </c>
      <c r="G29" s="17">
        <f t="shared" si="146"/>
        <v>0</v>
      </c>
      <c r="H29" s="17">
        <f t="shared" si="146"/>
        <v>0</v>
      </c>
      <c r="I29" s="17">
        <f t="shared" si="146"/>
        <v>0</v>
      </c>
      <c r="J29" s="17">
        <f t="shared" si="146"/>
        <v>0</v>
      </c>
      <c r="K29" s="17">
        <f t="shared" si="146"/>
        <v>0</v>
      </c>
      <c r="L29" s="17">
        <f t="shared" si="146"/>
        <v>0</v>
      </c>
      <c r="M29" s="17">
        <f t="shared" si="146"/>
        <v>0</v>
      </c>
      <c r="N29" s="17">
        <f t="shared" si="146"/>
        <v>0</v>
      </c>
      <c r="O29" s="17">
        <f t="shared" si="146"/>
        <v>0</v>
      </c>
      <c r="P29" s="17">
        <f t="shared" si="146"/>
        <v>0</v>
      </c>
      <c r="Q29" s="17">
        <f t="shared" si="146"/>
        <v>0</v>
      </c>
      <c r="R29" s="319">
        <f t="shared" si="127"/>
        <v>0</v>
      </c>
      <c r="S29" s="17">
        <f t="shared" si="147"/>
        <v>0</v>
      </c>
      <c r="T29" s="17">
        <f t="shared" si="147"/>
        <v>0</v>
      </c>
      <c r="U29" s="17">
        <f t="shared" si="147"/>
        <v>0</v>
      </c>
      <c r="V29" s="17">
        <f t="shared" si="147"/>
        <v>0</v>
      </c>
      <c r="W29" s="17">
        <f t="shared" si="147"/>
        <v>0</v>
      </c>
      <c r="X29" s="17">
        <f t="shared" si="147"/>
        <v>0</v>
      </c>
      <c r="Y29" s="17">
        <f t="shared" si="147"/>
        <v>0</v>
      </c>
      <c r="Z29" s="17">
        <f t="shared" si="147"/>
        <v>0</v>
      </c>
      <c r="AA29" s="17">
        <f t="shared" si="147"/>
        <v>0</v>
      </c>
      <c r="AB29" s="17">
        <f t="shared" si="147"/>
        <v>0</v>
      </c>
      <c r="AC29" s="17">
        <f t="shared" si="147"/>
        <v>0</v>
      </c>
      <c r="AD29" s="17">
        <f t="shared" si="147"/>
        <v>0</v>
      </c>
      <c r="AE29" s="319">
        <f t="shared" si="156"/>
        <v>0</v>
      </c>
      <c r="AF29" s="17">
        <v>0</v>
      </c>
      <c r="AG29" s="17">
        <f t="shared" si="157"/>
        <v>0</v>
      </c>
      <c r="AH29" s="17">
        <f t="shared" si="157"/>
        <v>0</v>
      </c>
      <c r="AI29" s="17">
        <v>0</v>
      </c>
      <c r="AJ29" s="17">
        <f t="shared" si="158"/>
        <v>0</v>
      </c>
      <c r="AK29" s="17">
        <f t="shared" si="158"/>
        <v>0</v>
      </c>
      <c r="AL29" s="17">
        <v>0</v>
      </c>
      <c r="AM29" s="17">
        <f t="shared" si="159"/>
        <v>0</v>
      </c>
      <c r="AN29" s="17">
        <f t="shared" si="159"/>
        <v>0</v>
      </c>
      <c r="AO29" s="17">
        <f t="shared" si="159"/>
        <v>0</v>
      </c>
      <c r="AP29" s="17">
        <f t="shared" si="159"/>
        <v>0</v>
      </c>
      <c r="AQ29" s="17">
        <f t="shared" si="159"/>
        <v>0</v>
      </c>
      <c r="AR29" s="319">
        <f t="shared" si="160"/>
        <v>0</v>
      </c>
      <c r="AS29" s="17">
        <f t="shared" si="149"/>
        <v>0</v>
      </c>
      <c r="AT29" s="17">
        <f t="shared" si="149"/>
        <v>0</v>
      </c>
      <c r="AU29" s="17">
        <f t="shared" si="149"/>
        <v>0</v>
      </c>
      <c r="AV29" s="17">
        <f t="shared" si="149"/>
        <v>0</v>
      </c>
      <c r="AW29" s="17">
        <f t="shared" si="149"/>
        <v>0</v>
      </c>
      <c r="AX29" s="17">
        <f t="shared" si="149"/>
        <v>0</v>
      </c>
      <c r="AY29" s="17">
        <f t="shared" si="149"/>
        <v>0</v>
      </c>
      <c r="AZ29" s="17">
        <f t="shared" si="149"/>
        <v>0</v>
      </c>
      <c r="BA29" s="17">
        <f t="shared" si="149"/>
        <v>0</v>
      </c>
      <c r="BB29" s="17">
        <f t="shared" si="149"/>
        <v>0</v>
      </c>
      <c r="BC29" s="17">
        <f t="shared" si="149"/>
        <v>0</v>
      </c>
      <c r="BD29" s="17">
        <f t="shared" si="149"/>
        <v>0</v>
      </c>
      <c r="BE29" s="319">
        <f t="shared" si="161"/>
        <v>0</v>
      </c>
      <c r="BF29" s="17">
        <f t="shared" si="150"/>
        <v>0</v>
      </c>
      <c r="BG29" s="17">
        <f t="shared" si="150"/>
        <v>0</v>
      </c>
      <c r="BH29" s="17">
        <f t="shared" si="150"/>
        <v>0</v>
      </c>
      <c r="BI29" s="17">
        <f t="shared" si="150"/>
        <v>0</v>
      </c>
      <c r="BJ29" s="17">
        <f t="shared" si="150"/>
        <v>0</v>
      </c>
      <c r="BK29" s="17">
        <f t="shared" si="150"/>
        <v>0</v>
      </c>
      <c r="BL29" s="17">
        <f t="shared" si="150"/>
        <v>0</v>
      </c>
      <c r="BM29" s="17">
        <f t="shared" si="150"/>
        <v>0</v>
      </c>
      <c r="BN29" s="17">
        <f t="shared" si="150"/>
        <v>0</v>
      </c>
      <c r="BO29" s="17">
        <f t="shared" si="150"/>
        <v>0</v>
      </c>
      <c r="BP29" s="17">
        <f t="shared" si="150"/>
        <v>0</v>
      </c>
      <c r="BQ29" s="17">
        <f t="shared" si="150"/>
        <v>0</v>
      </c>
      <c r="BR29" s="319">
        <f t="shared" si="162"/>
        <v>0</v>
      </c>
      <c r="BS29" s="17">
        <f t="shared" si="151"/>
        <v>0</v>
      </c>
      <c r="BT29" s="17">
        <f t="shared" si="151"/>
        <v>0</v>
      </c>
      <c r="BU29" s="17">
        <f t="shared" si="151"/>
        <v>0</v>
      </c>
      <c r="BV29" s="17">
        <f t="shared" si="151"/>
        <v>0</v>
      </c>
      <c r="BW29" s="17">
        <f t="shared" si="151"/>
        <v>0</v>
      </c>
      <c r="BX29" s="17">
        <f t="shared" si="151"/>
        <v>0</v>
      </c>
      <c r="BY29" s="17">
        <f t="shared" si="151"/>
        <v>0</v>
      </c>
      <c r="BZ29" s="17">
        <f t="shared" si="151"/>
        <v>0</v>
      </c>
      <c r="CA29" s="17">
        <f t="shared" si="151"/>
        <v>0</v>
      </c>
      <c r="CB29" s="17">
        <f t="shared" si="151"/>
        <v>0</v>
      </c>
      <c r="CC29" s="17">
        <f t="shared" si="151"/>
        <v>0</v>
      </c>
      <c r="CD29" s="17">
        <f t="shared" si="151"/>
        <v>0</v>
      </c>
      <c r="CE29" s="319">
        <f t="shared" si="163"/>
        <v>0</v>
      </c>
      <c r="CF29" s="17">
        <f t="shared" si="152"/>
        <v>0</v>
      </c>
      <c r="CG29" s="17">
        <f t="shared" si="152"/>
        <v>0</v>
      </c>
      <c r="CH29" s="17">
        <f t="shared" si="152"/>
        <v>0</v>
      </c>
      <c r="CI29" s="17">
        <f t="shared" si="152"/>
        <v>0</v>
      </c>
      <c r="CJ29" s="17">
        <f t="shared" si="152"/>
        <v>0</v>
      </c>
      <c r="CK29" s="17">
        <f t="shared" si="152"/>
        <v>0</v>
      </c>
      <c r="CL29" s="17">
        <f t="shared" si="152"/>
        <v>0</v>
      </c>
      <c r="CM29" s="17">
        <f t="shared" si="152"/>
        <v>0</v>
      </c>
      <c r="CN29" s="17">
        <f t="shared" si="152"/>
        <v>0</v>
      </c>
      <c r="CO29" s="17">
        <f t="shared" si="152"/>
        <v>0</v>
      </c>
      <c r="CP29" s="17">
        <f t="shared" si="152"/>
        <v>0</v>
      </c>
      <c r="CQ29" s="17">
        <f t="shared" si="152"/>
        <v>0</v>
      </c>
      <c r="CR29" s="319">
        <f t="shared" si="164"/>
        <v>0</v>
      </c>
      <c r="CS29" s="17">
        <f t="shared" si="153"/>
        <v>0</v>
      </c>
      <c r="CT29" s="17">
        <f t="shared" si="153"/>
        <v>0</v>
      </c>
      <c r="CU29" s="17">
        <f t="shared" si="153"/>
        <v>0</v>
      </c>
      <c r="CV29" s="17">
        <f t="shared" si="153"/>
        <v>0</v>
      </c>
      <c r="CW29" s="17">
        <f t="shared" si="153"/>
        <v>0</v>
      </c>
      <c r="CX29" s="17">
        <f t="shared" si="153"/>
        <v>0</v>
      </c>
      <c r="CY29" s="17">
        <f t="shared" si="153"/>
        <v>0</v>
      </c>
      <c r="CZ29" s="17">
        <f t="shared" si="153"/>
        <v>0</v>
      </c>
      <c r="DA29" s="17">
        <f t="shared" si="153"/>
        <v>0</v>
      </c>
      <c r="DB29" s="17">
        <f t="shared" si="153"/>
        <v>0</v>
      </c>
      <c r="DC29" s="17">
        <f t="shared" si="153"/>
        <v>0</v>
      </c>
      <c r="DD29" s="17">
        <f t="shared" si="153"/>
        <v>0</v>
      </c>
      <c r="DE29" s="319">
        <f t="shared" si="165"/>
        <v>0</v>
      </c>
      <c r="DF29" s="17">
        <f t="shared" si="154"/>
        <v>0</v>
      </c>
      <c r="DG29" s="17">
        <f t="shared" si="154"/>
        <v>0</v>
      </c>
      <c r="DH29" s="17">
        <f t="shared" si="154"/>
        <v>0</v>
      </c>
      <c r="DI29" s="17">
        <f t="shared" si="154"/>
        <v>0</v>
      </c>
      <c r="DJ29" s="17">
        <f t="shared" si="154"/>
        <v>0</v>
      </c>
      <c r="DK29" s="17">
        <f t="shared" si="154"/>
        <v>0</v>
      </c>
      <c r="DL29" s="17">
        <f t="shared" si="154"/>
        <v>0</v>
      </c>
      <c r="DM29" s="17">
        <f t="shared" si="154"/>
        <v>0</v>
      </c>
      <c r="DN29" s="17">
        <f t="shared" si="154"/>
        <v>0</v>
      </c>
      <c r="DO29" s="17">
        <f t="shared" si="154"/>
        <v>0</v>
      </c>
      <c r="DP29" s="17">
        <f t="shared" si="154"/>
        <v>0</v>
      </c>
      <c r="DQ29" s="17">
        <f t="shared" si="154"/>
        <v>0</v>
      </c>
      <c r="DR29" s="319">
        <f t="shared" si="166"/>
        <v>0</v>
      </c>
      <c r="DS29" s="17">
        <f t="shared" si="155"/>
        <v>0</v>
      </c>
      <c r="DT29" s="17">
        <f t="shared" si="155"/>
        <v>0</v>
      </c>
      <c r="DU29" s="17">
        <f t="shared" si="155"/>
        <v>0</v>
      </c>
      <c r="DV29" s="17">
        <f t="shared" si="155"/>
        <v>0</v>
      </c>
      <c r="DW29" s="17">
        <f t="shared" si="155"/>
        <v>0</v>
      </c>
      <c r="DX29" s="17">
        <f t="shared" si="155"/>
        <v>0</v>
      </c>
      <c r="DY29" s="17">
        <f t="shared" si="155"/>
        <v>0</v>
      </c>
      <c r="DZ29" s="17">
        <f t="shared" si="155"/>
        <v>0</v>
      </c>
      <c r="EA29" s="17">
        <f t="shared" si="155"/>
        <v>0</v>
      </c>
      <c r="EB29" s="17">
        <f t="shared" si="155"/>
        <v>0</v>
      </c>
      <c r="EC29" s="17">
        <f t="shared" si="155"/>
        <v>0</v>
      </c>
      <c r="ED29" s="17">
        <f t="shared" si="155"/>
        <v>0</v>
      </c>
      <c r="EE29" s="391">
        <f t="shared" si="167"/>
        <v>0</v>
      </c>
    </row>
    <row r="30" spans="1:135" x14ac:dyDescent="0.2">
      <c r="A30" s="1"/>
      <c r="D30" s="35" t="s">
        <v>234</v>
      </c>
      <c r="E30" s="37"/>
      <c r="F30" s="17">
        <f t="shared" si="146"/>
        <v>0</v>
      </c>
      <c r="G30" s="17">
        <f t="shared" si="146"/>
        <v>0</v>
      </c>
      <c r="H30" s="17">
        <f t="shared" si="146"/>
        <v>0</v>
      </c>
      <c r="I30" s="17">
        <f t="shared" si="146"/>
        <v>0</v>
      </c>
      <c r="J30" s="17">
        <f t="shared" si="146"/>
        <v>0</v>
      </c>
      <c r="K30" s="17">
        <f t="shared" si="146"/>
        <v>0</v>
      </c>
      <c r="L30" s="17">
        <f t="shared" si="146"/>
        <v>0</v>
      </c>
      <c r="M30" s="17">
        <f t="shared" si="146"/>
        <v>0</v>
      </c>
      <c r="N30" s="17">
        <f t="shared" si="146"/>
        <v>0</v>
      </c>
      <c r="O30" s="17">
        <f t="shared" si="146"/>
        <v>0</v>
      </c>
      <c r="P30" s="17">
        <f t="shared" si="146"/>
        <v>0</v>
      </c>
      <c r="Q30" s="17">
        <f t="shared" si="146"/>
        <v>0</v>
      </c>
      <c r="R30" s="319">
        <f t="shared" si="127"/>
        <v>0</v>
      </c>
      <c r="S30" s="17">
        <f t="shared" si="147"/>
        <v>0</v>
      </c>
      <c r="T30" s="17">
        <f t="shared" si="147"/>
        <v>0</v>
      </c>
      <c r="U30" s="17">
        <f t="shared" si="147"/>
        <v>0</v>
      </c>
      <c r="V30" s="17">
        <f t="shared" si="147"/>
        <v>0</v>
      </c>
      <c r="W30" s="17">
        <f t="shared" si="147"/>
        <v>0</v>
      </c>
      <c r="X30" s="17">
        <f t="shared" si="147"/>
        <v>0</v>
      </c>
      <c r="Y30" s="17">
        <f t="shared" si="147"/>
        <v>0</v>
      </c>
      <c r="Z30" s="17">
        <f t="shared" si="147"/>
        <v>0</v>
      </c>
      <c r="AA30" s="17">
        <f t="shared" si="147"/>
        <v>0</v>
      </c>
      <c r="AB30" s="17">
        <f t="shared" si="147"/>
        <v>0</v>
      </c>
      <c r="AC30" s="17">
        <f t="shared" si="147"/>
        <v>0</v>
      </c>
      <c r="AD30" s="17">
        <f t="shared" si="147"/>
        <v>0</v>
      </c>
      <c r="AE30" s="319">
        <f t="shared" si="156"/>
        <v>0</v>
      </c>
      <c r="AF30" s="17">
        <v>0</v>
      </c>
      <c r="AG30" s="17">
        <f t="shared" si="157"/>
        <v>0</v>
      </c>
      <c r="AH30" s="17">
        <f t="shared" si="157"/>
        <v>0</v>
      </c>
      <c r="AI30" s="17">
        <v>0</v>
      </c>
      <c r="AJ30" s="17">
        <f t="shared" si="158"/>
        <v>0</v>
      </c>
      <c r="AK30" s="17">
        <f t="shared" si="158"/>
        <v>0</v>
      </c>
      <c r="AL30" s="17">
        <v>0</v>
      </c>
      <c r="AM30" s="17">
        <f t="shared" si="159"/>
        <v>0</v>
      </c>
      <c r="AN30" s="17">
        <f t="shared" si="159"/>
        <v>0</v>
      </c>
      <c r="AO30" s="17">
        <f t="shared" si="159"/>
        <v>0</v>
      </c>
      <c r="AP30" s="17">
        <f t="shared" si="159"/>
        <v>0</v>
      </c>
      <c r="AQ30" s="17">
        <f t="shared" si="159"/>
        <v>0</v>
      </c>
      <c r="AR30" s="319">
        <f t="shared" si="160"/>
        <v>0</v>
      </c>
      <c r="AS30" s="17">
        <f t="shared" si="149"/>
        <v>0</v>
      </c>
      <c r="AT30" s="17">
        <f t="shared" si="149"/>
        <v>0</v>
      </c>
      <c r="AU30" s="17">
        <f t="shared" si="149"/>
        <v>0</v>
      </c>
      <c r="AV30" s="17">
        <f t="shared" si="149"/>
        <v>0</v>
      </c>
      <c r="AW30" s="17">
        <f t="shared" si="149"/>
        <v>0</v>
      </c>
      <c r="AX30" s="17">
        <f t="shared" si="149"/>
        <v>0</v>
      </c>
      <c r="AY30" s="17">
        <f t="shared" si="149"/>
        <v>0</v>
      </c>
      <c r="AZ30" s="17">
        <f t="shared" si="149"/>
        <v>0</v>
      </c>
      <c r="BA30" s="17">
        <f t="shared" si="149"/>
        <v>0</v>
      </c>
      <c r="BB30" s="17">
        <f t="shared" si="149"/>
        <v>0</v>
      </c>
      <c r="BC30" s="17">
        <f t="shared" si="149"/>
        <v>0</v>
      </c>
      <c r="BD30" s="17">
        <f t="shared" si="149"/>
        <v>0</v>
      </c>
      <c r="BE30" s="319">
        <f t="shared" si="161"/>
        <v>0</v>
      </c>
      <c r="BF30" s="17">
        <f t="shared" si="150"/>
        <v>0</v>
      </c>
      <c r="BG30" s="17">
        <f t="shared" si="150"/>
        <v>0</v>
      </c>
      <c r="BH30" s="17">
        <f t="shared" si="150"/>
        <v>0</v>
      </c>
      <c r="BI30" s="17">
        <f t="shared" si="150"/>
        <v>0</v>
      </c>
      <c r="BJ30" s="17">
        <f t="shared" si="150"/>
        <v>0</v>
      </c>
      <c r="BK30" s="17">
        <f t="shared" si="150"/>
        <v>0</v>
      </c>
      <c r="BL30" s="17">
        <f t="shared" si="150"/>
        <v>0</v>
      </c>
      <c r="BM30" s="17">
        <f t="shared" si="150"/>
        <v>0</v>
      </c>
      <c r="BN30" s="17">
        <f t="shared" si="150"/>
        <v>0</v>
      </c>
      <c r="BO30" s="17">
        <f t="shared" si="150"/>
        <v>0</v>
      </c>
      <c r="BP30" s="17">
        <f t="shared" si="150"/>
        <v>0</v>
      </c>
      <c r="BQ30" s="17">
        <f t="shared" si="150"/>
        <v>0</v>
      </c>
      <c r="BR30" s="319">
        <f t="shared" si="162"/>
        <v>0</v>
      </c>
      <c r="BS30" s="17">
        <f t="shared" si="151"/>
        <v>0</v>
      </c>
      <c r="BT30" s="17">
        <f t="shared" si="151"/>
        <v>0</v>
      </c>
      <c r="BU30" s="17">
        <f t="shared" si="151"/>
        <v>0</v>
      </c>
      <c r="BV30" s="17">
        <f t="shared" si="151"/>
        <v>0</v>
      </c>
      <c r="BW30" s="17">
        <f t="shared" si="151"/>
        <v>0</v>
      </c>
      <c r="BX30" s="17">
        <f t="shared" si="151"/>
        <v>0</v>
      </c>
      <c r="BY30" s="17">
        <f t="shared" si="151"/>
        <v>0</v>
      </c>
      <c r="BZ30" s="17">
        <f t="shared" si="151"/>
        <v>0</v>
      </c>
      <c r="CA30" s="17">
        <f t="shared" si="151"/>
        <v>0</v>
      </c>
      <c r="CB30" s="17">
        <f t="shared" si="151"/>
        <v>0</v>
      </c>
      <c r="CC30" s="17">
        <f t="shared" si="151"/>
        <v>0</v>
      </c>
      <c r="CD30" s="17">
        <f t="shared" si="151"/>
        <v>0</v>
      </c>
      <c r="CE30" s="319">
        <f t="shared" si="163"/>
        <v>0</v>
      </c>
      <c r="CF30" s="17">
        <f t="shared" si="152"/>
        <v>0</v>
      </c>
      <c r="CG30" s="17">
        <f t="shared" si="152"/>
        <v>0</v>
      </c>
      <c r="CH30" s="17">
        <f t="shared" si="152"/>
        <v>0</v>
      </c>
      <c r="CI30" s="17">
        <f t="shared" si="152"/>
        <v>0</v>
      </c>
      <c r="CJ30" s="17">
        <f t="shared" si="152"/>
        <v>0</v>
      </c>
      <c r="CK30" s="17">
        <f t="shared" si="152"/>
        <v>0</v>
      </c>
      <c r="CL30" s="17">
        <f t="shared" si="152"/>
        <v>0</v>
      </c>
      <c r="CM30" s="17">
        <f t="shared" si="152"/>
        <v>0</v>
      </c>
      <c r="CN30" s="17">
        <f t="shared" si="152"/>
        <v>0</v>
      </c>
      <c r="CO30" s="17">
        <f t="shared" si="152"/>
        <v>0</v>
      </c>
      <c r="CP30" s="17">
        <f t="shared" si="152"/>
        <v>0</v>
      </c>
      <c r="CQ30" s="17">
        <f t="shared" si="152"/>
        <v>0</v>
      </c>
      <c r="CR30" s="319">
        <f t="shared" si="164"/>
        <v>0</v>
      </c>
      <c r="CS30" s="17">
        <f t="shared" si="153"/>
        <v>0</v>
      </c>
      <c r="CT30" s="17">
        <f t="shared" si="153"/>
        <v>0</v>
      </c>
      <c r="CU30" s="17">
        <f t="shared" si="153"/>
        <v>0</v>
      </c>
      <c r="CV30" s="17">
        <f t="shared" si="153"/>
        <v>0</v>
      </c>
      <c r="CW30" s="17">
        <f t="shared" si="153"/>
        <v>0</v>
      </c>
      <c r="CX30" s="17">
        <f t="shared" si="153"/>
        <v>0</v>
      </c>
      <c r="CY30" s="17">
        <f t="shared" si="153"/>
        <v>0</v>
      </c>
      <c r="CZ30" s="17">
        <f t="shared" si="153"/>
        <v>0</v>
      </c>
      <c r="DA30" s="17">
        <f t="shared" si="153"/>
        <v>0</v>
      </c>
      <c r="DB30" s="17">
        <f t="shared" si="153"/>
        <v>0</v>
      </c>
      <c r="DC30" s="17">
        <f t="shared" si="153"/>
        <v>0</v>
      </c>
      <c r="DD30" s="17">
        <f t="shared" si="153"/>
        <v>0</v>
      </c>
      <c r="DE30" s="319">
        <f t="shared" si="165"/>
        <v>0</v>
      </c>
      <c r="DF30" s="17">
        <f t="shared" si="154"/>
        <v>0</v>
      </c>
      <c r="DG30" s="17">
        <f t="shared" si="154"/>
        <v>0</v>
      </c>
      <c r="DH30" s="17">
        <f t="shared" si="154"/>
        <v>0</v>
      </c>
      <c r="DI30" s="17">
        <f t="shared" si="154"/>
        <v>0</v>
      </c>
      <c r="DJ30" s="17">
        <f t="shared" si="154"/>
        <v>0</v>
      </c>
      <c r="DK30" s="17">
        <f t="shared" si="154"/>
        <v>0</v>
      </c>
      <c r="DL30" s="17">
        <f t="shared" si="154"/>
        <v>0</v>
      </c>
      <c r="DM30" s="17">
        <f t="shared" si="154"/>
        <v>0</v>
      </c>
      <c r="DN30" s="17">
        <f t="shared" si="154"/>
        <v>0</v>
      </c>
      <c r="DO30" s="17">
        <f t="shared" si="154"/>
        <v>0</v>
      </c>
      <c r="DP30" s="17">
        <f t="shared" si="154"/>
        <v>0</v>
      </c>
      <c r="DQ30" s="17">
        <f t="shared" si="154"/>
        <v>0</v>
      </c>
      <c r="DR30" s="319">
        <f t="shared" si="166"/>
        <v>0</v>
      </c>
      <c r="DS30" s="17">
        <f t="shared" si="155"/>
        <v>0</v>
      </c>
      <c r="DT30" s="17">
        <f t="shared" si="155"/>
        <v>0</v>
      </c>
      <c r="DU30" s="17">
        <f t="shared" si="155"/>
        <v>0</v>
      </c>
      <c r="DV30" s="17">
        <f t="shared" si="155"/>
        <v>0</v>
      </c>
      <c r="DW30" s="17">
        <f t="shared" si="155"/>
        <v>0</v>
      </c>
      <c r="DX30" s="17">
        <f t="shared" si="155"/>
        <v>0</v>
      </c>
      <c r="DY30" s="17">
        <f t="shared" si="155"/>
        <v>0</v>
      </c>
      <c r="DZ30" s="17">
        <f t="shared" si="155"/>
        <v>0</v>
      </c>
      <c r="EA30" s="17">
        <f t="shared" si="155"/>
        <v>0</v>
      </c>
      <c r="EB30" s="17">
        <f t="shared" si="155"/>
        <v>0</v>
      </c>
      <c r="EC30" s="17">
        <f t="shared" si="155"/>
        <v>0</v>
      </c>
      <c r="ED30" s="17">
        <f t="shared" si="155"/>
        <v>0</v>
      </c>
      <c r="EE30" s="391">
        <f t="shared" si="167"/>
        <v>0</v>
      </c>
    </row>
    <row r="31" spans="1:135" x14ac:dyDescent="0.2">
      <c r="A31" s="1"/>
      <c r="D31" s="35" t="s">
        <v>249</v>
      </c>
      <c r="E31" s="37"/>
      <c r="F31" s="17">
        <f t="shared" si="146"/>
        <v>0</v>
      </c>
      <c r="G31" s="17">
        <f t="shared" si="146"/>
        <v>0</v>
      </c>
      <c r="H31" s="17">
        <f t="shared" si="146"/>
        <v>0</v>
      </c>
      <c r="I31" s="17">
        <f t="shared" si="146"/>
        <v>0</v>
      </c>
      <c r="J31" s="17">
        <f t="shared" si="146"/>
        <v>0</v>
      </c>
      <c r="K31" s="17">
        <f t="shared" si="146"/>
        <v>0</v>
      </c>
      <c r="L31" s="17">
        <f t="shared" si="146"/>
        <v>0</v>
      </c>
      <c r="M31" s="17">
        <f t="shared" si="146"/>
        <v>0</v>
      </c>
      <c r="N31" s="17">
        <f t="shared" si="146"/>
        <v>0</v>
      </c>
      <c r="O31" s="17">
        <f t="shared" si="146"/>
        <v>0</v>
      </c>
      <c r="P31" s="17">
        <f t="shared" si="146"/>
        <v>0</v>
      </c>
      <c r="Q31" s="17">
        <f t="shared" si="146"/>
        <v>0</v>
      </c>
      <c r="R31" s="319">
        <f t="shared" si="127"/>
        <v>0</v>
      </c>
      <c r="S31" s="17">
        <f t="shared" ref="S31:AC33" si="168">IF(S$2&gt;=$B$18,$E31,0)</f>
        <v>0</v>
      </c>
      <c r="T31" s="17">
        <f t="shared" si="168"/>
        <v>0</v>
      </c>
      <c r="U31" s="17">
        <f t="shared" si="168"/>
        <v>0</v>
      </c>
      <c r="V31" s="17">
        <f t="shared" si="168"/>
        <v>0</v>
      </c>
      <c r="W31" s="17">
        <f t="shared" si="168"/>
        <v>0</v>
      </c>
      <c r="X31" s="17">
        <f t="shared" si="168"/>
        <v>0</v>
      </c>
      <c r="Y31" s="17">
        <f t="shared" si="168"/>
        <v>0</v>
      </c>
      <c r="Z31" s="17">
        <f t="shared" si="168"/>
        <v>0</v>
      </c>
      <c r="AA31" s="17">
        <f t="shared" si="168"/>
        <v>0</v>
      </c>
      <c r="AB31" s="17">
        <f t="shared" si="168"/>
        <v>0</v>
      </c>
      <c r="AC31" s="17">
        <f t="shared" si="168"/>
        <v>0</v>
      </c>
      <c r="AD31" s="17">
        <v>0</v>
      </c>
      <c r="AE31" s="319">
        <f t="shared" si="156"/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f>IF(AL$2&gt;=$B$18,$E31,0)</f>
        <v>0</v>
      </c>
      <c r="AM31" s="17">
        <f t="shared" si="159"/>
        <v>0</v>
      </c>
      <c r="AN31" s="17">
        <f t="shared" si="159"/>
        <v>0</v>
      </c>
      <c r="AO31" s="17">
        <f t="shared" si="159"/>
        <v>0</v>
      </c>
      <c r="AP31" s="17">
        <f t="shared" si="159"/>
        <v>0</v>
      </c>
      <c r="AQ31" s="17">
        <f t="shared" si="159"/>
        <v>0</v>
      </c>
      <c r="AR31" s="319">
        <f t="shared" si="160"/>
        <v>0</v>
      </c>
      <c r="AS31" s="17">
        <f t="shared" si="149"/>
        <v>0</v>
      </c>
      <c r="AT31" s="17">
        <f t="shared" si="149"/>
        <v>0</v>
      </c>
      <c r="AU31" s="17">
        <f t="shared" si="149"/>
        <v>0</v>
      </c>
      <c r="AV31" s="17">
        <f t="shared" si="149"/>
        <v>0</v>
      </c>
      <c r="AW31" s="17">
        <f t="shared" si="149"/>
        <v>0</v>
      </c>
      <c r="AX31" s="17">
        <f t="shared" si="149"/>
        <v>0</v>
      </c>
      <c r="AY31" s="17">
        <f t="shared" si="149"/>
        <v>0</v>
      </c>
      <c r="AZ31" s="17">
        <f t="shared" si="149"/>
        <v>0</v>
      </c>
      <c r="BA31" s="17">
        <f t="shared" si="149"/>
        <v>0</v>
      </c>
      <c r="BB31" s="17">
        <f t="shared" si="149"/>
        <v>0</v>
      </c>
      <c r="BC31" s="17">
        <f t="shared" si="149"/>
        <v>0</v>
      </c>
      <c r="BD31" s="17">
        <f t="shared" si="149"/>
        <v>0</v>
      </c>
      <c r="BE31" s="319">
        <f t="shared" si="161"/>
        <v>0</v>
      </c>
      <c r="BF31" s="17">
        <f t="shared" si="150"/>
        <v>0</v>
      </c>
      <c r="BG31" s="17">
        <f t="shared" si="150"/>
        <v>0</v>
      </c>
      <c r="BH31" s="17">
        <f t="shared" si="150"/>
        <v>0</v>
      </c>
      <c r="BI31" s="17">
        <f t="shared" si="150"/>
        <v>0</v>
      </c>
      <c r="BJ31" s="17">
        <f t="shared" si="150"/>
        <v>0</v>
      </c>
      <c r="BK31" s="17">
        <f t="shared" si="150"/>
        <v>0</v>
      </c>
      <c r="BL31" s="17">
        <f t="shared" si="150"/>
        <v>0</v>
      </c>
      <c r="BM31" s="17">
        <f t="shared" si="150"/>
        <v>0</v>
      </c>
      <c r="BN31" s="17">
        <f t="shared" si="150"/>
        <v>0</v>
      </c>
      <c r="BO31" s="17">
        <f t="shared" si="150"/>
        <v>0</v>
      </c>
      <c r="BP31" s="17">
        <f t="shared" si="150"/>
        <v>0</v>
      </c>
      <c r="BQ31" s="17">
        <f t="shared" si="150"/>
        <v>0</v>
      </c>
      <c r="BR31" s="319">
        <f t="shared" si="162"/>
        <v>0</v>
      </c>
      <c r="BS31" s="17">
        <f t="shared" si="151"/>
        <v>0</v>
      </c>
      <c r="BT31" s="17">
        <f t="shared" si="151"/>
        <v>0</v>
      </c>
      <c r="BU31" s="17">
        <f t="shared" si="151"/>
        <v>0</v>
      </c>
      <c r="BV31" s="17">
        <f t="shared" si="151"/>
        <v>0</v>
      </c>
      <c r="BW31" s="17">
        <f t="shared" si="151"/>
        <v>0</v>
      </c>
      <c r="BX31" s="17">
        <f t="shared" si="151"/>
        <v>0</v>
      </c>
      <c r="BY31" s="17">
        <f t="shared" si="151"/>
        <v>0</v>
      </c>
      <c r="BZ31" s="17">
        <f t="shared" si="151"/>
        <v>0</v>
      </c>
      <c r="CA31" s="17">
        <f t="shared" si="151"/>
        <v>0</v>
      </c>
      <c r="CB31" s="17">
        <f t="shared" si="151"/>
        <v>0</v>
      </c>
      <c r="CC31" s="17">
        <f t="shared" si="151"/>
        <v>0</v>
      </c>
      <c r="CD31" s="17">
        <f t="shared" si="151"/>
        <v>0</v>
      </c>
      <c r="CE31" s="319">
        <f t="shared" si="163"/>
        <v>0</v>
      </c>
      <c r="CF31" s="17">
        <f t="shared" si="152"/>
        <v>0</v>
      </c>
      <c r="CG31" s="17">
        <f t="shared" si="152"/>
        <v>0</v>
      </c>
      <c r="CH31" s="17">
        <f t="shared" si="152"/>
        <v>0</v>
      </c>
      <c r="CI31" s="17">
        <f t="shared" si="152"/>
        <v>0</v>
      </c>
      <c r="CJ31" s="17">
        <f t="shared" si="152"/>
        <v>0</v>
      </c>
      <c r="CK31" s="17">
        <f t="shared" si="152"/>
        <v>0</v>
      </c>
      <c r="CL31" s="17">
        <f t="shared" si="152"/>
        <v>0</v>
      </c>
      <c r="CM31" s="17">
        <f t="shared" si="152"/>
        <v>0</v>
      </c>
      <c r="CN31" s="17">
        <f t="shared" si="152"/>
        <v>0</v>
      </c>
      <c r="CO31" s="17">
        <f t="shared" si="152"/>
        <v>0</v>
      </c>
      <c r="CP31" s="17">
        <f t="shared" si="152"/>
        <v>0</v>
      </c>
      <c r="CQ31" s="17">
        <f t="shared" si="152"/>
        <v>0</v>
      </c>
      <c r="CR31" s="319">
        <f t="shared" si="164"/>
        <v>0</v>
      </c>
      <c r="CS31" s="17">
        <f t="shared" si="153"/>
        <v>0</v>
      </c>
      <c r="CT31" s="17">
        <f t="shared" si="153"/>
        <v>0</v>
      </c>
      <c r="CU31" s="17">
        <f t="shared" si="153"/>
        <v>0</v>
      </c>
      <c r="CV31" s="17">
        <f t="shared" si="153"/>
        <v>0</v>
      </c>
      <c r="CW31" s="17">
        <f t="shared" si="153"/>
        <v>0</v>
      </c>
      <c r="CX31" s="17">
        <f t="shared" si="153"/>
        <v>0</v>
      </c>
      <c r="CY31" s="17">
        <f t="shared" si="153"/>
        <v>0</v>
      </c>
      <c r="CZ31" s="17">
        <f t="shared" si="153"/>
        <v>0</v>
      </c>
      <c r="DA31" s="17">
        <f t="shared" si="153"/>
        <v>0</v>
      </c>
      <c r="DB31" s="17">
        <f t="shared" si="153"/>
        <v>0</v>
      </c>
      <c r="DC31" s="17">
        <f t="shared" si="153"/>
        <v>0</v>
      </c>
      <c r="DD31" s="17">
        <f t="shared" si="153"/>
        <v>0</v>
      </c>
      <c r="DE31" s="319">
        <f t="shared" si="165"/>
        <v>0</v>
      </c>
      <c r="DF31" s="17">
        <f t="shared" si="154"/>
        <v>0</v>
      </c>
      <c r="DG31" s="17">
        <f t="shared" si="154"/>
        <v>0</v>
      </c>
      <c r="DH31" s="17">
        <f t="shared" si="154"/>
        <v>0</v>
      </c>
      <c r="DI31" s="17">
        <f t="shared" si="154"/>
        <v>0</v>
      </c>
      <c r="DJ31" s="17">
        <f t="shared" si="154"/>
        <v>0</v>
      </c>
      <c r="DK31" s="17">
        <f t="shared" si="154"/>
        <v>0</v>
      </c>
      <c r="DL31" s="17">
        <f t="shared" si="154"/>
        <v>0</v>
      </c>
      <c r="DM31" s="17">
        <f t="shared" si="154"/>
        <v>0</v>
      </c>
      <c r="DN31" s="17">
        <f t="shared" si="154"/>
        <v>0</v>
      </c>
      <c r="DO31" s="17">
        <f t="shared" si="154"/>
        <v>0</v>
      </c>
      <c r="DP31" s="17">
        <f t="shared" si="154"/>
        <v>0</v>
      </c>
      <c r="DQ31" s="17">
        <f t="shared" si="154"/>
        <v>0</v>
      </c>
      <c r="DR31" s="319">
        <f t="shared" si="166"/>
        <v>0</v>
      </c>
      <c r="DS31" s="17">
        <f t="shared" si="155"/>
        <v>0</v>
      </c>
      <c r="DT31" s="17">
        <f t="shared" si="155"/>
        <v>0</v>
      </c>
      <c r="DU31" s="17">
        <f t="shared" si="155"/>
        <v>0</v>
      </c>
      <c r="DV31" s="17">
        <f t="shared" si="155"/>
        <v>0</v>
      </c>
      <c r="DW31" s="17">
        <f t="shared" si="155"/>
        <v>0</v>
      </c>
      <c r="DX31" s="17">
        <f t="shared" si="155"/>
        <v>0</v>
      </c>
      <c r="DY31" s="17">
        <f t="shared" si="155"/>
        <v>0</v>
      </c>
      <c r="DZ31" s="17">
        <f t="shared" si="155"/>
        <v>0</v>
      </c>
      <c r="EA31" s="17">
        <f t="shared" si="155"/>
        <v>0</v>
      </c>
      <c r="EB31" s="17">
        <f t="shared" si="155"/>
        <v>0</v>
      </c>
      <c r="EC31" s="17">
        <f t="shared" si="155"/>
        <v>0</v>
      </c>
      <c r="ED31" s="17">
        <f t="shared" si="155"/>
        <v>0</v>
      </c>
      <c r="EE31" s="391">
        <f t="shared" si="167"/>
        <v>0</v>
      </c>
    </row>
    <row r="32" spans="1:135" x14ac:dyDescent="0.2">
      <c r="A32" s="1"/>
      <c r="D32" s="35" t="s">
        <v>44</v>
      </c>
      <c r="E32" s="37"/>
      <c r="F32" s="17">
        <f t="shared" si="146"/>
        <v>0</v>
      </c>
      <c r="G32" s="17">
        <f t="shared" si="146"/>
        <v>0</v>
      </c>
      <c r="H32" s="17">
        <f t="shared" si="146"/>
        <v>0</v>
      </c>
      <c r="I32" s="17">
        <f t="shared" si="146"/>
        <v>0</v>
      </c>
      <c r="J32" s="17">
        <f t="shared" si="146"/>
        <v>0</v>
      </c>
      <c r="K32" s="17">
        <f t="shared" si="146"/>
        <v>0</v>
      </c>
      <c r="L32" s="17">
        <f t="shared" si="146"/>
        <v>0</v>
      </c>
      <c r="M32" s="17">
        <f t="shared" si="146"/>
        <v>0</v>
      </c>
      <c r="N32" s="17">
        <f t="shared" si="146"/>
        <v>0</v>
      </c>
      <c r="O32" s="17">
        <f t="shared" si="146"/>
        <v>0</v>
      </c>
      <c r="P32" s="17">
        <f t="shared" si="146"/>
        <v>0</v>
      </c>
      <c r="Q32" s="17">
        <f t="shared" si="146"/>
        <v>0</v>
      </c>
      <c r="R32" s="319">
        <f t="shared" si="127"/>
        <v>0</v>
      </c>
      <c r="S32" s="17">
        <f t="shared" si="168"/>
        <v>0</v>
      </c>
      <c r="T32" s="17">
        <f t="shared" si="168"/>
        <v>0</v>
      </c>
      <c r="U32" s="17">
        <f t="shared" si="168"/>
        <v>0</v>
      </c>
      <c r="V32" s="17">
        <f t="shared" si="168"/>
        <v>0</v>
      </c>
      <c r="W32" s="17">
        <f t="shared" si="168"/>
        <v>0</v>
      </c>
      <c r="X32" s="17">
        <f t="shared" si="168"/>
        <v>0</v>
      </c>
      <c r="Y32" s="17">
        <f t="shared" si="168"/>
        <v>0</v>
      </c>
      <c r="Z32" s="17">
        <f t="shared" si="168"/>
        <v>0</v>
      </c>
      <c r="AA32" s="17">
        <f t="shared" si="168"/>
        <v>0</v>
      </c>
      <c r="AB32" s="17">
        <f t="shared" si="168"/>
        <v>0</v>
      </c>
      <c r="AC32" s="17">
        <f t="shared" si="168"/>
        <v>0</v>
      </c>
      <c r="AD32" s="17">
        <f>IF(AD$2&gt;=$B$18,$E32,0)</f>
        <v>0</v>
      </c>
      <c r="AE32" s="319">
        <f t="shared" si="156"/>
        <v>0</v>
      </c>
      <c r="AF32" s="17">
        <f t="shared" ref="AF32:AK33" si="169">IF(AF$2&gt;=$B$18,$E32,0)</f>
        <v>0</v>
      </c>
      <c r="AG32" s="17">
        <f t="shared" si="169"/>
        <v>0</v>
      </c>
      <c r="AH32" s="17">
        <f t="shared" si="169"/>
        <v>0</v>
      </c>
      <c r="AI32" s="17">
        <f t="shared" si="169"/>
        <v>0</v>
      </c>
      <c r="AJ32" s="17">
        <f t="shared" si="169"/>
        <v>0</v>
      </c>
      <c r="AK32" s="17">
        <f t="shared" si="169"/>
        <v>0</v>
      </c>
      <c r="AL32" s="17">
        <f>IF(AL$2&gt;=$B$18,$E32,0)</f>
        <v>0</v>
      </c>
      <c r="AM32" s="17">
        <f t="shared" si="159"/>
        <v>0</v>
      </c>
      <c r="AN32" s="17">
        <f t="shared" si="159"/>
        <v>0</v>
      </c>
      <c r="AO32" s="17">
        <f t="shared" si="159"/>
        <v>0</v>
      </c>
      <c r="AP32" s="17">
        <f t="shared" si="159"/>
        <v>0</v>
      </c>
      <c r="AQ32" s="17">
        <f t="shared" si="159"/>
        <v>0</v>
      </c>
      <c r="AR32" s="319">
        <f t="shared" si="160"/>
        <v>0</v>
      </c>
      <c r="AS32" s="17">
        <f t="shared" si="149"/>
        <v>0</v>
      </c>
      <c r="AT32" s="17">
        <f t="shared" si="149"/>
        <v>0</v>
      </c>
      <c r="AU32" s="17">
        <f t="shared" si="149"/>
        <v>0</v>
      </c>
      <c r="AV32" s="17">
        <f t="shared" si="149"/>
        <v>0</v>
      </c>
      <c r="AW32" s="17">
        <f t="shared" si="149"/>
        <v>0</v>
      </c>
      <c r="AX32" s="17">
        <f t="shared" si="149"/>
        <v>0</v>
      </c>
      <c r="AY32" s="17">
        <f t="shared" si="149"/>
        <v>0</v>
      </c>
      <c r="AZ32" s="17">
        <f t="shared" si="149"/>
        <v>0</v>
      </c>
      <c r="BA32" s="17">
        <f t="shared" si="149"/>
        <v>0</v>
      </c>
      <c r="BB32" s="17">
        <f t="shared" si="149"/>
        <v>0</v>
      </c>
      <c r="BC32" s="17">
        <f t="shared" si="149"/>
        <v>0</v>
      </c>
      <c r="BD32" s="17">
        <f t="shared" si="149"/>
        <v>0</v>
      </c>
      <c r="BE32" s="319">
        <f t="shared" si="161"/>
        <v>0</v>
      </c>
      <c r="BF32" s="17">
        <f t="shared" si="150"/>
        <v>0</v>
      </c>
      <c r="BG32" s="17">
        <f t="shared" si="150"/>
        <v>0</v>
      </c>
      <c r="BH32" s="17">
        <f t="shared" si="150"/>
        <v>0</v>
      </c>
      <c r="BI32" s="17">
        <f t="shared" si="150"/>
        <v>0</v>
      </c>
      <c r="BJ32" s="17">
        <f t="shared" si="150"/>
        <v>0</v>
      </c>
      <c r="BK32" s="17">
        <f t="shared" si="150"/>
        <v>0</v>
      </c>
      <c r="BL32" s="17">
        <f t="shared" si="150"/>
        <v>0</v>
      </c>
      <c r="BM32" s="17">
        <f t="shared" si="150"/>
        <v>0</v>
      </c>
      <c r="BN32" s="17">
        <f t="shared" si="150"/>
        <v>0</v>
      </c>
      <c r="BO32" s="17">
        <f t="shared" si="150"/>
        <v>0</v>
      </c>
      <c r="BP32" s="17">
        <f t="shared" si="150"/>
        <v>0</v>
      </c>
      <c r="BQ32" s="17">
        <f t="shared" si="150"/>
        <v>0</v>
      </c>
      <c r="BR32" s="319">
        <f t="shared" si="162"/>
        <v>0</v>
      </c>
      <c r="BS32" s="17">
        <f t="shared" si="151"/>
        <v>0</v>
      </c>
      <c r="BT32" s="17">
        <f t="shared" si="151"/>
        <v>0</v>
      </c>
      <c r="BU32" s="17">
        <f t="shared" si="151"/>
        <v>0</v>
      </c>
      <c r="BV32" s="17">
        <f t="shared" si="151"/>
        <v>0</v>
      </c>
      <c r="BW32" s="17">
        <f t="shared" si="151"/>
        <v>0</v>
      </c>
      <c r="BX32" s="17">
        <f t="shared" si="151"/>
        <v>0</v>
      </c>
      <c r="BY32" s="17">
        <f t="shared" si="151"/>
        <v>0</v>
      </c>
      <c r="BZ32" s="17">
        <f t="shared" si="151"/>
        <v>0</v>
      </c>
      <c r="CA32" s="17">
        <f t="shared" si="151"/>
        <v>0</v>
      </c>
      <c r="CB32" s="17">
        <f t="shared" si="151"/>
        <v>0</v>
      </c>
      <c r="CC32" s="17">
        <f t="shared" si="151"/>
        <v>0</v>
      </c>
      <c r="CD32" s="17">
        <f t="shared" si="151"/>
        <v>0</v>
      </c>
      <c r="CE32" s="319">
        <f t="shared" si="163"/>
        <v>0</v>
      </c>
      <c r="CF32" s="17">
        <f t="shared" si="152"/>
        <v>0</v>
      </c>
      <c r="CG32" s="17">
        <f t="shared" si="152"/>
        <v>0</v>
      </c>
      <c r="CH32" s="17">
        <f t="shared" si="152"/>
        <v>0</v>
      </c>
      <c r="CI32" s="17">
        <f t="shared" si="152"/>
        <v>0</v>
      </c>
      <c r="CJ32" s="17">
        <f t="shared" si="152"/>
        <v>0</v>
      </c>
      <c r="CK32" s="17">
        <f t="shared" si="152"/>
        <v>0</v>
      </c>
      <c r="CL32" s="17">
        <f t="shared" si="152"/>
        <v>0</v>
      </c>
      <c r="CM32" s="17">
        <f t="shared" si="152"/>
        <v>0</v>
      </c>
      <c r="CN32" s="17">
        <f t="shared" si="152"/>
        <v>0</v>
      </c>
      <c r="CO32" s="17">
        <f t="shared" si="152"/>
        <v>0</v>
      </c>
      <c r="CP32" s="17">
        <f t="shared" si="152"/>
        <v>0</v>
      </c>
      <c r="CQ32" s="17">
        <f t="shared" si="152"/>
        <v>0</v>
      </c>
      <c r="CR32" s="319">
        <f t="shared" si="164"/>
        <v>0</v>
      </c>
      <c r="CS32" s="17">
        <f t="shared" si="153"/>
        <v>0</v>
      </c>
      <c r="CT32" s="17">
        <f t="shared" si="153"/>
        <v>0</v>
      </c>
      <c r="CU32" s="17">
        <f t="shared" si="153"/>
        <v>0</v>
      </c>
      <c r="CV32" s="17">
        <f t="shared" si="153"/>
        <v>0</v>
      </c>
      <c r="CW32" s="17">
        <f t="shared" si="153"/>
        <v>0</v>
      </c>
      <c r="CX32" s="17">
        <f t="shared" si="153"/>
        <v>0</v>
      </c>
      <c r="CY32" s="17">
        <f t="shared" si="153"/>
        <v>0</v>
      </c>
      <c r="CZ32" s="17">
        <f t="shared" si="153"/>
        <v>0</v>
      </c>
      <c r="DA32" s="17">
        <f t="shared" si="153"/>
        <v>0</v>
      </c>
      <c r="DB32" s="17">
        <f t="shared" si="153"/>
        <v>0</v>
      </c>
      <c r="DC32" s="17">
        <f t="shared" si="153"/>
        <v>0</v>
      </c>
      <c r="DD32" s="17">
        <f t="shared" si="153"/>
        <v>0</v>
      </c>
      <c r="DE32" s="319">
        <f t="shared" si="165"/>
        <v>0</v>
      </c>
      <c r="DF32" s="17">
        <f t="shared" si="154"/>
        <v>0</v>
      </c>
      <c r="DG32" s="17">
        <f t="shared" si="154"/>
        <v>0</v>
      </c>
      <c r="DH32" s="17">
        <f t="shared" si="154"/>
        <v>0</v>
      </c>
      <c r="DI32" s="17">
        <f t="shared" si="154"/>
        <v>0</v>
      </c>
      <c r="DJ32" s="17">
        <f t="shared" si="154"/>
        <v>0</v>
      </c>
      <c r="DK32" s="17">
        <f t="shared" si="154"/>
        <v>0</v>
      </c>
      <c r="DL32" s="17">
        <f t="shared" si="154"/>
        <v>0</v>
      </c>
      <c r="DM32" s="17">
        <f t="shared" si="154"/>
        <v>0</v>
      </c>
      <c r="DN32" s="17">
        <f t="shared" si="154"/>
        <v>0</v>
      </c>
      <c r="DO32" s="17">
        <f t="shared" si="154"/>
        <v>0</v>
      </c>
      <c r="DP32" s="17">
        <f t="shared" si="154"/>
        <v>0</v>
      </c>
      <c r="DQ32" s="17">
        <f t="shared" si="154"/>
        <v>0</v>
      </c>
      <c r="DR32" s="319">
        <f t="shared" si="166"/>
        <v>0</v>
      </c>
      <c r="DS32" s="17">
        <f t="shared" si="155"/>
        <v>0</v>
      </c>
      <c r="DT32" s="17">
        <f t="shared" si="155"/>
        <v>0</v>
      </c>
      <c r="DU32" s="17">
        <f t="shared" si="155"/>
        <v>0</v>
      </c>
      <c r="DV32" s="17">
        <f t="shared" si="155"/>
        <v>0</v>
      </c>
      <c r="DW32" s="17">
        <f t="shared" si="155"/>
        <v>0</v>
      </c>
      <c r="DX32" s="17">
        <f t="shared" si="155"/>
        <v>0</v>
      </c>
      <c r="DY32" s="17">
        <f t="shared" si="155"/>
        <v>0</v>
      </c>
      <c r="DZ32" s="17">
        <f t="shared" si="155"/>
        <v>0</v>
      </c>
      <c r="EA32" s="17">
        <f t="shared" si="155"/>
        <v>0</v>
      </c>
      <c r="EB32" s="17">
        <f t="shared" si="155"/>
        <v>0</v>
      </c>
      <c r="EC32" s="17">
        <f t="shared" si="155"/>
        <v>0</v>
      </c>
      <c r="ED32" s="17">
        <f t="shared" si="155"/>
        <v>0</v>
      </c>
      <c r="EE32" s="391">
        <f t="shared" si="167"/>
        <v>0</v>
      </c>
    </row>
    <row r="33" spans="1:135" x14ac:dyDescent="0.2">
      <c r="A33" s="1"/>
      <c r="D33" s="35" t="s">
        <v>44</v>
      </c>
      <c r="E33" s="37"/>
      <c r="F33" s="17">
        <f t="shared" si="146"/>
        <v>0</v>
      </c>
      <c r="G33" s="17">
        <f t="shared" si="146"/>
        <v>0</v>
      </c>
      <c r="H33" s="17">
        <f t="shared" si="146"/>
        <v>0</v>
      </c>
      <c r="I33" s="17">
        <f t="shared" si="146"/>
        <v>0</v>
      </c>
      <c r="J33" s="17">
        <f t="shared" si="146"/>
        <v>0</v>
      </c>
      <c r="K33" s="17">
        <f t="shared" si="146"/>
        <v>0</v>
      </c>
      <c r="L33" s="17">
        <f t="shared" si="146"/>
        <v>0</v>
      </c>
      <c r="M33" s="17">
        <f t="shared" si="146"/>
        <v>0</v>
      </c>
      <c r="N33" s="17">
        <f t="shared" si="146"/>
        <v>0</v>
      </c>
      <c r="O33" s="17">
        <f t="shared" si="146"/>
        <v>0</v>
      </c>
      <c r="P33" s="17">
        <f t="shared" si="146"/>
        <v>0</v>
      </c>
      <c r="Q33" s="17">
        <f t="shared" si="146"/>
        <v>0</v>
      </c>
      <c r="R33" s="319">
        <f t="shared" ref="R33" si="170">SUM(F33:Q33)</f>
        <v>0</v>
      </c>
      <c r="S33" s="17">
        <f t="shared" si="168"/>
        <v>0</v>
      </c>
      <c r="T33" s="17">
        <f t="shared" si="168"/>
        <v>0</v>
      </c>
      <c r="U33" s="17">
        <f t="shared" si="168"/>
        <v>0</v>
      </c>
      <c r="V33" s="17">
        <f t="shared" si="168"/>
        <v>0</v>
      </c>
      <c r="W33" s="17">
        <f t="shared" si="168"/>
        <v>0</v>
      </c>
      <c r="X33" s="17">
        <f t="shared" si="168"/>
        <v>0</v>
      </c>
      <c r="Y33" s="17">
        <f t="shared" si="168"/>
        <v>0</v>
      </c>
      <c r="Z33" s="17">
        <f t="shared" si="168"/>
        <v>0</v>
      </c>
      <c r="AA33" s="17">
        <f t="shared" si="168"/>
        <v>0</v>
      </c>
      <c r="AB33" s="17">
        <f t="shared" si="168"/>
        <v>0</v>
      </c>
      <c r="AC33" s="17">
        <f t="shared" si="168"/>
        <v>0</v>
      </c>
      <c r="AD33" s="17">
        <f>IF(AD$2&gt;=$B$18,$E33,0)</f>
        <v>0</v>
      </c>
      <c r="AE33" s="319">
        <f t="shared" ref="AE33" si="171">SUM(S33:AD33)</f>
        <v>0</v>
      </c>
      <c r="AF33" s="17">
        <f t="shared" si="169"/>
        <v>0</v>
      </c>
      <c r="AG33" s="17">
        <f t="shared" si="169"/>
        <v>0</v>
      </c>
      <c r="AH33" s="17">
        <f t="shared" si="169"/>
        <v>0</v>
      </c>
      <c r="AI33" s="17">
        <f t="shared" si="169"/>
        <v>0</v>
      </c>
      <c r="AJ33" s="17">
        <f t="shared" si="169"/>
        <v>0</v>
      </c>
      <c r="AK33" s="17">
        <f t="shared" si="169"/>
        <v>0</v>
      </c>
      <c r="AL33" s="17">
        <f>IF(AL$2&gt;=$B$18,$E33,0)</f>
        <v>0</v>
      </c>
      <c r="AM33" s="17">
        <f t="shared" si="159"/>
        <v>0</v>
      </c>
      <c r="AN33" s="17">
        <f t="shared" si="159"/>
        <v>0</v>
      </c>
      <c r="AO33" s="17">
        <f t="shared" si="159"/>
        <v>0</v>
      </c>
      <c r="AP33" s="17">
        <f t="shared" si="159"/>
        <v>0</v>
      </c>
      <c r="AQ33" s="17">
        <f t="shared" si="159"/>
        <v>0</v>
      </c>
      <c r="AR33" s="319">
        <f t="shared" ref="AR33" si="172">SUM(AF33:AQ33)</f>
        <v>0</v>
      </c>
      <c r="AS33" s="17">
        <f t="shared" si="149"/>
        <v>0</v>
      </c>
      <c r="AT33" s="17">
        <f t="shared" si="149"/>
        <v>0</v>
      </c>
      <c r="AU33" s="17">
        <f t="shared" si="149"/>
        <v>0</v>
      </c>
      <c r="AV33" s="17">
        <f t="shared" si="149"/>
        <v>0</v>
      </c>
      <c r="AW33" s="17">
        <f t="shared" si="149"/>
        <v>0</v>
      </c>
      <c r="AX33" s="17">
        <f t="shared" si="149"/>
        <v>0</v>
      </c>
      <c r="AY33" s="17">
        <f t="shared" si="149"/>
        <v>0</v>
      </c>
      <c r="AZ33" s="17">
        <f t="shared" si="149"/>
        <v>0</v>
      </c>
      <c r="BA33" s="17">
        <f t="shared" si="149"/>
        <v>0</v>
      </c>
      <c r="BB33" s="17">
        <f t="shared" si="149"/>
        <v>0</v>
      </c>
      <c r="BC33" s="17">
        <f t="shared" si="149"/>
        <v>0</v>
      </c>
      <c r="BD33" s="17">
        <f t="shared" si="149"/>
        <v>0</v>
      </c>
      <c r="BE33" s="319">
        <f t="shared" ref="BE33" si="173">SUM(AS33:BD33)</f>
        <v>0</v>
      </c>
      <c r="BF33" s="17">
        <f t="shared" si="150"/>
        <v>0</v>
      </c>
      <c r="BG33" s="17">
        <f t="shared" si="150"/>
        <v>0</v>
      </c>
      <c r="BH33" s="17">
        <f t="shared" si="150"/>
        <v>0</v>
      </c>
      <c r="BI33" s="17">
        <f t="shared" si="150"/>
        <v>0</v>
      </c>
      <c r="BJ33" s="17">
        <f t="shared" si="150"/>
        <v>0</v>
      </c>
      <c r="BK33" s="17">
        <f t="shared" si="150"/>
        <v>0</v>
      </c>
      <c r="BL33" s="17">
        <f t="shared" si="150"/>
        <v>0</v>
      </c>
      <c r="BM33" s="17">
        <f t="shared" si="150"/>
        <v>0</v>
      </c>
      <c r="BN33" s="17">
        <f t="shared" si="150"/>
        <v>0</v>
      </c>
      <c r="BO33" s="17">
        <f t="shared" si="150"/>
        <v>0</v>
      </c>
      <c r="BP33" s="17">
        <f t="shared" si="150"/>
        <v>0</v>
      </c>
      <c r="BQ33" s="17">
        <f t="shared" si="150"/>
        <v>0</v>
      </c>
      <c r="BR33" s="319">
        <f t="shared" ref="BR33" si="174">SUM(BF33:BQ33)</f>
        <v>0</v>
      </c>
      <c r="BS33" s="17">
        <f t="shared" si="151"/>
        <v>0</v>
      </c>
      <c r="BT33" s="17">
        <f t="shared" si="151"/>
        <v>0</v>
      </c>
      <c r="BU33" s="17">
        <f t="shared" si="151"/>
        <v>0</v>
      </c>
      <c r="BV33" s="17">
        <f t="shared" si="151"/>
        <v>0</v>
      </c>
      <c r="BW33" s="17">
        <f t="shared" si="151"/>
        <v>0</v>
      </c>
      <c r="BX33" s="17">
        <f t="shared" si="151"/>
        <v>0</v>
      </c>
      <c r="BY33" s="17">
        <f t="shared" si="151"/>
        <v>0</v>
      </c>
      <c r="BZ33" s="17">
        <f t="shared" si="151"/>
        <v>0</v>
      </c>
      <c r="CA33" s="17">
        <f t="shared" si="151"/>
        <v>0</v>
      </c>
      <c r="CB33" s="17">
        <f t="shared" si="151"/>
        <v>0</v>
      </c>
      <c r="CC33" s="17">
        <f t="shared" si="151"/>
        <v>0</v>
      </c>
      <c r="CD33" s="17">
        <f t="shared" si="151"/>
        <v>0</v>
      </c>
      <c r="CE33" s="319">
        <f t="shared" ref="CE33" si="175">SUM(BS33:CD33)</f>
        <v>0</v>
      </c>
      <c r="CF33" s="17">
        <f t="shared" si="152"/>
        <v>0</v>
      </c>
      <c r="CG33" s="17">
        <f t="shared" si="152"/>
        <v>0</v>
      </c>
      <c r="CH33" s="17">
        <f t="shared" si="152"/>
        <v>0</v>
      </c>
      <c r="CI33" s="17">
        <f t="shared" si="152"/>
        <v>0</v>
      </c>
      <c r="CJ33" s="17">
        <f t="shared" si="152"/>
        <v>0</v>
      </c>
      <c r="CK33" s="17">
        <f t="shared" si="152"/>
        <v>0</v>
      </c>
      <c r="CL33" s="17">
        <f t="shared" si="152"/>
        <v>0</v>
      </c>
      <c r="CM33" s="17">
        <f t="shared" si="152"/>
        <v>0</v>
      </c>
      <c r="CN33" s="17">
        <f t="shared" si="152"/>
        <v>0</v>
      </c>
      <c r="CO33" s="17">
        <f t="shared" si="152"/>
        <v>0</v>
      </c>
      <c r="CP33" s="17">
        <f t="shared" si="152"/>
        <v>0</v>
      </c>
      <c r="CQ33" s="17">
        <f t="shared" si="152"/>
        <v>0</v>
      </c>
      <c r="CR33" s="319">
        <f t="shared" ref="CR33" si="176">SUM(CF33:CQ33)</f>
        <v>0</v>
      </c>
      <c r="CS33" s="17">
        <f t="shared" si="153"/>
        <v>0</v>
      </c>
      <c r="CT33" s="17">
        <f t="shared" si="153"/>
        <v>0</v>
      </c>
      <c r="CU33" s="17">
        <f t="shared" si="153"/>
        <v>0</v>
      </c>
      <c r="CV33" s="17">
        <f t="shared" si="153"/>
        <v>0</v>
      </c>
      <c r="CW33" s="17">
        <f t="shared" si="153"/>
        <v>0</v>
      </c>
      <c r="CX33" s="17">
        <f t="shared" si="153"/>
        <v>0</v>
      </c>
      <c r="CY33" s="17">
        <f t="shared" si="153"/>
        <v>0</v>
      </c>
      <c r="CZ33" s="17">
        <f t="shared" si="153"/>
        <v>0</v>
      </c>
      <c r="DA33" s="17">
        <f t="shared" si="153"/>
        <v>0</v>
      </c>
      <c r="DB33" s="17">
        <f t="shared" si="153"/>
        <v>0</v>
      </c>
      <c r="DC33" s="17">
        <f t="shared" si="153"/>
        <v>0</v>
      </c>
      <c r="DD33" s="17">
        <f t="shared" si="153"/>
        <v>0</v>
      </c>
      <c r="DE33" s="319">
        <f t="shared" ref="DE33" si="177">SUM(CS33:DD33)</f>
        <v>0</v>
      </c>
      <c r="DF33" s="17">
        <f t="shared" si="154"/>
        <v>0</v>
      </c>
      <c r="DG33" s="17">
        <f t="shared" si="154"/>
        <v>0</v>
      </c>
      <c r="DH33" s="17">
        <f t="shared" si="154"/>
        <v>0</v>
      </c>
      <c r="DI33" s="17">
        <f t="shared" si="154"/>
        <v>0</v>
      </c>
      <c r="DJ33" s="17">
        <f t="shared" si="154"/>
        <v>0</v>
      </c>
      <c r="DK33" s="17">
        <f t="shared" si="154"/>
        <v>0</v>
      </c>
      <c r="DL33" s="17">
        <f t="shared" si="154"/>
        <v>0</v>
      </c>
      <c r="DM33" s="17">
        <f t="shared" si="154"/>
        <v>0</v>
      </c>
      <c r="DN33" s="17">
        <f t="shared" si="154"/>
        <v>0</v>
      </c>
      <c r="DO33" s="17">
        <f t="shared" si="154"/>
        <v>0</v>
      </c>
      <c r="DP33" s="17">
        <f t="shared" si="154"/>
        <v>0</v>
      </c>
      <c r="DQ33" s="17">
        <f t="shared" si="154"/>
        <v>0</v>
      </c>
      <c r="DR33" s="319">
        <f t="shared" ref="DR33" si="178">SUM(DF33:DQ33)</f>
        <v>0</v>
      </c>
      <c r="DS33" s="17">
        <f t="shared" si="155"/>
        <v>0</v>
      </c>
      <c r="DT33" s="17">
        <f t="shared" si="155"/>
        <v>0</v>
      </c>
      <c r="DU33" s="17">
        <f t="shared" si="155"/>
        <v>0</v>
      </c>
      <c r="DV33" s="17">
        <f t="shared" si="155"/>
        <v>0</v>
      </c>
      <c r="DW33" s="17">
        <f t="shared" si="155"/>
        <v>0</v>
      </c>
      <c r="DX33" s="17">
        <f t="shared" si="155"/>
        <v>0</v>
      </c>
      <c r="DY33" s="17">
        <f t="shared" si="155"/>
        <v>0</v>
      </c>
      <c r="DZ33" s="17">
        <f t="shared" si="155"/>
        <v>0</v>
      </c>
      <c r="EA33" s="17">
        <f t="shared" si="155"/>
        <v>0</v>
      </c>
      <c r="EB33" s="17">
        <f t="shared" si="155"/>
        <v>0</v>
      </c>
      <c r="EC33" s="17">
        <f t="shared" si="155"/>
        <v>0</v>
      </c>
      <c r="ED33" s="17">
        <f t="shared" si="155"/>
        <v>0</v>
      </c>
      <c r="EE33" s="391">
        <f t="shared" ref="EE33" si="179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180">SUM(G9:G33)</f>
        <v>0</v>
      </c>
      <c r="H34" s="17">
        <f t="shared" si="180"/>
        <v>0</v>
      </c>
      <c r="I34" s="17">
        <f t="shared" si="180"/>
        <v>0</v>
      </c>
      <c r="J34" s="17">
        <f t="shared" si="180"/>
        <v>0</v>
      </c>
      <c r="K34" s="17">
        <f t="shared" si="180"/>
        <v>0</v>
      </c>
      <c r="L34" s="17">
        <f t="shared" si="180"/>
        <v>0</v>
      </c>
      <c r="M34" s="17">
        <f t="shared" si="180"/>
        <v>0</v>
      </c>
      <c r="N34" s="17">
        <f t="shared" si="180"/>
        <v>0</v>
      </c>
      <c r="O34" s="17">
        <f t="shared" si="180"/>
        <v>0</v>
      </c>
      <c r="P34" s="17">
        <f t="shared" si="180"/>
        <v>0</v>
      </c>
      <c r="Q34" s="17">
        <f t="shared" si="180"/>
        <v>0</v>
      </c>
      <c r="R34" s="319">
        <f t="shared" si="127"/>
        <v>0</v>
      </c>
      <c r="S34" s="17">
        <f>SUM(S9:S33)</f>
        <v>0</v>
      </c>
      <c r="T34" s="17">
        <f t="shared" ref="T34" si="181">SUM(T9:T33)</f>
        <v>0</v>
      </c>
      <c r="U34" s="17">
        <f t="shared" ref="U34" si="182">SUM(U9:U33)</f>
        <v>0</v>
      </c>
      <c r="V34" s="17">
        <f t="shared" ref="V34" si="183">SUM(V9:V33)</f>
        <v>0</v>
      </c>
      <c r="W34" s="17">
        <f t="shared" ref="W34" si="184">SUM(W9:W33)</f>
        <v>0</v>
      </c>
      <c r="X34" s="17">
        <f t="shared" ref="X34" si="185">SUM(X9:X33)</f>
        <v>0</v>
      </c>
      <c r="Y34" s="17">
        <f t="shared" ref="Y34" si="186">SUM(Y9:Y33)</f>
        <v>0</v>
      </c>
      <c r="Z34" s="17">
        <f t="shared" ref="Z34" si="187">SUM(Z9:Z33)</f>
        <v>0</v>
      </c>
      <c r="AA34" s="17">
        <f t="shared" ref="AA34" si="188">SUM(AA9:AA33)</f>
        <v>0</v>
      </c>
      <c r="AB34" s="17">
        <f t="shared" ref="AB34" si="189">SUM(AB9:AB33)</f>
        <v>0</v>
      </c>
      <c r="AC34" s="17">
        <f t="shared" ref="AC34" si="190">SUM(AC9:AC33)</f>
        <v>0</v>
      </c>
      <c r="AD34" s="17">
        <f t="shared" ref="AD34" si="191">SUM(AD9:AD33)</f>
        <v>0</v>
      </c>
      <c r="AE34" s="319">
        <f t="shared" ref="AE34" si="192">SUM(S34:AD34)</f>
        <v>0</v>
      </c>
      <c r="AF34" s="17">
        <f>SUM(AF9:AF33)</f>
        <v>0</v>
      </c>
      <c r="AG34" s="17">
        <f t="shared" ref="AG34" si="193">SUM(AG9:AG33)</f>
        <v>0</v>
      </c>
      <c r="AH34" s="17">
        <f t="shared" ref="AH34" si="194">SUM(AH9:AH33)</f>
        <v>0</v>
      </c>
      <c r="AI34" s="17">
        <f t="shared" ref="AI34" si="195">SUM(AI9:AI33)</f>
        <v>0</v>
      </c>
      <c r="AJ34" s="17">
        <f t="shared" ref="AJ34" si="196">SUM(AJ9:AJ33)</f>
        <v>0</v>
      </c>
      <c r="AK34" s="17">
        <f t="shared" ref="AK34" si="197">SUM(AK9:AK33)</f>
        <v>0</v>
      </c>
      <c r="AL34" s="17">
        <f t="shared" ref="AL34" si="198">SUM(AL9:AL33)</f>
        <v>0</v>
      </c>
      <c r="AM34" s="17">
        <f t="shared" ref="AM34" si="199">SUM(AM9:AM33)</f>
        <v>0</v>
      </c>
      <c r="AN34" s="17">
        <f t="shared" ref="AN34" si="200">SUM(AN9:AN33)</f>
        <v>0</v>
      </c>
      <c r="AO34" s="17">
        <f t="shared" ref="AO34" si="201">SUM(AO9:AO33)</f>
        <v>0</v>
      </c>
      <c r="AP34" s="17">
        <f t="shared" ref="AP34" si="202">SUM(AP9:AP33)</f>
        <v>0</v>
      </c>
      <c r="AQ34" s="17">
        <f t="shared" ref="AQ34" si="203">SUM(AQ9:AQ33)</f>
        <v>0</v>
      </c>
      <c r="AR34" s="319">
        <f t="shared" ref="AR34" si="204">SUM(AF34:AQ34)</f>
        <v>0</v>
      </c>
      <c r="AS34" s="17">
        <f>SUM(AS9:AS33)</f>
        <v>0</v>
      </c>
      <c r="AT34" s="17">
        <f t="shared" ref="AT34" si="205">SUM(AT9:AT33)</f>
        <v>0</v>
      </c>
      <c r="AU34" s="17">
        <f t="shared" ref="AU34" si="206">SUM(AU9:AU33)</f>
        <v>0</v>
      </c>
      <c r="AV34" s="17">
        <f t="shared" ref="AV34" si="207">SUM(AV9:AV33)</f>
        <v>0</v>
      </c>
      <c r="AW34" s="17">
        <f t="shared" ref="AW34" si="208">SUM(AW9:AW33)</f>
        <v>0</v>
      </c>
      <c r="AX34" s="17">
        <f t="shared" ref="AX34" si="209">SUM(AX9:AX33)</f>
        <v>0</v>
      </c>
      <c r="AY34" s="17">
        <f t="shared" ref="AY34" si="210">SUM(AY9:AY33)</f>
        <v>0</v>
      </c>
      <c r="AZ34" s="17">
        <f t="shared" ref="AZ34" si="211">SUM(AZ9:AZ33)</f>
        <v>0</v>
      </c>
      <c r="BA34" s="17">
        <f t="shared" ref="BA34" si="212">SUM(BA9:BA33)</f>
        <v>0</v>
      </c>
      <c r="BB34" s="17">
        <f t="shared" ref="BB34" si="213">SUM(BB9:BB33)</f>
        <v>0</v>
      </c>
      <c r="BC34" s="17">
        <f t="shared" ref="BC34" si="214">SUM(BC9:BC33)</f>
        <v>0</v>
      </c>
      <c r="BD34" s="17">
        <f t="shared" ref="BD34" si="215">SUM(BD9:BD33)</f>
        <v>0</v>
      </c>
      <c r="BE34" s="319">
        <f t="shared" ref="BE34" si="216">SUM(AS34:BD34)</f>
        <v>0</v>
      </c>
      <c r="BF34" s="17">
        <f>SUM(BF9:BF33)</f>
        <v>0</v>
      </c>
      <c r="BG34" s="17">
        <f t="shared" ref="BG34" si="217">SUM(BG9:BG33)</f>
        <v>0</v>
      </c>
      <c r="BH34" s="17">
        <f t="shared" ref="BH34" si="218">SUM(BH9:BH33)</f>
        <v>0</v>
      </c>
      <c r="BI34" s="17">
        <f t="shared" ref="BI34" si="219">SUM(BI9:BI33)</f>
        <v>0</v>
      </c>
      <c r="BJ34" s="17">
        <f t="shared" ref="BJ34" si="220">SUM(BJ9:BJ33)</f>
        <v>0</v>
      </c>
      <c r="BK34" s="17">
        <f t="shared" ref="BK34" si="221">SUM(BK9:BK33)</f>
        <v>0</v>
      </c>
      <c r="BL34" s="17">
        <f t="shared" ref="BL34" si="222">SUM(BL9:BL33)</f>
        <v>0</v>
      </c>
      <c r="BM34" s="17">
        <f t="shared" ref="BM34" si="223">SUM(BM9:BM33)</f>
        <v>0</v>
      </c>
      <c r="BN34" s="17">
        <f t="shared" ref="BN34" si="224">SUM(BN9:BN33)</f>
        <v>0</v>
      </c>
      <c r="BO34" s="17">
        <f t="shared" ref="BO34" si="225">SUM(BO9:BO33)</f>
        <v>0</v>
      </c>
      <c r="BP34" s="17">
        <f t="shared" ref="BP34" si="226">SUM(BP9:BP33)</f>
        <v>0</v>
      </c>
      <c r="BQ34" s="17">
        <f t="shared" ref="BQ34" si="227">SUM(BQ9:BQ33)</f>
        <v>0</v>
      </c>
      <c r="BR34" s="319">
        <f t="shared" ref="BR34" si="228">SUM(BF34:BQ34)</f>
        <v>0</v>
      </c>
      <c r="BS34" s="17">
        <f>SUM(BS9:BS33)</f>
        <v>0</v>
      </c>
      <c r="BT34" s="17">
        <f t="shared" ref="BT34" si="229">SUM(BT9:BT33)</f>
        <v>0</v>
      </c>
      <c r="BU34" s="17">
        <f t="shared" ref="BU34" si="230">SUM(BU9:BU33)</f>
        <v>0</v>
      </c>
      <c r="BV34" s="17">
        <f t="shared" ref="BV34" si="231">SUM(BV9:BV33)</f>
        <v>0</v>
      </c>
      <c r="BW34" s="17">
        <f t="shared" ref="BW34" si="232">SUM(BW9:BW33)</f>
        <v>0</v>
      </c>
      <c r="BX34" s="17">
        <f t="shared" ref="BX34" si="233">SUM(BX9:BX33)</f>
        <v>0</v>
      </c>
      <c r="BY34" s="17">
        <f t="shared" ref="BY34" si="234">SUM(BY9:BY33)</f>
        <v>0</v>
      </c>
      <c r="BZ34" s="17">
        <f t="shared" ref="BZ34" si="235">SUM(BZ9:BZ33)</f>
        <v>0</v>
      </c>
      <c r="CA34" s="17">
        <f t="shared" ref="CA34" si="236">SUM(CA9:CA33)</f>
        <v>0</v>
      </c>
      <c r="CB34" s="17">
        <f t="shared" ref="CB34" si="237">SUM(CB9:CB33)</f>
        <v>0</v>
      </c>
      <c r="CC34" s="17">
        <f t="shared" ref="CC34" si="238">SUM(CC9:CC33)</f>
        <v>0</v>
      </c>
      <c r="CD34" s="17">
        <f t="shared" ref="CD34" si="239">SUM(CD9:CD33)</f>
        <v>0</v>
      </c>
      <c r="CE34" s="319">
        <f t="shared" ref="CE34" si="240">SUM(BS34:CD34)</f>
        <v>0</v>
      </c>
      <c r="CF34" s="17">
        <f>SUM(CF9:CF33)</f>
        <v>0</v>
      </c>
      <c r="CG34" s="17">
        <f t="shared" ref="CG34" si="241">SUM(CG9:CG33)</f>
        <v>0</v>
      </c>
      <c r="CH34" s="17">
        <f t="shared" ref="CH34" si="242">SUM(CH9:CH33)</f>
        <v>0</v>
      </c>
      <c r="CI34" s="17">
        <f t="shared" ref="CI34" si="243">SUM(CI9:CI33)</f>
        <v>0</v>
      </c>
      <c r="CJ34" s="17">
        <f t="shared" ref="CJ34" si="244">SUM(CJ9:CJ33)</f>
        <v>0</v>
      </c>
      <c r="CK34" s="17">
        <f t="shared" ref="CK34" si="245">SUM(CK9:CK33)</f>
        <v>0</v>
      </c>
      <c r="CL34" s="17">
        <f t="shared" ref="CL34" si="246">SUM(CL9:CL33)</f>
        <v>0</v>
      </c>
      <c r="CM34" s="17">
        <f t="shared" ref="CM34" si="247">SUM(CM9:CM33)</f>
        <v>0</v>
      </c>
      <c r="CN34" s="17">
        <f t="shared" ref="CN34" si="248">SUM(CN9:CN33)</f>
        <v>0</v>
      </c>
      <c r="CO34" s="17">
        <f t="shared" ref="CO34" si="249">SUM(CO9:CO33)</f>
        <v>0</v>
      </c>
      <c r="CP34" s="17">
        <f t="shared" ref="CP34" si="250">SUM(CP9:CP33)</f>
        <v>0</v>
      </c>
      <c r="CQ34" s="17">
        <f t="shared" ref="CQ34" si="251">SUM(CQ9:CQ33)</f>
        <v>0</v>
      </c>
      <c r="CR34" s="319">
        <f t="shared" ref="CR34" si="252">SUM(CF34:CQ34)</f>
        <v>0</v>
      </c>
      <c r="CS34" s="17">
        <f>SUM(CS9:CS33)</f>
        <v>0</v>
      </c>
      <c r="CT34" s="17">
        <f t="shared" ref="CT34" si="253">SUM(CT9:CT33)</f>
        <v>0</v>
      </c>
      <c r="CU34" s="17">
        <f t="shared" ref="CU34" si="254">SUM(CU9:CU33)</f>
        <v>0</v>
      </c>
      <c r="CV34" s="17">
        <f t="shared" ref="CV34" si="255">SUM(CV9:CV33)</f>
        <v>0</v>
      </c>
      <c r="CW34" s="17">
        <f t="shared" ref="CW34" si="256">SUM(CW9:CW33)</f>
        <v>0</v>
      </c>
      <c r="CX34" s="17">
        <f t="shared" ref="CX34" si="257">SUM(CX9:CX33)</f>
        <v>0</v>
      </c>
      <c r="CY34" s="17">
        <f t="shared" ref="CY34" si="258">SUM(CY9:CY33)</f>
        <v>0</v>
      </c>
      <c r="CZ34" s="17">
        <f t="shared" ref="CZ34" si="259">SUM(CZ9:CZ33)</f>
        <v>0</v>
      </c>
      <c r="DA34" s="17">
        <f t="shared" ref="DA34" si="260">SUM(DA9:DA33)</f>
        <v>0</v>
      </c>
      <c r="DB34" s="17">
        <f t="shared" ref="DB34" si="261">SUM(DB9:DB33)</f>
        <v>0</v>
      </c>
      <c r="DC34" s="17">
        <f t="shared" ref="DC34" si="262">SUM(DC9:DC33)</f>
        <v>0</v>
      </c>
      <c r="DD34" s="17">
        <f t="shared" ref="DD34" si="263">SUM(DD9:DD33)</f>
        <v>0</v>
      </c>
      <c r="DE34" s="319">
        <f t="shared" ref="DE34" si="264">SUM(CS34:DD34)</f>
        <v>0</v>
      </c>
      <c r="DF34" s="17">
        <f>SUM(DF9:DF33)</f>
        <v>0</v>
      </c>
      <c r="DG34" s="17">
        <f t="shared" ref="DG34" si="265">SUM(DG9:DG33)</f>
        <v>0</v>
      </c>
      <c r="DH34" s="17">
        <f t="shared" ref="DH34" si="266">SUM(DH9:DH33)</f>
        <v>0</v>
      </c>
      <c r="DI34" s="17">
        <f t="shared" ref="DI34" si="267">SUM(DI9:DI33)</f>
        <v>0</v>
      </c>
      <c r="DJ34" s="17">
        <f t="shared" ref="DJ34" si="268">SUM(DJ9:DJ33)</f>
        <v>0</v>
      </c>
      <c r="DK34" s="17">
        <f t="shared" ref="DK34" si="269">SUM(DK9:DK33)</f>
        <v>0</v>
      </c>
      <c r="DL34" s="17">
        <f t="shared" ref="DL34" si="270">SUM(DL9:DL33)</f>
        <v>0</v>
      </c>
      <c r="DM34" s="17">
        <f t="shared" ref="DM34" si="271">SUM(DM9:DM33)</f>
        <v>0</v>
      </c>
      <c r="DN34" s="17">
        <f t="shared" ref="DN34" si="272">SUM(DN9:DN33)</f>
        <v>0</v>
      </c>
      <c r="DO34" s="17">
        <f t="shared" ref="DO34" si="273">SUM(DO9:DO33)</f>
        <v>0</v>
      </c>
      <c r="DP34" s="17">
        <f t="shared" ref="DP34" si="274">SUM(DP9:DP33)</f>
        <v>0</v>
      </c>
      <c r="DQ34" s="17">
        <f t="shared" ref="DQ34" si="275">SUM(DQ9:DQ33)</f>
        <v>0</v>
      </c>
      <c r="DR34" s="319">
        <f t="shared" ref="DR34" si="276">SUM(DF34:DQ34)</f>
        <v>0</v>
      </c>
      <c r="DS34" s="17">
        <f>SUM(DS9:DS33)</f>
        <v>0</v>
      </c>
      <c r="DT34" s="17">
        <f t="shared" ref="DT34" si="277">SUM(DT9:DT33)</f>
        <v>0</v>
      </c>
      <c r="DU34" s="17">
        <f t="shared" ref="DU34" si="278">SUM(DU9:DU33)</f>
        <v>0</v>
      </c>
      <c r="DV34" s="17">
        <f t="shared" ref="DV34" si="279">SUM(DV9:DV33)</f>
        <v>0</v>
      </c>
      <c r="DW34" s="17">
        <f t="shared" ref="DW34" si="280">SUM(DW9:DW33)</f>
        <v>0</v>
      </c>
      <c r="DX34" s="17">
        <f t="shared" ref="DX34" si="281">SUM(DX9:DX33)</f>
        <v>0</v>
      </c>
      <c r="DY34" s="17">
        <f t="shared" ref="DY34" si="282">SUM(DY9:DY33)</f>
        <v>0</v>
      </c>
      <c r="DZ34" s="17">
        <f t="shared" ref="DZ34" si="283">SUM(DZ9:DZ33)</f>
        <v>0</v>
      </c>
      <c r="EA34" s="17">
        <f t="shared" ref="EA34" si="284">SUM(EA9:EA33)</f>
        <v>0</v>
      </c>
      <c r="EB34" s="17">
        <f t="shared" ref="EB34" si="285">SUM(EB9:EB33)</f>
        <v>0</v>
      </c>
      <c r="EC34" s="17">
        <f t="shared" ref="EC34" si="286">SUM(EC9:EC33)</f>
        <v>0</v>
      </c>
      <c r="ED34" s="17">
        <f t="shared" ref="ED34" si="287">SUM(ED9:ED33)</f>
        <v>0</v>
      </c>
      <c r="EE34" s="319">
        <f t="shared" ref="EE34" si="288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289">F6-F34</f>
        <v>0</v>
      </c>
      <c r="G36" s="17">
        <f t="shared" si="289"/>
        <v>0</v>
      </c>
      <c r="H36" s="17">
        <f t="shared" si="289"/>
        <v>0</v>
      </c>
      <c r="I36" s="17">
        <f t="shared" si="289"/>
        <v>0</v>
      </c>
      <c r="J36" s="17">
        <f t="shared" si="289"/>
        <v>0</v>
      </c>
      <c r="K36" s="17">
        <f t="shared" si="289"/>
        <v>0</v>
      </c>
      <c r="L36" s="17">
        <f t="shared" si="289"/>
        <v>0</v>
      </c>
      <c r="M36" s="17">
        <f t="shared" si="289"/>
        <v>0</v>
      </c>
      <c r="N36" s="17">
        <f t="shared" si="289"/>
        <v>0</v>
      </c>
      <c r="O36" s="17">
        <f t="shared" si="289"/>
        <v>0</v>
      </c>
      <c r="P36" s="17">
        <f t="shared" si="289"/>
        <v>0</v>
      </c>
      <c r="Q36" s="17">
        <f t="shared" si="289"/>
        <v>0</v>
      </c>
      <c r="R36" s="319">
        <f t="shared" si="127"/>
        <v>0</v>
      </c>
      <c r="S36" s="17">
        <f t="shared" ref="S36:AD36" si="290">S6-S34</f>
        <v>0</v>
      </c>
      <c r="T36" s="17">
        <f t="shared" si="290"/>
        <v>0</v>
      </c>
      <c r="U36" s="17">
        <f t="shared" si="290"/>
        <v>0</v>
      </c>
      <c r="V36" s="17">
        <f t="shared" si="290"/>
        <v>0</v>
      </c>
      <c r="W36" s="17">
        <f t="shared" si="290"/>
        <v>0</v>
      </c>
      <c r="X36" s="17">
        <f t="shared" si="290"/>
        <v>0</v>
      </c>
      <c r="Y36" s="17">
        <f t="shared" si="290"/>
        <v>0</v>
      </c>
      <c r="Z36" s="17">
        <f t="shared" si="290"/>
        <v>0</v>
      </c>
      <c r="AA36" s="17">
        <f t="shared" si="290"/>
        <v>0</v>
      </c>
      <c r="AB36" s="17">
        <f t="shared" si="290"/>
        <v>0</v>
      </c>
      <c r="AC36" s="17">
        <f t="shared" si="290"/>
        <v>0</v>
      </c>
      <c r="AD36" s="17">
        <f t="shared" si="290"/>
        <v>0</v>
      </c>
      <c r="AE36" s="319">
        <f t="shared" ref="AE36" si="291">SUM(S36:AD36)</f>
        <v>0</v>
      </c>
      <c r="AF36" s="17">
        <f t="shared" ref="AF36:AQ36" si="292">AF6-AF34</f>
        <v>0</v>
      </c>
      <c r="AG36" s="17">
        <f t="shared" si="292"/>
        <v>0</v>
      </c>
      <c r="AH36" s="17">
        <f t="shared" si="292"/>
        <v>0</v>
      </c>
      <c r="AI36" s="17">
        <f t="shared" si="292"/>
        <v>0</v>
      </c>
      <c r="AJ36" s="17">
        <f t="shared" si="292"/>
        <v>0</v>
      </c>
      <c r="AK36" s="17">
        <f t="shared" si="292"/>
        <v>0</v>
      </c>
      <c r="AL36" s="17">
        <f t="shared" si="292"/>
        <v>0</v>
      </c>
      <c r="AM36" s="17">
        <f t="shared" si="292"/>
        <v>0</v>
      </c>
      <c r="AN36" s="17">
        <f t="shared" si="292"/>
        <v>0</v>
      </c>
      <c r="AO36" s="17">
        <f t="shared" si="292"/>
        <v>0</v>
      </c>
      <c r="AP36" s="17">
        <f t="shared" si="292"/>
        <v>0</v>
      </c>
      <c r="AQ36" s="17">
        <f t="shared" si="292"/>
        <v>0</v>
      </c>
      <c r="AR36" s="319">
        <f t="shared" ref="AR36" si="293">SUM(AF36:AQ36)</f>
        <v>0</v>
      </c>
      <c r="AS36" s="17">
        <f t="shared" ref="AS36:BD36" si="294">AS6-AS34</f>
        <v>0</v>
      </c>
      <c r="AT36" s="17">
        <f t="shared" si="294"/>
        <v>0</v>
      </c>
      <c r="AU36" s="17">
        <f t="shared" si="294"/>
        <v>0</v>
      </c>
      <c r="AV36" s="17">
        <f t="shared" si="294"/>
        <v>0</v>
      </c>
      <c r="AW36" s="17">
        <f t="shared" si="294"/>
        <v>0</v>
      </c>
      <c r="AX36" s="17">
        <f t="shared" si="294"/>
        <v>0</v>
      </c>
      <c r="AY36" s="17">
        <f t="shared" si="294"/>
        <v>0</v>
      </c>
      <c r="AZ36" s="17">
        <f t="shared" si="294"/>
        <v>0</v>
      </c>
      <c r="BA36" s="17">
        <f t="shared" si="294"/>
        <v>0</v>
      </c>
      <c r="BB36" s="17">
        <f t="shared" si="294"/>
        <v>0</v>
      </c>
      <c r="BC36" s="17">
        <f t="shared" si="294"/>
        <v>0</v>
      </c>
      <c r="BD36" s="17">
        <f t="shared" si="294"/>
        <v>0</v>
      </c>
      <c r="BE36" s="319">
        <f t="shared" ref="BE36" si="295">SUM(AS36:BD36)</f>
        <v>0</v>
      </c>
      <c r="BF36" s="17">
        <f t="shared" ref="BF36:BQ36" si="296">BF6-BF34</f>
        <v>0</v>
      </c>
      <c r="BG36" s="17">
        <f t="shared" si="296"/>
        <v>0</v>
      </c>
      <c r="BH36" s="17">
        <f t="shared" si="296"/>
        <v>0</v>
      </c>
      <c r="BI36" s="17">
        <f t="shared" si="296"/>
        <v>0</v>
      </c>
      <c r="BJ36" s="17">
        <f t="shared" si="296"/>
        <v>0</v>
      </c>
      <c r="BK36" s="17">
        <f t="shared" si="296"/>
        <v>0</v>
      </c>
      <c r="BL36" s="17">
        <f t="shared" si="296"/>
        <v>0</v>
      </c>
      <c r="BM36" s="17">
        <f t="shared" si="296"/>
        <v>0</v>
      </c>
      <c r="BN36" s="17">
        <f t="shared" si="296"/>
        <v>0</v>
      </c>
      <c r="BO36" s="17">
        <f t="shared" si="296"/>
        <v>0</v>
      </c>
      <c r="BP36" s="17">
        <f t="shared" si="296"/>
        <v>0</v>
      </c>
      <c r="BQ36" s="17">
        <f t="shared" si="296"/>
        <v>0</v>
      </c>
      <c r="BR36" s="319">
        <f t="shared" ref="BR36" si="297">SUM(BF36:BQ36)</f>
        <v>0</v>
      </c>
      <c r="BS36" s="17">
        <f t="shared" ref="BS36:CD36" si="298">BS6-BS34</f>
        <v>0</v>
      </c>
      <c r="BT36" s="17">
        <f t="shared" si="298"/>
        <v>0</v>
      </c>
      <c r="BU36" s="17">
        <f t="shared" si="298"/>
        <v>0</v>
      </c>
      <c r="BV36" s="17">
        <f t="shared" si="298"/>
        <v>0</v>
      </c>
      <c r="BW36" s="17">
        <f t="shared" si="298"/>
        <v>0</v>
      </c>
      <c r="BX36" s="17">
        <f t="shared" si="298"/>
        <v>0</v>
      </c>
      <c r="BY36" s="17">
        <f t="shared" si="298"/>
        <v>0</v>
      </c>
      <c r="BZ36" s="17">
        <f t="shared" si="298"/>
        <v>0</v>
      </c>
      <c r="CA36" s="17">
        <f t="shared" si="298"/>
        <v>0</v>
      </c>
      <c r="CB36" s="17">
        <f t="shared" si="298"/>
        <v>0</v>
      </c>
      <c r="CC36" s="17">
        <f t="shared" si="298"/>
        <v>0</v>
      </c>
      <c r="CD36" s="17">
        <f t="shared" si="298"/>
        <v>0</v>
      </c>
      <c r="CE36" s="319">
        <f t="shared" ref="CE36" si="299">SUM(BS36:CD36)</f>
        <v>0</v>
      </c>
      <c r="CF36" s="17">
        <f t="shared" ref="CF36:CQ36" si="300">CF6-CF34</f>
        <v>0</v>
      </c>
      <c r="CG36" s="17">
        <f t="shared" si="300"/>
        <v>0</v>
      </c>
      <c r="CH36" s="17">
        <f t="shared" si="300"/>
        <v>0</v>
      </c>
      <c r="CI36" s="17">
        <f t="shared" si="300"/>
        <v>0</v>
      </c>
      <c r="CJ36" s="17">
        <f t="shared" si="300"/>
        <v>0</v>
      </c>
      <c r="CK36" s="17">
        <f t="shared" si="300"/>
        <v>0</v>
      </c>
      <c r="CL36" s="17">
        <f t="shared" si="300"/>
        <v>0</v>
      </c>
      <c r="CM36" s="17">
        <f t="shared" si="300"/>
        <v>0</v>
      </c>
      <c r="CN36" s="17">
        <f t="shared" si="300"/>
        <v>0</v>
      </c>
      <c r="CO36" s="17">
        <f t="shared" si="300"/>
        <v>0</v>
      </c>
      <c r="CP36" s="17">
        <f t="shared" si="300"/>
        <v>0</v>
      </c>
      <c r="CQ36" s="17">
        <f t="shared" si="300"/>
        <v>0</v>
      </c>
      <c r="CR36" s="319">
        <f t="shared" ref="CR36" si="301">SUM(CF36:CQ36)</f>
        <v>0</v>
      </c>
      <c r="CS36" s="17">
        <f t="shared" ref="CS36:DD36" si="302">CS6-CS34</f>
        <v>0</v>
      </c>
      <c r="CT36" s="17">
        <f t="shared" si="302"/>
        <v>0</v>
      </c>
      <c r="CU36" s="17">
        <f t="shared" si="302"/>
        <v>0</v>
      </c>
      <c r="CV36" s="17">
        <f t="shared" si="302"/>
        <v>0</v>
      </c>
      <c r="CW36" s="17">
        <f t="shared" si="302"/>
        <v>0</v>
      </c>
      <c r="CX36" s="17">
        <f t="shared" si="302"/>
        <v>0</v>
      </c>
      <c r="CY36" s="17">
        <f t="shared" si="302"/>
        <v>0</v>
      </c>
      <c r="CZ36" s="17">
        <f t="shared" si="302"/>
        <v>0</v>
      </c>
      <c r="DA36" s="17">
        <f t="shared" si="302"/>
        <v>0</v>
      </c>
      <c r="DB36" s="17">
        <f t="shared" si="302"/>
        <v>0</v>
      </c>
      <c r="DC36" s="17">
        <f t="shared" si="302"/>
        <v>0</v>
      </c>
      <c r="DD36" s="17">
        <f t="shared" si="302"/>
        <v>0</v>
      </c>
      <c r="DE36" s="319">
        <f t="shared" ref="DE36" si="303">SUM(CS36:DD36)</f>
        <v>0</v>
      </c>
      <c r="DF36" s="17">
        <f t="shared" ref="DF36:DQ36" si="304">DF6-DF34</f>
        <v>0</v>
      </c>
      <c r="DG36" s="17">
        <f t="shared" si="304"/>
        <v>0</v>
      </c>
      <c r="DH36" s="17">
        <f t="shared" si="304"/>
        <v>0</v>
      </c>
      <c r="DI36" s="17">
        <f t="shared" si="304"/>
        <v>0</v>
      </c>
      <c r="DJ36" s="17">
        <f t="shared" si="304"/>
        <v>0</v>
      </c>
      <c r="DK36" s="17">
        <f t="shared" si="304"/>
        <v>0</v>
      </c>
      <c r="DL36" s="17">
        <f t="shared" si="304"/>
        <v>0</v>
      </c>
      <c r="DM36" s="17">
        <f t="shared" si="304"/>
        <v>0</v>
      </c>
      <c r="DN36" s="17">
        <f t="shared" si="304"/>
        <v>0</v>
      </c>
      <c r="DO36" s="17">
        <f t="shared" si="304"/>
        <v>0</v>
      </c>
      <c r="DP36" s="17">
        <f t="shared" si="304"/>
        <v>0</v>
      </c>
      <c r="DQ36" s="17">
        <f t="shared" si="304"/>
        <v>0</v>
      </c>
      <c r="DR36" s="319">
        <f t="shared" ref="DR36" si="305">SUM(DF36:DQ36)</f>
        <v>0</v>
      </c>
      <c r="DS36" s="17">
        <f t="shared" ref="DS36:ED36" si="306">DS6-DS34</f>
        <v>0</v>
      </c>
      <c r="DT36" s="17">
        <f t="shared" si="306"/>
        <v>0</v>
      </c>
      <c r="DU36" s="17">
        <f t="shared" si="306"/>
        <v>0</v>
      </c>
      <c r="DV36" s="17">
        <f t="shared" si="306"/>
        <v>0</v>
      </c>
      <c r="DW36" s="17">
        <f t="shared" si="306"/>
        <v>0</v>
      </c>
      <c r="DX36" s="17">
        <f t="shared" si="306"/>
        <v>0</v>
      </c>
      <c r="DY36" s="17">
        <f t="shared" si="306"/>
        <v>0</v>
      </c>
      <c r="DZ36" s="17">
        <f t="shared" si="306"/>
        <v>0</v>
      </c>
      <c r="EA36" s="17">
        <f t="shared" si="306"/>
        <v>0</v>
      </c>
      <c r="EB36" s="17">
        <f t="shared" si="306"/>
        <v>0</v>
      </c>
      <c r="EC36" s="17">
        <f t="shared" si="306"/>
        <v>0</v>
      </c>
      <c r="ED36" s="17">
        <f t="shared" si="306"/>
        <v>0</v>
      </c>
      <c r="EE36" s="391">
        <f t="shared" ref="EE36" si="307">SUM(DS36:ED36)</f>
        <v>0</v>
      </c>
    </row>
    <row r="37" spans="1:135" x14ac:dyDescent="0.2">
      <c r="A37" s="30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10 EMPRUNT 1'!E5</f>
        <v>0</v>
      </c>
      <c r="D38" s="9" t="s">
        <v>24</v>
      </c>
      <c r="F38" s="17">
        <f t="shared" ref="F38:Q39" si="308">IF(F$2&gt;=$B$18,$E38,0)</f>
        <v>0</v>
      </c>
      <c r="G38" s="17">
        <f t="shared" si="308"/>
        <v>0</v>
      </c>
      <c r="H38" s="17">
        <f t="shared" si="308"/>
        <v>0</v>
      </c>
      <c r="I38" s="17">
        <f t="shared" si="308"/>
        <v>0</v>
      </c>
      <c r="J38" s="17">
        <f t="shared" si="308"/>
        <v>0</v>
      </c>
      <c r="K38" s="17">
        <f t="shared" si="308"/>
        <v>0</v>
      </c>
      <c r="L38" s="17">
        <f t="shared" si="308"/>
        <v>0</v>
      </c>
      <c r="M38" s="17">
        <f t="shared" si="308"/>
        <v>0</v>
      </c>
      <c r="N38" s="17">
        <f t="shared" si="308"/>
        <v>0</v>
      </c>
      <c r="O38" s="17">
        <f t="shared" si="308"/>
        <v>0</v>
      </c>
      <c r="P38" s="17">
        <f t="shared" si="308"/>
        <v>0</v>
      </c>
      <c r="Q38" s="17">
        <f t="shared" si="308"/>
        <v>0</v>
      </c>
      <c r="R38" s="319">
        <f t="shared" ref="R38:R39" si="309">SUM(F38:Q38)</f>
        <v>0</v>
      </c>
      <c r="S38" s="17">
        <f t="shared" ref="S38:AD39" si="310">IF(S$2&gt;=$B$18,$E38,0)</f>
        <v>0</v>
      </c>
      <c r="T38" s="17">
        <f t="shared" si="310"/>
        <v>0</v>
      </c>
      <c r="U38" s="17">
        <f t="shared" si="310"/>
        <v>0</v>
      </c>
      <c r="V38" s="17">
        <f t="shared" si="310"/>
        <v>0</v>
      </c>
      <c r="W38" s="17">
        <f t="shared" si="310"/>
        <v>0</v>
      </c>
      <c r="X38" s="17">
        <f t="shared" si="310"/>
        <v>0</v>
      </c>
      <c r="Y38" s="17">
        <f t="shared" si="310"/>
        <v>0</v>
      </c>
      <c r="Z38" s="17">
        <f t="shared" si="310"/>
        <v>0</v>
      </c>
      <c r="AA38" s="17">
        <f t="shared" si="310"/>
        <v>0</v>
      </c>
      <c r="AB38" s="17">
        <f t="shared" si="310"/>
        <v>0</v>
      </c>
      <c r="AC38" s="17">
        <f t="shared" si="310"/>
        <v>0</v>
      </c>
      <c r="AD38" s="17">
        <f t="shared" si="310"/>
        <v>0</v>
      </c>
      <c r="AE38" s="319">
        <f t="shared" ref="AE38:AE39" si="311">SUM(S38:AD38)</f>
        <v>0</v>
      </c>
      <c r="AF38" s="17">
        <f t="shared" ref="AF38:AQ39" si="312">IF(AF$2&gt;=$B$18,$E38,0)</f>
        <v>0</v>
      </c>
      <c r="AG38" s="17">
        <f t="shared" si="312"/>
        <v>0</v>
      </c>
      <c r="AH38" s="17">
        <f t="shared" si="312"/>
        <v>0</v>
      </c>
      <c r="AI38" s="17">
        <f t="shared" si="312"/>
        <v>0</v>
      </c>
      <c r="AJ38" s="17">
        <f t="shared" si="312"/>
        <v>0</v>
      </c>
      <c r="AK38" s="17">
        <f t="shared" si="312"/>
        <v>0</v>
      </c>
      <c r="AL38" s="17">
        <f t="shared" si="312"/>
        <v>0</v>
      </c>
      <c r="AM38" s="17">
        <f t="shared" si="312"/>
        <v>0</v>
      </c>
      <c r="AN38" s="17">
        <f t="shared" si="312"/>
        <v>0</v>
      </c>
      <c r="AO38" s="17">
        <f t="shared" si="312"/>
        <v>0</v>
      </c>
      <c r="AP38" s="17">
        <f t="shared" si="312"/>
        <v>0</v>
      </c>
      <c r="AQ38" s="17">
        <f t="shared" si="312"/>
        <v>0</v>
      </c>
      <c r="AR38" s="319">
        <f t="shared" ref="AR38:AR39" si="313">SUM(AF38:AQ38)</f>
        <v>0</v>
      </c>
      <c r="AS38" s="17">
        <f t="shared" ref="AS38:BD39" si="314">IF(AS$2&gt;=$B$18,$E38,0)</f>
        <v>0</v>
      </c>
      <c r="AT38" s="17">
        <f t="shared" si="314"/>
        <v>0</v>
      </c>
      <c r="AU38" s="17">
        <f t="shared" si="314"/>
        <v>0</v>
      </c>
      <c r="AV38" s="17">
        <f t="shared" si="314"/>
        <v>0</v>
      </c>
      <c r="AW38" s="17">
        <f t="shared" si="314"/>
        <v>0</v>
      </c>
      <c r="AX38" s="17">
        <f t="shared" si="314"/>
        <v>0</v>
      </c>
      <c r="AY38" s="17">
        <f t="shared" si="314"/>
        <v>0</v>
      </c>
      <c r="AZ38" s="17">
        <f t="shared" si="314"/>
        <v>0</v>
      </c>
      <c r="BA38" s="17">
        <f t="shared" si="314"/>
        <v>0</v>
      </c>
      <c r="BB38" s="17">
        <f t="shared" si="314"/>
        <v>0</v>
      </c>
      <c r="BC38" s="17">
        <f t="shared" si="314"/>
        <v>0</v>
      </c>
      <c r="BD38" s="17">
        <f t="shared" si="314"/>
        <v>0</v>
      </c>
      <c r="BE38" s="319">
        <f t="shared" ref="BE38:BE39" si="315">SUM(AS38:BD38)</f>
        <v>0</v>
      </c>
      <c r="BF38" s="17">
        <f t="shared" ref="BF38:BQ39" si="316">IF(BF$2&gt;=$B$18,$E38,0)</f>
        <v>0</v>
      </c>
      <c r="BG38" s="17">
        <f t="shared" si="316"/>
        <v>0</v>
      </c>
      <c r="BH38" s="17">
        <f t="shared" si="316"/>
        <v>0</v>
      </c>
      <c r="BI38" s="17">
        <f t="shared" si="316"/>
        <v>0</v>
      </c>
      <c r="BJ38" s="17">
        <f t="shared" si="316"/>
        <v>0</v>
      </c>
      <c r="BK38" s="17">
        <f t="shared" si="316"/>
        <v>0</v>
      </c>
      <c r="BL38" s="17">
        <f t="shared" si="316"/>
        <v>0</v>
      </c>
      <c r="BM38" s="17">
        <f t="shared" si="316"/>
        <v>0</v>
      </c>
      <c r="BN38" s="17">
        <f t="shared" si="316"/>
        <v>0</v>
      </c>
      <c r="BO38" s="17">
        <f t="shared" si="316"/>
        <v>0</v>
      </c>
      <c r="BP38" s="17">
        <f t="shared" si="316"/>
        <v>0</v>
      </c>
      <c r="BQ38" s="17">
        <f t="shared" si="316"/>
        <v>0</v>
      </c>
      <c r="BR38" s="319">
        <f t="shared" ref="BR38:BR39" si="317">SUM(BF38:BQ38)</f>
        <v>0</v>
      </c>
      <c r="BS38" s="17">
        <f t="shared" ref="BS38:CD39" si="318">IF(BS$2&gt;=$B$18,$E38,0)</f>
        <v>0</v>
      </c>
      <c r="BT38" s="17">
        <f t="shared" si="318"/>
        <v>0</v>
      </c>
      <c r="BU38" s="17">
        <f t="shared" si="318"/>
        <v>0</v>
      </c>
      <c r="BV38" s="17">
        <f t="shared" si="318"/>
        <v>0</v>
      </c>
      <c r="BW38" s="17">
        <f t="shared" si="318"/>
        <v>0</v>
      </c>
      <c r="BX38" s="17">
        <f t="shared" si="318"/>
        <v>0</v>
      </c>
      <c r="BY38" s="17">
        <f t="shared" si="318"/>
        <v>0</v>
      </c>
      <c r="BZ38" s="17">
        <f t="shared" si="318"/>
        <v>0</v>
      </c>
      <c r="CA38" s="17">
        <f t="shared" si="318"/>
        <v>0</v>
      </c>
      <c r="CB38" s="17">
        <f t="shared" si="318"/>
        <v>0</v>
      </c>
      <c r="CC38" s="17">
        <f t="shared" si="318"/>
        <v>0</v>
      </c>
      <c r="CD38" s="17">
        <f t="shared" si="318"/>
        <v>0</v>
      </c>
      <c r="CE38" s="319">
        <f t="shared" ref="CE38:CE39" si="319">SUM(BS38:CD38)</f>
        <v>0</v>
      </c>
      <c r="CF38" s="17">
        <f t="shared" ref="CF38:CQ39" si="320">IF(CF$2&gt;=$B$18,$E38,0)</f>
        <v>0</v>
      </c>
      <c r="CG38" s="17">
        <f t="shared" si="320"/>
        <v>0</v>
      </c>
      <c r="CH38" s="17">
        <f t="shared" si="320"/>
        <v>0</v>
      </c>
      <c r="CI38" s="17">
        <f t="shared" si="320"/>
        <v>0</v>
      </c>
      <c r="CJ38" s="17">
        <f t="shared" si="320"/>
        <v>0</v>
      </c>
      <c r="CK38" s="17">
        <f t="shared" si="320"/>
        <v>0</v>
      </c>
      <c r="CL38" s="17">
        <f t="shared" si="320"/>
        <v>0</v>
      </c>
      <c r="CM38" s="17">
        <f t="shared" si="320"/>
        <v>0</v>
      </c>
      <c r="CN38" s="17">
        <f t="shared" si="320"/>
        <v>0</v>
      </c>
      <c r="CO38" s="17">
        <f t="shared" si="320"/>
        <v>0</v>
      </c>
      <c r="CP38" s="17">
        <f t="shared" si="320"/>
        <v>0</v>
      </c>
      <c r="CQ38" s="17">
        <f t="shared" si="320"/>
        <v>0</v>
      </c>
      <c r="CR38" s="319">
        <f t="shared" ref="CR38:CR39" si="321">SUM(CF38:CQ38)</f>
        <v>0</v>
      </c>
      <c r="CS38" s="17">
        <f t="shared" ref="CS38:DD39" si="322">IF(CS$2&gt;=$B$18,$E38,0)</f>
        <v>0</v>
      </c>
      <c r="CT38" s="17">
        <f t="shared" si="322"/>
        <v>0</v>
      </c>
      <c r="CU38" s="17">
        <f t="shared" si="322"/>
        <v>0</v>
      </c>
      <c r="CV38" s="17">
        <f t="shared" si="322"/>
        <v>0</v>
      </c>
      <c r="CW38" s="17">
        <f t="shared" si="322"/>
        <v>0</v>
      </c>
      <c r="CX38" s="17">
        <f t="shared" si="322"/>
        <v>0</v>
      </c>
      <c r="CY38" s="17">
        <f t="shared" si="322"/>
        <v>0</v>
      </c>
      <c r="CZ38" s="17">
        <f t="shared" si="322"/>
        <v>0</v>
      </c>
      <c r="DA38" s="17">
        <f t="shared" si="322"/>
        <v>0</v>
      </c>
      <c r="DB38" s="17">
        <f t="shared" si="322"/>
        <v>0</v>
      </c>
      <c r="DC38" s="17">
        <f t="shared" si="322"/>
        <v>0</v>
      </c>
      <c r="DD38" s="17">
        <f t="shared" si="322"/>
        <v>0</v>
      </c>
      <c r="DE38" s="319">
        <f t="shared" ref="DE38:DE39" si="323">SUM(CS38:DD38)</f>
        <v>0</v>
      </c>
      <c r="DF38" s="17">
        <f t="shared" ref="DF38:DQ39" si="324">IF(DF$2&gt;=$B$18,$E38,0)</f>
        <v>0</v>
      </c>
      <c r="DG38" s="17">
        <f t="shared" si="324"/>
        <v>0</v>
      </c>
      <c r="DH38" s="17">
        <f t="shared" si="324"/>
        <v>0</v>
      </c>
      <c r="DI38" s="17">
        <f t="shared" si="324"/>
        <v>0</v>
      </c>
      <c r="DJ38" s="17">
        <f t="shared" si="324"/>
        <v>0</v>
      </c>
      <c r="DK38" s="17">
        <f t="shared" si="324"/>
        <v>0</v>
      </c>
      <c r="DL38" s="17">
        <f t="shared" si="324"/>
        <v>0</v>
      </c>
      <c r="DM38" s="17">
        <f t="shared" si="324"/>
        <v>0</v>
      </c>
      <c r="DN38" s="17">
        <f t="shared" si="324"/>
        <v>0</v>
      </c>
      <c r="DO38" s="17">
        <f t="shared" si="324"/>
        <v>0</v>
      </c>
      <c r="DP38" s="17">
        <f t="shared" si="324"/>
        <v>0</v>
      </c>
      <c r="DQ38" s="17">
        <f t="shared" si="324"/>
        <v>0</v>
      </c>
      <c r="DR38" s="319">
        <f t="shared" ref="DR38:DR39" si="325">SUM(DF38:DQ38)</f>
        <v>0</v>
      </c>
      <c r="DS38" s="17">
        <f t="shared" ref="DS38:ED39" si="326">IF(DS$2&gt;=$B$18,$E38,0)</f>
        <v>0</v>
      </c>
      <c r="DT38" s="17">
        <f t="shared" si="326"/>
        <v>0</v>
      </c>
      <c r="DU38" s="17">
        <f t="shared" si="326"/>
        <v>0</v>
      </c>
      <c r="DV38" s="17">
        <f t="shared" si="326"/>
        <v>0</v>
      </c>
      <c r="DW38" s="17">
        <f t="shared" si="326"/>
        <v>0</v>
      </c>
      <c r="DX38" s="17">
        <f t="shared" si="326"/>
        <v>0</v>
      </c>
      <c r="DY38" s="17">
        <f t="shared" si="326"/>
        <v>0</v>
      </c>
      <c r="DZ38" s="17">
        <f t="shared" si="326"/>
        <v>0</v>
      </c>
      <c r="EA38" s="17">
        <f t="shared" si="326"/>
        <v>0</v>
      </c>
      <c r="EB38" s="17">
        <f t="shared" si="326"/>
        <v>0</v>
      </c>
      <c r="EC38" s="17">
        <f t="shared" si="326"/>
        <v>0</v>
      </c>
      <c r="ED38" s="17">
        <f t="shared" si="326"/>
        <v>0</v>
      </c>
      <c r="EE38" s="391">
        <f t="shared" ref="EE38:EE39" si="327">SUM(DS38:ED38)</f>
        <v>0</v>
      </c>
    </row>
    <row r="39" spans="1:135" x14ac:dyDescent="0.2">
      <c r="A39" s="12" t="s">
        <v>4</v>
      </c>
      <c r="B39" s="435">
        <f>'SPACELOG 10 EMPRUNT 1'!E7</f>
        <v>15</v>
      </c>
      <c r="D39" s="9" t="s">
        <v>25</v>
      </c>
      <c r="F39" s="17">
        <f t="shared" si="308"/>
        <v>0</v>
      </c>
      <c r="G39" s="17">
        <f t="shared" si="308"/>
        <v>0</v>
      </c>
      <c r="H39" s="17">
        <f t="shared" si="308"/>
        <v>0</v>
      </c>
      <c r="I39" s="17">
        <f t="shared" si="308"/>
        <v>0</v>
      </c>
      <c r="J39" s="17">
        <f t="shared" si="308"/>
        <v>0</v>
      </c>
      <c r="K39" s="17">
        <f t="shared" si="308"/>
        <v>0</v>
      </c>
      <c r="L39" s="17">
        <f t="shared" si="308"/>
        <v>0</v>
      </c>
      <c r="M39" s="17">
        <f t="shared" si="308"/>
        <v>0</v>
      </c>
      <c r="N39" s="17">
        <f t="shared" si="308"/>
        <v>0</v>
      </c>
      <c r="O39" s="17">
        <f t="shared" si="308"/>
        <v>0</v>
      </c>
      <c r="P39" s="17">
        <f t="shared" si="308"/>
        <v>0</v>
      </c>
      <c r="Q39" s="17">
        <f t="shared" si="308"/>
        <v>0</v>
      </c>
      <c r="R39" s="319">
        <f t="shared" si="309"/>
        <v>0</v>
      </c>
      <c r="S39" s="17">
        <f t="shared" si="310"/>
        <v>0</v>
      </c>
      <c r="T39" s="17">
        <f t="shared" si="310"/>
        <v>0</v>
      </c>
      <c r="U39" s="17">
        <f t="shared" si="310"/>
        <v>0</v>
      </c>
      <c r="V39" s="17">
        <f t="shared" si="310"/>
        <v>0</v>
      </c>
      <c r="W39" s="17">
        <f t="shared" si="310"/>
        <v>0</v>
      </c>
      <c r="X39" s="17">
        <f t="shared" si="310"/>
        <v>0</v>
      </c>
      <c r="Y39" s="17">
        <f t="shared" si="310"/>
        <v>0</v>
      </c>
      <c r="Z39" s="17">
        <f t="shared" si="310"/>
        <v>0</v>
      </c>
      <c r="AA39" s="17">
        <f t="shared" si="310"/>
        <v>0</v>
      </c>
      <c r="AB39" s="17">
        <f t="shared" si="310"/>
        <v>0</v>
      </c>
      <c r="AC39" s="17">
        <f t="shared" si="310"/>
        <v>0</v>
      </c>
      <c r="AD39" s="17">
        <f t="shared" si="310"/>
        <v>0</v>
      </c>
      <c r="AE39" s="319">
        <f t="shared" si="311"/>
        <v>0</v>
      </c>
      <c r="AF39" s="17">
        <f t="shared" si="312"/>
        <v>0</v>
      </c>
      <c r="AG39" s="17">
        <f t="shared" si="312"/>
        <v>0</v>
      </c>
      <c r="AH39" s="17">
        <f t="shared" si="312"/>
        <v>0</v>
      </c>
      <c r="AI39" s="17">
        <f t="shared" si="312"/>
        <v>0</v>
      </c>
      <c r="AJ39" s="17">
        <f t="shared" si="312"/>
        <v>0</v>
      </c>
      <c r="AK39" s="17">
        <f t="shared" si="312"/>
        <v>0</v>
      </c>
      <c r="AL39" s="17">
        <f t="shared" si="312"/>
        <v>0</v>
      </c>
      <c r="AM39" s="17">
        <f t="shared" si="312"/>
        <v>0</v>
      </c>
      <c r="AN39" s="17">
        <f t="shared" si="312"/>
        <v>0</v>
      </c>
      <c r="AO39" s="17">
        <f t="shared" si="312"/>
        <v>0</v>
      </c>
      <c r="AP39" s="17">
        <f t="shared" si="312"/>
        <v>0</v>
      </c>
      <c r="AQ39" s="17">
        <f t="shared" si="312"/>
        <v>0</v>
      </c>
      <c r="AR39" s="319">
        <f t="shared" si="313"/>
        <v>0</v>
      </c>
      <c r="AS39" s="17">
        <f t="shared" si="314"/>
        <v>0</v>
      </c>
      <c r="AT39" s="17">
        <f t="shared" si="314"/>
        <v>0</v>
      </c>
      <c r="AU39" s="17">
        <f t="shared" si="314"/>
        <v>0</v>
      </c>
      <c r="AV39" s="17">
        <f t="shared" si="314"/>
        <v>0</v>
      </c>
      <c r="AW39" s="17">
        <f t="shared" si="314"/>
        <v>0</v>
      </c>
      <c r="AX39" s="17">
        <f t="shared" si="314"/>
        <v>0</v>
      </c>
      <c r="AY39" s="17">
        <f t="shared" si="314"/>
        <v>0</v>
      </c>
      <c r="AZ39" s="17">
        <f t="shared" si="314"/>
        <v>0</v>
      </c>
      <c r="BA39" s="17">
        <f t="shared" si="314"/>
        <v>0</v>
      </c>
      <c r="BB39" s="17">
        <f t="shared" si="314"/>
        <v>0</v>
      </c>
      <c r="BC39" s="17">
        <f t="shared" si="314"/>
        <v>0</v>
      </c>
      <c r="BD39" s="17">
        <f t="shared" si="314"/>
        <v>0</v>
      </c>
      <c r="BE39" s="319">
        <f t="shared" si="315"/>
        <v>0</v>
      </c>
      <c r="BF39" s="17">
        <f t="shared" si="316"/>
        <v>0</v>
      </c>
      <c r="BG39" s="17">
        <f t="shared" si="316"/>
        <v>0</v>
      </c>
      <c r="BH39" s="17">
        <f t="shared" si="316"/>
        <v>0</v>
      </c>
      <c r="BI39" s="17">
        <f t="shared" si="316"/>
        <v>0</v>
      </c>
      <c r="BJ39" s="17">
        <f t="shared" si="316"/>
        <v>0</v>
      </c>
      <c r="BK39" s="17">
        <f t="shared" si="316"/>
        <v>0</v>
      </c>
      <c r="BL39" s="17">
        <f t="shared" si="316"/>
        <v>0</v>
      </c>
      <c r="BM39" s="17">
        <f t="shared" si="316"/>
        <v>0</v>
      </c>
      <c r="BN39" s="17">
        <f t="shared" si="316"/>
        <v>0</v>
      </c>
      <c r="BO39" s="17">
        <f t="shared" si="316"/>
        <v>0</v>
      </c>
      <c r="BP39" s="17">
        <f t="shared" si="316"/>
        <v>0</v>
      </c>
      <c r="BQ39" s="17">
        <f t="shared" si="316"/>
        <v>0</v>
      </c>
      <c r="BR39" s="319">
        <f t="shared" si="317"/>
        <v>0</v>
      </c>
      <c r="BS39" s="17">
        <f t="shared" si="318"/>
        <v>0</v>
      </c>
      <c r="BT39" s="17">
        <f t="shared" si="318"/>
        <v>0</v>
      </c>
      <c r="BU39" s="17">
        <f t="shared" si="318"/>
        <v>0</v>
      </c>
      <c r="BV39" s="17">
        <f t="shared" si="318"/>
        <v>0</v>
      </c>
      <c r="BW39" s="17">
        <f t="shared" si="318"/>
        <v>0</v>
      </c>
      <c r="BX39" s="17">
        <f t="shared" si="318"/>
        <v>0</v>
      </c>
      <c r="BY39" s="17">
        <f t="shared" si="318"/>
        <v>0</v>
      </c>
      <c r="BZ39" s="17">
        <f t="shared" si="318"/>
        <v>0</v>
      </c>
      <c r="CA39" s="17">
        <f t="shared" si="318"/>
        <v>0</v>
      </c>
      <c r="CB39" s="17">
        <f t="shared" si="318"/>
        <v>0</v>
      </c>
      <c r="CC39" s="17">
        <f t="shared" si="318"/>
        <v>0</v>
      </c>
      <c r="CD39" s="17">
        <f t="shared" si="318"/>
        <v>0</v>
      </c>
      <c r="CE39" s="319">
        <f t="shared" si="319"/>
        <v>0</v>
      </c>
      <c r="CF39" s="17">
        <f t="shared" si="320"/>
        <v>0</v>
      </c>
      <c r="CG39" s="17">
        <f t="shared" si="320"/>
        <v>0</v>
      </c>
      <c r="CH39" s="17">
        <f t="shared" si="320"/>
        <v>0</v>
      </c>
      <c r="CI39" s="17">
        <f t="shared" si="320"/>
        <v>0</v>
      </c>
      <c r="CJ39" s="17">
        <f t="shared" si="320"/>
        <v>0</v>
      </c>
      <c r="CK39" s="17">
        <f t="shared" si="320"/>
        <v>0</v>
      </c>
      <c r="CL39" s="17">
        <f t="shared" si="320"/>
        <v>0</v>
      </c>
      <c r="CM39" s="17">
        <f t="shared" si="320"/>
        <v>0</v>
      </c>
      <c r="CN39" s="17">
        <f t="shared" si="320"/>
        <v>0</v>
      </c>
      <c r="CO39" s="17">
        <f t="shared" si="320"/>
        <v>0</v>
      </c>
      <c r="CP39" s="17">
        <f t="shared" si="320"/>
        <v>0</v>
      </c>
      <c r="CQ39" s="17">
        <f t="shared" si="320"/>
        <v>0</v>
      </c>
      <c r="CR39" s="319">
        <f t="shared" si="321"/>
        <v>0</v>
      </c>
      <c r="CS39" s="17">
        <f t="shared" si="322"/>
        <v>0</v>
      </c>
      <c r="CT39" s="17">
        <f t="shared" si="322"/>
        <v>0</v>
      </c>
      <c r="CU39" s="17">
        <f t="shared" si="322"/>
        <v>0</v>
      </c>
      <c r="CV39" s="17">
        <f t="shared" si="322"/>
        <v>0</v>
      </c>
      <c r="CW39" s="17">
        <f t="shared" si="322"/>
        <v>0</v>
      </c>
      <c r="CX39" s="17">
        <f t="shared" si="322"/>
        <v>0</v>
      </c>
      <c r="CY39" s="17">
        <f t="shared" si="322"/>
        <v>0</v>
      </c>
      <c r="CZ39" s="17">
        <f t="shared" si="322"/>
        <v>0</v>
      </c>
      <c r="DA39" s="17">
        <f t="shared" si="322"/>
        <v>0</v>
      </c>
      <c r="DB39" s="17">
        <f t="shared" si="322"/>
        <v>0</v>
      </c>
      <c r="DC39" s="17">
        <f t="shared" si="322"/>
        <v>0</v>
      </c>
      <c r="DD39" s="17">
        <f t="shared" si="322"/>
        <v>0</v>
      </c>
      <c r="DE39" s="319">
        <f t="shared" si="323"/>
        <v>0</v>
      </c>
      <c r="DF39" s="17">
        <f t="shared" si="324"/>
        <v>0</v>
      </c>
      <c r="DG39" s="17">
        <f t="shared" si="324"/>
        <v>0</v>
      </c>
      <c r="DH39" s="17">
        <f t="shared" si="324"/>
        <v>0</v>
      </c>
      <c r="DI39" s="17">
        <f t="shared" si="324"/>
        <v>0</v>
      </c>
      <c r="DJ39" s="17">
        <f t="shared" si="324"/>
        <v>0</v>
      </c>
      <c r="DK39" s="17">
        <f t="shared" si="324"/>
        <v>0</v>
      </c>
      <c r="DL39" s="17">
        <f t="shared" si="324"/>
        <v>0</v>
      </c>
      <c r="DM39" s="17">
        <f t="shared" si="324"/>
        <v>0</v>
      </c>
      <c r="DN39" s="17">
        <f t="shared" si="324"/>
        <v>0</v>
      </c>
      <c r="DO39" s="17">
        <f t="shared" si="324"/>
        <v>0</v>
      </c>
      <c r="DP39" s="17">
        <f t="shared" si="324"/>
        <v>0</v>
      </c>
      <c r="DQ39" s="17">
        <f t="shared" si="324"/>
        <v>0</v>
      </c>
      <c r="DR39" s="319">
        <f t="shared" si="325"/>
        <v>0</v>
      </c>
      <c r="DS39" s="17">
        <f t="shared" si="326"/>
        <v>0</v>
      </c>
      <c r="DT39" s="17">
        <f t="shared" si="326"/>
        <v>0</v>
      </c>
      <c r="DU39" s="17">
        <f t="shared" si="326"/>
        <v>0</v>
      </c>
      <c r="DV39" s="17">
        <f t="shared" si="326"/>
        <v>0</v>
      </c>
      <c r="DW39" s="17">
        <f t="shared" si="326"/>
        <v>0</v>
      </c>
      <c r="DX39" s="17">
        <f t="shared" si="326"/>
        <v>0</v>
      </c>
      <c r="DY39" s="17">
        <f t="shared" si="326"/>
        <v>0</v>
      </c>
      <c r="DZ39" s="17">
        <f t="shared" si="326"/>
        <v>0</v>
      </c>
      <c r="EA39" s="17">
        <f t="shared" si="326"/>
        <v>0</v>
      </c>
      <c r="EB39" s="17">
        <f t="shared" si="326"/>
        <v>0</v>
      </c>
      <c r="EC39" s="17">
        <f t="shared" si="326"/>
        <v>0</v>
      </c>
      <c r="ED39" s="17">
        <f t="shared" si="326"/>
        <v>0</v>
      </c>
      <c r="EE39" s="391">
        <f t="shared" si="327"/>
        <v>0</v>
      </c>
    </row>
    <row r="40" spans="1:135" x14ac:dyDescent="0.2">
      <c r="A40" s="12" t="s">
        <v>5</v>
      </c>
      <c r="B40" s="435">
        <f>'SPACELOG 10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10 EMPRUNT 1'!E6</f>
        <v>3.95E-2</v>
      </c>
      <c r="D41" s="22" t="s">
        <v>46</v>
      </c>
      <c r="E41" s="47"/>
      <c r="F41" s="17">
        <f t="shared" ref="F41:Q41" si="328">F39+F38</f>
        <v>0</v>
      </c>
      <c r="G41" s="17">
        <f t="shared" si="328"/>
        <v>0</v>
      </c>
      <c r="H41" s="17">
        <f t="shared" si="328"/>
        <v>0</v>
      </c>
      <c r="I41" s="17">
        <f t="shared" si="328"/>
        <v>0</v>
      </c>
      <c r="J41" s="17">
        <f t="shared" si="328"/>
        <v>0</v>
      </c>
      <c r="K41" s="17">
        <f t="shared" si="328"/>
        <v>0</v>
      </c>
      <c r="L41" s="17">
        <f t="shared" si="328"/>
        <v>0</v>
      </c>
      <c r="M41" s="17">
        <f t="shared" si="328"/>
        <v>0</v>
      </c>
      <c r="N41" s="17">
        <f t="shared" si="328"/>
        <v>0</v>
      </c>
      <c r="O41" s="17">
        <f t="shared" si="328"/>
        <v>0</v>
      </c>
      <c r="P41" s="17">
        <f t="shared" si="328"/>
        <v>0</v>
      </c>
      <c r="Q41" s="17">
        <f t="shared" si="328"/>
        <v>0</v>
      </c>
      <c r="R41" s="319">
        <f t="shared" ref="R41" si="329">SUM(F41:Q41)</f>
        <v>0</v>
      </c>
      <c r="S41" s="17">
        <f t="shared" ref="S41:AD41" si="330">S39+S38</f>
        <v>0</v>
      </c>
      <c r="T41" s="17">
        <f t="shared" si="330"/>
        <v>0</v>
      </c>
      <c r="U41" s="17">
        <f t="shared" si="330"/>
        <v>0</v>
      </c>
      <c r="V41" s="17">
        <f t="shared" si="330"/>
        <v>0</v>
      </c>
      <c r="W41" s="17">
        <f t="shared" si="330"/>
        <v>0</v>
      </c>
      <c r="X41" s="17">
        <f t="shared" si="330"/>
        <v>0</v>
      </c>
      <c r="Y41" s="17">
        <f t="shared" si="330"/>
        <v>0</v>
      </c>
      <c r="Z41" s="17">
        <f t="shared" si="330"/>
        <v>0</v>
      </c>
      <c r="AA41" s="17">
        <f t="shared" si="330"/>
        <v>0</v>
      </c>
      <c r="AB41" s="17">
        <f t="shared" si="330"/>
        <v>0</v>
      </c>
      <c r="AC41" s="17">
        <f t="shared" si="330"/>
        <v>0</v>
      </c>
      <c r="AD41" s="17">
        <f t="shared" si="330"/>
        <v>0</v>
      </c>
      <c r="AE41" s="319">
        <f t="shared" ref="AE41" si="331">SUM(S41:AD41)</f>
        <v>0</v>
      </c>
      <c r="AF41" s="17">
        <f t="shared" ref="AF41:AQ41" si="332">AF39+AF38</f>
        <v>0</v>
      </c>
      <c r="AG41" s="17">
        <f t="shared" si="332"/>
        <v>0</v>
      </c>
      <c r="AH41" s="17">
        <f t="shared" si="332"/>
        <v>0</v>
      </c>
      <c r="AI41" s="17">
        <f t="shared" si="332"/>
        <v>0</v>
      </c>
      <c r="AJ41" s="17">
        <f t="shared" si="332"/>
        <v>0</v>
      </c>
      <c r="AK41" s="17">
        <f t="shared" si="332"/>
        <v>0</v>
      </c>
      <c r="AL41" s="17">
        <f t="shared" si="332"/>
        <v>0</v>
      </c>
      <c r="AM41" s="17">
        <f t="shared" si="332"/>
        <v>0</v>
      </c>
      <c r="AN41" s="17">
        <f t="shared" si="332"/>
        <v>0</v>
      </c>
      <c r="AO41" s="17">
        <f t="shared" si="332"/>
        <v>0</v>
      </c>
      <c r="AP41" s="17">
        <f t="shared" si="332"/>
        <v>0</v>
      </c>
      <c r="AQ41" s="17">
        <f t="shared" si="332"/>
        <v>0</v>
      </c>
      <c r="AR41" s="319">
        <f t="shared" ref="AR41" si="333">SUM(AF41:AQ41)</f>
        <v>0</v>
      </c>
      <c r="AS41" s="17">
        <f t="shared" ref="AS41:BD41" si="334">AS39+AS38</f>
        <v>0</v>
      </c>
      <c r="AT41" s="17">
        <f t="shared" si="334"/>
        <v>0</v>
      </c>
      <c r="AU41" s="17">
        <f t="shared" si="334"/>
        <v>0</v>
      </c>
      <c r="AV41" s="17">
        <f t="shared" si="334"/>
        <v>0</v>
      </c>
      <c r="AW41" s="17">
        <f t="shared" si="334"/>
        <v>0</v>
      </c>
      <c r="AX41" s="17">
        <f t="shared" si="334"/>
        <v>0</v>
      </c>
      <c r="AY41" s="17">
        <f t="shared" si="334"/>
        <v>0</v>
      </c>
      <c r="AZ41" s="17">
        <f t="shared" si="334"/>
        <v>0</v>
      </c>
      <c r="BA41" s="17">
        <f t="shared" si="334"/>
        <v>0</v>
      </c>
      <c r="BB41" s="17">
        <f t="shared" si="334"/>
        <v>0</v>
      </c>
      <c r="BC41" s="17">
        <f t="shared" si="334"/>
        <v>0</v>
      </c>
      <c r="BD41" s="17">
        <f t="shared" si="334"/>
        <v>0</v>
      </c>
      <c r="BE41" s="319">
        <f t="shared" ref="BE41" si="335">SUM(AS41:BD41)</f>
        <v>0</v>
      </c>
      <c r="BF41" s="17">
        <f t="shared" ref="BF41:BQ41" si="336">BF39+BF38</f>
        <v>0</v>
      </c>
      <c r="BG41" s="17">
        <f t="shared" si="336"/>
        <v>0</v>
      </c>
      <c r="BH41" s="17">
        <f t="shared" si="336"/>
        <v>0</v>
      </c>
      <c r="BI41" s="17">
        <f t="shared" si="336"/>
        <v>0</v>
      </c>
      <c r="BJ41" s="17">
        <f t="shared" si="336"/>
        <v>0</v>
      </c>
      <c r="BK41" s="17">
        <f t="shared" si="336"/>
        <v>0</v>
      </c>
      <c r="BL41" s="17">
        <f t="shared" si="336"/>
        <v>0</v>
      </c>
      <c r="BM41" s="17">
        <f t="shared" si="336"/>
        <v>0</v>
      </c>
      <c r="BN41" s="17">
        <f t="shared" si="336"/>
        <v>0</v>
      </c>
      <c r="BO41" s="17">
        <f t="shared" si="336"/>
        <v>0</v>
      </c>
      <c r="BP41" s="17">
        <f t="shared" si="336"/>
        <v>0</v>
      </c>
      <c r="BQ41" s="17">
        <f t="shared" si="336"/>
        <v>0</v>
      </c>
      <c r="BR41" s="319">
        <f t="shared" ref="BR41" si="337">SUM(BF41:BQ41)</f>
        <v>0</v>
      </c>
      <c r="BS41" s="17">
        <f t="shared" ref="BS41:CD41" si="338">BS39+BS38</f>
        <v>0</v>
      </c>
      <c r="BT41" s="17">
        <f t="shared" si="338"/>
        <v>0</v>
      </c>
      <c r="BU41" s="17">
        <f t="shared" si="338"/>
        <v>0</v>
      </c>
      <c r="BV41" s="17">
        <f t="shared" si="338"/>
        <v>0</v>
      </c>
      <c r="BW41" s="17">
        <f t="shared" si="338"/>
        <v>0</v>
      </c>
      <c r="BX41" s="17">
        <f t="shared" si="338"/>
        <v>0</v>
      </c>
      <c r="BY41" s="17">
        <f t="shared" si="338"/>
        <v>0</v>
      </c>
      <c r="BZ41" s="17">
        <f t="shared" si="338"/>
        <v>0</v>
      </c>
      <c r="CA41" s="17">
        <f t="shared" si="338"/>
        <v>0</v>
      </c>
      <c r="CB41" s="17">
        <f t="shared" si="338"/>
        <v>0</v>
      </c>
      <c r="CC41" s="17">
        <f t="shared" si="338"/>
        <v>0</v>
      </c>
      <c r="CD41" s="17">
        <f t="shared" si="338"/>
        <v>0</v>
      </c>
      <c r="CE41" s="319">
        <f t="shared" ref="CE41" si="339">SUM(BS41:CD41)</f>
        <v>0</v>
      </c>
      <c r="CF41" s="17">
        <f t="shared" ref="CF41:CQ41" si="340">CF39+CF38</f>
        <v>0</v>
      </c>
      <c r="CG41" s="17">
        <f t="shared" si="340"/>
        <v>0</v>
      </c>
      <c r="CH41" s="17">
        <f t="shared" si="340"/>
        <v>0</v>
      </c>
      <c r="CI41" s="17">
        <f t="shared" si="340"/>
        <v>0</v>
      </c>
      <c r="CJ41" s="17">
        <f t="shared" si="340"/>
        <v>0</v>
      </c>
      <c r="CK41" s="17">
        <f t="shared" si="340"/>
        <v>0</v>
      </c>
      <c r="CL41" s="17">
        <f t="shared" si="340"/>
        <v>0</v>
      </c>
      <c r="CM41" s="17">
        <f t="shared" si="340"/>
        <v>0</v>
      </c>
      <c r="CN41" s="17">
        <f t="shared" si="340"/>
        <v>0</v>
      </c>
      <c r="CO41" s="17">
        <f t="shared" si="340"/>
        <v>0</v>
      </c>
      <c r="CP41" s="17">
        <f t="shared" si="340"/>
        <v>0</v>
      </c>
      <c r="CQ41" s="17">
        <f t="shared" si="340"/>
        <v>0</v>
      </c>
      <c r="CR41" s="319">
        <f t="shared" ref="CR41" si="341">SUM(CF41:CQ41)</f>
        <v>0</v>
      </c>
      <c r="CS41" s="17">
        <f t="shared" ref="CS41:DD41" si="342">CS39+CS38</f>
        <v>0</v>
      </c>
      <c r="CT41" s="17">
        <f t="shared" si="342"/>
        <v>0</v>
      </c>
      <c r="CU41" s="17">
        <f t="shared" si="342"/>
        <v>0</v>
      </c>
      <c r="CV41" s="17">
        <f t="shared" si="342"/>
        <v>0</v>
      </c>
      <c r="CW41" s="17">
        <f t="shared" si="342"/>
        <v>0</v>
      </c>
      <c r="CX41" s="17">
        <f t="shared" si="342"/>
        <v>0</v>
      </c>
      <c r="CY41" s="17">
        <f t="shared" si="342"/>
        <v>0</v>
      </c>
      <c r="CZ41" s="17">
        <f t="shared" si="342"/>
        <v>0</v>
      </c>
      <c r="DA41" s="17">
        <f t="shared" si="342"/>
        <v>0</v>
      </c>
      <c r="DB41" s="17">
        <f t="shared" si="342"/>
        <v>0</v>
      </c>
      <c r="DC41" s="17">
        <f t="shared" si="342"/>
        <v>0</v>
      </c>
      <c r="DD41" s="17">
        <f t="shared" si="342"/>
        <v>0</v>
      </c>
      <c r="DE41" s="319">
        <f t="shared" ref="DE41" si="343">SUM(CS41:DD41)</f>
        <v>0</v>
      </c>
      <c r="DF41" s="17">
        <f t="shared" ref="DF41:DQ41" si="344">DF39+DF38</f>
        <v>0</v>
      </c>
      <c r="DG41" s="17">
        <f t="shared" si="344"/>
        <v>0</v>
      </c>
      <c r="DH41" s="17">
        <f t="shared" si="344"/>
        <v>0</v>
      </c>
      <c r="DI41" s="17">
        <f t="shared" si="344"/>
        <v>0</v>
      </c>
      <c r="DJ41" s="17">
        <f t="shared" si="344"/>
        <v>0</v>
      </c>
      <c r="DK41" s="17">
        <f t="shared" si="344"/>
        <v>0</v>
      </c>
      <c r="DL41" s="17">
        <f t="shared" si="344"/>
        <v>0</v>
      </c>
      <c r="DM41" s="17">
        <f t="shared" si="344"/>
        <v>0</v>
      </c>
      <c r="DN41" s="17">
        <f t="shared" si="344"/>
        <v>0</v>
      </c>
      <c r="DO41" s="17">
        <f t="shared" si="344"/>
        <v>0</v>
      </c>
      <c r="DP41" s="17">
        <f t="shared" si="344"/>
        <v>0</v>
      </c>
      <c r="DQ41" s="17">
        <f t="shared" si="344"/>
        <v>0</v>
      </c>
      <c r="DR41" s="319">
        <f t="shared" ref="DR41" si="345">SUM(DF41:DQ41)</f>
        <v>0</v>
      </c>
      <c r="DS41" s="17">
        <f t="shared" ref="DS41:ED41" si="346">DS39+DS38</f>
        <v>0</v>
      </c>
      <c r="DT41" s="17">
        <f t="shared" si="346"/>
        <v>0</v>
      </c>
      <c r="DU41" s="17">
        <f t="shared" si="346"/>
        <v>0</v>
      </c>
      <c r="DV41" s="17">
        <f t="shared" si="346"/>
        <v>0</v>
      </c>
      <c r="DW41" s="17">
        <f t="shared" si="346"/>
        <v>0</v>
      </c>
      <c r="DX41" s="17">
        <f t="shared" si="346"/>
        <v>0</v>
      </c>
      <c r="DY41" s="17">
        <f t="shared" si="346"/>
        <v>0</v>
      </c>
      <c r="DZ41" s="17">
        <f t="shared" si="346"/>
        <v>0</v>
      </c>
      <c r="EA41" s="17">
        <f t="shared" si="346"/>
        <v>0</v>
      </c>
      <c r="EB41" s="17">
        <f t="shared" si="346"/>
        <v>0</v>
      </c>
      <c r="EC41" s="17">
        <f t="shared" si="346"/>
        <v>0</v>
      </c>
      <c r="ED41" s="17">
        <f t="shared" si="346"/>
        <v>0</v>
      </c>
      <c r="EE41" s="391">
        <f t="shared" ref="EE41" si="347">SUM(DS41:ED41)</f>
        <v>0</v>
      </c>
    </row>
    <row r="42" spans="1:135" x14ac:dyDescent="0.2">
      <c r="A42" s="13" t="s">
        <v>7</v>
      </c>
      <c r="B42" s="17" t="str">
        <f>'SPACELOG 10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27">
        <f>'SPACELOG 10 EMPRUNT 1'!E9</f>
        <v>46569</v>
      </c>
      <c r="D43" s="9" t="s">
        <v>325</v>
      </c>
      <c r="F43" s="17">
        <f t="shared" ref="F43:Q43" si="348">IFERROR(IF(EOMONTH(F$2,0)&gt;=EOMONTH($B$43,0),ROUND($B$45/12,0),0),0)</f>
        <v>0</v>
      </c>
      <c r="G43" s="17">
        <f t="shared" si="348"/>
        <v>0</v>
      </c>
      <c r="H43" s="17">
        <f t="shared" si="348"/>
        <v>0</v>
      </c>
      <c r="I43" s="17">
        <f t="shared" si="348"/>
        <v>0</v>
      </c>
      <c r="J43" s="17">
        <f t="shared" si="348"/>
        <v>0</v>
      </c>
      <c r="K43" s="17">
        <f t="shared" si="348"/>
        <v>0</v>
      </c>
      <c r="L43" s="17">
        <f t="shared" si="348"/>
        <v>0</v>
      </c>
      <c r="M43" s="17">
        <f t="shared" si="348"/>
        <v>0</v>
      </c>
      <c r="N43" s="17">
        <f t="shared" si="348"/>
        <v>0</v>
      </c>
      <c r="O43" s="17">
        <f t="shared" si="348"/>
        <v>0</v>
      </c>
      <c r="P43" s="17">
        <f t="shared" si="348"/>
        <v>0</v>
      </c>
      <c r="Q43" s="17">
        <f t="shared" si="348"/>
        <v>0</v>
      </c>
      <c r="R43" s="319">
        <f t="shared" ref="R43:R44" si="349">SUM(F43:Q43)</f>
        <v>0</v>
      </c>
      <c r="S43" s="17">
        <f t="shared" ref="S43:AD43" si="350">IFERROR(IF(EOMONTH(S$2,0)&gt;=EOMONTH($B$43,0),ROUND($B$45/12,0),0),0)</f>
        <v>0</v>
      </c>
      <c r="T43" s="17">
        <f t="shared" si="350"/>
        <v>0</v>
      </c>
      <c r="U43" s="17">
        <f t="shared" si="350"/>
        <v>0</v>
      </c>
      <c r="V43" s="17">
        <f t="shared" si="350"/>
        <v>0</v>
      </c>
      <c r="W43" s="17">
        <f t="shared" si="350"/>
        <v>0</v>
      </c>
      <c r="X43" s="17">
        <f t="shared" si="350"/>
        <v>0</v>
      </c>
      <c r="Y43" s="17">
        <f t="shared" si="350"/>
        <v>0</v>
      </c>
      <c r="Z43" s="17">
        <f t="shared" si="350"/>
        <v>0</v>
      </c>
      <c r="AA43" s="17">
        <f t="shared" si="350"/>
        <v>0</v>
      </c>
      <c r="AB43" s="17">
        <f t="shared" si="350"/>
        <v>0</v>
      </c>
      <c r="AC43" s="17">
        <f t="shared" si="350"/>
        <v>0</v>
      </c>
      <c r="AD43" s="17">
        <f t="shared" si="350"/>
        <v>0</v>
      </c>
      <c r="AE43" s="319">
        <f t="shared" ref="AE43:AE46" si="351">SUM(S43:AD43)</f>
        <v>0</v>
      </c>
      <c r="AF43" s="17">
        <f t="shared" ref="AF43:AQ43" si="352">IFERROR(IF(EOMONTH(AF$2,0)&gt;=EOMONTH($B$43,0),ROUND($B$45/12,0),0),0)</f>
        <v>0</v>
      </c>
      <c r="AG43" s="17">
        <f t="shared" si="352"/>
        <v>0</v>
      </c>
      <c r="AH43" s="17">
        <f t="shared" si="352"/>
        <v>0</v>
      </c>
      <c r="AI43" s="17">
        <f t="shared" si="352"/>
        <v>0</v>
      </c>
      <c r="AJ43" s="17">
        <f t="shared" si="352"/>
        <v>0</v>
      </c>
      <c r="AK43" s="17">
        <f t="shared" si="352"/>
        <v>0</v>
      </c>
      <c r="AL43" s="17">
        <f t="shared" si="352"/>
        <v>0</v>
      </c>
      <c r="AM43" s="17">
        <f t="shared" si="352"/>
        <v>0</v>
      </c>
      <c r="AN43" s="17">
        <f t="shared" si="352"/>
        <v>0</v>
      </c>
      <c r="AO43" s="17">
        <f t="shared" si="352"/>
        <v>0</v>
      </c>
      <c r="AP43" s="17">
        <f t="shared" si="352"/>
        <v>0</v>
      </c>
      <c r="AQ43" s="17">
        <f t="shared" si="352"/>
        <v>0</v>
      </c>
      <c r="AR43" s="319">
        <f t="shared" ref="AR43:AR46" si="353">SUM(AF43:AQ43)</f>
        <v>0</v>
      </c>
      <c r="AS43" s="17">
        <f t="shared" ref="AS43:BD43" si="354">IFERROR(IF(EOMONTH(AS$2,0)&gt;=EOMONTH($B$43,0),ROUND($B$45/12,0),0),0)</f>
        <v>0</v>
      </c>
      <c r="AT43" s="17">
        <f t="shared" si="354"/>
        <v>0</v>
      </c>
      <c r="AU43" s="17">
        <f t="shared" si="354"/>
        <v>0</v>
      </c>
      <c r="AV43" s="17">
        <f t="shared" si="354"/>
        <v>0</v>
      </c>
      <c r="AW43" s="17">
        <f t="shared" si="354"/>
        <v>0</v>
      </c>
      <c r="AX43" s="17">
        <f t="shared" si="354"/>
        <v>0</v>
      </c>
      <c r="AY43" s="17">
        <f t="shared" si="354"/>
        <v>0</v>
      </c>
      <c r="AZ43" s="17">
        <f t="shared" si="354"/>
        <v>0</v>
      </c>
      <c r="BA43" s="17">
        <f t="shared" si="354"/>
        <v>0</v>
      </c>
      <c r="BB43" s="17">
        <f t="shared" si="354"/>
        <v>0</v>
      </c>
      <c r="BC43" s="17">
        <f t="shared" si="354"/>
        <v>0</v>
      </c>
      <c r="BD43" s="17">
        <f t="shared" si="354"/>
        <v>0</v>
      </c>
      <c r="BE43" s="319">
        <f t="shared" ref="BE43:BE46" si="355">SUM(AS43:BD43)</f>
        <v>0</v>
      </c>
      <c r="BF43" s="17">
        <f t="shared" ref="BF43:BQ43" si="356">IFERROR(IF(EOMONTH(BF$2,0)&gt;=EOMONTH($B$43,0),ROUND($B$45/12,0),0),0)</f>
        <v>0</v>
      </c>
      <c r="BG43" s="17">
        <f t="shared" si="356"/>
        <v>0</v>
      </c>
      <c r="BH43" s="17">
        <f t="shared" si="356"/>
        <v>0</v>
      </c>
      <c r="BI43" s="17">
        <f t="shared" si="356"/>
        <v>0</v>
      </c>
      <c r="BJ43" s="17">
        <f t="shared" si="356"/>
        <v>0</v>
      </c>
      <c r="BK43" s="17">
        <f t="shared" si="356"/>
        <v>0</v>
      </c>
      <c r="BL43" s="17">
        <f t="shared" si="356"/>
        <v>0</v>
      </c>
      <c r="BM43" s="17">
        <f t="shared" si="356"/>
        <v>0</v>
      </c>
      <c r="BN43" s="17">
        <f t="shared" si="356"/>
        <v>0</v>
      </c>
      <c r="BO43" s="17">
        <f t="shared" si="356"/>
        <v>0</v>
      </c>
      <c r="BP43" s="17">
        <f t="shared" si="356"/>
        <v>0</v>
      </c>
      <c r="BQ43" s="17">
        <f t="shared" si="356"/>
        <v>0</v>
      </c>
      <c r="BR43" s="319">
        <f t="shared" ref="BR43:BR46" si="357">SUM(BF43:BQ43)</f>
        <v>0</v>
      </c>
      <c r="BS43" s="17">
        <f t="shared" ref="BS43:CD43" si="358">IFERROR(IF(EOMONTH(BS$2,0)&gt;=EOMONTH($B$43,0),ROUND($B$45/12,0),0),0)</f>
        <v>0</v>
      </c>
      <c r="BT43" s="17">
        <f t="shared" si="358"/>
        <v>0</v>
      </c>
      <c r="BU43" s="17">
        <f t="shared" si="358"/>
        <v>0</v>
      </c>
      <c r="BV43" s="17">
        <f t="shared" si="358"/>
        <v>0</v>
      </c>
      <c r="BW43" s="17">
        <f t="shared" si="358"/>
        <v>0</v>
      </c>
      <c r="BX43" s="17">
        <f t="shared" si="358"/>
        <v>0</v>
      </c>
      <c r="BY43" s="17">
        <f t="shared" si="358"/>
        <v>0</v>
      </c>
      <c r="BZ43" s="17">
        <f t="shared" si="358"/>
        <v>0</v>
      </c>
      <c r="CA43" s="17">
        <f t="shared" si="358"/>
        <v>0</v>
      </c>
      <c r="CB43" s="17">
        <f t="shared" si="358"/>
        <v>0</v>
      </c>
      <c r="CC43" s="17">
        <f t="shared" si="358"/>
        <v>0</v>
      </c>
      <c r="CD43" s="17">
        <f t="shared" si="358"/>
        <v>0</v>
      </c>
      <c r="CE43" s="319">
        <f t="shared" ref="CE43:CE46" si="359">SUM(BS43:CD43)</f>
        <v>0</v>
      </c>
      <c r="CF43" s="17">
        <f t="shared" ref="CF43:CQ43" si="360">IFERROR(IF(EOMONTH(CF$2,0)&gt;=EOMONTH($B$43,0),ROUND($B$45/12,0),0),0)</f>
        <v>0</v>
      </c>
      <c r="CG43" s="17">
        <f t="shared" si="360"/>
        <v>0</v>
      </c>
      <c r="CH43" s="17">
        <f t="shared" si="360"/>
        <v>0</v>
      </c>
      <c r="CI43" s="17">
        <f t="shared" si="360"/>
        <v>0</v>
      </c>
      <c r="CJ43" s="17">
        <f t="shared" si="360"/>
        <v>0</v>
      </c>
      <c r="CK43" s="17">
        <f t="shared" si="360"/>
        <v>0</v>
      </c>
      <c r="CL43" s="17">
        <f t="shared" si="360"/>
        <v>0</v>
      </c>
      <c r="CM43" s="17">
        <f t="shared" si="360"/>
        <v>0</v>
      </c>
      <c r="CN43" s="17">
        <f t="shared" si="360"/>
        <v>0</v>
      </c>
      <c r="CO43" s="17">
        <f t="shared" si="360"/>
        <v>0</v>
      </c>
      <c r="CP43" s="17">
        <f t="shared" si="360"/>
        <v>0</v>
      </c>
      <c r="CQ43" s="17">
        <f t="shared" si="360"/>
        <v>0</v>
      </c>
      <c r="CR43" s="319">
        <f t="shared" ref="CR43:CR46" si="361">SUM(CF43:CQ43)</f>
        <v>0</v>
      </c>
      <c r="CS43" s="17">
        <f t="shared" ref="CS43:DD43" si="362">IFERROR(IF(EOMONTH(CS$2,0)&gt;=EOMONTH($B$43,0),ROUND($B$45/12,0),0),0)</f>
        <v>0</v>
      </c>
      <c r="CT43" s="17">
        <f t="shared" si="362"/>
        <v>0</v>
      </c>
      <c r="CU43" s="17">
        <f t="shared" si="362"/>
        <v>0</v>
      </c>
      <c r="CV43" s="17">
        <f t="shared" si="362"/>
        <v>0</v>
      </c>
      <c r="CW43" s="17">
        <f t="shared" si="362"/>
        <v>0</v>
      </c>
      <c r="CX43" s="17">
        <f t="shared" si="362"/>
        <v>0</v>
      </c>
      <c r="CY43" s="17">
        <f t="shared" si="362"/>
        <v>0</v>
      </c>
      <c r="CZ43" s="17">
        <f t="shared" si="362"/>
        <v>0</v>
      </c>
      <c r="DA43" s="17">
        <f t="shared" si="362"/>
        <v>0</v>
      </c>
      <c r="DB43" s="17">
        <f t="shared" si="362"/>
        <v>0</v>
      </c>
      <c r="DC43" s="17">
        <f t="shared" si="362"/>
        <v>0</v>
      </c>
      <c r="DD43" s="17">
        <f t="shared" si="362"/>
        <v>0</v>
      </c>
      <c r="DE43" s="319">
        <f t="shared" ref="DE43:DE46" si="363">SUM(CS43:DD43)</f>
        <v>0</v>
      </c>
      <c r="DF43" s="17">
        <f t="shared" ref="DF43:DQ43" si="364">IFERROR(IF(EOMONTH(DF$2,0)&gt;=EOMONTH($B$43,0),ROUND($B$45/12,0),0),0)</f>
        <v>0</v>
      </c>
      <c r="DG43" s="17">
        <f t="shared" si="364"/>
        <v>0</v>
      </c>
      <c r="DH43" s="17">
        <f t="shared" si="364"/>
        <v>0</v>
      </c>
      <c r="DI43" s="17">
        <f t="shared" si="364"/>
        <v>0</v>
      </c>
      <c r="DJ43" s="17">
        <f t="shared" si="364"/>
        <v>0</v>
      </c>
      <c r="DK43" s="17">
        <f t="shared" si="364"/>
        <v>0</v>
      </c>
      <c r="DL43" s="17">
        <f t="shared" si="364"/>
        <v>0</v>
      </c>
      <c r="DM43" s="17">
        <f t="shared" si="364"/>
        <v>0</v>
      </c>
      <c r="DN43" s="17">
        <f t="shared" si="364"/>
        <v>0</v>
      </c>
      <c r="DO43" s="17">
        <f t="shared" si="364"/>
        <v>0</v>
      </c>
      <c r="DP43" s="17">
        <f t="shared" si="364"/>
        <v>0</v>
      </c>
      <c r="DQ43" s="17">
        <f t="shared" si="364"/>
        <v>0</v>
      </c>
      <c r="DR43" s="319">
        <f t="shared" ref="DR43:DR46" si="365">SUM(DF43:DQ43)</f>
        <v>0</v>
      </c>
      <c r="DS43" s="17">
        <f t="shared" ref="DS43:ED43" si="366">IFERROR(IF(EOMONTH(DS$2,0)&gt;=EOMONTH($B$43,0),ROUND($B$45/12,0),0),0)</f>
        <v>0</v>
      </c>
      <c r="DT43" s="17">
        <f t="shared" si="366"/>
        <v>0</v>
      </c>
      <c r="DU43" s="17">
        <f t="shared" si="366"/>
        <v>0</v>
      </c>
      <c r="DV43" s="17">
        <f t="shared" si="366"/>
        <v>0</v>
      </c>
      <c r="DW43" s="17">
        <f t="shared" si="366"/>
        <v>0</v>
      </c>
      <c r="DX43" s="17">
        <f t="shared" si="366"/>
        <v>0</v>
      </c>
      <c r="DY43" s="17">
        <f t="shared" si="366"/>
        <v>0</v>
      </c>
      <c r="DZ43" s="17">
        <f t="shared" si="366"/>
        <v>0</v>
      </c>
      <c r="EA43" s="17">
        <f t="shared" si="366"/>
        <v>0</v>
      </c>
      <c r="EB43" s="17">
        <f t="shared" si="366"/>
        <v>0</v>
      </c>
      <c r="EC43" s="17">
        <f t="shared" si="366"/>
        <v>0</v>
      </c>
      <c r="ED43" s="17">
        <f t="shared" si="366"/>
        <v>0</v>
      </c>
      <c r="EE43" s="319">
        <f t="shared" ref="EE43:EE46" si="367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368">IFERROR(IF(EOMONTH(F$2,0)&gt;=EOMONTH($B$52,0),ROUND($B$54/12,0),0),0)</f>
        <v>0</v>
      </c>
      <c r="G44" s="17">
        <f t="shared" si="368"/>
        <v>0</v>
      </c>
      <c r="H44" s="17">
        <f t="shared" si="368"/>
        <v>0</v>
      </c>
      <c r="I44" s="17">
        <f t="shared" si="368"/>
        <v>0</v>
      </c>
      <c r="J44" s="17">
        <f t="shared" si="368"/>
        <v>0</v>
      </c>
      <c r="K44" s="17">
        <f t="shared" si="368"/>
        <v>0</v>
      </c>
      <c r="L44" s="17">
        <f t="shared" si="368"/>
        <v>0</v>
      </c>
      <c r="M44" s="17">
        <f t="shared" si="368"/>
        <v>0</v>
      </c>
      <c r="N44" s="17">
        <f t="shared" si="368"/>
        <v>0</v>
      </c>
      <c r="O44" s="17">
        <f t="shared" si="368"/>
        <v>0</v>
      </c>
      <c r="P44" s="17">
        <f t="shared" si="368"/>
        <v>0</v>
      </c>
      <c r="Q44" s="17">
        <f t="shared" si="368"/>
        <v>0</v>
      </c>
      <c r="R44" s="319">
        <f t="shared" si="349"/>
        <v>0</v>
      </c>
      <c r="S44" s="17">
        <f t="shared" ref="S44:AD44" si="369">IFERROR(IF(EOMONTH(S$2,0)&gt;=EOMONTH($B$52,0),ROUND($B$54/12,0),0),0)</f>
        <v>0</v>
      </c>
      <c r="T44" s="17">
        <f t="shared" si="369"/>
        <v>0</v>
      </c>
      <c r="U44" s="17">
        <f t="shared" si="369"/>
        <v>0</v>
      </c>
      <c r="V44" s="17">
        <f t="shared" si="369"/>
        <v>0</v>
      </c>
      <c r="W44" s="17">
        <f t="shared" si="369"/>
        <v>0</v>
      </c>
      <c r="X44" s="17">
        <f t="shared" si="369"/>
        <v>0</v>
      </c>
      <c r="Y44" s="17">
        <f t="shared" si="369"/>
        <v>0</v>
      </c>
      <c r="Z44" s="17">
        <f t="shared" si="369"/>
        <v>0</v>
      </c>
      <c r="AA44" s="17">
        <f t="shared" si="369"/>
        <v>0</v>
      </c>
      <c r="AB44" s="17">
        <f t="shared" si="369"/>
        <v>0</v>
      </c>
      <c r="AC44" s="17">
        <f t="shared" si="369"/>
        <v>0</v>
      </c>
      <c r="AD44" s="17">
        <f t="shared" si="369"/>
        <v>0</v>
      </c>
      <c r="AE44" s="319">
        <f t="shared" si="351"/>
        <v>0</v>
      </c>
      <c r="AF44" s="17">
        <f t="shared" ref="AF44:AQ44" si="370">IFERROR(IF(EOMONTH(AF$2,0)&gt;=EOMONTH($B$52,0),ROUND($B$54/12,0),0),0)</f>
        <v>0</v>
      </c>
      <c r="AG44" s="17">
        <f t="shared" si="370"/>
        <v>0</v>
      </c>
      <c r="AH44" s="17">
        <f t="shared" si="370"/>
        <v>0</v>
      </c>
      <c r="AI44" s="17">
        <f t="shared" si="370"/>
        <v>0</v>
      </c>
      <c r="AJ44" s="17">
        <f t="shared" si="370"/>
        <v>0</v>
      </c>
      <c r="AK44" s="17">
        <f t="shared" si="370"/>
        <v>0</v>
      </c>
      <c r="AL44" s="17">
        <f t="shared" si="370"/>
        <v>0</v>
      </c>
      <c r="AM44" s="17">
        <f t="shared" si="370"/>
        <v>0</v>
      </c>
      <c r="AN44" s="17">
        <f t="shared" si="370"/>
        <v>0</v>
      </c>
      <c r="AO44" s="17">
        <f t="shared" si="370"/>
        <v>0</v>
      </c>
      <c r="AP44" s="17">
        <f t="shared" si="370"/>
        <v>0</v>
      </c>
      <c r="AQ44" s="17">
        <f t="shared" si="370"/>
        <v>0</v>
      </c>
      <c r="AR44" s="319">
        <f t="shared" si="353"/>
        <v>0</v>
      </c>
      <c r="AS44" s="17">
        <f t="shared" ref="AS44:BD44" si="371">IFERROR(IF(EOMONTH(AS$2,0)&gt;=EOMONTH($B$52,0),ROUND($B$54/12,0),0),0)</f>
        <v>0</v>
      </c>
      <c r="AT44" s="17">
        <f t="shared" si="371"/>
        <v>0</v>
      </c>
      <c r="AU44" s="17">
        <f t="shared" si="371"/>
        <v>0</v>
      </c>
      <c r="AV44" s="17">
        <f t="shared" si="371"/>
        <v>0</v>
      </c>
      <c r="AW44" s="17">
        <f t="shared" si="371"/>
        <v>0</v>
      </c>
      <c r="AX44" s="17">
        <f t="shared" si="371"/>
        <v>0</v>
      </c>
      <c r="AY44" s="17">
        <f t="shared" si="371"/>
        <v>0</v>
      </c>
      <c r="AZ44" s="17">
        <f t="shared" si="371"/>
        <v>0</v>
      </c>
      <c r="BA44" s="17">
        <f t="shared" si="371"/>
        <v>0</v>
      </c>
      <c r="BB44" s="17">
        <f t="shared" si="371"/>
        <v>0</v>
      </c>
      <c r="BC44" s="17">
        <f t="shared" si="371"/>
        <v>0</v>
      </c>
      <c r="BD44" s="17">
        <f t="shared" si="371"/>
        <v>0</v>
      </c>
      <c r="BE44" s="319">
        <f t="shared" si="355"/>
        <v>0</v>
      </c>
      <c r="BF44" s="17">
        <f t="shared" ref="BF44:BQ44" si="372">IFERROR(IF(EOMONTH(BF$2,0)&gt;=EOMONTH($B$52,0),ROUND($B$54/12,0),0),0)</f>
        <v>0</v>
      </c>
      <c r="BG44" s="17">
        <f t="shared" si="372"/>
        <v>0</v>
      </c>
      <c r="BH44" s="17">
        <f t="shared" si="372"/>
        <v>0</v>
      </c>
      <c r="BI44" s="17">
        <f t="shared" si="372"/>
        <v>0</v>
      </c>
      <c r="BJ44" s="17">
        <f t="shared" si="372"/>
        <v>0</v>
      </c>
      <c r="BK44" s="17">
        <f t="shared" si="372"/>
        <v>0</v>
      </c>
      <c r="BL44" s="17">
        <f t="shared" si="372"/>
        <v>0</v>
      </c>
      <c r="BM44" s="17">
        <f t="shared" si="372"/>
        <v>0</v>
      </c>
      <c r="BN44" s="17">
        <f t="shared" si="372"/>
        <v>0</v>
      </c>
      <c r="BO44" s="17">
        <f t="shared" si="372"/>
        <v>0</v>
      </c>
      <c r="BP44" s="17">
        <f t="shared" si="372"/>
        <v>0</v>
      </c>
      <c r="BQ44" s="17">
        <f t="shared" si="372"/>
        <v>0</v>
      </c>
      <c r="BR44" s="319">
        <f t="shared" si="357"/>
        <v>0</v>
      </c>
      <c r="BS44" s="17">
        <f t="shared" ref="BS44:CD44" si="373">IFERROR(IF(EOMONTH(BS$2,0)&gt;=EOMONTH($B$52,0),ROUND($B$54/12,0),0),0)</f>
        <v>0</v>
      </c>
      <c r="BT44" s="17">
        <f t="shared" si="373"/>
        <v>0</v>
      </c>
      <c r="BU44" s="17">
        <f t="shared" si="373"/>
        <v>0</v>
      </c>
      <c r="BV44" s="17">
        <f t="shared" si="373"/>
        <v>0</v>
      </c>
      <c r="BW44" s="17">
        <f t="shared" si="373"/>
        <v>0</v>
      </c>
      <c r="BX44" s="17">
        <f t="shared" si="373"/>
        <v>0</v>
      </c>
      <c r="BY44" s="17">
        <f t="shared" si="373"/>
        <v>0</v>
      </c>
      <c r="BZ44" s="17">
        <f t="shared" si="373"/>
        <v>0</v>
      </c>
      <c r="CA44" s="17">
        <f t="shared" si="373"/>
        <v>0</v>
      </c>
      <c r="CB44" s="17">
        <f t="shared" si="373"/>
        <v>0</v>
      </c>
      <c r="CC44" s="17">
        <f t="shared" si="373"/>
        <v>0</v>
      </c>
      <c r="CD44" s="17">
        <f t="shared" si="373"/>
        <v>0</v>
      </c>
      <c r="CE44" s="319">
        <f t="shared" si="359"/>
        <v>0</v>
      </c>
      <c r="CF44" s="17">
        <f t="shared" ref="CF44:CQ44" si="374">IFERROR(IF(EOMONTH(CF$2,0)&gt;=EOMONTH($B$52,0),ROUND($B$54/12,0),0),0)</f>
        <v>0</v>
      </c>
      <c r="CG44" s="17">
        <f t="shared" si="374"/>
        <v>0</v>
      </c>
      <c r="CH44" s="17">
        <f t="shared" si="374"/>
        <v>0</v>
      </c>
      <c r="CI44" s="17">
        <f t="shared" si="374"/>
        <v>0</v>
      </c>
      <c r="CJ44" s="17">
        <f t="shared" si="374"/>
        <v>0</v>
      </c>
      <c r="CK44" s="17">
        <f t="shared" si="374"/>
        <v>0</v>
      </c>
      <c r="CL44" s="17">
        <f t="shared" si="374"/>
        <v>0</v>
      </c>
      <c r="CM44" s="17">
        <f t="shared" si="374"/>
        <v>0</v>
      </c>
      <c r="CN44" s="17">
        <f t="shared" si="374"/>
        <v>0</v>
      </c>
      <c r="CO44" s="17">
        <f t="shared" si="374"/>
        <v>0</v>
      </c>
      <c r="CP44" s="17">
        <f t="shared" si="374"/>
        <v>0</v>
      </c>
      <c r="CQ44" s="17">
        <f t="shared" si="374"/>
        <v>0</v>
      </c>
      <c r="CR44" s="319">
        <f t="shared" si="361"/>
        <v>0</v>
      </c>
      <c r="CS44" s="17">
        <f t="shared" ref="CS44:DD44" si="375">IFERROR(IF(EOMONTH(CS$2,0)&gt;=EOMONTH($B$52,0),ROUND($B$54/12,0),0),0)</f>
        <v>0</v>
      </c>
      <c r="CT44" s="17">
        <f t="shared" si="375"/>
        <v>0</v>
      </c>
      <c r="CU44" s="17">
        <f t="shared" si="375"/>
        <v>0</v>
      </c>
      <c r="CV44" s="17">
        <f t="shared" si="375"/>
        <v>0</v>
      </c>
      <c r="CW44" s="17">
        <f t="shared" si="375"/>
        <v>0</v>
      </c>
      <c r="CX44" s="17">
        <f t="shared" si="375"/>
        <v>0</v>
      </c>
      <c r="CY44" s="17">
        <f t="shared" si="375"/>
        <v>0</v>
      </c>
      <c r="CZ44" s="17">
        <f t="shared" si="375"/>
        <v>0</v>
      </c>
      <c r="DA44" s="17">
        <f t="shared" si="375"/>
        <v>0</v>
      </c>
      <c r="DB44" s="17">
        <f t="shared" si="375"/>
        <v>0</v>
      </c>
      <c r="DC44" s="17">
        <f t="shared" si="375"/>
        <v>0</v>
      </c>
      <c r="DD44" s="17">
        <f t="shared" si="375"/>
        <v>0</v>
      </c>
      <c r="DE44" s="319">
        <f t="shared" si="363"/>
        <v>0</v>
      </c>
      <c r="DF44" s="17">
        <f t="shared" ref="DF44:DQ44" si="376">IFERROR(IF(EOMONTH(DF$2,0)&gt;=EOMONTH($B$52,0),ROUND($B$54/12,0),0),0)</f>
        <v>0</v>
      </c>
      <c r="DG44" s="17">
        <f t="shared" si="376"/>
        <v>0</v>
      </c>
      <c r="DH44" s="17">
        <f t="shared" si="376"/>
        <v>0</v>
      </c>
      <c r="DI44" s="17">
        <f t="shared" si="376"/>
        <v>0</v>
      </c>
      <c r="DJ44" s="17">
        <f t="shared" si="376"/>
        <v>0</v>
      </c>
      <c r="DK44" s="17">
        <f t="shared" si="376"/>
        <v>0</v>
      </c>
      <c r="DL44" s="17">
        <f t="shared" si="376"/>
        <v>0</v>
      </c>
      <c r="DM44" s="17">
        <f t="shared" si="376"/>
        <v>0</v>
      </c>
      <c r="DN44" s="17">
        <f t="shared" si="376"/>
        <v>0</v>
      </c>
      <c r="DO44" s="17">
        <f t="shared" si="376"/>
        <v>0</v>
      </c>
      <c r="DP44" s="17">
        <f t="shared" si="376"/>
        <v>0</v>
      </c>
      <c r="DQ44" s="17">
        <f t="shared" si="376"/>
        <v>0</v>
      </c>
      <c r="DR44" s="319">
        <f t="shared" si="365"/>
        <v>0</v>
      </c>
      <c r="DS44" s="17">
        <f t="shared" ref="DS44:ED44" si="377">IFERROR(IF(EOMONTH(DS$2,0)&gt;=EOMONTH($B$52,0),ROUND($B$54/12,0),0),0)</f>
        <v>0</v>
      </c>
      <c r="DT44" s="17">
        <f t="shared" si="377"/>
        <v>0</v>
      </c>
      <c r="DU44" s="17">
        <f t="shared" si="377"/>
        <v>0</v>
      </c>
      <c r="DV44" s="17">
        <f t="shared" si="377"/>
        <v>0</v>
      </c>
      <c r="DW44" s="17">
        <f t="shared" si="377"/>
        <v>0</v>
      </c>
      <c r="DX44" s="17">
        <f t="shared" si="377"/>
        <v>0</v>
      </c>
      <c r="DY44" s="17">
        <f t="shared" si="377"/>
        <v>0</v>
      </c>
      <c r="DZ44" s="17">
        <f t="shared" si="377"/>
        <v>0</v>
      </c>
      <c r="EA44" s="17">
        <f t="shared" si="377"/>
        <v>0</v>
      </c>
      <c r="EB44" s="17">
        <f t="shared" si="377"/>
        <v>0</v>
      </c>
      <c r="EC44" s="17">
        <f t="shared" si="377"/>
        <v>0</v>
      </c>
      <c r="ED44" s="17">
        <f t="shared" si="377"/>
        <v>0</v>
      </c>
      <c r="EE44" s="319">
        <f t="shared" si="367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378">IFERROR(IF(EOMONTH(F$2,0)&gt;=EOMONTH($B$61,0),ROUND($B$63/12,0),0),0)</f>
        <v>0</v>
      </c>
      <c r="G45" s="17">
        <f t="shared" si="378"/>
        <v>0</v>
      </c>
      <c r="H45" s="17">
        <f t="shared" si="378"/>
        <v>0</v>
      </c>
      <c r="I45" s="17">
        <f t="shared" si="378"/>
        <v>0</v>
      </c>
      <c r="J45" s="17">
        <f t="shared" si="378"/>
        <v>0</v>
      </c>
      <c r="K45" s="17">
        <f t="shared" si="378"/>
        <v>0</v>
      </c>
      <c r="L45" s="17">
        <f t="shared" si="378"/>
        <v>0</v>
      </c>
      <c r="M45" s="17">
        <f t="shared" si="378"/>
        <v>0</v>
      </c>
      <c r="N45" s="17">
        <f t="shared" si="378"/>
        <v>0</v>
      </c>
      <c r="O45" s="17">
        <f t="shared" si="378"/>
        <v>0</v>
      </c>
      <c r="P45" s="17">
        <f t="shared" si="378"/>
        <v>0</v>
      </c>
      <c r="Q45" s="17">
        <f t="shared" si="378"/>
        <v>0</v>
      </c>
      <c r="R45" s="319">
        <f t="shared" ref="R45" si="379">SUM(F45:Q45)</f>
        <v>0</v>
      </c>
      <c r="S45" s="17">
        <f t="shared" ref="S45:AD45" si="380">IFERROR(IF(EOMONTH(S$2,0)&gt;=EOMONTH($B$61,0),ROUND($B$63/12,0),0),0)</f>
        <v>0</v>
      </c>
      <c r="T45" s="17">
        <f t="shared" si="380"/>
        <v>0</v>
      </c>
      <c r="U45" s="17">
        <f t="shared" si="380"/>
        <v>0</v>
      </c>
      <c r="V45" s="17">
        <f t="shared" si="380"/>
        <v>0</v>
      </c>
      <c r="W45" s="17">
        <f t="shared" si="380"/>
        <v>0</v>
      </c>
      <c r="X45" s="17">
        <f t="shared" si="380"/>
        <v>0</v>
      </c>
      <c r="Y45" s="17">
        <f t="shared" si="380"/>
        <v>0</v>
      </c>
      <c r="Z45" s="17">
        <f t="shared" si="380"/>
        <v>0</v>
      </c>
      <c r="AA45" s="17">
        <f t="shared" si="380"/>
        <v>0</v>
      </c>
      <c r="AB45" s="17">
        <f t="shared" si="380"/>
        <v>0</v>
      </c>
      <c r="AC45" s="17">
        <f t="shared" si="380"/>
        <v>0</v>
      </c>
      <c r="AD45" s="17">
        <f t="shared" si="380"/>
        <v>0</v>
      </c>
      <c r="AE45" s="319">
        <f t="shared" si="351"/>
        <v>0</v>
      </c>
      <c r="AF45" s="17">
        <f t="shared" ref="AF45:AQ45" si="381">IFERROR(IF(EOMONTH(AF$2,0)&gt;=EOMONTH($B$61,0),ROUND($B$63/12,0),0),0)</f>
        <v>0</v>
      </c>
      <c r="AG45" s="17">
        <f t="shared" si="381"/>
        <v>0</v>
      </c>
      <c r="AH45" s="17">
        <f t="shared" si="381"/>
        <v>0</v>
      </c>
      <c r="AI45" s="17">
        <f t="shared" si="381"/>
        <v>0</v>
      </c>
      <c r="AJ45" s="17">
        <f t="shared" si="381"/>
        <v>0</v>
      </c>
      <c r="AK45" s="17">
        <f t="shared" si="381"/>
        <v>0</v>
      </c>
      <c r="AL45" s="17">
        <f t="shared" si="381"/>
        <v>0</v>
      </c>
      <c r="AM45" s="17">
        <f t="shared" si="381"/>
        <v>0</v>
      </c>
      <c r="AN45" s="17">
        <f t="shared" si="381"/>
        <v>0</v>
      </c>
      <c r="AO45" s="17">
        <f t="shared" si="381"/>
        <v>0</v>
      </c>
      <c r="AP45" s="17">
        <f t="shared" si="381"/>
        <v>0</v>
      </c>
      <c r="AQ45" s="17">
        <f t="shared" si="381"/>
        <v>0</v>
      </c>
      <c r="AR45" s="319">
        <f t="shared" si="353"/>
        <v>0</v>
      </c>
      <c r="AS45" s="17">
        <f t="shared" ref="AS45:BD45" si="382">IFERROR(IF(EOMONTH(AS$2,0)&gt;=EOMONTH($B$61,0),ROUND($B$63/12,0),0),0)</f>
        <v>0</v>
      </c>
      <c r="AT45" s="17">
        <f t="shared" si="382"/>
        <v>0</v>
      </c>
      <c r="AU45" s="17">
        <f t="shared" si="382"/>
        <v>0</v>
      </c>
      <c r="AV45" s="17">
        <f t="shared" si="382"/>
        <v>0</v>
      </c>
      <c r="AW45" s="17">
        <f t="shared" si="382"/>
        <v>0</v>
      </c>
      <c r="AX45" s="17">
        <f t="shared" si="382"/>
        <v>0</v>
      </c>
      <c r="AY45" s="17">
        <f t="shared" si="382"/>
        <v>0</v>
      </c>
      <c r="AZ45" s="17">
        <f t="shared" si="382"/>
        <v>0</v>
      </c>
      <c r="BA45" s="17">
        <f t="shared" si="382"/>
        <v>0</v>
      </c>
      <c r="BB45" s="17">
        <f t="shared" si="382"/>
        <v>0</v>
      </c>
      <c r="BC45" s="17">
        <f t="shared" si="382"/>
        <v>0</v>
      </c>
      <c r="BD45" s="17">
        <f t="shared" si="382"/>
        <v>0</v>
      </c>
      <c r="BE45" s="319">
        <f t="shared" si="355"/>
        <v>0</v>
      </c>
      <c r="BF45" s="17">
        <f t="shared" ref="BF45:BQ45" si="383">IFERROR(IF(EOMONTH(BF$2,0)&gt;=EOMONTH($B$61,0),ROUND($B$63/12,0),0),0)</f>
        <v>0</v>
      </c>
      <c r="BG45" s="17">
        <f t="shared" si="383"/>
        <v>0</v>
      </c>
      <c r="BH45" s="17">
        <f t="shared" si="383"/>
        <v>0</v>
      </c>
      <c r="BI45" s="17">
        <f t="shared" si="383"/>
        <v>0</v>
      </c>
      <c r="BJ45" s="17">
        <f t="shared" si="383"/>
        <v>0</v>
      </c>
      <c r="BK45" s="17">
        <f t="shared" si="383"/>
        <v>0</v>
      </c>
      <c r="BL45" s="17">
        <f t="shared" si="383"/>
        <v>0</v>
      </c>
      <c r="BM45" s="17">
        <f t="shared" si="383"/>
        <v>0</v>
      </c>
      <c r="BN45" s="17">
        <f t="shared" si="383"/>
        <v>0</v>
      </c>
      <c r="BO45" s="17">
        <f t="shared" si="383"/>
        <v>0</v>
      </c>
      <c r="BP45" s="17">
        <f t="shared" si="383"/>
        <v>0</v>
      </c>
      <c r="BQ45" s="17">
        <f t="shared" si="383"/>
        <v>0</v>
      </c>
      <c r="BR45" s="319">
        <f t="shared" si="357"/>
        <v>0</v>
      </c>
      <c r="BS45" s="17">
        <f t="shared" ref="BS45:CD45" si="384">IFERROR(IF(EOMONTH(BS$2,0)&gt;=EOMONTH($B$61,0),ROUND($B$63/12,0),0),0)</f>
        <v>0</v>
      </c>
      <c r="BT45" s="17">
        <f t="shared" si="384"/>
        <v>0</v>
      </c>
      <c r="BU45" s="17">
        <f t="shared" si="384"/>
        <v>0</v>
      </c>
      <c r="BV45" s="17">
        <f t="shared" si="384"/>
        <v>0</v>
      </c>
      <c r="BW45" s="17">
        <f t="shared" si="384"/>
        <v>0</v>
      </c>
      <c r="BX45" s="17">
        <f t="shared" si="384"/>
        <v>0</v>
      </c>
      <c r="BY45" s="17">
        <f t="shared" si="384"/>
        <v>0</v>
      </c>
      <c r="BZ45" s="17">
        <f t="shared" si="384"/>
        <v>0</v>
      </c>
      <c r="CA45" s="17">
        <f t="shared" si="384"/>
        <v>0</v>
      </c>
      <c r="CB45" s="17">
        <f t="shared" si="384"/>
        <v>0</v>
      </c>
      <c r="CC45" s="17">
        <f t="shared" si="384"/>
        <v>0</v>
      </c>
      <c r="CD45" s="17">
        <f t="shared" si="384"/>
        <v>0</v>
      </c>
      <c r="CE45" s="319">
        <f t="shared" si="359"/>
        <v>0</v>
      </c>
      <c r="CF45" s="17">
        <f t="shared" ref="CF45:CQ45" si="385">IFERROR(IF(EOMONTH(CF$2,0)&gt;=EOMONTH($B$61,0),ROUND($B$63/12,0),0),0)</f>
        <v>0</v>
      </c>
      <c r="CG45" s="17">
        <f t="shared" si="385"/>
        <v>0</v>
      </c>
      <c r="CH45" s="17">
        <f t="shared" si="385"/>
        <v>0</v>
      </c>
      <c r="CI45" s="17">
        <f t="shared" si="385"/>
        <v>0</v>
      </c>
      <c r="CJ45" s="17">
        <f t="shared" si="385"/>
        <v>0</v>
      </c>
      <c r="CK45" s="17">
        <f t="shared" si="385"/>
        <v>0</v>
      </c>
      <c r="CL45" s="17">
        <f t="shared" si="385"/>
        <v>0</v>
      </c>
      <c r="CM45" s="17">
        <f t="shared" si="385"/>
        <v>0</v>
      </c>
      <c r="CN45" s="17">
        <f t="shared" si="385"/>
        <v>0</v>
      </c>
      <c r="CO45" s="17">
        <f t="shared" si="385"/>
        <v>0</v>
      </c>
      <c r="CP45" s="17">
        <f t="shared" si="385"/>
        <v>0</v>
      </c>
      <c r="CQ45" s="17">
        <f t="shared" si="385"/>
        <v>0</v>
      </c>
      <c r="CR45" s="319">
        <f t="shared" si="361"/>
        <v>0</v>
      </c>
      <c r="CS45" s="17">
        <f t="shared" ref="CS45:DD45" si="386">IFERROR(IF(EOMONTH(CS$2,0)&gt;=EOMONTH($B$61,0),ROUND($B$63/12,0),0),0)</f>
        <v>0</v>
      </c>
      <c r="CT45" s="17">
        <f t="shared" si="386"/>
        <v>0</v>
      </c>
      <c r="CU45" s="17">
        <f t="shared" si="386"/>
        <v>0</v>
      </c>
      <c r="CV45" s="17">
        <f t="shared" si="386"/>
        <v>0</v>
      </c>
      <c r="CW45" s="17">
        <f t="shared" si="386"/>
        <v>0</v>
      </c>
      <c r="CX45" s="17">
        <f t="shared" si="386"/>
        <v>0</v>
      </c>
      <c r="CY45" s="17">
        <f t="shared" si="386"/>
        <v>0</v>
      </c>
      <c r="CZ45" s="17">
        <f t="shared" si="386"/>
        <v>0</v>
      </c>
      <c r="DA45" s="17">
        <f t="shared" si="386"/>
        <v>0</v>
      </c>
      <c r="DB45" s="17">
        <f t="shared" si="386"/>
        <v>0</v>
      </c>
      <c r="DC45" s="17">
        <f t="shared" si="386"/>
        <v>0</v>
      </c>
      <c r="DD45" s="17">
        <f t="shared" si="386"/>
        <v>0</v>
      </c>
      <c r="DE45" s="319">
        <f t="shared" si="363"/>
        <v>0</v>
      </c>
      <c r="DF45" s="17">
        <f t="shared" ref="DF45:DQ45" si="387">IFERROR(IF(EOMONTH(DF$2,0)&gt;=EOMONTH($B$61,0),ROUND($B$63/12,0),0),0)</f>
        <v>0</v>
      </c>
      <c r="DG45" s="17">
        <f t="shared" si="387"/>
        <v>0</v>
      </c>
      <c r="DH45" s="17">
        <f t="shared" si="387"/>
        <v>0</v>
      </c>
      <c r="DI45" s="17">
        <f t="shared" si="387"/>
        <v>0</v>
      </c>
      <c r="DJ45" s="17">
        <f t="shared" si="387"/>
        <v>0</v>
      </c>
      <c r="DK45" s="17">
        <f t="shared" si="387"/>
        <v>0</v>
      </c>
      <c r="DL45" s="17">
        <f t="shared" si="387"/>
        <v>0</v>
      </c>
      <c r="DM45" s="17">
        <f t="shared" si="387"/>
        <v>0</v>
      </c>
      <c r="DN45" s="17">
        <f t="shared" si="387"/>
        <v>0</v>
      </c>
      <c r="DO45" s="17">
        <f t="shared" si="387"/>
        <v>0</v>
      </c>
      <c r="DP45" s="17">
        <f t="shared" si="387"/>
        <v>0</v>
      </c>
      <c r="DQ45" s="17">
        <f t="shared" si="387"/>
        <v>0</v>
      </c>
      <c r="DR45" s="319">
        <f t="shared" si="365"/>
        <v>0</v>
      </c>
      <c r="DS45" s="17">
        <f t="shared" ref="DS45:ED45" si="388">IFERROR(IF(EOMONTH(DS$2,0)&gt;=EOMONTH($B$61,0),ROUND($B$63/12,0),0),0)</f>
        <v>0</v>
      </c>
      <c r="DT45" s="17">
        <f t="shared" si="388"/>
        <v>0</v>
      </c>
      <c r="DU45" s="17">
        <f t="shared" si="388"/>
        <v>0</v>
      </c>
      <c r="DV45" s="17">
        <f t="shared" si="388"/>
        <v>0</v>
      </c>
      <c r="DW45" s="17">
        <f t="shared" si="388"/>
        <v>0</v>
      </c>
      <c r="DX45" s="17">
        <f t="shared" si="388"/>
        <v>0</v>
      </c>
      <c r="DY45" s="17">
        <f t="shared" si="388"/>
        <v>0</v>
      </c>
      <c r="DZ45" s="17">
        <f t="shared" si="388"/>
        <v>0</v>
      </c>
      <c r="EA45" s="17">
        <f t="shared" si="388"/>
        <v>0</v>
      </c>
      <c r="EB45" s="17">
        <f t="shared" si="388"/>
        <v>0</v>
      </c>
      <c r="EC45" s="17">
        <f t="shared" si="388"/>
        <v>0</v>
      </c>
      <c r="ED45" s="17">
        <f t="shared" si="388"/>
        <v>0</v>
      </c>
      <c r="EE45" s="319">
        <f t="shared" si="367"/>
        <v>0</v>
      </c>
    </row>
    <row r="46" spans="1:135" x14ac:dyDescent="0.2">
      <c r="A46" s="30" t="s">
        <v>10</v>
      </c>
      <c r="D46" s="4" t="s">
        <v>47</v>
      </c>
      <c r="E46" s="43"/>
      <c r="F46" s="17">
        <f>F44+F43+F45</f>
        <v>0</v>
      </c>
      <c r="G46" s="17">
        <f t="shared" ref="G46:Q46" si="389">G44+G43+G45</f>
        <v>0</v>
      </c>
      <c r="H46" s="17">
        <f t="shared" si="389"/>
        <v>0</v>
      </c>
      <c r="I46" s="17">
        <f t="shared" si="389"/>
        <v>0</v>
      </c>
      <c r="J46" s="17">
        <f t="shared" si="389"/>
        <v>0</v>
      </c>
      <c r="K46" s="17">
        <f t="shared" si="389"/>
        <v>0</v>
      </c>
      <c r="L46" s="17">
        <f t="shared" si="389"/>
        <v>0</v>
      </c>
      <c r="M46" s="17">
        <f t="shared" si="389"/>
        <v>0</v>
      </c>
      <c r="N46" s="17">
        <f t="shared" si="389"/>
        <v>0</v>
      </c>
      <c r="O46" s="17">
        <f t="shared" si="389"/>
        <v>0</v>
      </c>
      <c r="P46" s="17">
        <f t="shared" si="389"/>
        <v>0</v>
      </c>
      <c r="Q46" s="17">
        <f t="shared" si="389"/>
        <v>0</v>
      </c>
      <c r="R46" s="319">
        <f t="shared" ref="R46" si="390">SUM(F46:Q46)</f>
        <v>0</v>
      </c>
      <c r="S46" s="17">
        <f>S44+S43+S45</f>
        <v>0</v>
      </c>
      <c r="T46" s="17">
        <f t="shared" ref="T46" si="391">T44+T43+T45</f>
        <v>0</v>
      </c>
      <c r="U46" s="17">
        <f t="shared" ref="U46" si="392">U44+U43+U45</f>
        <v>0</v>
      </c>
      <c r="V46" s="17">
        <f t="shared" ref="V46" si="393">V44+V43+V45</f>
        <v>0</v>
      </c>
      <c r="W46" s="17">
        <f t="shared" ref="W46" si="394">W44+W43+W45</f>
        <v>0</v>
      </c>
      <c r="X46" s="17">
        <f t="shared" ref="X46" si="395">X44+X43+X45</f>
        <v>0</v>
      </c>
      <c r="Y46" s="17">
        <f t="shared" ref="Y46" si="396">Y44+Y43+Y45</f>
        <v>0</v>
      </c>
      <c r="Z46" s="17">
        <f t="shared" ref="Z46" si="397">Z44+Z43+Z45</f>
        <v>0</v>
      </c>
      <c r="AA46" s="17">
        <f t="shared" ref="AA46" si="398">AA44+AA43+AA45</f>
        <v>0</v>
      </c>
      <c r="AB46" s="17">
        <f t="shared" ref="AB46" si="399">AB44+AB43+AB45</f>
        <v>0</v>
      </c>
      <c r="AC46" s="17">
        <f t="shared" ref="AC46" si="400">AC44+AC43+AC45</f>
        <v>0</v>
      </c>
      <c r="AD46" s="17">
        <f t="shared" ref="AD46" si="401">AD44+AD43+AD45</f>
        <v>0</v>
      </c>
      <c r="AE46" s="319">
        <f t="shared" si="351"/>
        <v>0</v>
      </c>
      <c r="AF46" s="17">
        <f>AF44+AF43+AF45</f>
        <v>0</v>
      </c>
      <c r="AG46" s="17">
        <f t="shared" ref="AG46" si="402">AG44+AG43+AG45</f>
        <v>0</v>
      </c>
      <c r="AH46" s="17">
        <f t="shared" ref="AH46" si="403">AH44+AH43+AH45</f>
        <v>0</v>
      </c>
      <c r="AI46" s="17">
        <f t="shared" ref="AI46" si="404">AI44+AI43+AI45</f>
        <v>0</v>
      </c>
      <c r="AJ46" s="17">
        <f t="shared" ref="AJ46" si="405">AJ44+AJ43+AJ45</f>
        <v>0</v>
      </c>
      <c r="AK46" s="17">
        <f t="shared" ref="AK46" si="406">AK44+AK43+AK45</f>
        <v>0</v>
      </c>
      <c r="AL46" s="17">
        <f t="shared" ref="AL46" si="407">AL44+AL43+AL45</f>
        <v>0</v>
      </c>
      <c r="AM46" s="17">
        <f t="shared" ref="AM46" si="408">AM44+AM43+AM45</f>
        <v>0</v>
      </c>
      <c r="AN46" s="17">
        <f t="shared" ref="AN46" si="409">AN44+AN43+AN45</f>
        <v>0</v>
      </c>
      <c r="AO46" s="17">
        <f t="shared" ref="AO46" si="410">AO44+AO43+AO45</f>
        <v>0</v>
      </c>
      <c r="AP46" s="17">
        <f t="shared" ref="AP46" si="411">AP44+AP43+AP45</f>
        <v>0</v>
      </c>
      <c r="AQ46" s="17">
        <f t="shared" ref="AQ46" si="412">AQ44+AQ43+AQ45</f>
        <v>0</v>
      </c>
      <c r="AR46" s="319">
        <f t="shared" si="353"/>
        <v>0</v>
      </c>
      <c r="AS46" s="17">
        <f>AS44+AS43+AS45</f>
        <v>0</v>
      </c>
      <c r="AT46" s="17">
        <f t="shared" ref="AT46" si="413">AT44+AT43+AT45</f>
        <v>0</v>
      </c>
      <c r="AU46" s="17">
        <f t="shared" ref="AU46" si="414">AU44+AU43+AU45</f>
        <v>0</v>
      </c>
      <c r="AV46" s="17">
        <f t="shared" ref="AV46" si="415">AV44+AV43+AV45</f>
        <v>0</v>
      </c>
      <c r="AW46" s="17">
        <f t="shared" ref="AW46" si="416">AW44+AW43+AW45</f>
        <v>0</v>
      </c>
      <c r="AX46" s="17">
        <f t="shared" ref="AX46" si="417">AX44+AX43+AX45</f>
        <v>0</v>
      </c>
      <c r="AY46" s="17">
        <f t="shared" ref="AY46" si="418">AY44+AY43+AY45</f>
        <v>0</v>
      </c>
      <c r="AZ46" s="17">
        <f t="shared" ref="AZ46" si="419">AZ44+AZ43+AZ45</f>
        <v>0</v>
      </c>
      <c r="BA46" s="17">
        <f t="shared" ref="BA46" si="420">BA44+BA43+BA45</f>
        <v>0</v>
      </c>
      <c r="BB46" s="17">
        <f t="shared" ref="BB46" si="421">BB44+BB43+BB45</f>
        <v>0</v>
      </c>
      <c r="BC46" s="17">
        <f t="shared" ref="BC46" si="422">BC44+BC43+BC45</f>
        <v>0</v>
      </c>
      <c r="BD46" s="17">
        <f t="shared" ref="BD46" si="423">BD44+BD43+BD45</f>
        <v>0</v>
      </c>
      <c r="BE46" s="319">
        <f t="shared" si="355"/>
        <v>0</v>
      </c>
      <c r="BF46" s="17">
        <f>BF44+BF43+BF45</f>
        <v>0</v>
      </c>
      <c r="BG46" s="17">
        <f t="shared" ref="BG46" si="424">BG44+BG43+BG45</f>
        <v>0</v>
      </c>
      <c r="BH46" s="17">
        <f t="shared" ref="BH46" si="425">BH44+BH43+BH45</f>
        <v>0</v>
      </c>
      <c r="BI46" s="17">
        <f t="shared" ref="BI46" si="426">BI44+BI43+BI45</f>
        <v>0</v>
      </c>
      <c r="BJ46" s="17">
        <f t="shared" ref="BJ46" si="427">BJ44+BJ43+BJ45</f>
        <v>0</v>
      </c>
      <c r="BK46" s="17">
        <f t="shared" ref="BK46" si="428">BK44+BK43+BK45</f>
        <v>0</v>
      </c>
      <c r="BL46" s="17">
        <f t="shared" ref="BL46" si="429">BL44+BL43+BL45</f>
        <v>0</v>
      </c>
      <c r="BM46" s="17">
        <f t="shared" ref="BM46" si="430">BM44+BM43+BM45</f>
        <v>0</v>
      </c>
      <c r="BN46" s="17">
        <f t="shared" ref="BN46" si="431">BN44+BN43+BN45</f>
        <v>0</v>
      </c>
      <c r="BO46" s="17">
        <f t="shared" ref="BO46" si="432">BO44+BO43+BO45</f>
        <v>0</v>
      </c>
      <c r="BP46" s="17">
        <f t="shared" ref="BP46" si="433">BP44+BP43+BP45</f>
        <v>0</v>
      </c>
      <c r="BQ46" s="17">
        <f t="shared" ref="BQ46" si="434">BQ44+BQ43+BQ45</f>
        <v>0</v>
      </c>
      <c r="BR46" s="319">
        <f t="shared" si="357"/>
        <v>0</v>
      </c>
      <c r="BS46" s="17">
        <f>BS44+BS43+BS45</f>
        <v>0</v>
      </c>
      <c r="BT46" s="17">
        <f t="shared" ref="BT46" si="435">BT44+BT43+BT45</f>
        <v>0</v>
      </c>
      <c r="BU46" s="17">
        <f t="shared" ref="BU46" si="436">BU44+BU43+BU45</f>
        <v>0</v>
      </c>
      <c r="BV46" s="17">
        <f t="shared" ref="BV46" si="437">BV44+BV43+BV45</f>
        <v>0</v>
      </c>
      <c r="BW46" s="17">
        <f t="shared" ref="BW46" si="438">BW44+BW43+BW45</f>
        <v>0</v>
      </c>
      <c r="BX46" s="17">
        <f t="shared" ref="BX46" si="439">BX44+BX43+BX45</f>
        <v>0</v>
      </c>
      <c r="BY46" s="17">
        <f t="shared" ref="BY46" si="440">BY44+BY43+BY45</f>
        <v>0</v>
      </c>
      <c r="BZ46" s="17">
        <f t="shared" ref="BZ46" si="441">BZ44+BZ43+BZ45</f>
        <v>0</v>
      </c>
      <c r="CA46" s="17">
        <f t="shared" ref="CA46" si="442">CA44+CA43+CA45</f>
        <v>0</v>
      </c>
      <c r="CB46" s="17">
        <f t="shared" ref="CB46" si="443">CB44+CB43+CB45</f>
        <v>0</v>
      </c>
      <c r="CC46" s="17">
        <f t="shared" ref="CC46" si="444">CC44+CC43+CC45</f>
        <v>0</v>
      </c>
      <c r="CD46" s="17">
        <f t="shared" ref="CD46" si="445">CD44+CD43+CD45</f>
        <v>0</v>
      </c>
      <c r="CE46" s="319">
        <f t="shared" si="359"/>
        <v>0</v>
      </c>
      <c r="CF46" s="17">
        <f>CF44+CF43+CF45</f>
        <v>0</v>
      </c>
      <c r="CG46" s="17">
        <f t="shared" ref="CG46" si="446">CG44+CG43+CG45</f>
        <v>0</v>
      </c>
      <c r="CH46" s="17">
        <f t="shared" ref="CH46" si="447">CH44+CH43+CH45</f>
        <v>0</v>
      </c>
      <c r="CI46" s="17">
        <f t="shared" ref="CI46" si="448">CI44+CI43+CI45</f>
        <v>0</v>
      </c>
      <c r="CJ46" s="17">
        <f t="shared" ref="CJ46" si="449">CJ44+CJ43+CJ45</f>
        <v>0</v>
      </c>
      <c r="CK46" s="17">
        <f t="shared" ref="CK46" si="450">CK44+CK43+CK45</f>
        <v>0</v>
      </c>
      <c r="CL46" s="17">
        <f t="shared" ref="CL46" si="451">CL44+CL43+CL45</f>
        <v>0</v>
      </c>
      <c r="CM46" s="17">
        <f t="shared" ref="CM46" si="452">CM44+CM43+CM45</f>
        <v>0</v>
      </c>
      <c r="CN46" s="17">
        <f t="shared" ref="CN46" si="453">CN44+CN43+CN45</f>
        <v>0</v>
      </c>
      <c r="CO46" s="17">
        <f t="shared" ref="CO46" si="454">CO44+CO43+CO45</f>
        <v>0</v>
      </c>
      <c r="CP46" s="17">
        <f t="shared" ref="CP46" si="455">CP44+CP43+CP45</f>
        <v>0</v>
      </c>
      <c r="CQ46" s="17">
        <f t="shared" ref="CQ46" si="456">CQ44+CQ43+CQ45</f>
        <v>0</v>
      </c>
      <c r="CR46" s="319">
        <f t="shared" si="361"/>
        <v>0</v>
      </c>
      <c r="CS46" s="17">
        <f>CS44+CS43+CS45</f>
        <v>0</v>
      </c>
      <c r="CT46" s="17">
        <f t="shared" ref="CT46" si="457">CT44+CT43+CT45</f>
        <v>0</v>
      </c>
      <c r="CU46" s="17">
        <f t="shared" ref="CU46" si="458">CU44+CU43+CU45</f>
        <v>0</v>
      </c>
      <c r="CV46" s="17">
        <f t="shared" ref="CV46" si="459">CV44+CV43+CV45</f>
        <v>0</v>
      </c>
      <c r="CW46" s="17">
        <f t="shared" ref="CW46" si="460">CW44+CW43+CW45</f>
        <v>0</v>
      </c>
      <c r="CX46" s="17">
        <f t="shared" ref="CX46" si="461">CX44+CX43+CX45</f>
        <v>0</v>
      </c>
      <c r="CY46" s="17">
        <f t="shared" ref="CY46" si="462">CY44+CY43+CY45</f>
        <v>0</v>
      </c>
      <c r="CZ46" s="17">
        <f t="shared" ref="CZ46" si="463">CZ44+CZ43+CZ45</f>
        <v>0</v>
      </c>
      <c r="DA46" s="17">
        <f t="shared" ref="DA46" si="464">DA44+DA43+DA45</f>
        <v>0</v>
      </c>
      <c r="DB46" s="17">
        <f t="shared" ref="DB46" si="465">DB44+DB43+DB45</f>
        <v>0</v>
      </c>
      <c r="DC46" s="17">
        <f t="shared" ref="DC46" si="466">DC44+DC43+DC45</f>
        <v>0</v>
      </c>
      <c r="DD46" s="17">
        <f t="shared" ref="DD46" si="467">DD44+DD43+DD45</f>
        <v>0</v>
      </c>
      <c r="DE46" s="319">
        <f t="shared" si="363"/>
        <v>0</v>
      </c>
      <c r="DF46" s="17">
        <f>DF44+DF43+DF45</f>
        <v>0</v>
      </c>
      <c r="DG46" s="17">
        <f t="shared" ref="DG46" si="468">DG44+DG43+DG45</f>
        <v>0</v>
      </c>
      <c r="DH46" s="17">
        <f t="shared" ref="DH46" si="469">DH44+DH43+DH45</f>
        <v>0</v>
      </c>
      <c r="DI46" s="17">
        <f t="shared" ref="DI46" si="470">DI44+DI43+DI45</f>
        <v>0</v>
      </c>
      <c r="DJ46" s="17">
        <f t="shared" ref="DJ46" si="471">DJ44+DJ43+DJ45</f>
        <v>0</v>
      </c>
      <c r="DK46" s="17">
        <f t="shared" ref="DK46" si="472">DK44+DK43+DK45</f>
        <v>0</v>
      </c>
      <c r="DL46" s="17">
        <f t="shared" ref="DL46" si="473">DL44+DL43+DL45</f>
        <v>0</v>
      </c>
      <c r="DM46" s="17">
        <f t="shared" ref="DM46" si="474">DM44+DM43+DM45</f>
        <v>0</v>
      </c>
      <c r="DN46" s="17">
        <f t="shared" ref="DN46" si="475">DN44+DN43+DN45</f>
        <v>0</v>
      </c>
      <c r="DO46" s="17">
        <f t="shared" ref="DO46" si="476">DO44+DO43+DO45</f>
        <v>0</v>
      </c>
      <c r="DP46" s="17">
        <f t="shared" ref="DP46" si="477">DP44+DP43+DP45</f>
        <v>0</v>
      </c>
      <c r="DQ46" s="17">
        <f t="shared" ref="DQ46" si="478">DQ44+DQ43+DQ45</f>
        <v>0</v>
      </c>
      <c r="DR46" s="319">
        <f t="shared" si="365"/>
        <v>0</v>
      </c>
      <c r="DS46" s="17">
        <f>DS44+DS43+DS45</f>
        <v>0</v>
      </c>
      <c r="DT46" s="17">
        <f t="shared" ref="DT46" si="479">DT44+DT43+DT45</f>
        <v>0</v>
      </c>
      <c r="DU46" s="17">
        <f t="shared" ref="DU46" si="480">DU44+DU43+DU45</f>
        <v>0</v>
      </c>
      <c r="DV46" s="17">
        <f t="shared" ref="DV46" si="481">DV44+DV43+DV45</f>
        <v>0</v>
      </c>
      <c r="DW46" s="17">
        <f t="shared" ref="DW46" si="482">DW44+DW43+DW45</f>
        <v>0</v>
      </c>
      <c r="DX46" s="17">
        <f t="shared" ref="DX46" si="483">DX44+DX43+DX45</f>
        <v>0</v>
      </c>
      <c r="DY46" s="17">
        <f t="shared" ref="DY46" si="484">DY44+DY43+DY45</f>
        <v>0</v>
      </c>
      <c r="DZ46" s="17">
        <f t="shared" ref="DZ46" si="485">DZ44+DZ43+DZ45</f>
        <v>0</v>
      </c>
      <c r="EA46" s="17">
        <f t="shared" ref="EA46" si="486">EA44+EA43+EA45</f>
        <v>0</v>
      </c>
      <c r="EB46" s="17">
        <f t="shared" ref="EB46" si="487">EB44+EB43+EB45</f>
        <v>0</v>
      </c>
      <c r="EC46" s="17">
        <f t="shared" ref="EC46" si="488">EC44+EC43+EC45</f>
        <v>0</v>
      </c>
      <c r="ED46" s="17">
        <f t="shared" ref="ED46" si="489">ED44+ED43+ED45</f>
        <v>0</v>
      </c>
      <c r="EE46" s="319">
        <f t="shared" si="367"/>
        <v>0</v>
      </c>
    </row>
    <row r="47" spans="1:135" x14ac:dyDescent="0.2">
      <c r="A47" s="12" t="s">
        <v>3</v>
      </c>
      <c r="B47" s="39">
        <f>'SPACELOG 10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10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10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490">IF(AND(G$2&gt;=EOMONTH(EDATE($B$18,0),0),G$2&lt;=EOMONTH(EDATE($B$18,59),0)),$E49,0)</f>
        <v>0</v>
      </c>
      <c r="H49" s="17">
        <f t="shared" si="490"/>
        <v>0</v>
      </c>
      <c r="I49" s="17">
        <f t="shared" si="490"/>
        <v>0</v>
      </c>
      <c r="J49" s="17">
        <f t="shared" si="490"/>
        <v>0</v>
      </c>
      <c r="K49" s="17">
        <f t="shared" si="490"/>
        <v>0</v>
      </c>
      <c r="L49" s="17">
        <f t="shared" si="490"/>
        <v>0</v>
      </c>
      <c r="M49" s="17">
        <f t="shared" si="490"/>
        <v>0</v>
      </c>
      <c r="N49" s="17">
        <f t="shared" si="490"/>
        <v>0</v>
      </c>
      <c r="O49" s="17">
        <f t="shared" si="490"/>
        <v>0</v>
      </c>
      <c r="P49" s="17">
        <f t="shared" si="490"/>
        <v>0</v>
      </c>
      <c r="Q49" s="17">
        <f t="shared" si="490"/>
        <v>0</v>
      </c>
      <c r="R49" s="319">
        <f>SUM(F49:Q49)</f>
        <v>0</v>
      </c>
      <c r="S49" s="17">
        <f t="shared" ref="S49:CD50" si="491">IF(AND(S$2&gt;=EOMONTH(EDATE($B$18,0),0),S$2&lt;=EOMONTH(EDATE($B$18,59),0)),$E49,0)</f>
        <v>0</v>
      </c>
      <c r="T49" s="17">
        <f t="shared" si="491"/>
        <v>0</v>
      </c>
      <c r="U49" s="17">
        <f t="shared" si="491"/>
        <v>0</v>
      </c>
      <c r="V49" s="17">
        <f t="shared" si="491"/>
        <v>0</v>
      </c>
      <c r="W49" s="17">
        <f t="shared" si="491"/>
        <v>0</v>
      </c>
      <c r="X49" s="17">
        <f t="shared" si="491"/>
        <v>0</v>
      </c>
      <c r="Y49" s="17">
        <f t="shared" si="491"/>
        <v>0</v>
      </c>
      <c r="Z49" s="17">
        <f t="shared" si="491"/>
        <v>0</v>
      </c>
      <c r="AA49" s="17">
        <f t="shared" si="491"/>
        <v>0</v>
      </c>
      <c r="AB49" s="17">
        <f t="shared" si="491"/>
        <v>0</v>
      </c>
      <c r="AC49" s="17">
        <f t="shared" si="491"/>
        <v>0</v>
      </c>
      <c r="AD49" s="17">
        <f t="shared" si="491"/>
        <v>0</v>
      </c>
      <c r="AE49" s="319">
        <f t="shared" ref="AE49:AE51" si="492">SUM(S49:AD49)</f>
        <v>0</v>
      </c>
      <c r="AF49" s="17">
        <f t="shared" ref="AF49" si="493">IF(AND(AF$2&gt;=EOMONTH(EDATE($B$18,0),0),AF$2&lt;=EOMONTH(EDATE($B$18,59),0)),$E49,0)</f>
        <v>0</v>
      </c>
      <c r="AG49" s="17">
        <f t="shared" si="491"/>
        <v>0</v>
      </c>
      <c r="AH49" s="17">
        <f t="shared" si="491"/>
        <v>0</v>
      </c>
      <c r="AI49" s="17">
        <f t="shared" si="491"/>
        <v>0</v>
      </c>
      <c r="AJ49" s="17">
        <f t="shared" si="491"/>
        <v>0</v>
      </c>
      <c r="AK49" s="17">
        <f t="shared" si="491"/>
        <v>0</v>
      </c>
      <c r="AL49" s="17">
        <f t="shared" si="491"/>
        <v>0</v>
      </c>
      <c r="AM49" s="17">
        <f t="shared" si="491"/>
        <v>0</v>
      </c>
      <c r="AN49" s="17">
        <f t="shared" si="491"/>
        <v>0</v>
      </c>
      <c r="AO49" s="17">
        <f t="shared" si="491"/>
        <v>0</v>
      </c>
      <c r="AP49" s="17">
        <f t="shared" si="491"/>
        <v>0</v>
      </c>
      <c r="AQ49" s="17">
        <f t="shared" si="491"/>
        <v>0</v>
      </c>
      <c r="AR49" s="319">
        <f t="shared" ref="AR49:AR51" si="494">SUM(AF49:AQ49)</f>
        <v>0</v>
      </c>
      <c r="AS49" s="17">
        <f t="shared" ref="AS49" si="495">IF(AND(AS$2&gt;=EOMONTH(EDATE($B$18,0),0),AS$2&lt;=EOMONTH(EDATE($B$18,59),0)),$E49,0)</f>
        <v>0</v>
      </c>
      <c r="AT49" s="17">
        <f t="shared" si="491"/>
        <v>0</v>
      </c>
      <c r="AU49" s="17">
        <f t="shared" si="491"/>
        <v>0</v>
      </c>
      <c r="AV49" s="17">
        <f t="shared" si="491"/>
        <v>0</v>
      </c>
      <c r="AW49" s="17">
        <f t="shared" si="491"/>
        <v>0</v>
      </c>
      <c r="AX49" s="17">
        <f t="shared" si="491"/>
        <v>0</v>
      </c>
      <c r="AY49" s="17">
        <f t="shared" si="491"/>
        <v>0</v>
      </c>
      <c r="AZ49" s="17">
        <f t="shared" si="491"/>
        <v>0</v>
      </c>
      <c r="BA49" s="17">
        <f t="shared" si="491"/>
        <v>0</v>
      </c>
      <c r="BB49" s="17">
        <f t="shared" si="491"/>
        <v>0</v>
      </c>
      <c r="BC49" s="17">
        <f t="shared" si="491"/>
        <v>0</v>
      </c>
      <c r="BD49" s="17">
        <f t="shared" si="491"/>
        <v>0</v>
      </c>
      <c r="BE49" s="319">
        <f t="shared" ref="BE49:BE51" si="496">SUM(AS49:BD49)</f>
        <v>0</v>
      </c>
      <c r="BF49" s="17">
        <f t="shared" ref="BF49" si="497">IF(AND(BF$2&gt;=EOMONTH(EDATE($B$18,0),0),BF$2&lt;=EOMONTH(EDATE($B$18,59),0)),$E49,0)</f>
        <v>0</v>
      </c>
      <c r="BG49" s="17">
        <f t="shared" si="491"/>
        <v>0</v>
      </c>
      <c r="BH49" s="17">
        <f t="shared" si="491"/>
        <v>0</v>
      </c>
      <c r="BI49" s="17">
        <f t="shared" si="491"/>
        <v>0</v>
      </c>
      <c r="BJ49" s="17">
        <f t="shared" si="491"/>
        <v>0</v>
      </c>
      <c r="BK49" s="17">
        <f t="shared" si="491"/>
        <v>0</v>
      </c>
      <c r="BL49" s="17">
        <f t="shared" si="491"/>
        <v>0</v>
      </c>
      <c r="BM49" s="17">
        <f t="shared" si="491"/>
        <v>0</v>
      </c>
      <c r="BN49" s="17">
        <f t="shared" si="491"/>
        <v>0</v>
      </c>
      <c r="BO49" s="17">
        <f t="shared" si="491"/>
        <v>0</v>
      </c>
      <c r="BP49" s="17">
        <f t="shared" si="491"/>
        <v>0</v>
      </c>
      <c r="BQ49" s="17">
        <f t="shared" si="491"/>
        <v>0</v>
      </c>
      <c r="BR49" s="319">
        <f t="shared" ref="BR49:BR51" si="498">SUM(BF49:BQ49)</f>
        <v>0</v>
      </c>
      <c r="BS49" s="17">
        <f t="shared" ref="BS49" si="499">IF(AND(BS$2&gt;=EOMONTH(EDATE($B$18,0),0),BS$2&lt;=EOMONTH(EDATE($B$18,59),0)),$E49,0)</f>
        <v>0</v>
      </c>
      <c r="BT49" s="17">
        <f t="shared" si="491"/>
        <v>0</v>
      </c>
      <c r="BU49" s="17">
        <f t="shared" si="491"/>
        <v>0</v>
      </c>
      <c r="BV49" s="17">
        <f t="shared" si="491"/>
        <v>0</v>
      </c>
      <c r="BW49" s="17">
        <f t="shared" si="491"/>
        <v>0</v>
      </c>
      <c r="BX49" s="17">
        <f t="shared" si="491"/>
        <v>0</v>
      </c>
      <c r="BY49" s="17">
        <f t="shared" si="491"/>
        <v>0</v>
      </c>
      <c r="BZ49" s="17">
        <f t="shared" si="491"/>
        <v>0</v>
      </c>
      <c r="CA49" s="17">
        <f t="shared" si="491"/>
        <v>0</v>
      </c>
      <c r="CB49" s="17">
        <f t="shared" si="491"/>
        <v>0</v>
      </c>
      <c r="CC49" s="17">
        <f t="shared" si="491"/>
        <v>0</v>
      </c>
      <c r="CD49" s="17">
        <f t="shared" si="491"/>
        <v>0</v>
      </c>
      <c r="CE49" s="319">
        <f t="shared" ref="CE49:CE51" si="500">SUM(BS49:CD49)</f>
        <v>0</v>
      </c>
      <c r="CF49" s="17">
        <f t="shared" ref="CF49:ED51" si="501">IF(AND(CF$2&gt;=EOMONTH(EDATE($B$18,0),0),CF$2&lt;=EOMONTH(EDATE($B$18,59),0)),$E49,0)</f>
        <v>0</v>
      </c>
      <c r="CG49" s="17">
        <f t="shared" si="501"/>
        <v>0</v>
      </c>
      <c r="CH49" s="17">
        <f t="shared" si="501"/>
        <v>0</v>
      </c>
      <c r="CI49" s="17">
        <f t="shared" si="501"/>
        <v>0</v>
      </c>
      <c r="CJ49" s="17">
        <f t="shared" si="501"/>
        <v>0</v>
      </c>
      <c r="CK49" s="17">
        <f t="shared" si="501"/>
        <v>0</v>
      </c>
      <c r="CL49" s="17">
        <f t="shared" si="501"/>
        <v>0</v>
      </c>
      <c r="CM49" s="17">
        <f t="shared" si="501"/>
        <v>0</v>
      </c>
      <c r="CN49" s="17">
        <f t="shared" si="501"/>
        <v>0</v>
      </c>
      <c r="CO49" s="17">
        <f t="shared" si="501"/>
        <v>0</v>
      </c>
      <c r="CP49" s="17">
        <f t="shared" si="501"/>
        <v>0</v>
      </c>
      <c r="CQ49" s="17">
        <f t="shared" si="501"/>
        <v>0</v>
      </c>
      <c r="CR49" s="319">
        <f t="shared" ref="CR49:CR51" si="502">SUM(CF49:CQ49)</f>
        <v>0</v>
      </c>
      <c r="CS49" s="17">
        <f t="shared" ref="CS49" si="503">IF(AND(CS$2&gt;=EOMONTH(EDATE($B$18,0),0),CS$2&lt;=EOMONTH(EDATE($B$18,59),0)),$E49,0)</f>
        <v>0</v>
      </c>
      <c r="CT49" s="17">
        <f t="shared" si="501"/>
        <v>0</v>
      </c>
      <c r="CU49" s="17">
        <f t="shared" si="501"/>
        <v>0</v>
      </c>
      <c r="CV49" s="17">
        <f t="shared" si="501"/>
        <v>0</v>
      </c>
      <c r="CW49" s="17">
        <f t="shared" si="501"/>
        <v>0</v>
      </c>
      <c r="CX49" s="17">
        <f t="shared" si="501"/>
        <v>0</v>
      </c>
      <c r="CY49" s="17">
        <f t="shared" si="501"/>
        <v>0</v>
      </c>
      <c r="CZ49" s="17">
        <f t="shared" si="501"/>
        <v>0</v>
      </c>
      <c r="DA49" s="17">
        <f t="shared" si="501"/>
        <v>0</v>
      </c>
      <c r="DB49" s="17">
        <f t="shared" si="501"/>
        <v>0</v>
      </c>
      <c r="DC49" s="17">
        <f t="shared" si="501"/>
        <v>0</v>
      </c>
      <c r="DD49" s="17">
        <f t="shared" si="501"/>
        <v>0</v>
      </c>
      <c r="DE49" s="319">
        <f t="shared" ref="DE49:DE51" si="504">SUM(CS49:DD49)</f>
        <v>0</v>
      </c>
      <c r="DF49" s="17">
        <f t="shared" ref="DF49" si="505">IF(AND(DF$2&gt;=EOMONTH(EDATE($B$18,0),0),DF$2&lt;=EOMONTH(EDATE($B$18,59),0)),$E49,0)</f>
        <v>0</v>
      </c>
      <c r="DG49" s="17">
        <f t="shared" si="501"/>
        <v>0</v>
      </c>
      <c r="DH49" s="17">
        <f t="shared" si="501"/>
        <v>0</v>
      </c>
      <c r="DI49" s="17">
        <f t="shared" si="501"/>
        <v>0</v>
      </c>
      <c r="DJ49" s="17">
        <f t="shared" si="501"/>
        <v>0</v>
      </c>
      <c r="DK49" s="17">
        <f t="shared" si="501"/>
        <v>0</v>
      </c>
      <c r="DL49" s="17">
        <f t="shared" si="501"/>
        <v>0</v>
      </c>
      <c r="DM49" s="17">
        <f t="shared" si="501"/>
        <v>0</v>
      </c>
      <c r="DN49" s="17">
        <f t="shared" si="501"/>
        <v>0</v>
      </c>
      <c r="DO49" s="17">
        <f t="shared" si="501"/>
        <v>0</v>
      </c>
      <c r="DP49" s="17">
        <f t="shared" si="501"/>
        <v>0</v>
      </c>
      <c r="DQ49" s="17">
        <f t="shared" si="501"/>
        <v>0</v>
      </c>
      <c r="DR49" s="319">
        <f t="shared" ref="DR49:DR51" si="506">SUM(DF49:DQ49)</f>
        <v>0</v>
      </c>
      <c r="DS49" s="17">
        <f t="shared" ref="DS49" si="507">IF(AND(DS$2&gt;=EOMONTH(EDATE($B$18,0),0),DS$2&lt;=EOMONTH(EDATE($B$18,59),0)),$E49,0)</f>
        <v>0</v>
      </c>
      <c r="DT49" s="17">
        <f t="shared" si="501"/>
        <v>0</v>
      </c>
      <c r="DU49" s="17">
        <f t="shared" si="501"/>
        <v>0</v>
      </c>
      <c r="DV49" s="17">
        <f t="shared" si="501"/>
        <v>0</v>
      </c>
      <c r="DW49" s="17">
        <f t="shared" si="501"/>
        <v>0</v>
      </c>
      <c r="DX49" s="17">
        <f t="shared" si="501"/>
        <v>0</v>
      </c>
      <c r="DY49" s="17">
        <f t="shared" si="501"/>
        <v>0</v>
      </c>
      <c r="DZ49" s="17">
        <f t="shared" si="501"/>
        <v>0</v>
      </c>
      <c r="EA49" s="17">
        <f t="shared" si="501"/>
        <v>0</v>
      </c>
      <c r="EB49" s="17">
        <f t="shared" si="501"/>
        <v>0</v>
      </c>
      <c r="EC49" s="17">
        <f t="shared" si="501"/>
        <v>0</v>
      </c>
      <c r="ED49" s="17">
        <f t="shared" si="501"/>
        <v>0</v>
      </c>
      <c r="EE49" s="319">
        <f t="shared" ref="EE49:EE51" si="508">SUM(DS49:ED49)</f>
        <v>0</v>
      </c>
    </row>
    <row r="50" spans="1:135" x14ac:dyDescent="0.2">
      <c r="A50" s="29" t="s">
        <v>6</v>
      </c>
      <c r="B50" s="38">
        <f>'SPACELOG 10 EMPRUNT 2'!E6</f>
        <v>0</v>
      </c>
      <c r="D50" s="1" t="s">
        <v>19</v>
      </c>
      <c r="F50" s="17">
        <f t="shared" ref="F50:U51" si="509">IF(AND(F$2&gt;=EOMONTH(EDATE($B$18,0),0),F$2&lt;=EOMONTH(EDATE($B$18,59),0)),$E50,0)</f>
        <v>0</v>
      </c>
      <c r="G50" s="17">
        <f t="shared" si="509"/>
        <v>0</v>
      </c>
      <c r="H50" s="17">
        <f t="shared" si="509"/>
        <v>0</v>
      </c>
      <c r="I50" s="17">
        <f t="shared" si="509"/>
        <v>0</v>
      </c>
      <c r="J50" s="17">
        <f t="shared" si="509"/>
        <v>0</v>
      </c>
      <c r="K50" s="17">
        <f t="shared" si="509"/>
        <v>0</v>
      </c>
      <c r="L50" s="17">
        <f t="shared" si="509"/>
        <v>0</v>
      </c>
      <c r="M50" s="17">
        <f t="shared" si="509"/>
        <v>0</v>
      </c>
      <c r="N50" s="17">
        <f t="shared" si="509"/>
        <v>0</v>
      </c>
      <c r="O50" s="17">
        <f t="shared" si="509"/>
        <v>0</v>
      </c>
      <c r="P50" s="17">
        <f t="shared" si="509"/>
        <v>0</v>
      </c>
      <c r="Q50" s="17">
        <f t="shared" si="509"/>
        <v>0</v>
      </c>
      <c r="R50" s="319">
        <f>SUM(F50:Q50)</f>
        <v>0</v>
      </c>
      <c r="S50" s="17">
        <f t="shared" si="509"/>
        <v>0</v>
      </c>
      <c r="T50" s="17">
        <f t="shared" si="509"/>
        <v>0</v>
      </c>
      <c r="U50" s="17">
        <f t="shared" si="509"/>
        <v>0</v>
      </c>
      <c r="V50" s="17">
        <f t="shared" si="491"/>
        <v>0</v>
      </c>
      <c r="W50" s="17">
        <f t="shared" si="491"/>
        <v>0</v>
      </c>
      <c r="X50" s="17">
        <f t="shared" si="491"/>
        <v>0</v>
      </c>
      <c r="Y50" s="17">
        <f t="shared" si="491"/>
        <v>0</v>
      </c>
      <c r="Z50" s="17">
        <f t="shared" si="491"/>
        <v>0</v>
      </c>
      <c r="AA50" s="17">
        <f t="shared" si="491"/>
        <v>0</v>
      </c>
      <c r="AB50" s="17">
        <f t="shared" si="491"/>
        <v>0</v>
      </c>
      <c r="AC50" s="17">
        <f t="shared" si="491"/>
        <v>0</v>
      </c>
      <c r="AD50" s="17">
        <f t="shared" si="491"/>
        <v>0</v>
      </c>
      <c r="AE50" s="319">
        <f t="shared" si="492"/>
        <v>0</v>
      </c>
      <c r="AF50" s="17">
        <f t="shared" si="491"/>
        <v>0</v>
      </c>
      <c r="AG50" s="17">
        <f t="shared" si="491"/>
        <v>0</v>
      </c>
      <c r="AH50" s="17">
        <f t="shared" si="491"/>
        <v>0</v>
      </c>
      <c r="AI50" s="17">
        <f t="shared" si="491"/>
        <v>0</v>
      </c>
      <c r="AJ50" s="17">
        <f t="shared" si="491"/>
        <v>0</v>
      </c>
      <c r="AK50" s="17">
        <f t="shared" si="491"/>
        <v>0</v>
      </c>
      <c r="AL50" s="17">
        <f t="shared" si="491"/>
        <v>0</v>
      </c>
      <c r="AM50" s="17">
        <f t="shared" si="491"/>
        <v>0</v>
      </c>
      <c r="AN50" s="17">
        <f t="shared" si="491"/>
        <v>0</v>
      </c>
      <c r="AO50" s="17">
        <f t="shared" si="491"/>
        <v>0</v>
      </c>
      <c r="AP50" s="17">
        <f t="shared" si="491"/>
        <v>0</v>
      </c>
      <c r="AQ50" s="17">
        <f t="shared" si="491"/>
        <v>0</v>
      </c>
      <c r="AR50" s="319">
        <f t="shared" si="494"/>
        <v>0</v>
      </c>
      <c r="AS50" s="17">
        <f t="shared" si="491"/>
        <v>0</v>
      </c>
      <c r="AT50" s="17">
        <f t="shared" si="491"/>
        <v>0</v>
      </c>
      <c r="AU50" s="17">
        <f t="shared" si="491"/>
        <v>0</v>
      </c>
      <c r="AV50" s="17">
        <f t="shared" si="491"/>
        <v>0</v>
      </c>
      <c r="AW50" s="17">
        <f t="shared" si="491"/>
        <v>0</v>
      </c>
      <c r="AX50" s="17">
        <f t="shared" si="491"/>
        <v>0</v>
      </c>
      <c r="AY50" s="17">
        <f t="shared" si="491"/>
        <v>0</v>
      </c>
      <c r="AZ50" s="17">
        <f t="shared" si="491"/>
        <v>0</v>
      </c>
      <c r="BA50" s="17">
        <f t="shared" si="491"/>
        <v>0</v>
      </c>
      <c r="BB50" s="17">
        <f t="shared" si="491"/>
        <v>0</v>
      </c>
      <c r="BC50" s="17">
        <f t="shared" si="491"/>
        <v>0</v>
      </c>
      <c r="BD50" s="17">
        <f t="shared" si="491"/>
        <v>0</v>
      </c>
      <c r="BE50" s="319">
        <f t="shared" si="496"/>
        <v>0</v>
      </c>
      <c r="BF50" s="17">
        <f t="shared" si="491"/>
        <v>0</v>
      </c>
      <c r="BG50" s="17">
        <f t="shared" si="491"/>
        <v>0</v>
      </c>
      <c r="BH50" s="17">
        <f t="shared" si="491"/>
        <v>0</v>
      </c>
      <c r="BI50" s="17">
        <f t="shared" si="491"/>
        <v>0</v>
      </c>
      <c r="BJ50" s="17">
        <f t="shared" si="491"/>
        <v>0</v>
      </c>
      <c r="BK50" s="17">
        <f t="shared" si="491"/>
        <v>0</v>
      </c>
      <c r="BL50" s="17">
        <f t="shared" si="491"/>
        <v>0</v>
      </c>
      <c r="BM50" s="17">
        <f t="shared" si="491"/>
        <v>0</v>
      </c>
      <c r="BN50" s="17">
        <f t="shared" si="491"/>
        <v>0</v>
      </c>
      <c r="BO50" s="17">
        <f t="shared" si="491"/>
        <v>0</v>
      </c>
      <c r="BP50" s="17">
        <f t="shared" si="491"/>
        <v>0</v>
      </c>
      <c r="BQ50" s="17">
        <f t="shared" si="491"/>
        <v>0</v>
      </c>
      <c r="BR50" s="319">
        <f t="shared" si="498"/>
        <v>0</v>
      </c>
      <c r="BS50" s="17">
        <f t="shared" si="491"/>
        <v>0</v>
      </c>
      <c r="BT50" s="17">
        <f t="shared" si="491"/>
        <v>0</v>
      </c>
      <c r="BU50" s="17">
        <f t="shared" si="491"/>
        <v>0</v>
      </c>
      <c r="BV50" s="17">
        <f t="shared" si="491"/>
        <v>0</v>
      </c>
      <c r="BW50" s="17">
        <f t="shared" si="491"/>
        <v>0</v>
      </c>
      <c r="BX50" s="17">
        <f t="shared" si="491"/>
        <v>0</v>
      </c>
      <c r="BY50" s="17">
        <f t="shared" si="491"/>
        <v>0</v>
      </c>
      <c r="BZ50" s="17">
        <f t="shared" si="491"/>
        <v>0</v>
      </c>
      <c r="CA50" s="17">
        <f t="shared" si="491"/>
        <v>0</v>
      </c>
      <c r="CB50" s="17">
        <f t="shared" si="491"/>
        <v>0</v>
      </c>
      <c r="CC50" s="17">
        <f t="shared" si="491"/>
        <v>0</v>
      </c>
      <c r="CD50" s="17">
        <f t="shared" si="491"/>
        <v>0</v>
      </c>
      <c r="CE50" s="319">
        <f t="shared" si="500"/>
        <v>0</v>
      </c>
      <c r="CF50" s="17">
        <f t="shared" si="501"/>
        <v>0</v>
      </c>
      <c r="CG50" s="17">
        <f t="shared" si="501"/>
        <v>0</v>
      </c>
      <c r="CH50" s="17">
        <f t="shared" si="501"/>
        <v>0</v>
      </c>
      <c r="CI50" s="17">
        <f t="shared" si="501"/>
        <v>0</v>
      </c>
      <c r="CJ50" s="17">
        <f t="shared" si="501"/>
        <v>0</v>
      </c>
      <c r="CK50" s="17">
        <f t="shared" si="501"/>
        <v>0</v>
      </c>
      <c r="CL50" s="17">
        <f t="shared" si="501"/>
        <v>0</v>
      </c>
      <c r="CM50" s="17">
        <f t="shared" si="501"/>
        <v>0</v>
      </c>
      <c r="CN50" s="17">
        <f t="shared" si="501"/>
        <v>0</v>
      </c>
      <c r="CO50" s="17">
        <f t="shared" si="501"/>
        <v>0</v>
      </c>
      <c r="CP50" s="17">
        <f t="shared" si="501"/>
        <v>0</v>
      </c>
      <c r="CQ50" s="17">
        <f t="shared" si="501"/>
        <v>0</v>
      </c>
      <c r="CR50" s="319">
        <f t="shared" si="502"/>
        <v>0</v>
      </c>
      <c r="CS50" s="17">
        <f t="shared" si="501"/>
        <v>0</v>
      </c>
      <c r="CT50" s="17">
        <f t="shared" si="501"/>
        <v>0</v>
      </c>
      <c r="CU50" s="17">
        <f t="shared" si="501"/>
        <v>0</v>
      </c>
      <c r="CV50" s="17">
        <f t="shared" si="501"/>
        <v>0</v>
      </c>
      <c r="CW50" s="17">
        <f t="shared" si="501"/>
        <v>0</v>
      </c>
      <c r="CX50" s="17">
        <f t="shared" si="501"/>
        <v>0</v>
      </c>
      <c r="CY50" s="17">
        <f t="shared" si="501"/>
        <v>0</v>
      </c>
      <c r="CZ50" s="17">
        <f t="shared" si="501"/>
        <v>0</v>
      </c>
      <c r="DA50" s="17">
        <f t="shared" si="501"/>
        <v>0</v>
      </c>
      <c r="DB50" s="17">
        <f t="shared" si="501"/>
        <v>0</v>
      </c>
      <c r="DC50" s="17">
        <f t="shared" si="501"/>
        <v>0</v>
      </c>
      <c r="DD50" s="17">
        <f t="shared" si="501"/>
        <v>0</v>
      </c>
      <c r="DE50" s="319">
        <f t="shared" si="504"/>
        <v>0</v>
      </c>
      <c r="DF50" s="17">
        <f t="shared" si="501"/>
        <v>0</v>
      </c>
      <c r="DG50" s="17">
        <f t="shared" si="501"/>
        <v>0</v>
      </c>
      <c r="DH50" s="17">
        <f t="shared" si="501"/>
        <v>0</v>
      </c>
      <c r="DI50" s="17">
        <f t="shared" si="501"/>
        <v>0</v>
      </c>
      <c r="DJ50" s="17">
        <f t="shared" si="501"/>
        <v>0</v>
      </c>
      <c r="DK50" s="17">
        <f t="shared" si="501"/>
        <v>0</v>
      </c>
      <c r="DL50" s="17">
        <f t="shared" si="501"/>
        <v>0</v>
      </c>
      <c r="DM50" s="17">
        <f t="shared" si="501"/>
        <v>0</v>
      </c>
      <c r="DN50" s="17">
        <f t="shared" si="501"/>
        <v>0</v>
      </c>
      <c r="DO50" s="17">
        <f t="shared" si="501"/>
        <v>0</v>
      </c>
      <c r="DP50" s="17">
        <f t="shared" si="501"/>
        <v>0</v>
      </c>
      <c r="DQ50" s="17">
        <f t="shared" si="501"/>
        <v>0</v>
      </c>
      <c r="DR50" s="319">
        <f t="shared" si="506"/>
        <v>0</v>
      </c>
      <c r="DS50" s="17">
        <f t="shared" si="501"/>
        <v>0</v>
      </c>
      <c r="DT50" s="17">
        <f t="shared" si="501"/>
        <v>0</v>
      </c>
      <c r="DU50" s="17">
        <f t="shared" si="501"/>
        <v>0</v>
      </c>
      <c r="DV50" s="17">
        <f t="shared" si="501"/>
        <v>0</v>
      </c>
      <c r="DW50" s="17">
        <f t="shared" si="501"/>
        <v>0</v>
      </c>
      <c r="DX50" s="17">
        <f t="shared" si="501"/>
        <v>0</v>
      </c>
      <c r="DY50" s="17">
        <f t="shared" si="501"/>
        <v>0</v>
      </c>
      <c r="DZ50" s="17">
        <f t="shared" si="501"/>
        <v>0</v>
      </c>
      <c r="EA50" s="17">
        <f t="shared" si="501"/>
        <v>0</v>
      </c>
      <c r="EB50" s="17">
        <f t="shared" si="501"/>
        <v>0</v>
      </c>
      <c r="EC50" s="17">
        <f t="shared" si="501"/>
        <v>0</v>
      </c>
      <c r="ED50" s="17">
        <f t="shared" si="501"/>
        <v>0</v>
      </c>
      <c r="EE50" s="319">
        <f t="shared" si="508"/>
        <v>0</v>
      </c>
    </row>
    <row r="51" spans="1:135" x14ac:dyDescent="0.2">
      <c r="A51" s="13" t="s">
        <v>7</v>
      </c>
      <c r="B51" s="17" t="str">
        <f>'SPACELOG 10 EMPRUNT 2'!I5</f>
        <v/>
      </c>
      <c r="D51" s="1" t="s">
        <v>22</v>
      </c>
      <c r="F51" s="17">
        <f t="shared" si="509"/>
        <v>0</v>
      </c>
      <c r="G51" s="17">
        <f t="shared" si="509"/>
        <v>0</v>
      </c>
      <c r="H51" s="17">
        <f t="shared" si="509"/>
        <v>0</v>
      </c>
      <c r="I51" s="17">
        <f t="shared" si="509"/>
        <v>0</v>
      </c>
      <c r="J51" s="17">
        <f t="shared" si="509"/>
        <v>0</v>
      </c>
      <c r="K51" s="17">
        <f t="shared" si="509"/>
        <v>0</v>
      </c>
      <c r="L51" s="17">
        <f t="shared" si="509"/>
        <v>0</v>
      </c>
      <c r="M51" s="17">
        <f t="shared" si="509"/>
        <v>0</v>
      </c>
      <c r="N51" s="17">
        <f t="shared" si="509"/>
        <v>0</v>
      </c>
      <c r="O51" s="17">
        <f t="shared" si="509"/>
        <v>0</v>
      </c>
      <c r="P51" s="17">
        <f t="shared" si="509"/>
        <v>0</v>
      </c>
      <c r="Q51" s="17">
        <f t="shared" si="509"/>
        <v>0</v>
      </c>
      <c r="R51" s="319">
        <f>SUM(F51:Q51)</f>
        <v>0</v>
      </c>
      <c r="S51" s="17">
        <f t="shared" ref="S51:CD51" si="510">IF(AND(S$2&gt;=EOMONTH(EDATE($B$18,0),0),S$2&lt;=EOMONTH(EDATE($B$18,59),0)),$E51,0)</f>
        <v>0</v>
      </c>
      <c r="T51" s="17">
        <f t="shared" si="510"/>
        <v>0</v>
      </c>
      <c r="U51" s="17">
        <f t="shared" si="510"/>
        <v>0</v>
      </c>
      <c r="V51" s="17">
        <f t="shared" si="510"/>
        <v>0</v>
      </c>
      <c r="W51" s="17">
        <f t="shared" si="510"/>
        <v>0</v>
      </c>
      <c r="X51" s="17">
        <f t="shared" si="510"/>
        <v>0</v>
      </c>
      <c r="Y51" s="17">
        <f t="shared" si="510"/>
        <v>0</v>
      </c>
      <c r="Z51" s="17">
        <f t="shared" si="510"/>
        <v>0</v>
      </c>
      <c r="AA51" s="17">
        <f t="shared" si="510"/>
        <v>0</v>
      </c>
      <c r="AB51" s="17">
        <f t="shared" si="510"/>
        <v>0</v>
      </c>
      <c r="AC51" s="17">
        <f t="shared" si="510"/>
        <v>0</v>
      </c>
      <c r="AD51" s="17">
        <f t="shared" si="510"/>
        <v>0</v>
      </c>
      <c r="AE51" s="319">
        <f t="shared" si="492"/>
        <v>0</v>
      </c>
      <c r="AF51" s="17">
        <f t="shared" si="510"/>
        <v>0</v>
      </c>
      <c r="AG51" s="17">
        <f t="shared" si="510"/>
        <v>0</v>
      </c>
      <c r="AH51" s="17">
        <f t="shared" si="510"/>
        <v>0</v>
      </c>
      <c r="AI51" s="17">
        <f t="shared" si="510"/>
        <v>0</v>
      </c>
      <c r="AJ51" s="17">
        <f t="shared" si="510"/>
        <v>0</v>
      </c>
      <c r="AK51" s="17">
        <f t="shared" si="510"/>
        <v>0</v>
      </c>
      <c r="AL51" s="17">
        <f t="shared" si="510"/>
        <v>0</v>
      </c>
      <c r="AM51" s="17">
        <f t="shared" si="510"/>
        <v>0</v>
      </c>
      <c r="AN51" s="17">
        <f t="shared" si="510"/>
        <v>0</v>
      </c>
      <c r="AO51" s="17">
        <f t="shared" si="510"/>
        <v>0</v>
      </c>
      <c r="AP51" s="17">
        <f t="shared" si="510"/>
        <v>0</v>
      </c>
      <c r="AQ51" s="17">
        <f t="shared" si="510"/>
        <v>0</v>
      </c>
      <c r="AR51" s="319">
        <f t="shared" si="494"/>
        <v>0</v>
      </c>
      <c r="AS51" s="17">
        <f t="shared" si="510"/>
        <v>0</v>
      </c>
      <c r="AT51" s="17">
        <f t="shared" si="510"/>
        <v>0</v>
      </c>
      <c r="AU51" s="17">
        <f t="shared" si="510"/>
        <v>0</v>
      </c>
      <c r="AV51" s="17">
        <f t="shared" si="510"/>
        <v>0</v>
      </c>
      <c r="AW51" s="17">
        <f t="shared" si="510"/>
        <v>0</v>
      </c>
      <c r="AX51" s="17">
        <f t="shared" si="510"/>
        <v>0</v>
      </c>
      <c r="AY51" s="17">
        <f t="shared" si="510"/>
        <v>0</v>
      </c>
      <c r="AZ51" s="17">
        <f t="shared" si="510"/>
        <v>0</v>
      </c>
      <c r="BA51" s="17">
        <f t="shared" si="510"/>
        <v>0</v>
      </c>
      <c r="BB51" s="17">
        <f t="shared" si="510"/>
        <v>0</v>
      </c>
      <c r="BC51" s="17">
        <f t="shared" si="510"/>
        <v>0</v>
      </c>
      <c r="BD51" s="17">
        <f t="shared" si="510"/>
        <v>0</v>
      </c>
      <c r="BE51" s="319">
        <f t="shared" si="496"/>
        <v>0</v>
      </c>
      <c r="BF51" s="17">
        <f t="shared" si="510"/>
        <v>0</v>
      </c>
      <c r="BG51" s="17">
        <f t="shared" si="510"/>
        <v>0</v>
      </c>
      <c r="BH51" s="17">
        <f t="shared" si="510"/>
        <v>0</v>
      </c>
      <c r="BI51" s="17">
        <f t="shared" si="510"/>
        <v>0</v>
      </c>
      <c r="BJ51" s="17">
        <f t="shared" si="510"/>
        <v>0</v>
      </c>
      <c r="BK51" s="17">
        <f t="shared" si="510"/>
        <v>0</v>
      </c>
      <c r="BL51" s="17">
        <f t="shared" si="510"/>
        <v>0</v>
      </c>
      <c r="BM51" s="17">
        <f t="shared" si="510"/>
        <v>0</v>
      </c>
      <c r="BN51" s="17">
        <f t="shared" si="510"/>
        <v>0</v>
      </c>
      <c r="BO51" s="17">
        <f t="shared" si="510"/>
        <v>0</v>
      </c>
      <c r="BP51" s="17">
        <f t="shared" si="510"/>
        <v>0</v>
      </c>
      <c r="BQ51" s="17">
        <f t="shared" si="510"/>
        <v>0</v>
      </c>
      <c r="BR51" s="319">
        <f t="shared" si="498"/>
        <v>0</v>
      </c>
      <c r="BS51" s="17">
        <f t="shared" si="510"/>
        <v>0</v>
      </c>
      <c r="BT51" s="17">
        <f t="shared" si="510"/>
        <v>0</v>
      </c>
      <c r="BU51" s="17">
        <f t="shared" si="510"/>
        <v>0</v>
      </c>
      <c r="BV51" s="17">
        <f t="shared" si="510"/>
        <v>0</v>
      </c>
      <c r="BW51" s="17">
        <f t="shared" si="510"/>
        <v>0</v>
      </c>
      <c r="BX51" s="17">
        <f t="shared" si="510"/>
        <v>0</v>
      </c>
      <c r="BY51" s="17">
        <f t="shared" si="510"/>
        <v>0</v>
      </c>
      <c r="BZ51" s="17">
        <f t="shared" si="510"/>
        <v>0</v>
      </c>
      <c r="CA51" s="17">
        <f t="shared" si="510"/>
        <v>0</v>
      </c>
      <c r="CB51" s="17">
        <f t="shared" si="510"/>
        <v>0</v>
      </c>
      <c r="CC51" s="17">
        <f t="shared" si="510"/>
        <v>0</v>
      </c>
      <c r="CD51" s="17">
        <f t="shared" si="510"/>
        <v>0</v>
      </c>
      <c r="CE51" s="319">
        <f t="shared" si="500"/>
        <v>0</v>
      </c>
      <c r="CF51" s="17">
        <f t="shared" si="501"/>
        <v>0</v>
      </c>
      <c r="CG51" s="17">
        <f t="shared" si="501"/>
        <v>0</v>
      </c>
      <c r="CH51" s="17">
        <f t="shared" si="501"/>
        <v>0</v>
      </c>
      <c r="CI51" s="17">
        <f t="shared" si="501"/>
        <v>0</v>
      </c>
      <c r="CJ51" s="17">
        <f t="shared" si="501"/>
        <v>0</v>
      </c>
      <c r="CK51" s="17">
        <f t="shared" si="501"/>
        <v>0</v>
      </c>
      <c r="CL51" s="17">
        <f t="shared" si="501"/>
        <v>0</v>
      </c>
      <c r="CM51" s="17">
        <f t="shared" si="501"/>
        <v>0</v>
      </c>
      <c r="CN51" s="17">
        <f t="shared" si="501"/>
        <v>0</v>
      </c>
      <c r="CO51" s="17">
        <f t="shared" si="501"/>
        <v>0</v>
      </c>
      <c r="CP51" s="17">
        <f t="shared" si="501"/>
        <v>0</v>
      </c>
      <c r="CQ51" s="17">
        <f t="shared" si="501"/>
        <v>0</v>
      </c>
      <c r="CR51" s="319">
        <f t="shared" si="502"/>
        <v>0</v>
      </c>
      <c r="CS51" s="17">
        <f t="shared" si="501"/>
        <v>0</v>
      </c>
      <c r="CT51" s="17">
        <f t="shared" si="501"/>
        <v>0</v>
      </c>
      <c r="CU51" s="17">
        <f t="shared" si="501"/>
        <v>0</v>
      </c>
      <c r="CV51" s="17">
        <f t="shared" si="501"/>
        <v>0</v>
      </c>
      <c r="CW51" s="17">
        <f t="shared" si="501"/>
        <v>0</v>
      </c>
      <c r="CX51" s="17">
        <f t="shared" si="501"/>
        <v>0</v>
      </c>
      <c r="CY51" s="17">
        <f t="shared" si="501"/>
        <v>0</v>
      </c>
      <c r="CZ51" s="17">
        <f t="shared" si="501"/>
        <v>0</v>
      </c>
      <c r="DA51" s="17">
        <f t="shared" si="501"/>
        <v>0</v>
      </c>
      <c r="DB51" s="17">
        <f t="shared" si="501"/>
        <v>0</v>
      </c>
      <c r="DC51" s="17">
        <f t="shared" si="501"/>
        <v>0</v>
      </c>
      <c r="DD51" s="17">
        <f t="shared" si="501"/>
        <v>0</v>
      </c>
      <c r="DE51" s="319">
        <f t="shared" si="504"/>
        <v>0</v>
      </c>
      <c r="DF51" s="17">
        <f t="shared" si="501"/>
        <v>0</v>
      </c>
      <c r="DG51" s="17">
        <f t="shared" si="501"/>
        <v>0</v>
      </c>
      <c r="DH51" s="17">
        <f t="shared" si="501"/>
        <v>0</v>
      </c>
      <c r="DI51" s="17">
        <f t="shared" si="501"/>
        <v>0</v>
      </c>
      <c r="DJ51" s="17">
        <f t="shared" si="501"/>
        <v>0</v>
      </c>
      <c r="DK51" s="17">
        <f t="shared" si="501"/>
        <v>0</v>
      </c>
      <c r="DL51" s="17">
        <f t="shared" si="501"/>
        <v>0</v>
      </c>
      <c r="DM51" s="17">
        <f t="shared" si="501"/>
        <v>0</v>
      </c>
      <c r="DN51" s="17">
        <f t="shared" si="501"/>
        <v>0</v>
      </c>
      <c r="DO51" s="17">
        <f t="shared" si="501"/>
        <v>0</v>
      </c>
      <c r="DP51" s="17">
        <f t="shared" si="501"/>
        <v>0</v>
      </c>
      <c r="DQ51" s="17">
        <f t="shared" si="501"/>
        <v>0</v>
      </c>
      <c r="DR51" s="319">
        <f t="shared" si="506"/>
        <v>0</v>
      </c>
      <c r="DS51" s="17">
        <f t="shared" si="501"/>
        <v>0</v>
      </c>
      <c r="DT51" s="17">
        <f t="shared" si="501"/>
        <v>0</v>
      </c>
      <c r="DU51" s="17">
        <f t="shared" si="501"/>
        <v>0</v>
      </c>
      <c r="DV51" s="17">
        <f t="shared" si="501"/>
        <v>0</v>
      </c>
      <c r="DW51" s="17">
        <f t="shared" si="501"/>
        <v>0</v>
      </c>
      <c r="DX51" s="17">
        <f t="shared" si="501"/>
        <v>0</v>
      </c>
      <c r="DY51" s="17">
        <f t="shared" si="501"/>
        <v>0</v>
      </c>
      <c r="DZ51" s="17">
        <f t="shared" si="501"/>
        <v>0</v>
      </c>
      <c r="EA51" s="17">
        <f t="shared" si="501"/>
        <v>0</v>
      </c>
      <c r="EB51" s="17">
        <f t="shared" si="501"/>
        <v>0</v>
      </c>
      <c r="EC51" s="17">
        <f t="shared" si="501"/>
        <v>0</v>
      </c>
      <c r="ED51" s="17">
        <f t="shared" si="501"/>
        <v>0</v>
      </c>
      <c r="EE51" s="319">
        <f t="shared" si="508"/>
        <v>0</v>
      </c>
    </row>
    <row r="52" spans="1:135" x14ac:dyDescent="0.2">
      <c r="A52" s="29" t="s">
        <v>72</v>
      </c>
      <c r="B52" s="27">
        <f>'SPACELOG 10 EMPRUNT 2'!E9</f>
        <v>46569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4" t="s">
        <v>282</v>
      </c>
      <c r="E53" s="43">
        <f t="shared" ref="E53:AJ53" si="511">SUM(E49:E51)</f>
        <v>0</v>
      </c>
      <c r="F53" s="17">
        <f t="shared" si="511"/>
        <v>0</v>
      </c>
      <c r="G53" s="17">
        <f t="shared" si="511"/>
        <v>0</v>
      </c>
      <c r="H53" s="17">
        <f t="shared" si="511"/>
        <v>0</v>
      </c>
      <c r="I53" s="17">
        <f t="shared" si="511"/>
        <v>0</v>
      </c>
      <c r="J53" s="17">
        <f t="shared" si="511"/>
        <v>0</v>
      </c>
      <c r="K53" s="17">
        <f t="shared" si="511"/>
        <v>0</v>
      </c>
      <c r="L53" s="17">
        <f t="shared" si="511"/>
        <v>0</v>
      </c>
      <c r="M53" s="17">
        <f t="shared" si="511"/>
        <v>0</v>
      </c>
      <c r="N53" s="17">
        <f t="shared" si="511"/>
        <v>0</v>
      </c>
      <c r="O53" s="17">
        <f t="shared" si="511"/>
        <v>0</v>
      </c>
      <c r="P53" s="17">
        <f t="shared" si="511"/>
        <v>0</v>
      </c>
      <c r="Q53" s="17">
        <f t="shared" si="511"/>
        <v>0</v>
      </c>
      <c r="R53" s="319">
        <f t="shared" si="511"/>
        <v>0</v>
      </c>
      <c r="S53" s="17">
        <f t="shared" si="511"/>
        <v>0</v>
      </c>
      <c r="T53" s="17">
        <f t="shared" si="511"/>
        <v>0</v>
      </c>
      <c r="U53" s="17">
        <f t="shared" si="511"/>
        <v>0</v>
      </c>
      <c r="V53" s="17">
        <f t="shared" si="511"/>
        <v>0</v>
      </c>
      <c r="W53" s="17">
        <f t="shared" si="511"/>
        <v>0</v>
      </c>
      <c r="X53" s="17">
        <f t="shared" si="511"/>
        <v>0</v>
      </c>
      <c r="Y53" s="17">
        <f t="shared" si="511"/>
        <v>0</v>
      </c>
      <c r="Z53" s="17">
        <f t="shared" si="511"/>
        <v>0</v>
      </c>
      <c r="AA53" s="17">
        <f t="shared" si="511"/>
        <v>0</v>
      </c>
      <c r="AB53" s="17">
        <f t="shared" si="511"/>
        <v>0</v>
      </c>
      <c r="AC53" s="17">
        <f t="shared" si="511"/>
        <v>0</v>
      </c>
      <c r="AD53" s="17">
        <f t="shared" si="511"/>
        <v>0</v>
      </c>
      <c r="AE53" s="319">
        <f t="shared" si="511"/>
        <v>0</v>
      </c>
      <c r="AF53" s="17">
        <f t="shared" si="511"/>
        <v>0</v>
      </c>
      <c r="AG53" s="17">
        <f t="shared" si="511"/>
        <v>0</v>
      </c>
      <c r="AH53" s="17">
        <f t="shared" si="511"/>
        <v>0</v>
      </c>
      <c r="AI53" s="17">
        <f t="shared" si="511"/>
        <v>0</v>
      </c>
      <c r="AJ53" s="17">
        <f t="shared" si="511"/>
        <v>0</v>
      </c>
      <c r="AK53" s="17">
        <f t="shared" ref="AK53:BP53" si="512">SUM(AK49:AK51)</f>
        <v>0</v>
      </c>
      <c r="AL53" s="17">
        <f t="shared" si="512"/>
        <v>0</v>
      </c>
      <c r="AM53" s="17">
        <f t="shared" si="512"/>
        <v>0</v>
      </c>
      <c r="AN53" s="17">
        <f t="shared" si="512"/>
        <v>0</v>
      </c>
      <c r="AO53" s="17">
        <f t="shared" si="512"/>
        <v>0</v>
      </c>
      <c r="AP53" s="17">
        <f t="shared" si="512"/>
        <v>0</v>
      </c>
      <c r="AQ53" s="17">
        <f t="shared" si="512"/>
        <v>0</v>
      </c>
      <c r="AR53" s="319">
        <f t="shared" si="512"/>
        <v>0</v>
      </c>
      <c r="AS53" s="17">
        <f t="shared" si="512"/>
        <v>0</v>
      </c>
      <c r="AT53" s="17">
        <f t="shared" si="512"/>
        <v>0</v>
      </c>
      <c r="AU53" s="17">
        <f t="shared" si="512"/>
        <v>0</v>
      </c>
      <c r="AV53" s="17">
        <f t="shared" si="512"/>
        <v>0</v>
      </c>
      <c r="AW53" s="17">
        <f t="shared" si="512"/>
        <v>0</v>
      </c>
      <c r="AX53" s="17">
        <f t="shared" si="512"/>
        <v>0</v>
      </c>
      <c r="AY53" s="17">
        <f t="shared" si="512"/>
        <v>0</v>
      </c>
      <c r="AZ53" s="17">
        <f t="shared" si="512"/>
        <v>0</v>
      </c>
      <c r="BA53" s="17">
        <f t="shared" si="512"/>
        <v>0</v>
      </c>
      <c r="BB53" s="17">
        <f t="shared" si="512"/>
        <v>0</v>
      </c>
      <c r="BC53" s="17">
        <f t="shared" si="512"/>
        <v>0</v>
      </c>
      <c r="BD53" s="17">
        <f t="shared" si="512"/>
        <v>0</v>
      </c>
      <c r="BE53" s="319">
        <f t="shared" si="512"/>
        <v>0</v>
      </c>
      <c r="BF53" s="17">
        <f t="shared" si="512"/>
        <v>0</v>
      </c>
      <c r="BG53" s="17">
        <f t="shared" si="512"/>
        <v>0</v>
      </c>
      <c r="BH53" s="17">
        <f t="shared" si="512"/>
        <v>0</v>
      </c>
      <c r="BI53" s="17">
        <f t="shared" si="512"/>
        <v>0</v>
      </c>
      <c r="BJ53" s="17">
        <f t="shared" si="512"/>
        <v>0</v>
      </c>
      <c r="BK53" s="17">
        <f t="shared" si="512"/>
        <v>0</v>
      </c>
      <c r="BL53" s="17">
        <f t="shared" si="512"/>
        <v>0</v>
      </c>
      <c r="BM53" s="17">
        <f t="shared" si="512"/>
        <v>0</v>
      </c>
      <c r="BN53" s="17">
        <f t="shared" si="512"/>
        <v>0</v>
      </c>
      <c r="BO53" s="17">
        <f t="shared" si="512"/>
        <v>0</v>
      </c>
      <c r="BP53" s="17">
        <f t="shared" si="512"/>
        <v>0</v>
      </c>
      <c r="BQ53" s="17">
        <f t="shared" ref="BQ53:CV53" si="513">SUM(BQ49:BQ51)</f>
        <v>0</v>
      </c>
      <c r="BR53" s="319">
        <f t="shared" si="513"/>
        <v>0</v>
      </c>
      <c r="BS53" s="17">
        <f t="shared" si="513"/>
        <v>0</v>
      </c>
      <c r="BT53" s="17">
        <f t="shared" si="513"/>
        <v>0</v>
      </c>
      <c r="BU53" s="17">
        <f t="shared" si="513"/>
        <v>0</v>
      </c>
      <c r="BV53" s="17">
        <f t="shared" si="513"/>
        <v>0</v>
      </c>
      <c r="BW53" s="17">
        <f t="shared" si="513"/>
        <v>0</v>
      </c>
      <c r="BX53" s="17">
        <f t="shared" si="513"/>
        <v>0</v>
      </c>
      <c r="BY53" s="17">
        <f t="shared" si="513"/>
        <v>0</v>
      </c>
      <c r="BZ53" s="17">
        <f t="shared" si="513"/>
        <v>0</v>
      </c>
      <c r="CA53" s="17">
        <f t="shared" si="513"/>
        <v>0</v>
      </c>
      <c r="CB53" s="17">
        <f t="shared" si="513"/>
        <v>0</v>
      </c>
      <c r="CC53" s="17">
        <f t="shared" si="513"/>
        <v>0</v>
      </c>
      <c r="CD53" s="17">
        <f t="shared" si="513"/>
        <v>0</v>
      </c>
      <c r="CE53" s="319">
        <f t="shared" si="513"/>
        <v>0</v>
      </c>
      <c r="CF53" s="17">
        <f t="shared" si="513"/>
        <v>0</v>
      </c>
      <c r="CG53" s="17">
        <f t="shared" si="513"/>
        <v>0</v>
      </c>
      <c r="CH53" s="17">
        <f t="shared" si="513"/>
        <v>0</v>
      </c>
      <c r="CI53" s="17">
        <f t="shared" si="513"/>
        <v>0</v>
      </c>
      <c r="CJ53" s="17">
        <f t="shared" si="513"/>
        <v>0</v>
      </c>
      <c r="CK53" s="17">
        <f t="shared" si="513"/>
        <v>0</v>
      </c>
      <c r="CL53" s="17">
        <f t="shared" si="513"/>
        <v>0</v>
      </c>
      <c r="CM53" s="17">
        <f t="shared" si="513"/>
        <v>0</v>
      </c>
      <c r="CN53" s="17">
        <f t="shared" si="513"/>
        <v>0</v>
      </c>
      <c r="CO53" s="17">
        <f t="shared" si="513"/>
        <v>0</v>
      </c>
      <c r="CP53" s="17">
        <f t="shared" si="513"/>
        <v>0</v>
      </c>
      <c r="CQ53" s="17">
        <f t="shared" si="513"/>
        <v>0</v>
      </c>
      <c r="CR53" s="319">
        <f t="shared" si="513"/>
        <v>0</v>
      </c>
      <c r="CS53" s="17">
        <f t="shared" si="513"/>
        <v>0</v>
      </c>
      <c r="CT53" s="17">
        <f t="shared" si="513"/>
        <v>0</v>
      </c>
      <c r="CU53" s="17">
        <f t="shared" si="513"/>
        <v>0</v>
      </c>
      <c r="CV53" s="17">
        <f t="shared" si="513"/>
        <v>0</v>
      </c>
      <c r="CW53" s="17">
        <f t="shared" ref="CW53:EE53" si="514">SUM(CW49:CW51)</f>
        <v>0</v>
      </c>
      <c r="CX53" s="17">
        <f t="shared" si="514"/>
        <v>0</v>
      </c>
      <c r="CY53" s="17">
        <f t="shared" si="514"/>
        <v>0</v>
      </c>
      <c r="CZ53" s="17">
        <f t="shared" si="514"/>
        <v>0</v>
      </c>
      <c r="DA53" s="17">
        <f t="shared" si="514"/>
        <v>0</v>
      </c>
      <c r="DB53" s="17">
        <f t="shared" si="514"/>
        <v>0</v>
      </c>
      <c r="DC53" s="17">
        <f t="shared" si="514"/>
        <v>0</v>
      </c>
      <c r="DD53" s="17">
        <f t="shared" si="514"/>
        <v>0</v>
      </c>
      <c r="DE53" s="319">
        <f t="shared" si="514"/>
        <v>0</v>
      </c>
      <c r="DF53" s="17">
        <f t="shared" si="514"/>
        <v>0</v>
      </c>
      <c r="DG53" s="17">
        <f t="shared" si="514"/>
        <v>0</v>
      </c>
      <c r="DH53" s="17">
        <f t="shared" si="514"/>
        <v>0</v>
      </c>
      <c r="DI53" s="17">
        <f t="shared" si="514"/>
        <v>0</v>
      </c>
      <c r="DJ53" s="17">
        <f t="shared" si="514"/>
        <v>0</v>
      </c>
      <c r="DK53" s="17">
        <f t="shared" si="514"/>
        <v>0</v>
      </c>
      <c r="DL53" s="17">
        <f t="shared" si="514"/>
        <v>0</v>
      </c>
      <c r="DM53" s="17">
        <f t="shared" si="514"/>
        <v>0</v>
      </c>
      <c r="DN53" s="17">
        <f t="shared" si="514"/>
        <v>0</v>
      </c>
      <c r="DO53" s="17">
        <f t="shared" si="514"/>
        <v>0</v>
      </c>
      <c r="DP53" s="17">
        <f t="shared" si="514"/>
        <v>0</v>
      </c>
      <c r="DQ53" s="17">
        <f t="shared" si="514"/>
        <v>0</v>
      </c>
      <c r="DR53" s="319">
        <f t="shared" si="514"/>
        <v>0</v>
      </c>
      <c r="DS53" s="17">
        <f t="shared" si="514"/>
        <v>0</v>
      </c>
      <c r="DT53" s="17">
        <f t="shared" si="514"/>
        <v>0</v>
      </c>
      <c r="DU53" s="17">
        <f t="shared" si="514"/>
        <v>0</v>
      </c>
      <c r="DV53" s="17">
        <f t="shared" si="514"/>
        <v>0</v>
      </c>
      <c r="DW53" s="17">
        <f t="shared" si="514"/>
        <v>0</v>
      </c>
      <c r="DX53" s="17">
        <f t="shared" si="514"/>
        <v>0</v>
      </c>
      <c r="DY53" s="17">
        <f t="shared" si="514"/>
        <v>0</v>
      </c>
      <c r="DZ53" s="17">
        <f t="shared" si="514"/>
        <v>0</v>
      </c>
      <c r="EA53" s="17">
        <f t="shared" si="514"/>
        <v>0</v>
      </c>
      <c r="EB53" s="17">
        <f t="shared" si="514"/>
        <v>0</v>
      </c>
      <c r="EC53" s="17">
        <f t="shared" si="514"/>
        <v>0</v>
      </c>
      <c r="ED53" s="17">
        <f t="shared" si="514"/>
        <v>0</v>
      </c>
      <c r="EE53" s="391">
        <f t="shared" si="514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0" t="s">
        <v>300</v>
      </c>
      <c r="D55" s="2" t="s">
        <v>48</v>
      </c>
      <c r="E55" s="41"/>
      <c r="F55" s="17">
        <f>F36-F41-F46-F53</f>
        <v>0</v>
      </c>
      <c r="G55" s="17">
        <f t="shared" ref="G55:Q55" si="515">G36-G41-G46-G53</f>
        <v>0</v>
      </c>
      <c r="H55" s="17">
        <f t="shared" si="515"/>
        <v>0</v>
      </c>
      <c r="I55" s="17">
        <f t="shared" si="515"/>
        <v>0</v>
      </c>
      <c r="J55" s="17">
        <f t="shared" si="515"/>
        <v>0</v>
      </c>
      <c r="K55" s="17">
        <f t="shared" si="515"/>
        <v>0</v>
      </c>
      <c r="L55" s="17">
        <f t="shared" si="515"/>
        <v>0</v>
      </c>
      <c r="M55" s="17">
        <f t="shared" si="515"/>
        <v>0</v>
      </c>
      <c r="N55" s="17">
        <f t="shared" si="515"/>
        <v>0</v>
      </c>
      <c r="O55" s="17">
        <f t="shared" si="515"/>
        <v>0</v>
      </c>
      <c r="P55" s="17">
        <f t="shared" si="515"/>
        <v>0</v>
      </c>
      <c r="Q55" s="17">
        <f t="shared" si="515"/>
        <v>0</v>
      </c>
      <c r="R55" s="319">
        <f t="shared" ref="R55" si="516">SUM(F55:Q55)</f>
        <v>0</v>
      </c>
      <c r="S55" s="17">
        <f>S36-S41-S46-S53</f>
        <v>0</v>
      </c>
      <c r="T55" s="17">
        <f t="shared" ref="T55:AD55" si="517">T36-T41-T46-T53</f>
        <v>0</v>
      </c>
      <c r="U55" s="17">
        <f t="shared" si="517"/>
        <v>0</v>
      </c>
      <c r="V55" s="17">
        <f t="shared" si="517"/>
        <v>0</v>
      </c>
      <c r="W55" s="17">
        <f t="shared" si="517"/>
        <v>0</v>
      </c>
      <c r="X55" s="17">
        <f t="shared" si="517"/>
        <v>0</v>
      </c>
      <c r="Y55" s="17">
        <f t="shared" si="517"/>
        <v>0</v>
      </c>
      <c r="Z55" s="17">
        <f t="shared" si="517"/>
        <v>0</v>
      </c>
      <c r="AA55" s="17">
        <f t="shared" si="517"/>
        <v>0</v>
      </c>
      <c r="AB55" s="17">
        <f t="shared" si="517"/>
        <v>0</v>
      </c>
      <c r="AC55" s="17">
        <f t="shared" si="517"/>
        <v>0</v>
      </c>
      <c r="AD55" s="17">
        <f t="shared" si="517"/>
        <v>0</v>
      </c>
      <c r="AE55" s="319">
        <f t="shared" ref="AE55" si="518">SUM(S55:AD55)</f>
        <v>0</v>
      </c>
      <c r="AF55" s="17">
        <f>AF36-AF41-AF46-AF53</f>
        <v>0</v>
      </c>
      <c r="AG55" s="17">
        <f t="shared" ref="AG55:AQ55" si="519">AG36-AG41-AG46-AG53</f>
        <v>0</v>
      </c>
      <c r="AH55" s="17">
        <f t="shared" si="519"/>
        <v>0</v>
      </c>
      <c r="AI55" s="17">
        <f t="shared" si="519"/>
        <v>0</v>
      </c>
      <c r="AJ55" s="17">
        <f t="shared" si="519"/>
        <v>0</v>
      </c>
      <c r="AK55" s="17">
        <f t="shared" si="519"/>
        <v>0</v>
      </c>
      <c r="AL55" s="17">
        <f t="shared" si="519"/>
        <v>0</v>
      </c>
      <c r="AM55" s="17">
        <f t="shared" si="519"/>
        <v>0</v>
      </c>
      <c r="AN55" s="17">
        <f t="shared" si="519"/>
        <v>0</v>
      </c>
      <c r="AO55" s="17">
        <f t="shared" si="519"/>
        <v>0</v>
      </c>
      <c r="AP55" s="17">
        <f t="shared" si="519"/>
        <v>0</v>
      </c>
      <c r="AQ55" s="17">
        <f t="shared" si="519"/>
        <v>0</v>
      </c>
      <c r="AR55" s="319">
        <f t="shared" ref="AR55" si="520">SUM(AF55:AQ55)</f>
        <v>0</v>
      </c>
      <c r="AS55" s="17">
        <f>AS36-AS41-AS46-AS53</f>
        <v>0</v>
      </c>
      <c r="AT55" s="17">
        <f t="shared" ref="AT55:BD55" si="521">AT36-AT41-AT46-AT53</f>
        <v>0</v>
      </c>
      <c r="AU55" s="17">
        <f t="shared" si="521"/>
        <v>0</v>
      </c>
      <c r="AV55" s="17">
        <f t="shared" si="521"/>
        <v>0</v>
      </c>
      <c r="AW55" s="17">
        <f t="shared" si="521"/>
        <v>0</v>
      </c>
      <c r="AX55" s="17">
        <f t="shared" si="521"/>
        <v>0</v>
      </c>
      <c r="AY55" s="17">
        <f t="shared" si="521"/>
        <v>0</v>
      </c>
      <c r="AZ55" s="17">
        <f t="shared" si="521"/>
        <v>0</v>
      </c>
      <c r="BA55" s="17">
        <f t="shared" si="521"/>
        <v>0</v>
      </c>
      <c r="BB55" s="17">
        <f t="shared" si="521"/>
        <v>0</v>
      </c>
      <c r="BC55" s="17">
        <f t="shared" si="521"/>
        <v>0</v>
      </c>
      <c r="BD55" s="17">
        <f t="shared" si="521"/>
        <v>0</v>
      </c>
      <c r="BE55" s="319">
        <f t="shared" ref="BE55" si="522">SUM(AS55:BD55)</f>
        <v>0</v>
      </c>
      <c r="BF55" s="17">
        <f>BF36-BF41-BF46-BF53</f>
        <v>0</v>
      </c>
      <c r="BG55" s="17">
        <f t="shared" ref="BG55:BQ55" si="523">BG36-BG41-BG46-BG53</f>
        <v>0</v>
      </c>
      <c r="BH55" s="17">
        <f t="shared" si="523"/>
        <v>0</v>
      </c>
      <c r="BI55" s="17">
        <f t="shared" si="523"/>
        <v>0</v>
      </c>
      <c r="BJ55" s="17">
        <f t="shared" si="523"/>
        <v>0</v>
      </c>
      <c r="BK55" s="17">
        <f t="shared" si="523"/>
        <v>0</v>
      </c>
      <c r="BL55" s="17">
        <f t="shared" si="523"/>
        <v>0</v>
      </c>
      <c r="BM55" s="17">
        <f t="shared" si="523"/>
        <v>0</v>
      </c>
      <c r="BN55" s="17">
        <f t="shared" si="523"/>
        <v>0</v>
      </c>
      <c r="BO55" s="17">
        <f t="shared" si="523"/>
        <v>0</v>
      </c>
      <c r="BP55" s="17">
        <f t="shared" si="523"/>
        <v>0</v>
      </c>
      <c r="BQ55" s="17">
        <f t="shared" si="523"/>
        <v>0</v>
      </c>
      <c r="BR55" s="319">
        <f t="shared" ref="BR55" si="524">SUM(BF55:BQ55)</f>
        <v>0</v>
      </c>
      <c r="BS55" s="17">
        <f>BS36-BS41-BS46-BS53</f>
        <v>0</v>
      </c>
      <c r="BT55" s="17">
        <f t="shared" ref="BT55:CD55" si="525">BT36-BT41-BT46-BT53</f>
        <v>0</v>
      </c>
      <c r="BU55" s="17">
        <f t="shared" si="525"/>
        <v>0</v>
      </c>
      <c r="BV55" s="17">
        <f t="shared" si="525"/>
        <v>0</v>
      </c>
      <c r="BW55" s="17">
        <f t="shared" si="525"/>
        <v>0</v>
      </c>
      <c r="BX55" s="17">
        <f t="shared" si="525"/>
        <v>0</v>
      </c>
      <c r="BY55" s="17">
        <f t="shared" si="525"/>
        <v>0</v>
      </c>
      <c r="BZ55" s="17">
        <f t="shared" si="525"/>
        <v>0</v>
      </c>
      <c r="CA55" s="17">
        <f t="shared" si="525"/>
        <v>0</v>
      </c>
      <c r="CB55" s="17">
        <f t="shared" si="525"/>
        <v>0</v>
      </c>
      <c r="CC55" s="17">
        <f t="shared" si="525"/>
        <v>0</v>
      </c>
      <c r="CD55" s="17">
        <f t="shared" si="525"/>
        <v>0</v>
      </c>
      <c r="CE55" s="319">
        <f t="shared" ref="CE55" si="526">SUM(BS55:CD55)</f>
        <v>0</v>
      </c>
      <c r="CF55" s="17">
        <f>CF36-CF41-CF46-CF53</f>
        <v>0</v>
      </c>
      <c r="CG55" s="17">
        <f t="shared" ref="CG55:CQ55" si="527">CG36-CG41-CG46-CG53</f>
        <v>0</v>
      </c>
      <c r="CH55" s="17">
        <f t="shared" si="527"/>
        <v>0</v>
      </c>
      <c r="CI55" s="17">
        <f t="shared" si="527"/>
        <v>0</v>
      </c>
      <c r="CJ55" s="17">
        <f t="shared" si="527"/>
        <v>0</v>
      </c>
      <c r="CK55" s="17">
        <f t="shared" si="527"/>
        <v>0</v>
      </c>
      <c r="CL55" s="17">
        <f t="shared" si="527"/>
        <v>0</v>
      </c>
      <c r="CM55" s="17">
        <f t="shared" si="527"/>
        <v>0</v>
      </c>
      <c r="CN55" s="17">
        <f t="shared" si="527"/>
        <v>0</v>
      </c>
      <c r="CO55" s="17">
        <f t="shared" si="527"/>
        <v>0</v>
      </c>
      <c r="CP55" s="17">
        <f t="shared" si="527"/>
        <v>0</v>
      </c>
      <c r="CQ55" s="17">
        <f t="shared" si="527"/>
        <v>0</v>
      </c>
      <c r="CR55" s="319">
        <f t="shared" ref="CR55" si="528">SUM(CF55:CQ55)</f>
        <v>0</v>
      </c>
      <c r="CS55" s="17">
        <f>CS36-CS41-CS46-CS53</f>
        <v>0</v>
      </c>
      <c r="CT55" s="17">
        <f t="shared" ref="CT55:DD55" si="529">CT36-CT41-CT46-CT53</f>
        <v>0</v>
      </c>
      <c r="CU55" s="17">
        <f t="shared" si="529"/>
        <v>0</v>
      </c>
      <c r="CV55" s="17">
        <f t="shared" si="529"/>
        <v>0</v>
      </c>
      <c r="CW55" s="17">
        <f t="shared" si="529"/>
        <v>0</v>
      </c>
      <c r="CX55" s="17">
        <f t="shared" si="529"/>
        <v>0</v>
      </c>
      <c r="CY55" s="17">
        <f t="shared" si="529"/>
        <v>0</v>
      </c>
      <c r="CZ55" s="17">
        <f t="shared" si="529"/>
        <v>0</v>
      </c>
      <c r="DA55" s="17">
        <f t="shared" si="529"/>
        <v>0</v>
      </c>
      <c r="DB55" s="17">
        <f t="shared" si="529"/>
        <v>0</v>
      </c>
      <c r="DC55" s="17">
        <f t="shared" si="529"/>
        <v>0</v>
      </c>
      <c r="DD55" s="17">
        <f t="shared" si="529"/>
        <v>0</v>
      </c>
      <c r="DE55" s="319">
        <f t="shared" ref="DE55" si="530">SUM(CS55:DD55)</f>
        <v>0</v>
      </c>
      <c r="DF55" s="17">
        <f>DF36-DF41-DF46-DF53</f>
        <v>0</v>
      </c>
      <c r="DG55" s="17">
        <f t="shared" ref="DG55:DQ55" si="531">DG36-DG41-DG46-DG53</f>
        <v>0</v>
      </c>
      <c r="DH55" s="17">
        <f t="shared" si="531"/>
        <v>0</v>
      </c>
      <c r="DI55" s="17">
        <f t="shared" si="531"/>
        <v>0</v>
      </c>
      <c r="DJ55" s="17">
        <f t="shared" si="531"/>
        <v>0</v>
      </c>
      <c r="DK55" s="17">
        <f t="shared" si="531"/>
        <v>0</v>
      </c>
      <c r="DL55" s="17">
        <f t="shared" si="531"/>
        <v>0</v>
      </c>
      <c r="DM55" s="17">
        <f t="shared" si="531"/>
        <v>0</v>
      </c>
      <c r="DN55" s="17">
        <f t="shared" si="531"/>
        <v>0</v>
      </c>
      <c r="DO55" s="17">
        <f t="shared" si="531"/>
        <v>0</v>
      </c>
      <c r="DP55" s="17">
        <f t="shared" si="531"/>
        <v>0</v>
      </c>
      <c r="DQ55" s="17">
        <f t="shared" si="531"/>
        <v>0</v>
      </c>
      <c r="DR55" s="319">
        <f t="shared" ref="DR55" si="532">SUM(DF55:DQ55)</f>
        <v>0</v>
      </c>
      <c r="DS55" s="17">
        <f>DS36-DS41-DS46-DS53</f>
        <v>0</v>
      </c>
      <c r="DT55" s="17">
        <f t="shared" ref="DT55:ED55" si="533">DT36-DT41-DT46-DT53</f>
        <v>0</v>
      </c>
      <c r="DU55" s="17">
        <f t="shared" si="533"/>
        <v>0</v>
      </c>
      <c r="DV55" s="17">
        <f t="shared" si="533"/>
        <v>0</v>
      </c>
      <c r="DW55" s="17">
        <f t="shared" si="533"/>
        <v>0</v>
      </c>
      <c r="DX55" s="17">
        <f t="shared" si="533"/>
        <v>0</v>
      </c>
      <c r="DY55" s="17">
        <f t="shared" si="533"/>
        <v>0</v>
      </c>
      <c r="DZ55" s="17">
        <f t="shared" si="533"/>
        <v>0</v>
      </c>
      <c r="EA55" s="17">
        <f t="shared" si="533"/>
        <v>0</v>
      </c>
      <c r="EB55" s="17">
        <f t="shared" si="533"/>
        <v>0</v>
      </c>
      <c r="EC55" s="17">
        <f t="shared" si="533"/>
        <v>0</v>
      </c>
      <c r="ED55" s="17">
        <f t="shared" si="533"/>
        <v>0</v>
      </c>
      <c r="EE55" s="391">
        <f t="shared" ref="EE55" si="534">SUM(DS55:ED55)</f>
        <v>0</v>
      </c>
    </row>
    <row r="56" spans="1:135" x14ac:dyDescent="0.2">
      <c r="A56" s="12" t="s">
        <v>3</v>
      </c>
      <c r="B56" s="39">
        <f>'SPACELOG 10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10 EMPRUNT 3'!E7</f>
        <v>0</v>
      </c>
      <c r="D57" s="1" t="s">
        <v>49</v>
      </c>
      <c r="F57" s="17">
        <f>IFERROR(INDEX('SPACELOG 10 EMPRUNT 1'!$I$14:$I$2000,MATCH('SPACELOG 10 BP'!F$2,'SPACELOG 10 EMPRUNT 1'!$Z$14:$Z$2000,0)),0)</f>
        <v>0</v>
      </c>
      <c r="G57" s="17">
        <f>IFERROR(INDEX('SPACELOG 10 EMPRUNT 1'!$I$14:$I$2000,MATCH('SPACELOG 10 BP'!G$2,'SPACELOG 10 EMPRUNT 1'!$Z$14:$Z$2000,0)),0)</f>
        <v>0</v>
      </c>
      <c r="H57" s="17">
        <f>IFERROR(INDEX('SPACELOG 10 EMPRUNT 1'!$I$14:$I$2000,MATCH('SPACELOG 10 BP'!H$2,'SPACELOG 10 EMPRUNT 1'!$Z$14:$Z$2000,0)),0)</f>
        <v>0</v>
      </c>
      <c r="I57" s="17">
        <f>IFERROR(INDEX('SPACELOG 10 EMPRUNT 1'!$I$14:$I$2000,MATCH('SPACELOG 10 BP'!I$2,'SPACELOG 10 EMPRUNT 1'!$Z$14:$Z$2000,0)),0)</f>
        <v>0</v>
      </c>
      <c r="J57" s="17">
        <f>IFERROR(INDEX('SPACELOG 10 EMPRUNT 1'!$I$14:$I$2000,MATCH('SPACELOG 10 BP'!J$2,'SPACELOG 10 EMPRUNT 1'!$Z$14:$Z$2000,0)),0)</f>
        <v>0</v>
      </c>
      <c r="K57" s="17">
        <f>IFERROR(INDEX('SPACELOG 10 EMPRUNT 1'!$I$14:$I$2000,MATCH('SPACELOG 10 BP'!K$2,'SPACELOG 10 EMPRUNT 1'!$Z$14:$Z$2000,0)),0)</f>
        <v>0</v>
      </c>
      <c r="L57" s="17">
        <f>IFERROR(INDEX('SPACELOG 10 EMPRUNT 1'!$I$14:$I$2000,MATCH('SPACELOG 10 BP'!L$2,'SPACELOG 10 EMPRUNT 1'!$Z$14:$Z$2000,0)),0)</f>
        <v>0</v>
      </c>
      <c r="M57" s="17">
        <f>IFERROR(INDEX('SPACELOG 10 EMPRUNT 1'!$I$14:$I$2000,MATCH('SPACELOG 10 BP'!M$2,'SPACELOG 10 EMPRUNT 1'!$Z$14:$Z$2000,0)),0)</f>
        <v>0</v>
      </c>
      <c r="N57" s="17">
        <f>IFERROR(INDEX('SPACELOG 10 EMPRUNT 1'!$I$14:$I$2000,MATCH('SPACELOG 10 BP'!N$2,'SPACELOG 10 EMPRUNT 1'!$Z$14:$Z$2000,0)),0)</f>
        <v>0</v>
      </c>
      <c r="O57" s="17">
        <f>IFERROR(INDEX('SPACELOG 10 EMPRUNT 1'!$I$14:$I$2000,MATCH('SPACELOG 10 BP'!O$2,'SPACELOG 10 EMPRUNT 1'!$Z$14:$Z$2000,0)),0)</f>
        <v>0</v>
      </c>
      <c r="P57" s="17">
        <f>IFERROR(INDEX('SPACELOG 10 EMPRUNT 1'!$I$14:$I$2000,MATCH('SPACELOG 10 BP'!P$2,'SPACELOG 10 EMPRUNT 1'!$Z$14:$Z$2000,0)),0)</f>
        <v>0</v>
      </c>
      <c r="Q57" s="17">
        <f>IFERROR(INDEX('SPACELOG 10 EMPRUNT 1'!$I$14:$I$2000,MATCH('SPACELOG 10 BP'!Q$2,'SPACELOG 10 EMPRUNT 1'!$Z$14:$Z$2000,0)),0)</f>
        <v>0</v>
      </c>
      <c r="R57" s="319">
        <f t="shared" ref="R57" si="535">SUM(F57:Q57)</f>
        <v>0</v>
      </c>
      <c r="S57" s="17">
        <f>IFERROR(INDEX('SPACELOG 10 EMPRUNT 1'!$I$14:$I$2000,MATCH('SPACELOG 10 BP'!S$2,'SPACELOG 10 EMPRUNT 1'!$Z$14:$Z$2000,0)),0)</f>
        <v>0</v>
      </c>
      <c r="T57" s="17">
        <f>IFERROR(INDEX('SPACELOG 10 EMPRUNT 1'!$I$14:$I$2000,MATCH('SPACELOG 10 BP'!T$2,'SPACELOG 10 EMPRUNT 1'!$Z$14:$Z$2000,0)),0)</f>
        <v>0</v>
      </c>
      <c r="U57" s="17">
        <f>IFERROR(INDEX('SPACELOG 10 EMPRUNT 1'!$I$14:$I$2000,MATCH('SPACELOG 10 BP'!U$2,'SPACELOG 10 EMPRUNT 1'!$Z$14:$Z$2000,0)),0)</f>
        <v>0</v>
      </c>
      <c r="V57" s="17">
        <f>IFERROR(INDEX('SPACELOG 10 EMPRUNT 1'!$I$14:$I$2000,MATCH('SPACELOG 10 BP'!V$2,'SPACELOG 10 EMPRUNT 1'!$Z$14:$Z$2000,0)),0)</f>
        <v>0</v>
      </c>
      <c r="W57" s="17">
        <f>IFERROR(INDEX('SPACELOG 10 EMPRUNT 1'!$I$14:$I$2000,MATCH('SPACELOG 10 BP'!W$2,'SPACELOG 10 EMPRUNT 1'!$Z$14:$Z$2000,0)),0)</f>
        <v>0</v>
      </c>
      <c r="X57" s="17">
        <f>IFERROR(INDEX('SPACELOG 10 EMPRUNT 1'!$I$14:$I$2000,MATCH('SPACELOG 10 BP'!X$2,'SPACELOG 10 EMPRUNT 1'!$Z$14:$Z$2000,0)),0)</f>
        <v>0</v>
      </c>
      <c r="Y57" s="17">
        <f>IFERROR(INDEX('SPACELOG 10 EMPRUNT 1'!$I$14:$I$2000,MATCH('SPACELOG 10 BP'!Y$2,'SPACELOG 10 EMPRUNT 1'!$Z$14:$Z$2000,0)),0)</f>
        <v>0</v>
      </c>
      <c r="Z57" s="17">
        <f>IFERROR(INDEX('SPACELOG 10 EMPRUNT 1'!$I$14:$I$2000,MATCH('SPACELOG 10 BP'!Z$2,'SPACELOG 10 EMPRUNT 1'!$Z$14:$Z$2000,0)),0)</f>
        <v>0</v>
      </c>
      <c r="AA57" s="17">
        <f>IFERROR(INDEX('SPACELOG 10 EMPRUNT 1'!$I$14:$I$2000,MATCH('SPACELOG 10 BP'!AA$2,'SPACELOG 10 EMPRUNT 1'!$Z$14:$Z$2000,0)),0)</f>
        <v>0</v>
      </c>
      <c r="AB57" s="17">
        <f>IFERROR(INDEX('SPACELOG 10 EMPRUNT 1'!$I$14:$I$2000,MATCH('SPACELOG 10 BP'!AB$2,'SPACELOG 10 EMPRUNT 1'!$Z$14:$Z$2000,0)),0)</f>
        <v>0</v>
      </c>
      <c r="AC57" s="17">
        <f>IFERROR(INDEX('SPACELOG 10 EMPRUNT 1'!$I$14:$I$2000,MATCH('SPACELOG 10 BP'!AC$2,'SPACELOG 10 EMPRUNT 1'!$Z$14:$Z$2000,0)),0)</f>
        <v>0</v>
      </c>
      <c r="AD57" s="17">
        <f>IFERROR(INDEX('SPACELOG 10 EMPRUNT 1'!$I$14:$I$2000,MATCH('SPACELOG 10 BP'!AD$2,'SPACELOG 10 EMPRUNT 1'!$Z$14:$Z$2000,0)),0)</f>
        <v>0</v>
      </c>
      <c r="AE57" s="319">
        <f t="shared" ref="AE57:AE59" si="536">SUM(S57:AD57)</f>
        <v>0</v>
      </c>
      <c r="AF57" s="17">
        <f>IFERROR(INDEX('SPACELOG 10 EMPRUNT 1'!$I$14:$I$2000,MATCH('SPACELOG 10 BP'!AF$2,'SPACELOG 10 EMPRUNT 1'!$Z$14:$Z$2000,0)),0)</f>
        <v>0</v>
      </c>
      <c r="AG57" s="17">
        <f>IFERROR(INDEX('SPACELOG 10 EMPRUNT 1'!$I$14:$I$2000,MATCH('SPACELOG 10 BP'!AG$2,'SPACELOG 10 EMPRUNT 1'!$Z$14:$Z$2000,0)),0)</f>
        <v>0</v>
      </c>
      <c r="AH57" s="17">
        <f>IFERROR(INDEX('SPACELOG 10 EMPRUNT 1'!$I$14:$I$2000,MATCH('SPACELOG 10 BP'!AH$2,'SPACELOG 10 EMPRUNT 1'!$Z$14:$Z$2000,0)),0)</f>
        <v>0</v>
      </c>
      <c r="AI57" s="17">
        <f>IFERROR(INDEX('SPACELOG 10 EMPRUNT 1'!$I$14:$I$2000,MATCH('SPACELOG 10 BP'!AI$2,'SPACELOG 10 EMPRUNT 1'!$Z$14:$Z$2000,0)),0)</f>
        <v>0</v>
      </c>
      <c r="AJ57" s="17">
        <f>IFERROR(INDEX('SPACELOG 10 EMPRUNT 1'!$I$14:$I$2000,MATCH('SPACELOG 10 BP'!AJ$2,'SPACELOG 10 EMPRUNT 1'!$Z$14:$Z$2000,0)),0)</f>
        <v>0</v>
      </c>
      <c r="AK57" s="17">
        <f>IFERROR(INDEX('SPACELOG 10 EMPRUNT 1'!$I$14:$I$2000,MATCH('SPACELOG 10 BP'!AK$2,'SPACELOG 10 EMPRUNT 1'!$Z$14:$Z$2000,0)),0)</f>
        <v>0</v>
      </c>
      <c r="AL57" s="17">
        <f>IFERROR(INDEX('SPACELOG 10 EMPRUNT 1'!$I$14:$I$2000,MATCH('SPACELOG 10 BP'!AL$2,'SPACELOG 10 EMPRUNT 1'!$Z$14:$Z$2000,0)),0)</f>
        <v>0</v>
      </c>
      <c r="AM57" s="17">
        <f>IFERROR(INDEX('SPACELOG 10 EMPRUNT 1'!$I$14:$I$2000,MATCH('SPACELOG 10 BP'!AM$2,'SPACELOG 10 EMPRUNT 1'!$Z$14:$Z$2000,0)),0)</f>
        <v>0</v>
      </c>
      <c r="AN57" s="17">
        <f>IFERROR(INDEX('SPACELOG 10 EMPRUNT 1'!$I$14:$I$2000,MATCH('SPACELOG 10 BP'!AN$2,'SPACELOG 10 EMPRUNT 1'!$Z$14:$Z$2000,0)),0)</f>
        <v>0</v>
      </c>
      <c r="AO57" s="17">
        <f>IFERROR(INDEX('SPACELOG 10 EMPRUNT 1'!$I$14:$I$2000,MATCH('SPACELOG 10 BP'!AO$2,'SPACELOG 10 EMPRUNT 1'!$Z$14:$Z$2000,0)),0)</f>
        <v>0</v>
      </c>
      <c r="AP57" s="17">
        <f>IFERROR(INDEX('SPACELOG 10 EMPRUNT 1'!$I$14:$I$2000,MATCH('SPACELOG 10 BP'!AP$2,'SPACELOG 10 EMPRUNT 1'!$Z$14:$Z$2000,0)),0)</f>
        <v>0</v>
      </c>
      <c r="AQ57" s="17">
        <f>IFERROR(INDEX('SPACELOG 10 EMPRUNT 1'!$I$14:$I$2000,MATCH('SPACELOG 10 BP'!AQ$2,'SPACELOG 10 EMPRUNT 1'!$Z$14:$Z$2000,0)),0)</f>
        <v>0</v>
      </c>
      <c r="AR57" s="319">
        <f t="shared" ref="AR57:AR59" si="537">SUM(AF57:AQ57)</f>
        <v>0</v>
      </c>
      <c r="AS57" s="17">
        <f>IFERROR(INDEX('SPACELOG 10 EMPRUNT 1'!$I$14:$I$2000,MATCH('SPACELOG 10 BP'!AS$2,'SPACELOG 10 EMPRUNT 1'!$Z$14:$Z$2000,0)),0)</f>
        <v>0</v>
      </c>
      <c r="AT57" s="17">
        <f>IFERROR(INDEX('SPACELOG 10 EMPRUNT 1'!$I$14:$I$2000,MATCH('SPACELOG 10 BP'!AT$2,'SPACELOG 10 EMPRUNT 1'!$Z$14:$Z$2000,0)),0)</f>
        <v>0</v>
      </c>
      <c r="AU57" s="17">
        <f>IFERROR(INDEX('SPACELOG 10 EMPRUNT 1'!$I$14:$I$2000,MATCH('SPACELOG 10 BP'!AU$2,'SPACELOG 10 EMPRUNT 1'!$Z$14:$Z$2000,0)),0)</f>
        <v>0</v>
      </c>
      <c r="AV57" s="17">
        <f>IFERROR(INDEX('SPACELOG 10 EMPRUNT 1'!$I$14:$I$2000,MATCH('SPACELOG 10 BP'!AV$2,'SPACELOG 10 EMPRUNT 1'!$Z$14:$Z$2000,0)),0)</f>
        <v>0</v>
      </c>
      <c r="AW57" s="17">
        <f>IFERROR(INDEX('SPACELOG 10 EMPRUNT 1'!$I$14:$I$2000,MATCH('SPACELOG 10 BP'!AW$2,'SPACELOG 10 EMPRUNT 1'!$Z$14:$Z$2000,0)),0)</f>
        <v>0</v>
      </c>
      <c r="AX57" s="17">
        <f>IFERROR(INDEX('SPACELOG 10 EMPRUNT 1'!$I$14:$I$2000,MATCH('SPACELOG 10 BP'!AX$2,'SPACELOG 10 EMPRUNT 1'!$Z$14:$Z$2000,0)),0)</f>
        <v>0</v>
      </c>
      <c r="AY57" s="17">
        <f>IFERROR(INDEX('SPACELOG 10 EMPRUNT 1'!$I$14:$I$2000,MATCH('SPACELOG 10 BP'!AY$2,'SPACELOG 10 EMPRUNT 1'!$Z$14:$Z$2000,0)),0)</f>
        <v>0</v>
      </c>
      <c r="AZ57" s="17">
        <f>IFERROR(INDEX('SPACELOG 10 EMPRUNT 1'!$I$14:$I$2000,MATCH('SPACELOG 10 BP'!AZ$2,'SPACELOG 10 EMPRUNT 1'!$Z$14:$Z$2000,0)),0)</f>
        <v>0</v>
      </c>
      <c r="BA57" s="17">
        <f>IFERROR(INDEX('SPACELOG 10 EMPRUNT 1'!$I$14:$I$2000,MATCH('SPACELOG 10 BP'!BA$2,'SPACELOG 10 EMPRUNT 1'!$Z$14:$Z$2000,0)),0)</f>
        <v>0</v>
      </c>
      <c r="BB57" s="17">
        <f>IFERROR(INDEX('SPACELOG 10 EMPRUNT 1'!$I$14:$I$2000,MATCH('SPACELOG 10 BP'!BB$2,'SPACELOG 10 EMPRUNT 1'!$Z$14:$Z$2000,0)),0)</f>
        <v>0</v>
      </c>
      <c r="BC57" s="17">
        <f>IFERROR(INDEX('SPACELOG 10 EMPRUNT 1'!$I$14:$I$2000,MATCH('SPACELOG 10 BP'!BC$2,'SPACELOG 10 EMPRUNT 1'!$Z$14:$Z$2000,0)),0)</f>
        <v>0</v>
      </c>
      <c r="BD57" s="17">
        <f>IFERROR(INDEX('SPACELOG 10 EMPRUNT 1'!$I$14:$I$2000,MATCH('SPACELOG 10 BP'!BD$2,'SPACELOG 10 EMPRUNT 1'!$Z$14:$Z$2000,0)),0)</f>
        <v>0</v>
      </c>
      <c r="BE57" s="319">
        <f t="shared" ref="BE57:BE59" si="538">SUM(AS57:BD57)</f>
        <v>0</v>
      </c>
      <c r="BF57" s="17">
        <f>IFERROR(INDEX('SPACELOG 10 EMPRUNT 1'!$I$14:$I$2000,MATCH('SPACELOG 10 BP'!BF$2,'SPACELOG 10 EMPRUNT 1'!$Z$14:$Z$2000,0)),0)</f>
        <v>0</v>
      </c>
      <c r="BG57" s="17">
        <f>IFERROR(INDEX('SPACELOG 10 EMPRUNT 1'!$I$14:$I$2000,MATCH('SPACELOG 10 BP'!BG$2,'SPACELOG 10 EMPRUNT 1'!$Z$14:$Z$2000,0)),0)</f>
        <v>0</v>
      </c>
      <c r="BH57" s="17">
        <f>IFERROR(INDEX('SPACELOG 10 EMPRUNT 1'!$I$14:$I$2000,MATCH('SPACELOG 10 BP'!BH$2,'SPACELOG 10 EMPRUNT 1'!$Z$14:$Z$2000,0)),0)</f>
        <v>0</v>
      </c>
      <c r="BI57" s="17">
        <f>IFERROR(INDEX('SPACELOG 10 EMPRUNT 1'!$I$14:$I$2000,MATCH('SPACELOG 10 BP'!BI$2,'SPACELOG 10 EMPRUNT 1'!$Z$14:$Z$2000,0)),0)</f>
        <v>0</v>
      </c>
      <c r="BJ57" s="17">
        <f>IFERROR(INDEX('SPACELOG 10 EMPRUNT 1'!$I$14:$I$2000,MATCH('SPACELOG 10 BP'!BJ$2,'SPACELOG 10 EMPRUNT 1'!$Z$14:$Z$2000,0)),0)</f>
        <v>0</v>
      </c>
      <c r="BK57" s="17">
        <f>IFERROR(INDEX('SPACELOG 10 EMPRUNT 1'!$I$14:$I$2000,MATCH('SPACELOG 10 BP'!BK$2,'SPACELOG 10 EMPRUNT 1'!$Z$14:$Z$2000,0)),0)</f>
        <v>0</v>
      </c>
      <c r="BL57" s="17">
        <f>IFERROR(INDEX('SPACELOG 10 EMPRUNT 1'!$I$14:$I$2000,MATCH('SPACELOG 10 BP'!BL$2,'SPACELOG 10 EMPRUNT 1'!$Z$14:$Z$2000,0)),0)</f>
        <v>0</v>
      </c>
      <c r="BM57" s="17">
        <f>IFERROR(INDEX('SPACELOG 10 EMPRUNT 1'!$I$14:$I$2000,MATCH('SPACELOG 10 BP'!BM$2,'SPACELOG 10 EMPRUNT 1'!$Z$14:$Z$2000,0)),0)</f>
        <v>0</v>
      </c>
      <c r="BN57" s="17">
        <f>IFERROR(INDEX('SPACELOG 10 EMPRUNT 1'!$I$14:$I$2000,MATCH('SPACELOG 10 BP'!BN$2,'SPACELOG 10 EMPRUNT 1'!$Z$14:$Z$2000,0)),0)</f>
        <v>0</v>
      </c>
      <c r="BO57" s="17">
        <f>IFERROR(INDEX('SPACELOG 10 EMPRUNT 1'!$I$14:$I$2000,MATCH('SPACELOG 10 BP'!BO$2,'SPACELOG 10 EMPRUNT 1'!$Z$14:$Z$2000,0)),0)</f>
        <v>0</v>
      </c>
      <c r="BP57" s="17">
        <f>IFERROR(INDEX('SPACELOG 10 EMPRUNT 1'!$I$14:$I$2000,MATCH('SPACELOG 10 BP'!BP$2,'SPACELOG 10 EMPRUNT 1'!$Z$14:$Z$2000,0)),0)</f>
        <v>0</v>
      </c>
      <c r="BQ57" s="17">
        <f>IFERROR(INDEX('SPACELOG 10 EMPRUNT 1'!$I$14:$I$2000,MATCH('SPACELOG 10 BP'!BQ$2,'SPACELOG 10 EMPRUNT 1'!$Z$14:$Z$2000,0)),0)</f>
        <v>0</v>
      </c>
      <c r="BR57" s="319">
        <f t="shared" ref="BR57:BR59" si="539">SUM(BF57:BQ57)</f>
        <v>0</v>
      </c>
      <c r="BS57" s="17">
        <f>IFERROR(INDEX('SPACELOG 10 EMPRUNT 1'!$I$14:$I$2000,MATCH('SPACELOG 10 BP'!BS$2,'SPACELOG 10 EMPRUNT 1'!$Z$14:$Z$2000,0)),0)</f>
        <v>0</v>
      </c>
      <c r="BT57" s="17">
        <f>IFERROR(INDEX('SPACELOG 10 EMPRUNT 1'!$I$14:$I$2000,MATCH('SPACELOG 10 BP'!BT$2,'SPACELOG 10 EMPRUNT 1'!$Z$14:$Z$2000,0)),0)</f>
        <v>0</v>
      </c>
      <c r="BU57" s="17">
        <f>IFERROR(INDEX('SPACELOG 10 EMPRUNT 1'!$I$14:$I$2000,MATCH('SPACELOG 10 BP'!BU$2,'SPACELOG 10 EMPRUNT 1'!$Z$14:$Z$2000,0)),0)</f>
        <v>0</v>
      </c>
      <c r="BV57" s="17">
        <f>IFERROR(INDEX('SPACELOG 10 EMPRUNT 1'!$I$14:$I$2000,MATCH('SPACELOG 10 BP'!BV$2,'SPACELOG 10 EMPRUNT 1'!$Z$14:$Z$2000,0)),0)</f>
        <v>0</v>
      </c>
      <c r="BW57" s="17">
        <f>IFERROR(INDEX('SPACELOG 10 EMPRUNT 1'!$I$14:$I$2000,MATCH('SPACELOG 10 BP'!BW$2,'SPACELOG 10 EMPRUNT 1'!$Z$14:$Z$2000,0)),0)</f>
        <v>0</v>
      </c>
      <c r="BX57" s="17">
        <f>IFERROR(INDEX('SPACELOG 10 EMPRUNT 1'!$I$14:$I$2000,MATCH('SPACELOG 10 BP'!BX$2,'SPACELOG 10 EMPRUNT 1'!$Z$14:$Z$2000,0)),0)</f>
        <v>0</v>
      </c>
      <c r="BY57" s="17">
        <f>IFERROR(INDEX('SPACELOG 10 EMPRUNT 1'!$I$14:$I$2000,MATCH('SPACELOG 10 BP'!BY$2,'SPACELOG 10 EMPRUNT 1'!$Z$14:$Z$2000,0)),0)</f>
        <v>0</v>
      </c>
      <c r="BZ57" s="17">
        <f>IFERROR(INDEX('SPACELOG 10 EMPRUNT 1'!$I$14:$I$2000,MATCH('SPACELOG 10 BP'!BZ$2,'SPACELOG 10 EMPRUNT 1'!$Z$14:$Z$2000,0)),0)</f>
        <v>0</v>
      </c>
      <c r="CA57" s="17">
        <f>IFERROR(INDEX('SPACELOG 10 EMPRUNT 1'!$I$14:$I$2000,MATCH('SPACELOG 10 BP'!CA$2,'SPACELOG 10 EMPRUNT 1'!$Z$14:$Z$2000,0)),0)</f>
        <v>0</v>
      </c>
      <c r="CB57" s="17">
        <f>IFERROR(INDEX('SPACELOG 10 EMPRUNT 1'!$I$14:$I$2000,MATCH('SPACELOG 10 BP'!CB$2,'SPACELOG 10 EMPRUNT 1'!$Z$14:$Z$2000,0)),0)</f>
        <v>0</v>
      </c>
      <c r="CC57" s="17">
        <f>IFERROR(INDEX('SPACELOG 10 EMPRUNT 1'!$I$14:$I$2000,MATCH('SPACELOG 10 BP'!CC$2,'SPACELOG 10 EMPRUNT 1'!$Z$14:$Z$2000,0)),0)</f>
        <v>0</v>
      </c>
      <c r="CD57" s="17">
        <f>IFERROR(INDEX('SPACELOG 10 EMPRUNT 1'!$I$14:$I$2000,MATCH('SPACELOG 10 BP'!CD$2,'SPACELOG 10 EMPRUNT 1'!$Z$14:$Z$2000,0)),0)</f>
        <v>0</v>
      </c>
      <c r="CE57" s="319">
        <f t="shared" ref="CE57:CE59" si="540">SUM(BS57:CD57)</f>
        <v>0</v>
      </c>
      <c r="CF57" s="17">
        <f>IFERROR(INDEX('SPACELOG 10 EMPRUNT 1'!$I$14:$I$2000,MATCH('SPACELOG 10 BP'!CF$2,'SPACELOG 10 EMPRUNT 1'!$Z$14:$Z$2000,0)),0)</f>
        <v>0</v>
      </c>
      <c r="CG57" s="17">
        <f>IFERROR(INDEX('SPACELOG 10 EMPRUNT 1'!$I$14:$I$2000,MATCH('SPACELOG 10 BP'!CG$2,'SPACELOG 10 EMPRUNT 1'!$Z$14:$Z$2000,0)),0)</f>
        <v>0</v>
      </c>
      <c r="CH57" s="17">
        <f>IFERROR(INDEX('SPACELOG 10 EMPRUNT 1'!$I$14:$I$2000,MATCH('SPACELOG 10 BP'!CH$2,'SPACELOG 10 EMPRUNT 1'!$Z$14:$Z$2000,0)),0)</f>
        <v>0</v>
      </c>
      <c r="CI57" s="17">
        <f>IFERROR(INDEX('SPACELOG 10 EMPRUNT 1'!$I$14:$I$2000,MATCH('SPACELOG 10 BP'!CI$2,'SPACELOG 10 EMPRUNT 1'!$Z$14:$Z$2000,0)),0)</f>
        <v>0</v>
      </c>
      <c r="CJ57" s="17">
        <f>IFERROR(INDEX('SPACELOG 10 EMPRUNT 1'!$I$14:$I$2000,MATCH('SPACELOG 10 BP'!CJ$2,'SPACELOG 10 EMPRUNT 1'!$Z$14:$Z$2000,0)),0)</f>
        <v>0</v>
      </c>
      <c r="CK57" s="17">
        <f>IFERROR(INDEX('SPACELOG 10 EMPRUNT 1'!$I$14:$I$2000,MATCH('SPACELOG 10 BP'!CK$2,'SPACELOG 10 EMPRUNT 1'!$Z$14:$Z$2000,0)),0)</f>
        <v>0</v>
      </c>
      <c r="CL57" s="17">
        <f>IFERROR(INDEX('SPACELOG 10 EMPRUNT 1'!$I$14:$I$2000,MATCH('SPACELOG 10 BP'!CL$2,'SPACELOG 10 EMPRUNT 1'!$Z$14:$Z$2000,0)),0)</f>
        <v>0</v>
      </c>
      <c r="CM57" s="17">
        <f>IFERROR(INDEX('SPACELOG 10 EMPRUNT 1'!$I$14:$I$2000,MATCH('SPACELOG 10 BP'!CM$2,'SPACELOG 10 EMPRUNT 1'!$Z$14:$Z$2000,0)),0)</f>
        <v>0</v>
      </c>
      <c r="CN57" s="17">
        <f>IFERROR(INDEX('SPACELOG 10 EMPRUNT 1'!$I$14:$I$2000,MATCH('SPACELOG 10 BP'!CN$2,'SPACELOG 10 EMPRUNT 1'!$Z$14:$Z$2000,0)),0)</f>
        <v>0</v>
      </c>
      <c r="CO57" s="17">
        <f>IFERROR(INDEX('SPACELOG 10 EMPRUNT 1'!$I$14:$I$2000,MATCH('SPACELOG 10 BP'!CO$2,'SPACELOG 10 EMPRUNT 1'!$Z$14:$Z$2000,0)),0)</f>
        <v>0</v>
      </c>
      <c r="CP57" s="17">
        <f>IFERROR(INDEX('SPACELOG 10 EMPRUNT 1'!$I$14:$I$2000,MATCH('SPACELOG 10 BP'!CP$2,'SPACELOG 10 EMPRUNT 1'!$Z$14:$Z$2000,0)),0)</f>
        <v>0</v>
      </c>
      <c r="CQ57" s="17">
        <f>IFERROR(INDEX('SPACELOG 10 EMPRUNT 1'!$I$14:$I$2000,MATCH('SPACELOG 10 BP'!CQ$2,'SPACELOG 10 EMPRUNT 1'!$Z$14:$Z$2000,0)),0)</f>
        <v>0</v>
      </c>
      <c r="CR57" s="319">
        <f t="shared" ref="CR57:CR59" si="541">SUM(CF57:CQ57)</f>
        <v>0</v>
      </c>
      <c r="CS57" s="17">
        <f>IFERROR(INDEX('SPACELOG 10 EMPRUNT 1'!$I$14:$I$2000,MATCH('SPACELOG 10 BP'!CS$2,'SPACELOG 10 EMPRUNT 1'!$Z$14:$Z$2000,0)),0)</f>
        <v>0</v>
      </c>
      <c r="CT57" s="17">
        <f>IFERROR(INDEX('SPACELOG 10 EMPRUNT 1'!$I$14:$I$2000,MATCH('SPACELOG 10 BP'!CT$2,'SPACELOG 10 EMPRUNT 1'!$Z$14:$Z$2000,0)),0)</f>
        <v>0</v>
      </c>
      <c r="CU57" s="17">
        <f>IFERROR(INDEX('SPACELOG 10 EMPRUNT 1'!$I$14:$I$2000,MATCH('SPACELOG 10 BP'!CU$2,'SPACELOG 10 EMPRUNT 1'!$Z$14:$Z$2000,0)),0)</f>
        <v>0</v>
      </c>
      <c r="CV57" s="17">
        <f>IFERROR(INDEX('SPACELOG 10 EMPRUNT 1'!$I$14:$I$2000,MATCH('SPACELOG 10 BP'!CV$2,'SPACELOG 10 EMPRUNT 1'!$Z$14:$Z$2000,0)),0)</f>
        <v>0</v>
      </c>
      <c r="CW57" s="17">
        <f>IFERROR(INDEX('SPACELOG 10 EMPRUNT 1'!$I$14:$I$2000,MATCH('SPACELOG 10 BP'!CW$2,'SPACELOG 10 EMPRUNT 1'!$Z$14:$Z$2000,0)),0)</f>
        <v>0</v>
      </c>
      <c r="CX57" s="17">
        <f>IFERROR(INDEX('SPACELOG 10 EMPRUNT 1'!$I$14:$I$2000,MATCH('SPACELOG 10 BP'!CX$2,'SPACELOG 10 EMPRUNT 1'!$Z$14:$Z$2000,0)),0)</f>
        <v>0</v>
      </c>
      <c r="CY57" s="17">
        <f>IFERROR(INDEX('SPACELOG 10 EMPRUNT 1'!$I$14:$I$2000,MATCH('SPACELOG 10 BP'!CY$2,'SPACELOG 10 EMPRUNT 1'!$Z$14:$Z$2000,0)),0)</f>
        <v>0</v>
      </c>
      <c r="CZ57" s="17">
        <f>IFERROR(INDEX('SPACELOG 10 EMPRUNT 1'!$I$14:$I$2000,MATCH('SPACELOG 10 BP'!CZ$2,'SPACELOG 10 EMPRUNT 1'!$Z$14:$Z$2000,0)),0)</f>
        <v>0</v>
      </c>
      <c r="DA57" s="17">
        <f>IFERROR(INDEX('SPACELOG 10 EMPRUNT 1'!$I$14:$I$2000,MATCH('SPACELOG 10 BP'!DA$2,'SPACELOG 10 EMPRUNT 1'!$Z$14:$Z$2000,0)),0)</f>
        <v>0</v>
      </c>
      <c r="DB57" s="17">
        <f>IFERROR(INDEX('SPACELOG 10 EMPRUNT 1'!$I$14:$I$2000,MATCH('SPACELOG 10 BP'!DB$2,'SPACELOG 10 EMPRUNT 1'!$Z$14:$Z$2000,0)),0)</f>
        <v>0</v>
      </c>
      <c r="DC57" s="17">
        <f>IFERROR(INDEX('SPACELOG 10 EMPRUNT 1'!$I$14:$I$2000,MATCH('SPACELOG 10 BP'!DC$2,'SPACELOG 10 EMPRUNT 1'!$Z$14:$Z$2000,0)),0)</f>
        <v>0</v>
      </c>
      <c r="DD57" s="17">
        <f>IFERROR(INDEX('SPACELOG 10 EMPRUNT 1'!$I$14:$I$2000,MATCH('SPACELOG 10 BP'!DD$2,'SPACELOG 10 EMPRUNT 1'!$Z$14:$Z$2000,0)),0)</f>
        <v>0</v>
      </c>
      <c r="DE57" s="319">
        <f t="shared" ref="DE57:DE59" si="542">SUM(CS57:DD57)</f>
        <v>0</v>
      </c>
      <c r="DF57" s="17">
        <f>IFERROR(INDEX('SPACELOG 10 EMPRUNT 1'!$I$14:$I$2000,MATCH('SPACELOG 10 BP'!DF$2,'SPACELOG 10 EMPRUNT 1'!$Z$14:$Z$2000,0)),0)</f>
        <v>0</v>
      </c>
      <c r="DG57" s="17">
        <f>IFERROR(INDEX('SPACELOG 10 EMPRUNT 1'!$I$14:$I$2000,MATCH('SPACELOG 10 BP'!DG$2,'SPACELOG 10 EMPRUNT 1'!$Z$14:$Z$2000,0)),0)</f>
        <v>0</v>
      </c>
      <c r="DH57" s="17">
        <f>IFERROR(INDEX('SPACELOG 10 EMPRUNT 1'!$I$14:$I$2000,MATCH('SPACELOG 10 BP'!DH$2,'SPACELOG 10 EMPRUNT 1'!$Z$14:$Z$2000,0)),0)</f>
        <v>0</v>
      </c>
      <c r="DI57" s="17">
        <f>IFERROR(INDEX('SPACELOG 10 EMPRUNT 1'!$I$14:$I$2000,MATCH('SPACELOG 10 BP'!DI$2,'SPACELOG 10 EMPRUNT 1'!$Z$14:$Z$2000,0)),0)</f>
        <v>0</v>
      </c>
      <c r="DJ57" s="17">
        <f>IFERROR(INDEX('SPACELOG 10 EMPRUNT 1'!$I$14:$I$2000,MATCH('SPACELOG 10 BP'!DJ$2,'SPACELOG 10 EMPRUNT 1'!$Z$14:$Z$2000,0)),0)</f>
        <v>0</v>
      </c>
      <c r="DK57" s="17">
        <f>IFERROR(INDEX('SPACELOG 10 EMPRUNT 1'!$I$14:$I$2000,MATCH('SPACELOG 10 BP'!DK$2,'SPACELOG 10 EMPRUNT 1'!$Z$14:$Z$2000,0)),0)</f>
        <v>0</v>
      </c>
      <c r="DL57" s="17">
        <f>IFERROR(INDEX('SPACELOG 10 EMPRUNT 1'!$I$14:$I$2000,MATCH('SPACELOG 10 BP'!DL$2,'SPACELOG 10 EMPRUNT 1'!$Z$14:$Z$2000,0)),0)</f>
        <v>0</v>
      </c>
      <c r="DM57" s="17">
        <f>IFERROR(INDEX('SPACELOG 10 EMPRUNT 1'!$I$14:$I$2000,MATCH('SPACELOG 10 BP'!DM$2,'SPACELOG 10 EMPRUNT 1'!$Z$14:$Z$2000,0)),0)</f>
        <v>0</v>
      </c>
      <c r="DN57" s="17">
        <f>IFERROR(INDEX('SPACELOG 10 EMPRUNT 1'!$I$14:$I$2000,MATCH('SPACELOG 10 BP'!DN$2,'SPACELOG 10 EMPRUNT 1'!$Z$14:$Z$2000,0)),0)</f>
        <v>0</v>
      </c>
      <c r="DO57" s="17">
        <f>IFERROR(INDEX('SPACELOG 10 EMPRUNT 1'!$I$14:$I$2000,MATCH('SPACELOG 10 BP'!DO$2,'SPACELOG 10 EMPRUNT 1'!$Z$14:$Z$2000,0)),0)</f>
        <v>0</v>
      </c>
      <c r="DP57" s="17">
        <f>IFERROR(INDEX('SPACELOG 10 EMPRUNT 1'!$I$14:$I$2000,MATCH('SPACELOG 10 BP'!DP$2,'SPACELOG 10 EMPRUNT 1'!$Z$14:$Z$2000,0)),0)</f>
        <v>0</v>
      </c>
      <c r="DQ57" s="17">
        <f>IFERROR(INDEX('SPACELOG 10 EMPRUNT 1'!$I$14:$I$2000,MATCH('SPACELOG 10 BP'!DQ$2,'SPACELOG 10 EMPRUNT 1'!$Z$14:$Z$2000,0)),0)</f>
        <v>0</v>
      </c>
      <c r="DR57" s="319">
        <f t="shared" ref="DR57:DR59" si="543">SUM(DF57:DQ57)</f>
        <v>0</v>
      </c>
      <c r="DS57" s="17">
        <f>IFERROR(INDEX('SPACELOG 10 EMPRUNT 1'!$I$14:$I$2000,MATCH('SPACELOG 10 BP'!DS$2,'SPACELOG 10 EMPRUNT 1'!$Z$14:$Z$2000,0)),0)</f>
        <v>0</v>
      </c>
      <c r="DT57" s="17">
        <f>IFERROR(INDEX('SPACELOG 10 EMPRUNT 1'!$I$14:$I$2000,MATCH('SPACELOG 10 BP'!DT$2,'SPACELOG 10 EMPRUNT 1'!$Z$14:$Z$2000,0)),0)</f>
        <v>0</v>
      </c>
      <c r="DU57" s="17">
        <f>IFERROR(INDEX('SPACELOG 10 EMPRUNT 1'!$I$14:$I$2000,MATCH('SPACELOG 10 BP'!DU$2,'SPACELOG 10 EMPRUNT 1'!$Z$14:$Z$2000,0)),0)</f>
        <v>0</v>
      </c>
      <c r="DV57" s="17">
        <f>IFERROR(INDEX('SPACELOG 10 EMPRUNT 1'!$I$14:$I$2000,MATCH('SPACELOG 10 BP'!DV$2,'SPACELOG 10 EMPRUNT 1'!$Z$14:$Z$2000,0)),0)</f>
        <v>0</v>
      </c>
      <c r="DW57" s="17">
        <f>IFERROR(INDEX('SPACELOG 10 EMPRUNT 1'!$I$14:$I$2000,MATCH('SPACELOG 10 BP'!DW$2,'SPACELOG 10 EMPRUNT 1'!$Z$14:$Z$2000,0)),0)</f>
        <v>0</v>
      </c>
      <c r="DX57" s="17">
        <f>IFERROR(INDEX('SPACELOG 10 EMPRUNT 1'!$I$14:$I$2000,MATCH('SPACELOG 10 BP'!DX$2,'SPACELOG 10 EMPRUNT 1'!$Z$14:$Z$2000,0)),0)</f>
        <v>0</v>
      </c>
      <c r="DY57" s="17">
        <f>IFERROR(INDEX('SPACELOG 10 EMPRUNT 1'!$I$14:$I$2000,MATCH('SPACELOG 10 BP'!DY$2,'SPACELOG 10 EMPRUNT 1'!$Z$14:$Z$2000,0)),0)</f>
        <v>0</v>
      </c>
      <c r="DZ57" s="17">
        <f>IFERROR(INDEX('SPACELOG 10 EMPRUNT 1'!$I$14:$I$2000,MATCH('SPACELOG 10 BP'!DZ$2,'SPACELOG 10 EMPRUNT 1'!$Z$14:$Z$2000,0)),0)</f>
        <v>0</v>
      </c>
      <c r="EA57" s="17">
        <f>IFERROR(INDEX('SPACELOG 10 EMPRUNT 1'!$I$14:$I$2000,MATCH('SPACELOG 10 BP'!EA$2,'SPACELOG 10 EMPRUNT 1'!$Z$14:$Z$2000,0)),0)</f>
        <v>0</v>
      </c>
      <c r="EB57" s="17">
        <f>IFERROR(INDEX('SPACELOG 10 EMPRUNT 1'!$I$14:$I$2000,MATCH('SPACELOG 10 BP'!EB$2,'SPACELOG 10 EMPRUNT 1'!$Z$14:$Z$2000,0)),0)</f>
        <v>0</v>
      </c>
      <c r="EC57" s="17">
        <f>IFERROR(INDEX('SPACELOG 10 EMPRUNT 1'!$I$14:$I$2000,MATCH('SPACELOG 10 BP'!EC$2,'SPACELOG 10 EMPRUNT 1'!$Z$14:$Z$2000,0)),0)</f>
        <v>0</v>
      </c>
      <c r="ED57" s="17">
        <f>IFERROR(INDEX('SPACELOG 10 EMPRUNT 1'!$I$14:$I$2000,MATCH('SPACELOG 10 BP'!ED$2,'SPACELOG 10 EMPRUNT 1'!$Z$14:$Z$2000,0)),0)</f>
        <v>0</v>
      </c>
      <c r="EE57" s="319">
        <f t="shared" ref="EE57:EE59" si="544">SUM(DS57:ED57)</f>
        <v>0</v>
      </c>
    </row>
    <row r="58" spans="1:135" x14ac:dyDescent="0.2">
      <c r="A58" s="12" t="s">
        <v>5</v>
      </c>
      <c r="B58" s="435" t="str">
        <f>'SPACELOG 10 EMPRUNT 3'!I6</f>
        <v/>
      </c>
      <c r="D58" s="1" t="s">
        <v>50</v>
      </c>
      <c r="F58" s="17">
        <f>IFERROR(INDEX('SPACELOG 10 EMPRUNT 2'!$I$14:$I$2000,MATCH('SPACELOG 10 BP'!F$2,'SPACELOG 10 EMPRUNT 2'!$Z$14:$Z$2000,0)),0)</f>
        <v>0</v>
      </c>
      <c r="G58" s="17">
        <f>IFERROR(INDEX('SPACELOG 10 EMPRUNT 2'!$I$14:$I$2000,MATCH('SPACELOG 10 BP'!G$2,'SPACELOG 10 EMPRUNT 2'!$Z$14:$Z$2000,0)),0)</f>
        <v>0</v>
      </c>
      <c r="H58" s="17">
        <f>IFERROR(INDEX('SPACELOG 10 EMPRUNT 2'!$I$14:$I$2000,MATCH('SPACELOG 10 BP'!H$2,'SPACELOG 10 EMPRUNT 2'!$Z$14:$Z$2000,0)),0)</f>
        <v>0</v>
      </c>
      <c r="I58" s="17">
        <f>IFERROR(INDEX('SPACELOG 10 EMPRUNT 2'!$I$14:$I$2000,MATCH('SPACELOG 10 BP'!I$2,'SPACELOG 10 EMPRUNT 2'!$Z$14:$Z$2000,0)),0)</f>
        <v>0</v>
      </c>
      <c r="J58" s="17">
        <f>IFERROR(INDEX('SPACELOG 10 EMPRUNT 2'!$I$14:$I$2000,MATCH('SPACELOG 10 BP'!J$2,'SPACELOG 10 EMPRUNT 2'!$Z$14:$Z$2000,0)),0)</f>
        <v>0</v>
      </c>
      <c r="K58" s="17">
        <f>IFERROR(INDEX('SPACELOG 10 EMPRUNT 2'!$I$14:$I$2000,MATCH('SPACELOG 10 BP'!K$2,'SPACELOG 10 EMPRUNT 2'!$Z$14:$Z$2000,0)),0)</f>
        <v>0</v>
      </c>
      <c r="L58" s="17">
        <f>IFERROR(INDEX('SPACELOG 10 EMPRUNT 2'!$I$14:$I$2000,MATCH('SPACELOG 10 BP'!L$2,'SPACELOG 10 EMPRUNT 2'!$Z$14:$Z$2000,0)),0)</f>
        <v>0</v>
      </c>
      <c r="M58" s="17">
        <f>IFERROR(INDEX('SPACELOG 10 EMPRUNT 2'!$I$14:$I$2000,MATCH('SPACELOG 10 BP'!M$2,'SPACELOG 10 EMPRUNT 2'!$Z$14:$Z$2000,0)),0)</f>
        <v>0</v>
      </c>
      <c r="N58" s="17">
        <f>IFERROR(INDEX('SPACELOG 10 EMPRUNT 2'!$I$14:$I$2000,MATCH('SPACELOG 10 BP'!N$2,'SPACELOG 10 EMPRUNT 2'!$Z$14:$Z$2000,0)),0)</f>
        <v>0</v>
      </c>
      <c r="O58" s="17">
        <f>IFERROR(INDEX('SPACELOG 10 EMPRUNT 2'!$I$14:$I$2000,MATCH('SPACELOG 10 BP'!O$2,'SPACELOG 10 EMPRUNT 2'!$Z$14:$Z$2000,0)),0)</f>
        <v>0</v>
      </c>
      <c r="P58" s="17">
        <f>IFERROR(INDEX('SPACELOG 10 EMPRUNT 2'!$I$14:$I$2000,MATCH('SPACELOG 10 BP'!P$2,'SPACELOG 10 EMPRUNT 2'!$Z$14:$Z$2000,0)),0)</f>
        <v>0</v>
      </c>
      <c r="Q58" s="17">
        <f>IFERROR(INDEX('SPACELOG 10 EMPRUNT 2'!$I$14:$I$2000,MATCH('SPACELOG 10 BP'!Q$2,'SPACELOG 10 EMPRUNT 2'!$Z$14:$Z$2000,0)),0)</f>
        <v>0</v>
      </c>
      <c r="R58" s="319">
        <f t="shared" ref="R58:R59" si="545">SUM(F58:Q58)</f>
        <v>0</v>
      </c>
      <c r="S58" s="17">
        <f>IFERROR(INDEX('SPACELOG 10 EMPRUNT 2'!$I$14:$I$2000,MATCH('SPACELOG 10 BP'!S$2,'SPACELOG 10 EMPRUNT 2'!$Z$14:$Z$2000,0)),0)</f>
        <v>0</v>
      </c>
      <c r="T58" s="17">
        <f>IFERROR(INDEX('SPACELOG 10 EMPRUNT 2'!$I$14:$I$2000,MATCH('SPACELOG 10 BP'!T$2,'SPACELOG 10 EMPRUNT 2'!$Z$14:$Z$2000,0)),0)</f>
        <v>0</v>
      </c>
      <c r="U58" s="17">
        <f>IFERROR(INDEX('SPACELOG 10 EMPRUNT 2'!$I$14:$I$2000,MATCH('SPACELOG 10 BP'!U$2,'SPACELOG 10 EMPRUNT 2'!$Z$14:$Z$2000,0)),0)</f>
        <v>0</v>
      </c>
      <c r="V58" s="17">
        <f>IFERROR(INDEX('SPACELOG 10 EMPRUNT 2'!$I$14:$I$2000,MATCH('SPACELOG 10 BP'!V$2,'SPACELOG 10 EMPRUNT 2'!$Z$14:$Z$2000,0)),0)</f>
        <v>0</v>
      </c>
      <c r="W58" s="17">
        <f>IFERROR(INDEX('SPACELOG 10 EMPRUNT 2'!$I$14:$I$2000,MATCH('SPACELOG 10 BP'!W$2,'SPACELOG 10 EMPRUNT 2'!$Z$14:$Z$2000,0)),0)</f>
        <v>0</v>
      </c>
      <c r="X58" s="17">
        <f>IFERROR(INDEX('SPACELOG 10 EMPRUNT 2'!$I$14:$I$2000,MATCH('SPACELOG 10 BP'!X$2,'SPACELOG 10 EMPRUNT 2'!$Z$14:$Z$2000,0)),0)</f>
        <v>0</v>
      </c>
      <c r="Y58" s="17">
        <f>IFERROR(INDEX('SPACELOG 10 EMPRUNT 2'!$I$14:$I$2000,MATCH('SPACELOG 10 BP'!Y$2,'SPACELOG 10 EMPRUNT 2'!$Z$14:$Z$2000,0)),0)</f>
        <v>0</v>
      </c>
      <c r="Z58" s="17">
        <f>IFERROR(INDEX('SPACELOG 10 EMPRUNT 2'!$I$14:$I$2000,MATCH('SPACELOG 10 BP'!Z$2,'SPACELOG 10 EMPRUNT 2'!$Z$14:$Z$2000,0)),0)</f>
        <v>0</v>
      </c>
      <c r="AA58" s="17">
        <f>IFERROR(INDEX('SPACELOG 10 EMPRUNT 2'!$I$14:$I$2000,MATCH('SPACELOG 10 BP'!AA$2,'SPACELOG 10 EMPRUNT 2'!$Z$14:$Z$2000,0)),0)</f>
        <v>0</v>
      </c>
      <c r="AB58" s="17">
        <f>IFERROR(INDEX('SPACELOG 10 EMPRUNT 2'!$I$14:$I$2000,MATCH('SPACELOG 10 BP'!AB$2,'SPACELOG 10 EMPRUNT 2'!$Z$14:$Z$2000,0)),0)</f>
        <v>0</v>
      </c>
      <c r="AC58" s="17">
        <f>IFERROR(INDEX('SPACELOG 10 EMPRUNT 2'!$I$14:$I$2000,MATCH('SPACELOG 10 BP'!AC$2,'SPACELOG 10 EMPRUNT 2'!$Z$14:$Z$2000,0)),0)</f>
        <v>0</v>
      </c>
      <c r="AD58" s="17">
        <f>IFERROR(INDEX('SPACELOG 10 EMPRUNT 2'!$I$14:$I$2000,MATCH('SPACELOG 10 BP'!AD$2,'SPACELOG 10 EMPRUNT 2'!$Z$14:$Z$2000,0)),0)</f>
        <v>0</v>
      </c>
      <c r="AE58" s="319">
        <f t="shared" si="536"/>
        <v>0</v>
      </c>
      <c r="AF58" s="17">
        <f>IFERROR(INDEX('SPACELOG 10 EMPRUNT 2'!$I$14:$I$2000,MATCH('SPACELOG 10 BP'!AF$2,'SPACELOG 10 EMPRUNT 2'!$Z$14:$Z$2000,0)),0)</f>
        <v>0</v>
      </c>
      <c r="AG58" s="17">
        <f>IFERROR(INDEX('SPACELOG 10 EMPRUNT 2'!$I$14:$I$2000,MATCH('SPACELOG 10 BP'!AG$2,'SPACELOG 10 EMPRUNT 2'!$Z$14:$Z$2000,0)),0)</f>
        <v>0</v>
      </c>
      <c r="AH58" s="17">
        <f>IFERROR(INDEX('SPACELOG 10 EMPRUNT 2'!$I$14:$I$2000,MATCH('SPACELOG 10 BP'!AH$2,'SPACELOG 10 EMPRUNT 2'!$Z$14:$Z$2000,0)),0)</f>
        <v>0</v>
      </c>
      <c r="AI58" s="17">
        <f>IFERROR(INDEX('SPACELOG 10 EMPRUNT 2'!$I$14:$I$2000,MATCH('SPACELOG 10 BP'!AI$2,'SPACELOG 10 EMPRUNT 2'!$Z$14:$Z$2000,0)),0)</f>
        <v>0</v>
      </c>
      <c r="AJ58" s="17">
        <f>IFERROR(INDEX('SPACELOG 10 EMPRUNT 2'!$I$14:$I$2000,MATCH('SPACELOG 10 BP'!AJ$2,'SPACELOG 10 EMPRUNT 2'!$Z$14:$Z$2000,0)),0)</f>
        <v>0</v>
      </c>
      <c r="AK58" s="17">
        <f>IFERROR(INDEX('SPACELOG 10 EMPRUNT 2'!$I$14:$I$2000,MATCH('SPACELOG 10 BP'!AK$2,'SPACELOG 10 EMPRUNT 2'!$Z$14:$Z$2000,0)),0)</f>
        <v>0</v>
      </c>
      <c r="AL58" s="17">
        <f>IFERROR(INDEX('SPACELOG 10 EMPRUNT 2'!$I$14:$I$2000,MATCH('SPACELOG 10 BP'!AL$2,'SPACELOG 10 EMPRUNT 2'!$Z$14:$Z$2000,0)),0)</f>
        <v>0</v>
      </c>
      <c r="AM58" s="17">
        <f>IFERROR(INDEX('SPACELOG 10 EMPRUNT 2'!$I$14:$I$2000,MATCH('SPACELOG 10 BP'!AM$2,'SPACELOG 10 EMPRUNT 2'!$Z$14:$Z$2000,0)),0)</f>
        <v>0</v>
      </c>
      <c r="AN58" s="17">
        <f>IFERROR(INDEX('SPACELOG 10 EMPRUNT 2'!$I$14:$I$2000,MATCH('SPACELOG 10 BP'!AN$2,'SPACELOG 10 EMPRUNT 2'!$Z$14:$Z$2000,0)),0)</f>
        <v>0</v>
      </c>
      <c r="AO58" s="17">
        <f>IFERROR(INDEX('SPACELOG 10 EMPRUNT 2'!$I$14:$I$2000,MATCH('SPACELOG 10 BP'!AO$2,'SPACELOG 10 EMPRUNT 2'!$Z$14:$Z$2000,0)),0)</f>
        <v>0</v>
      </c>
      <c r="AP58" s="17">
        <f>IFERROR(INDEX('SPACELOG 10 EMPRUNT 2'!$I$14:$I$2000,MATCH('SPACELOG 10 BP'!AP$2,'SPACELOG 10 EMPRUNT 2'!$Z$14:$Z$2000,0)),0)</f>
        <v>0</v>
      </c>
      <c r="AQ58" s="17">
        <f>IFERROR(INDEX('SPACELOG 10 EMPRUNT 2'!$I$14:$I$2000,MATCH('SPACELOG 10 BP'!AQ$2,'SPACELOG 10 EMPRUNT 2'!$Z$14:$Z$2000,0)),0)</f>
        <v>0</v>
      </c>
      <c r="AR58" s="319">
        <f t="shared" si="537"/>
        <v>0</v>
      </c>
      <c r="AS58" s="17">
        <f>IFERROR(INDEX('SPACELOG 10 EMPRUNT 2'!$I$14:$I$2000,MATCH('SPACELOG 10 BP'!AS$2,'SPACELOG 10 EMPRUNT 2'!$Z$14:$Z$2000,0)),0)</f>
        <v>0</v>
      </c>
      <c r="AT58" s="17">
        <f>IFERROR(INDEX('SPACELOG 10 EMPRUNT 2'!$I$14:$I$2000,MATCH('SPACELOG 10 BP'!AT$2,'SPACELOG 10 EMPRUNT 2'!$Z$14:$Z$2000,0)),0)</f>
        <v>0</v>
      </c>
      <c r="AU58" s="17">
        <f>IFERROR(INDEX('SPACELOG 10 EMPRUNT 2'!$I$14:$I$2000,MATCH('SPACELOG 10 BP'!AU$2,'SPACELOG 10 EMPRUNT 2'!$Z$14:$Z$2000,0)),0)</f>
        <v>0</v>
      </c>
      <c r="AV58" s="17">
        <f>IFERROR(INDEX('SPACELOG 10 EMPRUNT 2'!$I$14:$I$2000,MATCH('SPACELOG 10 BP'!AV$2,'SPACELOG 10 EMPRUNT 2'!$Z$14:$Z$2000,0)),0)</f>
        <v>0</v>
      </c>
      <c r="AW58" s="17">
        <f>IFERROR(INDEX('SPACELOG 10 EMPRUNT 2'!$I$14:$I$2000,MATCH('SPACELOG 10 BP'!AW$2,'SPACELOG 10 EMPRUNT 2'!$Z$14:$Z$2000,0)),0)</f>
        <v>0</v>
      </c>
      <c r="AX58" s="17">
        <f>IFERROR(INDEX('SPACELOG 10 EMPRUNT 2'!$I$14:$I$2000,MATCH('SPACELOG 10 BP'!AX$2,'SPACELOG 10 EMPRUNT 2'!$Z$14:$Z$2000,0)),0)</f>
        <v>0</v>
      </c>
      <c r="AY58" s="17">
        <f>IFERROR(INDEX('SPACELOG 10 EMPRUNT 2'!$I$14:$I$2000,MATCH('SPACELOG 10 BP'!AY$2,'SPACELOG 10 EMPRUNT 2'!$Z$14:$Z$2000,0)),0)</f>
        <v>0</v>
      </c>
      <c r="AZ58" s="17">
        <f>IFERROR(INDEX('SPACELOG 10 EMPRUNT 2'!$I$14:$I$2000,MATCH('SPACELOG 10 BP'!AZ$2,'SPACELOG 10 EMPRUNT 2'!$Z$14:$Z$2000,0)),0)</f>
        <v>0</v>
      </c>
      <c r="BA58" s="17">
        <f>IFERROR(INDEX('SPACELOG 10 EMPRUNT 2'!$I$14:$I$2000,MATCH('SPACELOG 10 BP'!BA$2,'SPACELOG 10 EMPRUNT 2'!$Z$14:$Z$2000,0)),0)</f>
        <v>0</v>
      </c>
      <c r="BB58" s="17">
        <f>IFERROR(INDEX('SPACELOG 10 EMPRUNT 2'!$I$14:$I$2000,MATCH('SPACELOG 10 BP'!BB$2,'SPACELOG 10 EMPRUNT 2'!$Z$14:$Z$2000,0)),0)</f>
        <v>0</v>
      </c>
      <c r="BC58" s="17">
        <f>IFERROR(INDEX('SPACELOG 10 EMPRUNT 2'!$I$14:$I$2000,MATCH('SPACELOG 10 BP'!BC$2,'SPACELOG 10 EMPRUNT 2'!$Z$14:$Z$2000,0)),0)</f>
        <v>0</v>
      </c>
      <c r="BD58" s="17">
        <f>IFERROR(INDEX('SPACELOG 10 EMPRUNT 2'!$I$14:$I$2000,MATCH('SPACELOG 10 BP'!BD$2,'SPACELOG 10 EMPRUNT 2'!$Z$14:$Z$2000,0)),0)</f>
        <v>0</v>
      </c>
      <c r="BE58" s="319">
        <f t="shared" si="538"/>
        <v>0</v>
      </c>
      <c r="BF58" s="17">
        <f>IFERROR(INDEX('SPACELOG 10 EMPRUNT 2'!$I$14:$I$2000,MATCH('SPACELOG 10 BP'!BF$2,'SPACELOG 10 EMPRUNT 2'!$Z$14:$Z$2000,0)),0)</f>
        <v>0</v>
      </c>
      <c r="BG58" s="17">
        <f>IFERROR(INDEX('SPACELOG 10 EMPRUNT 2'!$I$14:$I$2000,MATCH('SPACELOG 10 BP'!BG$2,'SPACELOG 10 EMPRUNT 2'!$Z$14:$Z$2000,0)),0)</f>
        <v>0</v>
      </c>
      <c r="BH58" s="17">
        <f>IFERROR(INDEX('SPACELOG 10 EMPRUNT 2'!$I$14:$I$2000,MATCH('SPACELOG 10 BP'!BH$2,'SPACELOG 10 EMPRUNT 2'!$Z$14:$Z$2000,0)),0)</f>
        <v>0</v>
      </c>
      <c r="BI58" s="17">
        <f>IFERROR(INDEX('SPACELOG 10 EMPRUNT 2'!$I$14:$I$2000,MATCH('SPACELOG 10 BP'!BI$2,'SPACELOG 10 EMPRUNT 2'!$Z$14:$Z$2000,0)),0)</f>
        <v>0</v>
      </c>
      <c r="BJ58" s="17">
        <f>IFERROR(INDEX('SPACELOG 10 EMPRUNT 2'!$I$14:$I$2000,MATCH('SPACELOG 10 BP'!BJ$2,'SPACELOG 10 EMPRUNT 2'!$Z$14:$Z$2000,0)),0)</f>
        <v>0</v>
      </c>
      <c r="BK58" s="17">
        <f>IFERROR(INDEX('SPACELOG 10 EMPRUNT 2'!$I$14:$I$2000,MATCH('SPACELOG 10 BP'!BK$2,'SPACELOG 10 EMPRUNT 2'!$Z$14:$Z$2000,0)),0)</f>
        <v>0</v>
      </c>
      <c r="BL58" s="17">
        <f>IFERROR(INDEX('SPACELOG 10 EMPRUNT 2'!$I$14:$I$2000,MATCH('SPACELOG 10 BP'!BL$2,'SPACELOG 10 EMPRUNT 2'!$Z$14:$Z$2000,0)),0)</f>
        <v>0</v>
      </c>
      <c r="BM58" s="17">
        <f>IFERROR(INDEX('SPACELOG 10 EMPRUNT 2'!$I$14:$I$2000,MATCH('SPACELOG 10 BP'!BM$2,'SPACELOG 10 EMPRUNT 2'!$Z$14:$Z$2000,0)),0)</f>
        <v>0</v>
      </c>
      <c r="BN58" s="17">
        <f>IFERROR(INDEX('SPACELOG 10 EMPRUNT 2'!$I$14:$I$2000,MATCH('SPACELOG 10 BP'!BN$2,'SPACELOG 10 EMPRUNT 2'!$Z$14:$Z$2000,0)),0)</f>
        <v>0</v>
      </c>
      <c r="BO58" s="17">
        <f>IFERROR(INDEX('SPACELOG 10 EMPRUNT 2'!$I$14:$I$2000,MATCH('SPACELOG 10 BP'!BO$2,'SPACELOG 10 EMPRUNT 2'!$Z$14:$Z$2000,0)),0)</f>
        <v>0</v>
      </c>
      <c r="BP58" s="17">
        <f>IFERROR(INDEX('SPACELOG 10 EMPRUNT 2'!$I$14:$I$2000,MATCH('SPACELOG 10 BP'!BP$2,'SPACELOG 10 EMPRUNT 2'!$Z$14:$Z$2000,0)),0)</f>
        <v>0</v>
      </c>
      <c r="BQ58" s="17">
        <f>IFERROR(INDEX('SPACELOG 10 EMPRUNT 2'!$I$14:$I$2000,MATCH('SPACELOG 10 BP'!BQ$2,'SPACELOG 10 EMPRUNT 2'!$Z$14:$Z$2000,0)),0)</f>
        <v>0</v>
      </c>
      <c r="BR58" s="319">
        <f t="shared" si="539"/>
        <v>0</v>
      </c>
      <c r="BS58" s="17">
        <f>IFERROR(INDEX('SPACELOG 10 EMPRUNT 2'!$I$14:$I$2000,MATCH('SPACELOG 10 BP'!BS$2,'SPACELOG 10 EMPRUNT 2'!$Z$14:$Z$2000,0)),0)</f>
        <v>0</v>
      </c>
      <c r="BT58" s="17">
        <f>IFERROR(INDEX('SPACELOG 10 EMPRUNT 2'!$I$14:$I$2000,MATCH('SPACELOG 10 BP'!BT$2,'SPACELOG 10 EMPRUNT 2'!$Z$14:$Z$2000,0)),0)</f>
        <v>0</v>
      </c>
      <c r="BU58" s="17">
        <f>IFERROR(INDEX('SPACELOG 10 EMPRUNT 2'!$I$14:$I$2000,MATCH('SPACELOG 10 BP'!BU$2,'SPACELOG 10 EMPRUNT 2'!$Z$14:$Z$2000,0)),0)</f>
        <v>0</v>
      </c>
      <c r="BV58" s="17">
        <f>IFERROR(INDEX('SPACELOG 10 EMPRUNT 2'!$I$14:$I$2000,MATCH('SPACELOG 10 BP'!BV$2,'SPACELOG 10 EMPRUNT 2'!$Z$14:$Z$2000,0)),0)</f>
        <v>0</v>
      </c>
      <c r="BW58" s="17">
        <f>IFERROR(INDEX('SPACELOG 10 EMPRUNT 2'!$I$14:$I$2000,MATCH('SPACELOG 10 BP'!BW$2,'SPACELOG 10 EMPRUNT 2'!$Z$14:$Z$2000,0)),0)</f>
        <v>0</v>
      </c>
      <c r="BX58" s="17">
        <f>IFERROR(INDEX('SPACELOG 10 EMPRUNT 2'!$I$14:$I$2000,MATCH('SPACELOG 10 BP'!BX$2,'SPACELOG 10 EMPRUNT 2'!$Z$14:$Z$2000,0)),0)</f>
        <v>0</v>
      </c>
      <c r="BY58" s="17">
        <f>IFERROR(INDEX('SPACELOG 10 EMPRUNT 2'!$I$14:$I$2000,MATCH('SPACELOG 10 BP'!BY$2,'SPACELOG 10 EMPRUNT 2'!$Z$14:$Z$2000,0)),0)</f>
        <v>0</v>
      </c>
      <c r="BZ58" s="17">
        <f>IFERROR(INDEX('SPACELOG 10 EMPRUNT 2'!$I$14:$I$2000,MATCH('SPACELOG 10 BP'!BZ$2,'SPACELOG 10 EMPRUNT 2'!$Z$14:$Z$2000,0)),0)</f>
        <v>0</v>
      </c>
      <c r="CA58" s="17">
        <f>IFERROR(INDEX('SPACELOG 10 EMPRUNT 2'!$I$14:$I$2000,MATCH('SPACELOG 10 BP'!CA$2,'SPACELOG 10 EMPRUNT 2'!$Z$14:$Z$2000,0)),0)</f>
        <v>0</v>
      </c>
      <c r="CB58" s="17">
        <f>IFERROR(INDEX('SPACELOG 10 EMPRUNT 2'!$I$14:$I$2000,MATCH('SPACELOG 10 BP'!CB$2,'SPACELOG 10 EMPRUNT 2'!$Z$14:$Z$2000,0)),0)</f>
        <v>0</v>
      </c>
      <c r="CC58" s="17">
        <f>IFERROR(INDEX('SPACELOG 10 EMPRUNT 2'!$I$14:$I$2000,MATCH('SPACELOG 10 BP'!CC$2,'SPACELOG 10 EMPRUNT 2'!$Z$14:$Z$2000,0)),0)</f>
        <v>0</v>
      </c>
      <c r="CD58" s="17">
        <f>IFERROR(INDEX('SPACELOG 10 EMPRUNT 2'!$I$14:$I$2000,MATCH('SPACELOG 10 BP'!CD$2,'SPACELOG 10 EMPRUNT 2'!$Z$14:$Z$2000,0)),0)</f>
        <v>0</v>
      </c>
      <c r="CE58" s="319">
        <f t="shared" si="540"/>
        <v>0</v>
      </c>
      <c r="CF58" s="17">
        <f>IFERROR(INDEX('SPACELOG 10 EMPRUNT 2'!$I$14:$I$2000,MATCH('SPACELOG 10 BP'!CF$2,'SPACELOG 10 EMPRUNT 2'!$Z$14:$Z$2000,0)),0)</f>
        <v>0</v>
      </c>
      <c r="CG58" s="17">
        <f>IFERROR(INDEX('SPACELOG 10 EMPRUNT 2'!$I$14:$I$2000,MATCH('SPACELOG 10 BP'!CG$2,'SPACELOG 10 EMPRUNT 2'!$Z$14:$Z$2000,0)),0)</f>
        <v>0</v>
      </c>
      <c r="CH58" s="17">
        <f>IFERROR(INDEX('SPACELOG 10 EMPRUNT 2'!$I$14:$I$2000,MATCH('SPACELOG 10 BP'!CH$2,'SPACELOG 10 EMPRUNT 2'!$Z$14:$Z$2000,0)),0)</f>
        <v>0</v>
      </c>
      <c r="CI58" s="17">
        <f>IFERROR(INDEX('SPACELOG 10 EMPRUNT 2'!$I$14:$I$2000,MATCH('SPACELOG 10 BP'!CI$2,'SPACELOG 10 EMPRUNT 2'!$Z$14:$Z$2000,0)),0)</f>
        <v>0</v>
      </c>
      <c r="CJ58" s="17">
        <f>IFERROR(INDEX('SPACELOG 10 EMPRUNT 2'!$I$14:$I$2000,MATCH('SPACELOG 10 BP'!CJ$2,'SPACELOG 10 EMPRUNT 2'!$Z$14:$Z$2000,0)),0)</f>
        <v>0</v>
      </c>
      <c r="CK58" s="17">
        <f>IFERROR(INDEX('SPACELOG 10 EMPRUNT 2'!$I$14:$I$2000,MATCH('SPACELOG 10 BP'!CK$2,'SPACELOG 10 EMPRUNT 2'!$Z$14:$Z$2000,0)),0)</f>
        <v>0</v>
      </c>
      <c r="CL58" s="17">
        <f>IFERROR(INDEX('SPACELOG 10 EMPRUNT 2'!$I$14:$I$2000,MATCH('SPACELOG 10 BP'!CL$2,'SPACELOG 10 EMPRUNT 2'!$Z$14:$Z$2000,0)),0)</f>
        <v>0</v>
      </c>
      <c r="CM58" s="17">
        <f>IFERROR(INDEX('SPACELOG 10 EMPRUNT 2'!$I$14:$I$2000,MATCH('SPACELOG 10 BP'!CM$2,'SPACELOG 10 EMPRUNT 2'!$Z$14:$Z$2000,0)),0)</f>
        <v>0</v>
      </c>
      <c r="CN58" s="17">
        <f>IFERROR(INDEX('SPACELOG 10 EMPRUNT 2'!$I$14:$I$2000,MATCH('SPACELOG 10 BP'!CN$2,'SPACELOG 10 EMPRUNT 2'!$Z$14:$Z$2000,0)),0)</f>
        <v>0</v>
      </c>
      <c r="CO58" s="17">
        <f>IFERROR(INDEX('SPACELOG 10 EMPRUNT 2'!$I$14:$I$2000,MATCH('SPACELOG 10 BP'!CO$2,'SPACELOG 10 EMPRUNT 2'!$Z$14:$Z$2000,0)),0)</f>
        <v>0</v>
      </c>
      <c r="CP58" s="17">
        <f>IFERROR(INDEX('SPACELOG 10 EMPRUNT 2'!$I$14:$I$2000,MATCH('SPACELOG 10 BP'!CP$2,'SPACELOG 10 EMPRUNT 2'!$Z$14:$Z$2000,0)),0)</f>
        <v>0</v>
      </c>
      <c r="CQ58" s="17">
        <f>IFERROR(INDEX('SPACELOG 10 EMPRUNT 2'!$I$14:$I$2000,MATCH('SPACELOG 10 BP'!CQ$2,'SPACELOG 10 EMPRUNT 2'!$Z$14:$Z$2000,0)),0)</f>
        <v>0</v>
      </c>
      <c r="CR58" s="319">
        <f t="shared" si="541"/>
        <v>0</v>
      </c>
      <c r="CS58" s="17">
        <f>IFERROR(INDEX('SPACELOG 10 EMPRUNT 2'!$I$14:$I$2000,MATCH('SPACELOG 10 BP'!CS$2,'SPACELOG 10 EMPRUNT 2'!$Z$14:$Z$2000,0)),0)</f>
        <v>0</v>
      </c>
      <c r="CT58" s="17">
        <f>IFERROR(INDEX('SPACELOG 10 EMPRUNT 2'!$I$14:$I$2000,MATCH('SPACELOG 10 BP'!CT$2,'SPACELOG 10 EMPRUNT 2'!$Z$14:$Z$2000,0)),0)</f>
        <v>0</v>
      </c>
      <c r="CU58" s="17">
        <f>IFERROR(INDEX('SPACELOG 10 EMPRUNT 2'!$I$14:$I$2000,MATCH('SPACELOG 10 BP'!CU$2,'SPACELOG 10 EMPRUNT 2'!$Z$14:$Z$2000,0)),0)</f>
        <v>0</v>
      </c>
      <c r="CV58" s="17">
        <f>IFERROR(INDEX('SPACELOG 10 EMPRUNT 2'!$I$14:$I$2000,MATCH('SPACELOG 10 BP'!CV$2,'SPACELOG 10 EMPRUNT 2'!$Z$14:$Z$2000,0)),0)</f>
        <v>0</v>
      </c>
      <c r="CW58" s="17">
        <f>IFERROR(INDEX('SPACELOG 10 EMPRUNT 2'!$I$14:$I$2000,MATCH('SPACELOG 10 BP'!CW$2,'SPACELOG 10 EMPRUNT 2'!$Z$14:$Z$2000,0)),0)</f>
        <v>0</v>
      </c>
      <c r="CX58" s="17">
        <f>IFERROR(INDEX('SPACELOG 10 EMPRUNT 2'!$I$14:$I$2000,MATCH('SPACELOG 10 BP'!CX$2,'SPACELOG 10 EMPRUNT 2'!$Z$14:$Z$2000,0)),0)</f>
        <v>0</v>
      </c>
      <c r="CY58" s="17">
        <f>IFERROR(INDEX('SPACELOG 10 EMPRUNT 2'!$I$14:$I$2000,MATCH('SPACELOG 10 BP'!CY$2,'SPACELOG 10 EMPRUNT 2'!$Z$14:$Z$2000,0)),0)</f>
        <v>0</v>
      </c>
      <c r="CZ58" s="17">
        <f>IFERROR(INDEX('SPACELOG 10 EMPRUNT 2'!$I$14:$I$2000,MATCH('SPACELOG 10 BP'!CZ$2,'SPACELOG 10 EMPRUNT 2'!$Z$14:$Z$2000,0)),0)</f>
        <v>0</v>
      </c>
      <c r="DA58" s="17">
        <f>IFERROR(INDEX('SPACELOG 10 EMPRUNT 2'!$I$14:$I$2000,MATCH('SPACELOG 10 BP'!DA$2,'SPACELOG 10 EMPRUNT 2'!$Z$14:$Z$2000,0)),0)</f>
        <v>0</v>
      </c>
      <c r="DB58" s="17">
        <f>IFERROR(INDEX('SPACELOG 10 EMPRUNT 2'!$I$14:$I$2000,MATCH('SPACELOG 10 BP'!DB$2,'SPACELOG 10 EMPRUNT 2'!$Z$14:$Z$2000,0)),0)</f>
        <v>0</v>
      </c>
      <c r="DC58" s="17">
        <f>IFERROR(INDEX('SPACELOG 10 EMPRUNT 2'!$I$14:$I$2000,MATCH('SPACELOG 10 BP'!DC$2,'SPACELOG 10 EMPRUNT 2'!$Z$14:$Z$2000,0)),0)</f>
        <v>0</v>
      </c>
      <c r="DD58" s="17">
        <f>IFERROR(INDEX('SPACELOG 10 EMPRUNT 2'!$I$14:$I$2000,MATCH('SPACELOG 10 BP'!DD$2,'SPACELOG 10 EMPRUNT 2'!$Z$14:$Z$2000,0)),0)</f>
        <v>0</v>
      </c>
      <c r="DE58" s="319">
        <f t="shared" si="542"/>
        <v>0</v>
      </c>
      <c r="DF58" s="17">
        <f>IFERROR(INDEX('SPACELOG 10 EMPRUNT 2'!$I$14:$I$2000,MATCH('SPACELOG 10 BP'!DF$2,'SPACELOG 10 EMPRUNT 2'!$Z$14:$Z$2000,0)),0)</f>
        <v>0</v>
      </c>
      <c r="DG58" s="17">
        <f>IFERROR(INDEX('SPACELOG 10 EMPRUNT 2'!$I$14:$I$2000,MATCH('SPACELOG 10 BP'!DG$2,'SPACELOG 10 EMPRUNT 2'!$Z$14:$Z$2000,0)),0)</f>
        <v>0</v>
      </c>
      <c r="DH58" s="17">
        <f>IFERROR(INDEX('SPACELOG 10 EMPRUNT 2'!$I$14:$I$2000,MATCH('SPACELOG 10 BP'!DH$2,'SPACELOG 10 EMPRUNT 2'!$Z$14:$Z$2000,0)),0)</f>
        <v>0</v>
      </c>
      <c r="DI58" s="17">
        <f>IFERROR(INDEX('SPACELOG 10 EMPRUNT 2'!$I$14:$I$2000,MATCH('SPACELOG 10 BP'!DI$2,'SPACELOG 10 EMPRUNT 2'!$Z$14:$Z$2000,0)),0)</f>
        <v>0</v>
      </c>
      <c r="DJ58" s="17">
        <f>IFERROR(INDEX('SPACELOG 10 EMPRUNT 2'!$I$14:$I$2000,MATCH('SPACELOG 10 BP'!DJ$2,'SPACELOG 10 EMPRUNT 2'!$Z$14:$Z$2000,0)),0)</f>
        <v>0</v>
      </c>
      <c r="DK58" s="17">
        <f>IFERROR(INDEX('SPACELOG 10 EMPRUNT 2'!$I$14:$I$2000,MATCH('SPACELOG 10 BP'!DK$2,'SPACELOG 10 EMPRUNT 2'!$Z$14:$Z$2000,0)),0)</f>
        <v>0</v>
      </c>
      <c r="DL58" s="17">
        <f>IFERROR(INDEX('SPACELOG 10 EMPRUNT 2'!$I$14:$I$2000,MATCH('SPACELOG 10 BP'!DL$2,'SPACELOG 10 EMPRUNT 2'!$Z$14:$Z$2000,0)),0)</f>
        <v>0</v>
      </c>
      <c r="DM58" s="17">
        <f>IFERROR(INDEX('SPACELOG 10 EMPRUNT 2'!$I$14:$I$2000,MATCH('SPACELOG 10 BP'!DM$2,'SPACELOG 10 EMPRUNT 2'!$Z$14:$Z$2000,0)),0)</f>
        <v>0</v>
      </c>
      <c r="DN58" s="17">
        <f>IFERROR(INDEX('SPACELOG 10 EMPRUNT 2'!$I$14:$I$2000,MATCH('SPACELOG 10 BP'!DN$2,'SPACELOG 10 EMPRUNT 2'!$Z$14:$Z$2000,0)),0)</f>
        <v>0</v>
      </c>
      <c r="DO58" s="17">
        <f>IFERROR(INDEX('SPACELOG 10 EMPRUNT 2'!$I$14:$I$2000,MATCH('SPACELOG 10 BP'!DO$2,'SPACELOG 10 EMPRUNT 2'!$Z$14:$Z$2000,0)),0)</f>
        <v>0</v>
      </c>
      <c r="DP58" s="17">
        <f>IFERROR(INDEX('SPACELOG 10 EMPRUNT 2'!$I$14:$I$2000,MATCH('SPACELOG 10 BP'!DP$2,'SPACELOG 10 EMPRUNT 2'!$Z$14:$Z$2000,0)),0)</f>
        <v>0</v>
      </c>
      <c r="DQ58" s="17">
        <f>IFERROR(INDEX('SPACELOG 10 EMPRUNT 2'!$I$14:$I$2000,MATCH('SPACELOG 10 BP'!DQ$2,'SPACELOG 10 EMPRUNT 2'!$Z$14:$Z$2000,0)),0)</f>
        <v>0</v>
      </c>
      <c r="DR58" s="319">
        <f t="shared" si="543"/>
        <v>0</v>
      </c>
      <c r="DS58" s="17">
        <f>IFERROR(INDEX('SPACELOG 10 EMPRUNT 2'!$I$14:$I$2000,MATCH('SPACELOG 10 BP'!DS$2,'SPACELOG 10 EMPRUNT 2'!$Z$14:$Z$2000,0)),0)</f>
        <v>0</v>
      </c>
      <c r="DT58" s="17">
        <f>IFERROR(INDEX('SPACELOG 10 EMPRUNT 2'!$I$14:$I$2000,MATCH('SPACELOG 10 BP'!DT$2,'SPACELOG 10 EMPRUNT 2'!$Z$14:$Z$2000,0)),0)</f>
        <v>0</v>
      </c>
      <c r="DU58" s="17">
        <f>IFERROR(INDEX('SPACELOG 10 EMPRUNT 2'!$I$14:$I$2000,MATCH('SPACELOG 10 BP'!DU$2,'SPACELOG 10 EMPRUNT 2'!$Z$14:$Z$2000,0)),0)</f>
        <v>0</v>
      </c>
      <c r="DV58" s="17">
        <f>IFERROR(INDEX('SPACELOG 10 EMPRUNT 2'!$I$14:$I$2000,MATCH('SPACELOG 10 BP'!DV$2,'SPACELOG 10 EMPRUNT 2'!$Z$14:$Z$2000,0)),0)</f>
        <v>0</v>
      </c>
      <c r="DW58" s="17">
        <f>IFERROR(INDEX('SPACELOG 10 EMPRUNT 2'!$I$14:$I$2000,MATCH('SPACELOG 10 BP'!DW$2,'SPACELOG 10 EMPRUNT 2'!$Z$14:$Z$2000,0)),0)</f>
        <v>0</v>
      </c>
      <c r="DX58" s="17">
        <f>IFERROR(INDEX('SPACELOG 10 EMPRUNT 2'!$I$14:$I$2000,MATCH('SPACELOG 10 BP'!DX$2,'SPACELOG 10 EMPRUNT 2'!$Z$14:$Z$2000,0)),0)</f>
        <v>0</v>
      </c>
      <c r="DY58" s="17">
        <f>IFERROR(INDEX('SPACELOG 10 EMPRUNT 2'!$I$14:$I$2000,MATCH('SPACELOG 10 BP'!DY$2,'SPACELOG 10 EMPRUNT 2'!$Z$14:$Z$2000,0)),0)</f>
        <v>0</v>
      </c>
      <c r="DZ58" s="17">
        <f>IFERROR(INDEX('SPACELOG 10 EMPRUNT 2'!$I$14:$I$2000,MATCH('SPACELOG 10 BP'!DZ$2,'SPACELOG 10 EMPRUNT 2'!$Z$14:$Z$2000,0)),0)</f>
        <v>0</v>
      </c>
      <c r="EA58" s="17">
        <f>IFERROR(INDEX('SPACELOG 10 EMPRUNT 2'!$I$14:$I$2000,MATCH('SPACELOG 10 BP'!EA$2,'SPACELOG 10 EMPRUNT 2'!$Z$14:$Z$2000,0)),0)</f>
        <v>0</v>
      </c>
      <c r="EB58" s="17">
        <f>IFERROR(INDEX('SPACELOG 10 EMPRUNT 2'!$I$14:$I$2000,MATCH('SPACELOG 10 BP'!EB$2,'SPACELOG 10 EMPRUNT 2'!$Z$14:$Z$2000,0)),0)</f>
        <v>0</v>
      </c>
      <c r="EC58" s="17">
        <f>IFERROR(INDEX('SPACELOG 10 EMPRUNT 2'!$I$14:$I$2000,MATCH('SPACELOG 10 BP'!EC$2,'SPACELOG 10 EMPRUNT 2'!$Z$14:$Z$2000,0)),0)</f>
        <v>0</v>
      </c>
      <c r="ED58" s="17">
        <f>IFERROR(INDEX('SPACELOG 10 EMPRUNT 2'!$I$14:$I$2000,MATCH('SPACELOG 10 BP'!ED$2,'SPACELOG 10 EMPRUNT 2'!$Z$14:$Z$2000,0)),0)</f>
        <v>0</v>
      </c>
      <c r="EE58" s="319">
        <f t="shared" si="544"/>
        <v>0</v>
      </c>
    </row>
    <row r="59" spans="1:135" x14ac:dyDescent="0.2">
      <c r="A59" s="29" t="s">
        <v>6</v>
      </c>
      <c r="B59" s="38">
        <f>'SPACELOG 10 EMPRUNT 3'!E6</f>
        <v>0</v>
      </c>
      <c r="D59" s="1" t="s">
        <v>298</v>
      </c>
      <c r="F59" s="17">
        <f>IFERROR(INDEX('SPACELOG 10 EMPRUNT 3'!$I$14:$I$2000,MATCH('SPACELOG 10 BP'!F$2,'SPACELOG 10 EMPRUNT 3'!$Z$14:$Z$2000,0)),0)</f>
        <v>0</v>
      </c>
      <c r="G59" s="17">
        <f>IFERROR(INDEX('SPACELOG 10 EMPRUNT 3'!$I$14:$I$2000,MATCH('SPACELOG 10 BP'!G$2,'SPACELOG 10 EMPRUNT 3'!$Z$14:$Z$2000,0)),0)</f>
        <v>0</v>
      </c>
      <c r="H59" s="17">
        <f>IFERROR(INDEX('SPACELOG 10 EMPRUNT 3'!$I$14:$I$2000,MATCH('SPACELOG 10 BP'!H$2,'SPACELOG 10 EMPRUNT 3'!$Z$14:$Z$2000,0)),0)</f>
        <v>0</v>
      </c>
      <c r="I59" s="17">
        <f>IFERROR(INDEX('SPACELOG 10 EMPRUNT 3'!$I$14:$I$2000,MATCH('SPACELOG 10 BP'!I$2,'SPACELOG 10 EMPRUNT 3'!$Z$14:$Z$2000,0)),0)</f>
        <v>0</v>
      </c>
      <c r="J59" s="17">
        <f>IFERROR(INDEX('SPACELOG 10 EMPRUNT 3'!$I$14:$I$2000,MATCH('SPACELOG 10 BP'!J$2,'SPACELOG 10 EMPRUNT 3'!$Z$14:$Z$2000,0)),0)</f>
        <v>0</v>
      </c>
      <c r="K59" s="17">
        <f>IFERROR(INDEX('SPACELOG 10 EMPRUNT 3'!$I$14:$I$2000,MATCH('SPACELOG 10 BP'!K$2,'SPACELOG 10 EMPRUNT 3'!$Z$14:$Z$2000,0)),0)</f>
        <v>0</v>
      </c>
      <c r="L59" s="17">
        <f>IFERROR(INDEX('SPACELOG 10 EMPRUNT 3'!$I$14:$I$2000,MATCH('SPACELOG 10 BP'!L$2,'SPACELOG 10 EMPRUNT 3'!$Z$14:$Z$2000,0)),0)</f>
        <v>0</v>
      </c>
      <c r="M59" s="17">
        <f>IFERROR(INDEX('SPACELOG 10 EMPRUNT 3'!$I$14:$I$2000,MATCH('SPACELOG 10 BP'!M$2,'SPACELOG 10 EMPRUNT 3'!$Z$14:$Z$2000,0)),0)</f>
        <v>0</v>
      </c>
      <c r="N59" s="17">
        <f>IFERROR(INDEX('SPACELOG 10 EMPRUNT 3'!$I$14:$I$2000,MATCH('SPACELOG 10 BP'!N$2,'SPACELOG 10 EMPRUNT 3'!$Z$14:$Z$2000,0)),0)</f>
        <v>0</v>
      </c>
      <c r="O59" s="17">
        <f>IFERROR(INDEX('SPACELOG 10 EMPRUNT 3'!$I$14:$I$2000,MATCH('SPACELOG 10 BP'!O$2,'SPACELOG 10 EMPRUNT 3'!$Z$14:$Z$2000,0)),0)</f>
        <v>0</v>
      </c>
      <c r="P59" s="17">
        <f>IFERROR(INDEX('SPACELOG 10 EMPRUNT 3'!$I$14:$I$2000,MATCH('SPACELOG 10 BP'!P$2,'SPACELOG 10 EMPRUNT 3'!$Z$14:$Z$2000,0)),0)</f>
        <v>0</v>
      </c>
      <c r="Q59" s="17">
        <f>IFERROR(INDEX('SPACELOG 10 EMPRUNT 3'!$I$14:$I$2000,MATCH('SPACELOG 10 BP'!Q$2,'SPACELOG 10 EMPRUNT 3'!$Z$14:$Z$2000,0)),0)</f>
        <v>0</v>
      </c>
      <c r="R59" s="319">
        <f t="shared" si="545"/>
        <v>0</v>
      </c>
      <c r="S59" s="17">
        <f>IFERROR(INDEX('SPACELOG 10 EMPRUNT 3'!$I$14:$I$2000,MATCH('SPACELOG 10 BP'!S$2,'SPACELOG 10 EMPRUNT 3'!$Z$14:$Z$2000,0)),0)</f>
        <v>0</v>
      </c>
      <c r="T59" s="17">
        <f>IFERROR(INDEX('SPACELOG 10 EMPRUNT 3'!$I$14:$I$2000,MATCH('SPACELOG 10 BP'!T$2,'SPACELOG 10 EMPRUNT 3'!$Z$14:$Z$2000,0)),0)</f>
        <v>0</v>
      </c>
      <c r="U59" s="17">
        <f>IFERROR(INDEX('SPACELOG 10 EMPRUNT 3'!$I$14:$I$2000,MATCH('SPACELOG 10 BP'!U$2,'SPACELOG 10 EMPRUNT 3'!$Z$14:$Z$2000,0)),0)</f>
        <v>0</v>
      </c>
      <c r="V59" s="17">
        <f>IFERROR(INDEX('SPACELOG 10 EMPRUNT 3'!$I$14:$I$2000,MATCH('SPACELOG 10 BP'!V$2,'SPACELOG 10 EMPRUNT 3'!$Z$14:$Z$2000,0)),0)</f>
        <v>0</v>
      </c>
      <c r="W59" s="17">
        <f>IFERROR(INDEX('SPACELOG 10 EMPRUNT 3'!$I$14:$I$2000,MATCH('SPACELOG 10 BP'!W$2,'SPACELOG 10 EMPRUNT 3'!$Z$14:$Z$2000,0)),0)</f>
        <v>0</v>
      </c>
      <c r="X59" s="17">
        <f>IFERROR(INDEX('SPACELOG 10 EMPRUNT 3'!$I$14:$I$2000,MATCH('SPACELOG 10 BP'!X$2,'SPACELOG 10 EMPRUNT 3'!$Z$14:$Z$2000,0)),0)</f>
        <v>0</v>
      </c>
      <c r="Y59" s="17">
        <f>IFERROR(INDEX('SPACELOG 10 EMPRUNT 3'!$I$14:$I$2000,MATCH('SPACELOG 10 BP'!Y$2,'SPACELOG 10 EMPRUNT 3'!$Z$14:$Z$2000,0)),0)</f>
        <v>0</v>
      </c>
      <c r="Z59" s="17">
        <f>IFERROR(INDEX('SPACELOG 10 EMPRUNT 3'!$I$14:$I$2000,MATCH('SPACELOG 10 BP'!Z$2,'SPACELOG 10 EMPRUNT 3'!$Z$14:$Z$2000,0)),0)</f>
        <v>0</v>
      </c>
      <c r="AA59" s="17">
        <f>IFERROR(INDEX('SPACELOG 10 EMPRUNT 3'!$I$14:$I$2000,MATCH('SPACELOG 10 BP'!AA$2,'SPACELOG 10 EMPRUNT 3'!$Z$14:$Z$2000,0)),0)</f>
        <v>0</v>
      </c>
      <c r="AB59" s="17">
        <f>IFERROR(INDEX('SPACELOG 10 EMPRUNT 3'!$I$14:$I$2000,MATCH('SPACELOG 10 BP'!AB$2,'SPACELOG 10 EMPRUNT 3'!$Z$14:$Z$2000,0)),0)</f>
        <v>0</v>
      </c>
      <c r="AC59" s="17">
        <f>IFERROR(INDEX('SPACELOG 10 EMPRUNT 3'!$I$14:$I$2000,MATCH('SPACELOG 10 BP'!AC$2,'SPACELOG 10 EMPRUNT 3'!$Z$14:$Z$2000,0)),0)</f>
        <v>0</v>
      </c>
      <c r="AD59" s="17">
        <f>IFERROR(INDEX('SPACELOG 10 EMPRUNT 3'!$I$14:$I$2000,MATCH('SPACELOG 10 BP'!AD$2,'SPACELOG 10 EMPRUNT 3'!$Z$14:$Z$2000,0)),0)</f>
        <v>0</v>
      </c>
      <c r="AE59" s="319">
        <f t="shared" si="536"/>
        <v>0</v>
      </c>
      <c r="AF59" s="17">
        <f>IFERROR(INDEX('SPACELOG 10 EMPRUNT 3'!$I$14:$I$2000,MATCH('SPACELOG 10 BP'!AF$2,'SPACELOG 10 EMPRUNT 3'!$Z$14:$Z$2000,0)),0)</f>
        <v>0</v>
      </c>
      <c r="AG59" s="17">
        <f>IFERROR(INDEX('SPACELOG 10 EMPRUNT 3'!$I$14:$I$2000,MATCH('SPACELOG 10 BP'!AG$2,'SPACELOG 10 EMPRUNT 3'!$Z$14:$Z$2000,0)),0)</f>
        <v>0</v>
      </c>
      <c r="AH59" s="17">
        <f>IFERROR(INDEX('SPACELOG 10 EMPRUNT 3'!$I$14:$I$2000,MATCH('SPACELOG 10 BP'!AH$2,'SPACELOG 10 EMPRUNT 3'!$Z$14:$Z$2000,0)),0)</f>
        <v>0</v>
      </c>
      <c r="AI59" s="17">
        <f>IFERROR(INDEX('SPACELOG 10 EMPRUNT 3'!$I$14:$I$2000,MATCH('SPACELOG 10 BP'!AI$2,'SPACELOG 10 EMPRUNT 3'!$Z$14:$Z$2000,0)),0)</f>
        <v>0</v>
      </c>
      <c r="AJ59" s="17">
        <f>IFERROR(INDEX('SPACELOG 10 EMPRUNT 3'!$I$14:$I$2000,MATCH('SPACELOG 10 BP'!AJ$2,'SPACELOG 10 EMPRUNT 3'!$Z$14:$Z$2000,0)),0)</f>
        <v>0</v>
      </c>
      <c r="AK59" s="17">
        <f>IFERROR(INDEX('SPACELOG 10 EMPRUNT 3'!$I$14:$I$2000,MATCH('SPACELOG 10 BP'!AK$2,'SPACELOG 10 EMPRUNT 3'!$Z$14:$Z$2000,0)),0)</f>
        <v>0</v>
      </c>
      <c r="AL59" s="17">
        <f>IFERROR(INDEX('SPACELOG 10 EMPRUNT 3'!$I$14:$I$2000,MATCH('SPACELOG 10 BP'!AL$2,'SPACELOG 10 EMPRUNT 3'!$Z$14:$Z$2000,0)),0)</f>
        <v>0</v>
      </c>
      <c r="AM59" s="17">
        <f>IFERROR(INDEX('SPACELOG 10 EMPRUNT 3'!$I$14:$I$2000,MATCH('SPACELOG 10 BP'!AM$2,'SPACELOG 10 EMPRUNT 3'!$Z$14:$Z$2000,0)),0)</f>
        <v>0</v>
      </c>
      <c r="AN59" s="17">
        <f>IFERROR(INDEX('SPACELOG 10 EMPRUNT 3'!$I$14:$I$2000,MATCH('SPACELOG 10 BP'!AN$2,'SPACELOG 10 EMPRUNT 3'!$Z$14:$Z$2000,0)),0)</f>
        <v>0</v>
      </c>
      <c r="AO59" s="17">
        <f>IFERROR(INDEX('SPACELOG 10 EMPRUNT 3'!$I$14:$I$2000,MATCH('SPACELOG 10 BP'!AO$2,'SPACELOG 10 EMPRUNT 3'!$Z$14:$Z$2000,0)),0)</f>
        <v>0</v>
      </c>
      <c r="AP59" s="17">
        <f>IFERROR(INDEX('SPACELOG 10 EMPRUNT 3'!$I$14:$I$2000,MATCH('SPACELOG 10 BP'!AP$2,'SPACELOG 10 EMPRUNT 3'!$Z$14:$Z$2000,0)),0)</f>
        <v>0</v>
      </c>
      <c r="AQ59" s="17">
        <f>IFERROR(INDEX('SPACELOG 10 EMPRUNT 3'!$I$14:$I$2000,MATCH('SPACELOG 10 BP'!AQ$2,'SPACELOG 10 EMPRUNT 3'!$Z$14:$Z$2000,0)),0)</f>
        <v>0</v>
      </c>
      <c r="AR59" s="319">
        <f t="shared" si="537"/>
        <v>0</v>
      </c>
      <c r="AS59" s="17">
        <f>IFERROR(INDEX('SPACELOG 10 EMPRUNT 3'!$I$14:$I$2000,MATCH('SPACELOG 10 BP'!AS$2,'SPACELOG 10 EMPRUNT 3'!$Z$14:$Z$2000,0)),0)</f>
        <v>0</v>
      </c>
      <c r="AT59" s="17">
        <f>IFERROR(INDEX('SPACELOG 10 EMPRUNT 3'!$I$14:$I$2000,MATCH('SPACELOG 10 BP'!AT$2,'SPACELOG 10 EMPRUNT 3'!$Z$14:$Z$2000,0)),0)</f>
        <v>0</v>
      </c>
      <c r="AU59" s="17">
        <f>IFERROR(INDEX('SPACELOG 10 EMPRUNT 3'!$I$14:$I$2000,MATCH('SPACELOG 10 BP'!AU$2,'SPACELOG 10 EMPRUNT 3'!$Z$14:$Z$2000,0)),0)</f>
        <v>0</v>
      </c>
      <c r="AV59" s="17">
        <f>IFERROR(INDEX('SPACELOG 10 EMPRUNT 3'!$I$14:$I$2000,MATCH('SPACELOG 10 BP'!AV$2,'SPACELOG 10 EMPRUNT 3'!$Z$14:$Z$2000,0)),0)</f>
        <v>0</v>
      </c>
      <c r="AW59" s="17">
        <f>IFERROR(INDEX('SPACELOG 10 EMPRUNT 3'!$I$14:$I$2000,MATCH('SPACELOG 10 BP'!AW$2,'SPACELOG 10 EMPRUNT 3'!$Z$14:$Z$2000,0)),0)</f>
        <v>0</v>
      </c>
      <c r="AX59" s="17">
        <f>IFERROR(INDEX('SPACELOG 10 EMPRUNT 3'!$I$14:$I$2000,MATCH('SPACELOG 10 BP'!AX$2,'SPACELOG 10 EMPRUNT 3'!$Z$14:$Z$2000,0)),0)</f>
        <v>0</v>
      </c>
      <c r="AY59" s="17">
        <f>IFERROR(INDEX('SPACELOG 10 EMPRUNT 3'!$I$14:$I$2000,MATCH('SPACELOG 10 BP'!AY$2,'SPACELOG 10 EMPRUNT 3'!$Z$14:$Z$2000,0)),0)</f>
        <v>0</v>
      </c>
      <c r="AZ59" s="17">
        <f>IFERROR(INDEX('SPACELOG 10 EMPRUNT 3'!$I$14:$I$2000,MATCH('SPACELOG 10 BP'!AZ$2,'SPACELOG 10 EMPRUNT 3'!$Z$14:$Z$2000,0)),0)</f>
        <v>0</v>
      </c>
      <c r="BA59" s="17">
        <f>IFERROR(INDEX('SPACELOG 10 EMPRUNT 3'!$I$14:$I$2000,MATCH('SPACELOG 10 BP'!BA$2,'SPACELOG 10 EMPRUNT 3'!$Z$14:$Z$2000,0)),0)</f>
        <v>0</v>
      </c>
      <c r="BB59" s="17">
        <f>IFERROR(INDEX('SPACELOG 10 EMPRUNT 3'!$I$14:$I$2000,MATCH('SPACELOG 10 BP'!BB$2,'SPACELOG 10 EMPRUNT 3'!$Z$14:$Z$2000,0)),0)</f>
        <v>0</v>
      </c>
      <c r="BC59" s="17">
        <f>IFERROR(INDEX('SPACELOG 10 EMPRUNT 3'!$I$14:$I$2000,MATCH('SPACELOG 10 BP'!BC$2,'SPACELOG 10 EMPRUNT 3'!$Z$14:$Z$2000,0)),0)</f>
        <v>0</v>
      </c>
      <c r="BD59" s="17">
        <f>IFERROR(INDEX('SPACELOG 10 EMPRUNT 3'!$I$14:$I$2000,MATCH('SPACELOG 10 BP'!BD$2,'SPACELOG 10 EMPRUNT 3'!$Z$14:$Z$2000,0)),0)</f>
        <v>0</v>
      </c>
      <c r="BE59" s="319">
        <f t="shared" si="538"/>
        <v>0</v>
      </c>
      <c r="BF59" s="17">
        <f>IFERROR(INDEX('SPACELOG 10 EMPRUNT 3'!$I$14:$I$2000,MATCH('SPACELOG 10 BP'!BF$2,'SPACELOG 10 EMPRUNT 3'!$Z$14:$Z$2000,0)),0)</f>
        <v>0</v>
      </c>
      <c r="BG59" s="17">
        <f>IFERROR(INDEX('SPACELOG 10 EMPRUNT 3'!$I$14:$I$2000,MATCH('SPACELOG 10 BP'!BG$2,'SPACELOG 10 EMPRUNT 3'!$Z$14:$Z$2000,0)),0)</f>
        <v>0</v>
      </c>
      <c r="BH59" s="17">
        <f>IFERROR(INDEX('SPACELOG 10 EMPRUNT 3'!$I$14:$I$2000,MATCH('SPACELOG 10 BP'!BH$2,'SPACELOG 10 EMPRUNT 3'!$Z$14:$Z$2000,0)),0)</f>
        <v>0</v>
      </c>
      <c r="BI59" s="17">
        <f>IFERROR(INDEX('SPACELOG 10 EMPRUNT 3'!$I$14:$I$2000,MATCH('SPACELOG 10 BP'!BI$2,'SPACELOG 10 EMPRUNT 3'!$Z$14:$Z$2000,0)),0)</f>
        <v>0</v>
      </c>
      <c r="BJ59" s="17">
        <f>IFERROR(INDEX('SPACELOG 10 EMPRUNT 3'!$I$14:$I$2000,MATCH('SPACELOG 10 BP'!BJ$2,'SPACELOG 10 EMPRUNT 3'!$Z$14:$Z$2000,0)),0)</f>
        <v>0</v>
      </c>
      <c r="BK59" s="17">
        <f>IFERROR(INDEX('SPACELOG 10 EMPRUNT 3'!$I$14:$I$2000,MATCH('SPACELOG 10 BP'!BK$2,'SPACELOG 10 EMPRUNT 3'!$Z$14:$Z$2000,0)),0)</f>
        <v>0</v>
      </c>
      <c r="BL59" s="17">
        <f>IFERROR(INDEX('SPACELOG 10 EMPRUNT 3'!$I$14:$I$2000,MATCH('SPACELOG 10 BP'!BL$2,'SPACELOG 10 EMPRUNT 3'!$Z$14:$Z$2000,0)),0)</f>
        <v>0</v>
      </c>
      <c r="BM59" s="17">
        <f>IFERROR(INDEX('SPACELOG 10 EMPRUNT 3'!$I$14:$I$2000,MATCH('SPACELOG 10 BP'!BM$2,'SPACELOG 10 EMPRUNT 3'!$Z$14:$Z$2000,0)),0)</f>
        <v>0</v>
      </c>
      <c r="BN59" s="17">
        <f>IFERROR(INDEX('SPACELOG 10 EMPRUNT 3'!$I$14:$I$2000,MATCH('SPACELOG 10 BP'!BN$2,'SPACELOG 10 EMPRUNT 3'!$Z$14:$Z$2000,0)),0)</f>
        <v>0</v>
      </c>
      <c r="BO59" s="17">
        <f>IFERROR(INDEX('SPACELOG 10 EMPRUNT 3'!$I$14:$I$2000,MATCH('SPACELOG 10 BP'!BO$2,'SPACELOG 10 EMPRUNT 3'!$Z$14:$Z$2000,0)),0)</f>
        <v>0</v>
      </c>
      <c r="BP59" s="17">
        <f>IFERROR(INDEX('SPACELOG 10 EMPRUNT 3'!$I$14:$I$2000,MATCH('SPACELOG 10 BP'!BP$2,'SPACELOG 10 EMPRUNT 3'!$Z$14:$Z$2000,0)),0)</f>
        <v>0</v>
      </c>
      <c r="BQ59" s="17">
        <f>IFERROR(INDEX('SPACELOG 10 EMPRUNT 3'!$I$14:$I$2000,MATCH('SPACELOG 10 BP'!BQ$2,'SPACELOG 10 EMPRUNT 3'!$Z$14:$Z$2000,0)),0)</f>
        <v>0</v>
      </c>
      <c r="BR59" s="319">
        <f t="shared" si="539"/>
        <v>0</v>
      </c>
      <c r="BS59" s="17">
        <f>IFERROR(INDEX('SPACELOG 10 EMPRUNT 3'!$I$14:$I$2000,MATCH('SPACELOG 10 BP'!BS$2,'SPACELOG 10 EMPRUNT 3'!$Z$14:$Z$2000,0)),0)</f>
        <v>0</v>
      </c>
      <c r="BT59" s="17">
        <f>IFERROR(INDEX('SPACELOG 10 EMPRUNT 3'!$I$14:$I$2000,MATCH('SPACELOG 10 BP'!BT$2,'SPACELOG 10 EMPRUNT 3'!$Z$14:$Z$2000,0)),0)</f>
        <v>0</v>
      </c>
      <c r="BU59" s="17">
        <f>IFERROR(INDEX('SPACELOG 10 EMPRUNT 3'!$I$14:$I$2000,MATCH('SPACELOG 10 BP'!BU$2,'SPACELOG 10 EMPRUNT 3'!$Z$14:$Z$2000,0)),0)</f>
        <v>0</v>
      </c>
      <c r="BV59" s="17">
        <f>IFERROR(INDEX('SPACELOG 10 EMPRUNT 3'!$I$14:$I$2000,MATCH('SPACELOG 10 BP'!BV$2,'SPACELOG 10 EMPRUNT 3'!$Z$14:$Z$2000,0)),0)</f>
        <v>0</v>
      </c>
      <c r="BW59" s="17">
        <f>IFERROR(INDEX('SPACELOG 10 EMPRUNT 3'!$I$14:$I$2000,MATCH('SPACELOG 10 BP'!BW$2,'SPACELOG 10 EMPRUNT 3'!$Z$14:$Z$2000,0)),0)</f>
        <v>0</v>
      </c>
      <c r="BX59" s="17">
        <f>IFERROR(INDEX('SPACELOG 10 EMPRUNT 3'!$I$14:$I$2000,MATCH('SPACELOG 10 BP'!BX$2,'SPACELOG 10 EMPRUNT 3'!$Z$14:$Z$2000,0)),0)</f>
        <v>0</v>
      </c>
      <c r="BY59" s="17">
        <f>IFERROR(INDEX('SPACELOG 10 EMPRUNT 3'!$I$14:$I$2000,MATCH('SPACELOG 10 BP'!BY$2,'SPACELOG 10 EMPRUNT 3'!$Z$14:$Z$2000,0)),0)</f>
        <v>0</v>
      </c>
      <c r="BZ59" s="17">
        <f>IFERROR(INDEX('SPACELOG 10 EMPRUNT 3'!$I$14:$I$2000,MATCH('SPACELOG 10 BP'!BZ$2,'SPACELOG 10 EMPRUNT 3'!$Z$14:$Z$2000,0)),0)</f>
        <v>0</v>
      </c>
      <c r="CA59" s="17">
        <f>IFERROR(INDEX('SPACELOG 10 EMPRUNT 3'!$I$14:$I$2000,MATCH('SPACELOG 10 BP'!CA$2,'SPACELOG 10 EMPRUNT 3'!$Z$14:$Z$2000,0)),0)</f>
        <v>0</v>
      </c>
      <c r="CB59" s="17">
        <f>IFERROR(INDEX('SPACELOG 10 EMPRUNT 3'!$I$14:$I$2000,MATCH('SPACELOG 10 BP'!CB$2,'SPACELOG 10 EMPRUNT 3'!$Z$14:$Z$2000,0)),0)</f>
        <v>0</v>
      </c>
      <c r="CC59" s="17">
        <f>IFERROR(INDEX('SPACELOG 10 EMPRUNT 3'!$I$14:$I$2000,MATCH('SPACELOG 10 BP'!CC$2,'SPACELOG 10 EMPRUNT 3'!$Z$14:$Z$2000,0)),0)</f>
        <v>0</v>
      </c>
      <c r="CD59" s="17">
        <f>IFERROR(INDEX('SPACELOG 10 EMPRUNT 3'!$I$14:$I$2000,MATCH('SPACELOG 10 BP'!CD$2,'SPACELOG 10 EMPRUNT 3'!$Z$14:$Z$2000,0)),0)</f>
        <v>0</v>
      </c>
      <c r="CE59" s="319">
        <f t="shared" si="540"/>
        <v>0</v>
      </c>
      <c r="CF59" s="17">
        <f>IFERROR(INDEX('SPACELOG 10 EMPRUNT 3'!$I$14:$I$2000,MATCH('SPACELOG 10 BP'!CF$2,'SPACELOG 10 EMPRUNT 3'!$Z$14:$Z$2000,0)),0)</f>
        <v>0</v>
      </c>
      <c r="CG59" s="17">
        <f>IFERROR(INDEX('SPACELOG 10 EMPRUNT 3'!$I$14:$I$2000,MATCH('SPACELOG 10 BP'!CG$2,'SPACELOG 10 EMPRUNT 3'!$Z$14:$Z$2000,0)),0)</f>
        <v>0</v>
      </c>
      <c r="CH59" s="17">
        <f>IFERROR(INDEX('SPACELOG 10 EMPRUNT 3'!$I$14:$I$2000,MATCH('SPACELOG 10 BP'!CH$2,'SPACELOG 10 EMPRUNT 3'!$Z$14:$Z$2000,0)),0)</f>
        <v>0</v>
      </c>
      <c r="CI59" s="17">
        <f>IFERROR(INDEX('SPACELOG 10 EMPRUNT 3'!$I$14:$I$2000,MATCH('SPACELOG 10 BP'!CI$2,'SPACELOG 10 EMPRUNT 3'!$Z$14:$Z$2000,0)),0)</f>
        <v>0</v>
      </c>
      <c r="CJ59" s="17">
        <f>IFERROR(INDEX('SPACELOG 10 EMPRUNT 3'!$I$14:$I$2000,MATCH('SPACELOG 10 BP'!CJ$2,'SPACELOG 10 EMPRUNT 3'!$Z$14:$Z$2000,0)),0)</f>
        <v>0</v>
      </c>
      <c r="CK59" s="17">
        <f>IFERROR(INDEX('SPACELOG 10 EMPRUNT 3'!$I$14:$I$2000,MATCH('SPACELOG 10 BP'!CK$2,'SPACELOG 10 EMPRUNT 3'!$Z$14:$Z$2000,0)),0)</f>
        <v>0</v>
      </c>
      <c r="CL59" s="17">
        <f>IFERROR(INDEX('SPACELOG 10 EMPRUNT 3'!$I$14:$I$2000,MATCH('SPACELOG 10 BP'!CL$2,'SPACELOG 10 EMPRUNT 3'!$Z$14:$Z$2000,0)),0)</f>
        <v>0</v>
      </c>
      <c r="CM59" s="17">
        <f>IFERROR(INDEX('SPACELOG 10 EMPRUNT 3'!$I$14:$I$2000,MATCH('SPACELOG 10 BP'!CM$2,'SPACELOG 10 EMPRUNT 3'!$Z$14:$Z$2000,0)),0)</f>
        <v>0</v>
      </c>
      <c r="CN59" s="17">
        <f>IFERROR(INDEX('SPACELOG 10 EMPRUNT 3'!$I$14:$I$2000,MATCH('SPACELOG 10 BP'!CN$2,'SPACELOG 10 EMPRUNT 3'!$Z$14:$Z$2000,0)),0)</f>
        <v>0</v>
      </c>
      <c r="CO59" s="17">
        <f>IFERROR(INDEX('SPACELOG 10 EMPRUNT 3'!$I$14:$I$2000,MATCH('SPACELOG 10 BP'!CO$2,'SPACELOG 10 EMPRUNT 3'!$Z$14:$Z$2000,0)),0)</f>
        <v>0</v>
      </c>
      <c r="CP59" s="17">
        <f>IFERROR(INDEX('SPACELOG 10 EMPRUNT 3'!$I$14:$I$2000,MATCH('SPACELOG 10 BP'!CP$2,'SPACELOG 10 EMPRUNT 3'!$Z$14:$Z$2000,0)),0)</f>
        <v>0</v>
      </c>
      <c r="CQ59" s="17">
        <f>IFERROR(INDEX('SPACELOG 10 EMPRUNT 3'!$I$14:$I$2000,MATCH('SPACELOG 10 BP'!CQ$2,'SPACELOG 10 EMPRUNT 3'!$Z$14:$Z$2000,0)),0)</f>
        <v>0</v>
      </c>
      <c r="CR59" s="319">
        <f t="shared" si="541"/>
        <v>0</v>
      </c>
      <c r="CS59" s="17">
        <f>IFERROR(INDEX('SPACELOG 10 EMPRUNT 3'!$I$14:$I$2000,MATCH('SPACELOG 10 BP'!CS$2,'SPACELOG 10 EMPRUNT 3'!$Z$14:$Z$2000,0)),0)</f>
        <v>0</v>
      </c>
      <c r="CT59" s="17">
        <f>IFERROR(INDEX('SPACELOG 10 EMPRUNT 3'!$I$14:$I$2000,MATCH('SPACELOG 10 BP'!CT$2,'SPACELOG 10 EMPRUNT 3'!$Z$14:$Z$2000,0)),0)</f>
        <v>0</v>
      </c>
      <c r="CU59" s="17">
        <f>IFERROR(INDEX('SPACELOG 10 EMPRUNT 3'!$I$14:$I$2000,MATCH('SPACELOG 10 BP'!CU$2,'SPACELOG 10 EMPRUNT 3'!$Z$14:$Z$2000,0)),0)</f>
        <v>0</v>
      </c>
      <c r="CV59" s="17">
        <f>IFERROR(INDEX('SPACELOG 10 EMPRUNT 3'!$I$14:$I$2000,MATCH('SPACELOG 10 BP'!CV$2,'SPACELOG 10 EMPRUNT 3'!$Z$14:$Z$2000,0)),0)</f>
        <v>0</v>
      </c>
      <c r="CW59" s="17">
        <f>IFERROR(INDEX('SPACELOG 10 EMPRUNT 3'!$I$14:$I$2000,MATCH('SPACELOG 10 BP'!CW$2,'SPACELOG 10 EMPRUNT 3'!$Z$14:$Z$2000,0)),0)</f>
        <v>0</v>
      </c>
      <c r="CX59" s="17">
        <f>IFERROR(INDEX('SPACELOG 10 EMPRUNT 3'!$I$14:$I$2000,MATCH('SPACELOG 10 BP'!CX$2,'SPACELOG 10 EMPRUNT 3'!$Z$14:$Z$2000,0)),0)</f>
        <v>0</v>
      </c>
      <c r="CY59" s="17">
        <f>IFERROR(INDEX('SPACELOG 10 EMPRUNT 3'!$I$14:$I$2000,MATCH('SPACELOG 10 BP'!CY$2,'SPACELOG 10 EMPRUNT 3'!$Z$14:$Z$2000,0)),0)</f>
        <v>0</v>
      </c>
      <c r="CZ59" s="17">
        <f>IFERROR(INDEX('SPACELOG 10 EMPRUNT 3'!$I$14:$I$2000,MATCH('SPACELOG 10 BP'!CZ$2,'SPACELOG 10 EMPRUNT 3'!$Z$14:$Z$2000,0)),0)</f>
        <v>0</v>
      </c>
      <c r="DA59" s="17">
        <f>IFERROR(INDEX('SPACELOG 10 EMPRUNT 3'!$I$14:$I$2000,MATCH('SPACELOG 10 BP'!DA$2,'SPACELOG 10 EMPRUNT 3'!$Z$14:$Z$2000,0)),0)</f>
        <v>0</v>
      </c>
      <c r="DB59" s="17">
        <f>IFERROR(INDEX('SPACELOG 10 EMPRUNT 3'!$I$14:$I$2000,MATCH('SPACELOG 10 BP'!DB$2,'SPACELOG 10 EMPRUNT 3'!$Z$14:$Z$2000,0)),0)</f>
        <v>0</v>
      </c>
      <c r="DC59" s="17">
        <f>IFERROR(INDEX('SPACELOG 10 EMPRUNT 3'!$I$14:$I$2000,MATCH('SPACELOG 10 BP'!DC$2,'SPACELOG 10 EMPRUNT 3'!$Z$14:$Z$2000,0)),0)</f>
        <v>0</v>
      </c>
      <c r="DD59" s="17">
        <f>IFERROR(INDEX('SPACELOG 10 EMPRUNT 3'!$I$14:$I$2000,MATCH('SPACELOG 10 BP'!DD$2,'SPACELOG 10 EMPRUNT 3'!$Z$14:$Z$2000,0)),0)</f>
        <v>0</v>
      </c>
      <c r="DE59" s="319">
        <f t="shared" si="542"/>
        <v>0</v>
      </c>
      <c r="DF59" s="17">
        <f>IFERROR(INDEX('SPACELOG 10 EMPRUNT 3'!$I$14:$I$2000,MATCH('SPACELOG 10 BP'!DF$2,'SPACELOG 10 EMPRUNT 3'!$Z$14:$Z$2000,0)),0)</f>
        <v>0</v>
      </c>
      <c r="DG59" s="17">
        <f>IFERROR(INDEX('SPACELOG 10 EMPRUNT 3'!$I$14:$I$2000,MATCH('SPACELOG 10 BP'!DG$2,'SPACELOG 10 EMPRUNT 3'!$Z$14:$Z$2000,0)),0)</f>
        <v>0</v>
      </c>
      <c r="DH59" s="17">
        <f>IFERROR(INDEX('SPACELOG 10 EMPRUNT 3'!$I$14:$I$2000,MATCH('SPACELOG 10 BP'!DH$2,'SPACELOG 10 EMPRUNT 3'!$Z$14:$Z$2000,0)),0)</f>
        <v>0</v>
      </c>
      <c r="DI59" s="17">
        <f>IFERROR(INDEX('SPACELOG 10 EMPRUNT 3'!$I$14:$I$2000,MATCH('SPACELOG 10 BP'!DI$2,'SPACELOG 10 EMPRUNT 3'!$Z$14:$Z$2000,0)),0)</f>
        <v>0</v>
      </c>
      <c r="DJ59" s="17">
        <f>IFERROR(INDEX('SPACELOG 10 EMPRUNT 3'!$I$14:$I$2000,MATCH('SPACELOG 10 BP'!DJ$2,'SPACELOG 10 EMPRUNT 3'!$Z$14:$Z$2000,0)),0)</f>
        <v>0</v>
      </c>
      <c r="DK59" s="17">
        <f>IFERROR(INDEX('SPACELOG 10 EMPRUNT 3'!$I$14:$I$2000,MATCH('SPACELOG 10 BP'!DK$2,'SPACELOG 10 EMPRUNT 3'!$Z$14:$Z$2000,0)),0)</f>
        <v>0</v>
      </c>
      <c r="DL59" s="17">
        <f>IFERROR(INDEX('SPACELOG 10 EMPRUNT 3'!$I$14:$I$2000,MATCH('SPACELOG 10 BP'!DL$2,'SPACELOG 10 EMPRUNT 3'!$Z$14:$Z$2000,0)),0)</f>
        <v>0</v>
      </c>
      <c r="DM59" s="17">
        <f>IFERROR(INDEX('SPACELOG 10 EMPRUNT 3'!$I$14:$I$2000,MATCH('SPACELOG 10 BP'!DM$2,'SPACELOG 10 EMPRUNT 3'!$Z$14:$Z$2000,0)),0)</f>
        <v>0</v>
      </c>
      <c r="DN59" s="17">
        <f>IFERROR(INDEX('SPACELOG 10 EMPRUNT 3'!$I$14:$I$2000,MATCH('SPACELOG 10 BP'!DN$2,'SPACELOG 10 EMPRUNT 3'!$Z$14:$Z$2000,0)),0)</f>
        <v>0</v>
      </c>
      <c r="DO59" s="17">
        <f>IFERROR(INDEX('SPACELOG 10 EMPRUNT 3'!$I$14:$I$2000,MATCH('SPACELOG 10 BP'!DO$2,'SPACELOG 10 EMPRUNT 3'!$Z$14:$Z$2000,0)),0)</f>
        <v>0</v>
      </c>
      <c r="DP59" s="17">
        <f>IFERROR(INDEX('SPACELOG 10 EMPRUNT 3'!$I$14:$I$2000,MATCH('SPACELOG 10 BP'!DP$2,'SPACELOG 10 EMPRUNT 3'!$Z$14:$Z$2000,0)),0)</f>
        <v>0</v>
      </c>
      <c r="DQ59" s="17">
        <f>IFERROR(INDEX('SPACELOG 10 EMPRUNT 3'!$I$14:$I$2000,MATCH('SPACELOG 10 BP'!DQ$2,'SPACELOG 10 EMPRUNT 3'!$Z$14:$Z$2000,0)),0)</f>
        <v>0</v>
      </c>
      <c r="DR59" s="319">
        <f t="shared" si="543"/>
        <v>0</v>
      </c>
      <c r="DS59" s="17">
        <f>IFERROR(INDEX('SPACELOG 10 EMPRUNT 3'!$I$14:$I$2000,MATCH('SPACELOG 10 BP'!DS$2,'SPACELOG 10 EMPRUNT 3'!$Z$14:$Z$2000,0)),0)</f>
        <v>0</v>
      </c>
      <c r="DT59" s="17">
        <f>IFERROR(INDEX('SPACELOG 10 EMPRUNT 3'!$I$14:$I$2000,MATCH('SPACELOG 10 BP'!DT$2,'SPACELOG 10 EMPRUNT 3'!$Z$14:$Z$2000,0)),0)</f>
        <v>0</v>
      </c>
      <c r="DU59" s="17">
        <f>IFERROR(INDEX('SPACELOG 10 EMPRUNT 3'!$I$14:$I$2000,MATCH('SPACELOG 10 BP'!DU$2,'SPACELOG 10 EMPRUNT 3'!$Z$14:$Z$2000,0)),0)</f>
        <v>0</v>
      </c>
      <c r="DV59" s="17">
        <f>IFERROR(INDEX('SPACELOG 10 EMPRUNT 3'!$I$14:$I$2000,MATCH('SPACELOG 10 BP'!DV$2,'SPACELOG 10 EMPRUNT 3'!$Z$14:$Z$2000,0)),0)</f>
        <v>0</v>
      </c>
      <c r="DW59" s="17">
        <f>IFERROR(INDEX('SPACELOG 10 EMPRUNT 3'!$I$14:$I$2000,MATCH('SPACELOG 10 BP'!DW$2,'SPACELOG 10 EMPRUNT 3'!$Z$14:$Z$2000,0)),0)</f>
        <v>0</v>
      </c>
      <c r="DX59" s="17">
        <f>IFERROR(INDEX('SPACELOG 10 EMPRUNT 3'!$I$14:$I$2000,MATCH('SPACELOG 10 BP'!DX$2,'SPACELOG 10 EMPRUNT 3'!$Z$14:$Z$2000,0)),0)</f>
        <v>0</v>
      </c>
      <c r="DY59" s="17">
        <f>IFERROR(INDEX('SPACELOG 10 EMPRUNT 3'!$I$14:$I$2000,MATCH('SPACELOG 10 BP'!DY$2,'SPACELOG 10 EMPRUNT 3'!$Z$14:$Z$2000,0)),0)</f>
        <v>0</v>
      </c>
      <c r="DZ59" s="17">
        <f>IFERROR(INDEX('SPACELOG 10 EMPRUNT 3'!$I$14:$I$2000,MATCH('SPACELOG 10 BP'!DZ$2,'SPACELOG 10 EMPRUNT 3'!$Z$14:$Z$2000,0)),0)</f>
        <v>0</v>
      </c>
      <c r="EA59" s="17">
        <f>IFERROR(INDEX('SPACELOG 10 EMPRUNT 3'!$I$14:$I$2000,MATCH('SPACELOG 10 BP'!EA$2,'SPACELOG 10 EMPRUNT 3'!$Z$14:$Z$2000,0)),0)</f>
        <v>0</v>
      </c>
      <c r="EB59" s="17">
        <f>IFERROR(INDEX('SPACELOG 10 EMPRUNT 3'!$I$14:$I$2000,MATCH('SPACELOG 10 BP'!EB$2,'SPACELOG 10 EMPRUNT 3'!$Z$14:$Z$2000,0)),0)</f>
        <v>0</v>
      </c>
      <c r="EC59" s="17">
        <f>IFERROR(INDEX('SPACELOG 10 EMPRUNT 3'!$I$14:$I$2000,MATCH('SPACELOG 10 BP'!EC$2,'SPACELOG 10 EMPRUNT 3'!$Z$14:$Z$2000,0)),0)</f>
        <v>0</v>
      </c>
      <c r="ED59" s="17">
        <f>IFERROR(INDEX('SPACELOG 10 EMPRUNT 3'!$I$14:$I$2000,MATCH('SPACELOG 10 BP'!ED$2,'SPACELOG 10 EMPRUNT 3'!$Z$14:$Z$2000,0)),0)</f>
        <v>0</v>
      </c>
      <c r="EE59" s="319">
        <f t="shared" si="544"/>
        <v>0</v>
      </c>
    </row>
    <row r="60" spans="1:135" x14ac:dyDescent="0.2">
      <c r="A60" s="13" t="s">
        <v>7</v>
      </c>
      <c r="B60" s="17" t="str">
        <f>'SPACELOG 10 EMPRUNT 3'!I5</f>
        <v/>
      </c>
      <c r="D60" s="2" t="s">
        <v>51</v>
      </c>
      <c r="E60" s="41"/>
      <c r="F60" s="17">
        <f>F55-F57-F58-F59</f>
        <v>0</v>
      </c>
      <c r="G60" s="17">
        <f t="shared" ref="G60:Q60" si="546">G55-G57-G58-G59</f>
        <v>0</v>
      </c>
      <c r="H60" s="17">
        <f t="shared" si="546"/>
        <v>0</v>
      </c>
      <c r="I60" s="17">
        <f t="shared" si="546"/>
        <v>0</v>
      </c>
      <c r="J60" s="17">
        <f t="shared" si="546"/>
        <v>0</v>
      </c>
      <c r="K60" s="17">
        <f t="shared" si="546"/>
        <v>0</v>
      </c>
      <c r="L60" s="17">
        <f t="shared" si="546"/>
        <v>0</v>
      </c>
      <c r="M60" s="17">
        <f t="shared" si="546"/>
        <v>0</v>
      </c>
      <c r="N60" s="17">
        <f t="shared" si="546"/>
        <v>0</v>
      </c>
      <c r="O60" s="17">
        <f t="shared" si="546"/>
        <v>0</v>
      </c>
      <c r="P60" s="17">
        <f t="shared" si="546"/>
        <v>0</v>
      </c>
      <c r="Q60" s="17">
        <f t="shared" si="546"/>
        <v>0</v>
      </c>
      <c r="R60" s="319">
        <f>SUM(F60:Q60)</f>
        <v>0</v>
      </c>
      <c r="S60" s="17">
        <f>S55-S57-S58-S59</f>
        <v>0</v>
      </c>
      <c r="T60" s="17">
        <f t="shared" ref="T60" si="547">T55-T57-T58-T59</f>
        <v>0</v>
      </c>
      <c r="U60" s="17">
        <f t="shared" ref="U60" si="548">U55-U57-U58-U59</f>
        <v>0</v>
      </c>
      <c r="V60" s="17">
        <f t="shared" ref="V60" si="549">V55-V57-V58-V59</f>
        <v>0</v>
      </c>
      <c r="W60" s="17">
        <f t="shared" ref="W60" si="550">W55-W57-W58-W59</f>
        <v>0</v>
      </c>
      <c r="X60" s="17">
        <f t="shared" ref="X60" si="551">X55-X57-X58-X59</f>
        <v>0</v>
      </c>
      <c r="Y60" s="17">
        <f t="shared" ref="Y60" si="552">Y55-Y57-Y58-Y59</f>
        <v>0</v>
      </c>
      <c r="Z60" s="17">
        <f t="shared" ref="Z60" si="553">Z55-Z57-Z58-Z59</f>
        <v>0</v>
      </c>
      <c r="AA60" s="17">
        <f t="shared" ref="AA60" si="554">AA55-AA57-AA58-AA59</f>
        <v>0</v>
      </c>
      <c r="AB60" s="17">
        <f t="shared" ref="AB60" si="555">AB55-AB57-AB58-AB59</f>
        <v>0</v>
      </c>
      <c r="AC60" s="17">
        <f t="shared" ref="AC60" si="556">AC55-AC57-AC58-AC59</f>
        <v>0</v>
      </c>
      <c r="AD60" s="17">
        <f t="shared" ref="AD60" si="557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558">AG55-AG57-AG58-AG59</f>
        <v>0</v>
      </c>
      <c r="AH60" s="17">
        <f t="shared" ref="AH60" si="559">AH55-AH57-AH58-AH59</f>
        <v>0</v>
      </c>
      <c r="AI60" s="17">
        <f t="shared" ref="AI60" si="560">AI55-AI57-AI58-AI59</f>
        <v>0</v>
      </c>
      <c r="AJ60" s="17">
        <f t="shared" ref="AJ60" si="561">AJ55-AJ57-AJ58-AJ59</f>
        <v>0</v>
      </c>
      <c r="AK60" s="17">
        <f t="shared" ref="AK60" si="562">AK55-AK57-AK58-AK59</f>
        <v>0</v>
      </c>
      <c r="AL60" s="17">
        <f t="shared" ref="AL60" si="563">AL55-AL57-AL58-AL59</f>
        <v>0</v>
      </c>
      <c r="AM60" s="17">
        <f t="shared" ref="AM60" si="564">AM55-AM57-AM58-AM59</f>
        <v>0</v>
      </c>
      <c r="AN60" s="17">
        <f t="shared" ref="AN60" si="565">AN55-AN57-AN58-AN59</f>
        <v>0</v>
      </c>
      <c r="AO60" s="17">
        <f t="shared" ref="AO60" si="566">AO55-AO57-AO58-AO59</f>
        <v>0</v>
      </c>
      <c r="AP60" s="17">
        <f t="shared" ref="AP60" si="567">AP55-AP57-AP58-AP59</f>
        <v>0</v>
      </c>
      <c r="AQ60" s="17">
        <f t="shared" ref="AQ60" si="568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569">AT55-AT57-AT58-AT59</f>
        <v>0</v>
      </c>
      <c r="AU60" s="17">
        <f t="shared" ref="AU60" si="570">AU55-AU57-AU58-AU59</f>
        <v>0</v>
      </c>
      <c r="AV60" s="17">
        <f t="shared" ref="AV60" si="571">AV55-AV57-AV58-AV59</f>
        <v>0</v>
      </c>
      <c r="AW60" s="17">
        <f t="shared" ref="AW60" si="572">AW55-AW57-AW58-AW59</f>
        <v>0</v>
      </c>
      <c r="AX60" s="17">
        <f t="shared" ref="AX60" si="573">AX55-AX57-AX58-AX59</f>
        <v>0</v>
      </c>
      <c r="AY60" s="17">
        <f t="shared" ref="AY60" si="574">AY55-AY57-AY58-AY59</f>
        <v>0</v>
      </c>
      <c r="AZ60" s="17">
        <f t="shared" ref="AZ60" si="575">AZ55-AZ57-AZ58-AZ59</f>
        <v>0</v>
      </c>
      <c r="BA60" s="17">
        <f t="shared" ref="BA60" si="576">BA55-BA57-BA58-BA59</f>
        <v>0</v>
      </c>
      <c r="BB60" s="17">
        <f t="shared" ref="BB60" si="577">BB55-BB57-BB58-BB59</f>
        <v>0</v>
      </c>
      <c r="BC60" s="17">
        <f t="shared" ref="BC60" si="578">BC55-BC57-BC58-BC59</f>
        <v>0</v>
      </c>
      <c r="BD60" s="17">
        <f t="shared" ref="BD60" si="579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580">BG55-BG57-BG58-BG59</f>
        <v>0</v>
      </c>
      <c r="BH60" s="17">
        <f t="shared" ref="BH60" si="581">BH55-BH57-BH58-BH59</f>
        <v>0</v>
      </c>
      <c r="BI60" s="17">
        <f t="shared" ref="BI60" si="582">BI55-BI57-BI58-BI59</f>
        <v>0</v>
      </c>
      <c r="BJ60" s="17">
        <f t="shared" ref="BJ60" si="583">BJ55-BJ57-BJ58-BJ59</f>
        <v>0</v>
      </c>
      <c r="BK60" s="17">
        <f t="shared" ref="BK60" si="584">BK55-BK57-BK58-BK59</f>
        <v>0</v>
      </c>
      <c r="BL60" s="17">
        <f t="shared" ref="BL60" si="585">BL55-BL57-BL58-BL59</f>
        <v>0</v>
      </c>
      <c r="BM60" s="17">
        <f t="shared" ref="BM60" si="586">BM55-BM57-BM58-BM59</f>
        <v>0</v>
      </c>
      <c r="BN60" s="17">
        <f t="shared" ref="BN60" si="587">BN55-BN57-BN58-BN59</f>
        <v>0</v>
      </c>
      <c r="BO60" s="17">
        <f t="shared" ref="BO60" si="588">BO55-BO57-BO58-BO59</f>
        <v>0</v>
      </c>
      <c r="BP60" s="17">
        <f t="shared" ref="BP60" si="589">BP55-BP57-BP58-BP59</f>
        <v>0</v>
      </c>
      <c r="BQ60" s="17">
        <f t="shared" ref="BQ60" si="590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591">BT55-BT57-BT58-BT59</f>
        <v>0</v>
      </c>
      <c r="BU60" s="17">
        <f t="shared" ref="BU60" si="592">BU55-BU57-BU58-BU59</f>
        <v>0</v>
      </c>
      <c r="BV60" s="17">
        <f t="shared" ref="BV60" si="593">BV55-BV57-BV58-BV59</f>
        <v>0</v>
      </c>
      <c r="BW60" s="17">
        <f t="shared" ref="BW60" si="594">BW55-BW57-BW58-BW59</f>
        <v>0</v>
      </c>
      <c r="BX60" s="17">
        <f t="shared" ref="BX60" si="595">BX55-BX57-BX58-BX59</f>
        <v>0</v>
      </c>
      <c r="BY60" s="17">
        <f t="shared" ref="BY60" si="596">BY55-BY57-BY58-BY59</f>
        <v>0</v>
      </c>
      <c r="BZ60" s="17">
        <f t="shared" ref="BZ60" si="597">BZ55-BZ57-BZ58-BZ59</f>
        <v>0</v>
      </c>
      <c r="CA60" s="17">
        <f t="shared" ref="CA60" si="598">CA55-CA57-CA58-CA59</f>
        <v>0</v>
      </c>
      <c r="CB60" s="17">
        <f t="shared" ref="CB60" si="599">CB55-CB57-CB58-CB59</f>
        <v>0</v>
      </c>
      <c r="CC60" s="17">
        <f t="shared" ref="CC60" si="600">CC55-CC57-CC58-CC59</f>
        <v>0</v>
      </c>
      <c r="CD60" s="17">
        <f t="shared" ref="CD60" si="601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602">CG55-CG57-CG58-CG59</f>
        <v>0</v>
      </c>
      <c r="CH60" s="17">
        <f t="shared" ref="CH60" si="603">CH55-CH57-CH58-CH59</f>
        <v>0</v>
      </c>
      <c r="CI60" s="17">
        <f t="shared" ref="CI60" si="604">CI55-CI57-CI58-CI59</f>
        <v>0</v>
      </c>
      <c r="CJ60" s="17">
        <f t="shared" ref="CJ60" si="605">CJ55-CJ57-CJ58-CJ59</f>
        <v>0</v>
      </c>
      <c r="CK60" s="17">
        <f t="shared" ref="CK60" si="606">CK55-CK57-CK58-CK59</f>
        <v>0</v>
      </c>
      <c r="CL60" s="17">
        <f t="shared" ref="CL60" si="607">CL55-CL57-CL58-CL59</f>
        <v>0</v>
      </c>
      <c r="CM60" s="17">
        <f t="shared" ref="CM60" si="608">CM55-CM57-CM58-CM59</f>
        <v>0</v>
      </c>
      <c r="CN60" s="17">
        <f t="shared" ref="CN60" si="609">CN55-CN57-CN58-CN59</f>
        <v>0</v>
      </c>
      <c r="CO60" s="17">
        <f t="shared" ref="CO60" si="610">CO55-CO57-CO58-CO59</f>
        <v>0</v>
      </c>
      <c r="CP60" s="17">
        <f t="shared" ref="CP60" si="611">CP55-CP57-CP58-CP59</f>
        <v>0</v>
      </c>
      <c r="CQ60" s="17">
        <f t="shared" ref="CQ60" si="612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613">CT55-CT57-CT58-CT59</f>
        <v>0</v>
      </c>
      <c r="CU60" s="17">
        <f t="shared" ref="CU60" si="614">CU55-CU57-CU58-CU59</f>
        <v>0</v>
      </c>
      <c r="CV60" s="17">
        <f t="shared" ref="CV60" si="615">CV55-CV57-CV58-CV59</f>
        <v>0</v>
      </c>
      <c r="CW60" s="17">
        <f t="shared" ref="CW60" si="616">CW55-CW57-CW58-CW59</f>
        <v>0</v>
      </c>
      <c r="CX60" s="17">
        <f t="shared" ref="CX60" si="617">CX55-CX57-CX58-CX59</f>
        <v>0</v>
      </c>
      <c r="CY60" s="17">
        <f t="shared" ref="CY60" si="618">CY55-CY57-CY58-CY59</f>
        <v>0</v>
      </c>
      <c r="CZ60" s="17">
        <f t="shared" ref="CZ60" si="619">CZ55-CZ57-CZ58-CZ59</f>
        <v>0</v>
      </c>
      <c r="DA60" s="17">
        <f t="shared" ref="DA60" si="620">DA55-DA57-DA58-DA59</f>
        <v>0</v>
      </c>
      <c r="DB60" s="17">
        <f t="shared" ref="DB60" si="621">DB55-DB57-DB58-DB59</f>
        <v>0</v>
      </c>
      <c r="DC60" s="17">
        <f t="shared" ref="DC60" si="622">DC55-DC57-DC58-DC59</f>
        <v>0</v>
      </c>
      <c r="DD60" s="17">
        <f t="shared" ref="DD60" si="623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624">DG55-DG57-DG58-DG59</f>
        <v>0</v>
      </c>
      <c r="DH60" s="17">
        <f t="shared" ref="DH60" si="625">DH55-DH57-DH58-DH59</f>
        <v>0</v>
      </c>
      <c r="DI60" s="17">
        <f t="shared" ref="DI60" si="626">DI55-DI57-DI58-DI59</f>
        <v>0</v>
      </c>
      <c r="DJ60" s="17">
        <f t="shared" ref="DJ60" si="627">DJ55-DJ57-DJ58-DJ59</f>
        <v>0</v>
      </c>
      <c r="DK60" s="17">
        <f t="shared" ref="DK60" si="628">DK55-DK57-DK58-DK59</f>
        <v>0</v>
      </c>
      <c r="DL60" s="17">
        <f t="shared" ref="DL60" si="629">DL55-DL57-DL58-DL59</f>
        <v>0</v>
      </c>
      <c r="DM60" s="17">
        <f t="shared" ref="DM60" si="630">DM55-DM57-DM58-DM59</f>
        <v>0</v>
      </c>
      <c r="DN60" s="17">
        <f t="shared" ref="DN60" si="631">DN55-DN57-DN58-DN59</f>
        <v>0</v>
      </c>
      <c r="DO60" s="17">
        <f t="shared" ref="DO60" si="632">DO55-DO57-DO58-DO59</f>
        <v>0</v>
      </c>
      <c r="DP60" s="17">
        <f t="shared" ref="DP60" si="633">DP55-DP57-DP58-DP59</f>
        <v>0</v>
      </c>
      <c r="DQ60" s="17">
        <f t="shared" ref="DQ60" si="634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635">DT55-DT57-DT58-DT59</f>
        <v>0</v>
      </c>
      <c r="DU60" s="17">
        <f t="shared" ref="DU60" si="636">DU55-DU57-DU58-DU59</f>
        <v>0</v>
      </c>
      <c r="DV60" s="17">
        <f t="shared" ref="DV60" si="637">DV55-DV57-DV58-DV59</f>
        <v>0</v>
      </c>
      <c r="DW60" s="17">
        <f t="shared" ref="DW60" si="638">DW55-DW57-DW58-DW59</f>
        <v>0</v>
      </c>
      <c r="DX60" s="17">
        <f t="shared" ref="DX60" si="639">DX55-DX57-DX58-DX59</f>
        <v>0</v>
      </c>
      <c r="DY60" s="17">
        <f t="shared" ref="DY60" si="640">DY55-DY57-DY58-DY59</f>
        <v>0</v>
      </c>
      <c r="DZ60" s="17">
        <f t="shared" ref="DZ60" si="641">DZ55-DZ57-DZ58-DZ59</f>
        <v>0</v>
      </c>
      <c r="EA60" s="17">
        <f t="shared" ref="EA60" si="642">EA55-EA57-EA58-EA59</f>
        <v>0</v>
      </c>
      <c r="EB60" s="17">
        <f t="shared" ref="EB60" si="643">EB55-EB57-EB58-EB59</f>
        <v>0</v>
      </c>
      <c r="EC60" s="17">
        <f t="shared" ref="EC60" si="644">EC55-EC57-EC58-EC59</f>
        <v>0</v>
      </c>
      <c r="ED60" s="17">
        <f t="shared" ref="ED60" si="645">ED55-ED57-ED58-ED59</f>
        <v>0</v>
      </c>
      <c r="EE60" s="319">
        <f>SUM(DS60:ED60)</f>
        <v>0</v>
      </c>
    </row>
    <row r="61" spans="1:135" x14ac:dyDescent="0.2">
      <c r="A61" s="29" t="s">
        <v>72</v>
      </c>
      <c r="B61" s="27">
        <f>'SPACELOG 10 EMPRUNT 3'!E9</f>
        <v>46569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646">IF(G60&gt;0,G60*$C$65,0)</f>
        <v>0</v>
      </c>
      <c r="H62" s="17">
        <f t="shared" si="646"/>
        <v>0</v>
      </c>
      <c r="I62" s="17">
        <f t="shared" si="646"/>
        <v>0</v>
      </c>
      <c r="J62" s="17">
        <f t="shared" si="646"/>
        <v>0</v>
      </c>
      <c r="K62" s="17">
        <f t="shared" si="646"/>
        <v>0</v>
      </c>
      <c r="L62" s="17">
        <f t="shared" si="646"/>
        <v>0</v>
      </c>
      <c r="M62" s="17">
        <f t="shared" si="646"/>
        <v>0</v>
      </c>
      <c r="N62" s="17">
        <f t="shared" si="646"/>
        <v>0</v>
      </c>
      <c r="O62" s="17">
        <f t="shared" si="646"/>
        <v>0</v>
      </c>
      <c r="P62" s="17">
        <f t="shared" si="646"/>
        <v>0</v>
      </c>
      <c r="Q62" s="17">
        <f t="shared" si="646"/>
        <v>0</v>
      </c>
      <c r="R62" s="319">
        <f t="shared" ref="R62" si="647">SUM(F62:Q62)</f>
        <v>0</v>
      </c>
      <c r="S62" s="17">
        <f>IF(S60&gt;0,S60*$C$65,0)</f>
        <v>0</v>
      </c>
      <c r="T62" s="17">
        <f t="shared" ref="T62:AD62" si="648">IF(T60&gt;0,T60*$C$65,0)</f>
        <v>0</v>
      </c>
      <c r="U62" s="17">
        <f t="shared" si="648"/>
        <v>0</v>
      </c>
      <c r="V62" s="17">
        <f t="shared" si="648"/>
        <v>0</v>
      </c>
      <c r="W62" s="17">
        <f t="shared" si="648"/>
        <v>0</v>
      </c>
      <c r="X62" s="17">
        <f t="shared" si="648"/>
        <v>0</v>
      </c>
      <c r="Y62" s="17">
        <f t="shared" si="648"/>
        <v>0</v>
      </c>
      <c r="Z62" s="17">
        <f t="shared" si="648"/>
        <v>0</v>
      </c>
      <c r="AA62" s="17">
        <f t="shared" si="648"/>
        <v>0</v>
      </c>
      <c r="AB62" s="17">
        <f t="shared" si="648"/>
        <v>0</v>
      </c>
      <c r="AC62" s="17">
        <f t="shared" si="648"/>
        <v>0</v>
      </c>
      <c r="AD62" s="17">
        <f t="shared" si="648"/>
        <v>0</v>
      </c>
      <c r="AE62" s="319">
        <f t="shared" ref="AE62" si="649">SUM(S62:AD62)</f>
        <v>0</v>
      </c>
      <c r="AF62" s="17">
        <f>IF(AF60&gt;0,AF60*$C$65,0)</f>
        <v>0</v>
      </c>
      <c r="AG62" s="17">
        <f t="shared" ref="AG62:AQ62" si="650">IF(AG60&gt;0,AG60*$C$65,0)</f>
        <v>0</v>
      </c>
      <c r="AH62" s="17">
        <f t="shared" si="650"/>
        <v>0</v>
      </c>
      <c r="AI62" s="17">
        <f t="shared" si="650"/>
        <v>0</v>
      </c>
      <c r="AJ62" s="17">
        <f t="shared" si="650"/>
        <v>0</v>
      </c>
      <c r="AK62" s="17">
        <f t="shared" si="650"/>
        <v>0</v>
      </c>
      <c r="AL62" s="17">
        <f t="shared" si="650"/>
        <v>0</v>
      </c>
      <c r="AM62" s="17">
        <f t="shared" si="650"/>
        <v>0</v>
      </c>
      <c r="AN62" s="17">
        <f t="shared" si="650"/>
        <v>0</v>
      </c>
      <c r="AO62" s="17">
        <f t="shared" si="650"/>
        <v>0</v>
      </c>
      <c r="AP62" s="17">
        <f t="shared" si="650"/>
        <v>0</v>
      </c>
      <c r="AQ62" s="17">
        <f t="shared" si="650"/>
        <v>0</v>
      </c>
      <c r="AR62" s="319">
        <f t="shared" ref="AR62" si="651">SUM(AF62:AQ62)</f>
        <v>0</v>
      </c>
      <c r="AS62" s="17">
        <f>IF(AS60&gt;0,AS60*$C$65,0)</f>
        <v>0</v>
      </c>
      <c r="AT62" s="17">
        <f t="shared" ref="AT62:BD62" si="652">IF(AT60&gt;0,AT60*$C$65,0)</f>
        <v>0</v>
      </c>
      <c r="AU62" s="17">
        <f t="shared" si="652"/>
        <v>0</v>
      </c>
      <c r="AV62" s="17">
        <f t="shared" si="652"/>
        <v>0</v>
      </c>
      <c r="AW62" s="17">
        <f t="shared" si="652"/>
        <v>0</v>
      </c>
      <c r="AX62" s="17">
        <f t="shared" si="652"/>
        <v>0</v>
      </c>
      <c r="AY62" s="17">
        <f t="shared" si="652"/>
        <v>0</v>
      </c>
      <c r="AZ62" s="17">
        <f t="shared" si="652"/>
        <v>0</v>
      </c>
      <c r="BA62" s="17">
        <f t="shared" si="652"/>
        <v>0</v>
      </c>
      <c r="BB62" s="17">
        <f t="shared" si="652"/>
        <v>0</v>
      </c>
      <c r="BC62" s="17">
        <f t="shared" si="652"/>
        <v>0</v>
      </c>
      <c r="BD62" s="17">
        <f t="shared" si="652"/>
        <v>0</v>
      </c>
      <c r="BE62" s="319">
        <f t="shared" ref="BE62" si="653">SUM(AS62:BD62)</f>
        <v>0</v>
      </c>
      <c r="BF62" s="17">
        <f>IF(BF60&gt;0,BF60*$C$65,0)</f>
        <v>0</v>
      </c>
      <c r="BG62" s="17">
        <f t="shared" ref="BG62:BQ62" si="654">IF(BG60&gt;0,BG60*$C$65,0)</f>
        <v>0</v>
      </c>
      <c r="BH62" s="17">
        <f t="shared" si="654"/>
        <v>0</v>
      </c>
      <c r="BI62" s="17">
        <f t="shared" si="654"/>
        <v>0</v>
      </c>
      <c r="BJ62" s="17">
        <f t="shared" si="654"/>
        <v>0</v>
      </c>
      <c r="BK62" s="17">
        <f t="shared" si="654"/>
        <v>0</v>
      </c>
      <c r="BL62" s="17">
        <f t="shared" si="654"/>
        <v>0</v>
      </c>
      <c r="BM62" s="17">
        <f t="shared" si="654"/>
        <v>0</v>
      </c>
      <c r="BN62" s="17">
        <f t="shared" si="654"/>
        <v>0</v>
      </c>
      <c r="BO62" s="17">
        <f t="shared" si="654"/>
        <v>0</v>
      </c>
      <c r="BP62" s="17">
        <f t="shared" si="654"/>
        <v>0</v>
      </c>
      <c r="BQ62" s="17">
        <f t="shared" si="654"/>
        <v>0</v>
      </c>
      <c r="BR62" s="319">
        <f t="shared" ref="BR62" si="655">SUM(BF62:BQ62)</f>
        <v>0</v>
      </c>
      <c r="BS62" s="17">
        <f>IF(BS60&gt;0,BS60*$C$65,0)</f>
        <v>0</v>
      </c>
      <c r="BT62" s="17">
        <f t="shared" ref="BT62:CD62" si="656">IF(BT60&gt;0,BT60*$C$65,0)</f>
        <v>0</v>
      </c>
      <c r="BU62" s="17">
        <f t="shared" si="656"/>
        <v>0</v>
      </c>
      <c r="BV62" s="17">
        <f t="shared" si="656"/>
        <v>0</v>
      </c>
      <c r="BW62" s="17">
        <f t="shared" si="656"/>
        <v>0</v>
      </c>
      <c r="BX62" s="17">
        <f t="shared" si="656"/>
        <v>0</v>
      </c>
      <c r="BY62" s="17">
        <f t="shared" si="656"/>
        <v>0</v>
      </c>
      <c r="BZ62" s="17">
        <f t="shared" si="656"/>
        <v>0</v>
      </c>
      <c r="CA62" s="17">
        <f t="shared" si="656"/>
        <v>0</v>
      </c>
      <c r="CB62" s="17">
        <f t="shared" si="656"/>
        <v>0</v>
      </c>
      <c r="CC62" s="17">
        <f t="shared" si="656"/>
        <v>0</v>
      </c>
      <c r="CD62" s="17">
        <f t="shared" si="656"/>
        <v>0</v>
      </c>
      <c r="CE62" s="319">
        <f t="shared" ref="CE62" si="657">SUM(BS62:CD62)</f>
        <v>0</v>
      </c>
      <c r="CF62" s="17">
        <f>IF(CF60&gt;0,CF60*$C$65,0)</f>
        <v>0</v>
      </c>
      <c r="CG62" s="17">
        <f t="shared" ref="CG62:CQ62" si="658">IF(CG60&gt;0,CG60*$C$65,0)</f>
        <v>0</v>
      </c>
      <c r="CH62" s="17">
        <f t="shared" si="658"/>
        <v>0</v>
      </c>
      <c r="CI62" s="17">
        <f t="shared" si="658"/>
        <v>0</v>
      </c>
      <c r="CJ62" s="17">
        <f t="shared" si="658"/>
        <v>0</v>
      </c>
      <c r="CK62" s="17">
        <f t="shared" si="658"/>
        <v>0</v>
      </c>
      <c r="CL62" s="17">
        <f t="shared" si="658"/>
        <v>0</v>
      </c>
      <c r="CM62" s="17">
        <f t="shared" si="658"/>
        <v>0</v>
      </c>
      <c r="CN62" s="17">
        <f t="shared" si="658"/>
        <v>0</v>
      </c>
      <c r="CO62" s="17">
        <f t="shared" si="658"/>
        <v>0</v>
      </c>
      <c r="CP62" s="17">
        <f t="shared" si="658"/>
        <v>0</v>
      </c>
      <c r="CQ62" s="17">
        <f t="shared" si="658"/>
        <v>0</v>
      </c>
      <c r="CR62" s="319">
        <f t="shared" ref="CR62" si="659">SUM(CF62:CQ62)</f>
        <v>0</v>
      </c>
      <c r="CS62" s="17">
        <f>IF(CS60&gt;0,CS60*$C$65,0)</f>
        <v>0</v>
      </c>
      <c r="CT62" s="17">
        <f t="shared" ref="CT62:DD62" si="660">IF(CT60&gt;0,CT60*$C$65,0)</f>
        <v>0</v>
      </c>
      <c r="CU62" s="17">
        <f t="shared" si="660"/>
        <v>0</v>
      </c>
      <c r="CV62" s="17">
        <f t="shared" si="660"/>
        <v>0</v>
      </c>
      <c r="CW62" s="17">
        <f t="shared" si="660"/>
        <v>0</v>
      </c>
      <c r="CX62" s="17">
        <f t="shared" si="660"/>
        <v>0</v>
      </c>
      <c r="CY62" s="17">
        <f t="shared" si="660"/>
        <v>0</v>
      </c>
      <c r="CZ62" s="17">
        <f t="shared" si="660"/>
        <v>0</v>
      </c>
      <c r="DA62" s="17">
        <f t="shared" si="660"/>
        <v>0</v>
      </c>
      <c r="DB62" s="17">
        <f t="shared" si="660"/>
        <v>0</v>
      </c>
      <c r="DC62" s="17">
        <f t="shared" si="660"/>
        <v>0</v>
      </c>
      <c r="DD62" s="17">
        <f t="shared" si="660"/>
        <v>0</v>
      </c>
      <c r="DE62" s="319">
        <f t="shared" ref="DE62" si="661">SUM(CS62:DD62)</f>
        <v>0</v>
      </c>
      <c r="DF62" s="17">
        <f>IF(DF60&gt;0,DF60*$C$65,0)</f>
        <v>0</v>
      </c>
      <c r="DG62" s="17">
        <f t="shared" ref="DG62:DQ62" si="662">IF(DG60&gt;0,DG60*$C$65,0)</f>
        <v>0</v>
      </c>
      <c r="DH62" s="17">
        <f t="shared" si="662"/>
        <v>0</v>
      </c>
      <c r="DI62" s="17">
        <f t="shared" si="662"/>
        <v>0</v>
      </c>
      <c r="DJ62" s="17">
        <f t="shared" si="662"/>
        <v>0</v>
      </c>
      <c r="DK62" s="17">
        <f t="shared" si="662"/>
        <v>0</v>
      </c>
      <c r="DL62" s="17">
        <f t="shared" si="662"/>
        <v>0</v>
      </c>
      <c r="DM62" s="17">
        <f t="shared" si="662"/>
        <v>0</v>
      </c>
      <c r="DN62" s="17">
        <f t="shared" si="662"/>
        <v>0</v>
      </c>
      <c r="DO62" s="17">
        <f t="shared" si="662"/>
        <v>0</v>
      </c>
      <c r="DP62" s="17">
        <f t="shared" si="662"/>
        <v>0</v>
      </c>
      <c r="DQ62" s="17">
        <f t="shared" si="662"/>
        <v>0</v>
      </c>
      <c r="DR62" s="319">
        <f t="shared" ref="DR62" si="663">SUM(DF62:DQ62)</f>
        <v>0</v>
      </c>
      <c r="DS62" s="17">
        <f>IF(DS60&gt;0,DS60*$C$65,0)</f>
        <v>0</v>
      </c>
      <c r="DT62" s="17">
        <f t="shared" ref="DT62:ED62" si="664">IF(DT60&gt;0,DT60*$C$65,0)</f>
        <v>0</v>
      </c>
      <c r="DU62" s="17">
        <f t="shared" si="664"/>
        <v>0</v>
      </c>
      <c r="DV62" s="17">
        <f t="shared" si="664"/>
        <v>0</v>
      </c>
      <c r="DW62" s="17">
        <f t="shared" si="664"/>
        <v>0</v>
      </c>
      <c r="DX62" s="17">
        <f t="shared" si="664"/>
        <v>0</v>
      </c>
      <c r="DY62" s="17">
        <f t="shared" si="664"/>
        <v>0</v>
      </c>
      <c r="DZ62" s="17">
        <f t="shared" si="664"/>
        <v>0</v>
      </c>
      <c r="EA62" s="17">
        <f t="shared" si="664"/>
        <v>0</v>
      </c>
      <c r="EB62" s="17">
        <f t="shared" si="664"/>
        <v>0</v>
      </c>
      <c r="EC62" s="17">
        <f t="shared" si="664"/>
        <v>0</v>
      </c>
      <c r="ED62" s="17">
        <f t="shared" si="664"/>
        <v>0</v>
      </c>
      <c r="EE62" s="391">
        <f t="shared" ref="EE62" si="665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666">F60-F62</f>
        <v>0</v>
      </c>
      <c r="G64" s="17">
        <f t="shared" si="666"/>
        <v>0</v>
      </c>
      <c r="H64" s="17">
        <f t="shared" si="666"/>
        <v>0</v>
      </c>
      <c r="I64" s="17">
        <f t="shared" si="666"/>
        <v>0</v>
      </c>
      <c r="J64" s="17">
        <f t="shared" si="666"/>
        <v>0</v>
      </c>
      <c r="K64" s="17">
        <f t="shared" si="666"/>
        <v>0</v>
      </c>
      <c r="L64" s="17">
        <f t="shared" si="666"/>
        <v>0</v>
      </c>
      <c r="M64" s="17">
        <f t="shared" si="666"/>
        <v>0</v>
      </c>
      <c r="N64" s="17">
        <f t="shared" si="666"/>
        <v>0</v>
      </c>
      <c r="O64" s="17">
        <f t="shared" si="666"/>
        <v>0</v>
      </c>
      <c r="P64" s="17">
        <f t="shared" si="666"/>
        <v>0</v>
      </c>
      <c r="Q64" s="17">
        <f t="shared" si="666"/>
        <v>0</v>
      </c>
      <c r="R64" s="319">
        <f t="shared" ref="R64" si="667">SUM(F64:Q64)</f>
        <v>0</v>
      </c>
      <c r="S64" s="17">
        <f t="shared" ref="S64:AD64" si="668">S60-S62</f>
        <v>0</v>
      </c>
      <c r="T64" s="17">
        <f t="shared" si="668"/>
        <v>0</v>
      </c>
      <c r="U64" s="17">
        <f t="shared" si="668"/>
        <v>0</v>
      </c>
      <c r="V64" s="17">
        <f t="shared" si="668"/>
        <v>0</v>
      </c>
      <c r="W64" s="17">
        <f t="shared" si="668"/>
        <v>0</v>
      </c>
      <c r="X64" s="17">
        <f t="shared" si="668"/>
        <v>0</v>
      </c>
      <c r="Y64" s="17">
        <f t="shared" si="668"/>
        <v>0</v>
      </c>
      <c r="Z64" s="17">
        <f t="shared" si="668"/>
        <v>0</v>
      </c>
      <c r="AA64" s="17">
        <f t="shared" si="668"/>
        <v>0</v>
      </c>
      <c r="AB64" s="17">
        <f t="shared" si="668"/>
        <v>0</v>
      </c>
      <c r="AC64" s="17">
        <f t="shared" si="668"/>
        <v>0</v>
      </c>
      <c r="AD64" s="17">
        <f t="shared" si="668"/>
        <v>0</v>
      </c>
      <c r="AE64" s="319">
        <f t="shared" ref="AE64" si="669">SUM(S64:AD64)</f>
        <v>0</v>
      </c>
      <c r="AF64" s="17">
        <f t="shared" ref="AF64:AQ64" si="670">AF60-AF62</f>
        <v>0</v>
      </c>
      <c r="AG64" s="17">
        <f t="shared" si="670"/>
        <v>0</v>
      </c>
      <c r="AH64" s="17">
        <f t="shared" si="670"/>
        <v>0</v>
      </c>
      <c r="AI64" s="17">
        <f t="shared" si="670"/>
        <v>0</v>
      </c>
      <c r="AJ64" s="17">
        <f t="shared" si="670"/>
        <v>0</v>
      </c>
      <c r="AK64" s="17">
        <f t="shared" si="670"/>
        <v>0</v>
      </c>
      <c r="AL64" s="17">
        <f t="shared" si="670"/>
        <v>0</v>
      </c>
      <c r="AM64" s="17">
        <f t="shared" si="670"/>
        <v>0</v>
      </c>
      <c r="AN64" s="17">
        <f t="shared" si="670"/>
        <v>0</v>
      </c>
      <c r="AO64" s="17">
        <f t="shared" si="670"/>
        <v>0</v>
      </c>
      <c r="AP64" s="17">
        <f t="shared" si="670"/>
        <v>0</v>
      </c>
      <c r="AQ64" s="17">
        <f t="shared" si="670"/>
        <v>0</v>
      </c>
      <c r="AR64" s="319">
        <f t="shared" ref="AR64" si="671">SUM(AF64:AQ64)</f>
        <v>0</v>
      </c>
      <c r="AS64" s="17">
        <f t="shared" ref="AS64:BD64" si="672">AS60-AS62</f>
        <v>0</v>
      </c>
      <c r="AT64" s="17">
        <f t="shared" si="672"/>
        <v>0</v>
      </c>
      <c r="AU64" s="17">
        <f t="shared" si="672"/>
        <v>0</v>
      </c>
      <c r="AV64" s="17">
        <f t="shared" si="672"/>
        <v>0</v>
      </c>
      <c r="AW64" s="17">
        <f t="shared" si="672"/>
        <v>0</v>
      </c>
      <c r="AX64" s="17">
        <f t="shared" si="672"/>
        <v>0</v>
      </c>
      <c r="AY64" s="17">
        <f t="shared" si="672"/>
        <v>0</v>
      </c>
      <c r="AZ64" s="17">
        <f t="shared" si="672"/>
        <v>0</v>
      </c>
      <c r="BA64" s="17">
        <f t="shared" si="672"/>
        <v>0</v>
      </c>
      <c r="BB64" s="17">
        <f t="shared" si="672"/>
        <v>0</v>
      </c>
      <c r="BC64" s="17">
        <f t="shared" si="672"/>
        <v>0</v>
      </c>
      <c r="BD64" s="17">
        <f t="shared" si="672"/>
        <v>0</v>
      </c>
      <c r="BE64" s="319">
        <f t="shared" ref="BE64" si="673">SUM(AS64:BD64)</f>
        <v>0</v>
      </c>
      <c r="BF64" s="17">
        <f t="shared" ref="BF64:BQ64" si="674">BF60-BF62</f>
        <v>0</v>
      </c>
      <c r="BG64" s="17">
        <f t="shared" si="674"/>
        <v>0</v>
      </c>
      <c r="BH64" s="17">
        <f t="shared" si="674"/>
        <v>0</v>
      </c>
      <c r="BI64" s="17">
        <f t="shared" si="674"/>
        <v>0</v>
      </c>
      <c r="BJ64" s="17">
        <f t="shared" si="674"/>
        <v>0</v>
      </c>
      <c r="BK64" s="17">
        <f t="shared" si="674"/>
        <v>0</v>
      </c>
      <c r="BL64" s="17">
        <f t="shared" si="674"/>
        <v>0</v>
      </c>
      <c r="BM64" s="17">
        <f t="shared" si="674"/>
        <v>0</v>
      </c>
      <c r="BN64" s="17">
        <f t="shared" si="674"/>
        <v>0</v>
      </c>
      <c r="BO64" s="17">
        <f t="shared" si="674"/>
        <v>0</v>
      </c>
      <c r="BP64" s="17">
        <f t="shared" si="674"/>
        <v>0</v>
      </c>
      <c r="BQ64" s="17">
        <f t="shared" si="674"/>
        <v>0</v>
      </c>
      <c r="BR64" s="319">
        <f t="shared" ref="BR64" si="675">SUM(BF64:BQ64)</f>
        <v>0</v>
      </c>
      <c r="BS64" s="17">
        <f t="shared" ref="BS64:CD64" si="676">BS60-BS62</f>
        <v>0</v>
      </c>
      <c r="BT64" s="17">
        <f t="shared" si="676"/>
        <v>0</v>
      </c>
      <c r="BU64" s="17">
        <f t="shared" si="676"/>
        <v>0</v>
      </c>
      <c r="BV64" s="17">
        <f t="shared" si="676"/>
        <v>0</v>
      </c>
      <c r="BW64" s="17">
        <f t="shared" si="676"/>
        <v>0</v>
      </c>
      <c r="BX64" s="17">
        <f t="shared" si="676"/>
        <v>0</v>
      </c>
      <c r="BY64" s="17">
        <f t="shared" si="676"/>
        <v>0</v>
      </c>
      <c r="BZ64" s="17">
        <f t="shared" si="676"/>
        <v>0</v>
      </c>
      <c r="CA64" s="17">
        <f t="shared" si="676"/>
        <v>0</v>
      </c>
      <c r="CB64" s="17">
        <f t="shared" si="676"/>
        <v>0</v>
      </c>
      <c r="CC64" s="17">
        <f t="shared" si="676"/>
        <v>0</v>
      </c>
      <c r="CD64" s="17">
        <f t="shared" si="676"/>
        <v>0</v>
      </c>
      <c r="CE64" s="319">
        <f t="shared" ref="CE64" si="677">SUM(BS64:CD64)</f>
        <v>0</v>
      </c>
      <c r="CF64" s="17">
        <f t="shared" ref="CF64:CQ64" si="678">CF60-CF62</f>
        <v>0</v>
      </c>
      <c r="CG64" s="17">
        <f t="shared" si="678"/>
        <v>0</v>
      </c>
      <c r="CH64" s="17">
        <f t="shared" si="678"/>
        <v>0</v>
      </c>
      <c r="CI64" s="17">
        <f t="shared" si="678"/>
        <v>0</v>
      </c>
      <c r="CJ64" s="17">
        <f t="shared" si="678"/>
        <v>0</v>
      </c>
      <c r="CK64" s="17">
        <f t="shared" si="678"/>
        <v>0</v>
      </c>
      <c r="CL64" s="17">
        <f t="shared" si="678"/>
        <v>0</v>
      </c>
      <c r="CM64" s="17">
        <f t="shared" si="678"/>
        <v>0</v>
      </c>
      <c r="CN64" s="17">
        <f t="shared" si="678"/>
        <v>0</v>
      </c>
      <c r="CO64" s="17">
        <f t="shared" si="678"/>
        <v>0</v>
      </c>
      <c r="CP64" s="17">
        <f t="shared" si="678"/>
        <v>0</v>
      </c>
      <c r="CQ64" s="17">
        <f t="shared" si="678"/>
        <v>0</v>
      </c>
      <c r="CR64" s="319">
        <f t="shared" ref="CR64" si="679">SUM(CF64:CQ64)</f>
        <v>0</v>
      </c>
      <c r="CS64" s="17">
        <f t="shared" ref="CS64:DD64" si="680">CS60-CS62</f>
        <v>0</v>
      </c>
      <c r="CT64" s="17">
        <f t="shared" si="680"/>
        <v>0</v>
      </c>
      <c r="CU64" s="17">
        <f t="shared" si="680"/>
        <v>0</v>
      </c>
      <c r="CV64" s="17">
        <f t="shared" si="680"/>
        <v>0</v>
      </c>
      <c r="CW64" s="17">
        <f t="shared" si="680"/>
        <v>0</v>
      </c>
      <c r="CX64" s="17">
        <f t="shared" si="680"/>
        <v>0</v>
      </c>
      <c r="CY64" s="17">
        <f t="shared" si="680"/>
        <v>0</v>
      </c>
      <c r="CZ64" s="17">
        <f t="shared" si="680"/>
        <v>0</v>
      </c>
      <c r="DA64" s="17">
        <f t="shared" si="680"/>
        <v>0</v>
      </c>
      <c r="DB64" s="17">
        <f t="shared" si="680"/>
        <v>0</v>
      </c>
      <c r="DC64" s="17">
        <f t="shared" si="680"/>
        <v>0</v>
      </c>
      <c r="DD64" s="17">
        <f t="shared" si="680"/>
        <v>0</v>
      </c>
      <c r="DE64" s="319">
        <f t="shared" ref="DE64" si="681">SUM(CS64:DD64)</f>
        <v>0</v>
      </c>
      <c r="DF64" s="17">
        <f t="shared" ref="DF64:DQ64" si="682">DF60-DF62</f>
        <v>0</v>
      </c>
      <c r="DG64" s="17">
        <f t="shared" si="682"/>
        <v>0</v>
      </c>
      <c r="DH64" s="17">
        <f t="shared" si="682"/>
        <v>0</v>
      </c>
      <c r="DI64" s="17">
        <f t="shared" si="682"/>
        <v>0</v>
      </c>
      <c r="DJ64" s="17">
        <f t="shared" si="682"/>
        <v>0</v>
      </c>
      <c r="DK64" s="17">
        <f t="shared" si="682"/>
        <v>0</v>
      </c>
      <c r="DL64" s="17">
        <f t="shared" si="682"/>
        <v>0</v>
      </c>
      <c r="DM64" s="17">
        <f t="shared" si="682"/>
        <v>0</v>
      </c>
      <c r="DN64" s="17">
        <f t="shared" si="682"/>
        <v>0</v>
      </c>
      <c r="DO64" s="17">
        <f t="shared" si="682"/>
        <v>0</v>
      </c>
      <c r="DP64" s="17">
        <f t="shared" si="682"/>
        <v>0</v>
      </c>
      <c r="DQ64" s="17">
        <f t="shared" si="682"/>
        <v>0</v>
      </c>
      <c r="DR64" s="319">
        <f t="shared" ref="DR64" si="683">SUM(DF64:DQ64)</f>
        <v>0</v>
      </c>
      <c r="DS64" s="17">
        <f t="shared" ref="DS64:ED64" si="684">DS60-DS62</f>
        <v>0</v>
      </c>
      <c r="DT64" s="17">
        <f t="shared" si="684"/>
        <v>0</v>
      </c>
      <c r="DU64" s="17">
        <f t="shared" si="684"/>
        <v>0</v>
      </c>
      <c r="DV64" s="17">
        <f t="shared" si="684"/>
        <v>0</v>
      </c>
      <c r="DW64" s="17">
        <f t="shared" si="684"/>
        <v>0</v>
      </c>
      <c r="DX64" s="17">
        <f t="shared" si="684"/>
        <v>0</v>
      </c>
      <c r="DY64" s="17">
        <f t="shared" si="684"/>
        <v>0</v>
      </c>
      <c r="DZ64" s="17">
        <f t="shared" si="684"/>
        <v>0</v>
      </c>
      <c r="EA64" s="17">
        <f t="shared" si="684"/>
        <v>0</v>
      </c>
      <c r="EB64" s="17">
        <f t="shared" si="684"/>
        <v>0</v>
      </c>
      <c r="EC64" s="17">
        <f t="shared" si="684"/>
        <v>0</v>
      </c>
      <c r="ED64" s="17">
        <f t="shared" si="684"/>
        <v>0</v>
      </c>
      <c r="EE64" s="391">
        <f t="shared" ref="EE64" si="685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686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687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688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689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690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691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692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693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694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695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686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696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697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698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699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700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701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702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703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704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705">F7</f>
        <v>0</v>
      </c>
      <c r="G71" s="17">
        <f t="shared" si="705"/>
        <v>0</v>
      </c>
      <c r="H71" s="17">
        <f t="shared" si="705"/>
        <v>0</v>
      </c>
      <c r="I71" s="17">
        <f t="shared" si="705"/>
        <v>0</v>
      </c>
      <c r="J71" s="17">
        <f t="shared" si="705"/>
        <v>0</v>
      </c>
      <c r="K71" s="17">
        <f t="shared" si="705"/>
        <v>0</v>
      </c>
      <c r="L71" s="17">
        <f t="shared" si="705"/>
        <v>0</v>
      </c>
      <c r="M71" s="17">
        <f t="shared" si="705"/>
        <v>0</v>
      </c>
      <c r="N71" s="17">
        <f t="shared" si="705"/>
        <v>0</v>
      </c>
      <c r="O71" s="17">
        <f t="shared" si="705"/>
        <v>0</v>
      </c>
      <c r="P71" s="17">
        <f t="shared" si="705"/>
        <v>0</v>
      </c>
      <c r="Q71" s="17">
        <f t="shared" si="705"/>
        <v>0</v>
      </c>
      <c r="R71" s="319">
        <f t="shared" ref="R71:R72" si="706">SUM(F71:Q71)</f>
        <v>0</v>
      </c>
      <c r="S71" s="17">
        <f t="shared" ref="S71:AD71" si="707">+S7</f>
        <v>0</v>
      </c>
      <c r="T71" s="17">
        <f t="shared" si="707"/>
        <v>0</v>
      </c>
      <c r="U71" s="17">
        <f t="shared" si="707"/>
        <v>0</v>
      </c>
      <c r="V71" s="17">
        <f t="shared" si="707"/>
        <v>0</v>
      </c>
      <c r="W71" s="17">
        <f t="shared" si="707"/>
        <v>0</v>
      </c>
      <c r="X71" s="17">
        <f t="shared" si="707"/>
        <v>0</v>
      </c>
      <c r="Y71" s="17">
        <f t="shared" si="707"/>
        <v>0</v>
      </c>
      <c r="Z71" s="17">
        <f t="shared" si="707"/>
        <v>0</v>
      </c>
      <c r="AA71" s="17">
        <f t="shared" si="707"/>
        <v>0</v>
      </c>
      <c r="AB71" s="17">
        <f t="shared" si="707"/>
        <v>0</v>
      </c>
      <c r="AC71" s="17">
        <f t="shared" si="707"/>
        <v>0</v>
      </c>
      <c r="AD71" s="17">
        <f t="shared" si="707"/>
        <v>0</v>
      </c>
      <c r="AE71" s="319">
        <f>SUM(S71:AD71)</f>
        <v>0</v>
      </c>
      <c r="AF71" s="17">
        <f t="shared" ref="AF71:AQ71" si="708">AF7</f>
        <v>0</v>
      </c>
      <c r="AG71" s="17">
        <f t="shared" si="708"/>
        <v>0</v>
      </c>
      <c r="AH71" s="17">
        <f t="shared" si="708"/>
        <v>0</v>
      </c>
      <c r="AI71" s="17">
        <f t="shared" si="708"/>
        <v>0</v>
      </c>
      <c r="AJ71" s="17">
        <f t="shared" si="708"/>
        <v>0</v>
      </c>
      <c r="AK71" s="17">
        <f t="shared" si="708"/>
        <v>0</v>
      </c>
      <c r="AL71" s="17">
        <f t="shared" si="708"/>
        <v>0</v>
      </c>
      <c r="AM71" s="17">
        <f t="shared" si="708"/>
        <v>0</v>
      </c>
      <c r="AN71" s="17">
        <f t="shared" si="708"/>
        <v>0</v>
      </c>
      <c r="AO71" s="17">
        <f t="shared" si="708"/>
        <v>0</v>
      </c>
      <c r="AP71" s="17">
        <f t="shared" si="708"/>
        <v>0</v>
      </c>
      <c r="AQ71" s="17">
        <f t="shared" si="708"/>
        <v>0</v>
      </c>
      <c r="AR71" s="319">
        <f t="shared" ref="AR71" si="709">SUM(AF71:AQ71)</f>
        <v>0</v>
      </c>
      <c r="AS71" s="17">
        <f t="shared" ref="AS71:BD71" si="710">AS7</f>
        <v>0</v>
      </c>
      <c r="AT71" s="17">
        <f t="shared" si="710"/>
        <v>0</v>
      </c>
      <c r="AU71" s="17">
        <f t="shared" si="710"/>
        <v>0</v>
      </c>
      <c r="AV71" s="17">
        <f t="shared" si="710"/>
        <v>0</v>
      </c>
      <c r="AW71" s="17">
        <f t="shared" si="710"/>
        <v>0</v>
      </c>
      <c r="AX71" s="17">
        <f t="shared" si="710"/>
        <v>0</v>
      </c>
      <c r="AY71" s="17">
        <f t="shared" si="710"/>
        <v>0</v>
      </c>
      <c r="AZ71" s="17">
        <f t="shared" si="710"/>
        <v>0</v>
      </c>
      <c r="BA71" s="17">
        <f t="shared" si="710"/>
        <v>0</v>
      </c>
      <c r="BB71" s="17">
        <f t="shared" si="710"/>
        <v>0</v>
      </c>
      <c r="BC71" s="17">
        <f t="shared" si="710"/>
        <v>0</v>
      </c>
      <c r="BD71" s="17">
        <f t="shared" si="710"/>
        <v>0</v>
      </c>
      <c r="BE71" s="319">
        <f>SUM(AS71:BD71)</f>
        <v>0</v>
      </c>
      <c r="BF71" s="17">
        <f t="shared" ref="BF71:BQ71" si="711">BF7</f>
        <v>0</v>
      </c>
      <c r="BG71" s="17">
        <f t="shared" si="711"/>
        <v>0</v>
      </c>
      <c r="BH71" s="17">
        <f t="shared" si="711"/>
        <v>0</v>
      </c>
      <c r="BI71" s="17">
        <f t="shared" si="711"/>
        <v>0</v>
      </c>
      <c r="BJ71" s="17">
        <f t="shared" si="711"/>
        <v>0</v>
      </c>
      <c r="BK71" s="17">
        <f t="shared" si="711"/>
        <v>0</v>
      </c>
      <c r="BL71" s="17">
        <f t="shared" si="711"/>
        <v>0</v>
      </c>
      <c r="BM71" s="17">
        <f t="shared" si="711"/>
        <v>0</v>
      </c>
      <c r="BN71" s="17">
        <f t="shared" si="711"/>
        <v>0</v>
      </c>
      <c r="BO71" s="17">
        <f t="shared" si="711"/>
        <v>0</v>
      </c>
      <c r="BP71" s="17">
        <f t="shared" si="711"/>
        <v>0</v>
      </c>
      <c r="BQ71" s="17">
        <f t="shared" si="711"/>
        <v>0</v>
      </c>
      <c r="BR71" s="319">
        <f t="shared" ref="BR71" si="712">SUM(BF71:BQ71)</f>
        <v>0</v>
      </c>
      <c r="BS71" s="17">
        <f t="shared" ref="BS71:CD71" si="713">BS7</f>
        <v>0</v>
      </c>
      <c r="BT71" s="17">
        <f t="shared" si="713"/>
        <v>0</v>
      </c>
      <c r="BU71" s="17">
        <f t="shared" si="713"/>
        <v>0</v>
      </c>
      <c r="BV71" s="17">
        <f t="shared" si="713"/>
        <v>0</v>
      </c>
      <c r="BW71" s="17">
        <f t="shared" si="713"/>
        <v>0</v>
      </c>
      <c r="BX71" s="17">
        <f t="shared" si="713"/>
        <v>0</v>
      </c>
      <c r="BY71" s="17">
        <f t="shared" si="713"/>
        <v>0</v>
      </c>
      <c r="BZ71" s="17">
        <f t="shared" si="713"/>
        <v>0</v>
      </c>
      <c r="CA71" s="17">
        <f t="shared" si="713"/>
        <v>0</v>
      </c>
      <c r="CB71" s="17">
        <f t="shared" si="713"/>
        <v>0</v>
      </c>
      <c r="CC71" s="17">
        <f t="shared" si="713"/>
        <v>0</v>
      </c>
      <c r="CD71" s="17">
        <f t="shared" si="713"/>
        <v>0</v>
      </c>
      <c r="CE71" s="319">
        <f>SUM(BS71:CD71)</f>
        <v>0</v>
      </c>
      <c r="CF71" s="17">
        <f t="shared" ref="CF71:CQ71" si="714">CF7</f>
        <v>0</v>
      </c>
      <c r="CG71" s="17">
        <f t="shared" si="714"/>
        <v>0</v>
      </c>
      <c r="CH71" s="17">
        <f t="shared" si="714"/>
        <v>0</v>
      </c>
      <c r="CI71" s="17">
        <f t="shared" si="714"/>
        <v>0</v>
      </c>
      <c r="CJ71" s="17">
        <f t="shared" si="714"/>
        <v>0</v>
      </c>
      <c r="CK71" s="17">
        <f t="shared" si="714"/>
        <v>0</v>
      </c>
      <c r="CL71" s="17">
        <f t="shared" si="714"/>
        <v>0</v>
      </c>
      <c r="CM71" s="17">
        <f t="shared" si="714"/>
        <v>0</v>
      </c>
      <c r="CN71" s="17">
        <f t="shared" si="714"/>
        <v>0</v>
      </c>
      <c r="CO71" s="17">
        <f t="shared" si="714"/>
        <v>0</v>
      </c>
      <c r="CP71" s="17">
        <f t="shared" si="714"/>
        <v>0</v>
      </c>
      <c r="CQ71" s="17">
        <f t="shared" si="714"/>
        <v>0</v>
      </c>
      <c r="CR71" s="319">
        <f t="shared" ref="CR71" si="715">SUM(CF71:CQ71)</f>
        <v>0</v>
      </c>
      <c r="CS71" s="17">
        <f t="shared" ref="CS71:DD71" si="716">CS7</f>
        <v>0</v>
      </c>
      <c r="CT71" s="17">
        <f t="shared" si="716"/>
        <v>0</v>
      </c>
      <c r="CU71" s="17">
        <f t="shared" si="716"/>
        <v>0</v>
      </c>
      <c r="CV71" s="17">
        <f t="shared" si="716"/>
        <v>0</v>
      </c>
      <c r="CW71" s="17">
        <f t="shared" si="716"/>
        <v>0</v>
      </c>
      <c r="CX71" s="17">
        <f t="shared" si="716"/>
        <v>0</v>
      </c>
      <c r="CY71" s="17">
        <f t="shared" si="716"/>
        <v>0</v>
      </c>
      <c r="CZ71" s="17">
        <f t="shared" si="716"/>
        <v>0</v>
      </c>
      <c r="DA71" s="17">
        <f t="shared" si="716"/>
        <v>0</v>
      </c>
      <c r="DB71" s="17">
        <f t="shared" si="716"/>
        <v>0</v>
      </c>
      <c r="DC71" s="17">
        <f t="shared" si="716"/>
        <v>0</v>
      </c>
      <c r="DD71" s="17">
        <f t="shared" si="716"/>
        <v>0</v>
      </c>
      <c r="DE71" s="319">
        <f>SUM(CS71:DD71)</f>
        <v>0</v>
      </c>
      <c r="DF71" s="17">
        <f t="shared" ref="DF71:DQ71" si="717">DF7</f>
        <v>0</v>
      </c>
      <c r="DG71" s="17">
        <f t="shared" si="717"/>
        <v>0</v>
      </c>
      <c r="DH71" s="17">
        <f t="shared" si="717"/>
        <v>0</v>
      </c>
      <c r="DI71" s="17">
        <f t="shared" si="717"/>
        <v>0</v>
      </c>
      <c r="DJ71" s="17">
        <f t="shared" si="717"/>
        <v>0</v>
      </c>
      <c r="DK71" s="17">
        <f t="shared" si="717"/>
        <v>0</v>
      </c>
      <c r="DL71" s="17">
        <f t="shared" si="717"/>
        <v>0</v>
      </c>
      <c r="DM71" s="17">
        <f t="shared" si="717"/>
        <v>0</v>
      </c>
      <c r="DN71" s="17">
        <f t="shared" si="717"/>
        <v>0</v>
      </c>
      <c r="DO71" s="17">
        <f t="shared" si="717"/>
        <v>0</v>
      </c>
      <c r="DP71" s="17">
        <f t="shared" si="717"/>
        <v>0</v>
      </c>
      <c r="DQ71" s="17">
        <f t="shared" si="717"/>
        <v>0</v>
      </c>
      <c r="DR71" s="319">
        <f t="shared" ref="DR71:DR72" si="718">SUM(DF71:DQ71)</f>
        <v>0</v>
      </c>
      <c r="DS71" s="17">
        <f t="shared" ref="DS71:ED71" si="719">DS7</f>
        <v>0</v>
      </c>
      <c r="DT71" s="17">
        <f t="shared" si="719"/>
        <v>0</v>
      </c>
      <c r="DU71" s="17">
        <f t="shared" si="719"/>
        <v>0</v>
      </c>
      <c r="DV71" s="17">
        <f t="shared" si="719"/>
        <v>0</v>
      </c>
      <c r="DW71" s="17">
        <f t="shared" si="719"/>
        <v>0</v>
      </c>
      <c r="DX71" s="17">
        <f t="shared" si="719"/>
        <v>0</v>
      </c>
      <c r="DY71" s="17">
        <f t="shared" si="719"/>
        <v>0</v>
      </c>
      <c r="DZ71" s="17">
        <f t="shared" si="719"/>
        <v>0</v>
      </c>
      <c r="EA71" s="17">
        <f t="shared" si="719"/>
        <v>0</v>
      </c>
      <c r="EB71" s="17">
        <f t="shared" si="719"/>
        <v>0</v>
      </c>
      <c r="EC71" s="17">
        <f t="shared" si="719"/>
        <v>0</v>
      </c>
      <c r="ED71" s="17">
        <f t="shared" si="719"/>
        <v>0</v>
      </c>
      <c r="EE71" s="391">
        <f t="shared" ref="EE71:EE72" si="720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721">G71*$C$75</f>
        <v>0</v>
      </c>
      <c r="H72" s="17">
        <f t="shared" si="721"/>
        <v>0</v>
      </c>
      <c r="I72" s="17">
        <f t="shared" si="721"/>
        <v>0</v>
      </c>
      <c r="J72" s="17">
        <f t="shared" si="721"/>
        <v>0</v>
      </c>
      <c r="K72" s="17">
        <f t="shared" si="721"/>
        <v>0</v>
      </c>
      <c r="L72" s="17">
        <f t="shared" si="721"/>
        <v>0</v>
      </c>
      <c r="M72" s="17">
        <f t="shared" si="721"/>
        <v>0</v>
      </c>
      <c r="N72" s="17">
        <f t="shared" si="721"/>
        <v>0</v>
      </c>
      <c r="O72" s="17">
        <f t="shared" si="721"/>
        <v>0</v>
      </c>
      <c r="P72" s="17">
        <f t="shared" si="721"/>
        <v>0</v>
      </c>
      <c r="Q72" s="17">
        <f t="shared" si="721"/>
        <v>0</v>
      </c>
      <c r="R72" s="319">
        <f t="shared" si="706"/>
        <v>0</v>
      </c>
      <c r="S72" s="17">
        <f>S71*$C$75</f>
        <v>0</v>
      </c>
      <c r="T72" s="17">
        <f t="shared" ref="T72:AD72" si="722">T71*$C$75</f>
        <v>0</v>
      </c>
      <c r="U72" s="17">
        <f t="shared" si="722"/>
        <v>0</v>
      </c>
      <c r="V72" s="17">
        <f t="shared" si="722"/>
        <v>0</v>
      </c>
      <c r="W72" s="17">
        <f t="shared" si="722"/>
        <v>0</v>
      </c>
      <c r="X72" s="17">
        <f t="shared" si="722"/>
        <v>0</v>
      </c>
      <c r="Y72" s="17">
        <f t="shared" si="722"/>
        <v>0</v>
      </c>
      <c r="Z72" s="17">
        <f t="shared" si="722"/>
        <v>0</v>
      </c>
      <c r="AA72" s="17">
        <f t="shared" si="722"/>
        <v>0</v>
      </c>
      <c r="AB72" s="17">
        <f t="shared" si="722"/>
        <v>0</v>
      </c>
      <c r="AC72" s="17">
        <f t="shared" si="722"/>
        <v>0</v>
      </c>
      <c r="AD72" s="17">
        <f t="shared" si="722"/>
        <v>0</v>
      </c>
      <c r="AE72" s="319">
        <f>SUM(S72:AD72)</f>
        <v>0</v>
      </c>
      <c r="AF72" s="17">
        <f>AF71*$C$75</f>
        <v>0</v>
      </c>
      <c r="AG72" s="17">
        <f t="shared" ref="AG72:AQ72" si="723">AG71*$C$75</f>
        <v>0</v>
      </c>
      <c r="AH72" s="17">
        <f t="shared" si="723"/>
        <v>0</v>
      </c>
      <c r="AI72" s="17">
        <f t="shared" si="723"/>
        <v>0</v>
      </c>
      <c r="AJ72" s="17">
        <f t="shared" si="723"/>
        <v>0</v>
      </c>
      <c r="AK72" s="17">
        <f t="shared" si="723"/>
        <v>0</v>
      </c>
      <c r="AL72" s="17">
        <f t="shared" si="723"/>
        <v>0</v>
      </c>
      <c r="AM72" s="17">
        <f t="shared" si="723"/>
        <v>0</v>
      </c>
      <c r="AN72" s="17">
        <f t="shared" si="723"/>
        <v>0</v>
      </c>
      <c r="AO72" s="17">
        <f t="shared" si="723"/>
        <v>0</v>
      </c>
      <c r="AP72" s="17">
        <f t="shared" si="723"/>
        <v>0</v>
      </c>
      <c r="AQ72" s="17">
        <f t="shared" si="723"/>
        <v>0</v>
      </c>
      <c r="AR72" s="319">
        <f>SUM(AF72:AQ72)</f>
        <v>0</v>
      </c>
      <c r="AS72" s="17">
        <f>AS71*$C$75</f>
        <v>0</v>
      </c>
      <c r="AT72" s="17">
        <f t="shared" ref="AT72:BD72" si="724">AT71*$C$75</f>
        <v>0</v>
      </c>
      <c r="AU72" s="17">
        <f t="shared" si="724"/>
        <v>0</v>
      </c>
      <c r="AV72" s="17">
        <f t="shared" si="724"/>
        <v>0</v>
      </c>
      <c r="AW72" s="17">
        <f t="shared" si="724"/>
        <v>0</v>
      </c>
      <c r="AX72" s="17">
        <f t="shared" si="724"/>
        <v>0</v>
      </c>
      <c r="AY72" s="17">
        <f t="shared" si="724"/>
        <v>0</v>
      </c>
      <c r="AZ72" s="17">
        <f t="shared" si="724"/>
        <v>0</v>
      </c>
      <c r="BA72" s="17">
        <f t="shared" si="724"/>
        <v>0</v>
      </c>
      <c r="BB72" s="17">
        <f t="shared" si="724"/>
        <v>0</v>
      </c>
      <c r="BC72" s="17">
        <f t="shared" si="724"/>
        <v>0</v>
      </c>
      <c r="BD72" s="17">
        <f t="shared" si="724"/>
        <v>0</v>
      </c>
      <c r="BE72" s="319">
        <f>SUM(AS72:BD72)</f>
        <v>0</v>
      </c>
      <c r="BF72" s="17">
        <f>BF71*$C$75</f>
        <v>0</v>
      </c>
      <c r="BG72" s="17">
        <f t="shared" ref="BG72:BQ72" si="725">BG71*$C$75</f>
        <v>0</v>
      </c>
      <c r="BH72" s="17">
        <f t="shared" si="725"/>
        <v>0</v>
      </c>
      <c r="BI72" s="17">
        <f t="shared" si="725"/>
        <v>0</v>
      </c>
      <c r="BJ72" s="17">
        <f t="shared" si="725"/>
        <v>0</v>
      </c>
      <c r="BK72" s="17">
        <f t="shared" si="725"/>
        <v>0</v>
      </c>
      <c r="BL72" s="17">
        <f t="shared" si="725"/>
        <v>0</v>
      </c>
      <c r="BM72" s="17">
        <f t="shared" si="725"/>
        <v>0</v>
      </c>
      <c r="BN72" s="17">
        <f t="shared" si="725"/>
        <v>0</v>
      </c>
      <c r="BO72" s="17">
        <f t="shared" si="725"/>
        <v>0</v>
      </c>
      <c r="BP72" s="17">
        <f t="shared" si="725"/>
        <v>0</v>
      </c>
      <c r="BQ72" s="17">
        <f t="shared" si="725"/>
        <v>0</v>
      </c>
      <c r="BR72" s="319">
        <f>SUM(BF72:BQ72)</f>
        <v>0</v>
      </c>
      <c r="BS72" s="17">
        <f>BS71*$C$75</f>
        <v>0</v>
      </c>
      <c r="BT72" s="17">
        <f t="shared" ref="BT72:CD72" si="726">BT71*$C$75</f>
        <v>0</v>
      </c>
      <c r="BU72" s="17">
        <f t="shared" si="726"/>
        <v>0</v>
      </c>
      <c r="BV72" s="17">
        <f t="shared" si="726"/>
        <v>0</v>
      </c>
      <c r="BW72" s="17">
        <f t="shared" si="726"/>
        <v>0</v>
      </c>
      <c r="BX72" s="17">
        <f t="shared" si="726"/>
        <v>0</v>
      </c>
      <c r="BY72" s="17">
        <f t="shared" si="726"/>
        <v>0</v>
      </c>
      <c r="BZ72" s="17">
        <f t="shared" si="726"/>
        <v>0</v>
      </c>
      <c r="CA72" s="17">
        <f t="shared" si="726"/>
        <v>0</v>
      </c>
      <c r="CB72" s="17">
        <f t="shared" si="726"/>
        <v>0</v>
      </c>
      <c r="CC72" s="17">
        <f t="shared" si="726"/>
        <v>0</v>
      </c>
      <c r="CD72" s="17">
        <f t="shared" si="726"/>
        <v>0</v>
      </c>
      <c r="CE72" s="319">
        <f>SUM(BS72:CD72)</f>
        <v>0</v>
      </c>
      <c r="CF72" s="17">
        <f>CF71*$C$75</f>
        <v>0</v>
      </c>
      <c r="CG72" s="17">
        <f t="shared" ref="CG72:CQ72" si="727">CG71*$C$75</f>
        <v>0</v>
      </c>
      <c r="CH72" s="17">
        <f t="shared" si="727"/>
        <v>0</v>
      </c>
      <c r="CI72" s="17">
        <f t="shared" si="727"/>
        <v>0</v>
      </c>
      <c r="CJ72" s="17">
        <f t="shared" si="727"/>
        <v>0</v>
      </c>
      <c r="CK72" s="17">
        <f t="shared" si="727"/>
        <v>0</v>
      </c>
      <c r="CL72" s="17">
        <f t="shared" si="727"/>
        <v>0</v>
      </c>
      <c r="CM72" s="17">
        <f t="shared" si="727"/>
        <v>0</v>
      </c>
      <c r="CN72" s="17">
        <f t="shared" si="727"/>
        <v>0</v>
      </c>
      <c r="CO72" s="17">
        <f t="shared" si="727"/>
        <v>0</v>
      </c>
      <c r="CP72" s="17">
        <f t="shared" si="727"/>
        <v>0</v>
      </c>
      <c r="CQ72" s="17">
        <f t="shared" si="727"/>
        <v>0</v>
      </c>
      <c r="CR72" s="319">
        <f>SUM(CF72:CQ72)</f>
        <v>0</v>
      </c>
      <c r="CS72" s="17">
        <f>CS71*$C$75</f>
        <v>0</v>
      </c>
      <c r="CT72" s="17">
        <f t="shared" ref="CT72:DD72" si="728">CT71*$C$75</f>
        <v>0</v>
      </c>
      <c r="CU72" s="17">
        <f t="shared" si="728"/>
        <v>0</v>
      </c>
      <c r="CV72" s="17">
        <f t="shared" si="728"/>
        <v>0</v>
      </c>
      <c r="CW72" s="17">
        <f t="shared" si="728"/>
        <v>0</v>
      </c>
      <c r="CX72" s="17">
        <f t="shared" si="728"/>
        <v>0</v>
      </c>
      <c r="CY72" s="17">
        <f t="shared" si="728"/>
        <v>0</v>
      </c>
      <c r="CZ72" s="17">
        <f t="shared" si="728"/>
        <v>0</v>
      </c>
      <c r="DA72" s="17">
        <f t="shared" si="728"/>
        <v>0</v>
      </c>
      <c r="DB72" s="17">
        <f t="shared" si="728"/>
        <v>0</v>
      </c>
      <c r="DC72" s="17">
        <f t="shared" si="728"/>
        <v>0</v>
      </c>
      <c r="DD72" s="17">
        <f t="shared" si="728"/>
        <v>0</v>
      </c>
      <c r="DE72" s="319">
        <f>SUM(CS72:DD72)</f>
        <v>0</v>
      </c>
      <c r="DF72" s="17">
        <f>DF71*$C$75</f>
        <v>0</v>
      </c>
      <c r="DG72" s="17">
        <f t="shared" ref="DG72:DQ72" si="729">DG71*$C$75</f>
        <v>0</v>
      </c>
      <c r="DH72" s="17">
        <f t="shared" si="729"/>
        <v>0</v>
      </c>
      <c r="DI72" s="17">
        <f t="shared" si="729"/>
        <v>0</v>
      </c>
      <c r="DJ72" s="17">
        <f t="shared" si="729"/>
        <v>0</v>
      </c>
      <c r="DK72" s="17">
        <f t="shared" si="729"/>
        <v>0</v>
      </c>
      <c r="DL72" s="17">
        <f t="shared" si="729"/>
        <v>0</v>
      </c>
      <c r="DM72" s="17">
        <f t="shared" si="729"/>
        <v>0</v>
      </c>
      <c r="DN72" s="17">
        <f t="shared" si="729"/>
        <v>0</v>
      </c>
      <c r="DO72" s="17">
        <f t="shared" si="729"/>
        <v>0</v>
      </c>
      <c r="DP72" s="17">
        <f t="shared" si="729"/>
        <v>0</v>
      </c>
      <c r="DQ72" s="17">
        <f t="shared" si="729"/>
        <v>0</v>
      </c>
      <c r="DR72" s="319">
        <f t="shared" si="718"/>
        <v>0</v>
      </c>
      <c r="DS72" s="17">
        <f>DS71*$C$75</f>
        <v>0</v>
      </c>
      <c r="DT72" s="17">
        <f t="shared" ref="DT72:ED72" si="730">DT71*$C$75</f>
        <v>0</v>
      </c>
      <c r="DU72" s="17">
        <f t="shared" si="730"/>
        <v>0</v>
      </c>
      <c r="DV72" s="17">
        <f t="shared" si="730"/>
        <v>0</v>
      </c>
      <c r="DW72" s="17">
        <f t="shared" si="730"/>
        <v>0</v>
      </c>
      <c r="DX72" s="17">
        <f t="shared" si="730"/>
        <v>0</v>
      </c>
      <c r="DY72" s="17">
        <f t="shared" si="730"/>
        <v>0</v>
      </c>
      <c r="DZ72" s="17">
        <f t="shared" si="730"/>
        <v>0</v>
      </c>
      <c r="EA72" s="17">
        <f t="shared" si="730"/>
        <v>0</v>
      </c>
      <c r="EB72" s="17">
        <f t="shared" si="730"/>
        <v>0</v>
      </c>
      <c r="EC72" s="17">
        <f t="shared" si="730"/>
        <v>0</v>
      </c>
      <c r="ED72" s="17">
        <f t="shared" si="730"/>
        <v>0</v>
      </c>
      <c r="EE72" s="391">
        <f t="shared" si="720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731">SUM(F71:F72)</f>
        <v>0</v>
      </c>
      <c r="G74" s="49">
        <f t="shared" si="731"/>
        <v>0</v>
      </c>
      <c r="H74" s="49">
        <f t="shared" si="731"/>
        <v>0</v>
      </c>
      <c r="I74" s="49">
        <f t="shared" si="731"/>
        <v>0</v>
      </c>
      <c r="J74" s="49">
        <f t="shared" si="731"/>
        <v>0</v>
      </c>
      <c r="K74" s="49">
        <f t="shared" si="731"/>
        <v>0</v>
      </c>
      <c r="L74" s="49">
        <f t="shared" si="731"/>
        <v>0</v>
      </c>
      <c r="M74" s="49">
        <f t="shared" si="731"/>
        <v>0</v>
      </c>
      <c r="N74" s="49">
        <f t="shared" si="731"/>
        <v>0</v>
      </c>
      <c r="O74" s="49">
        <f t="shared" si="731"/>
        <v>0</v>
      </c>
      <c r="P74" s="49">
        <f t="shared" si="731"/>
        <v>0</v>
      </c>
      <c r="Q74" s="49">
        <f t="shared" si="731"/>
        <v>0</v>
      </c>
      <c r="R74" s="319">
        <f t="shared" si="731"/>
        <v>0</v>
      </c>
      <c r="S74" s="49">
        <f t="shared" si="731"/>
        <v>0</v>
      </c>
      <c r="T74" s="49">
        <f t="shared" si="731"/>
        <v>0</v>
      </c>
      <c r="U74" s="49">
        <f t="shared" si="731"/>
        <v>0</v>
      </c>
      <c r="V74" s="49">
        <f t="shared" si="731"/>
        <v>0</v>
      </c>
      <c r="W74" s="49">
        <f t="shared" si="731"/>
        <v>0</v>
      </c>
      <c r="X74" s="49">
        <f t="shared" si="731"/>
        <v>0</v>
      </c>
      <c r="Y74" s="49">
        <f t="shared" si="731"/>
        <v>0</v>
      </c>
      <c r="Z74" s="49">
        <f t="shared" si="731"/>
        <v>0</v>
      </c>
      <c r="AA74" s="49">
        <f t="shared" si="731"/>
        <v>0</v>
      </c>
      <c r="AB74" s="49">
        <f t="shared" si="731"/>
        <v>0</v>
      </c>
      <c r="AC74" s="49">
        <f t="shared" si="731"/>
        <v>0</v>
      </c>
      <c r="AD74" s="49">
        <f t="shared" si="731"/>
        <v>0</v>
      </c>
      <c r="AE74" s="319">
        <f t="shared" si="731"/>
        <v>0</v>
      </c>
      <c r="AF74" s="49">
        <f t="shared" si="731"/>
        <v>0</v>
      </c>
      <c r="AG74" s="49">
        <f t="shared" si="731"/>
        <v>0</v>
      </c>
      <c r="AH74" s="49">
        <f t="shared" si="731"/>
        <v>0</v>
      </c>
      <c r="AI74" s="49">
        <f t="shared" si="731"/>
        <v>0</v>
      </c>
      <c r="AJ74" s="49">
        <f t="shared" si="731"/>
        <v>0</v>
      </c>
      <c r="AK74" s="49">
        <f t="shared" si="731"/>
        <v>0</v>
      </c>
      <c r="AL74" s="49">
        <f t="shared" si="731"/>
        <v>0</v>
      </c>
      <c r="AM74" s="49">
        <f t="shared" si="731"/>
        <v>0</v>
      </c>
      <c r="AN74" s="49">
        <f t="shared" si="731"/>
        <v>0</v>
      </c>
      <c r="AO74" s="49">
        <f t="shared" si="731"/>
        <v>0</v>
      </c>
      <c r="AP74" s="49">
        <f t="shared" si="731"/>
        <v>0</v>
      </c>
      <c r="AQ74" s="49">
        <f t="shared" si="731"/>
        <v>0</v>
      </c>
      <c r="AR74" s="319">
        <f t="shared" si="731"/>
        <v>0</v>
      </c>
      <c r="AS74" s="49">
        <f t="shared" si="731"/>
        <v>0</v>
      </c>
      <c r="AT74" s="49">
        <f t="shared" si="731"/>
        <v>0</v>
      </c>
      <c r="AU74" s="49">
        <f t="shared" si="731"/>
        <v>0</v>
      </c>
      <c r="AV74" s="49">
        <f t="shared" si="731"/>
        <v>0</v>
      </c>
      <c r="AW74" s="49">
        <f t="shared" si="731"/>
        <v>0</v>
      </c>
      <c r="AX74" s="49">
        <f t="shared" si="731"/>
        <v>0</v>
      </c>
      <c r="AY74" s="49">
        <f t="shared" si="731"/>
        <v>0</v>
      </c>
      <c r="AZ74" s="49">
        <f t="shared" si="731"/>
        <v>0</v>
      </c>
      <c r="BA74" s="49">
        <f t="shared" si="731"/>
        <v>0</v>
      </c>
      <c r="BB74" s="49">
        <f t="shared" si="731"/>
        <v>0</v>
      </c>
      <c r="BC74" s="49">
        <f t="shared" si="731"/>
        <v>0</v>
      </c>
      <c r="BD74" s="49">
        <f t="shared" si="731"/>
        <v>0</v>
      </c>
      <c r="BE74" s="319">
        <f t="shared" si="731"/>
        <v>0</v>
      </c>
      <c r="BF74" s="49">
        <f t="shared" si="731"/>
        <v>0</v>
      </c>
      <c r="BG74" s="49">
        <f t="shared" si="731"/>
        <v>0</v>
      </c>
      <c r="BH74" s="49">
        <f t="shared" si="731"/>
        <v>0</v>
      </c>
      <c r="BI74" s="49">
        <f t="shared" si="731"/>
        <v>0</v>
      </c>
      <c r="BJ74" s="49">
        <f t="shared" si="731"/>
        <v>0</v>
      </c>
      <c r="BK74" s="49">
        <f t="shared" si="731"/>
        <v>0</v>
      </c>
      <c r="BL74" s="49">
        <f t="shared" si="731"/>
        <v>0</v>
      </c>
      <c r="BM74" s="49">
        <f t="shared" si="731"/>
        <v>0</v>
      </c>
      <c r="BN74" s="49">
        <f t="shared" si="731"/>
        <v>0</v>
      </c>
      <c r="BO74" s="49">
        <f t="shared" si="731"/>
        <v>0</v>
      </c>
      <c r="BP74" s="49">
        <f t="shared" si="731"/>
        <v>0</v>
      </c>
      <c r="BQ74" s="49">
        <f t="shared" si="731"/>
        <v>0</v>
      </c>
      <c r="BR74" s="319">
        <f t="shared" ref="BR74:EC74" si="732">SUM(BR71:BR72)</f>
        <v>0</v>
      </c>
      <c r="BS74" s="49">
        <f t="shared" si="732"/>
        <v>0</v>
      </c>
      <c r="BT74" s="49">
        <f t="shared" si="732"/>
        <v>0</v>
      </c>
      <c r="BU74" s="49">
        <f t="shared" si="732"/>
        <v>0</v>
      </c>
      <c r="BV74" s="49">
        <f t="shared" si="732"/>
        <v>0</v>
      </c>
      <c r="BW74" s="49">
        <f t="shared" si="732"/>
        <v>0</v>
      </c>
      <c r="BX74" s="49">
        <f t="shared" si="732"/>
        <v>0</v>
      </c>
      <c r="BY74" s="49">
        <f t="shared" si="732"/>
        <v>0</v>
      </c>
      <c r="BZ74" s="49">
        <f t="shared" si="732"/>
        <v>0</v>
      </c>
      <c r="CA74" s="49">
        <f t="shared" si="732"/>
        <v>0</v>
      </c>
      <c r="CB74" s="49">
        <f t="shared" si="732"/>
        <v>0</v>
      </c>
      <c r="CC74" s="49">
        <f t="shared" si="732"/>
        <v>0</v>
      </c>
      <c r="CD74" s="49">
        <f t="shared" si="732"/>
        <v>0</v>
      </c>
      <c r="CE74" s="319">
        <f t="shared" si="732"/>
        <v>0</v>
      </c>
      <c r="CF74" s="49">
        <f t="shared" si="732"/>
        <v>0</v>
      </c>
      <c r="CG74" s="49">
        <f t="shared" si="732"/>
        <v>0</v>
      </c>
      <c r="CH74" s="49">
        <f t="shared" si="732"/>
        <v>0</v>
      </c>
      <c r="CI74" s="49">
        <f t="shared" si="732"/>
        <v>0</v>
      </c>
      <c r="CJ74" s="49">
        <f t="shared" si="732"/>
        <v>0</v>
      </c>
      <c r="CK74" s="49">
        <f t="shared" si="732"/>
        <v>0</v>
      </c>
      <c r="CL74" s="49">
        <f t="shared" si="732"/>
        <v>0</v>
      </c>
      <c r="CM74" s="49">
        <f t="shared" si="732"/>
        <v>0</v>
      </c>
      <c r="CN74" s="49">
        <f t="shared" si="732"/>
        <v>0</v>
      </c>
      <c r="CO74" s="49">
        <f t="shared" si="732"/>
        <v>0</v>
      </c>
      <c r="CP74" s="49">
        <f t="shared" si="732"/>
        <v>0</v>
      </c>
      <c r="CQ74" s="49">
        <f t="shared" si="732"/>
        <v>0</v>
      </c>
      <c r="CR74" s="319">
        <f t="shared" si="732"/>
        <v>0</v>
      </c>
      <c r="CS74" s="49">
        <f t="shared" si="732"/>
        <v>0</v>
      </c>
      <c r="CT74" s="49">
        <f t="shared" si="732"/>
        <v>0</v>
      </c>
      <c r="CU74" s="49">
        <f t="shared" si="732"/>
        <v>0</v>
      </c>
      <c r="CV74" s="49">
        <f t="shared" si="732"/>
        <v>0</v>
      </c>
      <c r="CW74" s="49">
        <f t="shared" si="732"/>
        <v>0</v>
      </c>
      <c r="CX74" s="49">
        <f t="shared" si="732"/>
        <v>0</v>
      </c>
      <c r="CY74" s="49">
        <f t="shared" si="732"/>
        <v>0</v>
      </c>
      <c r="CZ74" s="49">
        <f t="shared" si="732"/>
        <v>0</v>
      </c>
      <c r="DA74" s="49">
        <f t="shared" si="732"/>
        <v>0</v>
      </c>
      <c r="DB74" s="49">
        <f t="shared" si="732"/>
        <v>0</v>
      </c>
      <c r="DC74" s="49">
        <f t="shared" si="732"/>
        <v>0</v>
      </c>
      <c r="DD74" s="49">
        <f t="shared" si="732"/>
        <v>0</v>
      </c>
      <c r="DE74" s="319">
        <f t="shared" si="732"/>
        <v>0</v>
      </c>
      <c r="DF74" s="49">
        <f t="shared" si="732"/>
        <v>0</v>
      </c>
      <c r="DG74" s="49">
        <f t="shared" si="732"/>
        <v>0</v>
      </c>
      <c r="DH74" s="49">
        <f t="shared" si="732"/>
        <v>0</v>
      </c>
      <c r="DI74" s="49">
        <f t="shared" si="732"/>
        <v>0</v>
      </c>
      <c r="DJ74" s="49">
        <f t="shared" si="732"/>
        <v>0</v>
      </c>
      <c r="DK74" s="49">
        <f t="shared" si="732"/>
        <v>0</v>
      </c>
      <c r="DL74" s="49">
        <f t="shared" si="732"/>
        <v>0</v>
      </c>
      <c r="DM74" s="49">
        <f t="shared" si="732"/>
        <v>0</v>
      </c>
      <c r="DN74" s="49">
        <f t="shared" si="732"/>
        <v>0</v>
      </c>
      <c r="DO74" s="49">
        <f t="shared" si="732"/>
        <v>0</v>
      </c>
      <c r="DP74" s="49">
        <f t="shared" si="732"/>
        <v>0</v>
      </c>
      <c r="DQ74" s="49">
        <f t="shared" si="732"/>
        <v>0</v>
      </c>
      <c r="DR74" s="319">
        <f t="shared" si="732"/>
        <v>0</v>
      </c>
      <c r="DS74" s="49">
        <f t="shared" si="732"/>
        <v>0</v>
      </c>
      <c r="DT74" s="49">
        <f t="shared" si="732"/>
        <v>0</v>
      </c>
      <c r="DU74" s="49">
        <f t="shared" si="732"/>
        <v>0</v>
      </c>
      <c r="DV74" s="49">
        <f t="shared" si="732"/>
        <v>0</v>
      </c>
      <c r="DW74" s="49">
        <f t="shared" si="732"/>
        <v>0</v>
      </c>
      <c r="DX74" s="49">
        <f t="shared" si="732"/>
        <v>0</v>
      </c>
      <c r="DY74" s="49">
        <f t="shared" si="732"/>
        <v>0</v>
      </c>
      <c r="DZ74" s="49">
        <f t="shared" si="732"/>
        <v>0</v>
      </c>
      <c r="EA74" s="49">
        <f t="shared" si="732"/>
        <v>0</v>
      </c>
      <c r="EB74" s="49">
        <f t="shared" si="732"/>
        <v>0</v>
      </c>
      <c r="EC74" s="49">
        <f t="shared" si="732"/>
        <v>0</v>
      </c>
      <c r="ED74" s="49">
        <f t="shared" ref="ED74:EE74" si="733">SUM(ED71:ED72)</f>
        <v>0</v>
      </c>
      <c r="EE74" s="391">
        <f t="shared" si="733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>F34</f>
        <v>0</v>
      </c>
      <c r="G76" s="17">
        <f t="shared" ref="G76:Q76" si="734">G34</f>
        <v>0</v>
      </c>
      <c r="H76" s="17">
        <f t="shared" si="734"/>
        <v>0</v>
      </c>
      <c r="I76" s="17">
        <f t="shared" si="734"/>
        <v>0</v>
      </c>
      <c r="J76" s="17">
        <f t="shared" si="734"/>
        <v>0</v>
      </c>
      <c r="K76" s="17">
        <f t="shared" si="734"/>
        <v>0</v>
      </c>
      <c r="L76" s="17">
        <f t="shared" si="734"/>
        <v>0</v>
      </c>
      <c r="M76" s="17">
        <f t="shared" si="734"/>
        <v>0</v>
      </c>
      <c r="N76" s="17">
        <f t="shared" si="734"/>
        <v>0</v>
      </c>
      <c r="O76" s="17">
        <f t="shared" si="734"/>
        <v>0</v>
      </c>
      <c r="P76" s="17">
        <f t="shared" si="734"/>
        <v>0</v>
      </c>
      <c r="Q76" s="17">
        <f t="shared" si="734"/>
        <v>0</v>
      </c>
      <c r="R76" s="319">
        <f t="shared" ref="R76:R80" si="735">SUM(F76:Q76)</f>
        <v>0</v>
      </c>
      <c r="S76" s="17">
        <f>S34</f>
        <v>0</v>
      </c>
      <c r="T76" s="17">
        <f t="shared" ref="T76:AD76" si="736">T34</f>
        <v>0</v>
      </c>
      <c r="U76" s="17">
        <f t="shared" si="736"/>
        <v>0</v>
      </c>
      <c r="V76" s="17">
        <f t="shared" si="736"/>
        <v>0</v>
      </c>
      <c r="W76" s="17">
        <f t="shared" si="736"/>
        <v>0</v>
      </c>
      <c r="X76" s="17">
        <f t="shared" si="736"/>
        <v>0</v>
      </c>
      <c r="Y76" s="17">
        <f t="shared" si="736"/>
        <v>0</v>
      </c>
      <c r="Z76" s="17">
        <f t="shared" si="736"/>
        <v>0</v>
      </c>
      <c r="AA76" s="17">
        <f t="shared" si="736"/>
        <v>0</v>
      </c>
      <c r="AB76" s="17">
        <f t="shared" si="736"/>
        <v>0</v>
      </c>
      <c r="AC76" s="17">
        <f t="shared" si="736"/>
        <v>0</v>
      </c>
      <c r="AD76" s="17">
        <f t="shared" si="736"/>
        <v>0</v>
      </c>
      <c r="AE76" s="319">
        <f t="shared" ref="AE76:AE80" si="737">SUM(S76:AD76)</f>
        <v>0</v>
      </c>
      <c r="AF76" s="17">
        <f>AF34</f>
        <v>0</v>
      </c>
      <c r="AG76" s="17">
        <f t="shared" ref="AG76:AQ76" si="738">AG34</f>
        <v>0</v>
      </c>
      <c r="AH76" s="17">
        <f t="shared" si="738"/>
        <v>0</v>
      </c>
      <c r="AI76" s="17">
        <f t="shared" si="738"/>
        <v>0</v>
      </c>
      <c r="AJ76" s="17">
        <f t="shared" si="738"/>
        <v>0</v>
      </c>
      <c r="AK76" s="17">
        <f t="shared" si="738"/>
        <v>0</v>
      </c>
      <c r="AL76" s="17">
        <f t="shared" si="738"/>
        <v>0</v>
      </c>
      <c r="AM76" s="17">
        <f t="shared" si="738"/>
        <v>0</v>
      </c>
      <c r="AN76" s="17">
        <f t="shared" si="738"/>
        <v>0</v>
      </c>
      <c r="AO76" s="17">
        <f t="shared" si="738"/>
        <v>0</v>
      </c>
      <c r="AP76" s="17">
        <f t="shared" si="738"/>
        <v>0</v>
      </c>
      <c r="AQ76" s="17">
        <f t="shared" si="738"/>
        <v>0</v>
      </c>
      <c r="AR76" s="319">
        <f t="shared" ref="AR76:AR80" si="739">SUM(AF76:AQ76)</f>
        <v>0</v>
      </c>
      <c r="AS76" s="17">
        <f>AS34</f>
        <v>0</v>
      </c>
      <c r="AT76" s="17">
        <f t="shared" ref="AT76:BD76" si="740">AT34</f>
        <v>0</v>
      </c>
      <c r="AU76" s="17">
        <f t="shared" si="740"/>
        <v>0</v>
      </c>
      <c r="AV76" s="17">
        <f t="shared" si="740"/>
        <v>0</v>
      </c>
      <c r="AW76" s="17">
        <f t="shared" si="740"/>
        <v>0</v>
      </c>
      <c r="AX76" s="17">
        <f t="shared" si="740"/>
        <v>0</v>
      </c>
      <c r="AY76" s="17">
        <f t="shared" si="740"/>
        <v>0</v>
      </c>
      <c r="AZ76" s="17">
        <f t="shared" si="740"/>
        <v>0</v>
      </c>
      <c r="BA76" s="17">
        <f t="shared" si="740"/>
        <v>0</v>
      </c>
      <c r="BB76" s="17">
        <f t="shared" si="740"/>
        <v>0</v>
      </c>
      <c r="BC76" s="17">
        <f t="shared" si="740"/>
        <v>0</v>
      </c>
      <c r="BD76" s="17">
        <f t="shared" si="740"/>
        <v>0</v>
      </c>
      <c r="BE76" s="319">
        <f t="shared" ref="BE76:BE80" si="741">SUM(AS76:BD76)</f>
        <v>0</v>
      </c>
      <c r="BF76" s="17">
        <f>BF34</f>
        <v>0</v>
      </c>
      <c r="BG76" s="17">
        <f t="shared" ref="BG76:BQ76" si="742">BG34</f>
        <v>0</v>
      </c>
      <c r="BH76" s="17">
        <f t="shared" si="742"/>
        <v>0</v>
      </c>
      <c r="BI76" s="17">
        <f t="shared" si="742"/>
        <v>0</v>
      </c>
      <c r="BJ76" s="17">
        <f t="shared" si="742"/>
        <v>0</v>
      </c>
      <c r="BK76" s="17">
        <f t="shared" si="742"/>
        <v>0</v>
      </c>
      <c r="BL76" s="17">
        <f t="shared" si="742"/>
        <v>0</v>
      </c>
      <c r="BM76" s="17">
        <f t="shared" si="742"/>
        <v>0</v>
      </c>
      <c r="BN76" s="17">
        <f t="shared" si="742"/>
        <v>0</v>
      </c>
      <c r="BO76" s="17">
        <f t="shared" si="742"/>
        <v>0</v>
      </c>
      <c r="BP76" s="17">
        <f t="shared" si="742"/>
        <v>0</v>
      </c>
      <c r="BQ76" s="17">
        <f t="shared" si="742"/>
        <v>0</v>
      </c>
      <c r="BR76" s="319">
        <f t="shared" ref="BR76:BR80" si="743">SUM(BF76:BQ76)</f>
        <v>0</v>
      </c>
      <c r="BS76" s="17">
        <f>BS34</f>
        <v>0</v>
      </c>
      <c r="BT76" s="17">
        <f t="shared" ref="BT76:CD76" si="744">BT34</f>
        <v>0</v>
      </c>
      <c r="BU76" s="17">
        <f t="shared" si="744"/>
        <v>0</v>
      </c>
      <c r="BV76" s="17">
        <f t="shared" si="744"/>
        <v>0</v>
      </c>
      <c r="BW76" s="17">
        <f t="shared" si="744"/>
        <v>0</v>
      </c>
      <c r="BX76" s="17">
        <f t="shared" si="744"/>
        <v>0</v>
      </c>
      <c r="BY76" s="17">
        <f t="shared" si="744"/>
        <v>0</v>
      </c>
      <c r="BZ76" s="17">
        <f t="shared" si="744"/>
        <v>0</v>
      </c>
      <c r="CA76" s="17">
        <f t="shared" si="744"/>
        <v>0</v>
      </c>
      <c r="CB76" s="17">
        <f t="shared" si="744"/>
        <v>0</v>
      </c>
      <c r="CC76" s="17">
        <f t="shared" si="744"/>
        <v>0</v>
      </c>
      <c r="CD76" s="17">
        <f t="shared" si="744"/>
        <v>0</v>
      </c>
      <c r="CE76" s="319">
        <f t="shared" ref="CE76:CE80" si="745">SUM(BS76:CD76)</f>
        <v>0</v>
      </c>
      <c r="CF76" s="17">
        <f>CF34</f>
        <v>0</v>
      </c>
      <c r="CG76" s="17">
        <f t="shared" ref="CG76:CQ76" si="746">CG34</f>
        <v>0</v>
      </c>
      <c r="CH76" s="17">
        <f t="shared" si="746"/>
        <v>0</v>
      </c>
      <c r="CI76" s="17">
        <f t="shared" si="746"/>
        <v>0</v>
      </c>
      <c r="CJ76" s="17">
        <f t="shared" si="746"/>
        <v>0</v>
      </c>
      <c r="CK76" s="17">
        <f t="shared" si="746"/>
        <v>0</v>
      </c>
      <c r="CL76" s="17">
        <f t="shared" si="746"/>
        <v>0</v>
      </c>
      <c r="CM76" s="17">
        <f t="shared" si="746"/>
        <v>0</v>
      </c>
      <c r="CN76" s="17">
        <f t="shared" si="746"/>
        <v>0</v>
      </c>
      <c r="CO76" s="17">
        <f t="shared" si="746"/>
        <v>0</v>
      </c>
      <c r="CP76" s="17">
        <f t="shared" si="746"/>
        <v>0</v>
      </c>
      <c r="CQ76" s="17">
        <f t="shared" si="746"/>
        <v>0</v>
      </c>
      <c r="CR76" s="319">
        <f t="shared" ref="CR76:CR80" si="747">SUM(CF76:CQ76)</f>
        <v>0</v>
      </c>
      <c r="CS76" s="17">
        <f>CS34</f>
        <v>0</v>
      </c>
      <c r="CT76" s="17">
        <f t="shared" ref="CT76:DD76" si="748">CT34</f>
        <v>0</v>
      </c>
      <c r="CU76" s="17">
        <f t="shared" si="748"/>
        <v>0</v>
      </c>
      <c r="CV76" s="17">
        <f t="shared" si="748"/>
        <v>0</v>
      </c>
      <c r="CW76" s="17">
        <f t="shared" si="748"/>
        <v>0</v>
      </c>
      <c r="CX76" s="17">
        <f t="shared" si="748"/>
        <v>0</v>
      </c>
      <c r="CY76" s="17">
        <f t="shared" si="748"/>
        <v>0</v>
      </c>
      <c r="CZ76" s="17">
        <f t="shared" si="748"/>
        <v>0</v>
      </c>
      <c r="DA76" s="17">
        <f t="shared" si="748"/>
        <v>0</v>
      </c>
      <c r="DB76" s="17">
        <f t="shared" si="748"/>
        <v>0</v>
      </c>
      <c r="DC76" s="17">
        <f t="shared" si="748"/>
        <v>0</v>
      </c>
      <c r="DD76" s="17">
        <f t="shared" si="748"/>
        <v>0</v>
      </c>
      <c r="DE76" s="319">
        <f t="shared" ref="DE76:DE80" si="749">SUM(CS76:DD76)</f>
        <v>0</v>
      </c>
      <c r="DF76" s="17">
        <f>DF34</f>
        <v>0</v>
      </c>
      <c r="DG76" s="17">
        <f t="shared" ref="DG76:DQ76" si="750">DG34</f>
        <v>0</v>
      </c>
      <c r="DH76" s="17">
        <f t="shared" si="750"/>
        <v>0</v>
      </c>
      <c r="DI76" s="17">
        <f t="shared" si="750"/>
        <v>0</v>
      </c>
      <c r="DJ76" s="17">
        <f t="shared" si="750"/>
        <v>0</v>
      </c>
      <c r="DK76" s="17">
        <f t="shared" si="750"/>
        <v>0</v>
      </c>
      <c r="DL76" s="17">
        <f t="shared" si="750"/>
        <v>0</v>
      </c>
      <c r="DM76" s="17">
        <f t="shared" si="750"/>
        <v>0</v>
      </c>
      <c r="DN76" s="17">
        <f t="shared" si="750"/>
        <v>0</v>
      </c>
      <c r="DO76" s="17">
        <f t="shared" si="750"/>
        <v>0</v>
      </c>
      <c r="DP76" s="17">
        <f t="shared" si="750"/>
        <v>0</v>
      </c>
      <c r="DQ76" s="17">
        <f t="shared" si="750"/>
        <v>0</v>
      </c>
      <c r="DR76" s="319">
        <f t="shared" ref="DR76:DR80" si="751">SUM(DF76:DQ76)</f>
        <v>0</v>
      </c>
      <c r="DS76" s="17">
        <f>DS34</f>
        <v>0</v>
      </c>
      <c r="DT76" s="17">
        <f t="shared" ref="DT76:ED76" si="752">DT34</f>
        <v>0</v>
      </c>
      <c r="DU76" s="17">
        <f t="shared" si="752"/>
        <v>0</v>
      </c>
      <c r="DV76" s="17">
        <f t="shared" si="752"/>
        <v>0</v>
      </c>
      <c r="DW76" s="17">
        <f t="shared" si="752"/>
        <v>0</v>
      </c>
      <c r="DX76" s="17">
        <f t="shared" si="752"/>
        <v>0</v>
      </c>
      <c r="DY76" s="17">
        <f t="shared" si="752"/>
        <v>0</v>
      </c>
      <c r="DZ76" s="17">
        <f t="shared" si="752"/>
        <v>0</v>
      </c>
      <c r="EA76" s="17">
        <f t="shared" si="752"/>
        <v>0</v>
      </c>
      <c r="EB76" s="17">
        <f t="shared" si="752"/>
        <v>0</v>
      </c>
      <c r="EC76" s="17">
        <f t="shared" si="752"/>
        <v>0</v>
      </c>
      <c r="ED76" s="17">
        <f t="shared" si="752"/>
        <v>0</v>
      </c>
      <c r="EE76" s="391">
        <f t="shared" ref="EE76:EE80" si="753">SUM(DS76:ED76)</f>
        <v>0</v>
      </c>
    </row>
    <row r="77" spans="3:135" x14ac:dyDescent="0.2">
      <c r="D77" s="5" t="s">
        <v>46</v>
      </c>
      <c r="F77" s="17">
        <f>F41</f>
        <v>0</v>
      </c>
      <c r="G77" s="17">
        <f t="shared" ref="G77:Q77" si="754">G41</f>
        <v>0</v>
      </c>
      <c r="H77" s="17">
        <f t="shared" si="754"/>
        <v>0</v>
      </c>
      <c r="I77" s="17">
        <f t="shared" si="754"/>
        <v>0</v>
      </c>
      <c r="J77" s="17">
        <f t="shared" si="754"/>
        <v>0</v>
      </c>
      <c r="K77" s="17">
        <f t="shared" si="754"/>
        <v>0</v>
      </c>
      <c r="L77" s="17">
        <f t="shared" si="754"/>
        <v>0</v>
      </c>
      <c r="M77" s="17">
        <f t="shared" si="754"/>
        <v>0</v>
      </c>
      <c r="N77" s="17">
        <f t="shared" si="754"/>
        <v>0</v>
      </c>
      <c r="O77" s="17">
        <f t="shared" si="754"/>
        <v>0</v>
      </c>
      <c r="P77" s="17">
        <f t="shared" si="754"/>
        <v>0</v>
      </c>
      <c r="Q77" s="17">
        <f t="shared" si="754"/>
        <v>0</v>
      </c>
      <c r="R77" s="319">
        <f t="shared" si="735"/>
        <v>0</v>
      </c>
      <c r="S77" s="17">
        <f>S41</f>
        <v>0</v>
      </c>
      <c r="T77" s="17">
        <f t="shared" ref="T77:AD77" si="755">T41</f>
        <v>0</v>
      </c>
      <c r="U77" s="17">
        <f t="shared" si="755"/>
        <v>0</v>
      </c>
      <c r="V77" s="17">
        <f t="shared" si="755"/>
        <v>0</v>
      </c>
      <c r="W77" s="17">
        <f t="shared" si="755"/>
        <v>0</v>
      </c>
      <c r="X77" s="17">
        <f t="shared" si="755"/>
        <v>0</v>
      </c>
      <c r="Y77" s="17">
        <f t="shared" si="755"/>
        <v>0</v>
      </c>
      <c r="Z77" s="17">
        <f t="shared" si="755"/>
        <v>0</v>
      </c>
      <c r="AA77" s="17">
        <f t="shared" si="755"/>
        <v>0</v>
      </c>
      <c r="AB77" s="17">
        <f t="shared" si="755"/>
        <v>0</v>
      </c>
      <c r="AC77" s="17">
        <f t="shared" si="755"/>
        <v>0</v>
      </c>
      <c r="AD77" s="17">
        <f t="shared" si="755"/>
        <v>0</v>
      </c>
      <c r="AE77" s="319">
        <f t="shared" si="737"/>
        <v>0</v>
      </c>
      <c r="AF77" s="17">
        <f>AF41</f>
        <v>0</v>
      </c>
      <c r="AG77" s="17">
        <f t="shared" ref="AG77:AQ77" si="756">AG41</f>
        <v>0</v>
      </c>
      <c r="AH77" s="17">
        <f t="shared" si="756"/>
        <v>0</v>
      </c>
      <c r="AI77" s="17">
        <f t="shared" si="756"/>
        <v>0</v>
      </c>
      <c r="AJ77" s="17">
        <f t="shared" si="756"/>
        <v>0</v>
      </c>
      <c r="AK77" s="17">
        <f t="shared" si="756"/>
        <v>0</v>
      </c>
      <c r="AL77" s="17">
        <f t="shared" si="756"/>
        <v>0</v>
      </c>
      <c r="AM77" s="17">
        <f t="shared" si="756"/>
        <v>0</v>
      </c>
      <c r="AN77" s="17">
        <f t="shared" si="756"/>
        <v>0</v>
      </c>
      <c r="AO77" s="17">
        <f t="shared" si="756"/>
        <v>0</v>
      </c>
      <c r="AP77" s="17">
        <f t="shared" si="756"/>
        <v>0</v>
      </c>
      <c r="AQ77" s="17">
        <f t="shared" si="756"/>
        <v>0</v>
      </c>
      <c r="AR77" s="319">
        <f t="shared" si="739"/>
        <v>0</v>
      </c>
      <c r="AS77" s="17">
        <f>AS41</f>
        <v>0</v>
      </c>
      <c r="AT77" s="17">
        <f t="shared" ref="AT77:BD77" si="757">AT41</f>
        <v>0</v>
      </c>
      <c r="AU77" s="17">
        <f t="shared" si="757"/>
        <v>0</v>
      </c>
      <c r="AV77" s="17">
        <f t="shared" si="757"/>
        <v>0</v>
      </c>
      <c r="AW77" s="17">
        <f t="shared" si="757"/>
        <v>0</v>
      </c>
      <c r="AX77" s="17">
        <f t="shared" si="757"/>
        <v>0</v>
      </c>
      <c r="AY77" s="17">
        <f t="shared" si="757"/>
        <v>0</v>
      </c>
      <c r="AZ77" s="17">
        <f t="shared" si="757"/>
        <v>0</v>
      </c>
      <c r="BA77" s="17">
        <f t="shared" si="757"/>
        <v>0</v>
      </c>
      <c r="BB77" s="17">
        <f t="shared" si="757"/>
        <v>0</v>
      </c>
      <c r="BC77" s="17">
        <f t="shared" si="757"/>
        <v>0</v>
      </c>
      <c r="BD77" s="17">
        <f t="shared" si="757"/>
        <v>0</v>
      </c>
      <c r="BE77" s="319">
        <f t="shared" si="741"/>
        <v>0</v>
      </c>
      <c r="BF77" s="17">
        <f>BF41</f>
        <v>0</v>
      </c>
      <c r="BG77" s="17">
        <f t="shared" ref="BG77:BQ77" si="758">BG41</f>
        <v>0</v>
      </c>
      <c r="BH77" s="17">
        <f t="shared" si="758"/>
        <v>0</v>
      </c>
      <c r="BI77" s="17">
        <f t="shared" si="758"/>
        <v>0</v>
      </c>
      <c r="BJ77" s="17">
        <f t="shared" si="758"/>
        <v>0</v>
      </c>
      <c r="BK77" s="17">
        <f t="shared" si="758"/>
        <v>0</v>
      </c>
      <c r="BL77" s="17">
        <f t="shared" si="758"/>
        <v>0</v>
      </c>
      <c r="BM77" s="17">
        <f t="shared" si="758"/>
        <v>0</v>
      </c>
      <c r="BN77" s="17">
        <f t="shared" si="758"/>
        <v>0</v>
      </c>
      <c r="BO77" s="17">
        <f t="shared" si="758"/>
        <v>0</v>
      </c>
      <c r="BP77" s="17">
        <f t="shared" si="758"/>
        <v>0</v>
      </c>
      <c r="BQ77" s="17">
        <f t="shared" si="758"/>
        <v>0</v>
      </c>
      <c r="BR77" s="319">
        <f t="shared" si="743"/>
        <v>0</v>
      </c>
      <c r="BS77" s="17">
        <f>BS41</f>
        <v>0</v>
      </c>
      <c r="BT77" s="17">
        <f t="shared" ref="BT77:CD77" si="759">BT41</f>
        <v>0</v>
      </c>
      <c r="BU77" s="17">
        <f t="shared" si="759"/>
        <v>0</v>
      </c>
      <c r="BV77" s="17">
        <f t="shared" si="759"/>
        <v>0</v>
      </c>
      <c r="BW77" s="17">
        <f t="shared" si="759"/>
        <v>0</v>
      </c>
      <c r="BX77" s="17">
        <f t="shared" si="759"/>
        <v>0</v>
      </c>
      <c r="BY77" s="17">
        <f t="shared" si="759"/>
        <v>0</v>
      </c>
      <c r="BZ77" s="17">
        <f t="shared" si="759"/>
        <v>0</v>
      </c>
      <c r="CA77" s="17">
        <f t="shared" si="759"/>
        <v>0</v>
      </c>
      <c r="CB77" s="17">
        <f t="shared" si="759"/>
        <v>0</v>
      </c>
      <c r="CC77" s="17">
        <f t="shared" si="759"/>
        <v>0</v>
      </c>
      <c r="CD77" s="17">
        <f t="shared" si="759"/>
        <v>0</v>
      </c>
      <c r="CE77" s="319">
        <f t="shared" si="745"/>
        <v>0</v>
      </c>
      <c r="CF77" s="17">
        <f>CF41</f>
        <v>0</v>
      </c>
      <c r="CG77" s="17">
        <f t="shared" ref="CG77:CQ77" si="760">CG41</f>
        <v>0</v>
      </c>
      <c r="CH77" s="17">
        <f t="shared" si="760"/>
        <v>0</v>
      </c>
      <c r="CI77" s="17">
        <f t="shared" si="760"/>
        <v>0</v>
      </c>
      <c r="CJ77" s="17">
        <f t="shared" si="760"/>
        <v>0</v>
      </c>
      <c r="CK77" s="17">
        <f t="shared" si="760"/>
        <v>0</v>
      </c>
      <c r="CL77" s="17">
        <f t="shared" si="760"/>
        <v>0</v>
      </c>
      <c r="CM77" s="17">
        <f t="shared" si="760"/>
        <v>0</v>
      </c>
      <c r="CN77" s="17">
        <f t="shared" si="760"/>
        <v>0</v>
      </c>
      <c r="CO77" s="17">
        <f t="shared" si="760"/>
        <v>0</v>
      </c>
      <c r="CP77" s="17">
        <f t="shared" si="760"/>
        <v>0</v>
      </c>
      <c r="CQ77" s="17">
        <f t="shared" si="760"/>
        <v>0</v>
      </c>
      <c r="CR77" s="319">
        <f t="shared" si="747"/>
        <v>0</v>
      </c>
      <c r="CS77" s="17">
        <f>CS41</f>
        <v>0</v>
      </c>
      <c r="CT77" s="17">
        <f t="shared" ref="CT77:DD77" si="761">CT41</f>
        <v>0</v>
      </c>
      <c r="CU77" s="17">
        <f t="shared" si="761"/>
        <v>0</v>
      </c>
      <c r="CV77" s="17">
        <f t="shared" si="761"/>
        <v>0</v>
      </c>
      <c r="CW77" s="17">
        <f t="shared" si="761"/>
        <v>0</v>
      </c>
      <c r="CX77" s="17">
        <f t="shared" si="761"/>
        <v>0</v>
      </c>
      <c r="CY77" s="17">
        <f t="shared" si="761"/>
        <v>0</v>
      </c>
      <c r="CZ77" s="17">
        <f t="shared" si="761"/>
        <v>0</v>
      </c>
      <c r="DA77" s="17">
        <f t="shared" si="761"/>
        <v>0</v>
      </c>
      <c r="DB77" s="17">
        <f t="shared" si="761"/>
        <v>0</v>
      </c>
      <c r="DC77" s="17">
        <f t="shared" si="761"/>
        <v>0</v>
      </c>
      <c r="DD77" s="17">
        <f t="shared" si="761"/>
        <v>0</v>
      </c>
      <c r="DE77" s="319">
        <f t="shared" si="749"/>
        <v>0</v>
      </c>
      <c r="DF77" s="17">
        <f>DF41</f>
        <v>0</v>
      </c>
      <c r="DG77" s="17">
        <f t="shared" ref="DG77:DQ77" si="762">DG41</f>
        <v>0</v>
      </c>
      <c r="DH77" s="17">
        <f t="shared" si="762"/>
        <v>0</v>
      </c>
      <c r="DI77" s="17">
        <f t="shared" si="762"/>
        <v>0</v>
      </c>
      <c r="DJ77" s="17">
        <f t="shared" si="762"/>
        <v>0</v>
      </c>
      <c r="DK77" s="17">
        <f t="shared" si="762"/>
        <v>0</v>
      </c>
      <c r="DL77" s="17">
        <f t="shared" si="762"/>
        <v>0</v>
      </c>
      <c r="DM77" s="17">
        <f t="shared" si="762"/>
        <v>0</v>
      </c>
      <c r="DN77" s="17">
        <f t="shared" si="762"/>
        <v>0</v>
      </c>
      <c r="DO77" s="17">
        <f t="shared" si="762"/>
        <v>0</v>
      </c>
      <c r="DP77" s="17">
        <f t="shared" si="762"/>
        <v>0</v>
      </c>
      <c r="DQ77" s="17">
        <f t="shared" si="762"/>
        <v>0</v>
      </c>
      <c r="DR77" s="319">
        <f t="shared" si="751"/>
        <v>0</v>
      </c>
      <c r="DS77" s="17">
        <f>DS41</f>
        <v>0</v>
      </c>
      <c r="DT77" s="17">
        <f t="shared" ref="DT77:ED77" si="763">DT41</f>
        <v>0</v>
      </c>
      <c r="DU77" s="17">
        <f t="shared" si="763"/>
        <v>0</v>
      </c>
      <c r="DV77" s="17">
        <f t="shared" si="763"/>
        <v>0</v>
      </c>
      <c r="DW77" s="17">
        <f t="shared" si="763"/>
        <v>0</v>
      </c>
      <c r="DX77" s="17">
        <f t="shared" si="763"/>
        <v>0</v>
      </c>
      <c r="DY77" s="17">
        <f t="shared" si="763"/>
        <v>0</v>
      </c>
      <c r="DZ77" s="17">
        <f t="shared" si="763"/>
        <v>0</v>
      </c>
      <c r="EA77" s="17">
        <f t="shared" si="763"/>
        <v>0</v>
      </c>
      <c r="EB77" s="17">
        <f t="shared" si="763"/>
        <v>0</v>
      </c>
      <c r="EC77" s="17">
        <f t="shared" si="763"/>
        <v>0</v>
      </c>
      <c r="ED77" s="17">
        <f t="shared" si="763"/>
        <v>0</v>
      </c>
      <c r="EE77" s="391">
        <f t="shared" si="753"/>
        <v>0</v>
      </c>
    </row>
    <row r="78" spans="3:135" x14ac:dyDescent="0.2">
      <c r="D78" s="5" t="s">
        <v>284</v>
      </c>
      <c r="F78" s="17">
        <f>F53</f>
        <v>0</v>
      </c>
      <c r="G78" s="17">
        <f t="shared" ref="G78:Q78" si="764">G53</f>
        <v>0</v>
      </c>
      <c r="H78" s="17">
        <f t="shared" si="764"/>
        <v>0</v>
      </c>
      <c r="I78" s="17">
        <f t="shared" si="764"/>
        <v>0</v>
      </c>
      <c r="J78" s="17">
        <f t="shared" si="764"/>
        <v>0</v>
      </c>
      <c r="K78" s="17">
        <f t="shared" si="764"/>
        <v>0</v>
      </c>
      <c r="L78" s="17">
        <f t="shared" si="764"/>
        <v>0</v>
      </c>
      <c r="M78" s="17">
        <f t="shared" si="764"/>
        <v>0</v>
      </c>
      <c r="N78" s="17">
        <f t="shared" si="764"/>
        <v>0</v>
      </c>
      <c r="O78" s="17">
        <f t="shared" si="764"/>
        <v>0</v>
      </c>
      <c r="P78" s="17">
        <f t="shared" si="764"/>
        <v>0</v>
      </c>
      <c r="Q78" s="17">
        <f t="shared" si="764"/>
        <v>0</v>
      </c>
      <c r="R78" s="319">
        <f t="shared" ref="R78" si="765">SUM(F78:Q78)</f>
        <v>0</v>
      </c>
      <c r="S78" s="17">
        <f>S53</f>
        <v>0</v>
      </c>
      <c r="T78" s="17">
        <f t="shared" ref="T78:AD78" si="766">T53</f>
        <v>0</v>
      </c>
      <c r="U78" s="17">
        <f t="shared" si="766"/>
        <v>0</v>
      </c>
      <c r="V78" s="17">
        <f t="shared" si="766"/>
        <v>0</v>
      </c>
      <c r="W78" s="17">
        <f t="shared" si="766"/>
        <v>0</v>
      </c>
      <c r="X78" s="17">
        <f t="shared" si="766"/>
        <v>0</v>
      </c>
      <c r="Y78" s="17">
        <f t="shared" si="766"/>
        <v>0</v>
      </c>
      <c r="Z78" s="17">
        <f t="shared" si="766"/>
        <v>0</v>
      </c>
      <c r="AA78" s="17">
        <f t="shared" si="766"/>
        <v>0</v>
      </c>
      <c r="AB78" s="17">
        <f t="shared" si="766"/>
        <v>0</v>
      </c>
      <c r="AC78" s="17">
        <f t="shared" si="766"/>
        <v>0</v>
      </c>
      <c r="AD78" s="17">
        <f t="shared" si="766"/>
        <v>0</v>
      </c>
      <c r="AE78" s="319">
        <f t="shared" ref="AE78" si="767">SUM(S78:AD78)</f>
        <v>0</v>
      </c>
      <c r="AF78" s="17">
        <f>AF53</f>
        <v>0</v>
      </c>
      <c r="AG78" s="17">
        <f t="shared" ref="AG78:AQ78" si="768">AG53</f>
        <v>0</v>
      </c>
      <c r="AH78" s="17">
        <f t="shared" si="768"/>
        <v>0</v>
      </c>
      <c r="AI78" s="17">
        <f t="shared" si="768"/>
        <v>0</v>
      </c>
      <c r="AJ78" s="17">
        <f t="shared" si="768"/>
        <v>0</v>
      </c>
      <c r="AK78" s="17">
        <f t="shared" si="768"/>
        <v>0</v>
      </c>
      <c r="AL78" s="17">
        <f t="shared" si="768"/>
        <v>0</v>
      </c>
      <c r="AM78" s="17">
        <f t="shared" si="768"/>
        <v>0</v>
      </c>
      <c r="AN78" s="17">
        <f t="shared" si="768"/>
        <v>0</v>
      </c>
      <c r="AO78" s="17">
        <f t="shared" si="768"/>
        <v>0</v>
      </c>
      <c r="AP78" s="17">
        <f t="shared" si="768"/>
        <v>0</v>
      </c>
      <c r="AQ78" s="17">
        <f t="shared" si="768"/>
        <v>0</v>
      </c>
      <c r="AR78" s="319">
        <f t="shared" ref="AR78" si="769">SUM(AF78:AQ78)</f>
        <v>0</v>
      </c>
      <c r="AS78" s="17">
        <f>AS53</f>
        <v>0</v>
      </c>
      <c r="AT78" s="17">
        <f t="shared" ref="AT78:BD78" si="770">AT53</f>
        <v>0</v>
      </c>
      <c r="AU78" s="17">
        <f t="shared" si="770"/>
        <v>0</v>
      </c>
      <c r="AV78" s="17">
        <f t="shared" si="770"/>
        <v>0</v>
      </c>
      <c r="AW78" s="17">
        <f t="shared" si="770"/>
        <v>0</v>
      </c>
      <c r="AX78" s="17">
        <f t="shared" si="770"/>
        <v>0</v>
      </c>
      <c r="AY78" s="17">
        <f t="shared" si="770"/>
        <v>0</v>
      </c>
      <c r="AZ78" s="17">
        <f t="shared" si="770"/>
        <v>0</v>
      </c>
      <c r="BA78" s="17">
        <f t="shared" si="770"/>
        <v>0</v>
      </c>
      <c r="BB78" s="17">
        <f t="shared" si="770"/>
        <v>0</v>
      </c>
      <c r="BC78" s="17">
        <f t="shared" si="770"/>
        <v>0</v>
      </c>
      <c r="BD78" s="17">
        <f t="shared" si="770"/>
        <v>0</v>
      </c>
      <c r="BE78" s="319">
        <f t="shared" ref="BE78" si="771">SUM(AS78:BD78)</f>
        <v>0</v>
      </c>
      <c r="BF78" s="17">
        <f>BF53</f>
        <v>0</v>
      </c>
      <c r="BG78" s="17">
        <f t="shared" ref="BG78:BQ78" si="772">BG53</f>
        <v>0</v>
      </c>
      <c r="BH78" s="17">
        <f t="shared" si="772"/>
        <v>0</v>
      </c>
      <c r="BI78" s="17">
        <f t="shared" si="772"/>
        <v>0</v>
      </c>
      <c r="BJ78" s="17">
        <f t="shared" si="772"/>
        <v>0</v>
      </c>
      <c r="BK78" s="17">
        <f t="shared" si="772"/>
        <v>0</v>
      </c>
      <c r="BL78" s="17">
        <f t="shared" si="772"/>
        <v>0</v>
      </c>
      <c r="BM78" s="17">
        <f t="shared" si="772"/>
        <v>0</v>
      </c>
      <c r="BN78" s="17">
        <f t="shared" si="772"/>
        <v>0</v>
      </c>
      <c r="BO78" s="17">
        <f t="shared" si="772"/>
        <v>0</v>
      </c>
      <c r="BP78" s="17">
        <f t="shared" si="772"/>
        <v>0</v>
      </c>
      <c r="BQ78" s="17">
        <f t="shared" si="772"/>
        <v>0</v>
      </c>
      <c r="BR78" s="319">
        <f t="shared" ref="BR78" si="773">SUM(BF78:BQ78)</f>
        <v>0</v>
      </c>
      <c r="BS78" s="17">
        <f>BS53</f>
        <v>0</v>
      </c>
      <c r="BT78" s="17">
        <f t="shared" ref="BT78:CD78" si="774">BT53</f>
        <v>0</v>
      </c>
      <c r="BU78" s="17">
        <f t="shared" si="774"/>
        <v>0</v>
      </c>
      <c r="BV78" s="17">
        <f t="shared" si="774"/>
        <v>0</v>
      </c>
      <c r="BW78" s="17">
        <f t="shared" si="774"/>
        <v>0</v>
      </c>
      <c r="BX78" s="17">
        <f t="shared" si="774"/>
        <v>0</v>
      </c>
      <c r="BY78" s="17">
        <f t="shared" si="774"/>
        <v>0</v>
      </c>
      <c r="BZ78" s="17">
        <f t="shared" si="774"/>
        <v>0</v>
      </c>
      <c r="CA78" s="17">
        <f t="shared" si="774"/>
        <v>0</v>
      </c>
      <c r="CB78" s="17">
        <f t="shared" si="774"/>
        <v>0</v>
      </c>
      <c r="CC78" s="17">
        <f t="shared" si="774"/>
        <v>0</v>
      </c>
      <c r="CD78" s="17">
        <f t="shared" si="774"/>
        <v>0</v>
      </c>
      <c r="CE78" s="319">
        <f t="shared" ref="CE78" si="775">SUM(BS78:CD78)</f>
        <v>0</v>
      </c>
      <c r="CF78" s="17">
        <f>CF53</f>
        <v>0</v>
      </c>
      <c r="CG78" s="17">
        <f t="shared" ref="CG78:CQ78" si="776">CG53</f>
        <v>0</v>
      </c>
      <c r="CH78" s="17">
        <f t="shared" si="776"/>
        <v>0</v>
      </c>
      <c r="CI78" s="17">
        <f t="shared" si="776"/>
        <v>0</v>
      </c>
      <c r="CJ78" s="17">
        <f t="shared" si="776"/>
        <v>0</v>
      </c>
      <c r="CK78" s="17">
        <f t="shared" si="776"/>
        <v>0</v>
      </c>
      <c r="CL78" s="17">
        <f t="shared" si="776"/>
        <v>0</v>
      </c>
      <c r="CM78" s="17">
        <f t="shared" si="776"/>
        <v>0</v>
      </c>
      <c r="CN78" s="17">
        <f t="shared" si="776"/>
        <v>0</v>
      </c>
      <c r="CO78" s="17">
        <f t="shared" si="776"/>
        <v>0</v>
      </c>
      <c r="CP78" s="17">
        <f t="shared" si="776"/>
        <v>0</v>
      </c>
      <c r="CQ78" s="17">
        <f t="shared" si="776"/>
        <v>0</v>
      </c>
      <c r="CR78" s="319">
        <f t="shared" ref="CR78" si="777">SUM(CF78:CQ78)</f>
        <v>0</v>
      </c>
      <c r="CS78" s="17">
        <f>CS53</f>
        <v>0</v>
      </c>
      <c r="CT78" s="17">
        <f t="shared" ref="CT78:DD78" si="778">CT53</f>
        <v>0</v>
      </c>
      <c r="CU78" s="17">
        <f t="shared" si="778"/>
        <v>0</v>
      </c>
      <c r="CV78" s="17">
        <f t="shared" si="778"/>
        <v>0</v>
      </c>
      <c r="CW78" s="17">
        <f t="shared" si="778"/>
        <v>0</v>
      </c>
      <c r="CX78" s="17">
        <f t="shared" si="778"/>
        <v>0</v>
      </c>
      <c r="CY78" s="17">
        <f t="shared" si="778"/>
        <v>0</v>
      </c>
      <c r="CZ78" s="17">
        <f t="shared" si="778"/>
        <v>0</v>
      </c>
      <c r="DA78" s="17">
        <f t="shared" si="778"/>
        <v>0</v>
      </c>
      <c r="DB78" s="17">
        <f t="shared" si="778"/>
        <v>0</v>
      </c>
      <c r="DC78" s="17">
        <f t="shared" si="778"/>
        <v>0</v>
      </c>
      <c r="DD78" s="17">
        <f t="shared" si="778"/>
        <v>0</v>
      </c>
      <c r="DE78" s="319">
        <f t="shared" ref="DE78" si="779">SUM(CS78:DD78)</f>
        <v>0</v>
      </c>
      <c r="DF78" s="17">
        <f>DF53</f>
        <v>0</v>
      </c>
      <c r="DG78" s="17">
        <f t="shared" ref="DG78:DQ78" si="780">DG53</f>
        <v>0</v>
      </c>
      <c r="DH78" s="17">
        <f t="shared" si="780"/>
        <v>0</v>
      </c>
      <c r="DI78" s="17">
        <f t="shared" si="780"/>
        <v>0</v>
      </c>
      <c r="DJ78" s="17">
        <f t="shared" si="780"/>
        <v>0</v>
      </c>
      <c r="DK78" s="17">
        <f t="shared" si="780"/>
        <v>0</v>
      </c>
      <c r="DL78" s="17">
        <f t="shared" si="780"/>
        <v>0</v>
      </c>
      <c r="DM78" s="17">
        <f t="shared" si="780"/>
        <v>0</v>
      </c>
      <c r="DN78" s="17">
        <f t="shared" si="780"/>
        <v>0</v>
      </c>
      <c r="DO78" s="17">
        <f t="shared" si="780"/>
        <v>0</v>
      </c>
      <c r="DP78" s="17">
        <f t="shared" si="780"/>
        <v>0</v>
      </c>
      <c r="DQ78" s="17">
        <f t="shared" si="780"/>
        <v>0</v>
      </c>
      <c r="DR78" s="319">
        <f t="shared" ref="DR78" si="781">SUM(DF78:DQ78)</f>
        <v>0</v>
      </c>
      <c r="DS78" s="17">
        <f>DS53</f>
        <v>0</v>
      </c>
      <c r="DT78" s="17">
        <f t="shared" ref="DT78:ED78" si="782">DT53</f>
        <v>0</v>
      </c>
      <c r="DU78" s="17">
        <f t="shared" si="782"/>
        <v>0</v>
      </c>
      <c r="DV78" s="17">
        <f t="shared" si="782"/>
        <v>0</v>
      </c>
      <c r="DW78" s="17">
        <f t="shared" si="782"/>
        <v>0</v>
      </c>
      <c r="DX78" s="17">
        <f t="shared" si="782"/>
        <v>0</v>
      </c>
      <c r="DY78" s="17">
        <f t="shared" si="782"/>
        <v>0</v>
      </c>
      <c r="DZ78" s="17">
        <f t="shared" si="782"/>
        <v>0</v>
      </c>
      <c r="EA78" s="17">
        <f t="shared" si="782"/>
        <v>0</v>
      </c>
      <c r="EB78" s="17">
        <f t="shared" si="782"/>
        <v>0</v>
      </c>
      <c r="EC78" s="17">
        <f t="shared" si="782"/>
        <v>0</v>
      </c>
      <c r="ED78" s="17">
        <f t="shared" si="782"/>
        <v>0</v>
      </c>
      <c r="EE78" s="391">
        <f t="shared" ref="EE78" si="783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735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737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739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741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743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745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747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749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751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753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784">(G76+G78+G79)*$C$83</f>
        <v>0</v>
      </c>
      <c r="H80" s="17">
        <f t="shared" si="784"/>
        <v>0</v>
      </c>
      <c r="I80" s="17">
        <f t="shared" si="784"/>
        <v>0</v>
      </c>
      <c r="J80" s="17">
        <f t="shared" si="784"/>
        <v>0</v>
      </c>
      <c r="K80" s="17">
        <f t="shared" si="784"/>
        <v>0</v>
      </c>
      <c r="L80" s="17">
        <f t="shared" si="784"/>
        <v>0</v>
      </c>
      <c r="M80" s="17">
        <f t="shared" si="784"/>
        <v>0</v>
      </c>
      <c r="N80" s="17">
        <f t="shared" si="784"/>
        <v>0</v>
      </c>
      <c r="O80" s="17">
        <f t="shared" si="784"/>
        <v>0</v>
      </c>
      <c r="P80" s="17">
        <f t="shared" si="784"/>
        <v>0</v>
      </c>
      <c r="Q80" s="17">
        <f t="shared" si="784"/>
        <v>0</v>
      </c>
      <c r="R80" s="319">
        <f t="shared" si="735"/>
        <v>0</v>
      </c>
      <c r="S80" s="17">
        <f>(S76+S78+S79)*$C$83</f>
        <v>0</v>
      </c>
      <c r="T80" s="17">
        <f t="shared" ref="T80" si="785">(T76+T78+T79)*$C$83</f>
        <v>0</v>
      </c>
      <c r="U80" s="17">
        <f t="shared" ref="U80" si="786">(U76+U78+U79)*$C$83</f>
        <v>0</v>
      </c>
      <c r="V80" s="17">
        <f t="shared" ref="V80" si="787">(V76+V78+V79)*$C$83</f>
        <v>0</v>
      </c>
      <c r="W80" s="17">
        <f t="shared" ref="W80" si="788">(W76+W78+W79)*$C$83</f>
        <v>0</v>
      </c>
      <c r="X80" s="17">
        <f t="shared" ref="X80" si="789">(X76+X78+X79)*$C$83</f>
        <v>0</v>
      </c>
      <c r="Y80" s="17">
        <f t="shared" ref="Y80" si="790">(Y76+Y78+Y79)*$C$83</f>
        <v>0</v>
      </c>
      <c r="Z80" s="17">
        <f t="shared" ref="Z80" si="791">(Z76+Z78+Z79)*$C$83</f>
        <v>0</v>
      </c>
      <c r="AA80" s="17">
        <f t="shared" ref="AA80" si="792">(AA76+AA78+AA79)*$C$83</f>
        <v>0</v>
      </c>
      <c r="AB80" s="17">
        <f t="shared" ref="AB80" si="793">(AB76+AB78+AB79)*$C$83</f>
        <v>0</v>
      </c>
      <c r="AC80" s="17">
        <f t="shared" ref="AC80" si="794">(AC76+AC78+AC79)*$C$83</f>
        <v>0</v>
      </c>
      <c r="AD80" s="17">
        <f t="shared" ref="AD80" si="795">(AD76+AD78+AD79)*$C$83</f>
        <v>0</v>
      </c>
      <c r="AE80" s="319">
        <f t="shared" si="737"/>
        <v>0</v>
      </c>
      <c r="AF80" s="17">
        <f>(AF76+AF78+AF79)*$C$83</f>
        <v>0</v>
      </c>
      <c r="AG80" s="17">
        <f t="shared" ref="AG80" si="796">(AG76+AG78+AG79)*$C$83</f>
        <v>0</v>
      </c>
      <c r="AH80" s="17">
        <f t="shared" ref="AH80" si="797">(AH76+AH78+AH79)*$C$83</f>
        <v>0</v>
      </c>
      <c r="AI80" s="17">
        <f t="shared" ref="AI80" si="798">(AI76+AI78+AI79)*$C$83</f>
        <v>0</v>
      </c>
      <c r="AJ80" s="17">
        <f t="shared" ref="AJ80" si="799">(AJ76+AJ78+AJ79)*$C$83</f>
        <v>0</v>
      </c>
      <c r="AK80" s="17">
        <f t="shared" ref="AK80" si="800">(AK76+AK78+AK79)*$C$83</f>
        <v>0</v>
      </c>
      <c r="AL80" s="17">
        <f t="shared" ref="AL80" si="801">(AL76+AL78+AL79)*$C$83</f>
        <v>0</v>
      </c>
      <c r="AM80" s="17">
        <f t="shared" ref="AM80" si="802">(AM76+AM78+AM79)*$C$83</f>
        <v>0</v>
      </c>
      <c r="AN80" s="17">
        <f t="shared" ref="AN80" si="803">(AN76+AN78+AN79)*$C$83</f>
        <v>0</v>
      </c>
      <c r="AO80" s="17">
        <f t="shared" ref="AO80" si="804">(AO76+AO78+AO79)*$C$83</f>
        <v>0</v>
      </c>
      <c r="AP80" s="17">
        <f t="shared" ref="AP80" si="805">(AP76+AP78+AP79)*$C$83</f>
        <v>0</v>
      </c>
      <c r="AQ80" s="17">
        <f t="shared" ref="AQ80" si="806">(AQ76+AQ78+AQ79)*$C$83</f>
        <v>0</v>
      </c>
      <c r="AR80" s="319">
        <f t="shared" si="739"/>
        <v>0</v>
      </c>
      <c r="AS80" s="17">
        <f>(AS76+AS78+AS79)*$C$83</f>
        <v>0</v>
      </c>
      <c r="AT80" s="17">
        <f t="shared" ref="AT80" si="807">(AT76+AT78+AT79)*$C$83</f>
        <v>0</v>
      </c>
      <c r="AU80" s="17">
        <f t="shared" ref="AU80" si="808">(AU76+AU78+AU79)*$C$83</f>
        <v>0</v>
      </c>
      <c r="AV80" s="17">
        <f t="shared" ref="AV80" si="809">(AV76+AV78+AV79)*$C$83</f>
        <v>0</v>
      </c>
      <c r="AW80" s="17">
        <f t="shared" ref="AW80" si="810">(AW76+AW78+AW79)*$C$83</f>
        <v>0</v>
      </c>
      <c r="AX80" s="17">
        <f t="shared" ref="AX80" si="811">(AX76+AX78+AX79)*$C$83</f>
        <v>0</v>
      </c>
      <c r="AY80" s="17">
        <f t="shared" ref="AY80" si="812">(AY76+AY78+AY79)*$C$83</f>
        <v>0</v>
      </c>
      <c r="AZ80" s="17">
        <f t="shared" ref="AZ80" si="813">(AZ76+AZ78+AZ79)*$C$83</f>
        <v>0</v>
      </c>
      <c r="BA80" s="17">
        <f t="shared" ref="BA80" si="814">(BA76+BA78+BA79)*$C$83</f>
        <v>0</v>
      </c>
      <c r="BB80" s="17">
        <f t="shared" ref="BB80" si="815">(BB76+BB78+BB79)*$C$83</f>
        <v>0</v>
      </c>
      <c r="BC80" s="17">
        <f t="shared" ref="BC80" si="816">(BC76+BC78+BC79)*$C$83</f>
        <v>0</v>
      </c>
      <c r="BD80" s="17">
        <f t="shared" ref="BD80" si="817">(BD76+BD78+BD79)*$C$83</f>
        <v>0</v>
      </c>
      <c r="BE80" s="319">
        <f t="shared" si="741"/>
        <v>0</v>
      </c>
      <c r="BF80" s="17">
        <f>(BF76+BF78+BF79)*$C$83</f>
        <v>0</v>
      </c>
      <c r="BG80" s="17">
        <f t="shared" ref="BG80" si="818">(BG76+BG78+BG79)*$C$83</f>
        <v>0</v>
      </c>
      <c r="BH80" s="17">
        <f t="shared" ref="BH80" si="819">(BH76+BH78+BH79)*$C$83</f>
        <v>0</v>
      </c>
      <c r="BI80" s="17">
        <f t="shared" ref="BI80" si="820">(BI76+BI78+BI79)*$C$83</f>
        <v>0</v>
      </c>
      <c r="BJ80" s="17">
        <f t="shared" ref="BJ80" si="821">(BJ76+BJ78+BJ79)*$C$83</f>
        <v>0</v>
      </c>
      <c r="BK80" s="17">
        <f t="shared" ref="BK80" si="822">(BK76+BK78+BK79)*$C$83</f>
        <v>0</v>
      </c>
      <c r="BL80" s="17">
        <f t="shared" ref="BL80" si="823">(BL76+BL78+BL79)*$C$83</f>
        <v>0</v>
      </c>
      <c r="BM80" s="17">
        <f t="shared" ref="BM80" si="824">(BM76+BM78+BM79)*$C$83</f>
        <v>0</v>
      </c>
      <c r="BN80" s="17">
        <f t="shared" ref="BN80" si="825">(BN76+BN78+BN79)*$C$83</f>
        <v>0</v>
      </c>
      <c r="BO80" s="17">
        <f t="shared" ref="BO80" si="826">(BO76+BO78+BO79)*$C$83</f>
        <v>0</v>
      </c>
      <c r="BP80" s="17">
        <f t="shared" ref="BP80" si="827">(BP76+BP78+BP79)*$C$83</f>
        <v>0</v>
      </c>
      <c r="BQ80" s="17">
        <f t="shared" ref="BQ80" si="828">(BQ76+BQ78+BQ79)*$C$83</f>
        <v>0</v>
      </c>
      <c r="BR80" s="319">
        <f t="shared" si="743"/>
        <v>0</v>
      </c>
      <c r="BS80" s="17">
        <f>(BS76+BS78+BS79)*$C$83</f>
        <v>0</v>
      </c>
      <c r="BT80" s="17">
        <f t="shared" ref="BT80" si="829">(BT76+BT78+BT79)*$C$83</f>
        <v>0</v>
      </c>
      <c r="BU80" s="17">
        <f t="shared" ref="BU80" si="830">(BU76+BU78+BU79)*$C$83</f>
        <v>0</v>
      </c>
      <c r="BV80" s="17">
        <f t="shared" ref="BV80" si="831">(BV76+BV78+BV79)*$C$83</f>
        <v>0</v>
      </c>
      <c r="BW80" s="17">
        <f t="shared" ref="BW80" si="832">(BW76+BW78+BW79)*$C$83</f>
        <v>0</v>
      </c>
      <c r="BX80" s="17">
        <f t="shared" ref="BX80" si="833">(BX76+BX78+BX79)*$C$83</f>
        <v>0</v>
      </c>
      <c r="BY80" s="17">
        <f t="shared" ref="BY80" si="834">(BY76+BY78+BY79)*$C$83</f>
        <v>0</v>
      </c>
      <c r="BZ80" s="17">
        <f t="shared" ref="BZ80" si="835">(BZ76+BZ78+BZ79)*$C$83</f>
        <v>0</v>
      </c>
      <c r="CA80" s="17">
        <f t="shared" ref="CA80" si="836">(CA76+CA78+CA79)*$C$83</f>
        <v>0</v>
      </c>
      <c r="CB80" s="17">
        <f t="shared" ref="CB80" si="837">(CB76+CB78+CB79)*$C$83</f>
        <v>0</v>
      </c>
      <c r="CC80" s="17">
        <f t="shared" ref="CC80" si="838">(CC76+CC78+CC79)*$C$83</f>
        <v>0</v>
      </c>
      <c r="CD80" s="17">
        <f t="shared" ref="CD80" si="839">(CD76+CD78+CD79)*$C$83</f>
        <v>0</v>
      </c>
      <c r="CE80" s="319">
        <f t="shared" si="745"/>
        <v>0</v>
      </c>
      <c r="CF80" s="17">
        <f>(CF76+CF78+CF79)*$C$83</f>
        <v>0</v>
      </c>
      <c r="CG80" s="17">
        <f t="shared" ref="CG80" si="840">(CG76+CG78+CG79)*$C$83</f>
        <v>0</v>
      </c>
      <c r="CH80" s="17">
        <f t="shared" ref="CH80" si="841">(CH76+CH78+CH79)*$C$83</f>
        <v>0</v>
      </c>
      <c r="CI80" s="17">
        <f t="shared" ref="CI80" si="842">(CI76+CI78+CI79)*$C$83</f>
        <v>0</v>
      </c>
      <c r="CJ80" s="17">
        <f t="shared" ref="CJ80" si="843">(CJ76+CJ78+CJ79)*$C$83</f>
        <v>0</v>
      </c>
      <c r="CK80" s="17">
        <f t="shared" ref="CK80" si="844">(CK76+CK78+CK79)*$C$83</f>
        <v>0</v>
      </c>
      <c r="CL80" s="17">
        <f t="shared" ref="CL80" si="845">(CL76+CL78+CL79)*$C$83</f>
        <v>0</v>
      </c>
      <c r="CM80" s="17">
        <f t="shared" ref="CM80" si="846">(CM76+CM78+CM79)*$C$83</f>
        <v>0</v>
      </c>
      <c r="CN80" s="17">
        <f t="shared" ref="CN80" si="847">(CN76+CN78+CN79)*$C$83</f>
        <v>0</v>
      </c>
      <c r="CO80" s="17">
        <f t="shared" ref="CO80" si="848">(CO76+CO78+CO79)*$C$83</f>
        <v>0</v>
      </c>
      <c r="CP80" s="17">
        <f t="shared" ref="CP80" si="849">(CP76+CP78+CP79)*$C$83</f>
        <v>0</v>
      </c>
      <c r="CQ80" s="17">
        <f t="shared" ref="CQ80" si="850">(CQ76+CQ78+CQ79)*$C$83</f>
        <v>0</v>
      </c>
      <c r="CR80" s="319">
        <f t="shared" si="747"/>
        <v>0</v>
      </c>
      <c r="CS80" s="17">
        <f>(CS76+CS78+CS79)*$C$83</f>
        <v>0</v>
      </c>
      <c r="CT80" s="17">
        <f t="shared" ref="CT80" si="851">(CT76+CT78+CT79)*$C$83</f>
        <v>0</v>
      </c>
      <c r="CU80" s="17">
        <f t="shared" ref="CU80" si="852">(CU76+CU78+CU79)*$C$83</f>
        <v>0</v>
      </c>
      <c r="CV80" s="17">
        <f t="shared" ref="CV80" si="853">(CV76+CV78+CV79)*$C$83</f>
        <v>0</v>
      </c>
      <c r="CW80" s="17">
        <f t="shared" ref="CW80" si="854">(CW76+CW78+CW79)*$C$83</f>
        <v>0</v>
      </c>
      <c r="CX80" s="17">
        <f t="shared" ref="CX80" si="855">(CX76+CX78+CX79)*$C$83</f>
        <v>0</v>
      </c>
      <c r="CY80" s="17">
        <f t="shared" ref="CY80" si="856">(CY76+CY78+CY79)*$C$83</f>
        <v>0</v>
      </c>
      <c r="CZ80" s="17">
        <f t="shared" ref="CZ80" si="857">(CZ76+CZ78+CZ79)*$C$83</f>
        <v>0</v>
      </c>
      <c r="DA80" s="17">
        <f t="shared" ref="DA80" si="858">(DA76+DA78+DA79)*$C$83</f>
        <v>0</v>
      </c>
      <c r="DB80" s="17">
        <f t="shared" ref="DB80" si="859">(DB76+DB78+DB79)*$C$83</f>
        <v>0</v>
      </c>
      <c r="DC80" s="17">
        <f t="shared" ref="DC80" si="860">(DC76+DC78+DC79)*$C$83</f>
        <v>0</v>
      </c>
      <c r="DD80" s="17">
        <f t="shared" ref="DD80" si="861">(DD76+DD78+DD79)*$C$83</f>
        <v>0</v>
      </c>
      <c r="DE80" s="319">
        <f t="shared" si="749"/>
        <v>0</v>
      </c>
      <c r="DF80" s="17">
        <f>(DF76+DF78+DF79)*$C$83</f>
        <v>0</v>
      </c>
      <c r="DG80" s="17">
        <f t="shared" ref="DG80" si="862">(DG76+DG78+DG79)*$C$83</f>
        <v>0</v>
      </c>
      <c r="DH80" s="17">
        <f t="shared" ref="DH80" si="863">(DH76+DH78+DH79)*$C$83</f>
        <v>0</v>
      </c>
      <c r="DI80" s="17">
        <f t="shared" ref="DI80" si="864">(DI76+DI78+DI79)*$C$83</f>
        <v>0</v>
      </c>
      <c r="DJ80" s="17">
        <f t="shared" ref="DJ80" si="865">(DJ76+DJ78+DJ79)*$C$83</f>
        <v>0</v>
      </c>
      <c r="DK80" s="17">
        <f t="shared" ref="DK80" si="866">(DK76+DK78+DK79)*$C$83</f>
        <v>0</v>
      </c>
      <c r="DL80" s="17">
        <f t="shared" ref="DL80" si="867">(DL76+DL78+DL79)*$C$83</f>
        <v>0</v>
      </c>
      <c r="DM80" s="17">
        <f t="shared" ref="DM80" si="868">(DM76+DM78+DM79)*$C$83</f>
        <v>0</v>
      </c>
      <c r="DN80" s="17">
        <f t="shared" ref="DN80" si="869">(DN76+DN78+DN79)*$C$83</f>
        <v>0</v>
      </c>
      <c r="DO80" s="17">
        <f t="shared" ref="DO80" si="870">(DO76+DO78+DO79)*$C$83</f>
        <v>0</v>
      </c>
      <c r="DP80" s="17">
        <f t="shared" ref="DP80" si="871">(DP76+DP78+DP79)*$C$83</f>
        <v>0</v>
      </c>
      <c r="DQ80" s="17">
        <f t="shared" ref="DQ80" si="872">(DQ76+DQ78+DQ79)*$C$83</f>
        <v>0</v>
      </c>
      <c r="DR80" s="319">
        <f t="shared" si="751"/>
        <v>0</v>
      </c>
      <c r="DS80" s="17">
        <f>(DS76+DS78+DS79)*$C$83</f>
        <v>0</v>
      </c>
      <c r="DT80" s="17">
        <f t="shared" ref="DT80" si="873">(DT76+DT78+DT79)*$C$83</f>
        <v>0</v>
      </c>
      <c r="DU80" s="17">
        <f t="shared" ref="DU80" si="874">(DU76+DU78+DU79)*$C$83</f>
        <v>0</v>
      </c>
      <c r="DV80" s="17">
        <f t="shared" ref="DV80" si="875">(DV76+DV78+DV79)*$C$83</f>
        <v>0</v>
      </c>
      <c r="DW80" s="17">
        <f t="shared" ref="DW80" si="876">(DW76+DW78+DW79)*$C$83</f>
        <v>0</v>
      </c>
      <c r="DX80" s="17">
        <f t="shared" ref="DX80" si="877">(DX76+DX78+DX79)*$C$83</f>
        <v>0</v>
      </c>
      <c r="DY80" s="17">
        <f t="shared" ref="DY80" si="878">(DY76+DY78+DY79)*$C$83</f>
        <v>0</v>
      </c>
      <c r="DZ80" s="17">
        <f t="shared" ref="DZ80" si="879">(DZ76+DZ78+DZ79)*$C$83</f>
        <v>0</v>
      </c>
      <c r="EA80" s="17">
        <f t="shared" ref="EA80" si="880">(EA76+EA78+EA79)*$C$83</f>
        <v>0</v>
      </c>
      <c r="EB80" s="17">
        <f t="shared" ref="EB80" si="881">(EB76+EB78+EB79)*$C$83</f>
        <v>0</v>
      </c>
      <c r="EC80" s="17">
        <f t="shared" ref="EC80" si="882">(EC76+EC78+EC79)*$C$83</f>
        <v>0</v>
      </c>
      <c r="ED80" s="17">
        <f t="shared" ref="ED80" si="883">(ED76+ED78+ED79)*$C$83</f>
        <v>0</v>
      </c>
      <c r="EE80" s="391">
        <f t="shared" si="753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>F72-F80</f>
        <v>0</v>
      </c>
      <c r="G82" s="17">
        <f t="shared" ref="G82:Q82" si="884">G72-G80</f>
        <v>0</v>
      </c>
      <c r="H82" s="17">
        <f t="shared" si="884"/>
        <v>0</v>
      </c>
      <c r="I82" s="17">
        <f t="shared" si="884"/>
        <v>0</v>
      </c>
      <c r="J82" s="17">
        <f t="shared" si="884"/>
        <v>0</v>
      </c>
      <c r="K82" s="17">
        <f t="shared" si="884"/>
        <v>0</v>
      </c>
      <c r="L82" s="17">
        <f t="shared" si="884"/>
        <v>0</v>
      </c>
      <c r="M82" s="17">
        <f t="shared" si="884"/>
        <v>0</v>
      </c>
      <c r="N82" s="17">
        <f t="shared" si="884"/>
        <v>0</v>
      </c>
      <c r="O82" s="17">
        <f t="shared" si="884"/>
        <v>0</v>
      </c>
      <c r="P82" s="17">
        <f t="shared" si="884"/>
        <v>0</v>
      </c>
      <c r="Q82" s="17">
        <f t="shared" si="884"/>
        <v>0</v>
      </c>
      <c r="R82" s="319">
        <f t="shared" ref="R82" si="885">SUM(F82:Q82)</f>
        <v>0</v>
      </c>
      <c r="S82" s="17">
        <f>S72-S80</f>
        <v>0</v>
      </c>
      <c r="T82" s="17">
        <f t="shared" ref="T82:AD82" si="886">T72-T80</f>
        <v>0</v>
      </c>
      <c r="U82" s="17">
        <f t="shared" si="886"/>
        <v>0</v>
      </c>
      <c r="V82" s="17">
        <f t="shared" si="886"/>
        <v>0</v>
      </c>
      <c r="W82" s="17">
        <f t="shared" si="886"/>
        <v>0</v>
      </c>
      <c r="X82" s="17">
        <f t="shared" si="886"/>
        <v>0</v>
      </c>
      <c r="Y82" s="17">
        <f t="shared" si="886"/>
        <v>0</v>
      </c>
      <c r="Z82" s="17">
        <f t="shared" si="886"/>
        <v>0</v>
      </c>
      <c r="AA82" s="17">
        <f t="shared" si="886"/>
        <v>0</v>
      </c>
      <c r="AB82" s="17">
        <f t="shared" si="886"/>
        <v>0</v>
      </c>
      <c r="AC82" s="17">
        <f t="shared" si="886"/>
        <v>0</v>
      </c>
      <c r="AD82" s="17">
        <f t="shared" si="886"/>
        <v>0</v>
      </c>
      <c r="AE82" s="319">
        <f t="shared" ref="AE82" si="887">SUM(S82:AD82)</f>
        <v>0</v>
      </c>
      <c r="AF82" s="17">
        <f>AF72-AF80</f>
        <v>0</v>
      </c>
      <c r="AG82" s="17">
        <f t="shared" ref="AG82:AQ82" si="888">AG72-AG80</f>
        <v>0</v>
      </c>
      <c r="AH82" s="17">
        <f t="shared" si="888"/>
        <v>0</v>
      </c>
      <c r="AI82" s="17">
        <f t="shared" si="888"/>
        <v>0</v>
      </c>
      <c r="AJ82" s="17">
        <f t="shared" si="888"/>
        <v>0</v>
      </c>
      <c r="AK82" s="17">
        <f t="shared" si="888"/>
        <v>0</v>
      </c>
      <c r="AL82" s="17">
        <f t="shared" si="888"/>
        <v>0</v>
      </c>
      <c r="AM82" s="17">
        <f t="shared" si="888"/>
        <v>0</v>
      </c>
      <c r="AN82" s="17">
        <f t="shared" si="888"/>
        <v>0</v>
      </c>
      <c r="AO82" s="17">
        <f t="shared" si="888"/>
        <v>0</v>
      </c>
      <c r="AP82" s="17">
        <f t="shared" si="888"/>
        <v>0</v>
      </c>
      <c r="AQ82" s="17">
        <f t="shared" si="888"/>
        <v>0</v>
      </c>
      <c r="AR82" s="319">
        <f t="shared" ref="AR82" si="889">SUM(AF82:AQ82)</f>
        <v>0</v>
      </c>
      <c r="AS82" s="17">
        <f>AS72-AS80</f>
        <v>0</v>
      </c>
      <c r="AT82" s="17">
        <f t="shared" ref="AT82:BD82" si="890">AT72-AT80</f>
        <v>0</v>
      </c>
      <c r="AU82" s="17">
        <f t="shared" si="890"/>
        <v>0</v>
      </c>
      <c r="AV82" s="17">
        <f t="shared" si="890"/>
        <v>0</v>
      </c>
      <c r="AW82" s="17">
        <f t="shared" si="890"/>
        <v>0</v>
      </c>
      <c r="AX82" s="17">
        <f t="shared" si="890"/>
        <v>0</v>
      </c>
      <c r="AY82" s="17">
        <f t="shared" si="890"/>
        <v>0</v>
      </c>
      <c r="AZ82" s="17">
        <f t="shared" si="890"/>
        <v>0</v>
      </c>
      <c r="BA82" s="17">
        <f t="shared" si="890"/>
        <v>0</v>
      </c>
      <c r="BB82" s="17">
        <f t="shared" si="890"/>
        <v>0</v>
      </c>
      <c r="BC82" s="17">
        <f t="shared" si="890"/>
        <v>0</v>
      </c>
      <c r="BD82" s="17">
        <f t="shared" si="890"/>
        <v>0</v>
      </c>
      <c r="BE82" s="319">
        <f t="shared" ref="BE82" si="891">SUM(AS82:BD82)</f>
        <v>0</v>
      </c>
      <c r="BF82" s="17">
        <f>BF72-BF80</f>
        <v>0</v>
      </c>
      <c r="BG82" s="17">
        <f t="shared" ref="BG82:BQ82" si="892">BG72-BG80</f>
        <v>0</v>
      </c>
      <c r="BH82" s="17">
        <f t="shared" si="892"/>
        <v>0</v>
      </c>
      <c r="BI82" s="17">
        <f t="shared" si="892"/>
        <v>0</v>
      </c>
      <c r="BJ82" s="17">
        <f t="shared" si="892"/>
        <v>0</v>
      </c>
      <c r="BK82" s="17">
        <f t="shared" si="892"/>
        <v>0</v>
      </c>
      <c r="BL82" s="17">
        <f t="shared" si="892"/>
        <v>0</v>
      </c>
      <c r="BM82" s="17">
        <f t="shared" si="892"/>
        <v>0</v>
      </c>
      <c r="BN82" s="17">
        <f t="shared" si="892"/>
        <v>0</v>
      </c>
      <c r="BO82" s="17">
        <f t="shared" si="892"/>
        <v>0</v>
      </c>
      <c r="BP82" s="17">
        <f t="shared" si="892"/>
        <v>0</v>
      </c>
      <c r="BQ82" s="17">
        <f t="shared" si="892"/>
        <v>0</v>
      </c>
      <c r="BR82" s="319">
        <f t="shared" ref="BR82" si="893">SUM(BF82:BQ82)</f>
        <v>0</v>
      </c>
      <c r="BS82" s="17">
        <f>BS72-BS80</f>
        <v>0</v>
      </c>
      <c r="BT82" s="17">
        <f t="shared" ref="BT82:CD82" si="894">BT72-BT80</f>
        <v>0</v>
      </c>
      <c r="BU82" s="17">
        <f t="shared" si="894"/>
        <v>0</v>
      </c>
      <c r="BV82" s="17">
        <f t="shared" si="894"/>
        <v>0</v>
      </c>
      <c r="BW82" s="17">
        <f t="shared" si="894"/>
        <v>0</v>
      </c>
      <c r="BX82" s="17">
        <f t="shared" si="894"/>
        <v>0</v>
      </c>
      <c r="BY82" s="17">
        <f t="shared" si="894"/>
        <v>0</v>
      </c>
      <c r="BZ82" s="17">
        <f t="shared" si="894"/>
        <v>0</v>
      </c>
      <c r="CA82" s="17">
        <f t="shared" si="894"/>
        <v>0</v>
      </c>
      <c r="CB82" s="17">
        <f t="shared" si="894"/>
        <v>0</v>
      </c>
      <c r="CC82" s="17">
        <f t="shared" si="894"/>
        <v>0</v>
      </c>
      <c r="CD82" s="17">
        <f t="shared" si="894"/>
        <v>0</v>
      </c>
      <c r="CE82" s="319">
        <f t="shared" ref="CE82" si="895">SUM(BS82:CD82)</f>
        <v>0</v>
      </c>
      <c r="CF82" s="17">
        <f>CF72-CF80</f>
        <v>0</v>
      </c>
      <c r="CG82" s="17">
        <f t="shared" ref="CG82:CQ82" si="896">CG72-CG80</f>
        <v>0</v>
      </c>
      <c r="CH82" s="17">
        <f t="shared" si="896"/>
        <v>0</v>
      </c>
      <c r="CI82" s="17">
        <f t="shared" si="896"/>
        <v>0</v>
      </c>
      <c r="CJ82" s="17">
        <f t="shared" si="896"/>
        <v>0</v>
      </c>
      <c r="CK82" s="17">
        <f t="shared" si="896"/>
        <v>0</v>
      </c>
      <c r="CL82" s="17">
        <f t="shared" si="896"/>
        <v>0</v>
      </c>
      <c r="CM82" s="17">
        <f t="shared" si="896"/>
        <v>0</v>
      </c>
      <c r="CN82" s="17">
        <f t="shared" si="896"/>
        <v>0</v>
      </c>
      <c r="CO82" s="17">
        <f t="shared" si="896"/>
        <v>0</v>
      </c>
      <c r="CP82" s="17">
        <f t="shared" si="896"/>
        <v>0</v>
      </c>
      <c r="CQ82" s="17">
        <f t="shared" si="896"/>
        <v>0</v>
      </c>
      <c r="CR82" s="319">
        <f t="shared" ref="CR82" si="897">SUM(CF82:CQ82)</f>
        <v>0</v>
      </c>
      <c r="CS82" s="17">
        <f>CS72-CS80</f>
        <v>0</v>
      </c>
      <c r="CT82" s="17">
        <f t="shared" ref="CT82:DD82" si="898">CT72-CT80</f>
        <v>0</v>
      </c>
      <c r="CU82" s="17">
        <f t="shared" si="898"/>
        <v>0</v>
      </c>
      <c r="CV82" s="17">
        <f t="shared" si="898"/>
        <v>0</v>
      </c>
      <c r="CW82" s="17">
        <f t="shared" si="898"/>
        <v>0</v>
      </c>
      <c r="CX82" s="17">
        <f t="shared" si="898"/>
        <v>0</v>
      </c>
      <c r="CY82" s="17">
        <f t="shared" si="898"/>
        <v>0</v>
      </c>
      <c r="CZ82" s="17">
        <f t="shared" si="898"/>
        <v>0</v>
      </c>
      <c r="DA82" s="17">
        <f t="shared" si="898"/>
        <v>0</v>
      </c>
      <c r="DB82" s="17">
        <f t="shared" si="898"/>
        <v>0</v>
      </c>
      <c r="DC82" s="17">
        <f t="shared" si="898"/>
        <v>0</v>
      </c>
      <c r="DD82" s="17">
        <f t="shared" si="898"/>
        <v>0</v>
      </c>
      <c r="DE82" s="319">
        <f t="shared" ref="DE82" si="899">SUM(CS82:DD82)</f>
        <v>0</v>
      </c>
      <c r="DF82" s="17">
        <f>DF72-DF80</f>
        <v>0</v>
      </c>
      <c r="DG82" s="17">
        <f t="shared" ref="DG82:DQ82" si="900">DG72-DG80</f>
        <v>0</v>
      </c>
      <c r="DH82" s="17">
        <f t="shared" si="900"/>
        <v>0</v>
      </c>
      <c r="DI82" s="17">
        <f t="shared" si="900"/>
        <v>0</v>
      </c>
      <c r="DJ82" s="17">
        <f t="shared" si="900"/>
        <v>0</v>
      </c>
      <c r="DK82" s="17">
        <f t="shared" si="900"/>
        <v>0</v>
      </c>
      <c r="DL82" s="17">
        <f t="shared" si="900"/>
        <v>0</v>
      </c>
      <c r="DM82" s="17">
        <f t="shared" si="900"/>
        <v>0</v>
      </c>
      <c r="DN82" s="17">
        <f t="shared" si="900"/>
        <v>0</v>
      </c>
      <c r="DO82" s="17">
        <f t="shared" si="900"/>
        <v>0</v>
      </c>
      <c r="DP82" s="17">
        <f t="shared" si="900"/>
        <v>0</v>
      </c>
      <c r="DQ82" s="17">
        <f t="shared" si="900"/>
        <v>0</v>
      </c>
      <c r="DR82" s="319">
        <f t="shared" ref="DR82" si="901">SUM(DF82:DQ82)</f>
        <v>0</v>
      </c>
      <c r="DS82" s="17">
        <f>DS72-DS80</f>
        <v>0</v>
      </c>
      <c r="DT82" s="17">
        <f t="shared" ref="DT82:ED82" si="902">DT72-DT80</f>
        <v>0</v>
      </c>
      <c r="DU82" s="17">
        <f t="shared" si="902"/>
        <v>0</v>
      </c>
      <c r="DV82" s="17">
        <f t="shared" si="902"/>
        <v>0</v>
      </c>
      <c r="DW82" s="17">
        <f t="shared" si="902"/>
        <v>0</v>
      </c>
      <c r="DX82" s="17">
        <f t="shared" si="902"/>
        <v>0</v>
      </c>
      <c r="DY82" s="17">
        <f t="shared" si="902"/>
        <v>0</v>
      </c>
      <c r="DZ82" s="17">
        <f t="shared" si="902"/>
        <v>0</v>
      </c>
      <c r="EA82" s="17">
        <f t="shared" si="902"/>
        <v>0</v>
      </c>
      <c r="EB82" s="17">
        <f t="shared" si="902"/>
        <v>0</v>
      </c>
      <c r="EC82" s="17">
        <f t="shared" si="902"/>
        <v>0</v>
      </c>
      <c r="ED82" s="17">
        <f t="shared" si="902"/>
        <v>0</v>
      </c>
      <c r="EE82" s="391">
        <f t="shared" ref="EE82" si="903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904">SUM(G76:G82)</f>
        <v>0</v>
      </c>
      <c r="H84" s="17">
        <f t="shared" si="904"/>
        <v>0</v>
      </c>
      <c r="I84" s="17">
        <f t="shared" si="904"/>
        <v>0</v>
      </c>
      <c r="J84" s="17">
        <f t="shared" si="904"/>
        <v>0</v>
      </c>
      <c r="K84" s="17">
        <f t="shared" si="904"/>
        <v>0</v>
      </c>
      <c r="L84" s="17">
        <f t="shared" si="904"/>
        <v>0</v>
      </c>
      <c r="M84" s="17">
        <f t="shared" si="904"/>
        <v>0</v>
      </c>
      <c r="N84" s="17">
        <f t="shared" si="904"/>
        <v>0</v>
      </c>
      <c r="O84" s="17">
        <f t="shared" si="904"/>
        <v>0</v>
      </c>
      <c r="P84" s="17">
        <f t="shared" si="904"/>
        <v>0</v>
      </c>
      <c r="Q84" s="17">
        <f t="shared" si="904"/>
        <v>0</v>
      </c>
      <c r="R84" s="319">
        <f t="shared" ref="R84" si="905">SUM(F84:Q84)</f>
        <v>0</v>
      </c>
      <c r="S84" s="17">
        <f>SUM(S76:S82)</f>
        <v>0</v>
      </c>
      <c r="T84" s="17">
        <f t="shared" ref="T84:AD84" si="906">SUM(T76:T82)</f>
        <v>0</v>
      </c>
      <c r="U84" s="17">
        <f t="shared" si="906"/>
        <v>0</v>
      </c>
      <c r="V84" s="17">
        <f t="shared" si="906"/>
        <v>0</v>
      </c>
      <c r="W84" s="17">
        <f t="shared" si="906"/>
        <v>0</v>
      </c>
      <c r="X84" s="17">
        <f t="shared" si="906"/>
        <v>0</v>
      </c>
      <c r="Y84" s="17">
        <f t="shared" si="906"/>
        <v>0</v>
      </c>
      <c r="Z84" s="17">
        <f t="shared" si="906"/>
        <v>0</v>
      </c>
      <c r="AA84" s="17">
        <f t="shared" si="906"/>
        <v>0</v>
      </c>
      <c r="AB84" s="17">
        <f t="shared" si="906"/>
        <v>0</v>
      </c>
      <c r="AC84" s="17">
        <f t="shared" si="906"/>
        <v>0</v>
      </c>
      <c r="AD84" s="17">
        <f t="shared" si="906"/>
        <v>0</v>
      </c>
      <c r="AE84" s="319">
        <f t="shared" ref="AE84" si="907">SUM(S84:AD84)</f>
        <v>0</v>
      </c>
      <c r="AF84" s="17">
        <f>SUM(AF76:AF82)</f>
        <v>0</v>
      </c>
      <c r="AG84" s="17">
        <f t="shared" ref="AG84:AQ84" si="908">SUM(AG76:AG82)</f>
        <v>0</v>
      </c>
      <c r="AH84" s="17">
        <f t="shared" si="908"/>
        <v>0</v>
      </c>
      <c r="AI84" s="17">
        <f t="shared" si="908"/>
        <v>0</v>
      </c>
      <c r="AJ84" s="17">
        <f t="shared" si="908"/>
        <v>0</v>
      </c>
      <c r="AK84" s="17">
        <f t="shared" si="908"/>
        <v>0</v>
      </c>
      <c r="AL84" s="17">
        <f t="shared" si="908"/>
        <v>0</v>
      </c>
      <c r="AM84" s="17">
        <f t="shared" si="908"/>
        <v>0</v>
      </c>
      <c r="AN84" s="17">
        <f t="shared" si="908"/>
        <v>0</v>
      </c>
      <c r="AO84" s="17">
        <f t="shared" si="908"/>
        <v>0</v>
      </c>
      <c r="AP84" s="17">
        <f t="shared" si="908"/>
        <v>0</v>
      </c>
      <c r="AQ84" s="17">
        <f t="shared" si="908"/>
        <v>0</v>
      </c>
      <c r="AR84" s="319">
        <f t="shared" ref="AR84" si="909">SUM(AF84:AQ84)</f>
        <v>0</v>
      </c>
      <c r="AS84" s="17">
        <f>SUM(AS76:AS82)</f>
        <v>0</v>
      </c>
      <c r="AT84" s="17">
        <f t="shared" ref="AT84:BD84" si="910">SUM(AT76:AT82)</f>
        <v>0</v>
      </c>
      <c r="AU84" s="17">
        <f t="shared" si="910"/>
        <v>0</v>
      </c>
      <c r="AV84" s="17">
        <f t="shared" si="910"/>
        <v>0</v>
      </c>
      <c r="AW84" s="17">
        <f t="shared" si="910"/>
        <v>0</v>
      </c>
      <c r="AX84" s="17">
        <f t="shared" si="910"/>
        <v>0</v>
      </c>
      <c r="AY84" s="17">
        <f t="shared" si="910"/>
        <v>0</v>
      </c>
      <c r="AZ84" s="17">
        <f t="shared" si="910"/>
        <v>0</v>
      </c>
      <c r="BA84" s="17">
        <f t="shared" si="910"/>
        <v>0</v>
      </c>
      <c r="BB84" s="17">
        <f t="shared" si="910"/>
        <v>0</v>
      </c>
      <c r="BC84" s="17">
        <f t="shared" si="910"/>
        <v>0</v>
      </c>
      <c r="BD84" s="17">
        <f t="shared" si="910"/>
        <v>0</v>
      </c>
      <c r="BE84" s="319">
        <f t="shared" ref="BE84" si="911">SUM(AS84:BD84)</f>
        <v>0</v>
      </c>
      <c r="BF84" s="17">
        <f>SUM(BF76:BF82)</f>
        <v>0</v>
      </c>
      <c r="BG84" s="17">
        <f t="shared" ref="BG84:BQ84" si="912">SUM(BG76:BG82)</f>
        <v>0</v>
      </c>
      <c r="BH84" s="17">
        <f t="shared" si="912"/>
        <v>0</v>
      </c>
      <c r="BI84" s="17">
        <f t="shared" si="912"/>
        <v>0</v>
      </c>
      <c r="BJ84" s="17">
        <f t="shared" si="912"/>
        <v>0</v>
      </c>
      <c r="BK84" s="17">
        <f t="shared" si="912"/>
        <v>0</v>
      </c>
      <c r="BL84" s="17">
        <f t="shared" si="912"/>
        <v>0</v>
      </c>
      <c r="BM84" s="17">
        <f t="shared" si="912"/>
        <v>0</v>
      </c>
      <c r="BN84" s="17">
        <f t="shared" si="912"/>
        <v>0</v>
      </c>
      <c r="BO84" s="17">
        <f t="shared" si="912"/>
        <v>0</v>
      </c>
      <c r="BP84" s="17">
        <f t="shared" si="912"/>
        <v>0</v>
      </c>
      <c r="BQ84" s="17">
        <f t="shared" si="912"/>
        <v>0</v>
      </c>
      <c r="BR84" s="319">
        <f t="shared" ref="BR84" si="913">SUM(BF84:BQ84)</f>
        <v>0</v>
      </c>
      <c r="BS84" s="17">
        <f>SUM(BS76:BS82)</f>
        <v>0</v>
      </c>
      <c r="BT84" s="17">
        <f t="shared" ref="BT84:CD84" si="914">SUM(BT76:BT82)</f>
        <v>0</v>
      </c>
      <c r="BU84" s="17">
        <f t="shared" si="914"/>
        <v>0</v>
      </c>
      <c r="BV84" s="17">
        <f t="shared" si="914"/>
        <v>0</v>
      </c>
      <c r="BW84" s="17">
        <f t="shared" si="914"/>
        <v>0</v>
      </c>
      <c r="BX84" s="17">
        <f t="shared" si="914"/>
        <v>0</v>
      </c>
      <c r="BY84" s="17">
        <f t="shared" si="914"/>
        <v>0</v>
      </c>
      <c r="BZ84" s="17">
        <f t="shared" si="914"/>
        <v>0</v>
      </c>
      <c r="CA84" s="17">
        <f t="shared" si="914"/>
        <v>0</v>
      </c>
      <c r="CB84" s="17">
        <f t="shared" si="914"/>
        <v>0</v>
      </c>
      <c r="CC84" s="17">
        <f t="shared" si="914"/>
        <v>0</v>
      </c>
      <c r="CD84" s="17">
        <f t="shared" si="914"/>
        <v>0</v>
      </c>
      <c r="CE84" s="319">
        <f t="shared" ref="CE84" si="915">SUM(BS84:CD84)</f>
        <v>0</v>
      </c>
      <c r="CF84" s="17">
        <f>SUM(CF76:CF82)</f>
        <v>0</v>
      </c>
      <c r="CG84" s="17">
        <f t="shared" ref="CG84:CQ84" si="916">SUM(CG76:CG82)</f>
        <v>0</v>
      </c>
      <c r="CH84" s="17">
        <f t="shared" si="916"/>
        <v>0</v>
      </c>
      <c r="CI84" s="17">
        <f t="shared" si="916"/>
        <v>0</v>
      </c>
      <c r="CJ84" s="17">
        <f t="shared" si="916"/>
        <v>0</v>
      </c>
      <c r="CK84" s="17">
        <f t="shared" si="916"/>
        <v>0</v>
      </c>
      <c r="CL84" s="17">
        <f t="shared" si="916"/>
        <v>0</v>
      </c>
      <c r="CM84" s="17">
        <f t="shared" si="916"/>
        <v>0</v>
      </c>
      <c r="CN84" s="17">
        <f t="shared" si="916"/>
        <v>0</v>
      </c>
      <c r="CO84" s="17">
        <f t="shared" si="916"/>
        <v>0</v>
      </c>
      <c r="CP84" s="17">
        <f t="shared" si="916"/>
        <v>0</v>
      </c>
      <c r="CQ84" s="17">
        <f t="shared" si="916"/>
        <v>0</v>
      </c>
      <c r="CR84" s="319">
        <f t="shared" ref="CR84" si="917">SUM(CF84:CQ84)</f>
        <v>0</v>
      </c>
      <c r="CS84" s="17">
        <f>SUM(CS76:CS82)</f>
        <v>0</v>
      </c>
      <c r="CT84" s="17">
        <f t="shared" ref="CT84:DD84" si="918">SUM(CT76:CT82)</f>
        <v>0</v>
      </c>
      <c r="CU84" s="17">
        <f t="shared" si="918"/>
        <v>0</v>
      </c>
      <c r="CV84" s="17">
        <f t="shared" si="918"/>
        <v>0</v>
      </c>
      <c r="CW84" s="17">
        <f t="shared" si="918"/>
        <v>0</v>
      </c>
      <c r="CX84" s="17">
        <f t="shared" si="918"/>
        <v>0</v>
      </c>
      <c r="CY84" s="17">
        <f t="shared" si="918"/>
        <v>0</v>
      </c>
      <c r="CZ84" s="17">
        <f t="shared" si="918"/>
        <v>0</v>
      </c>
      <c r="DA84" s="17">
        <f t="shared" si="918"/>
        <v>0</v>
      </c>
      <c r="DB84" s="17">
        <f t="shared" si="918"/>
        <v>0</v>
      </c>
      <c r="DC84" s="17">
        <f t="shared" si="918"/>
        <v>0</v>
      </c>
      <c r="DD84" s="17">
        <f t="shared" si="918"/>
        <v>0</v>
      </c>
      <c r="DE84" s="319">
        <f t="shared" ref="DE84" si="919">SUM(CS84:DD84)</f>
        <v>0</v>
      </c>
      <c r="DF84" s="17">
        <f>SUM(DF76:DF82)</f>
        <v>0</v>
      </c>
      <c r="DG84" s="17">
        <f t="shared" ref="DG84:DQ84" si="920">SUM(DG76:DG82)</f>
        <v>0</v>
      </c>
      <c r="DH84" s="17">
        <f t="shared" si="920"/>
        <v>0</v>
      </c>
      <c r="DI84" s="17">
        <f t="shared" si="920"/>
        <v>0</v>
      </c>
      <c r="DJ84" s="17">
        <f t="shared" si="920"/>
        <v>0</v>
      </c>
      <c r="DK84" s="17">
        <f t="shared" si="920"/>
        <v>0</v>
      </c>
      <c r="DL84" s="17">
        <f t="shared" si="920"/>
        <v>0</v>
      </c>
      <c r="DM84" s="17">
        <f t="shared" si="920"/>
        <v>0</v>
      </c>
      <c r="DN84" s="17">
        <f t="shared" si="920"/>
        <v>0</v>
      </c>
      <c r="DO84" s="17">
        <f t="shared" si="920"/>
        <v>0</v>
      </c>
      <c r="DP84" s="17">
        <f t="shared" si="920"/>
        <v>0</v>
      </c>
      <c r="DQ84" s="17">
        <f t="shared" si="920"/>
        <v>0</v>
      </c>
      <c r="DR84" s="319">
        <f t="shared" ref="DR84" si="921">SUM(DF84:DQ84)</f>
        <v>0</v>
      </c>
      <c r="DS84" s="17">
        <f>SUM(DS76:DS82)</f>
        <v>0</v>
      </c>
      <c r="DT84" s="17">
        <f t="shared" ref="DT84:ED84" si="922">SUM(DT76:DT82)</f>
        <v>0</v>
      </c>
      <c r="DU84" s="17">
        <f t="shared" si="922"/>
        <v>0</v>
      </c>
      <c r="DV84" s="17">
        <f t="shared" si="922"/>
        <v>0</v>
      </c>
      <c r="DW84" s="17">
        <f t="shared" si="922"/>
        <v>0</v>
      </c>
      <c r="DX84" s="17">
        <f t="shared" si="922"/>
        <v>0</v>
      </c>
      <c r="DY84" s="17">
        <f t="shared" si="922"/>
        <v>0</v>
      </c>
      <c r="DZ84" s="17">
        <f t="shared" si="922"/>
        <v>0</v>
      </c>
      <c r="EA84" s="17">
        <f t="shared" si="922"/>
        <v>0</v>
      </c>
      <c r="EB84" s="17">
        <f t="shared" si="922"/>
        <v>0</v>
      </c>
      <c r="EC84" s="17">
        <f t="shared" si="922"/>
        <v>0</v>
      </c>
      <c r="ED84" s="17">
        <f t="shared" si="922"/>
        <v>0</v>
      </c>
      <c r="EE84" s="391">
        <f t="shared" ref="EE84" si="923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924">SUM(G71:G72)-G84</f>
        <v>0</v>
      </c>
      <c r="H86" s="17">
        <f t="shared" si="924"/>
        <v>0</v>
      </c>
      <c r="I86" s="17">
        <f t="shared" si="924"/>
        <v>0</v>
      </c>
      <c r="J86" s="17">
        <f t="shared" si="924"/>
        <v>0</v>
      </c>
      <c r="K86" s="17">
        <f t="shared" si="924"/>
        <v>0</v>
      </c>
      <c r="L86" s="17">
        <f t="shared" si="924"/>
        <v>0</v>
      </c>
      <c r="M86" s="17">
        <f t="shared" si="924"/>
        <v>0</v>
      </c>
      <c r="N86" s="17">
        <f t="shared" si="924"/>
        <v>0</v>
      </c>
      <c r="O86" s="17">
        <f t="shared" si="924"/>
        <v>0</v>
      </c>
      <c r="P86" s="17">
        <f t="shared" si="924"/>
        <v>0</v>
      </c>
      <c r="Q86" s="17">
        <f t="shared" si="924"/>
        <v>0</v>
      </c>
      <c r="R86" s="319">
        <f t="shared" ref="R86" si="925">SUM(F86:Q86)</f>
        <v>0</v>
      </c>
      <c r="S86" s="17">
        <f>SUM(S71:S72)-S84</f>
        <v>0</v>
      </c>
      <c r="T86" s="17">
        <f t="shared" ref="T86:AD86" si="926">SUM(T71:T72)-T84</f>
        <v>0</v>
      </c>
      <c r="U86" s="17">
        <f t="shared" si="926"/>
        <v>0</v>
      </c>
      <c r="V86" s="17">
        <f t="shared" si="926"/>
        <v>0</v>
      </c>
      <c r="W86" s="17">
        <f t="shared" si="926"/>
        <v>0</v>
      </c>
      <c r="X86" s="17">
        <f t="shared" si="926"/>
        <v>0</v>
      </c>
      <c r="Y86" s="17">
        <f t="shared" si="926"/>
        <v>0</v>
      </c>
      <c r="Z86" s="17">
        <f t="shared" si="926"/>
        <v>0</v>
      </c>
      <c r="AA86" s="17">
        <f t="shared" si="926"/>
        <v>0</v>
      </c>
      <c r="AB86" s="17">
        <f t="shared" si="926"/>
        <v>0</v>
      </c>
      <c r="AC86" s="17">
        <f t="shared" si="926"/>
        <v>0</v>
      </c>
      <c r="AD86" s="17">
        <f t="shared" si="926"/>
        <v>0</v>
      </c>
      <c r="AE86" s="319">
        <f t="shared" ref="AE86" si="927">SUM(S86:AD86)</f>
        <v>0</v>
      </c>
      <c r="AF86" s="17">
        <f>SUM(AF71:AF72)-AF84</f>
        <v>0</v>
      </c>
      <c r="AG86" s="17">
        <f t="shared" ref="AG86:AQ86" si="928">SUM(AG71:AG72)-AG84</f>
        <v>0</v>
      </c>
      <c r="AH86" s="17">
        <f t="shared" si="928"/>
        <v>0</v>
      </c>
      <c r="AI86" s="17">
        <f t="shared" si="928"/>
        <v>0</v>
      </c>
      <c r="AJ86" s="17">
        <f t="shared" si="928"/>
        <v>0</v>
      </c>
      <c r="AK86" s="17">
        <f t="shared" si="928"/>
        <v>0</v>
      </c>
      <c r="AL86" s="17">
        <f t="shared" si="928"/>
        <v>0</v>
      </c>
      <c r="AM86" s="17">
        <f t="shared" si="928"/>
        <v>0</v>
      </c>
      <c r="AN86" s="17">
        <f t="shared" si="928"/>
        <v>0</v>
      </c>
      <c r="AO86" s="17">
        <f t="shared" si="928"/>
        <v>0</v>
      </c>
      <c r="AP86" s="17">
        <f t="shared" si="928"/>
        <v>0</v>
      </c>
      <c r="AQ86" s="17">
        <f t="shared" si="928"/>
        <v>0</v>
      </c>
      <c r="AR86" s="319">
        <f t="shared" ref="AR86" si="929">SUM(AF86:AQ86)</f>
        <v>0</v>
      </c>
      <c r="AS86" s="17">
        <f>SUM(AS71:AS72)-AS84</f>
        <v>0</v>
      </c>
      <c r="AT86" s="17">
        <f t="shared" ref="AT86:BD86" si="930">SUM(AT71:AT72)-AT84</f>
        <v>0</v>
      </c>
      <c r="AU86" s="17">
        <f t="shared" si="930"/>
        <v>0</v>
      </c>
      <c r="AV86" s="17">
        <f t="shared" si="930"/>
        <v>0</v>
      </c>
      <c r="AW86" s="17">
        <f t="shared" si="930"/>
        <v>0</v>
      </c>
      <c r="AX86" s="17">
        <f t="shared" si="930"/>
        <v>0</v>
      </c>
      <c r="AY86" s="17">
        <f t="shared" si="930"/>
        <v>0</v>
      </c>
      <c r="AZ86" s="17">
        <f t="shared" si="930"/>
        <v>0</v>
      </c>
      <c r="BA86" s="17">
        <f t="shared" si="930"/>
        <v>0</v>
      </c>
      <c r="BB86" s="17">
        <f t="shared" si="930"/>
        <v>0</v>
      </c>
      <c r="BC86" s="17">
        <f t="shared" si="930"/>
        <v>0</v>
      </c>
      <c r="BD86" s="17">
        <f t="shared" si="930"/>
        <v>0</v>
      </c>
      <c r="BE86" s="319">
        <f t="shared" ref="BE86" si="931">SUM(AS86:BD86)</f>
        <v>0</v>
      </c>
      <c r="BF86" s="17">
        <f>SUM(BF71:BF72)-BF84</f>
        <v>0</v>
      </c>
      <c r="BG86" s="17">
        <f t="shared" ref="BG86:BQ86" si="932">SUM(BG71:BG72)-BG84</f>
        <v>0</v>
      </c>
      <c r="BH86" s="17">
        <f t="shared" si="932"/>
        <v>0</v>
      </c>
      <c r="BI86" s="17">
        <f t="shared" si="932"/>
        <v>0</v>
      </c>
      <c r="BJ86" s="17">
        <f t="shared" si="932"/>
        <v>0</v>
      </c>
      <c r="BK86" s="17">
        <f t="shared" si="932"/>
        <v>0</v>
      </c>
      <c r="BL86" s="17">
        <f t="shared" si="932"/>
        <v>0</v>
      </c>
      <c r="BM86" s="17">
        <f t="shared" si="932"/>
        <v>0</v>
      </c>
      <c r="BN86" s="17">
        <f t="shared" si="932"/>
        <v>0</v>
      </c>
      <c r="BO86" s="17">
        <f t="shared" si="932"/>
        <v>0</v>
      </c>
      <c r="BP86" s="17">
        <f t="shared" si="932"/>
        <v>0</v>
      </c>
      <c r="BQ86" s="17">
        <f t="shared" si="932"/>
        <v>0</v>
      </c>
      <c r="BR86" s="319">
        <f t="shared" ref="BR86" si="933">SUM(BF86:BQ86)</f>
        <v>0</v>
      </c>
      <c r="BS86" s="17">
        <f>SUM(BS71:BS72)-BS84</f>
        <v>0</v>
      </c>
      <c r="BT86" s="17">
        <f t="shared" ref="BT86:CD86" si="934">SUM(BT71:BT72)-BT84</f>
        <v>0</v>
      </c>
      <c r="BU86" s="17">
        <f t="shared" si="934"/>
        <v>0</v>
      </c>
      <c r="BV86" s="17">
        <f t="shared" si="934"/>
        <v>0</v>
      </c>
      <c r="BW86" s="17">
        <f t="shared" si="934"/>
        <v>0</v>
      </c>
      <c r="BX86" s="17">
        <f t="shared" si="934"/>
        <v>0</v>
      </c>
      <c r="BY86" s="17">
        <f t="shared" si="934"/>
        <v>0</v>
      </c>
      <c r="BZ86" s="17">
        <f t="shared" si="934"/>
        <v>0</v>
      </c>
      <c r="CA86" s="17">
        <f t="shared" si="934"/>
        <v>0</v>
      </c>
      <c r="CB86" s="17">
        <f t="shared" si="934"/>
        <v>0</v>
      </c>
      <c r="CC86" s="17">
        <f t="shared" si="934"/>
        <v>0</v>
      </c>
      <c r="CD86" s="17">
        <f t="shared" si="934"/>
        <v>0</v>
      </c>
      <c r="CE86" s="319">
        <f t="shared" ref="CE86" si="935">SUM(BS86:CD86)</f>
        <v>0</v>
      </c>
      <c r="CF86" s="17">
        <f>SUM(CF71:CF72)-CF84</f>
        <v>0</v>
      </c>
      <c r="CG86" s="17">
        <f t="shared" ref="CG86:CQ86" si="936">SUM(CG71:CG72)-CG84</f>
        <v>0</v>
      </c>
      <c r="CH86" s="17">
        <f t="shared" si="936"/>
        <v>0</v>
      </c>
      <c r="CI86" s="17">
        <f t="shared" si="936"/>
        <v>0</v>
      </c>
      <c r="CJ86" s="17">
        <f t="shared" si="936"/>
        <v>0</v>
      </c>
      <c r="CK86" s="17">
        <f t="shared" si="936"/>
        <v>0</v>
      </c>
      <c r="CL86" s="17">
        <f t="shared" si="936"/>
        <v>0</v>
      </c>
      <c r="CM86" s="17">
        <f t="shared" si="936"/>
        <v>0</v>
      </c>
      <c r="CN86" s="17">
        <f t="shared" si="936"/>
        <v>0</v>
      </c>
      <c r="CO86" s="17">
        <f t="shared" si="936"/>
        <v>0</v>
      </c>
      <c r="CP86" s="17">
        <f t="shared" si="936"/>
        <v>0</v>
      </c>
      <c r="CQ86" s="17">
        <f t="shared" si="936"/>
        <v>0</v>
      </c>
      <c r="CR86" s="319">
        <f t="shared" ref="CR86" si="937">SUM(CF86:CQ86)</f>
        <v>0</v>
      </c>
      <c r="CS86" s="17">
        <f>SUM(CS71:CS72)-CS84</f>
        <v>0</v>
      </c>
      <c r="CT86" s="17">
        <f t="shared" ref="CT86:DD86" si="938">SUM(CT71:CT72)-CT84</f>
        <v>0</v>
      </c>
      <c r="CU86" s="17">
        <f t="shared" si="938"/>
        <v>0</v>
      </c>
      <c r="CV86" s="17">
        <f t="shared" si="938"/>
        <v>0</v>
      </c>
      <c r="CW86" s="17">
        <f t="shared" si="938"/>
        <v>0</v>
      </c>
      <c r="CX86" s="17">
        <f t="shared" si="938"/>
        <v>0</v>
      </c>
      <c r="CY86" s="17">
        <f t="shared" si="938"/>
        <v>0</v>
      </c>
      <c r="CZ86" s="17">
        <f t="shared" si="938"/>
        <v>0</v>
      </c>
      <c r="DA86" s="17">
        <f t="shared" si="938"/>
        <v>0</v>
      </c>
      <c r="DB86" s="17">
        <f t="shared" si="938"/>
        <v>0</v>
      </c>
      <c r="DC86" s="17">
        <f t="shared" si="938"/>
        <v>0</v>
      </c>
      <c r="DD86" s="17">
        <f t="shared" si="938"/>
        <v>0</v>
      </c>
      <c r="DE86" s="319">
        <f t="shared" ref="DE86" si="939">SUM(CS86:DD86)</f>
        <v>0</v>
      </c>
      <c r="DF86" s="17">
        <f>SUM(DF71:DF72)-DF84</f>
        <v>0</v>
      </c>
      <c r="DG86" s="17">
        <f t="shared" ref="DG86:DQ86" si="940">SUM(DG71:DG72)-DG84</f>
        <v>0</v>
      </c>
      <c r="DH86" s="17">
        <f t="shared" si="940"/>
        <v>0</v>
      </c>
      <c r="DI86" s="17">
        <f t="shared" si="940"/>
        <v>0</v>
      </c>
      <c r="DJ86" s="17">
        <f t="shared" si="940"/>
        <v>0</v>
      </c>
      <c r="DK86" s="17">
        <f t="shared" si="940"/>
        <v>0</v>
      </c>
      <c r="DL86" s="17">
        <f t="shared" si="940"/>
        <v>0</v>
      </c>
      <c r="DM86" s="17">
        <f t="shared" si="940"/>
        <v>0</v>
      </c>
      <c r="DN86" s="17">
        <f t="shared" si="940"/>
        <v>0</v>
      </c>
      <c r="DO86" s="17">
        <f t="shared" si="940"/>
        <v>0</v>
      </c>
      <c r="DP86" s="17">
        <f t="shared" si="940"/>
        <v>0</v>
      </c>
      <c r="DQ86" s="17">
        <f t="shared" si="940"/>
        <v>0</v>
      </c>
      <c r="DR86" s="319">
        <f t="shared" ref="DR86" si="941">SUM(DF86:DQ86)</f>
        <v>0</v>
      </c>
      <c r="DS86" s="17">
        <f>SUM(DS71:DS72)-DS84</f>
        <v>0</v>
      </c>
      <c r="DT86" s="17">
        <f t="shared" ref="DT86:ED86" si="942">SUM(DT71:DT72)-DT84</f>
        <v>0</v>
      </c>
      <c r="DU86" s="17">
        <f t="shared" si="942"/>
        <v>0</v>
      </c>
      <c r="DV86" s="17">
        <f t="shared" si="942"/>
        <v>0</v>
      </c>
      <c r="DW86" s="17">
        <f t="shared" si="942"/>
        <v>0</v>
      </c>
      <c r="DX86" s="17">
        <f t="shared" si="942"/>
        <v>0</v>
      </c>
      <c r="DY86" s="17">
        <f t="shared" si="942"/>
        <v>0</v>
      </c>
      <c r="DZ86" s="17">
        <f t="shared" si="942"/>
        <v>0</v>
      </c>
      <c r="EA86" s="17">
        <f t="shared" si="942"/>
        <v>0</v>
      </c>
      <c r="EB86" s="17">
        <f t="shared" si="942"/>
        <v>0</v>
      </c>
      <c r="EC86" s="17">
        <f t="shared" si="942"/>
        <v>0</v>
      </c>
      <c r="ED86" s="17">
        <f t="shared" si="942"/>
        <v>0</v>
      </c>
      <c r="EE86" s="391">
        <f t="shared" ref="EE86" si="943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10 EMPRUNT 1'!$G$14:$G$2000,MATCH('SPACELOG 10 BP'!F$2,'SPACELOG 10 EMPRUNT 1'!$Z$14:$Z$2000,0)),0)</f>
        <v>0</v>
      </c>
      <c r="G88" s="17">
        <f>IFERROR(INDEX('SPACELOG 10 EMPRUNT 1'!$G$14:$G$2000,MATCH('SPACELOG 10 BP'!G$2,'SPACELOG 10 EMPRUNT 1'!$Z$14:$Z$2000,0)),0)</f>
        <v>0</v>
      </c>
      <c r="H88" s="17">
        <f>IFERROR(INDEX('SPACELOG 10 EMPRUNT 1'!$G$14:$G$2000,MATCH('SPACELOG 10 BP'!H$2,'SPACELOG 10 EMPRUNT 1'!$Z$14:$Z$2000,0)),0)</f>
        <v>0</v>
      </c>
      <c r="I88" s="17">
        <f>IFERROR(INDEX('SPACELOG 10 EMPRUNT 1'!$G$14:$G$2000,MATCH('SPACELOG 10 BP'!I$2,'SPACELOG 10 EMPRUNT 1'!$Z$14:$Z$2000,0)),0)</f>
        <v>0</v>
      </c>
      <c r="J88" s="17">
        <f>IFERROR(INDEX('SPACELOG 10 EMPRUNT 1'!$G$14:$G$2000,MATCH('SPACELOG 10 BP'!J$2,'SPACELOG 10 EMPRUNT 1'!$Z$14:$Z$2000,0)),0)</f>
        <v>0</v>
      </c>
      <c r="K88" s="17">
        <f>IFERROR(INDEX('SPACELOG 10 EMPRUNT 1'!$G$14:$G$2000,MATCH('SPACELOG 10 BP'!K$2,'SPACELOG 10 EMPRUNT 1'!$Z$14:$Z$2000,0)),0)</f>
        <v>0</v>
      </c>
      <c r="L88" s="17">
        <f>IFERROR(INDEX('SPACELOG 10 EMPRUNT 1'!$G$14:$G$2000,MATCH('SPACELOG 10 BP'!L$2,'SPACELOG 10 EMPRUNT 1'!$Z$14:$Z$2000,0)),0)</f>
        <v>0</v>
      </c>
      <c r="M88" s="17">
        <f>IFERROR(INDEX('SPACELOG 10 EMPRUNT 1'!$G$14:$G$2000,MATCH('SPACELOG 10 BP'!M$2,'SPACELOG 10 EMPRUNT 1'!$Z$14:$Z$2000,0)),0)</f>
        <v>0</v>
      </c>
      <c r="N88" s="17">
        <f>IFERROR(INDEX('SPACELOG 10 EMPRUNT 1'!$G$14:$G$2000,MATCH('SPACELOG 10 BP'!N$2,'SPACELOG 10 EMPRUNT 1'!$Z$14:$Z$2000,0)),0)</f>
        <v>0</v>
      </c>
      <c r="O88" s="17">
        <f>IFERROR(INDEX('SPACELOG 10 EMPRUNT 1'!$G$14:$G$2000,MATCH('SPACELOG 10 BP'!O$2,'SPACELOG 10 EMPRUNT 1'!$Z$14:$Z$2000,0)),0)</f>
        <v>0</v>
      </c>
      <c r="P88" s="17">
        <f>IFERROR(INDEX('SPACELOG 10 EMPRUNT 1'!$G$14:$G$2000,MATCH('SPACELOG 10 BP'!P$2,'SPACELOG 10 EMPRUNT 1'!$Z$14:$Z$2000,0)),0)</f>
        <v>0</v>
      </c>
      <c r="Q88" s="17">
        <f>IFERROR(INDEX('SPACELOG 10 EMPRUNT 1'!$G$14:$G$2000,MATCH('SPACELOG 10 BP'!Q$2,'SPACELOG 10 EMPRUNT 1'!$Z$14:$Z$2000,0)),0)</f>
        <v>0</v>
      </c>
      <c r="R88" s="319">
        <f>SUM(F88:Q88)</f>
        <v>0</v>
      </c>
      <c r="S88" s="17">
        <f>IFERROR(INDEX('SPACELOG 10 EMPRUNT 1'!$G$14:$G$2000,MATCH('SPACELOG 10 BP'!S$2,'SPACELOG 10 EMPRUNT 1'!$Z$14:$Z$2000,0)),0)</f>
        <v>0</v>
      </c>
      <c r="T88" s="17">
        <f>IFERROR(INDEX('SPACELOG 10 EMPRUNT 1'!$G$14:$G$2000,MATCH('SPACELOG 10 BP'!T$2,'SPACELOG 10 EMPRUNT 1'!$Z$14:$Z$2000,0)),0)</f>
        <v>0</v>
      </c>
      <c r="U88" s="17">
        <f>IFERROR(INDEX('SPACELOG 10 EMPRUNT 1'!$G$14:$G$2000,MATCH('SPACELOG 10 BP'!U$2,'SPACELOG 10 EMPRUNT 1'!$Z$14:$Z$2000,0)),0)</f>
        <v>0</v>
      </c>
      <c r="V88" s="17">
        <f>IFERROR(INDEX('SPACELOG 10 EMPRUNT 1'!$G$14:$G$2000,MATCH('SPACELOG 10 BP'!V$2,'SPACELOG 10 EMPRUNT 1'!$Z$14:$Z$2000,0)),0)</f>
        <v>0</v>
      </c>
      <c r="W88" s="17">
        <f>IFERROR(INDEX('SPACELOG 10 EMPRUNT 1'!$G$14:$G$2000,MATCH('SPACELOG 10 BP'!W$2,'SPACELOG 10 EMPRUNT 1'!$Z$14:$Z$2000,0)),0)</f>
        <v>0</v>
      </c>
      <c r="X88" s="17">
        <f>IFERROR(INDEX('SPACELOG 10 EMPRUNT 1'!$G$14:$G$2000,MATCH('SPACELOG 10 BP'!X$2,'SPACELOG 10 EMPRUNT 1'!$Z$14:$Z$2000,0)),0)</f>
        <v>0</v>
      </c>
      <c r="Y88" s="17">
        <f>IFERROR(INDEX('SPACELOG 10 EMPRUNT 1'!$G$14:$G$2000,MATCH('SPACELOG 10 BP'!Y$2,'SPACELOG 10 EMPRUNT 1'!$Z$14:$Z$2000,0)),0)</f>
        <v>0</v>
      </c>
      <c r="Z88" s="17">
        <f>IFERROR(INDEX('SPACELOG 10 EMPRUNT 1'!$G$14:$G$2000,MATCH('SPACELOG 10 BP'!Z$2,'SPACELOG 10 EMPRUNT 1'!$Z$14:$Z$2000,0)),0)</f>
        <v>0</v>
      </c>
      <c r="AA88" s="17">
        <f>IFERROR(INDEX('SPACELOG 10 EMPRUNT 1'!$G$14:$G$2000,MATCH('SPACELOG 10 BP'!AA$2,'SPACELOG 10 EMPRUNT 1'!$Z$14:$Z$2000,0)),0)</f>
        <v>0</v>
      </c>
      <c r="AB88" s="17">
        <f>IFERROR(INDEX('SPACELOG 10 EMPRUNT 1'!$G$14:$G$2000,MATCH('SPACELOG 10 BP'!AB$2,'SPACELOG 10 EMPRUNT 1'!$Z$14:$Z$2000,0)),0)</f>
        <v>0</v>
      </c>
      <c r="AC88" s="17">
        <f>IFERROR(INDEX('SPACELOG 10 EMPRUNT 1'!$G$14:$G$2000,MATCH('SPACELOG 10 BP'!AC$2,'SPACELOG 10 EMPRUNT 1'!$Z$14:$Z$2000,0)),0)</f>
        <v>0</v>
      </c>
      <c r="AD88" s="17">
        <f>IFERROR(INDEX('SPACELOG 10 EMPRUNT 1'!$G$14:$G$2000,MATCH('SPACELOG 10 BP'!AD$2,'SPACELOG 10 EMPRUNT 1'!$Z$14:$Z$2000,0)),0)</f>
        <v>0</v>
      </c>
      <c r="AE88" s="319">
        <f t="shared" ref="AE88:AE90" si="944">SUM(S88:AD88)</f>
        <v>0</v>
      </c>
      <c r="AF88" s="17">
        <f>IFERROR(INDEX('SPACELOG 10 EMPRUNT 1'!$G$14:$G$2000,MATCH('SPACELOG 10 BP'!AF$2,'SPACELOG 10 EMPRUNT 1'!$Z$14:$Z$2000,0)),0)</f>
        <v>0</v>
      </c>
      <c r="AG88" s="17">
        <f>IFERROR(INDEX('SPACELOG 10 EMPRUNT 1'!$G$14:$G$2000,MATCH('SPACELOG 10 BP'!AG$2,'SPACELOG 10 EMPRUNT 1'!$Z$14:$Z$2000,0)),0)</f>
        <v>0</v>
      </c>
      <c r="AH88" s="17">
        <f>IFERROR(INDEX('SPACELOG 10 EMPRUNT 1'!$G$14:$G$2000,MATCH('SPACELOG 10 BP'!AH$2,'SPACELOG 10 EMPRUNT 1'!$Z$14:$Z$2000,0)),0)</f>
        <v>0</v>
      </c>
      <c r="AI88" s="17">
        <f>IFERROR(INDEX('SPACELOG 10 EMPRUNT 1'!$G$14:$G$2000,MATCH('SPACELOG 10 BP'!AI$2,'SPACELOG 10 EMPRUNT 1'!$Z$14:$Z$2000,0)),0)</f>
        <v>0</v>
      </c>
      <c r="AJ88" s="17">
        <f>IFERROR(INDEX('SPACELOG 10 EMPRUNT 1'!$G$14:$G$2000,MATCH('SPACELOG 10 BP'!AJ$2,'SPACELOG 10 EMPRUNT 1'!$Z$14:$Z$2000,0)),0)</f>
        <v>0</v>
      </c>
      <c r="AK88" s="17">
        <f>IFERROR(INDEX('SPACELOG 10 EMPRUNT 1'!$G$14:$G$2000,MATCH('SPACELOG 10 BP'!AK$2,'SPACELOG 10 EMPRUNT 1'!$Z$14:$Z$2000,0)),0)</f>
        <v>0</v>
      </c>
      <c r="AL88" s="17">
        <f>IFERROR(INDEX('SPACELOG 10 EMPRUNT 1'!$G$14:$G$2000,MATCH('SPACELOG 10 BP'!AL$2,'SPACELOG 10 EMPRUNT 1'!$Z$14:$Z$2000,0)),0)</f>
        <v>0</v>
      </c>
      <c r="AM88" s="17">
        <f>IFERROR(INDEX('SPACELOG 10 EMPRUNT 1'!$G$14:$G$2000,MATCH('SPACELOG 10 BP'!AM$2,'SPACELOG 10 EMPRUNT 1'!$Z$14:$Z$2000,0)),0)</f>
        <v>0</v>
      </c>
      <c r="AN88" s="17">
        <f>IFERROR(INDEX('SPACELOG 10 EMPRUNT 1'!$G$14:$G$2000,MATCH('SPACELOG 10 BP'!AN$2,'SPACELOG 10 EMPRUNT 1'!$Z$14:$Z$2000,0)),0)</f>
        <v>0</v>
      </c>
      <c r="AO88" s="17">
        <f>IFERROR(INDEX('SPACELOG 10 EMPRUNT 1'!$G$14:$G$2000,MATCH('SPACELOG 10 BP'!AO$2,'SPACELOG 10 EMPRUNT 1'!$Z$14:$Z$2000,0)),0)</f>
        <v>0</v>
      </c>
      <c r="AP88" s="17">
        <f>IFERROR(INDEX('SPACELOG 10 EMPRUNT 1'!$G$14:$G$2000,MATCH('SPACELOG 10 BP'!AP$2,'SPACELOG 10 EMPRUNT 1'!$Z$14:$Z$2000,0)),0)</f>
        <v>0</v>
      </c>
      <c r="AQ88" s="17">
        <f>IFERROR(INDEX('SPACELOG 10 EMPRUNT 1'!$G$14:$G$2000,MATCH('SPACELOG 10 BP'!AQ$2,'SPACELOG 10 EMPRUNT 1'!$Z$14:$Z$2000,0)),0)</f>
        <v>0</v>
      </c>
      <c r="AR88" s="319">
        <f t="shared" ref="AR88:AR90" si="945">SUM(AF88:AQ88)</f>
        <v>0</v>
      </c>
      <c r="AS88" s="17">
        <f>IFERROR(INDEX('SPACELOG 10 EMPRUNT 1'!$G$14:$G$2000,MATCH('SPACELOG 10 BP'!AS$2,'SPACELOG 10 EMPRUNT 1'!$Z$14:$Z$2000,0)),0)</f>
        <v>0</v>
      </c>
      <c r="AT88" s="17">
        <f>IFERROR(INDEX('SPACELOG 10 EMPRUNT 1'!$G$14:$G$2000,MATCH('SPACELOG 10 BP'!AT$2,'SPACELOG 10 EMPRUNT 1'!$Z$14:$Z$2000,0)),0)</f>
        <v>0</v>
      </c>
      <c r="AU88" s="17">
        <f>IFERROR(INDEX('SPACELOG 10 EMPRUNT 1'!$G$14:$G$2000,MATCH('SPACELOG 10 BP'!AU$2,'SPACELOG 10 EMPRUNT 1'!$Z$14:$Z$2000,0)),0)</f>
        <v>0</v>
      </c>
      <c r="AV88" s="17">
        <f>IFERROR(INDEX('SPACELOG 10 EMPRUNT 1'!$G$14:$G$2000,MATCH('SPACELOG 10 BP'!AV$2,'SPACELOG 10 EMPRUNT 1'!$Z$14:$Z$2000,0)),0)</f>
        <v>0</v>
      </c>
      <c r="AW88" s="17">
        <f>IFERROR(INDEX('SPACELOG 10 EMPRUNT 1'!$G$14:$G$2000,MATCH('SPACELOG 10 BP'!AW$2,'SPACELOG 10 EMPRUNT 1'!$Z$14:$Z$2000,0)),0)</f>
        <v>0</v>
      </c>
      <c r="AX88" s="17">
        <f>IFERROR(INDEX('SPACELOG 10 EMPRUNT 1'!$G$14:$G$2000,MATCH('SPACELOG 10 BP'!AX$2,'SPACELOG 10 EMPRUNT 1'!$Z$14:$Z$2000,0)),0)</f>
        <v>0</v>
      </c>
      <c r="AY88" s="17">
        <f>IFERROR(INDEX('SPACELOG 10 EMPRUNT 1'!$G$14:$G$2000,MATCH('SPACELOG 10 BP'!AY$2,'SPACELOG 10 EMPRUNT 1'!$Z$14:$Z$2000,0)),0)</f>
        <v>0</v>
      </c>
      <c r="AZ88" s="17">
        <f>IFERROR(INDEX('SPACELOG 10 EMPRUNT 1'!$G$14:$G$2000,MATCH('SPACELOG 10 BP'!AZ$2,'SPACELOG 10 EMPRUNT 1'!$Z$14:$Z$2000,0)),0)</f>
        <v>0</v>
      </c>
      <c r="BA88" s="17">
        <f>IFERROR(INDEX('SPACELOG 10 EMPRUNT 1'!$G$14:$G$2000,MATCH('SPACELOG 10 BP'!BA$2,'SPACELOG 10 EMPRUNT 1'!$Z$14:$Z$2000,0)),0)</f>
        <v>0</v>
      </c>
      <c r="BB88" s="17">
        <f>IFERROR(INDEX('SPACELOG 10 EMPRUNT 1'!$G$14:$G$2000,MATCH('SPACELOG 10 BP'!BB$2,'SPACELOG 10 EMPRUNT 1'!$Z$14:$Z$2000,0)),0)</f>
        <v>0</v>
      </c>
      <c r="BC88" s="17">
        <f>IFERROR(INDEX('SPACELOG 10 EMPRUNT 1'!$G$14:$G$2000,MATCH('SPACELOG 10 BP'!BC$2,'SPACELOG 10 EMPRUNT 1'!$Z$14:$Z$2000,0)),0)</f>
        <v>0</v>
      </c>
      <c r="BD88" s="17">
        <f>IFERROR(INDEX('SPACELOG 10 EMPRUNT 1'!$G$14:$G$2000,MATCH('SPACELOG 10 BP'!BD$2,'SPACELOG 10 EMPRUNT 1'!$Z$14:$Z$2000,0)),0)</f>
        <v>0</v>
      </c>
      <c r="BE88" s="319">
        <f t="shared" ref="BE88:BE90" si="946">SUM(AS88:BD88)</f>
        <v>0</v>
      </c>
      <c r="BF88" s="17">
        <f>IFERROR(INDEX('SPACELOG 10 EMPRUNT 1'!$G$14:$G$2000,MATCH('SPACELOG 10 BP'!BF$2,'SPACELOG 10 EMPRUNT 1'!$Z$14:$Z$2000,0)),0)</f>
        <v>0</v>
      </c>
      <c r="BG88" s="17">
        <f>IFERROR(INDEX('SPACELOG 10 EMPRUNT 1'!$G$14:$G$2000,MATCH('SPACELOG 10 BP'!BG$2,'SPACELOG 10 EMPRUNT 1'!$Z$14:$Z$2000,0)),0)</f>
        <v>0</v>
      </c>
      <c r="BH88" s="17">
        <f>IFERROR(INDEX('SPACELOG 10 EMPRUNT 1'!$G$14:$G$2000,MATCH('SPACELOG 10 BP'!BH$2,'SPACELOG 10 EMPRUNT 1'!$Z$14:$Z$2000,0)),0)</f>
        <v>0</v>
      </c>
      <c r="BI88" s="17">
        <f>IFERROR(INDEX('SPACELOG 10 EMPRUNT 1'!$G$14:$G$2000,MATCH('SPACELOG 10 BP'!BI$2,'SPACELOG 10 EMPRUNT 1'!$Z$14:$Z$2000,0)),0)</f>
        <v>0</v>
      </c>
      <c r="BJ88" s="17">
        <f>IFERROR(INDEX('SPACELOG 10 EMPRUNT 1'!$G$14:$G$2000,MATCH('SPACELOG 10 BP'!BJ$2,'SPACELOG 10 EMPRUNT 1'!$Z$14:$Z$2000,0)),0)</f>
        <v>0</v>
      </c>
      <c r="BK88" s="17">
        <f>IFERROR(INDEX('SPACELOG 10 EMPRUNT 1'!$G$14:$G$2000,MATCH('SPACELOG 10 BP'!BK$2,'SPACELOG 10 EMPRUNT 1'!$Z$14:$Z$2000,0)),0)</f>
        <v>0</v>
      </c>
      <c r="BL88" s="17">
        <f>IFERROR(INDEX('SPACELOG 10 EMPRUNT 1'!$G$14:$G$2000,MATCH('SPACELOG 10 BP'!BL$2,'SPACELOG 10 EMPRUNT 1'!$Z$14:$Z$2000,0)),0)</f>
        <v>0</v>
      </c>
      <c r="BM88" s="17">
        <f>IFERROR(INDEX('SPACELOG 10 EMPRUNT 1'!$G$14:$G$2000,MATCH('SPACELOG 10 BP'!BM$2,'SPACELOG 10 EMPRUNT 1'!$Z$14:$Z$2000,0)),0)</f>
        <v>0</v>
      </c>
      <c r="BN88" s="17">
        <f>IFERROR(INDEX('SPACELOG 10 EMPRUNT 1'!$G$14:$G$2000,MATCH('SPACELOG 10 BP'!BN$2,'SPACELOG 10 EMPRUNT 1'!$Z$14:$Z$2000,0)),0)</f>
        <v>0</v>
      </c>
      <c r="BO88" s="17">
        <f>IFERROR(INDEX('SPACELOG 10 EMPRUNT 1'!$G$14:$G$2000,MATCH('SPACELOG 10 BP'!BO$2,'SPACELOG 10 EMPRUNT 1'!$Z$14:$Z$2000,0)),0)</f>
        <v>0</v>
      </c>
      <c r="BP88" s="17">
        <f>IFERROR(INDEX('SPACELOG 10 EMPRUNT 1'!$G$14:$G$2000,MATCH('SPACELOG 10 BP'!BP$2,'SPACELOG 10 EMPRUNT 1'!$Z$14:$Z$2000,0)),0)</f>
        <v>0</v>
      </c>
      <c r="BQ88" s="17">
        <f>IFERROR(INDEX('SPACELOG 10 EMPRUNT 1'!$G$14:$G$2000,MATCH('SPACELOG 10 BP'!BQ$2,'SPACELOG 10 EMPRUNT 1'!$Z$14:$Z$2000,0)),0)</f>
        <v>0</v>
      </c>
      <c r="BR88" s="319">
        <f t="shared" ref="BR88:BR90" si="947">SUM(BF88:BQ88)</f>
        <v>0</v>
      </c>
      <c r="BS88" s="17">
        <f>IFERROR(INDEX('SPACELOG 10 EMPRUNT 1'!$G$14:$G$2000,MATCH('SPACELOG 10 BP'!BS$2,'SPACELOG 10 EMPRUNT 1'!$Z$14:$Z$2000,0)),0)</f>
        <v>0</v>
      </c>
      <c r="BT88" s="17">
        <f>IFERROR(INDEX('SPACELOG 10 EMPRUNT 1'!$G$14:$G$2000,MATCH('SPACELOG 10 BP'!BT$2,'SPACELOG 10 EMPRUNT 1'!$Z$14:$Z$2000,0)),0)</f>
        <v>0</v>
      </c>
      <c r="BU88" s="17">
        <f>IFERROR(INDEX('SPACELOG 10 EMPRUNT 1'!$G$14:$G$2000,MATCH('SPACELOG 10 BP'!BU$2,'SPACELOG 10 EMPRUNT 1'!$Z$14:$Z$2000,0)),0)</f>
        <v>0</v>
      </c>
      <c r="BV88" s="17">
        <f>IFERROR(INDEX('SPACELOG 10 EMPRUNT 1'!$G$14:$G$2000,MATCH('SPACELOG 10 BP'!BV$2,'SPACELOG 10 EMPRUNT 1'!$Z$14:$Z$2000,0)),0)</f>
        <v>0</v>
      </c>
      <c r="BW88" s="17">
        <f>IFERROR(INDEX('SPACELOG 10 EMPRUNT 1'!$G$14:$G$2000,MATCH('SPACELOG 10 BP'!BW$2,'SPACELOG 10 EMPRUNT 1'!$Z$14:$Z$2000,0)),0)</f>
        <v>0</v>
      </c>
      <c r="BX88" s="17">
        <f>IFERROR(INDEX('SPACELOG 10 EMPRUNT 1'!$G$14:$G$2000,MATCH('SPACELOG 10 BP'!BX$2,'SPACELOG 10 EMPRUNT 1'!$Z$14:$Z$2000,0)),0)</f>
        <v>0</v>
      </c>
      <c r="BY88" s="17">
        <f>IFERROR(INDEX('SPACELOG 10 EMPRUNT 1'!$G$14:$G$2000,MATCH('SPACELOG 10 BP'!BY$2,'SPACELOG 10 EMPRUNT 1'!$Z$14:$Z$2000,0)),0)</f>
        <v>0</v>
      </c>
      <c r="BZ88" s="17">
        <f>IFERROR(INDEX('SPACELOG 10 EMPRUNT 1'!$G$14:$G$2000,MATCH('SPACELOG 10 BP'!BZ$2,'SPACELOG 10 EMPRUNT 1'!$Z$14:$Z$2000,0)),0)</f>
        <v>0</v>
      </c>
      <c r="CA88" s="17">
        <f>IFERROR(INDEX('SPACELOG 10 EMPRUNT 1'!$G$14:$G$2000,MATCH('SPACELOG 10 BP'!CA$2,'SPACELOG 10 EMPRUNT 1'!$Z$14:$Z$2000,0)),0)</f>
        <v>0</v>
      </c>
      <c r="CB88" s="17">
        <f>IFERROR(INDEX('SPACELOG 10 EMPRUNT 1'!$G$14:$G$2000,MATCH('SPACELOG 10 BP'!CB$2,'SPACELOG 10 EMPRUNT 1'!$Z$14:$Z$2000,0)),0)</f>
        <v>0</v>
      </c>
      <c r="CC88" s="17">
        <f>IFERROR(INDEX('SPACELOG 10 EMPRUNT 1'!$G$14:$G$2000,MATCH('SPACELOG 10 BP'!CC$2,'SPACELOG 10 EMPRUNT 1'!$Z$14:$Z$2000,0)),0)</f>
        <v>0</v>
      </c>
      <c r="CD88" s="17">
        <f>IFERROR(INDEX('SPACELOG 10 EMPRUNT 1'!$G$14:$G$2000,MATCH('SPACELOG 10 BP'!CD$2,'SPACELOG 10 EMPRUNT 1'!$Z$14:$Z$2000,0)),0)</f>
        <v>0</v>
      </c>
      <c r="CE88" s="319">
        <f t="shared" ref="CE88:CE90" si="948">SUM(BS88:CD88)</f>
        <v>0</v>
      </c>
      <c r="CF88" s="17">
        <f>IFERROR(INDEX('SPACELOG 10 EMPRUNT 1'!$G$14:$G$2000,MATCH('SPACELOG 10 BP'!CF$2,'SPACELOG 10 EMPRUNT 1'!$Z$14:$Z$2000,0)),0)</f>
        <v>0</v>
      </c>
      <c r="CG88" s="17">
        <f>IFERROR(INDEX('SPACELOG 10 EMPRUNT 1'!$G$14:$G$2000,MATCH('SPACELOG 10 BP'!CG$2,'SPACELOG 10 EMPRUNT 1'!$Z$14:$Z$2000,0)),0)</f>
        <v>0</v>
      </c>
      <c r="CH88" s="17">
        <f>IFERROR(INDEX('SPACELOG 10 EMPRUNT 1'!$G$14:$G$2000,MATCH('SPACELOG 10 BP'!CH$2,'SPACELOG 10 EMPRUNT 1'!$Z$14:$Z$2000,0)),0)</f>
        <v>0</v>
      </c>
      <c r="CI88" s="17">
        <f>IFERROR(INDEX('SPACELOG 10 EMPRUNT 1'!$G$14:$G$2000,MATCH('SPACELOG 10 BP'!CI$2,'SPACELOG 10 EMPRUNT 1'!$Z$14:$Z$2000,0)),0)</f>
        <v>0</v>
      </c>
      <c r="CJ88" s="17">
        <f>IFERROR(INDEX('SPACELOG 10 EMPRUNT 1'!$G$14:$G$2000,MATCH('SPACELOG 10 BP'!CJ$2,'SPACELOG 10 EMPRUNT 1'!$Z$14:$Z$2000,0)),0)</f>
        <v>0</v>
      </c>
      <c r="CK88" s="17">
        <f>IFERROR(INDEX('SPACELOG 10 EMPRUNT 1'!$G$14:$G$2000,MATCH('SPACELOG 10 BP'!CK$2,'SPACELOG 10 EMPRUNT 1'!$Z$14:$Z$2000,0)),0)</f>
        <v>0</v>
      </c>
      <c r="CL88" s="17">
        <f>IFERROR(INDEX('SPACELOG 10 EMPRUNT 1'!$G$14:$G$2000,MATCH('SPACELOG 10 BP'!CL$2,'SPACELOG 10 EMPRUNT 1'!$Z$14:$Z$2000,0)),0)</f>
        <v>0</v>
      </c>
      <c r="CM88" s="17">
        <f>IFERROR(INDEX('SPACELOG 10 EMPRUNT 1'!$G$14:$G$2000,MATCH('SPACELOG 10 BP'!CM$2,'SPACELOG 10 EMPRUNT 1'!$Z$14:$Z$2000,0)),0)</f>
        <v>0</v>
      </c>
      <c r="CN88" s="17">
        <f>IFERROR(INDEX('SPACELOG 10 EMPRUNT 1'!$G$14:$G$2000,MATCH('SPACELOG 10 BP'!CN$2,'SPACELOG 10 EMPRUNT 1'!$Z$14:$Z$2000,0)),0)</f>
        <v>0</v>
      </c>
      <c r="CO88" s="17">
        <f>IFERROR(INDEX('SPACELOG 10 EMPRUNT 1'!$G$14:$G$2000,MATCH('SPACELOG 10 BP'!CO$2,'SPACELOG 10 EMPRUNT 1'!$Z$14:$Z$2000,0)),0)</f>
        <v>0</v>
      </c>
      <c r="CP88" s="17">
        <f>IFERROR(INDEX('SPACELOG 10 EMPRUNT 1'!$G$14:$G$2000,MATCH('SPACELOG 10 BP'!CP$2,'SPACELOG 10 EMPRUNT 1'!$Z$14:$Z$2000,0)),0)</f>
        <v>0</v>
      </c>
      <c r="CQ88" s="17">
        <f>IFERROR(INDEX('SPACELOG 10 EMPRUNT 1'!$G$14:$G$2000,MATCH('SPACELOG 10 BP'!CQ$2,'SPACELOG 10 EMPRUNT 1'!$Z$14:$Z$2000,0)),0)</f>
        <v>0</v>
      </c>
      <c r="CR88" s="319">
        <f t="shared" ref="CR88:CR90" si="949">SUM(CF88:CQ88)</f>
        <v>0</v>
      </c>
      <c r="CS88" s="17">
        <f>IFERROR(INDEX('SPACELOG 10 EMPRUNT 1'!$G$14:$G$2000,MATCH('SPACELOG 10 BP'!CS$2,'SPACELOG 10 EMPRUNT 1'!$Z$14:$Z$2000,0)),0)</f>
        <v>0</v>
      </c>
      <c r="CT88" s="17">
        <f>IFERROR(INDEX('SPACELOG 10 EMPRUNT 1'!$G$14:$G$2000,MATCH('SPACELOG 10 BP'!CT$2,'SPACELOG 10 EMPRUNT 1'!$Z$14:$Z$2000,0)),0)</f>
        <v>0</v>
      </c>
      <c r="CU88" s="17">
        <f>IFERROR(INDEX('SPACELOG 10 EMPRUNT 1'!$G$14:$G$2000,MATCH('SPACELOG 10 BP'!CU$2,'SPACELOG 10 EMPRUNT 1'!$Z$14:$Z$2000,0)),0)</f>
        <v>0</v>
      </c>
      <c r="CV88" s="17">
        <f>IFERROR(INDEX('SPACELOG 10 EMPRUNT 1'!$G$14:$G$2000,MATCH('SPACELOG 10 BP'!CV$2,'SPACELOG 10 EMPRUNT 1'!$Z$14:$Z$2000,0)),0)</f>
        <v>0</v>
      </c>
      <c r="CW88" s="17">
        <f>IFERROR(INDEX('SPACELOG 10 EMPRUNT 1'!$G$14:$G$2000,MATCH('SPACELOG 10 BP'!CW$2,'SPACELOG 10 EMPRUNT 1'!$Z$14:$Z$2000,0)),0)</f>
        <v>0</v>
      </c>
      <c r="CX88" s="17">
        <f>IFERROR(INDEX('SPACELOG 10 EMPRUNT 1'!$G$14:$G$2000,MATCH('SPACELOG 10 BP'!CX$2,'SPACELOG 10 EMPRUNT 1'!$Z$14:$Z$2000,0)),0)</f>
        <v>0</v>
      </c>
      <c r="CY88" s="17">
        <f>IFERROR(INDEX('SPACELOG 10 EMPRUNT 1'!$G$14:$G$2000,MATCH('SPACELOG 10 BP'!CY$2,'SPACELOG 10 EMPRUNT 1'!$Z$14:$Z$2000,0)),0)</f>
        <v>0</v>
      </c>
      <c r="CZ88" s="17">
        <f>IFERROR(INDEX('SPACELOG 10 EMPRUNT 1'!$G$14:$G$2000,MATCH('SPACELOG 10 BP'!CZ$2,'SPACELOG 10 EMPRUNT 1'!$Z$14:$Z$2000,0)),0)</f>
        <v>0</v>
      </c>
      <c r="DA88" s="17">
        <f>IFERROR(INDEX('SPACELOG 10 EMPRUNT 1'!$G$14:$G$2000,MATCH('SPACELOG 10 BP'!DA$2,'SPACELOG 10 EMPRUNT 1'!$Z$14:$Z$2000,0)),0)</f>
        <v>0</v>
      </c>
      <c r="DB88" s="17">
        <f>IFERROR(INDEX('SPACELOG 10 EMPRUNT 1'!$G$14:$G$2000,MATCH('SPACELOG 10 BP'!DB$2,'SPACELOG 10 EMPRUNT 1'!$Z$14:$Z$2000,0)),0)</f>
        <v>0</v>
      </c>
      <c r="DC88" s="17">
        <f>IFERROR(INDEX('SPACELOG 10 EMPRUNT 1'!$G$14:$G$2000,MATCH('SPACELOG 10 BP'!DC$2,'SPACELOG 10 EMPRUNT 1'!$Z$14:$Z$2000,0)),0)</f>
        <v>0</v>
      </c>
      <c r="DD88" s="17">
        <f>IFERROR(INDEX('SPACELOG 10 EMPRUNT 1'!$G$14:$G$2000,MATCH('SPACELOG 10 BP'!DD$2,'SPACELOG 10 EMPRUNT 1'!$Z$14:$Z$2000,0)),0)</f>
        <v>0</v>
      </c>
      <c r="DE88" s="319">
        <f t="shared" ref="DE88:DE90" si="950">SUM(CS88:DD88)</f>
        <v>0</v>
      </c>
      <c r="DF88" s="17">
        <f>IFERROR(INDEX('SPACELOG 10 EMPRUNT 1'!$G$14:$G$2000,MATCH('SPACELOG 10 BP'!DF$2,'SPACELOG 10 EMPRUNT 1'!$Z$14:$Z$2000,0)),0)</f>
        <v>0</v>
      </c>
      <c r="DG88" s="17">
        <f>IFERROR(INDEX('SPACELOG 10 EMPRUNT 1'!$G$14:$G$2000,MATCH('SPACELOG 10 BP'!DG$2,'SPACELOG 10 EMPRUNT 1'!$Z$14:$Z$2000,0)),0)</f>
        <v>0</v>
      </c>
      <c r="DH88" s="17">
        <f>IFERROR(INDEX('SPACELOG 10 EMPRUNT 1'!$G$14:$G$2000,MATCH('SPACELOG 10 BP'!DH$2,'SPACELOG 10 EMPRUNT 1'!$Z$14:$Z$2000,0)),0)</f>
        <v>0</v>
      </c>
      <c r="DI88" s="17">
        <f>IFERROR(INDEX('SPACELOG 10 EMPRUNT 1'!$G$14:$G$2000,MATCH('SPACELOG 10 BP'!DI$2,'SPACELOG 10 EMPRUNT 1'!$Z$14:$Z$2000,0)),0)</f>
        <v>0</v>
      </c>
      <c r="DJ88" s="17">
        <f>IFERROR(INDEX('SPACELOG 10 EMPRUNT 1'!$G$14:$G$2000,MATCH('SPACELOG 10 BP'!DJ$2,'SPACELOG 10 EMPRUNT 1'!$Z$14:$Z$2000,0)),0)</f>
        <v>0</v>
      </c>
      <c r="DK88" s="17">
        <f>IFERROR(INDEX('SPACELOG 10 EMPRUNT 1'!$G$14:$G$2000,MATCH('SPACELOG 10 BP'!DK$2,'SPACELOG 10 EMPRUNT 1'!$Z$14:$Z$2000,0)),0)</f>
        <v>0</v>
      </c>
      <c r="DL88" s="17">
        <f>IFERROR(INDEX('SPACELOG 10 EMPRUNT 1'!$G$14:$G$2000,MATCH('SPACELOG 10 BP'!DL$2,'SPACELOG 10 EMPRUNT 1'!$Z$14:$Z$2000,0)),0)</f>
        <v>0</v>
      </c>
      <c r="DM88" s="17">
        <f>IFERROR(INDEX('SPACELOG 10 EMPRUNT 1'!$G$14:$G$2000,MATCH('SPACELOG 10 BP'!DM$2,'SPACELOG 10 EMPRUNT 1'!$Z$14:$Z$2000,0)),0)</f>
        <v>0</v>
      </c>
      <c r="DN88" s="17">
        <f>IFERROR(INDEX('SPACELOG 10 EMPRUNT 1'!$G$14:$G$2000,MATCH('SPACELOG 10 BP'!DN$2,'SPACELOG 10 EMPRUNT 1'!$Z$14:$Z$2000,0)),0)</f>
        <v>0</v>
      </c>
      <c r="DO88" s="17">
        <f>IFERROR(INDEX('SPACELOG 10 EMPRUNT 1'!$G$14:$G$2000,MATCH('SPACELOG 10 BP'!DO$2,'SPACELOG 10 EMPRUNT 1'!$Z$14:$Z$2000,0)),0)</f>
        <v>0</v>
      </c>
      <c r="DP88" s="17">
        <f>IFERROR(INDEX('SPACELOG 10 EMPRUNT 1'!$G$14:$G$2000,MATCH('SPACELOG 10 BP'!DP$2,'SPACELOG 10 EMPRUNT 1'!$Z$14:$Z$2000,0)),0)</f>
        <v>0</v>
      </c>
      <c r="DQ88" s="17">
        <f>IFERROR(INDEX('SPACELOG 10 EMPRUNT 1'!$G$14:$G$2000,MATCH('SPACELOG 10 BP'!DQ$2,'SPACELOG 10 EMPRUNT 1'!$Z$14:$Z$2000,0)),0)</f>
        <v>0</v>
      </c>
      <c r="DR88" s="319">
        <f t="shared" ref="DR88:DR90" si="951">SUM(DF88:DQ88)</f>
        <v>0</v>
      </c>
      <c r="DS88" s="17">
        <f>IFERROR(INDEX('SPACELOG 10 EMPRUNT 1'!$G$14:$G$2000,MATCH('SPACELOG 10 BP'!DS$2,'SPACELOG 10 EMPRUNT 1'!$Z$14:$Z$2000,0)),0)</f>
        <v>0</v>
      </c>
      <c r="DT88" s="17">
        <f>IFERROR(INDEX('SPACELOG 10 EMPRUNT 1'!$G$14:$G$2000,MATCH('SPACELOG 10 BP'!DT$2,'SPACELOG 10 EMPRUNT 1'!$Z$14:$Z$2000,0)),0)</f>
        <v>0</v>
      </c>
      <c r="DU88" s="17">
        <f>IFERROR(INDEX('SPACELOG 10 EMPRUNT 1'!$G$14:$G$2000,MATCH('SPACELOG 10 BP'!DU$2,'SPACELOG 10 EMPRUNT 1'!$Z$14:$Z$2000,0)),0)</f>
        <v>0</v>
      </c>
      <c r="DV88" s="17">
        <f>IFERROR(INDEX('SPACELOG 10 EMPRUNT 1'!$G$14:$G$2000,MATCH('SPACELOG 10 BP'!DV$2,'SPACELOG 10 EMPRUNT 1'!$Z$14:$Z$2000,0)),0)</f>
        <v>0</v>
      </c>
      <c r="DW88" s="17">
        <f>IFERROR(INDEX('SPACELOG 10 EMPRUNT 1'!$G$14:$G$2000,MATCH('SPACELOG 10 BP'!DW$2,'SPACELOG 10 EMPRUNT 1'!$Z$14:$Z$2000,0)),0)</f>
        <v>0</v>
      </c>
      <c r="DX88" s="17">
        <f>IFERROR(INDEX('SPACELOG 10 EMPRUNT 1'!$G$14:$G$2000,MATCH('SPACELOG 10 BP'!DX$2,'SPACELOG 10 EMPRUNT 1'!$Z$14:$Z$2000,0)),0)</f>
        <v>0</v>
      </c>
      <c r="DY88" s="17">
        <f>IFERROR(INDEX('SPACELOG 10 EMPRUNT 1'!$G$14:$G$2000,MATCH('SPACELOG 10 BP'!DY$2,'SPACELOG 10 EMPRUNT 1'!$Z$14:$Z$2000,0)),0)</f>
        <v>0</v>
      </c>
      <c r="DZ88" s="17">
        <f>IFERROR(INDEX('SPACELOG 10 EMPRUNT 1'!$G$14:$G$2000,MATCH('SPACELOG 10 BP'!DZ$2,'SPACELOG 10 EMPRUNT 1'!$Z$14:$Z$2000,0)),0)</f>
        <v>0</v>
      </c>
      <c r="EA88" s="17">
        <f>IFERROR(INDEX('SPACELOG 10 EMPRUNT 1'!$G$14:$G$2000,MATCH('SPACELOG 10 BP'!EA$2,'SPACELOG 10 EMPRUNT 1'!$Z$14:$Z$2000,0)),0)</f>
        <v>0</v>
      </c>
      <c r="EB88" s="17">
        <f>IFERROR(INDEX('SPACELOG 10 EMPRUNT 1'!$G$14:$G$2000,MATCH('SPACELOG 10 BP'!EB$2,'SPACELOG 10 EMPRUNT 1'!$Z$14:$Z$2000,0)),0)</f>
        <v>0</v>
      </c>
      <c r="EC88" s="17">
        <f>IFERROR(INDEX('SPACELOG 10 EMPRUNT 1'!$G$14:$G$2000,MATCH('SPACELOG 10 BP'!EC$2,'SPACELOG 10 EMPRUNT 1'!$Z$14:$Z$2000,0)),0)</f>
        <v>0</v>
      </c>
      <c r="ED88" s="17">
        <f>IFERROR(INDEX('SPACELOG 10 EMPRUNT 1'!$G$14:$G$2000,MATCH('SPACELOG 10 BP'!ED$2,'SPACELOG 10 EMPRUNT 1'!$Z$14:$Z$2000,0)),0)</f>
        <v>0</v>
      </c>
      <c r="EE88" s="319">
        <f t="shared" ref="EE88:EE90" si="952">SUM(DS88:ED88)</f>
        <v>0</v>
      </c>
    </row>
    <row r="89" spans="3:147" x14ac:dyDescent="0.2">
      <c r="D89" s="1" t="s">
        <v>329</v>
      </c>
      <c r="F89" s="17">
        <f>IFERROR(INDEX('SPACELOG 10 EMPRUNT 2'!$G$14:$G$2000,MATCH('SPACELOG 10 BP'!F$2,'SPACELOG 10 EMPRUNT 2'!$Z$14:$Z$2000,0)),0)</f>
        <v>0</v>
      </c>
      <c r="G89" s="17">
        <f>IFERROR(INDEX('SPACELOG 10 EMPRUNT 2'!$G$14:$G$2000,MATCH('SPACELOG 10 BP'!G$2,'SPACELOG 10 EMPRUNT 2'!$Z$14:$Z$2000,0)),0)</f>
        <v>0</v>
      </c>
      <c r="H89" s="17">
        <f>IFERROR(INDEX('SPACELOG 10 EMPRUNT 2'!$G$14:$G$2000,MATCH('SPACELOG 10 BP'!H$2,'SPACELOG 10 EMPRUNT 2'!$Z$14:$Z$2000,0)),0)</f>
        <v>0</v>
      </c>
      <c r="I89" s="17">
        <f>IFERROR(INDEX('SPACELOG 10 EMPRUNT 2'!$G$14:$G$2000,MATCH('SPACELOG 10 BP'!I$2,'SPACELOG 10 EMPRUNT 2'!$Z$14:$Z$2000,0)),0)</f>
        <v>0</v>
      </c>
      <c r="J89" s="17">
        <f>IFERROR(INDEX('SPACELOG 10 EMPRUNT 2'!$G$14:$G$2000,MATCH('SPACELOG 10 BP'!J$2,'SPACELOG 10 EMPRUNT 2'!$Z$14:$Z$2000,0)),0)</f>
        <v>0</v>
      </c>
      <c r="K89" s="17">
        <f>IFERROR(INDEX('SPACELOG 10 EMPRUNT 2'!$G$14:$G$2000,MATCH('SPACELOG 10 BP'!K$2,'SPACELOG 10 EMPRUNT 2'!$Z$14:$Z$2000,0)),0)</f>
        <v>0</v>
      </c>
      <c r="L89" s="17">
        <f>IFERROR(INDEX('SPACELOG 10 EMPRUNT 2'!$G$14:$G$2000,MATCH('SPACELOG 10 BP'!L$2,'SPACELOG 10 EMPRUNT 2'!$Z$14:$Z$2000,0)),0)</f>
        <v>0</v>
      </c>
      <c r="M89" s="17">
        <f>IFERROR(INDEX('SPACELOG 10 EMPRUNT 2'!$G$14:$G$2000,MATCH('SPACELOG 10 BP'!M$2,'SPACELOG 10 EMPRUNT 2'!$Z$14:$Z$2000,0)),0)</f>
        <v>0</v>
      </c>
      <c r="N89" s="17">
        <f>IFERROR(INDEX('SPACELOG 10 EMPRUNT 2'!$G$14:$G$2000,MATCH('SPACELOG 10 BP'!N$2,'SPACELOG 10 EMPRUNT 2'!$Z$14:$Z$2000,0)),0)</f>
        <v>0</v>
      </c>
      <c r="O89" s="17">
        <f>IFERROR(INDEX('SPACELOG 10 EMPRUNT 2'!$G$14:$G$2000,MATCH('SPACELOG 10 BP'!O$2,'SPACELOG 10 EMPRUNT 2'!$Z$14:$Z$2000,0)),0)</f>
        <v>0</v>
      </c>
      <c r="P89" s="17">
        <f>IFERROR(INDEX('SPACELOG 10 EMPRUNT 2'!$G$14:$G$2000,MATCH('SPACELOG 10 BP'!P$2,'SPACELOG 10 EMPRUNT 2'!$Z$14:$Z$2000,0)),0)</f>
        <v>0</v>
      </c>
      <c r="Q89" s="17">
        <f>IFERROR(INDEX('SPACELOG 10 EMPRUNT 2'!$G$14:$G$2000,MATCH('SPACELOG 10 BP'!Q$2,'SPACELOG 10 EMPRUNT 2'!$Z$14:$Z$2000,0)),0)</f>
        <v>0</v>
      </c>
      <c r="R89" s="319">
        <f t="shared" ref="R89:R90" si="953">SUM(F89:Q89)</f>
        <v>0</v>
      </c>
      <c r="S89" s="17">
        <f>IFERROR(INDEX('SPACELOG 10 EMPRUNT 2'!$G$14:$G$2000,MATCH('SPACELOG 10 BP'!S$2,'SPACELOG 10 EMPRUNT 2'!$Z$14:$Z$2000,0)),0)</f>
        <v>0</v>
      </c>
      <c r="T89" s="17">
        <f>IFERROR(INDEX('SPACELOG 10 EMPRUNT 2'!$G$14:$G$2000,MATCH('SPACELOG 10 BP'!T$2,'SPACELOG 10 EMPRUNT 2'!$Z$14:$Z$2000,0)),0)</f>
        <v>0</v>
      </c>
      <c r="U89" s="17">
        <f>IFERROR(INDEX('SPACELOG 10 EMPRUNT 2'!$G$14:$G$2000,MATCH('SPACELOG 10 BP'!U$2,'SPACELOG 10 EMPRUNT 2'!$Z$14:$Z$2000,0)),0)</f>
        <v>0</v>
      </c>
      <c r="V89" s="17">
        <f>IFERROR(INDEX('SPACELOG 10 EMPRUNT 2'!$G$14:$G$2000,MATCH('SPACELOG 10 BP'!V$2,'SPACELOG 10 EMPRUNT 2'!$Z$14:$Z$2000,0)),0)</f>
        <v>0</v>
      </c>
      <c r="W89" s="17">
        <f>IFERROR(INDEX('SPACELOG 10 EMPRUNT 2'!$G$14:$G$2000,MATCH('SPACELOG 10 BP'!W$2,'SPACELOG 10 EMPRUNT 2'!$Z$14:$Z$2000,0)),0)</f>
        <v>0</v>
      </c>
      <c r="X89" s="17">
        <f>IFERROR(INDEX('SPACELOG 10 EMPRUNT 2'!$G$14:$G$2000,MATCH('SPACELOG 10 BP'!X$2,'SPACELOG 10 EMPRUNT 2'!$Z$14:$Z$2000,0)),0)</f>
        <v>0</v>
      </c>
      <c r="Y89" s="17">
        <f>IFERROR(INDEX('SPACELOG 10 EMPRUNT 2'!$G$14:$G$2000,MATCH('SPACELOG 10 BP'!Y$2,'SPACELOG 10 EMPRUNT 2'!$Z$14:$Z$2000,0)),0)</f>
        <v>0</v>
      </c>
      <c r="Z89" s="17">
        <f>IFERROR(INDEX('SPACELOG 10 EMPRUNT 2'!$G$14:$G$2000,MATCH('SPACELOG 10 BP'!Z$2,'SPACELOG 10 EMPRUNT 2'!$Z$14:$Z$2000,0)),0)</f>
        <v>0</v>
      </c>
      <c r="AA89" s="17">
        <f>IFERROR(INDEX('SPACELOG 10 EMPRUNT 2'!$G$14:$G$2000,MATCH('SPACELOG 10 BP'!AA$2,'SPACELOG 10 EMPRUNT 2'!$Z$14:$Z$2000,0)),0)</f>
        <v>0</v>
      </c>
      <c r="AB89" s="17">
        <f>IFERROR(INDEX('SPACELOG 10 EMPRUNT 2'!$G$14:$G$2000,MATCH('SPACELOG 10 BP'!AB$2,'SPACELOG 10 EMPRUNT 2'!$Z$14:$Z$2000,0)),0)</f>
        <v>0</v>
      </c>
      <c r="AC89" s="17">
        <f>IFERROR(INDEX('SPACELOG 10 EMPRUNT 2'!$G$14:$G$2000,MATCH('SPACELOG 10 BP'!AC$2,'SPACELOG 10 EMPRUNT 2'!$Z$14:$Z$2000,0)),0)</f>
        <v>0</v>
      </c>
      <c r="AD89" s="17">
        <f>IFERROR(INDEX('SPACELOG 10 EMPRUNT 2'!$G$14:$G$2000,MATCH('SPACELOG 10 BP'!AD$2,'SPACELOG 10 EMPRUNT 2'!$Z$14:$Z$2000,0)),0)</f>
        <v>0</v>
      </c>
      <c r="AE89" s="319">
        <f t="shared" si="944"/>
        <v>0</v>
      </c>
      <c r="AF89" s="17">
        <f>IFERROR(INDEX('SPACELOG 10 EMPRUNT 2'!$G$14:$G$2000,MATCH('SPACELOG 10 BP'!AF$2,'SPACELOG 10 EMPRUNT 2'!$Z$14:$Z$2000,0)),0)</f>
        <v>0</v>
      </c>
      <c r="AG89" s="17">
        <f>IFERROR(INDEX('SPACELOG 10 EMPRUNT 2'!$G$14:$G$2000,MATCH('SPACELOG 10 BP'!AG$2,'SPACELOG 10 EMPRUNT 2'!$Z$14:$Z$2000,0)),0)</f>
        <v>0</v>
      </c>
      <c r="AH89" s="17">
        <f>IFERROR(INDEX('SPACELOG 10 EMPRUNT 2'!$G$14:$G$2000,MATCH('SPACELOG 10 BP'!AH$2,'SPACELOG 10 EMPRUNT 2'!$Z$14:$Z$2000,0)),0)</f>
        <v>0</v>
      </c>
      <c r="AI89" s="17">
        <f>IFERROR(INDEX('SPACELOG 10 EMPRUNT 2'!$G$14:$G$2000,MATCH('SPACELOG 10 BP'!AI$2,'SPACELOG 10 EMPRUNT 2'!$Z$14:$Z$2000,0)),0)</f>
        <v>0</v>
      </c>
      <c r="AJ89" s="17">
        <f>IFERROR(INDEX('SPACELOG 10 EMPRUNT 2'!$G$14:$G$2000,MATCH('SPACELOG 10 BP'!AJ$2,'SPACELOG 10 EMPRUNT 2'!$Z$14:$Z$2000,0)),0)</f>
        <v>0</v>
      </c>
      <c r="AK89" s="17">
        <f>IFERROR(INDEX('SPACELOG 10 EMPRUNT 2'!$G$14:$G$2000,MATCH('SPACELOG 10 BP'!AK$2,'SPACELOG 10 EMPRUNT 2'!$Z$14:$Z$2000,0)),0)</f>
        <v>0</v>
      </c>
      <c r="AL89" s="17">
        <f>IFERROR(INDEX('SPACELOG 10 EMPRUNT 2'!$G$14:$G$2000,MATCH('SPACELOG 10 BP'!AL$2,'SPACELOG 10 EMPRUNT 2'!$Z$14:$Z$2000,0)),0)</f>
        <v>0</v>
      </c>
      <c r="AM89" s="17">
        <f>IFERROR(INDEX('SPACELOG 10 EMPRUNT 2'!$G$14:$G$2000,MATCH('SPACELOG 10 BP'!AM$2,'SPACELOG 10 EMPRUNT 2'!$Z$14:$Z$2000,0)),0)</f>
        <v>0</v>
      </c>
      <c r="AN89" s="17">
        <f>IFERROR(INDEX('SPACELOG 10 EMPRUNT 2'!$G$14:$G$2000,MATCH('SPACELOG 10 BP'!AN$2,'SPACELOG 10 EMPRUNT 2'!$Z$14:$Z$2000,0)),0)</f>
        <v>0</v>
      </c>
      <c r="AO89" s="17">
        <f>IFERROR(INDEX('SPACELOG 10 EMPRUNT 2'!$G$14:$G$2000,MATCH('SPACELOG 10 BP'!AO$2,'SPACELOG 10 EMPRUNT 2'!$Z$14:$Z$2000,0)),0)</f>
        <v>0</v>
      </c>
      <c r="AP89" s="17">
        <f>IFERROR(INDEX('SPACELOG 10 EMPRUNT 2'!$G$14:$G$2000,MATCH('SPACELOG 10 BP'!AP$2,'SPACELOG 10 EMPRUNT 2'!$Z$14:$Z$2000,0)),0)</f>
        <v>0</v>
      </c>
      <c r="AQ89" s="17">
        <f>IFERROR(INDEX('SPACELOG 10 EMPRUNT 2'!$G$14:$G$2000,MATCH('SPACELOG 10 BP'!AQ$2,'SPACELOG 10 EMPRUNT 2'!$Z$14:$Z$2000,0)),0)</f>
        <v>0</v>
      </c>
      <c r="AR89" s="319">
        <f t="shared" si="945"/>
        <v>0</v>
      </c>
      <c r="AS89" s="17">
        <f>IFERROR(INDEX('SPACELOG 10 EMPRUNT 2'!$G$14:$G$2000,MATCH('SPACELOG 10 BP'!AS$2,'SPACELOG 10 EMPRUNT 2'!$Z$14:$Z$2000,0)),0)</f>
        <v>0</v>
      </c>
      <c r="AT89" s="17">
        <f>IFERROR(INDEX('SPACELOG 10 EMPRUNT 2'!$G$14:$G$2000,MATCH('SPACELOG 10 BP'!AT$2,'SPACELOG 10 EMPRUNT 2'!$Z$14:$Z$2000,0)),0)</f>
        <v>0</v>
      </c>
      <c r="AU89" s="17">
        <f>IFERROR(INDEX('SPACELOG 10 EMPRUNT 2'!$G$14:$G$2000,MATCH('SPACELOG 10 BP'!AU$2,'SPACELOG 10 EMPRUNT 2'!$Z$14:$Z$2000,0)),0)</f>
        <v>0</v>
      </c>
      <c r="AV89" s="17">
        <f>IFERROR(INDEX('SPACELOG 10 EMPRUNT 2'!$G$14:$G$2000,MATCH('SPACELOG 10 BP'!AV$2,'SPACELOG 10 EMPRUNT 2'!$Z$14:$Z$2000,0)),0)</f>
        <v>0</v>
      </c>
      <c r="AW89" s="17">
        <f>IFERROR(INDEX('SPACELOG 10 EMPRUNT 2'!$G$14:$G$2000,MATCH('SPACELOG 10 BP'!AW$2,'SPACELOG 10 EMPRUNT 2'!$Z$14:$Z$2000,0)),0)</f>
        <v>0</v>
      </c>
      <c r="AX89" s="17">
        <f>IFERROR(INDEX('SPACELOG 10 EMPRUNT 2'!$G$14:$G$2000,MATCH('SPACELOG 10 BP'!AX$2,'SPACELOG 10 EMPRUNT 2'!$Z$14:$Z$2000,0)),0)</f>
        <v>0</v>
      </c>
      <c r="AY89" s="17">
        <f>IFERROR(INDEX('SPACELOG 10 EMPRUNT 2'!$G$14:$G$2000,MATCH('SPACELOG 10 BP'!AY$2,'SPACELOG 10 EMPRUNT 2'!$Z$14:$Z$2000,0)),0)</f>
        <v>0</v>
      </c>
      <c r="AZ89" s="17">
        <f>IFERROR(INDEX('SPACELOG 10 EMPRUNT 2'!$G$14:$G$2000,MATCH('SPACELOG 10 BP'!AZ$2,'SPACELOG 10 EMPRUNT 2'!$Z$14:$Z$2000,0)),0)</f>
        <v>0</v>
      </c>
      <c r="BA89" s="17">
        <f>IFERROR(INDEX('SPACELOG 10 EMPRUNT 2'!$G$14:$G$2000,MATCH('SPACELOG 10 BP'!BA$2,'SPACELOG 10 EMPRUNT 2'!$Z$14:$Z$2000,0)),0)</f>
        <v>0</v>
      </c>
      <c r="BB89" s="17">
        <f>IFERROR(INDEX('SPACELOG 10 EMPRUNT 2'!$G$14:$G$2000,MATCH('SPACELOG 10 BP'!BB$2,'SPACELOG 10 EMPRUNT 2'!$Z$14:$Z$2000,0)),0)</f>
        <v>0</v>
      </c>
      <c r="BC89" s="17">
        <f>IFERROR(INDEX('SPACELOG 10 EMPRUNT 2'!$G$14:$G$2000,MATCH('SPACELOG 10 BP'!BC$2,'SPACELOG 10 EMPRUNT 2'!$Z$14:$Z$2000,0)),0)</f>
        <v>0</v>
      </c>
      <c r="BD89" s="17">
        <f>IFERROR(INDEX('SPACELOG 10 EMPRUNT 2'!$G$14:$G$2000,MATCH('SPACELOG 10 BP'!BD$2,'SPACELOG 10 EMPRUNT 2'!$Z$14:$Z$2000,0)),0)</f>
        <v>0</v>
      </c>
      <c r="BE89" s="319">
        <f t="shared" si="946"/>
        <v>0</v>
      </c>
      <c r="BF89" s="17">
        <f>IFERROR(INDEX('SPACELOG 10 EMPRUNT 2'!$G$14:$G$2000,MATCH('SPACELOG 10 BP'!BF$2,'SPACELOG 10 EMPRUNT 2'!$Z$14:$Z$2000,0)),0)</f>
        <v>0</v>
      </c>
      <c r="BG89" s="17">
        <f>IFERROR(INDEX('SPACELOG 10 EMPRUNT 2'!$G$14:$G$2000,MATCH('SPACELOG 10 BP'!BG$2,'SPACELOG 10 EMPRUNT 2'!$Z$14:$Z$2000,0)),0)</f>
        <v>0</v>
      </c>
      <c r="BH89" s="17">
        <f>IFERROR(INDEX('SPACELOG 10 EMPRUNT 2'!$G$14:$G$2000,MATCH('SPACELOG 10 BP'!BH$2,'SPACELOG 10 EMPRUNT 2'!$Z$14:$Z$2000,0)),0)</f>
        <v>0</v>
      </c>
      <c r="BI89" s="17">
        <f>IFERROR(INDEX('SPACELOG 10 EMPRUNT 2'!$G$14:$G$2000,MATCH('SPACELOG 10 BP'!BI$2,'SPACELOG 10 EMPRUNT 2'!$Z$14:$Z$2000,0)),0)</f>
        <v>0</v>
      </c>
      <c r="BJ89" s="17">
        <f>IFERROR(INDEX('SPACELOG 10 EMPRUNT 2'!$G$14:$G$2000,MATCH('SPACELOG 10 BP'!BJ$2,'SPACELOG 10 EMPRUNT 2'!$Z$14:$Z$2000,0)),0)</f>
        <v>0</v>
      </c>
      <c r="BK89" s="17">
        <f>IFERROR(INDEX('SPACELOG 10 EMPRUNT 2'!$G$14:$G$2000,MATCH('SPACELOG 10 BP'!BK$2,'SPACELOG 10 EMPRUNT 2'!$Z$14:$Z$2000,0)),0)</f>
        <v>0</v>
      </c>
      <c r="BL89" s="17">
        <f>IFERROR(INDEX('SPACELOG 10 EMPRUNT 2'!$G$14:$G$2000,MATCH('SPACELOG 10 BP'!BL$2,'SPACELOG 10 EMPRUNT 2'!$Z$14:$Z$2000,0)),0)</f>
        <v>0</v>
      </c>
      <c r="BM89" s="17">
        <f>IFERROR(INDEX('SPACELOG 10 EMPRUNT 2'!$G$14:$G$2000,MATCH('SPACELOG 10 BP'!BM$2,'SPACELOG 10 EMPRUNT 2'!$Z$14:$Z$2000,0)),0)</f>
        <v>0</v>
      </c>
      <c r="BN89" s="17">
        <f>IFERROR(INDEX('SPACELOG 10 EMPRUNT 2'!$G$14:$G$2000,MATCH('SPACELOG 10 BP'!BN$2,'SPACELOG 10 EMPRUNT 2'!$Z$14:$Z$2000,0)),0)</f>
        <v>0</v>
      </c>
      <c r="BO89" s="17">
        <f>IFERROR(INDEX('SPACELOG 10 EMPRUNT 2'!$G$14:$G$2000,MATCH('SPACELOG 10 BP'!BO$2,'SPACELOG 10 EMPRUNT 2'!$Z$14:$Z$2000,0)),0)</f>
        <v>0</v>
      </c>
      <c r="BP89" s="17">
        <f>IFERROR(INDEX('SPACELOG 10 EMPRUNT 2'!$G$14:$G$2000,MATCH('SPACELOG 10 BP'!BP$2,'SPACELOG 10 EMPRUNT 2'!$Z$14:$Z$2000,0)),0)</f>
        <v>0</v>
      </c>
      <c r="BQ89" s="17">
        <f>IFERROR(INDEX('SPACELOG 10 EMPRUNT 2'!$G$14:$G$2000,MATCH('SPACELOG 10 BP'!BQ$2,'SPACELOG 10 EMPRUNT 2'!$Z$14:$Z$2000,0)),0)</f>
        <v>0</v>
      </c>
      <c r="BR89" s="319">
        <f t="shared" si="947"/>
        <v>0</v>
      </c>
      <c r="BS89" s="17">
        <f>IFERROR(INDEX('SPACELOG 10 EMPRUNT 2'!$G$14:$G$2000,MATCH('SPACELOG 10 BP'!BS$2,'SPACELOG 10 EMPRUNT 2'!$Z$14:$Z$2000,0)),0)</f>
        <v>0</v>
      </c>
      <c r="BT89" s="17">
        <f>IFERROR(INDEX('SPACELOG 10 EMPRUNT 2'!$G$14:$G$2000,MATCH('SPACELOG 10 BP'!BT$2,'SPACELOG 10 EMPRUNT 2'!$Z$14:$Z$2000,0)),0)</f>
        <v>0</v>
      </c>
      <c r="BU89" s="17">
        <f>IFERROR(INDEX('SPACELOG 10 EMPRUNT 2'!$G$14:$G$2000,MATCH('SPACELOG 10 BP'!BU$2,'SPACELOG 10 EMPRUNT 2'!$Z$14:$Z$2000,0)),0)</f>
        <v>0</v>
      </c>
      <c r="BV89" s="17">
        <f>IFERROR(INDEX('SPACELOG 10 EMPRUNT 2'!$G$14:$G$2000,MATCH('SPACELOG 10 BP'!BV$2,'SPACELOG 10 EMPRUNT 2'!$Z$14:$Z$2000,0)),0)</f>
        <v>0</v>
      </c>
      <c r="BW89" s="17">
        <f>IFERROR(INDEX('SPACELOG 10 EMPRUNT 2'!$G$14:$G$2000,MATCH('SPACELOG 10 BP'!BW$2,'SPACELOG 10 EMPRUNT 2'!$Z$14:$Z$2000,0)),0)</f>
        <v>0</v>
      </c>
      <c r="BX89" s="17">
        <f>IFERROR(INDEX('SPACELOG 10 EMPRUNT 2'!$G$14:$G$2000,MATCH('SPACELOG 10 BP'!BX$2,'SPACELOG 10 EMPRUNT 2'!$Z$14:$Z$2000,0)),0)</f>
        <v>0</v>
      </c>
      <c r="BY89" s="17">
        <f>IFERROR(INDEX('SPACELOG 10 EMPRUNT 2'!$G$14:$G$2000,MATCH('SPACELOG 10 BP'!BY$2,'SPACELOG 10 EMPRUNT 2'!$Z$14:$Z$2000,0)),0)</f>
        <v>0</v>
      </c>
      <c r="BZ89" s="17">
        <f>IFERROR(INDEX('SPACELOG 10 EMPRUNT 2'!$G$14:$G$2000,MATCH('SPACELOG 10 BP'!BZ$2,'SPACELOG 10 EMPRUNT 2'!$Z$14:$Z$2000,0)),0)</f>
        <v>0</v>
      </c>
      <c r="CA89" s="17">
        <f>IFERROR(INDEX('SPACELOG 10 EMPRUNT 2'!$G$14:$G$2000,MATCH('SPACELOG 10 BP'!CA$2,'SPACELOG 10 EMPRUNT 2'!$Z$14:$Z$2000,0)),0)</f>
        <v>0</v>
      </c>
      <c r="CB89" s="17">
        <f>IFERROR(INDEX('SPACELOG 10 EMPRUNT 2'!$G$14:$G$2000,MATCH('SPACELOG 10 BP'!CB$2,'SPACELOG 10 EMPRUNT 2'!$Z$14:$Z$2000,0)),0)</f>
        <v>0</v>
      </c>
      <c r="CC89" s="17">
        <f>IFERROR(INDEX('SPACELOG 10 EMPRUNT 2'!$G$14:$G$2000,MATCH('SPACELOG 10 BP'!CC$2,'SPACELOG 10 EMPRUNT 2'!$Z$14:$Z$2000,0)),0)</f>
        <v>0</v>
      </c>
      <c r="CD89" s="17">
        <f>IFERROR(INDEX('SPACELOG 10 EMPRUNT 2'!$G$14:$G$2000,MATCH('SPACELOG 10 BP'!CD$2,'SPACELOG 10 EMPRUNT 2'!$Z$14:$Z$2000,0)),0)</f>
        <v>0</v>
      </c>
      <c r="CE89" s="319">
        <f t="shared" si="948"/>
        <v>0</v>
      </c>
      <c r="CF89" s="17">
        <f>IFERROR(INDEX('SPACELOG 10 EMPRUNT 2'!$G$14:$G$2000,MATCH('SPACELOG 10 BP'!CF$2,'SPACELOG 10 EMPRUNT 2'!$Z$14:$Z$2000,0)),0)</f>
        <v>0</v>
      </c>
      <c r="CG89" s="17">
        <f>IFERROR(INDEX('SPACELOG 10 EMPRUNT 2'!$G$14:$G$2000,MATCH('SPACELOG 10 BP'!CG$2,'SPACELOG 10 EMPRUNT 2'!$Z$14:$Z$2000,0)),0)</f>
        <v>0</v>
      </c>
      <c r="CH89" s="17">
        <f>IFERROR(INDEX('SPACELOG 10 EMPRUNT 2'!$G$14:$G$2000,MATCH('SPACELOG 10 BP'!CH$2,'SPACELOG 10 EMPRUNT 2'!$Z$14:$Z$2000,0)),0)</f>
        <v>0</v>
      </c>
      <c r="CI89" s="17">
        <f>IFERROR(INDEX('SPACELOG 10 EMPRUNT 2'!$G$14:$G$2000,MATCH('SPACELOG 10 BP'!CI$2,'SPACELOG 10 EMPRUNT 2'!$Z$14:$Z$2000,0)),0)</f>
        <v>0</v>
      </c>
      <c r="CJ89" s="17">
        <f>IFERROR(INDEX('SPACELOG 10 EMPRUNT 2'!$G$14:$G$2000,MATCH('SPACELOG 10 BP'!CJ$2,'SPACELOG 10 EMPRUNT 2'!$Z$14:$Z$2000,0)),0)</f>
        <v>0</v>
      </c>
      <c r="CK89" s="17">
        <f>IFERROR(INDEX('SPACELOG 10 EMPRUNT 2'!$G$14:$G$2000,MATCH('SPACELOG 10 BP'!CK$2,'SPACELOG 10 EMPRUNT 2'!$Z$14:$Z$2000,0)),0)</f>
        <v>0</v>
      </c>
      <c r="CL89" s="17">
        <f>IFERROR(INDEX('SPACELOG 10 EMPRUNT 2'!$G$14:$G$2000,MATCH('SPACELOG 10 BP'!CL$2,'SPACELOG 10 EMPRUNT 2'!$Z$14:$Z$2000,0)),0)</f>
        <v>0</v>
      </c>
      <c r="CM89" s="17">
        <f>IFERROR(INDEX('SPACELOG 10 EMPRUNT 2'!$G$14:$G$2000,MATCH('SPACELOG 10 BP'!CM$2,'SPACELOG 10 EMPRUNT 2'!$Z$14:$Z$2000,0)),0)</f>
        <v>0</v>
      </c>
      <c r="CN89" s="17">
        <f>IFERROR(INDEX('SPACELOG 10 EMPRUNT 2'!$G$14:$G$2000,MATCH('SPACELOG 10 BP'!CN$2,'SPACELOG 10 EMPRUNT 2'!$Z$14:$Z$2000,0)),0)</f>
        <v>0</v>
      </c>
      <c r="CO89" s="17">
        <f>IFERROR(INDEX('SPACELOG 10 EMPRUNT 2'!$G$14:$G$2000,MATCH('SPACELOG 10 BP'!CO$2,'SPACELOG 10 EMPRUNT 2'!$Z$14:$Z$2000,0)),0)</f>
        <v>0</v>
      </c>
      <c r="CP89" s="17">
        <f>IFERROR(INDEX('SPACELOG 10 EMPRUNT 2'!$G$14:$G$2000,MATCH('SPACELOG 10 BP'!CP$2,'SPACELOG 10 EMPRUNT 2'!$Z$14:$Z$2000,0)),0)</f>
        <v>0</v>
      </c>
      <c r="CQ89" s="17">
        <f>IFERROR(INDEX('SPACELOG 10 EMPRUNT 2'!$G$14:$G$2000,MATCH('SPACELOG 10 BP'!CQ$2,'SPACELOG 10 EMPRUNT 2'!$Z$14:$Z$2000,0)),0)</f>
        <v>0</v>
      </c>
      <c r="CR89" s="319">
        <f t="shared" si="949"/>
        <v>0</v>
      </c>
      <c r="CS89" s="17">
        <f>IFERROR(INDEX('SPACELOG 10 EMPRUNT 2'!$G$14:$G$2000,MATCH('SPACELOG 10 BP'!CS$2,'SPACELOG 10 EMPRUNT 2'!$Z$14:$Z$2000,0)),0)</f>
        <v>0</v>
      </c>
      <c r="CT89" s="17">
        <f>IFERROR(INDEX('SPACELOG 10 EMPRUNT 2'!$G$14:$G$2000,MATCH('SPACELOG 10 BP'!CT$2,'SPACELOG 10 EMPRUNT 2'!$Z$14:$Z$2000,0)),0)</f>
        <v>0</v>
      </c>
      <c r="CU89" s="17">
        <f>IFERROR(INDEX('SPACELOG 10 EMPRUNT 2'!$G$14:$G$2000,MATCH('SPACELOG 10 BP'!CU$2,'SPACELOG 10 EMPRUNT 2'!$Z$14:$Z$2000,0)),0)</f>
        <v>0</v>
      </c>
      <c r="CV89" s="17">
        <f>IFERROR(INDEX('SPACELOG 10 EMPRUNT 2'!$G$14:$G$2000,MATCH('SPACELOG 10 BP'!CV$2,'SPACELOG 10 EMPRUNT 2'!$Z$14:$Z$2000,0)),0)</f>
        <v>0</v>
      </c>
      <c r="CW89" s="17">
        <f>IFERROR(INDEX('SPACELOG 10 EMPRUNT 2'!$G$14:$G$2000,MATCH('SPACELOG 10 BP'!CW$2,'SPACELOG 10 EMPRUNT 2'!$Z$14:$Z$2000,0)),0)</f>
        <v>0</v>
      </c>
      <c r="CX89" s="17">
        <f>IFERROR(INDEX('SPACELOG 10 EMPRUNT 2'!$G$14:$G$2000,MATCH('SPACELOG 10 BP'!CX$2,'SPACELOG 10 EMPRUNT 2'!$Z$14:$Z$2000,0)),0)</f>
        <v>0</v>
      </c>
      <c r="CY89" s="17">
        <f>IFERROR(INDEX('SPACELOG 10 EMPRUNT 2'!$G$14:$G$2000,MATCH('SPACELOG 10 BP'!CY$2,'SPACELOG 10 EMPRUNT 2'!$Z$14:$Z$2000,0)),0)</f>
        <v>0</v>
      </c>
      <c r="CZ89" s="17">
        <f>IFERROR(INDEX('SPACELOG 10 EMPRUNT 2'!$G$14:$G$2000,MATCH('SPACELOG 10 BP'!CZ$2,'SPACELOG 10 EMPRUNT 2'!$Z$14:$Z$2000,0)),0)</f>
        <v>0</v>
      </c>
      <c r="DA89" s="17">
        <f>IFERROR(INDEX('SPACELOG 10 EMPRUNT 2'!$G$14:$G$2000,MATCH('SPACELOG 10 BP'!DA$2,'SPACELOG 10 EMPRUNT 2'!$Z$14:$Z$2000,0)),0)</f>
        <v>0</v>
      </c>
      <c r="DB89" s="17">
        <f>IFERROR(INDEX('SPACELOG 10 EMPRUNT 2'!$G$14:$G$2000,MATCH('SPACELOG 10 BP'!DB$2,'SPACELOG 10 EMPRUNT 2'!$Z$14:$Z$2000,0)),0)</f>
        <v>0</v>
      </c>
      <c r="DC89" s="17">
        <f>IFERROR(INDEX('SPACELOG 10 EMPRUNT 2'!$G$14:$G$2000,MATCH('SPACELOG 10 BP'!DC$2,'SPACELOG 10 EMPRUNT 2'!$Z$14:$Z$2000,0)),0)</f>
        <v>0</v>
      </c>
      <c r="DD89" s="17">
        <f>IFERROR(INDEX('SPACELOG 10 EMPRUNT 2'!$G$14:$G$2000,MATCH('SPACELOG 10 BP'!DD$2,'SPACELOG 10 EMPRUNT 2'!$Z$14:$Z$2000,0)),0)</f>
        <v>0</v>
      </c>
      <c r="DE89" s="319">
        <f t="shared" si="950"/>
        <v>0</v>
      </c>
      <c r="DF89" s="17">
        <f>IFERROR(INDEX('SPACELOG 10 EMPRUNT 2'!$G$14:$G$2000,MATCH('SPACELOG 10 BP'!DF$2,'SPACELOG 10 EMPRUNT 2'!$Z$14:$Z$2000,0)),0)</f>
        <v>0</v>
      </c>
      <c r="DG89" s="17">
        <f>IFERROR(INDEX('SPACELOG 10 EMPRUNT 2'!$G$14:$G$2000,MATCH('SPACELOG 10 BP'!DG$2,'SPACELOG 10 EMPRUNT 2'!$Z$14:$Z$2000,0)),0)</f>
        <v>0</v>
      </c>
      <c r="DH89" s="17">
        <f>IFERROR(INDEX('SPACELOG 10 EMPRUNT 2'!$G$14:$G$2000,MATCH('SPACELOG 10 BP'!DH$2,'SPACELOG 10 EMPRUNT 2'!$Z$14:$Z$2000,0)),0)</f>
        <v>0</v>
      </c>
      <c r="DI89" s="17">
        <f>IFERROR(INDEX('SPACELOG 10 EMPRUNT 2'!$G$14:$G$2000,MATCH('SPACELOG 10 BP'!DI$2,'SPACELOG 10 EMPRUNT 2'!$Z$14:$Z$2000,0)),0)</f>
        <v>0</v>
      </c>
      <c r="DJ89" s="17">
        <f>IFERROR(INDEX('SPACELOG 10 EMPRUNT 2'!$G$14:$G$2000,MATCH('SPACELOG 10 BP'!DJ$2,'SPACELOG 10 EMPRUNT 2'!$Z$14:$Z$2000,0)),0)</f>
        <v>0</v>
      </c>
      <c r="DK89" s="17">
        <f>IFERROR(INDEX('SPACELOG 10 EMPRUNT 2'!$G$14:$G$2000,MATCH('SPACELOG 10 BP'!DK$2,'SPACELOG 10 EMPRUNT 2'!$Z$14:$Z$2000,0)),0)</f>
        <v>0</v>
      </c>
      <c r="DL89" s="17">
        <f>IFERROR(INDEX('SPACELOG 10 EMPRUNT 2'!$G$14:$G$2000,MATCH('SPACELOG 10 BP'!DL$2,'SPACELOG 10 EMPRUNT 2'!$Z$14:$Z$2000,0)),0)</f>
        <v>0</v>
      </c>
      <c r="DM89" s="17">
        <f>IFERROR(INDEX('SPACELOG 10 EMPRUNT 2'!$G$14:$G$2000,MATCH('SPACELOG 10 BP'!DM$2,'SPACELOG 10 EMPRUNT 2'!$Z$14:$Z$2000,0)),0)</f>
        <v>0</v>
      </c>
      <c r="DN89" s="17">
        <f>IFERROR(INDEX('SPACELOG 10 EMPRUNT 2'!$G$14:$G$2000,MATCH('SPACELOG 10 BP'!DN$2,'SPACELOG 10 EMPRUNT 2'!$Z$14:$Z$2000,0)),0)</f>
        <v>0</v>
      </c>
      <c r="DO89" s="17">
        <f>IFERROR(INDEX('SPACELOG 10 EMPRUNT 2'!$G$14:$G$2000,MATCH('SPACELOG 10 BP'!DO$2,'SPACELOG 10 EMPRUNT 2'!$Z$14:$Z$2000,0)),0)</f>
        <v>0</v>
      </c>
      <c r="DP89" s="17">
        <f>IFERROR(INDEX('SPACELOG 10 EMPRUNT 2'!$G$14:$G$2000,MATCH('SPACELOG 10 BP'!DP$2,'SPACELOG 10 EMPRUNT 2'!$Z$14:$Z$2000,0)),0)</f>
        <v>0</v>
      </c>
      <c r="DQ89" s="17">
        <f>IFERROR(INDEX('SPACELOG 10 EMPRUNT 2'!$G$14:$G$2000,MATCH('SPACELOG 10 BP'!DQ$2,'SPACELOG 10 EMPRUNT 2'!$Z$14:$Z$2000,0)),0)</f>
        <v>0</v>
      </c>
      <c r="DR89" s="319">
        <f t="shared" si="951"/>
        <v>0</v>
      </c>
      <c r="DS89" s="17">
        <f>IFERROR(INDEX('SPACELOG 10 EMPRUNT 2'!$G$14:$G$2000,MATCH('SPACELOG 10 BP'!DS$2,'SPACELOG 10 EMPRUNT 2'!$Z$14:$Z$2000,0)),0)</f>
        <v>0</v>
      </c>
      <c r="DT89" s="17">
        <f>IFERROR(INDEX('SPACELOG 10 EMPRUNT 2'!$G$14:$G$2000,MATCH('SPACELOG 10 BP'!DT$2,'SPACELOG 10 EMPRUNT 2'!$Z$14:$Z$2000,0)),0)</f>
        <v>0</v>
      </c>
      <c r="DU89" s="17">
        <f>IFERROR(INDEX('SPACELOG 10 EMPRUNT 2'!$G$14:$G$2000,MATCH('SPACELOG 10 BP'!DU$2,'SPACELOG 10 EMPRUNT 2'!$Z$14:$Z$2000,0)),0)</f>
        <v>0</v>
      </c>
      <c r="DV89" s="17">
        <f>IFERROR(INDEX('SPACELOG 10 EMPRUNT 2'!$G$14:$G$2000,MATCH('SPACELOG 10 BP'!DV$2,'SPACELOG 10 EMPRUNT 2'!$Z$14:$Z$2000,0)),0)</f>
        <v>0</v>
      </c>
      <c r="DW89" s="17">
        <f>IFERROR(INDEX('SPACELOG 10 EMPRUNT 2'!$G$14:$G$2000,MATCH('SPACELOG 10 BP'!DW$2,'SPACELOG 10 EMPRUNT 2'!$Z$14:$Z$2000,0)),0)</f>
        <v>0</v>
      </c>
      <c r="DX89" s="17">
        <f>IFERROR(INDEX('SPACELOG 10 EMPRUNT 2'!$G$14:$G$2000,MATCH('SPACELOG 10 BP'!DX$2,'SPACELOG 10 EMPRUNT 2'!$Z$14:$Z$2000,0)),0)</f>
        <v>0</v>
      </c>
      <c r="DY89" s="17">
        <f>IFERROR(INDEX('SPACELOG 10 EMPRUNT 2'!$G$14:$G$2000,MATCH('SPACELOG 10 BP'!DY$2,'SPACELOG 10 EMPRUNT 2'!$Z$14:$Z$2000,0)),0)</f>
        <v>0</v>
      </c>
      <c r="DZ89" s="17">
        <f>IFERROR(INDEX('SPACELOG 10 EMPRUNT 2'!$G$14:$G$2000,MATCH('SPACELOG 10 BP'!DZ$2,'SPACELOG 10 EMPRUNT 2'!$Z$14:$Z$2000,0)),0)</f>
        <v>0</v>
      </c>
      <c r="EA89" s="17">
        <f>IFERROR(INDEX('SPACELOG 10 EMPRUNT 2'!$G$14:$G$2000,MATCH('SPACELOG 10 BP'!EA$2,'SPACELOG 10 EMPRUNT 2'!$Z$14:$Z$2000,0)),0)</f>
        <v>0</v>
      </c>
      <c r="EB89" s="17">
        <f>IFERROR(INDEX('SPACELOG 10 EMPRUNT 2'!$G$14:$G$2000,MATCH('SPACELOG 10 BP'!EB$2,'SPACELOG 10 EMPRUNT 2'!$Z$14:$Z$2000,0)),0)</f>
        <v>0</v>
      </c>
      <c r="EC89" s="17">
        <f>IFERROR(INDEX('SPACELOG 10 EMPRUNT 2'!$G$14:$G$2000,MATCH('SPACELOG 10 BP'!EC$2,'SPACELOG 10 EMPRUNT 2'!$Z$14:$Z$2000,0)),0)</f>
        <v>0</v>
      </c>
      <c r="ED89" s="17">
        <f>IFERROR(INDEX('SPACELOG 10 EMPRUNT 2'!$G$14:$G$2000,MATCH('SPACELOG 10 BP'!ED$2,'SPACELOG 10 EMPRUNT 2'!$Z$14:$Z$2000,0)),0)</f>
        <v>0</v>
      </c>
      <c r="EE89" s="319">
        <f t="shared" si="952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10 EMPRUNT 3'!$G$14:$G$2000,MATCH('SPACELOG 10 BP'!F$2,'SPACELOG 10 EMPRUNT 3'!$Z$14:$Z$2000,0)),0)</f>
        <v>0</v>
      </c>
      <c r="G90" s="17">
        <f>IFERROR(INDEX('SPACELOG 10 EMPRUNT 3'!$G$14:$G$2000,MATCH('SPACELOG 10 BP'!G$2,'SPACELOG 10 EMPRUNT 3'!$Z$14:$Z$2000,0)),0)</f>
        <v>0</v>
      </c>
      <c r="H90" s="17">
        <f>IFERROR(INDEX('SPACELOG 10 EMPRUNT 3'!$G$14:$G$2000,MATCH('SPACELOG 10 BP'!H$2,'SPACELOG 10 EMPRUNT 3'!$Z$14:$Z$2000,0)),0)</f>
        <v>0</v>
      </c>
      <c r="I90" s="17">
        <f>IFERROR(INDEX('SPACELOG 10 EMPRUNT 3'!$G$14:$G$2000,MATCH('SPACELOG 10 BP'!I$2,'SPACELOG 10 EMPRUNT 3'!$Z$14:$Z$2000,0)),0)</f>
        <v>0</v>
      </c>
      <c r="J90" s="17">
        <f>IFERROR(INDEX('SPACELOG 10 EMPRUNT 3'!$G$14:$G$2000,MATCH('SPACELOG 10 BP'!J$2,'SPACELOG 10 EMPRUNT 3'!$Z$14:$Z$2000,0)),0)</f>
        <v>0</v>
      </c>
      <c r="K90" s="17">
        <f>IFERROR(INDEX('SPACELOG 10 EMPRUNT 3'!$G$14:$G$2000,MATCH('SPACELOG 10 BP'!K$2,'SPACELOG 10 EMPRUNT 3'!$Z$14:$Z$2000,0)),0)</f>
        <v>0</v>
      </c>
      <c r="L90" s="17">
        <f>IFERROR(INDEX('SPACELOG 10 EMPRUNT 3'!$G$14:$G$2000,MATCH('SPACELOG 10 BP'!L$2,'SPACELOG 10 EMPRUNT 3'!$Z$14:$Z$2000,0)),0)</f>
        <v>0</v>
      </c>
      <c r="M90" s="17">
        <f>IFERROR(INDEX('SPACELOG 10 EMPRUNT 3'!$G$14:$G$2000,MATCH('SPACELOG 10 BP'!M$2,'SPACELOG 10 EMPRUNT 3'!$Z$14:$Z$2000,0)),0)</f>
        <v>0</v>
      </c>
      <c r="N90" s="17">
        <f>IFERROR(INDEX('SPACELOG 10 EMPRUNT 3'!$G$14:$G$2000,MATCH('SPACELOG 10 BP'!N$2,'SPACELOG 10 EMPRUNT 3'!$Z$14:$Z$2000,0)),0)</f>
        <v>0</v>
      </c>
      <c r="O90" s="17">
        <f>IFERROR(INDEX('SPACELOG 10 EMPRUNT 3'!$G$14:$G$2000,MATCH('SPACELOG 10 BP'!O$2,'SPACELOG 10 EMPRUNT 3'!$Z$14:$Z$2000,0)),0)</f>
        <v>0</v>
      </c>
      <c r="P90" s="17">
        <f>IFERROR(INDEX('SPACELOG 10 EMPRUNT 3'!$G$14:$G$2000,MATCH('SPACELOG 10 BP'!P$2,'SPACELOG 10 EMPRUNT 3'!$Z$14:$Z$2000,0)),0)</f>
        <v>0</v>
      </c>
      <c r="Q90" s="17">
        <f>IFERROR(INDEX('SPACELOG 10 EMPRUNT 3'!$G$14:$G$2000,MATCH('SPACELOG 10 BP'!Q$2,'SPACELOG 10 EMPRUNT 3'!$Z$14:$Z$2000,0)),0)</f>
        <v>0</v>
      </c>
      <c r="R90" s="319">
        <f t="shared" si="953"/>
        <v>0</v>
      </c>
      <c r="S90" s="17">
        <f>IFERROR(INDEX('SPACELOG 10 EMPRUNT 3'!$G$14:$G$2000,MATCH('SPACELOG 10 BP'!S$2,'SPACELOG 10 EMPRUNT 3'!$Z$14:$Z$2000,0)),0)</f>
        <v>0</v>
      </c>
      <c r="T90" s="17">
        <f>IFERROR(INDEX('SPACELOG 10 EMPRUNT 3'!$G$14:$G$2000,MATCH('SPACELOG 10 BP'!T$2,'SPACELOG 10 EMPRUNT 3'!$Z$14:$Z$2000,0)),0)</f>
        <v>0</v>
      </c>
      <c r="U90" s="17">
        <f>IFERROR(INDEX('SPACELOG 10 EMPRUNT 3'!$G$14:$G$2000,MATCH('SPACELOG 10 BP'!U$2,'SPACELOG 10 EMPRUNT 3'!$Z$14:$Z$2000,0)),0)</f>
        <v>0</v>
      </c>
      <c r="V90" s="17">
        <f>IFERROR(INDEX('SPACELOG 10 EMPRUNT 3'!$G$14:$G$2000,MATCH('SPACELOG 10 BP'!V$2,'SPACELOG 10 EMPRUNT 3'!$Z$14:$Z$2000,0)),0)</f>
        <v>0</v>
      </c>
      <c r="W90" s="17">
        <f>IFERROR(INDEX('SPACELOG 10 EMPRUNT 3'!$G$14:$G$2000,MATCH('SPACELOG 10 BP'!W$2,'SPACELOG 10 EMPRUNT 3'!$Z$14:$Z$2000,0)),0)</f>
        <v>0</v>
      </c>
      <c r="X90" s="17">
        <f>IFERROR(INDEX('SPACELOG 10 EMPRUNT 3'!$G$14:$G$2000,MATCH('SPACELOG 10 BP'!X$2,'SPACELOG 10 EMPRUNT 3'!$Z$14:$Z$2000,0)),0)</f>
        <v>0</v>
      </c>
      <c r="Y90" s="17">
        <f>IFERROR(INDEX('SPACELOG 10 EMPRUNT 3'!$G$14:$G$2000,MATCH('SPACELOG 10 BP'!Y$2,'SPACELOG 10 EMPRUNT 3'!$Z$14:$Z$2000,0)),0)</f>
        <v>0</v>
      </c>
      <c r="Z90" s="17">
        <f>IFERROR(INDEX('SPACELOG 10 EMPRUNT 3'!$G$14:$G$2000,MATCH('SPACELOG 10 BP'!Z$2,'SPACELOG 10 EMPRUNT 3'!$Z$14:$Z$2000,0)),0)</f>
        <v>0</v>
      </c>
      <c r="AA90" s="17">
        <f>IFERROR(INDEX('SPACELOG 10 EMPRUNT 3'!$G$14:$G$2000,MATCH('SPACELOG 10 BP'!AA$2,'SPACELOG 10 EMPRUNT 3'!$Z$14:$Z$2000,0)),0)</f>
        <v>0</v>
      </c>
      <c r="AB90" s="17">
        <f>IFERROR(INDEX('SPACELOG 10 EMPRUNT 3'!$G$14:$G$2000,MATCH('SPACELOG 10 BP'!AB$2,'SPACELOG 10 EMPRUNT 3'!$Z$14:$Z$2000,0)),0)</f>
        <v>0</v>
      </c>
      <c r="AC90" s="17">
        <f>IFERROR(INDEX('SPACELOG 10 EMPRUNT 3'!$G$14:$G$2000,MATCH('SPACELOG 10 BP'!AC$2,'SPACELOG 10 EMPRUNT 3'!$Z$14:$Z$2000,0)),0)</f>
        <v>0</v>
      </c>
      <c r="AD90" s="17">
        <f>IFERROR(INDEX('SPACELOG 10 EMPRUNT 3'!$G$14:$G$2000,MATCH('SPACELOG 10 BP'!AD$2,'SPACELOG 10 EMPRUNT 3'!$Z$14:$Z$2000,0)),0)</f>
        <v>0</v>
      </c>
      <c r="AE90" s="319">
        <f t="shared" si="944"/>
        <v>0</v>
      </c>
      <c r="AF90" s="17">
        <f>IFERROR(INDEX('SPACELOG 10 EMPRUNT 3'!$G$14:$G$2000,MATCH('SPACELOG 10 BP'!AF$2,'SPACELOG 10 EMPRUNT 3'!$Z$14:$Z$2000,0)),0)</f>
        <v>0</v>
      </c>
      <c r="AG90" s="17">
        <f>IFERROR(INDEX('SPACELOG 10 EMPRUNT 3'!$G$14:$G$2000,MATCH('SPACELOG 10 BP'!AG$2,'SPACELOG 10 EMPRUNT 3'!$Z$14:$Z$2000,0)),0)</f>
        <v>0</v>
      </c>
      <c r="AH90" s="17">
        <f>IFERROR(INDEX('SPACELOG 10 EMPRUNT 3'!$G$14:$G$2000,MATCH('SPACELOG 10 BP'!AH$2,'SPACELOG 10 EMPRUNT 3'!$Z$14:$Z$2000,0)),0)</f>
        <v>0</v>
      </c>
      <c r="AI90" s="17">
        <f>IFERROR(INDEX('SPACELOG 10 EMPRUNT 3'!$G$14:$G$2000,MATCH('SPACELOG 10 BP'!AI$2,'SPACELOG 10 EMPRUNT 3'!$Z$14:$Z$2000,0)),0)</f>
        <v>0</v>
      </c>
      <c r="AJ90" s="17">
        <f>IFERROR(INDEX('SPACELOG 10 EMPRUNT 3'!$G$14:$G$2000,MATCH('SPACELOG 10 BP'!AJ$2,'SPACELOG 10 EMPRUNT 3'!$Z$14:$Z$2000,0)),0)</f>
        <v>0</v>
      </c>
      <c r="AK90" s="17">
        <f>IFERROR(INDEX('SPACELOG 10 EMPRUNT 3'!$G$14:$G$2000,MATCH('SPACELOG 10 BP'!AK$2,'SPACELOG 10 EMPRUNT 3'!$Z$14:$Z$2000,0)),0)</f>
        <v>0</v>
      </c>
      <c r="AL90" s="17">
        <f>IFERROR(INDEX('SPACELOG 10 EMPRUNT 3'!$G$14:$G$2000,MATCH('SPACELOG 10 BP'!AL$2,'SPACELOG 10 EMPRUNT 3'!$Z$14:$Z$2000,0)),0)</f>
        <v>0</v>
      </c>
      <c r="AM90" s="17">
        <f>IFERROR(INDEX('SPACELOG 10 EMPRUNT 3'!$G$14:$G$2000,MATCH('SPACELOG 10 BP'!AM$2,'SPACELOG 10 EMPRUNT 3'!$Z$14:$Z$2000,0)),0)</f>
        <v>0</v>
      </c>
      <c r="AN90" s="17">
        <f>IFERROR(INDEX('SPACELOG 10 EMPRUNT 3'!$G$14:$G$2000,MATCH('SPACELOG 10 BP'!AN$2,'SPACELOG 10 EMPRUNT 3'!$Z$14:$Z$2000,0)),0)</f>
        <v>0</v>
      </c>
      <c r="AO90" s="17">
        <f>IFERROR(INDEX('SPACELOG 10 EMPRUNT 3'!$G$14:$G$2000,MATCH('SPACELOG 10 BP'!AO$2,'SPACELOG 10 EMPRUNT 3'!$Z$14:$Z$2000,0)),0)</f>
        <v>0</v>
      </c>
      <c r="AP90" s="17">
        <f>IFERROR(INDEX('SPACELOG 10 EMPRUNT 3'!$G$14:$G$2000,MATCH('SPACELOG 10 BP'!AP$2,'SPACELOG 10 EMPRUNT 3'!$Z$14:$Z$2000,0)),0)</f>
        <v>0</v>
      </c>
      <c r="AQ90" s="17">
        <f>IFERROR(INDEX('SPACELOG 10 EMPRUNT 3'!$G$14:$G$2000,MATCH('SPACELOG 10 BP'!AQ$2,'SPACELOG 10 EMPRUNT 3'!$Z$14:$Z$2000,0)),0)</f>
        <v>0</v>
      </c>
      <c r="AR90" s="319">
        <f t="shared" si="945"/>
        <v>0</v>
      </c>
      <c r="AS90" s="17">
        <f>IFERROR(INDEX('SPACELOG 10 EMPRUNT 3'!$G$14:$G$2000,MATCH('SPACELOG 10 BP'!AS$2,'SPACELOG 10 EMPRUNT 3'!$Z$14:$Z$2000,0)),0)</f>
        <v>0</v>
      </c>
      <c r="AT90" s="17">
        <f>IFERROR(INDEX('SPACELOG 10 EMPRUNT 3'!$G$14:$G$2000,MATCH('SPACELOG 10 BP'!AT$2,'SPACELOG 10 EMPRUNT 3'!$Z$14:$Z$2000,0)),0)</f>
        <v>0</v>
      </c>
      <c r="AU90" s="17">
        <f>IFERROR(INDEX('SPACELOG 10 EMPRUNT 3'!$G$14:$G$2000,MATCH('SPACELOG 10 BP'!AU$2,'SPACELOG 10 EMPRUNT 3'!$Z$14:$Z$2000,0)),0)</f>
        <v>0</v>
      </c>
      <c r="AV90" s="17">
        <f>IFERROR(INDEX('SPACELOG 10 EMPRUNT 3'!$G$14:$G$2000,MATCH('SPACELOG 10 BP'!AV$2,'SPACELOG 10 EMPRUNT 3'!$Z$14:$Z$2000,0)),0)</f>
        <v>0</v>
      </c>
      <c r="AW90" s="17">
        <f>IFERROR(INDEX('SPACELOG 10 EMPRUNT 3'!$G$14:$G$2000,MATCH('SPACELOG 10 BP'!AW$2,'SPACELOG 10 EMPRUNT 3'!$Z$14:$Z$2000,0)),0)</f>
        <v>0</v>
      </c>
      <c r="AX90" s="17">
        <f>IFERROR(INDEX('SPACELOG 10 EMPRUNT 3'!$G$14:$G$2000,MATCH('SPACELOG 10 BP'!AX$2,'SPACELOG 10 EMPRUNT 3'!$Z$14:$Z$2000,0)),0)</f>
        <v>0</v>
      </c>
      <c r="AY90" s="17">
        <f>IFERROR(INDEX('SPACELOG 10 EMPRUNT 3'!$G$14:$G$2000,MATCH('SPACELOG 10 BP'!AY$2,'SPACELOG 10 EMPRUNT 3'!$Z$14:$Z$2000,0)),0)</f>
        <v>0</v>
      </c>
      <c r="AZ90" s="17">
        <f>IFERROR(INDEX('SPACELOG 10 EMPRUNT 3'!$G$14:$G$2000,MATCH('SPACELOG 10 BP'!AZ$2,'SPACELOG 10 EMPRUNT 3'!$Z$14:$Z$2000,0)),0)</f>
        <v>0</v>
      </c>
      <c r="BA90" s="17">
        <f>IFERROR(INDEX('SPACELOG 10 EMPRUNT 3'!$G$14:$G$2000,MATCH('SPACELOG 10 BP'!BA$2,'SPACELOG 10 EMPRUNT 3'!$Z$14:$Z$2000,0)),0)</f>
        <v>0</v>
      </c>
      <c r="BB90" s="17">
        <f>IFERROR(INDEX('SPACELOG 10 EMPRUNT 3'!$G$14:$G$2000,MATCH('SPACELOG 10 BP'!BB$2,'SPACELOG 10 EMPRUNT 3'!$Z$14:$Z$2000,0)),0)</f>
        <v>0</v>
      </c>
      <c r="BC90" s="17">
        <f>IFERROR(INDEX('SPACELOG 10 EMPRUNT 3'!$G$14:$G$2000,MATCH('SPACELOG 10 BP'!BC$2,'SPACELOG 10 EMPRUNT 3'!$Z$14:$Z$2000,0)),0)</f>
        <v>0</v>
      </c>
      <c r="BD90" s="17">
        <f>IFERROR(INDEX('SPACELOG 10 EMPRUNT 3'!$G$14:$G$2000,MATCH('SPACELOG 10 BP'!BD$2,'SPACELOG 10 EMPRUNT 3'!$Z$14:$Z$2000,0)),0)</f>
        <v>0</v>
      </c>
      <c r="BE90" s="319">
        <f t="shared" si="946"/>
        <v>0</v>
      </c>
      <c r="BF90" s="17">
        <f>IFERROR(INDEX('SPACELOG 10 EMPRUNT 3'!$G$14:$G$2000,MATCH('SPACELOG 10 BP'!BF$2,'SPACELOG 10 EMPRUNT 3'!$Z$14:$Z$2000,0)),0)</f>
        <v>0</v>
      </c>
      <c r="BG90" s="17">
        <f>IFERROR(INDEX('SPACELOG 10 EMPRUNT 3'!$G$14:$G$2000,MATCH('SPACELOG 10 BP'!BG$2,'SPACELOG 10 EMPRUNT 3'!$Z$14:$Z$2000,0)),0)</f>
        <v>0</v>
      </c>
      <c r="BH90" s="17">
        <f>IFERROR(INDEX('SPACELOG 10 EMPRUNT 3'!$G$14:$G$2000,MATCH('SPACELOG 10 BP'!BH$2,'SPACELOG 10 EMPRUNT 3'!$Z$14:$Z$2000,0)),0)</f>
        <v>0</v>
      </c>
      <c r="BI90" s="17">
        <f>IFERROR(INDEX('SPACELOG 10 EMPRUNT 3'!$G$14:$G$2000,MATCH('SPACELOG 10 BP'!BI$2,'SPACELOG 10 EMPRUNT 3'!$Z$14:$Z$2000,0)),0)</f>
        <v>0</v>
      </c>
      <c r="BJ90" s="17">
        <f>IFERROR(INDEX('SPACELOG 10 EMPRUNT 3'!$G$14:$G$2000,MATCH('SPACELOG 10 BP'!BJ$2,'SPACELOG 10 EMPRUNT 3'!$Z$14:$Z$2000,0)),0)</f>
        <v>0</v>
      </c>
      <c r="BK90" s="17">
        <f>IFERROR(INDEX('SPACELOG 10 EMPRUNT 3'!$G$14:$G$2000,MATCH('SPACELOG 10 BP'!BK$2,'SPACELOG 10 EMPRUNT 3'!$Z$14:$Z$2000,0)),0)</f>
        <v>0</v>
      </c>
      <c r="BL90" s="17">
        <f>IFERROR(INDEX('SPACELOG 10 EMPRUNT 3'!$G$14:$G$2000,MATCH('SPACELOG 10 BP'!BL$2,'SPACELOG 10 EMPRUNT 3'!$Z$14:$Z$2000,0)),0)</f>
        <v>0</v>
      </c>
      <c r="BM90" s="17">
        <f>IFERROR(INDEX('SPACELOG 10 EMPRUNT 3'!$G$14:$G$2000,MATCH('SPACELOG 10 BP'!BM$2,'SPACELOG 10 EMPRUNT 3'!$Z$14:$Z$2000,0)),0)</f>
        <v>0</v>
      </c>
      <c r="BN90" s="17">
        <f>IFERROR(INDEX('SPACELOG 10 EMPRUNT 3'!$G$14:$G$2000,MATCH('SPACELOG 10 BP'!BN$2,'SPACELOG 10 EMPRUNT 3'!$Z$14:$Z$2000,0)),0)</f>
        <v>0</v>
      </c>
      <c r="BO90" s="17">
        <f>IFERROR(INDEX('SPACELOG 10 EMPRUNT 3'!$G$14:$G$2000,MATCH('SPACELOG 10 BP'!BO$2,'SPACELOG 10 EMPRUNT 3'!$Z$14:$Z$2000,0)),0)</f>
        <v>0</v>
      </c>
      <c r="BP90" s="17">
        <f>IFERROR(INDEX('SPACELOG 10 EMPRUNT 3'!$G$14:$G$2000,MATCH('SPACELOG 10 BP'!BP$2,'SPACELOG 10 EMPRUNT 3'!$Z$14:$Z$2000,0)),0)</f>
        <v>0</v>
      </c>
      <c r="BQ90" s="17">
        <f>IFERROR(INDEX('SPACELOG 10 EMPRUNT 3'!$G$14:$G$2000,MATCH('SPACELOG 10 BP'!BQ$2,'SPACELOG 10 EMPRUNT 3'!$Z$14:$Z$2000,0)),0)</f>
        <v>0</v>
      </c>
      <c r="BR90" s="319">
        <f t="shared" si="947"/>
        <v>0</v>
      </c>
      <c r="BS90" s="17">
        <f>IFERROR(INDEX('SPACELOG 10 EMPRUNT 3'!$G$14:$G$2000,MATCH('SPACELOG 10 BP'!BS$2,'SPACELOG 10 EMPRUNT 3'!$Z$14:$Z$2000,0)),0)</f>
        <v>0</v>
      </c>
      <c r="BT90" s="17">
        <f>IFERROR(INDEX('SPACELOG 10 EMPRUNT 3'!$G$14:$G$2000,MATCH('SPACELOG 10 BP'!BT$2,'SPACELOG 10 EMPRUNT 3'!$Z$14:$Z$2000,0)),0)</f>
        <v>0</v>
      </c>
      <c r="BU90" s="17">
        <f>IFERROR(INDEX('SPACELOG 10 EMPRUNT 3'!$G$14:$G$2000,MATCH('SPACELOG 10 BP'!BU$2,'SPACELOG 10 EMPRUNT 3'!$Z$14:$Z$2000,0)),0)</f>
        <v>0</v>
      </c>
      <c r="BV90" s="17">
        <f>IFERROR(INDEX('SPACELOG 10 EMPRUNT 3'!$G$14:$G$2000,MATCH('SPACELOG 10 BP'!BV$2,'SPACELOG 10 EMPRUNT 3'!$Z$14:$Z$2000,0)),0)</f>
        <v>0</v>
      </c>
      <c r="BW90" s="17">
        <f>IFERROR(INDEX('SPACELOG 10 EMPRUNT 3'!$G$14:$G$2000,MATCH('SPACELOG 10 BP'!BW$2,'SPACELOG 10 EMPRUNT 3'!$Z$14:$Z$2000,0)),0)</f>
        <v>0</v>
      </c>
      <c r="BX90" s="17">
        <f>IFERROR(INDEX('SPACELOG 10 EMPRUNT 3'!$G$14:$G$2000,MATCH('SPACELOG 10 BP'!BX$2,'SPACELOG 10 EMPRUNT 3'!$Z$14:$Z$2000,0)),0)</f>
        <v>0</v>
      </c>
      <c r="BY90" s="17">
        <f>IFERROR(INDEX('SPACELOG 10 EMPRUNT 3'!$G$14:$G$2000,MATCH('SPACELOG 10 BP'!BY$2,'SPACELOG 10 EMPRUNT 3'!$Z$14:$Z$2000,0)),0)</f>
        <v>0</v>
      </c>
      <c r="BZ90" s="17">
        <f>IFERROR(INDEX('SPACELOG 10 EMPRUNT 3'!$G$14:$G$2000,MATCH('SPACELOG 10 BP'!BZ$2,'SPACELOG 10 EMPRUNT 3'!$Z$14:$Z$2000,0)),0)</f>
        <v>0</v>
      </c>
      <c r="CA90" s="17">
        <f>IFERROR(INDEX('SPACELOG 10 EMPRUNT 3'!$G$14:$G$2000,MATCH('SPACELOG 10 BP'!CA$2,'SPACELOG 10 EMPRUNT 3'!$Z$14:$Z$2000,0)),0)</f>
        <v>0</v>
      </c>
      <c r="CB90" s="17">
        <f>IFERROR(INDEX('SPACELOG 10 EMPRUNT 3'!$G$14:$G$2000,MATCH('SPACELOG 10 BP'!CB$2,'SPACELOG 10 EMPRUNT 3'!$Z$14:$Z$2000,0)),0)</f>
        <v>0</v>
      </c>
      <c r="CC90" s="17">
        <f>IFERROR(INDEX('SPACELOG 10 EMPRUNT 3'!$G$14:$G$2000,MATCH('SPACELOG 10 BP'!CC$2,'SPACELOG 10 EMPRUNT 3'!$Z$14:$Z$2000,0)),0)</f>
        <v>0</v>
      </c>
      <c r="CD90" s="17">
        <f>IFERROR(INDEX('SPACELOG 10 EMPRUNT 3'!$G$14:$G$2000,MATCH('SPACELOG 10 BP'!CD$2,'SPACELOG 10 EMPRUNT 3'!$Z$14:$Z$2000,0)),0)</f>
        <v>0</v>
      </c>
      <c r="CE90" s="319">
        <f t="shared" si="948"/>
        <v>0</v>
      </c>
      <c r="CF90" s="17">
        <f>IFERROR(INDEX('SPACELOG 10 EMPRUNT 3'!$G$14:$G$2000,MATCH('SPACELOG 10 BP'!CF$2,'SPACELOG 10 EMPRUNT 3'!$Z$14:$Z$2000,0)),0)</f>
        <v>0</v>
      </c>
      <c r="CG90" s="17">
        <f>IFERROR(INDEX('SPACELOG 10 EMPRUNT 3'!$G$14:$G$2000,MATCH('SPACELOG 10 BP'!CG$2,'SPACELOG 10 EMPRUNT 3'!$Z$14:$Z$2000,0)),0)</f>
        <v>0</v>
      </c>
      <c r="CH90" s="17">
        <f>IFERROR(INDEX('SPACELOG 10 EMPRUNT 3'!$G$14:$G$2000,MATCH('SPACELOG 10 BP'!CH$2,'SPACELOG 10 EMPRUNT 3'!$Z$14:$Z$2000,0)),0)</f>
        <v>0</v>
      </c>
      <c r="CI90" s="17">
        <f>IFERROR(INDEX('SPACELOG 10 EMPRUNT 3'!$G$14:$G$2000,MATCH('SPACELOG 10 BP'!CI$2,'SPACELOG 10 EMPRUNT 3'!$Z$14:$Z$2000,0)),0)</f>
        <v>0</v>
      </c>
      <c r="CJ90" s="17">
        <f>IFERROR(INDEX('SPACELOG 10 EMPRUNT 3'!$G$14:$G$2000,MATCH('SPACELOG 10 BP'!CJ$2,'SPACELOG 10 EMPRUNT 3'!$Z$14:$Z$2000,0)),0)</f>
        <v>0</v>
      </c>
      <c r="CK90" s="17">
        <f>IFERROR(INDEX('SPACELOG 10 EMPRUNT 3'!$G$14:$G$2000,MATCH('SPACELOG 10 BP'!CK$2,'SPACELOG 10 EMPRUNT 3'!$Z$14:$Z$2000,0)),0)</f>
        <v>0</v>
      </c>
      <c r="CL90" s="17">
        <f>IFERROR(INDEX('SPACELOG 10 EMPRUNT 3'!$G$14:$G$2000,MATCH('SPACELOG 10 BP'!CL$2,'SPACELOG 10 EMPRUNT 3'!$Z$14:$Z$2000,0)),0)</f>
        <v>0</v>
      </c>
      <c r="CM90" s="17">
        <f>IFERROR(INDEX('SPACELOG 10 EMPRUNT 3'!$G$14:$G$2000,MATCH('SPACELOG 10 BP'!CM$2,'SPACELOG 10 EMPRUNT 3'!$Z$14:$Z$2000,0)),0)</f>
        <v>0</v>
      </c>
      <c r="CN90" s="17">
        <f>IFERROR(INDEX('SPACELOG 10 EMPRUNT 3'!$G$14:$G$2000,MATCH('SPACELOG 10 BP'!CN$2,'SPACELOG 10 EMPRUNT 3'!$Z$14:$Z$2000,0)),0)</f>
        <v>0</v>
      </c>
      <c r="CO90" s="17">
        <f>IFERROR(INDEX('SPACELOG 10 EMPRUNT 3'!$G$14:$G$2000,MATCH('SPACELOG 10 BP'!CO$2,'SPACELOG 10 EMPRUNT 3'!$Z$14:$Z$2000,0)),0)</f>
        <v>0</v>
      </c>
      <c r="CP90" s="17">
        <f>IFERROR(INDEX('SPACELOG 10 EMPRUNT 3'!$G$14:$G$2000,MATCH('SPACELOG 10 BP'!CP$2,'SPACELOG 10 EMPRUNT 3'!$Z$14:$Z$2000,0)),0)</f>
        <v>0</v>
      </c>
      <c r="CQ90" s="17">
        <f>IFERROR(INDEX('SPACELOG 10 EMPRUNT 3'!$G$14:$G$2000,MATCH('SPACELOG 10 BP'!CQ$2,'SPACELOG 10 EMPRUNT 3'!$Z$14:$Z$2000,0)),0)</f>
        <v>0</v>
      </c>
      <c r="CR90" s="319">
        <f t="shared" si="949"/>
        <v>0</v>
      </c>
      <c r="CS90" s="17">
        <f>IFERROR(INDEX('SPACELOG 10 EMPRUNT 3'!$G$14:$G$2000,MATCH('SPACELOG 10 BP'!CS$2,'SPACELOG 10 EMPRUNT 3'!$Z$14:$Z$2000,0)),0)</f>
        <v>0</v>
      </c>
      <c r="CT90" s="17">
        <f>IFERROR(INDEX('SPACELOG 10 EMPRUNT 3'!$G$14:$G$2000,MATCH('SPACELOG 10 BP'!CT$2,'SPACELOG 10 EMPRUNT 3'!$Z$14:$Z$2000,0)),0)</f>
        <v>0</v>
      </c>
      <c r="CU90" s="17">
        <f>IFERROR(INDEX('SPACELOG 10 EMPRUNT 3'!$G$14:$G$2000,MATCH('SPACELOG 10 BP'!CU$2,'SPACELOG 10 EMPRUNT 3'!$Z$14:$Z$2000,0)),0)</f>
        <v>0</v>
      </c>
      <c r="CV90" s="17">
        <f>IFERROR(INDEX('SPACELOG 10 EMPRUNT 3'!$G$14:$G$2000,MATCH('SPACELOG 10 BP'!CV$2,'SPACELOG 10 EMPRUNT 3'!$Z$14:$Z$2000,0)),0)</f>
        <v>0</v>
      </c>
      <c r="CW90" s="17">
        <f>IFERROR(INDEX('SPACELOG 10 EMPRUNT 3'!$G$14:$G$2000,MATCH('SPACELOG 10 BP'!CW$2,'SPACELOG 10 EMPRUNT 3'!$Z$14:$Z$2000,0)),0)</f>
        <v>0</v>
      </c>
      <c r="CX90" s="17">
        <f>IFERROR(INDEX('SPACELOG 10 EMPRUNT 3'!$G$14:$G$2000,MATCH('SPACELOG 10 BP'!CX$2,'SPACELOG 10 EMPRUNT 3'!$Z$14:$Z$2000,0)),0)</f>
        <v>0</v>
      </c>
      <c r="CY90" s="17">
        <f>IFERROR(INDEX('SPACELOG 10 EMPRUNT 3'!$G$14:$G$2000,MATCH('SPACELOG 10 BP'!CY$2,'SPACELOG 10 EMPRUNT 3'!$Z$14:$Z$2000,0)),0)</f>
        <v>0</v>
      </c>
      <c r="CZ90" s="17">
        <f>IFERROR(INDEX('SPACELOG 10 EMPRUNT 3'!$G$14:$G$2000,MATCH('SPACELOG 10 BP'!CZ$2,'SPACELOG 10 EMPRUNT 3'!$Z$14:$Z$2000,0)),0)</f>
        <v>0</v>
      </c>
      <c r="DA90" s="17">
        <f>IFERROR(INDEX('SPACELOG 10 EMPRUNT 3'!$G$14:$G$2000,MATCH('SPACELOG 10 BP'!DA$2,'SPACELOG 10 EMPRUNT 3'!$Z$14:$Z$2000,0)),0)</f>
        <v>0</v>
      </c>
      <c r="DB90" s="17">
        <f>IFERROR(INDEX('SPACELOG 10 EMPRUNT 3'!$G$14:$G$2000,MATCH('SPACELOG 10 BP'!DB$2,'SPACELOG 10 EMPRUNT 3'!$Z$14:$Z$2000,0)),0)</f>
        <v>0</v>
      </c>
      <c r="DC90" s="17">
        <f>IFERROR(INDEX('SPACELOG 10 EMPRUNT 3'!$G$14:$G$2000,MATCH('SPACELOG 10 BP'!DC$2,'SPACELOG 10 EMPRUNT 3'!$Z$14:$Z$2000,0)),0)</f>
        <v>0</v>
      </c>
      <c r="DD90" s="17">
        <f>IFERROR(INDEX('SPACELOG 10 EMPRUNT 3'!$G$14:$G$2000,MATCH('SPACELOG 10 BP'!DD$2,'SPACELOG 10 EMPRUNT 3'!$Z$14:$Z$2000,0)),0)</f>
        <v>0</v>
      </c>
      <c r="DE90" s="319">
        <f t="shared" si="950"/>
        <v>0</v>
      </c>
      <c r="DF90" s="17">
        <f>IFERROR(INDEX('SPACELOG 10 EMPRUNT 3'!$G$14:$G$2000,MATCH('SPACELOG 10 BP'!DF$2,'SPACELOG 10 EMPRUNT 3'!$Z$14:$Z$2000,0)),0)</f>
        <v>0</v>
      </c>
      <c r="DG90" s="17">
        <f>IFERROR(INDEX('SPACELOG 10 EMPRUNT 3'!$G$14:$G$2000,MATCH('SPACELOG 10 BP'!DG$2,'SPACELOG 10 EMPRUNT 3'!$Z$14:$Z$2000,0)),0)</f>
        <v>0</v>
      </c>
      <c r="DH90" s="17">
        <f>IFERROR(INDEX('SPACELOG 10 EMPRUNT 3'!$G$14:$G$2000,MATCH('SPACELOG 10 BP'!DH$2,'SPACELOG 10 EMPRUNT 3'!$Z$14:$Z$2000,0)),0)</f>
        <v>0</v>
      </c>
      <c r="DI90" s="17">
        <f>IFERROR(INDEX('SPACELOG 10 EMPRUNT 3'!$G$14:$G$2000,MATCH('SPACELOG 10 BP'!DI$2,'SPACELOG 10 EMPRUNT 3'!$Z$14:$Z$2000,0)),0)</f>
        <v>0</v>
      </c>
      <c r="DJ90" s="17">
        <f>IFERROR(INDEX('SPACELOG 10 EMPRUNT 3'!$G$14:$G$2000,MATCH('SPACELOG 10 BP'!DJ$2,'SPACELOG 10 EMPRUNT 3'!$Z$14:$Z$2000,0)),0)</f>
        <v>0</v>
      </c>
      <c r="DK90" s="17">
        <f>IFERROR(INDEX('SPACELOG 10 EMPRUNT 3'!$G$14:$G$2000,MATCH('SPACELOG 10 BP'!DK$2,'SPACELOG 10 EMPRUNT 3'!$Z$14:$Z$2000,0)),0)</f>
        <v>0</v>
      </c>
      <c r="DL90" s="17">
        <f>IFERROR(INDEX('SPACELOG 10 EMPRUNT 3'!$G$14:$G$2000,MATCH('SPACELOG 10 BP'!DL$2,'SPACELOG 10 EMPRUNT 3'!$Z$14:$Z$2000,0)),0)</f>
        <v>0</v>
      </c>
      <c r="DM90" s="17">
        <f>IFERROR(INDEX('SPACELOG 10 EMPRUNT 3'!$G$14:$G$2000,MATCH('SPACELOG 10 BP'!DM$2,'SPACELOG 10 EMPRUNT 3'!$Z$14:$Z$2000,0)),0)</f>
        <v>0</v>
      </c>
      <c r="DN90" s="17">
        <f>IFERROR(INDEX('SPACELOG 10 EMPRUNT 3'!$G$14:$G$2000,MATCH('SPACELOG 10 BP'!DN$2,'SPACELOG 10 EMPRUNT 3'!$Z$14:$Z$2000,0)),0)</f>
        <v>0</v>
      </c>
      <c r="DO90" s="17">
        <f>IFERROR(INDEX('SPACELOG 10 EMPRUNT 3'!$G$14:$G$2000,MATCH('SPACELOG 10 BP'!DO$2,'SPACELOG 10 EMPRUNT 3'!$Z$14:$Z$2000,0)),0)</f>
        <v>0</v>
      </c>
      <c r="DP90" s="17">
        <f>IFERROR(INDEX('SPACELOG 10 EMPRUNT 3'!$G$14:$G$2000,MATCH('SPACELOG 10 BP'!DP$2,'SPACELOG 10 EMPRUNT 3'!$Z$14:$Z$2000,0)),0)</f>
        <v>0</v>
      </c>
      <c r="DQ90" s="17">
        <f>IFERROR(INDEX('SPACELOG 10 EMPRUNT 3'!$G$14:$G$2000,MATCH('SPACELOG 10 BP'!DQ$2,'SPACELOG 10 EMPRUNT 3'!$Z$14:$Z$2000,0)),0)</f>
        <v>0</v>
      </c>
      <c r="DR90" s="319">
        <f t="shared" si="951"/>
        <v>0</v>
      </c>
      <c r="DS90" s="17">
        <f>IFERROR(INDEX('SPACELOG 10 EMPRUNT 3'!$G$14:$G$2000,MATCH('SPACELOG 10 BP'!DS$2,'SPACELOG 10 EMPRUNT 3'!$Z$14:$Z$2000,0)),0)</f>
        <v>0</v>
      </c>
      <c r="DT90" s="17">
        <f>IFERROR(INDEX('SPACELOG 10 EMPRUNT 3'!$G$14:$G$2000,MATCH('SPACELOG 10 BP'!DT$2,'SPACELOG 10 EMPRUNT 3'!$Z$14:$Z$2000,0)),0)</f>
        <v>0</v>
      </c>
      <c r="DU90" s="17">
        <f>IFERROR(INDEX('SPACELOG 10 EMPRUNT 3'!$G$14:$G$2000,MATCH('SPACELOG 10 BP'!DU$2,'SPACELOG 10 EMPRUNT 3'!$Z$14:$Z$2000,0)),0)</f>
        <v>0</v>
      </c>
      <c r="DV90" s="17">
        <f>IFERROR(INDEX('SPACELOG 10 EMPRUNT 3'!$G$14:$G$2000,MATCH('SPACELOG 10 BP'!DV$2,'SPACELOG 10 EMPRUNT 3'!$Z$14:$Z$2000,0)),0)</f>
        <v>0</v>
      </c>
      <c r="DW90" s="17">
        <f>IFERROR(INDEX('SPACELOG 10 EMPRUNT 3'!$G$14:$G$2000,MATCH('SPACELOG 10 BP'!DW$2,'SPACELOG 10 EMPRUNT 3'!$Z$14:$Z$2000,0)),0)</f>
        <v>0</v>
      </c>
      <c r="DX90" s="17">
        <f>IFERROR(INDEX('SPACELOG 10 EMPRUNT 3'!$G$14:$G$2000,MATCH('SPACELOG 10 BP'!DX$2,'SPACELOG 10 EMPRUNT 3'!$Z$14:$Z$2000,0)),0)</f>
        <v>0</v>
      </c>
      <c r="DY90" s="17">
        <f>IFERROR(INDEX('SPACELOG 10 EMPRUNT 3'!$G$14:$G$2000,MATCH('SPACELOG 10 BP'!DY$2,'SPACELOG 10 EMPRUNT 3'!$Z$14:$Z$2000,0)),0)</f>
        <v>0</v>
      </c>
      <c r="DZ90" s="17">
        <f>IFERROR(INDEX('SPACELOG 10 EMPRUNT 3'!$G$14:$G$2000,MATCH('SPACELOG 10 BP'!DZ$2,'SPACELOG 10 EMPRUNT 3'!$Z$14:$Z$2000,0)),0)</f>
        <v>0</v>
      </c>
      <c r="EA90" s="17">
        <f>IFERROR(INDEX('SPACELOG 10 EMPRUNT 3'!$G$14:$G$2000,MATCH('SPACELOG 10 BP'!EA$2,'SPACELOG 10 EMPRUNT 3'!$Z$14:$Z$2000,0)),0)</f>
        <v>0</v>
      </c>
      <c r="EB90" s="17">
        <f>IFERROR(INDEX('SPACELOG 10 EMPRUNT 3'!$G$14:$G$2000,MATCH('SPACELOG 10 BP'!EB$2,'SPACELOG 10 EMPRUNT 3'!$Z$14:$Z$2000,0)),0)</f>
        <v>0</v>
      </c>
      <c r="EC90" s="17">
        <f>IFERROR(INDEX('SPACELOG 10 EMPRUNT 3'!$G$14:$G$2000,MATCH('SPACELOG 10 BP'!EC$2,'SPACELOG 10 EMPRUNT 3'!$Z$14:$Z$2000,0)),0)</f>
        <v>0</v>
      </c>
      <c r="ED90" s="17">
        <f>IFERROR(INDEX('SPACELOG 10 EMPRUNT 3'!$G$14:$G$2000,MATCH('SPACELOG 10 BP'!ED$2,'SPACELOG 10 EMPRUNT 3'!$Z$14:$Z$2000,0)),0)</f>
        <v>0</v>
      </c>
      <c r="EE90" s="319">
        <f t="shared" si="952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954">G89+G88+G90</f>
        <v>0</v>
      </c>
      <c r="H91" s="17">
        <f t="shared" si="954"/>
        <v>0</v>
      </c>
      <c r="I91" s="17">
        <f t="shared" si="954"/>
        <v>0</v>
      </c>
      <c r="J91" s="17">
        <f t="shared" si="954"/>
        <v>0</v>
      </c>
      <c r="K91" s="17">
        <f t="shared" si="954"/>
        <v>0</v>
      </c>
      <c r="L91" s="17">
        <f t="shared" si="954"/>
        <v>0</v>
      </c>
      <c r="M91" s="17">
        <f t="shared" si="954"/>
        <v>0</v>
      </c>
      <c r="N91" s="17">
        <f t="shared" si="954"/>
        <v>0</v>
      </c>
      <c r="O91" s="17">
        <f t="shared" si="954"/>
        <v>0</v>
      </c>
      <c r="P91" s="17">
        <f t="shared" si="954"/>
        <v>0</v>
      </c>
      <c r="Q91" s="17">
        <f t="shared" si="954"/>
        <v>0</v>
      </c>
      <c r="R91" s="319">
        <f>SUM(F91:Q91)</f>
        <v>0</v>
      </c>
      <c r="S91" s="17">
        <f>S89+S88+S90</f>
        <v>0</v>
      </c>
      <c r="T91" s="17">
        <f t="shared" ref="T91" si="955">T89+T88+T90</f>
        <v>0</v>
      </c>
      <c r="U91" s="17">
        <f t="shared" ref="U91" si="956">U89+U88+U90</f>
        <v>0</v>
      </c>
      <c r="V91" s="17">
        <f t="shared" ref="V91" si="957">V89+V88+V90</f>
        <v>0</v>
      </c>
      <c r="W91" s="17">
        <f t="shared" ref="W91" si="958">W89+W88+W90</f>
        <v>0</v>
      </c>
      <c r="X91" s="17">
        <f t="shared" ref="X91" si="959">X89+X88+X90</f>
        <v>0</v>
      </c>
      <c r="Y91" s="17">
        <f t="shared" ref="Y91" si="960">Y89+Y88+Y90</f>
        <v>0</v>
      </c>
      <c r="Z91" s="17">
        <f t="shared" ref="Z91" si="961">Z89+Z88+Z90</f>
        <v>0</v>
      </c>
      <c r="AA91" s="17">
        <f t="shared" ref="AA91" si="962">AA89+AA88+AA90</f>
        <v>0</v>
      </c>
      <c r="AB91" s="17">
        <f t="shared" ref="AB91" si="963">AB89+AB88+AB90</f>
        <v>0</v>
      </c>
      <c r="AC91" s="17">
        <f t="shared" ref="AC91" si="964">AC89+AC88+AC90</f>
        <v>0</v>
      </c>
      <c r="AD91" s="17">
        <f t="shared" ref="AD91" si="965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966">AG89+AG88+AG90</f>
        <v>0</v>
      </c>
      <c r="AH91" s="17">
        <f t="shared" ref="AH91" si="967">AH89+AH88+AH90</f>
        <v>0</v>
      </c>
      <c r="AI91" s="17">
        <f t="shared" ref="AI91" si="968">AI89+AI88+AI90</f>
        <v>0</v>
      </c>
      <c r="AJ91" s="17">
        <f t="shared" ref="AJ91" si="969">AJ89+AJ88+AJ90</f>
        <v>0</v>
      </c>
      <c r="AK91" s="17">
        <f t="shared" ref="AK91" si="970">AK89+AK88+AK90</f>
        <v>0</v>
      </c>
      <c r="AL91" s="17">
        <f t="shared" ref="AL91" si="971">AL89+AL88+AL90</f>
        <v>0</v>
      </c>
      <c r="AM91" s="17">
        <f t="shared" ref="AM91" si="972">AM89+AM88+AM90</f>
        <v>0</v>
      </c>
      <c r="AN91" s="17">
        <f t="shared" ref="AN91" si="973">AN89+AN88+AN90</f>
        <v>0</v>
      </c>
      <c r="AO91" s="17">
        <f t="shared" ref="AO91" si="974">AO89+AO88+AO90</f>
        <v>0</v>
      </c>
      <c r="AP91" s="17">
        <f t="shared" ref="AP91" si="975">AP89+AP88+AP90</f>
        <v>0</v>
      </c>
      <c r="AQ91" s="17">
        <f t="shared" ref="AQ91" si="976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977">AT89+AT88+AT90</f>
        <v>0</v>
      </c>
      <c r="AU91" s="17">
        <f t="shared" ref="AU91" si="978">AU89+AU88+AU90</f>
        <v>0</v>
      </c>
      <c r="AV91" s="17">
        <f t="shared" ref="AV91" si="979">AV89+AV88+AV90</f>
        <v>0</v>
      </c>
      <c r="AW91" s="17">
        <f t="shared" ref="AW91" si="980">AW89+AW88+AW90</f>
        <v>0</v>
      </c>
      <c r="AX91" s="17">
        <f t="shared" ref="AX91" si="981">AX89+AX88+AX90</f>
        <v>0</v>
      </c>
      <c r="AY91" s="17">
        <f t="shared" ref="AY91" si="982">AY89+AY88+AY90</f>
        <v>0</v>
      </c>
      <c r="AZ91" s="17">
        <f t="shared" ref="AZ91" si="983">AZ89+AZ88+AZ90</f>
        <v>0</v>
      </c>
      <c r="BA91" s="17">
        <f t="shared" ref="BA91" si="984">BA89+BA88+BA90</f>
        <v>0</v>
      </c>
      <c r="BB91" s="17">
        <f t="shared" ref="BB91" si="985">BB89+BB88+BB90</f>
        <v>0</v>
      </c>
      <c r="BC91" s="17">
        <f t="shared" ref="BC91" si="986">BC89+BC88+BC90</f>
        <v>0</v>
      </c>
      <c r="BD91" s="17">
        <f t="shared" ref="BD91" si="987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988">BG89+BG88+BG90</f>
        <v>0</v>
      </c>
      <c r="BH91" s="17">
        <f t="shared" ref="BH91" si="989">BH89+BH88+BH90</f>
        <v>0</v>
      </c>
      <c r="BI91" s="17">
        <f t="shared" ref="BI91" si="990">BI89+BI88+BI90</f>
        <v>0</v>
      </c>
      <c r="BJ91" s="17">
        <f t="shared" ref="BJ91" si="991">BJ89+BJ88+BJ90</f>
        <v>0</v>
      </c>
      <c r="BK91" s="17">
        <f t="shared" ref="BK91" si="992">BK89+BK88+BK90</f>
        <v>0</v>
      </c>
      <c r="BL91" s="17">
        <f t="shared" ref="BL91" si="993">BL89+BL88+BL90</f>
        <v>0</v>
      </c>
      <c r="BM91" s="17">
        <f t="shared" ref="BM91" si="994">BM89+BM88+BM90</f>
        <v>0</v>
      </c>
      <c r="BN91" s="17">
        <f t="shared" ref="BN91" si="995">BN89+BN88+BN90</f>
        <v>0</v>
      </c>
      <c r="BO91" s="17">
        <f t="shared" ref="BO91" si="996">BO89+BO88+BO90</f>
        <v>0</v>
      </c>
      <c r="BP91" s="17">
        <f t="shared" ref="BP91" si="997">BP89+BP88+BP90</f>
        <v>0</v>
      </c>
      <c r="BQ91" s="17">
        <f t="shared" ref="BQ91" si="998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999">BT89+BT88+BT90</f>
        <v>0</v>
      </c>
      <c r="BU91" s="17">
        <f t="shared" ref="BU91" si="1000">BU89+BU88+BU90</f>
        <v>0</v>
      </c>
      <c r="BV91" s="17">
        <f t="shared" ref="BV91" si="1001">BV89+BV88+BV90</f>
        <v>0</v>
      </c>
      <c r="BW91" s="17">
        <f t="shared" ref="BW91" si="1002">BW89+BW88+BW90</f>
        <v>0</v>
      </c>
      <c r="BX91" s="17">
        <f t="shared" ref="BX91" si="1003">BX89+BX88+BX90</f>
        <v>0</v>
      </c>
      <c r="BY91" s="17">
        <f t="shared" ref="BY91" si="1004">BY89+BY88+BY90</f>
        <v>0</v>
      </c>
      <c r="BZ91" s="17">
        <f t="shared" ref="BZ91" si="1005">BZ89+BZ88+BZ90</f>
        <v>0</v>
      </c>
      <c r="CA91" s="17">
        <f t="shared" ref="CA91" si="1006">CA89+CA88+CA90</f>
        <v>0</v>
      </c>
      <c r="CB91" s="17">
        <f t="shared" ref="CB91" si="1007">CB89+CB88+CB90</f>
        <v>0</v>
      </c>
      <c r="CC91" s="17">
        <f t="shared" ref="CC91" si="1008">CC89+CC88+CC90</f>
        <v>0</v>
      </c>
      <c r="CD91" s="17">
        <f t="shared" ref="CD91" si="1009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010">CG89+CG88+CG90</f>
        <v>0</v>
      </c>
      <c r="CH91" s="17">
        <f t="shared" ref="CH91" si="1011">CH89+CH88+CH90</f>
        <v>0</v>
      </c>
      <c r="CI91" s="17">
        <f t="shared" ref="CI91" si="1012">CI89+CI88+CI90</f>
        <v>0</v>
      </c>
      <c r="CJ91" s="17">
        <f t="shared" ref="CJ91" si="1013">CJ89+CJ88+CJ90</f>
        <v>0</v>
      </c>
      <c r="CK91" s="17">
        <f t="shared" ref="CK91" si="1014">CK89+CK88+CK90</f>
        <v>0</v>
      </c>
      <c r="CL91" s="17">
        <f t="shared" ref="CL91" si="1015">CL89+CL88+CL90</f>
        <v>0</v>
      </c>
      <c r="CM91" s="17">
        <f t="shared" ref="CM91" si="1016">CM89+CM88+CM90</f>
        <v>0</v>
      </c>
      <c r="CN91" s="17">
        <f t="shared" ref="CN91" si="1017">CN89+CN88+CN90</f>
        <v>0</v>
      </c>
      <c r="CO91" s="17">
        <f t="shared" ref="CO91" si="1018">CO89+CO88+CO90</f>
        <v>0</v>
      </c>
      <c r="CP91" s="17">
        <f t="shared" ref="CP91" si="1019">CP89+CP88+CP90</f>
        <v>0</v>
      </c>
      <c r="CQ91" s="17">
        <f t="shared" ref="CQ91" si="1020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021">CT89+CT88+CT90</f>
        <v>0</v>
      </c>
      <c r="CU91" s="17">
        <f t="shared" ref="CU91" si="1022">CU89+CU88+CU90</f>
        <v>0</v>
      </c>
      <c r="CV91" s="17">
        <f t="shared" ref="CV91" si="1023">CV89+CV88+CV90</f>
        <v>0</v>
      </c>
      <c r="CW91" s="17">
        <f t="shared" ref="CW91" si="1024">CW89+CW88+CW90</f>
        <v>0</v>
      </c>
      <c r="CX91" s="17">
        <f t="shared" ref="CX91" si="1025">CX89+CX88+CX90</f>
        <v>0</v>
      </c>
      <c r="CY91" s="17">
        <f t="shared" ref="CY91" si="1026">CY89+CY88+CY90</f>
        <v>0</v>
      </c>
      <c r="CZ91" s="17">
        <f t="shared" ref="CZ91" si="1027">CZ89+CZ88+CZ90</f>
        <v>0</v>
      </c>
      <c r="DA91" s="17">
        <f t="shared" ref="DA91" si="1028">DA89+DA88+DA90</f>
        <v>0</v>
      </c>
      <c r="DB91" s="17">
        <f t="shared" ref="DB91" si="1029">DB89+DB88+DB90</f>
        <v>0</v>
      </c>
      <c r="DC91" s="17">
        <f t="shared" ref="DC91" si="1030">DC89+DC88+DC90</f>
        <v>0</v>
      </c>
      <c r="DD91" s="17">
        <f t="shared" ref="DD91" si="1031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032">DG89+DG88+DG90</f>
        <v>0</v>
      </c>
      <c r="DH91" s="17">
        <f t="shared" ref="DH91" si="1033">DH89+DH88+DH90</f>
        <v>0</v>
      </c>
      <c r="DI91" s="17">
        <f t="shared" ref="DI91" si="1034">DI89+DI88+DI90</f>
        <v>0</v>
      </c>
      <c r="DJ91" s="17">
        <f t="shared" ref="DJ91" si="1035">DJ89+DJ88+DJ90</f>
        <v>0</v>
      </c>
      <c r="DK91" s="17">
        <f t="shared" ref="DK91" si="1036">DK89+DK88+DK90</f>
        <v>0</v>
      </c>
      <c r="DL91" s="17">
        <f t="shared" ref="DL91" si="1037">DL89+DL88+DL90</f>
        <v>0</v>
      </c>
      <c r="DM91" s="17">
        <f t="shared" ref="DM91" si="1038">DM89+DM88+DM90</f>
        <v>0</v>
      </c>
      <c r="DN91" s="17">
        <f t="shared" ref="DN91" si="1039">DN89+DN88+DN90</f>
        <v>0</v>
      </c>
      <c r="DO91" s="17">
        <f t="shared" ref="DO91" si="1040">DO89+DO88+DO90</f>
        <v>0</v>
      </c>
      <c r="DP91" s="17">
        <f t="shared" ref="DP91" si="1041">DP89+DP88+DP90</f>
        <v>0</v>
      </c>
      <c r="DQ91" s="17">
        <f t="shared" ref="DQ91" si="1042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043">DT89+DT88+DT90</f>
        <v>0</v>
      </c>
      <c r="DU91" s="17">
        <f t="shared" ref="DU91" si="1044">DU89+DU88+DU90</f>
        <v>0</v>
      </c>
      <c r="DV91" s="17">
        <f t="shared" ref="DV91" si="1045">DV89+DV88+DV90</f>
        <v>0</v>
      </c>
      <c r="DW91" s="17">
        <f t="shared" ref="DW91" si="1046">DW89+DW88+DW90</f>
        <v>0</v>
      </c>
      <c r="DX91" s="17">
        <f t="shared" ref="DX91" si="1047">DX89+DX88+DX90</f>
        <v>0</v>
      </c>
      <c r="DY91" s="17">
        <f t="shared" ref="DY91" si="1048">DY89+DY88+DY90</f>
        <v>0</v>
      </c>
      <c r="DZ91" s="17">
        <f t="shared" ref="DZ91" si="1049">DZ89+DZ88+DZ90</f>
        <v>0</v>
      </c>
      <c r="EA91" s="17">
        <f t="shared" ref="EA91" si="1050">EA89+EA88+EA90</f>
        <v>0</v>
      </c>
      <c r="EB91" s="17">
        <f t="shared" ref="EB91" si="1051">EB89+EB88+EB90</f>
        <v>0</v>
      </c>
      <c r="EC91" s="17">
        <f t="shared" ref="EC91" si="1052">EC89+EC88+EC90</f>
        <v>0</v>
      </c>
      <c r="ED91" s="17">
        <f t="shared" ref="ED91" si="1053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>F74-F84-F91</f>
        <v>0</v>
      </c>
      <c r="G93" s="49">
        <f t="shared" ref="G93:BR93" si="1054">G74-G84-G91</f>
        <v>0</v>
      </c>
      <c r="H93" s="49">
        <f t="shared" si="1054"/>
        <v>0</v>
      </c>
      <c r="I93" s="49">
        <f t="shared" si="1054"/>
        <v>0</v>
      </c>
      <c r="J93" s="49">
        <f t="shared" si="1054"/>
        <v>0</v>
      </c>
      <c r="K93" s="49">
        <f t="shared" si="1054"/>
        <v>0</v>
      </c>
      <c r="L93" s="49">
        <f t="shared" si="1054"/>
        <v>0</v>
      </c>
      <c r="M93" s="49">
        <f t="shared" si="1054"/>
        <v>0</v>
      </c>
      <c r="N93" s="49">
        <f t="shared" si="1054"/>
        <v>0</v>
      </c>
      <c r="O93" s="49">
        <f t="shared" si="1054"/>
        <v>0</v>
      </c>
      <c r="P93" s="49">
        <f t="shared" si="1054"/>
        <v>0</v>
      </c>
      <c r="Q93" s="49">
        <f t="shared" si="1054"/>
        <v>0</v>
      </c>
      <c r="R93" s="319">
        <f t="shared" si="1054"/>
        <v>0</v>
      </c>
      <c r="S93" s="49">
        <f t="shared" si="1054"/>
        <v>0</v>
      </c>
      <c r="T93" s="49">
        <f t="shared" si="1054"/>
        <v>0</v>
      </c>
      <c r="U93" s="49">
        <f t="shared" si="1054"/>
        <v>0</v>
      </c>
      <c r="V93" s="49">
        <f t="shared" si="1054"/>
        <v>0</v>
      </c>
      <c r="W93" s="49">
        <f t="shared" si="1054"/>
        <v>0</v>
      </c>
      <c r="X93" s="49">
        <f t="shared" si="1054"/>
        <v>0</v>
      </c>
      <c r="Y93" s="49">
        <f t="shared" si="1054"/>
        <v>0</v>
      </c>
      <c r="Z93" s="49">
        <f t="shared" si="1054"/>
        <v>0</v>
      </c>
      <c r="AA93" s="49">
        <f t="shared" si="1054"/>
        <v>0</v>
      </c>
      <c r="AB93" s="49">
        <f t="shared" si="1054"/>
        <v>0</v>
      </c>
      <c r="AC93" s="49">
        <f t="shared" si="1054"/>
        <v>0</v>
      </c>
      <c r="AD93" s="49">
        <f t="shared" si="1054"/>
        <v>0</v>
      </c>
      <c r="AE93" s="319">
        <f t="shared" si="1054"/>
        <v>0</v>
      </c>
      <c r="AF93" s="49">
        <f t="shared" si="1054"/>
        <v>0</v>
      </c>
      <c r="AG93" s="49">
        <f t="shared" si="1054"/>
        <v>0</v>
      </c>
      <c r="AH93" s="49">
        <f t="shared" si="1054"/>
        <v>0</v>
      </c>
      <c r="AI93" s="49">
        <f t="shared" si="1054"/>
        <v>0</v>
      </c>
      <c r="AJ93" s="49">
        <f t="shared" si="1054"/>
        <v>0</v>
      </c>
      <c r="AK93" s="49">
        <f t="shared" si="1054"/>
        <v>0</v>
      </c>
      <c r="AL93" s="49">
        <f t="shared" si="1054"/>
        <v>0</v>
      </c>
      <c r="AM93" s="49">
        <f t="shared" si="1054"/>
        <v>0</v>
      </c>
      <c r="AN93" s="49">
        <f t="shared" si="1054"/>
        <v>0</v>
      </c>
      <c r="AO93" s="49">
        <f t="shared" si="1054"/>
        <v>0</v>
      </c>
      <c r="AP93" s="49">
        <f t="shared" si="1054"/>
        <v>0</v>
      </c>
      <c r="AQ93" s="49">
        <f t="shared" si="1054"/>
        <v>0</v>
      </c>
      <c r="AR93" s="319">
        <f t="shared" si="1054"/>
        <v>0</v>
      </c>
      <c r="AS93" s="49">
        <f t="shared" si="1054"/>
        <v>0</v>
      </c>
      <c r="AT93" s="49">
        <f t="shared" si="1054"/>
        <v>0</v>
      </c>
      <c r="AU93" s="49">
        <f t="shared" si="1054"/>
        <v>0</v>
      </c>
      <c r="AV93" s="49">
        <f t="shared" si="1054"/>
        <v>0</v>
      </c>
      <c r="AW93" s="49">
        <f t="shared" si="1054"/>
        <v>0</v>
      </c>
      <c r="AX93" s="49">
        <f t="shared" si="1054"/>
        <v>0</v>
      </c>
      <c r="AY93" s="49">
        <f t="shared" si="1054"/>
        <v>0</v>
      </c>
      <c r="AZ93" s="49">
        <f t="shared" si="1054"/>
        <v>0</v>
      </c>
      <c r="BA93" s="49">
        <f t="shared" si="1054"/>
        <v>0</v>
      </c>
      <c r="BB93" s="49">
        <f t="shared" si="1054"/>
        <v>0</v>
      </c>
      <c r="BC93" s="49">
        <f t="shared" si="1054"/>
        <v>0</v>
      </c>
      <c r="BD93" s="49">
        <f t="shared" si="1054"/>
        <v>0</v>
      </c>
      <c r="BE93" s="319">
        <f t="shared" si="1054"/>
        <v>0</v>
      </c>
      <c r="BF93" s="49">
        <f t="shared" si="1054"/>
        <v>0</v>
      </c>
      <c r="BG93" s="49">
        <f t="shared" si="1054"/>
        <v>0</v>
      </c>
      <c r="BH93" s="49">
        <f t="shared" si="1054"/>
        <v>0</v>
      </c>
      <c r="BI93" s="49">
        <f t="shared" si="1054"/>
        <v>0</v>
      </c>
      <c r="BJ93" s="49">
        <f t="shared" si="1054"/>
        <v>0</v>
      </c>
      <c r="BK93" s="49">
        <f t="shared" si="1054"/>
        <v>0</v>
      </c>
      <c r="BL93" s="49">
        <f t="shared" si="1054"/>
        <v>0</v>
      </c>
      <c r="BM93" s="49">
        <f t="shared" si="1054"/>
        <v>0</v>
      </c>
      <c r="BN93" s="49">
        <f t="shared" si="1054"/>
        <v>0</v>
      </c>
      <c r="BO93" s="49">
        <f t="shared" si="1054"/>
        <v>0</v>
      </c>
      <c r="BP93" s="49">
        <f t="shared" si="1054"/>
        <v>0</v>
      </c>
      <c r="BQ93" s="49">
        <f t="shared" si="1054"/>
        <v>0</v>
      </c>
      <c r="BR93" s="319">
        <f t="shared" si="1054"/>
        <v>0</v>
      </c>
      <c r="BS93" s="49">
        <f t="shared" ref="BS93:ED93" si="1055">BS74-BS84-BS91</f>
        <v>0</v>
      </c>
      <c r="BT93" s="49">
        <f t="shared" si="1055"/>
        <v>0</v>
      </c>
      <c r="BU93" s="49">
        <f t="shared" si="1055"/>
        <v>0</v>
      </c>
      <c r="BV93" s="49">
        <f t="shared" si="1055"/>
        <v>0</v>
      </c>
      <c r="BW93" s="49">
        <f t="shared" si="1055"/>
        <v>0</v>
      </c>
      <c r="BX93" s="49">
        <f t="shared" si="1055"/>
        <v>0</v>
      </c>
      <c r="BY93" s="49">
        <f t="shared" si="1055"/>
        <v>0</v>
      </c>
      <c r="BZ93" s="49">
        <f t="shared" si="1055"/>
        <v>0</v>
      </c>
      <c r="CA93" s="49">
        <f t="shared" si="1055"/>
        <v>0</v>
      </c>
      <c r="CB93" s="49">
        <f t="shared" si="1055"/>
        <v>0</v>
      </c>
      <c r="CC93" s="49">
        <f t="shared" si="1055"/>
        <v>0</v>
      </c>
      <c r="CD93" s="49">
        <f t="shared" si="1055"/>
        <v>0</v>
      </c>
      <c r="CE93" s="319">
        <f t="shared" si="1055"/>
        <v>0</v>
      </c>
      <c r="CF93" s="49">
        <f t="shared" si="1055"/>
        <v>0</v>
      </c>
      <c r="CG93" s="49">
        <f t="shared" si="1055"/>
        <v>0</v>
      </c>
      <c r="CH93" s="49">
        <f t="shared" si="1055"/>
        <v>0</v>
      </c>
      <c r="CI93" s="49">
        <f t="shared" si="1055"/>
        <v>0</v>
      </c>
      <c r="CJ93" s="49">
        <f t="shared" si="1055"/>
        <v>0</v>
      </c>
      <c r="CK93" s="49">
        <f t="shared" si="1055"/>
        <v>0</v>
      </c>
      <c r="CL93" s="49">
        <f t="shared" si="1055"/>
        <v>0</v>
      </c>
      <c r="CM93" s="49">
        <f t="shared" si="1055"/>
        <v>0</v>
      </c>
      <c r="CN93" s="49">
        <f t="shared" si="1055"/>
        <v>0</v>
      </c>
      <c r="CO93" s="49">
        <f t="shared" si="1055"/>
        <v>0</v>
      </c>
      <c r="CP93" s="49">
        <f t="shared" si="1055"/>
        <v>0</v>
      </c>
      <c r="CQ93" s="49">
        <f t="shared" si="1055"/>
        <v>0</v>
      </c>
      <c r="CR93" s="319">
        <f t="shared" si="1055"/>
        <v>0</v>
      </c>
      <c r="CS93" s="49">
        <f t="shared" si="1055"/>
        <v>0</v>
      </c>
      <c r="CT93" s="49">
        <f t="shared" si="1055"/>
        <v>0</v>
      </c>
      <c r="CU93" s="49">
        <f t="shared" si="1055"/>
        <v>0</v>
      </c>
      <c r="CV93" s="49">
        <f t="shared" si="1055"/>
        <v>0</v>
      </c>
      <c r="CW93" s="49">
        <f t="shared" si="1055"/>
        <v>0</v>
      </c>
      <c r="CX93" s="49">
        <f t="shared" si="1055"/>
        <v>0</v>
      </c>
      <c r="CY93" s="49">
        <f t="shared" si="1055"/>
        <v>0</v>
      </c>
      <c r="CZ93" s="49">
        <f t="shared" si="1055"/>
        <v>0</v>
      </c>
      <c r="DA93" s="49">
        <f t="shared" si="1055"/>
        <v>0</v>
      </c>
      <c r="DB93" s="49">
        <f t="shared" si="1055"/>
        <v>0</v>
      </c>
      <c r="DC93" s="49">
        <f t="shared" si="1055"/>
        <v>0</v>
      </c>
      <c r="DD93" s="49">
        <f t="shared" si="1055"/>
        <v>0</v>
      </c>
      <c r="DE93" s="319">
        <f t="shared" si="1055"/>
        <v>0</v>
      </c>
      <c r="DF93" s="49">
        <f t="shared" si="1055"/>
        <v>0</v>
      </c>
      <c r="DG93" s="49">
        <f t="shared" si="1055"/>
        <v>0</v>
      </c>
      <c r="DH93" s="49">
        <f t="shared" si="1055"/>
        <v>0</v>
      </c>
      <c r="DI93" s="49">
        <f t="shared" si="1055"/>
        <v>0</v>
      </c>
      <c r="DJ93" s="49">
        <f t="shared" si="1055"/>
        <v>0</v>
      </c>
      <c r="DK93" s="49">
        <f t="shared" si="1055"/>
        <v>0</v>
      </c>
      <c r="DL93" s="49">
        <f t="shared" si="1055"/>
        <v>0</v>
      </c>
      <c r="DM93" s="49">
        <f t="shared" si="1055"/>
        <v>0</v>
      </c>
      <c r="DN93" s="49">
        <f t="shared" si="1055"/>
        <v>0</v>
      </c>
      <c r="DO93" s="49">
        <f t="shared" si="1055"/>
        <v>0</v>
      </c>
      <c r="DP93" s="49">
        <f t="shared" si="1055"/>
        <v>0</v>
      </c>
      <c r="DQ93" s="49">
        <f t="shared" si="1055"/>
        <v>0</v>
      </c>
      <c r="DR93" s="319">
        <f t="shared" si="1055"/>
        <v>0</v>
      </c>
      <c r="DS93" s="49">
        <f t="shared" si="1055"/>
        <v>0</v>
      </c>
      <c r="DT93" s="49">
        <f t="shared" si="1055"/>
        <v>0</v>
      </c>
      <c r="DU93" s="49">
        <f t="shared" si="1055"/>
        <v>0</v>
      </c>
      <c r="DV93" s="49">
        <f t="shared" si="1055"/>
        <v>0</v>
      </c>
      <c r="DW93" s="49">
        <f t="shared" si="1055"/>
        <v>0</v>
      </c>
      <c r="DX93" s="49">
        <f t="shared" si="1055"/>
        <v>0</v>
      </c>
      <c r="DY93" s="49">
        <f t="shared" si="1055"/>
        <v>0</v>
      </c>
      <c r="DZ93" s="49">
        <f t="shared" si="1055"/>
        <v>0</v>
      </c>
      <c r="EA93" s="49">
        <f t="shared" si="1055"/>
        <v>0</v>
      </c>
      <c r="EB93" s="49">
        <f t="shared" si="1055"/>
        <v>0</v>
      </c>
      <c r="EC93" s="49">
        <f t="shared" si="1055"/>
        <v>0</v>
      </c>
      <c r="ED93" s="49">
        <f t="shared" si="1055"/>
        <v>0</v>
      </c>
      <c r="EE93" s="391">
        <f t="shared" ref="EE93" si="1056">EE74-EE84-EE91</f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057">E97</f>
        <v>0</v>
      </c>
      <c r="G95" s="49">
        <f t="shared" si="1057"/>
        <v>0</v>
      </c>
      <c r="H95" s="49">
        <f t="shared" si="1057"/>
        <v>0</v>
      </c>
      <c r="I95" s="49">
        <f t="shared" si="1057"/>
        <v>0</v>
      </c>
      <c r="J95" s="49">
        <f t="shared" si="1057"/>
        <v>0</v>
      </c>
      <c r="K95" s="49">
        <f t="shared" si="1057"/>
        <v>0</v>
      </c>
      <c r="L95" s="49">
        <f t="shared" si="1057"/>
        <v>0</v>
      </c>
      <c r="M95" s="49">
        <f t="shared" si="1057"/>
        <v>0</v>
      </c>
      <c r="N95" s="49">
        <f t="shared" si="1057"/>
        <v>0</v>
      </c>
      <c r="O95" s="49">
        <f t="shared" si="1057"/>
        <v>0</v>
      </c>
      <c r="P95" s="49">
        <f t="shared" si="1057"/>
        <v>0</v>
      </c>
      <c r="Q95" s="49">
        <f t="shared" si="1057"/>
        <v>0</v>
      </c>
      <c r="R95" s="319">
        <f>F95</f>
        <v>0</v>
      </c>
      <c r="S95" s="49">
        <f t="shared" ref="S95:AD95" si="1058">R97</f>
        <v>0</v>
      </c>
      <c r="T95" s="49">
        <f t="shared" si="1058"/>
        <v>0</v>
      </c>
      <c r="U95" s="49">
        <f t="shared" si="1058"/>
        <v>0</v>
      </c>
      <c r="V95" s="49">
        <f t="shared" si="1058"/>
        <v>0</v>
      </c>
      <c r="W95" s="49">
        <f t="shared" si="1058"/>
        <v>0</v>
      </c>
      <c r="X95" s="49">
        <f t="shared" si="1058"/>
        <v>0</v>
      </c>
      <c r="Y95" s="49">
        <f t="shared" si="1058"/>
        <v>0</v>
      </c>
      <c r="Z95" s="49">
        <f t="shared" si="1058"/>
        <v>0</v>
      </c>
      <c r="AA95" s="49">
        <f t="shared" si="1058"/>
        <v>0</v>
      </c>
      <c r="AB95" s="49">
        <f t="shared" si="1058"/>
        <v>0</v>
      </c>
      <c r="AC95" s="49">
        <f t="shared" si="1058"/>
        <v>0</v>
      </c>
      <c r="AD95" s="49">
        <f t="shared" si="1058"/>
        <v>0</v>
      </c>
      <c r="AE95" s="319">
        <f>S95</f>
        <v>0</v>
      </c>
      <c r="AF95" s="49">
        <f t="shared" ref="AF95:AQ95" si="1059">AE97</f>
        <v>0</v>
      </c>
      <c r="AG95" s="49">
        <f t="shared" si="1059"/>
        <v>0</v>
      </c>
      <c r="AH95" s="49">
        <f t="shared" si="1059"/>
        <v>0</v>
      </c>
      <c r="AI95" s="49">
        <f t="shared" si="1059"/>
        <v>0</v>
      </c>
      <c r="AJ95" s="49">
        <f t="shared" si="1059"/>
        <v>0</v>
      </c>
      <c r="AK95" s="49">
        <f t="shared" si="1059"/>
        <v>0</v>
      </c>
      <c r="AL95" s="49">
        <f t="shared" si="1059"/>
        <v>0</v>
      </c>
      <c r="AM95" s="49">
        <f t="shared" si="1059"/>
        <v>0</v>
      </c>
      <c r="AN95" s="49">
        <f t="shared" si="1059"/>
        <v>0</v>
      </c>
      <c r="AO95" s="49">
        <f t="shared" si="1059"/>
        <v>0</v>
      </c>
      <c r="AP95" s="49">
        <f t="shared" si="1059"/>
        <v>0</v>
      </c>
      <c r="AQ95" s="49">
        <f t="shared" si="1059"/>
        <v>0</v>
      </c>
      <c r="AR95" s="319">
        <f>AF95</f>
        <v>0</v>
      </c>
      <c r="AS95" s="49">
        <f t="shared" ref="AS95:BD95" si="1060">AR97</f>
        <v>0</v>
      </c>
      <c r="AT95" s="49">
        <f t="shared" si="1060"/>
        <v>0</v>
      </c>
      <c r="AU95" s="49">
        <f t="shared" si="1060"/>
        <v>0</v>
      </c>
      <c r="AV95" s="49">
        <f t="shared" si="1060"/>
        <v>0</v>
      </c>
      <c r="AW95" s="49">
        <f t="shared" si="1060"/>
        <v>0</v>
      </c>
      <c r="AX95" s="49">
        <f t="shared" si="1060"/>
        <v>0</v>
      </c>
      <c r="AY95" s="49">
        <f t="shared" si="1060"/>
        <v>0</v>
      </c>
      <c r="AZ95" s="49">
        <f t="shared" si="1060"/>
        <v>0</v>
      </c>
      <c r="BA95" s="49">
        <f t="shared" si="1060"/>
        <v>0</v>
      </c>
      <c r="BB95" s="49">
        <f t="shared" si="1060"/>
        <v>0</v>
      </c>
      <c r="BC95" s="49">
        <f t="shared" si="1060"/>
        <v>0</v>
      </c>
      <c r="BD95" s="49">
        <f t="shared" si="1060"/>
        <v>0</v>
      </c>
      <c r="BE95" s="319">
        <f>AS95</f>
        <v>0</v>
      </c>
      <c r="BF95" s="49">
        <f t="shared" ref="BF95:BQ95" si="1061">BE97</f>
        <v>0</v>
      </c>
      <c r="BG95" s="49">
        <f t="shared" si="1061"/>
        <v>0</v>
      </c>
      <c r="BH95" s="49">
        <f t="shared" si="1061"/>
        <v>0</v>
      </c>
      <c r="BI95" s="49">
        <f t="shared" si="1061"/>
        <v>0</v>
      </c>
      <c r="BJ95" s="49">
        <f t="shared" si="1061"/>
        <v>0</v>
      </c>
      <c r="BK95" s="49">
        <f t="shared" si="1061"/>
        <v>0</v>
      </c>
      <c r="BL95" s="49">
        <f t="shared" si="1061"/>
        <v>0</v>
      </c>
      <c r="BM95" s="49">
        <f t="shared" si="1061"/>
        <v>0</v>
      </c>
      <c r="BN95" s="49">
        <f t="shared" si="1061"/>
        <v>0</v>
      </c>
      <c r="BO95" s="49">
        <f t="shared" si="1061"/>
        <v>0</v>
      </c>
      <c r="BP95" s="49">
        <f t="shared" si="1061"/>
        <v>0</v>
      </c>
      <c r="BQ95" s="49">
        <f t="shared" si="1061"/>
        <v>0</v>
      </c>
      <c r="BR95" s="319">
        <f>BF95</f>
        <v>0</v>
      </c>
      <c r="BS95" s="49">
        <f t="shared" ref="BS95:CD95" si="1062">BR97</f>
        <v>0</v>
      </c>
      <c r="BT95" s="49">
        <f t="shared" si="1062"/>
        <v>0</v>
      </c>
      <c r="BU95" s="49">
        <f t="shared" si="1062"/>
        <v>0</v>
      </c>
      <c r="BV95" s="49">
        <f t="shared" si="1062"/>
        <v>0</v>
      </c>
      <c r="BW95" s="49">
        <f t="shared" si="1062"/>
        <v>0</v>
      </c>
      <c r="BX95" s="49">
        <f t="shared" si="1062"/>
        <v>0</v>
      </c>
      <c r="BY95" s="49">
        <f t="shared" si="1062"/>
        <v>0</v>
      </c>
      <c r="BZ95" s="49">
        <f t="shared" si="1062"/>
        <v>0</v>
      </c>
      <c r="CA95" s="49">
        <f t="shared" si="1062"/>
        <v>0</v>
      </c>
      <c r="CB95" s="49">
        <f t="shared" si="1062"/>
        <v>0</v>
      </c>
      <c r="CC95" s="49">
        <f t="shared" si="1062"/>
        <v>0</v>
      </c>
      <c r="CD95" s="49">
        <f t="shared" si="1062"/>
        <v>0</v>
      </c>
      <c r="CE95" s="319">
        <f>BS95</f>
        <v>0</v>
      </c>
      <c r="CF95" s="49">
        <f t="shared" ref="CF95:CQ95" si="1063">CE97</f>
        <v>0</v>
      </c>
      <c r="CG95" s="49">
        <f t="shared" si="1063"/>
        <v>0</v>
      </c>
      <c r="CH95" s="49">
        <f t="shared" si="1063"/>
        <v>0</v>
      </c>
      <c r="CI95" s="49">
        <f t="shared" si="1063"/>
        <v>0</v>
      </c>
      <c r="CJ95" s="49">
        <f t="shared" si="1063"/>
        <v>0</v>
      </c>
      <c r="CK95" s="49">
        <f t="shared" si="1063"/>
        <v>0</v>
      </c>
      <c r="CL95" s="49">
        <f t="shared" si="1063"/>
        <v>0</v>
      </c>
      <c r="CM95" s="49">
        <f t="shared" si="1063"/>
        <v>0</v>
      </c>
      <c r="CN95" s="49">
        <f t="shared" si="1063"/>
        <v>0</v>
      </c>
      <c r="CO95" s="49">
        <f t="shared" si="1063"/>
        <v>0</v>
      </c>
      <c r="CP95" s="49">
        <f t="shared" si="1063"/>
        <v>0</v>
      </c>
      <c r="CQ95" s="49">
        <f t="shared" si="1063"/>
        <v>0</v>
      </c>
      <c r="CR95" s="319">
        <f>CF95</f>
        <v>0</v>
      </c>
      <c r="CS95" s="49">
        <f t="shared" ref="CS95:DD95" si="1064">CR97</f>
        <v>0</v>
      </c>
      <c r="CT95" s="49">
        <f t="shared" si="1064"/>
        <v>0</v>
      </c>
      <c r="CU95" s="49">
        <f t="shared" si="1064"/>
        <v>0</v>
      </c>
      <c r="CV95" s="49">
        <f t="shared" si="1064"/>
        <v>0</v>
      </c>
      <c r="CW95" s="49">
        <f t="shared" si="1064"/>
        <v>0</v>
      </c>
      <c r="CX95" s="49">
        <f t="shared" si="1064"/>
        <v>0</v>
      </c>
      <c r="CY95" s="49">
        <f t="shared" si="1064"/>
        <v>0</v>
      </c>
      <c r="CZ95" s="49">
        <f t="shared" si="1064"/>
        <v>0</v>
      </c>
      <c r="DA95" s="49">
        <f t="shared" si="1064"/>
        <v>0</v>
      </c>
      <c r="DB95" s="49">
        <f t="shared" si="1064"/>
        <v>0</v>
      </c>
      <c r="DC95" s="49">
        <f t="shared" si="1064"/>
        <v>0</v>
      </c>
      <c r="DD95" s="49">
        <f t="shared" si="1064"/>
        <v>0</v>
      </c>
      <c r="DE95" s="319">
        <f>CS95</f>
        <v>0</v>
      </c>
      <c r="DF95" s="49">
        <f t="shared" ref="DF95:DQ95" si="1065">DE97</f>
        <v>0</v>
      </c>
      <c r="DG95" s="49">
        <f t="shared" si="1065"/>
        <v>0</v>
      </c>
      <c r="DH95" s="49">
        <f t="shared" si="1065"/>
        <v>0</v>
      </c>
      <c r="DI95" s="49">
        <f t="shared" si="1065"/>
        <v>0</v>
      </c>
      <c r="DJ95" s="49">
        <f t="shared" si="1065"/>
        <v>0</v>
      </c>
      <c r="DK95" s="49">
        <f t="shared" si="1065"/>
        <v>0</v>
      </c>
      <c r="DL95" s="49">
        <f t="shared" si="1065"/>
        <v>0</v>
      </c>
      <c r="DM95" s="49">
        <f t="shared" si="1065"/>
        <v>0</v>
      </c>
      <c r="DN95" s="49">
        <f t="shared" si="1065"/>
        <v>0</v>
      </c>
      <c r="DO95" s="49">
        <f t="shared" si="1065"/>
        <v>0</v>
      </c>
      <c r="DP95" s="49">
        <f t="shared" si="1065"/>
        <v>0</v>
      </c>
      <c r="DQ95" s="49">
        <f t="shared" si="1065"/>
        <v>0</v>
      </c>
      <c r="DR95" s="319">
        <f>DF95</f>
        <v>0</v>
      </c>
      <c r="DS95" s="49">
        <f t="shared" ref="DS95:ED95" si="1066">DR97</f>
        <v>0</v>
      </c>
      <c r="DT95" s="49">
        <f t="shared" si="1066"/>
        <v>0</v>
      </c>
      <c r="DU95" s="49">
        <f t="shared" si="1066"/>
        <v>0</v>
      </c>
      <c r="DV95" s="49">
        <f t="shared" si="1066"/>
        <v>0</v>
      </c>
      <c r="DW95" s="49">
        <f t="shared" si="1066"/>
        <v>0</v>
      </c>
      <c r="DX95" s="49">
        <f t="shared" si="1066"/>
        <v>0</v>
      </c>
      <c r="DY95" s="49">
        <f t="shared" si="1066"/>
        <v>0</v>
      </c>
      <c r="DZ95" s="49">
        <f t="shared" si="1066"/>
        <v>0</v>
      </c>
      <c r="EA95" s="49">
        <f t="shared" si="1066"/>
        <v>0</v>
      </c>
      <c r="EB95" s="49">
        <f t="shared" si="1066"/>
        <v>0</v>
      </c>
      <c r="EC95" s="49">
        <f t="shared" si="1066"/>
        <v>0</v>
      </c>
      <c r="ED95" s="49">
        <f t="shared" si="1066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067">F93</f>
        <v>0</v>
      </c>
      <c r="G96" s="49">
        <f t="shared" si="1067"/>
        <v>0</v>
      </c>
      <c r="H96" s="49">
        <f t="shared" si="1067"/>
        <v>0</v>
      </c>
      <c r="I96" s="49">
        <f t="shared" si="1067"/>
        <v>0</v>
      </c>
      <c r="J96" s="49">
        <f t="shared" si="1067"/>
        <v>0</v>
      </c>
      <c r="K96" s="49">
        <f t="shared" si="1067"/>
        <v>0</v>
      </c>
      <c r="L96" s="49">
        <f t="shared" si="1067"/>
        <v>0</v>
      </c>
      <c r="M96" s="49">
        <f t="shared" si="1067"/>
        <v>0</v>
      </c>
      <c r="N96" s="49">
        <f t="shared" si="1067"/>
        <v>0</v>
      </c>
      <c r="O96" s="49">
        <f t="shared" si="1067"/>
        <v>0</v>
      </c>
      <c r="P96" s="49">
        <f t="shared" si="1067"/>
        <v>0</v>
      </c>
      <c r="Q96" s="49">
        <f t="shared" si="1067"/>
        <v>0</v>
      </c>
      <c r="R96" s="319">
        <f>SUM(F96:Q96)</f>
        <v>0</v>
      </c>
      <c r="S96" s="49">
        <f t="shared" ref="S96:AD96" si="1068">S93</f>
        <v>0</v>
      </c>
      <c r="T96" s="49">
        <f t="shared" si="1068"/>
        <v>0</v>
      </c>
      <c r="U96" s="49">
        <f t="shared" si="1068"/>
        <v>0</v>
      </c>
      <c r="V96" s="49">
        <f t="shared" si="1068"/>
        <v>0</v>
      </c>
      <c r="W96" s="49">
        <f t="shared" si="1068"/>
        <v>0</v>
      </c>
      <c r="X96" s="49">
        <f t="shared" si="1068"/>
        <v>0</v>
      </c>
      <c r="Y96" s="49">
        <f t="shared" si="1068"/>
        <v>0</v>
      </c>
      <c r="Z96" s="49">
        <f t="shared" si="1068"/>
        <v>0</v>
      </c>
      <c r="AA96" s="49">
        <f t="shared" si="1068"/>
        <v>0</v>
      </c>
      <c r="AB96" s="49">
        <f t="shared" si="1068"/>
        <v>0</v>
      </c>
      <c r="AC96" s="49">
        <f t="shared" si="1068"/>
        <v>0</v>
      </c>
      <c r="AD96" s="49">
        <f t="shared" si="1068"/>
        <v>0</v>
      </c>
      <c r="AE96" s="319">
        <f>SUM(S96:AD96)</f>
        <v>0</v>
      </c>
      <c r="AF96" s="49">
        <f t="shared" ref="AF96:AQ96" si="1069">AF93</f>
        <v>0</v>
      </c>
      <c r="AG96" s="49">
        <f t="shared" si="1069"/>
        <v>0</v>
      </c>
      <c r="AH96" s="49">
        <f t="shared" si="1069"/>
        <v>0</v>
      </c>
      <c r="AI96" s="49">
        <f t="shared" si="1069"/>
        <v>0</v>
      </c>
      <c r="AJ96" s="49">
        <f t="shared" si="1069"/>
        <v>0</v>
      </c>
      <c r="AK96" s="49">
        <f t="shared" si="1069"/>
        <v>0</v>
      </c>
      <c r="AL96" s="49">
        <f t="shared" si="1069"/>
        <v>0</v>
      </c>
      <c r="AM96" s="49">
        <f t="shared" si="1069"/>
        <v>0</v>
      </c>
      <c r="AN96" s="49">
        <f t="shared" si="1069"/>
        <v>0</v>
      </c>
      <c r="AO96" s="49">
        <f t="shared" si="1069"/>
        <v>0</v>
      </c>
      <c r="AP96" s="49">
        <f t="shared" si="1069"/>
        <v>0</v>
      </c>
      <c r="AQ96" s="49">
        <f t="shared" si="1069"/>
        <v>0</v>
      </c>
      <c r="AR96" s="319">
        <f>SUM(AF96:AQ96)</f>
        <v>0</v>
      </c>
      <c r="AS96" s="49">
        <f t="shared" ref="AS96:BD96" si="1070">AS93</f>
        <v>0</v>
      </c>
      <c r="AT96" s="49">
        <f t="shared" si="1070"/>
        <v>0</v>
      </c>
      <c r="AU96" s="49">
        <f t="shared" si="1070"/>
        <v>0</v>
      </c>
      <c r="AV96" s="49">
        <f t="shared" si="1070"/>
        <v>0</v>
      </c>
      <c r="AW96" s="49">
        <f t="shared" si="1070"/>
        <v>0</v>
      </c>
      <c r="AX96" s="49">
        <f t="shared" si="1070"/>
        <v>0</v>
      </c>
      <c r="AY96" s="49">
        <f t="shared" si="1070"/>
        <v>0</v>
      </c>
      <c r="AZ96" s="49">
        <f t="shared" si="1070"/>
        <v>0</v>
      </c>
      <c r="BA96" s="49">
        <f t="shared" si="1070"/>
        <v>0</v>
      </c>
      <c r="BB96" s="49">
        <f t="shared" si="1070"/>
        <v>0</v>
      </c>
      <c r="BC96" s="49">
        <f t="shared" si="1070"/>
        <v>0</v>
      </c>
      <c r="BD96" s="49">
        <f t="shared" si="1070"/>
        <v>0</v>
      </c>
      <c r="BE96" s="319">
        <f>SUM(AS96:BD96)</f>
        <v>0</v>
      </c>
      <c r="BF96" s="49">
        <f t="shared" ref="BF96:BQ96" si="1071">BF93</f>
        <v>0</v>
      </c>
      <c r="BG96" s="49">
        <f t="shared" si="1071"/>
        <v>0</v>
      </c>
      <c r="BH96" s="49">
        <f t="shared" si="1071"/>
        <v>0</v>
      </c>
      <c r="BI96" s="49">
        <f t="shared" si="1071"/>
        <v>0</v>
      </c>
      <c r="BJ96" s="49">
        <f t="shared" si="1071"/>
        <v>0</v>
      </c>
      <c r="BK96" s="49">
        <f t="shared" si="1071"/>
        <v>0</v>
      </c>
      <c r="BL96" s="49">
        <f t="shared" si="1071"/>
        <v>0</v>
      </c>
      <c r="BM96" s="49">
        <f t="shared" si="1071"/>
        <v>0</v>
      </c>
      <c r="BN96" s="49">
        <f t="shared" si="1071"/>
        <v>0</v>
      </c>
      <c r="BO96" s="49">
        <f t="shared" si="1071"/>
        <v>0</v>
      </c>
      <c r="BP96" s="49">
        <f t="shared" si="1071"/>
        <v>0</v>
      </c>
      <c r="BQ96" s="49">
        <f t="shared" si="1071"/>
        <v>0</v>
      </c>
      <c r="BR96" s="319">
        <f>SUM(BF96:BQ96)</f>
        <v>0</v>
      </c>
      <c r="BS96" s="49">
        <f t="shared" ref="BS96:CD96" si="1072">BS93</f>
        <v>0</v>
      </c>
      <c r="BT96" s="49">
        <f t="shared" si="1072"/>
        <v>0</v>
      </c>
      <c r="BU96" s="49">
        <f t="shared" si="1072"/>
        <v>0</v>
      </c>
      <c r="BV96" s="49">
        <f t="shared" si="1072"/>
        <v>0</v>
      </c>
      <c r="BW96" s="49">
        <f t="shared" si="1072"/>
        <v>0</v>
      </c>
      <c r="BX96" s="49">
        <f t="shared" si="1072"/>
        <v>0</v>
      </c>
      <c r="BY96" s="49">
        <f t="shared" si="1072"/>
        <v>0</v>
      </c>
      <c r="BZ96" s="49">
        <f t="shared" si="1072"/>
        <v>0</v>
      </c>
      <c r="CA96" s="49">
        <f t="shared" si="1072"/>
        <v>0</v>
      </c>
      <c r="CB96" s="49">
        <f t="shared" si="1072"/>
        <v>0</v>
      </c>
      <c r="CC96" s="49">
        <f t="shared" si="1072"/>
        <v>0</v>
      </c>
      <c r="CD96" s="49">
        <f t="shared" si="1072"/>
        <v>0</v>
      </c>
      <c r="CE96" s="319">
        <f>SUM(BS96:CD96)</f>
        <v>0</v>
      </c>
      <c r="CF96" s="49">
        <f t="shared" ref="CF96:CQ96" si="1073">CF93</f>
        <v>0</v>
      </c>
      <c r="CG96" s="49">
        <f t="shared" si="1073"/>
        <v>0</v>
      </c>
      <c r="CH96" s="49">
        <f t="shared" si="1073"/>
        <v>0</v>
      </c>
      <c r="CI96" s="49">
        <f t="shared" si="1073"/>
        <v>0</v>
      </c>
      <c r="CJ96" s="49">
        <f t="shared" si="1073"/>
        <v>0</v>
      </c>
      <c r="CK96" s="49">
        <f t="shared" si="1073"/>
        <v>0</v>
      </c>
      <c r="CL96" s="49">
        <f t="shared" si="1073"/>
        <v>0</v>
      </c>
      <c r="CM96" s="49">
        <f t="shared" si="1073"/>
        <v>0</v>
      </c>
      <c r="CN96" s="49">
        <f t="shared" si="1073"/>
        <v>0</v>
      </c>
      <c r="CO96" s="49">
        <f t="shared" si="1073"/>
        <v>0</v>
      </c>
      <c r="CP96" s="49">
        <f t="shared" si="1073"/>
        <v>0</v>
      </c>
      <c r="CQ96" s="49">
        <f t="shared" si="1073"/>
        <v>0</v>
      </c>
      <c r="CR96" s="319">
        <f>SUM(CF96:CQ96)</f>
        <v>0</v>
      </c>
      <c r="CS96" s="49">
        <f t="shared" ref="CS96:DD96" si="1074">CS93</f>
        <v>0</v>
      </c>
      <c r="CT96" s="49">
        <f t="shared" si="1074"/>
        <v>0</v>
      </c>
      <c r="CU96" s="49">
        <f t="shared" si="1074"/>
        <v>0</v>
      </c>
      <c r="CV96" s="49">
        <f t="shared" si="1074"/>
        <v>0</v>
      </c>
      <c r="CW96" s="49">
        <f t="shared" si="1074"/>
        <v>0</v>
      </c>
      <c r="CX96" s="49">
        <f t="shared" si="1074"/>
        <v>0</v>
      </c>
      <c r="CY96" s="49">
        <f t="shared" si="1074"/>
        <v>0</v>
      </c>
      <c r="CZ96" s="49">
        <f t="shared" si="1074"/>
        <v>0</v>
      </c>
      <c r="DA96" s="49">
        <f t="shared" si="1074"/>
        <v>0</v>
      </c>
      <c r="DB96" s="49">
        <f t="shared" si="1074"/>
        <v>0</v>
      </c>
      <c r="DC96" s="49">
        <f t="shared" si="1074"/>
        <v>0</v>
      </c>
      <c r="DD96" s="49">
        <f t="shared" si="1074"/>
        <v>0</v>
      </c>
      <c r="DE96" s="319">
        <f>SUM(CS96:DD96)</f>
        <v>0</v>
      </c>
      <c r="DF96" s="49">
        <f t="shared" ref="DF96:DQ96" si="1075">DF93</f>
        <v>0</v>
      </c>
      <c r="DG96" s="49">
        <f t="shared" si="1075"/>
        <v>0</v>
      </c>
      <c r="DH96" s="49">
        <f t="shared" si="1075"/>
        <v>0</v>
      </c>
      <c r="DI96" s="49">
        <f t="shared" si="1075"/>
        <v>0</v>
      </c>
      <c r="DJ96" s="49">
        <f t="shared" si="1075"/>
        <v>0</v>
      </c>
      <c r="DK96" s="49">
        <f t="shared" si="1075"/>
        <v>0</v>
      </c>
      <c r="DL96" s="49">
        <f t="shared" si="1075"/>
        <v>0</v>
      </c>
      <c r="DM96" s="49">
        <f t="shared" si="1075"/>
        <v>0</v>
      </c>
      <c r="DN96" s="49">
        <f t="shared" si="1075"/>
        <v>0</v>
      </c>
      <c r="DO96" s="49">
        <f t="shared" si="1075"/>
        <v>0</v>
      </c>
      <c r="DP96" s="49">
        <f t="shared" si="1075"/>
        <v>0</v>
      </c>
      <c r="DQ96" s="49">
        <f t="shared" si="1075"/>
        <v>0</v>
      </c>
      <c r="DR96" s="319">
        <f>SUM(DF96:DQ96)</f>
        <v>0</v>
      </c>
      <c r="DS96" s="49">
        <f t="shared" ref="DS96:ED96" si="1076">DS93</f>
        <v>0</v>
      </c>
      <c r="DT96" s="49">
        <f t="shared" si="1076"/>
        <v>0</v>
      </c>
      <c r="DU96" s="49">
        <f t="shared" si="1076"/>
        <v>0</v>
      </c>
      <c r="DV96" s="49">
        <f t="shared" si="1076"/>
        <v>0</v>
      </c>
      <c r="DW96" s="49">
        <f t="shared" si="1076"/>
        <v>0</v>
      </c>
      <c r="DX96" s="49">
        <f t="shared" si="1076"/>
        <v>0</v>
      </c>
      <c r="DY96" s="49">
        <f t="shared" si="1076"/>
        <v>0</v>
      </c>
      <c r="DZ96" s="49">
        <f t="shared" si="1076"/>
        <v>0</v>
      </c>
      <c r="EA96" s="49">
        <f t="shared" si="1076"/>
        <v>0</v>
      </c>
      <c r="EB96" s="49">
        <f t="shared" si="1076"/>
        <v>0</v>
      </c>
      <c r="EC96" s="49">
        <f t="shared" si="1076"/>
        <v>0</v>
      </c>
      <c r="ED96" s="49">
        <f t="shared" si="1076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077">F95+F96</f>
        <v>0</v>
      </c>
      <c r="G97" s="49">
        <f t="shared" si="1077"/>
        <v>0</v>
      </c>
      <c r="H97" s="49">
        <f t="shared" si="1077"/>
        <v>0</v>
      </c>
      <c r="I97" s="49">
        <f t="shared" si="1077"/>
        <v>0</v>
      </c>
      <c r="J97" s="49">
        <f t="shared" si="1077"/>
        <v>0</v>
      </c>
      <c r="K97" s="49">
        <f t="shared" si="1077"/>
        <v>0</v>
      </c>
      <c r="L97" s="49">
        <f t="shared" si="1077"/>
        <v>0</v>
      </c>
      <c r="M97" s="49">
        <f t="shared" si="1077"/>
        <v>0</v>
      </c>
      <c r="N97" s="49">
        <f t="shared" si="1077"/>
        <v>0</v>
      </c>
      <c r="O97" s="49">
        <f t="shared" si="1077"/>
        <v>0</v>
      </c>
      <c r="P97" s="49">
        <f t="shared" si="1077"/>
        <v>0</v>
      </c>
      <c r="Q97" s="49">
        <f t="shared" si="1077"/>
        <v>0</v>
      </c>
      <c r="R97" s="319">
        <f t="shared" si="1077"/>
        <v>0</v>
      </c>
      <c r="S97" s="49">
        <f t="shared" si="1077"/>
        <v>0</v>
      </c>
      <c r="T97" s="49">
        <f t="shared" si="1077"/>
        <v>0</v>
      </c>
      <c r="U97" s="49">
        <f t="shared" si="1077"/>
        <v>0</v>
      </c>
      <c r="V97" s="49">
        <f t="shared" si="1077"/>
        <v>0</v>
      </c>
      <c r="W97" s="49">
        <f t="shared" si="1077"/>
        <v>0</v>
      </c>
      <c r="X97" s="49">
        <f t="shared" si="1077"/>
        <v>0</v>
      </c>
      <c r="Y97" s="49">
        <f t="shared" si="1077"/>
        <v>0</v>
      </c>
      <c r="Z97" s="49">
        <f t="shared" si="1077"/>
        <v>0</v>
      </c>
      <c r="AA97" s="49">
        <f t="shared" si="1077"/>
        <v>0</v>
      </c>
      <c r="AB97" s="49">
        <f t="shared" si="1077"/>
        <v>0</v>
      </c>
      <c r="AC97" s="49">
        <f t="shared" si="1077"/>
        <v>0</v>
      </c>
      <c r="AD97" s="49">
        <f t="shared" si="1077"/>
        <v>0</v>
      </c>
      <c r="AE97" s="319">
        <f t="shared" si="1077"/>
        <v>0</v>
      </c>
      <c r="AF97" s="49">
        <f t="shared" si="1077"/>
        <v>0</v>
      </c>
      <c r="AG97" s="49">
        <f t="shared" si="1077"/>
        <v>0</v>
      </c>
      <c r="AH97" s="49">
        <f t="shared" si="1077"/>
        <v>0</v>
      </c>
      <c r="AI97" s="49">
        <f t="shared" si="1077"/>
        <v>0</v>
      </c>
      <c r="AJ97" s="49">
        <f t="shared" si="1077"/>
        <v>0</v>
      </c>
      <c r="AK97" s="49">
        <f t="shared" si="1077"/>
        <v>0</v>
      </c>
      <c r="AL97" s="49">
        <f t="shared" si="1077"/>
        <v>0</v>
      </c>
      <c r="AM97" s="49">
        <f t="shared" si="1077"/>
        <v>0</v>
      </c>
      <c r="AN97" s="49">
        <f t="shared" si="1077"/>
        <v>0</v>
      </c>
      <c r="AO97" s="49">
        <f t="shared" si="1077"/>
        <v>0</v>
      </c>
      <c r="AP97" s="49">
        <f t="shared" si="1077"/>
        <v>0</v>
      </c>
      <c r="AQ97" s="49">
        <f t="shared" si="1077"/>
        <v>0</v>
      </c>
      <c r="AR97" s="319">
        <f t="shared" si="1077"/>
        <v>0</v>
      </c>
      <c r="AS97" s="49">
        <f t="shared" si="1077"/>
        <v>0</v>
      </c>
      <c r="AT97" s="49">
        <f t="shared" si="1077"/>
        <v>0</v>
      </c>
      <c r="AU97" s="49">
        <f t="shared" si="1077"/>
        <v>0</v>
      </c>
      <c r="AV97" s="49">
        <f t="shared" si="1077"/>
        <v>0</v>
      </c>
      <c r="AW97" s="49">
        <f t="shared" si="1077"/>
        <v>0</v>
      </c>
      <c r="AX97" s="49">
        <f t="shared" si="1077"/>
        <v>0</v>
      </c>
      <c r="AY97" s="49">
        <f t="shared" si="1077"/>
        <v>0</v>
      </c>
      <c r="AZ97" s="49">
        <f t="shared" si="1077"/>
        <v>0</v>
      </c>
      <c r="BA97" s="49">
        <f t="shared" si="1077"/>
        <v>0</v>
      </c>
      <c r="BB97" s="49">
        <f t="shared" si="1077"/>
        <v>0</v>
      </c>
      <c r="BC97" s="49">
        <f t="shared" si="1077"/>
        <v>0</v>
      </c>
      <c r="BD97" s="49">
        <f t="shared" si="1077"/>
        <v>0</v>
      </c>
      <c r="BE97" s="319">
        <f t="shared" si="1077"/>
        <v>0</v>
      </c>
      <c r="BF97" s="49">
        <f t="shared" si="1077"/>
        <v>0</v>
      </c>
      <c r="BG97" s="49">
        <f t="shared" si="1077"/>
        <v>0</v>
      </c>
      <c r="BH97" s="49">
        <f t="shared" si="1077"/>
        <v>0</v>
      </c>
      <c r="BI97" s="49">
        <f t="shared" si="1077"/>
        <v>0</v>
      </c>
      <c r="BJ97" s="49">
        <f t="shared" si="1077"/>
        <v>0</v>
      </c>
      <c r="BK97" s="49">
        <f t="shared" si="1077"/>
        <v>0</v>
      </c>
      <c r="BL97" s="49">
        <f t="shared" si="1077"/>
        <v>0</v>
      </c>
      <c r="BM97" s="49">
        <f t="shared" si="1077"/>
        <v>0</v>
      </c>
      <c r="BN97" s="49">
        <f t="shared" si="1077"/>
        <v>0</v>
      </c>
      <c r="BO97" s="49">
        <f t="shared" si="1077"/>
        <v>0</v>
      </c>
      <c r="BP97" s="49">
        <f t="shared" si="1077"/>
        <v>0</v>
      </c>
      <c r="BQ97" s="49">
        <f t="shared" si="1077"/>
        <v>0</v>
      </c>
      <c r="BR97" s="319">
        <f t="shared" ref="BR97:EC97" si="1078">BR95+BR96</f>
        <v>0</v>
      </c>
      <c r="BS97" s="49">
        <f t="shared" si="1078"/>
        <v>0</v>
      </c>
      <c r="BT97" s="49">
        <f t="shared" si="1078"/>
        <v>0</v>
      </c>
      <c r="BU97" s="49">
        <f t="shared" si="1078"/>
        <v>0</v>
      </c>
      <c r="BV97" s="49">
        <f t="shared" si="1078"/>
        <v>0</v>
      </c>
      <c r="BW97" s="49">
        <f t="shared" si="1078"/>
        <v>0</v>
      </c>
      <c r="BX97" s="49">
        <f t="shared" si="1078"/>
        <v>0</v>
      </c>
      <c r="BY97" s="49">
        <f t="shared" si="1078"/>
        <v>0</v>
      </c>
      <c r="BZ97" s="49">
        <f t="shared" si="1078"/>
        <v>0</v>
      </c>
      <c r="CA97" s="49">
        <f t="shared" si="1078"/>
        <v>0</v>
      </c>
      <c r="CB97" s="49">
        <f t="shared" si="1078"/>
        <v>0</v>
      </c>
      <c r="CC97" s="49">
        <f t="shared" si="1078"/>
        <v>0</v>
      </c>
      <c r="CD97" s="49">
        <f t="shared" si="1078"/>
        <v>0</v>
      </c>
      <c r="CE97" s="319">
        <f t="shared" si="1078"/>
        <v>0</v>
      </c>
      <c r="CF97" s="49">
        <f t="shared" si="1078"/>
        <v>0</v>
      </c>
      <c r="CG97" s="49">
        <f t="shared" si="1078"/>
        <v>0</v>
      </c>
      <c r="CH97" s="49">
        <f t="shared" si="1078"/>
        <v>0</v>
      </c>
      <c r="CI97" s="49">
        <f t="shared" si="1078"/>
        <v>0</v>
      </c>
      <c r="CJ97" s="49">
        <f t="shared" si="1078"/>
        <v>0</v>
      </c>
      <c r="CK97" s="49">
        <f t="shared" si="1078"/>
        <v>0</v>
      </c>
      <c r="CL97" s="49">
        <f t="shared" si="1078"/>
        <v>0</v>
      </c>
      <c r="CM97" s="49">
        <f t="shared" si="1078"/>
        <v>0</v>
      </c>
      <c r="CN97" s="49">
        <f t="shared" si="1078"/>
        <v>0</v>
      </c>
      <c r="CO97" s="49">
        <f t="shared" si="1078"/>
        <v>0</v>
      </c>
      <c r="CP97" s="49">
        <f t="shared" si="1078"/>
        <v>0</v>
      </c>
      <c r="CQ97" s="49">
        <f t="shared" si="1078"/>
        <v>0</v>
      </c>
      <c r="CR97" s="319">
        <f t="shared" si="1078"/>
        <v>0</v>
      </c>
      <c r="CS97" s="49">
        <f t="shared" si="1078"/>
        <v>0</v>
      </c>
      <c r="CT97" s="49">
        <f t="shared" si="1078"/>
        <v>0</v>
      </c>
      <c r="CU97" s="49">
        <f t="shared" si="1078"/>
        <v>0</v>
      </c>
      <c r="CV97" s="49">
        <f t="shared" si="1078"/>
        <v>0</v>
      </c>
      <c r="CW97" s="49">
        <f t="shared" si="1078"/>
        <v>0</v>
      </c>
      <c r="CX97" s="49">
        <f t="shared" si="1078"/>
        <v>0</v>
      </c>
      <c r="CY97" s="49">
        <f t="shared" si="1078"/>
        <v>0</v>
      </c>
      <c r="CZ97" s="49">
        <f t="shared" si="1078"/>
        <v>0</v>
      </c>
      <c r="DA97" s="49">
        <f t="shared" si="1078"/>
        <v>0</v>
      </c>
      <c r="DB97" s="49">
        <f t="shared" si="1078"/>
        <v>0</v>
      </c>
      <c r="DC97" s="49">
        <f t="shared" si="1078"/>
        <v>0</v>
      </c>
      <c r="DD97" s="49">
        <f t="shared" si="1078"/>
        <v>0</v>
      </c>
      <c r="DE97" s="319">
        <f t="shared" si="1078"/>
        <v>0</v>
      </c>
      <c r="DF97" s="49">
        <f t="shared" si="1078"/>
        <v>0</v>
      </c>
      <c r="DG97" s="49">
        <f t="shared" si="1078"/>
        <v>0</v>
      </c>
      <c r="DH97" s="49">
        <f t="shared" si="1078"/>
        <v>0</v>
      </c>
      <c r="DI97" s="49">
        <f t="shared" si="1078"/>
        <v>0</v>
      </c>
      <c r="DJ97" s="49">
        <f t="shared" si="1078"/>
        <v>0</v>
      </c>
      <c r="DK97" s="49">
        <f t="shared" si="1078"/>
        <v>0</v>
      </c>
      <c r="DL97" s="49">
        <f t="shared" si="1078"/>
        <v>0</v>
      </c>
      <c r="DM97" s="49">
        <f t="shared" si="1078"/>
        <v>0</v>
      </c>
      <c r="DN97" s="49">
        <f t="shared" si="1078"/>
        <v>0</v>
      </c>
      <c r="DO97" s="49">
        <f t="shared" si="1078"/>
        <v>0</v>
      </c>
      <c r="DP97" s="49">
        <f t="shared" si="1078"/>
        <v>0</v>
      </c>
      <c r="DQ97" s="49">
        <f t="shared" si="1078"/>
        <v>0</v>
      </c>
      <c r="DR97" s="319">
        <f t="shared" si="1078"/>
        <v>0</v>
      </c>
      <c r="DS97" s="49">
        <f t="shared" si="1078"/>
        <v>0</v>
      </c>
      <c r="DT97" s="49">
        <f t="shared" si="1078"/>
        <v>0</v>
      </c>
      <c r="DU97" s="49">
        <f t="shared" si="1078"/>
        <v>0</v>
      </c>
      <c r="DV97" s="49">
        <f t="shared" si="1078"/>
        <v>0</v>
      </c>
      <c r="DW97" s="49">
        <f t="shared" si="1078"/>
        <v>0</v>
      </c>
      <c r="DX97" s="49">
        <f t="shared" si="1078"/>
        <v>0</v>
      </c>
      <c r="DY97" s="49">
        <f t="shared" si="1078"/>
        <v>0</v>
      </c>
      <c r="DZ97" s="49">
        <f t="shared" si="1078"/>
        <v>0</v>
      </c>
      <c r="EA97" s="49">
        <f t="shared" si="1078"/>
        <v>0</v>
      </c>
      <c r="EB97" s="49">
        <f t="shared" si="1078"/>
        <v>0</v>
      </c>
      <c r="EC97" s="49">
        <f t="shared" si="1078"/>
        <v>0</v>
      </c>
      <c r="ED97" s="49">
        <f t="shared" ref="ED97:EE97" si="1079">ED95+ED96</f>
        <v>0</v>
      </c>
      <c r="EE97" s="391">
        <f t="shared" si="1079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B63F-57B6-E24F-B5B7-DCBF9884485A}">
  <sheetPr codeName="Sheet24">
    <tabColor rgb="FFFF0000"/>
  </sheetPr>
  <dimension ref="A1:DW996"/>
  <sheetViews>
    <sheetView workbookViewId="0">
      <selection activeCell="H5" sqref="H5:DW19"/>
    </sheetView>
  </sheetViews>
  <sheetFormatPr baseColWidth="10" defaultColWidth="14.42578125" defaultRowHeight="15" x14ac:dyDescent="0.25"/>
  <cols>
    <col min="1" max="1" width="8" style="235" bestFit="1" customWidth="1"/>
    <col min="2" max="2" width="6.42578125" style="235" bestFit="1" customWidth="1"/>
    <col min="3" max="3" width="9" style="235" bestFit="1" customWidth="1"/>
    <col min="4" max="4" width="7.7109375" style="235" bestFit="1" customWidth="1"/>
    <col min="5" max="5" width="17.28515625" style="235" bestFit="1" customWidth="1"/>
    <col min="6" max="6" width="4.42578125" style="235" bestFit="1" customWidth="1"/>
    <col min="7" max="7" width="10" style="235" bestFit="1" customWidth="1"/>
    <col min="8" max="9" width="5" style="235" bestFit="1" customWidth="1"/>
    <col min="10" max="15" width="4.7109375" style="235" bestFit="1" customWidth="1"/>
    <col min="16" max="16" width="7.42578125" style="235" bestFit="1" customWidth="1"/>
    <col min="17" max="17" width="5.7109375" style="235" bestFit="1" customWidth="1"/>
    <col min="18" max="19" width="7" style="235" bestFit="1" customWidth="1"/>
    <col min="20" max="21" width="5" style="235" bestFit="1" customWidth="1"/>
    <col min="22" max="103" width="10" style="235" bestFit="1" customWidth="1"/>
    <col min="104" max="16384" width="14.42578125" style="235"/>
  </cols>
  <sheetData>
    <row r="1" spans="1:127" ht="15.75" thickBot="1" x14ac:dyDescent="0.3">
      <c r="A1" s="532" t="s">
        <v>202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4"/>
    </row>
    <row r="2" spans="1:127" x14ac:dyDescent="0.25">
      <c r="A2" s="241"/>
      <c r="B2" s="241"/>
      <c r="C2" s="241"/>
      <c r="D2" s="241"/>
      <c r="E2" s="241"/>
      <c r="F2" s="238"/>
      <c r="G2" s="248"/>
      <c r="H2" s="238">
        <v>2025</v>
      </c>
      <c r="I2" s="238">
        <v>2025</v>
      </c>
      <c r="J2" s="238">
        <v>2025</v>
      </c>
      <c r="K2" s="238">
        <v>2025</v>
      </c>
      <c r="L2" s="238">
        <v>2025</v>
      </c>
      <c r="M2" s="238">
        <v>2025</v>
      </c>
      <c r="N2" s="238">
        <v>2025</v>
      </c>
      <c r="O2" s="238">
        <v>2025</v>
      </c>
      <c r="P2" s="238">
        <v>2025</v>
      </c>
      <c r="Q2" s="238">
        <v>2025</v>
      </c>
      <c r="R2" s="238">
        <v>2025</v>
      </c>
      <c r="S2" s="238">
        <v>2025</v>
      </c>
      <c r="T2" s="238">
        <v>2025</v>
      </c>
      <c r="U2" s="238">
        <v>2026</v>
      </c>
      <c r="V2" s="238">
        <v>2026</v>
      </c>
      <c r="W2" s="238">
        <v>2026</v>
      </c>
      <c r="X2" s="238">
        <v>2026</v>
      </c>
      <c r="Y2" s="238">
        <v>2026</v>
      </c>
      <c r="Z2" s="238">
        <v>2026</v>
      </c>
      <c r="AA2" s="238">
        <v>2026</v>
      </c>
      <c r="AB2" s="238">
        <v>2026</v>
      </c>
      <c r="AC2" s="238">
        <v>2026</v>
      </c>
      <c r="AD2" s="238">
        <v>2026</v>
      </c>
      <c r="AE2" s="238">
        <v>2026</v>
      </c>
      <c r="AF2" s="261">
        <v>2027</v>
      </c>
      <c r="AG2" s="261">
        <v>2027</v>
      </c>
      <c r="AH2" s="261">
        <v>2027</v>
      </c>
      <c r="AI2" s="261">
        <v>2027</v>
      </c>
      <c r="AJ2" s="261">
        <v>2027</v>
      </c>
      <c r="AK2" s="261">
        <v>2027</v>
      </c>
      <c r="AL2" s="261">
        <v>2027</v>
      </c>
      <c r="AM2" s="261">
        <v>2027</v>
      </c>
      <c r="AN2" s="261">
        <v>2027</v>
      </c>
      <c r="AO2" s="261">
        <v>2027</v>
      </c>
      <c r="AP2" s="261">
        <v>2027</v>
      </c>
      <c r="AQ2" s="261">
        <v>2027</v>
      </c>
      <c r="AR2" s="261">
        <v>2028</v>
      </c>
      <c r="AS2" s="261">
        <v>2028</v>
      </c>
      <c r="AT2" s="261">
        <v>2028</v>
      </c>
      <c r="AU2" s="261">
        <v>2028</v>
      </c>
      <c r="AV2" s="261">
        <v>2028</v>
      </c>
      <c r="AW2" s="261">
        <v>2028</v>
      </c>
      <c r="AX2" s="261">
        <v>2028</v>
      </c>
      <c r="AY2" s="261">
        <v>2028</v>
      </c>
      <c r="AZ2" s="261">
        <v>2028</v>
      </c>
      <c r="BA2" s="261">
        <v>2028</v>
      </c>
      <c r="BB2" s="261">
        <v>2028</v>
      </c>
      <c r="BC2" s="261">
        <v>2028</v>
      </c>
      <c r="BD2" s="261">
        <v>2029</v>
      </c>
      <c r="BE2" s="261">
        <v>2029</v>
      </c>
      <c r="BF2" s="261">
        <v>2029</v>
      </c>
      <c r="BG2" s="261">
        <v>2029</v>
      </c>
      <c r="BH2" s="261">
        <v>2029</v>
      </c>
      <c r="BI2" s="261">
        <v>2029</v>
      </c>
      <c r="BJ2" s="261">
        <v>2029</v>
      </c>
      <c r="BK2" s="261">
        <v>2029</v>
      </c>
      <c r="BL2" s="261">
        <v>2029</v>
      </c>
      <c r="BM2" s="261">
        <v>2029</v>
      </c>
      <c r="BN2" s="261">
        <v>2029</v>
      </c>
      <c r="BO2" s="261">
        <v>2029</v>
      </c>
      <c r="BP2" s="261">
        <v>2030</v>
      </c>
      <c r="BQ2" s="261">
        <v>2030</v>
      </c>
      <c r="BR2" s="261">
        <v>2030</v>
      </c>
      <c r="BS2" s="261">
        <v>2030</v>
      </c>
      <c r="BT2" s="261">
        <v>2030</v>
      </c>
      <c r="BU2" s="261">
        <v>2030</v>
      </c>
      <c r="BV2" s="261">
        <v>2030</v>
      </c>
      <c r="BW2" s="261">
        <v>2030</v>
      </c>
      <c r="BX2" s="261">
        <v>2030</v>
      </c>
      <c r="BY2" s="261">
        <v>2030</v>
      </c>
      <c r="BZ2" s="261">
        <v>2030</v>
      </c>
      <c r="CA2" s="261">
        <v>2030</v>
      </c>
      <c r="CB2" s="261">
        <v>2031</v>
      </c>
      <c r="CC2" s="261">
        <v>2031</v>
      </c>
      <c r="CD2" s="261">
        <v>2031</v>
      </c>
      <c r="CE2" s="261">
        <v>2031</v>
      </c>
      <c r="CF2" s="261">
        <v>2031</v>
      </c>
      <c r="CG2" s="261">
        <v>2031</v>
      </c>
      <c r="CH2" s="261">
        <v>2031</v>
      </c>
      <c r="CI2" s="261">
        <v>2031</v>
      </c>
      <c r="CJ2" s="261">
        <v>2031</v>
      </c>
      <c r="CK2" s="261">
        <v>2031</v>
      </c>
      <c r="CL2" s="261">
        <v>2031</v>
      </c>
      <c r="CM2" s="261">
        <v>2031</v>
      </c>
      <c r="CN2" s="261">
        <v>2032</v>
      </c>
      <c r="CO2" s="261">
        <v>2032</v>
      </c>
      <c r="CP2" s="261">
        <v>2032</v>
      </c>
      <c r="CQ2" s="261">
        <v>2032</v>
      </c>
      <c r="CR2" s="261">
        <v>2032</v>
      </c>
      <c r="CS2" s="261">
        <v>2032</v>
      </c>
      <c r="CT2" s="261">
        <v>2032</v>
      </c>
      <c r="CU2" s="261">
        <v>2032</v>
      </c>
      <c r="CV2" s="261">
        <v>2032</v>
      </c>
      <c r="CW2" s="261">
        <v>2032</v>
      </c>
      <c r="CX2" s="261">
        <v>2032</v>
      </c>
      <c r="CY2" s="261">
        <v>2032</v>
      </c>
      <c r="CZ2" s="261">
        <v>2033</v>
      </c>
      <c r="DA2" s="261">
        <v>2033</v>
      </c>
      <c r="DB2" s="261">
        <v>2033</v>
      </c>
      <c r="DC2" s="261">
        <v>2033</v>
      </c>
      <c r="DD2" s="261">
        <v>2033</v>
      </c>
      <c r="DE2" s="261">
        <v>2033</v>
      </c>
      <c r="DF2" s="261">
        <v>2033</v>
      </c>
      <c r="DG2" s="261">
        <v>2033</v>
      </c>
      <c r="DH2" s="261">
        <v>2033</v>
      </c>
      <c r="DI2" s="261">
        <v>2033</v>
      </c>
      <c r="DJ2" s="261">
        <v>2033</v>
      </c>
      <c r="DK2" s="261">
        <v>2033</v>
      </c>
      <c r="DL2" s="261">
        <v>2034</v>
      </c>
      <c r="DM2" s="261">
        <v>2034</v>
      </c>
      <c r="DN2" s="261">
        <v>2034</v>
      </c>
      <c r="DO2" s="261">
        <v>2034</v>
      </c>
      <c r="DP2" s="261">
        <v>2034</v>
      </c>
      <c r="DQ2" s="261">
        <v>2034</v>
      </c>
      <c r="DR2" s="261">
        <v>2034</v>
      </c>
      <c r="DS2" s="261">
        <v>2034</v>
      </c>
      <c r="DT2" s="261">
        <v>2034</v>
      </c>
      <c r="DU2" s="261">
        <v>2034</v>
      </c>
      <c r="DV2" s="261">
        <v>2034</v>
      </c>
      <c r="DW2" s="261">
        <v>2034</v>
      </c>
    </row>
    <row r="3" spans="1:127" x14ac:dyDescent="0.25">
      <c r="A3" s="260"/>
      <c r="B3" s="260" t="s">
        <v>0</v>
      </c>
      <c r="C3" s="260" t="s">
        <v>149</v>
      </c>
      <c r="D3" s="260" t="s">
        <v>148</v>
      </c>
      <c r="E3" s="260" t="s">
        <v>147</v>
      </c>
      <c r="F3" s="260" t="s">
        <v>146</v>
      </c>
      <c r="G3" s="260" t="s">
        <v>145</v>
      </c>
      <c r="H3" s="260" t="s">
        <v>144</v>
      </c>
      <c r="I3" s="260" t="s">
        <v>143</v>
      </c>
      <c r="J3" s="260" t="s">
        <v>142</v>
      </c>
      <c r="K3" s="260" t="s">
        <v>141</v>
      </c>
      <c r="L3" s="260" t="s">
        <v>140</v>
      </c>
      <c r="M3" s="260" t="s">
        <v>139</v>
      </c>
      <c r="N3" s="260" t="s">
        <v>138</v>
      </c>
      <c r="O3" s="260" t="s">
        <v>137</v>
      </c>
      <c r="P3" s="260" t="s">
        <v>136</v>
      </c>
      <c r="Q3" s="260" t="s">
        <v>135</v>
      </c>
      <c r="R3" s="260" t="s">
        <v>134</v>
      </c>
      <c r="S3" s="260" t="s">
        <v>133</v>
      </c>
      <c r="T3" s="260" t="s">
        <v>144</v>
      </c>
      <c r="U3" s="260" t="s">
        <v>143</v>
      </c>
      <c r="V3" s="260" t="s">
        <v>142</v>
      </c>
      <c r="W3" s="260" t="s">
        <v>141</v>
      </c>
      <c r="X3" s="260" t="s">
        <v>140</v>
      </c>
      <c r="Y3" s="260" t="s">
        <v>139</v>
      </c>
      <c r="Z3" s="260" t="s">
        <v>138</v>
      </c>
      <c r="AA3" s="260" t="s">
        <v>137</v>
      </c>
      <c r="AB3" s="260" t="s">
        <v>136</v>
      </c>
      <c r="AC3" s="260" t="s">
        <v>135</v>
      </c>
      <c r="AD3" s="260" t="s">
        <v>134</v>
      </c>
      <c r="AE3" s="260" t="s">
        <v>133</v>
      </c>
      <c r="AF3" s="259" t="s">
        <v>144</v>
      </c>
      <c r="AG3" s="259" t="s">
        <v>143</v>
      </c>
      <c r="AH3" s="259" t="s">
        <v>142</v>
      </c>
      <c r="AI3" s="259" t="s">
        <v>141</v>
      </c>
      <c r="AJ3" s="259" t="s">
        <v>140</v>
      </c>
      <c r="AK3" s="259" t="s">
        <v>139</v>
      </c>
      <c r="AL3" s="259" t="s">
        <v>138</v>
      </c>
      <c r="AM3" s="259" t="s">
        <v>137</v>
      </c>
      <c r="AN3" s="259" t="s">
        <v>136</v>
      </c>
      <c r="AO3" s="259" t="s">
        <v>135</v>
      </c>
      <c r="AP3" s="259" t="s">
        <v>134</v>
      </c>
      <c r="AQ3" s="259" t="s">
        <v>133</v>
      </c>
      <c r="AR3" s="259" t="s">
        <v>144</v>
      </c>
      <c r="AS3" s="259" t="s">
        <v>143</v>
      </c>
      <c r="AT3" s="259" t="s">
        <v>142</v>
      </c>
      <c r="AU3" s="259" t="s">
        <v>141</v>
      </c>
      <c r="AV3" s="259" t="s">
        <v>140</v>
      </c>
      <c r="AW3" s="259" t="s">
        <v>139</v>
      </c>
      <c r="AX3" s="259" t="s">
        <v>138</v>
      </c>
      <c r="AY3" s="259" t="s">
        <v>137</v>
      </c>
      <c r="AZ3" s="259" t="s">
        <v>136</v>
      </c>
      <c r="BA3" s="259" t="s">
        <v>135</v>
      </c>
      <c r="BB3" s="259" t="s">
        <v>134</v>
      </c>
      <c r="BC3" s="259" t="s">
        <v>133</v>
      </c>
      <c r="BD3" s="259" t="s">
        <v>144</v>
      </c>
      <c r="BE3" s="259" t="s">
        <v>143</v>
      </c>
      <c r="BF3" s="259" t="s">
        <v>142</v>
      </c>
      <c r="BG3" s="259" t="s">
        <v>141</v>
      </c>
      <c r="BH3" s="259" t="s">
        <v>140</v>
      </c>
      <c r="BI3" s="259" t="s">
        <v>139</v>
      </c>
      <c r="BJ3" s="259" t="s">
        <v>138</v>
      </c>
      <c r="BK3" s="259" t="s">
        <v>137</v>
      </c>
      <c r="BL3" s="259" t="s">
        <v>136</v>
      </c>
      <c r="BM3" s="259" t="s">
        <v>135</v>
      </c>
      <c r="BN3" s="259" t="s">
        <v>134</v>
      </c>
      <c r="BO3" s="259" t="s">
        <v>133</v>
      </c>
      <c r="BP3" s="259" t="s">
        <v>144</v>
      </c>
      <c r="BQ3" s="259" t="s">
        <v>143</v>
      </c>
      <c r="BR3" s="259" t="s">
        <v>142</v>
      </c>
      <c r="BS3" s="259" t="s">
        <v>141</v>
      </c>
      <c r="BT3" s="259" t="s">
        <v>140</v>
      </c>
      <c r="BU3" s="259" t="s">
        <v>139</v>
      </c>
      <c r="BV3" s="259" t="s">
        <v>138</v>
      </c>
      <c r="BW3" s="259" t="s">
        <v>137</v>
      </c>
      <c r="BX3" s="259" t="s">
        <v>136</v>
      </c>
      <c r="BY3" s="259" t="s">
        <v>135</v>
      </c>
      <c r="BZ3" s="259" t="s">
        <v>134</v>
      </c>
      <c r="CA3" s="259" t="s">
        <v>133</v>
      </c>
      <c r="CB3" s="259" t="s">
        <v>144</v>
      </c>
      <c r="CC3" s="259" t="s">
        <v>143</v>
      </c>
      <c r="CD3" s="259" t="s">
        <v>142</v>
      </c>
      <c r="CE3" s="259" t="s">
        <v>141</v>
      </c>
      <c r="CF3" s="259" t="s">
        <v>140</v>
      </c>
      <c r="CG3" s="259" t="s">
        <v>139</v>
      </c>
      <c r="CH3" s="259" t="s">
        <v>138</v>
      </c>
      <c r="CI3" s="259" t="s">
        <v>137</v>
      </c>
      <c r="CJ3" s="259" t="s">
        <v>136</v>
      </c>
      <c r="CK3" s="259" t="s">
        <v>135</v>
      </c>
      <c r="CL3" s="259" t="s">
        <v>134</v>
      </c>
      <c r="CM3" s="259" t="s">
        <v>133</v>
      </c>
      <c r="CN3" s="259" t="s">
        <v>144</v>
      </c>
      <c r="CO3" s="259" t="s">
        <v>143</v>
      </c>
      <c r="CP3" s="259" t="s">
        <v>142</v>
      </c>
      <c r="CQ3" s="259" t="s">
        <v>141</v>
      </c>
      <c r="CR3" s="259" t="s">
        <v>140</v>
      </c>
      <c r="CS3" s="259" t="s">
        <v>139</v>
      </c>
      <c r="CT3" s="259" t="s">
        <v>138</v>
      </c>
      <c r="CU3" s="259" t="s">
        <v>137</v>
      </c>
      <c r="CV3" s="259" t="s">
        <v>136</v>
      </c>
      <c r="CW3" s="259" t="s">
        <v>135</v>
      </c>
      <c r="CX3" s="259" t="s">
        <v>134</v>
      </c>
      <c r="CY3" s="259" t="s">
        <v>133</v>
      </c>
      <c r="CZ3" s="259" t="s">
        <v>144</v>
      </c>
      <c r="DA3" s="259" t="s">
        <v>143</v>
      </c>
      <c r="DB3" s="259" t="s">
        <v>142</v>
      </c>
      <c r="DC3" s="259" t="s">
        <v>141</v>
      </c>
      <c r="DD3" s="259" t="s">
        <v>140</v>
      </c>
      <c r="DE3" s="259" t="s">
        <v>139</v>
      </c>
      <c r="DF3" s="259" t="s">
        <v>138</v>
      </c>
      <c r="DG3" s="259" t="s">
        <v>137</v>
      </c>
      <c r="DH3" s="259" t="s">
        <v>136</v>
      </c>
      <c r="DI3" s="259" t="s">
        <v>135</v>
      </c>
      <c r="DJ3" s="259" t="s">
        <v>134</v>
      </c>
      <c r="DK3" s="259" t="s">
        <v>133</v>
      </c>
      <c r="DL3" s="259" t="s">
        <v>144</v>
      </c>
      <c r="DM3" s="259" t="s">
        <v>143</v>
      </c>
      <c r="DN3" s="259" t="s">
        <v>142</v>
      </c>
      <c r="DO3" s="259" t="s">
        <v>141</v>
      </c>
      <c r="DP3" s="259" t="s">
        <v>140</v>
      </c>
      <c r="DQ3" s="259" t="s">
        <v>139</v>
      </c>
      <c r="DR3" s="259" t="s">
        <v>138</v>
      </c>
      <c r="DS3" s="259" t="s">
        <v>137</v>
      </c>
      <c r="DT3" s="259" t="s">
        <v>136</v>
      </c>
      <c r="DU3" s="259" t="s">
        <v>135</v>
      </c>
      <c r="DV3" s="259" t="s">
        <v>134</v>
      </c>
      <c r="DW3" s="259" t="s">
        <v>133</v>
      </c>
    </row>
    <row r="4" spans="1:127" x14ac:dyDescent="0.25">
      <c r="A4" s="241"/>
      <c r="B4" s="241"/>
      <c r="C4" s="240"/>
      <c r="D4" s="240"/>
      <c r="E4" s="241"/>
      <c r="F4" s="238"/>
      <c r="G4" s="241"/>
      <c r="H4" s="241"/>
      <c r="I4" s="241"/>
      <c r="J4" s="241"/>
      <c r="K4" s="241"/>
      <c r="L4" s="241"/>
      <c r="M4" s="241"/>
      <c r="N4" s="241"/>
      <c r="O4" s="241"/>
      <c r="P4" s="241"/>
    </row>
    <row r="5" spans="1:127" ht="14.25" customHeight="1" x14ac:dyDescent="0.25">
      <c r="A5" s="246" t="s">
        <v>132</v>
      </c>
      <c r="B5" s="250">
        <v>61</v>
      </c>
      <c r="C5" s="249" t="s">
        <v>173</v>
      </c>
      <c r="D5" s="254"/>
      <c r="E5" s="256"/>
      <c r="F5" s="255"/>
      <c r="G5" s="251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  <c r="DM5" s="247"/>
      <c r="DN5" s="247"/>
      <c r="DO5" s="247"/>
      <c r="DP5" s="247"/>
      <c r="DQ5" s="247"/>
      <c r="DR5" s="247"/>
      <c r="DS5" s="247"/>
      <c r="DT5" s="247"/>
      <c r="DU5" s="247"/>
      <c r="DV5" s="247"/>
      <c r="DW5" s="247"/>
    </row>
    <row r="6" spans="1:127" ht="14.25" customHeight="1" x14ac:dyDescent="0.25">
      <c r="A6" s="246" t="s">
        <v>130</v>
      </c>
      <c r="B6" s="250">
        <v>105.5</v>
      </c>
      <c r="C6" s="249" t="s">
        <v>183</v>
      </c>
      <c r="D6" s="240"/>
      <c r="E6" s="245"/>
      <c r="F6" s="244"/>
      <c r="G6" s="242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  <c r="CB6" s="248"/>
      <c r="CC6" s="248"/>
      <c r="CD6" s="248"/>
      <c r="CE6" s="248"/>
      <c r="CF6" s="248"/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8"/>
      <c r="CY6" s="248"/>
      <c r="CZ6" s="248"/>
      <c r="DA6" s="248"/>
      <c r="DB6" s="248"/>
      <c r="DC6" s="248"/>
      <c r="DD6" s="248"/>
      <c r="DE6" s="248"/>
      <c r="DF6" s="248"/>
      <c r="DG6" s="248"/>
      <c r="DH6" s="248"/>
      <c r="DI6" s="248"/>
      <c r="DJ6" s="248"/>
      <c r="DK6" s="248"/>
      <c r="DL6" s="248"/>
      <c r="DM6" s="248"/>
      <c r="DN6" s="248"/>
      <c r="DO6" s="248"/>
      <c r="DP6" s="248"/>
      <c r="DQ6" s="248"/>
      <c r="DR6" s="248"/>
      <c r="DS6" s="248"/>
      <c r="DT6" s="248"/>
      <c r="DU6" s="248"/>
      <c r="DV6" s="248"/>
      <c r="DW6" s="248"/>
    </row>
    <row r="7" spans="1:127" ht="14.25" customHeight="1" x14ac:dyDescent="0.25">
      <c r="A7" s="246" t="s">
        <v>129</v>
      </c>
      <c r="B7" s="250">
        <v>105.5</v>
      </c>
      <c r="C7" s="249" t="s">
        <v>182</v>
      </c>
      <c r="D7" s="240"/>
      <c r="E7" s="256"/>
      <c r="F7" s="255"/>
      <c r="G7" s="242"/>
      <c r="H7" s="247"/>
      <c r="I7" s="247"/>
      <c r="J7" s="247"/>
      <c r="K7" s="247"/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  <c r="AE7" s="248"/>
      <c r="AF7" s="248"/>
      <c r="AG7" s="248"/>
      <c r="AH7" s="248"/>
      <c r="AI7" s="248"/>
      <c r="AJ7" s="248"/>
      <c r="AK7" s="248"/>
      <c r="AL7" s="248"/>
      <c r="AM7" s="248"/>
      <c r="AN7" s="248"/>
      <c r="AO7" s="248"/>
      <c r="AP7" s="248"/>
      <c r="AQ7" s="248"/>
      <c r="AR7" s="248"/>
      <c r="AS7" s="248"/>
      <c r="AT7" s="248"/>
      <c r="AU7" s="248"/>
      <c r="AV7" s="248"/>
      <c r="AW7" s="248"/>
      <c r="AX7" s="248"/>
      <c r="AY7" s="248"/>
      <c r="AZ7" s="248"/>
      <c r="BA7" s="248"/>
      <c r="BB7" s="248"/>
      <c r="BC7" s="248"/>
      <c r="BD7" s="248"/>
      <c r="BE7" s="248"/>
      <c r="BF7" s="248"/>
      <c r="BG7" s="248"/>
      <c r="BH7" s="248"/>
      <c r="BI7" s="248"/>
      <c r="BJ7" s="248"/>
      <c r="BK7" s="248"/>
      <c r="BL7" s="248"/>
      <c r="BM7" s="248"/>
      <c r="BN7" s="248"/>
      <c r="BO7" s="248"/>
      <c r="BP7" s="248"/>
      <c r="BQ7" s="248"/>
      <c r="BR7" s="248"/>
      <c r="BS7" s="248"/>
      <c r="BT7" s="248"/>
      <c r="BU7" s="248"/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8"/>
      <c r="CK7" s="248"/>
      <c r="CL7" s="248"/>
      <c r="CM7" s="248"/>
      <c r="CN7" s="248"/>
      <c r="CO7" s="248"/>
      <c r="CP7" s="248"/>
      <c r="CQ7" s="248"/>
      <c r="CR7" s="248"/>
      <c r="CS7" s="248"/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8"/>
      <c r="DI7" s="248"/>
      <c r="DJ7" s="248"/>
      <c r="DK7" s="248"/>
      <c r="DL7" s="248"/>
      <c r="DM7" s="248"/>
      <c r="DN7" s="248"/>
      <c r="DO7" s="248"/>
      <c r="DP7" s="248"/>
      <c r="DQ7" s="248"/>
      <c r="DR7" s="248"/>
      <c r="DS7" s="248"/>
      <c r="DT7" s="248"/>
      <c r="DU7" s="248"/>
      <c r="DV7" s="248"/>
      <c r="DW7" s="248"/>
    </row>
    <row r="8" spans="1:127" ht="14.25" customHeight="1" x14ac:dyDescent="0.25">
      <c r="A8" s="246" t="s">
        <v>127</v>
      </c>
      <c r="B8" s="250">
        <v>61</v>
      </c>
      <c r="C8" s="249" t="s">
        <v>181</v>
      </c>
      <c r="D8" s="240"/>
      <c r="E8" s="245"/>
      <c r="F8" s="244"/>
      <c r="G8" s="242"/>
      <c r="H8" s="241"/>
      <c r="I8" s="241"/>
      <c r="J8" s="241"/>
      <c r="K8" s="241"/>
      <c r="L8" s="241"/>
      <c r="M8" s="241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  <c r="BB8" s="248"/>
      <c r="BC8" s="248"/>
      <c r="BD8" s="248"/>
      <c r="BE8" s="248"/>
      <c r="BF8" s="248"/>
      <c r="BG8" s="248"/>
      <c r="BH8" s="248"/>
      <c r="BI8" s="248"/>
      <c r="BJ8" s="248"/>
      <c r="BK8" s="248"/>
      <c r="BL8" s="248"/>
      <c r="BM8" s="248"/>
      <c r="BN8" s="248"/>
      <c r="BO8" s="248"/>
      <c r="BP8" s="248"/>
      <c r="BQ8" s="248"/>
      <c r="BR8" s="248"/>
      <c r="BS8" s="248"/>
      <c r="BT8" s="248"/>
      <c r="BU8" s="248"/>
      <c r="BV8" s="248"/>
      <c r="BW8" s="248"/>
      <c r="BX8" s="248"/>
      <c r="BY8" s="248"/>
      <c r="BZ8" s="248"/>
      <c r="CA8" s="248"/>
      <c r="CB8" s="248"/>
      <c r="CC8" s="248"/>
      <c r="CD8" s="248"/>
      <c r="CE8" s="248"/>
      <c r="CF8" s="248"/>
      <c r="CG8" s="248"/>
      <c r="CH8" s="248"/>
      <c r="CI8" s="248"/>
      <c r="CJ8" s="248"/>
      <c r="CK8" s="248"/>
      <c r="CL8" s="248"/>
      <c r="CM8" s="248"/>
      <c r="CN8" s="248"/>
      <c r="CO8" s="248"/>
      <c r="CP8" s="248"/>
      <c r="CQ8" s="248"/>
      <c r="CR8" s="248"/>
      <c r="CS8" s="248"/>
      <c r="CT8" s="248"/>
      <c r="CU8" s="248"/>
      <c r="CV8" s="248"/>
      <c r="CW8" s="248"/>
      <c r="CX8" s="248"/>
      <c r="CY8" s="248"/>
      <c r="CZ8" s="248"/>
      <c r="DA8" s="248"/>
      <c r="DB8" s="248"/>
      <c r="DC8" s="248"/>
      <c r="DD8" s="248"/>
      <c r="DE8" s="248"/>
      <c r="DF8" s="248"/>
      <c r="DG8" s="248"/>
      <c r="DH8" s="248"/>
      <c r="DI8" s="248"/>
      <c r="DJ8" s="248"/>
      <c r="DK8" s="248"/>
      <c r="DL8" s="248"/>
      <c r="DM8" s="248"/>
      <c r="DN8" s="248"/>
      <c r="DO8" s="248"/>
      <c r="DP8" s="248"/>
      <c r="DQ8" s="248"/>
      <c r="DR8" s="248"/>
      <c r="DS8" s="248"/>
      <c r="DT8" s="248"/>
      <c r="DU8" s="248"/>
      <c r="DV8" s="248"/>
      <c r="DW8" s="248"/>
    </row>
    <row r="9" spans="1:127" ht="14.25" customHeight="1" x14ac:dyDescent="0.25">
      <c r="A9" s="246" t="s">
        <v>126</v>
      </c>
      <c r="B9" s="250">
        <v>106.5</v>
      </c>
      <c r="C9" s="249" t="s">
        <v>180</v>
      </c>
      <c r="D9" s="254"/>
      <c r="E9" s="256"/>
      <c r="F9" s="255"/>
      <c r="G9" s="251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7"/>
      <c r="U9" s="247"/>
      <c r="V9" s="247"/>
      <c r="W9" s="247"/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47"/>
      <c r="BE9" s="247"/>
      <c r="BF9" s="247"/>
      <c r="BG9" s="247"/>
      <c r="BH9" s="247"/>
      <c r="BI9" s="247"/>
      <c r="BJ9" s="247"/>
      <c r="BK9" s="247"/>
      <c r="BL9" s="247"/>
      <c r="BM9" s="247"/>
      <c r="BN9" s="247"/>
      <c r="BO9" s="247"/>
      <c r="BP9" s="247"/>
      <c r="BQ9" s="247"/>
      <c r="BR9" s="247"/>
      <c r="BS9" s="247"/>
      <c r="BT9" s="247"/>
      <c r="BU9" s="247"/>
      <c r="BV9" s="247"/>
      <c r="BW9" s="247"/>
      <c r="BX9" s="247"/>
      <c r="BY9" s="247"/>
      <c r="BZ9" s="247"/>
      <c r="CA9" s="247"/>
      <c r="CB9" s="247"/>
      <c r="CC9" s="247"/>
      <c r="CD9" s="247"/>
      <c r="CE9" s="247"/>
      <c r="CF9" s="247"/>
      <c r="CG9" s="247"/>
      <c r="CH9" s="247"/>
      <c r="CI9" s="247"/>
      <c r="CJ9" s="247"/>
      <c r="CK9" s="247"/>
      <c r="CL9" s="247"/>
      <c r="CM9" s="247"/>
      <c r="CN9" s="247"/>
      <c r="CO9" s="247"/>
      <c r="CP9" s="247"/>
      <c r="CQ9" s="247"/>
      <c r="CR9" s="247"/>
      <c r="CS9" s="247"/>
      <c r="CT9" s="247"/>
      <c r="CU9" s="247"/>
      <c r="CV9" s="247"/>
      <c r="CW9" s="247"/>
      <c r="CX9" s="247"/>
      <c r="CY9" s="247"/>
      <c r="CZ9" s="247"/>
      <c r="DA9" s="247"/>
      <c r="DB9" s="247"/>
      <c r="DC9" s="247"/>
      <c r="DD9" s="247"/>
      <c r="DE9" s="247"/>
      <c r="DF9" s="247"/>
      <c r="DG9" s="247"/>
      <c r="DH9" s="247"/>
      <c r="DI9" s="247"/>
      <c r="DJ9" s="247"/>
      <c r="DK9" s="247"/>
      <c r="DL9" s="247"/>
      <c r="DM9" s="247"/>
      <c r="DN9" s="247"/>
      <c r="DO9" s="247"/>
      <c r="DP9" s="247"/>
      <c r="DQ9" s="247"/>
      <c r="DR9" s="247"/>
      <c r="DS9" s="247"/>
      <c r="DT9" s="247"/>
      <c r="DU9" s="247"/>
      <c r="DV9" s="247"/>
      <c r="DW9" s="247"/>
    </row>
    <row r="10" spans="1:127" ht="14.25" customHeight="1" x14ac:dyDescent="0.25">
      <c r="A10" s="246" t="s">
        <v>124</v>
      </c>
      <c r="B10" s="250">
        <v>101.8</v>
      </c>
      <c r="C10" s="249" t="s">
        <v>179</v>
      </c>
      <c r="D10" s="254"/>
      <c r="E10" s="253"/>
      <c r="F10" s="252"/>
      <c r="G10" s="258"/>
      <c r="H10" s="257"/>
      <c r="I10" s="257"/>
      <c r="J10" s="257"/>
      <c r="K10" s="257"/>
      <c r="L10" s="257"/>
      <c r="M10" s="257"/>
      <c r="N10" s="257"/>
      <c r="O10" s="25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47"/>
      <c r="BE10" s="247"/>
      <c r="BF10" s="247"/>
      <c r="BG10" s="247"/>
      <c r="BH10" s="247"/>
      <c r="BI10" s="247"/>
      <c r="BJ10" s="247"/>
      <c r="BK10" s="247"/>
      <c r="BL10" s="247"/>
      <c r="BM10" s="247"/>
      <c r="BN10" s="247"/>
      <c r="BO10" s="247"/>
      <c r="BP10" s="247"/>
      <c r="BQ10" s="247"/>
      <c r="BR10" s="247"/>
      <c r="BS10" s="247"/>
      <c r="BT10" s="247"/>
      <c r="BU10" s="247"/>
      <c r="BV10" s="247"/>
      <c r="BW10" s="247"/>
      <c r="BX10" s="247"/>
      <c r="BY10" s="247"/>
      <c r="BZ10" s="247"/>
      <c r="CA10" s="247"/>
      <c r="CB10" s="247"/>
      <c r="CC10" s="247"/>
      <c r="CD10" s="247"/>
      <c r="CE10" s="247"/>
      <c r="CF10" s="247"/>
      <c r="CG10" s="247"/>
      <c r="CH10" s="247"/>
      <c r="CI10" s="247"/>
      <c r="CJ10" s="247"/>
      <c r="CK10" s="247"/>
      <c r="CL10" s="247"/>
      <c r="CM10" s="247"/>
      <c r="CN10" s="247"/>
      <c r="CO10" s="247"/>
      <c r="CP10" s="247"/>
      <c r="CQ10" s="247"/>
      <c r="CR10" s="247"/>
      <c r="CS10" s="247"/>
      <c r="CT10" s="247"/>
      <c r="CU10" s="247"/>
      <c r="CV10" s="247"/>
      <c r="CW10" s="247"/>
      <c r="CX10" s="247"/>
      <c r="CY10" s="247"/>
      <c r="CZ10" s="247"/>
      <c r="DA10" s="247"/>
      <c r="DB10" s="247"/>
      <c r="DC10" s="247"/>
      <c r="DD10" s="247"/>
      <c r="DE10" s="247"/>
      <c r="DF10" s="247"/>
      <c r="DG10" s="247"/>
      <c r="DH10" s="247"/>
      <c r="DI10" s="247"/>
      <c r="DJ10" s="247"/>
      <c r="DK10" s="247"/>
      <c r="DL10" s="247"/>
      <c r="DM10" s="247"/>
      <c r="DN10" s="247"/>
      <c r="DO10" s="247"/>
      <c r="DP10" s="247"/>
      <c r="DQ10" s="247"/>
      <c r="DR10" s="247"/>
      <c r="DS10" s="247"/>
      <c r="DT10" s="247"/>
      <c r="DU10" s="247"/>
      <c r="DV10" s="247"/>
      <c r="DW10" s="247"/>
    </row>
    <row r="11" spans="1:127" ht="14.25" customHeight="1" x14ac:dyDescent="0.25">
      <c r="A11" s="246" t="s">
        <v>122</v>
      </c>
      <c r="B11" s="250">
        <v>100.5</v>
      </c>
      <c r="C11" s="249" t="s">
        <v>178</v>
      </c>
      <c r="D11" s="254"/>
      <c r="E11" s="256"/>
      <c r="F11" s="255"/>
      <c r="G11" s="251"/>
      <c r="H11" s="257"/>
      <c r="I11" s="257"/>
      <c r="J11" s="257"/>
      <c r="K11" s="257"/>
      <c r="L11" s="257"/>
      <c r="M11" s="257"/>
      <c r="N11" s="257"/>
      <c r="O11" s="25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7"/>
    </row>
    <row r="12" spans="1:127" ht="14.25" customHeight="1" x14ac:dyDescent="0.25">
      <c r="A12" s="246" t="s">
        <v>121</v>
      </c>
      <c r="B12" s="250">
        <v>133.6</v>
      </c>
      <c r="C12" s="249" t="s">
        <v>177</v>
      </c>
      <c r="D12" s="254"/>
      <c r="E12" s="256"/>
      <c r="F12" s="255"/>
      <c r="G12" s="251"/>
      <c r="H12" s="247"/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/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</row>
    <row r="13" spans="1:127" ht="14.25" customHeight="1" x14ac:dyDescent="0.25">
      <c r="A13" s="246" t="s">
        <v>120</v>
      </c>
      <c r="B13" s="250">
        <v>100.9</v>
      </c>
      <c r="C13" s="249" t="s">
        <v>176</v>
      </c>
      <c r="D13" s="254"/>
      <c r="E13" s="256"/>
      <c r="F13" s="255"/>
      <c r="G13" s="251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7"/>
      <c r="BK13" s="247"/>
      <c r="BL13" s="247"/>
      <c r="BM13" s="247"/>
      <c r="BN13" s="247"/>
      <c r="BO13" s="247"/>
      <c r="BP13" s="247"/>
      <c r="BQ13" s="247"/>
      <c r="BR13" s="247"/>
      <c r="BS13" s="247"/>
      <c r="BT13" s="247"/>
      <c r="BU13" s="247"/>
      <c r="BV13" s="247"/>
      <c r="BW13" s="247"/>
      <c r="BX13" s="247"/>
      <c r="BY13" s="247"/>
      <c r="BZ13" s="247"/>
      <c r="CA13" s="247"/>
      <c r="CB13" s="247"/>
      <c r="CC13" s="247"/>
      <c r="CD13" s="247"/>
      <c r="CE13" s="247"/>
      <c r="CF13" s="247"/>
      <c r="CG13" s="247"/>
      <c r="CH13" s="247"/>
      <c r="CI13" s="247"/>
      <c r="CJ13" s="247"/>
      <c r="CK13" s="247"/>
      <c r="CL13" s="247"/>
      <c r="CM13" s="247"/>
      <c r="CN13" s="247"/>
      <c r="CO13" s="247"/>
      <c r="CP13" s="247"/>
      <c r="CQ13" s="247"/>
      <c r="CR13" s="247"/>
      <c r="CS13" s="247"/>
      <c r="CT13" s="247"/>
      <c r="CU13" s="247"/>
      <c r="CV13" s="247"/>
      <c r="CW13" s="247"/>
      <c r="CX13" s="247"/>
      <c r="CY13" s="247"/>
      <c r="CZ13" s="247"/>
      <c r="DA13" s="247"/>
      <c r="DB13" s="247"/>
      <c r="DC13" s="247"/>
      <c r="DD13" s="247"/>
      <c r="DE13" s="247"/>
      <c r="DF13" s="247"/>
      <c r="DG13" s="247"/>
      <c r="DH13" s="247"/>
      <c r="DI13" s="247"/>
      <c r="DJ13" s="247"/>
      <c r="DK13" s="247"/>
      <c r="DL13" s="247"/>
      <c r="DM13" s="247"/>
      <c r="DN13" s="247"/>
      <c r="DO13" s="247"/>
      <c r="DP13" s="247"/>
      <c r="DQ13" s="247"/>
      <c r="DR13" s="247"/>
      <c r="DS13" s="247"/>
      <c r="DT13" s="247"/>
      <c r="DU13" s="247"/>
      <c r="DV13" s="247"/>
      <c r="DW13" s="247"/>
    </row>
    <row r="14" spans="1:127" ht="14.25" customHeight="1" x14ac:dyDescent="0.25">
      <c r="A14" s="246" t="s">
        <v>118</v>
      </c>
      <c r="B14" s="250">
        <v>63</v>
      </c>
      <c r="C14" s="249" t="s">
        <v>175</v>
      </c>
      <c r="D14" s="240"/>
      <c r="E14" s="245"/>
      <c r="F14" s="244"/>
      <c r="G14" s="242"/>
      <c r="H14" s="248"/>
      <c r="I14" s="248"/>
      <c r="J14" s="248"/>
      <c r="K14" s="248"/>
      <c r="L14" s="248"/>
      <c r="M14" s="248"/>
      <c r="N14" s="248"/>
      <c r="O14" s="248"/>
      <c r="P14" s="248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47"/>
      <c r="CS14" s="247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47"/>
      <c r="DE14" s="247"/>
      <c r="DF14" s="247"/>
      <c r="DG14" s="247"/>
      <c r="DH14" s="247"/>
      <c r="DI14" s="247"/>
      <c r="DJ14" s="247"/>
      <c r="DK14" s="247"/>
      <c r="DL14" s="247"/>
      <c r="DM14" s="247"/>
      <c r="DN14" s="247"/>
      <c r="DO14" s="247"/>
      <c r="DP14" s="247"/>
      <c r="DQ14" s="247"/>
      <c r="DR14" s="247"/>
      <c r="DS14" s="247"/>
      <c r="DT14" s="247"/>
      <c r="DU14" s="247"/>
      <c r="DV14" s="247"/>
      <c r="DW14" s="247"/>
    </row>
    <row r="15" spans="1:127" ht="14.25" customHeight="1" x14ac:dyDescent="0.25">
      <c r="A15" s="246" t="s">
        <v>116</v>
      </c>
      <c r="B15" s="250">
        <v>73.5</v>
      </c>
      <c r="C15" s="249" t="s">
        <v>174</v>
      </c>
      <c r="D15" s="254"/>
      <c r="E15" s="256"/>
      <c r="F15" s="255"/>
      <c r="G15" s="251"/>
      <c r="H15" s="247"/>
      <c r="I15" s="247"/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47"/>
      <c r="BE15" s="247"/>
      <c r="BF15" s="247"/>
      <c r="BG15" s="247"/>
      <c r="BH15" s="247"/>
      <c r="BI15" s="247"/>
      <c r="BJ15" s="247"/>
      <c r="BK15" s="247"/>
      <c r="BL15" s="247"/>
      <c r="BM15" s="247"/>
      <c r="BN15" s="247"/>
      <c r="BO15" s="247"/>
      <c r="BP15" s="247"/>
      <c r="BQ15" s="247"/>
      <c r="BR15" s="247"/>
      <c r="BS15" s="247"/>
      <c r="BT15" s="247"/>
      <c r="BU15" s="247"/>
      <c r="BV15" s="247"/>
      <c r="BW15" s="247"/>
      <c r="BX15" s="247"/>
      <c r="BY15" s="247"/>
      <c r="BZ15" s="247"/>
      <c r="CA15" s="247"/>
      <c r="CB15" s="247"/>
      <c r="CC15" s="247"/>
      <c r="CD15" s="247"/>
      <c r="CE15" s="247"/>
      <c r="CF15" s="247"/>
      <c r="CG15" s="247"/>
      <c r="CH15" s="247"/>
      <c r="CI15" s="247"/>
      <c r="CJ15" s="247"/>
      <c r="CK15" s="247"/>
      <c r="CL15" s="247"/>
      <c r="CM15" s="247"/>
      <c r="CN15" s="247"/>
      <c r="CO15" s="247"/>
      <c r="CP15" s="247"/>
      <c r="CQ15" s="247"/>
      <c r="CR15" s="247"/>
      <c r="CS15" s="247"/>
      <c r="CT15" s="247"/>
      <c r="CU15" s="247"/>
      <c r="CV15" s="247"/>
      <c r="CW15" s="247"/>
      <c r="CX15" s="247"/>
      <c r="CY15" s="247"/>
      <c r="CZ15" s="247"/>
      <c r="DA15" s="247"/>
      <c r="DB15" s="247"/>
      <c r="DC15" s="247"/>
      <c r="DD15" s="247"/>
      <c r="DE15" s="247"/>
      <c r="DF15" s="247"/>
      <c r="DG15" s="247"/>
      <c r="DH15" s="247"/>
      <c r="DI15" s="247"/>
      <c r="DJ15" s="247"/>
      <c r="DK15" s="247"/>
      <c r="DL15" s="247"/>
      <c r="DM15" s="247"/>
      <c r="DN15" s="247"/>
      <c r="DO15" s="247"/>
      <c r="DP15" s="247"/>
      <c r="DQ15" s="247"/>
      <c r="DR15" s="247"/>
      <c r="DS15" s="247"/>
      <c r="DT15" s="247"/>
      <c r="DU15" s="247"/>
      <c r="DV15" s="247"/>
      <c r="DW15" s="247"/>
    </row>
    <row r="16" spans="1:127" ht="14.25" customHeight="1" x14ac:dyDescent="0.25">
      <c r="A16" s="246" t="s">
        <v>114</v>
      </c>
      <c r="B16" s="250">
        <v>73.5</v>
      </c>
      <c r="C16" s="249" t="s">
        <v>173</v>
      </c>
      <c r="D16" s="254"/>
      <c r="E16" s="253"/>
      <c r="F16" s="252"/>
      <c r="G16" s="251"/>
      <c r="H16" s="247"/>
      <c r="I16" s="247"/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47"/>
      <c r="BE16" s="247"/>
      <c r="BF16" s="247"/>
      <c r="BG16" s="247"/>
      <c r="BH16" s="247"/>
      <c r="BI16" s="247"/>
      <c r="BJ16" s="247"/>
      <c r="BK16" s="247"/>
      <c r="BL16" s="247"/>
      <c r="BM16" s="247"/>
      <c r="BN16" s="247"/>
      <c r="BO16" s="247"/>
      <c r="BP16" s="247"/>
      <c r="BQ16" s="247"/>
      <c r="BR16" s="247"/>
      <c r="BS16" s="247"/>
      <c r="BT16" s="247"/>
      <c r="BU16" s="247"/>
      <c r="BV16" s="247"/>
      <c r="BW16" s="247"/>
      <c r="BX16" s="247"/>
      <c r="BY16" s="247"/>
      <c r="BZ16" s="247"/>
      <c r="CA16" s="247"/>
      <c r="CB16" s="247"/>
      <c r="CC16" s="247"/>
      <c r="CD16" s="247"/>
      <c r="CE16" s="247"/>
      <c r="CF16" s="247"/>
      <c r="CG16" s="247"/>
      <c r="CH16" s="247"/>
      <c r="CI16" s="247"/>
      <c r="CJ16" s="247"/>
      <c r="CK16" s="247"/>
      <c r="CL16" s="247"/>
      <c r="CM16" s="247"/>
      <c r="CN16" s="247"/>
      <c r="CO16" s="247"/>
      <c r="CP16" s="247"/>
      <c r="CQ16" s="247"/>
      <c r="CR16" s="247"/>
      <c r="CS16" s="247"/>
      <c r="CT16" s="247"/>
      <c r="CU16" s="247"/>
      <c r="CV16" s="247"/>
      <c r="CW16" s="247"/>
      <c r="CX16" s="247"/>
      <c r="CY16" s="247"/>
      <c r="CZ16" s="247"/>
      <c r="DA16" s="247"/>
      <c r="DB16" s="247"/>
      <c r="DC16" s="247"/>
      <c r="DD16" s="247"/>
      <c r="DE16" s="247"/>
      <c r="DF16" s="247"/>
      <c r="DG16" s="247"/>
      <c r="DH16" s="247"/>
      <c r="DI16" s="247"/>
      <c r="DJ16" s="247"/>
      <c r="DK16" s="247"/>
      <c r="DL16" s="247"/>
      <c r="DM16" s="247"/>
      <c r="DN16" s="247"/>
      <c r="DO16" s="247"/>
      <c r="DP16" s="247"/>
      <c r="DQ16" s="247"/>
      <c r="DR16" s="247"/>
      <c r="DS16" s="247"/>
      <c r="DT16" s="247"/>
      <c r="DU16" s="247"/>
      <c r="DV16" s="247"/>
      <c r="DW16" s="247"/>
    </row>
    <row r="17" spans="1:127" ht="14.25" customHeight="1" x14ac:dyDescent="0.25">
      <c r="A17" s="246" t="s">
        <v>112</v>
      </c>
      <c r="B17" s="250">
        <v>73.5</v>
      </c>
      <c r="C17" s="249" t="s">
        <v>173</v>
      </c>
      <c r="D17" s="240"/>
      <c r="E17" s="245"/>
      <c r="F17" s="244"/>
      <c r="G17" s="242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47"/>
      <c r="BE17" s="247"/>
      <c r="BF17" s="247"/>
      <c r="BG17" s="247"/>
      <c r="BH17" s="247"/>
      <c r="BI17" s="247"/>
      <c r="BJ17" s="247"/>
      <c r="BK17" s="247"/>
      <c r="BL17" s="247"/>
      <c r="BM17" s="247"/>
      <c r="BN17" s="247"/>
      <c r="BO17" s="247"/>
      <c r="BP17" s="247"/>
      <c r="BQ17" s="247"/>
      <c r="BR17" s="247"/>
      <c r="BS17" s="247"/>
      <c r="BT17" s="247"/>
      <c r="BU17" s="247"/>
      <c r="BV17" s="247"/>
      <c r="BW17" s="247"/>
      <c r="BX17" s="247"/>
      <c r="BY17" s="247"/>
      <c r="BZ17" s="247"/>
      <c r="CA17" s="247"/>
      <c r="CB17" s="247"/>
      <c r="CC17" s="247"/>
      <c r="CD17" s="247"/>
      <c r="CE17" s="247"/>
      <c r="CF17" s="247"/>
      <c r="CG17" s="247"/>
      <c r="CH17" s="247"/>
      <c r="CI17" s="247"/>
      <c r="CJ17" s="247"/>
      <c r="CK17" s="247"/>
      <c r="CL17" s="247"/>
      <c r="CM17" s="247"/>
      <c r="CN17" s="247"/>
      <c r="CO17" s="247"/>
      <c r="CP17" s="247"/>
      <c r="CQ17" s="247"/>
      <c r="CR17" s="247"/>
      <c r="CS17" s="247"/>
      <c r="CT17" s="247"/>
      <c r="CU17" s="247"/>
      <c r="CV17" s="247"/>
      <c r="CW17" s="247"/>
      <c r="CX17" s="247"/>
      <c r="CY17" s="247"/>
      <c r="CZ17" s="247"/>
      <c r="DA17" s="247"/>
      <c r="DB17" s="247"/>
      <c r="DC17" s="247"/>
      <c r="DD17" s="247"/>
      <c r="DE17" s="247"/>
      <c r="DF17" s="247"/>
      <c r="DG17" s="247"/>
      <c r="DH17" s="247"/>
      <c r="DI17" s="247"/>
      <c r="DJ17" s="247"/>
      <c r="DK17" s="247"/>
      <c r="DL17" s="247"/>
      <c r="DM17" s="247"/>
      <c r="DN17" s="247"/>
      <c r="DO17" s="247"/>
      <c r="DP17" s="247"/>
      <c r="DQ17" s="247"/>
      <c r="DR17" s="247"/>
      <c r="DS17" s="247"/>
      <c r="DT17" s="247"/>
      <c r="DU17" s="247"/>
      <c r="DV17" s="247"/>
      <c r="DW17" s="247"/>
    </row>
    <row r="18" spans="1:127" ht="14.25" customHeight="1" x14ac:dyDescent="0.25">
      <c r="A18" s="246" t="s">
        <v>109</v>
      </c>
      <c r="B18" s="250">
        <v>114.8</v>
      </c>
      <c r="C18" s="249" t="s">
        <v>173</v>
      </c>
      <c r="D18" s="240"/>
      <c r="E18" s="245"/>
      <c r="F18" s="244"/>
      <c r="G18" s="242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1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47"/>
      <c r="BE18" s="247"/>
      <c r="BF18" s="247"/>
      <c r="BG18" s="247"/>
      <c r="BH18" s="247"/>
      <c r="BI18" s="247"/>
      <c r="BJ18" s="247"/>
      <c r="BK18" s="247"/>
      <c r="BL18" s="247"/>
      <c r="BM18" s="247"/>
      <c r="BN18" s="247"/>
      <c r="BO18" s="247"/>
      <c r="BP18" s="247"/>
      <c r="BQ18" s="247"/>
      <c r="BR18" s="247"/>
      <c r="BS18" s="247"/>
      <c r="BT18" s="247"/>
      <c r="BU18" s="247"/>
      <c r="BV18" s="247"/>
      <c r="BW18" s="247"/>
      <c r="BX18" s="247"/>
      <c r="BY18" s="247"/>
      <c r="BZ18" s="247"/>
      <c r="CA18" s="247"/>
      <c r="CB18" s="247"/>
      <c r="CC18" s="247"/>
      <c r="CD18" s="247"/>
      <c r="CE18" s="247"/>
      <c r="CF18" s="247"/>
      <c r="CG18" s="247"/>
      <c r="CH18" s="247"/>
      <c r="CI18" s="247"/>
      <c r="CJ18" s="247"/>
      <c r="CK18" s="247"/>
      <c r="CL18" s="247"/>
      <c r="CM18" s="247"/>
      <c r="CN18" s="247"/>
      <c r="CO18" s="247"/>
      <c r="CP18" s="247"/>
      <c r="CQ18" s="247"/>
      <c r="CR18" s="247"/>
      <c r="CS18" s="247"/>
      <c r="CT18" s="247"/>
      <c r="CU18" s="247"/>
      <c r="CV18" s="247"/>
      <c r="CW18" s="247"/>
      <c r="CX18" s="247"/>
      <c r="CY18" s="247"/>
      <c r="CZ18" s="247"/>
      <c r="DA18" s="247"/>
      <c r="DB18" s="247"/>
      <c r="DC18" s="247"/>
      <c r="DD18" s="247"/>
      <c r="DE18" s="247"/>
      <c r="DF18" s="247"/>
      <c r="DG18" s="247"/>
      <c r="DH18" s="247"/>
      <c r="DI18" s="247"/>
      <c r="DJ18" s="247"/>
      <c r="DK18" s="247"/>
      <c r="DL18" s="247"/>
      <c r="DM18" s="247"/>
      <c r="DN18" s="247"/>
      <c r="DO18" s="247"/>
      <c r="DP18" s="247"/>
      <c r="DQ18" s="247"/>
      <c r="DR18" s="247"/>
      <c r="DS18" s="247"/>
      <c r="DT18" s="247"/>
      <c r="DU18" s="247"/>
      <c r="DV18" s="247"/>
      <c r="DW18" s="247"/>
    </row>
    <row r="19" spans="1:127" ht="14.25" customHeight="1" x14ac:dyDescent="0.25">
      <c r="A19" s="246" t="s">
        <v>107</v>
      </c>
      <c r="B19" s="250">
        <v>105.5</v>
      </c>
      <c r="C19" s="249" t="s">
        <v>173</v>
      </c>
      <c r="D19" s="240"/>
      <c r="E19" s="245"/>
      <c r="F19" s="244"/>
      <c r="G19" s="242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7"/>
      <c r="T19" s="247"/>
      <c r="U19" s="247"/>
      <c r="V19" s="247"/>
      <c r="W19" s="247"/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47"/>
      <c r="BE19" s="247"/>
      <c r="BF19" s="247"/>
      <c r="BG19" s="247"/>
      <c r="BH19" s="247"/>
      <c r="BI19" s="247"/>
      <c r="BJ19" s="247"/>
      <c r="BK19" s="247"/>
      <c r="BL19" s="247"/>
      <c r="BM19" s="247"/>
      <c r="BN19" s="247"/>
      <c r="BO19" s="247"/>
      <c r="BP19" s="247"/>
      <c r="BQ19" s="247"/>
      <c r="BR19" s="247"/>
      <c r="BS19" s="247"/>
      <c r="BT19" s="247"/>
      <c r="BU19" s="247"/>
      <c r="BV19" s="247"/>
      <c r="BW19" s="247"/>
      <c r="BX19" s="247"/>
      <c r="BY19" s="247"/>
      <c r="BZ19" s="247"/>
      <c r="CA19" s="247"/>
      <c r="CB19" s="247"/>
      <c r="CC19" s="247"/>
      <c r="CD19" s="247"/>
      <c r="CE19" s="247"/>
      <c r="CF19" s="247"/>
      <c r="CG19" s="247"/>
      <c r="CH19" s="247"/>
      <c r="CI19" s="247"/>
      <c r="CJ19" s="247"/>
      <c r="CK19" s="247"/>
      <c r="CL19" s="247"/>
      <c r="CM19" s="247"/>
      <c r="CN19" s="247"/>
      <c r="CO19" s="247"/>
      <c r="CP19" s="247"/>
      <c r="CQ19" s="247"/>
      <c r="CR19" s="247"/>
      <c r="CS19" s="247"/>
      <c r="CT19" s="247"/>
      <c r="CU19" s="247"/>
      <c r="CV19" s="247"/>
      <c r="CW19" s="247"/>
      <c r="CX19" s="247"/>
      <c r="CY19" s="247"/>
      <c r="CZ19" s="247"/>
      <c r="DA19" s="247"/>
      <c r="DB19" s="247"/>
      <c r="DC19" s="247"/>
      <c r="DD19" s="247"/>
      <c r="DE19" s="247"/>
      <c r="DF19" s="247"/>
      <c r="DG19" s="247"/>
      <c r="DH19" s="247"/>
      <c r="DI19" s="247"/>
      <c r="DJ19" s="247"/>
      <c r="DK19" s="247"/>
      <c r="DL19" s="247"/>
      <c r="DM19" s="247"/>
      <c r="DN19" s="247"/>
      <c r="DO19" s="247"/>
      <c r="DP19" s="247"/>
      <c r="DQ19" s="247"/>
      <c r="DR19" s="247"/>
      <c r="DS19" s="247"/>
      <c r="DT19" s="247"/>
      <c r="DU19" s="247"/>
      <c r="DV19" s="247"/>
      <c r="DW19" s="247"/>
    </row>
    <row r="20" spans="1:127" ht="15.75" customHeight="1" x14ac:dyDescent="0.25">
      <c r="A20" s="246"/>
      <c r="B20" s="238"/>
      <c r="C20" s="240"/>
      <c r="D20" s="240"/>
      <c r="E20" s="245"/>
      <c r="F20" s="244"/>
      <c r="G20" s="242"/>
      <c r="H20" s="241"/>
      <c r="I20" s="241"/>
      <c r="J20" s="241"/>
      <c r="K20" s="241"/>
      <c r="L20" s="241"/>
      <c r="M20" s="241"/>
      <c r="N20" s="241"/>
      <c r="O20" s="241"/>
      <c r="P20" s="241"/>
    </row>
    <row r="21" spans="1:127" ht="15.75" customHeight="1" x14ac:dyDescent="0.25">
      <c r="A21" s="241"/>
      <c r="B21" s="241"/>
      <c r="C21" s="240"/>
      <c r="D21" s="240"/>
      <c r="E21" s="239" t="s">
        <v>201</v>
      </c>
      <c r="F21" s="238"/>
      <c r="G21" s="243">
        <f t="shared" ref="G21:AL21" si="0">SUM(G5:G20)</f>
        <v>0</v>
      </c>
      <c r="H21" s="243">
        <f t="shared" si="0"/>
        <v>0</v>
      </c>
      <c r="I21" s="243">
        <f t="shared" si="0"/>
        <v>0</v>
      </c>
      <c r="J21" s="243">
        <f t="shared" si="0"/>
        <v>0</v>
      </c>
      <c r="K21" s="243">
        <f t="shared" si="0"/>
        <v>0</v>
      </c>
      <c r="L21" s="243">
        <f t="shared" si="0"/>
        <v>0</v>
      </c>
      <c r="M21" s="243">
        <f t="shared" si="0"/>
        <v>0</v>
      </c>
      <c r="N21" s="243">
        <f t="shared" si="0"/>
        <v>0</v>
      </c>
      <c r="O21" s="243">
        <f t="shared" si="0"/>
        <v>0</v>
      </c>
      <c r="P21" s="243">
        <f t="shared" si="0"/>
        <v>0</v>
      </c>
      <c r="Q21" s="243">
        <f t="shared" si="0"/>
        <v>0</v>
      </c>
      <c r="R21" s="243">
        <f t="shared" si="0"/>
        <v>0</v>
      </c>
      <c r="S21" s="243">
        <f t="shared" si="0"/>
        <v>0</v>
      </c>
      <c r="T21" s="243">
        <f t="shared" si="0"/>
        <v>0</v>
      </c>
      <c r="U21" s="243">
        <f t="shared" si="0"/>
        <v>0</v>
      </c>
      <c r="V21" s="243">
        <f t="shared" si="0"/>
        <v>0</v>
      </c>
      <c r="W21" s="243">
        <f t="shared" si="0"/>
        <v>0</v>
      </c>
      <c r="X21" s="243">
        <f t="shared" si="0"/>
        <v>0</v>
      </c>
      <c r="Y21" s="243">
        <f t="shared" si="0"/>
        <v>0</v>
      </c>
      <c r="Z21" s="243">
        <f t="shared" si="0"/>
        <v>0</v>
      </c>
      <c r="AA21" s="243">
        <f t="shared" si="0"/>
        <v>0</v>
      </c>
      <c r="AB21" s="243">
        <f t="shared" si="0"/>
        <v>0</v>
      </c>
      <c r="AC21" s="243">
        <f t="shared" si="0"/>
        <v>0</v>
      </c>
      <c r="AD21" s="243">
        <f t="shared" si="0"/>
        <v>0</v>
      </c>
      <c r="AE21" s="243">
        <f t="shared" si="0"/>
        <v>0</v>
      </c>
      <c r="AF21" s="243">
        <f t="shared" si="0"/>
        <v>0</v>
      </c>
      <c r="AG21" s="243">
        <f t="shared" si="0"/>
        <v>0</v>
      </c>
      <c r="AH21" s="243">
        <f t="shared" si="0"/>
        <v>0</v>
      </c>
      <c r="AI21" s="243">
        <f t="shared" si="0"/>
        <v>0</v>
      </c>
      <c r="AJ21" s="243">
        <f t="shared" si="0"/>
        <v>0</v>
      </c>
      <c r="AK21" s="243">
        <f t="shared" si="0"/>
        <v>0</v>
      </c>
      <c r="AL21" s="243">
        <f t="shared" si="0"/>
        <v>0</v>
      </c>
      <c r="AM21" s="243">
        <f t="shared" ref="AM21:BR21" si="1">SUM(AM5:AM20)</f>
        <v>0</v>
      </c>
      <c r="AN21" s="243">
        <f t="shared" si="1"/>
        <v>0</v>
      </c>
      <c r="AO21" s="243">
        <f t="shared" si="1"/>
        <v>0</v>
      </c>
      <c r="AP21" s="243">
        <f t="shared" si="1"/>
        <v>0</v>
      </c>
      <c r="AQ21" s="243">
        <f t="shared" si="1"/>
        <v>0</v>
      </c>
      <c r="AR21" s="243">
        <f t="shared" si="1"/>
        <v>0</v>
      </c>
      <c r="AS21" s="243">
        <f t="shared" si="1"/>
        <v>0</v>
      </c>
      <c r="AT21" s="243">
        <f t="shared" si="1"/>
        <v>0</v>
      </c>
      <c r="AU21" s="243">
        <f t="shared" si="1"/>
        <v>0</v>
      </c>
      <c r="AV21" s="243">
        <f t="shared" si="1"/>
        <v>0</v>
      </c>
      <c r="AW21" s="243">
        <f t="shared" si="1"/>
        <v>0</v>
      </c>
      <c r="AX21" s="243">
        <f t="shared" si="1"/>
        <v>0</v>
      </c>
      <c r="AY21" s="243">
        <f t="shared" si="1"/>
        <v>0</v>
      </c>
      <c r="AZ21" s="243">
        <f t="shared" si="1"/>
        <v>0</v>
      </c>
      <c r="BA21" s="243">
        <f t="shared" si="1"/>
        <v>0</v>
      </c>
      <c r="BB21" s="243">
        <f t="shared" si="1"/>
        <v>0</v>
      </c>
      <c r="BC21" s="243">
        <f t="shared" si="1"/>
        <v>0</v>
      </c>
      <c r="BD21" s="243">
        <f t="shared" si="1"/>
        <v>0</v>
      </c>
      <c r="BE21" s="243">
        <f t="shared" si="1"/>
        <v>0</v>
      </c>
      <c r="BF21" s="243">
        <f t="shared" si="1"/>
        <v>0</v>
      </c>
      <c r="BG21" s="243">
        <f t="shared" si="1"/>
        <v>0</v>
      </c>
      <c r="BH21" s="243">
        <f t="shared" si="1"/>
        <v>0</v>
      </c>
      <c r="BI21" s="243">
        <f t="shared" si="1"/>
        <v>0</v>
      </c>
      <c r="BJ21" s="243">
        <f t="shared" si="1"/>
        <v>0</v>
      </c>
      <c r="BK21" s="243">
        <f t="shared" si="1"/>
        <v>0</v>
      </c>
      <c r="BL21" s="243">
        <f t="shared" si="1"/>
        <v>0</v>
      </c>
      <c r="BM21" s="243">
        <f t="shared" si="1"/>
        <v>0</v>
      </c>
      <c r="BN21" s="243">
        <f t="shared" si="1"/>
        <v>0</v>
      </c>
      <c r="BO21" s="243">
        <f t="shared" si="1"/>
        <v>0</v>
      </c>
      <c r="BP21" s="243">
        <f t="shared" si="1"/>
        <v>0</v>
      </c>
      <c r="BQ21" s="243">
        <f t="shared" si="1"/>
        <v>0</v>
      </c>
      <c r="BR21" s="243">
        <f t="shared" si="1"/>
        <v>0</v>
      </c>
      <c r="BS21" s="243">
        <f t="shared" ref="BS21:CX21" si="2">SUM(BS5:BS20)</f>
        <v>0</v>
      </c>
      <c r="BT21" s="243">
        <f t="shared" si="2"/>
        <v>0</v>
      </c>
      <c r="BU21" s="243">
        <f t="shared" si="2"/>
        <v>0</v>
      </c>
      <c r="BV21" s="243">
        <f t="shared" si="2"/>
        <v>0</v>
      </c>
      <c r="BW21" s="243">
        <f t="shared" si="2"/>
        <v>0</v>
      </c>
      <c r="BX21" s="243">
        <f t="shared" si="2"/>
        <v>0</v>
      </c>
      <c r="BY21" s="243">
        <f t="shared" si="2"/>
        <v>0</v>
      </c>
      <c r="BZ21" s="243">
        <f t="shared" si="2"/>
        <v>0</v>
      </c>
      <c r="CA21" s="243">
        <f t="shared" si="2"/>
        <v>0</v>
      </c>
      <c r="CB21" s="243">
        <f t="shared" si="2"/>
        <v>0</v>
      </c>
      <c r="CC21" s="243">
        <f t="shared" si="2"/>
        <v>0</v>
      </c>
      <c r="CD21" s="243">
        <f t="shared" si="2"/>
        <v>0</v>
      </c>
      <c r="CE21" s="243">
        <f t="shared" si="2"/>
        <v>0</v>
      </c>
      <c r="CF21" s="243">
        <f t="shared" si="2"/>
        <v>0</v>
      </c>
      <c r="CG21" s="243">
        <f t="shared" si="2"/>
        <v>0</v>
      </c>
      <c r="CH21" s="243">
        <f t="shared" si="2"/>
        <v>0</v>
      </c>
      <c r="CI21" s="243">
        <f t="shared" si="2"/>
        <v>0</v>
      </c>
      <c r="CJ21" s="243">
        <f t="shared" si="2"/>
        <v>0</v>
      </c>
      <c r="CK21" s="243">
        <f t="shared" si="2"/>
        <v>0</v>
      </c>
      <c r="CL21" s="243">
        <f t="shared" si="2"/>
        <v>0</v>
      </c>
      <c r="CM21" s="243">
        <f t="shared" si="2"/>
        <v>0</v>
      </c>
      <c r="CN21" s="243">
        <f t="shared" si="2"/>
        <v>0</v>
      </c>
      <c r="CO21" s="243">
        <f t="shared" si="2"/>
        <v>0</v>
      </c>
      <c r="CP21" s="243">
        <f t="shared" si="2"/>
        <v>0</v>
      </c>
      <c r="CQ21" s="243">
        <f t="shared" si="2"/>
        <v>0</v>
      </c>
      <c r="CR21" s="243">
        <f t="shared" si="2"/>
        <v>0</v>
      </c>
      <c r="CS21" s="243">
        <f t="shared" si="2"/>
        <v>0</v>
      </c>
      <c r="CT21" s="243">
        <f t="shared" si="2"/>
        <v>0</v>
      </c>
      <c r="CU21" s="243">
        <f t="shared" si="2"/>
        <v>0</v>
      </c>
      <c r="CV21" s="243">
        <f t="shared" si="2"/>
        <v>0</v>
      </c>
      <c r="CW21" s="243">
        <f t="shared" si="2"/>
        <v>0</v>
      </c>
      <c r="CX21" s="243">
        <f t="shared" si="2"/>
        <v>0</v>
      </c>
      <c r="CY21" s="243">
        <f t="shared" ref="CY21:DJ21" si="3">SUM(CY5:CY20)</f>
        <v>0</v>
      </c>
      <c r="CZ21" s="243">
        <f t="shared" si="3"/>
        <v>0</v>
      </c>
      <c r="DA21" s="243">
        <f t="shared" si="3"/>
        <v>0</v>
      </c>
      <c r="DB21" s="243">
        <f t="shared" si="3"/>
        <v>0</v>
      </c>
      <c r="DC21" s="243">
        <f t="shared" si="3"/>
        <v>0</v>
      </c>
      <c r="DD21" s="243">
        <f t="shared" si="3"/>
        <v>0</v>
      </c>
      <c r="DE21" s="243">
        <f t="shared" si="3"/>
        <v>0</v>
      </c>
      <c r="DF21" s="243">
        <f t="shared" si="3"/>
        <v>0</v>
      </c>
      <c r="DG21" s="243">
        <f t="shared" si="3"/>
        <v>0</v>
      </c>
      <c r="DH21" s="243">
        <f t="shared" si="3"/>
        <v>0</v>
      </c>
      <c r="DI21" s="243">
        <f t="shared" si="3"/>
        <v>0</v>
      </c>
      <c r="DJ21" s="243">
        <f t="shared" si="3"/>
        <v>0</v>
      </c>
      <c r="DK21" s="243">
        <f t="shared" ref="DK21:DW21" si="4">SUM(DK5:DK20)</f>
        <v>0</v>
      </c>
      <c r="DL21" s="243">
        <f t="shared" si="4"/>
        <v>0</v>
      </c>
      <c r="DM21" s="243">
        <f t="shared" si="4"/>
        <v>0</v>
      </c>
      <c r="DN21" s="243">
        <f t="shared" si="4"/>
        <v>0</v>
      </c>
      <c r="DO21" s="243">
        <f t="shared" si="4"/>
        <v>0</v>
      </c>
      <c r="DP21" s="243">
        <f t="shared" si="4"/>
        <v>0</v>
      </c>
      <c r="DQ21" s="243">
        <f t="shared" si="4"/>
        <v>0</v>
      </c>
      <c r="DR21" s="243">
        <f t="shared" si="4"/>
        <v>0</v>
      </c>
      <c r="DS21" s="243">
        <f t="shared" si="4"/>
        <v>0</v>
      </c>
      <c r="DT21" s="243">
        <f t="shared" si="4"/>
        <v>0</v>
      </c>
      <c r="DU21" s="243">
        <f t="shared" si="4"/>
        <v>0</v>
      </c>
      <c r="DV21" s="243">
        <f t="shared" si="4"/>
        <v>0</v>
      </c>
      <c r="DW21" s="243">
        <f t="shared" si="4"/>
        <v>0</v>
      </c>
    </row>
    <row r="22" spans="1:127" ht="15.75" customHeight="1" x14ac:dyDescent="0.25">
      <c r="A22" s="241"/>
      <c r="B22" s="241"/>
      <c r="C22" s="240"/>
      <c r="D22" s="240"/>
      <c r="E22" s="241"/>
      <c r="F22" s="238"/>
      <c r="G22" s="242"/>
      <c r="H22" s="241"/>
      <c r="I22" s="241"/>
      <c r="J22" s="241"/>
      <c r="K22" s="241"/>
      <c r="L22" s="241"/>
      <c r="M22" s="241"/>
      <c r="N22" s="241"/>
      <c r="O22" s="241"/>
      <c r="P22" s="241"/>
    </row>
    <row r="23" spans="1:127" ht="15.75" customHeight="1" x14ac:dyDescent="0.25">
      <c r="A23" s="241"/>
      <c r="B23" s="241"/>
      <c r="C23" s="240"/>
      <c r="D23" s="240"/>
      <c r="E23" s="239" t="s">
        <v>200</v>
      </c>
      <c r="F23" s="238"/>
      <c r="G23" s="237"/>
      <c r="H23" s="237">
        <f t="shared" ref="H23:AM23" si="5">H21*1.2</f>
        <v>0</v>
      </c>
      <c r="I23" s="237">
        <f t="shared" si="5"/>
        <v>0</v>
      </c>
      <c r="J23" s="237">
        <f t="shared" si="5"/>
        <v>0</v>
      </c>
      <c r="K23" s="237">
        <f t="shared" si="5"/>
        <v>0</v>
      </c>
      <c r="L23" s="237">
        <f t="shared" si="5"/>
        <v>0</v>
      </c>
      <c r="M23" s="237">
        <f t="shared" si="5"/>
        <v>0</v>
      </c>
      <c r="N23" s="237">
        <f t="shared" si="5"/>
        <v>0</v>
      </c>
      <c r="O23" s="237">
        <f t="shared" si="5"/>
        <v>0</v>
      </c>
      <c r="P23" s="237">
        <f t="shared" si="5"/>
        <v>0</v>
      </c>
      <c r="Q23" s="237">
        <f t="shared" si="5"/>
        <v>0</v>
      </c>
      <c r="R23" s="237">
        <f t="shared" si="5"/>
        <v>0</v>
      </c>
      <c r="S23" s="237">
        <f t="shared" si="5"/>
        <v>0</v>
      </c>
      <c r="T23" s="237">
        <f t="shared" si="5"/>
        <v>0</v>
      </c>
      <c r="U23" s="237">
        <f t="shared" si="5"/>
        <v>0</v>
      </c>
      <c r="V23" s="237">
        <f t="shared" si="5"/>
        <v>0</v>
      </c>
      <c r="W23" s="237">
        <f t="shared" si="5"/>
        <v>0</v>
      </c>
      <c r="X23" s="237">
        <f t="shared" si="5"/>
        <v>0</v>
      </c>
      <c r="Y23" s="237">
        <f t="shared" si="5"/>
        <v>0</v>
      </c>
      <c r="Z23" s="237">
        <f t="shared" si="5"/>
        <v>0</v>
      </c>
      <c r="AA23" s="237">
        <f t="shared" si="5"/>
        <v>0</v>
      </c>
      <c r="AB23" s="237">
        <f t="shared" si="5"/>
        <v>0</v>
      </c>
      <c r="AC23" s="237">
        <f t="shared" si="5"/>
        <v>0</v>
      </c>
      <c r="AD23" s="237">
        <f t="shared" si="5"/>
        <v>0</v>
      </c>
      <c r="AE23" s="237">
        <f t="shared" si="5"/>
        <v>0</v>
      </c>
      <c r="AF23" s="237">
        <f t="shared" si="5"/>
        <v>0</v>
      </c>
      <c r="AG23" s="237">
        <f t="shared" si="5"/>
        <v>0</v>
      </c>
      <c r="AH23" s="237">
        <f t="shared" si="5"/>
        <v>0</v>
      </c>
      <c r="AI23" s="237">
        <f t="shared" si="5"/>
        <v>0</v>
      </c>
      <c r="AJ23" s="237">
        <f t="shared" si="5"/>
        <v>0</v>
      </c>
      <c r="AK23" s="237">
        <f t="shared" si="5"/>
        <v>0</v>
      </c>
      <c r="AL23" s="237">
        <f t="shared" si="5"/>
        <v>0</v>
      </c>
      <c r="AM23" s="237">
        <f t="shared" si="5"/>
        <v>0</v>
      </c>
      <c r="AN23" s="237">
        <f t="shared" ref="AN23:BS23" si="6">AN21*1.2</f>
        <v>0</v>
      </c>
      <c r="AO23" s="237">
        <f t="shared" si="6"/>
        <v>0</v>
      </c>
      <c r="AP23" s="237">
        <f t="shared" si="6"/>
        <v>0</v>
      </c>
      <c r="AQ23" s="237">
        <f t="shared" si="6"/>
        <v>0</v>
      </c>
      <c r="AR23" s="237">
        <f t="shared" si="6"/>
        <v>0</v>
      </c>
      <c r="AS23" s="237">
        <f t="shared" si="6"/>
        <v>0</v>
      </c>
      <c r="AT23" s="237">
        <f t="shared" si="6"/>
        <v>0</v>
      </c>
      <c r="AU23" s="237">
        <f t="shared" si="6"/>
        <v>0</v>
      </c>
      <c r="AV23" s="237">
        <f t="shared" si="6"/>
        <v>0</v>
      </c>
      <c r="AW23" s="237">
        <f t="shared" si="6"/>
        <v>0</v>
      </c>
      <c r="AX23" s="237">
        <f t="shared" si="6"/>
        <v>0</v>
      </c>
      <c r="AY23" s="237">
        <f t="shared" si="6"/>
        <v>0</v>
      </c>
      <c r="AZ23" s="237">
        <f t="shared" si="6"/>
        <v>0</v>
      </c>
      <c r="BA23" s="237">
        <f t="shared" si="6"/>
        <v>0</v>
      </c>
      <c r="BB23" s="237">
        <f t="shared" si="6"/>
        <v>0</v>
      </c>
      <c r="BC23" s="237">
        <f t="shared" si="6"/>
        <v>0</v>
      </c>
      <c r="BD23" s="237">
        <f t="shared" si="6"/>
        <v>0</v>
      </c>
      <c r="BE23" s="237">
        <f t="shared" si="6"/>
        <v>0</v>
      </c>
      <c r="BF23" s="237">
        <f t="shared" si="6"/>
        <v>0</v>
      </c>
      <c r="BG23" s="237">
        <f t="shared" si="6"/>
        <v>0</v>
      </c>
      <c r="BH23" s="237">
        <f t="shared" si="6"/>
        <v>0</v>
      </c>
      <c r="BI23" s="237">
        <f t="shared" si="6"/>
        <v>0</v>
      </c>
      <c r="BJ23" s="237">
        <f t="shared" si="6"/>
        <v>0</v>
      </c>
      <c r="BK23" s="237">
        <f t="shared" si="6"/>
        <v>0</v>
      </c>
      <c r="BL23" s="237">
        <f t="shared" si="6"/>
        <v>0</v>
      </c>
      <c r="BM23" s="237">
        <f t="shared" si="6"/>
        <v>0</v>
      </c>
      <c r="BN23" s="237">
        <f t="shared" si="6"/>
        <v>0</v>
      </c>
      <c r="BO23" s="237">
        <f t="shared" si="6"/>
        <v>0</v>
      </c>
      <c r="BP23" s="237">
        <f t="shared" si="6"/>
        <v>0</v>
      </c>
      <c r="BQ23" s="237">
        <f t="shared" si="6"/>
        <v>0</v>
      </c>
      <c r="BR23" s="237">
        <f t="shared" si="6"/>
        <v>0</v>
      </c>
      <c r="BS23" s="237">
        <f t="shared" si="6"/>
        <v>0</v>
      </c>
      <c r="BT23" s="237">
        <f t="shared" ref="BT23:CY23" si="7">BT21*1.2</f>
        <v>0</v>
      </c>
      <c r="BU23" s="237">
        <f t="shared" si="7"/>
        <v>0</v>
      </c>
      <c r="BV23" s="237">
        <f t="shared" si="7"/>
        <v>0</v>
      </c>
      <c r="BW23" s="237">
        <f t="shared" si="7"/>
        <v>0</v>
      </c>
      <c r="BX23" s="237">
        <f t="shared" si="7"/>
        <v>0</v>
      </c>
      <c r="BY23" s="237">
        <f t="shared" si="7"/>
        <v>0</v>
      </c>
      <c r="BZ23" s="237">
        <f t="shared" si="7"/>
        <v>0</v>
      </c>
      <c r="CA23" s="237">
        <f t="shared" si="7"/>
        <v>0</v>
      </c>
      <c r="CB23" s="237">
        <f t="shared" si="7"/>
        <v>0</v>
      </c>
      <c r="CC23" s="237">
        <f t="shared" si="7"/>
        <v>0</v>
      </c>
      <c r="CD23" s="237">
        <f t="shared" si="7"/>
        <v>0</v>
      </c>
      <c r="CE23" s="237">
        <f t="shared" si="7"/>
        <v>0</v>
      </c>
      <c r="CF23" s="237">
        <f t="shared" si="7"/>
        <v>0</v>
      </c>
      <c r="CG23" s="237">
        <f t="shared" si="7"/>
        <v>0</v>
      </c>
      <c r="CH23" s="237">
        <f t="shared" si="7"/>
        <v>0</v>
      </c>
      <c r="CI23" s="237">
        <f t="shared" si="7"/>
        <v>0</v>
      </c>
      <c r="CJ23" s="237">
        <f t="shared" si="7"/>
        <v>0</v>
      </c>
      <c r="CK23" s="237">
        <f t="shared" si="7"/>
        <v>0</v>
      </c>
      <c r="CL23" s="237">
        <f t="shared" si="7"/>
        <v>0</v>
      </c>
      <c r="CM23" s="237">
        <f t="shared" si="7"/>
        <v>0</v>
      </c>
      <c r="CN23" s="237">
        <f t="shared" si="7"/>
        <v>0</v>
      </c>
      <c r="CO23" s="237">
        <f t="shared" si="7"/>
        <v>0</v>
      </c>
      <c r="CP23" s="237">
        <f t="shared" si="7"/>
        <v>0</v>
      </c>
      <c r="CQ23" s="237">
        <f t="shared" si="7"/>
        <v>0</v>
      </c>
      <c r="CR23" s="237">
        <f t="shared" si="7"/>
        <v>0</v>
      </c>
      <c r="CS23" s="237">
        <f t="shared" si="7"/>
        <v>0</v>
      </c>
      <c r="CT23" s="237">
        <f t="shared" si="7"/>
        <v>0</v>
      </c>
      <c r="CU23" s="237">
        <f t="shared" si="7"/>
        <v>0</v>
      </c>
      <c r="CV23" s="237">
        <f t="shared" si="7"/>
        <v>0</v>
      </c>
      <c r="CW23" s="237">
        <f t="shared" si="7"/>
        <v>0</v>
      </c>
      <c r="CX23" s="237">
        <f t="shared" si="7"/>
        <v>0</v>
      </c>
      <c r="CY23" s="237">
        <f t="shared" si="7"/>
        <v>0</v>
      </c>
      <c r="CZ23" s="237">
        <f t="shared" ref="CZ23:DW23" si="8">CZ21*1.2</f>
        <v>0</v>
      </c>
      <c r="DA23" s="237">
        <f t="shared" si="8"/>
        <v>0</v>
      </c>
      <c r="DB23" s="237">
        <f t="shared" si="8"/>
        <v>0</v>
      </c>
      <c r="DC23" s="237">
        <f t="shared" si="8"/>
        <v>0</v>
      </c>
      <c r="DD23" s="237">
        <f t="shared" si="8"/>
        <v>0</v>
      </c>
      <c r="DE23" s="237">
        <f t="shared" si="8"/>
        <v>0</v>
      </c>
      <c r="DF23" s="237">
        <f t="shared" si="8"/>
        <v>0</v>
      </c>
      <c r="DG23" s="237">
        <f t="shared" si="8"/>
        <v>0</v>
      </c>
      <c r="DH23" s="237">
        <f t="shared" si="8"/>
        <v>0</v>
      </c>
      <c r="DI23" s="237">
        <f t="shared" si="8"/>
        <v>0</v>
      </c>
      <c r="DJ23" s="237">
        <f t="shared" si="8"/>
        <v>0</v>
      </c>
      <c r="DK23" s="237">
        <f t="shared" si="8"/>
        <v>0</v>
      </c>
      <c r="DL23" s="237">
        <f t="shared" si="8"/>
        <v>0</v>
      </c>
      <c r="DM23" s="237">
        <f t="shared" si="8"/>
        <v>0</v>
      </c>
      <c r="DN23" s="237">
        <f t="shared" si="8"/>
        <v>0</v>
      </c>
      <c r="DO23" s="237">
        <f t="shared" si="8"/>
        <v>0</v>
      </c>
      <c r="DP23" s="237">
        <f t="shared" si="8"/>
        <v>0</v>
      </c>
      <c r="DQ23" s="237">
        <f t="shared" si="8"/>
        <v>0</v>
      </c>
      <c r="DR23" s="237">
        <f t="shared" si="8"/>
        <v>0</v>
      </c>
      <c r="DS23" s="237">
        <f t="shared" si="8"/>
        <v>0</v>
      </c>
      <c r="DT23" s="237">
        <f t="shared" si="8"/>
        <v>0</v>
      </c>
      <c r="DU23" s="237">
        <f t="shared" si="8"/>
        <v>0</v>
      </c>
      <c r="DV23" s="237">
        <f t="shared" si="8"/>
        <v>0</v>
      </c>
      <c r="DW23" s="237">
        <f t="shared" si="8"/>
        <v>0</v>
      </c>
    </row>
    <row r="24" spans="1:127" ht="15.75" customHeight="1" x14ac:dyDescent="0.25">
      <c r="C24" s="236"/>
      <c r="D24" s="236"/>
    </row>
    <row r="25" spans="1:127" ht="15.75" customHeight="1" x14ac:dyDescent="0.25">
      <c r="C25" s="236"/>
      <c r="D25" s="236"/>
    </row>
    <row r="26" spans="1:127" ht="15.75" customHeight="1" x14ac:dyDescent="0.25">
      <c r="C26" s="236"/>
      <c r="D26" s="236"/>
    </row>
    <row r="27" spans="1:127" ht="15.75" customHeight="1" x14ac:dyDescent="0.25">
      <c r="C27" s="236"/>
      <c r="D27" s="236"/>
    </row>
    <row r="28" spans="1:127" ht="15.75" customHeight="1" x14ac:dyDescent="0.25">
      <c r="C28" s="236"/>
      <c r="D28" s="236"/>
    </row>
    <row r="29" spans="1:127" ht="15.75" customHeight="1" x14ac:dyDescent="0.25">
      <c r="C29" s="236"/>
      <c r="D29" s="236"/>
    </row>
    <row r="30" spans="1:127" ht="15.75" customHeight="1" x14ac:dyDescent="0.25">
      <c r="C30" s="236"/>
      <c r="D30" s="236"/>
    </row>
    <row r="31" spans="1:127" ht="15.75" customHeight="1" x14ac:dyDescent="0.25">
      <c r="C31" s="236"/>
      <c r="D31" s="236"/>
    </row>
    <row r="32" spans="1:127" ht="15.75" customHeight="1" x14ac:dyDescent="0.25">
      <c r="C32" s="236"/>
      <c r="D32" s="236"/>
    </row>
    <row r="33" spans="3:4" ht="15.75" customHeight="1" x14ac:dyDescent="0.25">
      <c r="C33" s="236"/>
      <c r="D33" s="236"/>
    </row>
    <row r="34" spans="3:4" ht="15.75" customHeight="1" x14ac:dyDescent="0.25">
      <c r="C34" s="236"/>
      <c r="D34" s="236"/>
    </row>
    <row r="35" spans="3:4" ht="15.75" customHeight="1" x14ac:dyDescent="0.25">
      <c r="C35" s="236"/>
      <c r="D35" s="236"/>
    </row>
    <row r="36" spans="3:4" ht="15.75" customHeight="1" x14ac:dyDescent="0.25">
      <c r="C36" s="236"/>
      <c r="D36" s="236"/>
    </row>
    <row r="37" spans="3:4" ht="15.75" customHeight="1" x14ac:dyDescent="0.25">
      <c r="C37" s="236"/>
      <c r="D37" s="236"/>
    </row>
    <row r="38" spans="3:4" ht="15.75" customHeight="1" x14ac:dyDescent="0.25">
      <c r="C38" s="236"/>
      <c r="D38" s="236"/>
    </row>
    <row r="39" spans="3:4" ht="15.75" customHeight="1" x14ac:dyDescent="0.25">
      <c r="C39" s="236"/>
      <c r="D39" s="236"/>
    </row>
    <row r="40" spans="3:4" ht="15.75" customHeight="1" x14ac:dyDescent="0.25">
      <c r="C40" s="236"/>
      <c r="D40" s="236"/>
    </row>
    <row r="41" spans="3:4" ht="15.75" customHeight="1" x14ac:dyDescent="0.25">
      <c r="C41" s="236"/>
      <c r="D41" s="236"/>
    </row>
    <row r="42" spans="3:4" ht="15.75" customHeight="1" x14ac:dyDescent="0.25">
      <c r="C42" s="236"/>
      <c r="D42" s="236"/>
    </row>
    <row r="43" spans="3:4" ht="15.75" customHeight="1" x14ac:dyDescent="0.25">
      <c r="C43" s="236"/>
      <c r="D43" s="236"/>
    </row>
    <row r="44" spans="3:4" ht="15.75" customHeight="1" x14ac:dyDescent="0.25">
      <c r="C44" s="236"/>
      <c r="D44" s="236"/>
    </row>
    <row r="45" spans="3:4" ht="15.75" customHeight="1" x14ac:dyDescent="0.25">
      <c r="C45" s="236"/>
      <c r="D45" s="236"/>
    </row>
    <row r="46" spans="3:4" ht="15.75" customHeight="1" x14ac:dyDescent="0.25">
      <c r="C46" s="236"/>
      <c r="D46" s="236"/>
    </row>
    <row r="47" spans="3:4" ht="15.75" customHeight="1" x14ac:dyDescent="0.25">
      <c r="C47" s="236"/>
      <c r="D47" s="236"/>
    </row>
    <row r="48" spans="3:4" ht="15.75" customHeight="1" x14ac:dyDescent="0.25">
      <c r="C48" s="236"/>
      <c r="D48" s="236"/>
    </row>
    <row r="49" spans="3:4" ht="15.75" customHeight="1" x14ac:dyDescent="0.25">
      <c r="C49" s="236"/>
      <c r="D49" s="236"/>
    </row>
    <row r="50" spans="3:4" ht="15.75" customHeight="1" x14ac:dyDescent="0.25">
      <c r="C50" s="236"/>
      <c r="D50" s="236"/>
    </row>
    <row r="51" spans="3:4" ht="15.75" customHeight="1" x14ac:dyDescent="0.25">
      <c r="C51" s="236"/>
      <c r="D51" s="236"/>
    </row>
    <row r="52" spans="3:4" ht="15.75" customHeight="1" x14ac:dyDescent="0.25">
      <c r="C52" s="236"/>
      <c r="D52" s="236"/>
    </row>
    <row r="53" spans="3:4" ht="15.75" customHeight="1" x14ac:dyDescent="0.25">
      <c r="C53" s="236"/>
      <c r="D53" s="236"/>
    </row>
    <row r="54" spans="3:4" ht="15.75" customHeight="1" x14ac:dyDescent="0.25">
      <c r="C54" s="236"/>
      <c r="D54" s="236"/>
    </row>
    <row r="55" spans="3:4" ht="15.75" customHeight="1" x14ac:dyDescent="0.25">
      <c r="C55" s="236"/>
      <c r="D55" s="236"/>
    </row>
    <row r="56" spans="3:4" ht="15.75" customHeight="1" x14ac:dyDescent="0.25">
      <c r="C56" s="236"/>
      <c r="D56" s="236"/>
    </row>
    <row r="57" spans="3:4" ht="15.75" customHeight="1" x14ac:dyDescent="0.25">
      <c r="C57" s="236"/>
      <c r="D57" s="236"/>
    </row>
    <row r="58" spans="3:4" ht="15.75" customHeight="1" x14ac:dyDescent="0.25">
      <c r="C58" s="236"/>
      <c r="D58" s="236"/>
    </row>
    <row r="59" spans="3:4" ht="15.75" customHeight="1" x14ac:dyDescent="0.25">
      <c r="C59" s="236"/>
      <c r="D59" s="236"/>
    </row>
    <row r="60" spans="3:4" ht="15.75" customHeight="1" x14ac:dyDescent="0.25">
      <c r="C60" s="236"/>
      <c r="D60" s="236"/>
    </row>
    <row r="61" spans="3:4" ht="15.75" customHeight="1" x14ac:dyDescent="0.25">
      <c r="C61" s="236"/>
      <c r="D61" s="236"/>
    </row>
    <row r="62" spans="3:4" ht="15.75" customHeight="1" x14ac:dyDescent="0.25">
      <c r="C62" s="236"/>
      <c r="D62" s="236"/>
    </row>
    <row r="63" spans="3:4" ht="15.75" customHeight="1" x14ac:dyDescent="0.25">
      <c r="C63" s="236"/>
      <c r="D63" s="236"/>
    </row>
    <row r="64" spans="3:4" ht="15.75" customHeight="1" x14ac:dyDescent="0.25">
      <c r="C64" s="236"/>
      <c r="D64" s="236"/>
    </row>
    <row r="65" spans="3:4" ht="15.75" customHeight="1" x14ac:dyDescent="0.25">
      <c r="C65" s="236"/>
      <c r="D65" s="236"/>
    </row>
    <row r="66" spans="3:4" ht="15.75" customHeight="1" x14ac:dyDescent="0.25">
      <c r="C66" s="236"/>
      <c r="D66" s="236"/>
    </row>
    <row r="67" spans="3:4" ht="15.75" customHeight="1" x14ac:dyDescent="0.25">
      <c r="C67" s="236"/>
      <c r="D67" s="236"/>
    </row>
    <row r="68" spans="3:4" ht="15.75" customHeight="1" x14ac:dyDescent="0.25">
      <c r="C68" s="236"/>
      <c r="D68" s="236"/>
    </row>
    <row r="69" spans="3:4" ht="15.75" customHeight="1" x14ac:dyDescent="0.25">
      <c r="C69" s="236"/>
      <c r="D69" s="236"/>
    </row>
    <row r="70" spans="3:4" ht="15.75" customHeight="1" x14ac:dyDescent="0.25">
      <c r="C70" s="236"/>
      <c r="D70" s="236"/>
    </row>
    <row r="71" spans="3:4" ht="15.75" customHeight="1" x14ac:dyDescent="0.25">
      <c r="C71" s="236"/>
      <c r="D71" s="236"/>
    </row>
    <row r="72" spans="3:4" ht="15.75" customHeight="1" x14ac:dyDescent="0.25">
      <c r="C72" s="236"/>
      <c r="D72" s="236"/>
    </row>
    <row r="73" spans="3:4" ht="15.75" customHeight="1" x14ac:dyDescent="0.25">
      <c r="C73" s="236"/>
      <c r="D73" s="236"/>
    </row>
    <row r="74" spans="3:4" ht="15.75" customHeight="1" x14ac:dyDescent="0.25">
      <c r="C74" s="236"/>
      <c r="D74" s="236"/>
    </row>
    <row r="75" spans="3:4" ht="15.75" customHeight="1" x14ac:dyDescent="0.25">
      <c r="C75" s="236"/>
      <c r="D75" s="236"/>
    </row>
    <row r="76" spans="3:4" ht="15.75" customHeight="1" x14ac:dyDescent="0.25">
      <c r="C76" s="236"/>
      <c r="D76" s="236"/>
    </row>
    <row r="77" spans="3:4" ht="15.75" customHeight="1" x14ac:dyDescent="0.25">
      <c r="C77" s="236"/>
      <c r="D77" s="236"/>
    </row>
    <row r="78" spans="3:4" ht="15.75" customHeight="1" x14ac:dyDescent="0.25">
      <c r="C78" s="236"/>
      <c r="D78" s="236"/>
    </row>
    <row r="79" spans="3:4" ht="15.75" customHeight="1" x14ac:dyDescent="0.25">
      <c r="C79" s="236"/>
      <c r="D79" s="236"/>
    </row>
    <row r="80" spans="3:4" ht="15.75" customHeight="1" x14ac:dyDescent="0.25">
      <c r="C80" s="236"/>
      <c r="D80" s="236"/>
    </row>
    <row r="81" spans="3:4" ht="15.75" customHeight="1" x14ac:dyDescent="0.25">
      <c r="C81" s="236"/>
      <c r="D81" s="236"/>
    </row>
    <row r="82" spans="3:4" ht="15.75" customHeight="1" x14ac:dyDescent="0.25">
      <c r="C82" s="236"/>
      <c r="D82" s="236"/>
    </row>
    <row r="83" spans="3:4" ht="15.75" customHeight="1" x14ac:dyDescent="0.25">
      <c r="C83" s="236"/>
      <c r="D83" s="236"/>
    </row>
    <row r="84" spans="3:4" ht="15.75" customHeight="1" x14ac:dyDescent="0.25">
      <c r="C84" s="236"/>
      <c r="D84" s="236"/>
    </row>
    <row r="85" spans="3:4" ht="15.75" customHeight="1" x14ac:dyDescent="0.25">
      <c r="C85" s="236"/>
      <c r="D85" s="236"/>
    </row>
    <row r="86" spans="3:4" ht="15.75" customHeight="1" x14ac:dyDescent="0.25">
      <c r="C86" s="236"/>
      <c r="D86" s="236"/>
    </row>
    <row r="87" spans="3:4" ht="15.75" customHeight="1" x14ac:dyDescent="0.25">
      <c r="C87" s="236"/>
      <c r="D87" s="236"/>
    </row>
    <row r="88" spans="3:4" ht="15.75" customHeight="1" x14ac:dyDescent="0.25">
      <c r="C88" s="236"/>
      <c r="D88" s="236"/>
    </row>
    <row r="89" spans="3:4" ht="15.75" customHeight="1" x14ac:dyDescent="0.25">
      <c r="C89" s="236"/>
      <c r="D89" s="236"/>
    </row>
    <row r="90" spans="3:4" ht="15.75" customHeight="1" x14ac:dyDescent="0.25">
      <c r="C90" s="236"/>
      <c r="D90" s="236"/>
    </row>
    <row r="91" spans="3:4" ht="15.75" customHeight="1" x14ac:dyDescent="0.25">
      <c r="C91" s="236"/>
      <c r="D91" s="236"/>
    </row>
    <row r="92" spans="3:4" ht="15.75" customHeight="1" x14ac:dyDescent="0.25">
      <c r="C92" s="236"/>
      <c r="D92" s="236"/>
    </row>
    <row r="93" spans="3:4" ht="15.75" customHeight="1" x14ac:dyDescent="0.25">
      <c r="C93" s="236"/>
      <c r="D93" s="236"/>
    </row>
    <row r="94" spans="3:4" ht="15.75" customHeight="1" x14ac:dyDescent="0.25">
      <c r="C94" s="236"/>
      <c r="D94" s="236"/>
    </row>
    <row r="95" spans="3:4" ht="15.75" customHeight="1" x14ac:dyDescent="0.25">
      <c r="C95" s="236"/>
      <c r="D95" s="236"/>
    </row>
    <row r="96" spans="3:4" ht="15.75" customHeight="1" x14ac:dyDescent="0.25">
      <c r="C96" s="236"/>
      <c r="D96" s="236"/>
    </row>
    <row r="97" spans="3:4" ht="15.75" customHeight="1" x14ac:dyDescent="0.25">
      <c r="C97" s="236"/>
      <c r="D97" s="236"/>
    </row>
    <row r="98" spans="3:4" ht="15.75" customHeight="1" x14ac:dyDescent="0.25">
      <c r="C98" s="236"/>
      <c r="D98" s="236"/>
    </row>
    <row r="99" spans="3:4" ht="15.75" customHeight="1" x14ac:dyDescent="0.25">
      <c r="C99" s="236"/>
      <c r="D99" s="236"/>
    </row>
    <row r="100" spans="3:4" ht="15.75" customHeight="1" x14ac:dyDescent="0.25">
      <c r="C100" s="236"/>
      <c r="D100" s="236"/>
    </row>
    <row r="101" spans="3:4" ht="15.75" customHeight="1" x14ac:dyDescent="0.25">
      <c r="C101" s="236"/>
      <c r="D101" s="236"/>
    </row>
    <row r="102" spans="3:4" ht="15.75" customHeight="1" x14ac:dyDescent="0.25">
      <c r="C102" s="236"/>
      <c r="D102" s="236"/>
    </row>
    <row r="103" spans="3:4" ht="15.75" customHeight="1" x14ac:dyDescent="0.25">
      <c r="C103" s="236"/>
      <c r="D103" s="236"/>
    </row>
    <row r="104" spans="3:4" ht="15.75" customHeight="1" x14ac:dyDescent="0.25">
      <c r="C104" s="236"/>
      <c r="D104" s="236"/>
    </row>
    <row r="105" spans="3:4" ht="15.75" customHeight="1" x14ac:dyDescent="0.25">
      <c r="C105" s="236"/>
      <c r="D105" s="236"/>
    </row>
    <row r="106" spans="3:4" ht="15.75" customHeight="1" x14ac:dyDescent="0.25">
      <c r="C106" s="236"/>
      <c r="D106" s="236"/>
    </row>
    <row r="107" spans="3:4" ht="15.75" customHeight="1" x14ac:dyDescent="0.25">
      <c r="C107" s="236"/>
      <c r="D107" s="236"/>
    </row>
    <row r="108" spans="3:4" ht="15.75" customHeight="1" x14ac:dyDescent="0.25">
      <c r="C108" s="236"/>
      <c r="D108" s="236"/>
    </row>
    <row r="109" spans="3:4" ht="15.75" customHeight="1" x14ac:dyDescent="0.25">
      <c r="C109" s="236"/>
      <c r="D109" s="236"/>
    </row>
    <row r="110" spans="3:4" ht="15.75" customHeight="1" x14ac:dyDescent="0.25">
      <c r="C110" s="236"/>
      <c r="D110" s="236"/>
    </row>
    <row r="111" spans="3:4" ht="15.75" customHeight="1" x14ac:dyDescent="0.25">
      <c r="C111" s="236"/>
      <c r="D111" s="236"/>
    </row>
    <row r="112" spans="3:4" ht="15.75" customHeight="1" x14ac:dyDescent="0.25">
      <c r="C112" s="236"/>
      <c r="D112" s="236"/>
    </row>
    <row r="113" spans="3:4" ht="15.75" customHeight="1" x14ac:dyDescent="0.25">
      <c r="C113" s="236"/>
      <c r="D113" s="236"/>
    </row>
    <row r="114" spans="3:4" ht="15.75" customHeight="1" x14ac:dyDescent="0.25">
      <c r="C114" s="236"/>
      <c r="D114" s="236"/>
    </row>
    <row r="115" spans="3:4" ht="15.75" customHeight="1" x14ac:dyDescent="0.25">
      <c r="C115" s="236"/>
      <c r="D115" s="236"/>
    </row>
    <row r="116" spans="3:4" ht="15.75" customHeight="1" x14ac:dyDescent="0.25">
      <c r="C116" s="236"/>
      <c r="D116" s="236"/>
    </row>
    <row r="117" spans="3:4" ht="15.75" customHeight="1" x14ac:dyDescent="0.25">
      <c r="C117" s="236"/>
      <c r="D117" s="236"/>
    </row>
    <row r="118" spans="3:4" ht="15.75" customHeight="1" x14ac:dyDescent="0.25">
      <c r="C118" s="236"/>
      <c r="D118" s="236"/>
    </row>
    <row r="119" spans="3:4" ht="15.75" customHeight="1" x14ac:dyDescent="0.25">
      <c r="C119" s="236"/>
      <c r="D119" s="236"/>
    </row>
    <row r="120" spans="3:4" ht="15.75" customHeight="1" x14ac:dyDescent="0.25">
      <c r="C120" s="236"/>
      <c r="D120" s="236"/>
    </row>
    <row r="121" spans="3:4" ht="15.75" customHeight="1" x14ac:dyDescent="0.25">
      <c r="C121" s="236"/>
      <c r="D121" s="236"/>
    </row>
    <row r="122" spans="3:4" ht="15.75" customHeight="1" x14ac:dyDescent="0.25">
      <c r="C122" s="236"/>
      <c r="D122" s="236"/>
    </row>
    <row r="123" spans="3:4" ht="15.75" customHeight="1" x14ac:dyDescent="0.25">
      <c r="C123" s="236"/>
      <c r="D123" s="236"/>
    </row>
    <row r="124" spans="3:4" ht="15.75" customHeight="1" x14ac:dyDescent="0.25">
      <c r="C124" s="236"/>
      <c r="D124" s="236"/>
    </row>
    <row r="125" spans="3:4" ht="15.75" customHeight="1" x14ac:dyDescent="0.25">
      <c r="C125" s="236"/>
      <c r="D125" s="236"/>
    </row>
    <row r="126" spans="3:4" ht="15.75" customHeight="1" x14ac:dyDescent="0.25">
      <c r="C126" s="236"/>
      <c r="D126" s="236"/>
    </row>
    <row r="127" spans="3:4" ht="15.75" customHeight="1" x14ac:dyDescent="0.25">
      <c r="C127" s="236"/>
      <c r="D127" s="236"/>
    </row>
    <row r="128" spans="3:4" ht="15.75" customHeight="1" x14ac:dyDescent="0.25">
      <c r="C128" s="236"/>
      <c r="D128" s="236"/>
    </row>
    <row r="129" spans="3:4" ht="15.75" customHeight="1" x14ac:dyDescent="0.25">
      <c r="C129" s="236"/>
      <c r="D129" s="236"/>
    </row>
    <row r="130" spans="3:4" ht="15.75" customHeight="1" x14ac:dyDescent="0.25">
      <c r="C130" s="236"/>
      <c r="D130" s="236"/>
    </row>
    <row r="131" spans="3:4" ht="15.75" customHeight="1" x14ac:dyDescent="0.25">
      <c r="C131" s="236"/>
      <c r="D131" s="236"/>
    </row>
    <row r="132" spans="3:4" ht="15.75" customHeight="1" x14ac:dyDescent="0.25">
      <c r="C132" s="236"/>
      <c r="D132" s="236"/>
    </row>
    <row r="133" spans="3:4" ht="15.75" customHeight="1" x14ac:dyDescent="0.25">
      <c r="C133" s="236"/>
      <c r="D133" s="236"/>
    </row>
    <row r="134" spans="3:4" ht="15.75" customHeight="1" x14ac:dyDescent="0.25">
      <c r="C134" s="236"/>
      <c r="D134" s="236"/>
    </row>
    <row r="135" spans="3:4" ht="15.75" customHeight="1" x14ac:dyDescent="0.25">
      <c r="C135" s="236"/>
      <c r="D135" s="236"/>
    </row>
    <row r="136" spans="3:4" ht="15.75" customHeight="1" x14ac:dyDescent="0.25">
      <c r="C136" s="236"/>
      <c r="D136" s="236"/>
    </row>
    <row r="137" spans="3:4" ht="15.75" customHeight="1" x14ac:dyDescent="0.25">
      <c r="C137" s="236"/>
      <c r="D137" s="236"/>
    </row>
    <row r="138" spans="3:4" ht="15.75" customHeight="1" x14ac:dyDescent="0.25">
      <c r="C138" s="236"/>
      <c r="D138" s="236"/>
    </row>
    <row r="139" spans="3:4" ht="15.75" customHeight="1" x14ac:dyDescent="0.25">
      <c r="C139" s="236"/>
      <c r="D139" s="236"/>
    </row>
    <row r="140" spans="3:4" ht="15.75" customHeight="1" x14ac:dyDescent="0.25">
      <c r="C140" s="236"/>
      <c r="D140" s="236"/>
    </row>
    <row r="141" spans="3:4" ht="15.75" customHeight="1" x14ac:dyDescent="0.25">
      <c r="C141" s="236"/>
      <c r="D141" s="236"/>
    </row>
    <row r="142" spans="3:4" ht="15.75" customHeight="1" x14ac:dyDescent="0.25">
      <c r="C142" s="236"/>
      <c r="D142" s="236"/>
    </row>
    <row r="143" spans="3:4" ht="15.75" customHeight="1" x14ac:dyDescent="0.25">
      <c r="C143" s="236"/>
      <c r="D143" s="236"/>
    </row>
    <row r="144" spans="3:4" ht="15.75" customHeight="1" x14ac:dyDescent="0.25">
      <c r="C144" s="236"/>
      <c r="D144" s="236"/>
    </row>
    <row r="145" spans="3:4" ht="15.75" customHeight="1" x14ac:dyDescent="0.25">
      <c r="C145" s="236"/>
      <c r="D145" s="236"/>
    </row>
    <row r="146" spans="3:4" ht="15.75" customHeight="1" x14ac:dyDescent="0.25">
      <c r="C146" s="236"/>
      <c r="D146" s="236"/>
    </row>
    <row r="147" spans="3:4" ht="15.75" customHeight="1" x14ac:dyDescent="0.25">
      <c r="C147" s="236"/>
      <c r="D147" s="236"/>
    </row>
    <row r="148" spans="3:4" ht="15.75" customHeight="1" x14ac:dyDescent="0.25">
      <c r="C148" s="236"/>
      <c r="D148" s="236"/>
    </row>
    <row r="149" spans="3:4" ht="15.75" customHeight="1" x14ac:dyDescent="0.25">
      <c r="C149" s="236"/>
      <c r="D149" s="236"/>
    </row>
    <row r="150" spans="3:4" ht="15.75" customHeight="1" x14ac:dyDescent="0.25">
      <c r="C150" s="236"/>
      <c r="D150" s="236"/>
    </row>
    <row r="151" spans="3:4" ht="15.75" customHeight="1" x14ac:dyDescent="0.25">
      <c r="C151" s="236"/>
      <c r="D151" s="236"/>
    </row>
    <row r="152" spans="3:4" ht="15.75" customHeight="1" x14ac:dyDescent="0.25">
      <c r="C152" s="236"/>
      <c r="D152" s="236"/>
    </row>
    <row r="153" spans="3:4" ht="15.75" customHeight="1" x14ac:dyDescent="0.25">
      <c r="C153" s="236"/>
      <c r="D153" s="236"/>
    </row>
    <row r="154" spans="3:4" ht="15.75" customHeight="1" x14ac:dyDescent="0.25">
      <c r="C154" s="236"/>
      <c r="D154" s="236"/>
    </row>
    <row r="155" spans="3:4" ht="15.75" customHeight="1" x14ac:dyDescent="0.25">
      <c r="C155" s="236"/>
      <c r="D155" s="236"/>
    </row>
    <row r="156" spans="3:4" ht="15.75" customHeight="1" x14ac:dyDescent="0.25">
      <c r="C156" s="236"/>
      <c r="D156" s="236"/>
    </row>
    <row r="157" spans="3:4" ht="15.75" customHeight="1" x14ac:dyDescent="0.25">
      <c r="C157" s="236"/>
      <c r="D157" s="236"/>
    </row>
    <row r="158" spans="3:4" ht="15.75" customHeight="1" x14ac:dyDescent="0.25">
      <c r="C158" s="236"/>
      <c r="D158" s="236"/>
    </row>
    <row r="159" spans="3:4" ht="15.75" customHeight="1" x14ac:dyDescent="0.25">
      <c r="C159" s="236"/>
      <c r="D159" s="236"/>
    </row>
    <row r="160" spans="3:4" ht="15.75" customHeight="1" x14ac:dyDescent="0.25">
      <c r="C160" s="236"/>
      <c r="D160" s="236"/>
    </row>
    <row r="161" spans="3:4" ht="15.75" customHeight="1" x14ac:dyDescent="0.25">
      <c r="C161" s="236"/>
      <c r="D161" s="236"/>
    </row>
    <row r="162" spans="3:4" ht="15.75" customHeight="1" x14ac:dyDescent="0.25">
      <c r="C162" s="236"/>
      <c r="D162" s="236"/>
    </row>
    <row r="163" spans="3:4" ht="15.75" customHeight="1" x14ac:dyDescent="0.25">
      <c r="C163" s="236"/>
      <c r="D163" s="236"/>
    </row>
    <row r="164" spans="3:4" ht="15.75" customHeight="1" x14ac:dyDescent="0.25">
      <c r="C164" s="236"/>
      <c r="D164" s="236"/>
    </row>
    <row r="165" spans="3:4" ht="15.75" customHeight="1" x14ac:dyDescent="0.25">
      <c r="C165" s="236"/>
      <c r="D165" s="236"/>
    </row>
    <row r="166" spans="3:4" ht="15.75" customHeight="1" x14ac:dyDescent="0.25">
      <c r="C166" s="236"/>
      <c r="D166" s="236"/>
    </row>
    <row r="167" spans="3:4" ht="15.75" customHeight="1" x14ac:dyDescent="0.25">
      <c r="C167" s="236"/>
      <c r="D167" s="236"/>
    </row>
    <row r="168" spans="3:4" ht="15.75" customHeight="1" x14ac:dyDescent="0.25">
      <c r="C168" s="236"/>
      <c r="D168" s="236"/>
    </row>
    <row r="169" spans="3:4" ht="15.75" customHeight="1" x14ac:dyDescent="0.25">
      <c r="C169" s="236"/>
      <c r="D169" s="236"/>
    </row>
    <row r="170" spans="3:4" ht="15.75" customHeight="1" x14ac:dyDescent="0.25">
      <c r="C170" s="236"/>
      <c r="D170" s="236"/>
    </row>
    <row r="171" spans="3:4" ht="15.75" customHeight="1" x14ac:dyDescent="0.25">
      <c r="C171" s="236"/>
      <c r="D171" s="236"/>
    </row>
    <row r="172" spans="3:4" ht="15.75" customHeight="1" x14ac:dyDescent="0.25">
      <c r="C172" s="236"/>
      <c r="D172" s="236"/>
    </row>
    <row r="173" spans="3:4" ht="15.75" customHeight="1" x14ac:dyDescent="0.25">
      <c r="C173" s="236"/>
      <c r="D173" s="236"/>
    </row>
    <row r="174" spans="3:4" ht="15.75" customHeight="1" x14ac:dyDescent="0.25">
      <c r="C174" s="236"/>
      <c r="D174" s="236"/>
    </row>
    <row r="175" spans="3:4" ht="15.75" customHeight="1" x14ac:dyDescent="0.25">
      <c r="C175" s="236"/>
      <c r="D175" s="236"/>
    </row>
    <row r="176" spans="3:4" ht="15.75" customHeight="1" x14ac:dyDescent="0.25">
      <c r="C176" s="236"/>
      <c r="D176" s="236"/>
    </row>
    <row r="177" spans="3:4" ht="15.75" customHeight="1" x14ac:dyDescent="0.25">
      <c r="C177" s="236"/>
      <c r="D177" s="236"/>
    </row>
    <row r="178" spans="3:4" ht="15.75" customHeight="1" x14ac:dyDescent="0.25">
      <c r="C178" s="236"/>
      <c r="D178" s="236"/>
    </row>
    <row r="179" spans="3:4" ht="15.75" customHeight="1" x14ac:dyDescent="0.25">
      <c r="C179" s="236"/>
      <c r="D179" s="236"/>
    </row>
    <row r="180" spans="3:4" ht="15.75" customHeight="1" x14ac:dyDescent="0.25">
      <c r="C180" s="236"/>
      <c r="D180" s="236"/>
    </row>
    <row r="181" spans="3:4" ht="15.75" customHeight="1" x14ac:dyDescent="0.25">
      <c r="C181" s="236"/>
      <c r="D181" s="236"/>
    </row>
    <row r="182" spans="3:4" ht="15.75" customHeight="1" x14ac:dyDescent="0.25">
      <c r="C182" s="236"/>
      <c r="D182" s="236"/>
    </row>
    <row r="183" spans="3:4" ht="15.75" customHeight="1" x14ac:dyDescent="0.25">
      <c r="C183" s="236"/>
      <c r="D183" s="236"/>
    </row>
    <row r="184" spans="3:4" ht="15.75" customHeight="1" x14ac:dyDescent="0.25">
      <c r="C184" s="236"/>
      <c r="D184" s="236"/>
    </row>
    <row r="185" spans="3:4" ht="15.75" customHeight="1" x14ac:dyDescent="0.25">
      <c r="C185" s="236"/>
      <c r="D185" s="236"/>
    </row>
    <row r="186" spans="3:4" ht="15.75" customHeight="1" x14ac:dyDescent="0.25">
      <c r="C186" s="236"/>
      <c r="D186" s="236"/>
    </row>
    <row r="187" spans="3:4" ht="15.75" customHeight="1" x14ac:dyDescent="0.25">
      <c r="C187" s="236"/>
      <c r="D187" s="236"/>
    </row>
    <row r="188" spans="3:4" ht="15.75" customHeight="1" x14ac:dyDescent="0.25">
      <c r="C188" s="236"/>
      <c r="D188" s="236"/>
    </row>
    <row r="189" spans="3:4" ht="15.75" customHeight="1" x14ac:dyDescent="0.25">
      <c r="C189" s="236"/>
      <c r="D189" s="236"/>
    </row>
    <row r="190" spans="3:4" ht="15.75" customHeight="1" x14ac:dyDescent="0.25">
      <c r="C190" s="236"/>
      <c r="D190" s="236"/>
    </row>
    <row r="191" spans="3:4" ht="15.75" customHeight="1" x14ac:dyDescent="0.25">
      <c r="C191" s="236"/>
      <c r="D191" s="236"/>
    </row>
    <row r="192" spans="3:4" ht="15.75" customHeight="1" x14ac:dyDescent="0.25">
      <c r="C192" s="236"/>
      <c r="D192" s="236"/>
    </row>
    <row r="193" spans="3:4" ht="15.75" customHeight="1" x14ac:dyDescent="0.25">
      <c r="C193" s="236"/>
      <c r="D193" s="236"/>
    </row>
    <row r="194" spans="3:4" ht="15.75" customHeight="1" x14ac:dyDescent="0.25">
      <c r="C194" s="236"/>
      <c r="D194" s="236"/>
    </row>
    <row r="195" spans="3:4" ht="15.75" customHeight="1" x14ac:dyDescent="0.25">
      <c r="C195" s="236"/>
      <c r="D195" s="236"/>
    </row>
    <row r="196" spans="3:4" ht="15.75" customHeight="1" x14ac:dyDescent="0.25">
      <c r="C196" s="236"/>
      <c r="D196" s="236"/>
    </row>
    <row r="197" spans="3:4" ht="15.75" customHeight="1" x14ac:dyDescent="0.25">
      <c r="C197" s="236"/>
      <c r="D197" s="236"/>
    </row>
    <row r="198" spans="3:4" ht="15.75" customHeight="1" x14ac:dyDescent="0.25">
      <c r="C198" s="236"/>
      <c r="D198" s="236"/>
    </row>
    <row r="199" spans="3:4" ht="15.75" customHeight="1" x14ac:dyDescent="0.25">
      <c r="C199" s="236"/>
      <c r="D199" s="236"/>
    </row>
    <row r="200" spans="3:4" ht="15.75" customHeight="1" x14ac:dyDescent="0.25">
      <c r="C200" s="236"/>
      <c r="D200" s="236"/>
    </row>
    <row r="201" spans="3:4" ht="15.75" customHeight="1" x14ac:dyDescent="0.25">
      <c r="C201" s="236"/>
      <c r="D201" s="236"/>
    </row>
    <row r="202" spans="3:4" ht="15.75" customHeight="1" x14ac:dyDescent="0.25">
      <c r="C202" s="236"/>
      <c r="D202" s="236"/>
    </row>
    <row r="203" spans="3:4" ht="15.75" customHeight="1" x14ac:dyDescent="0.25">
      <c r="C203" s="236"/>
      <c r="D203" s="236"/>
    </row>
    <row r="204" spans="3:4" ht="15.75" customHeight="1" x14ac:dyDescent="0.25">
      <c r="C204" s="236"/>
      <c r="D204" s="236"/>
    </row>
    <row r="205" spans="3:4" ht="15.75" customHeight="1" x14ac:dyDescent="0.25">
      <c r="C205" s="236"/>
      <c r="D205" s="236"/>
    </row>
    <row r="206" spans="3:4" ht="15.75" customHeight="1" x14ac:dyDescent="0.25">
      <c r="C206" s="236"/>
      <c r="D206" s="236"/>
    </row>
    <row r="207" spans="3:4" ht="15.75" customHeight="1" x14ac:dyDescent="0.25">
      <c r="C207" s="236"/>
      <c r="D207" s="236"/>
    </row>
    <row r="208" spans="3:4" ht="15.75" customHeight="1" x14ac:dyDescent="0.25">
      <c r="C208" s="236"/>
      <c r="D208" s="236"/>
    </row>
    <row r="209" spans="3:4" ht="15.75" customHeight="1" x14ac:dyDescent="0.25">
      <c r="C209" s="236"/>
      <c r="D209" s="236"/>
    </row>
    <row r="210" spans="3:4" ht="15.75" customHeight="1" x14ac:dyDescent="0.25">
      <c r="C210" s="236"/>
      <c r="D210" s="236"/>
    </row>
    <row r="211" spans="3:4" ht="15.75" customHeight="1" x14ac:dyDescent="0.25">
      <c r="C211" s="236"/>
      <c r="D211" s="236"/>
    </row>
    <row r="212" spans="3:4" ht="15.75" customHeight="1" x14ac:dyDescent="0.25">
      <c r="C212" s="236"/>
      <c r="D212" s="236"/>
    </row>
    <row r="213" spans="3:4" ht="15.75" customHeight="1" x14ac:dyDescent="0.25">
      <c r="C213" s="236"/>
      <c r="D213" s="236"/>
    </row>
    <row r="214" spans="3:4" ht="15.75" customHeight="1" x14ac:dyDescent="0.25">
      <c r="C214" s="236"/>
      <c r="D214" s="236"/>
    </row>
    <row r="215" spans="3:4" ht="15.75" customHeight="1" x14ac:dyDescent="0.25">
      <c r="C215" s="236"/>
      <c r="D215" s="236"/>
    </row>
    <row r="216" spans="3:4" ht="15.75" customHeight="1" x14ac:dyDescent="0.25">
      <c r="C216" s="236"/>
      <c r="D216" s="236"/>
    </row>
    <row r="217" spans="3:4" ht="15.75" customHeight="1" x14ac:dyDescent="0.25">
      <c r="C217" s="236"/>
      <c r="D217" s="236"/>
    </row>
    <row r="218" spans="3:4" ht="15.75" customHeight="1" x14ac:dyDescent="0.25">
      <c r="C218" s="236"/>
      <c r="D218" s="236"/>
    </row>
    <row r="219" spans="3:4" ht="15.75" customHeight="1" x14ac:dyDescent="0.25">
      <c r="C219" s="236"/>
      <c r="D219" s="236"/>
    </row>
    <row r="220" spans="3:4" ht="15.75" customHeight="1" x14ac:dyDescent="0.25">
      <c r="C220" s="236"/>
      <c r="D220" s="236"/>
    </row>
    <row r="221" spans="3:4" ht="15.75" customHeight="1" x14ac:dyDescent="0.25">
      <c r="C221" s="236"/>
      <c r="D221" s="236"/>
    </row>
    <row r="222" spans="3:4" ht="15.75" customHeight="1" x14ac:dyDescent="0.25">
      <c r="C222" s="236"/>
      <c r="D222" s="236"/>
    </row>
    <row r="223" spans="3:4" ht="15.75" customHeight="1" x14ac:dyDescent="0.25">
      <c r="C223" s="236"/>
      <c r="D223" s="236"/>
    </row>
    <row r="224" spans="3:4" ht="15.75" customHeight="1" x14ac:dyDescent="0.25">
      <c r="C224" s="236"/>
      <c r="D224" s="236"/>
    </row>
    <row r="225" spans="3:4" ht="15.75" customHeight="1" x14ac:dyDescent="0.25">
      <c r="C225" s="236"/>
      <c r="D225" s="236"/>
    </row>
    <row r="226" spans="3:4" ht="15.75" customHeight="1" x14ac:dyDescent="0.25">
      <c r="C226" s="236"/>
      <c r="D226" s="236"/>
    </row>
    <row r="227" spans="3:4" ht="15.75" customHeight="1" x14ac:dyDescent="0.25">
      <c r="C227" s="236"/>
      <c r="D227" s="236"/>
    </row>
    <row r="228" spans="3:4" ht="15.75" customHeight="1" x14ac:dyDescent="0.25">
      <c r="C228" s="236"/>
      <c r="D228" s="236"/>
    </row>
    <row r="229" spans="3:4" ht="15.75" customHeight="1" x14ac:dyDescent="0.25">
      <c r="C229" s="236"/>
      <c r="D229" s="236"/>
    </row>
    <row r="230" spans="3:4" ht="15.75" customHeight="1" x14ac:dyDescent="0.25">
      <c r="C230" s="236"/>
      <c r="D230" s="236"/>
    </row>
    <row r="231" spans="3:4" ht="15.75" customHeight="1" x14ac:dyDescent="0.25">
      <c r="C231" s="236"/>
      <c r="D231" s="236"/>
    </row>
    <row r="232" spans="3:4" ht="15.75" customHeight="1" x14ac:dyDescent="0.25">
      <c r="C232" s="236"/>
      <c r="D232" s="236"/>
    </row>
    <row r="233" spans="3:4" ht="15.75" customHeight="1" x14ac:dyDescent="0.25">
      <c r="C233" s="236"/>
      <c r="D233" s="236"/>
    </row>
    <row r="234" spans="3:4" ht="15.75" customHeight="1" x14ac:dyDescent="0.25">
      <c r="C234" s="236"/>
      <c r="D234" s="236"/>
    </row>
    <row r="235" spans="3:4" ht="15.75" customHeight="1" x14ac:dyDescent="0.25">
      <c r="C235" s="236"/>
      <c r="D235" s="236"/>
    </row>
    <row r="236" spans="3:4" ht="15.75" customHeight="1" x14ac:dyDescent="0.25">
      <c r="C236" s="236"/>
      <c r="D236" s="236"/>
    </row>
    <row r="237" spans="3:4" ht="15.75" customHeight="1" x14ac:dyDescent="0.25">
      <c r="C237" s="236"/>
      <c r="D237" s="236"/>
    </row>
    <row r="238" spans="3:4" ht="15.75" customHeight="1" x14ac:dyDescent="0.25">
      <c r="C238" s="236"/>
      <c r="D238" s="236"/>
    </row>
    <row r="239" spans="3:4" ht="15.75" customHeight="1" x14ac:dyDescent="0.25">
      <c r="C239" s="236"/>
      <c r="D239" s="236"/>
    </row>
    <row r="240" spans="3:4" ht="15.75" customHeight="1" x14ac:dyDescent="0.25">
      <c r="C240" s="236"/>
      <c r="D240" s="236"/>
    </row>
    <row r="241" spans="3:4" ht="15.75" customHeight="1" x14ac:dyDescent="0.25">
      <c r="C241" s="236"/>
      <c r="D241" s="236"/>
    </row>
    <row r="242" spans="3:4" ht="15.75" customHeight="1" x14ac:dyDescent="0.25">
      <c r="C242" s="236"/>
      <c r="D242" s="236"/>
    </row>
    <row r="243" spans="3:4" ht="15.75" customHeight="1" x14ac:dyDescent="0.25">
      <c r="C243" s="236"/>
      <c r="D243" s="236"/>
    </row>
    <row r="244" spans="3:4" ht="15.75" customHeight="1" x14ac:dyDescent="0.25">
      <c r="C244" s="236"/>
      <c r="D244" s="236"/>
    </row>
    <row r="245" spans="3:4" ht="15.75" customHeight="1" x14ac:dyDescent="0.25">
      <c r="C245" s="236"/>
      <c r="D245" s="236"/>
    </row>
    <row r="246" spans="3:4" ht="15.75" customHeight="1" x14ac:dyDescent="0.25">
      <c r="C246" s="236"/>
      <c r="D246" s="236"/>
    </row>
    <row r="247" spans="3:4" ht="15.75" customHeight="1" x14ac:dyDescent="0.25">
      <c r="C247" s="236"/>
      <c r="D247" s="236"/>
    </row>
    <row r="248" spans="3:4" ht="15.75" customHeight="1" x14ac:dyDescent="0.25">
      <c r="C248" s="236"/>
      <c r="D248" s="236"/>
    </row>
    <row r="249" spans="3:4" ht="15.75" customHeight="1" x14ac:dyDescent="0.25">
      <c r="C249" s="236"/>
      <c r="D249" s="236"/>
    </row>
    <row r="250" spans="3:4" ht="15.75" customHeight="1" x14ac:dyDescent="0.25">
      <c r="C250" s="236"/>
      <c r="D250" s="236"/>
    </row>
    <row r="251" spans="3:4" ht="15.75" customHeight="1" x14ac:dyDescent="0.25">
      <c r="C251" s="236"/>
      <c r="D251" s="236"/>
    </row>
    <row r="252" spans="3:4" ht="15.75" customHeight="1" x14ac:dyDescent="0.25">
      <c r="C252" s="236"/>
      <c r="D252" s="236"/>
    </row>
    <row r="253" spans="3:4" ht="15.75" customHeight="1" x14ac:dyDescent="0.25">
      <c r="C253" s="236"/>
      <c r="D253" s="236"/>
    </row>
    <row r="254" spans="3:4" ht="15.75" customHeight="1" x14ac:dyDescent="0.25">
      <c r="C254" s="236"/>
      <c r="D254" s="236"/>
    </row>
    <row r="255" spans="3:4" ht="15.75" customHeight="1" x14ac:dyDescent="0.25">
      <c r="C255" s="236"/>
      <c r="D255" s="236"/>
    </row>
    <row r="256" spans="3:4" ht="15.75" customHeight="1" x14ac:dyDescent="0.25">
      <c r="C256" s="236"/>
      <c r="D256" s="236"/>
    </row>
    <row r="257" spans="3:4" ht="15.75" customHeight="1" x14ac:dyDescent="0.25">
      <c r="C257" s="236"/>
      <c r="D257" s="236"/>
    </row>
    <row r="258" spans="3:4" ht="15.75" customHeight="1" x14ac:dyDescent="0.25">
      <c r="C258" s="236"/>
      <c r="D258" s="236"/>
    </row>
    <row r="259" spans="3:4" ht="15.75" customHeight="1" x14ac:dyDescent="0.25">
      <c r="C259" s="236"/>
      <c r="D259" s="236"/>
    </row>
    <row r="260" spans="3:4" ht="15.75" customHeight="1" x14ac:dyDescent="0.25">
      <c r="C260" s="236"/>
      <c r="D260" s="236"/>
    </row>
    <row r="261" spans="3:4" ht="15.75" customHeight="1" x14ac:dyDescent="0.25">
      <c r="C261" s="236"/>
      <c r="D261" s="236"/>
    </row>
    <row r="262" spans="3:4" ht="15.75" customHeight="1" x14ac:dyDescent="0.25">
      <c r="C262" s="236"/>
      <c r="D262" s="236"/>
    </row>
    <row r="263" spans="3:4" ht="15.75" customHeight="1" x14ac:dyDescent="0.25">
      <c r="C263" s="236"/>
      <c r="D263" s="236"/>
    </row>
    <row r="264" spans="3:4" ht="15.75" customHeight="1" x14ac:dyDescent="0.25">
      <c r="C264" s="236"/>
      <c r="D264" s="236"/>
    </row>
    <row r="265" spans="3:4" ht="15.75" customHeight="1" x14ac:dyDescent="0.25">
      <c r="C265" s="236"/>
      <c r="D265" s="236"/>
    </row>
    <row r="266" spans="3:4" ht="15.75" customHeight="1" x14ac:dyDescent="0.25">
      <c r="C266" s="236"/>
      <c r="D266" s="236"/>
    </row>
    <row r="267" spans="3:4" ht="15.75" customHeight="1" x14ac:dyDescent="0.25">
      <c r="C267" s="236"/>
      <c r="D267" s="236"/>
    </row>
    <row r="268" spans="3:4" ht="15.75" customHeight="1" x14ac:dyDescent="0.25">
      <c r="C268" s="236"/>
      <c r="D268" s="236"/>
    </row>
    <row r="269" spans="3:4" ht="15.75" customHeight="1" x14ac:dyDescent="0.25">
      <c r="C269" s="236"/>
      <c r="D269" s="236"/>
    </row>
    <row r="270" spans="3:4" ht="15.75" customHeight="1" x14ac:dyDescent="0.25">
      <c r="C270" s="236"/>
      <c r="D270" s="236"/>
    </row>
    <row r="271" spans="3:4" ht="15.75" customHeight="1" x14ac:dyDescent="0.25">
      <c r="C271" s="236"/>
      <c r="D271" s="236"/>
    </row>
    <row r="272" spans="3:4" ht="15.75" customHeight="1" x14ac:dyDescent="0.25">
      <c r="C272" s="236"/>
      <c r="D272" s="236"/>
    </row>
    <row r="273" spans="3:4" ht="15.75" customHeight="1" x14ac:dyDescent="0.25">
      <c r="C273" s="236"/>
      <c r="D273" s="236"/>
    </row>
    <row r="274" spans="3:4" ht="15.75" customHeight="1" x14ac:dyDescent="0.25">
      <c r="C274" s="236"/>
      <c r="D274" s="236"/>
    </row>
    <row r="275" spans="3:4" ht="15.75" customHeight="1" x14ac:dyDescent="0.25">
      <c r="C275" s="236"/>
      <c r="D275" s="236"/>
    </row>
    <row r="276" spans="3:4" ht="15.75" customHeight="1" x14ac:dyDescent="0.25">
      <c r="C276" s="236"/>
      <c r="D276" s="236"/>
    </row>
    <row r="277" spans="3:4" ht="15.75" customHeight="1" x14ac:dyDescent="0.25">
      <c r="C277" s="236"/>
      <c r="D277" s="236"/>
    </row>
    <row r="278" spans="3:4" ht="15.75" customHeight="1" x14ac:dyDescent="0.25">
      <c r="C278" s="236"/>
      <c r="D278" s="236"/>
    </row>
    <row r="279" spans="3:4" ht="15.75" customHeight="1" x14ac:dyDescent="0.25">
      <c r="C279" s="236"/>
      <c r="D279" s="236"/>
    </row>
    <row r="280" spans="3:4" ht="15.75" customHeight="1" x14ac:dyDescent="0.25">
      <c r="C280" s="236"/>
      <c r="D280" s="236"/>
    </row>
    <row r="281" spans="3:4" ht="15.75" customHeight="1" x14ac:dyDescent="0.25">
      <c r="C281" s="236"/>
      <c r="D281" s="236"/>
    </row>
    <row r="282" spans="3:4" ht="15.75" customHeight="1" x14ac:dyDescent="0.25">
      <c r="C282" s="236"/>
      <c r="D282" s="236"/>
    </row>
    <row r="283" spans="3:4" ht="15.75" customHeight="1" x14ac:dyDescent="0.25">
      <c r="C283" s="236"/>
      <c r="D283" s="236"/>
    </row>
    <row r="284" spans="3:4" ht="15.75" customHeight="1" x14ac:dyDescent="0.25">
      <c r="C284" s="236"/>
      <c r="D284" s="236"/>
    </row>
    <row r="285" spans="3:4" ht="15.75" customHeight="1" x14ac:dyDescent="0.25">
      <c r="C285" s="236"/>
      <c r="D285" s="236"/>
    </row>
    <row r="286" spans="3:4" ht="15.75" customHeight="1" x14ac:dyDescent="0.25">
      <c r="C286" s="236"/>
      <c r="D286" s="236"/>
    </row>
    <row r="287" spans="3:4" ht="15.75" customHeight="1" x14ac:dyDescent="0.25">
      <c r="C287" s="236"/>
      <c r="D287" s="236"/>
    </row>
    <row r="288" spans="3:4" ht="15.75" customHeight="1" x14ac:dyDescent="0.25">
      <c r="C288" s="236"/>
      <c r="D288" s="236"/>
    </row>
    <row r="289" spans="3:4" ht="15.75" customHeight="1" x14ac:dyDescent="0.25">
      <c r="C289" s="236"/>
      <c r="D289" s="236"/>
    </row>
    <row r="290" spans="3:4" ht="15.75" customHeight="1" x14ac:dyDescent="0.25">
      <c r="C290" s="236"/>
      <c r="D290" s="236"/>
    </row>
    <row r="291" spans="3:4" ht="15.75" customHeight="1" x14ac:dyDescent="0.25">
      <c r="C291" s="236"/>
      <c r="D291" s="236"/>
    </row>
    <row r="292" spans="3:4" ht="15.75" customHeight="1" x14ac:dyDescent="0.25">
      <c r="C292" s="236"/>
      <c r="D292" s="236"/>
    </row>
    <row r="293" spans="3:4" ht="15.75" customHeight="1" x14ac:dyDescent="0.25">
      <c r="C293" s="236"/>
      <c r="D293" s="236"/>
    </row>
    <row r="294" spans="3:4" ht="15.75" customHeight="1" x14ac:dyDescent="0.25">
      <c r="C294" s="236"/>
      <c r="D294" s="236"/>
    </row>
    <row r="295" spans="3:4" ht="15.75" customHeight="1" x14ac:dyDescent="0.25">
      <c r="C295" s="236"/>
      <c r="D295" s="236"/>
    </row>
    <row r="296" spans="3:4" ht="15.75" customHeight="1" x14ac:dyDescent="0.25">
      <c r="C296" s="236"/>
      <c r="D296" s="236"/>
    </row>
    <row r="297" spans="3:4" ht="15.75" customHeight="1" x14ac:dyDescent="0.25">
      <c r="C297" s="236"/>
      <c r="D297" s="236"/>
    </row>
    <row r="298" spans="3:4" ht="15.75" customHeight="1" x14ac:dyDescent="0.25">
      <c r="C298" s="236"/>
      <c r="D298" s="236"/>
    </row>
    <row r="299" spans="3:4" ht="15.75" customHeight="1" x14ac:dyDescent="0.25">
      <c r="C299" s="236"/>
      <c r="D299" s="236"/>
    </row>
    <row r="300" spans="3:4" ht="15.75" customHeight="1" x14ac:dyDescent="0.25">
      <c r="C300" s="236"/>
      <c r="D300" s="236"/>
    </row>
    <row r="301" spans="3:4" ht="15.75" customHeight="1" x14ac:dyDescent="0.25">
      <c r="C301" s="236"/>
      <c r="D301" s="236"/>
    </row>
    <row r="302" spans="3:4" ht="15.75" customHeight="1" x14ac:dyDescent="0.25">
      <c r="C302" s="236"/>
      <c r="D302" s="236"/>
    </row>
    <row r="303" spans="3:4" ht="15.75" customHeight="1" x14ac:dyDescent="0.25">
      <c r="C303" s="236"/>
      <c r="D303" s="236"/>
    </row>
    <row r="304" spans="3:4" ht="15.75" customHeight="1" x14ac:dyDescent="0.25">
      <c r="C304" s="236"/>
      <c r="D304" s="236"/>
    </row>
    <row r="305" spans="3:4" ht="15.75" customHeight="1" x14ac:dyDescent="0.25">
      <c r="C305" s="236"/>
      <c r="D305" s="236"/>
    </row>
    <row r="306" spans="3:4" ht="15.75" customHeight="1" x14ac:dyDescent="0.25">
      <c r="C306" s="236"/>
      <c r="D306" s="236"/>
    </row>
    <row r="307" spans="3:4" ht="15.75" customHeight="1" x14ac:dyDescent="0.25">
      <c r="C307" s="236"/>
      <c r="D307" s="236"/>
    </row>
    <row r="308" spans="3:4" ht="15.75" customHeight="1" x14ac:dyDescent="0.25">
      <c r="C308" s="236"/>
      <c r="D308" s="236"/>
    </row>
    <row r="309" spans="3:4" ht="15.75" customHeight="1" x14ac:dyDescent="0.25">
      <c r="C309" s="236"/>
      <c r="D309" s="236"/>
    </row>
    <row r="310" spans="3:4" ht="15.75" customHeight="1" x14ac:dyDescent="0.25">
      <c r="C310" s="236"/>
      <c r="D310" s="236"/>
    </row>
    <row r="311" spans="3:4" ht="15.75" customHeight="1" x14ac:dyDescent="0.25">
      <c r="C311" s="236"/>
      <c r="D311" s="236"/>
    </row>
    <row r="312" spans="3:4" ht="15.75" customHeight="1" x14ac:dyDescent="0.25">
      <c r="C312" s="236"/>
      <c r="D312" s="236"/>
    </row>
    <row r="313" spans="3:4" ht="15.75" customHeight="1" x14ac:dyDescent="0.25">
      <c r="C313" s="236"/>
      <c r="D313" s="236"/>
    </row>
    <row r="314" spans="3:4" ht="15.75" customHeight="1" x14ac:dyDescent="0.25">
      <c r="C314" s="236"/>
      <c r="D314" s="236"/>
    </row>
    <row r="315" spans="3:4" ht="15.75" customHeight="1" x14ac:dyDescent="0.25">
      <c r="C315" s="236"/>
      <c r="D315" s="236"/>
    </row>
    <row r="316" spans="3:4" ht="15.75" customHeight="1" x14ac:dyDescent="0.25">
      <c r="C316" s="236"/>
      <c r="D316" s="236"/>
    </row>
    <row r="317" spans="3:4" ht="15.75" customHeight="1" x14ac:dyDescent="0.25">
      <c r="C317" s="236"/>
      <c r="D317" s="236"/>
    </row>
    <row r="318" spans="3:4" ht="15.75" customHeight="1" x14ac:dyDescent="0.25">
      <c r="C318" s="236"/>
      <c r="D318" s="236"/>
    </row>
    <row r="319" spans="3:4" ht="15.75" customHeight="1" x14ac:dyDescent="0.25">
      <c r="C319" s="236"/>
      <c r="D319" s="236"/>
    </row>
    <row r="320" spans="3:4" ht="15.75" customHeight="1" x14ac:dyDescent="0.25">
      <c r="C320" s="236"/>
      <c r="D320" s="236"/>
    </row>
    <row r="321" spans="3:4" ht="15.75" customHeight="1" x14ac:dyDescent="0.25">
      <c r="C321" s="236"/>
      <c r="D321" s="236"/>
    </row>
    <row r="322" spans="3:4" ht="15.75" customHeight="1" x14ac:dyDescent="0.25">
      <c r="C322" s="236"/>
      <c r="D322" s="236"/>
    </row>
    <row r="323" spans="3:4" ht="15.75" customHeight="1" x14ac:dyDescent="0.25">
      <c r="C323" s="236"/>
      <c r="D323" s="236"/>
    </row>
    <row r="324" spans="3:4" ht="15.75" customHeight="1" x14ac:dyDescent="0.25">
      <c r="C324" s="236"/>
      <c r="D324" s="236"/>
    </row>
    <row r="325" spans="3:4" ht="15.75" customHeight="1" x14ac:dyDescent="0.25">
      <c r="C325" s="236"/>
      <c r="D325" s="236"/>
    </row>
    <row r="326" spans="3:4" ht="15.75" customHeight="1" x14ac:dyDescent="0.25">
      <c r="C326" s="236"/>
      <c r="D326" s="236"/>
    </row>
    <row r="327" spans="3:4" ht="15.75" customHeight="1" x14ac:dyDescent="0.25">
      <c r="C327" s="236"/>
      <c r="D327" s="236"/>
    </row>
    <row r="328" spans="3:4" ht="15.75" customHeight="1" x14ac:dyDescent="0.25">
      <c r="C328" s="236"/>
      <c r="D328" s="236"/>
    </row>
    <row r="329" spans="3:4" ht="15.75" customHeight="1" x14ac:dyDescent="0.25">
      <c r="C329" s="236"/>
      <c r="D329" s="236"/>
    </row>
    <row r="330" spans="3:4" ht="15.75" customHeight="1" x14ac:dyDescent="0.25">
      <c r="C330" s="236"/>
      <c r="D330" s="236"/>
    </row>
    <row r="331" spans="3:4" ht="15.75" customHeight="1" x14ac:dyDescent="0.25">
      <c r="C331" s="236"/>
      <c r="D331" s="236"/>
    </row>
    <row r="332" spans="3:4" ht="15.75" customHeight="1" x14ac:dyDescent="0.25">
      <c r="C332" s="236"/>
      <c r="D332" s="236"/>
    </row>
    <row r="333" spans="3:4" ht="15.75" customHeight="1" x14ac:dyDescent="0.25">
      <c r="C333" s="236"/>
      <c r="D333" s="236"/>
    </row>
    <row r="334" spans="3:4" ht="15.75" customHeight="1" x14ac:dyDescent="0.25">
      <c r="C334" s="236"/>
      <c r="D334" s="236"/>
    </row>
    <row r="335" spans="3:4" ht="15.75" customHeight="1" x14ac:dyDescent="0.25">
      <c r="C335" s="236"/>
      <c r="D335" s="236"/>
    </row>
    <row r="336" spans="3:4" ht="15.75" customHeight="1" x14ac:dyDescent="0.25">
      <c r="C336" s="236"/>
      <c r="D336" s="236"/>
    </row>
    <row r="337" spans="3:4" ht="15.75" customHeight="1" x14ac:dyDescent="0.25">
      <c r="C337" s="236"/>
      <c r="D337" s="236"/>
    </row>
    <row r="338" spans="3:4" ht="15.75" customHeight="1" x14ac:dyDescent="0.25">
      <c r="C338" s="236"/>
      <c r="D338" s="236"/>
    </row>
    <row r="339" spans="3:4" ht="15.75" customHeight="1" x14ac:dyDescent="0.25">
      <c r="C339" s="236"/>
      <c r="D339" s="236"/>
    </row>
    <row r="340" spans="3:4" ht="15.75" customHeight="1" x14ac:dyDescent="0.25">
      <c r="C340" s="236"/>
      <c r="D340" s="236"/>
    </row>
    <row r="341" spans="3:4" ht="15.75" customHeight="1" x14ac:dyDescent="0.25">
      <c r="C341" s="236"/>
      <c r="D341" s="236"/>
    </row>
    <row r="342" spans="3:4" ht="15.75" customHeight="1" x14ac:dyDescent="0.25">
      <c r="C342" s="236"/>
      <c r="D342" s="236"/>
    </row>
    <row r="343" spans="3:4" ht="15.75" customHeight="1" x14ac:dyDescent="0.25">
      <c r="C343" s="236"/>
      <c r="D343" s="236"/>
    </row>
    <row r="344" spans="3:4" ht="15.75" customHeight="1" x14ac:dyDescent="0.25">
      <c r="C344" s="236"/>
      <c r="D344" s="236"/>
    </row>
    <row r="345" spans="3:4" ht="15.75" customHeight="1" x14ac:dyDescent="0.25">
      <c r="C345" s="236"/>
      <c r="D345" s="236"/>
    </row>
    <row r="346" spans="3:4" ht="15.75" customHeight="1" x14ac:dyDescent="0.25">
      <c r="C346" s="236"/>
      <c r="D346" s="236"/>
    </row>
    <row r="347" spans="3:4" ht="15.75" customHeight="1" x14ac:dyDescent="0.25">
      <c r="C347" s="236"/>
      <c r="D347" s="236"/>
    </row>
    <row r="348" spans="3:4" ht="15.75" customHeight="1" x14ac:dyDescent="0.25">
      <c r="C348" s="236"/>
      <c r="D348" s="236"/>
    </row>
    <row r="349" spans="3:4" ht="15.75" customHeight="1" x14ac:dyDescent="0.25">
      <c r="C349" s="236"/>
      <c r="D349" s="236"/>
    </row>
    <row r="350" spans="3:4" ht="15.75" customHeight="1" x14ac:dyDescent="0.25">
      <c r="C350" s="236"/>
      <c r="D350" s="236"/>
    </row>
    <row r="351" spans="3:4" ht="15.75" customHeight="1" x14ac:dyDescent="0.25">
      <c r="C351" s="236"/>
      <c r="D351" s="236"/>
    </row>
    <row r="352" spans="3:4" ht="15.75" customHeight="1" x14ac:dyDescent="0.25">
      <c r="C352" s="236"/>
      <c r="D352" s="236"/>
    </row>
    <row r="353" spans="3:4" ht="15.75" customHeight="1" x14ac:dyDescent="0.25">
      <c r="C353" s="236"/>
      <c r="D353" s="236"/>
    </row>
    <row r="354" spans="3:4" ht="15.75" customHeight="1" x14ac:dyDescent="0.25">
      <c r="C354" s="236"/>
      <c r="D354" s="236"/>
    </row>
    <row r="355" spans="3:4" ht="15.75" customHeight="1" x14ac:dyDescent="0.25">
      <c r="C355" s="236"/>
      <c r="D355" s="236"/>
    </row>
    <row r="356" spans="3:4" ht="15.75" customHeight="1" x14ac:dyDescent="0.25">
      <c r="C356" s="236"/>
      <c r="D356" s="236"/>
    </row>
    <row r="357" spans="3:4" ht="15.75" customHeight="1" x14ac:dyDescent="0.25">
      <c r="C357" s="236"/>
      <c r="D357" s="236"/>
    </row>
    <row r="358" spans="3:4" ht="15.75" customHeight="1" x14ac:dyDescent="0.25">
      <c r="C358" s="236"/>
      <c r="D358" s="236"/>
    </row>
    <row r="359" spans="3:4" ht="15.75" customHeight="1" x14ac:dyDescent="0.25">
      <c r="C359" s="236"/>
      <c r="D359" s="236"/>
    </row>
    <row r="360" spans="3:4" ht="15.75" customHeight="1" x14ac:dyDescent="0.25">
      <c r="C360" s="236"/>
      <c r="D360" s="236"/>
    </row>
    <row r="361" spans="3:4" ht="15.75" customHeight="1" x14ac:dyDescent="0.25">
      <c r="C361" s="236"/>
      <c r="D361" s="236"/>
    </row>
    <row r="362" spans="3:4" ht="15.75" customHeight="1" x14ac:dyDescent="0.25">
      <c r="C362" s="236"/>
      <c r="D362" s="236"/>
    </row>
    <row r="363" spans="3:4" ht="15.75" customHeight="1" x14ac:dyDescent="0.25">
      <c r="C363" s="236"/>
      <c r="D363" s="236"/>
    </row>
    <row r="364" spans="3:4" ht="15.75" customHeight="1" x14ac:dyDescent="0.25">
      <c r="C364" s="236"/>
      <c r="D364" s="236"/>
    </row>
    <row r="365" spans="3:4" ht="15.75" customHeight="1" x14ac:dyDescent="0.25">
      <c r="C365" s="236"/>
      <c r="D365" s="236"/>
    </row>
    <row r="366" spans="3:4" ht="15.75" customHeight="1" x14ac:dyDescent="0.25">
      <c r="C366" s="236"/>
      <c r="D366" s="236"/>
    </row>
    <row r="367" spans="3:4" ht="15.75" customHeight="1" x14ac:dyDescent="0.25">
      <c r="C367" s="236"/>
      <c r="D367" s="236"/>
    </row>
    <row r="368" spans="3:4" ht="15.75" customHeight="1" x14ac:dyDescent="0.25">
      <c r="C368" s="236"/>
      <c r="D368" s="236"/>
    </row>
    <row r="369" spans="3:4" ht="15.75" customHeight="1" x14ac:dyDescent="0.25">
      <c r="C369" s="236"/>
      <c r="D369" s="236"/>
    </row>
    <row r="370" spans="3:4" ht="15.75" customHeight="1" x14ac:dyDescent="0.25">
      <c r="C370" s="236"/>
      <c r="D370" s="236"/>
    </row>
    <row r="371" spans="3:4" ht="15.75" customHeight="1" x14ac:dyDescent="0.25">
      <c r="C371" s="236"/>
      <c r="D371" s="236"/>
    </row>
    <row r="372" spans="3:4" ht="15.75" customHeight="1" x14ac:dyDescent="0.25">
      <c r="C372" s="236"/>
      <c r="D372" s="236"/>
    </row>
    <row r="373" spans="3:4" ht="15.75" customHeight="1" x14ac:dyDescent="0.25">
      <c r="C373" s="236"/>
      <c r="D373" s="236"/>
    </row>
    <row r="374" spans="3:4" ht="15.75" customHeight="1" x14ac:dyDescent="0.25">
      <c r="C374" s="236"/>
      <c r="D374" s="236"/>
    </row>
    <row r="375" spans="3:4" ht="15.75" customHeight="1" x14ac:dyDescent="0.25">
      <c r="C375" s="236"/>
      <c r="D375" s="236"/>
    </row>
    <row r="376" spans="3:4" ht="15.75" customHeight="1" x14ac:dyDescent="0.25">
      <c r="C376" s="236"/>
      <c r="D376" s="236"/>
    </row>
    <row r="377" spans="3:4" ht="15.75" customHeight="1" x14ac:dyDescent="0.25">
      <c r="C377" s="236"/>
      <c r="D377" s="236"/>
    </row>
    <row r="378" spans="3:4" ht="15.75" customHeight="1" x14ac:dyDescent="0.25">
      <c r="C378" s="236"/>
      <c r="D378" s="236"/>
    </row>
    <row r="379" spans="3:4" ht="15.75" customHeight="1" x14ac:dyDescent="0.25">
      <c r="C379" s="236"/>
      <c r="D379" s="236"/>
    </row>
    <row r="380" spans="3:4" ht="15.75" customHeight="1" x14ac:dyDescent="0.25">
      <c r="C380" s="236"/>
      <c r="D380" s="236"/>
    </row>
    <row r="381" spans="3:4" ht="15.75" customHeight="1" x14ac:dyDescent="0.25">
      <c r="C381" s="236"/>
      <c r="D381" s="236"/>
    </row>
    <row r="382" spans="3:4" ht="15.75" customHeight="1" x14ac:dyDescent="0.25">
      <c r="C382" s="236"/>
      <c r="D382" s="236"/>
    </row>
    <row r="383" spans="3:4" ht="15.75" customHeight="1" x14ac:dyDescent="0.25">
      <c r="C383" s="236"/>
      <c r="D383" s="236"/>
    </row>
    <row r="384" spans="3:4" ht="15.75" customHeight="1" x14ac:dyDescent="0.25">
      <c r="C384" s="236"/>
      <c r="D384" s="236"/>
    </row>
    <row r="385" spans="3:4" ht="15.75" customHeight="1" x14ac:dyDescent="0.25">
      <c r="C385" s="236"/>
      <c r="D385" s="236"/>
    </row>
    <row r="386" spans="3:4" ht="15.75" customHeight="1" x14ac:dyDescent="0.25">
      <c r="C386" s="236"/>
      <c r="D386" s="236"/>
    </row>
    <row r="387" spans="3:4" ht="15.75" customHeight="1" x14ac:dyDescent="0.25">
      <c r="C387" s="236"/>
      <c r="D387" s="236"/>
    </row>
    <row r="388" spans="3:4" ht="15.75" customHeight="1" x14ac:dyDescent="0.25">
      <c r="C388" s="236"/>
      <c r="D388" s="236"/>
    </row>
    <row r="389" spans="3:4" ht="15.75" customHeight="1" x14ac:dyDescent="0.25">
      <c r="C389" s="236"/>
      <c r="D389" s="236"/>
    </row>
    <row r="390" spans="3:4" ht="15.75" customHeight="1" x14ac:dyDescent="0.25">
      <c r="C390" s="236"/>
      <c r="D390" s="236"/>
    </row>
    <row r="391" spans="3:4" ht="15.75" customHeight="1" x14ac:dyDescent="0.25">
      <c r="C391" s="236"/>
      <c r="D391" s="236"/>
    </row>
    <row r="392" spans="3:4" ht="15.75" customHeight="1" x14ac:dyDescent="0.25">
      <c r="C392" s="236"/>
      <c r="D392" s="236"/>
    </row>
    <row r="393" spans="3:4" ht="15.75" customHeight="1" x14ac:dyDescent="0.25">
      <c r="C393" s="236"/>
      <c r="D393" s="236"/>
    </row>
    <row r="394" spans="3:4" ht="15.75" customHeight="1" x14ac:dyDescent="0.25">
      <c r="C394" s="236"/>
      <c r="D394" s="236"/>
    </row>
    <row r="395" spans="3:4" ht="15.75" customHeight="1" x14ac:dyDescent="0.25">
      <c r="C395" s="236"/>
      <c r="D395" s="236"/>
    </row>
    <row r="396" spans="3:4" ht="15.75" customHeight="1" x14ac:dyDescent="0.25">
      <c r="C396" s="236"/>
      <c r="D396" s="236"/>
    </row>
    <row r="397" spans="3:4" ht="15.75" customHeight="1" x14ac:dyDescent="0.25">
      <c r="C397" s="236"/>
      <c r="D397" s="236"/>
    </row>
    <row r="398" spans="3:4" ht="15.75" customHeight="1" x14ac:dyDescent="0.25">
      <c r="C398" s="236"/>
      <c r="D398" s="236"/>
    </row>
    <row r="399" spans="3:4" ht="15.75" customHeight="1" x14ac:dyDescent="0.25">
      <c r="C399" s="236"/>
      <c r="D399" s="236"/>
    </row>
    <row r="400" spans="3:4" ht="15.75" customHeight="1" x14ac:dyDescent="0.25">
      <c r="C400" s="236"/>
      <c r="D400" s="236"/>
    </row>
    <row r="401" spans="3:4" ht="15.75" customHeight="1" x14ac:dyDescent="0.25">
      <c r="C401" s="236"/>
      <c r="D401" s="236"/>
    </row>
    <row r="402" spans="3:4" ht="15.75" customHeight="1" x14ac:dyDescent="0.25">
      <c r="C402" s="236"/>
      <c r="D402" s="236"/>
    </row>
    <row r="403" spans="3:4" ht="15.75" customHeight="1" x14ac:dyDescent="0.25">
      <c r="C403" s="236"/>
      <c r="D403" s="236"/>
    </row>
    <row r="404" spans="3:4" ht="15.75" customHeight="1" x14ac:dyDescent="0.25">
      <c r="C404" s="236"/>
      <c r="D404" s="236"/>
    </row>
    <row r="405" spans="3:4" ht="15.75" customHeight="1" x14ac:dyDescent="0.25">
      <c r="C405" s="236"/>
      <c r="D405" s="236"/>
    </row>
    <row r="406" spans="3:4" ht="15.75" customHeight="1" x14ac:dyDescent="0.25">
      <c r="C406" s="236"/>
      <c r="D406" s="236"/>
    </row>
    <row r="407" spans="3:4" ht="15.75" customHeight="1" x14ac:dyDescent="0.25">
      <c r="C407" s="236"/>
      <c r="D407" s="236"/>
    </row>
    <row r="408" spans="3:4" ht="15.75" customHeight="1" x14ac:dyDescent="0.25">
      <c r="C408" s="236"/>
      <c r="D408" s="236"/>
    </row>
    <row r="409" spans="3:4" ht="15.75" customHeight="1" x14ac:dyDescent="0.25">
      <c r="C409" s="236"/>
      <c r="D409" s="236"/>
    </row>
    <row r="410" spans="3:4" ht="15.75" customHeight="1" x14ac:dyDescent="0.25">
      <c r="C410" s="236"/>
      <c r="D410" s="236"/>
    </row>
    <row r="411" spans="3:4" ht="15.75" customHeight="1" x14ac:dyDescent="0.25">
      <c r="C411" s="236"/>
      <c r="D411" s="236"/>
    </row>
    <row r="412" spans="3:4" ht="15.75" customHeight="1" x14ac:dyDescent="0.25">
      <c r="C412" s="236"/>
      <c r="D412" s="236"/>
    </row>
    <row r="413" spans="3:4" ht="15.75" customHeight="1" x14ac:dyDescent="0.25">
      <c r="C413" s="236"/>
      <c r="D413" s="236"/>
    </row>
    <row r="414" spans="3:4" ht="15.75" customHeight="1" x14ac:dyDescent="0.25">
      <c r="C414" s="236"/>
      <c r="D414" s="236"/>
    </row>
    <row r="415" spans="3:4" ht="15.75" customHeight="1" x14ac:dyDescent="0.25">
      <c r="C415" s="236"/>
      <c r="D415" s="236"/>
    </row>
    <row r="416" spans="3:4" ht="15.75" customHeight="1" x14ac:dyDescent="0.25">
      <c r="C416" s="236"/>
      <c r="D416" s="236"/>
    </row>
    <row r="417" spans="3:4" ht="15.75" customHeight="1" x14ac:dyDescent="0.25">
      <c r="C417" s="236"/>
      <c r="D417" s="236"/>
    </row>
    <row r="418" spans="3:4" ht="15.75" customHeight="1" x14ac:dyDescent="0.25">
      <c r="C418" s="236"/>
      <c r="D418" s="236"/>
    </row>
    <row r="419" spans="3:4" ht="15.75" customHeight="1" x14ac:dyDescent="0.25">
      <c r="C419" s="236"/>
      <c r="D419" s="236"/>
    </row>
    <row r="420" spans="3:4" ht="15.75" customHeight="1" x14ac:dyDescent="0.25">
      <c r="C420" s="236"/>
      <c r="D420" s="236"/>
    </row>
    <row r="421" spans="3:4" ht="15.75" customHeight="1" x14ac:dyDescent="0.25">
      <c r="C421" s="236"/>
      <c r="D421" s="236"/>
    </row>
    <row r="422" spans="3:4" ht="15.75" customHeight="1" x14ac:dyDescent="0.25">
      <c r="C422" s="236"/>
      <c r="D422" s="236"/>
    </row>
    <row r="423" spans="3:4" ht="15.75" customHeight="1" x14ac:dyDescent="0.25">
      <c r="C423" s="236"/>
      <c r="D423" s="236"/>
    </row>
    <row r="424" spans="3:4" ht="15.75" customHeight="1" x14ac:dyDescent="0.25">
      <c r="C424" s="236"/>
      <c r="D424" s="236"/>
    </row>
    <row r="425" spans="3:4" ht="15.75" customHeight="1" x14ac:dyDescent="0.25">
      <c r="C425" s="236"/>
      <c r="D425" s="236"/>
    </row>
    <row r="426" spans="3:4" ht="15.75" customHeight="1" x14ac:dyDescent="0.25">
      <c r="C426" s="236"/>
      <c r="D426" s="236"/>
    </row>
    <row r="427" spans="3:4" ht="15.75" customHeight="1" x14ac:dyDescent="0.25">
      <c r="C427" s="236"/>
      <c r="D427" s="236"/>
    </row>
    <row r="428" spans="3:4" ht="15.75" customHeight="1" x14ac:dyDescent="0.25">
      <c r="C428" s="236"/>
      <c r="D428" s="236"/>
    </row>
    <row r="429" spans="3:4" ht="15.75" customHeight="1" x14ac:dyDescent="0.25">
      <c r="C429" s="236"/>
      <c r="D429" s="236"/>
    </row>
    <row r="430" spans="3:4" ht="15.75" customHeight="1" x14ac:dyDescent="0.25">
      <c r="C430" s="236"/>
      <c r="D430" s="236"/>
    </row>
    <row r="431" spans="3:4" ht="15.75" customHeight="1" x14ac:dyDescent="0.25">
      <c r="C431" s="236"/>
      <c r="D431" s="236"/>
    </row>
    <row r="432" spans="3:4" ht="15.75" customHeight="1" x14ac:dyDescent="0.25">
      <c r="C432" s="236"/>
      <c r="D432" s="236"/>
    </row>
    <row r="433" spans="3:4" ht="15.75" customHeight="1" x14ac:dyDescent="0.25">
      <c r="C433" s="236"/>
      <c r="D433" s="236"/>
    </row>
    <row r="434" spans="3:4" ht="15.75" customHeight="1" x14ac:dyDescent="0.25">
      <c r="C434" s="236"/>
      <c r="D434" s="236"/>
    </row>
    <row r="435" spans="3:4" ht="15.75" customHeight="1" x14ac:dyDescent="0.25">
      <c r="C435" s="236"/>
      <c r="D435" s="236"/>
    </row>
    <row r="436" spans="3:4" ht="15.75" customHeight="1" x14ac:dyDescent="0.25">
      <c r="C436" s="236"/>
      <c r="D436" s="236"/>
    </row>
    <row r="437" spans="3:4" ht="15.75" customHeight="1" x14ac:dyDescent="0.25">
      <c r="C437" s="236"/>
      <c r="D437" s="236"/>
    </row>
    <row r="438" spans="3:4" ht="15.75" customHeight="1" x14ac:dyDescent="0.25">
      <c r="C438" s="236"/>
      <c r="D438" s="236"/>
    </row>
    <row r="439" spans="3:4" ht="15.75" customHeight="1" x14ac:dyDescent="0.25">
      <c r="C439" s="236"/>
      <c r="D439" s="236"/>
    </row>
    <row r="440" spans="3:4" ht="15.75" customHeight="1" x14ac:dyDescent="0.25">
      <c r="C440" s="236"/>
      <c r="D440" s="236"/>
    </row>
    <row r="441" spans="3:4" ht="15.75" customHeight="1" x14ac:dyDescent="0.25">
      <c r="C441" s="236"/>
      <c r="D441" s="236"/>
    </row>
    <row r="442" spans="3:4" ht="15.75" customHeight="1" x14ac:dyDescent="0.25">
      <c r="C442" s="236"/>
      <c r="D442" s="236"/>
    </row>
    <row r="443" spans="3:4" ht="15.75" customHeight="1" x14ac:dyDescent="0.25">
      <c r="C443" s="236"/>
      <c r="D443" s="236"/>
    </row>
    <row r="444" spans="3:4" ht="15.75" customHeight="1" x14ac:dyDescent="0.25">
      <c r="C444" s="236"/>
      <c r="D444" s="236"/>
    </row>
    <row r="445" spans="3:4" ht="15.75" customHeight="1" x14ac:dyDescent="0.25">
      <c r="C445" s="236"/>
      <c r="D445" s="236"/>
    </row>
    <row r="446" spans="3:4" ht="15.75" customHeight="1" x14ac:dyDescent="0.25">
      <c r="C446" s="236"/>
      <c r="D446" s="236"/>
    </row>
    <row r="447" spans="3:4" ht="15.75" customHeight="1" x14ac:dyDescent="0.25">
      <c r="C447" s="236"/>
      <c r="D447" s="236"/>
    </row>
    <row r="448" spans="3:4" ht="15.75" customHeight="1" x14ac:dyDescent="0.25">
      <c r="C448" s="236"/>
      <c r="D448" s="236"/>
    </row>
    <row r="449" spans="3:4" ht="15.75" customHeight="1" x14ac:dyDescent="0.25">
      <c r="C449" s="236"/>
      <c r="D449" s="236"/>
    </row>
    <row r="450" spans="3:4" ht="15.75" customHeight="1" x14ac:dyDescent="0.25">
      <c r="C450" s="236"/>
      <c r="D450" s="236"/>
    </row>
    <row r="451" spans="3:4" ht="15.75" customHeight="1" x14ac:dyDescent="0.25">
      <c r="C451" s="236"/>
      <c r="D451" s="236"/>
    </row>
    <row r="452" spans="3:4" ht="15.75" customHeight="1" x14ac:dyDescent="0.25">
      <c r="C452" s="236"/>
      <c r="D452" s="236"/>
    </row>
    <row r="453" spans="3:4" ht="15.75" customHeight="1" x14ac:dyDescent="0.25">
      <c r="C453" s="236"/>
      <c r="D453" s="236"/>
    </row>
    <row r="454" spans="3:4" ht="15.75" customHeight="1" x14ac:dyDescent="0.25">
      <c r="C454" s="236"/>
      <c r="D454" s="236"/>
    </row>
    <row r="455" spans="3:4" ht="15.75" customHeight="1" x14ac:dyDescent="0.25">
      <c r="C455" s="236"/>
      <c r="D455" s="236"/>
    </row>
    <row r="456" spans="3:4" ht="15.75" customHeight="1" x14ac:dyDescent="0.25">
      <c r="C456" s="236"/>
      <c r="D456" s="236"/>
    </row>
    <row r="457" spans="3:4" ht="15.75" customHeight="1" x14ac:dyDescent="0.25">
      <c r="C457" s="236"/>
      <c r="D457" s="236"/>
    </row>
    <row r="458" spans="3:4" ht="15.75" customHeight="1" x14ac:dyDescent="0.25">
      <c r="C458" s="236"/>
      <c r="D458" s="236"/>
    </row>
    <row r="459" spans="3:4" ht="15.75" customHeight="1" x14ac:dyDescent="0.25">
      <c r="C459" s="236"/>
      <c r="D459" s="236"/>
    </row>
    <row r="460" spans="3:4" ht="15.75" customHeight="1" x14ac:dyDescent="0.25">
      <c r="C460" s="236"/>
      <c r="D460" s="236"/>
    </row>
    <row r="461" spans="3:4" ht="15.75" customHeight="1" x14ac:dyDescent="0.25">
      <c r="C461" s="236"/>
      <c r="D461" s="236"/>
    </row>
    <row r="462" spans="3:4" ht="15.75" customHeight="1" x14ac:dyDescent="0.25">
      <c r="C462" s="236"/>
      <c r="D462" s="236"/>
    </row>
    <row r="463" spans="3:4" ht="15.75" customHeight="1" x14ac:dyDescent="0.25">
      <c r="C463" s="236"/>
      <c r="D463" s="236"/>
    </row>
    <row r="464" spans="3:4" ht="15.75" customHeight="1" x14ac:dyDescent="0.25">
      <c r="C464" s="236"/>
      <c r="D464" s="236"/>
    </row>
    <row r="465" spans="3:4" ht="15.75" customHeight="1" x14ac:dyDescent="0.25">
      <c r="C465" s="236"/>
      <c r="D465" s="236"/>
    </row>
    <row r="466" spans="3:4" ht="15.75" customHeight="1" x14ac:dyDescent="0.25">
      <c r="C466" s="236"/>
      <c r="D466" s="236"/>
    </row>
    <row r="467" spans="3:4" ht="15.75" customHeight="1" x14ac:dyDescent="0.25">
      <c r="C467" s="236"/>
      <c r="D467" s="236"/>
    </row>
    <row r="468" spans="3:4" ht="15.75" customHeight="1" x14ac:dyDescent="0.25">
      <c r="C468" s="236"/>
      <c r="D468" s="236"/>
    </row>
    <row r="469" spans="3:4" ht="15.75" customHeight="1" x14ac:dyDescent="0.25">
      <c r="C469" s="236"/>
      <c r="D469" s="236"/>
    </row>
    <row r="470" spans="3:4" ht="15.75" customHeight="1" x14ac:dyDescent="0.25">
      <c r="C470" s="236"/>
      <c r="D470" s="236"/>
    </row>
    <row r="471" spans="3:4" ht="15.75" customHeight="1" x14ac:dyDescent="0.25">
      <c r="C471" s="236"/>
      <c r="D471" s="236"/>
    </row>
    <row r="472" spans="3:4" ht="15.75" customHeight="1" x14ac:dyDescent="0.25">
      <c r="C472" s="236"/>
      <c r="D472" s="236"/>
    </row>
    <row r="473" spans="3:4" ht="15.75" customHeight="1" x14ac:dyDescent="0.25">
      <c r="C473" s="236"/>
      <c r="D473" s="236"/>
    </row>
    <row r="474" spans="3:4" ht="15.75" customHeight="1" x14ac:dyDescent="0.25">
      <c r="C474" s="236"/>
      <c r="D474" s="236"/>
    </row>
    <row r="475" spans="3:4" ht="15.75" customHeight="1" x14ac:dyDescent="0.25">
      <c r="C475" s="236"/>
      <c r="D475" s="236"/>
    </row>
    <row r="476" spans="3:4" ht="15.75" customHeight="1" x14ac:dyDescent="0.25">
      <c r="C476" s="236"/>
      <c r="D476" s="236"/>
    </row>
    <row r="477" spans="3:4" ht="15.75" customHeight="1" x14ac:dyDescent="0.25">
      <c r="C477" s="236"/>
      <c r="D477" s="236"/>
    </row>
    <row r="478" spans="3:4" ht="15.75" customHeight="1" x14ac:dyDescent="0.25">
      <c r="C478" s="236"/>
      <c r="D478" s="236"/>
    </row>
    <row r="479" spans="3:4" ht="15.75" customHeight="1" x14ac:dyDescent="0.25">
      <c r="C479" s="236"/>
      <c r="D479" s="236"/>
    </row>
    <row r="480" spans="3:4" ht="15.75" customHeight="1" x14ac:dyDescent="0.25">
      <c r="C480" s="236"/>
      <c r="D480" s="236"/>
    </row>
    <row r="481" spans="3:4" ht="15.75" customHeight="1" x14ac:dyDescent="0.25">
      <c r="C481" s="236"/>
      <c r="D481" s="236"/>
    </row>
    <row r="482" spans="3:4" ht="15.75" customHeight="1" x14ac:dyDescent="0.25">
      <c r="C482" s="236"/>
      <c r="D482" s="236"/>
    </row>
    <row r="483" spans="3:4" ht="15.75" customHeight="1" x14ac:dyDescent="0.25">
      <c r="C483" s="236"/>
      <c r="D483" s="236"/>
    </row>
    <row r="484" spans="3:4" ht="15.75" customHeight="1" x14ac:dyDescent="0.25">
      <c r="C484" s="236"/>
      <c r="D484" s="236"/>
    </row>
    <row r="485" spans="3:4" ht="15.75" customHeight="1" x14ac:dyDescent="0.25">
      <c r="C485" s="236"/>
      <c r="D485" s="236"/>
    </row>
    <row r="486" spans="3:4" ht="15.75" customHeight="1" x14ac:dyDescent="0.25">
      <c r="C486" s="236"/>
      <c r="D486" s="236"/>
    </row>
    <row r="487" spans="3:4" ht="15.75" customHeight="1" x14ac:dyDescent="0.25">
      <c r="C487" s="236"/>
      <c r="D487" s="236"/>
    </row>
    <row r="488" spans="3:4" ht="15.75" customHeight="1" x14ac:dyDescent="0.25">
      <c r="C488" s="236"/>
      <c r="D488" s="236"/>
    </row>
    <row r="489" spans="3:4" ht="15.75" customHeight="1" x14ac:dyDescent="0.25">
      <c r="C489" s="236"/>
      <c r="D489" s="236"/>
    </row>
    <row r="490" spans="3:4" ht="15.75" customHeight="1" x14ac:dyDescent="0.25">
      <c r="C490" s="236"/>
      <c r="D490" s="236"/>
    </row>
    <row r="491" spans="3:4" ht="15.75" customHeight="1" x14ac:dyDescent="0.25">
      <c r="C491" s="236"/>
      <c r="D491" s="236"/>
    </row>
    <row r="492" spans="3:4" ht="15.75" customHeight="1" x14ac:dyDescent="0.25">
      <c r="C492" s="236"/>
      <c r="D492" s="236"/>
    </row>
    <row r="493" spans="3:4" ht="15.75" customHeight="1" x14ac:dyDescent="0.25">
      <c r="C493" s="236"/>
      <c r="D493" s="236"/>
    </row>
    <row r="494" spans="3:4" ht="15.75" customHeight="1" x14ac:dyDescent="0.25">
      <c r="C494" s="236"/>
      <c r="D494" s="236"/>
    </row>
    <row r="495" spans="3:4" ht="15.75" customHeight="1" x14ac:dyDescent="0.25">
      <c r="C495" s="236"/>
      <c r="D495" s="236"/>
    </row>
    <row r="496" spans="3:4" ht="15.75" customHeight="1" x14ac:dyDescent="0.25">
      <c r="C496" s="236"/>
      <c r="D496" s="236"/>
    </row>
    <row r="497" spans="3:4" ht="15.75" customHeight="1" x14ac:dyDescent="0.25">
      <c r="C497" s="236"/>
      <c r="D497" s="236"/>
    </row>
    <row r="498" spans="3:4" ht="15.75" customHeight="1" x14ac:dyDescent="0.25">
      <c r="C498" s="236"/>
      <c r="D498" s="236"/>
    </row>
    <row r="499" spans="3:4" ht="15.75" customHeight="1" x14ac:dyDescent="0.25">
      <c r="C499" s="236"/>
      <c r="D499" s="236"/>
    </row>
    <row r="500" spans="3:4" ht="15.75" customHeight="1" x14ac:dyDescent="0.25">
      <c r="C500" s="236"/>
      <c r="D500" s="236"/>
    </row>
    <row r="501" spans="3:4" ht="15.75" customHeight="1" x14ac:dyDescent="0.25">
      <c r="C501" s="236"/>
      <c r="D501" s="236"/>
    </row>
    <row r="502" spans="3:4" ht="15.75" customHeight="1" x14ac:dyDescent="0.25">
      <c r="C502" s="236"/>
      <c r="D502" s="236"/>
    </row>
    <row r="503" spans="3:4" ht="15.75" customHeight="1" x14ac:dyDescent="0.25">
      <c r="C503" s="236"/>
      <c r="D503" s="236"/>
    </row>
    <row r="504" spans="3:4" ht="15.75" customHeight="1" x14ac:dyDescent="0.25">
      <c r="C504" s="236"/>
      <c r="D504" s="236"/>
    </row>
    <row r="505" spans="3:4" ht="15.75" customHeight="1" x14ac:dyDescent="0.25">
      <c r="C505" s="236"/>
      <c r="D505" s="236"/>
    </row>
    <row r="506" spans="3:4" ht="15.75" customHeight="1" x14ac:dyDescent="0.25">
      <c r="C506" s="236"/>
      <c r="D506" s="236"/>
    </row>
    <row r="507" spans="3:4" ht="15.75" customHeight="1" x14ac:dyDescent="0.25">
      <c r="C507" s="236"/>
      <c r="D507" s="236"/>
    </row>
    <row r="508" spans="3:4" ht="15.75" customHeight="1" x14ac:dyDescent="0.25">
      <c r="C508" s="236"/>
      <c r="D508" s="236"/>
    </row>
    <row r="509" spans="3:4" ht="15.75" customHeight="1" x14ac:dyDescent="0.25">
      <c r="C509" s="236"/>
      <c r="D509" s="236"/>
    </row>
    <row r="510" spans="3:4" ht="15.75" customHeight="1" x14ac:dyDescent="0.25">
      <c r="C510" s="236"/>
      <c r="D510" s="236"/>
    </row>
    <row r="511" spans="3:4" ht="15.75" customHeight="1" x14ac:dyDescent="0.25">
      <c r="C511" s="236"/>
      <c r="D511" s="236"/>
    </row>
    <row r="512" spans="3:4" ht="15.75" customHeight="1" x14ac:dyDescent="0.25">
      <c r="C512" s="236"/>
      <c r="D512" s="236"/>
    </row>
    <row r="513" spans="3:4" ht="15.75" customHeight="1" x14ac:dyDescent="0.25">
      <c r="C513" s="236"/>
      <c r="D513" s="236"/>
    </row>
    <row r="514" spans="3:4" ht="15.75" customHeight="1" x14ac:dyDescent="0.25">
      <c r="C514" s="236"/>
      <c r="D514" s="236"/>
    </row>
    <row r="515" spans="3:4" ht="15.75" customHeight="1" x14ac:dyDescent="0.25">
      <c r="C515" s="236"/>
      <c r="D515" s="236"/>
    </row>
    <row r="516" spans="3:4" ht="15.75" customHeight="1" x14ac:dyDescent="0.25">
      <c r="C516" s="236"/>
      <c r="D516" s="236"/>
    </row>
    <row r="517" spans="3:4" ht="15.75" customHeight="1" x14ac:dyDescent="0.25">
      <c r="C517" s="236"/>
      <c r="D517" s="236"/>
    </row>
    <row r="518" spans="3:4" ht="15.75" customHeight="1" x14ac:dyDescent="0.25">
      <c r="C518" s="236"/>
      <c r="D518" s="236"/>
    </row>
    <row r="519" spans="3:4" ht="15.75" customHeight="1" x14ac:dyDescent="0.25">
      <c r="C519" s="236"/>
      <c r="D519" s="236"/>
    </row>
    <row r="520" spans="3:4" ht="15.75" customHeight="1" x14ac:dyDescent="0.25">
      <c r="C520" s="236"/>
      <c r="D520" s="236"/>
    </row>
    <row r="521" spans="3:4" ht="15.75" customHeight="1" x14ac:dyDescent="0.25">
      <c r="C521" s="236"/>
      <c r="D521" s="236"/>
    </row>
    <row r="522" spans="3:4" ht="15.75" customHeight="1" x14ac:dyDescent="0.25">
      <c r="C522" s="236"/>
      <c r="D522" s="236"/>
    </row>
    <row r="523" spans="3:4" ht="15.75" customHeight="1" x14ac:dyDescent="0.25">
      <c r="C523" s="236"/>
      <c r="D523" s="236"/>
    </row>
    <row r="524" spans="3:4" ht="15.75" customHeight="1" x14ac:dyDescent="0.25">
      <c r="C524" s="236"/>
      <c r="D524" s="236"/>
    </row>
    <row r="525" spans="3:4" ht="15.75" customHeight="1" x14ac:dyDescent="0.25">
      <c r="C525" s="236"/>
      <c r="D525" s="236"/>
    </row>
    <row r="526" spans="3:4" ht="15.75" customHeight="1" x14ac:dyDescent="0.25">
      <c r="C526" s="236"/>
      <c r="D526" s="236"/>
    </row>
    <row r="527" spans="3:4" ht="15.75" customHeight="1" x14ac:dyDescent="0.25">
      <c r="C527" s="236"/>
      <c r="D527" s="236"/>
    </row>
    <row r="528" spans="3:4" ht="15.75" customHeight="1" x14ac:dyDescent="0.25">
      <c r="C528" s="236"/>
      <c r="D528" s="236"/>
    </row>
    <row r="529" spans="3:4" ht="15.75" customHeight="1" x14ac:dyDescent="0.25">
      <c r="C529" s="236"/>
      <c r="D529" s="236"/>
    </row>
    <row r="530" spans="3:4" ht="15.75" customHeight="1" x14ac:dyDescent="0.25">
      <c r="C530" s="236"/>
      <c r="D530" s="236"/>
    </row>
    <row r="531" spans="3:4" ht="15.75" customHeight="1" x14ac:dyDescent="0.25">
      <c r="C531" s="236"/>
      <c r="D531" s="236"/>
    </row>
    <row r="532" spans="3:4" ht="15.75" customHeight="1" x14ac:dyDescent="0.25">
      <c r="C532" s="236"/>
      <c r="D532" s="236"/>
    </row>
    <row r="533" spans="3:4" ht="15.75" customHeight="1" x14ac:dyDescent="0.25">
      <c r="C533" s="236"/>
      <c r="D533" s="236"/>
    </row>
    <row r="534" spans="3:4" ht="15.75" customHeight="1" x14ac:dyDescent="0.25">
      <c r="C534" s="236"/>
      <c r="D534" s="236"/>
    </row>
    <row r="535" spans="3:4" ht="15.75" customHeight="1" x14ac:dyDescent="0.25">
      <c r="C535" s="236"/>
      <c r="D535" s="236"/>
    </row>
    <row r="536" spans="3:4" ht="15.75" customHeight="1" x14ac:dyDescent="0.25">
      <c r="C536" s="236"/>
      <c r="D536" s="236"/>
    </row>
    <row r="537" spans="3:4" ht="15.75" customHeight="1" x14ac:dyDescent="0.25">
      <c r="C537" s="236"/>
      <c r="D537" s="236"/>
    </row>
    <row r="538" spans="3:4" ht="15.75" customHeight="1" x14ac:dyDescent="0.25">
      <c r="C538" s="236"/>
      <c r="D538" s="236"/>
    </row>
    <row r="539" spans="3:4" ht="15.75" customHeight="1" x14ac:dyDescent="0.25">
      <c r="C539" s="236"/>
      <c r="D539" s="236"/>
    </row>
    <row r="540" spans="3:4" ht="15.75" customHeight="1" x14ac:dyDescent="0.25">
      <c r="C540" s="236"/>
      <c r="D540" s="236"/>
    </row>
    <row r="541" spans="3:4" ht="15.75" customHeight="1" x14ac:dyDescent="0.25">
      <c r="C541" s="236"/>
      <c r="D541" s="236"/>
    </row>
    <row r="542" spans="3:4" ht="15.75" customHeight="1" x14ac:dyDescent="0.25">
      <c r="C542" s="236"/>
      <c r="D542" s="236"/>
    </row>
    <row r="543" spans="3:4" ht="15.75" customHeight="1" x14ac:dyDescent="0.25">
      <c r="C543" s="236"/>
      <c r="D543" s="236"/>
    </row>
    <row r="544" spans="3:4" ht="15.75" customHeight="1" x14ac:dyDescent="0.25">
      <c r="C544" s="236"/>
      <c r="D544" s="236"/>
    </row>
    <row r="545" spans="3:4" ht="15.75" customHeight="1" x14ac:dyDescent="0.25">
      <c r="C545" s="236"/>
      <c r="D545" s="236"/>
    </row>
    <row r="546" spans="3:4" ht="15.75" customHeight="1" x14ac:dyDescent="0.25">
      <c r="C546" s="236"/>
      <c r="D546" s="236"/>
    </row>
    <row r="547" spans="3:4" ht="15.75" customHeight="1" x14ac:dyDescent="0.25">
      <c r="C547" s="236"/>
      <c r="D547" s="236"/>
    </row>
    <row r="548" spans="3:4" ht="15.75" customHeight="1" x14ac:dyDescent="0.25">
      <c r="C548" s="236"/>
      <c r="D548" s="236"/>
    </row>
    <row r="549" spans="3:4" ht="15.75" customHeight="1" x14ac:dyDescent="0.25">
      <c r="C549" s="236"/>
      <c r="D549" s="236"/>
    </row>
    <row r="550" spans="3:4" ht="15.75" customHeight="1" x14ac:dyDescent="0.25">
      <c r="C550" s="236"/>
      <c r="D550" s="236"/>
    </row>
    <row r="551" spans="3:4" ht="15.75" customHeight="1" x14ac:dyDescent="0.25">
      <c r="C551" s="236"/>
      <c r="D551" s="236"/>
    </row>
    <row r="552" spans="3:4" ht="15.75" customHeight="1" x14ac:dyDescent="0.25">
      <c r="C552" s="236"/>
      <c r="D552" s="236"/>
    </row>
    <row r="553" spans="3:4" ht="15.75" customHeight="1" x14ac:dyDescent="0.25">
      <c r="C553" s="236"/>
      <c r="D553" s="236"/>
    </row>
    <row r="554" spans="3:4" ht="15.75" customHeight="1" x14ac:dyDescent="0.25">
      <c r="C554" s="236"/>
      <c r="D554" s="236"/>
    </row>
    <row r="555" spans="3:4" ht="15.75" customHeight="1" x14ac:dyDescent="0.25">
      <c r="C555" s="236"/>
      <c r="D555" s="236"/>
    </row>
    <row r="556" spans="3:4" ht="15.75" customHeight="1" x14ac:dyDescent="0.25">
      <c r="C556" s="236"/>
      <c r="D556" s="236"/>
    </row>
    <row r="557" spans="3:4" ht="15.75" customHeight="1" x14ac:dyDescent="0.25">
      <c r="C557" s="236"/>
      <c r="D557" s="236"/>
    </row>
    <row r="558" spans="3:4" ht="15.75" customHeight="1" x14ac:dyDescent="0.25">
      <c r="C558" s="236"/>
      <c r="D558" s="236"/>
    </row>
    <row r="559" spans="3:4" ht="15.75" customHeight="1" x14ac:dyDescent="0.25">
      <c r="C559" s="236"/>
      <c r="D559" s="236"/>
    </row>
    <row r="560" spans="3:4" ht="15.75" customHeight="1" x14ac:dyDescent="0.25">
      <c r="C560" s="236"/>
      <c r="D560" s="236"/>
    </row>
    <row r="561" spans="3:4" ht="15.75" customHeight="1" x14ac:dyDescent="0.25">
      <c r="C561" s="236"/>
      <c r="D561" s="236"/>
    </row>
    <row r="562" spans="3:4" ht="15.75" customHeight="1" x14ac:dyDescent="0.25">
      <c r="C562" s="236"/>
      <c r="D562" s="236"/>
    </row>
    <row r="563" spans="3:4" ht="15.75" customHeight="1" x14ac:dyDescent="0.25">
      <c r="C563" s="236"/>
      <c r="D563" s="236"/>
    </row>
    <row r="564" spans="3:4" ht="15.75" customHeight="1" x14ac:dyDescent="0.25">
      <c r="C564" s="236"/>
      <c r="D564" s="236"/>
    </row>
    <row r="565" spans="3:4" ht="15.75" customHeight="1" x14ac:dyDescent="0.25">
      <c r="C565" s="236"/>
      <c r="D565" s="236"/>
    </row>
    <row r="566" spans="3:4" ht="15.75" customHeight="1" x14ac:dyDescent="0.25">
      <c r="C566" s="236"/>
      <c r="D566" s="236"/>
    </row>
    <row r="567" spans="3:4" ht="15.75" customHeight="1" x14ac:dyDescent="0.25">
      <c r="C567" s="236"/>
      <c r="D567" s="236"/>
    </row>
    <row r="568" spans="3:4" ht="15.75" customHeight="1" x14ac:dyDescent="0.25">
      <c r="C568" s="236"/>
      <c r="D568" s="236"/>
    </row>
    <row r="569" spans="3:4" ht="15.75" customHeight="1" x14ac:dyDescent="0.25">
      <c r="C569" s="236"/>
      <c r="D569" s="236"/>
    </row>
    <row r="570" spans="3:4" ht="15.75" customHeight="1" x14ac:dyDescent="0.25">
      <c r="C570" s="236"/>
      <c r="D570" s="236"/>
    </row>
    <row r="571" spans="3:4" ht="15.75" customHeight="1" x14ac:dyDescent="0.25">
      <c r="C571" s="236"/>
      <c r="D571" s="236"/>
    </row>
    <row r="572" spans="3:4" ht="15.75" customHeight="1" x14ac:dyDescent="0.25">
      <c r="C572" s="236"/>
      <c r="D572" s="236"/>
    </row>
    <row r="573" spans="3:4" ht="15.75" customHeight="1" x14ac:dyDescent="0.25">
      <c r="C573" s="236"/>
      <c r="D573" s="236"/>
    </row>
    <row r="574" spans="3:4" ht="15.75" customHeight="1" x14ac:dyDescent="0.25">
      <c r="C574" s="236"/>
      <c r="D574" s="236"/>
    </row>
    <row r="575" spans="3:4" ht="15.75" customHeight="1" x14ac:dyDescent="0.25">
      <c r="C575" s="236"/>
      <c r="D575" s="236"/>
    </row>
    <row r="576" spans="3:4" ht="15.75" customHeight="1" x14ac:dyDescent="0.25">
      <c r="C576" s="236"/>
      <c r="D576" s="236"/>
    </row>
    <row r="577" spans="3:4" ht="15.75" customHeight="1" x14ac:dyDescent="0.25">
      <c r="C577" s="236"/>
      <c r="D577" s="236"/>
    </row>
    <row r="578" spans="3:4" ht="15.75" customHeight="1" x14ac:dyDescent="0.25">
      <c r="C578" s="236"/>
      <c r="D578" s="236"/>
    </row>
    <row r="579" spans="3:4" ht="15.75" customHeight="1" x14ac:dyDescent="0.25">
      <c r="C579" s="236"/>
      <c r="D579" s="236"/>
    </row>
    <row r="580" spans="3:4" ht="15.75" customHeight="1" x14ac:dyDescent="0.25">
      <c r="C580" s="236"/>
      <c r="D580" s="236"/>
    </row>
    <row r="581" spans="3:4" ht="15.75" customHeight="1" x14ac:dyDescent="0.25">
      <c r="C581" s="236"/>
      <c r="D581" s="236"/>
    </row>
    <row r="582" spans="3:4" ht="15.75" customHeight="1" x14ac:dyDescent="0.25">
      <c r="C582" s="236"/>
      <c r="D582" s="236"/>
    </row>
    <row r="583" spans="3:4" ht="15.75" customHeight="1" x14ac:dyDescent="0.25">
      <c r="C583" s="236"/>
      <c r="D583" s="236"/>
    </row>
    <row r="584" spans="3:4" ht="15.75" customHeight="1" x14ac:dyDescent="0.25">
      <c r="C584" s="236"/>
      <c r="D584" s="236"/>
    </row>
    <row r="585" spans="3:4" ht="15.75" customHeight="1" x14ac:dyDescent="0.25">
      <c r="C585" s="236"/>
      <c r="D585" s="236"/>
    </row>
    <row r="586" spans="3:4" ht="15.75" customHeight="1" x14ac:dyDescent="0.25">
      <c r="C586" s="236"/>
      <c r="D586" s="236"/>
    </row>
    <row r="587" spans="3:4" ht="15.75" customHeight="1" x14ac:dyDescent="0.25">
      <c r="C587" s="236"/>
      <c r="D587" s="236"/>
    </row>
    <row r="588" spans="3:4" ht="15.75" customHeight="1" x14ac:dyDescent="0.25">
      <c r="C588" s="236"/>
      <c r="D588" s="236"/>
    </row>
    <row r="589" spans="3:4" ht="15.75" customHeight="1" x14ac:dyDescent="0.25">
      <c r="C589" s="236"/>
      <c r="D589" s="236"/>
    </row>
    <row r="590" spans="3:4" ht="15.75" customHeight="1" x14ac:dyDescent="0.25">
      <c r="C590" s="236"/>
      <c r="D590" s="236"/>
    </row>
    <row r="591" spans="3:4" ht="15.75" customHeight="1" x14ac:dyDescent="0.25">
      <c r="C591" s="236"/>
      <c r="D591" s="236"/>
    </row>
    <row r="592" spans="3:4" ht="15.75" customHeight="1" x14ac:dyDescent="0.25">
      <c r="C592" s="236"/>
      <c r="D592" s="236"/>
    </row>
    <row r="593" spans="3:4" ht="15.75" customHeight="1" x14ac:dyDescent="0.25">
      <c r="C593" s="236"/>
      <c r="D593" s="236"/>
    </row>
    <row r="594" spans="3:4" ht="15.75" customHeight="1" x14ac:dyDescent="0.25">
      <c r="C594" s="236"/>
      <c r="D594" s="236"/>
    </row>
    <row r="595" spans="3:4" ht="15.75" customHeight="1" x14ac:dyDescent="0.25">
      <c r="C595" s="236"/>
      <c r="D595" s="236"/>
    </row>
    <row r="596" spans="3:4" ht="15.75" customHeight="1" x14ac:dyDescent="0.25">
      <c r="C596" s="236"/>
      <c r="D596" s="236"/>
    </row>
    <row r="597" spans="3:4" ht="15.75" customHeight="1" x14ac:dyDescent="0.25">
      <c r="C597" s="236"/>
      <c r="D597" s="236"/>
    </row>
    <row r="598" spans="3:4" ht="15.75" customHeight="1" x14ac:dyDescent="0.25">
      <c r="C598" s="236"/>
      <c r="D598" s="236"/>
    </row>
    <row r="599" spans="3:4" ht="15.75" customHeight="1" x14ac:dyDescent="0.25">
      <c r="C599" s="236"/>
      <c r="D599" s="236"/>
    </row>
    <row r="600" spans="3:4" ht="15.75" customHeight="1" x14ac:dyDescent="0.25">
      <c r="C600" s="236"/>
      <c r="D600" s="236"/>
    </row>
    <row r="601" spans="3:4" ht="15.75" customHeight="1" x14ac:dyDescent="0.25">
      <c r="C601" s="236"/>
      <c r="D601" s="236"/>
    </row>
    <row r="602" spans="3:4" ht="15.75" customHeight="1" x14ac:dyDescent="0.25">
      <c r="C602" s="236"/>
      <c r="D602" s="236"/>
    </row>
    <row r="603" spans="3:4" ht="15.75" customHeight="1" x14ac:dyDescent="0.25">
      <c r="C603" s="236"/>
      <c r="D603" s="236"/>
    </row>
    <row r="604" spans="3:4" ht="15.75" customHeight="1" x14ac:dyDescent="0.25">
      <c r="C604" s="236"/>
      <c r="D604" s="236"/>
    </row>
    <row r="605" spans="3:4" ht="15.75" customHeight="1" x14ac:dyDescent="0.25">
      <c r="C605" s="236"/>
      <c r="D605" s="236"/>
    </row>
    <row r="606" spans="3:4" ht="15.75" customHeight="1" x14ac:dyDescent="0.25">
      <c r="C606" s="236"/>
      <c r="D606" s="236"/>
    </row>
    <row r="607" spans="3:4" ht="15.75" customHeight="1" x14ac:dyDescent="0.25">
      <c r="C607" s="236"/>
      <c r="D607" s="236"/>
    </row>
    <row r="608" spans="3:4" ht="15.75" customHeight="1" x14ac:dyDescent="0.25">
      <c r="C608" s="236"/>
      <c r="D608" s="236"/>
    </row>
    <row r="609" spans="3:4" ht="15.75" customHeight="1" x14ac:dyDescent="0.25">
      <c r="C609" s="236"/>
      <c r="D609" s="236"/>
    </row>
    <row r="610" spans="3:4" ht="15.75" customHeight="1" x14ac:dyDescent="0.25">
      <c r="C610" s="236"/>
      <c r="D610" s="236"/>
    </row>
    <row r="611" spans="3:4" ht="15.75" customHeight="1" x14ac:dyDescent="0.25">
      <c r="C611" s="236"/>
      <c r="D611" s="236"/>
    </row>
    <row r="612" spans="3:4" ht="15.75" customHeight="1" x14ac:dyDescent="0.25">
      <c r="C612" s="236"/>
      <c r="D612" s="236"/>
    </row>
    <row r="613" spans="3:4" ht="15.75" customHeight="1" x14ac:dyDescent="0.25">
      <c r="C613" s="236"/>
      <c r="D613" s="236"/>
    </row>
    <row r="614" spans="3:4" ht="15.75" customHeight="1" x14ac:dyDescent="0.25">
      <c r="C614" s="236"/>
      <c r="D614" s="236"/>
    </row>
    <row r="615" spans="3:4" ht="15.75" customHeight="1" x14ac:dyDescent="0.25">
      <c r="C615" s="236"/>
      <c r="D615" s="236"/>
    </row>
    <row r="616" spans="3:4" ht="15.75" customHeight="1" x14ac:dyDescent="0.25">
      <c r="C616" s="236"/>
      <c r="D616" s="236"/>
    </row>
    <row r="617" spans="3:4" ht="15.75" customHeight="1" x14ac:dyDescent="0.25">
      <c r="C617" s="236"/>
      <c r="D617" s="236"/>
    </row>
    <row r="618" spans="3:4" ht="15.75" customHeight="1" x14ac:dyDescent="0.25">
      <c r="C618" s="236"/>
      <c r="D618" s="236"/>
    </row>
    <row r="619" spans="3:4" ht="15.75" customHeight="1" x14ac:dyDescent="0.25">
      <c r="C619" s="236"/>
      <c r="D619" s="236"/>
    </row>
    <row r="620" spans="3:4" ht="15.75" customHeight="1" x14ac:dyDescent="0.25">
      <c r="C620" s="236"/>
      <c r="D620" s="236"/>
    </row>
    <row r="621" spans="3:4" ht="15.75" customHeight="1" x14ac:dyDescent="0.25">
      <c r="C621" s="236"/>
      <c r="D621" s="236"/>
    </row>
    <row r="622" spans="3:4" ht="15.75" customHeight="1" x14ac:dyDescent="0.25">
      <c r="C622" s="236"/>
      <c r="D622" s="236"/>
    </row>
    <row r="623" spans="3:4" ht="15.75" customHeight="1" x14ac:dyDescent="0.25">
      <c r="C623" s="236"/>
      <c r="D623" s="236"/>
    </row>
    <row r="624" spans="3:4" ht="15.75" customHeight="1" x14ac:dyDescent="0.25">
      <c r="C624" s="236"/>
      <c r="D624" s="236"/>
    </row>
    <row r="625" spans="3:4" ht="15.75" customHeight="1" x14ac:dyDescent="0.25">
      <c r="C625" s="236"/>
      <c r="D625" s="236"/>
    </row>
    <row r="626" spans="3:4" ht="15.75" customHeight="1" x14ac:dyDescent="0.25">
      <c r="C626" s="236"/>
      <c r="D626" s="236"/>
    </row>
    <row r="627" spans="3:4" ht="15.75" customHeight="1" x14ac:dyDescent="0.25">
      <c r="C627" s="236"/>
      <c r="D627" s="236"/>
    </row>
    <row r="628" spans="3:4" ht="15.75" customHeight="1" x14ac:dyDescent="0.25">
      <c r="C628" s="236"/>
      <c r="D628" s="236"/>
    </row>
    <row r="629" spans="3:4" ht="15.75" customHeight="1" x14ac:dyDescent="0.25">
      <c r="C629" s="236"/>
      <c r="D629" s="236"/>
    </row>
    <row r="630" spans="3:4" ht="15.75" customHeight="1" x14ac:dyDescent="0.25">
      <c r="C630" s="236"/>
      <c r="D630" s="236"/>
    </row>
    <row r="631" spans="3:4" ht="15.75" customHeight="1" x14ac:dyDescent="0.25">
      <c r="C631" s="236"/>
      <c r="D631" s="236"/>
    </row>
    <row r="632" spans="3:4" ht="15.75" customHeight="1" x14ac:dyDescent="0.25">
      <c r="C632" s="236"/>
      <c r="D632" s="236"/>
    </row>
    <row r="633" spans="3:4" ht="15.75" customHeight="1" x14ac:dyDescent="0.25">
      <c r="C633" s="236"/>
      <c r="D633" s="236"/>
    </row>
    <row r="634" spans="3:4" ht="15.75" customHeight="1" x14ac:dyDescent="0.25">
      <c r="C634" s="236"/>
      <c r="D634" s="236"/>
    </row>
    <row r="635" spans="3:4" ht="15.75" customHeight="1" x14ac:dyDescent="0.25">
      <c r="C635" s="236"/>
      <c r="D635" s="236"/>
    </row>
    <row r="636" spans="3:4" ht="15.75" customHeight="1" x14ac:dyDescent="0.25">
      <c r="C636" s="236"/>
      <c r="D636" s="236"/>
    </row>
    <row r="637" spans="3:4" ht="15.75" customHeight="1" x14ac:dyDescent="0.25">
      <c r="C637" s="236"/>
      <c r="D637" s="236"/>
    </row>
    <row r="638" spans="3:4" ht="15.75" customHeight="1" x14ac:dyDescent="0.25">
      <c r="C638" s="236"/>
      <c r="D638" s="236"/>
    </row>
    <row r="639" spans="3:4" ht="15.75" customHeight="1" x14ac:dyDescent="0.25">
      <c r="C639" s="236"/>
      <c r="D639" s="236"/>
    </row>
    <row r="640" spans="3:4" ht="15.75" customHeight="1" x14ac:dyDescent="0.25">
      <c r="C640" s="236"/>
      <c r="D640" s="236"/>
    </row>
    <row r="641" spans="3:4" ht="15.75" customHeight="1" x14ac:dyDescent="0.25">
      <c r="C641" s="236"/>
      <c r="D641" s="236"/>
    </row>
    <row r="642" spans="3:4" ht="15.75" customHeight="1" x14ac:dyDescent="0.25">
      <c r="C642" s="236"/>
      <c r="D642" s="236"/>
    </row>
    <row r="643" spans="3:4" ht="15.75" customHeight="1" x14ac:dyDescent="0.25">
      <c r="C643" s="236"/>
      <c r="D643" s="236"/>
    </row>
    <row r="644" spans="3:4" ht="15.75" customHeight="1" x14ac:dyDescent="0.25">
      <c r="C644" s="236"/>
      <c r="D644" s="236"/>
    </row>
    <row r="645" spans="3:4" ht="15.75" customHeight="1" x14ac:dyDescent="0.25">
      <c r="C645" s="236"/>
      <c r="D645" s="236"/>
    </row>
    <row r="646" spans="3:4" ht="15.75" customHeight="1" x14ac:dyDescent="0.25">
      <c r="C646" s="236"/>
      <c r="D646" s="236"/>
    </row>
    <row r="647" spans="3:4" ht="15.75" customHeight="1" x14ac:dyDescent="0.25">
      <c r="C647" s="236"/>
      <c r="D647" s="236"/>
    </row>
    <row r="648" spans="3:4" ht="15.75" customHeight="1" x14ac:dyDescent="0.25">
      <c r="C648" s="236"/>
      <c r="D648" s="236"/>
    </row>
    <row r="649" spans="3:4" ht="15.75" customHeight="1" x14ac:dyDescent="0.25">
      <c r="C649" s="236"/>
      <c r="D649" s="236"/>
    </row>
    <row r="650" spans="3:4" ht="15.75" customHeight="1" x14ac:dyDescent="0.25">
      <c r="C650" s="236"/>
      <c r="D650" s="236"/>
    </row>
    <row r="651" spans="3:4" ht="15.75" customHeight="1" x14ac:dyDescent="0.25">
      <c r="C651" s="236"/>
      <c r="D651" s="236"/>
    </row>
    <row r="652" spans="3:4" ht="15.75" customHeight="1" x14ac:dyDescent="0.25">
      <c r="C652" s="236"/>
      <c r="D652" s="236"/>
    </row>
    <row r="653" spans="3:4" ht="15.75" customHeight="1" x14ac:dyDescent="0.25">
      <c r="C653" s="236"/>
      <c r="D653" s="236"/>
    </row>
    <row r="654" spans="3:4" ht="15.75" customHeight="1" x14ac:dyDescent="0.25">
      <c r="C654" s="236"/>
      <c r="D654" s="236"/>
    </row>
    <row r="655" spans="3:4" ht="15.75" customHeight="1" x14ac:dyDescent="0.25">
      <c r="C655" s="236"/>
      <c r="D655" s="236"/>
    </row>
    <row r="656" spans="3:4" ht="15.75" customHeight="1" x14ac:dyDescent="0.25">
      <c r="C656" s="236"/>
      <c r="D656" s="236"/>
    </row>
    <row r="657" spans="3:4" ht="15.75" customHeight="1" x14ac:dyDescent="0.25">
      <c r="C657" s="236"/>
      <c r="D657" s="236"/>
    </row>
    <row r="658" spans="3:4" ht="15.75" customHeight="1" x14ac:dyDescent="0.25">
      <c r="C658" s="236"/>
      <c r="D658" s="236"/>
    </row>
    <row r="659" spans="3:4" ht="15.75" customHeight="1" x14ac:dyDescent="0.25">
      <c r="C659" s="236"/>
      <c r="D659" s="236"/>
    </row>
    <row r="660" spans="3:4" ht="15.75" customHeight="1" x14ac:dyDescent="0.25">
      <c r="C660" s="236"/>
      <c r="D660" s="236"/>
    </row>
    <row r="661" spans="3:4" ht="15.75" customHeight="1" x14ac:dyDescent="0.25">
      <c r="C661" s="236"/>
      <c r="D661" s="236"/>
    </row>
    <row r="662" spans="3:4" ht="15.75" customHeight="1" x14ac:dyDescent="0.25">
      <c r="C662" s="236"/>
      <c r="D662" s="236"/>
    </row>
    <row r="663" spans="3:4" ht="15.75" customHeight="1" x14ac:dyDescent="0.25">
      <c r="C663" s="236"/>
      <c r="D663" s="236"/>
    </row>
    <row r="664" spans="3:4" ht="15.75" customHeight="1" x14ac:dyDescent="0.25">
      <c r="C664" s="236"/>
      <c r="D664" s="236"/>
    </row>
    <row r="665" spans="3:4" ht="15.75" customHeight="1" x14ac:dyDescent="0.25">
      <c r="C665" s="236"/>
      <c r="D665" s="236"/>
    </row>
    <row r="666" spans="3:4" ht="15.75" customHeight="1" x14ac:dyDescent="0.25">
      <c r="C666" s="236"/>
      <c r="D666" s="236"/>
    </row>
    <row r="667" spans="3:4" ht="15.75" customHeight="1" x14ac:dyDescent="0.25">
      <c r="C667" s="236"/>
      <c r="D667" s="236"/>
    </row>
    <row r="668" spans="3:4" ht="15.75" customHeight="1" x14ac:dyDescent="0.25">
      <c r="C668" s="236"/>
      <c r="D668" s="236"/>
    </row>
    <row r="669" spans="3:4" ht="15.75" customHeight="1" x14ac:dyDescent="0.25">
      <c r="C669" s="236"/>
      <c r="D669" s="236"/>
    </row>
    <row r="670" spans="3:4" ht="15.75" customHeight="1" x14ac:dyDescent="0.25">
      <c r="C670" s="236"/>
      <c r="D670" s="236"/>
    </row>
    <row r="671" spans="3:4" ht="15.75" customHeight="1" x14ac:dyDescent="0.25">
      <c r="C671" s="236"/>
      <c r="D671" s="236"/>
    </row>
    <row r="672" spans="3:4" ht="15.75" customHeight="1" x14ac:dyDescent="0.25">
      <c r="C672" s="236"/>
      <c r="D672" s="236"/>
    </row>
    <row r="673" spans="3:4" ht="15.75" customHeight="1" x14ac:dyDescent="0.25">
      <c r="C673" s="236"/>
      <c r="D673" s="236"/>
    </row>
    <row r="674" spans="3:4" ht="15.75" customHeight="1" x14ac:dyDescent="0.25">
      <c r="C674" s="236"/>
      <c r="D674" s="236"/>
    </row>
    <row r="675" spans="3:4" ht="15.75" customHeight="1" x14ac:dyDescent="0.25">
      <c r="C675" s="236"/>
      <c r="D675" s="236"/>
    </row>
    <row r="676" spans="3:4" ht="15.75" customHeight="1" x14ac:dyDescent="0.25">
      <c r="C676" s="236"/>
      <c r="D676" s="236"/>
    </row>
    <row r="677" spans="3:4" ht="15.75" customHeight="1" x14ac:dyDescent="0.25">
      <c r="C677" s="236"/>
      <c r="D677" s="236"/>
    </row>
    <row r="678" spans="3:4" ht="15.75" customHeight="1" x14ac:dyDescent="0.25">
      <c r="C678" s="236"/>
      <c r="D678" s="236"/>
    </row>
    <row r="679" spans="3:4" ht="15.75" customHeight="1" x14ac:dyDescent="0.25">
      <c r="C679" s="236"/>
      <c r="D679" s="236"/>
    </row>
    <row r="680" spans="3:4" ht="15.75" customHeight="1" x14ac:dyDescent="0.25">
      <c r="C680" s="236"/>
      <c r="D680" s="236"/>
    </row>
    <row r="681" spans="3:4" ht="15.75" customHeight="1" x14ac:dyDescent="0.25">
      <c r="C681" s="236"/>
      <c r="D681" s="236"/>
    </row>
    <row r="682" spans="3:4" ht="15.75" customHeight="1" x14ac:dyDescent="0.25">
      <c r="C682" s="236"/>
      <c r="D682" s="236"/>
    </row>
    <row r="683" spans="3:4" ht="15.75" customHeight="1" x14ac:dyDescent="0.25">
      <c r="C683" s="236"/>
      <c r="D683" s="236"/>
    </row>
    <row r="684" spans="3:4" ht="15.75" customHeight="1" x14ac:dyDescent="0.25">
      <c r="C684" s="236"/>
      <c r="D684" s="236"/>
    </row>
    <row r="685" spans="3:4" ht="15.75" customHeight="1" x14ac:dyDescent="0.25">
      <c r="C685" s="236"/>
      <c r="D685" s="236"/>
    </row>
    <row r="686" spans="3:4" ht="15.75" customHeight="1" x14ac:dyDescent="0.25">
      <c r="C686" s="236"/>
      <c r="D686" s="236"/>
    </row>
    <row r="687" spans="3:4" ht="15.75" customHeight="1" x14ac:dyDescent="0.25">
      <c r="C687" s="236"/>
      <c r="D687" s="236"/>
    </row>
    <row r="688" spans="3:4" ht="15.75" customHeight="1" x14ac:dyDescent="0.25">
      <c r="C688" s="236"/>
      <c r="D688" s="236"/>
    </row>
    <row r="689" spans="3:4" ht="15.75" customHeight="1" x14ac:dyDescent="0.25">
      <c r="C689" s="236"/>
      <c r="D689" s="236"/>
    </row>
    <row r="690" spans="3:4" ht="15.75" customHeight="1" x14ac:dyDescent="0.25">
      <c r="C690" s="236"/>
      <c r="D690" s="236"/>
    </row>
    <row r="691" spans="3:4" ht="15.75" customHeight="1" x14ac:dyDescent="0.25">
      <c r="C691" s="236"/>
      <c r="D691" s="236"/>
    </row>
    <row r="692" spans="3:4" ht="15.75" customHeight="1" x14ac:dyDescent="0.25">
      <c r="C692" s="236"/>
      <c r="D692" s="236"/>
    </row>
    <row r="693" spans="3:4" ht="15.75" customHeight="1" x14ac:dyDescent="0.25">
      <c r="C693" s="236"/>
      <c r="D693" s="236"/>
    </row>
    <row r="694" spans="3:4" ht="15.75" customHeight="1" x14ac:dyDescent="0.25">
      <c r="C694" s="236"/>
      <c r="D694" s="236"/>
    </row>
    <row r="695" spans="3:4" ht="15.75" customHeight="1" x14ac:dyDescent="0.25">
      <c r="C695" s="236"/>
      <c r="D695" s="236"/>
    </row>
    <row r="696" spans="3:4" ht="15.75" customHeight="1" x14ac:dyDescent="0.25">
      <c r="C696" s="236"/>
      <c r="D696" s="236"/>
    </row>
    <row r="697" spans="3:4" ht="15.75" customHeight="1" x14ac:dyDescent="0.25">
      <c r="C697" s="236"/>
      <c r="D697" s="236"/>
    </row>
    <row r="698" spans="3:4" ht="15.75" customHeight="1" x14ac:dyDescent="0.25">
      <c r="C698" s="236"/>
      <c r="D698" s="236"/>
    </row>
    <row r="699" spans="3:4" ht="15.75" customHeight="1" x14ac:dyDescent="0.25">
      <c r="C699" s="236"/>
      <c r="D699" s="236"/>
    </row>
    <row r="700" spans="3:4" ht="15.75" customHeight="1" x14ac:dyDescent="0.25">
      <c r="C700" s="236"/>
      <c r="D700" s="236"/>
    </row>
    <row r="701" spans="3:4" ht="15.75" customHeight="1" x14ac:dyDescent="0.25">
      <c r="C701" s="236"/>
      <c r="D701" s="236"/>
    </row>
    <row r="702" spans="3:4" ht="15.75" customHeight="1" x14ac:dyDescent="0.25">
      <c r="C702" s="236"/>
      <c r="D702" s="236"/>
    </row>
    <row r="703" spans="3:4" ht="15.75" customHeight="1" x14ac:dyDescent="0.25">
      <c r="C703" s="236"/>
      <c r="D703" s="236"/>
    </row>
    <row r="704" spans="3:4" ht="15.75" customHeight="1" x14ac:dyDescent="0.25">
      <c r="C704" s="236"/>
      <c r="D704" s="236"/>
    </row>
    <row r="705" spans="3:4" ht="15.75" customHeight="1" x14ac:dyDescent="0.25">
      <c r="C705" s="236"/>
      <c r="D705" s="236"/>
    </row>
    <row r="706" spans="3:4" ht="15.75" customHeight="1" x14ac:dyDescent="0.25">
      <c r="C706" s="236"/>
      <c r="D706" s="236"/>
    </row>
    <row r="707" spans="3:4" ht="15.75" customHeight="1" x14ac:dyDescent="0.25">
      <c r="C707" s="236"/>
      <c r="D707" s="236"/>
    </row>
    <row r="708" spans="3:4" ht="15.75" customHeight="1" x14ac:dyDescent="0.25">
      <c r="C708" s="236"/>
      <c r="D708" s="236"/>
    </row>
    <row r="709" spans="3:4" ht="15.75" customHeight="1" x14ac:dyDescent="0.25">
      <c r="C709" s="236"/>
      <c r="D709" s="236"/>
    </row>
    <row r="710" spans="3:4" ht="15.75" customHeight="1" x14ac:dyDescent="0.25">
      <c r="C710" s="236"/>
      <c r="D710" s="236"/>
    </row>
    <row r="711" spans="3:4" ht="15.75" customHeight="1" x14ac:dyDescent="0.25">
      <c r="C711" s="236"/>
      <c r="D711" s="236"/>
    </row>
    <row r="712" spans="3:4" ht="15.75" customHeight="1" x14ac:dyDescent="0.25">
      <c r="C712" s="236"/>
      <c r="D712" s="236"/>
    </row>
    <row r="713" spans="3:4" ht="15.75" customHeight="1" x14ac:dyDescent="0.25">
      <c r="C713" s="236"/>
      <c r="D713" s="236"/>
    </row>
    <row r="714" spans="3:4" ht="15.75" customHeight="1" x14ac:dyDescent="0.25">
      <c r="C714" s="236"/>
      <c r="D714" s="236"/>
    </row>
    <row r="715" spans="3:4" ht="15.75" customHeight="1" x14ac:dyDescent="0.25">
      <c r="C715" s="236"/>
      <c r="D715" s="236"/>
    </row>
    <row r="716" spans="3:4" ht="15.75" customHeight="1" x14ac:dyDescent="0.25">
      <c r="C716" s="236"/>
      <c r="D716" s="236"/>
    </row>
    <row r="717" spans="3:4" ht="15.75" customHeight="1" x14ac:dyDescent="0.25">
      <c r="C717" s="236"/>
      <c r="D717" s="236"/>
    </row>
    <row r="718" spans="3:4" ht="15.75" customHeight="1" x14ac:dyDescent="0.25">
      <c r="C718" s="236"/>
      <c r="D718" s="236"/>
    </row>
    <row r="719" spans="3:4" ht="15.75" customHeight="1" x14ac:dyDescent="0.25">
      <c r="C719" s="236"/>
      <c r="D719" s="236"/>
    </row>
    <row r="720" spans="3:4" ht="15.75" customHeight="1" x14ac:dyDescent="0.25">
      <c r="C720" s="236"/>
      <c r="D720" s="236"/>
    </row>
    <row r="721" spans="3:4" ht="15.75" customHeight="1" x14ac:dyDescent="0.25">
      <c r="C721" s="236"/>
      <c r="D721" s="236"/>
    </row>
    <row r="722" spans="3:4" ht="15.75" customHeight="1" x14ac:dyDescent="0.25">
      <c r="C722" s="236"/>
      <c r="D722" s="236"/>
    </row>
    <row r="723" spans="3:4" ht="15.75" customHeight="1" x14ac:dyDescent="0.25">
      <c r="C723" s="236"/>
      <c r="D723" s="236"/>
    </row>
    <row r="724" spans="3:4" ht="15.75" customHeight="1" x14ac:dyDescent="0.25">
      <c r="C724" s="236"/>
      <c r="D724" s="236"/>
    </row>
    <row r="725" spans="3:4" ht="15.75" customHeight="1" x14ac:dyDescent="0.25">
      <c r="C725" s="236"/>
      <c r="D725" s="236"/>
    </row>
    <row r="726" spans="3:4" ht="15.75" customHeight="1" x14ac:dyDescent="0.25">
      <c r="C726" s="236"/>
      <c r="D726" s="236"/>
    </row>
    <row r="727" spans="3:4" ht="15.75" customHeight="1" x14ac:dyDescent="0.25">
      <c r="C727" s="236"/>
      <c r="D727" s="236"/>
    </row>
    <row r="728" spans="3:4" ht="15.75" customHeight="1" x14ac:dyDescent="0.25">
      <c r="C728" s="236"/>
      <c r="D728" s="236"/>
    </row>
    <row r="729" spans="3:4" ht="15.75" customHeight="1" x14ac:dyDescent="0.25">
      <c r="C729" s="236"/>
      <c r="D729" s="236"/>
    </row>
    <row r="730" spans="3:4" ht="15.75" customHeight="1" x14ac:dyDescent="0.25">
      <c r="C730" s="236"/>
      <c r="D730" s="236"/>
    </row>
    <row r="731" spans="3:4" ht="15.75" customHeight="1" x14ac:dyDescent="0.25">
      <c r="C731" s="236"/>
      <c r="D731" s="236"/>
    </row>
    <row r="732" spans="3:4" ht="15.75" customHeight="1" x14ac:dyDescent="0.25">
      <c r="C732" s="236"/>
      <c r="D732" s="236"/>
    </row>
    <row r="733" spans="3:4" ht="15.75" customHeight="1" x14ac:dyDescent="0.25">
      <c r="C733" s="236"/>
      <c r="D733" s="236"/>
    </row>
    <row r="734" spans="3:4" ht="15.75" customHeight="1" x14ac:dyDescent="0.25">
      <c r="C734" s="236"/>
      <c r="D734" s="236"/>
    </row>
    <row r="735" spans="3:4" ht="15.75" customHeight="1" x14ac:dyDescent="0.25">
      <c r="C735" s="236"/>
      <c r="D735" s="236"/>
    </row>
    <row r="736" spans="3:4" ht="15.75" customHeight="1" x14ac:dyDescent="0.25">
      <c r="C736" s="236"/>
      <c r="D736" s="236"/>
    </row>
    <row r="737" spans="3:4" ht="15.75" customHeight="1" x14ac:dyDescent="0.25">
      <c r="C737" s="236"/>
      <c r="D737" s="236"/>
    </row>
    <row r="738" spans="3:4" ht="15.75" customHeight="1" x14ac:dyDescent="0.25">
      <c r="C738" s="236"/>
      <c r="D738" s="236"/>
    </row>
    <row r="739" spans="3:4" ht="15.75" customHeight="1" x14ac:dyDescent="0.25">
      <c r="C739" s="236"/>
      <c r="D739" s="236"/>
    </row>
    <row r="740" spans="3:4" ht="15.75" customHeight="1" x14ac:dyDescent="0.25">
      <c r="C740" s="236"/>
      <c r="D740" s="236"/>
    </row>
    <row r="741" spans="3:4" ht="15.75" customHeight="1" x14ac:dyDescent="0.25">
      <c r="C741" s="236"/>
      <c r="D741" s="236"/>
    </row>
    <row r="742" spans="3:4" ht="15.75" customHeight="1" x14ac:dyDescent="0.25">
      <c r="C742" s="236"/>
      <c r="D742" s="236"/>
    </row>
    <row r="743" spans="3:4" ht="15.75" customHeight="1" x14ac:dyDescent="0.25">
      <c r="C743" s="236"/>
      <c r="D743" s="236"/>
    </row>
    <row r="744" spans="3:4" ht="15.75" customHeight="1" x14ac:dyDescent="0.25">
      <c r="C744" s="236"/>
      <c r="D744" s="236"/>
    </row>
    <row r="745" spans="3:4" ht="15.75" customHeight="1" x14ac:dyDescent="0.25">
      <c r="C745" s="236"/>
      <c r="D745" s="236"/>
    </row>
    <row r="746" spans="3:4" ht="15.75" customHeight="1" x14ac:dyDescent="0.25">
      <c r="C746" s="236"/>
      <c r="D746" s="236"/>
    </row>
    <row r="747" spans="3:4" ht="15.75" customHeight="1" x14ac:dyDescent="0.25">
      <c r="C747" s="236"/>
      <c r="D747" s="236"/>
    </row>
    <row r="748" spans="3:4" ht="15.75" customHeight="1" x14ac:dyDescent="0.25">
      <c r="C748" s="236"/>
      <c r="D748" s="236"/>
    </row>
    <row r="749" spans="3:4" ht="15.75" customHeight="1" x14ac:dyDescent="0.25">
      <c r="C749" s="236"/>
      <c r="D749" s="236"/>
    </row>
    <row r="750" spans="3:4" ht="15.75" customHeight="1" x14ac:dyDescent="0.25">
      <c r="C750" s="236"/>
      <c r="D750" s="236"/>
    </row>
    <row r="751" spans="3:4" ht="15.75" customHeight="1" x14ac:dyDescent="0.25">
      <c r="C751" s="236"/>
      <c r="D751" s="236"/>
    </row>
    <row r="752" spans="3:4" ht="15.75" customHeight="1" x14ac:dyDescent="0.25">
      <c r="C752" s="236"/>
      <c r="D752" s="236"/>
    </row>
    <row r="753" spans="3:4" ht="15.75" customHeight="1" x14ac:dyDescent="0.25">
      <c r="C753" s="236"/>
      <c r="D753" s="236"/>
    </row>
    <row r="754" spans="3:4" ht="15.75" customHeight="1" x14ac:dyDescent="0.25">
      <c r="C754" s="236"/>
      <c r="D754" s="236"/>
    </row>
    <row r="755" spans="3:4" ht="15.75" customHeight="1" x14ac:dyDescent="0.25">
      <c r="C755" s="236"/>
      <c r="D755" s="236"/>
    </row>
    <row r="756" spans="3:4" ht="15.75" customHeight="1" x14ac:dyDescent="0.25">
      <c r="C756" s="236"/>
      <c r="D756" s="236"/>
    </row>
    <row r="757" spans="3:4" ht="15.75" customHeight="1" x14ac:dyDescent="0.25">
      <c r="C757" s="236"/>
      <c r="D757" s="236"/>
    </row>
    <row r="758" spans="3:4" ht="15.75" customHeight="1" x14ac:dyDescent="0.25">
      <c r="C758" s="236"/>
      <c r="D758" s="236"/>
    </row>
    <row r="759" spans="3:4" ht="15.75" customHeight="1" x14ac:dyDescent="0.25">
      <c r="C759" s="236"/>
      <c r="D759" s="236"/>
    </row>
    <row r="760" spans="3:4" ht="15.75" customHeight="1" x14ac:dyDescent="0.25">
      <c r="C760" s="236"/>
      <c r="D760" s="236"/>
    </row>
    <row r="761" spans="3:4" ht="15.75" customHeight="1" x14ac:dyDescent="0.25">
      <c r="C761" s="236"/>
      <c r="D761" s="236"/>
    </row>
    <row r="762" spans="3:4" ht="15.75" customHeight="1" x14ac:dyDescent="0.25">
      <c r="C762" s="236"/>
      <c r="D762" s="236"/>
    </row>
    <row r="763" spans="3:4" ht="15.75" customHeight="1" x14ac:dyDescent="0.25">
      <c r="C763" s="236"/>
      <c r="D763" s="236"/>
    </row>
    <row r="764" spans="3:4" ht="15.75" customHeight="1" x14ac:dyDescent="0.25">
      <c r="C764" s="236"/>
      <c r="D764" s="236"/>
    </row>
    <row r="765" spans="3:4" ht="15.75" customHeight="1" x14ac:dyDescent="0.25">
      <c r="C765" s="236"/>
      <c r="D765" s="236"/>
    </row>
    <row r="766" spans="3:4" ht="15.75" customHeight="1" x14ac:dyDescent="0.25">
      <c r="C766" s="236"/>
      <c r="D766" s="236"/>
    </row>
    <row r="767" spans="3:4" ht="15.75" customHeight="1" x14ac:dyDescent="0.25">
      <c r="C767" s="236"/>
      <c r="D767" s="236"/>
    </row>
    <row r="768" spans="3:4" ht="15.75" customHeight="1" x14ac:dyDescent="0.25">
      <c r="C768" s="236"/>
      <c r="D768" s="236"/>
    </row>
    <row r="769" spans="3:4" ht="15.75" customHeight="1" x14ac:dyDescent="0.25">
      <c r="C769" s="236"/>
      <c r="D769" s="236"/>
    </row>
    <row r="770" spans="3:4" ht="15.75" customHeight="1" x14ac:dyDescent="0.25">
      <c r="C770" s="236"/>
      <c r="D770" s="236"/>
    </row>
    <row r="771" spans="3:4" ht="15.75" customHeight="1" x14ac:dyDescent="0.25">
      <c r="C771" s="236"/>
      <c r="D771" s="236"/>
    </row>
    <row r="772" spans="3:4" ht="15.75" customHeight="1" x14ac:dyDescent="0.25">
      <c r="C772" s="236"/>
      <c r="D772" s="236"/>
    </row>
    <row r="773" spans="3:4" ht="15.75" customHeight="1" x14ac:dyDescent="0.25">
      <c r="C773" s="236"/>
      <c r="D773" s="236"/>
    </row>
    <row r="774" spans="3:4" ht="15.75" customHeight="1" x14ac:dyDescent="0.25">
      <c r="C774" s="236"/>
      <c r="D774" s="236"/>
    </row>
    <row r="775" spans="3:4" ht="15.75" customHeight="1" x14ac:dyDescent="0.25">
      <c r="C775" s="236"/>
      <c r="D775" s="236"/>
    </row>
    <row r="776" spans="3:4" ht="15.75" customHeight="1" x14ac:dyDescent="0.25">
      <c r="C776" s="236"/>
      <c r="D776" s="236"/>
    </row>
    <row r="777" spans="3:4" ht="15.75" customHeight="1" x14ac:dyDescent="0.25">
      <c r="C777" s="236"/>
      <c r="D777" s="236"/>
    </row>
    <row r="778" spans="3:4" ht="15.75" customHeight="1" x14ac:dyDescent="0.25">
      <c r="C778" s="236"/>
      <c r="D778" s="236"/>
    </row>
    <row r="779" spans="3:4" ht="15.75" customHeight="1" x14ac:dyDescent="0.25">
      <c r="C779" s="236"/>
      <c r="D779" s="236"/>
    </row>
    <row r="780" spans="3:4" ht="15.75" customHeight="1" x14ac:dyDescent="0.25">
      <c r="C780" s="236"/>
      <c r="D780" s="236"/>
    </row>
    <row r="781" spans="3:4" ht="15.75" customHeight="1" x14ac:dyDescent="0.25">
      <c r="C781" s="236"/>
      <c r="D781" s="236"/>
    </row>
    <row r="782" spans="3:4" ht="15.75" customHeight="1" x14ac:dyDescent="0.25">
      <c r="C782" s="236"/>
      <c r="D782" s="236"/>
    </row>
    <row r="783" spans="3:4" ht="15.75" customHeight="1" x14ac:dyDescent="0.25">
      <c r="C783" s="236"/>
      <c r="D783" s="236"/>
    </row>
    <row r="784" spans="3:4" ht="15.75" customHeight="1" x14ac:dyDescent="0.25">
      <c r="C784" s="236"/>
      <c r="D784" s="236"/>
    </row>
    <row r="785" spans="3:4" ht="15.75" customHeight="1" x14ac:dyDescent="0.25">
      <c r="C785" s="236"/>
      <c r="D785" s="236"/>
    </row>
    <row r="786" spans="3:4" ht="15.75" customHeight="1" x14ac:dyDescent="0.25">
      <c r="C786" s="236"/>
      <c r="D786" s="236"/>
    </row>
    <row r="787" spans="3:4" ht="15.75" customHeight="1" x14ac:dyDescent="0.25">
      <c r="C787" s="236"/>
      <c r="D787" s="236"/>
    </row>
    <row r="788" spans="3:4" ht="15.75" customHeight="1" x14ac:dyDescent="0.25">
      <c r="C788" s="236"/>
      <c r="D788" s="236"/>
    </row>
    <row r="789" spans="3:4" ht="15.75" customHeight="1" x14ac:dyDescent="0.25">
      <c r="C789" s="236"/>
      <c r="D789" s="236"/>
    </row>
    <row r="790" spans="3:4" ht="15.75" customHeight="1" x14ac:dyDescent="0.25">
      <c r="C790" s="236"/>
      <c r="D790" s="236"/>
    </row>
    <row r="791" spans="3:4" ht="15.75" customHeight="1" x14ac:dyDescent="0.25">
      <c r="C791" s="236"/>
      <c r="D791" s="236"/>
    </row>
    <row r="792" spans="3:4" ht="15.75" customHeight="1" x14ac:dyDescent="0.25">
      <c r="C792" s="236"/>
      <c r="D792" s="236"/>
    </row>
    <row r="793" spans="3:4" ht="15.75" customHeight="1" x14ac:dyDescent="0.25">
      <c r="C793" s="236"/>
      <c r="D793" s="236"/>
    </row>
    <row r="794" spans="3:4" ht="15.75" customHeight="1" x14ac:dyDescent="0.25">
      <c r="C794" s="236"/>
      <c r="D794" s="236"/>
    </row>
    <row r="795" spans="3:4" ht="15.75" customHeight="1" x14ac:dyDescent="0.25">
      <c r="C795" s="236"/>
      <c r="D795" s="236"/>
    </row>
    <row r="796" spans="3:4" ht="15.75" customHeight="1" x14ac:dyDescent="0.25">
      <c r="C796" s="236"/>
      <c r="D796" s="236"/>
    </row>
    <row r="797" spans="3:4" ht="15.75" customHeight="1" x14ac:dyDescent="0.25">
      <c r="C797" s="236"/>
      <c r="D797" s="236"/>
    </row>
    <row r="798" spans="3:4" ht="15.75" customHeight="1" x14ac:dyDescent="0.25">
      <c r="C798" s="236"/>
      <c r="D798" s="236"/>
    </row>
    <row r="799" spans="3:4" ht="15.75" customHeight="1" x14ac:dyDescent="0.25">
      <c r="C799" s="236"/>
      <c r="D799" s="236"/>
    </row>
    <row r="800" spans="3:4" ht="15.75" customHeight="1" x14ac:dyDescent="0.25">
      <c r="C800" s="236"/>
      <c r="D800" s="236"/>
    </row>
    <row r="801" spans="3:4" ht="15.75" customHeight="1" x14ac:dyDescent="0.25">
      <c r="C801" s="236"/>
      <c r="D801" s="236"/>
    </row>
    <row r="802" spans="3:4" ht="15.75" customHeight="1" x14ac:dyDescent="0.25">
      <c r="C802" s="236"/>
      <c r="D802" s="236"/>
    </row>
    <row r="803" spans="3:4" ht="15.75" customHeight="1" x14ac:dyDescent="0.25">
      <c r="C803" s="236"/>
      <c r="D803" s="236"/>
    </row>
    <row r="804" spans="3:4" ht="15.75" customHeight="1" x14ac:dyDescent="0.25">
      <c r="C804" s="236"/>
      <c r="D804" s="236"/>
    </row>
    <row r="805" spans="3:4" ht="15.75" customHeight="1" x14ac:dyDescent="0.25">
      <c r="C805" s="236"/>
      <c r="D805" s="236"/>
    </row>
    <row r="806" spans="3:4" ht="15.75" customHeight="1" x14ac:dyDescent="0.25">
      <c r="C806" s="236"/>
      <c r="D806" s="236"/>
    </row>
    <row r="807" spans="3:4" ht="15.75" customHeight="1" x14ac:dyDescent="0.25">
      <c r="C807" s="236"/>
      <c r="D807" s="236"/>
    </row>
    <row r="808" spans="3:4" ht="15.75" customHeight="1" x14ac:dyDescent="0.25">
      <c r="C808" s="236"/>
      <c r="D808" s="236"/>
    </row>
    <row r="809" spans="3:4" ht="15.75" customHeight="1" x14ac:dyDescent="0.25">
      <c r="C809" s="236"/>
      <c r="D809" s="236"/>
    </row>
    <row r="810" spans="3:4" ht="15.75" customHeight="1" x14ac:dyDescent="0.25">
      <c r="C810" s="236"/>
      <c r="D810" s="236"/>
    </row>
    <row r="811" spans="3:4" ht="15.75" customHeight="1" x14ac:dyDescent="0.25">
      <c r="C811" s="236"/>
      <c r="D811" s="236"/>
    </row>
    <row r="812" spans="3:4" ht="15.75" customHeight="1" x14ac:dyDescent="0.25">
      <c r="C812" s="236"/>
      <c r="D812" s="236"/>
    </row>
    <row r="813" spans="3:4" ht="15.75" customHeight="1" x14ac:dyDescent="0.25">
      <c r="C813" s="236"/>
      <c r="D813" s="236"/>
    </row>
    <row r="814" spans="3:4" ht="15.75" customHeight="1" x14ac:dyDescent="0.25">
      <c r="C814" s="236"/>
      <c r="D814" s="236"/>
    </row>
    <row r="815" spans="3:4" ht="15.75" customHeight="1" x14ac:dyDescent="0.25">
      <c r="C815" s="236"/>
      <c r="D815" s="236"/>
    </row>
    <row r="816" spans="3:4" ht="15.75" customHeight="1" x14ac:dyDescent="0.25">
      <c r="C816" s="236"/>
      <c r="D816" s="236"/>
    </row>
    <row r="817" spans="3:4" ht="15.75" customHeight="1" x14ac:dyDescent="0.25">
      <c r="C817" s="236"/>
      <c r="D817" s="236"/>
    </row>
    <row r="818" spans="3:4" ht="15.75" customHeight="1" x14ac:dyDescent="0.25">
      <c r="C818" s="236"/>
      <c r="D818" s="236"/>
    </row>
    <row r="819" spans="3:4" ht="15.75" customHeight="1" x14ac:dyDescent="0.25">
      <c r="C819" s="236"/>
      <c r="D819" s="236"/>
    </row>
    <row r="820" spans="3:4" ht="15.75" customHeight="1" x14ac:dyDescent="0.25">
      <c r="C820" s="236"/>
      <c r="D820" s="236"/>
    </row>
    <row r="821" spans="3:4" ht="15.75" customHeight="1" x14ac:dyDescent="0.25">
      <c r="C821" s="236"/>
      <c r="D821" s="236"/>
    </row>
    <row r="822" spans="3:4" ht="15.75" customHeight="1" x14ac:dyDescent="0.25">
      <c r="C822" s="236"/>
      <c r="D822" s="236"/>
    </row>
    <row r="823" spans="3:4" ht="15.75" customHeight="1" x14ac:dyDescent="0.25">
      <c r="C823" s="236"/>
      <c r="D823" s="236"/>
    </row>
    <row r="824" spans="3:4" ht="15.75" customHeight="1" x14ac:dyDescent="0.25">
      <c r="C824" s="236"/>
      <c r="D824" s="236"/>
    </row>
    <row r="825" spans="3:4" ht="15.75" customHeight="1" x14ac:dyDescent="0.25">
      <c r="C825" s="236"/>
      <c r="D825" s="236"/>
    </row>
    <row r="826" spans="3:4" ht="15.75" customHeight="1" x14ac:dyDescent="0.25">
      <c r="C826" s="236"/>
      <c r="D826" s="236"/>
    </row>
    <row r="827" spans="3:4" ht="15.75" customHeight="1" x14ac:dyDescent="0.25">
      <c r="C827" s="236"/>
      <c r="D827" s="236"/>
    </row>
    <row r="828" spans="3:4" ht="15.75" customHeight="1" x14ac:dyDescent="0.25">
      <c r="C828" s="236"/>
      <c r="D828" s="236"/>
    </row>
    <row r="829" spans="3:4" ht="15.75" customHeight="1" x14ac:dyDescent="0.25">
      <c r="C829" s="236"/>
      <c r="D829" s="236"/>
    </row>
    <row r="830" spans="3:4" ht="15.75" customHeight="1" x14ac:dyDescent="0.25">
      <c r="C830" s="236"/>
      <c r="D830" s="236"/>
    </row>
    <row r="831" spans="3:4" ht="15.75" customHeight="1" x14ac:dyDescent="0.25">
      <c r="C831" s="236"/>
      <c r="D831" s="236"/>
    </row>
    <row r="832" spans="3:4" ht="15.75" customHeight="1" x14ac:dyDescent="0.25">
      <c r="C832" s="236"/>
      <c r="D832" s="236"/>
    </row>
    <row r="833" spans="3:4" ht="15.75" customHeight="1" x14ac:dyDescent="0.25">
      <c r="C833" s="236"/>
      <c r="D833" s="236"/>
    </row>
    <row r="834" spans="3:4" ht="15.75" customHeight="1" x14ac:dyDescent="0.25">
      <c r="C834" s="236"/>
      <c r="D834" s="236"/>
    </row>
    <row r="835" spans="3:4" ht="15.75" customHeight="1" x14ac:dyDescent="0.25">
      <c r="C835" s="236"/>
      <c r="D835" s="236"/>
    </row>
    <row r="836" spans="3:4" ht="15.75" customHeight="1" x14ac:dyDescent="0.25">
      <c r="C836" s="236"/>
      <c r="D836" s="236"/>
    </row>
    <row r="837" spans="3:4" ht="15.75" customHeight="1" x14ac:dyDescent="0.25">
      <c r="C837" s="236"/>
      <c r="D837" s="236"/>
    </row>
    <row r="838" spans="3:4" ht="15.75" customHeight="1" x14ac:dyDescent="0.25">
      <c r="C838" s="236"/>
      <c r="D838" s="236"/>
    </row>
    <row r="839" spans="3:4" ht="15.75" customHeight="1" x14ac:dyDescent="0.25">
      <c r="C839" s="236"/>
      <c r="D839" s="236"/>
    </row>
    <row r="840" spans="3:4" ht="15.75" customHeight="1" x14ac:dyDescent="0.25">
      <c r="C840" s="236"/>
      <c r="D840" s="236"/>
    </row>
    <row r="841" spans="3:4" ht="15.75" customHeight="1" x14ac:dyDescent="0.25">
      <c r="C841" s="236"/>
      <c r="D841" s="236"/>
    </row>
    <row r="842" spans="3:4" ht="15.75" customHeight="1" x14ac:dyDescent="0.25">
      <c r="C842" s="236"/>
      <c r="D842" s="236"/>
    </row>
    <row r="843" spans="3:4" ht="15.75" customHeight="1" x14ac:dyDescent="0.25">
      <c r="C843" s="236"/>
      <c r="D843" s="236"/>
    </row>
    <row r="844" spans="3:4" ht="15.75" customHeight="1" x14ac:dyDescent="0.25">
      <c r="C844" s="236"/>
      <c r="D844" s="236"/>
    </row>
    <row r="845" spans="3:4" ht="15.75" customHeight="1" x14ac:dyDescent="0.25">
      <c r="C845" s="236"/>
      <c r="D845" s="236"/>
    </row>
    <row r="846" spans="3:4" ht="15.75" customHeight="1" x14ac:dyDescent="0.25">
      <c r="C846" s="236"/>
      <c r="D846" s="236"/>
    </row>
    <row r="847" spans="3:4" ht="15.75" customHeight="1" x14ac:dyDescent="0.25">
      <c r="C847" s="236"/>
      <c r="D847" s="236"/>
    </row>
    <row r="848" spans="3:4" ht="15.75" customHeight="1" x14ac:dyDescent="0.25">
      <c r="C848" s="236"/>
      <c r="D848" s="236"/>
    </row>
    <row r="849" spans="3:4" ht="15.75" customHeight="1" x14ac:dyDescent="0.25">
      <c r="C849" s="236"/>
      <c r="D849" s="236"/>
    </row>
    <row r="850" spans="3:4" ht="15.75" customHeight="1" x14ac:dyDescent="0.25">
      <c r="C850" s="236"/>
      <c r="D850" s="236"/>
    </row>
    <row r="851" spans="3:4" ht="15.75" customHeight="1" x14ac:dyDescent="0.25">
      <c r="C851" s="236"/>
      <c r="D851" s="236"/>
    </row>
    <row r="852" spans="3:4" ht="15.75" customHeight="1" x14ac:dyDescent="0.25">
      <c r="C852" s="236"/>
      <c r="D852" s="236"/>
    </row>
    <row r="853" spans="3:4" ht="15.75" customHeight="1" x14ac:dyDescent="0.25">
      <c r="C853" s="236"/>
      <c r="D853" s="236"/>
    </row>
    <row r="854" spans="3:4" ht="15.75" customHeight="1" x14ac:dyDescent="0.25">
      <c r="C854" s="236"/>
      <c r="D854" s="236"/>
    </row>
    <row r="855" spans="3:4" ht="15.75" customHeight="1" x14ac:dyDescent="0.25">
      <c r="C855" s="236"/>
      <c r="D855" s="236"/>
    </row>
    <row r="856" spans="3:4" ht="15.75" customHeight="1" x14ac:dyDescent="0.25">
      <c r="C856" s="236"/>
      <c r="D856" s="236"/>
    </row>
    <row r="857" spans="3:4" ht="15.75" customHeight="1" x14ac:dyDescent="0.25">
      <c r="C857" s="236"/>
      <c r="D857" s="236"/>
    </row>
    <row r="858" spans="3:4" ht="15.75" customHeight="1" x14ac:dyDescent="0.25">
      <c r="C858" s="236"/>
      <c r="D858" s="236"/>
    </row>
    <row r="859" spans="3:4" ht="15.75" customHeight="1" x14ac:dyDescent="0.25">
      <c r="C859" s="236"/>
      <c r="D859" s="236"/>
    </row>
    <row r="860" spans="3:4" ht="15.75" customHeight="1" x14ac:dyDescent="0.25">
      <c r="C860" s="236"/>
      <c r="D860" s="236"/>
    </row>
    <row r="861" spans="3:4" ht="15.75" customHeight="1" x14ac:dyDescent="0.25">
      <c r="C861" s="236"/>
      <c r="D861" s="236"/>
    </row>
    <row r="862" spans="3:4" ht="15.75" customHeight="1" x14ac:dyDescent="0.25">
      <c r="C862" s="236"/>
      <c r="D862" s="236"/>
    </row>
    <row r="863" spans="3:4" ht="15.75" customHeight="1" x14ac:dyDescent="0.25">
      <c r="C863" s="236"/>
      <c r="D863" s="236"/>
    </row>
    <row r="864" spans="3:4" ht="15.75" customHeight="1" x14ac:dyDescent="0.25">
      <c r="C864" s="236"/>
      <c r="D864" s="236"/>
    </row>
    <row r="865" spans="3:4" ht="15.75" customHeight="1" x14ac:dyDescent="0.25">
      <c r="C865" s="236"/>
      <c r="D865" s="236"/>
    </row>
    <row r="866" spans="3:4" ht="15.75" customHeight="1" x14ac:dyDescent="0.25">
      <c r="C866" s="236"/>
      <c r="D866" s="236"/>
    </row>
    <row r="867" spans="3:4" ht="15.75" customHeight="1" x14ac:dyDescent="0.25">
      <c r="C867" s="236"/>
      <c r="D867" s="236"/>
    </row>
    <row r="868" spans="3:4" ht="15.75" customHeight="1" x14ac:dyDescent="0.25">
      <c r="C868" s="236"/>
      <c r="D868" s="236"/>
    </row>
    <row r="869" spans="3:4" ht="15.75" customHeight="1" x14ac:dyDescent="0.25">
      <c r="C869" s="236"/>
      <c r="D869" s="236"/>
    </row>
    <row r="870" spans="3:4" ht="15.75" customHeight="1" x14ac:dyDescent="0.25">
      <c r="C870" s="236"/>
      <c r="D870" s="236"/>
    </row>
    <row r="871" spans="3:4" ht="15.75" customHeight="1" x14ac:dyDescent="0.25">
      <c r="C871" s="236"/>
      <c r="D871" s="236"/>
    </row>
    <row r="872" spans="3:4" ht="15.75" customHeight="1" x14ac:dyDescent="0.25">
      <c r="C872" s="236"/>
      <c r="D872" s="236"/>
    </row>
    <row r="873" spans="3:4" ht="15.75" customHeight="1" x14ac:dyDescent="0.25">
      <c r="C873" s="236"/>
      <c r="D873" s="236"/>
    </row>
    <row r="874" spans="3:4" ht="15.75" customHeight="1" x14ac:dyDescent="0.25">
      <c r="C874" s="236"/>
      <c r="D874" s="236"/>
    </row>
    <row r="875" spans="3:4" ht="15.75" customHeight="1" x14ac:dyDescent="0.25">
      <c r="C875" s="236"/>
      <c r="D875" s="236"/>
    </row>
    <row r="876" spans="3:4" ht="15.75" customHeight="1" x14ac:dyDescent="0.25">
      <c r="C876" s="236"/>
      <c r="D876" s="236"/>
    </row>
    <row r="877" spans="3:4" ht="15.75" customHeight="1" x14ac:dyDescent="0.25">
      <c r="C877" s="236"/>
      <c r="D877" s="236"/>
    </row>
    <row r="878" spans="3:4" ht="15.75" customHeight="1" x14ac:dyDescent="0.25">
      <c r="C878" s="236"/>
      <c r="D878" s="236"/>
    </row>
    <row r="879" spans="3:4" ht="15.75" customHeight="1" x14ac:dyDescent="0.25">
      <c r="C879" s="236"/>
      <c r="D879" s="236"/>
    </row>
    <row r="880" spans="3:4" ht="15.75" customHeight="1" x14ac:dyDescent="0.25">
      <c r="C880" s="236"/>
      <c r="D880" s="236"/>
    </row>
    <row r="881" spans="3:4" ht="15.75" customHeight="1" x14ac:dyDescent="0.25">
      <c r="C881" s="236"/>
      <c r="D881" s="236"/>
    </row>
    <row r="882" spans="3:4" ht="15.75" customHeight="1" x14ac:dyDescent="0.25">
      <c r="C882" s="236"/>
      <c r="D882" s="236"/>
    </row>
    <row r="883" spans="3:4" ht="15.75" customHeight="1" x14ac:dyDescent="0.25">
      <c r="C883" s="236"/>
      <c r="D883" s="236"/>
    </row>
    <row r="884" spans="3:4" ht="15.75" customHeight="1" x14ac:dyDescent="0.25">
      <c r="C884" s="236"/>
      <c r="D884" s="236"/>
    </row>
    <row r="885" spans="3:4" ht="15.75" customHeight="1" x14ac:dyDescent="0.25">
      <c r="C885" s="236"/>
      <c r="D885" s="236"/>
    </row>
    <row r="886" spans="3:4" ht="15.75" customHeight="1" x14ac:dyDescent="0.25">
      <c r="C886" s="236"/>
      <c r="D886" s="236"/>
    </row>
    <row r="887" spans="3:4" ht="15.75" customHeight="1" x14ac:dyDescent="0.25">
      <c r="C887" s="236"/>
      <c r="D887" s="236"/>
    </row>
    <row r="888" spans="3:4" ht="15.75" customHeight="1" x14ac:dyDescent="0.25">
      <c r="C888" s="236"/>
      <c r="D888" s="236"/>
    </row>
    <row r="889" spans="3:4" ht="15.75" customHeight="1" x14ac:dyDescent="0.25">
      <c r="C889" s="236"/>
      <c r="D889" s="236"/>
    </row>
    <row r="890" spans="3:4" ht="15.75" customHeight="1" x14ac:dyDescent="0.25">
      <c r="C890" s="236"/>
      <c r="D890" s="236"/>
    </row>
    <row r="891" spans="3:4" ht="15.75" customHeight="1" x14ac:dyDescent="0.25">
      <c r="C891" s="236"/>
      <c r="D891" s="236"/>
    </row>
    <row r="892" spans="3:4" ht="15.75" customHeight="1" x14ac:dyDescent="0.25">
      <c r="C892" s="236"/>
      <c r="D892" s="236"/>
    </row>
    <row r="893" spans="3:4" ht="15.75" customHeight="1" x14ac:dyDescent="0.25">
      <c r="C893" s="236"/>
      <c r="D893" s="236"/>
    </row>
    <row r="894" spans="3:4" ht="15.75" customHeight="1" x14ac:dyDescent="0.25">
      <c r="C894" s="236"/>
      <c r="D894" s="236"/>
    </row>
    <row r="895" spans="3:4" ht="15.75" customHeight="1" x14ac:dyDescent="0.25">
      <c r="C895" s="236"/>
      <c r="D895" s="236"/>
    </row>
    <row r="896" spans="3:4" ht="15.75" customHeight="1" x14ac:dyDescent="0.25">
      <c r="C896" s="236"/>
      <c r="D896" s="236"/>
    </row>
    <row r="897" spans="3:4" ht="15.75" customHeight="1" x14ac:dyDescent="0.25">
      <c r="C897" s="236"/>
      <c r="D897" s="236"/>
    </row>
    <row r="898" spans="3:4" ht="15.75" customHeight="1" x14ac:dyDescent="0.25">
      <c r="C898" s="236"/>
      <c r="D898" s="236"/>
    </row>
    <row r="899" spans="3:4" ht="15.75" customHeight="1" x14ac:dyDescent="0.25">
      <c r="C899" s="236"/>
      <c r="D899" s="236"/>
    </row>
    <row r="900" spans="3:4" ht="15.75" customHeight="1" x14ac:dyDescent="0.25">
      <c r="C900" s="236"/>
      <c r="D900" s="236"/>
    </row>
    <row r="901" spans="3:4" ht="15.75" customHeight="1" x14ac:dyDescent="0.25">
      <c r="C901" s="236"/>
      <c r="D901" s="236"/>
    </row>
    <row r="902" spans="3:4" ht="15.75" customHeight="1" x14ac:dyDescent="0.25">
      <c r="C902" s="236"/>
      <c r="D902" s="236"/>
    </row>
    <row r="903" spans="3:4" ht="15.75" customHeight="1" x14ac:dyDescent="0.25">
      <c r="C903" s="236"/>
      <c r="D903" s="236"/>
    </row>
    <row r="904" spans="3:4" ht="15.75" customHeight="1" x14ac:dyDescent="0.25">
      <c r="C904" s="236"/>
      <c r="D904" s="236"/>
    </row>
    <row r="905" spans="3:4" ht="15.75" customHeight="1" x14ac:dyDescent="0.25">
      <c r="C905" s="236"/>
      <c r="D905" s="236"/>
    </row>
    <row r="906" spans="3:4" ht="15.75" customHeight="1" x14ac:dyDescent="0.25">
      <c r="C906" s="236"/>
      <c r="D906" s="236"/>
    </row>
    <row r="907" spans="3:4" ht="15.75" customHeight="1" x14ac:dyDescent="0.25">
      <c r="C907" s="236"/>
      <c r="D907" s="236"/>
    </row>
    <row r="908" spans="3:4" ht="15.75" customHeight="1" x14ac:dyDescent="0.25">
      <c r="C908" s="236"/>
      <c r="D908" s="236"/>
    </row>
    <row r="909" spans="3:4" ht="15.75" customHeight="1" x14ac:dyDescent="0.25">
      <c r="C909" s="236"/>
      <c r="D909" s="236"/>
    </row>
    <row r="910" spans="3:4" ht="15.75" customHeight="1" x14ac:dyDescent="0.25">
      <c r="C910" s="236"/>
      <c r="D910" s="236"/>
    </row>
    <row r="911" spans="3:4" ht="15.75" customHeight="1" x14ac:dyDescent="0.25">
      <c r="C911" s="236"/>
      <c r="D911" s="236"/>
    </row>
    <row r="912" spans="3:4" ht="15.75" customHeight="1" x14ac:dyDescent="0.25">
      <c r="C912" s="236"/>
      <c r="D912" s="236"/>
    </row>
    <row r="913" spans="3:4" ht="15.75" customHeight="1" x14ac:dyDescent="0.25">
      <c r="C913" s="236"/>
      <c r="D913" s="236"/>
    </row>
    <row r="914" spans="3:4" ht="15.75" customHeight="1" x14ac:dyDescent="0.25">
      <c r="C914" s="236"/>
      <c r="D914" s="236"/>
    </row>
    <row r="915" spans="3:4" ht="15.75" customHeight="1" x14ac:dyDescent="0.25">
      <c r="C915" s="236"/>
      <c r="D915" s="236"/>
    </row>
    <row r="916" spans="3:4" ht="15.75" customHeight="1" x14ac:dyDescent="0.25">
      <c r="C916" s="236"/>
      <c r="D916" s="236"/>
    </row>
    <row r="917" spans="3:4" ht="15.75" customHeight="1" x14ac:dyDescent="0.25">
      <c r="C917" s="236"/>
      <c r="D917" s="236"/>
    </row>
    <row r="918" spans="3:4" ht="15.75" customHeight="1" x14ac:dyDescent="0.25">
      <c r="C918" s="236"/>
      <c r="D918" s="236"/>
    </row>
    <row r="919" spans="3:4" ht="15.75" customHeight="1" x14ac:dyDescent="0.25">
      <c r="C919" s="236"/>
      <c r="D919" s="236"/>
    </row>
    <row r="920" spans="3:4" ht="15.75" customHeight="1" x14ac:dyDescent="0.25">
      <c r="C920" s="236"/>
      <c r="D920" s="236"/>
    </row>
    <row r="921" spans="3:4" ht="15.75" customHeight="1" x14ac:dyDescent="0.25">
      <c r="C921" s="236"/>
      <c r="D921" s="236"/>
    </row>
    <row r="922" spans="3:4" ht="15.75" customHeight="1" x14ac:dyDescent="0.25">
      <c r="C922" s="236"/>
      <c r="D922" s="236"/>
    </row>
    <row r="923" spans="3:4" ht="15.75" customHeight="1" x14ac:dyDescent="0.25">
      <c r="C923" s="236"/>
      <c r="D923" s="236"/>
    </row>
    <row r="924" spans="3:4" ht="15.75" customHeight="1" x14ac:dyDescent="0.25">
      <c r="C924" s="236"/>
      <c r="D924" s="236"/>
    </row>
    <row r="925" spans="3:4" ht="15.75" customHeight="1" x14ac:dyDescent="0.25">
      <c r="C925" s="236"/>
      <c r="D925" s="236"/>
    </row>
    <row r="926" spans="3:4" ht="15.75" customHeight="1" x14ac:dyDescent="0.25">
      <c r="C926" s="236"/>
      <c r="D926" s="236"/>
    </row>
    <row r="927" spans="3:4" ht="15.75" customHeight="1" x14ac:dyDescent="0.25">
      <c r="C927" s="236"/>
      <c r="D927" s="236"/>
    </row>
    <row r="928" spans="3:4" ht="15.75" customHeight="1" x14ac:dyDescent="0.25">
      <c r="C928" s="236"/>
      <c r="D928" s="236"/>
    </row>
    <row r="929" spans="3:4" ht="15.75" customHeight="1" x14ac:dyDescent="0.25">
      <c r="C929" s="236"/>
      <c r="D929" s="236"/>
    </row>
    <row r="930" spans="3:4" ht="15.75" customHeight="1" x14ac:dyDescent="0.25">
      <c r="C930" s="236"/>
      <c r="D930" s="236"/>
    </row>
    <row r="931" spans="3:4" ht="15.75" customHeight="1" x14ac:dyDescent="0.25">
      <c r="C931" s="236"/>
      <c r="D931" s="236"/>
    </row>
    <row r="932" spans="3:4" ht="15.75" customHeight="1" x14ac:dyDescent="0.25">
      <c r="C932" s="236"/>
      <c r="D932" s="236"/>
    </row>
    <row r="933" spans="3:4" ht="15.75" customHeight="1" x14ac:dyDescent="0.25">
      <c r="C933" s="236"/>
      <c r="D933" s="236"/>
    </row>
    <row r="934" spans="3:4" ht="15.75" customHeight="1" x14ac:dyDescent="0.25">
      <c r="C934" s="236"/>
      <c r="D934" s="236"/>
    </row>
    <row r="935" spans="3:4" ht="15.75" customHeight="1" x14ac:dyDescent="0.25">
      <c r="C935" s="236"/>
      <c r="D935" s="236"/>
    </row>
    <row r="936" spans="3:4" ht="15.75" customHeight="1" x14ac:dyDescent="0.25">
      <c r="C936" s="236"/>
      <c r="D936" s="236"/>
    </row>
    <row r="937" spans="3:4" ht="15.75" customHeight="1" x14ac:dyDescent="0.25">
      <c r="C937" s="236"/>
      <c r="D937" s="236"/>
    </row>
    <row r="938" spans="3:4" ht="15.75" customHeight="1" x14ac:dyDescent="0.25">
      <c r="C938" s="236"/>
      <c r="D938" s="236"/>
    </row>
    <row r="939" spans="3:4" ht="15.75" customHeight="1" x14ac:dyDescent="0.25">
      <c r="C939" s="236"/>
      <c r="D939" s="236"/>
    </row>
    <row r="940" spans="3:4" ht="15.75" customHeight="1" x14ac:dyDescent="0.25">
      <c r="C940" s="236"/>
      <c r="D940" s="236"/>
    </row>
    <row r="941" spans="3:4" ht="15.75" customHeight="1" x14ac:dyDescent="0.25">
      <c r="C941" s="236"/>
      <c r="D941" s="236"/>
    </row>
    <row r="942" spans="3:4" ht="15.75" customHeight="1" x14ac:dyDescent="0.25">
      <c r="C942" s="236"/>
      <c r="D942" s="236"/>
    </row>
    <row r="943" spans="3:4" ht="15.75" customHeight="1" x14ac:dyDescent="0.25">
      <c r="C943" s="236"/>
      <c r="D943" s="236"/>
    </row>
    <row r="944" spans="3:4" ht="15.75" customHeight="1" x14ac:dyDescent="0.25">
      <c r="C944" s="236"/>
      <c r="D944" s="236"/>
    </row>
    <row r="945" spans="3:4" ht="15.75" customHeight="1" x14ac:dyDescent="0.25">
      <c r="C945" s="236"/>
      <c r="D945" s="236"/>
    </row>
    <row r="946" spans="3:4" ht="15.75" customHeight="1" x14ac:dyDescent="0.25">
      <c r="C946" s="236"/>
      <c r="D946" s="236"/>
    </row>
    <row r="947" spans="3:4" ht="15.75" customHeight="1" x14ac:dyDescent="0.25">
      <c r="C947" s="236"/>
      <c r="D947" s="236"/>
    </row>
    <row r="948" spans="3:4" ht="15.75" customHeight="1" x14ac:dyDescent="0.25">
      <c r="C948" s="236"/>
      <c r="D948" s="236"/>
    </row>
    <row r="949" spans="3:4" ht="15.75" customHeight="1" x14ac:dyDescent="0.25">
      <c r="C949" s="236"/>
      <c r="D949" s="236"/>
    </row>
    <row r="950" spans="3:4" ht="15.75" customHeight="1" x14ac:dyDescent="0.25">
      <c r="C950" s="236"/>
      <c r="D950" s="236"/>
    </row>
    <row r="951" spans="3:4" ht="15.75" customHeight="1" x14ac:dyDescent="0.25">
      <c r="C951" s="236"/>
      <c r="D951" s="236"/>
    </row>
    <row r="952" spans="3:4" ht="15.75" customHeight="1" x14ac:dyDescent="0.25">
      <c r="C952" s="236"/>
      <c r="D952" s="236"/>
    </row>
    <row r="953" spans="3:4" ht="15.75" customHeight="1" x14ac:dyDescent="0.25">
      <c r="C953" s="236"/>
      <c r="D953" s="236"/>
    </row>
    <row r="954" spans="3:4" ht="15.75" customHeight="1" x14ac:dyDescent="0.25">
      <c r="C954" s="236"/>
      <c r="D954" s="236"/>
    </row>
    <row r="955" spans="3:4" ht="15.75" customHeight="1" x14ac:dyDescent="0.25">
      <c r="C955" s="236"/>
      <c r="D955" s="236"/>
    </row>
    <row r="956" spans="3:4" ht="15.75" customHeight="1" x14ac:dyDescent="0.25">
      <c r="C956" s="236"/>
      <c r="D956" s="236"/>
    </row>
    <row r="957" spans="3:4" ht="15.75" customHeight="1" x14ac:dyDescent="0.25">
      <c r="C957" s="236"/>
      <c r="D957" s="236"/>
    </row>
    <row r="958" spans="3:4" ht="15.75" customHeight="1" x14ac:dyDescent="0.25">
      <c r="C958" s="236"/>
      <c r="D958" s="236"/>
    </row>
    <row r="959" spans="3:4" ht="15.75" customHeight="1" x14ac:dyDescent="0.25">
      <c r="C959" s="236"/>
      <c r="D959" s="236"/>
    </row>
    <row r="960" spans="3:4" ht="15.75" customHeight="1" x14ac:dyDescent="0.25">
      <c r="C960" s="236"/>
      <c r="D960" s="236"/>
    </row>
    <row r="961" spans="3:4" ht="15.75" customHeight="1" x14ac:dyDescent="0.25">
      <c r="C961" s="236"/>
      <c r="D961" s="236"/>
    </row>
    <row r="962" spans="3:4" ht="15.75" customHeight="1" x14ac:dyDescent="0.25">
      <c r="C962" s="236"/>
      <c r="D962" s="236"/>
    </row>
    <row r="963" spans="3:4" ht="15.75" customHeight="1" x14ac:dyDescent="0.25">
      <c r="C963" s="236"/>
      <c r="D963" s="236"/>
    </row>
    <row r="964" spans="3:4" ht="15.75" customHeight="1" x14ac:dyDescent="0.25">
      <c r="C964" s="236"/>
      <c r="D964" s="236"/>
    </row>
    <row r="965" spans="3:4" ht="15.75" customHeight="1" x14ac:dyDescent="0.25">
      <c r="C965" s="236"/>
      <c r="D965" s="236"/>
    </row>
    <row r="966" spans="3:4" ht="15.75" customHeight="1" x14ac:dyDescent="0.25">
      <c r="C966" s="236"/>
      <c r="D966" s="236"/>
    </row>
    <row r="967" spans="3:4" ht="15.75" customHeight="1" x14ac:dyDescent="0.25">
      <c r="C967" s="236"/>
      <c r="D967" s="236"/>
    </row>
    <row r="968" spans="3:4" ht="15.75" customHeight="1" x14ac:dyDescent="0.25">
      <c r="C968" s="236"/>
      <c r="D968" s="236"/>
    </row>
    <row r="969" spans="3:4" ht="15.75" customHeight="1" x14ac:dyDescent="0.25">
      <c r="C969" s="236"/>
      <c r="D969" s="236"/>
    </row>
    <row r="970" spans="3:4" ht="15.75" customHeight="1" x14ac:dyDescent="0.25">
      <c r="C970" s="236"/>
      <c r="D970" s="236"/>
    </row>
    <row r="971" spans="3:4" ht="15.75" customHeight="1" x14ac:dyDescent="0.25">
      <c r="C971" s="236"/>
      <c r="D971" s="236"/>
    </row>
    <row r="972" spans="3:4" ht="15.75" customHeight="1" x14ac:dyDescent="0.25">
      <c r="C972" s="236"/>
      <c r="D972" s="236"/>
    </row>
    <row r="973" spans="3:4" ht="15.75" customHeight="1" x14ac:dyDescent="0.25">
      <c r="C973" s="236"/>
      <c r="D973" s="236"/>
    </row>
    <row r="974" spans="3:4" ht="15.75" customHeight="1" x14ac:dyDescent="0.25">
      <c r="C974" s="236"/>
      <c r="D974" s="236"/>
    </row>
    <row r="975" spans="3:4" ht="15.75" customHeight="1" x14ac:dyDescent="0.25">
      <c r="C975" s="236"/>
      <c r="D975" s="236"/>
    </row>
    <row r="976" spans="3:4" ht="15.75" customHeight="1" x14ac:dyDescent="0.25">
      <c r="C976" s="236"/>
      <c r="D976" s="236"/>
    </row>
    <row r="977" spans="3:4" ht="15.75" customHeight="1" x14ac:dyDescent="0.25">
      <c r="C977" s="236"/>
      <c r="D977" s="236"/>
    </row>
    <row r="978" spans="3:4" ht="15.75" customHeight="1" x14ac:dyDescent="0.25">
      <c r="C978" s="236"/>
      <c r="D978" s="236"/>
    </row>
    <row r="979" spans="3:4" ht="15.75" customHeight="1" x14ac:dyDescent="0.25">
      <c r="C979" s="236"/>
      <c r="D979" s="236"/>
    </row>
    <row r="980" spans="3:4" ht="15.75" customHeight="1" x14ac:dyDescent="0.25">
      <c r="C980" s="236"/>
      <c r="D980" s="236"/>
    </row>
    <row r="981" spans="3:4" ht="15.75" customHeight="1" x14ac:dyDescent="0.25">
      <c r="C981" s="236"/>
      <c r="D981" s="236"/>
    </row>
    <row r="982" spans="3:4" ht="15.75" customHeight="1" x14ac:dyDescent="0.25">
      <c r="C982" s="236"/>
      <c r="D982" s="236"/>
    </row>
    <row r="983" spans="3:4" ht="15.75" customHeight="1" x14ac:dyDescent="0.25">
      <c r="C983" s="236"/>
      <c r="D983" s="236"/>
    </row>
    <row r="984" spans="3:4" ht="15.75" customHeight="1" x14ac:dyDescent="0.25">
      <c r="C984" s="236"/>
      <c r="D984" s="236"/>
    </row>
    <row r="985" spans="3:4" ht="15.75" customHeight="1" x14ac:dyDescent="0.25">
      <c r="C985" s="236"/>
      <c r="D985" s="236"/>
    </row>
    <row r="986" spans="3:4" ht="15.75" customHeight="1" x14ac:dyDescent="0.25">
      <c r="C986" s="236"/>
      <c r="D986" s="236"/>
    </row>
    <row r="987" spans="3:4" ht="15.75" customHeight="1" x14ac:dyDescent="0.25">
      <c r="C987" s="236"/>
      <c r="D987" s="236"/>
    </row>
    <row r="988" spans="3:4" ht="15.75" customHeight="1" x14ac:dyDescent="0.25">
      <c r="C988" s="236"/>
      <c r="D988" s="236"/>
    </row>
    <row r="989" spans="3:4" ht="15.75" customHeight="1" x14ac:dyDescent="0.25">
      <c r="C989" s="236"/>
      <c r="D989" s="236"/>
    </row>
    <row r="990" spans="3:4" ht="15.75" customHeight="1" x14ac:dyDescent="0.25">
      <c r="C990" s="236"/>
      <c r="D990" s="236"/>
    </row>
    <row r="991" spans="3:4" ht="15.75" customHeight="1" x14ac:dyDescent="0.25">
      <c r="C991" s="236"/>
      <c r="D991" s="236"/>
    </row>
    <row r="992" spans="3:4" ht="15.75" customHeight="1" x14ac:dyDescent="0.25">
      <c r="C992" s="236"/>
      <c r="D992" s="236"/>
    </row>
    <row r="993" spans="3:4" ht="15.75" customHeight="1" x14ac:dyDescent="0.25">
      <c r="C993" s="236"/>
      <c r="D993" s="236"/>
    </row>
    <row r="994" spans="3:4" ht="15.75" customHeight="1" x14ac:dyDescent="0.25">
      <c r="C994" s="236"/>
      <c r="D994" s="236"/>
    </row>
    <row r="995" spans="3:4" ht="15.75" customHeight="1" x14ac:dyDescent="0.25">
      <c r="C995" s="236"/>
      <c r="D995" s="236"/>
    </row>
    <row r="996" spans="3:4" ht="15.75" customHeight="1" x14ac:dyDescent="0.25">
      <c r="C996" s="236"/>
      <c r="D996" s="236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3362-EFAF-4746-9F6B-CD895B5EB709}">
  <sheetPr codeName="Sheet25">
    <tabColor rgb="FFFF0000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15" max="25" width="0" hidden="1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316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46569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46569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46599</v>
      </c>
    </row>
    <row r="16" spans="2:26" ht="18" customHeight="1" x14ac:dyDescent="0.25">
      <c r="B16" s="431">
        <v>2</v>
      </c>
      <c r="C16" s="451">
        <v>46600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46630</v>
      </c>
    </row>
    <row r="17" spans="2:26" ht="18" customHeight="1" x14ac:dyDescent="0.25">
      <c r="B17" s="431">
        <v>3</v>
      </c>
      <c r="C17" s="451">
        <v>46631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46660</v>
      </c>
    </row>
    <row r="18" spans="2:26" ht="18" customHeight="1" x14ac:dyDescent="0.25">
      <c r="B18" s="431">
        <v>4</v>
      </c>
      <c r="C18" s="451">
        <v>46661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46691</v>
      </c>
    </row>
    <row r="19" spans="2:26" ht="18" customHeight="1" x14ac:dyDescent="0.25">
      <c r="B19" s="431">
        <v>5</v>
      </c>
      <c r="C19" s="451">
        <v>46692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46721</v>
      </c>
    </row>
    <row r="20" spans="2:26" ht="18" customHeight="1" x14ac:dyDescent="0.25">
      <c r="B20" s="431">
        <v>6</v>
      </c>
      <c r="C20" s="451">
        <v>46722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46752</v>
      </c>
    </row>
    <row r="21" spans="2:26" ht="18" customHeight="1" x14ac:dyDescent="0.25">
      <c r="B21" s="431">
        <v>7</v>
      </c>
      <c r="C21" s="451">
        <v>46753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46783</v>
      </c>
    </row>
    <row r="22" spans="2:26" ht="18" customHeight="1" x14ac:dyDescent="0.25">
      <c r="B22" s="431">
        <v>8</v>
      </c>
      <c r="C22" s="451">
        <v>46784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46812</v>
      </c>
    </row>
    <row r="23" spans="2:26" ht="18" customHeight="1" x14ac:dyDescent="0.25">
      <c r="B23" s="431">
        <v>9</v>
      </c>
      <c r="C23" s="451">
        <v>46813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46843</v>
      </c>
    </row>
    <row r="24" spans="2:26" ht="18" customHeight="1" x14ac:dyDescent="0.25">
      <c r="B24" s="431">
        <v>10</v>
      </c>
      <c r="C24" s="451">
        <v>46844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46873</v>
      </c>
    </row>
    <row r="25" spans="2:26" ht="18" customHeight="1" x14ac:dyDescent="0.25">
      <c r="B25" s="431">
        <v>11</v>
      </c>
      <c r="C25" s="451">
        <v>46874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46904</v>
      </c>
    </row>
    <row r="26" spans="2:26" ht="18" customHeight="1" x14ac:dyDescent="0.25">
      <c r="B26" s="431">
        <v>12</v>
      </c>
      <c r="C26" s="451">
        <v>46905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46934</v>
      </c>
    </row>
    <row r="27" spans="2:26" ht="18" customHeight="1" x14ac:dyDescent="0.25">
      <c r="B27" s="431">
        <v>13</v>
      </c>
      <c r="C27" s="451">
        <v>46935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46965</v>
      </c>
    </row>
    <row r="28" spans="2:26" ht="18" customHeight="1" x14ac:dyDescent="0.25">
      <c r="B28" s="431">
        <v>14</v>
      </c>
      <c r="C28" s="451">
        <v>46966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46996</v>
      </c>
    </row>
    <row r="29" spans="2:26" ht="18" customHeight="1" x14ac:dyDescent="0.25">
      <c r="B29" s="431">
        <v>15</v>
      </c>
      <c r="C29" s="451">
        <v>46997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47026</v>
      </c>
    </row>
    <row r="30" spans="2:26" ht="18" customHeight="1" x14ac:dyDescent="0.25">
      <c r="B30" s="431">
        <v>16</v>
      </c>
      <c r="C30" s="451">
        <v>47027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47057</v>
      </c>
    </row>
    <row r="31" spans="2:26" ht="18" customHeight="1" x14ac:dyDescent="0.25">
      <c r="B31" s="431">
        <v>17</v>
      </c>
      <c r="C31" s="451">
        <v>47058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47087</v>
      </c>
    </row>
    <row r="32" spans="2:26" ht="18" customHeight="1" x14ac:dyDescent="0.25">
      <c r="B32" s="431">
        <v>18</v>
      </c>
      <c r="C32" s="451">
        <v>47088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47118</v>
      </c>
    </row>
    <row r="33" spans="2:26" ht="18" customHeight="1" x14ac:dyDescent="0.25">
      <c r="B33" s="431">
        <v>19</v>
      </c>
      <c r="C33" s="451">
        <v>47119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47149</v>
      </c>
    </row>
    <row r="34" spans="2:26" ht="18" customHeight="1" x14ac:dyDescent="0.25">
      <c r="B34" s="431">
        <v>20</v>
      </c>
      <c r="C34" s="451">
        <v>47150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47177</v>
      </c>
    </row>
    <row r="35" spans="2:26" ht="18" customHeight="1" x14ac:dyDescent="0.25">
      <c r="B35" s="431">
        <v>21</v>
      </c>
      <c r="C35" s="451">
        <v>47178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47208</v>
      </c>
    </row>
    <row r="36" spans="2:26" ht="18" customHeight="1" x14ac:dyDescent="0.25">
      <c r="B36" s="431">
        <v>22</v>
      </c>
      <c r="C36" s="451">
        <v>47209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47238</v>
      </c>
    </row>
    <row r="37" spans="2:26" ht="18" customHeight="1" x14ac:dyDescent="0.25">
      <c r="B37" s="431">
        <v>23</v>
      </c>
      <c r="C37" s="451">
        <v>47239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47269</v>
      </c>
    </row>
    <row r="38" spans="2:26" ht="18" customHeight="1" x14ac:dyDescent="0.25">
      <c r="B38" s="431">
        <v>24</v>
      </c>
      <c r="C38" s="451">
        <v>47270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47299</v>
      </c>
    </row>
    <row r="39" spans="2:26" ht="18" customHeight="1" x14ac:dyDescent="0.25">
      <c r="B39" s="431">
        <v>25</v>
      </c>
      <c r="C39" s="451">
        <v>47300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47330</v>
      </c>
    </row>
    <row r="40" spans="2:26" ht="18" customHeight="1" x14ac:dyDescent="0.25">
      <c r="B40" s="431">
        <v>26</v>
      </c>
      <c r="C40" s="451">
        <v>47331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47361</v>
      </c>
    </row>
    <row r="41" spans="2:26" ht="18" customHeight="1" x14ac:dyDescent="0.25">
      <c r="B41" s="431">
        <v>27</v>
      </c>
      <c r="C41" s="451">
        <v>47362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47391</v>
      </c>
    </row>
    <row r="42" spans="2:26" ht="18" customHeight="1" x14ac:dyDescent="0.25">
      <c r="B42" s="431">
        <v>28</v>
      </c>
      <c r="C42" s="451">
        <v>47392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47422</v>
      </c>
    </row>
    <row r="43" spans="2:26" ht="18" customHeight="1" x14ac:dyDescent="0.25">
      <c r="B43" s="431">
        <v>29</v>
      </c>
      <c r="C43" s="451">
        <v>47423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47452</v>
      </c>
    </row>
    <row r="44" spans="2:26" ht="18" customHeight="1" x14ac:dyDescent="0.25">
      <c r="B44" s="431">
        <v>30</v>
      </c>
      <c r="C44" s="451">
        <v>47453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47483</v>
      </c>
    </row>
    <row r="45" spans="2:26" ht="18" customHeight="1" x14ac:dyDescent="0.25">
      <c r="B45" s="431">
        <v>31</v>
      </c>
      <c r="C45" s="451">
        <v>47484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47514</v>
      </c>
    </row>
    <row r="46" spans="2:26" ht="18" customHeight="1" x14ac:dyDescent="0.25">
      <c r="B46" s="431">
        <v>32</v>
      </c>
      <c r="C46" s="451">
        <v>47515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47542</v>
      </c>
    </row>
    <row r="47" spans="2:26" ht="18" customHeight="1" x14ac:dyDescent="0.25">
      <c r="B47" s="431">
        <v>33</v>
      </c>
      <c r="C47" s="451">
        <v>47543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47573</v>
      </c>
    </row>
    <row r="48" spans="2:26" ht="18" customHeight="1" x14ac:dyDescent="0.25">
      <c r="B48" s="431">
        <v>34</v>
      </c>
      <c r="C48" s="451">
        <v>47574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47603</v>
      </c>
    </row>
    <row r="49" spans="2:26" ht="18" customHeight="1" x14ac:dyDescent="0.25">
      <c r="B49" s="431">
        <v>35</v>
      </c>
      <c r="C49" s="451">
        <v>47604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47634</v>
      </c>
    </row>
    <row r="50" spans="2:26" ht="18" customHeight="1" x14ac:dyDescent="0.25">
      <c r="B50" s="431">
        <v>36</v>
      </c>
      <c r="C50" s="451">
        <v>47635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47664</v>
      </c>
    </row>
    <row r="51" spans="2:26" ht="18" customHeight="1" x14ac:dyDescent="0.25">
      <c r="B51" s="431">
        <v>37</v>
      </c>
      <c r="C51" s="451">
        <v>47665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47695</v>
      </c>
    </row>
    <row r="52" spans="2:26" ht="18" customHeight="1" x14ac:dyDescent="0.25">
      <c r="B52" s="431">
        <v>38</v>
      </c>
      <c r="C52" s="451">
        <v>47696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47726</v>
      </c>
    </row>
    <row r="53" spans="2:26" ht="18" customHeight="1" x14ac:dyDescent="0.25">
      <c r="B53" s="431">
        <v>39</v>
      </c>
      <c r="C53" s="451">
        <v>47727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47756</v>
      </c>
    </row>
    <row r="54" spans="2:26" ht="18" customHeight="1" x14ac:dyDescent="0.25">
      <c r="B54" s="431">
        <v>40</v>
      </c>
      <c r="C54" s="451">
        <v>47757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47787</v>
      </c>
    </row>
    <row r="55" spans="2:26" ht="18" customHeight="1" x14ac:dyDescent="0.25">
      <c r="B55" s="431">
        <v>41</v>
      </c>
      <c r="C55" s="451">
        <v>47788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47817</v>
      </c>
    </row>
    <row r="56" spans="2:26" ht="18" customHeight="1" x14ac:dyDescent="0.25">
      <c r="B56" s="431">
        <v>42</v>
      </c>
      <c r="C56" s="451">
        <v>47818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47848</v>
      </c>
    </row>
    <row r="57" spans="2:26" ht="18" customHeight="1" x14ac:dyDescent="0.25">
      <c r="B57" s="431">
        <v>43</v>
      </c>
      <c r="C57" s="451">
        <v>47849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47879</v>
      </c>
    </row>
    <row r="58" spans="2:26" ht="18" customHeight="1" x14ac:dyDescent="0.25">
      <c r="B58" s="431">
        <v>44</v>
      </c>
      <c r="C58" s="451">
        <v>47880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47907</v>
      </c>
    </row>
    <row r="59" spans="2:26" ht="18" customHeight="1" x14ac:dyDescent="0.25">
      <c r="B59" s="431">
        <v>45</v>
      </c>
      <c r="C59" s="451">
        <v>47908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47938</v>
      </c>
    </row>
    <row r="60" spans="2:26" ht="18" customHeight="1" x14ac:dyDescent="0.25">
      <c r="B60" s="431">
        <v>46</v>
      </c>
      <c r="C60" s="451">
        <v>47939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47968</v>
      </c>
    </row>
    <row r="61" spans="2:26" ht="18" customHeight="1" x14ac:dyDescent="0.25">
      <c r="B61" s="431">
        <v>47</v>
      </c>
      <c r="C61" s="451">
        <v>47969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47999</v>
      </c>
    </row>
    <row r="62" spans="2:26" ht="18" customHeight="1" x14ac:dyDescent="0.25">
      <c r="B62" s="431">
        <v>48</v>
      </c>
      <c r="C62" s="451">
        <v>48000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48029</v>
      </c>
    </row>
    <row r="63" spans="2:26" ht="18" customHeight="1" x14ac:dyDescent="0.25">
      <c r="B63" s="431">
        <v>49</v>
      </c>
      <c r="C63" s="451">
        <v>48030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48060</v>
      </c>
    </row>
    <row r="64" spans="2:26" ht="18" customHeight="1" x14ac:dyDescent="0.25">
      <c r="B64" s="431">
        <v>50</v>
      </c>
      <c r="C64" s="451">
        <v>48061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48091</v>
      </c>
    </row>
    <row r="65" spans="2:26" ht="18" customHeight="1" x14ac:dyDescent="0.25">
      <c r="B65" s="431">
        <v>51</v>
      </c>
      <c r="C65" s="451">
        <v>48092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48121</v>
      </c>
    </row>
    <row r="66" spans="2:26" ht="18" customHeight="1" x14ac:dyDescent="0.25">
      <c r="B66" s="431">
        <v>52</v>
      </c>
      <c r="C66" s="451">
        <v>48122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48152</v>
      </c>
    </row>
    <row r="67" spans="2:26" ht="18" customHeight="1" x14ac:dyDescent="0.25">
      <c r="B67" s="431">
        <v>53</v>
      </c>
      <c r="C67" s="451">
        <v>48153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48182</v>
      </c>
    </row>
    <row r="68" spans="2:26" ht="18" customHeight="1" x14ac:dyDescent="0.25">
      <c r="B68" s="431">
        <v>54</v>
      </c>
      <c r="C68" s="451">
        <v>48183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48213</v>
      </c>
    </row>
    <row r="69" spans="2:26" ht="18" customHeight="1" x14ac:dyDescent="0.25">
      <c r="B69" s="431">
        <v>55</v>
      </c>
      <c r="C69" s="451">
        <v>48214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48244</v>
      </c>
    </row>
    <row r="70" spans="2:26" ht="18" customHeight="1" x14ac:dyDescent="0.25">
      <c r="B70" s="431">
        <v>56</v>
      </c>
      <c r="C70" s="451">
        <v>48245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48273</v>
      </c>
    </row>
    <row r="71" spans="2:26" ht="18" customHeight="1" x14ac:dyDescent="0.25">
      <c r="B71" s="431">
        <v>57</v>
      </c>
      <c r="C71" s="451">
        <v>48274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48304</v>
      </c>
    </row>
    <row r="72" spans="2:26" ht="18" customHeight="1" x14ac:dyDescent="0.25">
      <c r="B72" s="431">
        <v>58</v>
      </c>
      <c r="C72" s="451">
        <v>48305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48334</v>
      </c>
    </row>
    <row r="73" spans="2:26" ht="18" customHeight="1" x14ac:dyDescent="0.25">
      <c r="B73" s="431">
        <v>59</v>
      </c>
      <c r="C73" s="451">
        <v>48335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48365</v>
      </c>
    </row>
    <row r="74" spans="2:26" ht="18" customHeight="1" x14ac:dyDescent="0.25">
      <c r="B74" s="431">
        <v>60</v>
      </c>
      <c r="C74" s="451">
        <v>48366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48395</v>
      </c>
    </row>
    <row r="75" spans="2:26" ht="18" customHeight="1" x14ac:dyDescent="0.25">
      <c r="B75" s="431">
        <v>61</v>
      </c>
      <c r="C75" s="451">
        <v>48396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48426</v>
      </c>
    </row>
    <row r="76" spans="2:26" ht="18" customHeight="1" x14ac:dyDescent="0.25">
      <c r="B76" s="431">
        <v>62</v>
      </c>
      <c r="C76" s="451">
        <v>48427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48457</v>
      </c>
    </row>
    <row r="77" spans="2:26" ht="18" customHeight="1" x14ac:dyDescent="0.25">
      <c r="B77" s="431">
        <v>63</v>
      </c>
      <c r="C77" s="451">
        <v>48458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48487</v>
      </c>
    </row>
    <row r="78" spans="2:26" ht="18" customHeight="1" x14ac:dyDescent="0.25">
      <c r="B78" s="431">
        <v>64</v>
      </c>
      <c r="C78" s="451">
        <v>48488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48518</v>
      </c>
    </row>
    <row r="79" spans="2:26" ht="18" customHeight="1" x14ac:dyDescent="0.25">
      <c r="B79" s="431">
        <v>65</v>
      </c>
      <c r="C79" s="451">
        <v>48519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48548</v>
      </c>
    </row>
    <row r="80" spans="2:26" ht="18" customHeight="1" x14ac:dyDescent="0.25">
      <c r="B80" s="431">
        <v>66</v>
      </c>
      <c r="C80" s="451">
        <v>48549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48579</v>
      </c>
    </row>
    <row r="81" spans="2:26" ht="18" customHeight="1" x14ac:dyDescent="0.25">
      <c r="B81" s="431">
        <v>67</v>
      </c>
      <c r="C81" s="451">
        <v>48580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48610</v>
      </c>
    </row>
    <row r="82" spans="2:26" ht="18" customHeight="1" x14ac:dyDescent="0.25">
      <c r="B82" s="431">
        <v>68</v>
      </c>
      <c r="C82" s="451">
        <v>48611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48638</v>
      </c>
    </row>
    <row r="83" spans="2:26" ht="18" customHeight="1" x14ac:dyDescent="0.25">
      <c r="B83" s="431">
        <v>69</v>
      </c>
      <c r="C83" s="451">
        <v>48639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48669</v>
      </c>
    </row>
    <row r="84" spans="2:26" ht="18" customHeight="1" x14ac:dyDescent="0.25">
      <c r="B84" s="431">
        <v>70</v>
      </c>
      <c r="C84" s="451">
        <v>48670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48699</v>
      </c>
    </row>
    <row r="85" spans="2:26" ht="18" customHeight="1" x14ac:dyDescent="0.25">
      <c r="B85" s="431">
        <v>71</v>
      </c>
      <c r="C85" s="451">
        <v>48700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48730</v>
      </c>
    </row>
    <row r="86" spans="2:26" ht="18" customHeight="1" x14ac:dyDescent="0.25">
      <c r="B86" s="431">
        <v>72</v>
      </c>
      <c r="C86" s="451">
        <v>48731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48760</v>
      </c>
    </row>
    <row r="87" spans="2:26" ht="18" customHeight="1" x14ac:dyDescent="0.25">
      <c r="B87" s="431">
        <v>73</v>
      </c>
      <c r="C87" s="451">
        <v>48761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48791</v>
      </c>
    </row>
    <row r="88" spans="2:26" ht="18" customHeight="1" x14ac:dyDescent="0.25">
      <c r="B88" s="431">
        <v>74</v>
      </c>
      <c r="C88" s="451">
        <v>48792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48822</v>
      </c>
    </row>
    <row r="89" spans="2:26" ht="18" customHeight="1" x14ac:dyDescent="0.25">
      <c r="B89" s="431">
        <v>75</v>
      </c>
      <c r="C89" s="451">
        <v>48823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48852</v>
      </c>
    </row>
    <row r="90" spans="2:26" ht="18" customHeight="1" x14ac:dyDescent="0.25">
      <c r="B90" s="431">
        <v>76</v>
      </c>
      <c r="C90" s="451">
        <v>48853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48883</v>
      </c>
    </row>
    <row r="91" spans="2:26" ht="18" customHeight="1" x14ac:dyDescent="0.25">
      <c r="B91" s="431">
        <v>77</v>
      </c>
      <c r="C91" s="451">
        <v>48884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48913</v>
      </c>
    </row>
    <row r="92" spans="2:26" ht="18" customHeight="1" x14ac:dyDescent="0.25">
      <c r="B92" s="431">
        <v>78</v>
      </c>
      <c r="C92" s="451">
        <v>48914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48944</v>
      </c>
    </row>
    <row r="93" spans="2:26" ht="18" customHeight="1" x14ac:dyDescent="0.25">
      <c r="B93" s="431">
        <v>79</v>
      </c>
      <c r="C93" s="451">
        <v>48945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48975</v>
      </c>
    </row>
    <row r="94" spans="2:26" ht="18" customHeight="1" x14ac:dyDescent="0.25">
      <c r="B94" s="431">
        <v>80</v>
      </c>
      <c r="C94" s="451">
        <v>48976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49003</v>
      </c>
    </row>
    <row r="95" spans="2:26" ht="18" customHeight="1" x14ac:dyDescent="0.25">
      <c r="B95" s="431">
        <v>81</v>
      </c>
      <c r="C95" s="451">
        <v>49004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49034</v>
      </c>
    </row>
    <row r="96" spans="2:26" ht="18" customHeight="1" x14ac:dyDescent="0.25">
      <c r="B96" s="431">
        <v>82</v>
      </c>
      <c r="C96" s="451">
        <v>49035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49064</v>
      </c>
    </row>
    <row r="97" spans="2:26" ht="18" customHeight="1" x14ac:dyDescent="0.25">
      <c r="B97" s="431">
        <v>83</v>
      </c>
      <c r="C97" s="451">
        <v>49065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49095</v>
      </c>
    </row>
    <row r="98" spans="2:26" ht="18" customHeight="1" x14ac:dyDescent="0.25">
      <c r="B98" s="431">
        <v>84</v>
      </c>
      <c r="C98" s="451">
        <v>49096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49125</v>
      </c>
    </row>
    <row r="99" spans="2:26" ht="18" customHeight="1" x14ac:dyDescent="0.25">
      <c r="B99" s="431">
        <v>85</v>
      </c>
      <c r="C99" s="451">
        <v>49126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49156</v>
      </c>
    </row>
    <row r="100" spans="2:26" ht="18" customHeight="1" x14ac:dyDescent="0.25">
      <c r="B100" s="431">
        <v>86</v>
      </c>
      <c r="C100" s="451">
        <v>49157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49187</v>
      </c>
    </row>
    <row r="101" spans="2:26" ht="18" customHeight="1" x14ac:dyDescent="0.25">
      <c r="B101" s="431">
        <v>87</v>
      </c>
      <c r="C101" s="451">
        <v>49188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49217</v>
      </c>
    </row>
    <row r="102" spans="2:26" ht="18" customHeight="1" x14ac:dyDescent="0.25">
      <c r="B102" s="431">
        <v>88</v>
      </c>
      <c r="C102" s="451">
        <v>49218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49248</v>
      </c>
    </row>
    <row r="103" spans="2:26" ht="18" customHeight="1" x14ac:dyDescent="0.25">
      <c r="B103" s="431">
        <v>89</v>
      </c>
      <c r="C103" s="451">
        <v>49249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49278</v>
      </c>
    </row>
    <row r="104" spans="2:26" ht="18" customHeight="1" x14ac:dyDescent="0.25">
      <c r="B104" s="431">
        <v>90</v>
      </c>
      <c r="C104" s="451">
        <v>49279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49309</v>
      </c>
    </row>
    <row r="105" spans="2:26" ht="18" customHeight="1" x14ac:dyDescent="0.25">
      <c r="B105" s="431">
        <v>91</v>
      </c>
      <c r="C105" s="451">
        <v>49310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49340</v>
      </c>
    </row>
    <row r="106" spans="2:26" ht="18" customHeight="1" x14ac:dyDescent="0.25">
      <c r="B106" s="431">
        <v>92</v>
      </c>
      <c r="C106" s="451">
        <v>49341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49368</v>
      </c>
    </row>
    <row r="107" spans="2:26" ht="18" customHeight="1" x14ac:dyDescent="0.25">
      <c r="B107" s="431">
        <v>93</v>
      </c>
      <c r="C107" s="451">
        <v>49369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49399</v>
      </c>
    </row>
    <row r="108" spans="2:26" ht="18" customHeight="1" x14ac:dyDescent="0.25">
      <c r="B108" s="431">
        <v>94</v>
      </c>
      <c r="C108" s="451">
        <v>49400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49429</v>
      </c>
    </row>
    <row r="109" spans="2:26" ht="18" customHeight="1" x14ac:dyDescent="0.25">
      <c r="B109" s="431">
        <v>95</v>
      </c>
      <c r="C109" s="451">
        <v>49430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49460</v>
      </c>
    </row>
    <row r="110" spans="2:26" ht="18" customHeight="1" x14ac:dyDescent="0.25">
      <c r="B110" s="431">
        <v>96</v>
      </c>
      <c r="C110" s="451">
        <v>49461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49490</v>
      </c>
    </row>
    <row r="111" spans="2:26" ht="18" customHeight="1" x14ac:dyDescent="0.25">
      <c r="B111" s="431">
        <v>97</v>
      </c>
      <c r="C111" s="451">
        <v>49491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49521</v>
      </c>
    </row>
    <row r="112" spans="2:26" ht="18" customHeight="1" x14ac:dyDescent="0.25">
      <c r="B112" s="431">
        <v>98</v>
      </c>
      <c r="C112" s="451">
        <v>49522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49552</v>
      </c>
    </row>
    <row r="113" spans="2:26" ht="18" customHeight="1" x14ac:dyDescent="0.25">
      <c r="B113" s="431">
        <v>99</v>
      </c>
      <c r="C113" s="451">
        <v>49553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49582</v>
      </c>
    </row>
    <row r="114" spans="2:26" ht="18" customHeight="1" x14ac:dyDescent="0.25">
      <c r="B114" s="431">
        <v>100</v>
      </c>
      <c r="C114" s="451">
        <v>49583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49613</v>
      </c>
    </row>
    <row r="115" spans="2:26" ht="18" customHeight="1" x14ac:dyDescent="0.25">
      <c r="B115" s="431">
        <v>101</v>
      </c>
      <c r="C115" s="451">
        <v>49614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49643</v>
      </c>
    </row>
    <row r="116" spans="2:26" ht="18" customHeight="1" x14ac:dyDescent="0.25">
      <c r="B116" s="431">
        <v>102</v>
      </c>
      <c r="C116" s="451">
        <v>49644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49674</v>
      </c>
    </row>
    <row r="117" spans="2:26" ht="18" customHeight="1" x14ac:dyDescent="0.25">
      <c r="B117" s="431">
        <v>103</v>
      </c>
      <c r="C117" s="451">
        <v>49675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49705</v>
      </c>
    </row>
    <row r="118" spans="2:26" ht="18" customHeight="1" x14ac:dyDescent="0.25">
      <c r="B118" s="431">
        <v>104</v>
      </c>
      <c r="C118" s="451">
        <v>49706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49734</v>
      </c>
    </row>
    <row r="119" spans="2:26" ht="18" customHeight="1" x14ac:dyDescent="0.25">
      <c r="B119" s="431">
        <v>105</v>
      </c>
      <c r="C119" s="451">
        <v>49735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49765</v>
      </c>
    </row>
    <row r="120" spans="2:26" ht="18" customHeight="1" x14ac:dyDescent="0.25">
      <c r="B120" s="431">
        <v>106</v>
      </c>
      <c r="C120" s="451">
        <v>49766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49795</v>
      </c>
    </row>
    <row r="121" spans="2:26" ht="18" customHeight="1" x14ac:dyDescent="0.25">
      <c r="B121" s="431">
        <v>107</v>
      </c>
      <c r="C121" s="451">
        <v>49796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49826</v>
      </c>
    </row>
    <row r="122" spans="2:26" ht="18" customHeight="1" x14ac:dyDescent="0.25">
      <c r="B122" s="431">
        <v>108</v>
      </c>
      <c r="C122" s="451">
        <v>49827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49856</v>
      </c>
    </row>
    <row r="123" spans="2:26" ht="18" customHeight="1" x14ac:dyDescent="0.25">
      <c r="B123" s="431">
        <v>109</v>
      </c>
      <c r="C123" s="451">
        <v>49857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49887</v>
      </c>
    </row>
    <row r="124" spans="2:26" ht="18" customHeight="1" x14ac:dyDescent="0.25">
      <c r="B124" s="431">
        <v>110</v>
      </c>
      <c r="C124" s="451">
        <v>49888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49918</v>
      </c>
    </row>
    <row r="125" spans="2:26" ht="18" customHeight="1" x14ac:dyDescent="0.25">
      <c r="B125" s="431">
        <v>111</v>
      </c>
      <c r="C125" s="451">
        <v>49919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49948</v>
      </c>
    </row>
    <row r="126" spans="2:26" ht="18" customHeight="1" x14ac:dyDescent="0.25">
      <c r="B126" s="431">
        <v>112</v>
      </c>
      <c r="C126" s="451">
        <v>49949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49979</v>
      </c>
    </row>
    <row r="127" spans="2:26" ht="18" customHeight="1" x14ac:dyDescent="0.25">
      <c r="B127" s="431">
        <v>113</v>
      </c>
      <c r="C127" s="451">
        <v>49980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50009</v>
      </c>
    </row>
    <row r="128" spans="2:26" ht="18" customHeight="1" x14ac:dyDescent="0.25">
      <c r="B128" s="431">
        <v>114</v>
      </c>
      <c r="C128" s="451">
        <v>50010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50040</v>
      </c>
    </row>
    <row r="129" spans="2:26" ht="18" customHeight="1" x14ac:dyDescent="0.25">
      <c r="B129" s="431">
        <v>115</v>
      </c>
      <c r="C129" s="451">
        <v>50041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50071</v>
      </c>
    </row>
    <row r="130" spans="2:26" ht="18" customHeight="1" x14ac:dyDescent="0.25">
      <c r="B130" s="431">
        <v>116</v>
      </c>
      <c r="C130" s="451">
        <v>50072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50099</v>
      </c>
    </row>
    <row r="131" spans="2:26" ht="18" customHeight="1" x14ac:dyDescent="0.25">
      <c r="B131" s="431">
        <v>117</v>
      </c>
      <c r="C131" s="451">
        <v>50100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50130</v>
      </c>
    </row>
    <row r="132" spans="2:26" ht="18" customHeight="1" x14ac:dyDescent="0.25">
      <c r="B132" s="431">
        <v>118</v>
      </c>
      <c r="C132" s="451">
        <v>50131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50160</v>
      </c>
    </row>
    <row r="133" spans="2:26" ht="18" customHeight="1" x14ac:dyDescent="0.25">
      <c r="B133" s="431">
        <v>119</v>
      </c>
      <c r="C133" s="451">
        <v>50161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50191</v>
      </c>
    </row>
    <row r="134" spans="2:26" ht="18" customHeight="1" x14ac:dyDescent="0.25">
      <c r="B134" s="431">
        <v>120</v>
      </c>
      <c r="C134" s="451">
        <v>50192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50221</v>
      </c>
    </row>
    <row r="135" spans="2:26" ht="18" customHeight="1" x14ac:dyDescent="0.25">
      <c r="B135" s="431">
        <v>121</v>
      </c>
      <c r="C135" s="451">
        <v>50222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50252</v>
      </c>
    </row>
    <row r="136" spans="2:26" ht="18" customHeight="1" x14ac:dyDescent="0.25">
      <c r="B136" s="431">
        <v>122</v>
      </c>
      <c r="C136" s="451">
        <v>50253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50283</v>
      </c>
    </row>
    <row r="137" spans="2:26" ht="18" customHeight="1" x14ac:dyDescent="0.25">
      <c r="B137" s="431">
        <v>123</v>
      </c>
      <c r="C137" s="451">
        <v>50284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50313</v>
      </c>
    </row>
    <row r="138" spans="2:26" ht="18" customHeight="1" x14ac:dyDescent="0.25">
      <c r="B138" s="431">
        <v>124</v>
      </c>
      <c r="C138" s="451">
        <v>50314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50344</v>
      </c>
    </row>
    <row r="139" spans="2:26" ht="18" customHeight="1" x14ac:dyDescent="0.25">
      <c r="B139" s="431">
        <v>125</v>
      </c>
      <c r="C139" s="451">
        <v>50345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50374</v>
      </c>
    </row>
    <row r="140" spans="2:26" ht="18" customHeight="1" x14ac:dyDescent="0.25">
      <c r="B140" s="431">
        <v>126</v>
      </c>
      <c r="C140" s="451">
        <v>50375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50405</v>
      </c>
    </row>
    <row r="141" spans="2:26" ht="18" customHeight="1" x14ac:dyDescent="0.25">
      <c r="B141" s="431">
        <v>127</v>
      </c>
      <c r="C141" s="451">
        <v>50406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50436</v>
      </c>
    </row>
    <row r="142" spans="2:26" ht="18" customHeight="1" x14ac:dyDescent="0.25">
      <c r="B142" s="431">
        <v>128</v>
      </c>
      <c r="C142" s="451">
        <v>50437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50464</v>
      </c>
    </row>
    <row r="143" spans="2:26" ht="18" customHeight="1" x14ac:dyDescent="0.25">
      <c r="B143" s="431">
        <v>129</v>
      </c>
      <c r="C143" s="451">
        <v>50465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50495</v>
      </c>
    </row>
    <row r="144" spans="2:26" ht="18" customHeight="1" x14ac:dyDescent="0.25">
      <c r="B144" s="431">
        <v>130</v>
      </c>
      <c r="C144" s="451">
        <v>50496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50525</v>
      </c>
    </row>
    <row r="145" spans="2:26" ht="18" customHeight="1" x14ac:dyDescent="0.25">
      <c r="B145" s="431">
        <v>131</v>
      </c>
      <c r="C145" s="451">
        <v>50526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50556</v>
      </c>
    </row>
    <row r="146" spans="2:26" ht="18" customHeight="1" x14ac:dyDescent="0.25">
      <c r="B146" s="431">
        <v>132</v>
      </c>
      <c r="C146" s="451">
        <v>50557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50586</v>
      </c>
    </row>
    <row r="147" spans="2:26" ht="18" customHeight="1" x14ac:dyDescent="0.25">
      <c r="B147" s="431">
        <v>133</v>
      </c>
      <c r="C147" s="451">
        <v>50587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50617</v>
      </c>
    </row>
    <row r="148" spans="2:26" ht="18" customHeight="1" x14ac:dyDescent="0.25">
      <c r="B148" s="431">
        <v>134</v>
      </c>
      <c r="C148" s="451">
        <v>50618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50648</v>
      </c>
    </row>
    <row r="149" spans="2:26" ht="18" customHeight="1" x14ac:dyDescent="0.25">
      <c r="B149" s="431">
        <v>135</v>
      </c>
      <c r="C149" s="451">
        <v>50649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50678</v>
      </c>
    </row>
    <row r="150" spans="2:26" ht="18" customHeight="1" x14ac:dyDescent="0.25">
      <c r="B150" s="431">
        <v>136</v>
      </c>
      <c r="C150" s="451">
        <v>50679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50709</v>
      </c>
    </row>
    <row r="151" spans="2:26" ht="18" customHeight="1" x14ac:dyDescent="0.25">
      <c r="B151" s="431">
        <v>137</v>
      </c>
      <c r="C151" s="451">
        <v>50710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50739</v>
      </c>
    </row>
    <row r="152" spans="2:26" ht="18" customHeight="1" x14ac:dyDescent="0.25">
      <c r="B152" s="431">
        <v>138</v>
      </c>
      <c r="C152" s="451">
        <v>50740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50770</v>
      </c>
    </row>
    <row r="153" spans="2:26" ht="18" customHeight="1" x14ac:dyDescent="0.25">
      <c r="B153" s="431">
        <v>139</v>
      </c>
      <c r="C153" s="451">
        <v>50771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50801</v>
      </c>
    </row>
    <row r="154" spans="2:26" ht="18" customHeight="1" x14ac:dyDescent="0.25">
      <c r="B154" s="431">
        <v>140</v>
      </c>
      <c r="C154" s="451">
        <v>50802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50829</v>
      </c>
    </row>
    <row r="155" spans="2:26" ht="18" customHeight="1" x14ac:dyDescent="0.25">
      <c r="B155" s="431">
        <v>141</v>
      </c>
      <c r="C155" s="451">
        <v>50830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50860</v>
      </c>
    </row>
    <row r="156" spans="2:26" ht="18" customHeight="1" x14ac:dyDescent="0.25">
      <c r="B156" s="431">
        <v>142</v>
      </c>
      <c r="C156" s="451">
        <v>50861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50890</v>
      </c>
    </row>
    <row r="157" spans="2:26" ht="18" customHeight="1" x14ac:dyDescent="0.25">
      <c r="B157" s="431">
        <v>143</v>
      </c>
      <c r="C157" s="451">
        <v>50891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50921</v>
      </c>
    </row>
    <row r="158" spans="2:26" ht="18" customHeight="1" x14ac:dyDescent="0.25">
      <c r="B158" s="431">
        <v>144</v>
      </c>
      <c r="C158" s="451">
        <v>50922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50951</v>
      </c>
    </row>
    <row r="159" spans="2:26" ht="18" customHeight="1" x14ac:dyDescent="0.25">
      <c r="B159" s="431">
        <v>145</v>
      </c>
      <c r="C159" s="451">
        <v>50952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50982</v>
      </c>
    </row>
    <row r="160" spans="2:26" ht="18" customHeight="1" x14ac:dyDescent="0.25">
      <c r="B160" s="431">
        <v>146</v>
      </c>
      <c r="C160" s="451">
        <v>50983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51013</v>
      </c>
    </row>
    <row r="161" spans="2:26" ht="18" customHeight="1" x14ac:dyDescent="0.25">
      <c r="B161" s="431">
        <v>147</v>
      </c>
      <c r="C161" s="451">
        <v>51014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51043</v>
      </c>
    </row>
    <row r="162" spans="2:26" ht="18" customHeight="1" x14ac:dyDescent="0.25">
      <c r="B162" s="431">
        <v>148</v>
      </c>
      <c r="C162" s="451">
        <v>51044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51074</v>
      </c>
    </row>
    <row r="163" spans="2:26" ht="18" customHeight="1" x14ac:dyDescent="0.25">
      <c r="B163" s="431">
        <v>149</v>
      </c>
      <c r="C163" s="451">
        <v>51075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51104</v>
      </c>
    </row>
    <row r="164" spans="2:26" ht="18" customHeight="1" x14ac:dyDescent="0.25">
      <c r="B164" s="431">
        <v>150</v>
      </c>
      <c r="C164" s="451">
        <v>51105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51135</v>
      </c>
    </row>
    <row r="165" spans="2:26" ht="18" customHeight="1" x14ac:dyDescent="0.25">
      <c r="B165" s="431">
        <v>151</v>
      </c>
      <c r="C165" s="451">
        <v>51136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51166</v>
      </c>
    </row>
    <row r="166" spans="2:26" ht="18" customHeight="1" x14ac:dyDescent="0.25">
      <c r="B166" s="431">
        <v>152</v>
      </c>
      <c r="C166" s="451">
        <v>51167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51195</v>
      </c>
    </row>
    <row r="167" spans="2:26" ht="18" customHeight="1" x14ac:dyDescent="0.25">
      <c r="B167" s="431">
        <v>153</v>
      </c>
      <c r="C167" s="451">
        <v>51196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51226</v>
      </c>
    </row>
    <row r="168" spans="2:26" ht="18" customHeight="1" x14ac:dyDescent="0.25">
      <c r="B168" s="431">
        <v>154</v>
      </c>
      <c r="C168" s="451">
        <v>51227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51256</v>
      </c>
    </row>
    <row r="169" spans="2:26" ht="18" customHeight="1" x14ac:dyDescent="0.25">
      <c r="B169" s="431">
        <v>155</v>
      </c>
      <c r="C169" s="451">
        <v>51257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51287</v>
      </c>
    </row>
    <row r="170" spans="2:26" ht="18" customHeight="1" x14ac:dyDescent="0.25">
      <c r="B170" s="431">
        <v>156</v>
      </c>
      <c r="C170" s="451">
        <v>51288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51317</v>
      </c>
    </row>
    <row r="171" spans="2:26" ht="18" customHeight="1" x14ac:dyDescent="0.25">
      <c r="B171" s="431">
        <v>157</v>
      </c>
      <c r="C171" s="451">
        <v>51318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51348</v>
      </c>
    </row>
    <row r="172" spans="2:26" ht="18" customHeight="1" x14ac:dyDescent="0.25">
      <c r="B172" s="431">
        <v>158</v>
      </c>
      <c r="C172" s="451">
        <v>51349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51379</v>
      </c>
    </row>
    <row r="173" spans="2:26" ht="18" customHeight="1" x14ac:dyDescent="0.25">
      <c r="B173" s="431">
        <v>159</v>
      </c>
      <c r="C173" s="451">
        <v>51380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51409</v>
      </c>
    </row>
    <row r="174" spans="2:26" ht="18" customHeight="1" x14ac:dyDescent="0.25">
      <c r="B174" s="431">
        <v>160</v>
      </c>
      <c r="C174" s="451">
        <v>51410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51440</v>
      </c>
    </row>
    <row r="175" spans="2:26" ht="18" customHeight="1" x14ac:dyDescent="0.25">
      <c r="B175" s="431">
        <v>161</v>
      </c>
      <c r="C175" s="451">
        <v>51441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51470</v>
      </c>
    </row>
    <row r="176" spans="2:26" ht="18" customHeight="1" x14ac:dyDescent="0.25">
      <c r="B176" s="431">
        <v>162</v>
      </c>
      <c r="C176" s="451">
        <v>51471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51501</v>
      </c>
    </row>
    <row r="177" spans="2:26" ht="18" customHeight="1" x14ac:dyDescent="0.25">
      <c r="B177" s="431">
        <v>163</v>
      </c>
      <c r="C177" s="451">
        <v>51502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51532</v>
      </c>
    </row>
    <row r="178" spans="2:26" ht="18" customHeight="1" x14ac:dyDescent="0.25">
      <c r="B178" s="431">
        <v>164</v>
      </c>
      <c r="C178" s="451">
        <v>51533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51560</v>
      </c>
    </row>
    <row r="179" spans="2:26" ht="18" customHeight="1" x14ac:dyDescent="0.25">
      <c r="B179" s="431">
        <v>165</v>
      </c>
      <c r="C179" s="451">
        <v>51561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51591</v>
      </c>
    </row>
    <row r="180" spans="2:26" ht="18" customHeight="1" x14ac:dyDescent="0.25">
      <c r="B180" s="431">
        <v>166</v>
      </c>
      <c r="C180" s="451">
        <v>51592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51621</v>
      </c>
    </row>
    <row r="181" spans="2:26" ht="18" customHeight="1" x14ac:dyDescent="0.25">
      <c r="B181" s="431">
        <v>167</v>
      </c>
      <c r="C181" s="451">
        <v>51622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51652</v>
      </c>
    </row>
    <row r="182" spans="2:26" ht="18" customHeight="1" x14ac:dyDescent="0.25">
      <c r="B182" s="431">
        <v>168</v>
      </c>
      <c r="C182" s="451">
        <v>51653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51682</v>
      </c>
    </row>
    <row r="183" spans="2:26" ht="18" customHeight="1" x14ac:dyDescent="0.25">
      <c r="B183" s="431">
        <v>169</v>
      </c>
      <c r="C183" s="451">
        <v>51683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51713</v>
      </c>
    </row>
    <row r="184" spans="2:26" ht="18" customHeight="1" x14ac:dyDescent="0.25">
      <c r="B184" s="431">
        <v>170</v>
      </c>
      <c r="C184" s="451">
        <v>51714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51744</v>
      </c>
    </row>
    <row r="185" spans="2:26" ht="18" customHeight="1" x14ac:dyDescent="0.25">
      <c r="B185" s="431">
        <v>171</v>
      </c>
      <c r="C185" s="451">
        <v>51745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51774</v>
      </c>
    </row>
    <row r="186" spans="2:26" ht="18" customHeight="1" x14ac:dyDescent="0.25">
      <c r="B186" s="431">
        <v>172</v>
      </c>
      <c r="C186" s="451">
        <v>51775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51805</v>
      </c>
    </row>
    <row r="187" spans="2:26" ht="18" customHeight="1" x14ac:dyDescent="0.25">
      <c r="B187" s="431">
        <v>173</v>
      </c>
      <c r="C187" s="451">
        <v>51806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51835</v>
      </c>
    </row>
    <row r="188" spans="2:26" ht="18" customHeight="1" x14ac:dyDescent="0.25">
      <c r="B188" s="431">
        <v>174</v>
      </c>
      <c r="C188" s="451">
        <v>51836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51866</v>
      </c>
    </row>
    <row r="189" spans="2:26" ht="18" customHeight="1" x14ac:dyDescent="0.25">
      <c r="B189" s="431">
        <v>175</v>
      </c>
      <c r="C189" s="451">
        <v>51867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51897</v>
      </c>
    </row>
    <row r="190" spans="2:26" ht="18" customHeight="1" x14ac:dyDescent="0.25">
      <c r="B190" s="431">
        <v>176</v>
      </c>
      <c r="C190" s="451">
        <v>51898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51925</v>
      </c>
    </row>
    <row r="191" spans="2:26" ht="18" customHeight="1" x14ac:dyDescent="0.25">
      <c r="B191" s="431">
        <v>177</v>
      </c>
      <c r="C191" s="451">
        <v>51926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51956</v>
      </c>
    </row>
    <row r="192" spans="2:26" ht="18" customHeight="1" x14ac:dyDescent="0.25">
      <c r="B192" s="431">
        <v>178</v>
      </c>
      <c r="C192" s="451">
        <v>51957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51986</v>
      </c>
    </row>
    <row r="193" spans="2:26" ht="18" customHeight="1" x14ac:dyDescent="0.25">
      <c r="B193" s="431">
        <v>179</v>
      </c>
      <c r="C193" s="451">
        <v>51987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52017</v>
      </c>
    </row>
    <row r="194" spans="2:26" ht="18" customHeight="1" x14ac:dyDescent="0.25">
      <c r="B194" s="431">
        <v>180</v>
      </c>
      <c r="C194" s="451">
        <v>52018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52047</v>
      </c>
    </row>
  </sheetData>
  <mergeCells count="22">
    <mergeCell ref="B12:D12"/>
    <mergeCell ref="G12:H12"/>
    <mergeCell ref="I12:K12"/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1:D11"/>
    <mergeCell ref="G10:H10"/>
  </mergeCells>
  <conditionalFormatting sqref="B14:K300">
    <cfRule type="expression" dxfId="17" priority="2">
      <formula>$B14&lt;&gt;""</formula>
    </cfRule>
  </conditionalFormatting>
  <conditionalFormatting sqref="Z14">
    <cfRule type="expression" dxfId="16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EA47768-59E1-4AE4-AE17-813AAE0CE964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667B30E8-38C1-40F5-97B9-B03339EC80D5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BF341CA6-9B3E-4783-A20A-B1E05D6FC732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6101DEE3-D93D-4728-929C-A8B8B1CA4A2C}"/>
    <dataValidation allowBlank="1" showInputMessage="1" showErrorMessage="1" prompt="Entrez le montant du prêt dans cette cellule" sqref="E5" xr:uid="{2D37C383-EA59-4829-901F-A93C4D7BFACB}"/>
    <dataValidation allowBlank="1" showInputMessage="1" showErrorMessage="1" prompt="Entrez le taux d’intérêt annuel dans cette cellule" sqref="E6" xr:uid="{5B1B2C76-3A4B-41D7-8A87-D8A384E033E9}"/>
    <dataValidation allowBlank="1" showInputMessage="1" showErrorMessage="1" prompt="Entrez la période de prêt en années dans cette cellule" sqref="E7" xr:uid="{92298C1C-4C5F-4FEF-97A7-591BA2809748}"/>
    <dataValidation allowBlank="1" showInputMessage="1" showErrorMessage="1" prompt="Entrez le nombre de paiements par an dans cette cellule" sqref="E8" xr:uid="{3C628BCD-FBE5-4AC8-B40E-88C3883C1744}"/>
    <dataValidation allowBlank="1" showInputMessage="1" showErrorMessage="1" prompt="Entrez la date de début du prêt dans cette cellule" sqref="E9" xr:uid="{9D048BD9-66D3-4E7D-BD2A-00A2D64D72FC}"/>
    <dataValidation allowBlank="1" showInputMessage="1" showErrorMessage="1" prompt="Entrez le montant du paiement supplémentaire dans cette cellule" sqref="E12" xr:uid="{70C1BCA6-35E6-4F14-AA83-D1ED15C60964}"/>
    <dataValidation allowBlank="1" showInputMessage="1" showErrorMessage="1" prompt="Total des intérêts calculé automatiquement" sqref="I9" xr:uid="{DABE4EDB-BF99-4BE1-BF16-099DC0378C31}"/>
    <dataValidation allowBlank="1" showInputMessage="1" showErrorMessage="1" prompt="Montant du paiement programmé mis à jour automatiquement" sqref="I5" xr:uid="{E8DA4294-B4D3-4846-BFEE-625C8AEC8ECB}"/>
    <dataValidation allowBlank="1" showInputMessage="1" showErrorMessage="1" prompt="Nombre prévu de paiements mis à jour automatiquement" sqref="I6" xr:uid="{8B777F18-6009-488F-A47A-F231DA56FAC4}"/>
    <dataValidation allowBlank="1" showInputMessage="1" showErrorMessage="1" prompt="Nombre de paiements mis à jour automatiquement" sqref="I7" xr:uid="{AF11FC66-9276-49C6-833B-B3131E9E9565}"/>
    <dataValidation allowBlank="1" showInputMessage="1" showErrorMessage="1" prompt="Total des paiements en avance mis à jour automatiquement" sqref="I8" xr:uid="{BDE8FAF1-2796-4771-A242-1B63B37B3BE3}"/>
    <dataValidation allowBlank="1" showInputMessage="1" showErrorMessage="1" prompt="Le numéro de paiement est mis à jour automatiquement dans cette colonne" sqref="B14" xr:uid="{8365898A-238D-41EC-AAA3-68BE7DDA54CF}"/>
    <dataValidation allowBlank="1" showInputMessage="1" showErrorMessage="1" prompt="La date de paiement est mise à jour automatiquement dans cette colonne" sqref="C14" xr:uid="{ADB89EC0-F525-46D8-A2ED-9B98A5BADB6A}"/>
    <dataValidation allowBlank="1" showInputMessage="1" showErrorMessage="1" prompt="Le solde de début est mis à jour automatiquement dans cette colonne" sqref="D14" xr:uid="{FF1B9C8F-DABD-4859-B3DB-89E70AE810F9}"/>
    <dataValidation allowBlank="1" showInputMessage="1" showErrorMessage="1" prompt="Le paiement programmé est mis à jour automatiquement dans cette colonne" sqref="E14" xr:uid="{076A8E2C-0CA6-4DFE-9DE6-E04D41927DE9}"/>
    <dataValidation allowBlank="1" showInputMessage="1" showErrorMessage="1" prompt="Le paiement supplémentaire est mis à jour automatiquement dans cette colonne" sqref="F14" xr:uid="{D19266E2-6A80-4A51-A5DE-E75FB5711944}"/>
    <dataValidation allowBlank="1" showInputMessage="1" showErrorMessage="1" prompt="Le paiement total est mis à jour automatiquement dans cette colonne" sqref="G14" xr:uid="{681221DA-3C44-49D8-9133-DB6FDD837DFE}"/>
    <dataValidation allowBlank="1" showInputMessage="1" showErrorMessage="1" prompt="Le montant en principal est mis à jour automatiquement dans cette colonne" sqref="H14" xr:uid="{D8B6FDB9-BA53-4698-AA79-C94891BFB63B}"/>
    <dataValidation allowBlank="1" showInputMessage="1" showErrorMessage="1" prompt="Les intérêts sont mis à jour automatiquement dans cette colonne" sqref="I14" xr:uid="{7A8E1EDA-9BD7-45AA-8A5D-C436657291FE}"/>
    <dataValidation allowBlank="1" showInputMessage="1" showErrorMessage="1" prompt="Le solde final est mis à jour automatiquement dans cette colonne" sqref="J14" xr:uid="{08A689EB-3BBE-4549-91FB-7A61C1EF3BA4}"/>
    <dataValidation allowBlank="1" showInputMessage="1" showErrorMessage="1" prompt="Les intérêts cumulés sont mis à jour automatiquement dans cette colonne" sqref="K14" xr:uid="{90226396-E0B0-4476-9B38-C44DEF89120C}"/>
    <dataValidation allowBlank="1" showInputMessage="1" showErrorMessage="1" prompt="Enter the number of months during which only interest will be paid and no principal will be repaid" sqref="E11" xr:uid="{F7DAE1AA-8C9D-4164-9786-4196DCBA90FB}"/>
  </dataValidation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E3CF-5A68-40F6-B4D0-5896377BE48D}">
  <sheetPr>
    <tabColor rgb="FFFF0000"/>
  </sheetPr>
  <dimension ref="B1:Z194"/>
  <sheetViews>
    <sheetView showGridLines="0" topLeftCell="C1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317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46569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15" priority="2">
      <formula>$B14&lt;&gt;""</formula>
    </cfRule>
  </conditionalFormatting>
  <conditionalFormatting sqref="Z14">
    <cfRule type="expression" dxfId="14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C8524C8D-7441-4B36-9B52-AD1AC94FAD0B}"/>
    <dataValidation allowBlank="1" showInputMessage="1" showErrorMessage="1" prompt="Les intérêts cumulés sont mis à jour automatiquement dans cette colonne" sqref="K14" xr:uid="{A7B654E0-4D3E-426D-94BA-0FA43276C554}"/>
    <dataValidation allowBlank="1" showInputMessage="1" showErrorMessage="1" prompt="Le solde final est mis à jour automatiquement dans cette colonne" sqref="J14" xr:uid="{A148916B-97CE-42D7-BD21-F574FDFECAC1}"/>
    <dataValidation allowBlank="1" showInputMessage="1" showErrorMessage="1" prompt="Les intérêts sont mis à jour automatiquement dans cette colonne" sqref="I14" xr:uid="{280A0293-B8C5-4FCD-818A-973AE41ACA6D}"/>
    <dataValidation allowBlank="1" showInputMessage="1" showErrorMessage="1" prompt="Le montant en principal est mis à jour automatiquement dans cette colonne" sqref="H14" xr:uid="{C8620CF4-683B-445D-BCAB-4949658BC949}"/>
    <dataValidation allowBlank="1" showInputMessage="1" showErrorMessage="1" prompt="Le paiement total est mis à jour automatiquement dans cette colonne" sqref="G14" xr:uid="{379297D3-9CE5-49F7-865D-64B983417382}"/>
    <dataValidation allowBlank="1" showInputMessage="1" showErrorMessage="1" prompt="Le paiement supplémentaire est mis à jour automatiquement dans cette colonne" sqref="F14" xr:uid="{F884A52A-DF35-4194-B232-C9785C9F54A1}"/>
    <dataValidation allowBlank="1" showInputMessage="1" showErrorMessage="1" prompt="Le paiement programmé est mis à jour automatiquement dans cette colonne" sqref="E14" xr:uid="{92A6A0CD-5248-4EF2-9363-F18CA98A2D52}"/>
    <dataValidation allowBlank="1" showInputMessage="1" showErrorMessage="1" prompt="Le solde de début est mis à jour automatiquement dans cette colonne" sqref="D14" xr:uid="{AE7B0E3D-ECE3-4104-A01C-6FEB1113364F}"/>
    <dataValidation allowBlank="1" showInputMessage="1" showErrorMessage="1" prompt="La date de paiement est mise à jour automatiquement dans cette colonne" sqref="C14" xr:uid="{B6E320BF-B74C-4A94-9488-31CE22B9D36C}"/>
    <dataValidation allowBlank="1" showInputMessage="1" showErrorMessage="1" prompt="Le numéro de paiement est mis à jour automatiquement dans cette colonne" sqref="B14" xr:uid="{2FC49E6B-6FEF-41A5-909A-2D653FD3075E}"/>
    <dataValidation allowBlank="1" showInputMessage="1" showErrorMessage="1" prompt="Total des paiements en avance mis à jour automatiquement" sqref="I8" xr:uid="{E8A8C339-3760-4788-BA2F-5FC76B4489DD}"/>
    <dataValidation allowBlank="1" showInputMessage="1" showErrorMessage="1" prompt="Nombre de paiements mis à jour automatiquement" sqref="I7" xr:uid="{8AB5A931-4A1F-45EC-8522-C1361EAB7A3A}"/>
    <dataValidation allowBlank="1" showInputMessage="1" showErrorMessage="1" prompt="Nombre prévu de paiements mis à jour automatiquement" sqref="I6" xr:uid="{2BB60540-E7A5-444E-9C85-78DCD679B0F3}"/>
    <dataValidation allowBlank="1" showInputMessage="1" showErrorMessage="1" prompt="Montant du paiement programmé mis à jour automatiquement" sqref="I5" xr:uid="{C846E02D-1A72-42FD-BE41-79A8A9CAC0A7}"/>
    <dataValidation allowBlank="1" showInputMessage="1" showErrorMessage="1" prompt="Total des intérêts calculé automatiquement" sqref="I9" xr:uid="{04034A88-2471-4A44-94F4-ABECCA9BBAFC}"/>
    <dataValidation allowBlank="1" showInputMessage="1" showErrorMessage="1" prompt="Entrez le montant du paiement supplémentaire dans cette cellule" sqref="E12" xr:uid="{EC70C2E1-36A9-4D7B-9AF5-679EA86CCC4A}"/>
    <dataValidation allowBlank="1" showInputMessage="1" showErrorMessage="1" prompt="Entrez la date de début du prêt dans cette cellule" sqref="E9" xr:uid="{D7F73A40-E8BC-48A4-A6F5-55D43EA0656C}"/>
    <dataValidation allowBlank="1" showInputMessage="1" showErrorMessage="1" prompt="Entrez le nombre de paiements par an dans cette cellule" sqref="E8" xr:uid="{BE83A56D-81FF-49B3-B52A-3B1407035A0D}"/>
    <dataValidation allowBlank="1" showInputMessage="1" showErrorMessage="1" prompt="Entrez la période de prêt en années dans cette cellule" sqref="E7" xr:uid="{6BAECEE1-AD53-47FA-81D0-879326181398}"/>
    <dataValidation allowBlank="1" showInputMessage="1" showErrorMessage="1" prompt="Entrez le taux d’intérêt annuel dans cette cellule" sqref="E6" xr:uid="{8A7B9288-B3C8-4127-B52C-1B963E0CC9A5}"/>
    <dataValidation allowBlank="1" showInputMessage="1" showErrorMessage="1" prompt="Entrez le montant du prêt dans cette cellule" sqref="E5" xr:uid="{4821546C-E858-4A15-ABD7-760408873531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F6918EA3-88A4-4C94-ADB5-754DB65F89AA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CAD191C7-061F-4DFF-B071-FC49DFAE95C5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960E87CB-75D4-4991-AF01-CB5CC4516388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34933BBB-AA97-4657-948E-F9D4B9A0D9D9}"/>
  </dataValidation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D99E-55AB-4C02-AC7D-7DA303247428}">
  <sheetPr>
    <tabColor rgb="FFFF0000"/>
  </sheetPr>
  <dimension ref="B1:Z194"/>
  <sheetViews>
    <sheetView showGridLines="0" topLeftCell="E1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318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46569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B12:D12"/>
    <mergeCell ref="G12:H12"/>
    <mergeCell ref="I12:K12"/>
    <mergeCell ref="B9:C9"/>
    <mergeCell ref="G9:H9"/>
    <mergeCell ref="I9:K9"/>
    <mergeCell ref="G10:H10"/>
    <mergeCell ref="I10:K10"/>
    <mergeCell ref="B11:D11"/>
    <mergeCell ref="B7:D7"/>
    <mergeCell ref="G7:H7"/>
    <mergeCell ref="I7:K7"/>
    <mergeCell ref="B8:D8"/>
    <mergeCell ref="G8:H8"/>
    <mergeCell ref="I8:K8"/>
    <mergeCell ref="C2:K2"/>
    <mergeCell ref="B5:D5"/>
    <mergeCell ref="G5:H5"/>
    <mergeCell ref="I5:K5"/>
    <mergeCell ref="B6:D6"/>
    <mergeCell ref="G6:H6"/>
    <mergeCell ref="I6:K6"/>
  </mergeCells>
  <conditionalFormatting sqref="B14:K300">
    <cfRule type="expression" dxfId="13" priority="2">
      <formula>$B14&lt;&gt;""</formula>
    </cfRule>
  </conditionalFormatting>
  <conditionalFormatting sqref="Z14">
    <cfRule type="expression" dxfId="12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80118716-7D78-4946-8CC6-81E339AB068A}"/>
    <dataValidation allowBlank="1" showInputMessage="1" showErrorMessage="1" prompt="Les intérêts cumulés sont mis à jour automatiquement dans cette colonne" sqref="K14" xr:uid="{D7464254-B640-4E82-BB2E-5C0EE1E06509}"/>
    <dataValidation allowBlank="1" showInputMessage="1" showErrorMessage="1" prompt="Le solde final est mis à jour automatiquement dans cette colonne" sqref="J14" xr:uid="{5E85E16D-7AD2-479C-8998-C095E1FCF46B}"/>
    <dataValidation allowBlank="1" showInputMessage="1" showErrorMessage="1" prompt="Les intérêts sont mis à jour automatiquement dans cette colonne" sqref="I14" xr:uid="{95C090FB-4D9F-4C7E-AE47-5102D76ECC6A}"/>
    <dataValidation allowBlank="1" showInputMessage="1" showErrorMessage="1" prompt="Le montant en principal est mis à jour automatiquement dans cette colonne" sqref="H14" xr:uid="{BADDB0FD-B87C-4D97-BC6C-139AEC1A0630}"/>
    <dataValidation allowBlank="1" showInputMessage="1" showErrorMessage="1" prompt="Le paiement total est mis à jour automatiquement dans cette colonne" sqref="G14" xr:uid="{598A139C-9148-49FB-9C2F-DFEB4DAAFFBC}"/>
    <dataValidation allowBlank="1" showInputMessage="1" showErrorMessage="1" prompt="Le paiement supplémentaire est mis à jour automatiquement dans cette colonne" sqref="F14" xr:uid="{8D7DB939-BFB3-4085-AD6E-079F30FD14FE}"/>
    <dataValidation allowBlank="1" showInputMessage="1" showErrorMessage="1" prompt="Le paiement programmé est mis à jour automatiquement dans cette colonne" sqref="E14" xr:uid="{CBA174A9-87F3-4764-B5C4-C3E99F1FD517}"/>
    <dataValidation allowBlank="1" showInputMessage="1" showErrorMessage="1" prompt="Le solde de début est mis à jour automatiquement dans cette colonne" sqref="D14" xr:uid="{A9E949A8-514F-48A3-B3FA-7349C955E9B6}"/>
    <dataValidation allowBlank="1" showInputMessage="1" showErrorMessage="1" prompt="La date de paiement est mise à jour automatiquement dans cette colonne" sqref="C14" xr:uid="{60DA86C9-1B5C-4CB5-9BFE-4ADAB489F3CE}"/>
    <dataValidation allowBlank="1" showInputMessage="1" showErrorMessage="1" prompt="Le numéro de paiement est mis à jour automatiquement dans cette colonne" sqref="B14" xr:uid="{A9D236CF-334B-4679-9565-05B449CD1DFD}"/>
    <dataValidation allowBlank="1" showInputMessage="1" showErrorMessage="1" prompt="Total des paiements en avance mis à jour automatiquement" sqref="I8" xr:uid="{C0079EEB-AAF0-4C7B-A86A-57524C70778E}"/>
    <dataValidation allowBlank="1" showInputMessage="1" showErrorMessage="1" prompt="Nombre de paiements mis à jour automatiquement" sqref="I7" xr:uid="{6D27886B-1CE2-47DF-9427-76F5B7B6E58E}"/>
    <dataValidation allowBlank="1" showInputMessage="1" showErrorMessage="1" prompt="Nombre prévu de paiements mis à jour automatiquement" sqref="I6" xr:uid="{C8E17EBD-AE74-4644-A263-A08B81F55807}"/>
    <dataValidation allowBlank="1" showInputMessage="1" showErrorMessage="1" prompt="Montant du paiement programmé mis à jour automatiquement" sqref="I5" xr:uid="{D01814A1-5969-4EB5-BA24-92C263419567}"/>
    <dataValidation allowBlank="1" showInputMessage="1" showErrorMessage="1" prompt="Total des intérêts calculé automatiquement" sqref="I9" xr:uid="{C1DC27D9-6F5B-4E3B-BBC0-BB5226146F3F}"/>
    <dataValidation allowBlank="1" showInputMessage="1" showErrorMessage="1" prompt="Entrez le montant du paiement supplémentaire dans cette cellule" sqref="E12" xr:uid="{B3481A38-DA92-4584-8431-83239C1963B4}"/>
    <dataValidation allowBlank="1" showInputMessage="1" showErrorMessage="1" prompt="Entrez la date de début du prêt dans cette cellule" sqref="E9" xr:uid="{25570C2D-2BC7-4E89-AB96-C0355FA38201}"/>
    <dataValidation allowBlank="1" showInputMessage="1" showErrorMessage="1" prompt="Entrez le nombre de paiements par an dans cette cellule" sqref="E8" xr:uid="{F81D1E06-9840-4E91-869B-993808DCF404}"/>
    <dataValidation allowBlank="1" showInputMessage="1" showErrorMessage="1" prompt="Entrez la période de prêt en années dans cette cellule" sqref="E7" xr:uid="{A155460D-C46F-4E03-A847-566524626702}"/>
    <dataValidation allowBlank="1" showInputMessage="1" showErrorMessage="1" prompt="Entrez le taux d’intérêt annuel dans cette cellule" sqref="E6" xr:uid="{28311264-C75D-43F7-BB4B-A33EC0B68818}"/>
    <dataValidation allowBlank="1" showInputMessage="1" showErrorMessage="1" prompt="Entrez le montant du prêt dans cette cellule" sqref="E5" xr:uid="{F192DA3A-A3D6-49D2-A7DC-C18C388072BC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B2481132-5F18-458B-A591-C2C89A3BD2BB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596FFF37-74DC-481C-82D3-14FE8A76B280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DBBED530-A11D-4F43-AFF1-E4FADA829CFD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96E3118E-7E70-4D3D-810F-23739DA7BEC9}"/>
  </dataValidation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04F3-0F1A-D540-974D-A69EB448EAB5}">
  <sheetPr codeName="Feuil11">
    <tabColor rgb="FFFFFF00"/>
  </sheetPr>
  <dimension ref="A1:ES98"/>
  <sheetViews>
    <sheetView topLeftCell="A72" zoomScaleNormal="100" workbookViewId="0">
      <selection activeCell="AN31" sqref="AN31"/>
    </sheetView>
  </sheetViews>
  <sheetFormatPr baseColWidth="10" defaultColWidth="11.42578125" defaultRowHeight="11.25" outlineLevelCol="1" x14ac:dyDescent="0.2"/>
  <cols>
    <col min="1" max="1" width="18.140625" style="9" bestFit="1" customWidth="1"/>
    <col min="2" max="2" width="14.28515625" style="1" bestFit="1" customWidth="1"/>
    <col min="3" max="3" width="6.28515625" style="1" bestFit="1" customWidth="1"/>
    <col min="4" max="4" width="27.85546875" style="1" bestFit="1" customWidth="1"/>
    <col min="5" max="5" width="7.7109375" style="17" bestFit="1" customWidth="1"/>
    <col min="6" max="17" width="9" style="1" bestFit="1" customWidth="1" outlineLevel="1"/>
    <col min="18" max="18" width="8.140625" style="1" bestFit="1" customWidth="1"/>
    <col min="19" max="30" width="9" style="1" bestFit="1" customWidth="1" outlineLevel="1"/>
    <col min="31" max="31" width="8.140625" style="1" bestFit="1" customWidth="1"/>
    <col min="32" max="43" width="9" style="1" bestFit="1" customWidth="1" outlineLevel="1"/>
    <col min="44" max="44" width="8.140625" style="1" bestFit="1" customWidth="1"/>
    <col min="45" max="56" width="9" style="1" bestFit="1" customWidth="1" outlineLevel="1"/>
    <col min="57" max="57" width="8.140625" style="1" bestFit="1" customWidth="1"/>
    <col min="58" max="69" width="9" style="1" bestFit="1" customWidth="1" outlineLevel="1"/>
    <col min="70" max="70" width="8.140625" style="1" bestFit="1" customWidth="1"/>
    <col min="71" max="82" width="9" style="1" bestFit="1" customWidth="1" outlineLevel="1"/>
    <col min="83" max="83" width="8.140625" style="1" bestFit="1" customWidth="1"/>
    <col min="84" max="95" width="9" style="1" bestFit="1" customWidth="1" outlineLevel="1"/>
    <col min="96" max="96" width="8.140625" style="1" bestFit="1" customWidth="1"/>
    <col min="97" max="108" width="9" style="1" bestFit="1" customWidth="1" outlineLevel="1"/>
    <col min="109" max="109" width="8.140625" style="1" bestFit="1" customWidth="1"/>
    <col min="110" max="121" width="9" style="1" bestFit="1" customWidth="1" outlineLevel="1"/>
    <col min="122" max="122" width="8.140625" style="1" bestFit="1" customWidth="1"/>
    <col min="123" max="134" width="9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R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ref="BT3:CE3" si="101">BS3</f>
        <v>2030</v>
      </c>
      <c r="BU3" s="18">
        <f t="shared" si="101"/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:AQ4" si="108">T4</f>
        <v>2</v>
      </c>
      <c r="AH4" s="18">
        <f t="shared" si="108"/>
        <v>3</v>
      </c>
      <c r="AI4" s="18">
        <f t="shared" si="108"/>
        <v>4</v>
      </c>
      <c r="AJ4" s="18">
        <f t="shared" si="108"/>
        <v>5</v>
      </c>
      <c r="AK4" s="18">
        <f t="shared" si="108"/>
        <v>6</v>
      </c>
      <c r="AL4" s="18">
        <f t="shared" si="108"/>
        <v>7</v>
      </c>
      <c r="AM4" s="18">
        <f t="shared" si="108"/>
        <v>8</v>
      </c>
      <c r="AN4" s="18">
        <f t="shared" si="108"/>
        <v>9</v>
      </c>
      <c r="AO4" s="18">
        <f t="shared" si="108"/>
        <v>10</v>
      </c>
      <c r="AP4" s="18">
        <f t="shared" si="108"/>
        <v>11</v>
      </c>
      <c r="AQ4" s="18">
        <f t="shared" si="108"/>
        <v>12</v>
      </c>
      <c r="AR4" s="322">
        <f>AE4+1</f>
        <v>2027</v>
      </c>
      <c r="AS4" s="18">
        <f>AF4</f>
        <v>1</v>
      </c>
      <c r="AT4" s="18">
        <f t="shared" ref="AT4:BD4" si="109">AG4</f>
        <v>2</v>
      </c>
      <c r="AU4" s="18">
        <f t="shared" si="109"/>
        <v>3</v>
      </c>
      <c r="AV4" s="18">
        <f t="shared" si="109"/>
        <v>4</v>
      </c>
      <c r="AW4" s="18">
        <f t="shared" si="109"/>
        <v>5</v>
      </c>
      <c r="AX4" s="18">
        <f t="shared" si="109"/>
        <v>6</v>
      </c>
      <c r="AY4" s="18">
        <f t="shared" si="109"/>
        <v>7</v>
      </c>
      <c r="AZ4" s="18">
        <f t="shared" si="109"/>
        <v>8</v>
      </c>
      <c r="BA4" s="18">
        <f t="shared" si="109"/>
        <v>9</v>
      </c>
      <c r="BB4" s="18">
        <f t="shared" si="109"/>
        <v>10</v>
      </c>
      <c r="BC4" s="18">
        <f t="shared" si="109"/>
        <v>11</v>
      </c>
      <c r="BD4" s="18">
        <f t="shared" si="109"/>
        <v>12</v>
      </c>
      <c r="BE4" s="322">
        <f>AR4+1</f>
        <v>2028</v>
      </c>
      <c r="BF4" s="18">
        <f>AS4</f>
        <v>1</v>
      </c>
      <c r="BG4" s="18">
        <f t="shared" ref="BG4:BQ4" si="110">AT4</f>
        <v>2</v>
      </c>
      <c r="BH4" s="18">
        <f t="shared" si="110"/>
        <v>3</v>
      </c>
      <c r="BI4" s="18">
        <f t="shared" si="110"/>
        <v>4</v>
      </c>
      <c r="BJ4" s="18">
        <f t="shared" si="110"/>
        <v>5</v>
      </c>
      <c r="BK4" s="18">
        <f t="shared" si="110"/>
        <v>6</v>
      </c>
      <c r="BL4" s="18">
        <f t="shared" si="110"/>
        <v>7</v>
      </c>
      <c r="BM4" s="18">
        <f t="shared" si="110"/>
        <v>8</v>
      </c>
      <c r="BN4" s="18">
        <f t="shared" si="110"/>
        <v>9</v>
      </c>
      <c r="BO4" s="18">
        <f t="shared" si="110"/>
        <v>10</v>
      </c>
      <c r="BP4" s="18">
        <f t="shared" si="110"/>
        <v>11</v>
      </c>
      <c r="BQ4" s="18">
        <f t="shared" si="110"/>
        <v>12</v>
      </c>
      <c r="BR4" s="322">
        <f>BE4+1</f>
        <v>2029</v>
      </c>
      <c r="BS4" s="18">
        <f>BF4</f>
        <v>1</v>
      </c>
      <c r="BT4" s="18">
        <f t="shared" ref="BT4:CD4" si="111">BG4</f>
        <v>2</v>
      </c>
      <c r="BU4" s="18">
        <f t="shared" si="111"/>
        <v>3</v>
      </c>
      <c r="BV4" s="18">
        <f t="shared" si="111"/>
        <v>4</v>
      </c>
      <c r="BW4" s="18">
        <f t="shared" si="111"/>
        <v>5</v>
      </c>
      <c r="BX4" s="18">
        <f t="shared" si="111"/>
        <v>6</v>
      </c>
      <c r="BY4" s="18">
        <f t="shared" si="111"/>
        <v>7</v>
      </c>
      <c r="BZ4" s="18">
        <f t="shared" si="111"/>
        <v>8</v>
      </c>
      <c r="CA4" s="18">
        <f t="shared" si="111"/>
        <v>9</v>
      </c>
      <c r="CB4" s="18">
        <f t="shared" si="111"/>
        <v>10</v>
      </c>
      <c r="CC4" s="18">
        <f t="shared" si="111"/>
        <v>11</v>
      </c>
      <c r="CD4" s="18">
        <f t="shared" si="111"/>
        <v>12</v>
      </c>
      <c r="CE4" s="322">
        <f>BR4+1</f>
        <v>2030</v>
      </c>
      <c r="CF4" s="18">
        <f>BS4</f>
        <v>1</v>
      </c>
      <c r="CG4" s="18">
        <f t="shared" ref="CG4:CQ4" si="112">BT4</f>
        <v>2</v>
      </c>
      <c r="CH4" s="18">
        <f t="shared" si="112"/>
        <v>3</v>
      </c>
      <c r="CI4" s="18">
        <f t="shared" si="112"/>
        <v>4</v>
      </c>
      <c r="CJ4" s="18">
        <f t="shared" si="112"/>
        <v>5</v>
      </c>
      <c r="CK4" s="18">
        <f t="shared" si="112"/>
        <v>6</v>
      </c>
      <c r="CL4" s="18">
        <f t="shared" si="112"/>
        <v>7</v>
      </c>
      <c r="CM4" s="18">
        <f t="shared" si="112"/>
        <v>8</v>
      </c>
      <c r="CN4" s="18">
        <f t="shared" si="112"/>
        <v>9</v>
      </c>
      <c r="CO4" s="18">
        <f t="shared" si="112"/>
        <v>10</v>
      </c>
      <c r="CP4" s="18">
        <f t="shared" si="112"/>
        <v>11</v>
      </c>
      <c r="CQ4" s="18">
        <f t="shared" si="112"/>
        <v>12</v>
      </c>
      <c r="CR4" s="322">
        <f>CE4+1</f>
        <v>2031</v>
      </c>
      <c r="CS4" s="18">
        <f>CF4</f>
        <v>1</v>
      </c>
      <c r="CT4" s="18">
        <f t="shared" ref="CT4:DD4" si="113">CG4</f>
        <v>2</v>
      </c>
      <c r="CU4" s="18">
        <f t="shared" si="113"/>
        <v>3</v>
      </c>
      <c r="CV4" s="18">
        <f t="shared" si="113"/>
        <v>4</v>
      </c>
      <c r="CW4" s="18">
        <f t="shared" si="113"/>
        <v>5</v>
      </c>
      <c r="CX4" s="18">
        <f t="shared" si="113"/>
        <v>6</v>
      </c>
      <c r="CY4" s="18">
        <f t="shared" si="113"/>
        <v>7</v>
      </c>
      <c r="CZ4" s="18">
        <f t="shared" si="113"/>
        <v>8</v>
      </c>
      <c r="DA4" s="18">
        <f t="shared" si="113"/>
        <v>9</v>
      </c>
      <c r="DB4" s="18">
        <f t="shared" si="113"/>
        <v>10</v>
      </c>
      <c r="DC4" s="18">
        <f t="shared" si="113"/>
        <v>11</v>
      </c>
      <c r="DD4" s="18">
        <f t="shared" si="113"/>
        <v>12</v>
      </c>
      <c r="DE4" s="322">
        <f>CR4+1</f>
        <v>2032</v>
      </c>
      <c r="DF4" s="18">
        <f>CS4</f>
        <v>1</v>
      </c>
      <c r="DG4" s="18">
        <f t="shared" ref="DG4:DQ4" si="114">CT4</f>
        <v>2</v>
      </c>
      <c r="DH4" s="18">
        <f t="shared" si="114"/>
        <v>3</v>
      </c>
      <c r="DI4" s="18">
        <f t="shared" si="114"/>
        <v>4</v>
      </c>
      <c r="DJ4" s="18">
        <f t="shared" si="114"/>
        <v>5</v>
      </c>
      <c r="DK4" s="18">
        <f t="shared" si="114"/>
        <v>6</v>
      </c>
      <c r="DL4" s="18">
        <f t="shared" si="114"/>
        <v>7</v>
      </c>
      <c r="DM4" s="18">
        <f t="shared" si="114"/>
        <v>8</v>
      </c>
      <c r="DN4" s="18">
        <f t="shared" si="114"/>
        <v>9</v>
      </c>
      <c r="DO4" s="18">
        <f t="shared" si="114"/>
        <v>10</v>
      </c>
      <c r="DP4" s="18">
        <f t="shared" si="114"/>
        <v>11</v>
      </c>
      <c r="DQ4" s="18">
        <f t="shared" si="114"/>
        <v>12</v>
      </c>
      <c r="DR4" s="322">
        <f>DE4+1</f>
        <v>2033</v>
      </c>
      <c r="DS4" s="18">
        <f>DF4</f>
        <v>1</v>
      </c>
      <c r="DT4" s="18">
        <f t="shared" ref="DT4:ED4" si="115">DG4</f>
        <v>2</v>
      </c>
      <c r="DU4" s="18">
        <f t="shared" si="115"/>
        <v>3</v>
      </c>
      <c r="DV4" s="18">
        <f t="shared" si="115"/>
        <v>4</v>
      </c>
      <c r="DW4" s="18">
        <f t="shared" si="115"/>
        <v>5</v>
      </c>
      <c r="DX4" s="18">
        <f t="shared" si="115"/>
        <v>6</v>
      </c>
      <c r="DY4" s="18">
        <f t="shared" si="115"/>
        <v>7</v>
      </c>
      <c r="DZ4" s="18">
        <f t="shared" si="115"/>
        <v>8</v>
      </c>
      <c r="EA4" s="18">
        <f t="shared" si="115"/>
        <v>9</v>
      </c>
      <c r="EB4" s="18">
        <f t="shared" si="115"/>
        <v>10</v>
      </c>
      <c r="EC4" s="18">
        <f t="shared" si="115"/>
        <v>11</v>
      </c>
      <c r="ED4" s="18">
        <f t="shared" si="115"/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11'!H21</f>
        <v>0</v>
      </c>
      <c r="G6" s="17">
        <f>'SPACELOG 11'!I21</f>
        <v>0</v>
      </c>
      <c r="H6" s="17">
        <f>'SPACELOG 11'!J21</f>
        <v>0</v>
      </c>
      <c r="I6" s="17">
        <f>'SPACELOG 11'!K21</f>
        <v>0</v>
      </c>
      <c r="J6" s="17">
        <f>'SPACELOG 11'!L21</f>
        <v>0</v>
      </c>
      <c r="K6" s="17">
        <f>'SPACELOG 11'!M21</f>
        <v>0</v>
      </c>
      <c r="L6" s="17">
        <f>'SPACELOG 11'!N21</f>
        <v>0</v>
      </c>
      <c r="M6" s="17">
        <f>'SPACELOG 11'!O21</f>
        <v>0</v>
      </c>
      <c r="N6" s="17">
        <f>'SPACELOG 11'!P21</f>
        <v>0</v>
      </c>
      <c r="O6" s="17">
        <f>'SPACELOG 11'!Q21</f>
        <v>0</v>
      </c>
      <c r="P6" s="17">
        <f>'SPACELOG 11'!R21</f>
        <v>0</v>
      </c>
      <c r="Q6" s="17">
        <f>'SPACELOG 11'!S21</f>
        <v>0</v>
      </c>
      <c r="R6" s="319">
        <f>SUM(F6:Q6)</f>
        <v>0</v>
      </c>
      <c r="S6" s="17">
        <f>'SPACELOG 11'!T21</f>
        <v>0</v>
      </c>
      <c r="T6" s="17">
        <f>'SPACELOG 11'!U21</f>
        <v>0</v>
      </c>
      <c r="U6" s="17">
        <f>'SPACELOG 11'!V21</f>
        <v>0</v>
      </c>
      <c r="V6" s="17">
        <f>'SPACELOG 11'!W21</f>
        <v>0</v>
      </c>
      <c r="W6" s="17">
        <f>'SPACELOG 11'!X21</f>
        <v>0</v>
      </c>
      <c r="X6" s="17">
        <f>'SPACELOG 11'!Y21</f>
        <v>0</v>
      </c>
      <c r="Y6" s="17">
        <f>'SPACELOG 11'!Z21</f>
        <v>0</v>
      </c>
      <c r="Z6" s="17">
        <f>'SPACELOG 11'!AA21</f>
        <v>0</v>
      </c>
      <c r="AA6" s="17">
        <f>'SPACELOG 11'!AB21</f>
        <v>0</v>
      </c>
      <c r="AB6" s="17">
        <f>'SPACELOG 11'!AC21</f>
        <v>0</v>
      </c>
      <c r="AC6" s="17">
        <f>'SPACELOG 11'!AD21</f>
        <v>0</v>
      </c>
      <c r="AD6" s="17">
        <f>'SPACELOG 11'!AE21</f>
        <v>0</v>
      </c>
      <c r="AE6" s="319">
        <f>SUM(S6:AD6)</f>
        <v>0</v>
      </c>
      <c r="AF6" s="17">
        <f>'SPACELOG 11'!AF21</f>
        <v>0</v>
      </c>
      <c r="AG6" s="17">
        <f>'SPACELOG 11'!AG21</f>
        <v>0</v>
      </c>
      <c r="AH6" s="17">
        <f>'SPACELOG 11'!AH21</f>
        <v>0</v>
      </c>
      <c r="AI6" s="17">
        <f>'SPACELOG 11'!AI21</f>
        <v>0</v>
      </c>
      <c r="AJ6" s="17">
        <f>'SPACELOG 11'!AJ21</f>
        <v>0</v>
      </c>
      <c r="AK6" s="17">
        <f>'SPACELOG 11'!AK21</f>
        <v>0</v>
      </c>
      <c r="AL6" s="17">
        <f>'SPACELOG 11'!AL21</f>
        <v>0</v>
      </c>
      <c r="AM6" s="17">
        <f>'SPACELOG 11'!AM21</f>
        <v>0</v>
      </c>
      <c r="AN6" s="17">
        <f>'SPACELOG 11'!AN21</f>
        <v>0</v>
      </c>
      <c r="AO6" s="17">
        <f>'SPACELOG 11'!AO21</f>
        <v>0</v>
      </c>
      <c r="AP6" s="17">
        <f>'SPACELOG 11'!AP21</f>
        <v>0</v>
      </c>
      <c r="AQ6" s="17">
        <f>'SPACELOG 11'!AQ21</f>
        <v>0</v>
      </c>
      <c r="AR6" s="319">
        <f>SUM(AF6:AQ6)</f>
        <v>0</v>
      </c>
      <c r="AS6" s="17">
        <f>'SPACELOG 11'!AR21</f>
        <v>0</v>
      </c>
      <c r="AT6" s="17">
        <f>'SPACELOG 11'!AS21</f>
        <v>0</v>
      </c>
      <c r="AU6" s="17">
        <f>'SPACELOG 11'!AT21</f>
        <v>0</v>
      </c>
      <c r="AV6" s="17">
        <f>'SPACELOG 11'!AU21</f>
        <v>0</v>
      </c>
      <c r="AW6" s="17">
        <f>'SPACELOG 11'!AV21</f>
        <v>0</v>
      </c>
      <c r="AX6" s="17">
        <f>'SPACELOG 11'!AW21</f>
        <v>0</v>
      </c>
      <c r="AY6" s="17">
        <f>'SPACELOG 11'!AX21</f>
        <v>0</v>
      </c>
      <c r="AZ6" s="17">
        <f>'SPACELOG 11'!AY21</f>
        <v>0</v>
      </c>
      <c r="BA6" s="17">
        <f>'SPACELOG 11'!AZ21</f>
        <v>0</v>
      </c>
      <c r="BB6" s="17">
        <f>'SPACELOG 11'!BA21</f>
        <v>0</v>
      </c>
      <c r="BC6" s="17">
        <f>'SPACELOG 11'!BB21</f>
        <v>0</v>
      </c>
      <c r="BD6" s="17">
        <f>'SPACELOG 11'!BC21</f>
        <v>0</v>
      </c>
      <c r="BE6" s="319">
        <f>SUM(AS6:BD6)</f>
        <v>0</v>
      </c>
      <c r="BF6" s="17">
        <f>'SPACELOG 11'!BD21</f>
        <v>0</v>
      </c>
      <c r="BG6" s="17">
        <f>'SPACELOG 11'!BE21</f>
        <v>0</v>
      </c>
      <c r="BH6" s="17">
        <f>'SPACELOG 11'!BF21</f>
        <v>0</v>
      </c>
      <c r="BI6" s="17">
        <f>'SPACELOG 11'!BG21</f>
        <v>0</v>
      </c>
      <c r="BJ6" s="17">
        <f>'SPACELOG 11'!BH21</f>
        <v>0</v>
      </c>
      <c r="BK6" s="17">
        <f>'SPACELOG 11'!BI21</f>
        <v>0</v>
      </c>
      <c r="BL6" s="17">
        <f>'SPACELOG 11'!BJ21</f>
        <v>0</v>
      </c>
      <c r="BM6" s="17">
        <f>'SPACELOG 11'!BK21</f>
        <v>0</v>
      </c>
      <c r="BN6" s="17">
        <f>'SPACELOG 11'!BL21</f>
        <v>0</v>
      </c>
      <c r="BO6" s="17">
        <f>'SPACELOG 11'!BM21</f>
        <v>0</v>
      </c>
      <c r="BP6" s="17">
        <f>'SPACELOG 11'!BN21</f>
        <v>0</v>
      </c>
      <c r="BQ6" s="17">
        <f>'SPACELOG 11'!BO21</f>
        <v>0</v>
      </c>
      <c r="BR6" s="319">
        <f>SUM(BF6:BQ6)</f>
        <v>0</v>
      </c>
      <c r="BS6" s="17">
        <f>'SPACELOG 11'!BP21</f>
        <v>0</v>
      </c>
      <c r="BT6" s="17">
        <f>'SPACELOG 11'!BQ21</f>
        <v>0</v>
      </c>
      <c r="BU6" s="17">
        <f>'SPACELOG 11'!BR21</f>
        <v>0</v>
      </c>
      <c r="BV6" s="17">
        <f>'SPACELOG 11'!BS21</f>
        <v>0</v>
      </c>
      <c r="BW6" s="17">
        <f>'SPACELOG 11'!BT21</f>
        <v>0</v>
      </c>
      <c r="BX6" s="17">
        <f>'SPACELOG 11'!BU21</f>
        <v>0</v>
      </c>
      <c r="BY6" s="17">
        <f>'SPACELOG 11'!BV21</f>
        <v>0</v>
      </c>
      <c r="BZ6" s="17">
        <f>'SPACELOG 11'!BW21</f>
        <v>0</v>
      </c>
      <c r="CA6" s="17">
        <f>'SPACELOG 11'!BX21</f>
        <v>0</v>
      </c>
      <c r="CB6" s="17">
        <f>'SPACELOG 11'!BY21</f>
        <v>0</v>
      </c>
      <c r="CC6" s="17">
        <f>'SPACELOG 11'!BZ21</f>
        <v>0</v>
      </c>
      <c r="CD6" s="17">
        <f>'SPACELOG 11'!CA21</f>
        <v>0</v>
      </c>
      <c r="CE6" s="319">
        <f>SUM(BS6:CD6)</f>
        <v>0</v>
      </c>
      <c r="CF6" s="17">
        <f>'SPACELOG 11'!CB21</f>
        <v>0</v>
      </c>
      <c r="CG6" s="17">
        <f>'SPACELOG 11'!CC21</f>
        <v>0</v>
      </c>
      <c r="CH6" s="17">
        <f>'SPACELOG 11'!CD21</f>
        <v>0</v>
      </c>
      <c r="CI6" s="17">
        <f>'SPACELOG 11'!CE21</f>
        <v>0</v>
      </c>
      <c r="CJ6" s="17">
        <f>'SPACELOG 11'!CF21</f>
        <v>0</v>
      </c>
      <c r="CK6" s="17">
        <f>'SPACELOG 11'!CG21</f>
        <v>0</v>
      </c>
      <c r="CL6" s="17">
        <f>'SPACELOG 11'!CH21</f>
        <v>0</v>
      </c>
      <c r="CM6" s="17">
        <f>'SPACELOG 11'!CI21</f>
        <v>0</v>
      </c>
      <c r="CN6" s="17">
        <f>'SPACELOG 11'!CJ21</f>
        <v>0</v>
      </c>
      <c r="CO6" s="17">
        <f>'SPACELOG 11'!CK21</f>
        <v>0</v>
      </c>
      <c r="CP6" s="17">
        <f>'SPACELOG 11'!CL21</f>
        <v>0</v>
      </c>
      <c r="CQ6" s="17">
        <f>'SPACELOG 11'!CM21</f>
        <v>0</v>
      </c>
      <c r="CR6" s="319">
        <f>SUM(CF6:CQ6)</f>
        <v>0</v>
      </c>
      <c r="CS6" s="17">
        <f>'SPACELOG 11'!CN21</f>
        <v>0</v>
      </c>
      <c r="CT6" s="17">
        <f>'SPACELOG 11'!CO21</f>
        <v>0</v>
      </c>
      <c r="CU6" s="17">
        <f>'SPACELOG 11'!CP21</f>
        <v>0</v>
      </c>
      <c r="CV6" s="17">
        <f>'SPACELOG 11'!CQ21</f>
        <v>0</v>
      </c>
      <c r="CW6" s="17">
        <f>'SPACELOG 11'!CR21</f>
        <v>0</v>
      </c>
      <c r="CX6" s="17">
        <f>'SPACELOG 11'!CS21</f>
        <v>0</v>
      </c>
      <c r="CY6" s="17">
        <f>'SPACELOG 11'!CT21</f>
        <v>0</v>
      </c>
      <c r="CZ6" s="17">
        <f>'SPACELOG 11'!CU21</f>
        <v>0</v>
      </c>
      <c r="DA6" s="17">
        <f>'SPACELOG 11'!CV21</f>
        <v>0</v>
      </c>
      <c r="DB6" s="17">
        <f>'SPACELOG 11'!CW21</f>
        <v>0</v>
      </c>
      <c r="DC6" s="17">
        <f>'SPACELOG 11'!CX21</f>
        <v>0</v>
      </c>
      <c r="DD6" s="17">
        <f>'SPACELOG 11'!CY21</f>
        <v>0</v>
      </c>
      <c r="DE6" s="319">
        <f>SUM(CS6:DD6)</f>
        <v>0</v>
      </c>
      <c r="DF6" s="17">
        <f>'SPACELOG 11'!CZ21</f>
        <v>0</v>
      </c>
      <c r="DG6" s="17">
        <f>'SPACELOG 11'!DA21</f>
        <v>0</v>
      </c>
      <c r="DH6" s="17">
        <f>'SPACELOG 11'!DB21</f>
        <v>0</v>
      </c>
      <c r="DI6" s="17">
        <f>'SPACELOG 11'!DC21</f>
        <v>0</v>
      </c>
      <c r="DJ6" s="17">
        <f>'SPACELOG 11'!DD21</f>
        <v>0</v>
      </c>
      <c r="DK6" s="17">
        <f>'SPACELOG 11'!DE21</f>
        <v>0</v>
      </c>
      <c r="DL6" s="17">
        <f>'SPACELOG 11'!DF21</f>
        <v>0</v>
      </c>
      <c r="DM6" s="17">
        <f>'SPACELOG 11'!DG21</f>
        <v>0</v>
      </c>
      <c r="DN6" s="17">
        <f>'SPACELOG 11'!DH21</f>
        <v>0</v>
      </c>
      <c r="DO6" s="17">
        <f>'SPACELOG 11'!DI21</f>
        <v>0</v>
      </c>
      <c r="DP6" s="17">
        <f>'SPACELOG 11'!DJ21</f>
        <v>0</v>
      </c>
      <c r="DQ6" s="17">
        <f>'SPACELOG 11'!DK21</f>
        <v>0</v>
      </c>
      <c r="DR6" s="319">
        <f>SUM(DF6:DQ6)</f>
        <v>0</v>
      </c>
      <c r="DS6" s="17">
        <f>'SPACELOG 11'!DL21</f>
        <v>0</v>
      </c>
      <c r="DT6" s="17">
        <f>'SPACELOG 11'!DM21</f>
        <v>0</v>
      </c>
      <c r="DU6" s="17">
        <f>'SPACELOG 11'!DN21</f>
        <v>0</v>
      </c>
      <c r="DV6" s="17">
        <f>'SPACELOG 11'!DO21</f>
        <v>0</v>
      </c>
      <c r="DW6" s="17">
        <f>'SPACELOG 11'!DP21</f>
        <v>0</v>
      </c>
      <c r="DX6" s="17">
        <f>'SPACELOG 11'!DQ21</f>
        <v>0</v>
      </c>
      <c r="DY6" s="17">
        <f>'SPACELOG 11'!DR21</f>
        <v>0</v>
      </c>
      <c r="DZ6" s="17">
        <f>'SPACELOG 11'!DS21</f>
        <v>0</v>
      </c>
      <c r="EA6" s="17">
        <f>'SPACELOG 11'!DT21</f>
        <v>0</v>
      </c>
      <c r="EB6" s="17">
        <f>'SPACELOG 11'!DU21</f>
        <v>0</v>
      </c>
      <c r="EC6" s="17">
        <f>'SPACELOG 11'!DV21</f>
        <v>0</v>
      </c>
      <c r="ED6" s="17">
        <f>'SPACELOG 11'!DW21</f>
        <v>0</v>
      </c>
      <c r="EE6" s="391">
        <f>SUM(DS6:ED6)</f>
        <v>0</v>
      </c>
    </row>
    <row r="7" spans="1:149" x14ac:dyDescent="0.2">
      <c r="A7" s="1" t="s">
        <v>35</v>
      </c>
      <c r="B7" s="36">
        <v>46447</v>
      </c>
      <c r="D7" s="32" t="s">
        <v>14</v>
      </c>
      <c r="F7" s="17">
        <f t="shared" ref="F7:Q7" si="116">F6</f>
        <v>0</v>
      </c>
      <c r="G7" s="23">
        <f t="shared" si="116"/>
        <v>0</v>
      </c>
      <c r="H7" s="17">
        <f t="shared" si="116"/>
        <v>0</v>
      </c>
      <c r="I7" s="17">
        <f t="shared" si="116"/>
        <v>0</v>
      </c>
      <c r="J7" s="17">
        <f t="shared" si="116"/>
        <v>0</v>
      </c>
      <c r="K7" s="17">
        <f t="shared" si="116"/>
        <v>0</v>
      </c>
      <c r="L7" s="17">
        <f t="shared" si="116"/>
        <v>0</v>
      </c>
      <c r="M7" s="17">
        <f t="shared" si="116"/>
        <v>0</v>
      </c>
      <c r="N7" s="17">
        <f t="shared" si="116"/>
        <v>0</v>
      </c>
      <c r="O7" s="17">
        <f t="shared" si="116"/>
        <v>0</v>
      </c>
      <c r="P7" s="17">
        <f t="shared" si="116"/>
        <v>0</v>
      </c>
      <c r="Q7" s="17">
        <f t="shared" si="116"/>
        <v>0</v>
      </c>
      <c r="R7" s="319">
        <f>SUM(F7:Q7)</f>
        <v>0</v>
      </c>
      <c r="S7" s="17">
        <f t="shared" ref="S7:AD7" si="117">S6</f>
        <v>0</v>
      </c>
      <c r="T7" s="23">
        <f t="shared" si="117"/>
        <v>0</v>
      </c>
      <c r="U7" s="17">
        <f t="shared" si="117"/>
        <v>0</v>
      </c>
      <c r="V7" s="17">
        <f t="shared" si="117"/>
        <v>0</v>
      </c>
      <c r="W7" s="17">
        <f t="shared" si="117"/>
        <v>0</v>
      </c>
      <c r="X7" s="17">
        <f t="shared" si="117"/>
        <v>0</v>
      </c>
      <c r="Y7" s="17">
        <f t="shared" si="117"/>
        <v>0</v>
      </c>
      <c r="Z7" s="17">
        <f t="shared" si="117"/>
        <v>0</v>
      </c>
      <c r="AA7" s="17">
        <f t="shared" si="117"/>
        <v>0</v>
      </c>
      <c r="AB7" s="17">
        <f t="shared" si="117"/>
        <v>0</v>
      </c>
      <c r="AC7" s="17">
        <f t="shared" si="117"/>
        <v>0</v>
      </c>
      <c r="AD7" s="17">
        <f t="shared" si="117"/>
        <v>0</v>
      </c>
      <c r="AE7" s="319">
        <f>SUM(S7:AD7)</f>
        <v>0</v>
      </c>
      <c r="AF7" s="17">
        <f t="shared" ref="AF7:AQ7" si="118">AF6</f>
        <v>0</v>
      </c>
      <c r="AG7" s="23">
        <f t="shared" si="118"/>
        <v>0</v>
      </c>
      <c r="AH7" s="17">
        <f t="shared" si="118"/>
        <v>0</v>
      </c>
      <c r="AI7" s="17">
        <f t="shared" si="118"/>
        <v>0</v>
      </c>
      <c r="AJ7" s="17">
        <f t="shared" si="118"/>
        <v>0</v>
      </c>
      <c r="AK7" s="17">
        <f t="shared" si="118"/>
        <v>0</v>
      </c>
      <c r="AL7" s="17">
        <f t="shared" si="118"/>
        <v>0</v>
      </c>
      <c r="AM7" s="17">
        <f t="shared" si="118"/>
        <v>0</v>
      </c>
      <c r="AN7" s="17">
        <f t="shared" si="118"/>
        <v>0</v>
      </c>
      <c r="AO7" s="17">
        <f t="shared" si="118"/>
        <v>0</v>
      </c>
      <c r="AP7" s="17">
        <f t="shared" si="118"/>
        <v>0</v>
      </c>
      <c r="AQ7" s="17">
        <f t="shared" si="118"/>
        <v>0</v>
      </c>
      <c r="AR7" s="319">
        <f>SUM(AF7:AQ7)</f>
        <v>0</v>
      </c>
      <c r="AS7" s="17">
        <f t="shared" ref="AS7:BD7" si="119">AS6</f>
        <v>0</v>
      </c>
      <c r="AT7" s="23">
        <f t="shared" si="119"/>
        <v>0</v>
      </c>
      <c r="AU7" s="17">
        <f t="shared" si="119"/>
        <v>0</v>
      </c>
      <c r="AV7" s="17">
        <f t="shared" si="119"/>
        <v>0</v>
      </c>
      <c r="AW7" s="17">
        <f t="shared" si="119"/>
        <v>0</v>
      </c>
      <c r="AX7" s="17">
        <f t="shared" si="119"/>
        <v>0</v>
      </c>
      <c r="AY7" s="17">
        <f t="shared" si="119"/>
        <v>0</v>
      </c>
      <c r="AZ7" s="17">
        <f t="shared" si="119"/>
        <v>0</v>
      </c>
      <c r="BA7" s="17">
        <f t="shared" si="119"/>
        <v>0</v>
      </c>
      <c r="BB7" s="17">
        <f t="shared" si="119"/>
        <v>0</v>
      </c>
      <c r="BC7" s="17">
        <f t="shared" si="119"/>
        <v>0</v>
      </c>
      <c r="BD7" s="17">
        <f t="shared" si="119"/>
        <v>0</v>
      </c>
      <c r="BE7" s="319">
        <f>SUM(AS7:BD7)</f>
        <v>0</v>
      </c>
      <c r="BF7" s="17">
        <f t="shared" ref="BF7:BQ7" si="120">BF6</f>
        <v>0</v>
      </c>
      <c r="BG7" s="23">
        <f t="shared" si="120"/>
        <v>0</v>
      </c>
      <c r="BH7" s="17">
        <f t="shared" si="120"/>
        <v>0</v>
      </c>
      <c r="BI7" s="17">
        <f t="shared" si="120"/>
        <v>0</v>
      </c>
      <c r="BJ7" s="17">
        <f t="shared" si="120"/>
        <v>0</v>
      </c>
      <c r="BK7" s="17">
        <f t="shared" si="120"/>
        <v>0</v>
      </c>
      <c r="BL7" s="17">
        <f t="shared" si="120"/>
        <v>0</v>
      </c>
      <c r="BM7" s="17">
        <f t="shared" si="120"/>
        <v>0</v>
      </c>
      <c r="BN7" s="17">
        <f t="shared" si="120"/>
        <v>0</v>
      </c>
      <c r="BO7" s="17">
        <f t="shared" si="120"/>
        <v>0</v>
      </c>
      <c r="BP7" s="17">
        <f t="shared" si="120"/>
        <v>0</v>
      </c>
      <c r="BQ7" s="17">
        <f t="shared" si="120"/>
        <v>0</v>
      </c>
      <c r="BR7" s="319">
        <f>SUM(BF7:BQ7)</f>
        <v>0</v>
      </c>
      <c r="BS7" s="17">
        <f t="shared" ref="BS7:CD7" si="121">BS6</f>
        <v>0</v>
      </c>
      <c r="BT7" s="23">
        <f t="shared" si="121"/>
        <v>0</v>
      </c>
      <c r="BU7" s="17">
        <f t="shared" si="121"/>
        <v>0</v>
      </c>
      <c r="BV7" s="17">
        <f t="shared" si="121"/>
        <v>0</v>
      </c>
      <c r="BW7" s="17">
        <f t="shared" si="121"/>
        <v>0</v>
      </c>
      <c r="BX7" s="17">
        <f t="shared" si="121"/>
        <v>0</v>
      </c>
      <c r="BY7" s="17">
        <f t="shared" si="121"/>
        <v>0</v>
      </c>
      <c r="BZ7" s="17">
        <f t="shared" si="121"/>
        <v>0</v>
      </c>
      <c r="CA7" s="17">
        <f t="shared" si="121"/>
        <v>0</v>
      </c>
      <c r="CB7" s="17">
        <f t="shared" si="121"/>
        <v>0</v>
      </c>
      <c r="CC7" s="17">
        <f t="shared" si="121"/>
        <v>0</v>
      </c>
      <c r="CD7" s="17">
        <f t="shared" si="121"/>
        <v>0</v>
      </c>
      <c r="CE7" s="319">
        <f>SUM(BS7:CD7)</f>
        <v>0</v>
      </c>
      <c r="CF7" s="17">
        <f t="shared" ref="CF7:CQ7" si="122">CF6</f>
        <v>0</v>
      </c>
      <c r="CG7" s="23">
        <f t="shared" si="122"/>
        <v>0</v>
      </c>
      <c r="CH7" s="17">
        <f t="shared" si="122"/>
        <v>0</v>
      </c>
      <c r="CI7" s="17">
        <f t="shared" si="122"/>
        <v>0</v>
      </c>
      <c r="CJ7" s="17">
        <f t="shared" si="122"/>
        <v>0</v>
      </c>
      <c r="CK7" s="17">
        <f t="shared" si="122"/>
        <v>0</v>
      </c>
      <c r="CL7" s="17">
        <f t="shared" si="122"/>
        <v>0</v>
      </c>
      <c r="CM7" s="17">
        <f t="shared" si="122"/>
        <v>0</v>
      </c>
      <c r="CN7" s="17">
        <f t="shared" si="122"/>
        <v>0</v>
      </c>
      <c r="CO7" s="17">
        <f t="shared" si="122"/>
        <v>0</v>
      </c>
      <c r="CP7" s="17">
        <f t="shared" si="122"/>
        <v>0</v>
      </c>
      <c r="CQ7" s="17">
        <f t="shared" si="122"/>
        <v>0</v>
      </c>
      <c r="CR7" s="319">
        <f>SUM(CF7:CQ7)</f>
        <v>0</v>
      </c>
      <c r="CS7" s="17">
        <f t="shared" ref="CS7:DD7" si="123">CS6</f>
        <v>0</v>
      </c>
      <c r="CT7" s="23">
        <f t="shared" si="123"/>
        <v>0</v>
      </c>
      <c r="CU7" s="17">
        <f t="shared" si="123"/>
        <v>0</v>
      </c>
      <c r="CV7" s="17">
        <f t="shared" si="123"/>
        <v>0</v>
      </c>
      <c r="CW7" s="17">
        <f t="shared" si="123"/>
        <v>0</v>
      </c>
      <c r="CX7" s="17">
        <f t="shared" si="123"/>
        <v>0</v>
      </c>
      <c r="CY7" s="17">
        <f t="shared" si="123"/>
        <v>0</v>
      </c>
      <c r="CZ7" s="17">
        <f t="shared" si="123"/>
        <v>0</v>
      </c>
      <c r="DA7" s="17">
        <f t="shared" si="123"/>
        <v>0</v>
      </c>
      <c r="DB7" s="17">
        <f t="shared" si="123"/>
        <v>0</v>
      </c>
      <c r="DC7" s="17">
        <f t="shared" si="123"/>
        <v>0</v>
      </c>
      <c r="DD7" s="17">
        <f t="shared" si="123"/>
        <v>0</v>
      </c>
      <c r="DE7" s="319">
        <f>SUM(CS7:DD7)</f>
        <v>0</v>
      </c>
      <c r="DF7" s="17">
        <f t="shared" ref="DF7:DQ7" si="124">DF6</f>
        <v>0</v>
      </c>
      <c r="DG7" s="23">
        <f t="shared" si="124"/>
        <v>0</v>
      </c>
      <c r="DH7" s="17">
        <f t="shared" si="124"/>
        <v>0</v>
      </c>
      <c r="DI7" s="17">
        <f t="shared" si="124"/>
        <v>0</v>
      </c>
      <c r="DJ7" s="17">
        <f t="shared" si="124"/>
        <v>0</v>
      </c>
      <c r="DK7" s="17">
        <f t="shared" si="124"/>
        <v>0</v>
      </c>
      <c r="DL7" s="17">
        <f t="shared" si="124"/>
        <v>0</v>
      </c>
      <c r="DM7" s="17">
        <f t="shared" si="124"/>
        <v>0</v>
      </c>
      <c r="DN7" s="17">
        <f t="shared" si="124"/>
        <v>0</v>
      </c>
      <c r="DO7" s="17">
        <f t="shared" si="124"/>
        <v>0</v>
      </c>
      <c r="DP7" s="17">
        <f t="shared" si="124"/>
        <v>0</v>
      </c>
      <c r="DQ7" s="17">
        <f t="shared" si="124"/>
        <v>0</v>
      </c>
      <c r="DR7" s="319">
        <f>SUM(DF7:DQ7)</f>
        <v>0</v>
      </c>
      <c r="DS7" s="17">
        <f t="shared" ref="DS7:ED7" si="125">DS6</f>
        <v>0</v>
      </c>
      <c r="DT7" s="23">
        <f t="shared" si="125"/>
        <v>0</v>
      </c>
      <c r="DU7" s="17">
        <f t="shared" si="125"/>
        <v>0</v>
      </c>
      <c r="DV7" s="17">
        <f t="shared" si="125"/>
        <v>0</v>
      </c>
      <c r="DW7" s="17">
        <f t="shared" si="125"/>
        <v>0</v>
      </c>
      <c r="DX7" s="17">
        <f t="shared" si="125"/>
        <v>0</v>
      </c>
      <c r="DY7" s="17">
        <f t="shared" si="125"/>
        <v>0</v>
      </c>
      <c r="DZ7" s="17">
        <f t="shared" si="125"/>
        <v>0</v>
      </c>
      <c r="EA7" s="17">
        <f t="shared" si="125"/>
        <v>0</v>
      </c>
      <c r="EB7" s="17">
        <f t="shared" si="125"/>
        <v>0</v>
      </c>
      <c r="EC7" s="17">
        <f t="shared" si="125"/>
        <v>0</v>
      </c>
      <c r="ED7" s="17">
        <f t="shared" si="125"/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F9" s="17">
        <f t="shared" ref="F9:Q18" si="126">IF(F$2&gt;=$B$18,$E9,0)</f>
        <v>0</v>
      </c>
      <c r="G9" s="17">
        <f t="shared" si="126"/>
        <v>0</v>
      </c>
      <c r="H9" s="17">
        <f t="shared" si="126"/>
        <v>0</v>
      </c>
      <c r="I9" s="17">
        <f t="shared" si="126"/>
        <v>0</v>
      </c>
      <c r="J9" s="17">
        <f t="shared" si="126"/>
        <v>0</v>
      </c>
      <c r="K9" s="17">
        <f t="shared" si="126"/>
        <v>0</v>
      </c>
      <c r="L9" s="17">
        <f t="shared" si="126"/>
        <v>0</v>
      </c>
      <c r="M9" s="17">
        <f t="shared" si="126"/>
        <v>0</v>
      </c>
      <c r="N9" s="17">
        <f t="shared" si="126"/>
        <v>0</v>
      </c>
      <c r="O9" s="17">
        <f t="shared" si="126"/>
        <v>0</v>
      </c>
      <c r="P9" s="17">
        <f t="shared" si="126"/>
        <v>0</v>
      </c>
      <c r="Q9" s="17">
        <f t="shared" si="126"/>
        <v>0</v>
      </c>
      <c r="R9" s="319">
        <f t="shared" ref="R9:R36" si="127">SUM(F9:Q9)</f>
        <v>0</v>
      </c>
      <c r="S9" s="17">
        <f t="shared" ref="S9:AD18" si="128">IF(S$2&gt;=$B$18,$E9,0)</f>
        <v>0</v>
      </c>
      <c r="T9" s="17">
        <f t="shared" si="128"/>
        <v>0</v>
      </c>
      <c r="U9" s="17">
        <f t="shared" si="128"/>
        <v>0</v>
      </c>
      <c r="V9" s="17">
        <f t="shared" si="128"/>
        <v>0</v>
      </c>
      <c r="W9" s="17">
        <f t="shared" si="128"/>
        <v>0</v>
      </c>
      <c r="X9" s="17">
        <f t="shared" si="128"/>
        <v>0</v>
      </c>
      <c r="Y9" s="17">
        <f t="shared" si="128"/>
        <v>0</v>
      </c>
      <c r="Z9" s="17">
        <f t="shared" si="128"/>
        <v>0</v>
      </c>
      <c r="AA9" s="17">
        <f t="shared" si="128"/>
        <v>0</v>
      </c>
      <c r="AB9" s="17">
        <f t="shared" si="128"/>
        <v>0</v>
      </c>
      <c r="AC9" s="17">
        <f t="shared" si="128"/>
        <v>0</v>
      </c>
      <c r="AD9" s="17">
        <f t="shared" si="128"/>
        <v>0</v>
      </c>
      <c r="AE9" s="319">
        <f t="shared" ref="AE9:AE26" si="129">SUM(S9:AD9)</f>
        <v>0</v>
      </c>
      <c r="AF9" s="17">
        <f t="shared" ref="AF9:AQ18" si="130">IF(AF$2&gt;=$B$18,$E9,0)</f>
        <v>0</v>
      </c>
      <c r="AG9" s="17">
        <f t="shared" si="130"/>
        <v>0</v>
      </c>
      <c r="AH9" s="17">
        <f t="shared" si="130"/>
        <v>0</v>
      </c>
      <c r="AI9" s="17">
        <f t="shared" si="130"/>
        <v>0</v>
      </c>
      <c r="AJ9" s="17">
        <f t="shared" si="130"/>
        <v>0</v>
      </c>
      <c r="AK9" s="17">
        <f t="shared" si="130"/>
        <v>0</v>
      </c>
      <c r="AL9" s="17">
        <f t="shared" si="130"/>
        <v>0</v>
      </c>
      <c r="AM9" s="17">
        <f t="shared" si="130"/>
        <v>0</v>
      </c>
      <c r="AN9" s="17">
        <f t="shared" si="130"/>
        <v>0</v>
      </c>
      <c r="AO9" s="17">
        <f t="shared" si="130"/>
        <v>0</v>
      </c>
      <c r="AP9" s="17">
        <f t="shared" si="130"/>
        <v>0</v>
      </c>
      <c r="AQ9" s="17">
        <f t="shared" si="130"/>
        <v>0</v>
      </c>
      <c r="AR9" s="319">
        <f t="shared" ref="AR9:AR26" si="131">SUM(AF9:AQ9)</f>
        <v>0</v>
      </c>
      <c r="AS9" s="17">
        <f t="shared" ref="AS9:BD18" si="132">IF(AS$2&gt;=$B$18,$E9,0)</f>
        <v>0</v>
      </c>
      <c r="AT9" s="17">
        <f t="shared" si="132"/>
        <v>0</v>
      </c>
      <c r="AU9" s="17">
        <f t="shared" si="132"/>
        <v>0</v>
      </c>
      <c r="AV9" s="17">
        <f t="shared" si="132"/>
        <v>0</v>
      </c>
      <c r="AW9" s="17">
        <f t="shared" si="132"/>
        <v>0</v>
      </c>
      <c r="AX9" s="17">
        <f t="shared" si="132"/>
        <v>0</v>
      </c>
      <c r="AY9" s="17">
        <f t="shared" si="132"/>
        <v>0</v>
      </c>
      <c r="AZ9" s="17">
        <f t="shared" si="132"/>
        <v>0</v>
      </c>
      <c r="BA9" s="17">
        <f t="shared" si="132"/>
        <v>0</v>
      </c>
      <c r="BB9" s="17">
        <f t="shared" si="132"/>
        <v>0</v>
      </c>
      <c r="BC9" s="17">
        <f t="shared" si="132"/>
        <v>0</v>
      </c>
      <c r="BD9" s="17">
        <f t="shared" si="132"/>
        <v>0</v>
      </c>
      <c r="BE9" s="319">
        <f t="shared" ref="BE9:BE26" si="133">SUM(AS9:BD9)</f>
        <v>0</v>
      </c>
      <c r="BF9" s="17">
        <f t="shared" ref="BF9:BQ18" si="134">IF(BF$2&gt;=$B$18,$E9,0)</f>
        <v>0</v>
      </c>
      <c r="BG9" s="17">
        <f t="shared" si="134"/>
        <v>0</v>
      </c>
      <c r="BH9" s="17">
        <f t="shared" si="134"/>
        <v>0</v>
      </c>
      <c r="BI9" s="17">
        <f t="shared" si="134"/>
        <v>0</v>
      </c>
      <c r="BJ9" s="17">
        <f t="shared" si="134"/>
        <v>0</v>
      </c>
      <c r="BK9" s="17">
        <f t="shared" si="134"/>
        <v>0</v>
      </c>
      <c r="BL9" s="17">
        <f t="shared" si="134"/>
        <v>0</v>
      </c>
      <c r="BM9" s="17">
        <f t="shared" si="134"/>
        <v>0</v>
      </c>
      <c r="BN9" s="17">
        <f t="shared" si="134"/>
        <v>0</v>
      </c>
      <c r="BO9" s="17">
        <f t="shared" si="134"/>
        <v>0</v>
      </c>
      <c r="BP9" s="17">
        <f t="shared" si="134"/>
        <v>0</v>
      </c>
      <c r="BQ9" s="17">
        <f t="shared" si="134"/>
        <v>0</v>
      </c>
      <c r="BR9" s="319">
        <f t="shared" ref="BR9:BR26" si="135">SUM(BF9:BQ9)</f>
        <v>0</v>
      </c>
      <c r="BS9" s="17">
        <f t="shared" ref="BS9:CD18" si="136">IF(BS$2&gt;=$B$18,$E9,0)</f>
        <v>0</v>
      </c>
      <c r="BT9" s="17">
        <f t="shared" si="136"/>
        <v>0</v>
      </c>
      <c r="BU9" s="17">
        <f t="shared" si="136"/>
        <v>0</v>
      </c>
      <c r="BV9" s="17">
        <f t="shared" si="136"/>
        <v>0</v>
      </c>
      <c r="BW9" s="17">
        <f t="shared" si="136"/>
        <v>0</v>
      </c>
      <c r="BX9" s="17">
        <f t="shared" si="136"/>
        <v>0</v>
      </c>
      <c r="BY9" s="17">
        <f t="shared" si="136"/>
        <v>0</v>
      </c>
      <c r="BZ9" s="17">
        <f t="shared" si="136"/>
        <v>0</v>
      </c>
      <c r="CA9" s="17">
        <f t="shared" si="136"/>
        <v>0</v>
      </c>
      <c r="CB9" s="17">
        <f t="shared" si="136"/>
        <v>0</v>
      </c>
      <c r="CC9" s="17">
        <f t="shared" si="136"/>
        <v>0</v>
      </c>
      <c r="CD9" s="17">
        <f t="shared" si="136"/>
        <v>0</v>
      </c>
      <c r="CE9" s="319">
        <f t="shared" ref="CE9:CE26" si="137">SUM(BS9:CD9)</f>
        <v>0</v>
      </c>
      <c r="CF9" s="17">
        <f t="shared" ref="CF9:CQ18" si="138">IF(CF$2&gt;=$B$18,$E9,0)</f>
        <v>0</v>
      </c>
      <c r="CG9" s="17">
        <f t="shared" si="138"/>
        <v>0</v>
      </c>
      <c r="CH9" s="17">
        <f t="shared" si="138"/>
        <v>0</v>
      </c>
      <c r="CI9" s="17">
        <f t="shared" si="138"/>
        <v>0</v>
      </c>
      <c r="CJ9" s="17">
        <f t="shared" si="138"/>
        <v>0</v>
      </c>
      <c r="CK9" s="17">
        <f t="shared" si="138"/>
        <v>0</v>
      </c>
      <c r="CL9" s="17">
        <f t="shared" si="138"/>
        <v>0</v>
      </c>
      <c r="CM9" s="17">
        <f t="shared" si="138"/>
        <v>0</v>
      </c>
      <c r="CN9" s="17">
        <f t="shared" si="138"/>
        <v>0</v>
      </c>
      <c r="CO9" s="17">
        <f t="shared" si="138"/>
        <v>0</v>
      </c>
      <c r="CP9" s="17">
        <f t="shared" si="138"/>
        <v>0</v>
      </c>
      <c r="CQ9" s="17">
        <f t="shared" si="138"/>
        <v>0</v>
      </c>
      <c r="CR9" s="319">
        <f t="shared" ref="CR9:CR26" si="139">SUM(CF9:CQ9)</f>
        <v>0</v>
      </c>
      <c r="CS9" s="17">
        <f t="shared" ref="CS9:DD18" si="140">IF(CS$2&gt;=$B$18,$E9,0)</f>
        <v>0</v>
      </c>
      <c r="CT9" s="17">
        <f t="shared" si="140"/>
        <v>0</v>
      </c>
      <c r="CU9" s="17">
        <f t="shared" si="140"/>
        <v>0</v>
      </c>
      <c r="CV9" s="17">
        <f t="shared" si="140"/>
        <v>0</v>
      </c>
      <c r="CW9" s="17">
        <f t="shared" si="140"/>
        <v>0</v>
      </c>
      <c r="CX9" s="17">
        <f t="shared" si="140"/>
        <v>0</v>
      </c>
      <c r="CY9" s="17">
        <f t="shared" si="140"/>
        <v>0</v>
      </c>
      <c r="CZ9" s="17">
        <f t="shared" si="140"/>
        <v>0</v>
      </c>
      <c r="DA9" s="17">
        <f t="shared" si="140"/>
        <v>0</v>
      </c>
      <c r="DB9" s="17">
        <f t="shared" si="140"/>
        <v>0</v>
      </c>
      <c r="DC9" s="17">
        <f t="shared" si="140"/>
        <v>0</v>
      </c>
      <c r="DD9" s="17">
        <f t="shared" si="140"/>
        <v>0</v>
      </c>
      <c r="DE9" s="319">
        <f t="shared" ref="DE9:DE26" si="141">SUM(CS9:DD9)</f>
        <v>0</v>
      </c>
      <c r="DF9" s="17">
        <f t="shared" ref="DF9:DQ18" si="142">IF(DF$2&gt;=$B$18,$E9,0)</f>
        <v>0</v>
      </c>
      <c r="DG9" s="17">
        <f t="shared" si="142"/>
        <v>0</v>
      </c>
      <c r="DH9" s="17">
        <f t="shared" si="142"/>
        <v>0</v>
      </c>
      <c r="DI9" s="17">
        <f t="shared" si="142"/>
        <v>0</v>
      </c>
      <c r="DJ9" s="17">
        <f t="shared" si="142"/>
        <v>0</v>
      </c>
      <c r="DK9" s="17">
        <f t="shared" si="142"/>
        <v>0</v>
      </c>
      <c r="DL9" s="17">
        <f t="shared" si="142"/>
        <v>0</v>
      </c>
      <c r="DM9" s="17">
        <f t="shared" si="142"/>
        <v>0</v>
      </c>
      <c r="DN9" s="17">
        <f t="shared" si="142"/>
        <v>0</v>
      </c>
      <c r="DO9" s="17">
        <f t="shared" si="142"/>
        <v>0</v>
      </c>
      <c r="DP9" s="17">
        <f t="shared" si="142"/>
        <v>0</v>
      </c>
      <c r="DQ9" s="17">
        <f t="shared" si="142"/>
        <v>0</v>
      </c>
      <c r="DR9" s="319">
        <f t="shared" ref="DR9:DR26" si="143">SUM(DF9:DQ9)</f>
        <v>0</v>
      </c>
      <c r="DS9" s="17">
        <f t="shared" ref="DS9:ED18" si="144">IF(DS$2&gt;=$B$18,$E9,0)</f>
        <v>0</v>
      </c>
      <c r="DT9" s="17">
        <f t="shared" si="144"/>
        <v>0</v>
      </c>
      <c r="DU9" s="17">
        <f t="shared" si="144"/>
        <v>0</v>
      </c>
      <c r="DV9" s="17">
        <f t="shared" si="144"/>
        <v>0</v>
      </c>
      <c r="DW9" s="17">
        <f t="shared" si="144"/>
        <v>0</v>
      </c>
      <c r="DX9" s="17">
        <f t="shared" si="144"/>
        <v>0</v>
      </c>
      <c r="DY9" s="17">
        <f t="shared" si="144"/>
        <v>0</v>
      </c>
      <c r="DZ9" s="17">
        <f t="shared" si="144"/>
        <v>0</v>
      </c>
      <c r="EA9" s="17">
        <f t="shared" si="144"/>
        <v>0</v>
      </c>
      <c r="EB9" s="17">
        <f t="shared" si="144"/>
        <v>0</v>
      </c>
      <c r="EC9" s="17">
        <f t="shared" si="144"/>
        <v>0</v>
      </c>
      <c r="ED9" s="17">
        <f t="shared" si="144"/>
        <v>0</v>
      </c>
      <c r="EE9" s="391">
        <f t="shared" ref="EE9:EE26" si="145">SUM(DS9:ED9)</f>
        <v>0</v>
      </c>
    </row>
    <row r="10" spans="1:149" x14ac:dyDescent="0.2">
      <c r="A10" s="12" t="s">
        <v>80</v>
      </c>
      <c r="B10" s="37">
        <f>+B9*0.01</f>
        <v>0</v>
      </c>
      <c r="D10" s="9" t="s">
        <v>18</v>
      </c>
      <c r="F10" s="17">
        <f t="shared" si="126"/>
        <v>0</v>
      </c>
      <c r="G10" s="17">
        <f t="shared" si="126"/>
        <v>0</v>
      </c>
      <c r="H10" s="17">
        <f t="shared" si="126"/>
        <v>0</v>
      </c>
      <c r="I10" s="17">
        <f t="shared" si="126"/>
        <v>0</v>
      </c>
      <c r="J10" s="17">
        <f t="shared" si="126"/>
        <v>0</v>
      </c>
      <c r="K10" s="17">
        <f t="shared" si="126"/>
        <v>0</v>
      </c>
      <c r="L10" s="17">
        <f t="shared" si="126"/>
        <v>0</v>
      </c>
      <c r="M10" s="17">
        <f t="shared" si="126"/>
        <v>0</v>
      </c>
      <c r="N10" s="17">
        <f t="shared" si="126"/>
        <v>0</v>
      </c>
      <c r="O10" s="17">
        <f t="shared" si="126"/>
        <v>0</v>
      </c>
      <c r="P10" s="17">
        <f t="shared" si="126"/>
        <v>0</v>
      </c>
      <c r="Q10" s="17">
        <f t="shared" si="126"/>
        <v>0</v>
      </c>
      <c r="R10" s="319">
        <f t="shared" si="127"/>
        <v>0</v>
      </c>
      <c r="S10" s="17">
        <f t="shared" si="128"/>
        <v>0</v>
      </c>
      <c r="T10" s="17">
        <f t="shared" si="128"/>
        <v>0</v>
      </c>
      <c r="U10" s="17">
        <f t="shared" si="128"/>
        <v>0</v>
      </c>
      <c r="V10" s="17">
        <f t="shared" si="128"/>
        <v>0</v>
      </c>
      <c r="W10" s="17">
        <f t="shared" si="128"/>
        <v>0</v>
      </c>
      <c r="X10" s="17">
        <f t="shared" si="128"/>
        <v>0</v>
      </c>
      <c r="Y10" s="17">
        <f t="shared" si="128"/>
        <v>0</v>
      </c>
      <c r="Z10" s="17">
        <f t="shared" si="128"/>
        <v>0</v>
      </c>
      <c r="AA10" s="17">
        <f t="shared" si="128"/>
        <v>0</v>
      </c>
      <c r="AB10" s="17">
        <f t="shared" si="128"/>
        <v>0</v>
      </c>
      <c r="AC10" s="17">
        <f t="shared" si="128"/>
        <v>0</v>
      </c>
      <c r="AD10" s="17">
        <f t="shared" si="128"/>
        <v>0</v>
      </c>
      <c r="AE10" s="319">
        <f t="shared" si="129"/>
        <v>0</v>
      </c>
      <c r="AF10" s="17">
        <f t="shared" si="130"/>
        <v>0</v>
      </c>
      <c r="AG10" s="17">
        <f t="shared" si="130"/>
        <v>0</v>
      </c>
      <c r="AH10" s="17">
        <f t="shared" si="130"/>
        <v>0</v>
      </c>
      <c r="AI10" s="17">
        <f t="shared" si="130"/>
        <v>0</v>
      </c>
      <c r="AJ10" s="17">
        <f t="shared" si="130"/>
        <v>0</v>
      </c>
      <c r="AK10" s="17">
        <f t="shared" si="130"/>
        <v>0</v>
      </c>
      <c r="AL10" s="17">
        <f t="shared" si="130"/>
        <v>0</v>
      </c>
      <c r="AM10" s="17">
        <f t="shared" si="130"/>
        <v>0</v>
      </c>
      <c r="AN10" s="17">
        <f t="shared" si="130"/>
        <v>0</v>
      </c>
      <c r="AO10" s="17">
        <f t="shared" si="130"/>
        <v>0</v>
      </c>
      <c r="AP10" s="17">
        <f t="shared" si="130"/>
        <v>0</v>
      </c>
      <c r="AQ10" s="17">
        <f t="shared" si="130"/>
        <v>0</v>
      </c>
      <c r="AR10" s="319">
        <f t="shared" si="131"/>
        <v>0</v>
      </c>
      <c r="AS10" s="17">
        <f t="shared" si="132"/>
        <v>0</v>
      </c>
      <c r="AT10" s="17">
        <f t="shared" si="132"/>
        <v>0</v>
      </c>
      <c r="AU10" s="17">
        <f t="shared" si="132"/>
        <v>0</v>
      </c>
      <c r="AV10" s="17">
        <f t="shared" si="132"/>
        <v>0</v>
      </c>
      <c r="AW10" s="17">
        <f t="shared" si="132"/>
        <v>0</v>
      </c>
      <c r="AX10" s="17">
        <f t="shared" si="132"/>
        <v>0</v>
      </c>
      <c r="AY10" s="17">
        <f t="shared" si="132"/>
        <v>0</v>
      </c>
      <c r="AZ10" s="17">
        <f t="shared" si="132"/>
        <v>0</v>
      </c>
      <c r="BA10" s="17">
        <f t="shared" si="132"/>
        <v>0</v>
      </c>
      <c r="BB10" s="17">
        <f t="shared" si="132"/>
        <v>0</v>
      </c>
      <c r="BC10" s="17">
        <f t="shared" si="132"/>
        <v>0</v>
      </c>
      <c r="BD10" s="17">
        <f t="shared" si="132"/>
        <v>0</v>
      </c>
      <c r="BE10" s="319">
        <f t="shared" si="133"/>
        <v>0</v>
      </c>
      <c r="BF10" s="17">
        <f t="shared" si="134"/>
        <v>0</v>
      </c>
      <c r="BG10" s="17">
        <f t="shared" si="134"/>
        <v>0</v>
      </c>
      <c r="BH10" s="17">
        <f t="shared" si="134"/>
        <v>0</v>
      </c>
      <c r="BI10" s="17">
        <f t="shared" si="134"/>
        <v>0</v>
      </c>
      <c r="BJ10" s="17">
        <f t="shared" si="134"/>
        <v>0</v>
      </c>
      <c r="BK10" s="17">
        <f t="shared" si="134"/>
        <v>0</v>
      </c>
      <c r="BL10" s="17">
        <f t="shared" si="134"/>
        <v>0</v>
      </c>
      <c r="BM10" s="17">
        <f t="shared" si="134"/>
        <v>0</v>
      </c>
      <c r="BN10" s="17">
        <f t="shared" si="134"/>
        <v>0</v>
      </c>
      <c r="BO10" s="17">
        <f t="shared" si="134"/>
        <v>0</v>
      </c>
      <c r="BP10" s="17">
        <f t="shared" si="134"/>
        <v>0</v>
      </c>
      <c r="BQ10" s="17">
        <f t="shared" si="134"/>
        <v>0</v>
      </c>
      <c r="BR10" s="319">
        <f t="shared" si="135"/>
        <v>0</v>
      </c>
      <c r="BS10" s="17">
        <f t="shared" si="136"/>
        <v>0</v>
      </c>
      <c r="BT10" s="17">
        <f t="shared" si="136"/>
        <v>0</v>
      </c>
      <c r="BU10" s="17">
        <f t="shared" si="136"/>
        <v>0</v>
      </c>
      <c r="BV10" s="17">
        <f t="shared" si="136"/>
        <v>0</v>
      </c>
      <c r="BW10" s="17">
        <f t="shared" si="136"/>
        <v>0</v>
      </c>
      <c r="BX10" s="17">
        <f t="shared" si="136"/>
        <v>0</v>
      </c>
      <c r="BY10" s="17">
        <f t="shared" si="136"/>
        <v>0</v>
      </c>
      <c r="BZ10" s="17">
        <f t="shared" si="136"/>
        <v>0</v>
      </c>
      <c r="CA10" s="17">
        <f t="shared" si="136"/>
        <v>0</v>
      </c>
      <c r="CB10" s="17">
        <f t="shared" si="136"/>
        <v>0</v>
      </c>
      <c r="CC10" s="17">
        <f t="shared" si="136"/>
        <v>0</v>
      </c>
      <c r="CD10" s="17">
        <f t="shared" si="136"/>
        <v>0</v>
      </c>
      <c r="CE10" s="319">
        <f t="shared" si="137"/>
        <v>0</v>
      </c>
      <c r="CF10" s="17">
        <f t="shared" si="138"/>
        <v>0</v>
      </c>
      <c r="CG10" s="17">
        <f t="shared" si="138"/>
        <v>0</v>
      </c>
      <c r="CH10" s="17">
        <f t="shared" si="138"/>
        <v>0</v>
      </c>
      <c r="CI10" s="17">
        <f t="shared" si="138"/>
        <v>0</v>
      </c>
      <c r="CJ10" s="17">
        <f t="shared" si="138"/>
        <v>0</v>
      </c>
      <c r="CK10" s="17">
        <f t="shared" si="138"/>
        <v>0</v>
      </c>
      <c r="CL10" s="17">
        <f t="shared" si="138"/>
        <v>0</v>
      </c>
      <c r="CM10" s="17">
        <f t="shared" si="138"/>
        <v>0</v>
      </c>
      <c r="CN10" s="17">
        <f t="shared" si="138"/>
        <v>0</v>
      </c>
      <c r="CO10" s="17">
        <f t="shared" si="138"/>
        <v>0</v>
      </c>
      <c r="CP10" s="17">
        <f t="shared" si="138"/>
        <v>0</v>
      </c>
      <c r="CQ10" s="17">
        <f t="shared" si="138"/>
        <v>0</v>
      </c>
      <c r="CR10" s="319">
        <f t="shared" si="139"/>
        <v>0</v>
      </c>
      <c r="CS10" s="17">
        <f t="shared" si="140"/>
        <v>0</v>
      </c>
      <c r="CT10" s="17">
        <f t="shared" si="140"/>
        <v>0</v>
      </c>
      <c r="CU10" s="17">
        <f t="shared" si="140"/>
        <v>0</v>
      </c>
      <c r="CV10" s="17">
        <f t="shared" si="140"/>
        <v>0</v>
      </c>
      <c r="CW10" s="17">
        <f t="shared" si="140"/>
        <v>0</v>
      </c>
      <c r="CX10" s="17">
        <f t="shared" si="140"/>
        <v>0</v>
      </c>
      <c r="CY10" s="17">
        <f t="shared" si="140"/>
        <v>0</v>
      </c>
      <c r="CZ10" s="17">
        <f t="shared" si="140"/>
        <v>0</v>
      </c>
      <c r="DA10" s="17">
        <f t="shared" si="140"/>
        <v>0</v>
      </c>
      <c r="DB10" s="17">
        <f t="shared" si="140"/>
        <v>0</v>
      </c>
      <c r="DC10" s="17">
        <f t="shared" si="140"/>
        <v>0</v>
      </c>
      <c r="DD10" s="17">
        <f t="shared" si="140"/>
        <v>0</v>
      </c>
      <c r="DE10" s="319">
        <f t="shared" si="141"/>
        <v>0</v>
      </c>
      <c r="DF10" s="17">
        <f t="shared" si="142"/>
        <v>0</v>
      </c>
      <c r="DG10" s="17">
        <f t="shared" si="142"/>
        <v>0</v>
      </c>
      <c r="DH10" s="17">
        <f t="shared" si="142"/>
        <v>0</v>
      </c>
      <c r="DI10" s="17">
        <f t="shared" si="142"/>
        <v>0</v>
      </c>
      <c r="DJ10" s="17">
        <f t="shared" si="142"/>
        <v>0</v>
      </c>
      <c r="DK10" s="17">
        <f t="shared" si="142"/>
        <v>0</v>
      </c>
      <c r="DL10" s="17">
        <f t="shared" si="142"/>
        <v>0</v>
      </c>
      <c r="DM10" s="17">
        <f t="shared" si="142"/>
        <v>0</v>
      </c>
      <c r="DN10" s="17">
        <f t="shared" si="142"/>
        <v>0</v>
      </c>
      <c r="DO10" s="17">
        <f t="shared" si="142"/>
        <v>0</v>
      </c>
      <c r="DP10" s="17">
        <f t="shared" si="142"/>
        <v>0</v>
      </c>
      <c r="DQ10" s="17">
        <f t="shared" si="142"/>
        <v>0</v>
      </c>
      <c r="DR10" s="319">
        <f t="shared" si="143"/>
        <v>0</v>
      </c>
      <c r="DS10" s="17">
        <f t="shared" si="144"/>
        <v>0</v>
      </c>
      <c r="DT10" s="17">
        <f t="shared" si="144"/>
        <v>0</v>
      </c>
      <c r="DU10" s="17">
        <f t="shared" si="144"/>
        <v>0</v>
      </c>
      <c r="DV10" s="17">
        <f t="shared" si="144"/>
        <v>0</v>
      </c>
      <c r="DW10" s="17">
        <f t="shared" si="144"/>
        <v>0</v>
      </c>
      <c r="DX10" s="17">
        <f t="shared" si="144"/>
        <v>0</v>
      </c>
      <c r="DY10" s="17">
        <f t="shared" si="144"/>
        <v>0</v>
      </c>
      <c r="DZ10" s="17">
        <f t="shared" si="144"/>
        <v>0</v>
      </c>
      <c r="EA10" s="17">
        <f t="shared" si="144"/>
        <v>0</v>
      </c>
      <c r="EB10" s="17">
        <f t="shared" si="144"/>
        <v>0</v>
      </c>
      <c r="EC10" s="17">
        <f t="shared" si="144"/>
        <v>0</v>
      </c>
      <c r="ED10" s="17">
        <f t="shared" si="144"/>
        <v>0</v>
      </c>
      <c r="EE10" s="391">
        <f t="shared" si="145"/>
        <v>0</v>
      </c>
    </row>
    <row r="11" spans="1:149" x14ac:dyDescent="0.2">
      <c r="A11" s="12" t="s">
        <v>81</v>
      </c>
      <c r="B11" s="37">
        <f>+B9*0.04</f>
        <v>0</v>
      </c>
      <c r="D11" s="9" t="s">
        <v>20</v>
      </c>
      <c r="F11" s="17">
        <f t="shared" si="126"/>
        <v>0</v>
      </c>
      <c r="G11" s="17">
        <f t="shared" si="126"/>
        <v>0</v>
      </c>
      <c r="H11" s="17">
        <f t="shared" si="126"/>
        <v>0</v>
      </c>
      <c r="I11" s="17">
        <f t="shared" si="126"/>
        <v>0</v>
      </c>
      <c r="J11" s="17">
        <f t="shared" si="126"/>
        <v>0</v>
      </c>
      <c r="K11" s="17">
        <f t="shared" si="126"/>
        <v>0</v>
      </c>
      <c r="L11" s="17">
        <f t="shared" si="126"/>
        <v>0</v>
      </c>
      <c r="M11" s="17">
        <f t="shared" si="126"/>
        <v>0</v>
      </c>
      <c r="N11" s="17">
        <f t="shared" si="126"/>
        <v>0</v>
      </c>
      <c r="O11" s="17">
        <f t="shared" si="126"/>
        <v>0</v>
      </c>
      <c r="P11" s="17">
        <f t="shared" si="126"/>
        <v>0</v>
      </c>
      <c r="Q11" s="17">
        <f t="shared" si="126"/>
        <v>0</v>
      </c>
      <c r="R11" s="319">
        <f t="shared" si="127"/>
        <v>0</v>
      </c>
      <c r="S11" s="17">
        <f t="shared" si="128"/>
        <v>0</v>
      </c>
      <c r="T11" s="17">
        <f t="shared" si="128"/>
        <v>0</v>
      </c>
      <c r="U11" s="17">
        <f t="shared" si="128"/>
        <v>0</v>
      </c>
      <c r="V11" s="17">
        <f t="shared" si="128"/>
        <v>0</v>
      </c>
      <c r="W11" s="17">
        <f t="shared" si="128"/>
        <v>0</v>
      </c>
      <c r="X11" s="17">
        <f t="shared" si="128"/>
        <v>0</v>
      </c>
      <c r="Y11" s="17">
        <f t="shared" si="128"/>
        <v>0</v>
      </c>
      <c r="Z11" s="17">
        <f t="shared" si="128"/>
        <v>0</v>
      </c>
      <c r="AA11" s="17">
        <f t="shared" si="128"/>
        <v>0</v>
      </c>
      <c r="AB11" s="17">
        <f t="shared" si="128"/>
        <v>0</v>
      </c>
      <c r="AC11" s="17">
        <f t="shared" si="128"/>
        <v>0</v>
      </c>
      <c r="AD11" s="17">
        <f t="shared" si="128"/>
        <v>0</v>
      </c>
      <c r="AE11" s="319">
        <f t="shared" si="129"/>
        <v>0</v>
      </c>
      <c r="AF11" s="17">
        <f t="shared" si="130"/>
        <v>0</v>
      </c>
      <c r="AG11" s="17">
        <f t="shared" si="130"/>
        <v>0</v>
      </c>
      <c r="AH11" s="17">
        <f t="shared" si="130"/>
        <v>0</v>
      </c>
      <c r="AI11" s="17">
        <f t="shared" si="130"/>
        <v>0</v>
      </c>
      <c r="AJ11" s="17">
        <f t="shared" si="130"/>
        <v>0</v>
      </c>
      <c r="AK11" s="17">
        <f t="shared" si="130"/>
        <v>0</v>
      </c>
      <c r="AL11" s="17">
        <f t="shared" si="130"/>
        <v>0</v>
      </c>
      <c r="AM11" s="17">
        <f t="shared" si="130"/>
        <v>0</v>
      </c>
      <c r="AN11" s="17">
        <f t="shared" si="130"/>
        <v>0</v>
      </c>
      <c r="AO11" s="17">
        <f t="shared" si="130"/>
        <v>0</v>
      </c>
      <c r="AP11" s="17">
        <f t="shared" si="130"/>
        <v>0</v>
      </c>
      <c r="AQ11" s="17">
        <f t="shared" si="130"/>
        <v>0</v>
      </c>
      <c r="AR11" s="319">
        <f t="shared" si="131"/>
        <v>0</v>
      </c>
      <c r="AS11" s="17">
        <f t="shared" si="132"/>
        <v>0</v>
      </c>
      <c r="AT11" s="17">
        <f t="shared" si="132"/>
        <v>0</v>
      </c>
      <c r="AU11" s="17">
        <f t="shared" si="132"/>
        <v>0</v>
      </c>
      <c r="AV11" s="17">
        <f t="shared" si="132"/>
        <v>0</v>
      </c>
      <c r="AW11" s="17">
        <f t="shared" si="132"/>
        <v>0</v>
      </c>
      <c r="AX11" s="17">
        <f t="shared" si="132"/>
        <v>0</v>
      </c>
      <c r="AY11" s="17">
        <f t="shared" si="132"/>
        <v>0</v>
      </c>
      <c r="AZ11" s="17">
        <f t="shared" si="132"/>
        <v>0</v>
      </c>
      <c r="BA11" s="17">
        <f t="shared" si="132"/>
        <v>0</v>
      </c>
      <c r="BB11" s="17">
        <f t="shared" si="132"/>
        <v>0</v>
      </c>
      <c r="BC11" s="17">
        <f t="shared" si="132"/>
        <v>0</v>
      </c>
      <c r="BD11" s="17">
        <f t="shared" si="132"/>
        <v>0</v>
      </c>
      <c r="BE11" s="319">
        <f t="shared" si="133"/>
        <v>0</v>
      </c>
      <c r="BF11" s="17">
        <f t="shared" si="134"/>
        <v>0</v>
      </c>
      <c r="BG11" s="17">
        <f t="shared" si="134"/>
        <v>0</v>
      </c>
      <c r="BH11" s="17">
        <f t="shared" si="134"/>
        <v>0</v>
      </c>
      <c r="BI11" s="17">
        <f t="shared" si="134"/>
        <v>0</v>
      </c>
      <c r="BJ11" s="17">
        <f t="shared" si="134"/>
        <v>0</v>
      </c>
      <c r="BK11" s="17">
        <f t="shared" si="134"/>
        <v>0</v>
      </c>
      <c r="BL11" s="17">
        <f t="shared" si="134"/>
        <v>0</v>
      </c>
      <c r="BM11" s="17">
        <f t="shared" si="134"/>
        <v>0</v>
      </c>
      <c r="BN11" s="17">
        <f t="shared" si="134"/>
        <v>0</v>
      </c>
      <c r="BO11" s="17">
        <f t="shared" si="134"/>
        <v>0</v>
      </c>
      <c r="BP11" s="17">
        <f t="shared" si="134"/>
        <v>0</v>
      </c>
      <c r="BQ11" s="17">
        <f t="shared" si="134"/>
        <v>0</v>
      </c>
      <c r="BR11" s="319">
        <f t="shared" si="135"/>
        <v>0</v>
      </c>
      <c r="BS11" s="17">
        <f t="shared" si="136"/>
        <v>0</v>
      </c>
      <c r="BT11" s="17">
        <f t="shared" si="136"/>
        <v>0</v>
      </c>
      <c r="BU11" s="17">
        <f t="shared" si="136"/>
        <v>0</v>
      </c>
      <c r="BV11" s="17">
        <f t="shared" si="136"/>
        <v>0</v>
      </c>
      <c r="BW11" s="17">
        <f t="shared" si="136"/>
        <v>0</v>
      </c>
      <c r="BX11" s="17">
        <f t="shared" si="136"/>
        <v>0</v>
      </c>
      <c r="BY11" s="17">
        <f t="shared" si="136"/>
        <v>0</v>
      </c>
      <c r="BZ11" s="17">
        <f t="shared" si="136"/>
        <v>0</v>
      </c>
      <c r="CA11" s="17">
        <f t="shared" si="136"/>
        <v>0</v>
      </c>
      <c r="CB11" s="17">
        <f t="shared" si="136"/>
        <v>0</v>
      </c>
      <c r="CC11" s="17">
        <f t="shared" si="136"/>
        <v>0</v>
      </c>
      <c r="CD11" s="17">
        <f t="shared" si="136"/>
        <v>0</v>
      </c>
      <c r="CE11" s="319">
        <f t="shared" si="137"/>
        <v>0</v>
      </c>
      <c r="CF11" s="17">
        <f t="shared" si="138"/>
        <v>0</v>
      </c>
      <c r="CG11" s="17">
        <f t="shared" si="138"/>
        <v>0</v>
      </c>
      <c r="CH11" s="17">
        <f t="shared" si="138"/>
        <v>0</v>
      </c>
      <c r="CI11" s="17">
        <f t="shared" si="138"/>
        <v>0</v>
      </c>
      <c r="CJ11" s="17">
        <f t="shared" si="138"/>
        <v>0</v>
      </c>
      <c r="CK11" s="17">
        <f t="shared" si="138"/>
        <v>0</v>
      </c>
      <c r="CL11" s="17">
        <f t="shared" si="138"/>
        <v>0</v>
      </c>
      <c r="CM11" s="17">
        <f t="shared" si="138"/>
        <v>0</v>
      </c>
      <c r="CN11" s="17">
        <f t="shared" si="138"/>
        <v>0</v>
      </c>
      <c r="CO11" s="17">
        <f t="shared" si="138"/>
        <v>0</v>
      </c>
      <c r="CP11" s="17">
        <f t="shared" si="138"/>
        <v>0</v>
      </c>
      <c r="CQ11" s="17">
        <f t="shared" si="138"/>
        <v>0</v>
      </c>
      <c r="CR11" s="319">
        <f t="shared" si="139"/>
        <v>0</v>
      </c>
      <c r="CS11" s="17">
        <f t="shared" si="140"/>
        <v>0</v>
      </c>
      <c r="CT11" s="17">
        <f t="shared" si="140"/>
        <v>0</v>
      </c>
      <c r="CU11" s="17">
        <f t="shared" si="140"/>
        <v>0</v>
      </c>
      <c r="CV11" s="17">
        <f t="shared" si="140"/>
        <v>0</v>
      </c>
      <c r="CW11" s="17">
        <f t="shared" si="140"/>
        <v>0</v>
      </c>
      <c r="CX11" s="17">
        <f t="shared" si="140"/>
        <v>0</v>
      </c>
      <c r="CY11" s="17">
        <f t="shared" si="140"/>
        <v>0</v>
      </c>
      <c r="CZ11" s="17">
        <f t="shared" si="140"/>
        <v>0</v>
      </c>
      <c r="DA11" s="17">
        <f t="shared" si="140"/>
        <v>0</v>
      </c>
      <c r="DB11" s="17">
        <f t="shared" si="140"/>
        <v>0</v>
      </c>
      <c r="DC11" s="17">
        <f t="shared" si="140"/>
        <v>0</v>
      </c>
      <c r="DD11" s="17">
        <f t="shared" si="140"/>
        <v>0</v>
      </c>
      <c r="DE11" s="319">
        <f t="shared" si="141"/>
        <v>0</v>
      </c>
      <c r="DF11" s="17">
        <f t="shared" si="142"/>
        <v>0</v>
      </c>
      <c r="DG11" s="17">
        <f t="shared" si="142"/>
        <v>0</v>
      </c>
      <c r="DH11" s="17">
        <f t="shared" si="142"/>
        <v>0</v>
      </c>
      <c r="DI11" s="17">
        <f t="shared" si="142"/>
        <v>0</v>
      </c>
      <c r="DJ11" s="17">
        <f t="shared" si="142"/>
        <v>0</v>
      </c>
      <c r="DK11" s="17">
        <f t="shared" si="142"/>
        <v>0</v>
      </c>
      <c r="DL11" s="17">
        <f t="shared" si="142"/>
        <v>0</v>
      </c>
      <c r="DM11" s="17">
        <f t="shared" si="142"/>
        <v>0</v>
      </c>
      <c r="DN11" s="17">
        <f t="shared" si="142"/>
        <v>0</v>
      </c>
      <c r="DO11" s="17">
        <f t="shared" si="142"/>
        <v>0</v>
      </c>
      <c r="DP11" s="17">
        <f t="shared" si="142"/>
        <v>0</v>
      </c>
      <c r="DQ11" s="17">
        <f t="shared" si="142"/>
        <v>0</v>
      </c>
      <c r="DR11" s="319">
        <f t="shared" si="143"/>
        <v>0</v>
      </c>
      <c r="DS11" s="17">
        <f t="shared" si="144"/>
        <v>0</v>
      </c>
      <c r="DT11" s="17">
        <f t="shared" si="144"/>
        <v>0</v>
      </c>
      <c r="DU11" s="17">
        <f t="shared" si="144"/>
        <v>0</v>
      </c>
      <c r="DV11" s="17">
        <f t="shared" si="144"/>
        <v>0</v>
      </c>
      <c r="DW11" s="17">
        <f t="shared" si="144"/>
        <v>0</v>
      </c>
      <c r="DX11" s="17">
        <f t="shared" si="144"/>
        <v>0</v>
      </c>
      <c r="DY11" s="17">
        <f t="shared" si="144"/>
        <v>0</v>
      </c>
      <c r="DZ11" s="17">
        <f t="shared" si="144"/>
        <v>0</v>
      </c>
      <c r="EA11" s="17">
        <f t="shared" si="144"/>
        <v>0</v>
      </c>
      <c r="EB11" s="17">
        <f t="shared" si="144"/>
        <v>0</v>
      </c>
      <c r="EC11" s="17">
        <f t="shared" si="144"/>
        <v>0</v>
      </c>
      <c r="ED11" s="17">
        <f t="shared" si="144"/>
        <v>0</v>
      </c>
      <c r="EE11" s="391">
        <f t="shared" si="145"/>
        <v>0</v>
      </c>
    </row>
    <row r="12" spans="1:149" x14ac:dyDescent="0.2">
      <c r="A12" s="12" t="s">
        <v>83</v>
      </c>
      <c r="B12" s="37"/>
      <c r="D12" s="9" t="s">
        <v>84</v>
      </c>
      <c r="F12" s="17">
        <f t="shared" si="126"/>
        <v>0</v>
      </c>
      <c r="G12" s="17">
        <f t="shared" si="126"/>
        <v>0</v>
      </c>
      <c r="H12" s="17">
        <f t="shared" si="126"/>
        <v>0</v>
      </c>
      <c r="I12" s="17">
        <f t="shared" si="126"/>
        <v>0</v>
      </c>
      <c r="J12" s="17">
        <f t="shared" si="126"/>
        <v>0</v>
      </c>
      <c r="K12" s="17">
        <f t="shared" si="126"/>
        <v>0</v>
      </c>
      <c r="L12" s="17">
        <f t="shared" si="126"/>
        <v>0</v>
      </c>
      <c r="M12" s="17">
        <f t="shared" si="126"/>
        <v>0</v>
      </c>
      <c r="N12" s="17">
        <f t="shared" si="126"/>
        <v>0</v>
      </c>
      <c r="O12" s="17">
        <f t="shared" si="126"/>
        <v>0</v>
      </c>
      <c r="P12" s="17">
        <f t="shared" si="126"/>
        <v>0</v>
      </c>
      <c r="Q12" s="17">
        <f t="shared" si="126"/>
        <v>0</v>
      </c>
      <c r="R12" s="319">
        <f t="shared" si="127"/>
        <v>0</v>
      </c>
      <c r="S12" s="17">
        <f t="shared" si="128"/>
        <v>0</v>
      </c>
      <c r="T12" s="17">
        <f t="shared" si="128"/>
        <v>0</v>
      </c>
      <c r="U12" s="17">
        <f t="shared" si="128"/>
        <v>0</v>
      </c>
      <c r="V12" s="17">
        <f t="shared" si="128"/>
        <v>0</v>
      </c>
      <c r="W12" s="17">
        <f t="shared" si="128"/>
        <v>0</v>
      </c>
      <c r="X12" s="17">
        <f t="shared" si="128"/>
        <v>0</v>
      </c>
      <c r="Y12" s="17">
        <f t="shared" si="128"/>
        <v>0</v>
      </c>
      <c r="Z12" s="17">
        <f t="shared" si="128"/>
        <v>0</v>
      </c>
      <c r="AA12" s="17">
        <f t="shared" si="128"/>
        <v>0</v>
      </c>
      <c r="AB12" s="17">
        <f t="shared" si="128"/>
        <v>0</v>
      </c>
      <c r="AC12" s="17">
        <f t="shared" si="128"/>
        <v>0</v>
      </c>
      <c r="AD12" s="17">
        <f t="shared" si="128"/>
        <v>0</v>
      </c>
      <c r="AE12" s="319">
        <f t="shared" si="129"/>
        <v>0</v>
      </c>
      <c r="AF12" s="17">
        <f t="shared" si="130"/>
        <v>0</v>
      </c>
      <c r="AG12" s="17">
        <f t="shared" si="130"/>
        <v>0</v>
      </c>
      <c r="AH12" s="17">
        <f t="shared" si="130"/>
        <v>0</v>
      </c>
      <c r="AI12" s="17">
        <f t="shared" si="130"/>
        <v>0</v>
      </c>
      <c r="AJ12" s="17">
        <f t="shared" si="130"/>
        <v>0</v>
      </c>
      <c r="AK12" s="17">
        <f t="shared" si="130"/>
        <v>0</v>
      </c>
      <c r="AL12" s="17">
        <f t="shared" si="130"/>
        <v>0</v>
      </c>
      <c r="AM12" s="17">
        <f t="shared" si="130"/>
        <v>0</v>
      </c>
      <c r="AN12" s="17">
        <f t="shared" si="130"/>
        <v>0</v>
      </c>
      <c r="AO12" s="17">
        <f t="shared" si="130"/>
        <v>0</v>
      </c>
      <c r="AP12" s="17">
        <f t="shared" si="130"/>
        <v>0</v>
      </c>
      <c r="AQ12" s="17">
        <f t="shared" si="130"/>
        <v>0</v>
      </c>
      <c r="AR12" s="319">
        <f t="shared" si="131"/>
        <v>0</v>
      </c>
      <c r="AS12" s="17">
        <f t="shared" si="132"/>
        <v>0</v>
      </c>
      <c r="AT12" s="17">
        <f t="shared" si="132"/>
        <v>0</v>
      </c>
      <c r="AU12" s="17">
        <f t="shared" si="132"/>
        <v>0</v>
      </c>
      <c r="AV12" s="17">
        <f t="shared" si="132"/>
        <v>0</v>
      </c>
      <c r="AW12" s="17">
        <f t="shared" si="132"/>
        <v>0</v>
      </c>
      <c r="AX12" s="17">
        <f t="shared" si="132"/>
        <v>0</v>
      </c>
      <c r="AY12" s="17">
        <f t="shared" si="132"/>
        <v>0</v>
      </c>
      <c r="AZ12" s="17">
        <f t="shared" si="132"/>
        <v>0</v>
      </c>
      <c r="BA12" s="17">
        <f t="shared" si="132"/>
        <v>0</v>
      </c>
      <c r="BB12" s="17">
        <f t="shared" si="132"/>
        <v>0</v>
      </c>
      <c r="BC12" s="17">
        <f t="shared" si="132"/>
        <v>0</v>
      </c>
      <c r="BD12" s="17">
        <f t="shared" si="132"/>
        <v>0</v>
      </c>
      <c r="BE12" s="319">
        <f t="shared" si="133"/>
        <v>0</v>
      </c>
      <c r="BF12" s="17">
        <f t="shared" si="134"/>
        <v>0</v>
      </c>
      <c r="BG12" s="17">
        <f t="shared" si="134"/>
        <v>0</v>
      </c>
      <c r="BH12" s="17">
        <f t="shared" si="134"/>
        <v>0</v>
      </c>
      <c r="BI12" s="17">
        <f t="shared" si="134"/>
        <v>0</v>
      </c>
      <c r="BJ12" s="17">
        <f t="shared" si="134"/>
        <v>0</v>
      </c>
      <c r="BK12" s="17">
        <f t="shared" si="134"/>
        <v>0</v>
      </c>
      <c r="BL12" s="17">
        <f t="shared" si="134"/>
        <v>0</v>
      </c>
      <c r="BM12" s="17">
        <f t="shared" si="134"/>
        <v>0</v>
      </c>
      <c r="BN12" s="17">
        <f t="shared" si="134"/>
        <v>0</v>
      </c>
      <c r="BO12" s="17">
        <f t="shared" si="134"/>
        <v>0</v>
      </c>
      <c r="BP12" s="17">
        <f t="shared" si="134"/>
        <v>0</v>
      </c>
      <c r="BQ12" s="17">
        <f t="shared" si="134"/>
        <v>0</v>
      </c>
      <c r="BR12" s="319">
        <f t="shared" si="135"/>
        <v>0</v>
      </c>
      <c r="BS12" s="17">
        <f t="shared" si="136"/>
        <v>0</v>
      </c>
      <c r="BT12" s="17">
        <f t="shared" si="136"/>
        <v>0</v>
      </c>
      <c r="BU12" s="17">
        <f t="shared" si="136"/>
        <v>0</v>
      </c>
      <c r="BV12" s="17">
        <f t="shared" si="136"/>
        <v>0</v>
      </c>
      <c r="BW12" s="17">
        <f t="shared" si="136"/>
        <v>0</v>
      </c>
      <c r="BX12" s="17">
        <f t="shared" si="136"/>
        <v>0</v>
      </c>
      <c r="BY12" s="17">
        <f t="shared" si="136"/>
        <v>0</v>
      </c>
      <c r="BZ12" s="17">
        <f t="shared" si="136"/>
        <v>0</v>
      </c>
      <c r="CA12" s="17">
        <f t="shared" si="136"/>
        <v>0</v>
      </c>
      <c r="CB12" s="17">
        <f t="shared" si="136"/>
        <v>0</v>
      </c>
      <c r="CC12" s="17">
        <f t="shared" si="136"/>
        <v>0</v>
      </c>
      <c r="CD12" s="17">
        <f t="shared" si="136"/>
        <v>0</v>
      </c>
      <c r="CE12" s="319">
        <f t="shared" si="137"/>
        <v>0</v>
      </c>
      <c r="CF12" s="17">
        <f t="shared" si="138"/>
        <v>0</v>
      </c>
      <c r="CG12" s="17">
        <f t="shared" si="138"/>
        <v>0</v>
      </c>
      <c r="CH12" s="17">
        <f t="shared" si="138"/>
        <v>0</v>
      </c>
      <c r="CI12" s="17">
        <f t="shared" si="138"/>
        <v>0</v>
      </c>
      <c r="CJ12" s="17">
        <f t="shared" si="138"/>
        <v>0</v>
      </c>
      <c r="CK12" s="17">
        <f t="shared" si="138"/>
        <v>0</v>
      </c>
      <c r="CL12" s="17">
        <f t="shared" si="138"/>
        <v>0</v>
      </c>
      <c r="CM12" s="17">
        <f t="shared" si="138"/>
        <v>0</v>
      </c>
      <c r="CN12" s="17">
        <f t="shared" si="138"/>
        <v>0</v>
      </c>
      <c r="CO12" s="17">
        <f t="shared" si="138"/>
        <v>0</v>
      </c>
      <c r="CP12" s="17">
        <f t="shared" si="138"/>
        <v>0</v>
      </c>
      <c r="CQ12" s="17">
        <f t="shared" si="138"/>
        <v>0</v>
      </c>
      <c r="CR12" s="319">
        <f t="shared" si="139"/>
        <v>0</v>
      </c>
      <c r="CS12" s="17">
        <f t="shared" si="140"/>
        <v>0</v>
      </c>
      <c r="CT12" s="17">
        <f t="shared" si="140"/>
        <v>0</v>
      </c>
      <c r="CU12" s="17">
        <f t="shared" si="140"/>
        <v>0</v>
      </c>
      <c r="CV12" s="17">
        <f t="shared" si="140"/>
        <v>0</v>
      </c>
      <c r="CW12" s="17">
        <f t="shared" si="140"/>
        <v>0</v>
      </c>
      <c r="CX12" s="17">
        <f t="shared" si="140"/>
        <v>0</v>
      </c>
      <c r="CY12" s="17">
        <f t="shared" si="140"/>
        <v>0</v>
      </c>
      <c r="CZ12" s="17">
        <f t="shared" si="140"/>
        <v>0</v>
      </c>
      <c r="DA12" s="17">
        <f t="shared" si="140"/>
        <v>0</v>
      </c>
      <c r="DB12" s="17">
        <f t="shared" si="140"/>
        <v>0</v>
      </c>
      <c r="DC12" s="17">
        <f t="shared" si="140"/>
        <v>0</v>
      </c>
      <c r="DD12" s="17">
        <f t="shared" si="140"/>
        <v>0</v>
      </c>
      <c r="DE12" s="319">
        <f t="shared" si="141"/>
        <v>0</v>
      </c>
      <c r="DF12" s="17">
        <f t="shared" si="142"/>
        <v>0</v>
      </c>
      <c r="DG12" s="17">
        <f t="shared" si="142"/>
        <v>0</v>
      </c>
      <c r="DH12" s="17">
        <f t="shared" si="142"/>
        <v>0</v>
      </c>
      <c r="DI12" s="17">
        <f t="shared" si="142"/>
        <v>0</v>
      </c>
      <c r="DJ12" s="17">
        <f t="shared" si="142"/>
        <v>0</v>
      </c>
      <c r="DK12" s="17">
        <f t="shared" si="142"/>
        <v>0</v>
      </c>
      <c r="DL12" s="17">
        <f t="shared" si="142"/>
        <v>0</v>
      </c>
      <c r="DM12" s="17">
        <f t="shared" si="142"/>
        <v>0</v>
      </c>
      <c r="DN12" s="17">
        <f t="shared" si="142"/>
        <v>0</v>
      </c>
      <c r="DO12" s="17">
        <f t="shared" si="142"/>
        <v>0</v>
      </c>
      <c r="DP12" s="17">
        <f t="shared" si="142"/>
        <v>0</v>
      </c>
      <c r="DQ12" s="17">
        <f t="shared" si="142"/>
        <v>0</v>
      </c>
      <c r="DR12" s="319">
        <f t="shared" si="143"/>
        <v>0</v>
      </c>
      <c r="DS12" s="17">
        <f t="shared" si="144"/>
        <v>0</v>
      </c>
      <c r="DT12" s="17">
        <f t="shared" si="144"/>
        <v>0</v>
      </c>
      <c r="DU12" s="17">
        <f t="shared" si="144"/>
        <v>0</v>
      </c>
      <c r="DV12" s="17">
        <f t="shared" si="144"/>
        <v>0</v>
      </c>
      <c r="DW12" s="17">
        <f t="shared" si="144"/>
        <v>0</v>
      </c>
      <c r="DX12" s="17">
        <f t="shared" si="144"/>
        <v>0</v>
      </c>
      <c r="DY12" s="17">
        <f t="shared" si="144"/>
        <v>0</v>
      </c>
      <c r="DZ12" s="17">
        <f t="shared" si="144"/>
        <v>0</v>
      </c>
      <c r="EA12" s="17">
        <f t="shared" si="144"/>
        <v>0</v>
      </c>
      <c r="EB12" s="17">
        <f t="shared" si="144"/>
        <v>0</v>
      </c>
      <c r="EC12" s="17">
        <f t="shared" si="144"/>
        <v>0</v>
      </c>
      <c r="ED12" s="17">
        <f t="shared" si="144"/>
        <v>0</v>
      </c>
      <c r="EE12" s="391">
        <f t="shared" si="145"/>
        <v>0</v>
      </c>
    </row>
    <row r="13" spans="1:149" x14ac:dyDescent="0.2">
      <c r="A13" s="12" t="s">
        <v>11</v>
      </c>
      <c r="B13" s="37"/>
      <c r="D13" s="9" t="s">
        <v>21</v>
      </c>
      <c r="F13" s="17">
        <f t="shared" si="126"/>
        <v>0</v>
      </c>
      <c r="G13" s="17">
        <f t="shared" si="126"/>
        <v>0</v>
      </c>
      <c r="H13" s="17">
        <f t="shared" si="126"/>
        <v>0</v>
      </c>
      <c r="I13" s="17">
        <f t="shared" si="126"/>
        <v>0</v>
      </c>
      <c r="J13" s="17">
        <f t="shared" si="126"/>
        <v>0</v>
      </c>
      <c r="K13" s="17">
        <f t="shared" si="126"/>
        <v>0</v>
      </c>
      <c r="L13" s="17">
        <f t="shared" si="126"/>
        <v>0</v>
      </c>
      <c r="M13" s="17">
        <f t="shared" si="126"/>
        <v>0</v>
      </c>
      <c r="N13" s="17">
        <f t="shared" si="126"/>
        <v>0</v>
      </c>
      <c r="O13" s="17">
        <f t="shared" si="126"/>
        <v>0</v>
      </c>
      <c r="P13" s="17">
        <f t="shared" si="126"/>
        <v>0</v>
      </c>
      <c r="Q13" s="17">
        <f t="shared" si="126"/>
        <v>0</v>
      </c>
      <c r="R13" s="319">
        <f t="shared" si="127"/>
        <v>0</v>
      </c>
      <c r="S13" s="17">
        <f t="shared" si="128"/>
        <v>0</v>
      </c>
      <c r="T13" s="17">
        <f t="shared" si="128"/>
        <v>0</v>
      </c>
      <c r="U13" s="17">
        <f t="shared" si="128"/>
        <v>0</v>
      </c>
      <c r="V13" s="17">
        <f t="shared" si="128"/>
        <v>0</v>
      </c>
      <c r="W13" s="17">
        <f t="shared" si="128"/>
        <v>0</v>
      </c>
      <c r="X13" s="17">
        <f t="shared" si="128"/>
        <v>0</v>
      </c>
      <c r="Y13" s="17">
        <f t="shared" si="128"/>
        <v>0</v>
      </c>
      <c r="Z13" s="17">
        <f t="shared" si="128"/>
        <v>0</v>
      </c>
      <c r="AA13" s="17">
        <f t="shared" si="128"/>
        <v>0</v>
      </c>
      <c r="AB13" s="17">
        <f t="shared" si="128"/>
        <v>0</v>
      </c>
      <c r="AC13" s="17">
        <f t="shared" si="128"/>
        <v>0</v>
      </c>
      <c r="AD13" s="17">
        <f t="shared" si="128"/>
        <v>0</v>
      </c>
      <c r="AE13" s="319">
        <f t="shared" si="129"/>
        <v>0</v>
      </c>
      <c r="AF13" s="17">
        <f t="shared" si="130"/>
        <v>0</v>
      </c>
      <c r="AG13" s="17">
        <f t="shared" si="130"/>
        <v>0</v>
      </c>
      <c r="AH13" s="17">
        <f t="shared" si="130"/>
        <v>0</v>
      </c>
      <c r="AI13" s="17">
        <f t="shared" si="130"/>
        <v>0</v>
      </c>
      <c r="AJ13" s="17">
        <f t="shared" si="130"/>
        <v>0</v>
      </c>
      <c r="AK13" s="17">
        <f t="shared" si="130"/>
        <v>0</v>
      </c>
      <c r="AL13" s="17">
        <f t="shared" si="130"/>
        <v>0</v>
      </c>
      <c r="AM13" s="17">
        <f t="shared" si="130"/>
        <v>0</v>
      </c>
      <c r="AN13" s="17">
        <f t="shared" si="130"/>
        <v>0</v>
      </c>
      <c r="AO13" s="17">
        <f t="shared" si="130"/>
        <v>0</v>
      </c>
      <c r="AP13" s="17">
        <f t="shared" si="130"/>
        <v>0</v>
      </c>
      <c r="AQ13" s="17">
        <f t="shared" si="130"/>
        <v>0</v>
      </c>
      <c r="AR13" s="319">
        <f t="shared" si="131"/>
        <v>0</v>
      </c>
      <c r="AS13" s="17">
        <f t="shared" si="132"/>
        <v>0</v>
      </c>
      <c r="AT13" s="17">
        <f t="shared" si="132"/>
        <v>0</v>
      </c>
      <c r="AU13" s="17">
        <f t="shared" si="132"/>
        <v>0</v>
      </c>
      <c r="AV13" s="17">
        <f t="shared" si="132"/>
        <v>0</v>
      </c>
      <c r="AW13" s="17">
        <f t="shared" si="132"/>
        <v>0</v>
      </c>
      <c r="AX13" s="17">
        <f t="shared" si="132"/>
        <v>0</v>
      </c>
      <c r="AY13" s="17">
        <f t="shared" si="132"/>
        <v>0</v>
      </c>
      <c r="AZ13" s="17">
        <f t="shared" si="132"/>
        <v>0</v>
      </c>
      <c r="BA13" s="17">
        <f t="shared" si="132"/>
        <v>0</v>
      </c>
      <c r="BB13" s="17">
        <f t="shared" si="132"/>
        <v>0</v>
      </c>
      <c r="BC13" s="17">
        <f t="shared" si="132"/>
        <v>0</v>
      </c>
      <c r="BD13" s="17">
        <f t="shared" si="132"/>
        <v>0</v>
      </c>
      <c r="BE13" s="319">
        <f t="shared" si="133"/>
        <v>0</v>
      </c>
      <c r="BF13" s="17">
        <f t="shared" si="134"/>
        <v>0</v>
      </c>
      <c r="BG13" s="17">
        <f t="shared" si="134"/>
        <v>0</v>
      </c>
      <c r="BH13" s="17">
        <f t="shared" si="134"/>
        <v>0</v>
      </c>
      <c r="BI13" s="17">
        <f t="shared" si="134"/>
        <v>0</v>
      </c>
      <c r="BJ13" s="17">
        <f t="shared" si="134"/>
        <v>0</v>
      </c>
      <c r="BK13" s="17">
        <f t="shared" si="134"/>
        <v>0</v>
      </c>
      <c r="BL13" s="17">
        <f t="shared" si="134"/>
        <v>0</v>
      </c>
      <c r="BM13" s="17">
        <f t="shared" si="134"/>
        <v>0</v>
      </c>
      <c r="BN13" s="17">
        <f t="shared" si="134"/>
        <v>0</v>
      </c>
      <c r="BO13" s="17">
        <f t="shared" si="134"/>
        <v>0</v>
      </c>
      <c r="BP13" s="17">
        <f t="shared" si="134"/>
        <v>0</v>
      </c>
      <c r="BQ13" s="17">
        <f t="shared" si="134"/>
        <v>0</v>
      </c>
      <c r="BR13" s="319">
        <f t="shared" si="135"/>
        <v>0</v>
      </c>
      <c r="BS13" s="17">
        <f t="shared" si="136"/>
        <v>0</v>
      </c>
      <c r="BT13" s="17">
        <f t="shared" si="136"/>
        <v>0</v>
      </c>
      <c r="BU13" s="17">
        <f t="shared" si="136"/>
        <v>0</v>
      </c>
      <c r="BV13" s="17">
        <f t="shared" si="136"/>
        <v>0</v>
      </c>
      <c r="BW13" s="17">
        <f t="shared" si="136"/>
        <v>0</v>
      </c>
      <c r="BX13" s="17">
        <f t="shared" si="136"/>
        <v>0</v>
      </c>
      <c r="BY13" s="17">
        <f t="shared" si="136"/>
        <v>0</v>
      </c>
      <c r="BZ13" s="17">
        <f t="shared" si="136"/>
        <v>0</v>
      </c>
      <c r="CA13" s="17">
        <f t="shared" si="136"/>
        <v>0</v>
      </c>
      <c r="CB13" s="17">
        <f t="shared" si="136"/>
        <v>0</v>
      </c>
      <c r="CC13" s="17">
        <f t="shared" si="136"/>
        <v>0</v>
      </c>
      <c r="CD13" s="17">
        <f t="shared" si="136"/>
        <v>0</v>
      </c>
      <c r="CE13" s="319">
        <f t="shared" si="137"/>
        <v>0</v>
      </c>
      <c r="CF13" s="17">
        <f t="shared" si="138"/>
        <v>0</v>
      </c>
      <c r="CG13" s="17">
        <f t="shared" si="138"/>
        <v>0</v>
      </c>
      <c r="CH13" s="17">
        <f t="shared" si="138"/>
        <v>0</v>
      </c>
      <c r="CI13" s="17">
        <f t="shared" si="138"/>
        <v>0</v>
      </c>
      <c r="CJ13" s="17">
        <f t="shared" si="138"/>
        <v>0</v>
      </c>
      <c r="CK13" s="17">
        <f t="shared" si="138"/>
        <v>0</v>
      </c>
      <c r="CL13" s="17">
        <f t="shared" si="138"/>
        <v>0</v>
      </c>
      <c r="CM13" s="17">
        <f t="shared" si="138"/>
        <v>0</v>
      </c>
      <c r="CN13" s="17">
        <f t="shared" si="138"/>
        <v>0</v>
      </c>
      <c r="CO13" s="17">
        <f t="shared" si="138"/>
        <v>0</v>
      </c>
      <c r="CP13" s="17">
        <f t="shared" si="138"/>
        <v>0</v>
      </c>
      <c r="CQ13" s="17">
        <f t="shared" si="138"/>
        <v>0</v>
      </c>
      <c r="CR13" s="319">
        <f t="shared" si="139"/>
        <v>0</v>
      </c>
      <c r="CS13" s="17">
        <f t="shared" si="140"/>
        <v>0</v>
      </c>
      <c r="CT13" s="17">
        <f t="shared" si="140"/>
        <v>0</v>
      </c>
      <c r="CU13" s="17">
        <f t="shared" si="140"/>
        <v>0</v>
      </c>
      <c r="CV13" s="17">
        <f t="shared" si="140"/>
        <v>0</v>
      </c>
      <c r="CW13" s="17">
        <f t="shared" si="140"/>
        <v>0</v>
      </c>
      <c r="CX13" s="17">
        <f t="shared" si="140"/>
        <v>0</v>
      </c>
      <c r="CY13" s="17">
        <f t="shared" si="140"/>
        <v>0</v>
      </c>
      <c r="CZ13" s="17">
        <f t="shared" si="140"/>
        <v>0</v>
      </c>
      <c r="DA13" s="17">
        <f t="shared" si="140"/>
        <v>0</v>
      </c>
      <c r="DB13" s="17">
        <f t="shared" si="140"/>
        <v>0</v>
      </c>
      <c r="DC13" s="17">
        <f t="shared" si="140"/>
        <v>0</v>
      </c>
      <c r="DD13" s="17">
        <f t="shared" si="140"/>
        <v>0</v>
      </c>
      <c r="DE13" s="319">
        <f t="shared" si="141"/>
        <v>0</v>
      </c>
      <c r="DF13" s="17">
        <f t="shared" si="142"/>
        <v>0</v>
      </c>
      <c r="DG13" s="17">
        <f t="shared" si="142"/>
        <v>0</v>
      </c>
      <c r="DH13" s="17">
        <f t="shared" si="142"/>
        <v>0</v>
      </c>
      <c r="DI13" s="17">
        <f t="shared" si="142"/>
        <v>0</v>
      </c>
      <c r="DJ13" s="17">
        <f t="shared" si="142"/>
        <v>0</v>
      </c>
      <c r="DK13" s="17">
        <f t="shared" si="142"/>
        <v>0</v>
      </c>
      <c r="DL13" s="17">
        <f t="shared" si="142"/>
        <v>0</v>
      </c>
      <c r="DM13" s="17">
        <f t="shared" si="142"/>
        <v>0</v>
      </c>
      <c r="DN13" s="17">
        <f t="shared" si="142"/>
        <v>0</v>
      </c>
      <c r="DO13" s="17">
        <f t="shared" si="142"/>
        <v>0</v>
      </c>
      <c r="DP13" s="17">
        <f t="shared" si="142"/>
        <v>0</v>
      </c>
      <c r="DQ13" s="17">
        <f t="shared" si="142"/>
        <v>0</v>
      </c>
      <c r="DR13" s="319">
        <f t="shared" si="143"/>
        <v>0</v>
      </c>
      <c r="DS13" s="17">
        <f t="shared" si="144"/>
        <v>0</v>
      </c>
      <c r="DT13" s="17">
        <f t="shared" si="144"/>
        <v>0</v>
      </c>
      <c r="DU13" s="17">
        <f t="shared" si="144"/>
        <v>0</v>
      </c>
      <c r="DV13" s="17">
        <f t="shared" si="144"/>
        <v>0</v>
      </c>
      <c r="DW13" s="17">
        <f t="shared" si="144"/>
        <v>0</v>
      </c>
      <c r="DX13" s="17">
        <f t="shared" si="144"/>
        <v>0</v>
      </c>
      <c r="DY13" s="17">
        <f t="shared" si="144"/>
        <v>0</v>
      </c>
      <c r="DZ13" s="17">
        <f t="shared" si="144"/>
        <v>0</v>
      </c>
      <c r="EA13" s="17">
        <f t="shared" si="144"/>
        <v>0</v>
      </c>
      <c r="EB13" s="17">
        <f t="shared" si="144"/>
        <v>0</v>
      </c>
      <c r="EC13" s="17">
        <f t="shared" si="144"/>
        <v>0</v>
      </c>
      <c r="ED13" s="17">
        <f t="shared" si="144"/>
        <v>0</v>
      </c>
      <c r="EE13" s="391">
        <f t="shared" si="145"/>
        <v>0</v>
      </c>
    </row>
    <row r="14" spans="1:149" x14ac:dyDescent="0.2">
      <c r="A14" s="1"/>
      <c r="D14" s="9" t="s">
        <v>85</v>
      </c>
      <c r="F14" s="17">
        <f t="shared" si="126"/>
        <v>0</v>
      </c>
      <c r="G14" s="17">
        <f t="shared" si="126"/>
        <v>0</v>
      </c>
      <c r="H14" s="17">
        <f t="shared" si="126"/>
        <v>0</v>
      </c>
      <c r="I14" s="17">
        <f t="shared" si="126"/>
        <v>0</v>
      </c>
      <c r="J14" s="17">
        <f t="shared" si="126"/>
        <v>0</v>
      </c>
      <c r="K14" s="17">
        <f t="shared" si="126"/>
        <v>0</v>
      </c>
      <c r="L14" s="17">
        <f t="shared" si="126"/>
        <v>0</v>
      </c>
      <c r="M14" s="17">
        <f t="shared" si="126"/>
        <v>0</v>
      </c>
      <c r="N14" s="17">
        <f t="shared" si="126"/>
        <v>0</v>
      </c>
      <c r="O14" s="17">
        <f t="shared" si="126"/>
        <v>0</v>
      </c>
      <c r="P14" s="17">
        <f t="shared" si="126"/>
        <v>0</v>
      </c>
      <c r="Q14" s="17">
        <f t="shared" si="126"/>
        <v>0</v>
      </c>
      <c r="R14" s="319">
        <f t="shared" si="127"/>
        <v>0</v>
      </c>
      <c r="S14" s="17">
        <f t="shared" si="128"/>
        <v>0</v>
      </c>
      <c r="T14" s="17">
        <f t="shared" si="128"/>
        <v>0</v>
      </c>
      <c r="U14" s="17">
        <f t="shared" si="128"/>
        <v>0</v>
      </c>
      <c r="V14" s="17">
        <f t="shared" si="128"/>
        <v>0</v>
      </c>
      <c r="W14" s="17">
        <f t="shared" si="128"/>
        <v>0</v>
      </c>
      <c r="X14" s="17">
        <f t="shared" si="128"/>
        <v>0</v>
      </c>
      <c r="Y14" s="17">
        <f t="shared" si="128"/>
        <v>0</v>
      </c>
      <c r="Z14" s="17">
        <f t="shared" si="128"/>
        <v>0</v>
      </c>
      <c r="AA14" s="17">
        <f t="shared" si="128"/>
        <v>0</v>
      </c>
      <c r="AB14" s="17">
        <f t="shared" si="128"/>
        <v>0</v>
      </c>
      <c r="AC14" s="17">
        <f t="shared" si="128"/>
        <v>0</v>
      </c>
      <c r="AD14" s="17">
        <f t="shared" si="128"/>
        <v>0</v>
      </c>
      <c r="AE14" s="319">
        <f t="shared" si="129"/>
        <v>0</v>
      </c>
      <c r="AF14" s="17">
        <f t="shared" si="130"/>
        <v>0</v>
      </c>
      <c r="AG14" s="17">
        <f t="shared" si="130"/>
        <v>0</v>
      </c>
      <c r="AH14" s="17">
        <f t="shared" si="130"/>
        <v>0</v>
      </c>
      <c r="AI14" s="17">
        <f t="shared" si="130"/>
        <v>0</v>
      </c>
      <c r="AJ14" s="17">
        <f t="shared" si="130"/>
        <v>0</v>
      </c>
      <c r="AK14" s="17">
        <f t="shared" si="130"/>
        <v>0</v>
      </c>
      <c r="AL14" s="17">
        <f t="shared" si="130"/>
        <v>0</v>
      </c>
      <c r="AM14" s="17">
        <f t="shared" si="130"/>
        <v>0</v>
      </c>
      <c r="AN14" s="17">
        <f t="shared" si="130"/>
        <v>0</v>
      </c>
      <c r="AO14" s="17">
        <f t="shared" si="130"/>
        <v>0</v>
      </c>
      <c r="AP14" s="17">
        <f t="shared" si="130"/>
        <v>0</v>
      </c>
      <c r="AQ14" s="17">
        <f t="shared" si="130"/>
        <v>0</v>
      </c>
      <c r="AR14" s="319">
        <f t="shared" si="131"/>
        <v>0</v>
      </c>
      <c r="AS14" s="17">
        <f t="shared" si="132"/>
        <v>0</v>
      </c>
      <c r="AT14" s="17">
        <f t="shared" si="132"/>
        <v>0</v>
      </c>
      <c r="AU14" s="17">
        <f t="shared" si="132"/>
        <v>0</v>
      </c>
      <c r="AV14" s="17">
        <f t="shared" si="132"/>
        <v>0</v>
      </c>
      <c r="AW14" s="17">
        <f t="shared" si="132"/>
        <v>0</v>
      </c>
      <c r="AX14" s="17">
        <f t="shared" si="132"/>
        <v>0</v>
      </c>
      <c r="AY14" s="17">
        <f t="shared" si="132"/>
        <v>0</v>
      </c>
      <c r="AZ14" s="17">
        <f t="shared" si="132"/>
        <v>0</v>
      </c>
      <c r="BA14" s="17">
        <f t="shared" si="132"/>
        <v>0</v>
      </c>
      <c r="BB14" s="17">
        <f t="shared" si="132"/>
        <v>0</v>
      </c>
      <c r="BC14" s="17">
        <f t="shared" si="132"/>
        <v>0</v>
      </c>
      <c r="BD14" s="17">
        <f t="shared" si="132"/>
        <v>0</v>
      </c>
      <c r="BE14" s="319">
        <f t="shared" si="133"/>
        <v>0</v>
      </c>
      <c r="BF14" s="17">
        <f t="shared" si="134"/>
        <v>0</v>
      </c>
      <c r="BG14" s="17">
        <f t="shared" si="134"/>
        <v>0</v>
      </c>
      <c r="BH14" s="17">
        <f t="shared" si="134"/>
        <v>0</v>
      </c>
      <c r="BI14" s="17">
        <f t="shared" si="134"/>
        <v>0</v>
      </c>
      <c r="BJ14" s="17">
        <f t="shared" si="134"/>
        <v>0</v>
      </c>
      <c r="BK14" s="17">
        <f t="shared" si="134"/>
        <v>0</v>
      </c>
      <c r="BL14" s="17">
        <f t="shared" si="134"/>
        <v>0</v>
      </c>
      <c r="BM14" s="17">
        <f t="shared" si="134"/>
        <v>0</v>
      </c>
      <c r="BN14" s="17">
        <f t="shared" si="134"/>
        <v>0</v>
      </c>
      <c r="BO14" s="17">
        <f t="shared" si="134"/>
        <v>0</v>
      </c>
      <c r="BP14" s="17">
        <f t="shared" si="134"/>
        <v>0</v>
      </c>
      <c r="BQ14" s="17">
        <f t="shared" si="134"/>
        <v>0</v>
      </c>
      <c r="BR14" s="319">
        <f t="shared" si="135"/>
        <v>0</v>
      </c>
      <c r="BS14" s="17">
        <f t="shared" si="136"/>
        <v>0</v>
      </c>
      <c r="BT14" s="17">
        <f t="shared" si="136"/>
        <v>0</v>
      </c>
      <c r="BU14" s="17">
        <f t="shared" si="136"/>
        <v>0</v>
      </c>
      <c r="BV14" s="17">
        <f t="shared" si="136"/>
        <v>0</v>
      </c>
      <c r="BW14" s="17">
        <f t="shared" si="136"/>
        <v>0</v>
      </c>
      <c r="BX14" s="17">
        <f t="shared" si="136"/>
        <v>0</v>
      </c>
      <c r="BY14" s="17">
        <f t="shared" si="136"/>
        <v>0</v>
      </c>
      <c r="BZ14" s="17">
        <f t="shared" si="136"/>
        <v>0</v>
      </c>
      <c r="CA14" s="17">
        <f t="shared" si="136"/>
        <v>0</v>
      </c>
      <c r="CB14" s="17">
        <f t="shared" si="136"/>
        <v>0</v>
      </c>
      <c r="CC14" s="17">
        <f t="shared" si="136"/>
        <v>0</v>
      </c>
      <c r="CD14" s="17">
        <f t="shared" si="136"/>
        <v>0</v>
      </c>
      <c r="CE14" s="319">
        <f t="shared" si="137"/>
        <v>0</v>
      </c>
      <c r="CF14" s="17">
        <f t="shared" si="138"/>
        <v>0</v>
      </c>
      <c r="CG14" s="17">
        <f t="shared" si="138"/>
        <v>0</v>
      </c>
      <c r="CH14" s="17">
        <f t="shared" si="138"/>
        <v>0</v>
      </c>
      <c r="CI14" s="17">
        <f t="shared" si="138"/>
        <v>0</v>
      </c>
      <c r="CJ14" s="17">
        <f t="shared" si="138"/>
        <v>0</v>
      </c>
      <c r="CK14" s="17">
        <f t="shared" si="138"/>
        <v>0</v>
      </c>
      <c r="CL14" s="17">
        <f t="shared" si="138"/>
        <v>0</v>
      </c>
      <c r="CM14" s="17">
        <f t="shared" si="138"/>
        <v>0</v>
      </c>
      <c r="CN14" s="17">
        <f t="shared" si="138"/>
        <v>0</v>
      </c>
      <c r="CO14" s="17">
        <f t="shared" si="138"/>
        <v>0</v>
      </c>
      <c r="CP14" s="17">
        <f t="shared" si="138"/>
        <v>0</v>
      </c>
      <c r="CQ14" s="17">
        <f t="shared" si="138"/>
        <v>0</v>
      </c>
      <c r="CR14" s="319">
        <f t="shared" si="139"/>
        <v>0</v>
      </c>
      <c r="CS14" s="17">
        <f t="shared" si="140"/>
        <v>0</v>
      </c>
      <c r="CT14" s="17">
        <f t="shared" si="140"/>
        <v>0</v>
      </c>
      <c r="CU14" s="17">
        <f t="shared" si="140"/>
        <v>0</v>
      </c>
      <c r="CV14" s="17">
        <f t="shared" si="140"/>
        <v>0</v>
      </c>
      <c r="CW14" s="17">
        <f t="shared" si="140"/>
        <v>0</v>
      </c>
      <c r="CX14" s="17">
        <f t="shared" si="140"/>
        <v>0</v>
      </c>
      <c r="CY14" s="17">
        <f t="shared" si="140"/>
        <v>0</v>
      </c>
      <c r="CZ14" s="17">
        <f t="shared" si="140"/>
        <v>0</v>
      </c>
      <c r="DA14" s="17">
        <f t="shared" si="140"/>
        <v>0</v>
      </c>
      <c r="DB14" s="17">
        <f t="shared" si="140"/>
        <v>0</v>
      </c>
      <c r="DC14" s="17">
        <f t="shared" si="140"/>
        <v>0</v>
      </c>
      <c r="DD14" s="17">
        <f t="shared" si="140"/>
        <v>0</v>
      </c>
      <c r="DE14" s="319">
        <f t="shared" si="141"/>
        <v>0</v>
      </c>
      <c r="DF14" s="17">
        <f t="shared" si="142"/>
        <v>0</v>
      </c>
      <c r="DG14" s="17">
        <f t="shared" si="142"/>
        <v>0</v>
      </c>
      <c r="DH14" s="17">
        <f t="shared" si="142"/>
        <v>0</v>
      </c>
      <c r="DI14" s="17">
        <f t="shared" si="142"/>
        <v>0</v>
      </c>
      <c r="DJ14" s="17">
        <f t="shared" si="142"/>
        <v>0</v>
      </c>
      <c r="DK14" s="17">
        <f t="shared" si="142"/>
        <v>0</v>
      </c>
      <c r="DL14" s="17">
        <f t="shared" si="142"/>
        <v>0</v>
      </c>
      <c r="DM14" s="17">
        <f t="shared" si="142"/>
        <v>0</v>
      </c>
      <c r="DN14" s="17">
        <f t="shared" si="142"/>
        <v>0</v>
      </c>
      <c r="DO14" s="17">
        <f t="shared" si="142"/>
        <v>0</v>
      </c>
      <c r="DP14" s="17">
        <f t="shared" si="142"/>
        <v>0</v>
      </c>
      <c r="DQ14" s="17">
        <f t="shared" si="142"/>
        <v>0</v>
      </c>
      <c r="DR14" s="319">
        <f t="shared" si="143"/>
        <v>0</v>
      </c>
      <c r="DS14" s="17">
        <f t="shared" si="144"/>
        <v>0</v>
      </c>
      <c r="DT14" s="17">
        <f t="shared" si="144"/>
        <v>0</v>
      </c>
      <c r="DU14" s="17">
        <f t="shared" si="144"/>
        <v>0</v>
      </c>
      <c r="DV14" s="17">
        <f t="shared" si="144"/>
        <v>0</v>
      </c>
      <c r="DW14" s="17">
        <f t="shared" si="144"/>
        <v>0</v>
      </c>
      <c r="DX14" s="17">
        <f t="shared" si="144"/>
        <v>0</v>
      </c>
      <c r="DY14" s="17">
        <f t="shared" si="144"/>
        <v>0</v>
      </c>
      <c r="DZ14" s="17">
        <f t="shared" si="144"/>
        <v>0</v>
      </c>
      <c r="EA14" s="17">
        <f t="shared" si="144"/>
        <v>0</v>
      </c>
      <c r="EB14" s="17">
        <f t="shared" si="144"/>
        <v>0</v>
      </c>
      <c r="EC14" s="17">
        <f t="shared" si="144"/>
        <v>0</v>
      </c>
      <c r="ED14" s="17">
        <f t="shared" si="144"/>
        <v>0</v>
      </c>
      <c r="EE14" s="391">
        <f t="shared" si="145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F15" s="17">
        <f t="shared" si="126"/>
        <v>0</v>
      </c>
      <c r="G15" s="17">
        <f t="shared" si="126"/>
        <v>0</v>
      </c>
      <c r="H15" s="17">
        <f t="shared" si="126"/>
        <v>0</v>
      </c>
      <c r="I15" s="17">
        <f t="shared" si="126"/>
        <v>0</v>
      </c>
      <c r="J15" s="17">
        <f t="shared" si="126"/>
        <v>0</v>
      </c>
      <c r="K15" s="17">
        <f t="shared" si="126"/>
        <v>0</v>
      </c>
      <c r="L15" s="17">
        <f t="shared" si="126"/>
        <v>0</v>
      </c>
      <c r="M15" s="17">
        <f t="shared" si="126"/>
        <v>0</v>
      </c>
      <c r="N15" s="17">
        <f t="shared" si="126"/>
        <v>0</v>
      </c>
      <c r="O15" s="17">
        <f t="shared" si="126"/>
        <v>0</v>
      </c>
      <c r="P15" s="17">
        <f t="shared" si="126"/>
        <v>0</v>
      </c>
      <c r="Q15" s="17">
        <f t="shared" si="126"/>
        <v>0</v>
      </c>
      <c r="R15" s="319">
        <f t="shared" si="127"/>
        <v>0</v>
      </c>
      <c r="S15" s="17">
        <f t="shared" si="128"/>
        <v>0</v>
      </c>
      <c r="T15" s="17">
        <f t="shared" si="128"/>
        <v>0</v>
      </c>
      <c r="U15" s="17">
        <f t="shared" si="128"/>
        <v>0</v>
      </c>
      <c r="V15" s="17">
        <f t="shared" si="128"/>
        <v>0</v>
      </c>
      <c r="W15" s="17">
        <f t="shared" si="128"/>
        <v>0</v>
      </c>
      <c r="X15" s="17">
        <f t="shared" si="128"/>
        <v>0</v>
      </c>
      <c r="Y15" s="17">
        <f t="shared" si="128"/>
        <v>0</v>
      </c>
      <c r="Z15" s="17">
        <f t="shared" si="128"/>
        <v>0</v>
      </c>
      <c r="AA15" s="17">
        <f t="shared" si="128"/>
        <v>0</v>
      </c>
      <c r="AB15" s="17">
        <f t="shared" si="128"/>
        <v>0</v>
      </c>
      <c r="AC15" s="17">
        <f t="shared" si="128"/>
        <v>0</v>
      </c>
      <c r="AD15" s="17">
        <f t="shared" si="128"/>
        <v>0</v>
      </c>
      <c r="AE15" s="319">
        <f t="shared" si="129"/>
        <v>0</v>
      </c>
      <c r="AF15" s="17">
        <f t="shared" si="130"/>
        <v>0</v>
      </c>
      <c r="AG15" s="17">
        <f t="shared" si="130"/>
        <v>0</v>
      </c>
      <c r="AH15" s="17">
        <f t="shared" si="130"/>
        <v>0</v>
      </c>
      <c r="AI15" s="17">
        <f t="shared" si="130"/>
        <v>0</v>
      </c>
      <c r="AJ15" s="17">
        <f t="shared" si="130"/>
        <v>0</v>
      </c>
      <c r="AK15" s="17">
        <f t="shared" si="130"/>
        <v>0</v>
      </c>
      <c r="AL15" s="17">
        <f t="shared" si="130"/>
        <v>0</v>
      </c>
      <c r="AM15" s="17">
        <f t="shared" si="130"/>
        <v>0</v>
      </c>
      <c r="AN15" s="17">
        <f t="shared" si="130"/>
        <v>0</v>
      </c>
      <c r="AO15" s="17">
        <f t="shared" si="130"/>
        <v>0</v>
      </c>
      <c r="AP15" s="17">
        <f t="shared" si="130"/>
        <v>0</v>
      </c>
      <c r="AQ15" s="17">
        <f t="shared" si="130"/>
        <v>0</v>
      </c>
      <c r="AR15" s="319">
        <f t="shared" si="131"/>
        <v>0</v>
      </c>
      <c r="AS15" s="17">
        <f t="shared" si="132"/>
        <v>0</v>
      </c>
      <c r="AT15" s="17">
        <f t="shared" si="132"/>
        <v>0</v>
      </c>
      <c r="AU15" s="17">
        <f t="shared" si="132"/>
        <v>0</v>
      </c>
      <c r="AV15" s="17">
        <f t="shared" si="132"/>
        <v>0</v>
      </c>
      <c r="AW15" s="17">
        <f t="shared" si="132"/>
        <v>0</v>
      </c>
      <c r="AX15" s="17">
        <f t="shared" si="132"/>
        <v>0</v>
      </c>
      <c r="AY15" s="17">
        <f t="shared" si="132"/>
        <v>0</v>
      </c>
      <c r="AZ15" s="17">
        <f t="shared" si="132"/>
        <v>0</v>
      </c>
      <c r="BA15" s="17">
        <f t="shared" si="132"/>
        <v>0</v>
      </c>
      <c r="BB15" s="17">
        <f t="shared" si="132"/>
        <v>0</v>
      </c>
      <c r="BC15" s="17">
        <f t="shared" si="132"/>
        <v>0</v>
      </c>
      <c r="BD15" s="17">
        <f t="shared" si="132"/>
        <v>0</v>
      </c>
      <c r="BE15" s="319">
        <f t="shared" si="133"/>
        <v>0</v>
      </c>
      <c r="BF15" s="17">
        <f t="shared" si="134"/>
        <v>0</v>
      </c>
      <c r="BG15" s="17">
        <f t="shared" si="134"/>
        <v>0</v>
      </c>
      <c r="BH15" s="17">
        <f t="shared" si="134"/>
        <v>0</v>
      </c>
      <c r="BI15" s="17">
        <f t="shared" si="134"/>
        <v>0</v>
      </c>
      <c r="BJ15" s="17">
        <f t="shared" si="134"/>
        <v>0</v>
      </c>
      <c r="BK15" s="17">
        <f t="shared" si="134"/>
        <v>0</v>
      </c>
      <c r="BL15" s="17">
        <f t="shared" si="134"/>
        <v>0</v>
      </c>
      <c r="BM15" s="17">
        <f t="shared" si="134"/>
        <v>0</v>
      </c>
      <c r="BN15" s="17">
        <f t="shared" si="134"/>
        <v>0</v>
      </c>
      <c r="BO15" s="17">
        <f t="shared" si="134"/>
        <v>0</v>
      </c>
      <c r="BP15" s="17">
        <f t="shared" si="134"/>
        <v>0</v>
      </c>
      <c r="BQ15" s="17">
        <f t="shared" si="134"/>
        <v>0</v>
      </c>
      <c r="BR15" s="319">
        <f t="shared" si="135"/>
        <v>0</v>
      </c>
      <c r="BS15" s="17">
        <f t="shared" si="136"/>
        <v>0</v>
      </c>
      <c r="BT15" s="17">
        <f t="shared" si="136"/>
        <v>0</v>
      </c>
      <c r="BU15" s="17">
        <f t="shared" si="136"/>
        <v>0</v>
      </c>
      <c r="BV15" s="17">
        <f t="shared" si="136"/>
        <v>0</v>
      </c>
      <c r="BW15" s="17">
        <f t="shared" si="136"/>
        <v>0</v>
      </c>
      <c r="BX15" s="17">
        <f t="shared" si="136"/>
        <v>0</v>
      </c>
      <c r="BY15" s="17">
        <f t="shared" si="136"/>
        <v>0</v>
      </c>
      <c r="BZ15" s="17">
        <f t="shared" si="136"/>
        <v>0</v>
      </c>
      <c r="CA15" s="17">
        <f t="shared" si="136"/>
        <v>0</v>
      </c>
      <c r="CB15" s="17">
        <f t="shared" si="136"/>
        <v>0</v>
      </c>
      <c r="CC15" s="17">
        <f t="shared" si="136"/>
        <v>0</v>
      </c>
      <c r="CD15" s="17">
        <f t="shared" si="136"/>
        <v>0</v>
      </c>
      <c r="CE15" s="319">
        <f t="shared" si="137"/>
        <v>0</v>
      </c>
      <c r="CF15" s="17">
        <f t="shared" si="138"/>
        <v>0</v>
      </c>
      <c r="CG15" s="17">
        <f t="shared" si="138"/>
        <v>0</v>
      </c>
      <c r="CH15" s="17">
        <f t="shared" si="138"/>
        <v>0</v>
      </c>
      <c r="CI15" s="17">
        <f t="shared" si="138"/>
        <v>0</v>
      </c>
      <c r="CJ15" s="17">
        <f t="shared" si="138"/>
        <v>0</v>
      </c>
      <c r="CK15" s="17">
        <f t="shared" si="138"/>
        <v>0</v>
      </c>
      <c r="CL15" s="17">
        <f t="shared" si="138"/>
        <v>0</v>
      </c>
      <c r="CM15" s="17">
        <f t="shared" si="138"/>
        <v>0</v>
      </c>
      <c r="CN15" s="17">
        <f t="shared" si="138"/>
        <v>0</v>
      </c>
      <c r="CO15" s="17">
        <f t="shared" si="138"/>
        <v>0</v>
      </c>
      <c r="CP15" s="17">
        <f t="shared" si="138"/>
        <v>0</v>
      </c>
      <c r="CQ15" s="17">
        <f t="shared" si="138"/>
        <v>0</v>
      </c>
      <c r="CR15" s="319">
        <f t="shared" si="139"/>
        <v>0</v>
      </c>
      <c r="CS15" s="17">
        <f t="shared" si="140"/>
        <v>0</v>
      </c>
      <c r="CT15" s="17">
        <f t="shared" si="140"/>
        <v>0</v>
      </c>
      <c r="CU15" s="17">
        <f t="shared" si="140"/>
        <v>0</v>
      </c>
      <c r="CV15" s="17">
        <f t="shared" si="140"/>
        <v>0</v>
      </c>
      <c r="CW15" s="17">
        <f t="shared" si="140"/>
        <v>0</v>
      </c>
      <c r="CX15" s="17">
        <f t="shared" si="140"/>
        <v>0</v>
      </c>
      <c r="CY15" s="17">
        <f t="shared" si="140"/>
        <v>0</v>
      </c>
      <c r="CZ15" s="17">
        <f t="shared" si="140"/>
        <v>0</v>
      </c>
      <c r="DA15" s="17">
        <f t="shared" si="140"/>
        <v>0</v>
      </c>
      <c r="DB15" s="17">
        <f t="shared" si="140"/>
        <v>0</v>
      </c>
      <c r="DC15" s="17">
        <f t="shared" si="140"/>
        <v>0</v>
      </c>
      <c r="DD15" s="17">
        <f t="shared" si="140"/>
        <v>0</v>
      </c>
      <c r="DE15" s="319">
        <f t="shared" si="141"/>
        <v>0</v>
      </c>
      <c r="DF15" s="17">
        <f t="shared" si="142"/>
        <v>0</v>
      </c>
      <c r="DG15" s="17">
        <f t="shared" si="142"/>
        <v>0</v>
      </c>
      <c r="DH15" s="17">
        <f t="shared" si="142"/>
        <v>0</v>
      </c>
      <c r="DI15" s="17">
        <f t="shared" si="142"/>
        <v>0</v>
      </c>
      <c r="DJ15" s="17">
        <f t="shared" si="142"/>
        <v>0</v>
      </c>
      <c r="DK15" s="17">
        <f t="shared" si="142"/>
        <v>0</v>
      </c>
      <c r="DL15" s="17">
        <f t="shared" si="142"/>
        <v>0</v>
      </c>
      <c r="DM15" s="17">
        <f t="shared" si="142"/>
        <v>0</v>
      </c>
      <c r="DN15" s="17">
        <f t="shared" si="142"/>
        <v>0</v>
      </c>
      <c r="DO15" s="17">
        <f t="shared" si="142"/>
        <v>0</v>
      </c>
      <c r="DP15" s="17">
        <f t="shared" si="142"/>
        <v>0</v>
      </c>
      <c r="DQ15" s="17">
        <f t="shared" si="142"/>
        <v>0</v>
      </c>
      <c r="DR15" s="319">
        <f t="shared" si="143"/>
        <v>0</v>
      </c>
      <c r="DS15" s="17">
        <f t="shared" si="144"/>
        <v>0</v>
      </c>
      <c r="DT15" s="17">
        <f t="shared" si="144"/>
        <v>0</v>
      </c>
      <c r="DU15" s="17">
        <f t="shared" si="144"/>
        <v>0</v>
      </c>
      <c r="DV15" s="17">
        <f t="shared" si="144"/>
        <v>0</v>
      </c>
      <c r="DW15" s="17">
        <f t="shared" si="144"/>
        <v>0</v>
      </c>
      <c r="DX15" s="17">
        <f t="shared" si="144"/>
        <v>0</v>
      </c>
      <c r="DY15" s="17">
        <f t="shared" si="144"/>
        <v>0</v>
      </c>
      <c r="DZ15" s="17">
        <f t="shared" si="144"/>
        <v>0</v>
      </c>
      <c r="EA15" s="17">
        <f t="shared" si="144"/>
        <v>0</v>
      </c>
      <c r="EB15" s="17">
        <f t="shared" si="144"/>
        <v>0</v>
      </c>
      <c r="EC15" s="17">
        <f t="shared" si="144"/>
        <v>0</v>
      </c>
      <c r="ED15" s="17">
        <f t="shared" si="144"/>
        <v>0</v>
      </c>
      <c r="EE15" s="391">
        <f t="shared" si="145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F16" s="17">
        <f t="shared" si="126"/>
        <v>0</v>
      </c>
      <c r="G16" s="17">
        <f t="shared" si="126"/>
        <v>0</v>
      </c>
      <c r="H16" s="17">
        <f t="shared" si="126"/>
        <v>0</v>
      </c>
      <c r="I16" s="17">
        <f t="shared" si="126"/>
        <v>0</v>
      </c>
      <c r="J16" s="17">
        <f t="shared" si="126"/>
        <v>0</v>
      </c>
      <c r="K16" s="17">
        <f t="shared" si="126"/>
        <v>0</v>
      </c>
      <c r="L16" s="17">
        <f t="shared" si="126"/>
        <v>0</v>
      </c>
      <c r="M16" s="17">
        <f t="shared" si="126"/>
        <v>0</v>
      </c>
      <c r="N16" s="17">
        <f t="shared" si="126"/>
        <v>0</v>
      </c>
      <c r="O16" s="17">
        <f t="shared" si="126"/>
        <v>0</v>
      </c>
      <c r="P16" s="17">
        <f t="shared" si="126"/>
        <v>0</v>
      </c>
      <c r="Q16" s="17">
        <f t="shared" si="126"/>
        <v>0</v>
      </c>
      <c r="R16" s="319">
        <f t="shared" si="127"/>
        <v>0</v>
      </c>
      <c r="S16" s="17">
        <f t="shared" si="128"/>
        <v>0</v>
      </c>
      <c r="T16" s="17">
        <f t="shared" si="128"/>
        <v>0</v>
      </c>
      <c r="U16" s="17">
        <f t="shared" si="128"/>
        <v>0</v>
      </c>
      <c r="V16" s="17">
        <f t="shared" si="128"/>
        <v>0</v>
      </c>
      <c r="W16" s="17">
        <f t="shared" si="128"/>
        <v>0</v>
      </c>
      <c r="X16" s="17">
        <f t="shared" si="128"/>
        <v>0</v>
      </c>
      <c r="Y16" s="17">
        <f t="shared" si="128"/>
        <v>0</v>
      </c>
      <c r="Z16" s="17">
        <f t="shared" si="128"/>
        <v>0</v>
      </c>
      <c r="AA16" s="17">
        <f t="shared" si="128"/>
        <v>0</v>
      </c>
      <c r="AB16" s="17">
        <f t="shared" si="128"/>
        <v>0</v>
      </c>
      <c r="AC16" s="17">
        <f t="shared" si="128"/>
        <v>0</v>
      </c>
      <c r="AD16" s="17">
        <f t="shared" si="128"/>
        <v>0</v>
      </c>
      <c r="AE16" s="319">
        <f t="shared" si="129"/>
        <v>0</v>
      </c>
      <c r="AF16" s="17">
        <f t="shared" si="130"/>
        <v>0</v>
      </c>
      <c r="AG16" s="17">
        <f t="shared" si="130"/>
        <v>0</v>
      </c>
      <c r="AH16" s="17">
        <f t="shared" si="130"/>
        <v>0</v>
      </c>
      <c r="AI16" s="17">
        <f t="shared" si="130"/>
        <v>0</v>
      </c>
      <c r="AJ16" s="17">
        <f t="shared" si="130"/>
        <v>0</v>
      </c>
      <c r="AK16" s="17">
        <f t="shared" si="130"/>
        <v>0</v>
      </c>
      <c r="AL16" s="17">
        <f t="shared" si="130"/>
        <v>0</v>
      </c>
      <c r="AM16" s="17">
        <f t="shared" si="130"/>
        <v>0</v>
      </c>
      <c r="AN16" s="17">
        <f t="shared" si="130"/>
        <v>0</v>
      </c>
      <c r="AO16" s="17">
        <f t="shared" si="130"/>
        <v>0</v>
      </c>
      <c r="AP16" s="17">
        <f t="shared" si="130"/>
        <v>0</v>
      </c>
      <c r="AQ16" s="17">
        <f t="shared" si="130"/>
        <v>0</v>
      </c>
      <c r="AR16" s="319">
        <f t="shared" si="131"/>
        <v>0</v>
      </c>
      <c r="AS16" s="17">
        <f t="shared" si="132"/>
        <v>0</v>
      </c>
      <c r="AT16" s="17">
        <f t="shared" si="132"/>
        <v>0</v>
      </c>
      <c r="AU16" s="17">
        <f t="shared" si="132"/>
        <v>0</v>
      </c>
      <c r="AV16" s="17">
        <f t="shared" si="132"/>
        <v>0</v>
      </c>
      <c r="AW16" s="17">
        <f t="shared" si="132"/>
        <v>0</v>
      </c>
      <c r="AX16" s="17">
        <f t="shared" si="132"/>
        <v>0</v>
      </c>
      <c r="AY16" s="17">
        <f t="shared" si="132"/>
        <v>0</v>
      </c>
      <c r="AZ16" s="17">
        <f t="shared" si="132"/>
        <v>0</v>
      </c>
      <c r="BA16" s="17">
        <f t="shared" si="132"/>
        <v>0</v>
      </c>
      <c r="BB16" s="17">
        <f t="shared" si="132"/>
        <v>0</v>
      </c>
      <c r="BC16" s="17">
        <f t="shared" si="132"/>
        <v>0</v>
      </c>
      <c r="BD16" s="17">
        <f t="shared" si="132"/>
        <v>0</v>
      </c>
      <c r="BE16" s="319">
        <f t="shared" si="133"/>
        <v>0</v>
      </c>
      <c r="BF16" s="17">
        <f t="shared" si="134"/>
        <v>0</v>
      </c>
      <c r="BG16" s="17">
        <f t="shared" si="134"/>
        <v>0</v>
      </c>
      <c r="BH16" s="17">
        <f t="shared" si="134"/>
        <v>0</v>
      </c>
      <c r="BI16" s="17">
        <f t="shared" si="134"/>
        <v>0</v>
      </c>
      <c r="BJ16" s="17">
        <f t="shared" si="134"/>
        <v>0</v>
      </c>
      <c r="BK16" s="17">
        <f t="shared" si="134"/>
        <v>0</v>
      </c>
      <c r="BL16" s="17">
        <f t="shared" si="134"/>
        <v>0</v>
      </c>
      <c r="BM16" s="17">
        <f t="shared" si="134"/>
        <v>0</v>
      </c>
      <c r="BN16" s="17">
        <f t="shared" si="134"/>
        <v>0</v>
      </c>
      <c r="BO16" s="17">
        <f t="shared" si="134"/>
        <v>0</v>
      </c>
      <c r="BP16" s="17">
        <f t="shared" si="134"/>
        <v>0</v>
      </c>
      <c r="BQ16" s="17">
        <f t="shared" si="134"/>
        <v>0</v>
      </c>
      <c r="BR16" s="319">
        <f t="shared" si="135"/>
        <v>0</v>
      </c>
      <c r="BS16" s="17">
        <f t="shared" si="136"/>
        <v>0</v>
      </c>
      <c r="BT16" s="17">
        <f t="shared" si="136"/>
        <v>0</v>
      </c>
      <c r="BU16" s="17">
        <f t="shared" si="136"/>
        <v>0</v>
      </c>
      <c r="BV16" s="17">
        <f t="shared" si="136"/>
        <v>0</v>
      </c>
      <c r="BW16" s="17">
        <f t="shared" si="136"/>
        <v>0</v>
      </c>
      <c r="BX16" s="17">
        <f t="shared" si="136"/>
        <v>0</v>
      </c>
      <c r="BY16" s="17">
        <f t="shared" si="136"/>
        <v>0</v>
      </c>
      <c r="BZ16" s="17">
        <f t="shared" si="136"/>
        <v>0</v>
      </c>
      <c r="CA16" s="17">
        <f t="shared" si="136"/>
        <v>0</v>
      </c>
      <c r="CB16" s="17">
        <f t="shared" si="136"/>
        <v>0</v>
      </c>
      <c r="CC16" s="17">
        <f t="shared" si="136"/>
        <v>0</v>
      </c>
      <c r="CD16" s="17">
        <f t="shared" si="136"/>
        <v>0</v>
      </c>
      <c r="CE16" s="319">
        <f t="shared" si="137"/>
        <v>0</v>
      </c>
      <c r="CF16" s="17">
        <f t="shared" si="138"/>
        <v>0</v>
      </c>
      <c r="CG16" s="17">
        <f t="shared" si="138"/>
        <v>0</v>
      </c>
      <c r="CH16" s="17">
        <f t="shared" si="138"/>
        <v>0</v>
      </c>
      <c r="CI16" s="17">
        <f t="shared" si="138"/>
        <v>0</v>
      </c>
      <c r="CJ16" s="17">
        <f t="shared" si="138"/>
        <v>0</v>
      </c>
      <c r="CK16" s="17">
        <f t="shared" si="138"/>
        <v>0</v>
      </c>
      <c r="CL16" s="17">
        <f t="shared" si="138"/>
        <v>0</v>
      </c>
      <c r="CM16" s="17">
        <f t="shared" si="138"/>
        <v>0</v>
      </c>
      <c r="CN16" s="17">
        <f t="shared" si="138"/>
        <v>0</v>
      </c>
      <c r="CO16" s="17">
        <f t="shared" si="138"/>
        <v>0</v>
      </c>
      <c r="CP16" s="17">
        <f t="shared" si="138"/>
        <v>0</v>
      </c>
      <c r="CQ16" s="17">
        <f t="shared" si="138"/>
        <v>0</v>
      </c>
      <c r="CR16" s="319">
        <f t="shared" si="139"/>
        <v>0</v>
      </c>
      <c r="CS16" s="17">
        <f t="shared" si="140"/>
        <v>0</v>
      </c>
      <c r="CT16" s="17">
        <f t="shared" si="140"/>
        <v>0</v>
      </c>
      <c r="CU16" s="17">
        <f t="shared" si="140"/>
        <v>0</v>
      </c>
      <c r="CV16" s="17">
        <f t="shared" si="140"/>
        <v>0</v>
      </c>
      <c r="CW16" s="17">
        <f t="shared" si="140"/>
        <v>0</v>
      </c>
      <c r="CX16" s="17">
        <f t="shared" si="140"/>
        <v>0</v>
      </c>
      <c r="CY16" s="17">
        <f t="shared" si="140"/>
        <v>0</v>
      </c>
      <c r="CZ16" s="17">
        <f t="shared" si="140"/>
        <v>0</v>
      </c>
      <c r="DA16" s="17">
        <f t="shared" si="140"/>
        <v>0</v>
      </c>
      <c r="DB16" s="17">
        <f t="shared" si="140"/>
        <v>0</v>
      </c>
      <c r="DC16" s="17">
        <f t="shared" si="140"/>
        <v>0</v>
      </c>
      <c r="DD16" s="17">
        <f t="shared" si="140"/>
        <v>0</v>
      </c>
      <c r="DE16" s="319">
        <f t="shared" si="141"/>
        <v>0</v>
      </c>
      <c r="DF16" s="17">
        <f t="shared" si="142"/>
        <v>0</v>
      </c>
      <c r="DG16" s="17">
        <f t="shared" si="142"/>
        <v>0</v>
      </c>
      <c r="DH16" s="17">
        <f t="shared" si="142"/>
        <v>0</v>
      </c>
      <c r="DI16" s="17">
        <f t="shared" si="142"/>
        <v>0</v>
      </c>
      <c r="DJ16" s="17">
        <f t="shared" si="142"/>
        <v>0</v>
      </c>
      <c r="DK16" s="17">
        <f t="shared" si="142"/>
        <v>0</v>
      </c>
      <c r="DL16" s="17">
        <f t="shared" si="142"/>
        <v>0</v>
      </c>
      <c r="DM16" s="17">
        <f t="shared" si="142"/>
        <v>0</v>
      </c>
      <c r="DN16" s="17">
        <f t="shared" si="142"/>
        <v>0</v>
      </c>
      <c r="DO16" s="17">
        <f t="shared" si="142"/>
        <v>0</v>
      </c>
      <c r="DP16" s="17">
        <f t="shared" si="142"/>
        <v>0</v>
      </c>
      <c r="DQ16" s="17">
        <f t="shared" si="142"/>
        <v>0</v>
      </c>
      <c r="DR16" s="319">
        <f t="shared" si="143"/>
        <v>0</v>
      </c>
      <c r="DS16" s="17">
        <f t="shared" si="144"/>
        <v>0</v>
      </c>
      <c r="DT16" s="17">
        <f t="shared" si="144"/>
        <v>0</v>
      </c>
      <c r="DU16" s="17">
        <f t="shared" si="144"/>
        <v>0</v>
      </c>
      <c r="DV16" s="17">
        <f t="shared" si="144"/>
        <v>0</v>
      </c>
      <c r="DW16" s="17">
        <f t="shared" si="144"/>
        <v>0</v>
      </c>
      <c r="DX16" s="17">
        <f t="shared" si="144"/>
        <v>0</v>
      </c>
      <c r="DY16" s="17">
        <f t="shared" si="144"/>
        <v>0</v>
      </c>
      <c r="DZ16" s="17">
        <f t="shared" si="144"/>
        <v>0</v>
      </c>
      <c r="EA16" s="17">
        <f t="shared" si="144"/>
        <v>0</v>
      </c>
      <c r="EB16" s="17">
        <f t="shared" si="144"/>
        <v>0</v>
      </c>
      <c r="EC16" s="17">
        <f t="shared" si="144"/>
        <v>0</v>
      </c>
      <c r="ED16" s="17">
        <f t="shared" si="144"/>
        <v>0</v>
      </c>
      <c r="EE16" s="391">
        <f t="shared" si="145"/>
        <v>0</v>
      </c>
    </row>
    <row r="17" spans="1:135" x14ac:dyDescent="0.2">
      <c r="A17" s="1"/>
      <c r="D17" s="9" t="s">
        <v>23</v>
      </c>
      <c r="F17" s="17">
        <f t="shared" si="126"/>
        <v>0</v>
      </c>
      <c r="G17" s="17">
        <f t="shared" si="126"/>
        <v>0</v>
      </c>
      <c r="H17" s="17">
        <f t="shared" si="126"/>
        <v>0</v>
      </c>
      <c r="I17" s="17">
        <f t="shared" si="126"/>
        <v>0</v>
      </c>
      <c r="J17" s="17">
        <f t="shared" si="126"/>
        <v>0</v>
      </c>
      <c r="K17" s="17">
        <f t="shared" si="126"/>
        <v>0</v>
      </c>
      <c r="L17" s="17">
        <f t="shared" si="126"/>
        <v>0</v>
      </c>
      <c r="M17" s="17">
        <f t="shared" si="126"/>
        <v>0</v>
      </c>
      <c r="N17" s="17">
        <f t="shared" si="126"/>
        <v>0</v>
      </c>
      <c r="O17" s="17">
        <f t="shared" si="126"/>
        <v>0</v>
      </c>
      <c r="P17" s="17">
        <f t="shared" si="126"/>
        <v>0</v>
      </c>
      <c r="Q17" s="17">
        <f t="shared" si="126"/>
        <v>0</v>
      </c>
      <c r="R17" s="319">
        <f t="shared" si="127"/>
        <v>0</v>
      </c>
      <c r="S17" s="17">
        <f t="shared" si="128"/>
        <v>0</v>
      </c>
      <c r="T17" s="17">
        <f t="shared" si="128"/>
        <v>0</v>
      </c>
      <c r="U17" s="17">
        <f t="shared" si="128"/>
        <v>0</v>
      </c>
      <c r="V17" s="17">
        <f t="shared" si="128"/>
        <v>0</v>
      </c>
      <c r="W17" s="17">
        <f t="shared" si="128"/>
        <v>0</v>
      </c>
      <c r="X17" s="17">
        <f t="shared" si="128"/>
        <v>0</v>
      </c>
      <c r="Y17" s="17">
        <f t="shared" si="128"/>
        <v>0</v>
      </c>
      <c r="Z17" s="17">
        <f t="shared" si="128"/>
        <v>0</v>
      </c>
      <c r="AA17" s="17">
        <f t="shared" si="128"/>
        <v>0</v>
      </c>
      <c r="AB17" s="17">
        <f t="shared" si="128"/>
        <v>0</v>
      </c>
      <c r="AC17" s="17">
        <f t="shared" si="128"/>
        <v>0</v>
      </c>
      <c r="AD17" s="17">
        <f t="shared" si="128"/>
        <v>0</v>
      </c>
      <c r="AE17" s="319">
        <f t="shared" si="129"/>
        <v>0</v>
      </c>
      <c r="AF17" s="17">
        <f t="shared" si="130"/>
        <v>0</v>
      </c>
      <c r="AG17" s="17">
        <f t="shared" si="130"/>
        <v>0</v>
      </c>
      <c r="AH17" s="17">
        <f t="shared" si="130"/>
        <v>0</v>
      </c>
      <c r="AI17" s="17">
        <f t="shared" si="130"/>
        <v>0</v>
      </c>
      <c r="AJ17" s="17">
        <f t="shared" si="130"/>
        <v>0</v>
      </c>
      <c r="AK17" s="17">
        <f t="shared" si="130"/>
        <v>0</v>
      </c>
      <c r="AL17" s="17">
        <f t="shared" si="130"/>
        <v>0</v>
      </c>
      <c r="AM17" s="17">
        <f t="shared" si="130"/>
        <v>0</v>
      </c>
      <c r="AN17" s="17">
        <f t="shared" si="130"/>
        <v>0</v>
      </c>
      <c r="AO17" s="17">
        <f t="shared" si="130"/>
        <v>0</v>
      </c>
      <c r="AP17" s="17">
        <f t="shared" si="130"/>
        <v>0</v>
      </c>
      <c r="AQ17" s="17">
        <f t="shared" si="130"/>
        <v>0</v>
      </c>
      <c r="AR17" s="319">
        <f t="shared" si="131"/>
        <v>0</v>
      </c>
      <c r="AS17" s="17">
        <f t="shared" si="132"/>
        <v>0</v>
      </c>
      <c r="AT17" s="17">
        <f t="shared" si="132"/>
        <v>0</v>
      </c>
      <c r="AU17" s="17">
        <f t="shared" si="132"/>
        <v>0</v>
      </c>
      <c r="AV17" s="17">
        <f t="shared" si="132"/>
        <v>0</v>
      </c>
      <c r="AW17" s="17">
        <f t="shared" si="132"/>
        <v>0</v>
      </c>
      <c r="AX17" s="17">
        <f t="shared" si="132"/>
        <v>0</v>
      </c>
      <c r="AY17" s="17">
        <f t="shared" si="132"/>
        <v>0</v>
      </c>
      <c r="AZ17" s="17">
        <f t="shared" si="132"/>
        <v>0</v>
      </c>
      <c r="BA17" s="17">
        <f t="shared" si="132"/>
        <v>0</v>
      </c>
      <c r="BB17" s="17">
        <f t="shared" si="132"/>
        <v>0</v>
      </c>
      <c r="BC17" s="17">
        <f t="shared" si="132"/>
        <v>0</v>
      </c>
      <c r="BD17" s="17">
        <f t="shared" si="132"/>
        <v>0</v>
      </c>
      <c r="BE17" s="319">
        <f t="shared" si="133"/>
        <v>0</v>
      </c>
      <c r="BF17" s="17">
        <f t="shared" si="134"/>
        <v>0</v>
      </c>
      <c r="BG17" s="17">
        <f t="shared" si="134"/>
        <v>0</v>
      </c>
      <c r="BH17" s="17">
        <f t="shared" si="134"/>
        <v>0</v>
      </c>
      <c r="BI17" s="17">
        <f t="shared" si="134"/>
        <v>0</v>
      </c>
      <c r="BJ17" s="17">
        <f t="shared" si="134"/>
        <v>0</v>
      </c>
      <c r="BK17" s="17">
        <f t="shared" si="134"/>
        <v>0</v>
      </c>
      <c r="BL17" s="17">
        <f t="shared" si="134"/>
        <v>0</v>
      </c>
      <c r="BM17" s="17">
        <f t="shared" si="134"/>
        <v>0</v>
      </c>
      <c r="BN17" s="17">
        <f t="shared" si="134"/>
        <v>0</v>
      </c>
      <c r="BO17" s="17">
        <f t="shared" si="134"/>
        <v>0</v>
      </c>
      <c r="BP17" s="17">
        <f t="shared" si="134"/>
        <v>0</v>
      </c>
      <c r="BQ17" s="17">
        <f t="shared" si="134"/>
        <v>0</v>
      </c>
      <c r="BR17" s="319">
        <f t="shared" si="135"/>
        <v>0</v>
      </c>
      <c r="BS17" s="17">
        <f t="shared" si="136"/>
        <v>0</v>
      </c>
      <c r="BT17" s="17">
        <f t="shared" si="136"/>
        <v>0</v>
      </c>
      <c r="BU17" s="17">
        <f t="shared" si="136"/>
        <v>0</v>
      </c>
      <c r="BV17" s="17">
        <f t="shared" si="136"/>
        <v>0</v>
      </c>
      <c r="BW17" s="17">
        <f t="shared" si="136"/>
        <v>0</v>
      </c>
      <c r="BX17" s="17">
        <f t="shared" si="136"/>
        <v>0</v>
      </c>
      <c r="BY17" s="17">
        <f t="shared" si="136"/>
        <v>0</v>
      </c>
      <c r="BZ17" s="17">
        <f t="shared" si="136"/>
        <v>0</v>
      </c>
      <c r="CA17" s="17">
        <f t="shared" si="136"/>
        <v>0</v>
      </c>
      <c r="CB17" s="17">
        <f t="shared" si="136"/>
        <v>0</v>
      </c>
      <c r="CC17" s="17">
        <f t="shared" si="136"/>
        <v>0</v>
      </c>
      <c r="CD17" s="17">
        <f t="shared" si="136"/>
        <v>0</v>
      </c>
      <c r="CE17" s="319">
        <f t="shared" si="137"/>
        <v>0</v>
      </c>
      <c r="CF17" s="17">
        <f t="shared" si="138"/>
        <v>0</v>
      </c>
      <c r="CG17" s="17">
        <f t="shared" si="138"/>
        <v>0</v>
      </c>
      <c r="CH17" s="17">
        <f t="shared" si="138"/>
        <v>0</v>
      </c>
      <c r="CI17" s="17">
        <f t="shared" si="138"/>
        <v>0</v>
      </c>
      <c r="CJ17" s="17">
        <f t="shared" si="138"/>
        <v>0</v>
      </c>
      <c r="CK17" s="17">
        <f t="shared" si="138"/>
        <v>0</v>
      </c>
      <c r="CL17" s="17">
        <f t="shared" si="138"/>
        <v>0</v>
      </c>
      <c r="CM17" s="17">
        <f t="shared" si="138"/>
        <v>0</v>
      </c>
      <c r="CN17" s="17">
        <f t="shared" si="138"/>
        <v>0</v>
      </c>
      <c r="CO17" s="17">
        <f t="shared" si="138"/>
        <v>0</v>
      </c>
      <c r="CP17" s="17">
        <f t="shared" si="138"/>
        <v>0</v>
      </c>
      <c r="CQ17" s="17">
        <f t="shared" si="138"/>
        <v>0</v>
      </c>
      <c r="CR17" s="319">
        <f t="shared" si="139"/>
        <v>0</v>
      </c>
      <c r="CS17" s="17">
        <f t="shared" si="140"/>
        <v>0</v>
      </c>
      <c r="CT17" s="17">
        <f t="shared" si="140"/>
        <v>0</v>
      </c>
      <c r="CU17" s="17">
        <f t="shared" si="140"/>
        <v>0</v>
      </c>
      <c r="CV17" s="17">
        <f t="shared" si="140"/>
        <v>0</v>
      </c>
      <c r="CW17" s="17">
        <f t="shared" si="140"/>
        <v>0</v>
      </c>
      <c r="CX17" s="17">
        <f t="shared" si="140"/>
        <v>0</v>
      </c>
      <c r="CY17" s="17">
        <f t="shared" si="140"/>
        <v>0</v>
      </c>
      <c r="CZ17" s="17">
        <f t="shared" si="140"/>
        <v>0</v>
      </c>
      <c r="DA17" s="17">
        <f t="shared" si="140"/>
        <v>0</v>
      </c>
      <c r="DB17" s="17">
        <f t="shared" si="140"/>
        <v>0</v>
      </c>
      <c r="DC17" s="17">
        <f t="shared" si="140"/>
        <v>0</v>
      </c>
      <c r="DD17" s="17">
        <f t="shared" si="140"/>
        <v>0</v>
      </c>
      <c r="DE17" s="319">
        <f t="shared" si="141"/>
        <v>0</v>
      </c>
      <c r="DF17" s="17">
        <f t="shared" si="142"/>
        <v>0</v>
      </c>
      <c r="DG17" s="17">
        <f t="shared" si="142"/>
        <v>0</v>
      </c>
      <c r="DH17" s="17">
        <f t="shared" si="142"/>
        <v>0</v>
      </c>
      <c r="DI17" s="17">
        <f t="shared" si="142"/>
        <v>0</v>
      </c>
      <c r="DJ17" s="17">
        <f t="shared" si="142"/>
        <v>0</v>
      </c>
      <c r="DK17" s="17">
        <f t="shared" si="142"/>
        <v>0</v>
      </c>
      <c r="DL17" s="17">
        <f t="shared" si="142"/>
        <v>0</v>
      </c>
      <c r="DM17" s="17">
        <f t="shared" si="142"/>
        <v>0</v>
      </c>
      <c r="DN17" s="17">
        <f t="shared" si="142"/>
        <v>0</v>
      </c>
      <c r="DO17" s="17">
        <f t="shared" si="142"/>
        <v>0</v>
      </c>
      <c r="DP17" s="17">
        <f t="shared" si="142"/>
        <v>0</v>
      </c>
      <c r="DQ17" s="17">
        <f t="shared" si="142"/>
        <v>0</v>
      </c>
      <c r="DR17" s="319">
        <f t="shared" si="143"/>
        <v>0</v>
      </c>
      <c r="DS17" s="17">
        <f t="shared" si="144"/>
        <v>0</v>
      </c>
      <c r="DT17" s="17">
        <f t="shared" si="144"/>
        <v>0</v>
      </c>
      <c r="DU17" s="17">
        <f t="shared" si="144"/>
        <v>0</v>
      </c>
      <c r="DV17" s="17">
        <f t="shared" si="144"/>
        <v>0</v>
      </c>
      <c r="DW17" s="17">
        <f t="shared" si="144"/>
        <v>0</v>
      </c>
      <c r="DX17" s="17">
        <f t="shared" si="144"/>
        <v>0</v>
      </c>
      <c r="DY17" s="17">
        <f t="shared" si="144"/>
        <v>0</v>
      </c>
      <c r="DZ17" s="17">
        <f t="shared" si="144"/>
        <v>0</v>
      </c>
      <c r="EA17" s="17">
        <f t="shared" si="144"/>
        <v>0</v>
      </c>
      <c r="EB17" s="17">
        <f t="shared" si="144"/>
        <v>0</v>
      </c>
      <c r="EC17" s="17">
        <f t="shared" si="144"/>
        <v>0</v>
      </c>
      <c r="ED17" s="17">
        <f t="shared" si="144"/>
        <v>0</v>
      </c>
      <c r="EE17" s="391">
        <f t="shared" si="145"/>
        <v>0</v>
      </c>
    </row>
    <row r="18" spans="1:135" x14ac:dyDescent="0.2">
      <c r="A18" s="9" t="s">
        <v>1</v>
      </c>
      <c r="B18" s="15">
        <f>EDATE(B7, 6)</f>
        <v>46631</v>
      </c>
      <c r="D18" s="9" t="s">
        <v>88</v>
      </c>
      <c r="F18" s="17">
        <f t="shared" si="126"/>
        <v>0</v>
      </c>
      <c r="G18" s="17">
        <f t="shared" si="126"/>
        <v>0</v>
      </c>
      <c r="H18" s="17">
        <f t="shared" si="126"/>
        <v>0</v>
      </c>
      <c r="I18" s="17">
        <f t="shared" si="126"/>
        <v>0</v>
      </c>
      <c r="J18" s="17">
        <f t="shared" si="126"/>
        <v>0</v>
      </c>
      <c r="K18" s="17">
        <f t="shared" si="126"/>
        <v>0</v>
      </c>
      <c r="L18" s="17">
        <f t="shared" si="126"/>
        <v>0</v>
      </c>
      <c r="M18" s="17">
        <f t="shared" si="126"/>
        <v>0</v>
      </c>
      <c r="N18" s="17">
        <f t="shared" si="126"/>
        <v>0</v>
      </c>
      <c r="O18" s="17">
        <f t="shared" si="126"/>
        <v>0</v>
      </c>
      <c r="P18" s="17">
        <f t="shared" si="126"/>
        <v>0</v>
      </c>
      <c r="Q18" s="17">
        <f t="shared" si="126"/>
        <v>0</v>
      </c>
      <c r="R18" s="319">
        <f t="shared" si="127"/>
        <v>0</v>
      </c>
      <c r="S18" s="17">
        <f t="shared" si="128"/>
        <v>0</v>
      </c>
      <c r="T18" s="17">
        <f t="shared" si="128"/>
        <v>0</v>
      </c>
      <c r="U18" s="17">
        <f t="shared" si="128"/>
        <v>0</v>
      </c>
      <c r="V18" s="17">
        <f t="shared" si="128"/>
        <v>0</v>
      </c>
      <c r="W18" s="17">
        <f t="shared" si="128"/>
        <v>0</v>
      </c>
      <c r="X18" s="17">
        <f t="shared" si="128"/>
        <v>0</v>
      </c>
      <c r="Y18" s="17">
        <f t="shared" si="128"/>
        <v>0</v>
      </c>
      <c r="Z18" s="17">
        <f t="shared" si="128"/>
        <v>0</v>
      </c>
      <c r="AA18" s="17">
        <f t="shared" si="128"/>
        <v>0</v>
      </c>
      <c r="AB18" s="17">
        <f t="shared" si="128"/>
        <v>0</v>
      </c>
      <c r="AC18" s="17">
        <f t="shared" si="128"/>
        <v>0</v>
      </c>
      <c r="AD18" s="17">
        <f t="shared" si="128"/>
        <v>0</v>
      </c>
      <c r="AE18" s="319">
        <f t="shared" si="129"/>
        <v>0</v>
      </c>
      <c r="AF18" s="17">
        <f t="shared" si="130"/>
        <v>0</v>
      </c>
      <c r="AG18" s="17">
        <f t="shared" si="130"/>
        <v>0</v>
      </c>
      <c r="AH18" s="17">
        <f t="shared" si="130"/>
        <v>0</v>
      </c>
      <c r="AI18" s="17">
        <f t="shared" si="130"/>
        <v>0</v>
      </c>
      <c r="AJ18" s="17">
        <f t="shared" si="130"/>
        <v>0</v>
      </c>
      <c r="AK18" s="17">
        <f t="shared" si="130"/>
        <v>0</v>
      </c>
      <c r="AL18" s="17">
        <f t="shared" si="130"/>
        <v>0</v>
      </c>
      <c r="AM18" s="17">
        <f t="shared" si="130"/>
        <v>0</v>
      </c>
      <c r="AN18" s="17">
        <f t="shared" si="130"/>
        <v>0</v>
      </c>
      <c r="AO18" s="17">
        <f t="shared" si="130"/>
        <v>0</v>
      </c>
      <c r="AP18" s="17">
        <f t="shared" si="130"/>
        <v>0</v>
      </c>
      <c r="AQ18" s="17">
        <f t="shared" si="130"/>
        <v>0</v>
      </c>
      <c r="AR18" s="319">
        <f t="shared" si="131"/>
        <v>0</v>
      </c>
      <c r="AS18" s="17">
        <f t="shared" si="132"/>
        <v>0</v>
      </c>
      <c r="AT18" s="17">
        <f t="shared" si="132"/>
        <v>0</v>
      </c>
      <c r="AU18" s="17">
        <f t="shared" si="132"/>
        <v>0</v>
      </c>
      <c r="AV18" s="17">
        <f t="shared" si="132"/>
        <v>0</v>
      </c>
      <c r="AW18" s="17">
        <f t="shared" si="132"/>
        <v>0</v>
      </c>
      <c r="AX18" s="17">
        <f t="shared" si="132"/>
        <v>0</v>
      </c>
      <c r="AY18" s="17">
        <f t="shared" si="132"/>
        <v>0</v>
      </c>
      <c r="AZ18" s="17">
        <f t="shared" si="132"/>
        <v>0</v>
      </c>
      <c r="BA18" s="17">
        <f t="shared" si="132"/>
        <v>0</v>
      </c>
      <c r="BB18" s="17">
        <f t="shared" si="132"/>
        <v>0</v>
      </c>
      <c r="BC18" s="17">
        <f t="shared" si="132"/>
        <v>0</v>
      </c>
      <c r="BD18" s="17">
        <f t="shared" si="132"/>
        <v>0</v>
      </c>
      <c r="BE18" s="319">
        <f t="shared" si="133"/>
        <v>0</v>
      </c>
      <c r="BF18" s="17">
        <f t="shared" si="134"/>
        <v>0</v>
      </c>
      <c r="BG18" s="17">
        <f t="shared" si="134"/>
        <v>0</v>
      </c>
      <c r="BH18" s="17">
        <f t="shared" si="134"/>
        <v>0</v>
      </c>
      <c r="BI18" s="17">
        <f t="shared" si="134"/>
        <v>0</v>
      </c>
      <c r="BJ18" s="17">
        <f t="shared" si="134"/>
        <v>0</v>
      </c>
      <c r="BK18" s="17">
        <f t="shared" si="134"/>
        <v>0</v>
      </c>
      <c r="BL18" s="17">
        <f t="shared" si="134"/>
        <v>0</v>
      </c>
      <c r="BM18" s="17">
        <f t="shared" si="134"/>
        <v>0</v>
      </c>
      <c r="BN18" s="17">
        <f t="shared" si="134"/>
        <v>0</v>
      </c>
      <c r="BO18" s="17">
        <f t="shared" si="134"/>
        <v>0</v>
      </c>
      <c r="BP18" s="17">
        <f t="shared" si="134"/>
        <v>0</v>
      </c>
      <c r="BQ18" s="17">
        <f t="shared" si="134"/>
        <v>0</v>
      </c>
      <c r="BR18" s="319">
        <f t="shared" si="135"/>
        <v>0</v>
      </c>
      <c r="BS18" s="17">
        <f t="shared" si="136"/>
        <v>0</v>
      </c>
      <c r="BT18" s="17">
        <f t="shared" si="136"/>
        <v>0</v>
      </c>
      <c r="BU18" s="17">
        <f t="shared" si="136"/>
        <v>0</v>
      </c>
      <c r="BV18" s="17">
        <f t="shared" si="136"/>
        <v>0</v>
      </c>
      <c r="BW18" s="17">
        <f t="shared" si="136"/>
        <v>0</v>
      </c>
      <c r="BX18" s="17">
        <f t="shared" si="136"/>
        <v>0</v>
      </c>
      <c r="BY18" s="17">
        <f t="shared" si="136"/>
        <v>0</v>
      </c>
      <c r="BZ18" s="17">
        <f t="shared" si="136"/>
        <v>0</v>
      </c>
      <c r="CA18" s="17">
        <f t="shared" si="136"/>
        <v>0</v>
      </c>
      <c r="CB18" s="17">
        <f t="shared" si="136"/>
        <v>0</v>
      </c>
      <c r="CC18" s="17">
        <f t="shared" si="136"/>
        <v>0</v>
      </c>
      <c r="CD18" s="17">
        <f t="shared" si="136"/>
        <v>0</v>
      </c>
      <c r="CE18" s="319">
        <f t="shared" si="137"/>
        <v>0</v>
      </c>
      <c r="CF18" s="17">
        <f t="shared" si="138"/>
        <v>0</v>
      </c>
      <c r="CG18" s="17">
        <f t="shared" si="138"/>
        <v>0</v>
      </c>
      <c r="CH18" s="17">
        <f t="shared" si="138"/>
        <v>0</v>
      </c>
      <c r="CI18" s="17">
        <f t="shared" si="138"/>
        <v>0</v>
      </c>
      <c r="CJ18" s="17">
        <f t="shared" si="138"/>
        <v>0</v>
      </c>
      <c r="CK18" s="17">
        <f t="shared" si="138"/>
        <v>0</v>
      </c>
      <c r="CL18" s="17">
        <f t="shared" si="138"/>
        <v>0</v>
      </c>
      <c r="CM18" s="17">
        <f t="shared" si="138"/>
        <v>0</v>
      </c>
      <c r="CN18" s="17">
        <f t="shared" si="138"/>
        <v>0</v>
      </c>
      <c r="CO18" s="17">
        <f t="shared" si="138"/>
        <v>0</v>
      </c>
      <c r="CP18" s="17">
        <f t="shared" si="138"/>
        <v>0</v>
      </c>
      <c r="CQ18" s="17">
        <f t="shared" si="138"/>
        <v>0</v>
      </c>
      <c r="CR18" s="319">
        <f t="shared" si="139"/>
        <v>0</v>
      </c>
      <c r="CS18" s="17">
        <f t="shared" si="140"/>
        <v>0</v>
      </c>
      <c r="CT18" s="17">
        <f t="shared" si="140"/>
        <v>0</v>
      </c>
      <c r="CU18" s="17">
        <f t="shared" si="140"/>
        <v>0</v>
      </c>
      <c r="CV18" s="17">
        <f t="shared" si="140"/>
        <v>0</v>
      </c>
      <c r="CW18" s="17">
        <f t="shared" si="140"/>
        <v>0</v>
      </c>
      <c r="CX18" s="17">
        <f t="shared" si="140"/>
        <v>0</v>
      </c>
      <c r="CY18" s="17">
        <f t="shared" si="140"/>
        <v>0</v>
      </c>
      <c r="CZ18" s="17">
        <f t="shared" si="140"/>
        <v>0</v>
      </c>
      <c r="DA18" s="17">
        <f t="shared" si="140"/>
        <v>0</v>
      </c>
      <c r="DB18" s="17">
        <f t="shared" si="140"/>
        <v>0</v>
      </c>
      <c r="DC18" s="17">
        <f t="shared" si="140"/>
        <v>0</v>
      </c>
      <c r="DD18" s="17">
        <f t="shared" si="140"/>
        <v>0</v>
      </c>
      <c r="DE18" s="319">
        <f t="shared" si="141"/>
        <v>0</v>
      </c>
      <c r="DF18" s="17">
        <f t="shared" si="142"/>
        <v>0</v>
      </c>
      <c r="DG18" s="17">
        <f t="shared" si="142"/>
        <v>0</v>
      </c>
      <c r="DH18" s="17">
        <f t="shared" si="142"/>
        <v>0</v>
      </c>
      <c r="DI18" s="17">
        <f t="shared" si="142"/>
        <v>0</v>
      </c>
      <c r="DJ18" s="17">
        <f t="shared" si="142"/>
        <v>0</v>
      </c>
      <c r="DK18" s="17">
        <f t="shared" si="142"/>
        <v>0</v>
      </c>
      <c r="DL18" s="17">
        <f t="shared" si="142"/>
        <v>0</v>
      </c>
      <c r="DM18" s="17">
        <f t="shared" si="142"/>
        <v>0</v>
      </c>
      <c r="DN18" s="17">
        <f t="shared" si="142"/>
        <v>0</v>
      </c>
      <c r="DO18" s="17">
        <f t="shared" si="142"/>
        <v>0</v>
      </c>
      <c r="DP18" s="17">
        <f t="shared" si="142"/>
        <v>0</v>
      </c>
      <c r="DQ18" s="17">
        <f t="shared" si="142"/>
        <v>0</v>
      </c>
      <c r="DR18" s="319">
        <f t="shared" si="143"/>
        <v>0</v>
      </c>
      <c r="DS18" s="17">
        <f t="shared" si="144"/>
        <v>0</v>
      </c>
      <c r="DT18" s="17">
        <f t="shared" si="144"/>
        <v>0</v>
      </c>
      <c r="DU18" s="17">
        <f t="shared" si="144"/>
        <v>0</v>
      </c>
      <c r="DV18" s="17">
        <f t="shared" si="144"/>
        <v>0</v>
      </c>
      <c r="DW18" s="17">
        <f t="shared" si="144"/>
        <v>0</v>
      </c>
      <c r="DX18" s="17">
        <f t="shared" si="144"/>
        <v>0</v>
      </c>
      <c r="DY18" s="17">
        <f t="shared" si="144"/>
        <v>0</v>
      </c>
      <c r="DZ18" s="17">
        <f t="shared" si="144"/>
        <v>0</v>
      </c>
      <c r="EA18" s="17">
        <f t="shared" si="144"/>
        <v>0</v>
      </c>
      <c r="EB18" s="17">
        <f t="shared" si="144"/>
        <v>0</v>
      </c>
      <c r="EC18" s="17">
        <f t="shared" si="144"/>
        <v>0</v>
      </c>
      <c r="ED18" s="17">
        <f t="shared" si="144"/>
        <v>0</v>
      </c>
      <c r="EE18" s="391">
        <f t="shared" si="145"/>
        <v>0</v>
      </c>
    </row>
    <row r="19" spans="1:135" x14ac:dyDescent="0.2">
      <c r="A19" s="12" t="s">
        <v>38</v>
      </c>
      <c r="B19" s="16">
        <f>EDATE(B18, 12)</f>
        <v>46997</v>
      </c>
      <c r="D19" s="9" t="s">
        <v>89</v>
      </c>
      <c r="F19" s="17">
        <f t="shared" ref="F19:Q33" si="146">IF(F$2&gt;=$B$18,$E19,0)</f>
        <v>0</v>
      </c>
      <c r="G19" s="17">
        <f t="shared" si="146"/>
        <v>0</v>
      </c>
      <c r="H19" s="17">
        <f t="shared" si="146"/>
        <v>0</v>
      </c>
      <c r="I19" s="17">
        <f t="shared" si="146"/>
        <v>0</v>
      </c>
      <c r="J19" s="17">
        <f t="shared" si="146"/>
        <v>0</v>
      </c>
      <c r="K19" s="17">
        <f t="shared" si="146"/>
        <v>0</v>
      </c>
      <c r="L19" s="17">
        <f t="shared" si="146"/>
        <v>0</v>
      </c>
      <c r="M19" s="17">
        <f t="shared" si="146"/>
        <v>0</v>
      </c>
      <c r="N19" s="17">
        <f t="shared" si="146"/>
        <v>0</v>
      </c>
      <c r="O19" s="17">
        <f t="shared" si="146"/>
        <v>0</v>
      </c>
      <c r="P19" s="17">
        <f t="shared" si="146"/>
        <v>0</v>
      </c>
      <c r="Q19" s="17">
        <f t="shared" si="146"/>
        <v>0</v>
      </c>
      <c r="R19" s="319">
        <f t="shared" si="127"/>
        <v>0</v>
      </c>
      <c r="S19" s="17">
        <f t="shared" ref="S19:AD33" si="147">IF(S$2&gt;=$B$18,$E19,0)</f>
        <v>0</v>
      </c>
      <c r="T19" s="17">
        <f t="shared" si="147"/>
        <v>0</v>
      </c>
      <c r="U19" s="17">
        <f t="shared" si="147"/>
        <v>0</v>
      </c>
      <c r="V19" s="17">
        <f t="shared" si="147"/>
        <v>0</v>
      </c>
      <c r="W19" s="17">
        <f t="shared" si="147"/>
        <v>0</v>
      </c>
      <c r="X19" s="17">
        <f t="shared" si="147"/>
        <v>0</v>
      </c>
      <c r="Y19" s="17">
        <f t="shared" si="147"/>
        <v>0</v>
      </c>
      <c r="Z19" s="17">
        <f t="shared" si="147"/>
        <v>0</v>
      </c>
      <c r="AA19" s="17">
        <f t="shared" si="147"/>
        <v>0</v>
      </c>
      <c r="AB19" s="17">
        <f t="shared" si="147"/>
        <v>0</v>
      </c>
      <c r="AC19" s="17">
        <f t="shared" si="147"/>
        <v>0</v>
      </c>
      <c r="AD19" s="17">
        <f t="shared" si="147"/>
        <v>0</v>
      </c>
      <c r="AE19" s="319">
        <f t="shared" si="129"/>
        <v>0</v>
      </c>
      <c r="AF19" s="17">
        <f t="shared" ref="AF19:AQ27" si="148">IF(AF$2&gt;=$B$18,$E19,0)</f>
        <v>0</v>
      </c>
      <c r="AG19" s="17">
        <f t="shared" si="148"/>
        <v>0</v>
      </c>
      <c r="AH19" s="17">
        <f t="shared" si="148"/>
        <v>0</v>
      </c>
      <c r="AI19" s="17">
        <f t="shared" si="148"/>
        <v>0</v>
      </c>
      <c r="AJ19" s="17">
        <f t="shared" si="148"/>
        <v>0</v>
      </c>
      <c r="AK19" s="17">
        <f t="shared" si="148"/>
        <v>0</v>
      </c>
      <c r="AL19" s="17">
        <f t="shared" si="148"/>
        <v>0</v>
      </c>
      <c r="AM19" s="17">
        <f t="shared" si="148"/>
        <v>0</v>
      </c>
      <c r="AN19" s="17">
        <f t="shared" si="148"/>
        <v>0</v>
      </c>
      <c r="AO19" s="17">
        <f t="shared" si="148"/>
        <v>0</v>
      </c>
      <c r="AP19" s="17">
        <f t="shared" si="148"/>
        <v>0</v>
      </c>
      <c r="AQ19" s="17">
        <f t="shared" si="148"/>
        <v>0</v>
      </c>
      <c r="AR19" s="319">
        <f t="shared" si="131"/>
        <v>0</v>
      </c>
      <c r="AS19" s="17">
        <f t="shared" ref="AS19:BD33" si="149">IF(AS$2&gt;=$B$18,$E19,0)</f>
        <v>0</v>
      </c>
      <c r="AT19" s="17">
        <f t="shared" si="149"/>
        <v>0</v>
      </c>
      <c r="AU19" s="17">
        <f t="shared" si="149"/>
        <v>0</v>
      </c>
      <c r="AV19" s="17">
        <f t="shared" si="149"/>
        <v>0</v>
      </c>
      <c r="AW19" s="17">
        <f t="shared" si="149"/>
        <v>0</v>
      </c>
      <c r="AX19" s="17">
        <f t="shared" si="149"/>
        <v>0</v>
      </c>
      <c r="AY19" s="17">
        <f t="shared" si="149"/>
        <v>0</v>
      </c>
      <c r="AZ19" s="17">
        <f t="shared" si="149"/>
        <v>0</v>
      </c>
      <c r="BA19" s="17">
        <f t="shared" si="149"/>
        <v>0</v>
      </c>
      <c r="BB19" s="17">
        <f t="shared" si="149"/>
        <v>0</v>
      </c>
      <c r="BC19" s="17">
        <f t="shared" si="149"/>
        <v>0</v>
      </c>
      <c r="BD19" s="17">
        <f t="shared" si="149"/>
        <v>0</v>
      </c>
      <c r="BE19" s="319">
        <f t="shared" si="133"/>
        <v>0</v>
      </c>
      <c r="BF19" s="17">
        <f t="shared" ref="BF19:BQ33" si="150">IF(BF$2&gt;=$B$18,$E19,0)</f>
        <v>0</v>
      </c>
      <c r="BG19" s="17">
        <f t="shared" si="150"/>
        <v>0</v>
      </c>
      <c r="BH19" s="17">
        <f t="shared" si="150"/>
        <v>0</v>
      </c>
      <c r="BI19" s="17">
        <f t="shared" si="150"/>
        <v>0</v>
      </c>
      <c r="BJ19" s="17">
        <f t="shared" si="150"/>
        <v>0</v>
      </c>
      <c r="BK19" s="17">
        <f t="shared" si="150"/>
        <v>0</v>
      </c>
      <c r="BL19" s="17">
        <f t="shared" si="150"/>
        <v>0</v>
      </c>
      <c r="BM19" s="17">
        <f t="shared" si="150"/>
        <v>0</v>
      </c>
      <c r="BN19" s="17">
        <f t="shared" si="150"/>
        <v>0</v>
      </c>
      <c r="BO19" s="17">
        <f t="shared" si="150"/>
        <v>0</v>
      </c>
      <c r="BP19" s="17">
        <f t="shared" si="150"/>
        <v>0</v>
      </c>
      <c r="BQ19" s="17">
        <f t="shared" si="150"/>
        <v>0</v>
      </c>
      <c r="BR19" s="319">
        <f t="shared" si="135"/>
        <v>0</v>
      </c>
      <c r="BS19" s="17">
        <f t="shared" ref="BS19:CD33" si="151">IF(BS$2&gt;=$B$18,$E19,0)</f>
        <v>0</v>
      </c>
      <c r="BT19" s="17">
        <f t="shared" si="151"/>
        <v>0</v>
      </c>
      <c r="BU19" s="17">
        <f t="shared" si="151"/>
        <v>0</v>
      </c>
      <c r="BV19" s="17">
        <f t="shared" si="151"/>
        <v>0</v>
      </c>
      <c r="BW19" s="17">
        <f t="shared" si="151"/>
        <v>0</v>
      </c>
      <c r="BX19" s="17">
        <f t="shared" si="151"/>
        <v>0</v>
      </c>
      <c r="BY19" s="17">
        <f t="shared" si="151"/>
        <v>0</v>
      </c>
      <c r="BZ19" s="17">
        <f t="shared" si="151"/>
        <v>0</v>
      </c>
      <c r="CA19" s="17">
        <f t="shared" si="151"/>
        <v>0</v>
      </c>
      <c r="CB19" s="17">
        <f t="shared" si="151"/>
        <v>0</v>
      </c>
      <c r="CC19" s="17">
        <f t="shared" si="151"/>
        <v>0</v>
      </c>
      <c r="CD19" s="17">
        <f t="shared" si="151"/>
        <v>0</v>
      </c>
      <c r="CE19" s="319">
        <f t="shared" si="137"/>
        <v>0</v>
      </c>
      <c r="CF19" s="17">
        <f t="shared" ref="CF19:CQ33" si="152">IF(CF$2&gt;=$B$18,$E19,0)</f>
        <v>0</v>
      </c>
      <c r="CG19" s="17">
        <f t="shared" si="152"/>
        <v>0</v>
      </c>
      <c r="CH19" s="17">
        <f t="shared" si="152"/>
        <v>0</v>
      </c>
      <c r="CI19" s="17">
        <f t="shared" si="152"/>
        <v>0</v>
      </c>
      <c r="CJ19" s="17">
        <f t="shared" si="152"/>
        <v>0</v>
      </c>
      <c r="CK19" s="17">
        <f t="shared" si="152"/>
        <v>0</v>
      </c>
      <c r="CL19" s="17">
        <f t="shared" si="152"/>
        <v>0</v>
      </c>
      <c r="CM19" s="17">
        <f t="shared" si="152"/>
        <v>0</v>
      </c>
      <c r="CN19" s="17">
        <f t="shared" si="152"/>
        <v>0</v>
      </c>
      <c r="CO19" s="17">
        <f t="shared" si="152"/>
        <v>0</v>
      </c>
      <c r="CP19" s="17">
        <f t="shared" si="152"/>
        <v>0</v>
      </c>
      <c r="CQ19" s="17">
        <f t="shared" si="152"/>
        <v>0</v>
      </c>
      <c r="CR19" s="319">
        <f t="shared" si="139"/>
        <v>0</v>
      </c>
      <c r="CS19" s="17">
        <f t="shared" ref="CS19:DD33" si="153">IF(CS$2&gt;=$B$18,$E19,0)</f>
        <v>0</v>
      </c>
      <c r="CT19" s="17">
        <f t="shared" si="153"/>
        <v>0</v>
      </c>
      <c r="CU19" s="17">
        <f t="shared" si="153"/>
        <v>0</v>
      </c>
      <c r="CV19" s="17">
        <f t="shared" si="153"/>
        <v>0</v>
      </c>
      <c r="CW19" s="17">
        <f t="shared" si="153"/>
        <v>0</v>
      </c>
      <c r="CX19" s="17">
        <f t="shared" si="153"/>
        <v>0</v>
      </c>
      <c r="CY19" s="17">
        <f t="shared" si="153"/>
        <v>0</v>
      </c>
      <c r="CZ19" s="17">
        <f t="shared" si="153"/>
        <v>0</v>
      </c>
      <c r="DA19" s="17">
        <f t="shared" si="153"/>
        <v>0</v>
      </c>
      <c r="DB19" s="17">
        <f t="shared" si="153"/>
        <v>0</v>
      </c>
      <c r="DC19" s="17">
        <f t="shared" si="153"/>
        <v>0</v>
      </c>
      <c r="DD19" s="17">
        <f t="shared" si="153"/>
        <v>0</v>
      </c>
      <c r="DE19" s="319">
        <f t="shared" si="141"/>
        <v>0</v>
      </c>
      <c r="DF19" s="17">
        <f t="shared" ref="DF19:DQ33" si="154">IF(DF$2&gt;=$B$18,$E19,0)</f>
        <v>0</v>
      </c>
      <c r="DG19" s="17">
        <f t="shared" si="154"/>
        <v>0</v>
      </c>
      <c r="DH19" s="17">
        <f t="shared" si="154"/>
        <v>0</v>
      </c>
      <c r="DI19" s="17">
        <f t="shared" si="154"/>
        <v>0</v>
      </c>
      <c r="DJ19" s="17">
        <f t="shared" si="154"/>
        <v>0</v>
      </c>
      <c r="DK19" s="17">
        <f t="shared" si="154"/>
        <v>0</v>
      </c>
      <c r="DL19" s="17">
        <f t="shared" si="154"/>
        <v>0</v>
      </c>
      <c r="DM19" s="17">
        <f t="shared" si="154"/>
        <v>0</v>
      </c>
      <c r="DN19" s="17">
        <f t="shared" si="154"/>
        <v>0</v>
      </c>
      <c r="DO19" s="17">
        <f t="shared" si="154"/>
        <v>0</v>
      </c>
      <c r="DP19" s="17">
        <f t="shared" si="154"/>
        <v>0</v>
      </c>
      <c r="DQ19" s="17">
        <f t="shared" si="154"/>
        <v>0</v>
      </c>
      <c r="DR19" s="319">
        <f t="shared" si="143"/>
        <v>0</v>
      </c>
      <c r="DS19" s="17">
        <f t="shared" ref="DS19:ED33" si="155">IF(DS$2&gt;=$B$18,$E19,0)</f>
        <v>0</v>
      </c>
      <c r="DT19" s="17">
        <f t="shared" si="155"/>
        <v>0</v>
      </c>
      <c r="DU19" s="17">
        <f t="shared" si="155"/>
        <v>0</v>
      </c>
      <c r="DV19" s="17">
        <f t="shared" si="155"/>
        <v>0</v>
      </c>
      <c r="DW19" s="17">
        <f t="shared" si="155"/>
        <v>0</v>
      </c>
      <c r="DX19" s="17">
        <f t="shared" si="155"/>
        <v>0</v>
      </c>
      <c r="DY19" s="17">
        <f t="shared" si="155"/>
        <v>0</v>
      </c>
      <c r="DZ19" s="17">
        <f t="shared" si="155"/>
        <v>0</v>
      </c>
      <c r="EA19" s="17">
        <f t="shared" si="155"/>
        <v>0</v>
      </c>
      <c r="EB19" s="17">
        <f t="shared" si="155"/>
        <v>0</v>
      </c>
      <c r="EC19" s="17">
        <f t="shared" si="155"/>
        <v>0</v>
      </c>
      <c r="ED19" s="17">
        <f t="shared" si="155"/>
        <v>0</v>
      </c>
      <c r="EE19" s="391">
        <f t="shared" si="145"/>
        <v>0</v>
      </c>
    </row>
    <row r="20" spans="1:135" x14ac:dyDescent="0.2">
      <c r="A20" s="12"/>
      <c r="D20" s="1" t="s">
        <v>42</v>
      </c>
      <c r="F20" s="17">
        <f t="shared" si="146"/>
        <v>0</v>
      </c>
      <c r="G20" s="17">
        <f t="shared" si="146"/>
        <v>0</v>
      </c>
      <c r="H20" s="17">
        <f t="shared" si="146"/>
        <v>0</v>
      </c>
      <c r="I20" s="17">
        <f t="shared" si="146"/>
        <v>0</v>
      </c>
      <c r="J20" s="17">
        <f t="shared" si="146"/>
        <v>0</v>
      </c>
      <c r="K20" s="17">
        <f t="shared" si="146"/>
        <v>0</v>
      </c>
      <c r="L20" s="17">
        <f t="shared" si="146"/>
        <v>0</v>
      </c>
      <c r="M20" s="17">
        <f t="shared" si="146"/>
        <v>0</v>
      </c>
      <c r="N20" s="17">
        <f t="shared" si="146"/>
        <v>0</v>
      </c>
      <c r="O20" s="17">
        <f t="shared" si="146"/>
        <v>0</v>
      </c>
      <c r="P20" s="17">
        <f t="shared" si="146"/>
        <v>0</v>
      </c>
      <c r="Q20" s="17">
        <f t="shared" si="146"/>
        <v>0</v>
      </c>
      <c r="R20" s="319">
        <f t="shared" si="127"/>
        <v>0</v>
      </c>
      <c r="S20" s="17">
        <f t="shared" si="147"/>
        <v>0</v>
      </c>
      <c r="T20" s="17">
        <f t="shared" si="147"/>
        <v>0</v>
      </c>
      <c r="U20" s="17">
        <f t="shared" si="147"/>
        <v>0</v>
      </c>
      <c r="V20" s="17">
        <f t="shared" si="147"/>
        <v>0</v>
      </c>
      <c r="W20" s="17">
        <f t="shared" si="147"/>
        <v>0</v>
      </c>
      <c r="X20" s="17">
        <f t="shared" si="147"/>
        <v>0</v>
      </c>
      <c r="Y20" s="17">
        <f t="shared" si="147"/>
        <v>0</v>
      </c>
      <c r="Z20" s="17">
        <f t="shared" si="147"/>
        <v>0</v>
      </c>
      <c r="AA20" s="17">
        <f t="shared" si="147"/>
        <v>0</v>
      </c>
      <c r="AB20" s="17">
        <f t="shared" si="147"/>
        <v>0</v>
      </c>
      <c r="AC20" s="17">
        <f t="shared" si="147"/>
        <v>0</v>
      </c>
      <c r="AD20" s="17">
        <f t="shared" si="147"/>
        <v>0</v>
      </c>
      <c r="AE20" s="319">
        <f t="shared" si="129"/>
        <v>0</v>
      </c>
      <c r="AF20" s="17">
        <f t="shared" si="148"/>
        <v>0</v>
      </c>
      <c r="AG20" s="17">
        <f t="shared" si="148"/>
        <v>0</v>
      </c>
      <c r="AH20" s="17">
        <f t="shared" si="148"/>
        <v>0</v>
      </c>
      <c r="AI20" s="17">
        <f t="shared" si="148"/>
        <v>0</v>
      </c>
      <c r="AJ20" s="17">
        <f t="shared" si="148"/>
        <v>0</v>
      </c>
      <c r="AK20" s="17">
        <f t="shared" si="148"/>
        <v>0</v>
      </c>
      <c r="AL20" s="17">
        <f t="shared" si="148"/>
        <v>0</v>
      </c>
      <c r="AM20" s="17">
        <f t="shared" si="148"/>
        <v>0</v>
      </c>
      <c r="AN20" s="17">
        <f t="shared" si="148"/>
        <v>0</v>
      </c>
      <c r="AO20" s="17">
        <f t="shared" si="148"/>
        <v>0</v>
      </c>
      <c r="AP20" s="17">
        <f t="shared" si="148"/>
        <v>0</v>
      </c>
      <c r="AQ20" s="17">
        <f t="shared" si="148"/>
        <v>0</v>
      </c>
      <c r="AR20" s="319">
        <f t="shared" si="131"/>
        <v>0</v>
      </c>
      <c r="AS20" s="17">
        <f t="shared" si="149"/>
        <v>0</v>
      </c>
      <c r="AT20" s="17">
        <f t="shared" si="149"/>
        <v>0</v>
      </c>
      <c r="AU20" s="17">
        <f t="shared" si="149"/>
        <v>0</v>
      </c>
      <c r="AV20" s="17">
        <f t="shared" si="149"/>
        <v>0</v>
      </c>
      <c r="AW20" s="17">
        <f t="shared" si="149"/>
        <v>0</v>
      </c>
      <c r="AX20" s="17">
        <f t="shared" si="149"/>
        <v>0</v>
      </c>
      <c r="AY20" s="17">
        <f t="shared" si="149"/>
        <v>0</v>
      </c>
      <c r="AZ20" s="17">
        <f t="shared" si="149"/>
        <v>0</v>
      </c>
      <c r="BA20" s="17">
        <f t="shared" si="149"/>
        <v>0</v>
      </c>
      <c r="BB20" s="17">
        <f t="shared" si="149"/>
        <v>0</v>
      </c>
      <c r="BC20" s="17">
        <f t="shared" si="149"/>
        <v>0</v>
      </c>
      <c r="BD20" s="17">
        <f t="shared" si="149"/>
        <v>0</v>
      </c>
      <c r="BE20" s="319">
        <f t="shared" si="133"/>
        <v>0</v>
      </c>
      <c r="BF20" s="17">
        <f t="shared" si="150"/>
        <v>0</v>
      </c>
      <c r="BG20" s="17">
        <f t="shared" si="150"/>
        <v>0</v>
      </c>
      <c r="BH20" s="17">
        <f t="shared" si="150"/>
        <v>0</v>
      </c>
      <c r="BI20" s="17">
        <f t="shared" si="150"/>
        <v>0</v>
      </c>
      <c r="BJ20" s="17">
        <f t="shared" si="150"/>
        <v>0</v>
      </c>
      <c r="BK20" s="17">
        <f t="shared" si="150"/>
        <v>0</v>
      </c>
      <c r="BL20" s="17">
        <f t="shared" si="150"/>
        <v>0</v>
      </c>
      <c r="BM20" s="17">
        <f t="shared" si="150"/>
        <v>0</v>
      </c>
      <c r="BN20" s="17">
        <f t="shared" si="150"/>
        <v>0</v>
      </c>
      <c r="BO20" s="17">
        <f t="shared" si="150"/>
        <v>0</v>
      </c>
      <c r="BP20" s="17">
        <f t="shared" si="150"/>
        <v>0</v>
      </c>
      <c r="BQ20" s="17">
        <f t="shared" si="150"/>
        <v>0</v>
      </c>
      <c r="BR20" s="319">
        <f t="shared" si="135"/>
        <v>0</v>
      </c>
      <c r="BS20" s="17">
        <f t="shared" si="151"/>
        <v>0</v>
      </c>
      <c r="BT20" s="17">
        <f t="shared" si="151"/>
        <v>0</v>
      </c>
      <c r="BU20" s="17">
        <f t="shared" si="151"/>
        <v>0</v>
      </c>
      <c r="BV20" s="17">
        <f t="shared" si="151"/>
        <v>0</v>
      </c>
      <c r="BW20" s="17">
        <f t="shared" si="151"/>
        <v>0</v>
      </c>
      <c r="BX20" s="17">
        <f t="shared" si="151"/>
        <v>0</v>
      </c>
      <c r="BY20" s="17">
        <f t="shared" si="151"/>
        <v>0</v>
      </c>
      <c r="BZ20" s="17">
        <f t="shared" si="151"/>
        <v>0</v>
      </c>
      <c r="CA20" s="17">
        <f t="shared" si="151"/>
        <v>0</v>
      </c>
      <c r="CB20" s="17">
        <f t="shared" si="151"/>
        <v>0</v>
      </c>
      <c r="CC20" s="17">
        <f t="shared" si="151"/>
        <v>0</v>
      </c>
      <c r="CD20" s="17">
        <f t="shared" si="151"/>
        <v>0</v>
      </c>
      <c r="CE20" s="319">
        <f t="shared" si="137"/>
        <v>0</v>
      </c>
      <c r="CF20" s="17">
        <f t="shared" si="152"/>
        <v>0</v>
      </c>
      <c r="CG20" s="17">
        <f t="shared" si="152"/>
        <v>0</v>
      </c>
      <c r="CH20" s="17">
        <f t="shared" si="152"/>
        <v>0</v>
      </c>
      <c r="CI20" s="17">
        <f t="shared" si="152"/>
        <v>0</v>
      </c>
      <c r="CJ20" s="17">
        <f t="shared" si="152"/>
        <v>0</v>
      </c>
      <c r="CK20" s="17">
        <f t="shared" si="152"/>
        <v>0</v>
      </c>
      <c r="CL20" s="17">
        <f t="shared" si="152"/>
        <v>0</v>
      </c>
      <c r="CM20" s="17">
        <f t="shared" si="152"/>
        <v>0</v>
      </c>
      <c r="CN20" s="17">
        <f t="shared" si="152"/>
        <v>0</v>
      </c>
      <c r="CO20" s="17">
        <f t="shared" si="152"/>
        <v>0</v>
      </c>
      <c r="CP20" s="17">
        <f t="shared" si="152"/>
        <v>0</v>
      </c>
      <c r="CQ20" s="17">
        <f t="shared" si="152"/>
        <v>0</v>
      </c>
      <c r="CR20" s="319">
        <f t="shared" si="139"/>
        <v>0</v>
      </c>
      <c r="CS20" s="17">
        <f t="shared" si="153"/>
        <v>0</v>
      </c>
      <c r="CT20" s="17">
        <f t="shared" si="153"/>
        <v>0</v>
      </c>
      <c r="CU20" s="17">
        <f t="shared" si="153"/>
        <v>0</v>
      </c>
      <c r="CV20" s="17">
        <f t="shared" si="153"/>
        <v>0</v>
      </c>
      <c r="CW20" s="17">
        <f t="shared" si="153"/>
        <v>0</v>
      </c>
      <c r="CX20" s="17">
        <f t="shared" si="153"/>
        <v>0</v>
      </c>
      <c r="CY20" s="17">
        <f t="shared" si="153"/>
        <v>0</v>
      </c>
      <c r="CZ20" s="17">
        <f t="shared" si="153"/>
        <v>0</v>
      </c>
      <c r="DA20" s="17">
        <f t="shared" si="153"/>
        <v>0</v>
      </c>
      <c r="DB20" s="17">
        <f t="shared" si="153"/>
        <v>0</v>
      </c>
      <c r="DC20" s="17">
        <f t="shared" si="153"/>
        <v>0</v>
      </c>
      <c r="DD20" s="17">
        <f t="shared" si="153"/>
        <v>0</v>
      </c>
      <c r="DE20" s="319">
        <f t="shared" si="141"/>
        <v>0</v>
      </c>
      <c r="DF20" s="17">
        <f t="shared" si="154"/>
        <v>0</v>
      </c>
      <c r="DG20" s="17">
        <f t="shared" si="154"/>
        <v>0</v>
      </c>
      <c r="DH20" s="17">
        <f t="shared" si="154"/>
        <v>0</v>
      </c>
      <c r="DI20" s="17">
        <f t="shared" si="154"/>
        <v>0</v>
      </c>
      <c r="DJ20" s="17">
        <f t="shared" si="154"/>
        <v>0</v>
      </c>
      <c r="DK20" s="17">
        <f t="shared" si="154"/>
        <v>0</v>
      </c>
      <c r="DL20" s="17">
        <f t="shared" si="154"/>
        <v>0</v>
      </c>
      <c r="DM20" s="17">
        <f t="shared" si="154"/>
        <v>0</v>
      </c>
      <c r="DN20" s="17">
        <f t="shared" si="154"/>
        <v>0</v>
      </c>
      <c r="DO20" s="17">
        <f t="shared" si="154"/>
        <v>0</v>
      </c>
      <c r="DP20" s="17">
        <f t="shared" si="154"/>
        <v>0</v>
      </c>
      <c r="DQ20" s="17">
        <f t="shared" si="154"/>
        <v>0</v>
      </c>
      <c r="DR20" s="319">
        <f t="shared" si="143"/>
        <v>0</v>
      </c>
      <c r="DS20" s="17">
        <f t="shared" si="155"/>
        <v>0</v>
      </c>
      <c r="DT20" s="17">
        <f t="shared" si="155"/>
        <v>0</v>
      </c>
      <c r="DU20" s="17">
        <f t="shared" si="155"/>
        <v>0</v>
      </c>
      <c r="DV20" s="17">
        <f t="shared" si="155"/>
        <v>0</v>
      </c>
      <c r="DW20" s="17">
        <f t="shared" si="155"/>
        <v>0</v>
      </c>
      <c r="DX20" s="17">
        <f t="shared" si="155"/>
        <v>0</v>
      </c>
      <c r="DY20" s="17">
        <f t="shared" si="155"/>
        <v>0</v>
      </c>
      <c r="DZ20" s="17">
        <f t="shared" si="155"/>
        <v>0</v>
      </c>
      <c r="EA20" s="17">
        <f t="shared" si="155"/>
        <v>0</v>
      </c>
      <c r="EB20" s="17">
        <f t="shared" si="155"/>
        <v>0</v>
      </c>
      <c r="EC20" s="17">
        <f t="shared" si="155"/>
        <v>0</v>
      </c>
      <c r="ED20" s="17">
        <f t="shared" si="155"/>
        <v>0</v>
      </c>
      <c r="EE20" s="391">
        <f t="shared" si="145"/>
        <v>0</v>
      </c>
    </row>
    <row r="21" spans="1:135" x14ac:dyDescent="0.2">
      <c r="A21" s="12"/>
      <c r="D21" s="1" t="s">
        <v>43</v>
      </c>
      <c r="F21" s="17">
        <f t="shared" si="146"/>
        <v>0</v>
      </c>
      <c r="G21" s="17">
        <f t="shared" si="146"/>
        <v>0</v>
      </c>
      <c r="H21" s="17">
        <f t="shared" si="146"/>
        <v>0</v>
      </c>
      <c r="I21" s="17">
        <f t="shared" si="146"/>
        <v>0</v>
      </c>
      <c r="J21" s="17">
        <f t="shared" si="146"/>
        <v>0</v>
      </c>
      <c r="K21" s="17">
        <f t="shared" si="146"/>
        <v>0</v>
      </c>
      <c r="L21" s="17">
        <f t="shared" si="146"/>
        <v>0</v>
      </c>
      <c r="M21" s="17">
        <f t="shared" si="146"/>
        <v>0</v>
      </c>
      <c r="N21" s="17">
        <f t="shared" si="146"/>
        <v>0</v>
      </c>
      <c r="O21" s="17">
        <f t="shared" si="146"/>
        <v>0</v>
      </c>
      <c r="P21" s="17">
        <f t="shared" si="146"/>
        <v>0</v>
      </c>
      <c r="Q21" s="17">
        <f t="shared" si="146"/>
        <v>0</v>
      </c>
      <c r="R21" s="319">
        <f t="shared" si="127"/>
        <v>0</v>
      </c>
      <c r="S21" s="17">
        <f t="shared" si="147"/>
        <v>0</v>
      </c>
      <c r="T21" s="17">
        <f t="shared" si="147"/>
        <v>0</v>
      </c>
      <c r="U21" s="17">
        <f t="shared" si="147"/>
        <v>0</v>
      </c>
      <c r="V21" s="17">
        <f t="shared" si="147"/>
        <v>0</v>
      </c>
      <c r="W21" s="17">
        <f t="shared" si="147"/>
        <v>0</v>
      </c>
      <c r="X21" s="17">
        <f t="shared" si="147"/>
        <v>0</v>
      </c>
      <c r="Y21" s="17">
        <f t="shared" si="147"/>
        <v>0</v>
      </c>
      <c r="Z21" s="17">
        <f t="shared" si="147"/>
        <v>0</v>
      </c>
      <c r="AA21" s="17">
        <f t="shared" si="147"/>
        <v>0</v>
      </c>
      <c r="AB21" s="17">
        <f t="shared" si="147"/>
        <v>0</v>
      </c>
      <c r="AC21" s="17">
        <f t="shared" si="147"/>
        <v>0</v>
      </c>
      <c r="AD21" s="17">
        <f t="shared" si="147"/>
        <v>0</v>
      </c>
      <c r="AE21" s="319">
        <f t="shared" si="129"/>
        <v>0</v>
      </c>
      <c r="AF21" s="17">
        <f t="shared" si="148"/>
        <v>0</v>
      </c>
      <c r="AG21" s="17">
        <f t="shared" si="148"/>
        <v>0</v>
      </c>
      <c r="AH21" s="17">
        <f t="shared" si="148"/>
        <v>0</v>
      </c>
      <c r="AI21" s="17">
        <f t="shared" si="148"/>
        <v>0</v>
      </c>
      <c r="AJ21" s="17">
        <f t="shared" si="148"/>
        <v>0</v>
      </c>
      <c r="AK21" s="17">
        <f t="shared" si="148"/>
        <v>0</v>
      </c>
      <c r="AL21" s="17">
        <f t="shared" si="148"/>
        <v>0</v>
      </c>
      <c r="AM21" s="17">
        <f t="shared" si="148"/>
        <v>0</v>
      </c>
      <c r="AN21" s="17">
        <f t="shared" si="148"/>
        <v>0</v>
      </c>
      <c r="AO21" s="17">
        <f t="shared" si="148"/>
        <v>0</v>
      </c>
      <c r="AP21" s="17">
        <f t="shared" si="148"/>
        <v>0</v>
      </c>
      <c r="AQ21" s="17">
        <f t="shared" si="148"/>
        <v>0</v>
      </c>
      <c r="AR21" s="319">
        <f t="shared" si="131"/>
        <v>0</v>
      </c>
      <c r="AS21" s="17">
        <f t="shared" si="149"/>
        <v>0</v>
      </c>
      <c r="AT21" s="17">
        <f t="shared" si="149"/>
        <v>0</v>
      </c>
      <c r="AU21" s="17">
        <f t="shared" si="149"/>
        <v>0</v>
      </c>
      <c r="AV21" s="17">
        <f t="shared" si="149"/>
        <v>0</v>
      </c>
      <c r="AW21" s="17">
        <f t="shared" si="149"/>
        <v>0</v>
      </c>
      <c r="AX21" s="17">
        <f t="shared" si="149"/>
        <v>0</v>
      </c>
      <c r="AY21" s="17">
        <f t="shared" si="149"/>
        <v>0</v>
      </c>
      <c r="AZ21" s="17">
        <f t="shared" si="149"/>
        <v>0</v>
      </c>
      <c r="BA21" s="17">
        <f t="shared" si="149"/>
        <v>0</v>
      </c>
      <c r="BB21" s="17">
        <f t="shared" si="149"/>
        <v>0</v>
      </c>
      <c r="BC21" s="17">
        <f t="shared" si="149"/>
        <v>0</v>
      </c>
      <c r="BD21" s="17">
        <f t="shared" si="149"/>
        <v>0</v>
      </c>
      <c r="BE21" s="319">
        <f t="shared" si="133"/>
        <v>0</v>
      </c>
      <c r="BF21" s="17">
        <f t="shared" si="150"/>
        <v>0</v>
      </c>
      <c r="BG21" s="17">
        <f t="shared" si="150"/>
        <v>0</v>
      </c>
      <c r="BH21" s="17">
        <f t="shared" si="150"/>
        <v>0</v>
      </c>
      <c r="BI21" s="17">
        <f t="shared" si="150"/>
        <v>0</v>
      </c>
      <c r="BJ21" s="17">
        <f t="shared" si="150"/>
        <v>0</v>
      </c>
      <c r="BK21" s="17">
        <f t="shared" si="150"/>
        <v>0</v>
      </c>
      <c r="BL21" s="17">
        <f t="shared" si="150"/>
        <v>0</v>
      </c>
      <c r="BM21" s="17">
        <f t="shared" si="150"/>
        <v>0</v>
      </c>
      <c r="BN21" s="17">
        <f t="shared" si="150"/>
        <v>0</v>
      </c>
      <c r="BO21" s="17">
        <f t="shared" si="150"/>
        <v>0</v>
      </c>
      <c r="BP21" s="17">
        <f t="shared" si="150"/>
        <v>0</v>
      </c>
      <c r="BQ21" s="17">
        <f t="shared" si="150"/>
        <v>0</v>
      </c>
      <c r="BR21" s="319">
        <f t="shared" si="135"/>
        <v>0</v>
      </c>
      <c r="BS21" s="17">
        <f t="shared" si="151"/>
        <v>0</v>
      </c>
      <c r="BT21" s="17">
        <f t="shared" si="151"/>
        <v>0</v>
      </c>
      <c r="BU21" s="17">
        <f t="shared" si="151"/>
        <v>0</v>
      </c>
      <c r="BV21" s="17">
        <f t="shared" si="151"/>
        <v>0</v>
      </c>
      <c r="BW21" s="17">
        <f t="shared" si="151"/>
        <v>0</v>
      </c>
      <c r="BX21" s="17">
        <f t="shared" si="151"/>
        <v>0</v>
      </c>
      <c r="BY21" s="17">
        <f t="shared" si="151"/>
        <v>0</v>
      </c>
      <c r="BZ21" s="17">
        <f t="shared" si="151"/>
        <v>0</v>
      </c>
      <c r="CA21" s="17">
        <f t="shared" si="151"/>
        <v>0</v>
      </c>
      <c r="CB21" s="17">
        <f t="shared" si="151"/>
        <v>0</v>
      </c>
      <c r="CC21" s="17">
        <f t="shared" si="151"/>
        <v>0</v>
      </c>
      <c r="CD21" s="17">
        <f t="shared" si="151"/>
        <v>0</v>
      </c>
      <c r="CE21" s="319">
        <f t="shared" si="137"/>
        <v>0</v>
      </c>
      <c r="CF21" s="17">
        <f t="shared" si="152"/>
        <v>0</v>
      </c>
      <c r="CG21" s="17">
        <f t="shared" si="152"/>
        <v>0</v>
      </c>
      <c r="CH21" s="17">
        <f t="shared" si="152"/>
        <v>0</v>
      </c>
      <c r="CI21" s="17">
        <f t="shared" si="152"/>
        <v>0</v>
      </c>
      <c r="CJ21" s="17">
        <f t="shared" si="152"/>
        <v>0</v>
      </c>
      <c r="CK21" s="17">
        <f t="shared" si="152"/>
        <v>0</v>
      </c>
      <c r="CL21" s="17">
        <f t="shared" si="152"/>
        <v>0</v>
      </c>
      <c r="CM21" s="17">
        <f t="shared" si="152"/>
        <v>0</v>
      </c>
      <c r="CN21" s="17">
        <f t="shared" si="152"/>
        <v>0</v>
      </c>
      <c r="CO21" s="17">
        <f t="shared" si="152"/>
        <v>0</v>
      </c>
      <c r="CP21" s="17">
        <f t="shared" si="152"/>
        <v>0</v>
      </c>
      <c r="CQ21" s="17">
        <f t="shared" si="152"/>
        <v>0</v>
      </c>
      <c r="CR21" s="319">
        <f t="shared" si="139"/>
        <v>0</v>
      </c>
      <c r="CS21" s="17">
        <f t="shared" si="153"/>
        <v>0</v>
      </c>
      <c r="CT21" s="17">
        <f t="shared" si="153"/>
        <v>0</v>
      </c>
      <c r="CU21" s="17">
        <f t="shared" si="153"/>
        <v>0</v>
      </c>
      <c r="CV21" s="17">
        <f t="shared" si="153"/>
        <v>0</v>
      </c>
      <c r="CW21" s="17">
        <f t="shared" si="153"/>
        <v>0</v>
      </c>
      <c r="CX21" s="17">
        <f t="shared" si="153"/>
        <v>0</v>
      </c>
      <c r="CY21" s="17">
        <f t="shared" si="153"/>
        <v>0</v>
      </c>
      <c r="CZ21" s="17">
        <f t="shared" si="153"/>
        <v>0</v>
      </c>
      <c r="DA21" s="17">
        <f t="shared" si="153"/>
        <v>0</v>
      </c>
      <c r="DB21" s="17">
        <f t="shared" si="153"/>
        <v>0</v>
      </c>
      <c r="DC21" s="17">
        <f t="shared" si="153"/>
        <v>0</v>
      </c>
      <c r="DD21" s="17">
        <f t="shared" si="153"/>
        <v>0</v>
      </c>
      <c r="DE21" s="319">
        <f t="shared" si="141"/>
        <v>0</v>
      </c>
      <c r="DF21" s="17">
        <f t="shared" si="154"/>
        <v>0</v>
      </c>
      <c r="DG21" s="17">
        <f t="shared" si="154"/>
        <v>0</v>
      </c>
      <c r="DH21" s="17">
        <f t="shared" si="154"/>
        <v>0</v>
      </c>
      <c r="DI21" s="17">
        <f t="shared" si="154"/>
        <v>0</v>
      </c>
      <c r="DJ21" s="17">
        <f t="shared" si="154"/>
        <v>0</v>
      </c>
      <c r="DK21" s="17">
        <f t="shared" si="154"/>
        <v>0</v>
      </c>
      <c r="DL21" s="17">
        <f t="shared" si="154"/>
        <v>0</v>
      </c>
      <c r="DM21" s="17">
        <f t="shared" si="154"/>
        <v>0</v>
      </c>
      <c r="DN21" s="17">
        <f t="shared" si="154"/>
        <v>0</v>
      </c>
      <c r="DO21" s="17">
        <f t="shared" si="154"/>
        <v>0</v>
      </c>
      <c r="DP21" s="17">
        <f t="shared" si="154"/>
        <v>0</v>
      </c>
      <c r="DQ21" s="17">
        <f t="shared" si="154"/>
        <v>0</v>
      </c>
      <c r="DR21" s="319">
        <f t="shared" si="143"/>
        <v>0</v>
      </c>
      <c r="DS21" s="17">
        <f t="shared" si="155"/>
        <v>0</v>
      </c>
      <c r="DT21" s="17">
        <f t="shared" si="155"/>
        <v>0</v>
      </c>
      <c r="DU21" s="17">
        <f t="shared" si="155"/>
        <v>0</v>
      </c>
      <c r="DV21" s="17">
        <f t="shared" si="155"/>
        <v>0</v>
      </c>
      <c r="DW21" s="17">
        <f t="shared" si="155"/>
        <v>0</v>
      </c>
      <c r="DX21" s="17">
        <f t="shared" si="155"/>
        <v>0</v>
      </c>
      <c r="DY21" s="17">
        <f t="shared" si="155"/>
        <v>0</v>
      </c>
      <c r="DZ21" s="17">
        <f t="shared" si="155"/>
        <v>0</v>
      </c>
      <c r="EA21" s="17">
        <f t="shared" si="155"/>
        <v>0</v>
      </c>
      <c r="EB21" s="17">
        <f t="shared" si="155"/>
        <v>0</v>
      </c>
      <c r="EC21" s="17">
        <f t="shared" si="155"/>
        <v>0</v>
      </c>
      <c r="ED21" s="17">
        <f t="shared" si="155"/>
        <v>0</v>
      </c>
      <c r="EE21" s="391">
        <f t="shared" si="145"/>
        <v>0</v>
      </c>
    </row>
    <row r="22" spans="1:135" x14ac:dyDescent="0.2">
      <c r="A22" s="12"/>
      <c r="D22" s="1" t="s">
        <v>90</v>
      </c>
      <c r="F22" s="17">
        <f t="shared" si="146"/>
        <v>0</v>
      </c>
      <c r="G22" s="17">
        <f t="shared" si="146"/>
        <v>0</v>
      </c>
      <c r="H22" s="17">
        <f t="shared" si="146"/>
        <v>0</v>
      </c>
      <c r="I22" s="17">
        <f t="shared" si="146"/>
        <v>0</v>
      </c>
      <c r="J22" s="17">
        <f t="shared" si="146"/>
        <v>0</v>
      </c>
      <c r="K22" s="17">
        <f t="shared" si="146"/>
        <v>0</v>
      </c>
      <c r="L22" s="17">
        <f t="shared" si="146"/>
        <v>0</v>
      </c>
      <c r="M22" s="17">
        <f t="shared" si="146"/>
        <v>0</v>
      </c>
      <c r="N22" s="17">
        <f t="shared" si="146"/>
        <v>0</v>
      </c>
      <c r="O22" s="17">
        <f t="shared" si="146"/>
        <v>0</v>
      </c>
      <c r="P22" s="17">
        <f t="shared" si="146"/>
        <v>0</v>
      </c>
      <c r="Q22" s="17">
        <f t="shared" si="146"/>
        <v>0</v>
      </c>
      <c r="R22" s="319">
        <f t="shared" si="127"/>
        <v>0</v>
      </c>
      <c r="S22" s="17">
        <f t="shared" si="147"/>
        <v>0</v>
      </c>
      <c r="T22" s="17">
        <f t="shared" si="147"/>
        <v>0</v>
      </c>
      <c r="U22" s="17">
        <f t="shared" si="147"/>
        <v>0</v>
      </c>
      <c r="V22" s="17">
        <f t="shared" si="147"/>
        <v>0</v>
      </c>
      <c r="W22" s="17">
        <f t="shared" si="147"/>
        <v>0</v>
      </c>
      <c r="X22" s="17">
        <f t="shared" si="147"/>
        <v>0</v>
      </c>
      <c r="Y22" s="17">
        <f t="shared" si="147"/>
        <v>0</v>
      </c>
      <c r="Z22" s="17">
        <f t="shared" si="147"/>
        <v>0</v>
      </c>
      <c r="AA22" s="17">
        <f t="shared" si="147"/>
        <v>0</v>
      </c>
      <c r="AB22" s="17">
        <f t="shared" si="147"/>
        <v>0</v>
      </c>
      <c r="AC22" s="17">
        <f t="shared" si="147"/>
        <v>0</v>
      </c>
      <c r="AD22" s="17">
        <f t="shared" si="147"/>
        <v>0</v>
      </c>
      <c r="AE22" s="319">
        <f t="shared" si="129"/>
        <v>0</v>
      </c>
      <c r="AF22" s="17">
        <f t="shared" si="148"/>
        <v>0</v>
      </c>
      <c r="AG22" s="17">
        <f t="shared" si="148"/>
        <v>0</v>
      </c>
      <c r="AH22" s="17">
        <f t="shared" si="148"/>
        <v>0</v>
      </c>
      <c r="AI22" s="17">
        <f t="shared" si="148"/>
        <v>0</v>
      </c>
      <c r="AJ22" s="17">
        <f t="shared" si="148"/>
        <v>0</v>
      </c>
      <c r="AK22" s="17">
        <f t="shared" si="148"/>
        <v>0</v>
      </c>
      <c r="AL22" s="17">
        <f t="shared" si="148"/>
        <v>0</v>
      </c>
      <c r="AM22" s="17">
        <f t="shared" si="148"/>
        <v>0</v>
      </c>
      <c r="AN22" s="17">
        <f t="shared" si="148"/>
        <v>0</v>
      </c>
      <c r="AO22" s="17">
        <f t="shared" si="148"/>
        <v>0</v>
      </c>
      <c r="AP22" s="17">
        <f t="shared" si="148"/>
        <v>0</v>
      </c>
      <c r="AQ22" s="17">
        <f t="shared" si="148"/>
        <v>0</v>
      </c>
      <c r="AR22" s="319">
        <f t="shared" si="131"/>
        <v>0</v>
      </c>
      <c r="AS22" s="17">
        <f t="shared" si="149"/>
        <v>0</v>
      </c>
      <c r="AT22" s="17">
        <f t="shared" si="149"/>
        <v>0</v>
      </c>
      <c r="AU22" s="17">
        <f t="shared" si="149"/>
        <v>0</v>
      </c>
      <c r="AV22" s="17">
        <f t="shared" si="149"/>
        <v>0</v>
      </c>
      <c r="AW22" s="17">
        <f t="shared" si="149"/>
        <v>0</v>
      </c>
      <c r="AX22" s="17">
        <f t="shared" si="149"/>
        <v>0</v>
      </c>
      <c r="AY22" s="17">
        <f t="shared" si="149"/>
        <v>0</v>
      </c>
      <c r="AZ22" s="17">
        <f t="shared" si="149"/>
        <v>0</v>
      </c>
      <c r="BA22" s="17">
        <f t="shared" si="149"/>
        <v>0</v>
      </c>
      <c r="BB22" s="17">
        <f t="shared" si="149"/>
        <v>0</v>
      </c>
      <c r="BC22" s="17">
        <f t="shared" si="149"/>
        <v>0</v>
      </c>
      <c r="BD22" s="17">
        <f t="shared" si="149"/>
        <v>0</v>
      </c>
      <c r="BE22" s="319">
        <f t="shared" si="133"/>
        <v>0</v>
      </c>
      <c r="BF22" s="17">
        <f t="shared" si="150"/>
        <v>0</v>
      </c>
      <c r="BG22" s="17">
        <f t="shared" si="150"/>
        <v>0</v>
      </c>
      <c r="BH22" s="17">
        <f t="shared" si="150"/>
        <v>0</v>
      </c>
      <c r="BI22" s="17">
        <f t="shared" si="150"/>
        <v>0</v>
      </c>
      <c r="BJ22" s="17">
        <f t="shared" si="150"/>
        <v>0</v>
      </c>
      <c r="BK22" s="17">
        <f t="shared" si="150"/>
        <v>0</v>
      </c>
      <c r="BL22" s="17">
        <f t="shared" si="150"/>
        <v>0</v>
      </c>
      <c r="BM22" s="17">
        <f t="shared" si="150"/>
        <v>0</v>
      </c>
      <c r="BN22" s="17">
        <f t="shared" si="150"/>
        <v>0</v>
      </c>
      <c r="BO22" s="17">
        <f t="shared" si="150"/>
        <v>0</v>
      </c>
      <c r="BP22" s="17">
        <f t="shared" si="150"/>
        <v>0</v>
      </c>
      <c r="BQ22" s="17">
        <f t="shared" si="150"/>
        <v>0</v>
      </c>
      <c r="BR22" s="319">
        <f t="shared" si="135"/>
        <v>0</v>
      </c>
      <c r="BS22" s="17">
        <f t="shared" si="151"/>
        <v>0</v>
      </c>
      <c r="BT22" s="17">
        <f t="shared" si="151"/>
        <v>0</v>
      </c>
      <c r="BU22" s="17">
        <f t="shared" si="151"/>
        <v>0</v>
      </c>
      <c r="BV22" s="17">
        <f t="shared" si="151"/>
        <v>0</v>
      </c>
      <c r="BW22" s="17">
        <f t="shared" si="151"/>
        <v>0</v>
      </c>
      <c r="BX22" s="17">
        <f t="shared" si="151"/>
        <v>0</v>
      </c>
      <c r="BY22" s="17">
        <f t="shared" si="151"/>
        <v>0</v>
      </c>
      <c r="BZ22" s="17">
        <f t="shared" si="151"/>
        <v>0</v>
      </c>
      <c r="CA22" s="17">
        <f t="shared" si="151"/>
        <v>0</v>
      </c>
      <c r="CB22" s="17">
        <f t="shared" si="151"/>
        <v>0</v>
      </c>
      <c r="CC22" s="17">
        <f t="shared" si="151"/>
        <v>0</v>
      </c>
      <c r="CD22" s="17">
        <f t="shared" si="151"/>
        <v>0</v>
      </c>
      <c r="CE22" s="319">
        <f t="shared" si="137"/>
        <v>0</v>
      </c>
      <c r="CF22" s="17">
        <f t="shared" si="152"/>
        <v>0</v>
      </c>
      <c r="CG22" s="17">
        <f t="shared" si="152"/>
        <v>0</v>
      </c>
      <c r="CH22" s="17">
        <f t="shared" si="152"/>
        <v>0</v>
      </c>
      <c r="CI22" s="17">
        <f t="shared" si="152"/>
        <v>0</v>
      </c>
      <c r="CJ22" s="17">
        <f t="shared" si="152"/>
        <v>0</v>
      </c>
      <c r="CK22" s="17">
        <f t="shared" si="152"/>
        <v>0</v>
      </c>
      <c r="CL22" s="17">
        <f t="shared" si="152"/>
        <v>0</v>
      </c>
      <c r="CM22" s="17">
        <f t="shared" si="152"/>
        <v>0</v>
      </c>
      <c r="CN22" s="17">
        <f t="shared" si="152"/>
        <v>0</v>
      </c>
      <c r="CO22" s="17">
        <f t="shared" si="152"/>
        <v>0</v>
      </c>
      <c r="CP22" s="17">
        <f t="shared" si="152"/>
        <v>0</v>
      </c>
      <c r="CQ22" s="17">
        <f t="shared" si="152"/>
        <v>0</v>
      </c>
      <c r="CR22" s="319">
        <f t="shared" si="139"/>
        <v>0</v>
      </c>
      <c r="CS22" s="17">
        <f t="shared" si="153"/>
        <v>0</v>
      </c>
      <c r="CT22" s="17">
        <f t="shared" si="153"/>
        <v>0</v>
      </c>
      <c r="CU22" s="17">
        <f t="shared" si="153"/>
        <v>0</v>
      </c>
      <c r="CV22" s="17">
        <f t="shared" si="153"/>
        <v>0</v>
      </c>
      <c r="CW22" s="17">
        <f t="shared" si="153"/>
        <v>0</v>
      </c>
      <c r="CX22" s="17">
        <f t="shared" si="153"/>
        <v>0</v>
      </c>
      <c r="CY22" s="17">
        <f t="shared" si="153"/>
        <v>0</v>
      </c>
      <c r="CZ22" s="17">
        <f t="shared" si="153"/>
        <v>0</v>
      </c>
      <c r="DA22" s="17">
        <f t="shared" si="153"/>
        <v>0</v>
      </c>
      <c r="DB22" s="17">
        <f t="shared" si="153"/>
        <v>0</v>
      </c>
      <c r="DC22" s="17">
        <f t="shared" si="153"/>
        <v>0</v>
      </c>
      <c r="DD22" s="17">
        <f t="shared" si="153"/>
        <v>0</v>
      </c>
      <c r="DE22" s="319">
        <f t="shared" si="141"/>
        <v>0</v>
      </c>
      <c r="DF22" s="17">
        <f t="shared" si="154"/>
        <v>0</v>
      </c>
      <c r="DG22" s="17">
        <f t="shared" si="154"/>
        <v>0</v>
      </c>
      <c r="DH22" s="17">
        <f t="shared" si="154"/>
        <v>0</v>
      </c>
      <c r="DI22" s="17">
        <f t="shared" si="154"/>
        <v>0</v>
      </c>
      <c r="DJ22" s="17">
        <f t="shared" si="154"/>
        <v>0</v>
      </c>
      <c r="DK22" s="17">
        <f t="shared" si="154"/>
        <v>0</v>
      </c>
      <c r="DL22" s="17">
        <f t="shared" si="154"/>
        <v>0</v>
      </c>
      <c r="DM22" s="17">
        <f t="shared" si="154"/>
        <v>0</v>
      </c>
      <c r="DN22" s="17">
        <f t="shared" si="154"/>
        <v>0</v>
      </c>
      <c r="DO22" s="17">
        <f t="shared" si="154"/>
        <v>0</v>
      </c>
      <c r="DP22" s="17">
        <f t="shared" si="154"/>
        <v>0</v>
      </c>
      <c r="DQ22" s="17">
        <f t="shared" si="154"/>
        <v>0</v>
      </c>
      <c r="DR22" s="319">
        <f t="shared" si="143"/>
        <v>0</v>
      </c>
      <c r="DS22" s="17">
        <f t="shared" si="155"/>
        <v>0</v>
      </c>
      <c r="DT22" s="17">
        <f t="shared" si="155"/>
        <v>0</v>
      </c>
      <c r="DU22" s="17">
        <f t="shared" si="155"/>
        <v>0</v>
      </c>
      <c r="DV22" s="17">
        <f t="shared" si="155"/>
        <v>0</v>
      </c>
      <c r="DW22" s="17">
        <f t="shared" si="155"/>
        <v>0</v>
      </c>
      <c r="DX22" s="17">
        <f t="shared" si="155"/>
        <v>0</v>
      </c>
      <c r="DY22" s="17">
        <f t="shared" si="155"/>
        <v>0</v>
      </c>
      <c r="DZ22" s="17">
        <f t="shared" si="155"/>
        <v>0</v>
      </c>
      <c r="EA22" s="17">
        <f t="shared" si="155"/>
        <v>0</v>
      </c>
      <c r="EB22" s="17">
        <f t="shared" si="155"/>
        <v>0</v>
      </c>
      <c r="EC22" s="17">
        <f t="shared" si="155"/>
        <v>0</v>
      </c>
      <c r="ED22" s="17">
        <f t="shared" si="155"/>
        <v>0</v>
      </c>
      <c r="EE22" s="391">
        <f t="shared" si="145"/>
        <v>0</v>
      </c>
    </row>
    <row r="23" spans="1:135" x14ac:dyDescent="0.2">
      <c r="A23" s="12"/>
      <c r="B23" s="17"/>
      <c r="D23" s="1" t="s">
        <v>91</v>
      </c>
      <c r="F23" s="17">
        <f t="shared" si="146"/>
        <v>0</v>
      </c>
      <c r="G23" s="17">
        <f t="shared" si="146"/>
        <v>0</v>
      </c>
      <c r="H23" s="17">
        <f t="shared" si="146"/>
        <v>0</v>
      </c>
      <c r="I23" s="17">
        <f t="shared" si="146"/>
        <v>0</v>
      </c>
      <c r="J23" s="17">
        <f t="shared" si="146"/>
        <v>0</v>
      </c>
      <c r="K23" s="17">
        <f t="shared" si="146"/>
        <v>0</v>
      </c>
      <c r="L23" s="17">
        <f t="shared" si="146"/>
        <v>0</v>
      </c>
      <c r="M23" s="17">
        <f t="shared" si="146"/>
        <v>0</v>
      </c>
      <c r="N23" s="17">
        <f t="shared" si="146"/>
        <v>0</v>
      </c>
      <c r="O23" s="17">
        <f t="shared" si="146"/>
        <v>0</v>
      </c>
      <c r="P23" s="17">
        <f t="shared" si="146"/>
        <v>0</v>
      </c>
      <c r="Q23" s="17">
        <f t="shared" si="146"/>
        <v>0</v>
      </c>
      <c r="R23" s="319">
        <f t="shared" si="127"/>
        <v>0</v>
      </c>
      <c r="S23" s="17">
        <f t="shared" si="147"/>
        <v>0</v>
      </c>
      <c r="T23" s="17">
        <f t="shared" si="147"/>
        <v>0</v>
      </c>
      <c r="U23" s="17">
        <f t="shared" si="147"/>
        <v>0</v>
      </c>
      <c r="V23" s="17">
        <f t="shared" si="147"/>
        <v>0</v>
      </c>
      <c r="W23" s="17">
        <f t="shared" si="147"/>
        <v>0</v>
      </c>
      <c r="X23" s="17">
        <f t="shared" si="147"/>
        <v>0</v>
      </c>
      <c r="Y23" s="17">
        <f t="shared" si="147"/>
        <v>0</v>
      </c>
      <c r="Z23" s="17">
        <f t="shared" si="147"/>
        <v>0</v>
      </c>
      <c r="AA23" s="17">
        <f t="shared" si="147"/>
        <v>0</v>
      </c>
      <c r="AB23" s="17">
        <f t="shared" si="147"/>
        <v>0</v>
      </c>
      <c r="AC23" s="17">
        <f t="shared" si="147"/>
        <v>0</v>
      </c>
      <c r="AD23" s="17">
        <f t="shared" si="147"/>
        <v>0</v>
      </c>
      <c r="AE23" s="319">
        <f t="shared" si="129"/>
        <v>0</v>
      </c>
      <c r="AF23" s="17">
        <f t="shared" si="148"/>
        <v>0</v>
      </c>
      <c r="AG23" s="17">
        <f t="shared" si="148"/>
        <v>0</v>
      </c>
      <c r="AH23" s="17">
        <f t="shared" si="148"/>
        <v>0</v>
      </c>
      <c r="AI23" s="17">
        <f t="shared" si="148"/>
        <v>0</v>
      </c>
      <c r="AJ23" s="17">
        <f t="shared" si="148"/>
        <v>0</v>
      </c>
      <c r="AK23" s="17">
        <f t="shared" si="148"/>
        <v>0</v>
      </c>
      <c r="AL23" s="17">
        <f t="shared" si="148"/>
        <v>0</v>
      </c>
      <c r="AM23" s="17">
        <f t="shared" si="148"/>
        <v>0</v>
      </c>
      <c r="AN23" s="17">
        <f t="shared" si="148"/>
        <v>0</v>
      </c>
      <c r="AO23" s="17">
        <f t="shared" si="148"/>
        <v>0</v>
      </c>
      <c r="AP23" s="17">
        <f t="shared" si="148"/>
        <v>0</v>
      </c>
      <c r="AQ23" s="17">
        <f t="shared" si="148"/>
        <v>0</v>
      </c>
      <c r="AR23" s="319">
        <f t="shared" si="131"/>
        <v>0</v>
      </c>
      <c r="AS23" s="17">
        <f t="shared" si="149"/>
        <v>0</v>
      </c>
      <c r="AT23" s="17">
        <f t="shared" si="149"/>
        <v>0</v>
      </c>
      <c r="AU23" s="17">
        <f t="shared" si="149"/>
        <v>0</v>
      </c>
      <c r="AV23" s="17">
        <f t="shared" si="149"/>
        <v>0</v>
      </c>
      <c r="AW23" s="17">
        <f t="shared" si="149"/>
        <v>0</v>
      </c>
      <c r="AX23" s="17">
        <f t="shared" si="149"/>
        <v>0</v>
      </c>
      <c r="AY23" s="17">
        <f t="shared" si="149"/>
        <v>0</v>
      </c>
      <c r="AZ23" s="17">
        <f t="shared" si="149"/>
        <v>0</v>
      </c>
      <c r="BA23" s="17">
        <f t="shared" si="149"/>
        <v>0</v>
      </c>
      <c r="BB23" s="17">
        <f t="shared" si="149"/>
        <v>0</v>
      </c>
      <c r="BC23" s="17">
        <f t="shared" si="149"/>
        <v>0</v>
      </c>
      <c r="BD23" s="17">
        <f t="shared" si="149"/>
        <v>0</v>
      </c>
      <c r="BE23" s="319">
        <f t="shared" si="133"/>
        <v>0</v>
      </c>
      <c r="BF23" s="17">
        <f t="shared" si="150"/>
        <v>0</v>
      </c>
      <c r="BG23" s="17">
        <f t="shared" si="150"/>
        <v>0</v>
      </c>
      <c r="BH23" s="17">
        <f t="shared" si="150"/>
        <v>0</v>
      </c>
      <c r="BI23" s="17">
        <f t="shared" si="150"/>
        <v>0</v>
      </c>
      <c r="BJ23" s="17">
        <f t="shared" si="150"/>
        <v>0</v>
      </c>
      <c r="BK23" s="17">
        <f t="shared" si="150"/>
        <v>0</v>
      </c>
      <c r="BL23" s="17">
        <f t="shared" si="150"/>
        <v>0</v>
      </c>
      <c r="BM23" s="17">
        <f t="shared" si="150"/>
        <v>0</v>
      </c>
      <c r="BN23" s="17">
        <f t="shared" si="150"/>
        <v>0</v>
      </c>
      <c r="BO23" s="17">
        <f t="shared" si="150"/>
        <v>0</v>
      </c>
      <c r="BP23" s="17">
        <f t="shared" si="150"/>
        <v>0</v>
      </c>
      <c r="BQ23" s="17">
        <f t="shared" si="150"/>
        <v>0</v>
      </c>
      <c r="BR23" s="319">
        <f t="shared" si="135"/>
        <v>0</v>
      </c>
      <c r="BS23" s="17">
        <f t="shared" si="151"/>
        <v>0</v>
      </c>
      <c r="BT23" s="17">
        <f t="shared" si="151"/>
        <v>0</v>
      </c>
      <c r="BU23" s="17">
        <f t="shared" si="151"/>
        <v>0</v>
      </c>
      <c r="BV23" s="17">
        <f t="shared" si="151"/>
        <v>0</v>
      </c>
      <c r="BW23" s="17">
        <f t="shared" si="151"/>
        <v>0</v>
      </c>
      <c r="BX23" s="17">
        <f t="shared" si="151"/>
        <v>0</v>
      </c>
      <c r="BY23" s="17">
        <f t="shared" si="151"/>
        <v>0</v>
      </c>
      <c r="BZ23" s="17">
        <f t="shared" si="151"/>
        <v>0</v>
      </c>
      <c r="CA23" s="17">
        <f t="shared" si="151"/>
        <v>0</v>
      </c>
      <c r="CB23" s="17">
        <f t="shared" si="151"/>
        <v>0</v>
      </c>
      <c r="CC23" s="17">
        <f t="shared" si="151"/>
        <v>0</v>
      </c>
      <c r="CD23" s="17">
        <f t="shared" si="151"/>
        <v>0</v>
      </c>
      <c r="CE23" s="319">
        <f t="shared" si="137"/>
        <v>0</v>
      </c>
      <c r="CF23" s="17">
        <f t="shared" si="152"/>
        <v>0</v>
      </c>
      <c r="CG23" s="17">
        <f t="shared" si="152"/>
        <v>0</v>
      </c>
      <c r="CH23" s="17">
        <f t="shared" si="152"/>
        <v>0</v>
      </c>
      <c r="CI23" s="17">
        <f t="shared" si="152"/>
        <v>0</v>
      </c>
      <c r="CJ23" s="17">
        <f t="shared" si="152"/>
        <v>0</v>
      </c>
      <c r="CK23" s="17">
        <f t="shared" si="152"/>
        <v>0</v>
      </c>
      <c r="CL23" s="17">
        <f t="shared" si="152"/>
        <v>0</v>
      </c>
      <c r="CM23" s="17">
        <f t="shared" si="152"/>
        <v>0</v>
      </c>
      <c r="CN23" s="17">
        <f t="shared" si="152"/>
        <v>0</v>
      </c>
      <c r="CO23" s="17">
        <f t="shared" si="152"/>
        <v>0</v>
      </c>
      <c r="CP23" s="17">
        <f t="shared" si="152"/>
        <v>0</v>
      </c>
      <c r="CQ23" s="17">
        <f t="shared" si="152"/>
        <v>0</v>
      </c>
      <c r="CR23" s="319">
        <f t="shared" si="139"/>
        <v>0</v>
      </c>
      <c r="CS23" s="17">
        <f t="shared" si="153"/>
        <v>0</v>
      </c>
      <c r="CT23" s="17">
        <f t="shared" si="153"/>
        <v>0</v>
      </c>
      <c r="CU23" s="17">
        <f t="shared" si="153"/>
        <v>0</v>
      </c>
      <c r="CV23" s="17">
        <f t="shared" si="153"/>
        <v>0</v>
      </c>
      <c r="CW23" s="17">
        <f t="shared" si="153"/>
        <v>0</v>
      </c>
      <c r="CX23" s="17">
        <f t="shared" si="153"/>
        <v>0</v>
      </c>
      <c r="CY23" s="17">
        <f t="shared" si="153"/>
        <v>0</v>
      </c>
      <c r="CZ23" s="17">
        <f t="shared" si="153"/>
        <v>0</v>
      </c>
      <c r="DA23" s="17">
        <f t="shared" si="153"/>
        <v>0</v>
      </c>
      <c r="DB23" s="17">
        <f t="shared" si="153"/>
        <v>0</v>
      </c>
      <c r="DC23" s="17">
        <f t="shared" si="153"/>
        <v>0</v>
      </c>
      <c r="DD23" s="17">
        <f t="shared" si="153"/>
        <v>0</v>
      </c>
      <c r="DE23" s="319">
        <f t="shared" si="141"/>
        <v>0</v>
      </c>
      <c r="DF23" s="17">
        <f t="shared" si="154"/>
        <v>0</v>
      </c>
      <c r="DG23" s="17">
        <f t="shared" si="154"/>
        <v>0</v>
      </c>
      <c r="DH23" s="17">
        <f t="shared" si="154"/>
        <v>0</v>
      </c>
      <c r="DI23" s="17">
        <f t="shared" si="154"/>
        <v>0</v>
      </c>
      <c r="DJ23" s="17">
        <f t="shared" si="154"/>
        <v>0</v>
      </c>
      <c r="DK23" s="17">
        <f t="shared" si="154"/>
        <v>0</v>
      </c>
      <c r="DL23" s="17">
        <f t="shared" si="154"/>
        <v>0</v>
      </c>
      <c r="DM23" s="17">
        <f t="shared" si="154"/>
        <v>0</v>
      </c>
      <c r="DN23" s="17">
        <f t="shared" si="154"/>
        <v>0</v>
      </c>
      <c r="DO23" s="17">
        <f t="shared" si="154"/>
        <v>0</v>
      </c>
      <c r="DP23" s="17">
        <f t="shared" si="154"/>
        <v>0</v>
      </c>
      <c r="DQ23" s="17">
        <f t="shared" si="154"/>
        <v>0</v>
      </c>
      <c r="DR23" s="319">
        <f t="shared" si="143"/>
        <v>0</v>
      </c>
      <c r="DS23" s="17">
        <f t="shared" si="155"/>
        <v>0</v>
      </c>
      <c r="DT23" s="17">
        <f t="shared" si="155"/>
        <v>0</v>
      </c>
      <c r="DU23" s="17">
        <f t="shared" si="155"/>
        <v>0</v>
      </c>
      <c r="DV23" s="17">
        <f t="shared" si="155"/>
        <v>0</v>
      </c>
      <c r="DW23" s="17">
        <f t="shared" si="155"/>
        <v>0</v>
      </c>
      <c r="DX23" s="17">
        <f t="shared" si="155"/>
        <v>0</v>
      </c>
      <c r="DY23" s="17">
        <f t="shared" si="155"/>
        <v>0</v>
      </c>
      <c r="DZ23" s="17">
        <f t="shared" si="155"/>
        <v>0</v>
      </c>
      <c r="EA23" s="17">
        <f t="shared" si="155"/>
        <v>0</v>
      </c>
      <c r="EB23" s="17">
        <f t="shared" si="155"/>
        <v>0</v>
      </c>
      <c r="EC23" s="17">
        <f t="shared" si="155"/>
        <v>0</v>
      </c>
      <c r="ED23" s="17">
        <f t="shared" si="155"/>
        <v>0</v>
      </c>
      <c r="EE23" s="391">
        <f t="shared" si="145"/>
        <v>0</v>
      </c>
    </row>
    <row r="24" spans="1:135" x14ac:dyDescent="0.2">
      <c r="A24" s="1"/>
      <c r="D24" s="1" t="s">
        <v>92</v>
      </c>
      <c r="F24" s="17">
        <f t="shared" si="146"/>
        <v>0</v>
      </c>
      <c r="G24" s="17">
        <f t="shared" si="146"/>
        <v>0</v>
      </c>
      <c r="H24" s="17">
        <f t="shared" si="146"/>
        <v>0</v>
      </c>
      <c r="I24" s="17">
        <f t="shared" si="146"/>
        <v>0</v>
      </c>
      <c r="J24" s="17">
        <f t="shared" si="146"/>
        <v>0</v>
      </c>
      <c r="K24" s="17">
        <f t="shared" si="146"/>
        <v>0</v>
      </c>
      <c r="L24" s="17">
        <f t="shared" si="146"/>
        <v>0</v>
      </c>
      <c r="M24" s="17">
        <f t="shared" si="146"/>
        <v>0</v>
      </c>
      <c r="N24" s="17">
        <f t="shared" si="146"/>
        <v>0</v>
      </c>
      <c r="O24" s="17">
        <f t="shared" si="146"/>
        <v>0</v>
      </c>
      <c r="P24" s="17">
        <f t="shared" si="146"/>
        <v>0</v>
      </c>
      <c r="Q24" s="17">
        <f t="shared" si="146"/>
        <v>0</v>
      </c>
      <c r="R24" s="319">
        <f t="shared" si="127"/>
        <v>0</v>
      </c>
      <c r="S24" s="17">
        <f t="shared" si="147"/>
        <v>0</v>
      </c>
      <c r="T24" s="17">
        <f t="shared" si="147"/>
        <v>0</v>
      </c>
      <c r="U24" s="17">
        <f t="shared" si="147"/>
        <v>0</v>
      </c>
      <c r="V24" s="17">
        <f t="shared" si="147"/>
        <v>0</v>
      </c>
      <c r="W24" s="17">
        <f t="shared" si="147"/>
        <v>0</v>
      </c>
      <c r="X24" s="17">
        <f t="shared" si="147"/>
        <v>0</v>
      </c>
      <c r="Y24" s="17">
        <f t="shared" si="147"/>
        <v>0</v>
      </c>
      <c r="Z24" s="17">
        <f t="shared" si="147"/>
        <v>0</v>
      </c>
      <c r="AA24" s="17">
        <f t="shared" si="147"/>
        <v>0</v>
      </c>
      <c r="AB24" s="17">
        <f t="shared" si="147"/>
        <v>0</v>
      </c>
      <c r="AC24" s="17">
        <f t="shared" si="147"/>
        <v>0</v>
      </c>
      <c r="AD24" s="17">
        <f t="shared" si="147"/>
        <v>0</v>
      </c>
      <c r="AE24" s="319">
        <f t="shared" si="129"/>
        <v>0</v>
      </c>
      <c r="AF24" s="17">
        <f t="shared" si="148"/>
        <v>0</v>
      </c>
      <c r="AG24" s="17">
        <f t="shared" si="148"/>
        <v>0</v>
      </c>
      <c r="AH24" s="17">
        <f t="shared" si="148"/>
        <v>0</v>
      </c>
      <c r="AI24" s="17">
        <f t="shared" si="148"/>
        <v>0</v>
      </c>
      <c r="AJ24" s="17">
        <f t="shared" si="148"/>
        <v>0</v>
      </c>
      <c r="AK24" s="17">
        <f t="shared" si="148"/>
        <v>0</v>
      </c>
      <c r="AL24" s="17">
        <f t="shared" si="148"/>
        <v>0</v>
      </c>
      <c r="AM24" s="17">
        <f t="shared" si="148"/>
        <v>0</v>
      </c>
      <c r="AN24" s="17">
        <f t="shared" si="148"/>
        <v>0</v>
      </c>
      <c r="AO24" s="17">
        <f t="shared" si="148"/>
        <v>0</v>
      </c>
      <c r="AP24" s="17">
        <f t="shared" si="148"/>
        <v>0</v>
      </c>
      <c r="AQ24" s="17">
        <f t="shared" si="148"/>
        <v>0</v>
      </c>
      <c r="AR24" s="319">
        <f t="shared" si="131"/>
        <v>0</v>
      </c>
      <c r="AS24" s="17">
        <f t="shared" si="149"/>
        <v>0</v>
      </c>
      <c r="AT24" s="17">
        <f t="shared" si="149"/>
        <v>0</v>
      </c>
      <c r="AU24" s="17">
        <f t="shared" si="149"/>
        <v>0</v>
      </c>
      <c r="AV24" s="17">
        <f t="shared" si="149"/>
        <v>0</v>
      </c>
      <c r="AW24" s="17">
        <f t="shared" si="149"/>
        <v>0</v>
      </c>
      <c r="AX24" s="17">
        <f t="shared" si="149"/>
        <v>0</v>
      </c>
      <c r="AY24" s="17">
        <f t="shared" si="149"/>
        <v>0</v>
      </c>
      <c r="AZ24" s="17">
        <f t="shared" si="149"/>
        <v>0</v>
      </c>
      <c r="BA24" s="17">
        <f t="shared" si="149"/>
        <v>0</v>
      </c>
      <c r="BB24" s="17">
        <f t="shared" si="149"/>
        <v>0</v>
      </c>
      <c r="BC24" s="17">
        <f t="shared" si="149"/>
        <v>0</v>
      </c>
      <c r="BD24" s="17">
        <f t="shared" si="149"/>
        <v>0</v>
      </c>
      <c r="BE24" s="319">
        <f t="shared" si="133"/>
        <v>0</v>
      </c>
      <c r="BF24" s="17">
        <f t="shared" si="150"/>
        <v>0</v>
      </c>
      <c r="BG24" s="17">
        <f t="shared" si="150"/>
        <v>0</v>
      </c>
      <c r="BH24" s="17">
        <f t="shared" si="150"/>
        <v>0</v>
      </c>
      <c r="BI24" s="17">
        <f t="shared" si="150"/>
        <v>0</v>
      </c>
      <c r="BJ24" s="17">
        <f t="shared" si="150"/>
        <v>0</v>
      </c>
      <c r="BK24" s="17">
        <f t="shared" si="150"/>
        <v>0</v>
      </c>
      <c r="BL24" s="17">
        <f t="shared" si="150"/>
        <v>0</v>
      </c>
      <c r="BM24" s="17">
        <f t="shared" si="150"/>
        <v>0</v>
      </c>
      <c r="BN24" s="17">
        <f t="shared" si="150"/>
        <v>0</v>
      </c>
      <c r="BO24" s="17">
        <f t="shared" si="150"/>
        <v>0</v>
      </c>
      <c r="BP24" s="17">
        <f t="shared" si="150"/>
        <v>0</v>
      </c>
      <c r="BQ24" s="17">
        <f t="shared" si="150"/>
        <v>0</v>
      </c>
      <c r="BR24" s="319">
        <f t="shared" si="135"/>
        <v>0</v>
      </c>
      <c r="BS24" s="17">
        <f t="shared" si="151"/>
        <v>0</v>
      </c>
      <c r="BT24" s="17">
        <f t="shared" si="151"/>
        <v>0</v>
      </c>
      <c r="BU24" s="17">
        <f t="shared" si="151"/>
        <v>0</v>
      </c>
      <c r="BV24" s="17">
        <f t="shared" si="151"/>
        <v>0</v>
      </c>
      <c r="BW24" s="17">
        <f t="shared" si="151"/>
        <v>0</v>
      </c>
      <c r="BX24" s="17">
        <f t="shared" si="151"/>
        <v>0</v>
      </c>
      <c r="BY24" s="17">
        <f t="shared" si="151"/>
        <v>0</v>
      </c>
      <c r="BZ24" s="17">
        <f t="shared" si="151"/>
        <v>0</v>
      </c>
      <c r="CA24" s="17">
        <f t="shared" si="151"/>
        <v>0</v>
      </c>
      <c r="CB24" s="17">
        <f t="shared" si="151"/>
        <v>0</v>
      </c>
      <c r="CC24" s="17">
        <f t="shared" si="151"/>
        <v>0</v>
      </c>
      <c r="CD24" s="17">
        <f t="shared" si="151"/>
        <v>0</v>
      </c>
      <c r="CE24" s="319">
        <f t="shared" si="137"/>
        <v>0</v>
      </c>
      <c r="CF24" s="17">
        <f t="shared" si="152"/>
        <v>0</v>
      </c>
      <c r="CG24" s="17">
        <f t="shared" si="152"/>
        <v>0</v>
      </c>
      <c r="CH24" s="17">
        <f t="shared" si="152"/>
        <v>0</v>
      </c>
      <c r="CI24" s="17">
        <f t="shared" si="152"/>
        <v>0</v>
      </c>
      <c r="CJ24" s="17">
        <f t="shared" si="152"/>
        <v>0</v>
      </c>
      <c r="CK24" s="17">
        <f t="shared" si="152"/>
        <v>0</v>
      </c>
      <c r="CL24" s="17">
        <f t="shared" si="152"/>
        <v>0</v>
      </c>
      <c r="CM24" s="17">
        <f t="shared" si="152"/>
        <v>0</v>
      </c>
      <c r="CN24" s="17">
        <f t="shared" si="152"/>
        <v>0</v>
      </c>
      <c r="CO24" s="17">
        <f t="shared" si="152"/>
        <v>0</v>
      </c>
      <c r="CP24" s="17">
        <f t="shared" si="152"/>
        <v>0</v>
      </c>
      <c r="CQ24" s="17">
        <f t="shared" si="152"/>
        <v>0</v>
      </c>
      <c r="CR24" s="319">
        <f t="shared" si="139"/>
        <v>0</v>
      </c>
      <c r="CS24" s="17">
        <f t="shared" si="153"/>
        <v>0</v>
      </c>
      <c r="CT24" s="17">
        <f t="shared" si="153"/>
        <v>0</v>
      </c>
      <c r="CU24" s="17">
        <f t="shared" si="153"/>
        <v>0</v>
      </c>
      <c r="CV24" s="17">
        <f t="shared" si="153"/>
        <v>0</v>
      </c>
      <c r="CW24" s="17">
        <f t="shared" si="153"/>
        <v>0</v>
      </c>
      <c r="CX24" s="17">
        <f t="shared" si="153"/>
        <v>0</v>
      </c>
      <c r="CY24" s="17">
        <f t="shared" si="153"/>
        <v>0</v>
      </c>
      <c r="CZ24" s="17">
        <f t="shared" si="153"/>
        <v>0</v>
      </c>
      <c r="DA24" s="17">
        <f t="shared" si="153"/>
        <v>0</v>
      </c>
      <c r="DB24" s="17">
        <f t="shared" si="153"/>
        <v>0</v>
      </c>
      <c r="DC24" s="17">
        <f t="shared" si="153"/>
        <v>0</v>
      </c>
      <c r="DD24" s="17">
        <f t="shared" si="153"/>
        <v>0</v>
      </c>
      <c r="DE24" s="319">
        <f t="shared" si="141"/>
        <v>0</v>
      </c>
      <c r="DF24" s="17">
        <f t="shared" si="154"/>
        <v>0</v>
      </c>
      <c r="DG24" s="17">
        <f t="shared" si="154"/>
        <v>0</v>
      </c>
      <c r="DH24" s="17">
        <f t="shared" si="154"/>
        <v>0</v>
      </c>
      <c r="DI24" s="17">
        <f t="shared" si="154"/>
        <v>0</v>
      </c>
      <c r="DJ24" s="17">
        <f t="shared" si="154"/>
        <v>0</v>
      </c>
      <c r="DK24" s="17">
        <f t="shared" si="154"/>
        <v>0</v>
      </c>
      <c r="DL24" s="17">
        <f t="shared" si="154"/>
        <v>0</v>
      </c>
      <c r="DM24" s="17">
        <f t="shared" si="154"/>
        <v>0</v>
      </c>
      <c r="DN24" s="17">
        <f t="shared" si="154"/>
        <v>0</v>
      </c>
      <c r="DO24" s="17">
        <f t="shared" si="154"/>
        <v>0</v>
      </c>
      <c r="DP24" s="17">
        <f t="shared" si="154"/>
        <v>0</v>
      </c>
      <c r="DQ24" s="17">
        <f t="shared" si="154"/>
        <v>0</v>
      </c>
      <c r="DR24" s="319">
        <f t="shared" si="143"/>
        <v>0</v>
      </c>
      <c r="DS24" s="17">
        <f t="shared" si="155"/>
        <v>0</v>
      </c>
      <c r="DT24" s="17">
        <f t="shared" si="155"/>
        <v>0</v>
      </c>
      <c r="DU24" s="17">
        <f t="shared" si="155"/>
        <v>0</v>
      </c>
      <c r="DV24" s="17">
        <f t="shared" si="155"/>
        <v>0</v>
      </c>
      <c r="DW24" s="17">
        <f t="shared" si="155"/>
        <v>0</v>
      </c>
      <c r="DX24" s="17">
        <f t="shared" si="155"/>
        <v>0</v>
      </c>
      <c r="DY24" s="17">
        <f t="shared" si="155"/>
        <v>0</v>
      </c>
      <c r="DZ24" s="17">
        <f t="shared" si="155"/>
        <v>0</v>
      </c>
      <c r="EA24" s="17">
        <f t="shared" si="155"/>
        <v>0</v>
      </c>
      <c r="EB24" s="17">
        <f t="shared" si="155"/>
        <v>0</v>
      </c>
      <c r="EC24" s="17">
        <f t="shared" si="155"/>
        <v>0</v>
      </c>
      <c r="ED24" s="17">
        <f t="shared" si="155"/>
        <v>0</v>
      </c>
      <c r="EE24" s="391">
        <f t="shared" si="145"/>
        <v>0</v>
      </c>
    </row>
    <row r="25" spans="1:135" x14ac:dyDescent="0.2">
      <c r="A25" s="1"/>
      <c r="D25" s="1" t="s">
        <v>93</v>
      </c>
      <c r="F25" s="17">
        <f t="shared" si="146"/>
        <v>0</v>
      </c>
      <c r="G25" s="17">
        <f t="shared" si="146"/>
        <v>0</v>
      </c>
      <c r="H25" s="17">
        <f t="shared" si="146"/>
        <v>0</v>
      </c>
      <c r="I25" s="17">
        <f t="shared" si="146"/>
        <v>0</v>
      </c>
      <c r="J25" s="17">
        <f t="shared" si="146"/>
        <v>0</v>
      </c>
      <c r="K25" s="17">
        <f t="shared" si="146"/>
        <v>0</v>
      </c>
      <c r="L25" s="17">
        <f t="shared" si="146"/>
        <v>0</v>
      </c>
      <c r="M25" s="17">
        <f t="shared" si="146"/>
        <v>0</v>
      </c>
      <c r="N25" s="17">
        <f t="shared" si="146"/>
        <v>0</v>
      </c>
      <c r="O25" s="17">
        <f t="shared" si="146"/>
        <v>0</v>
      </c>
      <c r="P25" s="17">
        <f t="shared" si="146"/>
        <v>0</v>
      </c>
      <c r="Q25" s="17">
        <f t="shared" si="146"/>
        <v>0</v>
      </c>
      <c r="R25" s="319">
        <f t="shared" si="127"/>
        <v>0</v>
      </c>
      <c r="S25" s="17">
        <f t="shared" si="147"/>
        <v>0</v>
      </c>
      <c r="T25" s="17">
        <f t="shared" si="147"/>
        <v>0</v>
      </c>
      <c r="U25" s="17">
        <f t="shared" si="147"/>
        <v>0</v>
      </c>
      <c r="V25" s="17">
        <f t="shared" si="147"/>
        <v>0</v>
      </c>
      <c r="W25" s="17">
        <f t="shared" si="147"/>
        <v>0</v>
      </c>
      <c r="X25" s="17">
        <f t="shared" si="147"/>
        <v>0</v>
      </c>
      <c r="Y25" s="17">
        <f t="shared" si="147"/>
        <v>0</v>
      </c>
      <c r="Z25" s="17">
        <f t="shared" si="147"/>
        <v>0</v>
      </c>
      <c r="AA25" s="17">
        <f t="shared" si="147"/>
        <v>0</v>
      </c>
      <c r="AB25" s="17">
        <f t="shared" si="147"/>
        <v>0</v>
      </c>
      <c r="AC25" s="17">
        <f t="shared" si="147"/>
        <v>0</v>
      </c>
      <c r="AD25" s="17">
        <f t="shared" si="147"/>
        <v>0</v>
      </c>
      <c r="AE25" s="319">
        <f t="shared" si="129"/>
        <v>0</v>
      </c>
      <c r="AF25" s="17">
        <f t="shared" si="148"/>
        <v>0</v>
      </c>
      <c r="AG25" s="17">
        <f t="shared" si="148"/>
        <v>0</v>
      </c>
      <c r="AH25" s="17">
        <f t="shared" si="148"/>
        <v>0</v>
      </c>
      <c r="AI25" s="17">
        <f t="shared" si="148"/>
        <v>0</v>
      </c>
      <c r="AJ25" s="17">
        <f t="shared" si="148"/>
        <v>0</v>
      </c>
      <c r="AK25" s="17">
        <f t="shared" si="148"/>
        <v>0</v>
      </c>
      <c r="AL25" s="17">
        <f t="shared" si="148"/>
        <v>0</v>
      </c>
      <c r="AM25" s="17">
        <f t="shared" si="148"/>
        <v>0</v>
      </c>
      <c r="AN25" s="17">
        <f t="shared" si="148"/>
        <v>0</v>
      </c>
      <c r="AO25" s="17">
        <f t="shared" si="148"/>
        <v>0</v>
      </c>
      <c r="AP25" s="17">
        <f t="shared" si="148"/>
        <v>0</v>
      </c>
      <c r="AQ25" s="17">
        <f t="shared" si="148"/>
        <v>0</v>
      </c>
      <c r="AR25" s="319">
        <f t="shared" si="131"/>
        <v>0</v>
      </c>
      <c r="AS25" s="17">
        <f t="shared" si="149"/>
        <v>0</v>
      </c>
      <c r="AT25" s="17">
        <f t="shared" si="149"/>
        <v>0</v>
      </c>
      <c r="AU25" s="17">
        <f t="shared" si="149"/>
        <v>0</v>
      </c>
      <c r="AV25" s="17">
        <f t="shared" si="149"/>
        <v>0</v>
      </c>
      <c r="AW25" s="17">
        <f t="shared" si="149"/>
        <v>0</v>
      </c>
      <c r="AX25" s="17">
        <f t="shared" si="149"/>
        <v>0</v>
      </c>
      <c r="AY25" s="17">
        <f t="shared" si="149"/>
        <v>0</v>
      </c>
      <c r="AZ25" s="17">
        <f t="shared" si="149"/>
        <v>0</v>
      </c>
      <c r="BA25" s="17">
        <f t="shared" si="149"/>
        <v>0</v>
      </c>
      <c r="BB25" s="17">
        <f t="shared" si="149"/>
        <v>0</v>
      </c>
      <c r="BC25" s="17">
        <f t="shared" si="149"/>
        <v>0</v>
      </c>
      <c r="BD25" s="17">
        <f t="shared" si="149"/>
        <v>0</v>
      </c>
      <c r="BE25" s="319">
        <f t="shared" si="133"/>
        <v>0</v>
      </c>
      <c r="BF25" s="17">
        <f t="shared" si="150"/>
        <v>0</v>
      </c>
      <c r="BG25" s="17">
        <f t="shared" si="150"/>
        <v>0</v>
      </c>
      <c r="BH25" s="17">
        <f t="shared" si="150"/>
        <v>0</v>
      </c>
      <c r="BI25" s="17">
        <f t="shared" si="150"/>
        <v>0</v>
      </c>
      <c r="BJ25" s="17">
        <f t="shared" si="150"/>
        <v>0</v>
      </c>
      <c r="BK25" s="17">
        <f t="shared" si="150"/>
        <v>0</v>
      </c>
      <c r="BL25" s="17">
        <f t="shared" si="150"/>
        <v>0</v>
      </c>
      <c r="BM25" s="17">
        <f t="shared" si="150"/>
        <v>0</v>
      </c>
      <c r="BN25" s="17">
        <f t="shared" si="150"/>
        <v>0</v>
      </c>
      <c r="BO25" s="17">
        <f t="shared" si="150"/>
        <v>0</v>
      </c>
      <c r="BP25" s="17">
        <f t="shared" si="150"/>
        <v>0</v>
      </c>
      <c r="BQ25" s="17">
        <f t="shared" si="150"/>
        <v>0</v>
      </c>
      <c r="BR25" s="319">
        <f t="shared" si="135"/>
        <v>0</v>
      </c>
      <c r="BS25" s="17">
        <f t="shared" si="151"/>
        <v>0</v>
      </c>
      <c r="BT25" s="17">
        <f t="shared" si="151"/>
        <v>0</v>
      </c>
      <c r="BU25" s="17">
        <f t="shared" si="151"/>
        <v>0</v>
      </c>
      <c r="BV25" s="17">
        <f t="shared" si="151"/>
        <v>0</v>
      </c>
      <c r="BW25" s="17">
        <f t="shared" si="151"/>
        <v>0</v>
      </c>
      <c r="BX25" s="17">
        <f t="shared" si="151"/>
        <v>0</v>
      </c>
      <c r="BY25" s="17">
        <f t="shared" si="151"/>
        <v>0</v>
      </c>
      <c r="BZ25" s="17">
        <f t="shared" si="151"/>
        <v>0</v>
      </c>
      <c r="CA25" s="17">
        <f t="shared" si="151"/>
        <v>0</v>
      </c>
      <c r="CB25" s="17">
        <f t="shared" si="151"/>
        <v>0</v>
      </c>
      <c r="CC25" s="17">
        <f t="shared" si="151"/>
        <v>0</v>
      </c>
      <c r="CD25" s="17">
        <f t="shared" si="151"/>
        <v>0</v>
      </c>
      <c r="CE25" s="319">
        <f t="shared" si="137"/>
        <v>0</v>
      </c>
      <c r="CF25" s="17">
        <f t="shared" si="152"/>
        <v>0</v>
      </c>
      <c r="CG25" s="17">
        <f t="shared" si="152"/>
        <v>0</v>
      </c>
      <c r="CH25" s="17">
        <f t="shared" si="152"/>
        <v>0</v>
      </c>
      <c r="CI25" s="17">
        <f t="shared" si="152"/>
        <v>0</v>
      </c>
      <c r="CJ25" s="17">
        <f t="shared" si="152"/>
        <v>0</v>
      </c>
      <c r="CK25" s="17">
        <f t="shared" si="152"/>
        <v>0</v>
      </c>
      <c r="CL25" s="17">
        <f t="shared" si="152"/>
        <v>0</v>
      </c>
      <c r="CM25" s="17">
        <f t="shared" si="152"/>
        <v>0</v>
      </c>
      <c r="CN25" s="17">
        <f t="shared" si="152"/>
        <v>0</v>
      </c>
      <c r="CO25" s="17">
        <f t="shared" si="152"/>
        <v>0</v>
      </c>
      <c r="CP25" s="17">
        <f t="shared" si="152"/>
        <v>0</v>
      </c>
      <c r="CQ25" s="17">
        <f t="shared" si="152"/>
        <v>0</v>
      </c>
      <c r="CR25" s="319">
        <f t="shared" si="139"/>
        <v>0</v>
      </c>
      <c r="CS25" s="17">
        <f t="shared" si="153"/>
        <v>0</v>
      </c>
      <c r="CT25" s="17">
        <f t="shared" si="153"/>
        <v>0</v>
      </c>
      <c r="CU25" s="17">
        <f t="shared" si="153"/>
        <v>0</v>
      </c>
      <c r="CV25" s="17">
        <f t="shared" si="153"/>
        <v>0</v>
      </c>
      <c r="CW25" s="17">
        <f t="shared" si="153"/>
        <v>0</v>
      </c>
      <c r="CX25" s="17">
        <f t="shared" si="153"/>
        <v>0</v>
      </c>
      <c r="CY25" s="17">
        <f t="shared" si="153"/>
        <v>0</v>
      </c>
      <c r="CZ25" s="17">
        <f t="shared" si="153"/>
        <v>0</v>
      </c>
      <c r="DA25" s="17">
        <f t="shared" si="153"/>
        <v>0</v>
      </c>
      <c r="DB25" s="17">
        <f t="shared" si="153"/>
        <v>0</v>
      </c>
      <c r="DC25" s="17">
        <f t="shared" si="153"/>
        <v>0</v>
      </c>
      <c r="DD25" s="17">
        <f t="shared" si="153"/>
        <v>0</v>
      </c>
      <c r="DE25" s="319">
        <f t="shared" si="141"/>
        <v>0</v>
      </c>
      <c r="DF25" s="17">
        <f t="shared" si="154"/>
        <v>0</v>
      </c>
      <c r="DG25" s="17">
        <f t="shared" si="154"/>
        <v>0</v>
      </c>
      <c r="DH25" s="17">
        <f t="shared" si="154"/>
        <v>0</v>
      </c>
      <c r="DI25" s="17">
        <f t="shared" si="154"/>
        <v>0</v>
      </c>
      <c r="DJ25" s="17">
        <f t="shared" si="154"/>
        <v>0</v>
      </c>
      <c r="DK25" s="17">
        <f t="shared" si="154"/>
        <v>0</v>
      </c>
      <c r="DL25" s="17">
        <f t="shared" si="154"/>
        <v>0</v>
      </c>
      <c r="DM25" s="17">
        <f t="shared" si="154"/>
        <v>0</v>
      </c>
      <c r="DN25" s="17">
        <f t="shared" si="154"/>
        <v>0</v>
      </c>
      <c r="DO25" s="17">
        <f t="shared" si="154"/>
        <v>0</v>
      </c>
      <c r="DP25" s="17">
        <f t="shared" si="154"/>
        <v>0</v>
      </c>
      <c r="DQ25" s="17">
        <f t="shared" si="154"/>
        <v>0</v>
      </c>
      <c r="DR25" s="319">
        <f t="shared" si="143"/>
        <v>0</v>
      </c>
      <c r="DS25" s="17">
        <f t="shared" si="155"/>
        <v>0</v>
      </c>
      <c r="DT25" s="17">
        <f t="shared" si="155"/>
        <v>0</v>
      </c>
      <c r="DU25" s="17">
        <f t="shared" si="155"/>
        <v>0</v>
      </c>
      <c r="DV25" s="17">
        <f t="shared" si="155"/>
        <v>0</v>
      </c>
      <c r="DW25" s="17">
        <f t="shared" si="155"/>
        <v>0</v>
      </c>
      <c r="DX25" s="17">
        <f t="shared" si="155"/>
        <v>0</v>
      </c>
      <c r="DY25" s="17">
        <f t="shared" si="155"/>
        <v>0</v>
      </c>
      <c r="DZ25" s="17">
        <f t="shared" si="155"/>
        <v>0</v>
      </c>
      <c r="EA25" s="17">
        <f t="shared" si="155"/>
        <v>0</v>
      </c>
      <c r="EB25" s="17">
        <f t="shared" si="155"/>
        <v>0</v>
      </c>
      <c r="EC25" s="17">
        <f t="shared" si="155"/>
        <v>0</v>
      </c>
      <c r="ED25" s="17">
        <f t="shared" si="155"/>
        <v>0</v>
      </c>
      <c r="EE25" s="391">
        <f t="shared" si="145"/>
        <v>0</v>
      </c>
    </row>
    <row r="26" spans="1:135" x14ac:dyDescent="0.2">
      <c r="A26" s="1"/>
      <c r="D26" s="1" t="s">
        <v>94</v>
      </c>
      <c r="F26" s="17">
        <f t="shared" si="146"/>
        <v>0</v>
      </c>
      <c r="G26" s="17">
        <f t="shared" si="146"/>
        <v>0</v>
      </c>
      <c r="H26" s="17">
        <f t="shared" si="146"/>
        <v>0</v>
      </c>
      <c r="I26" s="17">
        <f t="shared" si="146"/>
        <v>0</v>
      </c>
      <c r="J26" s="17">
        <f t="shared" si="146"/>
        <v>0</v>
      </c>
      <c r="K26" s="17">
        <f t="shared" si="146"/>
        <v>0</v>
      </c>
      <c r="L26" s="17">
        <f t="shared" si="146"/>
        <v>0</v>
      </c>
      <c r="M26" s="17">
        <f t="shared" si="146"/>
        <v>0</v>
      </c>
      <c r="N26" s="17">
        <f t="shared" si="146"/>
        <v>0</v>
      </c>
      <c r="O26" s="17">
        <f t="shared" si="146"/>
        <v>0</v>
      </c>
      <c r="P26" s="17">
        <f t="shared" si="146"/>
        <v>0</v>
      </c>
      <c r="Q26" s="17">
        <f t="shared" si="146"/>
        <v>0</v>
      </c>
      <c r="R26" s="319">
        <f t="shared" si="127"/>
        <v>0</v>
      </c>
      <c r="S26" s="17">
        <f t="shared" si="147"/>
        <v>0</v>
      </c>
      <c r="T26" s="17">
        <f t="shared" si="147"/>
        <v>0</v>
      </c>
      <c r="U26" s="17">
        <f t="shared" si="147"/>
        <v>0</v>
      </c>
      <c r="V26" s="17">
        <f t="shared" si="147"/>
        <v>0</v>
      </c>
      <c r="W26" s="17">
        <f t="shared" si="147"/>
        <v>0</v>
      </c>
      <c r="X26" s="17">
        <f t="shared" si="147"/>
        <v>0</v>
      </c>
      <c r="Y26" s="17">
        <f t="shared" si="147"/>
        <v>0</v>
      </c>
      <c r="Z26" s="17">
        <f t="shared" si="147"/>
        <v>0</v>
      </c>
      <c r="AA26" s="17">
        <f t="shared" si="147"/>
        <v>0</v>
      </c>
      <c r="AB26" s="17">
        <f t="shared" si="147"/>
        <v>0</v>
      </c>
      <c r="AC26" s="17">
        <f t="shared" si="147"/>
        <v>0</v>
      </c>
      <c r="AD26" s="17">
        <f t="shared" si="147"/>
        <v>0</v>
      </c>
      <c r="AE26" s="319">
        <f t="shared" si="129"/>
        <v>0</v>
      </c>
      <c r="AF26" s="17">
        <f t="shared" si="148"/>
        <v>0</v>
      </c>
      <c r="AG26" s="17">
        <f t="shared" si="148"/>
        <v>0</v>
      </c>
      <c r="AH26" s="17">
        <f t="shared" si="148"/>
        <v>0</v>
      </c>
      <c r="AI26" s="17">
        <f t="shared" si="148"/>
        <v>0</v>
      </c>
      <c r="AJ26" s="17">
        <f t="shared" si="148"/>
        <v>0</v>
      </c>
      <c r="AK26" s="17">
        <f t="shared" si="148"/>
        <v>0</v>
      </c>
      <c r="AL26" s="17">
        <f t="shared" si="148"/>
        <v>0</v>
      </c>
      <c r="AM26" s="17">
        <f t="shared" si="148"/>
        <v>0</v>
      </c>
      <c r="AN26" s="17">
        <f t="shared" si="148"/>
        <v>0</v>
      </c>
      <c r="AO26" s="17">
        <f t="shared" si="148"/>
        <v>0</v>
      </c>
      <c r="AP26" s="17">
        <f t="shared" si="148"/>
        <v>0</v>
      </c>
      <c r="AQ26" s="17">
        <f t="shared" si="148"/>
        <v>0</v>
      </c>
      <c r="AR26" s="319">
        <f t="shared" si="131"/>
        <v>0</v>
      </c>
      <c r="AS26" s="17">
        <f t="shared" si="149"/>
        <v>0</v>
      </c>
      <c r="AT26" s="17">
        <f t="shared" si="149"/>
        <v>0</v>
      </c>
      <c r="AU26" s="17">
        <f t="shared" si="149"/>
        <v>0</v>
      </c>
      <c r="AV26" s="17">
        <f t="shared" si="149"/>
        <v>0</v>
      </c>
      <c r="AW26" s="17">
        <f t="shared" si="149"/>
        <v>0</v>
      </c>
      <c r="AX26" s="17">
        <f t="shared" si="149"/>
        <v>0</v>
      </c>
      <c r="AY26" s="17">
        <f t="shared" si="149"/>
        <v>0</v>
      </c>
      <c r="AZ26" s="17">
        <f t="shared" si="149"/>
        <v>0</v>
      </c>
      <c r="BA26" s="17">
        <f t="shared" si="149"/>
        <v>0</v>
      </c>
      <c r="BB26" s="17">
        <f t="shared" si="149"/>
        <v>0</v>
      </c>
      <c r="BC26" s="17">
        <f t="shared" si="149"/>
        <v>0</v>
      </c>
      <c r="BD26" s="17">
        <f t="shared" si="149"/>
        <v>0</v>
      </c>
      <c r="BE26" s="319">
        <f t="shared" si="133"/>
        <v>0</v>
      </c>
      <c r="BF26" s="17">
        <f t="shared" si="150"/>
        <v>0</v>
      </c>
      <c r="BG26" s="17">
        <f t="shared" si="150"/>
        <v>0</v>
      </c>
      <c r="BH26" s="17">
        <f t="shared" si="150"/>
        <v>0</v>
      </c>
      <c r="BI26" s="17">
        <f t="shared" si="150"/>
        <v>0</v>
      </c>
      <c r="BJ26" s="17">
        <f t="shared" si="150"/>
        <v>0</v>
      </c>
      <c r="BK26" s="17">
        <f t="shared" si="150"/>
        <v>0</v>
      </c>
      <c r="BL26" s="17">
        <f t="shared" si="150"/>
        <v>0</v>
      </c>
      <c r="BM26" s="17">
        <f t="shared" si="150"/>
        <v>0</v>
      </c>
      <c r="BN26" s="17">
        <f t="shared" si="150"/>
        <v>0</v>
      </c>
      <c r="BO26" s="17">
        <f t="shared" si="150"/>
        <v>0</v>
      </c>
      <c r="BP26" s="17">
        <f t="shared" si="150"/>
        <v>0</v>
      </c>
      <c r="BQ26" s="17">
        <f t="shared" si="150"/>
        <v>0</v>
      </c>
      <c r="BR26" s="319">
        <f t="shared" si="135"/>
        <v>0</v>
      </c>
      <c r="BS26" s="17">
        <f t="shared" si="151"/>
        <v>0</v>
      </c>
      <c r="BT26" s="17">
        <f t="shared" si="151"/>
        <v>0</v>
      </c>
      <c r="BU26" s="17">
        <f t="shared" si="151"/>
        <v>0</v>
      </c>
      <c r="BV26" s="17">
        <f t="shared" si="151"/>
        <v>0</v>
      </c>
      <c r="BW26" s="17">
        <f t="shared" si="151"/>
        <v>0</v>
      </c>
      <c r="BX26" s="17">
        <f t="shared" si="151"/>
        <v>0</v>
      </c>
      <c r="BY26" s="17">
        <f t="shared" si="151"/>
        <v>0</v>
      </c>
      <c r="BZ26" s="17">
        <f t="shared" si="151"/>
        <v>0</v>
      </c>
      <c r="CA26" s="17">
        <f t="shared" si="151"/>
        <v>0</v>
      </c>
      <c r="CB26" s="17">
        <f t="shared" si="151"/>
        <v>0</v>
      </c>
      <c r="CC26" s="17">
        <f t="shared" si="151"/>
        <v>0</v>
      </c>
      <c r="CD26" s="17">
        <f t="shared" si="151"/>
        <v>0</v>
      </c>
      <c r="CE26" s="319">
        <f t="shared" si="137"/>
        <v>0</v>
      </c>
      <c r="CF26" s="17">
        <f t="shared" si="152"/>
        <v>0</v>
      </c>
      <c r="CG26" s="17">
        <f t="shared" si="152"/>
        <v>0</v>
      </c>
      <c r="CH26" s="17">
        <f t="shared" si="152"/>
        <v>0</v>
      </c>
      <c r="CI26" s="17">
        <f t="shared" si="152"/>
        <v>0</v>
      </c>
      <c r="CJ26" s="17">
        <f t="shared" si="152"/>
        <v>0</v>
      </c>
      <c r="CK26" s="17">
        <f t="shared" si="152"/>
        <v>0</v>
      </c>
      <c r="CL26" s="17">
        <f t="shared" si="152"/>
        <v>0</v>
      </c>
      <c r="CM26" s="17">
        <f t="shared" si="152"/>
        <v>0</v>
      </c>
      <c r="CN26" s="17">
        <f t="shared" si="152"/>
        <v>0</v>
      </c>
      <c r="CO26" s="17">
        <f t="shared" si="152"/>
        <v>0</v>
      </c>
      <c r="CP26" s="17">
        <f t="shared" si="152"/>
        <v>0</v>
      </c>
      <c r="CQ26" s="17">
        <f t="shared" si="152"/>
        <v>0</v>
      </c>
      <c r="CR26" s="319">
        <f t="shared" si="139"/>
        <v>0</v>
      </c>
      <c r="CS26" s="17">
        <f t="shared" si="153"/>
        <v>0</v>
      </c>
      <c r="CT26" s="17">
        <f t="shared" si="153"/>
        <v>0</v>
      </c>
      <c r="CU26" s="17">
        <f t="shared" si="153"/>
        <v>0</v>
      </c>
      <c r="CV26" s="17">
        <f t="shared" si="153"/>
        <v>0</v>
      </c>
      <c r="CW26" s="17">
        <f t="shared" si="153"/>
        <v>0</v>
      </c>
      <c r="CX26" s="17">
        <f t="shared" si="153"/>
        <v>0</v>
      </c>
      <c r="CY26" s="17">
        <f t="shared" si="153"/>
        <v>0</v>
      </c>
      <c r="CZ26" s="17">
        <f t="shared" si="153"/>
        <v>0</v>
      </c>
      <c r="DA26" s="17">
        <f t="shared" si="153"/>
        <v>0</v>
      </c>
      <c r="DB26" s="17">
        <f t="shared" si="153"/>
        <v>0</v>
      </c>
      <c r="DC26" s="17">
        <f t="shared" si="153"/>
        <v>0</v>
      </c>
      <c r="DD26" s="17">
        <f t="shared" si="153"/>
        <v>0</v>
      </c>
      <c r="DE26" s="319">
        <f t="shared" si="141"/>
        <v>0</v>
      </c>
      <c r="DF26" s="17">
        <f t="shared" si="154"/>
        <v>0</v>
      </c>
      <c r="DG26" s="17">
        <f t="shared" si="154"/>
        <v>0</v>
      </c>
      <c r="DH26" s="17">
        <f t="shared" si="154"/>
        <v>0</v>
      </c>
      <c r="DI26" s="17">
        <f t="shared" si="154"/>
        <v>0</v>
      </c>
      <c r="DJ26" s="17">
        <f t="shared" si="154"/>
        <v>0</v>
      </c>
      <c r="DK26" s="17">
        <f t="shared" si="154"/>
        <v>0</v>
      </c>
      <c r="DL26" s="17">
        <f t="shared" si="154"/>
        <v>0</v>
      </c>
      <c r="DM26" s="17">
        <f t="shared" si="154"/>
        <v>0</v>
      </c>
      <c r="DN26" s="17">
        <f t="shared" si="154"/>
        <v>0</v>
      </c>
      <c r="DO26" s="17">
        <f t="shared" si="154"/>
        <v>0</v>
      </c>
      <c r="DP26" s="17">
        <f t="shared" si="154"/>
        <v>0</v>
      </c>
      <c r="DQ26" s="17">
        <f t="shared" si="154"/>
        <v>0</v>
      </c>
      <c r="DR26" s="319">
        <f t="shared" si="143"/>
        <v>0</v>
      </c>
      <c r="DS26" s="17">
        <f t="shared" si="155"/>
        <v>0</v>
      </c>
      <c r="DT26" s="17">
        <f t="shared" si="155"/>
        <v>0</v>
      </c>
      <c r="DU26" s="17">
        <f t="shared" si="155"/>
        <v>0</v>
      </c>
      <c r="DV26" s="17">
        <f t="shared" si="155"/>
        <v>0</v>
      </c>
      <c r="DW26" s="17">
        <f t="shared" si="155"/>
        <v>0</v>
      </c>
      <c r="DX26" s="17">
        <f t="shared" si="155"/>
        <v>0</v>
      </c>
      <c r="DY26" s="17">
        <f t="shared" si="155"/>
        <v>0</v>
      </c>
      <c r="DZ26" s="17">
        <f t="shared" si="155"/>
        <v>0</v>
      </c>
      <c r="EA26" s="17">
        <f t="shared" si="155"/>
        <v>0</v>
      </c>
      <c r="EB26" s="17">
        <f t="shared" si="155"/>
        <v>0</v>
      </c>
      <c r="EC26" s="17">
        <f t="shared" si="155"/>
        <v>0</v>
      </c>
      <c r="ED26" s="17">
        <f t="shared" si="155"/>
        <v>0</v>
      </c>
      <c r="EE26" s="391">
        <f t="shared" si="145"/>
        <v>0</v>
      </c>
    </row>
    <row r="27" spans="1:135" x14ac:dyDescent="0.2">
      <c r="A27" s="1"/>
      <c r="D27" s="1" t="s">
        <v>95</v>
      </c>
      <c r="F27" s="17">
        <f t="shared" si="146"/>
        <v>0</v>
      </c>
      <c r="G27" s="17">
        <f t="shared" si="146"/>
        <v>0</v>
      </c>
      <c r="H27" s="17">
        <f t="shared" si="146"/>
        <v>0</v>
      </c>
      <c r="I27" s="17">
        <f t="shared" si="146"/>
        <v>0</v>
      </c>
      <c r="J27" s="17">
        <f t="shared" si="146"/>
        <v>0</v>
      </c>
      <c r="K27" s="17">
        <f t="shared" si="146"/>
        <v>0</v>
      </c>
      <c r="L27" s="17">
        <f t="shared" si="146"/>
        <v>0</v>
      </c>
      <c r="M27" s="17">
        <f t="shared" si="146"/>
        <v>0</v>
      </c>
      <c r="N27" s="17">
        <f t="shared" si="146"/>
        <v>0</v>
      </c>
      <c r="O27" s="17">
        <f t="shared" si="146"/>
        <v>0</v>
      </c>
      <c r="P27" s="17">
        <f t="shared" si="146"/>
        <v>0</v>
      </c>
      <c r="Q27" s="17">
        <f t="shared" si="146"/>
        <v>0</v>
      </c>
      <c r="R27" s="319">
        <f>SUM(F27:Q27)</f>
        <v>0</v>
      </c>
      <c r="S27" s="17">
        <f t="shared" si="147"/>
        <v>0</v>
      </c>
      <c r="T27" s="17">
        <f t="shared" si="147"/>
        <v>0</v>
      </c>
      <c r="U27" s="17">
        <f t="shared" si="147"/>
        <v>0</v>
      </c>
      <c r="V27" s="17">
        <f t="shared" si="147"/>
        <v>0</v>
      </c>
      <c r="W27" s="17">
        <f t="shared" si="147"/>
        <v>0</v>
      </c>
      <c r="X27" s="17">
        <f t="shared" si="147"/>
        <v>0</v>
      </c>
      <c r="Y27" s="17">
        <f t="shared" si="147"/>
        <v>0</v>
      </c>
      <c r="Z27" s="17">
        <f t="shared" si="147"/>
        <v>0</v>
      </c>
      <c r="AA27" s="17">
        <f t="shared" si="147"/>
        <v>0</v>
      </c>
      <c r="AB27" s="17">
        <f t="shared" si="147"/>
        <v>0</v>
      </c>
      <c r="AC27" s="17">
        <f t="shared" si="147"/>
        <v>0</v>
      </c>
      <c r="AD27" s="17">
        <f t="shared" si="147"/>
        <v>0</v>
      </c>
      <c r="AE27" s="319">
        <f>SUM(S27:AD27)</f>
        <v>0</v>
      </c>
      <c r="AF27" s="17">
        <f t="shared" si="148"/>
        <v>0</v>
      </c>
      <c r="AG27" s="17">
        <f t="shared" si="148"/>
        <v>0</v>
      </c>
      <c r="AH27" s="17">
        <f t="shared" si="148"/>
        <v>0</v>
      </c>
      <c r="AI27" s="17">
        <f t="shared" si="148"/>
        <v>0</v>
      </c>
      <c r="AJ27" s="17">
        <f t="shared" si="148"/>
        <v>0</v>
      </c>
      <c r="AK27" s="17">
        <f t="shared" si="148"/>
        <v>0</v>
      </c>
      <c r="AL27" s="17">
        <f t="shared" si="148"/>
        <v>0</v>
      </c>
      <c r="AM27" s="17">
        <f t="shared" si="148"/>
        <v>0</v>
      </c>
      <c r="AN27" s="17">
        <f t="shared" si="148"/>
        <v>0</v>
      </c>
      <c r="AO27" s="17">
        <f t="shared" si="148"/>
        <v>0</v>
      </c>
      <c r="AP27" s="17">
        <f t="shared" si="148"/>
        <v>0</v>
      </c>
      <c r="AQ27" s="17">
        <f t="shared" si="148"/>
        <v>0</v>
      </c>
      <c r="AR27" s="319">
        <f>SUM(AF27:AQ27)</f>
        <v>0</v>
      </c>
      <c r="AS27" s="17">
        <f t="shared" si="149"/>
        <v>0</v>
      </c>
      <c r="AT27" s="17">
        <f t="shared" si="149"/>
        <v>0</v>
      </c>
      <c r="AU27" s="17">
        <f t="shared" si="149"/>
        <v>0</v>
      </c>
      <c r="AV27" s="17">
        <f t="shared" si="149"/>
        <v>0</v>
      </c>
      <c r="AW27" s="17">
        <f t="shared" si="149"/>
        <v>0</v>
      </c>
      <c r="AX27" s="17">
        <f t="shared" si="149"/>
        <v>0</v>
      </c>
      <c r="AY27" s="17">
        <f t="shared" si="149"/>
        <v>0</v>
      </c>
      <c r="AZ27" s="17">
        <f t="shared" si="149"/>
        <v>0</v>
      </c>
      <c r="BA27" s="17">
        <f t="shared" si="149"/>
        <v>0</v>
      </c>
      <c r="BB27" s="17">
        <f t="shared" si="149"/>
        <v>0</v>
      </c>
      <c r="BC27" s="17">
        <f t="shared" si="149"/>
        <v>0</v>
      </c>
      <c r="BD27" s="17">
        <f t="shared" si="149"/>
        <v>0</v>
      </c>
      <c r="BE27" s="319">
        <f>SUM(AS27:BD27)</f>
        <v>0</v>
      </c>
      <c r="BF27" s="17">
        <f t="shared" si="150"/>
        <v>0</v>
      </c>
      <c r="BG27" s="17">
        <f t="shared" si="150"/>
        <v>0</v>
      </c>
      <c r="BH27" s="17">
        <f t="shared" si="150"/>
        <v>0</v>
      </c>
      <c r="BI27" s="17">
        <f t="shared" si="150"/>
        <v>0</v>
      </c>
      <c r="BJ27" s="17">
        <f t="shared" si="150"/>
        <v>0</v>
      </c>
      <c r="BK27" s="17">
        <f t="shared" si="150"/>
        <v>0</v>
      </c>
      <c r="BL27" s="17">
        <f t="shared" si="150"/>
        <v>0</v>
      </c>
      <c r="BM27" s="17">
        <f t="shared" si="150"/>
        <v>0</v>
      </c>
      <c r="BN27" s="17">
        <f t="shared" si="150"/>
        <v>0</v>
      </c>
      <c r="BO27" s="17">
        <f t="shared" si="150"/>
        <v>0</v>
      </c>
      <c r="BP27" s="17">
        <f t="shared" si="150"/>
        <v>0</v>
      </c>
      <c r="BQ27" s="17">
        <f t="shared" si="150"/>
        <v>0</v>
      </c>
      <c r="BR27" s="319">
        <f>SUM(BF27:BQ27)</f>
        <v>0</v>
      </c>
      <c r="BS27" s="17">
        <f t="shared" si="151"/>
        <v>0</v>
      </c>
      <c r="BT27" s="17">
        <f t="shared" si="151"/>
        <v>0</v>
      </c>
      <c r="BU27" s="17">
        <f t="shared" si="151"/>
        <v>0</v>
      </c>
      <c r="BV27" s="17">
        <f t="shared" si="151"/>
        <v>0</v>
      </c>
      <c r="BW27" s="17">
        <f t="shared" si="151"/>
        <v>0</v>
      </c>
      <c r="BX27" s="17">
        <f t="shared" si="151"/>
        <v>0</v>
      </c>
      <c r="BY27" s="17">
        <f t="shared" si="151"/>
        <v>0</v>
      </c>
      <c r="BZ27" s="17">
        <f t="shared" si="151"/>
        <v>0</v>
      </c>
      <c r="CA27" s="17">
        <f t="shared" si="151"/>
        <v>0</v>
      </c>
      <c r="CB27" s="17">
        <f t="shared" si="151"/>
        <v>0</v>
      </c>
      <c r="CC27" s="17">
        <f t="shared" si="151"/>
        <v>0</v>
      </c>
      <c r="CD27" s="17">
        <f t="shared" si="151"/>
        <v>0</v>
      </c>
      <c r="CE27" s="319">
        <f>SUM(BS27:CD27)</f>
        <v>0</v>
      </c>
      <c r="CF27" s="17">
        <f t="shared" si="152"/>
        <v>0</v>
      </c>
      <c r="CG27" s="17">
        <f t="shared" si="152"/>
        <v>0</v>
      </c>
      <c r="CH27" s="17">
        <f t="shared" si="152"/>
        <v>0</v>
      </c>
      <c r="CI27" s="17">
        <f t="shared" si="152"/>
        <v>0</v>
      </c>
      <c r="CJ27" s="17">
        <f t="shared" si="152"/>
        <v>0</v>
      </c>
      <c r="CK27" s="17">
        <f t="shared" si="152"/>
        <v>0</v>
      </c>
      <c r="CL27" s="17">
        <f t="shared" si="152"/>
        <v>0</v>
      </c>
      <c r="CM27" s="17">
        <f t="shared" si="152"/>
        <v>0</v>
      </c>
      <c r="CN27" s="17">
        <f t="shared" si="152"/>
        <v>0</v>
      </c>
      <c r="CO27" s="17">
        <f t="shared" si="152"/>
        <v>0</v>
      </c>
      <c r="CP27" s="17">
        <f t="shared" si="152"/>
        <v>0</v>
      </c>
      <c r="CQ27" s="17">
        <f t="shared" si="152"/>
        <v>0</v>
      </c>
      <c r="CR27" s="319">
        <f>SUM(CF27:CQ27)</f>
        <v>0</v>
      </c>
      <c r="CS27" s="17">
        <f t="shared" si="153"/>
        <v>0</v>
      </c>
      <c r="CT27" s="17">
        <f t="shared" si="153"/>
        <v>0</v>
      </c>
      <c r="CU27" s="17">
        <f t="shared" si="153"/>
        <v>0</v>
      </c>
      <c r="CV27" s="17">
        <f t="shared" si="153"/>
        <v>0</v>
      </c>
      <c r="CW27" s="17">
        <f t="shared" si="153"/>
        <v>0</v>
      </c>
      <c r="CX27" s="17">
        <f t="shared" si="153"/>
        <v>0</v>
      </c>
      <c r="CY27" s="17">
        <f t="shared" si="153"/>
        <v>0</v>
      </c>
      <c r="CZ27" s="17">
        <f t="shared" si="153"/>
        <v>0</v>
      </c>
      <c r="DA27" s="17">
        <f t="shared" si="153"/>
        <v>0</v>
      </c>
      <c r="DB27" s="17">
        <f t="shared" si="153"/>
        <v>0</v>
      </c>
      <c r="DC27" s="17">
        <f t="shared" si="153"/>
        <v>0</v>
      </c>
      <c r="DD27" s="17">
        <f t="shared" si="153"/>
        <v>0</v>
      </c>
      <c r="DE27" s="319">
        <f>SUM(CS27:DD27)</f>
        <v>0</v>
      </c>
      <c r="DF27" s="17">
        <f t="shared" si="154"/>
        <v>0</v>
      </c>
      <c r="DG27" s="17">
        <f t="shared" si="154"/>
        <v>0</v>
      </c>
      <c r="DH27" s="17">
        <f t="shared" si="154"/>
        <v>0</v>
      </c>
      <c r="DI27" s="17">
        <f t="shared" si="154"/>
        <v>0</v>
      </c>
      <c r="DJ27" s="17">
        <f t="shared" si="154"/>
        <v>0</v>
      </c>
      <c r="DK27" s="17">
        <f t="shared" si="154"/>
        <v>0</v>
      </c>
      <c r="DL27" s="17">
        <f t="shared" si="154"/>
        <v>0</v>
      </c>
      <c r="DM27" s="17">
        <f t="shared" si="154"/>
        <v>0</v>
      </c>
      <c r="DN27" s="17">
        <f t="shared" si="154"/>
        <v>0</v>
      </c>
      <c r="DO27" s="17">
        <f t="shared" si="154"/>
        <v>0</v>
      </c>
      <c r="DP27" s="17">
        <f t="shared" si="154"/>
        <v>0</v>
      </c>
      <c r="DQ27" s="17">
        <f t="shared" si="154"/>
        <v>0</v>
      </c>
      <c r="DR27" s="319">
        <f>SUM(DF27:DQ27)</f>
        <v>0</v>
      </c>
      <c r="DS27" s="17">
        <f t="shared" si="155"/>
        <v>0</v>
      </c>
      <c r="DT27" s="17">
        <f t="shared" si="155"/>
        <v>0</v>
      </c>
      <c r="DU27" s="17">
        <f t="shared" si="155"/>
        <v>0</v>
      </c>
      <c r="DV27" s="17">
        <f t="shared" si="155"/>
        <v>0</v>
      </c>
      <c r="DW27" s="17">
        <f t="shared" si="155"/>
        <v>0</v>
      </c>
      <c r="DX27" s="17">
        <f t="shared" si="155"/>
        <v>0</v>
      </c>
      <c r="DY27" s="17">
        <f t="shared" si="155"/>
        <v>0</v>
      </c>
      <c r="DZ27" s="17">
        <f t="shared" si="155"/>
        <v>0</v>
      </c>
      <c r="EA27" s="17">
        <f t="shared" si="155"/>
        <v>0</v>
      </c>
      <c r="EB27" s="17">
        <f t="shared" si="155"/>
        <v>0</v>
      </c>
      <c r="EC27" s="17">
        <f t="shared" si="155"/>
        <v>0</v>
      </c>
      <c r="ED27" s="17">
        <f t="shared" si="155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146"/>
        <v>0</v>
      </c>
      <c r="G28" s="17">
        <f t="shared" si="146"/>
        <v>0</v>
      </c>
      <c r="H28" s="17">
        <f t="shared" si="146"/>
        <v>0</v>
      </c>
      <c r="I28" s="17">
        <f t="shared" si="146"/>
        <v>0</v>
      </c>
      <c r="J28" s="17">
        <f t="shared" si="146"/>
        <v>0</v>
      </c>
      <c r="K28" s="17">
        <f t="shared" si="146"/>
        <v>0</v>
      </c>
      <c r="L28" s="17">
        <f t="shared" si="146"/>
        <v>0</v>
      </c>
      <c r="M28" s="17">
        <f t="shared" si="146"/>
        <v>0</v>
      </c>
      <c r="N28" s="17">
        <f t="shared" si="146"/>
        <v>0</v>
      </c>
      <c r="O28" s="17">
        <f t="shared" si="146"/>
        <v>0</v>
      </c>
      <c r="P28" s="17">
        <f t="shared" si="146"/>
        <v>0</v>
      </c>
      <c r="Q28" s="17">
        <f t="shared" si="146"/>
        <v>0</v>
      </c>
      <c r="R28" s="319">
        <f t="shared" si="127"/>
        <v>0</v>
      </c>
      <c r="S28" s="17">
        <f t="shared" si="147"/>
        <v>0</v>
      </c>
      <c r="T28" s="17">
        <f t="shared" si="147"/>
        <v>0</v>
      </c>
      <c r="U28" s="17">
        <f t="shared" si="147"/>
        <v>0</v>
      </c>
      <c r="V28" s="17">
        <f t="shared" si="147"/>
        <v>0</v>
      </c>
      <c r="W28" s="17">
        <f t="shared" si="147"/>
        <v>0</v>
      </c>
      <c r="X28" s="17">
        <f t="shared" si="147"/>
        <v>0</v>
      </c>
      <c r="Y28" s="17">
        <f t="shared" si="147"/>
        <v>0</v>
      </c>
      <c r="Z28" s="17">
        <f t="shared" si="147"/>
        <v>0</v>
      </c>
      <c r="AA28" s="17">
        <f t="shared" si="147"/>
        <v>0</v>
      </c>
      <c r="AB28" s="17">
        <f t="shared" si="147"/>
        <v>0</v>
      </c>
      <c r="AC28" s="17">
        <f t="shared" si="147"/>
        <v>0</v>
      </c>
      <c r="AD28" s="17">
        <f t="shared" si="147"/>
        <v>0</v>
      </c>
      <c r="AE28" s="319">
        <f t="shared" ref="AE28:AE32" si="156">SUM(S28:AD28)</f>
        <v>0</v>
      </c>
      <c r="AF28" s="17">
        <f t="shared" ref="AF28:AG30" si="157">IF(AF$2&gt;=$B$18,$E28,0)</f>
        <v>0</v>
      </c>
      <c r="AG28" s="17">
        <f t="shared" si="157"/>
        <v>0</v>
      </c>
      <c r="AH28" s="17">
        <v>0</v>
      </c>
      <c r="AI28" s="17">
        <f t="shared" ref="AI28:AJ30" si="158">IF(AI$2&gt;=$B$18,$E28,0)</f>
        <v>0</v>
      </c>
      <c r="AJ28" s="17">
        <f t="shared" si="158"/>
        <v>0</v>
      </c>
      <c r="AK28" s="17">
        <v>0</v>
      </c>
      <c r="AL28" s="17">
        <f t="shared" ref="AL28:AM30" si="159">IF(AL$2&gt;=$B$18,$E28,0)</f>
        <v>0</v>
      </c>
      <c r="AM28" s="17">
        <f t="shared" si="159"/>
        <v>0</v>
      </c>
      <c r="AN28" s="17">
        <v>0</v>
      </c>
      <c r="AO28" s="17">
        <f t="shared" ref="AO28:AQ33" si="160">IF(AO$2&gt;=$B$18,$E28,0)</f>
        <v>0</v>
      </c>
      <c r="AP28" s="17">
        <f t="shared" si="160"/>
        <v>0</v>
      </c>
      <c r="AQ28" s="17">
        <f t="shared" si="160"/>
        <v>0</v>
      </c>
      <c r="AR28" s="319">
        <f t="shared" ref="AR28:AR32" si="161">SUM(AF28:AQ28)</f>
        <v>0</v>
      </c>
      <c r="AS28" s="17">
        <f t="shared" si="149"/>
        <v>0</v>
      </c>
      <c r="AT28" s="17">
        <f t="shared" si="149"/>
        <v>0</v>
      </c>
      <c r="AU28" s="17">
        <f t="shared" si="149"/>
        <v>0</v>
      </c>
      <c r="AV28" s="17">
        <f t="shared" si="149"/>
        <v>0</v>
      </c>
      <c r="AW28" s="17">
        <f t="shared" si="149"/>
        <v>0</v>
      </c>
      <c r="AX28" s="17">
        <f t="shared" si="149"/>
        <v>0</v>
      </c>
      <c r="AY28" s="17">
        <f t="shared" si="149"/>
        <v>0</v>
      </c>
      <c r="AZ28" s="17">
        <f t="shared" si="149"/>
        <v>0</v>
      </c>
      <c r="BA28" s="17">
        <f t="shared" si="149"/>
        <v>0</v>
      </c>
      <c r="BB28" s="17">
        <f t="shared" si="149"/>
        <v>0</v>
      </c>
      <c r="BC28" s="17">
        <f t="shared" si="149"/>
        <v>0</v>
      </c>
      <c r="BD28" s="17">
        <f t="shared" si="149"/>
        <v>0</v>
      </c>
      <c r="BE28" s="319">
        <f t="shared" ref="BE28:BE32" si="162">SUM(AS28:BD28)</f>
        <v>0</v>
      </c>
      <c r="BF28" s="17">
        <f t="shared" si="150"/>
        <v>0</v>
      </c>
      <c r="BG28" s="17">
        <f t="shared" si="150"/>
        <v>0</v>
      </c>
      <c r="BH28" s="17">
        <f t="shared" si="150"/>
        <v>0</v>
      </c>
      <c r="BI28" s="17">
        <f t="shared" si="150"/>
        <v>0</v>
      </c>
      <c r="BJ28" s="17">
        <f t="shared" si="150"/>
        <v>0</v>
      </c>
      <c r="BK28" s="17">
        <f t="shared" si="150"/>
        <v>0</v>
      </c>
      <c r="BL28" s="17">
        <f t="shared" si="150"/>
        <v>0</v>
      </c>
      <c r="BM28" s="17">
        <f t="shared" si="150"/>
        <v>0</v>
      </c>
      <c r="BN28" s="17">
        <f t="shared" si="150"/>
        <v>0</v>
      </c>
      <c r="BO28" s="17">
        <f t="shared" si="150"/>
        <v>0</v>
      </c>
      <c r="BP28" s="17">
        <f t="shared" si="150"/>
        <v>0</v>
      </c>
      <c r="BQ28" s="17">
        <f t="shared" si="150"/>
        <v>0</v>
      </c>
      <c r="BR28" s="319">
        <f t="shared" ref="BR28:BR32" si="163">SUM(BF28:BQ28)</f>
        <v>0</v>
      </c>
      <c r="BS28" s="17">
        <f t="shared" si="151"/>
        <v>0</v>
      </c>
      <c r="BT28" s="17">
        <f t="shared" si="151"/>
        <v>0</v>
      </c>
      <c r="BU28" s="17">
        <f t="shared" si="151"/>
        <v>0</v>
      </c>
      <c r="BV28" s="17">
        <f t="shared" si="151"/>
        <v>0</v>
      </c>
      <c r="BW28" s="17">
        <f t="shared" si="151"/>
        <v>0</v>
      </c>
      <c r="BX28" s="17">
        <f t="shared" si="151"/>
        <v>0</v>
      </c>
      <c r="BY28" s="17">
        <f t="shared" si="151"/>
        <v>0</v>
      </c>
      <c r="BZ28" s="17">
        <f t="shared" si="151"/>
        <v>0</v>
      </c>
      <c r="CA28" s="17">
        <f t="shared" si="151"/>
        <v>0</v>
      </c>
      <c r="CB28" s="17">
        <f t="shared" si="151"/>
        <v>0</v>
      </c>
      <c r="CC28" s="17">
        <f t="shared" si="151"/>
        <v>0</v>
      </c>
      <c r="CD28" s="17">
        <f t="shared" si="151"/>
        <v>0</v>
      </c>
      <c r="CE28" s="319">
        <f t="shared" ref="CE28:CE32" si="164">SUM(BS28:CD28)</f>
        <v>0</v>
      </c>
      <c r="CF28" s="17">
        <f t="shared" si="152"/>
        <v>0</v>
      </c>
      <c r="CG28" s="17">
        <f t="shared" si="152"/>
        <v>0</v>
      </c>
      <c r="CH28" s="17">
        <f t="shared" si="152"/>
        <v>0</v>
      </c>
      <c r="CI28" s="17">
        <f t="shared" si="152"/>
        <v>0</v>
      </c>
      <c r="CJ28" s="17">
        <f t="shared" si="152"/>
        <v>0</v>
      </c>
      <c r="CK28" s="17">
        <f t="shared" si="152"/>
        <v>0</v>
      </c>
      <c r="CL28" s="17">
        <f t="shared" si="152"/>
        <v>0</v>
      </c>
      <c r="CM28" s="17">
        <f t="shared" si="152"/>
        <v>0</v>
      </c>
      <c r="CN28" s="17">
        <f t="shared" si="152"/>
        <v>0</v>
      </c>
      <c r="CO28" s="17">
        <f t="shared" si="152"/>
        <v>0</v>
      </c>
      <c r="CP28" s="17">
        <f t="shared" si="152"/>
        <v>0</v>
      </c>
      <c r="CQ28" s="17">
        <f t="shared" si="152"/>
        <v>0</v>
      </c>
      <c r="CR28" s="319">
        <f t="shared" ref="CR28:CR32" si="165">SUM(CF28:CQ28)</f>
        <v>0</v>
      </c>
      <c r="CS28" s="17">
        <f t="shared" si="153"/>
        <v>0</v>
      </c>
      <c r="CT28" s="17">
        <f t="shared" si="153"/>
        <v>0</v>
      </c>
      <c r="CU28" s="17">
        <f t="shared" si="153"/>
        <v>0</v>
      </c>
      <c r="CV28" s="17">
        <f t="shared" si="153"/>
        <v>0</v>
      </c>
      <c r="CW28" s="17">
        <f t="shared" si="153"/>
        <v>0</v>
      </c>
      <c r="CX28" s="17">
        <f t="shared" si="153"/>
        <v>0</v>
      </c>
      <c r="CY28" s="17">
        <f t="shared" si="153"/>
        <v>0</v>
      </c>
      <c r="CZ28" s="17">
        <f t="shared" si="153"/>
        <v>0</v>
      </c>
      <c r="DA28" s="17">
        <f t="shared" si="153"/>
        <v>0</v>
      </c>
      <c r="DB28" s="17">
        <f t="shared" si="153"/>
        <v>0</v>
      </c>
      <c r="DC28" s="17">
        <f t="shared" si="153"/>
        <v>0</v>
      </c>
      <c r="DD28" s="17">
        <f t="shared" si="153"/>
        <v>0</v>
      </c>
      <c r="DE28" s="319">
        <f t="shared" ref="DE28:DE32" si="166">SUM(CS28:DD28)</f>
        <v>0</v>
      </c>
      <c r="DF28" s="17">
        <f t="shared" si="154"/>
        <v>0</v>
      </c>
      <c r="DG28" s="17">
        <f t="shared" si="154"/>
        <v>0</v>
      </c>
      <c r="DH28" s="17">
        <f t="shared" si="154"/>
        <v>0</v>
      </c>
      <c r="DI28" s="17">
        <f t="shared" si="154"/>
        <v>0</v>
      </c>
      <c r="DJ28" s="17">
        <f t="shared" si="154"/>
        <v>0</v>
      </c>
      <c r="DK28" s="17">
        <f t="shared" si="154"/>
        <v>0</v>
      </c>
      <c r="DL28" s="17">
        <f t="shared" si="154"/>
        <v>0</v>
      </c>
      <c r="DM28" s="17">
        <f t="shared" si="154"/>
        <v>0</v>
      </c>
      <c r="DN28" s="17">
        <f t="shared" si="154"/>
        <v>0</v>
      </c>
      <c r="DO28" s="17">
        <f t="shared" si="154"/>
        <v>0</v>
      </c>
      <c r="DP28" s="17">
        <f t="shared" si="154"/>
        <v>0</v>
      </c>
      <c r="DQ28" s="17">
        <f t="shared" si="154"/>
        <v>0</v>
      </c>
      <c r="DR28" s="319">
        <f t="shared" ref="DR28:DR32" si="167">SUM(DF28:DQ28)</f>
        <v>0</v>
      </c>
      <c r="DS28" s="17">
        <f t="shared" si="155"/>
        <v>0</v>
      </c>
      <c r="DT28" s="17">
        <f t="shared" si="155"/>
        <v>0</v>
      </c>
      <c r="DU28" s="17">
        <f t="shared" si="155"/>
        <v>0</v>
      </c>
      <c r="DV28" s="17">
        <f t="shared" si="155"/>
        <v>0</v>
      </c>
      <c r="DW28" s="17">
        <f t="shared" si="155"/>
        <v>0</v>
      </c>
      <c r="DX28" s="17">
        <f t="shared" si="155"/>
        <v>0</v>
      </c>
      <c r="DY28" s="17">
        <f t="shared" si="155"/>
        <v>0</v>
      </c>
      <c r="DZ28" s="17">
        <f t="shared" si="155"/>
        <v>0</v>
      </c>
      <c r="EA28" s="17">
        <f t="shared" si="155"/>
        <v>0</v>
      </c>
      <c r="EB28" s="17">
        <f t="shared" si="155"/>
        <v>0</v>
      </c>
      <c r="EC28" s="17">
        <f t="shared" si="155"/>
        <v>0</v>
      </c>
      <c r="ED28" s="17">
        <f t="shared" si="155"/>
        <v>0</v>
      </c>
      <c r="EE28" s="391">
        <f t="shared" ref="EE28:EE32" si="168">SUM(DS28:ED28)</f>
        <v>0</v>
      </c>
    </row>
    <row r="29" spans="1:135" x14ac:dyDescent="0.2">
      <c r="A29" s="1"/>
      <c r="D29" s="35" t="s">
        <v>233</v>
      </c>
      <c r="E29" s="37"/>
      <c r="F29" s="17">
        <f t="shared" si="146"/>
        <v>0</v>
      </c>
      <c r="G29" s="17">
        <f t="shared" si="146"/>
        <v>0</v>
      </c>
      <c r="H29" s="17">
        <f t="shared" si="146"/>
        <v>0</v>
      </c>
      <c r="I29" s="17">
        <f t="shared" si="146"/>
        <v>0</v>
      </c>
      <c r="J29" s="17">
        <f t="shared" si="146"/>
        <v>0</v>
      </c>
      <c r="K29" s="17">
        <f t="shared" si="146"/>
        <v>0</v>
      </c>
      <c r="L29" s="17">
        <f t="shared" si="146"/>
        <v>0</v>
      </c>
      <c r="M29" s="17">
        <f t="shared" si="146"/>
        <v>0</v>
      </c>
      <c r="N29" s="17">
        <f t="shared" si="146"/>
        <v>0</v>
      </c>
      <c r="O29" s="17">
        <f t="shared" si="146"/>
        <v>0</v>
      </c>
      <c r="P29" s="17">
        <f t="shared" si="146"/>
        <v>0</v>
      </c>
      <c r="Q29" s="17">
        <f t="shared" si="146"/>
        <v>0</v>
      </c>
      <c r="R29" s="319">
        <f t="shared" si="127"/>
        <v>0</v>
      </c>
      <c r="S29" s="17">
        <f t="shared" si="147"/>
        <v>0</v>
      </c>
      <c r="T29" s="17">
        <f t="shared" si="147"/>
        <v>0</v>
      </c>
      <c r="U29" s="17">
        <f t="shared" si="147"/>
        <v>0</v>
      </c>
      <c r="V29" s="17">
        <f t="shared" si="147"/>
        <v>0</v>
      </c>
      <c r="W29" s="17">
        <f t="shared" si="147"/>
        <v>0</v>
      </c>
      <c r="X29" s="17">
        <f t="shared" si="147"/>
        <v>0</v>
      </c>
      <c r="Y29" s="17">
        <f t="shared" si="147"/>
        <v>0</v>
      </c>
      <c r="Z29" s="17">
        <f t="shared" si="147"/>
        <v>0</v>
      </c>
      <c r="AA29" s="17">
        <f t="shared" si="147"/>
        <v>0</v>
      </c>
      <c r="AB29" s="17">
        <f t="shared" si="147"/>
        <v>0</v>
      </c>
      <c r="AC29" s="17">
        <f t="shared" si="147"/>
        <v>0</v>
      </c>
      <c r="AD29" s="17">
        <f t="shared" si="147"/>
        <v>0</v>
      </c>
      <c r="AE29" s="319">
        <f t="shared" si="156"/>
        <v>0</v>
      </c>
      <c r="AF29" s="17">
        <f t="shared" si="157"/>
        <v>0</v>
      </c>
      <c r="AG29" s="17">
        <f t="shared" si="157"/>
        <v>0</v>
      </c>
      <c r="AH29" s="17">
        <v>0</v>
      </c>
      <c r="AI29" s="17">
        <f t="shared" si="158"/>
        <v>0</v>
      </c>
      <c r="AJ29" s="17">
        <f t="shared" si="158"/>
        <v>0</v>
      </c>
      <c r="AK29" s="17">
        <v>0</v>
      </c>
      <c r="AL29" s="17">
        <f t="shared" si="159"/>
        <v>0</v>
      </c>
      <c r="AM29" s="17">
        <f t="shared" si="159"/>
        <v>0</v>
      </c>
      <c r="AN29" s="17">
        <v>0</v>
      </c>
      <c r="AO29" s="17">
        <f t="shared" si="160"/>
        <v>0</v>
      </c>
      <c r="AP29" s="17">
        <f t="shared" si="160"/>
        <v>0</v>
      </c>
      <c r="AQ29" s="17">
        <f t="shared" si="160"/>
        <v>0</v>
      </c>
      <c r="AR29" s="319">
        <f t="shared" si="161"/>
        <v>0</v>
      </c>
      <c r="AS29" s="17">
        <f t="shared" si="149"/>
        <v>0</v>
      </c>
      <c r="AT29" s="17">
        <f t="shared" si="149"/>
        <v>0</v>
      </c>
      <c r="AU29" s="17">
        <f t="shared" si="149"/>
        <v>0</v>
      </c>
      <c r="AV29" s="17">
        <f t="shared" si="149"/>
        <v>0</v>
      </c>
      <c r="AW29" s="17">
        <f t="shared" si="149"/>
        <v>0</v>
      </c>
      <c r="AX29" s="17">
        <f t="shared" si="149"/>
        <v>0</v>
      </c>
      <c r="AY29" s="17">
        <f t="shared" si="149"/>
        <v>0</v>
      </c>
      <c r="AZ29" s="17">
        <f t="shared" si="149"/>
        <v>0</v>
      </c>
      <c r="BA29" s="17">
        <f t="shared" si="149"/>
        <v>0</v>
      </c>
      <c r="BB29" s="17">
        <f t="shared" si="149"/>
        <v>0</v>
      </c>
      <c r="BC29" s="17">
        <f t="shared" si="149"/>
        <v>0</v>
      </c>
      <c r="BD29" s="17">
        <f t="shared" si="149"/>
        <v>0</v>
      </c>
      <c r="BE29" s="319">
        <f t="shared" si="162"/>
        <v>0</v>
      </c>
      <c r="BF29" s="17">
        <f t="shared" si="150"/>
        <v>0</v>
      </c>
      <c r="BG29" s="17">
        <f t="shared" si="150"/>
        <v>0</v>
      </c>
      <c r="BH29" s="17">
        <f t="shared" si="150"/>
        <v>0</v>
      </c>
      <c r="BI29" s="17">
        <f t="shared" si="150"/>
        <v>0</v>
      </c>
      <c r="BJ29" s="17">
        <f t="shared" si="150"/>
        <v>0</v>
      </c>
      <c r="BK29" s="17">
        <f t="shared" si="150"/>
        <v>0</v>
      </c>
      <c r="BL29" s="17">
        <f t="shared" si="150"/>
        <v>0</v>
      </c>
      <c r="BM29" s="17">
        <f t="shared" si="150"/>
        <v>0</v>
      </c>
      <c r="BN29" s="17">
        <f t="shared" si="150"/>
        <v>0</v>
      </c>
      <c r="BO29" s="17">
        <f t="shared" si="150"/>
        <v>0</v>
      </c>
      <c r="BP29" s="17">
        <f t="shared" si="150"/>
        <v>0</v>
      </c>
      <c r="BQ29" s="17">
        <f t="shared" si="150"/>
        <v>0</v>
      </c>
      <c r="BR29" s="319">
        <f t="shared" si="163"/>
        <v>0</v>
      </c>
      <c r="BS29" s="17">
        <f t="shared" si="151"/>
        <v>0</v>
      </c>
      <c r="BT29" s="17">
        <f t="shared" si="151"/>
        <v>0</v>
      </c>
      <c r="BU29" s="17">
        <f t="shared" si="151"/>
        <v>0</v>
      </c>
      <c r="BV29" s="17">
        <f t="shared" si="151"/>
        <v>0</v>
      </c>
      <c r="BW29" s="17">
        <f t="shared" si="151"/>
        <v>0</v>
      </c>
      <c r="BX29" s="17">
        <f t="shared" si="151"/>
        <v>0</v>
      </c>
      <c r="BY29" s="17">
        <f t="shared" si="151"/>
        <v>0</v>
      </c>
      <c r="BZ29" s="17">
        <f t="shared" si="151"/>
        <v>0</v>
      </c>
      <c r="CA29" s="17">
        <f t="shared" si="151"/>
        <v>0</v>
      </c>
      <c r="CB29" s="17">
        <f t="shared" si="151"/>
        <v>0</v>
      </c>
      <c r="CC29" s="17">
        <f t="shared" si="151"/>
        <v>0</v>
      </c>
      <c r="CD29" s="17">
        <f t="shared" si="151"/>
        <v>0</v>
      </c>
      <c r="CE29" s="319">
        <f t="shared" si="164"/>
        <v>0</v>
      </c>
      <c r="CF29" s="17">
        <f t="shared" si="152"/>
        <v>0</v>
      </c>
      <c r="CG29" s="17">
        <f t="shared" si="152"/>
        <v>0</v>
      </c>
      <c r="CH29" s="17">
        <f t="shared" si="152"/>
        <v>0</v>
      </c>
      <c r="CI29" s="17">
        <f t="shared" si="152"/>
        <v>0</v>
      </c>
      <c r="CJ29" s="17">
        <f t="shared" si="152"/>
        <v>0</v>
      </c>
      <c r="CK29" s="17">
        <f t="shared" si="152"/>
        <v>0</v>
      </c>
      <c r="CL29" s="17">
        <f t="shared" si="152"/>
        <v>0</v>
      </c>
      <c r="CM29" s="17">
        <f t="shared" si="152"/>
        <v>0</v>
      </c>
      <c r="CN29" s="17">
        <f t="shared" si="152"/>
        <v>0</v>
      </c>
      <c r="CO29" s="17">
        <f t="shared" si="152"/>
        <v>0</v>
      </c>
      <c r="CP29" s="17">
        <f t="shared" si="152"/>
        <v>0</v>
      </c>
      <c r="CQ29" s="17">
        <f t="shared" si="152"/>
        <v>0</v>
      </c>
      <c r="CR29" s="319">
        <f t="shared" si="165"/>
        <v>0</v>
      </c>
      <c r="CS29" s="17">
        <f t="shared" si="153"/>
        <v>0</v>
      </c>
      <c r="CT29" s="17">
        <f t="shared" si="153"/>
        <v>0</v>
      </c>
      <c r="CU29" s="17">
        <f t="shared" si="153"/>
        <v>0</v>
      </c>
      <c r="CV29" s="17">
        <f t="shared" si="153"/>
        <v>0</v>
      </c>
      <c r="CW29" s="17">
        <f t="shared" si="153"/>
        <v>0</v>
      </c>
      <c r="CX29" s="17">
        <f t="shared" si="153"/>
        <v>0</v>
      </c>
      <c r="CY29" s="17">
        <f t="shared" si="153"/>
        <v>0</v>
      </c>
      <c r="CZ29" s="17">
        <f t="shared" si="153"/>
        <v>0</v>
      </c>
      <c r="DA29" s="17">
        <f t="shared" si="153"/>
        <v>0</v>
      </c>
      <c r="DB29" s="17">
        <f t="shared" si="153"/>
        <v>0</v>
      </c>
      <c r="DC29" s="17">
        <f t="shared" si="153"/>
        <v>0</v>
      </c>
      <c r="DD29" s="17">
        <f t="shared" si="153"/>
        <v>0</v>
      </c>
      <c r="DE29" s="319">
        <f t="shared" si="166"/>
        <v>0</v>
      </c>
      <c r="DF29" s="17">
        <f t="shared" si="154"/>
        <v>0</v>
      </c>
      <c r="DG29" s="17">
        <f t="shared" si="154"/>
        <v>0</v>
      </c>
      <c r="DH29" s="17">
        <f t="shared" si="154"/>
        <v>0</v>
      </c>
      <c r="DI29" s="17">
        <f t="shared" si="154"/>
        <v>0</v>
      </c>
      <c r="DJ29" s="17">
        <f t="shared" si="154"/>
        <v>0</v>
      </c>
      <c r="DK29" s="17">
        <f t="shared" si="154"/>
        <v>0</v>
      </c>
      <c r="DL29" s="17">
        <f t="shared" si="154"/>
        <v>0</v>
      </c>
      <c r="DM29" s="17">
        <f t="shared" si="154"/>
        <v>0</v>
      </c>
      <c r="DN29" s="17">
        <f t="shared" si="154"/>
        <v>0</v>
      </c>
      <c r="DO29" s="17">
        <f t="shared" si="154"/>
        <v>0</v>
      </c>
      <c r="DP29" s="17">
        <f t="shared" si="154"/>
        <v>0</v>
      </c>
      <c r="DQ29" s="17">
        <f t="shared" si="154"/>
        <v>0</v>
      </c>
      <c r="DR29" s="319">
        <f t="shared" si="167"/>
        <v>0</v>
      </c>
      <c r="DS29" s="17">
        <f t="shared" si="155"/>
        <v>0</v>
      </c>
      <c r="DT29" s="17">
        <f t="shared" si="155"/>
        <v>0</v>
      </c>
      <c r="DU29" s="17">
        <f t="shared" si="155"/>
        <v>0</v>
      </c>
      <c r="DV29" s="17">
        <f t="shared" si="155"/>
        <v>0</v>
      </c>
      <c r="DW29" s="17">
        <f t="shared" si="155"/>
        <v>0</v>
      </c>
      <c r="DX29" s="17">
        <f t="shared" si="155"/>
        <v>0</v>
      </c>
      <c r="DY29" s="17">
        <f t="shared" si="155"/>
        <v>0</v>
      </c>
      <c r="DZ29" s="17">
        <f t="shared" si="155"/>
        <v>0</v>
      </c>
      <c r="EA29" s="17">
        <f t="shared" si="155"/>
        <v>0</v>
      </c>
      <c r="EB29" s="17">
        <f t="shared" si="155"/>
        <v>0</v>
      </c>
      <c r="EC29" s="17">
        <f t="shared" si="155"/>
        <v>0</v>
      </c>
      <c r="ED29" s="17">
        <f t="shared" si="155"/>
        <v>0</v>
      </c>
      <c r="EE29" s="391">
        <f t="shared" si="168"/>
        <v>0</v>
      </c>
    </row>
    <row r="30" spans="1:135" x14ac:dyDescent="0.2">
      <c r="A30" s="1"/>
      <c r="D30" s="35" t="s">
        <v>234</v>
      </c>
      <c r="E30" s="37"/>
      <c r="F30" s="17">
        <f t="shared" si="146"/>
        <v>0</v>
      </c>
      <c r="G30" s="17">
        <f t="shared" si="146"/>
        <v>0</v>
      </c>
      <c r="H30" s="17">
        <f t="shared" si="146"/>
        <v>0</v>
      </c>
      <c r="I30" s="17">
        <f t="shared" si="146"/>
        <v>0</v>
      </c>
      <c r="J30" s="17">
        <f t="shared" si="146"/>
        <v>0</v>
      </c>
      <c r="K30" s="17">
        <f t="shared" si="146"/>
        <v>0</v>
      </c>
      <c r="L30" s="17">
        <f t="shared" si="146"/>
        <v>0</v>
      </c>
      <c r="M30" s="17">
        <f t="shared" si="146"/>
        <v>0</v>
      </c>
      <c r="N30" s="17">
        <f t="shared" si="146"/>
        <v>0</v>
      </c>
      <c r="O30" s="17">
        <f t="shared" si="146"/>
        <v>0</v>
      </c>
      <c r="P30" s="17">
        <f t="shared" si="146"/>
        <v>0</v>
      </c>
      <c r="Q30" s="17">
        <f t="shared" si="146"/>
        <v>0</v>
      </c>
      <c r="R30" s="319">
        <f t="shared" si="127"/>
        <v>0</v>
      </c>
      <c r="S30" s="17">
        <f t="shared" si="147"/>
        <v>0</v>
      </c>
      <c r="T30" s="17">
        <f t="shared" si="147"/>
        <v>0</v>
      </c>
      <c r="U30" s="17">
        <f t="shared" si="147"/>
        <v>0</v>
      </c>
      <c r="V30" s="17">
        <f t="shared" si="147"/>
        <v>0</v>
      </c>
      <c r="W30" s="17">
        <f t="shared" si="147"/>
        <v>0</v>
      </c>
      <c r="X30" s="17">
        <f t="shared" si="147"/>
        <v>0</v>
      </c>
      <c r="Y30" s="17">
        <f t="shared" si="147"/>
        <v>0</v>
      </c>
      <c r="Z30" s="17">
        <f t="shared" si="147"/>
        <v>0</v>
      </c>
      <c r="AA30" s="17">
        <f t="shared" si="147"/>
        <v>0</v>
      </c>
      <c r="AB30" s="17">
        <f t="shared" si="147"/>
        <v>0</v>
      </c>
      <c r="AC30" s="17">
        <f t="shared" si="147"/>
        <v>0</v>
      </c>
      <c r="AD30" s="17">
        <f t="shared" si="147"/>
        <v>0</v>
      </c>
      <c r="AE30" s="319">
        <f t="shared" si="156"/>
        <v>0</v>
      </c>
      <c r="AF30" s="17">
        <f t="shared" si="157"/>
        <v>0</v>
      </c>
      <c r="AG30" s="17">
        <f t="shared" si="157"/>
        <v>0</v>
      </c>
      <c r="AH30" s="17">
        <v>0</v>
      </c>
      <c r="AI30" s="17">
        <f t="shared" si="158"/>
        <v>0</v>
      </c>
      <c r="AJ30" s="17">
        <f t="shared" si="158"/>
        <v>0</v>
      </c>
      <c r="AK30" s="17">
        <v>0</v>
      </c>
      <c r="AL30" s="17">
        <f t="shared" si="159"/>
        <v>0</v>
      </c>
      <c r="AM30" s="17">
        <f t="shared" si="159"/>
        <v>0</v>
      </c>
      <c r="AN30" s="17">
        <v>0</v>
      </c>
      <c r="AO30" s="17">
        <f t="shared" si="160"/>
        <v>0</v>
      </c>
      <c r="AP30" s="17">
        <f t="shared" si="160"/>
        <v>0</v>
      </c>
      <c r="AQ30" s="17">
        <f t="shared" si="160"/>
        <v>0</v>
      </c>
      <c r="AR30" s="319">
        <f t="shared" si="161"/>
        <v>0</v>
      </c>
      <c r="AS30" s="17">
        <f t="shared" si="149"/>
        <v>0</v>
      </c>
      <c r="AT30" s="17">
        <f t="shared" si="149"/>
        <v>0</v>
      </c>
      <c r="AU30" s="17">
        <f t="shared" si="149"/>
        <v>0</v>
      </c>
      <c r="AV30" s="17">
        <f t="shared" si="149"/>
        <v>0</v>
      </c>
      <c r="AW30" s="17">
        <f t="shared" si="149"/>
        <v>0</v>
      </c>
      <c r="AX30" s="17">
        <f t="shared" si="149"/>
        <v>0</v>
      </c>
      <c r="AY30" s="17">
        <f t="shared" si="149"/>
        <v>0</v>
      </c>
      <c r="AZ30" s="17">
        <f t="shared" si="149"/>
        <v>0</v>
      </c>
      <c r="BA30" s="17">
        <f t="shared" si="149"/>
        <v>0</v>
      </c>
      <c r="BB30" s="17">
        <f t="shared" si="149"/>
        <v>0</v>
      </c>
      <c r="BC30" s="17">
        <f t="shared" si="149"/>
        <v>0</v>
      </c>
      <c r="BD30" s="17">
        <f t="shared" si="149"/>
        <v>0</v>
      </c>
      <c r="BE30" s="319">
        <f t="shared" si="162"/>
        <v>0</v>
      </c>
      <c r="BF30" s="17">
        <f t="shared" si="150"/>
        <v>0</v>
      </c>
      <c r="BG30" s="17">
        <f t="shared" si="150"/>
        <v>0</v>
      </c>
      <c r="BH30" s="17">
        <f t="shared" si="150"/>
        <v>0</v>
      </c>
      <c r="BI30" s="17">
        <f t="shared" si="150"/>
        <v>0</v>
      </c>
      <c r="BJ30" s="17">
        <f t="shared" si="150"/>
        <v>0</v>
      </c>
      <c r="BK30" s="17">
        <f t="shared" si="150"/>
        <v>0</v>
      </c>
      <c r="BL30" s="17">
        <f t="shared" si="150"/>
        <v>0</v>
      </c>
      <c r="BM30" s="17">
        <f t="shared" si="150"/>
        <v>0</v>
      </c>
      <c r="BN30" s="17">
        <f t="shared" si="150"/>
        <v>0</v>
      </c>
      <c r="BO30" s="17">
        <f t="shared" si="150"/>
        <v>0</v>
      </c>
      <c r="BP30" s="17">
        <f t="shared" si="150"/>
        <v>0</v>
      </c>
      <c r="BQ30" s="17">
        <f t="shared" si="150"/>
        <v>0</v>
      </c>
      <c r="BR30" s="319">
        <f t="shared" si="163"/>
        <v>0</v>
      </c>
      <c r="BS30" s="17">
        <f t="shared" si="151"/>
        <v>0</v>
      </c>
      <c r="BT30" s="17">
        <f t="shared" si="151"/>
        <v>0</v>
      </c>
      <c r="BU30" s="17">
        <f t="shared" si="151"/>
        <v>0</v>
      </c>
      <c r="BV30" s="17">
        <f t="shared" si="151"/>
        <v>0</v>
      </c>
      <c r="BW30" s="17">
        <f t="shared" si="151"/>
        <v>0</v>
      </c>
      <c r="BX30" s="17">
        <f t="shared" si="151"/>
        <v>0</v>
      </c>
      <c r="BY30" s="17">
        <f t="shared" si="151"/>
        <v>0</v>
      </c>
      <c r="BZ30" s="17">
        <f t="shared" si="151"/>
        <v>0</v>
      </c>
      <c r="CA30" s="17">
        <f t="shared" si="151"/>
        <v>0</v>
      </c>
      <c r="CB30" s="17">
        <f t="shared" si="151"/>
        <v>0</v>
      </c>
      <c r="CC30" s="17">
        <f t="shared" si="151"/>
        <v>0</v>
      </c>
      <c r="CD30" s="17">
        <f t="shared" si="151"/>
        <v>0</v>
      </c>
      <c r="CE30" s="319">
        <f t="shared" si="164"/>
        <v>0</v>
      </c>
      <c r="CF30" s="17">
        <f t="shared" si="152"/>
        <v>0</v>
      </c>
      <c r="CG30" s="17">
        <f t="shared" si="152"/>
        <v>0</v>
      </c>
      <c r="CH30" s="17">
        <f t="shared" si="152"/>
        <v>0</v>
      </c>
      <c r="CI30" s="17">
        <f t="shared" si="152"/>
        <v>0</v>
      </c>
      <c r="CJ30" s="17">
        <f t="shared" si="152"/>
        <v>0</v>
      </c>
      <c r="CK30" s="17">
        <f t="shared" si="152"/>
        <v>0</v>
      </c>
      <c r="CL30" s="17">
        <f t="shared" si="152"/>
        <v>0</v>
      </c>
      <c r="CM30" s="17">
        <f t="shared" si="152"/>
        <v>0</v>
      </c>
      <c r="CN30" s="17">
        <f t="shared" si="152"/>
        <v>0</v>
      </c>
      <c r="CO30" s="17">
        <f t="shared" si="152"/>
        <v>0</v>
      </c>
      <c r="CP30" s="17">
        <f t="shared" si="152"/>
        <v>0</v>
      </c>
      <c r="CQ30" s="17">
        <f t="shared" si="152"/>
        <v>0</v>
      </c>
      <c r="CR30" s="319">
        <f t="shared" si="165"/>
        <v>0</v>
      </c>
      <c r="CS30" s="17">
        <f t="shared" si="153"/>
        <v>0</v>
      </c>
      <c r="CT30" s="17">
        <f t="shared" si="153"/>
        <v>0</v>
      </c>
      <c r="CU30" s="17">
        <f t="shared" si="153"/>
        <v>0</v>
      </c>
      <c r="CV30" s="17">
        <f t="shared" si="153"/>
        <v>0</v>
      </c>
      <c r="CW30" s="17">
        <f t="shared" si="153"/>
        <v>0</v>
      </c>
      <c r="CX30" s="17">
        <f t="shared" si="153"/>
        <v>0</v>
      </c>
      <c r="CY30" s="17">
        <f t="shared" si="153"/>
        <v>0</v>
      </c>
      <c r="CZ30" s="17">
        <f t="shared" si="153"/>
        <v>0</v>
      </c>
      <c r="DA30" s="17">
        <f t="shared" si="153"/>
        <v>0</v>
      </c>
      <c r="DB30" s="17">
        <f t="shared" si="153"/>
        <v>0</v>
      </c>
      <c r="DC30" s="17">
        <f t="shared" si="153"/>
        <v>0</v>
      </c>
      <c r="DD30" s="17">
        <f t="shared" si="153"/>
        <v>0</v>
      </c>
      <c r="DE30" s="319">
        <f t="shared" si="166"/>
        <v>0</v>
      </c>
      <c r="DF30" s="17">
        <f t="shared" si="154"/>
        <v>0</v>
      </c>
      <c r="DG30" s="17">
        <f t="shared" si="154"/>
        <v>0</v>
      </c>
      <c r="DH30" s="17">
        <f t="shared" si="154"/>
        <v>0</v>
      </c>
      <c r="DI30" s="17">
        <f t="shared" si="154"/>
        <v>0</v>
      </c>
      <c r="DJ30" s="17">
        <f t="shared" si="154"/>
        <v>0</v>
      </c>
      <c r="DK30" s="17">
        <f t="shared" si="154"/>
        <v>0</v>
      </c>
      <c r="DL30" s="17">
        <f t="shared" si="154"/>
        <v>0</v>
      </c>
      <c r="DM30" s="17">
        <f t="shared" si="154"/>
        <v>0</v>
      </c>
      <c r="DN30" s="17">
        <f t="shared" si="154"/>
        <v>0</v>
      </c>
      <c r="DO30" s="17">
        <f t="shared" si="154"/>
        <v>0</v>
      </c>
      <c r="DP30" s="17">
        <f t="shared" si="154"/>
        <v>0</v>
      </c>
      <c r="DQ30" s="17">
        <f t="shared" si="154"/>
        <v>0</v>
      </c>
      <c r="DR30" s="319">
        <f t="shared" si="167"/>
        <v>0</v>
      </c>
      <c r="DS30" s="17">
        <f t="shared" si="155"/>
        <v>0</v>
      </c>
      <c r="DT30" s="17">
        <f t="shared" si="155"/>
        <v>0</v>
      </c>
      <c r="DU30" s="17">
        <f t="shared" si="155"/>
        <v>0</v>
      </c>
      <c r="DV30" s="17">
        <f t="shared" si="155"/>
        <v>0</v>
      </c>
      <c r="DW30" s="17">
        <f t="shared" si="155"/>
        <v>0</v>
      </c>
      <c r="DX30" s="17">
        <f t="shared" si="155"/>
        <v>0</v>
      </c>
      <c r="DY30" s="17">
        <f t="shared" si="155"/>
        <v>0</v>
      </c>
      <c r="DZ30" s="17">
        <f t="shared" si="155"/>
        <v>0</v>
      </c>
      <c r="EA30" s="17">
        <f t="shared" si="155"/>
        <v>0</v>
      </c>
      <c r="EB30" s="17">
        <f t="shared" si="155"/>
        <v>0</v>
      </c>
      <c r="EC30" s="17">
        <f t="shared" si="155"/>
        <v>0</v>
      </c>
      <c r="ED30" s="17">
        <f t="shared" si="155"/>
        <v>0</v>
      </c>
      <c r="EE30" s="391">
        <f t="shared" si="168"/>
        <v>0</v>
      </c>
    </row>
    <row r="31" spans="1:135" x14ac:dyDescent="0.2">
      <c r="A31" s="1"/>
      <c r="D31" s="35" t="s">
        <v>249</v>
      </c>
      <c r="E31" s="37"/>
      <c r="F31" s="17">
        <f t="shared" si="146"/>
        <v>0</v>
      </c>
      <c r="G31" s="17">
        <f t="shared" si="146"/>
        <v>0</v>
      </c>
      <c r="H31" s="17">
        <f t="shared" si="146"/>
        <v>0</v>
      </c>
      <c r="I31" s="17">
        <f t="shared" si="146"/>
        <v>0</v>
      </c>
      <c r="J31" s="17">
        <f t="shared" si="146"/>
        <v>0</v>
      </c>
      <c r="K31" s="17">
        <f t="shared" si="146"/>
        <v>0</v>
      </c>
      <c r="L31" s="17">
        <f t="shared" si="146"/>
        <v>0</v>
      </c>
      <c r="M31" s="17">
        <f t="shared" si="146"/>
        <v>0</v>
      </c>
      <c r="N31" s="17">
        <f t="shared" si="146"/>
        <v>0</v>
      </c>
      <c r="O31" s="17">
        <f t="shared" si="146"/>
        <v>0</v>
      </c>
      <c r="P31" s="17">
        <f t="shared" si="146"/>
        <v>0</v>
      </c>
      <c r="Q31" s="17">
        <f t="shared" si="146"/>
        <v>0</v>
      </c>
      <c r="R31" s="319">
        <f t="shared" si="127"/>
        <v>0</v>
      </c>
      <c r="S31" s="17">
        <f t="shared" si="147"/>
        <v>0</v>
      </c>
      <c r="T31" s="17">
        <f t="shared" si="147"/>
        <v>0</v>
      </c>
      <c r="U31" s="17">
        <f t="shared" si="147"/>
        <v>0</v>
      </c>
      <c r="V31" s="17">
        <f t="shared" si="147"/>
        <v>0</v>
      </c>
      <c r="W31" s="17">
        <f t="shared" si="147"/>
        <v>0</v>
      </c>
      <c r="X31" s="17">
        <f t="shared" si="147"/>
        <v>0</v>
      </c>
      <c r="Y31" s="17">
        <f t="shared" si="147"/>
        <v>0</v>
      </c>
      <c r="Z31" s="17">
        <f t="shared" si="147"/>
        <v>0</v>
      </c>
      <c r="AA31" s="17">
        <f t="shared" si="147"/>
        <v>0</v>
      </c>
      <c r="AB31" s="17">
        <f t="shared" si="147"/>
        <v>0</v>
      </c>
      <c r="AC31" s="17">
        <f t="shared" si="147"/>
        <v>0</v>
      </c>
      <c r="AD31" s="17">
        <f t="shared" si="147"/>
        <v>0</v>
      </c>
      <c r="AE31" s="319">
        <f t="shared" si="156"/>
        <v>0</v>
      </c>
      <c r="AF31" s="17">
        <f>IF(AF$2&gt;=$B$18,$E31,0)</f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f>IF(AN$2&gt;=$B$18,$E31,0)</f>
        <v>0</v>
      </c>
      <c r="AO31" s="17">
        <f t="shared" si="160"/>
        <v>0</v>
      </c>
      <c r="AP31" s="17">
        <f t="shared" si="160"/>
        <v>0</v>
      </c>
      <c r="AQ31" s="17">
        <f t="shared" si="160"/>
        <v>0</v>
      </c>
      <c r="AR31" s="319">
        <f t="shared" si="161"/>
        <v>0</v>
      </c>
      <c r="AS31" s="17">
        <f t="shared" si="149"/>
        <v>0</v>
      </c>
      <c r="AT31" s="17">
        <f t="shared" si="149"/>
        <v>0</v>
      </c>
      <c r="AU31" s="17">
        <f t="shared" si="149"/>
        <v>0</v>
      </c>
      <c r="AV31" s="17">
        <f t="shared" si="149"/>
        <v>0</v>
      </c>
      <c r="AW31" s="17">
        <f t="shared" si="149"/>
        <v>0</v>
      </c>
      <c r="AX31" s="17">
        <f t="shared" si="149"/>
        <v>0</v>
      </c>
      <c r="AY31" s="17">
        <f t="shared" si="149"/>
        <v>0</v>
      </c>
      <c r="AZ31" s="17">
        <f t="shared" si="149"/>
        <v>0</v>
      </c>
      <c r="BA31" s="17">
        <f t="shared" si="149"/>
        <v>0</v>
      </c>
      <c r="BB31" s="17">
        <f t="shared" si="149"/>
        <v>0</v>
      </c>
      <c r="BC31" s="17">
        <f t="shared" si="149"/>
        <v>0</v>
      </c>
      <c r="BD31" s="17">
        <f t="shared" si="149"/>
        <v>0</v>
      </c>
      <c r="BE31" s="319">
        <f t="shared" si="162"/>
        <v>0</v>
      </c>
      <c r="BF31" s="17">
        <f t="shared" si="150"/>
        <v>0</v>
      </c>
      <c r="BG31" s="17">
        <f t="shared" si="150"/>
        <v>0</v>
      </c>
      <c r="BH31" s="17">
        <f t="shared" si="150"/>
        <v>0</v>
      </c>
      <c r="BI31" s="17">
        <f t="shared" si="150"/>
        <v>0</v>
      </c>
      <c r="BJ31" s="17">
        <f t="shared" si="150"/>
        <v>0</v>
      </c>
      <c r="BK31" s="17">
        <f t="shared" si="150"/>
        <v>0</v>
      </c>
      <c r="BL31" s="17">
        <f t="shared" si="150"/>
        <v>0</v>
      </c>
      <c r="BM31" s="17">
        <f t="shared" si="150"/>
        <v>0</v>
      </c>
      <c r="BN31" s="17">
        <f t="shared" si="150"/>
        <v>0</v>
      </c>
      <c r="BO31" s="17">
        <f t="shared" si="150"/>
        <v>0</v>
      </c>
      <c r="BP31" s="17">
        <f t="shared" si="150"/>
        <v>0</v>
      </c>
      <c r="BQ31" s="17">
        <f t="shared" si="150"/>
        <v>0</v>
      </c>
      <c r="BR31" s="319">
        <f t="shared" si="163"/>
        <v>0</v>
      </c>
      <c r="BS31" s="17">
        <f t="shared" si="151"/>
        <v>0</v>
      </c>
      <c r="BT31" s="17">
        <f t="shared" si="151"/>
        <v>0</v>
      </c>
      <c r="BU31" s="17">
        <f t="shared" si="151"/>
        <v>0</v>
      </c>
      <c r="BV31" s="17">
        <f t="shared" si="151"/>
        <v>0</v>
      </c>
      <c r="BW31" s="17">
        <f t="shared" si="151"/>
        <v>0</v>
      </c>
      <c r="BX31" s="17">
        <f t="shared" si="151"/>
        <v>0</v>
      </c>
      <c r="BY31" s="17">
        <f t="shared" si="151"/>
        <v>0</v>
      </c>
      <c r="BZ31" s="17">
        <f t="shared" si="151"/>
        <v>0</v>
      </c>
      <c r="CA31" s="17">
        <f t="shared" si="151"/>
        <v>0</v>
      </c>
      <c r="CB31" s="17">
        <f t="shared" si="151"/>
        <v>0</v>
      </c>
      <c r="CC31" s="17">
        <f t="shared" si="151"/>
        <v>0</v>
      </c>
      <c r="CD31" s="17">
        <f t="shared" si="151"/>
        <v>0</v>
      </c>
      <c r="CE31" s="319">
        <f t="shared" si="164"/>
        <v>0</v>
      </c>
      <c r="CF31" s="17">
        <f t="shared" si="152"/>
        <v>0</v>
      </c>
      <c r="CG31" s="17">
        <f t="shared" si="152"/>
        <v>0</v>
      </c>
      <c r="CH31" s="17">
        <f t="shared" si="152"/>
        <v>0</v>
      </c>
      <c r="CI31" s="17">
        <f t="shared" si="152"/>
        <v>0</v>
      </c>
      <c r="CJ31" s="17">
        <f t="shared" si="152"/>
        <v>0</v>
      </c>
      <c r="CK31" s="17">
        <f t="shared" si="152"/>
        <v>0</v>
      </c>
      <c r="CL31" s="17">
        <f t="shared" si="152"/>
        <v>0</v>
      </c>
      <c r="CM31" s="17">
        <f t="shared" si="152"/>
        <v>0</v>
      </c>
      <c r="CN31" s="17">
        <f t="shared" si="152"/>
        <v>0</v>
      </c>
      <c r="CO31" s="17">
        <f t="shared" si="152"/>
        <v>0</v>
      </c>
      <c r="CP31" s="17">
        <f t="shared" si="152"/>
        <v>0</v>
      </c>
      <c r="CQ31" s="17">
        <f t="shared" si="152"/>
        <v>0</v>
      </c>
      <c r="CR31" s="319">
        <f t="shared" si="165"/>
        <v>0</v>
      </c>
      <c r="CS31" s="17">
        <f t="shared" si="153"/>
        <v>0</v>
      </c>
      <c r="CT31" s="17">
        <f t="shared" si="153"/>
        <v>0</v>
      </c>
      <c r="CU31" s="17">
        <f t="shared" si="153"/>
        <v>0</v>
      </c>
      <c r="CV31" s="17">
        <f t="shared" si="153"/>
        <v>0</v>
      </c>
      <c r="CW31" s="17">
        <f t="shared" si="153"/>
        <v>0</v>
      </c>
      <c r="CX31" s="17">
        <f t="shared" si="153"/>
        <v>0</v>
      </c>
      <c r="CY31" s="17">
        <f t="shared" si="153"/>
        <v>0</v>
      </c>
      <c r="CZ31" s="17">
        <f t="shared" si="153"/>
        <v>0</v>
      </c>
      <c r="DA31" s="17">
        <f t="shared" si="153"/>
        <v>0</v>
      </c>
      <c r="DB31" s="17">
        <f t="shared" si="153"/>
        <v>0</v>
      </c>
      <c r="DC31" s="17">
        <f t="shared" si="153"/>
        <v>0</v>
      </c>
      <c r="DD31" s="17">
        <f t="shared" si="153"/>
        <v>0</v>
      </c>
      <c r="DE31" s="319">
        <f t="shared" si="166"/>
        <v>0</v>
      </c>
      <c r="DF31" s="17">
        <f t="shared" si="154"/>
        <v>0</v>
      </c>
      <c r="DG31" s="17">
        <f t="shared" si="154"/>
        <v>0</v>
      </c>
      <c r="DH31" s="17">
        <f t="shared" si="154"/>
        <v>0</v>
      </c>
      <c r="DI31" s="17">
        <f t="shared" si="154"/>
        <v>0</v>
      </c>
      <c r="DJ31" s="17">
        <f t="shared" si="154"/>
        <v>0</v>
      </c>
      <c r="DK31" s="17">
        <f t="shared" si="154"/>
        <v>0</v>
      </c>
      <c r="DL31" s="17">
        <f t="shared" si="154"/>
        <v>0</v>
      </c>
      <c r="DM31" s="17">
        <f t="shared" si="154"/>
        <v>0</v>
      </c>
      <c r="DN31" s="17">
        <f t="shared" si="154"/>
        <v>0</v>
      </c>
      <c r="DO31" s="17">
        <f t="shared" si="154"/>
        <v>0</v>
      </c>
      <c r="DP31" s="17">
        <f t="shared" si="154"/>
        <v>0</v>
      </c>
      <c r="DQ31" s="17">
        <f t="shared" si="154"/>
        <v>0</v>
      </c>
      <c r="DR31" s="319">
        <f t="shared" si="167"/>
        <v>0</v>
      </c>
      <c r="DS31" s="17">
        <f t="shared" si="155"/>
        <v>0</v>
      </c>
      <c r="DT31" s="17">
        <f t="shared" si="155"/>
        <v>0</v>
      </c>
      <c r="DU31" s="17">
        <f t="shared" si="155"/>
        <v>0</v>
      </c>
      <c r="DV31" s="17">
        <f t="shared" si="155"/>
        <v>0</v>
      </c>
      <c r="DW31" s="17">
        <f t="shared" si="155"/>
        <v>0</v>
      </c>
      <c r="DX31" s="17">
        <f t="shared" si="155"/>
        <v>0</v>
      </c>
      <c r="DY31" s="17">
        <f t="shared" si="155"/>
        <v>0</v>
      </c>
      <c r="DZ31" s="17">
        <f t="shared" si="155"/>
        <v>0</v>
      </c>
      <c r="EA31" s="17">
        <f t="shared" si="155"/>
        <v>0</v>
      </c>
      <c r="EB31" s="17">
        <f t="shared" si="155"/>
        <v>0</v>
      </c>
      <c r="EC31" s="17">
        <f t="shared" si="155"/>
        <v>0</v>
      </c>
      <c r="ED31" s="17">
        <f t="shared" si="155"/>
        <v>0</v>
      </c>
      <c r="EE31" s="391">
        <f t="shared" si="168"/>
        <v>0</v>
      </c>
    </row>
    <row r="32" spans="1:135" x14ac:dyDescent="0.2">
      <c r="A32" s="1"/>
      <c r="D32" s="35" t="s">
        <v>44</v>
      </c>
      <c r="E32" s="37"/>
      <c r="F32" s="17">
        <f t="shared" si="146"/>
        <v>0</v>
      </c>
      <c r="G32" s="17">
        <f t="shared" si="146"/>
        <v>0</v>
      </c>
      <c r="H32" s="17">
        <f t="shared" si="146"/>
        <v>0</v>
      </c>
      <c r="I32" s="17">
        <f t="shared" si="146"/>
        <v>0</v>
      </c>
      <c r="J32" s="17">
        <f t="shared" si="146"/>
        <v>0</v>
      </c>
      <c r="K32" s="17">
        <f t="shared" si="146"/>
        <v>0</v>
      </c>
      <c r="L32" s="17">
        <f t="shared" si="146"/>
        <v>0</v>
      </c>
      <c r="M32" s="17">
        <f t="shared" si="146"/>
        <v>0</v>
      </c>
      <c r="N32" s="17">
        <f t="shared" si="146"/>
        <v>0</v>
      </c>
      <c r="O32" s="17">
        <f t="shared" si="146"/>
        <v>0</v>
      </c>
      <c r="P32" s="17">
        <f t="shared" si="146"/>
        <v>0</v>
      </c>
      <c r="Q32" s="17">
        <f t="shared" si="146"/>
        <v>0</v>
      </c>
      <c r="R32" s="319">
        <f t="shared" si="127"/>
        <v>0</v>
      </c>
      <c r="S32" s="17">
        <f t="shared" si="147"/>
        <v>0</v>
      </c>
      <c r="T32" s="17">
        <f t="shared" si="147"/>
        <v>0</v>
      </c>
      <c r="U32" s="17">
        <f t="shared" si="147"/>
        <v>0</v>
      </c>
      <c r="V32" s="17">
        <f t="shared" si="147"/>
        <v>0</v>
      </c>
      <c r="W32" s="17">
        <f t="shared" si="147"/>
        <v>0</v>
      </c>
      <c r="X32" s="17">
        <f t="shared" si="147"/>
        <v>0</v>
      </c>
      <c r="Y32" s="17">
        <f t="shared" si="147"/>
        <v>0</v>
      </c>
      <c r="Z32" s="17">
        <f t="shared" si="147"/>
        <v>0</v>
      </c>
      <c r="AA32" s="17">
        <f t="shared" si="147"/>
        <v>0</v>
      </c>
      <c r="AB32" s="17">
        <f t="shared" si="147"/>
        <v>0</v>
      </c>
      <c r="AC32" s="17">
        <f t="shared" si="147"/>
        <v>0</v>
      </c>
      <c r="AD32" s="17">
        <f t="shared" si="147"/>
        <v>0</v>
      </c>
      <c r="AE32" s="319">
        <f t="shared" si="156"/>
        <v>0</v>
      </c>
      <c r="AF32" s="17">
        <f>IF(AF$2&gt;=$B$18,$E32,0)</f>
        <v>0</v>
      </c>
      <c r="AG32" s="17">
        <f t="shared" ref="AG32:AM33" si="169">IF(AG$2&gt;=$B$18,$E32,0)</f>
        <v>0</v>
      </c>
      <c r="AH32" s="17">
        <f t="shared" si="169"/>
        <v>0</v>
      </c>
      <c r="AI32" s="17">
        <f t="shared" si="169"/>
        <v>0</v>
      </c>
      <c r="AJ32" s="17">
        <f t="shared" si="169"/>
        <v>0</v>
      </c>
      <c r="AK32" s="17">
        <f t="shared" si="169"/>
        <v>0</v>
      </c>
      <c r="AL32" s="17">
        <f t="shared" si="169"/>
        <v>0</v>
      </c>
      <c r="AM32" s="17">
        <f t="shared" si="169"/>
        <v>0</v>
      </c>
      <c r="AN32" s="17">
        <f>IF(AN$2&gt;=$B$18,$E32,0)</f>
        <v>0</v>
      </c>
      <c r="AO32" s="17">
        <f t="shared" si="160"/>
        <v>0</v>
      </c>
      <c r="AP32" s="17">
        <f t="shared" si="160"/>
        <v>0</v>
      </c>
      <c r="AQ32" s="17">
        <f t="shared" si="160"/>
        <v>0</v>
      </c>
      <c r="AR32" s="319">
        <f t="shared" si="161"/>
        <v>0</v>
      </c>
      <c r="AS32" s="17">
        <f t="shared" si="149"/>
        <v>0</v>
      </c>
      <c r="AT32" s="17">
        <f t="shared" si="149"/>
        <v>0</v>
      </c>
      <c r="AU32" s="17">
        <f t="shared" si="149"/>
        <v>0</v>
      </c>
      <c r="AV32" s="17">
        <f t="shared" si="149"/>
        <v>0</v>
      </c>
      <c r="AW32" s="17">
        <f t="shared" si="149"/>
        <v>0</v>
      </c>
      <c r="AX32" s="17">
        <f t="shared" si="149"/>
        <v>0</v>
      </c>
      <c r="AY32" s="17">
        <f t="shared" si="149"/>
        <v>0</v>
      </c>
      <c r="AZ32" s="17">
        <f t="shared" si="149"/>
        <v>0</v>
      </c>
      <c r="BA32" s="17">
        <f t="shared" si="149"/>
        <v>0</v>
      </c>
      <c r="BB32" s="17">
        <f t="shared" si="149"/>
        <v>0</v>
      </c>
      <c r="BC32" s="17">
        <f t="shared" si="149"/>
        <v>0</v>
      </c>
      <c r="BD32" s="17">
        <f t="shared" si="149"/>
        <v>0</v>
      </c>
      <c r="BE32" s="319">
        <f t="shared" si="162"/>
        <v>0</v>
      </c>
      <c r="BF32" s="17">
        <f t="shared" si="150"/>
        <v>0</v>
      </c>
      <c r="BG32" s="17">
        <f t="shared" si="150"/>
        <v>0</v>
      </c>
      <c r="BH32" s="17">
        <f t="shared" si="150"/>
        <v>0</v>
      </c>
      <c r="BI32" s="17">
        <f t="shared" si="150"/>
        <v>0</v>
      </c>
      <c r="BJ32" s="17">
        <f t="shared" si="150"/>
        <v>0</v>
      </c>
      <c r="BK32" s="17">
        <f t="shared" si="150"/>
        <v>0</v>
      </c>
      <c r="BL32" s="17">
        <f t="shared" si="150"/>
        <v>0</v>
      </c>
      <c r="BM32" s="17">
        <f t="shared" si="150"/>
        <v>0</v>
      </c>
      <c r="BN32" s="17">
        <f t="shared" si="150"/>
        <v>0</v>
      </c>
      <c r="BO32" s="17">
        <f t="shared" si="150"/>
        <v>0</v>
      </c>
      <c r="BP32" s="17">
        <f t="shared" si="150"/>
        <v>0</v>
      </c>
      <c r="BQ32" s="17">
        <f t="shared" si="150"/>
        <v>0</v>
      </c>
      <c r="BR32" s="319">
        <f t="shared" si="163"/>
        <v>0</v>
      </c>
      <c r="BS32" s="17">
        <f t="shared" si="151"/>
        <v>0</v>
      </c>
      <c r="BT32" s="17">
        <f t="shared" si="151"/>
        <v>0</v>
      </c>
      <c r="BU32" s="17">
        <f t="shared" si="151"/>
        <v>0</v>
      </c>
      <c r="BV32" s="17">
        <f t="shared" si="151"/>
        <v>0</v>
      </c>
      <c r="BW32" s="17">
        <f t="shared" si="151"/>
        <v>0</v>
      </c>
      <c r="BX32" s="17">
        <f t="shared" si="151"/>
        <v>0</v>
      </c>
      <c r="BY32" s="17">
        <f t="shared" si="151"/>
        <v>0</v>
      </c>
      <c r="BZ32" s="17">
        <f t="shared" si="151"/>
        <v>0</v>
      </c>
      <c r="CA32" s="17">
        <f t="shared" si="151"/>
        <v>0</v>
      </c>
      <c r="CB32" s="17">
        <f t="shared" si="151"/>
        <v>0</v>
      </c>
      <c r="CC32" s="17">
        <f t="shared" si="151"/>
        <v>0</v>
      </c>
      <c r="CD32" s="17">
        <f t="shared" si="151"/>
        <v>0</v>
      </c>
      <c r="CE32" s="319">
        <f t="shared" si="164"/>
        <v>0</v>
      </c>
      <c r="CF32" s="17">
        <f t="shared" si="152"/>
        <v>0</v>
      </c>
      <c r="CG32" s="17">
        <f t="shared" si="152"/>
        <v>0</v>
      </c>
      <c r="CH32" s="17">
        <f t="shared" si="152"/>
        <v>0</v>
      </c>
      <c r="CI32" s="17">
        <f t="shared" si="152"/>
        <v>0</v>
      </c>
      <c r="CJ32" s="17">
        <f t="shared" si="152"/>
        <v>0</v>
      </c>
      <c r="CK32" s="17">
        <f t="shared" si="152"/>
        <v>0</v>
      </c>
      <c r="CL32" s="17">
        <f t="shared" si="152"/>
        <v>0</v>
      </c>
      <c r="CM32" s="17">
        <f t="shared" si="152"/>
        <v>0</v>
      </c>
      <c r="CN32" s="17">
        <f t="shared" si="152"/>
        <v>0</v>
      </c>
      <c r="CO32" s="17">
        <f t="shared" si="152"/>
        <v>0</v>
      </c>
      <c r="CP32" s="17">
        <f t="shared" si="152"/>
        <v>0</v>
      </c>
      <c r="CQ32" s="17">
        <f t="shared" si="152"/>
        <v>0</v>
      </c>
      <c r="CR32" s="319">
        <f t="shared" si="165"/>
        <v>0</v>
      </c>
      <c r="CS32" s="17">
        <f t="shared" si="153"/>
        <v>0</v>
      </c>
      <c r="CT32" s="17">
        <f t="shared" si="153"/>
        <v>0</v>
      </c>
      <c r="CU32" s="17">
        <f t="shared" si="153"/>
        <v>0</v>
      </c>
      <c r="CV32" s="17">
        <f t="shared" si="153"/>
        <v>0</v>
      </c>
      <c r="CW32" s="17">
        <f t="shared" si="153"/>
        <v>0</v>
      </c>
      <c r="CX32" s="17">
        <f t="shared" si="153"/>
        <v>0</v>
      </c>
      <c r="CY32" s="17">
        <f t="shared" si="153"/>
        <v>0</v>
      </c>
      <c r="CZ32" s="17">
        <f t="shared" si="153"/>
        <v>0</v>
      </c>
      <c r="DA32" s="17">
        <f t="shared" si="153"/>
        <v>0</v>
      </c>
      <c r="DB32" s="17">
        <f t="shared" si="153"/>
        <v>0</v>
      </c>
      <c r="DC32" s="17">
        <f t="shared" si="153"/>
        <v>0</v>
      </c>
      <c r="DD32" s="17">
        <f t="shared" si="153"/>
        <v>0</v>
      </c>
      <c r="DE32" s="319">
        <f t="shared" si="166"/>
        <v>0</v>
      </c>
      <c r="DF32" s="17">
        <f t="shared" si="154"/>
        <v>0</v>
      </c>
      <c r="DG32" s="17">
        <f t="shared" si="154"/>
        <v>0</v>
      </c>
      <c r="DH32" s="17">
        <f t="shared" si="154"/>
        <v>0</v>
      </c>
      <c r="DI32" s="17">
        <f t="shared" si="154"/>
        <v>0</v>
      </c>
      <c r="DJ32" s="17">
        <f t="shared" si="154"/>
        <v>0</v>
      </c>
      <c r="DK32" s="17">
        <f t="shared" si="154"/>
        <v>0</v>
      </c>
      <c r="DL32" s="17">
        <f t="shared" si="154"/>
        <v>0</v>
      </c>
      <c r="DM32" s="17">
        <f t="shared" si="154"/>
        <v>0</v>
      </c>
      <c r="DN32" s="17">
        <f t="shared" si="154"/>
        <v>0</v>
      </c>
      <c r="DO32" s="17">
        <f t="shared" si="154"/>
        <v>0</v>
      </c>
      <c r="DP32" s="17">
        <f t="shared" si="154"/>
        <v>0</v>
      </c>
      <c r="DQ32" s="17">
        <f t="shared" si="154"/>
        <v>0</v>
      </c>
      <c r="DR32" s="319">
        <f t="shared" si="167"/>
        <v>0</v>
      </c>
      <c r="DS32" s="17">
        <f t="shared" si="155"/>
        <v>0</v>
      </c>
      <c r="DT32" s="17">
        <f t="shared" si="155"/>
        <v>0</v>
      </c>
      <c r="DU32" s="17">
        <f t="shared" si="155"/>
        <v>0</v>
      </c>
      <c r="DV32" s="17">
        <f t="shared" si="155"/>
        <v>0</v>
      </c>
      <c r="DW32" s="17">
        <f t="shared" si="155"/>
        <v>0</v>
      </c>
      <c r="DX32" s="17">
        <f t="shared" si="155"/>
        <v>0</v>
      </c>
      <c r="DY32" s="17">
        <f t="shared" si="155"/>
        <v>0</v>
      </c>
      <c r="DZ32" s="17">
        <f t="shared" si="155"/>
        <v>0</v>
      </c>
      <c r="EA32" s="17">
        <f t="shared" si="155"/>
        <v>0</v>
      </c>
      <c r="EB32" s="17">
        <f t="shared" si="155"/>
        <v>0</v>
      </c>
      <c r="EC32" s="17">
        <f t="shared" si="155"/>
        <v>0</v>
      </c>
      <c r="ED32" s="17">
        <f t="shared" si="155"/>
        <v>0</v>
      </c>
      <c r="EE32" s="391">
        <f t="shared" si="168"/>
        <v>0</v>
      </c>
    </row>
    <row r="33" spans="1:135" x14ac:dyDescent="0.2">
      <c r="A33" s="1"/>
      <c r="D33" s="35" t="s">
        <v>44</v>
      </c>
      <c r="E33" s="37"/>
      <c r="F33" s="17">
        <f t="shared" si="146"/>
        <v>0</v>
      </c>
      <c r="G33" s="17">
        <f t="shared" si="146"/>
        <v>0</v>
      </c>
      <c r="H33" s="17">
        <f t="shared" si="146"/>
        <v>0</v>
      </c>
      <c r="I33" s="17">
        <f t="shared" si="146"/>
        <v>0</v>
      </c>
      <c r="J33" s="17">
        <f t="shared" si="146"/>
        <v>0</v>
      </c>
      <c r="K33" s="17">
        <f t="shared" si="146"/>
        <v>0</v>
      </c>
      <c r="L33" s="17">
        <f t="shared" si="146"/>
        <v>0</v>
      </c>
      <c r="M33" s="17">
        <f t="shared" si="146"/>
        <v>0</v>
      </c>
      <c r="N33" s="17">
        <f t="shared" si="146"/>
        <v>0</v>
      </c>
      <c r="O33" s="17">
        <f t="shared" si="146"/>
        <v>0</v>
      </c>
      <c r="P33" s="17">
        <f t="shared" si="146"/>
        <v>0</v>
      </c>
      <c r="Q33" s="17">
        <f t="shared" si="146"/>
        <v>0</v>
      </c>
      <c r="R33" s="319">
        <f t="shared" ref="R33" si="170">SUM(F33:Q33)</f>
        <v>0</v>
      </c>
      <c r="S33" s="17">
        <f t="shared" si="147"/>
        <v>0</v>
      </c>
      <c r="T33" s="17">
        <f t="shared" si="147"/>
        <v>0</v>
      </c>
      <c r="U33" s="17">
        <f t="shared" si="147"/>
        <v>0</v>
      </c>
      <c r="V33" s="17">
        <f t="shared" si="147"/>
        <v>0</v>
      </c>
      <c r="W33" s="17">
        <f t="shared" si="147"/>
        <v>0</v>
      </c>
      <c r="X33" s="17">
        <f t="shared" si="147"/>
        <v>0</v>
      </c>
      <c r="Y33" s="17">
        <f t="shared" si="147"/>
        <v>0</v>
      </c>
      <c r="Z33" s="17">
        <f t="shared" si="147"/>
        <v>0</v>
      </c>
      <c r="AA33" s="17">
        <f t="shared" si="147"/>
        <v>0</v>
      </c>
      <c r="AB33" s="17">
        <f t="shared" si="147"/>
        <v>0</v>
      </c>
      <c r="AC33" s="17">
        <f t="shared" si="147"/>
        <v>0</v>
      </c>
      <c r="AD33" s="17">
        <f t="shared" si="147"/>
        <v>0</v>
      </c>
      <c r="AE33" s="319">
        <f t="shared" ref="AE33" si="171">SUM(S33:AD33)</f>
        <v>0</v>
      </c>
      <c r="AF33" s="17">
        <f>IF(AF$2&gt;=$B$18,$E33,0)</f>
        <v>0</v>
      </c>
      <c r="AG33" s="17">
        <f t="shared" si="169"/>
        <v>0</v>
      </c>
      <c r="AH33" s="17">
        <f t="shared" si="169"/>
        <v>0</v>
      </c>
      <c r="AI33" s="17">
        <f t="shared" si="169"/>
        <v>0</v>
      </c>
      <c r="AJ33" s="17">
        <f t="shared" si="169"/>
        <v>0</v>
      </c>
      <c r="AK33" s="17">
        <f t="shared" si="169"/>
        <v>0</v>
      </c>
      <c r="AL33" s="17">
        <f t="shared" si="169"/>
        <v>0</v>
      </c>
      <c r="AM33" s="17">
        <f t="shared" si="169"/>
        <v>0</v>
      </c>
      <c r="AN33" s="17">
        <f>IF(AN$2&gt;=$B$18,$E33,0)</f>
        <v>0</v>
      </c>
      <c r="AO33" s="17">
        <f t="shared" si="160"/>
        <v>0</v>
      </c>
      <c r="AP33" s="17">
        <f t="shared" si="160"/>
        <v>0</v>
      </c>
      <c r="AQ33" s="17">
        <f t="shared" si="160"/>
        <v>0</v>
      </c>
      <c r="AR33" s="319">
        <f t="shared" ref="AR33" si="172">SUM(AF33:AQ33)</f>
        <v>0</v>
      </c>
      <c r="AS33" s="17">
        <f t="shared" si="149"/>
        <v>0</v>
      </c>
      <c r="AT33" s="17">
        <f t="shared" si="149"/>
        <v>0</v>
      </c>
      <c r="AU33" s="17">
        <f t="shared" si="149"/>
        <v>0</v>
      </c>
      <c r="AV33" s="17">
        <f t="shared" si="149"/>
        <v>0</v>
      </c>
      <c r="AW33" s="17">
        <f t="shared" si="149"/>
        <v>0</v>
      </c>
      <c r="AX33" s="17">
        <f t="shared" si="149"/>
        <v>0</v>
      </c>
      <c r="AY33" s="17">
        <f t="shared" si="149"/>
        <v>0</v>
      </c>
      <c r="AZ33" s="17">
        <f t="shared" si="149"/>
        <v>0</v>
      </c>
      <c r="BA33" s="17">
        <f t="shared" si="149"/>
        <v>0</v>
      </c>
      <c r="BB33" s="17">
        <f t="shared" si="149"/>
        <v>0</v>
      </c>
      <c r="BC33" s="17">
        <f t="shared" si="149"/>
        <v>0</v>
      </c>
      <c r="BD33" s="17">
        <f t="shared" si="149"/>
        <v>0</v>
      </c>
      <c r="BE33" s="319">
        <f t="shared" ref="BE33" si="173">SUM(AS33:BD33)</f>
        <v>0</v>
      </c>
      <c r="BF33" s="17">
        <f t="shared" si="150"/>
        <v>0</v>
      </c>
      <c r="BG33" s="17">
        <f t="shared" si="150"/>
        <v>0</v>
      </c>
      <c r="BH33" s="17">
        <f t="shared" si="150"/>
        <v>0</v>
      </c>
      <c r="BI33" s="17">
        <f t="shared" si="150"/>
        <v>0</v>
      </c>
      <c r="BJ33" s="17">
        <f t="shared" si="150"/>
        <v>0</v>
      </c>
      <c r="BK33" s="17">
        <f t="shared" si="150"/>
        <v>0</v>
      </c>
      <c r="BL33" s="17">
        <f t="shared" si="150"/>
        <v>0</v>
      </c>
      <c r="BM33" s="17">
        <f t="shared" si="150"/>
        <v>0</v>
      </c>
      <c r="BN33" s="17">
        <f t="shared" si="150"/>
        <v>0</v>
      </c>
      <c r="BO33" s="17">
        <f t="shared" si="150"/>
        <v>0</v>
      </c>
      <c r="BP33" s="17">
        <f t="shared" si="150"/>
        <v>0</v>
      </c>
      <c r="BQ33" s="17">
        <f t="shared" si="150"/>
        <v>0</v>
      </c>
      <c r="BR33" s="319">
        <f t="shared" ref="BR33" si="174">SUM(BF33:BQ33)</f>
        <v>0</v>
      </c>
      <c r="BS33" s="17">
        <f t="shared" si="151"/>
        <v>0</v>
      </c>
      <c r="BT33" s="17">
        <f t="shared" si="151"/>
        <v>0</v>
      </c>
      <c r="BU33" s="17">
        <f t="shared" si="151"/>
        <v>0</v>
      </c>
      <c r="BV33" s="17">
        <f t="shared" si="151"/>
        <v>0</v>
      </c>
      <c r="BW33" s="17">
        <f t="shared" si="151"/>
        <v>0</v>
      </c>
      <c r="BX33" s="17">
        <f t="shared" si="151"/>
        <v>0</v>
      </c>
      <c r="BY33" s="17">
        <f t="shared" si="151"/>
        <v>0</v>
      </c>
      <c r="BZ33" s="17">
        <f t="shared" si="151"/>
        <v>0</v>
      </c>
      <c r="CA33" s="17">
        <f t="shared" si="151"/>
        <v>0</v>
      </c>
      <c r="CB33" s="17">
        <f t="shared" si="151"/>
        <v>0</v>
      </c>
      <c r="CC33" s="17">
        <f t="shared" si="151"/>
        <v>0</v>
      </c>
      <c r="CD33" s="17">
        <f t="shared" si="151"/>
        <v>0</v>
      </c>
      <c r="CE33" s="319">
        <f t="shared" ref="CE33" si="175">SUM(BS33:CD33)</f>
        <v>0</v>
      </c>
      <c r="CF33" s="17">
        <f t="shared" si="152"/>
        <v>0</v>
      </c>
      <c r="CG33" s="17">
        <f t="shared" si="152"/>
        <v>0</v>
      </c>
      <c r="CH33" s="17">
        <f t="shared" si="152"/>
        <v>0</v>
      </c>
      <c r="CI33" s="17">
        <f t="shared" si="152"/>
        <v>0</v>
      </c>
      <c r="CJ33" s="17">
        <f t="shared" si="152"/>
        <v>0</v>
      </c>
      <c r="CK33" s="17">
        <f t="shared" si="152"/>
        <v>0</v>
      </c>
      <c r="CL33" s="17">
        <f t="shared" si="152"/>
        <v>0</v>
      </c>
      <c r="CM33" s="17">
        <f t="shared" si="152"/>
        <v>0</v>
      </c>
      <c r="CN33" s="17">
        <f t="shared" si="152"/>
        <v>0</v>
      </c>
      <c r="CO33" s="17">
        <f t="shared" si="152"/>
        <v>0</v>
      </c>
      <c r="CP33" s="17">
        <f t="shared" si="152"/>
        <v>0</v>
      </c>
      <c r="CQ33" s="17">
        <f t="shared" si="152"/>
        <v>0</v>
      </c>
      <c r="CR33" s="319">
        <f t="shared" ref="CR33" si="176">SUM(CF33:CQ33)</f>
        <v>0</v>
      </c>
      <c r="CS33" s="17">
        <f t="shared" si="153"/>
        <v>0</v>
      </c>
      <c r="CT33" s="17">
        <f t="shared" si="153"/>
        <v>0</v>
      </c>
      <c r="CU33" s="17">
        <f t="shared" si="153"/>
        <v>0</v>
      </c>
      <c r="CV33" s="17">
        <f t="shared" si="153"/>
        <v>0</v>
      </c>
      <c r="CW33" s="17">
        <f t="shared" si="153"/>
        <v>0</v>
      </c>
      <c r="CX33" s="17">
        <f t="shared" si="153"/>
        <v>0</v>
      </c>
      <c r="CY33" s="17">
        <f t="shared" si="153"/>
        <v>0</v>
      </c>
      <c r="CZ33" s="17">
        <f t="shared" si="153"/>
        <v>0</v>
      </c>
      <c r="DA33" s="17">
        <f t="shared" si="153"/>
        <v>0</v>
      </c>
      <c r="DB33" s="17">
        <f t="shared" si="153"/>
        <v>0</v>
      </c>
      <c r="DC33" s="17">
        <f t="shared" si="153"/>
        <v>0</v>
      </c>
      <c r="DD33" s="17">
        <f t="shared" si="153"/>
        <v>0</v>
      </c>
      <c r="DE33" s="319">
        <f t="shared" ref="DE33" si="177">SUM(CS33:DD33)</f>
        <v>0</v>
      </c>
      <c r="DF33" s="17">
        <f t="shared" si="154"/>
        <v>0</v>
      </c>
      <c r="DG33" s="17">
        <f t="shared" si="154"/>
        <v>0</v>
      </c>
      <c r="DH33" s="17">
        <f t="shared" si="154"/>
        <v>0</v>
      </c>
      <c r="DI33" s="17">
        <f t="shared" si="154"/>
        <v>0</v>
      </c>
      <c r="DJ33" s="17">
        <f t="shared" si="154"/>
        <v>0</v>
      </c>
      <c r="DK33" s="17">
        <f t="shared" si="154"/>
        <v>0</v>
      </c>
      <c r="DL33" s="17">
        <f t="shared" si="154"/>
        <v>0</v>
      </c>
      <c r="DM33" s="17">
        <f t="shared" si="154"/>
        <v>0</v>
      </c>
      <c r="DN33" s="17">
        <f t="shared" si="154"/>
        <v>0</v>
      </c>
      <c r="DO33" s="17">
        <f t="shared" si="154"/>
        <v>0</v>
      </c>
      <c r="DP33" s="17">
        <f t="shared" si="154"/>
        <v>0</v>
      </c>
      <c r="DQ33" s="17">
        <f t="shared" si="154"/>
        <v>0</v>
      </c>
      <c r="DR33" s="319">
        <f t="shared" ref="DR33" si="178">SUM(DF33:DQ33)</f>
        <v>0</v>
      </c>
      <c r="DS33" s="17">
        <f t="shared" si="155"/>
        <v>0</v>
      </c>
      <c r="DT33" s="17">
        <f t="shared" si="155"/>
        <v>0</v>
      </c>
      <c r="DU33" s="17">
        <f t="shared" si="155"/>
        <v>0</v>
      </c>
      <c r="DV33" s="17">
        <f t="shared" si="155"/>
        <v>0</v>
      </c>
      <c r="DW33" s="17">
        <f t="shared" si="155"/>
        <v>0</v>
      </c>
      <c r="DX33" s="17">
        <f t="shared" si="155"/>
        <v>0</v>
      </c>
      <c r="DY33" s="17">
        <f t="shared" si="155"/>
        <v>0</v>
      </c>
      <c r="DZ33" s="17">
        <f t="shared" si="155"/>
        <v>0</v>
      </c>
      <c r="EA33" s="17">
        <f t="shared" si="155"/>
        <v>0</v>
      </c>
      <c r="EB33" s="17">
        <f t="shared" si="155"/>
        <v>0</v>
      </c>
      <c r="EC33" s="17">
        <f t="shared" si="155"/>
        <v>0</v>
      </c>
      <c r="ED33" s="17">
        <f t="shared" si="155"/>
        <v>0</v>
      </c>
      <c r="EE33" s="391">
        <f t="shared" ref="EE33" si="179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180">SUM(G9:G33)</f>
        <v>0</v>
      </c>
      <c r="H34" s="17">
        <f t="shared" si="180"/>
        <v>0</v>
      </c>
      <c r="I34" s="17">
        <f t="shared" si="180"/>
        <v>0</v>
      </c>
      <c r="J34" s="17">
        <f t="shared" si="180"/>
        <v>0</v>
      </c>
      <c r="K34" s="17">
        <f t="shared" si="180"/>
        <v>0</v>
      </c>
      <c r="L34" s="17">
        <f t="shared" si="180"/>
        <v>0</v>
      </c>
      <c r="M34" s="17">
        <f t="shared" si="180"/>
        <v>0</v>
      </c>
      <c r="N34" s="17">
        <f t="shared" si="180"/>
        <v>0</v>
      </c>
      <c r="O34" s="17">
        <f t="shared" si="180"/>
        <v>0</v>
      </c>
      <c r="P34" s="17">
        <f t="shared" si="180"/>
        <v>0</v>
      </c>
      <c r="Q34" s="17">
        <f t="shared" si="180"/>
        <v>0</v>
      </c>
      <c r="R34" s="319">
        <f t="shared" si="127"/>
        <v>0</v>
      </c>
      <c r="S34" s="17">
        <f>SUM(S9:S33)</f>
        <v>0</v>
      </c>
      <c r="T34" s="17">
        <f t="shared" ref="T34" si="181">SUM(T9:T33)</f>
        <v>0</v>
      </c>
      <c r="U34" s="17">
        <f t="shared" ref="U34" si="182">SUM(U9:U33)</f>
        <v>0</v>
      </c>
      <c r="V34" s="17">
        <f t="shared" ref="V34" si="183">SUM(V9:V33)</f>
        <v>0</v>
      </c>
      <c r="W34" s="17">
        <f t="shared" ref="W34" si="184">SUM(W9:W33)</f>
        <v>0</v>
      </c>
      <c r="X34" s="17">
        <f t="shared" ref="X34" si="185">SUM(X9:X33)</f>
        <v>0</v>
      </c>
      <c r="Y34" s="17">
        <f t="shared" ref="Y34" si="186">SUM(Y9:Y33)</f>
        <v>0</v>
      </c>
      <c r="Z34" s="17">
        <f t="shared" ref="Z34" si="187">SUM(Z9:Z33)</f>
        <v>0</v>
      </c>
      <c r="AA34" s="17">
        <f t="shared" ref="AA34" si="188">SUM(AA9:AA33)</f>
        <v>0</v>
      </c>
      <c r="AB34" s="17">
        <f t="shared" ref="AB34" si="189">SUM(AB9:AB33)</f>
        <v>0</v>
      </c>
      <c r="AC34" s="17">
        <f t="shared" ref="AC34" si="190">SUM(AC9:AC33)</f>
        <v>0</v>
      </c>
      <c r="AD34" s="17">
        <f t="shared" ref="AD34" si="191">SUM(AD9:AD33)</f>
        <v>0</v>
      </c>
      <c r="AE34" s="319">
        <f t="shared" ref="AE34" si="192">SUM(S34:AD34)</f>
        <v>0</v>
      </c>
      <c r="AF34" s="17">
        <f>SUM(AF9:AF33)</f>
        <v>0</v>
      </c>
      <c r="AG34" s="17">
        <f t="shared" ref="AG34" si="193">SUM(AG9:AG33)</f>
        <v>0</v>
      </c>
      <c r="AH34" s="17">
        <f t="shared" ref="AH34" si="194">SUM(AH9:AH33)</f>
        <v>0</v>
      </c>
      <c r="AI34" s="17">
        <f t="shared" ref="AI34" si="195">SUM(AI9:AI33)</f>
        <v>0</v>
      </c>
      <c r="AJ34" s="17">
        <f t="shared" ref="AJ34" si="196">SUM(AJ9:AJ33)</f>
        <v>0</v>
      </c>
      <c r="AK34" s="17">
        <f t="shared" ref="AK34" si="197">SUM(AK9:AK33)</f>
        <v>0</v>
      </c>
      <c r="AL34" s="17">
        <f t="shared" ref="AL34" si="198">SUM(AL9:AL33)</f>
        <v>0</v>
      </c>
      <c r="AM34" s="17">
        <f t="shared" ref="AM34" si="199">SUM(AM9:AM33)</f>
        <v>0</v>
      </c>
      <c r="AN34" s="17">
        <f t="shared" ref="AN34" si="200">SUM(AN9:AN33)</f>
        <v>0</v>
      </c>
      <c r="AO34" s="17">
        <f t="shared" ref="AO34" si="201">SUM(AO9:AO33)</f>
        <v>0</v>
      </c>
      <c r="AP34" s="17">
        <f t="shared" ref="AP34" si="202">SUM(AP9:AP33)</f>
        <v>0</v>
      </c>
      <c r="AQ34" s="17">
        <f t="shared" ref="AQ34" si="203">SUM(AQ9:AQ33)</f>
        <v>0</v>
      </c>
      <c r="AR34" s="319">
        <f t="shared" ref="AR34" si="204">SUM(AF34:AQ34)</f>
        <v>0</v>
      </c>
      <c r="AS34" s="17">
        <f>SUM(AS9:AS33)</f>
        <v>0</v>
      </c>
      <c r="AT34" s="17">
        <f t="shared" ref="AT34" si="205">SUM(AT9:AT33)</f>
        <v>0</v>
      </c>
      <c r="AU34" s="17">
        <f t="shared" ref="AU34" si="206">SUM(AU9:AU33)</f>
        <v>0</v>
      </c>
      <c r="AV34" s="17">
        <f t="shared" ref="AV34" si="207">SUM(AV9:AV33)</f>
        <v>0</v>
      </c>
      <c r="AW34" s="17">
        <f t="shared" ref="AW34" si="208">SUM(AW9:AW33)</f>
        <v>0</v>
      </c>
      <c r="AX34" s="17">
        <f t="shared" ref="AX34" si="209">SUM(AX9:AX33)</f>
        <v>0</v>
      </c>
      <c r="AY34" s="17">
        <f t="shared" ref="AY34" si="210">SUM(AY9:AY33)</f>
        <v>0</v>
      </c>
      <c r="AZ34" s="17">
        <f t="shared" ref="AZ34" si="211">SUM(AZ9:AZ33)</f>
        <v>0</v>
      </c>
      <c r="BA34" s="17">
        <f t="shared" ref="BA34" si="212">SUM(BA9:BA33)</f>
        <v>0</v>
      </c>
      <c r="BB34" s="17">
        <f t="shared" ref="BB34" si="213">SUM(BB9:BB33)</f>
        <v>0</v>
      </c>
      <c r="BC34" s="17">
        <f t="shared" ref="BC34" si="214">SUM(BC9:BC33)</f>
        <v>0</v>
      </c>
      <c r="BD34" s="17">
        <f t="shared" ref="BD34" si="215">SUM(BD9:BD33)</f>
        <v>0</v>
      </c>
      <c r="BE34" s="319">
        <f t="shared" ref="BE34" si="216">SUM(AS34:BD34)</f>
        <v>0</v>
      </c>
      <c r="BF34" s="17">
        <f>SUM(BF9:BF33)</f>
        <v>0</v>
      </c>
      <c r="BG34" s="17">
        <f t="shared" ref="BG34" si="217">SUM(BG9:BG33)</f>
        <v>0</v>
      </c>
      <c r="BH34" s="17">
        <f t="shared" ref="BH34" si="218">SUM(BH9:BH33)</f>
        <v>0</v>
      </c>
      <c r="BI34" s="17">
        <f t="shared" ref="BI34" si="219">SUM(BI9:BI33)</f>
        <v>0</v>
      </c>
      <c r="BJ34" s="17">
        <f t="shared" ref="BJ34" si="220">SUM(BJ9:BJ33)</f>
        <v>0</v>
      </c>
      <c r="BK34" s="17">
        <f t="shared" ref="BK34" si="221">SUM(BK9:BK33)</f>
        <v>0</v>
      </c>
      <c r="BL34" s="17">
        <f t="shared" ref="BL34" si="222">SUM(BL9:BL33)</f>
        <v>0</v>
      </c>
      <c r="BM34" s="17">
        <f t="shared" ref="BM34" si="223">SUM(BM9:BM33)</f>
        <v>0</v>
      </c>
      <c r="BN34" s="17">
        <f t="shared" ref="BN34" si="224">SUM(BN9:BN33)</f>
        <v>0</v>
      </c>
      <c r="BO34" s="17">
        <f t="shared" ref="BO34" si="225">SUM(BO9:BO33)</f>
        <v>0</v>
      </c>
      <c r="BP34" s="17">
        <f t="shared" ref="BP34" si="226">SUM(BP9:BP33)</f>
        <v>0</v>
      </c>
      <c r="BQ34" s="17">
        <f t="shared" ref="BQ34" si="227">SUM(BQ9:BQ33)</f>
        <v>0</v>
      </c>
      <c r="BR34" s="319">
        <f t="shared" ref="BR34" si="228">SUM(BF34:BQ34)</f>
        <v>0</v>
      </c>
      <c r="BS34" s="17">
        <f>SUM(BS9:BS33)</f>
        <v>0</v>
      </c>
      <c r="BT34" s="17">
        <f t="shared" ref="BT34" si="229">SUM(BT9:BT33)</f>
        <v>0</v>
      </c>
      <c r="BU34" s="17">
        <f t="shared" ref="BU34" si="230">SUM(BU9:BU33)</f>
        <v>0</v>
      </c>
      <c r="BV34" s="17">
        <f t="shared" ref="BV34" si="231">SUM(BV9:BV33)</f>
        <v>0</v>
      </c>
      <c r="BW34" s="17">
        <f t="shared" ref="BW34" si="232">SUM(BW9:BW33)</f>
        <v>0</v>
      </c>
      <c r="BX34" s="17">
        <f t="shared" ref="BX34" si="233">SUM(BX9:BX33)</f>
        <v>0</v>
      </c>
      <c r="BY34" s="17">
        <f t="shared" ref="BY34" si="234">SUM(BY9:BY33)</f>
        <v>0</v>
      </c>
      <c r="BZ34" s="17">
        <f t="shared" ref="BZ34" si="235">SUM(BZ9:BZ33)</f>
        <v>0</v>
      </c>
      <c r="CA34" s="17">
        <f t="shared" ref="CA34" si="236">SUM(CA9:CA33)</f>
        <v>0</v>
      </c>
      <c r="CB34" s="17">
        <f t="shared" ref="CB34" si="237">SUM(CB9:CB33)</f>
        <v>0</v>
      </c>
      <c r="CC34" s="17">
        <f t="shared" ref="CC34" si="238">SUM(CC9:CC33)</f>
        <v>0</v>
      </c>
      <c r="CD34" s="17">
        <f t="shared" ref="CD34" si="239">SUM(CD9:CD33)</f>
        <v>0</v>
      </c>
      <c r="CE34" s="319">
        <f t="shared" ref="CE34" si="240">SUM(BS34:CD34)</f>
        <v>0</v>
      </c>
      <c r="CF34" s="17">
        <f>SUM(CF9:CF33)</f>
        <v>0</v>
      </c>
      <c r="CG34" s="17">
        <f t="shared" ref="CG34" si="241">SUM(CG9:CG33)</f>
        <v>0</v>
      </c>
      <c r="CH34" s="17">
        <f t="shared" ref="CH34" si="242">SUM(CH9:CH33)</f>
        <v>0</v>
      </c>
      <c r="CI34" s="17">
        <f t="shared" ref="CI34" si="243">SUM(CI9:CI33)</f>
        <v>0</v>
      </c>
      <c r="CJ34" s="17">
        <f t="shared" ref="CJ34" si="244">SUM(CJ9:CJ33)</f>
        <v>0</v>
      </c>
      <c r="CK34" s="17">
        <f t="shared" ref="CK34" si="245">SUM(CK9:CK33)</f>
        <v>0</v>
      </c>
      <c r="CL34" s="17">
        <f t="shared" ref="CL34" si="246">SUM(CL9:CL33)</f>
        <v>0</v>
      </c>
      <c r="CM34" s="17">
        <f t="shared" ref="CM34" si="247">SUM(CM9:CM33)</f>
        <v>0</v>
      </c>
      <c r="CN34" s="17">
        <f t="shared" ref="CN34" si="248">SUM(CN9:CN33)</f>
        <v>0</v>
      </c>
      <c r="CO34" s="17">
        <f t="shared" ref="CO34" si="249">SUM(CO9:CO33)</f>
        <v>0</v>
      </c>
      <c r="CP34" s="17">
        <f t="shared" ref="CP34" si="250">SUM(CP9:CP33)</f>
        <v>0</v>
      </c>
      <c r="CQ34" s="17">
        <f t="shared" ref="CQ34" si="251">SUM(CQ9:CQ33)</f>
        <v>0</v>
      </c>
      <c r="CR34" s="319">
        <f t="shared" ref="CR34" si="252">SUM(CF34:CQ34)</f>
        <v>0</v>
      </c>
      <c r="CS34" s="17">
        <f>SUM(CS9:CS33)</f>
        <v>0</v>
      </c>
      <c r="CT34" s="17">
        <f t="shared" ref="CT34" si="253">SUM(CT9:CT33)</f>
        <v>0</v>
      </c>
      <c r="CU34" s="17">
        <f t="shared" ref="CU34" si="254">SUM(CU9:CU33)</f>
        <v>0</v>
      </c>
      <c r="CV34" s="17">
        <f t="shared" ref="CV34" si="255">SUM(CV9:CV33)</f>
        <v>0</v>
      </c>
      <c r="CW34" s="17">
        <f t="shared" ref="CW34" si="256">SUM(CW9:CW33)</f>
        <v>0</v>
      </c>
      <c r="CX34" s="17">
        <f t="shared" ref="CX34" si="257">SUM(CX9:CX33)</f>
        <v>0</v>
      </c>
      <c r="CY34" s="17">
        <f t="shared" ref="CY34" si="258">SUM(CY9:CY33)</f>
        <v>0</v>
      </c>
      <c r="CZ34" s="17">
        <f t="shared" ref="CZ34" si="259">SUM(CZ9:CZ33)</f>
        <v>0</v>
      </c>
      <c r="DA34" s="17">
        <f t="shared" ref="DA34" si="260">SUM(DA9:DA33)</f>
        <v>0</v>
      </c>
      <c r="DB34" s="17">
        <f t="shared" ref="DB34" si="261">SUM(DB9:DB33)</f>
        <v>0</v>
      </c>
      <c r="DC34" s="17">
        <f t="shared" ref="DC34" si="262">SUM(DC9:DC33)</f>
        <v>0</v>
      </c>
      <c r="DD34" s="17">
        <f t="shared" ref="DD34" si="263">SUM(DD9:DD33)</f>
        <v>0</v>
      </c>
      <c r="DE34" s="319">
        <f t="shared" ref="DE34" si="264">SUM(CS34:DD34)</f>
        <v>0</v>
      </c>
      <c r="DF34" s="17">
        <f>SUM(DF9:DF33)</f>
        <v>0</v>
      </c>
      <c r="DG34" s="17">
        <f t="shared" ref="DG34" si="265">SUM(DG9:DG33)</f>
        <v>0</v>
      </c>
      <c r="DH34" s="17">
        <f t="shared" ref="DH34" si="266">SUM(DH9:DH33)</f>
        <v>0</v>
      </c>
      <c r="DI34" s="17">
        <f t="shared" ref="DI34" si="267">SUM(DI9:DI33)</f>
        <v>0</v>
      </c>
      <c r="DJ34" s="17">
        <f t="shared" ref="DJ34" si="268">SUM(DJ9:DJ33)</f>
        <v>0</v>
      </c>
      <c r="DK34" s="17">
        <f t="shared" ref="DK34" si="269">SUM(DK9:DK33)</f>
        <v>0</v>
      </c>
      <c r="DL34" s="17">
        <f t="shared" ref="DL34" si="270">SUM(DL9:DL33)</f>
        <v>0</v>
      </c>
      <c r="DM34" s="17">
        <f t="shared" ref="DM34" si="271">SUM(DM9:DM33)</f>
        <v>0</v>
      </c>
      <c r="DN34" s="17">
        <f t="shared" ref="DN34" si="272">SUM(DN9:DN33)</f>
        <v>0</v>
      </c>
      <c r="DO34" s="17">
        <f t="shared" ref="DO34" si="273">SUM(DO9:DO33)</f>
        <v>0</v>
      </c>
      <c r="DP34" s="17">
        <f t="shared" ref="DP34" si="274">SUM(DP9:DP33)</f>
        <v>0</v>
      </c>
      <c r="DQ34" s="17">
        <f t="shared" ref="DQ34" si="275">SUM(DQ9:DQ33)</f>
        <v>0</v>
      </c>
      <c r="DR34" s="319">
        <f t="shared" ref="DR34" si="276">SUM(DF34:DQ34)</f>
        <v>0</v>
      </c>
      <c r="DS34" s="17">
        <f>SUM(DS9:DS33)</f>
        <v>0</v>
      </c>
      <c r="DT34" s="17">
        <f t="shared" ref="DT34" si="277">SUM(DT9:DT33)</f>
        <v>0</v>
      </c>
      <c r="DU34" s="17">
        <f t="shared" ref="DU34" si="278">SUM(DU9:DU33)</f>
        <v>0</v>
      </c>
      <c r="DV34" s="17">
        <f t="shared" ref="DV34" si="279">SUM(DV9:DV33)</f>
        <v>0</v>
      </c>
      <c r="DW34" s="17">
        <f t="shared" ref="DW34" si="280">SUM(DW9:DW33)</f>
        <v>0</v>
      </c>
      <c r="DX34" s="17">
        <f t="shared" ref="DX34" si="281">SUM(DX9:DX33)</f>
        <v>0</v>
      </c>
      <c r="DY34" s="17">
        <f t="shared" ref="DY34" si="282">SUM(DY9:DY33)</f>
        <v>0</v>
      </c>
      <c r="DZ34" s="17">
        <f t="shared" ref="DZ34" si="283">SUM(DZ9:DZ33)</f>
        <v>0</v>
      </c>
      <c r="EA34" s="17">
        <f t="shared" ref="EA34" si="284">SUM(EA9:EA33)</f>
        <v>0</v>
      </c>
      <c r="EB34" s="17">
        <f t="shared" ref="EB34" si="285">SUM(EB9:EB33)</f>
        <v>0</v>
      </c>
      <c r="EC34" s="17">
        <f t="shared" ref="EC34" si="286">SUM(EC9:EC33)</f>
        <v>0</v>
      </c>
      <c r="ED34" s="17">
        <f t="shared" ref="ED34" si="287">SUM(ED9:ED33)</f>
        <v>0</v>
      </c>
      <c r="EE34" s="319">
        <f t="shared" ref="EE34" si="288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289">F6-F34</f>
        <v>0</v>
      </c>
      <c r="G36" s="17">
        <f t="shared" si="289"/>
        <v>0</v>
      </c>
      <c r="H36" s="17">
        <f t="shared" si="289"/>
        <v>0</v>
      </c>
      <c r="I36" s="17">
        <f t="shared" si="289"/>
        <v>0</v>
      </c>
      <c r="J36" s="17">
        <f t="shared" si="289"/>
        <v>0</v>
      </c>
      <c r="K36" s="17">
        <f t="shared" si="289"/>
        <v>0</v>
      </c>
      <c r="L36" s="17">
        <f t="shared" si="289"/>
        <v>0</v>
      </c>
      <c r="M36" s="17">
        <f t="shared" si="289"/>
        <v>0</v>
      </c>
      <c r="N36" s="17">
        <f t="shared" si="289"/>
        <v>0</v>
      </c>
      <c r="O36" s="17">
        <f t="shared" si="289"/>
        <v>0</v>
      </c>
      <c r="P36" s="17">
        <f t="shared" si="289"/>
        <v>0</v>
      </c>
      <c r="Q36" s="17">
        <f t="shared" si="289"/>
        <v>0</v>
      </c>
      <c r="R36" s="319">
        <f t="shared" si="127"/>
        <v>0</v>
      </c>
      <c r="S36" s="17">
        <f t="shared" ref="S36:AD36" si="290">S6-S34</f>
        <v>0</v>
      </c>
      <c r="T36" s="17">
        <f t="shared" si="290"/>
        <v>0</v>
      </c>
      <c r="U36" s="17">
        <f t="shared" si="290"/>
        <v>0</v>
      </c>
      <c r="V36" s="17">
        <f t="shared" si="290"/>
        <v>0</v>
      </c>
      <c r="W36" s="17">
        <f t="shared" si="290"/>
        <v>0</v>
      </c>
      <c r="X36" s="17">
        <f t="shared" si="290"/>
        <v>0</v>
      </c>
      <c r="Y36" s="17">
        <f t="shared" si="290"/>
        <v>0</v>
      </c>
      <c r="Z36" s="17">
        <f t="shared" si="290"/>
        <v>0</v>
      </c>
      <c r="AA36" s="17">
        <f t="shared" si="290"/>
        <v>0</v>
      </c>
      <c r="AB36" s="17">
        <f t="shared" si="290"/>
        <v>0</v>
      </c>
      <c r="AC36" s="17">
        <f t="shared" si="290"/>
        <v>0</v>
      </c>
      <c r="AD36" s="17">
        <f t="shared" si="290"/>
        <v>0</v>
      </c>
      <c r="AE36" s="319">
        <f t="shared" ref="AE36" si="291">SUM(S36:AD36)</f>
        <v>0</v>
      </c>
      <c r="AF36" s="17">
        <f t="shared" ref="AF36:AQ36" si="292">AF6-AF34</f>
        <v>0</v>
      </c>
      <c r="AG36" s="17">
        <f t="shared" si="292"/>
        <v>0</v>
      </c>
      <c r="AH36" s="17">
        <f t="shared" si="292"/>
        <v>0</v>
      </c>
      <c r="AI36" s="17">
        <f t="shared" si="292"/>
        <v>0</v>
      </c>
      <c r="AJ36" s="17">
        <f t="shared" si="292"/>
        <v>0</v>
      </c>
      <c r="AK36" s="17">
        <f t="shared" si="292"/>
        <v>0</v>
      </c>
      <c r="AL36" s="17">
        <f t="shared" si="292"/>
        <v>0</v>
      </c>
      <c r="AM36" s="17">
        <f t="shared" si="292"/>
        <v>0</v>
      </c>
      <c r="AN36" s="17">
        <f t="shared" si="292"/>
        <v>0</v>
      </c>
      <c r="AO36" s="17">
        <f t="shared" si="292"/>
        <v>0</v>
      </c>
      <c r="AP36" s="17">
        <f t="shared" si="292"/>
        <v>0</v>
      </c>
      <c r="AQ36" s="17">
        <f t="shared" si="292"/>
        <v>0</v>
      </c>
      <c r="AR36" s="319">
        <f t="shared" ref="AR36" si="293">SUM(AF36:AQ36)</f>
        <v>0</v>
      </c>
      <c r="AS36" s="17">
        <f t="shared" ref="AS36:BD36" si="294">AS6-AS34</f>
        <v>0</v>
      </c>
      <c r="AT36" s="17">
        <f t="shared" si="294"/>
        <v>0</v>
      </c>
      <c r="AU36" s="17">
        <f t="shared" si="294"/>
        <v>0</v>
      </c>
      <c r="AV36" s="17">
        <f t="shared" si="294"/>
        <v>0</v>
      </c>
      <c r="AW36" s="17">
        <f t="shared" si="294"/>
        <v>0</v>
      </c>
      <c r="AX36" s="17">
        <f t="shared" si="294"/>
        <v>0</v>
      </c>
      <c r="AY36" s="17">
        <f t="shared" si="294"/>
        <v>0</v>
      </c>
      <c r="AZ36" s="17">
        <f t="shared" si="294"/>
        <v>0</v>
      </c>
      <c r="BA36" s="17">
        <f t="shared" si="294"/>
        <v>0</v>
      </c>
      <c r="BB36" s="17">
        <f t="shared" si="294"/>
        <v>0</v>
      </c>
      <c r="BC36" s="17">
        <f t="shared" si="294"/>
        <v>0</v>
      </c>
      <c r="BD36" s="17">
        <f t="shared" si="294"/>
        <v>0</v>
      </c>
      <c r="BE36" s="319">
        <f t="shared" ref="BE36" si="295">SUM(AS36:BD36)</f>
        <v>0</v>
      </c>
      <c r="BF36" s="17">
        <f t="shared" ref="BF36:BQ36" si="296">BF6-BF34</f>
        <v>0</v>
      </c>
      <c r="BG36" s="17">
        <f t="shared" si="296"/>
        <v>0</v>
      </c>
      <c r="BH36" s="17">
        <f t="shared" si="296"/>
        <v>0</v>
      </c>
      <c r="BI36" s="17">
        <f t="shared" si="296"/>
        <v>0</v>
      </c>
      <c r="BJ36" s="17">
        <f t="shared" si="296"/>
        <v>0</v>
      </c>
      <c r="BK36" s="17">
        <f t="shared" si="296"/>
        <v>0</v>
      </c>
      <c r="BL36" s="17">
        <f t="shared" si="296"/>
        <v>0</v>
      </c>
      <c r="BM36" s="17">
        <f t="shared" si="296"/>
        <v>0</v>
      </c>
      <c r="BN36" s="17">
        <f t="shared" si="296"/>
        <v>0</v>
      </c>
      <c r="BO36" s="17">
        <f t="shared" si="296"/>
        <v>0</v>
      </c>
      <c r="BP36" s="17">
        <f t="shared" si="296"/>
        <v>0</v>
      </c>
      <c r="BQ36" s="17">
        <f t="shared" si="296"/>
        <v>0</v>
      </c>
      <c r="BR36" s="319">
        <f t="shared" ref="BR36" si="297">SUM(BF36:BQ36)</f>
        <v>0</v>
      </c>
      <c r="BS36" s="17">
        <f t="shared" ref="BS36:CD36" si="298">BS6-BS34</f>
        <v>0</v>
      </c>
      <c r="BT36" s="17">
        <f t="shared" si="298"/>
        <v>0</v>
      </c>
      <c r="BU36" s="17">
        <f t="shared" si="298"/>
        <v>0</v>
      </c>
      <c r="BV36" s="17">
        <f t="shared" si="298"/>
        <v>0</v>
      </c>
      <c r="BW36" s="17">
        <f t="shared" si="298"/>
        <v>0</v>
      </c>
      <c r="BX36" s="17">
        <f t="shared" si="298"/>
        <v>0</v>
      </c>
      <c r="BY36" s="17">
        <f t="shared" si="298"/>
        <v>0</v>
      </c>
      <c r="BZ36" s="17">
        <f t="shared" si="298"/>
        <v>0</v>
      </c>
      <c r="CA36" s="17">
        <f t="shared" si="298"/>
        <v>0</v>
      </c>
      <c r="CB36" s="17">
        <f t="shared" si="298"/>
        <v>0</v>
      </c>
      <c r="CC36" s="17">
        <f t="shared" si="298"/>
        <v>0</v>
      </c>
      <c r="CD36" s="17">
        <f t="shared" si="298"/>
        <v>0</v>
      </c>
      <c r="CE36" s="319">
        <f t="shared" ref="CE36" si="299">SUM(BS36:CD36)</f>
        <v>0</v>
      </c>
      <c r="CF36" s="17">
        <f t="shared" ref="CF36:CQ36" si="300">CF6-CF34</f>
        <v>0</v>
      </c>
      <c r="CG36" s="17">
        <f t="shared" si="300"/>
        <v>0</v>
      </c>
      <c r="CH36" s="17">
        <f t="shared" si="300"/>
        <v>0</v>
      </c>
      <c r="CI36" s="17">
        <f t="shared" si="300"/>
        <v>0</v>
      </c>
      <c r="CJ36" s="17">
        <f t="shared" si="300"/>
        <v>0</v>
      </c>
      <c r="CK36" s="17">
        <f t="shared" si="300"/>
        <v>0</v>
      </c>
      <c r="CL36" s="17">
        <f t="shared" si="300"/>
        <v>0</v>
      </c>
      <c r="CM36" s="17">
        <f t="shared" si="300"/>
        <v>0</v>
      </c>
      <c r="CN36" s="17">
        <f t="shared" si="300"/>
        <v>0</v>
      </c>
      <c r="CO36" s="17">
        <f t="shared" si="300"/>
        <v>0</v>
      </c>
      <c r="CP36" s="17">
        <f t="shared" si="300"/>
        <v>0</v>
      </c>
      <c r="CQ36" s="17">
        <f t="shared" si="300"/>
        <v>0</v>
      </c>
      <c r="CR36" s="319">
        <f t="shared" ref="CR36" si="301">SUM(CF36:CQ36)</f>
        <v>0</v>
      </c>
      <c r="CS36" s="17">
        <f t="shared" ref="CS36:DD36" si="302">CS6-CS34</f>
        <v>0</v>
      </c>
      <c r="CT36" s="17">
        <f t="shared" si="302"/>
        <v>0</v>
      </c>
      <c r="CU36" s="17">
        <f t="shared" si="302"/>
        <v>0</v>
      </c>
      <c r="CV36" s="17">
        <f t="shared" si="302"/>
        <v>0</v>
      </c>
      <c r="CW36" s="17">
        <f t="shared" si="302"/>
        <v>0</v>
      </c>
      <c r="CX36" s="17">
        <f t="shared" si="302"/>
        <v>0</v>
      </c>
      <c r="CY36" s="17">
        <f t="shared" si="302"/>
        <v>0</v>
      </c>
      <c r="CZ36" s="17">
        <f t="shared" si="302"/>
        <v>0</v>
      </c>
      <c r="DA36" s="17">
        <f t="shared" si="302"/>
        <v>0</v>
      </c>
      <c r="DB36" s="17">
        <f t="shared" si="302"/>
        <v>0</v>
      </c>
      <c r="DC36" s="17">
        <f t="shared" si="302"/>
        <v>0</v>
      </c>
      <c r="DD36" s="17">
        <f t="shared" si="302"/>
        <v>0</v>
      </c>
      <c r="DE36" s="319">
        <f t="shared" ref="DE36" si="303">SUM(CS36:DD36)</f>
        <v>0</v>
      </c>
      <c r="DF36" s="17">
        <f t="shared" ref="DF36:DQ36" si="304">DF6-DF34</f>
        <v>0</v>
      </c>
      <c r="DG36" s="17">
        <f t="shared" si="304"/>
        <v>0</v>
      </c>
      <c r="DH36" s="17">
        <f t="shared" si="304"/>
        <v>0</v>
      </c>
      <c r="DI36" s="17">
        <f t="shared" si="304"/>
        <v>0</v>
      </c>
      <c r="DJ36" s="17">
        <f t="shared" si="304"/>
        <v>0</v>
      </c>
      <c r="DK36" s="17">
        <f t="shared" si="304"/>
        <v>0</v>
      </c>
      <c r="DL36" s="17">
        <f t="shared" si="304"/>
        <v>0</v>
      </c>
      <c r="DM36" s="17">
        <f t="shared" si="304"/>
        <v>0</v>
      </c>
      <c r="DN36" s="17">
        <f t="shared" si="304"/>
        <v>0</v>
      </c>
      <c r="DO36" s="17">
        <f t="shared" si="304"/>
        <v>0</v>
      </c>
      <c r="DP36" s="17">
        <f t="shared" si="304"/>
        <v>0</v>
      </c>
      <c r="DQ36" s="17">
        <f t="shared" si="304"/>
        <v>0</v>
      </c>
      <c r="DR36" s="319">
        <f t="shared" ref="DR36" si="305">SUM(DF36:DQ36)</f>
        <v>0</v>
      </c>
      <c r="DS36" s="17">
        <f t="shared" ref="DS36:ED36" si="306">DS6-DS34</f>
        <v>0</v>
      </c>
      <c r="DT36" s="17">
        <f t="shared" si="306"/>
        <v>0</v>
      </c>
      <c r="DU36" s="17">
        <f t="shared" si="306"/>
        <v>0</v>
      </c>
      <c r="DV36" s="17">
        <f t="shared" si="306"/>
        <v>0</v>
      </c>
      <c r="DW36" s="17">
        <f t="shared" si="306"/>
        <v>0</v>
      </c>
      <c r="DX36" s="17">
        <f t="shared" si="306"/>
        <v>0</v>
      </c>
      <c r="DY36" s="17">
        <f t="shared" si="306"/>
        <v>0</v>
      </c>
      <c r="DZ36" s="17">
        <f t="shared" si="306"/>
        <v>0</v>
      </c>
      <c r="EA36" s="17">
        <f t="shared" si="306"/>
        <v>0</v>
      </c>
      <c r="EB36" s="17">
        <f t="shared" si="306"/>
        <v>0</v>
      </c>
      <c r="EC36" s="17">
        <f t="shared" si="306"/>
        <v>0</v>
      </c>
      <c r="ED36" s="17">
        <f t="shared" si="306"/>
        <v>0</v>
      </c>
      <c r="EE36" s="391">
        <f t="shared" ref="EE36" si="307">SUM(DS36:ED36)</f>
        <v>0</v>
      </c>
    </row>
    <row r="37" spans="1:135" x14ac:dyDescent="0.2">
      <c r="A37" s="30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11 EMPRUNT 1'!E5</f>
        <v>0</v>
      </c>
      <c r="D38" s="9" t="s">
        <v>24</v>
      </c>
      <c r="F38" s="17">
        <f t="shared" ref="F38:Q39" si="308">IF(F$2&gt;=$B$18,$E38,0)</f>
        <v>0</v>
      </c>
      <c r="G38" s="17">
        <f t="shared" si="308"/>
        <v>0</v>
      </c>
      <c r="H38" s="17">
        <f t="shared" si="308"/>
        <v>0</v>
      </c>
      <c r="I38" s="17">
        <f t="shared" si="308"/>
        <v>0</v>
      </c>
      <c r="J38" s="17">
        <f t="shared" si="308"/>
        <v>0</v>
      </c>
      <c r="K38" s="17">
        <f t="shared" si="308"/>
        <v>0</v>
      </c>
      <c r="L38" s="17">
        <f t="shared" si="308"/>
        <v>0</v>
      </c>
      <c r="M38" s="17">
        <f t="shared" si="308"/>
        <v>0</v>
      </c>
      <c r="N38" s="17">
        <f t="shared" si="308"/>
        <v>0</v>
      </c>
      <c r="O38" s="17">
        <f t="shared" si="308"/>
        <v>0</v>
      </c>
      <c r="P38" s="17">
        <f t="shared" si="308"/>
        <v>0</v>
      </c>
      <c r="Q38" s="17">
        <f t="shared" si="308"/>
        <v>0</v>
      </c>
      <c r="R38" s="319">
        <f t="shared" ref="R38:R39" si="309">SUM(F38:Q38)</f>
        <v>0</v>
      </c>
      <c r="S38" s="17">
        <f t="shared" ref="S38:AD39" si="310">IF(S$2&gt;=$B$18,$E38,0)</f>
        <v>0</v>
      </c>
      <c r="T38" s="17">
        <f t="shared" si="310"/>
        <v>0</v>
      </c>
      <c r="U38" s="17">
        <f t="shared" si="310"/>
        <v>0</v>
      </c>
      <c r="V38" s="17">
        <f t="shared" si="310"/>
        <v>0</v>
      </c>
      <c r="W38" s="17">
        <f t="shared" si="310"/>
        <v>0</v>
      </c>
      <c r="X38" s="17">
        <f t="shared" si="310"/>
        <v>0</v>
      </c>
      <c r="Y38" s="17">
        <f t="shared" si="310"/>
        <v>0</v>
      </c>
      <c r="Z38" s="17">
        <f t="shared" si="310"/>
        <v>0</v>
      </c>
      <c r="AA38" s="17">
        <f t="shared" si="310"/>
        <v>0</v>
      </c>
      <c r="AB38" s="17">
        <f t="shared" si="310"/>
        <v>0</v>
      </c>
      <c r="AC38" s="17">
        <f t="shared" si="310"/>
        <v>0</v>
      </c>
      <c r="AD38" s="17">
        <f t="shared" si="310"/>
        <v>0</v>
      </c>
      <c r="AE38" s="319">
        <f t="shared" ref="AE38:AE39" si="311">SUM(S38:AD38)</f>
        <v>0</v>
      </c>
      <c r="AF38" s="17">
        <f t="shared" ref="AF38:AQ39" si="312">IF(AF$2&gt;=$B$18,$E38,0)</f>
        <v>0</v>
      </c>
      <c r="AG38" s="17">
        <f t="shared" si="312"/>
        <v>0</v>
      </c>
      <c r="AH38" s="17">
        <f t="shared" si="312"/>
        <v>0</v>
      </c>
      <c r="AI38" s="17">
        <f t="shared" si="312"/>
        <v>0</v>
      </c>
      <c r="AJ38" s="17">
        <f t="shared" si="312"/>
        <v>0</v>
      </c>
      <c r="AK38" s="17">
        <f t="shared" si="312"/>
        <v>0</v>
      </c>
      <c r="AL38" s="17">
        <f t="shared" si="312"/>
        <v>0</v>
      </c>
      <c r="AM38" s="17">
        <f t="shared" si="312"/>
        <v>0</v>
      </c>
      <c r="AN38" s="17">
        <f t="shared" si="312"/>
        <v>0</v>
      </c>
      <c r="AO38" s="17">
        <f t="shared" si="312"/>
        <v>0</v>
      </c>
      <c r="AP38" s="17">
        <f t="shared" si="312"/>
        <v>0</v>
      </c>
      <c r="AQ38" s="17">
        <f t="shared" si="312"/>
        <v>0</v>
      </c>
      <c r="AR38" s="319">
        <f t="shared" ref="AR38:AR39" si="313">SUM(AF38:AQ38)</f>
        <v>0</v>
      </c>
      <c r="AS38" s="17">
        <f t="shared" ref="AS38:BD39" si="314">IF(AS$2&gt;=$B$18,$E38,0)</f>
        <v>0</v>
      </c>
      <c r="AT38" s="17">
        <f t="shared" si="314"/>
        <v>0</v>
      </c>
      <c r="AU38" s="17">
        <f t="shared" si="314"/>
        <v>0</v>
      </c>
      <c r="AV38" s="17">
        <f t="shared" si="314"/>
        <v>0</v>
      </c>
      <c r="AW38" s="17">
        <f t="shared" si="314"/>
        <v>0</v>
      </c>
      <c r="AX38" s="17">
        <f t="shared" si="314"/>
        <v>0</v>
      </c>
      <c r="AY38" s="17">
        <f t="shared" si="314"/>
        <v>0</v>
      </c>
      <c r="AZ38" s="17">
        <f t="shared" si="314"/>
        <v>0</v>
      </c>
      <c r="BA38" s="17">
        <f t="shared" si="314"/>
        <v>0</v>
      </c>
      <c r="BB38" s="17">
        <f t="shared" si="314"/>
        <v>0</v>
      </c>
      <c r="BC38" s="17">
        <f t="shared" si="314"/>
        <v>0</v>
      </c>
      <c r="BD38" s="17">
        <f t="shared" si="314"/>
        <v>0</v>
      </c>
      <c r="BE38" s="319">
        <f t="shared" ref="BE38:BE39" si="315">SUM(AS38:BD38)</f>
        <v>0</v>
      </c>
      <c r="BF38" s="17">
        <f t="shared" ref="BF38:BQ39" si="316">IF(BF$2&gt;=$B$18,$E38,0)</f>
        <v>0</v>
      </c>
      <c r="BG38" s="17">
        <f t="shared" si="316"/>
        <v>0</v>
      </c>
      <c r="BH38" s="17">
        <f t="shared" si="316"/>
        <v>0</v>
      </c>
      <c r="BI38" s="17">
        <f t="shared" si="316"/>
        <v>0</v>
      </c>
      <c r="BJ38" s="17">
        <f t="shared" si="316"/>
        <v>0</v>
      </c>
      <c r="BK38" s="17">
        <f t="shared" si="316"/>
        <v>0</v>
      </c>
      <c r="BL38" s="17">
        <f t="shared" si="316"/>
        <v>0</v>
      </c>
      <c r="BM38" s="17">
        <f t="shared" si="316"/>
        <v>0</v>
      </c>
      <c r="BN38" s="17">
        <f t="shared" si="316"/>
        <v>0</v>
      </c>
      <c r="BO38" s="17">
        <f t="shared" si="316"/>
        <v>0</v>
      </c>
      <c r="BP38" s="17">
        <f t="shared" si="316"/>
        <v>0</v>
      </c>
      <c r="BQ38" s="17">
        <f t="shared" si="316"/>
        <v>0</v>
      </c>
      <c r="BR38" s="319">
        <f t="shared" ref="BR38:BR39" si="317">SUM(BF38:BQ38)</f>
        <v>0</v>
      </c>
      <c r="BS38" s="17">
        <f t="shared" ref="BS38:CD39" si="318">IF(BS$2&gt;=$B$18,$E38,0)</f>
        <v>0</v>
      </c>
      <c r="BT38" s="17">
        <f t="shared" si="318"/>
        <v>0</v>
      </c>
      <c r="BU38" s="17">
        <f t="shared" si="318"/>
        <v>0</v>
      </c>
      <c r="BV38" s="17">
        <f t="shared" si="318"/>
        <v>0</v>
      </c>
      <c r="BW38" s="17">
        <f t="shared" si="318"/>
        <v>0</v>
      </c>
      <c r="BX38" s="17">
        <f t="shared" si="318"/>
        <v>0</v>
      </c>
      <c r="BY38" s="17">
        <f t="shared" si="318"/>
        <v>0</v>
      </c>
      <c r="BZ38" s="17">
        <f t="shared" si="318"/>
        <v>0</v>
      </c>
      <c r="CA38" s="17">
        <f t="shared" si="318"/>
        <v>0</v>
      </c>
      <c r="CB38" s="17">
        <f t="shared" si="318"/>
        <v>0</v>
      </c>
      <c r="CC38" s="17">
        <f t="shared" si="318"/>
        <v>0</v>
      </c>
      <c r="CD38" s="17">
        <f t="shared" si="318"/>
        <v>0</v>
      </c>
      <c r="CE38" s="319">
        <f t="shared" ref="CE38:CE39" si="319">SUM(BS38:CD38)</f>
        <v>0</v>
      </c>
      <c r="CF38" s="17">
        <f t="shared" ref="CF38:CQ39" si="320">IF(CF$2&gt;=$B$18,$E38,0)</f>
        <v>0</v>
      </c>
      <c r="CG38" s="17">
        <f t="shared" si="320"/>
        <v>0</v>
      </c>
      <c r="CH38" s="17">
        <f t="shared" si="320"/>
        <v>0</v>
      </c>
      <c r="CI38" s="17">
        <f t="shared" si="320"/>
        <v>0</v>
      </c>
      <c r="CJ38" s="17">
        <f t="shared" si="320"/>
        <v>0</v>
      </c>
      <c r="CK38" s="17">
        <f t="shared" si="320"/>
        <v>0</v>
      </c>
      <c r="CL38" s="17">
        <f t="shared" si="320"/>
        <v>0</v>
      </c>
      <c r="CM38" s="17">
        <f t="shared" si="320"/>
        <v>0</v>
      </c>
      <c r="CN38" s="17">
        <f t="shared" si="320"/>
        <v>0</v>
      </c>
      <c r="CO38" s="17">
        <f t="shared" si="320"/>
        <v>0</v>
      </c>
      <c r="CP38" s="17">
        <f t="shared" si="320"/>
        <v>0</v>
      </c>
      <c r="CQ38" s="17">
        <f t="shared" si="320"/>
        <v>0</v>
      </c>
      <c r="CR38" s="319">
        <f t="shared" ref="CR38:CR39" si="321">SUM(CF38:CQ38)</f>
        <v>0</v>
      </c>
      <c r="CS38" s="17">
        <f t="shared" ref="CS38:DD39" si="322">IF(CS$2&gt;=$B$18,$E38,0)</f>
        <v>0</v>
      </c>
      <c r="CT38" s="17">
        <f t="shared" si="322"/>
        <v>0</v>
      </c>
      <c r="CU38" s="17">
        <f t="shared" si="322"/>
        <v>0</v>
      </c>
      <c r="CV38" s="17">
        <f t="shared" si="322"/>
        <v>0</v>
      </c>
      <c r="CW38" s="17">
        <f t="shared" si="322"/>
        <v>0</v>
      </c>
      <c r="CX38" s="17">
        <f t="shared" si="322"/>
        <v>0</v>
      </c>
      <c r="CY38" s="17">
        <f t="shared" si="322"/>
        <v>0</v>
      </c>
      <c r="CZ38" s="17">
        <f t="shared" si="322"/>
        <v>0</v>
      </c>
      <c r="DA38" s="17">
        <f t="shared" si="322"/>
        <v>0</v>
      </c>
      <c r="DB38" s="17">
        <f t="shared" si="322"/>
        <v>0</v>
      </c>
      <c r="DC38" s="17">
        <f t="shared" si="322"/>
        <v>0</v>
      </c>
      <c r="DD38" s="17">
        <f t="shared" si="322"/>
        <v>0</v>
      </c>
      <c r="DE38" s="319">
        <f t="shared" ref="DE38:DE39" si="323">SUM(CS38:DD38)</f>
        <v>0</v>
      </c>
      <c r="DF38" s="17">
        <f t="shared" ref="DF38:DQ39" si="324">IF(DF$2&gt;=$B$18,$E38,0)</f>
        <v>0</v>
      </c>
      <c r="DG38" s="17">
        <f t="shared" si="324"/>
        <v>0</v>
      </c>
      <c r="DH38" s="17">
        <f t="shared" si="324"/>
        <v>0</v>
      </c>
      <c r="DI38" s="17">
        <f t="shared" si="324"/>
        <v>0</v>
      </c>
      <c r="DJ38" s="17">
        <f t="shared" si="324"/>
        <v>0</v>
      </c>
      <c r="DK38" s="17">
        <f t="shared" si="324"/>
        <v>0</v>
      </c>
      <c r="DL38" s="17">
        <f t="shared" si="324"/>
        <v>0</v>
      </c>
      <c r="DM38" s="17">
        <f t="shared" si="324"/>
        <v>0</v>
      </c>
      <c r="DN38" s="17">
        <f t="shared" si="324"/>
        <v>0</v>
      </c>
      <c r="DO38" s="17">
        <f t="shared" si="324"/>
        <v>0</v>
      </c>
      <c r="DP38" s="17">
        <f t="shared" si="324"/>
        <v>0</v>
      </c>
      <c r="DQ38" s="17">
        <f t="shared" si="324"/>
        <v>0</v>
      </c>
      <c r="DR38" s="319">
        <f t="shared" ref="DR38:DR39" si="325">SUM(DF38:DQ38)</f>
        <v>0</v>
      </c>
      <c r="DS38" s="17">
        <f t="shared" ref="DS38:ED39" si="326">IF(DS$2&gt;=$B$18,$E38,0)</f>
        <v>0</v>
      </c>
      <c r="DT38" s="17">
        <f t="shared" si="326"/>
        <v>0</v>
      </c>
      <c r="DU38" s="17">
        <f t="shared" si="326"/>
        <v>0</v>
      </c>
      <c r="DV38" s="17">
        <f t="shared" si="326"/>
        <v>0</v>
      </c>
      <c r="DW38" s="17">
        <f t="shared" si="326"/>
        <v>0</v>
      </c>
      <c r="DX38" s="17">
        <f t="shared" si="326"/>
        <v>0</v>
      </c>
      <c r="DY38" s="17">
        <f t="shared" si="326"/>
        <v>0</v>
      </c>
      <c r="DZ38" s="17">
        <f t="shared" si="326"/>
        <v>0</v>
      </c>
      <c r="EA38" s="17">
        <f t="shared" si="326"/>
        <v>0</v>
      </c>
      <c r="EB38" s="17">
        <f t="shared" si="326"/>
        <v>0</v>
      </c>
      <c r="EC38" s="17">
        <f t="shared" si="326"/>
        <v>0</v>
      </c>
      <c r="ED38" s="17">
        <f t="shared" si="326"/>
        <v>0</v>
      </c>
      <c r="EE38" s="391">
        <f t="shared" ref="EE38:EE39" si="327">SUM(DS38:ED38)</f>
        <v>0</v>
      </c>
    </row>
    <row r="39" spans="1:135" x14ac:dyDescent="0.2">
      <c r="A39" s="12" t="s">
        <v>4</v>
      </c>
      <c r="B39" s="435">
        <f>'SPACELOG 11 EMPRUNT 1'!E7</f>
        <v>15</v>
      </c>
      <c r="D39" s="9" t="s">
        <v>25</v>
      </c>
      <c r="F39" s="17">
        <f t="shared" si="308"/>
        <v>0</v>
      </c>
      <c r="G39" s="17">
        <f t="shared" si="308"/>
        <v>0</v>
      </c>
      <c r="H39" s="17">
        <f t="shared" si="308"/>
        <v>0</v>
      </c>
      <c r="I39" s="17">
        <f t="shared" si="308"/>
        <v>0</v>
      </c>
      <c r="J39" s="17">
        <f t="shared" si="308"/>
        <v>0</v>
      </c>
      <c r="K39" s="17">
        <f t="shared" si="308"/>
        <v>0</v>
      </c>
      <c r="L39" s="17">
        <f t="shared" si="308"/>
        <v>0</v>
      </c>
      <c r="M39" s="17">
        <f t="shared" si="308"/>
        <v>0</v>
      </c>
      <c r="N39" s="17">
        <f t="shared" si="308"/>
        <v>0</v>
      </c>
      <c r="O39" s="17">
        <f t="shared" si="308"/>
        <v>0</v>
      </c>
      <c r="P39" s="17">
        <f t="shared" si="308"/>
        <v>0</v>
      </c>
      <c r="Q39" s="17">
        <f t="shared" si="308"/>
        <v>0</v>
      </c>
      <c r="R39" s="319">
        <f t="shared" si="309"/>
        <v>0</v>
      </c>
      <c r="S39" s="17">
        <f t="shared" si="310"/>
        <v>0</v>
      </c>
      <c r="T39" s="17">
        <f t="shared" si="310"/>
        <v>0</v>
      </c>
      <c r="U39" s="17">
        <f t="shared" si="310"/>
        <v>0</v>
      </c>
      <c r="V39" s="17">
        <f t="shared" si="310"/>
        <v>0</v>
      </c>
      <c r="W39" s="17">
        <f t="shared" si="310"/>
        <v>0</v>
      </c>
      <c r="X39" s="17">
        <f t="shared" si="310"/>
        <v>0</v>
      </c>
      <c r="Y39" s="17">
        <f t="shared" si="310"/>
        <v>0</v>
      </c>
      <c r="Z39" s="17">
        <f t="shared" si="310"/>
        <v>0</v>
      </c>
      <c r="AA39" s="17">
        <f t="shared" si="310"/>
        <v>0</v>
      </c>
      <c r="AB39" s="17">
        <f t="shared" si="310"/>
        <v>0</v>
      </c>
      <c r="AC39" s="17">
        <f t="shared" si="310"/>
        <v>0</v>
      </c>
      <c r="AD39" s="17">
        <f t="shared" si="310"/>
        <v>0</v>
      </c>
      <c r="AE39" s="319">
        <f t="shared" si="311"/>
        <v>0</v>
      </c>
      <c r="AF39" s="17">
        <f t="shared" si="312"/>
        <v>0</v>
      </c>
      <c r="AG39" s="17">
        <f t="shared" si="312"/>
        <v>0</v>
      </c>
      <c r="AH39" s="17">
        <f t="shared" si="312"/>
        <v>0</v>
      </c>
      <c r="AI39" s="17">
        <f t="shared" si="312"/>
        <v>0</v>
      </c>
      <c r="AJ39" s="17">
        <f t="shared" si="312"/>
        <v>0</v>
      </c>
      <c r="AK39" s="17">
        <f t="shared" si="312"/>
        <v>0</v>
      </c>
      <c r="AL39" s="17">
        <f t="shared" si="312"/>
        <v>0</v>
      </c>
      <c r="AM39" s="17">
        <f t="shared" si="312"/>
        <v>0</v>
      </c>
      <c r="AN39" s="17">
        <f t="shared" si="312"/>
        <v>0</v>
      </c>
      <c r="AO39" s="17">
        <f t="shared" si="312"/>
        <v>0</v>
      </c>
      <c r="AP39" s="17">
        <f t="shared" si="312"/>
        <v>0</v>
      </c>
      <c r="AQ39" s="17">
        <f t="shared" si="312"/>
        <v>0</v>
      </c>
      <c r="AR39" s="319">
        <f t="shared" si="313"/>
        <v>0</v>
      </c>
      <c r="AS39" s="17">
        <f t="shared" si="314"/>
        <v>0</v>
      </c>
      <c r="AT39" s="17">
        <f t="shared" si="314"/>
        <v>0</v>
      </c>
      <c r="AU39" s="17">
        <f t="shared" si="314"/>
        <v>0</v>
      </c>
      <c r="AV39" s="17">
        <f t="shared" si="314"/>
        <v>0</v>
      </c>
      <c r="AW39" s="17">
        <f t="shared" si="314"/>
        <v>0</v>
      </c>
      <c r="AX39" s="17">
        <f t="shared" si="314"/>
        <v>0</v>
      </c>
      <c r="AY39" s="17">
        <f t="shared" si="314"/>
        <v>0</v>
      </c>
      <c r="AZ39" s="17">
        <f t="shared" si="314"/>
        <v>0</v>
      </c>
      <c r="BA39" s="17">
        <f t="shared" si="314"/>
        <v>0</v>
      </c>
      <c r="BB39" s="17">
        <f t="shared" si="314"/>
        <v>0</v>
      </c>
      <c r="BC39" s="17">
        <f t="shared" si="314"/>
        <v>0</v>
      </c>
      <c r="BD39" s="17">
        <f t="shared" si="314"/>
        <v>0</v>
      </c>
      <c r="BE39" s="319">
        <f t="shared" si="315"/>
        <v>0</v>
      </c>
      <c r="BF39" s="17">
        <f t="shared" si="316"/>
        <v>0</v>
      </c>
      <c r="BG39" s="17">
        <f t="shared" si="316"/>
        <v>0</v>
      </c>
      <c r="BH39" s="17">
        <f t="shared" si="316"/>
        <v>0</v>
      </c>
      <c r="BI39" s="17">
        <f t="shared" si="316"/>
        <v>0</v>
      </c>
      <c r="BJ39" s="17">
        <f t="shared" si="316"/>
        <v>0</v>
      </c>
      <c r="BK39" s="17">
        <f t="shared" si="316"/>
        <v>0</v>
      </c>
      <c r="BL39" s="17">
        <f t="shared" si="316"/>
        <v>0</v>
      </c>
      <c r="BM39" s="17">
        <f t="shared" si="316"/>
        <v>0</v>
      </c>
      <c r="BN39" s="17">
        <f t="shared" si="316"/>
        <v>0</v>
      </c>
      <c r="BO39" s="17">
        <f t="shared" si="316"/>
        <v>0</v>
      </c>
      <c r="BP39" s="17">
        <f t="shared" si="316"/>
        <v>0</v>
      </c>
      <c r="BQ39" s="17">
        <f t="shared" si="316"/>
        <v>0</v>
      </c>
      <c r="BR39" s="319">
        <f t="shared" si="317"/>
        <v>0</v>
      </c>
      <c r="BS39" s="17">
        <f t="shared" si="318"/>
        <v>0</v>
      </c>
      <c r="BT39" s="17">
        <f t="shared" si="318"/>
        <v>0</v>
      </c>
      <c r="BU39" s="17">
        <f t="shared" si="318"/>
        <v>0</v>
      </c>
      <c r="BV39" s="17">
        <f t="shared" si="318"/>
        <v>0</v>
      </c>
      <c r="BW39" s="17">
        <f t="shared" si="318"/>
        <v>0</v>
      </c>
      <c r="BX39" s="17">
        <f t="shared" si="318"/>
        <v>0</v>
      </c>
      <c r="BY39" s="17">
        <f t="shared" si="318"/>
        <v>0</v>
      </c>
      <c r="BZ39" s="17">
        <f t="shared" si="318"/>
        <v>0</v>
      </c>
      <c r="CA39" s="17">
        <f t="shared" si="318"/>
        <v>0</v>
      </c>
      <c r="CB39" s="17">
        <f t="shared" si="318"/>
        <v>0</v>
      </c>
      <c r="CC39" s="17">
        <f t="shared" si="318"/>
        <v>0</v>
      </c>
      <c r="CD39" s="17">
        <f t="shared" si="318"/>
        <v>0</v>
      </c>
      <c r="CE39" s="319">
        <f t="shared" si="319"/>
        <v>0</v>
      </c>
      <c r="CF39" s="17">
        <f t="shared" si="320"/>
        <v>0</v>
      </c>
      <c r="CG39" s="17">
        <f t="shared" si="320"/>
        <v>0</v>
      </c>
      <c r="CH39" s="17">
        <f t="shared" si="320"/>
        <v>0</v>
      </c>
      <c r="CI39" s="17">
        <f t="shared" si="320"/>
        <v>0</v>
      </c>
      <c r="CJ39" s="17">
        <f t="shared" si="320"/>
        <v>0</v>
      </c>
      <c r="CK39" s="17">
        <f t="shared" si="320"/>
        <v>0</v>
      </c>
      <c r="CL39" s="17">
        <f t="shared" si="320"/>
        <v>0</v>
      </c>
      <c r="CM39" s="17">
        <f t="shared" si="320"/>
        <v>0</v>
      </c>
      <c r="CN39" s="17">
        <f t="shared" si="320"/>
        <v>0</v>
      </c>
      <c r="CO39" s="17">
        <f t="shared" si="320"/>
        <v>0</v>
      </c>
      <c r="CP39" s="17">
        <f t="shared" si="320"/>
        <v>0</v>
      </c>
      <c r="CQ39" s="17">
        <f t="shared" si="320"/>
        <v>0</v>
      </c>
      <c r="CR39" s="319">
        <f t="shared" si="321"/>
        <v>0</v>
      </c>
      <c r="CS39" s="17">
        <f t="shared" si="322"/>
        <v>0</v>
      </c>
      <c r="CT39" s="17">
        <f t="shared" si="322"/>
        <v>0</v>
      </c>
      <c r="CU39" s="17">
        <f t="shared" si="322"/>
        <v>0</v>
      </c>
      <c r="CV39" s="17">
        <f t="shared" si="322"/>
        <v>0</v>
      </c>
      <c r="CW39" s="17">
        <f t="shared" si="322"/>
        <v>0</v>
      </c>
      <c r="CX39" s="17">
        <f t="shared" si="322"/>
        <v>0</v>
      </c>
      <c r="CY39" s="17">
        <f t="shared" si="322"/>
        <v>0</v>
      </c>
      <c r="CZ39" s="17">
        <f t="shared" si="322"/>
        <v>0</v>
      </c>
      <c r="DA39" s="17">
        <f t="shared" si="322"/>
        <v>0</v>
      </c>
      <c r="DB39" s="17">
        <f t="shared" si="322"/>
        <v>0</v>
      </c>
      <c r="DC39" s="17">
        <f t="shared" si="322"/>
        <v>0</v>
      </c>
      <c r="DD39" s="17">
        <f t="shared" si="322"/>
        <v>0</v>
      </c>
      <c r="DE39" s="319">
        <f t="shared" si="323"/>
        <v>0</v>
      </c>
      <c r="DF39" s="17">
        <f t="shared" si="324"/>
        <v>0</v>
      </c>
      <c r="DG39" s="17">
        <f t="shared" si="324"/>
        <v>0</v>
      </c>
      <c r="DH39" s="17">
        <f t="shared" si="324"/>
        <v>0</v>
      </c>
      <c r="DI39" s="17">
        <f t="shared" si="324"/>
        <v>0</v>
      </c>
      <c r="DJ39" s="17">
        <f t="shared" si="324"/>
        <v>0</v>
      </c>
      <c r="DK39" s="17">
        <f t="shared" si="324"/>
        <v>0</v>
      </c>
      <c r="DL39" s="17">
        <f t="shared" si="324"/>
        <v>0</v>
      </c>
      <c r="DM39" s="17">
        <f t="shared" si="324"/>
        <v>0</v>
      </c>
      <c r="DN39" s="17">
        <f t="shared" si="324"/>
        <v>0</v>
      </c>
      <c r="DO39" s="17">
        <f t="shared" si="324"/>
        <v>0</v>
      </c>
      <c r="DP39" s="17">
        <f t="shared" si="324"/>
        <v>0</v>
      </c>
      <c r="DQ39" s="17">
        <f t="shared" si="324"/>
        <v>0</v>
      </c>
      <c r="DR39" s="319">
        <f t="shared" si="325"/>
        <v>0</v>
      </c>
      <c r="DS39" s="17">
        <f t="shared" si="326"/>
        <v>0</v>
      </c>
      <c r="DT39" s="17">
        <f t="shared" si="326"/>
        <v>0</v>
      </c>
      <c r="DU39" s="17">
        <f t="shared" si="326"/>
        <v>0</v>
      </c>
      <c r="DV39" s="17">
        <f t="shared" si="326"/>
        <v>0</v>
      </c>
      <c r="DW39" s="17">
        <f t="shared" si="326"/>
        <v>0</v>
      </c>
      <c r="DX39" s="17">
        <f t="shared" si="326"/>
        <v>0</v>
      </c>
      <c r="DY39" s="17">
        <f t="shared" si="326"/>
        <v>0</v>
      </c>
      <c r="DZ39" s="17">
        <f t="shared" si="326"/>
        <v>0</v>
      </c>
      <c r="EA39" s="17">
        <f t="shared" si="326"/>
        <v>0</v>
      </c>
      <c r="EB39" s="17">
        <f t="shared" si="326"/>
        <v>0</v>
      </c>
      <c r="EC39" s="17">
        <f t="shared" si="326"/>
        <v>0</v>
      </c>
      <c r="ED39" s="17">
        <f t="shared" si="326"/>
        <v>0</v>
      </c>
      <c r="EE39" s="391">
        <f t="shared" si="327"/>
        <v>0</v>
      </c>
    </row>
    <row r="40" spans="1:135" x14ac:dyDescent="0.2">
      <c r="A40" s="12" t="s">
        <v>5</v>
      </c>
      <c r="B40" s="435">
        <f>'SPACELOG 11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11 EMPRUNT 1'!E6</f>
        <v>3.95E-2</v>
      </c>
      <c r="D41" s="22" t="s">
        <v>46</v>
      </c>
      <c r="E41" s="47"/>
      <c r="F41" s="17">
        <f t="shared" ref="F41:Q41" si="328">F39+F38</f>
        <v>0</v>
      </c>
      <c r="G41" s="17">
        <f t="shared" si="328"/>
        <v>0</v>
      </c>
      <c r="H41" s="17">
        <f t="shared" si="328"/>
        <v>0</v>
      </c>
      <c r="I41" s="17">
        <f t="shared" si="328"/>
        <v>0</v>
      </c>
      <c r="J41" s="17">
        <f t="shared" si="328"/>
        <v>0</v>
      </c>
      <c r="K41" s="17">
        <f t="shared" si="328"/>
        <v>0</v>
      </c>
      <c r="L41" s="17">
        <f t="shared" si="328"/>
        <v>0</v>
      </c>
      <c r="M41" s="17">
        <f t="shared" si="328"/>
        <v>0</v>
      </c>
      <c r="N41" s="17">
        <f t="shared" si="328"/>
        <v>0</v>
      </c>
      <c r="O41" s="17">
        <f t="shared" si="328"/>
        <v>0</v>
      </c>
      <c r="P41" s="17">
        <f t="shared" si="328"/>
        <v>0</v>
      </c>
      <c r="Q41" s="17">
        <f t="shared" si="328"/>
        <v>0</v>
      </c>
      <c r="R41" s="319">
        <f t="shared" ref="R41" si="329">SUM(F41:Q41)</f>
        <v>0</v>
      </c>
      <c r="S41" s="17">
        <f t="shared" ref="S41:AD41" si="330">S39+S38</f>
        <v>0</v>
      </c>
      <c r="T41" s="17">
        <f t="shared" si="330"/>
        <v>0</v>
      </c>
      <c r="U41" s="17">
        <f t="shared" si="330"/>
        <v>0</v>
      </c>
      <c r="V41" s="17">
        <f t="shared" si="330"/>
        <v>0</v>
      </c>
      <c r="W41" s="17">
        <f t="shared" si="330"/>
        <v>0</v>
      </c>
      <c r="X41" s="17">
        <f t="shared" si="330"/>
        <v>0</v>
      </c>
      <c r="Y41" s="17">
        <f t="shared" si="330"/>
        <v>0</v>
      </c>
      <c r="Z41" s="17">
        <f t="shared" si="330"/>
        <v>0</v>
      </c>
      <c r="AA41" s="17">
        <f t="shared" si="330"/>
        <v>0</v>
      </c>
      <c r="AB41" s="17">
        <f t="shared" si="330"/>
        <v>0</v>
      </c>
      <c r="AC41" s="17">
        <f t="shared" si="330"/>
        <v>0</v>
      </c>
      <c r="AD41" s="17">
        <f t="shared" si="330"/>
        <v>0</v>
      </c>
      <c r="AE41" s="319">
        <f t="shared" ref="AE41" si="331">SUM(S41:AD41)</f>
        <v>0</v>
      </c>
      <c r="AF41" s="17">
        <f t="shared" ref="AF41:AQ41" si="332">AF39+AF38</f>
        <v>0</v>
      </c>
      <c r="AG41" s="17">
        <f t="shared" si="332"/>
        <v>0</v>
      </c>
      <c r="AH41" s="17">
        <f t="shared" si="332"/>
        <v>0</v>
      </c>
      <c r="AI41" s="17">
        <f t="shared" si="332"/>
        <v>0</v>
      </c>
      <c r="AJ41" s="17">
        <f t="shared" si="332"/>
        <v>0</v>
      </c>
      <c r="AK41" s="17">
        <f t="shared" si="332"/>
        <v>0</v>
      </c>
      <c r="AL41" s="17">
        <f t="shared" si="332"/>
        <v>0</v>
      </c>
      <c r="AM41" s="17">
        <f t="shared" si="332"/>
        <v>0</v>
      </c>
      <c r="AN41" s="17">
        <f t="shared" si="332"/>
        <v>0</v>
      </c>
      <c r="AO41" s="17">
        <f t="shared" si="332"/>
        <v>0</v>
      </c>
      <c r="AP41" s="17">
        <f t="shared" si="332"/>
        <v>0</v>
      </c>
      <c r="AQ41" s="17">
        <f t="shared" si="332"/>
        <v>0</v>
      </c>
      <c r="AR41" s="319">
        <f t="shared" ref="AR41" si="333">SUM(AF41:AQ41)</f>
        <v>0</v>
      </c>
      <c r="AS41" s="17">
        <f t="shared" ref="AS41:BD41" si="334">AS39+AS38</f>
        <v>0</v>
      </c>
      <c r="AT41" s="17">
        <f t="shared" si="334"/>
        <v>0</v>
      </c>
      <c r="AU41" s="17">
        <f t="shared" si="334"/>
        <v>0</v>
      </c>
      <c r="AV41" s="17">
        <f t="shared" si="334"/>
        <v>0</v>
      </c>
      <c r="AW41" s="17">
        <f t="shared" si="334"/>
        <v>0</v>
      </c>
      <c r="AX41" s="17">
        <f t="shared" si="334"/>
        <v>0</v>
      </c>
      <c r="AY41" s="17">
        <f t="shared" si="334"/>
        <v>0</v>
      </c>
      <c r="AZ41" s="17">
        <f t="shared" si="334"/>
        <v>0</v>
      </c>
      <c r="BA41" s="17">
        <f t="shared" si="334"/>
        <v>0</v>
      </c>
      <c r="BB41" s="17">
        <f t="shared" si="334"/>
        <v>0</v>
      </c>
      <c r="BC41" s="17">
        <f t="shared" si="334"/>
        <v>0</v>
      </c>
      <c r="BD41" s="17">
        <f t="shared" si="334"/>
        <v>0</v>
      </c>
      <c r="BE41" s="319">
        <f t="shared" ref="BE41" si="335">SUM(AS41:BD41)</f>
        <v>0</v>
      </c>
      <c r="BF41" s="17">
        <f t="shared" ref="BF41:BQ41" si="336">BF39+BF38</f>
        <v>0</v>
      </c>
      <c r="BG41" s="17">
        <f t="shared" si="336"/>
        <v>0</v>
      </c>
      <c r="BH41" s="17">
        <f t="shared" si="336"/>
        <v>0</v>
      </c>
      <c r="BI41" s="17">
        <f t="shared" si="336"/>
        <v>0</v>
      </c>
      <c r="BJ41" s="17">
        <f t="shared" si="336"/>
        <v>0</v>
      </c>
      <c r="BK41" s="17">
        <f t="shared" si="336"/>
        <v>0</v>
      </c>
      <c r="BL41" s="17">
        <f t="shared" si="336"/>
        <v>0</v>
      </c>
      <c r="BM41" s="17">
        <f t="shared" si="336"/>
        <v>0</v>
      </c>
      <c r="BN41" s="17">
        <f t="shared" si="336"/>
        <v>0</v>
      </c>
      <c r="BO41" s="17">
        <f t="shared" si="336"/>
        <v>0</v>
      </c>
      <c r="BP41" s="17">
        <f t="shared" si="336"/>
        <v>0</v>
      </c>
      <c r="BQ41" s="17">
        <f t="shared" si="336"/>
        <v>0</v>
      </c>
      <c r="BR41" s="319">
        <f t="shared" ref="BR41" si="337">SUM(BF41:BQ41)</f>
        <v>0</v>
      </c>
      <c r="BS41" s="17">
        <f t="shared" ref="BS41:CD41" si="338">BS39+BS38</f>
        <v>0</v>
      </c>
      <c r="BT41" s="17">
        <f t="shared" si="338"/>
        <v>0</v>
      </c>
      <c r="BU41" s="17">
        <f t="shared" si="338"/>
        <v>0</v>
      </c>
      <c r="BV41" s="17">
        <f t="shared" si="338"/>
        <v>0</v>
      </c>
      <c r="BW41" s="17">
        <f t="shared" si="338"/>
        <v>0</v>
      </c>
      <c r="BX41" s="17">
        <f t="shared" si="338"/>
        <v>0</v>
      </c>
      <c r="BY41" s="17">
        <f t="shared" si="338"/>
        <v>0</v>
      </c>
      <c r="BZ41" s="17">
        <f t="shared" si="338"/>
        <v>0</v>
      </c>
      <c r="CA41" s="17">
        <f t="shared" si="338"/>
        <v>0</v>
      </c>
      <c r="CB41" s="17">
        <f t="shared" si="338"/>
        <v>0</v>
      </c>
      <c r="CC41" s="17">
        <f t="shared" si="338"/>
        <v>0</v>
      </c>
      <c r="CD41" s="17">
        <f t="shared" si="338"/>
        <v>0</v>
      </c>
      <c r="CE41" s="319">
        <f t="shared" ref="CE41" si="339">SUM(BS41:CD41)</f>
        <v>0</v>
      </c>
      <c r="CF41" s="17">
        <f t="shared" ref="CF41:CQ41" si="340">CF39+CF38</f>
        <v>0</v>
      </c>
      <c r="CG41" s="17">
        <f t="shared" si="340"/>
        <v>0</v>
      </c>
      <c r="CH41" s="17">
        <f t="shared" si="340"/>
        <v>0</v>
      </c>
      <c r="CI41" s="17">
        <f t="shared" si="340"/>
        <v>0</v>
      </c>
      <c r="CJ41" s="17">
        <f t="shared" si="340"/>
        <v>0</v>
      </c>
      <c r="CK41" s="17">
        <f t="shared" si="340"/>
        <v>0</v>
      </c>
      <c r="CL41" s="17">
        <f t="shared" si="340"/>
        <v>0</v>
      </c>
      <c r="CM41" s="17">
        <f t="shared" si="340"/>
        <v>0</v>
      </c>
      <c r="CN41" s="17">
        <f t="shared" si="340"/>
        <v>0</v>
      </c>
      <c r="CO41" s="17">
        <f t="shared" si="340"/>
        <v>0</v>
      </c>
      <c r="CP41" s="17">
        <f t="shared" si="340"/>
        <v>0</v>
      </c>
      <c r="CQ41" s="17">
        <f t="shared" si="340"/>
        <v>0</v>
      </c>
      <c r="CR41" s="319">
        <f t="shared" ref="CR41" si="341">SUM(CF41:CQ41)</f>
        <v>0</v>
      </c>
      <c r="CS41" s="17">
        <f t="shared" ref="CS41:DD41" si="342">CS39+CS38</f>
        <v>0</v>
      </c>
      <c r="CT41" s="17">
        <f t="shared" si="342"/>
        <v>0</v>
      </c>
      <c r="CU41" s="17">
        <f t="shared" si="342"/>
        <v>0</v>
      </c>
      <c r="CV41" s="17">
        <f t="shared" si="342"/>
        <v>0</v>
      </c>
      <c r="CW41" s="17">
        <f t="shared" si="342"/>
        <v>0</v>
      </c>
      <c r="CX41" s="17">
        <f t="shared" si="342"/>
        <v>0</v>
      </c>
      <c r="CY41" s="17">
        <f t="shared" si="342"/>
        <v>0</v>
      </c>
      <c r="CZ41" s="17">
        <f t="shared" si="342"/>
        <v>0</v>
      </c>
      <c r="DA41" s="17">
        <f t="shared" si="342"/>
        <v>0</v>
      </c>
      <c r="DB41" s="17">
        <f t="shared" si="342"/>
        <v>0</v>
      </c>
      <c r="DC41" s="17">
        <f t="shared" si="342"/>
        <v>0</v>
      </c>
      <c r="DD41" s="17">
        <f t="shared" si="342"/>
        <v>0</v>
      </c>
      <c r="DE41" s="319">
        <f t="shared" ref="DE41" si="343">SUM(CS41:DD41)</f>
        <v>0</v>
      </c>
      <c r="DF41" s="17">
        <f t="shared" ref="DF41:DQ41" si="344">DF39+DF38</f>
        <v>0</v>
      </c>
      <c r="DG41" s="17">
        <f t="shared" si="344"/>
        <v>0</v>
      </c>
      <c r="DH41" s="17">
        <f t="shared" si="344"/>
        <v>0</v>
      </c>
      <c r="DI41" s="17">
        <f t="shared" si="344"/>
        <v>0</v>
      </c>
      <c r="DJ41" s="17">
        <f t="shared" si="344"/>
        <v>0</v>
      </c>
      <c r="DK41" s="17">
        <f t="shared" si="344"/>
        <v>0</v>
      </c>
      <c r="DL41" s="17">
        <f t="shared" si="344"/>
        <v>0</v>
      </c>
      <c r="DM41" s="17">
        <f t="shared" si="344"/>
        <v>0</v>
      </c>
      <c r="DN41" s="17">
        <f t="shared" si="344"/>
        <v>0</v>
      </c>
      <c r="DO41" s="17">
        <f t="shared" si="344"/>
        <v>0</v>
      </c>
      <c r="DP41" s="17">
        <f t="shared" si="344"/>
        <v>0</v>
      </c>
      <c r="DQ41" s="17">
        <f t="shared" si="344"/>
        <v>0</v>
      </c>
      <c r="DR41" s="319">
        <f t="shared" ref="DR41" si="345">SUM(DF41:DQ41)</f>
        <v>0</v>
      </c>
      <c r="DS41" s="17">
        <f t="shared" ref="DS41:ED41" si="346">DS39+DS38</f>
        <v>0</v>
      </c>
      <c r="DT41" s="17">
        <f t="shared" si="346"/>
        <v>0</v>
      </c>
      <c r="DU41" s="17">
        <f t="shared" si="346"/>
        <v>0</v>
      </c>
      <c r="DV41" s="17">
        <f t="shared" si="346"/>
        <v>0</v>
      </c>
      <c r="DW41" s="17">
        <f t="shared" si="346"/>
        <v>0</v>
      </c>
      <c r="DX41" s="17">
        <f t="shared" si="346"/>
        <v>0</v>
      </c>
      <c r="DY41" s="17">
        <f t="shared" si="346"/>
        <v>0</v>
      </c>
      <c r="DZ41" s="17">
        <f t="shared" si="346"/>
        <v>0</v>
      </c>
      <c r="EA41" s="17">
        <f t="shared" si="346"/>
        <v>0</v>
      </c>
      <c r="EB41" s="17">
        <f t="shared" si="346"/>
        <v>0</v>
      </c>
      <c r="EC41" s="17">
        <f t="shared" si="346"/>
        <v>0</v>
      </c>
      <c r="ED41" s="17">
        <f t="shared" si="346"/>
        <v>0</v>
      </c>
      <c r="EE41" s="391">
        <f t="shared" ref="EE41" si="347">SUM(DS41:ED41)</f>
        <v>0</v>
      </c>
    </row>
    <row r="42" spans="1:135" x14ac:dyDescent="0.2">
      <c r="A42" s="13" t="s">
        <v>7</v>
      </c>
      <c r="B42" s="17" t="str">
        <f>'SPACELOG 11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27">
        <f>'SPACELOG 11 EMPRUNT 1'!E9</f>
        <v>46631</v>
      </c>
      <c r="D43" s="9" t="s">
        <v>325</v>
      </c>
      <c r="F43" s="17">
        <f t="shared" ref="F43:Q43" si="348">IFERROR(IF(EOMONTH(F$2,0)&gt;=EOMONTH($B$43,0),ROUND($B$45/12,0),0),0)</f>
        <v>0</v>
      </c>
      <c r="G43" s="17">
        <f t="shared" si="348"/>
        <v>0</v>
      </c>
      <c r="H43" s="17">
        <f t="shared" si="348"/>
        <v>0</v>
      </c>
      <c r="I43" s="17">
        <f t="shared" si="348"/>
        <v>0</v>
      </c>
      <c r="J43" s="17">
        <f t="shared" si="348"/>
        <v>0</v>
      </c>
      <c r="K43" s="17">
        <f t="shared" si="348"/>
        <v>0</v>
      </c>
      <c r="L43" s="17">
        <f t="shared" si="348"/>
        <v>0</v>
      </c>
      <c r="M43" s="17">
        <f t="shared" si="348"/>
        <v>0</v>
      </c>
      <c r="N43" s="17">
        <f t="shared" si="348"/>
        <v>0</v>
      </c>
      <c r="O43" s="17">
        <f t="shared" si="348"/>
        <v>0</v>
      </c>
      <c r="P43" s="17">
        <f t="shared" si="348"/>
        <v>0</v>
      </c>
      <c r="Q43" s="17">
        <f t="shared" si="348"/>
        <v>0</v>
      </c>
      <c r="R43" s="319">
        <f t="shared" ref="R43:R44" si="349">SUM(F43:Q43)</f>
        <v>0</v>
      </c>
      <c r="S43" s="17">
        <f t="shared" ref="S43:AD43" si="350">IFERROR(IF(EOMONTH(S$2,0)&gt;=EOMONTH($B$43,0),ROUND($B$45/12,0),0),0)</f>
        <v>0</v>
      </c>
      <c r="T43" s="17">
        <f t="shared" si="350"/>
        <v>0</v>
      </c>
      <c r="U43" s="17">
        <f t="shared" si="350"/>
        <v>0</v>
      </c>
      <c r="V43" s="17">
        <f t="shared" si="350"/>
        <v>0</v>
      </c>
      <c r="W43" s="17">
        <f t="shared" si="350"/>
        <v>0</v>
      </c>
      <c r="X43" s="17">
        <f t="shared" si="350"/>
        <v>0</v>
      </c>
      <c r="Y43" s="17">
        <f t="shared" si="350"/>
        <v>0</v>
      </c>
      <c r="Z43" s="17">
        <f t="shared" si="350"/>
        <v>0</v>
      </c>
      <c r="AA43" s="17">
        <f t="shared" si="350"/>
        <v>0</v>
      </c>
      <c r="AB43" s="17">
        <f t="shared" si="350"/>
        <v>0</v>
      </c>
      <c r="AC43" s="17">
        <f t="shared" si="350"/>
        <v>0</v>
      </c>
      <c r="AD43" s="17">
        <f t="shared" si="350"/>
        <v>0</v>
      </c>
      <c r="AE43" s="319">
        <f t="shared" ref="AE43:AE46" si="351">SUM(S43:AD43)</f>
        <v>0</v>
      </c>
      <c r="AF43" s="17">
        <f t="shared" ref="AF43:AQ43" si="352">IFERROR(IF(EOMONTH(AF$2,0)&gt;=EOMONTH($B$43,0),ROUND($B$45/12,0),0),0)</f>
        <v>0</v>
      </c>
      <c r="AG43" s="17">
        <f t="shared" si="352"/>
        <v>0</v>
      </c>
      <c r="AH43" s="17">
        <f t="shared" si="352"/>
        <v>0</v>
      </c>
      <c r="AI43" s="17">
        <f t="shared" si="352"/>
        <v>0</v>
      </c>
      <c r="AJ43" s="17">
        <f t="shared" si="352"/>
        <v>0</v>
      </c>
      <c r="AK43" s="17">
        <f t="shared" si="352"/>
        <v>0</v>
      </c>
      <c r="AL43" s="17">
        <f t="shared" si="352"/>
        <v>0</v>
      </c>
      <c r="AM43" s="17">
        <f t="shared" si="352"/>
        <v>0</v>
      </c>
      <c r="AN43" s="17">
        <f t="shared" si="352"/>
        <v>0</v>
      </c>
      <c r="AO43" s="17">
        <f t="shared" si="352"/>
        <v>0</v>
      </c>
      <c r="AP43" s="17">
        <f t="shared" si="352"/>
        <v>0</v>
      </c>
      <c r="AQ43" s="17">
        <f t="shared" si="352"/>
        <v>0</v>
      </c>
      <c r="AR43" s="319">
        <f t="shared" ref="AR43:AR46" si="353">SUM(AF43:AQ43)</f>
        <v>0</v>
      </c>
      <c r="AS43" s="17">
        <f t="shared" ref="AS43:BD43" si="354">IFERROR(IF(EOMONTH(AS$2,0)&gt;=EOMONTH($B$43,0),ROUND($B$45/12,0),0),0)</f>
        <v>0</v>
      </c>
      <c r="AT43" s="17">
        <f t="shared" si="354"/>
        <v>0</v>
      </c>
      <c r="AU43" s="17">
        <f t="shared" si="354"/>
        <v>0</v>
      </c>
      <c r="AV43" s="17">
        <f t="shared" si="354"/>
        <v>0</v>
      </c>
      <c r="AW43" s="17">
        <f t="shared" si="354"/>
        <v>0</v>
      </c>
      <c r="AX43" s="17">
        <f t="shared" si="354"/>
        <v>0</v>
      </c>
      <c r="AY43" s="17">
        <f t="shared" si="354"/>
        <v>0</v>
      </c>
      <c r="AZ43" s="17">
        <f t="shared" si="354"/>
        <v>0</v>
      </c>
      <c r="BA43" s="17">
        <f t="shared" si="354"/>
        <v>0</v>
      </c>
      <c r="BB43" s="17">
        <f t="shared" si="354"/>
        <v>0</v>
      </c>
      <c r="BC43" s="17">
        <f t="shared" si="354"/>
        <v>0</v>
      </c>
      <c r="BD43" s="17">
        <f t="shared" si="354"/>
        <v>0</v>
      </c>
      <c r="BE43" s="319">
        <f t="shared" ref="BE43:BE46" si="355">SUM(AS43:BD43)</f>
        <v>0</v>
      </c>
      <c r="BF43" s="17">
        <f t="shared" ref="BF43:BQ43" si="356">IFERROR(IF(EOMONTH(BF$2,0)&gt;=EOMONTH($B$43,0),ROUND($B$45/12,0),0),0)</f>
        <v>0</v>
      </c>
      <c r="BG43" s="17">
        <f t="shared" si="356"/>
        <v>0</v>
      </c>
      <c r="BH43" s="17">
        <f t="shared" si="356"/>
        <v>0</v>
      </c>
      <c r="BI43" s="17">
        <f t="shared" si="356"/>
        <v>0</v>
      </c>
      <c r="BJ43" s="17">
        <f t="shared" si="356"/>
        <v>0</v>
      </c>
      <c r="BK43" s="17">
        <f t="shared" si="356"/>
        <v>0</v>
      </c>
      <c r="BL43" s="17">
        <f t="shared" si="356"/>
        <v>0</v>
      </c>
      <c r="BM43" s="17">
        <f t="shared" si="356"/>
        <v>0</v>
      </c>
      <c r="BN43" s="17">
        <f t="shared" si="356"/>
        <v>0</v>
      </c>
      <c r="BO43" s="17">
        <f t="shared" si="356"/>
        <v>0</v>
      </c>
      <c r="BP43" s="17">
        <f t="shared" si="356"/>
        <v>0</v>
      </c>
      <c r="BQ43" s="17">
        <f t="shared" si="356"/>
        <v>0</v>
      </c>
      <c r="BR43" s="319">
        <f t="shared" ref="BR43:BR46" si="357">SUM(BF43:BQ43)</f>
        <v>0</v>
      </c>
      <c r="BS43" s="17">
        <f t="shared" ref="BS43:CD43" si="358">IFERROR(IF(EOMONTH(BS$2,0)&gt;=EOMONTH($B$43,0),ROUND($B$45/12,0),0),0)</f>
        <v>0</v>
      </c>
      <c r="BT43" s="17">
        <f t="shared" si="358"/>
        <v>0</v>
      </c>
      <c r="BU43" s="17">
        <f t="shared" si="358"/>
        <v>0</v>
      </c>
      <c r="BV43" s="17">
        <f t="shared" si="358"/>
        <v>0</v>
      </c>
      <c r="BW43" s="17">
        <f t="shared" si="358"/>
        <v>0</v>
      </c>
      <c r="BX43" s="17">
        <f t="shared" si="358"/>
        <v>0</v>
      </c>
      <c r="BY43" s="17">
        <f t="shared" si="358"/>
        <v>0</v>
      </c>
      <c r="BZ43" s="17">
        <f t="shared" si="358"/>
        <v>0</v>
      </c>
      <c r="CA43" s="17">
        <f t="shared" si="358"/>
        <v>0</v>
      </c>
      <c r="CB43" s="17">
        <f t="shared" si="358"/>
        <v>0</v>
      </c>
      <c r="CC43" s="17">
        <f t="shared" si="358"/>
        <v>0</v>
      </c>
      <c r="CD43" s="17">
        <f t="shared" si="358"/>
        <v>0</v>
      </c>
      <c r="CE43" s="319">
        <f t="shared" ref="CE43:CE46" si="359">SUM(BS43:CD43)</f>
        <v>0</v>
      </c>
      <c r="CF43" s="17">
        <f t="shared" ref="CF43:CQ43" si="360">IFERROR(IF(EOMONTH(CF$2,0)&gt;=EOMONTH($B$43,0),ROUND($B$45/12,0),0),0)</f>
        <v>0</v>
      </c>
      <c r="CG43" s="17">
        <f t="shared" si="360"/>
        <v>0</v>
      </c>
      <c r="CH43" s="17">
        <f t="shared" si="360"/>
        <v>0</v>
      </c>
      <c r="CI43" s="17">
        <f t="shared" si="360"/>
        <v>0</v>
      </c>
      <c r="CJ43" s="17">
        <f t="shared" si="360"/>
        <v>0</v>
      </c>
      <c r="CK43" s="17">
        <f t="shared" si="360"/>
        <v>0</v>
      </c>
      <c r="CL43" s="17">
        <f t="shared" si="360"/>
        <v>0</v>
      </c>
      <c r="CM43" s="17">
        <f t="shared" si="360"/>
        <v>0</v>
      </c>
      <c r="CN43" s="17">
        <f t="shared" si="360"/>
        <v>0</v>
      </c>
      <c r="CO43" s="17">
        <f t="shared" si="360"/>
        <v>0</v>
      </c>
      <c r="CP43" s="17">
        <f t="shared" si="360"/>
        <v>0</v>
      </c>
      <c r="CQ43" s="17">
        <f t="shared" si="360"/>
        <v>0</v>
      </c>
      <c r="CR43" s="319">
        <f t="shared" ref="CR43:CR46" si="361">SUM(CF43:CQ43)</f>
        <v>0</v>
      </c>
      <c r="CS43" s="17">
        <f t="shared" ref="CS43:DD43" si="362">IFERROR(IF(EOMONTH(CS$2,0)&gt;=EOMONTH($B$43,0),ROUND($B$45/12,0),0),0)</f>
        <v>0</v>
      </c>
      <c r="CT43" s="17">
        <f t="shared" si="362"/>
        <v>0</v>
      </c>
      <c r="CU43" s="17">
        <f t="shared" si="362"/>
        <v>0</v>
      </c>
      <c r="CV43" s="17">
        <f t="shared" si="362"/>
        <v>0</v>
      </c>
      <c r="CW43" s="17">
        <f t="shared" si="362"/>
        <v>0</v>
      </c>
      <c r="CX43" s="17">
        <f t="shared" si="362"/>
        <v>0</v>
      </c>
      <c r="CY43" s="17">
        <f t="shared" si="362"/>
        <v>0</v>
      </c>
      <c r="CZ43" s="17">
        <f t="shared" si="362"/>
        <v>0</v>
      </c>
      <c r="DA43" s="17">
        <f t="shared" si="362"/>
        <v>0</v>
      </c>
      <c r="DB43" s="17">
        <f t="shared" si="362"/>
        <v>0</v>
      </c>
      <c r="DC43" s="17">
        <f t="shared" si="362"/>
        <v>0</v>
      </c>
      <c r="DD43" s="17">
        <f t="shared" si="362"/>
        <v>0</v>
      </c>
      <c r="DE43" s="319">
        <f t="shared" ref="DE43:DE46" si="363">SUM(CS43:DD43)</f>
        <v>0</v>
      </c>
      <c r="DF43" s="17">
        <f t="shared" ref="DF43:DQ43" si="364">IFERROR(IF(EOMONTH(DF$2,0)&gt;=EOMONTH($B$43,0),ROUND($B$45/12,0),0),0)</f>
        <v>0</v>
      </c>
      <c r="DG43" s="17">
        <f t="shared" si="364"/>
        <v>0</v>
      </c>
      <c r="DH43" s="17">
        <f t="shared" si="364"/>
        <v>0</v>
      </c>
      <c r="DI43" s="17">
        <f t="shared" si="364"/>
        <v>0</v>
      </c>
      <c r="DJ43" s="17">
        <f t="shared" si="364"/>
        <v>0</v>
      </c>
      <c r="DK43" s="17">
        <f t="shared" si="364"/>
        <v>0</v>
      </c>
      <c r="DL43" s="17">
        <f t="shared" si="364"/>
        <v>0</v>
      </c>
      <c r="DM43" s="17">
        <f t="shared" si="364"/>
        <v>0</v>
      </c>
      <c r="DN43" s="17">
        <f t="shared" si="364"/>
        <v>0</v>
      </c>
      <c r="DO43" s="17">
        <f t="shared" si="364"/>
        <v>0</v>
      </c>
      <c r="DP43" s="17">
        <f t="shared" si="364"/>
        <v>0</v>
      </c>
      <c r="DQ43" s="17">
        <f t="shared" si="364"/>
        <v>0</v>
      </c>
      <c r="DR43" s="319">
        <f t="shared" ref="DR43:DR46" si="365">SUM(DF43:DQ43)</f>
        <v>0</v>
      </c>
      <c r="DS43" s="17">
        <f t="shared" ref="DS43:ED43" si="366">IFERROR(IF(EOMONTH(DS$2,0)&gt;=EOMONTH($B$43,0),ROUND($B$45/12,0),0),0)</f>
        <v>0</v>
      </c>
      <c r="DT43" s="17">
        <f t="shared" si="366"/>
        <v>0</v>
      </c>
      <c r="DU43" s="17">
        <f t="shared" si="366"/>
        <v>0</v>
      </c>
      <c r="DV43" s="17">
        <f t="shared" si="366"/>
        <v>0</v>
      </c>
      <c r="DW43" s="17">
        <f t="shared" si="366"/>
        <v>0</v>
      </c>
      <c r="DX43" s="17">
        <f t="shared" si="366"/>
        <v>0</v>
      </c>
      <c r="DY43" s="17">
        <f t="shared" si="366"/>
        <v>0</v>
      </c>
      <c r="DZ43" s="17">
        <f t="shared" si="366"/>
        <v>0</v>
      </c>
      <c r="EA43" s="17">
        <f t="shared" si="366"/>
        <v>0</v>
      </c>
      <c r="EB43" s="17">
        <f t="shared" si="366"/>
        <v>0</v>
      </c>
      <c r="EC43" s="17">
        <f t="shared" si="366"/>
        <v>0</v>
      </c>
      <c r="ED43" s="17">
        <f t="shared" si="366"/>
        <v>0</v>
      </c>
      <c r="EE43" s="319">
        <f t="shared" ref="EE43:EE46" si="367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368">IFERROR(IF(EOMONTH(F$2,0)&gt;=EOMONTH($B$52,0),ROUND($B$54/12,0),0),0)</f>
        <v>0</v>
      </c>
      <c r="G44" s="17">
        <f t="shared" si="368"/>
        <v>0</v>
      </c>
      <c r="H44" s="17">
        <f t="shared" si="368"/>
        <v>0</v>
      </c>
      <c r="I44" s="17">
        <f t="shared" si="368"/>
        <v>0</v>
      </c>
      <c r="J44" s="17">
        <f t="shared" si="368"/>
        <v>0</v>
      </c>
      <c r="K44" s="17">
        <f t="shared" si="368"/>
        <v>0</v>
      </c>
      <c r="L44" s="17">
        <f t="shared" si="368"/>
        <v>0</v>
      </c>
      <c r="M44" s="17">
        <f t="shared" si="368"/>
        <v>0</v>
      </c>
      <c r="N44" s="17">
        <f t="shared" si="368"/>
        <v>0</v>
      </c>
      <c r="O44" s="17">
        <f t="shared" si="368"/>
        <v>0</v>
      </c>
      <c r="P44" s="17">
        <f t="shared" si="368"/>
        <v>0</v>
      </c>
      <c r="Q44" s="17">
        <f t="shared" si="368"/>
        <v>0</v>
      </c>
      <c r="R44" s="319">
        <f t="shared" si="349"/>
        <v>0</v>
      </c>
      <c r="S44" s="17">
        <f t="shared" ref="S44:AD44" si="369">IFERROR(IF(EOMONTH(S$2,0)&gt;=EOMONTH($B$52,0),ROUND($B$54/12,0),0),0)</f>
        <v>0</v>
      </c>
      <c r="T44" s="17">
        <f t="shared" si="369"/>
        <v>0</v>
      </c>
      <c r="U44" s="17">
        <f t="shared" si="369"/>
        <v>0</v>
      </c>
      <c r="V44" s="17">
        <f t="shared" si="369"/>
        <v>0</v>
      </c>
      <c r="W44" s="17">
        <f t="shared" si="369"/>
        <v>0</v>
      </c>
      <c r="X44" s="17">
        <f t="shared" si="369"/>
        <v>0</v>
      </c>
      <c r="Y44" s="17">
        <f t="shared" si="369"/>
        <v>0</v>
      </c>
      <c r="Z44" s="17">
        <f t="shared" si="369"/>
        <v>0</v>
      </c>
      <c r="AA44" s="17">
        <f t="shared" si="369"/>
        <v>0</v>
      </c>
      <c r="AB44" s="17">
        <f t="shared" si="369"/>
        <v>0</v>
      </c>
      <c r="AC44" s="17">
        <f t="shared" si="369"/>
        <v>0</v>
      </c>
      <c r="AD44" s="17">
        <f t="shared" si="369"/>
        <v>0</v>
      </c>
      <c r="AE44" s="319">
        <f t="shared" si="351"/>
        <v>0</v>
      </c>
      <c r="AF44" s="17">
        <f t="shared" ref="AF44:AQ44" si="370">IFERROR(IF(EOMONTH(AF$2,0)&gt;=EOMONTH($B$52,0),ROUND($B$54/12,0),0),0)</f>
        <v>0</v>
      </c>
      <c r="AG44" s="17">
        <f t="shared" si="370"/>
        <v>0</v>
      </c>
      <c r="AH44" s="17">
        <f t="shared" si="370"/>
        <v>0</v>
      </c>
      <c r="AI44" s="17">
        <f t="shared" si="370"/>
        <v>0</v>
      </c>
      <c r="AJ44" s="17">
        <f t="shared" si="370"/>
        <v>0</v>
      </c>
      <c r="AK44" s="17">
        <f t="shared" si="370"/>
        <v>0</v>
      </c>
      <c r="AL44" s="17">
        <f t="shared" si="370"/>
        <v>0</v>
      </c>
      <c r="AM44" s="17">
        <f t="shared" si="370"/>
        <v>0</v>
      </c>
      <c r="AN44" s="17">
        <f t="shared" si="370"/>
        <v>0</v>
      </c>
      <c r="AO44" s="17">
        <f t="shared" si="370"/>
        <v>0</v>
      </c>
      <c r="AP44" s="17">
        <f t="shared" si="370"/>
        <v>0</v>
      </c>
      <c r="AQ44" s="17">
        <f t="shared" si="370"/>
        <v>0</v>
      </c>
      <c r="AR44" s="319">
        <f t="shared" si="353"/>
        <v>0</v>
      </c>
      <c r="AS44" s="17">
        <f t="shared" ref="AS44:BD44" si="371">IFERROR(IF(EOMONTH(AS$2,0)&gt;=EOMONTH($B$52,0),ROUND($B$54/12,0),0),0)</f>
        <v>0</v>
      </c>
      <c r="AT44" s="17">
        <f t="shared" si="371"/>
        <v>0</v>
      </c>
      <c r="AU44" s="17">
        <f t="shared" si="371"/>
        <v>0</v>
      </c>
      <c r="AV44" s="17">
        <f t="shared" si="371"/>
        <v>0</v>
      </c>
      <c r="AW44" s="17">
        <f t="shared" si="371"/>
        <v>0</v>
      </c>
      <c r="AX44" s="17">
        <f t="shared" si="371"/>
        <v>0</v>
      </c>
      <c r="AY44" s="17">
        <f t="shared" si="371"/>
        <v>0</v>
      </c>
      <c r="AZ44" s="17">
        <f t="shared" si="371"/>
        <v>0</v>
      </c>
      <c r="BA44" s="17">
        <f t="shared" si="371"/>
        <v>0</v>
      </c>
      <c r="BB44" s="17">
        <f t="shared" si="371"/>
        <v>0</v>
      </c>
      <c r="BC44" s="17">
        <f t="shared" si="371"/>
        <v>0</v>
      </c>
      <c r="BD44" s="17">
        <f t="shared" si="371"/>
        <v>0</v>
      </c>
      <c r="BE44" s="319">
        <f t="shared" si="355"/>
        <v>0</v>
      </c>
      <c r="BF44" s="17">
        <f t="shared" ref="BF44:BQ44" si="372">IFERROR(IF(EOMONTH(BF$2,0)&gt;=EOMONTH($B$52,0),ROUND($B$54/12,0),0),0)</f>
        <v>0</v>
      </c>
      <c r="BG44" s="17">
        <f t="shared" si="372"/>
        <v>0</v>
      </c>
      <c r="BH44" s="17">
        <f t="shared" si="372"/>
        <v>0</v>
      </c>
      <c r="BI44" s="17">
        <f t="shared" si="372"/>
        <v>0</v>
      </c>
      <c r="BJ44" s="17">
        <f t="shared" si="372"/>
        <v>0</v>
      </c>
      <c r="BK44" s="17">
        <f t="shared" si="372"/>
        <v>0</v>
      </c>
      <c r="BL44" s="17">
        <f t="shared" si="372"/>
        <v>0</v>
      </c>
      <c r="BM44" s="17">
        <f t="shared" si="372"/>
        <v>0</v>
      </c>
      <c r="BN44" s="17">
        <f t="shared" si="372"/>
        <v>0</v>
      </c>
      <c r="BO44" s="17">
        <f t="shared" si="372"/>
        <v>0</v>
      </c>
      <c r="BP44" s="17">
        <f t="shared" si="372"/>
        <v>0</v>
      </c>
      <c r="BQ44" s="17">
        <f t="shared" si="372"/>
        <v>0</v>
      </c>
      <c r="BR44" s="319">
        <f t="shared" si="357"/>
        <v>0</v>
      </c>
      <c r="BS44" s="17">
        <f t="shared" ref="BS44:CD44" si="373">IFERROR(IF(EOMONTH(BS$2,0)&gt;=EOMONTH($B$52,0),ROUND($B$54/12,0),0),0)</f>
        <v>0</v>
      </c>
      <c r="BT44" s="17">
        <f t="shared" si="373"/>
        <v>0</v>
      </c>
      <c r="BU44" s="17">
        <f t="shared" si="373"/>
        <v>0</v>
      </c>
      <c r="BV44" s="17">
        <f t="shared" si="373"/>
        <v>0</v>
      </c>
      <c r="BW44" s="17">
        <f t="shared" si="373"/>
        <v>0</v>
      </c>
      <c r="BX44" s="17">
        <f t="shared" si="373"/>
        <v>0</v>
      </c>
      <c r="BY44" s="17">
        <f t="shared" si="373"/>
        <v>0</v>
      </c>
      <c r="BZ44" s="17">
        <f t="shared" si="373"/>
        <v>0</v>
      </c>
      <c r="CA44" s="17">
        <f t="shared" si="373"/>
        <v>0</v>
      </c>
      <c r="CB44" s="17">
        <f t="shared" si="373"/>
        <v>0</v>
      </c>
      <c r="CC44" s="17">
        <f t="shared" si="373"/>
        <v>0</v>
      </c>
      <c r="CD44" s="17">
        <f t="shared" si="373"/>
        <v>0</v>
      </c>
      <c r="CE44" s="319">
        <f t="shared" si="359"/>
        <v>0</v>
      </c>
      <c r="CF44" s="17">
        <f t="shared" ref="CF44:CQ44" si="374">IFERROR(IF(EOMONTH(CF$2,0)&gt;=EOMONTH($B$52,0),ROUND($B$54/12,0),0),0)</f>
        <v>0</v>
      </c>
      <c r="CG44" s="17">
        <f t="shared" si="374"/>
        <v>0</v>
      </c>
      <c r="CH44" s="17">
        <f t="shared" si="374"/>
        <v>0</v>
      </c>
      <c r="CI44" s="17">
        <f t="shared" si="374"/>
        <v>0</v>
      </c>
      <c r="CJ44" s="17">
        <f t="shared" si="374"/>
        <v>0</v>
      </c>
      <c r="CK44" s="17">
        <f t="shared" si="374"/>
        <v>0</v>
      </c>
      <c r="CL44" s="17">
        <f t="shared" si="374"/>
        <v>0</v>
      </c>
      <c r="CM44" s="17">
        <f t="shared" si="374"/>
        <v>0</v>
      </c>
      <c r="CN44" s="17">
        <f t="shared" si="374"/>
        <v>0</v>
      </c>
      <c r="CO44" s="17">
        <f t="shared" si="374"/>
        <v>0</v>
      </c>
      <c r="CP44" s="17">
        <f t="shared" si="374"/>
        <v>0</v>
      </c>
      <c r="CQ44" s="17">
        <f t="shared" si="374"/>
        <v>0</v>
      </c>
      <c r="CR44" s="319">
        <f t="shared" si="361"/>
        <v>0</v>
      </c>
      <c r="CS44" s="17">
        <f t="shared" ref="CS44:DD44" si="375">IFERROR(IF(EOMONTH(CS$2,0)&gt;=EOMONTH($B$52,0),ROUND($B$54/12,0),0),0)</f>
        <v>0</v>
      </c>
      <c r="CT44" s="17">
        <f t="shared" si="375"/>
        <v>0</v>
      </c>
      <c r="CU44" s="17">
        <f t="shared" si="375"/>
        <v>0</v>
      </c>
      <c r="CV44" s="17">
        <f t="shared" si="375"/>
        <v>0</v>
      </c>
      <c r="CW44" s="17">
        <f t="shared" si="375"/>
        <v>0</v>
      </c>
      <c r="CX44" s="17">
        <f t="shared" si="375"/>
        <v>0</v>
      </c>
      <c r="CY44" s="17">
        <f t="shared" si="375"/>
        <v>0</v>
      </c>
      <c r="CZ44" s="17">
        <f t="shared" si="375"/>
        <v>0</v>
      </c>
      <c r="DA44" s="17">
        <f t="shared" si="375"/>
        <v>0</v>
      </c>
      <c r="DB44" s="17">
        <f t="shared" si="375"/>
        <v>0</v>
      </c>
      <c r="DC44" s="17">
        <f t="shared" si="375"/>
        <v>0</v>
      </c>
      <c r="DD44" s="17">
        <f t="shared" si="375"/>
        <v>0</v>
      </c>
      <c r="DE44" s="319">
        <f t="shared" si="363"/>
        <v>0</v>
      </c>
      <c r="DF44" s="17">
        <f t="shared" ref="DF44:DQ44" si="376">IFERROR(IF(EOMONTH(DF$2,0)&gt;=EOMONTH($B$52,0),ROUND($B$54/12,0),0),0)</f>
        <v>0</v>
      </c>
      <c r="DG44" s="17">
        <f t="shared" si="376"/>
        <v>0</v>
      </c>
      <c r="DH44" s="17">
        <f t="shared" si="376"/>
        <v>0</v>
      </c>
      <c r="DI44" s="17">
        <f t="shared" si="376"/>
        <v>0</v>
      </c>
      <c r="DJ44" s="17">
        <f t="shared" si="376"/>
        <v>0</v>
      </c>
      <c r="DK44" s="17">
        <f t="shared" si="376"/>
        <v>0</v>
      </c>
      <c r="DL44" s="17">
        <f t="shared" si="376"/>
        <v>0</v>
      </c>
      <c r="DM44" s="17">
        <f t="shared" si="376"/>
        <v>0</v>
      </c>
      <c r="DN44" s="17">
        <f t="shared" si="376"/>
        <v>0</v>
      </c>
      <c r="DO44" s="17">
        <f t="shared" si="376"/>
        <v>0</v>
      </c>
      <c r="DP44" s="17">
        <f t="shared" si="376"/>
        <v>0</v>
      </c>
      <c r="DQ44" s="17">
        <f t="shared" si="376"/>
        <v>0</v>
      </c>
      <c r="DR44" s="319">
        <f t="shared" si="365"/>
        <v>0</v>
      </c>
      <c r="DS44" s="17">
        <f t="shared" ref="DS44:ED44" si="377">IFERROR(IF(EOMONTH(DS$2,0)&gt;=EOMONTH($B$52,0),ROUND($B$54/12,0),0),0)</f>
        <v>0</v>
      </c>
      <c r="DT44" s="17">
        <f t="shared" si="377"/>
        <v>0</v>
      </c>
      <c r="DU44" s="17">
        <f t="shared" si="377"/>
        <v>0</v>
      </c>
      <c r="DV44" s="17">
        <f t="shared" si="377"/>
        <v>0</v>
      </c>
      <c r="DW44" s="17">
        <f t="shared" si="377"/>
        <v>0</v>
      </c>
      <c r="DX44" s="17">
        <f t="shared" si="377"/>
        <v>0</v>
      </c>
      <c r="DY44" s="17">
        <f t="shared" si="377"/>
        <v>0</v>
      </c>
      <c r="DZ44" s="17">
        <f t="shared" si="377"/>
        <v>0</v>
      </c>
      <c r="EA44" s="17">
        <f t="shared" si="377"/>
        <v>0</v>
      </c>
      <c r="EB44" s="17">
        <f t="shared" si="377"/>
        <v>0</v>
      </c>
      <c r="EC44" s="17">
        <f t="shared" si="377"/>
        <v>0</v>
      </c>
      <c r="ED44" s="17">
        <f t="shared" si="377"/>
        <v>0</v>
      </c>
      <c r="EE44" s="319">
        <f t="shared" si="367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378">IFERROR(IF(EOMONTH(F$2,0)&gt;=EOMONTH($B$61,0),ROUND($B$63/12,0),0),0)</f>
        <v>0</v>
      </c>
      <c r="G45" s="17">
        <f t="shared" si="378"/>
        <v>0</v>
      </c>
      <c r="H45" s="17">
        <f t="shared" si="378"/>
        <v>0</v>
      </c>
      <c r="I45" s="17">
        <f t="shared" si="378"/>
        <v>0</v>
      </c>
      <c r="J45" s="17">
        <f t="shared" si="378"/>
        <v>0</v>
      </c>
      <c r="K45" s="17">
        <f t="shared" si="378"/>
        <v>0</v>
      </c>
      <c r="L45" s="17">
        <f t="shared" si="378"/>
        <v>0</v>
      </c>
      <c r="M45" s="17">
        <f t="shared" si="378"/>
        <v>0</v>
      </c>
      <c r="N45" s="17">
        <f t="shared" si="378"/>
        <v>0</v>
      </c>
      <c r="O45" s="17">
        <f t="shared" si="378"/>
        <v>0</v>
      </c>
      <c r="P45" s="17">
        <f t="shared" si="378"/>
        <v>0</v>
      </c>
      <c r="Q45" s="17">
        <f t="shared" si="378"/>
        <v>0</v>
      </c>
      <c r="R45" s="319">
        <f t="shared" ref="R45" si="379">SUM(F45:Q45)</f>
        <v>0</v>
      </c>
      <c r="S45" s="17">
        <f t="shared" ref="S45:AD45" si="380">IFERROR(IF(EOMONTH(S$2,0)&gt;=EOMONTH($B$61,0),ROUND($B$63/12,0),0),0)</f>
        <v>0</v>
      </c>
      <c r="T45" s="17">
        <f t="shared" si="380"/>
        <v>0</v>
      </c>
      <c r="U45" s="17">
        <f t="shared" si="380"/>
        <v>0</v>
      </c>
      <c r="V45" s="17">
        <f t="shared" si="380"/>
        <v>0</v>
      </c>
      <c r="W45" s="17">
        <f t="shared" si="380"/>
        <v>0</v>
      </c>
      <c r="X45" s="17">
        <f t="shared" si="380"/>
        <v>0</v>
      </c>
      <c r="Y45" s="17">
        <f t="shared" si="380"/>
        <v>0</v>
      </c>
      <c r="Z45" s="17">
        <f t="shared" si="380"/>
        <v>0</v>
      </c>
      <c r="AA45" s="17">
        <f t="shared" si="380"/>
        <v>0</v>
      </c>
      <c r="AB45" s="17">
        <f t="shared" si="380"/>
        <v>0</v>
      </c>
      <c r="AC45" s="17">
        <f t="shared" si="380"/>
        <v>0</v>
      </c>
      <c r="AD45" s="17">
        <f t="shared" si="380"/>
        <v>0</v>
      </c>
      <c r="AE45" s="319">
        <f t="shared" si="351"/>
        <v>0</v>
      </c>
      <c r="AF45" s="17">
        <f t="shared" ref="AF45:AQ45" si="381">IFERROR(IF(EOMONTH(AF$2,0)&gt;=EOMONTH($B$61,0),ROUND($B$63/12,0),0),0)</f>
        <v>0</v>
      </c>
      <c r="AG45" s="17">
        <f t="shared" si="381"/>
        <v>0</v>
      </c>
      <c r="AH45" s="17">
        <f t="shared" si="381"/>
        <v>0</v>
      </c>
      <c r="AI45" s="17">
        <f t="shared" si="381"/>
        <v>0</v>
      </c>
      <c r="AJ45" s="17">
        <f t="shared" si="381"/>
        <v>0</v>
      </c>
      <c r="AK45" s="17">
        <f t="shared" si="381"/>
        <v>0</v>
      </c>
      <c r="AL45" s="17">
        <f t="shared" si="381"/>
        <v>0</v>
      </c>
      <c r="AM45" s="17">
        <f t="shared" si="381"/>
        <v>0</v>
      </c>
      <c r="AN45" s="17">
        <f t="shared" si="381"/>
        <v>0</v>
      </c>
      <c r="AO45" s="17">
        <f t="shared" si="381"/>
        <v>0</v>
      </c>
      <c r="AP45" s="17">
        <f t="shared" si="381"/>
        <v>0</v>
      </c>
      <c r="AQ45" s="17">
        <f t="shared" si="381"/>
        <v>0</v>
      </c>
      <c r="AR45" s="319">
        <f t="shared" si="353"/>
        <v>0</v>
      </c>
      <c r="AS45" s="17">
        <f t="shared" ref="AS45:BD45" si="382">IFERROR(IF(EOMONTH(AS$2,0)&gt;=EOMONTH($B$61,0),ROUND($B$63/12,0),0),0)</f>
        <v>0</v>
      </c>
      <c r="AT45" s="17">
        <f t="shared" si="382"/>
        <v>0</v>
      </c>
      <c r="AU45" s="17">
        <f t="shared" si="382"/>
        <v>0</v>
      </c>
      <c r="AV45" s="17">
        <f t="shared" si="382"/>
        <v>0</v>
      </c>
      <c r="AW45" s="17">
        <f t="shared" si="382"/>
        <v>0</v>
      </c>
      <c r="AX45" s="17">
        <f t="shared" si="382"/>
        <v>0</v>
      </c>
      <c r="AY45" s="17">
        <f t="shared" si="382"/>
        <v>0</v>
      </c>
      <c r="AZ45" s="17">
        <f t="shared" si="382"/>
        <v>0</v>
      </c>
      <c r="BA45" s="17">
        <f t="shared" si="382"/>
        <v>0</v>
      </c>
      <c r="BB45" s="17">
        <f t="shared" si="382"/>
        <v>0</v>
      </c>
      <c r="BC45" s="17">
        <f t="shared" si="382"/>
        <v>0</v>
      </c>
      <c r="BD45" s="17">
        <f t="shared" si="382"/>
        <v>0</v>
      </c>
      <c r="BE45" s="319">
        <f t="shared" si="355"/>
        <v>0</v>
      </c>
      <c r="BF45" s="17">
        <f t="shared" ref="BF45:BQ45" si="383">IFERROR(IF(EOMONTH(BF$2,0)&gt;=EOMONTH($B$61,0),ROUND($B$63/12,0),0),0)</f>
        <v>0</v>
      </c>
      <c r="BG45" s="17">
        <f t="shared" si="383"/>
        <v>0</v>
      </c>
      <c r="BH45" s="17">
        <f t="shared" si="383"/>
        <v>0</v>
      </c>
      <c r="BI45" s="17">
        <f t="shared" si="383"/>
        <v>0</v>
      </c>
      <c r="BJ45" s="17">
        <f t="shared" si="383"/>
        <v>0</v>
      </c>
      <c r="BK45" s="17">
        <f t="shared" si="383"/>
        <v>0</v>
      </c>
      <c r="BL45" s="17">
        <f t="shared" si="383"/>
        <v>0</v>
      </c>
      <c r="BM45" s="17">
        <f t="shared" si="383"/>
        <v>0</v>
      </c>
      <c r="BN45" s="17">
        <f t="shared" si="383"/>
        <v>0</v>
      </c>
      <c r="BO45" s="17">
        <f t="shared" si="383"/>
        <v>0</v>
      </c>
      <c r="BP45" s="17">
        <f t="shared" si="383"/>
        <v>0</v>
      </c>
      <c r="BQ45" s="17">
        <f t="shared" si="383"/>
        <v>0</v>
      </c>
      <c r="BR45" s="319">
        <f t="shared" si="357"/>
        <v>0</v>
      </c>
      <c r="BS45" s="17">
        <f t="shared" ref="BS45:CD45" si="384">IFERROR(IF(EOMONTH(BS$2,0)&gt;=EOMONTH($B$61,0),ROUND($B$63/12,0),0),0)</f>
        <v>0</v>
      </c>
      <c r="BT45" s="17">
        <f t="shared" si="384"/>
        <v>0</v>
      </c>
      <c r="BU45" s="17">
        <f t="shared" si="384"/>
        <v>0</v>
      </c>
      <c r="BV45" s="17">
        <f t="shared" si="384"/>
        <v>0</v>
      </c>
      <c r="BW45" s="17">
        <f t="shared" si="384"/>
        <v>0</v>
      </c>
      <c r="BX45" s="17">
        <f t="shared" si="384"/>
        <v>0</v>
      </c>
      <c r="BY45" s="17">
        <f t="shared" si="384"/>
        <v>0</v>
      </c>
      <c r="BZ45" s="17">
        <f t="shared" si="384"/>
        <v>0</v>
      </c>
      <c r="CA45" s="17">
        <f t="shared" si="384"/>
        <v>0</v>
      </c>
      <c r="CB45" s="17">
        <f t="shared" si="384"/>
        <v>0</v>
      </c>
      <c r="CC45" s="17">
        <f t="shared" si="384"/>
        <v>0</v>
      </c>
      <c r="CD45" s="17">
        <f t="shared" si="384"/>
        <v>0</v>
      </c>
      <c r="CE45" s="319">
        <f t="shared" si="359"/>
        <v>0</v>
      </c>
      <c r="CF45" s="17">
        <f t="shared" ref="CF45:CQ45" si="385">IFERROR(IF(EOMONTH(CF$2,0)&gt;=EOMONTH($B$61,0),ROUND($B$63/12,0),0),0)</f>
        <v>0</v>
      </c>
      <c r="CG45" s="17">
        <f t="shared" si="385"/>
        <v>0</v>
      </c>
      <c r="CH45" s="17">
        <f t="shared" si="385"/>
        <v>0</v>
      </c>
      <c r="CI45" s="17">
        <f t="shared" si="385"/>
        <v>0</v>
      </c>
      <c r="CJ45" s="17">
        <f t="shared" si="385"/>
        <v>0</v>
      </c>
      <c r="CK45" s="17">
        <f t="shared" si="385"/>
        <v>0</v>
      </c>
      <c r="CL45" s="17">
        <f t="shared" si="385"/>
        <v>0</v>
      </c>
      <c r="CM45" s="17">
        <f t="shared" si="385"/>
        <v>0</v>
      </c>
      <c r="CN45" s="17">
        <f t="shared" si="385"/>
        <v>0</v>
      </c>
      <c r="CO45" s="17">
        <f t="shared" si="385"/>
        <v>0</v>
      </c>
      <c r="CP45" s="17">
        <f t="shared" si="385"/>
        <v>0</v>
      </c>
      <c r="CQ45" s="17">
        <f t="shared" si="385"/>
        <v>0</v>
      </c>
      <c r="CR45" s="319">
        <f t="shared" si="361"/>
        <v>0</v>
      </c>
      <c r="CS45" s="17">
        <f t="shared" ref="CS45:DD45" si="386">IFERROR(IF(EOMONTH(CS$2,0)&gt;=EOMONTH($B$61,0),ROUND($B$63/12,0),0),0)</f>
        <v>0</v>
      </c>
      <c r="CT45" s="17">
        <f t="shared" si="386"/>
        <v>0</v>
      </c>
      <c r="CU45" s="17">
        <f t="shared" si="386"/>
        <v>0</v>
      </c>
      <c r="CV45" s="17">
        <f t="shared" si="386"/>
        <v>0</v>
      </c>
      <c r="CW45" s="17">
        <f t="shared" si="386"/>
        <v>0</v>
      </c>
      <c r="CX45" s="17">
        <f t="shared" si="386"/>
        <v>0</v>
      </c>
      <c r="CY45" s="17">
        <f t="shared" si="386"/>
        <v>0</v>
      </c>
      <c r="CZ45" s="17">
        <f t="shared" si="386"/>
        <v>0</v>
      </c>
      <c r="DA45" s="17">
        <f t="shared" si="386"/>
        <v>0</v>
      </c>
      <c r="DB45" s="17">
        <f t="shared" si="386"/>
        <v>0</v>
      </c>
      <c r="DC45" s="17">
        <f t="shared" si="386"/>
        <v>0</v>
      </c>
      <c r="DD45" s="17">
        <f t="shared" si="386"/>
        <v>0</v>
      </c>
      <c r="DE45" s="319">
        <f t="shared" si="363"/>
        <v>0</v>
      </c>
      <c r="DF45" s="17">
        <f t="shared" ref="DF45:DQ45" si="387">IFERROR(IF(EOMONTH(DF$2,0)&gt;=EOMONTH($B$61,0),ROUND($B$63/12,0),0),0)</f>
        <v>0</v>
      </c>
      <c r="DG45" s="17">
        <f t="shared" si="387"/>
        <v>0</v>
      </c>
      <c r="DH45" s="17">
        <f t="shared" si="387"/>
        <v>0</v>
      </c>
      <c r="DI45" s="17">
        <f t="shared" si="387"/>
        <v>0</v>
      </c>
      <c r="DJ45" s="17">
        <f t="shared" si="387"/>
        <v>0</v>
      </c>
      <c r="DK45" s="17">
        <f t="shared" si="387"/>
        <v>0</v>
      </c>
      <c r="DL45" s="17">
        <f t="shared" si="387"/>
        <v>0</v>
      </c>
      <c r="DM45" s="17">
        <f t="shared" si="387"/>
        <v>0</v>
      </c>
      <c r="DN45" s="17">
        <f t="shared" si="387"/>
        <v>0</v>
      </c>
      <c r="DO45" s="17">
        <f t="shared" si="387"/>
        <v>0</v>
      </c>
      <c r="DP45" s="17">
        <f t="shared" si="387"/>
        <v>0</v>
      </c>
      <c r="DQ45" s="17">
        <f t="shared" si="387"/>
        <v>0</v>
      </c>
      <c r="DR45" s="319">
        <f t="shared" si="365"/>
        <v>0</v>
      </c>
      <c r="DS45" s="17">
        <f t="shared" ref="DS45:ED45" si="388">IFERROR(IF(EOMONTH(DS$2,0)&gt;=EOMONTH($B$61,0),ROUND($B$63/12,0),0),0)</f>
        <v>0</v>
      </c>
      <c r="DT45" s="17">
        <f t="shared" si="388"/>
        <v>0</v>
      </c>
      <c r="DU45" s="17">
        <f t="shared" si="388"/>
        <v>0</v>
      </c>
      <c r="DV45" s="17">
        <f t="shared" si="388"/>
        <v>0</v>
      </c>
      <c r="DW45" s="17">
        <f t="shared" si="388"/>
        <v>0</v>
      </c>
      <c r="DX45" s="17">
        <f t="shared" si="388"/>
        <v>0</v>
      </c>
      <c r="DY45" s="17">
        <f t="shared" si="388"/>
        <v>0</v>
      </c>
      <c r="DZ45" s="17">
        <f t="shared" si="388"/>
        <v>0</v>
      </c>
      <c r="EA45" s="17">
        <f t="shared" si="388"/>
        <v>0</v>
      </c>
      <c r="EB45" s="17">
        <f t="shared" si="388"/>
        <v>0</v>
      </c>
      <c r="EC45" s="17">
        <f t="shared" si="388"/>
        <v>0</v>
      </c>
      <c r="ED45" s="17">
        <f t="shared" si="388"/>
        <v>0</v>
      </c>
      <c r="EE45" s="319">
        <f t="shared" si="367"/>
        <v>0</v>
      </c>
    </row>
    <row r="46" spans="1:135" x14ac:dyDescent="0.2">
      <c r="A46" s="30" t="s">
        <v>10</v>
      </c>
      <c r="D46" s="4" t="s">
        <v>47</v>
      </c>
      <c r="E46" s="43"/>
      <c r="F46" s="17">
        <f>F44+F43+F45</f>
        <v>0</v>
      </c>
      <c r="G46" s="17">
        <f t="shared" ref="G46:Q46" si="389">G44+G43+G45</f>
        <v>0</v>
      </c>
      <c r="H46" s="17">
        <f t="shared" si="389"/>
        <v>0</v>
      </c>
      <c r="I46" s="17">
        <f t="shared" si="389"/>
        <v>0</v>
      </c>
      <c r="J46" s="17">
        <f t="shared" si="389"/>
        <v>0</v>
      </c>
      <c r="K46" s="17">
        <f t="shared" si="389"/>
        <v>0</v>
      </c>
      <c r="L46" s="17">
        <f t="shared" si="389"/>
        <v>0</v>
      </c>
      <c r="M46" s="17">
        <f t="shared" si="389"/>
        <v>0</v>
      </c>
      <c r="N46" s="17">
        <f t="shared" si="389"/>
        <v>0</v>
      </c>
      <c r="O46" s="17">
        <f t="shared" si="389"/>
        <v>0</v>
      </c>
      <c r="P46" s="17">
        <f t="shared" si="389"/>
        <v>0</v>
      </c>
      <c r="Q46" s="17">
        <f t="shared" si="389"/>
        <v>0</v>
      </c>
      <c r="R46" s="319">
        <f t="shared" ref="R46" si="390">SUM(F46:Q46)</f>
        <v>0</v>
      </c>
      <c r="S46" s="17">
        <f>S44+S43+S45</f>
        <v>0</v>
      </c>
      <c r="T46" s="17">
        <f t="shared" ref="T46" si="391">T44+T43+T45</f>
        <v>0</v>
      </c>
      <c r="U46" s="17">
        <f t="shared" ref="U46" si="392">U44+U43+U45</f>
        <v>0</v>
      </c>
      <c r="V46" s="17">
        <f t="shared" ref="V46" si="393">V44+V43+V45</f>
        <v>0</v>
      </c>
      <c r="W46" s="17">
        <f t="shared" ref="W46" si="394">W44+W43+W45</f>
        <v>0</v>
      </c>
      <c r="X46" s="17">
        <f t="shared" ref="X46" si="395">X44+X43+X45</f>
        <v>0</v>
      </c>
      <c r="Y46" s="17">
        <f t="shared" ref="Y46" si="396">Y44+Y43+Y45</f>
        <v>0</v>
      </c>
      <c r="Z46" s="17">
        <f t="shared" ref="Z46" si="397">Z44+Z43+Z45</f>
        <v>0</v>
      </c>
      <c r="AA46" s="17">
        <f t="shared" ref="AA46" si="398">AA44+AA43+AA45</f>
        <v>0</v>
      </c>
      <c r="AB46" s="17">
        <f t="shared" ref="AB46" si="399">AB44+AB43+AB45</f>
        <v>0</v>
      </c>
      <c r="AC46" s="17">
        <f t="shared" ref="AC46" si="400">AC44+AC43+AC45</f>
        <v>0</v>
      </c>
      <c r="AD46" s="17">
        <f t="shared" ref="AD46" si="401">AD44+AD43+AD45</f>
        <v>0</v>
      </c>
      <c r="AE46" s="319">
        <f t="shared" si="351"/>
        <v>0</v>
      </c>
      <c r="AF46" s="17">
        <f>AF44+AF43+AF45</f>
        <v>0</v>
      </c>
      <c r="AG46" s="17">
        <f t="shared" ref="AG46" si="402">AG44+AG43+AG45</f>
        <v>0</v>
      </c>
      <c r="AH46" s="17">
        <f t="shared" ref="AH46" si="403">AH44+AH43+AH45</f>
        <v>0</v>
      </c>
      <c r="AI46" s="17">
        <f t="shared" ref="AI46" si="404">AI44+AI43+AI45</f>
        <v>0</v>
      </c>
      <c r="AJ46" s="17">
        <f t="shared" ref="AJ46" si="405">AJ44+AJ43+AJ45</f>
        <v>0</v>
      </c>
      <c r="AK46" s="17">
        <f t="shared" ref="AK46" si="406">AK44+AK43+AK45</f>
        <v>0</v>
      </c>
      <c r="AL46" s="17">
        <f t="shared" ref="AL46" si="407">AL44+AL43+AL45</f>
        <v>0</v>
      </c>
      <c r="AM46" s="17">
        <f t="shared" ref="AM46" si="408">AM44+AM43+AM45</f>
        <v>0</v>
      </c>
      <c r="AN46" s="17">
        <f t="shared" ref="AN46" si="409">AN44+AN43+AN45</f>
        <v>0</v>
      </c>
      <c r="AO46" s="17">
        <f t="shared" ref="AO46" si="410">AO44+AO43+AO45</f>
        <v>0</v>
      </c>
      <c r="AP46" s="17">
        <f t="shared" ref="AP46" si="411">AP44+AP43+AP45</f>
        <v>0</v>
      </c>
      <c r="AQ46" s="17">
        <f t="shared" ref="AQ46" si="412">AQ44+AQ43+AQ45</f>
        <v>0</v>
      </c>
      <c r="AR46" s="319">
        <f t="shared" si="353"/>
        <v>0</v>
      </c>
      <c r="AS46" s="17">
        <f>AS44+AS43+AS45</f>
        <v>0</v>
      </c>
      <c r="AT46" s="17">
        <f t="shared" ref="AT46" si="413">AT44+AT43+AT45</f>
        <v>0</v>
      </c>
      <c r="AU46" s="17">
        <f t="shared" ref="AU46" si="414">AU44+AU43+AU45</f>
        <v>0</v>
      </c>
      <c r="AV46" s="17">
        <f t="shared" ref="AV46" si="415">AV44+AV43+AV45</f>
        <v>0</v>
      </c>
      <c r="AW46" s="17">
        <f t="shared" ref="AW46" si="416">AW44+AW43+AW45</f>
        <v>0</v>
      </c>
      <c r="AX46" s="17">
        <f t="shared" ref="AX46" si="417">AX44+AX43+AX45</f>
        <v>0</v>
      </c>
      <c r="AY46" s="17">
        <f t="shared" ref="AY46" si="418">AY44+AY43+AY45</f>
        <v>0</v>
      </c>
      <c r="AZ46" s="17">
        <f t="shared" ref="AZ46" si="419">AZ44+AZ43+AZ45</f>
        <v>0</v>
      </c>
      <c r="BA46" s="17">
        <f t="shared" ref="BA46" si="420">BA44+BA43+BA45</f>
        <v>0</v>
      </c>
      <c r="BB46" s="17">
        <f t="shared" ref="BB46" si="421">BB44+BB43+BB45</f>
        <v>0</v>
      </c>
      <c r="BC46" s="17">
        <f t="shared" ref="BC46" si="422">BC44+BC43+BC45</f>
        <v>0</v>
      </c>
      <c r="BD46" s="17">
        <f t="shared" ref="BD46" si="423">BD44+BD43+BD45</f>
        <v>0</v>
      </c>
      <c r="BE46" s="319">
        <f t="shared" si="355"/>
        <v>0</v>
      </c>
      <c r="BF46" s="17">
        <f>BF44+BF43+BF45</f>
        <v>0</v>
      </c>
      <c r="BG46" s="17">
        <f t="shared" ref="BG46" si="424">BG44+BG43+BG45</f>
        <v>0</v>
      </c>
      <c r="BH46" s="17">
        <f t="shared" ref="BH46" si="425">BH44+BH43+BH45</f>
        <v>0</v>
      </c>
      <c r="BI46" s="17">
        <f t="shared" ref="BI46" si="426">BI44+BI43+BI45</f>
        <v>0</v>
      </c>
      <c r="BJ46" s="17">
        <f t="shared" ref="BJ46" si="427">BJ44+BJ43+BJ45</f>
        <v>0</v>
      </c>
      <c r="BK46" s="17">
        <f t="shared" ref="BK46" si="428">BK44+BK43+BK45</f>
        <v>0</v>
      </c>
      <c r="BL46" s="17">
        <f t="shared" ref="BL46" si="429">BL44+BL43+BL45</f>
        <v>0</v>
      </c>
      <c r="BM46" s="17">
        <f t="shared" ref="BM46" si="430">BM44+BM43+BM45</f>
        <v>0</v>
      </c>
      <c r="BN46" s="17">
        <f t="shared" ref="BN46" si="431">BN44+BN43+BN45</f>
        <v>0</v>
      </c>
      <c r="BO46" s="17">
        <f t="shared" ref="BO46" si="432">BO44+BO43+BO45</f>
        <v>0</v>
      </c>
      <c r="BP46" s="17">
        <f t="shared" ref="BP46" si="433">BP44+BP43+BP45</f>
        <v>0</v>
      </c>
      <c r="BQ46" s="17">
        <f t="shared" ref="BQ46" si="434">BQ44+BQ43+BQ45</f>
        <v>0</v>
      </c>
      <c r="BR46" s="319">
        <f t="shared" si="357"/>
        <v>0</v>
      </c>
      <c r="BS46" s="17">
        <f>BS44+BS43+BS45</f>
        <v>0</v>
      </c>
      <c r="BT46" s="17">
        <f t="shared" ref="BT46" si="435">BT44+BT43+BT45</f>
        <v>0</v>
      </c>
      <c r="BU46" s="17">
        <f t="shared" ref="BU46" si="436">BU44+BU43+BU45</f>
        <v>0</v>
      </c>
      <c r="BV46" s="17">
        <f t="shared" ref="BV46" si="437">BV44+BV43+BV45</f>
        <v>0</v>
      </c>
      <c r="BW46" s="17">
        <f t="shared" ref="BW46" si="438">BW44+BW43+BW45</f>
        <v>0</v>
      </c>
      <c r="BX46" s="17">
        <f t="shared" ref="BX46" si="439">BX44+BX43+BX45</f>
        <v>0</v>
      </c>
      <c r="BY46" s="17">
        <f t="shared" ref="BY46" si="440">BY44+BY43+BY45</f>
        <v>0</v>
      </c>
      <c r="BZ46" s="17">
        <f t="shared" ref="BZ46" si="441">BZ44+BZ43+BZ45</f>
        <v>0</v>
      </c>
      <c r="CA46" s="17">
        <f t="shared" ref="CA46" si="442">CA44+CA43+CA45</f>
        <v>0</v>
      </c>
      <c r="CB46" s="17">
        <f t="shared" ref="CB46" si="443">CB44+CB43+CB45</f>
        <v>0</v>
      </c>
      <c r="CC46" s="17">
        <f t="shared" ref="CC46" si="444">CC44+CC43+CC45</f>
        <v>0</v>
      </c>
      <c r="CD46" s="17">
        <f t="shared" ref="CD46" si="445">CD44+CD43+CD45</f>
        <v>0</v>
      </c>
      <c r="CE46" s="319">
        <f t="shared" si="359"/>
        <v>0</v>
      </c>
      <c r="CF46" s="17">
        <f>CF44+CF43+CF45</f>
        <v>0</v>
      </c>
      <c r="CG46" s="17">
        <f t="shared" ref="CG46" si="446">CG44+CG43+CG45</f>
        <v>0</v>
      </c>
      <c r="CH46" s="17">
        <f t="shared" ref="CH46" si="447">CH44+CH43+CH45</f>
        <v>0</v>
      </c>
      <c r="CI46" s="17">
        <f t="shared" ref="CI46" si="448">CI44+CI43+CI45</f>
        <v>0</v>
      </c>
      <c r="CJ46" s="17">
        <f t="shared" ref="CJ46" si="449">CJ44+CJ43+CJ45</f>
        <v>0</v>
      </c>
      <c r="CK46" s="17">
        <f t="shared" ref="CK46" si="450">CK44+CK43+CK45</f>
        <v>0</v>
      </c>
      <c r="CL46" s="17">
        <f t="shared" ref="CL46" si="451">CL44+CL43+CL45</f>
        <v>0</v>
      </c>
      <c r="CM46" s="17">
        <f t="shared" ref="CM46" si="452">CM44+CM43+CM45</f>
        <v>0</v>
      </c>
      <c r="CN46" s="17">
        <f t="shared" ref="CN46" si="453">CN44+CN43+CN45</f>
        <v>0</v>
      </c>
      <c r="CO46" s="17">
        <f t="shared" ref="CO46" si="454">CO44+CO43+CO45</f>
        <v>0</v>
      </c>
      <c r="CP46" s="17">
        <f t="shared" ref="CP46" si="455">CP44+CP43+CP45</f>
        <v>0</v>
      </c>
      <c r="CQ46" s="17">
        <f t="shared" ref="CQ46" si="456">CQ44+CQ43+CQ45</f>
        <v>0</v>
      </c>
      <c r="CR46" s="319">
        <f t="shared" si="361"/>
        <v>0</v>
      </c>
      <c r="CS46" s="17">
        <f>CS44+CS43+CS45</f>
        <v>0</v>
      </c>
      <c r="CT46" s="17">
        <f t="shared" ref="CT46" si="457">CT44+CT43+CT45</f>
        <v>0</v>
      </c>
      <c r="CU46" s="17">
        <f t="shared" ref="CU46" si="458">CU44+CU43+CU45</f>
        <v>0</v>
      </c>
      <c r="CV46" s="17">
        <f t="shared" ref="CV46" si="459">CV44+CV43+CV45</f>
        <v>0</v>
      </c>
      <c r="CW46" s="17">
        <f t="shared" ref="CW46" si="460">CW44+CW43+CW45</f>
        <v>0</v>
      </c>
      <c r="CX46" s="17">
        <f t="shared" ref="CX46" si="461">CX44+CX43+CX45</f>
        <v>0</v>
      </c>
      <c r="CY46" s="17">
        <f t="shared" ref="CY46" si="462">CY44+CY43+CY45</f>
        <v>0</v>
      </c>
      <c r="CZ46" s="17">
        <f t="shared" ref="CZ46" si="463">CZ44+CZ43+CZ45</f>
        <v>0</v>
      </c>
      <c r="DA46" s="17">
        <f t="shared" ref="DA46" si="464">DA44+DA43+DA45</f>
        <v>0</v>
      </c>
      <c r="DB46" s="17">
        <f t="shared" ref="DB46" si="465">DB44+DB43+DB45</f>
        <v>0</v>
      </c>
      <c r="DC46" s="17">
        <f t="shared" ref="DC46" si="466">DC44+DC43+DC45</f>
        <v>0</v>
      </c>
      <c r="DD46" s="17">
        <f t="shared" ref="DD46" si="467">DD44+DD43+DD45</f>
        <v>0</v>
      </c>
      <c r="DE46" s="319">
        <f t="shared" si="363"/>
        <v>0</v>
      </c>
      <c r="DF46" s="17">
        <f>DF44+DF43+DF45</f>
        <v>0</v>
      </c>
      <c r="DG46" s="17">
        <f t="shared" ref="DG46" si="468">DG44+DG43+DG45</f>
        <v>0</v>
      </c>
      <c r="DH46" s="17">
        <f t="shared" ref="DH46" si="469">DH44+DH43+DH45</f>
        <v>0</v>
      </c>
      <c r="DI46" s="17">
        <f t="shared" ref="DI46" si="470">DI44+DI43+DI45</f>
        <v>0</v>
      </c>
      <c r="DJ46" s="17">
        <f t="shared" ref="DJ46" si="471">DJ44+DJ43+DJ45</f>
        <v>0</v>
      </c>
      <c r="DK46" s="17">
        <f t="shared" ref="DK46" si="472">DK44+DK43+DK45</f>
        <v>0</v>
      </c>
      <c r="DL46" s="17">
        <f t="shared" ref="DL46" si="473">DL44+DL43+DL45</f>
        <v>0</v>
      </c>
      <c r="DM46" s="17">
        <f t="shared" ref="DM46" si="474">DM44+DM43+DM45</f>
        <v>0</v>
      </c>
      <c r="DN46" s="17">
        <f t="shared" ref="DN46" si="475">DN44+DN43+DN45</f>
        <v>0</v>
      </c>
      <c r="DO46" s="17">
        <f t="shared" ref="DO46" si="476">DO44+DO43+DO45</f>
        <v>0</v>
      </c>
      <c r="DP46" s="17">
        <f t="shared" ref="DP46" si="477">DP44+DP43+DP45</f>
        <v>0</v>
      </c>
      <c r="DQ46" s="17">
        <f t="shared" ref="DQ46" si="478">DQ44+DQ43+DQ45</f>
        <v>0</v>
      </c>
      <c r="DR46" s="319">
        <f t="shared" si="365"/>
        <v>0</v>
      </c>
      <c r="DS46" s="17">
        <f>DS44+DS43+DS45</f>
        <v>0</v>
      </c>
      <c r="DT46" s="17">
        <f t="shared" ref="DT46" si="479">DT44+DT43+DT45</f>
        <v>0</v>
      </c>
      <c r="DU46" s="17">
        <f t="shared" ref="DU46" si="480">DU44+DU43+DU45</f>
        <v>0</v>
      </c>
      <c r="DV46" s="17">
        <f t="shared" ref="DV46" si="481">DV44+DV43+DV45</f>
        <v>0</v>
      </c>
      <c r="DW46" s="17">
        <f t="shared" ref="DW46" si="482">DW44+DW43+DW45</f>
        <v>0</v>
      </c>
      <c r="DX46" s="17">
        <f t="shared" ref="DX46" si="483">DX44+DX43+DX45</f>
        <v>0</v>
      </c>
      <c r="DY46" s="17">
        <f t="shared" ref="DY46" si="484">DY44+DY43+DY45</f>
        <v>0</v>
      </c>
      <c r="DZ46" s="17">
        <f t="shared" ref="DZ46" si="485">DZ44+DZ43+DZ45</f>
        <v>0</v>
      </c>
      <c r="EA46" s="17">
        <f t="shared" ref="EA46" si="486">EA44+EA43+EA45</f>
        <v>0</v>
      </c>
      <c r="EB46" s="17">
        <f t="shared" ref="EB46" si="487">EB44+EB43+EB45</f>
        <v>0</v>
      </c>
      <c r="EC46" s="17">
        <f t="shared" ref="EC46" si="488">EC44+EC43+EC45</f>
        <v>0</v>
      </c>
      <c r="ED46" s="17">
        <f t="shared" ref="ED46" si="489">ED44+ED43+ED45</f>
        <v>0</v>
      </c>
      <c r="EE46" s="319">
        <f t="shared" si="367"/>
        <v>0</v>
      </c>
    </row>
    <row r="47" spans="1:135" x14ac:dyDescent="0.2">
      <c r="A47" s="12" t="s">
        <v>3</v>
      </c>
      <c r="B47" s="39">
        <f>'SPACELOG 11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11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11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490">IF(AND(G$2&gt;=EOMONTH(EDATE($B$18,0),0),G$2&lt;=EOMONTH(EDATE($B$18,59),0)),$E49,0)</f>
        <v>0</v>
      </c>
      <c r="H49" s="17">
        <f t="shared" si="490"/>
        <v>0</v>
      </c>
      <c r="I49" s="17">
        <f t="shared" si="490"/>
        <v>0</v>
      </c>
      <c r="J49" s="17">
        <f t="shared" si="490"/>
        <v>0</v>
      </c>
      <c r="K49" s="17">
        <f t="shared" si="490"/>
        <v>0</v>
      </c>
      <c r="L49" s="17">
        <f t="shared" si="490"/>
        <v>0</v>
      </c>
      <c r="M49" s="17">
        <f t="shared" si="490"/>
        <v>0</v>
      </c>
      <c r="N49" s="17">
        <f t="shared" si="490"/>
        <v>0</v>
      </c>
      <c r="O49" s="17">
        <f t="shared" si="490"/>
        <v>0</v>
      </c>
      <c r="P49" s="17">
        <f t="shared" si="490"/>
        <v>0</v>
      </c>
      <c r="Q49" s="17">
        <f t="shared" si="490"/>
        <v>0</v>
      </c>
      <c r="R49" s="319">
        <f>SUM(F49:Q49)</f>
        <v>0</v>
      </c>
      <c r="S49" s="17">
        <f t="shared" ref="S49:CD50" si="491">IF(AND(S$2&gt;=EOMONTH(EDATE($B$18,0),0),S$2&lt;=EOMONTH(EDATE($B$18,59),0)),$E49,0)</f>
        <v>0</v>
      </c>
      <c r="T49" s="17">
        <f t="shared" si="491"/>
        <v>0</v>
      </c>
      <c r="U49" s="17">
        <f t="shared" si="491"/>
        <v>0</v>
      </c>
      <c r="V49" s="17">
        <f t="shared" si="491"/>
        <v>0</v>
      </c>
      <c r="W49" s="17">
        <f t="shared" si="491"/>
        <v>0</v>
      </c>
      <c r="X49" s="17">
        <f t="shared" si="491"/>
        <v>0</v>
      </c>
      <c r="Y49" s="17">
        <f t="shared" si="491"/>
        <v>0</v>
      </c>
      <c r="Z49" s="17">
        <f t="shared" si="491"/>
        <v>0</v>
      </c>
      <c r="AA49" s="17">
        <f t="shared" si="491"/>
        <v>0</v>
      </c>
      <c r="AB49" s="17">
        <f t="shared" si="491"/>
        <v>0</v>
      </c>
      <c r="AC49" s="17">
        <f t="shared" si="491"/>
        <v>0</v>
      </c>
      <c r="AD49" s="17">
        <f t="shared" si="491"/>
        <v>0</v>
      </c>
      <c r="AE49" s="319">
        <f t="shared" ref="AE49:AE51" si="492">SUM(S49:AD49)</f>
        <v>0</v>
      </c>
      <c r="AF49" s="17">
        <f t="shared" ref="AF49" si="493">IF(AND(AF$2&gt;=EOMONTH(EDATE($B$18,0),0),AF$2&lt;=EOMONTH(EDATE($B$18,59),0)),$E49,0)</f>
        <v>0</v>
      </c>
      <c r="AG49" s="17">
        <f t="shared" si="491"/>
        <v>0</v>
      </c>
      <c r="AH49" s="17">
        <f t="shared" si="491"/>
        <v>0</v>
      </c>
      <c r="AI49" s="17">
        <f t="shared" si="491"/>
        <v>0</v>
      </c>
      <c r="AJ49" s="17">
        <f t="shared" si="491"/>
        <v>0</v>
      </c>
      <c r="AK49" s="17">
        <f t="shared" si="491"/>
        <v>0</v>
      </c>
      <c r="AL49" s="17">
        <f t="shared" si="491"/>
        <v>0</v>
      </c>
      <c r="AM49" s="17">
        <f t="shared" si="491"/>
        <v>0</v>
      </c>
      <c r="AN49" s="17">
        <f t="shared" si="491"/>
        <v>0</v>
      </c>
      <c r="AO49" s="17">
        <f t="shared" si="491"/>
        <v>0</v>
      </c>
      <c r="AP49" s="17">
        <f t="shared" si="491"/>
        <v>0</v>
      </c>
      <c r="AQ49" s="17">
        <f t="shared" si="491"/>
        <v>0</v>
      </c>
      <c r="AR49" s="319">
        <f t="shared" ref="AR49:AR51" si="494">SUM(AF49:AQ49)</f>
        <v>0</v>
      </c>
      <c r="AS49" s="17">
        <f t="shared" ref="AS49" si="495">IF(AND(AS$2&gt;=EOMONTH(EDATE($B$18,0),0),AS$2&lt;=EOMONTH(EDATE($B$18,59),0)),$E49,0)</f>
        <v>0</v>
      </c>
      <c r="AT49" s="17">
        <f t="shared" si="491"/>
        <v>0</v>
      </c>
      <c r="AU49" s="17">
        <f t="shared" si="491"/>
        <v>0</v>
      </c>
      <c r="AV49" s="17">
        <f t="shared" si="491"/>
        <v>0</v>
      </c>
      <c r="AW49" s="17">
        <f t="shared" si="491"/>
        <v>0</v>
      </c>
      <c r="AX49" s="17">
        <f t="shared" si="491"/>
        <v>0</v>
      </c>
      <c r="AY49" s="17">
        <f t="shared" si="491"/>
        <v>0</v>
      </c>
      <c r="AZ49" s="17">
        <f t="shared" si="491"/>
        <v>0</v>
      </c>
      <c r="BA49" s="17">
        <f t="shared" si="491"/>
        <v>0</v>
      </c>
      <c r="BB49" s="17">
        <f t="shared" si="491"/>
        <v>0</v>
      </c>
      <c r="BC49" s="17">
        <f t="shared" si="491"/>
        <v>0</v>
      </c>
      <c r="BD49" s="17">
        <f t="shared" si="491"/>
        <v>0</v>
      </c>
      <c r="BE49" s="319">
        <f t="shared" ref="BE49:BE51" si="496">SUM(AS49:BD49)</f>
        <v>0</v>
      </c>
      <c r="BF49" s="17">
        <f t="shared" ref="BF49" si="497">IF(AND(BF$2&gt;=EOMONTH(EDATE($B$18,0),0),BF$2&lt;=EOMONTH(EDATE($B$18,59),0)),$E49,0)</f>
        <v>0</v>
      </c>
      <c r="BG49" s="17">
        <f t="shared" si="491"/>
        <v>0</v>
      </c>
      <c r="BH49" s="17">
        <f t="shared" si="491"/>
        <v>0</v>
      </c>
      <c r="BI49" s="17">
        <f t="shared" si="491"/>
        <v>0</v>
      </c>
      <c r="BJ49" s="17">
        <f t="shared" si="491"/>
        <v>0</v>
      </c>
      <c r="BK49" s="17">
        <f t="shared" si="491"/>
        <v>0</v>
      </c>
      <c r="BL49" s="17">
        <f t="shared" si="491"/>
        <v>0</v>
      </c>
      <c r="BM49" s="17">
        <f t="shared" si="491"/>
        <v>0</v>
      </c>
      <c r="BN49" s="17">
        <f t="shared" si="491"/>
        <v>0</v>
      </c>
      <c r="BO49" s="17">
        <f t="shared" si="491"/>
        <v>0</v>
      </c>
      <c r="BP49" s="17">
        <f t="shared" si="491"/>
        <v>0</v>
      </c>
      <c r="BQ49" s="17">
        <f t="shared" si="491"/>
        <v>0</v>
      </c>
      <c r="BR49" s="319">
        <f t="shared" ref="BR49:BR51" si="498">SUM(BF49:BQ49)</f>
        <v>0</v>
      </c>
      <c r="BS49" s="17">
        <f t="shared" ref="BS49" si="499">IF(AND(BS$2&gt;=EOMONTH(EDATE($B$18,0),0),BS$2&lt;=EOMONTH(EDATE($B$18,59),0)),$E49,0)</f>
        <v>0</v>
      </c>
      <c r="BT49" s="17">
        <f t="shared" si="491"/>
        <v>0</v>
      </c>
      <c r="BU49" s="17">
        <f t="shared" si="491"/>
        <v>0</v>
      </c>
      <c r="BV49" s="17">
        <f t="shared" si="491"/>
        <v>0</v>
      </c>
      <c r="BW49" s="17">
        <f t="shared" si="491"/>
        <v>0</v>
      </c>
      <c r="BX49" s="17">
        <f t="shared" si="491"/>
        <v>0</v>
      </c>
      <c r="BY49" s="17">
        <f t="shared" si="491"/>
        <v>0</v>
      </c>
      <c r="BZ49" s="17">
        <f t="shared" si="491"/>
        <v>0</v>
      </c>
      <c r="CA49" s="17">
        <f t="shared" si="491"/>
        <v>0</v>
      </c>
      <c r="CB49" s="17">
        <f t="shared" si="491"/>
        <v>0</v>
      </c>
      <c r="CC49" s="17">
        <f t="shared" si="491"/>
        <v>0</v>
      </c>
      <c r="CD49" s="17">
        <f t="shared" si="491"/>
        <v>0</v>
      </c>
      <c r="CE49" s="319">
        <f t="shared" ref="CE49:CE51" si="500">SUM(BS49:CD49)</f>
        <v>0</v>
      </c>
      <c r="CF49" s="17">
        <f t="shared" ref="CF49:ED51" si="501">IF(AND(CF$2&gt;=EOMONTH(EDATE($B$18,0),0),CF$2&lt;=EOMONTH(EDATE($B$18,59),0)),$E49,0)</f>
        <v>0</v>
      </c>
      <c r="CG49" s="17">
        <f t="shared" si="501"/>
        <v>0</v>
      </c>
      <c r="CH49" s="17">
        <f t="shared" si="501"/>
        <v>0</v>
      </c>
      <c r="CI49" s="17">
        <f t="shared" si="501"/>
        <v>0</v>
      </c>
      <c r="CJ49" s="17">
        <f t="shared" si="501"/>
        <v>0</v>
      </c>
      <c r="CK49" s="17">
        <f t="shared" si="501"/>
        <v>0</v>
      </c>
      <c r="CL49" s="17">
        <f t="shared" si="501"/>
        <v>0</v>
      </c>
      <c r="CM49" s="17">
        <f t="shared" si="501"/>
        <v>0</v>
      </c>
      <c r="CN49" s="17">
        <f t="shared" si="501"/>
        <v>0</v>
      </c>
      <c r="CO49" s="17">
        <f t="shared" si="501"/>
        <v>0</v>
      </c>
      <c r="CP49" s="17">
        <f t="shared" si="501"/>
        <v>0</v>
      </c>
      <c r="CQ49" s="17">
        <f t="shared" si="501"/>
        <v>0</v>
      </c>
      <c r="CR49" s="319">
        <f t="shared" ref="CR49:CR51" si="502">SUM(CF49:CQ49)</f>
        <v>0</v>
      </c>
      <c r="CS49" s="17">
        <f t="shared" ref="CS49" si="503">IF(AND(CS$2&gt;=EOMONTH(EDATE($B$18,0),0),CS$2&lt;=EOMONTH(EDATE($B$18,59),0)),$E49,0)</f>
        <v>0</v>
      </c>
      <c r="CT49" s="17">
        <f t="shared" si="501"/>
        <v>0</v>
      </c>
      <c r="CU49" s="17">
        <f t="shared" si="501"/>
        <v>0</v>
      </c>
      <c r="CV49" s="17">
        <f t="shared" si="501"/>
        <v>0</v>
      </c>
      <c r="CW49" s="17">
        <f t="shared" si="501"/>
        <v>0</v>
      </c>
      <c r="CX49" s="17">
        <f t="shared" si="501"/>
        <v>0</v>
      </c>
      <c r="CY49" s="17">
        <f t="shared" si="501"/>
        <v>0</v>
      </c>
      <c r="CZ49" s="17">
        <f t="shared" si="501"/>
        <v>0</v>
      </c>
      <c r="DA49" s="17">
        <f t="shared" si="501"/>
        <v>0</v>
      </c>
      <c r="DB49" s="17">
        <f t="shared" si="501"/>
        <v>0</v>
      </c>
      <c r="DC49" s="17">
        <f t="shared" si="501"/>
        <v>0</v>
      </c>
      <c r="DD49" s="17">
        <f t="shared" si="501"/>
        <v>0</v>
      </c>
      <c r="DE49" s="319">
        <f t="shared" ref="DE49:DE51" si="504">SUM(CS49:DD49)</f>
        <v>0</v>
      </c>
      <c r="DF49" s="17">
        <f t="shared" ref="DF49" si="505">IF(AND(DF$2&gt;=EOMONTH(EDATE($B$18,0),0),DF$2&lt;=EOMONTH(EDATE($B$18,59),0)),$E49,0)</f>
        <v>0</v>
      </c>
      <c r="DG49" s="17">
        <f t="shared" si="501"/>
        <v>0</v>
      </c>
      <c r="DH49" s="17">
        <f t="shared" si="501"/>
        <v>0</v>
      </c>
      <c r="DI49" s="17">
        <f t="shared" si="501"/>
        <v>0</v>
      </c>
      <c r="DJ49" s="17">
        <f t="shared" si="501"/>
        <v>0</v>
      </c>
      <c r="DK49" s="17">
        <f t="shared" si="501"/>
        <v>0</v>
      </c>
      <c r="DL49" s="17">
        <f t="shared" si="501"/>
        <v>0</v>
      </c>
      <c r="DM49" s="17">
        <f t="shared" si="501"/>
        <v>0</v>
      </c>
      <c r="DN49" s="17">
        <f t="shared" si="501"/>
        <v>0</v>
      </c>
      <c r="DO49" s="17">
        <f t="shared" si="501"/>
        <v>0</v>
      </c>
      <c r="DP49" s="17">
        <f t="shared" si="501"/>
        <v>0</v>
      </c>
      <c r="DQ49" s="17">
        <f t="shared" si="501"/>
        <v>0</v>
      </c>
      <c r="DR49" s="319">
        <f t="shared" ref="DR49:DR51" si="506">SUM(DF49:DQ49)</f>
        <v>0</v>
      </c>
      <c r="DS49" s="17">
        <f t="shared" ref="DS49" si="507">IF(AND(DS$2&gt;=EOMONTH(EDATE($B$18,0),0),DS$2&lt;=EOMONTH(EDATE($B$18,59),0)),$E49,0)</f>
        <v>0</v>
      </c>
      <c r="DT49" s="17">
        <f t="shared" si="501"/>
        <v>0</v>
      </c>
      <c r="DU49" s="17">
        <f t="shared" si="501"/>
        <v>0</v>
      </c>
      <c r="DV49" s="17">
        <f t="shared" si="501"/>
        <v>0</v>
      </c>
      <c r="DW49" s="17">
        <f t="shared" si="501"/>
        <v>0</v>
      </c>
      <c r="DX49" s="17">
        <f t="shared" si="501"/>
        <v>0</v>
      </c>
      <c r="DY49" s="17">
        <f t="shared" si="501"/>
        <v>0</v>
      </c>
      <c r="DZ49" s="17">
        <f t="shared" si="501"/>
        <v>0</v>
      </c>
      <c r="EA49" s="17">
        <f t="shared" si="501"/>
        <v>0</v>
      </c>
      <c r="EB49" s="17">
        <f t="shared" si="501"/>
        <v>0</v>
      </c>
      <c r="EC49" s="17">
        <f t="shared" si="501"/>
        <v>0</v>
      </c>
      <c r="ED49" s="17">
        <f t="shared" si="501"/>
        <v>0</v>
      </c>
      <c r="EE49" s="319">
        <f t="shared" ref="EE49:EE51" si="508">SUM(DS49:ED49)</f>
        <v>0</v>
      </c>
    </row>
    <row r="50" spans="1:135" x14ac:dyDescent="0.2">
      <c r="A50" s="29" t="s">
        <v>6</v>
      </c>
      <c r="B50" s="38">
        <f>'SPACELOG 11 EMPRUNT 2'!E6</f>
        <v>0</v>
      </c>
      <c r="D50" s="1" t="s">
        <v>19</v>
      </c>
      <c r="F50" s="17">
        <f t="shared" ref="F50:U51" si="509">IF(AND(F$2&gt;=EOMONTH(EDATE($B$18,0),0),F$2&lt;=EOMONTH(EDATE($B$18,59),0)),$E50,0)</f>
        <v>0</v>
      </c>
      <c r="G50" s="17">
        <f t="shared" si="509"/>
        <v>0</v>
      </c>
      <c r="H50" s="17">
        <f t="shared" si="509"/>
        <v>0</v>
      </c>
      <c r="I50" s="17">
        <f t="shared" si="509"/>
        <v>0</v>
      </c>
      <c r="J50" s="17">
        <f t="shared" si="509"/>
        <v>0</v>
      </c>
      <c r="K50" s="17">
        <f t="shared" si="509"/>
        <v>0</v>
      </c>
      <c r="L50" s="17">
        <f t="shared" si="509"/>
        <v>0</v>
      </c>
      <c r="M50" s="17">
        <f t="shared" si="509"/>
        <v>0</v>
      </c>
      <c r="N50" s="17">
        <f t="shared" si="509"/>
        <v>0</v>
      </c>
      <c r="O50" s="17">
        <f t="shared" si="509"/>
        <v>0</v>
      </c>
      <c r="P50" s="17">
        <f t="shared" si="509"/>
        <v>0</v>
      </c>
      <c r="Q50" s="17">
        <f t="shared" si="509"/>
        <v>0</v>
      </c>
      <c r="R50" s="319">
        <f>SUM(F50:Q50)</f>
        <v>0</v>
      </c>
      <c r="S50" s="17">
        <f t="shared" si="509"/>
        <v>0</v>
      </c>
      <c r="T50" s="17">
        <f t="shared" si="509"/>
        <v>0</v>
      </c>
      <c r="U50" s="17">
        <f t="shared" si="509"/>
        <v>0</v>
      </c>
      <c r="V50" s="17">
        <f t="shared" si="491"/>
        <v>0</v>
      </c>
      <c r="W50" s="17">
        <f t="shared" si="491"/>
        <v>0</v>
      </c>
      <c r="X50" s="17">
        <f t="shared" si="491"/>
        <v>0</v>
      </c>
      <c r="Y50" s="17">
        <f t="shared" si="491"/>
        <v>0</v>
      </c>
      <c r="Z50" s="17">
        <f t="shared" si="491"/>
        <v>0</v>
      </c>
      <c r="AA50" s="17">
        <f t="shared" si="491"/>
        <v>0</v>
      </c>
      <c r="AB50" s="17">
        <f t="shared" si="491"/>
        <v>0</v>
      </c>
      <c r="AC50" s="17">
        <f t="shared" si="491"/>
        <v>0</v>
      </c>
      <c r="AD50" s="17">
        <f t="shared" si="491"/>
        <v>0</v>
      </c>
      <c r="AE50" s="319">
        <f t="shared" si="492"/>
        <v>0</v>
      </c>
      <c r="AF50" s="17">
        <f t="shared" si="491"/>
        <v>0</v>
      </c>
      <c r="AG50" s="17">
        <f t="shared" si="491"/>
        <v>0</v>
      </c>
      <c r="AH50" s="17">
        <f t="shared" si="491"/>
        <v>0</v>
      </c>
      <c r="AI50" s="17">
        <f t="shared" si="491"/>
        <v>0</v>
      </c>
      <c r="AJ50" s="17">
        <f t="shared" si="491"/>
        <v>0</v>
      </c>
      <c r="AK50" s="17">
        <f t="shared" si="491"/>
        <v>0</v>
      </c>
      <c r="AL50" s="17">
        <f t="shared" si="491"/>
        <v>0</v>
      </c>
      <c r="AM50" s="17">
        <f t="shared" si="491"/>
        <v>0</v>
      </c>
      <c r="AN50" s="17">
        <f t="shared" si="491"/>
        <v>0</v>
      </c>
      <c r="AO50" s="17">
        <f t="shared" si="491"/>
        <v>0</v>
      </c>
      <c r="AP50" s="17">
        <f t="shared" si="491"/>
        <v>0</v>
      </c>
      <c r="AQ50" s="17">
        <f t="shared" si="491"/>
        <v>0</v>
      </c>
      <c r="AR50" s="319">
        <f t="shared" si="494"/>
        <v>0</v>
      </c>
      <c r="AS50" s="17">
        <f t="shared" si="491"/>
        <v>0</v>
      </c>
      <c r="AT50" s="17">
        <f t="shared" si="491"/>
        <v>0</v>
      </c>
      <c r="AU50" s="17">
        <f t="shared" si="491"/>
        <v>0</v>
      </c>
      <c r="AV50" s="17">
        <f t="shared" si="491"/>
        <v>0</v>
      </c>
      <c r="AW50" s="17">
        <f t="shared" si="491"/>
        <v>0</v>
      </c>
      <c r="AX50" s="17">
        <f t="shared" si="491"/>
        <v>0</v>
      </c>
      <c r="AY50" s="17">
        <f t="shared" si="491"/>
        <v>0</v>
      </c>
      <c r="AZ50" s="17">
        <f t="shared" si="491"/>
        <v>0</v>
      </c>
      <c r="BA50" s="17">
        <f t="shared" si="491"/>
        <v>0</v>
      </c>
      <c r="BB50" s="17">
        <f t="shared" si="491"/>
        <v>0</v>
      </c>
      <c r="BC50" s="17">
        <f t="shared" si="491"/>
        <v>0</v>
      </c>
      <c r="BD50" s="17">
        <f t="shared" si="491"/>
        <v>0</v>
      </c>
      <c r="BE50" s="319">
        <f t="shared" si="496"/>
        <v>0</v>
      </c>
      <c r="BF50" s="17">
        <f t="shared" si="491"/>
        <v>0</v>
      </c>
      <c r="BG50" s="17">
        <f t="shared" si="491"/>
        <v>0</v>
      </c>
      <c r="BH50" s="17">
        <f t="shared" si="491"/>
        <v>0</v>
      </c>
      <c r="BI50" s="17">
        <f t="shared" si="491"/>
        <v>0</v>
      </c>
      <c r="BJ50" s="17">
        <f t="shared" si="491"/>
        <v>0</v>
      </c>
      <c r="BK50" s="17">
        <f t="shared" si="491"/>
        <v>0</v>
      </c>
      <c r="BL50" s="17">
        <f t="shared" si="491"/>
        <v>0</v>
      </c>
      <c r="BM50" s="17">
        <f t="shared" si="491"/>
        <v>0</v>
      </c>
      <c r="BN50" s="17">
        <f t="shared" si="491"/>
        <v>0</v>
      </c>
      <c r="BO50" s="17">
        <f t="shared" si="491"/>
        <v>0</v>
      </c>
      <c r="BP50" s="17">
        <f t="shared" si="491"/>
        <v>0</v>
      </c>
      <c r="BQ50" s="17">
        <f t="shared" si="491"/>
        <v>0</v>
      </c>
      <c r="BR50" s="319">
        <f t="shared" si="498"/>
        <v>0</v>
      </c>
      <c r="BS50" s="17">
        <f t="shared" si="491"/>
        <v>0</v>
      </c>
      <c r="BT50" s="17">
        <f t="shared" si="491"/>
        <v>0</v>
      </c>
      <c r="BU50" s="17">
        <f t="shared" si="491"/>
        <v>0</v>
      </c>
      <c r="BV50" s="17">
        <f t="shared" si="491"/>
        <v>0</v>
      </c>
      <c r="BW50" s="17">
        <f t="shared" si="491"/>
        <v>0</v>
      </c>
      <c r="BX50" s="17">
        <f t="shared" si="491"/>
        <v>0</v>
      </c>
      <c r="BY50" s="17">
        <f t="shared" si="491"/>
        <v>0</v>
      </c>
      <c r="BZ50" s="17">
        <f t="shared" si="491"/>
        <v>0</v>
      </c>
      <c r="CA50" s="17">
        <f t="shared" si="491"/>
        <v>0</v>
      </c>
      <c r="CB50" s="17">
        <f t="shared" si="491"/>
        <v>0</v>
      </c>
      <c r="CC50" s="17">
        <f t="shared" si="491"/>
        <v>0</v>
      </c>
      <c r="CD50" s="17">
        <f t="shared" si="491"/>
        <v>0</v>
      </c>
      <c r="CE50" s="319">
        <f t="shared" si="500"/>
        <v>0</v>
      </c>
      <c r="CF50" s="17">
        <f t="shared" si="501"/>
        <v>0</v>
      </c>
      <c r="CG50" s="17">
        <f t="shared" si="501"/>
        <v>0</v>
      </c>
      <c r="CH50" s="17">
        <f t="shared" si="501"/>
        <v>0</v>
      </c>
      <c r="CI50" s="17">
        <f t="shared" si="501"/>
        <v>0</v>
      </c>
      <c r="CJ50" s="17">
        <f t="shared" si="501"/>
        <v>0</v>
      </c>
      <c r="CK50" s="17">
        <f t="shared" si="501"/>
        <v>0</v>
      </c>
      <c r="CL50" s="17">
        <f t="shared" si="501"/>
        <v>0</v>
      </c>
      <c r="CM50" s="17">
        <f t="shared" si="501"/>
        <v>0</v>
      </c>
      <c r="CN50" s="17">
        <f t="shared" si="501"/>
        <v>0</v>
      </c>
      <c r="CO50" s="17">
        <f t="shared" si="501"/>
        <v>0</v>
      </c>
      <c r="CP50" s="17">
        <f t="shared" si="501"/>
        <v>0</v>
      </c>
      <c r="CQ50" s="17">
        <f t="shared" si="501"/>
        <v>0</v>
      </c>
      <c r="CR50" s="319">
        <f t="shared" si="502"/>
        <v>0</v>
      </c>
      <c r="CS50" s="17">
        <f t="shared" si="501"/>
        <v>0</v>
      </c>
      <c r="CT50" s="17">
        <f t="shared" si="501"/>
        <v>0</v>
      </c>
      <c r="CU50" s="17">
        <f t="shared" si="501"/>
        <v>0</v>
      </c>
      <c r="CV50" s="17">
        <f t="shared" si="501"/>
        <v>0</v>
      </c>
      <c r="CW50" s="17">
        <f t="shared" si="501"/>
        <v>0</v>
      </c>
      <c r="CX50" s="17">
        <f t="shared" si="501"/>
        <v>0</v>
      </c>
      <c r="CY50" s="17">
        <f t="shared" si="501"/>
        <v>0</v>
      </c>
      <c r="CZ50" s="17">
        <f t="shared" si="501"/>
        <v>0</v>
      </c>
      <c r="DA50" s="17">
        <f t="shared" si="501"/>
        <v>0</v>
      </c>
      <c r="DB50" s="17">
        <f t="shared" si="501"/>
        <v>0</v>
      </c>
      <c r="DC50" s="17">
        <f t="shared" si="501"/>
        <v>0</v>
      </c>
      <c r="DD50" s="17">
        <f t="shared" si="501"/>
        <v>0</v>
      </c>
      <c r="DE50" s="319">
        <f t="shared" si="504"/>
        <v>0</v>
      </c>
      <c r="DF50" s="17">
        <f t="shared" si="501"/>
        <v>0</v>
      </c>
      <c r="DG50" s="17">
        <f t="shared" si="501"/>
        <v>0</v>
      </c>
      <c r="DH50" s="17">
        <f t="shared" si="501"/>
        <v>0</v>
      </c>
      <c r="DI50" s="17">
        <f t="shared" si="501"/>
        <v>0</v>
      </c>
      <c r="DJ50" s="17">
        <f t="shared" si="501"/>
        <v>0</v>
      </c>
      <c r="DK50" s="17">
        <f t="shared" si="501"/>
        <v>0</v>
      </c>
      <c r="DL50" s="17">
        <f t="shared" si="501"/>
        <v>0</v>
      </c>
      <c r="DM50" s="17">
        <f t="shared" si="501"/>
        <v>0</v>
      </c>
      <c r="DN50" s="17">
        <f t="shared" si="501"/>
        <v>0</v>
      </c>
      <c r="DO50" s="17">
        <f t="shared" si="501"/>
        <v>0</v>
      </c>
      <c r="DP50" s="17">
        <f t="shared" si="501"/>
        <v>0</v>
      </c>
      <c r="DQ50" s="17">
        <f t="shared" si="501"/>
        <v>0</v>
      </c>
      <c r="DR50" s="319">
        <f t="shared" si="506"/>
        <v>0</v>
      </c>
      <c r="DS50" s="17">
        <f t="shared" si="501"/>
        <v>0</v>
      </c>
      <c r="DT50" s="17">
        <f t="shared" si="501"/>
        <v>0</v>
      </c>
      <c r="DU50" s="17">
        <f t="shared" si="501"/>
        <v>0</v>
      </c>
      <c r="DV50" s="17">
        <f t="shared" si="501"/>
        <v>0</v>
      </c>
      <c r="DW50" s="17">
        <f t="shared" si="501"/>
        <v>0</v>
      </c>
      <c r="DX50" s="17">
        <f t="shared" si="501"/>
        <v>0</v>
      </c>
      <c r="DY50" s="17">
        <f t="shared" si="501"/>
        <v>0</v>
      </c>
      <c r="DZ50" s="17">
        <f t="shared" si="501"/>
        <v>0</v>
      </c>
      <c r="EA50" s="17">
        <f t="shared" si="501"/>
        <v>0</v>
      </c>
      <c r="EB50" s="17">
        <f t="shared" si="501"/>
        <v>0</v>
      </c>
      <c r="EC50" s="17">
        <f t="shared" si="501"/>
        <v>0</v>
      </c>
      <c r="ED50" s="17">
        <f t="shared" si="501"/>
        <v>0</v>
      </c>
      <c r="EE50" s="319">
        <f t="shared" si="508"/>
        <v>0</v>
      </c>
    </row>
    <row r="51" spans="1:135" x14ac:dyDescent="0.2">
      <c r="A51" s="13" t="s">
        <v>7</v>
      </c>
      <c r="B51" s="17" t="str">
        <f>'SPACELOG 11 EMPRUNT 2'!I5</f>
        <v/>
      </c>
      <c r="D51" s="1" t="s">
        <v>22</v>
      </c>
      <c r="F51" s="17">
        <f t="shared" si="509"/>
        <v>0</v>
      </c>
      <c r="G51" s="17">
        <f t="shared" si="509"/>
        <v>0</v>
      </c>
      <c r="H51" s="17">
        <f t="shared" si="509"/>
        <v>0</v>
      </c>
      <c r="I51" s="17">
        <f t="shared" si="509"/>
        <v>0</v>
      </c>
      <c r="J51" s="17">
        <f t="shared" si="509"/>
        <v>0</v>
      </c>
      <c r="K51" s="17">
        <f t="shared" si="509"/>
        <v>0</v>
      </c>
      <c r="L51" s="17">
        <f t="shared" si="509"/>
        <v>0</v>
      </c>
      <c r="M51" s="17">
        <f t="shared" si="509"/>
        <v>0</v>
      </c>
      <c r="N51" s="17">
        <f t="shared" si="509"/>
        <v>0</v>
      </c>
      <c r="O51" s="17">
        <f t="shared" si="509"/>
        <v>0</v>
      </c>
      <c r="P51" s="17">
        <f t="shared" si="509"/>
        <v>0</v>
      </c>
      <c r="Q51" s="17">
        <f t="shared" si="509"/>
        <v>0</v>
      </c>
      <c r="R51" s="319">
        <f>SUM(F51:Q51)</f>
        <v>0</v>
      </c>
      <c r="S51" s="17">
        <f t="shared" ref="S51:CD51" si="510">IF(AND(S$2&gt;=EOMONTH(EDATE($B$18,0),0),S$2&lt;=EOMONTH(EDATE($B$18,59),0)),$E51,0)</f>
        <v>0</v>
      </c>
      <c r="T51" s="17">
        <f t="shared" si="510"/>
        <v>0</v>
      </c>
      <c r="U51" s="17">
        <f t="shared" si="510"/>
        <v>0</v>
      </c>
      <c r="V51" s="17">
        <f t="shared" si="510"/>
        <v>0</v>
      </c>
      <c r="W51" s="17">
        <f t="shared" si="510"/>
        <v>0</v>
      </c>
      <c r="X51" s="17">
        <f t="shared" si="510"/>
        <v>0</v>
      </c>
      <c r="Y51" s="17">
        <f t="shared" si="510"/>
        <v>0</v>
      </c>
      <c r="Z51" s="17">
        <f t="shared" si="510"/>
        <v>0</v>
      </c>
      <c r="AA51" s="17">
        <f t="shared" si="510"/>
        <v>0</v>
      </c>
      <c r="AB51" s="17">
        <f t="shared" si="510"/>
        <v>0</v>
      </c>
      <c r="AC51" s="17">
        <f t="shared" si="510"/>
        <v>0</v>
      </c>
      <c r="AD51" s="17">
        <f t="shared" si="510"/>
        <v>0</v>
      </c>
      <c r="AE51" s="319">
        <f t="shared" si="492"/>
        <v>0</v>
      </c>
      <c r="AF51" s="17">
        <f t="shared" si="510"/>
        <v>0</v>
      </c>
      <c r="AG51" s="17">
        <f t="shared" si="510"/>
        <v>0</v>
      </c>
      <c r="AH51" s="17">
        <f t="shared" si="510"/>
        <v>0</v>
      </c>
      <c r="AI51" s="17">
        <f t="shared" si="510"/>
        <v>0</v>
      </c>
      <c r="AJ51" s="17">
        <f t="shared" si="510"/>
        <v>0</v>
      </c>
      <c r="AK51" s="17">
        <f t="shared" si="510"/>
        <v>0</v>
      </c>
      <c r="AL51" s="17">
        <f t="shared" si="510"/>
        <v>0</v>
      </c>
      <c r="AM51" s="17">
        <f t="shared" si="510"/>
        <v>0</v>
      </c>
      <c r="AN51" s="17">
        <f t="shared" si="510"/>
        <v>0</v>
      </c>
      <c r="AO51" s="17">
        <f t="shared" si="510"/>
        <v>0</v>
      </c>
      <c r="AP51" s="17">
        <f t="shared" si="510"/>
        <v>0</v>
      </c>
      <c r="AQ51" s="17">
        <f t="shared" si="510"/>
        <v>0</v>
      </c>
      <c r="AR51" s="319">
        <f t="shared" si="494"/>
        <v>0</v>
      </c>
      <c r="AS51" s="17">
        <f t="shared" si="510"/>
        <v>0</v>
      </c>
      <c r="AT51" s="17">
        <f t="shared" si="510"/>
        <v>0</v>
      </c>
      <c r="AU51" s="17">
        <f t="shared" si="510"/>
        <v>0</v>
      </c>
      <c r="AV51" s="17">
        <f t="shared" si="510"/>
        <v>0</v>
      </c>
      <c r="AW51" s="17">
        <f t="shared" si="510"/>
        <v>0</v>
      </c>
      <c r="AX51" s="17">
        <f t="shared" si="510"/>
        <v>0</v>
      </c>
      <c r="AY51" s="17">
        <f t="shared" si="510"/>
        <v>0</v>
      </c>
      <c r="AZ51" s="17">
        <f t="shared" si="510"/>
        <v>0</v>
      </c>
      <c r="BA51" s="17">
        <f t="shared" si="510"/>
        <v>0</v>
      </c>
      <c r="BB51" s="17">
        <f t="shared" si="510"/>
        <v>0</v>
      </c>
      <c r="BC51" s="17">
        <f t="shared" si="510"/>
        <v>0</v>
      </c>
      <c r="BD51" s="17">
        <f t="shared" si="510"/>
        <v>0</v>
      </c>
      <c r="BE51" s="319">
        <f t="shared" si="496"/>
        <v>0</v>
      </c>
      <c r="BF51" s="17">
        <f t="shared" si="510"/>
        <v>0</v>
      </c>
      <c r="BG51" s="17">
        <f t="shared" si="510"/>
        <v>0</v>
      </c>
      <c r="BH51" s="17">
        <f t="shared" si="510"/>
        <v>0</v>
      </c>
      <c r="BI51" s="17">
        <f t="shared" si="510"/>
        <v>0</v>
      </c>
      <c r="BJ51" s="17">
        <f t="shared" si="510"/>
        <v>0</v>
      </c>
      <c r="BK51" s="17">
        <f t="shared" si="510"/>
        <v>0</v>
      </c>
      <c r="BL51" s="17">
        <f t="shared" si="510"/>
        <v>0</v>
      </c>
      <c r="BM51" s="17">
        <f t="shared" si="510"/>
        <v>0</v>
      </c>
      <c r="BN51" s="17">
        <f t="shared" si="510"/>
        <v>0</v>
      </c>
      <c r="BO51" s="17">
        <f t="shared" si="510"/>
        <v>0</v>
      </c>
      <c r="BP51" s="17">
        <f t="shared" si="510"/>
        <v>0</v>
      </c>
      <c r="BQ51" s="17">
        <f t="shared" si="510"/>
        <v>0</v>
      </c>
      <c r="BR51" s="319">
        <f t="shared" si="498"/>
        <v>0</v>
      </c>
      <c r="BS51" s="17">
        <f t="shared" si="510"/>
        <v>0</v>
      </c>
      <c r="BT51" s="17">
        <f t="shared" si="510"/>
        <v>0</v>
      </c>
      <c r="BU51" s="17">
        <f t="shared" si="510"/>
        <v>0</v>
      </c>
      <c r="BV51" s="17">
        <f t="shared" si="510"/>
        <v>0</v>
      </c>
      <c r="BW51" s="17">
        <f t="shared" si="510"/>
        <v>0</v>
      </c>
      <c r="BX51" s="17">
        <f t="shared" si="510"/>
        <v>0</v>
      </c>
      <c r="BY51" s="17">
        <f t="shared" si="510"/>
        <v>0</v>
      </c>
      <c r="BZ51" s="17">
        <f t="shared" si="510"/>
        <v>0</v>
      </c>
      <c r="CA51" s="17">
        <f t="shared" si="510"/>
        <v>0</v>
      </c>
      <c r="CB51" s="17">
        <f t="shared" si="510"/>
        <v>0</v>
      </c>
      <c r="CC51" s="17">
        <f t="shared" si="510"/>
        <v>0</v>
      </c>
      <c r="CD51" s="17">
        <f t="shared" si="510"/>
        <v>0</v>
      </c>
      <c r="CE51" s="319">
        <f t="shared" si="500"/>
        <v>0</v>
      </c>
      <c r="CF51" s="17">
        <f t="shared" si="501"/>
        <v>0</v>
      </c>
      <c r="CG51" s="17">
        <f t="shared" si="501"/>
        <v>0</v>
      </c>
      <c r="CH51" s="17">
        <f t="shared" si="501"/>
        <v>0</v>
      </c>
      <c r="CI51" s="17">
        <f t="shared" si="501"/>
        <v>0</v>
      </c>
      <c r="CJ51" s="17">
        <f t="shared" si="501"/>
        <v>0</v>
      </c>
      <c r="CK51" s="17">
        <f t="shared" si="501"/>
        <v>0</v>
      </c>
      <c r="CL51" s="17">
        <f t="shared" si="501"/>
        <v>0</v>
      </c>
      <c r="CM51" s="17">
        <f t="shared" si="501"/>
        <v>0</v>
      </c>
      <c r="CN51" s="17">
        <f t="shared" si="501"/>
        <v>0</v>
      </c>
      <c r="CO51" s="17">
        <f t="shared" si="501"/>
        <v>0</v>
      </c>
      <c r="CP51" s="17">
        <f t="shared" si="501"/>
        <v>0</v>
      </c>
      <c r="CQ51" s="17">
        <f t="shared" si="501"/>
        <v>0</v>
      </c>
      <c r="CR51" s="319">
        <f t="shared" si="502"/>
        <v>0</v>
      </c>
      <c r="CS51" s="17">
        <f t="shared" si="501"/>
        <v>0</v>
      </c>
      <c r="CT51" s="17">
        <f t="shared" si="501"/>
        <v>0</v>
      </c>
      <c r="CU51" s="17">
        <f t="shared" si="501"/>
        <v>0</v>
      </c>
      <c r="CV51" s="17">
        <f t="shared" si="501"/>
        <v>0</v>
      </c>
      <c r="CW51" s="17">
        <f t="shared" si="501"/>
        <v>0</v>
      </c>
      <c r="CX51" s="17">
        <f t="shared" si="501"/>
        <v>0</v>
      </c>
      <c r="CY51" s="17">
        <f t="shared" si="501"/>
        <v>0</v>
      </c>
      <c r="CZ51" s="17">
        <f t="shared" si="501"/>
        <v>0</v>
      </c>
      <c r="DA51" s="17">
        <f t="shared" si="501"/>
        <v>0</v>
      </c>
      <c r="DB51" s="17">
        <f t="shared" si="501"/>
        <v>0</v>
      </c>
      <c r="DC51" s="17">
        <f t="shared" si="501"/>
        <v>0</v>
      </c>
      <c r="DD51" s="17">
        <f t="shared" si="501"/>
        <v>0</v>
      </c>
      <c r="DE51" s="319">
        <f t="shared" si="504"/>
        <v>0</v>
      </c>
      <c r="DF51" s="17">
        <f t="shared" si="501"/>
        <v>0</v>
      </c>
      <c r="DG51" s="17">
        <f t="shared" si="501"/>
        <v>0</v>
      </c>
      <c r="DH51" s="17">
        <f t="shared" si="501"/>
        <v>0</v>
      </c>
      <c r="DI51" s="17">
        <f t="shared" si="501"/>
        <v>0</v>
      </c>
      <c r="DJ51" s="17">
        <f t="shared" si="501"/>
        <v>0</v>
      </c>
      <c r="DK51" s="17">
        <f t="shared" si="501"/>
        <v>0</v>
      </c>
      <c r="DL51" s="17">
        <f t="shared" si="501"/>
        <v>0</v>
      </c>
      <c r="DM51" s="17">
        <f t="shared" si="501"/>
        <v>0</v>
      </c>
      <c r="DN51" s="17">
        <f t="shared" si="501"/>
        <v>0</v>
      </c>
      <c r="DO51" s="17">
        <f t="shared" si="501"/>
        <v>0</v>
      </c>
      <c r="DP51" s="17">
        <f t="shared" si="501"/>
        <v>0</v>
      </c>
      <c r="DQ51" s="17">
        <f t="shared" si="501"/>
        <v>0</v>
      </c>
      <c r="DR51" s="319">
        <f t="shared" si="506"/>
        <v>0</v>
      </c>
      <c r="DS51" s="17">
        <f t="shared" si="501"/>
        <v>0</v>
      </c>
      <c r="DT51" s="17">
        <f t="shared" si="501"/>
        <v>0</v>
      </c>
      <c r="DU51" s="17">
        <f t="shared" si="501"/>
        <v>0</v>
      </c>
      <c r="DV51" s="17">
        <f t="shared" si="501"/>
        <v>0</v>
      </c>
      <c r="DW51" s="17">
        <f t="shared" si="501"/>
        <v>0</v>
      </c>
      <c r="DX51" s="17">
        <f t="shared" si="501"/>
        <v>0</v>
      </c>
      <c r="DY51" s="17">
        <f t="shared" si="501"/>
        <v>0</v>
      </c>
      <c r="DZ51" s="17">
        <f t="shared" si="501"/>
        <v>0</v>
      </c>
      <c r="EA51" s="17">
        <f t="shared" si="501"/>
        <v>0</v>
      </c>
      <c r="EB51" s="17">
        <f t="shared" si="501"/>
        <v>0</v>
      </c>
      <c r="EC51" s="17">
        <f t="shared" si="501"/>
        <v>0</v>
      </c>
      <c r="ED51" s="17">
        <f t="shared" si="501"/>
        <v>0</v>
      </c>
      <c r="EE51" s="319">
        <f t="shared" si="508"/>
        <v>0</v>
      </c>
    </row>
    <row r="52" spans="1:135" x14ac:dyDescent="0.2">
      <c r="A52" s="29" t="s">
        <v>72</v>
      </c>
      <c r="B52" s="27">
        <f>'SPACELOG 11 EMPRUNT 2'!E9</f>
        <v>46631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4" t="s">
        <v>282</v>
      </c>
      <c r="E53" s="43">
        <f t="shared" ref="E53:AJ53" si="511">SUM(E49:E51)</f>
        <v>0</v>
      </c>
      <c r="F53" s="17">
        <f t="shared" si="511"/>
        <v>0</v>
      </c>
      <c r="G53" s="17">
        <f t="shared" si="511"/>
        <v>0</v>
      </c>
      <c r="H53" s="17">
        <f t="shared" si="511"/>
        <v>0</v>
      </c>
      <c r="I53" s="17">
        <f t="shared" si="511"/>
        <v>0</v>
      </c>
      <c r="J53" s="17">
        <f t="shared" si="511"/>
        <v>0</v>
      </c>
      <c r="K53" s="17">
        <f t="shared" si="511"/>
        <v>0</v>
      </c>
      <c r="L53" s="17">
        <f t="shared" si="511"/>
        <v>0</v>
      </c>
      <c r="M53" s="17">
        <f t="shared" si="511"/>
        <v>0</v>
      </c>
      <c r="N53" s="17">
        <f t="shared" si="511"/>
        <v>0</v>
      </c>
      <c r="O53" s="17">
        <f t="shared" si="511"/>
        <v>0</v>
      </c>
      <c r="P53" s="17">
        <f t="shared" si="511"/>
        <v>0</v>
      </c>
      <c r="Q53" s="17">
        <f t="shared" si="511"/>
        <v>0</v>
      </c>
      <c r="R53" s="319">
        <f t="shared" si="511"/>
        <v>0</v>
      </c>
      <c r="S53" s="17">
        <f t="shared" si="511"/>
        <v>0</v>
      </c>
      <c r="T53" s="17">
        <f t="shared" si="511"/>
        <v>0</v>
      </c>
      <c r="U53" s="17">
        <f t="shared" si="511"/>
        <v>0</v>
      </c>
      <c r="V53" s="17">
        <f t="shared" si="511"/>
        <v>0</v>
      </c>
      <c r="W53" s="17">
        <f t="shared" si="511"/>
        <v>0</v>
      </c>
      <c r="X53" s="17">
        <f t="shared" si="511"/>
        <v>0</v>
      </c>
      <c r="Y53" s="17">
        <f t="shared" si="511"/>
        <v>0</v>
      </c>
      <c r="Z53" s="17">
        <f t="shared" si="511"/>
        <v>0</v>
      </c>
      <c r="AA53" s="17">
        <f t="shared" si="511"/>
        <v>0</v>
      </c>
      <c r="AB53" s="17">
        <f t="shared" si="511"/>
        <v>0</v>
      </c>
      <c r="AC53" s="17">
        <f t="shared" si="511"/>
        <v>0</v>
      </c>
      <c r="AD53" s="17">
        <f t="shared" si="511"/>
        <v>0</v>
      </c>
      <c r="AE53" s="319">
        <f t="shared" si="511"/>
        <v>0</v>
      </c>
      <c r="AF53" s="17">
        <f t="shared" si="511"/>
        <v>0</v>
      </c>
      <c r="AG53" s="17">
        <f t="shared" si="511"/>
        <v>0</v>
      </c>
      <c r="AH53" s="17">
        <f t="shared" si="511"/>
        <v>0</v>
      </c>
      <c r="AI53" s="17">
        <f t="shared" si="511"/>
        <v>0</v>
      </c>
      <c r="AJ53" s="17">
        <f t="shared" si="511"/>
        <v>0</v>
      </c>
      <c r="AK53" s="17">
        <f t="shared" ref="AK53:BP53" si="512">SUM(AK49:AK51)</f>
        <v>0</v>
      </c>
      <c r="AL53" s="17">
        <f t="shared" si="512"/>
        <v>0</v>
      </c>
      <c r="AM53" s="17">
        <f t="shared" si="512"/>
        <v>0</v>
      </c>
      <c r="AN53" s="17">
        <f t="shared" si="512"/>
        <v>0</v>
      </c>
      <c r="AO53" s="17">
        <f t="shared" si="512"/>
        <v>0</v>
      </c>
      <c r="AP53" s="17">
        <f t="shared" si="512"/>
        <v>0</v>
      </c>
      <c r="AQ53" s="17">
        <f t="shared" si="512"/>
        <v>0</v>
      </c>
      <c r="AR53" s="319">
        <f t="shared" si="512"/>
        <v>0</v>
      </c>
      <c r="AS53" s="17">
        <f t="shared" si="512"/>
        <v>0</v>
      </c>
      <c r="AT53" s="17">
        <f t="shared" si="512"/>
        <v>0</v>
      </c>
      <c r="AU53" s="17">
        <f t="shared" si="512"/>
        <v>0</v>
      </c>
      <c r="AV53" s="17">
        <f t="shared" si="512"/>
        <v>0</v>
      </c>
      <c r="AW53" s="17">
        <f t="shared" si="512"/>
        <v>0</v>
      </c>
      <c r="AX53" s="17">
        <f t="shared" si="512"/>
        <v>0</v>
      </c>
      <c r="AY53" s="17">
        <f t="shared" si="512"/>
        <v>0</v>
      </c>
      <c r="AZ53" s="17">
        <f t="shared" si="512"/>
        <v>0</v>
      </c>
      <c r="BA53" s="17">
        <f t="shared" si="512"/>
        <v>0</v>
      </c>
      <c r="BB53" s="17">
        <f t="shared" si="512"/>
        <v>0</v>
      </c>
      <c r="BC53" s="17">
        <f t="shared" si="512"/>
        <v>0</v>
      </c>
      <c r="BD53" s="17">
        <f t="shared" si="512"/>
        <v>0</v>
      </c>
      <c r="BE53" s="319">
        <f t="shared" si="512"/>
        <v>0</v>
      </c>
      <c r="BF53" s="17">
        <f t="shared" si="512"/>
        <v>0</v>
      </c>
      <c r="BG53" s="17">
        <f t="shared" si="512"/>
        <v>0</v>
      </c>
      <c r="BH53" s="17">
        <f t="shared" si="512"/>
        <v>0</v>
      </c>
      <c r="BI53" s="17">
        <f t="shared" si="512"/>
        <v>0</v>
      </c>
      <c r="BJ53" s="17">
        <f t="shared" si="512"/>
        <v>0</v>
      </c>
      <c r="BK53" s="17">
        <f t="shared" si="512"/>
        <v>0</v>
      </c>
      <c r="BL53" s="17">
        <f t="shared" si="512"/>
        <v>0</v>
      </c>
      <c r="BM53" s="17">
        <f t="shared" si="512"/>
        <v>0</v>
      </c>
      <c r="BN53" s="17">
        <f t="shared" si="512"/>
        <v>0</v>
      </c>
      <c r="BO53" s="17">
        <f t="shared" si="512"/>
        <v>0</v>
      </c>
      <c r="BP53" s="17">
        <f t="shared" si="512"/>
        <v>0</v>
      </c>
      <c r="BQ53" s="17">
        <f t="shared" ref="BQ53:CV53" si="513">SUM(BQ49:BQ51)</f>
        <v>0</v>
      </c>
      <c r="BR53" s="319">
        <f t="shared" si="513"/>
        <v>0</v>
      </c>
      <c r="BS53" s="17">
        <f t="shared" si="513"/>
        <v>0</v>
      </c>
      <c r="BT53" s="17">
        <f t="shared" si="513"/>
        <v>0</v>
      </c>
      <c r="BU53" s="17">
        <f t="shared" si="513"/>
        <v>0</v>
      </c>
      <c r="BV53" s="17">
        <f t="shared" si="513"/>
        <v>0</v>
      </c>
      <c r="BW53" s="17">
        <f t="shared" si="513"/>
        <v>0</v>
      </c>
      <c r="BX53" s="17">
        <f t="shared" si="513"/>
        <v>0</v>
      </c>
      <c r="BY53" s="17">
        <f t="shared" si="513"/>
        <v>0</v>
      </c>
      <c r="BZ53" s="17">
        <f t="shared" si="513"/>
        <v>0</v>
      </c>
      <c r="CA53" s="17">
        <f t="shared" si="513"/>
        <v>0</v>
      </c>
      <c r="CB53" s="17">
        <f t="shared" si="513"/>
        <v>0</v>
      </c>
      <c r="CC53" s="17">
        <f t="shared" si="513"/>
        <v>0</v>
      </c>
      <c r="CD53" s="17">
        <f t="shared" si="513"/>
        <v>0</v>
      </c>
      <c r="CE53" s="319">
        <f t="shared" si="513"/>
        <v>0</v>
      </c>
      <c r="CF53" s="17">
        <f t="shared" si="513"/>
        <v>0</v>
      </c>
      <c r="CG53" s="17">
        <f t="shared" si="513"/>
        <v>0</v>
      </c>
      <c r="CH53" s="17">
        <f t="shared" si="513"/>
        <v>0</v>
      </c>
      <c r="CI53" s="17">
        <f t="shared" si="513"/>
        <v>0</v>
      </c>
      <c r="CJ53" s="17">
        <f t="shared" si="513"/>
        <v>0</v>
      </c>
      <c r="CK53" s="17">
        <f t="shared" si="513"/>
        <v>0</v>
      </c>
      <c r="CL53" s="17">
        <f t="shared" si="513"/>
        <v>0</v>
      </c>
      <c r="CM53" s="17">
        <f t="shared" si="513"/>
        <v>0</v>
      </c>
      <c r="CN53" s="17">
        <f t="shared" si="513"/>
        <v>0</v>
      </c>
      <c r="CO53" s="17">
        <f t="shared" si="513"/>
        <v>0</v>
      </c>
      <c r="CP53" s="17">
        <f t="shared" si="513"/>
        <v>0</v>
      </c>
      <c r="CQ53" s="17">
        <f t="shared" si="513"/>
        <v>0</v>
      </c>
      <c r="CR53" s="319">
        <f t="shared" si="513"/>
        <v>0</v>
      </c>
      <c r="CS53" s="17">
        <f t="shared" si="513"/>
        <v>0</v>
      </c>
      <c r="CT53" s="17">
        <f t="shared" si="513"/>
        <v>0</v>
      </c>
      <c r="CU53" s="17">
        <f t="shared" si="513"/>
        <v>0</v>
      </c>
      <c r="CV53" s="17">
        <f t="shared" si="513"/>
        <v>0</v>
      </c>
      <c r="CW53" s="17">
        <f t="shared" ref="CW53:EE53" si="514">SUM(CW49:CW51)</f>
        <v>0</v>
      </c>
      <c r="CX53" s="17">
        <f t="shared" si="514"/>
        <v>0</v>
      </c>
      <c r="CY53" s="17">
        <f t="shared" si="514"/>
        <v>0</v>
      </c>
      <c r="CZ53" s="17">
        <f t="shared" si="514"/>
        <v>0</v>
      </c>
      <c r="DA53" s="17">
        <f t="shared" si="514"/>
        <v>0</v>
      </c>
      <c r="DB53" s="17">
        <f t="shared" si="514"/>
        <v>0</v>
      </c>
      <c r="DC53" s="17">
        <f t="shared" si="514"/>
        <v>0</v>
      </c>
      <c r="DD53" s="17">
        <f t="shared" si="514"/>
        <v>0</v>
      </c>
      <c r="DE53" s="319">
        <f t="shared" si="514"/>
        <v>0</v>
      </c>
      <c r="DF53" s="17">
        <f t="shared" si="514"/>
        <v>0</v>
      </c>
      <c r="DG53" s="17">
        <f t="shared" si="514"/>
        <v>0</v>
      </c>
      <c r="DH53" s="17">
        <f t="shared" si="514"/>
        <v>0</v>
      </c>
      <c r="DI53" s="17">
        <f t="shared" si="514"/>
        <v>0</v>
      </c>
      <c r="DJ53" s="17">
        <f t="shared" si="514"/>
        <v>0</v>
      </c>
      <c r="DK53" s="17">
        <f t="shared" si="514"/>
        <v>0</v>
      </c>
      <c r="DL53" s="17">
        <f t="shared" si="514"/>
        <v>0</v>
      </c>
      <c r="DM53" s="17">
        <f t="shared" si="514"/>
        <v>0</v>
      </c>
      <c r="DN53" s="17">
        <f t="shared" si="514"/>
        <v>0</v>
      </c>
      <c r="DO53" s="17">
        <f t="shared" si="514"/>
        <v>0</v>
      </c>
      <c r="DP53" s="17">
        <f t="shared" si="514"/>
        <v>0</v>
      </c>
      <c r="DQ53" s="17">
        <f t="shared" si="514"/>
        <v>0</v>
      </c>
      <c r="DR53" s="319">
        <f t="shared" si="514"/>
        <v>0</v>
      </c>
      <c r="DS53" s="17">
        <f t="shared" si="514"/>
        <v>0</v>
      </c>
      <c r="DT53" s="17">
        <f t="shared" si="514"/>
        <v>0</v>
      </c>
      <c r="DU53" s="17">
        <f t="shared" si="514"/>
        <v>0</v>
      </c>
      <c r="DV53" s="17">
        <f t="shared" si="514"/>
        <v>0</v>
      </c>
      <c r="DW53" s="17">
        <f t="shared" si="514"/>
        <v>0</v>
      </c>
      <c r="DX53" s="17">
        <f t="shared" si="514"/>
        <v>0</v>
      </c>
      <c r="DY53" s="17">
        <f t="shared" si="514"/>
        <v>0</v>
      </c>
      <c r="DZ53" s="17">
        <f t="shared" si="514"/>
        <v>0</v>
      </c>
      <c r="EA53" s="17">
        <f t="shared" si="514"/>
        <v>0</v>
      </c>
      <c r="EB53" s="17">
        <f t="shared" si="514"/>
        <v>0</v>
      </c>
      <c r="EC53" s="17">
        <f t="shared" si="514"/>
        <v>0</v>
      </c>
      <c r="ED53" s="17">
        <f t="shared" si="514"/>
        <v>0</v>
      </c>
      <c r="EE53" s="391">
        <f t="shared" si="514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0" t="s">
        <v>300</v>
      </c>
      <c r="D55" s="2" t="s">
        <v>48</v>
      </c>
      <c r="E55" s="41"/>
      <c r="F55" s="17">
        <f>F36-F41-F46-F53</f>
        <v>0</v>
      </c>
      <c r="G55" s="17">
        <f t="shared" ref="G55:Q55" si="515">G36-G41-G46-G53</f>
        <v>0</v>
      </c>
      <c r="H55" s="17">
        <f t="shared" si="515"/>
        <v>0</v>
      </c>
      <c r="I55" s="17">
        <f t="shared" si="515"/>
        <v>0</v>
      </c>
      <c r="J55" s="17">
        <f t="shared" si="515"/>
        <v>0</v>
      </c>
      <c r="K55" s="17">
        <f t="shared" si="515"/>
        <v>0</v>
      </c>
      <c r="L55" s="17">
        <f t="shared" si="515"/>
        <v>0</v>
      </c>
      <c r="M55" s="17">
        <f t="shared" si="515"/>
        <v>0</v>
      </c>
      <c r="N55" s="17">
        <f t="shared" si="515"/>
        <v>0</v>
      </c>
      <c r="O55" s="17">
        <f t="shared" si="515"/>
        <v>0</v>
      </c>
      <c r="P55" s="17">
        <f t="shared" si="515"/>
        <v>0</v>
      </c>
      <c r="Q55" s="17">
        <f t="shared" si="515"/>
        <v>0</v>
      </c>
      <c r="R55" s="319">
        <f t="shared" ref="R55" si="516">SUM(F55:Q55)</f>
        <v>0</v>
      </c>
      <c r="S55" s="17">
        <f>S36-S41-S46-S53</f>
        <v>0</v>
      </c>
      <c r="T55" s="17">
        <f t="shared" ref="T55:AD55" si="517">T36-T41-T46-T53</f>
        <v>0</v>
      </c>
      <c r="U55" s="17">
        <f t="shared" si="517"/>
        <v>0</v>
      </c>
      <c r="V55" s="17">
        <f t="shared" si="517"/>
        <v>0</v>
      </c>
      <c r="W55" s="17">
        <f t="shared" si="517"/>
        <v>0</v>
      </c>
      <c r="X55" s="17">
        <f t="shared" si="517"/>
        <v>0</v>
      </c>
      <c r="Y55" s="17">
        <f t="shared" si="517"/>
        <v>0</v>
      </c>
      <c r="Z55" s="17">
        <f t="shared" si="517"/>
        <v>0</v>
      </c>
      <c r="AA55" s="17">
        <f t="shared" si="517"/>
        <v>0</v>
      </c>
      <c r="AB55" s="17">
        <f t="shared" si="517"/>
        <v>0</v>
      </c>
      <c r="AC55" s="17">
        <f t="shared" si="517"/>
        <v>0</v>
      </c>
      <c r="AD55" s="17">
        <f t="shared" si="517"/>
        <v>0</v>
      </c>
      <c r="AE55" s="319">
        <f t="shared" ref="AE55" si="518">SUM(S55:AD55)</f>
        <v>0</v>
      </c>
      <c r="AF55" s="17">
        <f>AF36-AF41-AF46-AF53</f>
        <v>0</v>
      </c>
      <c r="AG55" s="17">
        <f t="shared" ref="AG55:AQ55" si="519">AG36-AG41-AG46-AG53</f>
        <v>0</v>
      </c>
      <c r="AH55" s="17">
        <f t="shared" si="519"/>
        <v>0</v>
      </c>
      <c r="AI55" s="17">
        <f t="shared" si="519"/>
        <v>0</v>
      </c>
      <c r="AJ55" s="17">
        <f t="shared" si="519"/>
        <v>0</v>
      </c>
      <c r="AK55" s="17">
        <f t="shared" si="519"/>
        <v>0</v>
      </c>
      <c r="AL55" s="17">
        <f t="shared" si="519"/>
        <v>0</v>
      </c>
      <c r="AM55" s="17">
        <f t="shared" si="519"/>
        <v>0</v>
      </c>
      <c r="AN55" s="17">
        <f t="shared" si="519"/>
        <v>0</v>
      </c>
      <c r="AO55" s="17">
        <f t="shared" si="519"/>
        <v>0</v>
      </c>
      <c r="AP55" s="17">
        <f t="shared" si="519"/>
        <v>0</v>
      </c>
      <c r="AQ55" s="17">
        <f t="shared" si="519"/>
        <v>0</v>
      </c>
      <c r="AR55" s="319">
        <f t="shared" ref="AR55" si="520">SUM(AF55:AQ55)</f>
        <v>0</v>
      </c>
      <c r="AS55" s="17">
        <f>AS36-AS41-AS46-AS53</f>
        <v>0</v>
      </c>
      <c r="AT55" s="17">
        <f t="shared" ref="AT55:BD55" si="521">AT36-AT41-AT46-AT53</f>
        <v>0</v>
      </c>
      <c r="AU55" s="17">
        <f t="shared" si="521"/>
        <v>0</v>
      </c>
      <c r="AV55" s="17">
        <f t="shared" si="521"/>
        <v>0</v>
      </c>
      <c r="AW55" s="17">
        <f t="shared" si="521"/>
        <v>0</v>
      </c>
      <c r="AX55" s="17">
        <f t="shared" si="521"/>
        <v>0</v>
      </c>
      <c r="AY55" s="17">
        <f t="shared" si="521"/>
        <v>0</v>
      </c>
      <c r="AZ55" s="17">
        <f t="shared" si="521"/>
        <v>0</v>
      </c>
      <c r="BA55" s="17">
        <f t="shared" si="521"/>
        <v>0</v>
      </c>
      <c r="BB55" s="17">
        <f t="shared" si="521"/>
        <v>0</v>
      </c>
      <c r="BC55" s="17">
        <f t="shared" si="521"/>
        <v>0</v>
      </c>
      <c r="BD55" s="17">
        <f t="shared" si="521"/>
        <v>0</v>
      </c>
      <c r="BE55" s="319">
        <f t="shared" ref="BE55" si="522">SUM(AS55:BD55)</f>
        <v>0</v>
      </c>
      <c r="BF55" s="17">
        <f>BF36-BF41-BF46-BF53</f>
        <v>0</v>
      </c>
      <c r="BG55" s="17">
        <f t="shared" ref="BG55:BQ55" si="523">BG36-BG41-BG46-BG53</f>
        <v>0</v>
      </c>
      <c r="BH55" s="17">
        <f t="shared" si="523"/>
        <v>0</v>
      </c>
      <c r="BI55" s="17">
        <f t="shared" si="523"/>
        <v>0</v>
      </c>
      <c r="BJ55" s="17">
        <f t="shared" si="523"/>
        <v>0</v>
      </c>
      <c r="BK55" s="17">
        <f t="shared" si="523"/>
        <v>0</v>
      </c>
      <c r="BL55" s="17">
        <f t="shared" si="523"/>
        <v>0</v>
      </c>
      <c r="BM55" s="17">
        <f t="shared" si="523"/>
        <v>0</v>
      </c>
      <c r="BN55" s="17">
        <f t="shared" si="523"/>
        <v>0</v>
      </c>
      <c r="BO55" s="17">
        <f t="shared" si="523"/>
        <v>0</v>
      </c>
      <c r="BP55" s="17">
        <f t="shared" si="523"/>
        <v>0</v>
      </c>
      <c r="BQ55" s="17">
        <f t="shared" si="523"/>
        <v>0</v>
      </c>
      <c r="BR55" s="319">
        <f t="shared" ref="BR55" si="524">SUM(BF55:BQ55)</f>
        <v>0</v>
      </c>
      <c r="BS55" s="17">
        <f>BS36-BS41-BS46-BS53</f>
        <v>0</v>
      </c>
      <c r="BT55" s="17">
        <f t="shared" ref="BT55:CD55" si="525">BT36-BT41-BT46-BT53</f>
        <v>0</v>
      </c>
      <c r="BU55" s="17">
        <f t="shared" si="525"/>
        <v>0</v>
      </c>
      <c r="BV55" s="17">
        <f t="shared" si="525"/>
        <v>0</v>
      </c>
      <c r="BW55" s="17">
        <f t="shared" si="525"/>
        <v>0</v>
      </c>
      <c r="BX55" s="17">
        <f t="shared" si="525"/>
        <v>0</v>
      </c>
      <c r="BY55" s="17">
        <f t="shared" si="525"/>
        <v>0</v>
      </c>
      <c r="BZ55" s="17">
        <f t="shared" si="525"/>
        <v>0</v>
      </c>
      <c r="CA55" s="17">
        <f t="shared" si="525"/>
        <v>0</v>
      </c>
      <c r="CB55" s="17">
        <f t="shared" si="525"/>
        <v>0</v>
      </c>
      <c r="CC55" s="17">
        <f t="shared" si="525"/>
        <v>0</v>
      </c>
      <c r="CD55" s="17">
        <f t="shared" si="525"/>
        <v>0</v>
      </c>
      <c r="CE55" s="319">
        <f t="shared" ref="CE55" si="526">SUM(BS55:CD55)</f>
        <v>0</v>
      </c>
      <c r="CF55" s="17">
        <f>CF36-CF41-CF46-CF53</f>
        <v>0</v>
      </c>
      <c r="CG55" s="17">
        <f t="shared" ref="CG55:CQ55" si="527">CG36-CG41-CG46-CG53</f>
        <v>0</v>
      </c>
      <c r="CH55" s="17">
        <f t="shared" si="527"/>
        <v>0</v>
      </c>
      <c r="CI55" s="17">
        <f t="shared" si="527"/>
        <v>0</v>
      </c>
      <c r="CJ55" s="17">
        <f t="shared" si="527"/>
        <v>0</v>
      </c>
      <c r="CK55" s="17">
        <f t="shared" si="527"/>
        <v>0</v>
      </c>
      <c r="CL55" s="17">
        <f t="shared" si="527"/>
        <v>0</v>
      </c>
      <c r="CM55" s="17">
        <f t="shared" si="527"/>
        <v>0</v>
      </c>
      <c r="CN55" s="17">
        <f t="shared" si="527"/>
        <v>0</v>
      </c>
      <c r="CO55" s="17">
        <f t="shared" si="527"/>
        <v>0</v>
      </c>
      <c r="CP55" s="17">
        <f t="shared" si="527"/>
        <v>0</v>
      </c>
      <c r="CQ55" s="17">
        <f t="shared" si="527"/>
        <v>0</v>
      </c>
      <c r="CR55" s="319">
        <f t="shared" ref="CR55" si="528">SUM(CF55:CQ55)</f>
        <v>0</v>
      </c>
      <c r="CS55" s="17">
        <f>CS36-CS41-CS46-CS53</f>
        <v>0</v>
      </c>
      <c r="CT55" s="17">
        <f t="shared" ref="CT55:DD55" si="529">CT36-CT41-CT46-CT53</f>
        <v>0</v>
      </c>
      <c r="CU55" s="17">
        <f t="shared" si="529"/>
        <v>0</v>
      </c>
      <c r="CV55" s="17">
        <f t="shared" si="529"/>
        <v>0</v>
      </c>
      <c r="CW55" s="17">
        <f t="shared" si="529"/>
        <v>0</v>
      </c>
      <c r="CX55" s="17">
        <f t="shared" si="529"/>
        <v>0</v>
      </c>
      <c r="CY55" s="17">
        <f t="shared" si="529"/>
        <v>0</v>
      </c>
      <c r="CZ55" s="17">
        <f t="shared" si="529"/>
        <v>0</v>
      </c>
      <c r="DA55" s="17">
        <f t="shared" si="529"/>
        <v>0</v>
      </c>
      <c r="DB55" s="17">
        <f t="shared" si="529"/>
        <v>0</v>
      </c>
      <c r="DC55" s="17">
        <f t="shared" si="529"/>
        <v>0</v>
      </c>
      <c r="DD55" s="17">
        <f t="shared" si="529"/>
        <v>0</v>
      </c>
      <c r="DE55" s="319">
        <f t="shared" ref="DE55" si="530">SUM(CS55:DD55)</f>
        <v>0</v>
      </c>
      <c r="DF55" s="17">
        <f>DF36-DF41-DF46-DF53</f>
        <v>0</v>
      </c>
      <c r="DG55" s="17">
        <f t="shared" ref="DG55:DQ55" si="531">DG36-DG41-DG46-DG53</f>
        <v>0</v>
      </c>
      <c r="DH55" s="17">
        <f t="shared" si="531"/>
        <v>0</v>
      </c>
      <c r="DI55" s="17">
        <f t="shared" si="531"/>
        <v>0</v>
      </c>
      <c r="DJ55" s="17">
        <f t="shared" si="531"/>
        <v>0</v>
      </c>
      <c r="DK55" s="17">
        <f t="shared" si="531"/>
        <v>0</v>
      </c>
      <c r="DL55" s="17">
        <f t="shared" si="531"/>
        <v>0</v>
      </c>
      <c r="DM55" s="17">
        <f t="shared" si="531"/>
        <v>0</v>
      </c>
      <c r="DN55" s="17">
        <f t="shared" si="531"/>
        <v>0</v>
      </c>
      <c r="DO55" s="17">
        <f t="shared" si="531"/>
        <v>0</v>
      </c>
      <c r="DP55" s="17">
        <f t="shared" si="531"/>
        <v>0</v>
      </c>
      <c r="DQ55" s="17">
        <f t="shared" si="531"/>
        <v>0</v>
      </c>
      <c r="DR55" s="319">
        <f t="shared" ref="DR55" si="532">SUM(DF55:DQ55)</f>
        <v>0</v>
      </c>
      <c r="DS55" s="17">
        <f>DS36-DS41-DS46-DS53</f>
        <v>0</v>
      </c>
      <c r="DT55" s="17">
        <f t="shared" ref="DT55:ED55" si="533">DT36-DT41-DT46-DT53</f>
        <v>0</v>
      </c>
      <c r="DU55" s="17">
        <f t="shared" si="533"/>
        <v>0</v>
      </c>
      <c r="DV55" s="17">
        <f t="shared" si="533"/>
        <v>0</v>
      </c>
      <c r="DW55" s="17">
        <f t="shared" si="533"/>
        <v>0</v>
      </c>
      <c r="DX55" s="17">
        <f t="shared" si="533"/>
        <v>0</v>
      </c>
      <c r="DY55" s="17">
        <f t="shared" si="533"/>
        <v>0</v>
      </c>
      <c r="DZ55" s="17">
        <f t="shared" si="533"/>
        <v>0</v>
      </c>
      <c r="EA55" s="17">
        <f t="shared" si="533"/>
        <v>0</v>
      </c>
      <c r="EB55" s="17">
        <f t="shared" si="533"/>
        <v>0</v>
      </c>
      <c r="EC55" s="17">
        <f t="shared" si="533"/>
        <v>0</v>
      </c>
      <c r="ED55" s="17">
        <f t="shared" si="533"/>
        <v>0</v>
      </c>
      <c r="EE55" s="391">
        <f t="shared" ref="EE55" si="534">SUM(DS55:ED55)</f>
        <v>0</v>
      </c>
    </row>
    <row r="56" spans="1:135" x14ac:dyDescent="0.2">
      <c r="A56" s="12" t="s">
        <v>3</v>
      </c>
      <c r="B56" s="39">
        <f>'SPACELOG 11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11 EMPRUNT 3'!E7</f>
        <v>0</v>
      </c>
      <c r="D57" s="1" t="s">
        <v>49</v>
      </c>
      <c r="F57" s="17">
        <f>IFERROR(INDEX('SPACELOG 11 EMPRUNT 1'!$I$14:$I$2000,MATCH('SPACELOG 11 BP'!F$2,'SPACELOG 11 EMPRUNT 1'!$Z$14:$Z$2000,0)),0)</f>
        <v>0</v>
      </c>
      <c r="G57" s="17">
        <f>IFERROR(INDEX('SPACELOG 11 EMPRUNT 1'!$I$14:$I$2000,MATCH('SPACELOG 11 BP'!G$2,'SPACELOG 11 EMPRUNT 1'!$Z$14:$Z$2000,0)),0)</f>
        <v>0</v>
      </c>
      <c r="H57" s="17">
        <f>IFERROR(INDEX('SPACELOG 11 EMPRUNT 1'!$I$14:$I$2000,MATCH('SPACELOG 11 BP'!H$2,'SPACELOG 11 EMPRUNT 1'!$Z$14:$Z$2000,0)),0)</f>
        <v>0</v>
      </c>
      <c r="I57" s="17">
        <f>IFERROR(INDEX('SPACELOG 11 EMPRUNT 1'!$I$14:$I$2000,MATCH('SPACELOG 11 BP'!I$2,'SPACELOG 11 EMPRUNT 1'!$Z$14:$Z$2000,0)),0)</f>
        <v>0</v>
      </c>
      <c r="J57" s="17">
        <f>IFERROR(INDEX('SPACELOG 11 EMPRUNT 1'!$I$14:$I$2000,MATCH('SPACELOG 11 BP'!J$2,'SPACELOG 11 EMPRUNT 1'!$Z$14:$Z$2000,0)),0)</f>
        <v>0</v>
      </c>
      <c r="K57" s="17">
        <f>IFERROR(INDEX('SPACELOG 11 EMPRUNT 1'!$I$14:$I$2000,MATCH('SPACELOG 11 BP'!K$2,'SPACELOG 11 EMPRUNT 1'!$Z$14:$Z$2000,0)),0)</f>
        <v>0</v>
      </c>
      <c r="L57" s="17">
        <f>IFERROR(INDEX('SPACELOG 11 EMPRUNT 1'!$I$14:$I$2000,MATCH('SPACELOG 11 BP'!L$2,'SPACELOG 11 EMPRUNT 1'!$Z$14:$Z$2000,0)),0)</f>
        <v>0</v>
      </c>
      <c r="M57" s="17">
        <f>IFERROR(INDEX('SPACELOG 11 EMPRUNT 1'!$I$14:$I$2000,MATCH('SPACELOG 11 BP'!M$2,'SPACELOG 11 EMPRUNT 1'!$Z$14:$Z$2000,0)),0)</f>
        <v>0</v>
      </c>
      <c r="N57" s="17">
        <f>IFERROR(INDEX('SPACELOG 11 EMPRUNT 1'!$I$14:$I$2000,MATCH('SPACELOG 11 BP'!N$2,'SPACELOG 11 EMPRUNT 1'!$Z$14:$Z$2000,0)),0)</f>
        <v>0</v>
      </c>
      <c r="O57" s="17">
        <f>IFERROR(INDEX('SPACELOG 11 EMPRUNT 1'!$I$14:$I$2000,MATCH('SPACELOG 11 BP'!O$2,'SPACELOG 11 EMPRUNT 1'!$Z$14:$Z$2000,0)),0)</f>
        <v>0</v>
      </c>
      <c r="P57" s="17">
        <f>IFERROR(INDEX('SPACELOG 11 EMPRUNT 1'!$I$14:$I$2000,MATCH('SPACELOG 11 BP'!P$2,'SPACELOG 11 EMPRUNT 1'!$Z$14:$Z$2000,0)),0)</f>
        <v>0</v>
      </c>
      <c r="Q57" s="17">
        <f>IFERROR(INDEX('SPACELOG 11 EMPRUNT 1'!$I$14:$I$2000,MATCH('SPACELOG 11 BP'!Q$2,'SPACELOG 11 EMPRUNT 1'!$Z$14:$Z$2000,0)),0)</f>
        <v>0</v>
      </c>
      <c r="R57" s="319">
        <f t="shared" ref="R57" si="535">SUM(F57:Q57)</f>
        <v>0</v>
      </c>
      <c r="S57" s="17">
        <f>IFERROR(INDEX('SPACELOG 11 EMPRUNT 1'!$I$14:$I$2000,MATCH('SPACELOG 11 BP'!S$2,'SPACELOG 11 EMPRUNT 1'!$Z$14:$Z$2000,0)),0)</f>
        <v>0</v>
      </c>
      <c r="T57" s="17">
        <f>IFERROR(INDEX('SPACELOG 11 EMPRUNT 1'!$I$14:$I$2000,MATCH('SPACELOG 11 BP'!T$2,'SPACELOG 11 EMPRUNT 1'!$Z$14:$Z$2000,0)),0)</f>
        <v>0</v>
      </c>
      <c r="U57" s="17">
        <f>IFERROR(INDEX('SPACELOG 11 EMPRUNT 1'!$I$14:$I$2000,MATCH('SPACELOG 11 BP'!U$2,'SPACELOG 11 EMPRUNT 1'!$Z$14:$Z$2000,0)),0)</f>
        <v>0</v>
      </c>
      <c r="V57" s="17">
        <f>IFERROR(INDEX('SPACELOG 11 EMPRUNT 1'!$I$14:$I$2000,MATCH('SPACELOG 11 BP'!V$2,'SPACELOG 11 EMPRUNT 1'!$Z$14:$Z$2000,0)),0)</f>
        <v>0</v>
      </c>
      <c r="W57" s="17">
        <f>IFERROR(INDEX('SPACELOG 11 EMPRUNT 1'!$I$14:$I$2000,MATCH('SPACELOG 11 BP'!W$2,'SPACELOG 11 EMPRUNT 1'!$Z$14:$Z$2000,0)),0)</f>
        <v>0</v>
      </c>
      <c r="X57" s="17">
        <f>IFERROR(INDEX('SPACELOG 11 EMPRUNT 1'!$I$14:$I$2000,MATCH('SPACELOG 11 BP'!X$2,'SPACELOG 11 EMPRUNT 1'!$Z$14:$Z$2000,0)),0)</f>
        <v>0</v>
      </c>
      <c r="Y57" s="17">
        <f>IFERROR(INDEX('SPACELOG 11 EMPRUNT 1'!$I$14:$I$2000,MATCH('SPACELOG 11 BP'!Y$2,'SPACELOG 11 EMPRUNT 1'!$Z$14:$Z$2000,0)),0)</f>
        <v>0</v>
      </c>
      <c r="Z57" s="17">
        <f>IFERROR(INDEX('SPACELOG 11 EMPRUNT 1'!$I$14:$I$2000,MATCH('SPACELOG 11 BP'!Z$2,'SPACELOG 11 EMPRUNT 1'!$Z$14:$Z$2000,0)),0)</f>
        <v>0</v>
      </c>
      <c r="AA57" s="17">
        <f>IFERROR(INDEX('SPACELOG 11 EMPRUNT 1'!$I$14:$I$2000,MATCH('SPACELOG 11 BP'!AA$2,'SPACELOG 11 EMPRUNT 1'!$Z$14:$Z$2000,0)),0)</f>
        <v>0</v>
      </c>
      <c r="AB57" s="17">
        <f>IFERROR(INDEX('SPACELOG 11 EMPRUNT 1'!$I$14:$I$2000,MATCH('SPACELOG 11 BP'!AB$2,'SPACELOG 11 EMPRUNT 1'!$Z$14:$Z$2000,0)),0)</f>
        <v>0</v>
      </c>
      <c r="AC57" s="17">
        <f>IFERROR(INDEX('SPACELOG 11 EMPRUNT 1'!$I$14:$I$2000,MATCH('SPACELOG 11 BP'!AC$2,'SPACELOG 11 EMPRUNT 1'!$Z$14:$Z$2000,0)),0)</f>
        <v>0</v>
      </c>
      <c r="AD57" s="17">
        <f>IFERROR(INDEX('SPACELOG 11 EMPRUNT 1'!$I$14:$I$2000,MATCH('SPACELOG 11 BP'!AD$2,'SPACELOG 11 EMPRUNT 1'!$Z$14:$Z$2000,0)),0)</f>
        <v>0</v>
      </c>
      <c r="AE57" s="319">
        <f t="shared" ref="AE57:AE59" si="536">SUM(S57:AD57)</f>
        <v>0</v>
      </c>
      <c r="AF57" s="17">
        <f>IFERROR(INDEX('SPACELOG 11 EMPRUNT 1'!$I$14:$I$2000,MATCH('SPACELOG 11 BP'!AF$2,'SPACELOG 11 EMPRUNT 1'!$Z$14:$Z$2000,0)),0)</f>
        <v>0</v>
      </c>
      <c r="AG57" s="17">
        <f>IFERROR(INDEX('SPACELOG 11 EMPRUNT 1'!$I$14:$I$2000,MATCH('SPACELOG 11 BP'!AG$2,'SPACELOG 11 EMPRUNT 1'!$Z$14:$Z$2000,0)),0)</f>
        <v>0</v>
      </c>
      <c r="AH57" s="17">
        <f>IFERROR(INDEX('SPACELOG 11 EMPRUNT 1'!$I$14:$I$2000,MATCH('SPACELOG 11 BP'!AH$2,'SPACELOG 11 EMPRUNT 1'!$Z$14:$Z$2000,0)),0)</f>
        <v>0</v>
      </c>
      <c r="AI57" s="17">
        <f>IFERROR(INDEX('SPACELOG 11 EMPRUNT 1'!$I$14:$I$2000,MATCH('SPACELOG 11 BP'!AI$2,'SPACELOG 11 EMPRUNT 1'!$Z$14:$Z$2000,0)),0)</f>
        <v>0</v>
      </c>
      <c r="AJ57" s="17">
        <f>IFERROR(INDEX('SPACELOG 11 EMPRUNT 1'!$I$14:$I$2000,MATCH('SPACELOG 11 BP'!AJ$2,'SPACELOG 11 EMPRUNT 1'!$Z$14:$Z$2000,0)),0)</f>
        <v>0</v>
      </c>
      <c r="AK57" s="17">
        <f>IFERROR(INDEX('SPACELOG 11 EMPRUNT 1'!$I$14:$I$2000,MATCH('SPACELOG 11 BP'!AK$2,'SPACELOG 11 EMPRUNT 1'!$Z$14:$Z$2000,0)),0)</f>
        <v>0</v>
      </c>
      <c r="AL57" s="17">
        <f>IFERROR(INDEX('SPACELOG 11 EMPRUNT 1'!$I$14:$I$2000,MATCH('SPACELOG 11 BP'!AL$2,'SPACELOG 11 EMPRUNT 1'!$Z$14:$Z$2000,0)),0)</f>
        <v>0</v>
      </c>
      <c r="AM57" s="17">
        <f>IFERROR(INDEX('SPACELOG 11 EMPRUNT 1'!$I$14:$I$2000,MATCH('SPACELOG 11 BP'!AM$2,'SPACELOG 11 EMPRUNT 1'!$Z$14:$Z$2000,0)),0)</f>
        <v>0</v>
      </c>
      <c r="AN57" s="17">
        <f>IFERROR(INDEX('SPACELOG 11 EMPRUNT 1'!$I$14:$I$2000,MATCH('SPACELOG 11 BP'!AN$2,'SPACELOG 11 EMPRUNT 1'!$Z$14:$Z$2000,0)),0)</f>
        <v>0</v>
      </c>
      <c r="AO57" s="17">
        <f>IFERROR(INDEX('SPACELOG 11 EMPRUNT 1'!$I$14:$I$2000,MATCH('SPACELOG 11 BP'!AO$2,'SPACELOG 11 EMPRUNT 1'!$Z$14:$Z$2000,0)),0)</f>
        <v>0</v>
      </c>
      <c r="AP57" s="17">
        <f>IFERROR(INDEX('SPACELOG 11 EMPRUNT 1'!$I$14:$I$2000,MATCH('SPACELOG 11 BP'!AP$2,'SPACELOG 11 EMPRUNT 1'!$Z$14:$Z$2000,0)),0)</f>
        <v>0</v>
      </c>
      <c r="AQ57" s="17">
        <f>IFERROR(INDEX('SPACELOG 11 EMPRUNT 1'!$I$14:$I$2000,MATCH('SPACELOG 11 BP'!AQ$2,'SPACELOG 11 EMPRUNT 1'!$Z$14:$Z$2000,0)),0)</f>
        <v>0</v>
      </c>
      <c r="AR57" s="319">
        <f t="shared" ref="AR57:AR59" si="537">SUM(AF57:AQ57)</f>
        <v>0</v>
      </c>
      <c r="AS57" s="17">
        <f>IFERROR(INDEX('SPACELOG 11 EMPRUNT 1'!$I$14:$I$2000,MATCH('SPACELOG 11 BP'!AS$2,'SPACELOG 11 EMPRUNT 1'!$Z$14:$Z$2000,0)),0)</f>
        <v>0</v>
      </c>
      <c r="AT57" s="17">
        <f>IFERROR(INDEX('SPACELOG 11 EMPRUNT 1'!$I$14:$I$2000,MATCH('SPACELOG 11 BP'!AT$2,'SPACELOG 11 EMPRUNT 1'!$Z$14:$Z$2000,0)),0)</f>
        <v>0</v>
      </c>
      <c r="AU57" s="17">
        <f>IFERROR(INDEX('SPACELOG 11 EMPRUNT 1'!$I$14:$I$2000,MATCH('SPACELOG 11 BP'!AU$2,'SPACELOG 11 EMPRUNT 1'!$Z$14:$Z$2000,0)),0)</f>
        <v>0</v>
      </c>
      <c r="AV57" s="17">
        <f>IFERROR(INDEX('SPACELOG 11 EMPRUNT 1'!$I$14:$I$2000,MATCH('SPACELOG 11 BP'!AV$2,'SPACELOG 11 EMPRUNT 1'!$Z$14:$Z$2000,0)),0)</f>
        <v>0</v>
      </c>
      <c r="AW57" s="17">
        <f>IFERROR(INDEX('SPACELOG 11 EMPRUNT 1'!$I$14:$I$2000,MATCH('SPACELOG 11 BP'!AW$2,'SPACELOG 11 EMPRUNT 1'!$Z$14:$Z$2000,0)),0)</f>
        <v>0</v>
      </c>
      <c r="AX57" s="17">
        <f>IFERROR(INDEX('SPACELOG 11 EMPRUNT 1'!$I$14:$I$2000,MATCH('SPACELOG 11 BP'!AX$2,'SPACELOG 11 EMPRUNT 1'!$Z$14:$Z$2000,0)),0)</f>
        <v>0</v>
      </c>
      <c r="AY57" s="17">
        <f>IFERROR(INDEX('SPACELOG 11 EMPRUNT 1'!$I$14:$I$2000,MATCH('SPACELOG 11 BP'!AY$2,'SPACELOG 11 EMPRUNT 1'!$Z$14:$Z$2000,0)),0)</f>
        <v>0</v>
      </c>
      <c r="AZ57" s="17">
        <f>IFERROR(INDEX('SPACELOG 11 EMPRUNT 1'!$I$14:$I$2000,MATCH('SPACELOG 11 BP'!AZ$2,'SPACELOG 11 EMPRUNT 1'!$Z$14:$Z$2000,0)),0)</f>
        <v>0</v>
      </c>
      <c r="BA57" s="17">
        <f>IFERROR(INDEX('SPACELOG 11 EMPRUNT 1'!$I$14:$I$2000,MATCH('SPACELOG 11 BP'!BA$2,'SPACELOG 11 EMPRUNT 1'!$Z$14:$Z$2000,0)),0)</f>
        <v>0</v>
      </c>
      <c r="BB57" s="17">
        <f>IFERROR(INDEX('SPACELOG 11 EMPRUNT 1'!$I$14:$I$2000,MATCH('SPACELOG 11 BP'!BB$2,'SPACELOG 11 EMPRUNT 1'!$Z$14:$Z$2000,0)),0)</f>
        <v>0</v>
      </c>
      <c r="BC57" s="17">
        <f>IFERROR(INDEX('SPACELOG 11 EMPRUNT 1'!$I$14:$I$2000,MATCH('SPACELOG 11 BP'!BC$2,'SPACELOG 11 EMPRUNT 1'!$Z$14:$Z$2000,0)),0)</f>
        <v>0</v>
      </c>
      <c r="BD57" s="17">
        <f>IFERROR(INDEX('SPACELOG 11 EMPRUNT 1'!$I$14:$I$2000,MATCH('SPACELOG 11 BP'!BD$2,'SPACELOG 11 EMPRUNT 1'!$Z$14:$Z$2000,0)),0)</f>
        <v>0</v>
      </c>
      <c r="BE57" s="319">
        <f t="shared" ref="BE57:BE59" si="538">SUM(AS57:BD57)</f>
        <v>0</v>
      </c>
      <c r="BF57" s="17">
        <f>IFERROR(INDEX('SPACELOG 11 EMPRUNT 1'!$I$14:$I$2000,MATCH('SPACELOG 11 BP'!BF$2,'SPACELOG 11 EMPRUNT 1'!$Z$14:$Z$2000,0)),0)</f>
        <v>0</v>
      </c>
      <c r="BG57" s="17">
        <f>IFERROR(INDEX('SPACELOG 11 EMPRUNT 1'!$I$14:$I$2000,MATCH('SPACELOG 11 BP'!BG$2,'SPACELOG 11 EMPRUNT 1'!$Z$14:$Z$2000,0)),0)</f>
        <v>0</v>
      </c>
      <c r="BH57" s="17">
        <f>IFERROR(INDEX('SPACELOG 11 EMPRUNT 1'!$I$14:$I$2000,MATCH('SPACELOG 11 BP'!BH$2,'SPACELOG 11 EMPRUNT 1'!$Z$14:$Z$2000,0)),0)</f>
        <v>0</v>
      </c>
      <c r="BI57" s="17">
        <f>IFERROR(INDEX('SPACELOG 11 EMPRUNT 1'!$I$14:$I$2000,MATCH('SPACELOG 11 BP'!BI$2,'SPACELOG 11 EMPRUNT 1'!$Z$14:$Z$2000,0)),0)</f>
        <v>0</v>
      </c>
      <c r="BJ57" s="17">
        <f>IFERROR(INDEX('SPACELOG 11 EMPRUNT 1'!$I$14:$I$2000,MATCH('SPACELOG 11 BP'!BJ$2,'SPACELOG 11 EMPRUNT 1'!$Z$14:$Z$2000,0)),0)</f>
        <v>0</v>
      </c>
      <c r="BK57" s="17">
        <f>IFERROR(INDEX('SPACELOG 11 EMPRUNT 1'!$I$14:$I$2000,MATCH('SPACELOG 11 BP'!BK$2,'SPACELOG 11 EMPRUNT 1'!$Z$14:$Z$2000,0)),0)</f>
        <v>0</v>
      </c>
      <c r="BL57" s="17">
        <f>IFERROR(INDEX('SPACELOG 11 EMPRUNT 1'!$I$14:$I$2000,MATCH('SPACELOG 11 BP'!BL$2,'SPACELOG 11 EMPRUNT 1'!$Z$14:$Z$2000,0)),0)</f>
        <v>0</v>
      </c>
      <c r="BM57" s="17">
        <f>IFERROR(INDEX('SPACELOG 11 EMPRUNT 1'!$I$14:$I$2000,MATCH('SPACELOG 11 BP'!BM$2,'SPACELOG 11 EMPRUNT 1'!$Z$14:$Z$2000,0)),0)</f>
        <v>0</v>
      </c>
      <c r="BN57" s="17">
        <f>IFERROR(INDEX('SPACELOG 11 EMPRUNT 1'!$I$14:$I$2000,MATCH('SPACELOG 11 BP'!BN$2,'SPACELOG 11 EMPRUNT 1'!$Z$14:$Z$2000,0)),0)</f>
        <v>0</v>
      </c>
      <c r="BO57" s="17">
        <f>IFERROR(INDEX('SPACELOG 11 EMPRUNT 1'!$I$14:$I$2000,MATCH('SPACELOG 11 BP'!BO$2,'SPACELOG 11 EMPRUNT 1'!$Z$14:$Z$2000,0)),0)</f>
        <v>0</v>
      </c>
      <c r="BP57" s="17">
        <f>IFERROR(INDEX('SPACELOG 11 EMPRUNT 1'!$I$14:$I$2000,MATCH('SPACELOG 11 BP'!BP$2,'SPACELOG 11 EMPRUNT 1'!$Z$14:$Z$2000,0)),0)</f>
        <v>0</v>
      </c>
      <c r="BQ57" s="17">
        <f>IFERROR(INDEX('SPACELOG 11 EMPRUNT 1'!$I$14:$I$2000,MATCH('SPACELOG 11 BP'!BQ$2,'SPACELOG 11 EMPRUNT 1'!$Z$14:$Z$2000,0)),0)</f>
        <v>0</v>
      </c>
      <c r="BR57" s="319">
        <f t="shared" ref="BR57:BR59" si="539">SUM(BF57:BQ57)</f>
        <v>0</v>
      </c>
      <c r="BS57" s="17">
        <f>IFERROR(INDEX('SPACELOG 11 EMPRUNT 1'!$I$14:$I$2000,MATCH('SPACELOG 11 BP'!BS$2,'SPACELOG 11 EMPRUNT 1'!$Z$14:$Z$2000,0)),0)</f>
        <v>0</v>
      </c>
      <c r="BT57" s="17">
        <f>IFERROR(INDEX('SPACELOG 11 EMPRUNT 1'!$I$14:$I$2000,MATCH('SPACELOG 11 BP'!BT$2,'SPACELOG 11 EMPRUNT 1'!$Z$14:$Z$2000,0)),0)</f>
        <v>0</v>
      </c>
      <c r="BU57" s="17">
        <f>IFERROR(INDEX('SPACELOG 11 EMPRUNT 1'!$I$14:$I$2000,MATCH('SPACELOG 11 BP'!BU$2,'SPACELOG 11 EMPRUNT 1'!$Z$14:$Z$2000,0)),0)</f>
        <v>0</v>
      </c>
      <c r="BV57" s="17">
        <f>IFERROR(INDEX('SPACELOG 11 EMPRUNT 1'!$I$14:$I$2000,MATCH('SPACELOG 11 BP'!BV$2,'SPACELOG 11 EMPRUNT 1'!$Z$14:$Z$2000,0)),0)</f>
        <v>0</v>
      </c>
      <c r="BW57" s="17">
        <f>IFERROR(INDEX('SPACELOG 11 EMPRUNT 1'!$I$14:$I$2000,MATCH('SPACELOG 11 BP'!BW$2,'SPACELOG 11 EMPRUNT 1'!$Z$14:$Z$2000,0)),0)</f>
        <v>0</v>
      </c>
      <c r="BX57" s="17">
        <f>IFERROR(INDEX('SPACELOG 11 EMPRUNT 1'!$I$14:$I$2000,MATCH('SPACELOG 11 BP'!BX$2,'SPACELOG 11 EMPRUNT 1'!$Z$14:$Z$2000,0)),0)</f>
        <v>0</v>
      </c>
      <c r="BY57" s="17">
        <f>IFERROR(INDEX('SPACELOG 11 EMPRUNT 1'!$I$14:$I$2000,MATCH('SPACELOG 11 BP'!BY$2,'SPACELOG 11 EMPRUNT 1'!$Z$14:$Z$2000,0)),0)</f>
        <v>0</v>
      </c>
      <c r="BZ57" s="17">
        <f>IFERROR(INDEX('SPACELOG 11 EMPRUNT 1'!$I$14:$I$2000,MATCH('SPACELOG 11 BP'!BZ$2,'SPACELOG 11 EMPRUNT 1'!$Z$14:$Z$2000,0)),0)</f>
        <v>0</v>
      </c>
      <c r="CA57" s="17">
        <f>IFERROR(INDEX('SPACELOG 11 EMPRUNT 1'!$I$14:$I$2000,MATCH('SPACELOG 11 BP'!CA$2,'SPACELOG 11 EMPRUNT 1'!$Z$14:$Z$2000,0)),0)</f>
        <v>0</v>
      </c>
      <c r="CB57" s="17">
        <f>IFERROR(INDEX('SPACELOG 11 EMPRUNT 1'!$I$14:$I$2000,MATCH('SPACELOG 11 BP'!CB$2,'SPACELOG 11 EMPRUNT 1'!$Z$14:$Z$2000,0)),0)</f>
        <v>0</v>
      </c>
      <c r="CC57" s="17">
        <f>IFERROR(INDEX('SPACELOG 11 EMPRUNT 1'!$I$14:$I$2000,MATCH('SPACELOG 11 BP'!CC$2,'SPACELOG 11 EMPRUNT 1'!$Z$14:$Z$2000,0)),0)</f>
        <v>0</v>
      </c>
      <c r="CD57" s="17">
        <f>IFERROR(INDEX('SPACELOG 11 EMPRUNT 1'!$I$14:$I$2000,MATCH('SPACELOG 11 BP'!CD$2,'SPACELOG 11 EMPRUNT 1'!$Z$14:$Z$2000,0)),0)</f>
        <v>0</v>
      </c>
      <c r="CE57" s="319">
        <f t="shared" ref="CE57:CE59" si="540">SUM(BS57:CD57)</f>
        <v>0</v>
      </c>
      <c r="CF57" s="17">
        <f>IFERROR(INDEX('SPACELOG 11 EMPRUNT 1'!$I$14:$I$2000,MATCH('SPACELOG 11 BP'!CF$2,'SPACELOG 11 EMPRUNT 1'!$Z$14:$Z$2000,0)),0)</f>
        <v>0</v>
      </c>
      <c r="CG57" s="17">
        <f>IFERROR(INDEX('SPACELOG 11 EMPRUNT 1'!$I$14:$I$2000,MATCH('SPACELOG 11 BP'!CG$2,'SPACELOG 11 EMPRUNT 1'!$Z$14:$Z$2000,0)),0)</f>
        <v>0</v>
      </c>
      <c r="CH57" s="17">
        <f>IFERROR(INDEX('SPACELOG 11 EMPRUNT 1'!$I$14:$I$2000,MATCH('SPACELOG 11 BP'!CH$2,'SPACELOG 11 EMPRUNT 1'!$Z$14:$Z$2000,0)),0)</f>
        <v>0</v>
      </c>
      <c r="CI57" s="17">
        <f>IFERROR(INDEX('SPACELOG 11 EMPRUNT 1'!$I$14:$I$2000,MATCH('SPACELOG 11 BP'!CI$2,'SPACELOG 11 EMPRUNT 1'!$Z$14:$Z$2000,0)),0)</f>
        <v>0</v>
      </c>
      <c r="CJ57" s="17">
        <f>IFERROR(INDEX('SPACELOG 11 EMPRUNT 1'!$I$14:$I$2000,MATCH('SPACELOG 11 BP'!CJ$2,'SPACELOG 11 EMPRUNT 1'!$Z$14:$Z$2000,0)),0)</f>
        <v>0</v>
      </c>
      <c r="CK57" s="17">
        <f>IFERROR(INDEX('SPACELOG 11 EMPRUNT 1'!$I$14:$I$2000,MATCH('SPACELOG 11 BP'!CK$2,'SPACELOG 11 EMPRUNT 1'!$Z$14:$Z$2000,0)),0)</f>
        <v>0</v>
      </c>
      <c r="CL57" s="17">
        <f>IFERROR(INDEX('SPACELOG 11 EMPRUNT 1'!$I$14:$I$2000,MATCH('SPACELOG 11 BP'!CL$2,'SPACELOG 11 EMPRUNT 1'!$Z$14:$Z$2000,0)),0)</f>
        <v>0</v>
      </c>
      <c r="CM57" s="17">
        <f>IFERROR(INDEX('SPACELOG 11 EMPRUNT 1'!$I$14:$I$2000,MATCH('SPACELOG 11 BP'!CM$2,'SPACELOG 11 EMPRUNT 1'!$Z$14:$Z$2000,0)),0)</f>
        <v>0</v>
      </c>
      <c r="CN57" s="17">
        <f>IFERROR(INDEX('SPACELOG 11 EMPRUNT 1'!$I$14:$I$2000,MATCH('SPACELOG 11 BP'!CN$2,'SPACELOG 11 EMPRUNT 1'!$Z$14:$Z$2000,0)),0)</f>
        <v>0</v>
      </c>
      <c r="CO57" s="17">
        <f>IFERROR(INDEX('SPACELOG 11 EMPRUNT 1'!$I$14:$I$2000,MATCH('SPACELOG 11 BP'!CO$2,'SPACELOG 11 EMPRUNT 1'!$Z$14:$Z$2000,0)),0)</f>
        <v>0</v>
      </c>
      <c r="CP57" s="17">
        <f>IFERROR(INDEX('SPACELOG 11 EMPRUNT 1'!$I$14:$I$2000,MATCH('SPACELOG 11 BP'!CP$2,'SPACELOG 11 EMPRUNT 1'!$Z$14:$Z$2000,0)),0)</f>
        <v>0</v>
      </c>
      <c r="CQ57" s="17">
        <f>IFERROR(INDEX('SPACELOG 11 EMPRUNT 1'!$I$14:$I$2000,MATCH('SPACELOG 11 BP'!CQ$2,'SPACELOG 11 EMPRUNT 1'!$Z$14:$Z$2000,0)),0)</f>
        <v>0</v>
      </c>
      <c r="CR57" s="319">
        <f t="shared" ref="CR57:CR59" si="541">SUM(CF57:CQ57)</f>
        <v>0</v>
      </c>
      <c r="CS57" s="17">
        <f>IFERROR(INDEX('SPACELOG 11 EMPRUNT 1'!$I$14:$I$2000,MATCH('SPACELOG 11 BP'!CS$2,'SPACELOG 11 EMPRUNT 1'!$Z$14:$Z$2000,0)),0)</f>
        <v>0</v>
      </c>
      <c r="CT57" s="17">
        <f>IFERROR(INDEX('SPACELOG 11 EMPRUNT 1'!$I$14:$I$2000,MATCH('SPACELOG 11 BP'!CT$2,'SPACELOG 11 EMPRUNT 1'!$Z$14:$Z$2000,0)),0)</f>
        <v>0</v>
      </c>
      <c r="CU57" s="17">
        <f>IFERROR(INDEX('SPACELOG 11 EMPRUNT 1'!$I$14:$I$2000,MATCH('SPACELOG 11 BP'!CU$2,'SPACELOG 11 EMPRUNT 1'!$Z$14:$Z$2000,0)),0)</f>
        <v>0</v>
      </c>
      <c r="CV57" s="17">
        <f>IFERROR(INDEX('SPACELOG 11 EMPRUNT 1'!$I$14:$I$2000,MATCH('SPACELOG 11 BP'!CV$2,'SPACELOG 11 EMPRUNT 1'!$Z$14:$Z$2000,0)),0)</f>
        <v>0</v>
      </c>
      <c r="CW57" s="17">
        <f>IFERROR(INDEX('SPACELOG 11 EMPRUNT 1'!$I$14:$I$2000,MATCH('SPACELOG 11 BP'!CW$2,'SPACELOG 11 EMPRUNT 1'!$Z$14:$Z$2000,0)),0)</f>
        <v>0</v>
      </c>
      <c r="CX57" s="17">
        <f>IFERROR(INDEX('SPACELOG 11 EMPRUNT 1'!$I$14:$I$2000,MATCH('SPACELOG 11 BP'!CX$2,'SPACELOG 11 EMPRUNT 1'!$Z$14:$Z$2000,0)),0)</f>
        <v>0</v>
      </c>
      <c r="CY57" s="17">
        <f>IFERROR(INDEX('SPACELOG 11 EMPRUNT 1'!$I$14:$I$2000,MATCH('SPACELOG 11 BP'!CY$2,'SPACELOG 11 EMPRUNT 1'!$Z$14:$Z$2000,0)),0)</f>
        <v>0</v>
      </c>
      <c r="CZ57" s="17">
        <f>IFERROR(INDEX('SPACELOG 11 EMPRUNT 1'!$I$14:$I$2000,MATCH('SPACELOG 11 BP'!CZ$2,'SPACELOG 11 EMPRUNT 1'!$Z$14:$Z$2000,0)),0)</f>
        <v>0</v>
      </c>
      <c r="DA57" s="17">
        <f>IFERROR(INDEX('SPACELOG 11 EMPRUNT 1'!$I$14:$I$2000,MATCH('SPACELOG 11 BP'!DA$2,'SPACELOG 11 EMPRUNT 1'!$Z$14:$Z$2000,0)),0)</f>
        <v>0</v>
      </c>
      <c r="DB57" s="17">
        <f>IFERROR(INDEX('SPACELOG 11 EMPRUNT 1'!$I$14:$I$2000,MATCH('SPACELOG 11 BP'!DB$2,'SPACELOG 11 EMPRUNT 1'!$Z$14:$Z$2000,0)),0)</f>
        <v>0</v>
      </c>
      <c r="DC57" s="17">
        <f>IFERROR(INDEX('SPACELOG 11 EMPRUNT 1'!$I$14:$I$2000,MATCH('SPACELOG 11 BP'!DC$2,'SPACELOG 11 EMPRUNT 1'!$Z$14:$Z$2000,0)),0)</f>
        <v>0</v>
      </c>
      <c r="DD57" s="17">
        <f>IFERROR(INDEX('SPACELOG 11 EMPRUNT 1'!$I$14:$I$2000,MATCH('SPACELOG 11 BP'!DD$2,'SPACELOG 11 EMPRUNT 1'!$Z$14:$Z$2000,0)),0)</f>
        <v>0</v>
      </c>
      <c r="DE57" s="319">
        <f t="shared" ref="DE57:DE59" si="542">SUM(CS57:DD57)</f>
        <v>0</v>
      </c>
      <c r="DF57" s="17">
        <f>IFERROR(INDEX('SPACELOG 11 EMPRUNT 1'!$I$14:$I$2000,MATCH('SPACELOG 11 BP'!DF$2,'SPACELOG 11 EMPRUNT 1'!$Z$14:$Z$2000,0)),0)</f>
        <v>0</v>
      </c>
      <c r="DG57" s="17">
        <f>IFERROR(INDEX('SPACELOG 11 EMPRUNT 1'!$I$14:$I$2000,MATCH('SPACELOG 11 BP'!DG$2,'SPACELOG 11 EMPRUNT 1'!$Z$14:$Z$2000,0)),0)</f>
        <v>0</v>
      </c>
      <c r="DH57" s="17">
        <f>IFERROR(INDEX('SPACELOG 11 EMPRUNT 1'!$I$14:$I$2000,MATCH('SPACELOG 11 BP'!DH$2,'SPACELOG 11 EMPRUNT 1'!$Z$14:$Z$2000,0)),0)</f>
        <v>0</v>
      </c>
      <c r="DI57" s="17">
        <f>IFERROR(INDEX('SPACELOG 11 EMPRUNT 1'!$I$14:$I$2000,MATCH('SPACELOG 11 BP'!DI$2,'SPACELOG 11 EMPRUNT 1'!$Z$14:$Z$2000,0)),0)</f>
        <v>0</v>
      </c>
      <c r="DJ57" s="17">
        <f>IFERROR(INDEX('SPACELOG 11 EMPRUNT 1'!$I$14:$I$2000,MATCH('SPACELOG 11 BP'!DJ$2,'SPACELOG 11 EMPRUNT 1'!$Z$14:$Z$2000,0)),0)</f>
        <v>0</v>
      </c>
      <c r="DK57" s="17">
        <f>IFERROR(INDEX('SPACELOG 11 EMPRUNT 1'!$I$14:$I$2000,MATCH('SPACELOG 11 BP'!DK$2,'SPACELOG 11 EMPRUNT 1'!$Z$14:$Z$2000,0)),0)</f>
        <v>0</v>
      </c>
      <c r="DL57" s="17">
        <f>IFERROR(INDEX('SPACELOG 11 EMPRUNT 1'!$I$14:$I$2000,MATCH('SPACELOG 11 BP'!DL$2,'SPACELOG 11 EMPRUNT 1'!$Z$14:$Z$2000,0)),0)</f>
        <v>0</v>
      </c>
      <c r="DM57" s="17">
        <f>IFERROR(INDEX('SPACELOG 11 EMPRUNT 1'!$I$14:$I$2000,MATCH('SPACELOG 11 BP'!DM$2,'SPACELOG 11 EMPRUNT 1'!$Z$14:$Z$2000,0)),0)</f>
        <v>0</v>
      </c>
      <c r="DN57" s="17">
        <f>IFERROR(INDEX('SPACELOG 11 EMPRUNT 1'!$I$14:$I$2000,MATCH('SPACELOG 11 BP'!DN$2,'SPACELOG 11 EMPRUNT 1'!$Z$14:$Z$2000,0)),0)</f>
        <v>0</v>
      </c>
      <c r="DO57" s="17">
        <f>IFERROR(INDEX('SPACELOG 11 EMPRUNT 1'!$I$14:$I$2000,MATCH('SPACELOG 11 BP'!DO$2,'SPACELOG 11 EMPRUNT 1'!$Z$14:$Z$2000,0)),0)</f>
        <v>0</v>
      </c>
      <c r="DP57" s="17">
        <f>IFERROR(INDEX('SPACELOG 11 EMPRUNT 1'!$I$14:$I$2000,MATCH('SPACELOG 11 BP'!DP$2,'SPACELOG 11 EMPRUNT 1'!$Z$14:$Z$2000,0)),0)</f>
        <v>0</v>
      </c>
      <c r="DQ57" s="17">
        <f>IFERROR(INDEX('SPACELOG 11 EMPRUNT 1'!$I$14:$I$2000,MATCH('SPACELOG 11 BP'!DQ$2,'SPACELOG 11 EMPRUNT 1'!$Z$14:$Z$2000,0)),0)</f>
        <v>0</v>
      </c>
      <c r="DR57" s="319">
        <f t="shared" ref="DR57:DR59" si="543">SUM(DF57:DQ57)</f>
        <v>0</v>
      </c>
      <c r="DS57" s="17">
        <f>IFERROR(INDEX('SPACELOG 11 EMPRUNT 1'!$I$14:$I$2000,MATCH('SPACELOG 11 BP'!DS$2,'SPACELOG 11 EMPRUNT 1'!$Z$14:$Z$2000,0)),0)</f>
        <v>0</v>
      </c>
      <c r="DT57" s="17">
        <f>IFERROR(INDEX('SPACELOG 11 EMPRUNT 1'!$I$14:$I$2000,MATCH('SPACELOG 11 BP'!DT$2,'SPACELOG 11 EMPRUNT 1'!$Z$14:$Z$2000,0)),0)</f>
        <v>0</v>
      </c>
      <c r="DU57" s="17">
        <f>IFERROR(INDEX('SPACELOG 11 EMPRUNT 1'!$I$14:$I$2000,MATCH('SPACELOG 11 BP'!DU$2,'SPACELOG 11 EMPRUNT 1'!$Z$14:$Z$2000,0)),0)</f>
        <v>0</v>
      </c>
      <c r="DV57" s="17">
        <f>IFERROR(INDEX('SPACELOG 11 EMPRUNT 1'!$I$14:$I$2000,MATCH('SPACELOG 11 BP'!DV$2,'SPACELOG 11 EMPRUNT 1'!$Z$14:$Z$2000,0)),0)</f>
        <v>0</v>
      </c>
      <c r="DW57" s="17">
        <f>IFERROR(INDEX('SPACELOG 11 EMPRUNT 1'!$I$14:$I$2000,MATCH('SPACELOG 11 BP'!DW$2,'SPACELOG 11 EMPRUNT 1'!$Z$14:$Z$2000,0)),0)</f>
        <v>0</v>
      </c>
      <c r="DX57" s="17">
        <f>IFERROR(INDEX('SPACELOG 11 EMPRUNT 1'!$I$14:$I$2000,MATCH('SPACELOG 11 BP'!DX$2,'SPACELOG 11 EMPRUNT 1'!$Z$14:$Z$2000,0)),0)</f>
        <v>0</v>
      </c>
      <c r="DY57" s="17">
        <f>IFERROR(INDEX('SPACELOG 11 EMPRUNT 1'!$I$14:$I$2000,MATCH('SPACELOG 11 BP'!DY$2,'SPACELOG 11 EMPRUNT 1'!$Z$14:$Z$2000,0)),0)</f>
        <v>0</v>
      </c>
      <c r="DZ57" s="17">
        <f>IFERROR(INDEX('SPACELOG 11 EMPRUNT 1'!$I$14:$I$2000,MATCH('SPACELOG 11 BP'!DZ$2,'SPACELOG 11 EMPRUNT 1'!$Z$14:$Z$2000,0)),0)</f>
        <v>0</v>
      </c>
      <c r="EA57" s="17">
        <f>IFERROR(INDEX('SPACELOG 11 EMPRUNT 1'!$I$14:$I$2000,MATCH('SPACELOG 11 BP'!EA$2,'SPACELOG 11 EMPRUNT 1'!$Z$14:$Z$2000,0)),0)</f>
        <v>0</v>
      </c>
      <c r="EB57" s="17">
        <f>IFERROR(INDEX('SPACELOG 11 EMPRUNT 1'!$I$14:$I$2000,MATCH('SPACELOG 11 BP'!EB$2,'SPACELOG 11 EMPRUNT 1'!$Z$14:$Z$2000,0)),0)</f>
        <v>0</v>
      </c>
      <c r="EC57" s="17">
        <f>IFERROR(INDEX('SPACELOG 11 EMPRUNT 1'!$I$14:$I$2000,MATCH('SPACELOG 11 BP'!EC$2,'SPACELOG 11 EMPRUNT 1'!$Z$14:$Z$2000,0)),0)</f>
        <v>0</v>
      </c>
      <c r="ED57" s="17">
        <f>IFERROR(INDEX('SPACELOG 11 EMPRUNT 1'!$I$14:$I$2000,MATCH('SPACELOG 11 BP'!ED$2,'SPACELOG 11 EMPRUNT 1'!$Z$14:$Z$2000,0)),0)</f>
        <v>0</v>
      </c>
      <c r="EE57" s="319">
        <f t="shared" ref="EE57:EE59" si="544">SUM(DS57:ED57)</f>
        <v>0</v>
      </c>
    </row>
    <row r="58" spans="1:135" x14ac:dyDescent="0.2">
      <c r="A58" s="12" t="s">
        <v>5</v>
      </c>
      <c r="B58" s="435" t="str">
        <f>'SPACELOG 11 EMPRUNT 3'!I6</f>
        <v/>
      </c>
      <c r="D58" s="1" t="s">
        <v>50</v>
      </c>
      <c r="F58" s="17">
        <f>IFERROR(INDEX('SPACELOG 11 EMPRUNT 2'!$I$14:$I$2000,MATCH('SPACELOG 11 BP'!F$2,'SPACELOG 11 EMPRUNT 2'!$Z$14:$Z$2000,0)),0)</f>
        <v>0</v>
      </c>
      <c r="G58" s="17">
        <f>IFERROR(INDEX('SPACELOG 11 EMPRUNT 2'!$I$14:$I$2000,MATCH('SPACELOG 11 BP'!G$2,'SPACELOG 11 EMPRUNT 2'!$Z$14:$Z$2000,0)),0)</f>
        <v>0</v>
      </c>
      <c r="H58" s="17">
        <f>IFERROR(INDEX('SPACELOG 11 EMPRUNT 2'!$I$14:$I$2000,MATCH('SPACELOG 11 BP'!H$2,'SPACELOG 11 EMPRUNT 2'!$Z$14:$Z$2000,0)),0)</f>
        <v>0</v>
      </c>
      <c r="I58" s="17">
        <f>IFERROR(INDEX('SPACELOG 11 EMPRUNT 2'!$I$14:$I$2000,MATCH('SPACELOG 11 BP'!I$2,'SPACELOG 11 EMPRUNT 2'!$Z$14:$Z$2000,0)),0)</f>
        <v>0</v>
      </c>
      <c r="J58" s="17">
        <f>IFERROR(INDEX('SPACELOG 11 EMPRUNT 2'!$I$14:$I$2000,MATCH('SPACELOG 11 BP'!J$2,'SPACELOG 11 EMPRUNT 2'!$Z$14:$Z$2000,0)),0)</f>
        <v>0</v>
      </c>
      <c r="K58" s="17">
        <f>IFERROR(INDEX('SPACELOG 11 EMPRUNT 2'!$I$14:$I$2000,MATCH('SPACELOG 11 BP'!K$2,'SPACELOG 11 EMPRUNT 2'!$Z$14:$Z$2000,0)),0)</f>
        <v>0</v>
      </c>
      <c r="L58" s="17">
        <f>IFERROR(INDEX('SPACELOG 11 EMPRUNT 2'!$I$14:$I$2000,MATCH('SPACELOG 11 BP'!L$2,'SPACELOG 11 EMPRUNT 2'!$Z$14:$Z$2000,0)),0)</f>
        <v>0</v>
      </c>
      <c r="M58" s="17">
        <f>IFERROR(INDEX('SPACELOG 11 EMPRUNT 2'!$I$14:$I$2000,MATCH('SPACELOG 11 BP'!M$2,'SPACELOG 11 EMPRUNT 2'!$Z$14:$Z$2000,0)),0)</f>
        <v>0</v>
      </c>
      <c r="N58" s="17">
        <f>IFERROR(INDEX('SPACELOG 11 EMPRUNT 2'!$I$14:$I$2000,MATCH('SPACELOG 11 BP'!N$2,'SPACELOG 11 EMPRUNT 2'!$Z$14:$Z$2000,0)),0)</f>
        <v>0</v>
      </c>
      <c r="O58" s="17">
        <f>IFERROR(INDEX('SPACELOG 11 EMPRUNT 2'!$I$14:$I$2000,MATCH('SPACELOG 11 BP'!O$2,'SPACELOG 11 EMPRUNT 2'!$Z$14:$Z$2000,0)),0)</f>
        <v>0</v>
      </c>
      <c r="P58" s="17">
        <f>IFERROR(INDEX('SPACELOG 11 EMPRUNT 2'!$I$14:$I$2000,MATCH('SPACELOG 11 BP'!P$2,'SPACELOG 11 EMPRUNT 2'!$Z$14:$Z$2000,0)),0)</f>
        <v>0</v>
      </c>
      <c r="Q58" s="17">
        <f>IFERROR(INDEX('SPACELOG 11 EMPRUNT 2'!$I$14:$I$2000,MATCH('SPACELOG 11 BP'!Q$2,'SPACELOG 11 EMPRUNT 2'!$Z$14:$Z$2000,0)),0)</f>
        <v>0</v>
      </c>
      <c r="R58" s="319">
        <f t="shared" ref="R58:R59" si="545">SUM(F58:Q58)</f>
        <v>0</v>
      </c>
      <c r="S58" s="17">
        <f>IFERROR(INDEX('SPACELOG 11 EMPRUNT 2'!$I$14:$I$2000,MATCH('SPACELOG 11 BP'!S$2,'SPACELOG 11 EMPRUNT 2'!$Z$14:$Z$2000,0)),0)</f>
        <v>0</v>
      </c>
      <c r="T58" s="17">
        <f>IFERROR(INDEX('SPACELOG 11 EMPRUNT 2'!$I$14:$I$2000,MATCH('SPACELOG 11 BP'!T$2,'SPACELOG 11 EMPRUNT 2'!$Z$14:$Z$2000,0)),0)</f>
        <v>0</v>
      </c>
      <c r="U58" s="17">
        <f>IFERROR(INDEX('SPACELOG 11 EMPRUNT 2'!$I$14:$I$2000,MATCH('SPACELOG 11 BP'!U$2,'SPACELOG 11 EMPRUNT 2'!$Z$14:$Z$2000,0)),0)</f>
        <v>0</v>
      </c>
      <c r="V58" s="17">
        <f>IFERROR(INDEX('SPACELOG 11 EMPRUNT 2'!$I$14:$I$2000,MATCH('SPACELOG 11 BP'!V$2,'SPACELOG 11 EMPRUNT 2'!$Z$14:$Z$2000,0)),0)</f>
        <v>0</v>
      </c>
      <c r="W58" s="17">
        <f>IFERROR(INDEX('SPACELOG 11 EMPRUNT 2'!$I$14:$I$2000,MATCH('SPACELOG 11 BP'!W$2,'SPACELOG 11 EMPRUNT 2'!$Z$14:$Z$2000,0)),0)</f>
        <v>0</v>
      </c>
      <c r="X58" s="17">
        <f>IFERROR(INDEX('SPACELOG 11 EMPRUNT 2'!$I$14:$I$2000,MATCH('SPACELOG 11 BP'!X$2,'SPACELOG 11 EMPRUNT 2'!$Z$14:$Z$2000,0)),0)</f>
        <v>0</v>
      </c>
      <c r="Y58" s="17">
        <f>IFERROR(INDEX('SPACELOG 11 EMPRUNT 2'!$I$14:$I$2000,MATCH('SPACELOG 11 BP'!Y$2,'SPACELOG 11 EMPRUNT 2'!$Z$14:$Z$2000,0)),0)</f>
        <v>0</v>
      </c>
      <c r="Z58" s="17">
        <f>IFERROR(INDEX('SPACELOG 11 EMPRUNT 2'!$I$14:$I$2000,MATCH('SPACELOG 11 BP'!Z$2,'SPACELOG 11 EMPRUNT 2'!$Z$14:$Z$2000,0)),0)</f>
        <v>0</v>
      </c>
      <c r="AA58" s="17">
        <f>IFERROR(INDEX('SPACELOG 11 EMPRUNT 2'!$I$14:$I$2000,MATCH('SPACELOG 11 BP'!AA$2,'SPACELOG 11 EMPRUNT 2'!$Z$14:$Z$2000,0)),0)</f>
        <v>0</v>
      </c>
      <c r="AB58" s="17">
        <f>IFERROR(INDEX('SPACELOG 11 EMPRUNT 2'!$I$14:$I$2000,MATCH('SPACELOG 11 BP'!AB$2,'SPACELOG 11 EMPRUNT 2'!$Z$14:$Z$2000,0)),0)</f>
        <v>0</v>
      </c>
      <c r="AC58" s="17">
        <f>IFERROR(INDEX('SPACELOG 11 EMPRUNT 2'!$I$14:$I$2000,MATCH('SPACELOG 11 BP'!AC$2,'SPACELOG 11 EMPRUNT 2'!$Z$14:$Z$2000,0)),0)</f>
        <v>0</v>
      </c>
      <c r="AD58" s="17">
        <f>IFERROR(INDEX('SPACELOG 11 EMPRUNT 2'!$I$14:$I$2000,MATCH('SPACELOG 11 BP'!AD$2,'SPACELOG 11 EMPRUNT 2'!$Z$14:$Z$2000,0)),0)</f>
        <v>0</v>
      </c>
      <c r="AE58" s="319">
        <f t="shared" si="536"/>
        <v>0</v>
      </c>
      <c r="AF58" s="17">
        <f>IFERROR(INDEX('SPACELOG 11 EMPRUNT 2'!$I$14:$I$2000,MATCH('SPACELOG 11 BP'!AF$2,'SPACELOG 11 EMPRUNT 2'!$Z$14:$Z$2000,0)),0)</f>
        <v>0</v>
      </c>
      <c r="AG58" s="17">
        <f>IFERROR(INDEX('SPACELOG 11 EMPRUNT 2'!$I$14:$I$2000,MATCH('SPACELOG 11 BP'!AG$2,'SPACELOG 11 EMPRUNT 2'!$Z$14:$Z$2000,0)),0)</f>
        <v>0</v>
      </c>
      <c r="AH58" s="17">
        <f>IFERROR(INDEX('SPACELOG 11 EMPRUNT 2'!$I$14:$I$2000,MATCH('SPACELOG 11 BP'!AH$2,'SPACELOG 11 EMPRUNT 2'!$Z$14:$Z$2000,0)),0)</f>
        <v>0</v>
      </c>
      <c r="AI58" s="17">
        <f>IFERROR(INDEX('SPACELOG 11 EMPRUNT 2'!$I$14:$I$2000,MATCH('SPACELOG 11 BP'!AI$2,'SPACELOG 11 EMPRUNT 2'!$Z$14:$Z$2000,0)),0)</f>
        <v>0</v>
      </c>
      <c r="AJ58" s="17">
        <f>IFERROR(INDEX('SPACELOG 11 EMPRUNT 2'!$I$14:$I$2000,MATCH('SPACELOG 11 BP'!AJ$2,'SPACELOG 11 EMPRUNT 2'!$Z$14:$Z$2000,0)),0)</f>
        <v>0</v>
      </c>
      <c r="AK58" s="17">
        <f>IFERROR(INDEX('SPACELOG 11 EMPRUNT 2'!$I$14:$I$2000,MATCH('SPACELOG 11 BP'!AK$2,'SPACELOG 11 EMPRUNT 2'!$Z$14:$Z$2000,0)),0)</f>
        <v>0</v>
      </c>
      <c r="AL58" s="17">
        <f>IFERROR(INDEX('SPACELOG 11 EMPRUNT 2'!$I$14:$I$2000,MATCH('SPACELOG 11 BP'!AL$2,'SPACELOG 11 EMPRUNT 2'!$Z$14:$Z$2000,0)),0)</f>
        <v>0</v>
      </c>
      <c r="AM58" s="17">
        <f>IFERROR(INDEX('SPACELOG 11 EMPRUNT 2'!$I$14:$I$2000,MATCH('SPACELOG 11 BP'!AM$2,'SPACELOG 11 EMPRUNT 2'!$Z$14:$Z$2000,0)),0)</f>
        <v>0</v>
      </c>
      <c r="AN58" s="17">
        <f>IFERROR(INDEX('SPACELOG 11 EMPRUNT 2'!$I$14:$I$2000,MATCH('SPACELOG 11 BP'!AN$2,'SPACELOG 11 EMPRUNT 2'!$Z$14:$Z$2000,0)),0)</f>
        <v>0</v>
      </c>
      <c r="AO58" s="17">
        <f>IFERROR(INDEX('SPACELOG 11 EMPRUNT 2'!$I$14:$I$2000,MATCH('SPACELOG 11 BP'!AO$2,'SPACELOG 11 EMPRUNT 2'!$Z$14:$Z$2000,0)),0)</f>
        <v>0</v>
      </c>
      <c r="AP58" s="17">
        <f>IFERROR(INDEX('SPACELOG 11 EMPRUNT 2'!$I$14:$I$2000,MATCH('SPACELOG 11 BP'!AP$2,'SPACELOG 11 EMPRUNT 2'!$Z$14:$Z$2000,0)),0)</f>
        <v>0</v>
      </c>
      <c r="AQ58" s="17">
        <f>IFERROR(INDEX('SPACELOG 11 EMPRUNT 2'!$I$14:$I$2000,MATCH('SPACELOG 11 BP'!AQ$2,'SPACELOG 11 EMPRUNT 2'!$Z$14:$Z$2000,0)),0)</f>
        <v>0</v>
      </c>
      <c r="AR58" s="319">
        <f t="shared" si="537"/>
        <v>0</v>
      </c>
      <c r="AS58" s="17">
        <f>IFERROR(INDEX('SPACELOG 11 EMPRUNT 2'!$I$14:$I$2000,MATCH('SPACELOG 11 BP'!AS$2,'SPACELOG 11 EMPRUNT 2'!$Z$14:$Z$2000,0)),0)</f>
        <v>0</v>
      </c>
      <c r="AT58" s="17">
        <f>IFERROR(INDEX('SPACELOG 11 EMPRUNT 2'!$I$14:$I$2000,MATCH('SPACELOG 11 BP'!AT$2,'SPACELOG 11 EMPRUNT 2'!$Z$14:$Z$2000,0)),0)</f>
        <v>0</v>
      </c>
      <c r="AU58" s="17">
        <f>IFERROR(INDEX('SPACELOG 11 EMPRUNT 2'!$I$14:$I$2000,MATCH('SPACELOG 11 BP'!AU$2,'SPACELOG 11 EMPRUNT 2'!$Z$14:$Z$2000,0)),0)</f>
        <v>0</v>
      </c>
      <c r="AV58" s="17">
        <f>IFERROR(INDEX('SPACELOG 11 EMPRUNT 2'!$I$14:$I$2000,MATCH('SPACELOG 11 BP'!AV$2,'SPACELOG 11 EMPRUNT 2'!$Z$14:$Z$2000,0)),0)</f>
        <v>0</v>
      </c>
      <c r="AW58" s="17">
        <f>IFERROR(INDEX('SPACELOG 11 EMPRUNT 2'!$I$14:$I$2000,MATCH('SPACELOG 11 BP'!AW$2,'SPACELOG 11 EMPRUNT 2'!$Z$14:$Z$2000,0)),0)</f>
        <v>0</v>
      </c>
      <c r="AX58" s="17">
        <f>IFERROR(INDEX('SPACELOG 11 EMPRUNT 2'!$I$14:$I$2000,MATCH('SPACELOG 11 BP'!AX$2,'SPACELOG 11 EMPRUNT 2'!$Z$14:$Z$2000,0)),0)</f>
        <v>0</v>
      </c>
      <c r="AY58" s="17">
        <f>IFERROR(INDEX('SPACELOG 11 EMPRUNT 2'!$I$14:$I$2000,MATCH('SPACELOG 11 BP'!AY$2,'SPACELOG 11 EMPRUNT 2'!$Z$14:$Z$2000,0)),0)</f>
        <v>0</v>
      </c>
      <c r="AZ58" s="17">
        <f>IFERROR(INDEX('SPACELOG 11 EMPRUNT 2'!$I$14:$I$2000,MATCH('SPACELOG 11 BP'!AZ$2,'SPACELOG 11 EMPRUNT 2'!$Z$14:$Z$2000,0)),0)</f>
        <v>0</v>
      </c>
      <c r="BA58" s="17">
        <f>IFERROR(INDEX('SPACELOG 11 EMPRUNT 2'!$I$14:$I$2000,MATCH('SPACELOG 11 BP'!BA$2,'SPACELOG 11 EMPRUNT 2'!$Z$14:$Z$2000,0)),0)</f>
        <v>0</v>
      </c>
      <c r="BB58" s="17">
        <f>IFERROR(INDEX('SPACELOG 11 EMPRUNT 2'!$I$14:$I$2000,MATCH('SPACELOG 11 BP'!BB$2,'SPACELOG 11 EMPRUNT 2'!$Z$14:$Z$2000,0)),0)</f>
        <v>0</v>
      </c>
      <c r="BC58" s="17">
        <f>IFERROR(INDEX('SPACELOG 11 EMPRUNT 2'!$I$14:$I$2000,MATCH('SPACELOG 11 BP'!BC$2,'SPACELOG 11 EMPRUNT 2'!$Z$14:$Z$2000,0)),0)</f>
        <v>0</v>
      </c>
      <c r="BD58" s="17">
        <f>IFERROR(INDEX('SPACELOG 11 EMPRUNT 2'!$I$14:$I$2000,MATCH('SPACELOG 11 BP'!BD$2,'SPACELOG 11 EMPRUNT 2'!$Z$14:$Z$2000,0)),0)</f>
        <v>0</v>
      </c>
      <c r="BE58" s="319">
        <f t="shared" si="538"/>
        <v>0</v>
      </c>
      <c r="BF58" s="17">
        <f>IFERROR(INDEX('SPACELOG 11 EMPRUNT 2'!$I$14:$I$2000,MATCH('SPACELOG 11 BP'!BF$2,'SPACELOG 11 EMPRUNT 2'!$Z$14:$Z$2000,0)),0)</f>
        <v>0</v>
      </c>
      <c r="BG58" s="17">
        <f>IFERROR(INDEX('SPACELOG 11 EMPRUNT 2'!$I$14:$I$2000,MATCH('SPACELOG 11 BP'!BG$2,'SPACELOG 11 EMPRUNT 2'!$Z$14:$Z$2000,0)),0)</f>
        <v>0</v>
      </c>
      <c r="BH58" s="17">
        <f>IFERROR(INDEX('SPACELOG 11 EMPRUNT 2'!$I$14:$I$2000,MATCH('SPACELOG 11 BP'!BH$2,'SPACELOG 11 EMPRUNT 2'!$Z$14:$Z$2000,0)),0)</f>
        <v>0</v>
      </c>
      <c r="BI58" s="17">
        <f>IFERROR(INDEX('SPACELOG 11 EMPRUNT 2'!$I$14:$I$2000,MATCH('SPACELOG 11 BP'!BI$2,'SPACELOG 11 EMPRUNT 2'!$Z$14:$Z$2000,0)),0)</f>
        <v>0</v>
      </c>
      <c r="BJ58" s="17">
        <f>IFERROR(INDEX('SPACELOG 11 EMPRUNT 2'!$I$14:$I$2000,MATCH('SPACELOG 11 BP'!BJ$2,'SPACELOG 11 EMPRUNT 2'!$Z$14:$Z$2000,0)),0)</f>
        <v>0</v>
      </c>
      <c r="BK58" s="17">
        <f>IFERROR(INDEX('SPACELOG 11 EMPRUNT 2'!$I$14:$I$2000,MATCH('SPACELOG 11 BP'!BK$2,'SPACELOG 11 EMPRUNT 2'!$Z$14:$Z$2000,0)),0)</f>
        <v>0</v>
      </c>
      <c r="BL58" s="17">
        <f>IFERROR(INDEX('SPACELOG 11 EMPRUNT 2'!$I$14:$I$2000,MATCH('SPACELOG 11 BP'!BL$2,'SPACELOG 11 EMPRUNT 2'!$Z$14:$Z$2000,0)),0)</f>
        <v>0</v>
      </c>
      <c r="BM58" s="17">
        <f>IFERROR(INDEX('SPACELOG 11 EMPRUNT 2'!$I$14:$I$2000,MATCH('SPACELOG 11 BP'!BM$2,'SPACELOG 11 EMPRUNT 2'!$Z$14:$Z$2000,0)),0)</f>
        <v>0</v>
      </c>
      <c r="BN58" s="17">
        <f>IFERROR(INDEX('SPACELOG 11 EMPRUNT 2'!$I$14:$I$2000,MATCH('SPACELOG 11 BP'!BN$2,'SPACELOG 11 EMPRUNT 2'!$Z$14:$Z$2000,0)),0)</f>
        <v>0</v>
      </c>
      <c r="BO58" s="17">
        <f>IFERROR(INDEX('SPACELOG 11 EMPRUNT 2'!$I$14:$I$2000,MATCH('SPACELOG 11 BP'!BO$2,'SPACELOG 11 EMPRUNT 2'!$Z$14:$Z$2000,0)),0)</f>
        <v>0</v>
      </c>
      <c r="BP58" s="17">
        <f>IFERROR(INDEX('SPACELOG 11 EMPRUNT 2'!$I$14:$I$2000,MATCH('SPACELOG 11 BP'!BP$2,'SPACELOG 11 EMPRUNT 2'!$Z$14:$Z$2000,0)),0)</f>
        <v>0</v>
      </c>
      <c r="BQ58" s="17">
        <f>IFERROR(INDEX('SPACELOG 11 EMPRUNT 2'!$I$14:$I$2000,MATCH('SPACELOG 11 BP'!BQ$2,'SPACELOG 11 EMPRUNT 2'!$Z$14:$Z$2000,0)),0)</f>
        <v>0</v>
      </c>
      <c r="BR58" s="319">
        <f t="shared" si="539"/>
        <v>0</v>
      </c>
      <c r="BS58" s="17">
        <f>IFERROR(INDEX('SPACELOG 11 EMPRUNT 2'!$I$14:$I$2000,MATCH('SPACELOG 11 BP'!BS$2,'SPACELOG 11 EMPRUNT 2'!$Z$14:$Z$2000,0)),0)</f>
        <v>0</v>
      </c>
      <c r="BT58" s="17">
        <f>IFERROR(INDEX('SPACELOG 11 EMPRUNT 2'!$I$14:$I$2000,MATCH('SPACELOG 11 BP'!BT$2,'SPACELOG 11 EMPRUNT 2'!$Z$14:$Z$2000,0)),0)</f>
        <v>0</v>
      </c>
      <c r="BU58" s="17">
        <f>IFERROR(INDEX('SPACELOG 11 EMPRUNT 2'!$I$14:$I$2000,MATCH('SPACELOG 11 BP'!BU$2,'SPACELOG 11 EMPRUNT 2'!$Z$14:$Z$2000,0)),0)</f>
        <v>0</v>
      </c>
      <c r="BV58" s="17">
        <f>IFERROR(INDEX('SPACELOG 11 EMPRUNT 2'!$I$14:$I$2000,MATCH('SPACELOG 11 BP'!BV$2,'SPACELOG 11 EMPRUNT 2'!$Z$14:$Z$2000,0)),0)</f>
        <v>0</v>
      </c>
      <c r="BW58" s="17">
        <f>IFERROR(INDEX('SPACELOG 11 EMPRUNT 2'!$I$14:$I$2000,MATCH('SPACELOG 11 BP'!BW$2,'SPACELOG 11 EMPRUNT 2'!$Z$14:$Z$2000,0)),0)</f>
        <v>0</v>
      </c>
      <c r="BX58" s="17">
        <f>IFERROR(INDEX('SPACELOG 11 EMPRUNT 2'!$I$14:$I$2000,MATCH('SPACELOG 11 BP'!BX$2,'SPACELOG 11 EMPRUNT 2'!$Z$14:$Z$2000,0)),0)</f>
        <v>0</v>
      </c>
      <c r="BY58" s="17">
        <f>IFERROR(INDEX('SPACELOG 11 EMPRUNT 2'!$I$14:$I$2000,MATCH('SPACELOG 11 BP'!BY$2,'SPACELOG 11 EMPRUNT 2'!$Z$14:$Z$2000,0)),0)</f>
        <v>0</v>
      </c>
      <c r="BZ58" s="17">
        <f>IFERROR(INDEX('SPACELOG 11 EMPRUNT 2'!$I$14:$I$2000,MATCH('SPACELOG 11 BP'!BZ$2,'SPACELOG 11 EMPRUNT 2'!$Z$14:$Z$2000,0)),0)</f>
        <v>0</v>
      </c>
      <c r="CA58" s="17">
        <f>IFERROR(INDEX('SPACELOG 11 EMPRUNT 2'!$I$14:$I$2000,MATCH('SPACELOG 11 BP'!CA$2,'SPACELOG 11 EMPRUNT 2'!$Z$14:$Z$2000,0)),0)</f>
        <v>0</v>
      </c>
      <c r="CB58" s="17">
        <f>IFERROR(INDEX('SPACELOG 11 EMPRUNT 2'!$I$14:$I$2000,MATCH('SPACELOG 11 BP'!CB$2,'SPACELOG 11 EMPRUNT 2'!$Z$14:$Z$2000,0)),0)</f>
        <v>0</v>
      </c>
      <c r="CC58" s="17">
        <f>IFERROR(INDEX('SPACELOG 11 EMPRUNT 2'!$I$14:$I$2000,MATCH('SPACELOG 11 BP'!CC$2,'SPACELOG 11 EMPRUNT 2'!$Z$14:$Z$2000,0)),0)</f>
        <v>0</v>
      </c>
      <c r="CD58" s="17">
        <f>IFERROR(INDEX('SPACELOG 11 EMPRUNT 2'!$I$14:$I$2000,MATCH('SPACELOG 11 BP'!CD$2,'SPACELOG 11 EMPRUNT 2'!$Z$14:$Z$2000,0)),0)</f>
        <v>0</v>
      </c>
      <c r="CE58" s="319">
        <f t="shared" si="540"/>
        <v>0</v>
      </c>
      <c r="CF58" s="17">
        <f>IFERROR(INDEX('SPACELOG 11 EMPRUNT 2'!$I$14:$I$2000,MATCH('SPACELOG 11 BP'!CF$2,'SPACELOG 11 EMPRUNT 2'!$Z$14:$Z$2000,0)),0)</f>
        <v>0</v>
      </c>
      <c r="CG58" s="17">
        <f>IFERROR(INDEX('SPACELOG 11 EMPRUNT 2'!$I$14:$I$2000,MATCH('SPACELOG 11 BP'!CG$2,'SPACELOG 11 EMPRUNT 2'!$Z$14:$Z$2000,0)),0)</f>
        <v>0</v>
      </c>
      <c r="CH58" s="17">
        <f>IFERROR(INDEX('SPACELOG 11 EMPRUNT 2'!$I$14:$I$2000,MATCH('SPACELOG 11 BP'!CH$2,'SPACELOG 11 EMPRUNT 2'!$Z$14:$Z$2000,0)),0)</f>
        <v>0</v>
      </c>
      <c r="CI58" s="17">
        <f>IFERROR(INDEX('SPACELOG 11 EMPRUNT 2'!$I$14:$I$2000,MATCH('SPACELOG 11 BP'!CI$2,'SPACELOG 11 EMPRUNT 2'!$Z$14:$Z$2000,0)),0)</f>
        <v>0</v>
      </c>
      <c r="CJ58" s="17">
        <f>IFERROR(INDEX('SPACELOG 11 EMPRUNT 2'!$I$14:$I$2000,MATCH('SPACELOG 11 BP'!CJ$2,'SPACELOG 11 EMPRUNT 2'!$Z$14:$Z$2000,0)),0)</f>
        <v>0</v>
      </c>
      <c r="CK58" s="17">
        <f>IFERROR(INDEX('SPACELOG 11 EMPRUNT 2'!$I$14:$I$2000,MATCH('SPACELOG 11 BP'!CK$2,'SPACELOG 11 EMPRUNT 2'!$Z$14:$Z$2000,0)),0)</f>
        <v>0</v>
      </c>
      <c r="CL58" s="17">
        <f>IFERROR(INDEX('SPACELOG 11 EMPRUNT 2'!$I$14:$I$2000,MATCH('SPACELOG 11 BP'!CL$2,'SPACELOG 11 EMPRUNT 2'!$Z$14:$Z$2000,0)),0)</f>
        <v>0</v>
      </c>
      <c r="CM58" s="17">
        <f>IFERROR(INDEX('SPACELOG 11 EMPRUNT 2'!$I$14:$I$2000,MATCH('SPACELOG 11 BP'!CM$2,'SPACELOG 11 EMPRUNT 2'!$Z$14:$Z$2000,0)),0)</f>
        <v>0</v>
      </c>
      <c r="CN58" s="17">
        <f>IFERROR(INDEX('SPACELOG 11 EMPRUNT 2'!$I$14:$I$2000,MATCH('SPACELOG 11 BP'!CN$2,'SPACELOG 11 EMPRUNT 2'!$Z$14:$Z$2000,0)),0)</f>
        <v>0</v>
      </c>
      <c r="CO58" s="17">
        <f>IFERROR(INDEX('SPACELOG 11 EMPRUNT 2'!$I$14:$I$2000,MATCH('SPACELOG 11 BP'!CO$2,'SPACELOG 11 EMPRUNT 2'!$Z$14:$Z$2000,0)),0)</f>
        <v>0</v>
      </c>
      <c r="CP58" s="17">
        <f>IFERROR(INDEX('SPACELOG 11 EMPRUNT 2'!$I$14:$I$2000,MATCH('SPACELOG 11 BP'!CP$2,'SPACELOG 11 EMPRUNT 2'!$Z$14:$Z$2000,0)),0)</f>
        <v>0</v>
      </c>
      <c r="CQ58" s="17">
        <f>IFERROR(INDEX('SPACELOG 11 EMPRUNT 2'!$I$14:$I$2000,MATCH('SPACELOG 11 BP'!CQ$2,'SPACELOG 11 EMPRUNT 2'!$Z$14:$Z$2000,0)),0)</f>
        <v>0</v>
      </c>
      <c r="CR58" s="319">
        <f t="shared" si="541"/>
        <v>0</v>
      </c>
      <c r="CS58" s="17">
        <f>IFERROR(INDEX('SPACELOG 11 EMPRUNT 2'!$I$14:$I$2000,MATCH('SPACELOG 11 BP'!CS$2,'SPACELOG 11 EMPRUNT 2'!$Z$14:$Z$2000,0)),0)</f>
        <v>0</v>
      </c>
      <c r="CT58" s="17">
        <f>IFERROR(INDEX('SPACELOG 11 EMPRUNT 2'!$I$14:$I$2000,MATCH('SPACELOG 11 BP'!CT$2,'SPACELOG 11 EMPRUNT 2'!$Z$14:$Z$2000,0)),0)</f>
        <v>0</v>
      </c>
      <c r="CU58" s="17">
        <f>IFERROR(INDEX('SPACELOG 11 EMPRUNT 2'!$I$14:$I$2000,MATCH('SPACELOG 11 BP'!CU$2,'SPACELOG 11 EMPRUNT 2'!$Z$14:$Z$2000,0)),0)</f>
        <v>0</v>
      </c>
      <c r="CV58" s="17">
        <f>IFERROR(INDEX('SPACELOG 11 EMPRUNT 2'!$I$14:$I$2000,MATCH('SPACELOG 11 BP'!CV$2,'SPACELOG 11 EMPRUNT 2'!$Z$14:$Z$2000,0)),0)</f>
        <v>0</v>
      </c>
      <c r="CW58" s="17">
        <f>IFERROR(INDEX('SPACELOG 11 EMPRUNT 2'!$I$14:$I$2000,MATCH('SPACELOG 11 BP'!CW$2,'SPACELOG 11 EMPRUNT 2'!$Z$14:$Z$2000,0)),0)</f>
        <v>0</v>
      </c>
      <c r="CX58" s="17">
        <f>IFERROR(INDEX('SPACELOG 11 EMPRUNT 2'!$I$14:$I$2000,MATCH('SPACELOG 11 BP'!CX$2,'SPACELOG 11 EMPRUNT 2'!$Z$14:$Z$2000,0)),0)</f>
        <v>0</v>
      </c>
      <c r="CY58" s="17">
        <f>IFERROR(INDEX('SPACELOG 11 EMPRUNT 2'!$I$14:$I$2000,MATCH('SPACELOG 11 BP'!CY$2,'SPACELOG 11 EMPRUNT 2'!$Z$14:$Z$2000,0)),0)</f>
        <v>0</v>
      </c>
      <c r="CZ58" s="17">
        <f>IFERROR(INDEX('SPACELOG 11 EMPRUNT 2'!$I$14:$I$2000,MATCH('SPACELOG 11 BP'!CZ$2,'SPACELOG 11 EMPRUNT 2'!$Z$14:$Z$2000,0)),0)</f>
        <v>0</v>
      </c>
      <c r="DA58" s="17">
        <f>IFERROR(INDEX('SPACELOG 11 EMPRUNT 2'!$I$14:$I$2000,MATCH('SPACELOG 11 BP'!DA$2,'SPACELOG 11 EMPRUNT 2'!$Z$14:$Z$2000,0)),0)</f>
        <v>0</v>
      </c>
      <c r="DB58" s="17">
        <f>IFERROR(INDEX('SPACELOG 11 EMPRUNT 2'!$I$14:$I$2000,MATCH('SPACELOG 11 BP'!DB$2,'SPACELOG 11 EMPRUNT 2'!$Z$14:$Z$2000,0)),0)</f>
        <v>0</v>
      </c>
      <c r="DC58" s="17">
        <f>IFERROR(INDEX('SPACELOG 11 EMPRUNT 2'!$I$14:$I$2000,MATCH('SPACELOG 11 BP'!DC$2,'SPACELOG 11 EMPRUNT 2'!$Z$14:$Z$2000,0)),0)</f>
        <v>0</v>
      </c>
      <c r="DD58" s="17">
        <f>IFERROR(INDEX('SPACELOG 11 EMPRUNT 2'!$I$14:$I$2000,MATCH('SPACELOG 11 BP'!DD$2,'SPACELOG 11 EMPRUNT 2'!$Z$14:$Z$2000,0)),0)</f>
        <v>0</v>
      </c>
      <c r="DE58" s="319">
        <f t="shared" si="542"/>
        <v>0</v>
      </c>
      <c r="DF58" s="17">
        <f>IFERROR(INDEX('SPACELOG 11 EMPRUNT 2'!$I$14:$I$2000,MATCH('SPACELOG 11 BP'!DF$2,'SPACELOG 11 EMPRUNT 2'!$Z$14:$Z$2000,0)),0)</f>
        <v>0</v>
      </c>
      <c r="DG58" s="17">
        <f>IFERROR(INDEX('SPACELOG 11 EMPRUNT 2'!$I$14:$I$2000,MATCH('SPACELOG 11 BP'!DG$2,'SPACELOG 11 EMPRUNT 2'!$Z$14:$Z$2000,0)),0)</f>
        <v>0</v>
      </c>
      <c r="DH58" s="17">
        <f>IFERROR(INDEX('SPACELOG 11 EMPRUNT 2'!$I$14:$I$2000,MATCH('SPACELOG 11 BP'!DH$2,'SPACELOG 11 EMPRUNT 2'!$Z$14:$Z$2000,0)),0)</f>
        <v>0</v>
      </c>
      <c r="DI58" s="17">
        <f>IFERROR(INDEX('SPACELOG 11 EMPRUNT 2'!$I$14:$I$2000,MATCH('SPACELOG 11 BP'!DI$2,'SPACELOG 11 EMPRUNT 2'!$Z$14:$Z$2000,0)),0)</f>
        <v>0</v>
      </c>
      <c r="DJ58" s="17">
        <f>IFERROR(INDEX('SPACELOG 11 EMPRUNT 2'!$I$14:$I$2000,MATCH('SPACELOG 11 BP'!DJ$2,'SPACELOG 11 EMPRUNT 2'!$Z$14:$Z$2000,0)),0)</f>
        <v>0</v>
      </c>
      <c r="DK58" s="17">
        <f>IFERROR(INDEX('SPACELOG 11 EMPRUNT 2'!$I$14:$I$2000,MATCH('SPACELOG 11 BP'!DK$2,'SPACELOG 11 EMPRUNT 2'!$Z$14:$Z$2000,0)),0)</f>
        <v>0</v>
      </c>
      <c r="DL58" s="17">
        <f>IFERROR(INDEX('SPACELOG 11 EMPRUNT 2'!$I$14:$I$2000,MATCH('SPACELOG 11 BP'!DL$2,'SPACELOG 11 EMPRUNT 2'!$Z$14:$Z$2000,0)),0)</f>
        <v>0</v>
      </c>
      <c r="DM58" s="17">
        <f>IFERROR(INDEX('SPACELOG 11 EMPRUNT 2'!$I$14:$I$2000,MATCH('SPACELOG 11 BP'!DM$2,'SPACELOG 11 EMPRUNT 2'!$Z$14:$Z$2000,0)),0)</f>
        <v>0</v>
      </c>
      <c r="DN58" s="17">
        <f>IFERROR(INDEX('SPACELOG 11 EMPRUNT 2'!$I$14:$I$2000,MATCH('SPACELOG 11 BP'!DN$2,'SPACELOG 11 EMPRUNT 2'!$Z$14:$Z$2000,0)),0)</f>
        <v>0</v>
      </c>
      <c r="DO58" s="17">
        <f>IFERROR(INDEX('SPACELOG 11 EMPRUNT 2'!$I$14:$I$2000,MATCH('SPACELOG 11 BP'!DO$2,'SPACELOG 11 EMPRUNT 2'!$Z$14:$Z$2000,0)),0)</f>
        <v>0</v>
      </c>
      <c r="DP58" s="17">
        <f>IFERROR(INDEX('SPACELOG 11 EMPRUNT 2'!$I$14:$I$2000,MATCH('SPACELOG 11 BP'!DP$2,'SPACELOG 11 EMPRUNT 2'!$Z$14:$Z$2000,0)),0)</f>
        <v>0</v>
      </c>
      <c r="DQ58" s="17">
        <f>IFERROR(INDEX('SPACELOG 11 EMPRUNT 2'!$I$14:$I$2000,MATCH('SPACELOG 11 BP'!DQ$2,'SPACELOG 11 EMPRUNT 2'!$Z$14:$Z$2000,0)),0)</f>
        <v>0</v>
      </c>
      <c r="DR58" s="319">
        <f t="shared" si="543"/>
        <v>0</v>
      </c>
      <c r="DS58" s="17">
        <f>IFERROR(INDEX('SPACELOG 11 EMPRUNT 2'!$I$14:$I$2000,MATCH('SPACELOG 11 BP'!DS$2,'SPACELOG 11 EMPRUNT 2'!$Z$14:$Z$2000,0)),0)</f>
        <v>0</v>
      </c>
      <c r="DT58" s="17">
        <f>IFERROR(INDEX('SPACELOG 11 EMPRUNT 2'!$I$14:$I$2000,MATCH('SPACELOG 11 BP'!DT$2,'SPACELOG 11 EMPRUNT 2'!$Z$14:$Z$2000,0)),0)</f>
        <v>0</v>
      </c>
      <c r="DU58" s="17">
        <f>IFERROR(INDEX('SPACELOG 11 EMPRUNT 2'!$I$14:$I$2000,MATCH('SPACELOG 11 BP'!DU$2,'SPACELOG 11 EMPRUNT 2'!$Z$14:$Z$2000,0)),0)</f>
        <v>0</v>
      </c>
      <c r="DV58" s="17">
        <f>IFERROR(INDEX('SPACELOG 11 EMPRUNT 2'!$I$14:$I$2000,MATCH('SPACELOG 11 BP'!DV$2,'SPACELOG 11 EMPRUNT 2'!$Z$14:$Z$2000,0)),0)</f>
        <v>0</v>
      </c>
      <c r="DW58" s="17">
        <f>IFERROR(INDEX('SPACELOG 11 EMPRUNT 2'!$I$14:$I$2000,MATCH('SPACELOG 11 BP'!DW$2,'SPACELOG 11 EMPRUNT 2'!$Z$14:$Z$2000,0)),0)</f>
        <v>0</v>
      </c>
      <c r="DX58" s="17">
        <f>IFERROR(INDEX('SPACELOG 11 EMPRUNT 2'!$I$14:$I$2000,MATCH('SPACELOG 11 BP'!DX$2,'SPACELOG 11 EMPRUNT 2'!$Z$14:$Z$2000,0)),0)</f>
        <v>0</v>
      </c>
      <c r="DY58" s="17">
        <f>IFERROR(INDEX('SPACELOG 11 EMPRUNT 2'!$I$14:$I$2000,MATCH('SPACELOG 11 BP'!DY$2,'SPACELOG 11 EMPRUNT 2'!$Z$14:$Z$2000,0)),0)</f>
        <v>0</v>
      </c>
      <c r="DZ58" s="17">
        <f>IFERROR(INDEX('SPACELOG 11 EMPRUNT 2'!$I$14:$I$2000,MATCH('SPACELOG 11 BP'!DZ$2,'SPACELOG 11 EMPRUNT 2'!$Z$14:$Z$2000,0)),0)</f>
        <v>0</v>
      </c>
      <c r="EA58" s="17">
        <f>IFERROR(INDEX('SPACELOG 11 EMPRUNT 2'!$I$14:$I$2000,MATCH('SPACELOG 11 BP'!EA$2,'SPACELOG 11 EMPRUNT 2'!$Z$14:$Z$2000,0)),0)</f>
        <v>0</v>
      </c>
      <c r="EB58" s="17">
        <f>IFERROR(INDEX('SPACELOG 11 EMPRUNT 2'!$I$14:$I$2000,MATCH('SPACELOG 11 BP'!EB$2,'SPACELOG 11 EMPRUNT 2'!$Z$14:$Z$2000,0)),0)</f>
        <v>0</v>
      </c>
      <c r="EC58" s="17">
        <f>IFERROR(INDEX('SPACELOG 11 EMPRUNT 2'!$I$14:$I$2000,MATCH('SPACELOG 11 BP'!EC$2,'SPACELOG 11 EMPRUNT 2'!$Z$14:$Z$2000,0)),0)</f>
        <v>0</v>
      </c>
      <c r="ED58" s="17">
        <f>IFERROR(INDEX('SPACELOG 11 EMPRUNT 2'!$I$14:$I$2000,MATCH('SPACELOG 11 BP'!ED$2,'SPACELOG 11 EMPRUNT 2'!$Z$14:$Z$2000,0)),0)</f>
        <v>0</v>
      </c>
      <c r="EE58" s="319">
        <f t="shared" si="544"/>
        <v>0</v>
      </c>
    </row>
    <row r="59" spans="1:135" x14ac:dyDescent="0.2">
      <c r="A59" s="29" t="s">
        <v>6</v>
      </c>
      <c r="B59" s="38">
        <f>'SPACELOG 11 EMPRUNT 3'!E6</f>
        <v>0</v>
      </c>
      <c r="D59" s="1" t="s">
        <v>298</v>
      </c>
      <c r="F59" s="17">
        <f>IFERROR(INDEX('SPACELOG 11 EMPRUNT 3'!$I$14:$I$2000,MATCH('SPACELOG 11 BP'!F$2,'SPACELOG 11 EMPRUNT 3'!$Z$14:$Z$2000,0)),0)</f>
        <v>0</v>
      </c>
      <c r="G59" s="17">
        <f>IFERROR(INDEX('SPACELOG 11 EMPRUNT 3'!$I$14:$I$2000,MATCH('SPACELOG 11 BP'!G$2,'SPACELOG 11 EMPRUNT 3'!$Z$14:$Z$2000,0)),0)</f>
        <v>0</v>
      </c>
      <c r="H59" s="17">
        <f>IFERROR(INDEX('SPACELOG 11 EMPRUNT 3'!$I$14:$I$2000,MATCH('SPACELOG 11 BP'!H$2,'SPACELOG 11 EMPRUNT 3'!$Z$14:$Z$2000,0)),0)</f>
        <v>0</v>
      </c>
      <c r="I59" s="17">
        <f>IFERROR(INDEX('SPACELOG 11 EMPRUNT 3'!$I$14:$I$2000,MATCH('SPACELOG 11 BP'!I$2,'SPACELOG 11 EMPRUNT 3'!$Z$14:$Z$2000,0)),0)</f>
        <v>0</v>
      </c>
      <c r="J59" s="17">
        <f>IFERROR(INDEX('SPACELOG 11 EMPRUNT 3'!$I$14:$I$2000,MATCH('SPACELOG 11 BP'!J$2,'SPACELOG 11 EMPRUNT 3'!$Z$14:$Z$2000,0)),0)</f>
        <v>0</v>
      </c>
      <c r="K59" s="17">
        <f>IFERROR(INDEX('SPACELOG 11 EMPRUNT 3'!$I$14:$I$2000,MATCH('SPACELOG 11 BP'!K$2,'SPACELOG 11 EMPRUNT 3'!$Z$14:$Z$2000,0)),0)</f>
        <v>0</v>
      </c>
      <c r="L59" s="17">
        <f>IFERROR(INDEX('SPACELOG 11 EMPRUNT 3'!$I$14:$I$2000,MATCH('SPACELOG 11 BP'!L$2,'SPACELOG 11 EMPRUNT 3'!$Z$14:$Z$2000,0)),0)</f>
        <v>0</v>
      </c>
      <c r="M59" s="17">
        <f>IFERROR(INDEX('SPACELOG 11 EMPRUNT 3'!$I$14:$I$2000,MATCH('SPACELOG 11 BP'!M$2,'SPACELOG 11 EMPRUNT 3'!$Z$14:$Z$2000,0)),0)</f>
        <v>0</v>
      </c>
      <c r="N59" s="17">
        <f>IFERROR(INDEX('SPACELOG 11 EMPRUNT 3'!$I$14:$I$2000,MATCH('SPACELOG 11 BP'!N$2,'SPACELOG 11 EMPRUNT 3'!$Z$14:$Z$2000,0)),0)</f>
        <v>0</v>
      </c>
      <c r="O59" s="17">
        <f>IFERROR(INDEX('SPACELOG 11 EMPRUNT 3'!$I$14:$I$2000,MATCH('SPACELOG 11 BP'!O$2,'SPACELOG 11 EMPRUNT 3'!$Z$14:$Z$2000,0)),0)</f>
        <v>0</v>
      </c>
      <c r="P59" s="17">
        <f>IFERROR(INDEX('SPACELOG 11 EMPRUNT 3'!$I$14:$I$2000,MATCH('SPACELOG 11 BP'!P$2,'SPACELOG 11 EMPRUNT 3'!$Z$14:$Z$2000,0)),0)</f>
        <v>0</v>
      </c>
      <c r="Q59" s="17">
        <f>IFERROR(INDEX('SPACELOG 11 EMPRUNT 3'!$I$14:$I$2000,MATCH('SPACELOG 11 BP'!Q$2,'SPACELOG 11 EMPRUNT 3'!$Z$14:$Z$2000,0)),0)</f>
        <v>0</v>
      </c>
      <c r="R59" s="319">
        <f t="shared" si="545"/>
        <v>0</v>
      </c>
      <c r="S59" s="17">
        <f>IFERROR(INDEX('SPACELOG 11 EMPRUNT 3'!$I$14:$I$2000,MATCH('SPACELOG 11 BP'!S$2,'SPACELOG 11 EMPRUNT 3'!$Z$14:$Z$2000,0)),0)</f>
        <v>0</v>
      </c>
      <c r="T59" s="17">
        <f>IFERROR(INDEX('SPACELOG 11 EMPRUNT 3'!$I$14:$I$2000,MATCH('SPACELOG 11 BP'!T$2,'SPACELOG 11 EMPRUNT 3'!$Z$14:$Z$2000,0)),0)</f>
        <v>0</v>
      </c>
      <c r="U59" s="17">
        <f>IFERROR(INDEX('SPACELOG 11 EMPRUNT 3'!$I$14:$I$2000,MATCH('SPACELOG 11 BP'!U$2,'SPACELOG 11 EMPRUNT 3'!$Z$14:$Z$2000,0)),0)</f>
        <v>0</v>
      </c>
      <c r="V59" s="17">
        <f>IFERROR(INDEX('SPACELOG 11 EMPRUNT 3'!$I$14:$I$2000,MATCH('SPACELOG 11 BP'!V$2,'SPACELOG 11 EMPRUNT 3'!$Z$14:$Z$2000,0)),0)</f>
        <v>0</v>
      </c>
      <c r="W59" s="17">
        <f>IFERROR(INDEX('SPACELOG 11 EMPRUNT 3'!$I$14:$I$2000,MATCH('SPACELOG 11 BP'!W$2,'SPACELOG 11 EMPRUNT 3'!$Z$14:$Z$2000,0)),0)</f>
        <v>0</v>
      </c>
      <c r="X59" s="17">
        <f>IFERROR(INDEX('SPACELOG 11 EMPRUNT 3'!$I$14:$I$2000,MATCH('SPACELOG 11 BP'!X$2,'SPACELOG 11 EMPRUNT 3'!$Z$14:$Z$2000,0)),0)</f>
        <v>0</v>
      </c>
      <c r="Y59" s="17">
        <f>IFERROR(INDEX('SPACELOG 11 EMPRUNT 3'!$I$14:$I$2000,MATCH('SPACELOG 11 BP'!Y$2,'SPACELOG 11 EMPRUNT 3'!$Z$14:$Z$2000,0)),0)</f>
        <v>0</v>
      </c>
      <c r="Z59" s="17">
        <f>IFERROR(INDEX('SPACELOG 11 EMPRUNT 3'!$I$14:$I$2000,MATCH('SPACELOG 11 BP'!Z$2,'SPACELOG 11 EMPRUNT 3'!$Z$14:$Z$2000,0)),0)</f>
        <v>0</v>
      </c>
      <c r="AA59" s="17">
        <f>IFERROR(INDEX('SPACELOG 11 EMPRUNT 3'!$I$14:$I$2000,MATCH('SPACELOG 11 BP'!AA$2,'SPACELOG 11 EMPRUNT 3'!$Z$14:$Z$2000,0)),0)</f>
        <v>0</v>
      </c>
      <c r="AB59" s="17">
        <f>IFERROR(INDEX('SPACELOG 11 EMPRUNT 3'!$I$14:$I$2000,MATCH('SPACELOG 11 BP'!AB$2,'SPACELOG 11 EMPRUNT 3'!$Z$14:$Z$2000,0)),0)</f>
        <v>0</v>
      </c>
      <c r="AC59" s="17">
        <f>IFERROR(INDEX('SPACELOG 11 EMPRUNT 3'!$I$14:$I$2000,MATCH('SPACELOG 11 BP'!AC$2,'SPACELOG 11 EMPRUNT 3'!$Z$14:$Z$2000,0)),0)</f>
        <v>0</v>
      </c>
      <c r="AD59" s="17">
        <f>IFERROR(INDEX('SPACELOG 11 EMPRUNT 3'!$I$14:$I$2000,MATCH('SPACELOG 11 BP'!AD$2,'SPACELOG 11 EMPRUNT 3'!$Z$14:$Z$2000,0)),0)</f>
        <v>0</v>
      </c>
      <c r="AE59" s="319">
        <f t="shared" si="536"/>
        <v>0</v>
      </c>
      <c r="AF59" s="17">
        <f>IFERROR(INDEX('SPACELOG 11 EMPRUNT 3'!$I$14:$I$2000,MATCH('SPACELOG 11 BP'!AF$2,'SPACELOG 11 EMPRUNT 3'!$Z$14:$Z$2000,0)),0)</f>
        <v>0</v>
      </c>
      <c r="AG59" s="17">
        <f>IFERROR(INDEX('SPACELOG 11 EMPRUNT 3'!$I$14:$I$2000,MATCH('SPACELOG 11 BP'!AG$2,'SPACELOG 11 EMPRUNT 3'!$Z$14:$Z$2000,0)),0)</f>
        <v>0</v>
      </c>
      <c r="AH59" s="17">
        <f>IFERROR(INDEX('SPACELOG 11 EMPRUNT 3'!$I$14:$I$2000,MATCH('SPACELOG 11 BP'!AH$2,'SPACELOG 11 EMPRUNT 3'!$Z$14:$Z$2000,0)),0)</f>
        <v>0</v>
      </c>
      <c r="AI59" s="17">
        <f>IFERROR(INDEX('SPACELOG 11 EMPRUNT 3'!$I$14:$I$2000,MATCH('SPACELOG 11 BP'!AI$2,'SPACELOG 11 EMPRUNT 3'!$Z$14:$Z$2000,0)),0)</f>
        <v>0</v>
      </c>
      <c r="AJ59" s="17">
        <f>IFERROR(INDEX('SPACELOG 11 EMPRUNT 3'!$I$14:$I$2000,MATCH('SPACELOG 11 BP'!AJ$2,'SPACELOG 11 EMPRUNT 3'!$Z$14:$Z$2000,0)),0)</f>
        <v>0</v>
      </c>
      <c r="AK59" s="17">
        <f>IFERROR(INDEX('SPACELOG 11 EMPRUNT 3'!$I$14:$I$2000,MATCH('SPACELOG 11 BP'!AK$2,'SPACELOG 11 EMPRUNT 3'!$Z$14:$Z$2000,0)),0)</f>
        <v>0</v>
      </c>
      <c r="AL59" s="17">
        <f>IFERROR(INDEX('SPACELOG 11 EMPRUNT 3'!$I$14:$I$2000,MATCH('SPACELOG 11 BP'!AL$2,'SPACELOG 11 EMPRUNT 3'!$Z$14:$Z$2000,0)),0)</f>
        <v>0</v>
      </c>
      <c r="AM59" s="17">
        <f>IFERROR(INDEX('SPACELOG 11 EMPRUNT 3'!$I$14:$I$2000,MATCH('SPACELOG 11 BP'!AM$2,'SPACELOG 11 EMPRUNT 3'!$Z$14:$Z$2000,0)),0)</f>
        <v>0</v>
      </c>
      <c r="AN59" s="17">
        <f>IFERROR(INDEX('SPACELOG 11 EMPRUNT 3'!$I$14:$I$2000,MATCH('SPACELOG 11 BP'!AN$2,'SPACELOG 11 EMPRUNT 3'!$Z$14:$Z$2000,0)),0)</f>
        <v>0</v>
      </c>
      <c r="AO59" s="17">
        <f>IFERROR(INDEX('SPACELOG 11 EMPRUNT 3'!$I$14:$I$2000,MATCH('SPACELOG 11 BP'!AO$2,'SPACELOG 11 EMPRUNT 3'!$Z$14:$Z$2000,0)),0)</f>
        <v>0</v>
      </c>
      <c r="AP59" s="17">
        <f>IFERROR(INDEX('SPACELOG 11 EMPRUNT 3'!$I$14:$I$2000,MATCH('SPACELOG 11 BP'!AP$2,'SPACELOG 11 EMPRUNT 3'!$Z$14:$Z$2000,0)),0)</f>
        <v>0</v>
      </c>
      <c r="AQ59" s="17">
        <f>IFERROR(INDEX('SPACELOG 11 EMPRUNT 3'!$I$14:$I$2000,MATCH('SPACELOG 11 BP'!AQ$2,'SPACELOG 11 EMPRUNT 3'!$Z$14:$Z$2000,0)),0)</f>
        <v>0</v>
      </c>
      <c r="AR59" s="319">
        <f t="shared" si="537"/>
        <v>0</v>
      </c>
      <c r="AS59" s="17">
        <f>IFERROR(INDEX('SPACELOG 11 EMPRUNT 3'!$I$14:$I$2000,MATCH('SPACELOG 11 BP'!AS$2,'SPACELOG 11 EMPRUNT 3'!$Z$14:$Z$2000,0)),0)</f>
        <v>0</v>
      </c>
      <c r="AT59" s="17">
        <f>IFERROR(INDEX('SPACELOG 11 EMPRUNT 3'!$I$14:$I$2000,MATCH('SPACELOG 11 BP'!AT$2,'SPACELOG 11 EMPRUNT 3'!$Z$14:$Z$2000,0)),0)</f>
        <v>0</v>
      </c>
      <c r="AU59" s="17">
        <f>IFERROR(INDEX('SPACELOG 11 EMPRUNT 3'!$I$14:$I$2000,MATCH('SPACELOG 11 BP'!AU$2,'SPACELOG 11 EMPRUNT 3'!$Z$14:$Z$2000,0)),0)</f>
        <v>0</v>
      </c>
      <c r="AV59" s="17">
        <f>IFERROR(INDEX('SPACELOG 11 EMPRUNT 3'!$I$14:$I$2000,MATCH('SPACELOG 11 BP'!AV$2,'SPACELOG 11 EMPRUNT 3'!$Z$14:$Z$2000,0)),0)</f>
        <v>0</v>
      </c>
      <c r="AW59" s="17">
        <f>IFERROR(INDEX('SPACELOG 11 EMPRUNT 3'!$I$14:$I$2000,MATCH('SPACELOG 11 BP'!AW$2,'SPACELOG 11 EMPRUNT 3'!$Z$14:$Z$2000,0)),0)</f>
        <v>0</v>
      </c>
      <c r="AX59" s="17">
        <f>IFERROR(INDEX('SPACELOG 11 EMPRUNT 3'!$I$14:$I$2000,MATCH('SPACELOG 11 BP'!AX$2,'SPACELOG 11 EMPRUNT 3'!$Z$14:$Z$2000,0)),0)</f>
        <v>0</v>
      </c>
      <c r="AY59" s="17">
        <f>IFERROR(INDEX('SPACELOG 11 EMPRUNT 3'!$I$14:$I$2000,MATCH('SPACELOG 11 BP'!AY$2,'SPACELOG 11 EMPRUNT 3'!$Z$14:$Z$2000,0)),0)</f>
        <v>0</v>
      </c>
      <c r="AZ59" s="17">
        <f>IFERROR(INDEX('SPACELOG 11 EMPRUNT 3'!$I$14:$I$2000,MATCH('SPACELOG 11 BP'!AZ$2,'SPACELOG 11 EMPRUNT 3'!$Z$14:$Z$2000,0)),0)</f>
        <v>0</v>
      </c>
      <c r="BA59" s="17">
        <f>IFERROR(INDEX('SPACELOG 11 EMPRUNT 3'!$I$14:$I$2000,MATCH('SPACELOG 11 BP'!BA$2,'SPACELOG 11 EMPRUNT 3'!$Z$14:$Z$2000,0)),0)</f>
        <v>0</v>
      </c>
      <c r="BB59" s="17">
        <f>IFERROR(INDEX('SPACELOG 11 EMPRUNT 3'!$I$14:$I$2000,MATCH('SPACELOG 11 BP'!BB$2,'SPACELOG 11 EMPRUNT 3'!$Z$14:$Z$2000,0)),0)</f>
        <v>0</v>
      </c>
      <c r="BC59" s="17">
        <f>IFERROR(INDEX('SPACELOG 11 EMPRUNT 3'!$I$14:$I$2000,MATCH('SPACELOG 11 BP'!BC$2,'SPACELOG 11 EMPRUNT 3'!$Z$14:$Z$2000,0)),0)</f>
        <v>0</v>
      </c>
      <c r="BD59" s="17">
        <f>IFERROR(INDEX('SPACELOG 11 EMPRUNT 3'!$I$14:$I$2000,MATCH('SPACELOG 11 BP'!BD$2,'SPACELOG 11 EMPRUNT 3'!$Z$14:$Z$2000,0)),0)</f>
        <v>0</v>
      </c>
      <c r="BE59" s="319">
        <f t="shared" si="538"/>
        <v>0</v>
      </c>
      <c r="BF59" s="17">
        <f>IFERROR(INDEX('SPACELOG 11 EMPRUNT 3'!$I$14:$I$2000,MATCH('SPACELOG 11 BP'!BF$2,'SPACELOG 11 EMPRUNT 3'!$Z$14:$Z$2000,0)),0)</f>
        <v>0</v>
      </c>
      <c r="BG59" s="17">
        <f>IFERROR(INDEX('SPACELOG 11 EMPRUNT 3'!$I$14:$I$2000,MATCH('SPACELOG 11 BP'!BG$2,'SPACELOG 11 EMPRUNT 3'!$Z$14:$Z$2000,0)),0)</f>
        <v>0</v>
      </c>
      <c r="BH59" s="17">
        <f>IFERROR(INDEX('SPACELOG 11 EMPRUNT 3'!$I$14:$I$2000,MATCH('SPACELOG 11 BP'!BH$2,'SPACELOG 11 EMPRUNT 3'!$Z$14:$Z$2000,0)),0)</f>
        <v>0</v>
      </c>
      <c r="BI59" s="17">
        <f>IFERROR(INDEX('SPACELOG 11 EMPRUNT 3'!$I$14:$I$2000,MATCH('SPACELOG 11 BP'!BI$2,'SPACELOG 11 EMPRUNT 3'!$Z$14:$Z$2000,0)),0)</f>
        <v>0</v>
      </c>
      <c r="BJ59" s="17">
        <f>IFERROR(INDEX('SPACELOG 11 EMPRUNT 3'!$I$14:$I$2000,MATCH('SPACELOG 11 BP'!BJ$2,'SPACELOG 11 EMPRUNT 3'!$Z$14:$Z$2000,0)),0)</f>
        <v>0</v>
      </c>
      <c r="BK59" s="17">
        <f>IFERROR(INDEX('SPACELOG 11 EMPRUNT 3'!$I$14:$I$2000,MATCH('SPACELOG 11 BP'!BK$2,'SPACELOG 11 EMPRUNT 3'!$Z$14:$Z$2000,0)),0)</f>
        <v>0</v>
      </c>
      <c r="BL59" s="17">
        <f>IFERROR(INDEX('SPACELOG 11 EMPRUNT 3'!$I$14:$I$2000,MATCH('SPACELOG 11 BP'!BL$2,'SPACELOG 11 EMPRUNT 3'!$Z$14:$Z$2000,0)),0)</f>
        <v>0</v>
      </c>
      <c r="BM59" s="17">
        <f>IFERROR(INDEX('SPACELOG 11 EMPRUNT 3'!$I$14:$I$2000,MATCH('SPACELOG 11 BP'!BM$2,'SPACELOG 11 EMPRUNT 3'!$Z$14:$Z$2000,0)),0)</f>
        <v>0</v>
      </c>
      <c r="BN59" s="17">
        <f>IFERROR(INDEX('SPACELOG 11 EMPRUNT 3'!$I$14:$I$2000,MATCH('SPACELOG 11 BP'!BN$2,'SPACELOG 11 EMPRUNT 3'!$Z$14:$Z$2000,0)),0)</f>
        <v>0</v>
      </c>
      <c r="BO59" s="17">
        <f>IFERROR(INDEX('SPACELOG 11 EMPRUNT 3'!$I$14:$I$2000,MATCH('SPACELOG 11 BP'!BO$2,'SPACELOG 11 EMPRUNT 3'!$Z$14:$Z$2000,0)),0)</f>
        <v>0</v>
      </c>
      <c r="BP59" s="17">
        <f>IFERROR(INDEX('SPACELOG 11 EMPRUNT 3'!$I$14:$I$2000,MATCH('SPACELOG 11 BP'!BP$2,'SPACELOG 11 EMPRUNT 3'!$Z$14:$Z$2000,0)),0)</f>
        <v>0</v>
      </c>
      <c r="BQ59" s="17">
        <f>IFERROR(INDEX('SPACELOG 11 EMPRUNT 3'!$I$14:$I$2000,MATCH('SPACELOG 11 BP'!BQ$2,'SPACELOG 11 EMPRUNT 3'!$Z$14:$Z$2000,0)),0)</f>
        <v>0</v>
      </c>
      <c r="BR59" s="319">
        <f t="shared" si="539"/>
        <v>0</v>
      </c>
      <c r="BS59" s="17">
        <f>IFERROR(INDEX('SPACELOG 11 EMPRUNT 3'!$I$14:$I$2000,MATCH('SPACELOG 11 BP'!BS$2,'SPACELOG 11 EMPRUNT 3'!$Z$14:$Z$2000,0)),0)</f>
        <v>0</v>
      </c>
      <c r="BT59" s="17">
        <f>IFERROR(INDEX('SPACELOG 11 EMPRUNT 3'!$I$14:$I$2000,MATCH('SPACELOG 11 BP'!BT$2,'SPACELOG 11 EMPRUNT 3'!$Z$14:$Z$2000,0)),0)</f>
        <v>0</v>
      </c>
      <c r="BU59" s="17">
        <f>IFERROR(INDEX('SPACELOG 11 EMPRUNT 3'!$I$14:$I$2000,MATCH('SPACELOG 11 BP'!BU$2,'SPACELOG 11 EMPRUNT 3'!$Z$14:$Z$2000,0)),0)</f>
        <v>0</v>
      </c>
      <c r="BV59" s="17">
        <f>IFERROR(INDEX('SPACELOG 11 EMPRUNT 3'!$I$14:$I$2000,MATCH('SPACELOG 11 BP'!BV$2,'SPACELOG 11 EMPRUNT 3'!$Z$14:$Z$2000,0)),0)</f>
        <v>0</v>
      </c>
      <c r="BW59" s="17">
        <f>IFERROR(INDEX('SPACELOG 11 EMPRUNT 3'!$I$14:$I$2000,MATCH('SPACELOG 11 BP'!BW$2,'SPACELOG 11 EMPRUNT 3'!$Z$14:$Z$2000,0)),0)</f>
        <v>0</v>
      </c>
      <c r="BX59" s="17">
        <f>IFERROR(INDEX('SPACELOG 11 EMPRUNT 3'!$I$14:$I$2000,MATCH('SPACELOG 11 BP'!BX$2,'SPACELOG 11 EMPRUNT 3'!$Z$14:$Z$2000,0)),0)</f>
        <v>0</v>
      </c>
      <c r="BY59" s="17">
        <f>IFERROR(INDEX('SPACELOG 11 EMPRUNT 3'!$I$14:$I$2000,MATCH('SPACELOG 11 BP'!BY$2,'SPACELOG 11 EMPRUNT 3'!$Z$14:$Z$2000,0)),0)</f>
        <v>0</v>
      </c>
      <c r="BZ59" s="17">
        <f>IFERROR(INDEX('SPACELOG 11 EMPRUNT 3'!$I$14:$I$2000,MATCH('SPACELOG 11 BP'!BZ$2,'SPACELOG 11 EMPRUNT 3'!$Z$14:$Z$2000,0)),0)</f>
        <v>0</v>
      </c>
      <c r="CA59" s="17">
        <f>IFERROR(INDEX('SPACELOG 11 EMPRUNT 3'!$I$14:$I$2000,MATCH('SPACELOG 11 BP'!CA$2,'SPACELOG 11 EMPRUNT 3'!$Z$14:$Z$2000,0)),0)</f>
        <v>0</v>
      </c>
      <c r="CB59" s="17">
        <f>IFERROR(INDEX('SPACELOG 11 EMPRUNT 3'!$I$14:$I$2000,MATCH('SPACELOG 11 BP'!CB$2,'SPACELOG 11 EMPRUNT 3'!$Z$14:$Z$2000,0)),0)</f>
        <v>0</v>
      </c>
      <c r="CC59" s="17">
        <f>IFERROR(INDEX('SPACELOG 11 EMPRUNT 3'!$I$14:$I$2000,MATCH('SPACELOG 11 BP'!CC$2,'SPACELOG 11 EMPRUNT 3'!$Z$14:$Z$2000,0)),0)</f>
        <v>0</v>
      </c>
      <c r="CD59" s="17">
        <f>IFERROR(INDEX('SPACELOG 11 EMPRUNT 3'!$I$14:$I$2000,MATCH('SPACELOG 11 BP'!CD$2,'SPACELOG 11 EMPRUNT 3'!$Z$14:$Z$2000,0)),0)</f>
        <v>0</v>
      </c>
      <c r="CE59" s="319">
        <f t="shared" si="540"/>
        <v>0</v>
      </c>
      <c r="CF59" s="17">
        <f>IFERROR(INDEX('SPACELOG 11 EMPRUNT 3'!$I$14:$I$2000,MATCH('SPACELOG 11 BP'!CF$2,'SPACELOG 11 EMPRUNT 3'!$Z$14:$Z$2000,0)),0)</f>
        <v>0</v>
      </c>
      <c r="CG59" s="17">
        <f>IFERROR(INDEX('SPACELOG 11 EMPRUNT 3'!$I$14:$I$2000,MATCH('SPACELOG 11 BP'!CG$2,'SPACELOG 11 EMPRUNT 3'!$Z$14:$Z$2000,0)),0)</f>
        <v>0</v>
      </c>
      <c r="CH59" s="17">
        <f>IFERROR(INDEX('SPACELOG 11 EMPRUNT 3'!$I$14:$I$2000,MATCH('SPACELOG 11 BP'!CH$2,'SPACELOG 11 EMPRUNT 3'!$Z$14:$Z$2000,0)),0)</f>
        <v>0</v>
      </c>
      <c r="CI59" s="17">
        <f>IFERROR(INDEX('SPACELOG 11 EMPRUNT 3'!$I$14:$I$2000,MATCH('SPACELOG 11 BP'!CI$2,'SPACELOG 11 EMPRUNT 3'!$Z$14:$Z$2000,0)),0)</f>
        <v>0</v>
      </c>
      <c r="CJ59" s="17">
        <f>IFERROR(INDEX('SPACELOG 11 EMPRUNT 3'!$I$14:$I$2000,MATCH('SPACELOG 11 BP'!CJ$2,'SPACELOG 11 EMPRUNT 3'!$Z$14:$Z$2000,0)),0)</f>
        <v>0</v>
      </c>
      <c r="CK59" s="17">
        <f>IFERROR(INDEX('SPACELOG 11 EMPRUNT 3'!$I$14:$I$2000,MATCH('SPACELOG 11 BP'!CK$2,'SPACELOG 11 EMPRUNT 3'!$Z$14:$Z$2000,0)),0)</f>
        <v>0</v>
      </c>
      <c r="CL59" s="17">
        <f>IFERROR(INDEX('SPACELOG 11 EMPRUNT 3'!$I$14:$I$2000,MATCH('SPACELOG 11 BP'!CL$2,'SPACELOG 11 EMPRUNT 3'!$Z$14:$Z$2000,0)),0)</f>
        <v>0</v>
      </c>
      <c r="CM59" s="17">
        <f>IFERROR(INDEX('SPACELOG 11 EMPRUNT 3'!$I$14:$I$2000,MATCH('SPACELOG 11 BP'!CM$2,'SPACELOG 11 EMPRUNT 3'!$Z$14:$Z$2000,0)),0)</f>
        <v>0</v>
      </c>
      <c r="CN59" s="17">
        <f>IFERROR(INDEX('SPACELOG 11 EMPRUNT 3'!$I$14:$I$2000,MATCH('SPACELOG 11 BP'!CN$2,'SPACELOG 11 EMPRUNT 3'!$Z$14:$Z$2000,0)),0)</f>
        <v>0</v>
      </c>
      <c r="CO59" s="17">
        <f>IFERROR(INDEX('SPACELOG 11 EMPRUNT 3'!$I$14:$I$2000,MATCH('SPACELOG 11 BP'!CO$2,'SPACELOG 11 EMPRUNT 3'!$Z$14:$Z$2000,0)),0)</f>
        <v>0</v>
      </c>
      <c r="CP59" s="17">
        <f>IFERROR(INDEX('SPACELOG 11 EMPRUNT 3'!$I$14:$I$2000,MATCH('SPACELOG 11 BP'!CP$2,'SPACELOG 11 EMPRUNT 3'!$Z$14:$Z$2000,0)),0)</f>
        <v>0</v>
      </c>
      <c r="CQ59" s="17">
        <f>IFERROR(INDEX('SPACELOG 11 EMPRUNT 3'!$I$14:$I$2000,MATCH('SPACELOG 11 BP'!CQ$2,'SPACELOG 11 EMPRUNT 3'!$Z$14:$Z$2000,0)),0)</f>
        <v>0</v>
      </c>
      <c r="CR59" s="319">
        <f t="shared" si="541"/>
        <v>0</v>
      </c>
      <c r="CS59" s="17">
        <f>IFERROR(INDEX('SPACELOG 11 EMPRUNT 3'!$I$14:$I$2000,MATCH('SPACELOG 11 BP'!CS$2,'SPACELOG 11 EMPRUNT 3'!$Z$14:$Z$2000,0)),0)</f>
        <v>0</v>
      </c>
      <c r="CT59" s="17">
        <f>IFERROR(INDEX('SPACELOG 11 EMPRUNT 3'!$I$14:$I$2000,MATCH('SPACELOG 11 BP'!CT$2,'SPACELOG 11 EMPRUNT 3'!$Z$14:$Z$2000,0)),0)</f>
        <v>0</v>
      </c>
      <c r="CU59" s="17">
        <f>IFERROR(INDEX('SPACELOG 11 EMPRUNT 3'!$I$14:$I$2000,MATCH('SPACELOG 11 BP'!CU$2,'SPACELOG 11 EMPRUNT 3'!$Z$14:$Z$2000,0)),0)</f>
        <v>0</v>
      </c>
      <c r="CV59" s="17">
        <f>IFERROR(INDEX('SPACELOG 11 EMPRUNT 3'!$I$14:$I$2000,MATCH('SPACELOG 11 BP'!CV$2,'SPACELOG 11 EMPRUNT 3'!$Z$14:$Z$2000,0)),0)</f>
        <v>0</v>
      </c>
      <c r="CW59" s="17">
        <f>IFERROR(INDEX('SPACELOG 11 EMPRUNT 3'!$I$14:$I$2000,MATCH('SPACELOG 11 BP'!CW$2,'SPACELOG 11 EMPRUNT 3'!$Z$14:$Z$2000,0)),0)</f>
        <v>0</v>
      </c>
      <c r="CX59" s="17">
        <f>IFERROR(INDEX('SPACELOG 11 EMPRUNT 3'!$I$14:$I$2000,MATCH('SPACELOG 11 BP'!CX$2,'SPACELOG 11 EMPRUNT 3'!$Z$14:$Z$2000,0)),0)</f>
        <v>0</v>
      </c>
      <c r="CY59" s="17">
        <f>IFERROR(INDEX('SPACELOG 11 EMPRUNT 3'!$I$14:$I$2000,MATCH('SPACELOG 11 BP'!CY$2,'SPACELOG 11 EMPRUNT 3'!$Z$14:$Z$2000,0)),0)</f>
        <v>0</v>
      </c>
      <c r="CZ59" s="17">
        <f>IFERROR(INDEX('SPACELOG 11 EMPRUNT 3'!$I$14:$I$2000,MATCH('SPACELOG 11 BP'!CZ$2,'SPACELOG 11 EMPRUNT 3'!$Z$14:$Z$2000,0)),0)</f>
        <v>0</v>
      </c>
      <c r="DA59" s="17">
        <f>IFERROR(INDEX('SPACELOG 11 EMPRUNT 3'!$I$14:$I$2000,MATCH('SPACELOG 11 BP'!DA$2,'SPACELOG 11 EMPRUNT 3'!$Z$14:$Z$2000,0)),0)</f>
        <v>0</v>
      </c>
      <c r="DB59" s="17">
        <f>IFERROR(INDEX('SPACELOG 11 EMPRUNT 3'!$I$14:$I$2000,MATCH('SPACELOG 11 BP'!DB$2,'SPACELOG 11 EMPRUNT 3'!$Z$14:$Z$2000,0)),0)</f>
        <v>0</v>
      </c>
      <c r="DC59" s="17">
        <f>IFERROR(INDEX('SPACELOG 11 EMPRUNT 3'!$I$14:$I$2000,MATCH('SPACELOG 11 BP'!DC$2,'SPACELOG 11 EMPRUNT 3'!$Z$14:$Z$2000,0)),0)</f>
        <v>0</v>
      </c>
      <c r="DD59" s="17">
        <f>IFERROR(INDEX('SPACELOG 11 EMPRUNT 3'!$I$14:$I$2000,MATCH('SPACELOG 11 BP'!DD$2,'SPACELOG 11 EMPRUNT 3'!$Z$14:$Z$2000,0)),0)</f>
        <v>0</v>
      </c>
      <c r="DE59" s="319">
        <f t="shared" si="542"/>
        <v>0</v>
      </c>
      <c r="DF59" s="17">
        <f>IFERROR(INDEX('SPACELOG 11 EMPRUNT 3'!$I$14:$I$2000,MATCH('SPACELOG 11 BP'!DF$2,'SPACELOG 11 EMPRUNT 3'!$Z$14:$Z$2000,0)),0)</f>
        <v>0</v>
      </c>
      <c r="DG59" s="17">
        <f>IFERROR(INDEX('SPACELOG 11 EMPRUNT 3'!$I$14:$I$2000,MATCH('SPACELOG 11 BP'!DG$2,'SPACELOG 11 EMPRUNT 3'!$Z$14:$Z$2000,0)),0)</f>
        <v>0</v>
      </c>
      <c r="DH59" s="17">
        <f>IFERROR(INDEX('SPACELOG 11 EMPRUNT 3'!$I$14:$I$2000,MATCH('SPACELOG 11 BP'!DH$2,'SPACELOG 11 EMPRUNT 3'!$Z$14:$Z$2000,0)),0)</f>
        <v>0</v>
      </c>
      <c r="DI59" s="17">
        <f>IFERROR(INDEX('SPACELOG 11 EMPRUNT 3'!$I$14:$I$2000,MATCH('SPACELOG 11 BP'!DI$2,'SPACELOG 11 EMPRUNT 3'!$Z$14:$Z$2000,0)),0)</f>
        <v>0</v>
      </c>
      <c r="DJ59" s="17">
        <f>IFERROR(INDEX('SPACELOG 11 EMPRUNT 3'!$I$14:$I$2000,MATCH('SPACELOG 11 BP'!DJ$2,'SPACELOG 11 EMPRUNT 3'!$Z$14:$Z$2000,0)),0)</f>
        <v>0</v>
      </c>
      <c r="DK59" s="17">
        <f>IFERROR(INDEX('SPACELOG 11 EMPRUNT 3'!$I$14:$I$2000,MATCH('SPACELOG 11 BP'!DK$2,'SPACELOG 11 EMPRUNT 3'!$Z$14:$Z$2000,0)),0)</f>
        <v>0</v>
      </c>
      <c r="DL59" s="17">
        <f>IFERROR(INDEX('SPACELOG 11 EMPRUNT 3'!$I$14:$I$2000,MATCH('SPACELOG 11 BP'!DL$2,'SPACELOG 11 EMPRUNT 3'!$Z$14:$Z$2000,0)),0)</f>
        <v>0</v>
      </c>
      <c r="DM59" s="17">
        <f>IFERROR(INDEX('SPACELOG 11 EMPRUNT 3'!$I$14:$I$2000,MATCH('SPACELOG 11 BP'!DM$2,'SPACELOG 11 EMPRUNT 3'!$Z$14:$Z$2000,0)),0)</f>
        <v>0</v>
      </c>
      <c r="DN59" s="17">
        <f>IFERROR(INDEX('SPACELOG 11 EMPRUNT 3'!$I$14:$I$2000,MATCH('SPACELOG 11 BP'!DN$2,'SPACELOG 11 EMPRUNT 3'!$Z$14:$Z$2000,0)),0)</f>
        <v>0</v>
      </c>
      <c r="DO59" s="17">
        <f>IFERROR(INDEX('SPACELOG 11 EMPRUNT 3'!$I$14:$I$2000,MATCH('SPACELOG 11 BP'!DO$2,'SPACELOG 11 EMPRUNT 3'!$Z$14:$Z$2000,0)),0)</f>
        <v>0</v>
      </c>
      <c r="DP59" s="17">
        <f>IFERROR(INDEX('SPACELOG 11 EMPRUNT 3'!$I$14:$I$2000,MATCH('SPACELOG 11 BP'!DP$2,'SPACELOG 11 EMPRUNT 3'!$Z$14:$Z$2000,0)),0)</f>
        <v>0</v>
      </c>
      <c r="DQ59" s="17">
        <f>IFERROR(INDEX('SPACELOG 11 EMPRUNT 3'!$I$14:$I$2000,MATCH('SPACELOG 11 BP'!DQ$2,'SPACELOG 11 EMPRUNT 3'!$Z$14:$Z$2000,0)),0)</f>
        <v>0</v>
      </c>
      <c r="DR59" s="319">
        <f t="shared" si="543"/>
        <v>0</v>
      </c>
      <c r="DS59" s="17">
        <f>IFERROR(INDEX('SPACELOG 11 EMPRUNT 3'!$I$14:$I$2000,MATCH('SPACELOG 11 BP'!DS$2,'SPACELOG 11 EMPRUNT 3'!$Z$14:$Z$2000,0)),0)</f>
        <v>0</v>
      </c>
      <c r="DT59" s="17">
        <f>IFERROR(INDEX('SPACELOG 11 EMPRUNT 3'!$I$14:$I$2000,MATCH('SPACELOG 11 BP'!DT$2,'SPACELOG 11 EMPRUNT 3'!$Z$14:$Z$2000,0)),0)</f>
        <v>0</v>
      </c>
      <c r="DU59" s="17">
        <f>IFERROR(INDEX('SPACELOG 11 EMPRUNT 3'!$I$14:$I$2000,MATCH('SPACELOG 11 BP'!DU$2,'SPACELOG 11 EMPRUNT 3'!$Z$14:$Z$2000,0)),0)</f>
        <v>0</v>
      </c>
      <c r="DV59" s="17">
        <f>IFERROR(INDEX('SPACELOG 11 EMPRUNT 3'!$I$14:$I$2000,MATCH('SPACELOG 11 BP'!DV$2,'SPACELOG 11 EMPRUNT 3'!$Z$14:$Z$2000,0)),0)</f>
        <v>0</v>
      </c>
      <c r="DW59" s="17">
        <f>IFERROR(INDEX('SPACELOG 11 EMPRUNT 3'!$I$14:$I$2000,MATCH('SPACELOG 11 BP'!DW$2,'SPACELOG 11 EMPRUNT 3'!$Z$14:$Z$2000,0)),0)</f>
        <v>0</v>
      </c>
      <c r="DX59" s="17">
        <f>IFERROR(INDEX('SPACELOG 11 EMPRUNT 3'!$I$14:$I$2000,MATCH('SPACELOG 11 BP'!DX$2,'SPACELOG 11 EMPRUNT 3'!$Z$14:$Z$2000,0)),0)</f>
        <v>0</v>
      </c>
      <c r="DY59" s="17">
        <f>IFERROR(INDEX('SPACELOG 11 EMPRUNT 3'!$I$14:$I$2000,MATCH('SPACELOG 11 BP'!DY$2,'SPACELOG 11 EMPRUNT 3'!$Z$14:$Z$2000,0)),0)</f>
        <v>0</v>
      </c>
      <c r="DZ59" s="17">
        <f>IFERROR(INDEX('SPACELOG 11 EMPRUNT 3'!$I$14:$I$2000,MATCH('SPACELOG 11 BP'!DZ$2,'SPACELOG 11 EMPRUNT 3'!$Z$14:$Z$2000,0)),0)</f>
        <v>0</v>
      </c>
      <c r="EA59" s="17">
        <f>IFERROR(INDEX('SPACELOG 11 EMPRUNT 3'!$I$14:$I$2000,MATCH('SPACELOG 11 BP'!EA$2,'SPACELOG 11 EMPRUNT 3'!$Z$14:$Z$2000,0)),0)</f>
        <v>0</v>
      </c>
      <c r="EB59" s="17">
        <f>IFERROR(INDEX('SPACELOG 11 EMPRUNT 3'!$I$14:$I$2000,MATCH('SPACELOG 11 BP'!EB$2,'SPACELOG 11 EMPRUNT 3'!$Z$14:$Z$2000,0)),0)</f>
        <v>0</v>
      </c>
      <c r="EC59" s="17">
        <f>IFERROR(INDEX('SPACELOG 11 EMPRUNT 3'!$I$14:$I$2000,MATCH('SPACELOG 11 BP'!EC$2,'SPACELOG 11 EMPRUNT 3'!$Z$14:$Z$2000,0)),0)</f>
        <v>0</v>
      </c>
      <c r="ED59" s="17">
        <f>IFERROR(INDEX('SPACELOG 11 EMPRUNT 3'!$I$14:$I$2000,MATCH('SPACELOG 11 BP'!ED$2,'SPACELOG 11 EMPRUNT 3'!$Z$14:$Z$2000,0)),0)</f>
        <v>0</v>
      </c>
      <c r="EE59" s="319">
        <f t="shared" si="544"/>
        <v>0</v>
      </c>
    </row>
    <row r="60" spans="1:135" x14ac:dyDescent="0.2">
      <c r="A60" s="13" t="s">
        <v>7</v>
      </c>
      <c r="B60" s="17" t="str">
        <f>'SPACELOG 11 EMPRUNT 3'!I5</f>
        <v/>
      </c>
      <c r="D60" s="2" t="s">
        <v>51</v>
      </c>
      <c r="E60" s="41"/>
      <c r="F60" s="17">
        <f>F55-F57-F58-F59</f>
        <v>0</v>
      </c>
      <c r="G60" s="17">
        <f t="shared" ref="G60:Q60" si="546">G55-G57-G58-G59</f>
        <v>0</v>
      </c>
      <c r="H60" s="17">
        <f t="shared" si="546"/>
        <v>0</v>
      </c>
      <c r="I60" s="17">
        <f t="shared" si="546"/>
        <v>0</v>
      </c>
      <c r="J60" s="17">
        <f t="shared" si="546"/>
        <v>0</v>
      </c>
      <c r="K60" s="17">
        <f t="shared" si="546"/>
        <v>0</v>
      </c>
      <c r="L60" s="17">
        <f t="shared" si="546"/>
        <v>0</v>
      </c>
      <c r="M60" s="17">
        <f t="shared" si="546"/>
        <v>0</v>
      </c>
      <c r="N60" s="17">
        <f t="shared" si="546"/>
        <v>0</v>
      </c>
      <c r="O60" s="17">
        <f t="shared" si="546"/>
        <v>0</v>
      </c>
      <c r="P60" s="17">
        <f t="shared" si="546"/>
        <v>0</v>
      </c>
      <c r="Q60" s="17">
        <f t="shared" si="546"/>
        <v>0</v>
      </c>
      <c r="R60" s="319">
        <f>SUM(F60:Q60)</f>
        <v>0</v>
      </c>
      <c r="S60" s="17">
        <f>S55-S57-S58-S59</f>
        <v>0</v>
      </c>
      <c r="T60" s="17">
        <f t="shared" ref="T60" si="547">T55-T57-T58-T59</f>
        <v>0</v>
      </c>
      <c r="U60" s="17">
        <f t="shared" ref="U60" si="548">U55-U57-U58-U59</f>
        <v>0</v>
      </c>
      <c r="V60" s="17">
        <f t="shared" ref="V60" si="549">V55-V57-V58-V59</f>
        <v>0</v>
      </c>
      <c r="W60" s="17">
        <f t="shared" ref="W60" si="550">W55-W57-W58-W59</f>
        <v>0</v>
      </c>
      <c r="X60" s="17">
        <f t="shared" ref="X60" si="551">X55-X57-X58-X59</f>
        <v>0</v>
      </c>
      <c r="Y60" s="17">
        <f t="shared" ref="Y60" si="552">Y55-Y57-Y58-Y59</f>
        <v>0</v>
      </c>
      <c r="Z60" s="17">
        <f t="shared" ref="Z60" si="553">Z55-Z57-Z58-Z59</f>
        <v>0</v>
      </c>
      <c r="AA60" s="17">
        <f t="shared" ref="AA60" si="554">AA55-AA57-AA58-AA59</f>
        <v>0</v>
      </c>
      <c r="AB60" s="17">
        <f t="shared" ref="AB60" si="555">AB55-AB57-AB58-AB59</f>
        <v>0</v>
      </c>
      <c r="AC60" s="17">
        <f t="shared" ref="AC60" si="556">AC55-AC57-AC58-AC59</f>
        <v>0</v>
      </c>
      <c r="AD60" s="17">
        <f t="shared" ref="AD60" si="557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558">AG55-AG57-AG58-AG59</f>
        <v>0</v>
      </c>
      <c r="AH60" s="17">
        <f t="shared" ref="AH60" si="559">AH55-AH57-AH58-AH59</f>
        <v>0</v>
      </c>
      <c r="AI60" s="17">
        <f t="shared" ref="AI60" si="560">AI55-AI57-AI58-AI59</f>
        <v>0</v>
      </c>
      <c r="AJ60" s="17">
        <f t="shared" ref="AJ60" si="561">AJ55-AJ57-AJ58-AJ59</f>
        <v>0</v>
      </c>
      <c r="AK60" s="17">
        <f t="shared" ref="AK60" si="562">AK55-AK57-AK58-AK59</f>
        <v>0</v>
      </c>
      <c r="AL60" s="17">
        <f t="shared" ref="AL60" si="563">AL55-AL57-AL58-AL59</f>
        <v>0</v>
      </c>
      <c r="AM60" s="17">
        <f t="shared" ref="AM60" si="564">AM55-AM57-AM58-AM59</f>
        <v>0</v>
      </c>
      <c r="AN60" s="17">
        <f t="shared" ref="AN60" si="565">AN55-AN57-AN58-AN59</f>
        <v>0</v>
      </c>
      <c r="AO60" s="17">
        <f t="shared" ref="AO60" si="566">AO55-AO57-AO58-AO59</f>
        <v>0</v>
      </c>
      <c r="AP60" s="17">
        <f t="shared" ref="AP60" si="567">AP55-AP57-AP58-AP59</f>
        <v>0</v>
      </c>
      <c r="AQ60" s="17">
        <f t="shared" ref="AQ60" si="568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569">AT55-AT57-AT58-AT59</f>
        <v>0</v>
      </c>
      <c r="AU60" s="17">
        <f t="shared" ref="AU60" si="570">AU55-AU57-AU58-AU59</f>
        <v>0</v>
      </c>
      <c r="AV60" s="17">
        <f t="shared" ref="AV60" si="571">AV55-AV57-AV58-AV59</f>
        <v>0</v>
      </c>
      <c r="AW60" s="17">
        <f t="shared" ref="AW60" si="572">AW55-AW57-AW58-AW59</f>
        <v>0</v>
      </c>
      <c r="AX60" s="17">
        <f t="shared" ref="AX60" si="573">AX55-AX57-AX58-AX59</f>
        <v>0</v>
      </c>
      <c r="AY60" s="17">
        <f t="shared" ref="AY60" si="574">AY55-AY57-AY58-AY59</f>
        <v>0</v>
      </c>
      <c r="AZ60" s="17">
        <f t="shared" ref="AZ60" si="575">AZ55-AZ57-AZ58-AZ59</f>
        <v>0</v>
      </c>
      <c r="BA60" s="17">
        <f t="shared" ref="BA60" si="576">BA55-BA57-BA58-BA59</f>
        <v>0</v>
      </c>
      <c r="BB60" s="17">
        <f t="shared" ref="BB60" si="577">BB55-BB57-BB58-BB59</f>
        <v>0</v>
      </c>
      <c r="BC60" s="17">
        <f t="shared" ref="BC60" si="578">BC55-BC57-BC58-BC59</f>
        <v>0</v>
      </c>
      <c r="BD60" s="17">
        <f t="shared" ref="BD60" si="579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580">BG55-BG57-BG58-BG59</f>
        <v>0</v>
      </c>
      <c r="BH60" s="17">
        <f t="shared" ref="BH60" si="581">BH55-BH57-BH58-BH59</f>
        <v>0</v>
      </c>
      <c r="BI60" s="17">
        <f t="shared" ref="BI60" si="582">BI55-BI57-BI58-BI59</f>
        <v>0</v>
      </c>
      <c r="BJ60" s="17">
        <f t="shared" ref="BJ60" si="583">BJ55-BJ57-BJ58-BJ59</f>
        <v>0</v>
      </c>
      <c r="BK60" s="17">
        <f t="shared" ref="BK60" si="584">BK55-BK57-BK58-BK59</f>
        <v>0</v>
      </c>
      <c r="BL60" s="17">
        <f t="shared" ref="BL60" si="585">BL55-BL57-BL58-BL59</f>
        <v>0</v>
      </c>
      <c r="BM60" s="17">
        <f t="shared" ref="BM60" si="586">BM55-BM57-BM58-BM59</f>
        <v>0</v>
      </c>
      <c r="BN60" s="17">
        <f t="shared" ref="BN60" si="587">BN55-BN57-BN58-BN59</f>
        <v>0</v>
      </c>
      <c r="BO60" s="17">
        <f t="shared" ref="BO60" si="588">BO55-BO57-BO58-BO59</f>
        <v>0</v>
      </c>
      <c r="BP60" s="17">
        <f t="shared" ref="BP60" si="589">BP55-BP57-BP58-BP59</f>
        <v>0</v>
      </c>
      <c r="BQ60" s="17">
        <f t="shared" ref="BQ60" si="590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591">BT55-BT57-BT58-BT59</f>
        <v>0</v>
      </c>
      <c r="BU60" s="17">
        <f t="shared" ref="BU60" si="592">BU55-BU57-BU58-BU59</f>
        <v>0</v>
      </c>
      <c r="BV60" s="17">
        <f t="shared" ref="BV60" si="593">BV55-BV57-BV58-BV59</f>
        <v>0</v>
      </c>
      <c r="BW60" s="17">
        <f t="shared" ref="BW60" si="594">BW55-BW57-BW58-BW59</f>
        <v>0</v>
      </c>
      <c r="BX60" s="17">
        <f t="shared" ref="BX60" si="595">BX55-BX57-BX58-BX59</f>
        <v>0</v>
      </c>
      <c r="BY60" s="17">
        <f t="shared" ref="BY60" si="596">BY55-BY57-BY58-BY59</f>
        <v>0</v>
      </c>
      <c r="BZ60" s="17">
        <f t="shared" ref="BZ60" si="597">BZ55-BZ57-BZ58-BZ59</f>
        <v>0</v>
      </c>
      <c r="CA60" s="17">
        <f t="shared" ref="CA60" si="598">CA55-CA57-CA58-CA59</f>
        <v>0</v>
      </c>
      <c r="CB60" s="17">
        <f t="shared" ref="CB60" si="599">CB55-CB57-CB58-CB59</f>
        <v>0</v>
      </c>
      <c r="CC60" s="17">
        <f t="shared" ref="CC60" si="600">CC55-CC57-CC58-CC59</f>
        <v>0</v>
      </c>
      <c r="CD60" s="17">
        <f t="shared" ref="CD60" si="601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602">CG55-CG57-CG58-CG59</f>
        <v>0</v>
      </c>
      <c r="CH60" s="17">
        <f t="shared" ref="CH60" si="603">CH55-CH57-CH58-CH59</f>
        <v>0</v>
      </c>
      <c r="CI60" s="17">
        <f t="shared" ref="CI60" si="604">CI55-CI57-CI58-CI59</f>
        <v>0</v>
      </c>
      <c r="CJ60" s="17">
        <f t="shared" ref="CJ60" si="605">CJ55-CJ57-CJ58-CJ59</f>
        <v>0</v>
      </c>
      <c r="CK60" s="17">
        <f t="shared" ref="CK60" si="606">CK55-CK57-CK58-CK59</f>
        <v>0</v>
      </c>
      <c r="CL60" s="17">
        <f t="shared" ref="CL60" si="607">CL55-CL57-CL58-CL59</f>
        <v>0</v>
      </c>
      <c r="CM60" s="17">
        <f t="shared" ref="CM60" si="608">CM55-CM57-CM58-CM59</f>
        <v>0</v>
      </c>
      <c r="CN60" s="17">
        <f t="shared" ref="CN60" si="609">CN55-CN57-CN58-CN59</f>
        <v>0</v>
      </c>
      <c r="CO60" s="17">
        <f t="shared" ref="CO60" si="610">CO55-CO57-CO58-CO59</f>
        <v>0</v>
      </c>
      <c r="CP60" s="17">
        <f t="shared" ref="CP60" si="611">CP55-CP57-CP58-CP59</f>
        <v>0</v>
      </c>
      <c r="CQ60" s="17">
        <f t="shared" ref="CQ60" si="612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613">CT55-CT57-CT58-CT59</f>
        <v>0</v>
      </c>
      <c r="CU60" s="17">
        <f t="shared" ref="CU60" si="614">CU55-CU57-CU58-CU59</f>
        <v>0</v>
      </c>
      <c r="CV60" s="17">
        <f t="shared" ref="CV60" si="615">CV55-CV57-CV58-CV59</f>
        <v>0</v>
      </c>
      <c r="CW60" s="17">
        <f t="shared" ref="CW60" si="616">CW55-CW57-CW58-CW59</f>
        <v>0</v>
      </c>
      <c r="CX60" s="17">
        <f t="shared" ref="CX60" si="617">CX55-CX57-CX58-CX59</f>
        <v>0</v>
      </c>
      <c r="CY60" s="17">
        <f t="shared" ref="CY60" si="618">CY55-CY57-CY58-CY59</f>
        <v>0</v>
      </c>
      <c r="CZ60" s="17">
        <f t="shared" ref="CZ60" si="619">CZ55-CZ57-CZ58-CZ59</f>
        <v>0</v>
      </c>
      <c r="DA60" s="17">
        <f t="shared" ref="DA60" si="620">DA55-DA57-DA58-DA59</f>
        <v>0</v>
      </c>
      <c r="DB60" s="17">
        <f t="shared" ref="DB60" si="621">DB55-DB57-DB58-DB59</f>
        <v>0</v>
      </c>
      <c r="DC60" s="17">
        <f t="shared" ref="DC60" si="622">DC55-DC57-DC58-DC59</f>
        <v>0</v>
      </c>
      <c r="DD60" s="17">
        <f t="shared" ref="DD60" si="623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624">DG55-DG57-DG58-DG59</f>
        <v>0</v>
      </c>
      <c r="DH60" s="17">
        <f t="shared" ref="DH60" si="625">DH55-DH57-DH58-DH59</f>
        <v>0</v>
      </c>
      <c r="DI60" s="17">
        <f t="shared" ref="DI60" si="626">DI55-DI57-DI58-DI59</f>
        <v>0</v>
      </c>
      <c r="DJ60" s="17">
        <f t="shared" ref="DJ60" si="627">DJ55-DJ57-DJ58-DJ59</f>
        <v>0</v>
      </c>
      <c r="DK60" s="17">
        <f t="shared" ref="DK60" si="628">DK55-DK57-DK58-DK59</f>
        <v>0</v>
      </c>
      <c r="DL60" s="17">
        <f t="shared" ref="DL60" si="629">DL55-DL57-DL58-DL59</f>
        <v>0</v>
      </c>
      <c r="DM60" s="17">
        <f t="shared" ref="DM60" si="630">DM55-DM57-DM58-DM59</f>
        <v>0</v>
      </c>
      <c r="DN60" s="17">
        <f t="shared" ref="DN60" si="631">DN55-DN57-DN58-DN59</f>
        <v>0</v>
      </c>
      <c r="DO60" s="17">
        <f t="shared" ref="DO60" si="632">DO55-DO57-DO58-DO59</f>
        <v>0</v>
      </c>
      <c r="DP60" s="17">
        <f t="shared" ref="DP60" si="633">DP55-DP57-DP58-DP59</f>
        <v>0</v>
      </c>
      <c r="DQ60" s="17">
        <f t="shared" ref="DQ60" si="634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635">DT55-DT57-DT58-DT59</f>
        <v>0</v>
      </c>
      <c r="DU60" s="17">
        <f t="shared" ref="DU60" si="636">DU55-DU57-DU58-DU59</f>
        <v>0</v>
      </c>
      <c r="DV60" s="17">
        <f t="shared" ref="DV60" si="637">DV55-DV57-DV58-DV59</f>
        <v>0</v>
      </c>
      <c r="DW60" s="17">
        <f t="shared" ref="DW60" si="638">DW55-DW57-DW58-DW59</f>
        <v>0</v>
      </c>
      <c r="DX60" s="17">
        <f t="shared" ref="DX60" si="639">DX55-DX57-DX58-DX59</f>
        <v>0</v>
      </c>
      <c r="DY60" s="17">
        <f t="shared" ref="DY60" si="640">DY55-DY57-DY58-DY59</f>
        <v>0</v>
      </c>
      <c r="DZ60" s="17">
        <f t="shared" ref="DZ60" si="641">DZ55-DZ57-DZ58-DZ59</f>
        <v>0</v>
      </c>
      <c r="EA60" s="17">
        <f t="shared" ref="EA60" si="642">EA55-EA57-EA58-EA59</f>
        <v>0</v>
      </c>
      <c r="EB60" s="17">
        <f t="shared" ref="EB60" si="643">EB55-EB57-EB58-EB59</f>
        <v>0</v>
      </c>
      <c r="EC60" s="17">
        <f t="shared" ref="EC60" si="644">EC55-EC57-EC58-EC59</f>
        <v>0</v>
      </c>
      <c r="ED60" s="17">
        <f t="shared" ref="ED60" si="645">ED55-ED57-ED58-ED59</f>
        <v>0</v>
      </c>
      <c r="EE60" s="319">
        <f>SUM(DS60:ED60)</f>
        <v>0</v>
      </c>
    </row>
    <row r="61" spans="1:135" x14ac:dyDescent="0.2">
      <c r="A61" s="29" t="s">
        <v>72</v>
      </c>
      <c r="B61" s="27">
        <f>'SPACELOG 11 EMPRUNT 3'!E9</f>
        <v>46631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646">IF(G60&gt;0,G60*$C$65,0)</f>
        <v>0</v>
      </c>
      <c r="H62" s="17">
        <f t="shared" si="646"/>
        <v>0</v>
      </c>
      <c r="I62" s="17">
        <f t="shared" si="646"/>
        <v>0</v>
      </c>
      <c r="J62" s="17">
        <f t="shared" si="646"/>
        <v>0</v>
      </c>
      <c r="K62" s="17">
        <f t="shared" si="646"/>
        <v>0</v>
      </c>
      <c r="L62" s="17">
        <f t="shared" si="646"/>
        <v>0</v>
      </c>
      <c r="M62" s="17">
        <f t="shared" si="646"/>
        <v>0</v>
      </c>
      <c r="N62" s="17">
        <f t="shared" si="646"/>
        <v>0</v>
      </c>
      <c r="O62" s="17">
        <f t="shared" si="646"/>
        <v>0</v>
      </c>
      <c r="P62" s="17">
        <f t="shared" si="646"/>
        <v>0</v>
      </c>
      <c r="Q62" s="17">
        <f t="shared" si="646"/>
        <v>0</v>
      </c>
      <c r="R62" s="319">
        <f t="shared" ref="R62" si="647">SUM(F62:Q62)</f>
        <v>0</v>
      </c>
      <c r="S62" s="17">
        <f>IF(S60&gt;0,S60*$C$65,0)</f>
        <v>0</v>
      </c>
      <c r="T62" s="17">
        <f t="shared" ref="T62:AD62" si="648">IF(T60&gt;0,T60*$C$65,0)</f>
        <v>0</v>
      </c>
      <c r="U62" s="17">
        <f t="shared" si="648"/>
        <v>0</v>
      </c>
      <c r="V62" s="17">
        <f t="shared" si="648"/>
        <v>0</v>
      </c>
      <c r="W62" s="17">
        <f t="shared" si="648"/>
        <v>0</v>
      </c>
      <c r="X62" s="17">
        <f t="shared" si="648"/>
        <v>0</v>
      </c>
      <c r="Y62" s="17">
        <f t="shared" si="648"/>
        <v>0</v>
      </c>
      <c r="Z62" s="17">
        <f t="shared" si="648"/>
        <v>0</v>
      </c>
      <c r="AA62" s="17">
        <f t="shared" si="648"/>
        <v>0</v>
      </c>
      <c r="AB62" s="17">
        <f t="shared" si="648"/>
        <v>0</v>
      </c>
      <c r="AC62" s="17">
        <f t="shared" si="648"/>
        <v>0</v>
      </c>
      <c r="AD62" s="17">
        <f t="shared" si="648"/>
        <v>0</v>
      </c>
      <c r="AE62" s="319">
        <f t="shared" ref="AE62" si="649">SUM(S62:AD62)</f>
        <v>0</v>
      </c>
      <c r="AF62" s="17">
        <f>IF(AF60&gt;0,AF60*$C$65,0)</f>
        <v>0</v>
      </c>
      <c r="AG62" s="17">
        <f t="shared" ref="AG62:AQ62" si="650">IF(AG60&gt;0,AG60*$C$65,0)</f>
        <v>0</v>
      </c>
      <c r="AH62" s="17">
        <f t="shared" si="650"/>
        <v>0</v>
      </c>
      <c r="AI62" s="17">
        <f t="shared" si="650"/>
        <v>0</v>
      </c>
      <c r="AJ62" s="17">
        <f t="shared" si="650"/>
        <v>0</v>
      </c>
      <c r="AK62" s="17">
        <f t="shared" si="650"/>
        <v>0</v>
      </c>
      <c r="AL62" s="17">
        <f t="shared" si="650"/>
        <v>0</v>
      </c>
      <c r="AM62" s="17">
        <f t="shared" si="650"/>
        <v>0</v>
      </c>
      <c r="AN62" s="17">
        <f t="shared" si="650"/>
        <v>0</v>
      </c>
      <c r="AO62" s="17">
        <f t="shared" si="650"/>
        <v>0</v>
      </c>
      <c r="AP62" s="17">
        <f t="shared" si="650"/>
        <v>0</v>
      </c>
      <c r="AQ62" s="17">
        <f t="shared" si="650"/>
        <v>0</v>
      </c>
      <c r="AR62" s="319">
        <f t="shared" ref="AR62" si="651">SUM(AF62:AQ62)</f>
        <v>0</v>
      </c>
      <c r="AS62" s="17">
        <f>IF(AS60&gt;0,AS60*$C$65,0)</f>
        <v>0</v>
      </c>
      <c r="AT62" s="17">
        <f t="shared" ref="AT62:BD62" si="652">IF(AT60&gt;0,AT60*$C$65,0)</f>
        <v>0</v>
      </c>
      <c r="AU62" s="17">
        <f t="shared" si="652"/>
        <v>0</v>
      </c>
      <c r="AV62" s="17">
        <f t="shared" si="652"/>
        <v>0</v>
      </c>
      <c r="AW62" s="17">
        <f t="shared" si="652"/>
        <v>0</v>
      </c>
      <c r="AX62" s="17">
        <f t="shared" si="652"/>
        <v>0</v>
      </c>
      <c r="AY62" s="17">
        <f t="shared" si="652"/>
        <v>0</v>
      </c>
      <c r="AZ62" s="17">
        <f t="shared" si="652"/>
        <v>0</v>
      </c>
      <c r="BA62" s="17">
        <f t="shared" si="652"/>
        <v>0</v>
      </c>
      <c r="BB62" s="17">
        <f t="shared" si="652"/>
        <v>0</v>
      </c>
      <c r="BC62" s="17">
        <f t="shared" si="652"/>
        <v>0</v>
      </c>
      <c r="BD62" s="17">
        <f t="shared" si="652"/>
        <v>0</v>
      </c>
      <c r="BE62" s="319">
        <f t="shared" ref="BE62" si="653">SUM(AS62:BD62)</f>
        <v>0</v>
      </c>
      <c r="BF62" s="17">
        <f>IF(BF60&gt;0,BF60*$C$65,0)</f>
        <v>0</v>
      </c>
      <c r="BG62" s="17">
        <f t="shared" ref="BG62:BQ62" si="654">IF(BG60&gt;0,BG60*$C$65,0)</f>
        <v>0</v>
      </c>
      <c r="BH62" s="17">
        <f t="shared" si="654"/>
        <v>0</v>
      </c>
      <c r="BI62" s="17">
        <f t="shared" si="654"/>
        <v>0</v>
      </c>
      <c r="BJ62" s="17">
        <f t="shared" si="654"/>
        <v>0</v>
      </c>
      <c r="BK62" s="17">
        <f t="shared" si="654"/>
        <v>0</v>
      </c>
      <c r="BL62" s="17">
        <f t="shared" si="654"/>
        <v>0</v>
      </c>
      <c r="BM62" s="17">
        <f t="shared" si="654"/>
        <v>0</v>
      </c>
      <c r="BN62" s="17">
        <f t="shared" si="654"/>
        <v>0</v>
      </c>
      <c r="BO62" s="17">
        <f t="shared" si="654"/>
        <v>0</v>
      </c>
      <c r="BP62" s="17">
        <f t="shared" si="654"/>
        <v>0</v>
      </c>
      <c r="BQ62" s="17">
        <f t="shared" si="654"/>
        <v>0</v>
      </c>
      <c r="BR62" s="319">
        <f t="shared" ref="BR62" si="655">SUM(BF62:BQ62)</f>
        <v>0</v>
      </c>
      <c r="BS62" s="17">
        <f>IF(BS60&gt;0,BS60*$C$65,0)</f>
        <v>0</v>
      </c>
      <c r="BT62" s="17">
        <f t="shared" ref="BT62:CD62" si="656">IF(BT60&gt;0,BT60*$C$65,0)</f>
        <v>0</v>
      </c>
      <c r="BU62" s="17">
        <f t="shared" si="656"/>
        <v>0</v>
      </c>
      <c r="BV62" s="17">
        <f t="shared" si="656"/>
        <v>0</v>
      </c>
      <c r="BW62" s="17">
        <f t="shared" si="656"/>
        <v>0</v>
      </c>
      <c r="BX62" s="17">
        <f t="shared" si="656"/>
        <v>0</v>
      </c>
      <c r="BY62" s="17">
        <f t="shared" si="656"/>
        <v>0</v>
      </c>
      <c r="BZ62" s="17">
        <f t="shared" si="656"/>
        <v>0</v>
      </c>
      <c r="CA62" s="17">
        <f t="shared" si="656"/>
        <v>0</v>
      </c>
      <c r="CB62" s="17">
        <f t="shared" si="656"/>
        <v>0</v>
      </c>
      <c r="CC62" s="17">
        <f t="shared" si="656"/>
        <v>0</v>
      </c>
      <c r="CD62" s="17">
        <f t="shared" si="656"/>
        <v>0</v>
      </c>
      <c r="CE62" s="319">
        <f t="shared" ref="CE62" si="657">SUM(BS62:CD62)</f>
        <v>0</v>
      </c>
      <c r="CF62" s="17">
        <f>IF(CF60&gt;0,CF60*$C$65,0)</f>
        <v>0</v>
      </c>
      <c r="CG62" s="17">
        <f t="shared" ref="CG62:CQ62" si="658">IF(CG60&gt;0,CG60*$C$65,0)</f>
        <v>0</v>
      </c>
      <c r="CH62" s="17">
        <f t="shared" si="658"/>
        <v>0</v>
      </c>
      <c r="CI62" s="17">
        <f t="shared" si="658"/>
        <v>0</v>
      </c>
      <c r="CJ62" s="17">
        <f t="shared" si="658"/>
        <v>0</v>
      </c>
      <c r="CK62" s="17">
        <f t="shared" si="658"/>
        <v>0</v>
      </c>
      <c r="CL62" s="17">
        <f t="shared" si="658"/>
        <v>0</v>
      </c>
      <c r="CM62" s="17">
        <f t="shared" si="658"/>
        <v>0</v>
      </c>
      <c r="CN62" s="17">
        <f t="shared" si="658"/>
        <v>0</v>
      </c>
      <c r="CO62" s="17">
        <f t="shared" si="658"/>
        <v>0</v>
      </c>
      <c r="CP62" s="17">
        <f t="shared" si="658"/>
        <v>0</v>
      </c>
      <c r="CQ62" s="17">
        <f t="shared" si="658"/>
        <v>0</v>
      </c>
      <c r="CR62" s="319">
        <f t="shared" ref="CR62" si="659">SUM(CF62:CQ62)</f>
        <v>0</v>
      </c>
      <c r="CS62" s="17">
        <f>IF(CS60&gt;0,CS60*$C$65,0)</f>
        <v>0</v>
      </c>
      <c r="CT62" s="17">
        <f t="shared" ref="CT62:DD62" si="660">IF(CT60&gt;0,CT60*$C$65,0)</f>
        <v>0</v>
      </c>
      <c r="CU62" s="17">
        <f t="shared" si="660"/>
        <v>0</v>
      </c>
      <c r="CV62" s="17">
        <f t="shared" si="660"/>
        <v>0</v>
      </c>
      <c r="CW62" s="17">
        <f t="shared" si="660"/>
        <v>0</v>
      </c>
      <c r="CX62" s="17">
        <f t="shared" si="660"/>
        <v>0</v>
      </c>
      <c r="CY62" s="17">
        <f t="shared" si="660"/>
        <v>0</v>
      </c>
      <c r="CZ62" s="17">
        <f t="shared" si="660"/>
        <v>0</v>
      </c>
      <c r="DA62" s="17">
        <f t="shared" si="660"/>
        <v>0</v>
      </c>
      <c r="DB62" s="17">
        <f t="shared" si="660"/>
        <v>0</v>
      </c>
      <c r="DC62" s="17">
        <f t="shared" si="660"/>
        <v>0</v>
      </c>
      <c r="DD62" s="17">
        <f t="shared" si="660"/>
        <v>0</v>
      </c>
      <c r="DE62" s="319">
        <f t="shared" ref="DE62" si="661">SUM(CS62:DD62)</f>
        <v>0</v>
      </c>
      <c r="DF62" s="17">
        <f>IF(DF60&gt;0,DF60*$C$65,0)</f>
        <v>0</v>
      </c>
      <c r="DG62" s="17">
        <f t="shared" ref="DG62:DQ62" si="662">IF(DG60&gt;0,DG60*$C$65,0)</f>
        <v>0</v>
      </c>
      <c r="DH62" s="17">
        <f t="shared" si="662"/>
        <v>0</v>
      </c>
      <c r="DI62" s="17">
        <f t="shared" si="662"/>
        <v>0</v>
      </c>
      <c r="DJ62" s="17">
        <f t="shared" si="662"/>
        <v>0</v>
      </c>
      <c r="DK62" s="17">
        <f t="shared" si="662"/>
        <v>0</v>
      </c>
      <c r="DL62" s="17">
        <f t="shared" si="662"/>
        <v>0</v>
      </c>
      <c r="DM62" s="17">
        <f t="shared" si="662"/>
        <v>0</v>
      </c>
      <c r="DN62" s="17">
        <f t="shared" si="662"/>
        <v>0</v>
      </c>
      <c r="DO62" s="17">
        <f t="shared" si="662"/>
        <v>0</v>
      </c>
      <c r="DP62" s="17">
        <f t="shared" si="662"/>
        <v>0</v>
      </c>
      <c r="DQ62" s="17">
        <f t="shared" si="662"/>
        <v>0</v>
      </c>
      <c r="DR62" s="319">
        <f t="shared" ref="DR62" si="663">SUM(DF62:DQ62)</f>
        <v>0</v>
      </c>
      <c r="DS62" s="17">
        <f>IF(DS60&gt;0,DS60*$C$65,0)</f>
        <v>0</v>
      </c>
      <c r="DT62" s="17">
        <f t="shared" ref="DT62:ED62" si="664">IF(DT60&gt;0,DT60*$C$65,0)</f>
        <v>0</v>
      </c>
      <c r="DU62" s="17">
        <f t="shared" si="664"/>
        <v>0</v>
      </c>
      <c r="DV62" s="17">
        <f t="shared" si="664"/>
        <v>0</v>
      </c>
      <c r="DW62" s="17">
        <f t="shared" si="664"/>
        <v>0</v>
      </c>
      <c r="DX62" s="17">
        <f t="shared" si="664"/>
        <v>0</v>
      </c>
      <c r="DY62" s="17">
        <f t="shared" si="664"/>
        <v>0</v>
      </c>
      <c r="DZ62" s="17">
        <f t="shared" si="664"/>
        <v>0</v>
      </c>
      <c r="EA62" s="17">
        <f t="shared" si="664"/>
        <v>0</v>
      </c>
      <c r="EB62" s="17">
        <f t="shared" si="664"/>
        <v>0</v>
      </c>
      <c r="EC62" s="17">
        <f t="shared" si="664"/>
        <v>0</v>
      </c>
      <c r="ED62" s="17">
        <f t="shared" si="664"/>
        <v>0</v>
      </c>
      <c r="EE62" s="391">
        <f t="shared" ref="EE62" si="665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666">F60-F62</f>
        <v>0</v>
      </c>
      <c r="G64" s="17">
        <f t="shared" si="666"/>
        <v>0</v>
      </c>
      <c r="H64" s="17">
        <f t="shared" si="666"/>
        <v>0</v>
      </c>
      <c r="I64" s="17">
        <f t="shared" si="666"/>
        <v>0</v>
      </c>
      <c r="J64" s="17">
        <f t="shared" si="666"/>
        <v>0</v>
      </c>
      <c r="K64" s="17">
        <f t="shared" si="666"/>
        <v>0</v>
      </c>
      <c r="L64" s="17">
        <f t="shared" si="666"/>
        <v>0</v>
      </c>
      <c r="M64" s="17">
        <f t="shared" si="666"/>
        <v>0</v>
      </c>
      <c r="N64" s="17">
        <f t="shared" si="666"/>
        <v>0</v>
      </c>
      <c r="O64" s="17">
        <f t="shared" si="666"/>
        <v>0</v>
      </c>
      <c r="P64" s="17">
        <f t="shared" si="666"/>
        <v>0</v>
      </c>
      <c r="Q64" s="17">
        <f t="shared" si="666"/>
        <v>0</v>
      </c>
      <c r="R64" s="319">
        <f t="shared" ref="R64" si="667">SUM(F64:Q64)</f>
        <v>0</v>
      </c>
      <c r="S64" s="17">
        <f t="shared" ref="S64:AD64" si="668">S60-S62</f>
        <v>0</v>
      </c>
      <c r="T64" s="17">
        <f t="shared" si="668"/>
        <v>0</v>
      </c>
      <c r="U64" s="17">
        <f t="shared" si="668"/>
        <v>0</v>
      </c>
      <c r="V64" s="17">
        <f t="shared" si="668"/>
        <v>0</v>
      </c>
      <c r="W64" s="17">
        <f t="shared" si="668"/>
        <v>0</v>
      </c>
      <c r="X64" s="17">
        <f t="shared" si="668"/>
        <v>0</v>
      </c>
      <c r="Y64" s="17">
        <f t="shared" si="668"/>
        <v>0</v>
      </c>
      <c r="Z64" s="17">
        <f t="shared" si="668"/>
        <v>0</v>
      </c>
      <c r="AA64" s="17">
        <f t="shared" si="668"/>
        <v>0</v>
      </c>
      <c r="AB64" s="17">
        <f t="shared" si="668"/>
        <v>0</v>
      </c>
      <c r="AC64" s="17">
        <f t="shared" si="668"/>
        <v>0</v>
      </c>
      <c r="AD64" s="17">
        <f t="shared" si="668"/>
        <v>0</v>
      </c>
      <c r="AE64" s="319">
        <f t="shared" ref="AE64" si="669">SUM(S64:AD64)</f>
        <v>0</v>
      </c>
      <c r="AF64" s="17">
        <f t="shared" ref="AF64:AQ64" si="670">AF60-AF62</f>
        <v>0</v>
      </c>
      <c r="AG64" s="17">
        <f t="shared" si="670"/>
        <v>0</v>
      </c>
      <c r="AH64" s="17">
        <f t="shared" si="670"/>
        <v>0</v>
      </c>
      <c r="AI64" s="17">
        <f t="shared" si="670"/>
        <v>0</v>
      </c>
      <c r="AJ64" s="17">
        <f t="shared" si="670"/>
        <v>0</v>
      </c>
      <c r="AK64" s="17">
        <f t="shared" si="670"/>
        <v>0</v>
      </c>
      <c r="AL64" s="17">
        <f t="shared" si="670"/>
        <v>0</v>
      </c>
      <c r="AM64" s="17">
        <f t="shared" si="670"/>
        <v>0</v>
      </c>
      <c r="AN64" s="17">
        <f t="shared" si="670"/>
        <v>0</v>
      </c>
      <c r="AO64" s="17">
        <f t="shared" si="670"/>
        <v>0</v>
      </c>
      <c r="AP64" s="17">
        <f t="shared" si="670"/>
        <v>0</v>
      </c>
      <c r="AQ64" s="17">
        <f t="shared" si="670"/>
        <v>0</v>
      </c>
      <c r="AR64" s="319">
        <f t="shared" ref="AR64" si="671">SUM(AF64:AQ64)</f>
        <v>0</v>
      </c>
      <c r="AS64" s="17">
        <f t="shared" ref="AS64:BD64" si="672">AS60-AS62</f>
        <v>0</v>
      </c>
      <c r="AT64" s="17">
        <f t="shared" si="672"/>
        <v>0</v>
      </c>
      <c r="AU64" s="17">
        <f t="shared" si="672"/>
        <v>0</v>
      </c>
      <c r="AV64" s="17">
        <f t="shared" si="672"/>
        <v>0</v>
      </c>
      <c r="AW64" s="17">
        <f t="shared" si="672"/>
        <v>0</v>
      </c>
      <c r="AX64" s="17">
        <f t="shared" si="672"/>
        <v>0</v>
      </c>
      <c r="AY64" s="17">
        <f t="shared" si="672"/>
        <v>0</v>
      </c>
      <c r="AZ64" s="17">
        <f t="shared" si="672"/>
        <v>0</v>
      </c>
      <c r="BA64" s="17">
        <f t="shared" si="672"/>
        <v>0</v>
      </c>
      <c r="BB64" s="17">
        <f t="shared" si="672"/>
        <v>0</v>
      </c>
      <c r="BC64" s="17">
        <f t="shared" si="672"/>
        <v>0</v>
      </c>
      <c r="BD64" s="17">
        <f t="shared" si="672"/>
        <v>0</v>
      </c>
      <c r="BE64" s="319">
        <f t="shared" ref="BE64" si="673">SUM(AS64:BD64)</f>
        <v>0</v>
      </c>
      <c r="BF64" s="17">
        <f t="shared" ref="BF64:BQ64" si="674">BF60-BF62</f>
        <v>0</v>
      </c>
      <c r="BG64" s="17">
        <f t="shared" si="674"/>
        <v>0</v>
      </c>
      <c r="BH64" s="17">
        <f t="shared" si="674"/>
        <v>0</v>
      </c>
      <c r="BI64" s="17">
        <f t="shared" si="674"/>
        <v>0</v>
      </c>
      <c r="BJ64" s="17">
        <f t="shared" si="674"/>
        <v>0</v>
      </c>
      <c r="BK64" s="17">
        <f t="shared" si="674"/>
        <v>0</v>
      </c>
      <c r="BL64" s="17">
        <f t="shared" si="674"/>
        <v>0</v>
      </c>
      <c r="BM64" s="17">
        <f t="shared" si="674"/>
        <v>0</v>
      </c>
      <c r="BN64" s="17">
        <f t="shared" si="674"/>
        <v>0</v>
      </c>
      <c r="BO64" s="17">
        <f t="shared" si="674"/>
        <v>0</v>
      </c>
      <c r="BP64" s="17">
        <f t="shared" si="674"/>
        <v>0</v>
      </c>
      <c r="BQ64" s="17">
        <f t="shared" si="674"/>
        <v>0</v>
      </c>
      <c r="BR64" s="319">
        <f t="shared" ref="BR64" si="675">SUM(BF64:BQ64)</f>
        <v>0</v>
      </c>
      <c r="BS64" s="17">
        <f t="shared" ref="BS64:CD64" si="676">BS60-BS62</f>
        <v>0</v>
      </c>
      <c r="BT64" s="17">
        <f t="shared" si="676"/>
        <v>0</v>
      </c>
      <c r="BU64" s="17">
        <f t="shared" si="676"/>
        <v>0</v>
      </c>
      <c r="BV64" s="17">
        <f t="shared" si="676"/>
        <v>0</v>
      </c>
      <c r="BW64" s="17">
        <f t="shared" si="676"/>
        <v>0</v>
      </c>
      <c r="BX64" s="17">
        <f t="shared" si="676"/>
        <v>0</v>
      </c>
      <c r="BY64" s="17">
        <f t="shared" si="676"/>
        <v>0</v>
      </c>
      <c r="BZ64" s="17">
        <f t="shared" si="676"/>
        <v>0</v>
      </c>
      <c r="CA64" s="17">
        <f t="shared" si="676"/>
        <v>0</v>
      </c>
      <c r="CB64" s="17">
        <f t="shared" si="676"/>
        <v>0</v>
      </c>
      <c r="CC64" s="17">
        <f t="shared" si="676"/>
        <v>0</v>
      </c>
      <c r="CD64" s="17">
        <f t="shared" si="676"/>
        <v>0</v>
      </c>
      <c r="CE64" s="319">
        <f t="shared" ref="CE64" si="677">SUM(BS64:CD64)</f>
        <v>0</v>
      </c>
      <c r="CF64" s="17">
        <f t="shared" ref="CF64:CQ64" si="678">CF60-CF62</f>
        <v>0</v>
      </c>
      <c r="CG64" s="17">
        <f t="shared" si="678"/>
        <v>0</v>
      </c>
      <c r="CH64" s="17">
        <f t="shared" si="678"/>
        <v>0</v>
      </c>
      <c r="CI64" s="17">
        <f t="shared" si="678"/>
        <v>0</v>
      </c>
      <c r="CJ64" s="17">
        <f t="shared" si="678"/>
        <v>0</v>
      </c>
      <c r="CK64" s="17">
        <f t="shared" si="678"/>
        <v>0</v>
      </c>
      <c r="CL64" s="17">
        <f t="shared" si="678"/>
        <v>0</v>
      </c>
      <c r="CM64" s="17">
        <f t="shared" si="678"/>
        <v>0</v>
      </c>
      <c r="CN64" s="17">
        <f t="shared" si="678"/>
        <v>0</v>
      </c>
      <c r="CO64" s="17">
        <f t="shared" si="678"/>
        <v>0</v>
      </c>
      <c r="CP64" s="17">
        <f t="shared" si="678"/>
        <v>0</v>
      </c>
      <c r="CQ64" s="17">
        <f t="shared" si="678"/>
        <v>0</v>
      </c>
      <c r="CR64" s="319">
        <f t="shared" ref="CR64" si="679">SUM(CF64:CQ64)</f>
        <v>0</v>
      </c>
      <c r="CS64" s="17">
        <f t="shared" ref="CS64:DD64" si="680">CS60-CS62</f>
        <v>0</v>
      </c>
      <c r="CT64" s="17">
        <f t="shared" si="680"/>
        <v>0</v>
      </c>
      <c r="CU64" s="17">
        <f t="shared" si="680"/>
        <v>0</v>
      </c>
      <c r="CV64" s="17">
        <f t="shared" si="680"/>
        <v>0</v>
      </c>
      <c r="CW64" s="17">
        <f t="shared" si="680"/>
        <v>0</v>
      </c>
      <c r="CX64" s="17">
        <f t="shared" si="680"/>
        <v>0</v>
      </c>
      <c r="CY64" s="17">
        <f t="shared" si="680"/>
        <v>0</v>
      </c>
      <c r="CZ64" s="17">
        <f t="shared" si="680"/>
        <v>0</v>
      </c>
      <c r="DA64" s="17">
        <f t="shared" si="680"/>
        <v>0</v>
      </c>
      <c r="DB64" s="17">
        <f t="shared" si="680"/>
        <v>0</v>
      </c>
      <c r="DC64" s="17">
        <f t="shared" si="680"/>
        <v>0</v>
      </c>
      <c r="DD64" s="17">
        <f t="shared" si="680"/>
        <v>0</v>
      </c>
      <c r="DE64" s="319">
        <f t="shared" ref="DE64" si="681">SUM(CS64:DD64)</f>
        <v>0</v>
      </c>
      <c r="DF64" s="17">
        <f t="shared" ref="DF64:DQ64" si="682">DF60-DF62</f>
        <v>0</v>
      </c>
      <c r="DG64" s="17">
        <f t="shared" si="682"/>
        <v>0</v>
      </c>
      <c r="DH64" s="17">
        <f t="shared" si="682"/>
        <v>0</v>
      </c>
      <c r="DI64" s="17">
        <f t="shared" si="682"/>
        <v>0</v>
      </c>
      <c r="DJ64" s="17">
        <f t="shared" si="682"/>
        <v>0</v>
      </c>
      <c r="DK64" s="17">
        <f t="shared" si="682"/>
        <v>0</v>
      </c>
      <c r="DL64" s="17">
        <f t="shared" si="682"/>
        <v>0</v>
      </c>
      <c r="DM64" s="17">
        <f t="shared" si="682"/>
        <v>0</v>
      </c>
      <c r="DN64" s="17">
        <f t="shared" si="682"/>
        <v>0</v>
      </c>
      <c r="DO64" s="17">
        <f t="shared" si="682"/>
        <v>0</v>
      </c>
      <c r="DP64" s="17">
        <f t="shared" si="682"/>
        <v>0</v>
      </c>
      <c r="DQ64" s="17">
        <f t="shared" si="682"/>
        <v>0</v>
      </c>
      <c r="DR64" s="319">
        <f t="shared" ref="DR64" si="683">SUM(DF64:DQ64)</f>
        <v>0</v>
      </c>
      <c r="DS64" s="17">
        <f t="shared" ref="DS64:ED64" si="684">DS60-DS62</f>
        <v>0</v>
      </c>
      <c r="DT64" s="17">
        <f t="shared" si="684"/>
        <v>0</v>
      </c>
      <c r="DU64" s="17">
        <f t="shared" si="684"/>
        <v>0</v>
      </c>
      <c r="DV64" s="17">
        <f t="shared" si="684"/>
        <v>0</v>
      </c>
      <c r="DW64" s="17">
        <f t="shared" si="684"/>
        <v>0</v>
      </c>
      <c r="DX64" s="17">
        <f t="shared" si="684"/>
        <v>0</v>
      </c>
      <c r="DY64" s="17">
        <f t="shared" si="684"/>
        <v>0</v>
      </c>
      <c r="DZ64" s="17">
        <f t="shared" si="684"/>
        <v>0</v>
      </c>
      <c r="EA64" s="17">
        <f t="shared" si="684"/>
        <v>0</v>
      </c>
      <c r="EB64" s="17">
        <f t="shared" si="684"/>
        <v>0</v>
      </c>
      <c r="EC64" s="17">
        <f t="shared" si="684"/>
        <v>0</v>
      </c>
      <c r="ED64" s="17">
        <f t="shared" si="684"/>
        <v>0</v>
      </c>
      <c r="EE64" s="391">
        <f t="shared" ref="EE64" si="685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686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687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688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689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690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691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692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693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694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695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686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696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697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698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699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700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701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702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703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704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705">F7</f>
        <v>0</v>
      </c>
      <c r="G71" s="17">
        <f t="shared" si="705"/>
        <v>0</v>
      </c>
      <c r="H71" s="17">
        <f t="shared" si="705"/>
        <v>0</v>
      </c>
      <c r="I71" s="17">
        <f t="shared" si="705"/>
        <v>0</v>
      </c>
      <c r="J71" s="17">
        <f t="shared" si="705"/>
        <v>0</v>
      </c>
      <c r="K71" s="17">
        <f t="shared" si="705"/>
        <v>0</v>
      </c>
      <c r="L71" s="17">
        <f t="shared" si="705"/>
        <v>0</v>
      </c>
      <c r="M71" s="17">
        <f t="shared" si="705"/>
        <v>0</v>
      </c>
      <c r="N71" s="17">
        <f t="shared" si="705"/>
        <v>0</v>
      </c>
      <c r="O71" s="17">
        <f t="shared" si="705"/>
        <v>0</v>
      </c>
      <c r="P71" s="17">
        <f t="shared" si="705"/>
        <v>0</v>
      </c>
      <c r="Q71" s="17">
        <f t="shared" si="705"/>
        <v>0</v>
      </c>
      <c r="R71" s="319">
        <f t="shared" ref="R71:R72" si="706">SUM(F71:Q71)</f>
        <v>0</v>
      </c>
      <c r="S71" s="17">
        <f t="shared" ref="S71:AD71" si="707">+S7</f>
        <v>0</v>
      </c>
      <c r="T71" s="17">
        <f t="shared" si="707"/>
        <v>0</v>
      </c>
      <c r="U71" s="17">
        <f t="shared" si="707"/>
        <v>0</v>
      </c>
      <c r="V71" s="17">
        <f t="shared" si="707"/>
        <v>0</v>
      </c>
      <c r="W71" s="17">
        <f t="shared" si="707"/>
        <v>0</v>
      </c>
      <c r="X71" s="17">
        <f t="shared" si="707"/>
        <v>0</v>
      </c>
      <c r="Y71" s="17">
        <f t="shared" si="707"/>
        <v>0</v>
      </c>
      <c r="Z71" s="17">
        <f t="shared" si="707"/>
        <v>0</v>
      </c>
      <c r="AA71" s="17">
        <f t="shared" si="707"/>
        <v>0</v>
      </c>
      <c r="AB71" s="17">
        <f t="shared" si="707"/>
        <v>0</v>
      </c>
      <c r="AC71" s="17">
        <f t="shared" si="707"/>
        <v>0</v>
      </c>
      <c r="AD71" s="17">
        <f t="shared" si="707"/>
        <v>0</v>
      </c>
      <c r="AE71" s="319">
        <f>SUM(S71:AD71)</f>
        <v>0</v>
      </c>
      <c r="AF71" s="17">
        <f t="shared" ref="AF71:AQ71" si="708">AF7</f>
        <v>0</v>
      </c>
      <c r="AG71" s="17">
        <f t="shared" si="708"/>
        <v>0</v>
      </c>
      <c r="AH71" s="17">
        <f t="shared" si="708"/>
        <v>0</v>
      </c>
      <c r="AI71" s="17">
        <f t="shared" si="708"/>
        <v>0</v>
      </c>
      <c r="AJ71" s="17">
        <f t="shared" si="708"/>
        <v>0</v>
      </c>
      <c r="AK71" s="17">
        <f t="shared" si="708"/>
        <v>0</v>
      </c>
      <c r="AL71" s="17">
        <f t="shared" si="708"/>
        <v>0</v>
      </c>
      <c r="AM71" s="17">
        <f t="shared" si="708"/>
        <v>0</v>
      </c>
      <c r="AN71" s="17">
        <f t="shared" si="708"/>
        <v>0</v>
      </c>
      <c r="AO71" s="17">
        <f t="shared" si="708"/>
        <v>0</v>
      </c>
      <c r="AP71" s="17">
        <f t="shared" si="708"/>
        <v>0</v>
      </c>
      <c r="AQ71" s="17">
        <f t="shared" si="708"/>
        <v>0</v>
      </c>
      <c r="AR71" s="319">
        <f t="shared" ref="AR71" si="709">SUM(AF71:AQ71)</f>
        <v>0</v>
      </c>
      <c r="AS71" s="17">
        <f t="shared" ref="AS71:BD71" si="710">AS7</f>
        <v>0</v>
      </c>
      <c r="AT71" s="17">
        <f t="shared" si="710"/>
        <v>0</v>
      </c>
      <c r="AU71" s="17">
        <f t="shared" si="710"/>
        <v>0</v>
      </c>
      <c r="AV71" s="17">
        <f t="shared" si="710"/>
        <v>0</v>
      </c>
      <c r="AW71" s="17">
        <f t="shared" si="710"/>
        <v>0</v>
      </c>
      <c r="AX71" s="17">
        <f t="shared" si="710"/>
        <v>0</v>
      </c>
      <c r="AY71" s="17">
        <f t="shared" si="710"/>
        <v>0</v>
      </c>
      <c r="AZ71" s="17">
        <f t="shared" si="710"/>
        <v>0</v>
      </c>
      <c r="BA71" s="17">
        <f t="shared" si="710"/>
        <v>0</v>
      </c>
      <c r="BB71" s="17">
        <f t="shared" si="710"/>
        <v>0</v>
      </c>
      <c r="BC71" s="17">
        <f t="shared" si="710"/>
        <v>0</v>
      </c>
      <c r="BD71" s="17">
        <f t="shared" si="710"/>
        <v>0</v>
      </c>
      <c r="BE71" s="319">
        <f>SUM(AS71:BD71)</f>
        <v>0</v>
      </c>
      <c r="BF71" s="17">
        <f t="shared" ref="BF71:BQ71" si="711">BF7</f>
        <v>0</v>
      </c>
      <c r="BG71" s="17">
        <f t="shared" si="711"/>
        <v>0</v>
      </c>
      <c r="BH71" s="17">
        <f t="shared" si="711"/>
        <v>0</v>
      </c>
      <c r="BI71" s="17">
        <f t="shared" si="711"/>
        <v>0</v>
      </c>
      <c r="BJ71" s="17">
        <f t="shared" si="711"/>
        <v>0</v>
      </c>
      <c r="BK71" s="17">
        <f t="shared" si="711"/>
        <v>0</v>
      </c>
      <c r="BL71" s="17">
        <f t="shared" si="711"/>
        <v>0</v>
      </c>
      <c r="BM71" s="17">
        <f t="shared" si="711"/>
        <v>0</v>
      </c>
      <c r="BN71" s="17">
        <f t="shared" si="711"/>
        <v>0</v>
      </c>
      <c r="BO71" s="17">
        <f t="shared" si="711"/>
        <v>0</v>
      </c>
      <c r="BP71" s="17">
        <f t="shared" si="711"/>
        <v>0</v>
      </c>
      <c r="BQ71" s="17">
        <f t="shared" si="711"/>
        <v>0</v>
      </c>
      <c r="BR71" s="319">
        <f t="shared" ref="BR71" si="712">SUM(BF71:BQ71)</f>
        <v>0</v>
      </c>
      <c r="BS71" s="17">
        <f t="shared" ref="BS71:CD71" si="713">BS7</f>
        <v>0</v>
      </c>
      <c r="BT71" s="17">
        <f t="shared" si="713"/>
        <v>0</v>
      </c>
      <c r="BU71" s="17">
        <f t="shared" si="713"/>
        <v>0</v>
      </c>
      <c r="BV71" s="17">
        <f t="shared" si="713"/>
        <v>0</v>
      </c>
      <c r="BW71" s="17">
        <f t="shared" si="713"/>
        <v>0</v>
      </c>
      <c r="BX71" s="17">
        <f t="shared" si="713"/>
        <v>0</v>
      </c>
      <c r="BY71" s="17">
        <f t="shared" si="713"/>
        <v>0</v>
      </c>
      <c r="BZ71" s="17">
        <f t="shared" si="713"/>
        <v>0</v>
      </c>
      <c r="CA71" s="17">
        <f t="shared" si="713"/>
        <v>0</v>
      </c>
      <c r="CB71" s="17">
        <f t="shared" si="713"/>
        <v>0</v>
      </c>
      <c r="CC71" s="17">
        <f t="shared" si="713"/>
        <v>0</v>
      </c>
      <c r="CD71" s="17">
        <f t="shared" si="713"/>
        <v>0</v>
      </c>
      <c r="CE71" s="319">
        <f>SUM(BS71:CD71)</f>
        <v>0</v>
      </c>
      <c r="CF71" s="17">
        <f t="shared" ref="CF71:CQ71" si="714">CF7</f>
        <v>0</v>
      </c>
      <c r="CG71" s="17">
        <f t="shared" si="714"/>
        <v>0</v>
      </c>
      <c r="CH71" s="17">
        <f t="shared" si="714"/>
        <v>0</v>
      </c>
      <c r="CI71" s="17">
        <f t="shared" si="714"/>
        <v>0</v>
      </c>
      <c r="CJ71" s="17">
        <f t="shared" si="714"/>
        <v>0</v>
      </c>
      <c r="CK71" s="17">
        <f t="shared" si="714"/>
        <v>0</v>
      </c>
      <c r="CL71" s="17">
        <f t="shared" si="714"/>
        <v>0</v>
      </c>
      <c r="CM71" s="17">
        <f t="shared" si="714"/>
        <v>0</v>
      </c>
      <c r="CN71" s="17">
        <f t="shared" si="714"/>
        <v>0</v>
      </c>
      <c r="CO71" s="17">
        <f t="shared" si="714"/>
        <v>0</v>
      </c>
      <c r="CP71" s="17">
        <f t="shared" si="714"/>
        <v>0</v>
      </c>
      <c r="CQ71" s="17">
        <f t="shared" si="714"/>
        <v>0</v>
      </c>
      <c r="CR71" s="319">
        <f t="shared" ref="CR71" si="715">SUM(CF71:CQ71)</f>
        <v>0</v>
      </c>
      <c r="CS71" s="17">
        <f t="shared" ref="CS71:DD71" si="716">CS7</f>
        <v>0</v>
      </c>
      <c r="CT71" s="17">
        <f t="shared" si="716"/>
        <v>0</v>
      </c>
      <c r="CU71" s="17">
        <f t="shared" si="716"/>
        <v>0</v>
      </c>
      <c r="CV71" s="17">
        <f t="shared" si="716"/>
        <v>0</v>
      </c>
      <c r="CW71" s="17">
        <f t="shared" si="716"/>
        <v>0</v>
      </c>
      <c r="CX71" s="17">
        <f t="shared" si="716"/>
        <v>0</v>
      </c>
      <c r="CY71" s="17">
        <f t="shared" si="716"/>
        <v>0</v>
      </c>
      <c r="CZ71" s="17">
        <f t="shared" si="716"/>
        <v>0</v>
      </c>
      <c r="DA71" s="17">
        <f t="shared" si="716"/>
        <v>0</v>
      </c>
      <c r="DB71" s="17">
        <f t="shared" si="716"/>
        <v>0</v>
      </c>
      <c r="DC71" s="17">
        <f t="shared" si="716"/>
        <v>0</v>
      </c>
      <c r="DD71" s="17">
        <f t="shared" si="716"/>
        <v>0</v>
      </c>
      <c r="DE71" s="319">
        <f>SUM(CS71:DD71)</f>
        <v>0</v>
      </c>
      <c r="DF71" s="17">
        <f t="shared" ref="DF71:DQ71" si="717">DF7</f>
        <v>0</v>
      </c>
      <c r="DG71" s="17">
        <f t="shared" si="717"/>
        <v>0</v>
      </c>
      <c r="DH71" s="17">
        <f t="shared" si="717"/>
        <v>0</v>
      </c>
      <c r="DI71" s="17">
        <f t="shared" si="717"/>
        <v>0</v>
      </c>
      <c r="DJ71" s="17">
        <f t="shared" si="717"/>
        <v>0</v>
      </c>
      <c r="DK71" s="17">
        <f t="shared" si="717"/>
        <v>0</v>
      </c>
      <c r="DL71" s="17">
        <f t="shared" si="717"/>
        <v>0</v>
      </c>
      <c r="DM71" s="17">
        <f t="shared" si="717"/>
        <v>0</v>
      </c>
      <c r="DN71" s="17">
        <f t="shared" si="717"/>
        <v>0</v>
      </c>
      <c r="DO71" s="17">
        <f t="shared" si="717"/>
        <v>0</v>
      </c>
      <c r="DP71" s="17">
        <f t="shared" si="717"/>
        <v>0</v>
      </c>
      <c r="DQ71" s="17">
        <f t="shared" si="717"/>
        <v>0</v>
      </c>
      <c r="DR71" s="319">
        <f t="shared" ref="DR71:DR72" si="718">SUM(DF71:DQ71)</f>
        <v>0</v>
      </c>
      <c r="DS71" s="17">
        <f t="shared" ref="DS71:ED71" si="719">DS7</f>
        <v>0</v>
      </c>
      <c r="DT71" s="17">
        <f t="shared" si="719"/>
        <v>0</v>
      </c>
      <c r="DU71" s="17">
        <f t="shared" si="719"/>
        <v>0</v>
      </c>
      <c r="DV71" s="17">
        <f t="shared" si="719"/>
        <v>0</v>
      </c>
      <c r="DW71" s="17">
        <f t="shared" si="719"/>
        <v>0</v>
      </c>
      <c r="DX71" s="17">
        <f t="shared" si="719"/>
        <v>0</v>
      </c>
      <c r="DY71" s="17">
        <f t="shared" si="719"/>
        <v>0</v>
      </c>
      <c r="DZ71" s="17">
        <f t="shared" si="719"/>
        <v>0</v>
      </c>
      <c r="EA71" s="17">
        <f t="shared" si="719"/>
        <v>0</v>
      </c>
      <c r="EB71" s="17">
        <f t="shared" si="719"/>
        <v>0</v>
      </c>
      <c r="EC71" s="17">
        <f t="shared" si="719"/>
        <v>0</v>
      </c>
      <c r="ED71" s="17">
        <f t="shared" si="719"/>
        <v>0</v>
      </c>
      <c r="EE71" s="391">
        <f t="shared" ref="EE71:EE72" si="720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721">G71*$C$75</f>
        <v>0</v>
      </c>
      <c r="H72" s="17">
        <f t="shared" si="721"/>
        <v>0</v>
      </c>
      <c r="I72" s="17">
        <f t="shared" si="721"/>
        <v>0</v>
      </c>
      <c r="J72" s="17">
        <f t="shared" si="721"/>
        <v>0</v>
      </c>
      <c r="K72" s="17">
        <f t="shared" si="721"/>
        <v>0</v>
      </c>
      <c r="L72" s="17">
        <f t="shared" si="721"/>
        <v>0</v>
      </c>
      <c r="M72" s="17">
        <f t="shared" si="721"/>
        <v>0</v>
      </c>
      <c r="N72" s="17">
        <f t="shared" si="721"/>
        <v>0</v>
      </c>
      <c r="O72" s="17">
        <f t="shared" si="721"/>
        <v>0</v>
      </c>
      <c r="P72" s="17">
        <f t="shared" si="721"/>
        <v>0</v>
      </c>
      <c r="Q72" s="17">
        <f t="shared" si="721"/>
        <v>0</v>
      </c>
      <c r="R72" s="319">
        <f t="shared" si="706"/>
        <v>0</v>
      </c>
      <c r="S72" s="17">
        <f>S71*$C$75</f>
        <v>0</v>
      </c>
      <c r="T72" s="17">
        <f t="shared" ref="T72:AD72" si="722">T71*$C$75</f>
        <v>0</v>
      </c>
      <c r="U72" s="17">
        <f t="shared" si="722"/>
        <v>0</v>
      </c>
      <c r="V72" s="17">
        <f t="shared" si="722"/>
        <v>0</v>
      </c>
      <c r="W72" s="17">
        <f t="shared" si="722"/>
        <v>0</v>
      </c>
      <c r="X72" s="17">
        <f t="shared" si="722"/>
        <v>0</v>
      </c>
      <c r="Y72" s="17">
        <f t="shared" si="722"/>
        <v>0</v>
      </c>
      <c r="Z72" s="17">
        <f t="shared" si="722"/>
        <v>0</v>
      </c>
      <c r="AA72" s="17">
        <f t="shared" si="722"/>
        <v>0</v>
      </c>
      <c r="AB72" s="17">
        <f t="shared" si="722"/>
        <v>0</v>
      </c>
      <c r="AC72" s="17">
        <f t="shared" si="722"/>
        <v>0</v>
      </c>
      <c r="AD72" s="17">
        <f t="shared" si="722"/>
        <v>0</v>
      </c>
      <c r="AE72" s="319">
        <f>SUM(S72:AD72)</f>
        <v>0</v>
      </c>
      <c r="AF72" s="17">
        <f>AF71*$C$75</f>
        <v>0</v>
      </c>
      <c r="AG72" s="17">
        <f t="shared" ref="AG72:AQ72" si="723">AG71*$C$75</f>
        <v>0</v>
      </c>
      <c r="AH72" s="17">
        <f t="shared" si="723"/>
        <v>0</v>
      </c>
      <c r="AI72" s="17">
        <f t="shared" si="723"/>
        <v>0</v>
      </c>
      <c r="AJ72" s="17">
        <f t="shared" si="723"/>
        <v>0</v>
      </c>
      <c r="AK72" s="17">
        <f t="shared" si="723"/>
        <v>0</v>
      </c>
      <c r="AL72" s="17">
        <f t="shared" si="723"/>
        <v>0</v>
      </c>
      <c r="AM72" s="17">
        <f t="shared" si="723"/>
        <v>0</v>
      </c>
      <c r="AN72" s="17">
        <f t="shared" si="723"/>
        <v>0</v>
      </c>
      <c r="AO72" s="17">
        <f t="shared" si="723"/>
        <v>0</v>
      </c>
      <c r="AP72" s="17">
        <f t="shared" si="723"/>
        <v>0</v>
      </c>
      <c r="AQ72" s="17">
        <f t="shared" si="723"/>
        <v>0</v>
      </c>
      <c r="AR72" s="319">
        <f>SUM(AF72:AQ72)</f>
        <v>0</v>
      </c>
      <c r="AS72" s="17">
        <f>AS71*$C$75</f>
        <v>0</v>
      </c>
      <c r="AT72" s="17">
        <f t="shared" ref="AT72:BD72" si="724">AT71*$C$75</f>
        <v>0</v>
      </c>
      <c r="AU72" s="17">
        <f t="shared" si="724"/>
        <v>0</v>
      </c>
      <c r="AV72" s="17">
        <f t="shared" si="724"/>
        <v>0</v>
      </c>
      <c r="AW72" s="17">
        <f t="shared" si="724"/>
        <v>0</v>
      </c>
      <c r="AX72" s="17">
        <f t="shared" si="724"/>
        <v>0</v>
      </c>
      <c r="AY72" s="17">
        <f t="shared" si="724"/>
        <v>0</v>
      </c>
      <c r="AZ72" s="17">
        <f t="shared" si="724"/>
        <v>0</v>
      </c>
      <c r="BA72" s="17">
        <f t="shared" si="724"/>
        <v>0</v>
      </c>
      <c r="BB72" s="17">
        <f t="shared" si="724"/>
        <v>0</v>
      </c>
      <c r="BC72" s="17">
        <f t="shared" si="724"/>
        <v>0</v>
      </c>
      <c r="BD72" s="17">
        <f t="shared" si="724"/>
        <v>0</v>
      </c>
      <c r="BE72" s="319">
        <f>SUM(AS72:BD72)</f>
        <v>0</v>
      </c>
      <c r="BF72" s="17">
        <f>BF71*$C$75</f>
        <v>0</v>
      </c>
      <c r="BG72" s="17">
        <f t="shared" ref="BG72:BQ72" si="725">BG71*$C$75</f>
        <v>0</v>
      </c>
      <c r="BH72" s="17">
        <f t="shared" si="725"/>
        <v>0</v>
      </c>
      <c r="BI72" s="17">
        <f t="shared" si="725"/>
        <v>0</v>
      </c>
      <c r="BJ72" s="17">
        <f t="shared" si="725"/>
        <v>0</v>
      </c>
      <c r="BK72" s="17">
        <f t="shared" si="725"/>
        <v>0</v>
      </c>
      <c r="BL72" s="17">
        <f t="shared" si="725"/>
        <v>0</v>
      </c>
      <c r="BM72" s="17">
        <f t="shared" si="725"/>
        <v>0</v>
      </c>
      <c r="BN72" s="17">
        <f t="shared" si="725"/>
        <v>0</v>
      </c>
      <c r="BO72" s="17">
        <f t="shared" si="725"/>
        <v>0</v>
      </c>
      <c r="BP72" s="17">
        <f t="shared" si="725"/>
        <v>0</v>
      </c>
      <c r="BQ72" s="17">
        <f t="shared" si="725"/>
        <v>0</v>
      </c>
      <c r="BR72" s="319">
        <f>SUM(BF72:BQ72)</f>
        <v>0</v>
      </c>
      <c r="BS72" s="17">
        <f>BS71*$C$75</f>
        <v>0</v>
      </c>
      <c r="BT72" s="17">
        <f t="shared" ref="BT72:CD72" si="726">BT71*$C$75</f>
        <v>0</v>
      </c>
      <c r="BU72" s="17">
        <f t="shared" si="726"/>
        <v>0</v>
      </c>
      <c r="BV72" s="17">
        <f t="shared" si="726"/>
        <v>0</v>
      </c>
      <c r="BW72" s="17">
        <f t="shared" si="726"/>
        <v>0</v>
      </c>
      <c r="BX72" s="17">
        <f t="shared" si="726"/>
        <v>0</v>
      </c>
      <c r="BY72" s="17">
        <f t="shared" si="726"/>
        <v>0</v>
      </c>
      <c r="BZ72" s="17">
        <f t="shared" si="726"/>
        <v>0</v>
      </c>
      <c r="CA72" s="17">
        <f t="shared" si="726"/>
        <v>0</v>
      </c>
      <c r="CB72" s="17">
        <f t="shared" si="726"/>
        <v>0</v>
      </c>
      <c r="CC72" s="17">
        <f t="shared" si="726"/>
        <v>0</v>
      </c>
      <c r="CD72" s="17">
        <f t="shared" si="726"/>
        <v>0</v>
      </c>
      <c r="CE72" s="319">
        <f>SUM(BS72:CD72)</f>
        <v>0</v>
      </c>
      <c r="CF72" s="17">
        <f>CF71*$C$75</f>
        <v>0</v>
      </c>
      <c r="CG72" s="17">
        <f t="shared" ref="CG72:CQ72" si="727">CG71*$C$75</f>
        <v>0</v>
      </c>
      <c r="CH72" s="17">
        <f t="shared" si="727"/>
        <v>0</v>
      </c>
      <c r="CI72" s="17">
        <f t="shared" si="727"/>
        <v>0</v>
      </c>
      <c r="CJ72" s="17">
        <f t="shared" si="727"/>
        <v>0</v>
      </c>
      <c r="CK72" s="17">
        <f t="shared" si="727"/>
        <v>0</v>
      </c>
      <c r="CL72" s="17">
        <f t="shared" si="727"/>
        <v>0</v>
      </c>
      <c r="CM72" s="17">
        <f t="shared" si="727"/>
        <v>0</v>
      </c>
      <c r="CN72" s="17">
        <f t="shared" si="727"/>
        <v>0</v>
      </c>
      <c r="CO72" s="17">
        <f t="shared" si="727"/>
        <v>0</v>
      </c>
      <c r="CP72" s="17">
        <f t="shared" si="727"/>
        <v>0</v>
      </c>
      <c r="CQ72" s="17">
        <f t="shared" si="727"/>
        <v>0</v>
      </c>
      <c r="CR72" s="319">
        <f>SUM(CF72:CQ72)</f>
        <v>0</v>
      </c>
      <c r="CS72" s="17">
        <f>CS71*$C$75</f>
        <v>0</v>
      </c>
      <c r="CT72" s="17">
        <f t="shared" ref="CT72:DD72" si="728">CT71*$C$75</f>
        <v>0</v>
      </c>
      <c r="CU72" s="17">
        <f t="shared" si="728"/>
        <v>0</v>
      </c>
      <c r="CV72" s="17">
        <f t="shared" si="728"/>
        <v>0</v>
      </c>
      <c r="CW72" s="17">
        <f t="shared" si="728"/>
        <v>0</v>
      </c>
      <c r="CX72" s="17">
        <f t="shared" si="728"/>
        <v>0</v>
      </c>
      <c r="CY72" s="17">
        <f t="shared" si="728"/>
        <v>0</v>
      </c>
      <c r="CZ72" s="17">
        <f t="shared" si="728"/>
        <v>0</v>
      </c>
      <c r="DA72" s="17">
        <f t="shared" si="728"/>
        <v>0</v>
      </c>
      <c r="DB72" s="17">
        <f t="shared" si="728"/>
        <v>0</v>
      </c>
      <c r="DC72" s="17">
        <f t="shared" si="728"/>
        <v>0</v>
      </c>
      <c r="DD72" s="17">
        <f t="shared" si="728"/>
        <v>0</v>
      </c>
      <c r="DE72" s="319">
        <f>SUM(CS72:DD72)</f>
        <v>0</v>
      </c>
      <c r="DF72" s="17">
        <f>DF71*$C$75</f>
        <v>0</v>
      </c>
      <c r="DG72" s="17">
        <f t="shared" ref="DG72:DQ72" si="729">DG71*$C$75</f>
        <v>0</v>
      </c>
      <c r="DH72" s="17">
        <f t="shared" si="729"/>
        <v>0</v>
      </c>
      <c r="DI72" s="17">
        <f t="shared" si="729"/>
        <v>0</v>
      </c>
      <c r="DJ72" s="17">
        <f t="shared" si="729"/>
        <v>0</v>
      </c>
      <c r="DK72" s="17">
        <f t="shared" si="729"/>
        <v>0</v>
      </c>
      <c r="DL72" s="17">
        <f t="shared" si="729"/>
        <v>0</v>
      </c>
      <c r="DM72" s="17">
        <f t="shared" si="729"/>
        <v>0</v>
      </c>
      <c r="DN72" s="17">
        <f t="shared" si="729"/>
        <v>0</v>
      </c>
      <c r="DO72" s="17">
        <f t="shared" si="729"/>
        <v>0</v>
      </c>
      <c r="DP72" s="17">
        <f t="shared" si="729"/>
        <v>0</v>
      </c>
      <c r="DQ72" s="17">
        <f t="shared" si="729"/>
        <v>0</v>
      </c>
      <c r="DR72" s="319">
        <f t="shared" si="718"/>
        <v>0</v>
      </c>
      <c r="DS72" s="17">
        <f>DS71*$C$75</f>
        <v>0</v>
      </c>
      <c r="DT72" s="17">
        <f t="shared" ref="DT72:ED72" si="730">DT71*$C$75</f>
        <v>0</v>
      </c>
      <c r="DU72" s="17">
        <f t="shared" si="730"/>
        <v>0</v>
      </c>
      <c r="DV72" s="17">
        <f t="shared" si="730"/>
        <v>0</v>
      </c>
      <c r="DW72" s="17">
        <f t="shared" si="730"/>
        <v>0</v>
      </c>
      <c r="DX72" s="17">
        <f t="shared" si="730"/>
        <v>0</v>
      </c>
      <c r="DY72" s="17">
        <f t="shared" si="730"/>
        <v>0</v>
      </c>
      <c r="DZ72" s="17">
        <f t="shared" si="730"/>
        <v>0</v>
      </c>
      <c r="EA72" s="17">
        <f t="shared" si="730"/>
        <v>0</v>
      </c>
      <c r="EB72" s="17">
        <f t="shared" si="730"/>
        <v>0</v>
      </c>
      <c r="EC72" s="17">
        <f t="shared" si="730"/>
        <v>0</v>
      </c>
      <c r="ED72" s="17">
        <f t="shared" si="730"/>
        <v>0</v>
      </c>
      <c r="EE72" s="391">
        <f t="shared" si="720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731">SUM(F71:F72)</f>
        <v>0</v>
      </c>
      <c r="G74" s="49">
        <f t="shared" si="731"/>
        <v>0</v>
      </c>
      <c r="H74" s="49">
        <f t="shared" si="731"/>
        <v>0</v>
      </c>
      <c r="I74" s="49">
        <f t="shared" si="731"/>
        <v>0</v>
      </c>
      <c r="J74" s="49">
        <f t="shared" si="731"/>
        <v>0</v>
      </c>
      <c r="K74" s="49">
        <f t="shared" si="731"/>
        <v>0</v>
      </c>
      <c r="L74" s="49">
        <f t="shared" si="731"/>
        <v>0</v>
      </c>
      <c r="M74" s="49">
        <f t="shared" si="731"/>
        <v>0</v>
      </c>
      <c r="N74" s="49">
        <f t="shared" si="731"/>
        <v>0</v>
      </c>
      <c r="O74" s="49">
        <f t="shared" si="731"/>
        <v>0</v>
      </c>
      <c r="P74" s="49">
        <f t="shared" si="731"/>
        <v>0</v>
      </c>
      <c r="Q74" s="49">
        <f t="shared" si="731"/>
        <v>0</v>
      </c>
      <c r="R74" s="319">
        <f t="shared" si="731"/>
        <v>0</v>
      </c>
      <c r="S74" s="49">
        <f t="shared" si="731"/>
        <v>0</v>
      </c>
      <c r="T74" s="49">
        <f t="shared" si="731"/>
        <v>0</v>
      </c>
      <c r="U74" s="49">
        <f t="shared" si="731"/>
        <v>0</v>
      </c>
      <c r="V74" s="49">
        <f t="shared" si="731"/>
        <v>0</v>
      </c>
      <c r="W74" s="49">
        <f t="shared" si="731"/>
        <v>0</v>
      </c>
      <c r="X74" s="49">
        <f t="shared" si="731"/>
        <v>0</v>
      </c>
      <c r="Y74" s="49">
        <f t="shared" si="731"/>
        <v>0</v>
      </c>
      <c r="Z74" s="49">
        <f t="shared" si="731"/>
        <v>0</v>
      </c>
      <c r="AA74" s="49">
        <f t="shared" si="731"/>
        <v>0</v>
      </c>
      <c r="AB74" s="49">
        <f t="shared" si="731"/>
        <v>0</v>
      </c>
      <c r="AC74" s="49">
        <f t="shared" si="731"/>
        <v>0</v>
      </c>
      <c r="AD74" s="49">
        <f t="shared" si="731"/>
        <v>0</v>
      </c>
      <c r="AE74" s="319">
        <f t="shared" si="731"/>
        <v>0</v>
      </c>
      <c r="AF74" s="49">
        <f t="shared" si="731"/>
        <v>0</v>
      </c>
      <c r="AG74" s="49">
        <f t="shared" si="731"/>
        <v>0</v>
      </c>
      <c r="AH74" s="49">
        <f t="shared" si="731"/>
        <v>0</v>
      </c>
      <c r="AI74" s="49">
        <f t="shared" si="731"/>
        <v>0</v>
      </c>
      <c r="AJ74" s="49">
        <f t="shared" si="731"/>
        <v>0</v>
      </c>
      <c r="AK74" s="49">
        <f t="shared" si="731"/>
        <v>0</v>
      </c>
      <c r="AL74" s="49">
        <f t="shared" si="731"/>
        <v>0</v>
      </c>
      <c r="AM74" s="49">
        <f t="shared" si="731"/>
        <v>0</v>
      </c>
      <c r="AN74" s="49">
        <f t="shared" si="731"/>
        <v>0</v>
      </c>
      <c r="AO74" s="49">
        <f t="shared" si="731"/>
        <v>0</v>
      </c>
      <c r="AP74" s="49">
        <f t="shared" si="731"/>
        <v>0</v>
      </c>
      <c r="AQ74" s="49">
        <f t="shared" si="731"/>
        <v>0</v>
      </c>
      <c r="AR74" s="319">
        <f t="shared" si="731"/>
        <v>0</v>
      </c>
      <c r="AS74" s="49">
        <f t="shared" si="731"/>
        <v>0</v>
      </c>
      <c r="AT74" s="49">
        <f t="shared" si="731"/>
        <v>0</v>
      </c>
      <c r="AU74" s="49">
        <f t="shared" si="731"/>
        <v>0</v>
      </c>
      <c r="AV74" s="49">
        <f t="shared" si="731"/>
        <v>0</v>
      </c>
      <c r="AW74" s="49">
        <f t="shared" si="731"/>
        <v>0</v>
      </c>
      <c r="AX74" s="49">
        <f t="shared" si="731"/>
        <v>0</v>
      </c>
      <c r="AY74" s="49">
        <f t="shared" si="731"/>
        <v>0</v>
      </c>
      <c r="AZ74" s="49">
        <f t="shared" si="731"/>
        <v>0</v>
      </c>
      <c r="BA74" s="49">
        <f t="shared" si="731"/>
        <v>0</v>
      </c>
      <c r="BB74" s="49">
        <f t="shared" si="731"/>
        <v>0</v>
      </c>
      <c r="BC74" s="49">
        <f t="shared" si="731"/>
        <v>0</v>
      </c>
      <c r="BD74" s="49">
        <f t="shared" si="731"/>
        <v>0</v>
      </c>
      <c r="BE74" s="319">
        <f t="shared" si="731"/>
        <v>0</v>
      </c>
      <c r="BF74" s="49">
        <f t="shared" si="731"/>
        <v>0</v>
      </c>
      <c r="BG74" s="49">
        <f t="shared" si="731"/>
        <v>0</v>
      </c>
      <c r="BH74" s="49">
        <f t="shared" si="731"/>
        <v>0</v>
      </c>
      <c r="BI74" s="49">
        <f t="shared" si="731"/>
        <v>0</v>
      </c>
      <c r="BJ74" s="49">
        <f t="shared" si="731"/>
        <v>0</v>
      </c>
      <c r="BK74" s="49">
        <f t="shared" si="731"/>
        <v>0</v>
      </c>
      <c r="BL74" s="49">
        <f t="shared" si="731"/>
        <v>0</v>
      </c>
      <c r="BM74" s="49">
        <f t="shared" si="731"/>
        <v>0</v>
      </c>
      <c r="BN74" s="49">
        <f t="shared" si="731"/>
        <v>0</v>
      </c>
      <c r="BO74" s="49">
        <f t="shared" si="731"/>
        <v>0</v>
      </c>
      <c r="BP74" s="49">
        <f t="shared" si="731"/>
        <v>0</v>
      </c>
      <c r="BQ74" s="49">
        <f t="shared" si="731"/>
        <v>0</v>
      </c>
      <c r="BR74" s="319">
        <f t="shared" ref="BR74:EC74" si="732">SUM(BR71:BR72)</f>
        <v>0</v>
      </c>
      <c r="BS74" s="49">
        <f t="shared" si="732"/>
        <v>0</v>
      </c>
      <c r="BT74" s="49">
        <f t="shared" si="732"/>
        <v>0</v>
      </c>
      <c r="BU74" s="49">
        <f t="shared" si="732"/>
        <v>0</v>
      </c>
      <c r="BV74" s="49">
        <f t="shared" si="732"/>
        <v>0</v>
      </c>
      <c r="BW74" s="49">
        <f t="shared" si="732"/>
        <v>0</v>
      </c>
      <c r="BX74" s="49">
        <f t="shared" si="732"/>
        <v>0</v>
      </c>
      <c r="BY74" s="49">
        <f t="shared" si="732"/>
        <v>0</v>
      </c>
      <c r="BZ74" s="49">
        <f t="shared" si="732"/>
        <v>0</v>
      </c>
      <c r="CA74" s="49">
        <f t="shared" si="732"/>
        <v>0</v>
      </c>
      <c r="CB74" s="49">
        <f t="shared" si="732"/>
        <v>0</v>
      </c>
      <c r="CC74" s="49">
        <f t="shared" si="732"/>
        <v>0</v>
      </c>
      <c r="CD74" s="49">
        <f t="shared" si="732"/>
        <v>0</v>
      </c>
      <c r="CE74" s="319">
        <f t="shared" si="732"/>
        <v>0</v>
      </c>
      <c r="CF74" s="49">
        <f t="shared" si="732"/>
        <v>0</v>
      </c>
      <c r="CG74" s="49">
        <f t="shared" si="732"/>
        <v>0</v>
      </c>
      <c r="CH74" s="49">
        <f t="shared" si="732"/>
        <v>0</v>
      </c>
      <c r="CI74" s="49">
        <f t="shared" si="732"/>
        <v>0</v>
      </c>
      <c r="CJ74" s="49">
        <f t="shared" si="732"/>
        <v>0</v>
      </c>
      <c r="CK74" s="49">
        <f t="shared" si="732"/>
        <v>0</v>
      </c>
      <c r="CL74" s="49">
        <f t="shared" si="732"/>
        <v>0</v>
      </c>
      <c r="CM74" s="49">
        <f t="shared" si="732"/>
        <v>0</v>
      </c>
      <c r="CN74" s="49">
        <f t="shared" si="732"/>
        <v>0</v>
      </c>
      <c r="CO74" s="49">
        <f t="shared" si="732"/>
        <v>0</v>
      </c>
      <c r="CP74" s="49">
        <f t="shared" si="732"/>
        <v>0</v>
      </c>
      <c r="CQ74" s="49">
        <f t="shared" si="732"/>
        <v>0</v>
      </c>
      <c r="CR74" s="319">
        <f t="shared" si="732"/>
        <v>0</v>
      </c>
      <c r="CS74" s="49">
        <f t="shared" si="732"/>
        <v>0</v>
      </c>
      <c r="CT74" s="49">
        <f t="shared" si="732"/>
        <v>0</v>
      </c>
      <c r="CU74" s="49">
        <f t="shared" si="732"/>
        <v>0</v>
      </c>
      <c r="CV74" s="49">
        <f t="shared" si="732"/>
        <v>0</v>
      </c>
      <c r="CW74" s="49">
        <f t="shared" si="732"/>
        <v>0</v>
      </c>
      <c r="CX74" s="49">
        <f t="shared" si="732"/>
        <v>0</v>
      </c>
      <c r="CY74" s="49">
        <f t="shared" si="732"/>
        <v>0</v>
      </c>
      <c r="CZ74" s="49">
        <f t="shared" si="732"/>
        <v>0</v>
      </c>
      <c r="DA74" s="49">
        <f t="shared" si="732"/>
        <v>0</v>
      </c>
      <c r="DB74" s="49">
        <f t="shared" si="732"/>
        <v>0</v>
      </c>
      <c r="DC74" s="49">
        <f t="shared" si="732"/>
        <v>0</v>
      </c>
      <c r="DD74" s="49">
        <f t="shared" si="732"/>
        <v>0</v>
      </c>
      <c r="DE74" s="319">
        <f t="shared" si="732"/>
        <v>0</v>
      </c>
      <c r="DF74" s="49">
        <f t="shared" si="732"/>
        <v>0</v>
      </c>
      <c r="DG74" s="49">
        <f t="shared" si="732"/>
        <v>0</v>
      </c>
      <c r="DH74" s="49">
        <f t="shared" si="732"/>
        <v>0</v>
      </c>
      <c r="DI74" s="49">
        <f t="shared" si="732"/>
        <v>0</v>
      </c>
      <c r="DJ74" s="49">
        <f t="shared" si="732"/>
        <v>0</v>
      </c>
      <c r="DK74" s="49">
        <f t="shared" si="732"/>
        <v>0</v>
      </c>
      <c r="DL74" s="49">
        <f t="shared" si="732"/>
        <v>0</v>
      </c>
      <c r="DM74" s="49">
        <f t="shared" si="732"/>
        <v>0</v>
      </c>
      <c r="DN74" s="49">
        <f t="shared" si="732"/>
        <v>0</v>
      </c>
      <c r="DO74" s="49">
        <f t="shared" si="732"/>
        <v>0</v>
      </c>
      <c r="DP74" s="49">
        <f t="shared" si="732"/>
        <v>0</v>
      </c>
      <c r="DQ74" s="49">
        <f t="shared" si="732"/>
        <v>0</v>
      </c>
      <c r="DR74" s="319">
        <f t="shared" si="732"/>
        <v>0</v>
      </c>
      <c r="DS74" s="49">
        <f t="shared" si="732"/>
        <v>0</v>
      </c>
      <c r="DT74" s="49">
        <f t="shared" si="732"/>
        <v>0</v>
      </c>
      <c r="DU74" s="49">
        <f t="shared" si="732"/>
        <v>0</v>
      </c>
      <c r="DV74" s="49">
        <f t="shared" si="732"/>
        <v>0</v>
      </c>
      <c r="DW74" s="49">
        <f t="shared" si="732"/>
        <v>0</v>
      </c>
      <c r="DX74" s="49">
        <f t="shared" si="732"/>
        <v>0</v>
      </c>
      <c r="DY74" s="49">
        <f t="shared" si="732"/>
        <v>0</v>
      </c>
      <c r="DZ74" s="49">
        <f t="shared" si="732"/>
        <v>0</v>
      </c>
      <c r="EA74" s="49">
        <f t="shared" si="732"/>
        <v>0</v>
      </c>
      <c r="EB74" s="49">
        <f t="shared" si="732"/>
        <v>0</v>
      </c>
      <c r="EC74" s="49">
        <f t="shared" si="732"/>
        <v>0</v>
      </c>
      <c r="ED74" s="49">
        <f t="shared" ref="ED74:EE74" si="733">SUM(ED71:ED72)</f>
        <v>0</v>
      </c>
      <c r="EE74" s="391">
        <f t="shared" si="733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>F34</f>
        <v>0</v>
      </c>
      <c r="G76" s="17">
        <f t="shared" ref="G76:Q76" si="734">G34</f>
        <v>0</v>
      </c>
      <c r="H76" s="17">
        <f t="shared" si="734"/>
        <v>0</v>
      </c>
      <c r="I76" s="17">
        <f t="shared" si="734"/>
        <v>0</v>
      </c>
      <c r="J76" s="17">
        <f t="shared" si="734"/>
        <v>0</v>
      </c>
      <c r="K76" s="17">
        <f t="shared" si="734"/>
        <v>0</v>
      </c>
      <c r="L76" s="17">
        <f t="shared" si="734"/>
        <v>0</v>
      </c>
      <c r="M76" s="17">
        <f t="shared" si="734"/>
        <v>0</v>
      </c>
      <c r="N76" s="17">
        <f t="shared" si="734"/>
        <v>0</v>
      </c>
      <c r="O76" s="17">
        <f t="shared" si="734"/>
        <v>0</v>
      </c>
      <c r="P76" s="17">
        <f t="shared" si="734"/>
        <v>0</v>
      </c>
      <c r="Q76" s="17">
        <f t="shared" si="734"/>
        <v>0</v>
      </c>
      <c r="R76" s="319">
        <f t="shared" ref="R76:R80" si="735">SUM(F76:Q76)</f>
        <v>0</v>
      </c>
      <c r="S76" s="17">
        <f>S34</f>
        <v>0</v>
      </c>
      <c r="T76" s="17">
        <f t="shared" ref="T76:AD76" si="736">T34</f>
        <v>0</v>
      </c>
      <c r="U76" s="17">
        <f t="shared" si="736"/>
        <v>0</v>
      </c>
      <c r="V76" s="17">
        <f t="shared" si="736"/>
        <v>0</v>
      </c>
      <c r="W76" s="17">
        <f t="shared" si="736"/>
        <v>0</v>
      </c>
      <c r="X76" s="17">
        <f t="shared" si="736"/>
        <v>0</v>
      </c>
      <c r="Y76" s="17">
        <f t="shared" si="736"/>
        <v>0</v>
      </c>
      <c r="Z76" s="17">
        <f t="shared" si="736"/>
        <v>0</v>
      </c>
      <c r="AA76" s="17">
        <f t="shared" si="736"/>
        <v>0</v>
      </c>
      <c r="AB76" s="17">
        <f t="shared" si="736"/>
        <v>0</v>
      </c>
      <c r="AC76" s="17">
        <f t="shared" si="736"/>
        <v>0</v>
      </c>
      <c r="AD76" s="17">
        <f t="shared" si="736"/>
        <v>0</v>
      </c>
      <c r="AE76" s="319">
        <f t="shared" ref="AE76:AE80" si="737">SUM(S76:AD76)</f>
        <v>0</v>
      </c>
      <c r="AF76" s="17">
        <f>AF34</f>
        <v>0</v>
      </c>
      <c r="AG76" s="17">
        <f t="shared" ref="AG76:AQ76" si="738">AG34</f>
        <v>0</v>
      </c>
      <c r="AH76" s="17">
        <f t="shared" si="738"/>
        <v>0</v>
      </c>
      <c r="AI76" s="17">
        <f t="shared" si="738"/>
        <v>0</v>
      </c>
      <c r="AJ76" s="17">
        <f t="shared" si="738"/>
        <v>0</v>
      </c>
      <c r="AK76" s="17">
        <f t="shared" si="738"/>
        <v>0</v>
      </c>
      <c r="AL76" s="17">
        <f t="shared" si="738"/>
        <v>0</v>
      </c>
      <c r="AM76" s="17">
        <f t="shared" si="738"/>
        <v>0</v>
      </c>
      <c r="AN76" s="17">
        <f t="shared" si="738"/>
        <v>0</v>
      </c>
      <c r="AO76" s="17">
        <f t="shared" si="738"/>
        <v>0</v>
      </c>
      <c r="AP76" s="17">
        <f t="shared" si="738"/>
        <v>0</v>
      </c>
      <c r="AQ76" s="17">
        <f t="shared" si="738"/>
        <v>0</v>
      </c>
      <c r="AR76" s="319">
        <f t="shared" ref="AR76:AR80" si="739">SUM(AF76:AQ76)</f>
        <v>0</v>
      </c>
      <c r="AS76" s="17">
        <f>AS34</f>
        <v>0</v>
      </c>
      <c r="AT76" s="17">
        <f t="shared" ref="AT76:BD76" si="740">AT34</f>
        <v>0</v>
      </c>
      <c r="AU76" s="17">
        <f t="shared" si="740"/>
        <v>0</v>
      </c>
      <c r="AV76" s="17">
        <f t="shared" si="740"/>
        <v>0</v>
      </c>
      <c r="AW76" s="17">
        <f t="shared" si="740"/>
        <v>0</v>
      </c>
      <c r="AX76" s="17">
        <f t="shared" si="740"/>
        <v>0</v>
      </c>
      <c r="AY76" s="17">
        <f t="shared" si="740"/>
        <v>0</v>
      </c>
      <c r="AZ76" s="17">
        <f t="shared" si="740"/>
        <v>0</v>
      </c>
      <c r="BA76" s="17">
        <f t="shared" si="740"/>
        <v>0</v>
      </c>
      <c r="BB76" s="17">
        <f t="shared" si="740"/>
        <v>0</v>
      </c>
      <c r="BC76" s="17">
        <f t="shared" si="740"/>
        <v>0</v>
      </c>
      <c r="BD76" s="17">
        <f t="shared" si="740"/>
        <v>0</v>
      </c>
      <c r="BE76" s="319">
        <f t="shared" ref="BE76:BE80" si="741">SUM(AS76:BD76)</f>
        <v>0</v>
      </c>
      <c r="BF76" s="17">
        <f>BF34</f>
        <v>0</v>
      </c>
      <c r="BG76" s="17">
        <f t="shared" ref="BG76:BQ76" si="742">BG34</f>
        <v>0</v>
      </c>
      <c r="BH76" s="17">
        <f t="shared" si="742"/>
        <v>0</v>
      </c>
      <c r="BI76" s="17">
        <f t="shared" si="742"/>
        <v>0</v>
      </c>
      <c r="BJ76" s="17">
        <f t="shared" si="742"/>
        <v>0</v>
      </c>
      <c r="BK76" s="17">
        <f t="shared" si="742"/>
        <v>0</v>
      </c>
      <c r="BL76" s="17">
        <f t="shared" si="742"/>
        <v>0</v>
      </c>
      <c r="BM76" s="17">
        <f t="shared" si="742"/>
        <v>0</v>
      </c>
      <c r="BN76" s="17">
        <f t="shared" si="742"/>
        <v>0</v>
      </c>
      <c r="BO76" s="17">
        <f t="shared" si="742"/>
        <v>0</v>
      </c>
      <c r="BP76" s="17">
        <f t="shared" si="742"/>
        <v>0</v>
      </c>
      <c r="BQ76" s="17">
        <f t="shared" si="742"/>
        <v>0</v>
      </c>
      <c r="BR76" s="319">
        <f t="shared" ref="BR76:BR80" si="743">SUM(BF76:BQ76)</f>
        <v>0</v>
      </c>
      <c r="BS76" s="17">
        <f>BS34</f>
        <v>0</v>
      </c>
      <c r="BT76" s="17">
        <f t="shared" ref="BT76:CD76" si="744">BT34</f>
        <v>0</v>
      </c>
      <c r="BU76" s="17">
        <f t="shared" si="744"/>
        <v>0</v>
      </c>
      <c r="BV76" s="17">
        <f t="shared" si="744"/>
        <v>0</v>
      </c>
      <c r="BW76" s="17">
        <f t="shared" si="744"/>
        <v>0</v>
      </c>
      <c r="BX76" s="17">
        <f t="shared" si="744"/>
        <v>0</v>
      </c>
      <c r="BY76" s="17">
        <f t="shared" si="744"/>
        <v>0</v>
      </c>
      <c r="BZ76" s="17">
        <f t="shared" si="744"/>
        <v>0</v>
      </c>
      <c r="CA76" s="17">
        <f t="shared" si="744"/>
        <v>0</v>
      </c>
      <c r="CB76" s="17">
        <f t="shared" si="744"/>
        <v>0</v>
      </c>
      <c r="CC76" s="17">
        <f t="shared" si="744"/>
        <v>0</v>
      </c>
      <c r="CD76" s="17">
        <f t="shared" si="744"/>
        <v>0</v>
      </c>
      <c r="CE76" s="319">
        <f t="shared" ref="CE76:CE80" si="745">SUM(BS76:CD76)</f>
        <v>0</v>
      </c>
      <c r="CF76" s="17">
        <f>CF34</f>
        <v>0</v>
      </c>
      <c r="CG76" s="17">
        <f t="shared" ref="CG76:CQ76" si="746">CG34</f>
        <v>0</v>
      </c>
      <c r="CH76" s="17">
        <f t="shared" si="746"/>
        <v>0</v>
      </c>
      <c r="CI76" s="17">
        <f t="shared" si="746"/>
        <v>0</v>
      </c>
      <c r="CJ76" s="17">
        <f t="shared" si="746"/>
        <v>0</v>
      </c>
      <c r="CK76" s="17">
        <f t="shared" si="746"/>
        <v>0</v>
      </c>
      <c r="CL76" s="17">
        <f t="shared" si="746"/>
        <v>0</v>
      </c>
      <c r="CM76" s="17">
        <f t="shared" si="746"/>
        <v>0</v>
      </c>
      <c r="CN76" s="17">
        <f t="shared" si="746"/>
        <v>0</v>
      </c>
      <c r="CO76" s="17">
        <f t="shared" si="746"/>
        <v>0</v>
      </c>
      <c r="CP76" s="17">
        <f t="shared" si="746"/>
        <v>0</v>
      </c>
      <c r="CQ76" s="17">
        <f t="shared" si="746"/>
        <v>0</v>
      </c>
      <c r="CR76" s="319">
        <f t="shared" ref="CR76:CR80" si="747">SUM(CF76:CQ76)</f>
        <v>0</v>
      </c>
      <c r="CS76" s="17">
        <f>CS34</f>
        <v>0</v>
      </c>
      <c r="CT76" s="17">
        <f t="shared" ref="CT76:DD76" si="748">CT34</f>
        <v>0</v>
      </c>
      <c r="CU76" s="17">
        <f t="shared" si="748"/>
        <v>0</v>
      </c>
      <c r="CV76" s="17">
        <f t="shared" si="748"/>
        <v>0</v>
      </c>
      <c r="CW76" s="17">
        <f t="shared" si="748"/>
        <v>0</v>
      </c>
      <c r="CX76" s="17">
        <f t="shared" si="748"/>
        <v>0</v>
      </c>
      <c r="CY76" s="17">
        <f t="shared" si="748"/>
        <v>0</v>
      </c>
      <c r="CZ76" s="17">
        <f t="shared" si="748"/>
        <v>0</v>
      </c>
      <c r="DA76" s="17">
        <f t="shared" si="748"/>
        <v>0</v>
      </c>
      <c r="DB76" s="17">
        <f t="shared" si="748"/>
        <v>0</v>
      </c>
      <c r="DC76" s="17">
        <f t="shared" si="748"/>
        <v>0</v>
      </c>
      <c r="DD76" s="17">
        <f t="shared" si="748"/>
        <v>0</v>
      </c>
      <c r="DE76" s="319">
        <f t="shared" ref="DE76:DE80" si="749">SUM(CS76:DD76)</f>
        <v>0</v>
      </c>
      <c r="DF76" s="17">
        <f>DF34</f>
        <v>0</v>
      </c>
      <c r="DG76" s="17">
        <f t="shared" ref="DG76:DQ76" si="750">DG34</f>
        <v>0</v>
      </c>
      <c r="DH76" s="17">
        <f t="shared" si="750"/>
        <v>0</v>
      </c>
      <c r="DI76" s="17">
        <f t="shared" si="750"/>
        <v>0</v>
      </c>
      <c r="DJ76" s="17">
        <f t="shared" si="750"/>
        <v>0</v>
      </c>
      <c r="DK76" s="17">
        <f t="shared" si="750"/>
        <v>0</v>
      </c>
      <c r="DL76" s="17">
        <f t="shared" si="750"/>
        <v>0</v>
      </c>
      <c r="DM76" s="17">
        <f t="shared" si="750"/>
        <v>0</v>
      </c>
      <c r="DN76" s="17">
        <f t="shared" si="750"/>
        <v>0</v>
      </c>
      <c r="DO76" s="17">
        <f t="shared" si="750"/>
        <v>0</v>
      </c>
      <c r="DP76" s="17">
        <f t="shared" si="750"/>
        <v>0</v>
      </c>
      <c r="DQ76" s="17">
        <f t="shared" si="750"/>
        <v>0</v>
      </c>
      <c r="DR76" s="319">
        <f t="shared" ref="DR76:DR80" si="751">SUM(DF76:DQ76)</f>
        <v>0</v>
      </c>
      <c r="DS76" s="17">
        <f>DS34</f>
        <v>0</v>
      </c>
      <c r="DT76" s="17">
        <f t="shared" ref="DT76:ED76" si="752">DT34</f>
        <v>0</v>
      </c>
      <c r="DU76" s="17">
        <f t="shared" si="752"/>
        <v>0</v>
      </c>
      <c r="DV76" s="17">
        <f t="shared" si="752"/>
        <v>0</v>
      </c>
      <c r="DW76" s="17">
        <f t="shared" si="752"/>
        <v>0</v>
      </c>
      <c r="DX76" s="17">
        <f t="shared" si="752"/>
        <v>0</v>
      </c>
      <c r="DY76" s="17">
        <f t="shared" si="752"/>
        <v>0</v>
      </c>
      <c r="DZ76" s="17">
        <f t="shared" si="752"/>
        <v>0</v>
      </c>
      <c r="EA76" s="17">
        <f t="shared" si="752"/>
        <v>0</v>
      </c>
      <c r="EB76" s="17">
        <f t="shared" si="752"/>
        <v>0</v>
      </c>
      <c r="EC76" s="17">
        <f t="shared" si="752"/>
        <v>0</v>
      </c>
      <c r="ED76" s="17">
        <f t="shared" si="752"/>
        <v>0</v>
      </c>
      <c r="EE76" s="391">
        <f t="shared" ref="EE76:EE80" si="753">SUM(DS76:ED76)</f>
        <v>0</v>
      </c>
    </row>
    <row r="77" spans="3:135" x14ac:dyDescent="0.2">
      <c r="D77" s="5" t="s">
        <v>46</v>
      </c>
      <c r="F77" s="17">
        <f>F41</f>
        <v>0</v>
      </c>
      <c r="G77" s="17">
        <f t="shared" ref="G77:Q77" si="754">G41</f>
        <v>0</v>
      </c>
      <c r="H77" s="17">
        <f t="shared" si="754"/>
        <v>0</v>
      </c>
      <c r="I77" s="17">
        <f t="shared" si="754"/>
        <v>0</v>
      </c>
      <c r="J77" s="17">
        <f t="shared" si="754"/>
        <v>0</v>
      </c>
      <c r="K77" s="17">
        <f t="shared" si="754"/>
        <v>0</v>
      </c>
      <c r="L77" s="17">
        <f t="shared" si="754"/>
        <v>0</v>
      </c>
      <c r="M77" s="17">
        <f t="shared" si="754"/>
        <v>0</v>
      </c>
      <c r="N77" s="17">
        <f t="shared" si="754"/>
        <v>0</v>
      </c>
      <c r="O77" s="17">
        <f t="shared" si="754"/>
        <v>0</v>
      </c>
      <c r="P77" s="17">
        <f t="shared" si="754"/>
        <v>0</v>
      </c>
      <c r="Q77" s="17">
        <f t="shared" si="754"/>
        <v>0</v>
      </c>
      <c r="R77" s="319">
        <f t="shared" si="735"/>
        <v>0</v>
      </c>
      <c r="S77" s="17">
        <f>S41</f>
        <v>0</v>
      </c>
      <c r="T77" s="17">
        <f t="shared" ref="T77:AD77" si="755">T41</f>
        <v>0</v>
      </c>
      <c r="U77" s="17">
        <f t="shared" si="755"/>
        <v>0</v>
      </c>
      <c r="V77" s="17">
        <f t="shared" si="755"/>
        <v>0</v>
      </c>
      <c r="W77" s="17">
        <f t="shared" si="755"/>
        <v>0</v>
      </c>
      <c r="X77" s="17">
        <f t="shared" si="755"/>
        <v>0</v>
      </c>
      <c r="Y77" s="17">
        <f t="shared" si="755"/>
        <v>0</v>
      </c>
      <c r="Z77" s="17">
        <f t="shared" si="755"/>
        <v>0</v>
      </c>
      <c r="AA77" s="17">
        <f t="shared" si="755"/>
        <v>0</v>
      </c>
      <c r="AB77" s="17">
        <f t="shared" si="755"/>
        <v>0</v>
      </c>
      <c r="AC77" s="17">
        <f t="shared" si="755"/>
        <v>0</v>
      </c>
      <c r="AD77" s="17">
        <f t="shared" si="755"/>
        <v>0</v>
      </c>
      <c r="AE77" s="319">
        <f t="shared" si="737"/>
        <v>0</v>
      </c>
      <c r="AF77" s="17">
        <f>AF41</f>
        <v>0</v>
      </c>
      <c r="AG77" s="17">
        <f t="shared" ref="AG77:AQ77" si="756">AG41</f>
        <v>0</v>
      </c>
      <c r="AH77" s="17">
        <f t="shared" si="756"/>
        <v>0</v>
      </c>
      <c r="AI77" s="17">
        <f t="shared" si="756"/>
        <v>0</v>
      </c>
      <c r="AJ77" s="17">
        <f t="shared" si="756"/>
        <v>0</v>
      </c>
      <c r="AK77" s="17">
        <f t="shared" si="756"/>
        <v>0</v>
      </c>
      <c r="AL77" s="17">
        <f t="shared" si="756"/>
        <v>0</v>
      </c>
      <c r="AM77" s="17">
        <f t="shared" si="756"/>
        <v>0</v>
      </c>
      <c r="AN77" s="17">
        <f t="shared" si="756"/>
        <v>0</v>
      </c>
      <c r="AO77" s="17">
        <f t="shared" si="756"/>
        <v>0</v>
      </c>
      <c r="AP77" s="17">
        <f t="shared" si="756"/>
        <v>0</v>
      </c>
      <c r="AQ77" s="17">
        <f t="shared" si="756"/>
        <v>0</v>
      </c>
      <c r="AR77" s="319">
        <f t="shared" si="739"/>
        <v>0</v>
      </c>
      <c r="AS77" s="17">
        <f>AS41</f>
        <v>0</v>
      </c>
      <c r="AT77" s="17">
        <f t="shared" ref="AT77:BD77" si="757">AT41</f>
        <v>0</v>
      </c>
      <c r="AU77" s="17">
        <f t="shared" si="757"/>
        <v>0</v>
      </c>
      <c r="AV77" s="17">
        <f t="shared" si="757"/>
        <v>0</v>
      </c>
      <c r="AW77" s="17">
        <f t="shared" si="757"/>
        <v>0</v>
      </c>
      <c r="AX77" s="17">
        <f t="shared" si="757"/>
        <v>0</v>
      </c>
      <c r="AY77" s="17">
        <f t="shared" si="757"/>
        <v>0</v>
      </c>
      <c r="AZ77" s="17">
        <f t="shared" si="757"/>
        <v>0</v>
      </c>
      <c r="BA77" s="17">
        <f t="shared" si="757"/>
        <v>0</v>
      </c>
      <c r="BB77" s="17">
        <f t="shared" si="757"/>
        <v>0</v>
      </c>
      <c r="BC77" s="17">
        <f t="shared" si="757"/>
        <v>0</v>
      </c>
      <c r="BD77" s="17">
        <f t="shared" si="757"/>
        <v>0</v>
      </c>
      <c r="BE77" s="319">
        <f t="shared" si="741"/>
        <v>0</v>
      </c>
      <c r="BF77" s="17">
        <f>BF41</f>
        <v>0</v>
      </c>
      <c r="BG77" s="17">
        <f t="shared" ref="BG77:BQ77" si="758">BG41</f>
        <v>0</v>
      </c>
      <c r="BH77" s="17">
        <f t="shared" si="758"/>
        <v>0</v>
      </c>
      <c r="BI77" s="17">
        <f t="shared" si="758"/>
        <v>0</v>
      </c>
      <c r="BJ77" s="17">
        <f t="shared" si="758"/>
        <v>0</v>
      </c>
      <c r="BK77" s="17">
        <f t="shared" si="758"/>
        <v>0</v>
      </c>
      <c r="BL77" s="17">
        <f t="shared" si="758"/>
        <v>0</v>
      </c>
      <c r="BM77" s="17">
        <f t="shared" si="758"/>
        <v>0</v>
      </c>
      <c r="BN77" s="17">
        <f t="shared" si="758"/>
        <v>0</v>
      </c>
      <c r="BO77" s="17">
        <f t="shared" si="758"/>
        <v>0</v>
      </c>
      <c r="BP77" s="17">
        <f t="shared" si="758"/>
        <v>0</v>
      </c>
      <c r="BQ77" s="17">
        <f t="shared" si="758"/>
        <v>0</v>
      </c>
      <c r="BR77" s="319">
        <f t="shared" si="743"/>
        <v>0</v>
      </c>
      <c r="BS77" s="17">
        <f>BS41</f>
        <v>0</v>
      </c>
      <c r="BT77" s="17">
        <f t="shared" ref="BT77:CD77" si="759">BT41</f>
        <v>0</v>
      </c>
      <c r="BU77" s="17">
        <f t="shared" si="759"/>
        <v>0</v>
      </c>
      <c r="BV77" s="17">
        <f t="shared" si="759"/>
        <v>0</v>
      </c>
      <c r="BW77" s="17">
        <f t="shared" si="759"/>
        <v>0</v>
      </c>
      <c r="BX77" s="17">
        <f t="shared" si="759"/>
        <v>0</v>
      </c>
      <c r="BY77" s="17">
        <f t="shared" si="759"/>
        <v>0</v>
      </c>
      <c r="BZ77" s="17">
        <f t="shared" si="759"/>
        <v>0</v>
      </c>
      <c r="CA77" s="17">
        <f t="shared" si="759"/>
        <v>0</v>
      </c>
      <c r="CB77" s="17">
        <f t="shared" si="759"/>
        <v>0</v>
      </c>
      <c r="CC77" s="17">
        <f t="shared" si="759"/>
        <v>0</v>
      </c>
      <c r="CD77" s="17">
        <f t="shared" si="759"/>
        <v>0</v>
      </c>
      <c r="CE77" s="319">
        <f t="shared" si="745"/>
        <v>0</v>
      </c>
      <c r="CF77" s="17">
        <f>CF41</f>
        <v>0</v>
      </c>
      <c r="CG77" s="17">
        <f t="shared" ref="CG77:CQ77" si="760">CG41</f>
        <v>0</v>
      </c>
      <c r="CH77" s="17">
        <f t="shared" si="760"/>
        <v>0</v>
      </c>
      <c r="CI77" s="17">
        <f t="shared" si="760"/>
        <v>0</v>
      </c>
      <c r="CJ77" s="17">
        <f t="shared" si="760"/>
        <v>0</v>
      </c>
      <c r="CK77" s="17">
        <f t="shared" si="760"/>
        <v>0</v>
      </c>
      <c r="CL77" s="17">
        <f t="shared" si="760"/>
        <v>0</v>
      </c>
      <c r="CM77" s="17">
        <f t="shared" si="760"/>
        <v>0</v>
      </c>
      <c r="CN77" s="17">
        <f t="shared" si="760"/>
        <v>0</v>
      </c>
      <c r="CO77" s="17">
        <f t="shared" si="760"/>
        <v>0</v>
      </c>
      <c r="CP77" s="17">
        <f t="shared" si="760"/>
        <v>0</v>
      </c>
      <c r="CQ77" s="17">
        <f t="shared" si="760"/>
        <v>0</v>
      </c>
      <c r="CR77" s="319">
        <f t="shared" si="747"/>
        <v>0</v>
      </c>
      <c r="CS77" s="17">
        <f>CS41</f>
        <v>0</v>
      </c>
      <c r="CT77" s="17">
        <f t="shared" ref="CT77:DD77" si="761">CT41</f>
        <v>0</v>
      </c>
      <c r="CU77" s="17">
        <f t="shared" si="761"/>
        <v>0</v>
      </c>
      <c r="CV77" s="17">
        <f t="shared" si="761"/>
        <v>0</v>
      </c>
      <c r="CW77" s="17">
        <f t="shared" si="761"/>
        <v>0</v>
      </c>
      <c r="CX77" s="17">
        <f t="shared" si="761"/>
        <v>0</v>
      </c>
      <c r="CY77" s="17">
        <f t="shared" si="761"/>
        <v>0</v>
      </c>
      <c r="CZ77" s="17">
        <f t="shared" si="761"/>
        <v>0</v>
      </c>
      <c r="DA77" s="17">
        <f t="shared" si="761"/>
        <v>0</v>
      </c>
      <c r="DB77" s="17">
        <f t="shared" si="761"/>
        <v>0</v>
      </c>
      <c r="DC77" s="17">
        <f t="shared" si="761"/>
        <v>0</v>
      </c>
      <c r="DD77" s="17">
        <f t="shared" si="761"/>
        <v>0</v>
      </c>
      <c r="DE77" s="319">
        <f t="shared" si="749"/>
        <v>0</v>
      </c>
      <c r="DF77" s="17">
        <f>DF41</f>
        <v>0</v>
      </c>
      <c r="DG77" s="17">
        <f t="shared" ref="DG77:DQ77" si="762">DG41</f>
        <v>0</v>
      </c>
      <c r="DH77" s="17">
        <f t="shared" si="762"/>
        <v>0</v>
      </c>
      <c r="DI77" s="17">
        <f t="shared" si="762"/>
        <v>0</v>
      </c>
      <c r="DJ77" s="17">
        <f t="shared" si="762"/>
        <v>0</v>
      </c>
      <c r="DK77" s="17">
        <f t="shared" si="762"/>
        <v>0</v>
      </c>
      <c r="DL77" s="17">
        <f t="shared" si="762"/>
        <v>0</v>
      </c>
      <c r="DM77" s="17">
        <f t="shared" si="762"/>
        <v>0</v>
      </c>
      <c r="DN77" s="17">
        <f t="shared" si="762"/>
        <v>0</v>
      </c>
      <c r="DO77" s="17">
        <f t="shared" si="762"/>
        <v>0</v>
      </c>
      <c r="DP77" s="17">
        <f t="shared" si="762"/>
        <v>0</v>
      </c>
      <c r="DQ77" s="17">
        <f t="shared" si="762"/>
        <v>0</v>
      </c>
      <c r="DR77" s="319">
        <f t="shared" si="751"/>
        <v>0</v>
      </c>
      <c r="DS77" s="17">
        <f>DS41</f>
        <v>0</v>
      </c>
      <c r="DT77" s="17">
        <f t="shared" ref="DT77:ED77" si="763">DT41</f>
        <v>0</v>
      </c>
      <c r="DU77" s="17">
        <f t="shared" si="763"/>
        <v>0</v>
      </c>
      <c r="DV77" s="17">
        <f t="shared" si="763"/>
        <v>0</v>
      </c>
      <c r="DW77" s="17">
        <f t="shared" si="763"/>
        <v>0</v>
      </c>
      <c r="DX77" s="17">
        <f t="shared" si="763"/>
        <v>0</v>
      </c>
      <c r="DY77" s="17">
        <f t="shared" si="763"/>
        <v>0</v>
      </c>
      <c r="DZ77" s="17">
        <f t="shared" si="763"/>
        <v>0</v>
      </c>
      <c r="EA77" s="17">
        <f t="shared" si="763"/>
        <v>0</v>
      </c>
      <c r="EB77" s="17">
        <f t="shared" si="763"/>
        <v>0</v>
      </c>
      <c r="EC77" s="17">
        <f t="shared" si="763"/>
        <v>0</v>
      </c>
      <c r="ED77" s="17">
        <f t="shared" si="763"/>
        <v>0</v>
      </c>
      <c r="EE77" s="391">
        <f t="shared" si="753"/>
        <v>0</v>
      </c>
    </row>
    <row r="78" spans="3:135" x14ac:dyDescent="0.2">
      <c r="D78" s="5" t="s">
        <v>283</v>
      </c>
      <c r="F78" s="17">
        <f>F53</f>
        <v>0</v>
      </c>
      <c r="G78" s="17">
        <f t="shared" ref="G78:Q78" si="764">G53</f>
        <v>0</v>
      </c>
      <c r="H78" s="17">
        <f t="shared" si="764"/>
        <v>0</v>
      </c>
      <c r="I78" s="17">
        <f t="shared" si="764"/>
        <v>0</v>
      </c>
      <c r="J78" s="17">
        <f t="shared" si="764"/>
        <v>0</v>
      </c>
      <c r="K78" s="17">
        <f t="shared" si="764"/>
        <v>0</v>
      </c>
      <c r="L78" s="17">
        <f t="shared" si="764"/>
        <v>0</v>
      </c>
      <c r="M78" s="17">
        <f t="shared" si="764"/>
        <v>0</v>
      </c>
      <c r="N78" s="17">
        <f t="shared" si="764"/>
        <v>0</v>
      </c>
      <c r="O78" s="17">
        <f t="shared" si="764"/>
        <v>0</v>
      </c>
      <c r="P78" s="17">
        <f t="shared" si="764"/>
        <v>0</v>
      </c>
      <c r="Q78" s="17">
        <f t="shared" si="764"/>
        <v>0</v>
      </c>
      <c r="R78" s="319">
        <f t="shared" ref="R78" si="765">SUM(F78:Q78)</f>
        <v>0</v>
      </c>
      <c r="S78" s="17">
        <f>S53</f>
        <v>0</v>
      </c>
      <c r="T78" s="17">
        <f t="shared" ref="T78:AD78" si="766">T53</f>
        <v>0</v>
      </c>
      <c r="U78" s="17">
        <f t="shared" si="766"/>
        <v>0</v>
      </c>
      <c r="V78" s="17">
        <f t="shared" si="766"/>
        <v>0</v>
      </c>
      <c r="W78" s="17">
        <f t="shared" si="766"/>
        <v>0</v>
      </c>
      <c r="X78" s="17">
        <f t="shared" si="766"/>
        <v>0</v>
      </c>
      <c r="Y78" s="17">
        <f t="shared" si="766"/>
        <v>0</v>
      </c>
      <c r="Z78" s="17">
        <f t="shared" si="766"/>
        <v>0</v>
      </c>
      <c r="AA78" s="17">
        <f t="shared" si="766"/>
        <v>0</v>
      </c>
      <c r="AB78" s="17">
        <f t="shared" si="766"/>
        <v>0</v>
      </c>
      <c r="AC78" s="17">
        <f t="shared" si="766"/>
        <v>0</v>
      </c>
      <c r="AD78" s="17">
        <f t="shared" si="766"/>
        <v>0</v>
      </c>
      <c r="AE78" s="319">
        <f t="shared" ref="AE78" si="767">SUM(S78:AD78)</f>
        <v>0</v>
      </c>
      <c r="AF78" s="17">
        <f>AF53</f>
        <v>0</v>
      </c>
      <c r="AG78" s="17">
        <f t="shared" ref="AG78:AQ78" si="768">AG53</f>
        <v>0</v>
      </c>
      <c r="AH78" s="17">
        <f t="shared" si="768"/>
        <v>0</v>
      </c>
      <c r="AI78" s="17">
        <f t="shared" si="768"/>
        <v>0</v>
      </c>
      <c r="AJ78" s="17">
        <f t="shared" si="768"/>
        <v>0</v>
      </c>
      <c r="AK78" s="17">
        <f t="shared" si="768"/>
        <v>0</v>
      </c>
      <c r="AL78" s="17">
        <f t="shared" si="768"/>
        <v>0</v>
      </c>
      <c r="AM78" s="17">
        <f t="shared" si="768"/>
        <v>0</v>
      </c>
      <c r="AN78" s="17">
        <f t="shared" si="768"/>
        <v>0</v>
      </c>
      <c r="AO78" s="17">
        <f t="shared" si="768"/>
        <v>0</v>
      </c>
      <c r="AP78" s="17">
        <f t="shared" si="768"/>
        <v>0</v>
      </c>
      <c r="AQ78" s="17">
        <f t="shared" si="768"/>
        <v>0</v>
      </c>
      <c r="AR78" s="319">
        <f t="shared" ref="AR78" si="769">SUM(AF78:AQ78)</f>
        <v>0</v>
      </c>
      <c r="AS78" s="17">
        <f>AS53</f>
        <v>0</v>
      </c>
      <c r="AT78" s="17">
        <f t="shared" ref="AT78:BD78" si="770">AT53</f>
        <v>0</v>
      </c>
      <c r="AU78" s="17">
        <f t="shared" si="770"/>
        <v>0</v>
      </c>
      <c r="AV78" s="17">
        <f t="shared" si="770"/>
        <v>0</v>
      </c>
      <c r="AW78" s="17">
        <f t="shared" si="770"/>
        <v>0</v>
      </c>
      <c r="AX78" s="17">
        <f t="shared" si="770"/>
        <v>0</v>
      </c>
      <c r="AY78" s="17">
        <f t="shared" si="770"/>
        <v>0</v>
      </c>
      <c r="AZ78" s="17">
        <f t="shared" si="770"/>
        <v>0</v>
      </c>
      <c r="BA78" s="17">
        <f t="shared" si="770"/>
        <v>0</v>
      </c>
      <c r="BB78" s="17">
        <f t="shared" si="770"/>
        <v>0</v>
      </c>
      <c r="BC78" s="17">
        <f t="shared" si="770"/>
        <v>0</v>
      </c>
      <c r="BD78" s="17">
        <f t="shared" si="770"/>
        <v>0</v>
      </c>
      <c r="BE78" s="319">
        <f t="shared" ref="BE78" si="771">SUM(AS78:BD78)</f>
        <v>0</v>
      </c>
      <c r="BF78" s="17">
        <f>BF53</f>
        <v>0</v>
      </c>
      <c r="BG78" s="17">
        <f t="shared" ref="BG78:BQ78" si="772">BG53</f>
        <v>0</v>
      </c>
      <c r="BH78" s="17">
        <f t="shared" si="772"/>
        <v>0</v>
      </c>
      <c r="BI78" s="17">
        <f t="shared" si="772"/>
        <v>0</v>
      </c>
      <c r="BJ78" s="17">
        <f t="shared" si="772"/>
        <v>0</v>
      </c>
      <c r="BK78" s="17">
        <f t="shared" si="772"/>
        <v>0</v>
      </c>
      <c r="BL78" s="17">
        <f t="shared" si="772"/>
        <v>0</v>
      </c>
      <c r="BM78" s="17">
        <f t="shared" si="772"/>
        <v>0</v>
      </c>
      <c r="BN78" s="17">
        <f t="shared" si="772"/>
        <v>0</v>
      </c>
      <c r="BO78" s="17">
        <f t="shared" si="772"/>
        <v>0</v>
      </c>
      <c r="BP78" s="17">
        <f t="shared" si="772"/>
        <v>0</v>
      </c>
      <c r="BQ78" s="17">
        <f t="shared" si="772"/>
        <v>0</v>
      </c>
      <c r="BR78" s="319">
        <f t="shared" ref="BR78" si="773">SUM(BF78:BQ78)</f>
        <v>0</v>
      </c>
      <c r="BS78" s="17">
        <f>BS53</f>
        <v>0</v>
      </c>
      <c r="BT78" s="17">
        <f t="shared" ref="BT78:CD78" si="774">BT53</f>
        <v>0</v>
      </c>
      <c r="BU78" s="17">
        <f t="shared" si="774"/>
        <v>0</v>
      </c>
      <c r="BV78" s="17">
        <f t="shared" si="774"/>
        <v>0</v>
      </c>
      <c r="BW78" s="17">
        <f t="shared" si="774"/>
        <v>0</v>
      </c>
      <c r="BX78" s="17">
        <f t="shared" si="774"/>
        <v>0</v>
      </c>
      <c r="BY78" s="17">
        <f t="shared" si="774"/>
        <v>0</v>
      </c>
      <c r="BZ78" s="17">
        <f t="shared" si="774"/>
        <v>0</v>
      </c>
      <c r="CA78" s="17">
        <f t="shared" si="774"/>
        <v>0</v>
      </c>
      <c r="CB78" s="17">
        <f t="shared" si="774"/>
        <v>0</v>
      </c>
      <c r="CC78" s="17">
        <f t="shared" si="774"/>
        <v>0</v>
      </c>
      <c r="CD78" s="17">
        <f t="shared" si="774"/>
        <v>0</v>
      </c>
      <c r="CE78" s="319">
        <f t="shared" ref="CE78" si="775">SUM(BS78:CD78)</f>
        <v>0</v>
      </c>
      <c r="CF78" s="17">
        <f>CF53</f>
        <v>0</v>
      </c>
      <c r="CG78" s="17">
        <f t="shared" ref="CG78:CQ78" si="776">CG53</f>
        <v>0</v>
      </c>
      <c r="CH78" s="17">
        <f t="shared" si="776"/>
        <v>0</v>
      </c>
      <c r="CI78" s="17">
        <f t="shared" si="776"/>
        <v>0</v>
      </c>
      <c r="CJ78" s="17">
        <f t="shared" si="776"/>
        <v>0</v>
      </c>
      <c r="CK78" s="17">
        <f t="shared" si="776"/>
        <v>0</v>
      </c>
      <c r="CL78" s="17">
        <f t="shared" si="776"/>
        <v>0</v>
      </c>
      <c r="CM78" s="17">
        <f t="shared" si="776"/>
        <v>0</v>
      </c>
      <c r="CN78" s="17">
        <f t="shared" si="776"/>
        <v>0</v>
      </c>
      <c r="CO78" s="17">
        <f t="shared" si="776"/>
        <v>0</v>
      </c>
      <c r="CP78" s="17">
        <f t="shared" si="776"/>
        <v>0</v>
      </c>
      <c r="CQ78" s="17">
        <f t="shared" si="776"/>
        <v>0</v>
      </c>
      <c r="CR78" s="319">
        <f t="shared" ref="CR78" si="777">SUM(CF78:CQ78)</f>
        <v>0</v>
      </c>
      <c r="CS78" s="17">
        <f>CS53</f>
        <v>0</v>
      </c>
      <c r="CT78" s="17">
        <f t="shared" ref="CT78:DD78" si="778">CT53</f>
        <v>0</v>
      </c>
      <c r="CU78" s="17">
        <f t="shared" si="778"/>
        <v>0</v>
      </c>
      <c r="CV78" s="17">
        <f t="shared" si="778"/>
        <v>0</v>
      </c>
      <c r="CW78" s="17">
        <f t="shared" si="778"/>
        <v>0</v>
      </c>
      <c r="CX78" s="17">
        <f t="shared" si="778"/>
        <v>0</v>
      </c>
      <c r="CY78" s="17">
        <f t="shared" si="778"/>
        <v>0</v>
      </c>
      <c r="CZ78" s="17">
        <f t="shared" si="778"/>
        <v>0</v>
      </c>
      <c r="DA78" s="17">
        <f t="shared" si="778"/>
        <v>0</v>
      </c>
      <c r="DB78" s="17">
        <f t="shared" si="778"/>
        <v>0</v>
      </c>
      <c r="DC78" s="17">
        <f t="shared" si="778"/>
        <v>0</v>
      </c>
      <c r="DD78" s="17">
        <f t="shared" si="778"/>
        <v>0</v>
      </c>
      <c r="DE78" s="319">
        <f t="shared" ref="DE78" si="779">SUM(CS78:DD78)</f>
        <v>0</v>
      </c>
      <c r="DF78" s="17">
        <f>DF53</f>
        <v>0</v>
      </c>
      <c r="DG78" s="17">
        <f t="shared" ref="DG78:DQ78" si="780">DG53</f>
        <v>0</v>
      </c>
      <c r="DH78" s="17">
        <f t="shared" si="780"/>
        <v>0</v>
      </c>
      <c r="DI78" s="17">
        <f t="shared" si="780"/>
        <v>0</v>
      </c>
      <c r="DJ78" s="17">
        <f t="shared" si="780"/>
        <v>0</v>
      </c>
      <c r="DK78" s="17">
        <f t="shared" si="780"/>
        <v>0</v>
      </c>
      <c r="DL78" s="17">
        <f t="shared" si="780"/>
        <v>0</v>
      </c>
      <c r="DM78" s="17">
        <f t="shared" si="780"/>
        <v>0</v>
      </c>
      <c r="DN78" s="17">
        <f t="shared" si="780"/>
        <v>0</v>
      </c>
      <c r="DO78" s="17">
        <f t="shared" si="780"/>
        <v>0</v>
      </c>
      <c r="DP78" s="17">
        <f t="shared" si="780"/>
        <v>0</v>
      </c>
      <c r="DQ78" s="17">
        <f t="shared" si="780"/>
        <v>0</v>
      </c>
      <c r="DR78" s="319">
        <f t="shared" ref="DR78" si="781">SUM(DF78:DQ78)</f>
        <v>0</v>
      </c>
      <c r="DS78" s="17">
        <f>DS53</f>
        <v>0</v>
      </c>
      <c r="DT78" s="17">
        <f t="shared" ref="DT78:ED78" si="782">DT53</f>
        <v>0</v>
      </c>
      <c r="DU78" s="17">
        <f t="shared" si="782"/>
        <v>0</v>
      </c>
      <c r="DV78" s="17">
        <f t="shared" si="782"/>
        <v>0</v>
      </c>
      <c r="DW78" s="17">
        <f t="shared" si="782"/>
        <v>0</v>
      </c>
      <c r="DX78" s="17">
        <f t="shared" si="782"/>
        <v>0</v>
      </c>
      <c r="DY78" s="17">
        <f t="shared" si="782"/>
        <v>0</v>
      </c>
      <c r="DZ78" s="17">
        <f t="shared" si="782"/>
        <v>0</v>
      </c>
      <c r="EA78" s="17">
        <f t="shared" si="782"/>
        <v>0</v>
      </c>
      <c r="EB78" s="17">
        <f t="shared" si="782"/>
        <v>0</v>
      </c>
      <c r="EC78" s="17">
        <f t="shared" si="782"/>
        <v>0</v>
      </c>
      <c r="ED78" s="17">
        <f t="shared" si="782"/>
        <v>0</v>
      </c>
      <c r="EE78" s="391">
        <f t="shared" ref="EE78" si="783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735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737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739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741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743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745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747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749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751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753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784">(G76+G78+G79)*$C$83</f>
        <v>0</v>
      </c>
      <c r="H80" s="17">
        <f t="shared" si="784"/>
        <v>0</v>
      </c>
      <c r="I80" s="17">
        <f t="shared" si="784"/>
        <v>0</v>
      </c>
      <c r="J80" s="17">
        <f t="shared" si="784"/>
        <v>0</v>
      </c>
      <c r="K80" s="17">
        <f t="shared" si="784"/>
        <v>0</v>
      </c>
      <c r="L80" s="17">
        <f t="shared" si="784"/>
        <v>0</v>
      </c>
      <c r="M80" s="17">
        <f t="shared" si="784"/>
        <v>0</v>
      </c>
      <c r="N80" s="17">
        <f t="shared" si="784"/>
        <v>0</v>
      </c>
      <c r="O80" s="17">
        <f t="shared" si="784"/>
        <v>0</v>
      </c>
      <c r="P80" s="17">
        <f t="shared" si="784"/>
        <v>0</v>
      </c>
      <c r="Q80" s="17">
        <f t="shared" si="784"/>
        <v>0</v>
      </c>
      <c r="R80" s="319">
        <f t="shared" si="735"/>
        <v>0</v>
      </c>
      <c r="S80" s="17">
        <f>(S76+S78+S79)*$C$83</f>
        <v>0</v>
      </c>
      <c r="T80" s="17">
        <f t="shared" ref="T80" si="785">(T76+T78+T79)*$C$83</f>
        <v>0</v>
      </c>
      <c r="U80" s="17">
        <f t="shared" ref="U80" si="786">(U76+U78+U79)*$C$83</f>
        <v>0</v>
      </c>
      <c r="V80" s="17">
        <f t="shared" ref="V80" si="787">(V76+V78+V79)*$C$83</f>
        <v>0</v>
      </c>
      <c r="W80" s="17">
        <f t="shared" ref="W80" si="788">(W76+W78+W79)*$C$83</f>
        <v>0</v>
      </c>
      <c r="X80" s="17">
        <f t="shared" ref="X80" si="789">(X76+X78+X79)*$C$83</f>
        <v>0</v>
      </c>
      <c r="Y80" s="17">
        <f t="shared" ref="Y80" si="790">(Y76+Y78+Y79)*$C$83</f>
        <v>0</v>
      </c>
      <c r="Z80" s="17">
        <f t="shared" ref="Z80" si="791">(Z76+Z78+Z79)*$C$83</f>
        <v>0</v>
      </c>
      <c r="AA80" s="17">
        <f t="shared" ref="AA80" si="792">(AA76+AA78+AA79)*$C$83</f>
        <v>0</v>
      </c>
      <c r="AB80" s="17">
        <f t="shared" ref="AB80" si="793">(AB76+AB78+AB79)*$C$83</f>
        <v>0</v>
      </c>
      <c r="AC80" s="17">
        <f t="shared" ref="AC80" si="794">(AC76+AC78+AC79)*$C$83</f>
        <v>0</v>
      </c>
      <c r="AD80" s="17">
        <f t="shared" ref="AD80" si="795">(AD76+AD78+AD79)*$C$83</f>
        <v>0</v>
      </c>
      <c r="AE80" s="319">
        <f t="shared" si="737"/>
        <v>0</v>
      </c>
      <c r="AF80" s="17">
        <f>(AF76+AF78+AF79)*$C$83</f>
        <v>0</v>
      </c>
      <c r="AG80" s="17">
        <f t="shared" ref="AG80" si="796">(AG76+AG78+AG79)*$C$83</f>
        <v>0</v>
      </c>
      <c r="AH80" s="17">
        <f t="shared" ref="AH80" si="797">(AH76+AH78+AH79)*$C$83</f>
        <v>0</v>
      </c>
      <c r="AI80" s="17">
        <f t="shared" ref="AI80" si="798">(AI76+AI78+AI79)*$C$83</f>
        <v>0</v>
      </c>
      <c r="AJ80" s="17">
        <f t="shared" ref="AJ80" si="799">(AJ76+AJ78+AJ79)*$C$83</f>
        <v>0</v>
      </c>
      <c r="AK80" s="17">
        <f t="shared" ref="AK80" si="800">(AK76+AK78+AK79)*$C$83</f>
        <v>0</v>
      </c>
      <c r="AL80" s="17">
        <f t="shared" ref="AL80" si="801">(AL76+AL78+AL79)*$C$83</f>
        <v>0</v>
      </c>
      <c r="AM80" s="17">
        <f t="shared" ref="AM80" si="802">(AM76+AM78+AM79)*$C$83</f>
        <v>0</v>
      </c>
      <c r="AN80" s="17">
        <f t="shared" ref="AN80" si="803">(AN76+AN78+AN79)*$C$83</f>
        <v>0</v>
      </c>
      <c r="AO80" s="17">
        <f t="shared" ref="AO80" si="804">(AO76+AO78+AO79)*$C$83</f>
        <v>0</v>
      </c>
      <c r="AP80" s="17">
        <f t="shared" ref="AP80" si="805">(AP76+AP78+AP79)*$C$83</f>
        <v>0</v>
      </c>
      <c r="AQ80" s="17">
        <f t="shared" ref="AQ80" si="806">(AQ76+AQ78+AQ79)*$C$83</f>
        <v>0</v>
      </c>
      <c r="AR80" s="319">
        <f t="shared" si="739"/>
        <v>0</v>
      </c>
      <c r="AS80" s="17">
        <f>(AS76+AS78+AS79)*$C$83</f>
        <v>0</v>
      </c>
      <c r="AT80" s="17">
        <f t="shared" ref="AT80" si="807">(AT76+AT78+AT79)*$C$83</f>
        <v>0</v>
      </c>
      <c r="AU80" s="17">
        <f t="shared" ref="AU80" si="808">(AU76+AU78+AU79)*$C$83</f>
        <v>0</v>
      </c>
      <c r="AV80" s="17">
        <f t="shared" ref="AV80" si="809">(AV76+AV78+AV79)*$C$83</f>
        <v>0</v>
      </c>
      <c r="AW80" s="17">
        <f t="shared" ref="AW80" si="810">(AW76+AW78+AW79)*$C$83</f>
        <v>0</v>
      </c>
      <c r="AX80" s="17">
        <f t="shared" ref="AX80" si="811">(AX76+AX78+AX79)*$C$83</f>
        <v>0</v>
      </c>
      <c r="AY80" s="17">
        <f t="shared" ref="AY80" si="812">(AY76+AY78+AY79)*$C$83</f>
        <v>0</v>
      </c>
      <c r="AZ80" s="17">
        <f t="shared" ref="AZ80" si="813">(AZ76+AZ78+AZ79)*$C$83</f>
        <v>0</v>
      </c>
      <c r="BA80" s="17">
        <f t="shared" ref="BA80" si="814">(BA76+BA78+BA79)*$C$83</f>
        <v>0</v>
      </c>
      <c r="BB80" s="17">
        <f t="shared" ref="BB80" si="815">(BB76+BB78+BB79)*$C$83</f>
        <v>0</v>
      </c>
      <c r="BC80" s="17">
        <f t="shared" ref="BC80" si="816">(BC76+BC78+BC79)*$C$83</f>
        <v>0</v>
      </c>
      <c r="BD80" s="17">
        <f t="shared" ref="BD80" si="817">(BD76+BD78+BD79)*$C$83</f>
        <v>0</v>
      </c>
      <c r="BE80" s="319">
        <f t="shared" si="741"/>
        <v>0</v>
      </c>
      <c r="BF80" s="17">
        <f>(BF76+BF78+BF79)*$C$83</f>
        <v>0</v>
      </c>
      <c r="BG80" s="17">
        <f t="shared" ref="BG80" si="818">(BG76+BG78+BG79)*$C$83</f>
        <v>0</v>
      </c>
      <c r="BH80" s="17">
        <f t="shared" ref="BH80" si="819">(BH76+BH78+BH79)*$C$83</f>
        <v>0</v>
      </c>
      <c r="BI80" s="17">
        <f t="shared" ref="BI80" si="820">(BI76+BI78+BI79)*$C$83</f>
        <v>0</v>
      </c>
      <c r="BJ80" s="17">
        <f t="shared" ref="BJ80" si="821">(BJ76+BJ78+BJ79)*$C$83</f>
        <v>0</v>
      </c>
      <c r="BK80" s="17">
        <f t="shared" ref="BK80" si="822">(BK76+BK78+BK79)*$C$83</f>
        <v>0</v>
      </c>
      <c r="BL80" s="17">
        <f t="shared" ref="BL80" si="823">(BL76+BL78+BL79)*$C$83</f>
        <v>0</v>
      </c>
      <c r="BM80" s="17">
        <f t="shared" ref="BM80" si="824">(BM76+BM78+BM79)*$C$83</f>
        <v>0</v>
      </c>
      <c r="BN80" s="17">
        <f t="shared" ref="BN80" si="825">(BN76+BN78+BN79)*$C$83</f>
        <v>0</v>
      </c>
      <c r="BO80" s="17">
        <f t="shared" ref="BO80" si="826">(BO76+BO78+BO79)*$C$83</f>
        <v>0</v>
      </c>
      <c r="BP80" s="17">
        <f t="shared" ref="BP80" si="827">(BP76+BP78+BP79)*$C$83</f>
        <v>0</v>
      </c>
      <c r="BQ80" s="17">
        <f t="shared" ref="BQ80" si="828">(BQ76+BQ78+BQ79)*$C$83</f>
        <v>0</v>
      </c>
      <c r="BR80" s="319">
        <f t="shared" si="743"/>
        <v>0</v>
      </c>
      <c r="BS80" s="17">
        <f>(BS76+BS78+BS79)*$C$83</f>
        <v>0</v>
      </c>
      <c r="BT80" s="17">
        <f t="shared" ref="BT80" si="829">(BT76+BT78+BT79)*$C$83</f>
        <v>0</v>
      </c>
      <c r="BU80" s="17">
        <f t="shared" ref="BU80" si="830">(BU76+BU78+BU79)*$C$83</f>
        <v>0</v>
      </c>
      <c r="BV80" s="17">
        <f t="shared" ref="BV80" si="831">(BV76+BV78+BV79)*$C$83</f>
        <v>0</v>
      </c>
      <c r="BW80" s="17">
        <f t="shared" ref="BW80" si="832">(BW76+BW78+BW79)*$C$83</f>
        <v>0</v>
      </c>
      <c r="BX80" s="17">
        <f t="shared" ref="BX80" si="833">(BX76+BX78+BX79)*$C$83</f>
        <v>0</v>
      </c>
      <c r="BY80" s="17">
        <f t="shared" ref="BY80" si="834">(BY76+BY78+BY79)*$C$83</f>
        <v>0</v>
      </c>
      <c r="BZ80" s="17">
        <f t="shared" ref="BZ80" si="835">(BZ76+BZ78+BZ79)*$C$83</f>
        <v>0</v>
      </c>
      <c r="CA80" s="17">
        <f t="shared" ref="CA80" si="836">(CA76+CA78+CA79)*$C$83</f>
        <v>0</v>
      </c>
      <c r="CB80" s="17">
        <f t="shared" ref="CB80" si="837">(CB76+CB78+CB79)*$C$83</f>
        <v>0</v>
      </c>
      <c r="CC80" s="17">
        <f t="shared" ref="CC80" si="838">(CC76+CC78+CC79)*$C$83</f>
        <v>0</v>
      </c>
      <c r="CD80" s="17">
        <f t="shared" ref="CD80" si="839">(CD76+CD78+CD79)*$C$83</f>
        <v>0</v>
      </c>
      <c r="CE80" s="319">
        <f t="shared" si="745"/>
        <v>0</v>
      </c>
      <c r="CF80" s="17">
        <f>(CF76+CF78+CF79)*$C$83</f>
        <v>0</v>
      </c>
      <c r="CG80" s="17">
        <f t="shared" ref="CG80" si="840">(CG76+CG78+CG79)*$C$83</f>
        <v>0</v>
      </c>
      <c r="CH80" s="17">
        <f t="shared" ref="CH80" si="841">(CH76+CH78+CH79)*$C$83</f>
        <v>0</v>
      </c>
      <c r="CI80" s="17">
        <f t="shared" ref="CI80" si="842">(CI76+CI78+CI79)*$C$83</f>
        <v>0</v>
      </c>
      <c r="CJ80" s="17">
        <f t="shared" ref="CJ80" si="843">(CJ76+CJ78+CJ79)*$C$83</f>
        <v>0</v>
      </c>
      <c r="CK80" s="17">
        <f t="shared" ref="CK80" si="844">(CK76+CK78+CK79)*$C$83</f>
        <v>0</v>
      </c>
      <c r="CL80" s="17">
        <f t="shared" ref="CL80" si="845">(CL76+CL78+CL79)*$C$83</f>
        <v>0</v>
      </c>
      <c r="CM80" s="17">
        <f t="shared" ref="CM80" si="846">(CM76+CM78+CM79)*$C$83</f>
        <v>0</v>
      </c>
      <c r="CN80" s="17">
        <f t="shared" ref="CN80" si="847">(CN76+CN78+CN79)*$C$83</f>
        <v>0</v>
      </c>
      <c r="CO80" s="17">
        <f t="shared" ref="CO80" si="848">(CO76+CO78+CO79)*$C$83</f>
        <v>0</v>
      </c>
      <c r="CP80" s="17">
        <f t="shared" ref="CP80" si="849">(CP76+CP78+CP79)*$C$83</f>
        <v>0</v>
      </c>
      <c r="CQ80" s="17">
        <f t="shared" ref="CQ80" si="850">(CQ76+CQ78+CQ79)*$C$83</f>
        <v>0</v>
      </c>
      <c r="CR80" s="319">
        <f t="shared" si="747"/>
        <v>0</v>
      </c>
      <c r="CS80" s="17">
        <f>(CS76+CS78+CS79)*$C$83</f>
        <v>0</v>
      </c>
      <c r="CT80" s="17">
        <f t="shared" ref="CT80" si="851">(CT76+CT78+CT79)*$C$83</f>
        <v>0</v>
      </c>
      <c r="CU80" s="17">
        <f t="shared" ref="CU80" si="852">(CU76+CU78+CU79)*$C$83</f>
        <v>0</v>
      </c>
      <c r="CV80" s="17">
        <f t="shared" ref="CV80" si="853">(CV76+CV78+CV79)*$C$83</f>
        <v>0</v>
      </c>
      <c r="CW80" s="17">
        <f t="shared" ref="CW80" si="854">(CW76+CW78+CW79)*$C$83</f>
        <v>0</v>
      </c>
      <c r="CX80" s="17">
        <f t="shared" ref="CX80" si="855">(CX76+CX78+CX79)*$C$83</f>
        <v>0</v>
      </c>
      <c r="CY80" s="17">
        <f t="shared" ref="CY80" si="856">(CY76+CY78+CY79)*$C$83</f>
        <v>0</v>
      </c>
      <c r="CZ80" s="17">
        <f t="shared" ref="CZ80" si="857">(CZ76+CZ78+CZ79)*$C$83</f>
        <v>0</v>
      </c>
      <c r="DA80" s="17">
        <f t="shared" ref="DA80" si="858">(DA76+DA78+DA79)*$C$83</f>
        <v>0</v>
      </c>
      <c r="DB80" s="17">
        <f t="shared" ref="DB80" si="859">(DB76+DB78+DB79)*$C$83</f>
        <v>0</v>
      </c>
      <c r="DC80" s="17">
        <f t="shared" ref="DC80" si="860">(DC76+DC78+DC79)*$C$83</f>
        <v>0</v>
      </c>
      <c r="DD80" s="17">
        <f t="shared" ref="DD80" si="861">(DD76+DD78+DD79)*$C$83</f>
        <v>0</v>
      </c>
      <c r="DE80" s="319">
        <f t="shared" si="749"/>
        <v>0</v>
      </c>
      <c r="DF80" s="17">
        <f>(DF76+DF78+DF79)*$C$83</f>
        <v>0</v>
      </c>
      <c r="DG80" s="17">
        <f t="shared" ref="DG80" si="862">(DG76+DG78+DG79)*$C$83</f>
        <v>0</v>
      </c>
      <c r="DH80" s="17">
        <f t="shared" ref="DH80" si="863">(DH76+DH78+DH79)*$C$83</f>
        <v>0</v>
      </c>
      <c r="DI80" s="17">
        <f t="shared" ref="DI80" si="864">(DI76+DI78+DI79)*$C$83</f>
        <v>0</v>
      </c>
      <c r="DJ80" s="17">
        <f t="shared" ref="DJ80" si="865">(DJ76+DJ78+DJ79)*$C$83</f>
        <v>0</v>
      </c>
      <c r="DK80" s="17">
        <f t="shared" ref="DK80" si="866">(DK76+DK78+DK79)*$C$83</f>
        <v>0</v>
      </c>
      <c r="DL80" s="17">
        <f t="shared" ref="DL80" si="867">(DL76+DL78+DL79)*$C$83</f>
        <v>0</v>
      </c>
      <c r="DM80" s="17">
        <f t="shared" ref="DM80" si="868">(DM76+DM78+DM79)*$C$83</f>
        <v>0</v>
      </c>
      <c r="DN80" s="17">
        <f t="shared" ref="DN80" si="869">(DN76+DN78+DN79)*$C$83</f>
        <v>0</v>
      </c>
      <c r="DO80" s="17">
        <f t="shared" ref="DO80" si="870">(DO76+DO78+DO79)*$C$83</f>
        <v>0</v>
      </c>
      <c r="DP80" s="17">
        <f t="shared" ref="DP80" si="871">(DP76+DP78+DP79)*$C$83</f>
        <v>0</v>
      </c>
      <c r="DQ80" s="17">
        <f t="shared" ref="DQ80" si="872">(DQ76+DQ78+DQ79)*$C$83</f>
        <v>0</v>
      </c>
      <c r="DR80" s="319">
        <f t="shared" si="751"/>
        <v>0</v>
      </c>
      <c r="DS80" s="17">
        <f>(DS76+DS78+DS79)*$C$83</f>
        <v>0</v>
      </c>
      <c r="DT80" s="17">
        <f t="shared" ref="DT80" si="873">(DT76+DT78+DT79)*$C$83</f>
        <v>0</v>
      </c>
      <c r="DU80" s="17">
        <f t="shared" ref="DU80" si="874">(DU76+DU78+DU79)*$C$83</f>
        <v>0</v>
      </c>
      <c r="DV80" s="17">
        <f t="shared" ref="DV80" si="875">(DV76+DV78+DV79)*$C$83</f>
        <v>0</v>
      </c>
      <c r="DW80" s="17">
        <f t="shared" ref="DW80" si="876">(DW76+DW78+DW79)*$C$83</f>
        <v>0</v>
      </c>
      <c r="DX80" s="17">
        <f t="shared" ref="DX80" si="877">(DX76+DX78+DX79)*$C$83</f>
        <v>0</v>
      </c>
      <c r="DY80" s="17">
        <f t="shared" ref="DY80" si="878">(DY76+DY78+DY79)*$C$83</f>
        <v>0</v>
      </c>
      <c r="DZ80" s="17">
        <f t="shared" ref="DZ80" si="879">(DZ76+DZ78+DZ79)*$C$83</f>
        <v>0</v>
      </c>
      <c r="EA80" s="17">
        <f t="shared" ref="EA80" si="880">(EA76+EA78+EA79)*$C$83</f>
        <v>0</v>
      </c>
      <c r="EB80" s="17">
        <f t="shared" ref="EB80" si="881">(EB76+EB78+EB79)*$C$83</f>
        <v>0</v>
      </c>
      <c r="EC80" s="17">
        <f t="shared" ref="EC80" si="882">(EC76+EC78+EC79)*$C$83</f>
        <v>0</v>
      </c>
      <c r="ED80" s="17">
        <f t="shared" ref="ED80" si="883">(ED76+ED78+ED79)*$C$83</f>
        <v>0</v>
      </c>
      <c r="EE80" s="391">
        <f t="shared" si="753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>F72-F80</f>
        <v>0</v>
      </c>
      <c r="G82" s="17">
        <f t="shared" ref="G82:Q82" si="884">G72-G80</f>
        <v>0</v>
      </c>
      <c r="H82" s="17">
        <f t="shared" si="884"/>
        <v>0</v>
      </c>
      <c r="I82" s="17">
        <f t="shared" si="884"/>
        <v>0</v>
      </c>
      <c r="J82" s="17">
        <f t="shared" si="884"/>
        <v>0</v>
      </c>
      <c r="K82" s="17">
        <f t="shared" si="884"/>
        <v>0</v>
      </c>
      <c r="L82" s="17">
        <f t="shared" si="884"/>
        <v>0</v>
      </c>
      <c r="M82" s="17">
        <f t="shared" si="884"/>
        <v>0</v>
      </c>
      <c r="N82" s="17">
        <f t="shared" si="884"/>
        <v>0</v>
      </c>
      <c r="O82" s="17">
        <f t="shared" si="884"/>
        <v>0</v>
      </c>
      <c r="P82" s="17">
        <f t="shared" si="884"/>
        <v>0</v>
      </c>
      <c r="Q82" s="17">
        <f t="shared" si="884"/>
        <v>0</v>
      </c>
      <c r="R82" s="319">
        <f t="shared" ref="R82" si="885">SUM(F82:Q82)</f>
        <v>0</v>
      </c>
      <c r="S82" s="17">
        <f>S72-S80</f>
        <v>0</v>
      </c>
      <c r="T82" s="17">
        <f t="shared" ref="T82:AD82" si="886">T72-T80</f>
        <v>0</v>
      </c>
      <c r="U82" s="17">
        <f t="shared" si="886"/>
        <v>0</v>
      </c>
      <c r="V82" s="17">
        <f t="shared" si="886"/>
        <v>0</v>
      </c>
      <c r="W82" s="17">
        <f t="shared" si="886"/>
        <v>0</v>
      </c>
      <c r="X82" s="17">
        <f t="shared" si="886"/>
        <v>0</v>
      </c>
      <c r="Y82" s="17">
        <f t="shared" si="886"/>
        <v>0</v>
      </c>
      <c r="Z82" s="17">
        <f t="shared" si="886"/>
        <v>0</v>
      </c>
      <c r="AA82" s="17">
        <f t="shared" si="886"/>
        <v>0</v>
      </c>
      <c r="AB82" s="17">
        <f t="shared" si="886"/>
        <v>0</v>
      </c>
      <c r="AC82" s="17">
        <f t="shared" si="886"/>
        <v>0</v>
      </c>
      <c r="AD82" s="17">
        <f t="shared" si="886"/>
        <v>0</v>
      </c>
      <c r="AE82" s="319">
        <f t="shared" ref="AE82" si="887">SUM(S82:AD82)</f>
        <v>0</v>
      </c>
      <c r="AF82" s="17">
        <f>AF72-AF80</f>
        <v>0</v>
      </c>
      <c r="AG82" s="17">
        <f t="shared" ref="AG82:AQ82" si="888">AG72-AG80</f>
        <v>0</v>
      </c>
      <c r="AH82" s="17">
        <f t="shared" si="888"/>
        <v>0</v>
      </c>
      <c r="AI82" s="17">
        <f t="shared" si="888"/>
        <v>0</v>
      </c>
      <c r="AJ82" s="17">
        <f t="shared" si="888"/>
        <v>0</v>
      </c>
      <c r="AK82" s="17">
        <f t="shared" si="888"/>
        <v>0</v>
      </c>
      <c r="AL82" s="17">
        <f t="shared" si="888"/>
        <v>0</v>
      </c>
      <c r="AM82" s="17">
        <f t="shared" si="888"/>
        <v>0</v>
      </c>
      <c r="AN82" s="17">
        <f t="shared" si="888"/>
        <v>0</v>
      </c>
      <c r="AO82" s="17">
        <f t="shared" si="888"/>
        <v>0</v>
      </c>
      <c r="AP82" s="17">
        <f t="shared" si="888"/>
        <v>0</v>
      </c>
      <c r="AQ82" s="17">
        <f t="shared" si="888"/>
        <v>0</v>
      </c>
      <c r="AR82" s="319">
        <f t="shared" ref="AR82" si="889">SUM(AF82:AQ82)</f>
        <v>0</v>
      </c>
      <c r="AS82" s="17">
        <f>AS72-AS80</f>
        <v>0</v>
      </c>
      <c r="AT82" s="17">
        <f t="shared" ref="AT82:BD82" si="890">AT72-AT80</f>
        <v>0</v>
      </c>
      <c r="AU82" s="17">
        <f t="shared" si="890"/>
        <v>0</v>
      </c>
      <c r="AV82" s="17">
        <f t="shared" si="890"/>
        <v>0</v>
      </c>
      <c r="AW82" s="17">
        <f t="shared" si="890"/>
        <v>0</v>
      </c>
      <c r="AX82" s="17">
        <f t="shared" si="890"/>
        <v>0</v>
      </c>
      <c r="AY82" s="17">
        <f t="shared" si="890"/>
        <v>0</v>
      </c>
      <c r="AZ82" s="17">
        <f t="shared" si="890"/>
        <v>0</v>
      </c>
      <c r="BA82" s="17">
        <f t="shared" si="890"/>
        <v>0</v>
      </c>
      <c r="BB82" s="17">
        <f t="shared" si="890"/>
        <v>0</v>
      </c>
      <c r="BC82" s="17">
        <f t="shared" si="890"/>
        <v>0</v>
      </c>
      <c r="BD82" s="17">
        <f t="shared" si="890"/>
        <v>0</v>
      </c>
      <c r="BE82" s="319">
        <f t="shared" ref="BE82" si="891">SUM(AS82:BD82)</f>
        <v>0</v>
      </c>
      <c r="BF82" s="17">
        <f>BF72-BF80</f>
        <v>0</v>
      </c>
      <c r="BG82" s="17">
        <f t="shared" ref="BG82:BQ82" si="892">BG72-BG80</f>
        <v>0</v>
      </c>
      <c r="BH82" s="17">
        <f t="shared" si="892"/>
        <v>0</v>
      </c>
      <c r="BI82" s="17">
        <f t="shared" si="892"/>
        <v>0</v>
      </c>
      <c r="BJ82" s="17">
        <f t="shared" si="892"/>
        <v>0</v>
      </c>
      <c r="BK82" s="17">
        <f t="shared" si="892"/>
        <v>0</v>
      </c>
      <c r="BL82" s="17">
        <f t="shared" si="892"/>
        <v>0</v>
      </c>
      <c r="BM82" s="17">
        <f t="shared" si="892"/>
        <v>0</v>
      </c>
      <c r="BN82" s="17">
        <f t="shared" si="892"/>
        <v>0</v>
      </c>
      <c r="BO82" s="17">
        <f t="shared" si="892"/>
        <v>0</v>
      </c>
      <c r="BP82" s="17">
        <f t="shared" si="892"/>
        <v>0</v>
      </c>
      <c r="BQ82" s="17">
        <f t="shared" si="892"/>
        <v>0</v>
      </c>
      <c r="BR82" s="319">
        <f t="shared" ref="BR82" si="893">SUM(BF82:BQ82)</f>
        <v>0</v>
      </c>
      <c r="BS82" s="17">
        <f>BS72-BS80</f>
        <v>0</v>
      </c>
      <c r="BT82" s="17">
        <f t="shared" ref="BT82:CD82" si="894">BT72-BT80</f>
        <v>0</v>
      </c>
      <c r="BU82" s="17">
        <f t="shared" si="894"/>
        <v>0</v>
      </c>
      <c r="BV82" s="17">
        <f t="shared" si="894"/>
        <v>0</v>
      </c>
      <c r="BW82" s="17">
        <f t="shared" si="894"/>
        <v>0</v>
      </c>
      <c r="BX82" s="17">
        <f t="shared" si="894"/>
        <v>0</v>
      </c>
      <c r="BY82" s="17">
        <f t="shared" si="894"/>
        <v>0</v>
      </c>
      <c r="BZ82" s="17">
        <f t="shared" si="894"/>
        <v>0</v>
      </c>
      <c r="CA82" s="17">
        <f t="shared" si="894"/>
        <v>0</v>
      </c>
      <c r="CB82" s="17">
        <f t="shared" si="894"/>
        <v>0</v>
      </c>
      <c r="CC82" s="17">
        <f t="shared" si="894"/>
        <v>0</v>
      </c>
      <c r="CD82" s="17">
        <f t="shared" si="894"/>
        <v>0</v>
      </c>
      <c r="CE82" s="319">
        <f t="shared" ref="CE82" si="895">SUM(BS82:CD82)</f>
        <v>0</v>
      </c>
      <c r="CF82" s="17">
        <f>CF72-CF80</f>
        <v>0</v>
      </c>
      <c r="CG82" s="17">
        <f t="shared" ref="CG82:CQ82" si="896">CG72-CG80</f>
        <v>0</v>
      </c>
      <c r="CH82" s="17">
        <f t="shared" si="896"/>
        <v>0</v>
      </c>
      <c r="CI82" s="17">
        <f t="shared" si="896"/>
        <v>0</v>
      </c>
      <c r="CJ82" s="17">
        <f t="shared" si="896"/>
        <v>0</v>
      </c>
      <c r="CK82" s="17">
        <f t="shared" si="896"/>
        <v>0</v>
      </c>
      <c r="CL82" s="17">
        <f t="shared" si="896"/>
        <v>0</v>
      </c>
      <c r="CM82" s="17">
        <f t="shared" si="896"/>
        <v>0</v>
      </c>
      <c r="CN82" s="17">
        <f t="shared" si="896"/>
        <v>0</v>
      </c>
      <c r="CO82" s="17">
        <f t="shared" si="896"/>
        <v>0</v>
      </c>
      <c r="CP82" s="17">
        <f t="shared" si="896"/>
        <v>0</v>
      </c>
      <c r="CQ82" s="17">
        <f t="shared" si="896"/>
        <v>0</v>
      </c>
      <c r="CR82" s="319">
        <f t="shared" ref="CR82" si="897">SUM(CF82:CQ82)</f>
        <v>0</v>
      </c>
      <c r="CS82" s="17">
        <f>CS72-CS80</f>
        <v>0</v>
      </c>
      <c r="CT82" s="17">
        <f t="shared" ref="CT82:DD82" si="898">CT72-CT80</f>
        <v>0</v>
      </c>
      <c r="CU82" s="17">
        <f t="shared" si="898"/>
        <v>0</v>
      </c>
      <c r="CV82" s="17">
        <f t="shared" si="898"/>
        <v>0</v>
      </c>
      <c r="CW82" s="17">
        <f t="shared" si="898"/>
        <v>0</v>
      </c>
      <c r="CX82" s="17">
        <f t="shared" si="898"/>
        <v>0</v>
      </c>
      <c r="CY82" s="17">
        <f t="shared" si="898"/>
        <v>0</v>
      </c>
      <c r="CZ82" s="17">
        <f t="shared" si="898"/>
        <v>0</v>
      </c>
      <c r="DA82" s="17">
        <f t="shared" si="898"/>
        <v>0</v>
      </c>
      <c r="DB82" s="17">
        <f t="shared" si="898"/>
        <v>0</v>
      </c>
      <c r="DC82" s="17">
        <f t="shared" si="898"/>
        <v>0</v>
      </c>
      <c r="DD82" s="17">
        <f t="shared" si="898"/>
        <v>0</v>
      </c>
      <c r="DE82" s="319">
        <f t="shared" ref="DE82" si="899">SUM(CS82:DD82)</f>
        <v>0</v>
      </c>
      <c r="DF82" s="17">
        <f>DF72-DF80</f>
        <v>0</v>
      </c>
      <c r="DG82" s="17">
        <f t="shared" ref="DG82:DQ82" si="900">DG72-DG80</f>
        <v>0</v>
      </c>
      <c r="DH82" s="17">
        <f t="shared" si="900"/>
        <v>0</v>
      </c>
      <c r="DI82" s="17">
        <f t="shared" si="900"/>
        <v>0</v>
      </c>
      <c r="DJ82" s="17">
        <f t="shared" si="900"/>
        <v>0</v>
      </c>
      <c r="DK82" s="17">
        <f t="shared" si="900"/>
        <v>0</v>
      </c>
      <c r="DL82" s="17">
        <f t="shared" si="900"/>
        <v>0</v>
      </c>
      <c r="DM82" s="17">
        <f t="shared" si="900"/>
        <v>0</v>
      </c>
      <c r="DN82" s="17">
        <f t="shared" si="900"/>
        <v>0</v>
      </c>
      <c r="DO82" s="17">
        <f t="shared" si="900"/>
        <v>0</v>
      </c>
      <c r="DP82" s="17">
        <f t="shared" si="900"/>
        <v>0</v>
      </c>
      <c r="DQ82" s="17">
        <f t="shared" si="900"/>
        <v>0</v>
      </c>
      <c r="DR82" s="319">
        <f t="shared" ref="DR82" si="901">SUM(DF82:DQ82)</f>
        <v>0</v>
      </c>
      <c r="DS82" s="17">
        <f>DS72-DS80</f>
        <v>0</v>
      </c>
      <c r="DT82" s="17">
        <f t="shared" ref="DT82:ED82" si="902">DT72-DT80</f>
        <v>0</v>
      </c>
      <c r="DU82" s="17">
        <f t="shared" si="902"/>
        <v>0</v>
      </c>
      <c r="DV82" s="17">
        <f t="shared" si="902"/>
        <v>0</v>
      </c>
      <c r="DW82" s="17">
        <f t="shared" si="902"/>
        <v>0</v>
      </c>
      <c r="DX82" s="17">
        <f t="shared" si="902"/>
        <v>0</v>
      </c>
      <c r="DY82" s="17">
        <f t="shared" si="902"/>
        <v>0</v>
      </c>
      <c r="DZ82" s="17">
        <f t="shared" si="902"/>
        <v>0</v>
      </c>
      <c r="EA82" s="17">
        <f t="shared" si="902"/>
        <v>0</v>
      </c>
      <c r="EB82" s="17">
        <f t="shared" si="902"/>
        <v>0</v>
      </c>
      <c r="EC82" s="17">
        <f t="shared" si="902"/>
        <v>0</v>
      </c>
      <c r="ED82" s="17">
        <f t="shared" si="902"/>
        <v>0</v>
      </c>
      <c r="EE82" s="391">
        <f t="shared" ref="EE82" si="903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904">SUM(G76:G82)</f>
        <v>0</v>
      </c>
      <c r="H84" s="17">
        <f t="shared" si="904"/>
        <v>0</v>
      </c>
      <c r="I84" s="17">
        <f t="shared" si="904"/>
        <v>0</v>
      </c>
      <c r="J84" s="17">
        <f t="shared" si="904"/>
        <v>0</v>
      </c>
      <c r="K84" s="17">
        <f t="shared" si="904"/>
        <v>0</v>
      </c>
      <c r="L84" s="17">
        <f t="shared" si="904"/>
        <v>0</v>
      </c>
      <c r="M84" s="17">
        <f t="shared" si="904"/>
        <v>0</v>
      </c>
      <c r="N84" s="17">
        <f t="shared" si="904"/>
        <v>0</v>
      </c>
      <c r="O84" s="17">
        <f t="shared" si="904"/>
        <v>0</v>
      </c>
      <c r="P84" s="17">
        <f t="shared" si="904"/>
        <v>0</v>
      </c>
      <c r="Q84" s="17">
        <f t="shared" si="904"/>
        <v>0</v>
      </c>
      <c r="R84" s="319">
        <f t="shared" ref="R84" si="905">SUM(F84:Q84)</f>
        <v>0</v>
      </c>
      <c r="S84" s="17">
        <f>SUM(S76:S82)</f>
        <v>0</v>
      </c>
      <c r="T84" s="17">
        <f t="shared" ref="T84:AD84" si="906">SUM(T76:T82)</f>
        <v>0</v>
      </c>
      <c r="U84" s="17">
        <f t="shared" si="906"/>
        <v>0</v>
      </c>
      <c r="V84" s="17">
        <f t="shared" si="906"/>
        <v>0</v>
      </c>
      <c r="W84" s="17">
        <f t="shared" si="906"/>
        <v>0</v>
      </c>
      <c r="X84" s="17">
        <f t="shared" si="906"/>
        <v>0</v>
      </c>
      <c r="Y84" s="17">
        <f t="shared" si="906"/>
        <v>0</v>
      </c>
      <c r="Z84" s="17">
        <f t="shared" si="906"/>
        <v>0</v>
      </c>
      <c r="AA84" s="17">
        <f t="shared" si="906"/>
        <v>0</v>
      </c>
      <c r="AB84" s="17">
        <f t="shared" si="906"/>
        <v>0</v>
      </c>
      <c r="AC84" s="17">
        <f t="shared" si="906"/>
        <v>0</v>
      </c>
      <c r="AD84" s="17">
        <f t="shared" si="906"/>
        <v>0</v>
      </c>
      <c r="AE84" s="319">
        <f t="shared" ref="AE84" si="907">SUM(S84:AD84)</f>
        <v>0</v>
      </c>
      <c r="AF84" s="17">
        <f>SUM(AF76:AF82)</f>
        <v>0</v>
      </c>
      <c r="AG84" s="17">
        <f t="shared" ref="AG84:AQ84" si="908">SUM(AG76:AG82)</f>
        <v>0</v>
      </c>
      <c r="AH84" s="17">
        <f t="shared" si="908"/>
        <v>0</v>
      </c>
      <c r="AI84" s="17">
        <f t="shared" si="908"/>
        <v>0</v>
      </c>
      <c r="AJ84" s="17">
        <f t="shared" si="908"/>
        <v>0</v>
      </c>
      <c r="AK84" s="17">
        <f t="shared" si="908"/>
        <v>0</v>
      </c>
      <c r="AL84" s="17">
        <f t="shared" si="908"/>
        <v>0</v>
      </c>
      <c r="AM84" s="17">
        <f t="shared" si="908"/>
        <v>0</v>
      </c>
      <c r="AN84" s="17">
        <f t="shared" si="908"/>
        <v>0</v>
      </c>
      <c r="AO84" s="17">
        <f t="shared" si="908"/>
        <v>0</v>
      </c>
      <c r="AP84" s="17">
        <f t="shared" si="908"/>
        <v>0</v>
      </c>
      <c r="AQ84" s="17">
        <f t="shared" si="908"/>
        <v>0</v>
      </c>
      <c r="AR84" s="319">
        <f t="shared" ref="AR84" si="909">SUM(AF84:AQ84)</f>
        <v>0</v>
      </c>
      <c r="AS84" s="17">
        <f>SUM(AS76:AS82)</f>
        <v>0</v>
      </c>
      <c r="AT84" s="17">
        <f t="shared" ref="AT84:BD84" si="910">SUM(AT76:AT82)</f>
        <v>0</v>
      </c>
      <c r="AU84" s="17">
        <f t="shared" si="910"/>
        <v>0</v>
      </c>
      <c r="AV84" s="17">
        <f t="shared" si="910"/>
        <v>0</v>
      </c>
      <c r="AW84" s="17">
        <f t="shared" si="910"/>
        <v>0</v>
      </c>
      <c r="AX84" s="17">
        <f t="shared" si="910"/>
        <v>0</v>
      </c>
      <c r="AY84" s="17">
        <f t="shared" si="910"/>
        <v>0</v>
      </c>
      <c r="AZ84" s="17">
        <f t="shared" si="910"/>
        <v>0</v>
      </c>
      <c r="BA84" s="17">
        <f t="shared" si="910"/>
        <v>0</v>
      </c>
      <c r="BB84" s="17">
        <f t="shared" si="910"/>
        <v>0</v>
      </c>
      <c r="BC84" s="17">
        <f t="shared" si="910"/>
        <v>0</v>
      </c>
      <c r="BD84" s="17">
        <f t="shared" si="910"/>
        <v>0</v>
      </c>
      <c r="BE84" s="319">
        <f t="shared" ref="BE84" si="911">SUM(AS84:BD84)</f>
        <v>0</v>
      </c>
      <c r="BF84" s="17">
        <f>SUM(BF76:BF82)</f>
        <v>0</v>
      </c>
      <c r="BG84" s="17">
        <f t="shared" ref="BG84:BQ84" si="912">SUM(BG76:BG82)</f>
        <v>0</v>
      </c>
      <c r="BH84" s="17">
        <f t="shared" si="912"/>
        <v>0</v>
      </c>
      <c r="BI84" s="17">
        <f t="shared" si="912"/>
        <v>0</v>
      </c>
      <c r="BJ84" s="17">
        <f t="shared" si="912"/>
        <v>0</v>
      </c>
      <c r="BK84" s="17">
        <f t="shared" si="912"/>
        <v>0</v>
      </c>
      <c r="BL84" s="17">
        <f t="shared" si="912"/>
        <v>0</v>
      </c>
      <c r="BM84" s="17">
        <f t="shared" si="912"/>
        <v>0</v>
      </c>
      <c r="BN84" s="17">
        <f t="shared" si="912"/>
        <v>0</v>
      </c>
      <c r="BO84" s="17">
        <f t="shared" si="912"/>
        <v>0</v>
      </c>
      <c r="BP84" s="17">
        <f t="shared" si="912"/>
        <v>0</v>
      </c>
      <c r="BQ84" s="17">
        <f t="shared" si="912"/>
        <v>0</v>
      </c>
      <c r="BR84" s="319">
        <f t="shared" ref="BR84" si="913">SUM(BF84:BQ84)</f>
        <v>0</v>
      </c>
      <c r="BS84" s="17">
        <f>SUM(BS76:BS82)</f>
        <v>0</v>
      </c>
      <c r="BT84" s="17">
        <f t="shared" ref="BT84:CD84" si="914">SUM(BT76:BT82)</f>
        <v>0</v>
      </c>
      <c r="BU84" s="17">
        <f t="shared" si="914"/>
        <v>0</v>
      </c>
      <c r="BV84" s="17">
        <f t="shared" si="914"/>
        <v>0</v>
      </c>
      <c r="BW84" s="17">
        <f t="shared" si="914"/>
        <v>0</v>
      </c>
      <c r="BX84" s="17">
        <f t="shared" si="914"/>
        <v>0</v>
      </c>
      <c r="BY84" s="17">
        <f t="shared" si="914"/>
        <v>0</v>
      </c>
      <c r="BZ84" s="17">
        <f t="shared" si="914"/>
        <v>0</v>
      </c>
      <c r="CA84" s="17">
        <f t="shared" si="914"/>
        <v>0</v>
      </c>
      <c r="CB84" s="17">
        <f t="shared" si="914"/>
        <v>0</v>
      </c>
      <c r="CC84" s="17">
        <f t="shared" si="914"/>
        <v>0</v>
      </c>
      <c r="CD84" s="17">
        <f t="shared" si="914"/>
        <v>0</v>
      </c>
      <c r="CE84" s="319">
        <f t="shared" ref="CE84" si="915">SUM(BS84:CD84)</f>
        <v>0</v>
      </c>
      <c r="CF84" s="17">
        <f>SUM(CF76:CF82)</f>
        <v>0</v>
      </c>
      <c r="CG84" s="17">
        <f t="shared" ref="CG84:CQ84" si="916">SUM(CG76:CG82)</f>
        <v>0</v>
      </c>
      <c r="CH84" s="17">
        <f t="shared" si="916"/>
        <v>0</v>
      </c>
      <c r="CI84" s="17">
        <f t="shared" si="916"/>
        <v>0</v>
      </c>
      <c r="CJ84" s="17">
        <f t="shared" si="916"/>
        <v>0</v>
      </c>
      <c r="CK84" s="17">
        <f t="shared" si="916"/>
        <v>0</v>
      </c>
      <c r="CL84" s="17">
        <f t="shared" si="916"/>
        <v>0</v>
      </c>
      <c r="CM84" s="17">
        <f t="shared" si="916"/>
        <v>0</v>
      </c>
      <c r="CN84" s="17">
        <f t="shared" si="916"/>
        <v>0</v>
      </c>
      <c r="CO84" s="17">
        <f t="shared" si="916"/>
        <v>0</v>
      </c>
      <c r="CP84" s="17">
        <f t="shared" si="916"/>
        <v>0</v>
      </c>
      <c r="CQ84" s="17">
        <f t="shared" si="916"/>
        <v>0</v>
      </c>
      <c r="CR84" s="319">
        <f t="shared" ref="CR84" si="917">SUM(CF84:CQ84)</f>
        <v>0</v>
      </c>
      <c r="CS84" s="17">
        <f>SUM(CS76:CS82)</f>
        <v>0</v>
      </c>
      <c r="CT84" s="17">
        <f t="shared" ref="CT84:DD84" si="918">SUM(CT76:CT82)</f>
        <v>0</v>
      </c>
      <c r="CU84" s="17">
        <f t="shared" si="918"/>
        <v>0</v>
      </c>
      <c r="CV84" s="17">
        <f t="shared" si="918"/>
        <v>0</v>
      </c>
      <c r="CW84" s="17">
        <f t="shared" si="918"/>
        <v>0</v>
      </c>
      <c r="CX84" s="17">
        <f t="shared" si="918"/>
        <v>0</v>
      </c>
      <c r="CY84" s="17">
        <f t="shared" si="918"/>
        <v>0</v>
      </c>
      <c r="CZ84" s="17">
        <f t="shared" si="918"/>
        <v>0</v>
      </c>
      <c r="DA84" s="17">
        <f t="shared" si="918"/>
        <v>0</v>
      </c>
      <c r="DB84" s="17">
        <f t="shared" si="918"/>
        <v>0</v>
      </c>
      <c r="DC84" s="17">
        <f t="shared" si="918"/>
        <v>0</v>
      </c>
      <c r="DD84" s="17">
        <f t="shared" si="918"/>
        <v>0</v>
      </c>
      <c r="DE84" s="319">
        <f t="shared" ref="DE84" si="919">SUM(CS84:DD84)</f>
        <v>0</v>
      </c>
      <c r="DF84" s="17">
        <f>SUM(DF76:DF82)</f>
        <v>0</v>
      </c>
      <c r="DG84" s="17">
        <f t="shared" ref="DG84:DQ84" si="920">SUM(DG76:DG82)</f>
        <v>0</v>
      </c>
      <c r="DH84" s="17">
        <f t="shared" si="920"/>
        <v>0</v>
      </c>
      <c r="DI84" s="17">
        <f t="shared" si="920"/>
        <v>0</v>
      </c>
      <c r="DJ84" s="17">
        <f t="shared" si="920"/>
        <v>0</v>
      </c>
      <c r="DK84" s="17">
        <f t="shared" si="920"/>
        <v>0</v>
      </c>
      <c r="DL84" s="17">
        <f t="shared" si="920"/>
        <v>0</v>
      </c>
      <c r="DM84" s="17">
        <f t="shared" si="920"/>
        <v>0</v>
      </c>
      <c r="DN84" s="17">
        <f t="shared" si="920"/>
        <v>0</v>
      </c>
      <c r="DO84" s="17">
        <f t="shared" si="920"/>
        <v>0</v>
      </c>
      <c r="DP84" s="17">
        <f t="shared" si="920"/>
        <v>0</v>
      </c>
      <c r="DQ84" s="17">
        <f t="shared" si="920"/>
        <v>0</v>
      </c>
      <c r="DR84" s="319">
        <f t="shared" ref="DR84" si="921">SUM(DF84:DQ84)</f>
        <v>0</v>
      </c>
      <c r="DS84" s="17">
        <f>SUM(DS76:DS82)</f>
        <v>0</v>
      </c>
      <c r="DT84" s="17">
        <f t="shared" ref="DT84:ED84" si="922">SUM(DT76:DT82)</f>
        <v>0</v>
      </c>
      <c r="DU84" s="17">
        <f t="shared" si="922"/>
        <v>0</v>
      </c>
      <c r="DV84" s="17">
        <f t="shared" si="922"/>
        <v>0</v>
      </c>
      <c r="DW84" s="17">
        <f t="shared" si="922"/>
        <v>0</v>
      </c>
      <c r="DX84" s="17">
        <f t="shared" si="922"/>
        <v>0</v>
      </c>
      <c r="DY84" s="17">
        <f t="shared" si="922"/>
        <v>0</v>
      </c>
      <c r="DZ84" s="17">
        <f t="shared" si="922"/>
        <v>0</v>
      </c>
      <c r="EA84" s="17">
        <f t="shared" si="922"/>
        <v>0</v>
      </c>
      <c r="EB84" s="17">
        <f t="shared" si="922"/>
        <v>0</v>
      </c>
      <c r="EC84" s="17">
        <f t="shared" si="922"/>
        <v>0</v>
      </c>
      <c r="ED84" s="17">
        <f t="shared" si="922"/>
        <v>0</v>
      </c>
      <c r="EE84" s="391">
        <f t="shared" ref="EE84" si="923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924">SUM(G71:G72)-G84</f>
        <v>0</v>
      </c>
      <c r="H86" s="17">
        <f t="shared" si="924"/>
        <v>0</v>
      </c>
      <c r="I86" s="17">
        <f t="shared" si="924"/>
        <v>0</v>
      </c>
      <c r="J86" s="17">
        <f t="shared" si="924"/>
        <v>0</v>
      </c>
      <c r="K86" s="17">
        <f t="shared" si="924"/>
        <v>0</v>
      </c>
      <c r="L86" s="17">
        <f t="shared" si="924"/>
        <v>0</v>
      </c>
      <c r="M86" s="17">
        <f t="shared" si="924"/>
        <v>0</v>
      </c>
      <c r="N86" s="17">
        <f t="shared" si="924"/>
        <v>0</v>
      </c>
      <c r="O86" s="17">
        <f t="shared" si="924"/>
        <v>0</v>
      </c>
      <c r="P86" s="17">
        <f t="shared" si="924"/>
        <v>0</v>
      </c>
      <c r="Q86" s="17">
        <f t="shared" si="924"/>
        <v>0</v>
      </c>
      <c r="R86" s="319">
        <f t="shared" ref="R86" si="925">SUM(F86:Q86)</f>
        <v>0</v>
      </c>
      <c r="S86" s="17">
        <f>SUM(S71:S72)-S84</f>
        <v>0</v>
      </c>
      <c r="T86" s="17">
        <f t="shared" ref="T86:AD86" si="926">SUM(T71:T72)-T84</f>
        <v>0</v>
      </c>
      <c r="U86" s="17">
        <f t="shared" si="926"/>
        <v>0</v>
      </c>
      <c r="V86" s="17">
        <f t="shared" si="926"/>
        <v>0</v>
      </c>
      <c r="W86" s="17">
        <f t="shared" si="926"/>
        <v>0</v>
      </c>
      <c r="X86" s="17">
        <f t="shared" si="926"/>
        <v>0</v>
      </c>
      <c r="Y86" s="17">
        <f t="shared" si="926"/>
        <v>0</v>
      </c>
      <c r="Z86" s="17">
        <f t="shared" si="926"/>
        <v>0</v>
      </c>
      <c r="AA86" s="17">
        <f t="shared" si="926"/>
        <v>0</v>
      </c>
      <c r="AB86" s="17">
        <f t="shared" si="926"/>
        <v>0</v>
      </c>
      <c r="AC86" s="17">
        <f t="shared" si="926"/>
        <v>0</v>
      </c>
      <c r="AD86" s="17">
        <f t="shared" si="926"/>
        <v>0</v>
      </c>
      <c r="AE86" s="319">
        <f t="shared" ref="AE86" si="927">SUM(S86:AD86)</f>
        <v>0</v>
      </c>
      <c r="AF86" s="17">
        <f>SUM(AF71:AF72)-AF84</f>
        <v>0</v>
      </c>
      <c r="AG86" s="17">
        <f t="shared" ref="AG86:AQ86" si="928">SUM(AG71:AG72)-AG84</f>
        <v>0</v>
      </c>
      <c r="AH86" s="17">
        <f t="shared" si="928"/>
        <v>0</v>
      </c>
      <c r="AI86" s="17">
        <f t="shared" si="928"/>
        <v>0</v>
      </c>
      <c r="AJ86" s="17">
        <f t="shared" si="928"/>
        <v>0</v>
      </c>
      <c r="AK86" s="17">
        <f t="shared" si="928"/>
        <v>0</v>
      </c>
      <c r="AL86" s="17">
        <f t="shared" si="928"/>
        <v>0</v>
      </c>
      <c r="AM86" s="17">
        <f t="shared" si="928"/>
        <v>0</v>
      </c>
      <c r="AN86" s="17">
        <f t="shared" si="928"/>
        <v>0</v>
      </c>
      <c r="AO86" s="17">
        <f t="shared" si="928"/>
        <v>0</v>
      </c>
      <c r="AP86" s="17">
        <f t="shared" si="928"/>
        <v>0</v>
      </c>
      <c r="AQ86" s="17">
        <f t="shared" si="928"/>
        <v>0</v>
      </c>
      <c r="AR86" s="319">
        <f t="shared" ref="AR86" si="929">SUM(AF86:AQ86)</f>
        <v>0</v>
      </c>
      <c r="AS86" s="17">
        <f>SUM(AS71:AS72)-AS84</f>
        <v>0</v>
      </c>
      <c r="AT86" s="17">
        <f t="shared" ref="AT86:BD86" si="930">SUM(AT71:AT72)-AT84</f>
        <v>0</v>
      </c>
      <c r="AU86" s="17">
        <f t="shared" si="930"/>
        <v>0</v>
      </c>
      <c r="AV86" s="17">
        <f t="shared" si="930"/>
        <v>0</v>
      </c>
      <c r="AW86" s="17">
        <f t="shared" si="930"/>
        <v>0</v>
      </c>
      <c r="AX86" s="17">
        <f t="shared" si="930"/>
        <v>0</v>
      </c>
      <c r="AY86" s="17">
        <f t="shared" si="930"/>
        <v>0</v>
      </c>
      <c r="AZ86" s="17">
        <f t="shared" si="930"/>
        <v>0</v>
      </c>
      <c r="BA86" s="17">
        <f t="shared" si="930"/>
        <v>0</v>
      </c>
      <c r="BB86" s="17">
        <f t="shared" si="930"/>
        <v>0</v>
      </c>
      <c r="BC86" s="17">
        <f t="shared" si="930"/>
        <v>0</v>
      </c>
      <c r="BD86" s="17">
        <f t="shared" si="930"/>
        <v>0</v>
      </c>
      <c r="BE86" s="319">
        <f t="shared" ref="BE86" si="931">SUM(AS86:BD86)</f>
        <v>0</v>
      </c>
      <c r="BF86" s="17">
        <f>SUM(BF71:BF72)-BF84</f>
        <v>0</v>
      </c>
      <c r="BG86" s="17">
        <f t="shared" ref="BG86:BQ86" si="932">SUM(BG71:BG72)-BG84</f>
        <v>0</v>
      </c>
      <c r="BH86" s="17">
        <f t="shared" si="932"/>
        <v>0</v>
      </c>
      <c r="BI86" s="17">
        <f t="shared" si="932"/>
        <v>0</v>
      </c>
      <c r="BJ86" s="17">
        <f t="shared" si="932"/>
        <v>0</v>
      </c>
      <c r="BK86" s="17">
        <f t="shared" si="932"/>
        <v>0</v>
      </c>
      <c r="BL86" s="17">
        <f t="shared" si="932"/>
        <v>0</v>
      </c>
      <c r="BM86" s="17">
        <f t="shared" si="932"/>
        <v>0</v>
      </c>
      <c r="BN86" s="17">
        <f t="shared" si="932"/>
        <v>0</v>
      </c>
      <c r="BO86" s="17">
        <f t="shared" si="932"/>
        <v>0</v>
      </c>
      <c r="BP86" s="17">
        <f t="shared" si="932"/>
        <v>0</v>
      </c>
      <c r="BQ86" s="17">
        <f t="shared" si="932"/>
        <v>0</v>
      </c>
      <c r="BR86" s="319">
        <f t="shared" ref="BR86" si="933">SUM(BF86:BQ86)</f>
        <v>0</v>
      </c>
      <c r="BS86" s="17">
        <f>SUM(BS71:BS72)-BS84</f>
        <v>0</v>
      </c>
      <c r="BT86" s="17">
        <f t="shared" ref="BT86:CD86" si="934">SUM(BT71:BT72)-BT84</f>
        <v>0</v>
      </c>
      <c r="BU86" s="17">
        <f t="shared" si="934"/>
        <v>0</v>
      </c>
      <c r="BV86" s="17">
        <f t="shared" si="934"/>
        <v>0</v>
      </c>
      <c r="BW86" s="17">
        <f t="shared" si="934"/>
        <v>0</v>
      </c>
      <c r="BX86" s="17">
        <f t="shared" si="934"/>
        <v>0</v>
      </c>
      <c r="BY86" s="17">
        <f t="shared" si="934"/>
        <v>0</v>
      </c>
      <c r="BZ86" s="17">
        <f t="shared" si="934"/>
        <v>0</v>
      </c>
      <c r="CA86" s="17">
        <f t="shared" si="934"/>
        <v>0</v>
      </c>
      <c r="CB86" s="17">
        <f t="shared" si="934"/>
        <v>0</v>
      </c>
      <c r="CC86" s="17">
        <f t="shared" si="934"/>
        <v>0</v>
      </c>
      <c r="CD86" s="17">
        <f t="shared" si="934"/>
        <v>0</v>
      </c>
      <c r="CE86" s="319">
        <f t="shared" ref="CE86" si="935">SUM(BS86:CD86)</f>
        <v>0</v>
      </c>
      <c r="CF86" s="17">
        <f>SUM(CF71:CF72)-CF84</f>
        <v>0</v>
      </c>
      <c r="CG86" s="17">
        <f t="shared" ref="CG86:CQ86" si="936">SUM(CG71:CG72)-CG84</f>
        <v>0</v>
      </c>
      <c r="CH86" s="17">
        <f t="shared" si="936"/>
        <v>0</v>
      </c>
      <c r="CI86" s="17">
        <f t="shared" si="936"/>
        <v>0</v>
      </c>
      <c r="CJ86" s="17">
        <f t="shared" si="936"/>
        <v>0</v>
      </c>
      <c r="CK86" s="17">
        <f t="shared" si="936"/>
        <v>0</v>
      </c>
      <c r="CL86" s="17">
        <f t="shared" si="936"/>
        <v>0</v>
      </c>
      <c r="CM86" s="17">
        <f t="shared" si="936"/>
        <v>0</v>
      </c>
      <c r="CN86" s="17">
        <f t="shared" si="936"/>
        <v>0</v>
      </c>
      <c r="CO86" s="17">
        <f t="shared" si="936"/>
        <v>0</v>
      </c>
      <c r="CP86" s="17">
        <f t="shared" si="936"/>
        <v>0</v>
      </c>
      <c r="CQ86" s="17">
        <f t="shared" si="936"/>
        <v>0</v>
      </c>
      <c r="CR86" s="319">
        <f t="shared" ref="CR86" si="937">SUM(CF86:CQ86)</f>
        <v>0</v>
      </c>
      <c r="CS86" s="17">
        <f>SUM(CS71:CS72)-CS84</f>
        <v>0</v>
      </c>
      <c r="CT86" s="17">
        <f t="shared" ref="CT86:DD86" si="938">SUM(CT71:CT72)-CT84</f>
        <v>0</v>
      </c>
      <c r="CU86" s="17">
        <f t="shared" si="938"/>
        <v>0</v>
      </c>
      <c r="CV86" s="17">
        <f t="shared" si="938"/>
        <v>0</v>
      </c>
      <c r="CW86" s="17">
        <f t="shared" si="938"/>
        <v>0</v>
      </c>
      <c r="CX86" s="17">
        <f t="shared" si="938"/>
        <v>0</v>
      </c>
      <c r="CY86" s="17">
        <f t="shared" si="938"/>
        <v>0</v>
      </c>
      <c r="CZ86" s="17">
        <f t="shared" si="938"/>
        <v>0</v>
      </c>
      <c r="DA86" s="17">
        <f t="shared" si="938"/>
        <v>0</v>
      </c>
      <c r="DB86" s="17">
        <f t="shared" si="938"/>
        <v>0</v>
      </c>
      <c r="DC86" s="17">
        <f t="shared" si="938"/>
        <v>0</v>
      </c>
      <c r="DD86" s="17">
        <f t="shared" si="938"/>
        <v>0</v>
      </c>
      <c r="DE86" s="319">
        <f t="shared" ref="DE86" si="939">SUM(CS86:DD86)</f>
        <v>0</v>
      </c>
      <c r="DF86" s="17">
        <f>SUM(DF71:DF72)-DF84</f>
        <v>0</v>
      </c>
      <c r="DG86" s="17">
        <f t="shared" ref="DG86:DQ86" si="940">SUM(DG71:DG72)-DG84</f>
        <v>0</v>
      </c>
      <c r="DH86" s="17">
        <f t="shared" si="940"/>
        <v>0</v>
      </c>
      <c r="DI86" s="17">
        <f t="shared" si="940"/>
        <v>0</v>
      </c>
      <c r="DJ86" s="17">
        <f t="shared" si="940"/>
        <v>0</v>
      </c>
      <c r="DK86" s="17">
        <f t="shared" si="940"/>
        <v>0</v>
      </c>
      <c r="DL86" s="17">
        <f t="shared" si="940"/>
        <v>0</v>
      </c>
      <c r="DM86" s="17">
        <f t="shared" si="940"/>
        <v>0</v>
      </c>
      <c r="DN86" s="17">
        <f t="shared" si="940"/>
        <v>0</v>
      </c>
      <c r="DO86" s="17">
        <f t="shared" si="940"/>
        <v>0</v>
      </c>
      <c r="DP86" s="17">
        <f t="shared" si="940"/>
        <v>0</v>
      </c>
      <c r="DQ86" s="17">
        <f t="shared" si="940"/>
        <v>0</v>
      </c>
      <c r="DR86" s="319">
        <f t="shared" ref="DR86" si="941">SUM(DF86:DQ86)</f>
        <v>0</v>
      </c>
      <c r="DS86" s="17">
        <f>SUM(DS71:DS72)-DS84</f>
        <v>0</v>
      </c>
      <c r="DT86" s="17">
        <f t="shared" ref="DT86:ED86" si="942">SUM(DT71:DT72)-DT84</f>
        <v>0</v>
      </c>
      <c r="DU86" s="17">
        <f t="shared" si="942"/>
        <v>0</v>
      </c>
      <c r="DV86" s="17">
        <f t="shared" si="942"/>
        <v>0</v>
      </c>
      <c r="DW86" s="17">
        <f t="shared" si="942"/>
        <v>0</v>
      </c>
      <c r="DX86" s="17">
        <f t="shared" si="942"/>
        <v>0</v>
      </c>
      <c r="DY86" s="17">
        <f t="shared" si="942"/>
        <v>0</v>
      </c>
      <c r="DZ86" s="17">
        <f t="shared" si="942"/>
        <v>0</v>
      </c>
      <c r="EA86" s="17">
        <f t="shared" si="942"/>
        <v>0</v>
      </c>
      <c r="EB86" s="17">
        <f t="shared" si="942"/>
        <v>0</v>
      </c>
      <c r="EC86" s="17">
        <f t="shared" si="942"/>
        <v>0</v>
      </c>
      <c r="ED86" s="17">
        <f t="shared" si="942"/>
        <v>0</v>
      </c>
      <c r="EE86" s="391">
        <f t="shared" ref="EE86" si="943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11 EMPRUNT 1'!$G$14:$G$2000,MATCH('SPACELOG 11 BP'!F$2,'SPACELOG 11 EMPRUNT 1'!$Z$14:$Z$2000,0)),0)</f>
        <v>0</v>
      </c>
      <c r="G88" s="17">
        <f>IFERROR(INDEX('SPACELOG 11 EMPRUNT 1'!$G$14:$G$2000,MATCH('SPACELOG 11 BP'!G$2,'SPACELOG 11 EMPRUNT 1'!$Z$14:$Z$2000,0)),0)</f>
        <v>0</v>
      </c>
      <c r="H88" s="17">
        <f>IFERROR(INDEX('SPACELOG 11 EMPRUNT 1'!$G$14:$G$2000,MATCH('SPACELOG 11 BP'!H$2,'SPACELOG 11 EMPRUNT 1'!$Z$14:$Z$2000,0)),0)</f>
        <v>0</v>
      </c>
      <c r="I88" s="17">
        <f>IFERROR(INDEX('SPACELOG 11 EMPRUNT 1'!$G$14:$G$2000,MATCH('SPACELOG 11 BP'!I$2,'SPACELOG 11 EMPRUNT 1'!$Z$14:$Z$2000,0)),0)</f>
        <v>0</v>
      </c>
      <c r="J88" s="17">
        <f>IFERROR(INDEX('SPACELOG 11 EMPRUNT 1'!$G$14:$G$2000,MATCH('SPACELOG 11 BP'!J$2,'SPACELOG 11 EMPRUNT 1'!$Z$14:$Z$2000,0)),0)</f>
        <v>0</v>
      </c>
      <c r="K88" s="17">
        <f>IFERROR(INDEX('SPACELOG 11 EMPRUNT 1'!$G$14:$G$2000,MATCH('SPACELOG 11 BP'!K$2,'SPACELOG 11 EMPRUNT 1'!$Z$14:$Z$2000,0)),0)</f>
        <v>0</v>
      </c>
      <c r="L88" s="17">
        <f>IFERROR(INDEX('SPACELOG 11 EMPRUNT 1'!$G$14:$G$2000,MATCH('SPACELOG 11 BP'!L$2,'SPACELOG 11 EMPRUNT 1'!$Z$14:$Z$2000,0)),0)</f>
        <v>0</v>
      </c>
      <c r="M88" s="17">
        <f>IFERROR(INDEX('SPACELOG 11 EMPRUNT 1'!$G$14:$G$2000,MATCH('SPACELOG 11 BP'!M$2,'SPACELOG 11 EMPRUNT 1'!$Z$14:$Z$2000,0)),0)</f>
        <v>0</v>
      </c>
      <c r="N88" s="17">
        <f>IFERROR(INDEX('SPACELOG 11 EMPRUNT 1'!$G$14:$G$2000,MATCH('SPACELOG 11 BP'!N$2,'SPACELOG 11 EMPRUNT 1'!$Z$14:$Z$2000,0)),0)</f>
        <v>0</v>
      </c>
      <c r="O88" s="17">
        <f>IFERROR(INDEX('SPACELOG 11 EMPRUNT 1'!$G$14:$G$2000,MATCH('SPACELOG 11 BP'!O$2,'SPACELOG 11 EMPRUNT 1'!$Z$14:$Z$2000,0)),0)</f>
        <v>0</v>
      </c>
      <c r="P88" s="17">
        <f>IFERROR(INDEX('SPACELOG 11 EMPRUNT 1'!$G$14:$G$2000,MATCH('SPACELOG 11 BP'!P$2,'SPACELOG 11 EMPRUNT 1'!$Z$14:$Z$2000,0)),0)</f>
        <v>0</v>
      </c>
      <c r="Q88" s="17">
        <f>IFERROR(INDEX('SPACELOG 11 EMPRUNT 1'!$G$14:$G$2000,MATCH('SPACELOG 11 BP'!Q$2,'SPACELOG 11 EMPRUNT 1'!$Z$14:$Z$2000,0)),0)</f>
        <v>0</v>
      </c>
      <c r="R88" s="319">
        <f>SUM(F88:Q88)</f>
        <v>0</v>
      </c>
      <c r="S88" s="17">
        <f>IFERROR(INDEX('SPACELOG 11 EMPRUNT 1'!$G$14:$G$2000,MATCH('SPACELOG 11 BP'!S$2,'SPACELOG 11 EMPRUNT 1'!$Z$14:$Z$2000,0)),0)</f>
        <v>0</v>
      </c>
      <c r="T88" s="17">
        <f>IFERROR(INDEX('SPACELOG 11 EMPRUNT 1'!$G$14:$G$2000,MATCH('SPACELOG 11 BP'!T$2,'SPACELOG 11 EMPRUNT 1'!$Z$14:$Z$2000,0)),0)</f>
        <v>0</v>
      </c>
      <c r="U88" s="17">
        <f>IFERROR(INDEX('SPACELOG 11 EMPRUNT 1'!$G$14:$G$2000,MATCH('SPACELOG 11 BP'!U$2,'SPACELOG 11 EMPRUNT 1'!$Z$14:$Z$2000,0)),0)</f>
        <v>0</v>
      </c>
      <c r="V88" s="17">
        <f>IFERROR(INDEX('SPACELOG 11 EMPRUNT 1'!$G$14:$G$2000,MATCH('SPACELOG 11 BP'!V$2,'SPACELOG 11 EMPRUNT 1'!$Z$14:$Z$2000,0)),0)</f>
        <v>0</v>
      </c>
      <c r="W88" s="17">
        <f>IFERROR(INDEX('SPACELOG 11 EMPRUNT 1'!$G$14:$G$2000,MATCH('SPACELOG 11 BP'!W$2,'SPACELOG 11 EMPRUNT 1'!$Z$14:$Z$2000,0)),0)</f>
        <v>0</v>
      </c>
      <c r="X88" s="17">
        <f>IFERROR(INDEX('SPACELOG 11 EMPRUNT 1'!$G$14:$G$2000,MATCH('SPACELOG 11 BP'!X$2,'SPACELOG 11 EMPRUNT 1'!$Z$14:$Z$2000,0)),0)</f>
        <v>0</v>
      </c>
      <c r="Y88" s="17">
        <f>IFERROR(INDEX('SPACELOG 11 EMPRUNT 1'!$G$14:$G$2000,MATCH('SPACELOG 11 BP'!Y$2,'SPACELOG 11 EMPRUNT 1'!$Z$14:$Z$2000,0)),0)</f>
        <v>0</v>
      </c>
      <c r="Z88" s="17">
        <f>IFERROR(INDEX('SPACELOG 11 EMPRUNT 1'!$G$14:$G$2000,MATCH('SPACELOG 11 BP'!Z$2,'SPACELOG 11 EMPRUNT 1'!$Z$14:$Z$2000,0)),0)</f>
        <v>0</v>
      </c>
      <c r="AA88" s="17">
        <f>IFERROR(INDEX('SPACELOG 11 EMPRUNT 1'!$G$14:$G$2000,MATCH('SPACELOG 11 BP'!AA$2,'SPACELOG 11 EMPRUNT 1'!$Z$14:$Z$2000,0)),0)</f>
        <v>0</v>
      </c>
      <c r="AB88" s="17">
        <f>IFERROR(INDEX('SPACELOG 11 EMPRUNT 1'!$G$14:$G$2000,MATCH('SPACELOG 11 BP'!AB$2,'SPACELOG 11 EMPRUNT 1'!$Z$14:$Z$2000,0)),0)</f>
        <v>0</v>
      </c>
      <c r="AC88" s="17">
        <f>IFERROR(INDEX('SPACELOG 11 EMPRUNT 1'!$G$14:$G$2000,MATCH('SPACELOG 11 BP'!AC$2,'SPACELOG 11 EMPRUNT 1'!$Z$14:$Z$2000,0)),0)</f>
        <v>0</v>
      </c>
      <c r="AD88" s="17">
        <f>IFERROR(INDEX('SPACELOG 11 EMPRUNT 1'!$G$14:$G$2000,MATCH('SPACELOG 11 BP'!AD$2,'SPACELOG 11 EMPRUNT 1'!$Z$14:$Z$2000,0)),0)</f>
        <v>0</v>
      </c>
      <c r="AE88" s="319">
        <f t="shared" ref="AE88:AE90" si="944">SUM(S88:AD88)</f>
        <v>0</v>
      </c>
      <c r="AF88" s="17">
        <f>IFERROR(INDEX('SPACELOG 11 EMPRUNT 1'!$G$14:$G$2000,MATCH('SPACELOG 11 BP'!AF$2,'SPACELOG 11 EMPRUNT 1'!$Z$14:$Z$2000,0)),0)</f>
        <v>0</v>
      </c>
      <c r="AG88" s="17">
        <f>IFERROR(INDEX('SPACELOG 11 EMPRUNT 1'!$G$14:$G$2000,MATCH('SPACELOG 11 BP'!AG$2,'SPACELOG 11 EMPRUNT 1'!$Z$14:$Z$2000,0)),0)</f>
        <v>0</v>
      </c>
      <c r="AH88" s="17">
        <f>IFERROR(INDEX('SPACELOG 11 EMPRUNT 1'!$G$14:$G$2000,MATCH('SPACELOG 11 BP'!AH$2,'SPACELOG 11 EMPRUNT 1'!$Z$14:$Z$2000,0)),0)</f>
        <v>0</v>
      </c>
      <c r="AI88" s="17">
        <f>IFERROR(INDEX('SPACELOG 11 EMPRUNT 1'!$G$14:$G$2000,MATCH('SPACELOG 11 BP'!AI$2,'SPACELOG 11 EMPRUNT 1'!$Z$14:$Z$2000,0)),0)</f>
        <v>0</v>
      </c>
      <c r="AJ88" s="17">
        <f>IFERROR(INDEX('SPACELOG 11 EMPRUNT 1'!$G$14:$G$2000,MATCH('SPACELOG 11 BP'!AJ$2,'SPACELOG 11 EMPRUNT 1'!$Z$14:$Z$2000,0)),0)</f>
        <v>0</v>
      </c>
      <c r="AK88" s="17">
        <f>IFERROR(INDEX('SPACELOG 11 EMPRUNT 1'!$G$14:$G$2000,MATCH('SPACELOG 11 BP'!AK$2,'SPACELOG 11 EMPRUNT 1'!$Z$14:$Z$2000,0)),0)</f>
        <v>0</v>
      </c>
      <c r="AL88" s="17">
        <f>IFERROR(INDEX('SPACELOG 11 EMPRUNT 1'!$G$14:$G$2000,MATCH('SPACELOG 11 BP'!AL$2,'SPACELOG 11 EMPRUNT 1'!$Z$14:$Z$2000,0)),0)</f>
        <v>0</v>
      </c>
      <c r="AM88" s="17">
        <f>IFERROR(INDEX('SPACELOG 11 EMPRUNT 1'!$G$14:$G$2000,MATCH('SPACELOG 11 BP'!AM$2,'SPACELOG 11 EMPRUNT 1'!$Z$14:$Z$2000,0)),0)</f>
        <v>0</v>
      </c>
      <c r="AN88" s="17">
        <f>IFERROR(INDEX('SPACELOG 11 EMPRUNT 1'!$G$14:$G$2000,MATCH('SPACELOG 11 BP'!AN$2,'SPACELOG 11 EMPRUNT 1'!$Z$14:$Z$2000,0)),0)</f>
        <v>0</v>
      </c>
      <c r="AO88" s="17">
        <f>IFERROR(INDEX('SPACELOG 11 EMPRUNT 1'!$G$14:$G$2000,MATCH('SPACELOG 11 BP'!AO$2,'SPACELOG 11 EMPRUNT 1'!$Z$14:$Z$2000,0)),0)</f>
        <v>0</v>
      </c>
      <c r="AP88" s="17">
        <f>IFERROR(INDEX('SPACELOG 11 EMPRUNT 1'!$G$14:$G$2000,MATCH('SPACELOG 11 BP'!AP$2,'SPACELOG 11 EMPRUNT 1'!$Z$14:$Z$2000,0)),0)</f>
        <v>0</v>
      </c>
      <c r="AQ88" s="17">
        <f>IFERROR(INDEX('SPACELOG 11 EMPRUNT 1'!$G$14:$G$2000,MATCH('SPACELOG 11 BP'!AQ$2,'SPACELOG 11 EMPRUNT 1'!$Z$14:$Z$2000,0)),0)</f>
        <v>0</v>
      </c>
      <c r="AR88" s="319">
        <f t="shared" ref="AR88:AR90" si="945">SUM(AF88:AQ88)</f>
        <v>0</v>
      </c>
      <c r="AS88" s="17">
        <f>IFERROR(INDEX('SPACELOG 11 EMPRUNT 1'!$G$14:$G$2000,MATCH('SPACELOG 11 BP'!AS$2,'SPACELOG 11 EMPRUNT 1'!$Z$14:$Z$2000,0)),0)</f>
        <v>0</v>
      </c>
      <c r="AT88" s="17">
        <f>IFERROR(INDEX('SPACELOG 11 EMPRUNT 1'!$G$14:$G$2000,MATCH('SPACELOG 11 BP'!AT$2,'SPACELOG 11 EMPRUNT 1'!$Z$14:$Z$2000,0)),0)</f>
        <v>0</v>
      </c>
      <c r="AU88" s="17">
        <f>IFERROR(INDEX('SPACELOG 11 EMPRUNT 1'!$G$14:$G$2000,MATCH('SPACELOG 11 BP'!AU$2,'SPACELOG 11 EMPRUNT 1'!$Z$14:$Z$2000,0)),0)</f>
        <v>0</v>
      </c>
      <c r="AV88" s="17">
        <f>IFERROR(INDEX('SPACELOG 11 EMPRUNT 1'!$G$14:$G$2000,MATCH('SPACELOG 11 BP'!AV$2,'SPACELOG 11 EMPRUNT 1'!$Z$14:$Z$2000,0)),0)</f>
        <v>0</v>
      </c>
      <c r="AW88" s="17">
        <f>IFERROR(INDEX('SPACELOG 11 EMPRUNT 1'!$G$14:$G$2000,MATCH('SPACELOG 11 BP'!AW$2,'SPACELOG 11 EMPRUNT 1'!$Z$14:$Z$2000,0)),0)</f>
        <v>0</v>
      </c>
      <c r="AX88" s="17">
        <f>IFERROR(INDEX('SPACELOG 11 EMPRUNT 1'!$G$14:$G$2000,MATCH('SPACELOG 11 BP'!AX$2,'SPACELOG 11 EMPRUNT 1'!$Z$14:$Z$2000,0)),0)</f>
        <v>0</v>
      </c>
      <c r="AY88" s="17">
        <f>IFERROR(INDEX('SPACELOG 11 EMPRUNT 1'!$G$14:$G$2000,MATCH('SPACELOG 11 BP'!AY$2,'SPACELOG 11 EMPRUNT 1'!$Z$14:$Z$2000,0)),0)</f>
        <v>0</v>
      </c>
      <c r="AZ88" s="17">
        <f>IFERROR(INDEX('SPACELOG 11 EMPRUNT 1'!$G$14:$G$2000,MATCH('SPACELOG 11 BP'!AZ$2,'SPACELOG 11 EMPRUNT 1'!$Z$14:$Z$2000,0)),0)</f>
        <v>0</v>
      </c>
      <c r="BA88" s="17">
        <f>IFERROR(INDEX('SPACELOG 11 EMPRUNT 1'!$G$14:$G$2000,MATCH('SPACELOG 11 BP'!BA$2,'SPACELOG 11 EMPRUNT 1'!$Z$14:$Z$2000,0)),0)</f>
        <v>0</v>
      </c>
      <c r="BB88" s="17">
        <f>IFERROR(INDEX('SPACELOG 11 EMPRUNT 1'!$G$14:$G$2000,MATCH('SPACELOG 11 BP'!BB$2,'SPACELOG 11 EMPRUNT 1'!$Z$14:$Z$2000,0)),0)</f>
        <v>0</v>
      </c>
      <c r="BC88" s="17">
        <f>IFERROR(INDEX('SPACELOG 11 EMPRUNT 1'!$G$14:$G$2000,MATCH('SPACELOG 11 BP'!BC$2,'SPACELOG 11 EMPRUNT 1'!$Z$14:$Z$2000,0)),0)</f>
        <v>0</v>
      </c>
      <c r="BD88" s="17">
        <f>IFERROR(INDEX('SPACELOG 11 EMPRUNT 1'!$G$14:$G$2000,MATCH('SPACELOG 11 BP'!BD$2,'SPACELOG 11 EMPRUNT 1'!$Z$14:$Z$2000,0)),0)</f>
        <v>0</v>
      </c>
      <c r="BE88" s="319">
        <f t="shared" ref="BE88:BE90" si="946">SUM(AS88:BD88)</f>
        <v>0</v>
      </c>
      <c r="BF88" s="17">
        <f>IFERROR(INDEX('SPACELOG 11 EMPRUNT 1'!$G$14:$G$2000,MATCH('SPACELOG 11 BP'!BF$2,'SPACELOG 11 EMPRUNT 1'!$Z$14:$Z$2000,0)),0)</f>
        <v>0</v>
      </c>
      <c r="BG88" s="17">
        <f>IFERROR(INDEX('SPACELOG 11 EMPRUNT 1'!$G$14:$G$2000,MATCH('SPACELOG 11 BP'!BG$2,'SPACELOG 11 EMPRUNT 1'!$Z$14:$Z$2000,0)),0)</f>
        <v>0</v>
      </c>
      <c r="BH88" s="17">
        <f>IFERROR(INDEX('SPACELOG 11 EMPRUNT 1'!$G$14:$G$2000,MATCH('SPACELOG 11 BP'!BH$2,'SPACELOG 11 EMPRUNT 1'!$Z$14:$Z$2000,0)),0)</f>
        <v>0</v>
      </c>
      <c r="BI88" s="17">
        <f>IFERROR(INDEX('SPACELOG 11 EMPRUNT 1'!$G$14:$G$2000,MATCH('SPACELOG 11 BP'!BI$2,'SPACELOG 11 EMPRUNT 1'!$Z$14:$Z$2000,0)),0)</f>
        <v>0</v>
      </c>
      <c r="BJ88" s="17">
        <f>IFERROR(INDEX('SPACELOG 11 EMPRUNT 1'!$G$14:$G$2000,MATCH('SPACELOG 11 BP'!BJ$2,'SPACELOG 11 EMPRUNT 1'!$Z$14:$Z$2000,0)),0)</f>
        <v>0</v>
      </c>
      <c r="BK88" s="17">
        <f>IFERROR(INDEX('SPACELOG 11 EMPRUNT 1'!$G$14:$G$2000,MATCH('SPACELOG 11 BP'!BK$2,'SPACELOG 11 EMPRUNT 1'!$Z$14:$Z$2000,0)),0)</f>
        <v>0</v>
      </c>
      <c r="BL88" s="17">
        <f>IFERROR(INDEX('SPACELOG 11 EMPRUNT 1'!$G$14:$G$2000,MATCH('SPACELOG 11 BP'!BL$2,'SPACELOG 11 EMPRUNT 1'!$Z$14:$Z$2000,0)),0)</f>
        <v>0</v>
      </c>
      <c r="BM88" s="17">
        <f>IFERROR(INDEX('SPACELOG 11 EMPRUNT 1'!$G$14:$G$2000,MATCH('SPACELOG 11 BP'!BM$2,'SPACELOG 11 EMPRUNT 1'!$Z$14:$Z$2000,0)),0)</f>
        <v>0</v>
      </c>
      <c r="BN88" s="17">
        <f>IFERROR(INDEX('SPACELOG 11 EMPRUNT 1'!$G$14:$G$2000,MATCH('SPACELOG 11 BP'!BN$2,'SPACELOG 11 EMPRUNT 1'!$Z$14:$Z$2000,0)),0)</f>
        <v>0</v>
      </c>
      <c r="BO88" s="17">
        <f>IFERROR(INDEX('SPACELOG 11 EMPRUNT 1'!$G$14:$G$2000,MATCH('SPACELOG 11 BP'!BO$2,'SPACELOG 11 EMPRUNT 1'!$Z$14:$Z$2000,0)),0)</f>
        <v>0</v>
      </c>
      <c r="BP88" s="17">
        <f>IFERROR(INDEX('SPACELOG 11 EMPRUNT 1'!$G$14:$G$2000,MATCH('SPACELOG 11 BP'!BP$2,'SPACELOG 11 EMPRUNT 1'!$Z$14:$Z$2000,0)),0)</f>
        <v>0</v>
      </c>
      <c r="BQ88" s="17">
        <f>IFERROR(INDEX('SPACELOG 11 EMPRUNT 1'!$G$14:$G$2000,MATCH('SPACELOG 11 BP'!BQ$2,'SPACELOG 11 EMPRUNT 1'!$Z$14:$Z$2000,0)),0)</f>
        <v>0</v>
      </c>
      <c r="BR88" s="319">
        <f t="shared" ref="BR88:BR90" si="947">SUM(BF88:BQ88)</f>
        <v>0</v>
      </c>
      <c r="BS88" s="17">
        <f>IFERROR(INDEX('SPACELOG 11 EMPRUNT 1'!$G$14:$G$2000,MATCH('SPACELOG 11 BP'!BS$2,'SPACELOG 11 EMPRUNT 1'!$Z$14:$Z$2000,0)),0)</f>
        <v>0</v>
      </c>
      <c r="BT88" s="17">
        <f>IFERROR(INDEX('SPACELOG 11 EMPRUNT 1'!$G$14:$G$2000,MATCH('SPACELOG 11 BP'!BT$2,'SPACELOG 11 EMPRUNT 1'!$Z$14:$Z$2000,0)),0)</f>
        <v>0</v>
      </c>
      <c r="BU88" s="17">
        <f>IFERROR(INDEX('SPACELOG 11 EMPRUNT 1'!$G$14:$G$2000,MATCH('SPACELOG 11 BP'!BU$2,'SPACELOG 11 EMPRUNT 1'!$Z$14:$Z$2000,0)),0)</f>
        <v>0</v>
      </c>
      <c r="BV88" s="17">
        <f>IFERROR(INDEX('SPACELOG 11 EMPRUNT 1'!$G$14:$G$2000,MATCH('SPACELOG 11 BP'!BV$2,'SPACELOG 11 EMPRUNT 1'!$Z$14:$Z$2000,0)),0)</f>
        <v>0</v>
      </c>
      <c r="BW88" s="17">
        <f>IFERROR(INDEX('SPACELOG 11 EMPRUNT 1'!$G$14:$G$2000,MATCH('SPACELOG 11 BP'!BW$2,'SPACELOG 11 EMPRUNT 1'!$Z$14:$Z$2000,0)),0)</f>
        <v>0</v>
      </c>
      <c r="BX88" s="17">
        <f>IFERROR(INDEX('SPACELOG 11 EMPRUNT 1'!$G$14:$G$2000,MATCH('SPACELOG 11 BP'!BX$2,'SPACELOG 11 EMPRUNT 1'!$Z$14:$Z$2000,0)),0)</f>
        <v>0</v>
      </c>
      <c r="BY88" s="17">
        <f>IFERROR(INDEX('SPACELOG 11 EMPRUNT 1'!$G$14:$G$2000,MATCH('SPACELOG 11 BP'!BY$2,'SPACELOG 11 EMPRUNT 1'!$Z$14:$Z$2000,0)),0)</f>
        <v>0</v>
      </c>
      <c r="BZ88" s="17">
        <f>IFERROR(INDEX('SPACELOG 11 EMPRUNT 1'!$G$14:$G$2000,MATCH('SPACELOG 11 BP'!BZ$2,'SPACELOG 11 EMPRUNT 1'!$Z$14:$Z$2000,0)),0)</f>
        <v>0</v>
      </c>
      <c r="CA88" s="17">
        <f>IFERROR(INDEX('SPACELOG 11 EMPRUNT 1'!$G$14:$G$2000,MATCH('SPACELOG 11 BP'!CA$2,'SPACELOG 11 EMPRUNT 1'!$Z$14:$Z$2000,0)),0)</f>
        <v>0</v>
      </c>
      <c r="CB88" s="17">
        <f>IFERROR(INDEX('SPACELOG 11 EMPRUNT 1'!$G$14:$G$2000,MATCH('SPACELOG 11 BP'!CB$2,'SPACELOG 11 EMPRUNT 1'!$Z$14:$Z$2000,0)),0)</f>
        <v>0</v>
      </c>
      <c r="CC88" s="17">
        <f>IFERROR(INDEX('SPACELOG 11 EMPRUNT 1'!$G$14:$G$2000,MATCH('SPACELOG 11 BP'!CC$2,'SPACELOG 11 EMPRUNT 1'!$Z$14:$Z$2000,0)),0)</f>
        <v>0</v>
      </c>
      <c r="CD88" s="17">
        <f>IFERROR(INDEX('SPACELOG 11 EMPRUNT 1'!$G$14:$G$2000,MATCH('SPACELOG 11 BP'!CD$2,'SPACELOG 11 EMPRUNT 1'!$Z$14:$Z$2000,0)),0)</f>
        <v>0</v>
      </c>
      <c r="CE88" s="319">
        <f t="shared" ref="CE88:CE90" si="948">SUM(BS88:CD88)</f>
        <v>0</v>
      </c>
      <c r="CF88" s="17">
        <f>IFERROR(INDEX('SPACELOG 11 EMPRUNT 1'!$G$14:$G$2000,MATCH('SPACELOG 11 BP'!CF$2,'SPACELOG 11 EMPRUNT 1'!$Z$14:$Z$2000,0)),0)</f>
        <v>0</v>
      </c>
      <c r="CG88" s="17">
        <f>IFERROR(INDEX('SPACELOG 11 EMPRUNT 1'!$G$14:$G$2000,MATCH('SPACELOG 11 BP'!CG$2,'SPACELOG 11 EMPRUNT 1'!$Z$14:$Z$2000,0)),0)</f>
        <v>0</v>
      </c>
      <c r="CH88" s="17">
        <f>IFERROR(INDEX('SPACELOG 11 EMPRUNT 1'!$G$14:$G$2000,MATCH('SPACELOG 11 BP'!CH$2,'SPACELOG 11 EMPRUNT 1'!$Z$14:$Z$2000,0)),0)</f>
        <v>0</v>
      </c>
      <c r="CI88" s="17">
        <f>IFERROR(INDEX('SPACELOG 11 EMPRUNT 1'!$G$14:$G$2000,MATCH('SPACELOG 11 BP'!CI$2,'SPACELOG 11 EMPRUNT 1'!$Z$14:$Z$2000,0)),0)</f>
        <v>0</v>
      </c>
      <c r="CJ88" s="17">
        <f>IFERROR(INDEX('SPACELOG 11 EMPRUNT 1'!$G$14:$G$2000,MATCH('SPACELOG 11 BP'!CJ$2,'SPACELOG 11 EMPRUNT 1'!$Z$14:$Z$2000,0)),0)</f>
        <v>0</v>
      </c>
      <c r="CK88" s="17">
        <f>IFERROR(INDEX('SPACELOG 11 EMPRUNT 1'!$G$14:$G$2000,MATCH('SPACELOG 11 BP'!CK$2,'SPACELOG 11 EMPRUNT 1'!$Z$14:$Z$2000,0)),0)</f>
        <v>0</v>
      </c>
      <c r="CL88" s="17">
        <f>IFERROR(INDEX('SPACELOG 11 EMPRUNT 1'!$G$14:$G$2000,MATCH('SPACELOG 11 BP'!CL$2,'SPACELOG 11 EMPRUNT 1'!$Z$14:$Z$2000,0)),0)</f>
        <v>0</v>
      </c>
      <c r="CM88" s="17">
        <f>IFERROR(INDEX('SPACELOG 11 EMPRUNT 1'!$G$14:$G$2000,MATCH('SPACELOG 11 BP'!CM$2,'SPACELOG 11 EMPRUNT 1'!$Z$14:$Z$2000,0)),0)</f>
        <v>0</v>
      </c>
      <c r="CN88" s="17">
        <f>IFERROR(INDEX('SPACELOG 11 EMPRUNT 1'!$G$14:$G$2000,MATCH('SPACELOG 11 BP'!CN$2,'SPACELOG 11 EMPRUNT 1'!$Z$14:$Z$2000,0)),0)</f>
        <v>0</v>
      </c>
      <c r="CO88" s="17">
        <f>IFERROR(INDEX('SPACELOG 11 EMPRUNT 1'!$G$14:$G$2000,MATCH('SPACELOG 11 BP'!CO$2,'SPACELOG 11 EMPRUNT 1'!$Z$14:$Z$2000,0)),0)</f>
        <v>0</v>
      </c>
      <c r="CP88" s="17">
        <f>IFERROR(INDEX('SPACELOG 11 EMPRUNT 1'!$G$14:$G$2000,MATCH('SPACELOG 11 BP'!CP$2,'SPACELOG 11 EMPRUNT 1'!$Z$14:$Z$2000,0)),0)</f>
        <v>0</v>
      </c>
      <c r="CQ88" s="17">
        <f>IFERROR(INDEX('SPACELOG 11 EMPRUNT 1'!$G$14:$G$2000,MATCH('SPACELOG 11 BP'!CQ$2,'SPACELOG 11 EMPRUNT 1'!$Z$14:$Z$2000,0)),0)</f>
        <v>0</v>
      </c>
      <c r="CR88" s="319">
        <f t="shared" ref="CR88:CR90" si="949">SUM(CF88:CQ88)</f>
        <v>0</v>
      </c>
      <c r="CS88" s="17">
        <f>IFERROR(INDEX('SPACELOG 11 EMPRUNT 1'!$G$14:$G$2000,MATCH('SPACELOG 11 BP'!CS$2,'SPACELOG 11 EMPRUNT 1'!$Z$14:$Z$2000,0)),0)</f>
        <v>0</v>
      </c>
      <c r="CT88" s="17">
        <f>IFERROR(INDEX('SPACELOG 11 EMPRUNT 1'!$G$14:$G$2000,MATCH('SPACELOG 11 BP'!CT$2,'SPACELOG 11 EMPRUNT 1'!$Z$14:$Z$2000,0)),0)</f>
        <v>0</v>
      </c>
      <c r="CU88" s="17">
        <f>IFERROR(INDEX('SPACELOG 11 EMPRUNT 1'!$G$14:$G$2000,MATCH('SPACELOG 11 BP'!CU$2,'SPACELOG 11 EMPRUNT 1'!$Z$14:$Z$2000,0)),0)</f>
        <v>0</v>
      </c>
      <c r="CV88" s="17">
        <f>IFERROR(INDEX('SPACELOG 11 EMPRUNT 1'!$G$14:$G$2000,MATCH('SPACELOG 11 BP'!CV$2,'SPACELOG 11 EMPRUNT 1'!$Z$14:$Z$2000,0)),0)</f>
        <v>0</v>
      </c>
      <c r="CW88" s="17">
        <f>IFERROR(INDEX('SPACELOG 11 EMPRUNT 1'!$G$14:$G$2000,MATCH('SPACELOG 11 BP'!CW$2,'SPACELOG 11 EMPRUNT 1'!$Z$14:$Z$2000,0)),0)</f>
        <v>0</v>
      </c>
      <c r="CX88" s="17">
        <f>IFERROR(INDEX('SPACELOG 11 EMPRUNT 1'!$G$14:$G$2000,MATCH('SPACELOG 11 BP'!CX$2,'SPACELOG 11 EMPRUNT 1'!$Z$14:$Z$2000,0)),0)</f>
        <v>0</v>
      </c>
      <c r="CY88" s="17">
        <f>IFERROR(INDEX('SPACELOG 11 EMPRUNT 1'!$G$14:$G$2000,MATCH('SPACELOG 11 BP'!CY$2,'SPACELOG 11 EMPRUNT 1'!$Z$14:$Z$2000,0)),0)</f>
        <v>0</v>
      </c>
      <c r="CZ88" s="17">
        <f>IFERROR(INDEX('SPACELOG 11 EMPRUNT 1'!$G$14:$G$2000,MATCH('SPACELOG 11 BP'!CZ$2,'SPACELOG 11 EMPRUNT 1'!$Z$14:$Z$2000,0)),0)</f>
        <v>0</v>
      </c>
      <c r="DA88" s="17">
        <f>IFERROR(INDEX('SPACELOG 11 EMPRUNT 1'!$G$14:$G$2000,MATCH('SPACELOG 11 BP'!DA$2,'SPACELOG 11 EMPRUNT 1'!$Z$14:$Z$2000,0)),0)</f>
        <v>0</v>
      </c>
      <c r="DB88" s="17">
        <f>IFERROR(INDEX('SPACELOG 11 EMPRUNT 1'!$G$14:$G$2000,MATCH('SPACELOG 11 BP'!DB$2,'SPACELOG 11 EMPRUNT 1'!$Z$14:$Z$2000,0)),0)</f>
        <v>0</v>
      </c>
      <c r="DC88" s="17">
        <f>IFERROR(INDEX('SPACELOG 11 EMPRUNT 1'!$G$14:$G$2000,MATCH('SPACELOG 11 BP'!DC$2,'SPACELOG 11 EMPRUNT 1'!$Z$14:$Z$2000,0)),0)</f>
        <v>0</v>
      </c>
      <c r="DD88" s="17">
        <f>IFERROR(INDEX('SPACELOG 11 EMPRUNT 1'!$G$14:$G$2000,MATCH('SPACELOG 11 BP'!DD$2,'SPACELOG 11 EMPRUNT 1'!$Z$14:$Z$2000,0)),0)</f>
        <v>0</v>
      </c>
      <c r="DE88" s="319">
        <f t="shared" ref="DE88:DE90" si="950">SUM(CS88:DD88)</f>
        <v>0</v>
      </c>
      <c r="DF88" s="17">
        <f>IFERROR(INDEX('SPACELOG 11 EMPRUNT 1'!$G$14:$G$2000,MATCH('SPACELOG 11 BP'!DF$2,'SPACELOG 11 EMPRUNT 1'!$Z$14:$Z$2000,0)),0)</f>
        <v>0</v>
      </c>
      <c r="DG88" s="17">
        <f>IFERROR(INDEX('SPACELOG 11 EMPRUNT 1'!$G$14:$G$2000,MATCH('SPACELOG 11 BP'!DG$2,'SPACELOG 11 EMPRUNT 1'!$Z$14:$Z$2000,0)),0)</f>
        <v>0</v>
      </c>
      <c r="DH88" s="17">
        <f>IFERROR(INDEX('SPACELOG 11 EMPRUNT 1'!$G$14:$G$2000,MATCH('SPACELOG 11 BP'!DH$2,'SPACELOG 11 EMPRUNT 1'!$Z$14:$Z$2000,0)),0)</f>
        <v>0</v>
      </c>
      <c r="DI88" s="17">
        <f>IFERROR(INDEX('SPACELOG 11 EMPRUNT 1'!$G$14:$G$2000,MATCH('SPACELOG 11 BP'!DI$2,'SPACELOG 11 EMPRUNT 1'!$Z$14:$Z$2000,0)),0)</f>
        <v>0</v>
      </c>
      <c r="DJ88" s="17">
        <f>IFERROR(INDEX('SPACELOG 11 EMPRUNT 1'!$G$14:$G$2000,MATCH('SPACELOG 11 BP'!DJ$2,'SPACELOG 11 EMPRUNT 1'!$Z$14:$Z$2000,0)),0)</f>
        <v>0</v>
      </c>
      <c r="DK88" s="17">
        <f>IFERROR(INDEX('SPACELOG 11 EMPRUNT 1'!$G$14:$G$2000,MATCH('SPACELOG 11 BP'!DK$2,'SPACELOG 11 EMPRUNT 1'!$Z$14:$Z$2000,0)),0)</f>
        <v>0</v>
      </c>
      <c r="DL88" s="17">
        <f>IFERROR(INDEX('SPACELOG 11 EMPRUNT 1'!$G$14:$G$2000,MATCH('SPACELOG 11 BP'!DL$2,'SPACELOG 11 EMPRUNT 1'!$Z$14:$Z$2000,0)),0)</f>
        <v>0</v>
      </c>
      <c r="DM88" s="17">
        <f>IFERROR(INDEX('SPACELOG 11 EMPRUNT 1'!$G$14:$G$2000,MATCH('SPACELOG 11 BP'!DM$2,'SPACELOG 11 EMPRUNT 1'!$Z$14:$Z$2000,0)),0)</f>
        <v>0</v>
      </c>
      <c r="DN88" s="17">
        <f>IFERROR(INDEX('SPACELOG 11 EMPRUNT 1'!$G$14:$G$2000,MATCH('SPACELOG 11 BP'!DN$2,'SPACELOG 11 EMPRUNT 1'!$Z$14:$Z$2000,0)),0)</f>
        <v>0</v>
      </c>
      <c r="DO88" s="17">
        <f>IFERROR(INDEX('SPACELOG 11 EMPRUNT 1'!$G$14:$G$2000,MATCH('SPACELOG 11 BP'!DO$2,'SPACELOG 11 EMPRUNT 1'!$Z$14:$Z$2000,0)),0)</f>
        <v>0</v>
      </c>
      <c r="DP88" s="17">
        <f>IFERROR(INDEX('SPACELOG 11 EMPRUNT 1'!$G$14:$G$2000,MATCH('SPACELOG 11 BP'!DP$2,'SPACELOG 11 EMPRUNT 1'!$Z$14:$Z$2000,0)),0)</f>
        <v>0</v>
      </c>
      <c r="DQ88" s="17">
        <f>IFERROR(INDEX('SPACELOG 11 EMPRUNT 1'!$G$14:$G$2000,MATCH('SPACELOG 11 BP'!DQ$2,'SPACELOG 11 EMPRUNT 1'!$Z$14:$Z$2000,0)),0)</f>
        <v>0</v>
      </c>
      <c r="DR88" s="319">
        <f t="shared" ref="DR88:DR90" si="951">SUM(DF88:DQ88)</f>
        <v>0</v>
      </c>
      <c r="DS88" s="17">
        <f>IFERROR(INDEX('SPACELOG 11 EMPRUNT 1'!$G$14:$G$2000,MATCH('SPACELOG 11 BP'!DS$2,'SPACELOG 11 EMPRUNT 1'!$Z$14:$Z$2000,0)),0)</f>
        <v>0</v>
      </c>
      <c r="DT88" s="17">
        <f>IFERROR(INDEX('SPACELOG 11 EMPRUNT 1'!$G$14:$G$2000,MATCH('SPACELOG 11 BP'!DT$2,'SPACELOG 11 EMPRUNT 1'!$Z$14:$Z$2000,0)),0)</f>
        <v>0</v>
      </c>
      <c r="DU88" s="17">
        <f>IFERROR(INDEX('SPACELOG 11 EMPRUNT 1'!$G$14:$G$2000,MATCH('SPACELOG 11 BP'!DU$2,'SPACELOG 11 EMPRUNT 1'!$Z$14:$Z$2000,0)),0)</f>
        <v>0</v>
      </c>
      <c r="DV88" s="17">
        <f>IFERROR(INDEX('SPACELOG 11 EMPRUNT 1'!$G$14:$G$2000,MATCH('SPACELOG 11 BP'!DV$2,'SPACELOG 11 EMPRUNT 1'!$Z$14:$Z$2000,0)),0)</f>
        <v>0</v>
      </c>
      <c r="DW88" s="17">
        <f>IFERROR(INDEX('SPACELOG 11 EMPRUNT 1'!$G$14:$G$2000,MATCH('SPACELOG 11 BP'!DW$2,'SPACELOG 11 EMPRUNT 1'!$Z$14:$Z$2000,0)),0)</f>
        <v>0</v>
      </c>
      <c r="DX88" s="17">
        <f>IFERROR(INDEX('SPACELOG 11 EMPRUNT 1'!$G$14:$G$2000,MATCH('SPACELOG 11 BP'!DX$2,'SPACELOG 11 EMPRUNT 1'!$Z$14:$Z$2000,0)),0)</f>
        <v>0</v>
      </c>
      <c r="DY88" s="17">
        <f>IFERROR(INDEX('SPACELOG 11 EMPRUNT 1'!$G$14:$G$2000,MATCH('SPACELOG 11 BP'!DY$2,'SPACELOG 11 EMPRUNT 1'!$Z$14:$Z$2000,0)),0)</f>
        <v>0</v>
      </c>
      <c r="DZ88" s="17">
        <f>IFERROR(INDEX('SPACELOG 11 EMPRUNT 1'!$G$14:$G$2000,MATCH('SPACELOG 11 BP'!DZ$2,'SPACELOG 11 EMPRUNT 1'!$Z$14:$Z$2000,0)),0)</f>
        <v>0</v>
      </c>
      <c r="EA88" s="17">
        <f>IFERROR(INDEX('SPACELOG 11 EMPRUNT 1'!$G$14:$G$2000,MATCH('SPACELOG 11 BP'!EA$2,'SPACELOG 11 EMPRUNT 1'!$Z$14:$Z$2000,0)),0)</f>
        <v>0</v>
      </c>
      <c r="EB88" s="17">
        <f>IFERROR(INDEX('SPACELOG 11 EMPRUNT 1'!$G$14:$G$2000,MATCH('SPACELOG 11 BP'!EB$2,'SPACELOG 11 EMPRUNT 1'!$Z$14:$Z$2000,0)),0)</f>
        <v>0</v>
      </c>
      <c r="EC88" s="17">
        <f>IFERROR(INDEX('SPACELOG 11 EMPRUNT 1'!$G$14:$G$2000,MATCH('SPACELOG 11 BP'!EC$2,'SPACELOG 11 EMPRUNT 1'!$Z$14:$Z$2000,0)),0)</f>
        <v>0</v>
      </c>
      <c r="ED88" s="17">
        <f>IFERROR(INDEX('SPACELOG 11 EMPRUNT 1'!$G$14:$G$2000,MATCH('SPACELOG 11 BP'!ED$2,'SPACELOG 11 EMPRUNT 1'!$Z$14:$Z$2000,0)),0)</f>
        <v>0</v>
      </c>
      <c r="EE88" s="319">
        <f t="shared" ref="EE88:EE90" si="952">SUM(DS88:ED88)</f>
        <v>0</v>
      </c>
    </row>
    <row r="89" spans="3:147" x14ac:dyDescent="0.2">
      <c r="D89" s="1" t="s">
        <v>329</v>
      </c>
      <c r="F89" s="17">
        <f>IFERROR(INDEX('SPACELOG 11 EMPRUNT 2'!$G$14:$G$2000,MATCH('SPACELOG 11 BP'!F$2,'SPACELOG 11 EMPRUNT 2'!$Z$14:$Z$2000,0)),0)</f>
        <v>0</v>
      </c>
      <c r="G89" s="17">
        <f>IFERROR(INDEX('SPACELOG 11 EMPRUNT 2'!$G$14:$G$2000,MATCH('SPACELOG 11 BP'!G$2,'SPACELOG 11 EMPRUNT 2'!$Z$14:$Z$2000,0)),0)</f>
        <v>0</v>
      </c>
      <c r="H89" s="17">
        <f>IFERROR(INDEX('SPACELOG 11 EMPRUNT 2'!$G$14:$G$2000,MATCH('SPACELOG 11 BP'!H$2,'SPACELOG 11 EMPRUNT 2'!$Z$14:$Z$2000,0)),0)</f>
        <v>0</v>
      </c>
      <c r="I89" s="17">
        <f>IFERROR(INDEX('SPACELOG 11 EMPRUNT 2'!$G$14:$G$2000,MATCH('SPACELOG 11 BP'!I$2,'SPACELOG 11 EMPRUNT 2'!$Z$14:$Z$2000,0)),0)</f>
        <v>0</v>
      </c>
      <c r="J89" s="17">
        <f>IFERROR(INDEX('SPACELOG 11 EMPRUNT 2'!$G$14:$G$2000,MATCH('SPACELOG 11 BP'!J$2,'SPACELOG 11 EMPRUNT 2'!$Z$14:$Z$2000,0)),0)</f>
        <v>0</v>
      </c>
      <c r="K89" s="17">
        <f>IFERROR(INDEX('SPACELOG 11 EMPRUNT 2'!$G$14:$G$2000,MATCH('SPACELOG 11 BP'!K$2,'SPACELOG 11 EMPRUNT 2'!$Z$14:$Z$2000,0)),0)</f>
        <v>0</v>
      </c>
      <c r="L89" s="17">
        <f>IFERROR(INDEX('SPACELOG 11 EMPRUNT 2'!$G$14:$G$2000,MATCH('SPACELOG 11 BP'!L$2,'SPACELOG 11 EMPRUNT 2'!$Z$14:$Z$2000,0)),0)</f>
        <v>0</v>
      </c>
      <c r="M89" s="17">
        <f>IFERROR(INDEX('SPACELOG 11 EMPRUNT 2'!$G$14:$G$2000,MATCH('SPACELOG 11 BP'!M$2,'SPACELOG 11 EMPRUNT 2'!$Z$14:$Z$2000,0)),0)</f>
        <v>0</v>
      </c>
      <c r="N89" s="17">
        <f>IFERROR(INDEX('SPACELOG 11 EMPRUNT 2'!$G$14:$G$2000,MATCH('SPACELOG 11 BP'!N$2,'SPACELOG 11 EMPRUNT 2'!$Z$14:$Z$2000,0)),0)</f>
        <v>0</v>
      </c>
      <c r="O89" s="17">
        <f>IFERROR(INDEX('SPACELOG 11 EMPRUNT 2'!$G$14:$G$2000,MATCH('SPACELOG 11 BP'!O$2,'SPACELOG 11 EMPRUNT 2'!$Z$14:$Z$2000,0)),0)</f>
        <v>0</v>
      </c>
      <c r="P89" s="17">
        <f>IFERROR(INDEX('SPACELOG 11 EMPRUNT 2'!$G$14:$G$2000,MATCH('SPACELOG 11 BP'!P$2,'SPACELOG 11 EMPRUNT 2'!$Z$14:$Z$2000,0)),0)</f>
        <v>0</v>
      </c>
      <c r="Q89" s="17">
        <f>IFERROR(INDEX('SPACELOG 11 EMPRUNT 2'!$G$14:$G$2000,MATCH('SPACELOG 11 BP'!Q$2,'SPACELOG 11 EMPRUNT 2'!$Z$14:$Z$2000,0)),0)</f>
        <v>0</v>
      </c>
      <c r="R89" s="319">
        <f t="shared" ref="R89:R90" si="953">SUM(F89:Q89)</f>
        <v>0</v>
      </c>
      <c r="S89" s="17">
        <f>IFERROR(INDEX('SPACELOG 11 EMPRUNT 2'!$G$14:$G$2000,MATCH('SPACELOG 11 BP'!S$2,'SPACELOG 11 EMPRUNT 2'!$Z$14:$Z$2000,0)),0)</f>
        <v>0</v>
      </c>
      <c r="T89" s="17">
        <f>IFERROR(INDEX('SPACELOG 11 EMPRUNT 2'!$G$14:$G$2000,MATCH('SPACELOG 11 BP'!T$2,'SPACELOG 11 EMPRUNT 2'!$Z$14:$Z$2000,0)),0)</f>
        <v>0</v>
      </c>
      <c r="U89" s="17">
        <f>IFERROR(INDEX('SPACELOG 11 EMPRUNT 2'!$G$14:$G$2000,MATCH('SPACELOG 11 BP'!U$2,'SPACELOG 11 EMPRUNT 2'!$Z$14:$Z$2000,0)),0)</f>
        <v>0</v>
      </c>
      <c r="V89" s="17">
        <f>IFERROR(INDEX('SPACELOG 11 EMPRUNT 2'!$G$14:$G$2000,MATCH('SPACELOG 11 BP'!V$2,'SPACELOG 11 EMPRUNT 2'!$Z$14:$Z$2000,0)),0)</f>
        <v>0</v>
      </c>
      <c r="W89" s="17">
        <f>IFERROR(INDEX('SPACELOG 11 EMPRUNT 2'!$G$14:$G$2000,MATCH('SPACELOG 11 BP'!W$2,'SPACELOG 11 EMPRUNT 2'!$Z$14:$Z$2000,0)),0)</f>
        <v>0</v>
      </c>
      <c r="X89" s="17">
        <f>IFERROR(INDEX('SPACELOG 11 EMPRUNT 2'!$G$14:$G$2000,MATCH('SPACELOG 11 BP'!X$2,'SPACELOG 11 EMPRUNT 2'!$Z$14:$Z$2000,0)),0)</f>
        <v>0</v>
      </c>
      <c r="Y89" s="17">
        <f>IFERROR(INDEX('SPACELOG 11 EMPRUNT 2'!$G$14:$G$2000,MATCH('SPACELOG 11 BP'!Y$2,'SPACELOG 11 EMPRUNT 2'!$Z$14:$Z$2000,0)),0)</f>
        <v>0</v>
      </c>
      <c r="Z89" s="17">
        <f>IFERROR(INDEX('SPACELOG 11 EMPRUNT 2'!$G$14:$G$2000,MATCH('SPACELOG 11 BP'!Z$2,'SPACELOG 11 EMPRUNT 2'!$Z$14:$Z$2000,0)),0)</f>
        <v>0</v>
      </c>
      <c r="AA89" s="17">
        <f>IFERROR(INDEX('SPACELOG 11 EMPRUNT 2'!$G$14:$G$2000,MATCH('SPACELOG 11 BP'!AA$2,'SPACELOG 11 EMPRUNT 2'!$Z$14:$Z$2000,0)),0)</f>
        <v>0</v>
      </c>
      <c r="AB89" s="17">
        <f>IFERROR(INDEX('SPACELOG 11 EMPRUNT 2'!$G$14:$G$2000,MATCH('SPACELOG 11 BP'!AB$2,'SPACELOG 11 EMPRUNT 2'!$Z$14:$Z$2000,0)),0)</f>
        <v>0</v>
      </c>
      <c r="AC89" s="17">
        <f>IFERROR(INDEX('SPACELOG 11 EMPRUNT 2'!$G$14:$G$2000,MATCH('SPACELOG 11 BP'!AC$2,'SPACELOG 11 EMPRUNT 2'!$Z$14:$Z$2000,0)),0)</f>
        <v>0</v>
      </c>
      <c r="AD89" s="17">
        <f>IFERROR(INDEX('SPACELOG 11 EMPRUNT 2'!$G$14:$G$2000,MATCH('SPACELOG 11 BP'!AD$2,'SPACELOG 11 EMPRUNT 2'!$Z$14:$Z$2000,0)),0)</f>
        <v>0</v>
      </c>
      <c r="AE89" s="319">
        <f t="shared" si="944"/>
        <v>0</v>
      </c>
      <c r="AF89" s="17">
        <f>IFERROR(INDEX('SPACELOG 11 EMPRUNT 2'!$G$14:$G$2000,MATCH('SPACELOG 11 BP'!AF$2,'SPACELOG 11 EMPRUNT 2'!$Z$14:$Z$2000,0)),0)</f>
        <v>0</v>
      </c>
      <c r="AG89" s="17">
        <f>IFERROR(INDEX('SPACELOG 11 EMPRUNT 2'!$G$14:$G$2000,MATCH('SPACELOG 11 BP'!AG$2,'SPACELOG 11 EMPRUNT 2'!$Z$14:$Z$2000,0)),0)</f>
        <v>0</v>
      </c>
      <c r="AH89" s="17">
        <f>IFERROR(INDEX('SPACELOG 11 EMPRUNT 2'!$G$14:$G$2000,MATCH('SPACELOG 11 BP'!AH$2,'SPACELOG 11 EMPRUNT 2'!$Z$14:$Z$2000,0)),0)</f>
        <v>0</v>
      </c>
      <c r="AI89" s="17">
        <f>IFERROR(INDEX('SPACELOG 11 EMPRUNT 2'!$G$14:$G$2000,MATCH('SPACELOG 11 BP'!AI$2,'SPACELOG 11 EMPRUNT 2'!$Z$14:$Z$2000,0)),0)</f>
        <v>0</v>
      </c>
      <c r="AJ89" s="17">
        <f>IFERROR(INDEX('SPACELOG 11 EMPRUNT 2'!$G$14:$G$2000,MATCH('SPACELOG 11 BP'!AJ$2,'SPACELOG 11 EMPRUNT 2'!$Z$14:$Z$2000,0)),0)</f>
        <v>0</v>
      </c>
      <c r="AK89" s="17">
        <f>IFERROR(INDEX('SPACELOG 11 EMPRUNT 2'!$G$14:$G$2000,MATCH('SPACELOG 11 BP'!AK$2,'SPACELOG 11 EMPRUNT 2'!$Z$14:$Z$2000,0)),0)</f>
        <v>0</v>
      </c>
      <c r="AL89" s="17">
        <f>IFERROR(INDEX('SPACELOG 11 EMPRUNT 2'!$G$14:$G$2000,MATCH('SPACELOG 11 BP'!AL$2,'SPACELOG 11 EMPRUNT 2'!$Z$14:$Z$2000,0)),0)</f>
        <v>0</v>
      </c>
      <c r="AM89" s="17">
        <f>IFERROR(INDEX('SPACELOG 11 EMPRUNT 2'!$G$14:$G$2000,MATCH('SPACELOG 11 BP'!AM$2,'SPACELOG 11 EMPRUNT 2'!$Z$14:$Z$2000,0)),0)</f>
        <v>0</v>
      </c>
      <c r="AN89" s="17">
        <f>IFERROR(INDEX('SPACELOG 11 EMPRUNT 2'!$G$14:$G$2000,MATCH('SPACELOG 11 BP'!AN$2,'SPACELOG 11 EMPRUNT 2'!$Z$14:$Z$2000,0)),0)</f>
        <v>0</v>
      </c>
      <c r="AO89" s="17">
        <f>IFERROR(INDEX('SPACELOG 11 EMPRUNT 2'!$G$14:$G$2000,MATCH('SPACELOG 11 BP'!AO$2,'SPACELOG 11 EMPRUNT 2'!$Z$14:$Z$2000,0)),0)</f>
        <v>0</v>
      </c>
      <c r="AP89" s="17">
        <f>IFERROR(INDEX('SPACELOG 11 EMPRUNT 2'!$G$14:$G$2000,MATCH('SPACELOG 11 BP'!AP$2,'SPACELOG 11 EMPRUNT 2'!$Z$14:$Z$2000,0)),0)</f>
        <v>0</v>
      </c>
      <c r="AQ89" s="17">
        <f>IFERROR(INDEX('SPACELOG 11 EMPRUNT 2'!$G$14:$G$2000,MATCH('SPACELOG 11 BP'!AQ$2,'SPACELOG 11 EMPRUNT 2'!$Z$14:$Z$2000,0)),0)</f>
        <v>0</v>
      </c>
      <c r="AR89" s="319">
        <f t="shared" si="945"/>
        <v>0</v>
      </c>
      <c r="AS89" s="17">
        <f>IFERROR(INDEX('SPACELOG 11 EMPRUNT 2'!$G$14:$G$2000,MATCH('SPACELOG 11 BP'!AS$2,'SPACELOG 11 EMPRUNT 2'!$Z$14:$Z$2000,0)),0)</f>
        <v>0</v>
      </c>
      <c r="AT89" s="17">
        <f>IFERROR(INDEX('SPACELOG 11 EMPRUNT 2'!$G$14:$G$2000,MATCH('SPACELOG 11 BP'!AT$2,'SPACELOG 11 EMPRUNT 2'!$Z$14:$Z$2000,0)),0)</f>
        <v>0</v>
      </c>
      <c r="AU89" s="17">
        <f>IFERROR(INDEX('SPACELOG 11 EMPRUNT 2'!$G$14:$G$2000,MATCH('SPACELOG 11 BP'!AU$2,'SPACELOG 11 EMPRUNT 2'!$Z$14:$Z$2000,0)),0)</f>
        <v>0</v>
      </c>
      <c r="AV89" s="17">
        <f>IFERROR(INDEX('SPACELOG 11 EMPRUNT 2'!$G$14:$G$2000,MATCH('SPACELOG 11 BP'!AV$2,'SPACELOG 11 EMPRUNT 2'!$Z$14:$Z$2000,0)),0)</f>
        <v>0</v>
      </c>
      <c r="AW89" s="17">
        <f>IFERROR(INDEX('SPACELOG 11 EMPRUNT 2'!$G$14:$G$2000,MATCH('SPACELOG 11 BP'!AW$2,'SPACELOG 11 EMPRUNT 2'!$Z$14:$Z$2000,0)),0)</f>
        <v>0</v>
      </c>
      <c r="AX89" s="17">
        <f>IFERROR(INDEX('SPACELOG 11 EMPRUNT 2'!$G$14:$G$2000,MATCH('SPACELOG 11 BP'!AX$2,'SPACELOG 11 EMPRUNT 2'!$Z$14:$Z$2000,0)),0)</f>
        <v>0</v>
      </c>
      <c r="AY89" s="17">
        <f>IFERROR(INDEX('SPACELOG 11 EMPRUNT 2'!$G$14:$G$2000,MATCH('SPACELOG 11 BP'!AY$2,'SPACELOG 11 EMPRUNT 2'!$Z$14:$Z$2000,0)),0)</f>
        <v>0</v>
      </c>
      <c r="AZ89" s="17">
        <f>IFERROR(INDEX('SPACELOG 11 EMPRUNT 2'!$G$14:$G$2000,MATCH('SPACELOG 11 BP'!AZ$2,'SPACELOG 11 EMPRUNT 2'!$Z$14:$Z$2000,0)),0)</f>
        <v>0</v>
      </c>
      <c r="BA89" s="17">
        <f>IFERROR(INDEX('SPACELOG 11 EMPRUNT 2'!$G$14:$G$2000,MATCH('SPACELOG 11 BP'!BA$2,'SPACELOG 11 EMPRUNT 2'!$Z$14:$Z$2000,0)),0)</f>
        <v>0</v>
      </c>
      <c r="BB89" s="17">
        <f>IFERROR(INDEX('SPACELOG 11 EMPRUNT 2'!$G$14:$G$2000,MATCH('SPACELOG 11 BP'!BB$2,'SPACELOG 11 EMPRUNT 2'!$Z$14:$Z$2000,0)),0)</f>
        <v>0</v>
      </c>
      <c r="BC89" s="17">
        <f>IFERROR(INDEX('SPACELOG 11 EMPRUNT 2'!$G$14:$G$2000,MATCH('SPACELOG 11 BP'!BC$2,'SPACELOG 11 EMPRUNT 2'!$Z$14:$Z$2000,0)),0)</f>
        <v>0</v>
      </c>
      <c r="BD89" s="17">
        <f>IFERROR(INDEX('SPACELOG 11 EMPRUNT 2'!$G$14:$G$2000,MATCH('SPACELOG 11 BP'!BD$2,'SPACELOG 11 EMPRUNT 2'!$Z$14:$Z$2000,0)),0)</f>
        <v>0</v>
      </c>
      <c r="BE89" s="319">
        <f t="shared" si="946"/>
        <v>0</v>
      </c>
      <c r="BF89" s="17">
        <f>IFERROR(INDEX('SPACELOG 11 EMPRUNT 2'!$G$14:$G$2000,MATCH('SPACELOG 11 BP'!BF$2,'SPACELOG 11 EMPRUNT 2'!$Z$14:$Z$2000,0)),0)</f>
        <v>0</v>
      </c>
      <c r="BG89" s="17">
        <f>IFERROR(INDEX('SPACELOG 11 EMPRUNT 2'!$G$14:$G$2000,MATCH('SPACELOG 11 BP'!BG$2,'SPACELOG 11 EMPRUNT 2'!$Z$14:$Z$2000,0)),0)</f>
        <v>0</v>
      </c>
      <c r="BH89" s="17">
        <f>IFERROR(INDEX('SPACELOG 11 EMPRUNT 2'!$G$14:$G$2000,MATCH('SPACELOG 11 BP'!BH$2,'SPACELOG 11 EMPRUNT 2'!$Z$14:$Z$2000,0)),0)</f>
        <v>0</v>
      </c>
      <c r="BI89" s="17">
        <f>IFERROR(INDEX('SPACELOG 11 EMPRUNT 2'!$G$14:$G$2000,MATCH('SPACELOG 11 BP'!BI$2,'SPACELOG 11 EMPRUNT 2'!$Z$14:$Z$2000,0)),0)</f>
        <v>0</v>
      </c>
      <c r="BJ89" s="17">
        <f>IFERROR(INDEX('SPACELOG 11 EMPRUNT 2'!$G$14:$G$2000,MATCH('SPACELOG 11 BP'!BJ$2,'SPACELOG 11 EMPRUNT 2'!$Z$14:$Z$2000,0)),0)</f>
        <v>0</v>
      </c>
      <c r="BK89" s="17">
        <f>IFERROR(INDEX('SPACELOG 11 EMPRUNT 2'!$G$14:$G$2000,MATCH('SPACELOG 11 BP'!BK$2,'SPACELOG 11 EMPRUNT 2'!$Z$14:$Z$2000,0)),0)</f>
        <v>0</v>
      </c>
      <c r="BL89" s="17">
        <f>IFERROR(INDEX('SPACELOG 11 EMPRUNT 2'!$G$14:$G$2000,MATCH('SPACELOG 11 BP'!BL$2,'SPACELOG 11 EMPRUNT 2'!$Z$14:$Z$2000,0)),0)</f>
        <v>0</v>
      </c>
      <c r="BM89" s="17">
        <f>IFERROR(INDEX('SPACELOG 11 EMPRUNT 2'!$G$14:$G$2000,MATCH('SPACELOG 11 BP'!BM$2,'SPACELOG 11 EMPRUNT 2'!$Z$14:$Z$2000,0)),0)</f>
        <v>0</v>
      </c>
      <c r="BN89" s="17">
        <f>IFERROR(INDEX('SPACELOG 11 EMPRUNT 2'!$G$14:$G$2000,MATCH('SPACELOG 11 BP'!BN$2,'SPACELOG 11 EMPRUNT 2'!$Z$14:$Z$2000,0)),0)</f>
        <v>0</v>
      </c>
      <c r="BO89" s="17">
        <f>IFERROR(INDEX('SPACELOG 11 EMPRUNT 2'!$G$14:$G$2000,MATCH('SPACELOG 11 BP'!BO$2,'SPACELOG 11 EMPRUNT 2'!$Z$14:$Z$2000,0)),0)</f>
        <v>0</v>
      </c>
      <c r="BP89" s="17">
        <f>IFERROR(INDEX('SPACELOG 11 EMPRUNT 2'!$G$14:$G$2000,MATCH('SPACELOG 11 BP'!BP$2,'SPACELOG 11 EMPRUNT 2'!$Z$14:$Z$2000,0)),0)</f>
        <v>0</v>
      </c>
      <c r="BQ89" s="17">
        <f>IFERROR(INDEX('SPACELOG 11 EMPRUNT 2'!$G$14:$G$2000,MATCH('SPACELOG 11 BP'!BQ$2,'SPACELOG 11 EMPRUNT 2'!$Z$14:$Z$2000,0)),0)</f>
        <v>0</v>
      </c>
      <c r="BR89" s="319">
        <f t="shared" si="947"/>
        <v>0</v>
      </c>
      <c r="BS89" s="17">
        <f>IFERROR(INDEX('SPACELOG 11 EMPRUNT 2'!$G$14:$G$2000,MATCH('SPACELOG 11 BP'!BS$2,'SPACELOG 11 EMPRUNT 2'!$Z$14:$Z$2000,0)),0)</f>
        <v>0</v>
      </c>
      <c r="BT89" s="17">
        <f>IFERROR(INDEX('SPACELOG 11 EMPRUNT 2'!$G$14:$G$2000,MATCH('SPACELOG 11 BP'!BT$2,'SPACELOG 11 EMPRUNT 2'!$Z$14:$Z$2000,0)),0)</f>
        <v>0</v>
      </c>
      <c r="BU89" s="17">
        <f>IFERROR(INDEX('SPACELOG 11 EMPRUNT 2'!$G$14:$G$2000,MATCH('SPACELOG 11 BP'!BU$2,'SPACELOG 11 EMPRUNT 2'!$Z$14:$Z$2000,0)),0)</f>
        <v>0</v>
      </c>
      <c r="BV89" s="17">
        <f>IFERROR(INDEX('SPACELOG 11 EMPRUNT 2'!$G$14:$G$2000,MATCH('SPACELOG 11 BP'!BV$2,'SPACELOG 11 EMPRUNT 2'!$Z$14:$Z$2000,0)),0)</f>
        <v>0</v>
      </c>
      <c r="BW89" s="17">
        <f>IFERROR(INDEX('SPACELOG 11 EMPRUNT 2'!$G$14:$G$2000,MATCH('SPACELOG 11 BP'!BW$2,'SPACELOG 11 EMPRUNT 2'!$Z$14:$Z$2000,0)),0)</f>
        <v>0</v>
      </c>
      <c r="BX89" s="17">
        <f>IFERROR(INDEX('SPACELOG 11 EMPRUNT 2'!$G$14:$G$2000,MATCH('SPACELOG 11 BP'!BX$2,'SPACELOG 11 EMPRUNT 2'!$Z$14:$Z$2000,0)),0)</f>
        <v>0</v>
      </c>
      <c r="BY89" s="17">
        <f>IFERROR(INDEX('SPACELOG 11 EMPRUNT 2'!$G$14:$G$2000,MATCH('SPACELOG 11 BP'!BY$2,'SPACELOG 11 EMPRUNT 2'!$Z$14:$Z$2000,0)),0)</f>
        <v>0</v>
      </c>
      <c r="BZ89" s="17">
        <f>IFERROR(INDEX('SPACELOG 11 EMPRUNT 2'!$G$14:$G$2000,MATCH('SPACELOG 11 BP'!BZ$2,'SPACELOG 11 EMPRUNT 2'!$Z$14:$Z$2000,0)),0)</f>
        <v>0</v>
      </c>
      <c r="CA89" s="17">
        <f>IFERROR(INDEX('SPACELOG 11 EMPRUNT 2'!$G$14:$G$2000,MATCH('SPACELOG 11 BP'!CA$2,'SPACELOG 11 EMPRUNT 2'!$Z$14:$Z$2000,0)),0)</f>
        <v>0</v>
      </c>
      <c r="CB89" s="17">
        <f>IFERROR(INDEX('SPACELOG 11 EMPRUNT 2'!$G$14:$G$2000,MATCH('SPACELOG 11 BP'!CB$2,'SPACELOG 11 EMPRUNT 2'!$Z$14:$Z$2000,0)),0)</f>
        <v>0</v>
      </c>
      <c r="CC89" s="17">
        <f>IFERROR(INDEX('SPACELOG 11 EMPRUNT 2'!$G$14:$G$2000,MATCH('SPACELOG 11 BP'!CC$2,'SPACELOG 11 EMPRUNT 2'!$Z$14:$Z$2000,0)),0)</f>
        <v>0</v>
      </c>
      <c r="CD89" s="17">
        <f>IFERROR(INDEX('SPACELOG 11 EMPRUNT 2'!$G$14:$G$2000,MATCH('SPACELOG 11 BP'!CD$2,'SPACELOG 11 EMPRUNT 2'!$Z$14:$Z$2000,0)),0)</f>
        <v>0</v>
      </c>
      <c r="CE89" s="319">
        <f t="shared" si="948"/>
        <v>0</v>
      </c>
      <c r="CF89" s="17">
        <f>IFERROR(INDEX('SPACELOG 11 EMPRUNT 2'!$G$14:$G$2000,MATCH('SPACELOG 11 BP'!CF$2,'SPACELOG 11 EMPRUNT 2'!$Z$14:$Z$2000,0)),0)</f>
        <v>0</v>
      </c>
      <c r="CG89" s="17">
        <f>IFERROR(INDEX('SPACELOG 11 EMPRUNT 2'!$G$14:$G$2000,MATCH('SPACELOG 11 BP'!CG$2,'SPACELOG 11 EMPRUNT 2'!$Z$14:$Z$2000,0)),0)</f>
        <v>0</v>
      </c>
      <c r="CH89" s="17">
        <f>IFERROR(INDEX('SPACELOG 11 EMPRUNT 2'!$G$14:$G$2000,MATCH('SPACELOG 11 BP'!CH$2,'SPACELOG 11 EMPRUNT 2'!$Z$14:$Z$2000,0)),0)</f>
        <v>0</v>
      </c>
      <c r="CI89" s="17">
        <f>IFERROR(INDEX('SPACELOG 11 EMPRUNT 2'!$G$14:$G$2000,MATCH('SPACELOG 11 BP'!CI$2,'SPACELOG 11 EMPRUNT 2'!$Z$14:$Z$2000,0)),0)</f>
        <v>0</v>
      </c>
      <c r="CJ89" s="17">
        <f>IFERROR(INDEX('SPACELOG 11 EMPRUNT 2'!$G$14:$G$2000,MATCH('SPACELOG 11 BP'!CJ$2,'SPACELOG 11 EMPRUNT 2'!$Z$14:$Z$2000,0)),0)</f>
        <v>0</v>
      </c>
      <c r="CK89" s="17">
        <f>IFERROR(INDEX('SPACELOG 11 EMPRUNT 2'!$G$14:$G$2000,MATCH('SPACELOG 11 BP'!CK$2,'SPACELOG 11 EMPRUNT 2'!$Z$14:$Z$2000,0)),0)</f>
        <v>0</v>
      </c>
      <c r="CL89" s="17">
        <f>IFERROR(INDEX('SPACELOG 11 EMPRUNT 2'!$G$14:$G$2000,MATCH('SPACELOG 11 BP'!CL$2,'SPACELOG 11 EMPRUNT 2'!$Z$14:$Z$2000,0)),0)</f>
        <v>0</v>
      </c>
      <c r="CM89" s="17">
        <f>IFERROR(INDEX('SPACELOG 11 EMPRUNT 2'!$G$14:$G$2000,MATCH('SPACELOG 11 BP'!CM$2,'SPACELOG 11 EMPRUNT 2'!$Z$14:$Z$2000,0)),0)</f>
        <v>0</v>
      </c>
      <c r="CN89" s="17">
        <f>IFERROR(INDEX('SPACELOG 11 EMPRUNT 2'!$G$14:$G$2000,MATCH('SPACELOG 11 BP'!CN$2,'SPACELOG 11 EMPRUNT 2'!$Z$14:$Z$2000,0)),0)</f>
        <v>0</v>
      </c>
      <c r="CO89" s="17">
        <f>IFERROR(INDEX('SPACELOG 11 EMPRUNT 2'!$G$14:$G$2000,MATCH('SPACELOG 11 BP'!CO$2,'SPACELOG 11 EMPRUNT 2'!$Z$14:$Z$2000,0)),0)</f>
        <v>0</v>
      </c>
      <c r="CP89" s="17">
        <f>IFERROR(INDEX('SPACELOG 11 EMPRUNT 2'!$G$14:$G$2000,MATCH('SPACELOG 11 BP'!CP$2,'SPACELOG 11 EMPRUNT 2'!$Z$14:$Z$2000,0)),0)</f>
        <v>0</v>
      </c>
      <c r="CQ89" s="17">
        <f>IFERROR(INDEX('SPACELOG 11 EMPRUNT 2'!$G$14:$G$2000,MATCH('SPACELOG 11 BP'!CQ$2,'SPACELOG 11 EMPRUNT 2'!$Z$14:$Z$2000,0)),0)</f>
        <v>0</v>
      </c>
      <c r="CR89" s="319">
        <f t="shared" si="949"/>
        <v>0</v>
      </c>
      <c r="CS89" s="17">
        <f>IFERROR(INDEX('SPACELOG 11 EMPRUNT 2'!$G$14:$G$2000,MATCH('SPACELOG 11 BP'!CS$2,'SPACELOG 11 EMPRUNT 2'!$Z$14:$Z$2000,0)),0)</f>
        <v>0</v>
      </c>
      <c r="CT89" s="17">
        <f>IFERROR(INDEX('SPACELOG 11 EMPRUNT 2'!$G$14:$G$2000,MATCH('SPACELOG 11 BP'!CT$2,'SPACELOG 11 EMPRUNT 2'!$Z$14:$Z$2000,0)),0)</f>
        <v>0</v>
      </c>
      <c r="CU89" s="17">
        <f>IFERROR(INDEX('SPACELOG 11 EMPRUNT 2'!$G$14:$G$2000,MATCH('SPACELOG 11 BP'!CU$2,'SPACELOG 11 EMPRUNT 2'!$Z$14:$Z$2000,0)),0)</f>
        <v>0</v>
      </c>
      <c r="CV89" s="17">
        <f>IFERROR(INDEX('SPACELOG 11 EMPRUNT 2'!$G$14:$G$2000,MATCH('SPACELOG 11 BP'!CV$2,'SPACELOG 11 EMPRUNT 2'!$Z$14:$Z$2000,0)),0)</f>
        <v>0</v>
      </c>
      <c r="CW89" s="17">
        <f>IFERROR(INDEX('SPACELOG 11 EMPRUNT 2'!$G$14:$G$2000,MATCH('SPACELOG 11 BP'!CW$2,'SPACELOG 11 EMPRUNT 2'!$Z$14:$Z$2000,0)),0)</f>
        <v>0</v>
      </c>
      <c r="CX89" s="17">
        <f>IFERROR(INDEX('SPACELOG 11 EMPRUNT 2'!$G$14:$G$2000,MATCH('SPACELOG 11 BP'!CX$2,'SPACELOG 11 EMPRUNT 2'!$Z$14:$Z$2000,0)),0)</f>
        <v>0</v>
      </c>
      <c r="CY89" s="17">
        <f>IFERROR(INDEX('SPACELOG 11 EMPRUNT 2'!$G$14:$G$2000,MATCH('SPACELOG 11 BP'!CY$2,'SPACELOG 11 EMPRUNT 2'!$Z$14:$Z$2000,0)),0)</f>
        <v>0</v>
      </c>
      <c r="CZ89" s="17">
        <f>IFERROR(INDEX('SPACELOG 11 EMPRUNT 2'!$G$14:$G$2000,MATCH('SPACELOG 11 BP'!CZ$2,'SPACELOG 11 EMPRUNT 2'!$Z$14:$Z$2000,0)),0)</f>
        <v>0</v>
      </c>
      <c r="DA89" s="17">
        <f>IFERROR(INDEX('SPACELOG 11 EMPRUNT 2'!$G$14:$G$2000,MATCH('SPACELOG 11 BP'!DA$2,'SPACELOG 11 EMPRUNT 2'!$Z$14:$Z$2000,0)),0)</f>
        <v>0</v>
      </c>
      <c r="DB89" s="17">
        <f>IFERROR(INDEX('SPACELOG 11 EMPRUNT 2'!$G$14:$G$2000,MATCH('SPACELOG 11 BP'!DB$2,'SPACELOG 11 EMPRUNT 2'!$Z$14:$Z$2000,0)),0)</f>
        <v>0</v>
      </c>
      <c r="DC89" s="17">
        <f>IFERROR(INDEX('SPACELOG 11 EMPRUNT 2'!$G$14:$G$2000,MATCH('SPACELOG 11 BP'!DC$2,'SPACELOG 11 EMPRUNT 2'!$Z$14:$Z$2000,0)),0)</f>
        <v>0</v>
      </c>
      <c r="DD89" s="17">
        <f>IFERROR(INDEX('SPACELOG 11 EMPRUNT 2'!$G$14:$G$2000,MATCH('SPACELOG 11 BP'!DD$2,'SPACELOG 11 EMPRUNT 2'!$Z$14:$Z$2000,0)),0)</f>
        <v>0</v>
      </c>
      <c r="DE89" s="319">
        <f t="shared" si="950"/>
        <v>0</v>
      </c>
      <c r="DF89" s="17">
        <f>IFERROR(INDEX('SPACELOG 11 EMPRUNT 2'!$G$14:$G$2000,MATCH('SPACELOG 11 BP'!DF$2,'SPACELOG 11 EMPRUNT 2'!$Z$14:$Z$2000,0)),0)</f>
        <v>0</v>
      </c>
      <c r="DG89" s="17">
        <f>IFERROR(INDEX('SPACELOG 11 EMPRUNT 2'!$G$14:$G$2000,MATCH('SPACELOG 11 BP'!DG$2,'SPACELOG 11 EMPRUNT 2'!$Z$14:$Z$2000,0)),0)</f>
        <v>0</v>
      </c>
      <c r="DH89" s="17">
        <f>IFERROR(INDEX('SPACELOG 11 EMPRUNT 2'!$G$14:$G$2000,MATCH('SPACELOG 11 BP'!DH$2,'SPACELOG 11 EMPRUNT 2'!$Z$14:$Z$2000,0)),0)</f>
        <v>0</v>
      </c>
      <c r="DI89" s="17">
        <f>IFERROR(INDEX('SPACELOG 11 EMPRUNT 2'!$G$14:$G$2000,MATCH('SPACELOG 11 BP'!DI$2,'SPACELOG 11 EMPRUNT 2'!$Z$14:$Z$2000,0)),0)</f>
        <v>0</v>
      </c>
      <c r="DJ89" s="17">
        <f>IFERROR(INDEX('SPACELOG 11 EMPRUNT 2'!$G$14:$G$2000,MATCH('SPACELOG 11 BP'!DJ$2,'SPACELOG 11 EMPRUNT 2'!$Z$14:$Z$2000,0)),0)</f>
        <v>0</v>
      </c>
      <c r="DK89" s="17">
        <f>IFERROR(INDEX('SPACELOG 11 EMPRUNT 2'!$G$14:$G$2000,MATCH('SPACELOG 11 BP'!DK$2,'SPACELOG 11 EMPRUNT 2'!$Z$14:$Z$2000,0)),0)</f>
        <v>0</v>
      </c>
      <c r="DL89" s="17">
        <f>IFERROR(INDEX('SPACELOG 11 EMPRUNT 2'!$G$14:$G$2000,MATCH('SPACELOG 11 BP'!DL$2,'SPACELOG 11 EMPRUNT 2'!$Z$14:$Z$2000,0)),0)</f>
        <v>0</v>
      </c>
      <c r="DM89" s="17">
        <f>IFERROR(INDEX('SPACELOG 11 EMPRUNT 2'!$G$14:$G$2000,MATCH('SPACELOG 11 BP'!DM$2,'SPACELOG 11 EMPRUNT 2'!$Z$14:$Z$2000,0)),0)</f>
        <v>0</v>
      </c>
      <c r="DN89" s="17">
        <f>IFERROR(INDEX('SPACELOG 11 EMPRUNT 2'!$G$14:$G$2000,MATCH('SPACELOG 11 BP'!DN$2,'SPACELOG 11 EMPRUNT 2'!$Z$14:$Z$2000,0)),0)</f>
        <v>0</v>
      </c>
      <c r="DO89" s="17">
        <f>IFERROR(INDEX('SPACELOG 11 EMPRUNT 2'!$G$14:$G$2000,MATCH('SPACELOG 11 BP'!DO$2,'SPACELOG 11 EMPRUNT 2'!$Z$14:$Z$2000,0)),0)</f>
        <v>0</v>
      </c>
      <c r="DP89" s="17">
        <f>IFERROR(INDEX('SPACELOG 11 EMPRUNT 2'!$G$14:$G$2000,MATCH('SPACELOG 11 BP'!DP$2,'SPACELOG 11 EMPRUNT 2'!$Z$14:$Z$2000,0)),0)</f>
        <v>0</v>
      </c>
      <c r="DQ89" s="17">
        <f>IFERROR(INDEX('SPACELOG 11 EMPRUNT 2'!$G$14:$G$2000,MATCH('SPACELOG 11 BP'!DQ$2,'SPACELOG 11 EMPRUNT 2'!$Z$14:$Z$2000,0)),0)</f>
        <v>0</v>
      </c>
      <c r="DR89" s="319">
        <f t="shared" si="951"/>
        <v>0</v>
      </c>
      <c r="DS89" s="17">
        <f>IFERROR(INDEX('SPACELOG 11 EMPRUNT 2'!$G$14:$G$2000,MATCH('SPACELOG 11 BP'!DS$2,'SPACELOG 11 EMPRUNT 2'!$Z$14:$Z$2000,0)),0)</f>
        <v>0</v>
      </c>
      <c r="DT89" s="17">
        <f>IFERROR(INDEX('SPACELOG 11 EMPRUNT 2'!$G$14:$G$2000,MATCH('SPACELOG 11 BP'!DT$2,'SPACELOG 11 EMPRUNT 2'!$Z$14:$Z$2000,0)),0)</f>
        <v>0</v>
      </c>
      <c r="DU89" s="17">
        <f>IFERROR(INDEX('SPACELOG 11 EMPRUNT 2'!$G$14:$G$2000,MATCH('SPACELOG 11 BP'!DU$2,'SPACELOG 11 EMPRUNT 2'!$Z$14:$Z$2000,0)),0)</f>
        <v>0</v>
      </c>
      <c r="DV89" s="17">
        <f>IFERROR(INDEX('SPACELOG 11 EMPRUNT 2'!$G$14:$G$2000,MATCH('SPACELOG 11 BP'!DV$2,'SPACELOG 11 EMPRUNT 2'!$Z$14:$Z$2000,0)),0)</f>
        <v>0</v>
      </c>
      <c r="DW89" s="17">
        <f>IFERROR(INDEX('SPACELOG 11 EMPRUNT 2'!$G$14:$G$2000,MATCH('SPACELOG 11 BP'!DW$2,'SPACELOG 11 EMPRUNT 2'!$Z$14:$Z$2000,0)),0)</f>
        <v>0</v>
      </c>
      <c r="DX89" s="17">
        <f>IFERROR(INDEX('SPACELOG 11 EMPRUNT 2'!$G$14:$G$2000,MATCH('SPACELOG 11 BP'!DX$2,'SPACELOG 11 EMPRUNT 2'!$Z$14:$Z$2000,0)),0)</f>
        <v>0</v>
      </c>
      <c r="DY89" s="17">
        <f>IFERROR(INDEX('SPACELOG 11 EMPRUNT 2'!$G$14:$G$2000,MATCH('SPACELOG 11 BP'!DY$2,'SPACELOG 11 EMPRUNT 2'!$Z$14:$Z$2000,0)),0)</f>
        <v>0</v>
      </c>
      <c r="DZ89" s="17">
        <f>IFERROR(INDEX('SPACELOG 11 EMPRUNT 2'!$G$14:$G$2000,MATCH('SPACELOG 11 BP'!DZ$2,'SPACELOG 11 EMPRUNT 2'!$Z$14:$Z$2000,0)),0)</f>
        <v>0</v>
      </c>
      <c r="EA89" s="17">
        <f>IFERROR(INDEX('SPACELOG 11 EMPRUNT 2'!$G$14:$G$2000,MATCH('SPACELOG 11 BP'!EA$2,'SPACELOG 11 EMPRUNT 2'!$Z$14:$Z$2000,0)),0)</f>
        <v>0</v>
      </c>
      <c r="EB89" s="17">
        <f>IFERROR(INDEX('SPACELOG 11 EMPRUNT 2'!$G$14:$G$2000,MATCH('SPACELOG 11 BP'!EB$2,'SPACELOG 11 EMPRUNT 2'!$Z$14:$Z$2000,0)),0)</f>
        <v>0</v>
      </c>
      <c r="EC89" s="17">
        <f>IFERROR(INDEX('SPACELOG 11 EMPRUNT 2'!$G$14:$G$2000,MATCH('SPACELOG 11 BP'!EC$2,'SPACELOG 11 EMPRUNT 2'!$Z$14:$Z$2000,0)),0)</f>
        <v>0</v>
      </c>
      <c r="ED89" s="17">
        <f>IFERROR(INDEX('SPACELOG 11 EMPRUNT 2'!$G$14:$G$2000,MATCH('SPACELOG 11 BP'!ED$2,'SPACELOG 11 EMPRUNT 2'!$Z$14:$Z$2000,0)),0)</f>
        <v>0</v>
      </c>
      <c r="EE89" s="319">
        <f t="shared" si="952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11 EMPRUNT 3'!$G$14:$G$2000,MATCH('SPACELOG 11 BP'!F$2,'SPACELOG 11 EMPRUNT 3'!$Z$14:$Z$2000,0)),0)</f>
        <v>0</v>
      </c>
      <c r="G90" s="17">
        <f>IFERROR(INDEX('SPACELOG 11 EMPRUNT 3'!$G$14:$G$2000,MATCH('SPACELOG 11 BP'!G$2,'SPACELOG 11 EMPRUNT 3'!$Z$14:$Z$2000,0)),0)</f>
        <v>0</v>
      </c>
      <c r="H90" s="17">
        <f>IFERROR(INDEX('SPACELOG 11 EMPRUNT 3'!$G$14:$G$2000,MATCH('SPACELOG 11 BP'!H$2,'SPACELOG 11 EMPRUNT 3'!$Z$14:$Z$2000,0)),0)</f>
        <v>0</v>
      </c>
      <c r="I90" s="17">
        <f>IFERROR(INDEX('SPACELOG 11 EMPRUNT 3'!$G$14:$G$2000,MATCH('SPACELOG 11 BP'!I$2,'SPACELOG 11 EMPRUNT 3'!$Z$14:$Z$2000,0)),0)</f>
        <v>0</v>
      </c>
      <c r="J90" s="17">
        <f>IFERROR(INDEX('SPACELOG 11 EMPRUNT 3'!$G$14:$G$2000,MATCH('SPACELOG 11 BP'!J$2,'SPACELOG 11 EMPRUNT 3'!$Z$14:$Z$2000,0)),0)</f>
        <v>0</v>
      </c>
      <c r="K90" s="17">
        <f>IFERROR(INDEX('SPACELOG 11 EMPRUNT 3'!$G$14:$G$2000,MATCH('SPACELOG 11 BP'!K$2,'SPACELOG 11 EMPRUNT 3'!$Z$14:$Z$2000,0)),0)</f>
        <v>0</v>
      </c>
      <c r="L90" s="17">
        <f>IFERROR(INDEX('SPACELOG 11 EMPRUNT 3'!$G$14:$G$2000,MATCH('SPACELOG 11 BP'!L$2,'SPACELOG 11 EMPRUNT 3'!$Z$14:$Z$2000,0)),0)</f>
        <v>0</v>
      </c>
      <c r="M90" s="17">
        <f>IFERROR(INDEX('SPACELOG 11 EMPRUNT 3'!$G$14:$G$2000,MATCH('SPACELOG 11 BP'!M$2,'SPACELOG 11 EMPRUNT 3'!$Z$14:$Z$2000,0)),0)</f>
        <v>0</v>
      </c>
      <c r="N90" s="17">
        <f>IFERROR(INDEX('SPACELOG 11 EMPRUNT 3'!$G$14:$G$2000,MATCH('SPACELOG 11 BP'!N$2,'SPACELOG 11 EMPRUNT 3'!$Z$14:$Z$2000,0)),0)</f>
        <v>0</v>
      </c>
      <c r="O90" s="17">
        <f>IFERROR(INDEX('SPACELOG 11 EMPRUNT 3'!$G$14:$G$2000,MATCH('SPACELOG 11 BP'!O$2,'SPACELOG 11 EMPRUNT 3'!$Z$14:$Z$2000,0)),0)</f>
        <v>0</v>
      </c>
      <c r="P90" s="17">
        <f>IFERROR(INDEX('SPACELOG 11 EMPRUNT 3'!$G$14:$G$2000,MATCH('SPACELOG 11 BP'!P$2,'SPACELOG 11 EMPRUNT 3'!$Z$14:$Z$2000,0)),0)</f>
        <v>0</v>
      </c>
      <c r="Q90" s="17">
        <f>IFERROR(INDEX('SPACELOG 11 EMPRUNT 3'!$G$14:$G$2000,MATCH('SPACELOG 11 BP'!Q$2,'SPACELOG 11 EMPRUNT 3'!$Z$14:$Z$2000,0)),0)</f>
        <v>0</v>
      </c>
      <c r="R90" s="319">
        <f t="shared" si="953"/>
        <v>0</v>
      </c>
      <c r="S90" s="17">
        <f>IFERROR(INDEX('SPACELOG 11 EMPRUNT 3'!$G$14:$G$2000,MATCH('SPACELOG 11 BP'!S$2,'SPACELOG 11 EMPRUNT 3'!$Z$14:$Z$2000,0)),0)</f>
        <v>0</v>
      </c>
      <c r="T90" s="17">
        <f>IFERROR(INDEX('SPACELOG 11 EMPRUNT 3'!$G$14:$G$2000,MATCH('SPACELOG 11 BP'!T$2,'SPACELOG 11 EMPRUNT 3'!$Z$14:$Z$2000,0)),0)</f>
        <v>0</v>
      </c>
      <c r="U90" s="17">
        <f>IFERROR(INDEX('SPACELOG 11 EMPRUNT 3'!$G$14:$G$2000,MATCH('SPACELOG 11 BP'!U$2,'SPACELOG 11 EMPRUNT 3'!$Z$14:$Z$2000,0)),0)</f>
        <v>0</v>
      </c>
      <c r="V90" s="17">
        <f>IFERROR(INDEX('SPACELOG 11 EMPRUNT 3'!$G$14:$G$2000,MATCH('SPACELOG 11 BP'!V$2,'SPACELOG 11 EMPRUNT 3'!$Z$14:$Z$2000,0)),0)</f>
        <v>0</v>
      </c>
      <c r="W90" s="17">
        <f>IFERROR(INDEX('SPACELOG 11 EMPRUNT 3'!$G$14:$G$2000,MATCH('SPACELOG 11 BP'!W$2,'SPACELOG 11 EMPRUNT 3'!$Z$14:$Z$2000,0)),0)</f>
        <v>0</v>
      </c>
      <c r="X90" s="17">
        <f>IFERROR(INDEX('SPACELOG 11 EMPRUNT 3'!$G$14:$G$2000,MATCH('SPACELOG 11 BP'!X$2,'SPACELOG 11 EMPRUNT 3'!$Z$14:$Z$2000,0)),0)</f>
        <v>0</v>
      </c>
      <c r="Y90" s="17">
        <f>IFERROR(INDEX('SPACELOG 11 EMPRUNT 3'!$G$14:$G$2000,MATCH('SPACELOG 11 BP'!Y$2,'SPACELOG 11 EMPRUNT 3'!$Z$14:$Z$2000,0)),0)</f>
        <v>0</v>
      </c>
      <c r="Z90" s="17">
        <f>IFERROR(INDEX('SPACELOG 11 EMPRUNT 3'!$G$14:$G$2000,MATCH('SPACELOG 11 BP'!Z$2,'SPACELOG 11 EMPRUNT 3'!$Z$14:$Z$2000,0)),0)</f>
        <v>0</v>
      </c>
      <c r="AA90" s="17">
        <f>IFERROR(INDEX('SPACELOG 11 EMPRUNT 3'!$G$14:$G$2000,MATCH('SPACELOG 11 BP'!AA$2,'SPACELOG 11 EMPRUNT 3'!$Z$14:$Z$2000,0)),0)</f>
        <v>0</v>
      </c>
      <c r="AB90" s="17">
        <f>IFERROR(INDEX('SPACELOG 11 EMPRUNT 3'!$G$14:$G$2000,MATCH('SPACELOG 11 BP'!AB$2,'SPACELOG 11 EMPRUNT 3'!$Z$14:$Z$2000,0)),0)</f>
        <v>0</v>
      </c>
      <c r="AC90" s="17">
        <f>IFERROR(INDEX('SPACELOG 11 EMPRUNT 3'!$G$14:$G$2000,MATCH('SPACELOG 11 BP'!AC$2,'SPACELOG 11 EMPRUNT 3'!$Z$14:$Z$2000,0)),0)</f>
        <v>0</v>
      </c>
      <c r="AD90" s="17">
        <f>IFERROR(INDEX('SPACELOG 11 EMPRUNT 3'!$G$14:$G$2000,MATCH('SPACELOG 11 BP'!AD$2,'SPACELOG 11 EMPRUNT 3'!$Z$14:$Z$2000,0)),0)</f>
        <v>0</v>
      </c>
      <c r="AE90" s="319">
        <f t="shared" si="944"/>
        <v>0</v>
      </c>
      <c r="AF90" s="17">
        <f>IFERROR(INDEX('SPACELOG 11 EMPRUNT 3'!$G$14:$G$2000,MATCH('SPACELOG 11 BP'!AF$2,'SPACELOG 11 EMPRUNT 3'!$Z$14:$Z$2000,0)),0)</f>
        <v>0</v>
      </c>
      <c r="AG90" s="17">
        <f>IFERROR(INDEX('SPACELOG 11 EMPRUNT 3'!$G$14:$G$2000,MATCH('SPACELOG 11 BP'!AG$2,'SPACELOG 11 EMPRUNT 3'!$Z$14:$Z$2000,0)),0)</f>
        <v>0</v>
      </c>
      <c r="AH90" s="17">
        <f>IFERROR(INDEX('SPACELOG 11 EMPRUNT 3'!$G$14:$G$2000,MATCH('SPACELOG 11 BP'!AH$2,'SPACELOG 11 EMPRUNT 3'!$Z$14:$Z$2000,0)),0)</f>
        <v>0</v>
      </c>
      <c r="AI90" s="17">
        <f>IFERROR(INDEX('SPACELOG 11 EMPRUNT 3'!$G$14:$G$2000,MATCH('SPACELOG 11 BP'!AI$2,'SPACELOG 11 EMPRUNT 3'!$Z$14:$Z$2000,0)),0)</f>
        <v>0</v>
      </c>
      <c r="AJ90" s="17">
        <f>IFERROR(INDEX('SPACELOG 11 EMPRUNT 3'!$G$14:$G$2000,MATCH('SPACELOG 11 BP'!AJ$2,'SPACELOG 11 EMPRUNT 3'!$Z$14:$Z$2000,0)),0)</f>
        <v>0</v>
      </c>
      <c r="AK90" s="17">
        <f>IFERROR(INDEX('SPACELOG 11 EMPRUNT 3'!$G$14:$G$2000,MATCH('SPACELOG 11 BP'!AK$2,'SPACELOG 11 EMPRUNT 3'!$Z$14:$Z$2000,0)),0)</f>
        <v>0</v>
      </c>
      <c r="AL90" s="17">
        <f>IFERROR(INDEX('SPACELOG 11 EMPRUNT 3'!$G$14:$G$2000,MATCH('SPACELOG 11 BP'!AL$2,'SPACELOG 11 EMPRUNT 3'!$Z$14:$Z$2000,0)),0)</f>
        <v>0</v>
      </c>
      <c r="AM90" s="17">
        <f>IFERROR(INDEX('SPACELOG 11 EMPRUNT 3'!$G$14:$G$2000,MATCH('SPACELOG 11 BP'!AM$2,'SPACELOG 11 EMPRUNT 3'!$Z$14:$Z$2000,0)),0)</f>
        <v>0</v>
      </c>
      <c r="AN90" s="17">
        <f>IFERROR(INDEX('SPACELOG 11 EMPRUNT 3'!$G$14:$G$2000,MATCH('SPACELOG 11 BP'!AN$2,'SPACELOG 11 EMPRUNT 3'!$Z$14:$Z$2000,0)),0)</f>
        <v>0</v>
      </c>
      <c r="AO90" s="17">
        <f>IFERROR(INDEX('SPACELOG 11 EMPRUNT 3'!$G$14:$G$2000,MATCH('SPACELOG 11 BP'!AO$2,'SPACELOG 11 EMPRUNT 3'!$Z$14:$Z$2000,0)),0)</f>
        <v>0</v>
      </c>
      <c r="AP90" s="17">
        <f>IFERROR(INDEX('SPACELOG 11 EMPRUNT 3'!$G$14:$G$2000,MATCH('SPACELOG 11 BP'!AP$2,'SPACELOG 11 EMPRUNT 3'!$Z$14:$Z$2000,0)),0)</f>
        <v>0</v>
      </c>
      <c r="AQ90" s="17">
        <f>IFERROR(INDEX('SPACELOG 11 EMPRUNT 3'!$G$14:$G$2000,MATCH('SPACELOG 11 BP'!AQ$2,'SPACELOG 11 EMPRUNT 3'!$Z$14:$Z$2000,0)),0)</f>
        <v>0</v>
      </c>
      <c r="AR90" s="319">
        <f t="shared" si="945"/>
        <v>0</v>
      </c>
      <c r="AS90" s="17">
        <f>IFERROR(INDEX('SPACELOG 11 EMPRUNT 3'!$G$14:$G$2000,MATCH('SPACELOG 11 BP'!AS$2,'SPACELOG 11 EMPRUNT 3'!$Z$14:$Z$2000,0)),0)</f>
        <v>0</v>
      </c>
      <c r="AT90" s="17">
        <f>IFERROR(INDEX('SPACELOG 11 EMPRUNT 3'!$G$14:$G$2000,MATCH('SPACELOG 11 BP'!AT$2,'SPACELOG 11 EMPRUNT 3'!$Z$14:$Z$2000,0)),0)</f>
        <v>0</v>
      </c>
      <c r="AU90" s="17">
        <f>IFERROR(INDEX('SPACELOG 11 EMPRUNT 3'!$G$14:$G$2000,MATCH('SPACELOG 11 BP'!AU$2,'SPACELOG 11 EMPRUNT 3'!$Z$14:$Z$2000,0)),0)</f>
        <v>0</v>
      </c>
      <c r="AV90" s="17">
        <f>IFERROR(INDEX('SPACELOG 11 EMPRUNT 3'!$G$14:$G$2000,MATCH('SPACELOG 11 BP'!AV$2,'SPACELOG 11 EMPRUNT 3'!$Z$14:$Z$2000,0)),0)</f>
        <v>0</v>
      </c>
      <c r="AW90" s="17">
        <f>IFERROR(INDEX('SPACELOG 11 EMPRUNT 3'!$G$14:$G$2000,MATCH('SPACELOG 11 BP'!AW$2,'SPACELOG 11 EMPRUNT 3'!$Z$14:$Z$2000,0)),0)</f>
        <v>0</v>
      </c>
      <c r="AX90" s="17">
        <f>IFERROR(INDEX('SPACELOG 11 EMPRUNT 3'!$G$14:$G$2000,MATCH('SPACELOG 11 BP'!AX$2,'SPACELOG 11 EMPRUNT 3'!$Z$14:$Z$2000,0)),0)</f>
        <v>0</v>
      </c>
      <c r="AY90" s="17">
        <f>IFERROR(INDEX('SPACELOG 11 EMPRUNT 3'!$G$14:$G$2000,MATCH('SPACELOG 11 BP'!AY$2,'SPACELOG 11 EMPRUNT 3'!$Z$14:$Z$2000,0)),0)</f>
        <v>0</v>
      </c>
      <c r="AZ90" s="17">
        <f>IFERROR(INDEX('SPACELOG 11 EMPRUNT 3'!$G$14:$G$2000,MATCH('SPACELOG 11 BP'!AZ$2,'SPACELOG 11 EMPRUNT 3'!$Z$14:$Z$2000,0)),0)</f>
        <v>0</v>
      </c>
      <c r="BA90" s="17">
        <f>IFERROR(INDEX('SPACELOG 11 EMPRUNT 3'!$G$14:$G$2000,MATCH('SPACELOG 11 BP'!BA$2,'SPACELOG 11 EMPRUNT 3'!$Z$14:$Z$2000,0)),0)</f>
        <v>0</v>
      </c>
      <c r="BB90" s="17">
        <f>IFERROR(INDEX('SPACELOG 11 EMPRUNT 3'!$G$14:$G$2000,MATCH('SPACELOG 11 BP'!BB$2,'SPACELOG 11 EMPRUNT 3'!$Z$14:$Z$2000,0)),0)</f>
        <v>0</v>
      </c>
      <c r="BC90" s="17">
        <f>IFERROR(INDEX('SPACELOG 11 EMPRUNT 3'!$G$14:$G$2000,MATCH('SPACELOG 11 BP'!BC$2,'SPACELOG 11 EMPRUNT 3'!$Z$14:$Z$2000,0)),0)</f>
        <v>0</v>
      </c>
      <c r="BD90" s="17">
        <f>IFERROR(INDEX('SPACELOG 11 EMPRUNT 3'!$G$14:$G$2000,MATCH('SPACELOG 11 BP'!BD$2,'SPACELOG 11 EMPRUNT 3'!$Z$14:$Z$2000,0)),0)</f>
        <v>0</v>
      </c>
      <c r="BE90" s="319">
        <f t="shared" si="946"/>
        <v>0</v>
      </c>
      <c r="BF90" s="17">
        <f>IFERROR(INDEX('SPACELOG 11 EMPRUNT 3'!$G$14:$G$2000,MATCH('SPACELOG 11 BP'!BF$2,'SPACELOG 11 EMPRUNT 3'!$Z$14:$Z$2000,0)),0)</f>
        <v>0</v>
      </c>
      <c r="BG90" s="17">
        <f>IFERROR(INDEX('SPACELOG 11 EMPRUNT 3'!$G$14:$G$2000,MATCH('SPACELOG 11 BP'!BG$2,'SPACELOG 11 EMPRUNT 3'!$Z$14:$Z$2000,0)),0)</f>
        <v>0</v>
      </c>
      <c r="BH90" s="17">
        <f>IFERROR(INDEX('SPACELOG 11 EMPRUNT 3'!$G$14:$G$2000,MATCH('SPACELOG 11 BP'!BH$2,'SPACELOG 11 EMPRUNT 3'!$Z$14:$Z$2000,0)),0)</f>
        <v>0</v>
      </c>
      <c r="BI90" s="17">
        <f>IFERROR(INDEX('SPACELOG 11 EMPRUNT 3'!$G$14:$G$2000,MATCH('SPACELOG 11 BP'!BI$2,'SPACELOG 11 EMPRUNT 3'!$Z$14:$Z$2000,0)),0)</f>
        <v>0</v>
      </c>
      <c r="BJ90" s="17">
        <f>IFERROR(INDEX('SPACELOG 11 EMPRUNT 3'!$G$14:$G$2000,MATCH('SPACELOG 11 BP'!BJ$2,'SPACELOG 11 EMPRUNT 3'!$Z$14:$Z$2000,0)),0)</f>
        <v>0</v>
      </c>
      <c r="BK90" s="17">
        <f>IFERROR(INDEX('SPACELOG 11 EMPRUNT 3'!$G$14:$G$2000,MATCH('SPACELOG 11 BP'!BK$2,'SPACELOG 11 EMPRUNT 3'!$Z$14:$Z$2000,0)),0)</f>
        <v>0</v>
      </c>
      <c r="BL90" s="17">
        <f>IFERROR(INDEX('SPACELOG 11 EMPRUNT 3'!$G$14:$G$2000,MATCH('SPACELOG 11 BP'!BL$2,'SPACELOG 11 EMPRUNT 3'!$Z$14:$Z$2000,0)),0)</f>
        <v>0</v>
      </c>
      <c r="BM90" s="17">
        <f>IFERROR(INDEX('SPACELOG 11 EMPRUNT 3'!$G$14:$G$2000,MATCH('SPACELOG 11 BP'!BM$2,'SPACELOG 11 EMPRUNT 3'!$Z$14:$Z$2000,0)),0)</f>
        <v>0</v>
      </c>
      <c r="BN90" s="17">
        <f>IFERROR(INDEX('SPACELOG 11 EMPRUNT 3'!$G$14:$G$2000,MATCH('SPACELOG 11 BP'!BN$2,'SPACELOG 11 EMPRUNT 3'!$Z$14:$Z$2000,0)),0)</f>
        <v>0</v>
      </c>
      <c r="BO90" s="17">
        <f>IFERROR(INDEX('SPACELOG 11 EMPRUNT 3'!$G$14:$G$2000,MATCH('SPACELOG 11 BP'!BO$2,'SPACELOG 11 EMPRUNT 3'!$Z$14:$Z$2000,0)),0)</f>
        <v>0</v>
      </c>
      <c r="BP90" s="17">
        <f>IFERROR(INDEX('SPACELOG 11 EMPRUNT 3'!$G$14:$G$2000,MATCH('SPACELOG 11 BP'!BP$2,'SPACELOG 11 EMPRUNT 3'!$Z$14:$Z$2000,0)),0)</f>
        <v>0</v>
      </c>
      <c r="BQ90" s="17">
        <f>IFERROR(INDEX('SPACELOG 11 EMPRUNT 3'!$G$14:$G$2000,MATCH('SPACELOG 11 BP'!BQ$2,'SPACELOG 11 EMPRUNT 3'!$Z$14:$Z$2000,0)),0)</f>
        <v>0</v>
      </c>
      <c r="BR90" s="319">
        <f t="shared" si="947"/>
        <v>0</v>
      </c>
      <c r="BS90" s="17">
        <f>IFERROR(INDEX('SPACELOG 11 EMPRUNT 3'!$G$14:$G$2000,MATCH('SPACELOG 11 BP'!BS$2,'SPACELOG 11 EMPRUNT 3'!$Z$14:$Z$2000,0)),0)</f>
        <v>0</v>
      </c>
      <c r="BT90" s="17">
        <f>IFERROR(INDEX('SPACELOG 11 EMPRUNT 3'!$G$14:$G$2000,MATCH('SPACELOG 11 BP'!BT$2,'SPACELOG 11 EMPRUNT 3'!$Z$14:$Z$2000,0)),0)</f>
        <v>0</v>
      </c>
      <c r="BU90" s="17">
        <f>IFERROR(INDEX('SPACELOG 11 EMPRUNT 3'!$G$14:$G$2000,MATCH('SPACELOG 11 BP'!BU$2,'SPACELOG 11 EMPRUNT 3'!$Z$14:$Z$2000,0)),0)</f>
        <v>0</v>
      </c>
      <c r="BV90" s="17">
        <f>IFERROR(INDEX('SPACELOG 11 EMPRUNT 3'!$G$14:$G$2000,MATCH('SPACELOG 11 BP'!BV$2,'SPACELOG 11 EMPRUNT 3'!$Z$14:$Z$2000,0)),0)</f>
        <v>0</v>
      </c>
      <c r="BW90" s="17">
        <f>IFERROR(INDEX('SPACELOG 11 EMPRUNT 3'!$G$14:$G$2000,MATCH('SPACELOG 11 BP'!BW$2,'SPACELOG 11 EMPRUNT 3'!$Z$14:$Z$2000,0)),0)</f>
        <v>0</v>
      </c>
      <c r="BX90" s="17">
        <f>IFERROR(INDEX('SPACELOG 11 EMPRUNT 3'!$G$14:$G$2000,MATCH('SPACELOG 11 BP'!BX$2,'SPACELOG 11 EMPRUNT 3'!$Z$14:$Z$2000,0)),0)</f>
        <v>0</v>
      </c>
      <c r="BY90" s="17">
        <f>IFERROR(INDEX('SPACELOG 11 EMPRUNT 3'!$G$14:$G$2000,MATCH('SPACELOG 11 BP'!BY$2,'SPACELOG 11 EMPRUNT 3'!$Z$14:$Z$2000,0)),0)</f>
        <v>0</v>
      </c>
      <c r="BZ90" s="17">
        <f>IFERROR(INDEX('SPACELOG 11 EMPRUNT 3'!$G$14:$G$2000,MATCH('SPACELOG 11 BP'!BZ$2,'SPACELOG 11 EMPRUNT 3'!$Z$14:$Z$2000,0)),0)</f>
        <v>0</v>
      </c>
      <c r="CA90" s="17">
        <f>IFERROR(INDEX('SPACELOG 11 EMPRUNT 3'!$G$14:$G$2000,MATCH('SPACELOG 11 BP'!CA$2,'SPACELOG 11 EMPRUNT 3'!$Z$14:$Z$2000,0)),0)</f>
        <v>0</v>
      </c>
      <c r="CB90" s="17">
        <f>IFERROR(INDEX('SPACELOG 11 EMPRUNT 3'!$G$14:$G$2000,MATCH('SPACELOG 11 BP'!CB$2,'SPACELOG 11 EMPRUNT 3'!$Z$14:$Z$2000,0)),0)</f>
        <v>0</v>
      </c>
      <c r="CC90" s="17">
        <f>IFERROR(INDEX('SPACELOG 11 EMPRUNT 3'!$G$14:$G$2000,MATCH('SPACELOG 11 BP'!CC$2,'SPACELOG 11 EMPRUNT 3'!$Z$14:$Z$2000,0)),0)</f>
        <v>0</v>
      </c>
      <c r="CD90" s="17">
        <f>IFERROR(INDEX('SPACELOG 11 EMPRUNT 3'!$G$14:$G$2000,MATCH('SPACELOG 11 BP'!CD$2,'SPACELOG 11 EMPRUNT 3'!$Z$14:$Z$2000,0)),0)</f>
        <v>0</v>
      </c>
      <c r="CE90" s="319">
        <f t="shared" si="948"/>
        <v>0</v>
      </c>
      <c r="CF90" s="17">
        <f>IFERROR(INDEX('SPACELOG 11 EMPRUNT 3'!$G$14:$G$2000,MATCH('SPACELOG 11 BP'!CF$2,'SPACELOG 11 EMPRUNT 3'!$Z$14:$Z$2000,0)),0)</f>
        <v>0</v>
      </c>
      <c r="CG90" s="17">
        <f>IFERROR(INDEX('SPACELOG 11 EMPRUNT 3'!$G$14:$G$2000,MATCH('SPACELOG 11 BP'!CG$2,'SPACELOG 11 EMPRUNT 3'!$Z$14:$Z$2000,0)),0)</f>
        <v>0</v>
      </c>
      <c r="CH90" s="17">
        <f>IFERROR(INDEX('SPACELOG 11 EMPRUNT 3'!$G$14:$G$2000,MATCH('SPACELOG 11 BP'!CH$2,'SPACELOG 11 EMPRUNT 3'!$Z$14:$Z$2000,0)),0)</f>
        <v>0</v>
      </c>
      <c r="CI90" s="17">
        <f>IFERROR(INDEX('SPACELOG 11 EMPRUNT 3'!$G$14:$G$2000,MATCH('SPACELOG 11 BP'!CI$2,'SPACELOG 11 EMPRUNT 3'!$Z$14:$Z$2000,0)),0)</f>
        <v>0</v>
      </c>
      <c r="CJ90" s="17">
        <f>IFERROR(INDEX('SPACELOG 11 EMPRUNT 3'!$G$14:$G$2000,MATCH('SPACELOG 11 BP'!CJ$2,'SPACELOG 11 EMPRUNT 3'!$Z$14:$Z$2000,0)),0)</f>
        <v>0</v>
      </c>
      <c r="CK90" s="17">
        <f>IFERROR(INDEX('SPACELOG 11 EMPRUNT 3'!$G$14:$G$2000,MATCH('SPACELOG 11 BP'!CK$2,'SPACELOG 11 EMPRUNT 3'!$Z$14:$Z$2000,0)),0)</f>
        <v>0</v>
      </c>
      <c r="CL90" s="17">
        <f>IFERROR(INDEX('SPACELOG 11 EMPRUNT 3'!$G$14:$G$2000,MATCH('SPACELOG 11 BP'!CL$2,'SPACELOG 11 EMPRUNT 3'!$Z$14:$Z$2000,0)),0)</f>
        <v>0</v>
      </c>
      <c r="CM90" s="17">
        <f>IFERROR(INDEX('SPACELOG 11 EMPRUNT 3'!$G$14:$G$2000,MATCH('SPACELOG 11 BP'!CM$2,'SPACELOG 11 EMPRUNT 3'!$Z$14:$Z$2000,0)),0)</f>
        <v>0</v>
      </c>
      <c r="CN90" s="17">
        <f>IFERROR(INDEX('SPACELOG 11 EMPRUNT 3'!$G$14:$G$2000,MATCH('SPACELOG 11 BP'!CN$2,'SPACELOG 11 EMPRUNT 3'!$Z$14:$Z$2000,0)),0)</f>
        <v>0</v>
      </c>
      <c r="CO90" s="17">
        <f>IFERROR(INDEX('SPACELOG 11 EMPRUNT 3'!$G$14:$G$2000,MATCH('SPACELOG 11 BP'!CO$2,'SPACELOG 11 EMPRUNT 3'!$Z$14:$Z$2000,0)),0)</f>
        <v>0</v>
      </c>
      <c r="CP90" s="17">
        <f>IFERROR(INDEX('SPACELOG 11 EMPRUNT 3'!$G$14:$G$2000,MATCH('SPACELOG 11 BP'!CP$2,'SPACELOG 11 EMPRUNT 3'!$Z$14:$Z$2000,0)),0)</f>
        <v>0</v>
      </c>
      <c r="CQ90" s="17">
        <f>IFERROR(INDEX('SPACELOG 11 EMPRUNT 3'!$G$14:$G$2000,MATCH('SPACELOG 11 BP'!CQ$2,'SPACELOG 11 EMPRUNT 3'!$Z$14:$Z$2000,0)),0)</f>
        <v>0</v>
      </c>
      <c r="CR90" s="319">
        <f t="shared" si="949"/>
        <v>0</v>
      </c>
      <c r="CS90" s="17">
        <f>IFERROR(INDEX('SPACELOG 11 EMPRUNT 3'!$G$14:$G$2000,MATCH('SPACELOG 11 BP'!CS$2,'SPACELOG 11 EMPRUNT 3'!$Z$14:$Z$2000,0)),0)</f>
        <v>0</v>
      </c>
      <c r="CT90" s="17">
        <f>IFERROR(INDEX('SPACELOG 11 EMPRUNT 3'!$G$14:$G$2000,MATCH('SPACELOG 11 BP'!CT$2,'SPACELOG 11 EMPRUNT 3'!$Z$14:$Z$2000,0)),0)</f>
        <v>0</v>
      </c>
      <c r="CU90" s="17">
        <f>IFERROR(INDEX('SPACELOG 11 EMPRUNT 3'!$G$14:$G$2000,MATCH('SPACELOG 11 BP'!CU$2,'SPACELOG 11 EMPRUNT 3'!$Z$14:$Z$2000,0)),0)</f>
        <v>0</v>
      </c>
      <c r="CV90" s="17">
        <f>IFERROR(INDEX('SPACELOG 11 EMPRUNT 3'!$G$14:$G$2000,MATCH('SPACELOG 11 BP'!CV$2,'SPACELOG 11 EMPRUNT 3'!$Z$14:$Z$2000,0)),0)</f>
        <v>0</v>
      </c>
      <c r="CW90" s="17">
        <f>IFERROR(INDEX('SPACELOG 11 EMPRUNT 3'!$G$14:$G$2000,MATCH('SPACELOG 11 BP'!CW$2,'SPACELOG 11 EMPRUNT 3'!$Z$14:$Z$2000,0)),0)</f>
        <v>0</v>
      </c>
      <c r="CX90" s="17">
        <f>IFERROR(INDEX('SPACELOG 11 EMPRUNT 3'!$G$14:$G$2000,MATCH('SPACELOG 11 BP'!CX$2,'SPACELOG 11 EMPRUNT 3'!$Z$14:$Z$2000,0)),0)</f>
        <v>0</v>
      </c>
      <c r="CY90" s="17">
        <f>IFERROR(INDEX('SPACELOG 11 EMPRUNT 3'!$G$14:$G$2000,MATCH('SPACELOG 11 BP'!CY$2,'SPACELOG 11 EMPRUNT 3'!$Z$14:$Z$2000,0)),0)</f>
        <v>0</v>
      </c>
      <c r="CZ90" s="17">
        <f>IFERROR(INDEX('SPACELOG 11 EMPRUNT 3'!$G$14:$G$2000,MATCH('SPACELOG 11 BP'!CZ$2,'SPACELOG 11 EMPRUNT 3'!$Z$14:$Z$2000,0)),0)</f>
        <v>0</v>
      </c>
      <c r="DA90" s="17">
        <f>IFERROR(INDEX('SPACELOG 11 EMPRUNT 3'!$G$14:$G$2000,MATCH('SPACELOG 11 BP'!DA$2,'SPACELOG 11 EMPRUNT 3'!$Z$14:$Z$2000,0)),0)</f>
        <v>0</v>
      </c>
      <c r="DB90" s="17">
        <f>IFERROR(INDEX('SPACELOG 11 EMPRUNT 3'!$G$14:$G$2000,MATCH('SPACELOG 11 BP'!DB$2,'SPACELOG 11 EMPRUNT 3'!$Z$14:$Z$2000,0)),0)</f>
        <v>0</v>
      </c>
      <c r="DC90" s="17">
        <f>IFERROR(INDEX('SPACELOG 11 EMPRUNT 3'!$G$14:$G$2000,MATCH('SPACELOG 11 BP'!DC$2,'SPACELOG 11 EMPRUNT 3'!$Z$14:$Z$2000,0)),0)</f>
        <v>0</v>
      </c>
      <c r="DD90" s="17">
        <f>IFERROR(INDEX('SPACELOG 11 EMPRUNT 3'!$G$14:$G$2000,MATCH('SPACELOG 11 BP'!DD$2,'SPACELOG 11 EMPRUNT 3'!$Z$14:$Z$2000,0)),0)</f>
        <v>0</v>
      </c>
      <c r="DE90" s="319">
        <f t="shared" si="950"/>
        <v>0</v>
      </c>
      <c r="DF90" s="17">
        <f>IFERROR(INDEX('SPACELOG 11 EMPRUNT 3'!$G$14:$G$2000,MATCH('SPACELOG 11 BP'!DF$2,'SPACELOG 11 EMPRUNT 3'!$Z$14:$Z$2000,0)),0)</f>
        <v>0</v>
      </c>
      <c r="DG90" s="17">
        <f>IFERROR(INDEX('SPACELOG 11 EMPRUNT 3'!$G$14:$G$2000,MATCH('SPACELOG 11 BP'!DG$2,'SPACELOG 11 EMPRUNT 3'!$Z$14:$Z$2000,0)),0)</f>
        <v>0</v>
      </c>
      <c r="DH90" s="17">
        <f>IFERROR(INDEX('SPACELOG 11 EMPRUNT 3'!$G$14:$G$2000,MATCH('SPACELOG 11 BP'!DH$2,'SPACELOG 11 EMPRUNT 3'!$Z$14:$Z$2000,0)),0)</f>
        <v>0</v>
      </c>
      <c r="DI90" s="17">
        <f>IFERROR(INDEX('SPACELOG 11 EMPRUNT 3'!$G$14:$G$2000,MATCH('SPACELOG 11 BP'!DI$2,'SPACELOG 11 EMPRUNT 3'!$Z$14:$Z$2000,0)),0)</f>
        <v>0</v>
      </c>
      <c r="DJ90" s="17">
        <f>IFERROR(INDEX('SPACELOG 11 EMPRUNT 3'!$G$14:$G$2000,MATCH('SPACELOG 11 BP'!DJ$2,'SPACELOG 11 EMPRUNT 3'!$Z$14:$Z$2000,0)),0)</f>
        <v>0</v>
      </c>
      <c r="DK90" s="17">
        <f>IFERROR(INDEX('SPACELOG 11 EMPRUNT 3'!$G$14:$G$2000,MATCH('SPACELOG 11 BP'!DK$2,'SPACELOG 11 EMPRUNT 3'!$Z$14:$Z$2000,0)),0)</f>
        <v>0</v>
      </c>
      <c r="DL90" s="17">
        <f>IFERROR(INDEX('SPACELOG 11 EMPRUNT 3'!$G$14:$G$2000,MATCH('SPACELOG 11 BP'!DL$2,'SPACELOG 11 EMPRUNT 3'!$Z$14:$Z$2000,0)),0)</f>
        <v>0</v>
      </c>
      <c r="DM90" s="17">
        <f>IFERROR(INDEX('SPACELOG 11 EMPRUNT 3'!$G$14:$G$2000,MATCH('SPACELOG 11 BP'!DM$2,'SPACELOG 11 EMPRUNT 3'!$Z$14:$Z$2000,0)),0)</f>
        <v>0</v>
      </c>
      <c r="DN90" s="17">
        <f>IFERROR(INDEX('SPACELOG 11 EMPRUNT 3'!$G$14:$G$2000,MATCH('SPACELOG 11 BP'!DN$2,'SPACELOG 11 EMPRUNT 3'!$Z$14:$Z$2000,0)),0)</f>
        <v>0</v>
      </c>
      <c r="DO90" s="17">
        <f>IFERROR(INDEX('SPACELOG 11 EMPRUNT 3'!$G$14:$G$2000,MATCH('SPACELOG 11 BP'!DO$2,'SPACELOG 11 EMPRUNT 3'!$Z$14:$Z$2000,0)),0)</f>
        <v>0</v>
      </c>
      <c r="DP90" s="17">
        <f>IFERROR(INDEX('SPACELOG 11 EMPRUNT 3'!$G$14:$G$2000,MATCH('SPACELOG 11 BP'!DP$2,'SPACELOG 11 EMPRUNT 3'!$Z$14:$Z$2000,0)),0)</f>
        <v>0</v>
      </c>
      <c r="DQ90" s="17">
        <f>IFERROR(INDEX('SPACELOG 11 EMPRUNT 3'!$G$14:$G$2000,MATCH('SPACELOG 11 BP'!DQ$2,'SPACELOG 11 EMPRUNT 3'!$Z$14:$Z$2000,0)),0)</f>
        <v>0</v>
      </c>
      <c r="DR90" s="319">
        <f t="shared" si="951"/>
        <v>0</v>
      </c>
      <c r="DS90" s="17">
        <f>IFERROR(INDEX('SPACELOG 11 EMPRUNT 3'!$G$14:$G$2000,MATCH('SPACELOG 11 BP'!DS$2,'SPACELOG 11 EMPRUNT 3'!$Z$14:$Z$2000,0)),0)</f>
        <v>0</v>
      </c>
      <c r="DT90" s="17">
        <f>IFERROR(INDEX('SPACELOG 11 EMPRUNT 3'!$G$14:$G$2000,MATCH('SPACELOG 11 BP'!DT$2,'SPACELOG 11 EMPRUNT 3'!$Z$14:$Z$2000,0)),0)</f>
        <v>0</v>
      </c>
      <c r="DU90" s="17">
        <f>IFERROR(INDEX('SPACELOG 11 EMPRUNT 3'!$G$14:$G$2000,MATCH('SPACELOG 11 BP'!DU$2,'SPACELOG 11 EMPRUNT 3'!$Z$14:$Z$2000,0)),0)</f>
        <v>0</v>
      </c>
      <c r="DV90" s="17">
        <f>IFERROR(INDEX('SPACELOG 11 EMPRUNT 3'!$G$14:$G$2000,MATCH('SPACELOG 11 BP'!DV$2,'SPACELOG 11 EMPRUNT 3'!$Z$14:$Z$2000,0)),0)</f>
        <v>0</v>
      </c>
      <c r="DW90" s="17">
        <f>IFERROR(INDEX('SPACELOG 11 EMPRUNT 3'!$G$14:$G$2000,MATCH('SPACELOG 11 BP'!DW$2,'SPACELOG 11 EMPRUNT 3'!$Z$14:$Z$2000,0)),0)</f>
        <v>0</v>
      </c>
      <c r="DX90" s="17">
        <f>IFERROR(INDEX('SPACELOG 11 EMPRUNT 3'!$G$14:$G$2000,MATCH('SPACELOG 11 BP'!DX$2,'SPACELOG 11 EMPRUNT 3'!$Z$14:$Z$2000,0)),0)</f>
        <v>0</v>
      </c>
      <c r="DY90" s="17">
        <f>IFERROR(INDEX('SPACELOG 11 EMPRUNT 3'!$G$14:$G$2000,MATCH('SPACELOG 11 BP'!DY$2,'SPACELOG 11 EMPRUNT 3'!$Z$14:$Z$2000,0)),0)</f>
        <v>0</v>
      </c>
      <c r="DZ90" s="17">
        <f>IFERROR(INDEX('SPACELOG 11 EMPRUNT 3'!$G$14:$G$2000,MATCH('SPACELOG 11 BP'!DZ$2,'SPACELOG 11 EMPRUNT 3'!$Z$14:$Z$2000,0)),0)</f>
        <v>0</v>
      </c>
      <c r="EA90" s="17">
        <f>IFERROR(INDEX('SPACELOG 11 EMPRUNT 3'!$G$14:$G$2000,MATCH('SPACELOG 11 BP'!EA$2,'SPACELOG 11 EMPRUNT 3'!$Z$14:$Z$2000,0)),0)</f>
        <v>0</v>
      </c>
      <c r="EB90" s="17">
        <f>IFERROR(INDEX('SPACELOG 11 EMPRUNT 3'!$G$14:$G$2000,MATCH('SPACELOG 11 BP'!EB$2,'SPACELOG 11 EMPRUNT 3'!$Z$14:$Z$2000,0)),0)</f>
        <v>0</v>
      </c>
      <c r="EC90" s="17">
        <f>IFERROR(INDEX('SPACELOG 11 EMPRUNT 3'!$G$14:$G$2000,MATCH('SPACELOG 11 BP'!EC$2,'SPACELOG 11 EMPRUNT 3'!$Z$14:$Z$2000,0)),0)</f>
        <v>0</v>
      </c>
      <c r="ED90" s="17">
        <f>IFERROR(INDEX('SPACELOG 11 EMPRUNT 3'!$G$14:$G$2000,MATCH('SPACELOG 11 BP'!ED$2,'SPACELOG 11 EMPRUNT 3'!$Z$14:$Z$2000,0)),0)</f>
        <v>0</v>
      </c>
      <c r="EE90" s="319">
        <f t="shared" si="952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954">G89+G88+G90</f>
        <v>0</v>
      </c>
      <c r="H91" s="17">
        <f t="shared" si="954"/>
        <v>0</v>
      </c>
      <c r="I91" s="17">
        <f t="shared" si="954"/>
        <v>0</v>
      </c>
      <c r="J91" s="17">
        <f t="shared" si="954"/>
        <v>0</v>
      </c>
      <c r="K91" s="17">
        <f t="shared" si="954"/>
        <v>0</v>
      </c>
      <c r="L91" s="17">
        <f t="shared" si="954"/>
        <v>0</v>
      </c>
      <c r="M91" s="17">
        <f t="shared" si="954"/>
        <v>0</v>
      </c>
      <c r="N91" s="17">
        <f t="shared" si="954"/>
        <v>0</v>
      </c>
      <c r="O91" s="17">
        <f t="shared" si="954"/>
        <v>0</v>
      </c>
      <c r="P91" s="17">
        <f t="shared" si="954"/>
        <v>0</v>
      </c>
      <c r="Q91" s="17">
        <f t="shared" si="954"/>
        <v>0</v>
      </c>
      <c r="R91" s="319">
        <f>SUM(F91:Q91)</f>
        <v>0</v>
      </c>
      <c r="S91" s="17">
        <f>S89+S88+S90</f>
        <v>0</v>
      </c>
      <c r="T91" s="17">
        <f t="shared" ref="T91" si="955">T89+T88+T90</f>
        <v>0</v>
      </c>
      <c r="U91" s="17">
        <f t="shared" ref="U91" si="956">U89+U88+U90</f>
        <v>0</v>
      </c>
      <c r="V91" s="17">
        <f t="shared" ref="V91" si="957">V89+V88+V90</f>
        <v>0</v>
      </c>
      <c r="W91" s="17">
        <f t="shared" ref="W91" si="958">W89+W88+W90</f>
        <v>0</v>
      </c>
      <c r="X91" s="17">
        <f t="shared" ref="X91" si="959">X89+X88+X90</f>
        <v>0</v>
      </c>
      <c r="Y91" s="17">
        <f t="shared" ref="Y91" si="960">Y89+Y88+Y90</f>
        <v>0</v>
      </c>
      <c r="Z91" s="17">
        <f t="shared" ref="Z91" si="961">Z89+Z88+Z90</f>
        <v>0</v>
      </c>
      <c r="AA91" s="17">
        <f t="shared" ref="AA91" si="962">AA89+AA88+AA90</f>
        <v>0</v>
      </c>
      <c r="AB91" s="17">
        <f t="shared" ref="AB91" si="963">AB89+AB88+AB90</f>
        <v>0</v>
      </c>
      <c r="AC91" s="17">
        <f t="shared" ref="AC91" si="964">AC89+AC88+AC90</f>
        <v>0</v>
      </c>
      <c r="AD91" s="17">
        <f t="shared" ref="AD91" si="965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966">AG89+AG88+AG90</f>
        <v>0</v>
      </c>
      <c r="AH91" s="17">
        <f t="shared" ref="AH91" si="967">AH89+AH88+AH90</f>
        <v>0</v>
      </c>
      <c r="AI91" s="17">
        <f t="shared" ref="AI91" si="968">AI89+AI88+AI90</f>
        <v>0</v>
      </c>
      <c r="AJ91" s="17">
        <f t="shared" ref="AJ91" si="969">AJ89+AJ88+AJ90</f>
        <v>0</v>
      </c>
      <c r="AK91" s="17">
        <f t="shared" ref="AK91" si="970">AK89+AK88+AK90</f>
        <v>0</v>
      </c>
      <c r="AL91" s="17">
        <f t="shared" ref="AL91" si="971">AL89+AL88+AL90</f>
        <v>0</v>
      </c>
      <c r="AM91" s="17">
        <f t="shared" ref="AM91" si="972">AM89+AM88+AM90</f>
        <v>0</v>
      </c>
      <c r="AN91" s="17">
        <f t="shared" ref="AN91" si="973">AN89+AN88+AN90</f>
        <v>0</v>
      </c>
      <c r="AO91" s="17">
        <f t="shared" ref="AO91" si="974">AO89+AO88+AO90</f>
        <v>0</v>
      </c>
      <c r="AP91" s="17">
        <f t="shared" ref="AP91" si="975">AP89+AP88+AP90</f>
        <v>0</v>
      </c>
      <c r="AQ91" s="17">
        <f t="shared" ref="AQ91" si="976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977">AT89+AT88+AT90</f>
        <v>0</v>
      </c>
      <c r="AU91" s="17">
        <f t="shared" ref="AU91" si="978">AU89+AU88+AU90</f>
        <v>0</v>
      </c>
      <c r="AV91" s="17">
        <f t="shared" ref="AV91" si="979">AV89+AV88+AV90</f>
        <v>0</v>
      </c>
      <c r="AW91" s="17">
        <f t="shared" ref="AW91" si="980">AW89+AW88+AW90</f>
        <v>0</v>
      </c>
      <c r="AX91" s="17">
        <f t="shared" ref="AX91" si="981">AX89+AX88+AX90</f>
        <v>0</v>
      </c>
      <c r="AY91" s="17">
        <f t="shared" ref="AY91" si="982">AY89+AY88+AY90</f>
        <v>0</v>
      </c>
      <c r="AZ91" s="17">
        <f t="shared" ref="AZ91" si="983">AZ89+AZ88+AZ90</f>
        <v>0</v>
      </c>
      <c r="BA91" s="17">
        <f t="shared" ref="BA91" si="984">BA89+BA88+BA90</f>
        <v>0</v>
      </c>
      <c r="BB91" s="17">
        <f t="shared" ref="BB91" si="985">BB89+BB88+BB90</f>
        <v>0</v>
      </c>
      <c r="BC91" s="17">
        <f t="shared" ref="BC91" si="986">BC89+BC88+BC90</f>
        <v>0</v>
      </c>
      <c r="BD91" s="17">
        <f t="shared" ref="BD91" si="987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988">BG89+BG88+BG90</f>
        <v>0</v>
      </c>
      <c r="BH91" s="17">
        <f t="shared" ref="BH91" si="989">BH89+BH88+BH90</f>
        <v>0</v>
      </c>
      <c r="BI91" s="17">
        <f t="shared" ref="BI91" si="990">BI89+BI88+BI90</f>
        <v>0</v>
      </c>
      <c r="BJ91" s="17">
        <f t="shared" ref="BJ91" si="991">BJ89+BJ88+BJ90</f>
        <v>0</v>
      </c>
      <c r="BK91" s="17">
        <f t="shared" ref="BK91" si="992">BK89+BK88+BK90</f>
        <v>0</v>
      </c>
      <c r="BL91" s="17">
        <f t="shared" ref="BL91" si="993">BL89+BL88+BL90</f>
        <v>0</v>
      </c>
      <c r="BM91" s="17">
        <f t="shared" ref="BM91" si="994">BM89+BM88+BM90</f>
        <v>0</v>
      </c>
      <c r="BN91" s="17">
        <f t="shared" ref="BN91" si="995">BN89+BN88+BN90</f>
        <v>0</v>
      </c>
      <c r="BO91" s="17">
        <f t="shared" ref="BO91" si="996">BO89+BO88+BO90</f>
        <v>0</v>
      </c>
      <c r="BP91" s="17">
        <f t="shared" ref="BP91" si="997">BP89+BP88+BP90</f>
        <v>0</v>
      </c>
      <c r="BQ91" s="17">
        <f t="shared" ref="BQ91" si="998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999">BT89+BT88+BT90</f>
        <v>0</v>
      </c>
      <c r="BU91" s="17">
        <f t="shared" ref="BU91" si="1000">BU89+BU88+BU90</f>
        <v>0</v>
      </c>
      <c r="BV91" s="17">
        <f t="shared" ref="BV91" si="1001">BV89+BV88+BV90</f>
        <v>0</v>
      </c>
      <c r="BW91" s="17">
        <f t="shared" ref="BW91" si="1002">BW89+BW88+BW90</f>
        <v>0</v>
      </c>
      <c r="BX91" s="17">
        <f t="shared" ref="BX91" si="1003">BX89+BX88+BX90</f>
        <v>0</v>
      </c>
      <c r="BY91" s="17">
        <f t="shared" ref="BY91" si="1004">BY89+BY88+BY90</f>
        <v>0</v>
      </c>
      <c r="BZ91" s="17">
        <f t="shared" ref="BZ91" si="1005">BZ89+BZ88+BZ90</f>
        <v>0</v>
      </c>
      <c r="CA91" s="17">
        <f t="shared" ref="CA91" si="1006">CA89+CA88+CA90</f>
        <v>0</v>
      </c>
      <c r="CB91" s="17">
        <f t="shared" ref="CB91" si="1007">CB89+CB88+CB90</f>
        <v>0</v>
      </c>
      <c r="CC91" s="17">
        <f t="shared" ref="CC91" si="1008">CC89+CC88+CC90</f>
        <v>0</v>
      </c>
      <c r="CD91" s="17">
        <f t="shared" ref="CD91" si="1009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010">CG89+CG88+CG90</f>
        <v>0</v>
      </c>
      <c r="CH91" s="17">
        <f t="shared" ref="CH91" si="1011">CH89+CH88+CH90</f>
        <v>0</v>
      </c>
      <c r="CI91" s="17">
        <f t="shared" ref="CI91" si="1012">CI89+CI88+CI90</f>
        <v>0</v>
      </c>
      <c r="CJ91" s="17">
        <f t="shared" ref="CJ91" si="1013">CJ89+CJ88+CJ90</f>
        <v>0</v>
      </c>
      <c r="CK91" s="17">
        <f t="shared" ref="CK91" si="1014">CK89+CK88+CK90</f>
        <v>0</v>
      </c>
      <c r="CL91" s="17">
        <f t="shared" ref="CL91" si="1015">CL89+CL88+CL90</f>
        <v>0</v>
      </c>
      <c r="CM91" s="17">
        <f t="shared" ref="CM91" si="1016">CM89+CM88+CM90</f>
        <v>0</v>
      </c>
      <c r="CN91" s="17">
        <f t="shared" ref="CN91" si="1017">CN89+CN88+CN90</f>
        <v>0</v>
      </c>
      <c r="CO91" s="17">
        <f t="shared" ref="CO91" si="1018">CO89+CO88+CO90</f>
        <v>0</v>
      </c>
      <c r="CP91" s="17">
        <f t="shared" ref="CP91" si="1019">CP89+CP88+CP90</f>
        <v>0</v>
      </c>
      <c r="CQ91" s="17">
        <f t="shared" ref="CQ91" si="1020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021">CT89+CT88+CT90</f>
        <v>0</v>
      </c>
      <c r="CU91" s="17">
        <f t="shared" ref="CU91" si="1022">CU89+CU88+CU90</f>
        <v>0</v>
      </c>
      <c r="CV91" s="17">
        <f t="shared" ref="CV91" si="1023">CV89+CV88+CV90</f>
        <v>0</v>
      </c>
      <c r="CW91" s="17">
        <f t="shared" ref="CW91" si="1024">CW89+CW88+CW90</f>
        <v>0</v>
      </c>
      <c r="CX91" s="17">
        <f t="shared" ref="CX91" si="1025">CX89+CX88+CX90</f>
        <v>0</v>
      </c>
      <c r="CY91" s="17">
        <f t="shared" ref="CY91" si="1026">CY89+CY88+CY90</f>
        <v>0</v>
      </c>
      <c r="CZ91" s="17">
        <f t="shared" ref="CZ91" si="1027">CZ89+CZ88+CZ90</f>
        <v>0</v>
      </c>
      <c r="DA91" s="17">
        <f t="shared" ref="DA91" si="1028">DA89+DA88+DA90</f>
        <v>0</v>
      </c>
      <c r="DB91" s="17">
        <f t="shared" ref="DB91" si="1029">DB89+DB88+DB90</f>
        <v>0</v>
      </c>
      <c r="DC91" s="17">
        <f t="shared" ref="DC91" si="1030">DC89+DC88+DC90</f>
        <v>0</v>
      </c>
      <c r="DD91" s="17">
        <f t="shared" ref="DD91" si="1031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032">DG89+DG88+DG90</f>
        <v>0</v>
      </c>
      <c r="DH91" s="17">
        <f t="shared" ref="DH91" si="1033">DH89+DH88+DH90</f>
        <v>0</v>
      </c>
      <c r="DI91" s="17">
        <f t="shared" ref="DI91" si="1034">DI89+DI88+DI90</f>
        <v>0</v>
      </c>
      <c r="DJ91" s="17">
        <f t="shared" ref="DJ91" si="1035">DJ89+DJ88+DJ90</f>
        <v>0</v>
      </c>
      <c r="DK91" s="17">
        <f t="shared" ref="DK91" si="1036">DK89+DK88+DK90</f>
        <v>0</v>
      </c>
      <c r="DL91" s="17">
        <f t="shared" ref="DL91" si="1037">DL89+DL88+DL90</f>
        <v>0</v>
      </c>
      <c r="DM91" s="17">
        <f t="shared" ref="DM91" si="1038">DM89+DM88+DM90</f>
        <v>0</v>
      </c>
      <c r="DN91" s="17">
        <f t="shared" ref="DN91" si="1039">DN89+DN88+DN90</f>
        <v>0</v>
      </c>
      <c r="DO91" s="17">
        <f t="shared" ref="DO91" si="1040">DO89+DO88+DO90</f>
        <v>0</v>
      </c>
      <c r="DP91" s="17">
        <f t="shared" ref="DP91" si="1041">DP89+DP88+DP90</f>
        <v>0</v>
      </c>
      <c r="DQ91" s="17">
        <f t="shared" ref="DQ91" si="1042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043">DT89+DT88+DT90</f>
        <v>0</v>
      </c>
      <c r="DU91" s="17">
        <f t="shared" ref="DU91" si="1044">DU89+DU88+DU90</f>
        <v>0</v>
      </c>
      <c r="DV91" s="17">
        <f t="shared" ref="DV91" si="1045">DV89+DV88+DV90</f>
        <v>0</v>
      </c>
      <c r="DW91" s="17">
        <f t="shared" ref="DW91" si="1046">DW89+DW88+DW90</f>
        <v>0</v>
      </c>
      <c r="DX91" s="17">
        <f t="shared" ref="DX91" si="1047">DX89+DX88+DX90</f>
        <v>0</v>
      </c>
      <c r="DY91" s="17">
        <f t="shared" ref="DY91" si="1048">DY89+DY88+DY90</f>
        <v>0</v>
      </c>
      <c r="DZ91" s="17">
        <f t="shared" ref="DZ91" si="1049">DZ89+DZ88+DZ90</f>
        <v>0</v>
      </c>
      <c r="EA91" s="17">
        <f t="shared" ref="EA91" si="1050">EA89+EA88+EA90</f>
        <v>0</v>
      </c>
      <c r="EB91" s="17">
        <f t="shared" ref="EB91" si="1051">EB89+EB88+EB90</f>
        <v>0</v>
      </c>
      <c r="EC91" s="17">
        <f t="shared" ref="EC91" si="1052">EC89+EC88+EC90</f>
        <v>0</v>
      </c>
      <c r="ED91" s="17">
        <f t="shared" ref="ED91" si="1053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>F74-F84-F91</f>
        <v>0</v>
      </c>
      <c r="G93" s="49">
        <f t="shared" ref="G93:BR93" si="1054">G74-G84-G91</f>
        <v>0</v>
      </c>
      <c r="H93" s="49">
        <f t="shared" si="1054"/>
        <v>0</v>
      </c>
      <c r="I93" s="49">
        <f t="shared" si="1054"/>
        <v>0</v>
      </c>
      <c r="J93" s="49">
        <f t="shared" si="1054"/>
        <v>0</v>
      </c>
      <c r="K93" s="49">
        <f t="shared" si="1054"/>
        <v>0</v>
      </c>
      <c r="L93" s="49">
        <f t="shared" si="1054"/>
        <v>0</v>
      </c>
      <c r="M93" s="49">
        <f t="shared" si="1054"/>
        <v>0</v>
      </c>
      <c r="N93" s="49">
        <f t="shared" si="1054"/>
        <v>0</v>
      </c>
      <c r="O93" s="49">
        <f t="shared" si="1054"/>
        <v>0</v>
      </c>
      <c r="P93" s="49">
        <f t="shared" si="1054"/>
        <v>0</v>
      </c>
      <c r="Q93" s="49">
        <f t="shared" si="1054"/>
        <v>0</v>
      </c>
      <c r="R93" s="319">
        <f t="shared" si="1054"/>
        <v>0</v>
      </c>
      <c r="S93" s="49">
        <f t="shared" si="1054"/>
        <v>0</v>
      </c>
      <c r="T93" s="49">
        <f t="shared" si="1054"/>
        <v>0</v>
      </c>
      <c r="U93" s="49">
        <f t="shared" si="1054"/>
        <v>0</v>
      </c>
      <c r="V93" s="49">
        <f t="shared" si="1054"/>
        <v>0</v>
      </c>
      <c r="W93" s="49">
        <f t="shared" si="1054"/>
        <v>0</v>
      </c>
      <c r="X93" s="49">
        <f t="shared" si="1054"/>
        <v>0</v>
      </c>
      <c r="Y93" s="49">
        <f t="shared" si="1054"/>
        <v>0</v>
      </c>
      <c r="Z93" s="49">
        <f t="shared" si="1054"/>
        <v>0</v>
      </c>
      <c r="AA93" s="49">
        <f t="shared" si="1054"/>
        <v>0</v>
      </c>
      <c r="AB93" s="49">
        <f t="shared" si="1054"/>
        <v>0</v>
      </c>
      <c r="AC93" s="49">
        <f t="shared" si="1054"/>
        <v>0</v>
      </c>
      <c r="AD93" s="49">
        <f t="shared" si="1054"/>
        <v>0</v>
      </c>
      <c r="AE93" s="319">
        <f t="shared" si="1054"/>
        <v>0</v>
      </c>
      <c r="AF93" s="49">
        <f t="shared" si="1054"/>
        <v>0</v>
      </c>
      <c r="AG93" s="49">
        <f t="shared" si="1054"/>
        <v>0</v>
      </c>
      <c r="AH93" s="49">
        <f t="shared" si="1054"/>
        <v>0</v>
      </c>
      <c r="AI93" s="49">
        <f t="shared" si="1054"/>
        <v>0</v>
      </c>
      <c r="AJ93" s="49">
        <f t="shared" si="1054"/>
        <v>0</v>
      </c>
      <c r="AK93" s="49">
        <f t="shared" si="1054"/>
        <v>0</v>
      </c>
      <c r="AL93" s="49">
        <f t="shared" si="1054"/>
        <v>0</v>
      </c>
      <c r="AM93" s="49">
        <f t="shared" si="1054"/>
        <v>0</v>
      </c>
      <c r="AN93" s="49">
        <f t="shared" si="1054"/>
        <v>0</v>
      </c>
      <c r="AO93" s="49">
        <f t="shared" si="1054"/>
        <v>0</v>
      </c>
      <c r="AP93" s="49">
        <f t="shared" si="1054"/>
        <v>0</v>
      </c>
      <c r="AQ93" s="49">
        <f t="shared" si="1054"/>
        <v>0</v>
      </c>
      <c r="AR93" s="319">
        <f t="shared" si="1054"/>
        <v>0</v>
      </c>
      <c r="AS93" s="49">
        <f t="shared" si="1054"/>
        <v>0</v>
      </c>
      <c r="AT93" s="49">
        <f t="shared" si="1054"/>
        <v>0</v>
      </c>
      <c r="AU93" s="49">
        <f t="shared" si="1054"/>
        <v>0</v>
      </c>
      <c r="AV93" s="49">
        <f t="shared" si="1054"/>
        <v>0</v>
      </c>
      <c r="AW93" s="49">
        <f t="shared" si="1054"/>
        <v>0</v>
      </c>
      <c r="AX93" s="49">
        <f t="shared" si="1054"/>
        <v>0</v>
      </c>
      <c r="AY93" s="49">
        <f t="shared" si="1054"/>
        <v>0</v>
      </c>
      <c r="AZ93" s="49">
        <f t="shared" si="1054"/>
        <v>0</v>
      </c>
      <c r="BA93" s="49">
        <f t="shared" si="1054"/>
        <v>0</v>
      </c>
      <c r="BB93" s="49">
        <f t="shared" si="1054"/>
        <v>0</v>
      </c>
      <c r="BC93" s="49">
        <f t="shared" si="1054"/>
        <v>0</v>
      </c>
      <c r="BD93" s="49">
        <f t="shared" si="1054"/>
        <v>0</v>
      </c>
      <c r="BE93" s="319">
        <f t="shared" si="1054"/>
        <v>0</v>
      </c>
      <c r="BF93" s="49">
        <f t="shared" si="1054"/>
        <v>0</v>
      </c>
      <c r="BG93" s="49">
        <f t="shared" si="1054"/>
        <v>0</v>
      </c>
      <c r="BH93" s="49">
        <f t="shared" si="1054"/>
        <v>0</v>
      </c>
      <c r="BI93" s="49">
        <f t="shared" si="1054"/>
        <v>0</v>
      </c>
      <c r="BJ93" s="49">
        <f t="shared" si="1054"/>
        <v>0</v>
      </c>
      <c r="BK93" s="49">
        <f t="shared" si="1054"/>
        <v>0</v>
      </c>
      <c r="BL93" s="49">
        <f t="shared" si="1054"/>
        <v>0</v>
      </c>
      <c r="BM93" s="49">
        <f t="shared" si="1054"/>
        <v>0</v>
      </c>
      <c r="BN93" s="49">
        <f t="shared" si="1054"/>
        <v>0</v>
      </c>
      <c r="BO93" s="49">
        <f t="shared" si="1054"/>
        <v>0</v>
      </c>
      <c r="BP93" s="49">
        <f t="shared" si="1054"/>
        <v>0</v>
      </c>
      <c r="BQ93" s="49">
        <f t="shared" si="1054"/>
        <v>0</v>
      </c>
      <c r="BR93" s="319">
        <f t="shared" si="1054"/>
        <v>0</v>
      </c>
      <c r="BS93" s="49">
        <f t="shared" ref="BS93:ED93" si="1055">BS74-BS84-BS91</f>
        <v>0</v>
      </c>
      <c r="BT93" s="49">
        <f t="shared" si="1055"/>
        <v>0</v>
      </c>
      <c r="BU93" s="49">
        <f t="shared" si="1055"/>
        <v>0</v>
      </c>
      <c r="BV93" s="49">
        <f t="shared" si="1055"/>
        <v>0</v>
      </c>
      <c r="BW93" s="49">
        <f t="shared" si="1055"/>
        <v>0</v>
      </c>
      <c r="BX93" s="49">
        <f t="shared" si="1055"/>
        <v>0</v>
      </c>
      <c r="BY93" s="49">
        <f t="shared" si="1055"/>
        <v>0</v>
      </c>
      <c r="BZ93" s="49">
        <f t="shared" si="1055"/>
        <v>0</v>
      </c>
      <c r="CA93" s="49">
        <f t="shared" si="1055"/>
        <v>0</v>
      </c>
      <c r="CB93" s="49">
        <f t="shared" si="1055"/>
        <v>0</v>
      </c>
      <c r="CC93" s="49">
        <f t="shared" si="1055"/>
        <v>0</v>
      </c>
      <c r="CD93" s="49">
        <f t="shared" si="1055"/>
        <v>0</v>
      </c>
      <c r="CE93" s="319">
        <f t="shared" si="1055"/>
        <v>0</v>
      </c>
      <c r="CF93" s="49">
        <f t="shared" si="1055"/>
        <v>0</v>
      </c>
      <c r="CG93" s="49">
        <f t="shared" si="1055"/>
        <v>0</v>
      </c>
      <c r="CH93" s="49">
        <f t="shared" si="1055"/>
        <v>0</v>
      </c>
      <c r="CI93" s="49">
        <f t="shared" si="1055"/>
        <v>0</v>
      </c>
      <c r="CJ93" s="49">
        <f t="shared" si="1055"/>
        <v>0</v>
      </c>
      <c r="CK93" s="49">
        <f t="shared" si="1055"/>
        <v>0</v>
      </c>
      <c r="CL93" s="49">
        <f t="shared" si="1055"/>
        <v>0</v>
      </c>
      <c r="CM93" s="49">
        <f t="shared" si="1055"/>
        <v>0</v>
      </c>
      <c r="CN93" s="49">
        <f t="shared" si="1055"/>
        <v>0</v>
      </c>
      <c r="CO93" s="49">
        <f t="shared" si="1055"/>
        <v>0</v>
      </c>
      <c r="CP93" s="49">
        <f t="shared" si="1055"/>
        <v>0</v>
      </c>
      <c r="CQ93" s="49">
        <f t="shared" si="1055"/>
        <v>0</v>
      </c>
      <c r="CR93" s="319">
        <f t="shared" si="1055"/>
        <v>0</v>
      </c>
      <c r="CS93" s="49">
        <f t="shared" si="1055"/>
        <v>0</v>
      </c>
      <c r="CT93" s="49">
        <f t="shared" si="1055"/>
        <v>0</v>
      </c>
      <c r="CU93" s="49">
        <f t="shared" si="1055"/>
        <v>0</v>
      </c>
      <c r="CV93" s="49">
        <f t="shared" si="1055"/>
        <v>0</v>
      </c>
      <c r="CW93" s="49">
        <f t="shared" si="1055"/>
        <v>0</v>
      </c>
      <c r="CX93" s="49">
        <f t="shared" si="1055"/>
        <v>0</v>
      </c>
      <c r="CY93" s="49">
        <f t="shared" si="1055"/>
        <v>0</v>
      </c>
      <c r="CZ93" s="49">
        <f t="shared" si="1055"/>
        <v>0</v>
      </c>
      <c r="DA93" s="49">
        <f t="shared" si="1055"/>
        <v>0</v>
      </c>
      <c r="DB93" s="49">
        <f t="shared" si="1055"/>
        <v>0</v>
      </c>
      <c r="DC93" s="49">
        <f t="shared" si="1055"/>
        <v>0</v>
      </c>
      <c r="DD93" s="49">
        <f t="shared" si="1055"/>
        <v>0</v>
      </c>
      <c r="DE93" s="319">
        <f t="shared" si="1055"/>
        <v>0</v>
      </c>
      <c r="DF93" s="49">
        <f t="shared" si="1055"/>
        <v>0</v>
      </c>
      <c r="DG93" s="49">
        <f t="shared" si="1055"/>
        <v>0</v>
      </c>
      <c r="DH93" s="49">
        <f t="shared" si="1055"/>
        <v>0</v>
      </c>
      <c r="DI93" s="49">
        <f t="shared" si="1055"/>
        <v>0</v>
      </c>
      <c r="DJ93" s="49">
        <f t="shared" si="1055"/>
        <v>0</v>
      </c>
      <c r="DK93" s="49">
        <f t="shared" si="1055"/>
        <v>0</v>
      </c>
      <c r="DL93" s="49">
        <f t="shared" si="1055"/>
        <v>0</v>
      </c>
      <c r="DM93" s="49">
        <f t="shared" si="1055"/>
        <v>0</v>
      </c>
      <c r="DN93" s="49">
        <f t="shared" si="1055"/>
        <v>0</v>
      </c>
      <c r="DO93" s="49">
        <f t="shared" si="1055"/>
        <v>0</v>
      </c>
      <c r="DP93" s="49">
        <f t="shared" si="1055"/>
        <v>0</v>
      </c>
      <c r="DQ93" s="49">
        <f t="shared" si="1055"/>
        <v>0</v>
      </c>
      <c r="DR93" s="319">
        <f t="shared" si="1055"/>
        <v>0</v>
      </c>
      <c r="DS93" s="49">
        <f t="shared" si="1055"/>
        <v>0</v>
      </c>
      <c r="DT93" s="49">
        <f t="shared" si="1055"/>
        <v>0</v>
      </c>
      <c r="DU93" s="49">
        <f t="shared" si="1055"/>
        <v>0</v>
      </c>
      <c r="DV93" s="49">
        <f t="shared" si="1055"/>
        <v>0</v>
      </c>
      <c r="DW93" s="49">
        <f t="shared" si="1055"/>
        <v>0</v>
      </c>
      <c r="DX93" s="49">
        <f t="shared" si="1055"/>
        <v>0</v>
      </c>
      <c r="DY93" s="49">
        <f t="shared" si="1055"/>
        <v>0</v>
      </c>
      <c r="DZ93" s="49">
        <f t="shared" si="1055"/>
        <v>0</v>
      </c>
      <c r="EA93" s="49">
        <f t="shared" si="1055"/>
        <v>0</v>
      </c>
      <c r="EB93" s="49">
        <f t="shared" si="1055"/>
        <v>0</v>
      </c>
      <c r="EC93" s="49">
        <f t="shared" si="1055"/>
        <v>0</v>
      </c>
      <c r="ED93" s="49">
        <f t="shared" si="1055"/>
        <v>0</v>
      </c>
      <c r="EE93" s="391">
        <f t="shared" ref="EE93" si="1056">EE74-EE84-EE91</f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057">E97</f>
        <v>0</v>
      </c>
      <c r="G95" s="49">
        <f t="shared" si="1057"/>
        <v>0</v>
      </c>
      <c r="H95" s="49">
        <f t="shared" si="1057"/>
        <v>0</v>
      </c>
      <c r="I95" s="49">
        <f t="shared" si="1057"/>
        <v>0</v>
      </c>
      <c r="J95" s="49">
        <f t="shared" si="1057"/>
        <v>0</v>
      </c>
      <c r="K95" s="49">
        <f t="shared" si="1057"/>
        <v>0</v>
      </c>
      <c r="L95" s="49">
        <f t="shared" si="1057"/>
        <v>0</v>
      </c>
      <c r="M95" s="49">
        <f t="shared" si="1057"/>
        <v>0</v>
      </c>
      <c r="N95" s="49">
        <f t="shared" si="1057"/>
        <v>0</v>
      </c>
      <c r="O95" s="49">
        <f t="shared" si="1057"/>
        <v>0</v>
      </c>
      <c r="P95" s="49">
        <f t="shared" si="1057"/>
        <v>0</v>
      </c>
      <c r="Q95" s="49">
        <f t="shared" si="1057"/>
        <v>0</v>
      </c>
      <c r="R95" s="319">
        <f>F95</f>
        <v>0</v>
      </c>
      <c r="S95" s="49">
        <f t="shared" ref="S95:AD95" si="1058">R97</f>
        <v>0</v>
      </c>
      <c r="T95" s="49">
        <f t="shared" si="1058"/>
        <v>0</v>
      </c>
      <c r="U95" s="49">
        <f t="shared" si="1058"/>
        <v>0</v>
      </c>
      <c r="V95" s="49">
        <f t="shared" si="1058"/>
        <v>0</v>
      </c>
      <c r="W95" s="49">
        <f t="shared" si="1058"/>
        <v>0</v>
      </c>
      <c r="X95" s="49">
        <f t="shared" si="1058"/>
        <v>0</v>
      </c>
      <c r="Y95" s="49">
        <f t="shared" si="1058"/>
        <v>0</v>
      </c>
      <c r="Z95" s="49">
        <f t="shared" si="1058"/>
        <v>0</v>
      </c>
      <c r="AA95" s="49">
        <f t="shared" si="1058"/>
        <v>0</v>
      </c>
      <c r="AB95" s="49">
        <f t="shared" si="1058"/>
        <v>0</v>
      </c>
      <c r="AC95" s="49">
        <f t="shared" si="1058"/>
        <v>0</v>
      </c>
      <c r="AD95" s="49">
        <f t="shared" si="1058"/>
        <v>0</v>
      </c>
      <c r="AE95" s="319">
        <f>S95</f>
        <v>0</v>
      </c>
      <c r="AF95" s="49">
        <f t="shared" ref="AF95:AQ95" si="1059">AE97</f>
        <v>0</v>
      </c>
      <c r="AG95" s="49">
        <f t="shared" si="1059"/>
        <v>0</v>
      </c>
      <c r="AH95" s="49">
        <f t="shared" si="1059"/>
        <v>0</v>
      </c>
      <c r="AI95" s="49">
        <f t="shared" si="1059"/>
        <v>0</v>
      </c>
      <c r="AJ95" s="49">
        <f t="shared" si="1059"/>
        <v>0</v>
      </c>
      <c r="AK95" s="49">
        <f t="shared" si="1059"/>
        <v>0</v>
      </c>
      <c r="AL95" s="49">
        <f t="shared" si="1059"/>
        <v>0</v>
      </c>
      <c r="AM95" s="49">
        <f t="shared" si="1059"/>
        <v>0</v>
      </c>
      <c r="AN95" s="49">
        <f t="shared" si="1059"/>
        <v>0</v>
      </c>
      <c r="AO95" s="49">
        <f t="shared" si="1059"/>
        <v>0</v>
      </c>
      <c r="AP95" s="49">
        <f t="shared" si="1059"/>
        <v>0</v>
      </c>
      <c r="AQ95" s="49">
        <f t="shared" si="1059"/>
        <v>0</v>
      </c>
      <c r="AR95" s="319">
        <f>AF95</f>
        <v>0</v>
      </c>
      <c r="AS95" s="49">
        <f t="shared" ref="AS95:BD95" si="1060">AR97</f>
        <v>0</v>
      </c>
      <c r="AT95" s="49">
        <f t="shared" si="1060"/>
        <v>0</v>
      </c>
      <c r="AU95" s="49">
        <f t="shared" si="1060"/>
        <v>0</v>
      </c>
      <c r="AV95" s="49">
        <f t="shared" si="1060"/>
        <v>0</v>
      </c>
      <c r="AW95" s="49">
        <f t="shared" si="1060"/>
        <v>0</v>
      </c>
      <c r="AX95" s="49">
        <f t="shared" si="1060"/>
        <v>0</v>
      </c>
      <c r="AY95" s="49">
        <f t="shared" si="1060"/>
        <v>0</v>
      </c>
      <c r="AZ95" s="49">
        <f t="shared" si="1060"/>
        <v>0</v>
      </c>
      <c r="BA95" s="49">
        <f t="shared" si="1060"/>
        <v>0</v>
      </c>
      <c r="BB95" s="49">
        <f t="shared" si="1060"/>
        <v>0</v>
      </c>
      <c r="BC95" s="49">
        <f t="shared" si="1060"/>
        <v>0</v>
      </c>
      <c r="BD95" s="49">
        <f t="shared" si="1060"/>
        <v>0</v>
      </c>
      <c r="BE95" s="319">
        <f>AS95</f>
        <v>0</v>
      </c>
      <c r="BF95" s="49">
        <f t="shared" ref="BF95:BQ95" si="1061">BE97</f>
        <v>0</v>
      </c>
      <c r="BG95" s="49">
        <f t="shared" si="1061"/>
        <v>0</v>
      </c>
      <c r="BH95" s="49">
        <f t="shared" si="1061"/>
        <v>0</v>
      </c>
      <c r="BI95" s="49">
        <f t="shared" si="1061"/>
        <v>0</v>
      </c>
      <c r="BJ95" s="49">
        <f t="shared" si="1061"/>
        <v>0</v>
      </c>
      <c r="BK95" s="49">
        <f t="shared" si="1061"/>
        <v>0</v>
      </c>
      <c r="BL95" s="49">
        <f t="shared" si="1061"/>
        <v>0</v>
      </c>
      <c r="BM95" s="49">
        <f t="shared" si="1061"/>
        <v>0</v>
      </c>
      <c r="BN95" s="49">
        <f t="shared" si="1061"/>
        <v>0</v>
      </c>
      <c r="BO95" s="49">
        <f t="shared" si="1061"/>
        <v>0</v>
      </c>
      <c r="BP95" s="49">
        <f t="shared" si="1061"/>
        <v>0</v>
      </c>
      <c r="BQ95" s="49">
        <f t="shared" si="1061"/>
        <v>0</v>
      </c>
      <c r="BR95" s="319">
        <f>BF95</f>
        <v>0</v>
      </c>
      <c r="BS95" s="49">
        <f t="shared" ref="BS95:CD95" si="1062">BR97</f>
        <v>0</v>
      </c>
      <c r="BT95" s="49">
        <f t="shared" si="1062"/>
        <v>0</v>
      </c>
      <c r="BU95" s="49">
        <f t="shared" si="1062"/>
        <v>0</v>
      </c>
      <c r="BV95" s="49">
        <f t="shared" si="1062"/>
        <v>0</v>
      </c>
      <c r="BW95" s="49">
        <f t="shared" si="1062"/>
        <v>0</v>
      </c>
      <c r="BX95" s="49">
        <f t="shared" si="1062"/>
        <v>0</v>
      </c>
      <c r="BY95" s="49">
        <f t="shared" si="1062"/>
        <v>0</v>
      </c>
      <c r="BZ95" s="49">
        <f t="shared" si="1062"/>
        <v>0</v>
      </c>
      <c r="CA95" s="49">
        <f t="shared" si="1062"/>
        <v>0</v>
      </c>
      <c r="CB95" s="49">
        <f t="shared" si="1062"/>
        <v>0</v>
      </c>
      <c r="CC95" s="49">
        <f t="shared" si="1062"/>
        <v>0</v>
      </c>
      <c r="CD95" s="49">
        <f t="shared" si="1062"/>
        <v>0</v>
      </c>
      <c r="CE95" s="319">
        <f>BS95</f>
        <v>0</v>
      </c>
      <c r="CF95" s="49">
        <f t="shared" ref="CF95:CQ95" si="1063">CE97</f>
        <v>0</v>
      </c>
      <c r="CG95" s="49">
        <f t="shared" si="1063"/>
        <v>0</v>
      </c>
      <c r="CH95" s="49">
        <f t="shared" si="1063"/>
        <v>0</v>
      </c>
      <c r="CI95" s="49">
        <f t="shared" si="1063"/>
        <v>0</v>
      </c>
      <c r="CJ95" s="49">
        <f t="shared" si="1063"/>
        <v>0</v>
      </c>
      <c r="CK95" s="49">
        <f t="shared" si="1063"/>
        <v>0</v>
      </c>
      <c r="CL95" s="49">
        <f t="shared" si="1063"/>
        <v>0</v>
      </c>
      <c r="CM95" s="49">
        <f t="shared" si="1063"/>
        <v>0</v>
      </c>
      <c r="CN95" s="49">
        <f t="shared" si="1063"/>
        <v>0</v>
      </c>
      <c r="CO95" s="49">
        <f t="shared" si="1063"/>
        <v>0</v>
      </c>
      <c r="CP95" s="49">
        <f t="shared" si="1063"/>
        <v>0</v>
      </c>
      <c r="CQ95" s="49">
        <f t="shared" si="1063"/>
        <v>0</v>
      </c>
      <c r="CR95" s="319">
        <f>CF95</f>
        <v>0</v>
      </c>
      <c r="CS95" s="49">
        <f t="shared" ref="CS95:DD95" si="1064">CR97</f>
        <v>0</v>
      </c>
      <c r="CT95" s="49">
        <f t="shared" si="1064"/>
        <v>0</v>
      </c>
      <c r="CU95" s="49">
        <f t="shared" si="1064"/>
        <v>0</v>
      </c>
      <c r="CV95" s="49">
        <f t="shared" si="1064"/>
        <v>0</v>
      </c>
      <c r="CW95" s="49">
        <f t="shared" si="1064"/>
        <v>0</v>
      </c>
      <c r="CX95" s="49">
        <f t="shared" si="1064"/>
        <v>0</v>
      </c>
      <c r="CY95" s="49">
        <f t="shared" si="1064"/>
        <v>0</v>
      </c>
      <c r="CZ95" s="49">
        <f t="shared" si="1064"/>
        <v>0</v>
      </c>
      <c r="DA95" s="49">
        <f t="shared" si="1064"/>
        <v>0</v>
      </c>
      <c r="DB95" s="49">
        <f t="shared" si="1064"/>
        <v>0</v>
      </c>
      <c r="DC95" s="49">
        <f t="shared" si="1064"/>
        <v>0</v>
      </c>
      <c r="DD95" s="49">
        <f t="shared" si="1064"/>
        <v>0</v>
      </c>
      <c r="DE95" s="319">
        <f>CS95</f>
        <v>0</v>
      </c>
      <c r="DF95" s="49">
        <f t="shared" ref="DF95:DQ95" si="1065">DE97</f>
        <v>0</v>
      </c>
      <c r="DG95" s="49">
        <f t="shared" si="1065"/>
        <v>0</v>
      </c>
      <c r="DH95" s="49">
        <f t="shared" si="1065"/>
        <v>0</v>
      </c>
      <c r="DI95" s="49">
        <f t="shared" si="1065"/>
        <v>0</v>
      </c>
      <c r="DJ95" s="49">
        <f t="shared" si="1065"/>
        <v>0</v>
      </c>
      <c r="DK95" s="49">
        <f t="shared" si="1065"/>
        <v>0</v>
      </c>
      <c r="DL95" s="49">
        <f t="shared" si="1065"/>
        <v>0</v>
      </c>
      <c r="DM95" s="49">
        <f t="shared" si="1065"/>
        <v>0</v>
      </c>
      <c r="DN95" s="49">
        <f t="shared" si="1065"/>
        <v>0</v>
      </c>
      <c r="DO95" s="49">
        <f t="shared" si="1065"/>
        <v>0</v>
      </c>
      <c r="DP95" s="49">
        <f t="shared" si="1065"/>
        <v>0</v>
      </c>
      <c r="DQ95" s="49">
        <f t="shared" si="1065"/>
        <v>0</v>
      </c>
      <c r="DR95" s="319">
        <f>DF95</f>
        <v>0</v>
      </c>
      <c r="DS95" s="49">
        <f t="shared" ref="DS95:ED95" si="1066">DR97</f>
        <v>0</v>
      </c>
      <c r="DT95" s="49">
        <f t="shared" si="1066"/>
        <v>0</v>
      </c>
      <c r="DU95" s="49">
        <f t="shared" si="1066"/>
        <v>0</v>
      </c>
      <c r="DV95" s="49">
        <f t="shared" si="1066"/>
        <v>0</v>
      </c>
      <c r="DW95" s="49">
        <f t="shared" si="1066"/>
        <v>0</v>
      </c>
      <c r="DX95" s="49">
        <f t="shared" si="1066"/>
        <v>0</v>
      </c>
      <c r="DY95" s="49">
        <f t="shared" si="1066"/>
        <v>0</v>
      </c>
      <c r="DZ95" s="49">
        <f t="shared" si="1066"/>
        <v>0</v>
      </c>
      <c r="EA95" s="49">
        <f t="shared" si="1066"/>
        <v>0</v>
      </c>
      <c r="EB95" s="49">
        <f t="shared" si="1066"/>
        <v>0</v>
      </c>
      <c r="EC95" s="49">
        <f t="shared" si="1066"/>
        <v>0</v>
      </c>
      <c r="ED95" s="49">
        <f t="shared" si="1066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067">F93</f>
        <v>0</v>
      </c>
      <c r="G96" s="49">
        <f t="shared" si="1067"/>
        <v>0</v>
      </c>
      <c r="H96" s="49">
        <f t="shared" si="1067"/>
        <v>0</v>
      </c>
      <c r="I96" s="49">
        <f t="shared" si="1067"/>
        <v>0</v>
      </c>
      <c r="J96" s="49">
        <f t="shared" si="1067"/>
        <v>0</v>
      </c>
      <c r="K96" s="49">
        <f t="shared" si="1067"/>
        <v>0</v>
      </c>
      <c r="L96" s="49">
        <f t="shared" si="1067"/>
        <v>0</v>
      </c>
      <c r="M96" s="49">
        <f t="shared" si="1067"/>
        <v>0</v>
      </c>
      <c r="N96" s="49">
        <f t="shared" si="1067"/>
        <v>0</v>
      </c>
      <c r="O96" s="49">
        <f t="shared" si="1067"/>
        <v>0</v>
      </c>
      <c r="P96" s="49">
        <f t="shared" si="1067"/>
        <v>0</v>
      </c>
      <c r="Q96" s="49">
        <f t="shared" si="1067"/>
        <v>0</v>
      </c>
      <c r="R96" s="319">
        <f>SUM(F96:Q96)</f>
        <v>0</v>
      </c>
      <c r="S96" s="49">
        <f t="shared" ref="S96:AD96" si="1068">S93</f>
        <v>0</v>
      </c>
      <c r="T96" s="49">
        <f t="shared" si="1068"/>
        <v>0</v>
      </c>
      <c r="U96" s="49">
        <f t="shared" si="1068"/>
        <v>0</v>
      </c>
      <c r="V96" s="49">
        <f t="shared" si="1068"/>
        <v>0</v>
      </c>
      <c r="W96" s="49">
        <f t="shared" si="1068"/>
        <v>0</v>
      </c>
      <c r="X96" s="49">
        <f t="shared" si="1068"/>
        <v>0</v>
      </c>
      <c r="Y96" s="49">
        <f t="shared" si="1068"/>
        <v>0</v>
      </c>
      <c r="Z96" s="49">
        <f t="shared" si="1068"/>
        <v>0</v>
      </c>
      <c r="AA96" s="49">
        <f t="shared" si="1068"/>
        <v>0</v>
      </c>
      <c r="AB96" s="49">
        <f t="shared" si="1068"/>
        <v>0</v>
      </c>
      <c r="AC96" s="49">
        <f t="shared" si="1068"/>
        <v>0</v>
      </c>
      <c r="AD96" s="49">
        <f t="shared" si="1068"/>
        <v>0</v>
      </c>
      <c r="AE96" s="319">
        <f>SUM(S96:AD96)</f>
        <v>0</v>
      </c>
      <c r="AF96" s="49">
        <f t="shared" ref="AF96:AQ96" si="1069">AF93</f>
        <v>0</v>
      </c>
      <c r="AG96" s="49">
        <f t="shared" si="1069"/>
        <v>0</v>
      </c>
      <c r="AH96" s="49">
        <f t="shared" si="1069"/>
        <v>0</v>
      </c>
      <c r="AI96" s="49">
        <f t="shared" si="1069"/>
        <v>0</v>
      </c>
      <c r="AJ96" s="49">
        <f t="shared" si="1069"/>
        <v>0</v>
      </c>
      <c r="AK96" s="49">
        <f t="shared" si="1069"/>
        <v>0</v>
      </c>
      <c r="AL96" s="49">
        <f t="shared" si="1069"/>
        <v>0</v>
      </c>
      <c r="AM96" s="49">
        <f t="shared" si="1069"/>
        <v>0</v>
      </c>
      <c r="AN96" s="49">
        <f t="shared" si="1069"/>
        <v>0</v>
      </c>
      <c r="AO96" s="49">
        <f t="shared" si="1069"/>
        <v>0</v>
      </c>
      <c r="AP96" s="49">
        <f t="shared" si="1069"/>
        <v>0</v>
      </c>
      <c r="AQ96" s="49">
        <f t="shared" si="1069"/>
        <v>0</v>
      </c>
      <c r="AR96" s="319">
        <f>SUM(AF96:AQ96)</f>
        <v>0</v>
      </c>
      <c r="AS96" s="49">
        <f t="shared" ref="AS96:BD96" si="1070">AS93</f>
        <v>0</v>
      </c>
      <c r="AT96" s="49">
        <f t="shared" si="1070"/>
        <v>0</v>
      </c>
      <c r="AU96" s="49">
        <f t="shared" si="1070"/>
        <v>0</v>
      </c>
      <c r="AV96" s="49">
        <f t="shared" si="1070"/>
        <v>0</v>
      </c>
      <c r="AW96" s="49">
        <f t="shared" si="1070"/>
        <v>0</v>
      </c>
      <c r="AX96" s="49">
        <f t="shared" si="1070"/>
        <v>0</v>
      </c>
      <c r="AY96" s="49">
        <f t="shared" si="1070"/>
        <v>0</v>
      </c>
      <c r="AZ96" s="49">
        <f t="shared" si="1070"/>
        <v>0</v>
      </c>
      <c r="BA96" s="49">
        <f t="shared" si="1070"/>
        <v>0</v>
      </c>
      <c r="BB96" s="49">
        <f t="shared" si="1070"/>
        <v>0</v>
      </c>
      <c r="BC96" s="49">
        <f t="shared" si="1070"/>
        <v>0</v>
      </c>
      <c r="BD96" s="49">
        <f t="shared" si="1070"/>
        <v>0</v>
      </c>
      <c r="BE96" s="319">
        <f>SUM(AS96:BD96)</f>
        <v>0</v>
      </c>
      <c r="BF96" s="49">
        <f t="shared" ref="BF96:BQ96" si="1071">BF93</f>
        <v>0</v>
      </c>
      <c r="BG96" s="49">
        <f t="shared" si="1071"/>
        <v>0</v>
      </c>
      <c r="BH96" s="49">
        <f t="shared" si="1071"/>
        <v>0</v>
      </c>
      <c r="BI96" s="49">
        <f t="shared" si="1071"/>
        <v>0</v>
      </c>
      <c r="BJ96" s="49">
        <f t="shared" si="1071"/>
        <v>0</v>
      </c>
      <c r="BK96" s="49">
        <f t="shared" si="1071"/>
        <v>0</v>
      </c>
      <c r="BL96" s="49">
        <f t="shared" si="1071"/>
        <v>0</v>
      </c>
      <c r="BM96" s="49">
        <f t="shared" si="1071"/>
        <v>0</v>
      </c>
      <c r="BN96" s="49">
        <f t="shared" si="1071"/>
        <v>0</v>
      </c>
      <c r="BO96" s="49">
        <f t="shared" si="1071"/>
        <v>0</v>
      </c>
      <c r="BP96" s="49">
        <f t="shared" si="1071"/>
        <v>0</v>
      </c>
      <c r="BQ96" s="49">
        <f t="shared" si="1071"/>
        <v>0</v>
      </c>
      <c r="BR96" s="319">
        <f>SUM(BF96:BQ96)</f>
        <v>0</v>
      </c>
      <c r="BS96" s="49">
        <f t="shared" ref="BS96:CD96" si="1072">BS93</f>
        <v>0</v>
      </c>
      <c r="BT96" s="49">
        <f t="shared" si="1072"/>
        <v>0</v>
      </c>
      <c r="BU96" s="49">
        <f t="shared" si="1072"/>
        <v>0</v>
      </c>
      <c r="BV96" s="49">
        <f t="shared" si="1072"/>
        <v>0</v>
      </c>
      <c r="BW96" s="49">
        <f t="shared" si="1072"/>
        <v>0</v>
      </c>
      <c r="BX96" s="49">
        <f t="shared" si="1072"/>
        <v>0</v>
      </c>
      <c r="BY96" s="49">
        <f t="shared" si="1072"/>
        <v>0</v>
      </c>
      <c r="BZ96" s="49">
        <f t="shared" si="1072"/>
        <v>0</v>
      </c>
      <c r="CA96" s="49">
        <f t="shared" si="1072"/>
        <v>0</v>
      </c>
      <c r="CB96" s="49">
        <f t="shared" si="1072"/>
        <v>0</v>
      </c>
      <c r="CC96" s="49">
        <f t="shared" si="1072"/>
        <v>0</v>
      </c>
      <c r="CD96" s="49">
        <f t="shared" si="1072"/>
        <v>0</v>
      </c>
      <c r="CE96" s="319">
        <f>SUM(BS96:CD96)</f>
        <v>0</v>
      </c>
      <c r="CF96" s="49">
        <f t="shared" ref="CF96:CQ96" si="1073">CF93</f>
        <v>0</v>
      </c>
      <c r="CG96" s="49">
        <f t="shared" si="1073"/>
        <v>0</v>
      </c>
      <c r="CH96" s="49">
        <f t="shared" si="1073"/>
        <v>0</v>
      </c>
      <c r="CI96" s="49">
        <f t="shared" si="1073"/>
        <v>0</v>
      </c>
      <c r="CJ96" s="49">
        <f t="shared" si="1073"/>
        <v>0</v>
      </c>
      <c r="CK96" s="49">
        <f t="shared" si="1073"/>
        <v>0</v>
      </c>
      <c r="CL96" s="49">
        <f t="shared" si="1073"/>
        <v>0</v>
      </c>
      <c r="CM96" s="49">
        <f t="shared" si="1073"/>
        <v>0</v>
      </c>
      <c r="CN96" s="49">
        <f t="shared" si="1073"/>
        <v>0</v>
      </c>
      <c r="CO96" s="49">
        <f t="shared" si="1073"/>
        <v>0</v>
      </c>
      <c r="CP96" s="49">
        <f t="shared" si="1073"/>
        <v>0</v>
      </c>
      <c r="CQ96" s="49">
        <f t="shared" si="1073"/>
        <v>0</v>
      </c>
      <c r="CR96" s="319">
        <f>SUM(CF96:CQ96)</f>
        <v>0</v>
      </c>
      <c r="CS96" s="49">
        <f t="shared" ref="CS96:DD96" si="1074">CS93</f>
        <v>0</v>
      </c>
      <c r="CT96" s="49">
        <f t="shared" si="1074"/>
        <v>0</v>
      </c>
      <c r="CU96" s="49">
        <f t="shared" si="1074"/>
        <v>0</v>
      </c>
      <c r="CV96" s="49">
        <f t="shared" si="1074"/>
        <v>0</v>
      </c>
      <c r="CW96" s="49">
        <f t="shared" si="1074"/>
        <v>0</v>
      </c>
      <c r="CX96" s="49">
        <f t="shared" si="1074"/>
        <v>0</v>
      </c>
      <c r="CY96" s="49">
        <f t="shared" si="1074"/>
        <v>0</v>
      </c>
      <c r="CZ96" s="49">
        <f t="shared" si="1074"/>
        <v>0</v>
      </c>
      <c r="DA96" s="49">
        <f t="shared" si="1074"/>
        <v>0</v>
      </c>
      <c r="DB96" s="49">
        <f t="shared" si="1074"/>
        <v>0</v>
      </c>
      <c r="DC96" s="49">
        <f t="shared" si="1074"/>
        <v>0</v>
      </c>
      <c r="DD96" s="49">
        <f t="shared" si="1074"/>
        <v>0</v>
      </c>
      <c r="DE96" s="319">
        <f>SUM(CS96:DD96)</f>
        <v>0</v>
      </c>
      <c r="DF96" s="49">
        <f t="shared" ref="DF96:DQ96" si="1075">DF93</f>
        <v>0</v>
      </c>
      <c r="DG96" s="49">
        <f t="shared" si="1075"/>
        <v>0</v>
      </c>
      <c r="DH96" s="49">
        <f t="shared" si="1075"/>
        <v>0</v>
      </c>
      <c r="DI96" s="49">
        <f t="shared" si="1075"/>
        <v>0</v>
      </c>
      <c r="DJ96" s="49">
        <f t="shared" si="1075"/>
        <v>0</v>
      </c>
      <c r="DK96" s="49">
        <f t="shared" si="1075"/>
        <v>0</v>
      </c>
      <c r="DL96" s="49">
        <f t="shared" si="1075"/>
        <v>0</v>
      </c>
      <c r="DM96" s="49">
        <f t="shared" si="1075"/>
        <v>0</v>
      </c>
      <c r="DN96" s="49">
        <f t="shared" si="1075"/>
        <v>0</v>
      </c>
      <c r="DO96" s="49">
        <f t="shared" si="1075"/>
        <v>0</v>
      </c>
      <c r="DP96" s="49">
        <f t="shared" si="1075"/>
        <v>0</v>
      </c>
      <c r="DQ96" s="49">
        <f t="shared" si="1075"/>
        <v>0</v>
      </c>
      <c r="DR96" s="319">
        <f>SUM(DF96:DQ96)</f>
        <v>0</v>
      </c>
      <c r="DS96" s="49">
        <f t="shared" ref="DS96:ED96" si="1076">DS93</f>
        <v>0</v>
      </c>
      <c r="DT96" s="49">
        <f t="shared" si="1076"/>
        <v>0</v>
      </c>
      <c r="DU96" s="49">
        <f t="shared" si="1076"/>
        <v>0</v>
      </c>
      <c r="DV96" s="49">
        <f t="shared" si="1076"/>
        <v>0</v>
      </c>
      <c r="DW96" s="49">
        <f t="shared" si="1076"/>
        <v>0</v>
      </c>
      <c r="DX96" s="49">
        <f t="shared" si="1076"/>
        <v>0</v>
      </c>
      <c r="DY96" s="49">
        <f t="shared" si="1076"/>
        <v>0</v>
      </c>
      <c r="DZ96" s="49">
        <f t="shared" si="1076"/>
        <v>0</v>
      </c>
      <c r="EA96" s="49">
        <f t="shared" si="1076"/>
        <v>0</v>
      </c>
      <c r="EB96" s="49">
        <f t="shared" si="1076"/>
        <v>0</v>
      </c>
      <c r="EC96" s="49">
        <f t="shared" si="1076"/>
        <v>0</v>
      </c>
      <c r="ED96" s="49">
        <f t="shared" si="1076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077">F95+F96</f>
        <v>0</v>
      </c>
      <c r="G97" s="49">
        <f t="shared" si="1077"/>
        <v>0</v>
      </c>
      <c r="H97" s="49">
        <f t="shared" si="1077"/>
        <v>0</v>
      </c>
      <c r="I97" s="49">
        <f t="shared" si="1077"/>
        <v>0</v>
      </c>
      <c r="J97" s="49">
        <f t="shared" si="1077"/>
        <v>0</v>
      </c>
      <c r="K97" s="49">
        <f t="shared" si="1077"/>
        <v>0</v>
      </c>
      <c r="L97" s="49">
        <f t="shared" si="1077"/>
        <v>0</v>
      </c>
      <c r="M97" s="49">
        <f t="shared" si="1077"/>
        <v>0</v>
      </c>
      <c r="N97" s="49">
        <f t="shared" si="1077"/>
        <v>0</v>
      </c>
      <c r="O97" s="49">
        <f t="shared" si="1077"/>
        <v>0</v>
      </c>
      <c r="P97" s="49">
        <f t="shared" si="1077"/>
        <v>0</v>
      </c>
      <c r="Q97" s="49">
        <f t="shared" si="1077"/>
        <v>0</v>
      </c>
      <c r="R97" s="319">
        <f t="shared" si="1077"/>
        <v>0</v>
      </c>
      <c r="S97" s="49">
        <f t="shared" si="1077"/>
        <v>0</v>
      </c>
      <c r="T97" s="49">
        <f t="shared" si="1077"/>
        <v>0</v>
      </c>
      <c r="U97" s="49">
        <f t="shared" si="1077"/>
        <v>0</v>
      </c>
      <c r="V97" s="49">
        <f t="shared" si="1077"/>
        <v>0</v>
      </c>
      <c r="W97" s="49">
        <f t="shared" si="1077"/>
        <v>0</v>
      </c>
      <c r="X97" s="49">
        <f t="shared" si="1077"/>
        <v>0</v>
      </c>
      <c r="Y97" s="49">
        <f t="shared" si="1077"/>
        <v>0</v>
      </c>
      <c r="Z97" s="49">
        <f t="shared" si="1077"/>
        <v>0</v>
      </c>
      <c r="AA97" s="49">
        <f t="shared" si="1077"/>
        <v>0</v>
      </c>
      <c r="AB97" s="49">
        <f t="shared" si="1077"/>
        <v>0</v>
      </c>
      <c r="AC97" s="49">
        <f t="shared" si="1077"/>
        <v>0</v>
      </c>
      <c r="AD97" s="49">
        <f t="shared" si="1077"/>
        <v>0</v>
      </c>
      <c r="AE97" s="319">
        <f t="shared" si="1077"/>
        <v>0</v>
      </c>
      <c r="AF97" s="49">
        <f t="shared" si="1077"/>
        <v>0</v>
      </c>
      <c r="AG97" s="49">
        <f t="shared" si="1077"/>
        <v>0</v>
      </c>
      <c r="AH97" s="49">
        <f t="shared" si="1077"/>
        <v>0</v>
      </c>
      <c r="AI97" s="49">
        <f t="shared" si="1077"/>
        <v>0</v>
      </c>
      <c r="AJ97" s="49">
        <f t="shared" si="1077"/>
        <v>0</v>
      </c>
      <c r="AK97" s="49">
        <f t="shared" si="1077"/>
        <v>0</v>
      </c>
      <c r="AL97" s="49">
        <f t="shared" si="1077"/>
        <v>0</v>
      </c>
      <c r="AM97" s="49">
        <f t="shared" si="1077"/>
        <v>0</v>
      </c>
      <c r="AN97" s="49">
        <f t="shared" si="1077"/>
        <v>0</v>
      </c>
      <c r="AO97" s="49">
        <f t="shared" si="1077"/>
        <v>0</v>
      </c>
      <c r="AP97" s="49">
        <f t="shared" si="1077"/>
        <v>0</v>
      </c>
      <c r="AQ97" s="49">
        <f t="shared" si="1077"/>
        <v>0</v>
      </c>
      <c r="AR97" s="319">
        <f t="shared" si="1077"/>
        <v>0</v>
      </c>
      <c r="AS97" s="49">
        <f t="shared" si="1077"/>
        <v>0</v>
      </c>
      <c r="AT97" s="49">
        <f t="shared" si="1077"/>
        <v>0</v>
      </c>
      <c r="AU97" s="49">
        <f t="shared" si="1077"/>
        <v>0</v>
      </c>
      <c r="AV97" s="49">
        <f t="shared" si="1077"/>
        <v>0</v>
      </c>
      <c r="AW97" s="49">
        <f t="shared" si="1077"/>
        <v>0</v>
      </c>
      <c r="AX97" s="49">
        <f t="shared" si="1077"/>
        <v>0</v>
      </c>
      <c r="AY97" s="49">
        <f t="shared" si="1077"/>
        <v>0</v>
      </c>
      <c r="AZ97" s="49">
        <f t="shared" si="1077"/>
        <v>0</v>
      </c>
      <c r="BA97" s="49">
        <f t="shared" si="1077"/>
        <v>0</v>
      </c>
      <c r="BB97" s="49">
        <f t="shared" si="1077"/>
        <v>0</v>
      </c>
      <c r="BC97" s="49">
        <f t="shared" si="1077"/>
        <v>0</v>
      </c>
      <c r="BD97" s="49">
        <f t="shared" si="1077"/>
        <v>0</v>
      </c>
      <c r="BE97" s="319">
        <f t="shared" si="1077"/>
        <v>0</v>
      </c>
      <c r="BF97" s="49">
        <f t="shared" si="1077"/>
        <v>0</v>
      </c>
      <c r="BG97" s="49">
        <f t="shared" si="1077"/>
        <v>0</v>
      </c>
      <c r="BH97" s="49">
        <f t="shared" si="1077"/>
        <v>0</v>
      </c>
      <c r="BI97" s="49">
        <f t="shared" si="1077"/>
        <v>0</v>
      </c>
      <c r="BJ97" s="49">
        <f t="shared" si="1077"/>
        <v>0</v>
      </c>
      <c r="BK97" s="49">
        <f t="shared" si="1077"/>
        <v>0</v>
      </c>
      <c r="BL97" s="49">
        <f t="shared" si="1077"/>
        <v>0</v>
      </c>
      <c r="BM97" s="49">
        <f t="shared" si="1077"/>
        <v>0</v>
      </c>
      <c r="BN97" s="49">
        <f t="shared" si="1077"/>
        <v>0</v>
      </c>
      <c r="BO97" s="49">
        <f t="shared" si="1077"/>
        <v>0</v>
      </c>
      <c r="BP97" s="49">
        <f t="shared" si="1077"/>
        <v>0</v>
      </c>
      <c r="BQ97" s="49">
        <f t="shared" si="1077"/>
        <v>0</v>
      </c>
      <c r="BR97" s="319">
        <f t="shared" ref="BR97:EC97" si="1078">BR95+BR96</f>
        <v>0</v>
      </c>
      <c r="BS97" s="49">
        <f t="shared" si="1078"/>
        <v>0</v>
      </c>
      <c r="BT97" s="49">
        <f t="shared" si="1078"/>
        <v>0</v>
      </c>
      <c r="BU97" s="49">
        <f t="shared" si="1078"/>
        <v>0</v>
      </c>
      <c r="BV97" s="49">
        <f t="shared" si="1078"/>
        <v>0</v>
      </c>
      <c r="BW97" s="49">
        <f t="shared" si="1078"/>
        <v>0</v>
      </c>
      <c r="BX97" s="49">
        <f t="shared" si="1078"/>
        <v>0</v>
      </c>
      <c r="BY97" s="49">
        <f t="shared" si="1078"/>
        <v>0</v>
      </c>
      <c r="BZ97" s="49">
        <f t="shared" si="1078"/>
        <v>0</v>
      </c>
      <c r="CA97" s="49">
        <f t="shared" si="1078"/>
        <v>0</v>
      </c>
      <c r="CB97" s="49">
        <f t="shared" si="1078"/>
        <v>0</v>
      </c>
      <c r="CC97" s="49">
        <f t="shared" si="1078"/>
        <v>0</v>
      </c>
      <c r="CD97" s="49">
        <f t="shared" si="1078"/>
        <v>0</v>
      </c>
      <c r="CE97" s="319">
        <f t="shared" si="1078"/>
        <v>0</v>
      </c>
      <c r="CF97" s="49">
        <f t="shared" si="1078"/>
        <v>0</v>
      </c>
      <c r="CG97" s="49">
        <f t="shared" si="1078"/>
        <v>0</v>
      </c>
      <c r="CH97" s="49">
        <f t="shared" si="1078"/>
        <v>0</v>
      </c>
      <c r="CI97" s="49">
        <f t="shared" si="1078"/>
        <v>0</v>
      </c>
      <c r="CJ97" s="49">
        <f t="shared" si="1078"/>
        <v>0</v>
      </c>
      <c r="CK97" s="49">
        <f t="shared" si="1078"/>
        <v>0</v>
      </c>
      <c r="CL97" s="49">
        <f t="shared" si="1078"/>
        <v>0</v>
      </c>
      <c r="CM97" s="49">
        <f t="shared" si="1078"/>
        <v>0</v>
      </c>
      <c r="CN97" s="49">
        <f t="shared" si="1078"/>
        <v>0</v>
      </c>
      <c r="CO97" s="49">
        <f t="shared" si="1078"/>
        <v>0</v>
      </c>
      <c r="CP97" s="49">
        <f t="shared" si="1078"/>
        <v>0</v>
      </c>
      <c r="CQ97" s="49">
        <f t="shared" si="1078"/>
        <v>0</v>
      </c>
      <c r="CR97" s="319">
        <f t="shared" si="1078"/>
        <v>0</v>
      </c>
      <c r="CS97" s="49">
        <f t="shared" si="1078"/>
        <v>0</v>
      </c>
      <c r="CT97" s="49">
        <f t="shared" si="1078"/>
        <v>0</v>
      </c>
      <c r="CU97" s="49">
        <f t="shared" si="1078"/>
        <v>0</v>
      </c>
      <c r="CV97" s="49">
        <f t="shared" si="1078"/>
        <v>0</v>
      </c>
      <c r="CW97" s="49">
        <f t="shared" si="1078"/>
        <v>0</v>
      </c>
      <c r="CX97" s="49">
        <f t="shared" si="1078"/>
        <v>0</v>
      </c>
      <c r="CY97" s="49">
        <f t="shared" si="1078"/>
        <v>0</v>
      </c>
      <c r="CZ97" s="49">
        <f t="shared" si="1078"/>
        <v>0</v>
      </c>
      <c r="DA97" s="49">
        <f t="shared" si="1078"/>
        <v>0</v>
      </c>
      <c r="DB97" s="49">
        <f t="shared" si="1078"/>
        <v>0</v>
      </c>
      <c r="DC97" s="49">
        <f t="shared" si="1078"/>
        <v>0</v>
      </c>
      <c r="DD97" s="49">
        <f t="shared" si="1078"/>
        <v>0</v>
      </c>
      <c r="DE97" s="319">
        <f t="shared" si="1078"/>
        <v>0</v>
      </c>
      <c r="DF97" s="49">
        <f t="shared" si="1078"/>
        <v>0</v>
      </c>
      <c r="DG97" s="49">
        <f t="shared" si="1078"/>
        <v>0</v>
      </c>
      <c r="DH97" s="49">
        <f t="shared" si="1078"/>
        <v>0</v>
      </c>
      <c r="DI97" s="49">
        <f t="shared" si="1078"/>
        <v>0</v>
      </c>
      <c r="DJ97" s="49">
        <f t="shared" si="1078"/>
        <v>0</v>
      </c>
      <c r="DK97" s="49">
        <f t="shared" si="1078"/>
        <v>0</v>
      </c>
      <c r="DL97" s="49">
        <f t="shared" si="1078"/>
        <v>0</v>
      </c>
      <c r="DM97" s="49">
        <f t="shared" si="1078"/>
        <v>0</v>
      </c>
      <c r="DN97" s="49">
        <f t="shared" si="1078"/>
        <v>0</v>
      </c>
      <c r="DO97" s="49">
        <f t="shared" si="1078"/>
        <v>0</v>
      </c>
      <c r="DP97" s="49">
        <f t="shared" si="1078"/>
        <v>0</v>
      </c>
      <c r="DQ97" s="49">
        <f t="shared" si="1078"/>
        <v>0</v>
      </c>
      <c r="DR97" s="319">
        <f t="shared" si="1078"/>
        <v>0</v>
      </c>
      <c r="DS97" s="49">
        <f t="shared" si="1078"/>
        <v>0</v>
      </c>
      <c r="DT97" s="49">
        <f t="shared" si="1078"/>
        <v>0</v>
      </c>
      <c r="DU97" s="49">
        <f t="shared" si="1078"/>
        <v>0</v>
      </c>
      <c r="DV97" s="49">
        <f t="shared" si="1078"/>
        <v>0</v>
      </c>
      <c r="DW97" s="49">
        <f t="shared" si="1078"/>
        <v>0</v>
      </c>
      <c r="DX97" s="49">
        <f t="shared" si="1078"/>
        <v>0</v>
      </c>
      <c r="DY97" s="49">
        <f t="shared" si="1078"/>
        <v>0</v>
      </c>
      <c r="DZ97" s="49">
        <f t="shared" si="1078"/>
        <v>0</v>
      </c>
      <c r="EA97" s="49">
        <f t="shared" si="1078"/>
        <v>0</v>
      </c>
      <c r="EB97" s="49">
        <f t="shared" si="1078"/>
        <v>0</v>
      </c>
      <c r="EC97" s="49">
        <f t="shared" si="1078"/>
        <v>0</v>
      </c>
      <c r="ED97" s="49">
        <f t="shared" ref="ED97:EE97" si="1079">ED95+ED96</f>
        <v>0</v>
      </c>
      <c r="EE97" s="391">
        <f t="shared" si="1079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B3FB-AD24-264D-8E63-DDD1928805AB}">
  <sheetPr codeName="Sheet26">
    <tabColor rgb="FFFFFF00"/>
  </sheetPr>
  <dimension ref="A1:DW996"/>
  <sheetViews>
    <sheetView workbookViewId="0">
      <selection activeCell="H5" sqref="H5:DW19"/>
    </sheetView>
  </sheetViews>
  <sheetFormatPr baseColWidth="10" defaultColWidth="14.42578125" defaultRowHeight="15" x14ac:dyDescent="0.25"/>
  <cols>
    <col min="1" max="1" width="8" style="262" bestFit="1" customWidth="1"/>
    <col min="2" max="2" width="6.42578125" style="262" bestFit="1" customWidth="1"/>
    <col min="3" max="3" width="9" style="262" bestFit="1" customWidth="1"/>
    <col min="4" max="4" width="7.7109375" style="262" bestFit="1" customWidth="1"/>
    <col min="5" max="5" width="17.28515625" style="262" bestFit="1" customWidth="1"/>
    <col min="6" max="6" width="4.42578125" style="262" bestFit="1" customWidth="1"/>
    <col min="7" max="7" width="10" style="262" bestFit="1" customWidth="1"/>
    <col min="8" max="9" width="5" style="262" bestFit="1" customWidth="1"/>
    <col min="10" max="15" width="4.7109375" style="262" bestFit="1" customWidth="1"/>
    <col min="16" max="16" width="7.42578125" style="262" bestFit="1" customWidth="1"/>
    <col min="17" max="17" width="5.7109375" style="262" bestFit="1" customWidth="1"/>
    <col min="18" max="19" width="7" style="262" bestFit="1" customWidth="1"/>
    <col min="20" max="21" width="5" style="262" bestFit="1" customWidth="1"/>
    <col min="22" max="103" width="10" style="262" bestFit="1" customWidth="1"/>
    <col min="104" max="16384" width="14.42578125" style="262"/>
  </cols>
  <sheetData>
    <row r="1" spans="1:127" ht="15.75" thickBot="1" x14ac:dyDescent="0.3">
      <c r="A1" s="535" t="s">
        <v>205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7"/>
    </row>
    <row r="2" spans="1:127" x14ac:dyDescent="0.25">
      <c r="A2" s="268"/>
      <c r="B2" s="268"/>
      <c r="C2" s="268"/>
      <c r="D2" s="268"/>
      <c r="E2" s="268"/>
      <c r="F2" s="265"/>
      <c r="G2" s="275"/>
      <c r="H2" s="265">
        <v>2025</v>
      </c>
      <c r="I2" s="265">
        <v>2025</v>
      </c>
      <c r="J2" s="265">
        <v>2025</v>
      </c>
      <c r="K2" s="265">
        <v>2025</v>
      </c>
      <c r="L2" s="265">
        <v>2025</v>
      </c>
      <c r="M2" s="265">
        <v>2025</v>
      </c>
      <c r="N2" s="265">
        <v>2025</v>
      </c>
      <c r="O2" s="265">
        <v>2025</v>
      </c>
      <c r="P2" s="265">
        <v>2025</v>
      </c>
      <c r="Q2" s="265">
        <v>2025</v>
      </c>
      <c r="R2" s="265">
        <v>2025</v>
      </c>
      <c r="S2" s="265">
        <v>2025</v>
      </c>
      <c r="T2" s="265">
        <v>2025</v>
      </c>
      <c r="U2" s="265">
        <v>2026</v>
      </c>
      <c r="V2" s="265">
        <v>2026</v>
      </c>
      <c r="W2" s="265">
        <v>2026</v>
      </c>
      <c r="X2" s="265">
        <v>2026</v>
      </c>
      <c r="Y2" s="265">
        <v>2026</v>
      </c>
      <c r="Z2" s="265">
        <v>2026</v>
      </c>
      <c r="AA2" s="265">
        <v>2026</v>
      </c>
      <c r="AB2" s="265">
        <v>2026</v>
      </c>
      <c r="AC2" s="265">
        <v>2026</v>
      </c>
      <c r="AD2" s="265">
        <v>2026</v>
      </c>
      <c r="AE2" s="265">
        <v>2026</v>
      </c>
      <c r="AF2" s="288">
        <v>2027</v>
      </c>
      <c r="AG2" s="288">
        <v>2027</v>
      </c>
      <c r="AH2" s="288">
        <v>2027</v>
      </c>
      <c r="AI2" s="288">
        <v>2027</v>
      </c>
      <c r="AJ2" s="288">
        <v>2027</v>
      </c>
      <c r="AK2" s="288">
        <v>2027</v>
      </c>
      <c r="AL2" s="288">
        <v>2027</v>
      </c>
      <c r="AM2" s="288">
        <v>2027</v>
      </c>
      <c r="AN2" s="288">
        <v>2027</v>
      </c>
      <c r="AO2" s="288">
        <v>2027</v>
      </c>
      <c r="AP2" s="288">
        <v>2027</v>
      </c>
      <c r="AQ2" s="288">
        <v>2027</v>
      </c>
      <c r="AR2" s="288">
        <v>2028</v>
      </c>
      <c r="AS2" s="288">
        <v>2028</v>
      </c>
      <c r="AT2" s="288">
        <v>2028</v>
      </c>
      <c r="AU2" s="288">
        <v>2028</v>
      </c>
      <c r="AV2" s="288">
        <v>2028</v>
      </c>
      <c r="AW2" s="288">
        <v>2028</v>
      </c>
      <c r="AX2" s="288">
        <v>2028</v>
      </c>
      <c r="AY2" s="288">
        <v>2028</v>
      </c>
      <c r="AZ2" s="288">
        <v>2028</v>
      </c>
      <c r="BA2" s="288">
        <v>2028</v>
      </c>
      <c r="BB2" s="288">
        <v>2028</v>
      </c>
      <c r="BC2" s="288">
        <v>2028</v>
      </c>
      <c r="BD2" s="288">
        <v>2029</v>
      </c>
      <c r="BE2" s="288">
        <v>2029</v>
      </c>
      <c r="BF2" s="288">
        <v>2029</v>
      </c>
      <c r="BG2" s="288">
        <v>2029</v>
      </c>
      <c r="BH2" s="288">
        <v>2029</v>
      </c>
      <c r="BI2" s="288">
        <v>2029</v>
      </c>
      <c r="BJ2" s="288">
        <v>2029</v>
      </c>
      <c r="BK2" s="288">
        <v>2029</v>
      </c>
      <c r="BL2" s="288">
        <v>2029</v>
      </c>
      <c r="BM2" s="288">
        <v>2029</v>
      </c>
      <c r="BN2" s="288">
        <v>2029</v>
      </c>
      <c r="BO2" s="288">
        <v>2029</v>
      </c>
      <c r="BP2" s="288">
        <v>2030</v>
      </c>
      <c r="BQ2" s="288">
        <v>2030</v>
      </c>
      <c r="BR2" s="288">
        <v>2030</v>
      </c>
      <c r="BS2" s="288">
        <v>2030</v>
      </c>
      <c r="BT2" s="288">
        <v>2030</v>
      </c>
      <c r="BU2" s="288">
        <v>2030</v>
      </c>
      <c r="BV2" s="288">
        <v>2030</v>
      </c>
      <c r="BW2" s="288">
        <v>2030</v>
      </c>
      <c r="BX2" s="288">
        <v>2030</v>
      </c>
      <c r="BY2" s="288">
        <v>2030</v>
      </c>
      <c r="BZ2" s="288">
        <v>2030</v>
      </c>
      <c r="CA2" s="288">
        <v>2030</v>
      </c>
      <c r="CB2" s="288">
        <v>2031</v>
      </c>
      <c r="CC2" s="288">
        <v>2031</v>
      </c>
      <c r="CD2" s="288">
        <v>2031</v>
      </c>
      <c r="CE2" s="288">
        <v>2031</v>
      </c>
      <c r="CF2" s="288">
        <v>2031</v>
      </c>
      <c r="CG2" s="288">
        <v>2031</v>
      </c>
      <c r="CH2" s="288">
        <v>2031</v>
      </c>
      <c r="CI2" s="288">
        <v>2031</v>
      </c>
      <c r="CJ2" s="288">
        <v>2031</v>
      </c>
      <c r="CK2" s="288">
        <v>2031</v>
      </c>
      <c r="CL2" s="288">
        <v>2031</v>
      </c>
      <c r="CM2" s="288">
        <v>2031</v>
      </c>
      <c r="CN2" s="288">
        <v>2032</v>
      </c>
      <c r="CO2" s="288">
        <v>2032</v>
      </c>
      <c r="CP2" s="288">
        <v>2032</v>
      </c>
      <c r="CQ2" s="288">
        <v>2032</v>
      </c>
      <c r="CR2" s="288">
        <v>2032</v>
      </c>
      <c r="CS2" s="288">
        <v>2032</v>
      </c>
      <c r="CT2" s="288">
        <v>2032</v>
      </c>
      <c r="CU2" s="288">
        <v>2032</v>
      </c>
      <c r="CV2" s="288">
        <v>2032</v>
      </c>
      <c r="CW2" s="288">
        <v>2032</v>
      </c>
      <c r="CX2" s="288">
        <v>2032</v>
      </c>
      <c r="CY2" s="288">
        <v>2032</v>
      </c>
      <c r="CZ2" s="288">
        <v>2033</v>
      </c>
      <c r="DA2" s="288">
        <v>2033</v>
      </c>
      <c r="DB2" s="288">
        <v>2033</v>
      </c>
      <c r="DC2" s="288">
        <v>2033</v>
      </c>
      <c r="DD2" s="288">
        <v>2033</v>
      </c>
      <c r="DE2" s="288">
        <v>2033</v>
      </c>
      <c r="DF2" s="288">
        <v>2033</v>
      </c>
      <c r="DG2" s="288">
        <v>2033</v>
      </c>
      <c r="DH2" s="288">
        <v>2033</v>
      </c>
      <c r="DI2" s="288">
        <v>2033</v>
      </c>
      <c r="DJ2" s="288">
        <v>2033</v>
      </c>
      <c r="DK2" s="288">
        <v>2033</v>
      </c>
      <c r="DL2" s="288">
        <v>2034</v>
      </c>
      <c r="DM2" s="288">
        <v>2034</v>
      </c>
      <c r="DN2" s="288">
        <v>2034</v>
      </c>
      <c r="DO2" s="288">
        <v>2034</v>
      </c>
      <c r="DP2" s="288">
        <v>2034</v>
      </c>
      <c r="DQ2" s="288">
        <v>2034</v>
      </c>
      <c r="DR2" s="288">
        <v>2034</v>
      </c>
      <c r="DS2" s="288">
        <v>2034</v>
      </c>
      <c r="DT2" s="288">
        <v>2034</v>
      </c>
      <c r="DU2" s="288">
        <v>2034</v>
      </c>
      <c r="DV2" s="288">
        <v>2034</v>
      </c>
      <c r="DW2" s="288">
        <v>2034</v>
      </c>
    </row>
    <row r="3" spans="1:127" x14ac:dyDescent="0.25">
      <c r="A3" s="287"/>
      <c r="B3" s="287" t="s">
        <v>0</v>
      </c>
      <c r="C3" s="287" t="s">
        <v>149</v>
      </c>
      <c r="D3" s="287" t="s">
        <v>148</v>
      </c>
      <c r="E3" s="287" t="s">
        <v>147</v>
      </c>
      <c r="F3" s="287" t="s">
        <v>146</v>
      </c>
      <c r="G3" s="287" t="s">
        <v>145</v>
      </c>
      <c r="H3" s="287" t="s">
        <v>144</v>
      </c>
      <c r="I3" s="287" t="s">
        <v>143</v>
      </c>
      <c r="J3" s="287" t="s">
        <v>142</v>
      </c>
      <c r="K3" s="287" t="s">
        <v>141</v>
      </c>
      <c r="L3" s="287" t="s">
        <v>140</v>
      </c>
      <c r="M3" s="287" t="s">
        <v>139</v>
      </c>
      <c r="N3" s="287" t="s">
        <v>138</v>
      </c>
      <c r="O3" s="287" t="s">
        <v>137</v>
      </c>
      <c r="P3" s="287" t="s">
        <v>136</v>
      </c>
      <c r="Q3" s="287" t="s">
        <v>135</v>
      </c>
      <c r="R3" s="287" t="s">
        <v>134</v>
      </c>
      <c r="S3" s="287" t="s">
        <v>133</v>
      </c>
      <c r="T3" s="287" t="s">
        <v>144</v>
      </c>
      <c r="U3" s="287" t="s">
        <v>143</v>
      </c>
      <c r="V3" s="287" t="s">
        <v>142</v>
      </c>
      <c r="W3" s="287" t="s">
        <v>141</v>
      </c>
      <c r="X3" s="287" t="s">
        <v>140</v>
      </c>
      <c r="Y3" s="287" t="s">
        <v>139</v>
      </c>
      <c r="Z3" s="287" t="s">
        <v>138</v>
      </c>
      <c r="AA3" s="287" t="s">
        <v>137</v>
      </c>
      <c r="AB3" s="287" t="s">
        <v>136</v>
      </c>
      <c r="AC3" s="287" t="s">
        <v>135</v>
      </c>
      <c r="AD3" s="287" t="s">
        <v>134</v>
      </c>
      <c r="AE3" s="287" t="s">
        <v>133</v>
      </c>
      <c r="AF3" s="286" t="s">
        <v>144</v>
      </c>
      <c r="AG3" s="286" t="s">
        <v>143</v>
      </c>
      <c r="AH3" s="286" t="s">
        <v>142</v>
      </c>
      <c r="AI3" s="286" t="s">
        <v>141</v>
      </c>
      <c r="AJ3" s="286" t="s">
        <v>140</v>
      </c>
      <c r="AK3" s="286" t="s">
        <v>139</v>
      </c>
      <c r="AL3" s="286" t="s">
        <v>138</v>
      </c>
      <c r="AM3" s="286" t="s">
        <v>137</v>
      </c>
      <c r="AN3" s="286" t="s">
        <v>136</v>
      </c>
      <c r="AO3" s="286" t="s">
        <v>135</v>
      </c>
      <c r="AP3" s="286" t="s">
        <v>134</v>
      </c>
      <c r="AQ3" s="286" t="s">
        <v>133</v>
      </c>
      <c r="AR3" s="286" t="s">
        <v>144</v>
      </c>
      <c r="AS3" s="286" t="s">
        <v>143</v>
      </c>
      <c r="AT3" s="286" t="s">
        <v>142</v>
      </c>
      <c r="AU3" s="286" t="s">
        <v>141</v>
      </c>
      <c r="AV3" s="286" t="s">
        <v>140</v>
      </c>
      <c r="AW3" s="286" t="s">
        <v>139</v>
      </c>
      <c r="AX3" s="286" t="s">
        <v>138</v>
      </c>
      <c r="AY3" s="286" t="s">
        <v>137</v>
      </c>
      <c r="AZ3" s="286" t="s">
        <v>136</v>
      </c>
      <c r="BA3" s="286" t="s">
        <v>135</v>
      </c>
      <c r="BB3" s="286" t="s">
        <v>134</v>
      </c>
      <c r="BC3" s="286" t="s">
        <v>133</v>
      </c>
      <c r="BD3" s="286" t="s">
        <v>144</v>
      </c>
      <c r="BE3" s="286" t="s">
        <v>143</v>
      </c>
      <c r="BF3" s="286" t="s">
        <v>142</v>
      </c>
      <c r="BG3" s="286" t="s">
        <v>141</v>
      </c>
      <c r="BH3" s="286" t="s">
        <v>140</v>
      </c>
      <c r="BI3" s="286" t="s">
        <v>139</v>
      </c>
      <c r="BJ3" s="286" t="s">
        <v>138</v>
      </c>
      <c r="BK3" s="286" t="s">
        <v>137</v>
      </c>
      <c r="BL3" s="286" t="s">
        <v>136</v>
      </c>
      <c r="BM3" s="286" t="s">
        <v>135</v>
      </c>
      <c r="BN3" s="286" t="s">
        <v>134</v>
      </c>
      <c r="BO3" s="286" t="s">
        <v>133</v>
      </c>
      <c r="BP3" s="286" t="s">
        <v>144</v>
      </c>
      <c r="BQ3" s="286" t="s">
        <v>143</v>
      </c>
      <c r="BR3" s="286" t="s">
        <v>142</v>
      </c>
      <c r="BS3" s="286" t="s">
        <v>141</v>
      </c>
      <c r="BT3" s="286" t="s">
        <v>140</v>
      </c>
      <c r="BU3" s="286" t="s">
        <v>139</v>
      </c>
      <c r="BV3" s="286" t="s">
        <v>138</v>
      </c>
      <c r="BW3" s="286" t="s">
        <v>137</v>
      </c>
      <c r="BX3" s="286" t="s">
        <v>136</v>
      </c>
      <c r="BY3" s="286" t="s">
        <v>135</v>
      </c>
      <c r="BZ3" s="286" t="s">
        <v>134</v>
      </c>
      <c r="CA3" s="286" t="s">
        <v>133</v>
      </c>
      <c r="CB3" s="286" t="s">
        <v>144</v>
      </c>
      <c r="CC3" s="286" t="s">
        <v>143</v>
      </c>
      <c r="CD3" s="286" t="s">
        <v>142</v>
      </c>
      <c r="CE3" s="286" t="s">
        <v>141</v>
      </c>
      <c r="CF3" s="286" t="s">
        <v>140</v>
      </c>
      <c r="CG3" s="286" t="s">
        <v>139</v>
      </c>
      <c r="CH3" s="286" t="s">
        <v>138</v>
      </c>
      <c r="CI3" s="286" t="s">
        <v>137</v>
      </c>
      <c r="CJ3" s="286" t="s">
        <v>136</v>
      </c>
      <c r="CK3" s="286" t="s">
        <v>135</v>
      </c>
      <c r="CL3" s="286" t="s">
        <v>134</v>
      </c>
      <c r="CM3" s="286" t="s">
        <v>133</v>
      </c>
      <c r="CN3" s="286" t="s">
        <v>144</v>
      </c>
      <c r="CO3" s="286" t="s">
        <v>143</v>
      </c>
      <c r="CP3" s="286" t="s">
        <v>142</v>
      </c>
      <c r="CQ3" s="286" t="s">
        <v>141</v>
      </c>
      <c r="CR3" s="286" t="s">
        <v>140</v>
      </c>
      <c r="CS3" s="286" t="s">
        <v>139</v>
      </c>
      <c r="CT3" s="286" t="s">
        <v>138</v>
      </c>
      <c r="CU3" s="286" t="s">
        <v>137</v>
      </c>
      <c r="CV3" s="286" t="s">
        <v>136</v>
      </c>
      <c r="CW3" s="286" t="s">
        <v>135</v>
      </c>
      <c r="CX3" s="286" t="s">
        <v>134</v>
      </c>
      <c r="CY3" s="286" t="s">
        <v>133</v>
      </c>
      <c r="CZ3" s="286" t="s">
        <v>144</v>
      </c>
      <c r="DA3" s="286" t="s">
        <v>143</v>
      </c>
      <c r="DB3" s="286" t="s">
        <v>142</v>
      </c>
      <c r="DC3" s="286" t="s">
        <v>141</v>
      </c>
      <c r="DD3" s="286" t="s">
        <v>140</v>
      </c>
      <c r="DE3" s="286" t="s">
        <v>139</v>
      </c>
      <c r="DF3" s="286" t="s">
        <v>138</v>
      </c>
      <c r="DG3" s="286" t="s">
        <v>137</v>
      </c>
      <c r="DH3" s="286" t="s">
        <v>136</v>
      </c>
      <c r="DI3" s="286" t="s">
        <v>135</v>
      </c>
      <c r="DJ3" s="286" t="s">
        <v>134</v>
      </c>
      <c r="DK3" s="286" t="s">
        <v>133</v>
      </c>
      <c r="DL3" s="286" t="s">
        <v>144</v>
      </c>
      <c r="DM3" s="286" t="s">
        <v>143</v>
      </c>
      <c r="DN3" s="286" t="s">
        <v>142</v>
      </c>
      <c r="DO3" s="286" t="s">
        <v>141</v>
      </c>
      <c r="DP3" s="286" t="s">
        <v>140</v>
      </c>
      <c r="DQ3" s="286" t="s">
        <v>139</v>
      </c>
      <c r="DR3" s="286" t="s">
        <v>138</v>
      </c>
      <c r="DS3" s="286" t="s">
        <v>137</v>
      </c>
      <c r="DT3" s="286" t="s">
        <v>136</v>
      </c>
      <c r="DU3" s="286" t="s">
        <v>135</v>
      </c>
      <c r="DV3" s="286" t="s">
        <v>134</v>
      </c>
      <c r="DW3" s="286" t="s">
        <v>133</v>
      </c>
    </row>
    <row r="4" spans="1:127" x14ac:dyDescent="0.25">
      <c r="A4" s="268"/>
      <c r="B4" s="268"/>
      <c r="C4" s="267"/>
      <c r="D4" s="267"/>
      <c r="E4" s="268"/>
      <c r="F4" s="265"/>
      <c r="G4" s="268"/>
      <c r="H4" s="268"/>
      <c r="I4" s="268"/>
      <c r="J4" s="268"/>
      <c r="K4" s="268"/>
      <c r="L4" s="268"/>
      <c r="M4" s="268"/>
      <c r="N4" s="268"/>
      <c r="O4" s="268"/>
      <c r="P4" s="268"/>
    </row>
    <row r="5" spans="1:127" ht="14.25" customHeight="1" x14ac:dyDescent="0.25">
      <c r="A5" s="273" t="s">
        <v>132</v>
      </c>
      <c r="B5" s="277">
        <v>61</v>
      </c>
      <c r="C5" s="276" t="s">
        <v>173</v>
      </c>
      <c r="D5" s="281"/>
      <c r="E5" s="283"/>
      <c r="F5" s="282"/>
      <c r="G5" s="278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4"/>
      <c r="AQ5" s="274"/>
      <c r="AR5" s="274"/>
      <c r="AS5" s="274"/>
      <c r="AT5" s="274"/>
      <c r="AU5" s="274"/>
      <c r="AV5" s="274"/>
      <c r="AW5" s="274"/>
      <c r="AX5" s="274"/>
      <c r="AY5" s="274"/>
      <c r="AZ5" s="274"/>
      <c r="BA5" s="274"/>
      <c r="BB5" s="274"/>
      <c r="BC5" s="274"/>
      <c r="BD5" s="274"/>
      <c r="BE5" s="274"/>
      <c r="BF5" s="274"/>
      <c r="BG5" s="274"/>
      <c r="BH5" s="274"/>
      <c r="BI5" s="274"/>
      <c r="BJ5" s="274"/>
      <c r="BK5" s="274"/>
      <c r="BL5" s="274"/>
      <c r="BM5" s="274"/>
      <c r="BN5" s="274"/>
      <c r="BO5" s="274"/>
      <c r="BP5" s="274"/>
      <c r="BQ5" s="274"/>
      <c r="BR5" s="274"/>
      <c r="BS5" s="274"/>
      <c r="BT5" s="274"/>
      <c r="BU5" s="274"/>
      <c r="BV5" s="274"/>
      <c r="BW5" s="274"/>
      <c r="BX5" s="274"/>
      <c r="BY5" s="274"/>
      <c r="BZ5" s="274"/>
      <c r="CA5" s="274"/>
      <c r="CB5" s="274"/>
      <c r="CC5" s="274"/>
      <c r="CD5" s="274"/>
      <c r="CE5" s="274"/>
      <c r="CF5" s="274"/>
      <c r="CG5" s="274"/>
      <c r="CH5" s="274"/>
      <c r="CI5" s="274"/>
      <c r="CJ5" s="274"/>
      <c r="CK5" s="274"/>
      <c r="CL5" s="274"/>
      <c r="CM5" s="274"/>
      <c r="CN5" s="274"/>
      <c r="CO5" s="274"/>
      <c r="CP5" s="274"/>
      <c r="CQ5" s="274"/>
      <c r="CR5" s="274"/>
      <c r="CS5" s="274"/>
      <c r="CT5" s="274"/>
      <c r="CU5" s="274"/>
      <c r="CV5" s="274"/>
      <c r="CW5" s="274"/>
      <c r="CX5" s="274"/>
      <c r="CY5" s="274"/>
      <c r="CZ5" s="274"/>
      <c r="DA5" s="274"/>
      <c r="DB5" s="274"/>
      <c r="DC5" s="274"/>
      <c r="DD5" s="274"/>
      <c r="DE5" s="274"/>
      <c r="DF5" s="274"/>
      <c r="DG5" s="274"/>
      <c r="DH5" s="274"/>
      <c r="DI5" s="274"/>
      <c r="DJ5" s="274"/>
      <c r="DK5" s="274"/>
      <c r="DL5" s="274"/>
      <c r="DM5" s="274"/>
      <c r="DN5" s="274"/>
      <c r="DO5" s="274"/>
      <c r="DP5" s="274"/>
      <c r="DQ5" s="274"/>
      <c r="DR5" s="274"/>
      <c r="DS5" s="274"/>
      <c r="DT5" s="274"/>
      <c r="DU5" s="274"/>
      <c r="DV5" s="274"/>
      <c r="DW5" s="274"/>
    </row>
    <row r="6" spans="1:127" ht="14.25" customHeight="1" x14ac:dyDescent="0.25">
      <c r="A6" s="273" t="s">
        <v>130</v>
      </c>
      <c r="B6" s="277">
        <v>105.5</v>
      </c>
      <c r="C6" s="276" t="s">
        <v>183</v>
      </c>
      <c r="D6" s="267"/>
      <c r="E6" s="272"/>
      <c r="F6" s="271"/>
      <c r="G6" s="269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5"/>
      <c r="AS6" s="275"/>
      <c r="AT6" s="275"/>
      <c r="AU6" s="275"/>
      <c r="AV6" s="275"/>
      <c r="AW6" s="275"/>
      <c r="AX6" s="275"/>
      <c r="AY6" s="275"/>
      <c r="AZ6" s="275"/>
      <c r="BA6" s="275"/>
      <c r="BB6" s="275"/>
      <c r="BC6" s="275"/>
      <c r="BD6" s="275"/>
      <c r="BE6" s="275"/>
      <c r="BF6" s="275"/>
      <c r="BG6" s="275"/>
      <c r="BH6" s="275"/>
      <c r="BI6" s="275"/>
      <c r="BJ6" s="275"/>
      <c r="BK6" s="275"/>
      <c r="BL6" s="275"/>
      <c r="BM6" s="275"/>
      <c r="BN6" s="275"/>
      <c r="BO6" s="275"/>
      <c r="BP6" s="275"/>
      <c r="BQ6" s="275"/>
      <c r="BR6" s="275"/>
      <c r="BS6" s="275"/>
      <c r="BT6" s="275"/>
      <c r="BU6" s="275"/>
      <c r="BV6" s="275"/>
      <c r="BW6" s="275"/>
      <c r="BX6" s="275"/>
      <c r="BY6" s="275"/>
      <c r="BZ6" s="275"/>
      <c r="CA6" s="275"/>
      <c r="CB6" s="275"/>
      <c r="CC6" s="275"/>
      <c r="CD6" s="275"/>
      <c r="CE6" s="275"/>
      <c r="CF6" s="275"/>
      <c r="CG6" s="275"/>
      <c r="CH6" s="275"/>
      <c r="CI6" s="275"/>
      <c r="CJ6" s="275"/>
      <c r="CK6" s="275"/>
      <c r="CL6" s="275"/>
      <c r="CM6" s="275"/>
      <c r="CN6" s="275"/>
      <c r="CO6" s="275"/>
      <c r="CP6" s="275"/>
      <c r="CQ6" s="275"/>
      <c r="CR6" s="275"/>
      <c r="CS6" s="275"/>
      <c r="CT6" s="275"/>
      <c r="CU6" s="275"/>
      <c r="CV6" s="275"/>
      <c r="CW6" s="275"/>
      <c r="CX6" s="275"/>
      <c r="CY6" s="275"/>
      <c r="CZ6" s="275"/>
      <c r="DA6" s="275"/>
      <c r="DB6" s="275"/>
      <c r="DC6" s="275"/>
      <c r="DD6" s="275"/>
      <c r="DE6" s="275"/>
      <c r="DF6" s="275"/>
      <c r="DG6" s="275"/>
      <c r="DH6" s="275"/>
      <c r="DI6" s="275"/>
      <c r="DJ6" s="275"/>
      <c r="DK6" s="275"/>
      <c r="DL6" s="275"/>
      <c r="DM6" s="275"/>
      <c r="DN6" s="275"/>
      <c r="DO6" s="275"/>
      <c r="DP6" s="275"/>
      <c r="DQ6" s="275"/>
      <c r="DR6" s="275"/>
      <c r="DS6" s="275"/>
      <c r="DT6" s="275"/>
      <c r="DU6" s="275"/>
      <c r="DV6" s="275"/>
      <c r="DW6" s="275"/>
    </row>
    <row r="7" spans="1:127" ht="14.25" customHeight="1" x14ac:dyDescent="0.25">
      <c r="A7" s="273" t="s">
        <v>129</v>
      </c>
      <c r="B7" s="277">
        <v>105.5</v>
      </c>
      <c r="C7" s="276" t="s">
        <v>182</v>
      </c>
      <c r="D7" s="267"/>
      <c r="E7" s="283"/>
      <c r="F7" s="282"/>
      <c r="G7" s="269"/>
      <c r="H7" s="274"/>
      <c r="I7" s="274"/>
      <c r="J7" s="274"/>
      <c r="K7" s="274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D7" s="275"/>
      <c r="BE7" s="275"/>
      <c r="BF7" s="275"/>
      <c r="BG7" s="275"/>
      <c r="BH7" s="275"/>
      <c r="BI7" s="275"/>
      <c r="BJ7" s="275"/>
      <c r="BK7" s="275"/>
      <c r="BL7" s="275"/>
      <c r="BM7" s="275"/>
      <c r="BN7" s="275"/>
      <c r="BO7" s="275"/>
      <c r="BP7" s="275"/>
      <c r="BQ7" s="275"/>
      <c r="BR7" s="275"/>
      <c r="BS7" s="275"/>
      <c r="BT7" s="275"/>
      <c r="BU7" s="275"/>
      <c r="BV7" s="275"/>
      <c r="BW7" s="275"/>
      <c r="BX7" s="275"/>
      <c r="BY7" s="275"/>
      <c r="BZ7" s="275"/>
      <c r="CA7" s="275"/>
      <c r="CB7" s="275"/>
      <c r="CC7" s="275"/>
      <c r="CD7" s="275"/>
      <c r="CE7" s="275"/>
      <c r="CF7" s="275"/>
      <c r="CG7" s="275"/>
      <c r="CH7" s="275"/>
      <c r="CI7" s="275"/>
      <c r="CJ7" s="275"/>
      <c r="CK7" s="275"/>
      <c r="CL7" s="275"/>
      <c r="CM7" s="275"/>
      <c r="CN7" s="275"/>
      <c r="CO7" s="275"/>
      <c r="CP7" s="275"/>
      <c r="CQ7" s="275"/>
      <c r="CR7" s="275"/>
      <c r="CS7" s="275"/>
      <c r="CT7" s="275"/>
      <c r="CU7" s="275"/>
      <c r="CV7" s="275"/>
      <c r="CW7" s="275"/>
      <c r="CX7" s="275"/>
      <c r="CY7" s="275"/>
      <c r="CZ7" s="275"/>
      <c r="DA7" s="275"/>
      <c r="DB7" s="275"/>
      <c r="DC7" s="275"/>
      <c r="DD7" s="275"/>
      <c r="DE7" s="275"/>
      <c r="DF7" s="275"/>
      <c r="DG7" s="275"/>
      <c r="DH7" s="275"/>
      <c r="DI7" s="275"/>
      <c r="DJ7" s="275"/>
      <c r="DK7" s="275"/>
      <c r="DL7" s="275"/>
      <c r="DM7" s="275"/>
      <c r="DN7" s="275"/>
      <c r="DO7" s="275"/>
      <c r="DP7" s="275"/>
      <c r="DQ7" s="275"/>
      <c r="DR7" s="275"/>
      <c r="DS7" s="275"/>
      <c r="DT7" s="275"/>
      <c r="DU7" s="275"/>
      <c r="DV7" s="275"/>
      <c r="DW7" s="275"/>
    </row>
    <row r="8" spans="1:127" ht="14.25" customHeight="1" x14ac:dyDescent="0.25">
      <c r="A8" s="273" t="s">
        <v>127</v>
      </c>
      <c r="B8" s="277">
        <v>61</v>
      </c>
      <c r="C8" s="276" t="s">
        <v>181</v>
      </c>
      <c r="D8" s="267"/>
      <c r="E8" s="272"/>
      <c r="F8" s="271"/>
      <c r="G8" s="269"/>
      <c r="H8" s="268"/>
      <c r="I8" s="268"/>
      <c r="J8" s="268"/>
      <c r="K8" s="268"/>
      <c r="L8" s="268"/>
      <c r="M8" s="268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5"/>
      <c r="BD8" s="275"/>
      <c r="BE8" s="275"/>
      <c r="BF8" s="275"/>
      <c r="BG8" s="275"/>
      <c r="BH8" s="275"/>
      <c r="BI8" s="275"/>
      <c r="BJ8" s="275"/>
      <c r="BK8" s="275"/>
      <c r="BL8" s="275"/>
      <c r="BM8" s="275"/>
      <c r="BN8" s="275"/>
      <c r="BO8" s="275"/>
      <c r="BP8" s="275"/>
      <c r="BQ8" s="275"/>
      <c r="BR8" s="275"/>
      <c r="BS8" s="275"/>
      <c r="BT8" s="275"/>
      <c r="BU8" s="275"/>
      <c r="BV8" s="275"/>
      <c r="BW8" s="275"/>
      <c r="BX8" s="275"/>
      <c r="BY8" s="275"/>
      <c r="BZ8" s="275"/>
      <c r="CA8" s="275"/>
      <c r="CB8" s="275"/>
      <c r="CC8" s="275"/>
      <c r="CD8" s="275"/>
      <c r="CE8" s="275"/>
      <c r="CF8" s="275"/>
      <c r="CG8" s="275"/>
      <c r="CH8" s="275"/>
      <c r="CI8" s="275"/>
      <c r="CJ8" s="275"/>
      <c r="CK8" s="275"/>
      <c r="CL8" s="275"/>
      <c r="CM8" s="275"/>
      <c r="CN8" s="275"/>
      <c r="CO8" s="275"/>
      <c r="CP8" s="275"/>
      <c r="CQ8" s="275"/>
      <c r="CR8" s="275"/>
      <c r="CS8" s="275"/>
      <c r="CT8" s="275"/>
      <c r="CU8" s="275"/>
      <c r="CV8" s="275"/>
      <c r="CW8" s="275"/>
      <c r="CX8" s="275"/>
      <c r="CY8" s="275"/>
      <c r="CZ8" s="275"/>
      <c r="DA8" s="275"/>
      <c r="DB8" s="275"/>
      <c r="DC8" s="275"/>
      <c r="DD8" s="275"/>
      <c r="DE8" s="275"/>
      <c r="DF8" s="275"/>
      <c r="DG8" s="275"/>
      <c r="DH8" s="275"/>
      <c r="DI8" s="275"/>
      <c r="DJ8" s="275"/>
      <c r="DK8" s="275"/>
      <c r="DL8" s="275"/>
      <c r="DM8" s="275"/>
      <c r="DN8" s="275"/>
      <c r="DO8" s="275"/>
      <c r="DP8" s="275"/>
      <c r="DQ8" s="275"/>
      <c r="DR8" s="275"/>
      <c r="DS8" s="275"/>
      <c r="DT8" s="275"/>
      <c r="DU8" s="275"/>
      <c r="DV8" s="275"/>
      <c r="DW8" s="275"/>
    </row>
    <row r="9" spans="1:127" ht="14.25" customHeight="1" x14ac:dyDescent="0.25">
      <c r="A9" s="273" t="s">
        <v>126</v>
      </c>
      <c r="B9" s="277">
        <v>106.5</v>
      </c>
      <c r="C9" s="276" t="s">
        <v>180</v>
      </c>
      <c r="D9" s="281"/>
      <c r="E9" s="283"/>
      <c r="F9" s="282"/>
      <c r="G9" s="278"/>
      <c r="H9" s="27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4"/>
      <c r="AF9" s="27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274"/>
      <c r="BG9" s="274"/>
      <c r="BH9" s="274"/>
      <c r="BI9" s="274"/>
      <c r="BJ9" s="274"/>
      <c r="BK9" s="274"/>
      <c r="BL9" s="274"/>
      <c r="BM9" s="274"/>
      <c r="BN9" s="274"/>
      <c r="BO9" s="274"/>
      <c r="BP9" s="274"/>
      <c r="BQ9" s="274"/>
      <c r="BR9" s="274"/>
      <c r="BS9" s="274"/>
      <c r="BT9" s="274"/>
      <c r="BU9" s="274"/>
      <c r="BV9" s="274"/>
      <c r="BW9" s="274"/>
      <c r="BX9" s="274"/>
      <c r="BY9" s="274"/>
      <c r="BZ9" s="274"/>
      <c r="CA9" s="274"/>
      <c r="CB9" s="274"/>
      <c r="CC9" s="274"/>
      <c r="CD9" s="274"/>
      <c r="CE9" s="274"/>
      <c r="CF9" s="274"/>
      <c r="CG9" s="274"/>
      <c r="CH9" s="274"/>
      <c r="CI9" s="274"/>
      <c r="CJ9" s="274"/>
      <c r="CK9" s="274"/>
      <c r="CL9" s="274"/>
      <c r="CM9" s="274"/>
      <c r="CN9" s="274"/>
      <c r="CO9" s="274"/>
      <c r="CP9" s="274"/>
      <c r="CQ9" s="274"/>
      <c r="CR9" s="274"/>
      <c r="CS9" s="274"/>
      <c r="CT9" s="274"/>
      <c r="CU9" s="274"/>
      <c r="CV9" s="274"/>
      <c r="CW9" s="274"/>
      <c r="CX9" s="274"/>
      <c r="CY9" s="274"/>
      <c r="CZ9" s="274"/>
      <c r="DA9" s="274"/>
      <c r="DB9" s="274"/>
      <c r="DC9" s="274"/>
      <c r="DD9" s="274"/>
      <c r="DE9" s="274"/>
      <c r="DF9" s="274"/>
      <c r="DG9" s="274"/>
      <c r="DH9" s="274"/>
      <c r="DI9" s="274"/>
      <c r="DJ9" s="274"/>
      <c r="DK9" s="274"/>
      <c r="DL9" s="274"/>
      <c r="DM9" s="274"/>
      <c r="DN9" s="274"/>
      <c r="DO9" s="274"/>
      <c r="DP9" s="274"/>
      <c r="DQ9" s="274"/>
      <c r="DR9" s="274"/>
      <c r="DS9" s="274"/>
      <c r="DT9" s="274"/>
      <c r="DU9" s="274"/>
      <c r="DV9" s="274"/>
      <c r="DW9" s="274"/>
    </row>
    <row r="10" spans="1:127" ht="14.25" customHeight="1" x14ac:dyDescent="0.25">
      <c r="A10" s="273" t="s">
        <v>124</v>
      </c>
      <c r="B10" s="277">
        <v>101.8</v>
      </c>
      <c r="C10" s="276" t="s">
        <v>179</v>
      </c>
      <c r="D10" s="281"/>
      <c r="E10" s="280"/>
      <c r="F10" s="279"/>
      <c r="G10" s="285"/>
      <c r="H10" s="284"/>
      <c r="I10" s="284"/>
      <c r="J10" s="284"/>
      <c r="K10" s="284"/>
      <c r="L10" s="284"/>
      <c r="M10" s="284"/>
      <c r="N10" s="284"/>
      <c r="O10" s="284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  <c r="AA10" s="274"/>
      <c r="AB10" s="274"/>
      <c r="AC10" s="274"/>
      <c r="AD10" s="274"/>
      <c r="AE10" s="274"/>
      <c r="AF10" s="274"/>
      <c r="AG10" s="274"/>
      <c r="AH10" s="274"/>
      <c r="AI10" s="274"/>
      <c r="AJ10" s="274"/>
      <c r="AK10" s="274"/>
      <c r="AL10" s="274"/>
      <c r="AM10" s="274"/>
      <c r="AN10" s="274"/>
      <c r="AO10" s="274"/>
      <c r="AP10" s="274"/>
      <c r="AQ10" s="274"/>
      <c r="AR10" s="274"/>
      <c r="AS10" s="274"/>
      <c r="AT10" s="274"/>
      <c r="AU10" s="274"/>
      <c r="AV10" s="274"/>
      <c r="AW10" s="274"/>
      <c r="AX10" s="274"/>
      <c r="AY10" s="274"/>
      <c r="AZ10" s="274"/>
      <c r="BA10" s="274"/>
      <c r="BB10" s="274"/>
      <c r="BC10" s="274"/>
      <c r="BD10" s="274"/>
      <c r="BE10" s="274"/>
      <c r="BF10" s="274"/>
      <c r="BG10" s="274"/>
      <c r="BH10" s="274"/>
      <c r="BI10" s="274"/>
      <c r="BJ10" s="274"/>
      <c r="BK10" s="274"/>
      <c r="BL10" s="274"/>
      <c r="BM10" s="274"/>
      <c r="BN10" s="274"/>
      <c r="BO10" s="274"/>
      <c r="BP10" s="274"/>
      <c r="BQ10" s="274"/>
      <c r="BR10" s="274"/>
      <c r="BS10" s="274"/>
      <c r="BT10" s="274"/>
      <c r="BU10" s="274"/>
      <c r="BV10" s="274"/>
      <c r="BW10" s="274"/>
      <c r="BX10" s="274"/>
      <c r="BY10" s="274"/>
      <c r="BZ10" s="274"/>
      <c r="CA10" s="274"/>
      <c r="CB10" s="274"/>
      <c r="CC10" s="274"/>
      <c r="CD10" s="274"/>
      <c r="CE10" s="274"/>
      <c r="CF10" s="274"/>
      <c r="CG10" s="274"/>
      <c r="CH10" s="274"/>
      <c r="CI10" s="274"/>
      <c r="CJ10" s="274"/>
      <c r="CK10" s="274"/>
      <c r="CL10" s="274"/>
      <c r="CM10" s="274"/>
      <c r="CN10" s="274"/>
      <c r="CO10" s="274"/>
      <c r="CP10" s="274"/>
      <c r="CQ10" s="274"/>
      <c r="CR10" s="274"/>
      <c r="CS10" s="274"/>
      <c r="CT10" s="274"/>
      <c r="CU10" s="274"/>
      <c r="CV10" s="274"/>
      <c r="CW10" s="274"/>
      <c r="CX10" s="274"/>
      <c r="CY10" s="274"/>
      <c r="CZ10" s="274"/>
      <c r="DA10" s="274"/>
      <c r="DB10" s="274"/>
      <c r="DC10" s="274"/>
      <c r="DD10" s="274"/>
      <c r="DE10" s="274"/>
      <c r="DF10" s="274"/>
      <c r="DG10" s="274"/>
      <c r="DH10" s="274"/>
      <c r="DI10" s="274"/>
      <c r="DJ10" s="274"/>
      <c r="DK10" s="274"/>
      <c r="DL10" s="274"/>
      <c r="DM10" s="274"/>
      <c r="DN10" s="274"/>
      <c r="DO10" s="274"/>
      <c r="DP10" s="274"/>
      <c r="DQ10" s="274"/>
      <c r="DR10" s="274"/>
      <c r="DS10" s="274"/>
      <c r="DT10" s="274"/>
      <c r="DU10" s="274"/>
      <c r="DV10" s="274"/>
      <c r="DW10" s="274"/>
    </row>
    <row r="11" spans="1:127" ht="14.25" customHeight="1" x14ac:dyDescent="0.25">
      <c r="A11" s="273" t="s">
        <v>122</v>
      </c>
      <c r="B11" s="277">
        <v>100.5</v>
      </c>
      <c r="C11" s="276" t="s">
        <v>178</v>
      </c>
      <c r="D11" s="281"/>
      <c r="E11" s="283"/>
      <c r="F11" s="282"/>
      <c r="G11" s="278"/>
      <c r="H11" s="284"/>
      <c r="I11" s="284"/>
      <c r="J11" s="284"/>
      <c r="K11" s="284"/>
      <c r="L11" s="284"/>
      <c r="M11" s="284"/>
      <c r="N11" s="284"/>
      <c r="O11" s="28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4"/>
      <c r="AU11" s="274"/>
      <c r="AV11" s="274"/>
      <c r="AW11" s="274"/>
      <c r="AX11" s="274"/>
      <c r="AY11" s="274"/>
      <c r="AZ11" s="274"/>
      <c r="BA11" s="274"/>
      <c r="BB11" s="274"/>
      <c r="BC11" s="274"/>
      <c r="BD11" s="274"/>
      <c r="BE11" s="274"/>
      <c r="BF11" s="274"/>
      <c r="BG11" s="274"/>
      <c r="BH11" s="274"/>
      <c r="BI11" s="274"/>
      <c r="BJ11" s="274"/>
      <c r="BK11" s="274"/>
      <c r="BL11" s="274"/>
      <c r="BM11" s="274"/>
      <c r="BN11" s="274"/>
      <c r="BO11" s="274"/>
      <c r="BP11" s="274"/>
      <c r="BQ11" s="274"/>
      <c r="BR11" s="274"/>
      <c r="BS11" s="274"/>
      <c r="BT11" s="274"/>
      <c r="BU11" s="274"/>
      <c r="BV11" s="274"/>
      <c r="BW11" s="274"/>
      <c r="BX11" s="274"/>
      <c r="BY11" s="274"/>
      <c r="BZ11" s="274"/>
      <c r="CA11" s="274"/>
      <c r="CB11" s="274"/>
      <c r="CC11" s="274"/>
      <c r="CD11" s="274"/>
      <c r="CE11" s="274"/>
      <c r="CF11" s="274"/>
      <c r="CG11" s="274"/>
      <c r="CH11" s="274"/>
      <c r="CI11" s="274"/>
      <c r="CJ11" s="274"/>
      <c r="CK11" s="274"/>
      <c r="CL11" s="274"/>
      <c r="CM11" s="274"/>
      <c r="CN11" s="274"/>
      <c r="CO11" s="274"/>
      <c r="CP11" s="274"/>
      <c r="CQ11" s="274"/>
      <c r="CR11" s="274"/>
      <c r="CS11" s="274"/>
      <c r="CT11" s="274"/>
      <c r="CU11" s="274"/>
      <c r="CV11" s="274"/>
      <c r="CW11" s="274"/>
      <c r="CX11" s="274"/>
      <c r="CY11" s="274"/>
      <c r="CZ11" s="274"/>
      <c r="DA11" s="274"/>
      <c r="DB11" s="274"/>
      <c r="DC11" s="274"/>
      <c r="DD11" s="274"/>
      <c r="DE11" s="274"/>
      <c r="DF11" s="274"/>
      <c r="DG11" s="274"/>
      <c r="DH11" s="274"/>
      <c r="DI11" s="274"/>
      <c r="DJ11" s="274"/>
      <c r="DK11" s="274"/>
      <c r="DL11" s="274"/>
      <c r="DM11" s="274"/>
      <c r="DN11" s="274"/>
      <c r="DO11" s="274"/>
      <c r="DP11" s="274"/>
      <c r="DQ11" s="274"/>
      <c r="DR11" s="274"/>
      <c r="DS11" s="274"/>
      <c r="DT11" s="274"/>
      <c r="DU11" s="274"/>
      <c r="DV11" s="274"/>
      <c r="DW11" s="274"/>
    </row>
    <row r="12" spans="1:127" ht="14.25" customHeight="1" x14ac:dyDescent="0.25">
      <c r="A12" s="273" t="s">
        <v>121</v>
      </c>
      <c r="B12" s="277">
        <v>133.6</v>
      </c>
      <c r="C12" s="276" t="s">
        <v>177</v>
      </c>
      <c r="D12" s="281"/>
      <c r="E12" s="283"/>
      <c r="F12" s="282"/>
      <c r="G12" s="278"/>
      <c r="H12" s="274"/>
      <c r="I12" s="274"/>
      <c r="J12" s="274"/>
      <c r="K12" s="274"/>
      <c r="L12" s="274"/>
      <c r="M12" s="274"/>
      <c r="N12" s="274"/>
      <c r="O12" s="274"/>
      <c r="P12" s="274"/>
      <c r="Q12" s="274"/>
      <c r="R12" s="274"/>
      <c r="S12" s="274"/>
      <c r="T12" s="274"/>
      <c r="U12" s="274"/>
      <c r="V12" s="274"/>
      <c r="W12" s="274"/>
      <c r="X12" s="274"/>
      <c r="Y12" s="274"/>
      <c r="Z12" s="274"/>
      <c r="AA12" s="274"/>
      <c r="AB12" s="274"/>
      <c r="AC12" s="274"/>
      <c r="AD12" s="274"/>
      <c r="AE12" s="274"/>
      <c r="AF12" s="274"/>
      <c r="AG12" s="274"/>
      <c r="AH12" s="274"/>
      <c r="AI12" s="274"/>
      <c r="AJ12" s="274"/>
      <c r="AK12" s="274"/>
      <c r="AL12" s="274"/>
      <c r="AM12" s="274"/>
      <c r="AN12" s="274"/>
      <c r="AO12" s="274"/>
      <c r="AP12" s="274"/>
      <c r="AQ12" s="274"/>
      <c r="AR12" s="274"/>
      <c r="AS12" s="274"/>
      <c r="AT12" s="274"/>
      <c r="AU12" s="274"/>
      <c r="AV12" s="274"/>
      <c r="AW12" s="274"/>
      <c r="AX12" s="274"/>
      <c r="AY12" s="274"/>
      <c r="AZ12" s="274"/>
      <c r="BA12" s="274"/>
      <c r="BB12" s="274"/>
      <c r="BC12" s="274"/>
      <c r="BD12" s="274"/>
      <c r="BE12" s="274"/>
      <c r="BF12" s="274"/>
      <c r="BG12" s="274"/>
      <c r="BH12" s="274"/>
      <c r="BI12" s="274"/>
      <c r="BJ12" s="274"/>
      <c r="BK12" s="274"/>
      <c r="BL12" s="274"/>
      <c r="BM12" s="274"/>
      <c r="BN12" s="274"/>
      <c r="BO12" s="274"/>
      <c r="BP12" s="274"/>
      <c r="BQ12" s="274"/>
      <c r="BR12" s="274"/>
      <c r="BS12" s="274"/>
      <c r="BT12" s="274"/>
      <c r="BU12" s="274"/>
      <c r="BV12" s="274"/>
      <c r="BW12" s="274"/>
      <c r="BX12" s="274"/>
      <c r="BY12" s="274"/>
      <c r="BZ12" s="274"/>
      <c r="CA12" s="274"/>
      <c r="CB12" s="274"/>
      <c r="CC12" s="274"/>
      <c r="CD12" s="274"/>
      <c r="CE12" s="274"/>
      <c r="CF12" s="274"/>
      <c r="CG12" s="274"/>
      <c r="CH12" s="274"/>
      <c r="CI12" s="274"/>
      <c r="CJ12" s="274"/>
      <c r="CK12" s="274"/>
      <c r="CL12" s="274"/>
      <c r="CM12" s="274"/>
      <c r="CN12" s="274"/>
      <c r="CO12" s="274"/>
      <c r="CP12" s="274"/>
      <c r="CQ12" s="274"/>
      <c r="CR12" s="274"/>
      <c r="CS12" s="274"/>
      <c r="CT12" s="274"/>
      <c r="CU12" s="274"/>
      <c r="CV12" s="274"/>
      <c r="CW12" s="274"/>
      <c r="CX12" s="274"/>
      <c r="CY12" s="274"/>
      <c r="CZ12" s="274"/>
      <c r="DA12" s="274"/>
      <c r="DB12" s="274"/>
      <c r="DC12" s="274"/>
      <c r="DD12" s="274"/>
      <c r="DE12" s="274"/>
      <c r="DF12" s="274"/>
      <c r="DG12" s="274"/>
      <c r="DH12" s="274"/>
      <c r="DI12" s="274"/>
      <c r="DJ12" s="274"/>
      <c r="DK12" s="274"/>
      <c r="DL12" s="274"/>
      <c r="DM12" s="274"/>
      <c r="DN12" s="274"/>
      <c r="DO12" s="274"/>
      <c r="DP12" s="274"/>
      <c r="DQ12" s="274"/>
      <c r="DR12" s="274"/>
      <c r="DS12" s="274"/>
      <c r="DT12" s="274"/>
      <c r="DU12" s="274"/>
      <c r="DV12" s="274"/>
      <c r="DW12" s="274"/>
    </row>
    <row r="13" spans="1:127" ht="14.25" customHeight="1" x14ac:dyDescent="0.25">
      <c r="A13" s="273" t="s">
        <v>120</v>
      </c>
      <c r="B13" s="277">
        <v>100.9</v>
      </c>
      <c r="C13" s="276" t="s">
        <v>176</v>
      </c>
      <c r="D13" s="281"/>
      <c r="E13" s="283"/>
      <c r="F13" s="282"/>
      <c r="G13" s="278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274"/>
      <c r="AE13" s="274"/>
      <c r="AF13" s="274"/>
      <c r="AG13" s="274"/>
      <c r="AH13" s="274"/>
      <c r="AI13" s="274"/>
      <c r="AJ13" s="274"/>
      <c r="AK13" s="274"/>
      <c r="AL13" s="274"/>
      <c r="AM13" s="274"/>
      <c r="AN13" s="274"/>
      <c r="AO13" s="274"/>
      <c r="AP13" s="274"/>
      <c r="AQ13" s="274"/>
      <c r="AR13" s="274"/>
      <c r="AS13" s="274"/>
      <c r="AT13" s="274"/>
      <c r="AU13" s="274"/>
      <c r="AV13" s="274"/>
      <c r="AW13" s="274"/>
      <c r="AX13" s="274"/>
      <c r="AY13" s="274"/>
      <c r="AZ13" s="274"/>
      <c r="BA13" s="274"/>
      <c r="BB13" s="274"/>
      <c r="BC13" s="274"/>
      <c r="BD13" s="274"/>
      <c r="BE13" s="274"/>
      <c r="BF13" s="274"/>
      <c r="BG13" s="274"/>
      <c r="BH13" s="274"/>
      <c r="BI13" s="274"/>
      <c r="BJ13" s="274"/>
      <c r="BK13" s="274"/>
      <c r="BL13" s="274"/>
      <c r="BM13" s="274"/>
      <c r="BN13" s="274"/>
      <c r="BO13" s="274"/>
      <c r="BP13" s="274"/>
      <c r="BQ13" s="274"/>
      <c r="BR13" s="274"/>
      <c r="BS13" s="274"/>
      <c r="BT13" s="274"/>
      <c r="BU13" s="274"/>
      <c r="BV13" s="274"/>
      <c r="BW13" s="274"/>
      <c r="BX13" s="274"/>
      <c r="BY13" s="274"/>
      <c r="BZ13" s="274"/>
      <c r="CA13" s="274"/>
      <c r="CB13" s="274"/>
      <c r="CC13" s="274"/>
      <c r="CD13" s="274"/>
      <c r="CE13" s="274"/>
      <c r="CF13" s="274"/>
      <c r="CG13" s="274"/>
      <c r="CH13" s="274"/>
      <c r="CI13" s="274"/>
      <c r="CJ13" s="274"/>
      <c r="CK13" s="274"/>
      <c r="CL13" s="274"/>
      <c r="CM13" s="274"/>
      <c r="CN13" s="274"/>
      <c r="CO13" s="274"/>
      <c r="CP13" s="274"/>
      <c r="CQ13" s="274"/>
      <c r="CR13" s="274"/>
      <c r="CS13" s="274"/>
      <c r="CT13" s="274"/>
      <c r="CU13" s="274"/>
      <c r="CV13" s="274"/>
      <c r="CW13" s="274"/>
      <c r="CX13" s="274"/>
      <c r="CY13" s="274"/>
      <c r="CZ13" s="274"/>
      <c r="DA13" s="274"/>
      <c r="DB13" s="274"/>
      <c r="DC13" s="274"/>
      <c r="DD13" s="274"/>
      <c r="DE13" s="274"/>
      <c r="DF13" s="274"/>
      <c r="DG13" s="274"/>
      <c r="DH13" s="274"/>
      <c r="DI13" s="274"/>
      <c r="DJ13" s="274"/>
      <c r="DK13" s="274"/>
      <c r="DL13" s="274"/>
      <c r="DM13" s="274"/>
      <c r="DN13" s="274"/>
      <c r="DO13" s="274"/>
      <c r="DP13" s="274"/>
      <c r="DQ13" s="274"/>
      <c r="DR13" s="274"/>
      <c r="DS13" s="274"/>
      <c r="DT13" s="274"/>
      <c r="DU13" s="274"/>
      <c r="DV13" s="274"/>
      <c r="DW13" s="274"/>
    </row>
    <row r="14" spans="1:127" ht="14.25" customHeight="1" x14ac:dyDescent="0.25">
      <c r="A14" s="273" t="s">
        <v>118</v>
      </c>
      <c r="B14" s="277">
        <v>63</v>
      </c>
      <c r="C14" s="276" t="s">
        <v>175</v>
      </c>
      <c r="D14" s="267"/>
      <c r="E14" s="272"/>
      <c r="F14" s="271"/>
      <c r="G14" s="269"/>
      <c r="H14" s="275"/>
      <c r="I14" s="275"/>
      <c r="J14" s="275"/>
      <c r="K14" s="275"/>
      <c r="L14" s="275"/>
      <c r="M14" s="275"/>
      <c r="N14" s="275"/>
      <c r="O14" s="275"/>
      <c r="P14" s="275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4"/>
      <c r="BE14" s="274"/>
      <c r="BF14" s="274"/>
      <c r="BG14" s="274"/>
      <c r="BH14" s="274"/>
      <c r="BI14" s="274"/>
      <c r="BJ14" s="274"/>
      <c r="BK14" s="274"/>
      <c r="BL14" s="274"/>
      <c r="BM14" s="274"/>
      <c r="BN14" s="274"/>
      <c r="BO14" s="274"/>
      <c r="BP14" s="274"/>
      <c r="BQ14" s="274"/>
      <c r="BR14" s="274"/>
      <c r="BS14" s="274"/>
      <c r="BT14" s="274"/>
      <c r="BU14" s="274"/>
      <c r="BV14" s="274"/>
      <c r="BW14" s="274"/>
      <c r="BX14" s="274"/>
      <c r="BY14" s="274"/>
      <c r="BZ14" s="274"/>
      <c r="CA14" s="274"/>
      <c r="CB14" s="274"/>
      <c r="CC14" s="274"/>
      <c r="CD14" s="274"/>
      <c r="CE14" s="274"/>
      <c r="CF14" s="274"/>
      <c r="CG14" s="274"/>
      <c r="CH14" s="274"/>
      <c r="CI14" s="274"/>
      <c r="CJ14" s="274"/>
      <c r="CK14" s="274"/>
      <c r="CL14" s="274"/>
      <c r="CM14" s="274"/>
      <c r="CN14" s="274"/>
      <c r="CO14" s="274"/>
      <c r="CP14" s="274"/>
      <c r="CQ14" s="274"/>
      <c r="CR14" s="274"/>
      <c r="CS14" s="274"/>
      <c r="CT14" s="274"/>
      <c r="CU14" s="274"/>
      <c r="CV14" s="274"/>
      <c r="CW14" s="274"/>
      <c r="CX14" s="274"/>
      <c r="CY14" s="274"/>
      <c r="CZ14" s="274"/>
      <c r="DA14" s="274"/>
      <c r="DB14" s="274"/>
      <c r="DC14" s="274"/>
      <c r="DD14" s="274"/>
      <c r="DE14" s="274"/>
      <c r="DF14" s="274"/>
      <c r="DG14" s="274"/>
      <c r="DH14" s="274"/>
      <c r="DI14" s="274"/>
      <c r="DJ14" s="274"/>
      <c r="DK14" s="274"/>
      <c r="DL14" s="274"/>
      <c r="DM14" s="274"/>
      <c r="DN14" s="274"/>
      <c r="DO14" s="274"/>
      <c r="DP14" s="274"/>
      <c r="DQ14" s="274"/>
      <c r="DR14" s="274"/>
      <c r="DS14" s="274"/>
      <c r="DT14" s="274"/>
      <c r="DU14" s="274"/>
      <c r="DV14" s="274"/>
      <c r="DW14" s="274"/>
    </row>
    <row r="15" spans="1:127" ht="14.25" customHeight="1" x14ac:dyDescent="0.25">
      <c r="A15" s="273" t="s">
        <v>116</v>
      </c>
      <c r="B15" s="277">
        <v>73.5</v>
      </c>
      <c r="C15" s="276" t="s">
        <v>174</v>
      </c>
      <c r="D15" s="281"/>
      <c r="E15" s="283"/>
      <c r="F15" s="282"/>
      <c r="G15" s="278"/>
      <c r="H15" s="274"/>
      <c r="I15" s="274"/>
      <c r="J15" s="274"/>
      <c r="K15" s="274"/>
      <c r="L15" s="274"/>
      <c r="M15" s="274"/>
      <c r="N15" s="274"/>
      <c r="O15" s="274"/>
      <c r="P15" s="274"/>
      <c r="Q15" s="274"/>
      <c r="R15" s="274"/>
      <c r="S15" s="274"/>
      <c r="T15" s="274"/>
      <c r="U15" s="274"/>
      <c r="V15" s="274"/>
      <c r="W15" s="274"/>
      <c r="X15" s="274"/>
      <c r="Y15" s="274"/>
      <c r="Z15" s="274"/>
      <c r="AA15" s="274"/>
      <c r="AB15" s="274"/>
      <c r="AC15" s="274"/>
      <c r="AD15" s="274"/>
      <c r="AE15" s="274"/>
      <c r="AF15" s="274"/>
      <c r="AG15" s="274"/>
      <c r="AH15" s="274"/>
      <c r="AI15" s="274"/>
      <c r="AJ15" s="274"/>
      <c r="AK15" s="274"/>
      <c r="AL15" s="274"/>
      <c r="AM15" s="274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</row>
    <row r="16" spans="1:127" ht="14.25" customHeight="1" x14ac:dyDescent="0.25">
      <c r="A16" s="273" t="s">
        <v>114</v>
      </c>
      <c r="B16" s="277">
        <v>73.5</v>
      </c>
      <c r="C16" s="276" t="s">
        <v>173</v>
      </c>
      <c r="D16" s="281"/>
      <c r="E16" s="280"/>
      <c r="F16" s="279"/>
      <c r="G16" s="278"/>
      <c r="H16" s="274"/>
      <c r="I16" s="274"/>
      <c r="J16" s="274"/>
      <c r="K16" s="274"/>
      <c r="L16" s="274"/>
      <c r="M16" s="274"/>
      <c r="N16" s="274"/>
      <c r="O16" s="274"/>
      <c r="P16" s="274"/>
      <c r="Q16" s="274"/>
      <c r="R16" s="274"/>
      <c r="S16" s="274"/>
      <c r="T16" s="274"/>
      <c r="U16" s="274"/>
      <c r="V16" s="274"/>
      <c r="W16" s="274"/>
      <c r="X16" s="274"/>
      <c r="Y16" s="274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4"/>
      <c r="BK16" s="274"/>
      <c r="BL16" s="274"/>
      <c r="BM16" s="274"/>
      <c r="BN16" s="274"/>
      <c r="BO16" s="274"/>
      <c r="BP16" s="274"/>
      <c r="BQ16" s="274"/>
      <c r="BR16" s="274"/>
      <c r="BS16" s="274"/>
      <c r="BT16" s="274"/>
      <c r="BU16" s="274"/>
      <c r="BV16" s="274"/>
      <c r="BW16" s="274"/>
      <c r="BX16" s="274"/>
      <c r="BY16" s="274"/>
      <c r="BZ16" s="274"/>
      <c r="CA16" s="274"/>
      <c r="CB16" s="274"/>
      <c r="CC16" s="274"/>
      <c r="CD16" s="274"/>
      <c r="CE16" s="274"/>
      <c r="CF16" s="274"/>
      <c r="CG16" s="274"/>
      <c r="CH16" s="274"/>
      <c r="CI16" s="274"/>
      <c r="CJ16" s="274"/>
      <c r="CK16" s="274"/>
      <c r="CL16" s="274"/>
      <c r="CM16" s="274"/>
      <c r="CN16" s="274"/>
      <c r="CO16" s="274"/>
      <c r="CP16" s="274"/>
      <c r="CQ16" s="274"/>
      <c r="CR16" s="274"/>
      <c r="CS16" s="274"/>
      <c r="CT16" s="274"/>
      <c r="CU16" s="274"/>
      <c r="CV16" s="274"/>
      <c r="CW16" s="274"/>
      <c r="CX16" s="274"/>
      <c r="CY16" s="274"/>
      <c r="CZ16" s="274"/>
      <c r="DA16" s="274"/>
      <c r="DB16" s="274"/>
      <c r="DC16" s="274"/>
      <c r="DD16" s="274"/>
      <c r="DE16" s="274"/>
      <c r="DF16" s="274"/>
      <c r="DG16" s="274"/>
      <c r="DH16" s="274"/>
      <c r="DI16" s="274"/>
      <c r="DJ16" s="274"/>
      <c r="DK16" s="274"/>
      <c r="DL16" s="274"/>
      <c r="DM16" s="274"/>
      <c r="DN16" s="274"/>
      <c r="DO16" s="274"/>
      <c r="DP16" s="274"/>
      <c r="DQ16" s="274"/>
      <c r="DR16" s="274"/>
      <c r="DS16" s="274"/>
      <c r="DT16" s="274"/>
      <c r="DU16" s="274"/>
      <c r="DV16" s="274"/>
      <c r="DW16" s="274"/>
    </row>
    <row r="17" spans="1:127" ht="14.25" customHeight="1" x14ac:dyDescent="0.25">
      <c r="A17" s="273" t="s">
        <v>112</v>
      </c>
      <c r="B17" s="277">
        <v>73.5</v>
      </c>
      <c r="C17" s="276" t="s">
        <v>173</v>
      </c>
      <c r="D17" s="267"/>
      <c r="E17" s="272"/>
      <c r="F17" s="271"/>
      <c r="G17" s="269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74"/>
      <c r="T17" s="274"/>
      <c r="U17" s="274"/>
      <c r="V17" s="274"/>
      <c r="W17" s="274"/>
      <c r="X17" s="274"/>
      <c r="Y17" s="274"/>
      <c r="Z17" s="274"/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4"/>
      <c r="BJ17" s="274"/>
      <c r="BK17" s="274"/>
      <c r="BL17" s="274"/>
      <c r="BM17" s="274"/>
      <c r="BN17" s="274"/>
      <c r="BO17" s="274"/>
      <c r="BP17" s="274"/>
      <c r="BQ17" s="274"/>
      <c r="BR17" s="274"/>
      <c r="BS17" s="274"/>
      <c r="BT17" s="274"/>
      <c r="BU17" s="274"/>
      <c r="BV17" s="274"/>
      <c r="BW17" s="274"/>
      <c r="BX17" s="274"/>
      <c r="BY17" s="274"/>
      <c r="BZ17" s="274"/>
      <c r="CA17" s="274"/>
      <c r="CB17" s="274"/>
      <c r="CC17" s="274"/>
      <c r="CD17" s="274"/>
      <c r="CE17" s="274"/>
      <c r="CF17" s="274"/>
      <c r="CG17" s="274"/>
      <c r="CH17" s="274"/>
      <c r="CI17" s="274"/>
      <c r="CJ17" s="274"/>
      <c r="CK17" s="274"/>
      <c r="CL17" s="274"/>
      <c r="CM17" s="274"/>
      <c r="CN17" s="274"/>
      <c r="CO17" s="274"/>
      <c r="CP17" s="274"/>
      <c r="CQ17" s="274"/>
      <c r="CR17" s="274"/>
      <c r="CS17" s="274"/>
      <c r="CT17" s="274"/>
      <c r="CU17" s="274"/>
      <c r="CV17" s="274"/>
      <c r="CW17" s="274"/>
      <c r="CX17" s="274"/>
      <c r="CY17" s="274"/>
      <c r="CZ17" s="274"/>
      <c r="DA17" s="274"/>
      <c r="DB17" s="274"/>
      <c r="DC17" s="274"/>
      <c r="DD17" s="274"/>
      <c r="DE17" s="274"/>
      <c r="DF17" s="274"/>
      <c r="DG17" s="274"/>
      <c r="DH17" s="274"/>
      <c r="DI17" s="274"/>
      <c r="DJ17" s="274"/>
      <c r="DK17" s="274"/>
      <c r="DL17" s="274"/>
      <c r="DM17" s="274"/>
      <c r="DN17" s="274"/>
      <c r="DO17" s="274"/>
      <c r="DP17" s="274"/>
      <c r="DQ17" s="274"/>
      <c r="DR17" s="274"/>
      <c r="DS17" s="274"/>
      <c r="DT17" s="274"/>
      <c r="DU17" s="274"/>
      <c r="DV17" s="274"/>
      <c r="DW17" s="274"/>
    </row>
    <row r="18" spans="1:127" ht="14.25" customHeight="1" x14ac:dyDescent="0.25">
      <c r="A18" s="273" t="s">
        <v>109</v>
      </c>
      <c r="B18" s="277">
        <v>114.8</v>
      </c>
      <c r="C18" s="276" t="s">
        <v>173</v>
      </c>
      <c r="D18" s="267"/>
      <c r="E18" s="272"/>
      <c r="F18" s="271"/>
      <c r="G18" s="269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74"/>
      <c r="T18" s="274"/>
      <c r="U18" s="274"/>
      <c r="V18" s="274"/>
      <c r="W18" s="274"/>
      <c r="X18" s="274"/>
      <c r="Y18" s="274"/>
      <c r="Z18" s="274"/>
      <c r="AA18" s="274"/>
      <c r="AB18" s="274"/>
      <c r="AC18" s="274"/>
      <c r="AD18" s="274"/>
      <c r="AE18" s="274"/>
      <c r="AF18" s="274"/>
      <c r="AG18" s="274"/>
      <c r="AH18" s="274"/>
      <c r="AI18" s="274"/>
      <c r="AJ18" s="274"/>
      <c r="AK18" s="274"/>
      <c r="AL18" s="274"/>
      <c r="AM18" s="274"/>
      <c r="AN18" s="274"/>
      <c r="AO18" s="274"/>
      <c r="AP18" s="274"/>
      <c r="AQ18" s="274"/>
      <c r="AR18" s="274"/>
      <c r="AS18" s="274"/>
      <c r="AT18" s="274"/>
      <c r="AU18" s="274"/>
      <c r="AV18" s="274"/>
      <c r="AW18" s="274"/>
      <c r="AX18" s="274"/>
      <c r="AY18" s="274"/>
      <c r="AZ18" s="274"/>
      <c r="BA18" s="274"/>
      <c r="BB18" s="274"/>
      <c r="BC18" s="274"/>
      <c r="BD18" s="274"/>
      <c r="BE18" s="274"/>
      <c r="BF18" s="274"/>
      <c r="BG18" s="274"/>
      <c r="BH18" s="274"/>
      <c r="BI18" s="274"/>
      <c r="BJ18" s="274"/>
      <c r="BK18" s="274"/>
      <c r="BL18" s="274"/>
      <c r="BM18" s="274"/>
      <c r="BN18" s="274"/>
      <c r="BO18" s="274"/>
      <c r="BP18" s="274"/>
      <c r="BQ18" s="274"/>
      <c r="BR18" s="274"/>
      <c r="BS18" s="274"/>
      <c r="BT18" s="274"/>
      <c r="BU18" s="274"/>
      <c r="BV18" s="274"/>
      <c r="BW18" s="274"/>
      <c r="BX18" s="274"/>
      <c r="BY18" s="274"/>
      <c r="BZ18" s="274"/>
      <c r="CA18" s="274"/>
      <c r="CB18" s="274"/>
      <c r="CC18" s="274"/>
      <c r="CD18" s="274"/>
      <c r="CE18" s="274"/>
      <c r="CF18" s="274"/>
      <c r="CG18" s="274"/>
      <c r="CH18" s="274"/>
      <c r="CI18" s="274"/>
      <c r="CJ18" s="274"/>
      <c r="CK18" s="274"/>
      <c r="CL18" s="274"/>
      <c r="CM18" s="274"/>
      <c r="CN18" s="274"/>
      <c r="CO18" s="274"/>
      <c r="CP18" s="274"/>
      <c r="CQ18" s="274"/>
      <c r="CR18" s="274"/>
      <c r="CS18" s="274"/>
      <c r="CT18" s="274"/>
      <c r="CU18" s="274"/>
      <c r="CV18" s="274"/>
      <c r="CW18" s="274"/>
      <c r="CX18" s="274"/>
      <c r="CY18" s="274"/>
      <c r="CZ18" s="274"/>
      <c r="DA18" s="274"/>
      <c r="DB18" s="274"/>
      <c r="DC18" s="274"/>
      <c r="DD18" s="274"/>
      <c r="DE18" s="274"/>
      <c r="DF18" s="274"/>
      <c r="DG18" s="274"/>
      <c r="DH18" s="274"/>
      <c r="DI18" s="274"/>
      <c r="DJ18" s="274"/>
      <c r="DK18" s="274"/>
      <c r="DL18" s="274"/>
      <c r="DM18" s="274"/>
      <c r="DN18" s="274"/>
      <c r="DO18" s="274"/>
      <c r="DP18" s="274"/>
      <c r="DQ18" s="274"/>
      <c r="DR18" s="274"/>
      <c r="DS18" s="274"/>
      <c r="DT18" s="274"/>
      <c r="DU18" s="274"/>
      <c r="DV18" s="274"/>
      <c r="DW18" s="274"/>
    </row>
    <row r="19" spans="1:127" ht="14.25" customHeight="1" x14ac:dyDescent="0.25">
      <c r="A19" s="273" t="s">
        <v>107</v>
      </c>
      <c r="B19" s="277">
        <v>105.5</v>
      </c>
      <c r="C19" s="276" t="s">
        <v>173</v>
      </c>
      <c r="D19" s="267"/>
      <c r="E19" s="272"/>
      <c r="F19" s="271"/>
      <c r="G19" s="269"/>
      <c r="H19" s="275"/>
      <c r="I19" s="275"/>
      <c r="J19" s="275"/>
      <c r="K19" s="275"/>
      <c r="L19" s="275"/>
      <c r="M19" s="275"/>
      <c r="N19" s="275"/>
      <c r="O19" s="275"/>
      <c r="P19" s="275"/>
      <c r="Q19" s="275"/>
      <c r="R19" s="275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4"/>
      <c r="AE19" s="274"/>
      <c r="AF19" s="274"/>
      <c r="AG19" s="274"/>
      <c r="AH19" s="274"/>
      <c r="AI19" s="274"/>
      <c r="AJ19" s="274"/>
      <c r="AK19" s="274"/>
      <c r="AL19" s="274"/>
      <c r="AM19" s="274"/>
      <c r="AN19" s="274"/>
      <c r="AO19" s="274"/>
      <c r="AP19" s="274"/>
      <c r="AQ19" s="274"/>
      <c r="AR19" s="274"/>
      <c r="AS19" s="274"/>
      <c r="AT19" s="274"/>
      <c r="AU19" s="274"/>
      <c r="AV19" s="274"/>
      <c r="AW19" s="274"/>
      <c r="AX19" s="274"/>
      <c r="AY19" s="274"/>
      <c r="AZ19" s="274"/>
      <c r="BA19" s="274"/>
      <c r="BB19" s="274"/>
      <c r="BC19" s="274"/>
      <c r="BD19" s="274"/>
      <c r="BE19" s="274"/>
      <c r="BF19" s="274"/>
      <c r="BG19" s="274"/>
      <c r="BH19" s="274"/>
      <c r="BI19" s="274"/>
      <c r="BJ19" s="274"/>
      <c r="BK19" s="274"/>
      <c r="BL19" s="274"/>
      <c r="BM19" s="274"/>
      <c r="BN19" s="274"/>
      <c r="BO19" s="274"/>
      <c r="BP19" s="274"/>
      <c r="BQ19" s="274"/>
      <c r="BR19" s="274"/>
      <c r="BS19" s="274"/>
      <c r="BT19" s="274"/>
      <c r="BU19" s="274"/>
      <c r="BV19" s="274"/>
      <c r="BW19" s="274"/>
      <c r="BX19" s="274"/>
      <c r="BY19" s="274"/>
      <c r="BZ19" s="274"/>
      <c r="CA19" s="274"/>
      <c r="CB19" s="274"/>
      <c r="CC19" s="274"/>
      <c r="CD19" s="274"/>
      <c r="CE19" s="274"/>
      <c r="CF19" s="274"/>
      <c r="CG19" s="274"/>
      <c r="CH19" s="274"/>
      <c r="CI19" s="274"/>
      <c r="CJ19" s="274"/>
      <c r="CK19" s="274"/>
      <c r="CL19" s="274"/>
      <c r="CM19" s="274"/>
      <c r="CN19" s="274"/>
      <c r="CO19" s="274"/>
      <c r="CP19" s="274"/>
      <c r="CQ19" s="274"/>
      <c r="CR19" s="274"/>
      <c r="CS19" s="274"/>
      <c r="CT19" s="274"/>
      <c r="CU19" s="274"/>
      <c r="CV19" s="274"/>
      <c r="CW19" s="274"/>
      <c r="CX19" s="274"/>
      <c r="CY19" s="274"/>
      <c r="CZ19" s="274"/>
      <c r="DA19" s="274"/>
      <c r="DB19" s="274"/>
      <c r="DC19" s="274"/>
      <c r="DD19" s="274"/>
      <c r="DE19" s="274"/>
      <c r="DF19" s="274"/>
      <c r="DG19" s="274"/>
      <c r="DH19" s="274"/>
      <c r="DI19" s="274"/>
      <c r="DJ19" s="274"/>
      <c r="DK19" s="274"/>
      <c r="DL19" s="274"/>
      <c r="DM19" s="274"/>
      <c r="DN19" s="274"/>
      <c r="DO19" s="274"/>
      <c r="DP19" s="274"/>
      <c r="DQ19" s="274"/>
      <c r="DR19" s="274"/>
      <c r="DS19" s="274"/>
      <c r="DT19" s="274"/>
      <c r="DU19" s="274"/>
      <c r="DV19" s="274"/>
      <c r="DW19" s="274"/>
    </row>
    <row r="20" spans="1:127" ht="15.75" customHeight="1" x14ac:dyDescent="0.25">
      <c r="A20" s="273"/>
      <c r="B20" s="265"/>
      <c r="C20" s="267"/>
      <c r="D20" s="267"/>
      <c r="E20" s="272"/>
      <c r="F20" s="271"/>
      <c r="G20" s="269"/>
      <c r="H20" s="268"/>
      <c r="I20" s="268"/>
      <c r="J20" s="268"/>
      <c r="K20" s="268"/>
      <c r="L20" s="268"/>
      <c r="M20" s="268"/>
      <c r="N20" s="268"/>
      <c r="O20" s="268"/>
      <c r="P20" s="268"/>
    </row>
    <row r="21" spans="1:127" ht="15.75" customHeight="1" x14ac:dyDescent="0.25">
      <c r="A21" s="268"/>
      <c r="B21" s="268"/>
      <c r="C21" s="267"/>
      <c r="D21" s="267"/>
      <c r="E21" s="266" t="s">
        <v>204</v>
      </c>
      <c r="F21" s="265"/>
      <c r="G21" s="270">
        <f t="shared" ref="G21:AL21" si="0">SUM(G5:G20)</f>
        <v>0</v>
      </c>
      <c r="H21" s="270">
        <f t="shared" si="0"/>
        <v>0</v>
      </c>
      <c r="I21" s="270">
        <f t="shared" si="0"/>
        <v>0</v>
      </c>
      <c r="J21" s="270">
        <f t="shared" si="0"/>
        <v>0</v>
      </c>
      <c r="K21" s="270">
        <f t="shared" si="0"/>
        <v>0</v>
      </c>
      <c r="L21" s="270">
        <f t="shared" si="0"/>
        <v>0</v>
      </c>
      <c r="M21" s="270">
        <f t="shared" si="0"/>
        <v>0</v>
      </c>
      <c r="N21" s="270">
        <f t="shared" si="0"/>
        <v>0</v>
      </c>
      <c r="O21" s="270">
        <f t="shared" si="0"/>
        <v>0</v>
      </c>
      <c r="P21" s="270">
        <f t="shared" si="0"/>
        <v>0</v>
      </c>
      <c r="Q21" s="270">
        <f t="shared" si="0"/>
        <v>0</v>
      </c>
      <c r="R21" s="270">
        <f t="shared" si="0"/>
        <v>0</v>
      </c>
      <c r="S21" s="270">
        <f t="shared" si="0"/>
        <v>0</v>
      </c>
      <c r="T21" s="270">
        <f t="shared" si="0"/>
        <v>0</v>
      </c>
      <c r="U21" s="270">
        <f t="shared" si="0"/>
        <v>0</v>
      </c>
      <c r="V21" s="270">
        <f t="shared" si="0"/>
        <v>0</v>
      </c>
      <c r="W21" s="270">
        <f t="shared" si="0"/>
        <v>0</v>
      </c>
      <c r="X21" s="270">
        <f t="shared" si="0"/>
        <v>0</v>
      </c>
      <c r="Y21" s="270">
        <f t="shared" si="0"/>
        <v>0</v>
      </c>
      <c r="Z21" s="270">
        <f t="shared" si="0"/>
        <v>0</v>
      </c>
      <c r="AA21" s="270">
        <f t="shared" si="0"/>
        <v>0</v>
      </c>
      <c r="AB21" s="270">
        <f t="shared" si="0"/>
        <v>0</v>
      </c>
      <c r="AC21" s="270">
        <f t="shared" si="0"/>
        <v>0</v>
      </c>
      <c r="AD21" s="270">
        <f t="shared" si="0"/>
        <v>0</v>
      </c>
      <c r="AE21" s="270">
        <f t="shared" si="0"/>
        <v>0</v>
      </c>
      <c r="AF21" s="270">
        <f t="shared" si="0"/>
        <v>0</v>
      </c>
      <c r="AG21" s="270">
        <f t="shared" si="0"/>
        <v>0</v>
      </c>
      <c r="AH21" s="270">
        <f t="shared" si="0"/>
        <v>0</v>
      </c>
      <c r="AI21" s="270">
        <f t="shared" si="0"/>
        <v>0</v>
      </c>
      <c r="AJ21" s="270">
        <f t="shared" si="0"/>
        <v>0</v>
      </c>
      <c r="AK21" s="270">
        <f t="shared" si="0"/>
        <v>0</v>
      </c>
      <c r="AL21" s="270">
        <f t="shared" si="0"/>
        <v>0</v>
      </c>
      <c r="AM21" s="270">
        <f t="shared" ref="AM21:BR21" si="1">SUM(AM5:AM20)</f>
        <v>0</v>
      </c>
      <c r="AN21" s="270">
        <f t="shared" si="1"/>
        <v>0</v>
      </c>
      <c r="AO21" s="270">
        <f t="shared" si="1"/>
        <v>0</v>
      </c>
      <c r="AP21" s="270">
        <f t="shared" si="1"/>
        <v>0</v>
      </c>
      <c r="AQ21" s="270">
        <f t="shared" si="1"/>
        <v>0</v>
      </c>
      <c r="AR21" s="270">
        <f t="shared" si="1"/>
        <v>0</v>
      </c>
      <c r="AS21" s="270">
        <f t="shared" si="1"/>
        <v>0</v>
      </c>
      <c r="AT21" s="270">
        <f t="shared" si="1"/>
        <v>0</v>
      </c>
      <c r="AU21" s="270">
        <f t="shared" si="1"/>
        <v>0</v>
      </c>
      <c r="AV21" s="270">
        <f t="shared" si="1"/>
        <v>0</v>
      </c>
      <c r="AW21" s="270">
        <f t="shared" si="1"/>
        <v>0</v>
      </c>
      <c r="AX21" s="270">
        <f t="shared" si="1"/>
        <v>0</v>
      </c>
      <c r="AY21" s="270">
        <f t="shared" si="1"/>
        <v>0</v>
      </c>
      <c r="AZ21" s="270">
        <f t="shared" si="1"/>
        <v>0</v>
      </c>
      <c r="BA21" s="270">
        <f t="shared" si="1"/>
        <v>0</v>
      </c>
      <c r="BB21" s="270">
        <f t="shared" si="1"/>
        <v>0</v>
      </c>
      <c r="BC21" s="270">
        <f t="shared" si="1"/>
        <v>0</v>
      </c>
      <c r="BD21" s="270">
        <f t="shared" si="1"/>
        <v>0</v>
      </c>
      <c r="BE21" s="270">
        <f t="shared" si="1"/>
        <v>0</v>
      </c>
      <c r="BF21" s="270">
        <f t="shared" si="1"/>
        <v>0</v>
      </c>
      <c r="BG21" s="270">
        <f t="shared" si="1"/>
        <v>0</v>
      </c>
      <c r="BH21" s="270">
        <f t="shared" si="1"/>
        <v>0</v>
      </c>
      <c r="BI21" s="270">
        <f t="shared" si="1"/>
        <v>0</v>
      </c>
      <c r="BJ21" s="270">
        <f t="shared" si="1"/>
        <v>0</v>
      </c>
      <c r="BK21" s="270">
        <f t="shared" si="1"/>
        <v>0</v>
      </c>
      <c r="BL21" s="270">
        <f t="shared" si="1"/>
        <v>0</v>
      </c>
      <c r="BM21" s="270">
        <f t="shared" si="1"/>
        <v>0</v>
      </c>
      <c r="BN21" s="270">
        <f t="shared" si="1"/>
        <v>0</v>
      </c>
      <c r="BO21" s="270">
        <f t="shared" si="1"/>
        <v>0</v>
      </c>
      <c r="BP21" s="270">
        <f t="shared" si="1"/>
        <v>0</v>
      </c>
      <c r="BQ21" s="270">
        <f t="shared" si="1"/>
        <v>0</v>
      </c>
      <c r="BR21" s="270">
        <f t="shared" si="1"/>
        <v>0</v>
      </c>
      <c r="BS21" s="270">
        <f t="shared" ref="BS21:CX21" si="2">SUM(BS5:BS20)</f>
        <v>0</v>
      </c>
      <c r="BT21" s="270">
        <f t="shared" si="2"/>
        <v>0</v>
      </c>
      <c r="BU21" s="270">
        <f t="shared" si="2"/>
        <v>0</v>
      </c>
      <c r="BV21" s="270">
        <f t="shared" si="2"/>
        <v>0</v>
      </c>
      <c r="BW21" s="270">
        <f t="shared" si="2"/>
        <v>0</v>
      </c>
      <c r="BX21" s="270">
        <f t="shared" si="2"/>
        <v>0</v>
      </c>
      <c r="BY21" s="270">
        <f t="shared" si="2"/>
        <v>0</v>
      </c>
      <c r="BZ21" s="270">
        <f t="shared" si="2"/>
        <v>0</v>
      </c>
      <c r="CA21" s="270">
        <f t="shared" si="2"/>
        <v>0</v>
      </c>
      <c r="CB21" s="270">
        <f t="shared" si="2"/>
        <v>0</v>
      </c>
      <c r="CC21" s="270">
        <f t="shared" si="2"/>
        <v>0</v>
      </c>
      <c r="CD21" s="270">
        <f t="shared" si="2"/>
        <v>0</v>
      </c>
      <c r="CE21" s="270">
        <f t="shared" si="2"/>
        <v>0</v>
      </c>
      <c r="CF21" s="270">
        <f t="shared" si="2"/>
        <v>0</v>
      </c>
      <c r="CG21" s="270">
        <f t="shared" si="2"/>
        <v>0</v>
      </c>
      <c r="CH21" s="270">
        <f t="shared" si="2"/>
        <v>0</v>
      </c>
      <c r="CI21" s="270">
        <f t="shared" si="2"/>
        <v>0</v>
      </c>
      <c r="CJ21" s="270">
        <f t="shared" si="2"/>
        <v>0</v>
      </c>
      <c r="CK21" s="270">
        <f t="shared" si="2"/>
        <v>0</v>
      </c>
      <c r="CL21" s="270">
        <f t="shared" si="2"/>
        <v>0</v>
      </c>
      <c r="CM21" s="270">
        <f t="shared" si="2"/>
        <v>0</v>
      </c>
      <c r="CN21" s="270">
        <f t="shared" si="2"/>
        <v>0</v>
      </c>
      <c r="CO21" s="270">
        <f t="shared" si="2"/>
        <v>0</v>
      </c>
      <c r="CP21" s="270">
        <f t="shared" si="2"/>
        <v>0</v>
      </c>
      <c r="CQ21" s="270">
        <f t="shared" si="2"/>
        <v>0</v>
      </c>
      <c r="CR21" s="270">
        <f t="shared" si="2"/>
        <v>0</v>
      </c>
      <c r="CS21" s="270">
        <f t="shared" si="2"/>
        <v>0</v>
      </c>
      <c r="CT21" s="270">
        <f t="shared" si="2"/>
        <v>0</v>
      </c>
      <c r="CU21" s="270">
        <f t="shared" si="2"/>
        <v>0</v>
      </c>
      <c r="CV21" s="270">
        <f t="shared" si="2"/>
        <v>0</v>
      </c>
      <c r="CW21" s="270">
        <f t="shared" si="2"/>
        <v>0</v>
      </c>
      <c r="CX21" s="270">
        <f t="shared" si="2"/>
        <v>0</v>
      </c>
      <c r="CY21" s="270">
        <f t="shared" ref="CY21:DJ21" si="3">SUM(CY5:CY20)</f>
        <v>0</v>
      </c>
      <c r="CZ21" s="270">
        <f t="shared" si="3"/>
        <v>0</v>
      </c>
      <c r="DA21" s="270">
        <f t="shared" si="3"/>
        <v>0</v>
      </c>
      <c r="DB21" s="270">
        <f t="shared" si="3"/>
        <v>0</v>
      </c>
      <c r="DC21" s="270">
        <f t="shared" si="3"/>
        <v>0</v>
      </c>
      <c r="DD21" s="270">
        <f t="shared" si="3"/>
        <v>0</v>
      </c>
      <c r="DE21" s="270">
        <f t="shared" si="3"/>
        <v>0</v>
      </c>
      <c r="DF21" s="270">
        <f t="shared" si="3"/>
        <v>0</v>
      </c>
      <c r="DG21" s="270">
        <f t="shared" si="3"/>
        <v>0</v>
      </c>
      <c r="DH21" s="270">
        <f t="shared" si="3"/>
        <v>0</v>
      </c>
      <c r="DI21" s="270">
        <f t="shared" si="3"/>
        <v>0</v>
      </c>
      <c r="DJ21" s="270">
        <f t="shared" si="3"/>
        <v>0</v>
      </c>
      <c r="DK21" s="270">
        <f t="shared" ref="DK21:DW21" si="4">SUM(DK5:DK20)</f>
        <v>0</v>
      </c>
      <c r="DL21" s="270">
        <f t="shared" si="4"/>
        <v>0</v>
      </c>
      <c r="DM21" s="270">
        <f t="shared" si="4"/>
        <v>0</v>
      </c>
      <c r="DN21" s="270">
        <f t="shared" si="4"/>
        <v>0</v>
      </c>
      <c r="DO21" s="270">
        <f t="shared" si="4"/>
        <v>0</v>
      </c>
      <c r="DP21" s="270">
        <f t="shared" si="4"/>
        <v>0</v>
      </c>
      <c r="DQ21" s="270">
        <f t="shared" si="4"/>
        <v>0</v>
      </c>
      <c r="DR21" s="270">
        <f t="shared" si="4"/>
        <v>0</v>
      </c>
      <c r="DS21" s="270">
        <f t="shared" si="4"/>
        <v>0</v>
      </c>
      <c r="DT21" s="270">
        <f t="shared" si="4"/>
        <v>0</v>
      </c>
      <c r="DU21" s="270">
        <f t="shared" si="4"/>
        <v>0</v>
      </c>
      <c r="DV21" s="270">
        <f t="shared" si="4"/>
        <v>0</v>
      </c>
      <c r="DW21" s="270">
        <f t="shared" si="4"/>
        <v>0</v>
      </c>
    </row>
    <row r="22" spans="1:127" ht="15.75" customHeight="1" x14ac:dyDescent="0.25">
      <c r="A22" s="268"/>
      <c r="B22" s="268"/>
      <c r="C22" s="267"/>
      <c r="D22" s="267"/>
      <c r="E22" s="268"/>
      <c r="F22" s="265"/>
      <c r="G22" s="269"/>
      <c r="H22" s="268"/>
      <c r="I22" s="268"/>
      <c r="J22" s="268"/>
      <c r="K22" s="268"/>
      <c r="L22" s="268"/>
      <c r="M22" s="268"/>
      <c r="N22" s="268"/>
      <c r="O22" s="268"/>
      <c r="P22" s="268"/>
    </row>
    <row r="23" spans="1:127" ht="15.75" customHeight="1" x14ac:dyDescent="0.25">
      <c r="A23" s="268"/>
      <c r="B23" s="268"/>
      <c r="C23" s="267"/>
      <c r="D23" s="267"/>
      <c r="E23" s="266" t="s">
        <v>203</v>
      </c>
      <c r="F23" s="265"/>
      <c r="G23" s="264"/>
      <c r="H23" s="264">
        <f t="shared" ref="H23:AM23" si="5">H21*1.2</f>
        <v>0</v>
      </c>
      <c r="I23" s="264">
        <f t="shared" si="5"/>
        <v>0</v>
      </c>
      <c r="J23" s="264">
        <f t="shared" si="5"/>
        <v>0</v>
      </c>
      <c r="K23" s="264">
        <f t="shared" si="5"/>
        <v>0</v>
      </c>
      <c r="L23" s="264">
        <f t="shared" si="5"/>
        <v>0</v>
      </c>
      <c r="M23" s="264">
        <f t="shared" si="5"/>
        <v>0</v>
      </c>
      <c r="N23" s="264">
        <f t="shared" si="5"/>
        <v>0</v>
      </c>
      <c r="O23" s="264">
        <f t="shared" si="5"/>
        <v>0</v>
      </c>
      <c r="P23" s="264">
        <f t="shared" si="5"/>
        <v>0</v>
      </c>
      <c r="Q23" s="264">
        <f t="shared" si="5"/>
        <v>0</v>
      </c>
      <c r="R23" s="264">
        <f t="shared" si="5"/>
        <v>0</v>
      </c>
      <c r="S23" s="264">
        <f t="shared" si="5"/>
        <v>0</v>
      </c>
      <c r="T23" s="264">
        <f t="shared" si="5"/>
        <v>0</v>
      </c>
      <c r="U23" s="264">
        <f t="shared" si="5"/>
        <v>0</v>
      </c>
      <c r="V23" s="264">
        <f t="shared" si="5"/>
        <v>0</v>
      </c>
      <c r="W23" s="264">
        <f t="shared" si="5"/>
        <v>0</v>
      </c>
      <c r="X23" s="264">
        <f t="shared" si="5"/>
        <v>0</v>
      </c>
      <c r="Y23" s="264">
        <f t="shared" si="5"/>
        <v>0</v>
      </c>
      <c r="Z23" s="264">
        <f t="shared" si="5"/>
        <v>0</v>
      </c>
      <c r="AA23" s="264">
        <f t="shared" si="5"/>
        <v>0</v>
      </c>
      <c r="AB23" s="264">
        <f t="shared" si="5"/>
        <v>0</v>
      </c>
      <c r="AC23" s="264">
        <f t="shared" si="5"/>
        <v>0</v>
      </c>
      <c r="AD23" s="264">
        <f t="shared" si="5"/>
        <v>0</v>
      </c>
      <c r="AE23" s="264">
        <f t="shared" si="5"/>
        <v>0</v>
      </c>
      <c r="AF23" s="264">
        <f t="shared" si="5"/>
        <v>0</v>
      </c>
      <c r="AG23" s="264">
        <f t="shared" si="5"/>
        <v>0</v>
      </c>
      <c r="AH23" s="264">
        <f t="shared" si="5"/>
        <v>0</v>
      </c>
      <c r="AI23" s="264">
        <f t="shared" si="5"/>
        <v>0</v>
      </c>
      <c r="AJ23" s="264">
        <f t="shared" si="5"/>
        <v>0</v>
      </c>
      <c r="AK23" s="264">
        <f t="shared" si="5"/>
        <v>0</v>
      </c>
      <c r="AL23" s="264">
        <f t="shared" si="5"/>
        <v>0</v>
      </c>
      <c r="AM23" s="264">
        <f t="shared" si="5"/>
        <v>0</v>
      </c>
      <c r="AN23" s="264">
        <f t="shared" ref="AN23:BS23" si="6">AN21*1.2</f>
        <v>0</v>
      </c>
      <c r="AO23" s="264">
        <f t="shared" si="6"/>
        <v>0</v>
      </c>
      <c r="AP23" s="264">
        <f t="shared" si="6"/>
        <v>0</v>
      </c>
      <c r="AQ23" s="264">
        <f t="shared" si="6"/>
        <v>0</v>
      </c>
      <c r="AR23" s="264">
        <f t="shared" si="6"/>
        <v>0</v>
      </c>
      <c r="AS23" s="264">
        <f t="shared" si="6"/>
        <v>0</v>
      </c>
      <c r="AT23" s="264">
        <f t="shared" si="6"/>
        <v>0</v>
      </c>
      <c r="AU23" s="264">
        <f t="shared" si="6"/>
        <v>0</v>
      </c>
      <c r="AV23" s="264">
        <f t="shared" si="6"/>
        <v>0</v>
      </c>
      <c r="AW23" s="264">
        <f t="shared" si="6"/>
        <v>0</v>
      </c>
      <c r="AX23" s="264">
        <f t="shared" si="6"/>
        <v>0</v>
      </c>
      <c r="AY23" s="264">
        <f t="shared" si="6"/>
        <v>0</v>
      </c>
      <c r="AZ23" s="264">
        <f t="shared" si="6"/>
        <v>0</v>
      </c>
      <c r="BA23" s="264">
        <f t="shared" si="6"/>
        <v>0</v>
      </c>
      <c r="BB23" s="264">
        <f t="shared" si="6"/>
        <v>0</v>
      </c>
      <c r="BC23" s="264">
        <f t="shared" si="6"/>
        <v>0</v>
      </c>
      <c r="BD23" s="264">
        <f t="shared" si="6"/>
        <v>0</v>
      </c>
      <c r="BE23" s="264">
        <f t="shared" si="6"/>
        <v>0</v>
      </c>
      <c r="BF23" s="264">
        <f t="shared" si="6"/>
        <v>0</v>
      </c>
      <c r="BG23" s="264">
        <f t="shared" si="6"/>
        <v>0</v>
      </c>
      <c r="BH23" s="264">
        <f t="shared" si="6"/>
        <v>0</v>
      </c>
      <c r="BI23" s="264">
        <f t="shared" si="6"/>
        <v>0</v>
      </c>
      <c r="BJ23" s="264">
        <f t="shared" si="6"/>
        <v>0</v>
      </c>
      <c r="BK23" s="264">
        <f t="shared" si="6"/>
        <v>0</v>
      </c>
      <c r="BL23" s="264">
        <f t="shared" si="6"/>
        <v>0</v>
      </c>
      <c r="BM23" s="264">
        <f t="shared" si="6"/>
        <v>0</v>
      </c>
      <c r="BN23" s="264">
        <f t="shared" si="6"/>
        <v>0</v>
      </c>
      <c r="BO23" s="264">
        <f t="shared" si="6"/>
        <v>0</v>
      </c>
      <c r="BP23" s="264">
        <f t="shared" si="6"/>
        <v>0</v>
      </c>
      <c r="BQ23" s="264">
        <f t="shared" si="6"/>
        <v>0</v>
      </c>
      <c r="BR23" s="264">
        <f t="shared" si="6"/>
        <v>0</v>
      </c>
      <c r="BS23" s="264">
        <f t="shared" si="6"/>
        <v>0</v>
      </c>
      <c r="BT23" s="264">
        <f t="shared" ref="BT23:CY23" si="7">BT21*1.2</f>
        <v>0</v>
      </c>
      <c r="BU23" s="264">
        <f t="shared" si="7"/>
        <v>0</v>
      </c>
      <c r="BV23" s="264">
        <f t="shared" si="7"/>
        <v>0</v>
      </c>
      <c r="BW23" s="264">
        <f t="shared" si="7"/>
        <v>0</v>
      </c>
      <c r="BX23" s="264">
        <f t="shared" si="7"/>
        <v>0</v>
      </c>
      <c r="BY23" s="264">
        <f t="shared" si="7"/>
        <v>0</v>
      </c>
      <c r="BZ23" s="264">
        <f t="shared" si="7"/>
        <v>0</v>
      </c>
      <c r="CA23" s="264">
        <f t="shared" si="7"/>
        <v>0</v>
      </c>
      <c r="CB23" s="264">
        <f t="shared" si="7"/>
        <v>0</v>
      </c>
      <c r="CC23" s="264">
        <f t="shared" si="7"/>
        <v>0</v>
      </c>
      <c r="CD23" s="264">
        <f t="shared" si="7"/>
        <v>0</v>
      </c>
      <c r="CE23" s="264">
        <f t="shared" si="7"/>
        <v>0</v>
      </c>
      <c r="CF23" s="264">
        <f t="shared" si="7"/>
        <v>0</v>
      </c>
      <c r="CG23" s="264">
        <f t="shared" si="7"/>
        <v>0</v>
      </c>
      <c r="CH23" s="264">
        <f t="shared" si="7"/>
        <v>0</v>
      </c>
      <c r="CI23" s="264">
        <f t="shared" si="7"/>
        <v>0</v>
      </c>
      <c r="CJ23" s="264">
        <f t="shared" si="7"/>
        <v>0</v>
      </c>
      <c r="CK23" s="264">
        <f t="shared" si="7"/>
        <v>0</v>
      </c>
      <c r="CL23" s="264">
        <f t="shared" si="7"/>
        <v>0</v>
      </c>
      <c r="CM23" s="264">
        <f t="shared" si="7"/>
        <v>0</v>
      </c>
      <c r="CN23" s="264">
        <f t="shared" si="7"/>
        <v>0</v>
      </c>
      <c r="CO23" s="264">
        <f t="shared" si="7"/>
        <v>0</v>
      </c>
      <c r="CP23" s="264">
        <f t="shared" si="7"/>
        <v>0</v>
      </c>
      <c r="CQ23" s="264">
        <f t="shared" si="7"/>
        <v>0</v>
      </c>
      <c r="CR23" s="264">
        <f t="shared" si="7"/>
        <v>0</v>
      </c>
      <c r="CS23" s="264">
        <f t="shared" si="7"/>
        <v>0</v>
      </c>
      <c r="CT23" s="264">
        <f t="shared" si="7"/>
        <v>0</v>
      </c>
      <c r="CU23" s="264">
        <f t="shared" si="7"/>
        <v>0</v>
      </c>
      <c r="CV23" s="264">
        <f t="shared" si="7"/>
        <v>0</v>
      </c>
      <c r="CW23" s="264">
        <f t="shared" si="7"/>
        <v>0</v>
      </c>
      <c r="CX23" s="264">
        <f t="shared" si="7"/>
        <v>0</v>
      </c>
      <c r="CY23" s="264">
        <f t="shared" si="7"/>
        <v>0</v>
      </c>
      <c r="CZ23" s="264">
        <f t="shared" ref="CZ23:DW23" si="8">CZ21*1.2</f>
        <v>0</v>
      </c>
      <c r="DA23" s="264">
        <f t="shared" si="8"/>
        <v>0</v>
      </c>
      <c r="DB23" s="264">
        <f t="shared" si="8"/>
        <v>0</v>
      </c>
      <c r="DC23" s="264">
        <f t="shared" si="8"/>
        <v>0</v>
      </c>
      <c r="DD23" s="264">
        <f t="shared" si="8"/>
        <v>0</v>
      </c>
      <c r="DE23" s="264">
        <f t="shared" si="8"/>
        <v>0</v>
      </c>
      <c r="DF23" s="264">
        <f t="shared" si="8"/>
        <v>0</v>
      </c>
      <c r="DG23" s="264">
        <f t="shared" si="8"/>
        <v>0</v>
      </c>
      <c r="DH23" s="264">
        <f t="shared" si="8"/>
        <v>0</v>
      </c>
      <c r="DI23" s="264">
        <f t="shared" si="8"/>
        <v>0</v>
      </c>
      <c r="DJ23" s="264">
        <f t="shared" si="8"/>
        <v>0</v>
      </c>
      <c r="DK23" s="264">
        <f t="shared" si="8"/>
        <v>0</v>
      </c>
      <c r="DL23" s="264">
        <f t="shared" si="8"/>
        <v>0</v>
      </c>
      <c r="DM23" s="264">
        <f t="shared" si="8"/>
        <v>0</v>
      </c>
      <c r="DN23" s="264">
        <f t="shared" si="8"/>
        <v>0</v>
      </c>
      <c r="DO23" s="264">
        <f t="shared" si="8"/>
        <v>0</v>
      </c>
      <c r="DP23" s="264">
        <f t="shared" si="8"/>
        <v>0</v>
      </c>
      <c r="DQ23" s="264">
        <f t="shared" si="8"/>
        <v>0</v>
      </c>
      <c r="DR23" s="264">
        <f t="shared" si="8"/>
        <v>0</v>
      </c>
      <c r="DS23" s="264">
        <f t="shared" si="8"/>
        <v>0</v>
      </c>
      <c r="DT23" s="264">
        <f t="shared" si="8"/>
        <v>0</v>
      </c>
      <c r="DU23" s="264">
        <f t="shared" si="8"/>
        <v>0</v>
      </c>
      <c r="DV23" s="264">
        <f t="shared" si="8"/>
        <v>0</v>
      </c>
      <c r="DW23" s="264">
        <f t="shared" si="8"/>
        <v>0</v>
      </c>
    </row>
    <row r="24" spans="1:127" ht="15.75" customHeight="1" x14ac:dyDescent="0.25">
      <c r="C24" s="263"/>
      <c r="D24" s="263"/>
    </row>
    <row r="25" spans="1:127" ht="15.75" customHeight="1" x14ac:dyDescent="0.25">
      <c r="C25" s="263"/>
      <c r="D25" s="263"/>
    </row>
    <row r="26" spans="1:127" ht="15.75" customHeight="1" x14ac:dyDescent="0.25">
      <c r="C26" s="263"/>
      <c r="D26" s="263"/>
    </row>
    <row r="27" spans="1:127" ht="15.75" customHeight="1" x14ac:dyDescent="0.25">
      <c r="C27" s="263"/>
      <c r="D27" s="263"/>
    </row>
    <row r="28" spans="1:127" ht="15.75" customHeight="1" x14ac:dyDescent="0.25">
      <c r="C28" s="263"/>
      <c r="D28" s="263"/>
    </row>
    <row r="29" spans="1:127" ht="15.75" customHeight="1" x14ac:dyDescent="0.25">
      <c r="C29" s="263"/>
      <c r="D29" s="263"/>
    </row>
    <row r="30" spans="1:127" ht="15.75" customHeight="1" x14ac:dyDescent="0.25">
      <c r="C30" s="263"/>
      <c r="D30" s="263"/>
    </row>
    <row r="31" spans="1:127" ht="15.75" customHeight="1" x14ac:dyDescent="0.25">
      <c r="C31" s="263"/>
      <c r="D31" s="263"/>
    </row>
    <row r="32" spans="1:127" ht="15.75" customHeight="1" x14ac:dyDescent="0.25">
      <c r="C32" s="263"/>
      <c r="D32" s="263"/>
    </row>
    <row r="33" spans="3:4" ht="15.75" customHeight="1" x14ac:dyDescent="0.25">
      <c r="C33" s="263"/>
      <c r="D33" s="263"/>
    </row>
    <row r="34" spans="3:4" ht="15.75" customHeight="1" x14ac:dyDescent="0.25">
      <c r="C34" s="263"/>
      <c r="D34" s="263"/>
    </row>
    <row r="35" spans="3:4" ht="15.75" customHeight="1" x14ac:dyDescent="0.25">
      <c r="C35" s="263"/>
      <c r="D35" s="263"/>
    </row>
    <row r="36" spans="3:4" ht="15.75" customHeight="1" x14ac:dyDescent="0.25">
      <c r="C36" s="263"/>
      <c r="D36" s="263"/>
    </row>
    <row r="37" spans="3:4" ht="15.75" customHeight="1" x14ac:dyDescent="0.25">
      <c r="C37" s="263"/>
      <c r="D37" s="263"/>
    </row>
    <row r="38" spans="3:4" ht="15.75" customHeight="1" x14ac:dyDescent="0.25">
      <c r="C38" s="263"/>
      <c r="D38" s="263"/>
    </row>
    <row r="39" spans="3:4" ht="15.75" customHeight="1" x14ac:dyDescent="0.25">
      <c r="C39" s="263"/>
      <c r="D39" s="263"/>
    </row>
    <row r="40" spans="3:4" ht="15.75" customHeight="1" x14ac:dyDescent="0.25">
      <c r="C40" s="263"/>
      <c r="D40" s="263"/>
    </row>
    <row r="41" spans="3:4" ht="15.75" customHeight="1" x14ac:dyDescent="0.25">
      <c r="C41" s="263"/>
      <c r="D41" s="263"/>
    </row>
    <row r="42" spans="3:4" ht="15.75" customHeight="1" x14ac:dyDescent="0.25">
      <c r="C42" s="263"/>
      <c r="D42" s="263"/>
    </row>
    <row r="43" spans="3:4" ht="15.75" customHeight="1" x14ac:dyDescent="0.25">
      <c r="C43" s="263"/>
      <c r="D43" s="263"/>
    </row>
    <row r="44" spans="3:4" ht="15.75" customHeight="1" x14ac:dyDescent="0.25">
      <c r="C44" s="263"/>
      <c r="D44" s="263"/>
    </row>
    <row r="45" spans="3:4" ht="15.75" customHeight="1" x14ac:dyDescent="0.25">
      <c r="C45" s="263"/>
      <c r="D45" s="263"/>
    </row>
    <row r="46" spans="3:4" ht="15.75" customHeight="1" x14ac:dyDescent="0.25">
      <c r="C46" s="263"/>
      <c r="D46" s="263"/>
    </row>
    <row r="47" spans="3:4" ht="15.75" customHeight="1" x14ac:dyDescent="0.25">
      <c r="C47" s="263"/>
      <c r="D47" s="263"/>
    </row>
    <row r="48" spans="3:4" ht="15.75" customHeight="1" x14ac:dyDescent="0.25">
      <c r="C48" s="263"/>
      <c r="D48" s="263"/>
    </row>
    <row r="49" spans="3:4" ht="15.75" customHeight="1" x14ac:dyDescent="0.25">
      <c r="C49" s="263"/>
      <c r="D49" s="263"/>
    </row>
    <row r="50" spans="3:4" ht="15.75" customHeight="1" x14ac:dyDescent="0.25">
      <c r="C50" s="263"/>
      <c r="D50" s="263"/>
    </row>
    <row r="51" spans="3:4" ht="15.75" customHeight="1" x14ac:dyDescent="0.25">
      <c r="C51" s="263"/>
      <c r="D51" s="263"/>
    </row>
    <row r="52" spans="3:4" ht="15.75" customHeight="1" x14ac:dyDescent="0.25">
      <c r="C52" s="263"/>
      <c r="D52" s="263"/>
    </row>
    <row r="53" spans="3:4" ht="15.75" customHeight="1" x14ac:dyDescent="0.25">
      <c r="C53" s="263"/>
      <c r="D53" s="263"/>
    </row>
    <row r="54" spans="3:4" ht="15.75" customHeight="1" x14ac:dyDescent="0.25">
      <c r="C54" s="263"/>
      <c r="D54" s="263"/>
    </row>
    <row r="55" spans="3:4" ht="15.75" customHeight="1" x14ac:dyDescent="0.25">
      <c r="C55" s="263"/>
      <c r="D55" s="263"/>
    </row>
    <row r="56" spans="3:4" ht="15.75" customHeight="1" x14ac:dyDescent="0.25">
      <c r="C56" s="263"/>
      <c r="D56" s="263"/>
    </row>
    <row r="57" spans="3:4" ht="15.75" customHeight="1" x14ac:dyDescent="0.25">
      <c r="C57" s="263"/>
      <c r="D57" s="263"/>
    </row>
    <row r="58" spans="3:4" ht="15.75" customHeight="1" x14ac:dyDescent="0.25">
      <c r="C58" s="263"/>
      <c r="D58" s="263"/>
    </row>
    <row r="59" spans="3:4" ht="15.75" customHeight="1" x14ac:dyDescent="0.25">
      <c r="C59" s="263"/>
      <c r="D59" s="263"/>
    </row>
    <row r="60" spans="3:4" ht="15.75" customHeight="1" x14ac:dyDescent="0.25">
      <c r="C60" s="263"/>
      <c r="D60" s="263"/>
    </row>
    <row r="61" spans="3:4" ht="15.75" customHeight="1" x14ac:dyDescent="0.25">
      <c r="C61" s="263"/>
      <c r="D61" s="263"/>
    </row>
    <row r="62" spans="3:4" ht="15.75" customHeight="1" x14ac:dyDescent="0.25">
      <c r="C62" s="263"/>
      <c r="D62" s="263"/>
    </row>
    <row r="63" spans="3:4" ht="15.75" customHeight="1" x14ac:dyDescent="0.25">
      <c r="C63" s="263"/>
      <c r="D63" s="263"/>
    </row>
    <row r="64" spans="3:4" ht="15.75" customHeight="1" x14ac:dyDescent="0.25">
      <c r="C64" s="263"/>
      <c r="D64" s="263"/>
    </row>
    <row r="65" spans="3:4" ht="15.75" customHeight="1" x14ac:dyDescent="0.25">
      <c r="C65" s="263"/>
      <c r="D65" s="263"/>
    </row>
    <row r="66" spans="3:4" ht="15.75" customHeight="1" x14ac:dyDescent="0.25">
      <c r="C66" s="263"/>
      <c r="D66" s="263"/>
    </row>
    <row r="67" spans="3:4" ht="15.75" customHeight="1" x14ac:dyDescent="0.25">
      <c r="C67" s="263"/>
      <c r="D67" s="263"/>
    </row>
    <row r="68" spans="3:4" ht="15.75" customHeight="1" x14ac:dyDescent="0.25">
      <c r="C68" s="263"/>
      <c r="D68" s="263"/>
    </row>
    <row r="69" spans="3:4" ht="15.75" customHeight="1" x14ac:dyDescent="0.25">
      <c r="C69" s="263"/>
      <c r="D69" s="263"/>
    </row>
    <row r="70" spans="3:4" ht="15.75" customHeight="1" x14ac:dyDescent="0.25">
      <c r="C70" s="263"/>
      <c r="D70" s="263"/>
    </row>
    <row r="71" spans="3:4" ht="15.75" customHeight="1" x14ac:dyDescent="0.25">
      <c r="C71" s="263"/>
      <c r="D71" s="263"/>
    </row>
    <row r="72" spans="3:4" ht="15.75" customHeight="1" x14ac:dyDescent="0.25">
      <c r="C72" s="263"/>
      <c r="D72" s="263"/>
    </row>
    <row r="73" spans="3:4" ht="15.75" customHeight="1" x14ac:dyDescent="0.25">
      <c r="C73" s="263"/>
      <c r="D73" s="263"/>
    </row>
    <row r="74" spans="3:4" ht="15.75" customHeight="1" x14ac:dyDescent="0.25">
      <c r="C74" s="263"/>
      <c r="D74" s="263"/>
    </row>
    <row r="75" spans="3:4" ht="15.75" customHeight="1" x14ac:dyDescent="0.25">
      <c r="C75" s="263"/>
      <c r="D75" s="263"/>
    </row>
    <row r="76" spans="3:4" ht="15.75" customHeight="1" x14ac:dyDescent="0.25">
      <c r="C76" s="263"/>
      <c r="D76" s="263"/>
    </row>
    <row r="77" spans="3:4" ht="15.75" customHeight="1" x14ac:dyDescent="0.25">
      <c r="C77" s="263"/>
      <c r="D77" s="263"/>
    </row>
    <row r="78" spans="3:4" ht="15.75" customHeight="1" x14ac:dyDescent="0.25">
      <c r="C78" s="263"/>
      <c r="D78" s="263"/>
    </row>
    <row r="79" spans="3:4" ht="15.75" customHeight="1" x14ac:dyDescent="0.25">
      <c r="C79" s="263"/>
      <c r="D79" s="263"/>
    </row>
    <row r="80" spans="3:4" ht="15.75" customHeight="1" x14ac:dyDescent="0.25">
      <c r="C80" s="263"/>
      <c r="D80" s="263"/>
    </row>
    <row r="81" spans="3:4" ht="15.75" customHeight="1" x14ac:dyDescent="0.25">
      <c r="C81" s="263"/>
      <c r="D81" s="263"/>
    </row>
    <row r="82" spans="3:4" ht="15.75" customHeight="1" x14ac:dyDescent="0.25">
      <c r="C82" s="263"/>
      <c r="D82" s="263"/>
    </row>
    <row r="83" spans="3:4" ht="15.75" customHeight="1" x14ac:dyDescent="0.25">
      <c r="C83" s="263"/>
      <c r="D83" s="263"/>
    </row>
    <row r="84" spans="3:4" ht="15.75" customHeight="1" x14ac:dyDescent="0.25">
      <c r="C84" s="263"/>
      <c r="D84" s="263"/>
    </row>
    <row r="85" spans="3:4" ht="15.75" customHeight="1" x14ac:dyDescent="0.25">
      <c r="C85" s="263"/>
      <c r="D85" s="263"/>
    </row>
    <row r="86" spans="3:4" ht="15.75" customHeight="1" x14ac:dyDescent="0.25">
      <c r="C86" s="263"/>
      <c r="D86" s="263"/>
    </row>
    <row r="87" spans="3:4" ht="15.75" customHeight="1" x14ac:dyDescent="0.25">
      <c r="C87" s="263"/>
      <c r="D87" s="263"/>
    </row>
    <row r="88" spans="3:4" ht="15.75" customHeight="1" x14ac:dyDescent="0.25">
      <c r="C88" s="263"/>
      <c r="D88" s="263"/>
    </row>
    <row r="89" spans="3:4" ht="15.75" customHeight="1" x14ac:dyDescent="0.25">
      <c r="C89" s="263"/>
      <c r="D89" s="263"/>
    </row>
    <row r="90" spans="3:4" ht="15.75" customHeight="1" x14ac:dyDescent="0.25">
      <c r="C90" s="263"/>
      <c r="D90" s="263"/>
    </row>
    <row r="91" spans="3:4" ht="15.75" customHeight="1" x14ac:dyDescent="0.25">
      <c r="C91" s="263"/>
      <c r="D91" s="263"/>
    </row>
    <row r="92" spans="3:4" ht="15.75" customHeight="1" x14ac:dyDescent="0.25">
      <c r="C92" s="263"/>
      <c r="D92" s="263"/>
    </row>
    <row r="93" spans="3:4" ht="15.75" customHeight="1" x14ac:dyDescent="0.25">
      <c r="C93" s="263"/>
      <c r="D93" s="263"/>
    </row>
    <row r="94" spans="3:4" ht="15.75" customHeight="1" x14ac:dyDescent="0.25">
      <c r="C94" s="263"/>
      <c r="D94" s="263"/>
    </row>
    <row r="95" spans="3:4" ht="15.75" customHeight="1" x14ac:dyDescent="0.25">
      <c r="C95" s="263"/>
      <c r="D95" s="263"/>
    </row>
    <row r="96" spans="3:4" ht="15.75" customHeight="1" x14ac:dyDescent="0.25">
      <c r="C96" s="263"/>
      <c r="D96" s="263"/>
    </row>
    <row r="97" spans="3:4" ht="15.75" customHeight="1" x14ac:dyDescent="0.25">
      <c r="C97" s="263"/>
      <c r="D97" s="263"/>
    </row>
    <row r="98" spans="3:4" ht="15.75" customHeight="1" x14ac:dyDescent="0.25">
      <c r="C98" s="263"/>
      <c r="D98" s="263"/>
    </row>
    <row r="99" spans="3:4" ht="15.75" customHeight="1" x14ac:dyDescent="0.25">
      <c r="C99" s="263"/>
      <c r="D99" s="263"/>
    </row>
    <row r="100" spans="3:4" ht="15.75" customHeight="1" x14ac:dyDescent="0.25">
      <c r="C100" s="263"/>
      <c r="D100" s="263"/>
    </row>
    <row r="101" spans="3:4" ht="15.75" customHeight="1" x14ac:dyDescent="0.25">
      <c r="C101" s="263"/>
      <c r="D101" s="263"/>
    </row>
    <row r="102" spans="3:4" ht="15.75" customHeight="1" x14ac:dyDescent="0.25">
      <c r="C102" s="263"/>
      <c r="D102" s="263"/>
    </row>
    <row r="103" spans="3:4" ht="15.75" customHeight="1" x14ac:dyDescent="0.25">
      <c r="C103" s="263"/>
      <c r="D103" s="263"/>
    </row>
    <row r="104" spans="3:4" ht="15.75" customHeight="1" x14ac:dyDescent="0.25">
      <c r="C104" s="263"/>
      <c r="D104" s="263"/>
    </row>
    <row r="105" spans="3:4" ht="15.75" customHeight="1" x14ac:dyDescent="0.25">
      <c r="C105" s="263"/>
      <c r="D105" s="263"/>
    </row>
    <row r="106" spans="3:4" ht="15.75" customHeight="1" x14ac:dyDescent="0.25">
      <c r="C106" s="263"/>
      <c r="D106" s="263"/>
    </row>
    <row r="107" spans="3:4" ht="15.75" customHeight="1" x14ac:dyDescent="0.25">
      <c r="C107" s="263"/>
      <c r="D107" s="263"/>
    </row>
    <row r="108" spans="3:4" ht="15.75" customHeight="1" x14ac:dyDescent="0.25">
      <c r="C108" s="263"/>
      <c r="D108" s="263"/>
    </row>
    <row r="109" spans="3:4" ht="15.75" customHeight="1" x14ac:dyDescent="0.25">
      <c r="C109" s="263"/>
      <c r="D109" s="263"/>
    </row>
    <row r="110" spans="3:4" ht="15.75" customHeight="1" x14ac:dyDescent="0.25">
      <c r="C110" s="263"/>
      <c r="D110" s="263"/>
    </row>
    <row r="111" spans="3:4" ht="15.75" customHeight="1" x14ac:dyDescent="0.25">
      <c r="C111" s="263"/>
      <c r="D111" s="263"/>
    </row>
    <row r="112" spans="3:4" ht="15.75" customHeight="1" x14ac:dyDescent="0.25">
      <c r="C112" s="263"/>
      <c r="D112" s="263"/>
    </row>
    <row r="113" spans="3:4" ht="15.75" customHeight="1" x14ac:dyDescent="0.25">
      <c r="C113" s="263"/>
      <c r="D113" s="263"/>
    </row>
    <row r="114" spans="3:4" ht="15.75" customHeight="1" x14ac:dyDescent="0.25">
      <c r="C114" s="263"/>
      <c r="D114" s="263"/>
    </row>
    <row r="115" spans="3:4" ht="15.75" customHeight="1" x14ac:dyDescent="0.25">
      <c r="C115" s="263"/>
      <c r="D115" s="263"/>
    </row>
    <row r="116" spans="3:4" ht="15.75" customHeight="1" x14ac:dyDescent="0.25">
      <c r="C116" s="263"/>
      <c r="D116" s="263"/>
    </row>
    <row r="117" spans="3:4" ht="15.75" customHeight="1" x14ac:dyDescent="0.25">
      <c r="C117" s="263"/>
      <c r="D117" s="263"/>
    </row>
    <row r="118" spans="3:4" ht="15.75" customHeight="1" x14ac:dyDescent="0.25">
      <c r="C118" s="263"/>
      <c r="D118" s="263"/>
    </row>
    <row r="119" spans="3:4" ht="15.75" customHeight="1" x14ac:dyDescent="0.25">
      <c r="C119" s="263"/>
      <c r="D119" s="263"/>
    </row>
    <row r="120" spans="3:4" ht="15.75" customHeight="1" x14ac:dyDescent="0.25">
      <c r="C120" s="263"/>
      <c r="D120" s="263"/>
    </row>
    <row r="121" spans="3:4" ht="15.75" customHeight="1" x14ac:dyDescent="0.25">
      <c r="C121" s="263"/>
      <c r="D121" s="263"/>
    </row>
    <row r="122" spans="3:4" ht="15.75" customHeight="1" x14ac:dyDescent="0.25">
      <c r="C122" s="263"/>
      <c r="D122" s="263"/>
    </row>
    <row r="123" spans="3:4" ht="15.75" customHeight="1" x14ac:dyDescent="0.25">
      <c r="C123" s="263"/>
      <c r="D123" s="263"/>
    </row>
    <row r="124" spans="3:4" ht="15.75" customHeight="1" x14ac:dyDescent="0.25">
      <c r="C124" s="263"/>
      <c r="D124" s="263"/>
    </row>
    <row r="125" spans="3:4" ht="15.75" customHeight="1" x14ac:dyDescent="0.25">
      <c r="C125" s="263"/>
      <c r="D125" s="263"/>
    </row>
    <row r="126" spans="3:4" ht="15.75" customHeight="1" x14ac:dyDescent="0.25">
      <c r="C126" s="263"/>
      <c r="D126" s="263"/>
    </row>
    <row r="127" spans="3:4" ht="15.75" customHeight="1" x14ac:dyDescent="0.25">
      <c r="C127" s="263"/>
      <c r="D127" s="263"/>
    </row>
    <row r="128" spans="3:4" ht="15.75" customHeight="1" x14ac:dyDescent="0.25">
      <c r="C128" s="263"/>
      <c r="D128" s="263"/>
    </row>
    <row r="129" spans="3:4" ht="15.75" customHeight="1" x14ac:dyDescent="0.25">
      <c r="C129" s="263"/>
      <c r="D129" s="263"/>
    </row>
    <row r="130" spans="3:4" ht="15.75" customHeight="1" x14ac:dyDescent="0.25">
      <c r="C130" s="263"/>
      <c r="D130" s="263"/>
    </row>
    <row r="131" spans="3:4" ht="15.75" customHeight="1" x14ac:dyDescent="0.25">
      <c r="C131" s="263"/>
      <c r="D131" s="263"/>
    </row>
    <row r="132" spans="3:4" ht="15.75" customHeight="1" x14ac:dyDescent="0.25">
      <c r="C132" s="263"/>
      <c r="D132" s="263"/>
    </row>
    <row r="133" spans="3:4" ht="15.75" customHeight="1" x14ac:dyDescent="0.25">
      <c r="C133" s="263"/>
      <c r="D133" s="263"/>
    </row>
    <row r="134" spans="3:4" ht="15.75" customHeight="1" x14ac:dyDescent="0.25">
      <c r="C134" s="263"/>
      <c r="D134" s="263"/>
    </row>
    <row r="135" spans="3:4" ht="15.75" customHeight="1" x14ac:dyDescent="0.25">
      <c r="C135" s="263"/>
      <c r="D135" s="263"/>
    </row>
    <row r="136" spans="3:4" ht="15.75" customHeight="1" x14ac:dyDescent="0.25">
      <c r="C136" s="263"/>
      <c r="D136" s="263"/>
    </row>
    <row r="137" spans="3:4" ht="15.75" customHeight="1" x14ac:dyDescent="0.25">
      <c r="C137" s="263"/>
      <c r="D137" s="263"/>
    </row>
    <row r="138" spans="3:4" ht="15.75" customHeight="1" x14ac:dyDescent="0.25">
      <c r="C138" s="263"/>
      <c r="D138" s="263"/>
    </row>
    <row r="139" spans="3:4" ht="15.75" customHeight="1" x14ac:dyDescent="0.25">
      <c r="C139" s="263"/>
      <c r="D139" s="263"/>
    </row>
    <row r="140" spans="3:4" ht="15.75" customHeight="1" x14ac:dyDescent="0.25">
      <c r="C140" s="263"/>
      <c r="D140" s="263"/>
    </row>
    <row r="141" spans="3:4" ht="15.75" customHeight="1" x14ac:dyDescent="0.25">
      <c r="C141" s="263"/>
      <c r="D141" s="263"/>
    </row>
    <row r="142" spans="3:4" ht="15.75" customHeight="1" x14ac:dyDescent="0.25">
      <c r="C142" s="263"/>
      <c r="D142" s="263"/>
    </row>
    <row r="143" spans="3:4" ht="15.75" customHeight="1" x14ac:dyDescent="0.25">
      <c r="C143" s="263"/>
      <c r="D143" s="263"/>
    </row>
    <row r="144" spans="3:4" ht="15.75" customHeight="1" x14ac:dyDescent="0.25">
      <c r="C144" s="263"/>
      <c r="D144" s="263"/>
    </row>
    <row r="145" spans="3:4" ht="15.75" customHeight="1" x14ac:dyDescent="0.25">
      <c r="C145" s="263"/>
      <c r="D145" s="263"/>
    </row>
    <row r="146" spans="3:4" ht="15.75" customHeight="1" x14ac:dyDescent="0.25">
      <c r="C146" s="263"/>
      <c r="D146" s="263"/>
    </row>
    <row r="147" spans="3:4" ht="15.75" customHeight="1" x14ac:dyDescent="0.25">
      <c r="C147" s="263"/>
      <c r="D147" s="263"/>
    </row>
    <row r="148" spans="3:4" ht="15.75" customHeight="1" x14ac:dyDescent="0.25">
      <c r="C148" s="263"/>
      <c r="D148" s="263"/>
    </row>
    <row r="149" spans="3:4" ht="15.75" customHeight="1" x14ac:dyDescent="0.25">
      <c r="C149" s="263"/>
      <c r="D149" s="263"/>
    </row>
    <row r="150" spans="3:4" ht="15.75" customHeight="1" x14ac:dyDescent="0.25">
      <c r="C150" s="263"/>
      <c r="D150" s="263"/>
    </row>
    <row r="151" spans="3:4" ht="15.75" customHeight="1" x14ac:dyDescent="0.25">
      <c r="C151" s="263"/>
      <c r="D151" s="263"/>
    </row>
    <row r="152" spans="3:4" ht="15.75" customHeight="1" x14ac:dyDescent="0.25">
      <c r="C152" s="263"/>
      <c r="D152" s="263"/>
    </row>
    <row r="153" spans="3:4" ht="15.75" customHeight="1" x14ac:dyDescent="0.25">
      <c r="C153" s="263"/>
      <c r="D153" s="263"/>
    </row>
    <row r="154" spans="3:4" ht="15.75" customHeight="1" x14ac:dyDescent="0.25">
      <c r="C154" s="263"/>
      <c r="D154" s="263"/>
    </row>
    <row r="155" spans="3:4" ht="15.75" customHeight="1" x14ac:dyDescent="0.25">
      <c r="C155" s="263"/>
      <c r="D155" s="263"/>
    </row>
    <row r="156" spans="3:4" ht="15.75" customHeight="1" x14ac:dyDescent="0.25">
      <c r="C156" s="263"/>
      <c r="D156" s="263"/>
    </row>
    <row r="157" spans="3:4" ht="15.75" customHeight="1" x14ac:dyDescent="0.25">
      <c r="C157" s="263"/>
      <c r="D157" s="263"/>
    </row>
    <row r="158" spans="3:4" ht="15.75" customHeight="1" x14ac:dyDescent="0.25">
      <c r="C158" s="263"/>
      <c r="D158" s="263"/>
    </row>
    <row r="159" spans="3:4" ht="15.75" customHeight="1" x14ac:dyDescent="0.25">
      <c r="C159" s="263"/>
      <c r="D159" s="263"/>
    </row>
    <row r="160" spans="3:4" ht="15.75" customHeight="1" x14ac:dyDescent="0.25">
      <c r="C160" s="263"/>
      <c r="D160" s="263"/>
    </row>
    <row r="161" spans="3:4" ht="15.75" customHeight="1" x14ac:dyDescent="0.25">
      <c r="C161" s="263"/>
      <c r="D161" s="263"/>
    </row>
    <row r="162" spans="3:4" ht="15.75" customHeight="1" x14ac:dyDescent="0.25">
      <c r="C162" s="263"/>
      <c r="D162" s="263"/>
    </row>
    <row r="163" spans="3:4" ht="15.75" customHeight="1" x14ac:dyDescent="0.25">
      <c r="C163" s="263"/>
      <c r="D163" s="263"/>
    </row>
    <row r="164" spans="3:4" ht="15.75" customHeight="1" x14ac:dyDescent="0.25">
      <c r="C164" s="263"/>
      <c r="D164" s="263"/>
    </row>
    <row r="165" spans="3:4" ht="15.75" customHeight="1" x14ac:dyDescent="0.25">
      <c r="C165" s="263"/>
      <c r="D165" s="263"/>
    </row>
    <row r="166" spans="3:4" ht="15.75" customHeight="1" x14ac:dyDescent="0.25">
      <c r="C166" s="263"/>
      <c r="D166" s="263"/>
    </row>
    <row r="167" spans="3:4" ht="15.75" customHeight="1" x14ac:dyDescent="0.25">
      <c r="C167" s="263"/>
      <c r="D167" s="263"/>
    </row>
    <row r="168" spans="3:4" ht="15.75" customHeight="1" x14ac:dyDescent="0.25">
      <c r="C168" s="263"/>
      <c r="D168" s="263"/>
    </row>
    <row r="169" spans="3:4" ht="15.75" customHeight="1" x14ac:dyDescent="0.25">
      <c r="C169" s="263"/>
      <c r="D169" s="263"/>
    </row>
    <row r="170" spans="3:4" ht="15.75" customHeight="1" x14ac:dyDescent="0.25">
      <c r="C170" s="263"/>
      <c r="D170" s="263"/>
    </row>
    <row r="171" spans="3:4" ht="15.75" customHeight="1" x14ac:dyDescent="0.25">
      <c r="C171" s="263"/>
      <c r="D171" s="263"/>
    </row>
    <row r="172" spans="3:4" ht="15.75" customHeight="1" x14ac:dyDescent="0.25">
      <c r="C172" s="263"/>
      <c r="D172" s="263"/>
    </row>
    <row r="173" spans="3:4" ht="15.75" customHeight="1" x14ac:dyDescent="0.25">
      <c r="C173" s="263"/>
      <c r="D173" s="263"/>
    </row>
    <row r="174" spans="3:4" ht="15.75" customHeight="1" x14ac:dyDescent="0.25">
      <c r="C174" s="263"/>
      <c r="D174" s="263"/>
    </row>
    <row r="175" spans="3:4" ht="15.75" customHeight="1" x14ac:dyDescent="0.25">
      <c r="C175" s="263"/>
      <c r="D175" s="263"/>
    </row>
    <row r="176" spans="3:4" ht="15.75" customHeight="1" x14ac:dyDescent="0.25">
      <c r="C176" s="263"/>
      <c r="D176" s="263"/>
    </row>
    <row r="177" spans="3:4" ht="15.75" customHeight="1" x14ac:dyDescent="0.25">
      <c r="C177" s="263"/>
      <c r="D177" s="263"/>
    </row>
    <row r="178" spans="3:4" ht="15.75" customHeight="1" x14ac:dyDescent="0.25">
      <c r="C178" s="263"/>
      <c r="D178" s="263"/>
    </row>
    <row r="179" spans="3:4" ht="15.75" customHeight="1" x14ac:dyDescent="0.25">
      <c r="C179" s="263"/>
      <c r="D179" s="263"/>
    </row>
    <row r="180" spans="3:4" ht="15.75" customHeight="1" x14ac:dyDescent="0.25">
      <c r="C180" s="263"/>
      <c r="D180" s="263"/>
    </row>
    <row r="181" spans="3:4" ht="15.75" customHeight="1" x14ac:dyDescent="0.25">
      <c r="C181" s="263"/>
      <c r="D181" s="263"/>
    </row>
    <row r="182" spans="3:4" ht="15.75" customHeight="1" x14ac:dyDescent="0.25">
      <c r="C182" s="263"/>
      <c r="D182" s="263"/>
    </row>
    <row r="183" spans="3:4" ht="15.75" customHeight="1" x14ac:dyDescent="0.25">
      <c r="C183" s="263"/>
      <c r="D183" s="263"/>
    </row>
    <row r="184" spans="3:4" ht="15.75" customHeight="1" x14ac:dyDescent="0.25">
      <c r="C184" s="263"/>
      <c r="D184" s="263"/>
    </row>
    <row r="185" spans="3:4" ht="15.75" customHeight="1" x14ac:dyDescent="0.25">
      <c r="C185" s="263"/>
      <c r="D185" s="263"/>
    </row>
    <row r="186" spans="3:4" ht="15.75" customHeight="1" x14ac:dyDescent="0.25">
      <c r="C186" s="263"/>
      <c r="D186" s="263"/>
    </row>
    <row r="187" spans="3:4" ht="15.75" customHeight="1" x14ac:dyDescent="0.25">
      <c r="C187" s="263"/>
      <c r="D187" s="263"/>
    </row>
    <row r="188" spans="3:4" ht="15.75" customHeight="1" x14ac:dyDescent="0.25">
      <c r="C188" s="263"/>
      <c r="D188" s="263"/>
    </row>
    <row r="189" spans="3:4" ht="15.75" customHeight="1" x14ac:dyDescent="0.25">
      <c r="C189" s="263"/>
      <c r="D189" s="263"/>
    </row>
    <row r="190" spans="3:4" ht="15.75" customHeight="1" x14ac:dyDescent="0.25">
      <c r="C190" s="263"/>
      <c r="D190" s="263"/>
    </row>
    <row r="191" spans="3:4" ht="15.75" customHeight="1" x14ac:dyDescent="0.25">
      <c r="C191" s="263"/>
      <c r="D191" s="263"/>
    </row>
    <row r="192" spans="3:4" ht="15.75" customHeight="1" x14ac:dyDescent="0.25">
      <c r="C192" s="263"/>
      <c r="D192" s="263"/>
    </row>
    <row r="193" spans="3:4" ht="15.75" customHeight="1" x14ac:dyDescent="0.25">
      <c r="C193" s="263"/>
      <c r="D193" s="263"/>
    </row>
    <row r="194" spans="3:4" ht="15.75" customHeight="1" x14ac:dyDescent="0.25">
      <c r="C194" s="263"/>
      <c r="D194" s="263"/>
    </row>
    <row r="195" spans="3:4" ht="15.75" customHeight="1" x14ac:dyDescent="0.25">
      <c r="C195" s="263"/>
      <c r="D195" s="263"/>
    </row>
    <row r="196" spans="3:4" ht="15.75" customHeight="1" x14ac:dyDescent="0.25">
      <c r="C196" s="263"/>
      <c r="D196" s="263"/>
    </row>
    <row r="197" spans="3:4" ht="15.75" customHeight="1" x14ac:dyDescent="0.25">
      <c r="C197" s="263"/>
      <c r="D197" s="263"/>
    </row>
    <row r="198" spans="3:4" ht="15.75" customHeight="1" x14ac:dyDescent="0.25">
      <c r="C198" s="263"/>
      <c r="D198" s="263"/>
    </row>
    <row r="199" spans="3:4" ht="15.75" customHeight="1" x14ac:dyDescent="0.25">
      <c r="C199" s="263"/>
      <c r="D199" s="263"/>
    </row>
    <row r="200" spans="3:4" ht="15.75" customHeight="1" x14ac:dyDescent="0.25">
      <c r="C200" s="263"/>
      <c r="D200" s="263"/>
    </row>
    <row r="201" spans="3:4" ht="15.75" customHeight="1" x14ac:dyDescent="0.25">
      <c r="C201" s="263"/>
      <c r="D201" s="263"/>
    </row>
    <row r="202" spans="3:4" ht="15.75" customHeight="1" x14ac:dyDescent="0.25">
      <c r="C202" s="263"/>
      <c r="D202" s="263"/>
    </row>
    <row r="203" spans="3:4" ht="15.75" customHeight="1" x14ac:dyDescent="0.25">
      <c r="C203" s="263"/>
      <c r="D203" s="263"/>
    </row>
    <row r="204" spans="3:4" ht="15.75" customHeight="1" x14ac:dyDescent="0.25">
      <c r="C204" s="263"/>
      <c r="D204" s="263"/>
    </row>
    <row r="205" spans="3:4" ht="15.75" customHeight="1" x14ac:dyDescent="0.25">
      <c r="C205" s="263"/>
      <c r="D205" s="263"/>
    </row>
    <row r="206" spans="3:4" ht="15.75" customHeight="1" x14ac:dyDescent="0.25">
      <c r="C206" s="263"/>
      <c r="D206" s="263"/>
    </row>
    <row r="207" spans="3:4" ht="15.75" customHeight="1" x14ac:dyDescent="0.25">
      <c r="C207" s="263"/>
      <c r="D207" s="263"/>
    </row>
    <row r="208" spans="3:4" ht="15.75" customHeight="1" x14ac:dyDescent="0.25">
      <c r="C208" s="263"/>
      <c r="D208" s="263"/>
    </row>
    <row r="209" spans="3:4" ht="15.75" customHeight="1" x14ac:dyDescent="0.25">
      <c r="C209" s="263"/>
      <c r="D209" s="263"/>
    </row>
    <row r="210" spans="3:4" ht="15.75" customHeight="1" x14ac:dyDescent="0.25">
      <c r="C210" s="263"/>
      <c r="D210" s="263"/>
    </row>
    <row r="211" spans="3:4" ht="15.75" customHeight="1" x14ac:dyDescent="0.25">
      <c r="C211" s="263"/>
      <c r="D211" s="263"/>
    </row>
    <row r="212" spans="3:4" ht="15.75" customHeight="1" x14ac:dyDescent="0.25">
      <c r="C212" s="263"/>
      <c r="D212" s="263"/>
    </row>
    <row r="213" spans="3:4" ht="15.75" customHeight="1" x14ac:dyDescent="0.25">
      <c r="C213" s="263"/>
      <c r="D213" s="263"/>
    </row>
    <row r="214" spans="3:4" ht="15.75" customHeight="1" x14ac:dyDescent="0.25">
      <c r="C214" s="263"/>
      <c r="D214" s="263"/>
    </row>
    <row r="215" spans="3:4" ht="15.75" customHeight="1" x14ac:dyDescent="0.25">
      <c r="C215" s="263"/>
      <c r="D215" s="263"/>
    </row>
    <row r="216" spans="3:4" ht="15.75" customHeight="1" x14ac:dyDescent="0.25">
      <c r="C216" s="263"/>
      <c r="D216" s="263"/>
    </row>
    <row r="217" spans="3:4" ht="15.75" customHeight="1" x14ac:dyDescent="0.25">
      <c r="C217" s="263"/>
      <c r="D217" s="263"/>
    </row>
    <row r="218" spans="3:4" ht="15.75" customHeight="1" x14ac:dyDescent="0.25">
      <c r="C218" s="263"/>
      <c r="D218" s="263"/>
    </row>
    <row r="219" spans="3:4" ht="15.75" customHeight="1" x14ac:dyDescent="0.25">
      <c r="C219" s="263"/>
      <c r="D219" s="263"/>
    </row>
    <row r="220" spans="3:4" ht="15.75" customHeight="1" x14ac:dyDescent="0.25">
      <c r="C220" s="263"/>
      <c r="D220" s="263"/>
    </row>
    <row r="221" spans="3:4" ht="15.75" customHeight="1" x14ac:dyDescent="0.25">
      <c r="C221" s="263"/>
      <c r="D221" s="263"/>
    </row>
    <row r="222" spans="3:4" ht="15.75" customHeight="1" x14ac:dyDescent="0.25">
      <c r="C222" s="263"/>
      <c r="D222" s="263"/>
    </row>
    <row r="223" spans="3:4" ht="15.75" customHeight="1" x14ac:dyDescent="0.25">
      <c r="C223" s="263"/>
      <c r="D223" s="263"/>
    </row>
    <row r="224" spans="3:4" ht="15.75" customHeight="1" x14ac:dyDescent="0.25">
      <c r="C224" s="263"/>
      <c r="D224" s="263"/>
    </row>
    <row r="225" spans="3:4" ht="15.75" customHeight="1" x14ac:dyDescent="0.25">
      <c r="C225" s="263"/>
      <c r="D225" s="263"/>
    </row>
    <row r="226" spans="3:4" ht="15.75" customHeight="1" x14ac:dyDescent="0.25">
      <c r="C226" s="263"/>
      <c r="D226" s="263"/>
    </row>
    <row r="227" spans="3:4" ht="15.75" customHeight="1" x14ac:dyDescent="0.25">
      <c r="C227" s="263"/>
      <c r="D227" s="263"/>
    </row>
    <row r="228" spans="3:4" ht="15.75" customHeight="1" x14ac:dyDescent="0.25">
      <c r="C228" s="263"/>
      <c r="D228" s="263"/>
    </row>
    <row r="229" spans="3:4" ht="15.75" customHeight="1" x14ac:dyDescent="0.25">
      <c r="C229" s="263"/>
      <c r="D229" s="263"/>
    </row>
    <row r="230" spans="3:4" ht="15.75" customHeight="1" x14ac:dyDescent="0.25">
      <c r="C230" s="263"/>
      <c r="D230" s="263"/>
    </row>
    <row r="231" spans="3:4" ht="15.75" customHeight="1" x14ac:dyDescent="0.25">
      <c r="C231" s="263"/>
      <c r="D231" s="263"/>
    </row>
    <row r="232" spans="3:4" ht="15.75" customHeight="1" x14ac:dyDescent="0.25">
      <c r="C232" s="263"/>
      <c r="D232" s="263"/>
    </row>
    <row r="233" spans="3:4" ht="15.75" customHeight="1" x14ac:dyDescent="0.25">
      <c r="C233" s="263"/>
      <c r="D233" s="263"/>
    </row>
    <row r="234" spans="3:4" ht="15.75" customHeight="1" x14ac:dyDescent="0.25">
      <c r="C234" s="263"/>
      <c r="D234" s="263"/>
    </row>
    <row r="235" spans="3:4" ht="15.75" customHeight="1" x14ac:dyDescent="0.25">
      <c r="C235" s="263"/>
      <c r="D235" s="263"/>
    </row>
    <row r="236" spans="3:4" ht="15.75" customHeight="1" x14ac:dyDescent="0.25">
      <c r="C236" s="263"/>
      <c r="D236" s="263"/>
    </row>
    <row r="237" spans="3:4" ht="15.75" customHeight="1" x14ac:dyDescent="0.25">
      <c r="C237" s="263"/>
      <c r="D237" s="263"/>
    </row>
    <row r="238" spans="3:4" ht="15.75" customHeight="1" x14ac:dyDescent="0.25">
      <c r="C238" s="263"/>
      <c r="D238" s="263"/>
    </row>
    <row r="239" spans="3:4" ht="15.75" customHeight="1" x14ac:dyDescent="0.25">
      <c r="C239" s="263"/>
      <c r="D239" s="263"/>
    </row>
    <row r="240" spans="3:4" ht="15.75" customHeight="1" x14ac:dyDescent="0.25">
      <c r="C240" s="263"/>
      <c r="D240" s="263"/>
    </row>
    <row r="241" spans="3:4" ht="15.75" customHeight="1" x14ac:dyDescent="0.25">
      <c r="C241" s="263"/>
      <c r="D241" s="263"/>
    </row>
    <row r="242" spans="3:4" ht="15.75" customHeight="1" x14ac:dyDescent="0.25">
      <c r="C242" s="263"/>
      <c r="D242" s="263"/>
    </row>
    <row r="243" spans="3:4" ht="15.75" customHeight="1" x14ac:dyDescent="0.25">
      <c r="C243" s="263"/>
      <c r="D243" s="263"/>
    </row>
    <row r="244" spans="3:4" ht="15.75" customHeight="1" x14ac:dyDescent="0.25">
      <c r="C244" s="263"/>
      <c r="D244" s="263"/>
    </row>
    <row r="245" spans="3:4" ht="15.75" customHeight="1" x14ac:dyDescent="0.25">
      <c r="C245" s="263"/>
      <c r="D245" s="263"/>
    </row>
    <row r="246" spans="3:4" ht="15.75" customHeight="1" x14ac:dyDescent="0.25">
      <c r="C246" s="263"/>
      <c r="D246" s="263"/>
    </row>
    <row r="247" spans="3:4" ht="15.75" customHeight="1" x14ac:dyDescent="0.25">
      <c r="C247" s="263"/>
      <c r="D247" s="263"/>
    </row>
    <row r="248" spans="3:4" ht="15.75" customHeight="1" x14ac:dyDescent="0.25">
      <c r="C248" s="263"/>
      <c r="D248" s="263"/>
    </row>
    <row r="249" spans="3:4" ht="15.75" customHeight="1" x14ac:dyDescent="0.25">
      <c r="C249" s="263"/>
      <c r="D249" s="263"/>
    </row>
    <row r="250" spans="3:4" ht="15.75" customHeight="1" x14ac:dyDescent="0.25">
      <c r="C250" s="263"/>
      <c r="D250" s="263"/>
    </row>
    <row r="251" spans="3:4" ht="15.75" customHeight="1" x14ac:dyDescent="0.25">
      <c r="C251" s="263"/>
      <c r="D251" s="263"/>
    </row>
    <row r="252" spans="3:4" ht="15.75" customHeight="1" x14ac:dyDescent="0.25">
      <c r="C252" s="263"/>
      <c r="D252" s="263"/>
    </row>
    <row r="253" spans="3:4" ht="15.75" customHeight="1" x14ac:dyDescent="0.25">
      <c r="C253" s="263"/>
      <c r="D253" s="263"/>
    </row>
    <row r="254" spans="3:4" ht="15.75" customHeight="1" x14ac:dyDescent="0.25">
      <c r="C254" s="263"/>
      <c r="D254" s="263"/>
    </row>
    <row r="255" spans="3:4" ht="15.75" customHeight="1" x14ac:dyDescent="0.25">
      <c r="C255" s="263"/>
      <c r="D255" s="263"/>
    </row>
    <row r="256" spans="3:4" ht="15.75" customHeight="1" x14ac:dyDescent="0.25">
      <c r="C256" s="263"/>
      <c r="D256" s="263"/>
    </row>
    <row r="257" spans="3:4" ht="15.75" customHeight="1" x14ac:dyDescent="0.25">
      <c r="C257" s="263"/>
      <c r="D257" s="263"/>
    </row>
    <row r="258" spans="3:4" ht="15.75" customHeight="1" x14ac:dyDescent="0.25">
      <c r="C258" s="263"/>
      <c r="D258" s="263"/>
    </row>
    <row r="259" spans="3:4" ht="15.75" customHeight="1" x14ac:dyDescent="0.25">
      <c r="C259" s="263"/>
      <c r="D259" s="263"/>
    </row>
    <row r="260" spans="3:4" ht="15.75" customHeight="1" x14ac:dyDescent="0.25">
      <c r="C260" s="263"/>
      <c r="D260" s="263"/>
    </row>
    <row r="261" spans="3:4" ht="15.75" customHeight="1" x14ac:dyDescent="0.25">
      <c r="C261" s="263"/>
      <c r="D261" s="263"/>
    </row>
    <row r="262" spans="3:4" ht="15.75" customHeight="1" x14ac:dyDescent="0.25">
      <c r="C262" s="263"/>
      <c r="D262" s="263"/>
    </row>
    <row r="263" spans="3:4" ht="15.75" customHeight="1" x14ac:dyDescent="0.25">
      <c r="C263" s="263"/>
      <c r="D263" s="263"/>
    </row>
    <row r="264" spans="3:4" ht="15.75" customHeight="1" x14ac:dyDescent="0.25">
      <c r="C264" s="263"/>
      <c r="D264" s="263"/>
    </row>
    <row r="265" spans="3:4" ht="15.75" customHeight="1" x14ac:dyDescent="0.25">
      <c r="C265" s="263"/>
      <c r="D265" s="263"/>
    </row>
    <row r="266" spans="3:4" ht="15.75" customHeight="1" x14ac:dyDescent="0.25">
      <c r="C266" s="263"/>
      <c r="D266" s="263"/>
    </row>
    <row r="267" spans="3:4" ht="15.75" customHeight="1" x14ac:dyDescent="0.25">
      <c r="C267" s="263"/>
      <c r="D267" s="263"/>
    </row>
    <row r="268" spans="3:4" ht="15.75" customHeight="1" x14ac:dyDescent="0.25">
      <c r="C268" s="263"/>
      <c r="D268" s="263"/>
    </row>
    <row r="269" spans="3:4" ht="15.75" customHeight="1" x14ac:dyDescent="0.25">
      <c r="C269" s="263"/>
      <c r="D269" s="263"/>
    </row>
    <row r="270" spans="3:4" ht="15.75" customHeight="1" x14ac:dyDescent="0.25">
      <c r="C270" s="263"/>
      <c r="D270" s="263"/>
    </row>
    <row r="271" spans="3:4" ht="15.75" customHeight="1" x14ac:dyDescent="0.25">
      <c r="C271" s="263"/>
      <c r="D271" s="263"/>
    </row>
    <row r="272" spans="3:4" ht="15.75" customHeight="1" x14ac:dyDescent="0.25">
      <c r="C272" s="263"/>
      <c r="D272" s="263"/>
    </row>
    <row r="273" spans="3:4" ht="15.75" customHeight="1" x14ac:dyDescent="0.25">
      <c r="C273" s="263"/>
      <c r="D273" s="263"/>
    </row>
    <row r="274" spans="3:4" ht="15.75" customHeight="1" x14ac:dyDescent="0.25">
      <c r="C274" s="263"/>
      <c r="D274" s="263"/>
    </row>
    <row r="275" spans="3:4" ht="15.75" customHeight="1" x14ac:dyDescent="0.25">
      <c r="C275" s="263"/>
      <c r="D275" s="263"/>
    </row>
    <row r="276" spans="3:4" ht="15.75" customHeight="1" x14ac:dyDescent="0.25">
      <c r="C276" s="263"/>
      <c r="D276" s="263"/>
    </row>
    <row r="277" spans="3:4" ht="15.75" customHeight="1" x14ac:dyDescent="0.25">
      <c r="C277" s="263"/>
      <c r="D277" s="263"/>
    </row>
    <row r="278" spans="3:4" ht="15.75" customHeight="1" x14ac:dyDescent="0.25">
      <c r="C278" s="263"/>
      <c r="D278" s="263"/>
    </row>
    <row r="279" spans="3:4" ht="15.75" customHeight="1" x14ac:dyDescent="0.25">
      <c r="C279" s="263"/>
      <c r="D279" s="263"/>
    </row>
    <row r="280" spans="3:4" ht="15.75" customHeight="1" x14ac:dyDescent="0.25">
      <c r="C280" s="263"/>
      <c r="D280" s="263"/>
    </row>
    <row r="281" spans="3:4" ht="15.75" customHeight="1" x14ac:dyDescent="0.25">
      <c r="C281" s="263"/>
      <c r="D281" s="263"/>
    </row>
    <row r="282" spans="3:4" ht="15.75" customHeight="1" x14ac:dyDescent="0.25">
      <c r="C282" s="263"/>
      <c r="D282" s="263"/>
    </row>
    <row r="283" spans="3:4" ht="15.75" customHeight="1" x14ac:dyDescent="0.25">
      <c r="C283" s="263"/>
      <c r="D283" s="263"/>
    </row>
    <row r="284" spans="3:4" ht="15.75" customHeight="1" x14ac:dyDescent="0.25">
      <c r="C284" s="263"/>
      <c r="D284" s="263"/>
    </row>
    <row r="285" spans="3:4" ht="15.75" customHeight="1" x14ac:dyDescent="0.25">
      <c r="C285" s="263"/>
      <c r="D285" s="263"/>
    </row>
    <row r="286" spans="3:4" ht="15.75" customHeight="1" x14ac:dyDescent="0.25">
      <c r="C286" s="263"/>
      <c r="D286" s="263"/>
    </row>
    <row r="287" spans="3:4" ht="15.75" customHeight="1" x14ac:dyDescent="0.25">
      <c r="C287" s="263"/>
      <c r="D287" s="263"/>
    </row>
    <row r="288" spans="3:4" ht="15.75" customHeight="1" x14ac:dyDescent="0.25">
      <c r="C288" s="263"/>
      <c r="D288" s="263"/>
    </row>
    <row r="289" spans="3:4" ht="15.75" customHeight="1" x14ac:dyDescent="0.25">
      <c r="C289" s="263"/>
      <c r="D289" s="263"/>
    </row>
    <row r="290" spans="3:4" ht="15.75" customHeight="1" x14ac:dyDescent="0.25">
      <c r="C290" s="263"/>
      <c r="D290" s="263"/>
    </row>
    <row r="291" spans="3:4" ht="15.75" customHeight="1" x14ac:dyDescent="0.25">
      <c r="C291" s="263"/>
      <c r="D291" s="263"/>
    </row>
    <row r="292" spans="3:4" ht="15.75" customHeight="1" x14ac:dyDescent="0.25">
      <c r="C292" s="263"/>
      <c r="D292" s="263"/>
    </row>
    <row r="293" spans="3:4" ht="15.75" customHeight="1" x14ac:dyDescent="0.25">
      <c r="C293" s="263"/>
      <c r="D293" s="263"/>
    </row>
    <row r="294" spans="3:4" ht="15.75" customHeight="1" x14ac:dyDescent="0.25">
      <c r="C294" s="263"/>
      <c r="D294" s="263"/>
    </row>
    <row r="295" spans="3:4" ht="15.75" customHeight="1" x14ac:dyDescent="0.25">
      <c r="C295" s="263"/>
      <c r="D295" s="263"/>
    </row>
    <row r="296" spans="3:4" ht="15.75" customHeight="1" x14ac:dyDescent="0.25">
      <c r="C296" s="263"/>
      <c r="D296" s="263"/>
    </row>
    <row r="297" spans="3:4" ht="15.75" customHeight="1" x14ac:dyDescent="0.25">
      <c r="C297" s="263"/>
      <c r="D297" s="263"/>
    </row>
    <row r="298" spans="3:4" ht="15.75" customHeight="1" x14ac:dyDescent="0.25">
      <c r="C298" s="263"/>
      <c r="D298" s="263"/>
    </row>
    <row r="299" spans="3:4" ht="15.75" customHeight="1" x14ac:dyDescent="0.25">
      <c r="C299" s="263"/>
      <c r="D299" s="263"/>
    </row>
    <row r="300" spans="3:4" ht="15.75" customHeight="1" x14ac:dyDescent="0.25">
      <c r="C300" s="263"/>
      <c r="D300" s="263"/>
    </row>
    <row r="301" spans="3:4" ht="15.75" customHeight="1" x14ac:dyDescent="0.25">
      <c r="C301" s="263"/>
      <c r="D301" s="263"/>
    </row>
    <row r="302" spans="3:4" ht="15.75" customHeight="1" x14ac:dyDescent="0.25">
      <c r="C302" s="263"/>
      <c r="D302" s="263"/>
    </row>
    <row r="303" spans="3:4" ht="15.75" customHeight="1" x14ac:dyDescent="0.25">
      <c r="C303" s="263"/>
      <c r="D303" s="263"/>
    </row>
    <row r="304" spans="3:4" ht="15.75" customHeight="1" x14ac:dyDescent="0.25">
      <c r="C304" s="263"/>
      <c r="D304" s="263"/>
    </row>
    <row r="305" spans="3:4" ht="15.75" customHeight="1" x14ac:dyDescent="0.25">
      <c r="C305" s="263"/>
      <c r="D305" s="263"/>
    </row>
    <row r="306" spans="3:4" ht="15.75" customHeight="1" x14ac:dyDescent="0.25">
      <c r="C306" s="263"/>
      <c r="D306" s="263"/>
    </row>
    <row r="307" spans="3:4" ht="15.75" customHeight="1" x14ac:dyDescent="0.25">
      <c r="C307" s="263"/>
      <c r="D307" s="263"/>
    </row>
    <row r="308" spans="3:4" ht="15.75" customHeight="1" x14ac:dyDescent="0.25">
      <c r="C308" s="263"/>
      <c r="D308" s="263"/>
    </row>
    <row r="309" spans="3:4" ht="15.75" customHeight="1" x14ac:dyDescent="0.25">
      <c r="C309" s="263"/>
      <c r="D309" s="263"/>
    </row>
    <row r="310" spans="3:4" ht="15.75" customHeight="1" x14ac:dyDescent="0.25">
      <c r="C310" s="263"/>
      <c r="D310" s="263"/>
    </row>
    <row r="311" spans="3:4" ht="15.75" customHeight="1" x14ac:dyDescent="0.25">
      <c r="C311" s="263"/>
      <c r="D311" s="263"/>
    </row>
    <row r="312" spans="3:4" ht="15.75" customHeight="1" x14ac:dyDescent="0.25">
      <c r="C312" s="263"/>
      <c r="D312" s="263"/>
    </row>
    <row r="313" spans="3:4" ht="15.75" customHeight="1" x14ac:dyDescent="0.25">
      <c r="C313" s="263"/>
      <c r="D313" s="263"/>
    </row>
    <row r="314" spans="3:4" ht="15.75" customHeight="1" x14ac:dyDescent="0.25">
      <c r="C314" s="263"/>
      <c r="D314" s="263"/>
    </row>
    <row r="315" spans="3:4" ht="15.75" customHeight="1" x14ac:dyDescent="0.25">
      <c r="C315" s="263"/>
      <c r="D315" s="263"/>
    </row>
    <row r="316" spans="3:4" ht="15.75" customHeight="1" x14ac:dyDescent="0.25">
      <c r="C316" s="263"/>
      <c r="D316" s="263"/>
    </row>
    <row r="317" spans="3:4" ht="15.75" customHeight="1" x14ac:dyDescent="0.25">
      <c r="C317" s="263"/>
      <c r="D317" s="263"/>
    </row>
    <row r="318" spans="3:4" ht="15.75" customHeight="1" x14ac:dyDescent="0.25">
      <c r="C318" s="263"/>
      <c r="D318" s="263"/>
    </row>
    <row r="319" spans="3:4" ht="15.75" customHeight="1" x14ac:dyDescent="0.25">
      <c r="C319" s="263"/>
      <c r="D319" s="263"/>
    </row>
    <row r="320" spans="3:4" ht="15.75" customHeight="1" x14ac:dyDescent="0.25">
      <c r="C320" s="263"/>
      <c r="D320" s="263"/>
    </row>
    <row r="321" spans="3:4" ht="15.75" customHeight="1" x14ac:dyDescent="0.25">
      <c r="C321" s="263"/>
      <c r="D321" s="263"/>
    </row>
    <row r="322" spans="3:4" ht="15.75" customHeight="1" x14ac:dyDescent="0.25">
      <c r="C322" s="263"/>
      <c r="D322" s="263"/>
    </row>
    <row r="323" spans="3:4" ht="15.75" customHeight="1" x14ac:dyDescent="0.25">
      <c r="C323" s="263"/>
      <c r="D323" s="263"/>
    </row>
    <row r="324" spans="3:4" ht="15.75" customHeight="1" x14ac:dyDescent="0.25">
      <c r="C324" s="263"/>
      <c r="D324" s="263"/>
    </row>
    <row r="325" spans="3:4" ht="15.75" customHeight="1" x14ac:dyDescent="0.25">
      <c r="C325" s="263"/>
      <c r="D325" s="263"/>
    </row>
    <row r="326" spans="3:4" ht="15.75" customHeight="1" x14ac:dyDescent="0.25">
      <c r="C326" s="263"/>
      <c r="D326" s="263"/>
    </row>
    <row r="327" spans="3:4" ht="15.75" customHeight="1" x14ac:dyDescent="0.25">
      <c r="C327" s="263"/>
      <c r="D327" s="263"/>
    </row>
    <row r="328" spans="3:4" ht="15.75" customHeight="1" x14ac:dyDescent="0.25">
      <c r="C328" s="263"/>
      <c r="D328" s="263"/>
    </row>
    <row r="329" spans="3:4" ht="15.75" customHeight="1" x14ac:dyDescent="0.25">
      <c r="C329" s="263"/>
      <c r="D329" s="263"/>
    </row>
    <row r="330" spans="3:4" ht="15.75" customHeight="1" x14ac:dyDescent="0.25">
      <c r="C330" s="263"/>
      <c r="D330" s="263"/>
    </row>
    <row r="331" spans="3:4" ht="15.75" customHeight="1" x14ac:dyDescent="0.25">
      <c r="C331" s="263"/>
      <c r="D331" s="263"/>
    </row>
    <row r="332" spans="3:4" ht="15.75" customHeight="1" x14ac:dyDescent="0.25">
      <c r="C332" s="263"/>
      <c r="D332" s="263"/>
    </row>
    <row r="333" spans="3:4" ht="15.75" customHeight="1" x14ac:dyDescent="0.25">
      <c r="C333" s="263"/>
      <c r="D333" s="263"/>
    </row>
    <row r="334" spans="3:4" ht="15.75" customHeight="1" x14ac:dyDescent="0.25">
      <c r="C334" s="263"/>
      <c r="D334" s="263"/>
    </row>
    <row r="335" spans="3:4" ht="15.75" customHeight="1" x14ac:dyDescent="0.25">
      <c r="C335" s="263"/>
      <c r="D335" s="263"/>
    </row>
    <row r="336" spans="3:4" ht="15.75" customHeight="1" x14ac:dyDescent="0.25">
      <c r="C336" s="263"/>
      <c r="D336" s="263"/>
    </row>
    <row r="337" spans="3:4" ht="15.75" customHeight="1" x14ac:dyDescent="0.25">
      <c r="C337" s="263"/>
      <c r="D337" s="263"/>
    </row>
    <row r="338" spans="3:4" ht="15.75" customHeight="1" x14ac:dyDescent="0.25">
      <c r="C338" s="263"/>
      <c r="D338" s="263"/>
    </row>
    <row r="339" spans="3:4" ht="15.75" customHeight="1" x14ac:dyDescent="0.25">
      <c r="C339" s="263"/>
      <c r="D339" s="263"/>
    </row>
    <row r="340" spans="3:4" ht="15.75" customHeight="1" x14ac:dyDescent="0.25">
      <c r="C340" s="263"/>
      <c r="D340" s="263"/>
    </row>
    <row r="341" spans="3:4" ht="15.75" customHeight="1" x14ac:dyDescent="0.25">
      <c r="C341" s="263"/>
      <c r="D341" s="263"/>
    </row>
    <row r="342" spans="3:4" ht="15.75" customHeight="1" x14ac:dyDescent="0.25">
      <c r="C342" s="263"/>
      <c r="D342" s="263"/>
    </row>
    <row r="343" spans="3:4" ht="15.75" customHeight="1" x14ac:dyDescent="0.25">
      <c r="C343" s="263"/>
      <c r="D343" s="263"/>
    </row>
    <row r="344" spans="3:4" ht="15.75" customHeight="1" x14ac:dyDescent="0.25">
      <c r="C344" s="263"/>
      <c r="D344" s="263"/>
    </row>
    <row r="345" spans="3:4" ht="15.75" customHeight="1" x14ac:dyDescent="0.25">
      <c r="C345" s="263"/>
      <c r="D345" s="263"/>
    </row>
    <row r="346" spans="3:4" ht="15.75" customHeight="1" x14ac:dyDescent="0.25">
      <c r="C346" s="263"/>
      <c r="D346" s="263"/>
    </row>
    <row r="347" spans="3:4" ht="15.75" customHeight="1" x14ac:dyDescent="0.25">
      <c r="C347" s="263"/>
      <c r="D347" s="263"/>
    </row>
    <row r="348" spans="3:4" ht="15.75" customHeight="1" x14ac:dyDescent="0.25">
      <c r="C348" s="263"/>
      <c r="D348" s="263"/>
    </row>
    <row r="349" spans="3:4" ht="15.75" customHeight="1" x14ac:dyDescent="0.25">
      <c r="C349" s="263"/>
      <c r="D349" s="263"/>
    </row>
    <row r="350" spans="3:4" ht="15.75" customHeight="1" x14ac:dyDescent="0.25">
      <c r="C350" s="263"/>
      <c r="D350" s="263"/>
    </row>
    <row r="351" spans="3:4" ht="15.75" customHeight="1" x14ac:dyDescent="0.25">
      <c r="C351" s="263"/>
      <c r="D351" s="263"/>
    </row>
    <row r="352" spans="3:4" ht="15.75" customHeight="1" x14ac:dyDescent="0.25">
      <c r="C352" s="263"/>
      <c r="D352" s="263"/>
    </row>
    <row r="353" spans="3:4" ht="15.75" customHeight="1" x14ac:dyDescent="0.25">
      <c r="C353" s="263"/>
      <c r="D353" s="263"/>
    </row>
    <row r="354" spans="3:4" ht="15.75" customHeight="1" x14ac:dyDescent="0.25">
      <c r="C354" s="263"/>
      <c r="D354" s="263"/>
    </row>
    <row r="355" spans="3:4" ht="15.75" customHeight="1" x14ac:dyDescent="0.25">
      <c r="C355" s="263"/>
      <c r="D355" s="263"/>
    </row>
    <row r="356" spans="3:4" ht="15.75" customHeight="1" x14ac:dyDescent="0.25">
      <c r="C356" s="263"/>
      <c r="D356" s="263"/>
    </row>
    <row r="357" spans="3:4" ht="15.75" customHeight="1" x14ac:dyDescent="0.25">
      <c r="C357" s="263"/>
      <c r="D357" s="263"/>
    </row>
    <row r="358" spans="3:4" ht="15.75" customHeight="1" x14ac:dyDescent="0.25">
      <c r="C358" s="263"/>
      <c r="D358" s="263"/>
    </row>
    <row r="359" spans="3:4" ht="15.75" customHeight="1" x14ac:dyDescent="0.25">
      <c r="C359" s="263"/>
      <c r="D359" s="263"/>
    </row>
    <row r="360" spans="3:4" ht="15.75" customHeight="1" x14ac:dyDescent="0.25">
      <c r="C360" s="263"/>
      <c r="D360" s="263"/>
    </row>
    <row r="361" spans="3:4" ht="15.75" customHeight="1" x14ac:dyDescent="0.25">
      <c r="C361" s="263"/>
      <c r="D361" s="263"/>
    </row>
    <row r="362" spans="3:4" ht="15.75" customHeight="1" x14ac:dyDescent="0.25">
      <c r="C362" s="263"/>
      <c r="D362" s="263"/>
    </row>
    <row r="363" spans="3:4" ht="15.75" customHeight="1" x14ac:dyDescent="0.25">
      <c r="C363" s="263"/>
      <c r="D363" s="263"/>
    </row>
    <row r="364" spans="3:4" ht="15.75" customHeight="1" x14ac:dyDescent="0.25">
      <c r="C364" s="263"/>
      <c r="D364" s="263"/>
    </row>
    <row r="365" spans="3:4" ht="15.75" customHeight="1" x14ac:dyDescent="0.25">
      <c r="C365" s="263"/>
      <c r="D365" s="263"/>
    </row>
    <row r="366" spans="3:4" ht="15.75" customHeight="1" x14ac:dyDescent="0.25">
      <c r="C366" s="263"/>
      <c r="D366" s="263"/>
    </row>
    <row r="367" spans="3:4" ht="15.75" customHeight="1" x14ac:dyDescent="0.25">
      <c r="C367" s="263"/>
      <c r="D367" s="263"/>
    </row>
    <row r="368" spans="3:4" ht="15.75" customHeight="1" x14ac:dyDescent="0.25">
      <c r="C368" s="263"/>
      <c r="D368" s="263"/>
    </row>
    <row r="369" spans="3:4" ht="15.75" customHeight="1" x14ac:dyDescent="0.25">
      <c r="C369" s="263"/>
      <c r="D369" s="263"/>
    </row>
    <row r="370" spans="3:4" ht="15.75" customHeight="1" x14ac:dyDescent="0.25">
      <c r="C370" s="263"/>
      <c r="D370" s="263"/>
    </row>
    <row r="371" spans="3:4" ht="15.75" customHeight="1" x14ac:dyDescent="0.25">
      <c r="C371" s="263"/>
      <c r="D371" s="263"/>
    </row>
    <row r="372" spans="3:4" ht="15.75" customHeight="1" x14ac:dyDescent="0.25">
      <c r="C372" s="263"/>
      <c r="D372" s="263"/>
    </row>
    <row r="373" spans="3:4" ht="15.75" customHeight="1" x14ac:dyDescent="0.25">
      <c r="C373" s="263"/>
      <c r="D373" s="263"/>
    </row>
    <row r="374" spans="3:4" ht="15.75" customHeight="1" x14ac:dyDescent="0.25">
      <c r="C374" s="263"/>
      <c r="D374" s="263"/>
    </row>
    <row r="375" spans="3:4" ht="15.75" customHeight="1" x14ac:dyDescent="0.25">
      <c r="C375" s="263"/>
      <c r="D375" s="263"/>
    </row>
    <row r="376" spans="3:4" ht="15.75" customHeight="1" x14ac:dyDescent="0.25">
      <c r="C376" s="263"/>
      <c r="D376" s="263"/>
    </row>
    <row r="377" spans="3:4" ht="15.75" customHeight="1" x14ac:dyDescent="0.25">
      <c r="C377" s="263"/>
      <c r="D377" s="263"/>
    </row>
    <row r="378" spans="3:4" ht="15.75" customHeight="1" x14ac:dyDescent="0.25">
      <c r="C378" s="263"/>
      <c r="D378" s="263"/>
    </row>
    <row r="379" spans="3:4" ht="15.75" customHeight="1" x14ac:dyDescent="0.25">
      <c r="C379" s="263"/>
      <c r="D379" s="263"/>
    </row>
    <row r="380" spans="3:4" ht="15.75" customHeight="1" x14ac:dyDescent="0.25">
      <c r="C380" s="263"/>
      <c r="D380" s="263"/>
    </row>
    <row r="381" spans="3:4" ht="15.75" customHeight="1" x14ac:dyDescent="0.25">
      <c r="C381" s="263"/>
      <c r="D381" s="263"/>
    </row>
    <row r="382" spans="3:4" ht="15.75" customHeight="1" x14ac:dyDescent="0.25">
      <c r="C382" s="263"/>
      <c r="D382" s="263"/>
    </row>
    <row r="383" spans="3:4" ht="15.75" customHeight="1" x14ac:dyDescent="0.25">
      <c r="C383" s="263"/>
      <c r="D383" s="263"/>
    </row>
    <row r="384" spans="3:4" ht="15.75" customHeight="1" x14ac:dyDescent="0.25">
      <c r="C384" s="263"/>
      <c r="D384" s="263"/>
    </row>
    <row r="385" spans="3:4" ht="15.75" customHeight="1" x14ac:dyDescent="0.25">
      <c r="C385" s="263"/>
      <c r="D385" s="263"/>
    </row>
    <row r="386" spans="3:4" ht="15.75" customHeight="1" x14ac:dyDescent="0.25">
      <c r="C386" s="263"/>
      <c r="D386" s="263"/>
    </row>
    <row r="387" spans="3:4" ht="15.75" customHeight="1" x14ac:dyDescent="0.25">
      <c r="C387" s="263"/>
      <c r="D387" s="263"/>
    </row>
    <row r="388" spans="3:4" ht="15.75" customHeight="1" x14ac:dyDescent="0.25">
      <c r="C388" s="263"/>
      <c r="D388" s="263"/>
    </row>
    <row r="389" spans="3:4" ht="15.75" customHeight="1" x14ac:dyDescent="0.25">
      <c r="C389" s="263"/>
      <c r="D389" s="263"/>
    </row>
    <row r="390" spans="3:4" ht="15.75" customHeight="1" x14ac:dyDescent="0.25">
      <c r="C390" s="263"/>
      <c r="D390" s="263"/>
    </row>
    <row r="391" spans="3:4" ht="15.75" customHeight="1" x14ac:dyDescent="0.25">
      <c r="C391" s="263"/>
      <c r="D391" s="263"/>
    </row>
    <row r="392" spans="3:4" ht="15.75" customHeight="1" x14ac:dyDescent="0.25">
      <c r="C392" s="263"/>
      <c r="D392" s="263"/>
    </row>
    <row r="393" spans="3:4" ht="15.75" customHeight="1" x14ac:dyDescent="0.25">
      <c r="C393" s="263"/>
      <c r="D393" s="263"/>
    </row>
    <row r="394" spans="3:4" ht="15.75" customHeight="1" x14ac:dyDescent="0.25">
      <c r="C394" s="263"/>
      <c r="D394" s="263"/>
    </row>
    <row r="395" spans="3:4" ht="15.75" customHeight="1" x14ac:dyDescent="0.25">
      <c r="C395" s="263"/>
      <c r="D395" s="263"/>
    </row>
    <row r="396" spans="3:4" ht="15.75" customHeight="1" x14ac:dyDescent="0.25">
      <c r="C396" s="263"/>
      <c r="D396" s="263"/>
    </row>
    <row r="397" spans="3:4" ht="15.75" customHeight="1" x14ac:dyDescent="0.25">
      <c r="C397" s="263"/>
      <c r="D397" s="263"/>
    </row>
    <row r="398" spans="3:4" ht="15.75" customHeight="1" x14ac:dyDescent="0.25">
      <c r="C398" s="263"/>
      <c r="D398" s="263"/>
    </row>
    <row r="399" spans="3:4" ht="15.75" customHeight="1" x14ac:dyDescent="0.25">
      <c r="C399" s="263"/>
      <c r="D399" s="263"/>
    </row>
    <row r="400" spans="3:4" ht="15.75" customHeight="1" x14ac:dyDescent="0.25">
      <c r="C400" s="263"/>
      <c r="D400" s="263"/>
    </row>
    <row r="401" spans="3:4" ht="15.75" customHeight="1" x14ac:dyDescent="0.25">
      <c r="C401" s="263"/>
      <c r="D401" s="263"/>
    </row>
    <row r="402" spans="3:4" ht="15.75" customHeight="1" x14ac:dyDescent="0.25">
      <c r="C402" s="263"/>
      <c r="D402" s="263"/>
    </row>
    <row r="403" spans="3:4" ht="15.75" customHeight="1" x14ac:dyDescent="0.25">
      <c r="C403" s="263"/>
      <c r="D403" s="263"/>
    </row>
    <row r="404" spans="3:4" ht="15.75" customHeight="1" x14ac:dyDescent="0.25">
      <c r="C404" s="263"/>
      <c r="D404" s="263"/>
    </row>
    <row r="405" spans="3:4" ht="15.75" customHeight="1" x14ac:dyDescent="0.25">
      <c r="C405" s="263"/>
      <c r="D405" s="263"/>
    </row>
    <row r="406" spans="3:4" ht="15.75" customHeight="1" x14ac:dyDescent="0.25">
      <c r="C406" s="263"/>
      <c r="D406" s="263"/>
    </row>
    <row r="407" spans="3:4" ht="15.75" customHeight="1" x14ac:dyDescent="0.25">
      <c r="C407" s="263"/>
      <c r="D407" s="263"/>
    </row>
    <row r="408" spans="3:4" ht="15.75" customHeight="1" x14ac:dyDescent="0.25">
      <c r="C408" s="263"/>
      <c r="D408" s="263"/>
    </row>
    <row r="409" spans="3:4" ht="15.75" customHeight="1" x14ac:dyDescent="0.25">
      <c r="C409" s="263"/>
      <c r="D409" s="263"/>
    </row>
    <row r="410" spans="3:4" ht="15.75" customHeight="1" x14ac:dyDescent="0.25">
      <c r="C410" s="263"/>
      <c r="D410" s="263"/>
    </row>
    <row r="411" spans="3:4" ht="15.75" customHeight="1" x14ac:dyDescent="0.25">
      <c r="C411" s="263"/>
      <c r="D411" s="263"/>
    </row>
    <row r="412" spans="3:4" ht="15.75" customHeight="1" x14ac:dyDescent="0.25">
      <c r="C412" s="263"/>
      <c r="D412" s="263"/>
    </row>
    <row r="413" spans="3:4" ht="15.75" customHeight="1" x14ac:dyDescent="0.25">
      <c r="C413" s="263"/>
      <c r="D413" s="263"/>
    </row>
    <row r="414" spans="3:4" ht="15.75" customHeight="1" x14ac:dyDescent="0.25">
      <c r="C414" s="263"/>
      <c r="D414" s="263"/>
    </row>
    <row r="415" spans="3:4" ht="15.75" customHeight="1" x14ac:dyDescent="0.25">
      <c r="C415" s="263"/>
      <c r="D415" s="263"/>
    </row>
    <row r="416" spans="3:4" ht="15.75" customHeight="1" x14ac:dyDescent="0.25">
      <c r="C416" s="263"/>
      <c r="D416" s="263"/>
    </row>
    <row r="417" spans="3:4" ht="15.75" customHeight="1" x14ac:dyDescent="0.25">
      <c r="C417" s="263"/>
      <c r="D417" s="263"/>
    </row>
    <row r="418" spans="3:4" ht="15.75" customHeight="1" x14ac:dyDescent="0.25">
      <c r="C418" s="263"/>
      <c r="D418" s="263"/>
    </row>
    <row r="419" spans="3:4" ht="15.75" customHeight="1" x14ac:dyDescent="0.25">
      <c r="C419" s="263"/>
      <c r="D419" s="263"/>
    </row>
    <row r="420" spans="3:4" ht="15.75" customHeight="1" x14ac:dyDescent="0.25">
      <c r="C420" s="263"/>
      <c r="D420" s="263"/>
    </row>
    <row r="421" spans="3:4" ht="15.75" customHeight="1" x14ac:dyDescent="0.25">
      <c r="C421" s="263"/>
      <c r="D421" s="263"/>
    </row>
    <row r="422" spans="3:4" ht="15.75" customHeight="1" x14ac:dyDescent="0.25">
      <c r="C422" s="263"/>
      <c r="D422" s="263"/>
    </row>
    <row r="423" spans="3:4" ht="15.75" customHeight="1" x14ac:dyDescent="0.25">
      <c r="C423" s="263"/>
      <c r="D423" s="263"/>
    </row>
    <row r="424" spans="3:4" ht="15.75" customHeight="1" x14ac:dyDescent="0.25">
      <c r="C424" s="263"/>
      <c r="D424" s="263"/>
    </row>
    <row r="425" spans="3:4" ht="15.75" customHeight="1" x14ac:dyDescent="0.25">
      <c r="C425" s="263"/>
      <c r="D425" s="263"/>
    </row>
    <row r="426" spans="3:4" ht="15.75" customHeight="1" x14ac:dyDescent="0.25">
      <c r="C426" s="263"/>
      <c r="D426" s="263"/>
    </row>
    <row r="427" spans="3:4" ht="15.75" customHeight="1" x14ac:dyDescent="0.25">
      <c r="C427" s="263"/>
      <c r="D427" s="263"/>
    </row>
    <row r="428" spans="3:4" ht="15.75" customHeight="1" x14ac:dyDescent="0.25">
      <c r="C428" s="263"/>
      <c r="D428" s="263"/>
    </row>
    <row r="429" spans="3:4" ht="15.75" customHeight="1" x14ac:dyDescent="0.25">
      <c r="C429" s="263"/>
      <c r="D429" s="263"/>
    </row>
    <row r="430" spans="3:4" ht="15.75" customHeight="1" x14ac:dyDescent="0.25">
      <c r="C430" s="263"/>
      <c r="D430" s="263"/>
    </row>
    <row r="431" spans="3:4" ht="15.75" customHeight="1" x14ac:dyDescent="0.25">
      <c r="C431" s="263"/>
      <c r="D431" s="263"/>
    </row>
    <row r="432" spans="3:4" ht="15.75" customHeight="1" x14ac:dyDescent="0.25">
      <c r="C432" s="263"/>
      <c r="D432" s="263"/>
    </row>
    <row r="433" spans="3:4" ht="15.75" customHeight="1" x14ac:dyDescent="0.25">
      <c r="C433" s="263"/>
      <c r="D433" s="263"/>
    </row>
    <row r="434" spans="3:4" ht="15.75" customHeight="1" x14ac:dyDescent="0.25">
      <c r="C434" s="263"/>
      <c r="D434" s="263"/>
    </row>
    <row r="435" spans="3:4" ht="15.75" customHeight="1" x14ac:dyDescent="0.25">
      <c r="C435" s="263"/>
      <c r="D435" s="263"/>
    </row>
    <row r="436" spans="3:4" ht="15.75" customHeight="1" x14ac:dyDescent="0.25">
      <c r="C436" s="263"/>
      <c r="D436" s="263"/>
    </row>
    <row r="437" spans="3:4" ht="15.75" customHeight="1" x14ac:dyDescent="0.25">
      <c r="C437" s="263"/>
      <c r="D437" s="263"/>
    </row>
    <row r="438" spans="3:4" ht="15.75" customHeight="1" x14ac:dyDescent="0.25">
      <c r="C438" s="263"/>
      <c r="D438" s="263"/>
    </row>
    <row r="439" spans="3:4" ht="15.75" customHeight="1" x14ac:dyDescent="0.25">
      <c r="C439" s="263"/>
      <c r="D439" s="263"/>
    </row>
    <row r="440" spans="3:4" ht="15.75" customHeight="1" x14ac:dyDescent="0.25">
      <c r="C440" s="263"/>
      <c r="D440" s="263"/>
    </row>
    <row r="441" spans="3:4" ht="15.75" customHeight="1" x14ac:dyDescent="0.25">
      <c r="C441" s="263"/>
      <c r="D441" s="263"/>
    </row>
    <row r="442" spans="3:4" ht="15.75" customHeight="1" x14ac:dyDescent="0.25">
      <c r="C442" s="263"/>
      <c r="D442" s="263"/>
    </row>
    <row r="443" spans="3:4" ht="15.75" customHeight="1" x14ac:dyDescent="0.25">
      <c r="C443" s="263"/>
      <c r="D443" s="263"/>
    </row>
    <row r="444" spans="3:4" ht="15.75" customHeight="1" x14ac:dyDescent="0.25">
      <c r="C444" s="263"/>
      <c r="D444" s="263"/>
    </row>
    <row r="445" spans="3:4" ht="15.75" customHeight="1" x14ac:dyDescent="0.25">
      <c r="C445" s="263"/>
      <c r="D445" s="263"/>
    </row>
    <row r="446" spans="3:4" ht="15.75" customHeight="1" x14ac:dyDescent="0.25">
      <c r="C446" s="263"/>
      <c r="D446" s="263"/>
    </row>
    <row r="447" spans="3:4" ht="15.75" customHeight="1" x14ac:dyDescent="0.25">
      <c r="C447" s="263"/>
      <c r="D447" s="263"/>
    </row>
    <row r="448" spans="3:4" ht="15.75" customHeight="1" x14ac:dyDescent="0.25">
      <c r="C448" s="263"/>
      <c r="D448" s="263"/>
    </row>
    <row r="449" spans="3:4" ht="15.75" customHeight="1" x14ac:dyDescent="0.25">
      <c r="C449" s="263"/>
      <c r="D449" s="263"/>
    </row>
    <row r="450" spans="3:4" ht="15.75" customHeight="1" x14ac:dyDescent="0.25">
      <c r="C450" s="263"/>
      <c r="D450" s="263"/>
    </row>
    <row r="451" spans="3:4" ht="15.75" customHeight="1" x14ac:dyDescent="0.25">
      <c r="C451" s="263"/>
      <c r="D451" s="263"/>
    </row>
    <row r="452" spans="3:4" ht="15.75" customHeight="1" x14ac:dyDescent="0.25">
      <c r="C452" s="263"/>
      <c r="D452" s="263"/>
    </row>
    <row r="453" spans="3:4" ht="15.75" customHeight="1" x14ac:dyDescent="0.25">
      <c r="C453" s="263"/>
      <c r="D453" s="263"/>
    </row>
    <row r="454" spans="3:4" ht="15.75" customHeight="1" x14ac:dyDescent="0.25">
      <c r="C454" s="263"/>
      <c r="D454" s="263"/>
    </row>
    <row r="455" spans="3:4" ht="15.75" customHeight="1" x14ac:dyDescent="0.25">
      <c r="C455" s="263"/>
      <c r="D455" s="263"/>
    </row>
    <row r="456" spans="3:4" ht="15.75" customHeight="1" x14ac:dyDescent="0.25">
      <c r="C456" s="263"/>
      <c r="D456" s="263"/>
    </row>
    <row r="457" spans="3:4" ht="15.75" customHeight="1" x14ac:dyDescent="0.25">
      <c r="C457" s="263"/>
      <c r="D457" s="263"/>
    </row>
    <row r="458" spans="3:4" ht="15.75" customHeight="1" x14ac:dyDescent="0.25">
      <c r="C458" s="263"/>
      <c r="D458" s="263"/>
    </row>
    <row r="459" spans="3:4" ht="15.75" customHeight="1" x14ac:dyDescent="0.25">
      <c r="C459" s="263"/>
      <c r="D459" s="263"/>
    </row>
    <row r="460" spans="3:4" ht="15.75" customHeight="1" x14ac:dyDescent="0.25">
      <c r="C460" s="263"/>
      <c r="D460" s="263"/>
    </row>
    <row r="461" spans="3:4" ht="15.75" customHeight="1" x14ac:dyDescent="0.25">
      <c r="C461" s="263"/>
      <c r="D461" s="263"/>
    </row>
    <row r="462" spans="3:4" ht="15.75" customHeight="1" x14ac:dyDescent="0.25">
      <c r="C462" s="263"/>
      <c r="D462" s="263"/>
    </row>
    <row r="463" spans="3:4" ht="15.75" customHeight="1" x14ac:dyDescent="0.25">
      <c r="C463" s="263"/>
      <c r="D463" s="263"/>
    </row>
    <row r="464" spans="3:4" ht="15.75" customHeight="1" x14ac:dyDescent="0.25">
      <c r="C464" s="263"/>
      <c r="D464" s="263"/>
    </row>
    <row r="465" spans="3:4" ht="15.75" customHeight="1" x14ac:dyDescent="0.25">
      <c r="C465" s="263"/>
      <c r="D465" s="263"/>
    </row>
    <row r="466" spans="3:4" ht="15.75" customHeight="1" x14ac:dyDescent="0.25">
      <c r="C466" s="263"/>
      <c r="D466" s="263"/>
    </row>
    <row r="467" spans="3:4" ht="15.75" customHeight="1" x14ac:dyDescent="0.25">
      <c r="C467" s="263"/>
      <c r="D467" s="263"/>
    </row>
    <row r="468" spans="3:4" ht="15.75" customHeight="1" x14ac:dyDescent="0.25">
      <c r="C468" s="263"/>
      <c r="D468" s="263"/>
    </row>
    <row r="469" spans="3:4" ht="15.75" customHeight="1" x14ac:dyDescent="0.25">
      <c r="C469" s="263"/>
      <c r="D469" s="263"/>
    </row>
    <row r="470" spans="3:4" ht="15.75" customHeight="1" x14ac:dyDescent="0.25">
      <c r="C470" s="263"/>
      <c r="D470" s="263"/>
    </row>
    <row r="471" spans="3:4" ht="15.75" customHeight="1" x14ac:dyDescent="0.25">
      <c r="C471" s="263"/>
      <c r="D471" s="263"/>
    </row>
    <row r="472" spans="3:4" ht="15.75" customHeight="1" x14ac:dyDescent="0.25">
      <c r="C472" s="263"/>
      <c r="D472" s="263"/>
    </row>
    <row r="473" spans="3:4" ht="15.75" customHeight="1" x14ac:dyDescent="0.25">
      <c r="C473" s="263"/>
      <c r="D473" s="263"/>
    </row>
    <row r="474" spans="3:4" ht="15.75" customHeight="1" x14ac:dyDescent="0.25">
      <c r="C474" s="263"/>
      <c r="D474" s="263"/>
    </row>
    <row r="475" spans="3:4" ht="15.75" customHeight="1" x14ac:dyDescent="0.25">
      <c r="C475" s="263"/>
      <c r="D475" s="263"/>
    </row>
    <row r="476" spans="3:4" ht="15.75" customHeight="1" x14ac:dyDescent="0.25">
      <c r="C476" s="263"/>
      <c r="D476" s="263"/>
    </row>
    <row r="477" spans="3:4" ht="15.75" customHeight="1" x14ac:dyDescent="0.25">
      <c r="C477" s="263"/>
      <c r="D477" s="263"/>
    </row>
    <row r="478" spans="3:4" ht="15.75" customHeight="1" x14ac:dyDescent="0.25">
      <c r="C478" s="263"/>
      <c r="D478" s="263"/>
    </row>
    <row r="479" spans="3:4" ht="15.75" customHeight="1" x14ac:dyDescent="0.25">
      <c r="C479" s="263"/>
      <c r="D479" s="263"/>
    </row>
    <row r="480" spans="3:4" ht="15.75" customHeight="1" x14ac:dyDescent="0.25">
      <c r="C480" s="263"/>
      <c r="D480" s="263"/>
    </row>
    <row r="481" spans="3:4" ht="15.75" customHeight="1" x14ac:dyDescent="0.25">
      <c r="C481" s="263"/>
      <c r="D481" s="263"/>
    </row>
    <row r="482" spans="3:4" ht="15.75" customHeight="1" x14ac:dyDescent="0.25">
      <c r="C482" s="263"/>
      <c r="D482" s="263"/>
    </row>
    <row r="483" spans="3:4" ht="15.75" customHeight="1" x14ac:dyDescent="0.25">
      <c r="C483" s="263"/>
      <c r="D483" s="263"/>
    </row>
    <row r="484" spans="3:4" ht="15.75" customHeight="1" x14ac:dyDescent="0.25">
      <c r="C484" s="263"/>
      <c r="D484" s="263"/>
    </row>
    <row r="485" spans="3:4" ht="15.75" customHeight="1" x14ac:dyDescent="0.25">
      <c r="C485" s="263"/>
      <c r="D485" s="263"/>
    </row>
    <row r="486" spans="3:4" ht="15.75" customHeight="1" x14ac:dyDescent="0.25">
      <c r="C486" s="263"/>
      <c r="D486" s="263"/>
    </row>
    <row r="487" spans="3:4" ht="15.75" customHeight="1" x14ac:dyDescent="0.25">
      <c r="C487" s="263"/>
      <c r="D487" s="263"/>
    </row>
    <row r="488" spans="3:4" ht="15.75" customHeight="1" x14ac:dyDescent="0.25">
      <c r="C488" s="263"/>
      <c r="D488" s="263"/>
    </row>
    <row r="489" spans="3:4" ht="15.75" customHeight="1" x14ac:dyDescent="0.25">
      <c r="C489" s="263"/>
      <c r="D489" s="263"/>
    </row>
    <row r="490" spans="3:4" ht="15.75" customHeight="1" x14ac:dyDescent="0.25">
      <c r="C490" s="263"/>
      <c r="D490" s="263"/>
    </row>
    <row r="491" spans="3:4" ht="15.75" customHeight="1" x14ac:dyDescent="0.25">
      <c r="C491" s="263"/>
      <c r="D491" s="263"/>
    </row>
    <row r="492" spans="3:4" ht="15.75" customHeight="1" x14ac:dyDescent="0.25">
      <c r="C492" s="263"/>
      <c r="D492" s="263"/>
    </row>
    <row r="493" spans="3:4" ht="15.75" customHeight="1" x14ac:dyDescent="0.25">
      <c r="C493" s="263"/>
      <c r="D493" s="263"/>
    </row>
    <row r="494" spans="3:4" ht="15.75" customHeight="1" x14ac:dyDescent="0.25">
      <c r="C494" s="263"/>
      <c r="D494" s="263"/>
    </row>
    <row r="495" spans="3:4" ht="15.75" customHeight="1" x14ac:dyDescent="0.25">
      <c r="C495" s="263"/>
      <c r="D495" s="263"/>
    </row>
    <row r="496" spans="3:4" ht="15.75" customHeight="1" x14ac:dyDescent="0.25">
      <c r="C496" s="263"/>
      <c r="D496" s="263"/>
    </row>
    <row r="497" spans="3:4" ht="15.75" customHeight="1" x14ac:dyDescent="0.25">
      <c r="C497" s="263"/>
      <c r="D497" s="263"/>
    </row>
    <row r="498" spans="3:4" ht="15.75" customHeight="1" x14ac:dyDescent="0.25">
      <c r="C498" s="263"/>
      <c r="D498" s="263"/>
    </row>
    <row r="499" spans="3:4" ht="15.75" customHeight="1" x14ac:dyDescent="0.25">
      <c r="C499" s="263"/>
      <c r="D499" s="263"/>
    </row>
    <row r="500" spans="3:4" ht="15.75" customHeight="1" x14ac:dyDescent="0.25">
      <c r="C500" s="263"/>
      <c r="D500" s="263"/>
    </row>
    <row r="501" spans="3:4" ht="15.75" customHeight="1" x14ac:dyDescent="0.25">
      <c r="C501" s="263"/>
      <c r="D501" s="263"/>
    </row>
    <row r="502" spans="3:4" ht="15.75" customHeight="1" x14ac:dyDescent="0.25">
      <c r="C502" s="263"/>
      <c r="D502" s="263"/>
    </row>
    <row r="503" spans="3:4" ht="15.75" customHeight="1" x14ac:dyDescent="0.25">
      <c r="C503" s="263"/>
      <c r="D503" s="263"/>
    </row>
    <row r="504" spans="3:4" ht="15.75" customHeight="1" x14ac:dyDescent="0.25">
      <c r="C504" s="263"/>
      <c r="D504" s="263"/>
    </row>
    <row r="505" spans="3:4" ht="15.75" customHeight="1" x14ac:dyDescent="0.25">
      <c r="C505" s="263"/>
      <c r="D505" s="263"/>
    </row>
    <row r="506" spans="3:4" ht="15.75" customHeight="1" x14ac:dyDescent="0.25">
      <c r="C506" s="263"/>
      <c r="D506" s="263"/>
    </row>
    <row r="507" spans="3:4" ht="15.75" customHeight="1" x14ac:dyDescent="0.25">
      <c r="C507" s="263"/>
      <c r="D507" s="263"/>
    </row>
    <row r="508" spans="3:4" ht="15.75" customHeight="1" x14ac:dyDescent="0.25">
      <c r="C508" s="263"/>
      <c r="D508" s="263"/>
    </row>
    <row r="509" spans="3:4" ht="15.75" customHeight="1" x14ac:dyDescent="0.25">
      <c r="C509" s="263"/>
      <c r="D509" s="263"/>
    </row>
    <row r="510" spans="3:4" ht="15.75" customHeight="1" x14ac:dyDescent="0.25">
      <c r="C510" s="263"/>
      <c r="D510" s="263"/>
    </row>
    <row r="511" spans="3:4" ht="15.75" customHeight="1" x14ac:dyDescent="0.25">
      <c r="C511" s="263"/>
      <c r="D511" s="263"/>
    </row>
    <row r="512" spans="3:4" ht="15.75" customHeight="1" x14ac:dyDescent="0.25">
      <c r="C512" s="263"/>
      <c r="D512" s="263"/>
    </row>
    <row r="513" spans="3:4" ht="15.75" customHeight="1" x14ac:dyDescent="0.25">
      <c r="C513" s="263"/>
      <c r="D513" s="263"/>
    </row>
    <row r="514" spans="3:4" ht="15.75" customHeight="1" x14ac:dyDescent="0.25">
      <c r="C514" s="263"/>
      <c r="D514" s="263"/>
    </row>
    <row r="515" spans="3:4" ht="15.75" customHeight="1" x14ac:dyDescent="0.25">
      <c r="C515" s="263"/>
      <c r="D515" s="263"/>
    </row>
    <row r="516" spans="3:4" ht="15.75" customHeight="1" x14ac:dyDescent="0.25">
      <c r="C516" s="263"/>
      <c r="D516" s="263"/>
    </row>
    <row r="517" spans="3:4" ht="15.75" customHeight="1" x14ac:dyDescent="0.25">
      <c r="C517" s="263"/>
      <c r="D517" s="263"/>
    </row>
    <row r="518" spans="3:4" ht="15.75" customHeight="1" x14ac:dyDescent="0.25">
      <c r="C518" s="263"/>
      <c r="D518" s="263"/>
    </row>
    <row r="519" spans="3:4" ht="15.75" customHeight="1" x14ac:dyDescent="0.25">
      <c r="C519" s="263"/>
      <c r="D519" s="263"/>
    </row>
    <row r="520" spans="3:4" ht="15.75" customHeight="1" x14ac:dyDescent="0.25">
      <c r="C520" s="263"/>
      <c r="D520" s="263"/>
    </row>
    <row r="521" spans="3:4" ht="15.75" customHeight="1" x14ac:dyDescent="0.25">
      <c r="C521" s="263"/>
      <c r="D521" s="263"/>
    </row>
    <row r="522" spans="3:4" ht="15.75" customHeight="1" x14ac:dyDescent="0.25">
      <c r="C522" s="263"/>
      <c r="D522" s="263"/>
    </row>
    <row r="523" spans="3:4" ht="15.75" customHeight="1" x14ac:dyDescent="0.25">
      <c r="C523" s="263"/>
      <c r="D523" s="263"/>
    </row>
    <row r="524" spans="3:4" ht="15.75" customHeight="1" x14ac:dyDescent="0.25">
      <c r="C524" s="263"/>
      <c r="D524" s="263"/>
    </row>
    <row r="525" spans="3:4" ht="15.75" customHeight="1" x14ac:dyDescent="0.25">
      <c r="C525" s="263"/>
      <c r="D525" s="263"/>
    </row>
    <row r="526" spans="3:4" ht="15.75" customHeight="1" x14ac:dyDescent="0.25">
      <c r="C526" s="263"/>
      <c r="D526" s="263"/>
    </row>
    <row r="527" spans="3:4" ht="15.75" customHeight="1" x14ac:dyDescent="0.25">
      <c r="C527" s="263"/>
      <c r="D527" s="263"/>
    </row>
    <row r="528" spans="3:4" ht="15.75" customHeight="1" x14ac:dyDescent="0.25">
      <c r="C528" s="263"/>
      <c r="D528" s="263"/>
    </row>
    <row r="529" spans="3:4" ht="15.75" customHeight="1" x14ac:dyDescent="0.25">
      <c r="C529" s="263"/>
      <c r="D529" s="263"/>
    </row>
    <row r="530" spans="3:4" ht="15.75" customHeight="1" x14ac:dyDescent="0.25">
      <c r="C530" s="263"/>
      <c r="D530" s="263"/>
    </row>
    <row r="531" spans="3:4" ht="15.75" customHeight="1" x14ac:dyDescent="0.25">
      <c r="C531" s="263"/>
      <c r="D531" s="263"/>
    </row>
    <row r="532" spans="3:4" ht="15.75" customHeight="1" x14ac:dyDescent="0.25">
      <c r="C532" s="263"/>
      <c r="D532" s="263"/>
    </row>
    <row r="533" spans="3:4" ht="15.75" customHeight="1" x14ac:dyDescent="0.25">
      <c r="C533" s="263"/>
      <c r="D533" s="263"/>
    </row>
    <row r="534" spans="3:4" ht="15.75" customHeight="1" x14ac:dyDescent="0.25">
      <c r="C534" s="263"/>
      <c r="D534" s="263"/>
    </row>
    <row r="535" spans="3:4" ht="15.75" customHeight="1" x14ac:dyDescent="0.25">
      <c r="C535" s="263"/>
      <c r="D535" s="263"/>
    </row>
    <row r="536" spans="3:4" ht="15.75" customHeight="1" x14ac:dyDescent="0.25">
      <c r="C536" s="263"/>
      <c r="D536" s="263"/>
    </row>
    <row r="537" spans="3:4" ht="15.75" customHeight="1" x14ac:dyDescent="0.25">
      <c r="C537" s="263"/>
      <c r="D537" s="263"/>
    </row>
    <row r="538" spans="3:4" ht="15.75" customHeight="1" x14ac:dyDescent="0.25">
      <c r="C538" s="263"/>
      <c r="D538" s="263"/>
    </row>
    <row r="539" spans="3:4" ht="15.75" customHeight="1" x14ac:dyDescent="0.25">
      <c r="C539" s="263"/>
      <c r="D539" s="263"/>
    </row>
    <row r="540" spans="3:4" ht="15.75" customHeight="1" x14ac:dyDescent="0.25">
      <c r="C540" s="263"/>
      <c r="D540" s="263"/>
    </row>
    <row r="541" spans="3:4" ht="15.75" customHeight="1" x14ac:dyDescent="0.25">
      <c r="C541" s="263"/>
      <c r="D541" s="263"/>
    </row>
    <row r="542" spans="3:4" ht="15.75" customHeight="1" x14ac:dyDescent="0.25">
      <c r="C542" s="263"/>
      <c r="D542" s="263"/>
    </row>
    <row r="543" spans="3:4" ht="15.75" customHeight="1" x14ac:dyDescent="0.25">
      <c r="C543" s="263"/>
      <c r="D543" s="263"/>
    </row>
    <row r="544" spans="3:4" ht="15.75" customHeight="1" x14ac:dyDescent="0.25">
      <c r="C544" s="263"/>
      <c r="D544" s="263"/>
    </row>
    <row r="545" spans="3:4" ht="15.75" customHeight="1" x14ac:dyDescent="0.25">
      <c r="C545" s="263"/>
      <c r="D545" s="263"/>
    </row>
    <row r="546" spans="3:4" ht="15.75" customHeight="1" x14ac:dyDescent="0.25">
      <c r="C546" s="263"/>
      <c r="D546" s="263"/>
    </row>
    <row r="547" spans="3:4" ht="15.75" customHeight="1" x14ac:dyDescent="0.25">
      <c r="C547" s="263"/>
      <c r="D547" s="263"/>
    </row>
    <row r="548" spans="3:4" ht="15.75" customHeight="1" x14ac:dyDescent="0.25">
      <c r="C548" s="263"/>
      <c r="D548" s="263"/>
    </row>
    <row r="549" spans="3:4" ht="15.75" customHeight="1" x14ac:dyDescent="0.25">
      <c r="C549" s="263"/>
      <c r="D549" s="263"/>
    </row>
    <row r="550" spans="3:4" ht="15.75" customHeight="1" x14ac:dyDescent="0.25">
      <c r="C550" s="263"/>
      <c r="D550" s="263"/>
    </row>
    <row r="551" spans="3:4" ht="15.75" customHeight="1" x14ac:dyDescent="0.25">
      <c r="C551" s="263"/>
      <c r="D551" s="263"/>
    </row>
    <row r="552" spans="3:4" ht="15.75" customHeight="1" x14ac:dyDescent="0.25">
      <c r="C552" s="263"/>
      <c r="D552" s="263"/>
    </row>
    <row r="553" spans="3:4" ht="15.75" customHeight="1" x14ac:dyDescent="0.25">
      <c r="C553" s="263"/>
      <c r="D553" s="263"/>
    </row>
    <row r="554" spans="3:4" ht="15.75" customHeight="1" x14ac:dyDescent="0.25">
      <c r="C554" s="263"/>
      <c r="D554" s="263"/>
    </row>
    <row r="555" spans="3:4" ht="15.75" customHeight="1" x14ac:dyDescent="0.25">
      <c r="C555" s="263"/>
      <c r="D555" s="263"/>
    </row>
    <row r="556" spans="3:4" ht="15.75" customHeight="1" x14ac:dyDescent="0.25">
      <c r="C556" s="263"/>
      <c r="D556" s="263"/>
    </row>
    <row r="557" spans="3:4" ht="15.75" customHeight="1" x14ac:dyDescent="0.25">
      <c r="C557" s="263"/>
      <c r="D557" s="263"/>
    </row>
    <row r="558" spans="3:4" ht="15.75" customHeight="1" x14ac:dyDescent="0.25">
      <c r="C558" s="263"/>
      <c r="D558" s="263"/>
    </row>
    <row r="559" spans="3:4" ht="15.75" customHeight="1" x14ac:dyDescent="0.25">
      <c r="C559" s="263"/>
      <c r="D559" s="263"/>
    </row>
    <row r="560" spans="3:4" ht="15.75" customHeight="1" x14ac:dyDescent="0.25">
      <c r="C560" s="263"/>
      <c r="D560" s="263"/>
    </row>
    <row r="561" spans="3:4" ht="15.75" customHeight="1" x14ac:dyDescent="0.25">
      <c r="C561" s="263"/>
      <c r="D561" s="263"/>
    </row>
    <row r="562" spans="3:4" ht="15.75" customHeight="1" x14ac:dyDescent="0.25">
      <c r="C562" s="263"/>
      <c r="D562" s="263"/>
    </row>
    <row r="563" spans="3:4" ht="15.75" customHeight="1" x14ac:dyDescent="0.25">
      <c r="C563" s="263"/>
      <c r="D563" s="263"/>
    </row>
    <row r="564" spans="3:4" ht="15.75" customHeight="1" x14ac:dyDescent="0.25">
      <c r="C564" s="263"/>
      <c r="D564" s="263"/>
    </row>
    <row r="565" spans="3:4" ht="15.75" customHeight="1" x14ac:dyDescent="0.25">
      <c r="C565" s="263"/>
      <c r="D565" s="263"/>
    </row>
    <row r="566" spans="3:4" ht="15.75" customHeight="1" x14ac:dyDescent="0.25">
      <c r="C566" s="263"/>
      <c r="D566" s="263"/>
    </row>
    <row r="567" spans="3:4" ht="15.75" customHeight="1" x14ac:dyDescent="0.25">
      <c r="C567" s="263"/>
      <c r="D567" s="263"/>
    </row>
    <row r="568" spans="3:4" ht="15.75" customHeight="1" x14ac:dyDescent="0.25">
      <c r="C568" s="263"/>
      <c r="D568" s="263"/>
    </row>
    <row r="569" spans="3:4" ht="15.75" customHeight="1" x14ac:dyDescent="0.25">
      <c r="C569" s="263"/>
      <c r="D569" s="263"/>
    </row>
    <row r="570" spans="3:4" ht="15.75" customHeight="1" x14ac:dyDescent="0.25">
      <c r="C570" s="263"/>
      <c r="D570" s="263"/>
    </row>
    <row r="571" spans="3:4" ht="15.75" customHeight="1" x14ac:dyDescent="0.25">
      <c r="C571" s="263"/>
      <c r="D571" s="263"/>
    </row>
    <row r="572" spans="3:4" ht="15.75" customHeight="1" x14ac:dyDescent="0.25">
      <c r="C572" s="263"/>
      <c r="D572" s="263"/>
    </row>
    <row r="573" spans="3:4" ht="15.75" customHeight="1" x14ac:dyDescent="0.25">
      <c r="C573" s="263"/>
      <c r="D573" s="263"/>
    </row>
    <row r="574" spans="3:4" ht="15.75" customHeight="1" x14ac:dyDescent="0.25">
      <c r="C574" s="263"/>
      <c r="D574" s="263"/>
    </row>
    <row r="575" spans="3:4" ht="15.75" customHeight="1" x14ac:dyDescent="0.25">
      <c r="C575" s="263"/>
      <c r="D575" s="263"/>
    </row>
    <row r="576" spans="3:4" ht="15.75" customHeight="1" x14ac:dyDescent="0.25">
      <c r="C576" s="263"/>
      <c r="D576" s="263"/>
    </row>
    <row r="577" spans="3:4" ht="15.75" customHeight="1" x14ac:dyDescent="0.25">
      <c r="C577" s="263"/>
      <c r="D577" s="263"/>
    </row>
    <row r="578" spans="3:4" ht="15.75" customHeight="1" x14ac:dyDescent="0.25">
      <c r="C578" s="263"/>
      <c r="D578" s="263"/>
    </row>
    <row r="579" spans="3:4" ht="15.75" customHeight="1" x14ac:dyDescent="0.25">
      <c r="C579" s="263"/>
      <c r="D579" s="263"/>
    </row>
    <row r="580" spans="3:4" ht="15.75" customHeight="1" x14ac:dyDescent="0.25">
      <c r="C580" s="263"/>
      <c r="D580" s="263"/>
    </row>
    <row r="581" spans="3:4" ht="15.75" customHeight="1" x14ac:dyDescent="0.25">
      <c r="C581" s="263"/>
      <c r="D581" s="263"/>
    </row>
    <row r="582" spans="3:4" ht="15.75" customHeight="1" x14ac:dyDescent="0.25">
      <c r="C582" s="263"/>
      <c r="D582" s="263"/>
    </row>
    <row r="583" spans="3:4" ht="15.75" customHeight="1" x14ac:dyDescent="0.25">
      <c r="C583" s="263"/>
      <c r="D583" s="263"/>
    </row>
    <row r="584" spans="3:4" ht="15.75" customHeight="1" x14ac:dyDescent="0.25">
      <c r="C584" s="263"/>
      <c r="D584" s="263"/>
    </row>
    <row r="585" spans="3:4" ht="15.75" customHeight="1" x14ac:dyDescent="0.25">
      <c r="C585" s="263"/>
      <c r="D585" s="263"/>
    </row>
    <row r="586" spans="3:4" ht="15.75" customHeight="1" x14ac:dyDescent="0.25">
      <c r="C586" s="263"/>
      <c r="D586" s="263"/>
    </row>
    <row r="587" spans="3:4" ht="15.75" customHeight="1" x14ac:dyDescent="0.25">
      <c r="C587" s="263"/>
      <c r="D587" s="263"/>
    </row>
    <row r="588" spans="3:4" ht="15.75" customHeight="1" x14ac:dyDescent="0.25">
      <c r="C588" s="263"/>
      <c r="D588" s="263"/>
    </row>
    <row r="589" spans="3:4" ht="15.75" customHeight="1" x14ac:dyDescent="0.25">
      <c r="C589" s="263"/>
      <c r="D589" s="263"/>
    </row>
    <row r="590" spans="3:4" ht="15.75" customHeight="1" x14ac:dyDescent="0.25">
      <c r="C590" s="263"/>
      <c r="D590" s="263"/>
    </row>
    <row r="591" spans="3:4" ht="15.75" customHeight="1" x14ac:dyDescent="0.25">
      <c r="C591" s="263"/>
      <c r="D591" s="263"/>
    </row>
    <row r="592" spans="3:4" ht="15.75" customHeight="1" x14ac:dyDescent="0.25">
      <c r="C592" s="263"/>
      <c r="D592" s="263"/>
    </row>
    <row r="593" spans="3:4" ht="15.75" customHeight="1" x14ac:dyDescent="0.25">
      <c r="C593" s="263"/>
      <c r="D593" s="263"/>
    </row>
    <row r="594" spans="3:4" ht="15.75" customHeight="1" x14ac:dyDescent="0.25">
      <c r="C594" s="263"/>
      <c r="D594" s="263"/>
    </row>
    <row r="595" spans="3:4" ht="15.75" customHeight="1" x14ac:dyDescent="0.25">
      <c r="C595" s="263"/>
      <c r="D595" s="263"/>
    </row>
    <row r="596" spans="3:4" ht="15.75" customHeight="1" x14ac:dyDescent="0.25">
      <c r="C596" s="263"/>
      <c r="D596" s="263"/>
    </row>
    <row r="597" spans="3:4" ht="15.75" customHeight="1" x14ac:dyDescent="0.25">
      <c r="C597" s="263"/>
      <c r="D597" s="263"/>
    </row>
    <row r="598" spans="3:4" ht="15.75" customHeight="1" x14ac:dyDescent="0.25">
      <c r="C598" s="263"/>
      <c r="D598" s="263"/>
    </row>
    <row r="599" spans="3:4" ht="15.75" customHeight="1" x14ac:dyDescent="0.25">
      <c r="C599" s="263"/>
      <c r="D599" s="263"/>
    </row>
    <row r="600" spans="3:4" ht="15.75" customHeight="1" x14ac:dyDescent="0.25">
      <c r="C600" s="263"/>
      <c r="D600" s="263"/>
    </row>
    <row r="601" spans="3:4" ht="15.75" customHeight="1" x14ac:dyDescent="0.25">
      <c r="C601" s="263"/>
      <c r="D601" s="263"/>
    </row>
    <row r="602" spans="3:4" ht="15.75" customHeight="1" x14ac:dyDescent="0.25">
      <c r="C602" s="263"/>
      <c r="D602" s="263"/>
    </row>
    <row r="603" spans="3:4" ht="15.75" customHeight="1" x14ac:dyDescent="0.25">
      <c r="C603" s="263"/>
      <c r="D603" s="263"/>
    </row>
    <row r="604" spans="3:4" ht="15.75" customHeight="1" x14ac:dyDescent="0.25">
      <c r="C604" s="263"/>
      <c r="D604" s="263"/>
    </row>
    <row r="605" spans="3:4" ht="15.75" customHeight="1" x14ac:dyDescent="0.25">
      <c r="C605" s="263"/>
      <c r="D605" s="263"/>
    </row>
    <row r="606" spans="3:4" ht="15.75" customHeight="1" x14ac:dyDescent="0.25">
      <c r="C606" s="263"/>
      <c r="D606" s="263"/>
    </row>
    <row r="607" spans="3:4" ht="15.75" customHeight="1" x14ac:dyDescent="0.25">
      <c r="C607" s="263"/>
      <c r="D607" s="263"/>
    </row>
    <row r="608" spans="3:4" ht="15.75" customHeight="1" x14ac:dyDescent="0.25">
      <c r="C608" s="263"/>
      <c r="D608" s="263"/>
    </row>
    <row r="609" spans="3:4" ht="15.75" customHeight="1" x14ac:dyDescent="0.25">
      <c r="C609" s="263"/>
      <c r="D609" s="263"/>
    </row>
    <row r="610" spans="3:4" ht="15.75" customHeight="1" x14ac:dyDescent="0.25">
      <c r="C610" s="263"/>
      <c r="D610" s="263"/>
    </row>
    <row r="611" spans="3:4" ht="15.75" customHeight="1" x14ac:dyDescent="0.25">
      <c r="C611" s="263"/>
      <c r="D611" s="263"/>
    </row>
    <row r="612" spans="3:4" ht="15.75" customHeight="1" x14ac:dyDescent="0.25">
      <c r="C612" s="263"/>
      <c r="D612" s="263"/>
    </row>
    <row r="613" spans="3:4" ht="15.75" customHeight="1" x14ac:dyDescent="0.25">
      <c r="C613" s="263"/>
      <c r="D613" s="263"/>
    </row>
    <row r="614" spans="3:4" ht="15.75" customHeight="1" x14ac:dyDescent="0.25">
      <c r="C614" s="263"/>
      <c r="D614" s="263"/>
    </row>
    <row r="615" spans="3:4" ht="15.75" customHeight="1" x14ac:dyDescent="0.25">
      <c r="C615" s="263"/>
      <c r="D615" s="263"/>
    </row>
    <row r="616" spans="3:4" ht="15.75" customHeight="1" x14ac:dyDescent="0.25">
      <c r="C616" s="263"/>
      <c r="D616" s="263"/>
    </row>
    <row r="617" spans="3:4" ht="15.75" customHeight="1" x14ac:dyDescent="0.25">
      <c r="C617" s="263"/>
      <c r="D617" s="263"/>
    </row>
    <row r="618" spans="3:4" ht="15.75" customHeight="1" x14ac:dyDescent="0.25">
      <c r="C618" s="263"/>
      <c r="D618" s="263"/>
    </row>
    <row r="619" spans="3:4" ht="15.75" customHeight="1" x14ac:dyDescent="0.25">
      <c r="C619" s="263"/>
      <c r="D619" s="263"/>
    </row>
    <row r="620" spans="3:4" ht="15.75" customHeight="1" x14ac:dyDescent="0.25">
      <c r="C620" s="263"/>
      <c r="D620" s="263"/>
    </row>
    <row r="621" spans="3:4" ht="15.75" customHeight="1" x14ac:dyDescent="0.25">
      <c r="C621" s="263"/>
      <c r="D621" s="263"/>
    </row>
    <row r="622" spans="3:4" ht="15.75" customHeight="1" x14ac:dyDescent="0.25">
      <c r="C622" s="263"/>
      <c r="D622" s="263"/>
    </row>
    <row r="623" spans="3:4" ht="15.75" customHeight="1" x14ac:dyDescent="0.25">
      <c r="C623" s="263"/>
      <c r="D623" s="263"/>
    </row>
    <row r="624" spans="3:4" ht="15.75" customHeight="1" x14ac:dyDescent="0.25">
      <c r="C624" s="263"/>
      <c r="D624" s="263"/>
    </row>
    <row r="625" spans="3:4" ht="15.75" customHeight="1" x14ac:dyDescent="0.25">
      <c r="C625" s="263"/>
      <c r="D625" s="263"/>
    </row>
    <row r="626" spans="3:4" ht="15.75" customHeight="1" x14ac:dyDescent="0.25">
      <c r="C626" s="263"/>
      <c r="D626" s="263"/>
    </row>
    <row r="627" spans="3:4" ht="15.75" customHeight="1" x14ac:dyDescent="0.25">
      <c r="C627" s="263"/>
      <c r="D627" s="263"/>
    </row>
    <row r="628" spans="3:4" ht="15.75" customHeight="1" x14ac:dyDescent="0.25">
      <c r="C628" s="263"/>
      <c r="D628" s="263"/>
    </row>
    <row r="629" spans="3:4" ht="15.75" customHeight="1" x14ac:dyDescent="0.25">
      <c r="C629" s="263"/>
      <c r="D629" s="263"/>
    </row>
    <row r="630" spans="3:4" ht="15.75" customHeight="1" x14ac:dyDescent="0.25">
      <c r="C630" s="263"/>
      <c r="D630" s="263"/>
    </row>
    <row r="631" spans="3:4" ht="15.75" customHeight="1" x14ac:dyDescent="0.25">
      <c r="C631" s="263"/>
      <c r="D631" s="263"/>
    </row>
    <row r="632" spans="3:4" ht="15.75" customHeight="1" x14ac:dyDescent="0.25">
      <c r="C632" s="263"/>
      <c r="D632" s="263"/>
    </row>
    <row r="633" spans="3:4" ht="15.75" customHeight="1" x14ac:dyDescent="0.25">
      <c r="C633" s="263"/>
      <c r="D633" s="263"/>
    </row>
    <row r="634" spans="3:4" ht="15.75" customHeight="1" x14ac:dyDescent="0.25">
      <c r="C634" s="263"/>
      <c r="D634" s="263"/>
    </row>
    <row r="635" spans="3:4" ht="15.75" customHeight="1" x14ac:dyDescent="0.25">
      <c r="C635" s="263"/>
      <c r="D635" s="263"/>
    </row>
    <row r="636" spans="3:4" ht="15.75" customHeight="1" x14ac:dyDescent="0.25">
      <c r="C636" s="263"/>
      <c r="D636" s="263"/>
    </row>
    <row r="637" spans="3:4" ht="15.75" customHeight="1" x14ac:dyDescent="0.25">
      <c r="C637" s="263"/>
      <c r="D637" s="263"/>
    </row>
    <row r="638" spans="3:4" ht="15.75" customHeight="1" x14ac:dyDescent="0.25">
      <c r="C638" s="263"/>
      <c r="D638" s="263"/>
    </row>
    <row r="639" spans="3:4" ht="15.75" customHeight="1" x14ac:dyDescent="0.25">
      <c r="C639" s="263"/>
      <c r="D639" s="263"/>
    </row>
    <row r="640" spans="3:4" ht="15.75" customHeight="1" x14ac:dyDescent="0.25">
      <c r="C640" s="263"/>
      <c r="D640" s="263"/>
    </row>
    <row r="641" spans="3:4" ht="15.75" customHeight="1" x14ac:dyDescent="0.25">
      <c r="C641" s="263"/>
      <c r="D641" s="263"/>
    </row>
    <row r="642" spans="3:4" ht="15.75" customHeight="1" x14ac:dyDescent="0.25">
      <c r="C642" s="263"/>
      <c r="D642" s="263"/>
    </row>
    <row r="643" spans="3:4" ht="15.75" customHeight="1" x14ac:dyDescent="0.25">
      <c r="C643" s="263"/>
      <c r="D643" s="263"/>
    </row>
    <row r="644" spans="3:4" ht="15.75" customHeight="1" x14ac:dyDescent="0.25">
      <c r="C644" s="263"/>
      <c r="D644" s="263"/>
    </row>
    <row r="645" spans="3:4" ht="15.75" customHeight="1" x14ac:dyDescent="0.25">
      <c r="C645" s="263"/>
      <c r="D645" s="263"/>
    </row>
    <row r="646" spans="3:4" ht="15.75" customHeight="1" x14ac:dyDescent="0.25">
      <c r="C646" s="263"/>
      <c r="D646" s="263"/>
    </row>
    <row r="647" spans="3:4" ht="15.75" customHeight="1" x14ac:dyDescent="0.25">
      <c r="C647" s="263"/>
      <c r="D647" s="263"/>
    </row>
    <row r="648" spans="3:4" ht="15.75" customHeight="1" x14ac:dyDescent="0.25">
      <c r="C648" s="263"/>
      <c r="D648" s="263"/>
    </row>
    <row r="649" spans="3:4" ht="15.75" customHeight="1" x14ac:dyDescent="0.25">
      <c r="C649" s="263"/>
      <c r="D649" s="263"/>
    </row>
    <row r="650" spans="3:4" ht="15.75" customHeight="1" x14ac:dyDescent="0.25">
      <c r="C650" s="263"/>
      <c r="D650" s="263"/>
    </row>
    <row r="651" spans="3:4" ht="15.75" customHeight="1" x14ac:dyDescent="0.25">
      <c r="C651" s="263"/>
      <c r="D651" s="263"/>
    </row>
    <row r="652" spans="3:4" ht="15.75" customHeight="1" x14ac:dyDescent="0.25">
      <c r="C652" s="263"/>
      <c r="D652" s="263"/>
    </row>
    <row r="653" spans="3:4" ht="15.75" customHeight="1" x14ac:dyDescent="0.25">
      <c r="C653" s="263"/>
      <c r="D653" s="263"/>
    </row>
    <row r="654" spans="3:4" ht="15.75" customHeight="1" x14ac:dyDescent="0.25">
      <c r="C654" s="263"/>
      <c r="D654" s="263"/>
    </row>
    <row r="655" spans="3:4" ht="15.75" customHeight="1" x14ac:dyDescent="0.25">
      <c r="C655" s="263"/>
      <c r="D655" s="263"/>
    </row>
    <row r="656" spans="3:4" ht="15.75" customHeight="1" x14ac:dyDescent="0.25">
      <c r="C656" s="263"/>
      <c r="D656" s="263"/>
    </row>
    <row r="657" spans="3:4" ht="15.75" customHeight="1" x14ac:dyDescent="0.25">
      <c r="C657" s="263"/>
      <c r="D657" s="263"/>
    </row>
    <row r="658" spans="3:4" ht="15.75" customHeight="1" x14ac:dyDescent="0.25">
      <c r="C658" s="263"/>
      <c r="D658" s="263"/>
    </row>
    <row r="659" spans="3:4" ht="15.75" customHeight="1" x14ac:dyDescent="0.25">
      <c r="C659" s="263"/>
      <c r="D659" s="263"/>
    </row>
    <row r="660" spans="3:4" ht="15.75" customHeight="1" x14ac:dyDescent="0.25">
      <c r="C660" s="263"/>
      <c r="D660" s="263"/>
    </row>
    <row r="661" spans="3:4" ht="15.75" customHeight="1" x14ac:dyDescent="0.25">
      <c r="C661" s="263"/>
      <c r="D661" s="263"/>
    </row>
    <row r="662" spans="3:4" ht="15.75" customHeight="1" x14ac:dyDescent="0.25">
      <c r="C662" s="263"/>
      <c r="D662" s="263"/>
    </row>
    <row r="663" spans="3:4" ht="15.75" customHeight="1" x14ac:dyDescent="0.25">
      <c r="C663" s="263"/>
      <c r="D663" s="263"/>
    </row>
    <row r="664" spans="3:4" ht="15.75" customHeight="1" x14ac:dyDescent="0.25">
      <c r="C664" s="263"/>
      <c r="D664" s="263"/>
    </row>
    <row r="665" spans="3:4" ht="15.75" customHeight="1" x14ac:dyDescent="0.25">
      <c r="C665" s="263"/>
      <c r="D665" s="263"/>
    </row>
    <row r="666" spans="3:4" ht="15.75" customHeight="1" x14ac:dyDescent="0.25">
      <c r="C666" s="263"/>
      <c r="D666" s="263"/>
    </row>
    <row r="667" spans="3:4" ht="15.75" customHeight="1" x14ac:dyDescent="0.25">
      <c r="C667" s="263"/>
      <c r="D667" s="263"/>
    </row>
    <row r="668" spans="3:4" ht="15.75" customHeight="1" x14ac:dyDescent="0.25">
      <c r="C668" s="263"/>
      <c r="D668" s="263"/>
    </row>
    <row r="669" spans="3:4" ht="15.75" customHeight="1" x14ac:dyDescent="0.25">
      <c r="C669" s="263"/>
      <c r="D669" s="263"/>
    </row>
    <row r="670" spans="3:4" ht="15.75" customHeight="1" x14ac:dyDescent="0.25">
      <c r="C670" s="263"/>
      <c r="D670" s="263"/>
    </row>
    <row r="671" spans="3:4" ht="15.75" customHeight="1" x14ac:dyDescent="0.25">
      <c r="C671" s="263"/>
      <c r="D671" s="263"/>
    </row>
    <row r="672" spans="3:4" ht="15.75" customHeight="1" x14ac:dyDescent="0.25">
      <c r="C672" s="263"/>
      <c r="D672" s="263"/>
    </row>
    <row r="673" spans="3:4" ht="15.75" customHeight="1" x14ac:dyDescent="0.25">
      <c r="C673" s="263"/>
      <c r="D673" s="263"/>
    </row>
    <row r="674" spans="3:4" ht="15.75" customHeight="1" x14ac:dyDescent="0.25">
      <c r="C674" s="263"/>
      <c r="D674" s="263"/>
    </row>
    <row r="675" spans="3:4" ht="15.75" customHeight="1" x14ac:dyDescent="0.25">
      <c r="C675" s="263"/>
      <c r="D675" s="263"/>
    </row>
    <row r="676" spans="3:4" ht="15.75" customHeight="1" x14ac:dyDescent="0.25">
      <c r="C676" s="263"/>
      <c r="D676" s="263"/>
    </row>
    <row r="677" spans="3:4" ht="15.75" customHeight="1" x14ac:dyDescent="0.25">
      <c r="C677" s="263"/>
      <c r="D677" s="263"/>
    </row>
    <row r="678" spans="3:4" ht="15.75" customHeight="1" x14ac:dyDescent="0.25">
      <c r="C678" s="263"/>
      <c r="D678" s="263"/>
    </row>
    <row r="679" spans="3:4" ht="15.75" customHeight="1" x14ac:dyDescent="0.25">
      <c r="C679" s="263"/>
      <c r="D679" s="263"/>
    </row>
    <row r="680" spans="3:4" ht="15.75" customHeight="1" x14ac:dyDescent="0.25">
      <c r="C680" s="263"/>
      <c r="D680" s="263"/>
    </row>
    <row r="681" spans="3:4" ht="15.75" customHeight="1" x14ac:dyDescent="0.25">
      <c r="C681" s="263"/>
      <c r="D681" s="263"/>
    </row>
    <row r="682" spans="3:4" ht="15.75" customHeight="1" x14ac:dyDescent="0.25">
      <c r="C682" s="263"/>
      <c r="D682" s="263"/>
    </row>
    <row r="683" spans="3:4" ht="15.75" customHeight="1" x14ac:dyDescent="0.25">
      <c r="C683" s="263"/>
      <c r="D683" s="263"/>
    </row>
    <row r="684" spans="3:4" ht="15.75" customHeight="1" x14ac:dyDescent="0.25">
      <c r="C684" s="263"/>
      <c r="D684" s="263"/>
    </row>
    <row r="685" spans="3:4" ht="15.75" customHeight="1" x14ac:dyDescent="0.25">
      <c r="C685" s="263"/>
      <c r="D685" s="263"/>
    </row>
    <row r="686" spans="3:4" ht="15.75" customHeight="1" x14ac:dyDescent="0.25">
      <c r="C686" s="263"/>
      <c r="D686" s="263"/>
    </row>
    <row r="687" spans="3:4" ht="15.75" customHeight="1" x14ac:dyDescent="0.25">
      <c r="C687" s="263"/>
      <c r="D687" s="263"/>
    </row>
    <row r="688" spans="3:4" ht="15.75" customHeight="1" x14ac:dyDescent="0.25">
      <c r="C688" s="263"/>
      <c r="D688" s="263"/>
    </row>
    <row r="689" spans="3:4" ht="15.75" customHeight="1" x14ac:dyDescent="0.25">
      <c r="C689" s="263"/>
      <c r="D689" s="263"/>
    </row>
    <row r="690" spans="3:4" ht="15.75" customHeight="1" x14ac:dyDescent="0.25">
      <c r="C690" s="263"/>
      <c r="D690" s="263"/>
    </row>
    <row r="691" spans="3:4" ht="15.75" customHeight="1" x14ac:dyDescent="0.25">
      <c r="C691" s="263"/>
      <c r="D691" s="263"/>
    </row>
    <row r="692" spans="3:4" ht="15.75" customHeight="1" x14ac:dyDescent="0.25">
      <c r="C692" s="263"/>
      <c r="D692" s="263"/>
    </row>
    <row r="693" spans="3:4" ht="15.75" customHeight="1" x14ac:dyDescent="0.25">
      <c r="C693" s="263"/>
      <c r="D693" s="263"/>
    </row>
    <row r="694" spans="3:4" ht="15.75" customHeight="1" x14ac:dyDescent="0.25">
      <c r="C694" s="263"/>
      <c r="D694" s="263"/>
    </row>
    <row r="695" spans="3:4" ht="15.75" customHeight="1" x14ac:dyDescent="0.25">
      <c r="C695" s="263"/>
      <c r="D695" s="263"/>
    </row>
    <row r="696" spans="3:4" ht="15.75" customHeight="1" x14ac:dyDescent="0.25">
      <c r="C696" s="263"/>
      <c r="D696" s="263"/>
    </row>
    <row r="697" spans="3:4" ht="15.75" customHeight="1" x14ac:dyDescent="0.25">
      <c r="C697" s="263"/>
      <c r="D697" s="263"/>
    </row>
    <row r="698" spans="3:4" ht="15.75" customHeight="1" x14ac:dyDescent="0.25">
      <c r="C698" s="263"/>
      <c r="D698" s="263"/>
    </row>
    <row r="699" spans="3:4" ht="15.75" customHeight="1" x14ac:dyDescent="0.25">
      <c r="C699" s="263"/>
      <c r="D699" s="263"/>
    </row>
    <row r="700" spans="3:4" ht="15.75" customHeight="1" x14ac:dyDescent="0.25">
      <c r="C700" s="263"/>
      <c r="D700" s="263"/>
    </row>
    <row r="701" spans="3:4" ht="15.75" customHeight="1" x14ac:dyDescent="0.25">
      <c r="C701" s="263"/>
      <c r="D701" s="263"/>
    </row>
    <row r="702" spans="3:4" ht="15.75" customHeight="1" x14ac:dyDescent="0.25">
      <c r="C702" s="263"/>
      <c r="D702" s="263"/>
    </row>
    <row r="703" spans="3:4" ht="15.75" customHeight="1" x14ac:dyDescent="0.25">
      <c r="C703" s="263"/>
      <c r="D703" s="263"/>
    </row>
    <row r="704" spans="3:4" ht="15.75" customHeight="1" x14ac:dyDescent="0.25">
      <c r="C704" s="263"/>
      <c r="D704" s="263"/>
    </row>
    <row r="705" spans="3:4" ht="15.75" customHeight="1" x14ac:dyDescent="0.25">
      <c r="C705" s="263"/>
      <c r="D705" s="263"/>
    </row>
    <row r="706" spans="3:4" ht="15.75" customHeight="1" x14ac:dyDescent="0.25">
      <c r="C706" s="263"/>
      <c r="D706" s="263"/>
    </row>
    <row r="707" spans="3:4" ht="15.75" customHeight="1" x14ac:dyDescent="0.25">
      <c r="C707" s="263"/>
      <c r="D707" s="263"/>
    </row>
    <row r="708" spans="3:4" ht="15.75" customHeight="1" x14ac:dyDescent="0.25">
      <c r="C708" s="263"/>
      <c r="D708" s="263"/>
    </row>
    <row r="709" spans="3:4" ht="15.75" customHeight="1" x14ac:dyDescent="0.25">
      <c r="C709" s="263"/>
      <c r="D709" s="263"/>
    </row>
    <row r="710" spans="3:4" ht="15.75" customHeight="1" x14ac:dyDescent="0.25">
      <c r="C710" s="263"/>
      <c r="D710" s="263"/>
    </row>
    <row r="711" spans="3:4" ht="15.75" customHeight="1" x14ac:dyDescent="0.25">
      <c r="C711" s="263"/>
      <c r="D711" s="263"/>
    </row>
    <row r="712" spans="3:4" ht="15.75" customHeight="1" x14ac:dyDescent="0.25">
      <c r="C712" s="263"/>
      <c r="D712" s="263"/>
    </row>
    <row r="713" spans="3:4" ht="15.75" customHeight="1" x14ac:dyDescent="0.25">
      <c r="C713" s="263"/>
      <c r="D713" s="263"/>
    </row>
    <row r="714" spans="3:4" ht="15.75" customHeight="1" x14ac:dyDescent="0.25">
      <c r="C714" s="263"/>
      <c r="D714" s="263"/>
    </row>
    <row r="715" spans="3:4" ht="15.75" customHeight="1" x14ac:dyDescent="0.25">
      <c r="C715" s="263"/>
      <c r="D715" s="263"/>
    </row>
    <row r="716" spans="3:4" ht="15.75" customHeight="1" x14ac:dyDescent="0.25">
      <c r="C716" s="263"/>
      <c r="D716" s="263"/>
    </row>
    <row r="717" spans="3:4" ht="15.75" customHeight="1" x14ac:dyDescent="0.25">
      <c r="C717" s="263"/>
      <c r="D717" s="263"/>
    </row>
    <row r="718" spans="3:4" ht="15.75" customHeight="1" x14ac:dyDescent="0.25">
      <c r="C718" s="263"/>
      <c r="D718" s="263"/>
    </row>
    <row r="719" spans="3:4" ht="15.75" customHeight="1" x14ac:dyDescent="0.25">
      <c r="C719" s="263"/>
      <c r="D719" s="263"/>
    </row>
    <row r="720" spans="3:4" ht="15.75" customHeight="1" x14ac:dyDescent="0.25">
      <c r="C720" s="263"/>
      <c r="D720" s="263"/>
    </row>
    <row r="721" spans="3:4" ht="15.75" customHeight="1" x14ac:dyDescent="0.25">
      <c r="C721" s="263"/>
      <c r="D721" s="263"/>
    </row>
    <row r="722" spans="3:4" ht="15.75" customHeight="1" x14ac:dyDescent="0.25">
      <c r="C722" s="263"/>
      <c r="D722" s="263"/>
    </row>
    <row r="723" spans="3:4" ht="15.75" customHeight="1" x14ac:dyDescent="0.25">
      <c r="C723" s="263"/>
      <c r="D723" s="263"/>
    </row>
    <row r="724" spans="3:4" ht="15.75" customHeight="1" x14ac:dyDescent="0.25">
      <c r="C724" s="263"/>
      <c r="D724" s="263"/>
    </row>
    <row r="725" spans="3:4" ht="15.75" customHeight="1" x14ac:dyDescent="0.25">
      <c r="C725" s="263"/>
      <c r="D725" s="263"/>
    </row>
    <row r="726" spans="3:4" ht="15.75" customHeight="1" x14ac:dyDescent="0.25">
      <c r="C726" s="263"/>
      <c r="D726" s="263"/>
    </row>
    <row r="727" spans="3:4" ht="15.75" customHeight="1" x14ac:dyDescent="0.25">
      <c r="C727" s="263"/>
      <c r="D727" s="263"/>
    </row>
    <row r="728" spans="3:4" ht="15.75" customHeight="1" x14ac:dyDescent="0.25">
      <c r="C728" s="263"/>
      <c r="D728" s="263"/>
    </row>
    <row r="729" spans="3:4" ht="15.75" customHeight="1" x14ac:dyDescent="0.25">
      <c r="C729" s="263"/>
      <c r="D729" s="263"/>
    </row>
    <row r="730" spans="3:4" ht="15.75" customHeight="1" x14ac:dyDescent="0.25">
      <c r="C730" s="263"/>
      <c r="D730" s="263"/>
    </row>
    <row r="731" spans="3:4" ht="15.75" customHeight="1" x14ac:dyDescent="0.25">
      <c r="C731" s="263"/>
      <c r="D731" s="263"/>
    </row>
    <row r="732" spans="3:4" ht="15.75" customHeight="1" x14ac:dyDescent="0.25">
      <c r="C732" s="263"/>
      <c r="D732" s="263"/>
    </row>
    <row r="733" spans="3:4" ht="15.75" customHeight="1" x14ac:dyDescent="0.25">
      <c r="C733" s="263"/>
      <c r="D733" s="263"/>
    </row>
    <row r="734" spans="3:4" ht="15.75" customHeight="1" x14ac:dyDescent="0.25">
      <c r="C734" s="263"/>
      <c r="D734" s="263"/>
    </row>
    <row r="735" spans="3:4" ht="15.75" customHeight="1" x14ac:dyDescent="0.25">
      <c r="C735" s="263"/>
      <c r="D735" s="263"/>
    </row>
    <row r="736" spans="3:4" ht="15.75" customHeight="1" x14ac:dyDescent="0.25">
      <c r="C736" s="263"/>
      <c r="D736" s="263"/>
    </row>
    <row r="737" spans="3:4" ht="15.75" customHeight="1" x14ac:dyDescent="0.25">
      <c r="C737" s="263"/>
      <c r="D737" s="263"/>
    </row>
    <row r="738" spans="3:4" ht="15.75" customHeight="1" x14ac:dyDescent="0.25">
      <c r="C738" s="263"/>
      <c r="D738" s="263"/>
    </row>
    <row r="739" spans="3:4" ht="15.75" customHeight="1" x14ac:dyDescent="0.25">
      <c r="C739" s="263"/>
      <c r="D739" s="263"/>
    </row>
    <row r="740" spans="3:4" ht="15.75" customHeight="1" x14ac:dyDescent="0.25">
      <c r="C740" s="263"/>
      <c r="D740" s="263"/>
    </row>
    <row r="741" spans="3:4" ht="15.75" customHeight="1" x14ac:dyDescent="0.25">
      <c r="C741" s="263"/>
      <c r="D741" s="263"/>
    </row>
    <row r="742" spans="3:4" ht="15.75" customHeight="1" x14ac:dyDescent="0.25">
      <c r="C742" s="263"/>
      <c r="D742" s="263"/>
    </row>
    <row r="743" spans="3:4" ht="15.75" customHeight="1" x14ac:dyDescent="0.25">
      <c r="C743" s="263"/>
      <c r="D743" s="263"/>
    </row>
    <row r="744" spans="3:4" ht="15.75" customHeight="1" x14ac:dyDescent="0.25">
      <c r="C744" s="263"/>
      <c r="D744" s="263"/>
    </row>
    <row r="745" spans="3:4" ht="15.75" customHeight="1" x14ac:dyDescent="0.25">
      <c r="C745" s="263"/>
      <c r="D745" s="263"/>
    </row>
    <row r="746" spans="3:4" ht="15.75" customHeight="1" x14ac:dyDescent="0.25">
      <c r="C746" s="263"/>
      <c r="D746" s="263"/>
    </row>
    <row r="747" spans="3:4" ht="15.75" customHeight="1" x14ac:dyDescent="0.25">
      <c r="C747" s="263"/>
      <c r="D747" s="263"/>
    </row>
    <row r="748" spans="3:4" ht="15.75" customHeight="1" x14ac:dyDescent="0.25">
      <c r="C748" s="263"/>
      <c r="D748" s="263"/>
    </row>
    <row r="749" spans="3:4" ht="15.75" customHeight="1" x14ac:dyDescent="0.25">
      <c r="C749" s="263"/>
      <c r="D749" s="263"/>
    </row>
    <row r="750" spans="3:4" ht="15.75" customHeight="1" x14ac:dyDescent="0.25">
      <c r="C750" s="263"/>
      <c r="D750" s="263"/>
    </row>
    <row r="751" spans="3:4" ht="15.75" customHeight="1" x14ac:dyDescent="0.25">
      <c r="C751" s="263"/>
      <c r="D751" s="263"/>
    </row>
    <row r="752" spans="3:4" ht="15.75" customHeight="1" x14ac:dyDescent="0.25">
      <c r="C752" s="263"/>
      <c r="D752" s="263"/>
    </row>
    <row r="753" spans="3:4" ht="15.75" customHeight="1" x14ac:dyDescent="0.25">
      <c r="C753" s="263"/>
      <c r="D753" s="263"/>
    </row>
    <row r="754" spans="3:4" ht="15.75" customHeight="1" x14ac:dyDescent="0.25">
      <c r="C754" s="263"/>
      <c r="D754" s="263"/>
    </row>
    <row r="755" spans="3:4" ht="15.75" customHeight="1" x14ac:dyDescent="0.25">
      <c r="C755" s="263"/>
      <c r="D755" s="263"/>
    </row>
    <row r="756" spans="3:4" ht="15.75" customHeight="1" x14ac:dyDescent="0.25">
      <c r="C756" s="263"/>
      <c r="D756" s="263"/>
    </row>
    <row r="757" spans="3:4" ht="15.75" customHeight="1" x14ac:dyDescent="0.25">
      <c r="C757" s="263"/>
      <c r="D757" s="263"/>
    </row>
    <row r="758" spans="3:4" ht="15.75" customHeight="1" x14ac:dyDescent="0.25">
      <c r="C758" s="263"/>
      <c r="D758" s="263"/>
    </row>
    <row r="759" spans="3:4" ht="15.75" customHeight="1" x14ac:dyDescent="0.25">
      <c r="C759" s="263"/>
      <c r="D759" s="263"/>
    </row>
    <row r="760" spans="3:4" ht="15.75" customHeight="1" x14ac:dyDescent="0.25">
      <c r="C760" s="263"/>
      <c r="D760" s="263"/>
    </row>
    <row r="761" spans="3:4" ht="15.75" customHeight="1" x14ac:dyDescent="0.25">
      <c r="C761" s="263"/>
      <c r="D761" s="263"/>
    </row>
    <row r="762" spans="3:4" ht="15.75" customHeight="1" x14ac:dyDescent="0.25">
      <c r="C762" s="263"/>
      <c r="D762" s="263"/>
    </row>
    <row r="763" spans="3:4" ht="15.75" customHeight="1" x14ac:dyDescent="0.25">
      <c r="C763" s="263"/>
      <c r="D763" s="263"/>
    </row>
    <row r="764" spans="3:4" ht="15.75" customHeight="1" x14ac:dyDescent="0.25">
      <c r="C764" s="263"/>
      <c r="D764" s="263"/>
    </row>
    <row r="765" spans="3:4" ht="15.75" customHeight="1" x14ac:dyDescent="0.25">
      <c r="C765" s="263"/>
      <c r="D765" s="263"/>
    </row>
    <row r="766" spans="3:4" ht="15.75" customHeight="1" x14ac:dyDescent="0.25">
      <c r="C766" s="263"/>
      <c r="D766" s="263"/>
    </row>
    <row r="767" spans="3:4" ht="15.75" customHeight="1" x14ac:dyDescent="0.25">
      <c r="C767" s="263"/>
      <c r="D767" s="263"/>
    </row>
    <row r="768" spans="3:4" ht="15.75" customHeight="1" x14ac:dyDescent="0.25">
      <c r="C768" s="263"/>
      <c r="D768" s="263"/>
    </row>
    <row r="769" spans="3:4" ht="15.75" customHeight="1" x14ac:dyDescent="0.25">
      <c r="C769" s="263"/>
      <c r="D769" s="263"/>
    </row>
    <row r="770" spans="3:4" ht="15.75" customHeight="1" x14ac:dyDescent="0.25">
      <c r="C770" s="263"/>
      <c r="D770" s="263"/>
    </row>
    <row r="771" spans="3:4" ht="15.75" customHeight="1" x14ac:dyDescent="0.25">
      <c r="C771" s="263"/>
      <c r="D771" s="263"/>
    </row>
    <row r="772" spans="3:4" ht="15.75" customHeight="1" x14ac:dyDescent="0.25">
      <c r="C772" s="263"/>
      <c r="D772" s="263"/>
    </row>
    <row r="773" spans="3:4" ht="15.75" customHeight="1" x14ac:dyDescent="0.25">
      <c r="C773" s="263"/>
      <c r="D773" s="263"/>
    </row>
    <row r="774" spans="3:4" ht="15.75" customHeight="1" x14ac:dyDescent="0.25">
      <c r="C774" s="263"/>
      <c r="D774" s="263"/>
    </row>
    <row r="775" spans="3:4" ht="15.75" customHeight="1" x14ac:dyDescent="0.25">
      <c r="C775" s="263"/>
      <c r="D775" s="263"/>
    </row>
    <row r="776" spans="3:4" ht="15.75" customHeight="1" x14ac:dyDescent="0.25">
      <c r="C776" s="263"/>
      <c r="D776" s="263"/>
    </row>
    <row r="777" spans="3:4" ht="15.75" customHeight="1" x14ac:dyDescent="0.25">
      <c r="C777" s="263"/>
      <c r="D777" s="263"/>
    </row>
    <row r="778" spans="3:4" ht="15.75" customHeight="1" x14ac:dyDescent="0.25">
      <c r="C778" s="263"/>
      <c r="D778" s="263"/>
    </row>
    <row r="779" spans="3:4" ht="15.75" customHeight="1" x14ac:dyDescent="0.25">
      <c r="C779" s="263"/>
      <c r="D779" s="263"/>
    </row>
    <row r="780" spans="3:4" ht="15.75" customHeight="1" x14ac:dyDescent="0.25">
      <c r="C780" s="263"/>
      <c r="D780" s="263"/>
    </row>
    <row r="781" spans="3:4" ht="15.75" customHeight="1" x14ac:dyDescent="0.25">
      <c r="C781" s="263"/>
      <c r="D781" s="263"/>
    </row>
    <row r="782" spans="3:4" ht="15.75" customHeight="1" x14ac:dyDescent="0.25">
      <c r="C782" s="263"/>
      <c r="D782" s="263"/>
    </row>
    <row r="783" spans="3:4" ht="15.75" customHeight="1" x14ac:dyDescent="0.25">
      <c r="C783" s="263"/>
      <c r="D783" s="263"/>
    </row>
    <row r="784" spans="3:4" ht="15.75" customHeight="1" x14ac:dyDescent="0.25">
      <c r="C784" s="263"/>
      <c r="D784" s="263"/>
    </row>
    <row r="785" spans="3:4" ht="15.75" customHeight="1" x14ac:dyDescent="0.25">
      <c r="C785" s="263"/>
      <c r="D785" s="263"/>
    </row>
    <row r="786" spans="3:4" ht="15.75" customHeight="1" x14ac:dyDescent="0.25">
      <c r="C786" s="263"/>
      <c r="D786" s="263"/>
    </row>
    <row r="787" spans="3:4" ht="15.75" customHeight="1" x14ac:dyDescent="0.25">
      <c r="C787" s="263"/>
      <c r="D787" s="263"/>
    </row>
    <row r="788" spans="3:4" ht="15.75" customHeight="1" x14ac:dyDescent="0.25">
      <c r="C788" s="263"/>
      <c r="D788" s="263"/>
    </row>
    <row r="789" spans="3:4" ht="15.75" customHeight="1" x14ac:dyDescent="0.25">
      <c r="C789" s="263"/>
      <c r="D789" s="263"/>
    </row>
    <row r="790" spans="3:4" ht="15.75" customHeight="1" x14ac:dyDescent="0.25">
      <c r="C790" s="263"/>
      <c r="D790" s="263"/>
    </row>
    <row r="791" spans="3:4" ht="15.75" customHeight="1" x14ac:dyDescent="0.25">
      <c r="C791" s="263"/>
      <c r="D791" s="263"/>
    </row>
    <row r="792" spans="3:4" ht="15.75" customHeight="1" x14ac:dyDescent="0.25">
      <c r="C792" s="263"/>
      <c r="D792" s="263"/>
    </row>
    <row r="793" spans="3:4" ht="15.75" customHeight="1" x14ac:dyDescent="0.25">
      <c r="C793" s="263"/>
      <c r="D793" s="263"/>
    </row>
    <row r="794" spans="3:4" ht="15.75" customHeight="1" x14ac:dyDescent="0.25">
      <c r="C794" s="263"/>
      <c r="D794" s="263"/>
    </row>
    <row r="795" spans="3:4" ht="15.75" customHeight="1" x14ac:dyDescent="0.25">
      <c r="C795" s="263"/>
      <c r="D795" s="263"/>
    </row>
    <row r="796" spans="3:4" ht="15.75" customHeight="1" x14ac:dyDescent="0.25">
      <c r="C796" s="263"/>
      <c r="D796" s="263"/>
    </row>
    <row r="797" spans="3:4" ht="15.75" customHeight="1" x14ac:dyDescent="0.25">
      <c r="C797" s="263"/>
      <c r="D797" s="263"/>
    </row>
    <row r="798" spans="3:4" ht="15.75" customHeight="1" x14ac:dyDescent="0.25">
      <c r="C798" s="263"/>
      <c r="D798" s="263"/>
    </row>
    <row r="799" spans="3:4" ht="15.75" customHeight="1" x14ac:dyDescent="0.25">
      <c r="C799" s="263"/>
      <c r="D799" s="263"/>
    </row>
    <row r="800" spans="3:4" ht="15.75" customHeight="1" x14ac:dyDescent="0.25">
      <c r="C800" s="263"/>
      <c r="D800" s="263"/>
    </row>
    <row r="801" spans="3:4" ht="15.75" customHeight="1" x14ac:dyDescent="0.25">
      <c r="C801" s="263"/>
      <c r="D801" s="263"/>
    </row>
    <row r="802" spans="3:4" ht="15.75" customHeight="1" x14ac:dyDescent="0.25">
      <c r="C802" s="263"/>
      <c r="D802" s="263"/>
    </row>
    <row r="803" spans="3:4" ht="15.75" customHeight="1" x14ac:dyDescent="0.25">
      <c r="C803" s="263"/>
      <c r="D803" s="263"/>
    </row>
    <row r="804" spans="3:4" ht="15.75" customHeight="1" x14ac:dyDescent="0.25">
      <c r="C804" s="263"/>
      <c r="D804" s="263"/>
    </row>
    <row r="805" spans="3:4" ht="15.75" customHeight="1" x14ac:dyDescent="0.25">
      <c r="C805" s="263"/>
      <c r="D805" s="263"/>
    </row>
    <row r="806" spans="3:4" ht="15.75" customHeight="1" x14ac:dyDescent="0.25">
      <c r="C806" s="263"/>
      <c r="D806" s="263"/>
    </row>
    <row r="807" spans="3:4" ht="15.75" customHeight="1" x14ac:dyDescent="0.25">
      <c r="C807" s="263"/>
      <c r="D807" s="263"/>
    </row>
    <row r="808" spans="3:4" ht="15.75" customHeight="1" x14ac:dyDescent="0.25">
      <c r="C808" s="263"/>
      <c r="D808" s="263"/>
    </row>
    <row r="809" spans="3:4" ht="15.75" customHeight="1" x14ac:dyDescent="0.25">
      <c r="C809" s="263"/>
      <c r="D809" s="263"/>
    </row>
    <row r="810" spans="3:4" ht="15.75" customHeight="1" x14ac:dyDescent="0.25">
      <c r="C810" s="263"/>
      <c r="D810" s="263"/>
    </row>
    <row r="811" spans="3:4" ht="15.75" customHeight="1" x14ac:dyDescent="0.25">
      <c r="C811" s="263"/>
      <c r="D811" s="263"/>
    </row>
    <row r="812" spans="3:4" ht="15.75" customHeight="1" x14ac:dyDescent="0.25">
      <c r="C812" s="263"/>
      <c r="D812" s="263"/>
    </row>
    <row r="813" spans="3:4" ht="15.75" customHeight="1" x14ac:dyDescent="0.25">
      <c r="C813" s="263"/>
      <c r="D813" s="263"/>
    </row>
    <row r="814" spans="3:4" ht="15.75" customHeight="1" x14ac:dyDescent="0.25">
      <c r="C814" s="263"/>
      <c r="D814" s="263"/>
    </row>
    <row r="815" spans="3:4" ht="15.75" customHeight="1" x14ac:dyDescent="0.25">
      <c r="C815" s="263"/>
      <c r="D815" s="263"/>
    </row>
    <row r="816" spans="3:4" ht="15.75" customHeight="1" x14ac:dyDescent="0.25">
      <c r="C816" s="263"/>
      <c r="D816" s="263"/>
    </row>
    <row r="817" spans="3:4" ht="15.75" customHeight="1" x14ac:dyDescent="0.25">
      <c r="C817" s="263"/>
      <c r="D817" s="263"/>
    </row>
    <row r="818" spans="3:4" ht="15.75" customHeight="1" x14ac:dyDescent="0.25">
      <c r="C818" s="263"/>
      <c r="D818" s="263"/>
    </row>
    <row r="819" spans="3:4" ht="15.75" customHeight="1" x14ac:dyDescent="0.25">
      <c r="C819" s="263"/>
      <c r="D819" s="263"/>
    </row>
    <row r="820" spans="3:4" ht="15.75" customHeight="1" x14ac:dyDescent="0.25">
      <c r="C820" s="263"/>
      <c r="D820" s="263"/>
    </row>
    <row r="821" spans="3:4" ht="15.75" customHeight="1" x14ac:dyDescent="0.25">
      <c r="C821" s="263"/>
      <c r="D821" s="263"/>
    </row>
    <row r="822" spans="3:4" ht="15.75" customHeight="1" x14ac:dyDescent="0.25">
      <c r="C822" s="263"/>
      <c r="D822" s="263"/>
    </row>
    <row r="823" spans="3:4" ht="15.75" customHeight="1" x14ac:dyDescent="0.25">
      <c r="C823" s="263"/>
      <c r="D823" s="263"/>
    </row>
    <row r="824" spans="3:4" ht="15.75" customHeight="1" x14ac:dyDescent="0.25">
      <c r="C824" s="263"/>
      <c r="D824" s="263"/>
    </row>
    <row r="825" spans="3:4" ht="15.75" customHeight="1" x14ac:dyDescent="0.25">
      <c r="C825" s="263"/>
      <c r="D825" s="263"/>
    </row>
    <row r="826" spans="3:4" ht="15.75" customHeight="1" x14ac:dyDescent="0.25">
      <c r="C826" s="263"/>
      <c r="D826" s="263"/>
    </row>
    <row r="827" spans="3:4" ht="15.75" customHeight="1" x14ac:dyDescent="0.25">
      <c r="C827" s="263"/>
      <c r="D827" s="263"/>
    </row>
    <row r="828" spans="3:4" ht="15.75" customHeight="1" x14ac:dyDescent="0.25">
      <c r="C828" s="263"/>
      <c r="D828" s="263"/>
    </row>
    <row r="829" spans="3:4" ht="15.75" customHeight="1" x14ac:dyDescent="0.25">
      <c r="C829" s="263"/>
      <c r="D829" s="263"/>
    </row>
    <row r="830" spans="3:4" ht="15.75" customHeight="1" x14ac:dyDescent="0.25">
      <c r="C830" s="263"/>
      <c r="D830" s="263"/>
    </row>
    <row r="831" spans="3:4" ht="15.75" customHeight="1" x14ac:dyDescent="0.25">
      <c r="C831" s="263"/>
      <c r="D831" s="263"/>
    </row>
    <row r="832" spans="3:4" ht="15.75" customHeight="1" x14ac:dyDescent="0.25">
      <c r="C832" s="263"/>
      <c r="D832" s="263"/>
    </row>
    <row r="833" spans="3:4" ht="15.75" customHeight="1" x14ac:dyDescent="0.25">
      <c r="C833" s="263"/>
      <c r="D833" s="263"/>
    </row>
    <row r="834" spans="3:4" ht="15.75" customHeight="1" x14ac:dyDescent="0.25">
      <c r="C834" s="263"/>
      <c r="D834" s="263"/>
    </row>
    <row r="835" spans="3:4" ht="15.75" customHeight="1" x14ac:dyDescent="0.25">
      <c r="C835" s="263"/>
      <c r="D835" s="263"/>
    </row>
    <row r="836" spans="3:4" ht="15.75" customHeight="1" x14ac:dyDescent="0.25">
      <c r="C836" s="263"/>
      <c r="D836" s="263"/>
    </row>
    <row r="837" spans="3:4" ht="15.75" customHeight="1" x14ac:dyDescent="0.25">
      <c r="C837" s="263"/>
      <c r="D837" s="263"/>
    </row>
    <row r="838" spans="3:4" ht="15.75" customHeight="1" x14ac:dyDescent="0.25">
      <c r="C838" s="263"/>
      <c r="D838" s="263"/>
    </row>
    <row r="839" spans="3:4" ht="15.75" customHeight="1" x14ac:dyDescent="0.25">
      <c r="C839" s="263"/>
      <c r="D839" s="263"/>
    </row>
    <row r="840" spans="3:4" ht="15.75" customHeight="1" x14ac:dyDescent="0.25">
      <c r="C840" s="263"/>
      <c r="D840" s="263"/>
    </row>
    <row r="841" spans="3:4" ht="15.75" customHeight="1" x14ac:dyDescent="0.25">
      <c r="C841" s="263"/>
      <c r="D841" s="263"/>
    </row>
    <row r="842" spans="3:4" ht="15.75" customHeight="1" x14ac:dyDescent="0.25">
      <c r="C842" s="263"/>
      <c r="D842" s="263"/>
    </row>
    <row r="843" spans="3:4" ht="15.75" customHeight="1" x14ac:dyDescent="0.25">
      <c r="C843" s="263"/>
      <c r="D843" s="263"/>
    </row>
    <row r="844" spans="3:4" ht="15.75" customHeight="1" x14ac:dyDescent="0.25">
      <c r="C844" s="263"/>
      <c r="D844" s="263"/>
    </row>
    <row r="845" spans="3:4" ht="15.75" customHeight="1" x14ac:dyDescent="0.25">
      <c r="C845" s="263"/>
      <c r="D845" s="263"/>
    </row>
    <row r="846" spans="3:4" ht="15.75" customHeight="1" x14ac:dyDescent="0.25">
      <c r="C846" s="263"/>
      <c r="D846" s="263"/>
    </row>
    <row r="847" spans="3:4" ht="15.75" customHeight="1" x14ac:dyDescent="0.25">
      <c r="C847" s="263"/>
      <c r="D847" s="263"/>
    </row>
    <row r="848" spans="3:4" ht="15.75" customHeight="1" x14ac:dyDescent="0.25">
      <c r="C848" s="263"/>
      <c r="D848" s="263"/>
    </row>
    <row r="849" spans="3:4" ht="15.75" customHeight="1" x14ac:dyDescent="0.25">
      <c r="C849" s="263"/>
      <c r="D849" s="263"/>
    </row>
    <row r="850" spans="3:4" ht="15.75" customHeight="1" x14ac:dyDescent="0.25">
      <c r="C850" s="263"/>
      <c r="D850" s="263"/>
    </row>
    <row r="851" spans="3:4" ht="15.75" customHeight="1" x14ac:dyDescent="0.25">
      <c r="C851" s="263"/>
      <c r="D851" s="263"/>
    </row>
    <row r="852" spans="3:4" ht="15.75" customHeight="1" x14ac:dyDescent="0.25">
      <c r="C852" s="263"/>
      <c r="D852" s="263"/>
    </row>
    <row r="853" spans="3:4" ht="15.75" customHeight="1" x14ac:dyDescent="0.25">
      <c r="C853" s="263"/>
      <c r="D853" s="263"/>
    </row>
    <row r="854" spans="3:4" ht="15.75" customHeight="1" x14ac:dyDescent="0.25">
      <c r="C854" s="263"/>
      <c r="D854" s="263"/>
    </row>
    <row r="855" spans="3:4" ht="15.75" customHeight="1" x14ac:dyDescent="0.25">
      <c r="C855" s="263"/>
      <c r="D855" s="263"/>
    </row>
    <row r="856" spans="3:4" ht="15.75" customHeight="1" x14ac:dyDescent="0.25">
      <c r="C856" s="263"/>
      <c r="D856" s="263"/>
    </row>
    <row r="857" spans="3:4" ht="15.75" customHeight="1" x14ac:dyDescent="0.25">
      <c r="C857" s="263"/>
      <c r="D857" s="263"/>
    </row>
    <row r="858" spans="3:4" ht="15.75" customHeight="1" x14ac:dyDescent="0.25">
      <c r="C858" s="263"/>
      <c r="D858" s="263"/>
    </row>
    <row r="859" spans="3:4" ht="15.75" customHeight="1" x14ac:dyDescent="0.25">
      <c r="C859" s="263"/>
      <c r="D859" s="263"/>
    </row>
    <row r="860" spans="3:4" ht="15.75" customHeight="1" x14ac:dyDescent="0.25">
      <c r="C860" s="263"/>
      <c r="D860" s="263"/>
    </row>
    <row r="861" spans="3:4" ht="15.75" customHeight="1" x14ac:dyDescent="0.25">
      <c r="C861" s="263"/>
      <c r="D861" s="263"/>
    </row>
    <row r="862" spans="3:4" ht="15.75" customHeight="1" x14ac:dyDescent="0.25">
      <c r="C862" s="263"/>
      <c r="D862" s="263"/>
    </row>
    <row r="863" spans="3:4" ht="15.75" customHeight="1" x14ac:dyDescent="0.25">
      <c r="C863" s="263"/>
      <c r="D863" s="263"/>
    </row>
    <row r="864" spans="3:4" ht="15.75" customHeight="1" x14ac:dyDescent="0.25">
      <c r="C864" s="263"/>
      <c r="D864" s="263"/>
    </row>
    <row r="865" spans="3:4" ht="15.75" customHeight="1" x14ac:dyDescent="0.25">
      <c r="C865" s="263"/>
      <c r="D865" s="263"/>
    </row>
    <row r="866" spans="3:4" ht="15.75" customHeight="1" x14ac:dyDescent="0.25">
      <c r="C866" s="263"/>
      <c r="D866" s="263"/>
    </row>
    <row r="867" spans="3:4" ht="15.75" customHeight="1" x14ac:dyDescent="0.25">
      <c r="C867" s="263"/>
      <c r="D867" s="263"/>
    </row>
    <row r="868" spans="3:4" ht="15.75" customHeight="1" x14ac:dyDescent="0.25">
      <c r="C868" s="263"/>
      <c r="D868" s="263"/>
    </row>
    <row r="869" spans="3:4" ht="15.75" customHeight="1" x14ac:dyDescent="0.25">
      <c r="C869" s="263"/>
      <c r="D869" s="263"/>
    </row>
    <row r="870" spans="3:4" ht="15.75" customHeight="1" x14ac:dyDescent="0.25">
      <c r="C870" s="263"/>
      <c r="D870" s="263"/>
    </row>
    <row r="871" spans="3:4" ht="15.75" customHeight="1" x14ac:dyDescent="0.25">
      <c r="C871" s="263"/>
      <c r="D871" s="263"/>
    </row>
    <row r="872" spans="3:4" ht="15.75" customHeight="1" x14ac:dyDescent="0.25">
      <c r="C872" s="263"/>
      <c r="D872" s="263"/>
    </row>
    <row r="873" spans="3:4" ht="15.75" customHeight="1" x14ac:dyDescent="0.25">
      <c r="C873" s="263"/>
      <c r="D873" s="263"/>
    </row>
    <row r="874" spans="3:4" ht="15.75" customHeight="1" x14ac:dyDescent="0.25">
      <c r="C874" s="263"/>
      <c r="D874" s="263"/>
    </row>
    <row r="875" spans="3:4" ht="15.75" customHeight="1" x14ac:dyDescent="0.25">
      <c r="C875" s="263"/>
      <c r="D875" s="263"/>
    </row>
    <row r="876" spans="3:4" ht="15.75" customHeight="1" x14ac:dyDescent="0.25">
      <c r="C876" s="263"/>
      <c r="D876" s="263"/>
    </row>
    <row r="877" spans="3:4" ht="15.75" customHeight="1" x14ac:dyDescent="0.25">
      <c r="C877" s="263"/>
      <c r="D877" s="263"/>
    </row>
    <row r="878" spans="3:4" ht="15.75" customHeight="1" x14ac:dyDescent="0.25">
      <c r="C878" s="263"/>
      <c r="D878" s="263"/>
    </row>
    <row r="879" spans="3:4" ht="15.75" customHeight="1" x14ac:dyDescent="0.25">
      <c r="C879" s="263"/>
      <c r="D879" s="263"/>
    </row>
    <row r="880" spans="3:4" ht="15.75" customHeight="1" x14ac:dyDescent="0.25">
      <c r="C880" s="263"/>
      <c r="D880" s="263"/>
    </row>
    <row r="881" spans="3:4" ht="15.75" customHeight="1" x14ac:dyDescent="0.25">
      <c r="C881" s="263"/>
      <c r="D881" s="263"/>
    </row>
    <row r="882" spans="3:4" ht="15.75" customHeight="1" x14ac:dyDescent="0.25">
      <c r="C882" s="263"/>
      <c r="D882" s="263"/>
    </row>
    <row r="883" spans="3:4" ht="15.75" customHeight="1" x14ac:dyDescent="0.25">
      <c r="C883" s="263"/>
      <c r="D883" s="263"/>
    </row>
    <row r="884" spans="3:4" ht="15.75" customHeight="1" x14ac:dyDescent="0.25">
      <c r="C884" s="263"/>
      <c r="D884" s="263"/>
    </row>
    <row r="885" spans="3:4" ht="15.75" customHeight="1" x14ac:dyDescent="0.25">
      <c r="C885" s="263"/>
      <c r="D885" s="263"/>
    </row>
    <row r="886" spans="3:4" ht="15.75" customHeight="1" x14ac:dyDescent="0.25">
      <c r="C886" s="263"/>
      <c r="D886" s="263"/>
    </row>
    <row r="887" spans="3:4" ht="15.75" customHeight="1" x14ac:dyDescent="0.25">
      <c r="C887" s="263"/>
      <c r="D887" s="263"/>
    </row>
    <row r="888" spans="3:4" ht="15.75" customHeight="1" x14ac:dyDescent="0.25">
      <c r="C888" s="263"/>
      <c r="D888" s="263"/>
    </row>
    <row r="889" spans="3:4" ht="15.75" customHeight="1" x14ac:dyDescent="0.25">
      <c r="C889" s="263"/>
      <c r="D889" s="263"/>
    </row>
    <row r="890" spans="3:4" ht="15.75" customHeight="1" x14ac:dyDescent="0.25">
      <c r="C890" s="263"/>
      <c r="D890" s="263"/>
    </row>
    <row r="891" spans="3:4" ht="15.75" customHeight="1" x14ac:dyDescent="0.25">
      <c r="C891" s="263"/>
      <c r="D891" s="263"/>
    </row>
    <row r="892" spans="3:4" ht="15.75" customHeight="1" x14ac:dyDescent="0.25">
      <c r="C892" s="263"/>
      <c r="D892" s="263"/>
    </row>
    <row r="893" spans="3:4" ht="15.75" customHeight="1" x14ac:dyDescent="0.25">
      <c r="C893" s="263"/>
      <c r="D893" s="263"/>
    </row>
    <row r="894" spans="3:4" ht="15.75" customHeight="1" x14ac:dyDescent="0.25">
      <c r="C894" s="263"/>
      <c r="D894" s="263"/>
    </row>
    <row r="895" spans="3:4" ht="15.75" customHeight="1" x14ac:dyDescent="0.25">
      <c r="C895" s="263"/>
      <c r="D895" s="263"/>
    </row>
    <row r="896" spans="3:4" ht="15.75" customHeight="1" x14ac:dyDescent="0.25">
      <c r="C896" s="263"/>
      <c r="D896" s="263"/>
    </row>
    <row r="897" spans="3:4" ht="15.75" customHeight="1" x14ac:dyDescent="0.25">
      <c r="C897" s="263"/>
      <c r="D897" s="263"/>
    </row>
    <row r="898" spans="3:4" ht="15.75" customHeight="1" x14ac:dyDescent="0.25">
      <c r="C898" s="263"/>
      <c r="D898" s="263"/>
    </row>
    <row r="899" spans="3:4" ht="15.75" customHeight="1" x14ac:dyDescent="0.25">
      <c r="C899" s="263"/>
      <c r="D899" s="263"/>
    </row>
    <row r="900" spans="3:4" ht="15.75" customHeight="1" x14ac:dyDescent="0.25">
      <c r="C900" s="263"/>
      <c r="D900" s="263"/>
    </row>
    <row r="901" spans="3:4" ht="15.75" customHeight="1" x14ac:dyDescent="0.25">
      <c r="C901" s="263"/>
      <c r="D901" s="263"/>
    </row>
    <row r="902" spans="3:4" ht="15.75" customHeight="1" x14ac:dyDescent="0.25">
      <c r="C902" s="263"/>
      <c r="D902" s="263"/>
    </row>
    <row r="903" spans="3:4" ht="15.75" customHeight="1" x14ac:dyDescent="0.25">
      <c r="C903" s="263"/>
      <c r="D903" s="263"/>
    </row>
    <row r="904" spans="3:4" ht="15.75" customHeight="1" x14ac:dyDescent="0.25">
      <c r="C904" s="263"/>
      <c r="D904" s="263"/>
    </row>
    <row r="905" spans="3:4" ht="15.75" customHeight="1" x14ac:dyDescent="0.25">
      <c r="C905" s="263"/>
      <c r="D905" s="263"/>
    </row>
    <row r="906" spans="3:4" ht="15.75" customHeight="1" x14ac:dyDescent="0.25">
      <c r="C906" s="263"/>
      <c r="D906" s="263"/>
    </row>
    <row r="907" spans="3:4" ht="15.75" customHeight="1" x14ac:dyDescent="0.25">
      <c r="C907" s="263"/>
      <c r="D907" s="263"/>
    </row>
    <row r="908" spans="3:4" ht="15.75" customHeight="1" x14ac:dyDescent="0.25">
      <c r="C908" s="263"/>
      <c r="D908" s="263"/>
    </row>
    <row r="909" spans="3:4" ht="15.75" customHeight="1" x14ac:dyDescent="0.25">
      <c r="C909" s="263"/>
      <c r="D909" s="263"/>
    </row>
    <row r="910" spans="3:4" ht="15.75" customHeight="1" x14ac:dyDescent="0.25">
      <c r="C910" s="263"/>
      <c r="D910" s="263"/>
    </row>
    <row r="911" spans="3:4" ht="15.75" customHeight="1" x14ac:dyDescent="0.25">
      <c r="C911" s="263"/>
      <c r="D911" s="263"/>
    </row>
    <row r="912" spans="3:4" ht="15.75" customHeight="1" x14ac:dyDescent="0.25">
      <c r="C912" s="263"/>
      <c r="D912" s="263"/>
    </row>
    <row r="913" spans="3:4" ht="15.75" customHeight="1" x14ac:dyDescent="0.25">
      <c r="C913" s="263"/>
      <c r="D913" s="263"/>
    </row>
    <row r="914" spans="3:4" ht="15.75" customHeight="1" x14ac:dyDescent="0.25">
      <c r="C914" s="263"/>
      <c r="D914" s="263"/>
    </row>
    <row r="915" spans="3:4" ht="15.75" customHeight="1" x14ac:dyDescent="0.25">
      <c r="C915" s="263"/>
      <c r="D915" s="263"/>
    </row>
    <row r="916" spans="3:4" ht="15.75" customHeight="1" x14ac:dyDescent="0.25">
      <c r="C916" s="263"/>
      <c r="D916" s="263"/>
    </row>
    <row r="917" spans="3:4" ht="15.75" customHeight="1" x14ac:dyDescent="0.25">
      <c r="C917" s="263"/>
      <c r="D917" s="263"/>
    </row>
    <row r="918" spans="3:4" ht="15.75" customHeight="1" x14ac:dyDescent="0.25">
      <c r="C918" s="263"/>
      <c r="D918" s="263"/>
    </row>
    <row r="919" spans="3:4" ht="15.75" customHeight="1" x14ac:dyDescent="0.25">
      <c r="C919" s="263"/>
      <c r="D919" s="263"/>
    </row>
    <row r="920" spans="3:4" ht="15.75" customHeight="1" x14ac:dyDescent="0.25">
      <c r="C920" s="263"/>
      <c r="D920" s="263"/>
    </row>
    <row r="921" spans="3:4" ht="15.75" customHeight="1" x14ac:dyDescent="0.25">
      <c r="C921" s="263"/>
      <c r="D921" s="263"/>
    </row>
    <row r="922" spans="3:4" ht="15.75" customHeight="1" x14ac:dyDescent="0.25">
      <c r="C922" s="263"/>
      <c r="D922" s="263"/>
    </row>
    <row r="923" spans="3:4" ht="15.75" customHeight="1" x14ac:dyDescent="0.25">
      <c r="C923" s="263"/>
      <c r="D923" s="263"/>
    </row>
    <row r="924" spans="3:4" ht="15.75" customHeight="1" x14ac:dyDescent="0.25">
      <c r="C924" s="263"/>
      <c r="D924" s="263"/>
    </row>
    <row r="925" spans="3:4" ht="15.75" customHeight="1" x14ac:dyDescent="0.25">
      <c r="C925" s="263"/>
      <c r="D925" s="263"/>
    </row>
    <row r="926" spans="3:4" ht="15.75" customHeight="1" x14ac:dyDescent="0.25">
      <c r="C926" s="263"/>
      <c r="D926" s="263"/>
    </row>
    <row r="927" spans="3:4" ht="15.75" customHeight="1" x14ac:dyDescent="0.25">
      <c r="C927" s="263"/>
      <c r="D927" s="263"/>
    </row>
    <row r="928" spans="3:4" ht="15.75" customHeight="1" x14ac:dyDescent="0.25">
      <c r="C928" s="263"/>
      <c r="D928" s="263"/>
    </row>
    <row r="929" spans="3:4" ht="15.75" customHeight="1" x14ac:dyDescent="0.25">
      <c r="C929" s="263"/>
      <c r="D929" s="263"/>
    </row>
    <row r="930" spans="3:4" ht="15.75" customHeight="1" x14ac:dyDescent="0.25">
      <c r="C930" s="263"/>
      <c r="D930" s="263"/>
    </row>
    <row r="931" spans="3:4" ht="15.75" customHeight="1" x14ac:dyDescent="0.25">
      <c r="C931" s="263"/>
      <c r="D931" s="263"/>
    </row>
    <row r="932" spans="3:4" ht="15.75" customHeight="1" x14ac:dyDescent="0.25">
      <c r="C932" s="263"/>
      <c r="D932" s="263"/>
    </row>
    <row r="933" spans="3:4" ht="15.75" customHeight="1" x14ac:dyDescent="0.25">
      <c r="C933" s="263"/>
      <c r="D933" s="263"/>
    </row>
    <row r="934" spans="3:4" ht="15.75" customHeight="1" x14ac:dyDescent="0.25">
      <c r="C934" s="263"/>
      <c r="D934" s="263"/>
    </row>
    <row r="935" spans="3:4" ht="15.75" customHeight="1" x14ac:dyDescent="0.25">
      <c r="C935" s="263"/>
      <c r="D935" s="263"/>
    </row>
    <row r="936" spans="3:4" ht="15.75" customHeight="1" x14ac:dyDescent="0.25">
      <c r="C936" s="263"/>
      <c r="D936" s="263"/>
    </row>
    <row r="937" spans="3:4" ht="15.75" customHeight="1" x14ac:dyDescent="0.25">
      <c r="C937" s="263"/>
      <c r="D937" s="263"/>
    </row>
    <row r="938" spans="3:4" ht="15.75" customHeight="1" x14ac:dyDescent="0.25">
      <c r="C938" s="263"/>
      <c r="D938" s="263"/>
    </row>
    <row r="939" spans="3:4" ht="15.75" customHeight="1" x14ac:dyDescent="0.25">
      <c r="C939" s="263"/>
      <c r="D939" s="263"/>
    </row>
    <row r="940" spans="3:4" ht="15.75" customHeight="1" x14ac:dyDescent="0.25">
      <c r="C940" s="263"/>
      <c r="D940" s="263"/>
    </row>
    <row r="941" spans="3:4" ht="15.75" customHeight="1" x14ac:dyDescent="0.25">
      <c r="C941" s="263"/>
      <c r="D941" s="263"/>
    </row>
    <row r="942" spans="3:4" ht="15.75" customHeight="1" x14ac:dyDescent="0.25">
      <c r="C942" s="263"/>
      <c r="D942" s="263"/>
    </row>
    <row r="943" spans="3:4" ht="15.75" customHeight="1" x14ac:dyDescent="0.25">
      <c r="C943" s="263"/>
      <c r="D943" s="263"/>
    </row>
    <row r="944" spans="3:4" ht="15.75" customHeight="1" x14ac:dyDescent="0.25">
      <c r="C944" s="263"/>
      <c r="D944" s="263"/>
    </row>
    <row r="945" spans="3:4" ht="15.75" customHeight="1" x14ac:dyDescent="0.25">
      <c r="C945" s="263"/>
      <c r="D945" s="263"/>
    </row>
    <row r="946" spans="3:4" ht="15.75" customHeight="1" x14ac:dyDescent="0.25">
      <c r="C946" s="263"/>
      <c r="D946" s="263"/>
    </row>
    <row r="947" spans="3:4" ht="15.75" customHeight="1" x14ac:dyDescent="0.25">
      <c r="C947" s="263"/>
      <c r="D947" s="263"/>
    </row>
    <row r="948" spans="3:4" ht="15.75" customHeight="1" x14ac:dyDescent="0.25">
      <c r="C948" s="263"/>
      <c r="D948" s="263"/>
    </row>
    <row r="949" spans="3:4" ht="15.75" customHeight="1" x14ac:dyDescent="0.25">
      <c r="C949" s="263"/>
      <c r="D949" s="263"/>
    </row>
    <row r="950" spans="3:4" ht="15.75" customHeight="1" x14ac:dyDescent="0.25">
      <c r="C950" s="263"/>
      <c r="D950" s="263"/>
    </row>
    <row r="951" spans="3:4" ht="15.75" customHeight="1" x14ac:dyDescent="0.25">
      <c r="C951" s="263"/>
      <c r="D951" s="263"/>
    </row>
    <row r="952" spans="3:4" ht="15.75" customHeight="1" x14ac:dyDescent="0.25">
      <c r="C952" s="263"/>
      <c r="D952" s="263"/>
    </row>
    <row r="953" spans="3:4" ht="15.75" customHeight="1" x14ac:dyDescent="0.25">
      <c r="C953" s="263"/>
      <c r="D953" s="263"/>
    </row>
    <row r="954" spans="3:4" ht="15.75" customHeight="1" x14ac:dyDescent="0.25">
      <c r="C954" s="263"/>
      <c r="D954" s="263"/>
    </row>
    <row r="955" spans="3:4" ht="15.75" customHeight="1" x14ac:dyDescent="0.25">
      <c r="C955" s="263"/>
      <c r="D955" s="263"/>
    </row>
    <row r="956" spans="3:4" ht="15.75" customHeight="1" x14ac:dyDescent="0.25">
      <c r="C956" s="263"/>
      <c r="D956" s="263"/>
    </row>
    <row r="957" spans="3:4" ht="15.75" customHeight="1" x14ac:dyDescent="0.25">
      <c r="C957" s="263"/>
      <c r="D957" s="263"/>
    </row>
    <row r="958" spans="3:4" ht="15.75" customHeight="1" x14ac:dyDescent="0.25">
      <c r="C958" s="263"/>
      <c r="D958" s="263"/>
    </row>
    <row r="959" spans="3:4" ht="15.75" customHeight="1" x14ac:dyDescent="0.25">
      <c r="C959" s="263"/>
      <c r="D959" s="263"/>
    </row>
    <row r="960" spans="3:4" ht="15.75" customHeight="1" x14ac:dyDescent="0.25">
      <c r="C960" s="263"/>
      <c r="D960" s="263"/>
    </row>
    <row r="961" spans="3:4" ht="15.75" customHeight="1" x14ac:dyDescent="0.25">
      <c r="C961" s="263"/>
      <c r="D961" s="263"/>
    </row>
    <row r="962" spans="3:4" ht="15.75" customHeight="1" x14ac:dyDescent="0.25">
      <c r="C962" s="263"/>
      <c r="D962" s="263"/>
    </row>
    <row r="963" spans="3:4" ht="15.75" customHeight="1" x14ac:dyDescent="0.25">
      <c r="C963" s="263"/>
      <c r="D963" s="263"/>
    </row>
    <row r="964" spans="3:4" ht="15.75" customHeight="1" x14ac:dyDescent="0.25">
      <c r="C964" s="263"/>
      <c r="D964" s="263"/>
    </row>
    <row r="965" spans="3:4" ht="15.75" customHeight="1" x14ac:dyDescent="0.25">
      <c r="C965" s="263"/>
      <c r="D965" s="263"/>
    </row>
    <row r="966" spans="3:4" ht="15.75" customHeight="1" x14ac:dyDescent="0.25">
      <c r="C966" s="263"/>
      <c r="D966" s="263"/>
    </row>
    <row r="967" spans="3:4" ht="15.75" customHeight="1" x14ac:dyDescent="0.25">
      <c r="C967" s="263"/>
      <c r="D967" s="263"/>
    </row>
    <row r="968" spans="3:4" ht="15.75" customHeight="1" x14ac:dyDescent="0.25">
      <c r="C968" s="263"/>
      <c r="D968" s="263"/>
    </row>
    <row r="969" spans="3:4" ht="15.75" customHeight="1" x14ac:dyDescent="0.25">
      <c r="C969" s="263"/>
      <c r="D969" s="263"/>
    </row>
    <row r="970" spans="3:4" ht="15.75" customHeight="1" x14ac:dyDescent="0.25">
      <c r="C970" s="263"/>
      <c r="D970" s="263"/>
    </row>
    <row r="971" spans="3:4" ht="15.75" customHeight="1" x14ac:dyDescent="0.25">
      <c r="C971" s="263"/>
      <c r="D971" s="263"/>
    </row>
    <row r="972" spans="3:4" ht="15.75" customHeight="1" x14ac:dyDescent="0.25">
      <c r="C972" s="263"/>
      <c r="D972" s="263"/>
    </row>
    <row r="973" spans="3:4" ht="15.75" customHeight="1" x14ac:dyDescent="0.25">
      <c r="C973" s="263"/>
      <c r="D973" s="263"/>
    </row>
    <row r="974" spans="3:4" ht="15.75" customHeight="1" x14ac:dyDescent="0.25">
      <c r="C974" s="263"/>
      <c r="D974" s="263"/>
    </row>
    <row r="975" spans="3:4" ht="15.75" customHeight="1" x14ac:dyDescent="0.25">
      <c r="C975" s="263"/>
      <c r="D975" s="263"/>
    </row>
    <row r="976" spans="3:4" ht="15.75" customHeight="1" x14ac:dyDescent="0.25">
      <c r="C976" s="263"/>
      <c r="D976" s="263"/>
    </row>
    <row r="977" spans="3:4" ht="15.75" customHeight="1" x14ac:dyDescent="0.25">
      <c r="C977" s="263"/>
      <c r="D977" s="263"/>
    </row>
    <row r="978" spans="3:4" ht="15.75" customHeight="1" x14ac:dyDescent="0.25">
      <c r="C978" s="263"/>
      <c r="D978" s="263"/>
    </row>
    <row r="979" spans="3:4" ht="15.75" customHeight="1" x14ac:dyDescent="0.25">
      <c r="C979" s="263"/>
      <c r="D979" s="263"/>
    </row>
    <row r="980" spans="3:4" ht="15.75" customHeight="1" x14ac:dyDescent="0.25">
      <c r="C980" s="263"/>
      <c r="D980" s="263"/>
    </row>
    <row r="981" spans="3:4" ht="15.75" customHeight="1" x14ac:dyDescent="0.25">
      <c r="C981" s="263"/>
      <c r="D981" s="263"/>
    </row>
    <row r="982" spans="3:4" ht="15.75" customHeight="1" x14ac:dyDescent="0.25">
      <c r="C982" s="263"/>
      <c r="D982" s="263"/>
    </row>
    <row r="983" spans="3:4" ht="15.75" customHeight="1" x14ac:dyDescent="0.25">
      <c r="C983" s="263"/>
      <c r="D983" s="263"/>
    </row>
    <row r="984" spans="3:4" ht="15.75" customHeight="1" x14ac:dyDescent="0.25">
      <c r="C984" s="263"/>
      <c r="D984" s="263"/>
    </row>
    <row r="985" spans="3:4" ht="15.75" customHeight="1" x14ac:dyDescent="0.25">
      <c r="C985" s="263"/>
      <c r="D985" s="263"/>
    </row>
    <row r="986" spans="3:4" ht="15.75" customHeight="1" x14ac:dyDescent="0.25">
      <c r="C986" s="263"/>
      <c r="D986" s="263"/>
    </row>
    <row r="987" spans="3:4" ht="15.75" customHeight="1" x14ac:dyDescent="0.25">
      <c r="C987" s="263"/>
      <c r="D987" s="263"/>
    </row>
    <row r="988" spans="3:4" ht="15.75" customHeight="1" x14ac:dyDescent="0.25">
      <c r="C988" s="263"/>
      <c r="D988" s="263"/>
    </row>
    <row r="989" spans="3:4" ht="15.75" customHeight="1" x14ac:dyDescent="0.25">
      <c r="C989" s="263"/>
      <c r="D989" s="263"/>
    </row>
    <row r="990" spans="3:4" ht="15.75" customHeight="1" x14ac:dyDescent="0.25">
      <c r="C990" s="263"/>
      <c r="D990" s="263"/>
    </row>
    <row r="991" spans="3:4" ht="15.75" customHeight="1" x14ac:dyDescent="0.25">
      <c r="C991" s="263"/>
      <c r="D991" s="263"/>
    </row>
    <row r="992" spans="3:4" ht="15.75" customHeight="1" x14ac:dyDescent="0.25">
      <c r="C992" s="263"/>
      <c r="D992" s="263"/>
    </row>
    <row r="993" spans="3:4" ht="15.75" customHeight="1" x14ac:dyDescent="0.25">
      <c r="C993" s="263"/>
      <c r="D993" s="263"/>
    </row>
    <row r="994" spans="3:4" ht="15.75" customHeight="1" x14ac:dyDescent="0.25">
      <c r="C994" s="263"/>
      <c r="D994" s="263"/>
    </row>
    <row r="995" spans="3:4" ht="15.75" customHeight="1" x14ac:dyDescent="0.25">
      <c r="C995" s="263"/>
      <c r="D995" s="263"/>
    </row>
    <row r="996" spans="3:4" ht="15.75" customHeight="1" x14ac:dyDescent="0.25">
      <c r="C996" s="263"/>
      <c r="D996" s="263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23C5C-20C3-442A-8A07-D3D47E725DE6}">
  <sheetPr codeName="Sheet27">
    <tabColor rgb="FFFFFF00"/>
  </sheetPr>
  <dimension ref="B1:Z194"/>
  <sheetViews>
    <sheetView showGridLines="0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319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46631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46631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46660</v>
      </c>
    </row>
    <row r="16" spans="2:26" ht="18" customHeight="1" x14ac:dyDescent="0.25">
      <c r="B16" s="431">
        <v>2</v>
      </c>
      <c r="C16" s="451">
        <v>46661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46691</v>
      </c>
    </row>
    <row r="17" spans="2:26" ht="18" customHeight="1" x14ac:dyDescent="0.25">
      <c r="B17" s="431">
        <v>3</v>
      </c>
      <c r="C17" s="451">
        <v>46692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46721</v>
      </c>
    </row>
    <row r="18" spans="2:26" ht="18" customHeight="1" x14ac:dyDescent="0.25">
      <c r="B18" s="431">
        <v>4</v>
      </c>
      <c r="C18" s="451">
        <v>46722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46752</v>
      </c>
    </row>
    <row r="19" spans="2:26" ht="18" customHeight="1" x14ac:dyDescent="0.25">
      <c r="B19" s="431">
        <v>5</v>
      </c>
      <c r="C19" s="451">
        <v>46753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46783</v>
      </c>
    </row>
    <row r="20" spans="2:26" ht="18" customHeight="1" x14ac:dyDescent="0.25">
      <c r="B20" s="431">
        <v>6</v>
      </c>
      <c r="C20" s="451">
        <v>46784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46812</v>
      </c>
    </row>
    <row r="21" spans="2:26" ht="18" customHeight="1" x14ac:dyDescent="0.25">
      <c r="B21" s="431">
        <v>7</v>
      </c>
      <c r="C21" s="451">
        <v>46813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46843</v>
      </c>
    </row>
    <row r="22" spans="2:26" ht="18" customHeight="1" x14ac:dyDescent="0.25">
      <c r="B22" s="431">
        <v>8</v>
      </c>
      <c r="C22" s="451">
        <v>46844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46873</v>
      </c>
    </row>
    <row r="23" spans="2:26" ht="18" customHeight="1" x14ac:dyDescent="0.25">
      <c r="B23" s="431">
        <v>9</v>
      </c>
      <c r="C23" s="451">
        <v>46874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46904</v>
      </c>
    </row>
    <row r="24" spans="2:26" ht="18" customHeight="1" x14ac:dyDescent="0.25">
      <c r="B24" s="431">
        <v>10</v>
      </c>
      <c r="C24" s="451">
        <v>46905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46934</v>
      </c>
    </row>
    <row r="25" spans="2:26" ht="18" customHeight="1" x14ac:dyDescent="0.25">
      <c r="B25" s="431">
        <v>11</v>
      </c>
      <c r="C25" s="451">
        <v>46935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46965</v>
      </c>
    </row>
    <row r="26" spans="2:26" ht="18" customHeight="1" x14ac:dyDescent="0.25">
      <c r="B26" s="431">
        <v>12</v>
      </c>
      <c r="C26" s="451">
        <v>46966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46996</v>
      </c>
    </row>
    <row r="27" spans="2:26" ht="18" customHeight="1" x14ac:dyDescent="0.25">
      <c r="B27" s="431">
        <v>13</v>
      </c>
      <c r="C27" s="451">
        <v>46997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47026</v>
      </c>
    </row>
    <row r="28" spans="2:26" ht="18" customHeight="1" x14ac:dyDescent="0.25">
      <c r="B28" s="431">
        <v>14</v>
      </c>
      <c r="C28" s="451">
        <v>47027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47057</v>
      </c>
    </row>
    <row r="29" spans="2:26" ht="18" customHeight="1" x14ac:dyDescent="0.25">
      <c r="B29" s="431">
        <v>15</v>
      </c>
      <c r="C29" s="451">
        <v>47058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47087</v>
      </c>
    </row>
    <row r="30" spans="2:26" ht="18" customHeight="1" x14ac:dyDescent="0.25">
      <c r="B30" s="431">
        <v>16</v>
      </c>
      <c r="C30" s="451">
        <v>47088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47118</v>
      </c>
    </row>
    <row r="31" spans="2:26" ht="18" customHeight="1" x14ac:dyDescent="0.25">
      <c r="B31" s="431">
        <v>17</v>
      </c>
      <c r="C31" s="451">
        <v>47119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47149</v>
      </c>
    </row>
    <row r="32" spans="2:26" ht="18" customHeight="1" x14ac:dyDescent="0.25">
      <c r="B32" s="431">
        <v>18</v>
      </c>
      <c r="C32" s="451">
        <v>47150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47177</v>
      </c>
    </row>
    <row r="33" spans="2:26" ht="18" customHeight="1" x14ac:dyDescent="0.25">
      <c r="B33" s="431">
        <v>19</v>
      </c>
      <c r="C33" s="451">
        <v>47178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47208</v>
      </c>
    </row>
    <row r="34" spans="2:26" ht="18" customHeight="1" x14ac:dyDescent="0.25">
      <c r="B34" s="431">
        <v>20</v>
      </c>
      <c r="C34" s="451">
        <v>47209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47238</v>
      </c>
    </row>
    <row r="35" spans="2:26" ht="18" customHeight="1" x14ac:dyDescent="0.25">
      <c r="B35" s="431">
        <v>21</v>
      </c>
      <c r="C35" s="451">
        <v>47239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47269</v>
      </c>
    </row>
    <row r="36" spans="2:26" ht="18" customHeight="1" x14ac:dyDescent="0.25">
      <c r="B36" s="431">
        <v>22</v>
      </c>
      <c r="C36" s="451">
        <v>47270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47299</v>
      </c>
    </row>
    <row r="37" spans="2:26" ht="18" customHeight="1" x14ac:dyDescent="0.25">
      <c r="B37" s="431">
        <v>23</v>
      </c>
      <c r="C37" s="451">
        <v>47300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47330</v>
      </c>
    </row>
    <row r="38" spans="2:26" ht="18" customHeight="1" x14ac:dyDescent="0.25">
      <c r="B38" s="431">
        <v>24</v>
      </c>
      <c r="C38" s="451">
        <v>47331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47361</v>
      </c>
    </row>
    <row r="39" spans="2:26" ht="18" customHeight="1" x14ac:dyDescent="0.25">
      <c r="B39" s="431">
        <v>25</v>
      </c>
      <c r="C39" s="451">
        <v>47362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47391</v>
      </c>
    </row>
    <row r="40" spans="2:26" ht="18" customHeight="1" x14ac:dyDescent="0.25">
      <c r="B40" s="431">
        <v>26</v>
      </c>
      <c r="C40" s="451">
        <v>47392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47422</v>
      </c>
    </row>
    <row r="41" spans="2:26" ht="18" customHeight="1" x14ac:dyDescent="0.25">
      <c r="B41" s="431">
        <v>27</v>
      </c>
      <c r="C41" s="451">
        <v>47423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47452</v>
      </c>
    </row>
    <row r="42" spans="2:26" ht="18" customHeight="1" x14ac:dyDescent="0.25">
      <c r="B42" s="431">
        <v>28</v>
      </c>
      <c r="C42" s="451">
        <v>47453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47483</v>
      </c>
    </row>
    <row r="43" spans="2:26" ht="18" customHeight="1" x14ac:dyDescent="0.25">
      <c r="B43" s="431">
        <v>29</v>
      </c>
      <c r="C43" s="451">
        <v>47484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47514</v>
      </c>
    </row>
    <row r="44" spans="2:26" ht="18" customHeight="1" x14ac:dyDescent="0.25">
      <c r="B44" s="431">
        <v>30</v>
      </c>
      <c r="C44" s="451">
        <v>47515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47542</v>
      </c>
    </row>
    <row r="45" spans="2:26" ht="18" customHeight="1" x14ac:dyDescent="0.25">
      <c r="B45" s="431">
        <v>31</v>
      </c>
      <c r="C45" s="451">
        <v>47543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47573</v>
      </c>
    </row>
    <row r="46" spans="2:26" ht="18" customHeight="1" x14ac:dyDescent="0.25">
      <c r="B46" s="431">
        <v>32</v>
      </c>
      <c r="C46" s="451">
        <v>47574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47603</v>
      </c>
    </row>
    <row r="47" spans="2:26" ht="18" customHeight="1" x14ac:dyDescent="0.25">
      <c r="B47" s="431">
        <v>33</v>
      </c>
      <c r="C47" s="451">
        <v>47604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47634</v>
      </c>
    </row>
    <row r="48" spans="2:26" ht="18" customHeight="1" x14ac:dyDescent="0.25">
      <c r="B48" s="431">
        <v>34</v>
      </c>
      <c r="C48" s="451">
        <v>47635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47664</v>
      </c>
    </row>
    <row r="49" spans="2:26" ht="18" customHeight="1" x14ac:dyDescent="0.25">
      <c r="B49" s="431">
        <v>35</v>
      </c>
      <c r="C49" s="451">
        <v>47665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47695</v>
      </c>
    </row>
    <row r="50" spans="2:26" ht="18" customHeight="1" x14ac:dyDescent="0.25">
      <c r="B50" s="431">
        <v>36</v>
      </c>
      <c r="C50" s="451">
        <v>47696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47726</v>
      </c>
    </row>
    <row r="51" spans="2:26" ht="18" customHeight="1" x14ac:dyDescent="0.25">
      <c r="B51" s="431">
        <v>37</v>
      </c>
      <c r="C51" s="451">
        <v>47727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47756</v>
      </c>
    </row>
    <row r="52" spans="2:26" ht="18" customHeight="1" x14ac:dyDescent="0.25">
      <c r="B52" s="431">
        <v>38</v>
      </c>
      <c r="C52" s="451">
        <v>47757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47787</v>
      </c>
    </row>
    <row r="53" spans="2:26" ht="18" customHeight="1" x14ac:dyDescent="0.25">
      <c r="B53" s="431">
        <v>39</v>
      </c>
      <c r="C53" s="451">
        <v>47788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47817</v>
      </c>
    </row>
    <row r="54" spans="2:26" ht="18" customHeight="1" x14ac:dyDescent="0.25">
      <c r="B54" s="431">
        <v>40</v>
      </c>
      <c r="C54" s="451">
        <v>47818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47848</v>
      </c>
    </row>
    <row r="55" spans="2:26" ht="18" customHeight="1" x14ac:dyDescent="0.25">
      <c r="B55" s="431">
        <v>41</v>
      </c>
      <c r="C55" s="451">
        <v>47849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47879</v>
      </c>
    </row>
    <row r="56" spans="2:26" ht="18" customHeight="1" x14ac:dyDescent="0.25">
      <c r="B56" s="431">
        <v>42</v>
      </c>
      <c r="C56" s="451">
        <v>47880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47907</v>
      </c>
    </row>
    <row r="57" spans="2:26" ht="18" customHeight="1" x14ac:dyDescent="0.25">
      <c r="B57" s="431">
        <v>43</v>
      </c>
      <c r="C57" s="451">
        <v>47908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47938</v>
      </c>
    </row>
    <row r="58" spans="2:26" ht="18" customHeight="1" x14ac:dyDescent="0.25">
      <c r="B58" s="431">
        <v>44</v>
      </c>
      <c r="C58" s="451">
        <v>47939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47968</v>
      </c>
    </row>
    <row r="59" spans="2:26" ht="18" customHeight="1" x14ac:dyDescent="0.25">
      <c r="B59" s="431">
        <v>45</v>
      </c>
      <c r="C59" s="451">
        <v>47969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47999</v>
      </c>
    </row>
    <row r="60" spans="2:26" ht="18" customHeight="1" x14ac:dyDescent="0.25">
      <c r="B60" s="431">
        <v>46</v>
      </c>
      <c r="C60" s="451">
        <v>48000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48029</v>
      </c>
    </row>
    <row r="61" spans="2:26" ht="18" customHeight="1" x14ac:dyDescent="0.25">
      <c r="B61" s="431">
        <v>47</v>
      </c>
      <c r="C61" s="451">
        <v>48030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48060</v>
      </c>
    </row>
    <row r="62" spans="2:26" ht="18" customHeight="1" x14ac:dyDescent="0.25">
      <c r="B62" s="431">
        <v>48</v>
      </c>
      <c r="C62" s="451">
        <v>48061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48091</v>
      </c>
    </row>
    <row r="63" spans="2:26" ht="18" customHeight="1" x14ac:dyDescent="0.25">
      <c r="B63" s="431">
        <v>49</v>
      </c>
      <c r="C63" s="451">
        <v>48092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48121</v>
      </c>
    </row>
    <row r="64" spans="2:26" ht="18" customHeight="1" x14ac:dyDescent="0.25">
      <c r="B64" s="431">
        <v>50</v>
      </c>
      <c r="C64" s="451">
        <v>48122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48152</v>
      </c>
    </row>
    <row r="65" spans="2:26" ht="18" customHeight="1" x14ac:dyDescent="0.25">
      <c r="B65" s="431">
        <v>51</v>
      </c>
      <c r="C65" s="451">
        <v>48153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48182</v>
      </c>
    </row>
    <row r="66" spans="2:26" ht="18" customHeight="1" x14ac:dyDescent="0.25">
      <c r="B66" s="431">
        <v>52</v>
      </c>
      <c r="C66" s="451">
        <v>48183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48213</v>
      </c>
    </row>
    <row r="67" spans="2:26" ht="18" customHeight="1" x14ac:dyDescent="0.25">
      <c r="B67" s="431">
        <v>53</v>
      </c>
      <c r="C67" s="451">
        <v>48214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48244</v>
      </c>
    </row>
    <row r="68" spans="2:26" ht="18" customHeight="1" x14ac:dyDescent="0.25">
      <c r="B68" s="431">
        <v>54</v>
      </c>
      <c r="C68" s="451">
        <v>48245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48273</v>
      </c>
    </row>
    <row r="69" spans="2:26" ht="18" customHeight="1" x14ac:dyDescent="0.25">
      <c r="B69" s="431">
        <v>55</v>
      </c>
      <c r="C69" s="451">
        <v>48274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48304</v>
      </c>
    </row>
    <row r="70" spans="2:26" ht="18" customHeight="1" x14ac:dyDescent="0.25">
      <c r="B70" s="431">
        <v>56</v>
      </c>
      <c r="C70" s="451">
        <v>48305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48334</v>
      </c>
    </row>
    <row r="71" spans="2:26" ht="18" customHeight="1" x14ac:dyDescent="0.25">
      <c r="B71" s="431">
        <v>57</v>
      </c>
      <c r="C71" s="451">
        <v>48335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48365</v>
      </c>
    </row>
    <row r="72" spans="2:26" ht="18" customHeight="1" x14ac:dyDescent="0.25">
      <c r="B72" s="431">
        <v>58</v>
      </c>
      <c r="C72" s="451">
        <v>48366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48395</v>
      </c>
    </row>
    <row r="73" spans="2:26" ht="18" customHeight="1" x14ac:dyDescent="0.25">
      <c r="B73" s="431">
        <v>59</v>
      </c>
      <c r="C73" s="451">
        <v>48396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48426</v>
      </c>
    </row>
    <row r="74" spans="2:26" ht="18" customHeight="1" x14ac:dyDescent="0.25">
      <c r="B74" s="431">
        <v>60</v>
      </c>
      <c r="C74" s="451">
        <v>48427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48457</v>
      </c>
    </row>
    <row r="75" spans="2:26" ht="18" customHeight="1" x14ac:dyDescent="0.25">
      <c r="B75" s="431">
        <v>61</v>
      </c>
      <c r="C75" s="451">
        <v>48458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48487</v>
      </c>
    </row>
    <row r="76" spans="2:26" ht="18" customHeight="1" x14ac:dyDescent="0.25">
      <c r="B76" s="431">
        <v>62</v>
      </c>
      <c r="C76" s="451">
        <v>48488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48518</v>
      </c>
    </row>
    <row r="77" spans="2:26" ht="18" customHeight="1" x14ac:dyDescent="0.25">
      <c r="B77" s="431">
        <v>63</v>
      </c>
      <c r="C77" s="451">
        <v>48519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48548</v>
      </c>
    </row>
    <row r="78" spans="2:26" ht="18" customHeight="1" x14ac:dyDescent="0.25">
      <c r="B78" s="431">
        <v>64</v>
      </c>
      <c r="C78" s="451">
        <v>48549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48579</v>
      </c>
    </row>
    <row r="79" spans="2:26" ht="18" customHeight="1" x14ac:dyDescent="0.25">
      <c r="B79" s="431">
        <v>65</v>
      </c>
      <c r="C79" s="451">
        <v>48580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48610</v>
      </c>
    </row>
    <row r="80" spans="2:26" ht="18" customHeight="1" x14ac:dyDescent="0.25">
      <c r="B80" s="431">
        <v>66</v>
      </c>
      <c r="C80" s="451">
        <v>48611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48638</v>
      </c>
    </row>
    <row r="81" spans="2:26" ht="18" customHeight="1" x14ac:dyDescent="0.25">
      <c r="B81" s="431">
        <v>67</v>
      </c>
      <c r="C81" s="451">
        <v>48639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48669</v>
      </c>
    </row>
    <row r="82" spans="2:26" ht="18" customHeight="1" x14ac:dyDescent="0.25">
      <c r="B82" s="431">
        <v>68</v>
      </c>
      <c r="C82" s="451">
        <v>48670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48699</v>
      </c>
    </row>
    <row r="83" spans="2:26" ht="18" customHeight="1" x14ac:dyDescent="0.25">
      <c r="B83" s="431">
        <v>69</v>
      </c>
      <c r="C83" s="451">
        <v>48700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48730</v>
      </c>
    </row>
    <row r="84" spans="2:26" ht="18" customHeight="1" x14ac:dyDescent="0.25">
      <c r="B84" s="431">
        <v>70</v>
      </c>
      <c r="C84" s="451">
        <v>48731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48760</v>
      </c>
    </row>
    <row r="85" spans="2:26" ht="18" customHeight="1" x14ac:dyDescent="0.25">
      <c r="B85" s="431">
        <v>71</v>
      </c>
      <c r="C85" s="451">
        <v>48761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48791</v>
      </c>
    </row>
    <row r="86" spans="2:26" ht="18" customHeight="1" x14ac:dyDescent="0.25">
      <c r="B86" s="431">
        <v>72</v>
      </c>
      <c r="C86" s="451">
        <v>48792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48822</v>
      </c>
    </row>
    <row r="87" spans="2:26" ht="18" customHeight="1" x14ac:dyDescent="0.25">
      <c r="B87" s="431">
        <v>73</v>
      </c>
      <c r="C87" s="451">
        <v>48823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48852</v>
      </c>
    </row>
    <row r="88" spans="2:26" ht="18" customHeight="1" x14ac:dyDescent="0.25">
      <c r="B88" s="431">
        <v>74</v>
      </c>
      <c r="C88" s="451">
        <v>48853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48883</v>
      </c>
    </row>
    <row r="89" spans="2:26" ht="18" customHeight="1" x14ac:dyDescent="0.25">
      <c r="B89" s="431">
        <v>75</v>
      </c>
      <c r="C89" s="451">
        <v>48884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48913</v>
      </c>
    </row>
    <row r="90" spans="2:26" ht="18" customHeight="1" x14ac:dyDescent="0.25">
      <c r="B90" s="431">
        <v>76</v>
      </c>
      <c r="C90" s="451">
        <v>48914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48944</v>
      </c>
    </row>
    <row r="91" spans="2:26" ht="18" customHeight="1" x14ac:dyDescent="0.25">
      <c r="B91" s="431">
        <v>77</v>
      </c>
      <c r="C91" s="451">
        <v>48945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48975</v>
      </c>
    </row>
    <row r="92" spans="2:26" ht="18" customHeight="1" x14ac:dyDescent="0.25">
      <c r="B92" s="431">
        <v>78</v>
      </c>
      <c r="C92" s="451">
        <v>48976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49003</v>
      </c>
    </row>
    <row r="93" spans="2:26" ht="18" customHeight="1" x14ac:dyDescent="0.25">
      <c r="B93" s="431">
        <v>79</v>
      </c>
      <c r="C93" s="451">
        <v>49004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49034</v>
      </c>
    </row>
    <row r="94" spans="2:26" ht="18" customHeight="1" x14ac:dyDescent="0.25">
      <c r="B94" s="431">
        <v>80</v>
      </c>
      <c r="C94" s="451">
        <v>49035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49064</v>
      </c>
    </row>
    <row r="95" spans="2:26" ht="18" customHeight="1" x14ac:dyDescent="0.25">
      <c r="B95" s="431">
        <v>81</v>
      </c>
      <c r="C95" s="451">
        <v>49065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49095</v>
      </c>
    </row>
    <row r="96" spans="2:26" ht="18" customHeight="1" x14ac:dyDescent="0.25">
      <c r="B96" s="431">
        <v>82</v>
      </c>
      <c r="C96" s="451">
        <v>49096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49125</v>
      </c>
    </row>
    <row r="97" spans="2:26" ht="18" customHeight="1" x14ac:dyDescent="0.25">
      <c r="B97" s="431">
        <v>83</v>
      </c>
      <c r="C97" s="451">
        <v>49126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49156</v>
      </c>
    </row>
    <row r="98" spans="2:26" ht="18" customHeight="1" x14ac:dyDescent="0.25">
      <c r="B98" s="431">
        <v>84</v>
      </c>
      <c r="C98" s="451">
        <v>49157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49187</v>
      </c>
    </row>
    <row r="99" spans="2:26" ht="18" customHeight="1" x14ac:dyDescent="0.25">
      <c r="B99" s="431">
        <v>85</v>
      </c>
      <c r="C99" s="451">
        <v>49188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49217</v>
      </c>
    </row>
    <row r="100" spans="2:26" ht="18" customHeight="1" x14ac:dyDescent="0.25">
      <c r="B100" s="431">
        <v>86</v>
      </c>
      <c r="C100" s="451">
        <v>49218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49248</v>
      </c>
    </row>
    <row r="101" spans="2:26" ht="18" customHeight="1" x14ac:dyDescent="0.25">
      <c r="B101" s="431">
        <v>87</v>
      </c>
      <c r="C101" s="451">
        <v>49249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49278</v>
      </c>
    </row>
    <row r="102" spans="2:26" ht="18" customHeight="1" x14ac:dyDescent="0.25">
      <c r="B102" s="431">
        <v>88</v>
      </c>
      <c r="C102" s="451">
        <v>49279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49309</v>
      </c>
    </row>
    <row r="103" spans="2:26" ht="18" customHeight="1" x14ac:dyDescent="0.25">
      <c r="B103" s="431">
        <v>89</v>
      </c>
      <c r="C103" s="451">
        <v>49310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49340</v>
      </c>
    </row>
    <row r="104" spans="2:26" ht="18" customHeight="1" x14ac:dyDescent="0.25">
      <c r="B104" s="431">
        <v>90</v>
      </c>
      <c r="C104" s="451">
        <v>49341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49368</v>
      </c>
    </row>
    <row r="105" spans="2:26" ht="18" customHeight="1" x14ac:dyDescent="0.25">
      <c r="B105" s="431">
        <v>91</v>
      </c>
      <c r="C105" s="451">
        <v>49369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49399</v>
      </c>
    </row>
    <row r="106" spans="2:26" ht="18" customHeight="1" x14ac:dyDescent="0.25">
      <c r="B106" s="431">
        <v>92</v>
      </c>
      <c r="C106" s="451">
        <v>49400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49429</v>
      </c>
    </row>
    <row r="107" spans="2:26" ht="18" customHeight="1" x14ac:dyDescent="0.25">
      <c r="B107" s="431">
        <v>93</v>
      </c>
      <c r="C107" s="451">
        <v>49430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49460</v>
      </c>
    </row>
    <row r="108" spans="2:26" ht="18" customHeight="1" x14ac:dyDescent="0.25">
      <c r="B108" s="431">
        <v>94</v>
      </c>
      <c r="C108" s="451">
        <v>49461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49490</v>
      </c>
    </row>
    <row r="109" spans="2:26" ht="18" customHeight="1" x14ac:dyDescent="0.25">
      <c r="B109" s="431">
        <v>95</v>
      </c>
      <c r="C109" s="451">
        <v>49491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49521</v>
      </c>
    </row>
    <row r="110" spans="2:26" ht="18" customHeight="1" x14ac:dyDescent="0.25">
      <c r="B110" s="431">
        <v>96</v>
      </c>
      <c r="C110" s="451">
        <v>49522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49552</v>
      </c>
    </row>
    <row r="111" spans="2:26" ht="18" customHeight="1" x14ac:dyDescent="0.25">
      <c r="B111" s="431">
        <v>97</v>
      </c>
      <c r="C111" s="451">
        <v>49553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49582</v>
      </c>
    </row>
    <row r="112" spans="2:26" ht="18" customHeight="1" x14ac:dyDescent="0.25">
      <c r="B112" s="431">
        <v>98</v>
      </c>
      <c r="C112" s="451">
        <v>49583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49613</v>
      </c>
    </row>
    <row r="113" spans="2:26" ht="18" customHeight="1" x14ac:dyDescent="0.25">
      <c r="B113" s="431">
        <v>99</v>
      </c>
      <c r="C113" s="451">
        <v>49614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49643</v>
      </c>
    </row>
    <row r="114" spans="2:26" ht="18" customHeight="1" x14ac:dyDescent="0.25">
      <c r="B114" s="431">
        <v>100</v>
      </c>
      <c r="C114" s="451">
        <v>49644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49674</v>
      </c>
    </row>
    <row r="115" spans="2:26" ht="18" customHeight="1" x14ac:dyDescent="0.25">
      <c r="B115" s="431">
        <v>101</v>
      </c>
      <c r="C115" s="451">
        <v>49675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49705</v>
      </c>
    </row>
    <row r="116" spans="2:26" ht="18" customHeight="1" x14ac:dyDescent="0.25">
      <c r="B116" s="431">
        <v>102</v>
      </c>
      <c r="C116" s="451">
        <v>49706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49734</v>
      </c>
    </row>
    <row r="117" spans="2:26" ht="18" customHeight="1" x14ac:dyDescent="0.25">
      <c r="B117" s="431">
        <v>103</v>
      </c>
      <c r="C117" s="451">
        <v>49735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49765</v>
      </c>
    </row>
    <row r="118" spans="2:26" ht="18" customHeight="1" x14ac:dyDescent="0.25">
      <c r="B118" s="431">
        <v>104</v>
      </c>
      <c r="C118" s="451">
        <v>49766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49795</v>
      </c>
    </row>
    <row r="119" spans="2:26" ht="18" customHeight="1" x14ac:dyDescent="0.25">
      <c r="B119" s="431">
        <v>105</v>
      </c>
      <c r="C119" s="451">
        <v>49796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49826</v>
      </c>
    </row>
    <row r="120" spans="2:26" ht="18" customHeight="1" x14ac:dyDescent="0.25">
      <c r="B120" s="431">
        <v>106</v>
      </c>
      <c r="C120" s="451">
        <v>49827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49856</v>
      </c>
    </row>
    <row r="121" spans="2:26" ht="18" customHeight="1" x14ac:dyDescent="0.25">
      <c r="B121" s="431">
        <v>107</v>
      </c>
      <c r="C121" s="451">
        <v>49857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49887</v>
      </c>
    </row>
    <row r="122" spans="2:26" ht="18" customHeight="1" x14ac:dyDescent="0.25">
      <c r="B122" s="431">
        <v>108</v>
      </c>
      <c r="C122" s="451">
        <v>49888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49918</v>
      </c>
    </row>
    <row r="123" spans="2:26" ht="18" customHeight="1" x14ac:dyDescent="0.25">
      <c r="B123" s="431">
        <v>109</v>
      </c>
      <c r="C123" s="451">
        <v>49919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49948</v>
      </c>
    </row>
    <row r="124" spans="2:26" ht="18" customHeight="1" x14ac:dyDescent="0.25">
      <c r="B124" s="431">
        <v>110</v>
      </c>
      <c r="C124" s="451">
        <v>49949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49979</v>
      </c>
    </row>
    <row r="125" spans="2:26" ht="18" customHeight="1" x14ac:dyDescent="0.25">
      <c r="B125" s="431">
        <v>111</v>
      </c>
      <c r="C125" s="451">
        <v>49980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50009</v>
      </c>
    </row>
    <row r="126" spans="2:26" ht="18" customHeight="1" x14ac:dyDescent="0.25">
      <c r="B126" s="431">
        <v>112</v>
      </c>
      <c r="C126" s="451">
        <v>50010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50040</v>
      </c>
    </row>
    <row r="127" spans="2:26" ht="18" customHeight="1" x14ac:dyDescent="0.25">
      <c r="B127" s="431">
        <v>113</v>
      </c>
      <c r="C127" s="451">
        <v>50041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50071</v>
      </c>
    </row>
    <row r="128" spans="2:26" ht="18" customHeight="1" x14ac:dyDescent="0.25">
      <c r="B128" s="431">
        <v>114</v>
      </c>
      <c r="C128" s="451">
        <v>50072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50099</v>
      </c>
    </row>
    <row r="129" spans="2:26" ht="18" customHeight="1" x14ac:dyDescent="0.25">
      <c r="B129" s="431">
        <v>115</v>
      </c>
      <c r="C129" s="451">
        <v>50100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50130</v>
      </c>
    </row>
    <row r="130" spans="2:26" ht="18" customHeight="1" x14ac:dyDescent="0.25">
      <c r="B130" s="431">
        <v>116</v>
      </c>
      <c r="C130" s="451">
        <v>50131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50160</v>
      </c>
    </row>
    <row r="131" spans="2:26" ht="18" customHeight="1" x14ac:dyDescent="0.25">
      <c r="B131" s="431">
        <v>117</v>
      </c>
      <c r="C131" s="451">
        <v>50161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50191</v>
      </c>
    </row>
    <row r="132" spans="2:26" ht="18" customHeight="1" x14ac:dyDescent="0.25">
      <c r="B132" s="431">
        <v>118</v>
      </c>
      <c r="C132" s="451">
        <v>50192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50221</v>
      </c>
    </row>
    <row r="133" spans="2:26" ht="18" customHeight="1" x14ac:dyDescent="0.25">
      <c r="B133" s="431">
        <v>119</v>
      </c>
      <c r="C133" s="451">
        <v>50222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50252</v>
      </c>
    </row>
    <row r="134" spans="2:26" ht="18" customHeight="1" x14ac:dyDescent="0.25">
      <c r="B134" s="431">
        <v>120</v>
      </c>
      <c r="C134" s="451">
        <v>50253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50283</v>
      </c>
    </row>
    <row r="135" spans="2:26" ht="18" customHeight="1" x14ac:dyDescent="0.25">
      <c r="B135" s="431">
        <v>121</v>
      </c>
      <c r="C135" s="451">
        <v>50284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50313</v>
      </c>
    </row>
    <row r="136" spans="2:26" ht="18" customHeight="1" x14ac:dyDescent="0.25">
      <c r="B136" s="431">
        <v>122</v>
      </c>
      <c r="C136" s="451">
        <v>50314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50344</v>
      </c>
    </row>
    <row r="137" spans="2:26" ht="18" customHeight="1" x14ac:dyDescent="0.25">
      <c r="B137" s="431">
        <v>123</v>
      </c>
      <c r="C137" s="451">
        <v>50345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50374</v>
      </c>
    </row>
    <row r="138" spans="2:26" ht="18" customHeight="1" x14ac:dyDescent="0.25">
      <c r="B138" s="431">
        <v>124</v>
      </c>
      <c r="C138" s="451">
        <v>50375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50405</v>
      </c>
    </row>
    <row r="139" spans="2:26" ht="18" customHeight="1" x14ac:dyDescent="0.25">
      <c r="B139" s="431">
        <v>125</v>
      </c>
      <c r="C139" s="451">
        <v>50406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50436</v>
      </c>
    </row>
    <row r="140" spans="2:26" ht="18" customHeight="1" x14ac:dyDescent="0.25">
      <c r="B140" s="431">
        <v>126</v>
      </c>
      <c r="C140" s="451">
        <v>50437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50464</v>
      </c>
    </row>
    <row r="141" spans="2:26" ht="18" customHeight="1" x14ac:dyDescent="0.25">
      <c r="B141" s="431">
        <v>127</v>
      </c>
      <c r="C141" s="451">
        <v>50465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50495</v>
      </c>
    </row>
    <row r="142" spans="2:26" ht="18" customHeight="1" x14ac:dyDescent="0.25">
      <c r="B142" s="431">
        <v>128</v>
      </c>
      <c r="C142" s="451">
        <v>50496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50525</v>
      </c>
    </row>
    <row r="143" spans="2:26" ht="18" customHeight="1" x14ac:dyDescent="0.25">
      <c r="B143" s="431">
        <v>129</v>
      </c>
      <c r="C143" s="451">
        <v>50526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50556</v>
      </c>
    </row>
    <row r="144" spans="2:26" ht="18" customHeight="1" x14ac:dyDescent="0.25">
      <c r="B144" s="431">
        <v>130</v>
      </c>
      <c r="C144" s="451">
        <v>50557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50586</v>
      </c>
    </row>
    <row r="145" spans="2:26" ht="18" customHeight="1" x14ac:dyDescent="0.25">
      <c r="B145" s="431">
        <v>131</v>
      </c>
      <c r="C145" s="451">
        <v>50587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50617</v>
      </c>
    </row>
    <row r="146" spans="2:26" ht="18" customHeight="1" x14ac:dyDescent="0.25">
      <c r="B146" s="431">
        <v>132</v>
      </c>
      <c r="C146" s="451">
        <v>50618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50648</v>
      </c>
    </row>
    <row r="147" spans="2:26" ht="18" customHeight="1" x14ac:dyDescent="0.25">
      <c r="B147" s="431">
        <v>133</v>
      </c>
      <c r="C147" s="451">
        <v>50649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50678</v>
      </c>
    </row>
    <row r="148" spans="2:26" ht="18" customHeight="1" x14ac:dyDescent="0.25">
      <c r="B148" s="431">
        <v>134</v>
      </c>
      <c r="C148" s="451">
        <v>50679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50709</v>
      </c>
    </row>
    <row r="149" spans="2:26" ht="18" customHeight="1" x14ac:dyDescent="0.25">
      <c r="B149" s="431">
        <v>135</v>
      </c>
      <c r="C149" s="451">
        <v>50710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50739</v>
      </c>
    </row>
    <row r="150" spans="2:26" ht="18" customHeight="1" x14ac:dyDescent="0.25">
      <c r="B150" s="431">
        <v>136</v>
      </c>
      <c r="C150" s="451">
        <v>50740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50770</v>
      </c>
    </row>
    <row r="151" spans="2:26" ht="18" customHeight="1" x14ac:dyDescent="0.25">
      <c r="B151" s="431">
        <v>137</v>
      </c>
      <c r="C151" s="451">
        <v>50771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50801</v>
      </c>
    </row>
    <row r="152" spans="2:26" ht="18" customHeight="1" x14ac:dyDescent="0.25">
      <c r="B152" s="431">
        <v>138</v>
      </c>
      <c r="C152" s="451">
        <v>50802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50829</v>
      </c>
    </row>
    <row r="153" spans="2:26" ht="18" customHeight="1" x14ac:dyDescent="0.25">
      <c r="B153" s="431">
        <v>139</v>
      </c>
      <c r="C153" s="451">
        <v>50830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50860</v>
      </c>
    </row>
    <row r="154" spans="2:26" ht="18" customHeight="1" x14ac:dyDescent="0.25">
      <c r="B154" s="431">
        <v>140</v>
      </c>
      <c r="C154" s="451">
        <v>50861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50890</v>
      </c>
    </row>
    <row r="155" spans="2:26" ht="18" customHeight="1" x14ac:dyDescent="0.25">
      <c r="B155" s="431">
        <v>141</v>
      </c>
      <c r="C155" s="451">
        <v>50891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50921</v>
      </c>
    </row>
    <row r="156" spans="2:26" ht="18" customHeight="1" x14ac:dyDescent="0.25">
      <c r="B156" s="431">
        <v>142</v>
      </c>
      <c r="C156" s="451">
        <v>50922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50951</v>
      </c>
    </row>
    <row r="157" spans="2:26" ht="18" customHeight="1" x14ac:dyDescent="0.25">
      <c r="B157" s="431">
        <v>143</v>
      </c>
      <c r="C157" s="451">
        <v>50952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50982</v>
      </c>
    </row>
    <row r="158" spans="2:26" ht="18" customHeight="1" x14ac:dyDescent="0.25">
      <c r="B158" s="431">
        <v>144</v>
      </c>
      <c r="C158" s="451">
        <v>50983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51013</v>
      </c>
    </row>
    <row r="159" spans="2:26" ht="18" customHeight="1" x14ac:dyDescent="0.25">
      <c r="B159" s="431">
        <v>145</v>
      </c>
      <c r="C159" s="451">
        <v>51014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51043</v>
      </c>
    </row>
    <row r="160" spans="2:26" ht="18" customHeight="1" x14ac:dyDescent="0.25">
      <c r="B160" s="431">
        <v>146</v>
      </c>
      <c r="C160" s="451">
        <v>51044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51074</v>
      </c>
    </row>
    <row r="161" spans="2:26" ht="18" customHeight="1" x14ac:dyDescent="0.25">
      <c r="B161" s="431">
        <v>147</v>
      </c>
      <c r="C161" s="451">
        <v>51075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51104</v>
      </c>
    </row>
    <row r="162" spans="2:26" ht="18" customHeight="1" x14ac:dyDescent="0.25">
      <c r="B162" s="431">
        <v>148</v>
      </c>
      <c r="C162" s="451">
        <v>51105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51135</v>
      </c>
    </row>
    <row r="163" spans="2:26" ht="18" customHeight="1" x14ac:dyDescent="0.25">
      <c r="B163" s="431">
        <v>149</v>
      </c>
      <c r="C163" s="451">
        <v>51136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51166</v>
      </c>
    </row>
    <row r="164" spans="2:26" ht="18" customHeight="1" x14ac:dyDescent="0.25">
      <c r="B164" s="431">
        <v>150</v>
      </c>
      <c r="C164" s="451">
        <v>51167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51195</v>
      </c>
    </row>
    <row r="165" spans="2:26" ht="18" customHeight="1" x14ac:dyDescent="0.25">
      <c r="B165" s="431">
        <v>151</v>
      </c>
      <c r="C165" s="451">
        <v>51196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51226</v>
      </c>
    </row>
    <row r="166" spans="2:26" ht="18" customHeight="1" x14ac:dyDescent="0.25">
      <c r="B166" s="431">
        <v>152</v>
      </c>
      <c r="C166" s="451">
        <v>51227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51256</v>
      </c>
    </row>
    <row r="167" spans="2:26" ht="18" customHeight="1" x14ac:dyDescent="0.25">
      <c r="B167" s="431">
        <v>153</v>
      </c>
      <c r="C167" s="451">
        <v>51257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51287</v>
      </c>
    </row>
    <row r="168" spans="2:26" ht="18" customHeight="1" x14ac:dyDescent="0.25">
      <c r="B168" s="431">
        <v>154</v>
      </c>
      <c r="C168" s="451">
        <v>51288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51317</v>
      </c>
    </row>
    <row r="169" spans="2:26" ht="18" customHeight="1" x14ac:dyDescent="0.25">
      <c r="B169" s="431">
        <v>155</v>
      </c>
      <c r="C169" s="451">
        <v>51318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51348</v>
      </c>
    </row>
    <row r="170" spans="2:26" ht="18" customHeight="1" x14ac:dyDescent="0.25">
      <c r="B170" s="431">
        <v>156</v>
      </c>
      <c r="C170" s="451">
        <v>51349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51379</v>
      </c>
    </row>
    <row r="171" spans="2:26" ht="18" customHeight="1" x14ac:dyDescent="0.25">
      <c r="B171" s="431">
        <v>157</v>
      </c>
      <c r="C171" s="451">
        <v>51380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51409</v>
      </c>
    </row>
    <row r="172" spans="2:26" ht="18" customHeight="1" x14ac:dyDescent="0.25">
      <c r="B172" s="431">
        <v>158</v>
      </c>
      <c r="C172" s="451">
        <v>51410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51440</v>
      </c>
    </row>
    <row r="173" spans="2:26" ht="18" customHeight="1" x14ac:dyDescent="0.25">
      <c r="B173" s="431">
        <v>159</v>
      </c>
      <c r="C173" s="451">
        <v>51441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51470</v>
      </c>
    </row>
    <row r="174" spans="2:26" ht="18" customHeight="1" x14ac:dyDescent="0.25">
      <c r="B174" s="431">
        <v>160</v>
      </c>
      <c r="C174" s="451">
        <v>51471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51501</v>
      </c>
    </row>
    <row r="175" spans="2:26" ht="18" customHeight="1" x14ac:dyDescent="0.25">
      <c r="B175" s="431">
        <v>161</v>
      </c>
      <c r="C175" s="451">
        <v>51502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51532</v>
      </c>
    </row>
    <row r="176" spans="2:26" ht="18" customHeight="1" x14ac:dyDescent="0.25">
      <c r="B176" s="431">
        <v>162</v>
      </c>
      <c r="C176" s="451">
        <v>51533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51560</v>
      </c>
    </row>
    <row r="177" spans="2:26" ht="18" customHeight="1" x14ac:dyDescent="0.25">
      <c r="B177" s="431">
        <v>163</v>
      </c>
      <c r="C177" s="451">
        <v>51561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51591</v>
      </c>
    </row>
    <row r="178" spans="2:26" ht="18" customHeight="1" x14ac:dyDescent="0.25">
      <c r="B178" s="431">
        <v>164</v>
      </c>
      <c r="C178" s="451">
        <v>51592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51621</v>
      </c>
    </row>
    <row r="179" spans="2:26" ht="18" customHeight="1" x14ac:dyDescent="0.25">
      <c r="B179" s="431">
        <v>165</v>
      </c>
      <c r="C179" s="451">
        <v>51622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51652</v>
      </c>
    </row>
    <row r="180" spans="2:26" ht="18" customHeight="1" x14ac:dyDescent="0.25">
      <c r="B180" s="431">
        <v>166</v>
      </c>
      <c r="C180" s="451">
        <v>51653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51682</v>
      </c>
    </row>
    <row r="181" spans="2:26" ht="18" customHeight="1" x14ac:dyDescent="0.25">
      <c r="B181" s="431">
        <v>167</v>
      </c>
      <c r="C181" s="451">
        <v>51683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51713</v>
      </c>
    </row>
    <row r="182" spans="2:26" ht="18" customHeight="1" x14ac:dyDescent="0.25">
      <c r="B182" s="431">
        <v>168</v>
      </c>
      <c r="C182" s="451">
        <v>51714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51744</v>
      </c>
    </row>
    <row r="183" spans="2:26" ht="18" customHeight="1" x14ac:dyDescent="0.25">
      <c r="B183" s="431">
        <v>169</v>
      </c>
      <c r="C183" s="451">
        <v>51745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51774</v>
      </c>
    </row>
    <row r="184" spans="2:26" ht="18" customHeight="1" x14ac:dyDescent="0.25">
      <c r="B184" s="431">
        <v>170</v>
      </c>
      <c r="C184" s="451">
        <v>51775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51805</v>
      </c>
    </row>
    <row r="185" spans="2:26" ht="18" customHeight="1" x14ac:dyDescent="0.25">
      <c r="B185" s="431">
        <v>171</v>
      </c>
      <c r="C185" s="451">
        <v>51806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51835</v>
      </c>
    </row>
    <row r="186" spans="2:26" ht="18" customHeight="1" x14ac:dyDescent="0.25">
      <c r="B186" s="431">
        <v>172</v>
      </c>
      <c r="C186" s="451">
        <v>51836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51866</v>
      </c>
    </row>
    <row r="187" spans="2:26" ht="18" customHeight="1" x14ac:dyDescent="0.25">
      <c r="B187" s="431">
        <v>173</v>
      </c>
      <c r="C187" s="451">
        <v>51867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51897</v>
      </c>
    </row>
    <row r="188" spans="2:26" ht="18" customHeight="1" x14ac:dyDescent="0.25">
      <c r="B188" s="431">
        <v>174</v>
      </c>
      <c r="C188" s="451">
        <v>51898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51925</v>
      </c>
    </row>
    <row r="189" spans="2:26" ht="18" customHeight="1" x14ac:dyDescent="0.25">
      <c r="B189" s="431">
        <v>175</v>
      </c>
      <c r="C189" s="451">
        <v>51926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51956</v>
      </c>
    </row>
    <row r="190" spans="2:26" ht="18" customHeight="1" x14ac:dyDescent="0.25">
      <c r="B190" s="431">
        <v>176</v>
      </c>
      <c r="C190" s="451">
        <v>51957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51986</v>
      </c>
    </row>
    <row r="191" spans="2:26" ht="18" customHeight="1" x14ac:dyDescent="0.25">
      <c r="B191" s="431">
        <v>177</v>
      </c>
      <c r="C191" s="451">
        <v>51987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52017</v>
      </c>
    </row>
    <row r="192" spans="2:26" ht="18" customHeight="1" x14ac:dyDescent="0.25">
      <c r="B192" s="431">
        <v>178</v>
      </c>
      <c r="C192" s="451">
        <v>52018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52047</v>
      </c>
    </row>
    <row r="193" spans="2:26" ht="18" customHeight="1" x14ac:dyDescent="0.25">
      <c r="B193" s="431">
        <v>179</v>
      </c>
      <c r="C193" s="451">
        <v>52048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52078</v>
      </c>
    </row>
    <row r="194" spans="2:26" ht="18" customHeight="1" x14ac:dyDescent="0.25">
      <c r="B194" s="431">
        <v>180</v>
      </c>
      <c r="C194" s="451">
        <v>52079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52109</v>
      </c>
    </row>
  </sheetData>
  <mergeCells count="22">
    <mergeCell ref="B12:D12"/>
    <mergeCell ref="G12:H12"/>
    <mergeCell ref="I12:K12"/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1:D11"/>
    <mergeCell ref="G10:H10"/>
  </mergeCells>
  <conditionalFormatting sqref="B14:K300">
    <cfRule type="expression" dxfId="11" priority="2">
      <formula>$B14&lt;&gt;""</formula>
    </cfRule>
  </conditionalFormatting>
  <conditionalFormatting sqref="Z14">
    <cfRule type="expression" dxfId="10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209D0570-F2CF-4646-B835-07020CA16F38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1855A038-488B-40D7-BAB2-C691EC93BB32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365B9521-3D01-4EED-9A31-27E14BBD816E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C1A9D719-2885-428D-8E9E-143BEC2781CE}"/>
    <dataValidation allowBlank="1" showInputMessage="1" showErrorMessage="1" prompt="Entrez le montant du prêt dans cette cellule" sqref="E5" xr:uid="{3CA454A6-6473-4C15-9F22-71674A5F345D}"/>
    <dataValidation allowBlank="1" showInputMessage="1" showErrorMessage="1" prompt="Entrez le taux d’intérêt annuel dans cette cellule" sqref="E6" xr:uid="{1DC04DB5-D81E-4678-B2EA-B4812F8A1E31}"/>
    <dataValidation allowBlank="1" showInputMessage="1" showErrorMessage="1" prompt="Entrez la période de prêt en années dans cette cellule" sqref="E7" xr:uid="{BB47FE10-0730-45FA-B9AA-FBF55BC45132}"/>
    <dataValidation allowBlank="1" showInputMessage="1" showErrorMessage="1" prompt="Entrez le nombre de paiements par an dans cette cellule" sqref="E8" xr:uid="{427B1BE9-F432-4E88-9527-3C85A2498DA3}"/>
    <dataValidation allowBlank="1" showInputMessage="1" showErrorMessage="1" prompt="Entrez la date de début du prêt dans cette cellule" sqref="E9" xr:uid="{5E76F2ED-0AAB-4539-90C8-76E334BE4698}"/>
    <dataValidation allowBlank="1" showInputMessage="1" showErrorMessage="1" prompt="Entrez le montant du paiement supplémentaire dans cette cellule" sqref="E12" xr:uid="{18CD11CF-6246-418F-A454-2C710104C0E1}"/>
    <dataValidation allowBlank="1" showInputMessage="1" showErrorMessage="1" prompt="Total des intérêts calculé automatiquement" sqref="I9" xr:uid="{910CF9E0-9026-42A1-90B5-A20EB4B178D6}"/>
    <dataValidation allowBlank="1" showInputMessage="1" showErrorMessage="1" prompt="Montant du paiement programmé mis à jour automatiquement" sqref="I5" xr:uid="{8C3823EB-E8F7-47CE-86A3-6788BC0DEE95}"/>
    <dataValidation allowBlank="1" showInputMessage="1" showErrorMessage="1" prompt="Nombre prévu de paiements mis à jour automatiquement" sqref="I6" xr:uid="{28EC4084-40CB-42BE-A58C-3B73B3DD279D}"/>
    <dataValidation allowBlank="1" showInputMessage="1" showErrorMessage="1" prompt="Nombre de paiements mis à jour automatiquement" sqref="I7" xr:uid="{7E2B1A1A-038F-40EE-B8C4-1D3901F0C5AE}"/>
    <dataValidation allowBlank="1" showInputMessage="1" showErrorMessage="1" prompt="Total des paiements en avance mis à jour automatiquement" sqref="I8" xr:uid="{F3A07554-8762-452F-9BBF-E70F70E60AF2}"/>
    <dataValidation allowBlank="1" showInputMessage="1" showErrorMessage="1" prompt="Le numéro de paiement est mis à jour automatiquement dans cette colonne" sqref="B14" xr:uid="{D3137534-D2E4-4109-AAF8-674EFBCAE606}"/>
    <dataValidation allowBlank="1" showInputMessage="1" showErrorMessage="1" prompt="La date de paiement est mise à jour automatiquement dans cette colonne" sqref="C14" xr:uid="{29E76702-3C5A-4008-9AD3-10A74A7A5AC1}"/>
    <dataValidation allowBlank="1" showInputMessage="1" showErrorMessage="1" prompt="Le solde de début est mis à jour automatiquement dans cette colonne" sqref="D14" xr:uid="{E48F02EE-9EAE-477E-8C01-B482505F7045}"/>
    <dataValidation allowBlank="1" showInputMessage="1" showErrorMessage="1" prompt="Le paiement programmé est mis à jour automatiquement dans cette colonne" sqref="E14" xr:uid="{2AFD2EA8-BAB4-4333-8AAC-D85FE3F33FC2}"/>
    <dataValidation allowBlank="1" showInputMessage="1" showErrorMessage="1" prompt="Le paiement supplémentaire est mis à jour automatiquement dans cette colonne" sqref="F14" xr:uid="{C77557DF-3E9F-44D8-8679-4C4DB8FEC9C1}"/>
    <dataValidation allowBlank="1" showInputMessage="1" showErrorMessage="1" prompt="Le paiement total est mis à jour automatiquement dans cette colonne" sqref="G14" xr:uid="{18177A59-C32C-4383-97AC-84B3D1DF0772}"/>
    <dataValidation allowBlank="1" showInputMessage="1" showErrorMessage="1" prompt="Le montant en principal est mis à jour automatiquement dans cette colonne" sqref="H14" xr:uid="{3D69BF63-5D71-48AD-9652-571B04709191}"/>
    <dataValidation allowBlank="1" showInputMessage="1" showErrorMessage="1" prompt="Les intérêts sont mis à jour automatiquement dans cette colonne" sqref="I14" xr:uid="{2796C6C3-2AE8-4923-A364-54781CEA1695}"/>
    <dataValidation allowBlank="1" showInputMessage="1" showErrorMessage="1" prompt="Le solde final est mis à jour automatiquement dans cette colonne" sqref="J14" xr:uid="{6E019C46-24D8-4B3D-AD84-C40262F05D1D}"/>
    <dataValidation allowBlank="1" showInputMessage="1" showErrorMessage="1" prompt="Les intérêts cumulés sont mis à jour automatiquement dans cette colonne" sqref="K14" xr:uid="{BB82D790-6934-4C3D-BFBB-255885560981}"/>
    <dataValidation allowBlank="1" showInputMessage="1" showErrorMessage="1" prompt="Enter the number of months during which only interest will be paid and no principal will be repaid" sqref="E11" xr:uid="{0253DCD4-7E46-4B65-AC2B-4B6A5F60BFF7}"/>
  </dataValidation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5429E-AB98-466F-BBD1-CCD387EEC9CB}">
  <sheetPr>
    <tabColor rgb="FFFFFF00"/>
  </sheetPr>
  <dimension ref="B1:Z194"/>
  <sheetViews>
    <sheetView showGridLines="0" topLeftCell="C1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320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46631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12:D12"/>
    <mergeCell ref="G12:H12"/>
    <mergeCell ref="I12:K12"/>
    <mergeCell ref="B9:C9"/>
    <mergeCell ref="G9:H9"/>
    <mergeCell ref="I9:K9"/>
    <mergeCell ref="G10:H10"/>
    <mergeCell ref="I10:K10"/>
    <mergeCell ref="B11:D11"/>
  </mergeCells>
  <conditionalFormatting sqref="B14:K300">
    <cfRule type="expression" dxfId="9" priority="2">
      <formula>$B14&lt;&gt;""</formula>
    </cfRule>
  </conditionalFormatting>
  <conditionalFormatting sqref="Z14">
    <cfRule type="expression" dxfId="8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38BF37BD-36FE-4454-B47A-83FE36071344}"/>
    <dataValidation allowBlank="1" showInputMessage="1" showErrorMessage="1" prompt="Les intérêts cumulés sont mis à jour automatiquement dans cette colonne" sqref="K14" xr:uid="{E43080AE-1719-4B86-AE8E-991A1B7B8255}"/>
    <dataValidation allowBlank="1" showInputMessage="1" showErrorMessage="1" prompt="Le solde final est mis à jour automatiquement dans cette colonne" sqref="J14" xr:uid="{67946407-9894-4D54-80F5-C01F4CBE2711}"/>
    <dataValidation allowBlank="1" showInputMessage="1" showErrorMessage="1" prompt="Les intérêts sont mis à jour automatiquement dans cette colonne" sqref="I14" xr:uid="{746D450F-5A97-43AC-A6D0-249DD903CA61}"/>
    <dataValidation allowBlank="1" showInputMessage="1" showErrorMessage="1" prompt="Le montant en principal est mis à jour automatiquement dans cette colonne" sqref="H14" xr:uid="{CD66B983-9A26-4A58-A2C9-77399B12B937}"/>
    <dataValidation allowBlank="1" showInputMessage="1" showErrorMessage="1" prompt="Le paiement total est mis à jour automatiquement dans cette colonne" sqref="G14" xr:uid="{4350D90D-EB8F-460B-9E51-89152B718A35}"/>
    <dataValidation allowBlank="1" showInputMessage="1" showErrorMessage="1" prompt="Le paiement supplémentaire est mis à jour automatiquement dans cette colonne" sqref="F14" xr:uid="{80A694DC-8EA3-446C-ABC2-C945428A469C}"/>
    <dataValidation allowBlank="1" showInputMessage="1" showErrorMessage="1" prompt="Le paiement programmé est mis à jour automatiquement dans cette colonne" sqref="E14" xr:uid="{AEBB4171-0ADE-495C-9572-F07C58D0C429}"/>
    <dataValidation allowBlank="1" showInputMessage="1" showErrorMessage="1" prompt="Le solde de début est mis à jour automatiquement dans cette colonne" sqref="D14" xr:uid="{C0E4CE23-6AD7-4634-955D-8B3F573A0FB5}"/>
    <dataValidation allowBlank="1" showInputMessage="1" showErrorMessage="1" prompt="La date de paiement est mise à jour automatiquement dans cette colonne" sqref="C14" xr:uid="{12DB9DDA-87AB-4981-A596-CBBD3685D4C9}"/>
    <dataValidation allowBlank="1" showInputMessage="1" showErrorMessage="1" prompt="Le numéro de paiement est mis à jour automatiquement dans cette colonne" sqref="B14" xr:uid="{B8AF9C2E-D3CF-4C9E-9FC9-0888D5032795}"/>
    <dataValidation allowBlank="1" showInputMessage="1" showErrorMessage="1" prompt="Total des paiements en avance mis à jour automatiquement" sqref="I8" xr:uid="{E37169C5-55F3-4E47-AC3B-70181ED9493D}"/>
    <dataValidation allowBlank="1" showInputMessage="1" showErrorMessage="1" prompt="Nombre de paiements mis à jour automatiquement" sqref="I7" xr:uid="{F393CAE7-66FE-4740-B93E-029EA3C3F7CA}"/>
    <dataValidation allowBlank="1" showInputMessage="1" showErrorMessage="1" prompt="Nombre prévu de paiements mis à jour automatiquement" sqref="I6" xr:uid="{8E939E33-A201-4AF8-AE14-4EDF69F017B4}"/>
    <dataValidation allowBlank="1" showInputMessage="1" showErrorMessage="1" prompt="Montant du paiement programmé mis à jour automatiquement" sqref="I5" xr:uid="{78EAA0B0-7F8B-48B3-B125-D01815DA3B52}"/>
    <dataValidation allowBlank="1" showInputMessage="1" showErrorMessage="1" prompt="Total des intérêts calculé automatiquement" sqref="I9" xr:uid="{CCD1F422-E857-4ED5-B654-B62A389F6D4F}"/>
    <dataValidation allowBlank="1" showInputMessage="1" showErrorMessage="1" prompt="Entrez le montant du paiement supplémentaire dans cette cellule" sqref="E12" xr:uid="{FA73C3AA-147C-4393-A622-6F6EA704F09D}"/>
    <dataValidation allowBlank="1" showInputMessage="1" showErrorMessage="1" prompt="Entrez la date de début du prêt dans cette cellule" sqref="E9" xr:uid="{39F6638A-B8DB-48D3-A3D6-10A1B75D7718}"/>
    <dataValidation allowBlank="1" showInputMessage="1" showErrorMessage="1" prompt="Entrez le nombre de paiements par an dans cette cellule" sqref="E8" xr:uid="{702D7B2E-7A35-402E-A15C-D2F0A8FA1D0A}"/>
    <dataValidation allowBlank="1" showInputMessage="1" showErrorMessage="1" prompt="Entrez la période de prêt en années dans cette cellule" sqref="E7" xr:uid="{48B3057D-C44D-4C37-AFED-6FE66B6362B0}"/>
    <dataValidation allowBlank="1" showInputMessage="1" showErrorMessage="1" prompt="Entrez le taux d’intérêt annuel dans cette cellule" sqref="E6" xr:uid="{CFD230AF-4CD0-4712-937B-6A867EB6442B}"/>
    <dataValidation allowBlank="1" showInputMessage="1" showErrorMessage="1" prompt="Entrez le montant du prêt dans cette cellule" sqref="E5" xr:uid="{85F59DA8-0ECC-45BF-A552-CCC9132B4382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E8F536E5-7B79-46A0-8A77-99040DA40960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A7E124C4-2279-4613-8C25-36E3FA98D846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F6C83D48-7E9C-43F7-BDBD-1074C3DC01F6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266D4B8A-2530-41DB-ACAD-91CBCB203383}"/>
  </dataValidation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26F9-0465-4F91-A068-30090BEEBEB5}">
  <sheetPr>
    <tabColor rgb="FFFFFF00"/>
  </sheetPr>
  <dimension ref="B1:Z194"/>
  <sheetViews>
    <sheetView showGridLines="0" topLeftCell="F1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321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46631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12:D12"/>
    <mergeCell ref="G12:H12"/>
    <mergeCell ref="I12:K12"/>
    <mergeCell ref="B9:C9"/>
    <mergeCell ref="G9:H9"/>
    <mergeCell ref="I9:K9"/>
    <mergeCell ref="G10:H10"/>
    <mergeCell ref="I10:K10"/>
    <mergeCell ref="B11:D11"/>
  </mergeCells>
  <conditionalFormatting sqref="B14:K300">
    <cfRule type="expression" dxfId="7" priority="2">
      <formula>$B14&lt;&gt;""</formula>
    </cfRule>
  </conditionalFormatting>
  <conditionalFormatting sqref="Z14">
    <cfRule type="expression" dxfId="6" priority="1">
      <formula>$B14&lt;&gt;""</formula>
    </cfRule>
  </conditionalFormatting>
  <dataValidations count="26"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FD453E3-30A7-4F2D-A6C8-353E2C6B5360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0526F9A9-E52F-463D-8750-9EA284F73705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A3E511B8-2366-4BD6-BD93-FCECFCCCABD2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D56893C2-7B92-4525-AF17-EEC86FD68877}"/>
    <dataValidation allowBlank="1" showInputMessage="1" showErrorMessage="1" prompt="Entrez le montant du prêt dans cette cellule" sqref="E5" xr:uid="{6C0F6F2B-643E-49C1-9399-6328E1D653A6}"/>
    <dataValidation allowBlank="1" showInputMessage="1" showErrorMessage="1" prompt="Entrez le taux d’intérêt annuel dans cette cellule" sqref="E6" xr:uid="{1A6905B0-B303-47E3-93C4-2627A67F5917}"/>
    <dataValidation allowBlank="1" showInputMessage="1" showErrorMessage="1" prompt="Entrez la période de prêt en années dans cette cellule" sqref="E7" xr:uid="{09FE848A-2042-4F46-8AEA-B74A15A856F8}"/>
    <dataValidation allowBlank="1" showInputMessage="1" showErrorMessage="1" prompt="Entrez le nombre de paiements par an dans cette cellule" sqref="E8" xr:uid="{125E152E-BDED-4FA5-A252-50A0D25CA29F}"/>
    <dataValidation allowBlank="1" showInputMessage="1" showErrorMessage="1" prompt="Entrez la date de début du prêt dans cette cellule" sqref="E9" xr:uid="{19C8AC69-807E-4FD8-9268-7EFA84132E8D}"/>
    <dataValidation allowBlank="1" showInputMessage="1" showErrorMessage="1" prompt="Entrez le montant du paiement supplémentaire dans cette cellule" sqref="E12" xr:uid="{E3D0C12F-2AD4-4BDC-A760-E8B6A06240B0}"/>
    <dataValidation allowBlank="1" showInputMessage="1" showErrorMessage="1" prompt="Total des intérêts calculé automatiquement" sqref="I9" xr:uid="{93EB1B21-731E-4F77-94DB-BD9B9E7DA317}"/>
    <dataValidation allowBlank="1" showInputMessage="1" showErrorMessage="1" prompt="Montant du paiement programmé mis à jour automatiquement" sqref="I5" xr:uid="{D5F4948B-672D-4DD9-A1DF-3FD3779D2C4D}"/>
    <dataValidation allowBlank="1" showInputMessage="1" showErrorMessage="1" prompt="Nombre prévu de paiements mis à jour automatiquement" sqref="I6" xr:uid="{DCA08809-5C7A-4EE9-9B10-E3FF2CE8E543}"/>
    <dataValidation allowBlank="1" showInputMessage="1" showErrorMessage="1" prompt="Nombre de paiements mis à jour automatiquement" sqref="I7" xr:uid="{E1101DC0-78FF-4B12-AFB4-E12A77628169}"/>
    <dataValidation allowBlank="1" showInputMessage="1" showErrorMessage="1" prompt="Total des paiements en avance mis à jour automatiquement" sqref="I8" xr:uid="{FA1EA0C8-40C2-418E-B9DC-EE523B82CD0B}"/>
    <dataValidation allowBlank="1" showInputMessage="1" showErrorMessage="1" prompt="Le numéro de paiement est mis à jour automatiquement dans cette colonne" sqref="B14" xr:uid="{42CFC43E-6811-4F32-8473-EDC0FDB8A65D}"/>
    <dataValidation allowBlank="1" showInputMessage="1" showErrorMessage="1" prompt="La date de paiement est mise à jour automatiquement dans cette colonne" sqref="C14" xr:uid="{11F230D4-5DA3-4F28-A060-9500EA408AF0}"/>
    <dataValidation allowBlank="1" showInputMessage="1" showErrorMessage="1" prompt="Le solde de début est mis à jour automatiquement dans cette colonne" sqref="D14" xr:uid="{E8FECD5A-009B-495A-A855-9793AD699F93}"/>
    <dataValidation allowBlank="1" showInputMessage="1" showErrorMessage="1" prompt="Le paiement programmé est mis à jour automatiquement dans cette colonne" sqref="E14" xr:uid="{9F8CC4E6-5AFA-4044-BE72-E2A769B4C81C}"/>
    <dataValidation allowBlank="1" showInputMessage="1" showErrorMessage="1" prompt="Le paiement supplémentaire est mis à jour automatiquement dans cette colonne" sqref="F14" xr:uid="{723C71A0-DA6A-4CD6-8135-AE8C6B9C6F10}"/>
    <dataValidation allowBlank="1" showInputMessage="1" showErrorMessage="1" prompt="Le paiement total est mis à jour automatiquement dans cette colonne" sqref="G14" xr:uid="{185DA067-AC47-4AA0-A877-91A669523213}"/>
    <dataValidation allowBlank="1" showInputMessage="1" showErrorMessage="1" prompt="Le montant en principal est mis à jour automatiquement dans cette colonne" sqref="H14" xr:uid="{A382A175-41C6-40E8-860A-C936F049F44A}"/>
    <dataValidation allowBlank="1" showInputMessage="1" showErrorMessage="1" prompt="Les intérêts sont mis à jour automatiquement dans cette colonne" sqref="I14" xr:uid="{1E4ADE5D-4838-4B06-A16B-0EF6C6736A2F}"/>
    <dataValidation allowBlank="1" showInputMessage="1" showErrorMessage="1" prompt="Le solde final est mis à jour automatiquement dans cette colonne" sqref="J14" xr:uid="{C674C546-78AD-42B6-9821-2913BD9F6862}"/>
    <dataValidation allowBlank="1" showInputMessage="1" showErrorMessage="1" prompt="Les intérêts cumulés sont mis à jour automatiquement dans cette colonne" sqref="K14" xr:uid="{A5552539-93EE-4D31-AB21-3B664D3139AD}"/>
    <dataValidation allowBlank="1" showInputMessage="1" showErrorMessage="1" prompt="Enter the number of months during which only interest will be paid and no principal will be repaid" sqref="E11" xr:uid="{CD386757-0525-47BF-B45D-0069DB255EE8}"/>
  </dataValidation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B6D5-D76D-F84F-9866-3217D7C4E232}">
  <sheetPr codeName="Feuil12">
    <tabColor theme="8" tint="-0.249977111117893"/>
  </sheetPr>
  <dimension ref="A1:ES98"/>
  <sheetViews>
    <sheetView zoomScaleNormal="100" workbookViewId="0">
      <selection activeCell="AQ31" sqref="AQ31"/>
    </sheetView>
  </sheetViews>
  <sheetFormatPr baseColWidth="10" defaultColWidth="11.42578125" defaultRowHeight="11.25" outlineLevelCol="1" x14ac:dyDescent="0.2"/>
  <cols>
    <col min="1" max="1" width="23.140625" style="9" bestFit="1" customWidth="1"/>
    <col min="2" max="2" width="14.28515625" style="1" bestFit="1" customWidth="1"/>
    <col min="3" max="3" width="6.28515625" style="1" bestFit="1" customWidth="1"/>
    <col min="4" max="4" width="27.85546875" style="1" bestFit="1" customWidth="1"/>
    <col min="5" max="5" width="7.7109375" style="17" bestFit="1" customWidth="1"/>
    <col min="6" max="17" width="9" style="1" bestFit="1" customWidth="1" outlineLevel="1"/>
    <col min="18" max="18" width="8.140625" style="1" bestFit="1" customWidth="1"/>
    <col min="19" max="30" width="9" style="1" bestFit="1" customWidth="1" outlineLevel="1"/>
    <col min="31" max="31" width="8.140625" style="1" bestFit="1" customWidth="1"/>
    <col min="32" max="43" width="9" style="1" bestFit="1" customWidth="1" outlineLevel="1"/>
    <col min="44" max="44" width="8.140625" style="1" bestFit="1" customWidth="1"/>
    <col min="45" max="56" width="9" style="1" bestFit="1" customWidth="1" outlineLevel="1"/>
    <col min="57" max="57" width="8.140625" style="1" bestFit="1" customWidth="1"/>
    <col min="58" max="69" width="9" style="1" bestFit="1" customWidth="1" outlineLevel="1"/>
    <col min="70" max="70" width="8.140625" style="1" bestFit="1" customWidth="1"/>
    <col min="71" max="82" width="9" style="1" bestFit="1" customWidth="1" outlineLevel="1"/>
    <col min="83" max="83" width="8.140625" style="1" bestFit="1" customWidth="1"/>
    <col min="84" max="95" width="9" style="1" bestFit="1" customWidth="1" outlineLevel="1"/>
    <col min="96" max="96" width="8.140625" style="1" bestFit="1" customWidth="1"/>
    <col min="97" max="108" width="9" style="1" bestFit="1" customWidth="1" outlineLevel="1"/>
    <col min="109" max="109" width="8.140625" style="1" bestFit="1" customWidth="1"/>
    <col min="110" max="121" width="9" style="1" bestFit="1" customWidth="1" outlineLevel="1"/>
    <col min="122" max="122" width="8.140625" style="1" bestFit="1" customWidth="1"/>
    <col min="123" max="134" width="9" style="1" bestFit="1" customWidth="1" outlineLevel="1"/>
    <col min="135" max="135" width="8.140625" style="1" bestFit="1" customWidth="1"/>
    <col min="136" max="16384" width="11.42578125" style="1"/>
  </cols>
  <sheetData>
    <row r="1" spans="1:149" x14ac:dyDescent="0.2">
      <c r="F1" s="476" t="s">
        <v>39</v>
      </c>
      <c r="G1" s="476"/>
      <c r="H1" s="476"/>
      <c r="I1" s="476"/>
      <c r="J1" s="476"/>
      <c r="K1" s="476"/>
      <c r="L1" s="476"/>
      <c r="M1" s="476"/>
      <c r="N1" s="476"/>
      <c r="O1" s="476"/>
      <c r="P1" s="476"/>
      <c r="Q1" s="476"/>
      <c r="R1" s="10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spans="1:149" s="14" customFormat="1" ht="12" thickBot="1" x14ac:dyDescent="0.25">
      <c r="A2" s="9"/>
      <c r="B2" s="1"/>
      <c r="C2" s="1"/>
      <c r="D2" s="1" t="s">
        <v>74</v>
      </c>
      <c r="E2" s="17"/>
      <c r="F2" s="25">
        <f>EOMONTH(DATE(F3,F4,1),0)</f>
        <v>45688</v>
      </c>
      <c r="G2" s="25">
        <f t="shared" ref="G2:Q2" si="0">EOMONTH(DATE(G3,G4,1),0)</f>
        <v>45716</v>
      </c>
      <c r="H2" s="25">
        <f t="shared" si="0"/>
        <v>45747</v>
      </c>
      <c r="I2" s="25">
        <f t="shared" si="0"/>
        <v>45777</v>
      </c>
      <c r="J2" s="25">
        <f t="shared" si="0"/>
        <v>45808</v>
      </c>
      <c r="K2" s="25">
        <f t="shared" si="0"/>
        <v>45838</v>
      </c>
      <c r="L2" s="25">
        <f t="shared" si="0"/>
        <v>45869</v>
      </c>
      <c r="M2" s="25">
        <f t="shared" si="0"/>
        <v>45900</v>
      </c>
      <c r="N2" s="25">
        <f t="shared" si="0"/>
        <v>45930</v>
      </c>
      <c r="O2" s="25">
        <f t="shared" si="0"/>
        <v>45961</v>
      </c>
      <c r="P2" s="25">
        <f t="shared" si="0"/>
        <v>45991</v>
      </c>
      <c r="Q2" s="25">
        <f t="shared" si="0"/>
        <v>46022</v>
      </c>
      <c r="R2" s="25"/>
      <c r="S2" s="25">
        <f>EOMONTH(DATE(S3,S4,1),0)</f>
        <v>46053</v>
      </c>
      <c r="T2" s="25">
        <f t="shared" ref="T2" si="1">EOMONTH(DATE(T3,T4,1),0)</f>
        <v>46081</v>
      </c>
      <c r="U2" s="25">
        <f t="shared" ref="U2" si="2">EOMONTH(DATE(U3,U4,1),0)</f>
        <v>46112</v>
      </c>
      <c r="V2" s="25">
        <f t="shared" ref="V2" si="3">EOMONTH(DATE(V3,V4,1),0)</f>
        <v>46142</v>
      </c>
      <c r="W2" s="25">
        <f t="shared" ref="W2" si="4">EOMONTH(DATE(W3,W4,1),0)</f>
        <v>46173</v>
      </c>
      <c r="X2" s="25">
        <f t="shared" ref="X2" si="5">EOMONTH(DATE(X3,X4,1),0)</f>
        <v>46203</v>
      </c>
      <c r="Y2" s="25">
        <f t="shared" ref="Y2" si="6">EOMONTH(DATE(Y3,Y4,1),0)</f>
        <v>46234</v>
      </c>
      <c r="Z2" s="25">
        <f t="shared" ref="Z2" si="7">EOMONTH(DATE(Z3,Z4,1),0)</f>
        <v>46265</v>
      </c>
      <c r="AA2" s="25">
        <f t="shared" ref="AA2" si="8">EOMONTH(DATE(AA3,AA4,1),0)</f>
        <v>46295</v>
      </c>
      <c r="AB2" s="25">
        <f t="shared" ref="AB2" si="9">EOMONTH(DATE(AB3,AB4,1),0)</f>
        <v>46326</v>
      </c>
      <c r="AC2" s="25">
        <f t="shared" ref="AC2" si="10">EOMONTH(DATE(AC3,AC4,1),0)</f>
        <v>46356</v>
      </c>
      <c r="AD2" s="25">
        <f t="shared" ref="AD2" si="11">EOMONTH(DATE(AD3,AD4,1),0)</f>
        <v>46387</v>
      </c>
      <c r="AE2" s="25"/>
      <c r="AF2" s="25">
        <f>EOMONTH(DATE(AF3,AF4,1),0)</f>
        <v>46418</v>
      </c>
      <c r="AG2" s="25">
        <f t="shared" ref="AG2" si="12">EOMONTH(DATE(AG3,AG4,1),0)</f>
        <v>46446</v>
      </c>
      <c r="AH2" s="25">
        <f t="shared" ref="AH2" si="13">EOMONTH(DATE(AH3,AH4,1),0)</f>
        <v>46477</v>
      </c>
      <c r="AI2" s="25">
        <f t="shared" ref="AI2" si="14">EOMONTH(DATE(AI3,AI4,1),0)</f>
        <v>46507</v>
      </c>
      <c r="AJ2" s="25">
        <f t="shared" ref="AJ2" si="15">EOMONTH(DATE(AJ3,AJ4,1),0)</f>
        <v>46538</v>
      </c>
      <c r="AK2" s="25">
        <f t="shared" ref="AK2" si="16">EOMONTH(DATE(AK3,AK4,1),0)</f>
        <v>46568</v>
      </c>
      <c r="AL2" s="25">
        <f t="shared" ref="AL2" si="17">EOMONTH(DATE(AL3,AL4,1),0)</f>
        <v>46599</v>
      </c>
      <c r="AM2" s="25">
        <f t="shared" ref="AM2" si="18">EOMONTH(DATE(AM3,AM4,1),0)</f>
        <v>46630</v>
      </c>
      <c r="AN2" s="25">
        <f t="shared" ref="AN2" si="19">EOMONTH(DATE(AN3,AN4,1),0)</f>
        <v>46660</v>
      </c>
      <c r="AO2" s="25">
        <f t="shared" ref="AO2" si="20">EOMONTH(DATE(AO3,AO4,1),0)</f>
        <v>46691</v>
      </c>
      <c r="AP2" s="25">
        <f t="shared" ref="AP2" si="21">EOMONTH(DATE(AP3,AP4,1),0)</f>
        <v>46721</v>
      </c>
      <c r="AQ2" s="25">
        <f t="shared" ref="AQ2" si="22">EOMONTH(DATE(AQ3,AQ4,1),0)</f>
        <v>46752</v>
      </c>
      <c r="AR2" s="25"/>
      <c r="AS2" s="25">
        <f>EOMONTH(DATE(AS3,AS4,1),0)</f>
        <v>46783</v>
      </c>
      <c r="AT2" s="25">
        <f t="shared" ref="AT2" si="23">EOMONTH(DATE(AT3,AT4,1),0)</f>
        <v>46812</v>
      </c>
      <c r="AU2" s="25">
        <f t="shared" ref="AU2" si="24">EOMONTH(DATE(AU3,AU4,1),0)</f>
        <v>46843</v>
      </c>
      <c r="AV2" s="25">
        <f t="shared" ref="AV2" si="25">EOMONTH(DATE(AV3,AV4,1),0)</f>
        <v>46873</v>
      </c>
      <c r="AW2" s="25">
        <f t="shared" ref="AW2" si="26">EOMONTH(DATE(AW3,AW4,1),0)</f>
        <v>46904</v>
      </c>
      <c r="AX2" s="25">
        <f t="shared" ref="AX2" si="27">EOMONTH(DATE(AX3,AX4,1),0)</f>
        <v>46934</v>
      </c>
      <c r="AY2" s="25">
        <f t="shared" ref="AY2" si="28">EOMONTH(DATE(AY3,AY4,1),0)</f>
        <v>46965</v>
      </c>
      <c r="AZ2" s="25">
        <f t="shared" ref="AZ2" si="29">EOMONTH(DATE(AZ3,AZ4,1),0)</f>
        <v>46996</v>
      </c>
      <c r="BA2" s="25">
        <f t="shared" ref="BA2" si="30">EOMONTH(DATE(BA3,BA4,1),0)</f>
        <v>47026</v>
      </c>
      <c r="BB2" s="25">
        <f t="shared" ref="BB2" si="31">EOMONTH(DATE(BB3,BB4,1),0)</f>
        <v>47057</v>
      </c>
      <c r="BC2" s="25">
        <f t="shared" ref="BC2" si="32">EOMONTH(DATE(BC3,BC4,1),0)</f>
        <v>47087</v>
      </c>
      <c r="BD2" s="25">
        <f t="shared" ref="BD2" si="33">EOMONTH(DATE(BD3,BD4,1),0)</f>
        <v>47118</v>
      </c>
      <c r="BE2" s="25"/>
      <c r="BF2" s="25">
        <f>EOMONTH(DATE(BF3,BF4,1),0)</f>
        <v>47149</v>
      </c>
      <c r="BG2" s="25">
        <f t="shared" ref="BG2" si="34">EOMONTH(DATE(BG3,BG4,1),0)</f>
        <v>47177</v>
      </c>
      <c r="BH2" s="25">
        <f t="shared" ref="BH2" si="35">EOMONTH(DATE(BH3,BH4,1),0)</f>
        <v>47208</v>
      </c>
      <c r="BI2" s="25">
        <f t="shared" ref="BI2" si="36">EOMONTH(DATE(BI3,BI4,1),0)</f>
        <v>47238</v>
      </c>
      <c r="BJ2" s="25">
        <f t="shared" ref="BJ2" si="37">EOMONTH(DATE(BJ3,BJ4,1),0)</f>
        <v>47269</v>
      </c>
      <c r="BK2" s="25">
        <f t="shared" ref="BK2" si="38">EOMONTH(DATE(BK3,BK4,1),0)</f>
        <v>47299</v>
      </c>
      <c r="BL2" s="25">
        <f t="shared" ref="BL2" si="39">EOMONTH(DATE(BL3,BL4,1),0)</f>
        <v>47330</v>
      </c>
      <c r="BM2" s="25">
        <f t="shared" ref="BM2" si="40">EOMONTH(DATE(BM3,BM4,1),0)</f>
        <v>47361</v>
      </c>
      <c r="BN2" s="25">
        <f t="shared" ref="BN2" si="41">EOMONTH(DATE(BN3,BN4,1),0)</f>
        <v>47391</v>
      </c>
      <c r="BO2" s="25">
        <f t="shared" ref="BO2" si="42">EOMONTH(DATE(BO3,BO4,1),0)</f>
        <v>47422</v>
      </c>
      <c r="BP2" s="25">
        <f t="shared" ref="BP2" si="43">EOMONTH(DATE(BP3,BP4,1),0)</f>
        <v>47452</v>
      </c>
      <c r="BQ2" s="25">
        <f t="shared" ref="BQ2" si="44">EOMONTH(DATE(BQ3,BQ4,1),0)</f>
        <v>47483</v>
      </c>
      <c r="BR2" s="25"/>
      <c r="BS2" s="25">
        <f>EOMONTH(DATE(BS3,BS4,1),0)</f>
        <v>47514</v>
      </c>
      <c r="BT2" s="25">
        <f t="shared" ref="BT2" si="45">EOMONTH(DATE(BT3,BT4,1),0)</f>
        <v>47542</v>
      </c>
      <c r="BU2" s="25">
        <f t="shared" ref="BU2" si="46">EOMONTH(DATE(BU3,BU4,1),0)</f>
        <v>47573</v>
      </c>
      <c r="BV2" s="25">
        <f t="shared" ref="BV2" si="47">EOMONTH(DATE(BV3,BV4,1),0)</f>
        <v>47603</v>
      </c>
      <c r="BW2" s="25">
        <f t="shared" ref="BW2" si="48">EOMONTH(DATE(BW3,BW4,1),0)</f>
        <v>47634</v>
      </c>
      <c r="BX2" s="25">
        <f t="shared" ref="BX2" si="49">EOMONTH(DATE(BX3,BX4,1),0)</f>
        <v>47664</v>
      </c>
      <c r="BY2" s="25">
        <f t="shared" ref="BY2" si="50">EOMONTH(DATE(BY3,BY4,1),0)</f>
        <v>47695</v>
      </c>
      <c r="BZ2" s="25">
        <f t="shared" ref="BZ2" si="51">EOMONTH(DATE(BZ3,BZ4,1),0)</f>
        <v>47726</v>
      </c>
      <c r="CA2" s="25">
        <f t="shared" ref="CA2" si="52">EOMONTH(DATE(CA3,CA4,1),0)</f>
        <v>47756</v>
      </c>
      <c r="CB2" s="25">
        <f t="shared" ref="CB2" si="53">EOMONTH(DATE(CB3,CB4,1),0)</f>
        <v>47787</v>
      </c>
      <c r="CC2" s="25">
        <f t="shared" ref="CC2" si="54">EOMONTH(DATE(CC3,CC4,1),0)</f>
        <v>47817</v>
      </c>
      <c r="CD2" s="25">
        <f t="shared" ref="CD2" si="55">EOMONTH(DATE(CD3,CD4,1),0)</f>
        <v>47848</v>
      </c>
      <c r="CE2" s="25"/>
      <c r="CF2" s="25">
        <f>EOMONTH(DATE(CF3,CF4,1),0)</f>
        <v>47879</v>
      </c>
      <c r="CG2" s="25">
        <f t="shared" ref="CG2" si="56">EOMONTH(DATE(CG3,CG4,1),0)</f>
        <v>47907</v>
      </c>
      <c r="CH2" s="25">
        <f t="shared" ref="CH2" si="57">EOMONTH(DATE(CH3,CH4,1),0)</f>
        <v>47938</v>
      </c>
      <c r="CI2" s="25">
        <f t="shared" ref="CI2" si="58">EOMONTH(DATE(CI3,CI4,1),0)</f>
        <v>47968</v>
      </c>
      <c r="CJ2" s="25">
        <f t="shared" ref="CJ2" si="59">EOMONTH(DATE(CJ3,CJ4,1),0)</f>
        <v>47999</v>
      </c>
      <c r="CK2" s="25">
        <f t="shared" ref="CK2" si="60">EOMONTH(DATE(CK3,CK4,1),0)</f>
        <v>48029</v>
      </c>
      <c r="CL2" s="25">
        <f t="shared" ref="CL2" si="61">EOMONTH(DATE(CL3,CL4,1),0)</f>
        <v>48060</v>
      </c>
      <c r="CM2" s="25">
        <f t="shared" ref="CM2" si="62">EOMONTH(DATE(CM3,CM4,1),0)</f>
        <v>48091</v>
      </c>
      <c r="CN2" s="25">
        <f t="shared" ref="CN2" si="63">EOMONTH(DATE(CN3,CN4,1),0)</f>
        <v>48121</v>
      </c>
      <c r="CO2" s="25">
        <f t="shared" ref="CO2" si="64">EOMONTH(DATE(CO3,CO4,1),0)</f>
        <v>48152</v>
      </c>
      <c r="CP2" s="25">
        <f t="shared" ref="CP2" si="65">EOMONTH(DATE(CP3,CP4,1),0)</f>
        <v>48182</v>
      </c>
      <c r="CQ2" s="25">
        <f t="shared" ref="CQ2" si="66">EOMONTH(DATE(CQ3,CQ4,1),0)</f>
        <v>48213</v>
      </c>
      <c r="CR2" s="25"/>
      <c r="CS2" s="25">
        <f>EOMONTH(DATE(CS3,CS4,1),0)</f>
        <v>48244</v>
      </c>
      <c r="CT2" s="25">
        <f t="shared" ref="CT2" si="67">EOMONTH(DATE(CT3,CT4,1),0)</f>
        <v>48273</v>
      </c>
      <c r="CU2" s="25">
        <f t="shared" ref="CU2" si="68">EOMONTH(DATE(CU3,CU4,1),0)</f>
        <v>48304</v>
      </c>
      <c r="CV2" s="25">
        <f t="shared" ref="CV2" si="69">EOMONTH(DATE(CV3,CV4,1),0)</f>
        <v>48334</v>
      </c>
      <c r="CW2" s="25">
        <f t="shared" ref="CW2" si="70">EOMONTH(DATE(CW3,CW4,1),0)</f>
        <v>48365</v>
      </c>
      <c r="CX2" s="25">
        <f t="shared" ref="CX2" si="71">EOMONTH(DATE(CX3,CX4,1),0)</f>
        <v>48395</v>
      </c>
      <c r="CY2" s="25">
        <f t="shared" ref="CY2" si="72">EOMONTH(DATE(CY3,CY4,1),0)</f>
        <v>48426</v>
      </c>
      <c r="CZ2" s="25">
        <f t="shared" ref="CZ2" si="73">EOMONTH(DATE(CZ3,CZ4,1),0)</f>
        <v>48457</v>
      </c>
      <c r="DA2" s="25">
        <f t="shared" ref="DA2" si="74">EOMONTH(DATE(DA3,DA4,1),0)</f>
        <v>48487</v>
      </c>
      <c r="DB2" s="25">
        <f t="shared" ref="DB2" si="75">EOMONTH(DATE(DB3,DB4,1),0)</f>
        <v>48518</v>
      </c>
      <c r="DC2" s="25">
        <f t="shared" ref="DC2" si="76">EOMONTH(DATE(DC3,DC4,1),0)</f>
        <v>48548</v>
      </c>
      <c r="DD2" s="25">
        <f t="shared" ref="DD2" si="77">EOMONTH(DATE(DD3,DD4,1),0)</f>
        <v>48579</v>
      </c>
      <c r="DE2" s="25"/>
      <c r="DF2" s="25">
        <f>EOMONTH(DATE(DF3,DF4,1),0)</f>
        <v>48610</v>
      </c>
      <c r="DG2" s="25">
        <f t="shared" ref="DG2" si="78">EOMONTH(DATE(DG3,DG4,1),0)</f>
        <v>48638</v>
      </c>
      <c r="DH2" s="25">
        <f t="shared" ref="DH2" si="79">EOMONTH(DATE(DH3,DH4,1),0)</f>
        <v>48669</v>
      </c>
      <c r="DI2" s="25">
        <f t="shared" ref="DI2" si="80">EOMONTH(DATE(DI3,DI4,1),0)</f>
        <v>48699</v>
      </c>
      <c r="DJ2" s="25">
        <f t="shared" ref="DJ2" si="81">EOMONTH(DATE(DJ3,DJ4,1),0)</f>
        <v>48730</v>
      </c>
      <c r="DK2" s="25">
        <f t="shared" ref="DK2" si="82">EOMONTH(DATE(DK3,DK4,1),0)</f>
        <v>48760</v>
      </c>
      <c r="DL2" s="25">
        <f t="shared" ref="DL2" si="83">EOMONTH(DATE(DL3,DL4,1),0)</f>
        <v>48791</v>
      </c>
      <c r="DM2" s="25">
        <f t="shared" ref="DM2" si="84">EOMONTH(DATE(DM3,DM4,1),0)</f>
        <v>48822</v>
      </c>
      <c r="DN2" s="25">
        <f t="shared" ref="DN2" si="85">EOMONTH(DATE(DN3,DN4,1),0)</f>
        <v>48852</v>
      </c>
      <c r="DO2" s="25">
        <f t="shared" ref="DO2" si="86">EOMONTH(DATE(DO3,DO4,1),0)</f>
        <v>48883</v>
      </c>
      <c r="DP2" s="25">
        <f t="shared" ref="DP2" si="87">EOMONTH(DATE(DP3,DP4,1),0)</f>
        <v>48913</v>
      </c>
      <c r="DQ2" s="25">
        <f t="shared" ref="DQ2" si="88">EOMONTH(DATE(DQ3,DQ4,1),0)</f>
        <v>48944</v>
      </c>
      <c r="DR2" s="25"/>
      <c r="DS2" s="25">
        <f>EOMONTH(DATE(DS3,DS4,1),0)</f>
        <v>48975</v>
      </c>
      <c r="DT2" s="25">
        <f t="shared" ref="DT2" si="89">EOMONTH(DATE(DT3,DT4,1),0)</f>
        <v>49003</v>
      </c>
      <c r="DU2" s="25">
        <f t="shared" ref="DU2" si="90">EOMONTH(DATE(DU3,DU4,1),0)</f>
        <v>49034</v>
      </c>
      <c r="DV2" s="25">
        <f t="shared" ref="DV2" si="91">EOMONTH(DATE(DV3,DV4,1),0)</f>
        <v>49064</v>
      </c>
      <c r="DW2" s="25">
        <f t="shared" ref="DW2" si="92">EOMONTH(DATE(DW3,DW4,1),0)</f>
        <v>49095</v>
      </c>
      <c r="DX2" s="25">
        <f t="shared" ref="DX2" si="93">EOMONTH(DATE(DX3,DX4,1),0)</f>
        <v>49125</v>
      </c>
      <c r="DY2" s="25">
        <f t="shared" ref="DY2" si="94">EOMONTH(DATE(DY3,DY4,1),0)</f>
        <v>49156</v>
      </c>
      <c r="DZ2" s="25">
        <f t="shared" ref="DZ2" si="95">EOMONTH(DATE(DZ3,DZ4,1),0)</f>
        <v>49187</v>
      </c>
      <c r="EA2" s="25">
        <f t="shared" ref="EA2" si="96">EOMONTH(DATE(EA3,EA4,1),0)</f>
        <v>49217</v>
      </c>
      <c r="EB2" s="25">
        <f t="shared" ref="EB2" si="97">EOMONTH(DATE(EB3,EB4,1),0)</f>
        <v>49248</v>
      </c>
      <c r="EC2" s="25">
        <f t="shared" ref="EC2" si="98">EOMONTH(DATE(EC3,EC4,1),0)</f>
        <v>49278</v>
      </c>
      <c r="ED2" s="25">
        <f t="shared" ref="ED2" si="99">EOMONTH(DATE(ED3,ED4,1),0)</f>
        <v>49309</v>
      </c>
      <c r="EE2" s="25"/>
    </row>
    <row r="3" spans="1:149" s="18" customFormat="1" x14ac:dyDescent="0.2">
      <c r="D3" s="18" t="s">
        <v>75</v>
      </c>
      <c r="E3" s="46"/>
      <c r="F3" s="18">
        <f>R4</f>
        <v>2025</v>
      </c>
      <c r="G3" s="18">
        <f t="shared" ref="G3:BR3" si="100">F3</f>
        <v>2025</v>
      </c>
      <c r="H3" s="18">
        <f t="shared" si="100"/>
        <v>2025</v>
      </c>
      <c r="I3" s="18">
        <f t="shared" si="100"/>
        <v>2025</v>
      </c>
      <c r="J3" s="18">
        <f t="shared" si="100"/>
        <v>2025</v>
      </c>
      <c r="K3" s="18">
        <f t="shared" si="100"/>
        <v>2025</v>
      </c>
      <c r="L3" s="18">
        <f t="shared" si="100"/>
        <v>2025</v>
      </c>
      <c r="M3" s="18">
        <f t="shared" si="100"/>
        <v>2025</v>
      </c>
      <c r="N3" s="18">
        <f t="shared" si="100"/>
        <v>2025</v>
      </c>
      <c r="O3" s="18">
        <f t="shared" si="100"/>
        <v>2025</v>
      </c>
      <c r="P3" s="18">
        <f t="shared" si="100"/>
        <v>2025</v>
      </c>
      <c r="Q3" s="18">
        <f t="shared" si="100"/>
        <v>2025</v>
      </c>
      <c r="R3" s="321">
        <f t="shared" si="100"/>
        <v>2025</v>
      </c>
      <c r="S3" s="18">
        <f>AE4</f>
        <v>2026</v>
      </c>
      <c r="T3" s="18">
        <f t="shared" si="100"/>
        <v>2026</v>
      </c>
      <c r="U3" s="18">
        <f t="shared" si="100"/>
        <v>2026</v>
      </c>
      <c r="V3" s="18">
        <f t="shared" si="100"/>
        <v>2026</v>
      </c>
      <c r="W3" s="18">
        <f t="shared" si="100"/>
        <v>2026</v>
      </c>
      <c r="X3" s="18">
        <f t="shared" si="100"/>
        <v>2026</v>
      </c>
      <c r="Y3" s="18">
        <f t="shared" si="100"/>
        <v>2026</v>
      </c>
      <c r="Z3" s="18">
        <f t="shared" si="100"/>
        <v>2026</v>
      </c>
      <c r="AA3" s="18">
        <f t="shared" si="100"/>
        <v>2026</v>
      </c>
      <c r="AB3" s="18">
        <f t="shared" si="100"/>
        <v>2026</v>
      </c>
      <c r="AC3" s="18">
        <f t="shared" si="100"/>
        <v>2026</v>
      </c>
      <c r="AD3" s="18">
        <f t="shared" si="100"/>
        <v>2026</v>
      </c>
      <c r="AE3" s="321">
        <f t="shared" si="100"/>
        <v>2026</v>
      </c>
      <c r="AF3" s="18">
        <f>AR4</f>
        <v>2027</v>
      </c>
      <c r="AG3" s="18">
        <f t="shared" si="100"/>
        <v>2027</v>
      </c>
      <c r="AH3" s="18">
        <f t="shared" si="100"/>
        <v>2027</v>
      </c>
      <c r="AI3" s="18">
        <f t="shared" si="100"/>
        <v>2027</v>
      </c>
      <c r="AJ3" s="18">
        <f t="shared" si="100"/>
        <v>2027</v>
      </c>
      <c r="AK3" s="18">
        <f t="shared" si="100"/>
        <v>2027</v>
      </c>
      <c r="AL3" s="18">
        <f t="shared" si="100"/>
        <v>2027</v>
      </c>
      <c r="AM3" s="18">
        <f t="shared" si="100"/>
        <v>2027</v>
      </c>
      <c r="AN3" s="18">
        <f t="shared" si="100"/>
        <v>2027</v>
      </c>
      <c r="AO3" s="18">
        <f t="shared" si="100"/>
        <v>2027</v>
      </c>
      <c r="AP3" s="18">
        <f t="shared" si="100"/>
        <v>2027</v>
      </c>
      <c r="AQ3" s="18">
        <f t="shared" si="100"/>
        <v>2027</v>
      </c>
      <c r="AR3" s="321">
        <f t="shared" si="100"/>
        <v>2027</v>
      </c>
      <c r="AS3" s="18">
        <f>BE4</f>
        <v>2028</v>
      </c>
      <c r="AT3" s="18">
        <f t="shared" si="100"/>
        <v>2028</v>
      </c>
      <c r="AU3" s="18">
        <f t="shared" si="100"/>
        <v>2028</v>
      </c>
      <c r="AV3" s="18">
        <f t="shared" si="100"/>
        <v>2028</v>
      </c>
      <c r="AW3" s="18">
        <f t="shared" si="100"/>
        <v>2028</v>
      </c>
      <c r="AX3" s="18">
        <f t="shared" si="100"/>
        <v>2028</v>
      </c>
      <c r="AY3" s="18">
        <f t="shared" si="100"/>
        <v>2028</v>
      </c>
      <c r="AZ3" s="18">
        <f t="shared" si="100"/>
        <v>2028</v>
      </c>
      <c r="BA3" s="18">
        <f t="shared" si="100"/>
        <v>2028</v>
      </c>
      <c r="BB3" s="18">
        <f t="shared" si="100"/>
        <v>2028</v>
      </c>
      <c r="BC3" s="18">
        <f t="shared" si="100"/>
        <v>2028</v>
      </c>
      <c r="BD3" s="18">
        <f t="shared" si="100"/>
        <v>2028</v>
      </c>
      <c r="BE3" s="321">
        <f t="shared" si="100"/>
        <v>2028</v>
      </c>
      <c r="BF3" s="18">
        <f>BR4</f>
        <v>2029</v>
      </c>
      <c r="BG3" s="18">
        <f t="shared" si="100"/>
        <v>2029</v>
      </c>
      <c r="BH3" s="18">
        <f t="shared" si="100"/>
        <v>2029</v>
      </c>
      <c r="BI3" s="18">
        <f t="shared" si="100"/>
        <v>2029</v>
      </c>
      <c r="BJ3" s="18">
        <f t="shared" si="100"/>
        <v>2029</v>
      </c>
      <c r="BK3" s="18">
        <f t="shared" si="100"/>
        <v>2029</v>
      </c>
      <c r="BL3" s="18">
        <f t="shared" si="100"/>
        <v>2029</v>
      </c>
      <c r="BM3" s="18">
        <f t="shared" si="100"/>
        <v>2029</v>
      </c>
      <c r="BN3" s="18">
        <f t="shared" si="100"/>
        <v>2029</v>
      </c>
      <c r="BO3" s="18">
        <f t="shared" si="100"/>
        <v>2029</v>
      </c>
      <c r="BP3" s="18">
        <f t="shared" si="100"/>
        <v>2029</v>
      </c>
      <c r="BQ3" s="18">
        <f t="shared" si="100"/>
        <v>2029</v>
      </c>
      <c r="BR3" s="321">
        <f t="shared" si="100"/>
        <v>2029</v>
      </c>
      <c r="BS3" s="18">
        <f>CE4</f>
        <v>2030</v>
      </c>
      <c r="BT3" s="18">
        <f t="shared" ref="BT3:CE3" si="101">BS3</f>
        <v>2030</v>
      </c>
      <c r="BU3" s="18">
        <f t="shared" si="101"/>
        <v>2030</v>
      </c>
      <c r="BV3" s="18">
        <f t="shared" si="101"/>
        <v>2030</v>
      </c>
      <c r="BW3" s="18">
        <f t="shared" si="101"/>
        <v>2030</v>
      </c>
      <c r="BX3" s="18">
        <f t="shared" si="101"/>
        <v>2030</v>
      </c>
      <c r="BY3" s="18">
        <f t="shared" si="101"/>
        <v>2030</v>
      </c>
      <c r="BZ3" s="18">
        <f t="shared" si="101"/>
        <v>2030</v>
      </c>
      <c r="CA3" s="18">
        <f t="shared" si="101"/>
        <v>2030</v>
      </c>
      <c r="CB3" s="18">
        <f t="shared" si="101"/>
        <v>2030</v>
      </c>
      <c r="CC3" s="18">
        <f t="shared" si="101"/>
        <v>2030</v>
      </c>
      <c r="CD3" s="18">
        <f t="shared" si="101"/>
        <v>2030</v>
      </c>
      <c r="CE3" s="321">
        <f t="shared" si="101"/>
        <v>2030</v>
      </c>
      <c r="CF3" s="18">
        <f>CR4</f>
        <v>2031</v>
      </c>
      <c r="CG3" s="18">
        <f t="shared" ref="CG3:CR3" si="102">CF3</f>
        <v>2031</v>
      </c>
      <c r="CH3" s="18">
        <f t="shared" si="102"/>
        <v>2031</v>
      </c>
      <c r="CI3" s="18">
        <f t="shared" si="102"/>
        <v>2031</v>
      </c>
      <c r="CJ3" s="18">
        <f t="shared" si="102"/>
        <v>2031</v>
      </c>
      <c r="CK3" s="18">
        <f t="shared" si="102"/>
        <v>2031</v>
      </c>
      <c r="CL3" s="18">
        <f t="shared" si="102"/>
        <v>2031</v>
      </c>
      <c r="CM3" s="18">
        <f t="shared" si="102"/>
        <v>2031</v>
      </c>
      <c r="CN3" s="18">
        <f t="shared" si="102"/>
        <v>2031</v>
      </c>
      <c r="CO3" s="18">
        <f t="shared" si="102"/>
        <v>2031</v>
      </c>
      <c r="CP3" s="18">
        <f t="shared" si="102"/>
        <v>2031</v>
      </c>
      <c r="CQ3" s="18">
        <f t="shared" si="102"/>
        <v>2031</v>
      </c>
      <c r="CR3" s="321">
        <f t="shared" si="102"/>
        <v>2031</v>
      </c>
      <c r="CS3" s="18">
        <f>DE4</f>
        <v>2032</v>
      </c>
      <c r="CT3" s="18">
        <f t="shared" ref="CT3:DE3" si="103">CS3</f>
        <v>2032</v>
      </c>
      <c r="CU3" s="18">
        <f t="shared" si="103"/>
        <v>2032</v>
      </c>
      <c r="CV3" s="18">
        <f t="shared" si="103"/>
        <v>2032</v>
      </c>
      <c r="CW3" s="18">
        <f t="shared" si="103"/>
        <v>2032</v>
      </c>
      <c r="CX3" s="18">
        <f t="shared" si="103"/>
        <v>2032</v>
      </c>
      <c r="CY3" s="18">
        <f t="shared" si="103"/>
        <v>2032</v>
      </c>
      <c r="CZ3" s="18">
        <f t="shared" si="103"/>
        <v>2032</v>
      </c>
      <c r="DA3" s="18">
        <f t="shared" si="103"/>
        <v>2032</v>
      </c>
      <c r="DB3" s="18">
        <f t="shared" si="103"/>
        <v>2032</v>
      </c>
      <c r="DC3" s="18">
        <f t="shared" si="103"/>
        <v>2032</v>
      </c>
      <c r="DD3" s="18">
        <f t="shared" si="103"/>
        <v>2032</v>
      </c>
      <c r="DE3" s="321">
        <f t="shared" si="103"/>
        <v>2032</v>
      </c>
      <c r="DF3" s="18">
        <f>DR4</f>
        <v>2033</v>
      </c>
      <c r="DG3" s="18">
        <f t="shared" ref="DG3:DR3" si="104">DF3</f>
        <v>2033</v>
      </c>
      <c r="DH3" s="18">
        <f t="shared" si="104"/>
        <v>2033</v>
      </c>
      <c r="DI3" s="18">
        <f t="shared" si="104"/>
        <v>2033</v>
      </c>
      <c r="DJ3" s="18">
        <f t="shared" si="104"/>
        <v>2033</v>
      </c>
      <c r="DK3" s="18">
        <f t="shared" si="104"/>
        <v>2033</v>
      </c>
      <c r="DL3" s="18">
        <f t="shared" si="104"/>
        <v>2033</v>
      </c>
      <c r="DM3" s="18">
        <f t="shared" si="104"/>
        <v>2033</v>
      </c>
      <c r="DN3" s="18">
        <f t="shared" si="104"/>
        <v>2033</v>
      </c>
      <c r="DO3" s="18">
        <f t="shared" si="104"/>
        <v>2033</v>
      </c>
      <c r="DP3" s="18">
        <f t="shared" si="104"/>
        <v>2033</v>
      </c>
      <c r="DQ3" s="18">
        <f t="shared" si="104"/>
        <v>2033</v>
      </c>
      <c r="DR3" s="321">
        <f t="shared" si="104"/>
        <v>2033</v>
      </c>
      <c r="DS3" s="18">
        <f>EE4</f>
        <v>2034</v>
      </c>
      <c r="DT3" s="18">
        <f t="shared" ref="DT3:EE3" si="105">DS3</f>
        <v>2034</v>
      </c>
      <c r="DU3" s="18">
        <f t="shared" si="105"/>
        <v>2034</v>
      </c>
      <c r="DV3" s="18">
        <f t="shared" si="105"/>
        <v>2034</v>
      </c>
      <c r="DW3" s="18">
        <f t="shared" si="105"/>
        <v>2034</v>
      </c>
      <c r="DX3" s="18">
        <f t="shared" si="105"/>
        <v>2034</v>
      </c>
      <c r="DY3" s="18">
        <f t="shared" si="105"/>
        <v>2034</v>
      </c>
      <c r="DZ3" s="18">
        <f t="shared" si="105"/>
        <v>2034</v>
      </c>
      <c r="EA3" s="18">
        <f t="shared" si="105"/>
        <v>2034</v>
      </c>
      <c r="EB3" s="18">
        <f t="shared" si="105"/>
        <v>2034</v>
      </c>
      <c r="EC3" s="18">
        <f t="shared" si="105"/>
        <v>2034</v>
      </c>
      <c r="ED3" s="18">
        <f t="shared" si="105"/>
        <v>2034</v>
      </c>
      <c r="EE3" s="389">
        <f t="shared" si="105"/>
        <v>2034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</row>
    <row r="4" spans="1:149" s="18" customFormat="1" x14ac:dyDescent="0.2">
      <c r="A4" s="18" t="s">
        <v>28</v>
      </c>
      <c r="B4" s="18">
        <v>4</v>
      </c>
      <c r="D4" s="18" t="s">
        <v>76</v>
      </c>
      <c r="E4" s="46"/>
      <c r="F4" s="18">
        <v>1</v>
      </c>
      <c r="G4" s="18">
        <f>+F4+1</f>
        <v>2</v>
      </c>
      <c r="H4" s="18">
        <f t="shared" ref="H4:Q4" si="106">+G4+1</f>
        <v>3</v>
      </c>
      <c r="I4" s="18">
        <f t="shared" si="106"/>
        <v>4</v>
      </c>
      <c r="J4" s="18">
        <f t="shared" si="106"/>
        <v>5</v>
      </c>
      <c r="K4" s="18">
        <f t="shared" si="106"/>
        <v>6</v>
      </c>
      <c r="L4" s="18">
        <f t="shared" si="106"/>
        <v>7</v>
      </c>
      <c r="M4" s="18">
        <f t="shared" si="106"/>
        <v>8</v>
      </c>
      <c r="N4" s="18">
        <f t="shared" si="106"/>
        <v>9</v>
      </c>
      <c r="O4" s="18">
        <f t="shared" si="106"/>
        <v>10</v>
      </c>
      <c r="P4" s="18">
        <f t="shared" si="106"/>
        <v>11</v>
      </c>
      <c r="Q4" s="18">
        <f t="shared" si="106"/>
        <v>12</v>
      </c>
      <c r="R4" s="322">
        <v>2025</v>
      </c>
      <c r="S4" s="18">
        <f>F4</f>
        <v>1</v>
      </c>
      <c r="T4" s="18">
        <f t="shared" ref="T4:AD4" si="107">G4</f>
        <v>2</v>
      </c>
      <c r="U4" s="18">
        <f t="shared" si="107"/>
        <v>3</v>
      </c>
      <c r="V4" s="18">
        <f t="shared" si="107"/>
        <v>4</v>
      </c>
      <c r="W4" s="18">
        <f t="shared" si="107"/>
        <v>5</v>
      </c>
      <c r="X4" s="18">
        <f t="shared" si="107"/>
        <v>6</v>
      </c>
      <c r="Y4" s="18">
        <f t="shared" si="107"/>
        <v>7</v>
      </c>
      <c r="Z4" s="18">
        <f t="shared" si="107"/>
        <v>8</v>
      </c>
      <c r="AA4" s="18">
        <f t="shared" si="107"/>
        <v>9</v>
      </c>
      <c r="AB4" s="18">
        <f t="shared" si="107"/>
        <v>10</v>
      </c>
      <c r="AC4" s="18">
        <f t="shared" si="107"/>
        <v>11</v>
      </c>
      <c r="AD4" s="18">
        <f t="shared" si="107"/>
        <v>12</v>
      </c>
      <c r="AE4" s="322">
        <f>R4+1</f>
        <v>2026</v>
      </c>
      <c r="AF4" s="18">
        <f>S4</f>
        <v>1</v>
      </c>
      <c r="AG4" s="18">
        <f t="shared" ref="AG4:AQ4" si="108">T4</f>
        <v>2</v>
      </c>
      <c r="AH4" s="18">
        <f t="shared" si="108"/>
        <v>3</v>
      </c>
      <c r="AI4" s="18">
        <f t="shared" si="108"/>
        <v>4</v>
      </c>
      <c r="AJ4" s="18">
        <f t="shared" si="108"/>
        <v>5</v>
      </c>
      <c r="AK4" s="18">
        <f t="shared" si="108"/>
        <v>6</v>
      </c>
      <c r="AL4" s="18">
        <f t="shared" si="108"/>
        <v>7</v>
      </c>
      <c r="AM4" s="18">
        <f t="shared" si="108"/>
        <v>8</v>
      </c>
      <c r="AN4" s="18">
        <f t="shared" si="108"/>
        <v>9</v>
      </c>
      <c r="AO4" s="18">
        <f t="shared" si="108"/>
        <v>10</v>
      </c>
      <c r="AP4" s="18">
        <f t="shared" si="108"/>
        <v>11</v>
      </c>
      <c r="AQ4" s="18">
        <f t="shared" si="108"/>
        <v>12</v>
      </c>
      <c r="AR4" s="322">
        <f>AE4+1</f>
        <v>2027</v>
      </c>
      <c r="AS4" s="18">
        <f>AF4</f>
        <v>1</v>
      </c>
      <c r="AT4" s="18">
        <f t="shared" ref="AT4:BD4" si="109">AG4</f>
        <v>2</v>
      </c>
      <c r="AU4" s="18">
        <f t="shared" si="109"/>
        <v>3</v>
      </c>
      <c r="AV4" s="18">
        <f t="shared" si="109"/>
        <v>4</v>
      </c>
      <c r="AW4" s="18">
        <f t="shared" si="109"/>
        <v>5</v>
      </c>
      <c r="AX4" s="18">
        <f t="shared" si="109"/>
        <v>6</v>
      </c>
      <c r="AY4" s="18">
        <f t="shared" si="109"/>
        <v>7</v>
      </c>
      <c r="AZ4" s="18">
        <f t="shared" si="109"/>
        <v>8</v>
      </c>
      <c r="BA4" s="18">
        <f t="shared" si="109"/>
        <v>9</v>
      </c>
      <c r="BB4" s="18">
        <f t="shared" si="109"/>
        <v>10</v>
      </c>
      <c r="BC4" s="18">
        <f t="shared" si="109"/>
        <v>11</v>
      </c>
      <c r="BD4" s="18">
        <f t="shared" si="109"/>
        <v>12</v>
      </c>
      <c r="BE4" s="322">
        <f>AR4+1</f>
        <v>2028</v>
      </c>
      <c r="BF4" s="18">
        <f>AS4</f>
        <v>1</v>
      </c>
      <c r="BG4" s="18">
        <f t="shared" ref="BG4:BQ4" si="110">AT4</f>
        <v>2</v>
      </c>
      <c r="BH4" s="18">
        <f t="shared" si="110"/>
        <v>3</v>
      </c>
      <c r="BI4" s="18">
        <f t="shared" si="110"/>
        <v>4</v>
      </c>
      <c r="BJ4" s="18">
        <f t="shared" si="110"/>
        <v>5</v>
      </c>
      <c r="BK4" s="18">
        <f t="shared" si="110"/>
        <v>6</v>
      </c>
      <c r="BL4" s="18">
        <f t="shared" si="110"/>
        <v>7</v>
      </c>
      <c r="BM4" s="18">
        <f t="shared" si="110"/>
        <v>8</v>
      </c>
      <c r="BN4" s="18">
        <f t="shared" si="110"/>
        <v>9</v>
      </c>
      <c r="BO4" s="18">
        <f t="shared" si="110"/>
        <v>10</v>
      </c>
      <c r="BP4" s="18">
        <f t="shared" si="110"/>
        <v>11</v>
      </c>
      <c r="BQ4" s="18">
        <f t="shared" si="110"/>
        <v>12</v>
      </c>
      <c r="BR4" s="322">
        <f>BE4+1</f>
        <v>2029</v>
      </c>
      <c r="BS4" s="18">
        <f>BF4</f>
        <v>1</v>
      </c>
      <c r="BT4" s="18">
        <f t="shared" ref="BT4:CD4" si="111">BG4</f>
        <v>2</v>
      </c>
      <c r="BU4" s="18">
        <f t="shared" si="111"/>
        <v>3</v>
      </c>
      <c r="BV4" s="18">
        <f t="shared" si="111"/>
        <v>4</v>
      </c>
      <c r="BW4" s="18">
        <f t="shared" si="111"/>
        <v>5</v>
      </c>
      <c r="BX4" s="18">
        <f t="shared" si="111"/>
        <v>6</v>
      </c>
      <c r="BY4" s="18">
        <f t="shared" si="111"/>
        <v>7</v>
      </c>
      <c r="BZ4" s="18">
        <f t="shared" si="111"/>
        <v>8</v>
      </c>
      <c r="CA4" s="18">
        <f t="shared" si="111"/>
        <v>9</v>
      </c>
      <c r="CB4" s="18">
        <f t="shared" si="111"/>
        <v>10</v>
      </c>
      <c r="CC4" s="18">
        <f t="shared" si="111"/>
        <v>11</v>
      </c>
      <c r="CD4" s="18">
        <f t="shared" si="111"/>
        <v>12</v>
      </c>
      <c r="CE4" s="322">
        <f>BR4+1</f>
        <v>2030</v>
      </c>
      <c r="CF4" s="18">
        <f>BS4</f>
        <v>1</v>
      </c>
      <c r="CG4" s="18">
        <f t="shared" ref="CG4:CQ4" si="112">BT4</f>
        <v>2</v>
      </c>
      <c r="CH4" s="18">
        <f t="shared" si="112"/>
        <v>3</v>
      </c>
      <c r="CI4" s="18">
        <f t="shared" si="112"/>
        <v>4</v>
      </c>
      <c r="CJ4" s="18">
        <f t="shared" si="112"/>
        <v>5</v>
      </c>
      <c r="CK4" s="18">
        <f t="shared" si="112"/>
        <v>6</v>
      </c>
      <c r="CL4" s="18">
        <f t="shared" si="112"/>
        <v>7</v>
      </c>
      <c r="CM4" s="18">
        <f t="shared" si="112"/>
        <v>8</v>
      </c>
      <c r="CN4" s="18">
        <f t="shared" si="112"/>
        <v>9</v>
      </c>
      <c r="CO4" s="18">
        <f t="shared" si="112"/>
        <v>10</v>
      </c>
      <c r="CP4" s="18">
        <f t="shared" si="112"/>
        <v>11</v>
      </c>
      <c r="CQ4" s="18">
        <f t="shared" si="112"/>
        <v>12</v>
      </c>
      <c r="CR4" s="322">
        <f>CE4+1</f>
        <v>2031</v>
      </c>
      <c r="CS4" s="18">
        <f>CF4</f>
        <v>1</v>
      </c>
      <c r="CT4" s="18">
        <f t="shared" ref="CT4:DD4" si="113">CG4</f>
        <v>2</v>
      </c>
      <c r="CU4" s="18">
        <f t="shared" si="113"/>
        <v>3</v>
      </c>
      <c r="CV4" s="18">
        <f t="shared" si="113"/>
        <v>4</v>
      </c>
      <c r="CW4" s="18">
        <f t="shared" si="113"/>
        <v>5</v>
      </c>
      <c r="CX4" s="18">
        <f t="shared" si="113"/>
        <v>6</v>
      </c>
      <c r="CY4" s="18">
        <f t="shared" si="113"/>
        <v>7</v>
      </c>
      <c r="CZ4" s="18">
        <f t="shared" si="113"/>
        <v>8</v>
      </c>
      <c r="DA4" s="18">
        <f t="shared" si="113"/>
        <v>9</v>
      </c>
      <c r="DB4" s="18">
        <f t="shared" si="113"/>
        <v>10</v>
      </c>
      <c r="DC4" s="18">
        <f t="shared" si="113"/>
        <v>11</v>
      </c>
      <c r="DD4" s="18">
        <f t="shared" si="113"/>
        <v>12</v>
      </c>
      <c r="DE4" s="322">
        <f>CR4+1</f>
        <v>2032</v>
      </c>
      <c r="DF4" s="18">
        <f>CS4</f>
        <v>1</v>
      </c>
      <c r="DG4" s="18">
        <f t="shared" ref="DG4:DQ4" si="114">CT4</f>
        <v>2</v>
      </c>
      <c r="DH4" s="18">
        <f t="shared" si="114"/>
        <v>3</v>
      </c>
      <c r="DI4" s="18">
        <f t="shared" si="114"/>
        <v>4</v>
      </c>
      <c r="DJ4" s="18">
        <f t="shared" si="114"/>
        <v>5</v>
      </c>
      <c r="DK4" s="18">
        <f t="shared" si="114"/>
        <v>6</v>
      </c>
      <c r="DL4" s="18">
        <f t="shared" si="114"/>
        <v>7</v>
      </c>
      <c r="DM4" s="18">
        <f t="shared" si="114"/>
        <v>8</v>
      </c>
      <c r="DN4" s="18">
        <f t="shared" si="114"/>
        <v>9</v>
      </c>
      <c r="DO4" s="18">
        <f t="shared" si="114"/>
        <v>10</v>
      </c>
      <c r="DP4" s="18">
        <f t="shared" si="114"/>
        <v>11</v>
      </c>
      <c r="DQ4" s="18">
        <f t="shared" si="114"/>
        <v>12</v>
      </c>
      <c r="DR4" s="322">
        <f>DE4+1</f>
        <v>2033</v>
      </c>
      <c r="DS4" s="18">
        <f>DF4</f>
        <v>1</v>
      </c>
      <c r="DT4" s="18">
        <f t="shared" ref="DT4:ED4" si="115">DG4</f>
        <v>2</v>
      </c>
      <c r="DU4" s="18">
        <f t="shared" si="115"/>
        <v>3</v>
      </c>
      <c r="DV4" s="18">
        <f t="shared" si="115"/>
        <v>4</v>
      </c>
      <c r="DW4" s="18">
        <f t="shared" si="115"/>
        <v>5</v>
      </c>
      <c r="DX4" s="18">
        <f t="shared" si="115"/>
        <v>6</v>
      </c>
      <c r="DY4" s="18">
        <f t="shared" si="115"/>
        <v>7</v>
      </c>
      <c r="DZ4" s="18">
        <f t="shared" si="115"/>
        <v>8</v>
      </c>
      <c r="EA4" s="18">
        <f t="shared" si="115"/>
        <v>9</v>
      </c>
      <c r="EB4" s="18">
        <f t="shared" si="115"/>
        <v>10</v>
      </c>
      <c r="EC4" s="18">
        <f t="shared" si="115"/>
        <v>11</v>
      </c>
      <c r="ED4" s="18">
        <f t="shared" si="115"/>
        <v>12</v>
      </c>
      <c r="EE4" s="389">
        <f>DR4+1</f>
        <v>2034</v>
      </c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</row>
    <row r="5" spans="1:149" x14ac:dyDescent="0.2">
      <c r="A5" s="12" t="s">
        <v>29</v>
      </c>
      <c r="B5" s="35" t="s">
        <v>69</v>
      </c>
      <c r="R5" s="318"/>
      <c r="AE5" s="318"/>
      <c r="AR5" s="318"/>
      <c r="BE5" s="318"/>
      <c r="BR5" s="318"/>
      <c r="CE5" s="318"/>
      <c r="CR5" s="318"/>
      <c r="DE5" s="318"/>
      <c r="DR5" s="318"/>
      <c r="EE5" s="390"/>
    </row>
    <row r="6" spans="1:149" x14ac:dyDescent="0.2">
      <c r="A6" s="12" t="s">
        <v>0</v>
      </c>
      <c r="C6" s="1" t="s">
        <v>12</v>
      </c>
      <c r="D6" s="9" t="s">
        <v>13</v>
      </c>
      <c r="F6" s="17">
        <f>'SPACELOG 12'!H21</f>
        <v>0</v>
      </c>
      <c r="G6" s="17">
        <f>'SPACELOG 12'!I21</f>
        <v>0</v>
      </c>
      <c r="H6" s="17">
        <f>'SPACELOG 12'!J21</f>
        <v>0</v>
      </c>
      <c r="I6" s="17">
        <f>'SPACELOG 12'!K21</f>
        <v>0</v>
      </c>
      <c r="J6" s="17">
        <f>'SPACELOG 12'!L21</f>
        <v>0</v>
      </c>
      <c r="K6" s="17">
        <f>'SPACELOG 12'!M21</f>
        <v>0</v>
      </c>
      <c r="L6" s="17">
        <f>'SPACELOG 12'!N21</f>
        <v>0</v>
      </c>
      <c r="M6" s="17">
        <f>'SPACELOG 12'!O21</f>
        <v>0</v>
      </c>
      <c r="N6" s="17">
        <f>'SPACELOG 12'!P21</f>
        <v>0</v>
      </c>
      <c r="O6" s="17">
        <f>'SPACELOG 12'!Q21</f>
        <v>0</v>
      </c>
      <c r="P6" s="17">
        <f>'SPACELOG 12'!R21</f>
        <v>0</v>
      </c>
      <c r="Q6" s="17">
        <f>'SPACELOG 12'!S21</f>
        <v>0</v>
      </c>
      <c r="R6" s="319">
        <f>SUM(F6:Q6)</f>
        <v>0</v>
      </c>
      <c r="S6" s="17">
        <f>'SPACELOG 12'!T21</f>
        <v>0</v>
      </c>
      <c r="T6" s="17">
        <f>'SPACELOG 12'!U21</f>
        <v>0</v>
      </c>
      <c r="U6" s="17">
        <f>'SPACELOG 12'!V21</f>
        <v>0</v>
      </c>
      <c r="V6" s="17">
        <f>'SPACELOG 12'!W21</f>
        <v>0</v>
      </c>
      <c r="W6" s="17">
        <f>'SPACELOG 12'!X21</f>
        <v>0</v>
      </c>
      <c r="X6" s="17">
        <f>'SPACELOG 12'!Y21</f>
        <v>0</v>
      </c>
      <c r="Y6" s="17">
        <f>'SPACELOG 12'!Z21</f>
        <v>0</v>
      </c>
      <c r="Z6" s="17">
        <f>'SPACELOG 12'!AA21</f>
        <v>0</v>
      </c>
      <c r="AA6" s="17">
        <f>'SPACELOG 12'!AB21</f>
        <v>0</v>
      </c>
      <c r="AB6" s="17">
        <f>'SPACELOG 12'!AC21</f>
        <v>0</v>
      </c>
      <c r="AC6" s="17">
        <f>'SPACELOG 12'!AD21</f>
        <v>0</v>
      </c>
      <c r="AD6" s="17">
        <f>'SPACELOG 12'!AE21</f>
        <v>0</v>
      </c>
      <c r="AE6" s="319">
        <f>SUM(S6:AD6)</f>
        <v>0</v>
      </c>
      <c r="AF6" s="17">
        <f>'SPACELOG 12'!AF21</f>
        <v>0</v>
      </c>
      <c r="AG6" s="17">
        <f>'SPACELOG 12'!AG21</f>
        <v>0</v>
      </c>
      <c r="AH6" s="17">
        <f>'SPACELOG 12'!AH21</f>
        <v>0</v>
      </c>
      <c r="AI6" s="17">
        <f>'SPACELOG 12'!AI21</f>
        <v>0</v>
      </c>
      <c r="AJ6" s="17">
        <f>'SPACELOG 12'!AJ21</f>
        <v>0</v>
      </c>
      <c r="AK6" s="17">
        <f>'SPACELOG 12'!AK21</f>
        <v>0</v>
      </c>
      <c r="AL6" s="17">
        <f>'SPACELOG 12'!AL21</f>
        <v>0</v>
      </c>
      <c r="AM6" s="17">
        <f>'SPACELOG 12'!AM21</f>
        <v>0</v>
      </c>
      <c r="AN6" s="17">
        <f>'SPACELOG 12'!AN21</f>
        <v>0</v>
      </c>
      <c r="AO6" s="17">
        <f>'SPACELOG 12'!AO21</f>
        <v>0</v>
      </c>
      <c r="AP6" s="17">
        <f>'SPACELOG 12'!AP21</f>
        <v>0</v>
      </c>
      <c r="AQ6" s="17">
        <f>'SPACELOG 12'!AQ21</f>
        <v>0</v>
      </c>
      <c r="AR6" s="319">
        <f>SUM(AF6:AQ6)</f>
        <v>0</v>
      </c>
      <c r="AS6" s="17">
        <f>'SPACELOG 12'!AR21</f>
        <v>0</v>
      </c>
      <c r="AT6" s="17">
        <f>'SPACELOG 12'!AS21</f>
        <v>0</v>
      </c>
      <c r="AU6" s="17">
        <f>'SPACELOG 12'!AT21</f>
        <v>0</v>
      </c>
      <c r="AV6" s="17">
        <f>'SPACELOG 12'!AU21</f>
        <v>0</v>
      </c>
      <c r="AW6" s="17">
        <f>'SPACELOG 12'!AV21</f>
        <v>0</v>
      </c>
      <c r="AX6" s="17">
        <f>'SPACELOG 12'!AW21</f>
        <v>0</v>
      </c>
      <c r="AY6" s="17">
        <f>'SPACELOG 12'!AX21</f>
        <v>0</v>
      </c>
      <c r="AZ6" s="17">
        <f>'SPACELOG 12'!AY21</f>
        <v>0</v>
      </c>
      <c r="BA6" s="17">
        <f>'SPACELOG 12'!AZ21</f>
        <v>0</v>
      </c>
      <c r="BB6" s="17">
        <f>'SPACELOG 12'!BA21</f>
        <v>0</v>
      </c>
      <c r="BC6" s="17">
        <f>'SPACELOG 12'!BB21</f>
        <v>0</v>
      </c>
      <c r="BD6" s="17">
        <f>'SPACELOG 12'!BC21</f>
        <v>0</v>
      </c>
      <c r="BE6" s="319">
        <f>SUM(AS6:BD6)</f>
        <v>0</v>
      </c>
      <c r="BF6" s="17">
        <f>'SPACELOG 12'!BD21</f>
        <v>0</v>
      </c>
      <c r="BG6" s="17">
        <f>'SPACELOG 12'!BE21</f>
        <v>0</v>
      </c>
      <c r="BH6" s="17">
        <f>'SPACELOG 12'!BF21</f>
        <v>0</v>
      </c>
      <c r="BI6" s="17">
        <f>'SPACELOG 12'!BG21</f>
        <v>0</v>
      </c>
      <c r="BJ6" s="17">
        <f>'SPACELOG 12'!BH21</f>
        <v>0</v>
      </c>
      <c r="BK6" s="17">
        <f>'SPACELOG 12'!BI21</f>
        <v>0</v>
      </c>
      <c r="BL6" s="17">
        <f>'SPACELOG 12'!BJ21</f>
        <v>0</v>
      </c>
      <c r="BM6" s="17">
        <f>'SPACELOG 12'!BK21</f>
        <v>0</v>
      </c>
      <c r="BN6" s="17">
        <f>'SPACELOG 12'!BL21</f>
        <v>0</v>
      </c>
      <c r="BO6" s="17">
        <f>'SPACELOG 12'!BM21</f>
        <v>0</v>
      </c>
      <c r="BP6" s="17">
        <f>'SPACELOG 12'!BN21</f>
        <v>0</v>
      </c>
      <c r="BQ6" s="17">
        <f>'SPACELOG 12'!BO21</f>
        <v>0</v>
      </c>
      <c r="BR6" s="319">
        <f>SUM(BF6:BQ6)</f>
        <v>0</v>
      </c>
      <c r="BS6" s="17">
        <f>'SPACELOG 12'!BP21</f>
        <v>0</v>
      </c>
      <c r="BT6" s="17">
        <f>'SPACELOG 12'!BQ21</f>
        <v>0</v>
      </c>
      <c r="BU6" s="17">
        <f>'SPACELOG 12'!BR21</f>
        <v>0</v>
      </c>
      <c r="BV6" s="17">
        <f>'SPACELOG 12'!BS21</f>
        <v>0</v>
      </c>
      <c r="BW6" s="17">
        <f>'SPACELOG 12'!BT21</f>
        <v>0</v>
      </c>
      <c r="BX6" s="17">
        <f>'SPACELOG 12'!BU21</f>
        <v>0</v>
      </c>
      <c r="BY6" s="17">
        <f>'SPACELOG 12'!BV21</f>
        <v>0</v>
      </c>
      <c r="BZ6" s="17">
        <f>'SPACELOG 12'!BW21</f>
        <v>0</v>
      </c>
      <c r="CA6" s="17">
        <f>'SPACELOG 12'!BX21</f>
        <v>0</v>
      </c>
      <c r="CB6" s="17">
        <f>'SPACELOG 12'!BY21</f>
        <v>0</v>
      </c>
      <c r="CC6" s="17">
        <f>'SPACELOG 12'!BZ21</f>
        <v>0</v>
      </c>
      <c r="CD6" s="17">
        <f>'SPACELOG 12'!CA21</f>
        <v>0</v>
      </c>
      <c r="CE6" s="319">
        <f>SUM(BS6:CD6)</f>
        <v>0</v>
      </c>
      <c r="CF6" s="17">
        <f>'SPACELOG 12'!CB21</f>
        <v>0</v>
      </c>
      <c r="CG6" s="17">
        <f>'SPACELOG 12'!CC21</f>
        <v>0</v>
      </c>
      <c r="CH6" s="17">
        <f>'SPACELOG 12'!CD21</f>
        <v>0</v>
      </c>
      <c r="CI6" s="17">
        <f>'SPACELOG 12'!CE21</f>
        <v>0</v>
      </c>
      <c r="CJ6" s="17">
        <f>'SPACELOG 12'!CF21</f>
        <v>0</v>
      </c>
      <c r="CK6" s="17">
        <f>'SPACELOG 12'!CG21</f>
        <v>0</v>
      </c>
      <c r="CL6" s="17">
        <f>'SPACELOG 12'!CH21</f>
        <v>0</v>
      </c>
      <c r="CM6" s="17">
        <f>'SPACELOG 12'!CI21</f>
        <v>0</v>
      </c>
      <c r="CN6" s="17">
        <f>'SPACELOG 12'!CJ21</f>
        <v>0</v>
      </c>
      <c r="CO6" s="17">
        <f>'SPACELOG 12'!CK21</f>
        <v>0</v>
      </c>
      <c r="CP6" s="17">
        <f>'SPACELOG 12'!CL21</f>
        <v>0</v>
      </c>
      <c r="CQ6" s="17">
        <f>'SPACELOG 12'!CM21</f>
        <v>0</v>
      </c>
      <c r="CR6" s="319">
        <f>SUM(CF6:CQ6)</f>
        <v>0</v>
      </c>
      <c r="CS6" s="17">
        <f>'SPACELOG 12'!CN21</f>
        <v>0</v>
      </c>
      <c r="CT6" s="17">
        <f>'SPACELOG 12'!CO21</f>
        <v>0</v>
      </c>
      <c r="CU6" s="17">
        <f>'SPACELOG 12'!CP21</f>
        <v>0</v>
      </c>
      <c r="CV6" s="17">
        <f>'SPACELOG 12'!CQ21</f>
        <v>0</v>
      </c>
      <c r="CW6" s="17">
        <f>'SPACELOG 12'!CR21</f>
        <v>0</v>
      </c>
      <c r="CX6" s="17">
        <f>'SPACELOG 12'!CS21</f>
        <v>0</v>
      </c>
      <c r="CY6" s="17">
        <f>'SPACELOG 12'!CT21</f>
        <v>0</v>
      </c>
      <c r="CZ6" s="17">
        <f>'SPACELOG 12'!CU21</f>
        <v>0</v>
      </c>
      <c r="DA6" s="17">
        <f>'SPACELOG 12'!CV21</f>
        <v>0</v>
      </c>
      <c r="DB6" s="17">
        <f>'SPACELOG 12'!CW21</f>
        <v>0</v>
      </c>
      <c r="DC6" s="17">
        <f>'SPACELOG 12'!CX21</f>
        <v>0</v>
      </c>
      <c r="DD6" s="17">
        <f>'SPACELOG 12'!CY21</f>
        <v>0</v>
      </c>
      <c r="DE6" s="319">
        <f>SUM(CS6:DD6)</f>
        <v>0</v>
      </c>
      <c r="DF6" s="17">
        <f>'SPACELOG 12'!CZ21</f>
        <v>0</v>
      </c>
      <c r="DG6" s="17">
        <f>'SPACELOG 12'!DA21</f>
        <v>0</v>
      </c>
      <c r="DH6" s="17">
        <f>'SPACELOG 12'!DB21</f>
        <v>0</v>
      </c>
      <c r="DI6" s="17">
        <f>'SPACELOG 12'!DC21</f>
        <v>0</v>
      </c>
      <c r="DJ6" s="17">
        <f>'SPACELOG 12'!DD21</f>
        <v>0</v>
      </c>
      <c r="DK6" s="17">
        <f>'SPACELOG 12'!DE21</f>
        <v>0</v>
      </c>
      <c r="DL6" s="17">
        <f>'SPACELOG 12'!DF21</f>
        <v>0</v>
      </c>
      <c r="DM6" s="17">
        <f>'SPACELOG 12'!DG21</f>
        <v>0</v>
      </c>
      <c r="DN6" s="17">
        <f>'SPACELOG 12'!DH21</f>
        <v>0</v>
      </c>
      <c r="DO6" s="17">
        <f>'SPACELOG 12'!DI21</f>
        <v>0</v>
      </c>
      <c r="DP6" s="17">
        <f>'SPACELOG 12'!DJ21</f>
        <v>0</v>
      </c>
      <c r="DQ6" s="17">
        <f>'SPACELOG 12'!DK21</f>
        <v>0</v>
      </c>
      <c r="DR6" s="319">
        <f>SUM(DF6:DQ6)</f>
        <v>0</v>
      </c>
      <c r="DS6" s="17">
        <f>'SPACELOG 12'!DL21</f>
        <v>0</v>
      </c>
      <c r="DT6" s="17">
        <f>'SPACELOG 12'!DM21</f>
        <v>0</v>
      </c>
      <c r="DU6" s="17">
        <f>'SPACELOG 12'!DN21</f>
        <v>0</v>
      </c>
      <c r="DV6" s="17">
        <f>'SPACELOG 12'!DO21</f>
        <v>0</v>
      </c>
      <c r="DW6" s="17">
        <f>'SPACELOG 12'!DP21</f>
        <v>0</v>
      </c>
      <c r="DX6" s="17">
        <f>'SPACELOG 12'!DQ21</f>
        <v>0</v>
      </c>
      <c r="DY6" s="17">
        <f>'SPACELOG 12'!DR21</f>
        <v>0</v>
      </c>
      <c r="DZ6" s="17">
        <f>'SPACELOG 12'!DS21</f>
        <v>0</v>
      </c>
      <c r="EA6" s="17">
        <f>'SPACELOG 12'!DT21</f>
        <v>0</v>
      </c>
      <c r="EB6" s="17">
        <f>'SPACELOG 12'!DU21</f>
        <v>0</v>
      </c>
      <c r="EC6" s="17">
        <f>'SPACELOG 12'!DV21</f>
        <v>0</v>
      </c>
      <c r="ED6" s="17">
        <f>'SPACELOG 12'!DW21</f>
        <v>0</v>
      </c>
      <c r="EE6" s="391">
        <f>SUM(DS6:ED6)</f>
        <v>0</v>
      </c>
    </row>
    <row r="7" spans="1:149" x14ac:dyDescent="0.2">
      <c r="A7" s="1" t="s">
        <v>35</v>
      </c>
      <c r="B7" s="36">
        <v>46539</v>
      </c>
      <c r="D7" s="32" t="s">
        <v>14</v>
      </c>
      <c r="F7" s="17">
        <f t="shared" ref="F7:Q7" si="116">F6</f>
        <v>0</v>
      </c>
      <c r="G7" s="23">
        <f t="shared" si="116"/>
        <v>0</v>
      </c>
      <c r="H7" s="17">
        <f t="shared" si="116"/>
        <v>0</v>
      </c>
      <c r="I7" s="17">
        <f t="shared" si="116"/>
        <v>0</v>
      </c>
      <c r="J7" s="17">
        <f t="shared" si="116"/>
        <v>0</v>
      </c>
      <c r="K7" s="17">
        <f t="shared" si="116"/>
        <v>0</v>
      </c>
      <c r="L7" s="17">
        <f t="shared" si="116"/>
        <v>0</v>
      </c>
      <c r="M7" s="17">
        <f t="shared" si="116"/>
        <v>0</v>
      </c>
      <c r="N7" s="17">
        <f t="shared" si="116"/>
        <v>0</v>
      </c>
      <c r="O7" s="17">
        <f t="shared" si="116"/>
        <v>0</v>
      </c>
      <c r="P7" s="17">
        <f t="shared" si="116"/>
        <v>0</v>
      </c>
      <c r="Q7" s="17">
        <f t="shared" si="116"/>
        <v>0</v>
      </c>
      <c r="R7" s="319">
        <f>SUM(F7:Q7)</f>
        <v>0</v>
      </c>
      <c r="S7" s="17">
        <f t="shared" ref="S7:AD7" si="117">S6</f>
        <v>0</v>
      </c>
      <c r="T7" s="23">
        <f t="shared" si="117"/>
        <v>0</v>
      </c>
      <c r="U7" s="17">
        <f t="shared" si="117"/>
        <v>0</v>
      </c>
      <c r="V7" s="17">
        <f t="shared" si="117"/>
        <v>0</v>
      </c>
      <c r="W7" s="17">
        <f t="shared" si="117"/>
        <v>0</v>
      </c>
      <c r="X7" s="17">
        <f t="shared" si="117"/>
        <v>0</v>
      </c>
      <c r="Y7" s="17">
        <f t="shared" si="117"/>
        <v>0</v>
      </c>
      <c r="Z7" s="17">
        <f t="shared" si="117"/>
        <v>0</v>
      </c>
      <c r="AA7" s="17">
        <f t="shared" si="117"/>
        <v>0</v>
      </c>
      <c r="AB7" s="17">
        <f t="shared" si="117"/>
        <v>0</v>
      </c>
      <c r="AC7" s="17">
        <f t="shared" si="117"/>
        <v>0</v>
      </c>
      <c r="AD7" s="17">
        <f t="shared" si="117"/>
        <v>0</v>
      </c>
      <c r="AE7" s="319">
        <f>SUM(S7:AD7)</f>
        <v>0</v>
      </c>
      <c r="AF7" s="17">
        <f t="shared" ref="AF7:AQ7" si="118">AF6</f>
        <v>0</v>
      </c>
      <c r="AG7" s="23">
        <f t="shared" si="118"/>
        <v>0</v>
      </c>
      <c r="AH7" s="17">
        <f t="shared" si="118"/>
        <v>0</v>
      </c>
      <c r="AI7" s="17">
        <f t="shared" si="118"/>
        <v>0</v>
      </c>
      <c r="AJ7" s="17">
        <f t="shared" si="118"/>
        <v>0</v>
      </c>
      <c r="AK7" s="17">
        <f t="shared" si="118"/>
        <v>0</v>
      </c>
      <c r="AL7" s="17">
        <f t="shared" si="118"/>
        <v>0</v>
      </c>
      <c r="AM7" s="17">
        <f t="shared" si="118"/>
        <v>0</v>
      </c>
      <c r="AN7" s="17">
        <f t="shared" si="118"/>
        <v>0</v>
      </c>
      <c r="AO7" s="17">
        <f t="shared" si="118"/>
        <v>0</v>
      </c>
      <c r="AP7" s="17">
        <f t="shared" si="118"/>
        <v>0</v>
      </c>
      <c r="AQ7" s="17">
        <f t="shared" si="118"/>
        <v>0</v>
      </c>
      <c r="AR7" s="319">
        <f>SUM(AF7:AQ7)</f>
        <v>0</v>
      </c>
      <c r="AS7" s="17">
        <f t="shared" ref="AS7:BD7" si="119">AS6</f>
        <v>0</v>
      </c>
      <c r="AT7" s="23">
        <f t="shared" si="119"/>
        <v>0</v>
      </c>
      <c r="AU7" s="17">
        <f t="shared" si="119"/>
        <v>0</v>
      </c>
      <c r="AV7" s="17">
        <f t="shared" si="119"/>
        <v>0</v>
      </c>
      <c r="AW7" s="17">
        <f t="shared" si="119"/>
        <v>0</v>
      </c>
      <c r="AX7" s="17">
        <f t="shared" si="119"/>
        <v>0</v>
      </c>
      <c r="AY7" s="17">
        <f t="shared" si="119"/>
        <v>0</v>
      </c>
      <c r="AZ7" s="17">
        <f t="shared" si="119"/>
        <v>0</v>
      </c>
      <c r="BA7" s="17">
        <f t="shared" si="119"/>
        <v>0</v>
      </c>
      <c r="BB7" s="17">
        <f t="shared" si="119"/>
        <v>0</v>
      </c>
      <c r="BC7" s="17">
        <f t="shared" si="119"/>
        <v>0</v>
      </c>
      <c r="BD7" s="17">
        <f t="shared" si="119"/>
        <v>0</v>
      </c>
      <c r="BE7" s="319">
        <f>SUM(AS7:BD7)</f>
        <v>0</v>
      </c>
      <c r="BF7" s="17">
        <f t="shared" ref="BF7:BQ7" si="120">BF6</f>
        <v>0</v>
      </c>
      <c r="BG7" s="23">
        <f t="shared" si="120"/>
        <v>0</v>
      </c>
      <c r="BH7" s="17">
        <f t="shared" si="120"/>
        <v>0</v>
      </c>
      <c r="BI7" s="17">
        <f t="shared" si="120"/>
        <v>0</v>
      </c>
      <c r="BJ7" s="17">
        <f t="shared" si="120"/>
        <v>0</v>
      </c>
      <c r="BK7" s="17">
        <f t="shared" si="120"/>
        <v>0</v>
      </c>
      <c r="BL7" s="17">
        <f t="shared" si="120"/>
        <v>0</v>
      </c>
      <c r="BM7" s="17">
        <f t="shared" si="120"/>
        <v>0</v>
      </c>
      <c r="BN7" s="17">
        <f t="shared" si="120"/>
        <v>0</v>
      </c>
      <c r="BO7" s="17">
        <f t="shared" si="120"/>
        <v>0</v>
      </c>
      <c r="BP7" s="17">
        <f t="shared" si="120"/>
        <v>0</v>
      </c>
      <c r="BQ7" s="17">
        <f t="shared" si="120"/>
        <v>0</v>
      </c>
      <c r="BR7" s="319">
        <f>SUM(BF7:BQ7)</f>
        <v>0</v>
      </c>
      <c r="BS7" s="17">
        <f t="shared" ref="BS7:CD7" si="121">BS6</f>
        <v>0</v>
      </c>
      <c r="BT7" s="23">
        <f t="shared" si="121"/>
        <v>0</v>
      </c>
      <c r="BU7" s="17">
        <f t="shared" si="121"/>
        <v>0</v>
      </c>
      <c r="BV7" s="17">
        <f t="shared" si="121"/>
        <v>0</v>
      </c>
      <c r="BW7" s="17">
        <f t="shared" si="121"/>
        <v>0</v>
      </c>
      <c r="BX7" s="17">
        <f t="shared" si="121"/>
        <v>0</v>
      </c>
      <c r="BY7" s="17">
        <f t="shared" si="121"/>
        <v>0</v>
      </c>
      <c r="BZ7" s="17">
        <f t="shared" si="121"/>
        <v>0</v>
      </c>
      <c r="CA7" s="17">
        <f t="shared" si="121"/>
        <v>0</v>
      </c>
      <c r="CB7" s="17">
        <f t="shared" si="121"/>
        <v>0</v>
      </c>
      <c r="CC7" s="17">
        <f t="shared" si="121"/>
        <v>0</v>
      </c>
      <c r="CD7" s="17">
        <f t="shared" si="121"/>
        <v>0</v>
      </c>
      <c r="CE7" s="319">
        <f>SUM(BS7:CD7)</f>
        <v>0</v>
      </c>
      <c r="CF7" s="17">
        <f t="shared" ref="CF7:CQ7" si="122">CF6</f>
        <v>0</v>
      </c>
      <c r="CG7" s="23">
        <f t="shared" si="122"/>
        <v>0</v>
      </c>
      <c r="CH7" s="17">
        <f t="shared" si="122"/>
        <v>0</v>
      </c>
      <c r="CI7" s="17">
        <f t="shared" si="122"/>
        <v>0</v>
      </c>
      <c r="CJ7" s="17">
        <f t="shared" si="122"/>
        <v>0</v>
      </c>
      <c r="CK7" s="17">
        <f t="shared" si="122"/>
        <v>0</v>
      </c>
      <c r="CL7" s="17">
        <f t="shared" si="122"/>
        <v>0</v>
      </c>
      <c r="CM7" s="17">
        <f t="shared" si="122"/>
        <v>0</v>
      </c>
      <c r="CN7" s="17">
        <f t="shared" si="122"/>
        <v>0</v>
      </c>
      <c r="CO7" s="17">
        <f t="shared" si="122"/>
        <v>0</v>
      </c>
      <c r="CP7" s="17">
        <f t="shared" si="122"/>
        <v>0</v>
      </c>
      <c r="CQ7" s="17">
        <f t="shared" si="122"/>
        <v>0</v>
      </c>
      <c r="CR7" s="319">
        <f>SUM(CF7:CQ7)</f>
        <v>0</v>
      </c>
      <c r="CS7" s="17">
        <f t="shared" ref="CS7:DD7" si="123">CS6</f>
        <v>0</v>
      </c>
      <c r="CT7" s="23">
        <f t="shared" si="123"/>
        <v>0</v>
      </c>
      <c r="CU7" s="17">
        <f t="shared" si="123"/>
        <v>0</v>
      </c>
      <c r="CV7" s="17">
        <f t="shared" si="123"/>
        <v>0</v>
      </c>
      <c r="CW7" s="17">
        <f t="shared" si="123"/>
        <v>0</v>
      </c>
      <c r="CX7" s="17">
        <f t="shared" si="123"/>
        <v>0</v>
      </c>
      <c r="CY7" s="17">
        <f t="shared" si="123"/>
        <v>0</v>
      </c>
      <c r="CZ7" s="17">
        <f t="shared" si="123"/>
        <v>0</v>
      </c>
      <c r="DA7" s="17">
        <f t="shared" si="123"/>
        <v>0</v>
      </c>
      <c r="DB7" s="17">
        <f t="shared" si="123"/>
        <v>0</v>
      </c>
      <c r="DC7" s="17">
        <f t="shared" si="123"/>
        <v>0</v>
      </c>
      <c r="DD7" s="17">
        <f t="shared" si="123"/>
        <v>0</v>
      </c>
      <c r="DE7" s="319">
        <f>SUM(CS7:DD7)</f>
        <v>0</v>
      </c>
      <c r="DF7" s="17">
        <f t="shared" ref="DF7:DQ7" si="124">DF6</f>
        <v>0</v>
      </c>
      <c r="DG7" s="23">
        <f t="shared" si="124"/>
        <v>0</v>
      </c>
      <c r="DH7" s="17">
        <f t="shared" si="124"/>
        <v>0</v>
      </c>
      <c r="DI7" s="17">
        <f t="shared" si="124"/>
        <v>0</v>
      </c>
      <c r="DJ7" s="17">
        <f t="shared" si="124"/>
        <v>0</v>
      </c>
      <c r="DK7" s="17">
        <f t="shared" si="124"/>
        <v>0</v>
      </c>
      <c r="DL7" s="17">
        <f t="shared" si="124"/>
        <v>0</v>
      </c>
      <c r="DM7" s="17">
        <f t="shared" si="124"/>
        <v>0</v>
      </c>
      <c r="DN7" s="17">
        <f t="shared" si="124"/>
        <v>0</v>
      </c>
      <c r="DO7" s="17">
        <f t="shared" si="124"/>
        <v>0</v>
      </c>
      <c r="DP7" s="17">
        <f t="shared" si="124"/>
        <v>0</v>
      </c>
      <c r="DQ7" s="17">
        <f t="shared" si="124"/>
        <v>0</v>
      </c>
      <c r="DR7" s="319">
        <f>SUM(DF7:DQ7)</f>
        <v>0</v>
      </c>
      <c r="DS7" s="17">
        <f t="shared" ref="DS7:ED7" si="125">DS6</f>
        <v>0</v>
      </c>
      <c r="DT7" s="23">
        <f t="shared" si="125"/>
        <v>0</v>
      </c>
      <c r="DU7" s="17">
        <f t="shared" si="125"/>
        <v>0</v>
      </c>
      <c r="DV7" s="17">
        <f t="shared" si="125"/>
        <v>0</v>
      </c>
      <c r="DW7" s="17">
        <f t="shared" si="125"/>
        <v>0</v>
      </c>
      <c r="DX7" s="17">
        <f t="shared" si="125"/>
        <v>0</v>
      </c>
      <c r="DY7" s="17">
        <f t="shared" si="125"/>
        <v>0</v>
      </c>
      <c r="DZ7" s="17">
        <f t="shared" si="125"/>
        <v>0</v>
      </c>
      <c r="EA7" s="17">
        <f t="shared" si="125"/>
        <v>0</v>
      </c>
      <c r="EB7" s="17">
        <f t="shared" si="125"/>
        <v>0</v>
      </c>
      <c r="EC7" s="17">
        <f t="shared" si="125"/>
        <v>0</v>
      </c>
      <c r="ED7" s="17">
        <f t="shared" si="125"/>
        <v>0</v>
      </c>
      <c r="EE7" s="391">
        <f>SUM(DS7:ED7)</f>
        <v>0</v>
      </c>
    </row>
    <row r="8" spans="1:149" x14ac:dyDescent="0.2">
      <c r="A8" s="1"/>
      <c r="D8" s="9"/>
      <c r="F8" s="17"/>
      <c r="G8" s="23"/>
      <c r="H8" s="17"/>
      <c r="I8" s="17"/>
      <c r="J8" s="17"/>
      <c r="K8" s="17"/>
      <c r="L8" s="17"/>
      <c r="M8" s="17"/>
      <c r="N8" s="17"/>
      <c r="O8" s="17"/>
      <c r="P8" s="17"/>
      <c r="Q8" s="17"/>
      <c r="R8" s="319"/>
      <c r="S8" s="17"/>
      <c r="T8" s="23"/>
      <c r="U8" s="17"/>
      <c r="V8" s="17"/>
      <c r="W8" s="17"/>
      <c r="X8" s="17"/>
      <c r="Y8" s="17"/>
      <c r="Z8" s="17"/>
      <c r="AA8" s="17"/>
      <c r="AB8" s="17"/>
      <c r="AC8" s="17"/>
      <c r="AD8" s="17"/>
      <c r="AE8" s="319"/>
      <c r="AF8" s="17"/>
      <c r="AG8" s="23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319"/>
      <c r="AS8" s="17"/>
      <c r="AT8" s="23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319"/>
      <c r="BF8" s="17"/>
      <c r="BG8" s="23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319"/>
      <c r="BS8" s="17"/>
      <c r="BT8" s="23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319"/>
      <c r="CF8" s="17"/>
      <c r="CG8" s="23"/>
      <c r="CH8" s="17"/>
      <c r="CI8" s="14"/>
      <c r="CJ8" s="14"/>
      <c r="CK8" s="17"/>
      <c r="CL8" s="17"/>
      <c r="CM8" s="17"/>
      <c r="CN8" s="17"/>
      <c r="CO8" s="17"/>
      <c r="CP8" s="17"/>
      <c r="CQ8" s="17"/>
      <c r="CR8" s="319"/>
      <c r="CS8" s="17"/>
      <c r="CT8" s="23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319"/>
      <c r="DF8" s="17"/>
      <c r="DG8" s="23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319"/>
      <c r="DS8" s="17"/>
      <c r="DT8" s="23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391"/>
    </row>
    <row r="9" spans="1:149" x14ac:dyDescent="0.2">
      <c r="A9" s="12" t="s">
        <v>30</v>
      </c>
      <c r="B9" s="37"/>
      <c r="C9" s="1" t="s">
        <v>15</v>
      </c>
      <c r="D9" s="9" t="s">
        <v>17</v>
      </c>
      <c r="F9" s="17">
        <f t="shared" ref="F9:Q18" si="126">IF(F$2&gt;=$B$18,$E9,0)</f>
        <v>0</v>
      </c>
      <c r="G9" s="17">
        <f t="shared" si="126"/>
        <v>0</v>
      </c>
      <c r="H9" s="17">
        <f t="shared" si="126"/>
        <v>0</v>
      </c>
      <c r="I9" s="17">
        <f t="shared" si="126"/>
        <v>0</v>
      </c>
      <c r="J9" s="17">
        <f t="shared" si="126"/>
        <v>0</v>
      </c>
      <c r="K9" s="17">
        <f t="shared" si="126"/>
        <v>0</v>
      </c>
      <c r="L9" s="17">
        <f t="shared" si="126"/>
        <v>0</v>
      </c>
      <c r="M9" s="17">
        <f t="shared" si="126"/>
        <v>0</v>
      </c>
      <c r="N9" s="17">
        <f t="shared" si="126"/>
        <v>0</v>
      </c>
      <c r="O9" s="17">
        <f t="shared" si="126"/>
        <v>0</v>
      </c>
      <c r="P9" s="17">
        <f t="shared" si="126"/>
        <v>0</v>
      </c>
      <c r="Q9" s="17">
        <f t="shared" si="126"/>
        <v>0</v>
      </c>
      <c r="R9" s="319">
        <f t="shared" ref="R9:R36" si="127">SUM(F9:Q9)</f>
        <v>0</v>
      </c>
      <c r="S9" s="17">
        <f t="shared" ref="S9:AD18" si="128">IF(S$2&gt;=$B$18,$E9,0)</f>
        <v>0</v>
      </c>
      <c r="T9" s="17">
        <f t="shared" si="128"/>
        <v>0</v>
      </c>
      <c r="U9" s="17">
        <f t="shared" si="128"/>
        <v>0</v>
      </c>
      <c r="V9" s="17">
        <f t="shared" si="128"/>
        <v>0</v>
      </c>
      <c r="W9" s="17">
        <f t="shared" si="128"/>
        <v>0</v>
      </c>
      <c r="X9" s="17">
        <f t="shared" si="128"/>
        <v>0</v>
      </c>
      <c r="Y9" s="17">
        <f t="shared" si="128"/>
        <v>0</v>
      </c>
      <c r="Z9" s="17">
        <f t="shared" si="128"/>
        <v>0</v>
      </c>
      <c r="AA9" s="17">
        <f t="shared" si="128"/>
        <v>0</v>
      </c>
      <c r="AB9" s="17">
        <f t="shared" si="128"/>
        <v>0</v>
      </c>
      <c r="AC9" s="17">
        <f t="shared" si="128"/>
        <v>0</v>
      </c>
      <c r="AD9" s="17">
        <f t="shared" si="128"/>
        <v>0</v>
      </c>
      <c r="AE9" s="319">
        <f t="shared" ref="AE9:AE26" si="129">SUM(S9:AD9)</f>
        <v>0</v>
      </c>
      <c r="AF9" s="17">
        <f t="shared" ref="AF9:AQ18" si="130">IF(AF$2&gt;=$B$18,$E9,0)</f>
        <v>0</v>
      </c>
      <c r="AG9" s="17">
        <f t="shared" si="130"/>
        <v>0</v>
      </c>
      <c r="AH9" s="17">
        <f t="shared" si="130"/>
        <v>0</v>
      </c>
      <c r="AI9" s="17">
        <f t="shared" si="130"/>
        <v>0</v>
      </c>
      <c r="AJ9" s="17">
        <f t="shared" si="130"/>
        <v>0</v>
      </c>
      <c r="AK9" s="17">
        <f t="shared" si="130"/>
        <v>0</v>
      </c>
      <c r="AL9" s="17">
        <f t="shared" si="130"/>
        <v>0</v>
      </c>
      <c r="AM9" s="17">
        <f t="shared" si="130"/>
        <v>0</v>
      </c>
      <c r="AN9" s="17">
        <f t="shared" si="130"/>
        <v>0</v>
      </c>
      <c r="AO9" s="17">
        <f t="shared" si="130"/>
        <v>0</v>
      </c>
      <c r="AP9" s="17">
        <f t="shared" si="130"/>
        <v>0</v>
      </c>
      <c r="AQ9" s="17">
        <f t="shared" si="130"/>
        <v>0</v>
      </c>
      <c r="AR9" s="319">
        <f t="shared" ref="AR9:AR26" si="131">SUM(AF9:AQ9)</f>
        <v>0</v>
      </c>
      <c r="AS9" s="17">
        <f t="shared" ref="AS9:BD18" si="132">IF(AS$2&gt;=$B$18,$E9,0)</f>
        <v>0</v>
      </c>
      <c r="AT9" s="17">
        <f t="shared" si="132"/>
        <v>0</v>
      </c>
      <c r="AU9" s="17">
        <f t="shared" si="132"/>
        <v>0</v>
      </c>
      <c r="AV9" s="17">
        <f t="shared" si="132"/>
        <v>0</v>
      </c>
      <c r="AW9" s="17">
        <f t="shared" si="132"/>
        <v>0</v>
      </c>
      <c r="AX9" s="17">
        <f t="shared" si="132"/>
        <v>0</v>
      </c>
      <c r="AY9" s="17">
        <f t="shared" si="132"/>
        <v>0</v>
      </c>
      <c r="AZ9" s="17">
        <f t="shared" si="132"/>
        <v>0</v>
      </c>
      <c r="BA9" s="17">
        <f t="shared" si="132"/>
        <v>0</v>
      </c>
      <c r="BB9" s="17">
        <f t="shared" si="132"/>
        <v>0</v>
      </c>
      <c r="BC9" s="17">
        <f t="shared" si="132"/>
        <v>0</v>
      </c>
      <c r="BD9" s="17">
        <f t="shared" si="132"/>
        <v>0</v>
      </c>
      <c r="BE9" s="319">
        <f t="shared" ref="BE9:BE26" si="133">SUM(AS9:BD9)</f>
        <v>0</v>
      </c>
      <c r="BF9" s="17">
        <f t="shared" ref="BF9:BQ18" si="134">IF(BF$2&gt;=$B$18,$E9,0)</f>
        <v>0</v>
      </c>
      <c r="BG9" s="17">
        <f t="shared" si="134"/>
        <v>0</v>
      </c>
      <c r="BH9" s="17">
        <f t="shared" si="134"/>
        <v>0</v>
      </c>
      <c r="BI9" s="17">
        <f t="shared" si="134"/>
        <v>0</v>
      </c>
      <c r="BJ9" s="17">
        <f t="shared" si="134"/>
        <v>0</v>
      </c>
      <c r="BK9" s="17">
        <f t="shared" si="134"/>
        <v>0</v>
      </c>
      <c r="BL9" s="17">
        <f t="shared" si="134"/>
        <v>0</v>
      </c>
      <c r="BM9" s="17">
        <f t="shared" si="134"/>
        <v>0</v>
      </c>
      <c r="BN9" s="17">
        <f t="shared" si="134"/>
        <v>0</v>
      </c>
      <c r="BO9" s="17">
        <f t="shared" si="134"/>
        <v>0</v>
      </c>
      <c r="BP9" s="17">
        <f t="shared" si="134"/>
        <v>0</v>
      </c>
      <c r="BQ9" s="17">
        <f t="shared" si="134"/>
        <v>0</v>
      </c>
      <c r="BR9" s="319">
        <f t="shared" ref="BR9:BR26" si="135">SUM(BF9:BQ9)</f>
        <v>0</v>
      </c>
      <c r="BS9" s="17">
        <f t="shared" ref="BS9:CD18" si="136">IF(BS$2&gt;=$B$18,$E9,0)</f>
        <v>0</v>
      </c>
      <c r="BT9" s="17">
        <f t="shared" si="136"/>
        <v>0</v>
      </c>
      <c r="BU9" s="17">
        <f t="shared" si="136"/>
        <v>0</v>
      </c>
      <c r="BV9" s="17">
        <f t="shared" si="136"/>
        <v>0</v>
      </c>
      <c r="BW9" s="17">
        <f t="shared" si="136"/>
        <v>0</v>
      </c>
      <c r="BX9" s="17">
        <f t="shared" si="136"/>
        <v>0</v>
      </c>
      <c r="BY9" s="17">
        <f t="shared" si="136"/>
        <v>0</v>
      </c>
      <c r="BZ9" s="17">
        <f t="shared" si="136"/>
        <v>0</v>
      </c>
      <c r="CA9" s="17">
        <f t="shared" si="136"/>
        <v>0</v>
      </c>
      <c r="CB9" s="17">
        <f t="shared" si="136"/>
        <v>0</v>
      </c>
      <c r="CC9" s="17">
        <f t="shared" si="136"/>
        <v>0</v>
      </c>
      <c r="CD9" s="17">
        <f t="shared" si="136"/>
        <v>0</v>
      </c>
      <c r="CE9" s="319">
        <f t="shared" ref="CE9:CE26" si="137">SUM(BS9:CD9)</f>
        <v>0</v>
      </c>
      <c r="CF9" s="17">
        <f t="shared" ref="CF9:CQ18" si="138">IF(CF$2&gt;=$B$18,$E9,0)</f>
        <v>0</v>
      </c>
      <c r="CG9" s="17">
        <f t="shared" si="138"/>
        <v>0</v>
      </c>
      <c r="CH9" s="17">
        <f t="shared" si="138"/>
        <v>0</v>
      </c>
      <c r="CI9" s="17">
        <f t="shared" si="138"/>
        <v>0</v>
      </c>
      <c r="CJ9" s="17">
        <f t="shared" si="138"/>
        <v>0</v>
      </c>
      <c r="CK9" s="17">
        <f t="shared" si="138"/>
        <v>0</v>
      </c>
      <c r="CL9" s="17">
        <f t="shared" si="138"/>
        <v>0</v>
      </c>
      <c r="CM9" s="17">
        <f t="shared" si="138"/>
        <v>0</v>
      </c>
      <c r="CN9" s="17">
        <f t="shared" si="138"/>
        <v>0</v>
      </c>
      <c r="CO9" s="17">
        <f t="shared" si="138"/>
        <v>0</v>
      </c>
      <c r="CP9" s="17">
        <f t="shared" si="138"/>
        <v>0</v>
      </c>
      <c r="CQ9" s="17">
        <f t="shared" si="138"/>
        <v>0</v>
      </c>
      <c r="CR9" s="319">
        <f t="shared" ref="CR9:CR26" si="139">SUM(CF9:CQ9)</f>
        <v>0</v>
      </c>
      <c r="CS9" s="17">
        <f t="shared" ref="CS9:DD18" si="140">IF(CS$2&gt;=$B$18,$E9,0)</f>
        <v>0</v>
      </c>
      <c r="CT9" s="17">
        <f t="shared" si="140"/>
        <v>0</v>
      </c>
      <c r="CU9" s="17">
        <f t="shared" si="140"/>
        <v>0</v>
      </c>
      <c r="CV9" s="17">
        <f t="shared" si="140"/>
        <v>0</v>
      </c>
      <c r="CW9" s="17">
        <f t="shared" si="140"/>
        <v>0</v>
      </c>
      <c r="CX9" s="17">
        <f t="shared" si="140"/>
        <v>0</v>
      </c>
      <c r="CY9" s="17">
        <f t="shared" si="140"/>
        <v>0</v>
      </c>
      <c r="CZ9" s="17">
        <f t="shared" si="140"/>
        <v>0</v>
      </c>
      <c r="DA9" s="17">
        <f t="shared" si="140"/>
        <v>0</v>
      </c>
      <c r="DB9" s="17">
        <f t="shared" si="140"/>
        <v>0</v>
      </c>
      <c r="DC9" s="17">
        <f t="shared" si="140"/>
        <v>0</v>
      </c>
      <c r="DD9" s="17">
        <f t="shared" si="140"/>
        <v>0</v>
      </c>
      <c r="DE9" s="319">
        <f t="shared" ref="DE9:DE26" si="141">SUM(CS9:DD9)</f>
        <v>0</v>
      </c>
      <c r="DF9" s="17">
        <f t="shared" ref="DF9:DQ18" si="142">IF(DF$2&gt;=$B$18,$E9,0)</f>
        <v>0</v>
      </c>
      <c r="DG9" s="17">
        <f t="shared" si="142"/>
        <v>0</v>
      </c>
      <c r="DH9" s="17">
        <f t="shared" si="142"/>
        <v>0</v>
      </c>
      <c r="DI9" s="17">
        <f t="shared" si="142"/>
        <v>0</v>
      </c>
      <c r="DJ9" s="17">
        <f t="shared" si="142"/>
        <v>0</v>
      </c>
      <c r="DK9" s="17">
        <f t="shared" si="142"/>
        <v>0</v>
      </c>
      <c r="DL9" s="17">
        <f t="shared" si="142"/>
        <v>0</v>
      </c>
      <c r="DM9" s="17">
        <f t="shared" si="142"/>
        <v>0</v>
      </c>
      <c r="DN9" s="17">
        <f t="shared" si="142"/>
        <v>0</v>
      </c>
      <c r="DO9" s="17">
        <f t="shared" si="142"/>
        <v>0</v>
      </c>
      <c r="DP9" s="17">
        <f t="shared" si="142"/>
        <v>0</v>
      </c>
      <c r="DQ9" s="17">
        <f t="shared" si="142"/>
        <v>0</v>
      </c>
      <c r="DR9" s="319">
        <f t="shared" ref="DR9:DR26" si="143">SUM(DF9:DQ9)</f>
        <v>0</v>
      </c>
      <c r="DS9" s="17">
        <f t="shared" ref="DS9:ED18" si="144">IF(DS$2&gt;=$B$18,$E9,0)</f>
        <v>0</v>
      </c>
      <c r="DT9" s="17">
        <f t="shared" si="144"/>
        <v>0</v>
      </c>
      <c r="DU9" s="17">
        <f t="shared" si="144"/>
        <v>0</v>
      </c>
      <c r="DV9" s="17">
        <f t="shared" si="144"/>
        <v>0</v>
      </c>
      <c r="DW9" s="17">
        <f t="shared" si="144"/>
        <v>0</v>
      </c>
      <c r="DX9" s="17">
        <f t="shared" si="144"/>
        <v>0</v>
      </c>
      <c r="DY9" s="17">
        <f t="shared" si="144"/>
        <v>0</v>
      </c>
      <c r="DZ9" s="17">
        <f t="shared" si="144"/>
        <v>0</v>
      </c>
      <c r="EA9" s="17">
        <f t="shared" si="144"/>
        <v>0</v>
      </c>
      <c r="EB9" s="17">
        <f t="shared" si="144"/>
        <v>0</v>
      </c>
      <c r="EC9" s="17">
        <f t="shared" si="144"/>
        <v>0</v>
      </c>
      <c r="ED9" s="17">
        <f t="shared" si="144"/>
        <v>0</v>
      </c>
      <c r="EE9" s="391">
        <f t="shared" ref="EE9:EE26" si="145">SUM(DS9:ED9)</f>
        <v>0</v>
      </c>
    </row>
    <row r="10" spans="1:149" x14ac:dyDescent="0.2">
      <c r="A10" s="12" t="s">
        <v>80</v>
      </c>
      <c r="B10" s="37">
        <f>+B9*0.01</f>
        <v>0</v>
      </c>
      <c r="D10" s="9" t="s">
        <v>18</v>
      </c>
      <c r="F10" s="17">
        <f t="shared" si="126"/>
        <v>0</v>
      </c>
      <c r="G10" s="17">
        <f t="shared" si="126"/>
        <v>0</v>
      </c>
      <c r="H10" s="17">
        <f t="shared" si="126"/>
        <v>0</v>
      </c>
      <c r="I10" s="17">
        <f t="shared" si="126"/>
        <v>0</v>
      </c>
      <c r="J10" s="17">
        <f t="shared" si="126"/>
        <v>0</v>
      </c>
      <c r="K10" s="17">
        <f t="shared" si="126"/>
        <v>0</v>
      </c>
      <c r="L10" s="17">
        <f t="shared" si="126"/>
        <v>0</v>
      </c>
      <c r="M10" s="17">
        <f t="shared" si="126"/>
        <v>0</v>
      </c>
      <c r="N10" s="17">
        <f t="shared" si="126"/>
        <v>0</v>
      </c>
      <c r="O10" s="17">
        <f t="shared" si="126"/>
        <v>0</v>
      </c>
      <c r="P10" s="17">
        <f t="shared" si="126"/>
        <v>0</v>
      </c>
      <c r="Q10" s="17">
        <f t="shared" si="126"/>
        <v>0</v>
      </c>
      <c r="R10" s="319">
        <f t="shared" si="127"/>
        <v>0</v>
      </c>
      <c r="S10" s="17">
        <f t="shared" si="128"/>
        <v>0</v>
      </c>
      <c r="T10" s="17">
        <f t="shared" si="128"/>
        <v>0</v>
      </c>
      <c r="U10" s="17">
        <f t="shared" si="128"/>
        <v>0</v>
      </c>
      <c r="V10" s="17">
        <f t="shared" si="128"/>
        <v>0</v>
      </c>
      <c r="W10" s="17">
        <f t="shared" si="128"/>
        <v>0</v>
      </c>
      <c r="X10" s="17">
        <f t="shared" si="128"/>
        <v>0</v>
      </c>
      <c r="Y10" s="17">
        <f t="shared" si="128"/>
        <v>0</v>
      </c>
      <c r="Z10" s="17">
        <f t="shared" si="128"/>
        <v>0</v>
      </c>
      <c r="AA10" s="17">
        <f t="shared" si="128"/>
        <v>0</v>
      </c>
      <c r="AB10" s="17">
        <f t="shared" si="128"/>
        <v>0</v>
      </c>
      <c r="AC10" s="17">
        <f t="shared" si="128"/>
        <v>0</v>
      </c>
      <c r="AD10" s="17">
        <f t="shared" si="128"/>
        <v>0</v>
      </c>
      <c r="AE10" s="319">
        <f t="shared" si="129"/>
        <v>0</v>
      </c>
      <c r="AF10" s="17">
        <f t="shared" si="130"/>
        <v>0</v>
      </c>
      <c r="AG10" s="17">
        <f t="shared" si="130"/>
        <v>0</v>
      </c>
      <c r="AH10" s="17">
        <f t="shared" si="130"/>
        <v>0</v>
      </c>
      <c r="AI10" s="17">
        <f t="shared" si="130"/>
        <v>0</v>
      </c>
      <c r="AJ10" s="17">
        <f t="shared" si="130"/>
        <v>0</v>
      </c>
      <c r="AK10" s="17">
        <f t="shared" si="130"/>
        <v>0</v>
      </c>
      <c r="AL10" s="17">
        <f t="shared" si="130"/>
        <v>0</v>
      </c>
      <c r="AM10" s="17">
        <f t="shared" si="130"/>
        <v>0</v>
      </c>
      <c r="AN10" s="17">
        <f t="shared" si="130"/>
        <v>0</v>
      </c>
      <c r="AO10" s="17">
        <f t="shared" si="130"/>
        <v>0</v>
      </c>
      <c r="AP10" s="17">
        <f t="shared" si="130"/>
        <v>0</v>
      </c>
      <c r="AQ10" s="17">
        <f t="shared" si="130"/>
        <v>0</v>
      </c>
      <c r="AR10" s="319">
        <f t="shared" si="131"/>
        <v>0</v>
      </c>
      <c r="AS10" s="17">
        <f t="shared" si="132"/>
        <v>0</v>
      </c>
      <c r="AT10" s="17">
        <f t="shared" si="132"/>
        <v>0</v>
      </c>
      <c r="AU10" s="17">
        <f t="shared" si="132"/>
        <v>0</v>
      </c>
      <c r="AV10" s="17">
        <f t="shared" si="132"/>
        <v>0</v>
      </c>
      <c r="AW10" s="17">
        <f t="shared" si="132"/>
        <v>0</v>
      </c>
      <c r="AX10" s="17">
        <f t="shared" si="132"/>
        <v>0</v>
      </c>
      <c r="AY10" s="17">
        <f t="shared" si="132"/>
        <v>0</v>
      </c>
      <c r="AZ10" s="17">
        <f t="shared" si="132"/>
        <v>0</v>
      </c>
      <c r="BA10" s="17">
        <f t="shared" si="132"/>
        <v>0</v>
      </c>
      <c r="BB10" s="17">
        <f t="shared" si="132"/>
        <v>0</v>
      </c>
      <c r="BC10" s="17">
        <f t="shared" si="132"/>
        <v>0</v>
      </c>
      <c r="BD10" s="17">
        <f t="shared" si="132"/>
        <v>0</v>
      </c>
      <c r="BE10" s="319">
        <f t="shared" si="133"/>
        <v>0</v>
      </c>
      <c r="BF10" s="17">
        <f t="shared" si="134"/>
        <v>0</v>
      </c>
      <c r="BG10" s="17">
        <f t="shared" si="134"/>
        <v>0</v>
      </c>
      <c r="BH10" s="17">
        <f t="shared" si="134"/>
        <v>0</v>
      </c>
      <c r="BI10" s="17">
        <f t="shared" si="134"/>
        <v>0</v>
      </c>
      <c r="BJ10" s="17">
        <f t="shared" si="134"/>
        <v>0</v>
      </c>
      <c r="BK10" s="17">
        <f t="shared" si="134"/>
        <v>0</v>
      </c>
      <c r="BL10" s="17">
        <f t="shared" si="134"/>
        <v>0</v>
      </c>
      <c r="BM10" s="17">
        <f t="shared" si="134"/>
        <v>0</v>
      </c>
      <c r="BN10" s="17">
        <f t="shared" si="134"/>
        <v>0</v>
      </c>
      <c r="BO10" s="17">
        <f t="shared" si="134"/>
        <v>0</v>
      </c>
      <c r="BP10" s="17">
        <f t="shared" si="134"/>
        <v>0</v>
      </c>
      <c r="BQ10" s="17">
        <f t="shared" si="134"/>
        <v>0</v>
      </c>
      <c r="BR10" s="319">
        <f t="shared" si="135"/>
        <v>0</v>
      </c>
      <c r="BS10" s="17">
        <f t="shared" si="136"/>
        <v>0</v>
      </c>
      <c r="BT10" s="17">
        <f t="shared" si="136"/>
        <v>0</v>
      </c>
      <c r="BU10" s="17">
        <f t="shared" si="136"/>
        <v>0</v>
      </c>
      <c r="BV10" s="17">
        <f t="shared" si="136"/>
        <v>0</v>
      </c>
      <c r="BW10" s="17">
        <f t="shared" si="136"/>
        <v>0</v>
      </c>
      <c r="BX10" s="17">
        <f t="shared" si="136"/>
        <v>0</v>
      </c>
      <c r="BY10" s="17">
        <f t="shared" si="136"/>
        <v>0</v>
      </c>
      <c r="BZ10" s="17">
        <f t="shared" si="136"/>
        <v>0</v>
      </c>
      <c r="CA10" s="17">
        <f t="shared" si="136"/>
        <v>0</v>
      </c>
      <c r="CB10" s="17">
        <f t="shared" si="136"/>
        <v>0</v>
      </c>
      <c r="CC10" s="17">
        <f t="shared" si="136"/>
        <v>0</v>
      </c>
      <c r="CD10" s="17">
        <f t="shared" si="136"/>
        <v>0</v>
      </c>
      <c r="CE10" s="319">
        <f t="shared" si="137"/>
        <v>0</v>
      </c>
      <c r="CF10" s="17">
        <f t="shared" si="138"/>
        <v>0</v>
      </c>
      <c r="CG10" s="17">
        <f t="shared" si="138"/>
        <v>0</v>
      </c>
      <c r="CH10" s="17">
        <f t="shared" si="138"/>
        <v>0</v>
      </c>
      <c r="CI10" s="17">
        <f t="shared" si="138"/>
        <v>0</v>
      </c>
      <c r="CJ10" s="17">
        <f t="shared" si="138"/>
        <v>0</v>
      </c>
      <c r="CK10" s="17">
        <f t="shared" si="138"/>
        <v>0</v>
      </c>
      <c r="CL10" s="17">
        <f t="shared" si="138"/>
        <v>0</v>
      </c>
      <c r="CM10" s="17">
        <f t="shared" si="138"/>
        <v>0</v>
      </c>
      <c r="CN10" s="17">
        <f t="shared" si="138"/>
        <v>0</v>
      </c>
      <c r="CO10" s="17">
        <f t="shared" si="138"/>
        <v>0</v>
      </c>
      <c r="CP10" s="17">
        <f t="shared" si="138"/>
        <v>0</v>
      </c>
      <c r="CQ10" s="17">
        <f t="shared" si="138"/>
        <v>0</v>
      </c>
      <c r="CR10" s="319">
        <f t="shared" si="139"/>
        <v>0</v>
      </c>
      <c r="CS10" s="17">
        <f t="shared" si="140"/>
        <v>0</v>
      </c>
      <c r="CT10" s="17">
        <f t="shared" si="140"/>
        <v>0</v>
      </c>
      <c r="CU10" s="17">
        <f t="shared" si="140"/>
        <v>0</v>
      </c>
      <c r="CV10" s="17">
        <f t="shared" si="140"/>
        <v>0</v>
      </c>
      <c r="CW10" s="17">
        <f t="shared" si="140"/>
        <v>0</v>
      </c>
      <c r="CX10" s="17">
        <f t="shared" si="140"/>
        <v>0</v>
      </c>
      <c r="CY10" s="17">
        <f t="shared" si="140"/>
        <v>0</v>
      </c>
      <c r="CZ10" s="17">
        <f t="shared" si="140"/>
        <v>0</v>
      </c>
      <c r="DA10" s="17">
        <f t="shared" si="140"/>
        <v>0</v>
      </c>
      <c r="DB10" s="17">
        <f t="shared" si="140"/>
        <v>0</v>
      </c>
      <c r="DC10" s="17">
        <f t="shared" si="140"/>
        <v>0</v>
      </c>
      <c r="DD10" s="17">
        <f t="shared" si="140"/>
        <v>0</v>
      </c>
      <c r="DE10" s="319">
        <f t="shared" si="141"/>
        <v>0</v>
      </c>
      <c r="DF10" s="17">
        <f t="shared" si="142"/>
        <v>0</v>
      </c>
      <c r="DG10" s="17">
        <f t="shared" si="142"/>
        <v>0</v>
      </c>
      <c r="DH10" s="17">
        <f t="shared" si="142"/>
        <v>0</v>
      </c>
      <c r="DI10" s="17">
        <f t="shared" si="142"/>
        <v>0</v>
      </c>
      <c r="DJ10" s="17">
        <f t="shared" si="142"/>
        <v>0</v>
      </c>
      <c r="DK10" s="17">
        <f t="shared" si="142"/>
        <v>0</v>
      </c>
      <c r="DL10" s="17">
        <f t="shared" si="142"/>
        <v>0</v>
      </c>
      <c r="DM10" s="17">
        <f t="shared" si="142"/>
        <v>0</v>
      </c>
      <c r="DN10" s="17">
        <f t="shared" si="142"/>
        <v>0</v>
      </c>
      <c r="DO10" s="17">
        <f t="shared" si="142"/>
        <v>0</v>
      </c>
      <c r="DP10" s="17">
        <f t="shared" si="142"/>
        <v>0</v>
      </c>
      <c r="DQ10" s="17">
        <f t="shared" si="142"/>
        <v>0</v>
      </c>
      <c r="DR10" s="319">
        <f t="shared" si="143"/>
        <v>0</v>
      </c>
      <c r="DS10" s="17">
        <f t="shared" si="144"/>
        <v>0</v>
      </c>
      <c r="DT10" s="17">
        <f t="shared" si="144"/>
        <v>0</v>
      </c>
      <c r="DU10" s="17">
        <f t="shared" si="144"/>
        <v>0</v>
      </c>
      <c r="DV10" s="17">
        <f t="shared" si="144"/>
        <v>0</v>
      </c>
      <c r="DW10" s="17">
        <f t="shared" si="144"/>
        <v>0</v>
      </c>
      <c r="DX10" s="17">
        <f t="shared" si="144"/>
        <v>0</v>
      </c>
      <c r="DY10" s="17">
        <f t="shared" si="144"/>
        <v>0</v>
      </c>
      <c r="DZ10" s="17">
        <f t="shared" si="144"/>
        <v>0</v>
      </c>
      <c r="EA10" s="17">
        <f t="shared" si="144"/>
        <v>0</v>
      </c>
      <c r="EB10" s="17">
        <f t="shared" si="144"/>
        <v>0</v>
      </c>
      <c r="EC10" s="17">
        <f t="shared" si="144"/>
        <v>0</v>
      </c>
      <c r="ED10" s="17">
        <f t="shared" si="144"/>
        <v>0</v>
      </c>
      <c r="EE10" s="391">
        <f t="shared" si="145"/>
        <v>0</v>
      </c>
    </row>
    <row r="11" spans="1:149" x14ac:dyDescent="0.2">
      <c r="A11" s="12" t="s">
        <v>81</v>
      </c>
      <c r="B11" s="37">
        <f>+B9*0.04</f>
        <v>0</v>
      </c>
      <c r="D11" s="9" t="s">
        <v>20</v>
      </c>
      <c r="F11" s="17">
        <f t="shared" si="126"/>
        <v>0</v>
      </c>
      <c r="G11" s="17">
        <f t="shared" si="126"/>
        <v>0</v>
      </c>
      <c r="H11" s="17">
        <f t="shared" si="126"/>
        <v>0</v>
      </c>
      <c r="I11" s="17">
        <f t="shared" si="126"/>
        <v>0</v>
      </c>
      <c r="J11" s="17">
        <f t="shared" si="126"/>
        <v>0</v>
      </c>
      <c r="K11" s="17">
        <f t="shared" si="126"/>
        <v>0</v>
      </c>
      <c r="L11" s="17">
        <f t="shared" si="126"/>
        <v>0</v>
      </c>
      <c r="M11" s="17">
        <f t="shared" si="126"/>
        <v>0</v>
      </c>
      <c r="N11" s="17">
        <f t="shared" si="126"/>
        <v>0</v>
      </c>
      <c r="O11" s="17">
        <f t="shared" si="126"/>
        <v>0</v>
      </c>
      <c r="P11" s="17">
        <f t="shared" si="126"/>
        <v>0</v>
      </c>
      <c r="Q11" s="17">
        <f t="shared" si="126"/>
        <v>0</v>
      </c>
      <c r="R11" s="319">
        <f t="shared" si="127"/>
        <v>0</v>
      </c>
      <c r="S11" s="17">
        <f t="shared" si="128"/>
        <v>0</v>
      </c>
      <c r="T11" s="17">
        <f t="shared" si="128"/>
        <v>0</v>
      </c>
      <c r="U11" s="17">
        <f t="shared" si="128"/>
        <v>0</v>
      </c>
      <c r="V11" s="17">
        <f t="shared" si="128"/>
        <v>0</v>
      </c>
      <c r="W11" s="17">
        <f t="shared" si="128"/>
        <v>0</v>
      </c>
      <c r="X11" s="17">
        <f t="shared" si="128"/>
        <v>0</v>
      </c>
      <c r="Y11" s="17">
        <f t="shared" si="128"/>
        <v>0</v>
      </c>
      <c r="Z11" s="17">
        <f t="shared" si="128"/>
        <v>0</v>
      </c>
      <c r="AA11" s="17">
        <f t="shared" si="128"/>
        <v>0</v>
      </c>
      <c r="AB11" s="17">
        <f t="shared" si="128"/>
        <v>0</v>
      </c>
      <c r="AC11" s="17">
        <f t="shared" si="128"/>
        <v>0</v>
      </c>
      <c r="AD11" s="17">
        <f t="shared" si="128"/>
        <v>0</v>
      </c>
      <c r="AE11" s="319">
        <f t="shared" si="129"/>
        <v>0</v>
      </c>
      <c r="AF11" s="17">
        <f t="shared" si="130"/>
        <v>0</v>
      </c>
      <c r="AG11" s="17">
        <f t="shared" si="130"/>
        <v>0</v>
      </c>
      <c r="AH11" s="17">
        <f t="shared" si="130"/>
        <v>0</v>
      </c>
      <c r="AI11" s="17">
        <f t="shared" si="130"/>
        <v>0</v>
      </c>
      <c r="AJ11" s="17">
        <f t="shared" si="130"/>
        <v>0</v>
      </c>
      <c r="AK11" s="17">
        <f t="shared" si="130"/>
        <v>0</v>
      </c>
      <c r="AL11" s="17">
        <f t="shared" si="130"/>
        <v>0</v>
      </c>
      <c r="AM11" s="17">
        <f t="shared" si="130"/>
        <v>0</v>
      </c>
      <c r="AN11" s="17">
        <f t="shared" si="130"/>
        <v>0</v>
      </c>
      <c r="AO11" s="17">
        <f t="shared" si="130"/>
        <v>0</v>
      </c>
      <c r="AP11" s="17">
        <f t="shared" si="130"/>
        <v>0</v>
      </c>
      <c r="AQ11" s="17">
        <f t="shared" si="130"/>
        <v>0</v>
      </c>
      <c r="AR11" s="319">
        <f t="shared" si="131"/>
        <v>0</v>
      </c>
      <c r="AS11" s="17">
        <f t="shared" si="132"/>
        <v>0</v>
      </c>
      <c r="AT11" s="17">
        <f t="shared" si="132"/>
        <v>0</v>
      </c>
      <c r="AU11" s="17">
        <f t="shared" si="132"/>
        <v>0</v>
      </c>
      <c r="AV11" s="17">
        <f t="shared" si="132"/>
        <v>0</v>
      </c>
      <c r="AW11" s="17">
        <f t="shared" si="132"/>
        <v>0</v>
      </c>
      <c r="AX11" s="17">
        <f t="shared" si="132"/>
        <v>0</v>
      </c>
      <c r="AY11" s="17">
        <f t="shared" si="132"/>
        <v>0</v>
      </c>
      <c r="AZ11" s="17">
        <f t="shared" si="132"/>
        <v>0</v>
      </c>
      <c r="BA11" s="17">
        <f t="shared" si="132"/>
        <v>0</v>
      </c>
      <c r="BB11" s="17">
        <f t="shared" si="132"/>
        <v>0</v>
      </c>
      <c r="BC11" s="17">
        <f t="shared" si="132"/>
        <v>0</v>
      </c>
      <c r="BD11" s="17">
        <f t="shared" si="132"/>
        <v>0</v>
      </c>
      <c r="BE11" s="319">
        <f t="shared" si="133"/>
        <v>0</v>
      </c>
      <c r="BF11" s="17">
        <f t="shared" si="134"/>
        <v>0</v>
      </c>
      <c r="BG11" s="17">
        <f t="shared" si="134"/>
        <v>0</v>
      </c>
      <c r="BH11" s="17">
        <f t="shared" si="134"/>
        <v>0</v>
      </c>
      <c r="BI11" s="17">
        <f t="shared" si="134"/>
        <v>0</v>
      </c>
      <c r="BJ11" s="17">
        <f t="shared" si="134"/>
        <v>0</v>
      </c>
      <c r="BK11" s="17">
        <f t="shared" si="134"/>
        <v>0</v>
      </c>
      <c r="BL11" s="17">
        <f t="shared" si="134"/>
        <v>0</v>
      </c>
      <c r="BM11" s="17">
        <f t="shared" si="134"/>
        <v>0</v>
      </c>
      <c r="BN11" s="17">
        <f t="shared" si="134"/>
        <v>0</v>
      </c>
      <c r="BO11" s="17">
        <f t="shared" si="134"/>
        <v>0</v>
      </c>
      <c r="BP11" s="17">
        <f t="shared" si="134"/>
        <v>0</v>
      </c>
      <c r="BQ11" s="17">
        <f t="shared" si="134"/>
        <v>0</v>
      </c>
      <c r="BR11" s="319">
        <f t="shared" si="135"/>
        <v>0</v>
      </c>
      <c r="BS11" s="17">
        <f t="shared" si="136"/>
        <v>0</v>
      </c>
      <c r="BT11" s="17">
        <f t="shared" si="136"/>
        <v>0</v>
      </c>
      <c r="BU11" s="17">
        <f t="shared" si="136"/>
        <v>0</v>
      </c>
      <c r="BV11" s="17">
        <f t="shared" si="136"/>
        <v>0</v>
      </c>
      <c r="BW11" s="17">
        <f t="shared" si="136"/>
        <v>0</v>
      </c>
      <c r="BX11" s="17">
        <f t="shared" si="136"/>
        <v>0</v>
      </c>
      <c r="BY11" s="17">
        <f t="shared" si="136"/>
        <v>0</v>
      </c>
      <c r="BZ11" s="17">
        <f t="shared" si="136"/>
        <v>0</v>
      </c>
      <c r="CA11" s="17">
        <f t="shared" si="136"/>
        <v>0</v>
      </c>
      <c r="CB11" s="17">
        <f t="shared" si="136"/>
        <v>0</v>
      </c>
      <c r="CC11" s="17">
        <f t="shared" si="136"/>
        <v>0</v>
      </c>
      <c r="CD11" s="17">
        <f t="shared" si="136"/>
        <v>0</v>
      </c>
      <c r="CE11" s="319">
        <f t="shared" si="137"/>
        <v>0</v>
      </c>
      <c r="CF11" s="17">
        <f t="shared" si="138"/>
        <v>0</v>
      </c>
      <c r="CG11" s="17">
        <f t="shared" si="138"/>
        <v>0</v>
      </c>
      <c r="CH11" s="17">
        <f t="shared" si="138"/>
        <v>0</v>
      </c>
      <c r="CI11" s="17">
        <f t="shared" si="138"/>
        <v>0</v>
      </c>
      <c r="CJ11" s="17">
        <f t="shared" si="138"/>
        <v>0</v>
      </c>
      <c r="CK11" s="17">
        <f t="shared" si="138"/>
        <v>0</v>
      </c>
      <c r="CL11" s="17">
        <f t="shared" si="138"/>
        <v>0</v>
      </c>
      <c r="CM11" s="17">
        <f t="shared" si="138"/>
        <v>0</v>
      </c>
      <c r="CN11" s="17">
        <f t="shared" si="138"/>
        <v>0</v>
      </c>
      <c r="CO11" s="17">
        <f t="shared" si="138"/>
        <v>0</v>
      </c>
      <c r="CP11" s="17">
        <f t="shared" si="138"/>
        <v>0</v>
      </c>
      <c r="CQ11" s="17">
        <f t="shared" si="138"/>
        <v>0</v>
      </c>
      <c r="CR11" s="319">
        <f t="shared" si="139"/>
        <v>0</v>
      </c>
      <c r="CS11" s="17">
        <f t="shared" si="140"/>
        <v>0</v>
      </c>
      <c r="CT11" s="17">
        <f t="shared" si="140"/>
        <v>0</v>
      </c>
      <c r="CU11" s="17">
        <f t="shared" si="140"/>
        <v>0</v>
      </c>
      <c r="CV11" s="17">
        <f t="shared" si="140"/>
        <v>0</v>
      </c>
      <c r="CW11" s="17">
        <f t="shared" si="140"/>
        <v>0</v>
      </c>
      <c r="CX11" s="17">
        <f t="shared" si="140"/>
        <v>0</v>
      </c>
      <c r="CY11" s="17">
        <f t="shared" si="140"/>
        <v>0</v>
      </c>
      <c r="CZ11" s="17">
        <f t="shared" si="140"/>
        <v>0</v>
      </c>
      <c r="DA11" s="17">
        <f t="shared" si="140"/>
        <v>0</v>
      </c>
      <c r="DB11" s="17">
        <f t="shared" si="140"/>
        <v>0</v>
      </c>
      <c r="DC11" s="17">
        <f t="shared" si="140"/>
        <v>0</v>
      </c>
      <c r="DD11" s="17">
        <f t="shared" si="140"/>
        <v>0</v>
      </c>
      <c r="DE11" s="319">
        <f t="shared" si="141"/>
        <v>0</v>
      </c>
      <c r="DF11" s="17">
        <f t="shared" si="142"/>
        <v>0</v>
      </c>
      <c r="DG11" s="17">
        <f t="shared" si="142"/>
        <v>0</v>
      </c>
      <c r="DH11" s="17">
        <f t="shared" si="142"/>
        <v>0</v>
      </c>
      <c r="DI11" s="17">
        <f t="shared" si="142"/>
        <v>0</v>
      </c>
      <c r="DJ11" s="17">
        <f t="shared" si="142"/>
        <v>0</v>
      </c>
      <c r="DK11" s="17">
        <f t="shared" si="142"/>
        <v>0</v>
      </c>
      <c r="DL11" s="17">
        <f t="shared" si="142"/>
        <v>0</v>
      </c>
      <c r="DM11" s="17">
        <f t="shared" si="142"/>
        <v>0</v>
      </c>
      <c r="DN11" s="17">
        <f t="shared" si="142"/>
        <v>0</v>
      </c>
      <c r="DO11" s="17">
        <f t="shared" si="142"/>
        <v>0</v>
      </c>
      <c r="DP11" s="17">
        <f t="shared" si="142"/>
        <v>0</v>
      </c>
      <c r="DQ11" s="17">
        <f t="shared" si="142"/>
        <v>0</v>
      </c>
      <c r="DR11" s="319">
        <f t="shared" si="143"/>
        <v>0</v>
      </c>
      <c r="DS11" s="17">
        <f t="shared" si="144"/>
        <v>0</v>
      </c>
      <c r="DT11" s="17">
        <f t="shared" si="144"/>
        <v>0</v>
      </c>
      <c r="DU11" s="17">
        <f t="shared" si="144"/>
        <v>0</v>
      </c>
      <c r="DV11" s="17">
        <f t="shared" si="144"/>
        <v>0</v>
      </c>
      <c r="DW11" s="17">
        <f t="shared" si="144"/>
        <v>0</v>
      </c>
      <c r="DX11" s="17">
        <f t="shared" si="144"/>
        <v>0</v>
      </c>
      <c r="DY11" s="17">
        <f t="shared" si="144"/>
        <v>0</v>
      </c>
      <c r="DZ11" s="17">
        <f t="shared" si="144"/>
        <v>0</v>
      </c>
      <c r="EA11" s="17">
        <f t="shared" si="144"/>
        <v>0</v>
      </c>
      <c r="EB11" s="17">
        <f t="shared" si="144"/>
        <v>0</v>
      </c>
      <c r="EC11" s="17">
        <f t="shared" si="144"/>
        <v>0</v>
      </c>
      <c r="ED11" s="17">
        <f t="shared" si="144"/>
        <v>0</v>
      </c>
      <c r="EE11" s="391">
        <f t="shared" si="145"/>
        <v>0</v>
      </c>
    </row>
    <row r="12" spans="1:149" x14ac:dyDescent="0.2">
      <c r="A12" s="12" t="s">
        <v>83</v>
      </c>
      <c r="B12" s="37"/>
      <c r="D12" s="9" t="s">
        <v>84</v>
      </c>
      <c r="F12" s="17">
        <f t="shared" si="126"/>
        <v>0</v>
      </c>
      <c r="G12" s="17">
        <f t="shared" si="126"/>
        <v>0</v>
      </c>
      <c r="H12" s="17">
        <f t="shared" si="126"/>
        <v>0</v>
      </c>
      <c r="I12" s="17">
        <f t="shared" si="126"/>
        <v>0</v>
      </c>
      <c r="J12" s="17">
        <f t="shared" si="126"/>
        <v>0</v>
      </c>
      <c r="K12" s="17">
        <f t="shared" si="126"/>
        <v>0</v>
      </c>
      <c r="L12" s="17">
        <f t="shared" si="126"/>
        <v>0</v>
      </c>
      <c r="M12" s="17">
        <f t="shared" si="126"/>
        <v>0</v>
      </c>
      <c r="N12" s="17">
        <f t="shared" si="126"/>
        <v>0</v>
      </c>
      <c r="O12" s="17">
        <f t="shared" si="126"/>
        <v>0</v>
      </c>
      <c r="P12" s="17">
        <f t="shared" si="126"/>
        <v>0</v>
      </c>
      <c r="Q12" s="17">
        <f t="shared" si="126"/>
        <v>0</v>
      </c>
      <c r="R12" s="319">
        <f t="shared" si="127"/>
        <v>0</v>
      </c>
      <c r="S12" s="17">
        <f t="shared" si="128"/>
        <v>0</v>
      </c>
      <c r="T12" s="17">
        <f t="shared" si="128"/>
        <v>0</v>
      </c>
      <c r="U12" s="17">
        <f t="shared" si="128"/>
        <v>0</v>
      </c>
      <c r="V12" s="17">
        <f t="shared" si="128"/>
        <v>0</v>
      </c>
      <c r="W12" s="17">
        <f t="shared" si="128"/>
        <v>0</v>
      </c>
      <c r="X12" s="17">
        <f t="shared" si="128"/>
        <v>0</v>
      </c>
      <c r="Y12" s="17">
        <f t="shared" si="128"/>
        <v>0</v>
      </c>
      <c r="Z12" s="17">
        <f t="shared" si="128"/>
        <v>0</v>
      </c>
      <c r="AA12" s="17">
        <f t="shared" si="128"/>
        <v>0</v>
      </c>
      <c r="AB12" s="17">
        <f t="shared" si="128"/>
        <v>0</v>
      </c>
      <c r="AC12" s="17">
        <f t="shared" si="128"/>
        <v>0</v>
      </c>
      <c r="AD12" s="17">
        <f t="shared" si="128"/>
        <v>0</v>
      </c>
      <c r="AE12" s="319">
        <f t="shared" si="129"/>
        <v>0</v>
      </c>
      <c r="AF12" s="17">
        <f t="shared" si="130"/>
        <v>0</v>
      </c>
      <c r="AG12" s="17">
        <f t="shared" si="130"/>
        <v>0</v>
      </c>
      <c r="AH12" s="17">
        <f t="shared" si="130"/>
        <v>0</v>
      </c>
      <c r="AI12" s="17">
        <f t="shared" si="130"/>
        <v>0</v>
      </c>
      <c r="AJ12" s="17">
        <f t="shared" si="130"/>
        <v>0</v>
      </c>
      <c r="AK12" s="17">
        <f t="shared" si="130"/>
        <v>0</v>
      </c>
      <c r="AL12" s="17">
        <f t="shared" si="130"/>
        <v>0</v>
      </c>
      <c r="AM12" s="17">
        <f t="shared" si="130"/>
        <v>0</v>
      </c>
      <c r="AN12" s="17">
        <f t="shared" si="130"/>
        <v>0</v>
      </c>
      <c r="AO12" s="17">
        <f t="shared" si="130"/>
        <v>0</v>
      </c>
      <c r="AP12" s="17">
        <f t="shared" si="130"/>
        <v>0</v>
      </c>
      <c r="AQ12" s="17">
        <f t="shared" si="130"/>
        <v>0</v>
      </c>
      <c r="AR12" s="319">
        <f t="shared" si="131"/>
        <v>0</v>
      </c>
      <c r="AS12" s="17">
        <f t="shared" si="132"/>
        <v>0</v>
      </c>
      <c r="AT12" s="17">
        <f t="shared" si="132"/>
        <v>0</v>
      </c>
      <c r="AU12" s="17">
        <f t="shared" si="132"/>
        <v>0</v>
      </c>
      <c r="AV12" s="17">
        <f t="shared" si="132"/>
        <v>0</v>
      </c>
      <c r="AW12" s="17">
        <f t="shared" si="132"/>
        <v>0</v>
      </c>
      <c r="AX12" s="17">
        <f t="shared" si="132"/>
        <v>0</v>
      </c>
      <c r="AY12" s="17">
        <f t="shared" si="132"/>
        <v>0</v>
      </c>
      <c r="AZ12" s="17">
        <f t="shared" si="132"/>
        <v>0</v>
      </c>
      <c r="BA12" s="17">
        <f t="shared" si="132"/>
        <v>0</v>
      </c>
      <c r="BB12" s="17">
        <f t="shared" si="132"/>
        <v>0</v>
      </c>
      <c r="BC12" s="17">
        <f t="shared" si="132"/>
        <v>0</v>
      </c>
      <c r="BD12" s="17">
        <f t="shared" si="132"/>
        <v>0</v>
      </c>
      <c r="BE12" s="319">
        <f t="shared" si="133"/>
        <v>0</v>
      </c>
      <c r="BF12" s="17">
        <f t="shared" si="134"/>
        <v>0</v>
      </c>
      <c r="BG12" s="17">
        <f t="shared" si="134"/>
        <v>0</v>
      </c>
      <c r="BH12" s="17">
        <f t="shared" si="134"/>
        <v>0</v>
      </c>
      <c r="BI12" s="17">
        <f t="shared" si="134"/>
        <v>0</v>
      </c>
      <c r="BJ12" s="17">
        <f t="shared" si="134"/>
        <v>0</v>
      </c>
      <c r="BK12" s="17">
        <f t="shared" si="134"/>
        <v>0</v>
      </c>
      <c r="BL12" s="17">
        <f t="shared" si="134"/>
        <v>0</v>
      </c>
      <c r="BM12" s="17">
        <f t="shared" si="134"/>
        <v>0</v>
      </c>
      <c r="BN12" s="17">
        <f t="shared" si="134"/>
        <v>0</v>
      </c>
      <c r="BO12" s="17">
        <f t="shared" si="134"/>
        <v>0</v>
      </c>
      <c r="BP12" s="17">
        <f t="shared" si="134"/>
        <v>0</v>
      </c>
      <c r="BQ12" s="17">
        <f t="shared" si="134"/>
        <v>0</v>
      </c>
      <c r="BR12" s="319">
        <f t="shared" si="135"/>
        <v>0</v>
      </c>
      <c r="BS12" s="17">
        <f t="shared" si="136"/>
        <v>0</v>
      </c>
      <c r="BT12" s="17">
        <f t="shared" si="136"/>
        <v>0</v>
      </c>
      <c r="BU12" s="17">
        <f t="shared" si="136"/>
        <v>0</v>
      </c>
      <c r="BV12" s="17">
        <f t="shared" si="136"/>
        <v>0</v>
      </c>
      <c r="BW12" s="17">
        <f t="shared" si="136"/>
        <v>0</v>
      </c>
      <c r="BX12" s="17">
        <f t="shared" si="136"/>
        <v>0</v>
      </c>
      <c r="BY12" s="17">
        <f t="shared" si="136"/>
        <v>0</v>
      </c>
      <c r="BZ12" s="17">
        <f t="shared" si="136"/>
        <v>0</v>
      </c>
      <c r="CA12" s="17">
        <f t="shared" si="136"/>
        <v>0</v>
      </c>
      <c r="CB12" s="17">
        <f t="shared" si="136"/>
        <v>0</v>
      </c>
      <c r="CC12" s="17">
        <f t="shared" si="136"/>
        <v>0</v>
      </c>
      <c r="CD12" s="17">
        <f t="shared" si="136"/>
        <v>0</v>
      </c>
      <c r="CE12" s="319">
        <f t="shared" si="137"/>
        <v>0</v>
      </c>
      <c r="CF12" s="17">
        <f t="shared" si="138"/>
        <v>0</v>
      </c>
      <c r="CG12" s="17">
        <f t="shared" si="138"/>
        <v>0</v>
      </c>
      <c r="CH12" s="17">
        <f t="shared" si="138"/>
        <v>0</v>
      </c>
      <c r="CI12" s="17">
        <f t="shared" si="138"/>
        <v>0</v>
      </c>
      <c r="CJ12" s="17">
        <f t="shared" si="138"/>
        <v>0</v>
      </c>
      <c r="CK12" s="17">
        <f t="shared" si="138"/>
        <v>0</v>
      </c>
      <c r="CL12" s="17">
        <f t="shared" si="138"/>
        <v>0</v>
      </c>
      <c r="CM12" s="17">
        <f t="shared" si="138"/>
        <v>0</v>
      </c>
      <c r="CN12" s="17">
        <f t="shared" si="138"/>
        <v>0</v>
      </c>
      <c r="CO12" s="17">
        <f t="shared" si="138"/>
        <v>0</v>
      </c>
      <c r="CP12" s="17">
        <f t="shared" si="138"/>
        <v>0</v>
      </c>
      <c r="CQ12" s="17">
        <f t="shared" si="138"/>
        <v>0</v>
      </c>
      <c r="CR12" s="319">
        <f t="shared" si="139"/>
        <v>0</v>
      </c>
      <c r="CS12" s="17">
        <f t="shared" si="140"/>
        <v>0</v>
      </c>
      <c r="CT12" s="17">
        <f t="shared" si="140"/>
        <v>0</v>
      </c>
      <c r="CU12" s="17">
        <f t="shared" si="140"/>
        <v>0</v>
      </c>
      <c r="CV12" s="17">
        <f t="shared" si="140"/>
        <v>0</v>
      </c>
      <c r="CW12" s="17">
        <f t="shared" si="140"/>
        <v>0</v>
      </c>
      <c r="CX12" s="17">
        <f t="shared" si="140"/>
        <v>0</v>
      </c>
      <c r="CY12" s="17">
        <f t="shared" si="140"/>
        <v>0</v>
      </c>
      <c r="CZ12" s="17">
        <f t="shared" si="140"/>
        <v>0</v>
      </c>
      <c r="DA12" s="17">
        <f t="shared" si="140"/>
        <v>0</v>
      </c>
      <c r="DB12" s="17">
        <f t="shared" si="140"/>
        <v>0</v>
      </c>
      <c r="DC12" s="17">
        <f t="shared" si="140"/>
        <v>0</v>
      </c>
      <c r="DD12" s="17">
        <f t="shared" si="140"/>
        <v>0</v>
      </c>
      <c r="DE12" s="319">
        <f t="shared" si="141"/>
        <v>0</v>
      </c>
      <c r="DF12" s="17">
        <f t="shared" si="142"/>
        <v>0</v>
      </c>
      <c r="DG12" s="17">
        <f t="shared" si="142"/>
        <v>0</v>
      </c>
      <c r="DH12" s="17">
        <f t="shared" si="142"/>
        <v>0</v>
      </c>
      <c r="DI12" s="17">
        <f t="shared" si="142"/>
        <v>0</v>
      </c>
      <c r="DJ12" s="17">
        <f t="shared" si="142"/>
        <v>0</v>
      </c>
      <c r="DK12" s="17">
        <f t="shared" si="142"/>
        <v>0</v>
      </c>
      <c r="DL12" s="17">
        <f t="shared" si="142"/>
        <v>0</v>
      </c>
      <c r="DM12" s="17">
        <f t="shared" si="142"/>
        <v>0</v>
      </c>
      <c r="DN12" s="17">
        <f t="shared" si="142"/>
        <v>0</v>
      </c>
      <c r="DO12" s="17">
        <f t="shared" si="142"/>
        <v>0</v>
      </c>
      <c r="DP12" s="17">
        <f t="shared" si="142"/>
        <v>0</v>
      </c>
      <c r="DQ12" s="17">
        <f t="shared" si="142"/>
        <v>0</v>
      </c>
      <c r="DR12" s="319">
        <f t="shared" si="143"/>
        <v>0</v>
      </c>
      <c r="DS12" s="17">
        <f t="shared" si="144"/>
        <v>0</v>
      </c>
      <c r="DT12" s="17">
        <f t="shared" si="144"/>
        <v>0</v>
      </c>
      <c r="DU12" s="17">
        <f t="shared" si="144"/>
        <v>0</v>
      </c>
      <c r="DV12" s="17">
        <f t="shared" si="144"/>
        <v>0</v>
      </c>
      <c r="DW12" s="17">
        <f t="shared" si="144"/>
        <v>0</v>
      </c>
      <c r="DX12" s="17">
        <f t="shared" si="144"/>
        <v>0</v>
      </c>
      <c r="DY12" s="17">
        <f t="shared" si="144"/>
        <v>0</v>
      </c>
      <c r="DZ12" s="17">
        <f t="shared" si="144"/>
        <v>0</v>
      </c>
      <c r="EA12" s="17">
        <f t="shared" si="144"/>
        <v>0</v>
      </c>
      <c r="EB12" s="17">
        <f t="shared" si="144"/>
        <v>0</v>
      </c>
      <c r="EC12" s="17">
        <f t="shared" si="144"/>
        <v>0</v>
      </c>
      <c r="ED12" s="17">
        <f t="shared" si="144"/>
        <v>0</v>
      </c>
      <c r="EE12" s="391">
        <f t="shared" si="145"/>
        <v>0</v>
      </c>
    </row>
    <row r="13" spans="1:149" x14ac:dyDescent="0.2">
      <c r="A13" s="12" t="s">
        <v>11</v>
      </c>
      <c r="B13" s="37"/>
      <c r="D13" s="9" t="s">
        <v>21</v>
      </c>
      <c r="F13" s="17">
        <f t="shared" si="126"/>
        <v>0</v>
      </c>
      <c r="G13" s="17">
        <f t="shared" si="126"/>
        <v>0</v>
      </c>
      <c r="H13" s="17">
        <f t="shared" si="126"/>
        <v>0</v>
      </c>
      <c r="I13" s="17">
        <f t="shared" si="126"/>
        <v>0</v>
      </c>
      <c r="J13" s="17">
        <f t="shared" si="126"/>
        <v>0</v>
      </c>
      <c r="K13" s="17">
        <f t="shared" si="126"/>
        <v>0</v>
      </c>
      <c r="L13" s="17">
        <f t="shared" si="126"/>
        <v>0</v>
      </c>
      <c r="M13" s="17">
        <f t="shared" si="126"/>
        <v>0</v>
      </c>
      <c r="N13" s="17">
        <f t="shared" si="126"/>
        <v>0</v>
      </c>
      <c r="O13" s="17">
        <f t="shared" si="126"/>
        <v>0</v>
      </c>
      <c r="P13" s="17">
        <f t="shared" si="126"/>
        <v>0</v>
      </c>
      <c r="Q13" s="17">
        <f t="shared" si="126"/>
        <v>0</v>
      </c>
      <c r="R13" s="319">
        <f t="shared" si="127"/>
        <v>0</v>
      </c>
      <c r="S13" s="17">
        <f t="shared" si="128"/>
        <v>0</v>
      </c>
      <c r="T13" s="17">
        <f t="shared" si="128"/>
        <v>0</v>
      </c>
      <c r="U13" s="17">
        <f t="shared" si="128"/>
        <v>0</v>
      </c>
      <c r="V13" s="17">
        <f t="shared" si="128"/>
        <v>0</v>
      </c>
      <c r="W13" s="17">
        <f t="shared" si="128"/>
        <v>0</v>
      </c>
      <c r="X13" s="17">
        <f t="shared" si="128"/>
        <v>0</v>
      </c>
      <c r="Y13" s="17">
        <f t="shared" si="128"/>
        <v>0</v>
      </c>
      <c r="Z13" s="17">
        <f t="shared" si="128"/>
        <v>0</v>
      </c>
      <c r="AA13" s="17">
        <f t="shared" si="128"/>
        <v>0</v>
      </c>
      <c r="AB13" s="17">
        <f t="shared" si="128"/>
        <v>0</v>
      </c>
      <c r="AC13" s="17">
        <f t="shared" si="128"/>
        <v>0</v>
      </c>
      <c r="AD13" s="17">
        <f t="shared" si="128"/>
        <v>0</v>
      </c>
      <c r="AE13" s="319">
        <f t="shared" si="129"/>
        <v>0</v>
      </c>
      <c r="AF13" s="17">
        <f t="shared" si="130"/>
        <v>0</v>
      </c>
      <c r="AG13" s="17">
        <f t="shared" si="130"/>
        <v>0</v>
      </c>
      <c r="AH13" s="17">
        <f t="shared" si="130"/>
        <v>0</v>
      </c>
      <c r="AI13" s="17">
        <f t="shared" si="130"/>
        <v>0</v>
      </c>
      <c r="AJ13" s="17">
        <f t="shared" si="130"/>
        <v>0</v>
      </c>
      <c r="AK13" s="17">
        <f t="shared" si="130"/>
        <v>0</v>
      </c>
      <c r="AL13" s="17">
        <f t="shared" si="130"/>
        <v>0</v>
      </c>
      <c r="AM13" s="17">
        <f t="shared" si="130"/>
        <v>0</v>
      </c>
      <c r="AN13" s="17">
        <f t="shared" si="130"/>
        <v>0</v>
      </c>
      <c r="AO13" s="17">
        <f t="shared" si="130"/>
        <v>0</v>
      </c>
      <c r="AP13" s="17">
        <f t="shared" si="130"/>
        <v>0</v>
      </c>
      <c r="AQ13" s="17">
        <f t="shared" si="130"/>
        <v>0</v>
      </c>
      <c r="AR13" s="319">
        <f t="shared" si="131"/>
        <v>0</v>
      </c>
      <c r="AS13" s="17">
        <f t="shared" si="132"/>
        <v>0</v>
      </c>
      <c r="AT13" s="17">
        <f t="shared" si="132"/>
        <v>0</v>
      </c>
      <c r="AU13" s="17">
        <f t="shared" si="132"/>
        <v>0</v>
      </c>
      <c r="AV13" s="17">
        <f t="shared" si="132"/>
        <v>0</v>
      </c>
      <c r="AW13" s="17">
        <f t="shared" si="132"/>
        <v>0</v>
      </c>
      <c r="AX13" s="17">
        <f t="shared" si="132"/>
        <v>0</v>
      </c>
      <c r="AY13" s="17">
        <f t="shared" si="132"/>
        <v>0</v>
      </c>
      <c r="AZ13" s="17">
        <f t="shared" si="132"/>
        <v>0</v>
      </c>
      <c r="BA13" s="17">
        <f t="shared" si="132"/>
        <v>0</v>
      </c>
      <c r="BB13" s="17">
        <f t="shared" si="132"/>
        <v>0</v>
      </c>
      <c r="BC13" s="17">
        <f t="shared" si="132"/>
        <v>0</v>
      </c>
      <c r="BD13" s="17">
        <f t="shared" si="132"/>
        <v>0</v>
      </c>
      <c r="BE13" s="319">
        <f t="shared" si="133"/>
        <v>0</v>
      </c>
      <c r="BF13" s="17">
        <f t="shared" si="134"/>
        <v>0</v>
      </c>
      <c r="BG13" s="17">
        <f t="shared" si="134"/>
        <v>0</v>
      </c>
      <c r="BH13" s="17">
        <f t="shared" si="134"/>
        <v>0</v>
      </c>
      <c r="BI13" s="17">
        <f t="shared" si="134"/>
        <v>0</v>
      </c>
      <c r="BJ13" s="17">
        <f t="shared" si="134"/>
        <v>0</v>
      </c>
      <c r="BK13" s="17">
        <f t="shared" si="134"/>
        <v>0</v>
      </c>
      <c r="BL13" s="17">
        <f t="shared" si="134"/>
        <v>0</v>
      </c>
      <c r="BM13" s="17">
        <f t="shared" si="134"/>
        <v>0</v>
      </c>
      <c r="BN13" s="17">
        <f t="shared" si="134"/>
        <v>0</v>
      </c>
      <c r="BO13" s="17">
        <f t="shared" si="134"/>
        <v>0</v>
      </c>
      <c r="BP13" s="17">
        <f t="shared" si="134"/>
        <v>0</v>
      </c>
      <c r="BQ13" s="17">
        <f t="shared" si="134"/>
        <v>0</v>
      </c>
      <c r="BR13" s="319">
        <f t="shared" si="135"/>
        <v>0</v>
      </c>
      <c r="BS13" s="17">
        <f t="shared" si="136"/>
        <v>0</v>
      </c>
      <c r="BT13" s="17">
        <f t="shared" si="136"/>
        <v>0</v>
      </c>
      <c r="BU13" s="17">
        <f t="shared" si="136"/>
        <v>0</v>
      </c>
      <c r="BV13" s="17">
        <f t="shared" si="136"/>
        <v>0</v>
      </c>
      <c r="BW13" s="17">
        <f t="shared" si="136"/>
        <v>0</v>
      </c>
      <c r="BX13" s="17">
        <f t="shared" si="136"/>
        <v>0</v>
      </c>
      <c r="BY13" s="17">
        <f t="shared" si="136"/>
        <v>0</v>
      </c>
      <c r="BZ13" s="17">
        <f t="shared" si="136"/>
        <v>0</v>
      </c>
      <c r="CA13" s="17">
        <f t="shared" si="136"/>
        <v>0</v>
      </c>
      <c r="CB13" s="17">
        <f t="shared" si="136"/>
        <v>0</v>
      </c>
      <c r="CC13" s="17">
        <f t="shared" si="136"/>
        <v>0</v>
      </c>
      <c r="CD13" s="17">
        <f t="shared" si="136"/>
        <v>0</v>
      </c>
      <c r="CE13" s="319">
        <f t="shared" si="137"/>
        <v>0</v>
      </c>
      <c r="CF13" s="17">
        <f t="shared" si="138"/>
        <v>0</v>
      </c>
      <c r="CG13" s="17">
        <f t="shared" si="138"/>
        <v>0</v>
      </c>
      <c r="CH13" s="17">
        <f t="shared" si="138"/>
        <v>0</v>
      </c>
      <c r="CI13" s="17">
        <f t="shared" si="138"/>
        <v>0</v>
      </c>
      <c r="CJ13" s="17">
        <f t="shared" si="138"/>
        <v>0</v>
      </c>
      <c r="CK13" s="17">
        <f t="shared" si="138"/>
        <v>0</v>
      </c>
      <c r="CL13" s="17">
        <f t="shared" si="138"/>
        <v>0</v>
      </c>
      <c r="CM13" s="17">
        <f t="shared" si="138"/>
        <v>0</v>
      </c>
      <c r="CN13" s="17">
        <f t="shared" si="138"/>
        <v>0</v>
      </c>
      <c r="CO13" s="17">
        <f t="shared" si="138"/>
        <v>0</v>
      </c>
      <c r="CP13" s="17">
        <f t="shared" si="138"/>
        <v>0</v>
      </c>
      <c r="CQ13" s="17">
        <f t="shared" si="138"/>
        <v>0</v>
      </c>
      <c r="CR13" s="319">
        <f t="shared" si="139"/>
        <v>0</v>
      </c>
      <c r="CS13" s="17">
        <f t="shared" si="140"/>
        <v>0</v>
      </c>
      <c r="CT13" s="17">
        <f t="shared" si="140"/>
        <v>0</v>
      </c>
      <c r="CU13" s="17">
        <f t="shared" si="140"/>
        <v>0</v>
      </c>
      <c r="CV13" s="17">
        <f t="shared" si="140"/>
        <v>0</v>
      </c>
      <c r="CW13" s="17">
        <f t="shared" si="140"/>
        <v>0</v>
      </c>
      <c r="CX13" s="17">
        <f t="shared" si="140"/>
        <v>0</v>
      </c>
      <c r="CY13" s="17">
        <f t="shared" si="140"/>
        <v>0</v>
      </c>
      <c r="CZ13" s="17">
        <f t="shared" si="140"/>
        <v>0</v>
      </c>
      <c r="DA13" s="17">
        <f t="shared" si="140"/>
        <v>0</v>
      </c>
      <c r="DB13" s="17">
        <f t="shared" si="140"/>
        <v>0</v>
      </c>
      <c r="DC13" s="17">
        <f t="shared" si="140"/>
        <v>0</v>
      </c>
      <c r="DD13" s="17">
        <f t="shared" si="140"/>
        <v>0</v>
      </c>
      <c r="DE13" s="319">
        <f t="shared" si="141"/>
        <v>0</v>
      </c>
      <c r="DF13" s="17">
        <f t="shared" si="142"/>
        <v>0</v>
      </c>
      <c r="DG13" s="17">
        <f t="shared" si="142"/>
        <v>0</v>
      </c>
      <c r="DH13" s="17">
        <f t="shared" si="142"/>
        <v>0</v>
      </c>
      <c r="DI13" s="17">
        <f t="shared" si="142"/>
        <v>0</v>
      </c>
      <c r="DJ13" s="17">
        <f t="shared" si="142"/>
        <v>0</v>
      </c>
      <c r="DK13" s="17">
        <f t="shared" si="142"/>
        <v>0</v>
      </c>
      <c r="DL13" s="17">
        <f t="shared" si="142"/>
        <v>0</v>
      </c>
      <c r="DM13" s="17">
        <f t="shared" si="142"/>
        <v>0</v>
      </c>
      <c r="DN13" s="17">
        <f t="shared" si="142"/>
        <v>0</v>
      </c>
      <c r="DO13" s="17">
        <f t="shared" si="142"/>
        <v>0</v>
      </c>
      <c r="DP13" s="17">
        <f t="shared" si="142"/>
        <v>0</v>
      </c>
      <c r="DQ13" s="17">
        <f t="shared" si="142"/>
        <v>0</v>
      </c>
      <c r="DR13" s="319">
        <f t="shared" si="143"/>
        <v>0</v>
      </c>
      <c r="DS13" s="17">
        <f t="shared" si="144"/>
        <v>0</v>
      </c>
      <c r="DT13" s="17">
        <f t="shared" si="144"/>
        <v>0</v>
      </c>
      <c r="DU13" s="17">
        <f t="shared" si="144"/>
        <v>0</v>
      </c>
      <c r="DV13" s="17">
        <f t="shared" si="144"/>
        <v>0</v>
      </c>
      <c r="DW13" s="17">
        <f t="shared" si="144"/>
        <v>0</v>
      </c>
      <c r="DX13" s="17">
        <f t="shared" si="144"/>
        <v>0</v>
      </c>
      <c r="DY13" s="17">
        <f t="shared" si="144"/>
        <v>0</v>
      </c>
      <c r="DZ13" s="17">
        <f t="shared" si="144"/>
        <v>0</v>
      </c>
      <c r="EA13" s="17">
        <f t="shared" si="144"/>
        <v>0</v>
      </c>
      <c r="EB13" s="17">
        <f t="shared" si="144"/>
        <v>0</v>
      </c>
      <c r="EC13" s="17">
        <f t="shared" si="144"/>
        <v>0</v>
      </c>
      <c r="ED13" s="17">
        <f t="shared" si="144"/>
        <v>0</v>
      </c>
      <c r="EE13" s="391">
        <f t="shared" si="145"/>
        <v>0</v>
      </c>
    </row>
    <row r="14" spans="1:149" x14ac:dyDescent="0.2">
      <c r="A14" s="1"/>
      <c r="D14" s="9" t="s">
        <v>85</v>
      </c>
      <c r="F14" s="17">
        <f t="shared" si="126"/>
        <v>0</v>
      </c>
      <c r="G14" s="17">
        <f t="shared" si="126"/>
        <v>0</v>
      </c>
      <c r="H14" s="17">
        <f t="shared" si="126"/>
        <v>0</v>
      </c>
      <c r="I14" s="17">
        <f t="shared" si="126"/>
        <v>0</v>
      </c>
      <c r="J14" s="17">
        <f t="shared" si="126"/>
        <v>0</v>
      </c>
      <c r="K14" s="17">
        <f t="shared" si="126"/>
        <v>0</v>
      </c>
      <c r="L14" s="17">
        <f t="shared" si="126"/>
        <v>0</v>
      </c>
      <c r="M14" s="17">
        <f t="shared" si="126"/>
        <v>0</v>
      </c>
      <c r="N14" s="17">
        <f t="shared" si="126"/>
        <v>0</v>
      </c>
      <c r="O14" s="17">
        <f t="shared" si="126"/>
        <v>0</v>
      </c>
      <c r="P14" s="17">
        <f t="shared" si="126"/>
        <v>0</v>
      </c>
      <c r="Q14" s="17">
        <f t="shared" si="126"/>
        <v>0</v>
      </c>
      <c r="R14" s="319">
        <f t="shared" si="127"/>
        <v>0</v>
      </c>
      <c r="S14" s="17">
        <f t="shared" si="128"/>
        <v>0</v>
      </c>
      <c r="T14" s="17">
        <f t="shared" si="128"/>
        <v>0</v>
      </c>
      <c r="U14" s="17">
        <f t="shared" si="128"/>
        <v>0</v>
      </c>
      <c r="V14" s="17">
        <f t="shared" si="128"/>
        <v>0</v>
      </c>
      <c r="W14" s="17">
        <f t="shared" si="128"/>
        <v>0</v>
      </c>
      <c r="X14" s="17">
        <f t="shared" si="128"/>
        <v>0</v>
      </c>
      <c r="Y14" s="17">
        <f t="shared" si="128"/>
        <v>0</v>
      </c>
      <c r="Z14" s="17">
        <f t="shared" si="128"/>
        <v>0</v>
      </c>
      <c r="AA14" s="17">
        <f t="shared" si="128"/>
        <v>0</v>
      </c>
      <c r="AB14" s="17">
        <f t="shared" si="128"/>
        <v>0</v>
      </c>
      <c r="AC14" s="17">
        <f t="shared" si="128"/>
        <v>0</v>
      </c>
      <c r="AD14" s="17">
        <f t="shared" si="128"/>
        <v>0</v>
      </c>
      <c r="AE14" s="319">
        <f t="shared" si="129"/>
        <v>0</v>
      </c>
      <c r="AF14" s="17">
        <f t="shared" si="130"/>
        <v>0</v>
      </c>
      <c r="AG14" s="17">
        <f t="shared" si="130"/>
        <v>0</v>
      </c>
      <c r="AH14" s="17">
        <f t="shared" si="130"/>
        <v>0</v>
      </c>
      <c r="AI14" s="17">
        <f t="shared" si="130"/>
        <v>0</v>
      </c>
      <c r="AJ14" s="17">
        <f t="shared" si="130"/>
        <v>0</v>
      </c>
      <c r="AK14" s="17">
        <f t="shared" si="130"/>
        <v>0</v>
      </c>
      <c r="AL14" s="17">
        <f t="shared" si="130"/>
        <v>0</v>
      </c>
      <c r="AM14" s="17">
        <f t="shared" si="130"/>
        <v>0</v>
      </c>
      <c r="AN14" s="17">
        <f t="shared" si="130"/>
        <v>0</v>
      </c>
      <c r="AO14" s="17">
        <f t="shared" si="130"/>
        <v>0</v>
      </c>
      <c r="AP14" s="17">
        <f t="shared" si="130"/>
        <v>0</v>
      </c>
      <c r="AQ14" s="17">
        <f t="shared" si="130"/>
        <v>0</v>
      </c>
      <c r="AR14" s="319">
        <f t="shared" si="131"/>
        <v>0</v>
      </c>
      <c r="AS14" s="17">
        <f t="shared" si="132"/>
        <v>0</v>
      </c>
      <c r="AT14" s="17">
        <f t="shared" si="132"/>
        <v>0</v>
      </c>
      <c r="AU14" s="17">
        <f t="shared" si="132"/>
        <v>0</v>
      </c>
      <c r="AV14" s="17">
        <f t="shared" si="132"/>
        <v>0</v>
      </c>
      <c r="AW14" s="17">
        <f t="shared" si="132"/>
        <v>0</v>
      </c>
      <c r="AX14" s="17">
        <f t="shared" si="132"/>
        <v>0</v>
      </c>
      <c r="AY14" s="17">
        <f t="shared" si="132"/>
        <v>0</v>
      </c>
      <c r="AZ14" s="17">
        <f t="shared" si="132"/>
        <v>0</v>
      </c>
      <c r="BA14" s="17">
        <f t="shared" si="132"/>
        <v>0</v>
      </c>
      <c r="BB14" s="17">
        <f t="shared" si="132"/>
        <v>0</v>
      </c>
      <c r="BC14" s="17">
        <f t="shared" si="132"/>
        <v>0</v>
      </c>
      <c r="BD14" s="17">
        <f t="shared" si="132"/>
        <v>0</v>
      </c>
      <c r="BE14" s="319">
        <f t="shared" si="133"/>
        <v>0</v>
      </c>
      <c r="BF14" s="17">
        <f t="shared" si="134"/>
        <v>0</v>
      </c>
      <c r="BG14" s="17">
        <f t="shared" si="134"/>
        <v>0</v>
      </c>
      <c r="BH14" s="17">
        <f t="shared" si="134"/>
        <v>0</v>
      </c>
      <c r="BI14" s="17">
        <f t="shared" si="134"/>
        <v>0</v>
      </c>
      <c r="BJ14" s="17">
        <f t="shared" si="134"/>
        <v>0</v>
      </c>
      <c r="BK14" s="17">
        <f t="shared" si="134"/>
        <v>0</v>
      </c>
      <c r="BL14" s="17">
        <f t="shared" si="134"/>
        <v>0</v>
      </c>
      <c r="BM14" s="17">
        <f t="shared" si="134"/>
        <v>0</v>
      </c>
      <c r="BN14" s="17">
        <f t="shared" si="134"/>
        <v>0</v>
      </c>
      <c r="BO14" s="17">
        <f t="shared" si="134"/>
        <v>0</v>
      </c>
      <c r="BP14" s="17">
        <f t="shared" si="134"/>
        <v>0</v>
      </c>
      <c r="BQ14" s="17">
        <f t="shared" si="134"/>
        <v>0</v>
      </c>
      <c r="BR14" s="319">
        <f t="shared" si="135"/>
        <v>0</v>
      </c>
      <c r="BS14" s="17">
        <f t="shared" si="136"/>
        <v>0</v>
      </c>
      <c r="BT14" s="17">
        <f t="shared" si="136"/>
        <v>0</v>
      </c>
      <c r="BU14" s="17">
        <f t="shared" si="136"/>
        <v>0</v>
      </c>
      <c r="BV14" s="17">
        <f t="shared" si="136"/>
        <v>0</v>
      </c>
      <c r="BW14" s="17">
        <f t="shared" si="136"/>
        <v>0</v>
      </c>
      <c r="BX14" s="17">
        <f t="shared" si="136"/>
        <v>0</v>
      </c>
      <c r="BY14" s="17">
        <f t="shared" si="136"/>
        <v>0</v>
      </c>
      <c r="BZ14" s="17">
        <f t="shared" si="136"/>
        <v>0</v>
      </c>
      <c r="CA14" s="17">
        <f t="shared" si="136"/>
        <v>0</v>
      </c>
      <c r="CB14" s="17">
        <f t="shared" si="136"/>
        <v>0</v>
      </c>
      <c r="CC14" s="17">
        <f t="shared" si="136"/>
        <v>0</v>
      </c>
      <c r="CD14" s="17">
        <f t="shared" si="136"/>
        <v>0</v>
      </c>
      <c r="CE14" s="319">
        <f t="shared" si="137"/>
        <v>0</v>
      </c>
      <c r="CF14" s="17">
        <f t="shared" si="138"/>
        <v>0</v>
      </c>
      <c r="CG14" s="17">
        <f t="shared" si="138"/>
        <v>0</v>
      </c>
      <c r="CH14" s="17">
        <f t="shared" si="138"/>
        <v>0</v>
      </c>
      <c r="CI14" s="17">
        <f t="shared" si="138"/>
        <v>0</v>
      </c>
      <c r="CJ14" s="17">
        <f t="shared" si="138"/>
        <v>0</v>
      </c>
      <c r="CK14" s="17">
        <f t="shared" si="138"/>
        <v>0</v>
      </c>
      <c r="CL14" s="17">
        <f t="shared" si="138"/>
        <v>0</v>
      </c>
      <c r="CM14" s="17">
        <f t="shared" si="138"/>
        <v>0</v>
      </c>
      <c r="CN14" s="17">
        <f t="shared" si="138"/>
        <v>0</v>
      </c>
      <c r="CO14" s="17">
        <f t="shared" si="138"/>
        <v>0</v>
      </c>
      <c r="CP14" s="17">
        <f t="shared" si="138"/>
        <v>0</v>
      </c>
      <c r="CQ14" s="17">
        <f t="shared" si="138"/>
        <v>0</v>
      </c>
      <c r="CR14" s="319">
        <f t="shared" si="139"/>
        <v>0</v>
      </c>
      <c r="CS14" s="17">
        <f t="shared" si="140"/>
        <v>0</v>
      </c>
      <c r="CT14" s="17">
        <f t="shared" si="140"/>
        <v>0</v>
      </c>
      <c r="CU14" s="17">
        <f t="shared" si="140"/>
        <v>0</v>
      </c>
      <c r="CV14" s="17">
        <f t="shared" si="140"/>
        <v>0</v>
      </c>
      <c r="CW14" s="17">
        <f t="shared" si="140"/>
        <v>0</v>
      </c>
      <c r="CX14" s="17">
        <f t="shared" si="140"/>
        <v>0</v>
      </c>
      <c r="CY14" s="17">
        <f t="shared" si="140"/>
        <v>0</v>
      </c>
      <c r="CZ14" s="17">
        <f t="shared" si="140"/>
        <v>0</v>
      </c>
      <c r="DA14" s="17">
        <f t="shared" si="140"/>
        <v>0</v>
      </c>
      <c r="DB14" s="17">
        <f t="shared" si="140"/>
        <v>0</v>
      </c>
      <c r="DC14" s="17">
        <f t="shared" si="140"/>
        <v>0</v>
      </c>
      <c r="DD14" s="17">
        <f t="shared" si="140"/>
        <v>0</v>
      </c>
      <c r="DE14" s="319">
        <f t="shared" si="141"/>
        <v>0</v>
      </c>
      <c r="DF14" s="17">
        <f t="shared" si="142"/>
        <v>0</v>
      </c>
      <c r="DG14" s="17">
        <f t="shared" si="142"/>
        <v>0</v>
      </c>
      <c r="DH14" s="17">
        <f t="shared" si="142"/>
        <v>0</v>
      </c>
      <c r="DI14" s="17">
        <f t="shared" si="142"/>
        <v>0</v>
      </c>
      <c r="DJ14" s="17">
        <f t="shared" si="142"/>
        <v>0</v>
      </c>
      <c r="DK14" s="17">
        <f t="shared" si="142"/>
        <v>0</v>
      </c>
      <c r="DL14" s="17">
        <f t="shared" si="142"/>
        <v>0</v>
      </c>
      <c r="DM14" s="17">
        <f t="shared" si="142"/>
        <v>0</v>
      </c>
      <c r="DN14" s="17">
        <f t="shared" si="142"/>
        <v>0</v>
      </c>
      <c r="DO14" s="17">
        <f t="shared" si="142"/>
        <v>0</v>
      </c>
      <c r="DP14" s="17">
        <f t="shared" si="142"/>
        <v>0</v>
      </c>
      <c r="DQ14" s="17">
        <f t="shared" si="142"/>
        <v>0</v>
      </c>
      <c r="DR14" s="319">
        <f t="shared" si="143"/>
        <v>0</v>
      </c>
      <c r="DS14" s="17">
        <f t="shared" si="144"/>
        <v>0</v>
      </c>
      <c r="DT14" s="17">
        <f t="shared" si="144"/>
        <v>0</v>
      </c>
      <c r="DU14" s="17">
        <f t="shared" si="144"/>
        <v>0</v>
      </c>
      <c r="DV14" s="17">
        <f t="shared" si="144"/>
        <v>0</v>
      </c>
      <c r="DW14" s="17">
        <f t="shared" si="144"/>
        <v>0</v>
      </c>
      <c r="DX14" s="17">
        <f t="shared" si="144"/>
        <v>0</v>
      </c>
      <c r="DY14" s="17">
        <f t="shared" si="144"/>
        <v>0</v>
      </c>
      <c r="DZ14" s="17">
        <f t="shared" si="144"/>
        <v>0</v>
      </c>
      <c r="EA14" s="17">
        <f t="shared" si="144"/>
        <v>0</v>
      </c>
      <c r="EB14" s="17">
        <f t="shared" si="144"/>
        <v>0</v>
      </c>
      <c r="EC14" s="17">
        <f t="shared" si="144"/>
        <v>0</v>
      </c>
      <c r="ED14" s="17">
        <f t="shared" si="144"/>
        <v>0</v>
      </c>
      <c r="EE14" s="391">
        <f t="shared" si="145"/>
        <v>0</v>
      </c>
    </row>
    <row r="15" spans="1:149" x14ac:dyDescent="0.2">
      <c r="A15" s="1" t="s">
        <v>36</v>
      </c>
      <c r="B15" s="17">
        <f>SUM(B9:B14)</f>
        <v>0</v>
      </c>
      <c r="D15" s="9" t="s">
        <v>86</v>
      </c>
      <c r="F15" s="17">
        <f t="shared" si="126"/>
        <v>0</v>
      </c>
      <c r="G15" s="17">
        <f t="shared" si="126"/>
        <v>0</v>
      </c>
      <c r="H15" s="17">
        <f t="shared" si="126"/>
        <v>0</v>
      </c>
      <c r="I15" s="17">
        <f t="shared" si="126"/>
        <v>0</v>
      </c>
      <c r="J15" s="17">
        <f t="shared" si="126"/>
        <v>0</v>
      </c>
      <c r="K15" s="17">
        <f t="shared" si="126"/>
        <v>0</v>
      </c>
      <c r="L15" s="17">
        <f t="shared" si="126"/>
        <v>0</v>
      </c>
      <c r="M15" s="17">
        <f t="shared" si="126"/>
        <v>0</v>
      </c>
      <c r="N15" s="17">
        <f t="shared" si="126"/>
        <v>0</v>
      </c>
      <c r="O15" s="17">
        <f t="shared" si="126"/>
        <v>0</v>
      </c>
      <c r="P15" s="17">
        <f t="shared" si="126"/>
        <v>0</v>
      </c>
      <c r="Q15" s="17">
        <f t="shared" si="126"/>
        <v>0</v>
      </c>
      <c r="R15" s="319">
        <f t="shared" si="127"/>
        <v>0</v>
      </c>
      <c r="S15" s="17">
        <f t="shared" si="128"/>
        <v>0</v>
      </c>
      <c r="T15" s="17">
        <f t="shared" si="128"/>
        <v>0</v>
      </c>
      <c r="U15" s="17">
        <f t="shared" si="128"/>
        <v>0</v>
      </c>
      <c r="V15" s="17">
        <f t="shared" si="128"/>
        <v>0</v>
      </c>
      <c r="W15" s="17">
        <f t="shared" si="128"/>
        <v>0</v>
      </c>
      <c r="X15" s="17">
        <f t="shared" si="128"/>
        <v>0</v>
      </c>
      <c r="Y15" s="17">
        <f t="shared" si="128"/>
        <v>0</v>
      </c>
      <c r="Z15" s="17">
        <f t="shared" si="128"/>
        <v>0</v>
      </c>
      <c r="AA15" s="17">
        <f t="shared" si="128"/>
        <v>0</v>
      </c>
      <c r="AB15" s="17">
        <f t="shared" si="128"/>
        <v>0</v>
      </c>
      <c r="AC15" s="17">
        <f t="shared" si="128"/>
        <v>0</v>
      </c>
      <c r="AD15" s="17">
        <f t="shared" si="128"/>
        <v>0</v>
      </c>
      <c r="AE15" s="319">
        <f t="shared" si="129"/>
        <v>0</v>
      </c>
      <c r="AF15" s="17">
        <f t="shared" si="130"/>
        <v>0</v>
      </c>
      <c r="AG15" s="17">
        <f t="shared" si="130"/>
        <v>0</v>
      </c>
      <c r="AH15" s="17">
        <f t="shared" si="130"/>
        <v>0</v>
      </c>
      <c r="AI15" s="17">
        <f t="shared" si="130"/>
        <v>0</v>
      </c>
      <c r="AJ15" s="17">
        <f t="shared" si="130"/>
        <v>0</v>
      </c>
      <c r="AK15" s="17">
        <f t="shared" si="130"/>
        <v>0</v>
      </c>
      <c r="AL15" s="17">
        <f t="shared" si="130"/>
        <v>0</v>
      </c>
      <c r="AM15" s="17">
        <f t="shared" si="130"/>
        <v>0</v>
      </c>
      <c r="AN15" s="17">
        <f t="shared" si="130"/>
        <v>0</v>
      </c>
      <c r="AO15" s="17">
        <f t="shared" si="130"/>
        <v>0</v>
      </c>
      <c r="AP15" s="17">
        <f t="shared" si="130"/>
        <v>0</v>
      </c>
      <c r="AQ15" s="17">
        <f t="shared" si="130"/>
        <v>0</v>
      </c>
      <c r="AR15" s="319">
        <f t="shared" si="131"/>
        <v>0</v>
      </c>
      <c r="AS15" s="17">
        <f t="shared" si="132"/>
        <v>0</v>
      </c>
      <c r="AT15" s="17">
        <f t="shared" si="132"/>
        <v>0</v>
      </c>
      <c r="AU15" s="17">
        <f t="shared" si="132"/>
        <v>0</v>
      </c>
      <c r="AV15" s="17">
        <f t="shared" si="132"/>
        <v>0</v>
      </c>
      <c r="AW15" s="17">
        <f t="shared" si="132"/>
        <v>0</v>
      </c>
      <c r="AX15" s="17">
        <f t="shared" si="132"/>
        <v>0</v>
      </c>
      <c r="AY15" s="17">
        <f t="shared" si="132"/>
        <v>0</v>
      </c>
      <c r="AZ15" s="17">
        <f t="shared" si="132"/>
        <v>0</v>
      </c>
      <c r="BA15" s="17">
        <f t="shared" si="132"/>
        <v>0</v>
      </c>
      <c r="BB15" s="17">
        <f t="shared" si="132"/>
        <v>0</v>
      </c>
      <c r="BC15" s="17">
        <f t="shared" si="132"/>
        <v>0</v>
      </c>
      <c r="BD15" s="17">
        <f t="shared" si="132"/>
        <v>0</v>
      </c>
      <c r="BE15" s="319">
        <f t="shared" si="133"/>
        <v>0</v>
      </c>
      <c r="BF15" s="17">
        <f t="shared" si="134"/>
        <v>0</v>
      </c>
      <c r="BG15" s="17">
        <f t="shared" si="134"/>
        <v>0</v>
      </c>
      <c r="BH15" s="17">
        <f t="shared" si="134"/>
        <v>0</v>
      </c>
      <c r="BI15" s="17">
        <f t="shared" si="134"/>
        <v>0</v>
      </c>
      <c r="BJ15" s="17">
        <f t="shared" si="134"/>
        <v>0</v>
      </c>
      <c r="BK15" s="17">
        <f t="shared" si="134"/>
        <v>0</v>
      </c>
      <c r="BL15" s="17">
        <f t="shared" si="134"/>
        <v>0</v>
      </c>
      <c r="BM15" s="17">
        <f t="shared" si="134"/>
        <v>0</v>
      </c>
      <c r="BN15" s="17">
        <f t="shared" si="134"/>
        <v>0</v>
      </c>
      <c r="BO15" s="17">
        <f t="shared" si="134"/>
        <v>0</v>
      </c>
      <c r="BP15" s="17">
        <f t="shared" si="134"/>
        <v>0</v>
      </c>
      <c r="BQ15" s="17">
        <f t="shared" si="134"/>
        <v>0</v>
      </c>
      <c r="BR15" s="319">
        <f t="shared" si="135"/>
        <v>0</v>
      </c>
      <c r="BS15" s="17">
        <f t="shared" si="136"/>
        <v>0</v>
      </c>
      <c r="BT15" s="17">
        <f t="shared" si="136"/>
        <v>0</v>
      </c>
      <c r="BU15" s="17">
        <f t="shared" si="136"/>
        <v>0</v>
      </c>
      <c r="BV15" s="17">
        <f t="shared" si="136"/>
        <v>0</v>
      </c>
      <c r="BW15" s="17">
        <f t="shared" si="136"/>
        <v>0</v>
      </c>
      <c r="BX15" s="17">
        <f t="shared" si="136"/>
        <v>0</v>
      </c>
      <c r="BY15" s="17">
        <f t="shared" si="136"/>
        <v>0</v>
      </c>
      <c r="BZ15" s="17">
        <f t="shared" si="136"/>
        <v>0</v>
      </c>
      <c r="CA15" s="17">
        <f t="shared" si="136"/>
        <v>0</v>
      </c>
      <c r="CB15" s="17">
        <f t="shared" si="136"/>
        <v>0</v>
      </c>
      <c r="CC15" s="17">
        <f t="shared" si="136"/>
        <v>0</v>
      </c>
      <c r="CD15" s="17">
        <f t="shared" si="136"/>
        <v>0</v>
      </c>
      <c r="CE15" s="319">
        <f t="shared" si="137"/>
        <v>0</v>
      </c>
      <c r="CF15" s="17">
        <f t="shared" si="138"/>
        <v>0</v>
      </c>
      <c r="CG15" s="17">
        <f t="shared" si="138"/>
        <v>0</v>
      </c>
      <c r="CH15" s="17">
        <f t="shared" si="138"/>
        <v>0</v>
      </c>
      <c r="CI15" s="17">
        <f t="shared" si="138"/>
        <v>0</v>
      </c>
      <c r="CJ15" s="17">
        <f t="shared" si="138"/>
        <v>0</v>
      </c>
      <c r="CK15" s="17">
        <f t="shared" si="138"/>
        <v>0</v>
      </c>
      <c r="CL15" s="17">
        <f t="shared" si="138"/>
        <v>0</v>
      </c>
      <c r="CM15" s="17">
        <f t="shared" si="138"/>
        <v>0</v>
      </c>
      <c r="CN15" s="17">
        <f t="shared" si="138"/>
        <v>0</v>
      </c>
      <c r="CO15" s="17">
        <f t="shared" si="138"/>
        <v>0</v>
      </c>
      <c r="CP15" s="17">
        <f t="shared" si="138"/>
        <v>0</v>
      </c>
      <c r="CQ15" s="17">
        <f t="shared" si="138"/>
        <v>0</v>
      </c>
      <c r="CR15" s="319">
        <f t="shared" si="139"/>
        <v>0</v>
      </c>
      <c r="CS15" s="17">
        <f t="shared" si="140"/>
        <v>0</v>
      </c>
      <c r="CT15" s="17">
        <f t="shared" si="140"/>
        <v>0</v>
      </c>
      <c r="CU15" s="17">
        <f t="shared" si="140"/>
        <v>0</v>
      </c>
      <c r="CV15" s="17">
        <f t="shared" si="140"/>
        <v>0</v>
      </c>
      <c r="CW15" s="17">
        <f t="shared" si="140"/>
        <v>0</v>
      </c>
      <c r="CX15" s="17">
        <f t="shared" si="140"/>
        <v>0</v>
      </c>
      <c r="CY15" s="17">
        <f t="shared" si="140"/>
        <v>0</v>
      </c>
      <c r="CZ15" s="17">
        <f t="shared" si="140"/>
        <v>0</v>
      </c>
      <c r="DA15" s="17">
        <f t="shared" si="140"/>
        <v>0</v>
      </c>
      <c r="DB15" s="17">
        <f t="shared" si="140"/>
        <v>0</v>
      </c>
      <c r="DC15" s="17">
        <f t="shared" si="140"/>
        <v>0</v>
      </c>
      <c r="DD15" s="17">
        <f t="shared" si="140"/>
        <v>0</v>
      </c>
      <c r="DE15" s="319">
        <f t="shared" si="141"/>
        <v>0</v>
      </c>
      <c r="DF15" s="17">
        <f t="shared" si="142"/>
        <v>0</v>
      </c>
      <c r="DG15" s="17">
        <f t="shared" si="142"/>
        <v>0</v>
      </c>
      <c r="DH15" s="17">
        <f t="shared" si="142"/>
        <v>0</v>
      </c>
      <c r="DI15" s="17">
        <f t="shared" si="142"/>
        <v>0</v>
      </c>
      <c r="DJ15" s="17">
        <f t="shared" si="142"/>
        <v>0</v>
      </c>
      <c r="DK15" s="17">
        <f t="shared" si="142"/>
        <v>0</v>
      </c>
      <c r="DL15" s="17">
        <f t="shared" si="142"/>
        <v>0</v>
      </c>
      <c r="DM15" s="17">
        <f t="shared" si="142"/>
        <v>0</v>
      </c>
      <c r="DN15" s="17">
        <f t="shared" si="142"/>
        <v>0</v>
      </c>
      <c r="DO15" s="17">
        <f t="shared" si="142"/>
        <v>0</v>
      </c>
      <c r="DP15" s="17">
        <f t="shared" si="142"/>
        <v>0</v>
      </c>
      <c r="DQ15" s="17">
        <f t="shared" si="142"/>
        <v>0</v>
      </c>
      <c r="DR15" s="319">
        <f t="shared" si="143"/>
        <v>0</v>
      </c>
      <c r="DS15" s="17">
        <f t="shared" si="144"/>
        <v>0</v>
      </c>
      <c r="DT15" s="17">
        <f t="shared" si="144"/>
        <v>0</v>
      </c>
      <c r="DU15" s="17">
        <f t="shared" si="144"/>
        <v>0</v>
      </c>
      <c r="DV15" s="17">
        <f t="shared" si="144"/>
        <v>0</v>
      </c>
      <c r="DW15" s="17">
        <f t="shared" si="144"/>
        <v>0</v>
      </c>
      <c r="DX15" s="17">
        <f t="shared" si="144"/>
        <v>0</v>
      </c>
      <c r="DY15" s="17">
        <f t="shared" si="144"/>
        <v>0</v>
      </c>
      <c r="DZ15" s="17">
        <f t="shared" si="144"/>
        <v>0</v>
      </c>
      <c r="EA15" s="17">
        <f t="shared" si="144"/>
        <v>0</v>
      </c>
      <c r="EB15" s="17">
        <f t="shared" si="144"/>
        <v>0</v>
      </c>
      <c r="EC15" s="17">
        <f t="shared" si="144"/>
        <v>0</v>
      </c>
      <c r="ED15" s="17">
        <f t="shared" si="144"/>
        <v>0</v>
      </c>
      <c r="EE15" s="391">
        <f t="shared" si="145"/>
        <v>0</v>
      </c>
    </row>
    <row r="16" spans="1:149" x14ac:dyDescent="0.2">
      <c r="A16" s="1" t="s">
        <v>37</v>
      </c>
      <c r="B16" s="17">
        <f>B15-B38-B47</f>
        <v>0</v>
      </c>
      <c r="D16" s="9" t="s">
        <v>87</v>
      </c>
      <c r="F16" s="17">
        <f t="shared" si="126"/>
        <v>0</v>
      </c>
      <c r="G16" s="17">
        <f t="shared" si="126"/>
        <v>0</v>
      </c>
      <c r="H16" s="17">
        <f t="shared" si="126"/>
        <v>0</v>
      </c>
      <c r="I16" s="17">
        <f t="shared" si="126"/>
        <v>0</v>
      </c>
      <c r="J16" s="17">
        <f t="shared" si="126"/>
        <v>0</v>
      </c>
      <c r="K16" s="17">
        <f t="shared" si="126"/>
        <v>0</v>
      </c>
      <c r="L16" s="17">
        <f t="shared" si="126"/>
        <v>0</v>
      </c>
      <c r="M16" s="17">
        <f t="shared" si="126"/>
        <v>0</v>
      </c>
      <c r="N16" s="17">
        <f t="shared" si="126"/>
        <v>0</v>
      </c>
      <c r="O16" s="17">
        <f t="shared" si="126"/>
        <v>0</v>
      </c>
      <c r="P16" s="17">
        <f t="shared" si="126"/>
        <v>0</v>
      </c>
      <c r="Q16" s="17">
        <f t="shared" si="126"/>
        <v>0</v>
      </c>
      <c r="R16" s="319">
        <f t="shared" si="127"/>
        <v>0</v>
      </c>
      <c r="S16" s="17">
        <f t="shared" si="128"/>
        <v>0</v>
      </c>
      <c r="T16" s="17">
        <f t="shared" si="128"/>
        <v>0</v>
      </c>
      <c r="U16" s="17">
        <f t="shared" si="128"/>
        <v>0</v>
      </c>
      <c r="V16" s="17">
        <f t="shared" si="128"/>
        <v>0</v>
      </c>
      <c r="W16" s="17">
        <f t="shared" si="128"/>
        <v>0</v>
      </c>
      <c r="X16" s="17">
        <f t="shared" si="128"/>
        <v>0</v>
      </c>
      <c r="Y16" s="17">
        <f t="shared" si="128"/>
        <v>0</v>
      </c>
      <c r="Z16" s="17">
        <f t="shared" si="128"/>
        <v>0</v>
      </c>
      <c r="AA16" s="17">
        <f t="shared" si="128"/>
        <v>0</v>
      </c>
      <c r="AB16" s="17">
        <f t="shared" si="128"/>
        <v>0</v>
      </c>
      <c r="AC16" s="17">
        <f t="shared" si="128"/>
        <v>0</v>
      </c>
      <c r="AD16" s="17">
        <f t="shared" si="128"/>
        <v>0</v>
      </c>
      <c r="AE16" s="319">
        <f t="shared" si="129"/>
        <v>0</v>
      </c>
      <c r="AF16" s="17">
        <f t="shared" si="130"/>
        <v>0</v>
      </c>
      <c r="AG16" s="17">
        <f t="shared" si="130"/>
        <v>0</v>
      </c>
      <c r="AH16" s="17">
        <f t="shared" si="130"/>
        <v>0</v>
      </c>
      <c r="AI16" s="17">
        <f t="shared" si="130"/>
        <v>0</v>
      </c>
      <c r="AJ16" s="17">
        <f t="shared" si="130"/>
        <v>0</v>
      </c>
      <c r="AK16" s="17">
        <f t="shared" si="130"/>
        <v>0</v>
      </c>
      <c r="AL16" s="17">
        <f t="shared" si="130"/>
        <v>0</v>
      </c>
      <c r="AM16" s="17">
        <f t="shared" si="130"/>
        <v>0</v>
      </c>
      <c r="AN16" s="17">
        <f t="shared" si="130"/>
        <v>0</v>
      </c>
      <c r="AO16" s="17">
        <f t="shared" si="130"/>
        <v>0</v>
      </c>
      <c r="AP16" s="17">
        <f t="shared" si="130"/>
        <v>0</v>
      </c>
      <c r="AQ16" s="17">
        <f t="shared" si="130"/>
        <v>0</v>
      </c>
      <c r="AR16" s="319">
        <f t="shared" si="131"/>
        <v>0</v>
      </c>
      <c r="AS16" s="17">
        <f t="shared" si="132"/>
        <v>0</v>
      </c>
      <c r="AT16" s="17">
        <f t="shared" si="132"/>
        <v>0</v>
      </c>
      <c r="AU16" s="17">
        <f t="shared" si="132"/>
        <v>0</v>
      </c>
      <c r="AV16" s="17">
        <f t="shared" si="132"/>
        <v>0</v>
      </c>
      <c r="AW16" s="17">
        <f t="shared" si="132"/>
        <v>0</v>
      </c>
      <c r="AX16" s="17">
        <f t="shared" si="132"/>
        <v>0</v>
      </c>
      <c r="AY16" s="17">
        <f t="shared" si="132"/>
        <v>0</v>
      </c>
      <c r="AZ16" s="17">
        <f t="shared" si="132"/>
        <v>0</v>
      </c>
      <c r="BA16" s="17">
        <f t="shared" si="132"/>
        <v>0</v>
      </c>
      <c r="BB16" s="17">
        <f t="shared" si="132"/>
        <v>0</v>
      </c>
      <c r="BC16" s="17">
        <f t="shared" si="132"/>
        <v>0</v>
      </c>
      <c r="BD16" s="17">
        <f t="shared" si="132"/>
        <v>0</v>
      </c>
      <c r="BE16" s="319">
        <f t="shared" si="133"/>
        <v>0</v>
      </c>
      <c r="BF16" s="17">
        <f t="shared" si="134"/>
        <v>0</v>
      </c>
      <c r="BG16" s="17">
        <f t="shared" si="134"/>
        <v>0</v>
      </c>
      <c r="BH16" s="17">
        <f t="shared" si="134"/>
        <v>0</v>
      </c>
      <c r="BI16" s="17">
        <f t="shared" si="134"/>
        <v>0</v>
      </c>
      <c r="BJ16" s="17">
        <f t="shared" si="134"/>
        <v>0</v>
      </c>
      <c r="BK16" s="17">
        <f t="shared" si="134"/>
        <v>0</v>
      </c>
      <c r="BL16" s="17">
        <f t="shared" si="134"/>
        <v>0</v>
      </c>
      <c r="BM16" s="17">
        <f t="shared" si="134"/>
        <v>0</v>
      </c>
      <c r="BN16" s="17">
        <f t="shared" si="134"/>
        <v>0</v>
      </c>
      <c r="BO16" s="17">
        <f t="shared" si="134"/>
        <v>0</v>
      </c>
      <c r="BP16" s="17">
        <f t="shared" si="134"/>
        <v>0</v>
      </c>
      <c r="BQ16" s="17">
        <f t="shared" si="134"/>
        <v>0</v>
      </c>
      <c r="BR16" s="319">
        <f t="shared" si="135"/>
        <v>0</v>
      </c>
      <c r="BS16" s="17">
        <f t="shared" si="136"/>
        <v>0</v>
      </c>
      <c r="BT16" s="17">
        <f t="shared" si="136"/>
        <v>0</v>
      </c>
      <c r="BU16" s="17">
        <f t="shared" si="136"/>
        <v>0</v>
      </c>
      <c r="BV16" s="17">
        <f t="shared" si="136"/>
        <v>0</v>
      </c>
      <c r="BW16" s="17">
        <f t="shared" si="136"/>
        <v>0</v>
      </c>
      <c r="BX16" s="17">
        <f t="shared" si="136"/>
        <v>0</v>
      </c>
      <c r="BY16" s="17">
        <f t="shared" si="136"/>
        <v>0</v>
      </c>
      <c r="BZ16" s="17">
        <f t="shared" si="136"/>
        <v>0</v>
      </c>
      <c r="CA16" s="17">
        <f t="shared" si="136"/>
        <v>0</v>
      </c>
      <c r="CB16" s="17">
        <f t="shared" si="136"/>
        <v>0</v>
      </c>
      <c r="CC16" s="17">
        <f t="shared" si="136"/>
        <v>0</v>
      </c>
      <c r="CD16" s="17">
        <f t="shared" si="136"/>
        <v>0</v>
      </c>
      <c r="CE16" s="319">
        <f t="shared" si="137"/>
        <v>0</v>
      </c>
      <c r="CF16" s="17">
        <f t="shared" si="138"/>
        <v>0</v>
      </c>
      <c r="CG16" s="17">
        <f t="shared" si="138"/>
        <v>0</v>
      </c>
      <c r="CH16" s="17">
        <f t="shared" si="138"/>
        <v>0</v>
      </c>
      <c r="CI16" s="17">
        <f t="shared" si="138"/>
        <v>0</v>
      </c>
      <c r="CJ16" s="17">
        <f t="shared" si="138"/>
        <v>0</v>
      </c>
      <c r="CK16" s="17">
        <f t="shared" si="138"/>
        <v>0</v>
      </c>
      <c r="CL16" s="17">
        <f t="shared" si="138"/>
        <v>0</v>
      </c>
      <c r="CM16" s="17">
        <f t="shared" si="138"/>
        <v>0</v>
      </c>
      <c r="CN16" s="17">
        <f t="shared" si="138"/>
        <v>0</v>
      </c>
      <c r="CO16" s="17">
        <f t="shared" si="138"/>
        <v>0</v>
      </c>
      <c r="CP16" s="17">
        <f t="shared" si="138"/>
        <v>0</v>
      </c>
      <c r="CQ16" s="17">
        <f t="shared" si="138"/>
        <v>0</v>
      </c>
      <c r="CR16" s="319">
        <f t="shared" si="139"/>
        <v>0</v>
      </c>
      <c r="CS16" s="17">
        <f t="shared" si="140"/>
        <v>0</v>
      </c>
      <c r="CT16" s="17">
        <f t="shared" si="140"/>
        <v>0</v>
      </c>
      <c r="CU16" s="17">
        <f t="shared" si="140"/>
        <v>0</v>
      </c>
      <c r="CV16" s="17">
        <f t="shared" si="140"/>
        <v>0</v>
      </c>
      <c r="CW16" s="17">
        <f t="shared" si="140"/>
        <v>0</v>
      </c>
      <c r="CX16" s="17">
        <f t="shared" si="140"/>
        <v>0</v>
      </c>
      <c r="CY16" s="17">
        <f t="shared" si="140"/>
        <v>0</v>
      </c>
      <c r="CZ16" s="17">
        <f t="shared" si="140"/>
        <v>0</v>
      </c>
      <c r="DA16" s="17">
        <f t="shared" si="140"/>
        <v>0</v>
      </c>
      <c r="DB16" s="17">
        <f t="shared" si="140"/>
        <v>0</v>
      </c>
      <c r="DC16" s="17">
        <f t="shared" si="140"/>
        <v>0</v>
      </c>
      <c r="DD16" s="17">
        <f t="shared" si="140"/>
        <v>0</v>
      </c>
      <c r="DE16" s="319">
        <f t="shared" si="141"/>
        <v>0</v>
      </c>
      <c r="DF16" s="17">
        <f t="shared" si="142"/>
        <v>0</v>
      </c>
      <c r="DG16" s="17">
        <f t="shared" si="142"/>
        <v>0</v>
      </c>
      <c r="DH16" s="17">
        <f t="shared" si="142"/>
        <v>0</v>
      </c>
      <c r="DI16" s="17">
        <f t="shared" si="142"/>
        <v>0</v>
      </c>
      <c r="DJ16" s="17">
        <f t="shared" si="142"/>
        <v>0</v>
      </c>
      <c r="DK16" s="17">
        <f t="shared" si="142"/>
        <v>0</v>
      </c>
      <c r="DL16" s="17">
        <f t="shared" si="142"/>
        <v>0</v>
      </c>
      <c r="DM16" s="17">
        <f t="shared" si="142"/>
        <v>0</v>
      </c>
      <c r="DN16" s="17">
        <f t="shared" si="142"/>
        <v>0</v>
      </c>
      <c r="DO16" s="17">
        <f t="shared" si="142"/>
        <v>0</v>
      </c>
      <c r="DP16" s="17">
        <f t="shared" si="142"/>
        <v>0</v>
      </c>
      <c r="DQ16" s="17">
        <f t="shared" si="142"/>
        <v>0</v>
      </c>
      <c r="DR16" s="319">
        <f t="shared" si="143"/>
        <v>0</v>
      </c>
      <c r="DS16" s="17">
        <f t="shared" si="144"/>
        <v>0</v>
      </c>
      <c r="DT16" s="17">
        <f t="shared" si="144"/>
        <v>0</v>
      </c>
      <c r="DU16" s="17">
        <f t="shared" si="144"/>
        <v>0</v>
      </c>
      <c r="DV16" s="17">
        <f t="shared" si="144"/>
        <v>0</v>
      </c>
      <c r="DW16" s="17">
        <f t="shared" si="144"/>
        <v>0</v>
      </c>
      <c r="DX16" s="17">
        <f t="shared" si="144"/>
        <v>0</v>
      </c>
      <c r="DY16" s="17">
        <f t="shared" si="144"/>
        <v>0</v>
      </c>
      <c r="DZ16" s="17">
        <f t="shared" si="144"/>
        <v>0</v>
      </c>
      <c r="EA16" s="17">
        <f t="shared" si="144"/>
        <v>0</v>
      </c>
      <c r="EB16" s="17">
        <f t="shared" si="144"/>
        <v>0</v>
      </c>
      <c r="EC16" s="17">
        <f t="shared" si="144"/>
        <v>0</v>
      </c>
      <c r="ED16" s="17">
        <f t="shared" si="144"/>
        <v>0</v>
      </c>
      <c r="EE16" s="391">
        <f t="shared" si="145"/>
        <v>0</v>
      </c>
    </row>
    <row r="17" spans="1:135" x14ac:dyDescent="0.2">
      <c r="A17" s="1"/>
      <c r="D17" s="9" t="s">
        <v>23</v>
      </c>
      <c r="F17" s="17">
        <f t="shared" si="126"/>
        <v>0</v>
      </c>
      <c r="G17" s="17">
        <f t="shared" si="126"/>
        <v>0</v>
      </c>
      <c r="H17" s="17">
        <f t="shared" si="126"/>
        <v>0</v>
      </c>
      <c r="I17" s="17">
        <f t="shared" si="126"/>
        <v>0</v>
      </c>
      <c r="J17" s="17">
        <f t="shared" si="126"/>
        <v>0</v>
      </c>
      <c r="K17" s="17">
        <f t="shared" si="126"/>
        <v>0</v>
      </c>
      <c r="L17" s="17">
        <f t="shared" si="126"/>
        <v>0</v>
      </c>
      <c r="M17" s="17">
        <f t="shared" si="126"/>
        <v>0</v>
      </c>
      <c r="N17" s="17">
        <f t="shared" si="126"/>
        <v>0</v>
      </c>
      <c r="O17" s="17">
        <f t="shared" si="126"/>
        <v>0</v>
      </c>
      <c r="P17" s="17">
        <f t="shared" si="126"/>
        <v>0</v>
      </c>
      <c r="Q17" s="17">
        <f t="shared" si="126"/>
        <v>0</v>
      </c>
      <c r="R17" s="319">
        <f t="shared" si="127"/>
        <v>0</v>
      </c>
      <c r="S17" s="17">
        <f t="shared" si="128"/>
        <v>0</v>
      </c>
      <c r="T17" s="17">
        <f t="shared" si="128"/>
        <v>0</v>
      </c>
      <c r="U17" s="17">
        <f t="shared" si="128"/>
        <v>0</v>
      </c>
      <c r="V17" s="17">
        <f t="shared" si="128"/>
        <v>0</v>
      </c>
      <c r="W17" s="17">
        <f t="shared" si="128"/>
        <v>0</v>
      </c>
      <c r="X17" s="17">
        <f t="shared" si="128"/>
        <v>0</v>
      </c>
      <c r="Y17" s="17">
        <f t="shared" si="128"/>
        <v>0</v>
      </c>
      <c r="Z17" s="17">
        <f t="shared" si="128"/>
        <v>0</v>
      </c>
      <c r="AA17" s="17">
        <f t="shared" si="128"/>
        <v>0</v>
      </c>
      <c r="AB17" s="17">
        <f t="shared" si="128"/>
        <v>0</v>
      </c>
      <c r="AC17" s="17">
        <f t="shared" si="128"/>
        <v>0</v>
      </c>
      <c r="AD17" s="17">
        <f t="shared" si="128"/>
        <v>0</v>
      </c>
      <c r="AE17" s="319">
        <f t="shared" si="129"/>
        <v>0</v>
      </c>
      <c r="AF17" s="17">
        <f t="shared" si="130"/>
        <v>0</v>
      </c>
      <c r="AG17" s="17">
        <f t="shared" si="130"/>
        <v>0</v>
      </c>
      <c r="AH17" s="17">
        <f t="shared" si="130"/>
        <v>0</v>
      </c>
      <c r="AI17" s="17">
        <f t="shared" si="130"/>
        <v>0</v>
      </c>
      <c r="AJ17" s="17">
        <f t="shared" si="130"/>
        <v>0</v>
      </c>
      <c r="AK17" s="17">
        <f t="shared" si="130"/>
        <v>0</v>
      </c>
      <c r="AL17" s="17">
        <f t="shared" si="130"/>
        <v>0</v>
      </c>
      <c r="AM17" s="17">
        <f t="shared" si="130"/>
        <v>0</v>
      </c>
      <c r="AN17" s="17">
        <f t="shared" si="130"/>
        <v>0</v>
      </c>
      <c r="AO17" s="17">
        <f t="shared" si="130"/>
        <v>0</v>
      </c>
      <c r="AP17" s="17">
        <f t="shared" si="130"/>
        <v>0</v>
      </c>
      <c r="AQ17" s="17">
        <f t="shared" si="130"/>
        <v>0</v>
      </c>
      <c r="AR17" s="319">
        <f t="shared" si="131"/>
        <v>0</v>
      </c>
      <c r="AS17" s="17">
        <f t="shared" si="132"/>
        <v>0</v>
      </c>
      <c r="AT17" s="17">
        <f t="shared" si="132"/>
        <v>0</v>
      </c>
      <c r="AU17" s="17">
        <f t="shared" si="132"/>
        <v>0</v>
      </c>
      <c r="AV17" s="17">
        <f t="shared" si="132"/>
        <v>0</v>
      </c>
      <c r="AW17" s="17">
        <f t="shared" si="132"/>
        <v>0</v>
      </c>
      <c r="AX17" s="17">
        <f t="shared" si="132"/>
        <v>0</v>
      </c>
      <c r="AY17" s="17">
        <f t="shared" si="132"/>
        <v>0</v>
      </c>
      <c r="AZ17" s="17">
        <f t="shared" si="132"/>
        <v>0</v>
      </c>
      <c r="BA17" s="17">
        <f t="shared" si="132"/>
        <v>0</v>
      </c>
      <c r="BB17" s="17">
        <f t="shared" si="132"/>
        <v>0</v>
      </c>
      <c r="BC17" s="17">
        <f t="shared" si="132"/>
        <v>0</v>
      </c>
      <c r="BD17" s="17">
        <f t="shared" si="132"/>
        <v>0</v>
      </c>
      <c r="BE17" s="319">
        <f t="shared" si="133"/>
        <v>0</v>
      </c>
      <c r="BF17" s="17">
        <f t="shared" si="134"/>
        <v>0</v>
      </c>
      <c r="BG17" s="17">
        <f t="shared" si="134"/>
        <v>0</v>
      </c>
      <c r="BH17" s="17">
        <f t="shared" si="134"/>
        <v>0</v>
      </c>
      <c r="BI17" s="17">
        <f t="shared" si="134"/>
        <v>0</v>
      </c>
      <c r="BJ17" s="17">
        <f t="shared" si="134"/>
        <v>0</v>
      </c>
      <c r="BK17" s="17">
        <f t="shared" si="134"/>
        <v>0</v>
      </c>
      <c r="BL17" s="17">
        <f t="shared" si="134"/>
        <v>0</v>
      </c>
      <c r="BM17" s="17">
        <f t="shared" si="134"/>
        <v>0</v>
      </c>
      <c r="BN17" s="17">
        <f t="shared" si="134"/>
        <v>0</v>
      </c>
      <c r="BO17" s="17">
        <f t="shared" si="134"/>
        <v>0</v>
      </c>
      <c r="BP17" s="17">
        <f t="shared" si="134"/>
        <v>0</v>
      </c>
      <c r="BQ17" s="17">
        <f t="shared" si="134"/>
        <v>0</v>
      </c>
      <c r="BR17" s="319">
        <f t="shared" si="135"/>
        <v>0</v>
      </c>
      <c r="BS17" s="17">
        <f t="shared" si="136"/>
        <v>0</v>
      </c>
      <c r="BT17" s="17">
        <f t="shared" si="136"/>
        <v>0</v>
      </c>
      <c r="BU17" s="17">
        <f t="shared" si="136"/>
        <v>0</v>
      </c>
      <c r="BV17" s="17">
        <f t="shared" si="136"/>
        <v>0</v>
      </c>
      <c r="BW17" s="17">
        <f t="shared" si="136"/>
        <v>0</v>
      </c>
      <c r="BX17" s="17">
        <f t="shared" si="136"/>
        <v>0</v>
      </c>
      <c r="BY17" s="17">
        <f t="shared" si="136"/>
        <v>0</v>
      </c>
      <c r="BZ17" s="17">
        <f t="shared" si="136"/>
        <v>0</v>
      </c>
      <c r="CA17" s="17">
        <f t="shared" si="136"/>
        <v>0</v>
      </c>
      <c r="CB17" s="17">
        <f t="shared" si="136"/>
        <v>0</v>
      </c>
      <c r="CC17" s="17">
        <f t="shared" si="136"/>
        <v>0</v>
      </c>
      <c r="CD17" s="17">
        <f t="shared" si="136"/>
        <v>0</v>
      </c>
      <c r="CE17" s="319">
        <f t="shared" si="137"/>
        <v>0</v>
      </c>
      <c r="CF17" s="17">
        <f t="shared" si="138"/>
        <v>0</v>
      </c>
      <c r="CG17" s="17">
        <f t="shared" si="138"/>
        <v>0</v>
      </c>
      <c r="CH17" s="17">
        <f t="shared" si="138"/>
        <v>0</v>
      </c>
      <c r="CI17" s="17">
        <f t="shared" si="138"/>
        <v>0</v>
      </c>
      <c r="CJ17" s="17">
        <f t="shared" si="138"/>
        <v>0</v>
      </c>
      <c r="CK17" s="17">
        <f t="shared" si="138"/>
        <v>0</v>
      </c>
      <c r="CL17" s="17">
        <f t="shared" si="138"/>
        <v>0</v>
      </c>
      <c r="CM17" s="17">
        <f t="shared" si="138"/>
        <v>0</v>
      </c>
      <c r="CN17" s="17">
        <f t="shared" si="138"/>
        <v>0</v>
      </c>
      <c r="CO17" s="17">
        <f t="shared" si="138"/>
        <v>0</v>
      </c>
      <c r="CP17" s="17">
        <f t="shared" si="138"/>
        <v>0</v>
      </c>
      <c r="CQ17" s="17">
        <f t="shared" si="138"/>
        <v>0</v>
      </c>
      <c r="CR17" s="319">
        <f t="shared" si="139"/>
        <v>0</v>
      </c>
      <c r="CS17" s="17">
        <f t="shared" si="140"/>
        <v>0</v>
      </c>
      <c r="CT17" s="17">
        <f t="shared" si="140"/>
        <v>0</v>
      </c>
      <c r="CU17" s="17">
        <f t="shared" si="140"/>
        <v>0</v>
      </c>
      <c r="CV17" s="17">
        <f t="shared" si="140"/>
        <v>0</v>
      </c>
      <c r="CW17" s="17">
        <f t="shared" si="140"/>
        <v>0</v>
      </c>
      <c r="CX17" s="17">
        <f t="shared" si="140"/>
        <v>0</v>
      </c>
      <c r="CY17" s="17">
        <f t="shared" si="140"/>
        <v>0</v>
      </c>
      <c r="CZ17" s="17">
        <f t="shared" si="140"/>
        <v>0</v>
      </c>
      <c r="DA17" s="17">
        <f t="shared" si="140"/>
        <v>0</v>
      </c>
      <c r="DB17" s="17">
        <f t="shared" si="140"/>
        <v>0</v>
      </c>
      <c r="DC17" s="17">
        <f t="shared" si="140"/>
        <v>0</v>
      </c>
      <c r="DD17" s="17">
        <f t="shared" si="140"/>
        <v>0</v>
      </c>
      <c r="DE17" s="319">
        <f t="shared" si="141"/>
        <v>0</v>
      </c>
      <c r="DF17" s="17">
        <f t="shared" si="142"/>
        <v>0</v>
      </c>
      <c r="DG17" s="17">
        <f t="shared" si="142"/>
        <v>0</v>
      </c>
      <c r="DH17" s="17">
        <f t="shared" si="142"/>
        <v>0</v>
      </c>
      <c r="DI17" s="17">
        <f t="shared" si="142"/>
        <v>0</v>
      </c>
      <c r="DJ17" s="17">
        <f t="shared" si="142"/>
        <v>0</v>
      </c>
      <c r="DK17" s="17">
        <f t="shared" si="142"/>
        <v>0</v>
      </c>
      <c r="DL17" s="17">
        <f t="shared" si="142"/>
        <v>0</v>
      </c>
      <c r="DM17" s="17">
        <f t="shared" si="142"/>
        <v>0</v>
      </c>
      <c r="DN17" s="17">
        <f t="shared" si="142"/>
        <v>0</v>
      </c>
      <c r="DO17" s="17">
        <f t="shared" si="142"/>
        <v>0</v>
      </c>
      <c r="DP17" s="17">
        <f t="shared" si="142"/>
        <v>0</v>
      </c>
      <c r="DQ17" s="17">
        <f t="shared" si="142"/>
        <v>0</v>
      </c>
      <c r="DR17" s="319">
        <f t="shared" si="143"/>
        <v>0</v>
      </c>
      <c r="DS17" s="17">
        <f t="shared" si="144"/>
        <v>0</v>
      </c>
      <c r="DT17" s="17">
        <f t="shared" si="144"/>
        <v>0</v>
      </c>
      <c r="DU17" s="17">
        <f t="shared" si="144"/>
        <v>0</v>
      </c>
      <c r="DV17" s="17">
        <f t="shared" si="144"/>
        <v>0</v>
      </c>
      <c r="DW17" s="17">
        <f t="shared" si="144"/>
        <v>0</v>
      </c>
      <c r="DX17" s="17">
        <f t="shared" si="144"/>
        <v>0</v>
      </c>
      <c r="DY17" s="17">
        <f t="shared" si="144"/>
        <v>0</v>
      </c>
      <c r="DZ17" s="17">
        <f t="shared" si="144"/>
        <v>0</v>
      </c>
      <c r="EA17" s="17">
        <f t="shared" si="144"/>
        <v>0</v>
      </c>
      <c r="EB17" s="17">
        <f t="shared" si="144"/>
        <v>0</v>
      </c>
      <c r="EC17" s="17">
        <f t="shared" si="144"/>
        <v>0</v>
      </c>
      <c r="ED17" s="17">
        <f t="shared" si="144"/>
        <v>0</v>
      </c>
      <c r="EE17" s="391">
        <f t="shared" si="145"/>
        <v>0</v>
      </c>
    </row>
    <row r="18" spans="1:135" x14ac:dyDescent="0.2">
      <c r="A18" s="9" t="s">
        <v>1</v>
      </c>
      <c r="B18" s="15">
        <f>EDATE(B7, 6)</f>
        <v>46722</v>
      </c>
      <c r="D18" s="9" t="s">
        <v>88</v>
      </c>
      <c r="F18" s="17">
        <f t="shared" si="126"/>
        <v>0</v>
      </c>
      <c r="G18" s="17">
        <f t="shared" si="126"/>
        <v>0</v>
      </c>
      <c r="H18" s="17">
        <f t="shared" si="126"/>
        <v>0</v>
      </c>
      <c r="I18" s="17">
        <f t="shared" si="126"/>
        <v>0</v>
      </c>
      <c r="J18" s="17">
        <f t="shared" si="126"/>
        <v>0</v>
      </c>
      <c r="K18" s="17">
        <f t="shared" si="126"/>
        <v>0</v>
      </c>
      <c r="L18" s="17">
        <f t="shared" si="126"/>
        <v>0</v>
      </c>
      <c r="M18" s="17">
        <f t="shared" si="126"/>
        <v>0</v>
      </c>
      <c r="N18" s="17">
        <f t="shared" si="126"/>
        <v>0</v>
      </c>
      <c r="O18" s="17">
        <f t="shared" si="126"/>
        <v>0</v>
      </c>
      <c r="P18" s="17">
        <f t="shared" si="126"/>
        <v>0</v>
      </c>
      <c r="Q18" s="17">
        <f t="shared" si="126"/>
        <v>0</v>
      </c>
      <c r="R18" s="319">
        <f t="shared" si="127"/>
        <v>0</v>
      </c>
      <c r="S18" s="17">
        <f t="shared" si="128"/>
        <v>0</v>
      </c>
      <c r="T18" s="17">
        <f t="shared" si="128"/>
        <v>0</v>
      </c>
      <c r="U18" s="17">
        <f t="shared" si="128"/>
        <v>0</v>
      </c>
      <c r="V18" s="17">
        <f t="shared" si="128"/>
        <v>0</v>
      </c>
      <c r="W18" s="17">
        <f t="shared" si="128"/>
        <v>0</v>
      </c>
      <c r="X18" s="17">
        <f t="shared" si="128"/>
        <v>0</v>
      </c>
      <c r="Y18" s="17">
        <f t="shared" si="128"/>
        <v>0</v>
      </c>
      <c r="Z18" s="17">
        <f t="shared" si="128"/>
        <v>0</v>
      </c>
      <c r="AA18" s="17">
        <f t="shared" si="128"/>
        <v>0</v>
      </c>
      <c r="AB18" s="17">
        <f t="shared" si="128"/>
        <v>0</v>
      </c>
      <c r="AC18" s="17">
        <f t="shared" si="128"/>
        <v>0</v>
      </c>
      <c r="AD18" s="17">
        <f t="shared" si="128"/>
        <v>0</v>
      </c>
      <c r="AE18" s="319">
        <f t="shared" si="129"/>
        <v>0</v>
      </c>
      <c r="AF18" s="17">
        <f t="shared" si="130"/>
        <v>0</v>
      </c>
      <c r="AG18" s="17">
        <f t="shared" si="130"/>
        <v>0</v>
      </c>
      <c r="AH18" s="17">
        <f t="shared" si="130"/>
        <v>0</v>
      </c>
      <c r="AI18" s="17">
        <f t="shared" si="130"/>
        <v>0</v>
      </c>
      <c r="AJ18" s="17">
        <f t="shared" si="130"/>
        <v>0</v>
      </c>
      <c r="AK18" s="17">
        <f t="shared" si="130"/>
        <v>0</v>
      </c>
      <c r="AL18" s="17">
        <f t="shared" si="130"/>
        <v>0</v>
      </c>
      <c r="AM18" s="17">
        <f t="shared" si="130"/>
        <v>0</v>
      </c>
      <c r="AN18" s="17">
        <f t="shared" si="130"/>
        <v>0</v>
      </c>
      <c r="AO18" s="17">
        <f t="shared" si="130"/>
        <v>0</v>
      </c>
      <c r="AP18" s="17">
        <f t="shared" si="130"/>
        <v>0</v>
      </c>
      <c r="AQ18" s="17">
        <f t="shared" si="130"/>
        <v>0</v>
      </c>
      <c r="AR18" s="319">
        <f t="shared" si="131"/>
        <v>0</v>
      </c>
      <c r="AS18" s="17">
        <f t="shared" si="132"/>
        <v>0</v>
      </c>
      <c r="AT18" s="17">
        <f t="shared" si="132"/>
        <v>0</v>
      </c>
      <c r="AU18" s="17">
        <f t="shared" si="132"/>
        <v>0</v>
      </c>
      <c r="AV18" s="17">
        <f t="shared" si="132"/>
        <v>0</v>
      </c>
      <c r="AW18" s="17">
        <f t="shared" si="132"/>
        <v>0</v>
      </c>
      <c r="AX18" s="17">
        <f t="shared" si="132"/>
        <v>0</v>
      </c>
      <c r="AY18" s="17">
        <f t="shared" si="132"/>
        <v>0</v>
      </c>
      <c r="AZ18" s="17">
        <f t="shared" si="132"/>
        <v>0</v>
      </c>
      <c r="BA18" s="17">
        <f t="shared" si="132"/>
        <v>0</v>
      </c>
      <c r="BB18" s="17">
        <f t="shared" si="132"/>
        <v>0</v>
      </c>
      <c r="BC18" s="17">
        <f t="shared" si="132"/>
        <v>0</v>
      </c>
      <c r="BD18" s="17">
        <f t="shared" si="132"/>
        <v>0</v>
      </c>
      <c r="BE18" s="319">
        <f t="shared" si="133"/>
        <v>0</v>
      </c>
      <c r="BF18" s="17">
        <f t="shared" si="134"/>
        <v>0</v>
      </c>
      <c r="BG18" s="17">
        <f t="shared" si="134"/>
        <v>0</v>
      </c>
      <c r="BH18" s="17">
        <f t="shared" si="134"/>
        <v>0</v>
      </c>
      <c r="BI18" s="17">
        <f t="shared" si="134"/>
        <v>0</v>
      </c>
      <c r="BJ18" s="17">
        <f t="shared" si="134"/>
        <v>0</v>
      </c>
      <c r="BK18" s="17">
        <f t="shared" si="134"/>
        <v>0</v>
      </c>
      <c r="BL18" s="17">
        <f t="shared" si="134"/>
        <v>0</v>
      </c>
      <c r="BM18" s="17">
        <f t="shared" si="134"/>
        <v>0</v>
      </c>
      <c r="BN18" s="17">
        <f t="shared" si="134"/>
        <v>0</v>
      </c>
      <c r="BO18" s="17">
        <f t="shared" si="134"/>
        <v>0</v>
      </c>
      <c r="BP18" s="17">
        <f t="shared" si="134"/>
        <v>0</v>
      </c>
      <c r="BQ18" s="17">
        <f t="shared" si="134"/>
        <v>0</v>
      </c>
      <c r="BR18" s="319">
        <f t="shared" si="135"/>
        <v>0</v>
      </c>
      <c r="BS18" s="17">
        <f t="shared" si="136"/>
        <v>0</v>
      </c>
      <c r="BT18" s="17">
        <f t="shared" si="136"/>
        <v>0</v>
      </c>
      <c r="BU18" s="17">
        <f t="shared" si="136"/>
        <v>0</v>
      </c>
      <c r="BV18" s="17">
        <f t="shared" si="136"/>
        <v>0</v>
      </c>
      <c r="BW18" s="17">
        <f t="shared" si="136"/>
        <v>0</v>
      </c>
      <c r="BX18" s="17">
        <f t="shared" si="136"/>
        <v>0</v>
      </c>
      <c r="BY18" s="17">
        <f t="shared" si="136"/>
        <v>0</v>
      </c>
      <c r="BZ18" s="17">
        <f t="shared" si="136"/>
        <v>0</v>
      </c>
      <c r="CA18" s="17">
        <f t="shared" si="136"/>
        <v>0</v>
      </c>
      <c r="CB18" s="17">
        <f t="shared" si="136"/>
        <v>0</v>
      </c>
      <c r="CC18" s="17">
        <f t="shared" si="136"/>
        <v>0</v>
      </c>
      <c r="CD18" s="17">
        <f t="shared" si="136"/>
        <v>0</v>
      </c>
      <c r="CE18" s="319">
        <f t="shared" si="137"/>
        <v>0</v>
      </c>
      <c r="CF18" s="17">
        <f t="shared" si="138"/>
        <v>0</v>
      </c>
      <c r="CG18" s="17">
        <f t="shared" si="138"/>
        <v>0</v>
      </c>
      <c r="CH18" s="17">
        <f t="shared" si="138"/>
        <v>0</v>
      </c>
      <c r="CI18" s="17">
        <f t="shared" si="138"/>
        <v>0</v>
      </c>
      <c r="CJ18" s="17">
        <f t="shared" si="138"/>
        <v>0</v>
      </c>
      <c r="CK18" s="17">
        <f t="shared" si="138"/>
        <v>0</v>
      </c>
      <c r="CL18" s="17">
        <f t="shared" si="138"/>
        <v>0</v>
      </c>
      <c r="CM18" s="17">
        <f t="shared" si="138"/>
        <v>0</v>
      </c>
      <c r="CN18" s="17">
        <f t="shared" si="138"/>
        <v>0</v>
      </c>
      <c r="CO18" s="17">
        <f t="shared" si="138"/>
        <v>0</v>
      </c>
      <c r="CP18" s="17">
        <f t="shared" si="138"/>
        <v>0</v>
      </c>
      <c r="CQ18" s="17">
        <f t="shared" si="138"/>
        <v>0</v>
      </c>
      <c r="CR18" s="319">
        <f t="shared" si="139"/>
        <v>0</v>
      </c>
      <c r="CS18" s="17">
        <f t="shared" si="140"/>
        <v>0</v>
      </c>
      <c r="CT18" s="17">
        <f t="shared" si="140"/>
        <v>0</v>
      </c>
      <c r="CU18" s="17">
        <f t="shared" si="140"/>
        <v>0</v>
      </c>
      <c r="CV18" s="17">
        <f t="shared" si="140"/>
        <v>0</v>
      </c>
      <c r="CW18" s="17">
        <f t="shared" si="140"/>
        <v>0</v>
      </c>
      <c r="CX18" s="17">
        <f t="shared" si="140"/>
        <v>0</v>
      </c>
      <c r="CY18" s="17">
        <f t="shared" si="140"/>
        <v>0</v>
      </c>
      <c r="CZ18" s="17">
        <f t="shared" si="140"/>
        <v>0</v>
      </c>
      <c r="DA18" s="17">
        <f t="shared" si="140"/>
        <v>0</v>
      </c>
      <c r="DB18" s="17">
        <f t="shared" si="140"/>
        <v>0</v>
      </c>
      <c r="DC18" s="17">
        <f t="shared" si="140"/>
        <v>0</v>
      </c>
      <c r="DD18" s="17">
        <f t="shared" si="140"/>
        <v>0</v>
      </c>
      <c r="DE18" s="319">
        <f t="shared" si="141"/>
        <v>0</v>
      </c>
      <c r="DF18" s="17">
        <f t="shared" si="142"/>
        <v>0</v>
      </c>
      <c r="DG18" s="17">
        <f t="shared" si="142"/>
        <v>0</v>
      </c>
      <c r="DH18" s="17">
        <f t="shared" si="142"/>
        <v>0</v>
      </c>
      <c r="DI18" s="17">
        <f t="shared" si="142"/>
        <v>0</v>
      </c>
      <c r="DJ18" s="17">
        <f t="shared" si="142"/>
        <v>0</v>
      </c>
      <c r="DK18" s="17">
        <f t="shared" si="142"/>
        <v>0</v>
      </c>
      <c r="DL18" s="17">
        <f t="shared" si="142"/>
        <v>0</v>
      </c>
      <c r="DM18" s="17">
        <f t="shared" si="142"/>
        <v>0</v>
      </c>
      <c r="DN18" s="17">
        <f t="shared" si="142"/>
        <v>0</v>
      </c>
      <c r="DO18" s="17">
        <f t="shared" si="142"/>
        <v>0</v>
      </c>
      <c r="DP18" s="17">
        <f t="shared" si="142"/>
        <v>0</v>
      </c>
      <c r="DQ18" s="17">
        <f t="shared" si="142"/>
        <v>0</v>
      </c>
      <c r="DR18" s="319">
        <f t="shared" si="143"/>
        <v>0</v>
      </c>
      <c r="DS18" s="17">
        <f t="shared" si="144"/>
        <v>0</v>
      </c>
      <c r="DT18" s="17">
        <f t="shared" si="144"/>
        <v>0</v>
      </c>
      <c r="DU18" s="17">
        <f t="shared" si="144"/>
        <v>0</v>
      </c>
      <c r="DV18" s="17">
        <f t="shared" si="144"/>
        <v>0</v>
      </c>
      <c r="DW18" s="17">
        <f t="shared" si="144"/>
        <v>0</v>
      </c>
      <c r="DX18" s="17">
        <f t="shared" si="144"/>
        <v>0</v>
      </c>
      <c r="DY18" s="17">
        <f t="shared" si="144"/>
        <v>0</v>
      </c>
      <c r="DZ18" s="17">
        <f t="shared" si="144"/>
        <v>0</v>
      </c>
      <c r="EA18" s="17">
        <f t="shared" si="144"/>
        <v>0</v>
      </c>
      <c r="EB18" s="17">
        <f t="shared" si="144"/>
        <v>0</v>
      </c>
      <c r="EC18" s="17">
        <f t="shared" si="144"/>
        <v>0</v>
      </c>
      <c r="ED18" s="17">
        <f t="shared" si="144"/>
        <v>0</v>
      </c>
      <c r="EE18" s="391">
        <f t="shared" si="145"/>
        <v>0</v>
      </c>
    </row>
    <row r="19" spans="1:135" x14ac:dyDescent="0.2">
      <c r="A19" s="12" t="s">
        <v>38</v>
      </c>
      <c r="B19" s="16">
        <f>EDATE(B18, 12)</f>
        <v>47088</v>
      </c>
      <c r="D19" s="9" t="s">
        <v>89</v>
      </c>
      <c r="F19" s="17">
        <f t="shared" ref="F19:Q33" si="146">IF(F$2&gt;=$B$18,$E19,0)</f>
        <v>0</v>
      </c>
      <c r="G19" s="17">
        <f t="shared" si="146"/>
        <v>0</v>
      </c>
      <c r="H19" s="17">
        <f t="shared" si="146"/>
        <v>0</v>
      </c>
      <c r="I19" s="17">
        <f t="shared" si="146"/>
        <v>0</v>
      </c>
      <c r="J19" s="17">
        <f t="shared" si="146"/>
        <v>0</v>
      </c>
      <c r="K19" s="17">
        <f t="shared" si="146"/>
        <v>0</v>
      </c>
      <c r="L19" s="17">
        <f t="shared" si="146"/>
        <v>0</v>
      </c>
      <c r="M19" s="17">
        <f t="shared" si="146"/>
        <v>0</v>
      </c>
      <c r="N19" s="17">
        <f t="shared" si="146"/>
        <v>0</v>
      </c>
      <c r="O19" s="17">
        <f t="shared" si="146"/>
        <v>0</v>
      </c>
      <c r="P19" s="17">
        <f t="shared" si="146"/>
        <v>0</v>
      </c>
      <c r="Q19" s="17">
        <f t="shared" si="146"/>
        <v>0</v>
      </c>
      <c r="R19" s="319">
        <f t="shared" si="127"/>
        <v>0</v>
      </c>
      <c r="S19" s="17">
        <f t="shared" ref="S19:AD33" si="147">IF(S$2&gt;=$B$18,$E19,0)</f>
        <v>0</v>
      </c>
      <c r="T19" s="17">
        <f t="shared" si="147"/>
        <v>0</v>
      </c>
      <c r="U19" s="17">
        <f t="shared" si="147"/>
        <v>0</v>
      </c>
      <c r="V19" s="17">
        <f t="shared" si="147"/>
        <v>0</v>
      </c>
      <c r="W19" s="17">
        <f t="shared" si="147"/>
        <v>0</v>
      </c>
      <c r="X19" s="17">
        <f t="shared" si="147"/>
        <v>0</v>
      </c>
      <c r="Y19" s="17">
        <f t="shared" si="147"/>
        <v>0</v>
      </c>
      <c r="Z19" s="17">
        <f t="shared" si="147"/>
        <v>0</v>
      </c>
      <c r="AA19" s="17">
        <f t="shared" si="147"/>
        <v>0</v>
      </c>
      <c r="AB19" s="17">
        <f t="shared" si="147"/>
        <v>0</v>
      </c>
      <c r="AC19" s="17">
        <f t="shared" si="147"/>
        <v>0</v>
      </c>
      <c r="AD19" s="17">
        <f t="shared" si="147"/>
        <v>0</v>
      </c>
      <c r="AE19" s="319">
        <f t="shared" si="129"/>
        <v>0</v>
      </c>
      <c r="AF19" s="17">
        <f t="shared" ref="AF19:AQ27" si="148">IF(AF$2&gt;=$B$18,$E19,0)</f>
        <v>0</v>
      </c>
      <c r="AG19" s="17">
        <f t="shared" si="148"/>
        <v>0</v>
      </c>
      <c r="AH19" s="17">
        <f t="shared" si="148"/>
        <v>0</v>
      </c>
      <c r="AI19" s="17">
        <f t="shared" si="148"/>
        <v>0</v>
      </c>
      <c r="AJ19" s="17">
        <f t="shared" si="148"/>
        <v>0</v>
      </c>
      <c r="AK19" s="17">
        <f t="shared" si="148"/>
        <v>0</v>
      </c>
      <c r="AL19" s="17">
        <f t="shared" si="148"/>
        <v>0</v>
      </c>
      <c r="AM19" s="17">
        <f t="shared" si="148"/>
        <v>0</v>
      </c>
      <c r="AN19" s="17">
        <f t="shared" si="148"/>
        <v>0</v>
      </c>
      <c r="AO19" s="17">
        <f t="shared" si="148"/>
        <v>0</v>
      </c>
      <c r="AP19" s="17">
        <f t="shared" si="148"/>
        <v>0</v>
      </c>
      <c r="AQ19" s="17">
        <f t="shared" si="148"/>
        <v>0</v>
      </c>
      <c r="AR19" s="319">
        <f t="shared" si="131"/>
        <v>0</v>
      </c>
      <c r="AS19" s="17">
        <f t="shared" ref="AS19:BD33" si="149">IF(AS$2&gt;=$B$18,$E19,0)</f>
        <v>0</v>
      </c>
      <c r="AT19" s="17">
        <f t="shared" si="149"/>
        <v>0</v>
      </c>
      <c r="AU19" s="17">
        <f t="shared" si="149"/>
        <v>0</v>
      </c>
      <c r="AV19" s="17">
        <f t="shared" si="149"/>
        <v>0</v>
      </c>
      <c r="AW19" s="17">
        <f t="shared" si="149"/>
        <v>0</v>
      </c>
      <c r="AX19" s="17">
        <f t="shared" si="149"/>
        <v>0</v>
      </c>
      <c r="AY19" s="17">
        <f t="shared" si="149"/>
        <v>0</v>
      </c>
      <c r="AZ19" s="17">
        <f t="shared" si="149"/>
        <v>0</v>
      </c>
      <c r="BA19" s="17">
        <f t="shared" si="149"/>
        <v>0</v>
      </c>
      <c r="BB19" s="17">
        <f t="shared" si="149"/>
        <v>0</v>
      </c>
      <c r="BC19" s="17">
        <f t="shared" si="149"/>
        <v>0</v>
      </c>
      <c r="BD19" s="17">
        <f t="shared" si="149"/>
        <v>0</v>
      </c>
      <c r="BE19" s="319">
        <f t="shared" si="133"/>
        <v>0</v>
      </c>
      <c r="BF19" s="17">
        <f t="shared" ref="BF19:BQ33" si="150">IF(BF$2&gt;=$B$18,$E19,0)</f>
        <v>0</v>
      </c>
      <c r="BG19" s="17">
        <f t="shared" si="150"/>
        <v>0</v>
      </c>
      <c r="BH19" s="17">
        <f t="shared" si="150"/>
        <v>0</v>
      </c>
      <c r="BI19" s="17">
        <f t="shared" si="150"/>
        <v>0</v>
      </c>
      <c r="BJ19" s="17">
        <f t="shared" si="150"/>
        <v>0</v>
      </c>
      <c r="BK19" s="17">
        <f t="shared" si="150"/>
        <v>0</v>
      </c>
      <c r="BL19" s="17">
        <f t="shared" si="150"/>
        <v>0</v>
      </c>
      <c r="BM19" s="17">
        <f t="shared" si="150"/>
        <v>0</v>
      </c>
      <c r="BN19" s="17">
        <f t="shared" si="150"/>
        <v>0</v>
      </c>
      <c r="BO19" s="17">
        <f t="shared" si="150"/>
        <v>0</v>
      </c>
      <c r="BP19" s="17">
        <f t="shared" si="150"/>
        <v>0</v>
      </c>
      <c r="BQ19" s="17">
        <f t="shared" si="150"/>
        <v>0</v>
      </c>
      <c r="BR19" s="319">
        <f t="shared" si="135"/>
        <v>0</v>
      </c>
      <c r="BS19" s="17">
        <f t="shared" ref="BS19:CD33" si="151">IF(BS$2&gt;=$B$18,$E19,0)</f>
        <v>0</v>
      </c>
      <c r="BT19" s="17">
        <f t="shared" si="151"/>
        <v>0</v>
      </c>
      <c r="BU19" s="17">
        <f t="shared" si="151"/>
        <v>0</v>
      </c>
      <c r="BV19" s="17">
        <f t="shared" si="151"/>
        <v>0</v>
      </c>
      <c r="BW19" s="17">
        <f t="shared" si="151"/>
        <v>0</v>
      </c>
      <c r="BX19" s="17">
        <f t="shared" si="151"/>
        <v>0</v>
      </c>
      <c r="BY19" s="17">
        <f t="shared" si="151"/>
        <v>0</v>
      </c>
      <c r="BZ19" s="17">
        <f t="shared" si="151"/>
        <v>0</v>
      </c>
      <c r="CA19" s="17">
        <f t="shared" si="151"/>
        <v>0</v>
      </c>
      <c r="CB19" s="17">
        <f t="shared" si="151"/>
        <v>0</v>
      </c>
      <c r="CC19" s="17">
        <f t="shared" si="151"/>
        <v>0</v>
      </c>
      <c r="CD19" s="17">
        <f t="shared" si="151"/>
        <v>0</v>
      </c>
      <c r="CE19" s="319">
        <f t="shared" si="137"/>
        <v>0</v>
      </c>
      <c r="CF19" s="17">
        <f t="shared" ref="CF19:CQ33" si="152">IF(CF$2&gt;=$B$18,$E19,0)</f>
        <v>0</v>
      </c>
      <c r="CG19" s="17">
        <f t="shared" si="152"/>
        <v>0</v>
      </c>
      <c r="CH19" s="17">
        <f t="shared" si="152"/>
        <v>0</v>
      </c>
      <c r="CI19" s="17">
        <f t="shared" si="152"/>
        <v>0</v>
      </c>
      <c r="CJ19" s="17">
        <f t="shared" si="152"/>
        <v>0</v>
      </c>
      <c r="CK19" s="17">
        <f t="shared" si="152"/>
        <v>0</v>
      </c>
      <c r="CL19" s="17">
        <f t="shared" si="152"/>
        <v>0</v>
      </c>
      <c r="CM19" s="17">
        <f t="shared" si="152"/>
        <v>0</v>
      </c>
      <c r="CN19" s="17">
        <f t="shared" si="152"/>
        <v>0</v>
      </c>
      <c r="CO19" s="17">
        <f t="shared" si="152"/>
        <v>0</v>
      </c>
      <c r="CP19" s="17">
        <f t="shared" si="152"/>
        <v>0</v>
      </c>
      <c r="CQ19" s="17">
        <f t="shared" si="152"/>
        <v>0</v>
      </c>
      <c r="CR19" s="319">
        <f t="shared" si="139"/>
        <v>0</v>
      </c>
      <c r="CS19" s="17">
        <f t="shared" ref="CS19:DD33" si="153">IF(CS$2&gt;=$B$18,$E19,0)</f>
        <v>0</v>
      </c>
      <c r="CT19" s="17">
        <f t="shared" si="153"/>
        <v>0</v>
      </c>
      <c r="CU19" s="17">
        <f t="shared" si="153"/>
        <v>0</v>
      </c>
      <c r="CV19" s="17">
        <f t="shared" si="153"/>
        <v>0</v>
      </c>
      <c r="CW19" s="17">
        <f t="shared" si="153"/>
        <v>0</v>
      </c>
      <c r="CX19" s="17">
        <f t="shared" si="153"/>
        <v>0</v>
      </c>
      <c r="CY19" s="17">
        <f t="shared" si="153"/>
        <v>0</v>
      </c>
      <c r="CZ19" s="17">
        <f t="shared" si="153"/>
        <v>0</v>
      </c>
      <c r="DA19" s="17">
        <f t="shared" si="153"/>
        <v>0</v>
      </c>
      <c r="DB19" s="17">
        <f t="shared" si="153"/>
        <v>0</v>
      </c>
      <c r="DC19" s="17">
        <f t="shared" si="153"/>
        <v>0</v>
      </c>
      <c r="DD19" s="17">
        <f t="shared" si="153"/>
        <v>0</v>
      </c>
      <c r="DE19" s="319">
        <f t="shared" si="141"/>
        <v>0</v>
      </c>
      <c r="DF19" s="17">
        <f t="shared" ref="DF19:DQ33" si="154">IF(DF$2&gt;=$B$18,$E19,0)</f>
        <v>0</v>
      </c>
      <c r="DG19" s="17">
        <f t="shared" si="154"/>
        <v>0</v>
      </c>
      <c r="DH19" s="17">
        <f t="shared" si="154"/>
        <v>0</v>
      </c>
      <c r="DI19" s="17">
        <f t="shared" si="154"/>
        <v>0</v>
      </c>
      <c r="DJ19" s="17">
        <f t="shared" si="154"/>
        <v>0</v>
      </c>
      <c r="DK19" s="17">
        <f t="shared" si="154"/>
        <v>0</v>
      </c>
      <c r="DL19" s="17">
        <f t="shared" si="154"/>
        <v>0</v>
      </c>
      <c r="DM19" s="17">
        <f t="shared" si="154"/>
        <v>0</v>
      </c>
      <c r="DN19" s="17">
        <f t="shared" si="154"/>
        <v>0</v>
      </c>
      <c r="DO19" s="17">
        <f t="shared" si="154"/>
        <v>0</v>
      </c>
      <c r="DP19" s="17">
        <f t="shared" si="154"/>
        <v>0</v>
      </c>
      <c r="DQ19" s="17">
        <f t="shared" si="154"/>
        <v>0</v>
      </c>
      <c r="DR19" s="319">
        <f t="shared" si="143"/>
        <v>0</v>
      </c>
      <c r="DS19" s="17">
        <f t="shared" ref="DS19:ED33" si="155">IF(DS$2&gt;=$B$18,$E19,0)</f>
        <v>0</v>
      </c>
      <c r="DT19" s="17">
        <f t="shared" si="155"/>
        <v>0</v>
      </c>
      <c r="DU19" s="17">
        <f t="shared" si="155"/>
        <v>0</v>
      </c>
      <c r="DV19" s="17">
        <f t="shared" si="155"/>
        <v>0</v>
      </c>
      <c r="DW19" s="17">
        <f t="shared" si="155"/>
        <v>0</v>
      </c>
      <c r="DX19" s="17">
        <f t="shared" si="155"/>
        <v>0</v>
      </c>
      <c r="DY19" s="17">
        <f t="shared" si="155"/>
        <v>0</v>
      </c>
      <c r="DZ19" s="17">
        <f t="shared" si="155"/>
        <v>0</v>
      </c>
      <c r="EA19" s="17">
        <f t="shared" si="155"/>
        <v>0</v>
      </c>
      <c r="EB19" s="17">
        <f t="shared" si="155"/>
        <v>0</v>
      </c>
      <c r="EC19" s="17">
        <f t="shared" si="155"/>
        <v>0</v>
      </c>
      <c r="ED19" s="17">
        <f t="shared" si="155"/>
        <v>0</v>
      </c>
      <c r="EE19" s="391">
        <f t="shared" si="145"/>
        <v>0</v>
      </c>
    </row>
    <row r="20" spans="1:135" x14ac:dyDescent="0.2">
      <c r="A20" s="12"/>
      <c r="D20" s="1" t="s">
        <v>42</v>
      </c>
      <c r="F20" s="17">
        <f t="shared" si="146"/>
        <v>0</v>
      </c>
      <c r="G20" s="17">
        <f t="shared" si="146"/>
        <v>0</v>
      </c>
      <c r="H20" s="17">
        <f t="shared" si="146"/>
        <v>0</v>
      </c>
      <c r="I20" s="17">
        <f t="shared" si="146"/>
        <v>0</v>
      </c>
      <c r="J20" s="17">
        <f t="shared" si="146"/>
        <v>0</v>
      </c>
      <c r="K20" s="17">
        <f t="shared" si="146"/>
        <v>0</v>
      </c>
      <c r="L20" s="17">
        <f t="shared" si="146"/>
        <v>0</v>
      </c>
      <c r="M20" s="17">
        <f t="shared" si="146"/>
        <v>0</v>
      </c>
      <c r="N20" s="17">
        <f t="shared" si="146"/>
        <v>0</v>
      </c>
      <c r="O20" s="17">
        <f t="shared" si="146"/>
        <v>0</v>
      </c>
      <c r="P20" s="17">
        <f t="shared" si="146"/>
        <v>0</v>
      </c>
      <c r="Q20" s="17">
        <f t="shared" si="146"/>
        <v>0</v>
      </c>
      <c r="R20" s="319">
        <f t="shared" si="127"/>
        <v>0</v>
      </c>
      <c r="S20" s="17">
        <f t="shared" si="147"/>
        <v>0</v>
      </c>
      <c r="T20" s="17">
        <f t="shared" si="147"/>
        <v>0</v>
      </c>
      <c r="U20" s="17">
        <f t="shared" si="147"/>
        <v>0</v>
      </c>
      <c r="V20" s="17">
        <f t="shared" si="147"/>
        <v>0</v>
      </c>
      <c r="W20" s="17">
        <f t="shared" si="147"/>
        <v>0</v>
      </c>
      <c r="X20" s="17">
        <f t="shared" si="147"/>
        <v>0</v>
      </c>
      <c r="Y20" s="17">
        <f t="shared" si="147"/>
        <v>0</v>
      </c>
      <c r="Z20" s="17">
        <f t="shared" si="147"/>
        <v>0</v>
      </c>
      <c r="AA20" s="17">
        <f t="shared" si="147"/>
        <v>0</v>
      </c>
      <c r="AB20" s="17">
        <f t="shared" si="147"/>
        <v>0</v>
      </c>
      <c r="AC20" s="17">
        <f t="shared" si="147"/>
        <v>0</v>
      </c>
      <c r="AD20" s="17">
        <f t="shared" si="147"/>
        <v>0</v>
      </c>
      <c r="AE20" s="319">
        <f t="shared" si="129"/>
        <v>0</v>
      </c>
      <c r="AF20" s="17">
        <f t="shared" si="148"/>
        <v>0</v>
      </c>
      <c r="AG20" s="17">
        <f t="shared" si="148"/>
        <v>0</v>
      </c>
      <c r="AH20" s="17">
        <f t="shared" si="148"/>
        <v>0</v>
      </c>
      <c r="AI20" s="17">
        <f t="shared" si="148"/>
        <v>0</v>
      </c>
      <c r="AJ20" s="17">
        <f t="shared" si="148"/>
        <v>0</v>
      </c>
      <c r="AK20" s="17">
        <f t="shared" si="148"/>
        <v>0</v>
      </c>
      <c r="AL20" s="17">
        <f t="shared" si="148"/>
        <v>0</v>
      </c>
      <c r="AM20" s="17">
        <f t="shared" si="148"/>
        <v>0</v>
      </c>
      <c r="AN20" s="17">
        <f t="shared" si="148"/>
        <v>0</v>
      </c>
      <c r="AO20" s="17">
        <f t="shared" si="148"/>
        <v>0</v>
      </c>
      <c r="AP20" s="17">
        <f t="shared" si="148"/>
        <v>0</v>
      </c>
      <c r="AQ20" s="17">
        <f t="shared" si="148"/>
        <v>0</v>
      </c>
      <c r="AR20" s="319">
        <f t="shared" si="131"/>
        <v>0</v>
      </c>
      <c r="AS20" s="17">
        <f t="shared" si="149"/>
        <v>0</v>
      </c>
      <c r="AT20" s="17">
        <f t="shared" si="149"/>
        <v>0</v>
      </c>
      <c r="AU20" s="17">
        <f t="shared" si="149"/>
        <v>0</v>
      </c>
      <c r="AV20" s="17">
        <f t="shared" si="149"/>
        <v>0</v>
      </c>
      <c r="AW20" s="17">
        <f t="shared" si="149"/>
        <v>0</v>
      </c>
      <c r="AX20" s="17">
        <f t="shared" si="149"/>
        <v>0</v>
      </c>
      <c r="AY20" s="17">
        <f t="shared" si="149"/>
        <v>0</v>
      </c>
      <c r="AZ20" s="17">
        <f t="shared" si="149"/>
        <v>0</v>
      </c>
      <c r="BA20" s="17">
        <f t="shared" si="149"/>
        <v>0</v>
      </c>
      <c r="BB20" s="17">
        <f t="shared" si="149"/>
        <v>0</v>
      </c>
      <c r="BC20" s="17">
        <f t="shared" si="149"/>
        <v>0</v>
      </c>
      <c r="BD20" s="17">
        <f t="shared" si="149"/>
        <v>0</v>
      </c>
      <c r="BE20" s="319">
        <f t="shared" si="133"/>
        <v>0</v>
      </c>
      <c r="BF20" s="17">
        <f t="shared" si="150"/>
        <v>0</v>
      </c>
      <c r="BG20" s="17">
        <f t="shared" si="150"/>
        <v>0</v>
      </c>
      <c r="BH20" s="17">
        <f t="shared" si="150"/>
        <v>0</v>
      </c>
      <c r="BI20" s="17">
        <f t="shared" si="150"/>
        <v>0</v>
      </c>
      <c r="BJ20" s="17">
        <f t="shared" si="150"/>
        <v>0</v>
      </c>
      <c r="BK20" s="17">
        <f t="shared" si="150"/>
        <v>0</v>
      </c>
      <c r="BL20" s="17">
        <f t="shared" si="150"/>
        <v>0</v>
      </c>
      <c r="BM20" s="17">
        <f t="shared" si="150"/>
        <v>0</v>
      </c>
      <c r="BN20" s="17">
        <f t="shared" si="150"/>
        <v>0</v>
      </c>
      <c r="BO20" s="17">
        <f t="shared" si="150"/>
        <v>0</v>
      </c>
      <c r="BP20" s="17">
        <f t="shared" si="150"/>
        <v>0</v>
      </c>
      <c r="BQ20" s="17">
        <f t="shared" si="150"/>
        <v>0</v>
      </c>
      <c r="BR20" s="319">
        <f t="shared" si="135"/>
        <v>0</v>
      </c>
      <c r="BS20" s="17">
        <f t="shared" si="151"/>
        <v>0</v>
      </c>
      <c r="BT20" s="17">
        <f t="shared" si="151"/>
        <v>0</v>
      </c>
      <c r="BU20" s="17">
        <f t="shared" si="151"/>
        <v>0</v>
      </c>
      <c r="BV20" s="17">
        <f t="shared" si="151"/>
        <v>0</v>
      </c>
      <c r="BW20" s="17">
        <f t="shared" si="151"/>
        <v>0</v>
      </c>
      <c r="BX20" s="17">
        <f t="shared" si="151"/>
        <v>0</v>
      </c>
      <c r="BY20" s="17">
        <f t="shared" si="151"/>
        <v>0</v>
      </c>
      <c r="BZ20" s="17">
        <f t="shared" si="151"/>
        <v>0</v>
      </c>
      <c r="CA20" s="17">
        <f t="shared" si="151"/>
        <v>0</v>
      </c>
      <c r="CB20" s="17">
        <f t="shared" si="151"/>
        <v>0</v>
      </c>
      <c r="CC20" s="17">
        <f t="shared" si="151"/>
        <v>0</v>
      </c>
      <c r="CD20" s="17">
        <f t="shared" si="151"/>
        <v>0</v>
      </c>
      <c r="CE20" s="319">
        <f t="shared" si="137"/>
        <v>0</v>
      </c>
      <c r="CF20" s="17">
        <f t="shared" si="152"/>
        <v>0</v>
      </c>
      <c r="CG20" s="17">
        <f t="shared" si="152"/>
        <v>0</v>
      </c>
      <c r="CH20" s="17">
        <f t="shared" si="152"/>
        <v>0</v>
      </c>
      <c r="CI20" s="17">
        <f t="shared" si="152"/>
        <v>0</v>
      </c>
      <c r="CJ20" s="17">
        <f t="shared" si="152"/>
        <v>0</v>
      </c>
      <c r="CK20" s="17">
        <f t="shared" si="152"/>
        <v>0</v>
      </c>
      <c r="CL20" s="17">
        <f t="shared" si="152"/>
        <v>0</v>
      </c>
      <c r="CM20" s="17">
        <f t="shared" si="152"/>
        <v>0</v>
      </c>
      <c r="CN20" s="17">
        <f t="shared" si="152"/>
        <v>0</v>
      </c>
      <c r="CO20" s="17">
        <f t="shared" si="152"/>
        <v>0</v>
      </c>
      <c r="CP20" s="17">
        <f t="shared" si="152"/>
        <v>0</v>
      </c>
      <c r="CQ20" s="17">
        <f t="shared" si="152"/>
        <v>0</v>
      </c>
      <c r="CR20" s="319">
        <f t="shared" si="139"/>
        <v>0</v>
      </c>
      <c r="CS20" s="17">
        <f t="shared" si="153"/>
        <v>0</v>
      </c>
      <c r="CT20" s="17">
        <f t="shared" si="153"/>
        <v>0</v>
      </c>
      <c r="CU20" s="17">
        <f t="shared" si="153"/>
        <v>0</v>
      </c>
      <c r="CV20" s="17">
        <f t="shared" si="153"/>
        <v>0</v>
      </c>
      <c r="CW20" s="17">
        <f t="shared" si="153"/>
        <v>0</v>
      </c>
      <c r="CX20" s="17">
        <f t="shared" si="153"/>
        <v>0</v>
      </c>
      <c r="CY20" s="17">
        <f t="shared" si="153"/>
        <v>0</v>
      </c>
      <c r="CZ20" s="17">
        <f t="shared" si="153"/>
        <v>0</v>
      </c>
      <c r="DA20" s="17">
        <f t="shared" si="153"/>
        <v>0</v>
      </c>
      <c r="DB20" s="17">
        <f t="shared" si="153"/>
        <v>0</v>
      </c>
      <c r="DC20" s="17">
        <f t="shared" si="153"/>
        <v>0</v>
      </c>
      <c r="DD20" s="17">
        <f t="shared" si="153"/>
        <v>0</v>
      </c>
      <c r="DE20" s="319">
        <f t="shared" si="141"/>
        <v>0</v>
      </c>
      <c r="DF20" s="17">
        <f t="shared" si="154"/>
        <v>0</v>
      </c>
      <c r="DG20" s="17">
        <f t="shared" si="154"/>
        <v>0</v>
      </c>
      <c r="DH20" s="17">
        <f t="shared" si="154"/>
        <v>0</v>
      </c>
      <c r="DI20" s="17">
        <f t="shared" si="154"/>
        <v>0</v>
      </c>
      <c r="DJ20" s="17">
        <f t="shared" si="154"/>
        <v>0</v>
      </c>
      <c r="DK20" s="17">
        <f t="shared" si="154"/>
        <v>0</v>
      </c>
      <c r="DL20" s="17">
        <f t="shared" si="154"/>
        <v>0</v>
      </c>
      <c r="DM20" s="17">
        <f t="shared" si="154"/>
        <v>0</v>
      </c>
      <c r="DN20" s="17">
        <f t="shared" si="154"/>
        <v>0</v>
      </c>
      <c r="DO20" s="17">
        <f t="shared" si="154"/>
        <v>0</v>
      </c>
      <c r="DP20" s="17">
        <f t="shared" si="154"/>
        <v>0</v>
      </c>
      <c r="DQ20" s="17">
        <f t="shared" si="154"/>
        <v>0</v>
      </c>
      <c r="DR20" s="319">
        <f t="shared" si="143"/>
        <v>0</v>
      </c>
      <c r="DS20" s="17">
        <f t="shared" si="155"/>
        <v>0</v>
      </c>
      <c r="DT20" s="17">
        <f t="shared" si="155"/>
        <v>0</v>
      </c>
      <c r="DU20" s="17">
        <f t="shared" si="155"/>
        <v>0</v>
      </c>
      <c r="DV20" s="17">
        <f t="shared" si="155"/>
        <v>0</v>
      </c>
      <c r="DW20" s="17">
        <f t="shared" si="155"/>
        <v>0</v>
      </c>
      <c r="DX20" s="17">
        <f t="shared" si="155"/>
        <v>0</v>
      </c>
      <c r="DY20" s="17">
        <f t="shared" si="155"/>
        <v>0</v>
      </c>
      <c r="DZ20" s="17">
        <f t="shared" si="155"/>
        <v>0</v>
      </c>
      <c r="EA20" s="17">
        <f t="shared" si="155"/>
        <v>0</v>
      </c>
      <c r="EB20" s="17">
        <f t="shared" si="155"/>
        <v>0</v>
      </c>
      <c r="EC20" s="17">
        <f t="shared" si="155"/>
        <v>0</v>
      </c>
      <c r="ED20" s="17">
        <f t="shared" si="155"/>
        <v>0</v>
      </c>
      <c r="EE20" s="391">
        <f t="shared" si="145"/>
        <v>0</v>
      </c>
    </row>
    <row r="21" spans="1:135" x14ac:dyDescent="0.2">
      <c r="A21" s="12"/>
      <c r="D21" s="1" t="s">
        <v>43</v>
      </c>
      <c r="F21" s="17">
        <f t="shared" si="146"/>
        <v>0</v>
      </c>
      <c r="G21" s="17">
        <f t="shared" si="146"/>
        <v>0</v>
      </c>
      <c r="H21" s="17">
        <f t="shared" si="146"/>
        <v>0</v>
      </c>
      <c r="I21" s="17">
        <f t="shared" si="146"/>
        <v>0</v>
      </c>
      <c r="J21" s="17">
        <f t="shared" si="146"/>
        <v>0</v>
      </c>
      <c r="K21" s="17">
        <f t="shared" si="146"/>
        <v>0</v>
      </c>
      <c r="L21" s="17">
        <f t="shared" si="146"/>
        <v>0</v>
      </c>
      <c r="M21" s="17">
        <f t="shared" si="146"/>
        <v>0</v>
      </c>
      <c r="N21" s="17">
        <f t="shared" si="146"/>
        <v>0</v>
      </c>
      <c r="O21" s="17">
        <f t="shared" si="146"/>
        <v>0</v>
      </c>
      <c r="P21" s="17">
        <f t="shared" si="146"/>
        <v>0</v>
      </c>
      <c r="Q21" s="17">
        <f t="shared" si="146"/>
        <v>0</v>
      </c>
      <c r="R21" s="319">
        <f t="shared" si="127"/>
        <v>0</v>
      </c>
      <c r="S21" s="17">
        <f t="shared" si="147"/>
        <v>0</v>
      </c>
      <c r="T21" s="17">
        <f t="shared" si="147"/>
        <v>0</v>
      </c>
      <c r="U21" s="17">
        <f t="shared" si="147"/>
        <v>0</v>
      </c>
      <c r="V21" s="17">
        <f t="shared" si="147"/>
        <v>0</v>
      </c>
      <c r="W21" s="17">
        <f t="shared" si="147"/>
        <v>0</v>
      </c>
      <c r="X21" s="17">
        <f t="shared" si="147"/>
        <v>0</v>
      </c>
      <c r="Y21" s="17">
        <f t="shared" si="147"/>
        <v>0</v>
      </c>
      <c r="Z21" s="17">
        <f t="shared" si="147"/>
        <v>0</v>
      </c>
      <c r="AA21" s="17">
        <f t="shared" si="147"/>
        <v>0</v>
      </c>
      <c r="AB21" s="17">
        <f t="shared" si="147"/>
        <v>0</v>
      </c>
      <c r="AC21" s="17">
        <f t="shared" si="147"/>
        <v>0</v>
      </c>
      <c r="AD21" s="17">
        <f t="shared" si="147"/>
        <v>0</v>
      </c>
      <c r="AE21" s="319">
        <f t="shared" si="129"/>
        <v>0</v>
      </c>
      <c r="AF21" s="17">
        <f t="shared" si="148"/>
        <v>0</v>
      </c>
      <c r="AG21" s="17">
        <f t="shared" si="148"/>
        <v>0</v>
      </c>
      <c r="AH21" s="17">
        <f t="shared" si="148"/>
        <v>0</v>
      </c>
      <c r="AI21" s="17">
        <f t="shared" si="148"/>
        <v>0</v>
      </c>
      <c r="AJ21" s="17">
        <f t="shared" si="148"/>
        <v>0</v>
      </c>
      <c r="AK21" s="17">
        <f t="shared" si="148"/>
        <v>0</v>
      </c>
      <c r="AL21" s="17">
        <f t="shared" si="148"/>
        <v>0</v>
      </c>
      <c r="AM21" s="17">
        <f t="shared" si="148"/>
        <v>0</v>
      </c>
      <c r="AN21" s="17">
        <f t="shared" si="148"/>
        <v>0</v>
      </c>
      <c r="AO21" s="17">
        <f t="shared" si="148"/>
        <v>0</v>
      </c>
      <c r="AP21" s="17">
        <f t="shared" si="148"/>
        <v>0</v>
      </c>
      <c r="AQ21" s="17">
        <f t="shared" si="148"/>
        <v>0</v>
      </c>
      <c r="AR21" s="319">
        <f t="shared" si="131"/>
        <v>0</v>
      </c>
      <c r="AS21" s="17">
        <f t="shared" si="149"/>
        <v>0</v>
      </c>
      <c r="AT21" s="17">
        <f t="shared" si="149"/>
        <v>0</v>
      </c>
      <c r="AU21" s="17">
        <f t="shared" si="149"/>
        <v>0</v>
      </c>
      <c r="AV21" s="17">
        <f t="shared" si="149"/>
        <v>0</v>
      </c>
      <c r="AW21" s="17">
        <f t="shared" si="149"/>
        <v>0</v>
      </c>
      <c r="AX21" s="17">
        <f t="shared" si="149"/>
        <v>0</v>
      </c>
      <c r="AY21" s="17">
        <f t="shared" si="149"/>
        <v>0</v>
      </c>
      <c r="AZ21" s="17">
        <f t="shared" si="149"/>
        <v>0</v>
      </c>
      <c r="BA21" s="17">
        <f t="shared" si="149"/>
        <v>0</v>
      </c>
      <c r="BB21" s="17">
        <f t="shared" si="149"/>
        <v>0</v>
      </c>
      <c r="BC21" s="17">
        <f t="shared" si="149"/>
        <v>0</v>
      </c>
      <c r="BD21" s="17">
        <f t="shared" si="149"/>
        <v>0</v>
      </c>
      <c r="BE21" s="319">
        <f t="shared" si="133"/>
        <v>0</v>
      </c>
      <c r="BF21" s="17">
        <f t="shared" si="150"/>
        <v>0</v>
      </c>
      <c r="BG21" s="17">
        <f t="shared" si="150"/>
        <v>0</v>
      </c>
      <c r="BH21" s="17">
        <f t="shared" si="150"/>
        <v>0</v>
      </c>
      <c r="BI21" s="17">
        <f t="shared" si="150"/>
        <v>0</v>
      </c>
      <c r="BJ21" s="17">
        <f t="shared" si="150"/>
        <v>0</v>
      </c>
      <c r="BK21" s="17">
        <f t="shared" si="150"/>
        <v>0</v>
      </c>
      <c r="BL21" s="17">
        <f t="shared" si="150"/>
        <v>0</v>
      </c>
      <c r="BM21" s="17">
        <f t="shared" si="150"/>
        <v>0</v>
      </c>
      <c r="BN21" s="17">
        <f t="shared" si="150"/>
        <v>0</v>
      </c>
      <c r="BO21" s="17">
        <f t="shared" si="150"/>
        <v>0</v>
      </c>
      <c r="BP21" s="17">
        <f t="shared" si="150"/>
        <v>0</v>
      </c>
      <c r="BQ21" s="17">
        <f t="shared" si="150"/>
        <v>0</v>
      </c>
      <c r="BR21" s="319">
        <f t="shared" si="135"/>
        <v>0</v>
      </c>
      <c r="BS21" s="17">
        <f t="shared" si="151"/>
        <v>0</v>
      </c>
      <c r="BT21" s="17">
        <f t="shared" si="151"/>
        <v>0</v>
      </c>
      <c r="BU21" s="17">
        <f t="shared" si="151"/>
        <v>0</v>
      </c>
      <c r="BV21" s="17">
        <f t="shared" si="151"/>
        <v>0</v>
      </c>
      <c r="BW21" s="17">
        <f t="shared" si="151"/>
        <v>0</v>
      </c>
      <c r="BX21" s="17">
        <f t="shared" si="151"/>
        <v>0</v>
      </c>
      <c r="BY21" s="17">
        <f t="shared" si="151"/>
        <v>0</v>
      </c>
      <c r="BZ21" s="17">
        <f t="shared" si="151"/>
        <v>0</v>
      </c>
      <c r="CA21" s="17">
        <f t="shared" si="151"/>
        <v>0</v>
      </c>
      <c r="CB21" s="17">
        <f t="shared" si="151"/>
        <v>0</v>
      </c>
      <c r="CC21" s="17">
        <f t="shared" si="151"/>
        <v>0</v>
      </c>
      <c r="CD21" s="17">
        <f t="shared" si="151"/>
        <v>0</v>
      </c>
      <c r="CE21" s="319">
        <f t="shared" si="137"/>
        <v>0</v>
      </c>
      <c r="CF21" s="17">
        <f t="shared" si="152"/>
        <v>0</v>
      </c>
      <c r="CG21" s="17">
        <f t="shared" si="152"/>
        <v>0</v>
      </c>
      <c r="CH21" s="17">
        <f t="shared" si="152"/>
        <v>0</v>
      </c>
      <c r="CI21" s="17">
        <f t="shared" si="152"/>
        <v>0</v>
      </c>
      <c r="CJ21" s="17">
        <f t="shared" si="152"/>
        <v>0</v>
      </c>
      <c r="CK21" s="17">
        <f t="shared" si="152"/>
        <v>0</v>
      </c>
      <c r="CL21" s="17">
        <f t="shared" si="152"/>
        <v>0</v>
      </c>
      <c r="CM21" s="17">
        <f t="shared" si="152"/>
        <v>0</v>
      </c>
      <c r="CN21" s="17">
        <f t="shared" si="152"/>
        <v>0</v>
      </c>
      <c r="CO21" s="17">
        <f t="shared" si="152"/>
        <v>0</v>
      </c>
      <c r="CP21" s="17">
        <f t="shared" si="152"/>
        <v>0</v>
      </c>
      <c r="CQ21" s="17">
        <f t="shared" si="152"/>
        <v>0</v>
      </c>
      <c r="CR21" s="319">
        <f t="shared" si="139"/>
        <v>0</v>
      </c>
      <c r="CS21" s="17">
        <f t="shared" si="153"/>
        <v>0</v>
      </c>
      <c r="CT21" s="17">
        <f t="shared" si="153"/>
        <v>0</v>
      </c>
      <c r="CU21" s="17">
        <f t="shared" si="153"/>
        <v>0</v>
      </c>
      <c r="CV21" s="17">
        <f t="shared" si="153"/>
        <v>0</v>
      </c>
      <c r="CW21" s="17">
        <f t="shared" si="153"/>
        <v>0</v>
      </c>
      <c r="CX21" s="17">
        <f t="shared" si="153"/>
        <v>0</v>
      </c>
      <c r="CY21" s="17">
        <f t="shared" si="153"/>
        <v>0</v>
      </c>
      <c r="CZ21" s="17">
        <f t="shared" si="153"/>
        <v>0</v>
      </c>
      <c r="DA21" s="17">
        <f t="shared" si="153"/>
        <v>0</v>
      </c>
      <c r="DB21" s="17">
        <f t="shared" si="153"/>
        <v>0</v>
      </c>
      <c r="DC21" s="17">
        <f t="shared" si="153"/>
        <v>0</v>
      </c>
      <c r="DD21" s="17">
        <f t="shared" si="153"/>
        <v>0</v>
      </c>
      <c r="DE21" s="319">
        <f t="shared" si="141"/>
        <v>0</v>
      </c>
      <c r="DF21" s="17">
        <f t="shared" si="154"/>
        <v>0</v>
      </c>
      <c r="DG21" s="17">
        <f t="shared" si="154"/>
        <v>0</v>
      </c>
      <c r="DH21" s="17">
        <f t="shared" si="154"/>
        <v>0</v>
      </c>
      <c r="DI21" s="17">
        <f t="shared" si="154"/>
        <v>0</v>
      </c>
      <c r="DJ21" s="17">
        <f t="shared" si="154"/>
        <v>0</v>
      </c>
      <c r="DK21" s="17">
        <f t="shared" si="154"/>
        <v>0</v>
      </c>
      <c r="DL21" s="17">
        <f t="shared" si="154"/>
        <v>0</v>
      </c>
      <c r="DM21" s="17">
        <f t="shared" si="154"/>
        <v>0</v>
      </c>
      <c r="DN21" s="17">
        <f t="shared" si="154"/>
        <v>0</v>
      </c>
      <c r="DO21" s="17">
        <f t="shared" si="154"/>
        <v>0</v>
      </c>
      <c r="DP21" s="17">
        <f t="shared" si="154"/>
        <v>0</v>
      </c>
      <c r="DQ21" s="17">
        <f t="shared" si="154"/>
        <v>0</v>
      </c>
      <c r="DR21" s="319">
        <f t="shared" si="143"/>
        <v>0</v>
      </c>
      <c r="DS21" s="17">
        <f t="shared" si="155"/>
        <v>0</v>
      </c>
      <c r="DT21" s="17">
        <f t="shared" si="155"/>
        <v>0</v>
      </c>
      <c r="DU21" s="17">
        <f t="shared" si="155"/>
        <v>0</v>
      </c>
      <c r="DV21" s="17">
        <f t="shared" si="155"/>
        <v>0</v>
      </c>
      <c r="DW21" s="17">
        <f t="shared" si="155"/>
        <v>0</v>
      </c>
      <c r="DX21" s="17">
        <f t="shared" si="155"/>
        <v>0</v>
      </c>
      <c r="DY21" s="17">
        <f t="shared" si="155"/>
        <v>0</v>
      </c>
      <c r="DZ21" s="17">
        <f t="shared" si="155"/>
        <v>0</v>
      </c>
      <c r="EA21" s="17">
        <f t="shared" si="155"/>
        <v>0</v>
      </c>
      <c r="EB21" s="17">
        <f t="shared" si="155"/>
        <v>0</v>
      </c>
      <c r="EC21" s="17">
        <f t="shared" si="155"/>
        <v>0</v>
      </c>
      <c r="ED21" s="17">
        <f t="shared" si="155"/>
        <v>0</v>
      </c>
      <c r="EE21" s="391">
        <f t="shared" si="145"/>
        <v>0</v>
      </c>
    </row>
    <row r="22" spans="1:135" x14ac:dyDescent="0.2">
      <c r="A22" s="12"/>
      <c r="D22" s="1" t="s">
        <v>90</v>
      </c>
      <c r="F22" s="17">
        <f t="shared" si="146"/>
        <v>0</v>
      </c>
      <c r="G22" s="17">
        <f t="shared" si="146"/>
        <v>0</v>
      </c>
      <c r="H22" s="17">
        <f t="shared" si="146"/>
        <v>0</v>
      </c>
      <c r="I22" s="17">
        <f t="shared" si="146"/>
        <v>0</v>
      </c>
      <c r="J22" s="17">
        <f t="shared" si="146"/>
        <v>0</v>
      </c>
      <c r="K22" s="17">
        <f t="shared" si="146"/>
        <v>0</v>
      </c>
      <c r="L22" s="17">
        <f t="shared" si="146"/>
        <v>0</v>
      </c>
      <c r="M22" s="17">
        <f t="shared" si="146"/>
        <v>0</v>
      </c>
      <c r="N22" s="17">
        <f t="shared" si="146"/>
        <v>0</v>
      </c>
      <c r="O22" s="17">
        <f t="shared" si="146"/>
        <v>0</v>
      </c>
      <c r="P22" s="17">
        <f t="shared" si="146"/>
        <v>0</v>
      </c>
      <c r="Q22" s="17">
        <f t="shared" si="146"/>
        <v>0</v>
      </c>
      <c r="R22" s="319">
        <f t="shared" si="127"/>
        <v>0</v>
      </c>
      <c r="S22" s="17">
        <f t="shared" si="147"/>
        <v>0</v>
      </c>
      <c r="T22" s="17">
        <f t="shared" si="147"/>
        <v>0</v>
      </c>
      <c r="U22" s="17">
        <f t="shared" si="147"/>
        <v>0</v>
      </c>
      <c r="V22" s="17">
        <f t="shared" si="147"/>
        <v>0</v>
      </c>
      <c r="W22" s="17">
        <f t="shared" si="147"/>
        <v>0</v>
      </c>
      <c r="X22" s="17">
        <f t="shared" si="147"/>
        <v>0</v>
      </c>
      <c r="Y22" s="17">
        <f t="shared" si="147"/>
        <v>0</v>
      </c>
      <c r="Z22" s="17">
        <f t="shared" si="147"/>
        <v>0</v>
      </c>
      <c r="AA22" s="17">
        <f t="shared" si="147"/>
        <v>0</v>
      </c>
      <c r="AB22" s="17">
        <f t="shared" si="147"/>
        <v>0</v>
      </c>
      <c r="AC22" s="17">
        <f t="shared" si="147"/>
        <v>0</v>
      </c>
      <c r="AD22" s="17">
        <f t="shared" si="147"/>
        <v>0</v>
      </c>
      <c r="AE22" s="319">
        <f t="shared" si="129"/>
        <v>0</v>
      </c>
      <c r="AF22" s="17">
        <f t="shared" si="148"/>
        <v>0</v>
      </c>
      <c r="AG22" s="17">
        <f t="shared" si="148"/>
        <v>0</v>
      </c>
      <c r="AH22" s="17">
        <f t="shared" si="148"/>
        <v>0</v>
      </c>
      <c r="AI22" s="17">
        <f t="shared" si="148"/>
        <v>0</v>
      </c>
      <c r="AJ22" s="17">
        <f t="shared" si="148"/>
        <v>0</v>
      </c>
      <c r="AK22" s="17">
        <f t="shared" si="148"/>
        <v>0</v>
      </c>
      <c r="AL22" s="17">
        <f t="shared" si="148"/>
        <v>0</v>
      </c>
      <c r="AM22" s="17">
        <f t="shared" si="148"/>
        <v>0</v>
      </c>
      <c r="AN22" s="17">
        <f t="shared" si="148"/>
        <v>0</v>
      </c>
      <c r="AO22" s="17">
        <f t="shared" si="148"/>
        <v>0</v>
      </c>
      <c r="AP22" s="17">
        <f t="shared" si="148"/>
        <v>0</v>
      </c>
      <c r="AQ22" s="17">
        <f t="shared" si="148"/>
        <v>0</v>
      </c>
      <c r="AR22" s="319">
        <f t="shared" si="131"/>
        <v>0</v>
      </c>
      <c r="AS22" s="17">
        <f t="shared" si="149"/>
        <v>0</v>
      </c>
      <c r="AT22" s="17">
        <f t="shared" si="149"/>
        <v>0</v>
      </c>
      <c r="AU22" s="17">
        <f t="shared" si="149"/>
        <v>0</v>
      </c>
      <c r="AV22" s="17">
        <f t="shared" si="149"/>
        <v>0</v>
      </c>
      <c r="AW22" s="17">
        <f t="shared" si="149"/>
        <v>0</v>
      </c>
      <c r="AX22" s="17">
        <f t="shared" si="149"/>
        <v>0</v>
      </c>
      <c r="AY22" s="17">
        <f t="shared" si="149"/>
        <v>0</v>
      </c>
      <c r="AZ22" s="17">
        <f t="shared" si="149"/>
        <v>0</v>
      </c>
      <c r="BA22" s="17">
        <f t="shared" si="149"/>
        <v>0</v>
      </c>
      <c r="BB22" s="17">
        <f t="shared" si="149"/>
        <v>0</v>
      </c>
      <c r="BC22" s="17">
        <f t="shared" si="149"/>
        <v>0</v>
      </c>
      <c r="BD22" s="17">
        <f t="shared" si="149"/>
        <v>0</v>
      </c>
      <c r="BE22" s="319">
        <f t="shared" si="133"/>
        <v>0</v>
      </c>
      <c r="BF22" s="17">
        <f t="shared" si="150"/>
        <v>0</v>
      </c>
      <c r="BG22" s="17">
        <f t="shared" si="150"/>
        <v>0</v>
      </c>
      <c r="BH22" s="17">
        <f t="shared" si="150"/>
        <v>0</v>
      </c>
      <c r="BI22" s="17">
        <f t="shared" si="150"/>
        <v>0</v>
      </c>
      <c r="BJ22" s="17">
        <f t="shared" si="150"/>
        <v>0</v>
      </c>
      <c r="BK22" s="17">
        <f t="shared" si="150"/>
        <v>0</v>
      </c>
      <c r="BL22" s="17">
        <f t="shared" si="150"/>
        <v>0</v>
      </c>
      <c r="BM22" s="17">
        <f t="shared" si="150"/>
        <v>0</v>
      </c>
      <c r="BN22" s="17">
        <f t="shared" si="150"/>
        <v>0</v>
      </c>
      <c r="BO22" s="17">
        <f t="shared" si="150"/>
        <v>0</v>
      </c>
      <c r="BP22" s="17">
        <f t="shared" si="150"/>
        <v>0</v>
      </c>
      <c r="BQ22" s="17">
        <f t="shared" si="150"/>
        <v>0</v>
      </c>
      <c r="BR22" s="319">
        <f t="shared" si="135"/>
        <v>0</v>
      </c>
      <c r="BS22" s="17">
        <f t="shared" si="151"/>
        <v>0</v>
      </c>
      <c r="BT22" s="17">
        <f t="shared" si="151"/>
        <v>0</v>
      </c>
      <c r="BU22" s="17">
        <f t="shared" si="151"/>
        <v>0</v>
      </c>
      <c r="BV22" s="17">
        <f t="shared" si="151"/>
        <v>0</v>
      </c>
      <c r="BW22" s="17">
        <f t="shared" si="151"/>
        <v>0</v>
      </c>
      <c r="BX22" s="17">
        <f t="shared" si="151"/>
        <v>0</v>
      </c>
      <c r="BY22" s="17">
        <f t="shared" si="151"/>
        <v>0</v>
      </c>
      <c r="BZ22" s="17">
        <f t="shared" si="151"/>
        <v>0</v>
      </c>
      <c r="CA22" s="17">
        <f t="shared" si="151"/>
        <v>0</v>
      </c>
      <c r="CB22" s="17">
        <f t="shared" si="151"/>
        <v>0</v>
      </c>
      <c r="CC22" s="17">
        <f t="shared" si="151"/>
        <v>0</v>
      </c>
      <c r="CD22" s="17">
        <f t="shared" si="151"/>
        <v>0</v>
      </c>
      <c r="CE22" s="319">
        <f t="shared" si="137"/>
        <v>0</v>
      </c>
      <c r="CF22" s="17">
        <f t="shared" si="152"/>
        <v>0</v>
      </c>
      <c r="CG22" s="17">
        <f t="shared" si="152"/>
        <v>0</v>
      </c>
      <c r="CH22" s="17">
        <f t="shared" si="152"/>
        <v>0</v>
      </c>
      <c r="CI22" s="17">
        <f t="shared" si="152"/>
        <v>0</v>
      </c>
      <c r="CJ22" s="17">
        <f t="shared" si="152"/>
        <v>0</v>
      </c>
      <c r="CK22" s="17">
        <f t="shared" si="152"/>
        <v>0</v>
      </c>
      <c r="CL22" s="17">
        <f t="shared" si="152"/>
        <v>0</v>
      </c>
      <c r="CM22" s="17">
        <f t="shared" si="152"/>
        <v>0</v>
      </c>
      <c r="CN22" s="17">
        <f t="shared" si="152"/>
        <v>0</v>
      </c>
      <c r="CO22" s="17">
        <f t="shared" si="152"/>
        <v>0</v>
      </c>
      <c r="CP22" s="17">
        <f t="shared" si="152"/>
        <v>0</v>
      </c>
      <c r="CQ22" s="17">
        <f t="shared" si="152"/>
        <v>0</v>
      </c>
      <c r="CR22" s="319">
        <f t="shared" si="139"/>
        <v>0</v>
      </c>
      <c r="CS22" s="17">
        <f t="shared" si="153"/>
        <v>0</v>
      </c>
      <c r="CT22" s="17">
        <f t="shared" si="153"/>
        <v>0</v>
      </c>
      <c r="CU22" s="17">
        <f t="shared" si="153"/>
        <v>0</v>
      </c>
      <c r="CV22" s="17">
        <f t="shared" si="153"/>
        <v>0</v>
      </c>
      <c r="CW22" s="17">
        <f t="shared" si="153"/>
        <v>0</v>
      </c>
      <c r="CX22" s="17">
        <f t="shared" si="153"/>
        <v>0</v>
      </c>
      <c r="CY22" s="17">
        <f t="shared" si="153"/>
        <v>0</v>
      </c>
      <c r="CZ22" s="17">
        <f t="shared" si="153"/>
        <v>0</v>
      </c>
      <c r="DA22" s="17">
        <f t="shared" si="153"/>
        <v>0</v>
      </c>
      <c r="DB22" s="17">
        <f t="shared" si="153"/>
        <v>0</v>
      </c>
      <c r="DC22" s="17">
        <f t="shared" si="153"/>
        <v>0</v>
      </c>
      <c r="DD22" s="17">
        <f t="shared" si="153"/>
        <v>0</v>
      </c>
      <c r="DE22" s="319">
        <f t="shared" si="141"/>
        <v>0</v>
      </c>
      <c r="DF22" s="17">
        <f t="shared" si="154"/>
        <v>0</v>
      </c>
      <c r="DG22" s="17">
        <f t="shared" si="154"/>
        <v>0</v>
      </c>
      <c r="DH22" s="17">
        <f t="shared" si="154"/>
        <v>0</v>
      </c>
      <c r="DI22" s="17">
        <f t="shared" si="154"/>
        <v>0</v>
      </c>
      <c r="DJ22" s="17">
        <f t="shared" si="154"/>
        <v>0</v>
      </c>
      <c r="DK22" s="17">
        <f t="shared" si="154"/>
        <v>0</v>
      </c>
      <c r="DL22" s="17">
        <f t="shared" si="154"/>
        <v>0</v>
      </c>
      <c r="DM22" s="17">
        <f t="shared" si="154"/>
        <v>0</v>
      </c>
      <c r="DN22" s="17">
        <f t="shared" si="154"/>
        <v>0</v>
      </c>
      <c r="DO22" s="17">
        <f t="shared" si="154"/>
        <v>0</v>
      </c>
      <c r="DP22" s="17">
        <f t="shared" si="154"/>
        <v>0</v>
      </c>
      <c r="DQ22" s="17">
        <f t="shared" si="154"/>
        <v>0</v>
      </c>
      <c r="DR22" s="319">
        <f t="shared" si="143"/>
        <v>0</v>
      </c>
      <c r="DS22" s="17">
        <f t="shared" si="155"/>
        <v>0</v>
      </c>
      <c r="DT22" s="17">
        <f t="shared" si="155"/>
        <v>0</v>
      </c>
      <c r="DU22" s="17">
        <f t="shared" si="155"/>
        <v>0</v>
      </c>
      <c r="DV22" s="17">
        <f t="shared" si="155"/>
        <v>0</v>
      </c>
      <c r="DW22" s="17">
        <f t="shared" si="155"/>
        <v>0</v>
      </c>
      <c r="DX22" s="17">
        <f t="shared" si="155"/>
        <v>0</v>
      </c>
      <c r="DY22" s="17">
        <f t="shared" si="155"/>
        <v>0</v>
      </c>
      <c r="DZ22" s="17">
        <f t="shared" si="155"/>
        <v>0</v>
      </c>
      <c r="EA22" s="17">
        <f t="shared" si="155"/>
        <v>0</v>
      </c>
      <c r="EB22" s="17">
        <f t="shared" si="155"/>
        <v>0</v>
      </c>
      <c r="EC22" s="17">
        <f t="shared" si="155"/>
        <v>0</v>
      </c>
      <c r="ED22" s="17">
        <f t="shared" si="155"/>
        <v>0</v>
      </c>
      <c r="EE22" s="391">
        <f t="shared" si="145"/>
        <v>0</v>
      </c>
    </row>
    <row r="23" spans="1:135" x14ac:dyDescent="0.2">
      <c r="A23" s="12"/>
      <c r="B23" s="17"/>
      <c r="D23" s="1" t="s">
        <v>91</v>
      </c>
      <c r="F23" s="17">
        <f t="shared" si="146"/>
        <v>0</v>
      </c>
      <c r="G23" s="17">
        <f t="shared" si="146"/>
        <v>0</v>
      </c>
      <c r="H23" s="17">
        <f t="shared" si="146"/>
        <v>0</v>
      </c>
      <c r="I23" s="17">
        <f t="shared" si="146"/>
        <v>0</v>
      </c>
      <c r="J23" s="17">
        <f t="shared" si="146"/>
        <v>0</v>
      </c>
      <c r="K23" s="17">
        <f t="shared" si="146"/>
        <v>0</v>
      </c>
      <c r="L23" s="17">
        <f t="shared" si="146"/>
        <v>0</v>
      </c>
      <c r="M23" s="17">
        <f t="shared" si="146"/>
        <v>0</v>
      </c>
      <c r="N23" s="17">
        <f t="shared" si="146"/>
        <v>0</v>
      </c>
      <c r="O23" s="17">
        <f t="shared" si="146"/>
        <v>0</v>
      </c>
      <c r="P23" s="17">
        <f t="shared" si="146"/>
        <v>0</v>
      </c>
      <c r="Q23" s="17">
        <f t="shared" si="146"/>
        <v>0</v>
      </c>
      <c r="R23" s="319">
        <f t="shared" si="127"/>
        <v>0</v>
      </c>
      <c r="S23" s="17">
        <f t="shared" si="147"/>
        <v>0</v>
      </c>
      <c r="T23" s="17">
        <f t="shared" si="147"/>
        <v>0</v>
      </c>
      <c r="U23" s="17">
        <f t="shared" si="147"/>
        <v>0</v>
      </c>
      <c r="V23" s="17">
        <f t="shared" si="147"/>
        <v>0</v>
      </c>
      <c r="W23" s="17">
        <f t="shared" si="147"/>
        <v>0</v>
      </c>
      <c r="X23" s="17">
        <f t="shared" si="147"/>
        <v>0</v>
      </c>
      <c r="Y23" s="17">
        <f t="shared" si="147"/>
        <v>0</v>
      </c>
      <c r="Z23" s="17">
        <f t="shared" si="147"/>
        <v>0</v>
      </c>
      <c r="AA23" s="17">
        <f t="shared" si="147"/>
        <v>0</v>
      </c>
      <c r="AB23" s="17">
        <f t="shared" si="147"/>
        <v>0</v>
      </c>
      <c r="AC23" s="17">
        <f t="shared" si="147"/>
        <v>0</v>
      </c>
      <c r="AD23" s="17">
        <f t="shared" si="147"/>
        <v>0</v>
      </c>
      <c r="AE23" s="319">
        <f t="shared" si="129"/>
        <v>0</v>
      </c>
      <c r="AF23" s="17">
        <f t="shared" si="148"/>
        <v>0</v>
      </c>
      <c r="AG23" s="17">
        <f t="shared" si="148"/>
        <v>0</v>
      </c>
      <c r="AH23" s="17">
        <f t="shared" si="148"/>
        <v>0</v>
      </c>
      <c r="AI23" s="17">
        <f t="shared" si="148"/>
        <v>0</v>
      </c>
      <c r="AJ23" s="17">
        <f t="shared" si="148"/>
        <v>0</v>
      </c>
      <c r="AK23" s="17">
        <f t="shared" si="148"/>
        <v>0</v>
      </c>
      <c r="AL23" s="17">
        <f t="shared" si="148"/>
        <v>0</v>
      </c>
      <c r="AM23" s="17">
        <f t="shared" si="148"/>
        <v>0</v>
      </c>
      <c r="AN23" s="17">
        <f t="shared" si="148"/>
        <v>0</v>
      </c>
      <c r="AO23" s="17">
        <f t="shared" si="148"/>
        <v>0</v>
      </c>
      <c r="AP23" s="17">
        <f t="shared" si="148"/>
        <v>0</v>
      </c>
      <c r="AQ23" s="17">
        <f t="shared" si="148"/>
        <v>0</v>
      </c>
      <c r="AR23" s="319">
        <f t="shared" si="131"/>
        <v>0</v>
      </c>
      <c r="AS23" s="17">
        <f t="shared" si="149"/>
        <v>0</v>
      </c>
      <c r="AT23" s="17">
        <f t="shared" si="149"/>
        <v>0</v>
      </c>
      <c r="AU23" s="17">
        <f t="shared" si="149"/>
        <v>0</v>
      </c>
      <c r="AV23" s="17">
        <f t="shared" si="149"/>
        <v>0</v>
      </c>
      <c r="AW23" s="17">
        <f t="shared" si="149"/>
        <v>0</v>
      </c>
      <c r="AX23" s="17">
        <f t="shared" si="149"/>
        <v>0</v>
      </c>
      <c r="AY23" s="17">
        <f t="shared" si="149"/>
        <v>0</v>
      </c>
      <c r="AZ23" s="17">
        <f t="shared" si="149"/>
        <v>0</v>
      </c>
      <c r="BA23" s="17">
        <f t="shared" si="149"/>
        <v>0</v>
      </c>
      <c r="BB23" s="17">
        <f t="shared" si="149"/>
        <v>0</v>
      </c>
      <c r="BC23" s="17">
        <f t="shared" si="149"/>
        <v>0</v>
      </c>
      <c r="BD23" s="17">
        <f t="shared" si="149"/>
        <v>0</v>
      </c>
      <c r="BE23" s="319">
        <f t="shared" si="133"/>
        <v>0</v>
      </c>
      <c r="BF23" s="17">
        <f t="shared" si="150"/>
        <v>0</v>
      </c>
      <c r="BG23" s="17">
        <f t="shared" si="150"/>
        <v>0</v>
      </c>
      <c r="BH23" s="17">
        <f t="shared" si="150"/>
        <v>0</v>
      </c>
      <c r="BI23" s="17">
        <f t="shared" si="150"/>
        <v>0</v>
      </c>
      <c r="BJ23" s="17">
        <f t="shared" si="150"/>
        <v>0</v>
      </c>
      <c r="BK23" s="17">
        <f t="shared" si="150"/>
        <v>0</v>
      </c>
      <c r="BL23" s="17">
        <f t="shared" si="150"/>
        <v>0</v>
      </c>
      <c r="BM23" s="17">
        <f t="shared" si="150"/>
        <v>0</v>
      </c>
      <c r="BN23" s="17">
        <f t="shared" si="150"/>
        <v>0</v>
      </c>
      <c r="BO23" s="17">
        <f t="shared" si="150"/>
        <v>0</v>
      </c>
      <c r="BP23" s="17">
        <f t="shared" si="150"/>
        <v>0</v>
      </c>
      <c r="BQ23" s="17">
        <f t="shared" si="150"/>
        <v>0</v>
      </c>
      <c r="BR23" s="319">
        <f t="shared" si="135"/>
        <v>0</v>
      </c>
      <c r="BS23" s="17">
        <f t="shared" si="151"/>
        <v>0</v>
      </c>
      <c r="BT23" s="17">
        <f t="shared" si="151"/>
        <v>0</v>
      </c>
      <c r="BU23" s="17">
        <f t="shared" si="151"/>
        <v>0</v>
      </c>
      <c r="BV23" s="17">
        <f t="shared" si="151"/>
        <v>0</v>
      </c>
      <c r="BW23" s="17">
        <f t="shared" si="151"/>
        <v>0</v>
      </c>
      <c r="BX23" s="17">
        <f t="shared" si="151"/>
        <v>0</v>
      </c>
      <c r="BY23" s="17">
        <f t="shared" si="151"/>
        <v>0</v>
      </c>
      <c r="BZ23" s="17">
        <f t="shared" si="151"/>
        <v>0</v>
      </c>
      <c r="CA23" s="17">
        <f t="shared" si="151"/>
        <v>0</v>
      </c>
      <c r="CB23" s="17">
        <f t="shared" si="151"/>
        <v>0</v>
      </c>
      <c r="CC23" s="17">
        <f t="shared" si="151"/>
        <v>0</v>
      </c>
      <c r="CD23" s="17">
        <f t="shared" si="151"/>
        <v>0</v>
      </c>
      <c r="CE23" s="319">
        <f t="shared" si="137"/>
        <v>0</v>
      </c>
      <c r="CF23" s="17">
        <f t="shared" si="152"/>
        <v>0</v>
      </c>
      <c r="CG23" s="17">
        <f t="shared" si="152"/>
        <v>0</v>
      </c>
      <c r="CH23" s="17">
        <f t="shared" si="152"/>
        <v>0</v>
      </c>
      <c r="CI23" s="17">
        <f t="shared" si="152"/>
        <v>0</v>
      </c>
      <c r="CJ23" s="17">
        <f t="shared" si="152"/>
        <v>0</v>
      </c>
      <c r="CK23" s="17">
        <f t="shared" si="152"/>
        <v>0</v>
      </c>
      <c r="CL23" s="17">
        <f t="shared" si="152"/>
        <v>0</v>
      </c>
      <c r="CM23" s="17">
        <f t="shared" si="152"/>
        <v>0</v>
      </c>
      <c r="CN23" s="17">
        <f t="shared" si="152"/>
        <v>0</v>
      </c>
      <c r="CO23" s="17">
        <f t="shared" si="152"/>
        <v>0</v>
      </c>
      <c r="CP23" s="17">
        <f t="shared" si="152"/>
        <v>0</v>
      </c>
      <c r="CQ23" s="17">
        <f t="shared" si="152"/>
        <v>0</v>
      </c>
      <c r="CR23" s="319">
        <f t="shared" si="139"/>
        <v>0</v>
      </c>
      <c r="CS23" s="17">
        <f t="shared" si="153"/>
        <v>0</v>
      </c>
      <c r="CT23" s="17">
        <f t="shared" si="153"/>
        <v>0</v>
      </c>
      <c r="CU23" s="17">
        <f t="shared" si="153"/>
        <v>0</v>
      </c>
      <c r="CV23" s="17">
        <f t="shared" si="153"/>
        <v>0</v>
      </c>
      <c r="CW23" s="17">
        <f t="shared" si="153"/>
        <v>0</v>
      </c>
      <c r="CX23" s="17">
        <f t="shared" si="153"/>
        <v>0</v>
      </c>
      <c r="CY23" s="17">
        <f t="shared" si="153"/>
        <v>0</v>
      </c>
      <c r="CZ23" s="17">
        <f t="shared" si="153"/>
        <v>0</v>
      </c>
      <c r="DA23" s="17">
        <f t="shared" si="153"/>
        <v>0</v>
      </c>
      <c r="DB23" s="17">
        <f t="shared" si="153"/>
        <v>0</v>
      </c>
      <c r="DC23" s="17">
        <f t="shared" si="153"/>
        <v>0</v>
      </c>
      <c r="DD23" s="17">
        <f t="shared" si="153"/>
        <v>0</v>
      </c>
      <c r="DE23" s="319">
        <f t="shared" si="141"/>
        <v>0</v>
      </c>
      <c r="DF23" s="17">
        <f t="shared" si="154"/>
        <v>0</v>
      </c>
      <c r="DG23" s="17">
        <f t="shared" si="154"/>
        <v>0</v>
      </c>
      <c r="DH23" s="17">
        <f t="shared" si="154"/>
        <v>0</v>
      </c>
      <c r="DI23" s="17">
        <f t="shared" si="154"/>
        <v>0</v>
      </c>
      <c r="DJ23" s="17">
        <f t="shared" si="154"/>
        <v>0</v>
      </c>
      <c r="DK23" s="17">
        <f t="shared" si="154"/>
        <v>0</v>
      </c>
      <c r="DL23" s="17">
        <f t="shared" si="154"/>
        <v>0</v>
      </c>
      <c r="DM23" s="17">
        <f t="shared" si="154"/>
        <v>0</v>
      </c>
      <c r="DN23" s="17">
        <f t="shared" si="154"/>
        <v>0</v>
      </c>
      <c r="DO23" s="17">
        <f t="shared" si="154"/>
        <v>0</v>
      </c>
      <c r="DP23" s="17">
        <f t="shared" si="154"/>
        <v>0</v>
      </c>
      <c r="DQ23" s="17">
        <f t="shared" si="154"/>
        <v>0</v>
      </c>
      <c r="DR23" s="319">
        <f t="shared" si="143"/>
        <v>0</v>
      </c>
      <c r="DS23" s="17">
        <f t="shared" si="155"/>
        <v>0</v>
      </c>
      <c r="DT23" s="17">
        <f t="shared" si="155"/>
        <v>0</v>
      </c>
      <c r="DU23" s="17">
        <f t="shared" si="155"/>
        <v>0</v>
      </c>
      <c r="DV23" s="17">
        <f t="shared" si="155"/>
        <v>0</v>
      </c>
      <c r="DW23" s="17">
        <f t="shared" si="155"/>
        <v>0</v>
      </c>
      <c r="DX23" s="17">
        <f t="shared" si="155"/>
        <v>0</v>
      </c>
      <c r="DY23" s="17">
        <f t="shared" si="155"/>
        <v>0</v>
      </c>
      <c r="DZ23" s="17">
        <f t="shared" si="155"/>
        <v>0</v>
      </c>
      <c r="EA23" s="17">
        <f t="shared" si="155"/>
        <v>0</v>
      </c>
      <c r="EB23" s="17">
        <f t="shared" si="155"/>
        <v>0</v>
      </c>
      <c r="EC23" s="17">
        <f t="shared" si="155"/>
        <v>0</v>
      </c>
      <c r="ED23" s="17">
        <f t="shared" si="155"/>
        <v>0</v>
      </c>
      <c r="EE23" s="391">
        <f t="shared" si="145"/>
        <v>0</v>
      </c>
    </row>
    <row r="24" spans="1:135" x14ac:dyDescent="0.2">
      <c r="A24" s="1"/>
      <c r="D24" s="1" t="s">
        <v>92</v>
      </c>
      <c r="F24" s="17">
        <f t="shared" si="146"/>
        <v>0</v>
      </c>
      <c r="G24" s="17">
        <f t="shared" si="146"/>
        <v>0</v>
      </c>
      <c r="H24" s="17">
        <f t="shared" si="146"/>
        <v>0</v>
      </c>
      <c r="I24" s="17">
        <f t="shared" si="146"/>
        <v>0</v>
      </c>
      <c r="J24" s="17">
        <f t="shared" si="146"/>
        <v>0</v>
      </c>
      <c r="K24" s="17">
        <f t="shared" si="146"/>
        <v>0</v>
      </c>
      <c r="L24" s="17">
        <f t="shared" si="146"/>
        <v>0</v>
      </c>
      <c r="M24" s="17">
        <f t="shared" si="146"/>
        <v>0</v>
      </c>
      <c r="N24" s="17">
        <f t="shared" si="146"/>
        <v>0</v>
      </c>
      <c r="O24" s="17">
        <f t="shared" si="146"/>
        <v>0</v>
      </c>
      <c r="P24" s="17">
        <f t="shared" si="146"/>
        <v>0</v>
      </c>
      <c r="Q24" s="17">
        <f t="shared" si="146"/>
        <v>0</v>
      </c>
      <c r="R24" s="319">
        <f t="shared" si="127"/>
        <v>0</v>
      </c>
      <c r="S24" s="17">
        <f t="shared" si="147"/>
        <v>0</v>
      </c>
      <c r="T24" s="17">
        <f t="shared" si="147"/>
        <v>0</v>
      </c>
      <c r="U24" s="17">
        <f t="shared" si="147"/>
        <v>0</v>
      </c>
      <c r="V24" s="17">
        <f t="shared" si="147"/>
        <v>0</v>
      </c>
      <c r="W24" s="17">
        <f t="shared" si="147"/>
        <v>0</v>
      </c>
      <c r="X24" s="17">
        <f t="shared" si="147"/>
        <v>0</v>
      </c>
      <c r="Y24" s="17">
        <f t="shared" si="147"/>
        <v>0</v>
      </c>
      <c r="Z24" s="17">
        <f t="shared" si="147"/>
        <v>0</v>
      </c>
      <c r="AA24" s="17">
        <f t="shared" si="147"/>
        <v>0</v>
      </c>
      <c r="AB24" s="17">
        <f t="shared" si="147"/>
        <v>0</v>
      </c>
      <c r="AC24" s="17">
        <f t="shared" si="147"/>
        <v>0</v>
      </c>
      <c r="AD24" s="17">
        <f t="shared" si="147"/>
        <v>0</v>
      </c>
      <c r="AE24" s="319">
        <f t="shared" si="129"/>
        <v>0</v>
      </c>
      <c r="AF24" s="17">
        <f t="shared" si="148"/>
        <v>0</v>
      </c>
      <c r="AG24" s="17">
        <f t="shared" si="148"/>
        <v>0</v>
      </c>
      <c r="AH24" s="17">
        <f t="shared" si="148"/>
        <v>0</v>
      </c>
      <c r="AI24" s="17">
        <f t="shared" si="148"/>
        <v>0</v>
      </c>
      <c r="AJ24" s="17">
        <f t="shared" si="148"/>
        <v>0</v>
      </c>
      <c r="AK24" s="17">
        <f t="shared" si="148"/>
        <v>0</v>
      </c>
      <c r="AL24" s="17">
        <f t="shared" si="148"/>
        <v>0</v>
      </c>
      <c r="AM24" s="17">
        <f t="shared" si="148"/>
        <v>0</v>
      </c>
      <c r="AN24" s="17">
        <f t="shared" si="148"/>
        <v>0</v>
      </c>
      <c r="AO24" s="17">
        <f t="shared" si="148"/>
        <v>0</v>
      </c>
      <c r="AP24" s="17">
        <f t="shared" si="148"/>
        <v>0</v>
      </c>
      <c r="AQ24" s="17">
        <f t="shared" si="148"/>
        <v>0</v>
      </c>
      <c r="AR24" s="319">
        <f t="shared" si="131"/>
        <v>0</v>
      </c>
      <c r="AS24" s="17">
        <f t="shared" si="149"/>
        <v>0</v>
      </c>
      <c r="AT24" s="17">
        <f t="shared" si="149"/>
        <v>0</v>
      </c>
      <c r="AU24" s="17">
        <f t="shared" si="149"/>
        <v>0</v>
      </c>
      <c r="AV24" s="17">
        <f t="shared" si="149"/>
        <v>0</v>
      </c>
      <c r="AW24" s="17">
        <f t="shared" si="149"/>
        <v>0</v>
      </c>
      <c r="AX24" s="17">
        <f t="shared" si="149"/>
        <v>0</v>
      </c>
      <c r="AY24" s="17">
        <f t="shared" si="149"/>
        <v>0</v>
      </c>
      <c r="AZ24" s="17">
        <f t="shared" si="149"/>
        <v>0</v>
      </c>
      <c r="BA24" s="17">
        <f t="shared" si="149"/>
        <v>0</v>
      </c>
      <c r="BB24" s="17">
        <f t="shared" si="149"/>
        <v>0</v>
      </c>
      <c r="BC24" s="17">
        <f t="shared" si="149"/>
        <v>0</v>
      </c>
      <c r="BD24" s="17">
        <f t="shared" si="149"/>
        <v>0</v>
      </c>
      <c r="BE24" s="319">
        <f t="shared" si="133"/>
        <v>0</v>
      </c>
      <c r="BF24" s="17">
        <f t="shared" si="150"/>
        <v>0</v>
      </c>
      <c r="BG24" s="17">
        <f t="shared" si="150"/>
        <v>0</v>
      </c>
      <c r="BH24" s="17">
        <f t="shared" si="150"/>
        <v>0</v>
      </c>
      <c r="BI24" s="17">
        <f t="shared" si="150"/>
        <v>0</v>
      </c>
      <c r="BJ24" s="17">
        <f t="shared" si="150"/>
        <v>0</v>
      </c>
      <c r="BK24" s="17">
        <f t="shared" si="150"/>
        <v>0</v>
      </c>
      <c r="BL24" s="17">
        <f t="shared" si="150"/>
        <v>0</v>
      </c>
      <c r="BM24" s="17">
        <f t="shared" si="150"/>
        <v>0</v>
      </c>
      <c r="BN24" s="17">
        <f t="shared" si="150"/>
        <v>0</v>
      </c>
      <c r="BO24" s="17">
        <f t="shared" si="150"/>
        <v>0</v>
      </c>
      <c r="BP24" s="17">
        <f t="shared" si="150"/>
        <v>0</v>
      </c>
      <c r="BQ24" s="17">
        <f t="shared" si="150"/>
        <v>0</v>
      </c>
      <c r="BR24" s="319">
        <f t="shared" si="135"/>
        <v>0</v>
      </c>
      <c r="BS24" s="17">
        <f t="shared" si="151"/>
        <v>0</v>
      </c>
      <c r="BT24" s="17">
        <f t="shared" si="151"/>
        <v>0</v>
      </c>
      <c r="BU24" s="17">
        <f t="shared" si="151"/>
        <v>0</v>
      </c>
      <c r="BV24" s="17">
        <f t="shared" si="151"/>
        <v>0</v>
      </c>
      <c r="BW24" s="17">
        <f t="shared" si="151"/>
        <v>0</v>
      </c>
      <c r="BX24" s="17">
        <f t="shared" si="151"/>
        <v>0</v>
      </c>
      <c r="BY24" s="17">
        <f t="shared" si="151"/>
        <v>0</v>
      </c>
      <c r="BZ24" s="17">
        <f t="shared" si="151"/>
        <v>0</v>
      </c>
      <c r="CA24" s="17">
        <f t="shared" si="151"/>
        <v>0</v>
      </c>
      <c r="CB24" s="17">
        <f t="shared" si="151"/>
        <v>0</v>
      </c>
      <c r="CC24" s="17">
        <f t="shared" si="151"/>
        <v>0</v>
      </c>
      <c r="CD24" s="17">
        <f t="shared" si="151"/>
        <v>0</v>
      </c>
      <c r="CE24" s="319">
        <f t="shared" si="137"/>
        <v>0</v>
      </c>
      <c r="CF24" s="17">
        <f t="shared" si="152"/>
        <v>0</v>
      </c>
      <c r="CG24" s="17">
        <f t="shared" si="152"/>
        <v>0</v>
      </c>
      <c r="CH24" s="17">
        <f t="shared" si="152"/>
        <v>0</v>
      </c>
      <c r="CI24" s="17">
        <f t="shared" si="152"/>
        <v>0</v>
      </c>
      <c r="CJ24" s="17">
        <f t="shared" si="152"/>
        <v>0</v>
      </c>
      <c r="CK24" s="17">
        <f t="shared" si="152"/>
        <v>0</v>
      </c>
      <c r="CL24" s="17">
        <f t="shared" si="152"/>
        <v>0</v>
      </c>
      <c r="CM24" s="17">
        <f t="shared" si="152"/>
        <v>0</v>
      </c>
      <c r="CN24" s="17">
        <f t="shared" si="152"/>
        <v>0</v>
      </c>
      <c r="CO24" s="17">
        <f t="shared" si="152"/>
        <v>0</v>
      </c>
      <c r="CP24" s="17">
        <f t="shared" si="152"/>
        <v>0</v>
      </c>
      <c r="CQ24" s="17">
        <f t="shared" si="152"/>
        <v>0</v>
      </c>
      <c r="CR24" s="319">
        <f t="shared" si="139"/>
        <v>0</v>
      </c>
      <c r="CS24" s="17">
        <f t="shared" si="153"/>
        <v>0</v>
      </c>
      <c r="CT24" s="17">
        <f t="shared" si="153"/>
        <v>0</v>
      </c>
      <c r="CU24" s="17">
        <f t="shared" si="153"/>
        <v>0</v>
      </c>
      <c r="CV24" s="17">
        <f t="shared" si="153"/>
        <v>0</v>
      </c>
      <c r="CW24" s="17">
        <f t="shared" si="153"/>
        <v>0</v>
      </c>
      <c r="CX24" s="17">
        <f t="shared" si="153"/>
        <v>0</v>
      </c>
      <c r="CY24" s="17">
        <f t="shared" si="153"/>
        <v>0</v>
      </c>
      <c r="CZ24" s="17">
        <f t="shared" si="153"/>
        <v>0</v>
      </c>
      <c r="DA24" s="17">
        <f t="shared" si="153"/>
        <v>0</v>
      </c>
      <c r="DB24" s="17">
        <f t="shared" si="153"/>
        <v>0</v>
      </c>
      <c r="DC24" s="17">
        <f t="shared" si="153"/>
        <v>0</v>
      </c>
      <c r="DD24" s="17">
        <f t="shared" si="153"/>
        <v>0</v>
      </c>
      <c r="DE24" s="319">
        <f t="shared" si="141"/>
        <v>0</v>
      </c>
      <c r="DF24" s="17">
        <f t="shared" si="154"/>
        <v>0</v>
      </c>
      <c r="DG24" s="17">
        <f t="shared" si="154"/>
        <v>0</v>
      </c>
      <c r="DH24" s="17">
        <f t="shared" si="154"/>
        <v>0</v>
      </c>
      <c r="DI24" s="17">
        <f t="shared" si="154"/>
        <v>0</v>
      </c>
      <c r="DJ24" s="17">
        <f t="shared" si="154"/>
        <v>0</v>
      </c>
      <c r="DK24" s="17">
        <f t="shared" si="154"/>
        <v>0</v>
      </c>
      <c r="DL24" s="17">
        <f t="shared" si="154"/>
        <v>0</v>
      </c>
      <c r="DM24" s="17">
        <f t="shared" si="154"/>
        <v>0</v>
      </c>
      <c r="DN24" s="17">
        <f t="shared" si="154"/>
        <v>0</v>
      </c>
      <c r="DO24" s="17">
        <f t="shared" si="154"/>
        <v>0</v>
      </c>
      <c r="DP24" s="17">
        <f t="shared" si="154"/>
        <v>0</v>
      </c>
      <c r="DQ24" s="17">
        <f t="shared" si="154"/>
        <v>0</v>
      </c>
      <c r="DR24" s="319">
        <f t="shared" si="143"/>
        <v>0</v>
      </c>
      <c r="DS24" s="17">
        <f t="shared" si="155"/>
        <v>0</v>
      </c>
      <c r="DT24" s="17">
        <f t="shared" si="155"/>
        <v>0</v>
      </c>
      <c r="DU24" s="17">
        <f t="shared" si="155"/>
        <v>0</v>
      </c>
      <c r="DV24" s="17">
        <f t="shared" si="155"/>
        <v>0</v>
      </c>
      <c r="DW24" s="17">
        <f t="shared" si="155"/>
        <v>0</v>
      </c>
      <c r="DX24" s="17">
        <f t="shared" si="155"/>
        <v>0</v>
      </c>
      <c r="DY24" s="17">
        <f t="shared" si="155"/>
        <v>0</v>
      </c>
      <c r="DZ24" s="17">
        <f t="shared" si="155"/>
        <v>0</v>
      </c>
      <c r="EA24" s="17">
        <f t="shared" si="155"/>
        <v>0</v>
      </c>
      <c r="EB24" s="17">
        <f t="shared" si="155"/>
        <v>0</v>
      </c>
      <c r="EC24" s="17">
        <f t="shared" si="155"/>
        <v>0</v>
      </c>
      <c r="ED24" s="17">
        <f t="shared" si="155"/>
        <v>0</v>
      </c>
      <c r="EE24" s="391">
        <f t="shared" si="145"/>
        <v>0</v>
      </c>
    </row>
    <row r="25" spans="1:135" x14ac:dyDescent="0.2">
      <c r="A25" s="1"/>
      <c r="D25" s="1" t="s">
        <v>93</v>
      </c>
      <c r="F25" s="17">
        <f t="shared" si="146"/>
        <v>0</v>
      </c>
      <c r="G25" s="17">
        <f t="shared" si="146"/>
        <v>0</v>
      </c>
      <c r="H25" s="17">
        <f t="shared" si="146"/>
        <v>0</v>
      </c>
      <c r="I25" s="17">
        <f t="shared" si="146"/>
        <v>0</v>
      </c>
      <c r="J25" s="17">
        <f t="shared" si="146"/>
        <v>0</v>
      </c>
      <c r="K25" s="17">
        <f t="shared" si="146"/>
        <v>0</v>
      </c>
      <c r="L25" s="17">
        <f t="shared" si="146"/>
        <v>0</v>
      </c>
      <c r="M25" s="17">
        <f t="shared" si="146"/>
        <v>0</v>
      </c>
      <c r="N25" s="17">
        <f t="shared" si="146"/>
        <v>0</v>
      </c>
      <c r="O25" s="17">
        <f t="shared" si="146"/>
        <v>0</v>
      </c>
      <c r="P25" s="17">
        <f t="shared" si="146"/>
        <v>0</v>
      </c>
      <c r="Q25" s="17">
        <f t="shared" si="146"/>
        <v>0</v>
      </c>
      <c r="R25" s="319">
        <f t="shared" si="127"/>
        <v>0</v>
      </c>
      <c r="S25" s="17">
        <f t="shared" si="147"/>
        <v>0</v>
      </c>
      <c r="T25" s="17">
        <f t="shared" si="147"/>
        <v>0</v>
      </c>
      <c r="U25" s="17">
        <f t="shared" si="147"/>
        <v>0</v>
      </c>
      <c r="V25" s="17">
        <f t="shared" si="147"/>
        <v>0</v>
      </c>
      <c r="W25" s="17">
        <f t="shared" si="147"/>
        <v>0</v>
      </c>
      <c r="X25" s="17">
        <f t="shared" si="147"/>
        <v>0</v>
      </c>
      <c r="Y25" s="17">
        <f t="shared" si="147"/>
        <v>0</v>
      </c>
      <c r="Z25" s="17">
        <f t="shared" si="147"/>
        <v>0</v>
      </c>
      <c r="AA25" s="17">
        <f t="shared" si="147"/>
        <v>0</v>
      </c>
      <c r="AB25" s="17">
        <f t="shared" si="147"/>
        <v>0</v>
      </c>
      <c r="AC25" s="17">
        <f t="shared" si="147"/>
        <v>0</v>
      </c>
      <c r="AD25" s="17">
        <f t="shared" si="147"/>
        <v>0</v>
      </c>
      <c r="AE25" s="319">
        <f t="shared" si="129"/>
        <v>0</v>
      </c>
      <c r="AF25" s="17">
        <f t="shared" si="148"/>
        <v>0</v>
      </c>
      <c r="AG25" s="17">
        <f t="shared" si="148"/>
        <v>0</v>
      </c>
      <c r="AH25" s="17">
        <f t="shared" si="148"/>
        <v>0</v>
      </c>
      <c r="AI25" s="17">
        <f t="shared" si="148"/>
        <v>0</v>
      </c>
      <c r="AJ25" s="17">
        <f t="shared" si="148"/>
        <v>0</v>
      </c>
      <c r="AK25" s="17">
        <f t="shared" si="148"/>
        <v>0</v>
      </c>
      <c r="AL25" s="17">
        <f t="shared" si="148"/>
        <v>0</v>
      </c>
      <c r="AM25" s="17">
        <f t="shared" si="148"/>
        <v>0</v>
      </c>
      <c r="AN25" s="17">
        <f t="shared" si="148"/>
        <v>0</v>
      </c>
      <c r="AO25" s="17">
        <f t="shared" si="148"/>
        <v>0</v>
      </c>
      <c r="AP25" s="17">
        <f t="shared" si="148"/>
        <v>0</v>
      </c>
      <c r="AQ25" s="17">
        <f t="shared" si="148"/>
        <v>0</v>
      </c>
      <c r="AR25" s="319">
        <f t="shared" si="131"/>
        <v>0</v>
      </c>
      <c r="AS25" s="17">
        <f t="shared" si="149"/>
        <v>0</v>
      </c>
      <c r="AT25" s="17">
        <f t="shared" si="149"/>
        <v>0</v>
      </c>
      <c r="AU25" s="17">
        <f t="shared" si="149"/>
        <v>0</v>
      </c>
      <c r="AV25" s="17">
        <f t="shared" si="149"/>
        <v>0</v>
      </c>
      <c r="AW25" s="17">
        <f t="shared" si="149"/>
        <v>0</v>
      </c>
      <c r="AX25" s="17">
        <f t="shared" si="149"/>
        <v>0</v>
      </c>
      <c r="AY25" s="17">
        <f t="shared" si="149"/>
        <v>0</v>
      </c>
      <c r="AZ25" s="17">
        <f t="shared" si="149"/>
        <v>0</v>
      </c>
      <c r="BA25" s="17">
        <f t="shared" si="149"/>
        <v>0</v>
      </c>
      <c r="BB25" s="17">
        <f t="shared" si="149"/>
        <v>0</v>
      </c>
      <c r="BC25" s="17">
        <f t="shared" si="149"/>
        <v>0</v>
      </c>
      <c r="BD25" s="17">
        <f t="shared" si="149"/>
        <v>0</v>
      </c>
      <c r="BE25" s="319">
        <f t="shared" si="133"/>
        <v>0</v>
      </c>
      <c r="BF25" s="17">
        <f t="shared" si="150"/>
        <v>0</v>
      </c>
      <c r="BG25" s="17">
        <f t="shared" si="150"/>
        <v>0</v>
      </c>
      <c r="BH25" s="17">
        <f t="shared" si="150"/>
        <v>0</v>
      </c>
      <c r="BI25" s="17">
        <f t="shared" si="150"/>
        <v>0</v>
      </c>
      <c r="BJ25" s="17">
        <f t="shared" si="150"/>
        <v>0</v>
      </c>
      <c r="BK25" s="17">
        <f t="shared" si="150"/>
        <v>0</v>
      </c>
      <c r="BL25" s="17">
        <f t="shared" si="150"/>
        <v>0</v>
      </c>
      <c r="BM25" s="17">
        <f t="shared" si="150"/>
        <v>0</v>
      </c>
      <c r="BN25" s="17">
        <f t="shared" si="150"/>
        <v>0</v>
      </c>
      <c r="BO25" s="17">
        <f t="shared" si="150"/>
        <v>0</v>
      </c>
      <c r="BP25" s="17">
        <f t="shared" si="150"/>
        <v>0</v>
      </c>
      <c r="BQ25" s="17">
        <f t="shared" si="150"/>
        <v>0</v>
      </c>
      <c r="BR25" s="319">
        <f t="shared" si="135"/>
        <v>0</v>
      </c>
      <c r="BS25" s="17">
        <f t="shared" si="151"/>
        <v>0</v>
      </c>
      <c r="BT25" s="17">
        <f t="shared" si="151"/>
        <v>0</v>
      </c>
      <c r="BU25" s="17">
        <f t="shared" si="151"/>
        <v>0</v>
      </c>
      <c r="BV25" s="17">
        <f t="shared" si="151"/>
        <v>0</v>
      </c>
      <c r="BW25" s="17">
        <f t="shared" si="151"/>
        <v>0</v>
      </c>
      <c r="BX25" s="17">
        <f t="shared" si="151"/>
        <v>0</v>
      </c>
      <c r="BY25" s="17">
        <f t="shared" si="151"/>
        <v>0</v>
      </c>
      <c r="BZ25" s="17">
        <f t="shared" si="151"/>
        <v>0</v>
      </c>
      <c r="CA25" s="17">
        <f t="shared" si="151"/>
        <v>0</v>
      </c>
      <c r="CB25" s="17">
        <f t="shared" si="151"/>
        <v>0</v>
      </c>
      <c r="CC25" s="17">
        <f t="shared" si="151"/>
        <v>0</v>
      </c>
      <c r="CD25" s="17">
        <f t="shared" si="151"/>
        <v>0</v>
      </c>
      <c r="CE25" s="319">
        <f t="shared" si="137"/>
        <v>0</v>
      </c>
      <c r="CF25" s="17">
        <f t="shared" si="152"/>
        <v>0</v>
      </c>
      <c r="CG25" s="17">
        <f t="shared" si="152"/>
        <v>0</v>
      </c>
      <c r="CH25" s="17">
        <f t="shared" si="152"/>
        <v>0</v>
      </c>
      <c r="CI25" s="17">
        <f t="shared" si="152"/>
        <v>0</v>
      </c>
      <c r="CJ25" s="17">
        <f t="shared" si="152"/>
        <v>0</v>
      </c>
      <c r="CK25" s="17">
        <f t="shared" si="152"/>
        <v>0</v>
      </c>
      <c r="CL25" s="17">
        <f t="shared" si="152"/>
        <v>0</v>
      </c>
      <c r="CM25" s="17">
        <f t="shared" si="152"/>
        <v>0</v>
      </c>
      <c r="CN25" s="17">
        <f t="shared" si="152"/>
        <v>0</v>
      </c>
      <c r="CO25" s="17">
        <f t="shared" si="152"/>
        <v>0</v>
      </c>
      <c r="CP25" s="17">
        <f t="shared" si="152"/>
        <v>0</v>
      </c>
      <c r="CQ25" s="17">
        <f t="shared" si="152"/>
        <v>0</v>
      </c>
      <c r="CR25" s="319">
        <f t="shared" si="139"/>
        <v>0</v>
      </c>
      <c r="CS25" s="17">
        <f t="shared" si="153"/>
        <v>0</v>
      </c>
      <c r="CT25" s="17">
        <f t="shared" si="153"/>
        <v>0</v>
      </c>
      <c r="CU25" s="17">
        <f t="shared" si="153"/>
        <v>0</v>
      </c>
      <c r="CV25" s="17">
        <f t="shared" si="153"/>
        <v>0</v>
      </c>
      <c r="CW25" s="17">
        <f t="shared" si="153"/>
        <v>0</v>
      </c>
      <c r="CX25" s="17">
        <f t="shared" si="153"/>
        <v>0</v>
      </c>
      <c r="CY25" s="17">
        <f t="shared" si="153"/>
        <v>0</v>
      </c>
      <c r="CZ25" s="17">
        <f t="shared" si="153"/>
        <v>0</v>
      </c>
      <c r="DA25" s="17">
        <f t="shared" si="153"/>
        <v>0</v>
      </c>
      <c r="DB25" s="17">
        <f t="shared" si="153"/>
        <v>0</v>
      </c>
      <c r="DC25" s="17">
        <f t="shared" si="153"/>
        <v>0</v>
      </c>
      <c r="DD25" s="17">
        <f t="shared" si="153"/>
        <v>0</v>
      </c>
      <c r="DE25" s="319">
        <f t="shared" si="141"/>
        <v>0</v>
      </c>
      <c r="DF25" s="17">
        <f t="shared" si="154"/>
        <v>0</v>
      </c>
      <c r="DG25" s="17">
        <f t="shared" si="154"/>
        <v>0</v>
      </c>
      <c r="DH25" s="17">
        <f t="shared" si="154"/>
        <v>0</v>
      </c>
      <c r="DI25" s="17">
        <f t="shared" si="154"/>
        <v>0</v>
      </c>
      <c r="DJ25" s="17">
        <f t="shared" si="154"/>
        <v>0</v>
      </c>
      <c r="DK25" s="17">
        <f t="shared" si="154"/>
        <v>0</v>
      </c>
      <c r="DL25" s="17">
        <f t="shared" si="154"/>
        <v>0</v>
      </c>
      <c r="DM25" s="17">
        <f t="shared" si="154"/>
        <v>0</v>
      </c>
      <c r="DN25" s="17">
        <f t="shared" si="154"/>
        <v>0</v>
      </c>
      <c r="DO25" s="17">
        <f t="shared" si="154"/>
        <v>0</v>
      </c>
      <c r="DP25" s="17">
        <f t="shared" si="154"/>
        <v>0</v>
      </c>
      <c r="DQ25" s="17">
        <f t="shared" si="154"/>
        <v>0</v>
      </c>
      <c r="DR25" s="319">
        <f t="shared" si="143"/>
        <v>0</v>
      </c>
      <c r="DS25" s="17">
        <f t="shared" si="155"/>
        <v>0</v>
      </c>
      <c r="DT25" s="17">
        <f t="shared" si="155"/>
        <v>0</v>
      </c>
      <c r="DU25" s="17">
        <f t="shared" si="155"/>
        <v>0</v>
      </c>
      <c r="DV25" s="17">
        <f t="shared" si="155"/>
        <v>0</v>
      </c>
      <c r="DW25" s="17">
        <f t="shared" si="155"/>
        <v>0</v>
      </c>
      <c r="DX25" s="17">
        <f t="shared" si="155"/>
        <v>0</v>
      </c>
      <c r="DY25" s="17">
        <f t="shared" si="155"/>
        <v>0</v>
      </c>
      <c r="DZ25" s="17">
        <f t="shared" si="155"/>
        <v>0</v>
      </c>
      <c r="EA25" s="17">
        <f t="shared" si="155"/>
        <v>0</v>
      </c>
      <c r="EB25" s="17">
        <f t="shared" si="155"/>
        <v>0</v>
      </c>
      <c r="EC25" s="17">
        <f t="shared" si="155"/>
        <v>0</v>
      </c>
      <c r="ED25" s="17">
        <f t="shared" si="155"/>
        <v>0</v>
      </c>
      <c r="EE25" s="391">
        <f t="shared" si="145"/>
        <v>0</v>
      </c>
    </row>
    <row r="26" spans="1:135" x14ac:dyDescent="0.2">
      <c r="A26" s="1"/>
      <c r="D26" s="1" t="s">
        <v>94</v>
      </c>
      <c r="F26" s="17">
        <f t="shared" si="146"/>
        <v>0</v>
      </c>
      <c r="G26" s="17">
        <f t="shared" si="146"/>
        <v>0</v>
      </c>
      <c r="H26" s="17">
        <f t="shared" si="146"/>
        <v>0</v>
      </c>
      <c r="I26" s="17">
        <f t="shared" si="146"/>
        <v>0</v>
      </c>
      <c r="J26" s="17">
        <f t="shared" si="146"/>
        <v>0</v>
      </c>
      <c r="K26" s="17">
        <f t="shared" si="146"/>
        <v>0</v>
      </c>
      <c r="L26" s="17">
        <f t="shared" si="146"/>
        <v>0</v>
      </c>
      <c r="M26" s="17">
        <f t="shared" si="146"/>
        <v>0</v>
      </c>
      <c r="N26" s="17">
        <f t="shared" si="146"/>
        <v>0</v>
      </c>
      <c r="O26" s="17">
        <f t="shared" si="146"/>
        <v>0</v>
      </c>
      <c r="P26" s="17">
        <f t="shared" si="146"/>
        <v>0</v>
      </c>
      <c r="Q26" s="17">
        <f t="shared" si="146"/>
        <v>0</v>
      </c>
      <c r="R26" s="319">
        <f t="shared" si="127"/>
        <v>0</v>
      </c>
      <c r="S26" s="17">
        <f t="shared" si="147"/>
        <v>0</v>
      </c>
      <c r="T26" s="17">
        <f t="shared" si="147"/>
        <v>0</v>
      </c>
      <c r="U26" s="17">
        <f t="shared" si="147"/>
        <v>0</v>
      </c>
      <c r="V26" s="17">
        <f t="shared" si="147"/>
        <v>0</v>
      </c>
      <c r="W26" s="17">
        <f t="shared" si="147"/>
        <v>0</v>
      </c>
      <c r="X26" s="17">
        <f t="shared" si="147"/>
        <v>0</v>
      </c>
      <c r="Y26" s="17">
        <f t="shared" si="147"/>
        <v>0</v>
      </c>
      <c r="Z26" s="17">
        <f t="shared" si="147"/>
        <v>0</v>
      </c>
      <c r="AA26" s="17">
        <f t="shared" si="147"/>
        <v>0</v>
      </c>
      <c r="AB26" s="17">
        <f t="shared" si="147"/>
        <v>0</v>
      </c>
      <c r="AC26" s="17">
        <f t="shared" si="147"/>
        <v>0</v>
      </c>
      <c r="AD26" s="17">
        <f t="shared" si="147"/>
        <v>0</v>
      </c>
      <c r="AE26" s="319">
        <f t="shared" si="129"/>
        <v>0</v>
      </c>
      <c r="AF26" s="17">
        <f t="shared" si="148"/>
        <v>0</v>
      </c>
      <c r="AG26" s="17">
        <f t="shared" si="148"/>
        <v>0</v>
      </c>
      <c r="AH26" s="17">
        <f t="shared" si="148"/>
        <v>0</v>
      </c>
      <c r="AI26" s="17">
        <f t="shared" si="148"/>
        <v>0</v>
      </c>
      <c r="AJ26" s="17">
        <f t="shared" si="148"/>
        <v>0</v>
      </c>
      <c r="AK26" s="17">
        <f t="shared" si="148"/>
        <v>0</v>
      </c>
      <c r="AL26" s="17">
        <f t="shared" si="148"/>
        <v>0</v>
      </c>
      <c r="AM26" s="17">
        <f t="shared" si="148"/>
        <v>0</v>
      </c>
      <c r="AN26" s="17">
        <f t="shared" si="148"/>
        <v>0</v>
      </c>
      <c r="AO26" s="17">
        <f t="shared" si="148"/>
        <v>0</v>
      </c>
      <c r="AP26" s="17">
        <f t="shared" si="148"/>
        <v>0</v>
      </c>
      <c r="AQ26" s="17">
        <f t="shared" si="148"/>
        <v>0</v>
      </c>
      <c r="AR26" s="319">
        <f t="shared" si="131"/>
        <v>0</v>
      </c>
      <c r="AS26" s="17">
        <f t="shared" si="149"/>
        <v>0</v>
      </c>
      <c r="AT26" s="17">
        <f t="shared" si="149"/>
        <v>0</v>
      </c>
      <c r="AU26" s="17">
        <f t="shared" si="149"/>
        <v>0</v>
      </c>
      <c r="AV26" s="17">
        <f t="shared" si="149"/>
        <v>0</v>
      </c>
      <c r="AW26" s="17">
        <f t="shared" si="149"/>
        <v>0</v>
      </c>
      <c r="AX26" s="17">
        <f t="shared" si="149"/>
        <v>0</v>
      </c>
      <c r="AY26" s="17">
        <f t="shared" si="149"/>
        <v>0</v>
      </c>
      <c r="AZ26" s="17">
        <f t="shared" si="149"/>
        <v>0</v>
      </c>
      <c r="BA26" s="17">
        <f t="shared" si="149"/>
        <v>0</v>
      </c>
      <c r="BB26" s="17">
        <f t="shared" si="149"/>
        <v>0</v>
      </c>
      <c r="BC26" s="17">
        <f t="shared" si="149"/>
        <v>0</v>
      </c>
      <c r="BD26" s="17">
        <f t="shared" si="149"/>
        <v>0</v>
      </c>
      <c r="BE26" s="319">
        <f t="shared" si="133"/>
        <v>0</v>
      </c>
      <c r="BF26" s="17">
        <f t="shared" si="150"/>
        <v>0</v>
      </c>
      <c r="BG26" s="17">
        <f t="shared" si="150"/>
        <v>0</v>
      </c>
      <c r="BH26" s="17">
        <f t="shared" si="150"/>
        <v>0</v>
      </c>
      <c r="BI26" s="17">
        <f t="shared" si="150"/>
        <v>0</v>
      </c>
      <c r="BJ26" s="17">
        <f t="shared" si="150"/>
        <v>0</v>
      </c>
      <c r="BK26" s="17">
        <f t="shared" si="150"/>
        <v>0</v>
      </c>
      <c r="BL26" s="17">
        <f t="shared" si="150"/>
        <v>0</v>
      </c>
      <c r="BM26" s="17">
        <f t="shared" si="150"/>
        <v>0</v>
      </c>
      <c r="BN26" s="17">
        <f t="shared" si="150"/>
        <v>0</v>
      </c>
      <c r="BO26" s="17">
        <f t="shared" si="150"/>
        <v>0</v>
      </c>
      <c r="BP26" s="17">
        <f t="shared" si="150"/>
        <v>0</v>
      </c>
      <c r="BQ26" s="17">
        <f t="shared" si="150"/>
        <v>0</v>
      </c>
      <c r="BR26" s="319">
        <f t="shared" si="135"/>
        <v>0</v>
      </c>
      <c r="BS26" s="17">
        <f t="shared" si="151"/>
        <v>0</v>
      </c>
      <c r="BT26" s="17">
        <f t="shared" si="151"/>
        <v>0</v>
      </c>
      <c r="BU26" s="17">
        <f t="shared" si="151"/>
        <v>0</v>
      </c>
      <c r="BV26" s="17">
        <f t="shared" si="151"/>
        <v>0</v>
      </c>
      <c r="BW26" s="17">
        <f t="shared" si="151"/>
        <v>0</v>
      </c>
      <c r="BX26" s="17">
        <f t="shared" si="151"/>
        <v>0</v>
      </c>
      <c r="BY26" s="17">
        <f t="shared" si="151"/>
        <v>0</v>
      </c>
      <c r="BZ26" s="17">
        <f t="shared" si="151"/>
        <v>0</v>
      </c>
      <c r="CA26" s="17">
        <f t="shared" si="151"/>
        <v>0</v>
      </c>
      <c r="CB26" s="17">
        <f t="shared" si="151"/>
        <v>0</v>
      </c>
      <c r="CC26" s="17">
        <f t="shared" si="151"/>
        <v>0</v>
      </c>
      <c r="CD26" s="17">
        <f t="shared" si="151"/>
        <v>0</v>
      </c>
      <c r="CE26" s="319">
        <f t="shared" si="137"/>
        <v>0</v>
      </c>
      <c r="CF26" s="17">
        <f t="shared" si="152"/>
        <v>0</v>
      </c>
      <c r="CG26" s="17">
        <f t="shared" si="152"/>
        <v>0</v>
      </c>
      <c r="CH26" s="17">
        <f t="shared" si="152"/>
        <v>0</v>
      </c>
      <c r="CI26" s="17">
        <f t="shared" si="152"/>
        <v>0</v>
      </c>
      <c r="CJ26" s="17">
        <f t="shared" si="152"/>
        <v>0</v>
      </c>
      <c r="CK26" s="17">
        <f t="shared" si="152"/>
        <v>0</v>
      </c>
      <c r="CL26" s="17">
        <f t="shared" si="152"/>
        <v>0</v>
      </c>
      <c r="CM26" s="17">
        <f t="shared" si="152"/>
        <v>0</v>
      </c>
      <c r="CN26" s="17">
        <f t="shared" si="152"/>
        <v>0</v>
      </c>
      <c r="CO26" s="17">
        <f t="shared" si="152"/>
        <v>0</v>
      </c>
      <c r="CP26" s="17">
        <f t="shared" si="152"/>
        <v>0</v>
      </c>
      <c r="CQ26" s="17">
        <f t="shared" si="152"/>
        <v>0</v>
      </c>
      <c r="CR26" s="319">
        <f t="shared" si="139"/>
        <v>0</v>
      </c>
      <c r="CS26" s="17">
        <f t="shared" si="153"/>
        <v>0</v>
      </c>
      <c r="CT26" s="17">
        <f t="shared" si="153"/>
        <v>0</v>
      </c>
      <c r="CU26" s="17">
        <f t="shared" si="153"/>
        <v>0</v>
      </c>
      <c r="CV26" s="17">
        <f t="shared" si="153"/>
        <v>0</v>
      </c>
      <c r="CW26" s="17">
        <f t="shared" si="153"/>
        <v>0</v>
      </c>
      <c r="CX26" s="17">
        <f t="shared" si="153"/>
        <v>0</v>
      </c>
      <c r="CY26" s="17">
        <f t="shared" si="153"/>
        <v>0</v>
      </c>
      <c r="CZ26" s="17">
        <f t="shared" si="153"/>
        <v>0</v>
      </c>
      <c r="DA26" s="17">
        <f t="shared" si="153"/>
        <v>0</v>
      </c>
      <c r="DB26" s="17">
        <f t="shared" si="153"/>
        <v>0</v>
      </c>
      <c r="DC26" s="17">
        <f t="shared" si="153"/>
        <v>0</v>
      </c>
      <c r="DD26" s="17">
        <f t="shared" si="153"/>
        <v>0</v>
      </c>
      <c r="DE26" s="319">
        <f t="shared" si="141"/>
        <v>0</v>
      </c>
      <c r="DF26" s="17">
        <f t="shared" si="154"/>
        <v>0</v>
      </c>
      <c r="DG26" s="17">
        <f t="shared" si="154"/>
        <v>0</v>
      </c>
      <c r="DH26" s="17">
        <f t="shared" si="154"/>
        <v>0</v>
      </c>
      <c r="DI26" s="17">
        <f t="shared" si="154"/>
        <v>0</v>
      </c>
      <c r="DJ26" s="17">
        <f t="shared" si="154"/>
        <v>0</v>
      </c>
      <c r="DK26" s="17">
        <f t="shared" si="154"/>
        <v>0</v>
      </c>
      <c r="DL26" s="17">
        <f t="shared" si="154"/>
        <v>0</v>
      </c>
      <c r="DM26" s="17">
        <f t="shared" si="154"/>
        <v>0</v>
      </c>
      <c r="DN26" s="17">
        <f t="shared" si="154"/>
        <v>0</v>
      </c>
      <c r="DO26" s="17">
        <f t="shared" si="154"/>
        <v>0</v>
      </c>
      <c r="DP26" s="17">
        <f t="shared" si="154"/>
        <v>0</v>
      </c>
      <c r="DQ26" s="17">
        <f t="shared" si="154"/>
        <v>0</v>
      </c>
      <c r="DR26" s="319">
        <f t="shared" si="143"/>
        <v>0</v>
      </c>
      <c r="DS26" s="17">
        <f t="shared" si="155"/>
        <v>0</v>
      </c>
      <c r="DT26" s="17">
        <f t="shared" si="155"/>
        <v>0</v>
      </c>
      <c r="DU26" s="17">
        <f t="shared" si="155"/>
        <v>0</v>
      </c>
      <c r="DV26" s="17">
        <f t="shared" si="155"/>
        <v>0</v>
      </c>
      <c r="DW26" s="17">
        <f t="shared" si="155"/>
        <v>0</v>
      </c>
      <c r="DX26" s="17">
        <f t="shared" si="155"/>
        <v>0</v>
      </c>
      <c r="DY26" s="17">
        <f t="shared" si="155"/>
        <v>0</v>
      </c>
      <c r="DZ26" s="17">
        <f t="shared" si="155"/>
        <v>0</v>
      </c>
      <c r="EA26" s="17">
        <f t="shared" si="155"/>
        <v>0</v>
      </c>
      <c r="EB26" s="17">
        <f t="shared" si="155"/>
        <v>0</v>
      </c>
      <c r="EC26" s="17">
        <f t="shared" si="155"/>
        <v>0</v>
      </c>
      <c r="ED26" s="17">
        <f t="shared" si="155"/>
        <v>0</v>
      </c>
      <c r="EE26" s="391">
        <f t="shared" si="145"/>
        <v>0</v>
      </c>
    </row>
    <row r="27" spans="1:135" x14ac:dyDescent="0.2">
      <c r="A27" s="1"/>
      <c r="D27" s="1" t="s">
        <v>95</v>
      </c>
      <c r="F27" s="17">
        <f t="shared" si="146"/>
        <v>0</v>
      </c>
      <c r="G27" s="17">
        <f t="shared" si="146"/>
        <v>0</v>
      </c>
      <c r="H27" s="17">
        <f t="shared" si="146"/>
        <v>0</v>
      </c>
      <c r="I27" s="17">
        <f t="shared" si="146"/>
        <v>0</v>
      </c>
      <c r="J27" s="17">
        <f t="shared" si="146"/>
        <v>0</v>
      </c>
      <c r="K27" s="17">
        <f t="shared" si="146"/>
        <v>0</v>
      </c>
      <c r="L27" s="17">
        <f t="shared" si="146"/>
        <v>0</v>
      </c>
      <c r="M27" s="17">
        <f t="shared" si="146"/>
        <v>0</v>
      </c>
      <c r="N27" s="17">
        <f t="shared" si="146"/>
        <v>0</v>
      </c>
      <c r="O27" s="17">
        <f t="shared" si="146"/>
        <v>0</v>
      </c>
      <c r="P27" s="17">
        <f t="shared" si="146"/>
        <v>0</v>
      </c>
      <c r="Q27" s="17">
        <f t="shared" si="146"/>
        <v>0</v>
      </c>
      <c r="R27" s="319">
        <f>SUM(F27:Q27)</f>
        <v>0</v>
      </c>
      <c r="S27" s="17">
        <f t="shared" si="147"/>
        <v>0</v>
      </c>
      <c r="T27" s="17">
        <f t="shared" si="147"/>
        <v>0</v>
      </c>
      <c r="U27" s="17">
        <f t="shared" si="147"/>
        <v>0</v>
      </c>
      <c r="V27" s="17">
        <f t="shared" si="147"/>
        <v>0</v>
      </c>
      <c r="W27" s="17">
        <f t="shared" si="147"/>
        <v>0</v>
      </c>
      <c r="X27" s="17">
        <f t="shared" si="147"/>
        <v>0</v>
      </c>
      <c r="Y27" s="17">
        <f t="shared" si="147"/>
        <v>0</v>
      </c>
      <c r="Z27" s="17">
        <f t="shared" si="147"/>
        <v>0</v>
      </c>
      <c r="AA27" s="17">
        <f t="shared" si="147"/>
        <v>0</v>
      </c>
      <c r="AB27" s="17">
        <f t="shared" si="147"/>
        <v>0</v>
      </c>
      <c r="AC27" s="17">
        <f t="shared" si="147"/>
        <v>0</v>
      </c>
      <c r="AD27" s="17">
        <f t="shared" si="147"/>
        <v>0</v>
      </c>
      <c r="AE27" s="319">
        <f>SUM(S27:AD27)</f>
        <v>0</v>
      </c>
      <c r="AF27" s="17">
        <f t="shared" si="148"/>
        <v>0</v>
      </c>
      <c r="AG27" s="17">
        <f t="shared" si="148"/>
        <v>0</v>
      </c>
      <c r="AH27" s="17">
        <f t="shared" si="148"/>
        <v>0</v>
      </c>
      <c r="AI27" s="17">
        <f t="shared" si="148"/>
        <v>0</v>
      </c>
      <c r="AJ27" s="17">
        <f t="shared" si="148"/>
        <v>0</v>
      </c>
      <c r="AK27" s="17">
        <f t="shared" si="148"/>
        <v>0</v>
      </c>
      <c r="AL27" s="17">
        <f t="shared" si="148"/>
        <v>0</v>
      </c>
      <c r="AM27" s="17">
        <f t="shared" si="148"/>
        <v>0</v>
      </c>
      <c r="AN27" s="17">
        <f t="shared" si="148"/>
        <v>0</v>
      </c>
      <c r="AO27" s="17">
        <f t="shared" si="148"/>
        <v>0</v>
      </c>
      <c r="AP27" s="17">
        <f t="shared" si="148"/>
        <v>0</v>
      </c>
      <c r="AQ27" s="17">
        <f t="shared" si="148"/>
        <v>0</v>
      </c>
      <c r="AR27" s="319">
        <f>SUM(AF27:AQ27)</f>
        <v>0</v>
      </c>
      <c r="AS27" s="17">
        <f t="shared" si="149"/>
        <v>0</v>
      </c>
      <c r="AT27" s="17">
        <f t="shared" si="149"/>
        <v>0</v>
      </c>
      <c r="AU27" s="17">
        <f t="shared" si="149"/>
        <v>0</v>
      </c>
      <c r="AV27" s="17">
        <f t="shared" si="149"/>
        <v>0</v>
      </c>
      <c r="AW27" s="17">
        <f t="shared" si="149"/>
        <v>0</v>
      </c>
      <c r="AX27" s="17">
        <f t="shared" si="149"/>
        <v>0</v>
      </c>
      <c r="AY27" s="17">
        <f t="shared" si="149"/>
        <v>0</v>
      </c>
      <c r="AZ27" s="17">
        <f t="shared" si="149"/>
        <v>0</v>
      </c>
      <c r="BA27" s="17">
        <f t="shared" si="149"/>
        <v>0</v>
      </c>
      <c r="BB27" s="17">
        <f t="shared" si="149"/>
        <v>0</v>
      </c>
      <c r="BC27" s="17">
        <f t="shared" si="149"/>
        <v>0</v>
      </c>
      <c r="BD27" s="17">
        <f t="shared" si="149"/>
        <v>0</v>
      </c>
      <c r="BE27" s="319">
        <f>SUM(AS27:BD27)</f>
        <v>0</v>
      </c>
      <c r="BF27" s="17">
        <f t="shared" si="150"/>
        <v>0</v>
      </c>
      <c r="BG27" s="17">
        <f t="shared" si="150"/>
        <v>0</v>
      </c>
      <c r="BH27" s="17">
        <f t="shared" si="150"/>
        <v>0</v>
      </c>
      <c r="BI27" s="17">
        <f t="shared" si="150"/>
        <v>0</v>
      </c>
      <c r="BJ27" s="17">
        <f t="shared" si="150"/>
        <v>0</v>
      </c>
      <c r="BK27" s="17">
        <f t="shared" si="150"/>
        <v>0</v>
      </c>
      <c r="BL27" s="17">
        <f t="shared" si="150"/>
        <v>0</v>
      </c>
      <c r="BM27" s="17">
        <f t="shared" si="150"/>
        <v>0</v>
      </c>
      <c r="BN27" s="17">
        <f t="shared" si="150"/>
        <v>0</v>
      </c>
      <c r="BO27" s="17">
        <f t="shared" si="150"/>
        <v>0</v>
      </c>
      <c r="BP27" s="17">
        <f t="shared" si="150"/>
        <v>0</v>
      </c>
      <c r="BQ27" s="17">
        <f t="shared" si="150"/>
        <v>0</v>
      </c>
      <c r="BR27" s="319">
        <f>SUM(BF27:BQ27)</f>
        <v>0</v>
      </c>
      <c r="BS27" s="17">
        <f t="shared" si="151"/>
        <v>0</v>
      </c>
      <c r="BT27" s="17">
        <f t="shared" si="151"/>
        <v>0</v>
      </c>
      <c r="BU27" s="17">
        <f t="shared" si="151"/>
        <v>0</v>
      </c>
      <c r="BV27" s="17">
        <f t="shared" si="151"/>
        <v>0</v>
      </c>
      <c r="BW27" s="17">
        <f t="shared" si="151"/>
        <v>0</v>
      </c>
      <c r="BX27" s="17">
        <f t="shared" si="151"/>
        <v>0</v>
      </c>
      <c r="BY27" s="17">
        <f t="shared" si="151"/>
        <v>0</v>
      </c>
      <c r="BZ27" s="17">
        <f t="shared" si="151"/>
        <v>0</v>
      </c>
      <c r="CA27" s="17">
        <f t="shared" si="151"/>
        <v>0</v>
      </c>
      <c r="CB27" s="17">
        <f t="shared" si="151"/>
        <v>0</v>
      </c>
      <c r="CC27" s="17">
        <f t="shared" si="151"/>
        <v>0</v>
      </c>
      <c r="CD27" s="17">
        <f t="shared" si="151"/>
        <v>0</v>
      </c>
      <c r="CE27" s="319">
        <f>SUM(BS27:CD27)</f>
        <v>0</v>
      </c>
      <c r="CF27" s="17">
        <f t="shared" si="152"/>
        <v>0</v>
      </c>
      <c r="CG27" s="17">
        <f t="shared" si="152"/>
        <v>0</v>
      </c>
      <c r="CH27" s="17">
        <f t="shared" si="152"/>
        <v>0</v>
      </c>
      <c r="CI27" s="17">
        <f t="shared" si="152"/>
        <v>0</v>
      </c>
      <c r="CJ27" s="17">
        <f t="shared" si="152"/>
        <v>0</v>
      </c>
      <c r="CK27" s="17">
        <f t="shared" si="152"/>
        <v>0</v>
      </c>
      <c r="CL27" s="17">
        <f t="shared" si="152"/>
        <v>0</v>
      </c>
      <c r="CM27" s="17">
        <f t="shared" si="152"/>
        <v>0</v>
      </c>
      <c r="CN27" s="17">
        <f t="shared" si="152"/>
        <v>0</v>
      </c>
      <c r="CO27" s="17">
        <f t="shared" si="152"/>
        <v>0</v>
      </c>
      <c r="CP27" s="17">
        <f t="shared" si="152"/>
        <v>0</v>
      </c>
      <c r="CQ27" s="17">
        <f t="shared" si="152"/>
        <v>0</v>
      </c>
      <c r="CR27" s="319">
        <f>SUM(CF27:CQ27)</f>
        <v>0</v>
      </c>
      <c r="CS27" s="17">
        <f t="shared" si="153"/>
        <v>0</v>
      </c>
      <c r="CT27" s="17">
        <f t="shared" si="153"/>
        <v>0</v>
      </c>
      <c r="CU27" s="17">
        <f t="shared" si="153"/>
        <v>0</v>
      </c>
      <c r="CV27" s="17">
        <f t="shared" si="153"/>
        <v>0</v>
      </c>
      <c r="CW27" s="17">
        <f t="shared" si="153"/>
        <v>0</v>
      </c>
      <c r="CX27" s="17">
        <f t="shared" si="153"/>
        <v>0</v>
      </c>
      <c r="CY27" s="17">
        <f t="shared" si="153"/>
        <v>0</v>
      </c>
      <c r="CZ27" s="17">
        <f t="shared" si="153"/>
        <v>0</v>
      </c>
      <c r="DA27" s="17">
        <f t="shared" si="153"/>
        <v>0</v>
      </c>
      <c r="DB27" s="17">
        <f t="shared" si="153"/>
        <v>0</v>
      </c>
      <c r="DC27" s="17">
        <f t="shared" si="153"/>
        <v>0</v>
      </c>
      <c r="DD27" s="17">
        <f t="shared" si="153"/>
        <v>0</v>
      </c>
      <c r="DE27" s="319">
        <f>SUM(CS27:DD27)</f>
        <v>0</v>
      </c>
      <c r="DF27" s="17">
        <f t="shared" si="154"/>
        <v>0</v>
      </c>
      <c r="DG27" s="17">
        <f t="shared" si="154"/>
        <v>0</v>
      </c>
      <c r="DH27" s="17">
        <f t="shared" si="154"/>
        <v>0</v>
      </c>
      <c r="DI27" s="17">
        <f t="shared" si="154"/>
        <v>0</v>
      </c>
      <c r="DJ27" s="17">
        <f t="shared" si="154"/>
        <v>0</v>
      </c>
      <c r="DK27" s="17">
        <f t="shared" si="154"/>
        <v>0</v>
      </c>
      <c r="DL27" s="17">
        <f t="shared" si="154"/>
        <v>0</v>
      </c>
      <c r="DM27" s="17">
        <f t="shared" si="154"/>
        <v>0</v>
      </c>
      <c r="DN27" s="17">
        <f t="shared" si="154"/>
        <v>0</v>
      </c>
      <c r="DO27" s="17">
        <f t="shared" si="154"/>
        <v>0</v>
      </c>
      <c r="DP27" s="17">
        <f t="shared" si="154"/>
        <v>0</v>
      </c>
      <c r="DQ27" s="17">
        <f t="shared" si="154"/>
        <v>0</v>
      </c>
      <c r="DR27" s="319">
        <f>SUM(DF27:DQ27)</f>
        <v>0</v>
      </c>
      <c r="DS27" s="17">
        <f t="shared" si="155"/>
        <v>0</v>
      </c>
      <c r="DT27" s="17">
        <f t="shared" si="155"/>
        <v>0</v>
      </c>
      <c r="DU27" s="17">
        <f t="shared" si="155"/>
        <v>0</v>
      </c>
      <c r="DV27" s="17">
        <f t="shared" si="155"/>
        <v>0</v>
      </c>
      <c r="DW27" s="17">
        <f t="shared" si="155"/>
        <v>0</v>
      </c>
      <c r="DX27" s="17">
        <f t="shared" si="155"/>
        <v>0</v>
      </c>
      <c r="DY27" s="17">
        <f t="shared" si="155"/>
        <v>0</v>
      </c>
      <c r="DZ27" s="17">
        <f t="shared" si="155"/>
        <v>0</v>
      </c>
      <c r="EA27" s="17">
        <f t="shared" si="155"/>
        <v>0</v>
      </c>
      <c r="EB27" s="17">
        <f t="shared" si="155"/>
        <v>0</v>
      </c>
      <c r="EC27" s="17">
        <f t="shared" si="155"/>
        <v>0</v>
      </c>
      <c r="ED27" s="17">
        <f t="shared" si="155"/>
        <v>0</v>
      </c>
      <c r="EE27" s="391">
        <f>SUM(DS27:ED27)</f>
        <v>0</v>
      </c>
    </row>
    <row r="28" spans="1:135" x14ac:dyDescent="0.2">
      <c r="A28" s="1"/>
      <c r="D28" s="1" t="s">
        <v>213</v>
      </c>
      <c r="F28" s="17">
        <f t="shared" si="146"/>
        <v>0</v>
      </c>
      <c r="G28" s="17">
        <f t="shared" si="146"/>
        <v>0</v>
      </c>
      <c r="H28" s="17">
        <f t="shared" si="146"/>
        <v>0</v>
      </c>
      <c r="I28" s="17">
        <f t="shared" si="146"/>
        <v>0</v>
      </c>
      <c r="J28" s="17">
        <f t="shared" si="146"/>
        <v>0</v>
      </c>
      <c r="K28" s="17">
        <f t="shared" si="146"/>
        <v>0</v>
      </c>
      <c r="L28" s="17">
        <f t="shared" si="146"/>
        <v>0</v>
      </c>
      <c r="M28" s="17">
        <f t="shared" si="146"/>
        <v>0</v>
      </c>
      <c r="N28" s="17">
        <f t="shared" si="146"/>
        <v>0</v>
      </c>
      <c r="O28" s="17">
        <f t="shared" si="146"/>
        <v>0</v>
      </c>
      <c r="P28" s="17">
        <f t="shared" si="146"/>
        <v>0</v>
      </c>
      <c r="Q28" s="17">
        <f t="shared" si="146"/>
        <v>0</v>
      </c>
      <c r="R28" s="319">
        <f t="shared" si="127"/>
        <v>0</v>
      </c>
      <c r="S28" s="17">
        <f t="shared" si="147"/>
        <v>0</v>
      </c>
      <c r="T28" s="17">
        <f t="shared" si="147"/>
        <v>0</v>
      </c>
      <c r="U28" s="17">
        <f t="shared" si="147"/>
        <v>0</v>
      </c>
      <c r="V28" s="17">
        <f t="shared" si="147"/>
        <v>0</v>
      </c>
      <c r="W28" s="17">
        <f t="shared" si="147"/>
        <v>0</v>
      </c>
      <c r="X28" s="17">
        <f t="shared" si="147"/>
        <v>0</v>
      </c>
      <c r="Y28" s="17">
        <f t="shared" si="147"/>
        <v>0</v>
      </c>
      <c r="Z28" s="17">
        <f t="shared" si="147"/>
        <v>0</v>
      </c>
      <c r="AA28" s="17">
        <f t="shared" si="147"/>
        <v>0</v>
      </c>
      <c r="AB28" s="17">
        <f t="shared" si="147"/>
        <v>0</v>
      </c>
      <c r="AC28" s="17">
        <f t="shared" si="147"/>
        <v>0</v>
      </c>
      <c r="AD28" s="17">
        <f t="shared" si="147"/>
        <v>0</v>
      </c>
      <c r="AE28" s="319">
        <f t="shared" ref="AE28:AE32" si="156">SUM(S28:AD28)</f>
        <v>0</v>
      </c>
      <c r="AF28" s="17">
        <f t="shared" ref="AF28:AJ30" si="157">IF(AF$2&gt;=$B$18,$E28,0)</f>
        <v>0</v>
      </c>
      <c r="AG28" s="17">
        <f t="shared" si="157"/>
        <v>0</v>
      </c>
      <c r="AH28" s="17">
        <f t="shared" si="157"/>
        <v>0</v>
      </c>
      <c r="AI28" s="17">
        <f t="shared" si="157"/>
        <v>0</v>
      </c>
      <c r="AJ28" s="17">
        <f t="shared" si="157"/>
        <v>0</v>
      </c>
      <c r="AK28" s="17">
        <v>0</v>
      </c>
      <c r="AL28" s="17">
        <f t="shared" ref="AL28:AM30" si="158">IF(AL$2&gt;=$B$18,$E28,0)</f>
        <v>0</v>
      </c>
      <c r="AM28" s="17">
        <f t="shared" si="158"/>
        <v>0</v>
      </c>
      <c r="AN28" s="17">
        <v>0</v>
      </c>
      <c r="AO28" s="17">
        <f t="shared" ref="AO28:AP30" si="159">IF(AO$2&gt;=$B$18,$E28,0)</f>
        <v>0</v>
      </c>
      <c r="AP28" s="17">
        <f t="shared" si="159"/>
        <v>0</v>
      </c>
      <c r="AQ28" s="17">
        <v>0</v>
      </c>
      <c r="AR28" s="319">
        <f t="shared" ref="AR28:AR32" si="160">SUM(AF28:AQ28)</f>
        <v>0</v>
      </c>
      <c r="AS28" s="17">
        <f t="shared" si="149"/>
        <v>0</v>
      </c>
      <c r="AT28" s="17">
        <f t="shared" si="149"/>
        <v>0</v>
      </c>
      <c r="AU28" s="17">
        <f t="shared" si="149"/>
        <v>0</v>
      </c>
      <c r="AV28" s="17">
        <f t="shared" si="149"/>
        <v>0</v>
      </c>
      <c r="AW28" s="17">
        <f t="shared" si="149"/>
        <v>0</v>
      </c>
      <c r="AX28" s="17">
        <f t="shared" si="149"/>
        <v>0</v>
      </c>
      <c r="AY28" s="17">
        <f t="shared" si="149"/>
        <v>0</v>
      </c>
      <c r="AZ28" s="17">
        <f t="shared" si="149"/>
        <v>0</v>
      </c>
      <c r="BA28" s="17">
        <f t="shared" si="149"/>
        <v>0</v>
      </c>
      <c r="BB28" s="17">
        <f t="shared" si="149"/>
        <v>0</v>
      </c>
      <c r="BC28" s="17">
        <f t="shared" si="149"/>
        <v>0</v>
      </c>
      <c r="BD28" s="17">
        <f t="shared" si="149"/>
        <v>0</v>
      </c>
      <c r="BE28" s="319">
        <f t="shared" ref="BE28:BE32" si="161">SUM(AS28:BD28)</f>
        <v>0</v>
      </c>
      <c r="BF28" s="17">
        <f t="shared" si="150"/>
        <v>0</v>
      </c>
      <c r="BG28" s="17">
        <f t="shared" si="150"/>
        <v>0</v>
      </c>
      <c r="BH28" s="17">
        <f t="shared" si="150"/>
        <v>0</v>
      </c>
      <c r="BI28" s="17">
        <f t="shared" si="150"/>
        <v>0</v>
      </c>
      <c r="BJ28" s="17">
        <f t="shared" si="150"/>
        <v>0</v>
      </c>
      <c r="BK28" s="17">
        <f t="shared" si="150"/>
        <v>0</v>
      </c>
      <c r="BL28" s="17">
        <f t="shared" si="150"/>
        <v>0</v>
      </c>
      <c r="BM28" s="17">
        <f t="shared" si="150"/>
        <v>0</v>
      </c>
      <c r="BN28" s="17">
        <f t="shared" si="150"/>
        <v>0</v>
      </c>
      <c r="BO28" s="17">
        <f t="shared" si="150"/>
        <v>0</v>
      </c>
      <c r="BP28" s="17">
        <f t="shared" si="150"/>
        <v>0</v>
      </c>
      <c r="BQ28" s="17">
        <f t="shared" si="150"/>
        <v>0</v>
      </c>
      <c r="BR28" s="319">
        <f t="shared" ref="BR28:BR32" si="162">SUM(BF28:BQ28)</f>
        <v>0</v>
      </c>
      <c r="BS28" s="17">
        <f t="shared" si="151"/>
        <v>0</v>
      </c>
      <c r="BT28" s="17">
        <f t="shared" si="151"/>
        <v>0</v>
      </c>
      <c r="BU28" s="17">
        <f t="shared" si="151"/>
        <v>0</v>
      </c>
      <c r="BV28" s="17">
        <f t="shared" si="151"/>
        <v>0</v>
      </c>
      <c r="BW28" s="17">
        <f t="shared" si="151"/>
        <v>0</v>
      </c>
      <c r="BX28" s="17">
        <f t="shared" si="151"/>
        <v>0</v>
      </c>
      <c r="BY28" s="17">
        <f t="shared" si="151"/>
        <v>0</v>
      </c>
      <c r="BZ28" s="17">
        <f t="shared" si="151"/>
        <v>0</v>
      </c>
      <c r="CA28" s="17">
        <f t="shared" si="151"/>
        <v>0</v>
      </c>
      <c r="CB28" s="17">
        <f t="shared" si="151"/>
        <v>0</v>
      </c>
      <c r="CC28" s="17">
        <f t="shared" si="151"/>
        <v>0</v>
      </c>
      <c r="CD28" s="17">
        <f t="shared" si="151"/>
        <v>0</v>
      </c>
      <c r="CE28" s="319">
        <f t="shared" ref="CE28:CE32" si="163">SUM(BS28:CD28)</f>
        <v>0</v>
      </c>
      <c r="CF28" s="17">
        <f t="shared" si="152"/>
        <v>0</v>
      </c>
      <c r="CG28" s="17">
        <f t="shared" si="152"/>
        <v>0</v>
      </c>
      <c r="CH28" s="17">
        <f t="shared" si="152"/>
        <v>0</v>
      </c>
      <c r="CI28" s="17">
        <f t="shared" si="152"/>
        <v>0</v>
      </c>
      <c r="CJ28" s="17">
        <f t="shared" si="152"/>
        <v>0</v>
      </c>
      <c r="CK28" s="17">
        <f t="shared" si="152"/>
        <v>0</v>
      </c>
      <c r="CL28" s="17">
        <f t="shared" si="152"/>
        <v>0</v>
      </c>
      <c r="CM28" s="17">
        <f t="shared" si="152"/>
        <v>0</v>
      </c>
      <c r="CN28" s="17">
        <f t="shared" si="152"/>
        <v>0</v>
      </c>
      <c r="CO28" s="17">
        <f t="shared" si="152"/>
        <v>0</v>
      </c>
      <c r="CP28" s="17">
        <f t="shared" si="152"/>
        <v>0</v>
      </c>
      <c r="CQ28" s="17">
        <f t="shared" si="152"/>
        <v>0</v>
      </c>
      <c r="CR28" s="319">
        <f t="shared" ref="CR28:CR32" si="164">SUM(CF28:CQ28)</f>
        <v>0</v>
      </c>
      <c r="CS28" s="17">
        <f t="shared" si="153"/>
        <v>0</v>
      </c>
      <c r="CT28" s="17">
        <f t="shared" si="153"/>
        <v>0</v>
      </c>
      <c r="CU28" s="17">
        <f t="shared" si="153"/>
        <v>0</v>
      </c>
      <c r="CV28" s="17">
        <f t="shared" si="153"/>
        <v>0</v>
      </c>
      <c r="CW28" s="17">
        <f t="shared" si="153"/>
        <v>0</v>
      </c>
      <c r="CX28" s="17">
        <f t="shared" si="153"/>
        <v>0</v>
      </c>
      <c r="CY28" s="17">
        <f t="shared" si="153"/>
        <v>0</v>
      </c>
      <c r="CZ28" s="17">
        <f t="shared" si="153"/>
        <v>0</v>
      </c>
      <c r="DA28" s="17">
        <f t="shared" si="153"/>
        <v>0</v>
      </c>
      <c r="DB28" s="17">
        <f t="shared" si="153"/>
        <v>0</v>
      </c>
      <c r="DC28" s="17">
        <f t="shared" si="153"/>
        <v>0</v>
      </c>
      <c r="DD28" s="17">
        <f t="shared" si="153"/>
        <v>0</v>
      </c>
      <c r="DE28" s="319">
        <f t="shared" ref="DE28:DE32" si="165">SUM(CS28:DD28)</f>
        <v>0</v>
      </c>
      <c r="DF28" s="17">
        <f t="shared" si="154"/>
        <v>0</v>
      </c>
      <c r="DG28" s="17">
        <f t="shared" si="154"/>
        <v>0</v>
      </c>
      <c r="DH28" s="17">
        <f t="shared" si="154"/>
        <v>0</v>
      </c>
      <c r="DI28" s="17">
        <f t="shared" si="154"/>
        <v>0</v>
      </c>
      <c r="DJ28" s="17">
        <f t="shared" si="154"/>
        <v>0</v>
      </c>
      <c r="DK28" s="17">
        <f t="shared" si="154"/>
        <v>0</v>
      </c>
      <c r="DL28" s="17">
        <f t="shared" si="154"/>
        <v>0</v>
      </c>
      <c r="DM28" s="17">
        <f t="shared" si="154"/>
        <v>0</v>
      </c>
      <c r="DN28" s="17">
        <f t="shared" si="154"/>
        <v>0</v>
      </c>
      <c r="DO28" s="17">
        <f t="shared" si="154"/>
        <v>0</v>
      </c>
      <c r="DP28" s="17">
        <f t="shared" si="154"/>
        <v>0</v>
      </c>
      <c r="DQ28" s="17">
        <f t="shared" si="154"/>
        <v>0</v>
      </c>
      <c r="DR28" s="319">
        <f t="shared" ref="DR28:DR32" si="166">SUM(DF28:DQ28)</f>
        <v>0</v>
      </c>
      <c r="DS28" s="17">
        <f t="shared" si="155"/>
        <v>0</v>
      </c>
      <c r="DT28" s="17">
        <f t="shared" si="155"/>
        <v>0</v>
      </c>
      <c r="DU28" s="17">
        <f t="shared" si="155"/>
        <v>0</v>
      </c>
      <c r="DV28" s="17">
        <f t="shared" si="155"/>
        <v>0</v>
      </c>
      <c r="DW28" s="17">
        <f t="shared" si="155"/>
        <v>0</v>
      </c>
      <c r="DX28" s="17">
        <f t="shared" si="155"/>
        <v>0</v>
      </c>
      <c r="DY28" s="17">
        <f t="shared" si="155"/>
        <v>0</v>
      </c>
      <c r="DZ28" s="17">
        <f t="shared" si="155"/>
        <v>0</v>
      </c>
      <c r="EA28" s="17">
        <f t="shared" si="155"/>
        <v>0</v>
      </c>
      <c r="EB28" s="17">
        <f t="shared" si="155"/>
        <v>0</v>
      </c>
      <c r="EC28" s="17">
        <f t="shared" si="155"/>
        <v>0</v>
      </c>
      <c r="ED28" s="17">
        <f t="shared" si="155"/>
        <v>0</v>
      </c>
      <c r="EE28" s="391">
        <f t="shared" ref="EE28:EE32" si="167">SUM(DS28:ED28)</f>
        <v>0</v>
      </c>
    </row>
    <row r="29" spans="1:135" x14ac:dyDescent="0.2">
      <c r="A29" s="1"/>
      <c r="D29" s="35" t="s">
        <v>233</v>
      </c>
      <c r="E29" s="37"/>
      <c r="F29" s="17">
        <f t="shared" si="146"/>
        <v>0</v>
      </c>
      <c r="G29" s="17">
        <f t="shared" si="146"/>
        <v>0</v>
      </c>
      <c r="H29" s="17">
        <f t="shared" si="146"/>
        <v>0</v>
      </c>
      <c r="I29" s="17">
        <f t="shared" si="146"/>
        <v>0</v>
      </c>
      <c r="J29" s="17">
        <f t="shared" si="146"/>
        <v>0</v>
      </c>
      <c r="K29" s="17">
        <f t="shared" si="146"/>
        <v>0</v>
      </c>
      <c r="L29" s="17">
        <f t="shared" si="146"/>
        <v>0</v>
      </c>
      <c r="M29" s="17">
        <f t="shared" si="146"/>
        <v>0</v>
      </c>
      <c r="N29" s="17">
        <f t="shared" si="146"/>
        <v>0</v>
      </c>
      <c r="O29" s="17">
        <f t="shared" si="146"/>
        <v>0</v>
      </c>
      <c r="P29" s="17">
        <f t="shared" si="146"/>
        <v>0</v>
      </c>
      <c r="Q29" s="17">
        <f t="shared" si="146"/>
        <v>0</v>
      </c>
      <c r="R29" s="319">
        <f t="shared" si="127"/>
        <v>0</v>
      </c>
      <c r="S29" s="17">
        <f t="shared" si="147"/>
        <v>0</v>
      </c>
      <c r="T29" s="17">
        <f t="shared" si="147"/>
        <v>0</v>
      </c>
      <c r="U29" s="17">
        <f t="shared" si="147"/>
        <v>0</v>
      </c>
      <c r="V29" s="17">
        <f t="shared" si="147"/>
        <v>0</v>
      </c>
      <c r="W29" s="17">
        <f t="shared" si="147"/>
        <v>0</v>
      </c>
      <c r="X29" s="17">
        <f t="shared" si="147"/>
        <v>0</v>
      </c>
      <c r="Y29" s="17">
        <f t="shared" si="147"/>
        <v>0</v>
      </c>
      <c r="Z29" s="17">
        <f t="shared" si="147"/>
        <v>0</v>
      </c>
      <c r="AA29" s="17">
        <f t="shared" si="147"/>
        <v>0</v>
      </c>
      <c r="AB29" s="17">
        <f t="shared" si="147"/>
        <v>0</v>
      </c>
      <c r="AC29" s="17">
        <f t="shared" si="147"/>
        <v>0</v>
      </c>
      <c r="AD29" s="17">
        <f t="shared" si="147"/>
        <v>0</v>
      </c>
      <c r="AE29" s="319">
        <f t="shared" si="156"/>
        <v>0</v>
      </c>
      <c r="AF29" s="17">
        <f t="shared" si="157"/>
        <v>0</v>
      </c>
      <c r="AG29" s="17">
        <f t="shared" si="157"/>
        <v>0</v>
      </c>
      <c r="AH29" s="17">
        <f t="shared" si="157"/>
        <v>0</v>
      </c>
      <c r="AI29" s="17">
        <f t="shared" si="157"/>
        <v>0</v>
      </c>
      <c r="AJ29" s="17">
        <f t="shared" si="157"/>
        <v>0</v>
      </c>
      <c r="AK29" s="17">
        <v>0</v>
      </c>
      <c r="AL29" s="17">
        <f t="shared" si="158"/>
        <v>0</v>
      </c>
      <c r="AM29" s="17">
        <f t="shared" si="158"/>
        <v>0</v>
      </c>
      <c r="AN29" s="17">
        <v>0</v>
      </c>
      <c r="AO29" s="17">
        <f t="shared" si="159"/>
        <v>0</v>
      </c>
      <c r="AP29" s="17">
        <f t="shared" si="159"/>
        <v>0</v>
      </c>
      <c r="AQ29" s="17">
        <v>0</v>
      </c>
      <c r="AR29" s="319">
        <f t="shared" si="160"/>
        <v>0</v>
      </c>
      <c r="AS29" s="17">
        <f t="shared" si="149"/>
        <v>0</v>
      </c>
      <c r="AT29" s="17">
        <f t="shared" si="149"/>
        <v>0</v>
      </c>
      <c r="AU29" s="17">
        <f t="shared" si="149"/>
        <v>0</v>
      </c>
      <c r="AV29" s="17">
        <f t="shared" si="149"/>
        <v>0</v>
      </c>
      <c r="AW29" s="17">
        <f t="shared" si="149"/>
        <v>0</v>
      </c>
      <c r="AX29" s="17">
        <f t="shared" si="149"/>
        <v>0</v>
      </c>
      <c r="AY29" s="17">
        <f t="shared" si="149"/>
        <v>0</v>
      </c>
      <c r="AZ29" s="17">
        <f t="shared" si="149"/>
        <v>0</v>
      </c>
      <c r="BA29" s="17">
        <f t="shared" si="149"/>
        <v>0</v>
      </c>
      <c r="BB29" s="17">
        <f t="shared" si="149"/>
        <v>0</v>
      </c>
      <c r="BC29" s="17">
        <f t="shared" si="149"/>
        <v>0</v>
      </c>
      <c r="BD29" s="17">
        <f t="shared" si="149"/>
        <v>0</v>
      </c>
      <c r="BE29" s="319">
        <f t="shared" si="161"/>
        <v>0</v>
      </c>
      <c r="BF29" s="17">
        <f t="shared" si="150"/>
        <v>0</v>
      </c>
      <c r="BG29" s="17">
        <f t="shared" si="150"/>
        <v>0</v>
      </c>
      <c r="BH29" s="17">
        <f t="shared" si="150"/>
        <v>0</v>
      </c>
      <c r="BI29" s="17">
        <f t="shared" si="150"/>
        <v>0</v>
      </c>
      <c r="BJ29" s="17">
        <f t="shared" si="150"/>
        <v>0</v>
      </c>
      <c r="BK29" s="17">
        <f t="shared" si="150"/>
        <v>0</v>
      </c>
      <c r="BL29" s="17">
        <f t="shared" si="150"/>
        <v>0</v>
      </c>
      <c r="BM29" s="17">
        <f t="shared" si="150"/>
        <v>0</v>
      </c>
      <c r="BN29" s="17">
        <f t="shared" si="150"/>
        <v>0</v>
      </c>
      <c r="BO29" s="17">
        <f t="shared" si="150"/>
        <v>0</v>
      </c>
      <c r="BP29" s="17">
        <f t="shared" si="150"/>
        <v>0</v>
      </c>
      <c r="BQ29" s="17">
        <f t="shared" si="150"/>
        <v>0</v>
      </c>
      <c r="BR29" s="319">
        <f t="shared" si="162"/>
        <v>0</v>
      </c>
      <c r="BS29" s="17">
        <f t="shared" si="151"/>
        <v>0</v>
      </c>
      <c r="BT29" s="17">
        <f t="shared" si="151"/>
        <v>0</v>
      </c>
      <c r="BU29" s="17">
        <f t="shared" si="151"/>
        <v>0</v>
      </c>
      <c r="BV29" s="17">
        <f t="shared" si="151"/>
        <v>0</v>
      </c>
      <c r="BW29" s="17">
        <f t="shared" si="151"/>
        <v>0</v>
      </c>
      <c r="BX29" s="17">
        <f t="shared" si="151"/>
        <v>0</v>
      </c>
      <c r="BY29" s="17">
        <f t="shared" si="151"/>
        <v>0</v>
      </c>
      <c r="BZ29" s="17">
        <f t="shared" si="151"/>
        <v>0</v>
      </c>
      <c r="CA29" s="17">
        <f t="shared" si="151"/>
        <v>0</v>
      </c>
      <c r="CB29" s="17">
        <f t="shared" si="151"/>
        <v>0</v>
      </c>
      <c r="CC29" s="17">
        <f t="shared" si="151"/>
        <v>0</v>
      </c>
      <c r="CD29" s="17">
        <f t="shared" si="151"/>
        <v>0</v>
      </c>
      <c r="CE29" s="319">
        <f t="shared" si="163"/>
        <v>0</v>
      </c>
      <c r="CF29" s="17">
        <f t="shared" si="152"/>
        <v>0</v>
      </c>
      <c r="CG29" s="17">
        <f t="shared" si="152"/>
        <v>0</v>
      </c>
      <c r="CH29" s="17">
        <f t="shared" si="152"/>
        <v>0</v>
      </c>
      <c r="CI29" s="17">
        <f t="shared" si="152"/>
        <v>0</v>
      </c>
      <c r="CJ29" s="17">
        <f t="shared" si="152"/>
        <v>0</v>
      </c>
      <c r="CK29" s="17">
        <f t="shared" si="152"/>
        <v>0</v>
      </c>
      <c r="CL29" s="17">
        <f t="shared" si="152"/>
        <v>0</v>
      </c>
      <c r="CM29" s="17">
        <f t="shared" si="152"/>
        <v>0</v>
      </c>
      <c r="CN29" s="17">
        <f t="shared" si="152"/>
        <v>0</v>
      </c>
      <c r="CO29" s="17">
        <f t="shared" si="152"/>
        <v>0</v>
      </c>
      <c r="CP29" s="17">
        <f t="shared" si="152"/>
        <v>0</v>
      </c>
      <c r="CQ29" s="17">
        <f t="shared" si="152"/>
        <v>0</v>
      </c>
      <c r="CR29" s="319">
        <f t="shared" si="164"/>
        <v>0</v>
      </c>
      <c r="CS29" s="17">
        <f t="shared" si="153"/>
        <v>0</v>
      </c>
      <c r="CT29" s="17">
        <f t="shared" si="153"/>
        <v>0</v>
      </c>
      <c r="CU29" s="17">
        <f t="shared" si="153"/>
        <v>0</v>
      </c>
      <c r="CV29" s="17">
        <f t="shared" si="153"/>
        <v>0</v>
      </c>
      <c r="CW29" s="17">
        <f t="shared" si="153"/>
        <v>0</v>
      </c>
      <c r="CX29" s="17">
        <f t="shared" si="153"/>
        <v>0</v>
      </c>
      <c r="CY29" s="17">
        <f t="shared" si="153"/>
        <v>0</v>
      </c>
      <c r="CZ29" s="17">
        <f t="shared" si="153"/>
        <v>0</v>
      </c>
      <c r="DA29" s="17">
        <f t="shared" si="153"/>
        <v>0</v>
      </c>
      <c r="DB29" s="17">
        <f t="shared" si="153"/>
        <v>0</v>
      </c>
      <c r="DC29" s="17">
        <f t="shared" si="153"/>
        <v>0</v>
      </c>
      <c r="DD29" s="17">
        <f t="shared" si="153"/>
        <v>0</v>
      </c>
      <c r="DE29" s="319">
        <f t="shared" si="165"/>
        <v>0</v>
      </c>
      <c r="DF29" s="17">
        <f t="shared" si="154"/>
        <v>0</v>
      </c>
      <c r="DG29" s="17">
        <f t="shared" si="154"/>
        <v>0</v>
      </c>
      <c r="DH29" s="17">
        <f t="shared" si="154"/>
        <v>0</v>
      </c>
      <c r="DI29" s="17">
        <f t="shared" si="154"/>
        <v>0</v>
      </c>
      <c r="DJ29" s="17">
        <f t="shared" si="154"/>
        <v>0</v>
      </c>
      <c r="DK29" s="17">
        <f t="shared" si="154"/>
        <v>0</v>
      </c>
      <c r="DL29" s="17">
        <f t="shared" si="154"/>
        <v>0</v>
      </c>
      <c r="DM29" s="17">
        <f t="shared" si="154"/>
        <v>0</v>
      </c>
      <c r="DN29" s="17">
        <f t="shared" si="154"/>
        <v>0</v>
      </c>
      <c r="DO29" s="17">
        <f t="shared" si="154"/>
        <v>0</v>
      </c>
      <c r="DP29" s="17">
        <f t="shared" si="154"/>
        <v>0</v>
      </c>
      <c r="DQ29" s="17">
        <f t="shared" si="154"/>
        <v>0</v>
      </c>
      <c r="DR29" s="319">
        <f t="shared" si="166"/>
        <v>0</v>
      </c>
      <c r="DS29" s="17">
        <f t="shared" si="155"/>
        <v>0</v>
      </c>
      <c r="DT29" s="17">
        <f t="shared" si="155"/>
        <v>0</v>
      </c>
      <c r="DU29" s="17">
        <f t="shared" si="155"/>
        <v>0</v>
      </c>
      <c r="DV29" s="17">
        <f t="shared" si="155"/>
        <v>0</v>
      </c>
      <c r="DW29" s="17">
        <f t="shared" si="155"/>
        <v>0</v>
      </c>
      <c r="DX29" s="17">
        <f t="shared" si="155"/>
        <v>0</v>
      </c>
      <c r="DY29" s="17">
        <f t="shared" si="155"/>
        <v>0</v>
      </c>
      <c r="DZ29" s="17">
        <f t="shared" si="155"/>
        <v>0</v>
      </c>
      <c r="EA29" s="17">
        <f t="shared" si="155"/>
        <v>0</v>
      </c>
      <c r="EB29" s="17">
        <f t="shared" si="155"/>
        <v>0</v>
      </c>
      <c r="EC29" s="17">
        <f t="shared" si="155"/>
        <v>0</v>
      </c>
      <c r="ED29" s="17">
        <f t="shared" si="155"/>
        <v>0</v>
      </c>
      <c r="EE29" s="391">
        <f t="shared" si="167"/>
        <v>0</v>
      </c>
    </row>
    <row r="30" spans="1:135" x14ac:dyDescent="0.2">
      <c r="A30" s="1"/>
      <c r="D30" s="35" t="s">
        <v>234</v>
      </c>
      <c r="E30" s="37"/>
      <c r="F30" s="17">
        <f t="shared" si="146"/>
        <v>0</v>
      </c>
      <c r="G30" s="17">
        <f t="shared" si="146"/>
        <v>0</v>
      </c>
      <c r="H30" s="17">
        <f t="shared" si="146"/>
        <v>0</v>
      </c>
      <c r="I30" s="17">
        <f t="shared" si="146"/>
        <v>0</v>
      </c>
      <c r="J30" s="17">
        <f t="shared" si="146"/>
        <v>0</v>
      </c>
      <c r="K30" s="17">
        <f t="shared" si="146"/>
        <v>0</v>
      </c>
      <c r="L30" s="17">
        <f t="shared" si="146"/>
        <v>0</v>
      </c>
      <c r="M30" s="17">
        <f t="shared" si="146"/>
        <v>0</v>
      </c>
      <c r="N30" s="17">
        <f t="shared" si="146"/>
        <v>0</v>
      </c>
      <c r="O30" s="17">
        <f t="shared" si="146"/>
        <v>0</v>
      </c>
      <c r="P30" s="17">
        <f t="shared" si="146"/>
        <v>0</v>
      </c>
      <c r="Q30" s="17">
        <f t="shared" si="146"/>
        <v>0</v>
      </c>
      <c r="R30" s="319">
        <f t="shared" si="127"/>
        <v>0</v>
      </c>
      <c r="S30" s="17">
        <f t="shared" si="147"/>
        <v>0</v>
      </c>
      <c r="T30" s="17">
        <f t="shared" si="147"/>
        <v>0</v>
      </c>
      <c r="U30" s="17">
        <f t="shared" si="147"/>
        <v>0</v>
      </c>
      <c r="V30" s="17">
        <f t="shared" si="147"/>
        <v>0</v>
      </c>
      <c r="W30" s="17">
        <f t="shared" si="147"/>
        <v>0</v>
      </c>
      <c r="X30" s="17">
        <f t="shared" si="147"/>
        <v>0</v>
      </c>
      <c r="Y30" s="17">
        <f t="shared" si="147"/>
        <v>0</v>
      </c>
      <c r="Z30" s="17">
        <f t="shared" si="147"/>
        <v>0</v>
      </c>
      <c r="AA30" s="17">
        <f t="shared" si="147"/>
        <v>0</v>
      </c>
      <c r="AB30" s="17">
        <f t="shared" si="147"/>
        <v>0</v>
      </c>
      <c r="AC30" s="17">
        <f t="shared" si="147"/>
        <v>0</v>
      </c>
      <c r="AD30" s="17">
        <f t="shared" si="147"/>
        <v>0</v>
      </c>
      <c r="AE30" s="319">
        <f t="shared" si="156"/>
        <v>0</v>
      </c>
      <c r="AF30" s="17">
        <f t="shared" si="157"/>
        <v>0</v>
      </c>
      <c r="AG30" s="17">
        <f t="shared" si="157"/>
        <v>0</v>
      </c>
      <c r="AH30" s="17">
        <f t="shared" si="157"/>
        <v>0</v>
      </c>
      <c r="AI30" s="17">
        <f t="shared" si="157"/>
        <v>0</v>
      </c>
      <c r="AJ30" s="17">
        <f t="shared" si="157"/>
        <v>0</v>
      </c>
      <c r="AK30" s="17">
        <v>0</v>
      </c>
      <c r="AL30" s="17">
        <f t="shared" si="158"/>
        <v>0</v>
      </c>
      <c r="AM30" s="17">
        <f t="shared" si="158"/>
        <v>0</v>
      </c>
      <c r="AN30" s="17">
        <v>0</v>
      </c>
      <c r="AO30" s="17">
        <f t="shared" si="159"/>
        <v>0</v>
      </c>
      <c r="AP30" s="17">
        <f t="shared" si="159"/>
        <v>0</v>
      </c>
      <c r="AQ30" s="17">
        <v>0</v>
      </c>
      <c r="AR30" s="319">
        <f t="shared" si="160"/>
        <v>0</v>
      </c>
      <c r="AS30" s="17">
        <f t="shared" si="149"/>
        <v>0</v>
      </c>
      <c r="AT30" s="17">
        <f t="shared" si="149"/>
        <v>0</v>
      </c>
      <c r="AU30" s="17">
        <f t="shared" si="149"/>
        <v>0</v>
      </c>
      <c r="AV30" s="17">
        <f t="shared" si="149"/>
        <v>0</v>
      </c>
      <c r="AW30" s="17">
        <f t="shared" si="149"/>
        <v>0</v>
      </c>
      <c r="AX30" s="17">
        <f t="shared" si="149"/>
        <v>0</v>
      </c>
      <c r="AY30" s="17">
        <f t="shared" si="149"/>
        <v>0</v>
      </c>
      <c r="AZ30" s="17">
        <f t="shared" si="149"/>
        <v>0</v>
      </c>
      <c r="BA30" s="17">
        <f t="shared" si="149"/>
        <v>0</v>
      </c>
      <c r="BB30" s="17">
        <f t="shared" si="149"/>
        <v>0</v>
      </c>
      <c r="BC30" s="17">
        <f t="shared" si="149"/>
        <v>0</v>
      </c>
      <c r="BD30" s="17">
        <f t="shared" si="149"/>
        <v>0</v>
      </c>
      <c r="BE30" s="319">
        <f t="shared" si="161"/>
        <v>0</v>
      </c>
      <c r="BF30" s="17">
        <f t="shared" si="150"/>
        <v>0</v>
      </c>
      <c r="BG30" s="17">
        <f t="shared" si="150"/>
        <v>0</v>
      </c>
      <c r="BH30" s="17">
        <f t="shared" si="150"/>
        <v>0</v>
      </c>
      <c r="BI30" s="17">
        <f t="shared" si="150"/>
        <v>0</v>
      </c>
      <c r="BJ30" s="17">
        <f t="shared" si="150"/>
        <v>0</v>
      </c>
      <c r="BK30" s="17">
        <f t="shared" si="150"/>
        <v>0</v>
      </c>
      <c r="BL30" s="17">
        <f t="shared" si="150"/>
        <v>0</v>
      </c>
      <c r="BM30" s="17">
        <f t="shared" si="150"/>
        <v>0</v>
      </c>
      <c r="BN30" s="17">
        <f t="shared" si="150"/>
        <v>0</v>
      </c>
      <c r="BO30" s="17">
        <f t="shared" si="150"/>
        <v>0</v>
      </c>
      <c r="BP30" s="17">
        <f t="shared" si="150"/>
        <v>0</v>
      </c>
      <c r="BQ30" s="17">
        <f t="shared" si="150"/>
        <v>0</v>
      </c>
      <c r="BR30" s="319">
        <f t="shared" si="162"/>
        <v>0</v>
      </c>
      <c r="BS30" s="17">
        <f t="shared" si="151"/>
        <v>0</v>
      </c>
      <c r="BT30" s="17">
        <f t="shared" si="151"/>
        <v>0</v>
      </c>
      <c r="BU30" s="17">
        <f t="shared" si="151"/>
        <v>0</v>
      </c>
      <c r="BV30" s="17">
        <f t="shared" si="151"/>
        <v>0</v>
      </c>
      <c r="BW30" s="17">
        <f t="shared" si="151"/>
        <v>0</v>
      </c>
      <c r="BX30" s="17">
        <f t="shared" si="151"/>
        <v>0</v>
      </c>
      <c r="BY30" s="17">
        <f t="shared" si="151"/>
        <v>0</v>
      </c>
      <c r="BZ30" s="17">
        <f t="shared" si="151"/>
        <v>0</v>
      </c>
      <c r="CA30" s="17">
        <f t="shared" si="151"/>
        <v>0</v>
      </c>
      <c r="CB30" s="17">
        <f t="shared" si="151"/>
        <v>0</v>
      </c>
      <c r="CC30" s="17">
        <f t="shared" si="151"/>
        <v>0</v>
      </c>
      <c r="CD30" s="17">
        <f t="shared" si="151"/>
        <v>0</v>
      </c>
      <c r="CE30" s="319">
        <f t="shared" si="163"/>
        <v>0</v>
      </c>
      <c r="CF30" s="17">
        <f t="shared" si="152"/>
        <v>0</v>
      </c>
      <c r="CG30" s="17">
        <f t="shared" si="152"/>
        <v>0</v>
      </c>
      <c r="CH30" s="17">
        <f t="shared" si="152"/>
        <v>0</v>
      </c>
      <c r="CI30" s="17">
        <f t="shared" si="152"/>
        <v>0</v>
      </c>
      <c r="CJ30" s="17">
        <f t="shared" si="152"/>
        <v>0</v>
      </c>
      <c r="CK30" s="17">
        <f t="shared" si="152"/>
        <v>0</v>
      </c>
      <c r="CL30" s="17">
        <f t="shared" si="152"/>
        <v>0</v>
      </c>
      <c r="CM30" s="17">
        <f t="shared" si="152"/>
        <v>0</v>
      </c>
      <c r="CN30" s="17">
        <f t="shared" si="152"/>
        <v>0</v>
      </c>
      <c r="CO30" s="17">
        <f t="shared" si="152"/>
        <v>0</v>
      </c>
      <c r="CP30" s="17">
        <f t="shared" si="152"/>
        <v>0</v>
      </c>
      <c r="CQ30" s="17">
        <f t="shared" si="152"/>
        <v>0</v>
      </c>
      <c r="CR30" s="319">
        <f t="shared" si="164"/>
        <v>0</v>
      </c>
      <c r="CS30" s="17">
        <f t="shared" si="153"/>
        <v>0</v>
      </c>
      <c r="CT30" s="17">
        <f t="shared" si="153"/>
        <v>0</v>
      </c>
      <c r="CU30" s="17">
        <f t="shared" si="153"/>
        <v>0</v>
      </c>
      <c r="CV30" s="17">
        <f t="shared" si="153"/>
        <v>0</v>
      </c>
      <c r="CW30" s="17">
        <f t="shared" si="153"/>
        <v>0</v>
      </c>
      <c r="CX30" s="17">
        <f t="shared" si="153"/>
        <v>0</v>
      </c>
      <c r="CY30" s="17">
        <f t="shared" si="153"/>
        <v>0</v>
      </c>
      <c r="CZ30" s="17">
        <f t="shared" si="153"/>
        <v>0</v>
      </c>
      <c r="DA30" s="17">
        <f t="shared" si="153"/>
        <v>0</v>
      </c>
      <c r="DB30" s="17">
        <f t="shared" si="153"/>
        <v>0</v>
      </c>
      <c r="DC30" s="17">
        <f t="shared" si="153"/>
        <v>0</v>
      </c>
      <c r="DD30" s="17">
        <f t="shared" si="153"/>
        <v>0</v>
      </c>
      <c r="DE30" s="319">
        <f t="shared" si="165"/>
        <v>0</v>
      </c>
      <c r="DF30" s="17">
        <f t="shared" si="154"/>
        <v>0</v>
      </c>
      <c r="DG30" s="17">
        <f t="shared" si="154"/>
        <v>0</v>
      </c>
      <c r="DH30" s="17">
        <f t="shared" si="154"/>
        <v>0</v>
      </c>
      <c r="DI30" s="17">
        <f t="shared" si="154"/>
        <v>0</v>
      </c>
      <c r="DJ30" s="17">
        <f t="shared" si="154"/>
        <v>0</v>
      </c>
      <c r="DK30" s="17">
        <f t="shared" si="154"/>
        <v>0</v>
      </c>
      <c r="DL30" s="17">
        <f t="shared" si="154"/>
        <v>0</v>
      </c>
      <c r="DM30" s="17">
        <f t="shared" si="154"/>
        <v>0</v>
      </c>
      <c r="DN30" s="17">
        <f t="shared" si="154"/>
        <v>0</v>
      </c>
      <c r="DO30" s="17">
        <f t="shared" si="154"/>
        <v>0</v>
      </c>
      <c r="DP30" s="17">
        <f t="shared" si="154"/>
        <v>0</v>
      </c>
      <c r="DQ30" s="17">
        <f t="shared" si="154"/>
        <v>0</v>
      </c>
      <c r="DR30" s="319">
        <f t="shared" si="166"/>
        <v>0</v>
      </c>
      <c r="DS30" s="17">
        <f t="shared" si="155"/>
        <v>0</v>
      </c>
      <c r="DT30" s="17">
        <f t="shared" si="155"/>
        <v>0</v>
      </c>
      <c r="DU30" s="17">
        <f t="shared" si="155"/>
        <v>0</v>
      </c>
      <c r="DV30" s="17">
        <f t="shared" si="155"/>
        <v>0</v>
      </c>
      <c r="DW30" s="17">
        <f t="shared" si="155"/>
        <v>0</v>
      </c>
      <c r="DX30" s="17">
        <f t="shared" si="155"/>
        <v>0</v>
      </c>
      <c r="DY30" s="17">
        <f t="shared" si="155"/>
        <v>0</v>
      </c>
      <c r="DZ30" s="17">
        <f t="shared" si="155"/>
        <v>0</v>
      </c>
      <c r="EA30" s="17">
        <f t="shared" si="155"/>
        <v>0</v>
      </c>
      <c r="EB30" s="17">
        <f t="shared" si="155"/>
        <v>0</v>
      </c>
      <c r="EC30" s="17">
        <f t="shared" si="155"/>
        <v>0</v>
      </c>
      <c r="ED30" s="17">
        <f t="shared" si="155"/>
        <v>0</v>
      </c>
      <c r="EE30" s="391">
        <f t="shared" si="167"/>
        <v>0</v>
      </c>
    </row>
    <row r="31" spans="1:135" x14ac:dyDescent="0.2">
      <c r="A31" s="1"/>
      <c r="D31" s="35" t="s">
        <v>249</v>
      </c>
      <c r="E31" s="37"/>
      <c r="F31" s="17">
        <f t="shared" si="146"/>
        <v>0</v>
      </c>
      <c r="G31" s="17">
        <f t="shared" si="146"/>
        <v>0</v>
      </c>
      <c r="H31" s="17">
        <f t="shared" si="146"/>
        <v>0</v>
      </c>
      <c r="I31" s="17">
        <f t="shared" si="146"/>
        <v>0</v>
      </c>
      <c r="J31" s="17">
        <f t="shared" si="146"/>
        <v>0</v>
      </c>
      <c r="K31" s="17">
        <f t="shared" si="146"/>
        <v>0</v>
      </c>
      <c r="L31" s="17">
        <f t="shared" si="146"/>
        <v>0</v>
      </c>
      <c r="M31" s="17">
        <f t="shared" si="146"/>
        <v>0</v>
      </c>
      <c r="N31" s="17">
        <f t="shared" si="146"/>
        <v>0</v>
      </c>
      <c r="O31" s="17">
        <f t="shared" si="146"/>
        <v>0</v>
      </c>
      <c r="P31" s="17">
        <f t="shared" si="146"/>
        <v>0</v>
      </c>
      <c r="Q31" s="17">
        <f t="shared" si="146"/>
        <v>0</v>
      </c>
      <c r="R31" s="319">
        <f t="shared" si="127"/>
        <v>0</v>
      </c>
      <c r="S31" s="17">
        <f t="shared" si="147"/>
        <v>0</v>
      </c>
      <c r="T31" s="17">
        <f t="shared" si="147"/>
        <v>0</v>
      </c>
      <c r="U31" s="17">
        <f t="shared" si="147"/>
        <v>0</v>
      </c>
      <c r="V31" s="17">
        <f t="shared" si="147"/>
        <v>0</v>
      </c>
      <c r="W31" s="17">
        <f t="shared" si="147"/>
        <v>0</v>
      </c>
      <c r="X31" s="17">
        <f t="shared" si="147"/>
        <v>0</v>
      </c>
      <c r="Y31" s="17">
        <f t="shared" si="147"/>
        <v>0</v>
      </c>
      <c r="Z31" s="17">
        <f t="shared" si="147"/>
        <v>0</v>
      </c>
      <c r="AA31" s="17">
        <f t="shared" si="147"/>
        <v>0</v>
      </c>
      <c r="AB31" s="17">
        <f t="shared" si="147"/>
        <v>0</v>
      </c>
      <c r="AC31" s="17">
        <f t="shared" si="147"/>
        <v>0</v>
      </c>
      <c r="AD31" s="17">
        <f t="shared" si="147"/>
        <v>0</v>
      </c>
      <c r="AE31" s="319">
        <f t="shared" si="156"/>
        <v>0</v>
      </c>
      <c r="AF31" s="17">
        <f t="shared" ref="AF31:AI33" si="168">IF(AF$2&gt;=$B$18,$E31,0)</f>
        <v>0</v>
      </c>
      <c r="AG31" s="17">
        <f t="shared" si="168"/>
        <v>0</v>
      </c>
      <c r="AH31" s="17">
        <f t="shared" si="168"/>
        <v>0</v>
      </c>
      <c r="AI31" s="17">
        <f t="shared" si="168"/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f>IF(AQ$2&gt;=$B$18,$E31,0)</f>
        <v>0</v>
      </c>
      <c r="AR31" s="319">
        <f t="shared" si="160"/>
        <v>0</v>
      </c>
      <c r="AS31" s="17">
        <f t="shared" si="149"/>
        <v>0</v>
      </c>
      <c r="AT31" s="17">
        <f t="shared" si="149"/>
        <v>0</v>
      </c>
      <c r="AU31" s="17">
        <f t="shared" si="149"/>
        <v>0</v>
      </c>
      <c r="AV31" s="17">
        <f t="shared" si="149"/>
        <v>0</v>
      </c>
      <c r="AW31" s="17">
        <f t="shared" si="149"/>
        <v>0</v>
      </c>
      <c r="AX31" s="17">
        <f t="shared" si="149"/>
        <v>0</v>
      </c>
      <c r="AY31" s="17">
        <f t="shared" si="149"/>
        <v>0</v>
      </c>
      <c r="AZ31" s="17">
        <f t="shared" si="149"/>
        <v>0</v>
      </c>
      <c r="BA31" s="17">
        <f t="shared" si="149"/>
        <v>0</v>
      </c>
      <c r="BB31" s="17">
        <f t="shared" si="149"/>
        <v>0</v>
      </c>
      <c r="BC31" s="17">
        <f t="shared" si="149"/>
        <v>0</v>
      </c>
      <c r="BD31" s="17">
        <f t="shared" si="149"/>
        <v>0</v>
      </c>
      <c r="BE31" s="319">
        <f t="shared" si="161"/>
        <v>0</v>
      </c>
      <c r="BF31" s="17">
        <f t="shared" si="150"/>
        <v>0</v>
      </c>
      <c r="BG31" s="17">
        <f t="shared" si="150"/>
        <v>0</v>
      </c>
      <c r="BH31" s="17">
        <f t="shared" si="150"/>
        <v>0</v>
      </c>
      <c r="BI31" s="17">
        <f t="shared" si="150"/>
        <v>0</v>
      </c>
      <c r="BJ31" s="17">
        <f t="shared" si="150"/>
        <v>0</v>
      </c>
      <c r="BK31" s="17">
        <f t="shared" si="150"/>
        <v>0</v>
      </c>
      <c r="BL31" s="17">
        <f t="shared" si="150"/>
        <v>0</v>
      </c>
      <c r="BM31" s="17">
        <f t="shared" si="150"/>
        <v>0</v>
      </c>
      <c r="BN31" s="17">
        <f t="shared" si="150"/>
        <v>0</v>
      </c>
      <c r="BO31" s="17">
        <f t="shared" si="150"/>
        <v>0</v>
      </c>
      <c r="BP31" s="17">
        <f t="shared" si="150"/>
        <v>0</v>
      </c>
      <c r="BQ31" s="17">
        <f t="shared" si="150"/>
        <v>0</v>
      </c>
      <c r="BR31" s="319">
        <f t="shared" si="162"/>
        <v>0</v>
      </c>
      <c r="BS31" s="17">
        <f t="shared" si="151"/>
        <v>0</v>
      </c>
      <c r="BT31" s="17">
        <f t="shared" si="151"/>
        <v>0</v>
      </c>
      <c r="BU31" s="17">
        <f t="shared" si="151"/>
        <v>0</v>
      </c>
      <c r="BV31" s="17">
        <f t="shared" si="151"/>
        <v>0</v>
      </c>
      <c r="BW31" s="17">
        <f t="shared" si="151"/>
        <v>0</v>
      </c>
      <c r="BX31" s="17">
        <f t="shared" si="151"/>
        <v>0</v>
      </c>
      <c r="BY31" s="17">
        <f t="shared" si="151"/>
        <v>0</v>
      </c>
      <c r="BZ31" s="17">
        <f t="shared" si="151"/>
        <v>0</v>
      </c>
      <c r="CA31" s="17">
        <f t="shared" si="151"/>
        <v>0</v>
      </c>
      <c r="CB31" s="17">
        <f t="shared" si="151"/>
        <v>0</v>
      </c>
      <c r="CC31" s="17">
        <f t="shared" si="151"/>
        <v>0</v>
      </c>
      <c r="CD31" s="17">
        <f t="shared" si="151"/>
        <v>0</v>
      </c>
      <c r="CE31" s="319">
        <f t="shared" si="163"/>
        <v>0</v>
      </c>
      <c r="CF31" s="17">
        <f t="shared" si="152"/>
        <v>0</v>
      </c>
      <c r="CG31" s="17">
        <f t="shared" si="152"/>
        <v>0</v>
      </c>
      <c r="CH31" s="17">
        <f t="shared" si="152"/>
        <v>0</v>
      </c>
      <c r="CI31" s="17">
        <f t="shared" si="152"/>
        <v>0</v>
      </c>
      <c r="CJ31" s="17">
        <f t="shared" si="152"/>
        <v>0</v>
      </c>
      <c r="CK31" s="17">
        <f t="shared" si="152"/>
        <v>0</v>
      </c>
      <c r="CL31" s="17">
        <f t="shared" si="152"/>
        <v>0</v>
      </c>
      <c r="CM31" s="17">
        <f t="shared" si="152"/>
        <v>0</v>
      </c>
      <c r="CN31" s="17">
        <f t="shared" si="152"/>
        <v>0</v>
      </c>
      <c r="CO31" s="17">
        <f t="shared" si="152"/>
        <v>0</v>
      </c>
      <c r="CP31" s="17">
        <f t="shared" si="152"/>
        <v>0</v>
      </c>
      <c r="CQ31" s="17">
        <f t="shared" si="152"/>
        <v>0</v>
      </c>
      <c r="CR31" s="319">
        <f t="shared" si="164"/>
        <v>0</v>
      </c>
      <c r="CS31" s="17">
        <f t="shared" si="153"/>
        <v>0</v>
      </c>
      <c r="CT31" s="17">
        <f t="shared" si="153"/>
        <v>0</v>
      </c>
      <c r="CU31" s="17">
        <f t="shared" si="153"/>
        <v>0</v>
      </c>
      <c r="CV31" s="17">
        <f t="shared" si="153"/>
        <v>0</v>
      </c>
      <c r="CW31" s="17">
        <f t="shared" si="153"/>
        <v>0</v>
      </c>
      <c r="CX31" s="17">
        <f t="shared" si="153"/>
        <v>0</v>
      </c>
      <c r="CY31" s="17">
        <f t="shared" si="153"/>
        <v>0</v>
      </c>
      <c r="CZ31" s="17">
        <f t="shared" si="153"/>
        <v>0</v>
      </c>
      <c r="DA31" s="17">
        <f t="shared" si="153"/>
        <v>0</v>
      </c>
      <c r="DB31" s="17">
        <f t="shared" si="153"/>
        <v>0</v>
      </c>
      <c r="DC31" s="17">
        <f t="shared" si="153"/>
        <v>0</v>
      </c>
      <c r="DD31" s="17">
        <f t="shared" si="153"/>
        <v>0</v>
      </c>
      <c r="DE31" s="319">
        <f t="shared" si="165"/>
        <v>0</v>
      </c>
      <c r="DF31" s="17">
        <f t="shared" si="154"/>
        <v>0</v>
      </c>
      <c r="DG31" s="17">
        <f t="shared" si="154"/>
        <v>0</v>
      </c>
      <c r="DH31" s="17">
        <f t="shared" si="154"/>
        <v>0</v>
      </c>
      <c r="DI31" s="17">
        <f t="shared" si="154"/>
        <v>0</v>
      </c>
      <c r="DJ31" s="17">
        <f t="shared" si="154"/>
        <v>0</v>
      </c>
      <c r="DK31" s="17">
        <f t="shared" si="154"/>
        <v>0</v>
      </c>
      <c r="DL31" s="17">
        <f t="shared" si="154"/>
        <v>0</v>
      </c>
      <c r="DM31" s="17">
        <f t="shared" si="154"/>
        <v>0</v>
      </c>
      <c r="DN31" s="17">
        <f t="shared" si="154"/>
        <v>0</v>
      </c>
      <c r="DO31" s="17">
        <f t="shared" si="154"/>
        <v>0</v>
      </c>
      <c r="DP31" s="17">
        <f t="shared" si="154"/>
        <v>0</v>
      </c>
      <c r="DQ31" s="17">
        <f t="shared" si="154"/>
        <v>0</v>
      </c>
      <c r="DR31" s="319">
        <f t="shared" si="166"/>
        <v>0</v>
      </c>
      <c r="DS31" s="17">
        <f t="shared" si="155"/>
        <v>0</v>
      </c>
      <c r="DT31" s="17">
        <f t="shared" si="155"/>
        <v>0</v>
      </c>
      <c r="DU31" s="17">
        <f t="shared" si="155"/>
        <v>0</v>
      </c>
      <c r="DV31" s="17">
        <f t="shared" si="155"/>
        <v>0</v>
      </c>
      <c r="DW31" s="17">
        <f t="shared" si="155"/>
        <v>0</v>
      </c>
      <c r="DX31" s="17">
        <f t="shared" si="155"/>
        <v>0</v>
      </c>
      <c r="DY31" s="17">
        <f t="shared" si="155"/>
        <v>0</v>
      </c>
      <c r="DZ31" s="17">
        <f t="shared" si="155"/>
        <v>0</v>
      </c>
      <c r="EA31" s="17">
        <f t="shared" si="155"/>
        <v>0</v>
      </c>
      <c r="EB31" s="17">
        <f t="shared" si="155"/>
        <v>0</v>
      </c>
      <c r="EC31" s="17">
        <f t="shared" si="155"/>
        <v>0</v>
      </c>
      <c r="ED31" s="17">
        <f t="shared" si="155"/>
        <v>0</v>
      </c>
      <c r="EE31" s="391">
        <f t="shared" si="167"/>
        <v>0</v>
      </c>
    </row>
    <row r="32" spans="1:135" x14ac:dyDescent="0.2">
      <c r="A32" s="1"/>
      <c r="D32" s="35" t="s">
        <v>44</v>
      </c>
      <c r="E32" s="37"/>
      <c r="F32" s="17">
        <f t="shared" si="146"/>
        <v>0</v>
      </c>
      <c r="G32" s="17">
        <f t="shared" si="146"/>
        <v>0</v>
      </c>
      <c r="H32" s="17">
        <f t="shared" si="146"/>
        <v>0</v>
      </c>
      <c r="I32" s="17">
        <f t="shared" si="146"/>
        <v>0</v>
      </c>
      <c r="J32" s="17">
        <f t="shared" si="146"/>
        <v>0</v>
      </c>
      <c r="K32" s="17">
        <f t="shared" si="146"/>
        <v>0</v>
      </c>
      <c r="L32" s="17">
        <f t="shared" si="146"/>
        <v>0</v>
      </c>
      <c r="M32" s="17">
        <f t="shared" si="146"/>
        <v>0</v>
      </c>
      <c r="N32" s="17">
        <f t="shared" si="146"/>
        <v>0</v>
      </c>
      <c r="O32" s="17">
        <f t="shared" si="146"/>
        <v>0</v>
      </c>
      <c r="P32" s="17">
        <f t="shared" si="146"/>
        <v>0</v>
      </c>
      <c r="Q32" s="17">
        <f t="shared" si="146"/>
        <v>0</v>
      </c>
      <c r="R32" s="319">
        <f t="shared" si="127"/>
        <v>0</v>
      </c>
      <c r="S32" s="17">
        <f t="shared" si="147"/>
        <v>0</v>
      </c>
      <c r="T32" s="17">
        <f t="shared" si="147"/>
        <v>0</v>
      </c>
      <c r="U32" s="17">
        <f t="shared" si="147"/>
        <v>0</v>
      </c>
      <c r="V32" s="17">
        <f t="shared" si="147"/>
        <v>0</v>
      </c>
      <c r="W32" s="17">
        <f t="shared" si="147"/>
        <v>0</v>
      </c>
      <c r="X32" s="17">
        <f t="shared" si="147"/>
        <v>0</v>
      </c>
      <c r="Y32" s="17">
        <f t="shared" si="147"/>
        <v>0</v>
      </c>
      <c r="Z32" s="17">
        <f t="shared" si="147"/>
        <v>0</v>
      </c>
      <c r="AA32" s="17">
        <f t="shared" si="147"/>
        <v>0</v>
      </c>
      <c r="AB32" s="17">
        <f t="shared" si="147"/>
        <v>0</v>
      </c>
      <c r="AC32" s="17">
        <f t="shared" si="147"/>
        <v>0</v>
      </c>
      <c r="AD32" s="17">
        <f t="shared" si="147"/>
        <v>0</v>
      </c>
      <c r="AE32" s="319">
        <f t="shared" si="156"/>
        <v>0</v>
      </c>
      <c r="AF32" s="17">
        <f t="shared" si="168"/>
        <v>0</v>
      </c>
      <c r="AG32" s="17">
        <f t="shared" si="168"/>
        <v>0</v>
      </c>
      <c r="AH32" s="17">
        <f t="shared" si="168"/>
        <v>0</v>
      </c>
      <c r="AI32" s="17">
        <f t="shared" si="168"/>
        <v>0</v>
      </c>
      <c r="AJ32" s="17">
        <f t="shared" ref="AJ32:AP33" si="169">IF(AJ$2&gt;=$B$18,$E32,0)</f>
        <v>0</v>
      </c>
      <c r="AK32" s="17">
        <f t="shared" si="169"/>
        <v>0</v>
      </c>
      <c r="AL32" s="17">
        <f t="shared" si="169"/>
        <v>0</v>
      </c>
      <c r="AM32" s="17">
        <f t="shared" si="169"/>
        <v>0</v>
      </c>
      <c r="AN32" s="17">
        <f t="shared" si="169"/>
        <v>0</v>
      </c>
      <c r="AO32" s="17">
        <f t="shared" si="169"/>
        <v>0</v>
      </c>
      <c r="AP32" s="17">
        <f t="shared" si="169"/>
        <v>0</v>
      </c>
      <c r="AQ32" s="17">
        <f>IF(AQ$2&gt;=$B$18,$E32,0)</f>
        <v>0</v>
      </c>
      <c r="AR32" s="319">
        <f t="shared" si="160"/>
        <v>0</v>
      </c>
      <c r="AS32" s="17">
        <f t="shared" si="149"/>
        <v>0</v>
      </c>
      <c r="AT32" s="17">
        <f t="shared" si="149"/>
        <v>0</v>
      </c>
      <c r="AU32" s="17">
        <f t="shared" si="149"/>
        <v>0</v>
      </c>
      <c r="AV32" s="17">
        <f t="shared" si="149"/>
        <v>0</v>
      </c>
      <c r="AW32" s="17">
        <f t="shared" si="149"/>
        <v>0</v>
      </c>
      <c r="AX32" s="17">
        <f t="shared" si="149"/>
        <v>0</v>
      </c>
      <c r="AY32" s="17">
        <f t="shared" si="149"/>
        <v>0</v>
      </c>
      <c r="AZ32" s="17">
        <f t="shared" si="149"/>
        <v>0</v>
      </c>
      <c r="BA32" s="17">
        <f t="shared" si="149"/>
        <v>0</v>
      </c>
      <c r="BB32" s="17">
        <f t="shared" si="149"/>
        <v>0</v>
      </c>
      <c r="BC32" s="17">
        <f t="shared" si="149"/>
        <v>0</v>
      </c>
      <c r="BD32" s="17">
        <f t="shared" si="149"/>
        <v>0</v>
      </c>
      <c r="BE32" s="319">
        <f t="shared" si="161"/>
        <v>0</v>
      </c>
      <c r="BF32" s="17">
        <f t="shared" si="150"/>
        <v>0</v>
      </c>
      <c r="BG32" s="17">
        <f t="shared" si="150"/>
        <v>0</v>
      </c>
      <c r="BH32" s="17">
        <f t="shared" si="150"/>
        <v>0</v>
      </c>
      <c r="BI32" s="17">
        <f t="shared" si="150"/>
        <v>0</v>
      </c>
      <c r="BJ32" s="17">
        <f t="shared" si="150"/>
        <v>0</v>
      </c>
      <c r="BK32" s="17">
        <f t="shared" si="150"/>
        <v>0</v>
      </c>
      <c r="BL32" s="17">
        <f t="shared" si="150"/>
        <v>0</v>
      </c>
      <c r="BM32" s="17">
        <f t="shared" si="150"/>
        <v>0</v>
      </c>
      <c r="BN32" s="17">
        <f t="shared" si="150"/>
        <v>0</v>
      </c>
      <c r="BO32" s="17">
        <f t="shared" si="150"/>
        <v>0</v>
      </c>
      <c r="BP32" s="17">
        <f t="shared" si="150"/>
        <v>0</v>
      </c>
      <c r="BQ32" s="17">
        <f t="shared" si="150"/>
        <v>0</v>
      </c>
      <c r="BR32" s="319">
        <f t="shared" si="162"/>
        <v>0</v>
      </c>
      <c r="BS32" s="17">
        <f t="shared" si="151"/>
        <v>0</v>
      </c>
      <c r="BT32" s="17">
        <f t="shared" si="151"/>
        <v>0</v>
      </c>
      <c r="BU32" s="17">
        <f t="shared" si="151"/>
        <v>0</v>
      </c>
      <c r="BV32" s="17">
        <f t="shared" si="151"/>
        <v>0</v>
      </c>
      <c r="BW32" s="17">
        <f t="shared" si="151"/>
        <v>0</v>
      </c>
      <c r="BX32" s="17">
        <f t="shared" si="151"/>
        <v>0</v>
      </c>
      <c r="BY32" s="17">
        <f t="shared" si="151"/>
        <v>0</v>
      </c>
      <c r="BZ32" s="17">
        <f t="shared" si="151"/>
        <v>0</v>
      </c>
      <c r="CA32" s="17">
        <f t="shared" si="151"/>
        <v>0</v>
      </c>
      <c r="CB32" s="17">
        <f t="shared" si="151"/>
        <v>0</v>
      </c>
      <c r="CC32" s="17">
        <f t="shared" si="151"/>
        <v>0</v>
      </c>
      <c r="CD32" s="17">
        <f t="shared" si="151"/>
        <v>0</v>
      </c>
      <c r="CE32" s="319">
        <f t="shared" si="163"/>
        <v>0</v>
      </c>
      <c r="CF32" s="17">
        <f t="shared" si="152"/>
        <v>0</v>
      </c>
      <c r="CG32" s="17">
        <f t="shared" si="152"/>
        <v>0</v>
      </c>
      <c r="CH32" s="17">
        <f t="shared" si="152"/>
        <v>0</v>
      </c>
      <c r="CI32" s="17">
        <f t="shared" si="152"/>
        <v>0</v>
      </c>
      <c r="CJ32" s="17">
        <f t="shared" si="152"/>
        <v>0</v>
      </c>
      <c r="CK32" s="17">
        <f t="shared" si="152"/>
        <v>0</v>
      </c>
      <c r="CL32" s="17">
        <f t="shared" si="152"/>
        <v>0</v>
      </c>
      <c r="CM32" s="17">
        <f t="shared" si="152"/>
        <v>0</v>
      </c>
      <c r="CN32" s="17">
        <f t="shared" si="152"/>
        <v>0</v>
      </c>
      <c r="CO32" s="17">
        <f t="shared" si="152"/>
        <v>0</v>
      </c>
      <c r="CP32" s="17">
        <f t="shared" si="152"/>
        <v>0</v>
      </c>
      <c r="CQ32" s="17">
        <f t="shared" si="152"/>
        <v>0</v>
      </c>
      <c r="CR32" s="319">
        <f t="shared" si="164"/>
        <v>0</v>
      </c>
      <c r="CS32" s="17">
        <f t="shared" si="153"/>
        <v>0</v>
      </c>
      <c r="CT32" s="17">
        <f t="shared" si="153"/>
        <v>0</v>
      </c>
      <c r="CU32" s="17">
        <f t="shared" si="153"/>
        <v>0</v>
      </c>
      <c r="CV32" s="17">
        <f t="shared" si="153"/>
        <v>0</v>
      </c>
      <c r="CW32" s="17">
        <f t="shared" si="153"/>
        <v>0</v>
      </c>
      <c r="CX32" s="17">
        <f t="shared" si="153"/>
        <v>0</v>
      </c>
      <c r="CY32" s="17">
        <f t="shared" si="153"/>
        <v>0</v>
      </c>
      <c r="CZ32" s="17">
        <f t="shared" si="153"/>
        <v>0</v>
      </c>
      <c r="DA32" s="17">
        <f t="shared" si="153"/>
        <v>0</v>
      </c>
      <c r="DB32" s="17">
        <f t="shared" si="153"/>
        <v>0</v>
      </c>
      <c r="DC32" s="17">
        <f t="shared" si="153"/>
        <v>0</v>
      </c>
      <c r="DD32" s="17">
        <f t="shared" si="153"/>
        <v>0</v>
      </c>
      <c r="DE32" s="319">
        <f t="shared" si="165"/>
        <v>0</v>
      </c>
      <c r="DF32" s="17">
        <f t="shared" si="154"/>
        <v>0</v>
      </c>
      <c r="DG32" s="17">
        <f t="shared" si="154"/>
        <v>0</v>
      </c>
      <c r="DH32" s="17">
        <f t="shared" si="154"/>
        <v>0</v>
      </c>
      <c r="DI32" s="17">
        <f t="shared" si="154"/>
        <v>0</v>
      </c>
      <c r="DJ32" s="17">
        <f t="shared" si="154"/>
        <v>0</v>
      </c>
      <c r="DK32" s="17">
        <f t="shared" si="154"/>
        <v>0</v>
      </c>
      <c r="DL32" s="17">
        <f t="shared" si="154"/>
        <v>0</v>
      </c>
      <c r="DM32" s="17">
        <f t="shared" si="154"/>
        <v>0</v>
      </c>
      <c r="DN32" s="17">
        <f t="shared" si="154"/>
        <v>0</v>
      </c>
      <c r="DO32" s="17">
        <f t="shared" si="154"/>
        <v>0</v>
      </c>
      <c r="DP32" s="17">
        <f t="shared" si="154"/>
        <v>0</v>
      </c>
      <c r="DQ32" s="17">
        <f t="shared" si="154"/>
        <v>0</v>
      </c>
      <c r="DR32" s="319">
        <f t="shared" si="166"/>
        <v>0</v>
      </c>
      <c r="DS32" s="17">
        <f t="shared" si="155"/>
        <v>0</v>
      </c>
      <c r="DT32" s="17">
        <f t="shared" si="155"/>
        <v>0</v>
      </c>
      <c r="DU32" s="17">
        <f t="shared" si="155"/>
        <v>0</v>
      </c>
      <c r="DV32" s="17">
        <f t="shared" si="155"/>
        <v>0</v>
      </c>
      <c r="DW32" s="17">
        <f t="shared" si="155"/>
        <v>0</v>
      </c>
      <c r="DX32" s="17">
        <f t="shared" si="155"/>
        <v>0</v>
      </c>
      <c r="DY32" s="17">
        <f t="shared" si="155"/>
        <v>0</v>
      </c>
      <c r="DZ32" s="17">
        <f t="shared" si="155"/>
        <v>0</v>
      </c>
      <c r="EA32" s="17">
        <f t="shared" si="155"/>
        <v>0</v>
      </c>
      <c r="EB32" s="17">
        <f t="shared" si="155"/>
        <v>0</v>
      </c>
      <c r="EC32" s="17">
        <f t="shared" si="155"/>
        <v>0</v>
      </c>
      <c r="ED32" s="17">
        <f t="shared" si="155"/>
        <v>0</v>
      </c>
      <c r="EE32" s="391">
        <f t="shared" si="167"/>
        <v>0</v>
      </c>
    </row>
    <row r="33" spans="1:135" x14ac:dyDescent="0.2">
      <c r="A33" s="1"/>
      <c r="D33" s="35" t="s">
        <v>44</v>
      </c>
      <c r="E33" s="37"/>
      <c r="F33" s="17">
        <f t="shared" si="146"/>
        <v>0</v>
      </c>
      <c r="G33" s="17">
        <f t="shared" si="146"/>
        <v>0</v>
      </c>
      <c r="H33" s="17">
        <f t="shared" si="146"/>
        <v>0</v>
      </c>
      <c r="I33" s="17">
        <f t="shared" si="146"/>
        <v>0</v>
      </c>
      <c r="J33" s="17">
        <f t="shared" si="146"/>
        <v>0</v>
      </c>
      <c r="K33" s="17">
        <f t="shared" si="146"/>
        <v>0</v>
      </c>
      <c r="L33" s="17">
        <f t="shared" si="146"/>
        <v>0</v>
      </c>
      <c r="M33" s="17">
        <f t="shared" si="146"/>
        <v>0</v>
      </c>
      <c r="N33" s="17">
        <f t="shared" si="146"/>
        <v>0</v>
      </c>
      <c r="O33" s="17">
        <f t="shared" si="146"/>
        <v>0</v>
      </c>
      <c r="P33" s="17">
        <f t="shared" si="146"/>
        <v>0</v>
      </c>
      <c r="Q33" s="17">
        <f t="shared" si="146"/>
        <v>0</v>
      </c>
      <c r="R33" s="319">
        <f t="shared" ref="R33" si="170">SUM(F33:Q33)</f>
        <v>0</v>
      </c>
      <c r="S33" s="17">
        <f t="shared" si="147"/>
        <v>0</v>
      </c>
      <c r="T33" s="17">
        <f t="shared" si="147"/>
        <v>0</v>
      </c>
      <c r="U33" s="17">
        <f t="shared" si="147"/>
        <v>0</v>
      </c>
      <c r="V33" s="17">
        <f t="shared" si="147"/>
        <v>0</v>
      </c>
      <c r="W33" s="17">
        <f t="shared" si="147"/>
        <v>0</v>
      </c>
      <c r="X33" s="17">
        <f t="shared" si="147"/>
        <v>0</v>
      </c>
      <c r="Y33" s="17">
        <f t="shared" si="147"/>
        <v>0</v>
      </c>
      <c r="Z33" s="17">
        <f t="shared" si="147"/>
        <v>0</v>
      </c>
      <c r="AA33" s="17">
        <f t="shared" si="147"/>
        <v>0</v>
      </c>
      <c r="AB33" s="17">
        <f t="shared" si="147"/>
        <v>0</v>
      </c>
      <c r="AC33" s="17">
        <f t="shared" si="147"/>
        <v>0</v>
      </c>
      <c r="AD33" s="17">
        <f t="shared" si="147"/>
        <v>0</v>
      </c>
      <c r="AE33" s="319">
        <f t="shared" ref="AE33" si="171">SUM(S33:AD33)</f>
        <v>0</v>
      </c>
      <c r="AF33" s="17">
        <f t="shared" si="168"/>
        <v>0</v>
      </c>
      <c r="AG33" s="17">
        <f t="shared" si="168"/>
        <v>0</v>
      </c>
      <c r="AH33" s="17">
        <f t="shared" si="168"/>
        <v>0</v>
      </c>
      <c r="AI33" s="17">
        <f t="shared" si="168"/>
        <v>0</v>
      </c>
      <c r="AJ33" s="17">
        <f t="shared" si="169"/>
        <v>0</v>
      </c>
      <c r="AK33" s="17">
        <f t="shared" si="169"/>
        <v>0</v>
      </c>
      <c r="AL33" s="17">
        <f t="shared" si="169"/>
        <v>0</v>
      </c>
      <c r="AM33" s="17">
        <f t="shared" si="169"/>
        <v>0</v>
      </c>
      <c r="AN33" s="17">
        <f t="shared" si="169"/>
        <v>0</v>
      </c>
      <c r="AO33" s="17">
        <f t="shared" si="169"/>
        <v>0</v>
      </c>
      <c r="AP33" s="17">
        <f t="shared" si="169"/>
        <v>0</v>
      </c>
      <c r="AQ33" s="17">
        <f>IF(AQ$2&gt;=$B$18,$E33,0)</f>
        <v>0</v>
      </c>
      <c r="AR33" s="319">
        <f t="shared" ref="AR33" si="172">SUM(AF33:AQ33)</f>
        <v>0</v>
      </c>
      <c r="AS33" s="17">
        <f t="shared" si="149"/>
        <v>0</v>
      </c>
      <c r="AT33" s="17">
        <f t="shared" si="149"/>
        <v>0</v>
      </c>
      <c r="AU33" s="17">
        <f t="shared" si="149"/>
        <v>0</v>
      </c>
      <c r="AV33" s="17">
        <f t="shared" si="149"/>
        <v>0</v>
      </c>
      <c r="AW33" s="17">
        <f t="shared" si="149"/>
        <v>0</v>
      </c>
      <c r="AX33" s="17">
        <f t="shared" si="149"/>
        <v>0</v>
      </c>
      <c r="AY33" s="17">
        <f t="shared" si="149"/>
        <v>0</v>
      </c>
      <c r="AZ33" s="17">
        <f t="shared" si="149"/>
        <v>0</v>
      </c>
      <c r="BA33" s="17">
        <f t="shared" si="149"/>
        <v>0</v>
      </c>
      <c r="BB33" s="17">
        <f t="shared" si="149"/>
        <v>0</v>
      </c>
      <c r="BC33" s="17">
        <f t="shared" si="149"/>
        <v>0</v>
      </c>
      <c r="BD33" s="17">
        <f t="shared" si="149"/>
        <v>0</v>
      </c>
      <c r="BE33" s="319">
        <f t="shared" ref="BE33" si="173">SUM(AS33:BD33)</f>
        <v>0</v>
      </c>
      <c r="BF33" s="17">
        <f t="shared" si="150"/>
        <v>0</v>
      </c>
      <c r="BG33" s="17">
        <f t="shared" si="150"/>
        <v>0</v>
      </c>
      <c r="BH33" s="17">
        <f t="shared" si="150"/>
        <v>0</v>
      </c>
      <c r="BI33" s="17">
        <f t="shared" si="150"/>
        <v>0</v>
      </c>
      <c r="BJ33" s="17">
        <f t="shared" si="150"/>
        <v>0</v>
      </c>
      <c r="BK33" s="17">
        <f t="shared" si="150"/>
        <v>0</v>
      </c>
      <c r="BL33" s="17">
        <f t="shared" si="150"/>
        <v>0</v>
      </c>
      <c r="BM33" s="17">
        <f t="shared" si="150"/>
        <v>0</v>
      </c>
      <c r="BN33" s="17">
        <f t="shared" si="150"/>
        <v>0</v>
      </c>
      <c r="BO33" s="17">
        <f t="shared" si="150"/>
        <v>0</v>
      </c>
      <c r="BP33" s="17">
        <f t="shared" si="150"/>
        <v>0</v>
      </c>
      <c r="BQ33" s="17">
        <f t="shared" si="150"/>
        <v>0</v>
      </c>
      <c r="BR33" s="319">
        <f t="shared" ref="BR33" si="174">SUM(BF33:BQ33)</f>
        <v>0</v>
      </c>
      <c r="BS33" s="17">
        <f t="shared" si="151"/>
        <v>0</v>
      </c>
      <c r="BT33" s="17">
        <f t="shared" si="151"/>
        <v>0</v>
      </c>
      <c r="BU33" s="17">
        <f t="shared" si="151"/>
        <v>0</v>
      </c>
      <c r="BV33" s="17">
        <f t="shared" si="151"/>
        <v>0</v>
      </c>
      <c r="BW33" s="17">
        <f t="shared" si="151"/>
        <v>0</v>
      </c>
      <c r="BX33" s="17">
        <f t="shared" si="151"/>
        <v>0</v>
      </c>
      <c r="BY33" s="17">
        <f t="shared" si="151"/>
        <v>0</v>
      </c>
      <c r="BZ33" s="17">
        <f t="shared" si="151"/>
        <v>0</v>
      </c>
      <c r="CA33" s="17">
        <f t="shared" si="151"/>
        <v>0</v>
      </c>
      <c r="CB33" s="17">
        <f t="shared" si="151"/>
        <v>0</v>
      </c>
      <c r="CC33" s="17">
        <f t="shared" si="151"/>
        <v>0</v>
      </c>
      <c r="CD33" s="17">
        <f t="shared" si="151"/>
        <v>0</v>
      </c>
      <c r="CE33" s="319">
        <f t="shared" ref="CE33" si="175">SUM(BS33:CD33)</f>
        <v>0</v>
      </c>
      <c r="CF33" s="17">
        <f t="shared" si="152"/>
        <v>0</v>
      </c>
      <c r="CG33" s="17">
        <f t="shared" si="152"/>
        <v>0</v>
      </c>
      <c r="CH33" s="17">
        <f t="shared" si="152"/>
        <v>0</v>
      </c>
      <c r="CI33" s="17">
        <f t="shared" si="152"/>
        <v>0</v>
      </c>
      <c r="CJ33" s="17">
        <f t="shared" si="152"/>
        <v>0</v>
      </c>
      <c r="CK33" s="17">
        <f t="shared" si="152"/>
        <v>0</v>
      </c>
      <c r="CL33" s="17">
        <f t="shared" si="152"/>
        <v>0</v>
      </c>
      <c r="CM33" s="17">
        <f t="shared" si="152"/>
        <v>0</v>
      </c>
      <c r="CN33" s="17">
        <f t="shared" si="152"/>
        <v>0</v>
      </c>
      <c r="CO33" s="17">
        <f t="shared" si="152"/>
        <v>0</v>
      </c>
      <c r="CP33" s="17">
        <f t="shared" si="152"/>
        <v>0</v>
      </c>
      <c r="CQ33" s="17">
        <f t="shared" si="152"/>
        <v>0</v>
      </c>
      <c r="CR33" s="319">
        <f t="shared" ref="CR33" si="176">SUM(CF33:CQ33)</f>
        <v>0</v>
      </c>
      <c r="CS33" s="17">
        <f t="shared" si="153"/>
        <v>0</v>
      </c>
      <c r="CT33" s="17">
        <f t="shared" si="153"/>
        <v>0</v>
      </c>
      <c r="CU33" s="17">
        <f t="shared" si="153"/>
        <v>0</v>
      </c>
      <c r="CV33" s="17">
        <f t="shared" si="153"/>
        <v>0</v>
      </c>
      <c r="CW33" s="17">
        <f t="shared" si="153"/>
        <v>0</v>
      </c>
      <c r="CX33" s="17">
        <f t="shared" si="153"/>
        <v>0</v>
      </c>
      <c r="CY33" s="17">
        <f t="shared" si="153"/>
        <v>0</v>
      </c>
      <c r="CZ33" s="17">
        <f t="shared" si="153"/>
        <v>0</v>
      </c>
      <c r="DA33" s="17">
        <f t="shared" si="153"/>
        <v>0</v>
      </c>
      <c r="DB33" s="17">
        <f t="shared" si="153"/>
        <v>0</v>
      </c>
      <c r="DC33" s="17">
        <f t="shared" si="153"/>
        <v>0</v>
      </c>
      <c r="DD33" s="17">
        <f t="shared" si="153"/>
        <v>0</v>
      </c>
      <c r="DE33" s="319">
        <f t="shared" ref="DE33" si="177">SUM(CS33:DD33)</f>
        <v>0</v>
      </c>
      <c r="DF33" s="17">
        <f t="shared" si="154"/>
        <v>0</v>
      </c>
      <c r="DG33" s="17">
        <f t="shared" si="154"/>
        <v>0</v>
      </c>
      <c r="DH33" s="17">
        <f t="shared" si="154"/>
        <v>0</v>
      </c>
      <c r="DI33" s="17">
        <f t="shared" si="154"/>
        <v>0</v>
      </c>
      <c r="DJ33" s="17">
        <f t="shared" si="154"/>
        <v>0</v>
      </c>
      <c r="DK33" s="17">
        <f t="shared" si="154"/>
        <v>0</v>
      </c>
      <c r="DL33" s="17">
        <f t="shared" si="154"/>
        <v>0</v>
      </c>
      <c r="DM33" s="17">
        <f t="shared" si="154"/>
        <v>0</v>
      </c>
      <c r="DN33" s="17">
        <f t="shared" si="154"/>
        <v>0</v>
      </c>
      <c r="DO33" s="17">
        <f t="shared" si="154"/>
        <v>0</v>
      </c>
      <c r="DP33" s="17">
        <f t="shared" si="154"/>
        <v>0</v>
      </c>
      <c r="DQ33" s="17">
        <f t="shared" si="154"/>
        <v>0</v>
      </c>
      <c r="DR33" s="319">
        <f t="shared" ref="DR33" si="178">SUM(DF33:DQ33)</f>
        <v>0</v>
      </c>
      <c r="DS33" s="17">
        <f t="shared" si="155"/>
        <v>0</v>
      </c>
      <c r="DT33" s="17">
        <f t="shared" si="155"/>
        <v>0</v>
      </c>
      <c r="DU33" s="17">
        <f t="shared" si="155"/>
        <v>0</v>
      </c>
      <c r="DV33" s="17">
        <f t="shared" si="155"/>
        <v>0</v>
      </c>
      <c r="DW33" s="17">
        <f t="shared" si="155"/>
        <v>0</v>
      </c>
      <c r="DX33" s="17">
        <f t="shared" si="155"/>
        <v>0</v>
      </c>
      <c r="DY33" s="17">
        <f t="shared" si="155"/>
        <v>0</v>
      </c>
      <c r="DZ33" s="17">
        <f t="shared" si="155"/>
        <v>0</v>
      </c>
      <c r="EA33" s="17">
        <f t="shared" si="155"/>
        <v>0</v>
      </c>
      <c r="EB33" s="17">
        <f t="shared" si="155"/>
        <v>0</v>
      </c>
      <c r="EC33" s="17">
        <f t="shared" si="155"/>
        <v>0</v>
      </c>
      <c r="ED33" s="17">
        <f t="shared" si="155"/>
        <v>0</v>
      </c>
      <c r="EE33" s="391">
        <f t="shared" ref="EE33" si="179">SUM(DS33:ED33)</f>
        <v>0</v>
      </c>
    </row>
    <row r="34" spans="1:135" x14ac:dyDescent="0.2">
      <c r="A34" s="1"/>
      <c r="D34" s="2" t="s">
        <v>41</v>
      </c>
      <c r="E34" s="41"/>
      <c r="F34" s="17">
        <f>SUM(F9:F33)</f>
        <v>0</v>
      </c>
      <c r="G34" s="17">
        <f t="shared" ref="G34:Q34" si="180">SUM(G9:G33)</f>
        <v>0</v>
      </c>
      <c r="H34" s="17">
        <f t="shared" si="180"/>
        <v>0</v>
      </c>
      <c r="I34" s="17">
        <f t="shared" si="180"/>
        <v>0</v>
      </c>
      <c r="J34" s="17">
        <f t="shared" si="180"/>
        <v>0</v>
      </c>
      <c r="K34" s="17">
        <f t="shared" si="180"/>
        <v>0</v>
      </c>
      <c r="L34" s="17">
        <f t="shared" si="180"/>
        <v>0</v>
      </c>
      <c r="M34" s="17">
        <f t="shared" si="180"/>
        <v>0</v>
      </c>
      <c r="N34" s="17">
        <f t="shared" si="180"/>
        <v>0</v>
      </c>
      <c r="O34" s="17">
        <f t="shared" si="180"/>
        <v>0</v>
      </c>
      <c r="P34" s="17">
        <f t="shared" si="180"/>
        <v>0</v>
      </c>
      <c r="Q34" s="17">
        <f t="shared" si="180"/>
        <v>0</v>
      </c>
      <c r="R34" s="319">
        <f t="shared" si="127"/>
        <v>0</v>
      </c>
      <c r="S34" s="17">
        <f>SUM(S9:S33)</f>
        <v>0</v>
      </c>
      <c r="T34" s="17">
        <f t="shared" ref="T34" si="181">SUM(T9:T33)</f>
        <v>0</v>
      </c>
      <c r="U34" s="17">
        <f t="shared" ref="U34" si="182">SUM(U9:U33)</f>
        <v>0</v>
      </c>
      <c r="V34" s="17">
        <f t="shared" ref="V34" si="183">SUM(V9:V33)</f>
        <v>0</v>
      </c>
      <c r="W34" s="17">
        <f t="shared" ref="W34" si="184">SUM(W9:W33)</f>
        <v>0</v>
      </c>
      <c r="X34" s="17">
        <f t="shared" ref="X34" si="185">SUM(X9:X33)</f>
        <v>0</v>
      </c>
      <c r="Y34" s="17">
        <f t="shared" ref="Y34" si="186">SUM(Y9:Y33)</f>
        <v>0</v>
      </c>
      <c r="Z34" s="17">
        <f t="shared" ref="Z34" si="187">SUM(Z9:Z33)</f>
        <v>0</v>
      </c>
      <c r="AA34" s="17">
        <f t="shared" ref="AA34" si="188">SUM(AA9:AA33)</f>
        <v>0</v>
      </c>
      <c r="AB34" s="17">
        <f t="shared" ref="AB34" si="189">SUM(AB9:AB33)</f>
        <v>0</v>
      </c>
      <c r="AC34" s="17">
        <f t="shared" ref="AC34" si="190">SUM(AC9:AC33)</f>
        <v>0</v>
      </c>
      <c r="AD34" s="17">
        <f t="shared" ref="AD34" si="191">SUM(AD9:AD33)</f>
        <v>0</v>
      </c>
      <c r="AE34" s="319">
        <f t="shared" ref="AE34" si="192">SUM(S34:AD34)</f>
        <v>0</v>
      </c>
      <c r="AF34" s="17">
        <f>SUM(AF9:AF33)</f>
        <v>0</v>
      </c>
      <c r="AG34" s="17">
        <f t="shared" ref="AG34" si="193">SUM(AG9:AG33)</f>
        <v>0</v>
      </c>
      <c r="AH34" s="17">
        <f t="shared" ref="AH34" si="194">SUM(AH9:AH33)</f>
        <v>0</v>
      </c>
      <c r="AI34" s="17">
        <f t="shared" ref="AI34" si="195">SUM(AI9:AI33)</f>
        <v>0</v>
      </c>
      <c r="AJ34" s="17">
        <f t="shared" ref="AJ34" si="196">SUM(AJ9:AJ33)</f>
        <v>0</v>
      </c>
      <c r="AK34" s="17">
        <f t="shared" ref="AK34" si="197">SUM(AK9:AK33)</f>
        <v>0</v>
      </c>
      <c r="AL34" s="17">
        <f t="shared" ref="AL34" si="198">SUM(AL9:AL33)</f>
        <v>0</v>
      </c>
      <c r="AM34" s="17">
        <f t="shared" ref="AM34" si="199">SUM(AM9:AM33)</f>
        <v>0</v>
      </c>
      <c r="AN34" s="17">
        <f t="shared" ref="AN34" si="200">SUM(AN9:AN33)</f>
        <v>0</v>
      </c>
      <c r="AO34" s="17">
        <f t="shared" ref="AO34" si="201">SUM(AO9:AO33)</f>
        <v>0</v>
      </c>
      <c r="AP34" s="17">
        <f t="shared" ref="AP34" si="202">SUM(AP9:AP33)</f>
        <v>0</v>
      </c>
      <c r="AQ34" s="17">
        <f t="shared" ref="AQ34" si="203">SUM(AQ9:AQ33)</f>
        <v>0</v>
      </c>
      <c r="AR34" s="319">
        <f t="shared" ref="AR34" si="204">SUM(AF34:AQ34)</f>
        <v>0</v>
      </c>
      <c r="AS34" s="17">
        <f>SUM(AS9:AS33)</f>
        <v>0</v>
      </c>
      <c r="AT34" s="17">
        <f t="shared" ref="AT34" si="205">SUM(AT9:AT33)</f>
        <v>0</v>
      </c>
      <c r="AU34" s="17">
        <f t="shared" ref="AU34" si="206">SUM(AU9:AU33)</f>
        <v>0</v>
      </c>
      <c r="AV34" s="17">
        <f t="shared" ref="AV34" si="207">SUM(AV9:AV33)</f>
        <v>0</v>
      </c>
      <c r="AW34" s="17">
        <f t="shared" ref="AW34" si="208">SUM(AW9:AW33)</f>
        <v>0</v>
      </c>
      <c r="AX34" s="17">
        <f t="shared" ref="AX34" si="209">SUM(AX9:AX33)</f>
        <v>0</v>
      </c>
      <c r="AY34" s="17">
        <f t="shared" ref="AY34" si="210">SUM(AY9:AY33)</f>
        <v>0</v>
      </c>
      <c r="AZ34" s="17">
        <f t="shared" ref="AZ34" si="211">SUM(AZ9:AZ33)</f>
        <v>0</v>
      </c>
      <c r="BA34" s="17">
        <f t="shared" ref="BA34" si="212">SUM(BA9:BA33)</f>
        <v>0</v>
      </c>
      <c r="BB34" s="17">
        <f t="shared" ref="BB34" si="213">SUM(BB9:BB33)</f>
        <v>0</v>
      </c>
      <c r="BC34" s="17">
        <f t="shared" ref="BC34" si="214">SUM(BC9:BC33)</f>
        <v>0</v>
      </c>
      <c r="BD34" s="17">
        <f t="shared" ref="BD34" si="215">SUM(BD9:BD33)</f>
        <v>0</v>
      </c>
      <c r="BE34" s="319">
        <f t="shared" ref="BE34" si="216">SUM(AS34:BD34)</f>
        <v>0</v>
      </c>
      <c r="BF34" s="17">
        <f>SUM(BF9:BF33)</f>
        <v>0</v>
      </c>
      <c r="BG34" s="17">
        <f t="shared" ref="BG34" si="217">SUM(BG9:BG33)</f>
        <v>0</v>
      </c>
      <c r="BH34" s="17">
        <f t="shared" ref="BH34" si="218">SUM(BH9:BH33)</f>
        <v>0</v>
      </c>
      <c r="BI34" s="17">
        <f t="shared" ref="BI34" si="219">SUM(BI9:BI33)</f>
        <v>0</v>
      </c>
      <c r="BJ34" s="17">
        <f t="shared" ref="BJ34" si="220">SUM(BJ9:BJ33)</f>
        <v>0</v>
      </c>
      <c r="BK34" s="17">
        <f t="shared" ref="BK34" si="221">SUM(BK9:BK33)</f>
        <v>0</v>
      </c>
      <c r="BL34" s="17">
        <f t="shared" ref="BL34" si="222">SUM(BL9:BL33)</f>
        <v>0</v>
      </c>
      <c r="BM34" s="17">
        <f t="shared" ref="BM34" si="223">SUM(BM9:BM33)</f>
        <v>0</v>
      </c>
      <c r="BN34" s="17">
        <f t="shared" ref="BN34" si="224">SUM(BN9:BN33)</f>
        <v>0</v>
      </c>
      <c r="BO34" s="17">
        <f t="shared" ref="BO34" si="225">SUM(BO9:BO33)</f>
        <v>0</v>
      </c>
      <c r="BP34" s="17">
        <f t="shared" ref="BP34" si="226">SUM(BP9:BP33)</f>
        <v>0</v>
      </c>
      <c r="BQ34" s="17">
        <f t="shared" ref="BQ34" si="227">SUM(BQ9:BQ33)</f>
        <v>0</v>
      </c>
      <c r="BR34" s="319">
        <f t="shared" ref="BR34" si="228">SUM(BF34:BQ34)</f>
        <v>0</v>
      </c>
      <c r="BS34" s="17">
        <f>SUM(BS9:BS33)</f>
        <v>0</v>
      </c>
      <c r="BT34" s="17">
        <f t="shared" ref="BT34" si="229">SUM(BT9:BT33)</f>
        <v>0</v>
      </c>
      <c r="BU34" s="17">
        <f t="shared" ref="BU34" si="230">SUM(BU9:BU33)</f>
        <v>0</v>
      </c>
      <c r="BV34" s="17">
        <f t="shared" ref="BV34" si="231">SUM(BV9:BV33)</f>
        <v>0</v>
      </c>
      <c r="BW34" s="17">
        <f t="shared" ref="BW34" si="232">SUM(BW9:BW33)</f>
        <v>0</v>
      </c>
      <c r="BX34" s="17">
        <f t="shared" ref="BX34" si="233">SUM(BX9:BX33)</f>
        <v>0</v>
      </c>
      <c r="BY34" s="17">
        <f t="shared" ref="BY34" si="234">SUM(BY9:BY33)</f>
        <v>0</v>
      </c>
      <c r="BZ34" s="17">
        <f t="shared" ref="BZ34" si="235">SUM(BZ9:BZ33)</f>
        <v>0</v>
      </c>
      <c r="CA34" s="17">
        <f t="shared" ref="CA34" si="236">SUM(CA9:CA33)</f>
        <v>0</v>
      </c>
      <c r="CB34" s="17">
        <f t="shared" ref="CB34" si="237">SUM(CB9:CB33)</f>
        <v>0</v>
      </c>
      <c r="CC34" s="17">
        <f t="shared" ref="CC34" si="238">SUM(CC9:CC33)</f>
        <v>0</v>
      </c>
      <c r="CD34" s="17">
        <f t="shared" ref="CD34" si="239">SUM(CD9:CD33)</f>
        <v>0</v>
      </c>
      <c r="CE34" s="319">
        <f t="shared" ref="CE34" si="240">SUM(BS34:CD34)</f>
        <v>0</v>
      </c>
      <c r="CF34" s="17">
        <f>SUM(CF9:CF33)</f>
        <v>0</v>
      </c>
      <c r="CG34" s="17">
        <f t="shared" ref="CG34" si="241">SUM(CG9:CG33)</f>
        <v>0</v>
      </c>
      <c r="CH34" s="17">
        <f t="shared" ref="CH34" si="242">SUM(CH9:CH33)</f>
        <v>0</v>
      </c>
      <c r="CI34" s="17">
        <f t="shared" ref="CI34" si="243">SUM(CI9:CI33)</f>
        <v>0</v>
      </c>
      <c r="CJ34" s="17">
        <f t="shared" ref="CJ34" si="244">SUM(CJ9:CJ33)</f>
        <v>0</v>
      </c>
      <c r="CK34" s="17">
        <f t="shared" ref="CK34" si="245">SUM(CK9:CK33)</f>
        <v>0</v>
      </c>
      <c r="CL34" s="17">
        <f t="shared" ref="CL34" si="246">SUM(CL9:CL33)</f>
        <v>0</v>
      </c>
      <c r="CM34" s="17">
        <f t="shared" ref="CM34" si="247">SUM(CM9:CM33)</f>
        <v>0</v>
      </c>
      <c r="CN34" s="17">
        <f t="shared" ref="CN34" si="248">SUM(CN9:CN33)</f>
        <v>0</v>
      </c>
      <c r="CO34" s="17">
        <f t="shared" ref="CO34" si="249">SUM(CO9:CO33)</f>
        <v>0</v>
      </c>
      <c r="CP34" s="17">
        <f t="shared" ref="CP34" si="250">SUM(CP9:CP33)</f>
        <v>0</v>
      </c>
      <c r="CQ34" s="17">
        <f t="shared" ref="CQ34" si="251">SUM(CQ9:CQ33)</f>
        <v>0</v>
      </c>
      <c r="CR34" s="319">
        <f t="shared" ref="CR34" si="252">SUM(CF34:CQ34)</f>
        <v>0</v>
      </c>
      <c r="CS34" s="17">
        <f>SUM(CS9:CS33)</f>
        <v>0</v>
      </c>
      <c r="CT34" s="17">
        <f t="shared" ref="CT34" si="253">SUM(CT9:CT33)</f>
        <v>0</v>
      </c>
      <c r="CU34" s="17">
        <f t="shared" ref="CU34" si="254">SUM(CU9:CU33)</f>
        <v>0</v>
      </c>
      <c r="CV34" s="17">
        <f t="shared" ref="CV34" si="255">SUM(CV9:CV33)</f>
        <v>0</v>
      </c>
      <c r="CW34" s="17">
        <f t="shared" ref="CW34" si="256">SUM(CW9:CW33)</f>
        <v>0</v>
      </c>
      <c r="CX34" s="17">
        <f t="shared" ref="CX34" si="257">SUM(CX9:CX33)</f>
        <v>0</v>
      </c>
      <c r="CY34" s="17">
        <f t="shared" ref="CY34" si="258">SUM(CY9:CY33)</f>
        <v>0</v>
      </c>
      <c r="CZ34" s="17">
        <f t="shared" ref="CZ34" si="259">SUM(CZ9:CZ33)</f>
        <v>0</v>
      </c>
      <c r="DA34" s="17">
        <f t="shared" ref="DA34" si="260">SUM(DA9:DA33)</f>
        <v>0</v>
      </c>
      <c r="DB34" s="17">
        <f t="shared" ref="DB34" si="261">SUM(DB9:DB33)</f>
        <v>0</v>
      </c>
      <c r="DC34" s="17">
        <f t="shared" ref="DC34" si="262">SUM(DC9:DC33)</f>
        <v>0</v>
      </c>
      <c r="DD34" s="17">
        <f t="shared" ref="DD34" si="263">SUM(DD9:DD33)</f>
        <v>0</v>
      </c>
      <c r="DE34" s="319">
        <f t="shared" ref="DE34" si="264">SUM(CS34:DD34)</f>
        <v>0</v>
      </c>
      <c r="DF34" s="17">
        <f>SUM(DF9:DF33)</f>
        <v>0</v>
      </c>
      <c r="DG34" s="17">
        <f t="shared" ref="DG34" si="265">SUM(DG9:DG33)</f>
        <v>0</v>
      </c>
      <c r="DH34" s="17">
        <f t="shared" ref="DH34" si="266">SUM(DH9:DH33)</f>
        <v>0</v>
      </c>
      <c r="DI34" s="17">
        <f t="shared" ref="DI34" si="267">SUM(DI9:DI33)</f>
        <v>0</v>
      </c>
      <c r="DJ34" s="17">
        <f t="shared" ref="DJ34" si="268">SUM(DJ9:DJ33)</f>
        <v>0</v>
      </c>
      <c r="DK34" s="17">
        <f t="shared" ref="DK34" si="269">SUM(DK9:DK33)</f>
        <v>0</v>
      </c>
      <c r="DL34" s="17">
        <f t="shared" ref="DL34" si="270">SUM(DL9:DL33)</f>
        <v>0</v>
      </c>
      <c r="DM34" s="17">
        <f t="shared" ref="DM34" si="271">SUM(DM9:DM33)</f>
        <v>0</v>
      </c>
      <c r="DN34" s="17">
        <f t="shared" ref="DN34" si="272">SUM(DN9:DN33)</f>
        <v>0</v>
      </c>
      <c r="DO34" s="17">
        <f t="shared" ref="DO34" si="273">SUM(DO9:DO33)</f>
        <v>0</v>
      </c>
      <c r="DP34" s="17">
        <f t="shared" ref="DP34" si="274">SUM(DP9:DP33)</f>
        <v>0</v>
      </c>
      <c r="DQ34" s="17">
        <f t="shared" ref="DQ34" si="275">SUM(DQ9:DQ33)</f>
        <v>0</v>
      </c>
      <c r="DR34" s="319">
        <f t="shared" ref="DR34" si="276">SUM(DF34:DQ34)</f>
        <v>0</v>
      </c>
      <c r="DS34" s="17">
        <f>SUM(DS9:DS33)</f>
        <v>0</v>
      </c>
      <c r="DT34" s="17">
        <f t="shared" ref="DT34" si="277">SUM(DT9:DT33)</f>
        <v>0</v>
      </c>
      <c r="DU34" s="17">
        <f t="shared" ref="DU34" si="278">SUM(DU9:DU33)</f>
        <v>0</v>
      </c>
      <c r="DV34" s="17">
        <f t="shared" ref="DV34" si="279">SUM(DV9:DV33)</f>
        <v>0</v>
      </c>
      <c r="DW34" s="17">
        <f t="shared" ref="DW34" si="280">SUM(DW9:DW33)</f>
        <v>0</v>
      </c>
      <c r="DX34" s="17">
        <f t="shared" ref="DX34" si="281">SUM(DX9:DX33)</f>
        <v>0</v>
      </c>
      <c r="DY34" s="17">
        <f t="shared" ref="DY34" si="282">SUM(DY9:DY33)</f>
        <v>0</v>
      </c>
      <c r="DZ34" s="17">
        <f t="shared" ref="DZ34" si="283">SUM(DZ9:DZ33)</f>
        <v>0</v>
      </c>
      <c r="EA34" s="17">
        <f t="shared" ref="EA34" si="284">SUM(EA9:EA33)</f>
        <v>0</v>
      </c>
      <c r="EB34" s="17">
        <f t="shared" ref="EB34" si="285">SUM(EB9:EB33)</f>
        <v>0</v>
      </c>
      <c r="EC34" s="17">
        <f t="shared" ref="EC34" si="286">SUM(EC9:EC33)</f>
        <v>0</v>
      </c>
      <c r="ED34" s="17">
        <f t="shared" ref="ED34" si="287">SUM(ED9:ED33)</f>
        <v>0</v>
      </c>
      <c r="EE34" s="319">
        <f t="shared" ref="EE34" si="288">SUM(DS34:ED34)</f>
        <v>0</v>
      </c>
    </row>
    <row r="35" spans="1:135" x14ac:dyDescent="0.2">
      <c r="A35" s="1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319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319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319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319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319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319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319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319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319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391"/>
    </row>
    <row r="36" spans="1:135" x14ac:dyDescent="0.2">
      <c r="D36" s="2" t="s">
        <v>45</v>
      </c>
      <c r="E36" s="41"/>
      <c r="F36" s="17">
        <f t="shared" ref="F36:Q36" si="289">F6-F34</f>
        <v>0</v>
      </c>
      <c r="G36" s="17">
        <f t="shared" si="289"/>
        <v>0</v>
      </c>
      <c r="H36" s="17">
        <f t="shared" si="289"/>
        <v>0</v>
      </c>
      <c r="I36" s="17">
        <f t="shared" si="289"/>
        <v>0</v>
      </c>
      <c r="J36" s="17">
        <f t="shared" si="289"/>
        <v>0</v>
      </c>
      <c r="K36" s="17">
        <f t="shared" si="289"/>
        <v>0</v>
      </c>
      <c r="L36" s="17">
        <f t="shared" si="289"/>
        <v>0</v>
      </c>
      <c r="M36" s="17">
        <f t="shared" si="289"/>
        <v>0</v>
      </c>
      <c r="N36" s="17">
        <f t="shared" si="289"/>
        <v>0</v>
      </c>
      <c r="O36" s="17">
        <f t="shared" si="289"/>
        <v>0</v>
      </c>
      <c r="P36" s="17">
        <f t="shared" si="289"/>
        <v>0</v>
      </c>
      <c r="Q36" s="17">
        <f t="shared" si="289"/>
        <v>0</v>
      </c>
      <c r="R36" s="319">
        <f t="shared" si="127"/>
        <v>0</v>
      </c>
      <c r="S36" s="17">
        <f t="shared" ref="S36:AD36" si="290">S6-S34</f>
        <v>0</v>
      </c>
      <c r="T36" s="17">
        <f t="shared" si="290"/>
        <v>0</v>
      </c>
      <c r="U36" s="17">
        <f t="shared" si="290"/>
        <v>0</v>
      </c>
      <c r="V36" s="17">
        <f t="shared" si="290"/>
        <v>0</v>
      </c>
      <c r="W36" s="17">
        <f t="shared" si="290"/>
        <v>0</v>
      </c>
      <c r="X36" s="17">
        <f t="shared" si="290"/>
        <v>0</v>
      </c>
      <c r="Y36" s="17">
        <f t="shared" si="290"/>
        <v>0</v>
      </c>
      <c r="Z36" s="17">
        <f t="shared" si="290"/>
        <v>0</v>
      </c>
      <c r="AA36" s="17">
        <f t="shared" si="290"/>
        <v>0</v>
      </c>
      <c r="AB36" s="17">
        <f t="shared" si="290"/>
        <v>0</v>
      </c>
      <c r="AC36" s="17">
        <f t="shared" si="290"/>
        <v>0</v>
      </c>
      <c r="AD36" s="17">
        <f t="shared" si="290"/>
        <v>0</v>
      </c>
      <c r="AE36" s="319">
        <f t="shared" ref="AE36" si="291">SUM(S36:AD36)</f>
        <v>0</v>
      </c>
      <c r="AF36" s="17">
        <f t="shared" ref="AF36:AQ36" si="292">AF6-AF34</f>
        <v>0</v>
      </c>
      <c r="AG36" s="17">
        <f t="shared" si="292"/>
        <v>0</v>
      </c>
      <c r="AH36" s="17">
        <f t="shared" si="292"/>
        <v>0</v>
      </c>
      <c r="AI36" s="17">
        <f t="shared" si="292"/>
        <v>0</v>
      </c>
      <c r="AJ36" s="17">
        <f t="shared" si="292"/>
        <v>0</v>
      </c>
      <c r="AK36" s="17">
        <f t="shared" si="292"/>
        <v>0</v>
      </c>
      <c r="AL36" s="17">
        <f t="shared" si="292"/>
        <v>0</v>
      </c>
      <c r="AM36" s="17">
        <f t="shared" si="292"/>
        <v>0</v>
      </c>
      <c r="AN36" s="17">
        <f t="shared" si="292"/>
        <v>0</v>
      </c>
      <c r="AO36" s="17">
        <f t="shared" si="292"/>
        <v>0</v>
      </c>
      <c r="AP36" s="17">
        <f t="shared" si="292"/>
        <v>0</v>
      </c>
      <c r="AQ36" s="17">
        <f t="shared" si="292"/>
        <v>0</v>
      </c>
      <c r="AR36" s="319">
        <f t="shared" ref="AR36" si="293">SUM(AF36:AQ36)</f>
        <v>0</v>
      </c>
      <c r="AS36" s="17">
        <f t="shared" ref="AS36:BD36" si="294">AS6-AS34</f>
        <v>0</v>
      </c>
      <c r="AT36" s="17">
        <f t="shared" si="294"/>
        <v>0</v>
      </c>
      <c r="AU36" s="17">
        <f t="shared" si="294"/>
        <v>0</v>
      </c>
      <c r="AV36" s="17">
        <f t="shared" si="294"/>
        <v>0</v>
      </c>
      <c r="AW36" s="17">
        <f t="shared" si="294"/>
        <v>0</v>
      </c>
      <c r="AX36" s="17">
        <f t="shared" si="294"/>
        <v>0</v>
      </c>
      <c r="AY36" s="17">
        <f t="shared" si="294"/>
        <v>0</v>
      </c>
      <c r="AZ36" s="17">
        <f t="shared" si="294"/>
        <v>0</v>
      </c>
      <c r="BA36" s="17">
        <f t="shared" si="294"/>
        <v>0</v>
      </c>
      <c r="BB36" s="17">
        <f t="shared" si="294"/>
        <v>0</v>
      </c>
      <c r="BC36" s="17">
        <f t="shared" si="294"/>
        <v>0</v>
      </c>
      <c r="BD36" s="17">
        <f t="shared" si="294"/>
        <v>0</v>
      </c>
      <c r="BE36" s="319">
        <f t="shared" ref="BE36" si="295">SUM(AS36:BD36)</f>
        <v>0</v>
      </c>
      <c r="BF36" s="17">
        <f t="shared" ref="BF36:BQ36" si="296">BF6-BF34</f>
        <v>0</v>
      </c>
      <c r="BG36" s="17">
        <f t="shared" si="296"/>
        <v>0</v>
      </c>
      <c r="BH36" s="17">
        <f t="shared" si="296"/>
        <v>0</v>
      </c>
      <c r="BI36" s="17">
        <f t="shared" si="296"/>
        <v>0</v>
      </c>
      <c r="BJ36" s="17">
        <f t="shared" si="296"/>
        <v>0</v>
      </c>
      <c r="BK36" s="17">
        <f t="shared" si="296"/>
        <v>0</v>
      </c>
      <c r="BL36" s="17">
        <f t="shared" si="296"/>
        <v>0</v>
      </c>
      <c r="BM36" s="17">
        <f t="shared" si="296"/>
        <v>0</v>
      </c>
      <c r="BN36" s="17">
        <f t="shared" si="296"/>
        <v>0</v>
      </c>
      <c r="BO36" s="17">
        <f t="shared" si="296"/>
        <v>0</v>
      </c>
      <c r="BP36" s="17">
        <f t="shared" si="296"/>
        <v>0</v>
      </c>
      <c r="BQ36" s="17">
        <f t="shared" si="296"/>
        <v>0</v>
      </c>
      <c r="BR36" s="319">
        <f t="shared" ref="BR36" si="297">SUM(BF36:BQ36)</f>
        <v>0</v>
      </c>
      <c r="BS36" s="17">
        <f t="shared" ref="BS36:CD36" si="298">BS6-BS34</f>
        <v>0</v>
      </c>
      <c r="BT36" s="17">
        <f t="shared" si="298"/>
        <v>0</v>
      </c>
      <c r="BU36" s="17">
        <f t="shared" si="298"/>
        <v>0</v>
      </c>
      <c r="BV36" s="17">
        <f t="shared" si="298"/>
        <v>0</v>
      </c>
      <c r="BW36" s="17">
        <f t="shared" si="298"/>
        <v>0</v>
      </c>
      <c r="BX36" s="17">
        <f t="shared" si="298"/>
        <v>0</v>
      </c>
      <c r="BY36" s="17">
        <f t="shared" si="298"/>
        <v>0</v>
      </c>
      <c r="BZ36" s="17">
        <f t="shared" si="298"/>
        <v>0</v>
      </c>
      <c r="CA36" s="17">
        <f t="shared" si="298"/>
        <v>0</v>
      </c>
      <c r="CB36" s="17">
        <f t="shared" si="298"/>
        <v>0</v>
      </c>
      <c r="CC36" s="17">
        <f t="shared" si="298"/>
        <v>0</v>
      </c>
      <c r="CD36" s="17">
        <f t="shared" si="298"/>
        <v>0</v>
      </c>
      <c r="CE36" s="319">
        <f t="shared" ref="CE36" si="299">SUM(BS36:CD36)</f>
        <v>0</v>
      </c>
      <c r="CF36" s="17">
        <f t="shared" ref="CF36:CQ36" si="300">CF6-CF34</f>
        <v>0</v>
      </c>
      <c r="CG36" s="17">
        <f t="shared" si="300"/>
        <v>0</v>
      </c>
      <c r="CH36" s="17">
        <f t="shared" si="300"/>
        <v>0</v>
      </c>
      <c r="CI36" s="17">
        <f t="shared" si="300"/>
        <v>0</v>
      </c>
      <c r="CJ36" s="17">
        <f t="shared" si="300"/>
        <v>0</v>
      </c>
      <c r="CK36" s="17">
        <f t="shared" si="300"/>
        <v>0</v>
      </c>
      <c r="CL36" s="17">
        <f t="shared" si="300"/>
        <v>0</v>
      </c>
      <c r="CM36" s="17">
        <f t="shared" si="300"/>
        <v>0</v>
      </c>
      <c r="CN36" s="17">
        <f t="shared" si="300"/>
        <v>0</v>
      </c>
      <c r="CO36" s="17">
        <f t="shared" si="300"/>
        <v>0</v>
      </c>
      <c r="CP36" s="17">
        <f t="shared" si="300"/>
        <v>0</v>
      </c>
      <c r="CQ36" s="17">
        <f t="shared" si="300"/>
        <v>0</v>
      </c>
      <c r="CR36" s="319">
        <f t="shared" ref="CR36" si="301">SUM(CF36:CQ36)</f>
        <v>0</v>
      </c>
      <c r="CS36" s="17">
        <f t="shared" ref="CS36:DD36" si="302">CS6-CS34</f>
        <v>0</v>
      </c>
      <c r="CT36" s="17">
        <f t="shared" si="302"/>
        <v>0</v>
      </c>
      <c r="CU36" s="17">
        <f t="shared" si="302"/>
        <v>0</v>
      </c>
      <c r="CV36" s="17">
        <f t="shared" si="302"/>
        <v>0</v>
      </c>
      <c r="CW36" s="17">
        <f t="shared" si="302"/>
        <v>0</v>
      </c>
      <c r="CX36" s="17">
        <f t="shared" si="302"/>
        <v>0</v>
      </c>
      <c r="CY36" s="17">
        <f t="shared" si="302"/>
        <v>0</v>
      </c>
      <c r="CZ36" s="17">
        <f t="shared" si="302"/>
        <v>0</v>
      </c>
      <c r="DA36" s="17">
        <f t="shared" si="302"/>
        <v>0</v>
      </c>
      <c r="DB36" s="17">
        <f t="shared" si="302"/>
        <v>0</v>
      </c>
      <c r="DC36" s="17">
        <f t="shared" si="302"/>
        <v>0</v>
      </c>
      <c r="DD36" s="17">
        <f t="shared" si="302"/>
        <v>0</v>
      </c>
      <c r="DE36" s="319">
        <f t="shared" ref="DE36" si="303">SUM(CS36:DD36)</f>
        <v>0</v>
      </c>
      <c r="DF36" s="17">
        <f t="shared" ref="DF36:DQ36" si="304">DF6-DF34</f>
        <v>0</v>
      </c>
      <c r="DG36" s="17">
        <f t="shared" si="304"/>
        <v>0</v>
      </c>
      <c r="DH36" s="17">
        <f t="shared" si="304"/>
        <v>0</v>
      </c>
      <c r="DI36" s="17">
        <f t="shared" si="304"/>
        <v>0</v>
      </c>
      <c r="DJ36" s="17">
        <f t="shared" si="304"/>
        <v>0</v>
      </c>
      <c r="DK36" s="17">
        <f t="shared" si="304"/>
        <v>0</v>
      </c>
      <c r="DL36" s="17">
        <f t="shared" si="304"/>
        <v>0</v>
      </c>
      <c r="DM36" s="17">
        <f t="shared" si="304"/>
        <v>0</v>
      </c>
      <c r="DN36" s="17">
        <f t="shared" si="304"/>
        <v>0</v>
      </c>
      <c r="DO36" s="17">
        <f t="shared" si="304"/>
        <v>0</v>
      </c>
      <c r="DP36" s="17">
        <f t="shared" si="304"/>
        <v>0</v>
      </c>
      <c r="DQ36" s="17">
        <f t="shared" si="304"/>
        <v>0</v>
      </c>
      <c r="DR36" s="319">
        <f t="shared" ref="DR36" si="305">SUM(DF36:DQ36)</f>
        <v>0</v>
      </c>
      <c r="DS36" s="17">
        <f t="shared" ref="DS36:ED36" si="306">DS6-DS34</f>
        <v>0</v>
      </c>
      <c r="DT36" s="17">
        <f t="shared" si="306"/>
        <v>0</v>
      </c>
      <c r="DU36" s="17">
        <f t="shared" si="306"/>
        <v>0</v>
      </c>
      <c r="DV36" s="17">
        <f t="shared" si="306"/>
        <v>0</v>
      </c>
      <c r="DW36" s="17">
        <f t="shared" si="306"/>
        <v>0</v>
      </c>
      <c r="DX36" s="17">
        <f t="shared" si="306"/>
        <v>0</v>
      </c>
      <c r="DY36" s="17">
        <f t="shared" si="306"/>
        <v>0</v>
      </c>
      <c r="DZ36" s="17">
        <f t="shared" si="306"/>
        <v>0</v>
      </c>
      <c r="EA36" s="17">
        <f t="shared" si="306"/>
        <v>0</v>
      </c>
      <c r="EB36" s="17">
        <f t="shared" si="306"/>
        <v>0</v>
      </c>
      <c r="EC36" s="17">
        <f t="shared" si="306"/>
        <v>0</v>
      </c>
      <c r="ED36" s="17">
        <f t="shared" si="306"/>
        <v>0</v>
      </c>
      <c r="EE36" s="391">
        <f t="shared" ref="EE36" si="307">SUM(DS36:ED36)</f>
        <v>0</v>
      </c>
    </row>
    <row r="37" spans="1:135" x14ac:dyDescent="0.2">
      <c r="A37" s="30" t="s">
        <v>2</v>
      </c>
      <c r="D37" s="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31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319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19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319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319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319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319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319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319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391"/>
    </row>
    <row r="38" spans="1:135" x14ac:dyDescent="0.2">
      <c r="A38" s="12" t="s">
        <v>3</v>
      </c>
      <c r="B38" s="39">
        <f>'SPACELOG 12 EMPRUNT 1'!E5</f>
        <v>0</v>
      </c>
      <c r="D38" s="9" t="s">
        <v>24</v>
      </c>
      <c r="F38" s="17">
        <f t="shared" ref="F38:Q39" si="308">IF(F$2&gt;=$B$18,$E38,0)</f>
        <v>0</v>
      </c>
      <c r="G38" s="17">
        <f t="shared" si="308"/>
        <v>0</v>
      </c>
      <c r="H38" s="17">
        <f t="shared" si="308"/>
        <v>0</v>
      </c>
      <c r="I38" s="17">
        <f t="shared" si="308"/>
        <v>0</v>
      </c>
      <c r="J38" s="17">
        <f t="shared" si="308"/>
        <v>0</v>
      </c>
      <c r="K38" s="17">
        <f t="shared" si="308"/>
        <v>0</v>
      </c>
      <c r="L38" s="17">
        <f t="shared" si="308"/>
        <v>0</v>
      </c>
      <c r="M38" s="17">
        <f t="shared" si="308"/>
        <v>0</v>
      </c>
      <c r="N38" s="17">
        <f t="shared" si="308"/>
        <v>0</v>
      </c>
      <c r="O38" s="17">
        <f t="shared" si="308"/>
        <v>0</v>
      </c>
      <c r="P38" s="17">
        <f t="shared" si="308"/>
        <v>0</v>
      </c>
      <c r="Q38" s="17">
        <f t="shared" si="308"/>
        <v>0</v>
      </c>
      <c r="R38" s="319">
        <f t="shared" ref="R38:R39" si="309">SUM(F38:Q38)</f>
        <v>0</v>
      </c>
      <c r="S38" s="17">
        <f t="shared" ref="S38:AD39" si="310">IF(S$2&gt;=$B$18,$E38,0)</f>
        <v>0</v>
      </c>
      <c r="T38" s="17">
        <f t="shared" si="310"/>
        <v>0</v>
      </c>
      <c r="U38" s="17">
        <f t="shared" si="310"/>
        <v>0</v>
      </c>
      <c r="V38" s="17">
        <f t="shared" si="310"/>
        <v>0</v>
      </c>
      <c r="W38" s="17">
        <f t="shared" si="310"/>
        <v>0</v>
      </c>
      <c r="X38" s="17">
        <f t="shared" si="310"/>
        <v>0</v>
      </c>
      <c r="Y38" s="17">
        <f t="shared" si="310"/>
        <v>0</v>
      </c>
      <c r="Z38" s="17">
        <f t="shared" si="310"/>
        <v>0</v>
      </c>
      <c r="AA38" s="17">
        <f t="shared" si="310"/>
        <v>0</v>
      </c>
      <c r="AB38" s="17">
        <f t="shared" si="310"/>
        <v>0</v>
      </c>
      <c r="AC38" s="17">
        <f t="shared" si="310"/>
        <v>0</v>
      </c>
      <c r="AD38" s="17">
        <f t="shared" si="310"/>
        <v>0</v>
      </c>
      <c r="AE38" s="319">
        <f t="shared" ref="AE38:AE39" si="311">SUM(S38:AD38)</f>
        <v>0</v>
      </c>
      <c r="AF38" s="17">
        <f t="shared" ref="AF38:AQ39" si="312">IF(AF$2&gt;=$B$18,$E38,0)</f>
        <v>0</v>
      </c>
      <c r="AG38" s="17">
        <f t="shared" si="312"/>
        <v>0</v>
      </c>
      <c r="AH38" s="17">
        <f t="shared" si="312"/>
        <v>0</v>
      </c>
      <c r="AI38" s="17">
        <f t="shared" si="312"/>
        <v>0</v>
      </c>
      <c r="AJ38" s="17">
        <f t="shared" si="312"/>
        <v>0</v>
      </c>
      <c r="AK38" s="17">
        <f t="shared" si="312"/>
        <v>0</v>
      </c>
      <c r="AL38" s="17">
        <f t="shared" si="312"/>
        <v>0</v>
      </c>
      <c r="AM38" s="17">
        <f t="shared" si="312"/>
        <v>0</v>
      </c>
      <c r="AN38" s="17">
        <f t="shared" si="312"/>
        <v>0</v>
      </c>
      <c r="AO38" s="17">
        <f t="shared" si="312"/>
        <v>0</v>
      </c>
      <c r="AP38" s="17">
        <f t="shared" si="312"/>
        <v>0</v>
      </c>
      <c r="AQ38" s="17">
        <f t="shared" si="312"/>
        <v>0</v>
      </c>
      <c r="AR38" s="319">
        <f t="shared" ref="AR38:AR39" si="313">SUM(AF38:AQ38)</f>
        <v>0</v>
      </c>
      <c r="AS38" s="17">
        <f t="shared" ref="AS38:BD39" si="314">IF(AS$2&gt;=$B$18,$E38,0)</f>
        <v>0</v>
      </c>
      <c r="AT38" s="17">
        <f t="shared" si="314"/>
        <v>0</v>
      </c>
      <c r="AU38" s="17">
        <f t="shared" si="314"/>
        <v>0</v>
      </c>
      <c r="AV38" s="17">
        <f t="shared" si="314"/>
        <v>0</v>
      </c>
      <c r="AW38" s="17">
        <f t="shared" si="314"/>
        <v>0</v>
      </c>
      <c r="AX38" s="17">
        <f t="shared" si="314"/>
        <v>0</v>
      </c>
      <c r="AY38" s="17">
        <f t="shared" si="314"/>
        <v>0</v>
      </c>
      <c r="AZ38" s="17">
        <f t="shared" si="314"/>
        <v>0</v>
      </c>
      <c r="BA38" s="17">
        <f t="shared" si="314"/>
        <v>0</v>
      </c>
      <c r="BB38" s="17">
        <f t="shared" si="314"/>
        <v>0</v>
      </c>
      <c r="BC38" s="17">
        <f t="shared" si="314"/>
        <v>0</v>
      </c>
      <c r="BD38" s="17">
        <f t="shared" si="314"/>
        <v>0</v>
      </c>
      <c r="BE38" s="319">
        <f t="shared" ref="BE38:BE39" si="315">SUM(AS38:BD38)</f>
        <v>0</v>
      </c>
      <c r="BF38" s="17">
        <f t="shared" ref="BF38:BQ39" si="316">IF(BF$2&gt;=$B$18,$E38,0)</f>
        <v>0</v>
      </c>
      <c r="BG38" s="17">
        <f t="shared" si="316"/>
        <v>0</v>
      </c>
      <c r="BH38" s="17">
        <f t="shared" si="316"/>
        <v>0</v>
      </c>
      <c r="BI38" s="17">
        <f t="shared" si="316"/>
        <v>0</v>
      </c>
      <c r="BJ38" s="17">
        <f t="shared" si="316"/>
        <v>0</v>
      </c>
      <c r="BK38" s="17">
        <f t="shared" si="316"/>
        <v>0</v>
      </c>
      <c r="BL38" s="17">
        <f t="shared" si="316"/>
        <v>0</v>
      </c>
      <c r="BM38" s="17">
        <f t="shared" si="316"/>
        <v>0</v>
      </c>
      <c r="BN38" s="17">
        <f t="shared" si="316"/>
        <v>0</v>
      </c>
      <c r="BO38" s="17">
        <f t="shared" si="316"/>
        <v>0</v>
      </c>
      <c r="BP38" s="17">
        <f t="shared" si="316"/>
        <v>0</v>
      </c>
      <c r="BQ38" s="17">
        <f t="shared" si="316"/>
        <v>0</v>
      </c>
      <c r="BR38" s="319">
        <f t="shared" ref="BR38:BR39" si="317">SUM(BF38:BQ38)</f>
        <v>0</v>
      </c>
      <c r="BS38" s="17">
        <f t="shared" ref="BS38:CD39" si="318">IF(BS$2&gt;=$B$18,$E38,0)</f>
        <v>0</v>
      </c>
      <c r="BT38" s="17">
        <f t="shared" si="318"/>
        <v>0</v>
      </c>
      <c r="BU38" s="17">
        <f t="shared" si="318"/>
        <v>0</v>
      </c>
      <c r="BV38" s="17">
        <f t="shared" si="318"/>
        <v>0</v>
      </c>
      <c r="BW38" s="17">
        <f t="shared" si="318"/>
        <v>0</v>
      </c>
      <c r="BX38" s="17">
        <f t="shared" si="318"/>
        <v>0</v>
      </c>
      <c r="BY38" s="17">
        <f t="shared" si="318"/>
        <v>0</v>
      </c>
      <c r="BZ38" s="17">
        <f t="shared" si="318"/>
        <v>0</v>
      </c>
      <c r="CA38" s="17">
        <f t="shared" si="318"/>
        <v>0</v>
      </c>
      <c r="CB38" s="17">
        <f t="shared" si="318"/>
        <v>0</v>
      </c>
      <c r="CC38" s="17">
        <f t="shared" si="318"/>
        <v>0</v>
      </c>
      <c r="CD38" s="17">
        <f t="shared" si="318"/>
        <v>0</v>
      </c>
      <c r="CE38" s="319">
        <f t="shared" ref="CE38:CE39" si="319">SUM(BS38:CD38)</f>
        <v>0</v>
      </c>
      <c r="CF38" s="17">
        <f t="shared" ref="CF38:CQ39" si="320">IF(CF$2&gt;=$B$18,$E38,0)</f>
        <v>0</v>
      </c>
      <c r="CG38" s="17">
        <f t="shared" si="320"/>
        <v>0</v>
      </c>
      <c r="CH38" s="17">
        <f t="shared" si="320"/>
        <v>0</v>
      </c>
      <c r="CI38" s="17">
        <f t="shared" si="320"/>
        <v>0</v>
      </c>
      <c r="CJ38" s="17">
        <f t="shared" si="320"/>
        <v>0</v>
      </c>
      <c r="CK38" s="17">
        <f t="shared" si="320"/>
        <v>0</v>
      </c>
      <c r="CL38" s="17">
        <f t="shared" si="320"/>
        <v>0</v>
      </c>
      <c r="CM38" s="17">
        <f t="shared" si="320"/>
        <v>0</v>
      </c>
      <c r="CN38" s="17">
        <f t="shared" si="320"/>
        <v>0</v>
      </c>
      <c r="CO38" s="17">
        <f t="shared" si="320"/>
        <v>0</v>
      </c>
      <c r="CP38" s="17">
        <f t="shared" si="320"/>
        <v>0</v>
      </c>
      <c r="CQ38" s="17">
        <f t="shared" si="320"/>
        <v>0</v>
      </c>
      <c r="CR38" s="319">
        <f t="shared" ref="CR38:CR39" si="321">SUM(CF38:CQ38)</f>
        <v>0</v>
      </c>
      <c r="CS38" s="17">
        <f t="shared" ref="CS38:DD39" si="322">IF(CS$2&gt;=$B$18,$E38,0)</f>
        <v>0</v>
      </c>
      <c r="CT38" s="17">
        <f t="shared" si="322"/>
        <v>0</v>
      </c>
      <c r="CU38" s="17">
        <f t="shared" si="322"/>
        <v>0</v>
      </c>
      <c r="CV38" s="17">
        <f t="shared" si="322"/>
        <v>0</v>
      </c>
      <c r="CW38" s="17">
        <f t="shared" si="322"/>
        <v>0</v>
      </c>
      <c r="CX38" s="17">
        <f t="shared" si="322"/>
        <v>0</v>
      </c>
      <c r="CY38" s="17">
        <f t="shared" si="322"/>
        <v>0</v>
      </c>
      <c r="CZ38" s="17">
        <f t="shared" si="322"/>
        <v>0</v>
      </c>
      <c r="DA38" s="17">
        <f t="shared" si="322"/>
        <v>0</v>
      </c>
      <c r="DB38" s="17">
        <f t="shared" si="322"/>
        <v>0</v>
      </c>
      <c r="DC38" s="17">
        <f t="shared" si="322"/>
        <v>0</v>
      </c>
      <c r="DD38" s="17">
        <f t="shared" si="322"/>
        <v>0</v>
      </c>
      <c r="DE38" s="319">
        <f t="shared" ref="DE38:DE39" si="323">SUM(CS38:DD38)</f>
        <v>0</v>
      </c>
      <c r="DF38" s="17">
        <f t="shared" ref="DF38:DQ39" si="324">IF(DF$2&gt;=$B$18,$E38,0)</f>
        <v>0</v>
      </c>
      <c r="DG38" s="17">
        <f t="shared" si="324"/>
        <v>0</v>
      </c>
      <c r="DH38" s="17">
        <f t="shared" si="324"/>
        <v>0</v>
      </c>
      <c r="DI38" s="17">
        <f t="shared" si="324"/>
        <v>0</v>
      </c>
      <c r="DJ38" s="17">
        <f t="shared" si="324"/>
        <v>0</v>
      </c>
      <c r="DK38" s="17">
        <f t="shared" si="324"/>
        <v>0</v>
      </c>
      <c r="DL38" s="17">
        <f t="shared" si="324"/>
        <v>0</v>
      </c>
      <c r="DM38" s="17">
        <f t="shared" si="324"/>
        <v>0</v>
      </c>
      <c r="DN38" s="17">
        <f t="shared" si="324"/>
        <v>0</v>
      </c>
      <c r="DO38" s="17">
        <f t="shared" si="324"/>
        <v>0</v>
      </c>
      <c r="DP38" s="17">
        <f t="shared" si="324"/>
        <v>0</v>
      </c>
      <c r="DQ38" s="17">
        <f t="shared" si="324"/>
        <v>0</v>
      </c>
      <c r="DR38" s="319">
        <f t="shared" ref="DR38:DR39" si="325">SUM(DF38:DQ38)</f>
        <v>0</v>
      </c>
      <c r="DS38" s="17">
        <f t="shared" ref="DS38:ED39" si="326">IF(DS$2&gt;=$B$18,$E38,0)</f>
        <v>0</v>
      </c>
      <c r="DT38" s="17">
        <f t="shared" si="326"/>
        <v>0</v>
      </c>
      <c r="DU38" s="17">
        <f t="shared" si="326"/>
        <v>0</v>
      </c>
      <c r="DV38" s="17">
        <f t="shared" si="326"/>
        <v>0</v>
      </c>
      <c r="DW38" s="17">
        <f t="shared" si="326"/>
        <v>0</v>
      </c>
      <c r="DX38" s="17">
        <f t="shared" si="326"/>
        <v>0</v>
      </c>
      <c r="DY38" s="17">
        <f t="shared" si="326"/>
        <v>0</v>
      </c>
      <c r="DZ38" s="17">
        <f t="shared" si="326"/>
        <v>0</v>
      </c>
      <c r="EA38" s="17">
        <f t="shared" si="326"/>
        <v>0</v>
      </c>
      <c r="EB38" s="17">
        <f t="shared" si="326"/>
        <v>0</v>
      </c>
      <c r="EC38" s="17">
        <f t="shared" si="326"/>
        <v>0</v>
      </c>
      <c r="ED38" s="17">
        <f t="shared" si="326"/>
        <v>0</v>
      </c>
      <c r="EE38" s="391">
        <f t="shared" ref="EE38:EE39" si="327">SUM(DS38:ED38)</f>
        <v>0</v>
      </c>
    </row>
    <row r="39" spans="1:135" x14ac:dyDescent="0.2">
      <c r="A39" s="12" t="s">
        <v>4</v>
      </c>
      <c r="B39" s="435">
        <f>'SPACELOG 12 EMPRUNT 1'!E7</f>
        <v>15</v>
      </c>
      <c r="D39" s="9" t="s">
        <v>25</v>
      </c>
      <c r="F39" s="17">
        <f t="shared" si="308"/>
        <v>0</v>
      </c>
      <c r="G39" s="17">
        <f t="shared" si="308"/>
        <v>0</v>
      </c>
      <c r="H39" s="17">
        <f t="shared" si="308"/>
        <v>0</v>
      </c>
      <c r="I39" s="17">
        <f t="shared" si="308"/>
        <v>0</v>
      </c>
      <c r="J39" s="17">
        <f t="shared" si="308"/>
        <v>0</v>
      </c>
      <c r="K39" s="17">
        <f t="shared" si="308"/>
        <v>0</v>
      </c>
      <c r="L39" s="17">
        <f t="shared" si="308"/>
        <v>0</v>
      </c>
      <c r="M39" s="17">
        <f t="shared" si="308"/>
        <v>0</v>
      </c>
      <c r="N39" s="17">
        <f t="shared" si="308"/>
        <v>0</v>
      </c>
      <c r="O39" s="17">
        <f t="shared" si="308"/>
        <v>0</v>
      </c>
      <c r="P39" s="17">
        <f t="shared" si="308"/>
        <v>0</v>
      </c>
      <c r="Q39" s="17">
        <f t="shared" si="308"/>
        <v>0</v>
      </c>
      <c r="R39" s="319">
        <f t="shared" si="309"/>
        <v>0</v>
      </c>
      <c r="S39" s="17">
        <f t="shared" si="310"/>
        <v>0</v>
      </c>
      <c r="T39" s="17">
        <f t="shared" si="310"/>
        <v>0</v>
      </c>
      <c r="U39" s="17">
        <f t="shared" si="310"/>
        <v>0</v>
      </c>
      <c r="V39" s="17">
        <f t="shared" si="310"/>
        <v>0</v>
      </c>
      <c r="W39" s="17">
        <f t="shared" si="310"/>
        <v>0</v>
      </c>
      <c r="X39" s="17">
        <f t="shared" si="310"/>
        <v>0</v>
      </c>
      <c r="Y39" s="17">
        <f t="shared" si="310"/>
        <v>0</v>
      </c>
      <c r="Z39" s="17">
        <f t="shared" si="310"/>
        <v>0</v>
      </c>
      <c r="AA39" s="17">
        <f t="shared" si="310"/>
        <v>0</v>
      </c>
      <c r="AB39" s="17">
        <f t="shared" si="310"/>
        <v>0</v>
      </c>
      <c r="AC39" s="17">
        <f t="shared" si="310"/>
        <v>0</v>
      </c>
      <c r="AD39" s="17">
        <f t="shared" si="310"/>
        <v>0</v>
      </c>
      <c r="AE39" s="319">
        <f t="shared" si="311"/>
        <v>0</v>
      </c>
      <c r="AF39" s="17">
        <f t="shared" si="312"/>
        <v>0</v>
      </c>
      <c r="AG39" s="17">
        <f t="shared" si="312"/>
        <v>0</v>
      </c>
      <c r="AH39" s="17">
        <f t="shared" si="312"/>
        <v>0</v>
      </c>
      <c r="AI39" s="17">
        <f t="shared" si="312"/>
        <v>0</v>
      </c>
      <c r="AJ39" s="17">
        <f t="shared" si="312"/>
        <v>0</v>
      </c>
      <c r="AK39" s="17">
        <f t="shared" si="312"/>
        <v>0</v>
      </c>
      <c r="AL39" s="17">
        <f t="shared" si="312"/>
        <v>0</v>
      </c>
      <c r="AM39" s="17">
        <f t="shared" si="312"/>
        <v>0</v>
      </c>
      <c r="AN39" s="17">
        <f t="shared" si="312"/>
        <v>0</v>
      </c>
      <c r="AO39" s="17">
        <f t="shared" si="312"/>
        <v>0</v>
      </c>
      <c r="AP39" s="17">
        <f t="shared" si="312"/>
        <v>0</v>
      </c>
      <c r="AQ39" s="17">
        <f t="shared" si="312"/>
        <v>0</v>
      </c>
      <c r="AR39" s="319">
        <f t="shared" si="313"/>
        <v>0</v>
      </c>
      <c r="AS39" s="17">
        <f t="shared" si="314"/>
        <v>0</v>
      </c>
      <c r="AT39" s="17">
        <f t="shared" si="314"/>
        <v>0</v>
      </c>
      <c r="AU39" s="17">
        <f t="shared" si="314"/>
        <v>0</v>
      </c>
      <c r="AV39" s="17">
        <f t="shared" si="314"/>
        <v>0</v>
      </c>
      <c r="AW39" s="17">
        <f t="shared" si="314"/>
        <v>0</v>
      </c>
      <c r="AX39" s="17">
        <f t="shared" si="314"/>
        <v>0</v>
      </c>
      <c r="AY39" s="17">
        <f t="shared" si="314"/>
        <v>0</v>
      </c>
      <c r="AZ39" s="17">
        <f t="shared" si="314"/>
        <v>0</v>
      </c>
      <c r="BA39" s="17">
        <f t="shared" si="314"/>
        <v>0</v>
      </c>
      <c r="BB39" s="17">
        <f t="shared" si="314"/>
        <v>0</v>
      </c>
      <c r="BC39" s="17">
        <f t="shared" si="314"/>
        <v>0</v>
      </c>
      <c r="BD39" s="17">
        <f t="shared" si="314"/>
        <v>0</v>
      </c>
      <c r="BE39" s="319">
        <f t="shared" si="315"/>
        <v>0</v>
      </c>
      <c r="BF39" s="17">
        <f t="shared" si="316"/>
        <v>0</v>
      </c>
      <c r="BG39" s="17">
        <f t="shared" si="316"/>
        <v>0</v>
      </c>
      <c r="BH39" s="17">
        <f t="shared" si="316"/>
        <v>0</v>
      </c>
      <c r="BI39" s="17">
        <f t="shared" si="316"/>
        <v>0</v>
      </c>
      <c r="BJ39" s="17">
        <f t="shared" si="316"/>
        <v>0</v>
      </c>
      <c r="BK39" s="17">
        <f t="shared" si="316"/>
        <v>0</v>
      </c>
      <c r="BL39" s="17">
        <f t="shared" si="316"/>
        <v>0</v>
      </c>
      <c r="BM39" s="17">
        <f t="shared" si="316"/>
        <v>0</v>
      </c>
      <c r="BN39" s="17">
        <f t="shared" si="316"/>
        <v>0</v>
      </c>
      <c r="BO39" s="17">
        <f t="shared" si="316"/>
        <v>0</v>
      </c>
      <c r="BP39" s="17">
        <f t="shared" si="316"/>
        <v>0</v>
      </c>
      <c r="BQ39" s="17">
        <f t="shared" si="316"/>
        <v>0</v>
      </c>
      <c r="BR39" s="319">
        <f t="shared" si="317"/>
        <v>0</v>
      </c>
      <c r="BS39" s="17">
        <f t="shared" si="318"/>
        <v>0</v>
      </c>
      <c r="BT39" s="17">
        <f t="shared" si="318"/>
        <v>0</v>
      </c>
      <c r="BU39" s="17">
        <f t="shared" si="318"/>
        <v>0</v>
      </c>
      <c r="BV39" s="17">
        <f t="shared" si="318"/>
        <v>0</v>
      </c>
      <c r="BW39" s="17">
        <f t="shared" si="318"/>
        <v>0</v>
      </c>
      <c r="BX39" s="17">
        <f t="shared" si="318"/>
        <v>0</v>
      </c>
      <c r="BY39" s="17">
        <f t="shared" si="318"/>
        <v>0</v>
      </c>
      <c r="BZ39" s="17">
        <f t="shared" si="318"/>
        <v>0</v>
      </c>
      <c r="CA39" s="17">
        <f t="shared" si="318"/>
        <v>0</v>
      </c>
      <c r="CB39" s="17">
        <f t="shared" si="318"/>
        <v>0</v>
      </c>
      <c r="CC39" s="17">
        <f t="shared" si="318"/>
        <v>0</v>
      </c>
      <c r="CD39" s="17">
        <f t="shared" si="318"/>
        <v>0</v>
      </c>
      <c r="CE39" s="319">
        <f t="shared" si="319"/>
        <v>0</v>
      </c>
      <c r="CF39" s="17">
        <f t="shared" si="320"/>
        <v>0</v>
      </c>
      <c r="CG39" s="17">
        <f t="shared" si="320"/>
        <v>0</v>
      </c>
      <c r="CH39" s="17">
        <f t="shared" si="320"/>
        <v>0</v>
      </c>
      <c r="CI39" s="17">
        <f t="shared" si="320"/>
        <v>0</v>
      </c>
      <c r="CJ39" s="17">
        <f t="shared" si="320"/>
        <v>0</v>
      </c>
      <c r="CK39" s="17">
        <f t="shared" si="320"/>
        <v>0</v>
      </c>
      <c r="CL39" s="17">
        <f t="shared" si="320"/>
        <v>0</v>
      </c>
      <c r="CM39" s="17">
        <f t="shared" si="320"/>
        <v>0</v>
      </c>
      <c r="CN39" s="17">
        <f t="shared" si="320"/>
        <v>0</v>
      </c>
      <c r="CO39" s="17">
        <f t="shared" si="320"/>
        <v>0</v>
      </c>
      <c r="CP39" s="17">
        <f t="shared" si="320"/>
        <v>0</v>
      </c>
      <c r="CQ39" s="17">
        <f t="shared" si="320"/>
        <v>0</v>
      </c>
      <c r="CR39" s="319">
        <f t="shared" si="321"/>
        <v>0</v>
      </c>
      <c r="CS39" s="17">
        <f t="shared" si="322"/>
        <v>0</v>
      </c>
      <c r="CT39" s="17">
        <f t="shared" si="322"/>
        <v>0</v>
      </c>
      <c r="CU39" s="17">
        <f t="shared" si="322"/>
        <v>0</v>
      </c>
      <c r="CV39" s="17">
        <f t="shared" si="322"/>
        <v>0</v>
      </c>
      <c r="CW39" s="17">
        <f t="shared" si="322"/>
        <v>0</v>
      </c>
      <c r="CX39" s="17">
        <f t="shared" si="322"/>
        <v>0</v>
      </c>
      <c r="CY39" s="17">
        <f t="shared" si="322"/>
        <v>0</v>
      </c>
      <c r="CZ39" s="17">
        <f t="shared" si="322"/>
        <v>0</v>
      </c>
      <c r="DA39" s="17">
        <f t="shared" si="322"/>
        <v>0</v>
      </c>
      <c r="DB39" s="17">
        <f t="shared" si="322"/>
        <v>0</v>
      </c>
      <c r="DC39" s="17">
        <f t="shared" si="322"/>
        <v>0</v>
      </c>
      <c r="DD39" s="17">
        <f t="shared" si="322"/>
        <v>0</v>
      </c>
      <c r="DE39" s="319">
        <f t="shared" si="323"/>
        <v>0</v>
      </c>
      <c r="DF39" s="17">
        <f t="shared" si="324"/>
        <v>0</v>
      </c>
      <c r="DG39" s="17">
        <f t="shared" si="324"/>
        <v>0</v>
      </c>
      <c r="DH39" s="17">
        <f t="shared" si="324"/>
        <v>0</v>
      </c>
      <c r="DI39" s="17">
        <f t="shared" si="324"/>
        <v>0</v>
      </c>
      <c r="DJ39" s="17">
        <f t="shared" si="324"/>
        <v>0</v>
      </c>
      <c r="DK39" s="17">
        <f t="shared" si="324"/>
        <v>0</v>
      </c>
      <c r="DL39" s="17">
        <f t="shared" si="324"/>
        <v>0</v>
      </c>
      <c r="DM39" s="17">
        <f t="shared" si="324"/>
        <v>0</v>
      </c>
      <c r="DN39" s="17">
        <f t="shared" si="324"/>
        <v>0</v>
      </c>
      <c r="DO39" s="17">
        <f t="shared" si="324"/>
        <v>0</v>
      </c>
      <c r="DP39" s="17">
        <f t="shared" si="324"/>
        <v>0</v>
      </c>
      <c r="DQ39" s="17">
        <f t="shared" si="324"/>
        <v>0</v>
      </c>
      <c r="DR39" s="319">
        <f t="shared" si="325"/>
        <v>0</v>
      </c>
      <c r="DS39" s="17">
        <f t="shared" si="326"/>
        <v>0</v>
      </c>
      <c r="DT39" s="17">
        <f t="shared" si="326"/>
        <v>0</v>
      </c>
      <c r="DU39" s="17">
        <f t="shared" si="326"/>
        <v>0</v>
      </c>
      <c r="DV39" s="17">
        <f t="shared" si="326"/>
        <v>0</v>
      </c>
      <c r="DW39" s="17">
        <f t="shared" si="326"/>
        <v>0</v>
      </c>
      <c r="DX39" s="17">
        <f t="shared" si="326"/>
        <v>0</v>
      </c>
      <c r="DY39" s="17">
        <f t="shared" si="326"/>
        <v>0</v>
      </c>
      <c r="DZ39" s="17">
        <f t="shared" si="326"/>
        <v>0</v>
      </c>
      <c r="EA39" s="17">
        <f t="shared" si="326"/>
        <v>0</v>
      </c>
      <c r="EB39" s="17">
        <f t="shared" si="326"/>
        <v>0</v>
      </c>
      <c r="EC39" s="17">
        <f t="shared" si="326"/>
        <v>0</v>
      </c>
      <c r="ED39" s="17">
        <f t="shared" si="326"/>
        <v>0</v>
      </c>
      <c r="EE39" s="391">
        <f t="shared" si="327"/>
        <v>0</v>
      </c>
    </row>
    <row r="40" spans="1:135" x14ac:dyDescent="0.2">
      <c r="A40" s="12" t="s">
        <v>5</v>
      </c>
      <c r="B40" s="435">
        <f>'SPACELOG 12 EMPRUNT 1'!I6</f>
        <v>180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3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319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319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319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319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319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319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319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319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391"/>
    </row>
    <row r="41" spans="1:135" x14ac:dyDescent="0.2">
      <c r="A41" s="29" t="s">
        <v>6</v>
      </c>
      <c r="B41" s="38">
        <f>'SPACELOG 12 EMPRUNT 1'!E6</f>
        <v>3.95E-2</v>
      </c>
      <c r="D41" s="22" t="s">
        <v>46</v>
      </c>
      <c r="E41" s="47"/>
      <c r="F41" s="17">
        <f t="shared" ref="F41:Q41" si="328">F39+F38</f>
        <v>0</v>
      </c>
      <c r="G41" s="17">
        <f t="shared" si="328"/>
        <v>0</v>
      </c>
      <c r="H41" s="17">
        <f t="shared" si="328"/>
        <v>0</v>
      </c>
      <c r="I41" s="17">
        <f t="shared" si="328"/>
        <v>0</v>
      </c>
      <c r="J41" s="17">
        <f t="shared" si="328"/>
        <v>0</v>
      </c>
      <c r="K41" s="17">
        <f t="shared" si="328"/>
        <v>0</v>
      </c>
      <c r="L41" s="17">
        <f t="shared" si="328"/>
        <v>0</v>
      </c>
      <c r="M41" s="17">
        <f t="shared" si="328"/>
        <v>0</v>
      </c>
      <c r="N41" s="17">
        <f t="shared" si="328"/>
        <v>0</v>
      </c>
      <c r="O41" s="17">
        <f t="shared" si="328"/>
        <v>0</v>
      </c>
      <c r="P41" s="17">
        <f t="shared" si="328"/>
        <v>0</v>
      </c>
      <c r="Q41" s="17">
        <f t="shared" si="328"/>
        <v>0</v>
      </c>
      <c r="R41" s="319">
        <f t="shared" ref="R41" si="329">SUM(F41:Q41)</f>
        <v>0</v>
      </c>
      <c r="S41" s="17">
        <f t="shared" ref="S41:AD41" si="330">S39+S38</f>
        <v>0</v>
      </c>
      <c r="T41" s="17">
        <f t="shared" si="330"/>
        <v>0</v>
      </c>
      <c r="U41" s="17">
        <f t="shared" si="330"/>
        <v>0</v>
      </c>
      <c r="V41" s="17">
        <f t="shared" si="330"/>
        <v>0</v>
      </c>
      <c r="W41" s="17">
        <f t="shared" si="330"/>
        <v>0</v>
      </c>
      <c r="X41" s="17">
        <f t="shared" si="330"/>
        <v>0</v>
      </c>
      <c r="Y41" s="17">
        <f t="shared" si="330"/>
        <v>0</v>
      </c>
      <c r="Z41" s="17">
        <f t="shared" si="330"/>
        <v>0</v>
      </c>
      <c r="AA41" s="17">
        <f t="shared" si="330"/>
        <v>0</v>
      </c>
      <c r="AB41" s="17">
        <f t="shared" si="330"/>
        <v>0</v>
      </c>
      <c r="AC41" s="17">
        <f t="shared" si="330"/>
        <v>0</v>
      </c>
      <c r="AD41" s="17">
        <f t="shared" si="330"/>
        <v>0</v>
      </c>
      <c r="AE41" s="319">
        <f t="shared" ref="AE41" si="331">SUM(S41:AD41)</f>
        <v>0</v>
      </c>
      <c r="AF41" s="17">
        <f t="shared" ref="AF41:AQ41" si="332">AF39+AF38</f>
        <v>0</v>
      </c>
      <c r="AG41" s="17">
        <f t="shared" si="332"/>
        <v>0</v>
      </c>
      <c r="AH41" s="17">
        <f t="shared" si="332"/>
        <v>0</v>
      </c>
      <c r="AI41" s="17">
        <f t="shared" si="332"/>
        <v>0</v>
      </c>
      <c r="AJ41" s="17">
        <f t="shared" si="332"/>
        <v>0</v>
      </c>
      <c r="AK41" s="17">
        <f t="shared" si="332"/>
        <v>0</v>
      </c>
      <c r="AL41" s="17">
        <f t="shared" si="332"/>
        <v>0</v>
      </c>
      <c r="AM41" s="17">
        <f t="shared" si="332"/>
        <v>0</v>
      </c>
      <c r="AN41" s="17">
        <f t="shared" si="332"/>
        <v>0</v>
      </c>
      <c r="AO41" s="17">
        <f t="shared" si="332"/>
        <v>0</v>
      </c>
      <c r="AP41" s="17">
        <f t="shared" si="332"/>
        <v>0</v>
      </c>
      <c r="AQ41" s="17">
        <f t="shared" si="332"/>
        <v>0</v>
      </c>
      <c r="AR41" s="319">
        <f t="shared" ref="AR41" si="333">SUM(AF41:AQ41)</f>
        <v>0</v>
      </c>
      <c r="AS41" s="17">
        <f t="shared" ref="AS41:BD41" si="334">AS39+AS38</f>
        <v>0</v>
      </c>
      <c r="AT41" s="17">
        <f t="shared" si="334"/>
        <v>0</v>
      </c>
      <c r="AU41" s="17">
        <f t="shared" si="334"/>
        <v>0</v>
      </c>
      <c r="AV41" s="17">
        <f t="shared" si="334"/>
        <v>0</v>
      </c>
      <c r="AW41" s="17">
        <f t="shared" si="334"/>
        <v>0</v>
      </c>
      <c r="AX41" s="17">
        <f t="shared" si="334"/>
        <v>0</v>
      </c>
      <c r="AY41" s="17">
        <f t="shared" si="334"/>
        <v>0</v>
      </c>
      <c r="AZ41" s="17">
        <f t="shared" si="334"/>
        <v>0</v>
      </c>
      <c r="BA41" s="17">
        <f t="shared" si="334"/>
        <v>0</v>
      </c>
      <c r="BB41" s="17">
        <f t="shared" si="334"/>
        <v>0</v>
      </c>
      <c r="BC41" s="17">
        <f t="shared" si="334"/>
        <v>0</v>
      </c>
      <c r="BD41" s="17">
        <f t="shared" si="334"/>
        <v>0</v>
      </c>
      <c r="BE41" s="319">
        <f t="shared" ref="BE41" si="335">SUM(AS41:BD41)</f>
        <v>0</v>
      </c>
      <c r="BF41" s="17">
        <f t="shared" ref="BF41:BQ41" si="336">BF39+BF38</f>
        <v>0</v>
      </c>
      <c r="BG41" s="17">
        <f t="shared" si="336"/>
        <v>0</v>
      </c>
      <c r="BH41" s="17">
        <f t="shared" si="336"/>
        <v>0</v>
      </c>
      <c r="BI41" s="17">
        <f t="shared" si="336"/>
        <v>0</v>
      </c>
      <c r="BJ41" s="17">
        <f t="shared" si="336"/>
        <v>0</v>
      </c>
      <c r="BK41" s="17">
        <f t="shared" si="336"/>
        <v>0</v>
      </c>
      <c r="BL41" s="17">
        <f t="shared" si="336"/>
        <v>0</v>
      </c>
      <c r="BM41" s="17">
        <f t="shared" si="336"/>
        <v>0</v>
      </c>
      <c r="BN41" s="17">
        <f t="shared" si="336"/>
        <v>0</v>
      </c>
      <c r="BO41" s="17">
        <f t="shared" si="336"/>
        <v>0</v>
      </c>
      <c r="BP41" s="17">
        <f t="shared" si="336"/>
        <v>0</v>
      </c>
      <c r="BQ41" s="17">
        <f t="shared" si="336"/>
        <v>0</v>
      </c>
      <c r="BR41" s="319">
        <f t="shared" ref="BR41" si="337">SUM(BF41:BQ41)</f>
        <v>0</v>
      </c>
      <c r="BS41" s="17">
        <f t="shared" ref="BS41:CD41" si="338">BS39+BS38</f>
        <v>0</v>
      </c>
      <c r="BT41" s="17">
        <f t="shared" si="338"/>
        <v>0</v>
      </c>
      <c r="BU41" s="17">
        <f t="shared" si="338"/>
        <v>0</v>
      </c>
      <c r="BV41" s="17">
        <f t="shared" si="338"/>
        <v>0</v>
      </c>
      <c r="BW41" s="17">
        <f t="shared" si="338"/>
        <v>0</v>
      </c>
      <c r="BX41" s="17">
        <f t="shared" si="338"/>
        <v>0</v>
      </c>
      <c r="BY41" s="17">
        <f t="shared" si="338"/>
        <v>0</v>
      </c>
      <c r="BZ41" s="17">
        <f t="shared" si="338"/>
        <v>0</v>
      </c>
      <c r="CA41" s="17">
        <f t="shared" si="338"/>
        <v>0</v>
      </c>
      <c r="CB41" s="17">
        <f t="shared" si="338"/>
        <v>0</v>
      </c>
      <c r="CC41" s="17">
        <f t="shared" si="338"/>
        <v>0</v>
      </c>
      <c r="CD41" s="17">
        <f t="shared" si="338"/>
        <v>0</v>
      </c>
      <c r="CE41" s="319">
        <f t="shared" ref="CE41" si="339">SUM(BS41:CD41)</f>
        <v>0</v>
      </c>
      <c r="CF41" s="17">
        <f t="shared" ref="CF41:CQ41" si="340">CF39+CF38</f>
        <v>0</v>
      </c>
      <c r="CG41" s="17">
        <f t="shared" si="340"/>
        <v>0</v>
      </c>
      <c r="CH41" s="17">
        <f t="shared" si="340"/>
        <v>0</v>
      </c>
      <c r="CI41" s="17">
        <f t="shared" si="340"/>
        <v>0</v>
      </c>
      <c r="CJ41" s="17">
        <f t="shared" si="340"/>
        <v>0</v>
      </c>
      <c r="CK41" s="17">
        <f t="shared" si="340"/>
        <v>0</v>
      </c>
      <c r="CL41" s="17">
        <f t="shared" si="340"/>
        <v>0</v>
      </c>
      <c r="CM41" s="17">
        <f t="shared" si="340"/>
        <v>0</v>
      </c>
      <c r="CN41" s="17">
        <f t="shared" si="340"/>
        <v>0</v>
      </c>
      <c r="CO41" s="17">
        <f t="shared" si="340"/>
        <v>0</v>
      </c>
      <c r="CP41" s="17">
        <f t="shared" si="340"/>
        <v>0</v>
      </c>
      <c r="CQ41" s="17">
        <f t="shared" si="340"/>
        <v>0</v>
      </c>
      <c r="CR41" s="319">
        <f t="shared" ref="CR41" si="341">SUM(CF41:CQ41)</f>
        <v>0</v>
      </c>
      <c r="CS41" s="17">
        <f t="shared" ref="CS41:DD41" si="342">CS39+CS38</f>
        <v>0</v>
      </c>
      <c r="CT41" s="17">
        <f t="shared" si="342"/>
        <v>0</v>
      </c>
      <c r="CU41" s="17">
        <f t="shared" si="342"/>
        <v>0</v>
      </c>
      <c r="CV41" s="17">
        <f t="shared" si="342"/>
        <v>0</v>
      </c>
      <c r="CW41" s="17">
        <f t="shared" si="342"/>
        <v>0</v>
      </c>
      <c r="CX41" s="17">
        <f t="shared" si="342"/>
        <v>0</v>
      </c>
      <c r="CY41" s="17">
        <f t="shared" si="342"/>
        <v>0</v>
      </c>
      <c r="CZ41" s="17">
        <f t="shared" si="342"/>
        <v>0</v>
      </c>
      <c r="DA41" s="17">
        <f t="shared" si="342"/>
        <v>0</v>
      </c>
      <c r="DB41" s="17">
        <f t="shared" si="342"/>
        <v>0</v>
      </c>
      <c r="DC41" s="17">
        <f t="shared" si="342"/>
        <v>0</v>
      </c>
      <c r="DD41" s="17">
        <f t="shared" si="342"/>
        <v>0</v>
      </c>
      <c r="DE41" s="319">
        <f t="shared" ref="DE41" si="343">SUM(CS41:DD41)</f>
        <v>0</v>
      </c>
      <c r="DF41" s="17">
        <f t="shared" ref="DF41:DQ41" si="344">DF39+DF38</f>
        <v>0</v>
      </c>
      <c r="DG41" s="17">
        <f t="shared" si="344"/>
        <v>0</v>
      </c>
      <c r="DH41" s="17">
        <f t="shared" si="344"/>
        <v>0</v>
      </c>
      <c r="DI41" s="17">
        <f t="shared" si="344"/>
        <v>0</v>
      </c>
      <c r="DJ41" s="17">
        <f t="shared" si="344"/>
        <v>0</v>
      </c>
      <c r="DK41" s="17">
        <f t="shared" si="344"/>
        <v>0</v>
      </c>
      <c r="DL41" s="17">
        <f t="shared" si="344"/>
        <v>0</v>
      </c>
      <c r="DM41" s="17">
        <f t="shared" si="344"/>
        <v>0</v>
      </c>
      <c r="DN41" s="17">
        <f t="shared" si="344"/>
        <v>0</v>
      </c>
      <c r="DO41" s="17">
        <f t="shared" si="344"/>
        <v>0</v>
      </c>
      <c r="DP41" s="17">
        <f t="shared" si="344"/>
        <v>0</v>
      </c>
      <c r="DQ41" s="17">
        <f t="shared" si="344"/>
        <v>0</v>
      </c>
      <c r="DR41" s="319">
        <f t="shared" ref="DR41" si="345">SUM(DF41:DQ41)</f>
        <v>0</v>
      </c>
      <c r="DS41" s="17">
        <f t="shared" ref="DS41:ED41" si="346">DS39+DS38</f>
        <v>0</v>
      </c>
      <c r="DT41" s="17">
        <f t="shared" si="346"/>
        <v>0</v>
      </c>
      <c r="DU41" s="17">
        <f t="shared" si="346"/>
        <v>0</v>
      </c>
      <c r="DV41" s="17">
        <f t="shared" si="346"/>
        <v>0</v>
      </c>
      <c r="DW41" s="17">
        <f t="shared" si="346"/>
        <v>0</v>
      </c>
      <c r="DX41" s="17">
        <f t="shared" si="346"/>
        <v>0</v>
      </c>
      <c r="DY41" s="17">
        <f t="shared" si="346"/>
        <v>0</v>
      </c>
      <c r="DZ41" s="17">
        <f t="shared" si="346"/>
        <v>0</v>
      </c>
      <c r="EA41" s="17">
        <f t="shared" si="346"/>
        <v>0</v>
      </c>
      <c r="EB41" s="17">
        <f t="shared" si="346"/>
        <v>0</v>
      </c>
      <c r="EC41" s="17">
        <f t="shared" si="346"/>
        <v>0</v>
      </c>
      <c r="ED41" s="17">
        <f t="shared" si="346"/>
        <v>0</v>
      </c>
      <c r="EE41" s="391">
        <f t="shared" ref="EE41" si="347">SUM(DS41:ED41)</f>
        <v>0</v>
      </c>
    </row>
    <row r="42" spans="1:135" x14ac:dyDescent="0.2">
      <c r="A42" s="13" t="s">
        <v>7</v>
      </c>
      <c r="B42" s="17" t="str">
        <f>'SPACELOG 12 EMPRUNT 1'!I5</f>
        <v/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319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19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319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319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319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319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319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319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319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391"/>
    </row>
    <row r="43" spans="1:135" x14ac:dyDescent="0.2">
      <c r="A43" s="29" t="s">
        <v>72</v>
      </c>
      <c r="B43" s="27">
        <f>'SPACELOG 12 EMPRUNT 1'!E9</f>
        <v>46722</v>
      </c>
      <c r="D43" s="9" t="s">
        <v>325</v>
      </c>
      <c r="F43" s="17">
        <f t="shared" ref="F43:Q43" si="348">IFERROR(IF(EOMONTH(F$2,0)&gt;=EOMONTH($B$43,0),ROUND($B$45/12,0),0),0)</f>
        <v>0</v>
      </c>
      <c r="G43" s="17">
        <f t="shared" si="348"/>
        <v>0</v>
      </c>
      <c r="H43" s="17">
        <f t="shared" si="348"/>
        <v>0</v>
      </c>
      <c r="I43" s="17">
        <f t="shared" si="348"/>
        <v>0</v>
      </c>
      <c r="J43" s="17">
        <f t="shared" si="348"/>
        <v>0</v>
      </c>
      <c r="K43" s="17">
        <f t="shared" si="348"/>
        <v>0</v>
      </c>
      <c r="L43" s="17">
        <f t="shared" si="348"/>
        <v>0</v>
      </c>
      <c r="M43" s="17">
        <f t="shared" si="348"/>
        <v>0</v>
      </c>
      <c r="N43" s="17">
        <f t="shared" si="348"/>
        <v>0</v>
      </c>
      <c r="O43" s="17">
        <f t="shared" si="348"/>
        <v>0</v>
      </c>
      <c r="P43" s="17">
        <f t="shared" si="348"/>
        <v>0</v>
      </c>
      <c r="Q43" s="17">
        <f t="shared" si="348"/>
        <v>0</v>
      </c>
      <c r="R43" s="319">
        <f t="shared" ref="R43:R44" si="349">SUM(F43:Q43)</f>
        <v>0</v>
      </c>
      <c r="S43" s="17">
        <f t="shared" ref="S43:AD43" si="350">IFERROR(IF(EOMONTH(S$2,0)&gt;=EOMONTH($B$43,0),ROUND($B$45/12,0),0),0)</f>
        <v>0</v>
      </c>
      <c r="T43" s="17">
        <f t="shared" si="350"/>
        <v>0</v>
      </c>
      <c r="U43" s="17">
        <f t="shared" si="350"/>
        <v>0</v>
      </c>
      <c r="V43" s="17">
        <f t="shared" si="350"/>
        <v>0</v>
      </c>
      <c r="W43" s="17">
        <f t="shared" si="350"/>
        <v>0</v>
      </c>
      <c r="X43" s="17">
        <f t="shared" si="350"/>
        <v>0</v>
      </c>
      <c r="Y43" s="17">
        <f t="shared" si="350"/>
        <v>0</v>
      </c>
      <c r="Z43" s="17">
        <f t="shared" si="350"/>
        <v>0</v>
      </c>
      <c r="AA43" s="17">
        <f t="shared" si="350"/>
        <v>0</v>
      </c>
      <c r="AB43" s="17">
        <f t="shared" si="350"/>
        <v>0</v>
      </c>
      <c r="AC43" s="17">
        <f t="shared" si="350"/>
        <v>0</v>
      </c>
      <c r="AD43" s="17">
        <f t="shared" si="350"/>
        <v>0</v>
      </c>
      <c r="AE43" s="319">
        <f t="shared" ref="AE43:AE46" si="351">SUM(S43:AD43)</f>
        <v>0</v>
      </c>
      <c r="AF43" s="17">
        <f t="shared" ref="AF43:AQ43" si="352">IFERROR(IF(EOMONTH(AF$2,0)&gt;=EOMONTH($B$43,0),ROUND($B$45/12,0),0),0)</f>
        <v>0</v>
      </c>
      <c r="AG43" s="17">
        <f t="shared" si="352"/>
        <v>0</v>
      </c>
      <c r="AH43" s="17">
        <f t="shared" si="352"/>
        <v>0</v>
      </c>
      <c r="AI43" s="17">
        <f t="shared" si="352"/>
        <v>0</v>
      </c>
      <c r="AJ43" s="17">
        <f t="shared" si="352"/>
        <v>0</v>
      </c>
      <c r="AK43" s="17">
        <f t="shared" si="352"/>
        <v>0</v>
      </c>
      <c r="AL43" s="17">
        <f t="shared" si="352"/>
        <v>0</v>
      </c>
      <c r="AM43" s="17">
        <f t="shared" si="352"/>
        <v>0</v>
      </c>
      <c r="AN43" s="17">
        <f t="shared" si="352"/>
        <v>0</v>
      </c>
      <c r="AO43" s="17">
        <f t="shared" si="352"/>
        <v>0</v>
      </c>
      <c r="AP43" s="17">
        <f t="shared" si="352"/>
        <v>0</v>
      </c>
      <c r="AQ43" s="17">
        <f t="shared" si="352"/>
        <v>0</v>
      </c>
      <c r="AR43" s="319">
        <f t="shared" ref="AR43:AR46" si="353">SUM(AF43:AQ43)</f>
        <v>0</v>
      </c>
      <c r="AS43" s="17">
        <f t="shared" ref="AS43:BD43" si="354">IFERROR(IF(EOMONTH(AS$2,0)&gt;=EOMONTH($B$43,0),ROUND($B$45/12,0),0),0)</f>
        <v>0</v>
      </c>
      <c r="AT43" s="17">
        <f t="shared" si="354"/>
        <v>0</v>
      </c>
      <c r="AU43" s="17">
        <f t="shared" si="354"/>
        <v>0</v>
      </c>
      <c r="AV43" s="17">
        <f t="shared" si="354"/>
        <v>0</v>
      </c>
      <c r="AW43" s="17">
        <f t="shared" si="354"/>
        <v>0</v>
      </c>
      <c r="AX43" s="17">
        <f t="shared" si="354"/>
        <v>0</v>
      </c>
      <c r="AY43" s="17">
        <f t="shared" si="354"/>
        <v>0</v>
      </c>
      <c r="AZ43" s="17">
        <f t="shared" si="354"/>
        <v>0</v>
      </c>
      <c r="BA43" s="17">
        <f t="shared" si="354"/>
        <v>0</v>
      </c>
      <c r="BB43" s="17">
        <f t="shared" si="354"/>
        <v>0</v>
      </c>
      <c r="BC43" s="17">
        <f t="shared" si="354"/>
        <v>0</v>
      </c>
      <c r="BD43" s="17">
        <f t="shared" si="354"/>
        <v>0</v>
      </c>
      <c r="BE43" s="319">
        <f t="shared" ref="BE43:BE46" si="355">SUM(AS43:BD43)</f>
        <v>0</v>
      </c>
      <c r="BF43" s="17">
        <f t="shared" ref="BF43:BQ43" si="356">IFERROR(IF(EOMONTH(BF$2,0)&gt;=EOMONTH($B$43,0),ROUND($B$45/12,0),0),0)</f>
        <v>0</v>
      </c>
      <c r="BG43" s="17">
        <f t="shared" si="356"/>
        <v>0</v>
      </c>
      <c r="BH43" s="17">
        <f t="shared" si="356"/>
        <v>0</v>
      </c>
      <c r="BI43" s="17">
        <f t="shared" si="356"/>
        <v>0</v>
      </c>
      <c r="BJ43" s="17">
        <f t="shared" si="356"/>
        <v>0</v>
      </c>
      <c r="BK43" s="17">
        <f t="shared" si="356"/>
        <v>0</v>
      </c>
      <c r="BL43" s="17">
        <f t="shared" si="356"/>
        <v>0</v>
      </c>
      <c r="BM43" s="17">
        <f t="shared" si="356"/>
        <v>0</v>
      </c>
      <c r="BN43" s="17">
        <f t="shared" si="356"/>
        <v>0</v>
      </c>
      <c r="BO43" s="17">
        <f t="shared" si="356"/>
        <v>0</v>
      </c>
      <c r="BP43" s="17">
        <f t="shared" si="356"/>
        <v>0</v>
      </c>
      <c r="BQ43" s="17">
        <f t="shared" si="356"/>
        <v>0</v>
      </c>
      <c r="BR43" s="319">
        <f t="shared" ref="BR43:BR46" si="357">SUM(BF43:BQ43)</f>
        <v>0</v>
      </c>
      <c r="BS43" s="17">
        <f t="shared" ref="BS43:CD43" si="358">IFERROR(IF(EOMONTH(BS$2,0)&gt;=EOMONTH($B$43,0),ROUND($B$45/12,0),0),0)</f>
        <v>0</v>
      </c>
      <c r="BT43" s="17">
        <f t="shared" si="358"/>
        <v>0</v>
      </c>
      <c r="BU43" s="17">
        <f t="shared" si="358"/>
        <v>0</v>
      </c>
      <c r="BV43" s="17">
        <f t="shared" si="358"/>
        <v>0</v>
      </c>
      <c r="BW43" s="17">
        <f t="shared" si="358"/>
        <v>0</v>
      </c>
      <c r="BX43" s="17">
        <f t="shared" si="358"/>
        <v>0</v>
      </c>
      <c r="BY43" s="17">
        <f t="shared" si="358"/>
        <v>0</v>
      </c>
      <c r="BZ43" s="17">
        <f t="shared" si="358"/>
        <v>0</v>
      </c>
      <c r="CA43" s="17">
        <f t="shared" si="358"/>
        <v>0</v>
      </c>
      <c r="CB43" s="17">
        <f t="shared" si="358"/>
        <v>0</v>
      </c>
      <c r="CC43" s="17">
        <f t="shared" si="358"/>
        <v>0</v>
      </c>
      <c r="CD43" s="17">
        <f t="shared" si="358"/>
        <v>0</v>
      </c>
      <c r="CE43" s="319">
        <f t="shared" ref="CE43:CE46" si="359">SUM(BS43:CD43)</f>
        <v>0</v>
      </c>
      <c r="CF43" s="17">
        <f t="shared" ref="CF43:CQ43" si="360">IFERROR(IF(EOMONTH(CF$2,0)&gt;=EOMONTH($B$43,0),ROUND($B$45/12,0),0),0)</f>
        <v>0</v>
      </c>
      <c r="CG43" s="17">
        <f t="shared" si="360"/>
        <v>0</v>
      </c>
      <c r="CH43" s="17">
        <f t="shared" si="360"/>
        <v>0</v>
      </c>
      <c r="CI43" s="17">
        <f t="shared" si="360"/>
        <v>0</v>
      </c>
      <c r="CJ43" s="17">
        <f t="shared" si="360"/>
        <v>0</v>
      </c>
      <c r="CK43" s="17">
        <f t="shared" si="360"/>
        <v>0</v>
      </c>
      <c r="CL43" s="17">
        <f t="shared" si="360"/>
        <v>0</v>
      </c>
      <c r="CM43" s="17">
        <f t="shared" si="360"/>
        <v>0</v>
      </c>
      <c r="CN43" s="17">
        <f t="shared" si="360"/>
        <v>0</v>
      </c>
      <c r="CO43" s="17">
        <f t="shared" si="360"/>
        <v>0</v>
      </c>
      <c r="CP43" s="17">
        <f t="shared" si="360"/>
        <v>0</v>
      </c>
      <c r="CQ43" s="17">
        <f t="shared" si="360"/>
        <v>0</v>
      </c>
      <c r="CR43" s="319">
        <f t="shared" ref="CR43:CR46" si="361">SUM(CF43:CQ43)</f>
        <v>0</v>
      </c>
      <c r="CS43" s="17">
        <f t="shared" ref="CS43:DD43" si="362">IFERROR(IF(EOMONTH(CS$2,0)&gt;=EOMONTH($B$43,0),ROUND($B$45/12,0),0),0)</f>
        <v>0</v>
      </c>
      <c r="CT43" s="17">
        <f t="shared" si="362"/>
        <v>0</v>
      </c>
      <c r="CU43" s="17">
        <f t="shared" si="362"/>
        <v>0</v>
      </c>
      <c r="CV43" s="17">
        <f t="shared" si="362"/>
        <v>0</v>
      </c>
      <c r="CW43" s="17">
        <f t="shared" si="362"/>
        <v>0</v>
      </c>
      <c r="CX43" s="17">
        <f t="shared" si="362"/>
        <v>0</v>
      </c>
      <c r="CY43" s="17">
        <f t="shared" si="362"/>
        <v>0</v>
      </c>
      <c r="CZ43" s="17">
        <f t="shared" si="362"/>
        <v>0</v>
      </c>
      <c r="DA43" s="17">
        <f t="shared" si="362"/>
        <v>0</v>
      </c>
      <c r="DB43" s="17">
        <f t="shared" si="362"/>
        <v>0</v>
      </c>
      <c r="DC43" s="17">
        <f t="shared" si="362"/>
        <v>0</v>
      </c>
      <c r="DD43" s="17">
        <f t="shared" si="362"/>
        <v>0</v>
      </c>
      <c r="DE43" s="319">
        <f t="shared" ref="DE43:DE46" si="363">SUM(CS43:DD43)</f>
        <v>0</v>
      </c>
      <c r="DF43" s="17">
        <f t="shared" ref="DF43:DQ43" si="364">IFERROR(IF(EOMONTH(DF$2,0)&gt;=EOMONTH($B$43,0),ROUND($B$45/12,0),0),0)</f>
        <v>0</v>
      </c>
      <c r="DG43" s="17">
        <f t="shared" si="364"/>
        <v>0</v>
      </c>
      <c r="DH43" s="17">
        <f t="shared" si="364"/>
        <v>0</v>
      </c>
      <c r="DI43" s="17">
        <f t="shared" si="364"/>
        <v>0</v>
      </c>
      <c r="DJ43" s="17">
        <f t="shared" si="364"/>
        <v>0</v>
      </c>
      <c r="DK43" s="17">
        <f t="shared" si="364"/>
        <v>0</v>
      </c>
      <c r="DL43" s="17">
        <f t="shared" si="364"/>
        <v>0</v>
      </c>
      <c r="DM43" s="17">
        <f t="shared" si="364"/>
        <v>0</v>
      </c>
      <c r="DN43" s="17">
        <f t="shared" si="364"/>
        <v>0</v>
      </c>
      <c r="DO43" s="17">
        <f t="shared" si="364"/>
        <v>0</v>
      </c>
      <c r="DP43" s="17">
        <f t="shared" si="364"/>
        <v>0</v>
      </c>
      <c r="DQ43" s="17">
        <f t="shared" si="364"/>
        <v>0</v>
      </c>
      <c r="DR43" s="319">
        <f t="shared" ref="DR43:DR46" si="365">SUM(DF43:DQ43)</f>
        <v>0</v>
      </c>
      <c r="DS43" s="17">
        <f t="shared" ref="DS43:ED43" si="366">IFERROR(IF(EOMONTH(DS$2,0)&gt;=EOMONTH($B$43,0),ROUND($B$45/12,0),0),0)</f>
        <v>0</v>
      </c>
      <c r="DT43" s="17">
        <f t="shared" si="366"/>
        <v>0</v>
      </c>
      <c r="DU43" s="17">
        <f t="shared" si="366"/>
        <v>0</v>
      </c>
      <c r="DV43" s="17">
        <f t="shared" si="366"/>
        <v>0</v>
      </c>
      <c r="DW43" s="17">
        <f t="shared" si="366"/>
        <v>0</v>
      </c>
      <c r="DX43" s="17">
        <f t="shared" si="366"/>
        <v>0</v>
      </c>
      <c r="DY43" s="17">
        <f t="shared" si="366"/>
        <v>0</v>
      </c>
      <c r="DZ43" s="17">
        <f t="shared" si="366"/>
        <v>0</v>
      </c>
      <c r="EA43" s="17">
        <f t="shared" si="366"/>
        <v>0</v>
      </c>
      <c r="EB43" s="17">
        <f t="shared" si="366"/>
        <v>0</v>
      </c>
      <c r="EC43" s="17">
        <f t="shared" si="366"/>
        <v>0</v>
      </c>
      <c r="ED43" s="17">
        <f t="shared" si="366"/>
        <v>0</v>
      </c>
      <c r="EE43" s="319">
        <f t="shared" ref="EE43:EE46" si="367">SUM(DS43:ED43)</f>
        <v>0</v>
      </c>
    </row>
    <row r="44" spans="1:135" x14ac:dyDescent="0.2">
      <c r="A44" s="12" t="s">
        <v>8</v>
      </c>
      <c r="B44" s="435">
        <f>B39</f>
        <v>15</v>
      </c>
      <c r="D44" s="9" t="s">
        <v>326</v>
      </c>
      <c r="F44" s="17">
        <f t="shared" ref="F44:Q44" si="368">IFERROR(IF(EOMONTH(F$2,0)&gt;=EOMONTH($B$52,0),ROUND($B$54/12,0),0),0)</f>
        <v>0</v>
      </c>
      <c r="G44" s="17">
        <f t="shared" si="368"/>
        <v>0</v>
      </c>
      <c r="H44" s="17">
        <f t="shared" si="368"/>
        <v>0</v>
      </c>
      <c r="I44" s="17">
        <f t="shared" si="368"/>
        <v>0</v>
      </c>
      <c r="J44" s="17">
        <f t="shared" si="368"/>
        <v>0</v>
      </c>
      <c r="K44" s="17">
        <f t="shared" si="368"/>
        <v>0</v>
      </c>
      <c r="L44" s="17">
        <f t="shared" si="368"/>
        <v>0</v>
      </c>
      <c r="M44" s="17">
        <f t="shared" si="368"/>
        <v>0</v>
      </c>
      <c r="N44" s="17">
        <f t="shared" si="368"/>
        <v>0</v>
      </c>
      <c r="O44" s="17">
        <f t="shared" si="368"/>
        <v>0</v>
      </c>
      <c r="P44" s="17">
        <f t="shared" si="368"/>
        <v>0</v>
      </c>
      <c r="Q44" s="17">
        <f t="shared" si="368"/>
        <v>0</v>
      </c>
      <c r="R44" s="319">
        <f t="shared" si="349"/>
        <v>0</v>
      </c>
      <c r="S44" s="17">
        <f t="shared" ref="S44:AD44" si="369">IFERROR(IF(EOMONTH(S$2,0)&gt;=EOMONTH($B$52,0),ROUND($B$54/12,0),0),0)</f>
        <v>0</v>
      </c>
      <c r="T44" s="17">
        <f t="shared" si="369"/>
        <v>0</v>
      </c>
      <c r="U44" s="17">
        <f t="shared" si="369"/>
        <v>0</v>
      </c>
      <c r="V44" s="17">
        <f t="shared" si="369"/>
        <v>0</v>
      </c>
      <c r="W44" s="17">
        <f t="shared" si="369"/>
        <v>0</v>
      </c>
      <c r="X44" s="17">
        <f t="shared" si="369"/>
        <v>0</v>
      </c>
      <c r="Y44" s="17">
        <f t="shared" si="369"/>
        <v>0</v>
      </c>
      <c r="Z44" s="17">
        <f t="shared" si="369"/>
        <v>0</v>
      </c>
      <c r="AA44" s="17">
        <f t="shared" si="369"/>
        <v>0</v>
      </c>
      <c r="AB44" s="17">
        <f t="shared" si="369"/>
        <v>0</v>
      </c>
      <c r="AC44" s="17">
        <f t="shared" si="369"/>
        <v>0</v>
      </c>
      <c r="AD44" s="17">
        <f t="shared" si="369"/>
        <v>0</v>
      </c>
      <c r="AE44" s="319">
        <f t="shared" si="351"/>
        <v>0</v>
      </c>
      <c r="AF44" s="17">
        <f t="shared" ref="AF44:AQ44" si="370">IFERROR(IF(EOMONTH(AF$2,0)&gt;=EOMONTH($B$52,0),ROUND($B$54/12,0),0),0)</f>
        <v>0</v>
      </c>
      <c r="AG44" s="17">
        <f t="shared" si="370"/>
        <v>0</v>
      </c>
      <c r="AH44" s="17">
        <f t="shared" si="370"/>
        <v>0</v>
      </c>
      <c r="AI44" s="17">
        <f t="shared" si="370"/>
        <v>0</v>
      </c>
      <c r="AJ44" s="17">
        <f t="shared" si="370"/>
        <v>0</v>
      </c>
      <c r="AK44" s="17">
        <f t="shared" si="370"/>
        <v>0</v>
      </c>
      <c r="AL44" s="17">
        <f t="shared" si="370"/>
        <v>0</v>
      </c>
      <c r="AM44" s="17">
        <f t="shared" si="370"/>
        <v>0</v>
      </c>
      <c r="AN44" s="17">
        <f t="shared" si="370"/>
        <v>0</v>
      </c>
      <c r="AO44" s="17">
        <f t="shared" si="370"/>
        <v>0</v>
      </c>
      <c r="AP44" s="17">
        <f t="shared" si="370"/>
        <v>0</v>
      </c>
      <c r="AQ44" s="17">
        <f t="shared" si="370"/>
        <v>0</v>
      </c>
      <c r="AR44" s="319">
        <f t="shared" si="353"/>
        <v>0</v>
      </c>
      <c r="AS44" s="17">
        <f t="shared" ref="AS44:BD44" si="371">IFERROR(IF(EOMONTH(AS$2,0)&gt;=EOMONTH($B$52,0),ROUND($B$54/12,0),0),0)</f>
        <v>0</v>
      </c>
      <c r="AT44" s="17">
        <f t="shared" si="371"/>
        <v>0</v>
      </c>
      <c r="AU44" s="17">
        <f t="shared" si="371"/>
        <v>0</v>
      </c>
      <c r="AV44" s="17">
        <f t="shared" si="371"/>
        <v>0</v>
      </c>
      <c r="AW44" s="17">
        <f t="shared" si="371"/>
        <v>0</v>
      </c>
      <c r="AX44" s="17">
        <f t="shared" si="371"/>
        <v>0</v>
      </c>
      <c r="AY44" s="17">
        <f t="shared" si="371"/>
        <v>0</v>
      </c>
      <c r="AZ44" s="17">
        <f t="shared" si="371"/>
        <v>0</v>
      </c>
      <c r="BA44" s="17">
        <f t="shared" si="371"/>
        <v>0</v>
      </c>
      <c r="BB44" s="17">
        <f t="shared" si="371"/>
        <v>0</v>
      </c>
      <c r="BC44" s="17">
        <f t="shared" si="371"/>
        <v>0</v>
      </c>
      <c r="BD44" s="17">
        <f t="shared" si="371"/>
        <v>0</v>
      </c>
      <c r="BE44" s="319">
        <f t="shared" si="355"/>
        <v>0</v>
      </c>
      <c r="BF44" s="17">
        <f t="shared" ref="BF44:BQ44" si="372">IFERROR(IF(EOMONTH(BF$2,0)&gt;=EOMONTH($B$52,0),ROUND($B$54/12,0),0),0)</f>
        <v>0</v>
      </c>
      <c r="BG44" s="17">
        <f t="shared" si="372"/>
        <v>0</v>
      </c>
      <c r="BH44" s="17">
        <f t="shared" si="372"/>
        <v>0</v>
      </c>
      <c r="BI44" s="17">
        <f t="shared" si="372"/>
        <v>0</v>
      </c>
      <c r="BJ44" s="17">
        <f t="shared" si="372"/>
        <v>0</v>
      </c>
      <c r="BK44" s="17">
        <f t="shared" si="372"/>
        <v>0</v>
      </c>
      <c r="BL44" s="17">
        <f t="shared" si="372"/>
        <v>0</v>
      </c>
      <c r="BM44" s="17">
        <f t="shared" si="372"/>
        <v>0</v>
      </c>
      <c r="BN44" s="17">
        <f t="shared" si="372"/>
        <v>0</v>
      </c>
      <c r="BO44" s="17">
        <f t="shared" si="372"/>
        <v>0</v>
      </c>
      <c r="BP44" s="17">
        <f t="shared" si="372"/>
        <v>0</v>
      </c>
      <c r="BQ44" s="17">
        <f t="shared" si="372"/>
        <v>0</v>
      </c>
      <c r="BR44" s="319">
        <f t="shared" si="357"/>
        <v>0</v>
      </c>
      <c r="BS44" s="17">
        <f t="shared" ref="BS44:CD44" si="373">IFERROR(IF(EOMONTH(BS$2,0)&gt;=EOMONTH($B$52,0),ROUND($B$54/12,0),0),0)</f>
        <v>0</v>
      </c>
      <c r="BT44" s="17">
        <f t="shared" si="373"/>
        <v>0</v>
      </c>
      <c r="BU44" s="17">
        <f t="shared" si="373"/>
        <v>0</v>
      </c>
      <c r="BV44" s="17">
        <f t="shared" si="373"/>
        <v>0</v>
      </c>
      <c r="BW44" s="17">
        <f t="shared" si="373"/>
        <v>0</v>
      </c>
      <c r="BX44" s="17">
        <f t="shared" si="373"/>
        <v>0</v>
      </c>
      <c r="BY44" s="17">
        <f t="shared" si="373"/>
        <v>0</v>
      </c>
      <c r="BZ44" s="17">
        <f t="shared" si="373"/>
        <v>0</v>
      </c>
      <c r="CA44" s="17">
        <f t="shared" si="373"/>
        <v>0</v>
      </c>
      <c r="CB44" s="17">
        <f t="shared" si="373"/>
        <v>0</v>
      </c>
      <c r="CC44" s="17">
        <f t="shared" si="373"/>
        <v>0</v>
      </c>
      <c r="CD44" s="17">
        <f t="shared" si="373"/>
        <v>0</v>
      </c>
      <c r="CE44" s="319">
        <f t="shared" si="359"/>
        <v>0</v>
      </c>
      <c r="CF44" s="17">
        <f t="shared" ref="CF44:CQ44" si="374">IFERROR(IF(EOMONTH(CF$2,0)&gt;=EOMONTH($B$52,0),ROUND($B$54/12,0),0),0)</f>
        <v>0</v>
      </c>
      <c r="CG44" s="17">
        <f t="shared" si="374"/>
        <v>0</v>
      </c>
      <c r="CH44" s="17">
        <f t="shared" si="374"/>
        <v>0</v>
      </c>
      <c r="CI44" s="17">
        <f t="shared" si="374"/>
        <v>0</v>
      </c>
      <c r="CJ44" s="17">
        <f t="shared" si="374"/>
        <v>0</v>
      </c>
      <c r="CK44" s="17">
        <f t="shared" si="374"/>
        <v>0</v>
      </c>
      <c r="CL44" s="17">
        <f t="shared" si="374"/>
        <v>0</v>
      </c>
      <c r="CM44" s="17">
        <f t="shared" si="374"/>
        <v>0</v>
      </c>
      <c r="CN44" s="17">
        <f t="shared" si="374"/>
        <v>0</v>
      </c>
      <c r="CO44" s="17">
        <f t="shared" si="374"/>
        <v>0</v>
      </c>
      <c r="CP44" s="17">
        <f t="shared" si="374"/>
        <v>0</v>
      </c>
      <c r="CQ44" s="17">
        <f t="shared" si="374"/>
        <v>0</v>
      </c>
      <c r="CR44" s="319">
        <f t="shared" si="361"/>
        <v>0</v>
      </c>
      <c r="CS44" s="17">
        <f t="shared" ref="CS44:DD44" si="375">IFERROR(IF(EOMONTH(CS$2,0)&gt;=EOMONTH($B$52,0),ROUND($B$54/12,0),0),0)</f>
        <v>0</v>
      </c>
      <c r="CT44" s="17">
        <f t="shared" si="375"/>
        <v>0</v>
      </c>
      <c r="CU44" s="17">
        <f t="shared" si="375"/>
        <v>0</v>
      </c>
      <c r="CV44" s="17">
        <f t="shared" si="375"/>
        <v>0</v>
      </c>
      <c r="CW44" s="17">
        <f t="shared" si="375"/>
        <v>0</v>
      </c>
      <c r="CX44" s="17">
        <f t="shared" si="375"/>
        <v>0</v>
      </c>
      <c r="CY44" s="17">
        <f t="shared" si="375"/>
        <v>0</v>
      </c>
      <c r="CZ44" s="17">
        <f t="shared" si="375"/>
        <v>0</v>
      </c>
      <c r="DA44" s="17">
        <f t="shared" si="375"/>
        <v>0</v>
      </c>
      <c r="DB44" s="17">
        <f t="shared" si="375"/>
        <v>0</v>
      </c>
      <c r="DC44" s="17">
        <f t="shared" si="375"/>
        <v>0</v>
      </c>
      <c r="DD44" s="17">
        <f t="shared" si="375"/>
        <v>0</v>
      </c>
      <c r="DE44" s="319">
        <f t="shared" si="363"/>
        <v>0</v>
      </c>
      <c r="DF44" s="17">
        <f t="shared" ref="DF44:DQ44" si="376">IFERROR(IF(EOMONTH(DF$2,0)&gt;=EOMONTH($B$52,0),ROUND($B$54/12,0),0),0)</f>
        <v>0</v>
      </c>
      <c r="DG44" s="17">
        <f t="shared" si="376"/>
        <v>0</v>
      </c>
      <c r="DH44" s="17">
        <f t="shared" si="376"/>
        <v>0</v>
      </c>
      <c r="DI44" s="17">
        <f t="shared" si="376"/>
        <v>0</v>
      </c>
      <c r="DJ44" s="17">
        <f t="shared" si="376"/>
        <v>0</v>
      </c>
      <c r="DK44" s="17">
        <f t="shared" si="376"/>
        <v>0</v>
      </c>
      <c r="DL44" s="17">
        <f t="shared" si="376"/>
        <v>0</v>
      </c>
      <c r="DM44" s="17">
        <f t="shared" si="376"/>
        <v>0</v>
      </c>
      <c r="DN44" s="17">
        <f t="shared" si="376"/>
        <v>0</v>
      </c>
      <c r="DO44" s="17">
        <f t="shared" si="376"/>
        <v>0</v>
      </c>
      <c r="DP44" s="17">
        <f t="shared" si="376"/>
        <v>0</v>
      </c>
      <c r="DQ44" s="17">
        <f t="shared" si="376"/>
        <v>0</v>
      </c>
      <c r="DR44" s="319">
        <f t="shared" si="365"/>
        <v>0</v>
      </c>
      <c r="DS44" s="17">
        <f t="shared" ref="DS44:ED44" si="377">IFERROR(IF(EOMONTH(DS$2,0)&gt;=EOMONTH($B$52,0),ROUND($B$54/12,0),0),0)</f>
        <v>0</v>
      </c>
      <c r="DT44" s="17">
        <f t="shared" si="377"/>
        <v>0</v>
      </c>
      <c r="DU44" s="17">
        <f t="shared" si="377"/>
        <v>0</v>
      </c>
      <c r="DV44" s="17">
        <f t="shared" si="377"/>
        <v>0</v>
      </c>
      <c r="DW44" s="17">
        <f t="shared" si="377"/>
        <v>0</v>
      </c>
      <c r="DX44" s="17">
        <f t="shared" si="377"/>
        <v>0</v>
      </c>
      <c r="DY44" s="17">
        <f t="shared" si="377"/>
        <v>0</v>
      </c>
      <c r="DZ44" s="17">
        <f t="shared" si="377"/>
        <v>0</v>
      </c>
      <c r="EA44" s="17">
        <f t="shared" si="377"/>
        <v>0</v>
      </c>
      <c r="EB44" s="17">
        <f t="shared" si="377"/>
        <v>0</v>
      </c>
      <c r="EC44" s="17">
        <f t="shared" si="377"/>
        <v>0</v>
      </c>
      <c r="ED44" s="17">
        <f t="shared" si="377"/>
        <v>0</v>
      </c>
      <c r="EE44" s="319">
        <f t="shared" si="367"/>
        <v>0</v>
      </c>
    </row>
    <row r="45" spans="1:135" x14ac:dyDescent="0.2">
      <c r="A45" s="9" t="s">
        <v>9</v>
      </c>
      <c r="B45" s="17">
        <f>IFERROR(B38/B44,0)</f>
        <v>0</v>
      </c>
      <c r="D45" s="9" t="s">
        <v>327</v>
      </c>
      <c r="F45" s="17">
        <f t="shared" ref="F45:Q45" si="378">IFERROR(IF(EOMONTH(F$2,0)&gt;=EOMONTH($B$61,0),ROUND($B$63/12,0),0),0)</f>
        <v>0</v>
      </c>
      <c r="G45" s="17">
        <f t="shared" si="378"/>
        <v>0</v>
      </c>
      <c r="H45" s="17">
        <f t="shared" si="378"/>
        <v>0</v>
      </c>
      <c r="I45" s="17">
        <f t="shared" si="378"/>
        <v>0</v>
      </c>
      <c r="J45" s="17">
        <f t="shared" si="378"/>
        <v>0</v>
      </c>
      <c r="K45" s="17">
        <f t="shared" si="378"/>
        <v>0</v>
      </c>
      <c r="L45" s="17">
        <f t="shared" si="378"/>
        <v>0</v>
      </c>
      <c r="M45" s="17">
        <f t="shared" si="378"/>
        <v>0</v>
      </c>
      <c r="N45" s="17">
        <f t="shared" si="378"/>
        <v>0</v>
      </c>
      <c r="O45" s="17">
        <f t="shared" si="378"/>
        <v>0</v>
      </c>
      <c r="P45" s="17">
        <f t="shared" si="378"/>
        <v>0</v>
      </c>
      <c r="Q45" s="17">
        <f t="shared" si="378"/>
        <v>0</v>
      </c>
      <c r="R45" s="319">
        <f t="shared" ref="R45" si="379">SUM(F45:Q45)</f>
        <v>0</v>
      </c>
      <c r="S45" s="17">
        <f t="shared" ref="S45:AD45" si="380">IFERROR(IF(EOMONTH(S$2,0)&gt;=EOMONTH($B$61,0),ROUND($B$63/12,0),0),0)</f>
        <v>0</v>
      </c>
      <c r="T45" s="17">
        <f t="shared" si="380"/>
        <v>0</v>
      </c>
      <c r="U45" s="17">
        <f t="shared" si="380"/>
        <v>0</v>
      </c>
      <c r="V45" s="17">
        <f t="shared" si="380"/>
        <v>0</v>
      </c>
      <c r="W45" s="17">
        <f t="shared" si="380"/>
        <v>0</v>
      </c>
      <c r="X45" s="17">
        <f t="shared" si="380"/>
        <v>0</v>
      </c>
      <c r="Y45" s="17">
        <f t="shared" si="380"/>
        <v>0</v>
      </c>
      <c r="Z45" s="17">
        <f t="shared" si="380"/>
        <v>0</v>
      </c>
      <c r="AA45" s="17">
        <f t="shared" si="380"/>
        <v>0</v>
      </c>
      <c r="AB45" s="17">
        <f t="shared" si="380"/>
        <v>0</v>
      </c>
      <c r="AC45" s="17">
        <f t="shared" si="380"/>
        <v>0</v>
      </c>
      <c r="AD45" s="17">
        <f t="shared" si="380"/>
        <v>0</v>
      </c>
      <c r="AE45" s="319">
        <f t="shared" si="351"/>
        <v>0</v>
      </c>
      <c r="AF45" s="17">
        <f t="shared" ref="AF45:AQ45" si="381">IFERROR(IF(EOMONTH(AF$2,0)&gt;=EOMONTH($B$61,0),ROUND($B$63/12,0),0),0)</f>
        <v>0</v>
      </c>
      <c r="AG45" s="17">
        <f t="shared" si="381"/>
        <v>0</v>
      </c>
      <c r="AH45" s="17">
        <f t="shared" si="381"/>
        <v>0</v>
      </c>
      <c r="AI45" s="17">
        <f t="shared" si="381"/>
        <v>0</v>
      </c>
      <c r="AJ45" s="17">
        <f t="shared" si="381"/>
        <v>0</v>
      </c>
      <c r="AK45" s="17">
        <f t="shared" si="381"/>
        <v>0</v>
      </c>
      <c r="AL45" s="17">
        <f t="shared" si="381"/>
        <v>0</v>
      </c>
      <c r="AM45" s="17">
        <f t="shared" si="381"/>
        <v>0</v>
      </c>
      <c r="AN45" s="17">
        <f t="shared" si="381"/>
        <v>0</v>
      </c>
      <c r="AO45" s="17">
        <f t="shared" si="381"/>
        <v>0</v>
      </c>
      <c r="AP45" s="17">
        <f t="shared" si="381"/>
        <v>0</v>
      </c>
      <c r="AQ45" s="17">
        <f t="shared" si="381"/>
        <v>0</v>
      </c>
      <c r="AR45" s="319">
        <f t="shared" si="353"/>
        <v>0</v>
      </c>
      <c r="AS45" s="17">
        <f t="shared" ref="AS45:BD45" si="382">IFERROR(IF(EOMONTH(AS$2,0)&gt;=EOMONTH($B$61,0),ROUND($B$63/12,0),0),0)</f>
        <v>0</v>
      </c>
      <c r="AT45" s="17">
        <f t="shared" si="382"/>
        <v>0</v>
      </c>
      <c r="AU45" s="17">
        <f t="shared" si="382"/>
        <v>0</v>
      </c>
      <c r="AV45" s="17">
        <f t="shared" si="382"/>
        <v>0</v>
      </c>
      <c r="AW45" s="17">
        <f t="shared" si="382"/>
        <v>0</v>
      </c>
      <c r="AX45" s="17">
        <f t="shared" si="382"/>
        <v>0</v>
      </c>
      <c r="AY45" s="17">
        <f t="shared" si="382"/>
        <v>0</v>
      </c>
      <c r="AZ45" s="17">
        <f t="shared" si="382"/>
        <v>0</v>
      </c>
      <c r="BA45" s="17">
        <f t="shared" si="382"/>
        <v>0</v>
      </c>
      <c r="BB45" s="17">
        <f t="shared" si="382"/>
        <v>0</v>
      </c>
      <c r="BC45" s="17">
        <f t="shared" si="382"/>
        <v>0</v>
      </c>
      <c r="BD45" s="17">
        <f t="shared" si="382"/>
        <v>0</v>
      </c>
      <c r="BE45" s="319">
        <f t="shared" si="355"/>
        <v>0</v>
      </c>
      <c r="BF45" s="17">
        <f t="shared" ref="BF45:BQ45" si="383">IFERROR(IF(EOMONTH(BF$2,0)&gt;=EOMONTH($B$61,0),ROUND($B$63/12,0),0),0)</f>
        <v>0</v>
      </c>
      <c r="BG45" s="17">
        <f t="shared" si="383"/>
        <v>0</v>
      </c>
      <c r="BH45" s="17">
        <f t="shared" si="383"/>
        <v>0</v>
      </c>
      <c r="BI45" s="17">
        <f t="shared" si="383"/>
        <v>0</v>
      </c>
      <c r="BJ45" s="17">
        <f t="shared" si="383"/>
        <v>0</v>
      </c>
      <c r="BK45" s="17">
        <f t="shared" si="383"/>
        <v>0</v>
      </c>
      <c r="BL45" s="17">
        <f t="shared" si="383"/>
        <v>0</v>
      </c>
      <c r="BM45" s="17">
        <f t="shared" si="383"/>
        <v>0</v>
      </c>
      <c r="BN45" s="17">
        <f t="shared" si="383"/>
        <v>0</v>
      </c>
      <c r="BO45" s="17">
        <f t="shared" si="383"/>
        <v>0</v>
      </c>
      <c r="BP45" s="17">
        <f t="shared" si="383"/>
        <v>0</v>
      </c>
      <c r="BQ45" s="17">
        <f t="shared" si="383"/>
        <v>0</v>
      </c>
      <c r="BR45" s="319">
        <f t="shared" si="357"/>
        <v>0</v>
      </c>
      <c r="BS45" s="17">
        <f t="shared" ref="BS45:CD45" si="384">IFERROR(IF(EOMONTH(BS$2,0)&gt;=EOMONTH($B$61,0),ROUND($B$63/12,0),0),0)</f>
        <v>0</v>
      </c>
      <c r="BT45" s="17">
        <f t="shared" si="384"/>
        <v>0</v>
      </c>
      <c r="BU45" s="17">
        <f t="shared" si="384"/>
        <v>0</v>
      </c>
      <c r="BV45" s="17">
        <f t="shared" si="384"/>
        <v>0</v>
      </c>
      <c r="BW45" s="17">
        <f t="shared" si="384"/>
        <v>0</v>
      </c>
      <c r="BX45" s="17">
        <f t="shared" si="384"/>
        <v>0</v>
      </c>
      <c r="BY45" s="17">
        <f t="shared" si="384"/>
        <v>0</v>
      </c>
      <c r="BZ45" s="17">
        <f t="shared" si="384"/>
        <v>0</v>
      </c>
      <c r="CA45" s="17">
        <f t="shared" si="384"/>
        <v>0</v>
      </c>
      <c r="CB45" s="17">
        <f t="shared" si="384"/>
        <v>0</v>
      </c>
      <c r="CC45" s="17">
        <f t="shared" si="384"/>
        <v>0</v>
      </c>
      <c r="CD45" s="17">
        <f t="shared" si="384"/>
        <v>0</v>
      </c>
      <c r="CE45" s="319">
        <f t="shared" si="359"/>
        <v>0</v>
      </c>
      <c r="CF45" s="17">
        <f t="shared" ref="CF45:CQ45" si="385">IFERROR(IF(EOMONTH(CF$2,0)&gt;=EOMONTH($B$61,0),ROUND($B$63/12,0),0),0)</f>
        <v>0</v>
      </c>
      <c r="CG45" s="17">
        <f t="shared" si="385"/>
        <v>0</v>
      </c>
      <c r="CH45" s="17">
        <f t="shared" si="385"/>
        <v>0</v>
      </c>
      <c r="CI45" s="17">
        <f t="shared" si="385"/>
        <v>0</v>
      </c>
      <c r="CJ45" s="17">
        <f t="shared" si="385"/>
        <v>0</v>
      </c>
      <c r="CK45" s="17">
        <f t="shared" si="385"/>
        <v>0</v>
      </c>
      <c r="CL45" s="17">
        <f t="shared" si="385"/>
        <v>0</v>
      </c>
      <c r="CM45" s="17">
        <f t="shared" si="385"/>
        <v>0</v>
      </c>
      <c r="CN45" s="17">
        <f t="shared" si="385"/>
        <v>0</v>
      </c>
      <c r="CO45" s="17">
        <f t="shared" si="385"/>
        <v>0</v>
      </c>
      <c r="CP45" s="17">
        <f t="shared" si="385"/>
        <v>0</v>
      </c>
      <c r="CQ45" s="17">
        <f t="shared" si="385"/>
        <v>0</v>
      </c>
      <c r="CR45" s="319">
        <f t="shared" si="361"/>
        <v>0</v>
      </c>
      <c r="CS45" s="17">
        <f t="shared" ref="CS45:DD45" si="386">IFERROR(IF(EOMONTH(CS$2,0)&gt;=EOMONTH($B$61,0),ROUND($B$63/12,0),0),0)</f>
        <v>0</v>
      </c>
      <c r="CT45" s="17">
        <f t="shared" si="386"/>
        <v>0</v>
      </c>
      <c r="CU45" s="17">
        <f t="shared" si="386"/>
        <v>0</v>
      </c>
      <c r="CV45" s="17">
        <f t="shared" si="386"/>
        <v>0</v>
      </c>
      <c r="CW45" s="17">
        <f t="shared" si="386"/>
        <v>0</v>
      </c>
      <c r="CX45" s="17">
        <f t="shared" si="386"/>
        <v>0</v>
      </c>
      <c r="CY45" s="17">
        <f t="shared" si="386"/>
        <v>0</v>
      </c>
      <c r="CZ45" s="17">
        <f t="shared" si="386"/>
        <v>0</v>
      </c>
      <c r="DA45" s="17">
        <f t="shared" si="386"/>
        <v>0</v>
      </c>
      <c r="DB45" s="17">
        <f t="shared" si="386"/>
        <v>0</v>
      </c>
      <c r="DC45" s="17">
        <f t="shared" si="386"/>
        <v>0</v>
      </c>
      <c r="DD45" s="17">
        <f t="shared" si="386"/>
        <v>0</v>
      </c>
      <c r="DE45" s="319">
        <f t="shared" si="363"/>
        <v>0</v>
      </c>
      <c r="DF45" s="17">
        <f t="shared" ref="DF45:DQ45" si="387">IFERROR(IF(EOMONTH(DF$2,0)&gt;=EOMONTH($B$61,0),ROUND($B$63/12,0),0),0)</f>
        <v>0</v>
      </c>
      <c r="DG45" s="17">
        <f t="shared" si="387"/>
        <v>0</v>
      </c>
      <c r="DH45" s="17">
        <f t="shared" si="387"/>
        <v>0</v>
      </c>
      <c r="DI45" s="17">
        <f t="shared" si="387"/>
        <v>0</v>
      </c>
      <c r="DJ45" s="17">
        <f t="shared" si="387"/>
        <v>0</v>
      </c>
      <c r="DK45" s="17">
        <f t="shared" si="387"/>
        <v>0</v>
      </c>
      <c r="DL45" s="17">
        <f t="shared" si="387"/>
        <v>0</v>
      </c>
      <c r="DM45" s="17">
        <f t="shared" si="387"/>
        <v>0</v>
      </c>
      <c r="DN45" s="17">
        <f t="shared" si="387"/>
        <v>0</v>
      </c>
      <c r="DO45" s="17">
        <f t="shared" si="387"/>
        <v>0</v>
      </c>
      <c r="DP45" s="17">
        <f t="shared" si="387"/>
        <v>0</v>
      </c>
      <c r="DQ45" s="17">
        <f t="shared" si="387"/>
        <v>0</v>
      </c>
      <c r="DR45" s="319">
        <f t="shared" si="365"/>
        <v>0</v>
      </c>
      <c r="DS45" s="17">
        <f t="shared" ref="DS45:ED45" si="388">IFERROR(IF(EOMONTH(DS$2,0)&gt;=EOMONTH($B$61,0),ROUND($B$63/12,0),0),0)</f>
        <v>0</v>
      </c>
      <c r="DT45" s="17">
        <f t="shared" si="388"/>
        <v>0</v>
      </c>
      <c r="DU45" s="17">
        <f t="shared" si="388"/>
        <v>0</v>
      </c>
      <c r="DV45" s="17">
        <f t="shared" si="388"/>
        <v>0</v>
      </c>
      <c r="DW45" s="17">
        <f t="shared" si="388"/>
        <v>0</v>
      </c>
      <c r="DX45" s="17">
        <f t="shared" si="388"/>
        <v>0</v>
      </c>
      <c r="DY45" s="17">
        <f t="shared" si="388"/>
        <v>0</v>
      </c>
      <c r="DZ45" s="17">
        <f t="shared" si="388"/>
        <v>0</v>
      </c>
      <c r="EA45" s="17">
        <f t="shared" si="388"/>
        <v>0</v>
      </c>
      <c r="EB45" s="17">
        <f t="shared" si="388"/>
        <v>0</v>
      </c>
      <c r="EC45" s="17">
        <f t="shared" si="388"/>
        <v>0</v>
      </c>
      <c r="ED45" s="17">
        <f t="shared" si="388"/>
        <v>0</v>
      </c>
      <c r="EE45" s="319">
        <f t="shared" si="367"/>
        <v>0</v>
      </c>
    </row>
    <row r="46" spans="1:135" x14ac:dyDescent="0.2">
      <c r="A46" s="30" t="s">
        <v>10</v>
      </c>
      <c r="D46" s="4" t="s">
        <v>47</v>
      </c>
      <c r="E46" s="43"/>
      <c r="F46" s="17">
        <f>F44+F43+F45</f>
        <v>0</v>
      </c>
      <c r="G46" s="17">
        <f t="shared" ref="G46:Q46" si="389">G44+G43+G45</f>
        <v>0</v>
      </c>
      <c r="H46" s="17">
        <f t="shared" si="389"/>
        <v>0</v>
      </c>
      <c r="I46" s="17">
        <f t="shared" si="389"/>
        <v>0</v>
      </c>
      <c r="J46" s="17">
        <f t="shared" si="389"/>
        <v>0</v>
      </c>
      <c r="K46" s="17">
        <f t="shared" si="389"/>
        <v>0</v>
      </c>
      <c r="L46" s="17">
        <f t="shared" si="389"/>
        <v>0</v>
      </c>
      <c r="M46" s="17">
        <f t="shared" si="389"/>
        <v>0</v>
      </c>
      <c r="N46" s="17">
        <f t="shared" si="389"/>
        <v>0</v>
      </c>
      <c r="O46" s="17">
        <f t="shared" si="389"/>
        <v>0</v>
      </c>
      <c r="P46" s="17">
        <f t="shared" si="389"/>
        <v>0</v>
      </c>
      <c r="Q46" s="17">
        <f t="shared" si="389"/>
        <v>0</v>
      </c>
      <c r="R46" s="319">
        <f t="shared" ref="R46" si="390">SUM(F46:Q46)</f>
        <v>0</v>
      </c>
      <c r="S46" s="17">
        <f>S44+S43+S45</f>
        <v>0</v>
      </c>
      <c r="T46" s="17">
        <f t="shared" ref="T46" si="391">T44+T43+T45</f>
        <v>0</v>
      </c>
      <c r="U46" s="17">
        <f t="shared" ref="U46" si="392">U44+U43+U45</f>
        <v>0</v>
      </c>
      <c r="V46" s="17">
        <f t="shared" ref="V46" si="393">V44+V43+V45</f>
        <v>0</v>
      </c>
      <c r="W46" s="17">
        <f t="shared" ref="W46" si="394">W44+W43+W45</f>
        <v>0</v>
      </c>
      <c r="X46" s="17">
        <f t="shared" ref="X46" si="395">X44+X43+X45</f>
        <v>0</v>
      </c>
      <c r="Y46" s="17">
        <f t="shared" ref="Y46" si="396">Y44+Y43+Y45</f>
        <v>0</v>
      </c>
      <c r="Z46" s="17">
        <f t="shared" ref="Z46" si="397">Z44+Z43+Z45</f>
        <v>0</v>
      </c>
      <c r="AA46" s="17">
        <f t="shared" ref="AA46" si="398">AA44+AA43+AA45</f>
        <v>0</v>
      </c>
      <c r="AB46" s="17">
        <f t="shared" ref="AB46" si="399">AB44+AB43+AB45</f>
        <v>0</v>
      </c>
      <c r="AC46" s="17">
        <f t="shared" ref="AC46" si="400">AC44+AC43+AC45</f>
        <v>0</v>
      </c>
      <c r="AD46" s="17">
        <f t="shared" ref="AD46" si="401">AD44+AD43+AD45</f>
        <v>0</v>
      </c>
      <c r="AE46" s="319">
        <f t="shared" si="351"/>
        <v>0</v>
      </c>
      <c r="AF46" s="17">
        <f>AF44+AF43+AF45</f>
        <v>0</v>
      </c>
      <c r="AG46" s="17">
        <f t="shared" ref="AG46" si="402">AG44+AG43+AG45</f>
        <v>0</v>
      </c>
      <c r="AH46" s="17">
        <f t="shared" ref="AH46" si="403">AH44+AH43+AH45</f>
        <v>0</v>
      </c>
      <c r="AI46" s="17">
        <f t="shared" ref="AI46" si="404">AI44+AI43+AI45</f>
        <v>0</v>
      </c>
      <c r="AJ46" s="17">
        <f t="shared" ref="AJ46" si="405">AJ44+AJ43+AJ45</f>
        <v>0</v>
      </c>
      <c r="AK46" s="17">
        <f t="shared" ref="AK46" si="406">AK44+AK43+AK45</f>
        <v>0</v>
      </c>
      <c r="AL46" s="17">
        <f t="shared" ref="AL46" si="407">AL44+AL43+AL45</f>
        <v>0</v>
      </c>
      <c r="AM46" s="17">
        <f t="shared" ref="AM46" si="408">AM44+AM43+AM45</f>
        <v>0</v>
      </c>
      <c r="AN46" s="17">
        <f t="shared" ref="AN46" si="409">AN44+AN43+AN45</f>
        <v>0</v>
      </c>
      <c r="AO46" s="17">
        <f t="shared" ref="AO46" si="410">AO44+AO43+AO45</f>
        <v>0</v>
      </c>
      <c r="AP46" s="17">
        <f t="shared" ref="AP46" si="411">AP44+AP43+AP45</f>
        <v>0</v>
      </c>
      <c r="AQ46" s="17">
        <f t="shared" ref="AQ46" si="412">AQ44+AQ43+AQ45</f>
        <v>0</v>
      </c>
      <c r="AR46" s="319">
        <f t="shared" si="353"/>
        <v>0</v>
      </c>
      <c r="AS46" s="17">
        <f>AS44+AS43+AS45</f>
        <v>0</v>
      </c>
      <c r="AT46" s="17">
        <f t="shared" ref="AT46" si="413">AT44+AT43+AT45</f>
        <v>0</v>
      </c>
      <c r="AU46" s="17">
        <f t="shared" ref="AU46" si="414">AU44+AU43+AU45</f>
        <v>0</v>
      </c>
      <c r="AV46" s="17">
        <f t="shared" ref="AV46" si="415">AV44+AV43+AV45</f>
        <v>0</v>
      </c>
      <c r="AW46" s="17">
        <f t="shared" ref="AW46" si="416">AW44+AW43+AW45</f>
        <v>0</v>
      </c>
      <c r="AX46" s="17">
        <f t="shared" ref="AX46" si="417">AX44+AX43+AX45</f>
        <v>0</v>
      </c>
      <c r="AY46" s="17">
        <f t="shared" ref="AY46" si="418">AY44+AY43+AY45</f>
        <v>0</v>
      </c>
      <c r="AZ46" s="17">
        <f t="shared" ref="AZ46" si="419">AZ44+AZ43+AZ45</f>
        <v>0</v>
      </c>
      <c r="BA46" s="17">
        <f t="shared" ref="BA46" si="420">BA44+BA43+BA45</f>
        <v>0</v>
      </c>
      <c r="BB46" s="17">
        <f t="shared" ref="BB46" si="421">BB44+BB43+BB45</f>
        <v>0</v>
      </c>
      <c r="BC46" s="17">
        <f t="shared" ref="BC46" si="422">BC44+BC43+BC45</f>
        <v>0</v>
      </c>
      <c r="BD46" s="17">
        <f t="shared" ref="BD46" si="423">BD44+BD43+BD45</f>
        <v>0</v>
      </c>
      <c r="BE46" s="319">
        <f t="shared" si="355"/>
        <v>0</v>
      </c>
      <c r="BF46" s="17">
        <f>BF44+BF43+BF45</f>
        <v>0</v>
      </c>
      <c r="BG46" s="17">
        <f t="shared" ref="BG46" si="424">BG44+BG43+BG45</f>
        <v>0</v>
      </c>
      <c r="BH46" s="17">
        <f t="shared" ref="BH46" si="425">BH44+BH43+BH45</f>
        <v>0</v>
      </c>
      <c r="BI46" s="17">
        <f t="shared" ref="BI46" si="426">BI44+BI43+BI45</f>
        <v>0</v>
      </c>
      <c r="BJ46" s="17">
        <f t="shared" ref="BJ46" si="427">BJ44+BJ43+BJ45</f>
        <v>0</v>
      </c>
      <c r="BK46" s="17">
        <f t="shared" ref="BK46" si="428">BK44+BK43+BK45</f>
        <v>0</v>
      </c>
      <c r="BL46" s="17">
        <f t="shared" ref="BL46" si="429">BL44+BL43+BL45</f>
        <v>0</v>
      </c>
      <c r="BM46" s="17">
        <f t="shared" ref="BM46" si="430">BM44+BM43+BM45</f>
        <v>0</v>
      </c>
      <c r="BN46" s="17">
        <f t="shared" ref="BN46" si="431">BN44+BN43+BN45</f>
        <v>0</v>
      </c>
      <c r="BO46" s="17">
        <f t="shared" ref="BO46" si="432">BO44+BO43+BO45</f>
        <v>0</v>
      </c>
      <c r="BP46" s="17">
        <f t="shared" ref="BP46" si="433">BP44+BP43+BP45</f>
        <v>0</v>
      </c>
      <c r="BQ46" s="17">
        <f t="shared" ref="BQ46" si="434">BQ44+BQ43+BQ45</f>
        <v>0</v>
      </c>
      <c r="BR46" s="319">
        <f t="shared" si="357"/>
        <v>0</v>
      </c>
      <c r="BS46" s="17">
        <f>BS44+BS43+BS45</f>
        <v>0</v>
      </c>
      <c r="BT46" s="17">
        <f t="shared" ref="BT46" si="435">BT44+BT43+BT45</f>
        <v>0</v>
      </c>
      <c r="BU46" s="17">
        <f t="shared" ref="BU46" si="436">BU44+BU43+BU45</f>
        <v>0</v>
      </c>
      <c r="BV46" s="17">
        <f t="shared" ref="BV46" si="437">BV44+BV43+BV45</f>
        <v>0</v>
      </c>
      <c r="BW46" s="17">
        <f t="shared" ref="BW46" si="438">BW44+BW43+BW45</f>
        <v>0</v>
      </c>
      <c r="BX46" s="17">
        <f t="shared" ref="BX46" si="439">BX44+BX43+BX45</f>
        <v>0</v>
      </c>
      <c r="BY46" s="17">
        <f t="shared" ref="BY46" si="440">BY44+BY43+BY45</f>
        <v>0</v>
      </c>
      <c r="BZ46" s="17">
        <f t="shared" ref="BZ46" si="441">BZ44+BZ43+BZ45</f>
        <v>0</v>
      </c>
      <c r="CA46" s="17">
        <f t="shared" ref="CA46" si="442">CA44+CA43+CA45</f>
        <v>0</v>
      </c>
      <c r="CB46" s="17">
        <f t="shared" ref="CB46" si="443">CB44+CB43+CB45</f>
        <v>0</v>
      </c>
      <c r="CC46" s="17">
        <f t="shared" ref="CC46" si="444">CC44+CC43+CC45</f>
        <v>0</v>
      </c>
      <c r="CD46" s="17">
        <f t="shared" ref="CD46" si="445">CD44+CD43+CD45</f>
        <v>0</v>
      </c>
      <c r="CE46" s="319">
        <f t="shared" si="359"/>
        <v>0</v>
      </c>
      <c r="CF46" s="17">
        <f>CF44+CF43+CF45</f>
        <v>0</v>
      </c>
      <c r="CG46" s="17">
        <f t="shared" ref="CG46" si="446">CG44+CG43+CG45</f>
        <v>0</v>
      </c>
      <c r="CH46" s="17">
        <f t="shared" ref="CH46" si="447">CH44+CH43+CH45</f>
        <v>0</v>
      </c>
      <c r="CI46" s="17">
        <f t="shared" ref="CI46" si="448">CI44+CI43+CI45</f>
        <v>0</v>
      </c>
      <c r="CJ46" s="17">
        <f t="shared" ref="CJ46" si="449">CJ44+CJ43+CJ45</f>
        <v>0</v>
      </c>
      <c r="CK46" s="17">
        <f t="shared" ref="CK46" si="450">CK44+CK43+CK45</f>
        <v>0</v>
      </c>
      <c r="CL46" s="17">
        <f t="shared" ref="CL46" si="451">CL44+CL43+CL45</f>
        <v>0</v>
      </c>
      <c r="CM46" s="17">
        <f t="shared" ref="CM46" si="452">CM44+CM43+CM45</f>
        <v>0</v>
      </c>
      <c r="CN46" s="17">
        <f t="shared" ref="CN46" si="453">CN44+CN43+CN45</f>
        <v>0</v>
      </c>
      <c r="CO46" s="17">
        <f t="shared" ref="CO46" si="454">CO44+CO43+CO45</f>
        <v>0</v>
      </c>
      <c r="CP46" s="17">
        <f t="shared" ref="CP46" si="455">CP44+CP43+CP45</f>
        <v>0</v>
      </c>
      <c r="CQ46" s="17">
        <f t="shared" ref="CQ46" si="456">CQ44+CQ43+CQ45</f>
        <v>0</v>
      </c>
      <c r="CR46" s="319">
        <f t="shared" si="361"/>
        <v>0</v>
      </c>
      <c r="CS46" s="17">
        <f>CS44+CS43+CS45</f>
        <v>0</v>
      </c>
      <c r="CT46" s="17">
        <f t="shared" ref="CT46" si="457">CT44+CT43+CT45</f>
        <v>0</v>
      </c>
      <c r="CU46" s="17">
        <f t="shared" ref="CU46" si="458">CU44+CU43+CU45</f>
        <v>0</v>
      </c>
      <c r="CV46" s="17">
        <f t="shared" ref="CV46" si="459">CV44+CV43+CV45</f>
        <v>0</v>
      </c>
      <c r="CW46" s="17">
        <f t="shared" ref="CW46" si="460">CW44+CW43+CW45</f>
        <v>0</v>
      </c>
      <c r="CX46" s="17">
        <f t="shared" ref="CX46" si="461">CX44+CX43+CX45</f>
        <v>0</v>
      </c>
      <c r="CY46" s="17">
        <f t="shared" ref="CY46" si="462">CY44+CY43+CY45</f>
        <v>0</v>
      </c>
      <c r="CZ46" s="17">
        <f t="shared" ref="CZ46" si="463">CZ44+CZ43+CZ45</f>
        <v>0</v>
      </c>
      <c r="DA46" s="17">
        <f t="shared" ref="DA46" si="464">DA44+DA43+DA45</f>
        <v>0</v>
      </c>
      <c r="DB46" s="17">
        <f t="shared" ref="DB46" si="465">DB44+DB43+DB45</f>
        <v>0</v>
      </c>
      <c r="DC46" s="17">
        <f t="shared" ref="DC46" si="466">DC44+DC43+DC45</f>
        <v>0</v>
      </c>
      <c r="DD46" s="17">
        <f t="shared" ref="DD46" si="467">DD44+DD43+DD45</f>
        <v>0</v>
      </c>
      <c r="DE46" s="319">
        <f t="shared" si="363"/>
        <v>0</v>
      </c>
      <c r="DF46" s="17">
        <f>DF44+DF43+DF45</f>
        <v>0</v>
      </c>
      <c r="DG46" s="17">
        <f t="shared" ref="DG46" si="468">DG44+DG43+DG45</f>
        <v>0</v>
      </c>
      <c r="DH46" s="17">
        <f t="shared" ref="DH46" si="469">DH44+DH43+DH45</f>
        <v>0</v>
      </c>
      <c r="DI46" s="17">
        <f t="shared" ref="DI46" si="470">DI44+DI43+DI45</f>
        <v>0</v>
      </c>
      <c r="DJ46" s="17">
        <f t="shared" ref="DJ46" si="471">DJ44+DJ43+DJ45</f>
        <v>0</v>
      </c>
      <c r="DK46" s="17">
        <f t="shared" ref="DK46" si="472">DK44+DK43+DK45</f>
        <v>0</v>
      </c>
      <c r="DL46" s="17">
        <f t="shared" ref="DL46" si="473">DL44+DL43+DL45</f>
        <v>0</v>
      </c>
      <c r="DM46" s="17">
        <f t="shared" ref="DM46" si="474">DM44+DM43+DM45</f>
        <v>0</v>
      </c>
      <c r="DN46" s="17">
        <f t="shared" ref="DN46" si="475">DN44+DN43+DN45</f>
        <v>0</v>
      </c>
      <c r="DO46" s="17">
        <f t="shared" ref="DO46" si="476">DO44+DO43+DO45</f>
        <v>0</v>
      </c>
      <c r="DP46" s="17">
        <f t="shared" ref="DP46" si="477">DP44+DP43+DP45</f>
        <v>0</v>
      </c>
      <c r="DQ46" s="17">
        <f t="shared" ref="DQ46" si="478">DQ44+DQ43+DQ45</f>
        <v>0</v>
      </c>
      <c r="DR46" s="319">
        <f t="shared" si="365"/>
        <v>0</v>
      </c>
      <c r="DS46" s="17">
        <f>DS44+DS43+DS45</f>
        <v>0</v>
      </c>
      <c r="DT46" s="17">
        <f t="shared" ref="DT46" si="479">DT44+DT43+DT45</f>
        <v>0</v>
      </c>
      <c r="DU46" s="17">
        <f t="shared" ref="DU46" si="480">DU44+DU43+DU45</f>
        <v>0</v>
      </c>
      <c r="DV46" s="17">
        <f t="shared" ref="DV46" si="481">DV44+DV43+DV45</f>
        <v>0</v>
      </c>
      <c r="DW46" s="17">
        <f t="shared" ref="DW46" si="482">DW44+DW43+DW45</f>
        <v>0</v>
      </c>
      <c r="DX46" s="17">
        <f t="shared" ref="DX46" si="483">DX44+DX43+DX45</f>
        <v>0</v>
      </c>
      <c r="DY46" s="17">
        <f t="shared" ref="DY46" si="484">DY44+DY43+DY45</f>
        <v>0</v>
      </c>
      <c r="DZ46" s="17">
        <f t="shared" ref="DZ46" si="485">DZ44+DZ43+DZ45</f>
        <v>0</v>
      </c>
      <c r="EA46" s="17">
        <f t="shared" ref="EA46" si="486">EA44+EA43+EA45</f>
        <v>0</v>
      </c>
      <c r="EB46" s="17">
        <f t="shared" ref="EB46" si="487">EB44+EB43+EB45</f>
        <v>0</v>
      </c>
      <c r="EC46" s="17">
        <f t="shared" ref="EC46" si="488">EC44+EC43+EC45</f>
        <v>0</v>
      </c>
      <c r="ED46" s="17">
        <f t="shared" ref="ED46" si="489">ED44+ED43+ED45</f>
        <v>0</v>
      </c>
      <c r="EE46" s="319">
        <f t="shared" si="367"/>
        <v>0</v>
      </c>
    </row>
    <row r="47" spans="1:135" x14ac:dyDescent="0.2">
      <c r="A47" s="12" t="s">
        <v>3</v>
      </c>
      <c r="B47" s="39">
        <f>'SPACELOG 12 EMPRUNT 2'!E5</f>
        <v>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319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319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319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319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319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319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319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319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319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391"/>
    </row>
    <row r="48" spans="1:135" x14ac:dyDescent="0.2">
      <c r="A48" s="12" t="s">
        <v>4</v>
      </c>
      <c r="B48" s="435">
        <f>'SPACELOG 12 EMPRUNT 2'!E7</f>
        <v>0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31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319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319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319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319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319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319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319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319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391"/>
    </row>
    <row r="49" spans="1:135" x14ac:dyDescent="0.2">
      <c r="A49" s="12" t="s">
        <v>5</v>
      </c>
      <c r="B49" s="435" t="str">
        <f>'SPACELOG 12 EMPRUNT 2'!I6</f>
        <v/>
      </c>
      <c r="D49" s="1" t="s">
        <v>16</v>
      </c>
      <c r="F49" s="17">
        <f>IF(AND(F$2&gt;=EOMONTH(EDATE($B$18,0),0),F$2&lt;=EOMONTH(EDATE($B$18,59),0)),$E49,0)</f>
        <v>0</v>
      </c>
      <c r="G49" s="17">
        <f t="shared" ref="G49:Q49" si="490">IF(AND(G$2&gt;=EOMONTH(EDATE($B$18,0),0),G$2&lt;=EOMONTH(EDATE($B$18,59),0)),$E49,0)</f>
        <v>0</v>
      </c>
      <c r="H49" s="17">
        <f t="shared" si="490"/>
        <v>0</v>
      </c>
      <c r="I49" s="17">
        <f t="shared" si="490"/>
        <v>0</v>
      </c>
      <c r="J49" s="17">
        <f t="shared" si="490"/>
        <v>0</v>
      </c>
      <c r="K49" s="17">
        <f t="shared" si="490"/>
        <v>0</v>
      </c>
      <c r="L49" s="17">
        <f t="shared" si="490"/>
        <v>0</v>
      </c>
      <c r="M49" s="17">
        <f t="shared" si="490"/>
        <v>0</v>
      </c>
      <c r="N49" s="17">
        <f t="shared" si="490"/>
        <v>0</v>
      </c>
      <c r="O49" s="17">
        <f t="shared" si="490"/>
        <v>0</v>
      </c>
      <c r="P49" s="17">
        <f t="shared" si="490"/>
        <v>0</v>
      </c>
      <c r="Q49" s="17">
        <f t="shared" si="490"/>
        <v>0</v>
      </c>
      <c r="R49" s="319">
        <f>SUM(F49:Q49)</f>
        <v>0</v>
      </c>
      <c r="S49" s="17">
        <f t="shared" ref="S49:CD50" si="491">IF(AND(S$2&gt;=EOMONTH(EDATE($B$18,0),0),S$2&lt;=EOMONTH(EDATE($B$18,59),0)),$E49,0)</f>
        <v>0</v>
      </c>
      <c r="T49" s="17">
        <f t="shared" si="491"/>
        <v>0</v>
      </c>
      <c r="U49" s="17">
        <f t="shared" si="491"/>
        <v>0</v>
      </c>
      <c r="V49" s="17">
        <f t="shared" si="491"/>
        <v>0</v>
      </c>
      <c r="W49" s="17">
        <f t="shared" si="491"/>
        <v>0</v>
      </c>
      <c r="X49" s="17">
        <f t="shared" si="491"/>
        <v>0</v>
      </c>
      <c r="Y49" s="17">
        <f t="shared" si="491"/>
        <v>0</v>
      </c>
      <c r="Z49" s="17">
        <f t="shared" si="491"/>
        <v>0</v>
      </c>
      <c r="AA49" s="17">
        <f t="shared" si="491"/>
        <v>0</v>
      </c>
      <c r="AB49" s="17">
        <f t="shared" si="491"/>
        <v>0</v>
      </c>
      <c r="AC49" s="17">
        <f t="shared" si="491"/>
        <v>0</v>
      </c>
      <c r="AD49" s="17">
        <f t="shared" si="491"/>
        <v>0</v>
      </c>
      <c r="AE49" s="319">
        <f t="shared" ref="AE49:AE51" si="492">SUM(S49:AD49)</f>
        <v>0</v>
      </c>
      <c r="AF49" s="17">
        <f t="shared" ref="AF49" si="493">IF(AND(AF$2&gt;=EOMONTH(EDATE($B$18,0),0),AF$2&lt;=EOMONTH(EDATE($B$18,59),0)),$E49,0)</f>
        <v>0</v>
      </c>
      <c r="AG49" s="17">
        <f t="shared" si="491"/>
        <v>0</v>
      </c>
      <c r="AH49" s="17">
        <f t="shared" si="491"/>
        <v>0</v>
      </c>
      <c r="AI49" s="17">
        <f t="shared" si="491"/>
        <v>0</v>
      </c>
      <c r="AJ49" s="17">
        <f t="shared" si="491"/>
        <v>0</v>
      </c>
      <c r="AK49" s="17">
        <f t="shared" si="491"/>
        <v>0</v>
      </c>
      <c r="AL49" s="17">
        <f t="shared" si="491"/>
        <v>0</v>
      </c>
      <c r="AM49" s="17">
        <f t="shared" si="491"/>
        <v>0</v>
      </c>
      <c r="AN49" s="17">
        <f t="shared" si="491"/>
        <v>0</v>
      </c>
      <c r="AO49" s="17">
        <f t="shared" si="491"/>
        <v>0</v>
      </c>
      <c r="AP49" s="17">
        <f t="shared" si="491"/>
        <v>0</v>
      </c>
      <c r="AQ49" s="17">
        <f t="shared" si="491"/>
        <v>0</v>
      </c>
      <c r="AR49" s="319">
        <f t="shared" ref="AR49:AR51" si="494">SUM(AF49:AQ49)</f>
        <v>0</v>
      </c>
      <c r="AS49" s="17">
        <f t="shared" ref="AS49" si="495">IF(AND(AS$2&gt;=EOMONTH(EDATE($B$18,0),0),AS$2&lt;=EOMONTH(EDATE($B$18,59),0)),$E49,0)</f>
        <v>0</v>
      </c>
      <c r="AT49" s="17">
        <f t="shared" si="491"/>
        <v>0</v>
      </c>
      <c r="AU49" s="17">
        <f t="shared" si="491"/>
        <v>0</v>
      </c>
      <c r="AV49" s="17">
        <f t="shared" si="491"/>
        <v>0</v>
      </c>
      <c r="AW49" s="17">
        <f t="shared" si="491"/>
        <v>0</v>
      </c>
      <c r="AX49" s="17">
        <f t="shared" si="491"/>
        <v>0</v>
      </c>
      <c r="AY49" s="17">
        <f t="shared" si="491"/>
        <v>0</v>
      </c>
      <c r="AZ49" s="17">
        <f t="shared" si="491"/>
        <v>0</v>
      </c>
      <c r="BA49" s="17">
        <f t="shared" si="491"/>
        <v>0</v>
      </c>
      <c r="BB49" s="17">
        <f t="shared" si="491"/>
        <v>0</v>
      </c>
      <c r="BC49" s="17">
        <f t="shared" si="491"/>
        <v>0</v>
      </c>
      <c r="BD49" s="17">
        <f t="shared" si="491"/>
        <v>0</v>
      </c>
      <c r="BE49" s="319">
        <f t="shared" ref="BE49:BE51" si="496">SUM(AS49:BD49)</f>
        <v>0</v>
      </c>
      <c r="BF49" s="17">
        <f t="shared" ref="BF49" si="497">IF(AND(BF$2&gt;=EOMONTH(EDATE($B$18,0),0),BF$2&lt;=EOMONTH(EDATE($B$18,59),0)),$E49,0)</f>
        <v>0</v>
      </c>
      <c r="BG49" s="17">
        <f t="shared" si="491"/>
        <v>0</v>
      </c>
      <c r="BH49" s="17">
        <f t="shared" si="491"/>
        <v>0</v>
      </c>
      <c r="BI49" s="17">
        <f t="shared" si="491"/>
        <v>0</v>
      </c>
      <c r="BJ49" s="17">
        <f t="shared" si="491"/>
        <v>0</v>
      </c>
      <c r="BK49" s="17">
        <f t="shared" si="491"/>
        <v>0</v>
      </c>
      <c r="BL49" s="17">
        <f t="shared" si="491"/>
        <v>0</v>
      </c>
      <c r="BM49" s="17">
        <f t="shared" si="491"/>
        <v>0</v>
      </c>
      <c r="BN49" s="17">
        <f t="shared" si="491"/>
        <v>0</v>
      </c>
      <c r="BO49" s="17">
        <f t="shared" si="491"/>
        <v>0</v>
      </c>
      <c r="BP49" s="17">
        <f t="shared" si="491"/>
        <v>0</v>
      </c>
      <c r="BQ49" s="17">
        <f t="shared" si="491"/>
        <v>0</v>
      </c>
      <c r="BR49" s="319">
        <f t="shared" ref="BR49:BR51" si="498">SUM(BF49:BQ49)</f>
        <v>0</v>
      </c>
      <c r="BS49" s="17">
        <f t="shared" ref="BS49" si="499">IF(AND(BS$2&gt;=EOMONTH(EDATE($B$18,0),0),BS$2&lt;=EOMONTH(EDATE($B$18,59),0)),$E49,0)</f>
        <v>0</v>
      </c>
      <c r="BT49" s="17">
        <f t="shared" si="491"/>
        <v>0</v>
      </c>
      <c r="BU49" s="17">
        <f t="shared" si="491"/>
        <v>0</v>
      </c>
      <c r="BV49" s="17">
        <f t="shared" si="491"/>
        <v>0</v>
      </c>
      <c r="BW49" s="17">
        <f t="shared" si="491"/>
        <v>0</v>
      </c>
      <c r="BX49" s="17">
        <f t="shared" si="491"/>
        <v>0</v>
      </c>
      <c r="BY49" s="17">
        <f t="shared" si="491"/>
        <v>0</v>
      </c>
      <c r="BZ49" s="17">
        <f t="shared" si="491"/>
        <v>0</v>
      </c>
      <c r="CA49" s="17">
        <f t="shared" si="491"/>
        <v>0</v>
      </c>
      <c r="CB49" s="17">
        <f t="shared" si="491"/>
        <v>0</v>
      </c>
      <c r="CC49" s="17">
        <f t="shared" si="491"/>
        <v>0</v>
      </c>
      <c r="CD49" s="17">
        <f t="shared" si="491"/>
        <v>0</v>
      </c>
      <c r="CE49" s="319">
        <f t="shared" ref="CE49:CE51" si="500">SUM(BS49:CD49)</f>
        <v>0</v>
      </c>
      <c r="CF49" s="17">
        <f t="shared" ref="CF49:ED51" si="501">IF(AND(CF$2&gt;=EOMONTH(EDATE($B$18,0),0),CF$2&lt;=EOMONTH(EDATE($B$18,59),0)),$E49,0)</f>
        <v>0</v>
      </c>
      <c r="CG49" s="17">
        <f t="shared" si="501"/>
        <v>0</v>
      </c>
      <c r="CH49" s="17">
        <f t="shared" si="501"/>
        <v>0</v>
      </c>
      <c r="CI49" s="17">
        <f t="shared" si="501"/>
        <v>0</v>
      </c>
      <c r="CJ49" s="17">
        <f t="shared" si="501"/>
        <v>0</v>
      </c>
      <c r="CK49" s="17">
        <f t="shared" si="501"/>
        <v>0</v>
      </c>
      <c r="CL49" s="17">
        <f t="shared" si="501"/>
        <v>0</v>
      </c>
      <c r="CM49" s="17">
        <f t="shared" si="501"/>
        <v>0</v>
      </c>
      <c r="CN49" s="17">
        <f t="shared" si="501"/>
        <v>0</v>
      </c>
      <c r="CO49" s="17">
        <f t="shared" si="501"/>
        <v>0</v>
      </c>
      <c r="CP49" s="17">
        <f t="shared" si="501"/>
        <v>0</v>
      </c>
      <c r="CQ49" s="17">
        <f t="shared" si="501"/>
        <v>0</v>
      </c>
      <c r="CR49" s="319">
        <f t="shared" ref="CR49:CR51" si="502">SUM(CF49:CQ49)</f>
        <v>0</v>
      </c>
      <c r="CS49" s="17">
        <f t="shared" ref="CS49" si="503">IF(AND(CS$2&gt;=EOMONTH(EDATE($B$18,0),0),CS$2&lt;=EOMONTH(EDATE($B$18,59),0)),$E49,0)</f>
        <v>0</v>
      </c>
      <c r="CT49" s="17">
        <f t="shared" si="501"/>
        <v>0</v>
      </c>
      <c r="CU49" s="17">
        <f t="shared" si="501"/>
        <v>0</v>
      </c>
      <c r="CV49" s="17">
        <f t="shared" si="501"/>
        <v>0</v>
      </c>
      <c r="CW49" s="17">
        <f t="shared" si="501"/>
        <v>0</v>
      </c>
      <c r="CX49" s="17">
        <f t="shared" si="501"/>
        <v>0</v>
      </c>
      <c r="CY49" s="17">
        <f t="shared" si="501"/>
        <v>0</v>
      </c>
      <c r="CZ49" s="17">
        <f t="shared" si="501"/>
        <v>0</v>
      </c>
      <c r="DA49" s="17">
        <f t="shared" si="501"/>
        <v>0</v>
      </c>
      <c r="DB49" s="17">
        <f t="shared" si="501"/>
        <v>0</v>
      </c>
      <c r="DC49" s="17">
        <f t="shared" si="501"/>
        <v>0</v>
      </c>
      <c r="DD49" s="17">
        <f t="shared" si="501"/>
        <v>0</v>
      </c>
      <c r="DE49" s="319">
        <f t="shared" ref="DE49:DE51" si="504">SUM(CS49:DD49)</f>
        <v>0</v>
      </c>
      <c r="DF49" s="17">
        <f t="shared" ref="DF49" si="505">IF(AND(DF$2&gt;=EOMONTH(EDATE($B$18,0),0),DF$2&lt;=EOMONTH(EDATE($B$18,59),0)),$E49,0)</f>
        <v>0</v>
      </c>
      <c r="DG49" s="17">
        <f t="shared" si="501"/>
        <v>0</v>
      </c>
      <c r="DH49" s="17">
        <f t="shared" si="501"/>
        <v>0</v>
      </c>
      <c r="DI49" s="17">
        <f t="shared" si="501"/>
        <v>0</v>
      </c>
      <c r="DJ49" s="17">
        <f t="shared" si="501"/>
        <v>0</v>
      </c>
      <c r="DK49" s="17">
        <f t="shared" si="501"/>
        <v>0</v>
      </c>
      <c r="DL49" s="17">
        <f t="shared" si="501"/>
        <v>0</v>
      </c>
      <c r="DM49" s="17">
        <f t="shared" si="501"/>
        <v>0</v>
      </c>
      <c r="DN49" s="17">
        <f t="shared" si="501"/>
        <v>0</v>
      </c>
      <c r="DO49" s="17">
        <f t="shared" si="501"/>
        <v>0</v>
      </c>
      <c r="DP49" s="17">
        <f t="shared" si="501"/>
        <v>0</v>
      </c>
      <c r="DQ49" s="17">
        <f t="shared" si="501"/>
        <v>0</v>
      </c>
      <c r="DR49" s="319">
        <f t="shared" ref="DR49:DR51" si="506">SUM(DF49:DQ49)</f>
        <v>0</v>
      </c>
      <c r="DS49" s="17">
        <f t="shared" ref="DS49" si="507">IF(AND(DS$2&gt;=EOMONTH(EDATE($B$18,0),0),DS$2&lt;=EOMONTH(EDATE($B$18,59),0)),$E49,0)</f>
        <v>0</v>
      </c>
      <c r="DT49" s="17">
        <f t="shared" si="501"/>
        <v>0</v>
      </c>
      <c r="DU49" s="17">
        <f t="shared" si="501"/>
        <v>0</v>
      </c>
      <c r="DV49" s="17">
        <f t="shared" si="501"/>
        <v>0</v>
      </c>
      <c r="DW49" s="17">
        <f t="shared" si="501"/>
        <v>0</v>
      </c>
      <c r="DX49" s="17">
        <f t="shared" si="501"/>
        <v>0</v>
      </c>
      <c r="DY49" s="17">
        <f t="shared" si="501"/>
        <v>0</v>
      </c>
      <c r="DZ49" s="17">
        <f t="shared" si="501"/>
        <v>0</v>
      </c>
      <c r="EA49" s="17">
        <f t="shared" si="501"/>
        <v>0</v>
      </c>
      <c r="EB49" s="17">
        <f t="shared" si="501"/>
        <v>0</v>
      </c>
      <c r="EC49" s="17">
        <f t="shared" si="501"/>
        <v>0</v>
      </c>
      <c r="ED49" s="17">
        <f t="shared" si="501"/>
        <v>0</v>
      </c>
      <c r="EE49" s="319">
        <f t="shared" ref="EE49:EE51" si="508">SUM(DS49:ED49)</f>
        <v>0</v>
      </c>
    </row>
    <row r="50" spans="1:135" x14ac:dyDescent="0.2">
      <c r="A50" s="29" t="s">
        <v>6</v>
      </c>
      <c r="B50" s="38">
        <f>'SPACELOG 12 EMPRUNT 2'!E6</f>
        <v>0</v>
      </c>
      <c r="D50" s="1" t="s">
        <v>19</v>
      </c>
      <c r="F50" s="17">
        <f t="shared" ref="F50:U51" si="509">IF(AND(F$2&gt;=EOMONTH(EDATE($B$18,0),0),F$2&lt;=EOMONTH(EDATE($B$18,59),0)),$E50,0)</f>
        <v>0</v>
      </c>
      <c r="G50" s="17">
        <f t="shared" si="509"/>
        <v>0</v>
      </c>
      <c r="H50" s="17">
        <f t="shared" si="509"/>
        <v>0</v>
      </c>
      <c r="I50" s="17">
        <f t="shared" si="509"/>
        <v>0</v>
      </c>
      <c r="J50" s="17">
        <f t="shared" si="509"/>
        <v>0</v>
      </c>
      <c r="K50" s="17">
        <f t="shared" si="509"/>
        <v>0</v>
      </c>
      <c r="L50" s="17">
        <f t="shared" si="509"/>
        <v>0</v>
      </c>
      <c r="M50" s="17">
        <f t="shared" si="509"/>
        <v>0</v>
      </c>
      <c r="N50" s="17">
        <f t="shared" si="509"/>
        <v>0</v>
      </c>
      <c r="O50" s="17">
        <f t="shared" si="509"/>
        <v>0</v>
      </c>
      <c r="P50" s="17">
        <f t="shared" si="509"/>
        <v>0</v>
      </c>
      <c r="Q50" s="17">
        <f t="shared" si="509"/>
        <v>0</v>
      </c>
      <c r="R50" s="319">
        <f>SUM(F50:Q50)</f>
        <v>0</v>
      </c>
      <c r="S50" s="17">
        <f t="shared" si="509"/>
        <v>0</v>
      </c>
      <c r="T50" s="17">
        <f t="shared" si="509"/>
        <v>0</v>
      </c>
      <c r="U50" s="17">
        <f t="shared" si="509"/>
        <v>0</v>
      </c>
      <c r="V50" s="17">
        <f t="shared" si="491"/>
        <v>0</v>
      </c>
      <c r="W50" s="17">
        <f t="shared" si="491"/>
        <v>0</v>
      </c>
      <c r="X50" s="17">
        <f t="shared" si="491"/>
        <v>0</v>
      </c>
      <c r="Y50" s="17">
        <f t="shared" si="491"/>
        <v>0</v>
      </c>
      <c r="Z50" s="17">
        <f t="shared" si="491"/>
        <v>0</v>
      </c>
      <c r="AA50" s="17">
        <f t="shared" si="491"/>
        <v>0</v>
      </c>
      <c r="AB50" s="17">
        <f t="shared" si="491"/>
        <v>0</v>
      </c>
      <c r="AC50" s="17">
        <f t="shared" si="491"/>
        <v>0</v>
      </c>
      <c r="AD50" s="17">
        <f t="shared" si="491"/>
        <v>0</v>
      </c>
      <c r="AE50" s="319">
        <f t="shared" si="492"/>
        <v>0</v>
      </c>
      <c r="AF50" s="17">
        <f t="shared" si="491"/>
        <v>0</v>
      </c>
      <c r="AG50" s="17">
        <f t="shared" si="491"/>
        <v>0</v>
      </c>
      <c r="AH50" s="17">
        <f t="shared" si="491"/>
        <v>0</v>
      </c>
      <c r="AI50" s="17">
        <f t="shared" si="491"/>
        <v>0</v>
      </c>
      <c r="AJ50" s="17">
        <f t="shared" si="491"/>
        <v>0</v>
      </c>
      <c r="AK50" s="17">
        <f t="shared" si="491"/>
        <v>0</v>
      </c>
      <c r="AL50" s="17">
        <f t="shared" si="491"/>
        <v>0</v>
      </c>
      <c r="AM50" s="17">
        <f t="shared" si="491"/>
        <v>0</v>
      </c>
      <c r="AN50" s="17">
        <f t="shared" si="491"/>
        <v>0</v>
      </c>
      <c r="AO50" s="17">
        <f t="shared" si="491"/>
        <v>0</v>
      </c>
      <c r="AP50" s="17">
        <f t="shared" si="491"/>
        <v>0</v>
      </c>
      <c r="AQ50" s="17">
        <f t="shared" si="491"/>
        <v>0</v>
      </c>
      <c r="AR50" s="319">
        <f t="shared" si="494"/>
        <v>0</v>
      </c>
      <c r="AS50" s="17">
        <f t="shared" si="491"/>
        <v>0</v>
      </c>
      <c r="AT50" s="17">
        <f t="shared" si="491"/>
        <v>0</v>
      </c>
      <c r="AU50" s="17">
        <f t="shared" si="491"/>
        <v>0</v>
      </c>
      <c r="AV50" s="17">
        <f t="shared" si="491"/>
        <v>0</v>
      </c>
      <c r="AW50" s="17">
        <f t="shared" si="491"/>
        <v>0</v>
      </c>
      <c r="AX50" s="17">
        <f t="shared" si="491"/>
        <v>0</v>
      </c>
      <c r="AY50" s="17">
        <f t="shared" si="491"/>
        <v>0</v>
      </c>
      <c r="AZ50" s="17">
        <f t="shared" si="491"/>
        <v>0</v>
      </c>
      <c r="BA50" s="17">
        <f t="shared" si="491"/>
        <v>0</v>
      </c>
      <c r="BB50" s="17">
        <f t="shared" si="491"/>
        <v>0</v>
      </c>
      <c r="BC50" s="17">
        <f t="shared" si="491"/>
        <v>0</v>
      </c>
      <c r="BD50" s="17">
        <f t="shared" si="491"/>
        <v>0</v>
      </c>
      <c r="BE50" s="319">
        <f t="shared" si="496"/>
        <v>0</v>
      </c>
      <c r="BF50" s="17">
        <f t="shared" si="491"/>
        <v>0</v>
      </c>
      <c r="BG50" s="17">
        <f t="shared" si="491"/>
        <v>0</v>
      </c>
      <c r="BH50" s="17">
        <f t="shared" si="491"/>
        <v>0</v>
      </c>
      <c r="BI50" s="17">
        <f t="shared" si="491"/>
        <v>0</v>
      </c>
      <c r="BJ50" s="17">
        <f t="shared" si="491"/>
        <v>0</v>
      </c>
      <c r="BK50" s="17">
        <f t="shared" si="491"/>
        <v>0</v>
      </c>
      <c r="BL50" s="17">
        <f t="shared" si="491"/>
        <v>0</v>
      </c>
      <c r="BM50" s="17">
        <f t="shared" si="491"/>
        <v>0</v>
      </c>
      <c r="BN50" s="17">
        <f t="shared" si="491"/>
        <v>0</v>
      </c>
      <c r="BO50" s="17">
        <f t="shared" si="491"/>
        <v>0</v>
      </c>
      <c r="BP50" s="17">
        <f t="shared" si="491"/>
        <v>0</v>
      </c>
      <c r="BQ50" s="17">
        <f t="shared" si="491"/>
        <v>0</v>
      </c>
      <c r="BR50" s="319">
        <f t="shared" si="498"/>
        <v>0</v>
      </c>
      <c r="BS50" s="17">
        <f t="shared" si="491"/>
        <v>0</v>
      </c>
      <c r="BT50" s="17">
        <f t="shared" si="491"/>
        <v>0</v>
      </c>
      <c r="BU50" s="17">
        <f t="shared" si="491"/>
        <v>0</v>
      </c>
      <c r="BV50" s="17">
        <f t="shared" si="491"/>
        <v>0</v>
      </c>
      <c r="BW50" s="17">
        <f t="shared" si="491"/>
        <v>0</v>
      </c>
      <c r="BX50" s="17">
        <f t="shared" si="491"/>
        <v>0</v>
      </c>
      <c r="BY50" s="17">
        <f t="shared" si="491"/>
        <v>0</v>
      </c>
      <c r="BZ50" s="17">
        <f t="shared" si="491"/>
        <v>0</v>
      </c>
      <c r="CA50" s="17">
        <f t="shared" si="491"/>
        <v>0</v>
      </c>
      <c r="CB50" s="17">
        <f t="shared" si="491"/>
        <v>0</v>
      </c>
      <c r="CC50" s="17">
        <f t="shared" si="491"/>
        <v>0</v>
      </c>
      <c r="CD50" s="17">
        <f t="shared" si="491"/>
        <v>0</v>
      </c>
      <c r="CE50" s="319">
        <f t="shared" si="500"/>
        <v>0</v>
      </c>
      <c r="CF50" s="17">
        <f t="shared" si="501"/>
        <v>0</v>
      </c>
      <c r="CG50" s="17">
        <f t="shared" si="501"/>
        <v>0</v>
      </c>
      <c r="CH50" s="17">
        <f t="shared" si="501"/>
        <v>0</v>
      </c>
      <c r="CI50" s="17">
        <f t="shared" si="501"/>
        <v>0</v>
      </c>
      <c r="CJ50" s="17">
        <f t="shared" si="501"/>
        <v>0</v>
      </c>
      <c r="CK50" s="17">
        <f t="shared" si="501"/>
        <v>0</v>
      </c>
      <c r="CL50" s="17">
        <f t="shared" si="501"/>
        <v>0</v>
      </c>
      <c r="CM50" s="17">
        <f t="shared" si="501"/>
        <v>0</v>
      </c>
      <c r="CN50" s="17">
        <f t="shared" si="501"/>
        <v>0</v>
      </c>
      <c r="CO50" s="17">
        <f t="shared" si="501"/>
        <v>0</v>
      </c>
      <c r="CP50" s="17">
        <f t="shared" si="501"/>
        <v>0</v>
      </c>
      <c r="CQ50" s="17">
        <f t="shared" si="501"/>
        <v>0</v>
      </c>
      <c r="CR50" s="319">
        <f t="shared" si="502"/>
        <v>0</v>
      </c>
      <c r="CS50" s="17">
        <f t="shared" si="501"/>
        <v>0</v>
      </c>
      <c r="CT50" s="17">
        <f t="shared" si="501"/>
        <v>0</v>
      </c>
      <c r="CU50" s="17">
        <f t="shared" si="501"/>
        <v>0</v>
      </c>
      <c r="CV50" s="17">
        <f t="shared" si="501"/>
        <v>0</v>
      </c>
      <c r="CW50" s="17">
        <f t="shared" si="501"/>
        <v>0</v>
      </c>
      <c r="CX50" s="17">
        <f t="shared" si="501"/>
        <v>0</v>
      </c>
      <c r="CY50" s="17">
        <f t="shared" si="501"/>
        <v>0</v>
      </c>
      <c r="CZ50" s="17">
        <f t="shared" si="501"/>
        <v>0</v>
      </c>
      <c r="DA50" s="17">
        <f t="shared" si="501"/>
        <v>0</v>
      </c>
      <c r="DB50" s="17">
        <f t="shared" si="501"/>
        <v>0</v>
      </c>
      <c r="DC50" s="17">
        <f t="shared" si="501"/>
        <v>0</v>
      </c>
      <c r="DD50" s="17">
        <f t="shared" si="501"/>
        <v>0</v>
      </c>
      <c r="DE50" s="319">
        <f t="shared" si="504"/>
        <v>0</v>
      </c>
      <c r="DF50" s="17">
        <f t="shared" si="501"/>
        <v>0</v>
      </c>
      <c r="DG50" s="17">
        <f t="shared" si="501"/>
        <v>0</v>
      </c>
      <c r="DH50" s="17">
        <f t="shared" si="501"/>
        <v>0</v>
      </c>
      <c r="DI50" s="17">
        <f t="shared" si="501"/>
        <v>0</v>
      </c>
      <c r="DJ50" s="17">
        <f t="shared" si="501"/>
        <v>0</v>
      </c>
      <c r="DK50" s="17">
        <f t="shared" si="501"/>
        <v>0</v>
      </c>
      <c r="DL50" s="17">
        <f t="shared" si="501"/>
        <v>0</v>
      </c>
      <c r="DM50" s="17">
        <f t="shared" si="501"/>
        <v>0</v>
      </c>
      <c r="DN50" s="17">
        <f t="shared" si="501"/>
        <v>0</v>
      </c>
      <c r="DO50" s="17">
        <f t="shared" si="501"/>
        <v>0</v>
      </c>
      <c r="DP50" s="17">
        <f t="shared" si="501"/>
        <v>0</v>
      </c>
      <c r="DQ50" s="17">
        <f t="shared" si="501"/>
        <v>0</v>
      </c>
      <c r="DR50" s="319">
        <f t="shared" si="506"/>
        <v>0</v>
      </c>
      <c r="DS50" s="17">
        <f t="shared" si="501"/>
        <v>0</v>
      </c>
      <c r="DT50" s="17">
        <f t="shared" si="501"/>
        <v>0</v>
      </c>
      <c r="DU50" s="17">
        <f t="shared" si="501"/>
        <v>0</v>
      </c>
      <c r="DV50" s="17">
        <f t="shared" si="501"/>
        <v>0</v>
      </c>
      <c r="DW50" s="17">
        <f t="shared" si="501"/>
        <v>0</v>
      </c>
      <c r="DX50" s="17">
        <f t="shared" si="501"/>
        <v>0</v>
      </c>
      <c r="DY50" s="17">
        <f t="shared" si="501"/>
        <v>0</v>
      </c>
      <c r="DZ50" s="17">
        <f t="shared" si="501"/>
        <v>0</v>
      </c>
      <c r="EA50" s="17">
        <f t="shared" si="501"/>
        <v>0</v>
      </c>
      <c r="EB50" s="17">
        <f t="shared" si="501"/>
        <v>0</v>
      </c>
      <c r="EC50" s="17">
        <f t="shared" si="501"/>
        <v>0</v>
      </c>
      <c r="ED50" s="17">
        <f t="shared" si="501"/>
        <v>0</v>
      </c>
      <c r="EE50" s="319">
        <f t="shared" si="508"/>
        <v>0</v>
      </c>
    </row>
    <row r="51" spans="1:135" x14ac:dyDescent="0.2">
      <c r="A51" s="13" t="s">
        <v>7</v>
      </c>
      <c r="B51" s="17" t="str">
        <f>'SPACELOG 12 EMPRUNT 2'!I5</f>
        <v/>
      </c>
      <c r="D51" s="1" t="s">
        <v>22</v>
      </c>
      <c r="F51" s="17">
        <f t="shared" si="509"/>
        <v>0</v>
      </c>
      <c r="G51" s="17">
        <f t="shared" si="509"/>
        <v>0</v>
      </c>
      <c r="H51" s="17">
        <f t="shared" si="509"/>
        <v>0</v>
      </c>
      <c r="I51" s="17">
        <f t="shared" si="509"/>
        <v>0</v>
      </c>
      <c r="J51" s="17">
        <f t="shared" si="509"/>
        <v>0</v>
      </c>
      <c r="K51" s="17">
        <f t="shared" si="509"/>
        <v>0</v>
      </c>
      <c r="L51" s="17">
        <f t="shared" si="509"/>
        <v>0</v>
      </c>
      <c r="M51" s="17">
        <f t="shared" si="509"/>
        <v>0</v>
      </c>
      <c r="N51" s="17">
        <f t="shared" si="509"/>
        <v>0</v>
      </c>
      <c r="O51" s="17">
        <f t="shared" si="509"/>
        <v>0</v>
      </c>
      <c r="P51" s="17">
        <f t="shared" si="509"/>
        <v>0</v>
      </c>
      <c r="Q51" s="17">
        <f t="shared" si="509"/>
        <v>0</v>
      </c>
      <c r="R51" s="319">
        <f>SUM(F51:Q51)</f>
        <v>0</v>
      </c>
      <c r="S51" s="17">
        <f t="shared" ref="S51:CD51" si="510">IF(AND(S$2&gt;=EOMONTH(EDATE($B$18,0),0),S$2&lt;=EOMONTH(EDATE($B$18,59),0)),$E51,0)</f>
        <v>0</v>
      </c>
      <c r="T51" s="17">
        <f t="shared" si="510"/>
        <v>0</v>
      </c>
      <c r="U51" s="17">
        <f t="shared" si="510"/>
        <v>0</v>
      </c>
      <c r="V51" s="17">
        <f t="shared" si="510"/>
        <v>0</v>
      </c>
      <c r="W51" s="17">
        <f t="shared" si="510"/>
        <v>0</v>
      </c>
      <c r="X51" s="17">
        <f t="shared" si="510"/>
        <v>0</v>
      </c>
      <c r="Y51" s="17">
        <f t="shared" si="510"/>
        <v>0</v>
      </c>
      <c r="Z51" s="17">
        <f t="shared" si="510"/>
        <v>0</v>
      </c>
      <c r="AA51" s="17">
        <f t="shared" si="510"/>
        <v>0</v>
      </c>
      <c r="AB51" s="17">
        <f t="shared" si="510"/>
        <v>0</v>
      </c>
      <c r="AC51" s="17">
        <f t="shared" si="510"/>
        <v>0</v>
      </c>
      <c r="AD51" s="17">
        <f t="shared" si="510"/>
        <v>0</v>
      </c>
      <c r="AE51" s="319">
        <f t="shared" si="492"/>
        <v>0</v>
      </c>
      <c r="AF51" s="17">
        <f t="shared" si="510"/>
        <v>0</v>
      </c>
      <c r="AG51" s="17">
        <f t="shared" si="510"/>
        <v>0</v>
      </c>
      <c r="AH51" s="17">
        <f t="shared" si="510"/>
        <v>0</v>
      </c>
      <c r="AI51" s="17">
        <f t="shared" si="510"/>
        <v>0</v>
      </c>
      <c r="AJ51" s="17">
        <f t="shared" si="510"/>
        <v>0</v>
      </c>
      <c r="AK51" s="17">
        <f t="shared" si="510"/>
        <v>0</v>
      </c>
      <c r="AL51" s="17">
        <f t="shared" si="510"/>
        <v>0</v>
      </c>
      <c r="AM51" s="17">
        <f t="shared" si="510"/>
        <v>0</v>
      </c>
      <c r="AN51" s="17">
        <f t="shared" si="510"/>
        <v>0</v>
      </c>
      <c r="AO51" s="17">
        <f t="shared" si="510"/>
        <v>0</v>
      </c>
      <c r="AP51" s="17">
        <f t="shared" si="510"/>
        <v>0</v>
      </c>
      <c r="AQ51" s="17">
        <f t="shared" si="510"/>
        <v>0</v>
      </c>
      <c r="AR51" s="319">
        <f t="shared" si="494"/>
        <v>0</v>
      </c>
      <c r="AS51" s="17">
        <f t="shared" si="510"/>
        <v>0</v>
      </c>
      <c r="AT51" s="17">
        <f t="shared" si="510"/>
        <v>0</v>
      </c>
      <c r="AU51" s="17">
        <f t="shared" si="510"/>
        <v>0</v>
      </c>
      <c r="AV51" s="17">
        <f t="shared" si="510"/>
        <v>0</v>
      </c>
      <c r="AW51" s="17">
        <f t="shared" si="510"/>
        <v>0</v>
      </c>
      <c r="AX51" s="17">
        <f t="shared" si="510"/>
        <v>0</v>
      </c>
      <c r="AY51" s="17">
        <f t="shared" si="510"/>
        <v>0</v>
      </c>
      <c r="AZ51" s="17">
        <f t="shared" si="510"/>
        <v>0</v>
      </c>
      <c r="BA51" s="17">
        <f t="shared" si="510"/>
        <v>0</v>
      </c>
      <c r="BB51" s="17">
        <f t="shared" si="510"/>
        <v>0</v>
      </c>
      <c r="BC51" s="17">
        <f t="shared" si="510"/>
        <v>0</v>
      </c>
      <c r="BD51" s="17">
        <f t="shared" si="510"/>
        <v>0</v>
      </c>
      <c r="BE51" s="319">
        <f t="shared" si="496"/>
        <v>0</v>
      </c>
      <c r="BF51" s="17">
        <f t="shared" si="510"/>
        <v>0</v>
      </c>
      <c r="BG51" s="17">
        <f t="shared" si="510"/>
        <v>0</v>
      </c>
      <c r="BH51" s="17">
        <f t="shared" si="510"/>
        <v>0</v>
      </c>
      <c r="BI51" s="17">
        <f t="shared" si="510"/>
        <v>0</v>
      </c>
      <c r="BJ51" s="17">
        <f t="shared" si="510"/>
        <v>0</v>
      </c>
      <c r="BK51" s="17">
        <f t="shared" si="510"/>
        <v>0</v>
      </c>
      <c r="BL51" s="17">
        <f t="shared" si="510"/>
        <v>0</v>
      </c>
      <c r="BM51" s="17">
        <f t="shared" si="510"/>
        <v>0</v>
      </c>
      <c r="BN51" s="17">
        <f t="shared" si="510"/>
        <v>0</v>
      </c>
      <c r="BO51" s="17">
        <f t="shared" si="510"/>
        <v>0</v>
      </c>
      <c r="BP51" s="17">
        <f t="shared" si="510"/>
        <v>0</v>
      </c>
      <c r="BQ51" s="17">
        <f t="shared" si="510"/>
        <v>0</v>
      </c>
      <c r="BR51" s="319">
        <f t="shared" si="498"/>
        <v>0</v>
      </c>
      <c r="BS51" s="17">
        <f t="shared" si="510"/>
        <v>0</v>
      </c>
      <c r="BT51" s="17">
        <f t="shared" si="510"/>
        <v>0</v>
      </c>
      <c r="BU51" s="17">
        <f t="shared" si="510"/>
        <v>0</v>
      </c>
      <c r="BV51" s="17">
        <f t="shared" si="510"/>
        <v>0</v>
      </c>
      <c r="BW51" s="17">
        <f t="shared" si="510"/>
        <v>0</v>
      </c>
      <c r="BX51" s="17">
        <f t="shared" si="510"/>
        <v>0</v>
      </c>
      <c r="BY51" s="17">
        <f t="shared" si="510"/>
        <v>0</v>
      </c>
      <c r="BZ51" s="17">
        <f t="shared" si="510"/>
        <v>0</v>
      </c>
      <c r="CA51" s="17">
        <f t="shared" si="510"/>
        <v>0</v>
      </c>
      <c r="CB51" s="17">
        <f t="shared" si="510"/>
        <v>0</v>
      </c>
      <c r="CC51" s="17">
        <f t="shared" si="510"/>
        <v>0</v>
      </c>
      <c r="CD51" s="17">
        <f t="shared" si="510"/>
        <v>0</v>
      </c>
      <c r="CE51" s="319">
        <f t="shared" si="500"/>
        <v>0</v>
      </c>
      <c r="CF51" s="17">
        <f t="shared" si="501"/>
        <v>0</v>
      </c>
      <c r="CG51" s="17">
        <f t="shared" si="501"/>
        <v>0</v>
      </c>
      <c r="CH51" s="17">
        <f t="shared" si="501"/>
        <v>0</v>
      </c>
      <c r="CI51" s="17">
        <f t="shared" si="501"/>
        <v>0</v>
      </c>
      <c r="CJ51" s="17">
        <f t="shared" si="501"/>
        <v>0</v>
      </c>
      <c r="CK51" s="17">
        <f t="shared" si="501"/>
        <v>0</v>
      </c>
      <c r="CL51" s="17">
        <f t="shared" si="501"/>
        <v>0</v>
      </c>
      <c r="CM51" s="17">
        <f t="shared" si="501"/>
        <v>0</v>
      </c>
      <c r="CN51" s="17">
        <f t="shared" si="501"/>
        <v>0</v>
      </c>
      <c r="CO51" s="17">
        <f t="shared" si="501"/>
        <v>0</v>
      </c>
      <c r="CP51" s="17">
        <f t="shared" si="501"/>
        <v>0</v>
      </c>
      <c r="CQ51" s="17">
        <f t="shared" si="501"/>
        <v>0</v>
      </c>
      <c r="CR51" s="319">
        <f t="shared" si="502"/>
        <v>0</v>
      </c>
      <c r="CS51" s="17">
        <f t="shared" si="501"/>
        <v>0</v>
      </c>
      <c r="CT51" s="17">
        <f t="shared" si="501"/>
        <v>0</v>
      </c>
      <c r="CU51" s="17">
        <f t="shared" si="501"/>
        <v>0</v>
      </c>
      <c r="CV51" s="17">
        <f t="shared" si="501"/>
        <v>0</v>
      </c>
      <c r="CW51" s="17">
        <f t="shared" si="501"/>
        <v>0</v>
      </c>
      <c r="CX51" s="17">
        <f t="shared" si="501"/>
        <v>0</v>
      </c>
      <c r="CY51" s="17">
        <f t="shared" si="501"/>
        <v>0</v>
      </c>
      <c r="CZ51" s="17">
        <f t="shared" si="501"/>
        <v>0</v>
      </c>
      <c r="DA51" s="17">
        <f t="shared" si="501"/>
        <v>0</v>
      </c>
      <c r="DB51" s="17">
        <f t="shared" si="501"/>
        <v>0</v>
      </c>
      <c r="DC51" s="17">
        <f t="shared" si="501"/>
        <v>0</v>
      </c>
      <c r="DD51" s="17">
        <f t="shared" si="501"/>
        <v>0</v>
      </c>
      <c r="DE51" s="319">
        <f t="shared" si="504"/>
        <v>0</v>
      </c>
      <c r="DF51" s="17">
        <f t="shared" si="501"/>
        <v>0</v>
      </c>
      <c r="DG51" s="17">
        <f t="shared" si="501"/>
        <v>0</v>
      </c>
      <c r="DH51" s="17">
        <f t="shared" si="501"/>
        <v>0</v>
      </c>
      <c r="DI51" s="17">
        <f t="shared" si="501"/>
        <v>0</v>
      </c>
      <c r="DJ51" s="17">
        <f t="shared" si="501"/>
        <v>0</v>
      </c>
      <c r="DK51" s="17">
        <f t="shared" si="501"/>
        <v>0</v>
      </c>
      <c r="DL51" s="17">
        <f t="shared" si="501"/>
        <v>0</v>
      </c>
      <c r="DM51" s="17">
        <f t="shared" si="501"/>
        <v>0</v>
      </c>
      <c r="DN51" s="17">
        <f t="shared" si="501"/>
        <v>0</v>
      </c>
      <c r="DO51" s="17">
        <f t="shared" si="501"/>
        <v>0</v>
      </c>
      <c r="DP51" s="17">
        <f t="shared" si="501"/>
        <v>0</v>
      </c>
      <c r="DQ51" s="17">
        <f t="shared" si="501"/>
        <v>0</v>
      </c>
      <c r="DR51" s="319">
        <f t="shared" si="506"/>
        <v>0</v>
      </c>
      <c r="DS51" s="17">
        <f t="shared" si="501"/>
        <v>0</v>
      </c>
      <c r="DT51" s="17">
        <f t="shared" si="501"/>
        <v>0</v>
      </c>
      <c r="DU51" s="17">
        <f t="shared" si="501"/>
        <v>0</v>
      </c>
      <c r="DV51" s="17">
        <f t="shared" si="501"/>
        <v>0</v>
      </c>
      <c r="DW51" s="17">
        <f t="shared" si="501"/>
        <v>0</v>
      </c>
      <c r="DX51" s="17">
        <f t="shared" si="501"/>
        <v>0</v>
      </c>
      <c r="DY51" s="17">
        <f t="shared" si="501"/>
        <v>0</v>
      </c>
      <c r="DZ51" s="17">
        <f t="shared" si="501"/>
        <v>0</v>
      </c>
      <c r="EA51" s="17">
        <f t="shared" si="501"/>
        <v>0</v>
      </c>
      <c r="EB51" s="17">
        <f t="shared" si="501"/>
        <v>0</v>
      </c>
      <c r="EC51" s="17">
        <f t="shared" si="501"/>
        <v>0</v>
      </c>
      <c r="ED51" s="17">
        <f t="shared" si="501"/>
        <v>0</v>
      </c>
      <c r="EE51" s="319">
        <f t="shared" si="508"/>
        <v>0</v>
      </c>
    </row>
    <row r="52" spans="1:135" x14ac:dyDescent="0.2">
      <c r="A52" s="29" t="s">
        <v>72</v>
      </c>
      <c r="B52" s="27">
        <f>'SPACELOG 12 EMPRUNT 2'!E9</f>
        <v>46722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31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319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319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319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319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319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319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319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319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391"/>
    </row>
    <row r="53" spans="1:135" x14ac:dyDescent="0.2">
      <c r="A53" s="12" t="s">
        <v>8</v>
      </c>
      <c r="B53" s="435">
        <f>B48</f>
        <v>0</v>
      </c>
      <c r="D53" s="4" t="s">
        <v>282</v>
      </c>
      <c r="E53" s="43">
        <f t="shared" ref="E53:AJ53" si="511">SUM(E49:E51)</f>
        <v>0</v>
      </c>
      <c r="F53" s="17">
        <f t="shared" si="511"/>
        <v>0</v>
      </c>
      <c r="G53" s="17">
        <f t="shared" si="511"/>
        <v>0</v>
      </c>
      <c r="H53" s="17">
        <f t="shared" si="511"/>
        <v>0</v>
      </c>
      <c r="I53" s="17">
        <f t="shared" si="511"/>
        <v>0</v>
      </c>
      <c r="J53" s="17">
        <f t="shared" si="511"/>
        <v>0</v>
      </c>
      <c r="K53" s="17">
        <f t="shared" si="511"/>
        <v>0</v>
      </c>
      <c r="L53" s="17">
        <f t="shared" si="511"/>
        <v>0</v>
      </c>
      <c r="M53" s="17">
        <f t="shared" si="511"/>
        <v>0</v>
      </c>
      <c r="N53" s="17">
        <f t="shared" si="511"/>
        <v>0</v>
      </c>
      <c r="O53" s="17">
        <f t="shared" si="511"/>
        <v>0</v>
      </c>
      <c r="P53" s="17">
        <f t="shared" si="511"/>
        <v>0</v>
      </c>
      <c r="Q53" s="17">
        <f t="shared" si="511"/>
        <v>0</v>
      </c>
      <c r="R53" s="319">
        <f t="shared" si="511"/>
        <v>0</v>
      </c>
      <c r="S53" s="17">
        <f t="shared" si="511"/>
        <v>0</v>
      </c>
      <c r="T53" s="17">
        <f t="shared" si="511"/>
        <v>0</v>
      </c>
      <c r="U53" s="17">
        <f t="shared" si="511"/>
        <v>0</v>
      </c>
      <c r="V53" s="17">
        <f t="shared" si="511"/>
        <v>0</v>
      </c>
      <c r="W53" s="17">
        <f t="shared" si="511"/>
        <v>0</v>
      </c>
      <c r="X53" s="17">
        <f t="shared" si="511"/>
        <v>0</v>
      </c>
      <c r="Y53" s="17">
        <f t="shared" si="511"/>
        <v>0</v>
      </c>
      <c r="Z53" s="17">
        <f t="shared" si="511"/>
        <v>0</v>
      </c>
      <c r="AA53" s="17">
        <f t="shared" si="511"/>
        <v>0</v>
      </c>
      <c r="AB53" s="17">
        <f t="shared" si="511"/>
        <v>0</v>
      </c>
      <c r="AC53" s="17">
        <f t="shared" si="511"/>
        <v>0</v>
      </c>
      <c r="AD53" s="17">
        <f t="shared" si="511"/>
        <v>0</v>
      </c>
      <c r="AE53" s="319">
        <f t="shared" si="511"/>
        <v>0</v>
      </c>
      <c r="AF53" s="17">
        <f t="shared" si="511"/>
        <v>0</v>
      </c>
      <c r="AG53" s="17">
        <f t="shared" si="511"/>
        <v>0</v>
      </c>
      <c r="AH53" s="17">
        <f t="shared" si="511"/>
        <v>0</v>
      </c>
      <c r="AI53" s="17">
        <f t="shared" si="511"/>
        <v>0</v>
      </c>
      <c r="AJ53" s="17">
        <f t="shared" si="511"/>
        <v>0</v>
      </c>
      <c r="AK53" s="17">
        <f t="shared" ref="AK53:BP53" si="512">SUM(AK49:AK51)</f>
        <v>0</v>
      </c>
      <c r="AL53" s="17">
        <f t="shared" si="512"/>
        <v>0</v>
      </c>
      <c r="AM53" s="17">
        <f t="shared" si="512"/>
        <v>0</v>
      </c>
      <c r="AN53" s="17">
        <f t="shared" si="512"/>
        <v>0</v>
      </c>
      <c r="AO53" s="17">
        <f t="shared" si="512"/>
        <v>0</v>
      </c>
      <c r="AP53" s="17">
        <f t="shared" si="512"/>
        <v>0</v>
      </c>
      <c r="AQ53" s="17">
        <f t="shared" si="512"/>
        <v>0</v>
      </c>
      <c r="AR53" s="319">
        <f t="shared" si="512"/>
        <v>0</v>
      </c>
      <c r="AS53" s="17">
        <f t="shared" si="512"/>
        <v>0</v>
      </c>
      <c r="AT53" s="17">
        <f t="shared" si="512"/>
        <v>0</v>
      </c>
      <c r="AU53" s="17">
        <f t="shared" si="512"/>
        <v>0</v>
      </c>
      <c r="AV53" s="17">
        <f t="shared" si="512"/>
        <v>0</v>
      </c>
      <c r="AW53" s="17">
        <f t="shared" si="512"/>
        <v>0</v>
      </c>
      <c r="AX53" s="17">
        <f t="shared" si="512"/>
        <v>0</v>
      </c>
      <c r="AY53" s="17">
        <f t="shared" si="512"/>
        <v>0</v>
      </c>
      <c r="AZ53" s="17">
        <f t="shared" si="512"/>
        <v>0</v>
      </c>
      <c r="BA53" s="17">
        <f t="shared" si="512"/>
        <v>0</v>
      </c>
      <c r="BB53" s="17">
        <f t="shared" si="512"/>
        <v>0</v>
      </c>
      <c r="BC53" s="17">
        <f t="shared" si="512"/>
        <v>0</v>
      </c>
      <c r="BD53" s="17">
        <f t="shared" si="512"/>
        <v>0</v>
      </c>
      <c r="BE53" s="319">
        <f t="shared" si="512"/>
        <v>0</v>
      </c>
      <c r="BF53" s="17">
        <f t="shared" si="512"/>
        <v>0</v>
      </c>
      <c r="BG53" s="17">
        <f t="shared" si="512"/>
        <v>0</v>
      </c>
      <c r="BH53" s="17">
        <f t="shared" si="512"/>
        <v>0</v>
      </c>
      <c r="BI53" s="17">
        <f t="shared" si="512"/>
        <v>0</v>
      </c>
      <c r="BJ53" s="17">
        <f t="shared" si="512"/>
        <v>0</v>
      </c>
      <c r="BK53" s="17">
        <f t="shared" si="512"/>
        <v>0</v>
      </c>
      <c r="BL53" s="17">
        <f t="shared" si="512"/>
        <v>0</v>
      </c>
      <c r="BM53" s="17">
        <f t="shared" si="512"/>
        <v>0</v>
      </c>
      <c r="BN53" s="17">
        <f t="shared" si="512"/>
        <v>0</v>
      </c>
      <c r="BO53" s="17">
        <f t="shared" si="512"/>
        <v>0</v>
      </c>
      <c r="BP53" s="17">
        <f t="shared" si="512"/>
        <v>0</v>
      </c>
      <c r="BQ53" s="17">
        <f t="shared" ref="BQ53:CV53" si="513">SUM(BQ49:BQ51)</f>
        <v>0</v>
      </c>
      <c r="BR53" s="319">
        <f t="shared" si="513"/>
        <v>0</v>
      </c>
      <c r="BS53" s="17">
        <f t="shared" si="513"/>
        <v>0</v>
      </c>
      <c r="BT53" s="17">
        <f t="shared" si="513"/>
        <v>0</v>
      </c>
      <c r="BU53" s="17">
        <f t="shared" si="513"/>
        <v>0</v>
      </c>
      <c r="BV53" s="17">
        <f t="shared" si="513"/>
        <v>0</v>
      </c>
      <c r="BW53" s="17">
        <f t="shared" si="513"/>
        <v>0</v>
      </c>
      <c r="BX53" s="17">
        <f t="shared" si="513"/>
        <v>0</v>
      </c>
      <c r="BY53" s="17">
        <f t="shared" si="513"/>
        <v>0</v>
      </c>
      <c r="BZ53" s="17">
        <f t="shared" si="513"/>
        <v>0</v>
      </c>
      <c r="CA53" s="17">
        <f t="shared" si="513"/>
        <v>0</v>
      </c>
      <c r="CB53" s="17">
        <f t="shared" si="513"/>
        <v>0</v>
      </c>
      <c r="CC53" s="17">
        <f t="shared" si="513"/>
        <v>0</v>
      </c>
      <c r="CD53" s="17">
        <f t="shared" si="513"/>
        <v>0</v>
      </c>
      <c r="CE53" s="319">
        <f t="shared" si="513"/>
        <v>0</v>
      </c>
      <c r="CF53" s="17">
        <f t="shared" si="513"/>
        <v>0</v>
      </c>
      <c r="CG53" s="17">
        <f t="shared" si="513"/>
        <v>0</v>
      </c>
      <c r="CH53" s="17">
        <f t="shared" si="513"/>
        <v>0</v>
      </c>
      <c r="CI53" s="17">
        <f t="shared" si="513"/>
        <v>0</v>
      </c>
      <c r="CJ53" s="17">
        <f t="shared" si="513"/>
        <v>0</v>
      </c>
      <c r="CK53" s="17">
        <f t="shared" si="513"/>
        <v>0</v>
      </c>
      <c r="CL53" s="17">
        <f t="shared" si="513"/>
        <v>0</v>
      </c>
      <c r="CM53" s="17">
        <f t="shared" si="513"/>
        <v>0</v>
      </c>
      <c r="CN53" s="17">
        <f t="shared" si="513"/>
        <v>0</v>
      </c>
      <c r="CO53" s="17">
        <f t="shared" si="513"/>
        <v>0</v>
      </c>
      <c r="CP53" s="17">
        <f t="shared" si="513"/>
        <v>0</v>
      </c>
      <c r="CQ53" s="17">
        <f t="shared" si="513"/>
        <v>0</v>
      </c>
      <c r="CR53" s="319">
        <f t="shared" si="513"/>
        <v>0</v>
      </c>
      <c r="CS53" s="17">
        <f t="shared" si="513"/>
        <v>0</v>
      </c>
      <c r="CT53" s="17">
        <f t="shared" si="513"/>
        <v>0</v>
      </c>
      <c r="CU53" s="17">
        <f t="shared" si="513"/>
        <v>0</v>
      </c>
      <c r="CV53" s="17">
        <f t="shared" si="513"/>
        <v>0</v>
      </c>
      <c r="CW53" s="17">
        <f t="shared" ref="CW53:EE53" si="514">SUM(CW49:CW51)</f>
        <v>0</v>
      </c>
      <c r="CX53" s="17">
        <f t="shared" si="514"/>
        <v>0</v>
      </c>
      <c r="CY53" s="17">
        <f t="shared" si="514"/>
        <v>0</v>
      </c>
      <c r="CZ53" s="17">
        <f t="shared" si="514"/>
        <v>0</v>
      </c>
      <c r="DA53" s="17">
        <f t="shared" si="514"/>
        <v>0</v>
      </c>
      <c r="DB53" s="17">
        <f t="shared" si="514"/>
        <v>0</v>
      </c>
      <c r="DC53" s="17">
        <f t="shared" si="514"/>
        <v>0</v>
      </c>
      <c r="DD53" s="17">
        <f t="shared" si="514"/>
        <v>0</v>
      </c>
      <c r="DE53" s="319">
        <f t="shared" si="514"/>
        <v>0</v>
      </c>
      <c r="DF53" s="17">
        <f t="shared" si="514"/>
        <v>0</v>
      </c>
      <c r="DG53" s="17">
        <f t="shared" si="514"/>
        <v>0</v>
      </c>
      <c r="DH53" s="17">
        <f t="shared" si="514"/>
        <v>0</v>
      </c>
      <c r="DI53" s="17">
        <f t="shared" si="514"/>
        <v>0</v>
      </c>
      <c r="DJ53" s="17">
        <f t="shared" si="514"/>
        <v>0</v>
      </c>
      <c r="DK53" s="17">
        <f t="shared" si="514"/>
        <v>0</v>
      </c>
      <c r="DL53" s="17">
        <f t="shared" si="514"/>
        <v>0</v>
      </c>
      <c r="DM53" s="17">
        <f t="shared" si="514"/>
        <v>0</v>
      </c>
      <c r="DN53" s="17">
        <f t="shared" si="514"/>
        <v>0</v>
      </c>
      <c r="DO53" s="17">
        <f t="shared" si="514"/>
        <v>0</v>
      </c>
      <c r="DP53" s="17">
        <f t="shared" si="514"/>
        <v>0</v>
      </c>
      <c r="DQ53" s="17">
        <f t="shared" si="514"/>
        <v>0</v>
      </c>
      <c r="DR53" s="319">
        <f t="shared" si="514"/>
        <v>0</v>
      </c>
      <c r="DS53" s="17">
        <f t="shared" si="514"/>
        <v>0</v>
      </c>
      <c r="DT53" s="17">
        <f t="shared" si="514"/>
        <v>0</v>
      </c>
      <c r="DU53" s="17">
        <f t="shared" si="514"/>
        <v>0</v>
      </c>
      <c r="DV53" s="17">
        <f t="shared" si="514"/>
        <v>0</v>
      </c>
      <c r="DW53" s="17">
        <f t="shared" si="514"/>
        <v>0</v>
      </c>
      <c r="DX53" s="17">
        <f t="shared" si="514"/>
        <v>0</v>
      </c>
      <c r="DY53" s="17">
        <f t="shared" si="514"/>
        <v>0</v>
      </c>
      <c r="DZ53" s="17">
        <f t="shared" si="514"/>
        <v>0</v>
      </c>
      <c r="EA53" s="17">
        <f t="shared" si="514"/>
        <v>0</v>
      </c>
      <c r="EB53" s="17">
        <f t="shared" si="514"/>
        <v>0</v>
      </c>
      <c r="EC53" s="17">
        <f t="shared" si="514"/>
        <v>0</v>
      </c>
      <c r="ED53" s="17">
        <f t="shared" si="514"/>
        <v>0</v>
      </c>
      <c r="EE53" s="391">
        <f t="shared" si="514"/>
        <v>0</v>
      </c>
    </row>
    <row r="54" spans="1:135" x14ac:dyDescent="0.2">
      <c r="A54" s="9" t="s">
        <v>9</v>
      </c>
      <c r="B54" s="17">
        <f>IFERROR(B47/B53,0)</f>
        <v>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31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319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319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319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319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319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319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319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319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391"/>
    </row>
    <row r="55" spans="1:135" x14ac:dyDescent="0.2">
      <c r="A55" s="30" t="s">
        <v>300</v>
      </c>
      <c r="D55" s="2" t="s">
        <v>48</v>
      </c>
      <c r="E55" s="41"/>
      <c r="F55" s="17">
        <f>F36-F41-F46-F53</f>
        <v>0</v>
      </c>
      <c r="G55" s="17">
        <f t="shared" ref="G55:Q55" si="515">G36-G41-G46-G53</f>
        <v>0</v>
      </c>
      <c r="H55" s="17">
        <f t="shared" si="515"/>
        <v>0</v>
      </c>
      <c r="I55" s="17">
        <f t="shared" si="515"/>
        <v>0</v>
      </c>
      <c r="J55" s="17">
        <f t="shared" si="515"/>
        <v>0</v>
      </c>
      <c r="K55" s="17">
        <f t="shared" si="515"/>
        <v>0</v>
      </c>
      <c r="L55" s="17">
        <f t="shared" si="515"/>
        <v>0</v>
      </c>
      <c r="M55" s="17">
        <f t="shared" si="515"/>
        <v>0</v>
      </c>
      <c r="N55" s="17">
        <f t="shared" si="515"/>
        <v>0</v>
      </c>
      <c r="O55" s="17">
        <f t="shared" si="515"/>
        <v>0</v>
      </c>
      <c r="P55" s="17">
        <f t="shared" si="515"/>
        <v>0</v>
      </c>
      <c r="Q55" s="17">
        <f t="shared" si="515"/>
        <v>0</v>
      </c>
      <c r="R55" s="319">
        <f t="shared" ref="R55" si="516">SUM(F55:Q55)</f>
        <v>0</v>
      </c>
      <c r="S55" s="17">
        <f>S36-S41-S46-S53</f>
        <v>0</v>
      </c>
      <c r="T55" s="17">
        <f t="shared" ref="T55:AD55" si="517">T36-T41-T46-T53</f>
        <v>0</v>
      </c>
      <c r="U55" s="17">
        <f t="shared" si="517"/>
        <v>0</v>
      </c>
      <c r="V55" s="17">
        <f t="shared" si="517"/>
        <v>0</v>
      </c>
      <c r="W55" s="17">
        <f t="shared" si="517"/>
        <v>0</v>
      </c>
      <c r="X55" s="17">
        <f t="shared" si="517"/>
        <v>0</v>
      </c>
      <c r="Y55" s="17">
        <f t="shared" si="517"/>
        <v>0</v>
      </c>
      <c r="Z55" s="17">
        <f t="shared" si="517"/>
        <v>0</v>
      </c>
      <c r="AA55" s="17">
        <f t="shared" si="517"/>
        <v>0</v>
      </c>
      <c r="AB55" s="17">
        <f t="shared" si="517"/>
        <v>0</v>
      </c>
      <c r="AC55" s="17">
        <f t="shared" si="517"/>
        <v>0</v>
      </c>
      <c r="AD55" s="17">
        <f t="shared" si="517"/>
        <v>0</v>
      </c>
      <c r="AE55" s="319">
        <f t="shared" ref="AE55" si="518">SUM(S55:AD55)</f>
        <v>0</v>
      </c>
      <c r="AF55" s="17">
        <f>AF36-AF41-AF46-AF53</f>
        <v>0</v>
      </c>
      <c r="AG55" s="17">
        <f t="shared" ref="AG55:AQ55" si="519">AG36-AG41-AG46-AG53</f>
        <v>0</v>
      </c>
      <c r="AH55" s="17">
        <f t="shared" si="519"/>
        <v>0</v>
      </c>
      <c r="AI55" s="17">
        <f t="shared" si="519"/>
        <v>0</v>
      </c>
      <c r="AJ55" s="17">
        <f t="shared" si="519"/>
        <v>0</v>
      </c>
      <c r="AK55" s="17">
        <f t="shared" si="519"/>
        <v>0</v>
      </c>
      <c r="AL55" s="17">
        <f t="shared" si="519"/>
        <v>0</v>
      </c>
      <c r="AM55" s="17">
        <f t="shared" si="519"/>
        <v>0</v>
      </c>
      <c r="AN55" s="17">
        <f t="shared" si="519"/>
        <v>0</v>
      </c>
      <c r="AO55" s="17">
        <f t="shared" si="519"/>
        <v>0</v>
      </c>
      <c r="AP55" s="17">
        <f t="shared" si="519"/>
        <v>0</v>
      </c>
      <c r="AQ55" s="17">
        <f t="shared" si="519"/>
        <v>0</v>
      </c>
      <c r="AR55" s="319">
        <f t="shared" ref="AR55" si="520">SUM(AF55:AQ55)</f>
        <v>0</v>
      </c>
      <c r="AS55" s="17">
        <f>AS36-AS41-AS46-AS53</f>
        <v>0</v>
      </c>
      <c r="AT55" s="17">
        <f t="shared" ref="AT55:BD55" si="521">AT36-AT41-AT46-AT53</f>
        <v>0</v>
      </c>
      <c r="AU55" s="17">
        <f t="shared" si="521"/>
        <v>0</v>
      </c>
      <c r="AV55" s="17">
        <f t="shared" si="521"/>
        <v>0</v>
      </c>
      <c r="AW55" s="17">
        <f t="shared" si="521"/>
        <v>0</v>
      </c>
      <c r="AX55" s="17">
        <f t="shared" si="521"/>
        <v>0</v>
      </c>
      <c r="AY55" s="17">
        <f t="shared" si="521"/>
        <v>0</v>
      </c>
      <c r="AZ55" s="17">
        <f t="shared" si="521"/>
        <v>0</v>
      </c>
      <c r="BA55" s="17">
        <f t="shared" si="521"/>
        <v>0</v>
      </c>
      <c r="BB55" s="17">
        <f t="shared" si="521"/>
        <v>0</v>
      </c>
      <c r="BC55" s="17">
        <f t="shared" si="521"/>
        <v>0</v>
      </c>
      <c r="BD55" s="17">
        <f t="shared" si="521"/>
        <v>0</v>
      </c>
      <c r="BE55" s="319">
        <f t="shared" ref="BE55" si="522">SUM(AS55:BD55)</f>
        <v>0</v>
      </c>
      <c r="BF55" s="17">
        <f>BF36-BF41-BF46-BF53</f>
        <v>0</v>
      </c>
      <c r="BG55" s="17">
        <f t="shared" ref="BG55:BQ55" si="523">BG36-BG41-BG46-BG53</f>
        <v>0</v>
      </c>
      <c r="BH55" s="17">
        <f t="shared" si="523"/>
        <v>0</v>
      </c>
      <c r="BI55" s="17">
        <f t="shared" si="523"/>
        <v>0</v>
      </c>
      <c r="BJ55" s="17">
        <f t="shared" si="523"/>
        <v>0</v>
      </c>
      <c r="BK55" s="17">
        <f t="shared" si="523"/>
        <v>0</v>
      </c>
      <c r="BL55" s="17">
        <f t="shared" si="523"/>
        <v>0</v>
      </c>
      <c r="BM55" s="17">
        <f t="shared" si="523"/>
        <v>0</v>
      </c>
      <c r="BN55" s="17">
        <f t="shared" si="523"/>
        <v>0</v>
      </c>
      <c r="BO55" s="17">
        <f t="shared" si="523"/>
        <v>0</v>
      </c>
      <c r="BP55" s="17">
        <f t="shared" si="523"/>
        <v>0</v>
      </c>
      <c r="BQ55" s="17">
        <f t="shared" si="523"/>
        <v>0</v>
      </c>
      <c r="BR55" s="319">
        <f t="shared" ref="BR55" si="524">SUM(BF55:BQ55)</f>
        <v>0</v>
      </c>
      <c r="BS55" s="17">
        <f>BS36-BS41-BS46-BS53</f>
        <v>0</v>
      </c>
      <c r="BT55" s="17">
        <f t="shared" ref="BT55:CD55" si="525">BT36-BT41-BT46-BT53</f>
        <v>0</v>
      </c>
      <c r="BU55" s="17">
        <f t="shared" si="525"/>
        <v>0</v>
      </c>
      <c r="BV55" s="17">
        <f t="shared" si="525"/>
        <v>0</v>
      </c>
      <c r="BW55" s="17">
        <f t="shared" si="525"/>
        <v>0</v>
      </c>
      <c r="BX55" s="17">
        <f t="shared" si="525"/>
        <v>0</v>
      </c>
      <c r="BY55" s="17">
        <f t="shared" si="525"/>
        <v>0</v>
      </c>
      <c r="BZ55" s="17">
        <f t="shared" si="525"/>
        <v>0</v>
      </c>
      <c r="CA55" s="17">
        <f t="shared" si="525"/>
        <v>0</v>
      </c>
      <c r="CB55" s="17">
        <f t="shared" si="525"/>
        <v>0</v>
      </c>
      <c r="CC55" s="17">
        <f t="shared" si="525"/>
        <v>0</v>
      </c>
      <c r="CD55" s="17">
        <f t="shared" si="525"/>
        <v>0</v>
      </c>
      <c r="CE55" s="319">
        <f t="shared" ref="CE55" si="526">SUM(BS55:CD55)</f>
        <v>0</v>
      </c>
      <c r="CF55" s="17">
        <f>CF36-CF41-CF46-CF53</f>
        <v>0</v>
      </c>
      <c r="CG55" s="17">
        <f t="shared" ref="CG55:CQ55" si="527">CG36-CG41-CG46-CG53</f>
        <v>0</v>
      </c>
      <c r="CH55" s="17">
        <f t="shared" si="527"/>
        <v>0</v>
      </c>
      <c r="CI55" s="17">
        <f t="shared" si="527"/>
        <v>0</v>
      </c>
      <c r="CJ55" s="17">
        <f t="shared" si="527"/>
        <v>0</v>
      </c>
      <c r="CK55" s="17">
        <f t="shared" si="527"/>
        <v>0</v>
      </c>
      <c r="CL55" s="17">
        <f t="shared" si="527"/>
        <v>0</v>
      </c>
      <c r="CM55" s="17">
        <f t="shared" si="527"/>
        <v>0</v>
      </c>
      <c r="CN55" s="17">
        <f t="shared" si="527"/>
        <v>0</v>
      </c>
      <c r="CO55" s="17">
        <f t="shared" si="527"/>
        <v>0</v>
      </c>
      <c r="CP55" s="17">
        <f t="shared" si="527"/>
        <v>0</v>
      </c>
      <c r="CQ55" s="17">
        <f t="shared" si="527"/>
        <v>0</v>
      </c>
      <c r="CR55" s="319">
        <f t="shared" ref="CR55" si="528">SUM(CF55:CQ55)</f>
        <v>0</v>
      </c>
      <c r="CS55" s="17">
        <f>CS36-CS41-CS46-CS53</f>
        <v>0</v>
      </c>
      <c r="CT55" s="17">
        <f t="shared" ref="CT55:DD55" si="529">CT36-CT41-CT46-CT53</f>
        <v>0</v>
      </c>
      <c r="CU55" s="17">
        <f t="shared" si="529"/>
        <v>0</v>
      </c>
      <c r="CV55" s="17">
        <f t="shared" si="529"/>
        <v>0</v>
      </c>
      <c r="CW55" s="17">
        <f t="shared" si="529"/>
        <v>0</v>
      </c>
      <c r="CX55" s="17">
        <f t="shared" si="529"/>
        <v>0</v>
      </c>
      <c r="CY55" s="17">
        <f t="shared" si="529"/>
        <v>0</v>
      </c>
      <c r="CZ55" s="17">
        <f t="shared" si="529"/>
        <v>0</v>
      </c>
      <c r="DA55" s="17">
        <f t="shared" si="529"/>
        <v>0</v>
      </c>
      <c r="DB55" s="17">
        <f t="shared" si="529"/>
        <v>0</v>
      </c>
      <c r="DC55" s="17">
        <f t="shared" si="529"/>
        <v>0</v>
      </c>
      <c r="DD55" s="17">
        <f t="shared" si="529"/>
        <v>0</v>
      </c>
      <c r="DE55" s="319">
        <f t="shared" ref="DE55" si="530">SUM(CS55:DD55)</f>
        <v>0</v>
      </c>
      <c r="DF55" s="17">
        <f>DF36-DF41-DF46-DF53</f>
        <v>0</v>
      </c>
      <c r="DG55" s="17">
        <f t="shared" ref="DG55:DQ55" si="531">DG36-DG41-DG46-DG53</f>
        <v>0</v>
      </c>
      <c r="DH55" s="17">
        <f t="shared" si="531"/>
        <v>0</v>
      </c>
      <c r="DI55" s="17">
        <f t="shared" si="531"/>
        <v>0</v>
      </c>
      <c r="DJ55" s="17">
        <f t="shared" si="531"/>
        <v>0</v>
      </c>
      <c r="DK55" s="17">
        <f t="shared" si="531"/>
        <v>0</v>
      </c>
      <c r="DL55" s="17">
        <f t="shared" si="531"/>
        <v>0</v>
      </c>
      <c r="DM55" s="17">
        <f t="shared" si="531"/>
        <v>0</v>
      </c>
      <c r="DN55" s="17">
        <f t="shared" si="531"/>
        <v>0</v>
      </c>
      <c r="DO55" s="17">
        <f t="shared" si="531"/>
        <v>0</v>
      </c>
      <c r="DP55" s="17">
        <f t="shared" si="531"/>
        <v>0</v>
      </c>
      <c r="DQ55" s="17">
        <f t="shared" si="531"/>
        <v>0</v>
      </c>
      <c r="DR55" s="319">
        <f t="shared" ref="DR55" si="532">SUM(DF55:DQ55)</f>
        <v>0</v>
      </c>
      <c r="DS55" s="17">
        <f>DS36-DS41-DS46-DS53</f>
        <v>0</v>
      </c>
      <c r="DT55" s="17">
        <f t="shared" ref="DT55:ED55" si="533">DT36-DT41-DT46-DT53</f>
        <v>0</v>
      </c>
      <c r="DU55" s="17">
        <f t="shared" si="533"/>
        <v>0</v>
      </c>
      <c r="DV55" s="17">
        <f t="shared" si="533"/>
        <v>0</v>
      </c>
      <c r="DW55" s="17">
        <f t="shared" si="533"/>
        <v>0</v>
      </c>
      <c r="DX55" s="17">
        <f t="shared" si="533"/>
        <v>0</v>
      </c>
      <c r="DY55" s="17">
        <f t="shared" si="533"/>
        <v>0</v>
      </c>
      <c r="DZ55" s="17">
        <f t="shared" si="533"/>
        <v>0</v>
      </c>
      <c r="EA55" s="17">
        <f t="shared" si="533"/>
        <v>0</v>
      </c>
      <c r="EB55" s="17">
        <f t="shared" si="533"/>
        <v>0</v>
      </c>
      <c r="EC55" s="17">
        <f t="shared" si="533"/>
        <v>0</v>
      </c>
      <c r="ED55" s="17">
        <f t="shared" si="533"/>
        <v>0</v>
      </c>
      <c r="EE55" s="391">
        <f t="shared" ref="EE55" si="534">SUM(DS55:ED55)</f>
        <v>0</v>
      </c>
    </row>
    <row r="56" spans="1:135" x14ac:dyDescent="0.2">
      <c r="A56" s="12" t="s">
        <v>3</v>
      </c>
      <c r="B56" s="39">
        <f>'SPACELOG 12 EMPRUNT 3'!E5</f>
        <v>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319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319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319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319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319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319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319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319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319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391"/>
    </row>
    <row r="57" spans="1:135" x14ac:dyDescent="0.2">
      <c r="A57" s="12" t="s">
        <v>4</v>
      </c>
      <c r="B57" s="435">
        <f>'SPACELOG 12 EMPRUNT 3'!E7</f>
        <v>0</v>
      </c>
      <c r="D57" s="1" t="s">
        <v>49</v>
      </c>
      <c r="F57" s="17">
        <f>IFERROR(INDEX('SPACELOG 12 EMPRUNT 1'!$I$14:$I$2000,MATCH('SPACELOG 12 BP'!F$2,'SPACELOG 12 EMPRUNT 1'!$Z$14:$Z$2000,0)),0)</f>
        <v>0</v>
      </c>
      <c r="G57" s="17">
        <f>IFERROR(INDEX('SPACELOG 12 EMPRUNT 1'!$I$14:$I$2000,MATCH('SPACELOG 12 BP'!G$2,'SPACELOG 12 EMPRUNT 1'!$Z$14:$Z$2000,0)),0)</f>
        <v>0</v>
      </c>
      <c r="H57" s="17">
        <f>IFERROR(INDEX('SPACELOG 12 EMPRUNT 1'!$I$14:$I$2000,MATCH('SPACELOG 12 BP'!H$2,'SPACELOG 12 EMPRUNT 1'!$Z$14:$Z$2000,0)),0)</f>
        <v>0</v>
      </c>
      <c r="I57" s="17">
        <f>IFERROR(INDEX('SPACELOG 12 EMPRUNT 1'!$I$14:$I$2000,MATCH('SPACELOG 12 BP'!I$2,'SPACELOG 12 EMPRUNT 1'!$Z$14:$Z$2000,0)),0)</f>
        <v>0</v>
      </c>
      <c r="J57" s="17">
        <f>IFERROR(INDEX('SPACELOG 12 EMPRUNT 1'!$I$14:$I$2000,MATCH('SPACELOG 12 BP'!J$2,'SPACELOG 12 EMPRUNT 1'!$Z$14:$Z$2000,0)),0)</f>
        <v>0</v>
      </c>
      <c r="K57" s="17">
        <f>IFERROR(INDEX('SPACELOG 12 EMPRUNT 1'!$I$14:$I$2000,MATCH('SPACELOG 12 BP'!K$2,'SPACELOG 12 EMPRUNT 1'!$Z$14:$Z$2000,0)),0)</f>
        <v>0</v>
      </c>
      <c r="L57" s="17">
        <f>IFERROR(INDEX('SPACELOG 12 EMPRUNT 1'!$I$14:$I$2000,MATCH('SPACELOG 12 BP'!L$2,'SPACELOG 12 EMPRUNT 1'!$Z$14:$Z$2000,0)),0)</f>
        <v>0</v>
      </c>
      <c r="M57" s="17">
        <f>IFERROR(INDEX('SPACELOG 12 EMPRUNT 1'!$I$14:$I$2000,MATCH('SPACELOG 12 BP'!M$2,'SPACELOG 12 EMPRUNT 1'!$Z$14:$Z$2000,0)),0)</f>
        <v>0</v>
      </c>
      <c r="N57" s="17">
        <f>IFERROR(INDEX('SPACELOG 12 EMPRUNT 1'!$I$14:$I$2000,MATCH('SPACELOG 12 BP'!N$2,'SPACELOG 12 EMPRUNT 1'!$Z$14:$Z$2000,0)),0)</f>
        <v>0</v>
      </c>
      <c r="O57" s="17">
        <f>IFERROR(INDEX('SPACELOG 12 EMPRUNT 1'!$I$14:$I$2000,MATCH('SPACELOG 12 BP'!O$2,'SPACELOG 12 EMPRUNT 1'!$Z$14:$Z$2000,0)),0)</f>
        <v>0</v>
      </c>
      <c r="P57" s="17">
        <f>IFERROR(INDEX('SPACELOG 12 EMPRUNT 1'!$I$14:$I$2000,MATCH('SPACELOG 12 BP'!P$2,'SPACELOG 12 EMPRUNT 1'!$Z$14:$Z$2000,0)),0)</f>
        <v>0</v>
      </c>
      <c r="Q57" s="17">
        <f>IFERROR(INDEX('SPACELOG 12 EMPRUNT 1'!$I$14:$I$2000,MATCH('SPACELOG 12 BP'!Q$2,'SPACELOG 12 EMPRUNT 1'!$Z$14:$Z$2000,0)),0)</f>
        <v>0</v>
      </c>
      <c r="R57" s="319">
        <f t="shared" ref="R57" si="535">SUM(F57:Q57)</f>
        <v>0</v>
      </c>
      <c r="S57" s="17">
        <f>IFERROR(INDEX('SPACELOG 12 EMPRUNT 1'!$I$14:$I$2000,MATCH('SPACELOG 12 BP'!S$2,'SPACELOG 12 EMPRUNT 1'!$Z$14:$Z$2000,0)),0)</f>
        <v>0</v>
      </c>
      <c r="T57" s="17">
        <f>IFERROR(INDEX('SPACELOG 12 EMPRUNT 1'!$I$14:$I$2000,MATCH('SPACELOG 12 BP'!T$2,'SPACELOG 12 EMPRUNT 1'!$Z$14:$Z$2000,0)),0)</f>
        <v>0</v>
      </c>
      <c r="U57" s="17">
        <f>IFERROR(INDEX('SPACELOG 12 EMPRUNT 1'!$I$14:$I$2000,MATCH('SPACELOG 12 BP'!U$2,'SPACELOG 12 EMPRUNT 1'!$Z$14:$Z$2000,0)),0)</f>
        <v>0</v>
      </c>
      <c r="V57" s="17">
        <f>IFERROR(INDEX('SPACELOG 12 EMPRUNT 1'!$I$14:$I$2000,MATCH('SPACELOG 12 BP'!V$2,'SPACELOG 12 EMPRUNT 1'!$Z$14:$Z$2000,0)),0)</f>
        <v>0</v>
      </c>
      <c r="W57" s="17">
        <f>IFERROR(INDEX('SPACELOG 12 EMPRUNT 1'!$I$14:$I$2000,MATCH('SPACELOG 12 BP'!W$2,'SPACELOG 12 EMPRUNT 1'!$Z$14:$Z$2000,0)),0)</f>
        <v>0</v>
      </c>
      <c r="X57" s="17">
        <f>IFERROR(INDEX('SPACELOG 12 EMPRUNT 1'!$I$14:$I$2000,MATCH('SPACELOG 12 BP'!X$2,'SPACELOG 12 EMPRUNT 1'!$Z$14:$Z$2000,0)),0)</f>
        <v>0</v>
      </c>
      <c r="Y57" s="17">
        <f>IFERROR(INDEX('SPACELOG 12 EMPRUNT 1'!$I$14:$I$2000,MATCH('SPACELOG 12 BP'!Y$2,'SPACELOG 12 EMPRUNT 1'!$Z$14:$Z$2000,0)),0)</f>
        <v>0</v>
      </c>
      <c r="Z57" s="17">
        <f>IFERROR(INDEX('SPACELOG 12 EMPRUNT 1'!$I$14:$I$2000,MATCH('SPACELOG 12 BP'!Z$2,'SPACELOG 12 EMPRUNT 1'!$Z$14:$Z$2000,0)),0)</f>
        <v>0</v>
      </c>
      <c r="AA57" s="17">
        <f>IFERROR(INDEX('SPACELOG 12 EMPRUNT 1'!$I$14:$I$2000,MATCH('SPACELOG 12 BP'!AA$2,'SPACELOG 12 EMPRUNT 1'!$Z$14:$Z$2000,0)),0)</f>
        <v>0</v>
      </c>
      <c r="AB57" s="17">
        <f>IFERROR(INDEX('SPACELOG 12 EMPRUNT 1'!$I$14:$I$2000,MATCH('SPACELOG 12 BP'!AB$2,'SPACELOG 12 EMPRUNT 1'!$Z$14:$Z$2000,0)),0)</f>
        <v>0</v>
      </c>
      <c r="AC57" s="17">
        <f>IFERROR(INDEX('SPACELOG 12 EMPRUNT 1'!$I$14:$I$2000,MATCH('SPACELOG 12 BP'!AC$2,'SPACELOG 12 EMPRUNT 1'!$Z$14:$Z$2000,0)),0)</f>
        <v>0</v>
      </c>
      <c r="AD57" s="17">
        <f>IFERROR(INDEX('SPACELOG 12 EMPRUNT 1'!$I$14:$I$2000,MATCH('SPACELOG 12 BP'!AD$2,'SPACELOG 12 EMPRUNT 1'!$Z$14:$Z$2000,0)),0)</f>
        <v>0</v>
      </c>
      <c r="AE57" s="319">
        <f t="shared" ref="AE57:AE59" si="536">SUM(S57:AD57)</f>
        <v>0</v>
      </c>
      <c r="AF57" s="17">
        <f>IFERROR(INDEX('SPACELOG 12 EMPRUNT 1'!$I$14:$I$2000,MATCH('SPACELOG 12 BP'!AF$2,'SPACELOG 12 EMPRUNT 1'!$Z$14:$Z$2000,0)),0)</f>
        <v>0</v>
      </c>
      <c r="AG57" s="17">
        <f>IFERROR(INDEX('SPACELOG 12 EMPRUNT 1'!$I$14:$I$2000,MATCH('SPACELOG 12 BP'!AG$2,'SPACELOG 12 EMPRUNT 1'!$Z$14:$Z$2000,0)),0)</f>
        <v>0</v>
      </c>
      <c r="AH57" s="17">
        <f>IFERROR(INDEX('SPACELOG 12 EMPRUNT 1'!$I$14:$I$2000,MATCH('SPACELOG 12 BP'!AH$2,'SPACELOG 12 EMPRUNT 1'!$Z$14:$Z$2000,0)),0)</f>
        <v>0</v>
      </c>
      <c r="AI57" s="17">
        <f>IFERROR(INDEX('SPACELOG 12 EMPRUNT 1'!$I$14:$I$2000,MATCH('SPACELOG 12 BP'!AI$2,'SPACELOG 12 EMPRUNT 1'!$Z$14:$Z$2000,0)),0)</f>
        <v>0</v>
      </c>
      <c r="AJ57" s="17">
        <f>IFERROR(INDEX('SPACELOG 12 EMPRUNT 1'!$I$14:$I$2000,MATCH('SPACELOG 12 BP'!AJ$2,'SPACELOG 12 EMPRUNT 1'!$Z$14:$Z$2000,0)),0)</f>
        <v>0</v>
      </c>
      <c r="AK57" s="17">
        <f>IFERROR(INDEX('SPACELOG 12 EMPRUNT 1'!$I$14:$I$2000,MATCH('SPACELOG 12 BP'!AK$2,'SPACELOG 12 EMPRUNT 1'!$Z$14:$Z$2000,0)),0)</f>
        <v>0</v>
      </c>
      <c r="AL57" s="17">
        <f>IFERROR(INDEX('SPACELOG 12 EMPRUNT 1'!$I$14:$I$2000,MATCH('SPACELOG 12 BP'!AL$2,'SPACELOG 12 EMPRUNT 1'!$Z$14:$Z$2000,0)),0)</f>
        <v>0</v>
      </c>
      <c r="AM57" s="17">
        <f>IFERROR(INDEX('SPACELOG 12 EMPRUNT 1'!$I$14:$I$2000,MATCH('SPACELOG 12 BP'!AM$2,'SPACELOG 12 EMPRUNT 1'!$Z$14:$Z$2000,0)),0)</f>
        <v>0</v>
      </c>
      <c r="AN57" s="17">
        <f>IFERROR(INDEX('SPACELOG 12 EMPRUNT 1'!$I$14:$I$2000,MATCH('SPACELOG 12 BP'!AN$2,'SPACELOG 12 EMPRUNT 1'!$Z$14:$Z$2000,0)),0)</f>
        <v>0</v>
      </c>
      <c r="AO57" s="17">
        <f>IFERROR(INDEX('SPACELOG 12 EMPRUNT 1'!$I$14:$I$2000,MATCH('SPACELOG 12 BP'!AO$2,'SPACELOG 12 EMPRUNT 1'!$Z$14:$Z$2000,0)),0)</f>
        <v>0</v>
      </c>
      <c r="AP57" s="17">
        <f>IFERROR(INDEX('SPACELOG 12 EMPRUNT 1'!$I$14:$I$2000,MATCH('SPACELOG 12 BP'!AP$2,'SPACELOG 12 EMPRUNT 1'!$Z$14:$Z$2000,0)),0)</f>
        <v>0</v>
      </c>
      <c r="AQ57" s="17">
        <f>IFERROR(INDEX('SPACELOG 12 EMPRUNT 1'!$I$14:$I$2000,MATCH('SPACELOG 12 BP'!AQ$2,'SPACELOG 12 EMPRUNT 1'!$Z$14:$Z$2000,0)),0)</f>
        <v>0</v>
      </c>
      <c r="AR57" s="319">
        <f t="shared" ref="AR57:AR59" si="537">SUM(AF57:AQ57)</f>
        <v>0</v>
      </c>
      <c r="AS57" s="17">
        <f>IFERROR(INDEX('SPACELOG 12 EMPRUNT 1'!$I$14:$I$2000,MATCH('SPACELOG 12 BP'!AS$2,'SPACELOG 12 EMPRUNT 1'!$Z$14:$Z$2000,0)),0)</f>
        <v>0</v>
      </c>
      <c r="AT57" s="17">
        <f>IFERROR(INDEX('SPACELOG 12 EMPRUNT 1'!$I$14:$I$2000,MATCH('SPACELOG 12 BP'!AT$2,'SPACELOG 12 EMPRUNT 1'!$Z$14:$Z$2000,0)),0)</f>
        <v>0</v>
      </c>
      <c r="AU57" s="17">
        <f>IFERROR(INDEX('SPACELOG 12 EMPRUNT 1'!$I$14:$I$2000,MATCH('SPACELOG 12 BP'!AU$2,'SPACELOG 12 EMPRUNT 1'!$Z$14:$Z$2000,0)),0)</f>
        <v>0</v>
      </c>
      <c r="AV57" s="17">
        <f>IFERROR(INDEX('SPACELOG 12 EMPRUNT 1'!$I$14:$I$2000,MATCH('SPACELOG 12 BP'!AV$2,'SPACELOG 12 EMPRUNT 1'!$Z$14:$Z$2000,0)),0)</f>
        <v>0</v>
      </c>
      <c r="AW57" s="17">
        <f>IFERROR(INDEX('SPACELOG 12 EMPRUNT 1'!$I$14:$I$2000,MATCH('SPACELOG 12 BP'!AW$2,'SPACELOG 12 EMPRUNT 1'!$Z$14:$Z$2000,0)),0)</f>
        <v>0</v>
      </c>
      <c r="AX57" s="17">
        <f>IFERROR(INDEX('SPACELOG 12 EMPRUNT 1'!$I$14:$I$2000,MATCH('SPACELOG 12 BP'!AX$2,'SPACELOG 12 EMPRUNT 1'!$Z$14:$Z$2000,0)),0)</f>
        <v>0</v>
      </c>
      <c r="AY57" s="17">
        <f>IFERROR(INDEX('SPACELOG 12 EMPRUNT 1'!$I$14:$I$2000,MATCH('SPACELOG 12 BP'!AY$2,'SPACELOG 12 EMPRUNT 1'!$Z$14:$Z$2000,0)),0)</f>
        <v>0</v>
      </c>
      <c r="AZ57" s="17">
        <f>IFERROR(INDEX('SPACELOG 12 EMPRUNT 1'!$I$14:$I$2000,MATCH('SPACELOG 12 BP'!AZ$2,'SPACELOG 12 EMPRUNT 1'!$Z$14:$Z$2000,0)),0)</f>
        <v>0</v>
      </c>
      <c r="BA57" s="17">
        <f>IFERROR(INDEX('SPACELOG 12 EMPRUNT 1'!$I$14:$I$2000,MATCH('SPACELOG 12 BP'!BA$2,'SPACELOG 12 EMPRUNT 1'!$Z$14:$Z$2000,0)),0)</f>
        <v>0</v>
      </c>
      <c r="BB57" s="17">
        <f>IFERROR(INDEX('SPACELOG 12 EMPRUNT 1'!$I$14:$I$2000,MATCH('SPACELOG 12 BP'!BB$2,'SPACELOG 12 EMPRUNT 1'!$Z$14:$Z$2000,0)),0)</f>
        <v>0</v>
      </c>
      <c r="BC57" s="17">
        <f>IFERROR(INDEX('SPACELOG 12 EMPRUNT 1'!$I$14:$I$2000,MATCH('SPACELOG 12 BP'!BC$2,'SPACELOG 12 EMPRUNT 1'!$Z$14:$Z$2000,0)),0)</f>
        <v>0</v>
      </c>
      <c r="BD57" s="17">
        <f>IFERROR(INDEX('SPACELOG 12 EMPRUNT 1'!$I$14:$I$2000,MATCH('SPACELOG 12 BP'!BD$2,'SPACELOG 12 EMPRUNT 1'!$Z$14:$Z$2000,0)),0)</f>
        <v>0</v>
      </c>
      <c r="BE57" s="319">
        <f t="shared" ref="BE57:BE59" si="538">SUM(AS57:BD57)</f>
        <v>0</v>
      </c>
      <c r="BF57" s="17">
        <f>IFERROR(INDEX('SPACELOG 12 EMPRUNT 1'!$I$14:$I$2000,MATCH('SPACELOG 12 BP'!BF$2,'SPACELOG 12 EMPRUNT 1'!$Z$14:$Z$2000,0)),0)</f>
        <v>0</v>
      </c>
      <c r="BG57" s="17">
        <f>IFERROR(INDEX('SPACELOG 12 EMPRUNT 1'!$I$14:$I$2000,MATCH('SPACELOG 12 BP'!BG$2,'SPACELOG 12 EMPRUNT 1'!$Z$14:$Z$2000,0)),0)</f>
        <v>0</v>
      </c>
      <c r="BH57" s="17">
        <f>IFERROR(INDEX('SPACELOG 12 EMPRUNT 1'!$I$14:$I$2000,MATCH('SPACELOG 12 BP'!BH$2,'SPACELOG 12 EMPRUNT 1'!$Z$14:$Z$2000,0)),0)</f>
        <v>0</v>
      </c>
      <c r="BI57" s="17">
        <f>IFERROR(INDEX('SPACELOG 12 EMPRUNT 1'!$I$14:$I$2000,MATCH('SPACELOG 12 BP'!BI$2,'SPACELOG 12 EMPRUNT 1'!$Z$14:$Z$2000,0)),0)</f>
        <v>0</v>
      </c>
      <c r="BJ57" s="17">
        <f>IFERROR(INDEX('SPACELOG 12 EMPRUNT 1'!$I$14:$I$2000,MATCH('SPACELOG 12 BP'!BJ$2,'SPACELOG 12 EMPRUNT 1'!$Z$14:$Z$2000,0)),0)</f>
        <v>0</v>
      </c>
      <c r="BK57" s="17">
        <f>IFERROR(INDEX('SPACELOG 12 EMPRUNT 1'!$I$14:$I$2000,MATCH('SPACELOG 12 BP'!BK$2,'SPACELOG 12 EMPRUNT 1'!$Z$14:$Z$2000,0)),0)</f>
        <v>0</v>
      </c>
      <c r="BL57" s="17">
        <f>IFERROR(INDEX('SPACELOG 12 EMPRUNT 1'!$I$14:$I$2000,MATCH('SPACELOG 12 BP'!BL$2,'SPACELOG 12 EMPRUNT 1'!$Z$14:$Z$2000,0)),0)</f>
        <v>0</v>
      </c>
      <c r="BM57" s="17">
        <f>IFERROR(INDEX('SPACELOG 12 EMPRUNT 1'!$I$14:$I$2000,MATCH('SPACELOG 12 BP'!BM$2,'SPACELOG 12 EMPRUNT 1'!$Z$14:$Z$2000,0)),0)</f>
        <v>0</v>
      </c>
      <c r="BN57" s="17">
        <f>IFERROR(INDEX('SPACELOG 12 EMPRUNT 1'!$I$14:$I$2000,MATCH('SPACELOG 12 BP'!BN$2,'SPACELOG 12 EMPRUNT 1'!$Z$14:$Z$2000,0)),0)</f>
        <v>0</v>
      </c>
      <c r="BO57" s="17">
        <f>IFERROR(INDEX('SPACELOG 12 EMPRUNT 1'!$I$14:$I$2000,MATCH('SPACELOG 12 BP'!BO$2,'SPACELOG 12 EMPRUNT 1'!$Z$14:$Z$2000,0)),0)</f>
        <v>0</v>
      </c>
      <c r="BP57" s="17">
        <f>IFERROR(INDEX('SPACELOG 12 EMPRUNT 1'!$I$14:$I$2000,MATCH('SPACELOG 12 BP'!BP$2,'SPACELOG 12 EMPRUNT 1'!$Z$14:$Z$2000,0)),0)</f>
        <v>0</v>
      </c>
      <c r="BQ57" s="17">
        <f>IFERROR(INDEX('SPACELOG 12 EMPRUNT 1'!$I$14:$I$2000,MATCH('SPACELOG 12 BP'!BQ$2,'SPACELOG 12 EMPRUNT 1'!$Z$14:$Z$2000,0)),0)</f>
        <v>0</v>
      </c>
      <c r="BR57" s="319">
        <f t="shared" ref="BR57:BR59" si="539">SUM(BF57:BQ57)</f>
        <v>0</v>
      </c>
      <c r="BS57" s="17">
        <f>IFERROR(INDEX('SPACELOG 12 EMPRUNT 1'!$I$14:$I$2000,MATCH('SPACELOG 12 BP'!BS$2,'SPACELOG 12 EMPRUNT 1'!$Z$14:$Z$2000,0)),0)</f>
        <v>0</v>
      </c>
      <c r="BT57" s="17">
        <f>IFERROR(INDEX('SPACELOG 12 EMPRUNT 1'!$I$14:$I$2000,MATCH('SPACELOG 12 BP'!BT$2,'SPACELOG 12 EMPRUNT 1'!$Z$14:$Z$2000,0)),0)</f>
        <v>0</v>
      </c>
      <c r="BU57" s="17">
        <f>IFERROR(INDEX('SPACELOG 12 EMPRUNT 1'!$I$14:$I$2000,MATCH('SPACELOG 12 BP'!BU$2,'SPACELOG 12 EMPRUNT 1'!$Z$14:$Z$2000,0)),0)</f>
        <v>0</v>
      </c>
      <c r="BV57" s="17">
        <f>IFERROR(INDEX('SPACELOG 12 EMPRUNT 1'!$I$14:$I$2000,MATCH('SPACELOG 12 BP'!BV$2,'SPACELOG 12 EMPRUNT 1'!$Z$14:$Z$2000,0)),0)</f>
        <v>0</v>
      </c>
      <c r="BW57" s="17">
        <f>IFERROR(INDEX('SPACELOG 12 EMPRUNT 1'!$I$14:$I$2000,MATCH('SPACELOG 12 BP'!BW$2,'SPACELOG 12 EMPRUNT 1'!$Z$14:$Z$2000,0)),0)</f>
        <v>0</v>
      </c>
      <c r="BX57" s="17">
        <f>IFERROR(INDEX('SPACELOG 12 EMPRUNT 1'!$I$14:$I$2000,MATCH('SPACELOG 12 BP'!BX$2,'SPACELOG 12 EMPRUNT 1'!$Z$14:$Z$2000,0)),0)</f>
        <v>0</v>
      </c>
      <c r="BY57" s="17">
        <f>IFERROR(INDEX('SPACELOG 12 EMPRUNT 1'!$I$14:$I$2000,MATCH('SPACELOG 12 BP'!BY$2,'SPACELOG 12 EMPRUNT 1'!$Z$14:$Z$2000,0)),0)</f>
        <v>0</v>
      </c>
      <c r="BZ57" s="17">
        <f>IFERROR(INDEX('SPACELOG 12 EMPRUNT 1'!$I$14:$I$2000,MATCH('SPACELOG 12 BP'!BZ$2,'SPACELOG 12 EMPRUNT 1'!$Z$14:$Z$2000,0)),0)</f>
        <v>0</v>
      </c>
      <c r="CA57" s="17">
        <f>IFERROR(INDEX('SPACELOG 12 EMPRUNT 1'!$I$14:$I$2000,MATCH('SPACELOG 12 BP'!CA$2,'SPACELOG 12 EMPRUNT 1'!$Z$14:$Z$2000,0)),0)</f>
        <v>0</v>
      </c>
      <c r="CB57" s="17">
        <f>IFERROR(INDEX('SPACELOG 12 EMPRUNT 1'!$I$14:$I$2000,MATCH('SPACELOG 12 BP'!CB$2,'SPACELOG 12 EMPRUNT 1'!$Z$14:$Z$2000,0)),0)</f>
        <v>0</v>
      </c>
      <c r="CC57" s="17">
        <f>IFERROR(INDEX('SPACELOG 12 EMPRUNT 1'!$I$14:$I$2000,MATCH('SPACELOG 12 BP'!CC$2,'SPACELOG 12 EMPRUNT 1'!$Z$14:$Z$2000,0)),0)</f>
        <v>0</v>
      </c>
      <c r="CD57" s="17">
        <f>IFERROR(INDEX('SPACELOG 12 EMPRUNT 1'!$I$14:$I$2000,MATCH('SPACELOG 12 BP'!CD$2,'SPACELOG 12 EMPRUNT 1'!$Z$14:$Z$2000,0)),0)</f>
        <v>0</v>
      </c>
      <c r="CE57" s="319">
        <f t="shared" ref="CE57:CE59" si="540">SUM(BS57:CD57)</f>
        <v>0</v>
      </c>
      <c r="CF57" s="17">
        <f>IFERROR(INDEX('SPACELOG 12 EMPRUNT 1'!$I$14:$I$2000,MATCH('SPACELOG 12 BP'!CF$2,'SPACELOG 12 EMPRUNT 1'!$Z$14:$Z$2000,0)),0)</f>
        <v>0</v>
      </c>
      <c r="CG57" s="17">
        <f>IFERROR(INDEX('SPACELOG 12 EMPRUNT 1'!$I$14:$I$2000,MATCH('SPACELOG 12 BP'!CG$2,'SPACELOG 12 EMPRUNT 1'!$Z$14:$Z$2000,0)),0)</f>
        <v>0</v>
      </c>
      <c r="CH57" s="17">
        <f>IFERROR(INDEX('SPACELOG 12 EMPRUNT 1'!$I$14:$I$2000,MATCH('SPACELOG 12 BP'!CH$2,'SPACELOG 12 EMPRUNT 1'!$Z$14:$Z$2000,0)),0)</f>
        <v>0</v>
      </c>
      <c r="CI57" s="17">
        <f>IFERROR(INDEX('SPACELOG 12 EMPRUNT 1'!$I$14:$I$2000,MATCH('SPACELOG 12 BP'!CI$2,'SPACELOG 12 EMPRUNT 1'!$Z$14:$Z$2000,0)),0)</f>
        <v>0</v>
      </c>
      <c r="CJ57" s="17">
        <f>IFERROR(INDEX('SPACELOG 12 EMPRUNT 1'!$I$14:$I$2000,MATCH('SPACELOG 12 BP'!CJ$2,'SPACELOG 12 EMPRUNT 1'!$Z$14:$Z$2000,0)),0)</f>
        <v>0</v>
      </c>
      <c r="CK57" s="17">
        <f>IFERROR(INDEX('SPACELOG 12 EMPRUNT 1'!$I$14:$I$2000,MATCH('SPACELOG 12 BP'!CK$2,'SPACELOG 12 EMPRUNT 1'!$Z$14:$Z$2000,0)),0)</f>
        <v>0</v>
      </c>
      <c r="CL57" s="17">
        <f>IFERROR(INDEX('SPACELOG 12 EMPRUNT 1'!$I$14:$I$2000,MATCH('SPACELOG 12 BP'!CL$2,'SPACELOG 12 EMPRUNT 1'!$Z$14:$Z$2000,0)),0)</f>
        <v>0</v>
      </c>
      <c r="CM57" s="17">
        <f>IFERROR(INDEX('SPACELOG 12 EMPRUNT 1'!$I$14:$I$2000,MATCH('SPACELOG 12 BP'!CM$2,'SPACELOG 12 EMPRUNT 1'!$Z$14:$Z$2000,0)),0)</f>
        <v>0</v>
      </c>
      <c r="CN57" s="17">
        <f>IFERROR(INDEX('SPACELOG 12 EMPRUNT 1'!$I$14:$I$2000,MATCH('SPACELOG 12 BP'!CN$2,'SPACELOG 12 EMPRUNT 1'!$Z$14:$Z$2000,0)),0)</f>
        <v>0</v>
      </c>
      <c r="CO57" s="17">
        <f>IFERROR(INDEX('SPACELOG 12 EMPRUNT 1'!$I$14:$I$2000,MATCH('SPACELOG 12 BP'!CO$2,'SPACELOG 12 EMPRUNT 1'!$Z$14:$Z$2000,0)),0)</f>
        <v>0</v>
      </c>
      <c r="CP57" s="17">
        <f>IFERROR(INDEX('SPACELOG 12 EMPRUNT 1'!$I$14:$I$2000,MATCH('SPACELOG 12 BP'!CP$2,'SPACELOG 12 EMPRUNT 1'!$Z$14:$Z$2000,0)),0)</f>
        <v>0</v>
      </c>
      <c r="CQ57" s="17">
        <f>IFERROR(INDEX('SPACELOG 12 EMPRUNT 1'!$I$14:$I$2000,MATCH('SPACELOG 12 BP'!CQ$2,'SPACELOG 12 EMPRUNT 1'!$Z$14:$Z$2000,0)),0)</f>
        <v>0</v>
      </c>
      <c r="CR57" s="319">
        <f t="shared" ref="CR57:CR59" si="541">SUM(CF57:CQ57)</f>
        <v>0</v>
      </c>
      <c r="CS57" s="17">
        <f>IFERROR(INDEX('SPACELOG 12 EMPRUNT 1'!$I$14:$I$2000,MATCH('SPACELOG 12 BP'!CS$2,'SPACELOG 12 EMPRUNT 1'!$Z$14:$Z$2000,0)),0)</f>
        <v>0</v>
      </c>
      <c r="CT57" s="17">
        <f>IFERROR(INDEX('SPACELOG 12 EMPRUNT 1'!$I$14:$I$2000,MATCH('SPACELOG 12 BP'!CT$2,'SPACELOG 12 EMPRUNT 1'!$Z$14:$Z$2000,0)),0)</f>
        <v>0</v>
      </c>
      <c r="CU57" s="17">
        <f>IFERROR(INDEX('SPACELOG 12 EMPRUNT 1'!$I$14:$I$2000,MATCH('SPACELOG 12 BP'!CU$2,'SPACELOG 12 EMPRUNT 1'!$Z$14:$Z$2000,0)),0)</f>
        <v>0</v>
      </c>
      <c r="CV57" s="17">
        <f>IFERROR(INDEX('SPACELOG 12 EMPRUNT 1'!$I$14:$I$2000,MATCH('SPACELOG 12 BP'!CV$2,'SPACELOG 12 EMPRUNT 1'!$Z$14:$Z$2000,0)),0)</f>
        <v>0</v>
      </c>
      <c r="CW57" s="17">
        <f>IFERROR(INDEX('SPACELOG 12 EMPRUNT 1'!$I$14:$I$2000,MATCH('SPACELOG 12 BP'!CW$2,'SPACELOG 12 EMPRUNT 1'!$Z$14:$Z$2000,0)),0)</f>
        <v>0</v>
      </c>
      <c r="CX57" s="17">
        <f>IFERROR(INDEX('SPACELOG 12 EMPRUNT 1'!$I$14:$I$2000,MATCH('SPACELOG 12 BP'!CX$2,'SPACELOG 12 EMPRUNT 1'!$Z$14:$Z$2000,0)),0)</f>
        <v>0</v>
      </c>
      <c r="CY57" s="17">
        <f>IFERROR(INDEX('SPACELOG 12 EMPRUNT 1'!$I$14:$I$2000,MATCH('SPACELOG 12 BP'!CY$2,'SPACELOG 12 EMPRUNT 1'!$Z$14:$Z$2000,0)),0)</f>
        <v>0</v>
      </c>
      <c r="CZ57" s="17">
        <f>IFERROR(INDEX('SPACELOG 12 EMPRUNT 1'!$I$14:$I$2000,MATCH('SPACELOG 12 BP'!CZ$2,'SPACELOG 12 EMPRUNT 1'!$Z$14:$Z$2000,0)),0)</f>
        <v>0</v>
      </c>
      <c r="DA57" s="17">
        <f>IFERROR(INDEX('SPACELOG 12 EMPRUNT 1'!$I$14:$I$2000,MATCH('SPACELOG 12 BP'!DA$2,'SPACELOG 12 EMPRUNT 1'!$Z$14:$Z$2000,0)),0)</f>
        <v>0</v>
      </c>
      <c r="DB57" s="17">
        <f>IFERROR(INDEX('SPACELOG 12 EMPRUNT 1'!$I$14:$I$2000,MATCH('SPACELOG 12 BP'!DB$2,'SPACELOG 12 EMPRUNT 1'!$Z$14:$Z$2000,0)),0)</f>
        <v>0</v>
      </c>
      <c r="DC57" s="17">
        <f>IFERROR(INDEX('SPACELOG 12 EMPRUNT 1'!$I$14:$I$2000,MATCH('SPACELOG 12 BP'!DC$2,'SPACELOG 12 EMPRUNT 1'!$Z$14:$Z$2000,0)),0)</f>
        <v>0</v>
      </c>
      <c r="DD57" s="17">
        <f>IFERROR(INDEX('SPACELOG 12 EMPRUNT 1'!$I$14:$I$2000,MATCH('SPACELOG 12 BP'!DD$2,'SPACELOG 12 EMPRUNT 1'!$Z$14:$Z$2000,0)),0)</f>
        <v>0</v>
      </c>
      <c r="DE57" s="319">
        <f t="shared" ref="DE57:DE59" si="542">SUM(CS57:DD57)</f>
        <v>0</v>
      </c>
      <c r="DF57" s="17">
        <f>IFERROR(INDEX('SPACELOG 12 EMPRUNT 1'!$I$14:$I$2000,MATCH('SPACELOG 12 BP'!DF$2,'SPACELOG 12 EMPRUNT 1'!$Z$14:$Z$2000,0)),0)</f>
        <v>0</v>
      </c>
      <c r="DG57" s="17">
        <f>IFERROR(INDEX('SPACELOG 12 EMPRUNT 1'!$I$14:$I$2000,MATCH('SPACELOG 12 BP'!DG$2,'SPACELOG 12 EMPRUNT 1'!$Z$14:$Z$2000,0)),0)</f>
        <v>0</v>
      </c>
      <c r="DH57" s="17">
        <f>IFERROR(INDEX('SPACELOG 12 EMPRUNT 1'!$I$14:$I$2000,MATCH('SPACELOG 12 BP'!DH$2,'SPACELOG 12 EMPRUNT 1'!$Z$14:$Z$2000,0)),0)</f>
        <v>0</v>
      </c>
      <c r="DI57" s="17">
        <f>IFERROR(INDEX('SPACELOG 12 EMPRUNT 1'!$I$14:$I$2000,MATCH('SPACELOG 12 BP'!DI$2,'SPACELOG 12 EMPRUNT 1'!$Z$14:$Z$2000,0)),0)</f>
        <v>0</v>
      </c>
      <c r="DJ57" s="17">
        <f>IFERROR(INDEX('SPACELOG 12 EMPRUNT 1'!$I$14:$I$2000,MATCH('SPACELOG 12 BP'!DJ$2,'SPACELOG 12 EMPRUNT 1'!$Z$14:$Z$2000,0)),0)</f>
        <v>0</v>
      </c>
      <c r="DK57" s="17">
        <f>IFERROR(INDEX('SPACELOG 12 EMPRUNT 1'!$I$14:$I$2000,MATCH('SPACELOG 12 BP'!DK$2,'SPACELOG 12 EMPRUNT 1'!$Z$14:$Z$2000,0)),0)</f>
        <v>0</v>
      </c>
      <c r="DL57" s="17">
        <f>IFERROR(INDEX('SPACELOG 12 EMPRUNT 1'!$I$14:$I$2000,MATCH('SPACELOG 12 BP'!DL$2,'SPACELOG 12 EMPRUNT 1'!$Z$14:$Z$2000,0)),0)</f>
        <v>0</v>
      </c>
      <c r="DM57" s="17">
        <f>IFERROR(INDEX('SPACELOG 12 EMPRUNT 1'!$I$14:$I$2000,MATCH('SPACELOG 12 BP'!DM$2,'SPACELOG 12 EMPRUNT 1'!$Z$14:$Z$2000,0)),0)</f>
        <v>0</v>
      </c>
      <c r="DN57" s="17">
        <f>IFERROR(INDEX('SPACELOG 12 EMPRUNT 1'!$I$14:$I$2000,MATCH('SPACELOG 12 BP'!DN$2,'SPACELOG 12 EMPRUNT 1'!$Z$14:$Z$2000,0)),0)</f>
        <v>0</v>
      </c>
      <c r="DO57" s="17">
        <f>IFERROR(INDEX('SPACELOG 12 EMPRUNT 1'!$I$14:$I$2000,MATCH('SPACELOG 12 BP'!DO$2,'SPACELOG 12 EMPRUNT 1'!$Z$14:$Z$2000,0)),0)</f>
        <v>0</v>
      </c>
      <c r="DP57" s="17">
        <f>IFERROR(INDEX('SPACELOG 12 EMPRUNT 1'!$I$14:$I$2000,MATCH('SPACELOG 12 BP'!DP$2,'SPACELOG 12 EMPRUNT 1'!$Z$14:$Z$2000,0)),0)</f>
        <v>0</v>
      </c>
      <c r="DQ57" s="17">
        <f>IFERROR(INDEX('SPACELOG 12 EMPRUNT 1'!$I$14:$I$2000,MATCH('SPACELOG 12 BP'!DQ$2,'SPACELOG 12 EMPRUNT 1'!$Z$14:$Z$2000,0)),0)</f>
        <v>0</v>
      </c>
      <c r="DR57" s="319">
        <f t="shared" ref="DR57:DR59" si="543">SUM(DF57:DQ57)</f>
        <v>0</v>
      </c>
      <c r="DS57" s="17">
        <f>IFERROR(INDEX('SPACELOG 12 EMPRUNT 1'!$I$14:$I$2000,MATCH('SPACELOG 12 BP'!DS$2,'SPACELOG 12 EMPRUNT 1'!$Z$14:$Z$2000,0)),0)</f>
        <v>0</v>
      </c>
      <c r="DT57" s="17">
        <f>IFERROR(INDEX('SPACELOG 12 EMPRUNT 1'!$I$14:$I$2000,MATCH('SPACELOG 12 BP'!DT$2,'SPACELOG 12 EMPRUNT 1'!$Z$14:$Z$2000,0)),0)</f>
        <v>0</v>
      </c>
      <c r="DU57" s="17">
        <f>IFERROR(INDEX('SPACELOG 12 EMPRUNT 1'!$I$14:$I$2000,MATCH('SPACELOG 12 BP'!DU$2,'SPACELOG 12 EMPRUNT 1'!$Z$14:$Z$2000,0)),0)</f>
        <v>0</v>
      </c>
      <c r="DV57" s="17">
        <f>IFERROR(INDEX('SPACELOG 12 EMPRUNT 1'!$I$14:$I$2000,MATCH('SPACELOG 12 BP'!DV$2,'SPACELOG 12 EMPRUNT 1'!$Z$14:$Z$2000,0)),0)</f>
        <v>0</v>
      </c>
      <c r="DW57" s="17">
        <f>IFERROR(INDEX('SPACELOG 12 EMPRUNT 1'!$I$14:$I$2000,MATCH('SPACELOG 12 BP'!DW$2,'SPACELOG 12 EMPRUNT 1'!$Z$14:$Z$2000,0)),0)</f>
        <v>0</v>
      </c>
      <c r="DX57" s="17">
        <f>IFERROR(INDEX('SPACELOG 12 EMPRUNT 1'!$I$14:$I$2000,MATCH('SPACELOG 12 BP'!DX$2,'SPACELOG 12 EMPRUNT 1'!$Z$14:$Z$2000,0)),0)</f>
        <v>0</v>
      </c>
      <c r="DY57" s="17">
        <f>IFERROR(INDEX('SPACELOG 12 EMPRUNT 1'!$I$14:$I$2000,MATCH('SPACELOG 12 BP'!DY$2,'SPACELOG 12 EMPRUNT 1'!$Z$14:$Z$2000,0)),0)</f>
        <v>0</v>
      </c>
      <c r="DZ57" s="17">
        <f>IFERROR(INDEX('SPACELOG 12 EMPRUNT 1'!$I$14:$I$2000,MATCH('SPACELOG 12 BP'!DZ$2,'SPACELOG 12 EMPRUNT 1'!$Z$14:$Z$2000,0)),0)</f>
        <v>0</v>
      </c>
      <c r="EA57" s="17">
        <f>IFERROR(INDEX('SPACELOG 12 EMPRUNT 1'!$I$14:$I$2000,MATCH('SPACELOG 12 BP'!EA$2,'SPACELOG 12 EMPRUNT 1'!$Z$14:$Z$2000,0)),0)</f>
        <v>0</v>
      </c>
      <c r="EB57" s="17">
        <f>IFERROR(INDEX('SPACELOG 12 EMPRUNT 1'!$I$14:$I$2000,MATCH('SPACELOG 12 BP'!EB$2,'SPACELOG 12 EMPRUNT 1'!$Z$14:$Z$2000,0)),0)</f>
        <v>0</v>
      </c>
      <c r="EC57" s="17">
        <f>IFERROR(INDEX('SPACELOG 12 EMPRUNT 1'!$I$14:$I$2000,MATCH('SPACELOG 12 BP'!EC$2,'SPACELOG 12 EMPRUNT 1'!$Z$14:$Z$2000,0)),0)</f>
        <v>0</v>
      </c>
      <c r="ED57" s="17">
        <f>IFERROR(INDEX('SPACELOG 12 EMPRUNT 1'!$I$14:$I$2000,MATCH('SPACELOG 12 BP'!ED$2,'SPACELOG 12 EMPRUNT 1'!$Z$14:$Z$2000,0)),0)</f>
        <v>0</v>
      </c>
      <c r="EE57" s="319">
        <f t="shared" ref="EE57:EE59" si="544">SUM(DS57:ED57)</f>
        <v>0</v>
      </c>
    </row>
    <row r="58" spans="1:135" x14ac:dyDescent="0.2">
      <c r="A58" s="12" t="s">
        <v>5</v>
      </c>
      <c r="B58" s="435" t="str">
        <f>'SPACELOG 12 EMPRUNT 3'!I6</f>
        <v/>
      </c>
      <c r="D58" s="1" t="s">
        <v>50</v>
      </c>
      <c r="F58" s="17">
        <f>IFERROR(INDEX('SPACELOG 12 EMPRUNT 2'!$I$14:$I$2000,MATCH('SPACELOG 12 BP'!F$2,'SPACELOG 12 EMPRUNT 2'!$Z$14:$Z$2000,0)),0)</f>
        <v>0</v>
      </c>
      <c r="G58" s="17">
        <f>IFERROR(INDEX('SPACELOG 12 EMPRUNT 2'!$I$14:$I$2000,MATCH('SPACELOG 12 BP'!G$2,'SPACELOG 12 EMPRUNT 2'!$Z$14:$Z$2000,0)),0)</f>
        <v>0</v>
      </c>
      <c r="H58" s="17">
        <f>IFERROR(INDEX('SPACELOG 12 EMPRUNT 2'!$I$14:$I$2000,MATCH('SPACELOG 12 BP'!H$2,'SPACELOG 12 EMPRUNT 2'!$Z$14:$Z$2000,0)),0)</f>
        <v>0</v>
      </c>
      <c r="I58" s="17">
        <f>IFERROR(INDEX('SPACELOG 12 EMPRUNT 2'!$I$14:$I$2000,MATCH('SPACELOG 12 BP'!I$2,'SPACELOG 12 EMPRUNT 2'!$Z$14:$Z$2000,0)),0)</f>
        <v>0</v>
      </c>
      <c r="J58" s="17">
        <f>IFERROR(INDEX('SPACELOG 12 EMPRUNT 2'!$I$14:$I$2000,MATCH('SPACELOG 12 BP'!J$2,'SPACELOG 12 EMPRUNT 2'!$Z$14:$Z$2000,0)),0)</f>
        <v>0</v>
      </c>
      <c r="K58" s="17">
        <f>IFERROR(INDEX('SPACELOG 12 EMPRUNT 2'!$I$14:$I$2000,MATCH('SPACELOG 12 BP'!K$2,'SPACELOG 12 EMPRUNT 2'!$Z$14:$Z$2000,0)),0)</f>
        <v>0</v>
      </c>
      <c r="L58" s="17">
        <f>IFERROR(INDEX('SPACELOG 12 EMPRUNT 2'!$I$14:$I$2000,MATCH('SPACELOG 12 BP'!L$2,'SPACELOG 12 EMPRUNT 2'!$Z$14:$Z$2000,0)),0)</f>
        <v>0</v>
      </c>
      <c r="M58" s="17">
        <f>IFERROR(INDEX('SPACELOG 12 EMPRUNT 2'!$I$14:$I$2000,MATCH('SPACELOG 12 BP'!M$2,'SPACELOG 12 EMPRUNT 2'!$Z$14:$Z$2000,0)),0)</f>
        <v>0</v>
      </c>
      <c r="N58" s="17">
        <f>IFERROR(INDEX('SPACELOG 12 EMPRUNT 2'!$I$14:$I$2000,MATCH('SPACELOG 12 BP'!N$2,'SPACELOG 12 EMPRUNT 2'!$Z$14:$Z$2000,0)),0)</f>
        <v>0</v>
      </c>
      <c r="O58" s="17">
        <f>IFERROR(INDEX('SPACELOG 12 EMPRUNT 2'!$I$14:$I$2000,MATCH('SPACELOG 12 BP'!O$2,'SPACELOG 12 EMPRUNT 2'!$Z$14:$Z$2000,0)),0)</f>
        <v>0</v>
      </c>
      <c r="P58" s="17">
        <f>IFERROR(INDEX('SPACELOG 12 EMPRUNT 2'!$I$14:$I$2000,MATCH('SPACELOG 12 BP'!P$2,'SPACELOG 12 EMPRUNT 2'!$Z$14:$Z$2000,0)),0)</f>
        <v>0</v>
      </c>
      <c r="Q58" s="17">
        <f>IFERROR(INDEX('SPACELOG 12 EMPRUNT 2'!$I$14:$I$2000,MATCH('SPACELOG 12 BP'!Q$2,'SPACELOG 12 EMPRUNT 2'!$Z$14:$Z$2000,0)),0)</f>
        <v>0</v>
      </c>
      <c r="R58" s="319">
        <f t="shared" ref="R58:R59" si="545">SUM(F58:Q58)</f>
        <v>0</v>
      </c>
      <c r="S58" s="17">
        <f>IFERROR(INDEX('SPACELOG 12 EMPRUNT 2'!$I$14:$I$2000,MATCH('SPACELOG 12 BP'!S$2,'SPACELOG 12 EMPRUNT 2'!$Z$14:$Z$2000,0)),0)</f>
        <v>0</v>
      </c>
      <c r="T58" s="17">
        <f>IFERROR(INDEX('SPACELOG 12 EMPRUNT 2'!$I$14:$I$2000,MATCH('SPACELOG 12 BP'!T$2,'SPACELOG 12 EMPRUNT 2'!$Z$14:$Z$2000,0)),0)</f>
        <v>0</v>
      </c>
      <c r="U58" s="17">
        <f>IFERROR(INDEX('SPACELOG 12 EMPRUNT 2'!$I$14:$I$2000,MATCH('SPACELOG 12 BP'!U$2,'SPACELOG 12 EMPRUNT 2'!$Z$14:$Z$2000,0)),0)</f>
        <v>0</v>
      </c>
      <c r="V58" s="17">
        <f>IFERROR(INDEX('SPACELOG 12 EMPRUNT 2'!$I$14:$I$2000,MATCH('SPACELOG 12 BP'!V$2,'SPACELOG 12 EMPRUNT 2'!$Z$14:$Z$2000,0)),0)</f>
        <v>0</v>
      </c>
      <c r="W58" s="17">
        <f>IFERROR(INDEX('SPACELOG 12 EMPRUNT 2'!$I$14:$I$2000,MATCH('SPACELOG 12 BP'!W$2,'SPACELOG 12 EMPRUNT 2'!$Z$14:$Z$2000,0)),0)</f>
        <v>0</v>
      </c>
      <c r="X58" s="17">
        <f>IFERROR(INDEX('SPACELOG 12 EMPRUNT 2'!$I$14:$I$2000,MATCH('SPACELOG 12 BP'!X$2,'SPACELOG 12 EMPRUNT 2'!$Z$14:$Z$2000,0)),0)</f>
        <v>0</v>
      </c>
      <c r="Y58" s="17">
        <f>IFERROR(INDEX('SPACELOG 12 EMPRUNT 2'!$I$14:$I$2000,MATCH('SPACELOG 12 BP'!Y$2,'SPACELOG 12 EMPRUNT 2'!$Z$14:$Z$2000,0)),0)</f>
        <v>0</v>
      </c>
      <c r="Z58" s="17">
        <f>IFERROR(INDEX('SPACELOG 12 EMPRUNT 2'!$I$14:$I$2000,MATCH('SPACELOG 12 BP'!Z$2,'SPACELOG 12 EMPRUNT 2'!$Z$14:$Z$2000,0)),0)</f>
        <v>0</v>
      </c>
      <c r="AA58" s="17">
        <f>IFERROR(INDEX('SPACELOG 12 EMPRUNT 2'!$I$14:$I$2000,MATCH('SPACELOG 12 BP'!AA$2,'SPACELOG 12 EMPRUNT 2'!$Z$14:$Z$2000,0)),0)</f>
        <v>0</v>
      </c>
      <c r="AB58" s="17">
        <f>IFERROR(INDEX('SPACELOG 12 EMPRUNT 2'!$I$14:$I$2000,MATCH('SPACELOG 12 BP'!AB$2,'SPACELOG 12 EMPRUNT 2'!$Z$14:$Z$2000,0)),0)</f>
        <v>0</v>
      </c>
      <c r="AC58" s="17">
        <f>IFERROR(INDEX('SPACELOG 12 EMPRUNT 2'!$I$14:$I$2000,MATCH('SPACELOG 12 BP'!AC$2,'SPACELOG 12 EMPRUNT 2'!$Z$14:$Z$2000,0)),0)</f>
        <v>0</v>
      </c>
      <c r="AD58" s="17">
        <f>IFERROR(INDEX('SPACELOG 12 EMPRUNT 2'!$I$14:$I$2000,MATCH('SPACELOG 12 BP'!AD$2,'SPACELOG 12 EMPRUNT 2'!$Z$14:$Z$2000,0)),0)</f>
        <v>0</v>
      </c>
      <c r="AE58" s="319">
        <f t="shared" si="536"/>
        <v>0</v>
      </c>
      <c r="AF58" s="17">
        <f>IFERROR(INDEX('SPACELOG 12 EMPRUNT 2'!$I$14:$I$2000,MATCH('SPACELOG 12 BP'!AF$2,'SPACELOG 12 EMPRUNT 2'!$Z$14:$Z$2000,0)),0)</f>
        <v>0</v>
      </c>
      <c r="AG58" s="17">
        <f>IFERROR(INDEX('SPACELOG 12 EMPRUNT 2'!$I$14:$I$2000,MATCH('SPACELOG 12 BP'!AG$2,'SPACELOG 12 EMPRUNT 2'!$Z$14:$Z$2000,0)),0)</f>
        <v>0</v>
      </c>
      <c r="AH58" s="17">
        <f>IFERROR(INDEX('SPACELOG 12 EMPRUNT 2'!$I$14:$I$2000,MATCH('SPACELOG 12 BP'!AH$2,'SPACELOG 12 EMPRUNT 2'!$Z$14:$Z$2000,0)),0)</f>
        <v>0</v>
      </c>
      <c r="AI58" s="17">
        <f>IFERROR(INDEX('SPACELOG 12 EMPRUNT 2'!$I$14:$I$2000,MATCH('SPACELOG 12 BP'!AI$2,'SPACELOG 12 EMPRUNT 2'!$Z$14:$Z$2000,0)),0)</f>
        <v>0</v>
      </c>
      <c r="AJ58" s="17">
        <f>IFERROR(INDEX('SPACELOG 12 EMPRUNT 2'!$I$14:$I$2000,MATCH('SPACELOG 12 BP'!AJ$2,'SPACELOG 12 EMPRUNT 2'!$Z$14:$Z$2000,0)),0)</f>
        <v>0</v>
      </c>
      <c r="AK58" s="17">
        <f>IFERROR(INDEX('SPACELOG 12 EMPRUNT 2'!$I$14:$I$2000,MATCH('SPACELOG 12 BP'!AK$2,'SPACELOG 12 EMPRUNT 2'!$Z$14:$Z$2000,0)),0)</f>
        <v>0</v>
      </c>
      <c r="AL58" s="17">
        <f>IFERROR(INDEX('SPACELOG 12 EMPRUNT 2'!$I$14:$I$2000,MATCH('SPACELOG 12 BP'!AL$2,'SPACELOG 12 EMPRUNT 2'!$Z$14:$Z$2000,0)),0)</f>
        <v>0</v>
      </c>
      <c r="AM58" s="17">
        <f>IFERROR(INDEX('SPACELOG 12 EMPRUNT 2'!$I$14:$I$2000,MATCH('SPACELOG 12 BP'!AM$2,'SPACELOG 12 EMPRUNT 2'!$Z$14:$Z$2000,0)),0)</f>
        <v>0</v>
      </c>
      <c r="AN58" s="17">
        <f>IFERROR(INDEX('SPACELOG 12 EMPRUNT 2'!$I$14:$I$2000,MATCH('SPACELOG 12 BP'!AN$2,'SPACELOG 12 EMPRUNT 2'!$Z$14:$Z$2000,0)),0)</f>
        <v>0</v>
      </c>
      <c r="AO58" s="17">
        <f>IFERROR(INDEX('SPACELOG 12 EMPRUNT 2'!$I$14:$I$2000,MATCH('SPACELOG 12 BP'!AO$2,'SPACELOG 12 EMPRUNT 2'!$Z$14:$Z$2000,0)),0)</f>
        <v>0</v>
      </c>
      <c r="AP58" s="17">
        <f>IFERROR(INDEX('SPACELOG 12 EMPRUNT 2'!$I$14:$I$2000,MATCH('SPACELOG 12 BP'!AP$2,'SPACELOG 12 EMPRUNT 2'!$Z$14:$Z$2000,0)),0)</f>
        <v>0</v>
      </c>
      <c r="AQ58" s="17">
        <f>IFERROR(INDEX('SPACELOG 12 EMPRUNT 2'!$I$14:$I$2000,MATCH('SPACELOG 12 BP'!AQ$2,'SPACELOG 12 EMPRUNT 2'!$Z$14:$Z$2000,0)),0)</f>
        <v>0</v>
      </c>
      <c r="AR58" s="319">
        <f t="shared" si="537"/>
        <v>0</v>
      </c>
      <c r="AS58" s="17">
        <f>IFERROR(INDEX('SPACELOG 12 EMPRUNT 2'!$I$14:$I$2000,MATCH('SPACELOG 12 BP'!AS$2,'SPACELOG 12 EMPRUNT 2'!$Z$14:$Z$2000,0)),0)</f>
        <v>0</v>
      </c>
      <c r="AT58" s="17">
        <f>IFERROR(INDEX('SPACELOG 12 EMPRUNT 2'!$I$14:$I$2000,MATCH('SPACELOG 12 BP'!AT$2,'SPACELOG 12 EMPRUNT 2'!$Z$14:$Z$2000,0)),0)</f>
        <v>0</v>
      </c>
      <c r="AU58" s="17">
        <f>IFERROR(INDEX('SPACELOG 12 EMPRUNT 2'!$I$14:$I$2000,MATCH('SPACELOG 12 BP'!AU$2,'SPACELOG 12 EMPRUNT 2'!$Z$14:$Z$2000,0)),0)</f>
        <v>0</v>
      </c>
      <c r="AV58" s="17">
        <f>IFERROR(INDEX('SPACELOG 12 EMPRUNT 2'!$I$14:$I$2000,MATCH('SPACELOG 12 BP'!AV$2,'SPACELOG 12 EMPRUNT 2'!$Z$14:$Z$2000,0)),0)</f>
        <v>0</v>
      </c>
      <c r="AW58" s="17">
        <f>IFERROR(INDEX('SPACELOG 12 EMPRUNT 2'!$I$14:$I$2000,MATCH('SPACELOG 12 BP'!AW$2,'SPACELOG 12 EMPRUNT 2'!$Z$14:$Z$2000,0)),0)</f>
        <v>0</v>
      </c>
      <c r="AX58" s="17">
        <f>IFERROR(INDEX('SPACELOG 12 EMPRUNT 2'!$I$14:$I$2000,MATCH('SPACELOG 12 BP'!AX$2,'SPACELOG 12 EMPRUNT 2'!$Z$14:$Z$2000,0)),0)</f>
        <v>0</v>
      </c>
      <c r="AY58" s="17">
        <f>IFERROR(INDEX('SPACELOG 12 EMPRUNT 2'!$I$14:$I$2000,MATCH('SPACELOG 12 BP'!AY$2,'SPACELOG 12 EMPRUNT 2'!$Z$14:$Z$2000,0)),0)</f>
        <v>0</v>
      </c>
      <c r="AZ58" s="17">
        <f>IFERROR(INDEX('SPACELOG 12 EMPRUNT 2'!$I$14:$I$2000,MATCH('SPACELOG 12 BP'!AZ$2,'SPACELOG 12 EMPRUNT 2'!$Z$14:$Z$2000,0)),0)</f>
        <v>0</v>
      </c>
      <c r="BA58" s="17">
        <f>IFERROR(INDEX('SPACELOG 12 EMPRUNT 2'!$I$14:$I$2000,MATCH('SPACELOG 12 BP'!BA$2,'SPACELOG 12 EMPRUNT 2'!$Z$14:$Z$2000,0)),0)</f>
        <v>0</v>
      </c>
      <c r="BB58" s="17">
        <f>IFERROR(INDEX('SPACELOG 12 EMPRUNT 2'!$I$14:$I$2000,MATCH('SPACELOG 12 BP'!BB$2,'SPACELOG 12 EMPRUNT 2'!$Z$14:$Z$2000,0)),0)</f>
        <v>0</v>
      </c>
      <c r="BC58" s="17">
        <f>IFERROR(INDEX('SPACELOG 12 EMPRUNT 2'!$I$14:$I$2000,MATCH('SPACELOG 12 BP'!BC$2,'SPACELOG 12 EMPRUNT 2'!$Z$14:$Z$2000,0)),0)</f>
        <v>0</v>
      </c>
      <c r="BD58" s="17">
        <f>IFERROR(INDEX('SPACELOG 12 EMPRUNT 2'!$I$14:$I$2000,MATCH('SPACELOG 12 BP'!BD$2,'SPACELOG 12 EMPRUNT 2'!$Z$14:$Z$2000,0)),0)</f>
        <v>0</v>
      </c>
      <c r="BE58" s="319">
        <f t="shared" si="538"/>
        <v>0</v>
      </c>
      <c r="BF58" s="17">
        <f>IFERROR(INDEX('SPACELOG 12 EMPRUNT 2'!$I$14:$I$2000,MATCH('SPACELOG 12 BP'!BF$2,'SPACELOG 12 EMPRUNT 2'!$Z$14:$Z$2000,0)),0)</f>
        <v>0</v>
      </c>
      <c r="BG58" s="17">
        <f>IFERROR(INDEX('SPACELOG 12 EMPRUNT 2'!$I$14:$I$2000,MATCH('SPACELOG 12 BP'!BG$2,'SPACELOG 12 EMPRUNT 2'!$Z$14:$Z$2000,0)),0)</f>
        <v>0</v>
      </c>
      <c r="BH58" s="17">
        <f>IFERROR(INDEX('SPACELOG 12 EMPRUNT 2'!$I$14:$I$2000,MATCH('SPACELOG 12 BP'!BH$2,'SPACELOG 12 EMPRUNT 2'!$Z$14:$Z$2000,0)),0)</f>
        <v>0</v>
      </c>
      <c r="BI58" s="17">
        <f>IFERROR(INDEX('SPACELOG 12 EMPRUNT 2'!$I$14:$I$2000,MATCH('SPACELOG 12 BP'!BI$2,'SPACELOG 12 EMPRUNT 2'!$Z$14:$Z$2000,0)),0)</f>
        <v>0</v>
      </c>
      <c r="BJ58" s="17">
        <f>IFERROR(INDEX('SPACELOG 12 EMPRUNT 2'!$I$14:$I$2000,MATCH('SPACELOG 12 BP'!BJ$2,'SPACELOG 12 EMPRUNT 2'!$Z$14:$Z$2000,0)),0)</f>
        <v>0</v>
      </c>
      <c r="BK58" s="17">
        <f>IFERROR(INDEX('SPACELOG 12 EMPRUNT 2'!$I$14:$I$2000,MATCH('SPACELOG 12 BP'!BK$2,'SPACELOG 12 EMPRUNT 2'!$Z$14:$Z$2000,0)),0)</f>
        <v>0</v>
      </c>
      <c r="BL58" s="17">
        <f>IFERROR(INDEX('SPACELOG 12 EMPRUNT 2'!$I$14:$I$2000,MATCH('SPACELOG 12 BP'!BL$2,'SPACELOG 12 EMPRUNT 2'!$Z$14:$Z$2000,0)),0)</f>
        <v>0</v>
      </c>
      <c r="BM58" s="17">
        <f>IFERROR(INDEX('SPACELOG 12 EMPRUNT 2'!$I$14:$I$2000,MATCH('SPACELOG 12 BP'!BM$2,'SPACELOG 12 EMPRUNT 2'!$Z$14:$Z$2000,0)),0)</f>
        <v>0</v>
      </c>
      <c r="BN58" s="17">
        <f>IFERROR(INDEX('SPACELOG 12 EMPRUNT 2'!$I$14:$I$2000,MATCH('SPACELOG 12 BP'!BN$2,'SPACELOG 12 EMPRUNT 2'!$Z$14:$Z$2000,0)),0)</f>
        <v>0</v>
      </c>
      <c r="BO58" s="17">
        <f>IFERROR(INDEX('SPACELOG 12 EMPRUNT 2'!$I$14:$I$2000,MATCH('SPACELOG 12 BP'!BO$2,'SPACELOG 12 EMPRUNT 2'!$Z$14:$Z$2000,0)),0)</f>
        <v>0</v>
      </c>
      <c r="BP58" s="17">
        <f>IFERROR(INDEX('SPACELOG 12 EMPRUNT 2'!$I$14:$I$2000,MATCH('SPACELOG 12 BP'!BP$2,'SPACELOG 12 EMPRUNT 2'!$Z$14:$Z$2000,0)),0)</f>
        <v>0</v>
      </c>
      <c r="BQ58" s="17">
        <f>IFERROR(INDEX('SPACELOG 12 EMPRUNT 2'!$I$14:$I$2000,MATCH('SPACELOG 12 BP'!BQ$2,'SPACELOG 12 EMPRUNT 2'!$Z$14:$Z$2000,0)),0)</f>
        <v>0</v>
      </c>
      <c r="BR58" s="319">
        <f t="shared" si="539"/>
        <v>0</v>
      </c>
      <c r="BS58" s="17">
        <f>IFERROR(INDEX('SPACELOG 12 EMPRUNT 2'!$I$14:$I$2000,MATCH('SPACELOG 12 BP'!BS$2,'SPACELOG 12 EMPRUNT 2'!$Z$14:$Z$2000,0)),0)</f>
        <v>0</v>
      </c>
      <c r="BT58" s="17">
        <f>IFERROR(INDEX('SPACELOG 12 EMPRUNT 2'!$I$14:$I$2000,MATCH('SPACELOG 12 BP'!BT$2,'SPACELOG 12 EMPRUNT 2'!$Z$14:$Z$2000,0)),0)</f>
        <v>0</v>
      </c>
      <c r="BU58" s="17">
        <f>IFERROR(INDEX('SPACELOG 12 EMPRUNT 2'!$I$14:$I$2000,MATCH('SPACELOG 12 BP'!BU$2,'SPACELOG 12 EMPRUNT 2'!$Z$14:$Z$2000,0)),0)</f>
        <v>0</v>
      </c>
      <c r="BV58" s="17">
        <f>IFERROR(INDEX('SPACELOG 12 EMPRUNT 2'!$I$14:$I$2000,MATCH('SPACELOG 12 BP'!BV$2,'SPACELOG 12 EMPRUNT 2'!$Z$14:$Z$2000,0)),0)</f>
        <v>0</v>
      </c>
      <c r="BW58" s="17">
        <f>IFERROR(INDEX('SPACELOG 12 EMPRUNT 2'!$I$14:$I$2000,MATCH('SPACELOG 12 BP'!BW$2,'SPACELOG 12 EMPRUNT 2'!$Z$14:$Z$2000,0)),0)</f>
        <v>0</v>
      </c>
      <c r="BX58" s="17">
        <f>IFERROR(INDEX('SPACELOG 12 EMPRUNT 2'!$I$14:$I$2000,MATCH('SPACELOG 12 BP'!BX$2,'SPACELOG 12 EMPRUNT 2'!$Z$14:$Z$2000,0)),0)</f>
        <v>0</v>
      </c>
      <c r="BY58" s="17">
        <f>IFERROR(INDEX('SPACELOG 12 EMPRUNT 2'!$I$14:$I$2000,MATCH('SPACELOG 12 BP'!BY$2,'SPACELOG 12 EMPRUNT 2'!$Z$14:$Z$2000,0)),0)</f>
        <v>0</v>
      </c>
      <c r="BZ58" s="17">
        <f>IFERROR(INDEX('SPACELOG 12 EMPRUNT 2'!$I$14:$I$2000,MATCH('SPACELOG 12 BP'!BZ$2,'SPACELOG 12 EMPRUNT 2'!$Z$14:$Z$2000,0)),0)</f>
        <v>0</v>
      </c>
      <c r="CA58" s="17">
        <f>IFERROR(INDEX('SPACELOG 12 EMPRUNT 2'!$I$14:$I$2000,MATCH('SPACELOG 12 BP'!CA$2,'SPACELOG 12 EMPRUNT 2'!$Z$14:$Z$2000,0)),0)</f>
        <v>0</v>
      </c>
      <c r="CB58" s="17">
        <f>IFERROR(INDEX('SPACELOG 12 EMPRUNT 2'!$I$14:$I$2000,MATCH('SPACELOG 12 BP'!CB$2,'SPACELOG 12 EMPRUNT 2'!$Z$14:$Z$2000,0)),0)</f>
        <v>0</v>
      </c>
      <c r="CC58" s="17">
        <f>IFERROR(INDEX('SPACELOG 12 EMPRUNT 2'!$I$14:$I$2000,MATCH('SPACELOG 12 BP'!CC$2,'SPACELOG 12 EMPRUNT 2'!$Z$14:$Z$2000,0)),0)</f>
        <v>0</v>
      </c>
      <c r="CD58" s="17">
        <f>IFERROR(INDEX('SPACELOG 12 EMPRUNT 2'!$I$14:$I$2000,MATCH('SPACELOG 12 BP'!CD$2,'SPACELOG 12 EMPRUNT 2'!$Z$14:$Z$2000,0)),0)</f>
        <v>0</v>
      </c>
      <c r="CE58" s="319">
        <f t="shared" si="540"/>
        <v>0</v>
      </c>
      <c r="CF58" s="17">
        <f>IFERROR(INDEX('SPACELOG 12 EMPRUNT 2'!$I$14:$I$2000,MATCH('SPACELOG 12 BP'!CF$2,'SPACELOG 12 EMPRUNT 2'!$Z$14:$Z$2000,0)),0)</f>
        <v>0</v>
      </c>
      <c r="CG58" s="17">
        <f>IFERROR(INDEX('SPACELOG 12 EMPRUNT 2'!$I$14:$I$2000,MATCH('SPACELOG 12 BP'!CG$2,'SPACELOG 12 EMPRUNT 2'!$Z$14:$Z$2000,0)),0)</f>
        <v>0</v>
      </c>
      <c r="CH58" s="17">
        <f>IFERROR(INDEX('SPACELOG 12 EMPRUNT 2'!$I$14:$I$2000,MATCH('SPACELOG 12 BP'!CH$2,'SPACELOG 12 EMPRUNT 2'!$Z$14:$Z$2000,0)),0)</f>
        <v>0</v>
      </c>
      <c r="CI58" s="17">
        <f>IFERROR(INDEX('SPACELOG 12 EMPRUNT 2'!$I$14:$I$2000,MATCH('SPACELOG 12 BP'!CI$2,'SPACELOG 12 EMPRUNT 2'!$Z$14:$Z$2000,0)),0)</f>
        <v>0</v>
      </c>
      <c r="CJ58" s="17">
        <f>IFERROR(INDEX('SPACELOG 12 EMPRUNT 2'!$I$14:$I$2000,MATCH('SPACELOG 12 BP'!CJ$2,'SPACELOG 12 EMPRUNT 2'!$Z$14:$Z$2000,0)),0)</f>
        <v>0</v>
      </c>
      <c r="CK58" s="17">
        <f>IFERROR(INDEX('SPACELOG 12 EMPRUNT 2'!$I$14:$I$2000,MATCH('SPACELOG 12 BP'!CK$2,'SPACELOG 12 EMPRUNT 2'!$Z$14:$Z$2000,0)),0)</f>
        <v>0</v>
      </c>
      <c r="CL58" s="17">
        <f>IFERROR(INDEX('SPACELOG 12 EMPRUNT 2'!$I$14:$I$2000,MATCH('SPACELOG 12 BP'!CL$2,'SPACELOG 12 EMPRUNT 2'!$Z$14:$Z$2000,0)),0)</f>
        <v>0</v>
      </c>
      <c r="CM58" s="17">
        <f>IFERROR(INDEX('SPACELOG 12 EMPRUNT 2'!$I$14:$I$2000,MATCH('SPACELOG 12 BP'!CM$2,'SPACELOG 12 EMPRUNT 2'!$Z$14:$Z$2000,0)),0)</f>
        <v>0</v>
      </c>
      <c r="CN58" s="17">
        <f>IFERROR(INDEX('SPACELOG 12 EMPRUNT 2'!$I$14:$I$2000,MATCH('SPACELOG 12 BP'!CN$2,'SPACELOG 12 EMPRUNT 2'!$Z$14:$Z$2000,0)),0)</f>
        <v>0</v>
      </c>
      <c r="CO58" s="17">
        <f>IFERROR(INDEX('SPACELOG 12 EMPRUNT 2'!$I$14:$I$2000,MATCH('SPACELOG 12 BP'!CO$2,'SPACELOG 12 EMPRUNT 2'!$Z$14:$Z$2000,0)),0)</f>
        <v>0</v>
      </c>
      <c r="CP58" s="17">
        <f>IFERROR(INDEX('SPACELOG 12 EMPRUNT 2'!$I$14:$I$2000,MATCH('SPACELOG 12 BP'!CP$2,'SPACELOG 12 EMPRUNT 2'!$Z$14:$Z$2000,0)),0)</f>
        <v>0</v>
      </c>
      <c r="CQ58" s="17">
        <f>IFERROR(INDEX('SPACELOG 12 EMPRUNT 2'!$I$14:$I$2000,MATCH('SPACELOG 12 BP'!CQ$2,'SPACELOG 12 EMPRUNT 2'!$Z$14:$Z$2000,0)),0)</f>
        <v>0</v>
      </c>
      <c r="CR58" s="319">
        <f t="shared" si="541"/>
        <v>0</v>
      </c>
      <c r="CS58" s="17">
        <f>IFERROR(INDEX('SPACELOG 12 EMPRUNT 2'!$I$14:$I$2000,MATCH('SPACELOG 12 BP'!CS$2,'SPACELOG 12 EMPRUNT 2'!$Z$14:$Z$2000,0)),0)</f>
        <v>0</v>
      </c>
      <c r="CT58" s="17">
        <f>IFERROR(INDEX('SPACELOG 12 EMPRUNT 2'!$I$14:$I$2000,MATCH('SPACELOG 12 BP'!CT$2,'SPACELOG 12 EMPRUNT 2'!$Z$14:$Z$2000,0)),0)</f>
        <v>0</v>
      </c>
      <c r="CU58" s="17">
        <f>IFERROR(INDEX('SPACELOG 12 EMPRUNT 2'!$I$14:$I$2000,MATCH('SPACELOG 12 BP'!CU$2,'SPACELOG 12 EMPRUNT 2'!$Z$14:$Z$2000,0)),0)</f>
        <v>0</v>
      </c>
      <c r="CV58" s="17">
        <f>IFERROR(INDEX('SPACELOG 12 EMPRUNT 2'!$I$14:$I$2000,MATCH('SPACELOG 12 BP'!CV$2,'SPACELOG 12 EMPRUNT 2'!$Z$14:$Z$2000,0)),0)</f>
        <v>0</v>
      </c>
      <c r="CW58" s="17">
        <f>IFERROR(INDEX('SPACELOG 12 EMPRUNT 2'!$I$14:$I$2000,MATCH('SPACELOG 12 BP'!CW$2,'SPACELOG 12 EMPRUNT 2'!$Z$14:$Z$2000,0)),0)</f>
        <v>0</v>
      </c>
      <c r="CX58" s="17">
        <f>IFERROR(INDEX('SPACELOG 12 EMPRUNT 2'!$I$14:$I$2000,MATCH('SPACELOG 12 BP'!CX$2,'SPACELOG 12 EMPRUNT 2'!$Z$14:$Z$2000,0)),0)</f>
        <v>0</v>
      </c>
      <c r="CY58" s="17">
        <f>IFERROR(INDEX('SPACELOG 12 EMPRUNT 2'!$I$14:$I$2000,MATCH('SPACELOG 12 BP'!CY$2,'SPACELOG 12 EMPRUNT 2'!$Z$14:$Z$2000,0)),0)</f>
        <v>0</v>
      </c>
      <c r="CZ58" s="17">
        <f>IFERROR(INDEX('SPACELOG 12 EMPRUNT 2'!$I$14:$I$2000,MATCH('SPACELOG 12 BP'!CZ$2,'SPACELOG 12 EMPRUNT 2'!$Z$14:$Z$2000,0)),0)</f>
        <v>0</v>
      </c>
      <c r="DA58" s="17">
        <f>IFERROR(INDEX('SPACELOG 12 EMPRUNT 2'!$I$14:$I$2000,MATCH('SPACELOG 12 BP'!DA$2,'SPACELOG 12 EMPRUNT 2'!$Z$14:$Z$2000,0)),0)</f>
        <v>0</v>
      </c>
      <c r="DB58" s="17">
        <f>IFERROR(INDEX('SPACELOG 12 EMPRUNT 2'!$I$14:$I$2000,MATCH('SPACELOG 12 BP'!DB$2,'SPACELOG 12 EMPRUNT 2'!$Z$14:$Z$2000,0)),0)</f>
        <v>0</v>
      </c>
      <c r="DC58" s="17">
        <f>IFERROR(INDEX('SPACELOG 12 EMPRUNT 2'!$I$14:$I$2000,MATCH('SPACELOG 12 BP'!DC$2,'SPACELOG 12 EMPRUNT 2'!$Z$14:$Z$2000,0)),0)</f>
        <v>0</v>
      </c>
      <c r="DD58" s="17">
        <f>IFERROR(INDEX('SPACELOG 12 EMPRUNT 2'!$I$14:$I$2000,MATCH('SPACELOG 12 BP'!DD$2,'SPACELOG 12 EMPRUNT 2'!$Z$14:$Z$2000,0)),0)</f>
        <v>0</v>
      </c>
      <c r="DE58" s="319">
        <f t="shared" si="542"/>
        <v>0</v>
      </c>
      <c r="DF58" s="17">
        <f>IFERROR(INDEX('SPACELOG 12 EMPRUNT 2'!$I$14:$I$2000,MATCH('SPACELOG 12 BP'!DF$2,'SPACELOG 12 EMPRUNT 2'!$Z$14:$Z$2000,0)),0)</f>
        <v>0</v>
      </c>
      <c r="DG58" s="17">
        <f>IFERROR(INDEX('SPACELOG 12 EMPRUNT 2'!$I$14:$I$2000,MATCH('SPACELOG 12 BP'!DG$2,'SPACELOG 12 EMPRUNT 2'!$Z$14:$Z$2000,0)),0)</f>
        <v>0</v>
      </c>
      <c r="DH58" s="17">
        <f>IFERROR(INDEX('SPACELOG 12 EMPRUNT 2'!$I$14:$I$2000,MATCH('SPACELOG 12 BP'!DH$2,'SPACELOG 12 EMPRUNT 2'!$Z$14:$Z$2000,0)),0)</f>
        <v>0</v>
      </c>
      <c r="DI58" s="17">
        <f>IFERROR(INDEX('SPACELOG 12 EMPRUNT 2'!$I$14:$I$2000,MATCH('SPACELOG 12 BP'!DI$2,'SPACELOG 12 EMPRUNT 2'!$Z$14:$Z$2000,0)),0)</f>
        <v>0</v>
      </c>
      <c r="DJ58" s="17">
        <f>IFERROR(INDEX('SPACELOG 12 EMPRUNT 2'!$I$14:$I$2000,MATCH('SPACELOG 12 BP'!DJ$2,'SPACELOG 12 EMPRUNT 2'!$Z$14:$Z$2000,0)),0)</f>
        <v>0</v>
      </c>
      <c r="DK58" s="17">
        <f>IFERROR(INDEX('SPACELOG 12 EMPRUNT 2'!$I$14:$I$2000,MATCH('SPACELOG 12 BP'!DK$2,'SPACELOG 12 EMPRUNT 2'!$Z$14:$Z$2000,0)),0)</f>
        <v>0</v>
      </c>
      <c r="DL58" s="17">
        <f>IFERROR(INDEX('SPACELOG 12 EMPRUNT 2'!$I$14:$I$2000,MATCH('SPACELOG 12 BP'!DL$2,'SPACELOG 12 EMPRUNT 2'!$Z$14:$Z$2000,0)),0)</f>
        <v>0</v>
      </c>
      <c r="DM58" s="17">
        <f>IFERROR(INDEX('SPACELOG 12 EMPRUNT 2'!$I$14:$I$2000,MATCH('SPACELOG 12 BP'!DM$2,'SPACELOG 12 EMPRUNT 2'!$Z$14:$Z$2000,0)),0)</f>
        <v>0</v>
      </c>
      <c r="DN58" s="17">
        <f>IFERROR(INDEX('SPACELOG 12 EMPRUNT 2'!$I$14:$I$2000,MATCH('SPACELOG 12 BP'!DN$2,'SPACELOG 12 EMPRUNT 2'!$Z$14:$Z$2000,0)),0)</f>
        <v>0</v>
      </c>
      <c r="DO58" s="17">
        <f>IFERROR(INDEX('SPACELOG 12 EMPRUNT 2'!$I$14:$I$2000,MATCH('SPACELOG 12 BP'!DO$2,'SPACELOG 12 EMPRUNT 2'!$Z$14:$Z$2000,0)),0)</f>
        <v>0</v>
      </c>
      <c r="DP58" s="17">
        <f>IFERROR(INDEX('SPACELOG 12 EMPRUNT 2'!$I$14:$I$2000,MATCH('SPACELOG 12 BP'!DP$2,'SPACELOG 12 EMPRUNT 2'!$Z$14:$Z$2000,0)),0)</f>
        <v>0</v>
      </c>
      <c r="DQ58" s="17">
        <f>IFERROR(INDEX('SPACELOG 12 EMPRUNT 2'!$I$14:$I$2000,MATCH('SPACELOG 12 BP'!DQ$2,'SPACELOG 12 EMPRUNT 2'!$Z$14:$Z$2000,0)),0)</f>
        <v>0</v>
      </c>
      <c r="DR58" s="319">
        <f t="shared" si="543"/>
        <v>0</v>
      </c>
      <c r="DS58" s="17">
        <f>IFERROR(INDEX('SPACELOG 12 EMPRUNT 2'!$I$14:$I$2000,MATCH('SPACELOG 12 BP'!DS$2,'SPACELOG 12 EMPRUNT 2'!$Z$14:$Z$2000,0)),0)</f>
        <v>0</v>
      </c>
      <c r="DT58" s="17">
        <f>IFERROR(INDEX('SPACELOG 12 EMPRUNT 2'!$I$14:$I$2000,MATCH('SPACELOG 12 BP'!DT$2,'SPACELOG 12 EMPRUNT 2'!$Z$14:$Z$2000,0)),0)</f>
        <v>0</v>
      </c>
      <c r="DU58" s="17">
        <f>IFERROR(INDEX('SPACELOG 12 EMPRUNT 2'!$I$14:$I$2000,MATCH('SPACELOG 12 BP'!DU$2,'SPACELOG 12 EMPRUNT 2'!$Z$14:$Z$2000,0)),0)</f>
        <v>0</v>
      </c>
      <c r="DV58" s="17">
        <f>IFERROR(INDEX('SPACELOG 12 EMPRUNT 2'!$I$14:$I$2000,MATCH('SPACELOG 12 BP'!DV$2,'SPACELOG 12 EMPRUNT 2'!$Z$14:$Z$2000,0)),0)</f>
        <v>0</v>
      </c>
      <c r="DW58" s="17">
        <f>IFERROR(INDEX('SPACELOG 12 EMPRUNT 2'!$I$14:$I$2000,MATCH('SPACELOG 12 BP'!DW$2,'SPACELOG 12 EMPRUNT 2'!$Z$14:$Z$2000,0)),0)</f>
        <v>0</v>
      </c>
      <c r="DX58" s="17">
        <f>IFERROR(INDEX('SPACELOG 12 EMPRUNT 2'!$I$14:$I$2000,MATCH('SPACELOG 12 BP'!DX$2,'SPACELOG 12 EMPRUNT 2'!$Z$14:$Z$2000,0)),0)</f>
        <v>0</v>
      </c>
      <c r="DY58" s="17">
        <f>IFERROR(INDEX('SPACELOG 12 EMPRUNT 2'!$I$14:$I$2000,MATCH('SPACELOG 12 BP'!DY$2,'SPACELOG 12 EMPRUNT 2'!$Z$14:$Z$2000,0)),0)</f>
        <v>0</v>
      </c>
      <c r="DZ58" s="17">
        <f>IFERROR(INDEX('SPACELOG 12 EMPRUNT 2'!$I$14:$I$2000,MATCH('SPACELOG 12 BP'!DZ$2,'SPACELOG 12 EMPRUNT 2'!$Z$14:$Z$2000,0)),0)</f>
        <v>0</v>
      </c>
      <c r="EA58" s="17">
        <f>IFERROR(INDEX('SPACELOG 12 EMPRUNT 2'!$I$14:$I$2000,MATCH('SPACELOG 12 BP'!EA$2,'SPACELOG 12 EMPRUNT 2'!$Z$14:$Z$2000,0)),0)</f>
        <v>0</v>
      </c>
      <c r="EB58" s="17">
        <f>IFERROR(INDEX('SPACELOG 12 EMPRUNT 2'!$I$14:$I$2000,MATCH('SPACELOG 12 BP'!EB$2,'SPACELOG 12 EMPRUNT 2'!$Z$14:$Z$2000,0)),0)</f>
        <v>0</v>
      </c>
      <c r="EC58" s="17">
        <f>IFERROR(INDEX('SPACELOG 12 EMPRUNT 2'!$I$14:$I$2000,MATCH('SPACELOG 12 BP'!EC$2,'SPACELOG 12 EMPRUNT 2'!$Z$14:$Z$2000,0)),0)</f>
        <v>0</v>
      </c>
      <c r="ED58" s="17">
        <f>IFERROR(INDEX('SPACELOG 12 EMPRUNT 2'!$I$14:$I$2000,MATCH('SPACELOG 12 BP'!ED$2,'SPACELOG 12 EMPRUNT 2'!$Z$14:$Z$2000,0)),0)</f>
        <v>0</v>
      </c>
      <c r="EE58" s="319">
        <f t="shared" si="544"/>
        <v>0</v>
      </c>
    </row>
    <row r="59" spans="1:135" x14ac:dyDescent="0.2">
      <c r="A59" s="29" t="s">
        <v>6</v>
      </c>
      <c r="B59" s="38">
        <f>'SPACELOG 12 EMPRUNT 3'!E6</f>
        <v>0</v>
      </c>
      <c r="D59" s="1" t="s">
        <v>298</v>
      </c>
      <c r="F59" s="17">
        <f>IFERROR(INDEX('SPACELOG 12 EMPRUNT 3'!$I$14:$I$2000,MATCH('SPACELOG 12 BP'!F$2,'SPACELOG 12 EMPRUNT 3'!$Z$14:$Z$2000,0)),0)</f>
        <v>0</v>
      </c>
      <c r="G59" s="17">
        <f>IFERROR(INDEX('SPACELOG 12 EMPRUNT 3'!$I$14:$I$2000,MATCH('SPACELOG 12 BP'!G$2,'SPACELOG 12 EMPRUNT 3'!$Z$14:$Z$2000,0)),0)</f>
        <v>0</v>
      </c>
      <c r="H59" s="17">
        <f>IFERROR(INDEX('SPACELOG 12 EMPRUNT 3'!$I$14:$I$2000,MATCH('SPACELOG 12 BP'!H$2,'SPACELOG 12 EMPRUNT 3'!$Z$14:$Z$2000,0)),0)</f>
        <v>0</v>
      </c>
      <c r="I59" s="17">
        <f>IFERROR(INDEX('SPACELOG 12 EMPRUNT 3'!$I$14:$I$2000,MATCH('SPACELOG 12 BP'!I$2,'SPACELOG 12 EMPRUNT 3'!$Z$14:$Z$2000,0)),0)</f>
        <v>0</v>
      </c>
      <c r="J59" s="17">
        <f>IFERROR(INDEX('SPACELOG 12 EMPRUNT 3'!$I$14:$I$2000,MATCH('SPACELOG 12 BP'!J$2,'SPACELOG 12 EMPRUNT 3'!$Z$14:$Z$2000,0)),0)</f>
        <v>0</v>
      </c>
      <c r="K59" s="17">
        <f>IFERROR(INDEX('SPACELOG 12 EMPRUNT 3'!$I$14:$I$2000,MATCH('SPACELOG 12 BP'!K$2,'SPACELOG 12 EMPRUNT 3'!$Z$14:$Z$2000,0)),0)</f>
        <v>0</v>
      </c>
      <c r="L59" s="17">
        <f>IFERROR(INDEX('SPACELOG 12 EMPRUNT 3'!$I$14:$I$2000,MATCH('SPACELOG 12 BP'!L$2,'SPACELOG 12 EMPRUNT 3'!$Z$14:$Z$2000,0)),0)</f>
        <v>0</v>
      </c>
      <c r="M59" s="17">
        <f>IFERROR(INDEX('SPACELOG 12 EMPRUNT 3'!$I$14:$I$2000,MATCH('SPACELOG 12 BP'!M$2,'SPACELOG 12 EMPRUNT 3'!$Z$14:$Z$2000,0)),0)</f>
        <v>0</v>
      </c>
      <c r="N59" s="17">
        <f>IFERROR(INDEX('SPACELOG 12 EMPRUNT 3'!$I$14:$I$2000,MATCH('SPACELOG 12 BP'!N$2,'SPACELOG 12 EMPRUNT 3'!$Z$14:$Z$2000,0)),0)</f>
        <v>0</v>
      </c>
      <c r="O59" s="17">
        <f>IFERROR(INDEX('SPACELOG 12 EMPRUNT 3'!$I$14:$I$2000,MATCH('SPACELOG 12 BP'!O$2,'SPACELOG 12 EMPRUNT 3'!$Z$14:$Z$2000,0)),0)</f>
        <v>0</v>
      </c>
      <c r="P59" s="17">
        <f>IFERROR(INDEX('SPACELOG 12 EMPRUNT 3'!$I$14:$I$2000,MATCH('SPACELOG 12 BP'!P$2,'SPACELOG 12 EMPRUNT 3'!$Z$14:$Z$2000,0)),0)</f>
        <v>0</v>
      </c>
      <c r="Q59" s="17">
        <f>IFERROR(INDEX('SPACELOG 12 EMPRUNT 3'!$I$14:$I$2000,MATCH('SPACELOG 12 BP'!Q$2,'SPACELOG 12 EMPRUNT 3'!$Z$14:$Z$2000,0)),0)</f>
        <v>0</v>
      </c>
      <c r="R59" s="319">
        <f t="shared" si="545"/>
        <v>0</v>
      </c>
      <c r="S59" s="17">
        <f>IFERROR(INDEX('SPACELOG 12 EMPRUNT 3'!$I$14:$I$2000,MATCH('SPACELOG 12 BP'!S$2,'SPACELOG 12 EMPRUNT 3'!$Z$14:$Z$2000,0)),0)</f>
        <v>0</v>
      </c>
      <c r="T59" s="17">
        <f>IFERROR(INDEX('SPACELOG 12 EMPRUNT 3'!$I$14:$I$2000,MATCH('SPACELOG 12 BP'!T$2,'SPACELOG 12 EMPRUNT 3'!$Z$14:$Z$2000,0)),0)</f>
        <v>0</v>
      </c>
      <c r="U59" s="17">
        <f>IFERROR(INDEX('SPACELOG 12 EMPRUNT 3'!$I$14:$I$2000,MATCH('SPACELOG 12 BP'!U$2,'SPACELOG 12 EMPRUNT 3'!$Z$14:$Z$2000,0)),0)</f>
        <v>0</v>
      </c>
      <c r="V59" s="17">
        <f>IFERROR(INDEX('SPACELOG 12 EMPRUNT 3'!$I$14:$I$2000,MATCH('SPACELOG 12 BP'!V$2,'SPACELOG 12 EMPRUNT 3'!$Z$14:$Z$2000,0)),0)</f>
        <v>0</v>
      </c>
      <c r="W59" s="17">
        <f>IFERROR(INDEX('SPACELOG 12 EMPRUNT 3'!$I$14:$I$2000,MATCH('SPACELOG 12 BP'!W$2,'SPACELOG 12 EMPRUNT 3'!$Z$14:$Z$2000,0)),0)</f>
        <v>0</v>
      </c>
      <c r="X59" s="17">
        <f>IFERROR(INDEX('SPACELOG 12 EMPRUNT 3'!$I$14:$I$2000,MATCH('SPACELOG 12 BP'!X$2,'SPACELOG 12 EMPRUNT 3'!$Z$14:$Z$2000,0)),0)</f>
        <v>0</v>
      </c>
      <c r="Y59" s="17">
        <f>IFERROR(INDEX('SPACELOG 12 EMPRUNT 3'!$I$14:$I$2000,MATCH('SPACELOG 12 BP'!Y$2,'SPACELOG 12 EMPRUNT 3'!$Z$14:$Z$2000,0)),0)</f>
        <v>0</v>
      </c>
      <c r="Z59" s="17">
        <f>IFERROR(INDEX('SPACELOG 12 EMPRUNT 3'!$I$14:$I$2000,MATCH('SPACELOG 12 BP'!Z$2,'SPACELOG 12 EMPRUNT 3'!$Z$14:$Z$2000,0)),0)</f>
        <v>0</v>
      </c>
      <c r="AA59" s="17">
        <f>IFERROR(INDEX('SPACELOG 12 EMPRUNT 3'!$I$14:$I$2000,MATCH('SPACELOG 12 BP'!AA$2,'SPACELOG 12 EMPRUNT 3'!$Z$14:$Z$2000,0)),0)</f>
        <v>0</v>
      </c>
      <c r="AB59" s="17">
        <f>IFERROR(INDEX('SPACELOG 12 EMPRUNT 3'!$I$14:$I$2000,MATCH('SPACELOG 12 BP'!AB$2,'SPACELOG 12 EMPRUNT 3'!$Z$14:$Z$2000,0)),0)</f>
        <v>0</v>
      </c>
      <c r="AC59" s="17">
        <f>IFERROR(INDEX('SPACELOG 12 EMPRUNT 3'!$I$14:$I$2000,MATCH('SPACELOG 12 BP'!AC$2,'SPACELOG 12 EMPRUNT 3'!$Z$14:$Z$2000,0)),0)</f>
        <v>0</v>
      </c>
      <c r="AD59" s="17">
        <f>IFERROR(INDEX('SPACELOG 12 EMPRUNT 3'!$I$14:$I$2000,MATCH('SPACELOG 12 BP'!AD$2,'SPACELOG 12 EMPRUNT 3'!$Z$14:$Z$2000,0)),0)</f>
        <v>0</v>
      </c>
      <c r="AE59" s="319">
        <f t="shared" si="536"/>
        <v>0</v>
      </c>
      <c r="AF59" s="17">
        <f>IFERROR(INDEX('SPACELOG 12 EMPRUNT 3'!$I$14:$I$2000,MATCH('SPACELOG 12 BP'!AF$2,'SPACELOG 12 EMPRUNT 3'!$Z$14:$Z$2000,0)),0)</f>
        <v>0</v>
      </c>
      <c r="AG59" s="17">
        <f>IFERROR(INDEX('SPACELOG 12 EMPRUNT 3'!$I$14:$I$2000,MATCH('SPACELOG 12 BP'!AG$2,'SPACELOG 12 EMPRUNT 3'!$Z$14:$Z$2000,0)),0)</f>
        <v>0</v>
      </c>
      <c r="AH59" s="17">
        <f>IFERROR(INDEX('SPACELOG 12 EMPRUNT 3'!$I$14:$I$2000,MATCH('SPACELOG 12 BP'!AH$2,'SPACELOG 12 EMPRUNT 3'!$Z$14:$Z$2000,0)),0)</f>
        <v>0</v>
      </c>
      <c r="AI59" s="17">
        <f>IFERROR(INDEX('SPACELOG 12 EMPRUNT 3'!$I$14:$I$2000,MATCH('SPACELOG 12 BP'!AI$2,'SPACELOG 12 EMPRUNT 3'!$Z$14:$Z$2000,0)),0)</f>
        <v>0</v>
      </c>
      <c r="AJ59" s="17">
        <f>IFERROR(INDEX('SPACELOG 12 EMPRUNT 3'!$I$14:$I$2000,MATCH('SPACELOG 12 BP'!AJ$2,'SPACELOG 12 EMPRUNT 3'!$Z$14:$Z$2000,0)),0)</f>
        <v>0</v>
      </c>
      <c r="AK59" s="17">
        <f>IFERROR(INDEX('SPACELOG 12 EMPRUNT 3'!$I$14:$I$2000,MATCH('SPACELOG 12 BP'!AK$2,'SPACELOG 12 EMPRUNT 3'!$Z$14:$Z$2000,0)),0)</f>
        <v>0</v>
      </c>
      <c r="AL59" s="17">
        <f>IFERROR(INDEX('SPACELOG 12 EMPRUNT 3'!$I$14:$I$2000,MATCH('SPACELOG 12 BP'!AL$2,'SPACELOG 12 EMPRUNT 3'!$Z$14:$Z$2000,0)),0)</f>
        <v>0</v>
      </c>
      <c r="AM59" s="17">
        <f>IFERROR(INDEX('SPACELOG 12 EMPRUNT 3'!$I$14:$I$2000,MATCH('SPACELOG 12 BP'!AM$2,'SPACELOG 12 EMPRUNT 3'!$Z$14:$Z$2000,0)),0)</f>
        <v>0</v>
      </c>
      <c r="AN59" s="17">
        <f>IFERROR(INDEX('SPACELOG 12 EMPRUNT 3'!$I$14:$I$2000,MATCH('SPACELOG 12 BP'!AN$2,'SPACELOG 12 EMPRUNT 3'!$Z$14:$Z$2000,0)),0)</f>
        <v>0</v>
      </c>
      <c r="AO59" s="17">
        <f>IFERROR(INDEX('SPACELOG 12 EMPRUNT 3'!$I$14:$I$2000,MATCH('SPACELOG 12 BP'!AO$2,'SPACELOG 12 EMPRUNT 3'!$Z$14:$Z$2000,0)),0)</f>
        <v>0</v>
      </c>
      <c r="AP59" s="17">
        <f>IFERROR(INDEX('SPACELOG 12 EMPRUNT 3'!$I$14:$I$2000,MATCH('SPACELOG 12 BP'!AP$2,'SPACELOG 12 EMPRUNT 3'!$Z$14:$Z$2000,0)),0)</f>
        <v>0</v>
      </c>
      <c r="AQ59" s="17">
        <f>IFERROR(INDEX('SPACELOG 12 EMPRUNT 3'!$I$14:$I$2000,MATCH('SPACELOG 12 BP'!AQ$2,'SPACELOG 12 EMPRUNT 3'!$Z$14:$Z$2000,0)),0)</f>
        <v>0</v>
      </c>
      <c r="AR59" s="319">
        <f t="shared" si="537"/>
        <v>0</v>
      </c>
      <c r="AS59" s="17">
        <f>IFERROR(INDEX('SPACELOG 12 EMPRUNT 3'!$I$14:$I$2000,MATCH('SPACELOG 12 BP'!AS$2,'SPACELOG 12 EMPRUNT 3'!$Z$14:$Z$2000,0)),0)</f>
        <v>0</v>
      </c>
      <c r="AT59" s="17">
        <f>IFERROR(INDEX('SPACELOG 12 EMPRUNT 3'!$I$14:$I$2000,MATCH('SPACELOG 12 BP'!AT$2,'SPACELOG 12 EMPRUNT 3'!$Z$14:$Z$2000,0)),0)</f>
        <v>0</v>
      </c>
      <c r="AU59" s="17">
        <f>IFERROR(INDEX('SPACELOG 12 EMPRUNT 3'!$I$14:$I$2000,MATCH('SPACELOG 12 BP'!AU$2,'SPACELOG 12 EMPRUNT 3'!$Z$14:$Z$2000,0)),0)</f>
        <v>0</v>
      </c>
      <c r="AV59" s="17">
        <f>IFERROR(INDEX('SPACELOG 12 EMPRUNT 3'!$I$14:$I$2000,MATCH('SPACELOG 12 BP'!AV$2,'SPACELOG 12 EMPRUNT 3'!$Z$14:$Z$2000,0)),0)</f>
        <v>0</v>
      </c>
      <c r="AW59" s="17">
        <f>IFERROR(INDEX('SPACELOG 12 EMPRUNT 3'!$I$14:$I$2000,MATCH('SPACELOG 12 BP'!AW$2,'SPACELOG 12 EMPRUNT 3'!$Z$14:$Z$2000,0)),0)</f>
        <v>0</v>
      </c>
      <c r="AX59" s="17">
        <f>IFERROR(INDEX('SPACELOG 12 EMPRUNT 3'!$I$14:$I$2000,MATCH('SPACELOG 12 BP'!AX$2,'SPACELOG 12 EMPRUNT 3'!$Z$14:$Z$2000,0)),0)</f>
        <v>0</v>
      </c>
      <c r="AY59" s="17">
        <f>IFERROR(INDEX('SPACELOG 12 EMPRUNT 3'!$I$14:$I$2000,MATCH('SPACELOG 12 BP'!AY$2,'SPACELOG 12 EMPRUNT 3'!$Z$14:$Z$2000,0)),0)</f>
        <v>0</v>
      </c>
      <c r="AZ59" s="17">
        <f>IFERROR(INDEX('SPACELOG 12 EMPRUNT 3'!$I$14:$I$2000,MATCH('SPACELOG 12 BP'!AZ$2,'SPACELOG 12 EMPRUNT 3'!$Z$14:$Z$2000,0)),0)</f>
        <v>0</v>
      </c>
      <c r="BA59" s="17">
        <f>IFERROR(INDEX('SPACELOG 12 EMPRUNT 3'!$I$14:$I$2000,MATCH('SPACELOG 12 BP'!BA$2,'SPACELOG 12 EMPRUNT 3'!$Z$14:$Z$2000,0)),0)</f>
        <v>0</v>
      </c>
      <c r="BB59" s="17">
        <f>IFERROR(INDEX('SPACELOG 12 EMPRUNT 3'!$I$14:$I$2000,MATCH('SPACELOG 12 BP'!BB$2,'SPACELOG 12 EMPRUNT 3'!$Z$14:$Z$2000,0)),0)</f>
        <v>0</v>
      </c>
      <c r="BC59" s="17">
        <f>IFERROR(INDEX('SPACELOG 12 EMPRUNT 3'!$I$14:$I$2000,MATCH('SPACELOG 12 BP'!BC$2,'SPACELOG 12 EMPRUNT 3'!$Z$14:$Z$2000,0)),0)</f>
        <v>0</v>
      </c>
      <c r="BD59" s="17">
        <f>IFERROR(INDEX('SPACELOG 12 EMPRUNT 3'!$I$14:$I$2000,MATCH('SPACELOG 12 BP'!BD$2,'SPACELOG 12 EMPRUNT 3'!$Z$14:$Z$2000,0)),0)</f>
        <v>0</v>
      </c>
      <c r="BE59" s="319">
        <f t="shared" si="538"/>
        <v>0</v>
      </c>
      <c r="BF59" s="17">
        <f>IFERROR(INDEX('SPACELOG 12 EMPRUNT 3'!$I$14:$I$2000,MATCH('SPACELOG 12 BP'!BF$2,'SPACELOG 12 EMPRUNT 3'!$Z$14:$Z$2000,0)),0)</f>
        <v>0</v>
      </c>
      <c r="BG59" s="17">
        <f>IFERROR(INDEX('SPACELOG 12 EMPRUNT 3'!$I$14:$I$2000,MATCH('SPACELOG 12 BP'!BG$2,'SPACELOG 12 EMPRUNT 3'!$Z$14:$Z$2000,0)),0)</f>
        <v>0</v>
      </c>
      <c r="BH59" s="17">
        <f>IFERROR(INDEX('SPACELOG 12 EMPRUNT 3'!$I$14:$I$2000,MATCH('SPACELOG 12 BP'!BH$2,'SPACELOG 12 EMPRUNT 3'!$Z$14:$Z$2000,0)),0)</f>
        <v>0</v>
      </c>
      <c r="BI59" s="17">
        <f>IFERROR(INDEX('SPACELOG 12 EMPRUNT 3'!$I$14:$I$2000,MATCH('SPACELOG 12 BP'!BI$2,'SPACELOG 12 EMPRUNT 3'!$Z$14:$Z$2000,0)),0)</f>
        <v>0</v>
      </c>
      <c r="BJ59" s="17">
        <f>IFERROR(INDEX('SPACELOG 12 EMPRUNT 3'!$I$14:$I$2000,MATCH('SPACELOG 12 BP'!BJ$2,'SPACELOG 12 EMPRUNT 3'!$Z$14:$Z$2000,0)),0)</f>
        <v>0</v>
      </c>
      <c r="BK59" s="17">
        <f>IFERROR(INDEX('SPACELOG 12 EMPRUNT 3'!$I$14:$I$2000,MATCH('SPACELOG 12 BP'!BK$2,'SPACELOG 12 EMPRUNT 3'!$Z$14:$Z$2000,0)),0)</f>
        <v>0</v>
      </c>
      <c r="BL59" s="17">
        <f>IFERROR(INDEX('SPACELOG 12 EMPRUNT 3'!$I$14:$I$2000,MATCH('SPACELOG 12 BP'!BL$2,'SPACELOG 12 EMPRUNT 3'!$Z$14:$Z$2000,0)),0)</f>
        <v>0</v>
      </c>
      <c r="BM59" s="17">
        <f>IFERROR(INDEX('SPACELOG 12 EMPRUNT 3'!$I$14:$I$2000,MATCH('SPACELOG 12 BP'!BM$2,'SPACELOG 12 EMPRUNT 3'!$Z$14:$Z$2000,0)),0)</f>
        <v>0</v>
      </c>
      <c r="BN59" s="17">
        <f>IFERROR(INDEX('SPACELOG 12 EMPRUNT 3'!$I$14:$I$2000,MATCH('SPACELOG 12 BP'!BN$2,'SPACELOG 12 EMPRUNT 3'!$Z$14:$Z$2000,0)),0)</f>
        <v>0</v>
      </c>
      <c r="BO59" s="17">
        <f>IFERROR(INDEX('SPACELOG 12 EMPRUNT 3'!$I$14:$I$2000,MATCH('SPACELOG 12 BP'!BO$2,'SPACELOG 12 EMPRUNT 3'!$Z$14:$Z$2000,0)),0)</f>
        <v>0</v>
      </c>
      <c r="BP59" s="17">
        <f>IFERROR(INDEX('SPACELOG 12 EMPRUNT 3'!$I$14:$I$2000,MATCH('SPACELOG 12 BP'!BP$2,'SPACELOG 12 EMPRUNT 3'!$Z$14:$Z$2000,0)),0)</f>
        <v>0</v>
      </c>
      <c r="BQ59" s="17">
        <f>IFERROR(INDEX('SPACELOG 12 EMPRUNT 3'!$I$14:$I$2000,MATCH('SPACELOG 12 BP'!BQ$2,'SPACELOG 12 EMPRUNT 3'!$Z$14:$Z$2000,0)),0)</f>
        <v>0</v>
      </c>
      <c r="BR59" s="319">
        <f t="shared" si="539"/>
        <v>0</v>
      </c>
      <c r="BS59" s="17">
        <f>IFERROR(INDEX('SPACELOG 12 EMPRUNT 3'!$I$14:$I$2000,MATCH('SPACELOG 12 BP'!BS$2,'SPACELOG 12 EMPRUNT 3'!$Z$14:$Z$2000,0)),0)</f>
        <v>0</v>
      </c>
      <c r="BT59" s="17">
        <f>IFERROR(INDEX('SPACELOG 12 EMPRUNT 3'!$I$14:$I$2000,MATCH('SPACELOG 12 BP'!BT$2,'SPACELOG 12 EMPRUNT 3'!$Z$14:$Z$2000,0)),0)</f>
        <v>0</v>
      </c>
      <c r="BU59" s="17">
        <f>IFERROR(INDEX('SPACELOG 12 EMPRUNT 3'!$I$14:$I$2000,MATCH('SPACELOG 12 BP'!BU$2,'SPACELOG 12 EMPRUNT 3'!$Z$14:$Z$2000,0)),0)</f>
        <v>0</v>
      </c>
      <c r="BV59" s="17">
        <f>IFERROR(INDEX('SPACELOG 12 EMPRUNT 3'!$I$14:$I$2000,MATCH('SPACELOG 12 BP'!BV$2,'SPACELOG 12 EMPRUNT 3'!$Z$14:$Z$2000,0)),0)</f>
        <v>0</v>
      </c>
      <c r="BW59" s="17">
        <f>IFERROR(INDEX('SPACELOG 12 EMPRUNT 3'!$I$14:$I$2000,MATCH('SPACELOG 12 BP'!BW$2,'SPACELOG 12 EMPRUNT 3'!$Z$14:$Z$2000,0)),0)</f>
        <v>0</v>
      </c>
      <c r="BX59" s="17">
        <f>IFERROR(INDEX('SPACELOG 12 EMPRUNT 3'!$I$14:$I$2000,MATCH('SPACELOG 12 BP'!BX$2,'SPACELOG 12 EMPRUNT 3'!$Z$14:$Z$2000,0)),0)</f>
        <v>0</v>
      </c>
      <c r="BY59" s="17">
        <f>IFERROR(INDEX('SPACELOG 12 EMPRUNT 3'!$I$14:$I$2000,MATCH('SPACELOG 12 BP'!BY$2,'SPACELOG 12 EMPRUNT 3'!$Z$14:$Z$2000,0)),0)</f>
        <v>0</v>
      </c>
      <c r="BZ59" s="17">
        <f>IFERROR(INDEX('SPACELOG 12 EMPRUNT 3'!$I$14:$I$2000,MATCH('SPACELOG 12 BP'!BZ$2,'SPACELOG 12 EMPRUNT 3'!$Z$14:$Z$2000,0)),0)</f>
        <v>0</v>
      </c>
      <c r="CA59" s="17">
        <f>IFERROR(INDEX('SPACELOG 12 EMPRUNT 3'!$I$14:$I$2000,MATCH('SPACELOG 12 BP'!CA$2,'SPACELOG 12 EMPRUNT 3'!$Z$14:$Z$2000,0)),0)</f>
        <v>0</v>
      </c>
      <c r="CB59" s="17">
        <f>IFERROR(INDEX('SPACELOG 12 EMPRUNT 3'!$I$14:$I$2000,MATCH('SPACELOG 12 BP'!CB$2,'SPACELOG 12 EMPRUNT 3'!$Z$14:$Z$2000,0)),0)</f>
        <v>0</v>
      </c>
      <c r="CC59" s="17">
        <f>IFERROR(INDEX('SPACELOG 12 EMPRUNT 3'!$I$14:$I$2000,MATCH('SPACELOG 12 BP'!CC$2,'SPACELOG 12 EMPRUNT 3'!$Z$14:$Z$2000,0)),0)</f>
        <v>0</v>
      </c>
      <c r="CD59" s="17">
        <f>IFERROR(INDEX('SPACELOG 12 EMPRUNT 3'!$I$14:$I$2000,MATCH('SPACELOG 12 BP'!CD$2,'SPACELOG 12 EMPRUNT 3'!$Z$14:$Z$2000,0)),0)</f>
        <v>0</v>
      </c>
      <c r="CE59" s="319">
        <f t="shared" si="540"/>
        <v>0</v>
      </c>
      <c r="CF59" s="17">
        <f>IFERROR(INDEX('SPACELOG 12 EMPRUNT 3'!$I$14:$I$2000,MATCH('SPACELOG 12 BP'!CF$2,'SPACELOG 12 EMPRUNT 3'!$Z$14:$Z$2000,0)),0)</f>
        <v>0</v>
      </c>
      <c r="CG59" s="17">
        <f>IFERROR(INDEX('SPACELOG 12 EMPRUNT 3'!$I$14:$I$2000,MATCH('SPACELOG 12 BP'!CG$2,'SPACELOG 12 EMPRUNT 3'!$Z$14:$Z$2000,0)),0)</f>
        <v>0</v>
      </c>
      <c r="CH59" s="17">
        <f>IFERROR(INDEX('SPACELOG 12 EMPRUNT 3'!$I$14:$I$2000,MATCH('SPACELOG 12 BP'!CH$2,'SPACELOG 12 EMPRUNT 3'!$Z$14:$Z$2000,0)),0)</f>
        <v>0</v>
      </c>
      <c r="CI59" s="17">
        <f>IFERROR(INDEX('SPACELOG 12 EMPRUNT 3'!$I$14:$I$2000,MATCH('SPACELOG 12 BP'!CI$2,'SPACELOG 12 EMPRUNT 3'!$Z$14:$Z$2000,0)),0)</f>
        <v>0</v>
      </c>
      <c r="CJ59" s="17">
        <f>IFERROR(INDEX('SPACELOG 12 EMPRUNT 3'!$I$14:$I$2000,MATCH('SPACELOG 12 BP'!CJ$2,'SPACELOG 12 EMPRUNT 3'!$Z$14:$Z$2000,0)),0)</f>
        <v>0</v>
      </c>
      <c r="CK59" s="17">
        <f>IFERROR(INDEX('SPACELOG 12 EMPRUNT 3'!$I$14:$I$2000,MATCH('SPACELOG 12 BP'!CK$2,'SPACELOG 12 EMPRUNT 3'!$Z$14:$Z$2000,0)),0)</f>
        <v>0</v>
      </c>
      <c r="CL59" s="17">
        <f>IFERROR(INDEX('SPACELOG 12 EMPRUNT 3'!$I$14:$I$2000,MATCH('SPACELOG 12 BP'!CL$2,'SPACELOG 12 EMPRUNT 3'!$Z$14:$Z$2000,0)),0)</f>
        <v>0</v>
      </c>
      <c r="CM59" s="17">
        <f>IFERROR(INDEX('SPACELOG 12 EMPRUNT 3'!$I$14:$I$2000,MATCH('SPACELOG 12 BP'!CM$2,'SPACELOG 12 EMPRUNT 3'!$Z$14:$Z$2000,0)),0)</f>
        <v>0</v>
      </c>
      <c r="CN59" s="17">
        <f>IFERROR(INDEX('SPACELOG 12 EMPRUNT 3'!$I$14:$I$2000,MATCH('SPACELOG 12 BP'!CN$2,'SPACELOG 12 EMPRUNT 3'!$Z$14:$Z$2000,0)),0)</f>
        <v>0</v>
      </c>
      <c r="CO59" s="17">
        <f>IFERROR(INDEX('SPACELOG 12 EMPRUNT 3'!$I$14:$I$2000,MATCH('SPACELOG 12 BP'!CO$2,'SPACELOG 12 EMPRUNT 3'!$Z$14:$Z$2000,0)),0)</f>
        <v>0</v>
      </c>
      <c r="CP59" s="17">
        <f>IFERROR(INDEX('SPACELOG 12 EMPRUNT 3'!$I$14:$I$2000,MATCH('SPACELOG 12 BP'!CP$2,'SPACELOG 12 EMPRUNT 3'!$Z$14:$Z$2000,0)),0)</f>
        <v>0</v>
      </c>
      <c r="CQ59" s="17">
        <f>IFERROR(INDEX('SPACELOG 12 EMPRUNT 3'!$I$14:$I$2000,MATCH('SPACELOG 12 BP'!CQ$2,'SPACELOG 12 EMPRUNT 3'!$Z$14:$Z$2000,0)),0)</f>
        <v>0</v>
      </c>
      <c r="CR59" s="319">
        <f t="shared" si="541"/>
        <v>0</v>
      </c>
      <c r="CS59" s="17">
        <f>IFERROR(INDEX('SPACELOG 12 EMPRUNT 3'!$I$14:$I$2000,MATCH('SPACELOG 12 BP'!CS$2,'SPACELOG 12 EMPRUNT 3'!$Z$14:$Z$2000,0)),0)</f>
        <v>0</v>
      </c>
      <c r="CT59" s="17">
        <f>IFERROR(INDEX('SPACELOG 12 EMPRUNT 3'!$I$14:$I$2000,MATCH('SPACELOG 12 BP'!CT$2,'SPACELOG 12 EMPRUNT 3'!$Z$14:$Z$2000,0)),0)</f>
        <v>0</v>
      </c>
      <c r="CU59" s="17">
        <f>IFERROR(INDEX('SPACELOG 12 EMPRUNT 3'!$I$14:$I$2000,MATCH('SPACELOG 12 BP'!CU$2,'SPACELOG 12 EMPRUNT 3'!$Z$14:$Z$2000,0)),0)</f>
        <v>0</v>
      </c>
      <c r="CV59" s="17">
        <f>IFERROR(INDEX('SPACELOG 12 EMPRUNT 3'!$I$14:$I$2000,MATCH('SPACELOG 12 BP'!CV$2,'SPACELOG 12 EMPRUNT 3'!$Z$14:$Z$2000,0)),0)</f>
        <v>0</v>
      </c>
      <c r="CW59" s="17">
        <f>IFERROR(INDEX('SPACELOG 12 EMPRUNT 3'!$I$14:$I$2000,MATCH('SPACELOG 12 BP'!CW$2,'SPACELOG 12 EMPRUNT 3'!$Z$14:$Z$2000,0)),0)</f>
        <v>0</v>
      </c>
      <c r="CX59" s="17">
        <f>IFERROR(INDEX('SPACELOG 12 EMPRUNT 3'!$I$14:$I$2000,MATCH('SPACELOG 12 BP'!CX$2,'SPACELOG 12 EMPRUNT 3'!$Z$14:$Z$2000,0)),0)</f>
        <v>0</v>
      </c>
      <c r="CY59" s="17">
        <f>IFERROR(INDEX('SPACELOG 12 EMPRUNT 3'!$I$14:$I$2000,MATCH('SPACELOG 12 BP'!CY$2,'SPACELOG 12 EMPRUNT 3'!$Z$14:$Z$2000,0)),0)</f>
        <v>0</v>
      </c>
      <c r="CZ59" s="17">
        <f>IFERROR(INDEX('SPACELOG 12 EMPRUNT 3'!$I$14:$I$2000,MATCH('SPACELOG 12 BP'!CZ$2,'SPACELOG 12 EMPRUNT 3'!$Z$14:$Z$2000,0)),0)</f>
        <v>0</v>
      </c>
      <c r="DA59" s="17">
        <f>IFERROR(INDEX('SPACELOG 12 EMPRUNT 3'!$I$14:$I$2000,MATCH('SPACELOG 12 BP'!DA$2,'SPACELOG 12 EMPRUNT 3'!$Z$14:$Z$2000,0)),0)</f>
        <v>0</v>
      </c>
      <c r="DB59" s="17">
        <f>IFERROR(INDEX('SPACELOG 12 EMPRUNT 3'!$I$14:$I$2000,MATCH('SPACELOG 12 BP'!DB$2,'SPACELOG 12 EMPRUNT 3'!$Z$14:$Z$2000,0)),0)</f>
        <v>0</v>
      </c>
      <c r="DC59" s="17">
        <f>IFERROR(INDEX('SPACELOG 12 EMPRUNT 3'!$I$14:$I$2000,MATCH('SPACELOG 12 BP'!DC$2,'SPACELOG 12 EMPRUNT 3'!$Z$14:$Z$2000,0)),0)</f>
        <v>0</v>
      </c>
      <c r="DD59" s="17">
        <f>IFERROR(INDEX('SPACELOG 12 EMPRUNT 3'!$I$14:$I$2000,MATCH('SPACELOG 12 BP'!DD$2,'SPACELOG 12 EMPRUNT 3'!$Z$14:$Z$2000,0)),0)</f>
        <v>0</v>
      </c>
      <c r="DE59" s="319">
        <f t="shared" si="542"/>
        <v>0</v>
      </c>
      <c r="DF59" s="17">
        <f>IFERROR(INDEX('SPACELOG 12 EMPRUNT 3'!$I$14:$I$2000,MATCH('SPACELOG 12 BP'!DF$2,'SPACELOG 12 EMPRUNT 3'!$Z$14:$Z$2000,0)),0)</f>
        <v>0</v>
      </c>
      <c r="DG59" s="17">
        <f>IFERROR(INDEX('SPACELOG 12 EMPRUNT 3'!$I$14:$I$2000,MATCH('SPACELOG 12 BP'!DG$2,'SPACELOG 12 EMPRUNT 3'!$Z$14:$Z$2000,0)),0)</f>
        <v>0</v>
      </c>
      <c r="DH59" s="17">
        <f>IFERROR(INDEX('SPACELOG 12 EMPRUNT 3'!$I$14:$I$2000,MATCH('SPACELOG 12 BP'!DH$2,'SPACELOG 12 EMPRUNT 3'!$Z$14:$Z$2000,0)),0)</f>
        <v>0</v>
      </c>
      <c r="DI59" s="17">
        <f>IFERROR(INDEX('SPACELOG 12 EMPRUNT 3'!$I$14:$I$2000,MATCH('SPACELOG 12 BP'!DI$2,'SPACELOG 12 EMPRUNT 3'!$Z$14:$Z$2000,0)),0)</f>
        <v>0</v>
      </c>
      <c r="DJ59" s="17">
        <f>IFERROR(INDEX('SPACELOG 12 EMPRUNT 3'!$I$14:$I$2000,MATCH('SPACELOG 12 BP'!DJ$2,'SPACELOG 12 EMPRUNT 3'!$Z$14:$Z$2000,0)),0)</f>
        <v>0</v>
      </c>
      <c r="DK59" s="17">
        <f>IFERROR(INDEX('SPACELOG 12 EMPRUNT 3'!$I$14:$I$2000,MATCH('SPACELOG 12 BP'!DK$2,'SPACELOG 12 EMPRUNT 3'!$Z$14:$Z$2000,0)),0)</f>
        <v>0</v>
      </c>
      <c r="DL59" s="17">
        <f>IFERROR(INDEX('SPACELOG 12 EMPRUNT 3'!$I$14:$I$2000,MATCH('SPACELOG 12 BP'!DL$2,'SPACELOG 12 EMPRUNT 3'!$Z$14:$Z$2000,0)),0)</f>
        <v>0</v>
      </c>
      <c r="DM59" s="17">
        <f>IFERROR(INDEX('SPACELOG 12 EMPRUNT 3'!$I$14:$I$2000,MATCH('SPACELOG 12 BP'!DM$2,'SPACELOG 12 EMPRUNT 3'!$Z$14:$Z$2000,0)),0)</f>
        <v>0</v>
      </c>
      <c r="DN59" s="17">
        <f>IFERROR(INDEX('SPACELOG 12 EMPRUNT 3'!$I$14:$I$2000,MATCH('SPACELOG 12 BP'!DN$2,'SPACELOG 12 EMPRUNT 3'!$Z$14:$Z$2000,0)),0)</f>
        <v>0</v>
      </c>
      <c r="DO59" s="17">
        <f>IFERROR(INDEX('SPACELOG 12 EMPRUNT 3'!$I$14:$I$2000,MATCH('SPACELOG 12 BP'!DO$2,'SPACELOG 12 EMPRUNT 3'!$Z$14:$Z$2000,0)),0)</f>
        <v>0</v>
      </c>
      <c r="DP59" s="17">
        <f>IFERROR(INDEX('SPACELOG 12 EMPRUNT 3'!$I$14:$I$2000,MATCH('SPACELOG 12 BP'!DP$2,'SPACELOG 12 EMPRUNT 3'!$Z$14:$Z$2000,0)),0)</f>
        <v>0</v>
      </c>
      <c r="DQ59" s="17">
        <f>IFERROR(INDEX('SPACELOG 12 EMPRUNT 3'!$I$14:$I$2000,MATCH('SPACELOG 12 BP'!DQ$2,'SPACELOG 12 EMPRUNT 3'!$Z$14:$Z$2000,0)),0)</f>
        <v>0</v>
      </c>
      <c r="DR59" s="319">
        <f t="shared" si="543"/>
        <v>0</v>
      </c>
      <c r="DS59" s="17">
        <f>IFERROR(INDEX('SPACELOG 12 EMPRUNT 3'!$I$14:$I$2000,MATCH('SPACELOG 12 BP'!DS$2,'SPACELOG 12 EMPRUNT 3'!$Z$14:$Z$2000,0)),0)</f>
        <v>0</v>
      </c>
      <c r="DT59" s="17">
        <f>IFERROR(INDEX('SPACELOG 12 EMPRUNT 3'!$I$14:$I$2000,MATCH('SPACELOG 12 BP'!DT$2,'SPACELOG 12 EMPRUNT 3'!$Z$14:$Z$2000,0)),0)</f>
        <v>0</v>
      </c>
      <c r="DU59" s="17">
        <f>IFERROR(INDEX('SPACELOG 12 EMPRUNT 3'!$I$14:$I$2000,MATCH('SPACELOG 12 BP'!DU$2,'SPACELOG 12 EMPRUNT 3'!$Z$14:$Z$2000,0)),0)</f>
        <v>0</v>
      </c>
      <c r="DV59" s="17">
        <f>IFERROR(INDEX('SPACELOG 12 EMPRUNT 3'!$I$14:$I$2000,MATCH('SPACELOG 12 BP'!DV$2,'SPACELOG 12 EMPRUNT 3'!$Z$14:$Z$2000,0)),0)</f>
        <v>0</v>
      </c>
      <c r="DW59" s="17">
        <f>IFERROR(INDEX('SPACELOG 12 EMPRUNT 3'!$I$14:$I$2000,MATCH('SPACELOG 12 BP'!DW$2,'SPACELOG 12 EMPRUNT 3'!$Z$14:$Z$2000,0)),0)</f>
        <v>0</v>
      </c>
      <c r="DX59" s="17">
        <f>IFERROR(INDEX('SPACELOG 12 EMPRUNT 3'!$I$14:$I$2000,MATCH('SPACELOG 12 BP'!DX$2,'SPACELOG 12 EMPRUNT 3'!$Z$14:$Z$2000,0)),0)</f>
        <v>0</v>
      </c>
      <c r="DY59" s="17">
        <f>IFERROR(INDEX('SPACELOG 12 EMPRUNT 3'!$I$14:$I$2000,MATCH('SPACELOG 12 BP'!DY$2,'SPACELOG 12 EMPRUNT 3'!$Z$14:$Z$2000,0)),0)</f>
        <v>0</v>
      </c>
      <c r="DZ59" s="17">
        <f>IFERROR(INDEX('SPACELOG 12 EMPRUNT 3'!$I$14:$I$2000,MATCH('SPACELOG 12 BP'!DZ$2,'SPACELOG 12 EMPRUNT 3'!$Z$14:$Z$2000,0)),0)</f>
        <v>0</v>
      </c>
      <c r="EA59" s="17">
        <f>IFERROR(INDEX('SPACELOG 12 EMPRUNT 3'!$I$14:$I$2000,MATCH('SPACELOG 12 BP'!EA$2,'SPACELOG 12 EMPRUNT 3'!$Z$14:$Z$2000,0)),0)</f>
        <v>0</v>
      </c>
      <c r="EB59" s="17">
        <f>IFERROR(INDEX('SPACELOG 12 EMPRUNT 3'!$I$14:$I$2000,MATCH('SPACELOG 12 BP'!EB$2,'SPACELOG 12 EMPRUNT 3'!$Z$14:$Z$2000,0)),0)</f>
        <v>0</v>
      </c>
      <c r="EC59" s="17">
        <f>IFERROR(INDEX('SPACELOG 12 EMPRUNT 3'!$I$14:$I$2000,MATCH('SPACELOG 12 BP'!EC$2,'SPACELOG 12 EMPRUNT 3'!$Z$14:$Z$2000,0)),0)</f>
        <v>0</v>
      </c>
      <c r="ED59" s="17">
        <f>IFERROR(INDEX('SPACELOG 12 EMPRUNT 3'!$I$14:$I$2000,MATCH('SPACELOG 12 BP'!ED$2,'SPACELOG 12 EMPRUNT 3'!$Z$14:$Z$2000,0)),0)</f>
        <v>0</v>
      </c>
      <c r="EE59" s="319">
        <f t="shared" si="544"/>
        <v>0</v>
      </c>
    </row>
    <row r="60" spans="1:135" x14ac:dyDescent="0.2">
      <c r="A60" s="13" t="s">
        <v>7</v>
      </c>
      <c r="B60" s="17" t="str">
        <f>'SPACELOG 12 EMPRUNT 3'!I5</f>
        <v/>
      </c>
      <c r="D60" s="2" t="s">
        <v>51</v>
      </c>
      <c r="E60" s="41"/>
      <c r="F60" s="17">
        <f>F55-F57-F58-F59</f>
        <v>0</v>
      </c>
      <c r="G60" s="17">
        <f t="shared" ref="G60:Q60" si="546">G55-G57-G58-G59</f>
        <v>0</v>
      </c>
      <c r="H60" s="17">
        <f t="shared" si="546"/>
        <v>0</v>
      </c>
      <c r="I60" s="17">
        <f t="shared" si="546"/>
        <v>0</v>
      </c>
      <c r="J60" s="17">
        <f t="shared" si="546"/>
        <v>0</v>
      </c>
      <c r="K60" s="17">
        <f t="shared" si="546"/>
        <v>0</v>
      </c>
      <c r="L60" s="17">
        <f t="shared" si="546"/>
        <v>0</v>
      </c>
      <c r="M60" s="17">
        <f t="shared" si="546"/>
        <v>0</v>
      </c>
      <c r="N60" s="17">
        <f t="shared" si="546"/>
        <v>0</v>
      </c>
      <c r="O60" s="17">
        <f t="shared" si="546"/>
        <v>0</v>
      </c>
      <c r="P60" s="17">
        <f t="shared" si="546"/>
        <v>0</v>
      </c>
      <c r="Q60" s="17">
        <f t="shared" si="546"/>
        <v>0</v>
      </c>
      <c r="R60" s="319">
        <f>SUM(F60:Q60)</f>
        <v>0</v>
      </c>
      <c r="S60" s="17">
        <f>S55-S57-S58-S59</f>
        <v>0</v>
      </c>
      <c r="T60" s="17">
        <f t="shared" ref="T60" si="547">T55-T57-T58-T59</f>
        <v>0</v>
      </c>
      <c r="U60" s="17">
        <f t="shared" ref="U60" si="548">U55-U57-U58-U59</f>
        <v>0</v>
      </c>
      <c r="V60" s="17">
        <f t="shared" ref="V60" si="549">V55-V57-V58-V59</f>
        <v>0</v>
      </c>
      <c r="W60" s="17">
        <f t="shared" ref="W60" si="550">W55-W57-W58-W59</f>
        <v>0</v>
      </c>
      <c r="X60" s="17">
        <f t="shared" ref="X60" si="551">X55-X57-X58-X59</f>
        <v>0</v>
      </c>
      <c r="Y60" s="17">
        <f t="shared" ref="Y60" si="552">Y55-Y57-Y58-Y59</f>
        <v>0</v>
      </c>
      <c r="Z60" s="17">
        <f t="shared" ref="Z60" si="553">Z55-Z57-Z58-Z59</f>
        <v>0</v>
      </c>
      <c r="AA60" s="17">
        <f t="shared" ref="AA60" si="554">AA55-AA57-AA58-AA59</f>
        <v>0</v>
      </c>
      <c r="AB60" s="17">
        <f t="shared" ref="AB60" si="555">AB55-AB57-AB58-AB59</f>
        <v>0</v>
      </c>
      <c r="AC60" s="17">
        <f t="shared" ref="AC60" si="556">AC55-AC57-AC58-AC59</f>
        <v>0</v>
      </c>
      <c r="AD60" s="17">
        <f t="shared" ref="AD60" si="557">AD55-AD57-AD58-AD59</f>
        <v>0</v>
      </c>
      <c r="AE60" s="319">
        <f>SUM(S60:AD60)</f>
        <v>0</v>
      </c>
      <c r="AF60" s="17">
        <f>AF55-AF57-AF58-AF59</f>
        <v>0</v>
      </c>
      <c r="AG60" s="17">
        <f t="shared" ref="AG60" si="558">AG55-AG57-AG58-AG59</f>
        <v>0</v>
      </c>
      <c r="AH60" s="17">
        <f t="shared" ref="AH60" si="559">AH55-AH57-AH58-AH59</f>
        <v>0</v>
      </c>
      <c r="AI60" s="17">
        <f t="shared" ref="AI60" si="560">AI55-AI57-AI58-AI59</f>
        <v>0</v>
      </c>
      <c r="AJ60" s="17">
        <f t="shared" ref="AJ60" si="561">AJ55-AJ57-AJ58-AJ59</f>
        <v>0</v>
      </c>
      <c r="AK60" s="17">
        <f t="shared" ref="AK60" si="562">AK55-AK57-AK58-AK59</f>
        <v>0</v>
      </c>
      <c r="AL60" s="17">
        <f t="shared" ref="AL60" si="563">AL55-AL57-AL58-AL59</f>
        <v>0</v>
      </c>
      <c r="AM60" s="17">
        <f t="shared" ref="AM60" si="564">AM55-AM57-AM58-AM59</f>
        <v>0</v>
      </c>
      <c r="AN60" s="17">
        <f t="shared" ref="AN60" si="565">AN55-AN57-AN58-AN59</f>
        <v>0</v>
      </c>
      <c r="AO60" s="17">
        <f t="shared" ref="AO60" si="566">AO55-AO57-AO58-AO59</f>
        <v>0</v>
      </c>
      <c r="AP60" s="17">
        <f t="shared" ref="AP60" si="567">AP55-AP57-AP58-AP59</f>
        <v>0</v>
      </c>
      <c r="AQ60" s="17">
        <f t="shared" ref="AQ60" si="568">AQ55-AQ57-AQ58-AQ59</f>
        <v>0</v>
      </c>
      <c r="AR60" s="319">
        <f>SUM(AF60:AQ60)</f>
        <v>0</v>
      </c>
      <c r="AS60" s="17">
        <f>AS55-AS57-AS58-AS59</f>
        <v>0</v>
      </c>
      <c r="AT60" s="17">
        <f t="shared" ref="AT60" si="569">AT55-AT57-AT58-AT59</f>
        <v>0</v>
      </c>
      <c r="AU60" s="17">
        <f t="shared" ref="AU60" si="570">AU55-AU57-AU58-AU59</f>
        <v>0</v>
      </c>
      <c r="AV60" s="17">
        <f t="shared" ref="AV60" si="571">AV55-AV57-AV58-AV59</f>
        <v>0</v>
      </c>
      <c r="AW60" s="17">
        <f t="shared" ref="AW60" si="572">AW55-AW57-AW58-AW59</f>
        <v>0</v>
      </c>
      <c r="AX60" s="17">
        <f t="shared" ref="AX60" si="573">AX55-AX57-AX58-AX59</f>
        <v>0</v>
      </c>
      <c r="AY60" s="17">
        <f t="shared" ref="AY60" si="574">AY55-AY57-AY58-AY59</f>
        <v>0</v>
      </c>
      <c r="AZ60" s="17">
        <f t="shared" ref="AZ60" si="575">AZ55-AZ57-AZ58-AZ59</f>
        <v>0</v>
      </c>
      <c r="BA60" s="17">
        <f t="shared" ref="BA60" si="576">BA55-BA57-BA58-BA59</f>
        <v>0</v>
      </c>
      <c r="BB60" s="17">
        <f t="shared" ref="BB60" si="577">BB55-BB57-BB58-BB59</f>
        <v>0</v>
      </c>
      <c r="BC60" s="17">
        <f t="shared" ref="BC60" si="578">BC55-BC57-BC58-BC59</f>
        <v>0</v>
      </c>
      <c r="BD60" s="17">
        <f t="shared" ref="BD60" si="579">BD55-BD57-BD58-BD59</f>
        <v>0</v>
      </c>
      <c r="BE60" s="319">
        <f>SUM(AS60:BD60)</f>
        <v>0</v>
      </c>
      <c r="BF60" s="17">
        <f>BF55-BF57-BF58-BF59</f>
        <v>0</v>
      </c>
      <c r="BG60" s="17">
        <f t="shared" ref="BG60" si="580">BG55-BG57-BG58-BG59</f>
        <v>0</v>
      </c>
      <c r="BH60" s="17">
        <f t="shared" ref="BH60" si="581">BH55-BH57-BH58-BH59</f>
        <v>0</v>
      </c>
      <c r="BI60" s="17">
        <f t="shared" ref="BI60" si="582">BI55-BI57-BI58-BI59</f>
        <v>0</v>
      </c>
      <c r="BJ60" s="17">
        <f t="shared" ref="BJ60" si="583">BJ55-BJ57-BJ58-BJ59</f>
        <v>0</v>
      </c>
      <c r="BK60" s="17">
        <f t="shared" ref="BK60" si="584">BK55-BK57-BK58-BK59</f>
        <v>0</v>
      </c>
      <c r="BL60" s="17">
        <f t="shared" ref="BL60" si="585">BL55-BL57-BL58-BL59</f>
        <v>0</v>
      </c>
      <c r="BM60" s="17">
        <f t="shared" ref="BM60" si="586">BM55-BM57-BM58-BM59</f>
        <v>0</v>
      </c>
      <c r="BN60" s="17">
        <f t="shared" ref="BN60" si="587">BN55-BN57-BN58-BN59</f>
        <v>0</v>
      </c>
      <c r="BO60" s="17">
        <f t="shared" ref="BO60" si="588">BO55-BO57-BO58-BO59</f>
        <v>0</v>
      </c>
      <c r="BP60" s="17">
        <f t="shared" ref="BP60" si="589">BP55-BP57-BP58-BP59</f>
        <v>0</v>
      </c>
      <c r="BQ60" s="17">
        <f t="shared" ref="BQ60" si="590">BQ55-BQ57-BQ58-BQ59</f>
        <v>0</v>
      </c>
      <c r="BR60" s="319">
        <f>SUM(BF60:BQ60)</f>
        <v>0</v>
      </c>
      <c r="BS60" s="17">
        <f>BS55-BS57-BS58-BS59</f>
        <v>0</v>
      </c>
      <c r="BT60" s="17">
        <f t="shared" ref="BT60" si="591">BT55-BT57-BT58-BT59</f>
        <v>0</v>
      </c>
      <c r="BU60" s="17">
        <f t="shared" ref="BU60" si="592">BU55-BU57-BU58-BU59</f>
        <v>0</v>
      </c>
      <c r="BV60" s="17">
        <f t="shared" ref="BV60" si="593">BV55-BV57-BV58-BV59</f>
        <v>0</v>
      </c>
      <c r="BW60" s="17">
        <f t="shared" ref="BW60" si="594">BW55-BW57-BW58-BW59</f>
        <v>0</v>
      </c>
      <c r="BX60" s="17">
        <f t="shared" ref="BX60" si="595">BX55-BX57-BX58-BX59</f>
        <v>0</v>
      </c>
      <c r="BY60" s="17">
        <f t="shared" ref="BY60" si="596">BY55-BY57-BY58-BY59</f>
        <v>0</v>
      </c>
      <c r="BZ60" s="17">
        <f t="shared" ref="BZ60" si="597">BZ55-BZ57-BZ58-BZ59</f>
        <v>0</v>
      </c>
      <c r="CA60" s="17">
        <f t="shared" ref="CA60" si="598">CA55-CA57-CA58-CA59</f>
        <v>0</v>
      </c>
      <c r="CB60" s="17">
        <f t="shared" ref="CB60" si="599">CB55-CB57-CB58-CB59</f>
        <v>0</v>
      </c>
      <c r="CC60" s="17">
        <f t="shared" ref="CC60" si="600">CC55-CC57-CC58-CC59</f>
        <v>0</v>
      </c>
      <c r="CD60" s="17">
        <f t="shared" ref="CD60" si="601">CD55-CD57-CD58-CD59</f>
        <v>0</v>
      </c>
      <c r="CE60" s="319">
        <f>SUM(BS60:CD60)</f>
        <v>0</v>
      </c>
      <c r="CF60" s="17">
        <f>CF55-CF57-CF58-CF59</f>
        <v>0</v>
      </c>
      <c r="CG60" s="17">
        <f t="shared" ref="CG60" si="602">CG55-CG57-CG58-CG59</f>
        <v>0</v>
      </c>
      <c r="CH60" s="17">
        <f t="shared" ref="CH60" si="603">CH55-CH57-CH58-CH59</f>
        <v>0</v>
      </c>
      <c r="CI60" s="17">
        <f t="shared" ref="CI60" si="604">CI55-CI57-CI58-CI59</f>
        <v>0</v>
      </c>
      <c r="CJ60" s="17">
        <f t="shared" ref="CJ60" si="605">CJ55-CJ57-CJ58-CJ59</f>
        <v>0</v>
      </c>
      <c r="CK60" s="17">
        <f t="shared" ref="CK60" si="606">CK55-CK57-CK58-CK59</f>
        <v>0</v>
      </c>
      <c r="CL60" s="17">
        <f t="shared" ref="CL60" si="607">CL55-CL57-CL58-CL59</f>
        <v>0</v>
      </c>
      <c r="CM60" s="17">
        <f t="shared" ref="CM60" si="608">CM55-CM57-CM58-CM59</f>
        <v>0</v>
      </c>
      <c r="CN60" s="17">
        <f t="shared" ref="CN60" si="609">CN55-CN57-CN58-CN59</f>
        <v>0</v>
      </c>
      <c r="CO60" s="17">
        <f t="shared" ref="CO60" si="610">CO55-CO57-CO58-CO59</f>
        <v>0</v>
      </c>
      <c r="CP60" s="17">
        <f t="shared" ref="CP60" si="611">CP55-CP57-CP58-CP59</f>
        <v>0</v>
      </c>
      <c r="CQ60" s="17">
        <f t="shared" ref="CQ60" si="612">CQ55-CQ57-CQ58-CQ59</f>
        <v>0</v>
      </c>
      <c r="CR60" s="319">
        <f>SUM(CF60:CQ60)</f>
        <v>0</v>
      </c>
      <c r="CS60" s="17">
        <f>CS55-CS57-CS58-CS59</f>
        <v>0</v>
      </c>
      <c r="CT60" s="17">
        <f t="shared" ref="CT60" si="613">CT55-CT57-CT58-CT59</f>
        <v>0</v>
      </c>
      <c r="CU60" s="17">
        <f t="shared" ref="CU60" si="614">CU55-CU57-CU58-CU59</f>
        <v>0</v>
      </c>
      <c r="CV60" s="17">
        <f t="shared" ref="CV60" si="615">CV55-CV57-CV58-CV59</f>
        <v>0</v>
      </c>
      <c r="CW60" s="17">
        <f t="shared" ref="CW60" si="616">CW55-CW57-CW58-CW59</f>
        <v>0</v>
      </c>
      <c r="CX60" s="17">
        <f t="shared" ref="CX60" si="617">CX55-CX57-CX58-CX59</f>
        <v>0</v>
      </c>
      <c r="CY60" s="17">
        <f t="shared" ref="CY60" si="618">CY55-CY57-CY58-CY59</f>
        <v>0</v>
      </c>
      <c r="CZ60" s="17">
        <f t="shared" ref="CZ60" si="619">CZ55-CZ57-CZ58-CZ59</f>
        <v>0</v>
      </c>
      <c r="DA60" s="17">
        <f t="shared" ref="DA60" si="620">DA55-DA57-DA58-DA59</f>
        <v>0</v>
      </c>
      <c r="DB60" s="17">
        <f t="shared" ref="DB60" si="621">DB55-DB57-DB58-DB59</f>
        <v>0</v>
      </c>
      <c r="DC60" s="17">
        <f t="shared" ref="DC60" si="622">DC55-DC57-DC58-DC59</f>
        <v>0</v>
      </c>
      <c r="DD60" s="17">
        <f t="shared" ref="DD60" si="623">DD55-DD57-DD58-DD59</f>
        <v>0</v>
      </c>
      <c r="DE60" s="319">
        <f>SUM(CS60:DD60)</f>
        <v>0</v>
      </c>
      <c r="DF60" s="17">
        <f>DF55-DF57-DF58-DF59</f>
        <v>0</v>
      </c>
      <c r="DG60" s="17">
        <f t="shared" ref="DG60" si="624">DG55-DG57-DG58-DG59</f>
        <v>0</v>
      </c>
      <c r="DH60" s="17">
        <f t="shared" ref="DH60" si="625">DH55-DH57-DH58-DH59</f>
        <v>0</v>
      </c>
      <c r="DI60" s="17">
        <f t="shared" ref="DI60" si="626">DI55-DI57-DI58-DI59</f>
        <v>0</v>
      </c>
      <c r="DJ60" s="17">
        <f t="shared" ref="DJ60" si="627">DJ55-DJ57-DJ58-DJ59</f>
        <v>0</v>
      </c>
      <c r="DK60" s="17">
        <f t="shared" ref="DK60" si="628">DK55-DK57-DK58-DK59</f>
        <v>0</v>
      </c>
      <c r="DL60" s="17">
        <f t="shared" ref="DL60" si="629">DL55-DL57-DL58-DL59</f>
        <v>0</v>
      </c>
      <c r="DM60" s="17">
        <f t="shared" ref="DM60" si="630">DM55-DM57-DM58-DM59</f>
        <v>0</v>
      </c>
      <c r="DN60" s="17">
        <f t="shared" ref="DN60" si="631">DN55-DN57-DN58-DN59</f>
        <v>0</v>
      </c>
      <c r="DO60" s="17">
        <f t="shared" ref="DO60" si="632">DO55-DO57-DO58-DO59</f>
        <v>0</v>
      </c>
      <c r="DP60" s="17">
        <f t="shared" ref="DP60" si="633">DP55-DP57-DP58-DP59</f>
        <v>0</v>
      </c>
      <c r="DQ60" s="17">
        <f t="shared" ref="DQ60" si="634">DQ55-DQ57-DQ58-DQ59</f>
        <v>0</v>
      </c>
      <c r="DR60" s="319">
        <f>SUM(DF60:DQ60)</f>
        <v>0</v>
      </c>
      <c r="DS60" s="17">
        <f>DS55-DS57-DS58-DS59</f>
        <v>0</v>
      </c>
      <c r="DT60" s="17">
        <f t="shared" ref="DT60" si="635">DT55-DT57-DT58-DT59</f>
        <v>0</v>
      </c>
      <c r="DU60" s="17">
        <f t="shared" ref="DU60" si="636">DU55-DU57-DU58-DU59</f>
        <v>0</v>
      </c>
      <c r="DV60" s="17">
        <f t="shared" ref="DV60" si="637">DV55-DV57-DV58-DV59</f>
        <v>0</v>
      </c>
      <c r="DW60" s="17">
        <f t="shared" ref="DW60" si="638">DW55-DW57-DW58-DW59</f>
        <v>0</v>
      </c>
      <c r="DX60" s="17">
        <f t="shared" ref="DX60" si="639">DX55-DX57-DX58-DX59</f>
        <v>0</v>
      </c>
      <c r="DY60" s="17">
        <f t="shared" ref="DY60" si="640">DY55-DY57-DY58-DY59</f>
        <v>0</v>
      </c>
      <c r="DZ60" s="17">
        <f t="shared" ref="DZ60" si="641">DZ55-DZ57-DZ58-DZ59</f>
        <v>0</v>
      </c>
      <c r="EA60" s="17">
        <f t="shared" ref="EA60" si="642">EA55-EA57-EA58-EA59</f>
        <v>0</v>
      </c>
      <c r="EB60" s="17">
        <f t="shared" ref="EB60" si="643">EB55-EB57-EB58-EB59</f>
        <v>0</v>
      </c>
      <c r="EC60" s="17">
        <f t="shared" ref="EC60" si="644">EC55-EC57-EC58-EC59</f>
        <v>0</v>
      </c>
      <c r="ED60" s="17">
        <f t="shared" ref="ED60" si="645">ED55-ED57-ED58-ED59</f>
        <v>0</v>
      </c>
      <c r="EE60" s="319">
        <f>SUM(DS60:ED60)</f>
        <v>0</v>
      </c>
    </row>
    <row r="61" spans="1:135" x14ac:dyDescent="0.2">
      <c r="A61" s="29" t="s">
        <v>72</v>
      </c>
      <c r="B61" s="27">
        <f>'SPACELOG 12 EMPRUNT 3'!E9</f>
        <v>46722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31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319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319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319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319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319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319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319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319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391"/>
    </row>
    <row r="62" spans="1:135" x14ac:dyDescent="0.2">
      <c r="A62" s="12" t="s">
        <v>8</v>
      </c>
      <c r="B62" s="435">
        <f>B57</f>
        <v>0</v>
      </c>
      <c r="D62" s="1" t="s">
        <v>52</v>
      </c>
      <c r="F62" s="17">
        <f>IF(F60&gt;0,F60*$C$65,0)</f>
        <v>0</v>
      </c>
      <c r="G62" s="17">
        <f t="shared" ref="G62:Q62" si="646">IF(G60&gt;0,G60*$C$65,0)</f>
        <v>0</v>
      </c>
      <c r="H62" s="17">
        <f t="shared" si="646"/>
        <v>0</v>
      </c>
      <c r="I62" s="17">
        <f t="shared" si="646"/>
        <v>0</v>
      </c>
      <c r="J62" s="17">
        <f t="shared" si="646"/>
        <v>0</v>
      </c>
      <c r="K62" s="17">
        <f t="shared" si="646"/>
        <v>0</v>
      </c>
      <c r="L62" s="17">
        <f t="shared" si="646"/>
        <v>0</v>
      </c>
      <c r="M62" s="17">
        <f t="shared" si="646"/>
        <v>0</v>
      </c>
      <c r="N62" s="17">
        <f t="shared" si="646"/>
        <v>0</v>
      </c>
      <c r="O62" s="17">
        <f t="shared" si="646"/>
        <v>0</v>
      </c>
      <c r="P62" s="17">
        <f t="shared" si="646"/>
        <v>0</v>
      </c>
      <c r="Q62" s="17">
        <f t="shared" si="646"/>
        <v>0</v>
      </c>
      <c r="R62" s="319">
        <f t="shared" ref="R62" si="647">SUM(F62:Q62)</f>
        <v>0</v>
      </c>
      <c r="S62" s="17">
        <f>IF(S60&gt;0,S60*$C$65,0)</f>
        <v>0</v>
      </c>
      <c r="T62" s="17">
        <f t="shared" ref="T62:AD62" si="648">IF(T60&gt;0,T60*$C$65,0)</f>
        <v>0</v>
      </c>
      <c r="U62" s="17">
        <f t="shared" si="648"/>
        <v>0</v>
      </c>
      <c r="V62" s="17">
        <f t="shared" si="648"/>
        <v>0</v>
      </c>
      <c r="W62" s="17">
        <f t="shared" si="648"/>
        <v>0</v>
      </c>
      <c r="X62" s="17">
        <f t="shared" si="648"/>
        <v>0</v>
      </c>
      <c r="Y62" s="17">
        <f t="shared" si="648"/>
        <v>0</v>
      </c>
      <c r="Z62" s="17">
        <f t="shared" si="648"/>
        <v>0</v>
      </c>
      <c r="AA62" s="17">
        <f t="shared" si="648"/>
        <v>0</v>
      </c>
      <c r="AB62" s="17">
        <f t="shared" si="648"/>
        <v>0</v>
      </c>
      <c r="AC62" s="17">
        <f t="shared" si="648"/>
        <v>0</v>
      </c>
      <c r="AD62" s="17">
        <f t="shared" si="648"/>
        <v>0</v>
      </c>
      <c r="AE62" s="319">
        <f t="shared" ref="AE62" si="649">SUM(S62:AD62)</f>
        <v>0</v>
      </c>
      <c r="AF62" s="17">
        <f>IF(AF60&gt;0,AF60*$C$65,0)</f>
        <v>0</v>
      </c>
      <c r="AG62" s="17">
        <f t="shared" ref="AG62:AQ62" si="650">IF(AG60&gt;0,AG60*$C$65,0)</f>
        <v>0</v>
      </c>
      <c r="AH62" s="17">
        <f t="shared" si="650"/>
        <v>0</v>
      </c>
      <c r="AI62" s="17">
        <f t="shared" si="650"/>
        <v>0</v>
      </c>
      <c r="AJ62" s="17">
        <f t="shared" si="650"/>
        <v>0</v>
      </c>
      <c r="AK62" s="17">
        <f t="shared" si="650"/>
        <v>0</v>
      </c>
      <c r="AL62" s="17">
        <f t="shared" si="650"/>
        <v>0</v>
      </c>
      <c r="AM62" s="17">
        <f t="shared" si="650"/>
        <v>0</v>
      </c>
      <c r="AN62" s="17">
        <f t="shared" si="650"/>
        <v>0</v>
      </c>
      <c r="AO62" s="17">
        <f t="shared" si="650"/>
        <v>0</v>
      </c>
      <c r="AP62" s="17">
        <f t="shared" si="650"/>
        <v>0</v>
      </c>
      <c r="AQ62" s="17">
        <f t="shared" si="650"/>
        <v>0</v>
      </c>
      <c r="AR62" s="319">
        <f t="shared" ref="AR62" si="651">SUM(AF62:AQ62)</f>
        <v>0</v>
      </c>
      <c r="AS62" s="17">
        <f>IF(AS60&gt;0,AS60*$C$65,0)</f>
        <v>0</v>
      </c>
      <c r="AT62" s="17">
        <f t="shared" ref="AT62:BD62" si="652">IF(AT60&gt;0,AT60*$C$65,0)</f>
        <v>0</v>
      </c>
      <c r="AU62" s="17">
        <f t="shared" si="652"/>
        <v>0</v>
      </c>
      <c r="AV62" s="17">
        <f t="shared" si="652"/>
        <v>0</v>
      </c>
      <c r="AW62" s="17">
        <f t="shared" si="652"/>
        <v>0</v>
      </c>
      <c r="AX62" s="17">
        <f t="shared" si="652"/>
        <v>0</v>
      </c>
      <c r="AY62" s="17">
        <f t="shared" si="652"/>
        <v>0</v>
      </c>
      <c r="AZ62" s="17">
        <f t="shared" si="652"/>
        <v>0</v>
      </c>
      <c r="BA62" s="17">
        <f t="shared" si="652"/>
        <v>0</v>
      </c>
      <c r="BB62" s="17">
        <f t="shared" si="652"/>
        <v>0</v>
      </c>
      <c r="BC62" s="17">
        <f t="shared" si="652"/>
        <v>0</v>
      </c>
      <c r="BD62" s="17">
        <f t="shared" si="652"/>
        <v>0</v>
      </c>
      <c r="BE62" s="319">
        <f t="shared" ref="BE62" si="653">SUM(AS62:BD62)</f>
        <v>0</v>
      </c>
      <c r="BF62" s="17">
        <f>IF(BF60&gt;0,BF60*$C$65,0)</f>
        <v>0</v>
      </c>
      <c r="BG62" s="17">
        <f t="shared" ref="BG62:BQ62" si="654">IF(BG60&gt;0,BG60*$C$65,0)</f>
        <v>0</v>
      </c>
      <c r="BH62" s="17">
        <f t="shared" si="654"/>
        <v>0</v>
      </c>
      <c r="BI62" s="17">
        <f t="shared" si="654"/>
        <v>0</v>
      </c>
      <c r="BJ62" s="17">
        <f t="shared" si="654"/>
        <v>0</v>
      </c>
      <c r="BK62" s="17">
        <f t="shared" si="654"/>
        <v>0</v>
      </c>
      <c r="BL62" s="17">
        <f t="shared" si="654"/>
        <v>0</v>
      </c>
      <c r="BM62" s="17">
        <f t="shared" si="654"/>
        <v>0</v>
      </c>
      <c r="BN62" s="17">
        <f t="shared" si="654"/>
        <v>0</v>
      </c>
      <c r="BO62" s="17">
        <f t="shared" si="654"/>
        <v>0</v>
      </c>
      <c r="BP62" s="17">
        <f t="shared" si="654"/>
        <v>0</v>
      </c>
      <c r="BQ62" s="17">
        <f t="shared" si="654"/>
        <v>0</v>
      </c>
      <c r="BR62" s="319">
        <f t="shared" ref="BR62" si="655">SUM(BF62:BQ62)</f>
        <v>0</v>
      </c>
      <c r="BS62" s="17">
        <f>IF(BS60&gt;0,BS60*$C$65,0)</f>
        <v>0</v>
      </c>
      <c r="BT62" s="17">
        <f t="shared" ref="BT62:CD62" si="656">IF(BT60&gt;0,BT60*$C$65,0)</f>
        <v>0</v>
      </c>
      <c r="BU62" s="17">
        <f t="shared" si="656"/>
        <v>0</v>
      </c>
      <c r="BV62" s="17">
        <f t="shared" si="656"/>
        <v>0</v>
      </c>
      <c r="BW62" s="17">
        <f t="shared" si="656"/>
        <v>0</v>
      </c>
      <c r="BX62" s="17">
        <f t="shared" si="656"/>
        <v>0</v>
      </c>
      <c r="BY62" s="17">
        <f t="shared" si="656"/>
        <v>0</v>
      </c>
      <c r="BZ62" s="17">
        <f t="shared" si="656"/>
        <v>0</v>
      </c>
      <c r="CA62" s="17">
        <f t="shared" si="656"/>
        <v>0</v>
      </c>
      <c r="CB62" s="17">
        <f t="shared" si="656"/>
        <v>0</v>
      </c>
      <c r="CC62" s="17">
        <f t="shared" si="656"/>
        <v>0</v>
      </c>
      <c r="CD62" s="17">
        <f t="shared" si="656"/>
        <v>0</v>
      </c>
      <c r="CE62" s="319">
        <f t="shared" ref="CE62" si="657">SUM(BS62:CD62)</f>
        <v>0</v>
      </c>
      <c r="CF62" s="17">
        <f>IF(CF60&gt;0,CF60*$C$65,0)</f>
        <v>0</v>
      </c>
      <c r="CG62" s="17">
        <f t="shared" ref="CG62:CQ62" si="658">IF(CG60&gt;0,CG60*$C$65,0)</f>
        <v>0</v>
      </c>
      <c r="CH62" s="17">
        <f t="shared" si="658"/>
        <v>0</v>
      </c>
      <c r="CI62" s="17">
        <f t="shared" si="658"/>
        <v>0</v>
      </c>
      <c r="CJ62" s="17">
        <f t="shared" si="658"/>
        <v>0</v>
      </c>
      <c r="CK62" s="17">
        <f t="shared" si="658"/>
        <v>0</v>
      </c>
      <c r="CL62" s="17">
        <f t="shared" si="658"/>
        <v>0</v>
      </c>
      <c r="CM62" s="17">
        <f t="shared" si="658"/>
        <v>0</v>
      </c>
      <c r="CN62" s="17">
        <f t="shared" si="658"/>
        <v>0</v>
      </c>
      <c r="CO62" s="17">
        <f t="shared" si="658"/>
        <v>0</v>
      </c>
      <c r="CP62" s="17">
        <f t="shared" si="658"/>
        <v>0</v>
      </c>
      <c r="CQ62" s="17">
        <f t="shared" si="658"/>
        <v>0</v>
      </c>
      <c r="CR62" s="319">
        <f t="shared" ref="CR62" si="659">SUM(CF62:CQ62)</f>
        <v>0</v>
      </c>
      <c r="CS62" s="17">
        <f>IF(CS60&gt;0,CS60*$C$65,0)</f>
        <v>0</v>
      </c>
      <c r="CT62" s="17">
        <f t="shared" ref="CT62:DD62" si="660">IF(CT60&gt;0,CT60*$C$65,0)</f>
        <v>0</v>
      </c>
      <c r="CU62" s="17">
        <f t="shared" si="660"/>
        <v>0</v>
      </c>
      <c r="CV62" s="17">
        <f t="shared" si="660"/>
        <v>0</v>
      </c>
      <c r="CW62" s="17">
        <f t="shared" si="660"/>
        <v>0</v>
      </c>
      <c r="CX62" s="17">
        <f t="shared" si="660"/>
        <v>0</v>
      </c>
      <c r="CY62" s="17">
        <f t="shared" si="660"/>
        <v>0</v>
      </c>
      <c r="CZ62" s="17">
        <f t="shared" si="660"/>
        <v>0</v>
      </c>
      <c r="DA62" s="17">
        <f t="shared" si="660"/>
        <v>0</v>
      </c>
      <c r="DB62" s="17">
        <f t="shared" si="660"/>
        <v>0</v>
      </c>
      <c r="DC62" s="17">
        <f t="shared" si="660"/>
        <v>0</v>
      </c>
      <c r="DD62" s="17">
        <f t="shared" si="660"/>
        <v>0</v>
      </c>
      <c r="DE62" s="319">
        <f t="shared" ref="DE62" si="661">SUM(CS62:DD62)</f>
        <v>0</v>
      </c>
      <c r="DF62" s="17">
        <f>IF(DF60&gt;0,DF60*$C$65,0)</f>
        <v>0</v>
      </c>
      <c r="DG62" s="17">
        <f t="shared" ref="DG62:DQ62" si="662">IF(DG60&gt;0,DG60*$C$65,0)</f>
        <v>0</v>
      </c>
      <c r="DH62" s="17">
        <f t="shared" si="662"/>
        <v>0</v>
      </c>
      <c r="DI62" s="17">
        <f t="shared" si="662"/>
        <v>0</v>
      </c>
      <c r="DJ62" s="17">
        <f t="shared" si="662"/>
        <v>0</v>
      </c>
      <c r="DK62" s="17">
        <f t="shared" si="662"/>
        <v>0</v>
      </c>
      <c r="DL62" s="17">
        <f t="shared" si="662"/>
        <v>0</v>
      </c>
      <c r="DM62" s="17">
        <f t="shared" si="662"/>
        <v>0</v>
      </c>
      <c r="DN62" s="17">
        <f t="shared" si="662"/>
        <v>0</v>
      </c>
      <c r="DO62" s="17">
        <f t="shared" si="662"/>
        <v>0</v>
      </c>
      <c r="DP62" s="17">
        <f t="shared" si="662"/>
        <v>0</v>
      </c>
      <c r="DQ62" s="17">
        <f t="shared" si="662"/>
        <v>0</v>
      </c>
      <c r="DR62" s="319">
        <f t="shared" ref="DR62" si="663">SUM(DF62:DQ62)</f>
        <v>0</v>
      </c>
      <c r="DS62" s="17">
        <f>IF(DS60&gt;0,DS60*$C$65,0)</f>
        <v>0</v>
      </c>
      <c r="DT62" s="17">
        <f t="shared" ref="DT62:ED62" si="664">IF(DT60&gt;0,DT60*$C$65,0)</f>
        <v>0</v>
      </c>
      <c r="DU62" s="17">
        <f t="shared" si="664"/>
        <v>0</v>
      </c>
      <c r="DV62" s="17">
        <f t="shared" si="664"/>
        <v>0</v>
      </c>
      <c r="DW62" s="17">
        <f t="shared" si="664"/>
        <v>0</v>
      </c>
      <c r="DX62" s="17">
        <f t="shared" si="664"/>
        <v>0</v>
      </c>
      <c r="DY62" s="17">
        <f t="shared" si="664"/>
        <v>0</v>
      </c>
      <c r="DZ62" s="17">
        <f t="shared" si="664"/>
        <v>0</v>
      </c>
      <c r="EA62" s="17">
        <f t="shared" si="664"/>
        <v>0</v>
      </c>
      <c r="EB62" s="17">
        <f t="shared" si="664"/>
        <v>0</v>
      </c>
      <c r="EC62" s="17">
        <f t="shared" si="664"/>
        <v>0</v>
      </c>
      <c r="ED62" s="17">
        <f t="shared" si="664"/>
        <v>0</v>
      </c>
      <c r="EE62" s="391">
        <f t="shared" ref="EE62" si="665">SUM(DS62:ED62)</f>
        <v>0</v>
      </c>
    </row>
    <row r="63" spans="1:135" x14ac:dyDescent="0.2">
      <c r="A63" s="9" t="s">
        <v>9</v>
      </c>
      <c r="B63" s="17">
        <f>IFERROR(B56/B62,0)</f>
        <v>0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319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319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319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319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319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319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319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319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319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391"/>
    </row>
    <row r="64" spans="1:135" x14ac:dyDescent="0.2">
      <c r="D64" s="2" t="s">
        <v>53</v>
      </c>
      <c r="E64" s="41"/>
      <c r="F64" s="17">
        <f t="shared" ref="F64:Q64" si="666">F60-F62</f>
        <v>0</v>
      </c>
      <c r="G64" s="17">
        <f t="shared" si="666"/>
        <v>0</v>
      </c>
      <c r="H64" s="17">
        <f t="shared" si="666"/>
        <v>0</v>
      </c>
      <c r="I64" s="17">
        <f t="shared" si="666"/>
        <v>0</v>
      </c>
      <c r="J64" s="17">
        <f t="shared" si="666"/>
        <v>0</v>
      </c>
      <c r="K64" s="17">
        <f t="shared" si="666"/>
        <v>0</v>
      </c>
      <c r="L64" s="17">
        <f t="shared" si="666"/>
        <v>0</v>
      </c>
      <c r="M64" s="17">
        <f t="shared" si="666"/>
        <v>0</v>
      </c>
      <c r="N64" s="17">
        <f t="shared" si="666"/>
        <v>0</v>
      </c>
      <c r="O64" s="17">
        <f t="shared" si="666"/>
        <v>0</v>
      </c>
      <c r="P64" s="17">
        <f t="shared" si="666"/>
        <v>0</v>
      </c>
      <c r="Q64" s="17">
        <f t="shared" si="666"/>
        <v>0</v>
      </c>
      <c r="R64" s="319">
        <f t="shared" ref="R64" si="667">SUM(F64:Q64)</f>
        <v>0</v>
      </c>
      <c r="S64" s="17">
        <f t="shared" ref="S64:AD64" si="668">S60-S62</f>
        <v>0</v>
      </c>
      <c r="T64" s="17">
        <f t="shared" si="668"/>
        <v>0</v>
      </c>
      <c r="U64" s="17">
        <f t="shared" si="668"/>
        <v>0</v>
      </c>
      <c r="V64" s="17">
        <f t="shared" si="668"/>
        <v>0</v>
      </c>
      <c r="W64" s="17">
        <f t="shared" si="668"/>
        <v>0</v>
      </c>
      <c r="X64" s="17">
        <f t="shared" si="668"/>
        <v>0</v>
      </c>
      <c r="Y64" s="17">
        <f t="shared" si="668"/>
        <v>0</v>
      </c>
      <c r="Z64" s="17">
        <f t="shared" si="668"/>
        <v>0</v>
      </c>
      <c r="AA64" s="17">
        <f t="shared" si="668"/>
        <v>0</v>
      </c>
      <c r="AB64" s="17">
        <f t="shared" si="668"/>
        <v>0</v>
      </c>
      <c r="AC64" s="17">
        <f t="shared" si="668"/>
        <v>0</v>
      </c>
      <c r="AD64" s="17">
        <f t="shared" si="668"/>
        <v>0</v>
      </c>
      <c r="AE64" s="319">
        <f t="shared" ref="AE64" si="669">SUM(S64:AD64)</f>
        <v>0</v>
      </c>
      <c r="AF64" s="17">
        <f t="shared" ref="AF64:AQ64" si="670">AF60-AF62</f>
        <v>0</v>
      </c>
      <c r="AG64" s="17">
        <f t="shared" si="670"/>
        <v>0</v>
      </c>
      <c r="AH64" s="17">
        <f t="shared" si="670"/>
        <v>0</v>
      </c>
      <c r="AI64" s="17">
        <f t="shared" si="670"/>
        <v>0</v>
      </c>
      <c r="AJ64" s="17">
        <f t="shared" si="670"/>
        <v>0</v>
      </c>
      <c r="AK64" s="17">
        <f t="shared" si="670"/>
        <v>0</v>
      </c>
      <c r="AL64" s="17">
        <f t="shared" si="670"/>
        <v>0</v>
      </c>
      <c r="AM64" s="17">
        <f t="shared" si="670"/>
        <v>0</v>
      </c>
      <c r="AN64" s="17">
        <f t="shared" si="670"/>
        <v>0</v>
      </c>
      <c r="AO64" s="17">
        <f t="shared" si="670"/>
        <v>0</v>
      </c>
      <c r="AP64" s="17">
        <f t="shared" si="670"/>
        <v>0</v>
      </c>
      <c r="AQ64" s="17">
        <f t="shared" si="670"/>
        <v>0</v>
      </c>
      <c r="AR64" s="319">
        <f t="shared" ref="AR64" si="671">SUM(AF64:AQ64)</f>
        <v>0</v>
      </c>
      <c r="AS64" s="17">
        <f t="shared" ref="AS64:BD64" si="672">AS60-AS62</f>
        <v>0</v>
      </c>
      <c r="AT64" s="17">
        <f t="shared" si="672"/>
        <v>0</v>
      </c>
      <c r="AU64" s="17">
        <f t="shared" si="672"/>
        <v>0</v>
      </c>
      <c r="AV64" s="17">
        <f t="shared" si="672"/>
        <v>0</v>
      </c>
      <c r="AW64" s="17">
        <f t="shared" si="672"/>
        <v>0</v>
      </c>
      <c r="AX64" s="17">
        <f t="shared" si="672"/>
        <v>0</v>
      </c>
      <c r="AY64" s="17">
        <f t="shared" si="672"/>
        <v>0</v>
      </c>
      <c r="AZ64" s="17">
        <f t="shared" si="672"/>
        <v>0</v>
      </c>
      <c r="BA64" s="17">
        <f t="shared" si="672"/>
        <v>0</v>
      </c>
      <c r="BB64" s="17">
        <f t="shared" si="672"/>
        <v>0</v>
      </c>
      <c r="BC64" s="17">
        <f t="shared" si="672"/>
        <v>0</v>
      </c>
      <c r="BD64" s="17">
        <f t="shared" si="672"/>
        <v>0</v>
      </c>
      <c r="BE64" s="319">
        <f t="shared" ref="BE64" si="673">SUM(AS64:BD64)</f>
        <v>0</v>
      </c>
      <c r="BF64" s="17">
        <f t="shared" ref="BF64:BQ64" si="674">BF60-BF62</f>
        <v>0</v>
      </c>
      <c r="BG64" s="17">
        <f t="shared" si="674"/>
        <v>0</v>
      </c>
      <c r="BH64" s="17">
        <f t="shared" si="674"/>
        <v>0</v>
      </c>
      <c r="BI64" s="17">
        <f t="shared" si="674"/>
        <v>0</v>
      </c>
      <c r="BJ64" s="17">
        <f t="shared" si="674"/>
        <v>0</v>
      </c>
      <c r="BK64" s="17">
        <f t="shared" si="674"/>
        <v>0</v>
      </c>
      <c r="BL64" s="17">
        <f t="shared" si="674"/>
        <v>0</v>
      </c>
      <c r="BM64" s="17">
        <f t="shared" si="674"/>
        <v>0</v>
      </c>
      <c r="BN64" s="17">
        <f t="shared" si="674"/>
        <v>0</v>
      </c>
      <c r="BO64" s="17">
        <f t="shared" si="674"/>
        <v>0</v>
      </c>
      <c r="BP64" s="17">
        <f t="shared" si="674"/>
        <v>0</v>
      </c>
      <c r="BQ64" s="17">
        <f t="shared" si="674"/>
        <v>0</v>
      </c>
      <c r="BR64" s="319">
        <f t="shared" ref="BR64" si="675">SUM(BF64:BQ64)</f>
        <v>0</v>
      </c>
      <c r="BS64" s="17">
        <f t="shared" ref="BS64:CD64" si="676">BS60-BS62</f>
        <v>0</v>
      </c>
      <c r="BT64" s="17">
        <f t="shared" si="676"/>
        <v>0</v>
      </c>
      <c r="BU64" s="17">
        <f t="shared" si="676"/>
        <v>0</v>
      </c>
      <c r="BV64" s="17">
        <f t="shared" si="676"/>
        <v>0</v>
      </c>
      <c r="BW64" s="17">
        <f t="shared" si="676"/>
        <v>0</v>
      </c>
      <c r="BX64" s="17">
        <f t="shared" si="676"/>
        <v>0</v>
      </c>
      <c r="BY64" s="17">
        <f t="shared" si="676"/>
        <v>0</v>
      </c>
      <c r="BZ64" s="17">
        <f t="shared" si="676"/>
        <v>0</v>
      </c>
      <c r="CA64" s="17">
        <f t="shared" si="676"/>
        <v>0</v>
      </c>
      <c r="CB64" s="17">
        <f t="shared" si="676"/>
        <v>0</v>
      </c>
      <c r="CC64" s="17">
        <f t="shared" si="676"/>
        <v>0</v>
      </c>
      <c r="CD64" s="17">
        <f t="shared" si="676"/>
        <v>0</v>
      </c>
      <c r="CE64" s="319">
        <f t="shared" ref="CE64" si="677">SUM(BS64:CD64)</f>
        <v>0</v>
      </c>
      <c r="CF64" s="17">
        <f t="shared" ref="CF64:CQ64" si="678">CF60-CF62</f>
        <v>0</v>
      </c>
      <c r="CG64" s="17">
        <f t="shared" si="678"/>
        <v>0</v>
      </c>
      <c r="CH64" s="17">
        <f t="shared" si="678"/>
        <v>0</v>
      </c>
      <c r="CI64" s="17">
        <f t="shared" si="678"/>
        <v>0</v>
      </c>
      <c r="CJ64" s="17">
        <f t="shared" si="678"/>
        <v>0</v>
      </c>
      <c r="CK64" s="17">
        <f t="shared" si="678"/>
        <v>0</v>
      </c>
      <c r="CL64" s="17">
        <f t="shared" si="678"/>
        <v>0</v>
      </c>
      <c r="CM64" s="17">
        <f t="shared" si="678"/>
        <v>0</v>
      </c>
      <c r="CN64" s="17">
        <f t="shared" si="678"/>
        <v>0</v>
      </c>
      <c r="CO64" s="17">
        <f t="shared" si="678"/>
        <v>0</v>
      </c>
      <c r="CP64" s="17">
        <f t="shared" si="678"/>
        <v>0</v>
      </c>
      <c r="CQ64" s="17">
        <f t="shared" si="678"/>
        <v>0</v>
      </c>
      <c r="CR64" s="319">
        <f t="shared" ref="CR64" si="679">SUM(CF64:CQ64)</f>
        <v>0</v>
      </c>
      <c r="CS64" s="17">
        <f t="shared" ref="CS64:DD64" si="680">CS60-CS62</f>
        <v>0</v>
      </c>
      <c r="CT64" s="17">
        <f t="shared" si="680"/>
        <v>0</v>
      </c>
      <c r="CU64" s="17">
        <f t="shared" si="680"/>
        <v>0</v>
      </c>
      <c r="CV64" s="17">
        <f t="shared" si="680"/>
        <v>0</v>
      </c>
      <c r="CW64" s="17">
        <f t="shared" si="680"/>
        <v>0</v>
      </c>
      <c r="CX64" s="17">
        <f t="shared" si="680"/>
        <v>0</v>
      </c>
      <c r="CY64" s="17">
        <f t="shared" si="680"/>
        <v>0</v>
      </c>
      <c r="CZ64" s="17">
        <f t="shared" si="680"/>
        <v>0</v>
      </c>
      <c r="DA64" s="17">
        <f t="shared" si="680"/>
        <v>0</v>
      </c>
      <c r="DB64" s="17">
        <f t="shared" si="680"/>
        <v>0</v>
      </c>
      <c r="DC64" s="17">
        <f t="shared" si="680"/>
        <v>0</v>
      </c>
      <c r="DD64" s="17">
        <f t="shared" si="680"/>
        <v>0</v>
      </c>
      <c r="DE64" s="319">
        <f t="shared" ref="DE64" si="681">SUM(CS64:DD64)</f>
        <v>0</v>
      </c>
      <c r="DF64" s="17">
        <f t="shared" ref="DF64:DQ64" si="682">DF60-DF62</f>
        <v>0</v>
      </c>
      <c r="DG64" s="17">
        <f t="shared" si="682"/>
        <v>0</v>
      </c>
      <c r="DH64" s="17">
        <f t="shared" si="682"/>
        <v>0</v>
      </c>
      <c r="DI64" s="17">
        <f t="shared" si="682"/>
        <v>0</v>
      </c>
      <c r="DJ64" s="17">
        <f t="shared" si="682"/>
        <v>0</v>
      </c>
      <c r="DK64" s="17">
        <f t="shared" si="682"/>
        <v>0</v>
      </c>
      <c r="DL64" s="17">
        <f t="shared" si="682"/>
        <v>0</v>
      </c>
      <c r="DM64" s="17">
        <f t="shared" si="682"/>
        <v>0</v>
      </c>
      <c r="DN64" s="17">
        <f t="shared" si="682"/>
        <v>0</v>
      </c>
      <c r="DO64" s="17">
        <f t="shared" si="682"/>
        <v>0</v>
      </c>
      <c r="DP64" s="17">
        <f t="shared" si="682"/>
        <v>0</v>
      </c>
      <c r="DQ64" s="17">
        <f t="shared" si="682"/>
        <v>0</v>
      </c>
      <c r="DR64" s="319">
        <f t="shared" ref="DR64" si="683">SUM(DF64:DQ64)</f>
        <v>0</v>
      </c>
      <c r="DS64" s="17">
        <f t="shared" ref="DS64:ED64" si="684">DS60-DS62</f>
        <v>0</v>
      </c>
      <c r="DT64" s="17">
        <f t="shared" si="684"/>
        <v>0</v>
      </c>
      <c r="DU64" s="17">
        <f t="shared" si="684"/>
        <v>0</v>
      </c>
      <c r="DV64" s="17">
        <f t="shared" si="684"/>
        <v>0</v>
      </c>
      <c r="DW64" s="17">
        <f t="shared" si="684"/>
        <v>0</v>
      </c>
      <c r="DX64" s="17">
        <f t="shared" si="684"/>
        <v>0</v>
      </c>
      <c r="DY64" s="17">
        <f t="shared" si="684"/>
        <v>0</v>
      </c>
      <c r="DZ64" s="17">
        <f t="shared" si="684"/>
        <v>0</v>
      </c>
      <c r="EA64" s="17">
        <f t="shared" si="684"/>
        <v>0</v>
      </c>
      <c r="EB64" s="17">
        <f t="shared" si="684"/>
        <v>0</v>
      </c>
      <c r="EC64" s="17">
        <f t="shared" si="684"/>
        <v>0</v>
      </c>
      <c r="ED64" s="17">
        <f t="shared" si="684"/>
        <v>0</v>
      </c>
      <c r="EE64" s="391">
        <f t="shared" ref="EE64" si="685">SUM(DS64:ED64)</f>
        <v>0</v>
      </c>
    </row>
    <row r="65" spans="3:135" x14ac:dyDescent="0.2">
      <c r="C65" s="20">
        <v>0.25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31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319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319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319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319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319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319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319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319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391"/>
    </row>
    <row r="66" spans="3:135" x14ac:dyDescent="0.2">
      <c r="C66" s="20">
        <v>0.25</v>
      </c>
      <c r="F66" s="17"/>
      <c r="G66" s="2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319"/>
      <c r="S66" s="17"/>
      <c r="T66" s="23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319"/>
      <c r="AF66" s="17"/>
      <c r="AG66" s="23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319"/>
      <c r="AS66" s="17"/>
      <c r="AT66" s="23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319"/>
      <c r="BF66" s="17"/>
      <c r="BG66" s="23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319"/>
      <c r="BS66" s="17"/>
      <c r="BT66" s="23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319"/>
      <c r="CF66" s="17"/>
      <c r="CG66" s="23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319"/>
      <c r="CS66" s="17"/>
      <c r="CT66" s="23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319"/>
      <c r="DF66" s="17"/>
      <c r="DG66" s="23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319"/>
      <c r="DS66" s="17"/>
      <c r="DT66" s="23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391"/>
    </row>
    <row r="67" spans="3:135" x14ac:dyDescent="0.2">
      <c r="D67" s="6" t="s">
        <v>54</v>
      </c>
      <c r="E67" s="44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319">
        <f t="shared" ref="R67:R69" si="686">SUM(F67:Q67)</f>
        <v>0</v>
      </c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319">
        <f t="shared" ref="AE67" si="687">SUM(S67:AD67)</f>
        <v>0</v>
      </c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319">
        <f t="shared" ref="AR67" si="688">SUM(AF67:AQ67)</f>
        <v>0</v>
      </c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319">
        <f t="shared" ref="BE67" si="689">SUM(AS67:BD67)</f>
        <v>0</v>
      </c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319">
        <f t="shared" ref="BR67" si="690">SUM(BF67:BQ67)</f>
        <v>0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319">
        <f t="shared" ref="CE67" si="691">SUM(BS67:CD67)</f>
        <v>0</v>
      </c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319">
        <f t="shared" ref="CR67" si="692">SUM(CF67:CQ67)</f>
        <v>0</v>
      </c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319">
        <f t="shared" ref="DE67" si="693">SUM(CS67:DD67)</f>
        <v>0</v>
      </c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319">
        <f t="shared" ref="DR67" si="694">SUM(DF67:DQ67)</f>
        <v>0</v>
      </c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391">
        <f t="shared" ref="EE67" si="695">SUM(DS67:ED67)</f>
        <v>0</v>
      </c>
    </row>
    <row r="68" spans="3:135" x14ac:dyDescent="0.2">
      <c r="D68" s="7"/>
      <c r="E68" s="4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31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319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319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319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319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319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319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319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319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391"/>
    </row>
    <row r="69" spans="3:135" x14ac:dyDescent="0.2">
      <c r="D69" s="2" t="s">
        <v>55</v>
      </c>
      <c r="E69" s="41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319">
        <f t="shared" si="686"/>
        <v>0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319">
        <f t="shared" ref="AE69" si="696">SUM(S69:AD69)</f>
        <v>0</v>
      </c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319">
        <f t="shared" ref="AR69" si="697">SUM(AF69:AQ69)</f>
        <v>0</v>
      </c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319">
        <f t="shared" ref="BE69" si="698">SUM(AS69:BD69)</f>
        <v>0</v>
      </c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319">
        <f t="shared" ref="BR69" si="699">SUM(BF69:BQ69)</f>
        <v>0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319">
        <f t="shared" ref="CE69" si="700">SUM(BS69:CD69)</f>
        <v>0</v>
      </c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319">
        <f t="shared" ref="CR69" si="701">SUM(CF69:CQ69)</f>
        <v>0</v>
      </c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319">
        <f t="shared" ref="DE69" si="702">SUM(CS69:DD69)</f>
        <v>0</v>
      </c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319">
        <f t="shared" ref="DR69" si="703">SUM(DF69:DQ69)</f>
        <v>0</v>
      </c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391">
        <f t="shared" ref="EE69" si="704">SUM(DS69:ED69)</f>
        <v>0</v>
      </c>
    </row>
    <row r="70" spans="3:135" x14ac:dyDescent="0.2">
      <c r="D70" s="3"/>
      <c r="E70" s="23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31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319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319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319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319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319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319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319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319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391"/>
    </row>
    <row r="71" spans="3:135" x14ac:dyDescent="0.2">
      <c r="D71" s="5" t="s">
        <v>40</v>
      </c>
      <c r="F71" s="17">
        <f t="shared" ref="F71:Q71" si="705">F7</f>
        <v>0</v>
      </c>
      <c r="G71" s="17">
        <f t="shared" si="705"/>
        <v>0</v>
      </c>
      <c r="H71" s="17">
        <f t="shared" si="705"/>
        <v>0</v>
      </c>
      <c r="I71" s="17">
        <f t="shared" si="705"/>
        <v>0</v>
      </c>
      <c r="J71" s="17">
        <f t="shared" si="705"/>
        <v>0</v>
      </c>
      <c r="K71" s="17">
        <f t="shared" si="705"/>
        <v>0</v>
      </c>
      <c r="L71" s="17">
        <f t="shared" si="705"/>
        <v>0</v>
      </c>
      <c r="M71" s="17">
        <f t="shared" si="705"/>
        <v>0</v>
      </c>
      <c r="N71" s="17">
        <f t="shared" si="705"/>
        <v>0</v>
      </c>
      <c r="O71" s="17">
        <f t="shared" si="705"/>
        <v>0</v>
      </c>
      <c r="P71" s="17">
        <f t="shared" si="705"/>
        <v>0</v>
      </c>
      <c r="Q71" s="17">
        <f t="shared" si="705"/>
        <v>0</v>
      </c>
      <c r="R71" s="319">
        <f t="shared" ref="R71:R72" si="706">SUM(F71:Q71)</f>
        <v>0</v>
      </c>
      <c r="S71" s="17">
        <f t="shared" ref="S71:AD71" si="707">+S7</f>
        <v>0</v>
      </c>
      <c r="T71" s="17">
        <f t="shared" si="707"/>
        <v>0</v>
      </c>
      <c r="U71" s="17">
        <f t="shared" si="707"/>
        <v>0</v>
      </c>
      <c r="V71" s="17">
        <f t="shared" si="707"/>
        <v>0</v>
      </c>
      <c r="W71" s="17">
        <f t="shared" si="707"/>
        <v>0</v>
      </c>
      <c r="X71" s="17">
        <f t="shared" si="707"/>
        <v>0</v>
      </c>
      <c r="Y71" s="17">
        <f t="shared" si="707"/>
        <v>0</v>
      </c>
      <c r="Z71" s="17">
        <f t="shared" si="707"/>
        <v>0</v>
      </c>
      <c r="AA71" s="17">
        <f t="shared" si="707"/>
        <v>0</v>
      </c>
      <c r="AB71" s="17">
        <f t="shared" si="707"/>
        <v>0</v>
      </c>
      <c r="AC71" s="17">
        <f t="shared" si="707"/>
        <v>0</v>
      </c>
      <c r="AD71" s="17">
        <f t="shared" si="707"/>
        <v>0</v>
      </c>
      <c r="AE71" s="319">
        <f>SUM(S71:AD71)</f>
        <v>0</v>
      </c>
      <c r="AF71" s="17">
        <f t="shared" ref="AF71:AQ71" si="708">AF7</f>
        <v>0</v>
      </c>
      <c r="AG71" s="17">
        <f t="shared" si="708"/>
        <v>0</v>
      </c>
      <c r="AH71" s="17">
        <f t="shared" si="708"/>
        <v>0</v>
      </c>
      <c r="AI71" s="17">
        <f t="shared" si="708"/>
        <v>0</v>
      </c>
      <c r="AJ71" s="17">
        <f t="shared" si="708"/>
        <v>0</v>
      </c>
      <c r="AK71" s="17">
        <f t="shared" si="708"/>
        <v>0</v>
      </c>
      <c r="AL71" s="17">
        <f t="shared" si="708"/>
        <v>0</v>
      </c>
      <c r="AM71" s="17">
        <f t="shared" si="708"/>
        <v>0</v>
      </c>
      <c r="AN71" s="17">
        <f t="shared" si="708"/>
        <v>0</v>
      </c>
      <c r="AO71" s="17">
        <f t="shared" si="708"/>
        <v>0</v>
      </c>
      <c r="AP71" s="17">
        <f t="shared" si="708"/>
        <v>0</v>
      </c>
      <c r="AQ71" s="17">
        <f t="shared" si="708"/>
        <v>0</v>
      </c>
      <c r="AR71" s="319">
        <f t="shared" ref="AR71" si="709">SUM(AF71:AQ71)</f>
        <v>0</v>
      </c>
      <c r="AS71" s="17">
        <f t="shared" ref="AS71:BD71" si="710">AS7</f>
        <v>0</v>
      </c>
      <c r="AT71" s="17">
        <f t="shared" si="710"/>
        <v>0</v>
      </c>
      <c r="AU71" s="17">
        <f t="shared" si="710"/>
        <v>0</v>
      </c>
      <c r="AV71" s="17">
        <f t="shared" si="710"/>
        <v>0</v>
      </c>
      <c r="AW71" s="17">
        <f t="shared" si="710"/>
        <v>0</v>
      </c>
      <c r="AX71" s="17">
        <f t="shared" si="710"/>
        <v>0</v>
      </c>
      <c r="AY71" s="17">
        <f t="shared" si="710"/>
        <v>0</v>
      </c>
      <c r="AZ71" s="17">
        <f t="shared" si="710"/>
        <v>0</v>
      </c>
      <c r="BA71" s="17">
        <f t="shared" si="710"/>
        <v>0</v>
      </c>
      <c r="BB71" s="17">
        <f t="shared" si="710"/>
        <v>0</v>
      </c>
      <c r="BC71" s="17">
        <f t="shared" si="710"/>
        <v>0</v>
      </c>
      <c r="BD71" s="17">
        <f t="shared" si="710"/>
        <v>0</v>
      </c>
      <c r="BE71" s="319">
        <f>SUM(AS71:BD71)</f>
        <v>0</v>
      </c>
      <c r="BF71" s="17">
        <f t="shared" ref="BF71:BQ71" si="711">BF7</f>
        <v>0</v>
      </c>
      <c r="BG71" s="17">
        <f t="shared" si="711"/>
        <v>0</v>
      </c>
      <c r="BH71" s="17">
        <f t="shared" si="711"/>
        <v>0</v>
      </c>
      <c r="BI71" s="17">
        <f t="shared" si="711"/>
        <v>0</v>
      </c>
      <c r="BJ71" s="17">
        <f t="shared" si="711"/>
        <v>0</v>
      </c>
      <c r="BK71" s="17">
        <f t="shared" si="711"/>
        <v>0</v>
      </c>
      <c r="BL71" s="17">
        <f t="shared" si="711"/>
        <v>0</v>
      </c>
      <c r="BM71" s="17">
        <f t="shared" si="711"/>
        <v>0</v>
      </c>
      <c r="BN71" s="17">
        <f t="shared" si="711"/>
        <v>0</v>
      </c>
      <c r="BO71" s="17">
        <f t="shared" si="711"/>
        <v>0</v>
      </c>
      <c r="BP71" s="17">
        <f t="shared" si="711"/>
        <v>0</v>
      </c>
      <c r="BQ71" s="17">
        <f t="shared" si="711"/>
        <v>0</v>
      </c>
      <c r="BR71" s="319">
        <f t="shared" ref="BR71" si="712">SUM(BF71:BQ71)</f>
        <v>0</v>
      </c>
      <c r="BS71" s="17">
        <f t="shared" ref="BS71:CD71" si="713">BS7</f>
        <v>0</v>
      </c>
      <c r="BT71" s="17">
        <f t="shared" si="713"/>
        <v>0</v>
      </c>
      <c r="BU71" s="17">
        <f t="shared" si="713"/>
        <v>0</v>
      </c>
      <c r="BV71" s="17">
        <f t="shared" si="713"/>
        <v>0</v>
      </c>
      <c r="BW71" s="17">
        <f t="shared" si="713"/>
        <v>0</v>
      </c>
      <c r="BX71" s="17">
        <f t="shared" si="713"/>
        <v>0</v>
      </c>
      <c r="BY71" s="17">
        <f t="shared" si="713"/>
        <v>0</v>
      </c>
      <c r="BZ71" s="17">
        <f t="shared" si="713"/>
        <v>0</v>
      </c>
      <c r="CA71" s="17">
        <f t="shared" si="713"/>
        <v>0</v>
      </c>
      <c r="CB71" s="17">
        <f t="shared" si="713"/>
        <v>0</v>
      </c>
      <c r="CC71" s="17">
        <f t="shared" si="713"/>
        <v>0</v>
      </c>
      <c r="CD71" s="17">
        <f t="shared" si="713"/>
        <v>0</v>
      </c>
      <c r="CE71" s="319">
        <f>SUM(BS71:CD71)</f>
        <v>0</v>
      </c>
      <c r="CF71" s="17">
        <f t="shared" ref="CF71:CQ71" si="714">CF7</f>
        <v>0</v>
      </c>
      <c r="CG71" s="17">
        <f t="shared" si="714"/>
        <v>0</v>
      </c>
      <c r="CH71" s="17">
        <f t="shared" si="714"/>
        <v>0</v>
      </c>
      <c r="CI71" s="17">
        <f t="shared" si="714"/>
        <v>0</v>
      </c>
      <c r="CJ71" s="17">
        <f t="shared" si="714"/>
        <v>0</v>
      </c>
      <c r="CK71" s="17">
        <f t="shared" si="714"/>
        <v>0</v>
      </c>
      <c r="CL71" s="17">
        <f t="shared" si="714"/>
        <v>0</v>
      </c>
      <c r="CM71" s="17">
        <f t="shared" si="714"/>
        <v>0</v>
      </c>
      <c r="CN71" s="17">
        <f t="shared" si="714"/>
        <v>0</v>
      </c>
      <c r="CO71" s="17">
        <f t="shared" si="714"/>
        <v>0</v>
      </c>
      <c r="CP71" s="17">
        <f t="shared" si="714"/>
        <v>0</v>
      </c>
      <c r="CQ71" s="17">
        <f t="shared" si="714"/>
        <v>0</v>
      </c>
      <c r="CR71" s="319">
        <f t="shared" ref="CR71" si="715">SUM(CF71:CQ71)</f>
        <v>0</v>
      </c>
      <c r="CS71" s="17">
        <f t="shared" ref="CS71:DD71" si="716">CS7</f>
        <v>0</v>
      </c>
      <c r="CT71" s="17">
        <f t="shared" si="716"/>
        <v>0</v>
      </c>
      <c r="CU71" s="17">
        <f t="shared" si="716"/>
        <v>0</v>
      </c>
      <c r="CV71" s="17">
        <f t="shared" si="716"/>
        <v>0</v>
      </c>
      <c r="CW71" s="17">
        <f t="shared" si="716"/>
        <v>0</v>
      </c>
      <c r="CX71" s="17">
        <f t="shared" si="716"/>
        <v>0</v>
      </c>
      <c r="CY71" s="17">
        <f t="shared" si="716"/>
        <v>0</v>
      </c>
      <c r="CZ71" s="17">
        <f t="shared" si="716"/>
        <v>0</v>
      </c>
      <c r="DA71" s="17">
        <f t="shared" si="716"/>
        <v>0</v>
      </c>
      <c r="DB71" s="17">
        <f t="shared" si="716"/>
        <v>0</v>
      </c>
      <c r="DC71" s="17">
        <f t="shared" si="716"/>
        <v>0</v>
      </c>
      <c r="DD71" s="17">
        <f t="shared" si="716"/>
        <v>0</v>
      </c>
      <c r="DE71" s="319">
        <f>SUM(CS71:DD71)</f>
        <v>0</v>
      </c>
      <c r="DF71" s="17">
        <f t="shared" ref="DF71:DQ71" si="717">DF7</f>
        <v>0</v>
      </c>
      <c r="DG71" s="17">
        <f t="shared" si="717"/>
        <v>0</v>
      </c>
      <c r="DH71" s="17">
        <f t="shared" si="717"/>
        <v>0</v>
      </c>
      <c r="DI71" s="17">
        <f t="shared" si="717"/>
        <v>0</v>
      </c>
      <c r="DJ71" s="17">
        <f t="shared" si="717"/>
        <v>0</v>
      </c>
      <c r="DK71" s="17">
        <f t="shared" si="717"/>
        <v>0</v>
      </c>
      <c r="DL71" s="17">
        <f t="shared" si="717"/>
        <v>0</v>
      </c>
      <c r="DM71" s="17">
        <f t="shared" si="717"/>
        <v>0</v>
      </c>
      <c r="DN71" s="17">
        <f t="shared" si="717"/>
        <v>0</v>
      </c>
      <c r="DO71" s="17">
        <f t="shared" si="717"/>
        <v>0</v>
      </c>
      <c r="DP71" s="17">
        <f t="shared" si="717"/>
        <v>0</v>
      </c>
      <c r="DQ71" s="17">
        <f t="shared" si="717"/>
        <v>0</v>
      </c>
      <c r="DR71" s="319">
        <f t="shared" ref="DR71:DR72" si="718">SUM(DF71:DQ71)</f>
        <v>0</v>
      </c>
      <c r="DS71" s="17">
        <f t="shared" ref="DS71:ED71" si="719">DS7</f>
        <v>0</v>
      </c>
      <c r="DT71" s="17">
        <f t="shared" si="719"/>
        <v>0</v>
      </c>
      <c r="DU71" s="17">
        <f t="shared" si="719"/>
        <v>0</v>
      </c>
      <c r="DV71" s="17">
        <f t="shared" si="719"/>
        <v>0</v>
      </c>
      <c r="DW71" s="17">
        <f t="shared" si="719"/>
        <v>0</v>
      </c>
      <c r="DX71" s="17">
        <f t="shared" si="719"/>
        <v>0</v>
      </c>
      <c r="DY71" s="17">
        <f t="shared" si="719"/>
        <v>0</v>
      </c>
      <c r="DZ71" s="17">
        <f t="shared" si="719"/>
        <v>0</v>
      </c>
      <c r="EA71" s="17">
        <f t="shared" si="719"/>
        <v>0</v>
      </c>
      <c r="EB71" s="17">
        <f t="shared" si="719"/>
        <v>0</v>
      </c>
      <c r="EC71" s="17">
        <f t="shared" si="719"/>
        <v>0</v>
      </c>
      <c r="ED71" s="17">
        <f t="shared" si="719"/>
        <v>0</v>
      </c>
      <c r="EE71" s="391">
        <f t="shared" ref="EE71:EE72" si="720">SUM(DS71:ED71)</f>
        <v>0</v>
      </c>
    </row>
    <row r="72" spans="3:135" x14ac:dyDescent="0.2">
      <c r="D72" s="5" t="s">
        <v>56</v>
      </c>
      <c r="F72" s="17">
        <f>F71*$C$75</f>
        <v>0</v>
      </c>
      <c r="G72" s="17">
        <f t="shared" ref="G72:Q72" si="721">G71*$C$75</f>
        <v>0</v>
      </c>
      <c r="H72" s="17">
        <f t="shared" si="721"/>
        <v>0</v>
      </c>
      <c r="I72" s="17">
        <f t="shared" si="721"/>
        <v>0</v>
      </c>
      <c r="J72" s="17">
        <f t="shared" si="721"/>
        <v>0</v>
      </c>
      <c r="K72" s="17">
        <f t="shared" si="721"/>
        <v>0</v>
      </c>
      <c r="L72" s="17">
        <f t="shared" si="721"/>
        <v>0</v>
      </c>
      <c r="M72" s="17">
        <f t="shared" si="721"/>
        <v>0</v>
      </c>
      <c r="N72" s="17">
        <f t="shared" si="721"/>
        <v>0</v>
      </c>
      <c r="O72" s="17">
        <f t="shared" si="721"/>
        <v>0</v>
      </c>
      <c r="P72" s="17">
        <f t="shared" si="721"/>
        <v>0</v>
      </c>
      <c r="Q72" s="17">
        <f t="shared" si="721"/>
        <v>0</v>
      </c>
      <c r="R72" s="319">
        <f t="shared" si="706"/>
        <v>0</v>
      </c>
      <c r="S72" s="17">
        <f>S71*$C$75</f>
        <v>0</v>
      </c>
      <c r="T72" s="17">
        <f t="shared" ref="T72:AD72" si="722">T71*$C$75</f>
        <v>0</v>
      </c>
      <c r="U72" s="17">
        <f t="shared" si="722"/>
        <v>0</v>
      </c>
      <c r="V72" s="17">
        <f t="shared" si="722"/>
        <v>0</v>
      </c>
      <c r="W72" s="17">
        <f t="shared" si="722"/>
        <v>0</v>
      </c>
      <c r="X72" s="17">
        <f t="shared" si="722"/>
        <v>0</v>
      </c>
      <c r="Y72" s="17">
        <f t="shared" si="722"/>
        <v>0</v>
      </c>
      <c r="Z72" s="17">
        <f t="shared" si="722"/>
        <v>0</v>
      </c>
      <c r="AA72" s="17">
        <f t="shared" si="722"/>
        <v>0</v>
      </c>
      <c r="AB72" s="17">
        <f t="shared" si="722"/>
        <v>0</v>
      </c>
      <c r="AC72" s="17">
        <f t="shared" si="722"/>
        <v>0</v>
      </c>
      <c r="AD72" s="17">
        <f t="shared" si="722"/>
        <v>0</v>
      </c>
      <c r="AE72" s="319">
        <f>SUM(S72:AD72)</f>
        <v>0</v>
      </c>
      <c r="AF72" s="17">
        <f>AF71*$C$75</f>
        <v>0</v>
      </c>
      <c r="AG72" s="17">
        <f t="shared" ref="AG72:AQ72" si="723">AG71*$C$75</f>
        <v>0</v>
      </c>
      <c r="AH72" s="17">
        <f t="shared" si="723"/>
        <v>0</v>
      </c>
      <c r="AI72" s="17">
        <f t="shared" si="723"/>
        <v>0</v>
      </c>
      <c r="AJ72" s="17">
        <f t="shared" si="723"/>
        <v>0</v>
      </c>
      <c r="AK72" s="17">
        <f t="shared" si="723"/>
        <v>0</v>
      </c>
      <c r="AL72" s="17">
        <f t="shared" si="723"/>
        <v>0</v>
      </c>
      <c r="AM72" s="17">
        <f t="shared" si="723"/>
        <v>0</v>
      </c>
      <c r="AN72" s="17">
        <f t="shared" si="723"/>
        <v>0</v>
      </c>
      <c r="AO72" s="17">
        <f t="shared" si="723"/>
        <v>0</v>
      </c>
      <c r="AP72" s="17">
        <f t="shared" si="723"/>
        <v>0</v>
      </c>
      <c r="AQ72" s="17">
        <f t="shared" si="723"/>
        <v>0</v>
      </c>
      <c r="AR72" s="319">
        <f>SUM(AF72:AQ72)</f>
        <v>0</v>
      </c>
      <c r="AS72" s="17">
        <f>AS71*$C$75</f>
        <v>0</v>
      </c>
      <c r="AT72" s="17">
        <f t="shared" ref="AT72:BD72" si="724">AT71*$C$75</f>
        <v>0</v>
      </c>
      <c r="AU72" s="17">
        <f t="shared" si="724"/>
        <v>0</v>
      </c>
      <c r="AV72" s="17">
        <f t="shared" si="724"/>
        <v>0</v>
      </c>
      <c r="AW72" s="17">
        <f t="shared" si="724"/>
        <v>0</v>
      </c>
      <c r="AX72" s="17">
        <f t="shared" si="724"/>
        <v>0</v>
      </c>
      <c r="AY72" s="17">
        <f t="shared" si="724"/>
        <v>0</v>
      </c>
      <c r="AZ72" s="17">
        <f t="shared" si="724"/>
        <v>0</v>
      </c>
      <c r="BA72" s="17">
        <f t="shared" si="724"/>
        <v>0</v>
      </c>
      <c r="BB72" s="17">
        <f t="shared" si="724"/>
        <v>0</v>
      </c>
      <c r="BC72" s="17">
        <f t="shared" si="724"/>
        <v>0</v>
      </c>
      <c r="BD72" s="17">
        <f t="shared" si="724"/>
        <v>0</v>
      </c>
      <c r="BE72" s="319">
        <f>SUM(AS72:BD72)</f>
        <v>0</v>
      </c>
      <c r="BF72" s="17">
        <f>BF71*$C$75</f>
        <v>0</v>
      </c>
      <c r="BG72" s="17">
        <f t="shared" ref="BG72:BQ72" si="725">BG71*$C$75</f>
        <v>0</v>
      </c>
      <c r="BH72" s="17">
        <f t="shared" si="725"/>
        <v>0</v>
      </c>
      <c r="BI72" s="17">
        <f t="shared" si="725"/>
        <v>0</v>
      </c>
      <c r="BJ72" s="17">
        <f t="shared" si="725"/>
        <v>0</v>
      </c>
      <c r="BK72" s="17">
        <f t="shared" si="725"/>
        <v>0</v>
      </c>
      <c r="BL72" s="17">
        <f t="shared" si="725"/>
        <v>0</v>
      </c>
      <c r="BM72" s="17">
        <f t="shared" si="725"/>
        <v>0</v>
      </c>
      <c r="BN72" s="17">
        <f t="shared" si="725"/>
        <v>0</v>
      </c>
      <c r="BO72" s="17">
        <f t="shared" si="725"/>
        <v>0</v>
      </c>
      <c r="BP72" s="17">
        <f t="shared" si="725"/>
        <v>0</v>
      </c>
      <c r="BQ72" s="17">
        <f t="shared" si="725"/>
        <v>0</v>
      </c>
      <c r="BR72" s="319">
        <f>SUM(BF72:BQ72)</f>
        <v>0</v>
      </c>
      <c r="BS72" s="17">
        <f>BS71*$C$75</f>
        <v>0</v>
      </c>
      <c r="BT72" s="17">
        <f t="shared" ref="BT72:CD72" si="726">BT71*$C$75</f>
        <v>0</v>
      </c>
      <c r="BU72" s="17">
        <f t="shared" si="726"/>
        <v>0</v>
      </c>
      <c r="BV72" s="17">
        <f t="shared" si="726"/>
        <v>0</v>
      </c>
      <c r="BW72" s="17">
        <f t="shared" si="726"/>
        <v>0</v>
      </c>
      <c r="BX72" s="17">
        <f t="shared" si="726"/>
        <v>0</v>
      </c>
      <c r="BY72" s="17">
        <f t="shared" si="726"/>
        <v>0</v>
      </c>
      <c r="BZ72" s="17">
        <f t="shared" si="726"/>
        <v>0</v>
      </c>
      <c r="CA72" s="17">
        <f t="shared" si="726"/>
        <v>0</v>
      </c>
      <c r="CB72" s="17">
        <f t="shared" si="726"/>
        <v>0</v>
      </c>
      <c r="CC72" s="17">
        <f t="shared" si="726"/>
        <v>0</v>
      </c>
      <c r="CD72" s="17">
        <f t="shared" si="726"/>
        <v>0</v>
      </c>
      <c r="CE72" s="319">
        <f>SUM(BS72:CD72)</f>
        <v>0</v>
      </c>
      <c r="CF72" s="17">
        <f>CF71*$C$75</f>
        <v>0</v>
      </c>
      <c r="CG72" s="17">
        <f t="shared" ref="CG72:CQ72" si="727">CG71*$C$75</f>
        <v>0</v>
      </c>
      <c r="CH72" s="17">
        <f t="shared" si="727"/>
        <v>0</v>
      </c>
      <c r="CI72" s="17">
        <f t="shared" si="727"/>
        <v>0</v>
      </c>
      <c r="CJ72" s="17">
        <f t="shared" si="727"/>
        <v>0</v>
      </c>
      <c r="CK72" s="17">
        <f t="shared" si="727"/>
        <v>0</v>
      </c>
      <c r="CL72" s="17">
        <f t="shared" si="727"/>
        <v>0</v>
      </c>
      <c r="CM72" s="17">
        <f t="shared" si="727"/>
        <v>0</v>
      </c>
      <c r="CN72" s="17">
        <f t="shared" si="727"/>
        <v>0</v>
      </c>
      <c r="CO72" s="17">
        <f t="shared" si="727"/>
        <v>0</v>
      </c>
      <c r="CP72" s="17">
        <f t="shared" si="727"/>
        <v>0</v>
      </c>
      <c r="CQ72" s="17">
        <f t="shared" si="727"/>
        <v>0</v>
      </c>
      <c r="CR72" s="319">
        <f>SUM(CF72:CQ72)</f>
        <v>0</v>
      </c>
      <c r="CS72" s="17">
        <f>CS71*$C$75</f>
        <v>0</v>
      </c>
      <c r="CT72" s="17">
        <f t="shared" ref="CT72:DD72" si="728">CT71*$C$75</f>
        <v>0</v>
      </c>
      <c r="CU72" s="17">
        <f t="shared" si="728"/>
        <v>0</v>
      </c>
      <c r="CV72" s="17">
        <f t="shared" si="728"/>
        <v>0</v>
      </c>
      <c r="CW72" s="17">
        <f t="shared" si="728"/>
        <v>0</v>
      </c>
      <c r="CX72" s="17">
        <f t="shared" si="728"/>
        <v>0</v>
      </c>
      <c r="CY72" s="17">
        <f t="shared" si="728"/>
        <v>0</v>
      </c>
      <c r="CZ72" s="17">
        <f t="shared" si="728"/>
        <v>0</v>
      </c>
      <c r="DA72" s="17">
        <f t="shared" si="728"/>
        <v>0</v>
      </c>
      <c r="DB72" s="17">
        <f t="shared" si="728"/>
        <v>0</v>
      </c>
      <c r="DC72" s="17">
        <f t="shared" si="728"/>
        <v>0</v>
      </c>
      <c r="DD72" s="17">
        <f t="shared" si="728"/>
        <v>0</v>
      </c>
      <c r="DE72" s="319">
        <f>SUM(CS72:DD72)</f>
        <v>0</v>
      </c>
      <c r="DF72" s="17">
        <f>DF71*$C$75</f>
        <v>0</v>
      </c>
      <c r="DG72" s="17">
        <f t="shared" ref="DG72:DQ72" si="729">DG71*$C$75</f>
        <v>0</v>
      </c>
      <c r="DH72" s="17">
        <f t="shared" si="729"/>
        <v>0</v>
      </c>
      <c r="DI72" s="17">
        <f t="shared" si="729"/>
        <v>0</v>
      </c>
      <c r="DJ72" s="17">
        <f t="shared" si="729"/>
        <v>0</v>
      </c>
      <c r="DK72" s="17">
        <f t="shared" si="729"/>
        <v>0</v>
      </c>
      <c r="DL72" s="17">
        <f t="shared" si="729"/>
        <v>0</v>
      </c>
      <c r="DM72" s="17">
        <f t="shared" si="729"/>
        <v>0</v>
      </c>
      <c r="DN72" s="17">
        <f t="shared" si="729"/>
        <v>0</v>
      </c>
      <c r="DO72" s="17">
        <f t="shared" si="729"/>
        <v>0</v>
      </c>
      <c r="DP72" s="17">
        <f t="shared" si="729"/>
        <v>0</v>
      </c>
      <c r="DQ72" s="17">
        <f t="shared" si="729"/>
        <v>0</v>
      </c>
      <c r="DR72" s="319">
        <f t="shared" si="718"/>
        <v>0</v>
      </c>
      <c r="DS72" s="17">
        <f>DS71*$C$75</f>
        <v>0</v>
      </c>
      <c r="DT72" s="17">
        <f t="shared" ref="DT72:ED72" si="730">DT71*$C$75</f>
        <v>0</v>
      </c>
      <c r="DU72" s="17">
        <f t="shared" si="730"/>
        <v>0</v>
      </c>
      <c r="DV72" s="17">
        <f t="shared" si="730"/>
        <v>0</v>
      </c>
      <c r="DW72" s="17">
        <f t="shared" si="730"/>
        <v>0</v>
      </c>
      <c r="DX72" s="17">
        <f t="shared" si="730"/>
        <v>0</v>
      </c>
      <c r="DY72" s="17">
        <f t="shared" si="730"/>
        <v>0</v>
      </c>
      <c r="DZ72" s="17">
        <f t="shared" si="730"/>
        <v>0</v>
      </c>
      <c r="EA72" s="17">
        <f t="shared" si="730"/>
        <v>0</v>
      </c>
      <c r="EB72" s="17">
        <f t="shared" si="730"/>
        <v>0</v>
      </c>
      <c r="EC72" s="17">
        <f t="shared" si="730"/>
        <v>0</v>
      </c>
      <c r="ED72" s="17">
        <f t="shared" si="730"/>
        <v>0</v>
      </c>
      <c r="EE72" s="391">
        <f t="shared" si="720"/>
        <v>0</v>
      </c>
    </row>
    <row r="73" spans="3:135" x14ac:dyDescent="0.2">
      <c r="D73" s="5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319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319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319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319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319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319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319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319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319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391"/>
    </row>
    <row r="74" spans="3:135" x14ac:dyDescent="0.2">
      <c r="D74" s="3" t="s">
        <v>57</v>
      </c>
      <c r="E74" s="23"/>
      <c r="F74" s="49">
        <f t="shared" ref="F74:BQ74" si="731">SUM(F71:F72)</f>
        <v>0</v>
      </c>
      <c r="G74" s="49">
        <f t="shared" si="731"/>
        <v>0</v>
      </c>
      <c r="H74" s="49">
        <f t="shared" si="731"/>
        <v>0</v>
      </c>
      <c r="I74" s="49">
        <f t="shared" si="731"/>
        <v>0</v>
      </c>
      <c r="J74" s="49">
        <f t="shared" si="731"/>
        <v>0</v>
      </c>
      <c r="K74" s="49">
        <f t="shared" si="731"/>
        <v>0</v>
      </c>
      <c r="L74" s="49">
        <f t="shared" si="731"/>
        <v>0</v>
      </c>
      <c r="M74" s="49">
        <f t="shared" si="731"/>
        <v>0</v>
      </c>
      <c r="N74" s="49">
        <f t="shared" si="731"/>
        <v>0</v>
      </c>
      <c r="O74" s="49">
        <f t="shared" si="731"/>
        <v>0</v>
      </c>
      <c r="P74" s="49">
        <f t="shared" si="731"/>
        <v>0</v>
      </c>
      <c r="Q74" s="49">
        <f t="shared" si="731"/>
        <v>0</v>
      </c>
      <c r="R74" s="319">
        <f t="shared" si="731"/>
        <v>0</v>
      </c>
      <c r="S74" s="49">
        <f t="shared" si="731"/>
        <v>0</v>
      </c>
      <c r="T74" s="49">
        <f t="shared" si="731"/>
        <v>0</v>
      </c>
      <c r="U74" s="49">
        <f t="shared" si="731"/>
        <v>0</v>
      </c>
      <c r="V74" s="49">
        <f t="shared" si="731"/>
        <v>0</v>
      </c>
      <c r="W74" s="49">
        <f t="shared" si="731"/>
        <v>0</v>
      </c>
      <c r="X74" s="49">
        <f t="shared" si="731"/>
        <v>0</v>
      </c>
      <c r="Y74" s="49">
        <f t="shared" si="731"/>
        <v>0</v>
      </c>
      <c r="Z74" s="49">
        <f t="shared" si="731"/>
        <v>0</v>
      </c>
      <c r="AA74" s="49">
        <f t="shared" si="731"/>
        <v>0</v>
      </c>
      <c r="AB74" s="49">
        <f t="shared" si="731"/>
        <v>0</v>
      </c>
      <c r="AC74" s="49">
        <f t="shared" si="731"/>
        <v>0</v>
      </c>
      <c r="AD74" s="49">
        <f t="shared" si="731"/>
        <v>0</v>
      </c>
      <c r="AE74" s="319">
        <f t="shared" si="731"/>
        <v>0</v>
      </c>
      <c r="AF74" s="49">
        <f t="shared" si="731"/>
        <v>0</v>
      </c>
      <c r="AG74" s="49">
        <f t="shared" si="731"/>
        <v>0</v>
      </c>
      <c r="AH74" s="49">
        <f t="shared" si="731"/>
        <v>0</v>
      </c>
      <c r="AI74" s="49">
        <f t="shared" si="731"/>
        <v>0</v>
      </c>
      <c r="AJ74" s="49">
        <f t="shared" si="731"/>
        <v>0</v>
      </c>
      <c r="AK74" s="49">
        <f t="shared" si="731"/>
        <v>0</v>
      </c>
      <c r="AL74" s="49">
        <f t="shared" si="731"/>
        <v>0</v>
      </c>
      <c r="AM74" s="49">
        <f t="shared" si="731"/>
        <v>0</v>
      </c>
      <c r="AN74" s="49">
        <f t="shared" si="731"/>
        <v>0</v>
      </c>
      <c r="AO74" s="49">
        <f t="shared" si="731"/>
        <v>0</v>
      </c>
      <c r="AP74" s="49">
        <f t="shared" si="731"/>
        <v>0</v>
      </c>
      <c r="AQ74" s="49">
        <f t="shared" si="731"/>
        <v>0</v>
      </c>
      <c r="AR74" s="319">
        <f t="shared" si="731"/>
        <v>0</v>
      </c>
      <c r="AS74" s="49">
        <f t="shared" si="731"/>
        <v>0</v>
      </c>
      <c r="AT74" s="49">
        <f t="shared" si="731"/>
        <v>0</v>
      </c>
      <c r="AU74" s="49">
        <f t="shared" si="731"/>
        <v>0</v>
      </c>
      <c r="AV74" s="49">
        <f t="shared" si="731"/>
        <v>0</v>
      </c>
      <c r="AW74" s="49">
        <f t="shared" si="731"/>
        <v>0</v>
      </c>
      <c r="AX74" s="49">
        <f t="shared" si="731"/>
        <v>0</v>
      </c>
      <c r="AY74" s="49">
        <f t="shared" si="731"/>
        <v>0</v>
      </c>
      <c r="AZ74" s="49">
        <f t="shared" si="731"/>
        <v>0</v>
      </c>
      <c r="BA74" s="49">
        <f t="shared" si="731"/>
        <v>0</v>
      </c>
      <c r="BB74" s="49">
        <f t="shared" si="731"/>
        <v>0</v>
      </c>
      <c r="BC74" s="49">
        <f t="shared" si="731"/>
        <v>0</v>
      </c>
      <c r="BD74" s="49">
        <f t="shared" si="731"/>
        <v>0</v>
      </c>
      <c r="BE74" s="319">
        <f t="shared" si="731"/>
        <v>0</v>
      </c>
      <c r="BF74" s="49">
        <f t="shared" si="731"/>
        <v>0</v>
      </c>
      <c r="BG74" s="49">
        <f t="shared" si="731"/>
        <v>0</v>
      </c>
      <c r="BH74" s="49">
        <f t="shared" si="731"/>
        <v>0</v>
      </c>
      <c r="BI74" s="49">
        <f t="shared" si="731"/>
        <v>0</v>
      </c>
      <c r="BJ74" s="49">
        <f t="shared" si="731"/>
        <v>0</v>
      </c>
      <c r="BK74" s="49">
        <f t="shared" si="731"/>
        <v>0</v>
      </c>
      <c r="BL74" s="49">
        <f t="shared" si="731"/>
        <v>0</v>
      </c>
      <c r="BM74" s="49">
        <f t="shared" si="731"/>
        <v>0</v>
      </c>
      <c r="BN74" s="49">
        <f t="shared" si="731"/>
        <v>0</v>
      </c>
      <c r="BO74" s="49">
        <f t="shared" si="731"/>
        <v>0</v>
      </c>
      <c r="BP74" s="49">
        <f t="shared" si="731"/>
        <v>0</v>
      </c>
      <c r="BQ74" s="49">
        <f t="shared" si="731"/>
        <v>0</v>
      </c>
      <c r="BR74" s="319">
        <f t="shared" ref="BR74:EC74" si="732">SUM(BR71:BR72)</f>
        <v>0</v>
      </c>
      <c r="BS74" s="49">
        <f t="shared" si="732"/>
        <v>0</v>
      </c>
      <c r="BT74" s="49">
        <f t="shared" si="732"/>
        <v>0</v>
      </c>
      <c r="BU74" s="49">
        <f t="shared" si="732"/>
        <v>0</v>
      </c>
      <c r="BV74" s="49">
        <f t="shared" si="732"/>
        <v>0</v>
      </c>
      <c r="BW74" s="49">
        <f t="shared" si="732"/>
        <v>0</v>
      </c>
      <c r="BX74" s="49">
        <f t="shared" si="732"/>
        <v>0</v>
      </c>
      <c r="BY74" s="49">
        <f t="shared" si="732"/>
        <v>0</v>
      </c>
      <c r="BZ74" s="49">
        <f t="shared" si="732"/>
        <v>0</v>
      </c>
      <c r="CA74" s="49">
        <f t="shared" si="732"/>
        <v>0</v>
      </c>
      <c r="CB74" s="49">
        <f t="shared" si="732"/>
        <v>0</v>
      </c>
      <c r="CC74" s="49">
        <f t="shared" si="732"/>
        <v>0</v>
      </c>
      <c r="CD74" s="49">
        <f t="shared" si="732"/>
        <v>0</v>
      </c>
      <c r="CE74" s="319">
        <f t="shared" si="732"/>
        <v>0</v>
      </c>
      <c r="CF74" s="49">
        <f t="shared" si="732"/>
        <v>0</v>
      </c>
      <c r="CG74" s="49">
        <f t="shared" si="732"/>
        <v>0</v>
      </c>
      <c r="CH74" s="49">
        <f t="shared" si="732"/>
        <v>0</v>
      </c>
      <c r="CI74" s="49">
        <f t="shared" si="732"/>
        <v>0</v>
      </c>
      <c r="CJ74" s="49">
        <f t="shared" si="732"/>
        <v>0</v>
      </c>
      <c r="CK74" s="49">
        <f t="shared" si="732"/>
        <v>0</v>
      </c>
      <c r="CL74" s="49">
        <f t="shared" si="732"/>
        <v>0</v>
      </c>
      <c r="CM74" s="49">
        <f t="shared" si="732"/>
        <v>0</v>
      </c>
      <c r="CN74" s="49">
        <f t="shared" si="732"/>
        <v>0</v>
      </c>
      <c r="CO74" s="49">
        <f t="shared" si="732"/>
        <v>0</v>
      </c>
      <c r="CP74" s="49">
        <f t="shared" si="732"/>
        <v>0</v>
      </c>
      <c r="CQ74" s="49">
        <f t="shared" si="732"/>
        <v>0</v>
      </c>
      <c r="CR74" s="319">
        <f t="shared" si="732"/>
        <v>0</v>
      </c>
      <c r="CS74" s="49">
        <f t="shared" si="732"/>
        <v>0</v>
      </c>
      <c r="CT74" s="49">
        <f t="shared" si="732"/>
        <v>0</v>
      </c>
      <c r="CU74" s="49">
        <f t="shared" si="732"/>
        <v>0</v>
      </c>
      <c r="CV74" s="49">
        <f t="shared" si="732"/>
        <v>0</v>
      </c>
      <c r="CW74" s="49">
        <f t="shared" si="732"/>
        <v>0</v>
      </c>
      <c r="CX74" s="49">
        <f t="shared" si="732"/>
        <v>0</v>
      </c>
      <c r="CY74" s="49">
        <f t="shared" si="732"/>
        <v>0</v>
      </c>
      <c r="CZ74" s="49">
        <f t="shared" si="732"/>
        <v>0</v>
      </c>
      <c r="DA74" s="49">
        <f t="shared" si="732"/>
        <v>0</v>
      </c>
      <c r="DB74" s="49">
        <f t="shared" si="732"/>
        <v>0</v>
      </c>
      <c r="DC74" s="49">
        <f t="shared" si="732"/>
        <v>0</v>
      </c>
      <c r="DD74" s="49">
        <f t="shared" si="732"/>
        <v>0</v>
      </c>
      <c r="DE74" s="319">
        <f t="shared" si="732"/>
        <v>0</v>
      </c>
      <c r="DF74" s="49">
        <f t="shared" si="732"/>
        <v>0</v>
      </c>
      <c r="DG74" s="49">
        <f t="shared" si="732"/>
        <v>0</v>
      </c>
      <c r="DH74" s="49">
        <f t="shared" si="732"/>
        <v>0</v>
      </c>
      <c r="DI74" s="49">
        <f t="shared" si="732"/>
        <v>0</v>
      </c>
      <c r="DJ74" s="49">
        <f t="shared" si="732"/>
        <v>0</v>
      </c>
      <c r="DK74" s="49">
        <f t="shared" si="732"/>
        <v>0</v>
      </c>
      <c r="DL74" s="49">
        <f t="shared" si="732"/>
        <v>0</v>
      </c>
      <c r="DM74" s="49">
        <f t="shared" si="732"/>
        <v>0</v>
      </c>
      <c r="DN74" s="49">
        <f t="shared" si="732"/>
        <v>0</v>
      </c>
      <c r="DO74" s="49">
        <f t="shared" si="732"/>
        <v>0</v>
      </c>
      <c r="DP74" s="49">
        <f t="shared" si="732"/>
        <v>0</v>
      </c>
      <c r="DQ74" s="49">
        <f t="shared" si="732"/>
        <v>0</v>
      </c>
      <c r="DR74" s="319">
        <f t="shared" si="732"/>
        <v>0</v>
      </c>
      <c r="DS74" s="49">
        <f t="shared" si="732"/>
        <v>0</v>
      </c>
      <c r="DT74" s="49">
        <f t="shared" si="732"/>
        <v>0</v>
      </c>
      <c r="DU74" s="49">
        <f t="shared" si="732"/>
        <v>0</v>
      </c>
      <c r="DV74" s="49">
        <f t="shared" si="732"/>
        <v>0</v>
      </c>
      <c r="DW74" s="49">
        <f t="shared" si="732"/>
        <v>0</v>
      </c>
      <c r="DX74" s="49">
        <f t="shared" si="732"/>
        <v>0</v>
      </c>
      <c r="DY74" s="49">
        <f t="shared" si="732"/>
        <v>0</v>
      </c>
      <c r="DZ74" s="49">
        <f t="shared" si="732"/>
        <v>0</v>
      </c>
      <c r="EA74" s="49">
        <f t="shared" si="732"/>
        <v>0</v>
      </c>
      <c r="EB74" s="49">
        <f t="shared" si="732"/>
        <v>0</v>
      </c>
      <c r="EC74" s="49">
        <f t="shared" si="732"/>
        <v>0</v>
      </c>
      <c r="ED74" s="49">
        <f t="shared" ref="ED74:EE74" si="733">SUM(ED71:ED72)</f>
        <v>0</v>
      </c>
      <c r="EE74" s="391">
        <f t="shared" si="733"/>
        <v>0</v>
      </c>
    </row>
    <row r="75" spans="3:135" x14ac:dyDescent="0.2">
      <c r="C75" s="20">
        <v>0.2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31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319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319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319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319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319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319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319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319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391"/>
    </row>
    <row r="76" spans="3:135" x14ac:dyDescent="0.2">
      <c r="D76" s="5" t="s">
        <v>58</v>
      </c>
      <c r="F76" s="17">
        <f>F34</f>
        <v>0</v>
      </c>
      <c r="G76" s="17">
        <f t="shared" ref="G76:Q76" si="734">G34</f>
        <v>0</v>
      </c>
      <c r="H76" s="17">
        <f t="shared" si="734"/>
        <v>0</v>
      </c>
      <c r="I76" s="17">
        <f t="shared" si="734"/>
        <v>0</v>
      </c>
      <c r="J76" s="17">
        <f t="shared" si="734"/>
        <v>0</v>
      </c>
      <c r="K76" s="17">
        <f t="shared" si="734"/>
        <v>0</v>
      </c>
      <c r="L76" s="17">
        <f t="shared" si="734"/>
        <v>0</v>
      </c>
      <c r="M76" s="17">
        <f t="shared" si="734"/>
        <v>0</v>
      </c>
      <c r="N76" s="17">
        <f t="shared" si="734"/>
        <v>0</v>
      </c>
      <c r="O76" s="17">
        <f t="shared" si="734"/>
        <v>0</v>
      </c>
      <c r="P76" s="17">
        <f t="shared" si="734"/>
        <v>0</v>
      </c>
      <c r="Q76" s="17">
        <f t="shared" si="734"/>
        <v>0</v>
      </c>
      <c r="R76" s="319">
        <f t="shared" ref="R76:R80" si="735">SUM(F76:Q76)</f>
        <v>0</v>
      </c>
      <c r="S76" s="17">
        <f>S34</f>
        <v>0</v>
      </c>
      <c r="T76" s="17">
        <f t="shared" ref="T76:AD76" si="736">T34</f>
        <v>0</v>
      </c>
      <c r="U76" s="17">
        <f t="shared" si="736"/>
        <v>0</v>
      </c>
      <c r="V76" s="17">
        <f t="shared" si="736"/>
        <v>0</v>
      </c>
      <c r="W76" s="17">
        <f t="shared" si="736"/>
        <v>0</v>
      </c>
      <c r="X76" s="17">
        <f t="shared" si="736"/>
        <v>0</v>
      </c>
      <c r="Y76" s="17">
        <f t="shared" si="736"/>
        <v>0</v>
      </c>
      <c r="Z76" s="17">
        <f t="shared" si="736"/>
        <v>0</v>
      </c>
      <c r="AA76" s="17">
        <f t="shared" si="736"/>
        <v>0</v>
      </c>
      <c r="AB76" s="17">
        <f t="shared" si="736"/>
        <v>0</v>
      </c>
      <c r="AC76" s="17">
        <f t="shared" si="736"/>
        <v>0</v>
      </c>
      <c r="AD76" s="17">
        <f t="shared" si="736"/>
        <v>0</v>
      </c>
      <c r="AE76" s="319">
        <f t="shared" ref="AE76:AE80" si="737">SUM(S76:AD76)</f>
        <v>0</v>
      </c>
      <c r="AF76" s="17">
        <f>AF34</f>
        <v>0</v>
      </c>
      <c r="AG76" s="17">
        <f t="shared" ref="AG76:AQ76" si="738">AG34</f>
        <v>0</v>
      </c>
      <c r="AH76" s="17">
        <f t="shared" si="738"/>
        <v>0</v>
      </c>
      <c r="AI76" s="17">
        <f t="shared" si="738"/>
        <v>0</v>
      </c>
      <c r="AJ76" s="17">
        <f t="shared" si="738"/>
        <v>0</v>
      </c>
      <c r="AK76" s="17">
        <f t="shared" si="738"/>
        <v>0</v>
      </c>
      <c r="AL76" s="17">
        <f t="shared" si="738"/>
        <v>0</v>
      </c>
      <c r="AM76" s="17">
        <f t="shared" si="738"/>
        <v>0</v>
      </c>
      <c r="AN76" s="17">
        <f t="shared" si="738"/>
        <v>0</v>
      </c>
      <c r="AO76" s="17">
        <f t="shared" si="738"/>
        <v>0</v>
      </c>
      <c r="AP76" s="17">
        <f t="shared" si="738"/>
        <v>0</v>
      </c>
      <c r="AQ76" s="17">
        <f t="shared" si="738"/>
        <v>0</v>
      </c>
      <c r="AR76" s="319">
        <f t="shared" ref="AR76:AR80" si="739">SUM(AF76:AQ76)</f>
        <v>0</v>
      </c>
      <c r="AS76" s="17">
        <f>AS34</f>
        <v>0</v>
      </c>
      <c r="AT76" s="17">
        <f t="shared" ref="AT76:BD76" si="740">AT34</f>
        <v>0</v>
      </c>
      <c r="AU76" s="17">
        <f t="shared" si="740"/>
        <v>0</v>
      </c>
      <c r="AV76" s="17">
        <f t="shared" si="740"/>
        <v>0</v>
      </c>
      <c r="AW76" s="17">
        <f t="shared" si="740"/>
        <v>0</v>
      </c>
      <c r="AX76" s="17">
        <f t="shared" si="740"/>
        <v>0</v>
      </c>
      <c r="AY76" s="17">
        <f t="shared" si="740"/>
        <v>0</v>
      </c>
      <c r="AZ76" s="17">
        <f t="shared" si="740"/>
        <v>0</v>
      </c>
      <c r="BA76" s="17">
        <f t="shared" si="740"/>
        <v>0</v>
      </c>
      <c r="BB76" s="17">
        <f t="shared" si="740"/>
        <v>0</v>
      </c>
      <c r="BC76" s="17">
        <f t="shared" si="740"/>
        <v>0</v>
      </c>
      <c r="BD76" s="17">
        <f t="shared" si="740"/>
        <v>0</v>
      </c>
      <c r="BE76" s="319">
        <f t="shared" ref="BE76:BE80" si="741">SUM(AS76:BD76)</f>
        <v>0</v>
      </c>
      <c r="BF76" s="17">
        <f>BF34</f>
        <v>0</v>
      </c>
      <c r="BG76" s="17">
        <f t="shared" ref="BG76:BQ76" si="742">BG34</f>
        <v>0</v>
      </c>
      <c r="BH76" s="17">
        <f t="shared" si="742"/>
        <v>0</v>
      </c>
      <c r="BI76" s="17">
        <f t="shared" si="742"/>
        <v>0</v>
      </c>
      <c r="BJ76" s="17">
        <f t="shared" si="742"/>
        <v>0</v>
      </c>
      <c r="BK76" s="17">
        <f t="shared" si="742"/>
        <v>0</v>
      </c>
      <c r="BL76" s="17">
        <f t="shared" si="742"/>
        <v>0</v>
      </c>
      <c r="BM76" s="17">
        <f t="shared" si="742"/>
        <v>0</v>
      </c>
      <c r="BN76" s="17">
        <f t="shared" si="742"/>
        <v>0</v>
      </c>
      <c r="BO76" s="17">
        <f t="shared" si="742"/>
        <v>0</v>
      </c>
      <c r="BP76" s="17">
        <f t="shared" si="742"/>
        <v>0</v>
      </c>
      <c r="BQ76" s="17">
        <f t="shared" si="742"/>
        <v>0</v>
      </c>
      <c r="BR76" s="319">
        <f t="shared" ref="BR76:BR80" si="743">SUM(BF76:BQ76)</f>
        <v>0</v>
      </c>
      <c r="BS76" s="17">
        <f>BS34</f>
        <v>0</v>
      </c>
      <c r="BT76" s="17">
        <f t="shared" ref="BT76:CD76" si="744">BT34</f>
        <v>0</v>
      </c>
      <c r="BU76" s="17">
        <f t="shared" si="744"/>
        <v>0</v>
      </c>
      <c r="BV76" s="17">
        <f t="shared" si="744"/>
        <v>0</v>
      </c>
      <c r="BW76" s="17">
        <f t="shared" si="744"/>
        <v>0</v>
      </c>
      <c r="BX76" s="17">
        <f t="shared" si="744"/>
        <v>0</v>
      </c>
      <c r="BY76" s="17">
        <f t="shared" si="744"/>
        <v>0</v>
      </c>
      <c r="BZ76" s="17">
        <f t="shared" si="744"/>
        <v>0</v>
      </c>
      <c r="CA76" s="17">
        <f t="shared" si="744"/>
        <v>0</v>
      </c>
      <c r="CB76" s="17">
        <f t="shared" si="744"/>
        <v>0</v>
      </c>
      <c r="CC76" s="17">
        <f t="shared" si="744"/>
        <v>0</v>
      </c>
      <c r="CD76" s="17">
        <f t="shared" si="744"/>
        <v>0</v>
      </c>
      <c r="CE76" s="319">
        <f t="shared" ref="CE76:CE80" si="745">SUM(BS76:CD76)</f>
        <v>0</v>
      </c>
      <c r="CF76" s="17">
        <f>CF34</f>
        <v>0</v>
      </c>
      <c r="CG76" s="17">
        <f t="shared" ref="CG76:CQ76" si="746">CG34</f>
        <v>0</v>
      </c>
      <c r="CH76" s="17">
        <f t="shared" si="746"/>
        <v>0</v>
      </c>
      <c r="CI76" s="17">
        <f t="shared" si="746"/>
        <v>0</v>
      </c>
      <c r="CJ76" s="17">
        <f t="shared" si="746"/>
        <v>0</v>
      </c>
      <c r="CK76" s="17">
        <f t="shared" si="746"/>
        <v>0</v>
      </c>
      <c r="CL76" s="17">
        <f t="shared" si="746"/>
        <v>0</v>
      </c>
      <c r="CM76" s="17">
        <f t="shared" si="746"/>
        <v>0</v>
      </c>
      <c r="CN76" s="17">
        <f t="shared" si="746"/>
        <v>0</v>
      </c>
      <c r="CO76" s="17">
        <f t="shared" si="746"/>
        <v>0</v>
      </c>
      <c r="CP76" s="17">
        <f t="shared" si="746"/>
        <v>0</v>
      </c>
      <c r="CQ76" s="17">
        <f t="shared" si="746"/>
        <v>0</v>
      </c>
      <c r="CR76" s="319">
        <f t="shared" ref="CR76:CR80" si="747">SUM(CF76:CQ76)</f>
        <v>0</v>
      </c>
      <c r="CS76" s="17">
        <f>CS34</f>
        <v>0</v>
      </c>
      <c r="CT76" s="17">
        <f t="shared" ref="CT76:DD76" si="748">CT34</f>
        <v>0</v>
      </c>
      <c r="CU76" s="17">
        <f t="shared" si="748"/>
        <v>0</v>
      </c>
      <c r="CV76" s="17">
        <f t="shared" si="748"/>
        <v>0</v>
      </c>
      <c r="CW76" s="17">
        <f t="shared" si="748"/>
        <v>0</v>
      </c>
      <c r="CX76" s="17">
        <f t="shared" si="748"/>
        <v>0</v>
      </c>
      <c r="CY76" s="17">
        <f t="shared" si="748"/>
        <v>0</v>
      </c>
      <c r="CZ76" s="17">
        <f t="shared" si="748"/>
        <v>0</v>
      </c>
      <c r="DA76" s="17">
        <f t="shared" si="748"/>
        <v>0</v>
      </c>
      <c r="DB76" s="17">
        <f t="shared" si="748"/>
        <v>0</v>
      </c>
      <c r="DC76" s="17">
        <f t="shared" si="748"/>
        <v>0</v>
      </c>
      <c r="DD76" s="17">
        <f t="shared" si="748"/>
        <v>0</v>
      </c>
      <c r="DE76" s="319">
        <f t="shared" ref="DE76:DE80" si="749">SUM(CS76:DD76)</f>
        <v>0</v>
      </c>
      <c r="DF76" s="17">
        <f>DF34</f>
        <v>0</v>
      </c>
      <c r="DG76" s="17">
        <f t="shared" ref="DG76:DQ76" si="750">DG34</f>
        <v>0</v>
      </c>
      <c r="DH76" s="17">
        <f t="shared" si="750"/>
        <v>0</v>
      </c>
      <c r="DI76" s="17">
        <f t="shared" si="750"/>
        <v>0</v>
      </c>
      <c r="DJ76" s="17">
        <f t="shared" si="750"/>
        <v>0</v>
      </c>
      <c r="DK76" s="17">
        <f t="shared" si="750"/>
        <v>0</v>
      </c>
      <c r="DL76" s="17">
        <f t="shared" si="750"/>
        <v>0</v>
      </c>
      <c r="DM76" s="17">
        <f t="shared" si="750"/>
        <v>0</v>
      </c>
      <c r="DN76" s="17">
        <f t="shared" si="750"/>
        <v>0</v>
      </c>
      <c r="DO76" s="17">
        <f t="shared" si="750"/>
        <v>0</v>
      </c>
      <c r="DP76" s="17">
        <f t="shared" si="750"/>
        <v>0</v>
      </c>
      <c r="DQ76" s="17">
        <f t="shared" si="750"/>
        <v>0</v>
      </c>
      <c r="DR76" s="319">
        <f t="shared" ref="DR76:DR80" si="751">SUM(DF76:DQ76)</f>
        <v>0</v>
      </c>
      <c r="DS76" s="17">
        <f>DS34</f>
        <v>0</v>
      </c>
      <c r="DT76" s="17">
        <f t="shared" ref="DT76:ED76" si="752">DT34</f>
        <v>0</v>
      </c>
      <c r="DU76" s="17">
        <f t="shared" si="752"/>
        <v>0</v>
      </c>
      <c r="DV76" s="17">
        <f t="shared" si="752"/>
        <v>0</v>
      </c>
      <c r="DW76" s="17">
        <f t="shared" si="752"/>
        <v>0</v>
      </c>
      <c r="DX76" s="17">
        <f t="shared" si="752"/>
        <v>0</v>
      </c>
      <c r="DY76" s="17">
        <f t="shared" si="752"/>
        <v>0</v>
      </c>
      <c r="DZ76" s="17">
        <f t="shared" si="752"/>
        <v>0</v>
      </c>
      <c r="EA76" s="17">
        <f t="shared" si="752"/>
        <v>0</v>
      </c>
      <c r="EB76" s="17">
        <f t="shared" si="752"/>
        <v>0</v>
      </c>
      <c r="EC76" s="17">
        <f t="shared" si="752"/>
        <v>0</v>
      </c>
      <c r="ED76" s="17">
        <f t="shared" si="752"/>
        <v>0</v>
      </c>
      <c r="EE76" s="391">
        <f t="shared" ref="EE76:EE80" si="753">SUM(DS76:ED76)</f>
        <v>0</v>
      </c>
    </row>
    <row r="77" spans="3:135" x14ac:dyDescent="0.2">
      <c r="D77" s="5" t="s">
        <v>46</v>
      </c>
      <c r="F77" s="17">
        <f>F41</f>
        <v>0</v>
      </c>
      <c r="G77" s="17">
        <f t="shared" ref="G77:Q77" si="754">G41</f>
        <v>0</v>
      </c>
      <c r="H77" s="17">
        <f t="shared" si="754"/>
        <v>0</v>
      </c>
      <c r="I77" s="17">
        <f t="shared" si="754"/>
        <v>0</v>
      </c>
      <c r="J77" s="17">
        <f t="shared" si="754"/>
        <v>0</v>
      </c>
      <c r="K77" s="17">
        <f t="shared" si="754"/>
        <v>0</v>
      </c>
      <c r="L77" s="17">
        <f t="shared" si="754"/>
        <v>0</v>
      </c>
      <c r="M77" s="17">
        <f t="shared" si="754"/>
        <v>0</v>
      </c>
      <c r="N77" s="17">
        <f t="shared" si="754"/>
        <v>0</v>
      </c>
      <c r="O77" s="17">
        <f t="shared" si="754"/>
        <v>0</v>
      </c>
      <c r="P77" s="17">
        <f t="shared" si="754"/>
        <v>0</v>
      </c>
      <c r="Q77" s="17">
        <f t="shared" si="754"/>
        <v>0</v>
      </c>
      <c r="R77" s="319">
        <f t="shared" si="735"/>
        <v>0</v>
      </c>
      <c r="S77" s="17">
        <f>S41</f>
        <v>0</v>
      </c>
      <c r="T77" s="17">
        <f t="shared" ref="T77:AD77" si="755">T41</f>
        <v>0</v>
      </c>
      <c r="U77" s="17">
        <f t="shared" si="755"/>
        <v>0</v>
      </c>
      <c r="V77" s="17">
        <f t="shared" si="755"/>
        <v>0</v>
      </c>
      <c r="W77" s="17">
        <f t="shared" si="755"/>
        <v>0</v>
      </c>
      <c r="X77" s="17">
        <f t="shared" si="755"/>
        <v>0</v>
      </c>
      <c r="Y77" s="17">
        <f t="shared" si="755"/>
        <v>0</v>
      </c>
      <c r="Z77" s="17">
        <f t="shared" si="755"/>
        <v>0</v>
      </c>
      <c r="AA77" s="17">
        <f t="shared" si="755"/>
        <v>0</v>
      </c>
      <c r="AB77" s="17">
        <f t="shared" si="755"/>
        <v>0</v>
      </c>
      <c r="AC77" s="17">
        <f t="shared" si="755"/>
        <v>0</v>
      </c>
      <c r="AD77" s="17">
        <f t="shared" si="755"/>
        <v>0</v>
      </c>
      <c r="AE77" s="319">
        <f t="shared" si="737"/>
        <v>0</v>
      </c>
      <c r="AF77" s="17">
        <f>AF41</f>
        <v>0</v>
      </c>
      <c r="AG77" s="17">
        <f t="shared" ref="AG77:AQ77" si="756">AG41</f>
        <v>0</v>
      </c>
      <c r="AH77" s="17">
        <f t="shared" si="756"/>
        <v>0</v>
      </c>
      <c r="AI77" s="17">
        <f t="shared" si="756"/>
        <v>0</v>
      </c>
      <c r="AJ77" s="17">
        <f t="shared" si="756"/>
        <v>0</v>
      </c>
      <c r="AK77" s="17">
        <f t="shared" si="756"/>
        <v>0</v>
      </c>
      <c r="AL77" s="17">
        <f t="shared" si="756"/>
        <v>0</v>
      </c>
      <c r="AM77" s="17">
        <f t="shared" si="756"/>
        <v>0</v>
      </c>
      <c r="AN77" s="17">
        <f t="shared" si="756"/>
        <v>0</v>
      </c>
      <c r="AO77" s="17">
        <f t="shared" si="756"/>
        <v>0</v>
      </c>
      <c r="AP77" s="17">
        <f t="shared" si="756"/>
        <v>0</v>
      </c>
      <c r="AQ77" s="17">
        <f t="shared" si="756"/>
        <v>0</v>
      </c>
      <c r="AR77" s="319">
        <f t="shared" si="739"/>
        <v>0</v>
      </c>
      <c r="AS77" s="17">
        <f>AS41</f>
        <v>0</v>
      </c>
      <c r="AT77" s="17">
        <f t="shared" ref="AT77:BD77" si="757">AT41</f>
        <v>0</v>
      </c>
      <c r="AU77" s="17">
        <f t="shared" si="757"/>
        <v>0</v>
      </c>
      <c r="AV77" s="17">
        <f t="shared" si="757"/>
        <v>0</v>
      </c>
      <c r="AW77" s="17">
        <f t="shared" si="757"/>
        <v>0</v>
      </c>
      <c r="AX77" s="17">
        <f t="shared" si="757"/>
        <v>0</v>
      </c>
      <c r="AY77" s="17">
        <f t="shared" si="757"/>
        <v>0</v>
      </c>
      <c r="AZ77" s="17">
        <f t="shared" si="757"/>
        <v>0</v>
      </c>
      <c r="BA77" s="17">
        <f t="shared" si="757"/>
        <v>0</v>
      </c>
      <c r="BB77" s="17">
        <f t="shared" si="757"/>
        <v>0</v>
      </c>
      <c r="BC77" s="17">
        <f t="shared" si="757"/>
        <v>0</v>
      </c>
      <c r="BD77" s="17">
        <f t="shared" si="757"/>
        <v>0</v>
      </c>
      <c r="BE77" s="319">
        <f t="shared" si="741"/>
        <v>0</v>
      </c>
      <c r="BF77" s="17">
        <f>BF41</f>
        <v>0</v>
      </c>
      <c r="BG77" s="17">
        <f t="shared" ref="BG77:BQ77" si="758">BG41</f>
        <v>0</v>
      </c>
      <c r="BH77" s="17">
        <f t="shared" si="758"/>
        <v>0</v>
      </c>
      <c r="BI77" s="17">
        <f t="shared" si="758"/>
        <v>0</v>
      </c>
      <c r="BJ77" s="17">
        <f t="shared" si="758"/>
        <v>0</v>
      </c>
      <c r="BK77" s="17">
        <f t="shared" si="758"/>
        <v>0</v>
      </c>
      <c r="BL77" s="17">
        <f t="shared" si="758"/>
        <v>0</v>
      </c>
      <c r="BM77" s="17">
        <f t="shared" si="758"/>
        <v>0</v>
      </c>
      <c r="BN77" s="17">
        <f t="shared" si="758"/>
        <v>0</v>
      </c>
      <c r="BO77" s="17">
        <f t="shared" si="758"/>
        <v>0</v>
      </c>
      <c r="BP77" s="17">
        <f t="shared" si="758"/>
        <v>0</v>
      </c>
      <c r="BQ77" s="17">
        <f t="shared" si="758"/>
        <v>0</v>
      </c>
      <c r="BR77" s="319">
        <f t="shared" si="743"/>
        <v>0</v>
      </c>
      <c r="BS77" s="17">
        <f>BS41</f>
        <v>0</v>
      </c>
      <c r="BT77" s="17">
        <f t="shared" ref="BT77:CD77" si="759">BT41</f>
        <v>0</v>
      </c>
      <c r="BU77" s="17">
        <f t="shared" si="759"/>
        <v>0</v>
      </c>
      <c r="BV77" s="17">
        <f t="shared" si="759"/>
        <v>0</v>
      </c>
      <c r="BW77" s="17">
        <f t="shared" si="759"/>
        <v>0</v>
      </c>
      <c r="BX77" s="17">
        <f t="shared" si="759"/>
        <v>0</v>
      </c>
      <c r="BY77" s="17">
        <f t="shared" si="759"/>
        <v>0</v>
      </c>
      <c r="BZ77" s="17">
        <f t="shared" si="759"/>
        <v>0</v>
      </c>
      <c r="CA77" s="17">
        <f t="shared" si="759"/>
        <v>0</v>
      </c>
      <c r="CB77" s="17">
        <f t="shared" si="759"/>
        <v>0</v>
      </c>
      <c r="CC77" s="17">
        <f t="shared" si="759"/>
        <v>0</v>
      </c>
      <c r="CD77" s="17">
        <f t="shared" si="759"/>
        <v>0</v>
      </c>
      <c r="CE77" s="319">
        <f t="shared" si="745"/>
        <v>0</v>
      </c>
      <c r="CF77" s="17">
        <f>CF41</f>
        <v>0</v>
      </c>
      <c r="CG77" s="17">
        <f t="shared" ref="CG77:CQ77" si="760">CG41</f>
        <v>0</v>
      </c>
      <c r="CH77" s="17">
        <f t="shared" si="760"/>
        <v>0</v>
      </c>
      <c r="CI77" s="17">
        <f t="shared" si="760"/>
        <v>0</v>
      </c>
      <c r="CJ77" s="17">
        <f t="shared" si="760"/>
        <v>0</v>
      </c>
      <c r="CK77" s="17">
        <f t="shared" si="760"/>
        <v>0</v>
      </c>
      <c r="CL77" s="17">
        <f t="shared" si="760"/>
        <v>0</v>
      </c>
      <c r="CM77" s="17">
        <f t="shared" si="760"/>
        <v>0</v>
      </c>
      <c r="CN77" s="17">
        <f t="shared" si="760"/>
        <v>0</v>
      </c>
      <c r="CO77" s="17">
        <f t="shared" si="760"/>
        <v>0</v>
      </c>
      <c r="CP77" s="17">
        <f t="shared" si="760"/>
        <v>0</v>
      </c>
      <c r="CQ77" s="17">
        <f t="shared" si="760"/>
        <v>0</v>
      </c>
      <c r="CR77" s="319">
        <f t="shared" si="747"/>
        <v>0</v>
      </c>
      <c r="CS77" s="17">
        <f>CS41</f>
        <v>0</v>
      </c>
      <c r="CT77" s="17">
        <f t="shared" ref="CT77:DD77" si="761">CT41</f>
        <v>0</v>
      </c>
      <c r="CU77" s="17">
        <f t="shared" si="761"/>
        <v>0</v>
      </c>
      <c r="CV77" s="17">
        <f t="shared" si="761"/>
        <v>0</v>
      </c>
      <c r="CW77" s="17">
        <f t="shared" si="761"/>
        <v>0</v>
      </c>
      <c r="CX77" s="17">
        <f t="shared" si="761"/>
        <v>0</v>
      </c>
      <c r="CY77" s="17">
        <f t="shared" si="761"/>
        <v>0</v>
      </c>
      <c r="CZ77" s="17">
        <f t="shared" si="761"/>
        <v>0</v>
      </c>
      <c r="DA77" s="17">
        <f t="shared" si="761"/>
        <v>0</v>
      </c>
      <c r="DB77" s="17">
        <f t="shared" si="761"/>
        <v>0</v>
      </c>
      <c r="DC77" s="17">
        <f t="shared" si="761"/>
        <v>0</v>
      </c>
      <c r="DD77" s="17">
        <f t="shared" si="761"/>
        <v>0</v>
      </c>
      <c r="DE77" s="319">
        <f t="shared" si="749"/>
        <v>0</v>
      </c>
      <c r="DF77" s="17">
        <f>DF41</f>
        <v>0</v>
      </c>
      <c r="DG77" s="17">
        <f t="shared" ref="DG77:DQ77" si="762">DG41</f>
        <v>0</v>
      </c>
      <c r="DH77" s="17">
        <f t="shared" si="762"/>
        <v>0</v>
      </c>
      <c r="DI77" s="17">
        <f t="shared" si="762"/>
        <v>0</v>
      </c>
      <c r="DJ77" s="17">
        <f t="shared" si="762"/>
        <v>0</v>
      </c>
      <c r="DK77" s="17">
        <f t="shared" si="762"/>
        <v>0</v>
      </c>
      <c r="DL77" s="17">
        <f t="shared" si="762"/>
        <v>0</v>
      </c>
      <c r="DM77" s="17">
        <f t="shared" si="762"/>
        <v>0</v>
      </c>
      <c r="DN77" s="17">
        <f t="shared" si="762"/>
        <v>0</v>
      </c>
      <c r="DO77" s="17">
        <f t="shared" si="762"/>
        <v>0</v>
      </c>
      <c r="DP77" s="17">
        <f t="shared" si="762"/>
        <v>0</v>
      </c>
      <c r="DQ77" s="17">
        <f t="shared" si="762"/>
        <v>0</v>
      </c>
      <c r="DR77" s="319">
        <f t="shared" si="751"/>
        <v>0</v>
      </c>
      <c r="DS77" s="17">
        <f>DS41</f>
        <v>0</v>
      </c>
      <c r="DT77" s="17">
        <f t="shared" ref="DT77:ED77" si="763">DT41</f>
        <v>0</v>
      </c>
      <c r="DU77" s="17">
        <f t="shared" si="763"/>
        <v>0</v>
      </c>
      <c r="DV77" s="17">
        <f t="shared" si="763"/>
        <v>0</v>
      </c>
      <c r="DW77" s="17">
        <f t="shared" si="763"/>
        <v>0</v>
      </c>
      <c r="DX77" s="17">
        <f t="shared" si="763"/>
        <v>0</v>
      </c>
      <c r="DY77" s="17">
        <f t="shared" si="763"/>
        <v>0</v>
      </c>
      <c r="DZ77" s="17">
        <f t="shared" si="763"/>
        <v>0</v>
      </c>
      <c r="EA77" s="17">
        <f t="shared" si="763"/>
        <v>0</v>
      </c>
      <c r="EB77" s="17">
        <f t="shared" si="763"/>
        <v>0</v>
      </c>
      <c r="EC77" s="17">
        <f t="shared" si="763"/>
        <v>0</v>
      </c>
      <c r="ED77" s="17">
        <f t="shared" si="763"/>
        <v>0</v>
      </c>
      <c r="EE77" s="391">
        <f t="shared" si="753"/>
        <v>0</v>
      </c>
    </row>
    <row r="78" spans="3:135" x14ac:dyDescent="0.2">
      <c r="D78" s="5" t="s">
        <v>283</v>
      </c>
      <c r="F78" s="17">
        <f>F53</f>
        <v>0</v>
      </c>
      <c r="G78" s="17">
        <f t="shared" ref="G78:Q78" si="764">G53</f>
        <v>0</v>
      </c>
      <c r="H78" s="17">
        <f t="shared" si="764"/>
        <v>0</v>
      </c>
      <c r="I78" s="17">
        <f t="shared" si="764"/>
        <v>0</v>
      </c>
      <c r="J78" s="17">
        <f t="shared" si="764"/>
        <v>0</v>
      </c>
      <c r="K78" s="17">
        <f t="shared" si="764"/>
        <v>0</v>
      </c>
      <c r="L78" s="17">
        <f t="shared" si="764"/>
        <v>0</v>
      </c>
      <c r="M78" s="17">
        <f t="shared" si="764"/>
        <v>0</v>
      </c>
      <c r="N78" s="17">
        <f t="shared" si="764"/>
        <v>0</v>
      </c>
      <c r="O78" s="17">
        <f t="shared" si="764"/>
        <v>0</v>
      </c>
      <c r="P78" s="17">
        <f t="shared" si="764"/>
        <v>0</v>
      </c>
      <c r="Q78" s="17">
        <f t="shared" si="764"/>
        <v>0</v>
      </c>
      <c r="R78" s="319">
        <f t="shared" ref="R78" si="765">SUM(F78:Q78)</f>
        <v>0</v>
      </c>
      <c r="S78" s="17">
        <f>S53</f>
        <v>0</v>
      </c>
      <c r="T78" s="17">
        <f t="shared" ref="T78:AD78" si="766">T53</f>
        <v>0</v>
      </c>
      <c r="U78" s="17">
        <f t="shared" si="766"/>
        <v>0</v>
      </c>
      <c r="V78" s="17">
        <f t="shared" si="766"/>
        <v>0</v>
      </c>
      <c r="W78" s="17">
        <f t="shared" si="766"/>
        <v>0</v>
      </c>
      <c r="X78" s="17">
        <f t="shared" si="766"/>
        <v>0</v>
      </c>
      <c r="Y78" s="17">
        <f t="shared" si="766"/>
        <v>0</v>
      </c>
      <c r="Z78" s="17">
        <f t="shared" si="766"/>
        <v>0</v>
      </c>
      <c r="AA78" s="17">
        <f t="shared" si="766"/>
        <v>0</v>
      </c>
      <c r="AB78" s="17">
        <f t="shared" si="766"/>
        <v>0</v>
      </c>
      <c r="AC78" s="17">
        <f t="shared" si="766"/>
        <v>0</v>
      </c>
      <c r="AD78" s="17">
        <f t="shared" si="766"/>
        <v>0</v>
      </c>
      <c r="AE78" s="319">
        <f t="shared" ref="AE78" si="767">SUM(S78:AD78)</f>
        <v>0</v>
      </c>
      <c r="AF78" s="17">
        <f>AF53</f>
        <v>0</v>
      </c>
      <c r="AG78" s="17">
        <f t="shared" ref="AG78:AQ78" si="768">AG53</f>
        <v>0</v>
      </c>
      <c r="AH78" s="17">
        <f t="shared" si="768"/>
        <v>0</v>
      </c>
      <c r="AI78" s="17">
        <f t="shared" si="768"/>
        <v>0</v>
      </c>
      <c r="AJ78" s="17">
        <f t="shared" si="768"/>
        <v>0</v>
      </c>
      <c r="AK78" s="17">
        <f t="shared" si="768"/>
        <v>0</v>
      </c>
      <c r="AL78" s="17">
        <f t="shared" si="768"/>
        <v>0</v>
      </c>
      <c r="AM78" s="17">
        <f t="shared" si="768"/>
        <v>0</v>
      </c>
      <c r="AN78" s="17">
        <f t="shared" si="768"/>
        <v>0</v>
      </c>
      <c r="AO78" s="17">
        <f t="shared" si="768"/>
        <v>0</v>
      </c>
      <c r="AP78" s="17">
        <f t="shared" si="768"/>
        <v>0</v>
      </c>
      <c r="AQ78" s="17">
        <f t="shared" si="768"/>
        <v>0</v>
      </c>
      <c r="AR78" s="319">
        <f t="shared" ref="AR78" si="769">SUM(AF78:AQ78)</f>
        <v>0</v>
      </c>
      <c r="AS78" s="17">
        <f>AS53</f>
        <v>0</v>
      </c>
      <c r="AT78" s="17">
        <f t="shared" ref="AT78:BD78" si="770">AT53</f>
        <v>0</v>
      </c>
      <c r="AU78" s="17">
        <f t="shared" si="770"/>
        <v>0</v>
      </c>
      <c r="AV78" s="17">
        <f t="shared" si="770"/>
        <v>0</v>
      </c>
      <c r="AW78" s="17">
        <f t="shared" si="770"/>
        <v>0</v>
      </c>
      <c r="AX78" s="17">
        <f t="shared" si="770"/>
        <v>0</v>
      </c>
      <c r="AY78" s="17">
        <f t="shared" si="770"/>
        <v>0</v>
      </c>
      <c r="AZ78" s="17">
        <f t="shared" si="770"/>
        <v>0</v>
      </c>
      <c r="BA78" s="17">
        <f t="shared" si="770"/>
        <v>0</v>
      </c>
      <c r="BB78" s="17">
        <f t="shared" si="770"/>
        <v>0</v>
      </c>
      <c r="BC78" s="17">
        <f t="shared" si="770"/>
        <v>0</v>
      </c>
      <c r="BD78" s="17">
        <f t="shared" si="770"/>
        <v>0</v>
      </c>
      <c r="BE78" s="319">
        <f t="shared" ref="BE78" si="771">SUM(AS78:BD78)</f>
        <v>0</v>
      </c>
      <c r="BF78" s="17">
        <f>BF53</f>
        <v>0</v>
      </c>
      <c r="BG78" s="17">
        <f t="shared" ref="BG78:BQ78" si="772">BG53</f>
        <v>0</v>
      </c>
      <c r="BH78" s="17">
        <f t="shared" si="772"/>
        <v>0</v>
      </c>
      <c r="BI78" s="17">
        <f t="shared" si="772"/>
        <v>0</v>
      </c>
      <c r="BJ78" s="17">
        <f t="shared" si="772"/>
        <v>0</v>
      </c>
      <c r="BK78" s="17">
        <f t="shared" si="772"/>
        <v>0</v>
      </c>
      <c r="BL78" s="17">
        <f t="shared" si="772"/>
        <v>0</v>
      </c>
      <c r="BM78" s="17">
        <f t="shared" si="772"/>
        <v>0</v>
      </c>
      <c r="BN78" s="17">
        <f t="shared" si="772"/>
        <v>0</v>
      </c>
      <c r="BO78" s="17">
        <f t="shared" si="772"/>
        <v>0</v>
      </c>
      <c r="BP78" s="17">
        <f t="shared" si="772"/>
        <v>0</v>
      </c>
      <c r="BQ78" s="17">
        <f t="shared" si="772"/>
        <v>0</v>
      </c>
      <c r="BR78" s="319">
        <f t="shared" ref="BR78" si="773">SUM(BF78:BQ78)</f>
        <v>0</v>
      </c>
      <c r="BS78" s="17">
        <f>BS53</f>
        <v>0</v>
      </c>
      <c r="BT78" s="17">
        <f t="shared" ref="BT78:CD78" si="774">BT53</f>
        <v>0</v>
      </c>
      <c r="BU78" s="17">
        <f t="shared" si="774"/>
        <v>0</v>
      </c>
      <c r="BV78" s="17">
        <f t="shared" si="774"/>
        <v>0</v>
      </c>
      <c r="BW78" s="17">
        <f t="shared" si="774"/>
        <v>0</v>
      </c>
      <c r="BX78" s="17">
        <f t="shared" si="774"/>
        <v>0</v>
      </c>
      <c r="BY78" s="17">
        <f t="shared" si="774"/>
        <v>0</v>
      </c>
      <c r="BZ78" s="17">
        <f t="shared" si="774"/>
        <v>0</v>
      </c>
      <c r="CA78" s="17">
        <f t="shared" si="774"/>
        <v>0</v>
      </c>
      <c r="CB78" s="17">
        <f t="shared" si="774"/>
        <v>0</v>
      </c>
      <c r="CC78" s="17">
        <f t="shared" si="774"/>
        <v>0</v>
      </c>
      <c r="CD78" s="17">
        <f t="shared" si="774"/>
        <v>0</v>
      </c>
      <c r="CE78" s="319">
        <f t="shared" ref="CE78" si="775">SUM(BS78:CD78)</f>
        <v>0</v>
      </c>
      <c r="CF78" s="17">
        <f>CF53</f>
        <v>0</v>
      </c>
      <c r="CG78" s="17">
        <f t="shared" ref="CG78:CQ78" si="776">CG53</f>
        <v>0</v>
      </c>
      <c r="CH78" s="17">
        <f t="shared" si="776"/>
        <v>0</v>
      </c>
      <c r="CI78" s="17">
        <f t="shared" si="776"/>
        <v>0</v>
      </c>
      <c r="CJ78" s="17">
        <f t="shared" si="776"/>
        <v>0</v>
      </c>
      <c r="CK78" s="17">
        <f t="shared" si="776"/>
        <v>0</v>
      </c>
      <c r="CL78" s="17">
        <f t="shared" si="776"/>
        <v>0</v>
      </c>
      <c r="CM78" s="17">
        <f t="shared" si="776"/>
        <v>0</v>
      </c>
      <c r="CN78" s="17">
        <f t="shared" si="776"/>
        <v>0</v>
      </c>
      <c r="CO78" s="17">
        <f t="shared" si="776"/>
        <v>0</v>
      </c>
      <c r="CP78" s="17">
        <f t="shared" si="776"/>
        <v>0</v>
      </c>
      <c r="CQ78" s="17">
        <f t="shared" si="776"/>
        <v>0</v>
      </c>
      <c r="CR78" s="319">
        <f t="shared" ref="CR78" si="777">SUM(CF78:CQ78)</f>
        <v>0</v>
      </c>
      <c r="CS78" s="17">
        <f>CS53</f>
        <v>0</v>
      </c>
      <c r="CT78" s="17">
        <f t="shared" ref="CT78:DD78" si="778">CT53</f>
        <v>0</v>
      </c>
      <c r="CU78" s="17">
        <f t="shared" si="778"/>
        <v>0</v>
      </c>
      <c r="CV78" s="17">
        <f t="shared" si="778"/>
        <v>0</v>
      </c>
      <c r="CW78" s="17">
        <f t="shared" si="778"/>
        <v>0</v>
      </c>
      <c r="CX78" s="17">
        <f t="shared" si="778"/>
        <v>0</v>
      </c>
      <c r="CY78" s="17">
        <f t="shared" si="778"/>
        <v>0</v>
      </c>
      <c r="CZ78" s="17">
        <f t="shared" si="778"/>
        <v>0</v>
      </c>
      <c r="DA78" s="17">
        <f t="shared" si="778"/>
        <v>0</v>
      </c>
      <c r="DB78" s="17">
        <f t="shared" si="778"/>
        <v>0</v>
      </c>
      <c r="DC78" s="17">
        <f t="shared" si="778"/>
        <v>0</v>
      </c>
      <c r="DD78" s="17">
        <f t="shared" si="778"/>
        <v>0</v>
      </c>
      <c r="DE78" s="319">
        <f t="shared" ref="DE78" si="779">SUM(CS78:DD78)</f>
        <v>0</v>
      </c>
      <c r="DF78" s="17">
        <f>DF53</f>
        <v>0</v>
      </c>
      <c r="DG78" s="17">
        <f t="shared" ref="DG78:DQ78" si="780">DG53</f>
        <v>0</v>
      </c>
      <c r="DH78" s="17">
        <f t="shared" si="780"/>
        <v>0</v>
      </c>
      <c r="DI78" s="17">
        <f t="shared" si="780"/>
        <v>0</v>
      </c>
      <c r="DJ78" s="17">
        <f t="shared" si="780"/>
        <v>0</v>
      </c>
      <c r="DK78" s="17">
        <f t="shared" si="780"/>
        <v>0</v>
      </c>
      <c r="DL78" s="17">
        <f t="shared" si="780"/>
        <v>0</v>
      </c>
      <c r="DM78" s="17">
        <f t="shared" si="780"/>
        <v>0</v>
      </c>
      <c r="DN78" s="17">
        <f t="shared" si="780"/>
        <v>0</v>
      </c>
      <c r="DO78" s="17">
        <f t="shared" si="780"/>
        <v>0</v>
      </c>
      <c r="DP78" s="17">
        <f t="shared" si="780"/>
        <v>0</v>
      </c>
      <c r="DQ78" s="17">
        <f t="shared" si="780"/>
        <v>0</v>
      </c>
      <c r="DR78" s="319">
        <f t="shared" ref="DR78" si="781">SUM(DF78:DQ78)</f>
        <v>0</v>
      </c>
      <c r="DS78" s="17">
        <f>DS53</f>
        <v>0</v>
      </c>
      <c r="DT78" s="17">
        <f t="shared" ref="DT78:ED78" si="782">DT53</f>
        <v>0</v>
      </c>
      <c r="DU78" s="17">
        <f t="shared" si="782"/>
        <v>0</v>
      </c>
      <c r="DV78" s="17">
        <f t="shared" si="782"/>
        <v>0</v>
      </c>
      <c r="DW78" s="17">
        <f t="shared" si="782"/>
        <v>0</v>
      </c>
      <c r="DX78" s="17">
        <f t="shared" si="782"/>
        <v>0</v>
      </c>
      <c r="DY78" s="17">
        <f t="shared" si="782"/>
        <v>0</v>
      </c>
      <c r="DZ78" s="17">
        <f t="shared" si="782"/>
        <v>0</v>
      </c>
      <c r="EA78" s="17">
        <f t="shared" si="782"/>
        <v>0</v>
      </c>
      <c r="EB78" s="17">
        <f t="shared" si="782"/>
        <v>0</v>
      </c>
      <c r="EC78" s="17">
        <f t="shared" si="782"/>
        <v>0</v>
      </c>
      <c r="ED78" s="17">
        <f t="shared" si="782"/>
        <v>0</v>
      </c>
      <c r="EE78" s="391">
        <f t="shared" ref="EE78" si="783">SUM(DS78:ED78)</f>
        <v>0</v>
      </c>
    </row>
    <row r="79" spans="3:135" x14ac:dyDescent="0.2">
      <c r="D79" s="5" t="s">
        <v>59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319">
        <f t="shared" si="735"/>
        <v>0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319">
        <f t="shared" si="737"/>
        <v>0</v>
      </c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319">
        <f t="shared" si="739"/>
        <v>0</v>
      </c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319">
        <f t="shared" si="741"/>
        <v>0</v>
      </c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319">
        <f t="shared" si="743"/>
        <v>0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319">
        <f t="shared" si="745"/>
        <v>0</v>
      </c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319">
        <f t="shared" si="747"/>
        <v>0</v>
      </c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319">
        <f t="shared" si="749"/>
        <v>0</v>
      </c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319">
        <f t="shared" si="751"/>
        <v>0</v>
      </c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391">
        <f t="shared" si="753"/>
        <v>0</v>
      </c>
    </row>
    <row r="80" spans="3:135" x14ac:dyDescent="0.2">
      <c r="D80" s="5" t="s">
        <v>60</v>
      </c>
      <c r="F80" s="17">
        <f>(F76+F78+F79)*$C$83</f>
        <v>0</v>
      </c>
      <c r="G80" s="17">
        <f t="shared" ref="G80:Q80" si="784">(G76+G78+G79)*$C$83</f>
        <v>0</v>
      </c>
      <c r="H80" s="17">
        <f t="shared" si="784"/>
        <v>0</v>
      </c>
      <c r="I80" s="17">
        <f t="shared" si="784"/>
        <v>0</v>
      </c>
      <c r="J80" s="17">
        <f t="shared" si="784"/>
        <v>0</v>
      </c>
      <c r="K80" s="17">
        <f t="shared" si="784"/>
        <v>0</v>
      </c>
      <c r="L80" s="17">
        <f t="shared" si="784"/>
        <v>0</v>
      </c>
      <c r="M80" s="17">
        <f t="shared" si="784"/>
        <v>0</v>
      </c>
      <c r="N80" s="17">
        <f t="shared" si="784"/>
        <v>0</v>
      </c>
      <c r="O80" s="17">
        <f t="shared" si="784"/>
        <v>0</v>
      </c>
      <c r="P80" s="17">
        <f t="shared" si="784"/>
        <v>0</v>
      </c>
      <c r="Q80" s="17">
        <f t="shared" si="784"/>
        <v>0</v>
      </c>
      <c r="R80" s="319">
        <f t="shared" si="735"/>
        <v>0</v>
      </c>
      <c r="S80" s="17">
        <f>(S76+S78+S79)*$C$83</f>
        <v>0</v>
      </c>
      <c r="T80" s="17">
        <f t="shared" ref="T80" si="785">(T76+T78+T79)*$C$83</f>
        <v>0</v>
      </c>
      <c r="U80" s="17">
        <f t="shared" ref="U80" si="786">(U76+U78+U79)*$C$83</f>
        <v>0</v>
      </c>
      <c r="V80" s="17">
        <f t="shared" ref="V80" si="787">(V76+V78+V79)*$C$83</f>
        <v>0</v>
      </c>
      <c r="W80" s="17">
        <f t="shared" ref="W80" si="788">(W76+W78+W79)*$C$83</f>
        <v>0</v>
      </c>
      <c r="X80" s="17">
        <f t="shared" ref="X80" si="789">(X76+X78+X79)*$C$83</f>
        <v>0</v>
      </c>
      <c r="Y80" s="17">
        <f t="shared" ref="Y80" si="790">(Y76+Y78+Y79)*$C$83</f>
        <v>0</v>
      </c>
      <c r="Z80" s="17">
        <f t="shared" ref="Z80" si="791">(Z76+Z78+Z79)*$C$83</f>
        <v>0</v>
      </c>
      <c r="AA80" s="17">
        <f t="shared" ref="AA80" si="792">(AA76+AA78+AA79)*$C$83</f>
        <v>0</v>
      </c>
      <c r="AB80" s="17">
        <f t="shared" ref="AB80" si="793">(AB76+AB78+AB79)*$C$83</f>
        <v>0</v>
      </c>
      <c r="AC80" s="17">
        <f t="shared" ref="AC80" si="794">(AC76+AC78+AC79)*$C$83</f>
        <v>0</v>
      </c>
      <c r="AD80" s="17">
        <f t="shared" ref="AD80" si="795">(AD76+AD78+AD79)*$C$83</f>
        <v>0</v>
      </c>
      <c r="AE80" s="319">
        <f t="shared" si="737"/>
        <v>0</v>
      </c>
      <c r="AF80" s="17">
        <f>(AF76+AF78+AF79)*$C$83</f>
        <v>0</v>
      </c>
      <c r="AG80" s="17">
        <f t="shared" ref="AG80" si="796">(AG76+AG78+AG79)*$C$83</f>
        <v>0</v>
      </c>
      <c r="AH80" s="17">
        <f t="shared" ref="AH80" si="797">(AH76+AH78+AH79)*$C$83</f>
        <v>0</v>
      </c>
      <c r="AI80" s="17">
        <f t="shared" ref="AI80" si="798">(AI76+AI78+AI79)*$C$83</f>
        <v>0</v>
      </c>
      <c r="AJ80" s="17">
        <f t="shared" ref="AJ80" si="799">(AJ76+AJ78+AJ79)*$C$83</f>
        <v>0</v>
      </c>
      <c r="AK80" s="17">
        <f t="shared" ref="AK80" si="800">(AK76+AK78+AK79)*$C$83</f>
        <v>0</v>
      </c>
      <c r="AL80" s="17">
        <f t="shared" ref="AL80" si="801">(AL76+AL78+AL79)*$C$83</f>
        <v>0</v>
      </c>
      <c r="AM80" s="17">
        <f t="shared" ref="AM80" si="802">(AM76+AM78+AM79)*$C$83</f>
        <v>0</v>
      </c>
      <c r="AN80" s="17">
        <f t="shared" ref="AN80" si="803">(AN76+AN78+AN79)*$C$83</f>
        <v>0</v>
      </c>
      <c r="AO80" s="17">
        <f t="shared" ref="AO80" si="804">(AO76+AO78+AO79)*$C$83</f>
        <v>0</v>
      </c>
      <c r="AP80" s="17">
        <f t="shared" ref="AP80" si="805">(AP76+AP78+AP79)*$C$83</f>
        <v>0</v>
      </c>
      <c r="AQ80" s="17">
        <f t="shared" ref="AQ80" si="806">(AQ76+AQ78+AQ79)*$C$83</f>
        <v>0</v>
      </c>
      <c r="AR80" s="319">
        <f t="shared" si="739"/>
        <v>0</v>
      </c>
      <c r="AS80" s="17">
        <f>(AS76+AS78+AS79)*$C$83</f>
        <v>0</v>
      </c>
      <c r="AT80" s="17">
        <f t="shared" ref="AT80" si="807">(AT76+AT78+AT79)*$C$83</f>
        <v>0</v>
      </c>
      <c r="AU80" s="17">
        <f t="shared" ref="AU80" si="808">(AU76+AU78+AU79)*$C$83</f>
        <v>0</v>
      </c>
      <c r="AV80" s="17">
        <f t="shared" ref="AV80" si="809">(AV76+AV78+AV79)*$C$83</f>
        <v>0</v>
      </c>
      <c r="AW80" s="17">
        <f t="shared" ref="AW80" si="810">(AW76+AW78+AW79)*$C$83</f>
        <v>0</v>
      </c>
      <c r="AX80" s="17">
        <f t="shared" ref="AX80" si="811">(AX76+AX78+AX79)*$C$83</f>
        <v>0</v>
      </c>
      <c r="AY80" s="17">
        <f t="shared" ref="AY80" si="812">(AY76+AY78+AY79)*$C$83</f>
        <v>0</v>
      </c>
      <c r="AZ80" s="17">
        <f t="shared" ref="AZ80" si="813">(AZ76+AZ78+AZ79)*$C$83</f>
        <v>0</v>
      </c>
      <c r="BA80" s="17">
        <f t="shared" ref="BA80" si="814">(BA76+BA78+BA79)*$C$83</f>
        <v>0</v>
      </c>
      <c r="BB80" s="17">
        <f t="shared" ref="BB80" si="815">(BB76+BB78+BB79)*$C$83</f>
        <v>0</v>
      </c>
      <c r="BC80" s="17">
        <f t="shared" ref="BC80" si="816">(BC76+BC78+BC79)*$C$83</f>
        <v>0</v>
      </c>
      <c r="BD80" s="17">
        <f t="shared" ref="BD80" si="817">(BD76+BD78+BD79)*$C$83</f>
        <v>0</v>
      </c>
      <c r="BE80" s="319">
        <f t="shared" si="741"/>
        <v>0</v>
      </c>
      <c r="BF80" s="17">
        <f>(BF76+BF78+BF79)*$C$83</f>
        <v>0</v>
      </c>
      <c r="BG80" s="17">
        <f t="shared" ref="BG80" si="818">(BG76+BG78+BG79)*$C$83</f>
        <v>0</v>
      </c>
      <c r="BH80" s="17">
        <f t="shared" ref="BH80" si="819">(BH76+BH78+BH79)*$C$83</f>
        <v>0</v>
      </c>
      <c r="BI80" s="17">
        <f t="shared" ref="BI80" si="820">(BI76+BI78+BI79)*$C$83</f>
        <v>0</v>
      </c>
      <c r="BJ80" s="17">
        <f t="shared" ref="BJ80" si="821">(BJ76+BJ78+BJ79)*$C$83</f>
        <v>0</v>
      </c>
      <c r="BK80" s="17">
        <f t="shared" ref="BK80" si="822">(BK76+BK78+BK79)*$C$83</f>
        <v>0</v>
      </c>
      <c r="BL80" s="17">
        <f t="shared" ref="BL80" si="823">(BL76+BL78+BL79)*$C$83</f>
        <v>0</v>
      </c>
      <c r="BM80" s="17">
        <f t="shared" ref="BM80" si="824">(BM76+BM78+BM79)*$C$83</f>
        <v>0</v>
      </c>
      <c r="BN80" s="17">
        <f t="shared" ref="BN80" si="825">(BN76+BN78+BN79)*$C$83</f>
        <v>0</v>
      </c>
      <c r="BO80" s="17">
        <f t="shared" ref="BO80" si="826">(BO76+BO78+BO79)*$C$83</f>
        <v>0</v>
      </c>
      <c r="BP80" s="17">
        <f t="shared" ref="BP80" si="827">(BP76+BP78+BP79)*$C$83</f>
        <v>0</v>
      </c>
      <c r="BQ80" s="17">
        <f t="shared" ref="BQ80" si="828">(BQ76+BQ78+BQ79)*$C$83</f>
        <v>0</v>
      </c>
      <c r="BR80" s="319">
        <f t="shared" si="743"/>
        <v>0</v>
      </c>
      <c r="BS80" s="17">
        <f>(BS76+BS78+BS79)*$C$83</f>
        <v>0</v>
      </c>
      <c r="BT80" s="17">
        <f t="shared" ref="BT80" si="829">(BT76+BT78+BT79)*$C$83</f>
        <v>0</v>
      </c>
      <c r="BU80" s="17">
        <f t="shared" ref="BU80" si="830">(BU76+BU78+BU79)*$C$83</f>
        <v>0</v>
      </c>
      <c r="BV80" s="17">
        <f t="shared" ref="BV80" si="831">(BV76+BV78+BV79)*$C$83</f>
        <v>0</v>
      </c>
      <c r="BW80" s="17">
        <f t="shared" ref="BW80" si="832">(BW76+BW78+BW79)*$C$83</f>
        <v>0</v>
      </c>
      <c r="BX80" s="17">
        <f t="shared" ref="BX80" si="833">(BX76+BX78+BX79)*$C$83</f>
        <v>0</v>
      </c>
      <c r="BY80" s="17">
        <f t="shared" ref="BY80" si="834">(BY76+BY78+BY79)*$C$83</f>
        <v>0</v>
      </c>
      <c r="BZ80" s="17">
        <f t="shared" ref="BZ80" si="835">(BZ76+BZ78+BZ79)*$C$83</f>
        <v>0</v>
      </c>
      <c r="CA80" s="17">
        <f t="shared" ref="CA80" si="836">(CA76+CA78+CA79)*$C$83</f>
        <v>0</v>
      </c>
      <c r="CB80" s="17">
        <f t="shared" ref="CB80" si="837">(CB76+CB78+CB79)*$C$83</f>
        <v>0</v>
      </c>
      <c r="CC80" s="17">
        <f t="shared" ref="CC80" si="838">(CC76+CC78+CC79)*$C$83</f>
        <v>0</v>
      </c>
      <c r="CD80" s="17">
        <f t="shared" ref="CD80" si="839">(CD76+CD78+CD79)*$C$83</f>
        <v>0</v>
      </c>
      <c r="CE80" s="319">
        <f t="shared" si="745"/>
        <v>0</v>
      </c>
      <c r="CF80" s="17">
        <f>(CF76+CF78+CF79)*$C$83</f>
        <v>0</v>
      </c>
      <c r="CG80" s="17">
        <f t="shared" ref="CG80" si="840">(CG76+CG78+CG79)*$C$83</f>
        <v>0</v>
      </c>
      <c r="CH80" s="17">
        <f t="shared" ref="CH80" si="841">(CH76+CH78+CH79)*$C$83</f>
        <v>0</v>
      </c>
      <c r="CI80" s="17">
        <f t="shared" ref="CI80" si="842">(CI76+CI78+CI79)*$C$83</f>
        <v>0</v>
      </c>
      <c r="CJ80" s="17">
        <f t="shared" ref="CJ80" si="843">(CJ76+CJ78+CJ79)*$C$83</f>
        <v>0</v>
      </c>
      <c r="CK80" s="17">
        <f t="shared" ref="CK80" si="844">(CK76+CK78+CK79)*$C$83</f>
        <v>0</v>
      </c>
      <c r="CL80" s="17">
        <f t="shared" ref="CL80" si="845">(CL76+CL78+CL79)*$C$83</f>
        <v>0</v>
      </c>
      <c r="CM80" s="17">
        <f t="shared" ref="CM80" si="846">(CM76+CM78+CM79)*$C$83</f>
        <v>0</v>
      </c>
      <c r="CN80" s="17">
        <f t="shared" ref="CN80" si="847">(CN76+CN78+CN79)*$C$83</f>
        <v>0</v>
      </c>
      <c r="CO80" s="17">
        <f t="shared" ref="CO80" si="848">(CO76+CO78+CO79)*$C$83</f>
        <v>0</v>
      </c>
      <c r="CP80" s="17">
        <f t="shared" ref="CP80" si="849">(CP76+CP78+CP79)*$C$83</f>
        <v>0</v>
      </c>
      <c r="CQ80" s="17">
        <f t="shared" ref="CQ80" si="850">(CQ76+CQ78+CQ79)*$C$83</f>
        <v>0</v>
      </c>
      <c r="CR80" s="319">
        <f t="shared" si="747"/>
        <v>0</v>
      </c>
      <c r="CS80" s="17">
        <f>(CS76+CS78+CS79)*$C$83</f>
        <v>0</v>
      </c>
      <c r="CT80" s="17">
        <f t="shared" ref="CT80" si="851">(CT76+CT78+CT79)*$C$83</f>
        <v>0</v>
      </c>
      <c r="CU80" s="17">
        <f t="shared" ref="CU80" si="852">(CU76+CU78+CU79)*$C$83</f>
        <v>0</v>
      </c>
      <c r="CV80" s="17">
        <f t="shared" ref="CV80" si="853">(CV76+CV78+CV79)*$C$83</f>
        <v>0</v>
      </c>
      <c r="CW80" s="17">
        <f t="shared" ref="CW80" si="854">(CW76+CW78+CW79)*$C$83</f>
        <v>0</v>
      </c>
      <c r="CX80" s="17">
        <f t="shared" ref="CX80" si="855">(CX76+CX78+CX79)*$C$83</f>
        <v>0</v>
      </c>
      <c r="CY80" s="17">
        <f t="shared" ref="CY80" si="856">(CY76+CY78+CY79)*$C$83</f>
        <v>0</v>
      </c>
      <c r="CZ80" s="17">
        <f t="shared" ref="CZ80" si="857">(CZ76+CZ78+CZ79)*$C$83</f>
        <v>0</v>
      </c>
      <c r="DA80" s="17">
        <f t="shared" ref="DA80" si="858">(DA76+DA78+DA79)*$C$83</f>
        <v>0</v>
      </c>
      <c r="DB80" s="17">
        <f t="shared" ref="DB80" si="859">(DB76+DB78+DB79)*$C$83</f>
        <v>0</v>
      </c>
      <c r="DC80" s="17">
        <f t="shared" ref="DC80" si="860">(DC76+DC78+DC79)*$C$83</f>
        <v>0</v>
      </c>
      <c r="DD80" s="17">
        <f t="shared" ref="DD80" si="861">(DD76+DD78+DD79)*$C$83</f>
        <v>0</v>
      </c>
      <c r="DE80" s="319">
        <f t="shared" si="749"/>
        <v>0</v>
      </c>
      <c r="DF80" s="17">
        <f>(DF76+DF78+DF79)*$C$83</f>
        <v>0</v>
      </c>
      <c r="DG80" s="17">
        <f t="shared" ref="DG80" si="862">(DG76+DG78+DG79)*$C$83</f>
        <v>0</v>
      </c>
      <c r="DH80" s="17">
        <f t="shared" ref="DH80" si="863">(DH76+DH78+DH79)*$C$83</f>
        <v>0</v>
      </c>
      <c r="DI80" s="17">
        <f t="shared" ref="DI80" si="864">(DI76+DI78+DI79)*$C$83</f>
        <v>0</v>
      </c>
      <c r="DJ80" s="17">
        <f t="shared" ref="DJ80" si="865">(DJ76+DJ78+DJ79)*$C$83</f>
        <v>0</v>
      </c>
      <c r="DK80" s="17">
        <f t="shared" ref="DK80" si="866">(DK76+DK78+DK79)*$C$83</f>
        <v>0</v>
      </c>
      <c r="DL80" s="17">
        <f t="shared" ref="DL80" si="867">(DL76+DL78+DL79)*$C$83</f>
        <v>0</v>
      </c>
      <c r="DM80" s="17">
        <f t="shared" ref="DM80" si="868">(DM76+DM78+DM79)*$C$83</f>
        <v>0</v>
      </c>
      <c r="DN80" s="17">
        <f t="shared" ref="DN80" si="869">(DN76+DN78+DN79)*$C$83</f>
        <v>0</v>
      </c>
      <c r="DO80" s="17">
        <f t="shared" ref="DO80" si="870">(DO76+DO78+DO79)*$C$83</f>
        <v>0</v>
      </c>
      <c r="DP80" s="17">
        <f t="shared" ref="DP80" si="871">(DP76+DP78+DP79)*$C$83</f>
        <v>0</v>
      </c>
      <c r="DQ80" s="17">
        <f t="shared" ref="DQ80" si="872">(DQ76+DQ78+DQ79)*$C$83</f>
        <v>0</v>
      </c>
      <c r="DR80" s="319">
        <f t="shared" si="751"/>
        <v>0</v>
      </c>
      <c r="DS80" s="17">
        <f>(DS76+DS78+DS79)*$C$83</f>
        <v>0</v>
      </c>
      <c r="DT80" s="17">
        <f t="shared" ref="DT80" si="873">(DT76+DT78+DT79)*$C$83</f>
        <v>0</v>
      </c>
      <c r="DU80" s="17">
        <f t="shared" ref="DU80" si="874">(DU76+DU78+DU79)*$C$83</f>
        <v>0</v>
      </c>
      <c r="DV80" s="17">
        <f t="shared" ref="DV80" si="875">(DV76+DV78+DV79)*$C$83</f>
        <v>0</v>
      </c>
      <c r="DW80" s="17">
        <f t="shared" ref="DW80" si="876">(DW76+DW78+DW79)*$C$83</f>
        <v>0</v>
      </c>
      <c r="DX80" s="17">
        <f t="shared" ref="DX80" si="877">(DX76+DX78+DX79)*$C$83</f>
        <v>0</v>
      </c>
      <c r="DY80" s="17">
        <f t="shared" ref="DY80" si="878">(DY76+DY78+DY79)*$C$83</f>
        <v>0</v>
      </c>
      <c r="DZ80" s="17">
        <f t="shared" ref="DZ80" si="879">(DZ76+DZ78+DZ79)*$C$83</f>
        <v>0</v>
      </c>
      <c r="EA80" s="17">
        <f t="shared" ref="EA80" si="880">(EA76+EA78+EA79)*$C$83</f>
        <v>0</v>
      </c>
      <c r="EB80" s="17">
        <f t="shared" ref="EB80" si="881">(EB76+EB78+EB79)*$C$83</f>
        <v>0</v>
      </c>
      <c r="EC80" s="17">
        <f t="shared" ref="EC80" si="882">(EC76+EC78+EC79)*$C$83</f>
        <v>0</v>
      </c>
      <c r="ED80" s="17">
        <f t="shared" ref="ED80" si="883">(ED76+ED78+ED79)*$C$83</f>
        <v>0</v>
      </c>
      <c r="EE80" s="391">
        <f t="shared" si="753"/>
        <v>0</v>
      </c>
    </row>
    <row r="81" spans="3:147" x14ac:dyDescent="0.2">
      <c r="D81" s="5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319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319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319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319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319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319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319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319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319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391"/>
    </row>
    <row r="82" spans="3:147" x14ac:dyDescent="0.2">
      <c r="D82" s="8" t="s">
        <v>61</v>
      </c>
      <c r="E82" s="23"/>
      <c r="F82" s="17">
        <f>F72-F80</f>
        <v>0</v>
      </c>
      <c r="G82" s="17">
        <f t="shared" ref="G82:Q82" si="884">G72-G80</f>
        <v>0</v>
      </c>
      <c r="H82" s="17">
        <f t="shared" si="884"/>
        <v>0</v>
      </c>
      <c r="I82" s="17">
        <f t="shared" si="884"/>
        <v>0</v>
      </c>
      <c r="J82" s="17">
        <f t="shared" si="884"/>
        <v>0</v>
      </c>
      <c r="K82" s="17">
        <f t="shared" si="884"/>
        <v>0</v>
      </c>
      <c r="L82" s="17">
        <f t="shared" si="884"/>
        <v>0</v>
      </c>
      <c r="M82" s="17">
        <f t="shared" si="884"/>
        <v>0</v>
      </c>
      <c r="N82" s="17">
        <f t="shared" si="884"/>
        <v>0</v>
      </c>
      <c r="O82" s="17">
        <f t="shared" si="884"/>
        <v>0</v>
      </c>
      <c r="P82" s="17">
        <f t="shared" si="884"/>
        <v>0</v>
      </c>
      <c r="Q82" s="17">
        <f t="shared" si="884"/>
        <v>0</v>
      </c>
      <c r="R82" s="319">
        <f t="shared" ref="R82" si="885">SUM(F82:Q82)</f>
        <v>0</v>
      </c>
      <c r="S82" s="17">
        <f>S72-S80</f>
        <v>0</v>
      </c>
      <c r="T82" s="17">
        <f t="shared" ref="T82:AD82" si="886">T72-T80</f>
        <v>0</v>
      </c>
      <c r="U82" s="17">
        <f t="shared" si="886"/>
        <v>0</v>
      </c>
      <c r="V82" s="17">
        <f t="shared" si="886"/>
        <v>0</v>
      </c>
      <c r="W82" s="17">
        <f t="shared" si="886"/>
        <v>0</v>
      </c>
      <c r="X82" s="17">
        <f t="shared" si="886"/>
        <v>0</v>
      </c>
      <c r="Y82" s="17">
        <f t="shared" si="886"/>
        <v>0</v>
      </c>
      <c r="Z82" s="17">
        <f t="shared" si="886"/>
        <v>0</v>
      </c>
      <c r="AA82" s="17">
        <f t="shared" si="886"/>
        <v>0</v>
      </c>
      <c r="AB82" s="17">
        <f t="shared" si="886"/>
        <v>0</v>
      </c>
      <c r="AC82" s="17">
        <f t="shared" si="886"/>
        <v>0</v>
      </c>
      <c r="AD82" s="17">
        <f t="shared" si="886"/>
        <v>0</v>
      </c>
      <c r="AE82" s="319">
        <f t="shared" ref="AE82" si="887">SUM(S82:AD82)</f>
        <v>0</v>
      </c>
      <c r="AF82" s="17">
        <f>AF72-AF80</f>
        <v>0</v>
      </c>
      <c r="AG82" s="17">
        <f t="shared" ref="AG82:AQ82" si="888">AG72-AG80</f>
        <v>0</v>
      </c>
      <c r="AH82" s="17">
        <f t="shared" si="888"/>
        <v>0</v>
      </c>
      <c r="AI82" s="17">
        <f t="shared" si="888"/>
        <v>0</v>
      </c>
      <c r="AJ82" s="17">
        <f t="shared" si="888"/>
        <v>0</v>
      </c>
      <c r="AK82" s="17">
        <f t="shared" si="888"/>
        <v>0</v>
      </c>
      <c r="AL82" s="17">
        <f t="shared" si="888"/>
        <v>0</v>
      </c>
      <c r="AM82" s="17">
        <f t="shared" si="888"/>
        <v>0</v>
      </c>
      <c r="AN82" s="17">
        <f t="shared" si="888"/>
        <v>0</v>
      </c>
      <c r="AO82" s="17">
        <f t="shared" si="888"/>
        <v>0</v>
      </c>
      <c r="AP82" s="17">
        <f t="shared" si="888"/>
        <v>0</v>
      </c>
      <c r="AQ82" s="17">
        <f t="shared" si="888"/>
        <v>0</v>
      </c>
      <c r="AR82" s="319">
        <f t="shared" ref="AR82" si="889">SUM(AF82:AQ82)</f>
        <v>0</v>
      </c>
      <c r="AS82" s="17">
        <f>AS72-AS80</f>
        <v>0</v>
      </c>
      <c r="AT82" s="17">
        <f t="shared" ref="AT82:BD82" si="890">AT72-AT80</f>
        <v>0</v>
      </c>
      <c r="AU82" s="17">
        <f t="shared" si="890"/>
        <v>0</v>
      </c>
      <c r="AV82" s="17">
        <f t="shared" si="890"/>
        <v>0</v>
      </c>
      <c r="AW82" s="17">
        <f t="shared" si="890"/>
        <v>0</v>
      </c>
      <c r="AX82" s="17">
        <f t="shared" si="890"/>
        <v>0</v>
      </c>
      <c r="AY82" s="17">
        <f t="shared" si="890"/>
        <v>0</v>
      </c>
      <c r="AZ82" s="17">
        <f t="shared" si="890"/>
        <v>0</v>
      </c>
      <c r="BA82" s="17">
        <f t="shared" si="890"/>
        <v>0</v>
      </c>
      <c r="BB82" s="17">
        <f t="shared" si="890"/>
        <v>0</v>
      </c>
      <c r="BC82" s="17">
        <f t="shared" si="890"/>
        <v>0</v>
      </c>
      <c r="BD82" s="17">
        <f t="shared" si="890"/>
        <v>0</v>
      </c>
      <c r="BE82" s="319">
        <f t="shared" ref="BE82" si="891">SUM(AS82:BD82)</f>
        <v>0</v>
      </c>
      <c r="BF82" s="17">
        <f>BF72-BF80</f>
        <v>0</v>
      </c>
      <c r="BG82" s="17">
        <f t="shared" ref="BG82:BQ82" si="892">BG72-BG80</f>
        <v>0</v>
      </c>
      <c r="BH82" s="17">
        <f t="shared" si="892"/>
        <v>0</v>
      </c>
      <c r="BI82" s="17">
        <f t="shared" si="892"/>
        <v>0</v>
      </c>
      <c r="BJ82" s="17">
        <f t="shared" si="892"/>
        <v>0</v>
      </c>
      <c r="BK82" s="17">
        <f t="shared" si="892"/>
        <v>0</v>
      </c>
      <c r="BL82" s="17">
        <f t="shared" si="892"/>
        <v>0</v>
      </c>
      <c r="BM82" s="17">
        <f t="shared" si="892"/>
        <v>0</v>
      </c>
      <c r="BN82" s="17">
        <f t="shared" si="892"/>
        <v>0</v>
      </c>
      <c r="BO82" s="17">
        <f t="shared" si="892"/>
        <v>0</v>
      </c>
      <c r="BP82" s="17">
        <f t="shared" si="892"/>
        <v>0</v>
      </c>
      <c r="BQ82" s="17">
        <f t="shared" si="892"/>
        <v>0</v>
      </c>
      <c r="BR82" s="319">
        <f t="shared" ref="BR82" si="893">SUM(BF82:BQ82)</f>
        <v>0</v>
      </c>
      <c r="BS82" s="17">
        <f>BS72-BS80</f>
        <v>0</v>
      </c>
      <c r="BT82" s="17">
        <f t="shared" ref="BT82:CD82" si="894">BT72-BT80</f>
        <v>0</v>
      </c>
      <c r="BU82" s="17">
        <f t="shared" si="894"/>
        <v>0</v>
      </c>
      <c r="BV82" s="17">
        <f t="shared" si="894"/>
        <v>0</v>
      </c>
      <c r="BW82" s="17">
        <f t="shared" si="894"/>
        <v>0</v>
      </c>
      <c r="BX82" s="17">
        <f t="shared" si="894"/>
        <v>0</v>
      </c>
      <c r="BY82" s="17">
        <f t="shared" si="894"/>
        <v>0</v>
      </c>
      <c r="BZ82" s="17">
        <f t="shared" si="894"/>
        <v>0</v>
      </c>
      <c r="CA82" s="17">
        <f t="shared" si="894"/>
        <v>0</v>
      </c>
      <c r="CB82" s="17">
        <f t="shared" si="894"/>
        <v>0</v>
      </c>
      <c r="CC82" s="17">
        <f t="shared" si="894"/>
        <v>0</v>
      </c>
      <c r="CD82" s="17">
        <f t="shared" si="894"/>
        <v>0</v>
      </c>
      <c r="CE82" s="319">
        <f t="shared" ref="CE82" si="895">SUM(BS82:CD82)</f>
        <v>0</v>
      </c>
      <c r="CF82" s="17">
        <f>CF72-CF80</f>
        <v>0</v>
      </c>
      <c r="CG82" s="17">
        <f t="shared" ref="CG82:CQ82" si="896">CG72-CG80</f>
        <v>0</v>
      </c>
      <c r="CH82" s="17">
        <f t="shared" si="896"/>
        <v>0</v>
      </c>
      <c r="CI82" s="17">
        <f t="shared" si="896"/>
        <v>0</v>
      </c>
      <c r="CJ82" s="17">
        <f t="shared" si="896"/>
        <v>0</v>
      </c>
      <c r="CK82" s="17">
        <f t="shared" si="896"/>
        <v>0</v>
      </c>
      <c r="CL82" s="17">
        <f t="shared" si="896"/>
        <v>0</v>
      </c>
      <c r="CM82" s="17">
        <f t="shared" si="896"/>
        <v>0</v>
      </c>
      <c r="CN82" s="17">
        <f t="shared" si="896"/>
        <v>0</v>
      </c>
      <c r="CO82" s="17">
        <f t="shared" si="896"/>
        <v>0</v>
      </c>
      <c r="CP82" s="17">
        <f t="shared" si="896"/>
        <v>0</v>
      </c>
      <c r="CQ82" s="17">
        <f t="shared" si="896"/>
        <v>0</v>
      </c>
      <c r="CR82" s="319">
        <f t="shared" ref="CR82" si="897">SUM(CF82:CQ82)</f>
        <v>0</v>
      </c>
      <c r="CS82" s="17">
        <f>CS72-CS80</f>
        <v>0</v>
      </c>
      <c r="CT82" s="17">
        <f t="shared" ref="CT82:DD82" si="898">CT72-CT80</f>
        <v>0</v>
      </c>
      <c r="CU82" s="17">
        <f t="shared" si="898"/>
        <v>0</v>
      </c>
      <c r="CV82" s="17">
        <f t="shared" si="898"/>
        <v>0</v>
      </c>
      <c r="CW82" s="17">
        <f t="shared" si="898"/>
        <v>0</v>
      </c>
      <c r="CX82" s="17">
        <f t="shared" si="898"/>
        <v>0</v>
      </c>
      <c r="CY82" s="17">
        <f t="shared" si="898"/>
        <v>0</v>
      </c>
      <c r="CZ82" s="17">
        <f t="shared" si="898"/>
        <v>0</v>
      </c>
      <c r="DA82" s="17">
        <f t="shared" si="898"/>
        <v>0</v>
      </c>
      <c r="DB82" s="17">
        <f t="shared" si="898"/>
        <v>0</v>
      </c>
      <c r="DC82" s="17">
        <f t="shared" si="898"/>
        <v>0</v>
      </c>
      <c r="DD82" s="17">
        <f t="shared" si="898"/>
        <v>0</v>
      </c>
      <c r="DE82" s="319">
        <f t="shared" ref="DE82" si="899">SUM(CS82:DD82)</f>
        <v>0</v>
      </c>
      <c r="DF82" s="17">
        <f>DF72-DF80</f>
        <v>0</v>
      </c>
      <c r="DG82" s="17">
        <f t="shared" ref="DG82:DQ82" si="900">DG72-DG80</f>
        <v>0</v>
      </c>
      <c r="DH82" s="17">
        <f t="shared" si="900"/>
        <v>0</v>
      </c>
      <c r="DI82" s="17">
        <f t="shared" si="900"/>
        <v>0</v>
      </c>
      <c r="DJ82" s="17">
        <f t="shared" si="900"/>
        <v>0</v>
      </c>
      <c r="DK82" s="17">
        <f t="shared" si="900"/>
        <v>0</v>
      </c>
      <c r="DL82" s="17">
        <f t="shared" si="900"/>
        <v>0</v>
      </c>
      <c r="DM82" s="17">
        <f t="shared" si="900"/>
        <v>0</v>
      </c>
      <c r="DN82" s="17">
        <f t="shared" si="900"/>
        <v>0</v>
      </c>
      <c r="DO82" s="17">
        <f t="shared" si="900"/>
        <v>0</v>
      </c>
      <c r="DP82" s="17">
        <f t="shared" si="900"/>
        <v>0</v>
      </c>
      <c r="DQ82" s="17">
        <f t="shared" si="900"/>
        <v>0</v>
      </c>
      <c r="DR82" s="319">
        <f t="shared" ref="DR82" si="901">SUM(DF82:DQ82)</f>
        <v>0</v>
      </c>
      <c r="DS82" s="17">
        <f>DS72-DS80</f>
        <v>0</v>
      </c>
      <c r="DT82" s="17">
        <f t="shared" ref="DT82:ED82" si="902">DT72-DT80</f>
        <v>0</v>
      </c>
      <c r="DU82" s="17">
        <f t="shared" si="902"/>
        <v>0</v>
      </c>
      <c r="DV82" s="17">
        <f t="shared" si="902"/>
        <v>0</v>
      </c>
      <c r="DW82" s="17">
        <f t="shared" si="902"/>
        <v>0</v>
      </c>
      <c r="DX82" s="17">
        <f t="shared" si="902"/>
        <v>0</v>
      </c>
      <c r="DY82" s="17">
        <f t="shared" si="902"/>
        <v>0</v>
      </c>
      <c r="DZ82" s="17">
        <f t="shared" si="902"/>
        <v>0</v>
      </c>
      <c r="EA82" s="17">
        <f t="shared" si="902"/>
        <v>0</v>
      </c>
      <c r="EB82" s="17">
        <f t="shared" si="902"/>
        <v>0</v>
      </c>
      <c r="EC82" s="17">
        <f t="shared" si="902"/>
        <v>0</v>
      </c>
      <c r="ED82" s="17">
        <f t="shared" si="902"/>
        <v>0</v>
      </c>
      <c r="EE82" s="391">
        <f t="shared" ref="EE82" si="903">SUM(DS82:ED82)</f>
        <v>0</v>
      </c>
    </row>
    <row r="83" spans="3:147" x14ac:dyDescent="0.2">
      <c r="C83" s="20">
        <v>0.2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31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319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319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319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319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319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319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319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319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391"/>
    </row>
    <row r="84" spans="3:147" x14ac:dyDescent="0.2">
      <c r="D84" s="3" t="s">
        <v>62</v>
      </c>
      <c r="E84" s="23"/>
      <c r="F84" s="17">
        <f>SUM(F76:F82)</f>
        <v>0</v>
      </c>
      <c r="G84" s="17">
        <f t="shared" ref="G84:Q84" si="904">SUM(G76:G82)</f>
        <v>0</v>
      </c>
      <c r="H84" s="17">
        <f t="shared" si="904"/>
        <v>0</v>
      </c>
      <c r="I84" s="17">
        <f t="shared" si="904"/>
        <v>0</v>
      </c>
      <c r="J84" s="17">
        <f t="shared" si="904"/>
        <v>0</v>
      </c>
      <c r="K84" s="17">
        <f t="shared" si="904"/>
        <v>0</v>
      </c>
      <c r="L84" s="17">
        <f t="shared" si="904"/>
        <v>0</v>
      </c>
      <c r="M84" s="17">
        <f t="shared" si="904"/>
        <v>0</v>
      </c>
      <c r="N84" s="17">
        <f t="shared" si="904"/>
        <v>0</v>
      </c>
      <c r="O84" s="17">
        <f t="shared" si="904"/>
        <v>0</v>
      </c>
      <c r="P84" s="17">
        <f t="shared" si="904"/>
        <v>0</v>
      </c>
      <c r="Q84" s="17">
        <f t="shared" si="904"/>
        <v>0</v>
      </c>
      <c r="R84" s="319">
        <f t="shared" ref="R84" si="905">SUM(F84:Q84)</f>
        <v>0</v>
      </c>
      <c r="S84" s="17">
        <f>SUM(S76:S82)</f>
        <v>0</v>
      </c>
      <c r="T84" s="17">
        <f t="shared" ref="T84:AD84" si="906">SUM(T76:T82)</f>
        <v>0</v>
      </c>
      <c r="U84" s="17">
        <f t="shared" si="906"/>
        <v>0</v>
      </c>
      <c r="V84" s="17">
        <f t="shared" si="906"/>
        <v>0</v>
      </c>
      <c r="W84" s="17">
        <f t="shared" si="906"/>
        <v>0</v>
      </c>
      <c r="X84" s="17">
        <f t="shared" si="906"/>
        <v>0</v>
      </c>
      <c r="Y84" s="17">
        <f t="shared" si="906"/>
        <v>0</v>
      </c>
      <c r="Z84" s="17">
        <f t="shared" si="906"/>
        <v>0</v>
      </c>
      <c r="AA84" s="17">
        <f t="shared" si="906"/>
        <v>0</v>
      </c>
      <c r="AB84" s="17">
        <f t="shared" si="906"/>
        <v>0</v>
      </c>
      <c r="AC84" s="17">
        <f t="shared" si="906"/>
        <v>0</v>
      </c>
      <c r="AD84" s="17">
        <f t="shared" si="906"/>
        <v>0</v>
      </c>
      <c r="AE84" s="319">
        <f t="shared" ref="AE84" si="907">SUM(S84:AD84)</f>
        <v>0</v>
      </c>
      <c r="AF84" s="17">
        <f>SUM(AF76:AF82)</f>
        <v>0</v>
      </c>
      <c r="AG84" s="17">
        <f t="shared" ref="AG84:AQ84" si="908">SUM(AG76:AG82)</f>
        <v>0</v>
      </c>
      <c r="AH84" s="17">
        <f t="shared" si="908"/>
        <v>0</v>
      </c>
      <c r="AI84" s="17">
        <f t="shared" si="908"/>
        <v>0</v>
      </c>
      <c r="AJ84" s="17">
        <f t="shared" si="908"/>
        <v>0</v>
      </c>
      <c r="AK84" s="17">
        <f t="shared" si="908"/>
        <v>0</v>
      </c>
      <c r="AL84" s="17">
        <f t="shared" si="908"/>
        <v>0</v>
      </c>
      <c r="AM84" s="17">
        <f t="shared" si="908"/>
        <v>0</v>
      </c>
      <c r="AN84" s="17">
        <f t="shared" si="908"/>
        <v>0</v>
      </c>
      <c r="AO84" s="17">
        <f t="shared" si="908"/>
        <v>0</v>
      </c>
      <c r="AP84" s="17">
        <f t="shared" si="908"/>
        <v>0</v>
      </c>
      <c r="AQ84" s="17">
        <f t="shared" si="908"/>
        <v>0</v>
      </c>
      <c r="AR84" s="319">
        <f t="shared" ref="AR84" si="909">SUM(AF84:AQ84)</f>
        <v>0</v>
      </c>
      <c r="AS84" s="17">
        <f>SUM(AS76:AS82)</f>
        <v>0</v>
      </c>
      <c r="AT84" s="17">
        <f t="shared" ref="AT84:BD84" si="910">SUM(AT76:AT82)</f>
        <v>0</v>
      </c>
      <c r="AU84" s="17">
        <f t="shared" si="910"/>
        <v>0</v>
      </c>
      <c r="AV84" s="17">
        <f t="shared" si="910"/>
        <v>0</v>
      </c>
      <c r="AW84" s="17">
        <f t="shared" si="910"/>
        <v>0</v>
      </c>
      <c r="AX84" s="17">
        <f t="shared" si="910"/>
        <v>0</v>
      </c>
      <c r="AY84" s="17">
        <f t="shared" si="910"/>
        <v>0</v>
      </c>
      <c r="AZ84" s="17">
        <f t="shared" si="910"/>
        <v>0</v>
      </c>
      <c r="BA84" s="17">
        <f t="shared" si="910"/>
        <v>0</v>
      </c>
      <c r="BB84" s="17">
        <f t="shared" si="910"/>
        <v>0</v>
      </c>
      <c r="BC84" s="17">
        <f t="shared" si="910"/>
        <v>0</v>
      </c>
      <c r="BD84" s="17">
        <f t="shared" si="910"/>
        <v>0</v>
      </c>
      <c r="BE84" s="319">
        <f t="shared" ref="BE84" si="911">SUM(AS84:BD84)</f>
        <v>0</v>
      </c>
      <c r="BF84" s="17">
        <f>SUM(BF76:BF82)</f>
        <v>0</v>
      </c>
      <c r="BG84" s="17">
        <f t="shared" ref="BG84:BQ84" si="912">SUM(BG76:BG82)</f>
        <v>0</v>
      </c>
      <c r="BH84" s="17">
        <f t="shared" si="912"/>
        <v>0</v>
      </c>
      <c r="BI84" s="17">
        <f t="shared" si="912"/>
        <v>0</v>
      </c>
      <c r="BJ84" s="17">
        <f t="shared" si="912"/>
        <v>0</v>
      </c>
      <c r="BK84" s="17">
        <f t="shared" si="912"/>
        <v>0</v>
      </c>
      <c r="BL84" s="17">
        <f t="shared" si="912"/>
        <v>0</v>
      </c>
      <c r="BM84" s="17">
        <f t="shared" si="912"/>
        <v>0</v>
      </c>
      <c r="BN84" s="17">
        <f t="shared" si="912"/>
        <v>0</v>
      </c>
      <c r="BO84" s="17">
        <f t="shared" si="912"/>
        <v>0</v>
      </c>
      <c r="BP84" s="17">
        <f t="shared" si="912"/>
        <v>0</v>
      </c>
      <c r="BQ84" s="17">
        <f t="shared" si="912"/>
        <v>0</v>
      </c>
      <c r="BR84" s="319">
        <f t="shared" ref="BR84" si="913">SUM(BF84:BQ84)</f>
        <v>0</v>
      </c>
      <c r="BS84" s="17">
        <f>SUM(BS76:BS82)</f>
        <v>0</v>
      </c>
      <c r="BT84" s="17">
        <f t="shared" ref="BT84:CD84" si="914">SUM(BT76:BT82)</f>
        <v>0</v>
      </c>
      <c r="BU84" s="17">
        <f t="shared" si="914"/>
        <v>0</v>
      </c>
      <c r="BV84" s="17">
        <f t="shared" si="914"/>
        <v>0</v>
      </c>
      <c r="BW84" s="17">
        <f t="shared" si="914"/>
        <v>0</v>
      </c>
      <c r="BX84" s="17">
        <f t="shared" si="914"/>
        <v>0</v>
      </c>
      <c r="BY84" s="17">
        <f t="shared" si="914"/>
        <v>0</v>
      </c>
      <c r="BZ84" s="17">
        <f t="shared" si="914"/>
        <v>0</v>
      </c>
      <c r="CA84" s="17">
        <f t="shared" si="914"/>
        <v>0</v>
      </c>
      <c r="CB84" s="17">
        <f t="shared" si="914"/>
        <v>0</v>
      </c>
      <c r="CC84" s="17">
        <f t="shared" si="914"/>
        <v>0</v>
      </c>
      <c r="CD84" s="17">
        <f t="shared" si="914"/>
        <v>0</v>
      </c>
      <c r="CE84" s="319">
        <f t="shared" ref="CE84" si="915">SUM(BS84:CD84)</f>
        <v>0</v>
      </c>
      <c r="CF84" s="17">
        <f>SUM(CF76:CF82)</f>
        <v>0</v>
      </c>
      <c r="CG84" s="17">
        <f t="shared" ref="CG84:CQ84" si="916">SUM(CG76:CG82)</f>
        <v>0</v>
      </c>
      <c r="CH84" s="17">
        <f t="shared" si="916"/>
        <v>0</v>
      </c>
      <c r="CI84" s="17">
        <f t="shared" si="916"/>
        <v>0</v>
      </c>
      <c r="CJ84" s="17">
        <f t="shared" si="916"/>
        <v>0</v>
      </c>
      <c r="CK84" s="17">
        <f t="shared" si="916"/>
        <v>0</v>
      </c>
      <c r="CL84" s="17">
        <f t="shared" si="916"/>
        <v>0</v>
      </c>
      <c r="CM84" s="17">
        <f t="shared" si="916"/>
        <v>0</v>
      </c>
      <c r="CN84" s="17">
        <f t="shared" si="916"/>
        <v>0</v>
      </c>
      <c r="CO84" s="17">
        <f t="shared" si="916"/>
        <v>0</v>
      </c>
      <c r="CP84" s="17">
        <f t="shared" si="916"/>
        <v>0</v>
      </c>
      <c r="CQ84" s="17">
        <f t="shared" si="916"/>
        <v>0</v>
      </c>
      <c r="CR84" s="319">
        <f t="shared" ref="CR84" si="917">SUM(CF84:CQ84)</f>
        <v>0</v>
      </c>
      <c r="CS84" s="17">
        <f>SUM(CS76:CS82)</f>
        <v>0</v>
      </c>
      <c r="CT84" s="17">
        <f t="shared" ref="CT84:DD84" si="918">SUM(CT76:CT82)</f>
        <v>0</v>
      </c>
      <c r="CU84" s="17">
        <f t="shared" si="918"/>
        <v>0</v>
      </c>
      <c r="CV84" s="17">
        <f t="shared" si="918"/>
        <v>0</v>
      </c>
      <c r="CW84" s="17">
        <f t="shared" si="918"/>
        <v>0</v>
      </c>
      <c r="CX84" s="17">
        <f t="shared" si="918"/>
        <v>0</v>
      </c>
      <c r="CY84" s="17">
        <f t="shared" si="918"/>
        <v>0</v>
      </c>
      <c r="CZ84" s="17">
        <f t="shared" si="918"/>
        <v>0</v>
      </c>
      <c r="DA84" s="17">
        <f t="shared" si="918"/>
        <v>0</v>
      </c>
      <c r="DB84" s="17">
        <f t="shared" si="918"/>
        <v>0</v>
      </c>
      <c r="DC84" s="17">
        <f t="shared" si="918"/>
        <v>0</v>
      </c>
      <c r="DD84" s="17">
        <f t="shared" si="918"/>
        <v>0</v>
      </c>
      <c r="DE84" s="319">
        <f t="shared" ref="DE84" si="919">SUM(CS84:DD84)</f>
        <v>0</v>
      </c>
      <c r="DF84" s="17">
        <f>SUM(DF76:DF82)</f>
        <v>0</v>
      </c>
      <c r="DG84" s="17">
        <f t="shared" ref="DG84:DQ84" si="920">SUM(DG76:DG82)</f>
        <v>0</v>
      </c>
      <c r="DH84" s="17">
        <f t="shared" si="920"/>
        <v>0</v>
      </c>
      <c r="DI84" s="17">
        <f t="shared" si="920"/>
        <v>0</v>
      </c>
      <c r="DJ84" s="17">
        <f t="shared" si="920"/>
        <v>0</v>
      </c>
      <c r="DK84" s="17">
        <f t="shared" si="920"/>
        <v>0</v>
      </c>
      <c r="DL84" s="17">
        <f t="shared" si="920"/>
        <v>0</v>
      </c>
      <c r="DM84" s="17">
        <f t="shared" si="920"/>
        <v>0</v>
      </c>
      <c r="DN84" s="17">
        <f t="shared" si="920"/>
        <v>0</v>
      </c>
      <c r="DO84" s="17">
        <f t="shared" si="920"/>
        <v>0</v>
      </c>
      <c r="DP84" s="17">
        <f t="shared" si="920"/>
        <v>0</v>
      </c>
      <c r="DQ84" s="17">
        <f t="shared" si="920"/>
        <v>0</v>
      </c>
      <c r="DR84" s="319">
        <f t="shared" ref="DR84" si="921">SUM(DF84:DQ84)</f>
        <v>0</v>
      </c>
      <c r="DS84" s="17">
        <f>SUM(DS76:DS82)</f>
        <v>0</v>
      </c>
      <c r="DT84" s="17">
        <f t="shared" ref="DT84:ED84" si="922">SUM(DT76:DT82)</f>
        <v>0</v>
      </c>
      <c r="DU84" s="17">
        <f t="shared" si="922"/>
        <v>0</v>
      </c>
      <c r="DV84" s="17">
        <f t="shared" si="922"/>
        <v>0</v>
      </c>
      <c r="DW84" s="17">
        <f t="shared" si="922"/>
        <v>0</v>
      </c>
      <c r="DX84" s="17">
        <f t="shared" si="922"/>
        <v>0</v>
      </c>
      <c r="DY84" s="17">
        <f t="shared" si="922"/>
        <v>0</v>
      </c>
      <c r="DZ84" s="17">
        <f t="shared" si="922"/>
        <v>0</v>
      </c>
      <c r="EA84" s="17">
        <f t="shared" si="922"/>
        <v>0</v>
      </c>
      <c r="EB84" s="17">
        <f t="shared" si="922"/>
        <v>0</v>
      </c>
      <c r="EC84" s="17">
        <f t="shared" si="922"/>
        <v>0</v>
      </c>
      <c r="ED84" s="17">
        <f t="shared" si="922"/>
        <v>0</v>
      </c>
      <c r="EE84" s="391">
        <f t="shared" ref="EE84" si="923">SUM(DS84:ED84)</f>
        <v>0</v>
      </c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</row>
    <row r="85" spans="3:147" x14ac:dyDescent="0.2">
      <c r="D85" s="3"/>
      <c r="E85" s="23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31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319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319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319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319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319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319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319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319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391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</row>
    <row r="86" spans="3:147" x14ac:dyDescent="0.2">
      <c r="D86" s="3" t="s">
        <v>63</v>
      </c>
      <c r="E86" s="23"/>
      <c r="F86" s="17">
        <f>SUM(F71:F72)-F84</f>
        <v>0</v>
      </c>
      <c r="G86" s="17">
        <f t="shared" ref="G86:Q86" si="924">SUM(G71:G72)-G84</f>
        <v>0</v>
      </c>
      <c r="H86" s="17">
        <f t="shared" si="924"/>
        <v>0</v>
      </c>
      <c r="I86" s="17">
        <f t="shared" si="924"/>
        <v>0</v>
      </c>
      <c r="J86" s="17">
        <f t="shared" si="924"/>
        <v>0</v>
      </c>
      <c r="K86" s="17">
        <f t="shared" si="924"/>
        <v>0</v>
      </c>
      <c r="L86" s="17">
        <f t="shared" si="924"/>
        <v>0</v>
      </c>
      <c r="M86" s="17">
        <f t="shared" si="924"/>
        <v>0</v>
      </c>
      <c r="N86" s="17">
        <f t="shared" si="924"/>
        <v>0</v>
      </c>
      <c r="O86" s="17">
        <f t="shared" si="924"/>
        <v>0</v>
      </c>
      <c r="P86" s="17">
        <f t="shared" si="924"/>
        <v>0</v>
      </c>
      <c r="Q86" s="17">
        <f t="shared" si="924"/>
        <v>0</v>
      </c>
      <c r="R86" s="319">
        <f t="shared" ref="R86" si="925">SUM(F86:Q86)</f>
        <v>0</v>
      </c>
      <c r="S86" s="17">
        <f>SUM(S71:S72)-S84</f>
        <v>0</v>
      </c>
      <c r="T86" s="17">
        <f t="shared" ref="T86:AD86" si="926">SUM(T71:T72)-T84</f>
        <v>0</v>
      </c>
      <c r="U86" s="17">
        <f t="shared" si="926"/>
        <v>0</v>
      </c>
      <c r="V86" s="17">
        <f t="shared" si="926"/>
        <v>0</v>
      </c>
      <c r="W86" s="17">
        <f t="shared" si="926"/>
        <v>0</v>
      </c>
      <c r="X86" s="17">
        <f t="shared" si="926"/>
        <v>0</v>
      </c>
      <c r="Y86" s="17">
        <f t="shared" si="926"/>
        <v>0</v>
      </c>
      <c r="Z86" s="17">
        <f t="shared" si="926"/>
        <v>0</v>
      </c>
      <c r="AA86" s="17">
        <f t="shared" si="926"/>
        <v>0</v>
      </c>
      <c r="AB86" s="17">
        <f t="shared" si="926"/>
        <v>0</v>
      </c>
      <c r="AC86" s="17">
        <f t="shared" si="926"/>
        <v>0</v>
      </c>
      <c r="AD86" s="17">
        <f t="shared" si="926"/>
        <v>0</v>
      </c>
      <c r="AE86" s="319">
        <f t="shared" ref="AE86" si="927">SUM(S86:AD86)</f>
        <v>0</v>
      </c>
      <c r="AF86" s="17">
        <f>SUM(AF71:AF72)-AF84</f>
        <v>0</v>
      </c>
      <c r="AG86" s="17">
        <f t="shared" ref="AG86:AQ86" si="928">SUM(AG71:AG72)-AG84</f>
        <v>0</v>
      </c>
      <c r="AH86" s="17">
        <f t="shared" si="928"/>
        <v>0</v>
      </c>
      <c r="AI86" s="17">
        <f t="shared" si="928"/>
        <v>0</v>
      </c>
      <c r="AJ86" s="17">
        <f t="shared" si="928"/>
        <v>0</v>
      </c>
      <c r="AK86" s="17">
        <f t="shared" si="928"/>
        <v>0</v>
      </c>
      <c r="AL86" s="17">
        <f t="shared" si="928"/>
        <v>0</v>
      </c>
      <c r="AM86" s="17">
        <f t="shared" si="928"/>
        <v>0</v>
      </c>
      <c r="AN86" s="17">
        <f t="shared" si="928"/>
        <v>0</v>
      </c>
      <c r="AO86" s="17">
        <f t="shared" si="928"/>
        <v>0</v>
      </c>
      <c r="AP86" s="17">
        <f t="shared" si="928"/>
        <v>0</v>
      </c>
      <c r="AQ86" s="17">
        <f t="shared" si="928"/>
        <v>0</v>
      </c>
      <c r="AR86" s="319">
        <f t="shared" ref="AR86" si="929">SUM(AF86:AQ86)</f>
        <v>0</v>
      </c>
      <c r="AS86" s="17">
        <f>SUM(AS71:AS72)-AS84</f>
        <v>0</v>
      </c>
      <c r="AT86" s="17">
        <f t="shared" ref="AT86:BD86" si="930">SUM(AT71:AT72)-AT84</f>
        <v>0</v>
      </c>
      <c r="AU86" s="17">
        <f t="shared" si="930"/>
        <v>0</v>
      </c>
      <c r="AV86" s="17">
        <f t="shared" si="930"/>
        <v>0</v>
      </c>
      <c r="AW86" s="17">
        <f t="shared" si="930"/>
        <v>0</v>
      </c>
      <c r="AX86" s="17">
        <f t="shared" si="930"/>
        <v>0</v>
      </c>
      <c r="AY86" s="17">
        <f t="shared" si="930"/>
        <v>0</v>
      </c>
      <c r="AZ86" s="17">
        <f t="shared" si="930"/>
        <v>0</v>
      </c>
      <c r="BA86" s="17">
        <f t="shared" si="930"/>
        <v>0</v>
      </c>
      <c r="BB86" s="17">
        <f t="shared" si="930"/>
        <v>0</v>
      </c>
      <c r="BC86" s="17">
        <f t="shared" si="930"/>
        <v>0</v>
      </c>
      <c r="BD86" s="17">
        <f t="shared" si="930"/>
        <v>0</v>
      </c>
      <c r="BE86" s="319">
        <f t="shared" ref="BE86" si="931">SUM(AS86:BD86)</f>
        <v>0</v>
      </c>
      <c r="BF86" s="17">
        <f>SUM(BF71:BF72)-BF84</f>
        <v>0</v>
      </c>
      <c r="BG86" s="17">
        <f t="shared" ref="BG86:BQ86" si="932">SUM(BG71:BG72)-BG84</f>
        <v>0</v>
      </c>
      <c r="BH86" s="17">
        <f t="shared" si="932"/>
        <v>0</v>
      </c>
      <c r="BI86" s="17">
        <f t="shared" si="932"/>
        <v>0</v>
      </c>
      <c r="BJ86" s="17">
        <f t="shared" si="932"/>
        <v>0</v>
      </c>
      <c r="BK86" s="17">
        <f t="shared" si="932"/>
        <v>0</v>
      </c>
      <c r="BL86" s="17">
        <f t="shared" si="932"/>
        <v>0</v>
      </c>
      <c r="BM86" s="17">
        <f t="shared" si="932"/>
        <v>0</v>
      </c>
      <c r="BN86" s="17">
        <f t="shared" si="932"/>
        <v>0</v>
      </c>
      <c r="BO86" s="17">
        <f t="shared" si="932"/>
        <v>0</v>
      </c>
      <c r="BP86" s="17">
        <f t="shared" si="932"/>
        <v>0</v>
      </c>
      <c r="BQ86" s="17">
        <f t="shared" si="932"/>
        <v>0</v>
      </c>
      <c r="BR86" s="319">
        <f t="shared" ref="BR86" si="933">SUM(BF86:BQ86)</f>
        <v>0</v>
      </c>
      <c r="BS86" s="17">
        <f>SUM(BS71:BS72)-BS84</f>
        <v>0</v>
      </c>
      <c r="BT86" s="17">
        <f t="shared" ref="BT86:CD86" si="934">SUM(BT71:BT72)-BT84</f>
        <v>0</v>
      </c>
      <c r="BU86" s="17">
        <f t="shared" si="934"/>
        <v>0</v>
      </c>
      <c r="BV86" s="17">
        <f t="shared" si="934"/>
        <v>0</v>
      </c>
      <c r="BW86" s="17">
        <f t="shared" si="934"/>
        <v>0</v>
      </c>
      <c r="BX86" s="17">
        <f t="shared" si="934"/>
        <v>0</v>
      </c>
      <c r="BY86" s="17">
        <f t="shared" si="934"/>
        <v>0</v>
      </c>
      <c r="BZ86" s="17">
        <f t="shared" si="934"/>
        <v>0</v>
      </c>
      <c r="CA86" s="17">
        <f t="shared" si="934"/>
        <v>0</v>
      </c>
      <c r="CB86" s="17">
        <f t="shared" si="934"/>
        <v>0</v>
      </c>
      <c r="CC86" s="17">
        <f t="shared" si="934"/>
        <v>0</v>
      </c>
      <c r="CD86" s="17">
        <f t="shared" si="934"/>
        <v>0</v>
      </c>
      <c r="CE86" s="319">
        <f t="shared" ref="CE86" si="935">SUM(BS86:CD86)</f>
        <v>0</v>
      </c>
      <c r="CF86" s="17">
        <f>SUM(CF71:CF72)-CF84</f>
        <v>0</v>
      </c>
      <c r="CG86" s="17">
        <f t="shared" ref="CG86:CQ86" si="936">SUM(CG71:CG72)-CG84</f>
        <v>0</v>
      </c>
      <c r="CH86" s="17">
        <f t="shared" si="936"/>
        <v>0</v>
      </c>
      <c r="CI86" s="17">
        <f t="shared" si="936"/>
        <v>0</v>
      </c>
      <c r="CJ86" s="17">
        <f t="shared" si="936"/>
        <v>0</v>
      </c>
      <c r="CK86" s="17">
        <f t="shared" si="936"/>
        <v>0</v>
      </c>
      <c r="CL86" s="17">
        <f t="shared" si="936"/>
        <v>0</v>
      </c>
      <c r="CM86" s="17">
        <f t="shared" si="936"/>
        <v>0</v>
      </c>
      <c r="CN86" s="17">
        <f t="shared" si="936"/>
        <v>0</v>
      </c>
      <c r="CO86" s="17">
        <f t="shared" si="936"/>
        <v>0</v>
      </c>
      <c r="CP86" s="17">
        <f t="shared" si="936"/>
        <v>0</v>
      </c>
      <c r="CQ86" s="17">
        <f t="shared" si="936"/>
        <v>0</v>
      </c>
      <c r="CR86" s="319">
        <f t="shared" ref="CR86" si="937">SUM(CF86:CQ86)</f>
        <v>0</v>
      </c>
      <c r="CS86" s="17">
        <f>SUM(CS71:CS72)-CS84</f>
        <v>0</v>
      </c>
      <c r="CT86" s="17">
        <f t="shared" ref="CT86:DD86" si="938">SUM(CT71:CT72)-CT84</f>
        <v>0</v>
      </c>
      <c r="CU86" s="17">
        <f t="shared" si="938"/>
        <v>0</v>
      </c>
      <c r="CV86" s="17">
        <f t="shared" si="938"/>
        <v>0</v>
      </c>
      <c r="CW86" s="17">
        <f t="shared" si="938"/>
        <v>0</v>
      </c>
      <c r="CX86" s="17">
        <f t="shared" si="938"/>
        <v>0</v>
      </c>
      <c r="CY86" s="17">
        <f t="shared" si="938"/>
        <v>0</v>
      </c>
      <c r="CZ86" s="17">
        <f t="shared" si="938"/>
        <v>0</v>
      </c>
      <c r="DA86" s="17">
        <f t="shared" si="938"/>
        <v>0</v>
      </c>
      <c r="DB86" s="17">
        <f t="shared" si="938"/>
        <v>0</v>
      </c>
      <c r="DC86" s="17">
        <f t="shared" si="938"/>
        <v>0</v>
      </c>
      <c r="DD86" s="17">
        <f t="shared" si="938"/>
        <v>0</v>
      </c>
      <c r="DE86" s="319">
        <f t="shared" ref="DE86" si="939">SUM(CS86:DD86)</f>
        <v>0</v>
      </c>
      <c r="DF86" s="17">
        <f>SUM(DF71:DF72)-DF84</f>
        <v>0</v>
      </c>
      <c r="DG86" s="17">
        <f t="shared" ref="DG86:DQ86" si="940">SUM(DG71:DG72)-DG84</f>
        <v>0</v>
      </c>
      <c r="DH86" s="17">
        <f t="shared" si="940"/>
        <v>0</v>
      </c>
      <c r="DI86" s="17">
        <f t="shared" si="940"/>
        <v>0</v>
      </c>
      <c r="DJ86" s="17">
        <f t="shared" si="940"/>
        <v>0</v>
      </c>
      <c r="DK86" s="17">
        <f t="shared" si="940"/>
        <v>0</v>
      </c>
      <c r="DL86" s="17">
        <f t="shared" si="940"/>
        <v>0</v>
      </c>
      <c r="DM86" s="17">
        <f t="shared" si="940"/>
        <v>0</v>
      </c>
      <c r="DN86" s="17">
        <f t="shared" si="940"/>
        <v>0</v>
      </c>
      <c r="DO86" s="17">
        <f t="shared" si="940"/>
        <v>0</v>
      </c>
      <c r="DP86" s="17">
        <f t="shared" si="940"/>
        <v>0</v>
      </c>
      <c r="DQ86" s="17">
        <f t="shared" si="940"/>
        <v>0</v>
      </c>
      <c r="DR86" s="319">
        <f t="shared" ref="DR86" si="941">SUM(DF86:DQ86)</f>
        <v>0</v>
      </c>
      <c r="DS86" s="17">
        <f>SUM(DS71:DS72)-DS84</f>
        <v>0</v>
      </c>
      <c r="DT86" s="17">
        <f t="shared" ref="DT86:ED86" si="942">SUM(DT71:DT72)-DT84</f>
        <v>0</v>
      </c>
      <c r="DU86" s="17">
        <f t="shared" si="942"/>
        <v>0</v>
      </c>
      <c r="DV86" s="17">
        <f t="shared" si="942"/>
        <v>0</v>
      </c>
      <c r="DW86" s="17">
        <f t="shared" si="942"/>
        <v>0</v>
      </c>
      <c r="DX86" s="17">
        <f t="shared" si="942"/>
        <v>0</v>
      </c>
      <c r="DY86" s="17">
        <f t="shared" si="942"/>
        <v>0</v>
      </c>
      <c r="DZ86" s="17">
        <f t="shared" si="942"/>
        <v>0</v>
      </c>
      <c r="EA86" s="17">
        <f t="shared" si="942"/>
        <v>0</v>
      </c>
      <c r="EB86" s="17">
        <f t="shared" si="942"/>
        <v>0</v>
      </c>
      <c r="EC86" s="17">
        <f t="shared" si="942"/>
        <v>0</v>
      </c>
      <c r="ED86" s="17">
        <f t="shared" si="942"/>
        <v>0</v>
      </c>
      <c r="EE86" s="391">
        <f t="shared" ref="EE86" si="943">SUM(DS86:ED86)</f>
        <v>0</v>
      </c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</row>
    <row r="87" spans="3:147" x14ac:dyDescent="0.2">
      <c r="D87" s="3"/>
      <c r="E87" s="23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319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319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319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319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319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319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319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319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319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391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</row>
    <row r="88" spans="3:147" x14ac:dyDescent="0.2">
      <c r="D88" s="1" t="s">
        <v>328</v>
      </c>
      <c r="F88" s="17">
        <f>IFERROR(INDEX('SPACELOG 12 EMPRUNT 1'!$G$14:$G$2000,MATCH('SPACELOG 12 BP'!F$2,'SPACELOG 12 EMPRUNT 1'!$Z$14:$Z$2000,0)),0)</f>
        <v>0</v>
      </c>
      <c r="G88" s="17">
        <f>IFERROR(INDEX('SPACELOG 12 EMPRUNT 1'!$G$14:$G$2000,MATCH('SPACELOG 12 BP'!G$2,'SPACELOG 12 EMPRUNT 1'!$Z$14:$Z$2000,0)),0)</f>
        <v>0</v>
      </c>
      <c r="H88" s="17">
        <f>IFERROR(INDEX('SPACELOG 12 EMPRUNT 1'!$G$14:$G$2000,MATCH('SPACELOG 12 BP'!H$2,'SPACELOG 12 EMPRUNT 1'!$Z$14:$Z$2000,0)),0)</f>
        <v>0</v>
      </c>
      <c r="I88" s="17">
        <f>IFERROR(INDEX('SPACELOG 12 EMPRUNT 1'!$G$14:$G$2000,MATCH('SPACELOG 12 BP'!I$2,'SPACELOG 12 EMPRUNT 1'!$Z$14:$Z$2000,0)),0)</f>
        <v>0</v>
      </c>
      <c r="J88" s="17">
        <f>IFERROR(INDEX('SPACELOG 12 EMPRUNT 1'!$G$14:$G$2000,MATCH('SPACELOG 12 BP'!J$2,'SPACELOG 12 EMPRUNT 1'!$Z$14:$Z$2000,0)),0)</f>
        <v>0</v>
      </c>
      <c r="K88" s="17">
        <f>IFERROR(INDEX('SPACELOG 12 EMPRUNT 1'!$G$14:$G$2000,MATCH('SPACELOG 12 BP'!K$2,'SPACELOG 12 EMPRUNT 1'!$Z$14:$Z$2000,0)),0)</f>
        <v>0</v>
      </c>
      <c r="L88" s="17">
        <f>IFERROR(INDEX('SPACELOG 12 EMPRUNT 1'!$G$14:$G$2000,MATCH('SPACELOG 12 BP'!L$2,'SPACELOG 12 EMPRUNT 1'!$Z$14:$Z$2000,0)),0)</f>
        <v>0</v>
      </c>
      <c r="M88" s="17">
        <f>IFERROR(INDEX('SPACELOG 12 EMPRUNT 1'!$G$14:$G$2000,MATCH('SPACELOG 12 BP'!M$2,'SPACELOG 12 EMPRUNT 1'!$Z$14:$Z$2000,0)),0)</f>
        <v>0</v>
      </c>
      <c r="N88" s="17">
        <f>IFERROR(INDEX('SPACELOG 12 EMPRUNT 1'!$G$14:$G$2000,MATCH('SPACELOG 12 BP'!N$2,'SPACELOG 12 EMPRUNT 1'!$Z$14:$Z$2000,0)),0)</f>
        <v>0</v>
      </c>
      <c r="O88" s="17">
        <f>IFERROR(INDEX('SPACELOG 12 EMPRUNT 1'!$G$14:$G$2000,MATCH('SPACELOG 12 BP'!O$2,'SPACELOG 12 EMPRUNT 1'!$Z$14:$Z$2000,0)),0)</f>
        <v>0</v>
      </c>
      <c r="P88" s="17">
        <f>IFERROR(INDEX('SPACELOG 12 EMPRUNT 1'!$G$14:$G$2000,MATCH('SPACELOG 12 BP'!P$2,'SPACELOG 12 EMPRUNT 1'!$Z$14:$Z$2000,0)),0)</f>
        <v>0</v>
      </c>
      <c r="Q88" s="17">
        <f>IFERROR(INDEX('SPACELOG 12 EMPRUNT 1'!$G$14:$G$2000,MATCH('SPACELOG 12 BP'!Q$2,'SPACELOG 12 EMPRUNT 1'!$Z$14:$Z$2000,0)),0)</f>
        <v>0</v>
      </c>
      <c r="R88" s="319">
        <f>SUM(F88:Q88)</f>
        <v>0</v>
      </c>
      <c r="S88" s="17">
        <f>IFERROR(INDEX('SPACELOG 12 EMPRUNT 1'!$G$14:$G$2000,MATCH('SPACELOG 12 BP'!S$2,'SPACELOG 12 EMPRUNT 1'!$Z$14:$Z$2000,0)),0)</f>
        <v>0</v>
      </c>
      <c r="T88" s="17">
        <f>IFERROR(INDEX('SPACELOG 12 EMPRUNT 1'!$G$14:$G$2000,MATCH('SPACELOG 12 BP'!T$2,'SPACELOG 12 EMPRUNT 1'!$Z$14:$Z$2000,0)),0)</f>
        <v>0</v>
      </c>
      <c r="U88" s="17">
        <f>IFERROR(INDEX('SPACELOG 12 EMPRUNT 1'!$G$14:$G$2000,MATCH('SPACELOG 12 BP'!U$2,'SPACELOG 12 EMPRUNT 1'!$Z$14:$Z$2000,0)),0)</f>
        <v>0</v>
      </c>
      <c r="V88" s="17">
        <f>IFERROR(INDEX('SPACELOG 12 EMPRUNT 1'!$G$14:$G$2000,MATCH('SPACELOG 12 BP'!V$2,'SPACELOG 12 EMPRUNT 1'!$Z$14:$Z$2000,0)),0)</f>
        <v>0</v>
      </c>
      <c r="W88" s="17">
        <f>IFERROR(INDEX('SPACELOG 12 EMPRUNT 1'!$G$14:$G$2000,MATCH('SPACELOG 12 BP'!W$2,'SPACELOG 12 EMPRUNT 1'!$Z$14:$Z$2000,0)),0)</f>
        <v>0</v>
      </c>
      <c r="X88" s="17">
        <f>IFERROR(INDEX('SPACELOG 12 EMPRUNT 1'!$G$14:$G$2000,MATCH('SPACELOG 12 BP'!X$2,'SPACELOG 12 EMPRUNT 1'!$Z$14:$Z$2000,0)),0)</f>
        <v>0</v>
      </c>
      <c r="Y88" s="17">
        <f>IFERROR(INDEX('SPACELOG 12 EMPRUNT 1'!$G$14:$G$2000,MATCH('SPACELOG 12 BP'!Y$2,'SPACELOG 12 EMPRUNT 1'!$Z$14:$Z$2000,0)),0)</f>
        <v>0</v>
      </c>
      <c r="Z88" s="17">
        <f>IFERROR(INDEX('SPACELOG 12 EMPRUNT 1'!$G$14:$G$2000,MATCH('SPACELOG 12 BP'!Z$2,'SPACELOG 12 EMPRUNT 1'!$Z$14:$Z$2000,0)),0)</f>
        <v>0</v>
      </c>
      <c r="AA88" s="17">
        <f>IFERROR(INDEX('SPACELOG 12 EMPRUNT 1'!$G$14:$G$2000,MATCH('SPACELOG 12 BP'!AA$2,'SPACELOG 12 EMPRUNT 1'!$Z$14:$Z$2000,0)),0)</f>
        <v>0</v>
      </c>
      <c r="AB88" s="17">
        <f>IFERROR(INDEX('SPACELOG 12 EMPRUNT 1'!$G$14:$G$2000,MATCH('SPACELOG 12 BP'!AB$2,'SPACELOG 12 EMPRUNT 1'!$Z$14:$Z$2000,0)),0)</f>
        <v>0</v>
      </c>
      <c r="AC88" s="17">
        <f>IFERROR(INDEX('SPACELOG 12 EMPRUNT 1'!$G$14:$G$2000,MATCH('SPACELOG 12 BP'!AC$2,'SPACELOG 12 EMPRUNT 1'!$Z$14:$Z$2000,0)),0)</f>
        <v>0</v>
      </c>
      <c r="AD88" s="17">
        <f>IFERROR(INDEX('SPACELOG 12 EMPRUNT 1'!$G$14:$G$2000,MATCH('SPACELOG 12 BP'!AD$2,'SPACELOG 12 EMPRUNT 1'!$Z$14:$Z$2000,0)),0)</f>
        <v>0</v>
      </c>
      <c r="AE88" s="319">
        <f t="shared" ref="AE88:AE90" si="944">SUM(S88:AD88)</f>
        <v>0</v>
      </c>
      <c r="AF88" s="17">
        <f>IFERROR(INDEX('SPACELOG 12 EMPRUNT 1'!$G$14:$G$2000,MATCH('SPACELOG 12 BP'!AF$2,'SPACELOG 12 EMPRUNT 1'!$Z$14:$Z$2000,0)),0)</f>
        <v>0</v>
      </c>
      <c r="AG88" s="17">
        <f>IFERROR(INDEX('SPACELOG 12 EMPRUNT 1'!$G$14:$G$2000,MATCH('SPACELOG 12 BP'!AG$2,'SPACELOG 12 EMPRUNT 1'!$Z$14:$Z$2000,0)),0)</f>
        <v>0</v>
      </c>
      <c r="AH88" s="17">
        <f>IFERROR(INDEX('SPACELOG 12 EMPRUNT 1'!$G$14:$G$2000,MATCH('SPACELOG 12 BP'!AH$2,'SPACELOG 12 EMPRUNT 1'!$Z$14:$Z$2000,0)),0)</f>
        <v>0</v>
      </c>
      <c r="AI88" s="17">
        <f>IFERROR(INDEX('SPACELOG 12 EMPRUNT 1'!$G$14:$G$2000,MATCH('SPACELOG 12 BP'!AI$2,'SPACELOG 12 EMPRUNT 1'!$Z$14:$Z$2000,0)),0)</f>
        <v>0</v>
      </c>
      <c r="AJ88" s="17">
        <f>IFERROR(INDEX('SPACELOG 12 EMPRUNT 1'!$G$14:$G$2000,MATCH('SPACELOG 12 BP'!AJ$2,'SPACELOG 12 EMPRUNT 1'!$Z$14:$Z$2000,0)),0)</f>
        <v>0</v>
      </c>
      <c r="AK88" s="17">
        <f>IFERROR(INDEX('SPACELOG 12 EMPRUNT 1'!$G$14:$G$2000,MATCH('SPACELOG 12 BP'!AK$2,'SPACELOG 12 EMPRUNT 1'!$Z$14:$Z$2000,0)),0)</f>
        <v>0</v>
      </c>
      <c r="AL88" s="17">
        <f>IFERROR(INDEX('SPACELOG 12 EMPRUNT 1'!$G$14:$G$2000,MATCH('SPACELOG 12 BP'!AL$2,'SPACELOG 12 EMPRUNT 1'!$Z$14:$Z$2000,0)),0)</f>
        <v>0</v>
      </c>
      <c r="AM88" s="17">
        <f>IFERROR(INDEX('SPACELOG 12 EMPRUNT 1'!$G$14:$G$2000,MATCH('SPACELOG 12 BP'!AM$2,'SPACELOG 12 EMPRUNT 1'!$Z$14:$Z$2000,0)),0)</f>
        <v>0</v>
      </c>
      <c r="AN88" s="17">
        <f>IFERROR(INDEX('SPACELOG 12 EMPRUNT 1'!$G$14:$G$2000,MATCH('SPACELOG 12 BP'!AN$2,'SPACELOG 12 EMPRUNT 1'!$Z$14:$Z$2000,0)),0)</f>
        <v>0</v>
      </c>
      <c r="AO88" s="17">
        <f>IFERROR(INDEX('SPACELOG 12 EMPRUNT 1'!$G$14:$G$2000,MATCH('SPACELOG 12 BP'!AO$2,'SPACELOG 12 EMPRUNT 1'!$Z$14:$Z$2000,0)),0)</f>
        <v>0</v>
      </c>
      <c r="AP88" s="17">
        <f>IFERROR(INDEX('SPACELOG 12 EMPRUNT 1'!$G$14:$G$2000,MATCH('SPACELOG 12 BP'!AP$2,'SPACELOG 12 EMPRUNT 1'!$Z$14:$Z$2000,0)),0)</f>
        <v>0</v>
      </c>
      <c r="AQ88" s="17">
        <f>IFERROR(INDEX('SPACELOG 12 EMPRUNT 1'!$G$14:$G$2000,MATCH('SPACELOG 12 BP'!AQ$2,'SPACELOG 12 EMPRUNT 1'!$Z$14:$Z$2000,0)),0)</f>
        <v>0</v>
      </c>
      <c r="AR88" s="319">
        <f t="shared" ref="AR88:AR90" si="945">SUM(AF88:AQ88)</f>
        <v>0</v>
      </c>
      <c r="AS88" s="17">
        <f>IFERROR(INDEX('SPACELOG 12 EMPRUNT 1'!$G$14:$G$2000,MATCH('SPACELOG 12 BP'!AS$2,'SPACELOG 12 EMPRUNT 1'!$Z$14:$Z$2000,0)),0)</f>
        <v>0</v>
      </c>
      <c r="AT88" s="17">
        <f>IFERROR(INDEX('SPACELOG 12 EMPRUNT 1'!$G$14:$G$2000,MATCH('SPACELOG 12 BP'!AT$2,'SPACELOG 12 EMPRUNT 1'!$Z$14:$Z$2000,0)),0)</f>
        <v>0</v>
      </c>
      <c r="AU88" s="17">
        <f>IFERROR(INDEX('SPACELOG 12 EMPRUNT 1'!$G$14:$G$2000,MATCH('SPACELOG 12 BP'!AU$2,'SPACELOG 12 EMPRUNT 1'!$Z$14:$Z$2000,0)),0)</f>
        <v>0</v>
      </c>
      <c r="AV88" s="17">
        <f>IFERROR(INDEX('SPACELOG 12 EMPRUNT 1'!$G$14:$G$2000,MATCH('SPACELOG 12 BP'!AV$2,'SPACELOG 12 EMPRUNT 1'!$Z$14:$Z$2000,0)),0)</f>
        <v>0</v>
      </c>
      <c r="AW88" s="17">
        <f>IFERROR(INDEX('SPACELOG 12 EMPRUNT 1'!$G$14:$G$2000,MATCH('SPACELOG 12 BP'!AW$2,'SPACELOG 12 EMPRUNT 1'!$Z$14:$Z$2000,0)),0)</f>
        <v>0</v>
      </c>
      <c r="AX88" s="17">
        <f>IFERROR(INDEX('SPACELOG 12 EMPRUNT 1'!$G$14:$G$2000,MATCH('SPACELOG 12 BP'!AX$2,'SPACELOG 12 EMPRUNT 1'!$Z$14:$Z$2000,0)),0)</f>
        <v>0</v>
      </c>
      <c r="AY88" s="17">
        <f>IFERROR(INDEX('SPACELOG 12 EMPRUNT 1'!$G$14:$G$2000,MATCH('SPACELOG 12 BP'!AY$2,'SPACELOG 12 EMPRUNT 1'!$Z$14:$Z$2000,0)),0)</f>
        <v>0</v>
      </c>
      <c r="AZ88" s="17">
        <f>IFERROR(INDEX('SPACELOG 12 EMPRUNT 1'!$G$14:$G$2000,MATCH('SPACELOG 12 BP'!AZ$2,'SPACELOG 12 EMPRUNT 1'!$Z$14:$Z$2000,0)),0)</f>
        <v>0</v>
      </c>
      <c r="BA88" s="17">
        <f>IFERROR(INDEX('SPACELOG 12 EMPRUNT 1'!$G$14:$G$2000,MATCH('SPACELOG 12 BP'!BA$2,'SPACELOG 12 EMPRUNT 1'!$Z$14:$Z$2000,0)),0)</f>
        <v>0</v>
      </c>
      <c r="BB88" s="17">
        <f>IFERROR(INDEX('SPACELOG 12 EMPRUNT 1'!$G$14:$G$2000,MATCH('SPACELOG 12 BP'!BB$2,'SPACELOG 12 EMPRUNT 1'!$Z$14:$Z$2000,0)),0)</f>
        <v>0</v>
      </c>
      <c r="BC88" s="17">
        <f>IFERROR(INDEX('SPACELOG 12 EMPRUNT 1'!$G$14:$G$2000,MATCH('SPACELOG 12 BP'!BC$2,'SPACELOG 12 EMPRUNT 1'!$Z$14:$Z$2000,0)),0)</f>
        <v>0</v>
      </c>
      <c r="BD88" s="17">
        <f>IFERROR(INDEX('SPACELOG 12 EMPRUNT 1'!$G$14:$G$2000,MATCH('SPACELOG 12 BP'!BD$2,'SPACELOG 12 EMPRUNT 1'!$Z$14:$Z$2000,0)),0)</f>
        <v>0</v>
      </c>
      <c r="BE88" s="319">
        <f t="shared" ref="BE88:BE90" si="946">SUM(AS88:BD88)</f>
        <v>0</v>
      </c>
      <c r="BF88" s="17">
        <f>IFERROR(INDEX('SPACELOG 12 EMPRUNT 1'!$G$14:$G$2000,MATCH('SPACELOG 12 BP'!BF$2,'SPACELOG 12 EMPRUNT 1'!$Z$14:$Z$2000,0)),0)</f>
        <v>0</v>
      </c>
      <c r="BG88" s="17">
        <f>IFERROR(INDEX('SPACELOG 12 EMPRUNT 1'!$G$14:$G$2000,MATCH('SPACELOG 12 BP'!BG$2,'SPACELOG 12 EMPRUNT 1'!$Z$14:$Z$2000,0)),0)</f>
        <v>0</v>
      </c>
      <c r="BH88" s="17">
        <f>IFERROR(INDEX('SPACELOG 12 EMPRUNT 1'!$G$14:$G$2000,MATCH('SPACELOG 12 BP'!BH$2,'SPACELOG 12 EMPRUNT 1'!$Z$14:$Z$2000,0)),0)</f>
        <v>0</v>
      </c>
      <c r="BI88" s="17">
        <f>IFERROR(INDEX('SPACELOG 12 EMPRUNT 1'!$G$14:$G$2000,MATCH('SPACELOG 12 BP'!BI$2,'SPACELOG 12 EMPRUNT 1'!$Z$14:$Z$2000,0)),0)</f>
        <v>0</v>
      </c>
      <c r="BJ88" s="17">
        <f>IFERROR(INDEX('SPACELOG 12 EMPRUNT 1'!$G$14:$G$2000,MATCH('SPACELOG 12 BP'!BJ$2,'SPACELOG 12 EMPRUNT 1'!$Z$14:$Z$2000,0)),0)</f>
        <v>0</v>
      </c>
      <c r="BK88" s="17">
        <f>IFERROR(INDEX('SPACELOG 12 EMPRUNT 1'!$G$14:$G$2000,MATCH('SPACELOG 12 BP'!BK$2,'SPACELOG 12 EMPRUNT 1'!$Z$14:$Z$2000,0)),0)</f>
        <v>0</v>
      </c>
      <c r="BL88" s="17">
        <f>IFERROR(INDEX('SPACELOG 12 EMPRUNT 1'!$G$14:$G$2000,MATCH('SPACELOG 12 BP'!BL$2,'SPACELOG 12 EMPRUNT 1'!$Z$14:$Z$2000,0)),0)</f>
        <v>0</v>
      </c>
      <c r="BM88" s="17">
        <f>IFERROR(INDEX('SPACELOG 12 EMPRUNT 1'!$G$14:$G$2000,MATCH('SPACELOG 12 BP'!BM$2,'SPACELOG 12 EMPRUNT 1'!$Z$14:$Z$2000,0)),0)</f>
        <v>0</v>
      </c>
      <c r="BN88" s="17">
        <f>IFERROR(INDEX('SPACELOG 12 EMPRUNT 1'!$G$14:$G$2000,MATCH('SPACELOG 12 BP'!BN$2,'SPACELOG 12 EMPRUNT 1'!$Z$14:$Z$2000,0)),0)</f>
        <v>0</v>
      </c>
      <c r="BO88" s="17">
        <f>IFERROR(INDEX('SPACELOG 12 EMPRUNT 1'!$G$14:$G$2000,MATCH('SPACELOG 12 BP'!BO$2,'SPACELOG 12 EMPRUNT 1'!$Z$14:$Z$2000,0)),0)</f>
        <v>0</v>
      </c>
      <c r="BP88" s="17">
        <f>IFERROR(INDEX('SPACELOG 12 EMPRUNT 1'!$G$14:$G$2000,MATCH('SPACELOG 12 BP'!BP$2,'SPACELOG 12 EMPRUNT 1'!$Z$14:$Z$2000,0)),0)</f>
        <v>0</v>
      </c>
      <c r="BQ88" s="17">
        <f>IFERROR(INDEX('SPACELOG 12 EMPRUNT 1'!$G$14:$G$2000,MATCH('SPACELOG 12 BP'!BQ$2,'SPACELOG 12 EMPRUNT 1'!$Z$14:$Z$2000,0)),0)</f>
        <v>0</v>
      </c>
      <c r="BR88" s="319">
        <f t="shared" ref="BR88:BR90" si="947">SUM(BF88:BQ88)</f>
        <v>0</v>
      </c>
      <c r="BS88" s="17">
        <f>IFERROR(INDEX('SPACELOG 12 EMPRUNT 1'!$G$14:$G$2000,MATCH('SPACELOG 12 BP'!BS$2,'SPACELOG 12 EMPRUNT 1'!$Z$14:$Z$2000,0)),0)</f>
        <v>0</v>
      </c>
      <c r="BT88" s="17">
        <f>IFERROR(INDEX('SPACELOG 12 EMPRUNT 1'!$G$14:$G$2000,MATCH('SPACELOG 12 BP'!BT$2,'SPACELOG 12 EMPRUNT 1'!$Z$14:$Z$2000,0)),0)</f>
        <v>0</v>
      </c>
      <c r="BU88" s="17">
        <f>IFERROR(INDEX('SPACELOG 12 EMPRUNT 1'!$G$14:$G$2000,MATCH('SPACELOG 12 BP'!BU$2,'SPACELOG 12 EMPRUNT 1'!$Z$14:$Z$2000,0)),0)</f>
        <v>0</v>
      </c>
      <c r="BV88" s="17">
        <f>IFERROR(INDEX('SPACELOG 12 EMPRUNT 1'!$G$14:$G$2000,MATCH('SPACELOG 12 BP'!BV$2,'SPACELOG 12 EMPRUNT 1'!$Z$14:$Z$2000,0)),0)</f>
        <v>0</v>
      </c>
      <c r="BW88" s="17">
        <f>IFERROR(INDEX('SPACELOG 12 EMPRUNT 1'!$G$14:$G$2000,MATCH('SPACELOG 12 BP'!BW$2,'SPACELOG 12 EMPRUNT 1'!$Z$14:$Z$2000,0)),0)</f>
        <v>0</v>
      </c>
      <c r="BX88" s="17">
        <f>IFERROR(INDEX('SPACELOG 12 EMPRUNT 1'!$G$14:$G$2000,MATCH('SPACELOG 12 BP'!BX$2,'SPACELOG 12 EMPRUNT 1'!$Z$14:$Z$2000,0)),0)</f>
        <v>0</v>
      </c>
      <c r="BY88" s="17">
        <f>IFERROR(INDEX('SPACELOG 12 EMPRUNT 1'!$G$14:$G$2000,MATCH('SPACELOG 12 BP'!BY$2,'SPACELOG 12 EMPRUNT 1'!$Z$14:$Z$2000,0)),0)</f>
        <v>0</v>
      </c>
      <c r="BZ88" s="17">
        <f>IFERROR(INDEX('SPACELOG 12 EMPRUNT 1'!$G$14:$G$2000,MATCH('SPACELOG 12 BP'!BZ$2,'SPACELOG 12 EMPRUNT 1'!$Z$14:$Z$2000,0)),0)</f>
        <v>0</v>
      </c>
      <c r="CA88" s="17">
        <f>IFERROR(INDEX('SPACELOG 12 EMPRUNT 1'!$G$14:$G$2000,MATCH('SPACELOG 12 BP'!CA$2,'SPACELOG 12 EMPRUNT 1'!$Z$14:$Z$2000,0)),0)</f>
        <v>0</v>
      </c>
      <c r="CB88" s="17">
        <f>IFERROR(INDEX('SPACELOG 12 EMPRUNT 1'!$G$14:$G$2000,MATCH('SPACELOG 12 BP'!CB$2,'SPACELOG 12 EMPRUNT 1'!$Z$14:$Z$2000,0)),0)</f>
        <v>0</v>
      </c>
      <c r="CC88" s="17">
        <f>IFERROR(INDEX('SPACELOG 12 EMPRUNT 1'!$G$14:$G$2000,MATCH('SPACELOG 12 BP'!CC$2,'SPACELOG 12 EMPRUNT 1'!$Z$14:$Z$2000,0)),0)</f>
        <v>0</v>
      </c>
      <c r="CD88" s="17">
        <f>IFERROR(INDEX('SPACELOG 12 EMPRUNT 1'!$G$14:$G$2000,MATCH('SPACELOG 12 BP'!CD$2,'SPACELOG 12 EMPRUNT 1'!$Z$14:$Z$2000,0)),0)</f>
        <v>0</v>
      </c>
      <c r="CE88" s="319">
        <f t="shared" ref="CE88:CE90" si="948">SUM(BS88:CD88)</f>
        <v>0</v>
      </c>
      <c r="CF88" s="17">
        <f>IFERROR(INDEX('SPACELOG 12 EMPRUNT 1'!$G$14:$G$2000,MATCH('SPACELOG 12 BP'!CF$2,'SPACELOG 12 EMPRUNT 1'!$Z$14:$Z$2000,0)),0)</f>
        <v>0</v>
      </c>
      <c r="CG88" s="17">
        <f>IFERROR(INDEX('SPACELOG 12 EMPRUNT 1'!$G$14:$G$2000,MATCH('SPACELOG 12 BP'!CG$2,'SPACELOG 12 EMPRUNT 1'!$Z$14:$Z$2000,0)),0)</f>
        <v>0</v>
      </c>
      <c r="CH88" s="17">
        <f>IFERROR(INDEX('SPACELOG 12 EMPRUNT 1'!$G$14:$G$2000,MATCH('SPACELOG 12 BP'!CH$2,'SPACELOG 12 EMPRUNT 1'!$Z$14:$Z$2000,0)),0)</f>
        <v>0</v>
      </c>
      <c r="CI88" s="17">
        <f>IFERROR(INDEX('SPACELOG 12 EMPRUNT 1'!$G$14:$G$2000,MATCH('SPACELOG 12 BP'!CI$2,'SPACELOG 12 EMPRUNT 1'!$Z$14:$Z$2000,0)),0)</f>
        <v>0</v>
      </c>
      <c r="CJ88" s="17">
        <f>IFERROR(INDEX('SPACELOG 12 EMPRUNT 1'!$G$14:$G$2000,MATCH('SPACELOG 12 BP'!CJ$2,'SPACELOG 12 EMPRUNT 1'!$Z$14:$Z$2000,0)),0)</f>
        <v>0</v>
      </c>
      <c r="CK88" s="17">
        <f>IFERROR(INDEX('SPACELOG 12 EMPRUNT 1'!$G$14:$G$2000,MATCH('SPACELOG 12 BP'!CK$2,'SPACELOG 12 EMPRUNT 1'!$Z$14:$Z$2000,0)),0)</f>
        <v>0</v>
      </c>
      <c r="CL88" s="17">
        <f>IFERROR(INDEX('SPACELOG 12 EMPRUNT 1'!$G$14:$G$2000,MATCH('SPACELOG 12 BP'!CL$2,'SPACELOG 12 EMPRUNT 1'!$Z$14:$Z$2000,0)),0)</f>
        <v>0</v>
      </c>
      <c r="CM88" s="17">
        <f>IFERROR(INDEX('SPACELOG 12 EMPRUNT 1'!$G$14:$G$2000,MATCH('SPACELOG 12 BP'!CM$2,'SPACELOG 12 EMPRUNT 1'!$Z$14:$Z$2000,0)),0)</f>
        <v>0</v>
      </c>
      <c r="CN88" s="17">
        <f>IFERROR(INDEX('SPACELOG 12 EMPRUNT 1'!$G$14:$G$2000,MATCH('SPACELOG 12 BP'!CN$2,'SPACELOG 12 EMPRUNT 1'!$Z$14:$Z$2000,0)),0)</f>
        <v>0</v>
      </c>
      <c r="CO88" s="17">
        <f>IFERROR(INDEX('SPACELOG 12 EMPRUNT 1'!$G$14:$G$2000,MATCH('SPACELOG 12 BP'!CO$2,'SPACELOG 12 EMPRUNT 1'!$Z$14:$Z$2000,0)),0)</f>
        <v>0</v>
      </c>
      <c r="CP88" s="17">
        <f>IFERROR(INDEX('SPACELOG 12 EMPRUNT 1'!$G$14:$G$2000,MATCH('SPACELOG 12 BP'!CP$2,'SPACELOG 12 EMPRUNT 1'!$Z$14:$Z$2000,0)),0)</f>
        <v>0</v>
      </c>
      <c r="CQ88" s="17">
        <f>IFERROR(INDEX('SPACELOG 12 EMPRUNT 1'!$G$14:$G$2000,MATCH('SPACELOG 12 BP'!CQ$2,'SPACELOG 12 EMPRUNT 1'!$Z$14:$Z$2000,0)),0)</f>
        <v>0</v>
      </c>
      <c r="CR88" s="319">
        <f t="shared" ref="CR88:CR90" si="949">SUM(CF88:CQ88)</f>
        <v>0</v>
      </c>
      <c r="CS88" s="17">
        <f>IFERROR(INDEX('SPACELOG 12 EMPRUNT 1'!$G$14:$G$2000,MATCH('SPACELOG 12 BP'!CS$2,'SPACELOG 12 EMPRUNT 1'!$Z$14:$Z$2000,0)),0)</f>
        <v>0</v>
      </c>
      <c r="CT88" s="17">
        <f>IFERROR(INDEX('SPACELOG 12 EMPRUNT 1'!$G$14:$G$2000,MATCH('SPACELOG 12 BP'!CT$2,'SPACELOG 12 EMPRUNT 1'!$Z$14:$Z$2000,0)),0)</f>
        <v>0</v>
      </c>
      <c r="CU88" s="17">
        <f>IFERROR(INDEX('SPACELOG 12 EMPRUNT 1'!$G$14:$G$2000,MATCH('SPACELOG 12 BP'!CU$2,'SPACELOG 12 EMPRUNT 1'!$Z$14:$Z$2000,0)),0)</f>
        <v>0</v>
      </c>
      <c r="CV88" s="17">
        <f>IFERROR(INDEX('SPACELOG 12 EMPRUNT 1'!$G$14:$G$2000,MATCH('SPACELOG 12 BP'!CV$2,'SPACELOG 12 EMPRUNT 1'!$Z$14:$Z$2000,0)),0)</f>
        <v>0</v>
      </c>
      <c r="CW88" s="17">
        <f>IFERROR(INDEX('SPACELOG 12 EMPRUNT 1'!$G$14:$G$2000,MATCH('SPACELOG 12 BP'!CW$2,'SPACELOG 12 EMPRUNT 1'!$Z$14:$Z$2000,0)),0)</f>
        <v>0</v>
      </c>
      <c r="CX88" s="17">
        <f>IFERROR(INDEX('SPACELOG 12 EMPRUNT 1'!$G$14:$G$2000,MATCH('SPACELOG 12 BP'!CX$2,'SPACELOG 12 EMPRUNT 1'!$Z$14:$Z$2000,0)),0)</f>
        <v>0</v>
      </c>
      <c r="CY88" s="17">
        <f>IFERROR(INDEX('SPACELOG 12 EMPRUNT 1'!$G$14:$G$2000,MATCH('SPACELOG 12 BP'!CY$2,'SPACELOG 12 EMPRUNT 1'!$Z$14:$Z$2000,0)),0)</f>
        <v>0</v>
      </c>
      <c r="CZ88" s="17">
        <f>IFERROR(INDEX('SPACELOG 12 EMPRUNT 1'!$G$14:$G$2000,MATCH('SPACELOG 12 BP'!CZ$2,'SPACELOG 12 EMPRUNT 1'!$Z$14:$Z$2000,0)),0)</f>
        <v>0</v>
      </c>
      <c r="DA88" s="17">
        <f>IFERROR(INDEX('SPACELOG 12 EMPRUNT 1'!$G$14:$G$2000,MATCH('SPACELOG 12 BP'!DA$2,'SPACELOG 12 EMPRUNT 1'!$Z$14:$Z$2000,0)),0)</f>
        <v>0</v>
      </c>
      <c r="DB88" s="17">
        <f>IFERROR(INDEX('SPACELOG 12 EMPRUNT 1'!$G$14:$G$2000,MATCH('SPACELOG 12 BP'!DB$2,'SPACELOG 12 EMPRUNT 1'!$Z$14:$Z$2000,0)),0)</f>
        <v>0</v>
      </c>
      <c r="DC88" s="17">
        <f>IFERROR(INDEX('SPACELOG 12 EMPRUNT 1'!$G$14:$G$2000,MATCH('SPACELOG 12 BP'!DC$2,'SPACELOG 12 EMPRUNT 1'!$Z$14:$Z$2000,0)),0)</f>
        <v>0</v>
      </c>
      <c r="DD88" s="17">
        <f>IFERROR(INDEX('SPACELOG 12 EMPRUNT 1'!$G$14:$G$2000,MATCH('SPACELOG 12 BP'!DD$2,'SPACELOG 12 EMPRUNT 1'!$Z$14:$Z$2000,0)),0)</f>
        <v>0</v>
      </c>
      <c r="DE88" s="319">
        <f t="shared" ref="DE88:DE90" si="950">SUM(CS88:DD88)</f>
        <v>0</v>
      </c>
      <c r="DF88" s="17">
        <f>IFERROR(INDEX('SPACELOG 12 EMPRUNT 1'!$G$14:$G$2000,MATCH('SPACELOG 12 BP'!DF$2,'SPACELOG 12 EMPRUNT 1'!$Z$14:$Z$2000,0)),0)</f>
        <v>0</v>
      </c>
      <c r="DG88" s="17">
        <f>IFERROR(INDEX('SPACELOG 12 EMPRUNT 1'!$G$14:$G$2000,MATCH('SPACELOG 12 BP'!DG$2,'SPACELOG 12 EMPRUNT 1'!$Z$14:$Z$2000,0)),0)</f>
        <v>0</v>
      </c>
      <c r="DH88" s="17">
        <f>IFERROR(INDEX('SPACELOG 12 EMPRUNT 1'!$G$14:$G$2000,MATCH('SPACELOG 12 BP'!DH$2,'SPACELOG 12 EMPRUNT 1'!$Z$14:$Z$2000,0)),0)</f>
        <v>0</v>
      </c>
      <c r="DI88" s="17">
        <f>IFERROR(INDEX('SPACELOG 12 EMPRUNT 1'!$G$14:$G$2000,MATCH('SPACELOG 12 BP'!DI$2,'SPACELOG 12 EMPRUNT 1'!$Z$14:$Z$2000,0)),0)</f>
        <v>0</v>
      </c>
      <c r="DJ88" s="17">
        <f>IFERROR(INDEX('SPACELOG 12 EMPRUNT 1'!$G$14:$G$2000,MATCH('SPACELOG 12 BP'!DJ$2,'SPACELOG 12 EMPRUNT 1'!$Z$14:$Z$2000,0)),0)</f>
        <v>0</v>
      </c>
      <c r="DK88" s="17">
        <f>IFERROR(INDEX('SPACELOG 12 EMPRUNT 1'!$G$14:$G$2000,MATCH('SPACELOG 12 BP'!DK$2,'SPACELOG 12 EMPRUNT 1'!$Z$14:$Z$2000,0)),0)</f>
        <v>0</v>
      </c>
      <c r="DL88" s="17">
        <f>IFERROR(INDEX('SPACELOG 12 EMPRUNT 1'!$G$14:$G$2000,MATCH('SPACELOG 12 BP'!DL$2,'SPACELOG 12 EMPRUNT 1'!$Z$14:$Z$2000,0)),0)</f>
        <v>0</v>
      </c>
      <c r="DM88" s="17">
        <f>IFERROR(INDEX('SPACELOG 12 EMPRUNT 1'!$G$14:$G$2000,MATCH('SPACELOG 12 BP'!DM$2,'SPACELOG 12 EMPRUNT 1'!$Z$14:$Z$2000,0)),0)</f>
        <v>0</v>
      </c>
      <c r="DN88" s="17">
        <f>IFERROR(INDEX('SPACELOG 12 EMPRUNT 1'!$G$14:$G$2000,MATCH('SPACELOG 12 BP'!DN$2,'SPACELOG 12 EMPRUNT 1'!$Z$14:$Z$2000,0)),0)</f>
        <v>0</v>
      </c>
      <c r="DO88" s="17">
        <f>IFERROR(INDEX('SPACELOG 12 EMPRUNT 1'!$G$14:$G$2000,MATCH('SPACELOG 12 BP'!DO$2,'SPACELOG 12 EMPRUNT 1'!$Z$14:$Z$2000,0)),0)</f>
        <v>0</v>
      </c>
      <c r="DP88" s="17">
        <f>IFERROR(INDEX('SPACELOG 12 EMPRUNT 1'!$G$14:$G$2000,MATCH('SPACELOG 12 BP'!DP$2,'SPACELOG 12 EMPRUNT 1'!$Z$14:$Z$2000,0)),0)</f>
        <v>0</v>
      </c>
      <c r="DQ88" s="17">
        <f>IFERROR(INDEX('SPACELOG 12 EMPRUNT 1'!$G$14:$G$2000,MATCH('SPACELOG 12 BP'!DQ$2,'SPACELOG 12 EMPRUNT 1'!$Z$14:$Z$2000,0)),0)</f>
        <v>0</v>
      </c>
      <c r="DR88" s="319">
        <f t="shared" ref="DR88:DR90" si="951">SUM(DF88:DQ88)</f>
        <v>0</v>
      </c>
      <c r="DS88" s="17">
        <f>IFERROR(INDEX('SPACELOG 12 EMPRUNT 1'!$G$14:$G$2000,MATCH('SPACELOG 12 BP'!DS$2,'SPACELOG 12 EMPRUNT 1'!$Z$14:$Z$2000,0)),0)</f>
        <v>0</v>
      </c>
      <c r="DT88" s="17">
        <f>IFERROR(INDEX('SPACELOG 12 EMPRUNT 1'!$G$14:$G$2000,MATCH('SPACELOG 12 BP'!DT$2,'SPACELOG 12 EMPRUNT 1'!$Z$14:$Z$2000,0)),0)</f>
        <v>0</v>
      </c>
      <c r="DU88" s="17">
        <f>IFERROR(INDEX('SPACELOG 12 EMPRUNT 1'!$G$14:$G$2000,MATCH('SPACELOG 12 BP'!DU$2,'SPACELOG 12 EMPRUNT 1'!$Z$14:$Z$2000,0)),0)</f>
        <v>0</v>
      </c>
      <c r="DV88" s="17">
        <f>IFERROR(INDEX('SPACELOG 12 EMPRUNT 1'!$G$14:$G$2000,MATCH('SPACELOG 12 BP'!DV$2,'SPACELOG 12 EMPRUNT 1'!$Z$14:$Z$2000,0)),0)</f>
        <v>0</v>
      </c>
      <c r="DW88" s="17">
        <f>IFERROR(INDEX('SPACELOG 12 EMPRUNT 1'!$G$14:$G$2000,MATCH('SPACELOG 12 BP'!DW$2,'SPACELOG 12 EMPRUNT 1'!$Z$14:$Z$2000,0)),0)</f>
        <v>0</v>
      </c>
      <c r="DX88" s="17">
        <f>IFERROR(INDEX('SPACELOG 12 EMPRUNT 1'!$G$14:$G$2000,MATCH('SPACELOG 12 BP'!DX$2,'SPACELOG 12 EMPRUNT 1'!$Z$14:$Z$2000,0)),0)</f>
        <v>0</v>
      </c>
      <c r="DY88" s="17">
        <f>IFERROR(INDEX('SPACELOG 12 EMPRUNT 1'!$G$14:$G$2000,MATCH('SPACELOG 12 BP'!DY$2,'SPACELOG 12 EMPRUNT 1'!$Z$14:$Z$2000,0)),0)</f>
        <v>0</v>
      </c>
      <c r="DZ88" s="17">
        <f>IFERROR(INDEX('SPACELOG 12 EMPRUNT 1'!$G$14:$G$2000,MATCH('SPACELOG 12 BP'!DZ$2,'SPACELOG 12 EMPRUNT 1'!$Z$14:$Z$2000,0)),0)</f>
        <v>0</v>
      </c>
      <c r="EA88" s="17">
        <f>IFERROR(INDEX('SPACELOG 12 EMPRUNT 1'!$G$14:$G$2000,MATCH('SPACELOG 12 BP'!EA$2,'SPACELOG 12 EMPRUNT 1'!$Z$14:$Z$2000,0)),0)</f>
        <v>0</v>
      </c>
      <c r="EB88" s="17">
        <f>IFERROR(INDEX('SPACELOG 12 EMPRUNT 1'!$G$14:$G$2000,MATCH('SPACELOG 12 BP'!EB$2,'SPACELOG 12 EMPRUNT 1'!$Z$14:$Z$2000,0)),0)</f>
        <v>0</v>
      </c>
      <c r="EC88" s="17">
        <f>IFERROR(INDEX('SPACELOG 12 EMPRUNT 1'!$G$14:$G$2000,MATCH('SPACELOG 12 BP'!EC$2,'SPACELOG 12 EMPRUNT 1'!$Z$14:$Z$2000,0)),0)</f>
        <v>0</v>
      </c>
      <c r="ED88" s="17">
        <f>IFERROR(INDEX('SPACELOG 12 EMPRUNT 1'!$G$14:$G$2000,MATCH('SPACELOG 12 BP'!ED$2,'SPACELOG 12 EMPRUNT 1'!$Z$14:$Z$2000,0)),0)</f>
        <v>0</v>
      </c>
      <c r="EE88" s="319">
        <f t="shared" ref="EE88:EE90" si="952">SUM(DS88:ED88)</f>
        <v>0</v>
      </c>
    </row>
    <row r="89" spans="3:147" x14ac:dyDescent="0.2">
      <c r="D89" s="1" t="s">
        <v>329</v>
      </c>
      <c r="F89" s="17">
        <f>IFERROR(INDEX('SPACELOG 12 EMPRUNT 2'!$G$14:$G$2000,MATCH('SPACELOG 12 BP'!F$2,'SPACELOG 12 EMPRUNT 2'!$Z$14:$Z$2000,0)),0)</f>
        <v>0</v>
      </c>
      <c r="G89" s="17">
        <f>IFERROR(INDEX('SPACELOG 12 EMPRUNT 2'!$G$14:$G$2000,MATCH('SPACELOG 12 BP'!G$2,'SPACELOG 12 EMPRUNT 2'!$Z$14:$Z$2000,0)),0)</f>
        <v>0</v>
      </c>
      <c r="H89" s="17">
        <f>IFERROR(INDEX('SPACELOG 12 EMPRUNT 2'!$G$14:$G$2000,MATCH('SPACELOG 12 BP'!H$2,'SPACELOG 12 EMPRUNT 2'!$Z$14:$Z$2000,0)),0)</f>
        <v>0</v>
      </c>
      <c r="I89" s="17">
        <f>IFERROR(INDEX('SPACELOG 12 EMPRUNT 2'!$G$14:$G$2000,MATCH('SPACELOG 12 BP'!I$2,'SPACELOG 12 EMPRUNT 2'!$Z$14:$Z$2000,0)),0)</f>
        <v>0</v>
      </c>
      <c r="J89" s="17">
        <f>IFERROR(INDEX('SPACELOG 12 EMPRUNT 2'!$G$14:$G$2000,MATCH('SPACELOG 12 BP'!J$2,'SPACELOG 12 EMPRUNT 2'!$Z$14:$Z$2000,0)),0)</f>
        <v>0</v>
      </c>
      <c r="K89" s="17">
        <f>IFERROR(INDEX('SPACELOG 12 EMPRUNT 2'!$G$14:$G$2000,MATCH('SPACELOG 12 BP'!K$2,'SPACELOG 12 EMPRUNT 2'!$Z$14:$Z$2000,0)),0)</f>
        <v>0</v>
      </c>
      <c r="L89" s="17">
        <f>IFERROR(INDEX('SPACELOG 12 EMPRUNT 2'!$G$14:$G$2000,MATCH('SPACELOG 12 BP'!L$2,'SPACELOG 12 EMPRUNT 2'!$Z$14:$Z$2000,0)),0)</f>
        <v>0</v>
      </c>
      <c r="M89" s="17">
        <f>IFERROR(INDEX('SPACELOG 12 EMPRUNT 2'!$G$14:$G$2000,MATCH('SPACELOG 12 BP'!M$2,'SPACELOG 12 EMPRUNT 2'!$Z$14:$Z$2000,0)),0)</f>
        <v>0</v>
      </c>
      <c r="N89" s="17">
        <f>IFERROR(INDEX('SPACELOG 12 EMPRUNT 2'!$G$14:$G$2000,MATCH('SPACELOG 12 BP'!N$2,'SPACELOG 12 EMPRUNT 2'!$Z$14:$Z$2000,0)),0)</f>
        <v>0</v>
      </c>
      <c r="O89" s="17">
        <f>IFERROR(INDEX('SPACELOG 12 EMPRUNT 2'!$G$14:$G$2000,MATCH('SPACELOG 12 BP'!O$2,'SPACELOG 12 EMPRUNT 2'!$Z$14:$Z$2000,0)),0)</f>
        <v>0</v>
      </c>
      <c r="P89" s="17">
        <f>IFERROR(INDEX('SPACELOG 12 EMPRUNT 2'!$G$14:$G$2000,MATCH('SPACELOG 12 BP'!P$2,'SPACELOG 12 EMPRUNT 2'!$Z$14:$Z$2000,0)),0)</f>
        <v>0</v>
      </c>
      <c r="Q89" s="17">
        <f>IFERROR(INDEX('SPACELOG 12 EMPRUNT 2'!$G$14:$G$2000,MATCH('SPACELOG 12 BP'!Q$2,'SPACELOG 12 EMPRUNT 2'!$Z$14:$Z$2000,0)),0)</f>
        <v>0</v>
      </c>
      <c r="R89" s="319">
        <f t="shared" ref="R89:R90" si="953">SUM(F89:Q89)</f>
        <v>0</v>
      </c>
      <c r="S89" s="17">
        <f>IFERROR(INDEX('SPACELOG 12 EMPRUNT 2'!$G$14:$G$2000,MATCH('SPACELOG 12 BP'!S$2,'SPACELOG 12 EMPRUNT 2'!$Z$14:$Z$2000,0)),0)</f>
        <v>0</v>
      </c>
      <c r="T89" s="17">
        <f>IFERROR(INDEX('SPACELOG 12 EMPRUNT 2'!$G$14:$G$2000,MATCH('SPACELOG 12 BP'!T$2,'SPACELOG 12 EMPRUNT 2'!$Z$14:$Z$2000,0)),0)</f>
        <v>0</v>
      </c>
      <c r="U89" s="17">
        <f>IFERROR(INDEX('SPACELOG 12 EMPRUNT 2'!$G$14:$G$2000,MATCH('SPACELOG 12 BP'!U$2,'SPACELOG 12 EMPRUNT 2'!$Z$14:$Z$2000,0)),0)</f>
        <v>0</v>
      </c>
      <c r="V89" s="17">
        <f>IFERROR(INDEX('SPACELOG 12 EMPRUNT 2'!$G$14:$G$2000,MATCH('SPACELOG 12 BP'!V$2,'SPACELOG 12 EMPRUNT 2'!$Z$14:$Z$2000,0)),0)</f>
        <v>0</v>
      </c>
      <c r="W89" s="17">
        <f>IFERROR(INDEX('SPACELOG 12 EMPRUNT 2'!$G$14:$G$2000,MATCH('SPACELOG 12 BP'!W$2,'SPACELOG 12 EMPRUNT 2'!$Z$14:$Z$2000,0)),0)</f>
        <v>0</v>
      </c>
      <c r="X89" s="17">
        <f>IFERROR(INDEX('SPACELOG 12 EMPRUNT 2'!$G$14:$G$2000,MATCH('SPACELOG 12 BP'!X$2,'SPACELOG 12 EMPRUNT 2'!$Z$14:$Z$2000,0)),0)</f>
        <v>0</v>
      </c>
      <c r="Y89" s="17">
        <f>IFERROR(INDEX('SPACELOG 12 EMPRUNT 2'!$G$14:$G$2000,MATCH('SPACELOG 12 BP'!Y$2,'SPACELOG 12 EMPRUNT 2'!$Z$14:$Z$2000,0)),0)</f>
        <v>0</v>
      </c>
      <c r="Z89" s="17">
        <f>IFERROR(INDEX('SPACELOG 12 EMPRUNT 2'!$G$14:$G$2000,MATCH('SPACELOG 12 BP'!Z$2,'SPACELOG 12 EMPRUNT 2'!$Z$14:$Z$2000,0)),0)</f>
        <v>0</v>
      </c>
      <c r="AA89" s="17">
        <f>IFERROR(INDEX('SPACELOG 12 EMPRUNT 2'!$G$14:$G$2000,MATCH('SPACELOG 12 BP'!AA$2,'SPACELOG 12 EMPRUNT 2'!$Z$14:$Z$2000,0)),0)</f>
        <v>0</v>
      </c>
      <c r="AB89" s="17">
        <f>IFERROR(INDEX('SPACELOG 12 EMPRUNT 2'!$G$14:$G$2000,MATCH('SPACELOG 12 BP'!AB$2,'SPACELOG 12 EMPRUNT 2'!$Z$14:$Z$2000,0)),0)</f>
        <v>0</v>
      </c>
      <c r="AC89" s="17">
        <f>IFERROR(INDEX('SPACELOG 12 EMPRUNT 2'!$G$14:$G$2000,MATCH('SPACELOG 12 BP'!AC$2,'SPACELOG 12 EMPRUNT 2'!$Z$14:$Z$2000,0)),0)</f>
        <v>0</v>
      </c>
      <c r="AD89" s="17">
        <f>IFERROR(INDEX('SPACELOG 12 EMPRUNT 2'!$G$14:$G$2000,MATCH('SPACELOG 12 BP'!AD$2,'SPACELOG 12 EMPRUNT 2'!$Z$14:$Z$2000,0)),0)</f>
        <v>0</v>
      </c>
      <c r="AE89" s="319">
        <f t="shared" si="944"/>
        <v>0</v>
      </c>
      <c r="AF89" s="17">
        <f>IFERROR(INDEX('SPACELOG 12 EMPRUNT 2'!$G$14:$G$2000,MATCH('SPACELOG 12 BP'!AF$2,'SPACELOG 12 EMPRUNT 2'!$Z$14:$Z$2000,0)),0)</f>
        <v>0</v>
      </c>
      <c r="AG89" s="17">
        <f>IFERROR(INDEX('SPACELOG 12 EMPRUNT 2'!$G$14:$G$2000,MATCH('SPACELOG 12 BP'!AG$2,'SPACELOG 12 EMPRUNT 2'!$Z$14:$Z$2000,0)),0)</f>
        <v>0</v>
      </c>
      <c r="AH89" s="17">
        <f>IFERROR(INDEX('SPACELOG 12 EMPRUNT 2'!$G$14:$G$2000,MATCH('SPACELOG 12 BP'!AH$2,'SPACELOG 12 EMPRUNT 2'!$Z$14:$Z$2000,0)),0)</f>
        <v>0</v>
      </c>
      <c r="AI89" s="17">
        <f>IFERROR(INDEX('SPACELOG 12 EMPRUNT 2'!$G$14:$G$2000,MATCH('SPACELOG 12 BP'!AI$2,'SPACELOG 12 EMPRUNT 2'!$Z$14:$Z$2000,0)),0)</f>
        <v>0</v>
      </c>
      <c r="AJ89" s="17">
        <f>IFERROR(INDEX('SPACELOG 12 EMPRUNT 2'!$G$14:$G$2000,MATCH('SPACELOG 12 BP'!AJ$2,'SPACELOG 12 EMPRUNT 2'!$Z$14:$Z$2000,0)),0)</f>
        <v>0</v>
      </c>
      <c r="AK89" s="17">
        <f>IFERROR(INDEX('SPACELOG 12 EMPRUNT 2'!$G$14:$G$2000,MATCH('SPACELOG 12 BP'!AK$2,'SPACELOG 12 EMPRUNT 2'!$Z$14:$Z$2000,0)),0)</f>
        <v>0</v>
      </c>
      <c r="AL89" s="17">
        <f>IFERROR(INDEX('SPACELOG 12 EMPRUNT 2'!$G$14:$G$2000,MATCH('SPACELOG 12 BP'!AL$2,'SPACELOG 12 EMPRUNT 2'!$Z$14:$Z$2000,0)),0)</f>
        <v>0</v>
      </c>
      <c r="AM89" s="17">
        <f>IFERROR(INDEX('SPACELOG 12 EMPRUNT 2'!$G$14:$G$2000,MATCH('SPACELOG 12 BP'!AM$2,'SPACELOG 12 EMPRUNT 2'!$Z$14:$Z$2000,0)),0)</f>
        <v>0</v>
      </c>
      <c r="AN89" s="17">
        <f>IFERROR(INDEX('SPACELOG 12 EMPRUNT 2'!$G$14:$G$2000,MATCH('SPACELOG 12 BP'!AN$2,'SPACELOG 12 EMPRUNT 2'!$Z$14:$Z$2000,0)),0)</f>
        <v>0</v>
      </c>
      <c r="AO89" s="17">
        <f>IFERROR(INDEX('SPACELOG 12 EMPRUNT 2'!$G$14:$G$2000,MATCH('SPACELOG 12 BP'!AO$2,'SPACELOG 12 EMPRUNT 2'!$Z$14:$Z$2000,0)),0)</f>
        <v>0</v>
      </c>
      <c r="AP89" s="17">
        <f>IFERROR(INDEX('SPACELOG 12 EMPRUNT 2'!$G$14:$G$2000,MATCH('SPACELOG 12 BP'!AP$2,'SPACELOG 12 EMPRUNT 2'!$Z$14:$Z$2000,0)),0)</f>
        <v>0</v>
      </c>
      <c r="AQ89" s="17">
        <f>IFERROR(INDEX('SPACELOG 12 EMPRUNT 2'!$G$14:$G$2000,MATCH('SPACELOG 12 BP'!AQ$2,'SPACELOG 12 EMPRUNT 2'!$Z$14:$Z$2000,0)),0)</f>
        <v>0</v>
      </c>
      <c r="AR89" s="319">
        <f t="shared" si="945"/>
        <v>0</v>
      </c>
      <c r="AS89" s="17">
        <f>IFERROR(INDEX('SPACELOG 12 EMPRUNT 2'!$G$14:$G$2000,MATCH('SPACELOG 12 BP'!AS$2,'SPACELOG 12 EMPRUNT 2'!$Z$14:$Z$2000,0)),0)</f>
        <v>0</v>
      </c>
      <c r="AT89" s="17">
        <f>IFERROR(INDEX('SPACELOG 12 EMPRUNT 2'!$G$14:$G$2000,MATCH('SPACELOG 12 BP'!AT$2,'SPACELOG 12 EMPRUNT 2'!$Z$14:$Z$2000,0)),0)</f>
        <v>0</v>
      </c>
      <c r="AU89" s="17">
        <f>IFERROR(INDEX('SPACELOG 12 EMPRUNT 2'!$G$14:$G$2000,MATCH('SPACELOG 12 BP'!AU$2,'SPACELOG 12 EMPRUNT 2'!$Z$14:$Z$2000,0)),0)</f>
        <v>0</v>
      </c>
      <c r="AV89" s="17">
        <f>IFERROR(INDEX('SPACELOG 12 EMPRUNT 2'!$G$14:$G$2000,MATCH('SPACELOG 12 BP'!AV$2,'SPACELOG 12 EMPRUNT 2'!$Z$14:$Z$2000,0)),0)</f>
        <v>0</v>
      </c>
      <c r="AW89" s="17">
        <f>IFERROR(INDEX('SPACELOG 12 EMPRUNT 2'!$G$14:$G$2000,MATCH('SPACELOG 12 BP'!AW$2,'SPACELOG 12 EMPRUNT 2'!$Z$14:$Z$2000,0)),0)</f>
        <v>0</v>
      </c>
      <c r="AX89" s="17">
        <f>IFERROR(INDEX('SPACELOG 12 EMPRUNT 2'!$G$14:$G$2000,MATCH('SPACELOG 12 BP'!AX$2,'SPACELOG 12 EMPRUNT 2'!$Z$14:$Z$2000,0)),0)</f>
        <v>0</v>
      </c>
      <c r="AY89" s="17">
        <f>IFERROR(INDEX('SPACELOG 12 EMPRUNT 2'!$G$14:$G$2000,MATCH('SPACELOG 12 BP'!AY$2,'SPACELOG 12 EMPRUNT 2'!$Z$14:$Z$2000,0)),0)</f>
        <v>0</v>
      </c>
      <c r="AZ89" s="17">
        <f>IFERROR(INDEX('SPACELOG 12 EMPRUNT 2'!$G$14:$G$2000,MATCH('SPACELOG 12 BP'!AZ$2,'SPACELOG 12 EMPRUNT 2'!$Z$14:$Z$2000,0)),0)</f>
        <v>0</v>
      </c>
      <c r="BA89" s="17">
        <f>IFERROR(INDEX('SPACELOG 12 EMPRUNT 2'!$G$14:$G$2000,MATCH('SPACELOG 12 BP'!BA$2,'SPACELOG 12 EMPRUNT 2'!$Z$14:$Z$2000,0)),0)</f>
        <v>0</v>
      </c>
      <c r="BB89" s="17">
        <f>IFERROR(INDEX('SPACELOG 12 EMPRUNT 2'!$G$14:$G$2000,MATCH('SPACELOG 12 BP'!BB$2,'SPACELOG 12 EMPRUNT 2'!$Z$14:$Z$2000,0)),0)</f>
        <v>0</v>
      </c>
      <c r="BC89" s="17">
        <f>IFERROR(INDEX('SPACELOG 12 EMPRUNT 2'!$G$14:$G$2000,MATCH('SPACELOG 12 BP'!BC$2,'SPACELOG 12 EMPRUNT 2'!$Z$14:$Z$2000,0)),0)</f>
        <v>0</v>
      </c>
      <c r="BD89" s="17">
        <f>IFERROR(INDEX('SPACELOG 12 EMPRUNT 2'!$G$14:$G$2000,MATCH('SPACELOG 12 BP'!BD$2,'SPACELOG 12 EMPRUNT 2'!$Z$14:$Z$2000,0)),0)</f>
        <v>0</v>
      </c>
      <c r="BE89" s="319">
        <f t="shared" si="946"/>
        <v>0</v>
      </c>
      <c r="BF89" s="17">
        <f>IFERROR(INDEX('SPACELOG 12 EMPRUNT 2'!$G$14:$G$2000,MATCH('SPACELOG 12 BP'!BF$2,'SPACELOG 12 EMPRUNT 2'!$Z$14:$Z$2000,0)),0)</f>
        <v>0</v>
      </c>
      <c r="BG89" s="17">
        <f>IFERROR(INDEX('SPACELOG 12 EMPRUNT 2'!$G$14:$G$2000,MATCH('SPACELOG 12 BP'!BG$2,'SPACELOG 12 EMPRUNT 2'!$Z$14:$Z$2000,0)),0)</f>
        <v>0</v>
      </c>
      <c r="BH89" s="17">
        <f>IFERROR(INDEX('SPACELOG 12 EMPRUNT 2'!$G$14:$G$2000,MATCH('SPACELOG 12 BP'!BH$2,'SPACELOG 12 EMPRUNT 2'!$Z$14:$Z$2000,0)),0)</f>
        <v>0</v>
      </c>
      <c r="BI89" s="17">
        <f>IFERROR(INDEX('SPACELOG 12 EMPRUNT 2'!$G$14:$G$2000,MATCH('SPACELOG 12 BP'!BI$2,'SPACELOG 12 EMPRUNT 2'!$Z$14:$Z$2000,0)),0)</f>
        <v>0</v>
      </c>
      <c r="BJ89" s="17">
        <f>IFERROR(INDEX('SPACELOG 12 EMPRUNT 2'!$G$14:$G$2000,MATCH('SPACELOG 12 BP'!BJ$2,'SPACELOG 12 EMPRUNT 2'!$Z$14:$Z$2000,0)),0)</f>
        <v>0</v>
      </c>
      <c r="BK89" s="17">
        <f>IFERROR(INDEX('SPACELOG 12 EMPRUNT 2'!$G$14:$G$2000,MATCH('SPACELOG 12 BP'!BK$2,'SPACELOG 12 EMPRUNT 2'!$Z$14:$Z$2000,0)),0)</f>
        <v>0</v>
      </c>
      <c r="BL89" s="17">
        <f>IFERROR(INDEX('SPACELOG 12 EMPRUNT 2'!$G$14:$G$2000,MATCH('SPACELOG 12 BP'!BL$2,'SPACELOG 12 EMPRUNT 2'!$Z$14:$Z$2000,0)),0)</f>
        <v>0</v>
      </c>
      <c r="BM89" s="17">
        <f>IFERROR(INDEX('SPACELOG 12 EMPRUNT 2'!$G$14:$G$2000,MATCH('SPACELOG 12 BP'!BM$2,'SPACELOG 12 EMPRUNT 2'!$Z$14:$Z$2000,0)),0)</f>
        <v>0</v>
      </c>
      <c r="BN89" s="17">
        <f>IFERROR(INDEX('SPACELOG 12 EMPRUNT 2'!$G$14:$G$2000,MATCH('SPACELOG 12 BP'!BN$2,'SPACELOG 12 EMPRUNT 2'!$Z$14:$Z$2000,0)),0)</f>
        <v>0</v>
      </c>
      <c r="BO89" s="17">
        <f>IFERROR(INDEX('SPACELOG 12 EMPRUNT 2'!$G$14:$G$2000,MATCH('SPACELOG 12 BP'!BO$2,'SPACELOG 12 EMPRUNT 2'!$Z$14:$Z$2000,0)),0)</f>
        <v>0</v>
      </c>
      <c r="BP89" s="17">
        <f>IFERROR(INDEX('SPACELOG 12 EMPRUNT 2'!$G$14:$G$2000,MATCH('SPACELOG 12 BP'!BP$2,'SPACELOG 12 EMPRUNT 2'!$Z$14:$Z$2000,0)),0)</f>
        <v>0</v>
      </c>
      <c r="BQ89" s="17">
        <f>IFERROR(INDEX('SPACELOG 12 EMPRUNT 2'!$G$14:$G$2000,MATCH('SPACELOG 12 BP'!BQ$2,'SPACELOG 12 EMPRUNT 2'!$Z$14:$Z$2000,0)),0)</f>
        <v>0</v>
      </c>
      <c r="BR89" s="319">
        <f t="shared" si="947"/>
        <v>0</v>
      </c>
      <c r="BS89" s="17">
        <f>IFERROR(INDEX('SPACELOG 12 EMPRUNT 2'!$G$14:$G$2000,MATCH('SPACELOG 12 BP'!BS$2,'SPACELOG 12 EMPRUNT 2'!$Z$14:$Z$2000,0)),0)</f>
        <v>0</v>
      </c>
      <c r="BT89" s="17">
        <f>IFERROR(INDEX('SPACELOG 12 EMPRUNT 2'!$G$14:$G$2000,MATCH('SPACELOG 12 BP'!BT$2,'SPACELOG 12 EMPRUNT 2'!$Z$14:$Z$2000,0)),0)</f>
        <v>0</v>
      </c>
      <c r="BU89" s="17">
        <f>IFERROR(INDEX('SPACELOG 12 EMPRUNT 2'!$G$14:$G$2000,MATCH('SPACELOG 12 BP'!BU$2,'SPACELOG 12 EMPRUNT 2'!$Z$14:$Z$2000,0)),0)</f>
        <v>0</v>
      </c>
      <c r="BV89" s="17">
        <f>IFERROR(INDEX('SPACELOG 12 EMPRUNT 2'!$G$14:$G$2000,MATCH('SPACELOG 12 BP'!BV$2,'SPACELOG 12 EMPRUNT 2'!$Z$14:$Z$2000,0)),0)</f>
        <v>0</v>
      </c>
      <c r="BW89" s="17">
        <f>IFERROR(INDEX('SPACELOG 12 EMPRUNT 2'!$G$14:$G$2000,MATCH('SPACELOG 12 BP'!BW$2,'SPACELOG 12 EMPRUNT 2'!$Z$14:$Z$2000,0)),0)</f>
        <v>0</v>
      </c>
      <c r="BX89" s="17">
        <f>IFERROR(INDEX('SPACELOG 12 EMPRUNT 2'!$G$14:$G$2000,MATCH('SPACELOG 12 BP'!BX$2,'SPACELOG 12 EMPRUNT 2'!$Z$14:$Z$2000,0)),0)</f>
        <v>0</v>
      </c>
      <c r="BY89" s="17">
        <f>IFERROR(INDEX('SPACELOG 12 EMPRUNT 2'!$G$14:$G$2000,MATCH('SPACELOG 12 BP'!BY$2,'SPACELOG 12 EMPRUNT 2'!$Z$14:$Z$2000,0)),0)</f>
        <v>0</v>
      </c>
      <c r="BZ89" s="17">
        <f>IFERROR(INDEX('SPACELOG 12 EMPRUNT 2'!$G$14:$G$2000,MATCH('SPACELOG 12 BP'!BZ$2,'SPACELOG 12 EMPRUNT 2'!$Z$14:$Z$2000,0)),0)</f>
        <v>0</v>
      </c>
      <c r="CA89" s="17">
        <f>IFERROR(INDEX('SPACELOG 12 EMPRUNT 2'!$G$14:$G$2000,MATCH('SPACELOG 12 BP'!CA$2,'SPACELOG 12 EMPRUNT 2'!$Z$14:$Z$2000,0)),0)</f>
        <v>0</v>
      </c>
      <c r="CB89" s="17">
        <f>IFERROR(INDEX('SPACELOG 12 EMPRUNT 2'!$G$14:$G$2000,MATCH('SPACELOG 12 BP'!CB$2,'SPACELOG 12 EMPRUNT 2'!$Z$14:$Z$2000,0)),0)</f>
        <v>0</v>
      </c>
      <c r="CC89" s="17">
        <f>IFERROR(INDEX('SPACELOG 12 EMPRUNT 2'!$G$14:$G$2000,MATCH('SPACELOG 12 BP'!CC$2,'SPACELOG 12 EMPRUNT 2'!$Z$14:$Z$2000,0)),0)</f>
        <v>0</v>
      </c>
      <c r="CD89" s="17">
        <f>IFERROR(INDEX('SPACELOG 12 EMPRUNT 2'!$G$14:$G$2000,MATCH('SPACELOG 12 BP'!CD$2,'SPACELOG 12 EMPRUNT 2'!$Z$14:$Z$2000,0)),0)</f>
        <v>0</v>
      </c>
      <c r="CE89" s="319">
        <f t="shared" si="948"/>
        <v>0</v>
      </c>
      <c r="CF89" s="17">
        <f>IFERROR(INDEX('SPACELOG 12 EMPRUNT 2'!$G$14:$G$2000,MATCH('SPACELOG 12 BP'!CF$2,'SPACELOG 12 EMPRUNT 2'!$Z$14:$Z$2000,0)),0)</f>
        <v>0</v>
      </c>
      <c r="CG89" s="17">
        <f>IFERROR(INDEX('SPACELOG 12 EMPRUNT 2'!$G$14:$G$2000,MATCH('SPACELOG 12 BP'!CG$2,'SPACELOG 12 EMPRUNT 2'!$Z$14:$Z$2000,0)),0)</f>
        <v>0</v>
      </c>
      <c r="CH89" s="17">
        <f>IFERROR(INDEX('SPACELOG 12 EMPRUNT 2'!$G$14:$G$2000,MATCH('SPACELOG 12 BP'!CH$2,'SPACELOG 12 EMPRUNT 2'!$Z$14:$Z$2000,0)),0)</f>
        <v>0</v>
      </c>
      <c r="CI89" s="17">
        <f>IFERROR(INDEX('SPACELOG 12 EMPRUNT 2'!$G$14:$G$2000,MATCH('SPACELOG 12 BP'!CI$2,'SPACELOG 12 EMPRUNT 2'!$Z$14:$Z$2000,0)),0)</f>
        <v>0</v>
      </c>
      <c r="CJ89" s="17">
        <f>IFERROR(INDEX('SPACELOG 12 EMPRUNT 2'!$G$14:$G$2000,MATCH('SPACELOG 12 BP'!CJ$2,'SPACELOG 12 EMPRUNT 2'!$Z$14:$Z$2000,0)),0)</f>
        <v>0</v>
      </c>
      <c r="CK89" s="17">
        <f>IFERROR(INDEX('SPACELOG 12 EMPRUNT 2'!$G$14:$G$2000,MATCH('SPACELOG 12 BP'!CK$2,'SPACELOG 12 EMPRUNT 2'!$Z$14:$Z$2000,0)),0)</f>
        <v>0</v>
      </c>
      <c r="CL89" s="17">
        <f>IFERROR(INDEX('SPACELOG 12 EMPRUNT 2'!$G$14:$G$2000,MATCH('SPACELOG 12 BP'!CL$2,'SPACELOG 12 EMPRUNT 2'!$Z$14:$Z$2000,0)),0)</f>
        <v>0</v>
      </c>
      <c r="CM89" s="17">
        <f>IFERROR(INDEX('SPACELOG 12 EMPRUNT 2'!$G$14:$G$2000,MATCH('SPACELOG 12 BP'!CM$2,'SPACELOG 12 EMPRUNT 2'!$Z$14:$Z$2000,0)),0)</f>
        <v>0</v>
      </c>
      <c r="CN89" s="17">
        <f>IFERROR(INDEX('SPACELOG 12 EMPRUNT 2'!$G$14:$G$2000,MATCH('SPACELOG 12 BP'!CN$2,'SPACELOG 12 EMPRUNT 2'!$Z$14:$Z$2000,0)),0)</f>
        <v>0</v>
      </c>
      <c r="CO89" s="17">
        <f>IFERROR(INDEX('SPACELOG 12 EMPRUNT 2'!$G$14:$G$2000,MATCH('SPACELOG 12 BP'!CO$2,'SPACELOG 12 EMPRUNT 2'!$Z$14:$Z$2000,0)),0)</f>
        <v>0</v>
      </c>
      <c r="CP89" s="17">
        <f>IFERROR(INDEX('SPACELOG 12 EMPRUNT 2'!$G$14:$G$2000,MATCH('SPACELOG 12 BP'!CP$2,'SPACELOG 12 EMPRUNT 2'!$Z$14:$Z$2000,0)),0)</f>
        <v>0</v>
      </c>
      <c r="CQ89" s="17">
        <f>IFERROR(INDEX('SPACELOG 12 EMPRUNT 2'!$G$14:$G$2000,MATCH('SPACELOG 12 BP'!CQ$2,'SPACELOG 12 EMPRUNT 2'!$Z$14:$Z$2000,0)),0)</f>
        <v>0</v>
      </c>
      <c r="CR89" s="319">
        <f t="shared" si="949"/>
        <v>0</v>
      </c>
      <c r="CS89" s="17">
        <f>IFERROR(INDEX('SPACELOG 12 EMPRUNT 2'!$G$14:$G$2000,MATCH('SPACELOG 12 BP'!CS$2,'SPACELOG 12 EMPRUNT 2'!$Z$14:$Z$2000,0)),0)</f>
        <v>0</v>
      </c>
      <c r="CT89" s="17">
        <f>IFERROR(INDEX('SPACELOG 12 EMPRUNT 2'!$G$14:$G$2000,MATCH('SPACELOG 12 BP'!CT$2,'SPACELOG 12 EMPRUNT 2'!$Z$14:$Z$2000,0)),0)</f>
        <v>0</v>
      </c>
      <c r="CU89" s="17">
        <f>IFERROR(INDEX('SPACELOG 12 EMPRUNT 2'!$G$14:$G$2000,MATCH('SPACELOG 12 BP'!CU$2,'SPACELOG 12 EMPRUNT 2'!$Z$14:$Z$2000,0)),0)</f>
        <v>0</v>
      </c>
      <c r="CV89" s="17">
        <f>IFERROR(INDEX('SPACELOG 12 EMPRUNT 2'!$G$14:$G$2000,MATCH('SPACELOG 12 BP'!CV$2,'SPACELOG 12 EMPRUNT 2'!$Z$14:$Z$2000,0)),0)</f>
        <v>0</v>
      </c>
      <c r="CW89" s="17">
        <f>IFERROR(INDEX('SPACELOG 12 EMPRUNT 2'!$G$14:$G$2000,MATCH('SPACELOG 12 BP'!CW$2,'SPACELOG 12 EMPRUNT 2'!$Z$14:$Z$2000,0)),0)</f>
        <v>0</v>
      </c>
      <c r="CX89" s="17">
        <f>IFERROR(INDEX('SPACELOG 12 EMPRUNT 2'!$G$14:$G$2000,MATCH('SPACELOG 12 BP'!CX$2,'SPACELOG 12 EMPRUNT 2'!$Z$14:$Z$2000,0)),0)</f>
        <v>0</v>
      </c>
      <c r="CY89" s="17">
        <f>IFERROR(INDEX('SPACELOG 12 EMPRUNT 2'!$G$14:$G$2000,MATCH('SPACELOG 12 BP'!CY$2,'SPACELOG 12 EMPRUNT 2'!$Z$14:$Z$2000,0)),0)</f>
        <v>0</v>
      </c>
      <c r="CZ89" s="17">
        <f>IFERROR(INDEX('SPACELOG 12 EMPRUNT 2'!$G$14:$G$2000,MATCH('SPACELOG 12 BP'!CZ$2,'SPACELOG 12 EMPRUNT 2'!$Z$14:$Z$2000,0)),0)</f>
        <v>0</v>
      </c>
      <c r="DA89" s="17">
        <f>IFERROR(INDEX('SPACELOG 12 EMPRUNT 2'!$G$14:$G$2000,MATCH('SPACELOG 12 BP'!DA$2,'SPACELOG 12 EMPRUNT 2'!$Z$14:$Z$2000,0)),0)</f>
        <v>0</v>
      </c>
      <c r="DB89" s="17">
        <f>IFERROR(INDEX('SPACELOG 12 EMPRUNT 2'!$G$14:$G$2000,MATCH('SPACELOG 12 BP'!DB$2,'SPACELOG 12 EMPRUNT 2'!$Z$14:$Z$2000,0)),0)</f>
        <v>0</v>
      </c>
      <c r="DC89" s="17">
        <f>IFERROR(INDEX('SPACELOG 12 EMPRUNT 2'!$G$14:$G$2000,MATCH('SPACELOG 12 BP'!DC$2,'SPACELOG 12 EMPRUNT 2'!$Z$14:$Z$2000,0)),0)</f>
        <v>0</v>
      </c>
      <c r="DD89" s="17">
        <f>IFERROR(INDEX('SPACELOG 12 EMPRUNT 2'!$G$14:$G$2000,MATCH('SPACELOG 12 BP'!DD$2,'SPACELOG 12 EMPRUNT 2'!$Z$14:$Z$2000,0)),0)</f>
        <v>0</v>
      </c>
      <c r="DE89" s="319">
        <f t="shared" si="950"/>
        <v>0</v>
      </c>
      <c r="DF89" s="17">
        <f>IFERROR(INDEX('SPACELOG 12 EMPRUNT 2'!$G$14:$G$2000,MATCH('SPACELOG 12 BP'!DF$2,'SPACELOG 12 EMPRUNT 2'!$Z$14:$Z$2000,0)),0)</f>
        <v>0</v>
      </c>
      <c r="DG89" s="17">
        <f>IFERROR(INDEX('SPACELOG 12 EMPRUNT 2'!$G$14:$G$2000,MATCH('SPACELOG 12 BP'!DG$2,'SPACELOG 12 EMPRUNT 2'!$Z$14:$Z$2000,0)),0)</f>
        <v>0</v>
      </c>
      <c r="DH89" s="17">
        <f>IFERROR(INDEX('SPACELOG 12 EMPRUNT 2'!$G$14:$G$2000,MATCH('SPACELOG 12 BP'!DH$2,'SPACELOG 12 EMPRUNT 2'!$Z$14:$Z$2000,0)),0)</f>
        <v>0</v>
      </c>
      <c r="DI89" s="17">
        <f>IFERROR(INDEX('SPACELOG 12 EMPRUNT 2'!$G$14:$G$2000,MATCH('SPACELOG 12 BP'!DI$2,'SPACELOG 12 EMPRUNT 2'!$Z$14:$Z$2000,0)),0)</f>
        <v>0</v>
      </c>
      <c r="DJ89" s="17">
        <f>IFERROR(INDEX('SPACELOG 12 EMPRUNT 2'!$G$14:$G$2000,MATCH('SPACELOG 12 BP'!DJ$2,'SPACELOG 12 EMPRUNT 2'!$Z$14:$Z$2000,0)),0)</f>
        <v>0</v>
      </c>
      <c r="DK89" s="17">
        <f>IFERROR(INDEX('SPACELOG 12 EMPRUNT 2'!$G$14:$G$2000,MATCH('SPACELOG 12 BP'!DK$2,'SPACELOG 12 EMPRUNT 2'!$Z$14:$Z$2000,0)),0)</f>
        <v>0</v>
      </c>
      <c r="DL89" s="17">
        <f>IFERROR(INDEX('SPACELOG 12 EMPRUNT 2'!$G$14:$G$2000,MATCH('SPACELOG 12 BP'!DL$2,'SPACELOG 12 EMPRUNT 2'!$Z$14:$Z$2000,0)),0)</f>
        <v>0</v>
      </c>
      <c r="DM89" s="17">
        <f>IFERROR(INDEX('SPACELOG 12 EMPRUNT 2'!$G$14:$G$2000,MATCH('SPACELOG 12 BP'!DM$2,'SPACELOG 12 EMPRUNT 2'!$Z$14:$Z$2000,0)),0)</f>
        <v>0</v>
      </c>
      <c r="DN89" s="17">
        <f>IFERROR(INDEX('SPACELOG 12 EMPRUNT 2'!$G$14:$G$2000,MATCH('SPACELOG 12 BP'!DN$2,'SPACELOG 12 EMPRUNT 2'!$Z$14:$Z$2000,0)),0)</f>
        <v>0</v>
      </c>
      <c r="DO89" s="17">
        <f>IFERROR(INDEX('SPACELOG 12 EMPRUNT 2'!$G$14:$G$2000,MATCH('SPACELOG 12 BP'!DO$2,'SPACELOG 12 EMPRUNT 2'!$Z$14:$Z$2000,0)),0)</f>
        <v>0</v>
      </c>
      <c r="DP89" s="17">
        <f>IFERROR(INDEX('SPACELOG 12 EMPRUNT 2'!$G$14:$G$2000,MATCH('SPACELOG 12 BP'!DP$2,'SPACELOG 12 EMPRUNT 2'!$Z$14:$Z$2000,0)),0)</f>
        <v>0</v>
      </c>
      <c r="DQ89" s="17">
        <f>IFERROR(INDEX('SPACELOG 12 EMPRUNT 2'!$G$14:$G$2000,MATCH('SPACELOG 12 BP'!DQ$2,'SPACELOG 12 EMPRUNT 2'!$Z$14:$Z$2000,0)),0)</f>
        <v>0</v>
      </c>
      <c r="DR89" s="319">
        <f t="shared" si="951"/>
        <v>0</v>
      </c>
      <c r="DS89" s="17">
        <f>IFERROR(INDEX('SPACELOG 12 EMPRUNT 2'!$G$14:$G$2000,MATCH('SPACELOG 12 BP'!DS$2,'SPACELOG 12 EMPRUNT 2'!$Z$14:$Z$2000,0)),0)</f>
        <v>0</v>
      </c>
      <c r="DT89" s="17">
        <f>IFERROR(INDEX('SPACELOG 12 EMPRUNT 2'!$G$14:$G$2000,MATCH('SPACELOG 12 BP'!DT$2,'SPACELOG 12 EMPRUNT 2'!$Z$14:$Z$2000,0)),0)</f>
        <v>0</v>
      </c>
      <c r="DU89" s="17">
        <f>IFERROR(INDEX('SPACELOG 12 EMPRUNT 2'!$G$14:$G$2000,MATCH('SPACELOG 12 BP'!DU$2,'SPACELOG 12 EMPRUNT 2'!$Z$14:$Z$2000,0)),0)</f>
        <v>0</v>
      </c>
      <c r="DV89" s="17">
        <f>IFERROR(INDEX('SPACELOG 12 EMPRUNT 2'!$G$14:$G$2000,MATCH('SPACELOG 12 BP'!DV$2,'SPACELOG 12 EMPRUNT 2'!$Z$14:$Z$2000,0)),0)</f>
        <v>0</v>
      </c>
      <c r="DW89" s="17">
        <f>IFERROR(INDEX('SPACELOG 12 EMPRUNT 2'!$G$14:$G$2000,MATCH('SPACELOG 12 BP'!DW$2,'SPACELOG 12 EMPRUNT 2'!$Z$14:$Z$2000,0)),0)</f>
        <v>0</v>
      </c>
      <c r="DX89" s="17">
        <f>IFERROR(INDEX('SPACELOG 12 EMPRUNT 2'!$G$14:$G$2000,MATCH('SPACELOG 12 BP'!DX$2,'SPACELOG 12 EMPRUNT 2'!$Z$14:$Z$2000,0)),0)</f>
        <v>0</v>
      </c>
      <c r="DY89" s="17">
        <f>IFERROR(INDEX('SPACELOG 12 EMPRUNT 2'!$G$14:$G$2000,MATCH('SPACELOG 12 BP'!DY$2,'SPACELOG 12 EMPRUNT 2'!$Z$14:$Z$2000,0)),0)</f>
        <v>0</v>
      </c>
      <c r="DZ89" s="17">
        <f>IFERROR(INDEX('SPACELOG 12 EMPRUNT 2'!$G$14:$G$2000,MATCH('SPACELOG 12 BP'!DZ$2,'SPACELOG 12 EMPRUNT 2'!$Z$14:$Z$2000,0)),0)</f>
        <v>0</v>
      </c>
      <c r="EA89" s="17">
        <f>IFERROR(INDEX('SPACELOG 12 EMPRUNT 2'!$G$14:$G$2000,MATCH('SPACELOG 12 BP'!EA$2,'SPACELOG 12 EMPRUNT 2'!$Z$14:$Z$2000,0)),0)</f>
        <v>0</v>
      </c>
      <c r="EB89" s="17">
        <f>IFERROR(INDEX('SPACELOG 12 EMPRUNT 2'!$G$14:$G$2000,MATCH('SPACELOG 12 BP'!EB$2,'SPACELOG 12 EMPRUNT 2'!$Z$14:$Z$2000,0)),0)</f>
        <v>0</v>
      </c>
      <c r="EC89" s="17">
        <f>IFERROR(INDEX('SPACELOG 12 EMPRUNT 2'!$G$14:$G$2000,MATCH('SPACELOG 12 BP'!EC$2,'SPACELOG 12 EMPRUNT 2'!$Z$14:$Z$2000,0)),0)</f>
        <v>0</v>
      </c>
      <c r="ED89" s="17">
        <f>IFERROR(INDEX('SPACELOG 12 EMPRUNT 2'!$G$14:$G$2000,MATCH('SPACELOG 12 BP'!ED$2,'SPACELOG 12 EMPRUNT 2'!$Z$14:$Z$2000,0)),0)</f>
        <v>0</v>
      </c>
      <c r="EE89" s="319">
        <f t="shared" si="952"/>
        <v>0</v>
      </c>
      <c r="EF89" s="325"/>
      <c r="EG89" s="325"/>
      <c r="EH89" s="325"/>
      <c r="EI89" s="325"/>
      <c r="EJ89" s="325"/>
      <c r="EK89" s="325"/>
      <c r="EL89" s="325"/>
      <c r="EM89" s="325"/>
      <c r="EN89" s="325"/>
      <c r="EO89" s="325"/>
      <c r="EP89" s="325"/>
      <c r="EQ89" s="325"/>
    </row>
    <row r="90" spans="3:147" x14ac:dyDescent="0.2">
      <c r="D90" s="1" t="s">
        <v>330</v>
      </c>
      <c r="F90" s="17">
        <f>IFERROR(INDEX('SPACELOG 12 EMPRUNT 3'!$G$14:$G$2000,MATCH('SPACELOG 12 BP'!F$2,'SPACELOG 12 EMPRUNT 3'!$Z$14:$Z$2000,0)),0)</f>
        <v>0</v>
      </c>
      <c r="G90" s="17">
        <f>IFERROR(INDEX('SPACELOG 12 EMPRUNT 3'!$G$14:$G$2000,MATCH('SPACELOG 12 BP'!G$2,'SPACELOG 12 EMPRUNT 3'!$Z$14:$Z$2000,0)),0)</f>
        <v>0</v>
      </c>
      <c r="H90" s="17">
        <f>IFERROR(INDEX('SPACELOG 12 EMPRUNT 3'!$G$14:$G$2000,MATCH('SPACELOG 12 BP'!H$2,'SPACELOG 12 EMPRUNT 3'!$Z$14:$Z$2000,0)),0)</f>
        <v>0</v>
      </c>
      <c r="I90" s="17">
        <f>IFERROR(INDEX('SPACELOG 12 EMPRUNT 3'!$G$14:$G$2000,MATCH('SPACELOG 12 BP'!I$2,'SPACELOG 12 EMPRUNT 3'!$Z$14:$Z$2000,0)),0)</f>
        <v>0</v>
      </c>
      <c r="J90" s="17">
        <f>IFERROR(INDEX('SPACELOG 12 EMPRUNT 3'!$G$14:$G$2000,MATCH('SPACELOG 12 BP'!J$2,'SPACELOG 12 EMPRUNT 3'!$Z$14:$Z$2000,0)),0)</f>
        <v>0</v>
      </c>
      <c r="K90" s="17">
        <f>IFERROR(INDEX('SPACELOG 12 EMPRUNT 3'!$G$14:$G$2000,MATCH('SPACELOG 12 BP'!K$2,'SPACELOG 12 EMPRUNT 3'!$Z$14:$Z$2000,0)),0)</f>
        <v>0</v>
      </c>
      <c r="L90" s="17">
        <f>IFERROR(INDEX('SPACELOG 12 EMPRUNT 3'!$G$14:$G$2000,MATCH('SPACELOG 12 BP'!L$2,'SPACELOG 12 EMPRUNT 3'!$Z$14:$Z$2000,0)),0)</f>
        <v>0</v>
      </c>
      <c r="M90" s="17">
        <f>IFERROR(INDEX('SPACELOG 12 EMPRUNT 3'!$G$14:$G$2000,MATCH('SPACELOG 12 BP'!M$2,'SPACELOG 12 EMPRUNT 3'!$Z$14:$Z$2000,0)),0)</f>
        <v>0</v>
      </c>
      <c r="N90" s="17">
        <f>IFERROR(INDEX('SPACELOG 12 EMPRUNT 3'!$G$14:$G$2000,MATCH('SPACELOG 12 BP'!N$2,'SPACELOG 12 EMPRUNT 3'!$Z$14:$Z$2000,0)),0)</f>
        <v>0</v>
      </c>
      <c r="O90" s="17">
        <f>IFERROR(INDEX('SPACELOG 12 EMPRUNT 3'!$G$14:$G$2000,MATCH('SPACELOG 12 BP'!O$2,'SPACELOG 12 EMPRUNT 3'!$Z$14:$Z$2000,0)),0)</f>
        <v>0</v>
      </c>
      <c r="P90" s="17">
        <f>IFERROR(INDEX('SPACELOG 12 EMPRUNT 3'!$G$14:$G$2000,MATCH('SPACELOG 12 BP'!P$2,'SPACELOG 12 EMPRUNT 3'!$Z$14:$Z$2000,0)),0)</f>
        <v>0</v>
      </c>
      <c r="Q90" s="17">
        <f>IFERROR(INDEX('SPACELOG 12 EMPRUNT 3'!$G$14:$G$2000,MATCH('SPACELOG 12 BP'!Q$2,'SPACELOG 12 EMPRUNT 3'!$Z$14:$Z$2000,0)),0)</f>
        <v>0</v>
      </c>
      <c r="R90" s="319">
        <f t="shared" si="953"/>
        <v>0</v>
      </c>
      <c r="S90" s="17">
        <f>IFERROR(INDEX('SPACELOG 12 EMPRUNT 3'!$G$14:$G$2000,MATCH('SPACELOG 12 BP'!S$2,'SPACELOG 12 EMPRUNT 3'!$Z$14:$Z$2000,0)),0)</f>
        <v>0</v>
      </c>
      <c r="T90" s="17">
        <f>IFERROR(INDEX('SPACELOG 12 EMPRUNT 3'!$G$14:$G$2000,MATCH('SPACELOG 12 BP'!T$2,'SPACELOG 12 EMPRUNT 3'!$Z$14:$Z$2000,0)),0)</f>
        <v>0</v>
      </c>
      <c r="U90" s="17">
        <f>IFERROR(INDEX('SPACELOG 12 EMPRUNT 3'!$G$14:$G$2000,MATCH('SPACELOG 12 BP'!U$2,'SPACELOG 12 EMPRUNT 3'!$Z$14:$Z$2000,0)),0)</f>
        <v>0</v>
      </c>
      <c r="V90" s="17">
        <f>IFERROR(INDEX('SPACELOG 12 EMPRUNT 3'!$G$14:$G$2000,MATCH('SPACELOG 12 BP'!V$2,'SPACELOG 12 EMPRUNT 3'!$Z$14:$Z$2000,0)),0)</f>
        <v>0</v>
      </c>
      <c r="W90" s="17">
        <f>IFERROR(INDEX('SPACELOG 12 EMPRUNT 3'!$G$14:$G$2000,MATCH('SPACELOG 12 BP'!W$2,'SPACELOG 12 EMPRUNT 3'!$Z$14:$Z$2000,0)),0)</f>
        <v>0</v>
      </c>
      <c r="X90" s="17">
        <f>IFERROR(INDEX('SPACELOG 12 EMPRUNT 3'!$G$14:$G$2000,MATCH('SPACELOG 12 BP'!X$2,'SPACELOG 12 EMPRUNT 3'!$Z$14:$Z$2000,0)),0)</f>
        <v>0</v>
      </c>
      <c r="Y90" s="17">
        <f>IFERROR(INDEX('SPACELOG 12 EMPRUNT 3'!$G$14:$G$2000,MATCH('SPACELOG 12 BP'!Y$2,'SPACELOG 12 EMPRUNT 3'!$Z$14:$Z$2000,0)),0)</f>
        <v>0</v>
      </c>
      <c r="Z90" s="17">
        <f>IFERROR(INDEX('SPACELOG 12 EMPRUNT 3'!$G$14:$G$2000,MATCH('SPACELOG 12 BP'!Z$2,'SPACELOG 12 EMPRUNT 3'!$Z$14:$Z$2000,0)),0)</f>
        <v>0</v>
      </c>
      <c r="AA90" s="17">
        <f>IFERROR(INDEX('SPACELOG 12 EMPRUNT 3'!$G$14:$G$2000,MATCH('SPACELOG 12 BP'!AA$2,'SPACELOG 12 EMPRUNT 3'!$Z$14:$Z$2000,0)),0)</f>
        <v>0</v>
      </c>
      <c r="AB90" s="17">
        <f>IFERROR(INDEX('SPACELOG 12 EMPRUNT 3'!$G$14:$G$2000,MATCH('SPACELOG 12 BP'!AB$2,'SPACELOG 12 EMPRUNT 3'!$Z$14:$Z$2000,0)),0)</f>
        <v>0</v>
      </c>
      <c r="AC90" s="17">
        <f>IFERROR(INDEX('SPACELOG 12 EMPRUNT 3'!$G$14:$G$2000,MATCH('SPACELOG 12 BP'!AC$2,'SPACELOG 12 EMPRUNT 3'!$Z$14:$Z$2000,0)),0)</f>
        <v>0</v>
      </c>
      <c r="AD90" s="17">
        <f>IFERROR(INDEX('SPACELOG 12 EMPRUNT 3'!$G$14:$G$2000,MATCH('SPACELOG 12 BP'!AD$2,'SPACELOG 12 EMPRUNT 3'!$Z$14:$Z$2000,0)),0)</f>
        <v>0</v>
      </c>
      <c r="AE90" s="319">
        <f t="shared" si="944"/>
        <v>0</v>
      </c>
      <c r="AF90" s="17">
        <f>IFERROR(INDEX('SPACELOG 12 EMPRUNT 3'!$G$14:$G$2000,MATCH('SPACELOG 12 BP'!AF$2,'SPACELOG 12 EMPRUNT 3'!$Z$14:$Z$2000,0)),0)</f>
        <v>0</v>
      </c>
      <c r="AG90" s="17">
        <f>IFERROR(INDEX('SPACELOG 12 EMPRUNT 3'!$G$14:$G$2000,MATCH('SPACELOG 12 BP'!AG$2,'SPACELOG 12 EMPRUNT 3'!$Z$14:$Z$2000,0)),0)</f>
        <v>0</v>
      </c>
      <c r="AH90" s="17">
        <f>IFERROR(INDEX('SPACELOG 12 EMPRUNT 3'!$G$14:$G$2000,MATCH('SPACELOG 12 BP'!AH$2,'SPACELOG 12 EMPRUNT 3'!$Z$14:$Z$2000,0)),0)</f>
        <v>0</v>
      </c>
      <c r="AI90" s="17">
        <f>IFERROR(INDEX('SPACELOG 12 EMPRUNT 3'!$G$14:$G$2000,MATCH('SPACELOG 12 BP'!AI$2,'SPACELOG 12 EMPRUNT 3'!$Z$14:$Z$2000,0)),0)</f>
        <v>0</v>
      </c>
      <c r="AJ90" s="17">
        <f>IFERROR(INDEX('SPACELOG 12 EMPRUNT 3'!$G$14:$G$2000,MATCH('SPACELOG 12 BP'!AJ$2,'SPACELOG 12 EMPRUNT 3'!$Z$14:$Z$2000,0)),0)</f>
        <v>0</v>
      </c>
      <c r="AK90" s="17">
        <f>IFERROR(INDEX('SPACELOG 12 EMPRUNT 3'!$G$14:$G$2000,MATCH('SPACELOG 12 BP'!AK$2,'SPACELOG 12 EMPRUNT 3'!$Z$14:$Z$2000,0)),0)</f>
        <v>0</v>
      </c>
      <c r="AL90" s="17">
        <f>IFERROR(INDEX('SPACELOG 12 EMPRUNT 3'!$G$14:$G$2000,MATCH('SPACELOG 12 BP'!AL$2,'SPACELOG 12 EMPRUNT 3'!$Z$14:$Z$2000,0)),0)</f>
        <v>0</v>
      </c>
      <c r="AM90" s="17">
        <f>IFERROR(INDEX('SPACELOG 12 EMPRUNT 3'!$G$14:$G$2000,MATCH('SPACELOG 12 BP'!AM$2,'SPACELOG 12 EMPRUNT 3'!$Z$14:$Z$2000,0)),0)</f>
        <v>0</v>
      </c>
      <c r="AN90" s="17">
        <f>IFERROR(INDEX('SPACELOG 12 EMPRUNT 3'!$G$14:$G$2000,MATCH('SPACELOG 12 BP'!AN$2,'SPACELOG 12 EMPRUNT 3'!$Z$14:$Z$2000,0)),0)</f>
        <v>0</v>
      </c>
      <c r="AO90" s="17">
        <f>IFERROR(INDEX('SPACELOG 12 EMPRUNT 3'!$G$14:$G$2000,MATCH('SPACELOG 12 BP'!AO$2,'SPACELOG 12 EMPRUNT 3'!$Z$14:$Z$2000,0)),0)</f>
        <v>0</v>
      </c>
      <c r="AP90" s="17">
        <f>IFERROR(INDEX('SPACELOG 12 EMPRUNT 3'!$G$14:$G$2000,MATCH('SPACELOG 12 BP'!AP$2,'SPACELOG 12 EMPRUNT 3'!$Z$14:$Z$2000,0)),0)</f>
        <v>0</v>
      </c>
      <c r="AQ90" s="17">
        <f>IFERROR(INDEX('SPACELOG 12 EMPRUNT 3'!$G$14:$G$2000,MATCH('SPACELOG 12 BP'!AQ$2,'SPACELOG 12 EMPRUNT 3'!$Z$14:$Z$2000,0)),0)</f>
        <v>0</v>
      </c>
      <c r="AR90" s="319">
        <f t="shared" si="945"/>
        <v>0</v>
      </c>
      <c r="AS90" s="17">
        <f>IFERROR(INDEX('SPACELOG 12 EMPRUNT 3'!$G$14:$G$2000,MATCH('SPACELOG 12 BP'!AS$2,'SPACELOG 12 EMPRUNT 3'!$Z$14:$Z$2000,0)),0)</f>
        <v>0</v>
      </c>
      <c r="AT90" s="17">
        <f>IFERROR(INDEX('SPACELOG 12 EMPRUNT 3'!$G$14:$G$2000,MATCH('SPACELOG 12 BP'!AT$2,'SPACELOG 12 EMPRUNT 3'!$Z$14:$Z$2000,0)),0)</f>
        <v>0</v>
      </c>
      <c r="AU90" s="17">
        <f>IFERROR(INDEX('SPACELOG 12 EMPRUNT 3'!$G$14:$G$2000,MATCH('SPACELOG 12 BP'!AU$2,'SPACELOG 12 EMPRUNT 3'!$Z$14:$Z$2000,0)),0)</f>
        <v>0</v>
      </c>
      <c r="AV90" s="17">
        <f>IFERROR(INDEX('SPACELOG 12 EMPRUNT 3'!$G$14:$G$2000,MATCH('SPACELOG 12 BP'!AV$2,'SPACELOG 12 EMPRUNT 3'!$Z$14:$Z$2000,0)),0)</f>
        <v>0</v>
      </c>
      <c r="AW90" s="17">
        <f>IFERROR(INDEX('SPACELOG 12 EMPRUNT 3'!$G$14:$G$2000,MATCH('SPACELOG 12 BP'!AW$2,'SPACELOG 12 EMPRUNT 3'!$Z$14:$Z$2000,0)),0)</f>
        <v>0</v>
      </c>
      <c r="AX90" s="17">
        <f>IFERROR(INDEX('SPACELOG 12 EMPRUNT 3'!$G$14:$G$2000,MATCH('SPACELOG 12 BP'!AX$2,'SPACELOG 12 EMPRUNT 3'!$Z$14:$Z$2000,0)),0)</f>
        <v>0</v>
      </c>
      <c r="AY90" s="17">
        <f>IFERROR(INDEX('SPACELOG 12 EMPRUNT 3'!$G$14:$G$2000,MATCH('SPACELOG 12 BP'!AY$2,'SPACELOG 12 EMPRUNT 3'!$Z$14:$Z$2000,0)),0)</f>
        <v>0</v>
      </c>
      <c r="AZ90" s="17">
        <f>IFERROR(INDEX('SPACELOG 12 EMPRUNT 3'!$G$14:$G$2000,MATCH('SPACELOG 12 BP'!AZ$2,'SPACELOG 12 EMPRUNT 3'!$Z$14:$Z$2000,0)),0)</f>
        <v>0</v>
      </c>
      <c r="BA90" s="17">
        <f>IFERROR(INDEX('SPACELOG 12 EMPRUNT 3'!$G$14:$G$2000,MATCH('SPACELOG 12 BP'!BA$2,'SPACELOG 12 EMPRUNT 3'!$Z$14:$Z$2000,0)),0)</f>
        <v>0</v>
      </c>
      <c r="BB90" s="17">
        <f>IFERROR(INDEX('SPACELOG 12 EMPRUNT 3'!$G$14:$G$2000,MATCH('SPACELOG 12 BP'!BB$2,'SPACELOG 12 EMPRUNT 3'!$Z$14:$Z$2000,0)),0)</f>
        <v>0</v>
      </c>
      <c r="BC90" s="17">
        <f>IFERROR(INDEX('SPACELOG 12 EMPRUNT 3'!$G$14:$G$2000,MATCH('SPACELOG 12 BP'!BC$2,'SPACELOG 12 EMPRUNT 3'!$Z$14:$Z$2000,0)),0)</f>
        <v>0</v>
      </c>
      <c r="BD90" s="17">
        <f>IFERROR(INDEX('SPACELOG 12 EMPRUNT 3'!$G$14:$G$2000,MATCH('SPACELOG 12 BP'!BD$2,'SPACELOG 12 EMPRUNT 3'!$Z$14:$Z$2000,0)),0)</f>
        <v>0</v>
      </c>
      <c r="BE90" s="319">
        <f t="shared" si="946"/>
        <v>0</v>
      </c>
      <c r="BF90" s="17">
        <f>IFERROR(INDEX('SPACELOG 12 EMPRUNT 3'!$G$14:$G$2000,MATCH('SPACELOG 12 BP'!BF$2,'SPACELOG 12 EMPRUNT 3'!$Z$14:$Z$2000,0)),0)</f>
        <v>0</v>
      </c>
      <c r="BG90" s="17">
        <f>IFERROR(INDEX('SPACELOG 12 EMPRUNT 3'!$G$14:$G$2000,MATCH('SPACELOG 12 BP'!BG$2,'SPACELOG 12 EMPRUNT 3'!$Z$14:$Z$2000,0)),0)</f>
        <v>0</v>
      </c>
      <c r="BH90" s="17">
        <f>IFERROR(INDEX('SPACELOG 12 EMPRUNT 3'!$G$14:$G$2000,MATCH('SPACELOG 12 BP'!BH$2,'SPACELOG 12 EMPRUNT 3'!$Z$14:$Z$2000,0)),0)</f>
        <v>0</v>
      </c>
      <c r="BI90" s="17">
        <f>IFERROR(INDEX('SPACELOG 12 EMPRUNT 3'!$G$14:$G$2000,MATCH('SPACELOG 12 BP'!BI$2,'SPACELOG 12 EMPRUNT 3'!$Z$14:$Z$2000,0)),0)</f>
        <v>0</v>
      </c>
      <c r="BJ90" s="17">
        <f>IFERROR(INDEX('SPACELOG 12 EMPRUNT 3'!$G$14:$G$2000,MATCH('SPACELOG 12 BP'!BJ$2,'SPACELOG 12 EMPRUNT 3'!$Z$14:$Z$2000,0)),0)</f>
        <v>0</v>
      </c>
      <c r="BK90" s="17">
        <f>IFERROR(INDEX('SPACELOG 12 EMPRUNT 3'!$G$14:$G$2000,MATCH('SPACELOG 12 BP'!BK$2,'SPACELOG 12 EMPRUNT 3'!$Z$14:$Z$2000,0)),0)</f>
        <v>0</v>
      </c>
      <c r="BL90" s="17">
        <f>IFERROR(INDEX('SPACELOG 12 EMPRUNT 3'!$G$14:$G$2000,MATCH('SPACELOG 12 BP'!BL$2,'SPACELOG 12 EMPRUNT 3'!$Z$14:$Z$2000,0)),0)</f>
        <v>0</v>
      </c>
      <c r="BM90" s="17">
        <f>IFERROR(INDEX('SPACELOG 12 EMPRUNT 3'!$G$14:$G$2000,MATCH('SPACELOG 12 BP'!BM$2,'SPACELOG 12 EMPRUNT 3'!$Z$14:$Z$2000,0)),0)</f>
        <v>0</v>
      </c>
      <c r="BN90" s="17">
        <f>IFERROR(INDEX('SPACELOG 12 EMPRUNT 3'!$G$14:$G$2000,MATCH('SPACELOG 12 BP'!BN$2,'SPACELOG 12 EMPRUNT 3'!$Z$14:$Z$2000,0)),0)</f>
        <v>0</v>
      </c>
      <c r="BO90" s="17">
        <f>IFERROR(INDEX('SPACELOG 12 EMPRUNT 3'!$G$14:$G$2000,MATCH('SPACELOG 12 BP'!BO$2,'SPACELOG 12 EMPRUNT 3'!$Z$14:$Z$2000,0)),0)</f>
        <v>0</v>
      </c>
      <c r="BP90" s="17">
        <f>IFERROR(INDEX('SPACELOG 12 EMPRUNT 3'!$G$14:$G$2000,MATCH('SPACELOG 12 BP'!BP$2,'SPACELOG 12 EMPRUNT 3'!$Z$14:$Z$2000,0)),0)</f>
        <v>0</v>
      </c>
      <c r="BQ90" s="17">
        <f>IFERROR(INDEX('SPACELOG 12 EMPRUNT 3'!$G$14:$G$2000,MATCH('SPACELOG 12 BP'!BQ$2,'SPACELOG 12 EMPRUNT 3'!$Z$14:$Z$2000,0)),0)</f>
        <v>0</v>
      </c>
      <c r="BR90" s="319">
        <f t="shared" si="947"/>
        <v>0</v>
      </c>
      <c r="BS90" s="17">
        <f>IFERROR(INDEX('SPACELOG 12 EMPRUNT 3'!$G$14:$G$2000,MATCH('SPACELOG 12 BP'!BS$2,'SPACELOG 12 EMPRUNT 3'!$Z$14:$Z$2000,0)),0)</f>
        <v>0</v>
      </c>
      <c r="BT90" s="17">
        <f>IFERROR(INDEX('SPACELOG 12 EMPRUNT 3'!$G$14:$G$2000,MATCH('SPACELOG 12 BP'!BT$2,'SPACELOG 12 EMPRUNT 3'!$Z$14:$Z$2000,0)),0)</f>
        <v>0</v>
      </c>
      <c r="BU90" s="17">
        <f>IFERROR(INDEX('SPACELOG 12 EMPRUNT 3'!$G$14:$G$2000,MATCH('SPACELOG 12 BP'!BU$2,'SPACELOG 12 EMPRUNT 3'!$Z$14:$Z$2000,0)),0)</f>
        <v>0</v>
      </c>
      <c r="BV90" s="17">
        <f>IFERROR(INDEX('SPACELOG 12 EMPRUNT 3'!$G$14:$G$2000,MATCH('SPACELOG 12 BP'!BV$2,'SPACELOG 12 EMPRUNT 3'!$Z$14:$Z$2000,0)),0)</f>
        <v>0</v>
      </c>
      <c r="BW90" s="17">
        <f>IFERROR(INDEX('SPACELOG 12 EMPRUNT 3'!$G$14:$G$2000,MATCH('SPACELOG 12 BP'!BW$2,'SPACELOG 12 EMPRUNT 3'!$Z$14:$Z$2000,0)),0)</f>
        <v>0</v>
      </c>
      <c r="BX90" s="17">
        <f>IFERROR(INDEX('SPACELOG 12 EMPRUNT 3'!$G$14:$G$2000,MATCH('SPACELOG 12 BP'!BX$2,'SPACELOG 12 EMPRUNT 3'!$Z$14:$Z$2000,0)),0)</f>
        <v>0</v>
      </c>
      <c r="BY90" s="17">
        <f>IFERROR(INDEX('SPACELOG 12 EMPRUNT 3'!$G$14:$G$2000,MATCH('SPACELOG 12 BP'!BY$2,'SPACELOG 12 EMPRUNT 3'!$Z$14:$Z$2000,0)),0)</f>
        <v>0</v>
      </c>
      <c r="BZ90" s="17">
        <f>IFERROR(INDEX('SPACELOG 12 EMPRUNT 3'!$G$14:$G$2000,MATCH('SPACELOG 12 BP'!BZ$2,'SPACELOG 12 EMPRUNT 3'!$Z$14:$Z$2000,0)),0)</f>
        <v>0</v>
      </c>
      <c r="CA90" s="17">
        <f>IFERROR(INDEX('SPACELOG 12 EMPRUNT 3'!$G$14:$G$2000,MATCH('SPACELOG 12 BP'!CA$2,'SPACELOG 12 EMPRUNT 3'!$Z$14:$Z$2000,0)),0)</f>
        <v>0</v>
      </c>
      <c r="CB90" s="17">
        <f>IFERROR(INDEX('SPACELOG 12 EMPRUNT 3'!$G$14:$G$2000,MATCH('SPACELOG 12 BP'!CB$2,'SPACELOG 12 EMPRUNT 3'!$Z$14:$Z$2000,0)),0)</f>
        <v>0</v>
      </c>
      <c r="CC90" s="17">
        <f>IFERROR(INDEX('SPACELOG 12 EMPRUNT 3'!$G$14:$G$2000,MATCH('SPACELOG 12 BP'!CC$2,'SPACELOG 12 EMPRUNT 3'!$Z$14:$Z$2000,0)),0)</f>
        <v>0</v>
      </c>
      <c r="CD90" s="17">
        <f>IFERROR(INDEX('SPACELOG 12 EMPRUNT 3'!$G$14:$G$2000,MATCH('SPACELOG 12 BP'!CD$2,'SPACELOG 12 EMPRUNT 3'!$Z$14:$Z$2000,0)),0)</f>
        <v>0</v>
      </c>
      <c r="CE90" s="319">
        <f t="shared" si="948"/>
        <v>0</v>
      </c>
      <c r="CF90" s="17">
        <f>IFERROR(INDEX('SPACELOG 12 EMPRUNT 3'!$G$14:$G$2000,MATCH('SPACELOG 12 BP'!CF$2,'SPACELOG 12 EMPRUNT 3'!$Z$14:$Z$2000,0)),0)</f>
        <v>0</v>
      </c>
      <c r="CG90" s="17">
        <f>IFERROR(INDEX('SPACELOG 12 EMPRUNT 3'!$G$14:$G$2000,MATCH('SPACELOG 12 BP'!CG$2,'SPACELOG 12 EMPRUNT 3'!$Z$14:$Z$2000,0)),0)</f>
        <v>0</v>
      </c>
      <c r="CH90" s="17">
        <f>IFERROR(INDEX('SPACELOG 12 EMPRUNT 3'!$G$14:$G$2000,MATCH('SPACELOG 12 BP'!CH$2,'SPACELOG 12 EMPRUNT 3'!$Z$14:$Z$2000,0)),0)</f>
        <v>0</v>
      </c>
      <c r="CI90" s="17">
        <f>IFERROR(INDEX('SPACELOG 12 EMPRUNT 3'!$G$14:$G$2000,MATCH('SPACELOG 12 BP'!CI$2,'SPACELOG 12 EMPRUNT 3'!$Z$14:$Z$2000,0)),0)</f>
        <v>0</v>
      </c>
      <c r="CJ90" s="17">
        <f>IFERROR(INDEX('SPACELOG 12 EMPRUNT 3'!$G$14:$G$2000,MATCH('SPACELOG 12 BP'!CJ$2,'SPACELOG 12 EMPRUNT 3'!$Z$14:$Z$2000,0)),0)</f>
        <v>0</v>
      </c>
      <c r="CK90" s="17">
        <f>IFERROR(INDEX('SPACELOG 12 EMPRUNT 3'!$G$14:$G$2000,MATCH('SPACELOG 12 BP'!CK$2,'SPACELOG 12 EMPRUNT 3'!$Z$14:$Z$2000,0)),0)</f>
        <v>0</v>
      </c>
      <c r="CL90" s="17">
        <f>IFERROR(INDEX('SPACELOG 12 EMPRUNT 3'!$G$14:$G$2000,MATCH('SPACELOG 12 BP'!CL$2,'SPACELOG 12 EMPRUNT 3'!$Z$14:$Z$2000,0)),0)</f>
        <v>0</v>
      </c>
      <c r="CM90" s="17">
        <f>IFERROR(INDEX('SPACELOG 12 EMPRUNT 3'!$G$14:$G$2000,MATCH('SPACELOG 12 BP'!CM$2,'SPACELOG 12 EMPRUNT 3'!$Z$14:$Z$2000,0)),0)</f>
        <v>0</v>
      </c>
      <c r="CN90" s="17">
        <f>IFERROR(INDEX('SPACELOG 12 EMPRUNT 3'!$G$14:$G$2000,MATCH('SPACELOG 12 BP'!CN$2,'SPACELOG 12 EMPRUNT 3'!$Z$14:$Z$2000,0)),0)</f>
        <v>0</v>
      </c>
      <c r="CO90" s="17">
        <f>IFERROR(INDEX('SPACELOG 12 EMPRUNT 3'!$G$14:$G$2000,MATCH('SPACELOG 12 BP'!CO$2,'SPACELOG 12 EMPRUNT 3'!$Z$14:$Z$2000,0)),0)</f>
        <v>0</v>
      </c>
      <c r="CP90" s="17">
        <f>IFERROR(INDEX('SPACELOG 12 EMPRUNT 3'!$G$14:$G$2000,MATCH('SPACELOG 12 BP'!CP$2,'SPACELOG 12 EMPRUNT 3'!$Z$14:$Z$2000,0)),0)</f>
        <v>0</v>
      </c>
      <c r="CQ90" s="17">
        <f>IFERROR(INDEX('SPACELOG 12 EMPRUNT 3'!$G$14:$G$2000,MATCH('SPACELOG 12 BP'!CQ$2,'SPACELOG 12 EMPRUNT 3'!$Z$14:$Z$2000,0)),0)</f>
        <v>0</v>
      </c>
      <c r="CR90" s="319">
        <f t="shared" si="949"/>
        <v>0</v>
      </c>
      <c r="CS90" s="17">
        <f>IFERROR(INDEX('SPACELOG 12 EMPRUNT 3'!$G$14:$G$2000,MATCH('SPACELOG 12 BP'!CS$2,'SPACELOG 12 EMPRUNT 3'!$Z$14:$Z$2000,0)),0)</f>
        <v>0</v>
      </c>
      <c r="CT90" s="17">
        <f>IFERROR(INDEX('SPACELOG 12 EMPRUNT 3'!$G$14:$G$2000,MATCH('SPACELOG 12 BP'!CT$2,'SPACELOG 12 EMPRUNT 3'!$Z$14:$Z$2000,0)),0)</f>
        <v>0</v>
      </c>
      <c r="CU90" s="17">
        <f>IFERROR(INDEX('SPACELOG 12 EMPRUNT 3'!$G$14:$G$2000,MATCH('SPACELOG 12 BP'!CU$2,'SPACELOG 12 EMPRUNT 3'!$Z$14:$Z$2000,0)),0)</f>
        <v>0</v>
      </c>
      <c r="CV90" s="17">
        <f>IFERROR(INDEX('SPACELOG 12 EMPRUNT 3'!$G$14:$G$2000,MATCH('SPACELOG 12 BP'!CV$2,'SPACELOG 12 EMPRUNT 3'!$Z$14:$Z$2000,0)),0)</f>
        <v>0</v>
      </c>
      <c r="CW90" s="17">
        <f>IFERROR(INDEX('SPACELOG 12 EMPRUNT 3'!$G$14:$G$2000,MATCH('SPACELOG 12 BP'!CW$2,'SPACELOG 12 EMPRUNT 3'!$Z$14:$Z$2000,0)),0)</f>
        <v>0</v>
      </c>
      <c r="CX90" s="17">
        <f>IFERROR(INDEX('SPACELOG 12 EMPRUNT 3'!$G$14:$G$2000,MATCH('SPACELOG 12 BP'!CX$2,'SPACELOG 12 EMPRUNT 3'!$Z$14:$Z$2000,0)),0)</f>
        <v>0</v>
      </c>
      <c r="CY90" s="17">
        <f>IFERROR(INDEX('SPACELOG 12 EMPRUNT 3'!$G$14:$G$2000,MATCH('SPACELOG 12 BP'!CY$2,'SPACELOG 12 EMPRUNT 3'!$Z$14:$Z$2000,0)),0)</f>
        <v>0</v>
      </c>
      <c r="CZ90" s="17">
        <f>IFERROR(INDEX('SPACELOG 12 EMPRUNT 3'!$G$14:$G$2000,MATCH('SPACELOG 12 BP'!CZ$2,'SPACELOG 12 EMPRUNT 3'!$Z$14:$Z$2000,0)),0)</f>
        <v>0</v>
      </c>
      <c r="DA90" s="17">
        <f>IFERROR(INDEX('SPACELOG 12 EMPRUNT 3'!$G$14:$G$2000,MATCH('SPACELOG 12 BP'!DA$2,'SPACELOG 12 EMPRUNT 3'!$Z$14:$Z$2000,0)),0)</f>
        <v>0</v>
      </c>
      <c r="DB90" s="17">
        <f>IFERROR(INDEX('SPACELOG 12 EMPRUNT 3'!$G$14:$G$2000,MATCH('SPACELOG 12 BP'!DB$2,'SPACELOG 12 EMPRUNT 3'!$Z$14:$Z$2000,0)),0)</f>
        <v>0</v>
      </c>
      <c r="DC90" s="17">
        <f>IFERROR(INDEX('SPACELOG 12 EMPRUNT 3'!$G$14:$G$2000,MATCH('SPACELOG 12 BP'!DC$2,'SPACELOG 12 EMPRUNT 3'!$Z$14:$Z$2000,0)),0)</f>
        <v>0</v>
      </c>
      <c r="DD90" s="17">
        <f>IFERROR(INDEX('SPACELOG 12 EMPRUNT 3'!$G$14:$G$2000,MATCH('SPACELOG 12 BP'!DD$2,'SPACELOG 12 EMPRUNT 3'!$Z$14:$Z$2000,0)),0)</f>
        <v>0</v>
      </c>
      <c r="DE90" s="319">
        <f t="shared" si="950"/>
        <v>0</v>
      </c>
      <c r="DF90" s="17">
        <f>IFERROR(INDEX('SPACELOG 12 EMPRUNT 3'!$G$14:$G$2000,MATCH('SPACELOG 12 BP'!DF$2,'SPACELOG 12 EMPRUNT 3'!$Z$14:$Z$2000,0)),0)</f>
        <v>0</v>
      </c>
      <c r="DG90" s="17">
        <f>IFERROR(INDEX('SPACELOG 12 EMPRUNT 3'!$G$14:$G$2000,MATCH('SPACELOG 12 BP'!DG$2,'SPACELOG 12 EMPRUNT 3'!$Z$14:$Z$2000,0)),0)</f>
        <v>0</v>
      </c>
      <c r="DH90" s="17">
        <f>IFERROR(INDEX('SPACELOG 12 EMPRUNT 3'!$G$14:$G$2000,MATCH('SPACELOG 12 BP'!DH$2,'SPACELOG 12 EMPRUNT 3'!$Z$14:$Z$2000,0)),0)</f>
        <v>0</v>
      </c>
      <c r="DI90" s="17">
        <f>IFERROR(INDEX('SPACELOG 12 EMPRUNT 3'!$G$14:$G$2000,MATCH('SPACELOG 12 BP'!DI$2,'SPACELOG 12 EMPRUNT 3'!$Z$14:$Z$2000,0)),0)</f>
        <v>0</v>
      </c>
      <c r="DJ90" s="17">
        <f>IFERROR(INDEX('SPACELOG 12 EMPRUNT 3'!$G$14:$G$2000,MATCH('SPACELOG 12 BP'!DJ$2,'SPACELOG 12 EMPRUNT 3'!$Z$14:$Z$2000,0)),0)</f>
        <v>0</v>
      </c>
      <c r="DK90" s="17">
        <f>IFERROR(INDEX('SPACELOG 12 EMPRUNT 3'!$G$14:$G$2000,MATCH('SPACELOG 12 BP'!DK$2,'SPACELOG 12 EMPRUNT 3'!$Z$14:$Z$2000,0)),0)</f>
        <v>0</v>
      </c>
      <c r="DL90" s="17">
        <f>IFERROR(INDEX('SPACELOG 12 EMPRUNT 3'!$G$14:$G$2000,MATCH('SPACELOG 12 BP'!DL$2,'SPACELOG 12 EMPRUNT 3'!$Z$14:$Z$2000,0)),0)</f>
        <v>0</v>
      </c>
      <c r="DM90" s="17">
        <f>IFERROR(INDEX('SPACELOG 12 EMPRUNT 3'!$G$14:$G$2000,MATCH('SPACELOG 12 BP'!DM$2,'SPACELOG 12 EMPRUNT 3'!$Z$14:$Z$2000,0)),0)</f>
        <v>0</v>
      </c>
      <c r="DN90" s="17">
        <f>IFERROR(INDEX('SPACELOG 12 EMPRUNT 3'!$G$14:$G$2000,MATCH('SPACELOG 12 BP'!DN$2,'SPACELOG 12 EMPRUNT 3'!$Z$14:$Z$2000,0)),0)</f>
        <v>0</v>
      </c>
      <c r="DO90" s="17">
        <f>IFERROR(INDEX('SPACELOG 12 EMPRUNT 3'!$G$14:$G$2000,MATCH('SPACELOG 12 BP'!DO$2,'SPACELOG 12 EMPRUNT 3'!$Z$14:$Z$2000,0)),0)</f>
        <v>0</v>
      </c>
      <c r="DP90" s="17">
        <f>IFERROR(INDEX('SPACELOG 12 EMPRUNT 3'!$G$14:$G$2000,MATCH('SPACELOG 12 BP'!DP$2,'SPACELOG 12 EMPRUNT 3'!$Z$14:$Z$2000,0)),0)</f>
        <v>0</v>
      </c>
      <c r="DQ90" s="17">
        <f>IFERROR(INDEX('SPACELOG 12 EMPRUNT 3'!$G$14:$G$2000,MATCH('SPACELOG 12 BP'!DQ$2,'SPACELOG 12 EMPRUNT 3'!$Z$14:$Z$2000,0)),0)</f>
        <v>0</v>
      </c>
      <c r="DR90" s="319">
        <f t="shared" si="951"/>
        <v>0</v>
      </c>
      <c r="DS90" s="17">
        <f>IFERROR(INDEX('SPACELOG 12 EMPRUNT 3'!$G$14:$G$2000,MATCH('SPACELOG 12 BP'!DS$2,'SPACELOG 12 EMPRUNT 3'!$Z$14:$Z$2000,0)),0)</f>
        <v>0</v>
      </c>
      <c r="DT90" s="17">
        <f>IFERROR(INDEX('SPACELOG 12 EMPRUNT 3'!$G$14:$G$2000,MATCH('SPACELOG 12 BP'!DT$2,'SPACELOG 12 EMPRUNT 3'!$Z$14:$Z$2000,0)),0)</f>
        <v>0</v>
      </c>
      <c r="DU90" s="17">
        <f>IFERROR(INDEX('SPACELOG 12 EMPRUNT 3'!$G$14:$G$2000,MATCH('SPACELOG 12 BP'!DU$2,'SPACELOG 12 EMPRUNT 3'!$Z$14:$Z$2000,0)),0)</f>
        <v>0</v>
      </c>
      <c r="DV90" s="17">
        <f>IFERROR(INDEX('SPACELOG 12 EMPRUNT 3'!$G$14:$G$2000,MATCH('SPACELOG 12 BP'!DV$2,'SPACELOG 12 EMPRUNT 3'!$Z$14:$Z$2000,0)),0)</f>
        <v>0</v>
      </c>
      <c r="DW90" s="17">
        <f>IFERROR(INDEX('SPACELOG 12 EMPRUNT 3'!$G$14:$G$2000,MATCH('SPACELOG 12 BP'!DW$2,'SPACELOG 12 EMPRUNT 3'!$Z$14:$Z$2000,0)),0)</f>
        <v>0</v>
      </c>
      <c r="DX90" s="17">
        <f>IFERROR(INDEX('SPACELOG 12 EMPRUNT 3'!$G$14:$G$2000,MATCH('SPACELOG 12 BP'!DX$2,'SPACELOG 12 EMPRUNT 3'!$Z$14:$Z$2000,0)),0)</f>
        <v>0</v>
      </c>
      <c r="DY90" s="17">
        <f>IFERROR(INDEX('SPACELOG 12 EMPRUNT 3'!$G$14:$G$2000,MATCH('SPACELOG 12 BP'!DY$2,'SPACELOG 12 EMPRUNT 3'!$Z$14:$Z$2000,0)),0)</f>
        <v>0</v>
      </c>
      <c r="DZ90" s="17">
        <f>IFERROR(INDEX('SPACELOG 12 EMPRUNT 3'!$G$14:$G$2000,MATCH('SPACELOG 12 BP'!DZ$2,'SPACELOG 12 EMPRUNT 3'!$Z$14:$Z$2000,0)),0)</f>
        <v>0</v>
      </c>
      <c r="EA90" s="17">
        <f>IFERROR(INDEX('SPACELOG 12 EMPRUNT 3'!$G$14:$G$2000,MATCH('SPACELOG 12 BP'!EA$2,'SPACELOG 12 EMPRUNT 3'!$Z$14:$Z$2000,0)),0)</f>
        <v>0</v>
      </c>
      <c r="EB90" s="17">
        <f>IFERROR(INDEX('SPACELOG 12 EMPRUNT 3'!$G$14:$G$2000,MATCH('SPACELOG 12 BP'!EB$2,'SPACELOG 12 EMPRUNT 3'!$Z$14:$Z$2000,0)),0)</f>
        <v>0</v>
      </c>
      <c r="EC90" s="17">
        <f>IFERROR(INDEX('SPACELOG 12 EMPRUNT 3'!$G$14:$G$2000,MATCH('SPACELOG 12 BP'!EC$2,'SPACELOG 12 EMPRUNT 3'!$Z$14:$Z$2000,0)),0)</f>
        <v>0</v>
      </c>
      <c r="ED90" s="17">
        <f>IFERROR(INDEX('SPACELOG 12 EMPRUNT 3'!$G$14:$G$2000,MATCH('SPACELOG 12 BP'!ED$2,'SPACELOG 12 EMPRUNT 3'!$Z$14:$Z$2000,0)),0)</f>
        <v>0</v>
      </c>
      <c r="EE90" s="319">
        <f t="shared" si="952"/>
        <v>0</v>
      </c>
      <c r="EF90" s="325"/>
      <c r="EG90" s="325"/>
      <c r="EH90" s="325"/>
      <c r="EI90" s="325"/>
      <c r="EJ90" s="325"/>
      <c r="EK90" s="325"/>
      <c r="EL90" s="325"/>
      <c r="EM90" s="325"/>
      <c r="EN90" s="325"/>
      <c r="EO90" s="325"/>
      <c r="EP90" s="325"/>
      <c r="EQ90" s="325"/>
    </row>
    <row r="91" spans="3:147" ht="22.5" x14ac:dyDescent="0.2">
      <c r="D91" s="434" t="s">
        <v>299</v>
      </c>
      <c r="E91" s="23"/>
      <c r="F91" s="17">
        <f>F89+F88+F90</f>
        <v>0</v>
      </c>
      <c r="G91" s="17">
        <f t="shared" ref="G91:Q91" si="954">G89+G88+G90</f>
        <v>0</v>
      </c>
      <c r="H91" s="17">
        <f t="shared" si="954"/>
        <v>0</v>
      </c>
      <c r="I91" s="17">
        <f t="shared" si="954"/>
        <v>0</v>
      </c>
      <c r="J91" s="17">
        <f t="shared" si="954"/>
        <v>0</v>
      </c>
      <c r="K91" s="17">
        <f t="shared" si="954"/>
        <v>0</v>
      </c>
      <c r="L91" s="17">
        <f t="shared" si="954"/>
        <v>0</v>
      </c>
      <c r="M91" s="17">
        <f t="shared" si="954"/>
        <v>0</v>
      </c>
      <c r="N91" s="17">
        <f t="shared" si="954"/>
        <v>0</v>
      </c>
      <c r="O91" s="17">
        <f t="shared" si="954"/>
        <v>0</v>
      </c>
      <c r="P91" s="17">
        <f t="shared" si="954"/>
        <v>0</v>
      </c>
      <c r="Q91" s="17">
        <f t="shared" si="954"/>
        <v>0</v>
      </c>
      <c r="R91" s="319">
        <f>SUM(F91:Q91)</f>
        <v>0</v>
      </c>
      <c r="S91" s="17">
        <f>S89+S88+S90</f>
        <v>0</v>
      </c>
      <c r="T91" s="17">
        <f t="shared" ref="T91" si="955">T89+T88+T90</f>
        <v>0</v>
      </c>
      <c r="U91" s="17">
        <f t="shared" ref="U91" si="956">U89+U88+U90</f>
        <v>0</v>
      </c>
      <c r="V91" s="17">
        <f t="shared" ref="V91" si="957">V89+V88+V90</f>
        <v>0</v>
      </c>
      <c r="W91" s="17">
        <f t="shared" ref="W91" si="958">W89+W88+W90</f>
        <v>0</v>
      </c>
      <c r="X91" s="17">
        <f t="shared" ref="X91" si="959">X89+X88+X90</f>
        <v>0</v>
      </c>
      <c r="Y91" s="17">
        <f t="shared" ref="Y91" si="960">Y89+Y88+Y90</f>
        <v>0</v>
      </c>
      <c r="Z91" s="17">
        <f t="shared" ref="Z91" si="961">Z89+Z88+Z90</f>
        <v>0</v>
      </c>
      <c r="AA91" s="17">
        <f t="shared" ref="AA91" si="962">AA89+AA88+AA90</f>
        <v>0</v>
      </c>
      <c r="AB91" s="17">
        <f t="shared" ref="AB91" si="963">AB89+AB88+AB90</f>
        <v>0</v>
      </c>
      <c r="AC91" s="17">
        <f t="shared" ref="AC91" si="964">AC89+AC88+AC90</f>
        <v>0</v>
      </c>
      <c r="AD91" s="17">
        <f t="shared" ref="AD91" si="965">AD89+AD88+AD90</f>
        <v>0</v>
      </c>
      <c r="AE91" s="319">
        <f>SUM(S91:AD91)</f>
        <v>0</v>
      </c>
      <c r="AF91" s="17">
        <f>AF89+AF88+AF90</f>
        <v>0</v>
      </c>
      <c r="AG91" s="17">
        <f t="shared" ref="AG91" si="966">AG89+AG88+AG90</f>
        <v>0</v>
      </c>
      <c r="AH91" s="17">
        <f t="shared" ref="AH91" si="967">AH89+AH88+AH90</f>
        <v>0</v>
      </c>
      <c r="AI91" s="17">
        <f t="shared" ref="AI91" si="968">AI89+AI88+AI90</f>
        <v>0</v>
      </c>
      <c r="AJ91" s="17">
        <f t="shared" ref="AJ91" si="969">AJ89+AJ88+AJ90</f>
        <v>0</v>
      </c>
      <c r="AK91" s="17">
        <f t="shared" ref="AK91" si="970">AK89+AK88+AK90</f>
        <v>0</v>
      </c>
      <c r="AL91" s="17">
        <f t="shared" ref="AL91" si="971">AL89+AL88+AL90</f>
        <v>0</v>
      </c>
      <c r="AM91" s="17">
        <f t="shared" ref="AM91" si="972">AM89+AM88+AM90</f>
        <v>0</v>
      </c>
      <c r="AN91" s="17">
        <f t="shared" ref="AN91" si="973">AN89+AN88+AN90</f>
        <v>0</v>
      </c>
      <c r="AO91" s="17">
        <f t="shared" ref="AO91" si="974">AO89+AO88+AO90</f>
        <v>0</v>
      </c>
      <c r="AP91" s="17">
        <f t="shared" ref="AP91" si="975">AP89+AP88+AP90</f>
        <v>0</v>
      </c>
      <c r="AQ91" s="17">
        <f t="shared" ref="AQ91" si="976">AQ89+AQ88+AQ90</f>
        <v>0</v>
      </c>
      <c r="AR91" s="319">
        <f>SUM(AF91:AQ91)</f>
        <v>0</v>
      </c>
      <c r="AS91" s="17">
        <f>AS89+AS88+AS90</f>
        <v>0</v>
      </c>
      <c r="AT91" s="17">
        <f t="shared" ref="AT91" si="977">AT89+AT88+AT90</f>
        <v>0</v>
      </c>
      <c r="AU91" s="17">
        <f t="shared" ref="AU91" si="978">AU89+AU88+AU90</f>
        <v>0</v>
      </c>
      <c r="AV91" s="17">
        <f t="shared" ref="AV91" si="979">AV89+AV88+AV90</f>
        <v>0</v>
      </c>
      <c r="AW91" s="17">
        <f t="shared" ref="AW91" si="980">AW89+AW88+AW90</f>
        <v>0</v>
      </c>
      <c r="AX91" s="17">
        <f t="shared" ref="AX91" si="981">AX89+AX88+AX90</f>
        <v>0</v>
      </c>
      <c r="AY91" s="17">
        <f t="shared" ref="AY91" si="982">AY89+AY88+AY90</f>
        <v>0</v>
      </c>
      <c r="AZ91" s="17">
        <f t="shared" ref="AZ91" si="983">AZ89+AZ88+AZ90</f>
        <v>0</v>
      </c>
      <c r="BA91" s="17">
        <f t="shared" ref="BA91" si="984">BA89+BA88+BA90</f>
        <v>0</v>
      </c>
      <c r="BB91" s="17">
        <f t="shared" ref="BB91" si="985">BB89+BB88+BB90</f>
        <v>0</v>
      </c>
      <c r="BC91" s="17">
        <f t="shared" ref="BC91" si="986">BC89+BC88+BC90</f>
        <v>0</v>
      </c>
      <c r="BD91" s="17">
        <f t="shared" ref="BD91" si="987">BD89+BD88+BD90</f>
        <v>0</v>
      </c>
      <c r="BE91" s="319">
        <f>SUM(AS91:BD91)</f>
        <v>0</v>
      </c>
      <c r="BF91" s="17">
        <f>BF89+BF88+BF90</f>
        <v>0</v>
      </c>
      <c r="BG91" s="17">
        <f t="shared" ref="BG91" si="988">BG89+BG88+BG90</f>
        <v>0</v>
      </c>
      <c r="BH91" s="17">
        <f t="shared" ref="BH91" si="989">BH89+BH88+BH90</f>
        <v>0</v>
      </c>
      <c r="BI91" s="17">
        <f t="shared" ref="BI91" si="990">BI89+BI88+BI90</f>
        <v>0</v>
      </c>
      <c r="BJ91" s="17">
        <f t="shared" ref="BJ91" si="991">BJ89+BJ88+BJ90</f>
        <v>0</v>
      </c>
      <c r="BK91" s="17">
        <f t="shared" ref="BK91" si="992">BK89+BK88+BK90</f>
        <v>0</v>
      </c>
      <c r="BL91" s="17">
        <f t="shared" ref="BL91" si="993">BL89+BL88+BL90</f>
        <v>0</v>
      </c>
      <c r="BM91" s="17">
        <f t="shared" ref="BM91" si="994">BM89+BM88+BM90</f>
        <v>0</v>
      </c>
      <c r="BN91" s="17">
        <f t="shared" ref="BN91" si="995">BN89+BN88+BN90</f>
        <v>0</v>
      </c>
      <c r="BO91" s="17">
        <f t="shared" ref="BO91" si="996">BO89+BO88+BO90</f>
        <v>0</v>
      </c>
      <c r="BP91" s="17">
        <f t="shared" ref="BP91" si="997">BP89+BP88+BP90</f>
        <v>0</v>
      </c>
      <c r="BQ91" s="17">
        <f t="shared" ref="BQ91" si="998">BQ89+BQ88+BQ90</f>
        <v>0</v>
      </c>
      <c r="BR91" s="319">
        <f>SUM(BF91:BQ91)</f>
        <v>0</v>
      </c>
      <c r="BS91" s="17">
        <f>BS89+BS88+BS90</f>
        <v>0</v>
      </c>
      <c r="BT91" s="17">
        <f t="shared" ref="BT91" si="999">BT89+BT88+BT90</f>
        <v>0</v>
      </c>
      <c r="BU91" s="17">
        <f t="shared" ref="BU91" si="1000">BU89+BU88+BU90</f>
        <v>0</v>
      </c>
      <c r="BV91" s="17">
        <f t="shared" ref="BV91" si="1001">BV89+BV88+BV90</f>
        <v>0</v>
      </c>
      <c r="BW91" s="17">
        <f t="shared" ref="BW91" si="1002">BW89+BW88+BW90</f>
        <v>0</v>
      </c>
      <c r="BX91" s="17">
        <f t="shared" ref="BX91" si="1003">BX89+BX88+BX90</f>
        <v>0</v>
      </c>
      <c r="BY91" s="17">
        <f t="shared" ref="BY91" si="1004">BY89+BY88+BY90</f>
        <v>0</v>
      </c>
      <c r="BZ91" s="17">
        <f t="shared" ref="BZ91" si="1005">BZ89+BZ88+BZ90</f>
        <v>0</v>
      </c>
      <c r="CA91" s="17">
        <f t="shared" ref="CA91" si="1006">CA89+CA88+CA90</f>
        <v>0</v>
      </c>
      <c r="CB91" s="17">
        <f t="shared" ref="CB91" si="1007">CB89+CB88+CB90</f>
        <v>0</v>
      </c>
      <c r="CC91" s="17">
        <f t="shared" ref="CC91" si="1008">CC89+CC88+CC90</f>
        <v>0</v>
      </c>
      <c r="CD91" s="17">
        <f t="shared" ref="CD91" si="1009">CD89+CD88+CD90</f>
        <v>0</v>
      </c>
      <c r="CE91" s="319">
        <f>SUM(BS91:CD91)</f>
        <v>0</v>
      </c>
      <c r="CF91" s="17">
        <f>CF89+CF88+CF90</f>
        <v>0</v>
      </c>
      <c r="CG91" s="17">
        <f t="shared" ref="CG91" si="1010">CG89+CG88+CG90</f>
        <v>0</v>
      </c>
      <c r="CH91" s="17">
        <f t="shared" ref="CH91" si="1011">CH89+CH88+CH90</f>
        <v>0</v>
      </c>
      <c r="CI91" s="17">
        <f t="shared" ref="CI91" si="1012">CI89+CI88+CI90</f>
        <v>0</v>
      </c>
      <c r="CJ91" s="17">
        <f t="shared" ref="CJ91" si="1013">CJ89+CJ88+CJ90</f>
        <v>0</v>
      </c>
      <c r="CK91" s="17">
        <f t="shared" ref="CK91" si="1014">CK89+CK88+CK90</f>
        <v>0</v>
      </c>
      <c r="CL91" s="17">
        <f t="shared" ref="CL91" si="1015">CL89+CL88+CL90</f>
        <v>0</v>
      </c>
      <c r="CM91" s="17">
        <f t="shared" ref="CM91" si="1016">CM89+CM88+CM90</f>
        <v>0</v>
      </c>
      <c r="CN91" s="17">
        <f t="shared" ref="CN91" si="1017">CN89+CN88+CN90</f>
        <v>0</v>
      </c>
      <c r="CO91" s="17">
        <f t="shared" ref="CO91" si="1018">CO89+CO88+CO90</f>
        <v>0</v>
      </c>
      <c r="CP91" s="17">
        <f t="shared" ref="CP91" si="1019">CP89+CP88+CP90</f>
        <v>0</v>
      </c>
      <c r="CQ91" s="17">
        <f t="shared" ref="CQ91" si="1020">CQ89+CQ88+CQ90</f>
        <v>0</v>
      </c>
      <c r="CR91" s="319">
        <f>SUM(CF91:CQ91)</f>
        <v>0</v>
      </c>
      <c r="CS91" s="17">
        <f>CS89+CS88+CS90</f>
        <v>0</v>
      </c>
      <c r="CT91" s="17">
        <f t="shared" ref="CT91" si="1021">CT89+CT88+CT90</f>
        <v>0</v>
      </c>
      <c r="CU91" s="17">
        <f t="shared" ref="CU91" si="1022">CU89+CU88+CU90</f>
        <v>0</v>
      </c>
      <c r="CV91" s="17">
        <f t="shared" ref="CV91" si="1023">CV89+CV88+CV90</f>
        <v>0</v>
      </c>
      <c r="CW91" s="17">
        <f t="shared" ref="CW91" si="1024">CW89+CW88+CW90</f>
        <v>0</v>
      </c>
      <c r="CX91" s="17">
        <f t="shared" ref="CX91" si="1025">CX89+CX88+CX90</f>
        <v>0</v>
      </c>
      <c r="CY91" s="17">
        <f t="shared" ref="CY91" si="1026">CY89+CY88+CY90</f>
        <v>0</v>
      </c>
      <c r="CZ91" s="17">
        <f t="shared" ref="CZ91" si="1027">CZ89+CZ88+CZ90</f>
        <v>0</v>
      </c>
      <c r="DA91" s="17">
        <f t="shared" ref="DA91" si="1028">DA89+DA88+DA90</f>
        <v>0</v>
      </c>
      <c r="DB91" s="17">
        <f t="shared" ref="DB91" si="1029">DB89+DB88+DB90</f>
        <v>0</v>
      </c>
      <c r="DC91" s="17">
        <f t="shared" ref="DC91" si="1030">DC89+DC88+DC90</f>
        <v>0</v>
      </c>
      <c r="DD91" s="17">
        <f t="shared" ref="DD91" si="1031">DD89+DD88+DD90</f>
        <v>0</v>
      </c>
      <c r="DE91" s="319">
        <f>SUM(CS91:DD91)</f>
        <v>0</v>
      </c>
      <c r="DF91" s="17">
        <f>DF89+DF88+DF90</f>
        <v>0</v>
      </c>
      <c r="DG91" s="17">
        <f t="shared" ref="DG91" si="1032">DG89+DG88+DG90</f>
        <v>0</v>
      </c>
      <c r="DH91" s="17">
        <f t="shared" ref="DH91" si="1033">DH89+DH88+DH90</f>
        <v>0</v>
      </c>
      <c r="DI91" s="17">
        <f t="shared" ref="DI91" si="1034">DI89+DI88+DI90</f>
        <v>0</v>
      </c>
      <c r="DJ91" s="17">
        <f t="shared" ref="DJ91" si="1035">DJ89+DJ88+DJ90</f>
        <v>0</v>
      </c>
      <c r="DK91" s="17">
        <f t="shared" ref="DK91" si="1036">DK89+DK88+DK90</f>
        <v>0</v>
      </c>
      <c r="DL91" s="17">
        <f t="shared" ref="DL91" si="1037">DL89+DL88+DL90</f>
        <v>0</v>
      </c>
      <c r="DM91" s="17">
        <f t="shared" ref="DM91" si="1038">DM89+DM88+DM90</f>
        <v>0</v>
      </c>
      <c r="DN91" s="17">
        <f t="shared" ref="DN91" si="1039">DN89+DN88+DN90</f>
        <v>0</v>
      </c>
      <c r="DO91" s="17">
        <f t="shared" ref="DO91" si="1040">DO89+DO88+DO90</f>
        <v>0</v>
      </c>
      <c r="DP91" s="17">
        <f t="shared" ref="DP91" si="1041">DP89+DP88+DP90</f>
        <v>0</v>
      </c>
      <c r="DQ91" s="17">
        <f t="shared" ref="DQ91" si="1042">DQ89+DQ88+DQ90</f>
        <v>0</v>
      </c>
      <c r="DR91" s="319">
        <f>SUM(DF91:DQ91)</f>
        <v>0</v>
      </c>
      <c r="DS91" s="17">
        <f>DS89+DS88+DS90</f>
        <v>0</v>
      </c>
      <c r="DT91" s="17">
        <f t="shared" ref="DT91" si="1043">DT89+DT88+DT90</f>
        <v>0</v>
      </c>
      <c r="DU91" s="17">
        <f t="shared" ref="DU91" si="1044">DU89+DU88+DU90</f>
        <v>0</v>
      </c>
      <c r="DV91" s="17">
        <f t="shared" ref="DV91" si="1045">DV89+DV88+DV90</f>
        <v>0</v>
      </c>
      <c r="DW91" s="17">
        <f t="shared" ref="DW91" si="1046">DW89+DW88+DW90</f>
        <v>0</v>
      </c>
      <c r="DX91" s="17">
        <f t="shared" ref="DX91" si="1047">DX89+DX88+DX90</f>
        <v>0</v>
      </c>
      <c r="DY91" s="17">
        <f t="shared" ref="DY91" si="1048">DY89+DY88+DY90</f>
        <v>0</v>
      </c>
      <c r="DZ91" s="17">
        <f t="shared" ref="DZ91" si="1049">DZ89+DZ88+DZ90</f>
        <v>0</v>
      </c>
      <c r="EA91" s="17">
        <f t="shared" ref="EA91" si="1050">EA89+EA88+EA90</f>
        <v>0</v>
      </c>
      <c r="EB91" s="17">
        <f t="shared" ref="EB91" si="1051">EB89+EB88+EB90</f>
        <v>0</v>
      </c>
      <c r="EC91" s="17">
        <f t="shared" ref="EC91" si="1052">EC89+EC88+EC90</f>
        <v>0</v>
      </c>
      <c r="ED91" s="17">
        <f t="shared" ref="ED91" si="1053">ED89+ED88+ED90</f>
        <v>0</v>
      </c>
      <c r="EE91" s="319">
        <f>SUM(DS91:ED91)</f>
        <v>0</v>
      </c>
    </row>
    <row r="92" spans="3:147" x14ac:dyDescent="0.2"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319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319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319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319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319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319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319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319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319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391"/>
    </row>
    <row r="93" spans="3:147" x14ac:dyDescent="0.2">
      <c r="D93" s="1" t="s">
        <v>65</v>
      </c>
      <c r="F93" s="49">
        <f>F74-F84-F91</f>
        <v>0</v>
      </c>
      <c r="G93" s="49">
        <f t="shared" ref="G93:BR93" si="1054">G74-G84-G91</f>
        <v>0</v>
      </c>
      <c r="H93" s="49">
        <f t="shared" si="1054"/>
        <v>0</v>
      </c>
      <c r="I93" s="49">
        <f t="shared" si="1054"/>
        <v>0</v>
      </c>
      <c r="J93" s="49">
        <f t="shared" si="1054"/>
        <v>0</v>
      </c>
      <c r="K93" s="49">
        <f t="shared" si="1054"/>
        <v>0</v>
      </c>
      <c r="L93" s="49">
        <f t="shared" si="1054"/>
        <v>0</v>
      </c>
      <c r="M93" s="49">
        <f t="shared" si="1054"/>
        <v>0</v>
      </c>
      <c r="N93" s="49">
        <f t="shared" si="1054"/>
        <v>0</v>
      </c>
      <c r="O93" s="49">
        <f t="shared" si="1054"/>
        <v>0</v>
      </c>
      <c r="P93" s="49">
        <f t="shared" si="1054"/>
        <v>0</v>
      </c>
      <c r="Q93" s="49">
        <f t="shared" si="1054"/>
        <v>0</v>
      </c>
      <c r="R93" s="319">
        <f t="shared" si="1054"/>
        <v>0</v>
      </c>
      <c r="S93" s="49">
        <f t="shared" si="1054"/>
        <v>0</v>
      </c>
      <c r="T93" s="49">
        <f t="shared" si="1054"/>
        <v>0</v>
      </c>
      <c r="U93" s="49">
        <f t="shared" si="1054"/>
        <v>0</v>
      </c>
      <c r="V93" s="49">
        <f t="shared" si="1054"/>
        <v>0</v>
      </c>
      <c r="W93" s="49">
        <f t="shared" si="1054"/>
        <v>0</v>
      </c>
      <c r="X93" s="49">
        <f t="shared" si="1054"/>
        <v>0</v>
      </c>
      <c r="Y93" s="49">
        <f t="shared" si="1054"/>
        <v>0</v>
      </c>
      <c r="Z93" s="49">
        <f t="shared" si="1054"/>
        <v>0</v>
      </c>
      <c r="AA93" s="49">
        <f t="shared" si="1054"/>
        <v>0</v>
      </c>
      <c r="AB93" s="49">
        <f t="shared" si="1054"/>
        <v>0</v>
      </c>
      <c r="AC93" s="49">
        <f t="shared" si="1054"/>
        <v>0</v>
      </c>
      <c r="AD93" s="49">
        <f t="shared" si="1054"/>
        <v>0</v>
      </c>
      <c r="AE93" s="319">
        <f t="shared" si="1054"/>
        <v>0</v>
      </c>
      <c r="AF93" s="49">
        <f t="shared" si="1054"/>
        <v>0</v>
      </c>
      <c r="AG93" s="49">
        <f t="shared" si="1054"/>
        <v>0</v>
      </c>
      <c r="AH93" s="49">
        <f t="shared" si="1054"/>
        <v>0</v>
      </c>
      <c r="AI93" s="49">
        <f t="shared" si="1054"/>
        <v>0</v>
      </c>
      <c r="AJ93" s="49">
        <f t="shared" si="1054"/>
        <v>0</v>
      </c>
      <c r="AK93" s="49">
        <f t="shared" si="1054"/>
        <v>0</v>
      </c>
      <c r="AL93" s="49">
        <f t="shared" si="1054"/>
        <v>0</v>
      </c>
      <c r="AM93" s="49">
        <f t="shared" si="1054"/>
        <v>0</v>
      </c>
      <c r="AN93" s="49">
        <f t="shared" si="1054"/>
        <v>0</v>
      </c>
      <c r="AO93" s="49">
        <f t="shared" si="1054"/>
        <v>0</v>
      </c>
      <c r="AP93" s="49">
        <f t="shared" si="1054"/>
        <v>0</v>
      </c>
      <c r="AQ93" s="49">
        <f t="shared" si="1054"/>
        <v>0</v>
      </c>
      <c r="AR93" s="319">
        <f t="shared" si="1054"/>
        <v>0</v>
      </c>
      <c r="AS93" s="49">
        <f t="shared" si="1054"/>
        <v>0</v>
      </c>
      <c r="AT93" s="49">
        <f t="shared" si="1054"/>
        <v>0</v>
      </c>
      <c r="AU93" s="49">
        <f t="shared" si="1054"/>
        <v>0</v>
      </c>
      <c r="AV93" s="49">
        <f t="shared" si="1054"/>
        <v>0</v>
      </c>
      <c r="AW93" s="49">
        <f t="shared" si="1054"/>
        <v>0</v>
      </c>
      <c r="AX93" s="49">
        <f t="shared" si="1054"/>
        <v>0</v>
      </c>
      <c r="AY93" s="49">
        <f t="shared" si="1054"/>
        <v>0</v>
      </c>
      <c r="AZ93" s="49">
        <f t="shared" si="1054"/>
        <v>0</v>
      </c>
      <c r="BA93" s="49">
        <f t="shared" si="1054"/>
        <v>0</v>
      </c>
      <c r="BB93" s="49">
        <f t="shared" si="1054"/>
        <v>0</v>
      </c>
      <c r="BC93" s="49">
        <f t="shared" si="1054"/>
        <v>0</v>
      </c>
      <c r="BD93" s="49">
        <f t="shared" si="1054"/>
        <v>0</v>
      </c>
      <c r="BE93" s="319">
        <f t="shared" si="1054"/>
        <v>0</v>
      </c>
      <c r="BF93" s="49">
        <f t="shared" si="1054"/>
        <v>0</v>
      </c>
      <c r="BG93" s="49">
        <f t="shared" si="1054"/>
        <v>0</v>
      </c>
      <c r="BH93" s="49">
        <f t="shared" si="1054"/>
        <v>0</v>
      </c>
      <c r="BI93" s="49">
        <f t="shared" si="1054"/>
        <v>0</v>
      </c>
      <c r="BJ93" s="49">
        <f t="shared" si="1054"/>
        <v>0</v>
      </c>
      <c r="BK93" s="49">
        <f t="shared" si="1054"/>
        <v>0</v>
      </c>
      <c r="BL93" s="49">
        <f t="shared" si="1054"/>
        <v>0</v>
      </c>
      <c r="BM93" s="49">
        <f t="shared" si="1054"/>
        <v>0</v>
      </c>
      <c r="BN93" s="49">
        <f t="shared" si="1054"/>
        <v>0</v>
      </c>
      <c r="BO93" s="49">
        <f t="shared" si="1054"/>
        <v>0</v>
      </c>
      <c r="BP93" s="49">
        <f t="shared" si="1054"/>
        <v>0</v>
      </c>
      <c r="BQ93" s="49">
        <f t="shared" si="1054"/>
        <v>0</v>
      </c>
      <c r="BR93" s="319">
        <f t="shared" si="1054"/>
        <v>0</v>
      </c>
      <c r="BS93" s="49">
        <f t="shared" ref="BS93:ED93" si="1055">BS74-BS84-BS91</f>
        <v>0</v>
      </c>
      <c r="BT93" s="49">
        <f t="shared" si="1055"/>
        <v>0</v>
      </c>
      <c r="BU93" s="49">
        <f t="shared" si="1055"/>
        <v>0</v>
      </c>
      <c r="BV93" s="49">
        <f t="shared" si="1055"/>
        <v>0</v>
      </c>
      <c r="BW93" s="49">
        <f t="shared" si="1055"/>
        <v>0</v>
      </c>
      <c r="BX93" s="49">
        <f t="shared" si="1055"/>
        <v>0</v>
      </c>
      <c r="BY93" s="49">
        <f t="shared" si="1055"/>
        <v>0</v>
      </c>
      <c r="BZ93" s="49">
        <f t="shared" si="1055"/>
        <v>0</v>
      </c>
      <c r="CA93" s="49">
        <f t="shared" si="1055"/>
        <v>0</v>
      </c>
      <c r="CB93" s="49">
        <f t="shared" si="1055"/>
        <v>0</v>
      </c>
      <c r="CC93" s="49">
        <f t="shared" si="1055"/>
        <v>0</v>
      </c>
      <c r="CD93" s="49">
        <f t="shared" si="1055"/>
        <v>0</v>
      </c>
      <c r="CE93" s="319">
        <f t="shared" si="1055"/>
        <v>0</v>
      </c>
      <c r="CF93" s="49">
        <f t="shared" si="1055"/>
        <v>0</v>
      </c>
      <c r="CG93" s="49">
        <f t="shared" si="1055"/>
        <v>0</v>
      </c>
      <c r="CH93" s="49">
        <f t="shared" si="1055"/>
        <v>0</v>
      </c>
      <c r="CI93" s="49">
        <f t="shared" si="1055"/>
        <v>0</v>
      </c>
      <c r="CJ93" s="49">
        <f t="shared" si="1055"/>
        <v>0</v>
      </c>
      <c r="CK93" s="49">
        <f t="shared" si="1055"/>
        <v>0</v>
      </c>
      <c r="CL93" s="49">
        <f t="shared" si="1055"/>
        <v>0</v>
      </c>
      <c r="CM93" s="49">
        <f t="shared" si="1055"/>
        <v>0</v>
      </c>
      <c r="CN93" s="49">
        <f t="shared" si="1055"/>
        <v>0</v>
      </c>
      <c r="CO93" s="49">
        <f t="shared" si="1055"/>
        <v>0</v>
      </c>
      <c r="CP93" s="49">
        <f t="shared" si="1055"/>
        <v>0</v>
      </c>
      <c r="CQ93" s="49">
        <f t="shared" si="1055"/>
        <v>0</v>
      </c>
      <c r="CR93" s="319">
        <f t="shared" si="1055"/>
        <v>0</v>
      </c>
      <c r="CS93" s="49">
        <f t="shared" si="1055"/>
        <v>0</v>
      </c>
      <c r="CT93" s="49">
        <f t="shared" si="1055"/>
        <v>0</v>
      </c>
      <c r="CU93" s="49">
        <f t="shared" si="1055"/>
        <v>0</v>
      </c>
      <c r="CV93" s="49">
        <f t="shared" si="1055"/>
        <v>0</v>
      </c>
      <c r="CW93" s="49">
        <f t="shared" si="1055"/>
        <v>0</v>
      </c>
      <c r="CX93" s="49">
        <f t="shared" si="1055"/>
        <v>0</v>
      </c>
      <c r="CY93" s="49">
        <f t="shared" si="1055"/>
        <v>0</v>
      </c>
      <c r="CZ93" s="49">
        <f t="shared" si="1055"/>
        <v>0</v>
      </c>
      <c r="DA93" s="49">
        <f t="shared" si="1055"/>
        <v>0</v>
      </c>
      <c r="DB93" s="49">
        <f t="shared" si="1055"/>
        <v>0</v>
      </c>
      <c r="DC93" s="49">
        <f t="shared" si="1055"/>
        <v>0</v>
      </c>
      <c r="DD93" s="49">
        <f t="shared" si="1055"/>
        <v>0</v>
      </c>
      <c r="DE93" s="319">
        <f t="shared" si="1055"/>
        <v>0</v>
      </c>
      <c r="DF93" s="49">
        <f t="shared" si="1055"/>
        <v>0</v>
      </c>
      <c r="DG93" s="49">
        <f t="shared" si="1055"/>
        <v>0</v>
      </c>
      <c r="DH93" s="49">
        <f t="shared" si="1055"/>
        <v>0</v>
      </c>
      <c r="DI93" s="49">
        <f t="shared" si="1055"/>
        <v>0</v>
      </c>
      <c r="DJ93" s="49">
        <f t="shared" si="1055"/>
        <v>0</v>
      </c>
      <c r="DK93" s="49">
        <f t="shared" si="1055"/>
        <v>0</v>
      </c>
      <c r="DL93" s="49">
        <f t="shared" si="1055"/>
        <v>0</v>
      </c>
      <c r="DM93" s="49">
        <f t="shared" si="1055"/>
        <v>0</v>
      </c>
      <c r="DN93" s="49">
        <f t="shared" si="1055"/>
        <v>0</v>
      </c>
      <c r="DO93" s="49">
        <f t="shared" si="1055"/>
        <v>0</v>
      </c>
      <c r="DP93" s="49">
        <f t="shared" si="1055"/>
        <v>0</v>
      </c>
      <c r="DQ93" s="49">
        <f t="shared" si="1055"/>
        <v>0</v>
      </c>
      <c r="DR93" s="319">
        <f t="shared" si="1055"/>
        <v>0</v>
      </c>
      <c r="DS93" s="49">
        <f t="shared" si="1055"/>
        <v>0</v>
      </c>
      <c r="DT93" s="49">
        <f t="shared" si="1055"/>
        <v>0</v>
      </c>
      <c r="DU93" s="49">
        <f t="shared" si="1055"/>
        <v>0</v>
      </c>
      <c r="DV93" s="49">
        <f t="shared" si="1055"/>
        <v>0</v>
      </c>
      <c r="DW93" s="49">
        <f t="shared" si="1055"/>
        <v>0</v>
      </c>
      <c r="DX93" s="49">
        <f t="shared" si="1055"/>
        <v>0</v>
      </c>
      <c r="DY93" s="49">
        <f t="shared" si="1055"/>
        <v>0</v>
      </c>
      <c r="DZ93" s="49">
        <f t="shared" si="1055"/>
        <v>0</v>
      </c>
      <c r="EA93" s="49">
        <f t="shared" si="1055"/>
        <v>0</v>
      </c>
      <c r="EB93" s="49">
        <f t="shared" si="1055"/>
        <v>0</v>
      </c>
      <c r="EC93" s="49">
        <f t="shared" si="1055"/>
        <v>0</v>
      </c>
      <c r="ED93" s="49">
        <f t="shared" si="1055"/>
        <v>0</v>
      </c>
      <c r="EE93" s="391">
        <f t="shared" ref="EE93" si="1056">EE74-EE84-EE91</f>
        <v>0</v>
      </c>
    </row>
    <row r="94" spans="3:147" x14ac:dyDescent="0.2"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31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319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319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319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319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319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319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319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319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391"/>
    </row>
    <row r="95" spans="3:147" x14ac:dyDescent="0.2">
      <c r="D95" s="1" t="s">
        <v>66</v>
      </c>
      <c r="F95" s="49">
        <f t="shared" ref="F95:Q95" si="1057">E97</f>
        <v>0</v>
      </c>
      <c r="G95" s="49">
        <f t="shared" si="1057"/>
        <v>0</v>
      </c>
      <c r="H95" s="49">
        <f t="shared" si="1057"/>
        <v>0</v>
      </c>
      <c r="I95" s="49">
        <f t="shared" si="1057"/>
        <v>0</v>
      </c>
      <c r="J95" s="49">
        <f t="shared" si="1057"/>
        <v>0</v>
      </c>
      <c r="K95" s="49">
        <f t="shared" si="1057"/>
        <v>0</v>
      </c>
      <c r="L95" s="49">
        <f t="shared" si="1057"/>
        <v>0</v>
      </c>
      <c r="M95" s="49">
        <f t="shared" si="1057"/>
        <v>0</v>
      </c>
      <c r="N95" s="49">
        <f t="shared" si="1057"/>
        <v>0</v>
      </c>
      <c r="O95" s="49">
        <f t="shared" si="1057"/>
        <v>0</v>
      </c>
      <c r="P95" s="49">
        <f t="shared" si="1057"/>
        <v>0</v>
      </c>
      <c r="Q95" s="49">
        <f t="shared" si="1057"/>
        <v>0</v>
      </c>
      <c r="R95" s="319">
        <f>F95</f>
        <v>0</v>
      </c>
      <c r="S95" s="49">
        <f t="shared" ref="S95:AD95" si="1058">R97</f>
        <v>0</v>
      </c>
      <c r="T95" s="49">
        <f t="shared" si="1058"/>
        <v>0</v>
      </c>
      <c r="U95" s="49">
        <f t="shared" si="1058"/>
        <v>0</v>
      </c>
      <c r="V95" s="49">
        <f t="shared" si="1058"/>
        <v>0</v>
      </c>
      <c r="W95" s="49">
        <f t="shared" si="1058"/>
        <v>0</v>
      </c>
      <c r="X95" s="49">
        <f t="shared" si="1058"/>
        <v>0</v>
      </c>
      <c r="Y95" s="49">
        <f t="shared" si="1058"/>
        <v>0</v>
      </c>
      <c r="Z95" s="49">
        <f t="shared" si="1058"/>
        <v>0</v>
      </c>
      <c r="AA95" s="49">
        <f t="shared" si="1058"/>
        <v>0</v>
      </c>
      <c r="AB95" s="49">
        <f t="shared" si="1058"/>
        <v>0</v>
      </c>
      <c r="AC95" s="49">
        <f t="shared" si="1058"/>
        <v>0</v>
      </c>
      <c r="AD95" s="49">
        <f t="shared" si="1058"/>
        <v>0</v>
      </c>
      <c r="AE95" s="319">
        <f>S95</f>
        <v>0</v>
      </c>
      <c r="AF95" s="49">
        <f t="shared" ref="AF95:AQ95" si="1059">AE97</f>
        <v>0</v>
      </c>
      <c r="AG95" s="49">
        <f t="shared" si="1059"/>
        <v>0</v>
      </c>
      <c r="AH95" s="49">
        <f t="shared" si="1059"/>
        <v>0</v>
      </c>
      <c r="AI95" s="49">
        <f t="shared" si="1059"/>
        <v>0</v>
      </c>
      <c r="AJ95" s="49">
        <f t="shared" si="1059"/>
        <v>0</v>
      </c>
      <c r="AK95" s="49">
        <f t="shared" si="1059"/>
        <v>0</v>
      </c>
      <c r="AL95" s="49">
        <f t="shared" si="1059"/>
        <v>0</v>
      </c>
      <c r="AM95" s="49">
        <f t="shared" si="1059"/>
        <v>0</v>
      </c>
      <c r="AN95" s="49">
        <f t="shared" si="1059"/>
        <v>0</v>
      </c>
      <c r="AO95" s="49">
        <f t="shared" si="1059"/>
        <v>0</v>
      </c>
      <c r="AP95" s="49">
        <f t="shared" si="1059"/>
        <v>0</v>
      </c>
      <c r="AQ95" s="49">
        <f t="shared" si="1059"/>
        <v>0</v>
      </c>
      <c r="AR95" s="319">
        <f>AF95</f>
        <v>0</v>
      </c>
      <c r="AS95" s="49">
        <f t="shared" ref="AS95:BD95" si="1060">AR97</f>
        <v>0</v>
      </c>
      <c r="AT95" s="49">
        <f t="shared" si="1060"/>
        <v>0</v>
      </c>
      <c r="AU95" s="49">
        <f t="shared" si="1060"/>
        <v>0</v>
      </c>
      <c r="AV95" s="49">
        <f t="shared" si="1060"/>
        <v>0</v>
      </c>
      <c r="AW95" s="49">
        <f t="shared" si="1060"/>
        <v>0</v>
      </c>
      <c r="AX95" s="49">
        <f t="shared" si="1060"/>
        <v>0</v>
      </c>
      <c r="AY95" s="49">
        <f t="shared" si="1060"/>
        <v>0</v>
      </c>
      <c r="AZ95" s="49">
        <f t="shared" si="1060"/>
        <v>0</v>
      </c>
      <c r="BA95" s="49">
        <f t="shared" si="1060"/>
        <v>0</v>
      </c>
      <c r="BB95" s="49">
        <f t="shared" si="1060"/>
        <v>0</v>
      </c>
      <c r="BC95" s="49">
        <f t="shared" si="1060"/>
        <v>0</v>
      </c>
      <c r="BD95" s="49">
        <f t="shared" si="1060"/>
        <v>0</v>
      </c>
      <c r="BE95" s="319">
        <f>AS95</f>
        <v>0</v>
      </c>
      <c r="BF95" s="49">
        <f t="shared" ref="BF95:BQ95" si="1061">BE97</f>
        <v>0</v>
      </c>
      <c r="BG95" s="49">
        <f t="shared" si="1061"/>
        <v>0</v>
      </c>
      <c r="BH95" s="49">
        <f t="shared" si="1061"/>
        <v>0</v>
      </c>
      <c r="BI95" s="49">
        <f t="shared" si="1061"/>
        <v>0</v>
      </c>
      <c r="BJ95" s="49">
        <f t="shared" si="1061"/>
        <v>0</v>
      </c>
      <c r="BK95" s="49">
        <f t="shared" si="1061"/>
        <v>0</v>
      </c>
      <c r="BL95" s="49">
        <f t="shared" si="1061"/>
        <v>0</v>
      </c>
      <c r="BM95" s="49">
        <f t="shared" si="1061"/>
        <v>0</v>
      </c>
      <c r="BN95" s="49">
        <f t="shared" si="1061"/>
        <v>0</v>
      </c>
      <c r="BO95" s="49">
        <f t="shared" si="1061"/>
        <v>0</v>
      </c>
      <c r="BP95" s="49">
        <f t="shared" si="1061"/>
        <v>0</v>
      </c>
      <c r="BQ95" s="49">
        <f t="shared" si="1061"/>
        <v>0</v>
      </c>
      <c r="BR95" s="319">
        <f>BF95</f>
        <v>0</v>
      </c>
      <c r="BS95" s="49">
        <f t="shared" ref="BS95:CD95" si="1062">BR97</f>
        <v>0</v>
      </c>
      <c r="BT95" s="49">
        <f t="shared" si="1062"/>
        <v>0</v>
      </c>
      <c r="BU95" s="49">
        <f t="shared" si="1062"/>
        <v>0</v>
      </c>
      <c r="BV95" s="49">
        <f t="shared" si="1062"/>
        <v>0</v>
      </c>
      <c r="BW95" s="49">
        <f t="shared" si="1062"/>
        <v>0</v>
      </c>
      <c r="BX95" s="49">
        <f t="shared" si="1062"/>
        <v>0</v>
      </c>
      <c r="BY95" s="49">
        <f t="shared" si="1062"/>
        <v>0</v>
      </c>
      <c r="BZ95" s="49">
        <f t="shared" si="1062"/>
        <v>0</v>
      </c>
      <c r="CA95" s="49">
        <f t="shared" si="1062"/>
        <v>0</v>
      </c>
      <c r="CB95" s="49">
        <f t="shared" si="1062"/>
        <v>0</v>
      </c>
      <c r="CC95" s="49">
        <f t="shared" si="1062"/>
        <v>0</v>
      </c>
      <c r="CD95" s="49">
        <f t="shared" si="1062"/>
        <v>0</v>
      </c>
      <c r="CE95" s="319">
        <f>BS95</f>
        <v>0</v>
      </c>
      <c r="CF95" s="49">
        <f t="shared" ref="CF95:CQ95" si="1063">CE97</f>
        <v>0</v>
      </c>
      <c r="CG95" s="49">
        <f t="shared" si="1063"/>
        <v>0</v>
      </c>
      <c r="CH95" s="49">
        <f t="shared" si="1063"/>
        <v>0</v>
      </c>
      <c r="CI95" s="49">
        <f t="shared" si="1063"/>
        <v>0</v>
      </c>
      <c r="CJ95" s="49">
        <f t="shared" si="1063"/>
        <v>0</v>
      </c>
      <c r="CK95" s="49">
        <f t="shared" si="1063"/>
        <v>0</v>
      </c>
      <c r="CL95" s="49">
        <f t="shared" si="1063"/>
        <v>0</v>
      </c>
      <c r="CM95" s="49">
        <f t="shared" si="1063"/>
        <v>0</v>
      </c>
      <c r="CN95" s="49">
        <f t="shared" si="1063"/>
        <v>0</v>
      </c>
      <c r="CO95" s="49">
        <f t="shared" si="1063"/>
        <v>0</v>
      </c>
      <c r="CP95" s="49">
        <f t="shared" si="1063"/>
        <v>0</v>
      </c>
      <c r="CQ95" s="49">
        <f t="shared" si="1063"/>
        <v>0</v>
      </c>
      <c r="CR95" s="319">
        <f>CF95</f>
        <v>0</v>
      </c>
      <c r="CS95" s="49">
        <f t="shared" ref="CS95:DD95" si="1064">CR97</f>
        <v>0</v>
      </c>
      <c r="CT95" s="49">
        <f t="shared" si="1064"/>
        <v>0</v>
      </c>
      <c r="CU95" s="49">
        <f t="shared" si="1064"/>
        <v>0</v>
      </c>
      <c r="CV95" s="49">
        <f t="shared" si="1064"/>
        <v>0</v>
      </c>
      <c r="CW95" s="49">
        <f t="shared" si="1064"/>
        <v>0</v>
      </c>
      <c r="CX95" s="49">
        <f t="shared" si="1064"/>
        <v>0</v>
      </c>
      <c r="CY95" s="49">
        <f t="shared" si="1064"/>
        <v>0</v>
      </c>
      <c r="CZ95" s="49">
        <f t="shared" si="1064"/>
        <v>0</v>
      </c>
      <c r="DA95" s="49">
        <f t="shared" si="1064"/>
        <v>0</v>
      </c>
      <c r="DB95" s="49">
        <f t="shared" si="1064"/>
        <v>0</v>
      </c>
      <c r="DC95" s="49">
        <f t="shared" si="1064"/>
        <v>0</v>
      </c>
      <c r="DD95" s="49">
        <f t="shared" si="1064"/>
        <v>0</v>
      </c>
      <c r="DE95" s="319">
        <f>CS95</f>
        <v>0</v>
      </c>
      <c r="DF95" s="49">
        <f t="shared" ref="DF95:DQ95" si="1065">DE97</f>
        <v>0</v>
      </c>
      <c r="DG95" s="49">
        <f t="shared" si="1065"/>
        <v>0</v>
      </c>
      <c r="DH95" s="49">
        <f t="shared" si="1065"/>
        <v>0</v>
      </c>
      <c r="DI95" s="49">
        <f t="shared" si="1065"/>
        <v>0</v>
      </c>
      <c r="DJ95" s="49">
        <f t="shared" si="1065"/>
        <v>0</v>
      </c>
      <c r="DK95" s="49">
        <f t="shared" si="1065"/>
        <v>0</v>
      </c>
      <c r="DL95" s="49">
        <f t="shared" si="1065"/>
        <v>0</v>
      </c>
      <c r="DM95" s="49">
        <f t="shared" si="1065"/>
        <v>0</v>
      </c>
      <c r="DN95" s="49">
        <f t="shared" si="1065"/>
        <v>0</v>
      </c>
      <c r="DO95" s="49">
        <f t="shared" si="1065"/>
        <v>0</v>
      </c>
      <c r="DP95" s="49">
        <f t="shared" si="1065"/>
        <v>0</v>
      </c>
      <c r="DQ95" s="49">
        <f t="shared" si="1065"/>
        <v>0</v>
      </c>
      <c r="DR95" s="319">
        <f>DF95</f>
        <v>0</v>
      </c>
      <c r="DS95" s="49">
        <f t="shared" ref="DS95:ED95" si="1066">DR97</f>
        <v>0</v>
      </c>
      <c r="DT95" s="49">
        <f t="shared" si="1066"/>
        <v>0</v>
      </c>
      <c r="DU95" s="49">
        <f t="shared" si="1066"/>
        <v>0</v>
      </c>
      <c r="DV95" s="49">
        <f t="shared" si="1066"/>
        <v>0</v>
      </c>
      <c r="DW95" s="49">
        <f t="shared" si="1066"/>
        <v>0</v>
      </c>
      <c r="DX95" s="49">
        <f t="shared" si="1066"/>
        <v>0</v>
      </c>
      <c r="DY95" s="49">
        <f t="shared" si="1066"/>
        <v>0</v>
      </c>
      <c r="DZ95" s="49">
        <f t="shared" si="1066"/>
        <v>0</v>
      </c>
      <c r="EA95" s="49">
        <f t="shared" si="1066"/>
        <v>0</v>
      </c>
      <c r="EB95" s="49">
        <f t="shared" si="1066"/>
        <v>0</v>
      </c>
      <c r="EC95" s="49">
        <f t="shared" si="1066"/>
        <v>0</v>
      </c>
      <c r="ED95" s="49">
        <f t="shared" si="1066"/>
        <v>0</v>
      </c>
      <c r="EE95" s="391">
        <f>DS95</f>
        <v>0</v>
      </c>
    </row>
    <row r="96" spans="3:147" x14ac:dyDescent="0.2">
      <c r="D96" s="1" t="s">
        <v>67</v>
      </c>
      <c r="F96" s="49">
        <f t="shared" ref="F96:Q96" si="1067">F93</f>
        <v>0</v>
      </c>
      <c r="G96" s="49">
        <f t="shared" si="1067"/>
        <v>0</v>
      </c>
      <c r="H96" s="49">
        <f t="shared" si="1067"/>
        <v>0</v>
      </c>
      <c r="I96" s="49">
        <f t="shared" si="1067"/>
        <v>0</v>
      </c>
      <c r="J96" s="49">
        <f t="shared" si="1067"/>
        <v>0</v>
      </c>
      <c r="K96" s="49">
        <f t="shared" si="1067"/>
        <v>0</v>
      </c>
      <c r="L96" s="49">
        <f t="shared" si="1067"/>
        <v>0</v>
      </c>
      <c r="M96" s="49">
        <f t="shared" si="1067"/>
        <v>0</v>
      </c>
      <c r="N96" s="49">
        <f t="shared" si="1067"/>
        <v>0</v>
      </c>
      <c r="O96" s="49">
        <f t="shared" si="1067"/>
        <v>0</v>
      </c>
      <c r="P96" s="49">
        <f t="shared" si="1067"/>
        <v>0</v>
      </c>
      <c r="Q96" s="49">
        <f t="shared" si="1067"/>
        <v>0</v>
      </c>
      <c r="R96" s="319">
        <f>SUM(F96:Q96)</f>
        <v>0</v>
      </c>
      <c r="S96" s="49">
        <f t="shared" ref="S96:AD96" si="1068">S93</f>
        <v>0</v>
      </c>
      <c r="T96" s="49">
        <f t="shared" si="1068"/>
        <v>0</v>
      </c>
      <c r="U96" s="49">
        <f t="shared" si="1068"/>
        <v>0</v>
      </c>
      <c r="V96" s="49">
        <f t="shared" si="1068"/>
        <v>0</v>
      </c>
      <c r="W96" s="49">
        <f t="shared" si="1068"/>
        <v>0</v>
      </c>
      <c r="X96" s="49">
        <f t="shared" si="1068"/>
        <v>0</v>
      </c>
      <c r="Y96" s="49">
        <f t="shared" si="1068"/>
        <v>0</v>
      </c>
      <c r="Z96" s="49">
        <f t="shared" si="1068"/>
        <v>0</v>
      </c>
      <c r="AA96" s="49">
        <f t="shared" si="1068"/>
        <v>0</v>
      </c>
      <c r="AB96" s="49">
        <f t="shared" si="1068"/>
        <v>0</v>
      </c>
      <c r="AC96" s="49">
        <f t="shared" si="1068"/>
        <v>0</v>
      </c>
      <c r="AD96" s="49">
        <f t="shared" si="1068"/>
        <v>0</v>
      </c>
      <c r="AE96" s="319">
        <f>SUM(S96:AD96)</f>
        <v>0</v>
      </c>
      <c r="AF96" s="49">
        <f t="shared" ref="AF96:AQ96" si="1069">AF93</f>
        <v>0</v>
      </c>
      <c r="AG96" s="49">
        <f t="shared" si="1069"/>
        <v>0</v>
      </c>
      <c r="AH96" s="49">
        <f t="shared" si="1069"/>
        <v>0</v>
      </c>
      <c r="AI96" s="49">
        <f t="shared" si="1069"/>
        <v>0</v>
      </c>
      <c r="AJ96" s="49">
        <f t="shared" si="1069"/>
        <v>0</v>
      </c>
      <c r="AK96" s="49">
        <f t="shared" si="1069"/>
        <v>0</v>
      </c>
      <c r="AL96" s="49">
        <f t="shared" si="1069"/>
        <v>0</v>
      </c>
      <c r="AM96" s="49">
        <f t="shared" si="1069"/>
        <v>0</v>
      </c>
      <c r="AN96" s="49">
        <f t="shared" si="1069"/>
        <v>0</v>
      </c>
      <c r="AO96" s="49">
        <f t="shared" si="1069"/>
        <v>0</v>
      </c>
      <c r="AP96" s="49">
        <f t="shared" si="1069"/>
        <v>0</v>
      </c>
      <c r="AQ96" s="49">
        <f t="shared" si="1069"/>
        <v>0</v>
      </c>
      <c r="AR96" s="319">
        <f>SUM(AF96:AQ96)</f>
        <v>0</v>
      </c>
      <c r="AS96" s="49">
        <f t="shared" ref="AS96:BD96" si="1070">AS93</f>
        <v>0</v>
      </c>
      <c r="AT96" s="49">
        <f t="shared" si="1070"/>
        <v>0</v>
      </c>
      <c r="AU96" s="49">
        <f t="shared" si="1070"/>
        <v>0</v>
      </c>
      <c r="AV96" s="49">
        <f t="shared" si="1070"/>
        <v>0</v>
      </c>
      <c r="AW96" s="49">
        <f t="shared" si="1070"/>
        <v>0</v>
      </c>
      <c r="AX96" s="49">
        <f t="shared" si="1070"/>
        <v>0</v>
      </c>
      <c r="AY96" s="49">
        <f t="shared" si="1070"/>
        <v>0</v>
      </c>
      <c r="AZ96" s="49">
        <f t="shared" si="1070"/>
        <v>0</v>
      </c>
      <c r="BA96" s="49">
        <f t="shared" si="1070"/>
        <v>0</v>
      </c>
      <c r="BB96" s="49">
        <f t="shared" si="1070"/>
        <v>0</v>
      </c>
      <c r="BC96" s="49">
        <f t="shared" si="1070"/>
        <v>0</v>
      </c>
      <c r="BD96" s="49">
        <f t="shared" si="1070"/>
        <v>0</v>
      </c>
      <c r="BE96" s="319">
        <f>SUM(AS96:BD96)</f>
        <v>0</v>
      </c>
      <c r="BF96" s="49">
        <f t="shared" ref="BF96:BQ96" si="1071">BF93</f>
        <v>0</v>
      </c>
      <c r="BG96" s="49">
        <f t="shared" si="1071"/>
        <v>0</v>
      </c>
      <c r="BH96" s="49">
        <f t="shared" si="1071"/>
        <v>0</v>
      </c>
      <c r="BI96" s="49">
        <f t="shared" si="1071"/>
        <v>0</v>
      </c>
      <c r="BJ96" s="49">
        <f t="shared" si="1071"/>
        <v>0</v>
      </c>
      <c r="BK96" s="49">
        <f t="shared" si="1071"/>
        <v>0</v>
      </c>
      <c r="BL96" s="49">
        <f t="shared" si="1071"/>
        <v>0</v>
      </c>
      <c r="BM96" s="49">
        <f t="shared" si="1071"/>
        <v>0</v>
      </c>
      <c r="BN96" s="49">
        <f t="shared" si="1071"/>
        <v>0</v>
      </c>
      <c r="BO96" s="49">
        <f t="shared" si="1071"/>
        <v>0</v>
      </c>
      <c r="BP96" s="49">
        <f t="shared" si="1071"/>
        <v>0</v>
      </c>
      <c r="BQ96" s="49">
        <f t="shared" si="1071"/>
        <v>0</v>
      </c>
      <c r="BR96" s="319">
        <f>SUM(BF96:BQ96)</f>
        <v>0</v>
      </c>
      <c r="BS96" s="49">
        <f t="shared" ref="BS96:CD96" si="1072">BS93</f>
        <v>0</v>
      </c>
      <c r="BT96" s="49">
        <f t="shared" si="1072"/>
        <v>0</v>
      </c>
      <c r="BU96" s="49">
        <f t="shared" si="1072"/>
        <v>0</v>
      </c>
      <c r="BV96" s="49">
        <f t="shared" si="1072"/>
        <v>0</v>
      </c>
      <c r="BW96" s="49">
        <f t="shared" si="1072"/>
        <v>0</v>
      </c>
      <c r="BX96" s="49">
        <f t="shared" si="1072"/>
        <v>0</v>
      </c>
      <c r="BY96" s="49">
        <f t="shared" si="1072"/>
        <v>0</v>
      </c>
      <c r="BZ96" s="49">
        <f t="shared" si="1072"/>
        <v>0</v>
      </c>
      <c r="CA96" s="49">
        <f t="shared" si="1072"/>
        <v>0</v>
      </c>
      <c r="CB96" s="49">
        <f t="shared" si="1072"/>
        <v>0</v>
      </c>
      <c r="CC96" s="49">
        <f t="shared" si="1072"/>
        <v>0</v>
      </c>
      <c r="CD96" s="49">
        <f t="shared" si="1072"/>
        <v>0</v>
      </c>
      <c r="CE96" s="319">
        <f>SUM(BS96:CD96)</f>
        <v>0</v>
      </c>
      <c r="CF96" s="49">
        <f t="shared" ref="CF96:CQ96" si="1073">CF93</f>
        <v>0</v>
      </c>
      <c r="CG96" s="49">
        <f t="shared" si="1073"/>
        <v>0</v>
      </c>
      <c r="CH96" s="49">
        <f t="shared" si="1073"/>
        <v>0</v>
      </c>
      <c r="CI96" s="49">
        <f t="shared" si="1073"/>
        <v>0</v>
      </c>
      <c r="CJ96" s="49">
        <f t="shared" si="1073"/>
        <v>0</v>
      </c>
      <c r="CK96" s="49">
        <f t="shared" si="1073"/>
        <v>0</v>
      </c>
      <c r="CL96" s="49">
        <f t="shared" si="1073"/>
        <v>0</v>
      </c>
      <c r="CM96" s="49">
        <f t="shared" si="1073"/>
        <v>0</v>
      </c>
      <c r="CN96" s="49">
        <f t="shared" si="1073"/>
        <v>0</v>
      </c>
      <c r="CO96" s="49">
        <f t="shared" si="1073"/>
        <v>0</v>
      </c>
      <c r="CP96" s="49">
        <f t="shared" si="1073"/>
        <v>0</v>
      </c>
      <c r="CQ96" s="49">
        <f t="shared" si="1073"/>
        <v>0</v>
      </c>
      <c r="CR96" s="319">
        <f>SUM(CF96:CQ96)</f>
        <v>0</v>
      </c>
      <c r="CS96" s="49">
        <f t="shared" ref="CS96:DD96" si="1074">CS93</f>
        <v>0</v>
      </c>
      <c r="CT96" s="49">
        <f t="shared" si="1074"/>
        <v>0</v>
      </c>
      <c r="CU96" s="49">
        <f t="shared" si="1074"/>
        <v>0</v>
      </c>
      <c r="CV96" s="49">
        <f t="shared" si="1074"/>
        <v>0</v>
      </c>
      <c r="CW96" s="49">
        <f t="shared" si="1074"/>
        <v>0</v>
      </c>
      <c r="CX96" s="49">
        <f t="shared" si="1074"/>
        <v>0</v>
      </c>
      <c r="CY96" s="49">
        <f t="shared" si="1074"/>
        <v>0</v>
      </c>
      <c r="CZ96" s="49">
        <f t="shared" si="1074"/>
        <v>0</v>
      </c>
      <c r="DA96" s="49">
        <f t="shared" si="1074"/>
        <v>0</v>
      </c>
      <c r="DB96" s="49">
        <f t="shared" si="1074"/>
        <v>0</v>
      </c>
      <c r="DC96" s="49">
        <f t="shared" si="1074"/>
        <v>0</v>
      </c>
      <c r="DD96" s="49">
        <f t="shared" si="1074"/>
        <v>0</v>
      </c>
      <c r="DE96" s="319">
        <f>SUM(CS96:DD96)</f>
        <v>0</v>
      </c>
      <c r="DF96" s="49">
        <f t="shared" ref="DF96:DQ96" si="1075">DF93</f>
        <v>0</v>
      </c>
      <c r="DG96" s="49">
        <f t="shared" si="1075"/>
        <v>0</v>
      </c>
      <c r="DH96" s="49">
        <f t="shared" si="1075"/>
        <v>0</v>
      </c>
      <c r="DI96" s="49">
        <f t="shared" si="1075"/>
        <v>0</v>
      </c>
      <c r="DJ96" s="49">
        <f t="shared" si="1075"/>
        <v>0</v>
      </c>
      <c r="DK96" s="49">
        <f t="shared" si="1075"/>
        <v>0</v>
      </c>
      <c r="DL96" s="49">
        <f t="shared" si="1075"/>
        <v>0</v>
      </c>
      <c r="DM96" s="49">
        <f t="shared" si="1075"/>
        <v>0</v>
      </c>
      <c r="DN96" s="49">
        <f t="shared" si="1075"/>
        <v>0</v>
      </c>
      <c r="DO96" s="49">
        <f t="shared" si="1075"/>
        <v>0</v>
      </c>
      <c r="DP96" s="49">
        <f t="shared" si="1075"/>
        <v>0</v>
      </c>
      <c r="DQ96" s="49">
        <f t="shared" si="1075"/>
        <v>0</v>
      </c>
      <c r="DR96" s="319">
        <f>SUM(DF96:DQ96)</f>
        <v>0</v>
      </c>
      <c r="DS96" s="49">
        <f t="shared" ref="DS96:ED96" si="1076">DS93</f>
        <v>0</v>
      </c>
      <c r="DT96" s="49">
        <f t="shared" si="1076"/>
        <v>0</v>
      </c>
      <c r="DU96" s="49">
        <f t="shared" si="1076"/>
        <v>0</v>
      </c>
      <c r="DV96" s="49">
        <f t="shared" si="1076"/>
        <v>0</v>
      </c>
      <c r="DW96" s="49">
        <f t="shared" si="1076"/>
        <v>0</v>
      </c>
      <c r="DX96" s="49">
        <f t="shared" si="1076"/>
        <v>0</v>
      </c>
      <c r="DY96" s="49">
        <f t="shared" si="1076"/>
        <v>0</v>
      </c>
      <c r="DZ96" s="49">
        <f t="shared" si="1076"/>
        <v>0</v>
      </c>
      <c r="EA96" s="49">
        <f t="shared" si="1076"/>
        <v>0</v>
      </c>
      <c r="EB96" s="49">
        <f t="shared" si="1076"/>
        <v>0</v>
      </c>
      <c r="EC96" s="49">
        <f t="shared" si="1076"/>
        <v>0</v>
      </c>
      <c r="ED96" s="49">
        <f t="shared" si="1076"/>
        <v>0</v>
      </c>
      <c r="EE96" s="391">
        <f>SUM(DS96:ED96)</f>
        <v>0</v>
      </c>
    </row>
    <row r="97" spans="4:135" x14ac:dyDescent="0.2">
      <c r="D97" s="1" t="s">
        <v>68</v>
      </c>
      <c r="F97" s="49">
        <f t="shared" ref="F97:BQ97" si="1077">F95+F96</f>
        <v>0</v>
      </c>
      <c r="G97" s="49">
        <f t="shared" si="1077"/>
        <v>0</v>
      </c>
      <c r="H97" s="49">
        <f t="shared" si="1077"/>
        <v>0</v>
      </c>
      <c r="I97" s="49">
        <f t="shared" si="1077"/>
        <v>0</v>
      </c>
      <c r="J97" s="49">
        <f t="shared" si="1077"/>
        <v>0</v>
      </c>
      <c r="K97" s="49">
        <f t="shared" si="1077"/>
        <v>0</v>
      </c>
      <c r="L97" s="49">
        <f t="shared" si="1077"/>
        <v>0</v>
      </c>
      <c r="M97" s="49">
        <f t="shared" si="1077"/>
        <v>0</v>
      </c>
      <c r="N97" s="49">
        <f t="shared" si="1077"/>
        <v>0</v>
      </c>
      <c r="O97" s="49">
        <f t="shared" si="1077"/>
        <v>0</v>
      </c>
      <c r="P97" s="49">
        <f t="shared" si="1077"/>
        <v>0</v>
      </c>
      <c r="Q97" s="49">
        <f t="shared" si="1077"/>
        <v>0</v>
      </c>
      <c r="R97" s="319">
        <f t="shared" si="1077"/>
        <v>0</v>
      </c>
      <c r="S97" s="49">
        <f t="shared" si="1077"/>
        <v>0</v>
      </c>
      <c r="T97" s="49">
        <f t="shared" si="1077"/>
        <v>0</v>
      </c>
      <c r="U97" s="49">
        <f t="shared" si="1077"/>
        <v>0</v>
      </c>
      <c r="V97" s="49">
        <f t="shared" si="1077"/>
        <v>0</v>
      </c>
      <c r="W97" s="49">
        <f t="shared" si="1077"/>
        <v>0</v>
      </c>
      <c r="X97" s="49">
        <f t="shared" si="1077"/>
        <v>0</v>
      </c>
      <c r="Y97" s="49">
        <f t="shared" si="1077"/>
        <v>0</v>
      </c>
      <c r="Z97" s="49">
        <f t="shared" si="1077"/>
        <v>0</v>
      </c>
      <c r="AA97" s="49">
        <f t="shared" si="1077"/>
        <v>0</v>
      </c>
      <c r="AB97" s="49">
        <f t="shared" si="1077"/>
        <v>0</v>
      </c>
      <c r="AC97" s="49">
        <f t="shared" si="1077"/>
        <v>0</v>
      </c>
      <c r="AD97" s="49">
        <f t="shared" si="1077"/>
        <v>0</v>
      </c>
      <c r="AE97" s="319">
        <f t="shared" si="1077"/>
        <v>0</v>
      </c>
      <c r="AF97" s="49">
        <f t="shared" si="1077"/>
        <v>0</v>
      </c>
      <c r="AG97" s="49">
        <f t="shared" si="1077"/>
        <v>0</v>
      </c>
      <c r="AH97" s="49">
        <f t="shared" si="1077"/>
        <v>0</v>
      </c>
      <c r="AI97" s="49">
        <f t="shared" si="1077"/>
        <v>0</v>
      </c>
      <c r="AJ97" s="49">
        <f t="shared" si="1077"/>
        <v>0</v>
      </c>
      <c r="AK97" s="49">
        <f t="shared" si="1077"/>
        <v>0</v>
      </c>
      <c r="AL97" s="49">
        <f t="shared" si="1077"/>
        <v>0</v>
      </c>
      <c r="AM97" s="49">
        <f t="shared" si="1077"/>
        <v>0</v>
      </c>
      <c r="AN97" s="49">
        <f t="shared" si="1077"/>
        <v>0</v>
      </c>
      <c r="AO97" s="49">
        <f t="shared" si="1077"/>
        <v>0</v>
      </c>
      <c r="AP97" s="49">
        <f t="shared" si="1077"/>
        <v>0</v>
      </c>
      <c r="AQ97" s="49">
        <f t="shared" si="1077"/>
        <v>0</v>
      </c>
      <c r="AR97" s="319">
        <f t="shared" si="1077"/>
        <v>0</v>
      </c>
      <c r="AS97" s="49">
        <f t="shared" si="1077"/>
        <v>0</v>
      </c>
      <c r="AT97" s="49">
        <f t="shared" si="1077"/>
        <v>0</v>
      </c>
      <c r="AU97" s="49">
        <f t="shared" si="1077"/>
        <v>0</v>
      </c>
      <c r="AV97" s="49">
        <f t="shared" si="1077"/>
        <v>0</v>
      </c>
      <c r="AW97" s="49">
        <f t="shared" si="1077"/>
        <v>0</v>
      </c>
      <c r="AX97" s="49">
        <f t="shared" si="1077"/>
        <v>0</v>
      </c>
      <c r="AY97" s="49">
        <f t="shared" si="1077"/>
        <v>0</v>
      </c>
      <c r="AZ97" s="49">
        <f t="shared" si="1077"/>
        <v>0</v>
      </c>
      <c r="BA97" s="49">
        <f t="shared" si="1077"/>
        <v>0</v>
      </c>
      <c r="BB97" s="49">
        <f t="shared" si="1077"/>
        <v>0</v>
      </c>
      <c r="BC97" s="49">
        <f t="shared" si="1077"/>
        <v>0</v>
      </c>
      <c r="BD97" s="49">
        <f t="shared" si="1077"/>
        <v>0</v>
      </c>
      <c r="BE97" s="319">
        <f t="shared" si="1077"/>
        <v>0</v>
      </c>
      <c r="BF97" s="49">
        <f t="shared" si="1077"/>
        <v>0</v>
      </c>
      <c r="BG97" s="49">
        <f t="shared" si="1077"/>
        <v>0</v>
      </c>
      <c r="BH97" s="49">
        <f t="shared" si="1077"/>
        <v>0</v>
      </c>
      <c r="BI97" s="49">
        <f t="shared" si="1077"/>
        <v>0</v>
      </c>
      <c r="BJ97" s="49">
        <f t="shared" si="1077"/>
        <v>0</v>
      </c>
      <c r="BK97" s="49">
        <f t="shared" si="1077"/>
        <v>0</v>
      </c>
      <c r="BL97" s="49">
        <f t="shared" si="1077"/>
        <v>0</v>
      </c>
      <c r="BM97" s="49">
        <f t="shared" si="1077"/>
        <v>0</v>
      </c>
      <c r="BN97" s="49">
        <f t="shared" si="1077"/>
        <v>0</v>
      </c>
      <c r="BO97" s="49">
        <f t="shared" si="1077"/>
        <v>0</v>
      </c>
      <c r="BP97" s="49">
        <f t="shared" si="1077"/>
        <v>0</v>
      </c>
      <c r="BQ97" s="49">
        <f t="shared" si="1077"/>
        <v>0</v>
      </c>
      <c r="BR97" s="319">
        <f t="shared" ref="BR97:EC97" si="1078">BR95+BR96</f>
        <v>0</v>
      </c>
      <c r="BS97" s="49">
        <f t="shared" si="1078"/>
        <v>0</v>
      </c>
      <c r="BT97" s="49">
        <f t="shared" si="1078"/>
        <v>0</v>
      </c>
      <c r="BU97" s="49">
        <f t="shared" si="1078"/>
        <v>0</v>
      </c>
      <c r="BV97" s="49">
        <f t="shared" si="1078"/>
        <v>0</v>
      </c>
      <c r="BW97" s="49">
        <f t="shared" si="1078"/>
        <v>0</v>
      </c>
      <c r="BX97" s="49">
        <f t="shared" si="1078"/>
        <v>0</v>
      </c>
      <c r="BY97" s="49">
        <f t="shared" si="1078"/>
        <v>0</v>
      </c>
      <c r="BZ97" s="49">
        <f t="shared" si="1078"/>
        <v>0</v>
      </c>
      <c r="CA97" s="49">
        <f t="shared" si="1078"/>
        <v>0</v>
      </c>
      <c r="CB97" s="49">
        <f t="shared" si="1078"/>
        <v>0</v>
      </c>
      <c r="CC97" s="49">
        <f t="shared" si="1078"/>
        <v>0</v>
      </c>
      <c r="CD97" s="49">
        <f t="shared" si="1078"/>
        <v>0</v>
      </c>
      <c r="CE97" s="319">
        <f t="shared" si="1078"/>
        <v>0</v>
      </c>
      <c r="CF97" s="49">
        <f t="shared" si="1078"/>
        <v>0</v>
      </c>
      <c r="CG97" s="49">
        <f t="shared" si="1078"/>
        <v>0</v>
      </c>
      <c r="CH97" s="49">
        <f t="shared" si="1078"/>
        <v>0</v>
      </c>
      <c r="CI97" s="49">
        <f t="shared" si="1078"/>
        <v>0</v>
      </c>
      <c r="CJ97" s="49">
        <f t="shared" si="1078"/>
        <v>0</v>
      </c>
      <c r="CK97" s="49">
        <f t="shared" si="1078"/>
        <v>0</v>
      </c>
      <c r="CL97" s="49">
        <f t="shared" si="1078"/>
        <v>0</v>
      </c>
      <c r="CM97" s="49">
        <f t="shared" si="1078"/>
        <v>0</v>
      </c>
      <c r="CN97" s="49">
        <f t="shared" si="1078"/>
        <v>0</v>
      </c>
      <c r="CO97" s="49">
        <f t="shared" si="1078"/>
        <v>0</v>
      </c>
      <c r="CP97" s="49">
        <f t="shared" si="1078"/>
        <v>0</v>
      </c>
      <c r="CQ97" s="49">
        <f t="shared" si="1078"/>
        <v>0</v>
      </c>
      <c r="CR97" s="319">
        <f t="shared" si="1078"/>
        <v>0</v>
      </c>
      <c r="CS97" s="49">
        <f t="shared" si="1078"/>
        <v>0</v>
      </c>
      <c r="CT97" s="49">
        <f t="shared" si="1078"/>
        <v>0</v>
      </c>
      <c r="CU97" s="49">
        <f t="shared" si="1078"/>
        <v>0</v>
      </c>
      <c r="CV97" s="49">
        <f t="shared" si="1078"/>
        <v>0</v>
      </c>
      <c r="CW97" s="49">
        <f t="shared" si="1078"/>
        <v>0</v>
      </c>
      <c r="CX97" s="49">
        <f t="shared" si="1078"/>
        <v>0</v>
      </c>
      <c r="CY97" s="49">
        <f t="shared" si="1078"/>
        <v>0</v>
      </c>
      <c r="CZ97" s="49">
        <f t="shared" si="1078"/>
        <v>0</v>
      </c>
      <c r="DA97" s="49">
        <f t="shared" si="1078"/>
        <v>0</v>
      </c>
      <c r="DB97" s="49">
        <f t="shared" si="1078"/>
        <v>0</v>
      </c>
      <c r="DC97" s="49">
        <f t="shared" si="1078"/>
        <v>0</v>
      </c>
      <c r="DD97" s="49">
        <f t="shared" si="1078"/>
        <v>0</v>
      </c>
      <c r="DE97" s="319">
        <f t="shared" si="1078"/>
        <v>0</v>
      </c>
      <c r="DF97" s="49">
        <f t="shared" si="1078"/>
        <v>0</v>
      </c>
      <c r="DG97" s="49">
        <f t="shared" si="1078"/>
        <v>0</v>
      </c>
      <c r="DH97" s="49">
        <f t="shared" si="1078"/>
        <v>0</v>
      </c>
      <c r="DI97" s="49">
        <f t="shared" si="1078"/>
        <v>0</v>
      </c>
      <c r="DJ97" s="49">
        <f t="shared" si="1078"/>
        <v>0</v>
      </c>
      <c r="DK97" s="49">
        <f t="shared" si="1078"/>
        <v>0</v>
      </c>
      <c r="DL97" s="49">
        <f t="shared" si="1078"/>
        <v>0</v>
      </c>
      <c r="DM97" s="49">
        <f t="shared" si="1078"/>
        <v>0</v>
      </c>
      <c r="DN97" s="49">
        <f t="shared" si="1078"/>
        <v>0</v>
      </c>
      <c r="DO97" s="49">
        <f t="shared" si="1078"/>
        <v>0</v>
      </c>
      <c r="DP97" s="49">
        <f t="shared" si="1078"/>
        <v>0</v>
      </c>
      <c r="DQ97" s="49">
        <f t="shared" si="1078"/>
        <v>0</v>
      </c>
      <c r="DR97" s="319">
        <f t="shared" si="1078"/>
        <v>0</v>
      </c>
      <c r="DS97" s="49">
        <f t="shared" si="1078"/>
        <v>0</v>
      </c>
      <c r="DT97" s="49">
        <f t="shared" si="1078"/>
        <v>0</v>
      </c>
      <c r="DU97" s="49">
        <f t="shared" si="1078"/>
        <v>0</v>
      </c>
      <c r="DV97" s="49">
        <f t="shared" si="1078"/>
        <v>0</v>
      </c>
      <c r="DW97" s="49">
        <f t="shared" si="1078"/>
        <v>0</v>
      </c>
      <c r="DX97" s="49">
        <f t="shared" si="1078"/>
        <v>0</v>
      </c>
      <c r="DY97" s="49">
        <f t="shared" si="1078"/>
        <v>0</v>
      </c>
      <c r="DZ97" s="49">
        <f t="shared" si="1078"/>
        <v>0</v>
      </c>
      <c r="EA97" s="49">
        <f t="shared" si="1078"/>
        <v>0</v>
      </c>
      <c r="EB97" s="49">
        <f t="shared" si="1078"/>
        <v>0</v>
      </c>
      <c r="EC97" s="49">
        <f t="shared" si="1078"/>
        <v>0</v>
      </c>
      <c r="ED97" s="49">
        <f t="shared" ref="ED97:EE97" si="1079">ED95+ED96</f>
        <v>0</v>
      </c>
      <c r="EE97" s="391">
        <f t="shared" si="1079"/>
        <v>0</v>
      </c>
    </row>
    <row r="98" spans="4:135" ht="12" thickBot="1" x14ac:dyDescent="0.25">
      <c r="R98" s="323"/>
      <c r="AE98" s="323"/>
      <c r="AR98" s="323"/>
      <c r="BE98" s="323"/>
      <c r="BR98" s="323"/>
      <c r="CE98" s="323"/>
      <c r="CR98" s="323"/>
      <c r="DE98" s="323"/>
      <c r="DR98" s="323"/>
      <c r="EE98" s="390"/>
    </row>
  </sheetData>
  <mergeCells count="1">
    <mergeCell ref="F1:Q1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46A5-7ECA-A34A-B208-9290248C006B}">
  <sheetPr codeName="Sheet28">
    <tabColor theme="8" tint="-0.249977111117893"/>
  </sheetPr>
  <dimension ref="A1:DW996"/>
  <sheetViews>
    <sheetView workbookViewId="0">
      <selection activeCell="H5" sqref="H5:DW19"/>
    </sheetView>
  </sheetViews>
  <sheetFormatPr baseColWidth="10" defaultColWidth="14.42578125" defaultRowHeight="15" x14ac:dyDescent="0.25"/>
  <cols>
    <col min="1" max="1" width="8" style="289" bestFit="1" customWidth="1"/>
    <col min="2" max="2" width="6.42578125" style="289" bestFit="1" customWidth="1"/>
    <col min="3" max="3" width="9.28515625" style="289" bestFit="1" customWidth="1"/>
    <col min="4" max="4" width="7.7109375" style="289" bestFit="1" customWidth="1"/>
    <col min="5" max="5" width="17.28515625" style="289" bestFit="1" customWidth="1"/>
    <col min="6" max="6" width="4.42578125" style="289" bestFit="1" customWidth="1"/>
    <col min="7" max="7" width="10" style="289" bestFit="1" customWidth="1"/>
    <col min="8" max="9" width="5" style="289" bestFit="1" customWidth="1"/>
    <col min="10" max="15" width="4.7109375" style="289" bestFit="1" customWidth="1"/>
    <col min="16" max="16" width="12.42578125" style="289" bestFit="1" customWidth="1"/>
    <col min="17" max="17" width="5.7109375" style="289" bestFit="1" customWidth="1"/>
    <col min="18" max="19" width="7" style="289" bestFit="1" customWidth="1"/>
    <col min="20" max="21" width="5" style="289" bestFit="1" customWidth="1"/>
    <col min="22" max="22" width="11.140625" style="289" bestFit="1" customWidth="1"/>
    <col min="23" max="103" width="10" style="289" bestFit="1" customWidth="1"/>
    <col min="104" max="16384" width="14.42578125" style="289"/>
  </cols>
  <sheetData>
    <row r="1" spans="1:127" ht="15.75" thickBot="1" x14ac:dyDescent="0.3">
      <c r="A1" s="538" t="s">
        <v>212</v>
      </c>
      <c r="B1" s="539"/>
      <c r="C1" s="539"/>
      <c r="D1" s="539"/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40"/>
    </row>
    <row r="2" spans="1:127" x14ac:dyDescent="0.25">
      <c r="A2" s="295"/>
      <c r="B2" s="295"/>
      <c r="C2" s="295"/>
      <c r="D2" s="295"/>
      <c r="E2" s="295"/>
      <c r="F2" s="292"/>
      <c r="G2" s="302"/>
      <c r="H2" s="292">
        <v>2025</v>
      </c>
      <c r="I2" s="292">
        <v>2025</v>
      </c>
      <c r="J2" s="292">
        <v>2025</v>
      </c>
      <c r="K2" s="292">
        <v>2025</v>
      </c>
      <c r="L2" s="292">
        <v>2025</v>
      </c>
      <c r="M2" s="292">
        <v>2025</v>
      </c>
      <c r="N2" s="292">
        <v>2025</v>
      </c>
      <c r="O2" s="292">
        <v>2025</v>
      </c>
      <c r="P2" s="292">
        <v>2025</v>
      </c>
      <c r="Q2" s="292">
        <v>2025</v>
      </c>
      <c r="R2" s="292">
        <v>2025</v>
      </c>
      <c r="S2" s="292">
        <v>2025</v>
      </c>
      <c r="T2" s="292">
        <v>2025</v>
      </c>
      <c r="U2" s="292">
        <v>2026</v>
      </c>
      <c r="V2" s="292">
        <v>2026</v>
      </c>
      <c r="W2" s="292">
        <v>2026</v>
      </c>
      <c r="X2" s="292">
        <v>2026</v>
      </c>
      <c r="Y2" s="292">
        <v>2026</v>
      </c>
      <c r="Z2" s="292">
        <v>2026</v>
      </c>
      <c r="AA2" s="292">
        <v>2026</v>
      </c>
      <c r="AB2" s="292">
        <v>2026</v>
      </c>
      <c r="AC2" s="292">
        <v>2026</v>
      </c>
      <c r="AD2" s="292">
        <v>2026</v>
      </c>
      <c r="AE2" s="292">
        <v>2026</v>
      </c>
      <c r="AF2" s="315">
        <v>2027</v>
      </c>
      <c r="AG2" s="315">
        <v>2027</v>
      </c>
      <c r="AH2" s="315">
        <v>2027</v>
      </c>
      <c r="AI2" s="315">
        <v>2027</v>
      </c>
      <c r="AJ2" s="315">
        <v>2027</v>
      </c>
      <c r="AK2" s="315">
        <v>2027</v>
      </c>
      <c r="AL2" s="315">
        <v>2027</v>
      </c>
      <c r="AM2" s="315">
        <v>2027</v>
      </c>
      <c r="AN2" s="315">
        <v>2027</v>
      </c>
      <c r="AO2" s="315">
        <v>2027</v>
      </c>
      <c r="AP2" s="315">
        <v>2027</v>
      </c>
      <c r="AQ2" s="315">
        <v>2027</v>
      </c>
      <c r="AR2" s="315">
        <v>2028</v>
      </c>
      <c r="AS2" s="315">
        <v>2028</v>
      </c>
      <c r="AT2" s="315">
        <v>2028</v>
      </c>
      <c r="AU2" s="315">
        <v>2028</v>
      </c>
      <c r="AV2" s="315">
        <v>2028</v>
      </c>
      <c r="AW2" s="315">
        <v>2028</v>
      </c>
      <c r="AX2" s="315">
        <v>2028</v>
      </c>
      <c r="AY2" s="315">
        <v>2028</v>
      </c>
      <c r="AZ2" s="315">
        <v>2028</v>
      </c>
      <c r="BA2" s="315">
        <v>2028</v>
      </c>
      <c r="BB2" s="315">
        <v>2028</v>
      </c>
      <c r="BC2" s="315">
        <v>2028</v>
      </c>
      <c r="BD2" s="315">
        <v>2029</v>
      </c>
      <c r="BE2" s="315">
        <v>2029</v>
      </c>
      <c r="BF2" s="315">
        <v>2029</v>
      </c>
      <c r="BG2" s="315">
        <v>2029</v>
      </c>
      <c r="BH2" s="315">
        <v>2029</v>
      </c>
      <c r="BI2" s="315">
        <v>2029</v>
      </c>
      <c r="BJ2" s="315">
        <v>2029</v>
      </c>
      <c r="BK2" s="315">
        <v>2029</v>
      </c>
      <c r="BL2" s="315">
        <v>2029</v>
      </c>
      <c r="BM2" s="315">
        <v>2029</v>
      </c>
      <c r="BN2" s="315">
        <v>2029</v>
      </c>
      <c r="BO2" s="315">
        <v>2029</v>
      </c>
      <c r="BP2" s="315">
        <v>2030</v>
      </c>
      <c r="BQ2" s="315">
        <v>2030</v>
      </c>
      <c r="BR2" s="315">
        <v>2030</v>
      </c>
      <c r="BS2" s="315">
        <v>2030</v>
      </c>
      <c r="BT2" s="315">
        <v>2030</v>
      </c>
      <c r="BU2" s="315">
        <v>2030</v>
      </c>
      <c r="BV2" s="315">
        <v>2030</v>
      </c>
      <c r="BW2" s="315">
        <v>2030</v>
      </c>
      <c r="BX2" s="315">
        <v>2030</v>
      </c>
      <c r="BY2" s="315">
        <v>2030</v>
      </c>
      <c r="BZ2" s="315">
        <v>2030</v>
      </c>
      <c r="CA2" s="315">
        <v>2030</v>
      </c>
      <c r="CB2" s="315">
        <v>2031</v>
      </c>
      <c r="CC2" s="315">
        <v>2031</v>
      </c>
      <c r="CD2" s="315">
        <v>2031</v>
      </c>
      <c r="CE2" s="315">
        <v>2031</v>
      </c>
      <c r="CF2" s="315">
        <v>2031</v>
      </c>
      <c r="CG2" s="315">
        <v>2031</v>
      </c>
      <c r="CH2" s="315">
        <v>2031</v>
      </c>
      <c r="CI2" s="315">
        <v>2031</v>
      </c>
      <c r="CJ2" s="315">
        <v>2031</v>
      </c>
      <c r="CK2" s="315">
        <v>2031</v>
      </c>
      <c r="CL2" s="315">
        <v>2031</v>
      </c>
      <c r="CM2" s="315">
        <v>2031</v>
      </c>
      <c r="CN2" s="315">
        <v>2032</v>
      </c>
      <c r="CO2" s="315">
        <v>2032</v>
      </c>
      <c r="CP2" s="315">
        <v>2032</v>
      </c>
      <c r="CQ2" s="315">
        <v>2032</v>
      </c>
      <c r="CR2" s="315">
        <v>2032</v>
      </c>
      <c r="CS2" s="315">
        <v>2032</v>
      </c>
      <c r="CT2" s="315">
        <v>2032</v>
      </c>
      <c r="CU2" s="315">
        <v>2032</v>
      </c>
      <c r="CV2" s="315">
        <v>2032</v>
      </c>
      <c r="CW2" s="315">
        <v>2032</v>
      </c>
      <c r="CX2" s="315">
        <v>2032</v>
      </c>
      <c r="CY2" s="315">
        <v>2032</v>
      </c>
      <c r="CZ2" s="315">
        <v>2033</v>
      </c>
      <c r="DA2" s="315">
        <v>2033</v>
      </c>
      <c r="DB2" s="315">
        <v>2033</v>
      </c>
      <c r="DC2" s="315">
        <v>2033</v>
      </c>
      <c r="DD2" s="315">
        <v>2033</v>
      </c>
      <c r="DE2" s="315">
        <v>2033</v>
      </c>
      <c r="DF2" s="315">
        <v>2033</v>
      </c>
      <c r="DG2" s="315">
        <v>2033</v>
      </c>
      <c r="DH2" s="315">
        <v>2033</v>
      </c>
      <c r="DI2" s="315">
        <v>2033</v>
      </c>
      <c r="DJ2" s="315">
        <v>2033</v>
      </c>
      <c r="DK2" s="315">
        <v>2033</v>
      </c>
      <c r="DL2" s="315">
        <v>2034</v>
      </c>
      <c r="DM2" s="315">
        <v>2034</v>
      </c>
      <c r="DN2" s="315">
        <v>2034</v>
      </c>
      <c r="DO2" s="315">
        <v>2034</v>
      </c>
      <c r="DP2" s="315">
        <v>2034</v>
      </c>
      <c r="DQ2" s="315">
        <v>2034</v>
      </c>
      <c r="DR2" s="315">
        <v>2034</v>
      </c>
      <c r="DS2" s="315">
        <v>2034</v>
      </c>
      <c r="DT2" s="315">
        <v>2034</v>
      </c>
      <c r="DU2" s="315">
        <v>2034</v>
      </c>
      <c r="DV2" s="315">
        <v>2034</v>
      </c>
      <c r="DW2" s="315">
        <v>2034</v>
      </c>
    </row>
    <row r="3" spans="1:127" x14ac:dyDescent="0.25">
      <c r="A3" s="314"/>
      <c r="B3" s="314" t="s">
        <v>0</v>
      </c>
      <c r="C3" s="314" t="s">
        <v>149</v>
      </c>
      <c r="D3" s="314" t="s">
        <v>148</v>
      </c>
      <c r="E3" s="314" t="s">
        <v>147</v>
      </c>
      <c r="F3" s="314" t="s">
        <v>146</v>
      </c>
      <c r="G3" s="314" t="s">
        <v>145</v>
      </c>
      <c r="H3" s="314" t="s">
        <v>144</v>
      </c>
      <c r="I3" s="314" t="s">
        <v>143</v>
      </c>
      <c r="J3" s="314" t="s">
        <v>142</v>
      </c>
      <c r="K3" s="314" t="s">
        <v>141</v>
      </c>
      <c r="L3" s="314" t="s">
        <v>140</v>
      </c>
      <c r="M3" s="314" t="s">
        <v>139</v>
      </c>
      <c r="N3" s="314" t="s">
        <v>138</v>
      </c>
      <c r="O3" s="314" t="s">
        <v>137</v>
      </c>
      <c r="P3" s="314" t="s">
        <v>136</v>
      </c>
      <c r="Q3" s="314" t="s">
        <v>135</v>
      </c>
      <c r="R3" s="314" t="s">
        <v>134</v>
      </c>
      <c r="S3" s="314" t="s">
        <v>133</v>
      </c>
      <c r="T3" s="314" t="s">
        <v>144</v>
      </c>
      <c r="U3" s="314" t="s">
        <v>143</v>
      </c>
      <c r="V3" s="314" t="s">
        <v>142</v>
      </c>
      <c r="W3" s="314" t="s">
        <v>141</v>
      </c>
      <c r="X3" s="314" t="s">
        <v>140</v>
      </c>
      <c r="Y3" s="314" t="s">
        <v>139</v>
      </c>
      <c r="Z3" s="314" t="s">
        <v>138</v>
      </c>
      <c r="AA3" s="314" t="s">
        <v>137</v>
      </c>
      <c r="AB3" s="314" t="s">
        <v>136</v>
      </c>
      <c r="AC3" s="314" t="s">
        <v>135</v>
      </c>
      <c r="AD3" s="314" t="s">
        <v>134</v>
      </c>
      <c r="AE3" s="314" t="s">
        <v>133</v>
      </c>
      <c r="AF3" s="313" t="s">
        <v>144</v>
      </c>
      <c r="AG3" s="313" t="s">
        <v>143</v>
      </c>
      <c r="AH3" s="313" t="s">
        <v>142</v>
      </c>
      <c r="AI3" s="313" t="s">
        <v>141</v>
      </c>
      <c r="AJ3" s="313" t="s">
        <v>140</v>
      </c>
      <c r="AK3" s="313" t="s">
        <v>139</v>
      </c>
      <c r="AL3" s="313" t="s">
        <v>138</v>
      </c>
      <c r="AM3" s="313" t="s">
        <v>137</v>
      </c>
      <c r="AN3" s="313" t="s">
        <v>136</v>
      </c>
      <c r="AO3" s="313" t="s">
        <v>135</v>
      </c>
      <c r="AP3" s="313" t="s">
        <v>134</v>
      </c>
      <c r="AQ3" s="313" t="s">
        <v>133</v>
      </c>
      <c r="AR3" s="313" t="s">
        <v>144</v>
      </c>
      <c r="AS3" s="313" t="s">
        <v>143</v>
      </c>
      <c r="AT3" s="313" t="s">
        <v>142</v>
      </c>
      <c r="AU3" s="313" t="s">
        <v>141</v>
      </c>
      <c r="AV3" s="313" t="s">
        <v>140</v>
      </c>
      <c r="AW3" s="313" t="s">
        <v>139</v>
      </c>
      <c r="AX3" s="313" t="s">
        <v>138</v>
      </c>
      <c r="AY3" s="313" t="s">
        <v>137</v>
      </c>
      <c r="AZ3" s="313" t="s">
        <v>136</v>
      </c>
      <c r="BA3" s="313" t="s">
        <v>135</v>
      </c>
      <c r="BB3" s="313" t="s">
        <v>134</v>
      </c>
      <c r="BC3" s="313" t="s">
        <v>133</v>
      </c>
      <c r="BD3" s="313" t="s">
        <v>144</v>
      </c>
      <c r="BE3" s="313" t="s">
        <v>143</v>
      </c>
      <c r="BF3" s="313" t="s">
        <v>142</v>
      </c>
      <c r="BG3" s="313" t="s">
        <v>141</v>
      </c>
      <c r="BH3" s="313" t="s">
        <v>140</v>
      </c>
      <c r="BI3" s="313" t="s">
        <v>139</v>
      </c>
      <c r="BJ3" s="313" t="s">
        <v>138</v>
      </c>
      <c r="BK3" s="313" t="s">
        <v>137</v>
      </c>
      <c r="BL3" s="313" t="s">
        <v>136</v>
      </c>
      <c r="BM3" s="313" t="s">
        <v>135</v>
      </c>
      <c r="BN3" s="313" t="s">
        <v>134</v>
      </c>
      <c r="BO3" s="313" t="s">
        <v>133</v>
      </c>
      <c r="BP3" s="313" t="s">
        <v>144</v>
      </c>
      <c r="BQ3" s="313" t="s">
        <v>143</v>
      </c>
      <c r="BR3" s="313" t="s">
        <v>142</v>
      </c>
      <c r="BS3" s="313" t="s">
        <v>141</v>
      </c>
      <c r="BT3" s="313" t="s">
        <v>140</v>
      </c>
      <c r="BU3" s="313" t="s">
        <v>139</v>
      </c>
      <c r="BV3" s="313" t="s">
        <v>138</v>
      </c>
      <c r="BW3" s="313" t="s">
        <v>137</v>
      </c>
      <c r="BX3" s="313" t="s">
        <v>136</v>
      </c>
      <c r="BY3" s="313" t="s">
        <v>135</v>
      </c>
      <c r="BZ3" s="313" t="s">
        <v>134</v>
      </c>
      <c r="CA3" s="313" t="s">
        <v>133</v>
      </c>
      <c r="CB3" s="313" t="s">
        <v>144</v>
      </c>
      <c r="CC3" s="313" t="s">
        <v>143</v>
      </c>
      <c r="CD3" s="313" t="s">
        <v>142</v>
      </c>
      <c r="CE3" s="313" t="s">
        <v>141</v>
      </c>
      <c r="CF3" s="313" t="s">
        <v>140</v>
      </c>
      <c r="CG3" s="313" t="s">
        <v>139</v>
      </c>
      <c r="CH3" s="313" t="s">
        <v>138</v>
      </c>
      <c r="CI3" s="313" t="s">
        <v>137</v>
      </c>
      <c r="CJ3" s="313" t="s">
        <v>136</v>
      </c>
      <c r="CK3" s="313" t="s">
        <v>135</v>
      </c>
      <c r="CL3" s="313" t="s">
        <v>134</v>
      </c>
      <c r="CM3" s="313" t="s">
        <v>133</v>
      </c>
      <c r="CN3" s="313" t="s">
        <v>144</v>
      </c>
      <c r="CO3" s="313" t="s">
        <v>143</v>
      </c>
      <c r="CP3" s="313" t="s">
        <v>142</v>
      </c>
      <c r="CQ3" s="313" t="s">
        <v>141</v>
      </c>
      <c r="CR3" s="313" t="s">
        <v>140</v>
      </c>
      <c r="CS3" s="313" t="s">
        <v>139</v>
      </c>
      <c r="CT3" s="313" t="s">
        <v>138</v>
      </c>
      <c r="CU3" s="313" t="s">
        <v>137</v>
      </c>
      <c r="CV3" s="313" t="s">
        <v>136</v>
      </c>
      <c r="CW3" s="313" t="s">
        <v>135</v>
      </c>
      <c r="CX3" s="313" t="s">
        <v>134</v>
      </c>
      <c r="CY3" s="313" t="s">
        <v>133</v>
      </c>
      <c r="CZ3" s="313" t="s">
        <v>144</v>
      </c>
      <c r="DA3" s="313" t="s">
        <v>143</v>
      </c>
      <c r="DB3" s="313" t="s">
        <v>142</v>
      </c>
      <c r="DC3" s="313" t="s">
        <v>141</v>
      </c>
      <c r="DD3" s="313" t="s">
        <v>140</v>
      </c>
      <c r="DE3" s="313" t="s">
        <v>139</v>
      </c>
      <c r="DF3" s="313" t="s">
        <v>138</v>
      </c>
      <c r="DG3" s="313" t="s">
        <v>137</v>
      </c>
      <c r="DH3" s="313" t="s">
        <v>136</v>
      </c>
      <c r="DI3" s="313" t="s">
        <v>135</v>
      </c>
      <c r="DJ3" s="313" t="s">
        <v>134</v>
      </c>
      <c r="DK3" s="313" t="s">
        <v>133</v>
      </c>
      <c r="DL3" s="313" t="s">
        <v>144</v>
      </c>
      <c r="DM3" s="313" t="s">
        <v>143</v>
      </c>
      <c r="DN3" s="313" t="s">
        <v>142</v>
      </c>
      <c r="DO3" s="313" t="s">
        <v>141</v>
      </c>
      <c r="DP3" s="313" t="s">
        <v>140</v>
      </c>
      <c r="DQ3" s="313" t="s">
        <v>139</v>
      </c>
      <c r="DR3" s="313" t="s">
        <v>138</v>
      </c>
      <c r="DS3" s="313" t="s">
        <v>137</v>
      </c>
      <c r="DT3" s="313" t="s">
        <v>136</v>
      </c>
      <c r="DU3" s="313" t="s">
        <v>135</v>
      </c>
      <c r="DV3" s="313" t="s">
        <v>134</v>
      </c>
      <c r="DW3" s="313" t="s">
        <v>133</v>
      </c>
    </row>
    <row r="4" spans="1:127" x14ac:dyDescent="0.25">
      <c r="A4" s="295"/>
      <c r="B4" s="295"/>
      <c r="C4" s="294"/>
      <c r="D4" s="294"/>
      <c r="E4" s="295"/>
      <c r="F4" s="292"/>
      <c r="G4" s="295"/>
      <c r="H4" s="295"/>
      <c r="I4" s="295"/>
      <c r="J4" s="295"/>
      <c r="K4" s="295"/>
      <c r="L4" s="295"/>
      <c r="M4" s="295"/>
      <c r="N4" s="295"/>
      <c r="O4" s="295"/>
      <c r="P4" s="295"/>
    </row>
    <row r="5" spans="1:127" ht="14.25" customHeight="1" x14ac:dyDescent="0.25">
      <c r="A5" s="300" t="s">
        <v>132</v>
      </c>
      <c r="B5" s="304">
        <v>61</v>
      </c>
      <c r="C5" s="303" t="s">
        <v>173</v>
      </c>
      <c r="D5" s="308"/>
      <c r="E5" s="310"/>
      <c r="F5" s="309"/>
      <c r="G5" s="305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  <c r="AD5" s="301"/>
      <c r="AE5" s="301"/>
      <c r="AF5" s="301"/>
      <c r="AG5" s="301"/>
      <c r="AH5" s="301"/>
      <c r="AI5" s="301"/>
      <c r="AJ5" s="301"/>
      <c r="AK5" s="301"/>
      <c r="AL5" s="301"/>
      <c r="AM5" s="301"/>
      <c r="AN5" s="301"/>
      <c r="AO5" s="301"/>
      <c r="AP5" s="301"/>
      <c r="AQ5" s="301"/>
      <c r="AR5" s="301"/>
      <c r="AS5" s="301"/>
      <c r="AT5" s="301"/>
      <c r="AU5" s="301"/>
      <c r="AV5" s="301"/>
      <c r="AW5" s="301"/>
      <c r="AX5" s="301"/>
      <c r="AY5" s="301"/>
      <c r="AZ5" s="301"/>
      <c r="BA5" s="301"/>
      <c r="BB5" s="301"/>
      <c r="BC5" s="301"/>
      <c r="BD5" s="301"/>
      <c r="BE5" s="301"/>
      <c r="BF5" s="301"/>
      <c r="BG5" s="301"/>
      <c r="BH5" s="301"/>
      <c r="BI5" s="301"/>
      <c r="BJ5" s="301"/>
      <c r="BK5" s="301"/>
      <c r="BL5" s="301"/>
      <c r="BM5" s="301"/>
      <c r="BN5" s="301"/>
      <c r="BO5" s="301"/>
      <c r="BP5" s="301"/>
      <c r="BQ5" s="301"/>
      <c r="BR5" s="301"/>
      <c r="BS5" s="301"/>
      <c r="BT5" s="301"/>
      <c r="BU5" s="301"/>
      <c r="BV5" s="301"/>
      <c r="BW5" s="301"/>
      <c r="BX5" s="301"/>
      <c r="BY5" s="301"/>
      <c r="BZ5" s="301"/>
      <c r="CA5" s="301"/>
      <c r="CB5" s="301"/>
      <c r="CC5" s="301"/>
      <c r="CD5" s="301"/>
      <c r="CE5" s="301"/>
      <c r="CF5" s="301"/>
      <c r="CG5" s="301"/>
      <c r="CH5" s="301"/>
      <c r="CI5" s="301"/>
      <c r="CJ5" s="301"/>
      <c r="CK5" s="301"/>
      <c r="CL5" s="301"/>
      <c r="CM5" s="301"/>
      <c r="CN5" s="301"/>
      <c r="CO5" s="301"/>
      <c r="CP5" s="301"/>
      <c r="CQ5" s="301"/>
      <c r="CR5" s="301"/>
      <c r="CS5" s="301"/>
      <c r="CT5" s="301"/>
      <c r="CU5" s="301"/>
      <c r="CV5" s="301"/>
      <c r="CW5" s="301"/>
      <c r="CX5" s="301"/>
      <c r="CY5" s="301"/>
      <c r="CZ5" s="301"/>
      <c r="DA5" s="301"/>
      <c r="DB5" s="301"/>
      <c r="DC5" s="301"/>
      <c r="DD5" s="301"/>
      <c r="DE5" s="301"/>
      <c r="DF5" s="301"/>
      <c r="DG5" s="301"/>
      <c r="DH5" s="301"/>
      <c r="DI5" s="301"/>
      <c r="DJ5" s="301"/>
      <c r="DK5" s="301"/>
      <c r="DL5" s="301"/>
      <c r="DM5" s="301"/>
      <c r="DN5" s="301"/>
      <c r="DO5" s="301"/>
      <c r="DP5" s="301"/>
      <c r="DQ5" s="301"/>
      <c r="DR5" s="301"/>
      <c r="DS5" s="301"/>
      <c r="DT5" s="301"/>
      <c r="DU5" s="301"/>
      <c r="DV5" s="301"/>
      <c r="DW5" s="301"/>
    </row>
    <row r="6" spans="1:127" ht="14.25" customHeight="1" x14ac:dyDescent="0.25">
      <c r="A6" s="300" t="s">
        <v>130</v>
      </c>
      <c r="B6" s="304">
        <v>105.5</v>
      </c>
      <c r="C6" s="303" t="s">
        <v>183</v>
      </c>
      <c r="D6" s="294"/>
      <c r="E6" s="299"/>
      <c r="F6" s="298"/>
      <c r="G6" s="296"/>
      <c r="H6" s="302"/>
      <c r="I6" s="302"/>
      <c r="J6" s="302"/>
      <c r="K6" s="302"/>
      <c r="L6" s="302"/>
      <c r="M6" s="302"/>
      <c r="N6" s="302"/>
      <c r="O6" s="302"/>
      <c r="P6" s="302"/>
      <c r="Q6" s="302"/>
      <c r="R6" s="302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  <c r="CO6" s="302"/>
      <c r="CP6" s="302"/>
      <c r="CQ6" s="302"/>
      <c r="CR6" s="302"/>
      <c r="CS6" s="302"/>
      <c r="CT6" s="302"/>
      <c r="CU6" s="302"/>
      <c r="CV6" s="302"/>
      <c r="CW6" s="302"/>
      <c r="CX6" s="302"/>
      <c r="CY6" s="302"/>
      <c r="CZ6" s="302"/>
      <c r="DA6" s="302"/>
      <c r="DB6" s="302"/>
      <c r="DC6" s="302"/>
      <c r="DD6" s="302"/>
      <c r="DE6" s="302"/>
      <c r="DF6" s="302"/>
      <c r="DG6" s="302"/>
      <c r="DH6" s="302"/>
      <c r="DI6" s="302"/>
      <c r="DJ6" s="302"/>
      <c r="DK6" s="302"/>
      <c r="DL6" s="302"/>
      <c r="DM6" s="302"/>
      <c r="DN6" s="302"/>
      <c r="DO6" s="302"/>
      <c r="DP6" s="302"/>
      <c r="DQ6" s="302"/>
      <c r="DR6" s="302"/>
      <c r="DS6" s="302"/>
      <c r="DT6" s="302"/>
      <c r="DU6" s="302"/>
      <c r="DV6" s="302"/>
      <c r="DW6" s="302"/>
    </row>
    <row r="7" spans="1:127" ht="14.25" customHeight="1" x14ac:dyDescent="0.25">
      <c r="A7" s="300" t="s">
        <v>129</v>
      </c>
      <c r="B7" s="304">
        <v>105.5</v>
      </c>
      <c r="C7" s="303" t="s">
        <v>182</v>
      </c>
      <c r="D7" s="294"/>
      <c r="E7" s="310"/>
      <c r="F7" s="309"/>
      <c r="G7" s="296"/>
      <c r="H7" s="301"/>
      <c r="I7" s="301"/>
      <c r="J7" s="301"/>
      <c r="K7" s="301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  <c r="CO7" s="302"/>
      <c r="CP7" s="302"/>
      <c r="CQ7" s="302"/>
      <c r="CR7" s="302"/>
      <c r="CS7" s="302"/>
      <c r="CT7" s="302"/>
      <c r="CU7" s="302"/>
      <c r="CV7" s="302"/>
      <c r="CW7" s="302"/>
      <c r="CX7" s="302"/>
      <c r="CY7" s="302"/>
      <c r="CZ7" s="302"/>
      <c r="DA7" s="302"/>
      <c r="DB7" s="302"/>
      <c r="DC7" s="302"/>
      <c r="DD7" s="302"/>
      <c r="DE7" s="302"/>
      <c r="DF7" s="302"/>
      <c r="DG7" s="302"/>
      <c r="DH7" s="302"/>
      <c r="DI7" s="302"/>
      <c r="DJ7" s="302"/>
      <c r="DK7" s="302"/>
      <c r="DL7" s="302"/>
      <c r="DM7" s="302"/>
      <c r="DN7" s="302"/>
      <c r="DO7" s="302"/>
      <c r="DP7" s="302"/>
      <c r="DQ7" s="302"/>
      <c r="DR7" s="302"/>
      <c r="DS7" s="302"/>
      <c r="DT7" s="302"/>
      <c r="DU7" s="302"/>
      <c r="DV7" s="302"/>
      <c r="DW7" s="302"/>
    </row>
    <row r="8" spans="1:127" ht="14.25" customHeight="1" x14ac:dyDescent="0.25">
      <c r="A8" s="300" t="s">
        <v>127</v>
      </c>
      <c r="B8" s="304">
        <v>61</v>
      </c>
      <c r="C8" s="303" t="s">
        <v>181</v>
      </c>
      <c r="D8" s="294"/>
      <c r="E8" s="299"/>
      <c r="F8" s="298"/>
      <c r="G8" s="296"/>
      <c r="H8" s="295"/>
      <c r="I8" s="295"/>
      <c r="J8" s="295"/>
      <c r="K8" s="295"/>
      <c r="L8" s="295"/>
      <c r="M8" s="295"/>
      <c r="N8" s="302"/>
      <c r="O8" s="302"/>
      <c r="P8" s="302"/>
      <c r="Q8" s="302"/>
      <c r="R8" s="30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  <c r="CO8" s="302"/>
      <c r="CP8" s="302"/>
      <c r="CQ8" s="302"/>
      <c r="CR8" s="302"/>
      <c r="CS8" s="302"/>
      <c r="CT8" s="302"/>
      <c r="CU8" s="302"/>
      <c r="CV8" s="302"/>
      <c r="CW8" s="302"/>
      <c r="CX8" s="302"/>
      <c r="CY8" s="302"/>
      <c r="CZ8" s="302"/>
      <c r="DA8" s="302"/>
      <c r="DB8" s="302"/>
      <c r="DC8" s="302"/>
      <c r="DD8" s="302"/>
      <c r="DE8" s="302"/>
      <c r="DF8" s="302"/>
      <c r="DG8" s="302"/>
      <c r="DH8" s="302"/>
      <c r="DI8" s="302"/>
      <c r="DJ8" s="302"/>
      <c r="DK8" s="302"/>
      <c r="DL8" s="302"/>
      <c r="DM8" s="302"/>
      <c r="DN8" s="302"/>
      <c r="DO8" s="302"/>
      <c r="DP8" s="302"/>
      <c r="DQ8" s="302"/>
      <c r="DR8" s="302"/>
      <c r="DS8" s="302"/>
      <c r="DT8" s="302"/>
      <c r="DU8" s="302"/>
      <c r="DV8" s="302"/>
      <c r="DW8" s="302"/>
    </row>
    <row r="9" spans="1:127" ht="14.25" customHeight="1" x14ac:dyDescent="0.25">
      <c r="A9" s="300" t="s">
        <v>126</v>
      </c>
      <c r="B9" s="304">
        <v>106.5</v>
      </c>
      <c r="C9" s="303" t="s">
        <v>180</v>
      </c>
      <c r="D9" s="308"/>
      <c r="E9" s="310"/>
      <c r="F9" s="309"/>
      <c r="G9" s="305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1"/>
      <c r="AL9" s="301"/>
      <c r="AM9" s="301"/>
      <c r="AN9" s="301"/>
      <c r="AO9" s="301"/>
      <c r="AP9" s="301"/>
      <c r="AQ9" s="301"/>
      <c r="AR9" s="301"/>
      <c r="AS9" s="301"/>
      <c r="AT9" s="301"/>
      <c r="AU9" s="301"/>
      <c r="AV9" s="301"/>
      <c r="AW9" s="301"/>
      <c r="AX9" s="301"/>
      <c r="AY9" s="301"/>
      <c r="AZ9" s="301"/>
      <c r="BA9" s="301"/>
      <c r="BB9" s="301"/>
      <c r="BC9" s="301"/>
      <c r="BD9" s="301"/>
      <c r="BE9" s="301"/>
      <c r="BF9" s="301"/>
      <c r="BG9" s="301"/>
      <c r="BH9" s="301"/>
      <c r="BI9" s="301"/>
      <c r="BJ9" s="301"/>
      <c r="BK9" s="301"/>
      <c r="BL9" s="301"/>
      <c r="BM9" s="301"/>
      <c r="BN9" s="301"/>
      <c r="BO9" s="301"/>
      <c r="BP9" s="301"/>
      <c r="BQ9" s="301"/>
      <c r="BR9" s="301"/>
      <c r="BS9" s="301"/>
      <c r="BT9" s="301"/>
      <c r="BU9" s="301"/>
      <c r="BV9" s="301"/>
      <c r="BW9" s="301"/>
      <c r="BX9" s="301"/>
      <c r="BY9" s="301"/>
      <c r="BZ9" s="301"/>
      <c r="CA9" s="301"/>
      <c r="CB9" s="301"/>
      <c r="CC9" s="301"/>
      <c r="CD9" s="301"/>
      <c r="CE9" s="301"/>
      <c r="CF9" s="301"/>
      <c r="CG9" s="301"/>
      <c r="CH9" s="301"/>
      <c r="CI9" s="301"/>
      <c r="CJ9" s="301"/>
      <c r="CK9" s="301"/>
      <c r="CL9" s="301"/>
      <c r="CM9" s="301"/>
      <c r="CN9" s="301"/>
      <c r="CO9" s="301"/>
      <c r="CP9" s="301"/>
      <c r="CQ9" s="301"/>
      <c r="CR9" s="301"/>
      <c r="CS9" s="301"/>
      <c r="CT9" s="301"/>
      <c r="CU9" s="301"/>
      <c r="CV9" s="301"/>
      <c r="CW9" s="301"/>
      <c r="CX9" s="301"/>
      <c r="CY9" s="301"/>
      <c r="CZ9" s="301"/>
      <c r="DA9" s="301"/>
      <c r="DB9" s="301"/>
      <c r="DC9" s="301"/>
      <c r="DD9" s="301"/>
      <c r="DE9" s="301"/>
      <c r="DF9" s="301"/>
      <c r="DG9" s="301"/>
      <c r="DH9" s="301"/>
      <c r="DI9" s="301"/>
      <c r="DJ9" s="301"/>
      <c r="DK9" s="301"/>
      <c r="DL9" s="301"/>
      <c r="DM9" s="301"/>
      <c r="DN9" s="301"/>
      <c r="DO9" s="301"/>
      <c r="DP9" s="301"/>
      <c r="DQ9" s="301"/>
      <c r="DR9" s="301"/>
      <c r="DS9" s="301"/>
      <c r="DT9" s="301"/>
      <c r="DU9" s="301"/>
      <c r="DV9" s="301"/>
      <c r="DW9" s="301"/>
    </row>
    <row r="10" spans="1:127" ht="14.25" customHeight="1" x14ac:dyDescent="0.25">
      <c r="A10" s="300" t="s">
        <v>124</v>
      </c>
      <c r="B10" s="304">
        <v>101.8</v>
      </c>
      <c r="C10" s="303" t="s">
        <v>179</v>
      </c>
      <c r="D10" s="308"/>
      <c r="E10" s="307"/>
      <c r="F10" s="306"/>
      <c r="G10" s="312"/>
      <c r="H10" s="311"/>
      <c r="I10" s="311"/>
      <c r="J10" s="311"/>
      <c r="K10" s="311"/>
      <c r="L10" s="311"/>
      <c r="M10" s="311"/>
      <c r="N10" s="311"/>
      <c r="O10" s="31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1"/>
      <c r="AK10" s="301"/>
      <c r="AL10" s="301"/>
      <c r="AM10" s="301"/>
      <c r="AN10" s="301"/>
      <c r="AO10" s="301"/>
      <c r="AP10" s="301"/>
      <c r="AQ10" s="301"/>
      <c r="AR10" s="301"/>
      <c r="AS10" s="301"/>
      <c r="AT10" s="301"/>
      <c r="AU10" s="301"/>
      <c r="AV10" s="301"/>
      <c r="AW10" s="301"/>
      <c r="AX10" s="301"/>
      <c r="AY10" s="301"/>
      <c r="AZ10" s="301"/>
      <c r="BA10" s="301"/>
      <c r="BB10" s="301"/>
      <c r="BC10" s="301"/>
      <c r="BD10" s="301"/>
      <c r="BE10" s="301"/>
      <c r="BF10" s="301"/>
      <c r="BG10" s="301"/>
      <c r="BH10" s="301"/>
      <c r="BI10" s="301"/>
      <c r="BJ10" s="301"/>
      <c r="BK10" s="301"/>
      <c r="BL10" s="301"/>
      <c r="BM10" s="301"/>
      <c r="BN10" s="301"/>
      <c r="BO10" s="301"/>
      <c r="BP10" s="301"/>
      <c r="BQ10" s="301"/>
      <c r="BR10" s="301"/>
      <c r="BS10" s="301"/>
      <c r="BT10" s="301"/>
      <c r="BU10" s="301"/>
      <c r="BV10" s="301"/>
      <c r="BW10" s="301"/>
      <c r="BX10" s="301"/>
      <c r="BY10" s="301"/>
      <c r="BZ10" s="301"/>
      <c r="CA10" s="301"/>
      <c r="CB10" s="301"/>
      <c r="CC10" s="301"/>
      <c r="CD10" s="301"/>
      <c r="CE10" s="301"/>
      <c r="CF10" s="301"/>
      <c r="CG10" s="301"/>
      <c r="CH10" s="301"/>
      <c r="CI10" s="301"/>
      <c r="CJ10" s="301"/>
      <c r="CK10" s="301"/>
      <c r="CL10" s="301"/>
      <c r="CM10" s="301"/>
      <c r="CN10" s="301"/>
      <c r="CO10" s="301"/>
      <c r="CP10" s="301"/>
      <c r="CQ10" s="301"/>
      <c r="CR10" s="301"/>
      <c r="CS10" s="301"/>
      <c r="CT10" s="301"/>
      <c r="CU10" s="301"/>
      <c r="CV10" s="301"/>
      <c r="CW10" s="301"/>
      <c r="CX10" s="301"/>
      <c r="CY10" s="301"/>
      <c r="CZ10" s="301"/>
      <c r="DA10" s="301"/>
      <c r="DB10" s="301"/>
      <c r="DC10" s="301"/>
      <c r="DD10" s="301"/>
      <c r="DE10" s="301"/>
      <c r="DF10" s="301"/>
      <c r="DG10" s="301"/>
      <c r="DH10" s="301"/>
      <c r="DI10" s="301"/>
      <c r="DJ10" s="301"/>
      <c r="DK10" s="301"/>
      <c r="DL10" s="301"/>
      <c r="DM10" s="301"/>
      <c r="DN10" s="301"/>
      <c r="DO10" s="301"/>
      <c r="DP10" s="301"/>
      <c r="DQ10" s="301"/>
      <c r="DR10" s="301"/>
      <c r="DS10" s="301"/>
      <c r="DT10" s="301"/>
      <c r="DU10" s="301"/>
      <c r="DV10" s="301"/>
      <c r="DW10" s="301"/>
    </row>
    <row r="11" spans="1:127" ht="14.25" customHeight="1" x14ac:dyDescent="0.25">
      <c r="A11" s="300" t="s">
        <v>122</v>
      </c>
      <c r="B11" s="304">
        <v>100.5</v>
      </c>
      <c r="C11" s="303" t="s">
        <v>178</v>
      </c>
      <c r="D11" s="308"/>
      <c r="E11" s="310"/>
      <c r="F11" s="309"/>
      <c r="G11" s="305"/>
      <c r="H11" s="311"/>
      <c r="I11" s="311"/>
      <c r="J11" s="311"/>
      <c r="K11" s="311"/>
      <c r="L11" s="311"/>
      <c r="M11" s="311"/>
      <c r="N11" s="311"/>
      <c r="O11" s="31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1"/>
      <c r="AL11" s="301"/>
      <c r="AM11" s="301"/>
      <c r="AN11" s="301"/>
      <c r="AO11" s="301"/>
      <c r="AP11" s="301"/>
      <c r="AQ11" s="301"/>
      <c r="AR11" s="301"/>
      <c r="AS11" s="301"/>
      <c r="AT11" s="301"/>
      <c r="AU11" s="301"/>
      <c r="AV11" s="301"/>
      <c r="AW11" s="301"/>
      <c r="AX11" s="301"/>
      <c r="AY11" s="301"/>
      <c r="AZ11" s="301"/>
      <c r="BA11" s="301"/>
      <c r="BB11" s="301"/>
      <c r="BC11" s="301"/>
      <c r="BD11" s="301"/>
      <c r="BE11" s="301"/>
      <c r="BF11" s="301"/>
      <c r="BG11" s="301"/>
      <c r="BH11" s="301"/>
      <c r="BI11" s="301"/>
      <c r="BJ11" s="301"/>
      <c r="BK11" s="301"/>
      <c r="BL11" s="301"/>
      <c r="BM11" s="301"/>
      <c r="BN11" s="301"/>
      <c r="BO11" s="301"/>
      <c r="BP11" s="301"/>
      <c r="BQ11" s="301"/>
      <c r="BR11" s="301"/>
      <c r="BS11" s="301"/>
      <c r="BT11" s="301"/>
      <c r="BU11" s="301"/>
      <c r="BV11" s="301"/>
      <c r="BW11" s="301"/>
      <c r="BX11" s="301"/>
      <c r="BY11" s="301"/>
      <c r="BZ11" s="301"/>
      <c r="CA11" s="301"/>
      <c r="CB11" s="301"/>
      <c r="CC11" s="301"/>
      <c r="CD11" s="301"/>
      <c r="CE11" s="301"/>
      <c r="CF11" s="301"/>
      <c r="CG11" s="301"/>
      <c r="CH11" s="301"/>
      <c r="CI11" s="301"/>
      <c r="CJ11" s="301"/>
      <c r="CK11" s="301"/>
      <c r="CL11" s="301"/>
      <c r="CM11" s="301"/>
      <c r="CN11" s="301"/>
      <c r="CO11" s="301"/>
      <c r="CP11" s="301"/>
      <c r="CQ11" s="301"/>
      <c r="CR11" s="301"/>
      <c r="CS11" s="301"/>
      <c r="CT11" s="301"/>
      <c r="CU11" s="301"/>
      <c r="CV11" s="301"/>
      <c r="CW11" s="301"/>
      <c r="CX11" s="301"/>
      <c r="CY11" s="301"/>
      <c r="CZ11" s="301"/>
      <c r="DA11" s="301"/>
      <c r="DB11" s="301"/>
      <c r="DC11" s="301"/>
      <c r="DD11" s="301"/>
      <c r="DE11" s="301"/>
      <c r="DF11" s="301"/>
      <c r="DG11" s="301"/>
      <c r="DH11" s="301"/>
      <c r="DI11" s="301"/>
      <c r="DJ11" s="301"/>
      <c r="DK11" s="301"/>
      <c r="DL11" s="301"/>
      <c r="DM11" s="301"/>
      <c r="DN11" s="301"/>
      <c r="DO11" s="301"/>
      <c r="DP11" s="301"/>
      <c r="DQ11" s="301"/>
      <c r="DR11" s="301"/>
      <c r="DS11" s="301"/>
      <c r="DT11" s="301"/>
      <c r="DU11" s="301"/>
      <c r="DV11" s="301"/>
      <c r="DW11" s="301"/>
    </row>
    <row r="12" spans="1:127" ht="14.25" customHeight="1" x14ac:dyDescent="0.25">
      <c r="A12" s="300" t="s">
        <v>121</v>
      </c>
      <c r="B12" s="304">
        <v>133.6</v>
      </c>
      <c r="C12" s="303" t="s">
        <v>177</v>
      </c>
      <c r="D12" s="308"/>
      <c r="E12" s="310"/>
      <c r="F12" s="309"/>
      <c r="G12" s="305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1"/>
      <c r="AL12" s="301"/>
      <c r="AM12" s="301"/>
      <c r="AN12" s="301"/>
      <c r="AO12" s="301"/>
      <c r="AP12" s="301"/>
      <c r="AQ12" s="301"/>
      <c r="AR12" s="301"/>
      <c r="AS12" s="301"/>
      <c r="AT12" s="301"/>
      <c r="AU12" s="301"/>
      <c r="AV12" s="301"/>
      <c r="AW12" s="301"/>
      <c r="AX12" s="301"/>
      <c r="AY12" s="301"/>
      <c r="AZ12" s="301"/>
      <c r="BA12" s="301"/>
      <c r="BB12" s="301"/>
      <c r="BC12" s="301"/>
      <c r="BD12" s="301"/>
      <c r="BE12" s="301"/>
      <c r="BF12" s="301"/>
      <c r="BG12" s="301"/>
      <c r="BH12" s="301"/>
      <c r="BI12" s="301"/>
      <c r="BJ12" s="301"/>
      <c r="BK12" s="301"/>
      <c r="BL12" s="301"/>
      <c r="BM12" s="301"/>
      <c r="BN12" s="301"/>
      <c r="BO12" s="301"/>
      <c r="BP12" s="301"/>
      <c r="BQ12" s="301"/>
      <c r="BR12" s="301"/>
      <c r="BS12" s="301"/>
      <c r="BT12" s="301"/>
      <c r="BU12" s="301"/>
      <c r="BV12" s="301"/>
      <c r="BW12" s="301"/>
      <c r="BX12" s="301"/>
      <c r="BY12" s="301"/>
      <c r="BZ12" s="301"/>
      <c r="CA12" s="301"/>
      <c r="CB12" s="301"/>
      <c r="CC12" s="301"/>
      <c r="CD12" s="301"/>
      <c r="CE12" s="301"/>
      <c r="CF12" s="301"/>
      <c r="CG12" s="301"/>
      <c r="CH12" s="301"/>
      <c r="CI12" s="301"/>
      <c r="CJ12" s="301"/>
      <c r="CK12" s="301"/>
      <c r="CL12" s="301"/>
      <c r="CM12" s="301"/>
      <c r="CN12" s="301"/>
      <c r="CO12" s="301"/>
      <c r="CP12" s="301"/>
      <c r="CQ12" s="301"/>
      <c r="CR12" s="301"/>
      <c r="CS12" s="301"/>
      <c r="CT12" s="301"/>
      <c r="CU12" s="301"/>
      <c r="CV12" s="301"/>
      <c r="CW12" s="301"/>
      <c r="CX12" s="301"/>
      <c r="CY12" s="301"/>
      <c r="CZ12" s="301"/>
      <c r="DA12" s="301"/>
      <c r="DB12" s="301"/>
      <c r="DC12" s="301"/>
      <c r="DD12" s="301"/>
      <c r="DE12" s="301"/>
      <c r="DF12" s="301"/>
      <c r="DG12" s="301"/>
      <c r="DH12" s="301"/>
      <c r="DI12" s="301"/>
      <c r="DJ12" s="301"/>
      <c r="DK12" s="301"/>
      <c r="DL12" s="301"/>
      <c r="DM12" s="301"/>
      <c r="DN12" s="301"/>
      <c r="DO12" s="301"/>
      <c r="DP12" s="301"/>
      <c r="DQ12" s="301"/>
      <c r="DR12" s="301"/>
      <c r="DS12" s="301"/>
      <c r="DT12" s="301"/>
      <c r="DU12" s="301"/>
      <c r="DV12" s="301"/>
      <c r="DW12" s="301"/>
    </row>
    <row r="13" spans="1:127" ht="14.25" customHeight="1" x14ac:dyDescent="0.25">
      <c r="A13" s="300" t="s">
        <v>120</v>
      </c>
      <c r="B13" s="304">
        <v>100.9</v>
      </c>
      <c r="C13" s="303" t="s">
        <v>176</v>
      </c>
      <c r="D13" s="308"/>
      <c r="E13" s="310"/>
      <c r="F13" s="309"/>
      <c r="G13" s="305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1"/>
      <c r="AL13" s="301"/>
      <c r="AM13" s="301"/>
      <c r="AN13" s="301"/>
      <c r="AO13" s="301"/>
      <c r="AP13" s="301"/>
      <c r="AQ13" s="301"/>
      <c r="AR13" s="301"/>
      <c r="AS13" s="301"/>
      <c r="AT13" s="301"/>
      <c r="AU13" s="301"/>
      <c r="AV13" s="301"/>
      <c r="AW13" s="301"/>
      <c r="AX13" s="301"/>
      <c r="AY13" s="301"/>
      <c r="AZ13" s="301"/>
      <c r="BA13" s="301"/>
      <c r="BB13" s="301"/>
      <c r="BC13" s="301"/>
      <c r="BD13" s="301"/>
      <c r="BE13" s="301"/>
      <c r="BF13" s="301"/>
      <c r="BG13" s="301"/>
      <c r="BH13" s="301"/>
      <c r="BI13" s="301"/>
      <c r="BJ13" s="301"/>
      <c r="BK13" s="301"/>
      <c r="BL13" s="301"/>
      <c r="BM13" s="301"/>
      <c r="BN13" s="301"/>
      <c r="BO13" s="301"/>
      <c r="BP13" s="301"/>
      <c r="BQ13" s="301"/>
      <c r="BR13" s="301"/>
      <c r="BS13" s="301"/>
      <c r="BT13" s="301"/>
      <c r="BU13" s="301"/>
      <c r="BV13" s="301"/>
      <c r="BW13" s="301"/>
      <c r="BX13" s="301"/>
      <c r="BY13" s="301"/>
      <c r="BZ13" s="301"/>
      <c r="CA13" s="301"/>
      <c r="CB13" s="301"/>
      <c r="CC13" s="301"/>
      <c r="CD13" s="301"/>
      <c r="CE13" s="301"/>
      <c r="CF13" s="301"/>
      <c r="CG13" s="301"/>
      <c r="CH13" s="301"/>
      <c r="CI13" s="301"/>
      <c r="CJ13" s="301"/>
      <c r="CK13" s="301"/>
      <c r="CL13" s="301"/>
      <c r="CM13" s="301"/>
      <c r="CN13" s="301"/>
      <c r="CO13" s="301"/>
      <c r="CP13" s="301"/>
      <c r="CQ13" s="301"/>
      <c r="CR13" s="301"/>
      <c r="CS13" s="301"/>
      <c r="CT13" s="301"/>
      <c r="CU13" s="301"/>
      <c r="CV13" s="301"/>
      <c r="CW13" s="301"/>
      <c r="CX13" s="301"/>
      <c r="CY13" s="301"/>
      <c r="CZ13" s="301"/>
      <c r="DA13" s="301"/>
      <c r="DB13" s="301"/>
      <c r="DC13" s="301"/>
      <c r="DD13" s="301"/>
      <c r="DE13" s="301"/>
      <c r="DF13" s="301"/>
      <c r="DG13" s="301"/>
      <c r="DH13" s="301"/>
      <c r="DI13" s="301"/>
      <c r="DJ13" s="301"/>
      <c r="DK13" s="301"/>
      <c r="DL13" s="301"/>
      <c r="DM13" s="301"/>
      <c r="DN13" s="301"/>
      <c r="DO13" s="301"/>
      <c r="DP13" s="301"/>
      <c r="DQ13" s="301"/>
      <c r="DR13" s="301"/>
      <c r="DS13" s="301"/>
      <c r="DT13" s="301"/>
      <c r="DU13" s="301"/>
      <c r="DV13" s="301"/>
      <c r="DW13" s="301"/>
    </row>
    <row r="14" spans="1:127" ht="14.25" customHeight="1" x14ac:dyDescent="0.25">
      <c r="A14" s="300" t="s">
        <v>118</v>
      </c>
      <c r="B14" s="304">
        <v>63</v>
      </c>
      <c r="C14" s="303" t="s">
        <v>175</v>
      </c>
      <c r="D14" s="294"/>
      <c r="E14" s="299"/>
      <c r="F14" s="298"/>
      <c r="G14" s="296"/>
      <c r="H14" s="302"/>
      <c r="I14" s="302"/>
      <c r="J14" s="302"/>
      <c r="K14" s="302"/>
      <c r="L14" s="302"/>
      <c r="M14" s="302"/>
      <c r="N14" s="302"/>
      <c r="O14" s="302"/>
      <c r="P14" s="302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1"/>
      <c r="AL14" s="301"/>
      <c r="AM14" s="301"/>
      <c r="AN14" s="301"/>
      <c r="AO14" s="301"/>
      <c r="AP14" s="301"/>
      <c r="AQ14" s="301"/>
      <c r="AR14" s="301"/>
      <c r="AS14" s="301"/>
      <c r="AT14" s="301"/>
      <c r="AU14" s="301"/>
      <c r="AV14" s="301"/>
      <c r="AW14" s="301"/>
      <c r="AX14" s="301"/>
      <c r="AY14" s="301"/>
      <c r="AZ14" s="301"/>
      <c r="BA14" s="301"/>
      <c r="BB14" s="301"/>
      <c r="BC14" s="301"/>
      <c r="BD14" s="301"/>
      <c r="BE14" s="301"/>
      <c r="BF14" s="301"/>
      <c r="BG14" s="301"/>
      <c r="BH14" s="301"/>
      <c r="BI14" s="301"/>
      <c r="BJ14" s="301"/>
      <c r="BK14" s="301"/>
      <c r="BL14" s="301"/>
      <c r="BM14" s="301"/>
      <c r="BN14" s="301"/>
      <c r="BO14" s="301"/>
      <c r="BP14" s="301"/>
      <c r="BQ14" s="301"/>
      <c r="BR14" s="301"/>
      <c r="BS14" s="301"/>
      <c r="BT14" s="301"/>
      <c r="BU14" s="301"/>
      <c r="BV14" s="301"/>
      <c r="BW14" s="301"/>
      <c r="BX14" s="301"/>
      <c r="BY14" s="301"/>
      <c r="BZ14" s="301"/>
      <c r="CA14" s="301"/>
      <c r="CB14" s="301"/>
      <c r="CC14" s="301"/>
      <c r="CD14" s="301"/>
      <c r="CE14" s="301"/>
      <c r="CF14" s="301"/>
      <c r="CG14" s="301"/>
      <c r="CH14" s="301"/>
      <c r="CI14" s="301"/>
      <c r="CJ14" s="301"/>
      <c r="CK14" s="301"/>
      <c r="CL14" s="301"/>
      <c r="CM14" s="301"/>
      <c r="CN14" s="301"/>
      <c r="CO14" s="301"/>
      <c r="CP14" s="301"/>
      <c r="CQ14" s="301"/>
      <c r="CR14" s="301"/>
      <c r="CS14" s="301"/>
      <c r="CT14" s="301"/>
      <c r="CU14" s="301"/>
      <c r="CV14" s="301"/>
      <c r="CW14" s="301"/>
      <c r="CX14" s="301"/>
      <c r="CY14" s="301"/>
      <c r="CZ14" s="301"/>
      <c r="DA14" s="301"/>
      <c r="DB14" s="301"/>
      <c r="DC14" s="301"/>
      <c r="DD14" s="301"/>
      <c r="DE14" s="301"/>
      <c r="DF14" s="301"/>
      <c r="DG14" s="301"/>
      <c r="DH14" s="301"/>
      <c r="DI14" s="301"/>
      <c r="DJ14" s="301"/>
      <c r="DK14" s="301"/>
      <c r="DL14" s="301"/>
      <c r="DM14" s="301"/>
      <c r="DN14" s="301"/>
      <c r="DO14" s="301"/>
      <c r="DP14" s="301"/>
      <c r="DQ14" s="301"/>
      <c r="DR14" s="301"/>
      <c r="DS14" s="301"/>
      <c r="DT14" s="301"/>
      <c r="DU14" s="301"/>
      <c r="DV14" s="301"/>
      <c r="DW14" s="301"/>
    </row>
    <row r="15" spans="1:127" ht="14.25" customHeight="1" x14ac:dyDescent="0.25">
      <c r="A15" s="300" t="s">
        <v>116</v>
      </c>
      <c r="B15" s="304">
        <v>73.5</v>
      </c>
      <c r="C15" s="303" t="s">
        <v>174</v>
      </c>
      <c r="D15" s="308"/>
      <c r="E15" s="310"/>
      <c r="F15" s="309"/>
      <c r="G15" s="305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1"/>
      <c r="AL15" s="301"/>
      <c r="AM15" s="301"/>
      <c r="AN15" s="301"/>
      <c r="AO15" s="301"/>
      <c r="AP15" s="301"/>
      <c r="AQ15" s="301"/>
      <c r="AR15" s="301"/>
      <c r="AS15" s="301"/>
      <c r="AT15" s="301"/>
      <c r="AU15" s="301"/>
      <c r="AV15" s="301"/>
      <c r="AW15" s="301"/>
      <c r="AX15" s="301"/>
      <c r="AY15" s="301"/>
      <c r="AZ15" s="301"/>
      <c r="BA15" s="301"/>
      <c r="BB15" s="301"/>
      <c r="BC15" s="301"/>
      <c r="BD15" s="301"/>
      <c r="BE15" s="301"/>
      <c r="BF15" s="301"/>
      <c r="BG15" s="301"/>
      <c r="BH15" s="301"/>
      <c r="BI15" s="301"/>
      <c r="BJ15" s="301"/>
      <c r="BK15" s="301"/>
      <c r="BL15" s="301"/>
      <c r="BM15" s="301"/>
      <c r="BN15" s="301"/>
      <c r="BO15" s="301"/>
      <c r="BP15" s="301"/>
      <c r="BQ15" s="301"/>
      <c r="BR15" s="301"/>
      <c r="BS15" s="301"/>
      <c r="BT15" s="301"/>
      <c r="BU15" s="301"/>
      <c r="BV15" s="301"/>
      <c r="BW15" s="301"/>
      <c r="BX15" s="301"/>
      <c r="BY15" s="301"/>
      <c r="BZ15" s="301"/>
      <c r="CA15" s="301"/>
      <c r="CB15" s="301"/>
      <c r="CC15" s="301"/>
      <c r="CD15" s="301"/>
      <c r="CE15" s="301"/>
      <c r="CF15" s="301"/>
      <c r="CG15" s="301"/>
      <c r="CH15" s="301"/>
      <c r="CI15" s="301"/>
      <c r="CJ15" s="301"/>
      <c r="CK15" s="301"/>
      <c r="CL15" s="301"/>
      <c r="CM15" s="301"/>
      <c r="CN15" s="301"/>
      <c r="CO15" s="301"/>
      <c r="CP15" s="301"/>
      <c r="CQ15" s="301"/>
      <c r="CR15" s="301"/>
      <c r="CS15" s="301"/>
      <c r="CT15" s="301"/>
      <c r="CU15" s="301"/>
      <c r="CV15" s="301"/>
      <c r="CW15" s="301"/>
      <c r="CX15" s="301"/>
      <c r="CY15" s="301"/>
      <c r="CZ15" s="301"/>
      <c r="DA15" s="301"/>
      <c r="DB15" s="301"/>
      <c r="DC15" s="301"/>
      <c r="DD15" s="301"/>
      <c r="DE15" s="301"/>
      <c r="DF15" s="301"/>
      <c r="DG15" s="301"/>
      <c r="DH15" s="301"/>
      <c r="DI15" s="301"/>
      <c r="DJ15" s="301"/>
      <c r="DK15" s="301"/>
      <c r="DL15" s="301"/>
      <c r="DM15" s="301"/>
      <c r="DN15" s="301"/>
      <c r="DO15" s="301"/>
      <c r="DP15" s="301"/>
      <c r="DQ15" s="301"/>
      <c r="DR15" s="301"/>
      <c r="DS15" s="301"/>
      <c r="DT15" s="301"/>
      <c r="DU15" s="301"/>
      <c r="DV15" s="301"/>
      <c r="DW15" s="301"/>
    </row>
    <row r="16" spans="1:127" ht="14.25" customHeight="1" x14ac:dyDescent="0.25">
      <c r="A16" s="300" t="s">
        <v>114</v>
      </c>
      <c r="B16" s="304">
        <v>73.5</v>
      </c>
      <c r="C16" s="303" t="s">
        <v>211</v>
      </c>
      <c r="D16" s="308"/>
      <c r="E16" s="307"/>
      <c r="F16" s="306"/>
      <c r="G16" s="305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1"/>
      <c r="AL16" s="301"/>
      <c r="AM16" s="301"/>
      <c r="AN16" s="301"/>
      <c r="AO16" s="301"/>
      <c r="AP16" s="301"/>
      <c r="AQ16" s="301"/>
      <c r="AR16" s="301"/>
      <c r="AS16" s="301"/>
      <c r="AT16" s="301"/>
      <c r="AU16" s="301"/>
      <c r="AV16" s="301"/>
      <c r="AW16" s="301"/>
      <c r="AX16" s="301"/>
      <c r="AY16" s="301"/>
      <c r="AZ16" s="301"/>
      <c r="BA16" s="301"/>
      <c r="BB16" s="301"/>
      <c r="BC16" s="301"/>
      <c r="BD16" s="301"/>
      <c r="BE16" s="301"/>
      <c r="BF16" s="301"/>
      <c r="BG16" s="301"/>
      <c r="BH16" s="301"/>
      <c r="BI16" s="301"/>
      <c r="BJ16" s="301"/>
      <c r="BK16" s="301"/>
      <c r="BL16" s="301"/>
      <c r="BM16" s="301"/>
      <c r="BN16" s="301"/>
      <c r="BO16" s="301"/>
      <c r="BP16" s="301"/>
      <c r="BQ16" s="301"/>
      <c r="BR16" s="301"/>
      <c r="BS16" s="301"/>
      <c r="BT16" s="301"/>
      <c r="BU16" s="301"/>
      <c r="BV16" s="301"/>
      <c r="BW16" s="301"/>
      <c r="BX16" s="301"/>
      <c r="BY16" s="301"/>
      <c r="BZ16" s="301"/>
      <c r="CA16" s="301"/>
      <c r="CB16" s="301"/>
      <c r="CC16" s="301"/>
      <c r="CD16" s="301"/>
      <c r="CE16" s="301"/>
      <c r="CF16" s="301"/>
      <c r="CG16" s="301"/>
      <c r="CH16" s="301"/>
      <c r="CI16" s="301"/>
      <c r="CJ16" s="301"/>
      <c r="CK16" s="301"/>
      <c r="CL16" s="301"/>
      <c r="CM16" s="301"/>
      <c r="CN16" s="301"/>
      <c r="CO16" s="301"/>
      <c r="CP16" s="301"/>
      <c r="CQ16" s="301"/>
      <c r="CR16" s="301"/>
      <c r="CS16" s="301"/>
      <c r="CT16" s="301"/>
      <c r="CU16" s="301"/>
      <c r="CV16" s="301"/>
      <c r="CW16" s="301"/>
      <c r="CX16" s="301"/>
      <c r="CY16" s="301"/>
      <c r="CZ16" s="301"/>
      <c r="DA16" s="301"/>
      <c r="DB16" s="301"/>
      <c r="DC16" s="301"/>
      <c r="DD16" s="301"/>
      <c r="DE16" s="301"/>
      <c r="DF16" s="301"/>
      <c r="DG16" s="301"/>
      <c r="DH16" s="301"/>
      <c r="DI16" s="301"/>
      <c r="DJ16" s="301"/>
      <c r="DK16" s="301"/>
      <c r="DL16" s="301"/>
      <c r="DM16" s="301"/>
      <c r="DN16" s="301"/>
      <c r="DO16" s="301"/>
      <c r="DP16" s="301"/>
      <c r="DQ16" s="301"/>
      <c r="DR16" s="301"/>
      <c r="DS16" s="301"/>
      <c r="DT16" s="301"/>
      <c r="DU16" s="301"/>
      <c r="DV16" s="301"/>
      <c r="DW16" s="301"/>
    </row>
    <row r="17" spans="1:127" ht="14.25" customHeight="1" x14ac:dyDescent="0.25">
      <c r="A17" s="300" t="s">
        <v>112</v>
      </c>
      <c r="B17" s="304">
        <v>73.5</v>
      </c>
      <c r="C17" s="303" t="s">
        <v>210</v>
      </c>
      <c r="D17" s="294"/>
      <c r="E17" s="299"/>
      <c r="F17" s="298"/>
      <c r="G17" s="296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1"/>
      <c r="AL17" s="301"/>
      <c r="AM17" s="301"/>
      <c r="AN17" s="301"/>
      <c r="AO17" s="301"/>
      <c r="AP17" s="301"/>
      <c r="AQ17" s="301"/>
      <c r="AR17" s="301"/>
      <c r="AS17" s="301"/>
      <c r="AT17" s="301"/>
      <c r="AU17" s="301"/>
      <c r="AV17" s="301"/>
      <c r="AW17" s="301"/>
      <c r="AX17" s="301"/>
      <c r="AY17" s="301"/>
      <c r="AZ17" s="301"/>
      <c r="BA17" s="301"/>
      <c r="BB17" s="301"/>
      <c r="BC17" s="301"/>
      <c r="BD17" s="301"/>
      <c r="BE17" s="301"/>
      <c r="BF17" s="301"/>
      <c r="BG17" s="301"/>
      <c r="BH17" s="301"/>
      <c r="BI17" s="301"/>
      <c r="BJ17" s="301"/>
      <c r="BK17" s="301"/>
      <c r="BL17" s="301"/>
      <c r="BM17" s="301"/>
      <c r="BN17" s="301"/>
      <c r="BO17" s="301"/>
      <c r="BP17" s="301"/>
      <c r="BQ17" s="301"/>
      <c r="BR17" s="301"/>
      <c r="BS17" s="301"/>
      <c r="BT17" s="301"/>
      <c r="BU17" s="301"/>
      <c r="BV17" s="301"/>
      <c r="BW17" s="301"/>
      <c r="BX17" s="301"/>
      <c r="BY17" s="301"/>
      <c r="BZ17" s="301"/>
      <c r="CA17" s="301"/>
      <c r="CB17" s="301"/>
      <c r="CC17" s="301"/>
      <c r="CD17" s="301"/>
      <c r="CE17" s="301"/>
      <c r="CF17" s="301"/>
      <c r="CG17" s="301"/>
      <c r="CH17" s="301"/>
      <c r="CI17" s="301"/>
      <c r="CJ17" s="301"/>
      <c r="CK17" s="301"/>
      <c r="CL17" s="301"/>
      <c r="CM17" s="301"/>
      <c r="CN17" s="301"/>
      <c r="CO17" s="301"/>
      <c r="CP17" s="301"/>
      <c r="CQ17" s="301"/>
      <c r="CR17" s="301"/>
      <c r="CS17" s="301"/>
      <c r="CT17" s="301"/>
      <c r="CU17" s="301"/>
      <c r="CV17" s="301"/>
      <c r="CW17" s="301"/>
      <c r="CX17" s="301"/>
      <c r="CY17" s="301"/>
      <c r="CZ17" s="301"/>
      <c r="DA17" s="301"/>
      <c r="DB17" s="301"/>
      <c r="DC17" s="301"/>
      <c r="DD17" s="301"/>
      <c r="DE17" s="301"/>
      <c r="DF17" s="301"/>
      <c r="DG17" s="301"/>
      <c r="DH17" s="301"/>
      <c r="DI17" s="301"/>
      <c r="DJ17" s="301"/>
      <c r="DK17" s="301"/>
      <c r="DL17" s="301"/>
      <c r="DM17" s="301"/>
      <c r="DN17" s="301"/>
      <c r="DO17" s="301"/>
      <c r="DP17" s="301"/>
      <c r="DQ17" s="301"/>
      <c r="DR17" s="301"/>
      <c r="DS17" s="301"/>
      <c r="DT17" s="301"/>
      <c r="DU17" s="301"/>
      <c r="DV17" s="301"/>
      <c r="DW17" s="301"/>
    </row>
    <row r="18" spans="1:127" ht="14.25" customHeight="1" x14ac:dyDescent="0.25">
      <c r="A18" s="300" t="s">
        <v>109</v>
      </c>
      <c r="B18" s="304">
        <v>114.8</v>
      </c>
      <c r="C18" s="303" t="s">
        <v>209</v>
      </c>
      <c r="D18" s="294"/>
      <c r="E18" s="299"/>
      <c r="F18" s="298"/>
      <c r="G18" s="296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1"/>
      <c r="AT18" s="301"/>
      <c r="AU18" s="301"/>
      <c r="AV18" s="301"/>
      <c r="AW18" s="301"/>
      <c r="AX18" s="301"/>
      <c r="AY18" s="301"/>
      <c r="AZ18" s="301"/>
      <c r="BA18" s="301"/>
      <c r="BB18" s="301"/>
      <c r="BC18" s="301"/>
      <c r="BD18" s="301"/>
      <c r="BE18" s="301"/>
      <c r="BF18" s="301"/>
      <c r="BG18" s="301"/>
      <c r="BH18" s="301"/>
      <c r="BI18" s="301"/>
      <c r="BJ18" s="301"/>
      <c r="BK18" s="301"/>
      <c r="BL18" s="301"/>
      <c r="BM18" s="301"/>
      <c r="BN18" s="301"/>
      <c r="BO18" s="301"/>
      <c r="BP18" s="301"/>
      <c r="BQ18" s="301"/>
      <c r="BR18" s="301"/>
      <c r="BS18" s="301"/>
      <c r="BT18" s="301"/>
      <c r="BU18" s="301"/>
      <c r="BV18" s="301"/>
      <c r="BW18" s="301"/>
      <c r="BX18" s="301"/>
      <c r="BY18" s="301"/>
      <c r="BZ18" s="301"/>
      <c r="CA18" s="301"/>
      <c r="CB18" s="301"/>
      <c r="CC18" s="301"/>
      <c r="CD18" s="301"/>
      <c r="CE18" s="301"/>
      <c r="CF18" s="301"/>
      <c r="CG18" s="301"/>
      <c r="CH18" s="301"/>
      <c r="CI18" s="301"/>
      <c r="CJ18" s="301"/>
      <c r="CK18" s="301"/>
      <c r="CL18" s="301"/>
      <c r="CM18" s="301"/>
      <c r="CN18" s="301"/>
      <c r="CO18" s="301"/>
      <c r="CP18" s="301"/>
      <c r="CQ18" s="301"/>
      <c r="CR18" s="301"/>
      <c r="CS18" s="301"/>
      <c r="CT18" s="301"/>
      <c r="CU18" s="301"/>
      <c r="CV18" s="301"/>
      <c r="CW18" s="301"/>
      <c r="CX18" s="301"/>
      <c r="CY18" s="301"/>
      <c r="CZ18" s="301"/>
      <c r="DA18" s="301"/>
      <c r="DB18" s="301"/>
      <c r="DC18" s="301"/>
      <c r="DD18" s="301"/>
      <c r="DE18" s="301"/>
      <c r="DF18" s="301"/>
      <c r="DG18" s="301"/>
      <c r="DH18" s="301"/>
      <c r="DI18" s="301"/>
      <c r="DJ18" s="301"/>
      <c r="DK18" s="301"/>
      <c r="DL18" s="301"/>
      <c r="DM18" s="301"/>
      <c r="DN18" s="301"/>
      <c r="DO18" s="301"/>
      <c r="DP18" s="301"/>
      <c r="DQ18" s="301"/>
      <c r="DR18" s="301"/>
      <c r="DS18" s="301"/>
      <c r="DT18" s="301"/>
      <c r="DU18" s="301"/>
      <c r="DV18" s="301"/>
      <c r="DW18" s="301"/>
    </row>
    <row r="19" spans="1:127" ht="14.25" customHeight="1" x14ac:dyDescent="0.25">
      <c r="A19" s="300" t="s">
        <v>107</v>
      </c>
      <c r="B19" s="304">
        <v>105.5</v>
      </c>
      <c r="C19" s="303" t="s">
        <v>208</v>
      </c>
      <c r="D19" s="294"/>
      <c r="E19" s="299"/>
      <c r="F19" s="298"/>
      <c r="G19" s="296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1"/>
      <c r="AL19" s="301"/>
      <c r="AM19" s="301"/>
      <c r="AN19" s="301"/>
      <c r="AO19" s="301"/>
      <c r="AP19" s="301"/>
      <c r="AQ19" s="301"/>
      <c r="AR19" s="301"/>
      <c r="AS19" s="301"/>
      <c r="AT19" s="301"/>
      <c r="AU19" s="301"/>
      <c r="AV19" s="301"/>
      <c r="AW19" s="301"/>
      <c r="AX19" s="301"/>
      <c r="AY19" s="301"/>
      <c r="AZ19" s="301"/>
      <c r="BA19" s="301"/>
      <c r="BB19" s="301"/>
      <c r="BC19" s="301"/>
      <c r="BD19" s="301"/>
      <c r="BE19" s="301"/>
      <c r="BF19" s="301"/>
      <c r="BG19" s="301"/>
      <c r="BH19" s="301"/>
      <c r="BI19" s="301"/>
      <c r="BJ19" s="301"/>
      <c r="BK19" s="301"/>
      <c r="BL19" s="301"/>
      <c r="BM19" s="301"/>
      <c r="BN19" s="301"/>
      <c r="BO19" s="301"/>
      <c r="BP19" s="301"/>
      <c r="BQ19" s="301"/>
      <c r="BR19" s="301"/>
      <c r="BS19" s="301"/>
      <c r="BT19" s="301"/>
      <c r="BU19" s="301"/>
      <c r="BV19" s="301"/>
      <c r="BW19" s="301"/>
      <c r="BX19" s="301"/>
      <c r="BY19" s="301"/>
      <c r="BZ19" s="301"/>
      <c r="CA19" s="301"/>
      <c r="CB19" s="301"/>
      <c r="CC19" s="301"/>
      <c r="CD19" s="301"/>
      <c r="CE19" s="301"/>
      <c r="CF19" s="301"/>
      <c r="CG19" s="301"/>
      <c r="CH19" s="301"/>
      <c r="CI19" s="301"/>
      <c r="CJ19" s="301"/>
      <c r="CK19" s="301"/>
      <c r="CL19" s="301"/>
      <c r="CM19" s="301"/>
      <c r="CN19" s="301"/>
      <c r="CO19" s="301"/>
      <c r="CP19" s="301"/>
      <c r="CQ19" s="301"/>
      <c r="CR19" s="301"/>
      <c r="CS19" s="301"/>
      <c r="CT19" s="301"/>
      <c r="CU19" s="301"/>
      <c r="CV19" s="301"/>
      <c r="CW19" s="301"/>
      <c r="CX19" s="301"/>
      <c r="CY19" s="301"/>
      <c r="CZ19" s="301"/>
      <c r="DA19" s="301"/>
      <c r="DB19" s="301"/>
      <c r="DC19" s="301"/>
      <c r="DD19" s="301"/>
      <c r="DE19" s="301"/>
      <c r="DF19" s="301"/>
      <c r="DG19" s="301"/>
      <c r="DH19" s="301"/>
      <c r="DI19" s="301"/>
      <c r="DJ19" s="301"/>
      <c r="DK19" s="301"/>
      <c r="DL19" s="301"/>
      <c r="DM19" s="301"/>
      <c r="DN19" s="301"/>
      <c r="DO19" s="301"/>
      <c r="DP19" s="301"/>
      <c r="DQ19" s="301"/>
      <c r="DR19" s="301"/>
      <c r="DS19" s="301"/>
      <c r="DT19" s="301"/>
      <c r="DU19" s="301"/>
      <c r="DV19" s="301"/>
      <c r="DW19" s="301"/>
    </row>
    <row r="20" spans="1:127" ht="15.75" customHeight="1" x14ac:dyDescent="0.25">
      <c r="A20" s="300"/>
      <c r="B20" s="292"/>
      <c r="C20" s="294"/>
      <c r="D20" s="294"/>
      <c r="E20" s="299"/>
      <c r="F20" s="298"/>
      <c r="G20" s="296"/>
      <c r="H20" s="295"/>
      <c r="I20" s="295"/>
      <c r="J20" s="295"/>
      <c r="K20" s="295"/>
      <c r="L20" s="295"/>
      <c r="M20" s="295"/>
      <c r="N20" s="295"/>
      <c r="O20" s="295"/>
      <c r="P20" s="295"/>
    </row>
    <row r="21" spans="1:127" ht="15.75" customHeight="1" x14ac:dyDescent="0.25">
      <c r="A21" s="295"/>
      <c r="B21" s="295"/>
      <c r="C21" s="294"/>
      <c r="D21" s="294"/>
      <c r="E21" s="293" t="s">
        <v>207</v>
      </c>
      <c r="F21" s="292"/>
      <c r="G21" s="297">
        <f t="shared" ref="G21:AL21" si="0">SUM(G5:G20)</f>
        <v>0</v>
      </c>
      <c r="H21" s="297">
        <f t="shared" si="0"/>
        <v>0</v>
      </c>
      <c r="I21" s="297">
        <f t="shared" si="0"/>
        <v>0</v>
      </c>
      <c r="J21" s="297">
        <f t="shared" si="0"/>
        <v>0</v>
      </c>
      <c r="K21" s="297">
        <f t="shared" si="0"/>
        <v>0</v>
      </c>
      <c r="L21" s="297">
        <f t="shared" si="0"/>
        <v>0</v>
      </c>
      <c r="M21" s="297">
        <f t="shared" si="0"/>
        <v>0</v>
      </c>
      <c r="N21" s="297">
        <f t="shared" si="0"/>
        <v>0</v>
      </c>
      <c r="O21" s="297">
        <f t="shared" si="0"/>
        <v>0</v>
      </c>
      <c r="P21" s="297">
        <f t="shared" si="0"/>
        <v>0</v>
      </c>
      <c r="Q21" s="297">
        <f t="shared" si="0"/>
        <v>0</v>
      </c>
      <c r="R21" s="297">
        <f t="shared" si="0"/>
        <v>0</v>
      </c>
      <c r="S21" s="297">
        <f t="shared" si="0"/>
        <v>0</v>
      </c>
      <c r="T21" s="297">
        <f t="shared" si="0"/>
        <v>0</v>
      </c>
      <c r="U21" s="297">
        <f t="shared" si="0"/>
        <v>0</v>
      </c>
      <c r="V21" s="297">
        <f t="shared" si="0"/>
        <v>0</v>
      </c>
      <c r="W21" s="297">
        <f t="shared" si="0"/>
        <v>0</v>
      </c>
      <c r="X21" s="297">
        <f t="shared" si="0"/>
        <v>0</v>
      </c>
      <c r="Y21" s="297">
        <f t="shared" si="0"/>
        <v>0</v>
      </c>
      <c r="Z21" s="297">
        <f t="shared" si="0"/>
        <v>0</v>
      </c>
      <c r="AA21" s="297">
        <f t="shared" si="0"/>
        <v>0</v>
      </c>
      <c r="AB21" s="297">
        <f t="shared" si="0"/>
        <v>0</v>
      </c>
      <c r="AC21" s="297">
        <f t="shared" si="0"/>
        <v>0</v>
      </c>
      <c r="AD21" s="297">
        <f t="shared" si="0"/>
        <v>0</v>
      </c>
      <c r="AE21" s="297">
        <f t="shared" si="0"/>
        <v>0</v>
      </c>
      <c r="AF21" s="297">
        <f t="shared" si="0"/>
        <v>0</v>
      </c>
      <c r="AG21" s="297">
        <f t="shared" si="0"/>
        <v>0</v>
      </c>
      <c r="AH21" s="297">
        <f t="shared" si="0"/>
        <v>0</v>
      </c>
      <c r="AI21" s="297">
        <f t="shared" si="0"/>
        <v>0</v>
      </c>
      <c r="AJ21" s="297">
        <f t="shared" si="0"/>
        <v>0</v>
      </c>
      <c r="AK21" s="297">
        <f t="shared" si="0"/>
        <v>0</v>
      </c>
      <c r="AL21" s="297">
        <f t="shared" si="0"/>
        <v>0</v>
      </c>
      <c r="AM21" s="297">
        <f t="shared" ref="AM21:BR21" si="1">SUM(AM5:AM20)</f>
        <v>0</v>
      </c>
      <c r="AN21" s="297">
        <f t="shared" si="1"/>
        <v>0</v>
      </c>
      <c r="AO21" s="297">
        <f t="shared" si="1"/>
        <v>0</v>
      </c>
      <c r="AP21" s="297">
        <f t="shared" si="1"/>
        <v>0</v>
      </c>
      <c r="AQ21" s="297">
        <f t="shared" si="1"/>
        <v>0</v>
      </c>
      <c r="AR21" s="297">
        <f t="shared" si="1"/>
        <v>0</v>
      </c>
      <c r="AS21" s="297">
        <f t="shared" si="1"/>
        <v>0</v>
      </c>
      <c r="AT21" s="297">
        <f t="shared" si="1"/>
        <v>0</v>
      </c>
      <c r="AU21" s="297">
        <f t="shared" si="1"/>
        <v>0</v>
      </c>
      <c r="AV21" s="297">
        <f t="shared" si="1"/>
        <v>0</v>
      </c>
      <c r="AW21" s="297">
        <f t="shared" si="1"/>
        <v>0</v>
      </c>
      <c r="AX21" s="297">
        <f t="shared" si="1"/>
        <v>0</v>
      </c>
      <c r="AY21" s="297">
        <f t="shared" si="1"/>
        <v>0</v>
      </c>
      <c r="AZ21" s="297">
        <f t="shared" si="1"/>
        <v>0</v>
      </c>
      <c r="BA21" s="297">
        <f t="shared" si="1"/>
        <v>0</v>
      </c>
      <c r="BB21" s="297">
        <f t="shared" si="1"/>
        <v>0</v>
      </c>
      <c r="BC21" s="297">
        <f t="shared" si="1"/>
        <v>0</v>
      </c>
      <c r="BD21" s="297">
        <f t="shared" si="1"/>
        <v>0</v>
      </c>
      <c r="BE21" s="297">
        <f t="shared" si="1"/>
        <v>0</v>
      </c>
      <c r="BF21" s="297">
        <f t="shared" si="1"/>
        <v>0</v>
      </c>
      <c r="BG21" s="297">
        <f t="shared" si="1"/>
        <v>0</v>
      </c>
      <c r="BH21" s="297">
        <f t="shared" si="1"/>
        <v>0</v>
      </c>
      <c r="BI21" s="297">
        <f t="shared" si="1"/>
        <v>0</v>
      </c>
      <c r="BJ21" s="297">
        <f t="shared" si="1"/>
        <v>0</v>
      </c>
      <c r="BK21" s="297">
        <f t="shared" si="1"/>
        <v>0</v>
      </c>
      <c r="BL21" s="297">
        <f t="shared" si="1"/>
        <v>0</v>
      </c>
      <c r="BM21" s="297">
        <f t="shared" si="1"/>
        <v>0</v>
      </c>
      <c r="BN21" s="297">
        <f t="shared" si="1"/>
        <v>0</v>
      </c>
      <c r="BO21" s="297">
        <f t="shared" si="1"/>
        <v>0</v>
      </c>
      <c r="BP21" s="297">
        <f t="shared" si="1"/>
        <v>0</v>
      </c>
      <c r="BQ21" s="297">
        <f t="shared" si="1"/>
        <v>0</v>
      </c>
      <c r="BR21" s="297">
        <f t="shared" si="1"/>
        <v>0</v>
      </c>
      <c r="BS21" s="297">
        <f t="shared" ref="BS21:CX21" si="2">SUM(BS5:BS20)</f>
        <v>0</v>
      </c>
      <c r="BT21" s="297">
        <f t="shared" si="2"/>
        <v>0</v>
      </c>
      <c r="BU21" s="297">
        <f t="shared" si="2"/>
        <v>0</v>
      </c>
      <c r="BV21" s="297">
        <f t="shared" si="2"/>
        <v>0</v>
      </c>
      <c r="BW21" s="297">
        <f t="shared" si="2"/>
        <v>0</v>
      </c>
      <c r="BX21" s="297">
        <f t="shared" si="2"/>
        <v>0</v>
      </c>
      <c r="BY21" s="297">
        <f t="shared" si="2"/>
        <v>0</v>
      </c>
      <c r="BZ21" s="297">
        <f t="shared" si="2"/>
        <v>0</v>
      </c>
      <c r="CA21" s="297">
        <f t="shared" si="2"/>
        <v>0</v>
      </c>
      <c r="CB21" s="297">
        <f t="shared" si="2"/>
        <v>0</v>
      </c>
      <c r="CC21" s="297">
        <f t="shared" si="2"/>
        <v>0</v>
      </c>
      <c r="CD21" s="297">
        <f t="shared" si="2"/>
        <v>0</v>
      </c>
      <c r="CE21" s="297">
        <f t="shared" si="2"/>
        <v>0</v>
      </c>
      <c r="CF21" s="297">
        <f t="shared" si="2"/>
        <v>0</v>
      </c>
      <c r="CG21" s="297">
        <f t="shared" si="2"/>
        <v>0</v>
      </c>
      <c r="CH21" s="297">
        <f t="shared" si="2"/>
        <v>0</v>
      </c>
      <c r="CI21" s="297">
        <f t="shared" si="2"/>
        <v>0</v>
      </c>
      <c r="CJ21" s="297">
        <f t="shared" si="2"/>
        <v>0</v>
      </c>
      <c r="CK21" s="297">
        <f t="shared" si="2"/>
        <v>0</v>
      </c>
      <c r="CL21" s="297">
        <f t="shared" si="2"/>
        <v>0</v>
      </c>
      <c r="CM21" s="297">
        <f t="shared" si="2"/>
        <v>0</v>
      </c>
      <c r="CN21" s="297">
        <f t="shared" si="2"/>
        <v>0</v>
      </c>
      <c r="CO21" s="297">
        <f t="shared" si="2"/>
        <v>0</v>
      </c>
      <c r="CP21" s="297">
        <f t="shared" si="2"/>
        <v>0</v>
      </c>
      <c r="CQ21" s="297">
        <f t="shared" si="2"/>
        <v>0</v>
      </c>
      <c r="CR21" s="297">
        <f t="shared" si="2"/>
        <v>0</v>
      </c>
      <c r="CS21" s="297">
        <f t="shared" si="2"/>
        <v>0</v>
      </c>
      <c r="CT21" s="297">
        <f t="shared" si="2"/>
        <v>0</v>
      </c>
      <c r="CU21" s="297">
        <f t="shared" si="2"/>
        <v>0</v>
      </c>
      <c r="CV21" s="297">
        <f t="shared" si="2"/>
        <v>0</v>
      </c>
      <c r="CW21" s="297">
        <f t="shared" si="2"/>
        <v>0</v>
      </c>
      <c r="CX21" s="297">
        <f t="shared" si="2"/>
        <v>0</v>
      </c>
      <c r="CY21" s="297">
        <f t="shared" ref="CY21:DJ21" si="3">SUM(CY5:CY20)</f>
        <v>0</v>
      </c>
      <c r="CZ21" s="297">
        <f t="shared" si="3"/>
        <v>0</v>
      </c>
      <c r="DA21" s="297">
        <f t="shared" si="3"/>
        <v>0</v>
      </c>
      <c r="DB21" s="297">
        <f t="shared" si="3"/>
        <v>0</v>
      </c>
      <c r="DC21" s="297">
        <f t="shared" si="3"/>
        <v>0</v>
      </c>
      <c r="DD21" s="297">
        <f t="shared" si="3"/>
        <v>0</v>
      </c>
      <c r="DE21" s="297">
        <f t="shared" si="3"/>
        <v>0</v>
      </c>
      <c r="DF21" s="297">
        <f t="shared" si="3"/>
        <v>0</v>
      </c>
      <c r="DG21" s="297">
        <f t="shared" si="3"/>
        <v>0</v>
      </c>
      <c r="DH21" s="297">
        <f t="shared" si="3"/>
        <v>0</v>
      </c>
      <c r="DI21" s="297">
        <f t="shared" si="3"/>
        <v>0</v>
      </c>
      <c r="DJ21" s="297">
        <f t="shared" si="3"/>
        <v>0</v>
      </c>
      <c r="DK21" s="297">
        <f t="shared" ref="DK21:DW21" si="4">SUM(DK5:DK20)</f>
        <v>0</v>
      </c>
      <c r="DL21" s="297">
        <f t="shared" si="4"/>
        <v>0</v>
      </c>
      <c r="DM21" s="297">
        <f t="shared" si="4"/>
        <v>0</v>
      </c>
      <c r="DN21" s="297">
        <f t="shared" si="4"/>
        <v>0</v>
      </c>
      <c r="DO21" s="297">
        <f t="shared" si="4"/>
        <v>0</v>
      </c>
      <c r="DP21" s="297">
        <f t="shared" si="4"/>
        <v>0</v>
      </c>
      <c r="DQ21" s="297">
        <f t="shared" si="4"/>
        <v>0</v>
      </c>
      <c r="DR21" s="297">
        <f t="shared" si="4"/>
        <v>0</v>
      </c>
      <c r="DS21" s="297">
        <f t="shared" si="4"/>
        <v>0</v>
      </c>
      <c r="DT21" s="297">
        <f t="shared" si="4"/>
        <v>0</v>
      </c>
      <c r="DU21" s="297">
        <f t="shared" si="4"/>
        <v>0</v>
      </c>
      <c r="DV21" s="297">
        <f t="shared" si="4"/>
        <v>0</v>
      </c>
      <c r="DW21" s="297">
        <f t="shared" si="4"/>
        <v>0</v>
      </c>
    </row>
    <row r="22" spans="1:127" ht="15.75" customHeight="1" x14ac:dyDescent="0.25">
      <c r="A22" s="295"/>
      <c r="B22" s="295"/>
      <c r="C22" s="294"/>
      <c r="D22" s="294"/>
      <c r="E22" s="295"/>
      <c r="F22" s="292"/>
      <c r="G22" s="296"/>
      <c r="H22" s="295"/>
      <c r="I22" s="295"/>
      <c r="J22" s="295"/>
      <c r="K22" s="295"/>
      <c r="L22" s="295"/>
      <c r="M22" s="295"/>
      <c r="N22" s="295"/>
      <c r="O22" s="295"/>
      <c r="P22" s="295"/>
    </row>
    <row r="23" spans="1:127" ht="15.75" customHeight="1" x14ac:dyDescent="0.25">
      <c r="A23" s="295"/>
      <c r="B23" s="295"/>
      <c r="C23" s="294"/>
      <c r="D23" s="294"/>
      <c r="E23" s="293" t="s">
        <v>206</v>
      </c>
      <c r="F23" s="292"/>
      <c r="G23" s="291"/>
      <c r="H23" s="291">
        <f t="shared" ref="H23:AM23" si="5">H21*1.2</f>
        <v>0</v>
      </c>
      <c r="I23" s="291">
        <f t="shared" si="5"/>
        <v>0</v>
      </c>
      <c r="J23" s="291">
        <f t="shared" si="5"/>
        <v>0</v>
      </c>
      <c r="K23" s="291">
        <f t="shared" si="5"/>
        <v>0</v>
      </c>
      <c r="L23" s="291">
        <f t="shared" si="5"/>
        <v>0</v>
      </c>
      <c r="M23" s="291">
        <f t="shared" si="5"/>
        <v>0</v>
      </c>
      <c r="N23" s="291">
        <f t="shared" si="5"/>
        <v>0</v>
      </c>
      <c r="O23" s="291">
        <f t="shared" si="5"/>
        <v>0</v>
      </c>
      <c r="P23" s="291">
        <f t="shared" si="5"/>
        <v>0</v>
      </c>
      <c r="Q23" s="291">
        <f t="shared" si="5"/>
        <v>0</v>
      </c>
      <c r="R23" s="291">
        <f t="shared" si="5"/>
        <v>0</v>
      </c>
      <c r="S23" s="291">
        <f t="shared" si="5"/>
        <v>0</v>
      </c>
      <c r="T23" s="291">
        <f t="shared" si="5"/>
        <v>0</v>
      </c>
      <c r="U23" s="291">
        <f t="shared" si="5"/>
        <v>0</v>
      </c>
      <c r="V23" s="291">
        <f t="shared" si="5"/>
        <v>0</v>
      </c>
      <c r="W23" s="291">
        <f t="shared" si="5"/>
        <v>0</v>
      </c>
      <c r="X23" s="291">
        <f t="shared" si="5"/>
        <v>0</v>
      </c>
      <c r="Y23" s="291">
        <f t="shared" si="5"/>
        <v>0</v>
      </c>
      <c r="Z23" s="291">
        <f t="shared" si="5"/>
        <v>0</v>
      </c>
      <c r="AA23" s="291">
        <f t="shared" si="5"/>
        <v>0</v>
      </c>
      <c r="AB23" s="291">
        <f t="shared" si="5"/>
        <v>0</v>
      </c>
      <c r="AC23" s="291">
        <f t="shared" si="5"/>
        <v>0</v>
      </c>
      <c r="AD23" s="291">
        <f t="shared" si="5"/>
        <v>0</v>
      </c>
      <c r="AE23" s="291">
        <f t="shared" si="5"/>
        <v>0</v>
      </c>
      <c r="AF23" s="291">
        <f t="shared" si="5"/>
        <v>0</v>
      </c>
      <c r="AG23" s="291">
        <f t="shared" si="5"/>
        <v>0</v>
      </c>
      <c r="AH23" s="291">
        <f t="shared" si="5"/>
        <v>0</v>
      </c>
      <c r="AI23" s="291">
        <f t="shared" si="5"/>
        <v>0</v>
      </c>
      <c r="AJ23" s="291">
        <f t="shared" si="5"/>
        <v>0</v>
      </c>
      <c r="AK23" s="291">
        <f t="shared" si="5"/>
        <v>0</v>
      </c>
      <c r="AL23" s="291">
        <f t="shared" si="5"/>
        <v>0</v>
      </c>
      <c r="AM23" s="291">
        <f t="shared" si="5"/>
        <v>0</v>
      </c>
      <c r="AN23" s="291">
        <f t="shared" ref="AN23:BS23" si="6">AN21*1.2</f>
        <v>0</v>
      </c>
      <c r="AO23" s="291">
        <f t="shared" si="6"/>
        <v>0</v>
      </c>
      <c r="AP23" s="291">
        <f t="shared" si="6"/>
        <v>0</v>
      </c>
      <c r="AQ23" s="291">
        <f t="shared" si="6"/>
        <v>0</v>
      </c>
      <c r="AR23" s="291">
        <f t="shared" si="6"/>
        <v>0</v>
      </c>
      <c r="AS23" s="291">
        <f t="shared" si="6"/>
        <v>0</v>
      </c>
      <c r="AT23" s="291">
        <f t="shared" si="6"/>
        <v>0</v>
      </c>
      <c r="AU23" s="291">
        <f t="shared" si="6"/>
        <v>0</v>
      </c>
      <c r="AV23" s="291">
        <f t="shared" si="6"/>
        <v>0</v>
      </c>
      <c r="AW23" s="291">
        <f t="shared" si="6"/>
        <v>0</v>
      </c>
      <c r="AX23" s="291">
        <f t="shared" si="6"/>
        <v>0</v>
      </c>
      <c r="AY23" s="291">
        <f t="shared" si="6"/>
        <v>0</v>
      </c>
      <c r="AZ23" s="291">
        <f t="shared" si="6"/>
        <v>0</v>
      </c>
      <c r="BA23" s="291">
        <f t="shared" si="6"/>
        <v>0</v>
      </c>
      <c r="BB23" s="291">
        <f t="shared" si="6"/>
        <v>0</v>
      </c>
      <c r="BC23" s="291">
        <f t="shared" si="6"/>
        <v>0</v>
      </c>
      <c r="BD23" s="291">
        <f t="shared" si="6"/>
        <v>0</v>
      </c>
      <c r="BE23" s="291">
        <f t="shared" si="6"/>
        <v>0</v>
      </c>
      <c r="BF23" s="291">
        <f t="shared" si="6"/>
        <v>0</v>
      </c>
      <c r="BG23" s="291">
        <f t="shared" si="6"/>
        <v>0</v>
      </c>
      <c r="BH23" s="291">
        <f t="shared" si="6"/>
        <v>0</v>
      </c>
      <c r="BI23" s="291">
        <f t="shared" si="6"/>
        <v>0</v>
      </c>
      <c r="BJ23" s="291">
        <f t="shared" si="6"/>
        <v>0</v>
      </c>
      <c r="BK23" s="291">
        <f t="shared" si="6"/>
        <v>0</v>
      </c>
      <c r="BL23" s="291">
        <f t="shared" si="6"/>
        <v>0</v>
      </c>
      <c r="BM23" s="291">
        <f t="shared" si="6"/>
        <v>0</v>
      </c>
      <c r="BN23" s="291">
        <f t="shared" si="6"/>
        <v>0</v>
      </c>
      <c r="BO23" s="291">
        <f t="shared" si="6"/>
        <v>0</v>
      </c>
      <c r="BP23" s="291">
        <f t="shared" si="6"/>
        <v>0</v>
      </c>
      <c r="BQ23" s="291">
        <f t="shared" si="6"/>
        <v>0</v>
      </c>
      <c r="BR23" s="291">
        <f t="shared" si="6"/>
        <v>0</v>
      </c>
      <c r="BS23" s="291">
        <f t="shared" si="6"/>
        <v>0</v>
      </c>
      <c r="BT23" s="291">
        <f t="shared" ref="BT23:CY23" si="7">BT21*1.2</f>
        <v>0</v>
      </c>
      <c r="BU23" s="291">
        <f t="shared" si="7"/>
        <v>0</v>
      </c>
      <c r="BV23" s="291">
        <f t="shared" si="7"/>
        <v>0</v>
      </c>
      <c r="BW23" s="291">
        <f t="shared" si="7"/>
        <v>0</v>
      </c>
      <c r="BX23" s="291">
        <f t="shared" si="7"/>
        <v>0</v>
      </c>
      <c r="BY23" s="291">
        <f t="shared" si="7"/>
        <v>0</v>
      </c>
      <c r="BZ23" s="291">
        <f t="shared" si="7"/>
        <v>0</v>
      </c>
      <c r="CA23" s="291">
        <f t="shared" si="7"/>
        <v>0</v>
      </c>
      <c r="CB23" s="291">
        <f t="shared" si="7"/>
        <v>0</v>
      </c>
      <c r="CC23" s="291">
        <f t="shared" si="7"/>
        <v>0</v>
      </c>
      <c r="CD23" s="291">
        <f t="shared" si="7"/>
        <v>0</v>
      </c>
      <c r="CE23" s="291">
        <f t="shared" si="7"/>
        <v>0</v>
      </c>
      <c r="CF23" s="291">
        <f t="shared" si="7"/>
        <v>0</v>
      </c>
      <c r="CG23" s="291">
        <f t="shared" si="7"/>
        <v>0</v>
      </c>
      <c r="CH23" s="291">
        <f t="shared" si="7"/>
        <v>0</v>
      </c>
      <c r="CI23" s="291">
        <f t="shared" si="7"/>
        <v>0</v>
      </c>
      <c r="CJ23" s="291">
        <f t="shared" si="7"/>
        <v>0</v>
      </c>
      <c r="CK23" s="291">
        <f t="shared" si="7"/>
        <v>0</v>
      </c>
      <c r="CL23" s="291">
        <f t="shared" si="7"/>
        <v>0</v>
      </c>
      <c r="CM23" s="291">
        <f t="shared" si="7"/>
        <v>0</v>
      </c>
      <c r="CN23" s="291">
        <f t="shared" si="7"/>
        <v>0</v>
      </c>
      <c r="CO23" s="291">
        <f t="shared" si="7"/>
        <v>0</v>
      </c>
      <c r="CP23" s="291">
        <f t="shared" si="7"/>
        <v>0</v>
      </c>
      <c r="CQ23" s="291">
        <f t="shared" si="7"/>
        <v>0</v>
      </c>
      <c r="CR23" s="291">
        <f t="shared" si="7"/>
        <v>0</v>
      </c>
      <c r="CS23" s="291">
        <f t="shared" si="7"/>
        <v>0</v>
      </c>
      <c r="CT23" s="291">
        <f t="shared" si="7"/>
        <v>0</v>
      </c>
      <c r="CU23" s="291">
        <f t="shared" si="7"/>
        <v>0</v>
      </c>
      <c r="CV23" s="291">
        <f t="shared" si="7"/>
        <v>0</v>
      </c>
      <c r="CW23" s="291">
        <f t="shared" si="7"/>
        <v>0</v>
      </c>
      <c r="CX23" s="291">
        <f t="shared" si="7"/>
        <v>0</v>
      </c>
      <c r="CY23" s="291">
        <f t="shared" si="7"/>
        <v>0</v>
      </c>
      <c r="CZ23" s="291">
        <f t="shared" ref="CZ23:DW23" si="8">CZ21*1.2</f>
        <v>0</v>
      </c>
      <c r="DA23" s="291">
        <f t="shared" si="8"/>
        <v>0</v>
      </c>
      <c r="DB23" s="291">
        <f t="shared" si="8"/>
        <v>0</v>
      </c>
      <c r="DC23" s="291">
        <f t="shared" si="8"/>
        <v>0</v>
      </c>
      <c r="DD23" s="291">
        <f t="shared" si="8"/>
        <v>0</v>
      </c>
      <c r="DE23" s="291">
        <f t="shared" si="8"/>
        <v>0</v>
      </c>
      <c r="DF23" s="291">
        <f t="shared" si="8"/>
        <v>0</v>
      </c>
      <c r="DG23" s="291">
        <f t="shared" si="8"/>
        <v>0</v>
      </c>
      <c r="DH23" s="291">
        <f t="shared" si="8"/>
        <v>0</v>
      </c>
      <c r="DI23" s="291">
        <f t="shared" si="8"/>
        <v>0</v>
      </c>
      <c r="DJ23" s="291">
        <f t="shared" si="8"/>
        <v>0</v>
      </c>
      <c r="DK23" s="291">
        <f t="shared" si="8"/>
        <v>0</v>
      </c>
      <c r="DL23" s="291">
        <f t="shared" si="8"/>
        <v>0</v>
      </c>
      <c r="DM23" s="291">
        <f t="shared" si="8"/>
        <v>0</v>
      </c>
      <c r="DN23" s="291">
        <f t="shared" si="8"/>
        <v>0</v>
      </c>
      <c r="DO23" s="291">
        <f t="shared" si="8"/>
        <v>0</v>
      </c>
      <c r="DP23" s="291">
        <f t="shared" si="8"/>
        <v>0</v>
      </c>
      <c r="DQ23" s="291">
        <f t="shared" si="8"/>
        <v>0</v>
      </c>
      <c r="DR23" s="291">
        <f t="shared" si="8"/>
        <v>0</v>
      </c>
      <c r="DS23" s="291">
        <f t="shared" si="8"/>
        <v>0</v>
      </c>
      <c r="DT23" s="291">
        <f t="shared" si="8"/>
        <v>0</v>
      </c>
      <c r="DU23" s="291">
        <f t="shared" si="8"/>
        <v>0</v>
      </c>
      <c r="DV23" s="291">
        <f t="shared" si="8"/>
        <v>0</v>
      </c>
      <c r="DW23" s="291">
        <f t="shared" si="8"/>
        <v>0</v>
      </c>
    </row>
    <row r="24" spans="1:127" ht="15.75" customHeight="1" x14ac:dyDescent="0.25">
      <c r="C24" s="290"/>
      <c r="D24" s="290"/>
    </row>
    <row r="25" spans="1:127" ht="15.75" customHeight="1" x14ac:dyDescent="0.25">
      <c r="C25" s="290"/>
      <c r="D25" s="290"/>
    </row>
    <row r="26" spans="1:127" ht="15.75" customHeight="1" x14ac:dyDescent="0.25">
      <c r="C26" s="290"/>
      <c r="D26" s="290"/>
    </row>
    <row r="27" spans="1:127" ht="15.75" customHeight="1" x14ac:dyDescent="0.25">
      <c r="C27" s="290"/>
      <c r="D27" s="290"/>
    </row>
    <row r="28" spans="1:127" ht="15.75" customHeight="1" x14ac:dyDescent="0.25">
      <c r="C28" s="290"/>
      <c r="D28" s="290"/>
    </row>
    <row r="29" spans="1:127" ht="15.75" customHeight="1" x14ac:dyDescent="0.25">
      <c r="C29" s="290"/>
      <c r="D29" s="290"/>
    </row>
    <row r="30" spans="1:127" ht="15.75" customHeight="1" x14ac:dyDescent="0.25">
      <c r="C30" s="290"/>
      <c r="D30" s="290"/>
    </row>
    <row r="31" spans="1:127" ht="15.75" customHeight="1" x14ac:dyDescent="0.25">
      <c r="C31" s="290"/>
      <c r="D31" s="290"/>
    </row>
    <row r="32" spans="1:127" ht="15.75" customHeight="1" x14ac:dyDescent="0.25">
      <c r="C32" s="290"/>
      <c r="D32" s="290"/>
    </row>
    <row r="33" spans="3:4" ht="15.75" customHeight="1" x14ac:dyDescent="0.25">
      <c r="C33" s="290"/>
      <c r="D33" s="290"/>
    </row>
    <row r="34" spans="3:4" ht="15.75" customHeight="1" x14ac:dyDescent="0.25">
      <c r="C34" s="290"/>
      <c r="D34" s="290"/>
    </row>
    <row r="35" spans="3:4" ht="15.75" customHeight="1" x14ac:dyDescent="0.25">
      <c r="C35" s="290"/>
      <c r="D35" s="290"/>
    </row>
    <row r="36" spans="3:4" ht="15.75" customHeight="1" x14ac:dyDescent="0.25">
      <c r="C36" s="290"/>
      <c r="D36" s="290"/>
    </row>
    <row r="37" spans="3:4" ht="15.75" customHeight="1" x14ac:dyDescent="0.25">
      <c r="C37" s="290"/>
      <c r="D37" s="290"/>
    </row>
    <row r="38" spans="3:4" ht="15.75" customHeight="1" x14ac:dyDescent="0.25">
      <c r="C38" s="290"/>
      <c r="D38" s="290"/>
    </row>
    <row r="39" spans="3:4" ht="15.75" customHeight="1" x14ac:dyDescent="0.25">
      <c r="C39" s="290"/>
      <c r="D39" s="290"/>
    </row>
    <row r="40" spans="3:4" ht="15.75" customHeight="1" x14ac:dyDescent="0.25">
      <c r="C40" s="290"/>
      <c r="D40" s="290"/>
    </row>
    <row r="41" spans="3:4" ht="15.75" customHeight="1" x14ac:dyDescent="0.25">
      <c r="C41" s="290"/>
      <c r="D41" s="290"/>
    </row>
    <row r="42" spans="3:4" ht="15.75" customHeight="1" x14ac:dyDescent="0.25">
      <c r="C42" s="290"/>
      <c r="D42" s="290"/>
    </row>
    <row r="43" spans="3:4" ht="15.75" customHeight="1" x14ac:dyDescent="0.25">
      <c r="C43" s="290"/>
      <c r="D43" s="290"/>
    </row>
    <row r="44" spans="3:4" ht="15.75" customHeight="1" x14ac:dyDescent="0.25">
      <c r="C44" s="290"/>
      <c r="D44" s="290"/>
    </row>
    <row r="45" spans="3:4" ht="15.75" customHeight="1" x14ac:dyDescent="0.25">
      <c r="C45" s="290"/>
      <c r="D45" s="290"/>
    </row>
    <row r="46" spans="3:4" ht="15.75" customHeight="1" x14ac:dyDescent="0.25">
      <c r="C46" s="290"/>
      <c r="D46" s="290"/>
    </row>
    <row r="47" spans="3:4" ht="15.75" customHeight="1" x14ac:dyDescent="0.25">
      <c r="C47" s="290"/>
      <c r="D47" s="290"/>
    </row>
    <row r="48" spans="3:4" ht="15.75" customHeight="1" x14ac:dyDescent="0.25">
      <c r="C48" s="290"/>
      <c r="D48" s="290"/>
    </row>
    <row r="49" spans="3:4" ht="15.75" customHeight="1" x14ac:dyDescent="0.25">
      <c r="C49" s="290"/>
      <c r="D49" s="290"/>
    </row>
    <row r="50" spans="3:4" ht="15.75" customHeight="1" x14ac:dyDescent="0.25">
      <c r="C50" s="290"/>
      <c r="D50" s="290"/>
    </row>
    <row r="51" spans="3:4" ht="15.75" customHeight="1" x14ac:dyDescent="0.25">
      <c r="C51" s="290"/>
      <c r="D51" s="290"/>
    </row>
    <row r="52" spans="3:4" ht="15.75" customHeight="1" x14ac:dyDescent="0.25">
      <c r="C52" s="290"/>
      <c r="D52" s="290"/>
    </row>
    <row r="53" spans="3:4" ht="15.75" customHeight="1" x14ac:dyDescent="0.25">
      <c r="C53" s="290"/>
      <c r="D53" s="290"/>
    </row>
    <row r="54" spans="3:4" ht="15.75" customHeight="1" x14ac:dyDescent="0.25">
      <c r="C54" s="290"/>
      <c r="D54" s="290"/>
    </row>
    <row r="55" spans="3:4" ht="15.75" customHeight="1" x14ac:dyDescent="0.25">
      <c r="C55" s="290"/>
      <c r="D55" s="290"/>
    </row>
    <row r="56" spans="3:4" ht="15.75" customHeight="1" x14ac:dyDescent="0.25">
      <c r="C56" s="290"/>
      <c r="D56" s="290"/>
    </row>
    <row r="57" spans="3:4" ht="15.75" customHeight="1" x14ac:dyDescent="0.25">
      <c r="C57" s="290"/>
      <c r="D57" s="290"/>
    </row>
    <row r="58" spans="3:4" ht="15.75" customHeight="1" x14ac:dyDescent="0.25">
      <c r="C58" s="290"/>
      <c r="D58" s="290"/>
    </row>
    <row r="59" spans="3:4" ht="15.75" customHeight="1" x14ac:dyDescent="0.25">
      <c r="C59" s="290"/>
      <c r="D59" s="290"/>
    </row>
    <row r="60" spans="3:4" ht="15.75" customHeight="1" x14ac:dyDescent="0.25">
      <c r="C60" s="290"/>
      <c r="D60" s="290"/>
    </row>
    <row r="61" spans="3:4" ht="15.75" customHeight="1" x14ac:dyDescent="0.25">
      <c r="C61" s="290"/>
      <c r="D61" s="290"/>
    </row>
    <row r="62" spans="3:4" ht="15.75" customHeight="1" x14ac:dyDescent="0.25">
      <c r="C62" s="290"/>
      <c r="D62" s="290"/>
    </row>
    <row r="63" spans="3:4" ht="15.75" customHeight="1" x14ac:dyDescent="0.25">
      <c r="C63" s="290"/>
      <c r="D63" s="290"/>
    </row>
    <row r="64" spans="3:4" ht="15.75" customHeight="1" x14ac:dyDescent="0.25">
      <c r="C64" s="290"/>
      <c r="D64" s="290"/>
    </row>
    <row r="65" spans="3:4" ht="15.75" customHeight="1" x14ac:dyDescent="0.25">
      <c r="C65" s="290"/>
      <c r="D65" s="290"/>
    </row>
    <row r="66" spans="3:4" ht="15.75" customHeight="1" x14ac:dyDescent="0.25">
      <c r="C66" s="290"/>
      <c r="D66" s="290"/>
    </row>
    <row r="67" spans="3:4" ht="15.75" customHeight="1" x14ac:dyDescent="0.25">
      <c r="C67" s="290"/>
      <c r="D67" s="290"/>
    </row>
    <row r="68" spans="3:4" ht="15.75" customHeight="1" x14ac:dyDescent="0.25">
      <c r="C68" s="290"/>
      <c r="D68" s="290"/>
    </row>
    <row r="69" spans="3:4" ht="15.75" customHeight="1" x14ac:dyDescent="0.25">
      <c r="C69" s="290"/>
      <c r="D69" s="290"/>
    </row>
    <row r="70" spans="3:4" ht="15.75" customHeight="1" x14ac:dyDescent="0.25">
      <c r="C70" s="290"/>
      <c r="D70" s="290"/>
    </row>
    <row r="71" spans="3:4" ht="15.75" customHeight="1" x14ac:dyDescent="0.25">
      <c r="C71" s="290"/>
      <c r="D71" s="290"/>
    </row>
    <row r="72" spans="3:4" ht="15.75" customHeight="1" x14ac:dyDescent="0.25">
      <c r="C72" s="290"/>
      <c r="D72" s="290"/>
    </row>
    <row r="73" spans="3:4" ht="15.75" customHeight="1" x14ac:dyDescent="0.25">
      <c r="C73" s="290"/>
      <c r="D73" s="290"/>
    </row>
    <row r="74" spans="3:4" ht="15.75" customHeight="1" x14ac:dyDescent="0.25">
      <c r="C74" s="290"/>
      <c r="D74" s="290"/>
    </row>
    <row r="75" spans="3:4" ht="15.75" customHeight="1" x14ac:dyDescent="0.25">
      <c r="C75" s="290"/>
      <c r="D75" s="290"/>
    </row>
    <row r="76" spans="3:4" ht="15.75" customHeight="1" x14ac:dyDescent="0.25">
      <c r="C76" s="290"/>
      <c r="D76" s="290"/>
    </row>
    <row r="77" spans="3:4" ht="15.75" customHeight="1" x14ac:dyDescent="0.25">
      <c r="C77" s="290"/>
      <c r="D77" s="290"/>
    </row>
    <row r="78" spans="3:4" ht="15.75" customHeight="1" x14ac:dyDescent="0.25">
      <c r="C78" s="290"/>
      <c r="D78" s="290"/>
    </row>
    <row r="79" spans="3:4" ht="15.75" customHeight="1" x14ac:dyDescent="0.25">
      <c r="C79" s="290"/>
      <c r="D79" s="290"/>
    </row>
    <row r="80" spans="3:4" ht="15.75" customHeight="1" x14ac:dyDescent="0.25">
      <c r="C80" s="290"/>
      <c r="D80" s="290"/>
    </row>
    <row r="81" spans="3:4" ht="15.75" customHeight="1" x14ac:dyDescent="0.25">
      <c r="C81" s="290"/>
      <c r="D81" s="290"/>
    </row>
    <row r="82" spans="3:4" ht="15.75" customHeight="1" x14ac:dyDescent="0.25">
      <c r="C82" s="290"/>
      <c r="D82" s="290"/>
    </row>
    <row r="83" spans="3:4" ht="15.75" customHeight="1" x14ac:dyDescent="0.25">
      <c r="C83" s="290"/>
      <c r="D83" s="290"/>
    </row>
    <row r="84" spans="3:4" ht="15.75" customHeight="1" x14ac:dyDescent="0.25">
      <c r="C84" s="290"/>
      <c r="D84" s="290"/>
    </row>
    <row r="85" spans="3:4" ht="15.75" customHeight="1" x14ac:dyDescent="0.25">
      <c r="C85" s="290"/>
      <c r="D85" s="290"/>
    </row>
    <row r="86" spans="3:4" ht="15.75" customHeight="1" x14ac:dyDescent="0.25">
      <c r="C86" s="290"/>
      <c r="D86" s="290"/>
    </row>
    <row r="87" spans="3:4" ht="15.75" customHeight="1" x14ac:dyDescent="0.25">
      <c r="C87" s="290"/>
      <c r="D87" s="290"/>
    </row>
    <row r="88" spans="3:4" ht="15.75" customHeight="1" x14ac:dyDescent="0.25">
      <c r="C88" s="290"/>
      <c r="D88" s="290"/>
    </row>
    <row r="89" spans="3:4" ht="15.75" customHeight="1" x14ac:dyDescent="0.25">
      <c r="C89" s="290"/>
      <c r="D89" s="290"/>
    </row>
    <row r="90" spans="3:4" ht="15.75" customHeight="1" x14ac:dyDescent="0.25">
      <c r="C90" s="290"/>
      <c r="D90" s="290"/>
    </row>
    <row r="91" spans="3:4" ht="15.75" customHeight="1" x14ac:dyDescent="0.25">
      <c r="C91" s="290"/>
      <c r="D91" s="290"/>
    </row>
    <row r="92" spans="3:4" ht="15.75" customHeight="1" x14ac:dyDescent="0.25">
      <c r="C92" s="290"/>
      <c r="D92" s="290"/>
    </row>
    <row r="93" spans="3:4" ht="15.75" customHeight="1" x14ac:dyDescent="0.25">
      <c r="C93" s="290"/>
      <c r="D93" s="290"/>
    </row>
    <row r="94" spans="3:4" ht="15.75" customHeight="1" x14ac:dyDescent="0.25">
      <c r="C94" s="290"/>
      <c r="D94" s="290"/>
    </row>
    <row r="95" spans="3:4" ht="15.75" customHeight="1" x14ac:dyDescent="0.25">
      <c r="C95" s="290"/>
      <c r="D95" s="290"/>
    </row>
    <row r="96" spans="3:4" ht="15.75" customHeight="1" x14ac:dyDescent="0.25">
      <c r="C96" s="290"/>
      <c r="D96" s="290"/>
    </row>
    <row r="97" spans="3:4" ht="15.75" customHeight="1" x14ac:dyDescent="0.25">
      <c r="C97" s="290"/>
      <c r="D97" s="290"/>
    </row>
    <row r="98" spans="3:4" ht="15.75" customHeight="1" x14ac:dyDescent="0.25">
      <c r="C98" s="290"/>
      <c r="D98" s="290"/>
    </row>
    <row r="99" spans="3:4" ht="15.75" customHeight="1" x14ac:dyDescent="0.25">
      <c r="C99" s="290"/>
      <c r="D99" s="290"/>
    </row>
    <row r="100" spans="3:4" ht="15.75" customHeight="1" x14ac:dyDescent="0.25">
      <c r="C100" s="290"/>
      <c r="D100" s="290"/>
    </row>
    <row r="101" spans="3:4" ht="15.75" customHeight="1" x14ac:dyDescent="0.25">
      <c r="C101" s="290"/>
      <c r="D101" s="290"/>
    </row>
    <row r="102" spans="3:4" ht="15.75" customHeight="1" x14ac:dyDescent="0.25">
      <c r="C102" s="290"/>
      <c r="D102" s="290"/>
    </row>
    <row r="103" spans="3:4" ht="15.75" customHeight="1" x14ac:dyDescent="0.25">
      <c r="C103" s="290"/>
      <c r="D103" s="290"/>
    </row>
    <row r="104" spans="3:4" ht="15.75" customHeight="1" x14ac:dyDescent="0.25">
      <c r="C104" s="290"/>
      <c r="D104" s="290"/>
    </row>
    <row r="105" spans="3:4" ht="15.75" customHeight="1" x14ac:dyDescent="0.25">
      <c r="C105" s="290"/>
      <c r="D105" s="290"/>
    </row>
    <row r="106" spans="3:4" ht="15.75" customHeight="1" x14ac:dyDescent="0.25">
      <c r="C106" s="290"/>
      <c r="D106" s="290"/>
    </row>
    <row r="107" spans="3:4" ht="15.75" customHeight="1" x14ac:dyDescent="0.25">
      <c r="C107" s="290"/>
      <c r="D107" s="290"/>
    </row>
    <row r="108" spans="3:4" ht="15.75" customHeight="1" x14ac:dyDescent="0.25">
      <c r="C108" s="290"/>
      <c r="D108" s="290"/>
    </row>
    <row r="109" spans="3:4" ht="15.75" customHeight="1" x14ac:dyDescent="0.25">
      <c r="C109" s="290"/>
      <c r="D109" s="290"/>
    </row>
    <row r="110" spans="3:4" ht="15.75" customHeight="1" x14ac:dyDescent="0.25">
      <c r="C110" s="290"/>
      <c r="D110" s="290"/>
    </row>
    <row r="111" spans="3:4" ht="15.75" customHeight="1" x14ac:dyDescent="0.25">
      <c r="C111" s="290"/>
      <c r="D111" s="290"/>
    </row>
    <row r="112" spans="3:4" ht="15.75" customHeight="1" x14ac:dyDescent="0.25">
      <c r="C112" s="290"/>
      <c r="D112" s="290"/>
    </row>
    <row r="113" spans="3:4" ht="15.75" customHeight="1" x14ac:dyDescent="0.25">
      <c r="C113" s="290"/>
      <c r="D113" s="290"/>
    </row>
    <row r="114" spans="3:4" ht="15.75" customHeight="1" x14ac:dyDescent="0.25">
      <c r="C114" s="290"/>
      <c r="D114" s="290"/>
    </row>
    <row r="115" spans="3:4" ht="15.75" customHeight="1" x14ac:dyDescent="0.25">
      <c r="C115" s="290"/>
      <c r="D115" s="290"/>
    </row>
    <row r="116" spans="3:4" ht="15.75" customHeight="1" x14ac:dyDescent="0.25">
      <c r="C116" s="290"/>
      <c r="D116" s="290"/>
    </row>
    <row r="117" spans="3:4" ht="15.75" customHeight="1" x14ac:dyDescent="0.25">
      <c r="C117" s="290"/>
      <c r="D117" s="290"/>
    </row>
    <row r="118" spans="3:4" ht="15.75" customHeight="1" x14ac:dyDescent="0.25">
      <c r="C118" s="290"/>
      <c r="D118" s="290"/>
    </row>
    <row r="119" spans="3:4" ht="15.75" customHeight="1" x14ac:dyDescent="0.25">
      <c r="C119" s="290"/>
      <c r="D119" s="290"/>
    </row>
    <row r="120" spans="3:4" ht="15.75" customHeight="1" x14ac:dyDescent="0.25">
      <c r="C120" s="290"/>
      <c r="D120" s="290"/>
    </row>
    <row r="121" spans="3:4" ht="15.75" customHeight="1" x14ac:dyDescent="0.25">
      <c r="C121" s="290"/>
      <c r="D121" s="290"/>
    </row>
    <row r="122" spans="3:4" ht="15.75" customHeight="1" x14ac:dyDescent="0.25">
      <c r="C122" s="290"/>
      <c r="D122" s="290"/>
    </row>
    <row r="123" spans="3:4" ht="15.75" customHeight="1" x14ac:dyDescent="0.25">
      <c r="C123" s="290"/>
      <c r="D123" s="290"/>
    </row>
    <row r="124" spans="3:4" ht="15.75" customHeight="1" x14ac:dyDescent="0.25">
      <c r="C124" s="290"/>
      <c r="D124" s="290"/>
    </row>
    <row r="125" spans="3:4" ht="15.75" customHeight="1" x14ac:dyDescent="0.25">
      <c r="C125" s="290"/>
      <c r="D125" s="290"/>
    </row>
    <row r="126" spans="3:4" ht="15.75" customHeight="1" x14ac:dyDescent="0.25">
      <c r="C126" s="290"/>
      <c r="D126" s="290"/>
    </row>
    <row r="127" spans="3:4" ht="15.75" customHeight="1" x14ac:dyDescent="0.25">
      <c r="C127" s="290"/>
      <c r="D127" s="290"/>
    </row>
    <row r="128" spans="3:4" ht="15.75" customHeight="1" x14ac:dyDescent="0.25">
      <c r="C128" s="290"/>
      <c r="D128" s="290"/>
    </row>
    <row r="129" spans="3:4" ht="15.75" customHeight="1" x14ac:dyDescent="0.25">
      <c r="C129" s="290"/>
      <c r="D129" s="290"/>
    </row>
    <row r="130" spans="3:4" ht="15.75" customHeight="1" x14ac:dyDescent="0.25">
      <c r="C130" s="290"/>
      <c r="D130" s="290"/>
    </row>
    <row r="131" spans="3:4" ht="15.75" customHeight="1" x14ac:dyDescent="0.25">
      <c r="C131" s="290"/>
      <c r="D131" s="290"/>
    </row>
    <row r="132" spans="3:4" ht="15.75" customHeight="1" x14ac:dyDescent="0.25">
      <c r="C132" s="290"/>
      <c r="D132" s="290"/>
    </row>
    <row r="133" spans="3:4" ht="15.75" customHeight="1" x14ac:dyDescent="0.25">
      <c r="C133" s="290"/>
      <c r="D133" s="290"/>
    </row>
    <row r="134" spans="3:4" ht="15.75" customHeight="1" x14ac:dyDescent="0.25">
      <c r="C134" s="290"/>
      <c r="D134" s="290"/>
    </row>
    <row r="135" spans="3:4" ht="15.75" customHeight="1" x14ac:dyDescent="0.25">
      <c r="C135" s="290"/>
      <c r="D135" s="290"/>
    </row>
    <row r="136" spans="3:4" ht="15.75" customHeight="1" x14ac:dyDescent="0.25">
      <c r="C136" s="290"/>
      <c r="D136" s="290"/>
    </row>
    <row r="137" spans="3:4" ht="15.75" customHeight="1" x14ac:dyDescent="0.25">
      <c r="C137" s="290"/>
      <c r="D137" s="290"/>
    </row>
    <row r="138" spans="3:4" ht="15.75" customHeight="1" x14ac:dyDescent="0.25">
      <c r="C138" s="290"/>
      <c r="D138" s="290"/>
    </row>
    <row r="139" spans="3:4" ht="15.75" customHeight="1" x14ac:dyDescent="0.25">
      <c r="C139" s="290"/>
      <c r="D139" s="290"/>
    </row>
    <row r="140" spans="3:4" ht="15.75" customHeight="1" x14ac:dyDescent="0.25">
      <c r="C140" s="290"/>
      <c r="D140" s="290"/>
    </row>
    <row r="141" spans="3:4" ht="15.75" customHeight="1" x14ac:dyDescent="0.25">
      <c r="C141" s="290"/>
      <c r="D141" s="290"/>
    </row>
    <row r="142" spans="3:4" ht="15.75" customHeight="1" x14ac:dyDescent="0.25">
      <c r="C142" s="290"/>
      <c r="D142" s="290"/>
    </row>
    <row r="143" spans="3:4" ht="15.75" customHeight="1" x14ac:dyDescent="0.25">
      <c r="C143" s="290"/>
      <c r="D143" s="290"/>
    </row>
    <row r="144" spans="3:4" ht="15.75" customHeight="1" x14ac:dyDescent="0.25">
      <c r="C144" s="290"/>
      <c r="D144" s="290"/>
    </row>
    <row r="145" spans="3:4" ht="15.75" customHeight="1" x14ac:dyDescent="0.25">
      <c r="C145" s="290"/>
      <c r="D145" s="290"/>
    </row>
    <row r="146" spans="3:4" ht="15.75" customHeight="1" x14ac:dyDescent="0.25">
      <c r="C146" s="290"/>
      <c r="D146" s="290"/>
    </row>
    <row r="147" spans="3:4" ht="15.75" customHeight="1" x14ac:dyDescent="0.25">
      <c r="C147" s="290"/>
      <c r="D147" s="290"/>
    </row>
    <row r="148" spans="3:4" ht="15.75" customHeight="1" x14ac:dyDescent="0.25">
      <c r="C148" s="290"/>
      <c r="D148" s="290"/>
    </row>
    <row r="149" spans="3:4" ht="15.75" customHeight="1" x14ac:dyDescent="0.25">
      <c r="C149" s="290"/>
      <c r="D149" s="290"/>
    </row>
    <row r="150" spans="3:4" ht="15.75" customHeight="1" x14ac:dyDescent="0.25">
      <c r="C150" s="290"/>
      <c r="D150" s="290"/>
    </row>
    <row r="151" spans="3:4" ht="15.75" customHeight="1" x14ac:dyDescent="0.25">
      <c r="C151" s="290"/>
      <c r="D151" s="290"/>
    </row>
    <row r="152" spans="3:4" ht="15.75" customHeight="1" x14ac:dyDescent="0.25">
      <c r="C152" s="290"/>
      <c r="D152" s="290"/>
    </row>
    <row r="153" spans="3:4" ht="15.75" customHeight="1" x14ac:dyDescent="0.25">
      <c r="C153" s="290"/>
      <c r="D153" s="290"/>
    </row>
    <row r="154" spans="3:4" ht="15.75" customHeight="1" x14ac:dyDescent="0.25">
      <c r="C154" s="290"/>
      <c r="D154" s="290"/>
    </row>
    <row r="155" spans="3:4" ht="15.75" customHeight="1" x14ac:dyDescent="0.25">
      <c r="C155" s="290"/>
      <c r="D155" s="290"/>
    </row>
    <row r="156" spans="3:4" ht="15.75" customHeight="1" x14ac:dyDescent="0.25">
      <c r="C156" s="290"/>
      <c r="D156" s="290"/>
    </row>
    <row r="157" spans="3:4" ht="15.75" customHeight="1" x14ac:dyDescent="0.25">
      <c r="C157" s="290"/>
      <c r="D157" s="290"/>
    </row>
    <row r="158" spans="3:4" ht="15.75" customHeight="1" x14ac:dyDescent="0.25">
      <c r="C158" s="290"/>
      <c r="D158" s="290"/>
    </row>
    <row r="159" spans="3:4" ht="15.75" customHeight="1" x14ac:dyDescent="0.25">
      <c r="C159" s="290"/>
      <c r="D159" s="290"/>
    </row>
    <row r="160" spans="3:4" ht="15.75" customHeight="1" x14ac:dyDescent="0.25">
      <c r="C160" s="290"/>
      <c r="D160" s="290"/>
    </row>
    <row r="161" spans="3:4" ht="15.75" customHeight="1" x14ac:dyDescent="0.25">
      <c r="C161" s="290"/>
      <c r="D161" s="290"/>
    </row>
    <row r="162" spans="3:4" ht="15.75" customHeight="1" x14ac:dyDescent="0.25">
      <c r="C162" s="290"/>
      <c r="D162" s="290"/>
    </row>
    <row r="163" spans="3:4" ht="15.75" customHeight="1" x14ac:dyDescent="0.25">
      <c r="C163" s="290"/>
      <c r="D163" s="290"/>
    </row>
    <row r="164" spans="3:4" ht="15.75" customHeight="1" x14ac:dyDescent="0.25">
      <c r="C164" s="290"/>
      <c r="D164" s="290"/>
    </row>
    <row r="165" spans="3:4" ht="15.75" customHeight="1" x14ac:dyDescent="0.25">
      <c r="C165" s="290"/>
      <c r="D165" s="290"/>
    </row>
    <row r="166" spans="3:4" ht="15.75" customHeight="1" x14ac:dyDescent="0.25">
      <c r="C166" s="290"/>
      <c r="D166" s="290"/>
    </row>
    <row r="167" spans="3:4" ht="15.75" customHeight="1" x14ac:dyDescent="0.25">
      <c r="C167" s="290"/>
      <c r="D167" s="290"/>
    </row>
    <row r="168" spans="3:4" ht="15.75" customHeight="1" x14ac:dyDescent="0.25">
      <c r="C168" s="290"/>
      <c r="D168" s="290"/>
    </row>
    <row r="169" spans="3:4" ht="15.75" customHeight="1" x14ac:dyDescent="0.25">
      <c r="C169" s="290"/>
      <c r="D169" s="290"/>
    </row>
    <row r="170" spans="3:4" ht="15.75" customHeight="1" x14ac:dyDescent="0.25">
      <c r="C170" s="290"/>
      <c r="D170" s="290"/>
    </row>
    <row r="171" spans="3:4" ht="15.75" customHeight="1" x14ac:dyDescent="0.25">
      <c r="C171" s="290"/>
      <c r="D171" s="290"/>
    </row>
    <row r="172" spans="3:4" ht="15.75" customHeight="1" x14ac:dyDescent="0.25">
      <c r="C172" s="290"/>
      <c r="D172" s="290"/>
    </row>
    <row r="173" spans="3:4" ht="15.75" customHeight="1" x14ac:dyDescent="0.25">
      <c r="C173" s="290"/>
      <c r="D173" s="290"/>
    </row>
    <row r="174" spans="3:4" ht="15.75" customHeight="1" x14ac:dyDescent="0.25">
      <c r="C174" s="290"/>
      <c r="D174" s="290"/>
    </row>
    <row r="175" spans="3:4" ht="15.75" customHeight="1" x14ac:dyDescent="0.25">
      <c r="C175" s="290"/>
      <c r="D175" s="290"/>
    </row>
    <row r="176" spans="3:4" ht="15.75" customHeight="1" x14ac:dyDescent="0.25">
      <c r="C176" s="290"/>
      <c r="D176" s="290"/>
    </row>
    <row r="177" spans="3:4" ht="15.75" customHeight="1" x14ac:dyDescent="0.25">
      <c r="C177" s="290"/>
      <c r="D177" s="290"/>
    </row>
    <row r="178" spans="3:4" ht="15.75" customHeight="1" x14ac:dyDescent="0.25">
      <c r="C178" s="290"/>
      <c r="D178" s="290"/>
    </row>
    <row r="179" spans="3:4" ht="15.75" customHeight="1" x14ac:dyDescent="0.25">
      <c r="C179" s="290"/>
      <c r="D179" s="290"/>
    </row>
    <row r="180" spans="3:4" ht="15.75" customHeight="1" x14ac:dyDescent="0.25">
      <c r="C180" s="290"/>
      <c r="D180" s="290"/>
    </row>
    <row r="181" spans="3:4" ht="15.75" customHeight="1" x14ac:dyDescent="0.25">
      <c r="C181" s="290"/>
      <c r="D181" s="290"/>
    </row>
    <row r="182" spans="3:4" ht="15.75" customHeight="1" x14ac:dyDescent="0.25">
      <c r="C182" s="290"/>
      <c r="D182" s="290"/>
    </row>
    <row r="183" spans="3:4" ht="15.75" customHeight="1" x14ac:dyDescent="0.25">
      <c r="C183" s="290"/>
      <c r="D183" s="290"/>
    </row>
    <row r="184" spans="3:4" ht="15.75" customHeight="1" x14ac:dyDescent="0.25">
      <c r="C184" s="290"/>
      <c r="D184" s="290"/>
    </row>
    <row r="185" spans="3:4" ht="15.75" customHeight="1" x14ac:dyDescent="0.25">
      <c r="C185" s="290"/>
      <c r="D185" s="290"/>
    </row>
    <row r="186" spans="3:4" ht="15.75" customHeight="1" x14ac:dyDescent="0.25">
      <c r="C186" s="290"/>
      <c r="D186" s="290"/>
    </row>
    <row r="187" spans="3:4" ht="15.75" customHeight="1" x14ac:dyDescent="0.25">
      <c r="C187" s="290"/>
      <c r="D187" s="290"/>
    </row>
    <row r="188" spans="3:4" ht="15.75" customHeight="1" x14ac:dyDescent="0.25">
      <c r="C188" s="290"/>
      <c r="D188" s="290"/>
    </row>
    <row r="189" spans="3:4" ht="15.75" customHeight="1" x14ac:dyDescent="0.25">
      <c r="C189" s="290"/>
      <c r="D189" s="290"/>
    </row>
    <row r="190" spans="3:4" ht="15.75" customHeight="1" x14ac:dyDescent="0.25">
      <c r="C190" s="290"/>
      <c r="D190" s="290"/>
    </row>
    <row r="191" spans="3:4" ht="15.75" customHeight="1" x14ac:dyDescent="0.25">
      <c r="C191" s="290"/>
      <c r="D191" s="290"/>
    </row>
    <row r="192" spans="3:4" ht="15.75" customHeight="1" x14ac:dyDescent="0.25">
      <c r="C192" s="290"/>
      <c r="D192" s="290"/>
    </row>
    <row r="193" spans="3:4" ht="15.75" customHeight="1" x14ac:dyDescent="0.25">
      <c r="C193" s="290"/>
      <c r="D193" s="290"/>
    </row>
    <row r="194" spans="3:4" ht="15.75" customHeight="1" x14ac:dyDescent="0.25">
      <c r="C194" s="290"/>
      <c r="D194" s="290"/>
    </row>
    <row r="195" spans="3:4" ht="15.75" customHeight="1" x14ac:dyDescent="0.25">
      <c r="C195" s="290"/>
      <c r="D195" s="290"/>
    </row>
    <row r="196" spans="3:4" ht="15.75" customHeight="1" x14ac:dyDescent="0.25">
      <c r="C196" s="290"/>
      <c r="D196" s="290"/>
    </row>
    <row r="197" spans="3:4" ht="15.75" customHeight="1" x14ac:dyDescent="0.25">
      <c r="C197" s="290"/>
      <c r="D197" s="290"/>
    </row>
    <row r="198" spans="3:4" ht="15.75" customHeight="1" x14ac:dyDescent="0.25">
      <c r="C198" s="290"/>
      <c r="D198" s="290"/>
    </row>
    <row r="199" spans="3:4" ht="15.75" customHeight="1" x14ac:dyDescent="0.25">
      <c r="C199" s="290"/>
      <c r="D199" s="290"/>
    </row>
    <row r="200" spans="3:4" ht="15.75" customHeight="1" x14ac:dyDescent="0.25">
      <c r="C200" s="290"/>
      <c r="D200" s="290"/>
    </row>
    <row r="201" spans="3:4" ht="15.75" customHeight="1" x14ac:dyDescent="0.25">
      <c r="C201" s="290"/>
      <c r="D201" s="290"/>
    </row>
    <row r="202" spans="3:4" ht="15.75" customHeight="1" x14ac:dyDescent="0.25">
      <c r="C202" s="290"/>
      <c r="D202" s="290"/>
    </row>
    <row r="203" spans="3:4" ht="15.75" customHeight="1" x14ac:dyDescent="0.25">
      <c r="C203" s="290"/>
      <c r="D203" s="290"/>
    </row>
    <row r="204" spans="3:4" ht="15.75" customHeight="1" x14ac:dyDescent="0.25">
      <c r="C204" s="290"/>
      <c r="D204" s="290"/>
    </row>
    <row r="205" spans="3:4" ht="15.75" customHeight="1" x14ac:dyDescent="0.25">
      <c r="C205" s="290"/>
      <c r="D205" s="290"/>
    </row>
    <row r="206" spans="3:4" ht="15.75" customHeight="1" x14ac:dyDescent="0.25">
      <c r="C206" s="290"/>
      <c r="D206" s="290"/>
    </row>
    <row r="207" spans="3:4" ht="15.75" customHeight="1" x14ac:dyDescent="0.25">
      <c r="C207" s="290"/>
      <c r="D207" s="290"/>
    </row>
    <row r="208" spans="3:4" ht="15.75" customHeight="1" x14ac:dyDescent="0.25">
      <c r="C208" s="290"/>
      <c r="D208" s="290"/>
    </row>
    <row r="209" spans="3:4" ht="15.75" customHeight="1" x14ac:dyDescent="0.25">
      <c r="C209" s="290"/>
      <c r="D209" s="290"/>
    </row>
    <row r="210" spans="3:4" ht="15.75" customHeight="1" x14ac:dyDescent="0.25">
      <c r="C210" s="290"/>
      <c r="D210" s="290"/>
    </row>
    <row r="211" spans="3:4" ht="15.75" customHeight="1" x14ac:dyDescent="0.25">
      <c r="C211" s="290"/>
      <c r="D211" s="290"/>
    </row>
    <row r="212" spans="3:4" ht="15.75" customHeight="1" x14ac:dyDescent="0.25">
      <c r="C212" s="290"/>
      <c r="D212" s="290"/>
    </row>
    <row r="213" spans="3:4" ht="15.75" customHeight="1" x14ac:dyDescent="0.25">
      <c r="C213" s="290"/>
      <c r="D213" s="290"/>
    </row>
    <row r="214" spans="3:4" ht="15.75" customHeight="1" x14ac:dyDescent="0.25">
      <c r="C214" s="290"/>
      <c r="D214" s="290"/>
    </row>
    <row r="215" spans="3:4" ht="15.75" customHeight="1" x14ac:dyDescent="0.25">
      <c r="C215" s="290"/>
      <c r="D215" s="290"/>
    </row>
    <row r="216" spans="3:4" ht="15.75" customHeight="1" x14ac:dyDescent="0.25">
      <c r="C216" s="290"/>
      <c r="D216" s="290"/>
    </row>
    <row r="217" spans="3:4" ht="15.75" customHeight="1" x14ac:dyDescent="0.25">
      <c r="C217" s="290"/>
      <c r="D217" s="290"/>
    </row>
    <row r="218" spans="3:4" ht="15.75" customHeight="1" x14ac:dyDescent="0.25">
      <c r="C218" s="290"/>
      <c r="D218" s="290"/>
    </row>
    <row r="219" spans="3:4" ht="15.75" customHeight="1" x14ac:dyDescent="0.25">
      <c r="C219" s="290"/>
      <c r="D219" s="290"/>
    </row>
    <row r="220" spans="3:4" ht="15.75" customHeight="1" x14ac:dyDescent="0.25">
      <c r="C220" s="290"/>
      <c r="D220" s="290"/>
    </row>
    <row r="221" spans="3:4" ht="15.75" customHeight="1" x14ac:dyDescent="0.25">
      <c r="C221" s="290"/>
      <c r="D221" s="290"/>
    </row>
    <row r="222" spans="3:4" ht="15.75" customHeight="1" x14ac:dyDescent="0.25">
      <c r="C222" s="290"/>
      <c r="D222" s="290"/>
    </row>
    <row r="223" spans="3:4" ht="15.75" customHeight="1" x14ac:dyDescent="0.25">
      <c r="C223" s="290"/>
      <c r="D223" s="290"/>
    </row>
    <row r="224" spans="3:4" ht="15.75" customHeight="1" x14ac:dyDescent="0.25">
      <c r="C224" s="290"/>
      <c r="D224" s="290"/>
    </row>
    <row r="225" spans="3:4" ht="15.75" customHeight="1" x14ac:dyDescent="0.25">
      <c r="C225" s="290"/>
      <c r="D225" s="290"/>
    </row>
    <row r="226" spans="3:4" ht="15.75" customHeight="1" x14ac:dyDescent="0.25">
      <c r="C226" s="290"/>
      <c r="D226" s="290"/>
    </row>
    <row r="227" spans="3:4" ht="15.75" customHeight="1" x14ac:dyDescent="0.25">
      <c r="C227" s="290"/>
      <c r="D227" s="290"/>
    </row>
    <row r="228" spans="3:4" ht="15.75" customHeight="1" x14ac:dyDescent="0.25">
      <c r="C228" s="290"/>
      <c r="D228" s="290"/>
    </row>
    <row r="229" spans="3:4" ht="15.75" customHeight="1" x14ac:dyDescent="0.25">
      <c r="C229" s="290"/>
      <c r="D229" s="290"/>
    </row>
    <row r="230" spans="3:4" ht="15.75" customHeight="1" x14ac:dyDescent="0.25">
      <c r="C230" s="290"/>
      <c r="D230" s="290"/>
    </row>
    <row r="231" spans="3:4" ht="15.75" customHeight="1" x14ac:dyDescent="0.25">
      <c r="C231" s="290"/>
      <c r="D231" s="290"/>
    </row>
    <row r="232" spans="3:4" ht="15.75" customHeight="1" x14ac:dyDescent="0.25">
      <c r="C232" s="290"/>
      <c r="D232" s="290"/>
    </row>
    <row r="233" spans="3:4" ht="15.75" customHeight="1" x14ac:dyDescent="0.25">
      <c r="C233" s="290"/>
      <c r="D233" s="290"/>
    </row>
    <row r="234" spans="3:4" ht="15.75" customHeight="1" x14ac:dyDescent="0.25">
      <c r="C234" s="290"/>
      <c r="D234" s="290"/>
    </row>
    <row r="235" spans="3:4" ht="15.75" customHeight="1" x14ac:dyDescent="0.25">
      <c r="C235" s="290"/>
      <c r="D235" s="290"/>
    </row>
    <row r="236" spans="3:4" ht="15.75" customHeight="1" x14ac:dyDescent="0.25">
      <c r="C236" s="290"/>
      <c r="D236" s="290"/>
    </row>
    <row r="237" spans="3:4" ht="15.75" customHeight="1" x14ac:dyDescent="0.25">
      <c r="C237" s="290"/>
      <c r="D237" s="290"/>
    </row>
    <row r="238" spans="3:4" ht="15.75" customHeight="1" x14ac:dyDescent="0.25">
      <c r="C238" s="290"/>
      <c r="D238" s="290"/>
    </row>
    <row r="239" spans="3:4" ht="15.75" customHeight="1" x14ac:dyDescent="0.25">
      <c r="C239" s="290"/>
      <c r="D239" s="290"/>
    </row>
    <row r="240" spans="3:4" ht="15.75" customHeight="1" x14ac:dyDescent="0.25">
      <c r="C240" s="290"/>
      <c r="D240" s="290"/>
    </row>
    <row r="241" spans="3:4" ht="15.75" customHeight="1" x14ac:dyDescent="0.25">
      <c r="C241" s="290"/>
      <c r="D241" s="290"/>
    </row>
    <row r="242" spans="3:4" ht="15.75" customHeight="1" x14ac:dyDescent="0.25">
      <c r="C242" s="290"/>
      <c r="D242" s="290"/>
    </row>
    <row r="243" spans="3:4" ht="15.75" customHeight="1" x14ac:dyDescent="0.25">
      <c r="C243" s="290"/>
      <c r="D243" s="290"/>
    </row>
    <row r="244" spans="3:4" ht="15.75" customHeight="1" x14ac:dyDescent="0.25">
      <c r="C244" s="290"/>
      <c r="D244" s="290"/>
    </row>
    <row r="245" spans="3:4" ht="15.75" customHeight="1" x14ac:dyDescent="0.25">
      <c r="C245" s="290"/>
      <c r="D245" s="290"/>
    </row>
    <row r="246" spans="3:4" ht="15.75" customHeight="1" x14ac:dyDescent="0.25">
      <c r="C246" s="290"/>
      <c r="D246" s="290"/>
    </row>
    <row r="247" spans="3:4" ht="15.75" customHeight="1" x14ac:dyDescent="0.25">
      <c r="C247" s="290"/>
      <c r="D247" s="290"/>
    </row>
    <row r="248" spans="3:4" ht="15.75" customHeight="1" x14ac:dyDescent="0.25">
      <c r="C248" s="290"/>
      <c r="D248" s="290"/>
    </row>
    <row r="249" spans="3:4" ht="15.75" customHeight="1" x14ac:dyDescent="0.25">
      <c r="C249" s="290"/>
      <c r="D249" s="290"/>
    </row>
    <row r="250" spans="3:4" ht="15.75" customHeight="1" x14ac:dyDescent="0.25">
      <c r="C250" s="290"/>
      <c r="D250" s="290"/>
    </row>
    <row r="251" spans="3:4" ht="15.75" customHeight="1" x14ac:dyDescent="0.25">
      <c r="C251" s="290"/>
      <c r="D251" s="290"/>
    </row>
    <row r="252" spans="3:4" ht="15.75" customHeight="1" x14ac:dyDescent="0.25">
      <c r="C252" s="290"/>
      <c r="D252" s="290"/>
    </row>
    <row r="253" spans="3:4" ht="15.75" customHeight="1" x14ac:dyDescent="0.25">
      <c r="C253" s="290"/>
      <c r="D253" s="290"/>
    </row>
    <row r="254" spans="3:4" ht="15.75" customHeight="1" x14ac:dyDescent="0.25">
      <c r="C254" s="290"/>
      <c r="D254" s="290"/>
    </row>
    <row r="255" spans="3:4" ht="15.75" customHeight="1" x14ac:dyDescent="0.25">
      <c r="C255" s="290"/>
      <c r="D255" s="290"/>
    </row>
    <row r="256" spans="3:4" ht="15.75" customHeight="1" x14ac:dyDescent="0.25">
      <c r="C256" s="290"/>
      <c r="D256" s="290"/>
    </row>
    <row r="257" spans="3:4" ht="15.75" customHeight="1" x14ac:dyDescent="0.25">
      <c r="C257" s="290"/>
      <c r="D257" s="290"/>
    </row>
    <row r="258" spans="3:4" ht="15.75" customHeight="1" x14ac:dyDescent="0.25">
      <c r="C258" s="290"/>
      <c r="D258" s="290"/>
    </row>
    <row r="259" spans="3:4" ht="15.75" customHeight="1" x14ac:dyDescent="0.25">
      <c r="C259" s="290"/>
      <c r="D259" s="290"/>
    </row>
    <row r="260" spans="3:4" ht="15.75" customHeight="1" x14ac:dyDescent="0.25">
      <c r="C260" s="290"/>
      <c r="D260" s="290"/>
    </row>
    <row r="261" spans="3:4" ht="15.75" customHeight="1" x14ac:dyDescent="0.25">
      <c r="C261" s="290"/>
      <c r="D261" s="290"/>
    </row>
    <row r="262" spans="3:4" ht="15.75" customHeight="1" x14ac:dyDescent="0.25">
      <c r="C262" s="290"/>
      <c r="D262" s="290"/>
    </row>
    <row r="263" spans="3:4" ht="15.75" customHeight="1" x14ac:dyDescent="0.25">
      <c r="C263" s="290"/>
      <c r="D263" s="290"/>
    </row>
    <row r="264" spans="3:4" ht="15.75" customHeight="1" x14ac:dyDescent="0.25">
      <c r="C264" s="290"/>
      <c r="D264" s="290"/>
    </row>
    <row r="265" spans="3:4" ht="15.75" customHeight="1" x14ac:dyDescent="0.25">
      <c r="C265" s="290"/>
      <c r="D265" s="290"/>
    </row>
    <row r="266" spans="3:4" ht="15.75" customHeight="1" x14ac:dyDescent="0.25">
      <c r="C266" s="290"/>
      <c r="D266" s="290"/>
    </row>
    <row r="267" spans="3:4" ht="15.75" customHeight="1" x14ac:dyDescent="0.25">
      <c r="C267" s="290"/>
      <c r="D267" s="290"/>
    </row>
    <row r="268" spans="3:4" ht="15.75" customHeight="1" x14ac:dyDescent="0.25">
      <c r="C268" s="290"/>
      <c r="D268" s="290"/>
    </row>
    <row r="269" spans="3:4" ht="15.75" customHeight="1" x14ac:dyDescent="0.25">
      <c r="C269" s="290"/>
      <c r="D269" s="290"/>
    </row>
    <row r="270" spans="3:4" ht="15.75" customHeight="1" x14ac:dyDescent="0.25">
      <c r="C270" s="290"/>
      <c r="D270" s="290"/>
    </row>
    <row r="271" spans="3:4" ht="15.75" customHeight="1" x14ac:dyDescent="0.25">
      <c r="C271" s="290"/>
      <c r="D271" s="290"/>
    </row>
    <row r="272" spans="3:4" ht="15.75" customHeight="1" x14ac:dyDescent="0.25">
      <c r="C272" s="290"/>
      <c r="D272" s="290"/>
    </row>
    <row r="273" spans="3:4" ht="15.75" customHeight="1" x14ac:dyDescent="0.25">
      <c r="C273" s="290"/>
      <c r="D273" s="290"/>
    </row>
    <row r="274" spans="3:4" ht="15.75" customHeight="1" x14ac:dyDescent="0.25">
      <c r="C274" s="290"/>
      <c r="D274" s="290"/>
    </row>
    <row r="275" spans="3:4" ht="15.75" customHeight="1" x14ac:dyDescent="0.25">
      <c r="C275" s="290"/>
      <c r="D275" s="290"/>
    </row>
    <row r="276" spans="3:4" ht="15.75" customHeight="1" x14ac:dyDescent="0.25">
      <c r="C276" s="290"/>
      <c r="D276" s="290"/>
    </row>
    <row r="277" spans="3:4" ht="15.75" customHeight="1" x14ac:dyDescent="0.25">
      <c r="C277" s="290"/>
      <c r="D277" s="290"/>
    </row>
    <row r="278" spans="3:4" ht="15.75" customHeight="1" x14ac:dyDescent="0.25">
      <c r="C278" s="290"/>
      <c r="D278" s="290"/>
    </row>
    <row r="279" spans="3:4" ht="15.75" customHeight="1" x14ac:dyDescent="0.25">
      <c r="C279" s="290"/>
      <c r="D279" s="290"/>
    </row>
    <row r="280" spans="3:4" ht="15.75" customHeight="1" x14ac:dyDescent="0.25">
      <c r="C280" s="290"/>
      <c r="D280" s="290"/>
    </row>
    <row r="281" spans="3:4" ht="15.75" customHeight="1" x14ac:dyDescent="0.25">
      <c r="C281" s="290"/>
      <c r="D281" s="290"/>
    </row>
    <row r="282" spans="3:4" ht="15.75" customHeight="1" x14ac:dyDescent="0.25">
      <c r="C282" s="290"/>
      <c r="D282" s="290"/>
    </row>
    <row r="283" spans="3:4" ht="15.75" customHeight="1" x14ac:dyDescent="0.25">
      <c r="C283" s="290"/>
      <c r="D283" s="290"/>
    </row>
    <row r="284" spans="3:4" ht="15.75" customHeight="1" x14ac:dyDescent="0.25">
      <c r="C284" s="290"/>
      <c r="D284" s="290"/>
    </row>
    <row r="285" spans="3:4" ht="15.75" customHeight="1" x14ac:dyDescent="0.25">
      <c r="C285" s="290"/>
      <c r="D285" s="290"/>
    </row>
    <row r="286" spans="3:4" ht="15.75" customHeight="1" x14ac:dyDescent="0.25">
      <c r="C286" s="290"/>
      <c r="D286" s="290"/>
    </row>
    <row r="287" spans="3:4" ht="15.75" customHeight="1" x14ac:dyDescent="0.25">
      <c r="C287" s="290"/>
      <c r="D287" s="290"/>
    </row>
    <row r="288" spans="3:4" ht="15.75" customHeight="1" x14ac:dyDescent="0.25">
      <c r="C288" s="290"/>
      <c r="D288" s="290"/>
    </row>
    <row r="289" spans="3:4" ht="15.75" customHeight="1" x14ac:dyDescent="0.25">
      <c r="C289" s="290"/>
      <c r="D289" s="290"/>
    </row>
    <row r="290" spans="3:4" ht="15.75" customHeight="1" x14ac:dyDescent="0.25">
      <c r="C290" s="290"/>
      <c r="D290" s="290"/>
    </row>
    <row r="291" spans="3:4" ht="15.75" customHeight="1" x14ac:dyDescent="0.25">
      <c r="C291" s="290"/>
      <c r="D291" s="290"/>
    </row>
    <row r="292" spans="3:4" ht="15.75" customHeight="1" x14ac:dyDescent="0.25">
      <c r="C292" s="290"/>
      <c r="D292" s="290"/>
    </row>
    <row r="293" spans="3:4" ht="15.75" customHeight="1" x14ac:dyDescent="0.25">
      <c r="C293" s="290"/>
      <c r="D293" s="290"/>
    </row>
    <row r="294" spans="3:4" ht="15.75" customHeight="1" x14ac:dyDescent="0.25">
      <c r="C294" s="290"/>
      <c r="D294" s="290"/>
    </row>
    <row r="295" spans="3:4" ht="15.75" customHeight="1" x14ac:dyDescent="0.25">
      <c r="C295" s="290"/>
      <c r="D295" s="290"/>
    </row>
    <row r="296" spans="3:4" ht="15.75" customHeight="1" x14ac:dyDescent="0.25">
      <c r="C296" s="290"/>
      <c r="D296" s="290"/>
    </row>
    <row r="297" spans="3:4" ht="15.75" customHeight="1" x14ac:dyDescent="0.25">
      <c r="C297" s="290"/>
      <c r="D297" s="290"/>
    </row>
    <row r="298" spans="3:4" ht="15.75" customHeight="1" x14ac:dyDescent="0.25">
      <c r="C298" s="290"/>
      <c r="D298" s="290"/>
    </row>
    <row r="299" spans="3:4" ht="15.75" customHeight="1" x14ac:dyDescent="0.25">
      <c r="C299" s="290"/>
      <c r="D299" s="290"/>
    </row>
    <row r="300" spans="3:4" ht="15.75" customHeight="1" x14ac:dyDescent="0.25">
      <c r="C300" s="290"/>
      <c r="D300" s="290"/>
    </row>
    <row r="301" spans="3:4" ht="15.75" customHeight="1" x14ac:dyDescent="0.25">
      <c r="C301" s="290"/>
      <c r="D301" s="290"/>
    </row>
    <row r="302" spans="3:4" ht="15.75" customHeight="1" x14ac:dyDescent="0.25">
      <c r="C302" s="290"/>
      <c r="D302" s="290"/>
    </row>
    <row r="303" spans="3:4" ht="15.75" customHeight="1" x14ac:dyDescent="0.25">
      <c r="C303" s="290"/>
      <c r="D303" s="290"/>
    </row>
    <row r="304" spans="3:4" ht="15.75" customHeight="1" x14ac:dyDescent="0.25">
      <c r="C304" s="290"/>
      <c r="D304" s="290"/>
    </row>
    <row r="305" spans="3:4" ht="15.75" customHeight="1" x14ac:dyDescent="0.25">
      <c r="C305" s="290"/>
      <c r="D305" s="290"/>
    </row>
    <row r="306" spans="3:4" ht="15.75" customHeight="1" x14ac:dyDescent="0.25">
      <c r="C306" s="290"/>
      <c r="D306" s="290"/>
    </row>
    <row r="307" spans="3:4" ht="15.75" customHeight="1" x14ac:dyDescent="0.25">
      <c r="C307" s="290"/>
      <c r="D307" s="290"/>
    </row>
    <row r="308" spans="3:4" ht="15.75" customHeight="1" x14ac:dyDescent="0.25">
      <c r="C308" s="290"/>
      <c r="D308" s="290"/>
    </row>
    <row r="309" spans="3:4" ht="15.75" customHeight="1" x14ac:dyDescent="0.25">
      <c r="C309" s="290"/>
      <c r="D309" s="290"/>
    </row>
    <row r="310" spans="3:4" ht="15.75" customHeight="1" x14ac:dyDescent="0.25">
      <c r="C310" s="290"/>
      <c r="D310" s="290"/>
    </row>
    <row r="311" spans="3:4" ht="15.75" customHeight="1" x14ac:dyDescent="0.25">
      <c r="C311" s="290"/>
      <c r="D311" s="290"/>
    </row>
    <row r="312" spans="3:4" ht="15.75" customHeight="1" x14ac:dyDescent="0.25">
      <c r="C312" s="290"/>
      <c r="D312" s="290"/>
    </row>
    <row r="313" spans="3:4" ht="15.75" customHeight="1" x14ac:dyDescent="0.25">
      <c r="C313" s="290"/>
      <c r="D313" s="290"/>
    </row>
    <row r="314" spans="3:4" ht="15.75" customHeight="1" x14ac:dyDescent="0.25">
      <c r="C314" s="290"/>
      <c r="D314" s="290"/>
    </row>
    <row r="315" spans="3:4" ht="15.75" customHeight="1" x14ac:dyDescent="0.25">
      <c r="C315" s="290"/>
      <c r="D315" s="290"/>
    </row>
    <row r="316" spans="3:4" ht="15.75" customHeight="1" x14ac:dyDescent="0.25">
      <c r="C316" s="290"/>
      <c r="D316" s="290"/>
    </row>
    <row r="317" spans="3:4" ht="15.75" customHeight="1" x14ac:dyDescent="0.25">
      <c r="C317" s="290"/>
      <c r="D317" s="290"/>
    </row>
    <row r="318" spans="3:4" ht="15.75" customHeight="1" x14ac:dyDescent="0.25">
      <c r="C318" s="290"/>
      <c r="D318" s="290"/>
    </row>
    <row r="319" spans="3:4" ht="15.75" customHeight="1" x14ac:dyDescent="0.25">
      <c r="C319" s="290"/>
      <c r="D319" s="290"/>
    </row>
    <row r="320" spans="3:4" ht="15.75" customHeight="1" x14ac:dyDescent="0.25">
      <c r="C320" s="290"/>
      <c r="D320" s="290"/>
    </row>
    <row r="321" spans="3:4" ht="15.75" customHeight="1" x14ac:dyDescent="0.25">
      <c r="C321" s="290"/>
      <c r="D321" s="290"/>
    </row>
    <row r="322" spans="3:4" ht="15.75" customHeight="1" x14ac:dyDescent="0.25">
      <c r="C322" s="290"/>
      <c r="D322" s="290"/>
    </row>
    <row r="323" spans="3:4" ht="15.75" customHeight="1" x14ac:dyDescent="0.25">
      <c r="C323" s="290"/>
      <c r="D323" s="290"/>
    </row>
    <row r="324" spans="3:4" ht="15.75" customHeight="1" x14ac:dyDescent="0.25">
      <c r="C324" s="290"/>
      <c r="D324" s="290"/>
    </row>
    <row r="325" spans="3:4" ht="15.75" customHeight="1" x14ac:dyDescent="0.25">
      <c r="C325" s="290"/>
      <c r="D325" s="290"/>
    </row>
    <row r="326" spans="3:4" ht="15.75" customHeight="1" x14ac:dyDescent="0.25">
      <c r="C326" s="290"/>
      <c r="D326" s="290"/>
    </row>
    <row r="327" spans="3:4" ht="15.75" customHeight="1" x14ac:dyDescent="0.25">
      <c r="C327" s="290"/>
      <c r="D327" s="290"/>
    </row>
    <row r="328" spans="3:4" ht="15.75" customHeight="1" x14ac:dyDescent="0.25">
      <c r="C328" s="290"/>
      <c r="D328" s="290"/>
    </row>
    <row r="329" spans="3:4" ht="15.75" customHeight="1" x14ac:dyDescent="0.25">
      <c r="C329" s="290"/>
      <c r="D329" s="290"/>
    </row>
    <row r="330" spans="3:4" ht="15.75" customHeight="1" x14ac:dyDescent="0.25">
      <c r="C330" s="290"/>
      <c r="D330" s="290"/>
    </row>
    <row r="331" spans="3:4" ht="15.75" customHeight="1" x14ac:dyDescent="0.25">
      <c r="C331" s="290"/>
      <c r="D331" s="290"/>
    </row>
    <row r="332" spans="3:4" ht="15.75" customHeight="1" x14ac:dyDescent="0.25">
      <c r="C332" s="290"/>
      <c r="D332" s="290"/>
    </row>
    <row r="333" spans="3:4" ht="15.75" customHeight="1" x14ac:dyDescent="0.25">
      <c r="C333" s="290"/>
      <c r="D333" s="290"/>
    </row>
    <row r="334" spans="3:4" ht="15.75" customHeight="1" x14ac:dyDescent="0.25">
      <c r="C334" s="290"/>
      <c r="D334" s="290"/>
    </row>
    <row r="335" spans="3:4" ht="15.75" customHeight="1" x14ac:dyDescent="0.25">
      <c r="C335" s="290"/>
      <c r="D335" s="290"/>
    </row>
    <row r="336" spans="3:4" ht="15.75" customHeight="1" x14ac:dyDescent="0.25">
      <c r="C336" s="290"/>
      <c r="D336" s="290"/>
    </row>
    <row r="337" spans="3:4" ht="15.75" customHeight="1" x14ac:dyDescent="0.25">
      <c r="C337" s="290"/>
      <c r="D337" s="290"/>
    </row>
    <row r="338" spans="3:4" ht="15.75" customHeight="1" x14ac:dyDescent="0.25">
      <c r="C338" s="290"/>
      <c r="D338" s="290"/>
    </row>
    <row r="339" spans="3:4" ht="15.75" customHeight="1" x14ac:dyDescent="0.25">
      <c r="C339" s="290"/>
      <c r="D339" s="290"/>
    </row>
    <row r="340" spans="3:4" ht="15.75" customHeight="1" x14ac:dyDescent="0.25">
      <c r="C340" s="290"/>
      <c r="D340" s="290"/>
    </row>
    <row r="341" spans="3:4" ht="15.75" customHeight="1" x14ac:dyDescent="0.25">
      <c r="C341" s="290"/>
      <c r="D341" s="290"/>
    </row>
    <row r="342" spans="3:4" ht="15.75" customHeight="1" x14ac:dyDescent="0.25">
      <c r="C342" s="290"/>
      <c r="D342" s="290"/>
    </row>
    <row r="343" spans="3:4" ht="15.75" customHeight="1" x14ac:dyDescent="0.25">
      <c r="C343" s="290"/>
      <c r="D343" s="290"/>
    </row>
    <row r="344" spans="3:4" ht="15.75" customHeight="1" x14ac:dyDescent="0.25">
      <c r="C344" s="290"/>
      <c r="D344" s="290"/>
    </row>
    <row r="345" spans="3:4" ht="15.75" customHeight="1" x14ac:dyDescent="0.25">
      <c r="C345" s="290"/>
      <c r="D345" s="290"/>
    </row>
    <row r="346" spans="3:4" ht="15.75" customHeight="1" x14ac:dyDescent="0.25">
      <c r="C346" s="290"/>
      <c r="D346" s="290"/>
    </row>
    <row r="347" spans="3:4" ht="15.75" customHeight="1" x14ac:dyDescent="0.25">
      <c r="C347" s="290"/>
      <c r="D347" s="290"/>
    </row>
    <row r="348" spans="3:4" ht="15.75" customHeight="1" x14ac:dyDescent="0.25">
      <c r="C348" s="290"/>
      <c r="D348" s="290"/>
    </row>
    <row r="349" spans="3:4" ht="15.75" customHeight="1" x14ac:dyDescent="0.25">
      <c r="C349" s="290"/>
      <c r="D349" s="290"/>
    </row>
    <row r="350" spans="3:4" ht="15.75" customHeight="1" x14ac:dyDescent="0.25">
      <c r="C350" s="290"/>
      <c r="D350" s="290"/>
    </row>
    <row r="351" spans="3:4" ht="15.75" customHeight="1" x14ac:dyDescent="0.25">
      <c r="C351" s="290"/>
      <c r="D351" s="290"/>
    </row>
    <row r="352" spans="3:4" ht="15.75" customHeight="1" x14ac:dyDescent="0.25">
      <c r="C352" s="290"/>
      <c r="D352" s="290"/>
    </row>
    <row r="353" spans="3:4" ht="15.75" customHeight="1" x14ac:dyDescent="0.25">
      <c r="C353" s="290"/>
      <c r="D353" s="290"/>
    </row>
    <row r="354" spans="3:4" ht="15.75" customHeight="1" x14ac:dyDescent="0.25">
      <c r="C354" s="290"/>
      <c r="D354" s="290"/>
    </row>
    <row r="355" spans="3:4" ht="15.75" customHeight="1" x14ac:dyDescent="0.25">
      <c r="C355" s="290"/>
      <c r="D355" s="290"/>
    </row>
    <row r="356" spans="3:4" ht="15.75" customHeight="1" x14ac:dyDescent="0.25">
      <c r="C356" s="290"/>
      <c r="D356" s="290"/>
    </row>
    <row r="357" spans="3:4" ht="15.75" customHeight="1" x14ac:dyDescent="0.25">
      <c r="C357" s="290"/>
      <c r="D357" s="290"/>
    </row>
    <row r="358" spans="3:4" ht="15.75" customHeight="1" x14ac:dyDescent="0.25">
      <c r="C358" s="290"/>
      <c r="D358" s="290"/>
    </row>
    <row r="359" spans="3:4" ht="15.75" customHeight="1" x14ac:dyDescent="0.25">
      <c r="C359" s="290"/>
      <c r="D359" s="290"/>
    </row>
    <row r="360" spans="3:4" ht="15.75" customHeight="1" x14ac:dyDescent="0.25">
      <c r="C360" s="290"/>
      <c r="D360" s="290"/>
    </row>
    <row r="361" spans="3:4" ht="15.75" customHeight="1" x14ac:dyDescent="0.25">
      <c r="C361" s="290"/>
      <c r="D361" s="290"/>
    </row>
    <row r="362" spans="3:4" ht="15.75" customHeight="1" x14ac:dyDescent="0.25">
      <c r="C362" s="290"/>
      <c r="D362" s="290"/>
    </row>
    <row r="363" spans="3:4" ht="15.75" customHeight="1" x14ac:dyDescent="0.25">
      <c r="C363" s="290"/>
      <c r="D363" s="290"/>
    </row>
    <row r="364" spans="3:4" ht="15.75" customHeight="1" x14ac:dyDescent="0.25">
      <c r="C364" s="290"/>
      <c r="D364" s="290"/>
    </row>
    <row r="365" spans="3:4" ht="15.75" customHeight="1" x14ac:dyDescent="0.25">
      <c r="C365" s="290"/>
      <c r="D365" s="290"/>
    </row>
    <row r="366" spans="3:4" ht="15.75" customHeight="1" x14ac:dyDescent="0.25">
      <c r="C366" s="290"/>
      <c r="D366" s="290"/>
    </row>
    <row r="367" spans="3:4" ht="15.75" customHeight="1" x14ac:dyDescent="0.25">
      <c r="C367" s="290"/>
      <c r="D367" s="290"/>
    </row>
    <row r="368" spans="3:4" ht="15.75" customHeight="1" x14ac:dyDescent="0.25">
      <c r="C368" s="290"/>
      <c r="D368" s="290"/>
    </row>
    <row r="369" spans="3:4" ht="15.75" customHeight="1" x14ac:dyDescent="0.25">
      <c r="C369" s="290"/>
      <c r="D369" s="290"/>
    </row>
    <row r="370" spans="3:4" ht="15.75" customHeight="1" x14ac:dyDescent="0.25">
      <c r="C370" s="290"/>
      <c r="D370" s="290"/>
    </row>
    <row r="371" spans="3:4" ht="15.75" customHeight="1" x14ac:dyDescent="0.25">
      <c r="C371" s="290"/>
      <c r="D371" s="290"/>
    </row>
    <row r="372" spans="3:4" ht="15.75" customHeight="1" x14ac:dyDescent="0.25">
      <c r="C372" s="290"/>
      <c r="D372" s="290"/>
    </row>
    <row r="373" spans="3:4" ht="15.75" customHeight="1" x14ac:dyDescent="0.25">
      <c r="C373" s="290"/>
      <c r="D373" s="290"/>
    </row>
    <row r="374" spans="3:4" ht="15.75" customHeight="1" x14ac:dyDescent="0.25">
      <c r="C374" s="290"/>
      <c r="D374" s="290"/>
    </row>
    <row r="375" spans="3:4" ht="15.75" customHeight="1" x14ac:dyDescent="0.25">
      <c r="C375" s="290"/>
      <c r="D375" s="290"/>
    </row>
    <row r="376" spans="3:4" ht="15.75" customHeight="1" x14ac:dyDescent="0.25">
      <c r="C376" s="290"/>
      <c r="D376" s="290"/>
    </row>
    <row r="377" spans="3:4" ht="15.75" customHeight="1" x14ac:dyDescent="0.25">
      <c r="C377" s="290"/>
      <c r="D377" s="290"/>
    </row>
    <row r="378" spans="3:4" ht="15.75" customHeight="1" x14ac:dyDescent="0.25">
      <c r="C378" s="290"/>
      <c r="D378" s="290"/>
    </row>
    <row r="379" spans="3:4" ht="15.75" customHeight="1" x14ac:dyDescent="0.25">
      <c r="C379" s="290"/>
      <c r="D379" s="290"/>
    </row>
    <row r="380" spans="3:4" ht="15.75" customHeight="1" x14ac:dyDescent="0.25">
      <c r="C380" s="290"/>
      <c r="D380" s="290"/>
    </row>
    <row r="381" spans="3:4" ht="15.75" customHeight="1" x14ac:dyDescent="0.25">
      <c r="C381" s="290"/>
      <c r="D381" s="290"/>
    </row>
    <row r="382" spans="3:4" ht="15.75" customHeight="1" x14ac:dyDescent="0.25">
      <c r="C382" s="290"/>
      <c r="D382" s="290"/>
    </row>
    <row r="383" spans="3:4" ht="15.75" customHeight="1" x14ac:dyDescent="0.25">
      <c r="C383" s="290"/>
      <c r="D383" s="290"/>
    </row>
    <row r="384" spans="3:4" ht="15.75" customHeight="1" x14ac:dyDescent="0.25">
      <c r="C384" s="290"/>
      <c r="D384" s="290"/>
    </row>
    <row r="385" spans="3:4" ht="15.75" customHeight="1" x14ac:dyDescent="0.25">
      <c r="C385" s="290"/>
      <c r="D385" s="290"/>
    </row>
    <row r="386" spans="3:4" ht="15.75" customHeight="1" x14ac:dyDescent="0.25">
      <c r="C386" s="290"/>
      <c r="D386" s="290"/>
    </row>
    <row r="387" spans="3:4" ht="15.75" customHeight="1" x14ac:dyDescent="0.25">
      <c r="C387" s="290"/>
      <c r="D387" s="290"/>
    </row>
    <row r="388" spans="3:4" ht="15.75" customHeight="1" x14ac:dyDescent="0.25">
      <c r="C388" s="290"/>
      <c r="D388" s="290"/>
    </row>
    <row r="389" spans="3:4" ht="15.75" customHeight="1" x14ac:dyDescent="0.25">
      <c r="C389" s="290"/>
      <c r="D389" s="290"/>
    </row>
    <row r="390" spans="3:4" ht="15.75" customHeight="1" x14ac:dyDescent="0.25">
      <c r="C390" s="290"/>
      <c r="D390" s="290"/>
    </row>
    <row r="391" spans="3:4" ht="15.75" customHeight="1" x14ac:dyDescent="0.25">
      <c r="C391" s="290"/>
      <c r="D391" s="290"/>
    </row>
    <row r="392" spans="3:4" ht="15.75" customHeight="1" x14ac:dyDescent="0.25">
      <c r="C392" s="290"/>
      <c r="D392" s="290"/>
    </row>
    <row r="393" spans="3:4" ht="15.75" customHeight="1" x14ac:dyDescent="0.25">
      <c r="C393" s="290"/>
      <c r="D393" s="290"/>
    </row>
    <row r="394" spans="3:4" ht="15.75" customHeight="1" x14ac:dyDescent="0.25">
      <c r="C394" s="290"/>
      <c r="D394" s="290"/>
    </row>
    <row r="395" spans="3:4" ht="15.75" customHeight="1" x14ac:dyDescent="0.25">
      <c r="C395" s="290"/>
      <c r="D395" s="290"/>
    </row>
    <row r="396" spans="3:4" ht="15.75" customHeight="1" x14ac:dyDescent="0.25">
      <c r="C396" s="290"/>
      <c r="D396" s="290"/>
    </row>
    <row r="397" spans="3:4" ht="15.75" customHeight="1" x14ac:dyDescent="0.25">
      <c r="C397" s="290"/>
      <c r="D397" s="290"/>
    </row>
    <row r="398" spans="3:4" ht="15.75" customHeight="1" x14ac:dyDescent="0.25">
      <c r="C398" s="290"/>
      <c r="D398" s="290"/>
    </row>
    <row r="399" spans="3:4" ht="15.75" customHeight="1" x14ac:dyDescent="0.25">
      <c r="C399" s="290"/>
      <c r="D399" s="290"/>
    </row>
    <row r="400" spans="3:4" ht="15.75" customHeight="1" x14ac:dyDescent="0.25">
      <c r="C400" s="290"/>
      <c r="D400" s="290"/>
    </row>
    <row r="401" spans="3:4" ht="15.75" customHeight="1" x14ac:dyDescent="0.25">
      <c r="C401" s="290"/>
      <c r="D401" s="290"/>
    </row>
    <row r="402" spans="3:4" ht="15.75" customHeight="1" x14ac:dyDescent="0.25">
      <c r="C402" s="290"/>
      <c r="D402" s="290"/>
    </row>
    <row r="403" spans="3:4" ht="15.75" customHeight="1" x14ac:dyDescent="0.25">
      <c r="C403" s="290"/>
      <c r="D403" s="290"/>
    </row>
    <row r="404" spans="3:4" ht="15.75" customHeight="1" x14ac:dyDescent="0.25">
      <c r="C404" s="290"/>
      <c r="D404" s="290"/>
    </row>
    <row r="405" spans="3:4" ht="15.75" customHeight="1" x14ac:dyDescent="0.25">
      <c r="C405" s="290"/>
      <c r="D405" s="290"/>
    </row>
    <row r="406" spans="3:4" ht="15.75" customHeight="1" x14ac:dyDescent="0.25">
      <c r="C406" s="290"/>
      <c r="D406" s="290"/>
    </row>
    <row r="407" spans="3:4" ht="15.75" customHeight="1" x14ac:dyDescent="0.25">
      <c r="C407" s="290"/>
      <c r="D407" s="290"/>
    </row>
    <row r="408" spans="3:4" ht="15.75" customHeight="1" x14ac:dyDescent="0.25">
      <c r="C408" s="290"/>
      <c r="D408" s="290"/>
    </row>
    <row r="409" spans="3:4" ht="15.75" customHeight="1" x14ac:dyDescent="0.25">
      <c r="C409" s="290"/>
      <c r="D409" s="290"/>
    </row>
    <row r="410" spans="3:4" ht="15.75" customHeight="1" x14ac:dyDescent="0.25">
      <c r="C410" s="290"/>
      <c r="D410" s="290"/>
    </row>
    <row r="411" spans="3:4" ht="15.75" customHeight="1" x14ac:dyDescent="0.25">
      <c r="C411" s="290"/>
      <c r="D411" s="290"/>
    </row>
    <row r="412" spans="3:4" ht="15.75" customHeight="1" x14ac:dyDescent="0.25">
      <c r="C412" s="290"/>
      <c r="D412" s="290"/>
    </row>
    <row r="413" spans="3:4" ht="15.75" customHeight="1" x14ac:dyDescent="0.25">
      <c r="C413" s="290"/>
      <c r="D413" s="290"/>
    </row>
    <row r="414" spans="3:4" ht="15.75" customHeight="1" x14ac:dyDescent="0.25">
      <c r="C414" s="290"/>
      <c r="D414" s="290"/>
    </row>
    <row r="415" spans="3:4" ht="15.75" customHeight="1" x14ac:dyDescent="0.25">
      <c r="C415" s="290"/>
      <c r="D415" s="290"/>
    </row>
    <row r="416" spans="3:4" ht="15.75" customHeight="1" x14ac:dyDescent="0.25">
      <c r="C416" s="290"/>
      <c r="D416" s="290"/>
    </row>
    <row r="417" spans="3:4" ht="15.75" customHeight="1" x14ac:dyDescent="0.25">
      <c r="C417" s="290"/>
      <c r="D417" s="290"/>
    </row>
    <row r="418" spans="3:4" ht="15.75" customHeight="1" x14ac:dyDescent="0.25">
      <c r="C418" s="290"/>
      <c r="D418" s="290"/>
    </row>
    <row r="419" spans="3:4" ht="15.75" customHeight="1" x14ac:dyDescent="0.25">
      <c r="C419" s="290"/>
      <c r="D419" s="290"/>
    </row>
    <row r="420" spans="3:4" ht="15.75" customHeight="1" x14ac:dyDescent="0.25">
      <c r="C420" s="290"/>
      <c r="D420" s="290"/>
    </row>
    <row r="421" spans="3:4" ht="15.75" customHeight="1" x14ac:dyDescent="0.25">
      <c r="C421" s="290"/>
      <c r="D421" s="290"/>
    </row>
    <row r="422" spans="3:4" ht="15.75" customHeight="1" x14ac:dyDescent="0.25">
      <c r="C422" s="290"/>
      <c r="D422" s="290"/>
    </row>
    <row r="423" spans="3:4" ht="15.75" customHeight="1" x14ac:dyDescent="0.25">
      <c r="C423" s="290"/>
      <c r="D423" s="290"/>
    </row>
    <row r="424" spans="3:4" ht="15.75" customHeight="1" x14ac:dyDescent="0.25">
      <c r="C424" s="290"/>
      <c r="D424" s="290"/>
    </row>
    <row r="425" spans="3:4" ht="15.75" customHeight="1" x14ac:dyDescent="0.25">
      <c r="C425" s="290"/>
      <c r="D425" s="290"/>
    </row>
    <row r="426" spans="3:4" ht="15.75" customHeight="1" x14ac:dyDescent="0.25">
      <c r="C426" s="290"/>
      <c r="D426" s="290"/>
    </row>
    <row r="427" spans="3:4" ht="15.75" customHeight="1" x14ac:dyDescent="0.25">
      <c r="C427" s="290"/>
      <c r="D427" s="290"/>
    </row>
    <row r="428" spans="3:4" ht="15.75" customHeight="1" x14ac:dyDescent="0.25">
      <c r="C428" s="290"/>
      <c r="D428" s="290"/>
    </row>
    <row r="429" spans="3:4" ht="15.75" customHeight="1" x14ac:dyDescent="0.25">
      <c r="C429" s="290"/>
      <c r="D429" s="290"/>
    </row>
    <row r="430" spans="3:4" ht="15.75" customHeight="1" x14ac:dyDescent="0.25">
      <c r="C430" s="290"/>
      <c r="D430" s="290"/>
    </row>
    <row r="431" spans="3:4" ht="15.75" customHeight="1" x14ac:dyDescent="0.25">
      <c r="C431" s="290"/>
      <c r="D431" s="290"/>
    </row>
    <row r="432" spans="3:4" ht="15.75" customHeight="1" x14ac:dyDescent="0.25">
      <c r="C432" s="290"/>
      <c r="D432" s="290"/>
    </row>
    <row r="433" spans="3:4" ht="15.75" customHeight="1" x14ac:dyDescent="0.25">
      <c r="C433" s="290"/>
      <c r="D433" s="290"/>
    </row>
    <row r="434" spans="3:4" ht="15.75" customHeight="1" x14ac:dyDescent="0.25">
      <c r="C434" s="290"/>
      <c r="D434" s="290"/>
    </row>
    <row r="435" spans="3:4" ht="15.75" customHeight="1" x14ac:dyDescent="0.25">
      <c r="C435" s="290"/>
      <c r="D435" s="290"/>
    </row>
    <row r="436" spans="3:4" ht="15.75" customHeight="1" x14ac:dyDescent="0.25">
      <c r="C436" s="290"/>
      <c r="D436" s="290"/>
    </row>
    <row r="437" spans="3:4" ht="15.75" customHeight="1" x14ac:dyDescent="0.25">
      <c r="C437" s="290"/>
      <c r="D437" s="290"/>
    </row>
    <row r="438" spans="3:4" ht="15.75" customHeight="1" x14ac:dyDescent="0.25">
      <c r="C438" s="290"/>
      <c r="D438" s="290"/>
    </row>
    <row r="439" spans="3:4" ht="15.75" customHeight="1" x14ac:dyDescent="0.25">
      <c r="C439" s="290"/>
      <c r="D439" s="290"/>
    </row>
    <row r="440" spans="3:4" ht="15.75" customHeight="1" x14ac:dyDescent="0.25">
      <c r="C440" s="290"/>
      <c r="D440" s="290"/>
    </row>
    <row r="441" spans="3:4" ht="15.75" customHeight="1" x14ac:dyDescent="0.25">
      <c r="C441" s="290"/>
      <c r="D441" s="290"/>
    </row>
    <row r="442" spans="3:4" ht="15.75" customHeight="1" x14ac:dyDescent="0.25">
      <c r="C442" s="290"/>
      <c r="D442" s="290"/>
    </row>
    <row r="443" spans="3:4" ht="15.75" customHeight="1" x14ac:dyDescent="0.25">
      <c r="C443" s="290"/>
      <c r="D443" s="290"/>
    </row>
    <row r="444" spans="3:4" ht="15.75" customHeight="1" x14ac:dyDescent="0.25">
      <c r="C444" s="290"/>
      <c r="D444" s="290"/>
    </row>
    <row r="445" spans="3:4" ht="15.75" customHeight="1" x14ac:dyDescent="0.25">
      <c r="C445" s="290"/>
      <c r="D445" s="290"/>
    </row>
    <row r="446" spans="3:4" ht="15.75" customHeight="1" x14ac:dyDescent="0.25">
      <c r="C446" s="290"/>
      <c r="D446" s="290"/>
    </row>
    <row r="447" spans="3:4" ht="15.75" customHeight="1" x14ac:dyDescent="0.25">
      <c r="C447" s="290"/>
      <c r="D447" s="290"/>
    </row>
    <row r="448" spans="3:4" ht="15.75" customHeight="1" x14ac:dyDescent="0.25">
      <c r="C448" s="290"/>
      <c r="D448" s="290"/>
    </row>
    <row r="449" spans="3:4" ht="15.75" customHeight="1" x14ac:dyDescent="0.25">
      <c r="C449" s="290"/>
      <c r="D449" s="290"/>
    </row>
    <row r="450" spans="3:4" ht="15.75" customHeight="1" x14ac:dyDescent="0.25">
      <c r="C450" s="290"/>
      <c r="D450" s="290"/>
    </row>
    <row r="451" spans="3:4" ht="15.75" customHeight="1" x14ac:dyDescent="0.25">
      <c r="C451" s="290"/>
      <c r="D451" s="290"/>
    </row>
    <row r="452" spans="3:4" ht="15.75" customHeight="1" x14ac:dyDescent="0.25">
      <c r="C452" s="290"/>
      <c r="D452" s="290"/>
    </row>
    <row r="453" spans="3:4" ht="15.75" customHeight="1" x14ac:dyDescent="0.25">
      <c r="C453" s="290"/>
      <c r="D453" s="290"/>
    </row>
    <row r="454" spans="3:4" ht="15.75" customHeight="1" x14ac:dyDescent="0.25">
      <c r="C454" s="290"/>
      <c r="D454" s="290"/>
    </row>
    <row r="455" spans="3:4" ht="15.75" customHeight="1" x14ac:dyDescent="0.25">
      <c r="C455" s="290"/>
      <c r="D455" s="290"/>
    </row>
    <row r="456" spans="3:4" ht="15.75" customHeight="1" x14ac:dyDescent="0.25">
      <c r="C456" s="290"/>
      <c r="D456" s="290"/>
    </row>
    <row r="457" spans="3:4" ht="15.75" customHeight="1" x14ac:dyDescent="0.25">
      <c r="C457" s="290"/>
      <c r="D457" s="290"/>
    </row>
    <row r="458" spans="3:4" ht="15.75" customHeight="1" x14ac:dyDescent="0.25">
      <c r="C458" s="290"/>
      <c r="D458" s="290"/>
    </row>
    <row r="459" spans="3:4" ht="15.75" customHeight="1" x14ac:dyDescent="0.25">
      <c r="C459" s="290"/>
      <c r="D459" s="290"/>
    </row>
    <row r="460" spans="3:4" ht="15.75" customHeight="1" x14ac:dyDescent="0.25">
      <c r="C460" s="290"/>
      <c r="D460" s="290"/>
    </row>
    <row r="461" spans="3:4" ht="15.75" customHeight="1" x14ac:dyDescent="0.25">
      <c r="C461" s="290"/>
      <c r="D461" s="290"/>
    </row>
    <row r="462" spans="3:4" ht="15.75" customHeight="1" x14ac:dyDescent="0.25">
      <c r="C462" s="290"/>
      <c r="D462" s="290"/>
    </row>
    <row r="463" spans="3:4" ht="15.75" customHeight="1" x14ac:dyDescent="0.25">
      <c r="C463" s="290"/>
      <c r="D463" s="290"/>
    </row>
    <row r="464" spans="3:4" ht="15.75" customHeight="1" x14ac:dyDescent="0.25">
      <c r="C464" s="290"/>
      <c r="D464" s="290"/>
    </row>
    <row r="465" spans="3:4" ht="15.75" customHeight="1" x14ac:dyDescent="0.25">
      <c r="C465" s="290"/>
      <c r="D465" s="290"/>
    </row>
    <row r="466" spans="3:4" ht="15.75" customHeight="1" x14ac:dyDescent="0.25">
      <c r="C466" s="290"/>
      <c r="D466" s="290"/>
    </row>
    <row r="467" spans="3:4" ht="15.75" customHeight="1" x14ac:dyDescent="0.25">
      <c r="C467" s="290"/>
      <c r="D467" s="290"/>
    </row>
    <row r="468" spans="3:4" ht="15.75" customHeight="1" x14ac:dyDescent="0.25">
      <c r="C468" s="290"/>
      <c r="D468" s="290"/>
    </row>
    <row r="469" spans="3:4" ht="15.75" customHeight="1" x14ac:dyDescent="0.25">
      <c r="C469" s="290"/>
      <c r="D469" s="290"/>
    </row>
    <row r="470" spans="3:4" ht="15.75" customHeight="1" x14ac:dyDescent="0.25">
      <c r="C470" s="290"/>
      <c r="D470" s="290"/>
    </row>
    <row r="471" spans="3:4" ht="15.75" customHeight="1" x14ac:dyDescent="0.25">
      <c r="C471" s="290"/>
      <c r="D471" s="290"/>
    </row>
    <row r="472" spans="3:4" ht="15.75" customHeight="1" x14ac:dyDescent="0.25">
      <c r="C472" s="290"/>
      <c r="D472" s="290"/>
    </row>
    <row r="473" spans="3:4" ht="15.75" customHeight="1" x14ac:dyDescent="0.25">
      <c r="C473" s="290"/>
      <c r="D473" s="290"/>
    </row>
    <row r="474" spans="3:4" ht="15.75" customHeight="1" x14ac:dyDescent="0.25">
      <c r="C474" s="290"/>
      <c r="D474" s="290"/>
    </row>
    <row r="475" spans="3:4" ht="15.75" customHeight="1" x14ac:dyDescent="0.25">
      <c r="C475" s="290"/>
      <c r="D475" s="290"/>
    </row>
    <row r="476" spans="3:4" ht="15.75" customHeight="1" x14ac:dyDescent="0.25">
      <c r="C476" s="290"/>
      <c r="D476" s="290"/>
    </row>
    <row r="477" spans="3:4" ht="15.75" customHeight="1" x14ac:dyDescent="0.25">
      <c r="C477" s="290"/>
      <c r="D477" s="290"/>
    </row>
    <row r="478" spans="3:4" ht="15.75" customHeight="1" x14ac:dyDescent="0.25">
      <c r="C478" s="290"/>
      <c r="D478" s="290"/>
    </row>
    <row r="479" spans="3:4" ht="15.75" customHeight="1" x14ac:dyDescent="0.25">
      <c r="C479" s="290"/>
      <c r="D479" s="290"/>
    </row>
    <row r="480" spans="3:4" ht="15.75" customHeight="1" x14ac:dyDescent="0.25">
      <c r="C480" s="290"/>
      <c r="D480" s="290"/>
    </row>
    <row r="481" spans="3:4" ht="15.75" customHeight="1" x14ac:dyDescent="0.25">
      <c r="C481" s="290"/>
      <c r="D481" s="290"/>
    </row>
    <row r="482" spans="3:4" ht="15.75" customHeight="1" x14ac:dyDescent="0.25">
      <c r="C482" s="290"/>
      <c r="D482" s="290"/>
    </row>
    <row r="483" spans="3:4" ht="15.75" customHeight="1" x14ac:dyDescent="0.25">
      <c r="C483" s="290"/>
      <c r="D483" s="290"/>
    </row>
    <row r="484" spans="3:4" ht="15.75" customHeight="1" x14ac:dyDescent="0.25">
      <c r="C484" s="290"/>
      <c r="D484" s="290"/>
    </row>
    <row r="485" spans="3:4" ht="15.75" customHeight="1" x14ac:dyDescent="0.25">
      <c r="C485" s="290"/>
      <c r="D485" s="290"/>
    </row>
    <row r="486" spans="3:4" ht="15.75" customHeight="1" x14ac:dyDescent="0.25">
      <c r="C486" s="290"/>
      <c r="D486" s="290"/>
    </row>
    <row r="487" spans="3:4" ht="15.75" customHeight="1" x14ac:dyDescent="0.25">
      <c r="C487" s="290"/>
      <c r="D487" s="290"/>
    </row>
    <row r="488" spans="3:4" ht="15.75" customHeight="1" x14ac:dyDescent="0.25">
      <c r="C488" s="290"/>
      <c r="D488" s="290"/>
    </row>
    <row r="489" spans="3:4" ht="15.75" customHeight="1" x14ac:dyDescent="0.25">
      <c r="C489" s="290"/>
      <c r="D489" s="290"/>
    </row>
    <row r="490" spans="3:4" ht="15.75" customHeight="1" x14ac:dyDescent="0.25">
      <c r="C490" s="290"/>
      <c r="D490" s="290"/>
    </row>
    <row r="491" spans="3:4" ht="15.75" customHeight="1" x14ac:dyDescent="0.25">
      <c r="C491" s="290"/>
      <c r="D491" s="290"/>
    </row>
    <row r="492" spans="3:4" ht="15.75" customHeight="1" x14ac:dyDescent="0.25">
      <c r="C492" s="290"/>
      <c r="D492" s="290"/>
    </row>
    <row r="493" spans="3:4" ht="15.75" customHeight="1" x14ac:dyDescent="0.25">
      <c r="C493" s="290"/>
      <c r="D493" s="290"/>
    </row>
    <row r="494" spans="3:4" ht="15.75" customHeight="1" x14ac:dyDescent="0.25">
      <c r="C494" s="290"/>
      <c r="D494" s="290"/>
    </row>
    <row r="495" spans="3:4" ht="15.75" customHeight="1" x14ac:dyDescent="0.25">
      <c r="C495" s="290"/>
      <c r="D495" s="290"/>
    </row>
    <row r="496" spans="3:4" ht="15.75" customHeight="1" x14ac:dyDescent="0.25">
      <c r="C496" s="290"/>
      <c r="D496" s="290"/>
    </row>
    <row r="497" spans="3:4" ht="15.75" customHeight="1" x14ac:dyDescent="0.25">
      <c r="C497" s="290"/>
      <c r="D497" s="290"/>
    </row>
    <row r="498" spans="3:4" ht="15.75" customHeight="1" x14ac:dyDescent="0.25">
      <c r="C498" s="290"/>
      <c r="D498" s="290"/>
    </row>
    <row r="499" spans="3:4" ht="15.75" customHeight="1" x14ac:dyDescent="0.25">
      <c r="C499" s="290"/>
      <c r="D499" s="290"/>
    </row>
    <row r="500" spans="3:4" ht="15.75" customHeight="1" x14ac:dyDescent="0.25">
      <c r="C500" s="290"/>
      <c r="D500" s="290"/>
    </row>
    <row r="501" spans="3:4" ht="15.75" customHeight="1" x14ac:dyDescent="0.25">
      <c r="C501" s="290"/>
      <c r="D501" s="290"/>
    </row>
    <row r="502" spans="3:4" ht="15.75" customHeight="1" x14ac:dyDescent="0.25">
      <c r="C502" s="290"/>
      <c r="D502" s="290"/>
    </row>
    <row r="503" spans="3:4" ht="15.75" customHeight="1" x14ac:dyDescent="0.25">
      <c r="C503" s="290"/>
      <c r="D503" s="290"/>
    </row>
    <row r="504" spans="3:4" ht="15.75" customHeight="1" x14ac:dyDescent="0.25">
      <c r="C504" s="290"/>
      <c r="D504" s="290"/>
    </row>
    <row r="505" spans="3:4" ht="15.75" customHeight="1" x14ac:dyDescent="0.25">
      <c r="C505" s="290"/>
      <c r="D505" s="290"/>
    </row>
    <row r="506" spans="3:4" ht="15.75" customHeight="1" x14ac:dyDescent="0.25">
      <c r="C506" s="290"/>
      <c r="D506" s="290"/>
    </row>
    <row r="507" spans="3:4" ht="15.75" customHeight="1" x14ac:dyDescent="0.25">
      <c r="C507" s="290"/>
      <c r="D507" s="290"/>
    </row>
    <row r="508" spans="3:4" ht="15.75" customHeight="1" x14ac:dyDescent="0.25">
      <c r="C508" s="290"/>
      <c r="D508" s="290"/>
    </row>
    <row r="509" spans="3:4" ht="15.75" customHeight="1" x14ac:dyDescent="0.25">
      <c r="C509" s="290"/>
      <c r="D509" s="290"/>
    </row>
    <row r="510" spans="3:4" ht="15.75" customHeight="1" x14ac:dyDescent="0.25">
      <c r="C510" s="290"/>
      <c r="D510" s="290"/>
    </row>
    <row r="511" spans="3:4" ht="15.75" customHeight="1" x14ac:dyDescent="0.25">
      <c r="C511" s="290"/>
      <c r="D511" s="290"/>
    </row>
    <row r="512" spans="3:4" ht="15.75" customHeight="1" x14ac:dyDescent="0.25">
      <c r="C512" s="290"/>
      <c r="D512" s="290"/>
    </row>
    <row r="513" spans="3:4" ht="15.75" customHeight="1" x14ac:dyDescent="0.25">
      <c r="C513" s="290"/>
      <c r="D513" s="290"/>
    </row>
    <row r="514" spans="3:4" ht="15.75" customHeight="1" x14ac:dyDescent="0.25">
      <c r="C514" s="290"/>
      <c r="D514" s="290"/>
    </row>
    <row r="515" spans="3:4" ht="15.75" customHeight="1" x14ac:dyDescent="0.25">
      <c r="C515" s="290"/>
      <c r="D515" s="290"/>
    </row>
    <row r="516" spans="3:4" ht="15.75" customHeight="1" x14ac:dyDescent="0.25">
      <c r="C516" s="290"/>
      <c r="D516" s="290"/>
    </row>
    <row r="517" spans="3:4" ht="15.75" customHeight="1" x14ac:dyDescent="0.25">
      <c r="C517" s="290"/>
      <c r="D517" s="290"/>
    </row>
    <row r="518" spans="3:4" ht="15.75" customHeight="1" x14ac:dyDescent="0.25">
      <c r="C518" s="290"/>
      <c r="D518" s="290"/>
    </row>
    <row r="519" spans="3:4" ht="15.75" customHeight="1" x14ac:dyDescent="0.25">
      <c r="C519" s="290"/>
      <c r="D519" s="290"/>
    </row>
    <row r="520" spans="3:4" ht="15.75" customHeight="1" x14ac:dyDescent="0.25">
      <c r="C520" s="290"/>
      <c r="D520" s="290"/>
    </row>
    <row r="521" spans="3:4" ht="15.75" customHeight="1" x14ac:dyDescent="0.25">
      <c r="C521" s="290"/>
      <c r="D521" s="290"/>
    </row>
    <row r="522" spans="3:4" ht="15.75" customHeight="1" x14ac:dyDescent="0.25">
      <c r="C522" s="290"/>
      <c r="D522" s="290"/>
    </row>
    <row r="523" spans="3:4" ht="15.75" customHeight="1" x14ac:dyDescent="0.25">
      <c r="C523" s="290"/>
      <c r="D523" s="290"/>
    </row>
    <row r="524" spans="3:4" ht="15.75" customHeight="1" x14ac:dyDescent="0.25">
      <c r="C524" s="290"/>
      <c r="D524" s="290"/>
    </row>
    <row r="525" spans="3:4" ht="15.75" customHeight="1" x14ac:dyDescent="0.25">
      <c r="C525" s="290"/>
      <c r="D525" s="290"/>
    </row>
    <row r="526" spans="3:4" ht="15.75" customHeight="1" x14ac:dyDescent="0.25">
      <c r="C526" s="290"/>
      <c r="D526" s="290"/>
    </row>
    <row r="527" spans="3:4" ht="15.75" customHeight="1" x14ac:dyDescent="0.25">
      <c r="C527" s="290"/>
      <c r="D527" s="290"/>
    </row>
    <row r="528" spans="3:4" ht="15.75" customHeight="1" x14ac:dyDescent="0.25">
      <c r="C528" s="290"/>
      <c r="D528" s="290"/>
    </row>
    <row r="529" spans="3:4" ht="15.75" customHeight="1" x14ac:dyDescent="0.25">
      <c r="C529" s="290"/>
      <c r="D529" s="290"/>
    </row>
    <row r="530" spans="3:4" ht="15.75" customHeight="1" x14ac:dyDescent="0.25">
      <c r="C530" s="290"/>
      <c r="D530" s="290"/>
    </row>
    <row r="531" spans="3:4" ht="15.75" customHeight="1" x14ac:dyDescent="0.25">
      <c r="C531" s="290"/>
      <c r="D531" s="290"/>
    </row>
    <row r="532" spans="3:4" ht="15.75" customHeight="1" x14ac:dyDescent="0.25">
      <c r="C532" s="290"/>
      <c r="D532" s="290"/>
    </row>
    <row r="533" spans="3:4" ht="15.75" customHeight="1" x14ac:dyDescent="0.25">
      <c r="C533" s="290"/>
      <c r="D533" s="290"/>
    </row>
    <row r="534" spans="3:4" ht="15.75" customHeight="1" x14ac:dyDescent="0.25">
      <c r="C534" s="290"/>
      <c r="D534" s="290"/>
    </row>
    <row r="535" spans="3:4" ht="15.75" customHeight="1" x14ac:dyDescent="0.25">
      <c r="C535" s="290"/>
      <c r="D535" s="290"/>
    </row>
    <row r="536" spans="3:4" ht="15.75" customHeight="1" x14ac:dyDescent="0.25">
      <c r="C536" s="290"/>
      <c r="D536" s="290"/>
    </row>
    <row r="537" spans="3:4" ht="15.75" customHeight="1" x14ac:dyDescent="0.25">
      <c r="C537" s="290"/>
      <c r="D537" s="290"/>
    </row>
    <row r="538" spans="3:4" ht="15.75" customHeight="1" x14ac:dyDescent="0.25">
      <c r="C538" s="290"/>
      <c r="D538" s="290"/>
    </row>
    <row r="539" spans="3:4" ht="15.75" customHeight="1" x14ac:dyDescent="0.25">
      <c r="C539" s="290"/>
      <c r="D539" s="290"/>
    </row>
    <row r="540" spans="3:4" ht="15.75" customHeight="1" x14ac:dyDescent="0.25">
      <c r="C540" s="290"/>
      <c r="D540" s="290"/>
    </row>
    <row r="541" spans="3:4" ht="15.75" customHeight="1" x14ac:dyDescent="0.25">
      <c r="C541" s="290"/>
      <c r="D541" s="290"/>
    </row>
    <row r="542" spans="3:4" ht="15.75" customHeight="1" x14ac:dyDescent="0.25">
      <c r="C542" s="290"/>
      <c r="D542" s="290"/>
    </row>
    <row r="543" spans="3:4" ht="15.75" customHeight="1" x14ac:dyDescent="0.25">
      <c r="C543" s="290"/>
      <c r="D543" s="290"/>
    </row>
    <row r="544" spans="3:4" ht="15.75" customHeight="1" x14ac:dyDescent="0.25">
      <c r="C544" s="290"/>
      <c r="D544" s="290"/>
    </row>
    <row r="545" spans="3:4" ht="15.75" customHeight="1" x14ac:dyDescent="0.25">
      <c r="C545" s="290"/>
      <c r="D545" s="290"/>
    </row>
    <row r="546" spans="3:4" ht="15.75" customHeight="1" x14ac:dyDescent="0.25">
      <c r="C546" s="290"/>
      <c r="D546" s="290"/>
    </row>
    <row r="547" spans="3:4" ht="15.75" customHeight="1" x14ac:dyDescent="0.25">
      <c r="C547" s="290"/>
      <c r="D547" s="290"/>
    </row>
    <row r="548" spans="3:4" ht="15.75" customHeight="1" x14ac:dyDescent="0.25">
      <c r="C548" s="290"/>
      <c r="D548" s="290"/>
    </row>
    <row r="549" spans="3:4" ht="15.75" customHeight="1" x14ac:dyDescent="0.25">
      <c r="C549" s="290"/>
      <c r="D549" s="290"/>
    </row>
    <row r="550" spans="3:4" ht="15.75" customHeight="1" x14ac:dyDescent="0.25">
      <c r="C550" s="290"/>
      <c r="D550" s="290"/>
    </row>
    <row r="551" spans="3:4" ht="15.75" customHeight="1" x14ac:dyDescent="0.25">
      <c r="C551" s="290"/>
      <c r="D551" s="290"/>
    </row>
    <row r="552" spans="3:4" ht="15.75" customHeight="1" x14ac:dyDescent="0.25">
      <c r="C552" s="290"/>
      <c r="D552" s="290"/>
    </row>
    <row r="553" spans="3:4" ht="15.75" customHeight="1" x14ac:dyDescent="0.25">
      <c r="C553" s="290"/>
      <c r="D553" s="290"/>
    </row>
    <row r="554" spans="3:4" ht="15.75" customHeight="1" x14ac:dyDescent="0.25">
      <c r="C554" s="290"/>
      <c r="D554" s="290"/>
    </row>
    <row r="555" spans="3:4" ht="15.75" customHeight="1" x14ac:dyDescent="0.25">
      <c r="C555" s="290"/>
      <c r="D555" s="290"/>
    </row>
    <row r="556" spans="3:4" ht="15.75" customHeight="1" x14ac:dyDescent="0.25">
      <c r="C556" s="290"/>
      <c r="D556" s="290"/>
    </row>
    <row r="557" spans="3:4" ht="15.75" customHeight="1" x14ac:dyDescent="0.25">
      <c r="C557" s="290"/>
      <c r="D557" s="290"/>
    </row>
    <row r="558" spans="3:4" ht="15.75" customHeight="1" x14ac:dyDescent="0.25">
      <c r="C558" s="290"/>
      <c r="D558" s="290"/>
    </row>
    <row r="559" spans="3:4" ht="15.75" customHeight="1" x14ac:dyDescent="0.25">
      <c r="C559" s="290"/>
      <c r="D559" s="290"/>
    </row>
    <row r="560" spans="3:4" ht="15.75" customHeight="1" x14ac:dyDescent="0.25">
      <c r="C560" s="290"/>
      <c r="D560" s="290"/>
    </row>
    <row r="561" spans="3:4" ht="15.75" customHeight="1" x14ac:dyDescent="0.25">
      <c r="C561" s="290"/>
      <c r="D561" s="290"/>
    </row>
    <row r="562" spans="3:4" ht="15.75" customHeight="1" x14ac:dyDescent="0.25">
      <c r="C562" s="290"/>
      <c r="D562" s="290"/>
    </row>
    <row r="563" spans="3:4" ht="15.75" customHeight="1" x14ac:dyDescent="0.25">
      <c r="C563" s="290"/>
      <c r="D563" s="290"/>
    </row>
    <row r="564" spans="3:4" ht="15.75" customHeight="1" x14ac:dyDescent="0.25">
      <c r="C564" s="290"/>
      <c r="D564" s="290"/>
    </row>
    <row r="565" spans="3:4" ht="15.75" customHeight="1" x14ac:dyDescent="0.25">
      <c r="C565" s="290"/>
      <c r="D565" s="290"/>
    </row>
    <row r="566" spans="3:4" ht="15.75" customHeight="1" x14ac:dyDescent="0.25">
      <c r="C566" s="290"/>
      <c r="D566" s="290"/>
    </row>
    <row r="567" spans="3:4" ht="15.75" customHeight="1" x14ac:dyDescent="0.25">
      <c r="C567" s="290"/>
      <c r="D567" s="290"/>
    </row>
    <row r="568" spans="3:4" ht="15.75" customHeight="1" x14ac:dyDescent="0.25">
      <c r="C568" s="290"/>
      <c r="D568" s="290"/>
    </row>
    <row r="569" spans="3:4" ht="15.75" customHeight="1" x14ac:dyDescent="0.25">
      <c r="C569" s="290"/>
      <c r="D569" s="290"/>
    </row>
    <row r="570" spans="3:4" ht="15.75" customHeight="1" x14ac:dyDescent="0.25">
      <c r="C570" s="290"/>
      <c r="D570" s="290"/>
    </row>
    <row r="571" spans="3:4" ht="15.75" customHeight="1" x14ac:dyDescent="0.25">
      <c r="C571" s="290"/>
      <c r="D571" s="290"/>
    </row>
    <row r="572" spans="3:4" ht="15.75" customHeight="1" x14ac:dyDescent="0.25">
      <c r="C572" s="290"/>
      <c r="D572" s="290"/>
    </row>
    <row r="573" spans="3:4" ht="15.75" customHeight="1" x14ac:dyDescent="0.25">
      <c r="C573" s="290"/>
      <c r="D573" s="290"/>
    </row>
    <row r="574" spans="3:4" ht="15.75" customHeight="1" x14ac:dyDescent="0.25">
      <c r="C574" s="290"/>
      <c r="D574" s="290"/>
    </row>
    <row r="575" spans="3:4" ht="15.75" customHeight="1" x14ac:dyDescent="0.25">
      <c r="C575" s="290"/>
      <c r="D575" s="290"/>
    </row>
    <row r="576" spans="3:4" ht="15.75" customHeight="1" x14ac:dyDescent="0.25">
      <c r="C576" s="290"/>
      <c r="D576" s="290"/>
    </row>
    <row r="577" spans="3:4" ht="15.75" customHeight="1" x14ac:dyDescent="0.25">
      <c r="C577" s="290"/>
      <c r="D577" s="290"/>
    </row>
    <row r="578" spans="3:4" ht="15.75" customHeight="1" x14ac:dyDescent="0.25">
      <c r="C578" s="290"/>
      <c r="D578" s="290"/>
    </row>
    <row r="579" spans="3:4" ht="15.75" customHeight="1" x14ac:dyDescent="0.25">
      <c r="C579" s="290"/>
      <c r="D579" s="290"/>
    </row>
    <row r="580" spans="3:4" ht="15.75" customHeight="1" x14ac:dyDescent="0.25">
      <c r="C580" s="290"/>
      <c r="D580" s="290"/>
    </row>
    <row r="581" spans="3:4" ht="15.75" customHeight="1" x14ac:dyDescent="0.25">
      <c r="C581" s="290"/>
      <c r="D581" s="290"/>
    </row>
    <row r="582" spans="3:4" ht="15.75" customHeight="1" x14ac:dyDescent="0.25">
      <c r="C582" s="290"/>
      <c r="D582" s="290"/>
    </row>
    <row r="583" spans="3:4" ht="15.75" customHeight="1" x14ac:dyDescent="0.25">
      <c r="C583" s="290"/>
      <c r="D583" s="290"/>
    </row>
    <row r="584" spans="3:4" ht="15.75" customHeight="1" x14ac:dyDescent="0.25">
      <c r="C584" s="290"/>
      <c r="D584" s="290"/>
    </row>
    <row r="585" spans="3:4" ht="15.75" customHeight="1" x14ac:dyDescent="0.25">
      <c r="C585" s="290"/>
      <c r="D585" s="290"/>
    </row>
    <row r="586" spans="3:4" ht="15.75" customHeight="1" x14ac:dyDescent="0.25">
      <c r="C586" s="290"/>
      <c r="D586" s="290"/>
    </row>
    <row r="587" spans="3:4" ht="15.75" customHeight="1" x14ac:dyDescent="0.25">
      <c r="C587" s="290"/>
      <c r="D587" s="290"/>
    </row>
    <row r="588" spans="3:4" ht="15.75" customHeight="1" x14ac:dyDescent="0.25">
      <c r="C588" s="290"/>
      <c r="D588" s="290"/>
    </row>
    <row r="589" spans="3:4" ht="15.75" customHeight="1" x14ac:dyDescent="0.25">
      <c r="C589" s="290"/>
      <c r="D589" s="290"/>
    </row>
    <row r="590" spans="3:4" ht="15.75" customHeight="1" x14ac:dyDescent="0.25">
      <c r="C590" s="290"/>
      <c r="D590" s="290"/>
    </row>
    <row r="591" spans="3:4" ht="15.75" customHeight="1" x14ac:dyDescent="0.25">
      <c r="C591" s="290"/>
      <c r="D591" s="290"/>
    </row>
    <row r="592" spans="3:4" ht="15.75" customHeight="1" x14ac:dyDescent="0.25">
      <c r="C592" s="290"/>
      <c r="D592" s="290"/>
    </row>
    <row r="593" spans="3:4" ht="15.75" customHeight="1" x14ac:dyDescent="0.25">
      <c r="C593" s="290"/>
      <c r="D593" s="290"/>
    </row>
    <row r="594" spans="3:4" ht="15.75" customHeight="1" x14ac:dyDescent="0.25">
      <c r="C594" s="290"/>
      <c r="D594" s="290"/>
    </row>
    <row r="595" spans="3:4" ht="15.75" customHeight="1" x14ac:dyDescent="0.25">
      <c r="C595" s="290"/>
      <c r="D595" s="290"/>
    </row>
    <row r="596" spans="3:4" ht="15.75" customHeight="1" x14ac:dyDescent="0.25">
      <c r="C596" s="290"/>
      <c r="D596" s="290"/>
    </row>
    <row r="597" spans="3:4" ht="15.75" customHeight="1" x14ac:dyDescent="0.25">
      <c r="C597" s="290"/>
      <c r="D597" s="290"/>
    </row>
    <row r="598" spans="3:4" ht="15.75" customHeight="1" x14ac:dyDescent="0.25">
      <c r="C598" s="290"/>
      <c r="D598" s="290"/>
    </row>
    <row r="599" spans="3:4" ht="15.75" customHeight="1" x14ac:dyDescent="0.25">
      <c r="C599" s="290"/>
      <c r="D599" s="290"/>
    </row>
    <row r="600" spans="3:4" ht="15.75" customHeight="1" x14ac:dyDescent="0.25">
      <c r="C600" s="290"/>
      <c r="D600" s="290"/>
    </row>
    <row r="601" spans="3:4" ht="15.75" customHeight="1" x14ac:dyDescent="0.25">
      <c r="C601" s="290"/>
      <c r="D601" s="290"/>
    </row>
    <row r="602" spans="3:4" ht="15.75" customHeight="1" x14ac:dyDescent="0.25">
      <c r="C602" s="290"/>
      <c r="D602" s="290"/>
    </row>
    <row r="603" spans="3:4" ht="15.75" customHeight="1" x14ac:dyDescent="0.25">
      <c r="C603" s="290"/>
      <c r="D603" s="290"/>
    </row>
    <row r="604" spans="3:4" ht="15.75" customHeight="1" x14ac:dyDescent="0.25">
      <c r="C604" s="290"/>
      <c r="D604" s="290"/>
    </row>
    <row r="605" spans="3:4" ht="15.75" customHeight="1" x14ac:dyDescent="0.25">
      <c r="C605" s="290"/>
      <c r="D605" s="290"/>
    </row>
    <row r="606" spans="3:4" ht="15.75" customHeight="1" x14ac:dyDescent="0.25">
      <c r="C606" s="290"/>
      <c r="D606" s="290"/>
    </row>
    <row r="607" spans="3:4" ht="15.75" customHeight="1" x14ac:dyDescent="0.25">
      <c r="C607" s="290"/>
      <c r="D607" s="290"/>
    </row>
    <row r="608" spans="3:4" ht="15.75" customHeight="1" x14ac:dyDescent="0.25">
      <c r="C608" s="290"/>
      <c r="D608" s="290"/>
    </row>
    <row r="609" spans="3:4" ht="15.75" customHeight="1" x14ac:dyDescent="0.25">
      <c r="C609" s="290"/>
      <c r="D609" s="290"/>
    </row>
    <row r="610" spans="3:4" ht="15.75" customHeight="1" x14ac:dyDescent="0.25">
      <c r="C610" s="290"/>
      <c r="D610" s="290"/>
    </row>
    <row r="611" spans="3:4" ht="15.75" customHeight="1" x14ac:dyDescent="0.25">
      <c r="C611" s="290"/>
      <c r="D611" s="290"/>
    </row>
    <row r="612" spans="3:4" ht="15.75" customHeight="1" x14ac:dyDescent="0.25">
      <c r="C612" s="290"/>
      <c r="D612" s="290"/>
    </row>
    <row r="613" spans="3:4" ht="15.75" customHeight="1" x14ac:dyDescent="0.25">
      <c r="C613" s="290"/>
      <c r="D613" s="290"/>
    </row>
    <row r="614" spans="3:4" ht="15.75" customHeight="1" x14ac:dyDescent="0.25">
      <c r="C614" s="290"/>
      <c r="D614" s="290"/>
    </row>
    <row r="615" spans="3:4" ht="15.75" customHeight="1" x14ac:dyDescent="0.25">
      <c r="C615" s="290"/>
      <c r="D615" s="290"/>
    </row>
    <row r="616" spans="3:4" ht="15.75" customHeight="1" x14ac:dyDescent="0.25">
      <c r="C616" s="290"/>
      <c r="D616" s="290"/>
    </row>
    <row r="617" spans="3:4" ht="15.75" customHeight="1" x14ac:dyDescent="0.25">
      <c r="C617" s="290"/>
      <c r="D617" s="290"/>
    </row>
    <row r="618" spans="3:4" ht="15.75" customHeight="1" x14ac:dyDescent="0.25">
      <c r="C618" s="290"/>
      <c r="D618" s="290"/>
    </row>
    <row r="619" spans="3:4" ht="15.75" customHeight="1" x14ac:dyDescent="0.25">
      <c r="C619" s="290"/>
      <c r="D619" s="290"/>
    </row>
    <row r="620" spans="3:4" ht="15.75" customHeight="1" x14ac:dyDescent="0.25">
      <c r="C620" s="290"/>
      <c r="D620" s="290"/>
    </row>
    <row r="621" spans="3:4" ht="15.75" customHeight="1" x14ac:dyDescent="0.25">
      <c r="C621" s="290"/>
      <c r="D621" s="290"/>
    </row>
    <row r="622" spans="3:4" ht="15.75" customHeight="1" x14ac:dyDescent="0.25">
      <c r="C622" s="290"/>
      <c r="D622" s="290"/>
    </row>
    <row r="623" spans="3:4" ht="15.75" customHeight="1" x14ac:dyDescent="0.25">
      <c r="C623" s="290"/>
      <c r="D623" s="290"/>
    </row>
    <row r="624" spans="3:4" ht="15.75" customHeight="1" x14ac:dyDescent="0.25">
      <c r="C624" s="290"/>
      <c r="D624" s="290"/>
    </row>
    <row r="625" spans="3:4" ht="15.75" customHeight="1" x14ac:dyDescent="0.25">
      <c r="C625" s="290"/>
      <c r="D625" s="290"/>
    </row>
    <row r="626" spans="3:4" ht="15.75" customHeight="1" x14ac:dyDescent="0.25">
      <c r="C626" s="290"/>
      <c r="D626" s="290"/>
    </row>
    <row r="627" spans="3:4" ht="15.75" customHeight="1" x14ac:dyDescent="0.25">
      <c r="C627" s="290"/>
      <c r="D627" s="290"/>
    </row>
    <row r="628" spans="3:4" ht="15.75" customHeight="1" x14ac:dyDescent="0.25">
      <c r="C628" s="290"/>
      <c r="D628" s="290"/>
    </row>
    <row r="629" spans="3:4" ht="15.75" customHeight="1" x14ac:dyDescent="0.25">
      <c r="C629" s="290"/>
      <c r="D629" s="290"/>
    </row>
    <row r="630" spans="3:4" ht="15.75" customHeight="1" x14ac:dyDescent="0.25">
      <c r="C630" s="290"/>
      <c r="D630" s="290"/>
    </row>
    <row r="631" spans="3:4" ht="15.75" customHeight="1" x14ac:dyDescent="0.25">
      <c r="C631" s="290"/>
      <c r="D631" s="290"/>
    </row>
    <row r="632" spans="3:4" ht="15.75" customHeight="1" x14ac:dyDescent="0.25">
      <c r="C632" s="290"/>
      <c r="D632" s="290"/>
    </row>
    <row r="633" spans="3:4" ht="15.75" customHeight="1" x14ac:dyDescent="0.25">
      <c r="C633" s="290"/>
      <c r="D633" s="290"/>
    </row>
    <row r="634" spans="3:4" ht="15.75" customHeight="1" x14ac:dyDescent="0.25">
      <c r="C634" s="290"/>
      <c r="D634" s="290"/>
    </row>
    <row r="635" spans="3:4" ht="15.75" customHeight="1" x14ac:dyDescent="0.25">
      <c r="C635" s="290"/>
      <c r="D635" s="290"/>
    </row>
    <row r="636" spans="3:4" ht="15.75" customHeight="1" x14ac:dyDescent="0.25">
      <c r="C636" s="290"/>
      <c r="D636" s="290"/>
    </row>
    <row r="637" spans="3:4" ht="15.75" customHeight="1" x14ac:dyDescent="0.25">
      <c r="C637" s="290"/>
      <c r="D637" s="290"/>
    </row>
    <row r="638" spans="3:4" ht="15.75" customHeight="1" x14ac:dyDescent="0.25">
      <c r="C638" s="290"/>
      <c r="D638" s="290"/>
    </row>
    <row r="639" spans="3:4" ht="15.75" customHeight="1" x14ac:dyDescent="0.25">
      <c r="C639" s="290"/>
      <c r="D639" s="290"/>
    </row>
    <row r="640" spans="3:4" ht="15.75" customHeight="1" x14ac:dyDescent="0.25">
      <c r="C640" s="290"/>
      <c r="D640" s="290"/>
    </row>
    <row r="641" spans="3:4" ht="15.75" customHeight="1" x14ac:dyDescent="0.25">
      <c r="C641" s="290"/>
      <c r="D641" s="290"/>
    </row>
    <row r="642" spans="3:4" ht="15.75" customHeight="1" x14ac:dyDescent="0.25">
      <c r="C642" s="290"/>
      <c r="D642" s="290"/>
    </row>
    <row r="643" spans="3:4" ht="15.75" customHeight="1" x14ac:dyDescent="0.25">
      <c r="C643" s="290"/>
      <c r="D643" s="290"/>
    </row>
    <row r="644" spans="3:4" ht="15.75" customHeight="1" x14ac:dyDescent="0.25">
      <c r="C644" s="290"/>
      <c r="D644" s="290"/>
    </row>
    <row r="645" spans="3:4" ht="15.75" customHeight="1" x14ac:dyDescent="0.25">
      <c r="C645" s="290"/>
      <c r="D645" s="290"/>
    </row>
    <row r="646" spans="3:4" ht="15.75" customHeight="1" x14ac:dyDescent="0.25">
      <c r="C646" s="290"/>
      <c r="D646" s="290"/>
    </row>
    <row r="647" spans="3:4" ht="15.75" customHeight="1" x14ac:dyDescent="0.25">
      <c r="C647" s="290"/>
      <c r="D647" s="290"/>
    </row>
    <row r="648" spans="3:4" ht="15.75" customHeight="1" x14ac:dyDescent="0.25">
      <c r="C648" s="290"/>
      <c r="D648" s="290"/>
    </row>
    <row r="649" spans="3:4" ht="15.75" customHeight="1" x14ac:dyDescent="0.25">
      <c r="C649" s="290"/>
      <c r="D649" s="290"/>
    </row>
    <row r="650" spans="3:4" ht="15.75" customHeight="1" x14ac:dyDescent="0.25">
      <c r="C650" s="290"/>
      <c r="D650" s="290"/>
    </row>
    <row r="651" spans="3:4" ht="15.75" customHeight="1" x14ac:dyDescent="0.25">
      <c r="C651" s="290"/>
      <c r="D651" s="290"/>
    </row>
    <row r="652" spans="3:4" ht="15.75" customHeight="1" x14ac:dyDescent="0.25">
      <c r="C652" s="290"/>
      <c r="D652" s="290"/>
    </row>
    <row r="653" spans="3:4" ht="15.75" customHeight="1" x14ac:dyDescent="0.25">
      <c r="C653" s="290"/>
      <c r="D653" s="290"/>
    </row>
    <row r="654" spans="3:4" ht="15.75" customHeight="1" x14ac:dyDescent="0.25">
      <c r="C654" s="290"/>
      <c r="D654" s="290"/>
    </row>
    <row r="655" spans="3:4" ht="15.75" customHeight="1" x14ac:dyDescent="0.25">
      <c r="C655" s="290"/>
      <c r="D655" s="290"/>
    </row>
    <row r="656" spans="3:4" ht="15.75" customHeight="1" x14ac:dyDescent="0.25">
      <c r="C656" s="290"/>
      <c r="D656" s="290"/>
    </row>
    <row r="657" spans="3:4" ht="15.75" customHeight="1" x14ac:dyDescent="0.25">
      <c r="C657" s="290"/>
      <c r="D657" s="290"/>
    </row>
    <row r="658" spans="3:4" ht="15.75" customHeight="1" x14ac:dyDescent="0.25">
      <c r="C658" s="290"/>
      <c r="D658" s="290"/>
    </row>
    <row r="659" spans="3:4" ht="15.75" customHeight="1" x14ac:dyDescent="0.25">
      <c r="C659" s="290"/>
      <c r="D659" s="290"/>
    </row>
    <row r="660" spans="3:4" ht="15.75" customHeight="1" x14ac:dyDescent="0.25">
      <c r="C660" s="290"/>
      <c r="D660" s="290"/>
    </row>
    <row r="661" spans="3:4" ht="15.75" customHeight="1" x14ac:dyDescent="0.25">
      <c r="C661" s="290"/>
      <c r="D661" s="290"/>
    </row>
    <row r="662" spans="3:4" ht="15.75" customHeight="1" x14ac:dyDescent="0.25">
      <c r="C662" s="290"/>
      <c r="D662" s="290"/>
    </row>
    <row r="663" spans="3:4" ht="15.75" customHeight="1" x14ac:dyDescent="0.25">
      <c r="C663" s="290"/>
      <c r="D663" s="290"/>
    </row>
    <row r="664" spans="3:4" ht="15.75" customHeight="1" x14ac:dyDescent="0.25">
      <c r="C664" s="290"/>
      <c r="D664" s="290"/>
    </row>
    <row r="665" spans="3:4" ht="15.75" customHeight="1" x14ac:dyDescent="0.25">
      <c r="C665" s="290"/>
      <c r="D665" s="290"/>
    </row>
    <row r="666" spans="3:4" ht="15.75" customHeight="1" x14ac:dyDescent="0.25">
      <c r="C666" s="290"/>
      <c r="D666" s="290"/>
    </row>
    <row r="667" spans="3:4" ht="15.75" customHeight="1" x14ac:dyDescent="0.25">
      <c r="C667" s="290"/>
      <c r="D667" s="290"/>
    </row>
    <row r="668" spans="3:4" ht="15.75" customHeight="1" x14ac:dyDescent="0.25">
      <c r="C668" s="290"/>
      <c r="D668" s="290"/>
    </row>
    <row r="669" spans="3:4" ht="15.75" customHeight="1" x14ac:dyDescent="0.25">
      <c r="C669" s="290"/>
      <c r="D669" s="290"/>
    </row>
    <row r="670" spans="3:4" ht="15.75" customHeight="1" x14ac:dyDescent="0.25">
      <c r="C670" s="290"/>
      <c r="D670" s="290"/>
    </row>
    <row r="671" spans="3:4" ht="15.75" customHeight="1" x14ac:dyDescent="0.25">
      <c r="C671" s="290"/>
      <c r="D671" s="290"/>
    </row>
    <row r="672" spans="3:4" ht="15.75" customHeight="1" x14ac:dyDescent="0.25">
      <c r="C672" s="290"/>
      <c r="D672" s="290"/>
    </row>
    <row r="673" spans="3:4" ht="15.75" customHeight="1" x14ac:dyDescent="0.25">
      <c r="C673" s="290"/>
      <c r="D673" s="290"/>
    </row>
    <row r="674" spans="3:4" ht="15.75" customHeight="1" x14ac:dyDescent="0.25">
      <c r="C674" s="290"/>
      <c r="D674" s="290"/>
    </row>
    <row r="675" spans="3:4" ht="15.75" customHeight="1" x14ac:dyDescent="0.25">
      <c r="C675" s="290"/>
      <c r="D675" s="290"/>
    </row>
    <row r="676" spans="3:4" ht="15.75" customHeight="1" x14ac:dyDescent="0.25">
      <c r="C676" s="290"/>
      <c r="D676" s="290"/>
    </row>
    <row r="677" spans="3:4" ht="15.75" customHeight="1" x14ac:dyDescent="0.25">
      <c r="C677" s="290"/>
      <c r="D677" s="290"/>
    </row>
    <row r="678" spans="3:4" ht="15.75" customHeight="1" x14ac:dyDescent="0.25">
      <c r="C678" s="290"/>
      <c r="D678" s="290"/>
    </row>
    <row r="679" spans="3:4" ht="15.75" customHeight="1" x14ac:dyDescent="0.25">
      <c r="C679" s="290"/>
      <c r="D679" s="290"/>
    </row>
    <row r="680" spans="3:4" ht="15.75" customHeight="1" x14ac:dyDescent="0.25">
      <c r="C680" s="290"/>
      <c r="D680" s="290"/>
    </row>
    <row r="681" spans="3:4" ht="15.75" customHeight="1" x14ac:dyDescent="0.25">
      <c r="C681" s="290"/>
      <c r="D681" s="290"/>
    </row>
    <row r="682" spans="3:4" ht="15.75" customHeight="1" x14ac:dyDescent="0.25">
      <c r="C682" s="290"/>
      <c r="D682" s="290"/>
    </row>
    <row r="683" spans="3:4" ht="15.75" customHeight="1" x14ac:dyDescent="0.25">
      <c r="C683" s="290"/>
      <c r="D683" s="290"/>
    </row>
    <row r="684" spans="3:4" ht="15.75" customHeight="1" x14ac:dyDescent="0.25">
      <c r="C684" s="290"/>
      <c r="D684" s="290"/>
    </row>
    <row r="685" spans="3:4" ht="15.75" customHeight="1" x14ac:dyDescent="0.25">
      <c r="C685" s="290"/>
      <c r="D685" s="290"/>
    </row>
    <row r="686" spans="3:4" ht="15.75" customHeight="1" x14ac:dyDescent="0.25">
      <c r="C686" s="290"/>
      <c r="D686" s="290"/>
    </row>
    <row r="687" spans="3:4" ht="15.75" customHeight="1" x14ac:dyDescent="0.25">
      <c r="C687" s="290"/>
      <c r="D687" s="290"/>
    </row>
    <row r="688" spans="3:4" ht="15.75" customHeight="1" x14ac:dyDescent="0.25">
      <c r="C688" s="290"/>
      <c r="D688" s="290"/>
    </row>
    <row r="689" spans="3:4" ht="15.75" customHeight="1" x14ac:dyDescent="0.25">
      <c r="C689" s="290"/>
      <c r="D689" s="290"/>
    </row>
    <row r="690" spans="3:4" ht="15.75" customHeight="1" x14ac:dyDescent="0.25">
      <c r="C690" s="290"/>
      <c r="D690" s="290"/>
    </row>
    <row r="691" spans="3:4" ht="15.75" customHeight="1" x14ac:dyDescent="0.25">
      <c r="C691" s="290"/>
      <c r="D691" s="290"/>
    </row>
    <row r="692" spans="3:4" ht="15.75" customHeight="1" x14ac:dyDescent="0.25">
      <c r="C692" s="290"/>
      <c r="D692" s="290"/>
    </row>
    <row r="693" spans="3:4" ht="15.75" customHeight="1" x14ac:dyDescent="0.25">
      <c r="C693" s="290"/>
      <c r="D693" s="290"/>
    </row>
    <row r="694" spans="3:4" ht="15.75" customHeight="1" x14ac:dyDescent="0.25">
      <c r="C694" s="290"/>
      <c r="D694" s="290"/>
    </row>
    <row r="695" spans="3:4" ht="15.75" customHeight="1" x14ac:dyDescent="0.25">
      <c r="C695" s="290"/>
      <c r="D695" s="290"/>
    </row>
    <row r="696" spans="3:4" ht="15.75" customHeight="1" x14ac:dyDescent="0.25">
      <c r="C696" s="290"/>
      <c r="D696" s="290"/>
    </row>
    <row r="697" spans="3:4" ht="15.75" customHeight="1" x14ac:dyDescent="0.25">
      <c r="C697" s="290"/>
      <c r="D697" s="290"/>
    </row>
    <row r="698" spans="3:4" ht="15.75" customHeight="1" x14ac:dyDescent="0.25">
      <c r="C698" s="290"/>
      <c r="D698" s="290"/>
    </row>
    <row r="699" spans="3:4" ht="15.75" customHeight="1" x14ac:dyDescent="0.25">
      <c r="C699" s="290"/>
      <c r="D699" s="290"/>
    </row>
    <row r="700" spans="3:4" ht="15.75" customHeight="1" x14ac:dyDescent="0.25">
      <c r="C700" s="290"/>
      <c r="D700" s="290"/>
    </row>
    <row r="701" spans="3:4" ht="15.75" customHeight="1" x14ac:dyDescent="0.25">
      <c r="C701" s="290"/>
      <c r="D701" s="290"/>
    </row>
    <row r="702" spans="3:4" ht="15.75" customHeight="1" x14ac:dyDescent="0.25">
      <c r="C702" s="290"/>
      <c r="D702" s="290"/>
    </row>
    <row r="703" spans="3:4" ht="15.75" customHeight="1" x14ac:dyDescent="0.25">
      <c r="C703" s="290"/>
      <c r="D703" s="290"/>
    </row>
    <row r="704" spans="3:4" ht="15.75" customHeight="1" x14ac:dyDescent="0.25">
      <c r="C704" s="290"/>
      <c r="D704" s="290"/>
    </row>
    <row r="705" spans="3:4" ht="15.75" customHeight="1" x14ac:dyDescent="0.25">
      <c r="C705" s="290"/>
      <c r="D705" s="290"/>
    </row>
    <row r="706" spans="3:4" ht="15.75" customHeight="1" x14ac:dyDescent="0.25">
      <c r="C706" s="290"/>
      <c r="D706" s="290"/>
    </row>
    <row r="707" spans="3:4" ht="15.75" customHeight="1" x14ac:dyDescent="0.25">
      <c r="C707" s="290"/>
      <c r="D707" s="290"/>
    </row>
    <row r="708" spans="3:4" ht="15.75" customHeight="1" x14ac:dyDescent="0.25">
      <c r="C708" s="290"/>
      <c r="D708" s="290"/>
    </row>
    <row r="709" spans="3:4" ht="15.75" customHeight="1" x14ac:dyDescent="0.25">
      <c r="C709" s="290"/>
      <c r="D709" s="290"/>
    </row>
    <row r="710" spans="3:4" ht="15.75" customHeight="1" x14ac:dyDescent="0.25">
      <c r="C710" s="290"/>
      <c r="D710" s="290"/>
    </row>
    <row r="711" spans="3:4" ht="15.75" customHeight="1" x14ac:dyDescent="0.25">
      <c r="C711" s="290"/>
      <c r="D711" s="290"/>
    </row>
    <row r="712" spans="3:4" ht="15.75" customHeight="1" x14ac:dyDescent="0.25">
      <c r="C712" s="290"/>
      <c r="D712" s="290"/>
    </row>
    <row r="713" spans="3:4" ht="15.75" customHeight="1" x14ac:dyDescent="0.25">
      <c r="C713" s="290"/>
      <c r="D713" s="290"/>
    </row>
    <row r="714" spans="3:4" ht="15.75" customHeight="1" x14ac:dyDescent="0.25">
      <c r="C714" s="290"/>
      <c r="D714" s="290"/>
    </row>
    <row r="715" spans="3:4" ht="15.75" customHeight="1" x14ac:dyDescent="0.25">
      <c r="C715" s="290"/>
      <c r="D715" s="290"/>
    </row>
    <row r="716" spans="3:4" ht="15.75" customHeight="1" x14ac:dyDescent="0.25">
      <c r="C716" s="290"/>
      <c r="D716" s="290"/>
    </row>
    <row r="717" spans="3:4" ht="15.75" customHeight="1" x14ac:dyDescent="0.25">
      <c r="C717" s="290"/>
      <c r="D717" s="290"/>
    </row>
    <row r="718" spans="3:4" ht="15.75" customHeight="1" x14ac:dyDescent="0.25">
      <c r="C718" s="290"/>
      <c r="D718" s="290"/>
    </row>
    <row r="719" spans="3:4" ht="15.75" customHeight="1" x14ac:dyDescent="0.25">
      <c r="C719" s="290"/>
      <c r="D719" s="290"/>
    </row>
    <row r="720" spans="3:4" ht="15.75" customHeight="1" x14ac:dyDescent="0.25">
      <c r="C720" s="290"/>
      <c r="D720" s="290"/>
    </row>
    <row r="721" spans="3:4" ht="15.75" customHeight="1" x14ac:dyDescent="0.25">
      <c r="C721" s="290"/>
      <c r="D721" s="290"/>
    </row>
    <row r="722" spans="3:4" ht="15.75" customHeight="1" x14ac:dyDescent="0.25">
      <c r="C722" s="290"/>
      <c r="D722" s="290"/>
    </row>
    <row r="723" spans="3:4" ht="15.75" customHeight="1" x14ac:dyDescent="0.25">
      <c r="C723" s="290"/>
      <c r="D723" s="290"/>
    </row>
    <row r="724" spans="3:4" ht="15.75" customHeight="1" x14ac:dyDescent="0.25">
      <c r="C724" s="290"/>
      <c r="D724" s="290"/>
    </row>
    <row r="725" spans="3:4" ht="15.75" customHeight="1" x14ac:dyDescent="0.25">
      <c r="C725" s="290"/>
      <c r="D725" s="290"/>
    </row>
    <row r="726" spans="3:4" ht="15.75" customHeight="1" x14ac:dyDescent="0.25">
      <c r="C726" s="290"/>
      <c r="D726" s="290"/>
    </row>
    <row r="727" spans="3:4" ht="15.75" customHeight="1" x14ac:dyDescent="0.25">
      <c r="C727" s="290"/>
      <c r="D727" s="290"/>
    </row>
    <row r="728" spans="3:4" ht="15.75" customHeight="1" x14ac:dyDescent="0.25">
      <c r="C728" s="290"/>
      <c r="D728" s="290"/>
    </row>
    <row r="729" spans="3:4" ht="15.75" customHeight="1" x14ac:dyDescent="0.25">
      <c r="C729" s="290"/>
      <c r="D729" s="290"/>
    </row>
    <row r="730" spans="3:4" ht="15.75" customHeight="1" x14ac:dyDescent="0.25">
      <c r="C730" s="290"/>
      <c r="D730" s="290"/>
    </row>
    <row r="731" spans="3:4" ht="15.75" customHeight="1" x14ac:dyDescent="0.25">
      <c r="C731" s="290"/>
      <c r="D731" s="290"/>
    </row>
    <row r="732" spans="3:4" ht="15.75" customHeight="1" x14ac:dyDescent="0.25">
      <c r="C732" s="290"/>
      <c r="D732" s="290"/>
    </row>
    <row r="733" spans="3:4" ht="15.75" customHeight="1" x14ac:dyDescent="0.25">
      <c r="C733" s="290"/>
      <c r="D733" s="290"/>
    </row>
    <row r="734" spans="3:4" ht="15.75" customHeight="1" x14ac:dyDescent="0.25">
      <c r="C734" s="290"/>
      <c r="D734" s="290"/>
    </row>
    <row r="735" spans="3:4" ht="15.75" customHeight="1" x14ac:dyDescent="0.25">
      <c r="C735" s="290"/>
      <c r="D735" s="290"/>
    </row>
    <row r="736" spans="3:4" ht="15.75" customHeight="1" x14ac:dyDescent="0.25">
      <c r="C736" s="290"/>
      <c r="D736" s="290"/>
    </row>
    <row r="737" spans="3:4" ht="15.75" customHeight="1" x14ac:dyDescent="0.25">
      <c r="C737" s="290"/>
      <c r="D737" s="290"/>
    </row>
    <row r="738" spans="3:4" ht="15.75" customHeight="1" x14ac:dyDescent="0.25">
      <c r="C738" s="290"/>
      <c r="D738" s="290"/>
    </row>
    <row r="739" spans="3:4" ht="15.75" customHeight="1" x14ac:dyDescent="0.25">
      <c r="C739" s="290"/>
      <c r="D739" s="290"/>
    </row>
    <row r="740" spans="3:4" ht="15.75" customHeight="1" x14ac:dyDescent="0.25">
      <c r="C740" s="290"/>
      <c r="D740" s="290"/>
    </row>
    <row r="741" spans="3:4" ht="15.75" customHeight="1" x14ac:dyDescent="0.25">
      <c r="C741" s="290"/>
      <c r="D741" s="290"/>
    </row>
    <row r="742" spans="3:4" ht="15.75" customHeight="1" x14ac:dyDescent="0.25">
      <c r="C742" s="290"/>
      <c r="D742" s="290"/>
    </row>
    <row r="743" spans="3:4" ht="15.75" customHeight="1" x14ac:dyDescent="0.25">
      <c r="C743" s="290"/>
      <c r="D743" s="290"/>
    </row>
    <row r="744" spans="3:4" ht="15.75" customHeight="1" x14ac:dyDescent="0.25">
      <c r="C744" s="290"/>
      <c r="D744" s="290"/>
    </row>
    <row r="745" spans="3:4" ht="15.75" customHeight="1" x14ac:dyDescent="0.25">
      <c r="C745" s="290"/>
      <c r="D745" s="290"/>
    </row>
    <row r="746" spans="3:4" ht="15.75" customHeight="1" x14ac:dyDescent="0.25">
      <c r="C746" s="290"/>
      <c r="D746" s="290"/>
    </row>
    <row r="747" spans="3:4" ht="15.75" customHeight="1" x14ac:dyDescent="0.25">
      <c r="C747" s="290"/>
      <c r="D747" s="290"/>
    </row>
    <row r="748" spans="3:4" ht="15.75" customHeight="1" x14ac:dyDescent="0.25">
      <c r="C748" s="290"/>
      <c r="D748" s="290"/>
    </row>
    <row r="749" spans="3:4" ht="15.75" customHeight="1" x14ac:dyDescent="0.25">
      <c r="C749" s="290"/>
      <c r="D749" s="290"/>
    </row>
    <row r="750" spans="3:4" ht="15.75" customHeight="1" x14ac:dyDescent="0.25">
      <c r="C750" s="290"/>
      <c r="D750" s="290"/>
    </row>
    <row r="751" spans="3:4" ht="15.75" customHeight="1" x14ac:dyDescent="0.25">
      <c r="C751" s="290"/>
      <c r="D751" s="290"/>
    </row>
    <row r="752" spans="3:4" ht="15.75" customHeight="1" x14ac:dyDescent="0.25">
      <c r="C752" s="290"/>
      <c r="D752" s="290"/>
    </row>
    <row r="753" spans="3:4" ht="15.75" customHeight="1" x14ac:dyDescent="0.25">
      <c r="C753" s="290"/>
      <c r="D753" s="290"/>
    </row>
    <row r="754" spans="3:4" ht="15.75" customHeight="1" x14ac:dyDescent="0.25">
      <c r="C754" s="290"/>
      <c r="D754" s="290"/>
    </row>
    <row r="755" spans="3:4" ht="15.75" customHeight="1" x14ac:dyDescent="0.25">
      <c r="C755" s="290"/>
      <c r="D755" s="290"/>
    </row>
    <row r="756" spans="3:4" ht="15.75" customHeight="1" x14ac:dyDescent="0.25">
      <c r="C756" s="290"/>
      <c r="D756" s="290"/>
    </row>
    <row r="757" spans="3:4" ht="15.75" customHeight="1" x14ac:dyDescent="0.25">
      <c r="C757" s="290"/>
      <c r="D757" s="290"/>
    </row>
    <row r="758" spans="3:4" ht="15.75" customHeight="1" x14ac:dyDescent="0.25">
      <c r="C758" s="290"/>
      <c r="D758" s="290"/>
    </row>
    <row r="759" spans="3:4" ht="15.75" customHeight="1" x14ac:dyDescent="0.25">
      <c r="C759" s="290"/>
      <c r="D759" s="290"/>
    </row>
    <row r="760" spans="3:4" ht="15.75" customHeight="1" x14ac:dyDescent="0.25">
      <c r="C760" s="290"/>
      <c r="D760" s="290"/>
    </row>
    <row r="761" spans="3:4" ht="15.75" customHeight="1" x14ac:dyDescent="0.25">
      <c r="C761" s="290"/>
      <c r="D761" s="290"/>
    </row>
    <row r="762" spans="3:4" ht="15.75" customHeight="1" x14ac:dyDescent="0.25">
      <c r="C762" s="290"/>
      <c r="D762" s="290"/>
    </row>
    <row r="763" spans="3:4" ht="15.75" customHeight="1" x14ac:dyDescent="0.25">
      <c r="C763" s="290"/>
      <c r="D763" s="290"/>
    </row>
    <row r="764" spans="3:4" ht="15.75" customHeight="1" x14ac:dyDescent="0.25">
      <c r="C764" s="290"/>
      <c r="D764" s="290"/>
    </row>
    <row r="765" spans="3:4" ht="15.75" customHeight="1" x14ac:dyDescent="0.25">
      <c r="C765" s="290"/>
      <c r="D765" s="290"/>
    </row>
    <row r="766" spans="3:4" ht="15.75" customHeight="1" x14ac:dyDescent="0.25">
      <c r="C766" s="290"/>
      <c r="D766" s="290"/>
    </row>
    <row r="767" spans="3:4" ht="15.75" customHeight="1" x14ac:dyDescent="0.25">
      <c r="C767" s="290"/>
      <c r="D767" s="290"/>
    </row>
    <row r="768" spans="3:4" ht="15.75" customHeight="1" x14ac:dyDescent="0.25">
      <c r="C768" s="290"/>
      <c r="D768" s="290"/>
    </row>
    <row r="769" spans="3:4" ht="15.75" customHeight="1" x14ac:dyDescent="0.25">
      <c r="C769" s="290"/>
      <c r="D769" s="290"/>
    </row>
    <row r="770" spans="3:4" ht="15.75" customHeight="1" x14ac:dyDescent="0.25">
      <c r="C770" s="290"/>
      <c r="D770" s="290"/>
    </row>
    <row r="771" spans="3:4" ht="15.75" customHeight="1" x14ac:dyDescent="0.25">
      <c r="C771" s="290"/>
      <c r="D771" s="290"/>
    </row>
    <row r="772" spans="3:4" ht="15.75" customHeight="1" x14ac:dyDescent="0.25">
      <c r="C772" s="290"/>
      <c r="D772" s="290"/>
    </row>
    <row r="773" spans="3:4" ht="15.75" customHeight="1" x14ac:dyDescent="0.25">
      <c r="C773" s="290"/>
      <c r="D773" s="290"/>
    </row>
    <row r="774" spans="3:4" ht="15.75" customHeight="1" x14ac:dyDescent="0.25">
      <c r="C774" s="290"/>
      <c r="D774" s="290"/>
    </row>
    <row r="775" spans="3:4" ht="15.75" customHeight="1" x14ac:dyDescent="0.25">
      <c r="C775" s="290"/>
      <c r="D775" s="290"/>
    </row>
    <row r="776" spans="3:4" ht="15.75" customHeight="1" x14ac:dyDescent="0.25">
      <c r="C776" s="290"/>
      <c r="D776" s="290"/>
    </row>
    <row r="777" spans="3:4" ht="15.75" customHeight="1" x14ac:dyDescent="0.25">
      <c r="C777" s="290"/>
      <c r="D777" s="290"/>
    </row>
    <row r="778" spans="3:4" ht="15.75" customHeight="1" x14ac:dyDescent="0.25">
      <c r="C778" s="290"/>
      <c r="D778" s="290"/>
    </row>
    <row r="779" spans="3:4" ht="15.75" customHeight="1" x14ac:dyDescent="0.25">
      <c r="C779" s="290"/>
      <c r="D779" s="290"/>
    </row>
    <row r="780" spans="3:4" ht="15.75" customHeight="1" x14ac:dyDescent="0.25">
      <c r="C780" s="290"/>
      <c r="D780" s="290"/>
    </row>
    <row r="781" spans="3:4" ht="15.75" customHeight="1" x14ac:dyDescent="0.25">
      <c r="C781" s="290"/>
      <c r="D781" s="290"/>
    </row>
    <row r="782" spans="3:4" ht="15.75" customHeight="1" x14ac:dyDescent="0.25">
      <c r="C782" s="290"/>
      <c r="D782" s="290"/>
    </row>
    <row r="783" spans="3:4" ht="15.75" customHeight="1" x14ac:dyDescent="0.25">
      <c r="C783" s="290"/>
      <c r="D783" s="290"/>
    </row>
    <row r="784" spans="3:4" ht="15.75" customHeight="1" x14ac:dyDescent="0.25">
      <c r="C784" s="290"/>
      <c r="D784" s="290"/>
    </row>
    <row r="785" spans="3:4" ht="15.75" customHeight="1" x14ac:dyDescent="0.25">
      <c r="C785" s="290"/>
      <c r="D785" s="290"/>
    </row>
    <row r="786" spans="3:4" ht="15.75" customHeight="1" x14ac:dyDescent="0.25">
      <c r="C786" s="290"/>
      <c r="D786" s="290"/>
    </row>
    <row r="787" spans="3:4" ht="15.75" customHeight="1" x14ac:dyDescent="0.25">
      <c r="C787" s="290"/>
      <c r="D787" s="290"/>
    </row>
    <row r="788" spans="3:4" ht="15.75" customHeight="1" x14ac:dyDescent="0.25">
      <c r="C788" s="290"/>
      <c r="D788" s="290"/>
    </row>
    <row r="789" spans="3:4" ht="15.75" customHeight="1" x14ac:dyDescent="0.25">
      <c r="C789" s="290"/>
      <c r="D789" s="290"/>
    </row>
    <row r="790" spans="3:4" ht="15.75" customHeight="1" x14ac:dyDescent="0.25">
      <c r="C790" s="290"/>
      <c r="D790" s="290"/>
    </row>
    <row r="791" spans="3:4" ht="15.75" customHeight="1" x14ac:dyDescent="0.25">
      <c r="C791" s="290"/>
      <c r="D791" s="290"/>
    </row>
    <row r="792" spans="3:4" ht="15.75" customHeight="1" x14ac:dyDescent="0.25">
      <c r="C792" s="290"/>
      <c r="D792" s="290"/>
    </row>
    <row r="793" spans="3:4" ht="15.75" customHeight="1" x14ac:dyDescent="0.25">
      <c r="C793" s="290"/>
      <c r="D793" s="290"/>
    </row>
    <row r="794" spans="3:4" ht="15.75" customHeight="1" x14ac:dyDescent="0.25">
      <c r="C794" s="290"/>
      <c r="D794" s="290"/>
    </row>
    <row r="795" spans="3:4" ht="15.75" customHeight="1" x14ac:dyDescent="0.25">
      <c r="C795" s="290"/>
      <c r="D795" s="290"/>
    </row>
    <row r="796" spans="3:4" ht="15.75" customHeight="1" x14ac:dyDescent="0.25">
      <c r="C796" s="290"/>
      <c r="D796" s="290"/>
    </row>
    <row r="797" spans="3:4" ht="15.75" customHeight="1" x14ac:dyDescent="0.25">
      <c r="C797" s="290"/>
      <c r="D797" s="290"/>
    </row>
    <row r="798" spans="3:4" ht="15.75" customHeight="1" x14ac:dyDescent="0.25">
      <c r="C798" s="290"/>
      <c r="D798" s="290"/>
    </row>
    <row r="799" spans="3:4" ht="15.75" customHeight="1" x14ac:dyDescent="0.25">
      <c r="C799" s="290"/>
      <c r="D799" s="290"/>
    </row>
    <row r="800" spans="3:4" ht="15.75" customHeight="1" x14ac:dyDescent="0.25">
      <c r="C800" s="290"/>
      <c r="D800" s="290"/>
    </row>
    <row r="801" spans="3:4" ht="15.75" customHeight="1" x14ac:dyDescent="0.25">
      <c r="C801" s="290"/>
      <c r="D801" s="290"/>
    </row>
    <row r="802" spans="3:4" ht="15.75" customHeight="1" x14ac:dyDescent="0.25">
      <c r="C802" s="290"/>
      <c r="D802" s="290"/>
    </row>
    <row r="803" spans="3:4" ht="15.75" customHeight="1" x14ac:dyDescent="0.25">
      <c r="C803" s="290"/>
      <c r="D803" s="290"/>
    </row>
    <row r="804" spans="3:4" ht="15.75" customHeight="1" x14ac:dyDescent="0.25">
      <c r="C804" s="290"/>
      <c r="D804" s="290"/>
    </row>
    <row r="805" spans="3:4" ht="15.75" customHeight="1" x14ac:dyDescent="0.25">
      <c r="C805" s="290"/>
      <c r="D805" s="290"/>
    </row>
    <row r="806" spans="3:4" ht="15.75" customHeight="1" x14ac:dyDescent="0.25">
      <c r="C806" s="290"/>
      <c r="D806" s="290"/>
    </row>
    <row r="807" spans="3:4" ht="15.75" customHeight="1" x14ac:dyDescent="0.25">
      <c r="C807" s="290"/>
      <c r="D807" s="290"/>
    </row>
    <row r="808" spans="3:4" ht="15.75" customHeight="1" x14ac:dyDescent="0.25">
      <c r="C808" s="290"/>
      <c r="D808" s="290"/>
    </row>
    <row r="809" spans="3:4" ht="15.75" customHeight="1" x14ac:dyDescent="0.25">
      <c r="C809" s="290"/>
      <c r="D809" s="290"/>
    </row>
    <row r="810" spans="3:4" ht="15.75" customHeight="1" x14ac:dyDescent="0.25">
      <c r="C810" s="290"/>
      <c r="D810" s="290"/>
    </row>
    <row r="811" spans="3:4" ht="15.75" customHeight="1" x14ac:dyDescent="0.25">
      <c r="C811" s="290"/>
      <c r="D811" s="290"/>
    </row>
    <row r="812" spans="3:4" ht="15.75" customHeight="1" x14ac:dyDescent="0.25">
      <c r="C812" s="290"/>
      <c r="D812" s="290"/>
    </row>
    <row r="813" spans="3:4" ht="15.75" customHeight="1" x14ac:dyDescent="0.25">
      <c r="C813" s="290"/>
      <c r="D813" s="290"/>
    </row>
    <row r="814" spans="3:4" ht="15.75" customHeight="1" x14ac:dyDescent="0.25">
      <c r="C814" s="290"/>
      <c r="D814" s="290"/>
    </row>
    <row r="815" spans="3:4" ht="15.75" customHeight="1" x14ac:dyDescent="0.25">
      <c r="C815" s="290"/>
      <c r="D815" s="290"/>
    </row>
    <row r="816" spans="3:4" ht="15.75" customHeight="1" x14ac:dyDescent="0.25">
      <c r="C816" s="290"/>
      <c r="D816" s="290"/>
    </row>
    <row r="817" spans="3:4" ht="15.75" customHeight="1" x14ac:dyDescent="0.25">
      <c r="C817" s="290"/>
      <c r="D817" s="290"/>
    </row>
    <row r="818" spans="3:4" ht="15.75" customHeight="1" x14ac:dyDescent="0.25">
      <c r="C818" s="290"/>
      <c r="D818" s="290"/>
    </row>
    <row r="819" spans="3:4" ht="15.75" customHeight="1" x14ac:dyDescent="0.25">
      <c r="C819" s="290"/>
      <c r="D819" s="290"/>
    </row>
    <row r="820" spans="3:4" ht="15.75" customHeight="1" x14ac:dyDescent="0.25">
      <c r="C820" s="290"/>
      <c r="D820" s="290"/>
    </row>
    <row r="821" spans="3:4" ht="15.75" customHeight="1" x14ac:dyDescent="0.25">
      <c r="C821" s="290"/>
      <c r="D821" s="290"/>
    </row>
    <row r="822" spans="3:4" ht="15.75" customHeight="1" x14ac:dyDescent="0.25">
      <c r="C822" s="290"/>
      <c r="D822" s="290"/>
    </row>
    <row r="823" spans="3:4" ht="15.75" customHeight="1" x14ac:dyDescent="0.25">
      <c r="C823" s="290"/>
      <c r="D823" s="290"/>
    </row>
    <row r="824" spans="3:4" ht="15.75" customHeight="1" x14ac:dyDescent="0.25">
      <c r="C824" s="290"/>
      <c r="D824" s="290"/>
    </row>
    <row r="825" spans="3:4" ht="15.75" customHeight="1" x14ac:dyDescent="0.25">
      <c r="C825" s="290"/>
      <c r="D825" s="290"/>
    </row>
    <row r="826" spans="3:4" ht="15.75" customHeight="1" x14ac:dyDescent="0.25">
      <c r="C826" s="290"/>
      <c r="D826" s="290"/>
    </row>
    <row r="827" spans="3:4" ht="15.75" customHeight="1" x14ac:dyDescent="0.25">
      <c r="C827" s="290"/>
      <c r="D827" s="290"/>
    </row>
    <row r="828" spans="3:4" ht="15.75" customHeight="1" x14ac:dyDescent="0.25">
      <c r="C828" s="290"/>
      <c r="D828" s="290"/>
    </row>
    <row r="829" spans="3:4" ht="15.75" customHeight="1" x14ac:dyDescent="0.25">
      <c r="C829" s="290"/>
      <c r="D829" s="290"/>
    </row>
    <row r="830" spans="3:4" ht="15.75" customHeight="1" x14ac:dyDescent="0.25">
      <c r="C830" s="290"/>
      <c r="D830" s="290"/>
    </row>
    <row r="831" spans="3:4" ht="15.75" customHeight="1" x14ac:dyDescent="0.25">
      <c r="C831" s="290"/>
      <c r="D831" s="290"/>
    </row>
    <row r="832" spans="3:4" ht="15.75" customHeight="1" x14ac:dyDescent="0.25">
      <c r="C832" s="290"/>
      <c r="D832" s="290"/>
    </row>
    <row r="833" spans="3:4" ht="15.75" customHeight="1" x14ac:dyDescent="0.25">
      <c r="C833" s="290"/>
      <c r="D833" s="290"/>
    </row>
    <row r="834" spans="3:4" ht="15.75" customHeight="1" x14ac:dyDescent="0.25">
      <c r="C834" s="290"/>
      <c r="D834" s="290"/>
    </row>
    <row r="835" spans="3:4" ht="15.75" customHeight="1" x14ac:dyDescent="0.25">
      <c r="C835" s="290"/>
      <c r="D835" s="290"/>
    </row>
    <row r="836" spans="3:4" ht="15.75" customHeight="1" x14ac:dyDescent="0.25">
      <c r="C836" s="290"/>
      <c r="D836" s="290"/>
    </row>
    <row r="837" spans="3:4" ht="15.75" customHeight="1" x14ac:dyDescent="0.25">
      <c r="C837" s="290"/>
      <c r="D837" s="290"/>
    </row>
    <row r="838" spans="3:4" ht="15.75" customHeight="1" x14ac:dyDescent="0.25">
      <c r="C838" s="290"/>
      <c r="D838" s="290"/>
    </row>
    <row r="839" spans="3:4" ht="15.75" customHeight="1" x14ac:dyDescent="0.25">
      <c r="C839" s="290"/>
      <c r="D839" s="290"/>
    </row>
    <row r="840" spans="3:4" ht="15.75" customHeight="1" x14ac:dyDescent="0.25">
      <c r="C840" s="290"/>
      <c r="D840" s="290"/>
    </row>
    <row r="841" spans="3:4" ht="15.75" customHeight="1" x14ac:dyDescent="0.25">
      <c r="C841" s="290"/>
      <c r="D841" s="290"/>
    </row>
    <row r="842" spans="3:4" ht="15.75" customHeight="1" x14ac:dyDescent="0.25">
      <c r="C842" s="290"/>
      <c r="D842" s="290"/>
    </row>
    <row r="843" spans="3:4" ht="15.75" customHeight="1" x14ac:dyDescent="0.25">
      <c r="C843" s="290"/>
      <c r="D843" s="290"/>
    </row>
    <row r="844" spans="3:4" ht="15.75" customHeight="1" x14ac:dyDescent="0.25">
      <c r="C844" s="290"/>
      <c r="D844" s="290"/>
    </row>
    <row r="845" spans="3:4" ht="15.75" customHeight="1" x14ac:dyDescent="0.25">
      <c r="C845" s="290"/>
      <c r="D845" s="290"/>
    </row>
    <row r="846" spans="3:4" ht="15.75" customHeight="1" x14ac:dyDescent="0.25">
      <c r="C846" s="290"/>
      <c r="D846" s="290"/>
    </row>
    <row r="847" spans="3:4" ht="15.75" customHeight="1" x14ac:dyDescent="0.25">
      <c r="C847" s="290"/>
      <c r="D847" s="290"/>
    </row>
    <row r="848" spans="3:4" ht="15.75" customHeight="1" x14ac:dyDescent="0.25">
      <c r="C848" s="290"/>
      <c r="D848" s="290"/>
    </row>
    <row r="849" spans="3:4" ht="15.75" customHeight="1" x14ac:dyDescent="0.25">
      <c r="C849" s="290"/>
      <c r="D849" s="290"/>
    </row>
    <row r="850" spans="3:4" ht="15.75" customHeight="1" x14ac:dyDescent="0.25">
      <c r="C850" s="290"/>
      <c r="D850" s="290"/>
    </row>
    <row r="851" spans="3:4" ht="15.75" customHeight="1" x14ac:dyDescent="0.25">
      <c r="C851" s="290"/>
      <c r="D851" s="290"/>
    </row>
    <row r="852" spans="3:4" ht="15.75" customHeight="1" x14ac:dyDescent="0.25">
      <c r="C852" s="290"/>
      <c r="D852" s="290"/>
    </row>
    <row r="853" spans="3:4" ht="15.75" customHeight="1" x14ac:dyDescent="0.25">
      <c r="C853" s="290"/>
      <c r="D853" s="290"/>
    </row>
    <row r="854" spans="3:4" ht="15.75" customHeight="1" x14ac:dyDescent="0.25">
      <c r="C854" s="290"/>
      <c r="D854" s="290"/>
    </row>
    <row r="855" spans="3:4" ht="15.75" customHeight="1" x14ac:dyDescent="0.25">
      <c r="C855" s="290"/>
      <c r="D855" s="290"/>
    </row>
    <row r="856" spans="3:4" ht="15.75" customHeight="1" x14ac:dyDescent="0.25">
      <c r="C856" s="290"/>
      <c r="D856" s="290"/>
    </row>
    <row r="857" spans="3:4" ht="15.75" customHeight="1" x14ac:dyDescent="0.25">
      <c r="C857" s="290"/>
      <c r="D857" s="290"/>
    </row>
    <row r="858" spans="3:4" ht="15.75" customHeight="1" x14ac:dyDescent="0.25">
      <c r="C858" s="290"/>
      <c r="D858" s="290"/>
    </row>
    <row r="859" spans="3:4" ht="15.75" customHeight="1" x14ac:dyDescent="0.25">
      <c r="C859" s="290"/>
      <c r="D859" s="290"/>
    </row>
    <row r="860" spans="3:4" ht="15.75" customHeight="1" x14ac:dyDescent="0.25">
      <c r="C860" s="290"/>
      <c r="D860" s="290"/>
    </row>
    <row r="861" spans="3:4" ht="15.75" customHeight="1" x14ac:dyDescent="0.25">
      <c r="C861" s="290"/>
      <c r="D861" s="290"/>
    </row>
    <row r="862" spans="3:4" ht="15.75" customHeight="1" x14ac:dyDescent="0.25">
      <c r="C862" s="290"/>
      <c r="D862" s="290"/>
    </row>
    <row r="863" spans="3:4" ht="15.75" customHeight="1" x14ac:dyDescent="0.25">
      <c r="C863" s="290"/>
      <c r="D863" s="290"/>
    </row>
    <row r="864" spans="3:4" ht="15.75" customHeight="1" x14ac:dyDescent="0.25">
      <c r="C864" s="290"/>
      <c r="D864" s="290"/>
    </row>
    <row r="865" spans="3:4" ht="15.75" customHeight="1" x14ac:dyDescent="0.25">
      <c r="C865" s="290"/>
      <c r="D865" s="290"/>
    </row>
    <row r="866" spans="3:4" ht="15.75" customHeight="1" x14ac:dyDescent="0.25">
      <c r="C866" s="290"/>
      <c r="D866" s="290"/>
    </row>
    <row r="867" spans="3:4" ht="15.75" customHeight="1" x14ac:dyDescent="0.25">
      <c r="C867" s="290"/>
      <c r="D867" s="290"/>
    </row>
    <row r="868" spans="3:4" ht="15.75" customHeight="1" x14ac:dyDescent="0.25">
      <c r="C868" s="290"/>
      <c r="D868" s="290"/>
    </row>
    <row r="869" spans="3:4" ht="15.75" customHeight="1" x14ac:dyDescent="0.25">
      <c r="C869" s="290"/>
      <c r="D869" s="290"/>
    </row>
    <row r="870" spans="3:4" ht="15.75" customHeight="1" x14ac:dyDescent="0.25">
      <c r="C870" s="290"/>
      <c r="D870" s="290"/>
    </row>
    <row r="871" spans="3:4" ht="15.75" customHeight="1" x14ac:dyDescent="0.25">
      <c r="C871" s="290"/>
      <c r="D871" s="290"/>
    </row>
    <row r="872" spans="3:4" ht="15.75" customHeight="1" x14ac:dyDescent="0.25">
      <c r="C872" s="290"/>
      <c r="D872" s="290"/>
    </row>
    <row r="873" spans="3:4" ht="15.75" customHeight="1" x14ac:dyDescent="0.25">
      <c r="C873" s="290"/>
      <c r="D873" s="290"/>
    </row>
    <row r="874" spans="3:4" ht="15.75" customHeight="1" x14ac:dyDescent="0.25">
      <c r="C874" s="290"/>
      <c r="D874" s="290"/>
    </row>
    <row r="875" spans="3:4" ht="15.75" customHeight="1" x14ac:dyDescent="0.25">
      <c r="C875" s="290"/>
      <c r="D875" s="290"/>
    </row>
    <row r="876" spans="3:4" ht="15.75" customHeight="1" x14ac:dyDescent="0.25">
      <c r="C876" s="290"/>
      <c r="D876" s="290"/>
    </row>
    <row r="877" spans="3:4" ht="15.75" customHeight="1" x14ac:dyDescent="0.25">
      <c r="C877" s="290"/>
      <c r="D877" s="290"/>
    </row>
    <row r="878" spans="3:4" ht="15.75" customHeight="1" x14ac:dyDescent="0.25">
      <c r="C878" s="290"/>
      <c r="D878" s="290"/>
    </row>
    <row r="879" spans="3:4" ht="15.75" customHeight="1" x14ac:dyDescent="0.25">
      <c r="C879" s="290"/>
      <c r="D879" s="290"/>
    </row>
    <row r="880" spans="3:4" ht="15.75" customHeight="1" x14ac:dyDescent="0.25">
      <c r="C880" s="290"/>
      <c r="D880" s="290"/>
    </row>
    <row r="881" spans="3:4" ht="15.75" customHeight="1" x14ac:dyDescent="0.25">
      <c r="C881" s="290"/>
      <c r="D881" s="290"/>
    </row>
    <row r="882" spans="3:4" ht="15.75" customHeight="1" x14ac:dyDescent="0.25">
      <c r="C882" s="290"/>
      <c r="D882" s="290"/>
    </row>
    <row r="883" spans="3:4" ht="15.75" customHeight="1" x14ac:dyDescent="0.25">
      <c r="C883" s="290"/>
      <c r="D883" s="290"/>
    </row>
    <row r="884" spans="3:4" ht="15.75" customHeight="1" x14ac:dyDescent="0.25">
      <c r="C884" s="290"/>
      <c r="D884" s="290"/>
    </row>
    <row r="885" spans="3:4" ht="15.75" customHeight="1" x14ac:dyDescent="0.25">
      <c r="C885" s="290"/>
      <c r="D885" s="290"/>
    </row>
    <row r="886" spans="3:4" ht="15.75" customHeight="1" x14ac:dyDescent="0.25">
      <c r="C886" s="290"/>
      <c r="D886" s="290"/>
    </row>
    <row r="887" spans="3:4" ht="15.75" customHeight="1" x14ac:dyDescent="0.25">
      <c r="C887" s="290"/>
      <c r="D887" s="290"/>
    </row>
    <row r="888" spans="3:4" ht="15.75" customHeight="1" x14ac:dyDescent="0.25">
      <c r="C888" s="290"/>
      <c r="D888" s="290"/>
    </row>
    <row r="889" spans="3:4" ht="15.75" customHeight="1" x14ac:dyDescent="0.25">
      <c r="C889" s="290"/>
      <c r="D889" s="290"/>
    </row>
    <row r="890" spans="3:4" ht="15.75" customHeight="1" x14ac:dyDescent="0.25">
      <c r="C890" s="290"/>
      <c r="D890" s="290"/>
    </row>
    <row r="891" spans="3:4" ht="15.75" customHeight="1" x14ac:dyDescent="0.25">
      <c r="C891" s="290"/>
      <c r="D891" s="290"/>
    </row>
    <row r="892" spans="3:4" ht="15.75" customHeight="1" x14ac:dyDescent="0.25">
      <c r="C892" s="290"/>
      <c r="D892" s="290"/>
    </row>
    <row r="893" spans="3:4" ht="15.75" customHeight="1" x14ac:dyDescent="0.25">
      <c r="C893" s="290"/>
      <c r="D893" s="290"/>
    </row>
    <row r="894" spans="3:4" ht="15.75" customHeight="1" x14ac:dyDescent="0.25">
      <c r="C894" s="290"/>
      <c r="D894" s="290"/>
    </row>
    <row r="895" spans="3:4" ht="15.75" customHeight="1" x14ac:dyDescent="0.25">
      <c r="C895" s="290"/>
      <c r="D895" s="290"/>
    </row>
    <row r="896" spans="3:4" ht="15.75" customHeight="1" x14ac:dyDescent="0.25">
      <c r="C896" s="290"/>
      <c r="D896" s="290"/>
    </row>
    <row r="897" spans="3:4" ht="15.75" customHeight="1" x14ac:dyDescent="0.25">
      <c r="C897" s="290"/>
      <c r="D897" s="290"/>
    </row>
    <row r="898" spans="3:4" ht="15.75" customHeight="1" x14ac:dyDescent="0.25">
      <c r="C898" s="290"/>
      <c r="D898" s="290"/>
    </row>
    <row r="899" spans="3:4" ht="15.75" customHeight="1" x14ac:dyDescent="0.25">
      <c r="C899" s="290"/>
      <c r="D899" s="290"/>
    </row>
    <row r="900" spans="3:4" ht="15.75" customHeight="1" x14ac:dyDescent="0.25">
      <c r="C900" s="290"/>
      <c r="D900" s="290"/>
    </row>
    <row r="901" spans="3:4" ht="15.75" customHeight="1" x14ac:dyDescent="0.25">
      <c r="C901" s="290"/>
      <c r="D901" s="290"/>
    </row>
    <row r="902" spans="3:4" ht="15.75" customHeight="1" x14ac:dyDescent="0.25">
      <c r="C902" s="290"/>
      <c r="D902" s="290"/>
    </row>
    <row r="903" spans="3:4" ht="15.75" customHeight="1" x14ac:dyDescent="0.25">
      <c r="C903" s="290"/>
      <c r="D903" s="290"/>
    </row>
    <row r="904" spans="3:4" ht="15.75" customHeight="1" x14ac:dyDescent="0.25">
      <c r="C904" s="290"/>
      <c r="D904" s="290"/>
    </row>
    <row r="905" spans="3:4" ht="15.75" customHeight="1" x14ac:dyDescent="0.25">
      <c r="C905" s="290"/>
      <c r="D905" s="290"/>
    </row>
    <row r="906" spans="3:4" ht="15.75" customHeight="1" x14ac:dyDescent="0.25">
      <c r="C906" s="290"/>
      <c r="D906" s="290"/>
    </row>
    <row r="907" spans="3:4" ht="15.75" customHeight="1" x14ac:dyDescent="0.25">
      <c r="C907" s="290"/>
      <c r="D907" s="290"/>
    </row>
    <row r="908" spans="3:4" ht="15.75" customHeight="1" x14ac:dyDescent="0.25">
      <c r="C908" s="290"/>
      <c r="D908" s="290"/>
    </row>
    <row r="909" spans="3:4" ht="15.75" customHeight="1" x14ac:dyDescent="0.25">
      <c r="C909" s="290"/>
      <c r="D909" s="290"/>
    </row>
    <row r="910" spans="3:4" ht="15.75" customHeight="1" x14ac:dyDescent="0.25">
      <c r="C910" s="290"/>
      <c r="D910" s="290"/>
    </row>
    <row r="911" spans="3:4" ht="15.75" customHeight="1" x14ac:dyDescent="0.25">
      <c r="C911" s="290"/>
      <c r="D911" s="290"/>
    </row>
    <row r="912" spans="3:4" ht="15.75" customHeight="1" x14ac:dyDescent="0.25">
      <c r="C912" s="290"/>
      <c r="D912" s="290"/>
    </row>
    <row r="913" spans="3:4" ht="15.75" customHeight="1" x14ac:dyDescent="0.25">
      <c r="C913" s="290"/>
      <c r="D913" s="290"/>
    </row>
    <row r="914" spans="3:4" ht="15.75" customHeight="1" x14ac:dyDescent="0.25">
      <c r="C914" s="290"/>
      <c r="D914" s="290"/>
    </row>
    <row r="915" spans="3:4" ht="15.75" customHeight="1" x14ac:dyDescent="0.25">
      <c r="C915" s="290"/>
      <c r="D915" s="290"/>
    </row>
    <row r="916" spans="3:4" ht="15.75" customHeight="1" x14ac:dyDescent="0.25">
      <c r="C916" s="290"/>
      <c r="D916" s="290"/>
    </row>
    <row r="917" spans="3:4" ht="15.75" customHeight="1" x14ac:dyDescent="0.25">
      <c r="C917" s="290"/>
      <c r="D917" s="290"/>
    </row>
    <row r="918" spans="3:4" ht="15.75" customHeight="1" x14ac:dyDescent="0.25">
      <c r="C918" s="290"/>
      <c r="D918" s="290"/>
    </row>
    <row r="919" spans="3:4" ht="15.75" customHeight="1" x14ac:dyDescent="0.25">
      <c r="C919" s="290"/>
      <c r="D919" s="290"/>
    </row>
    <row r="920" spans="3:4" ht="15.75" customHeight="1" x14ac:dyDescent="0.25">
      <c r="C920" s="290"/>
      <c r="D920" s="290"/>
    </row>
    <row r="921" spans="3:4" ht="15.75" customHeight="1" x14ac:dyDescent="0.25">
      <c r="C921" s="290"/>
      <c r="D921" s="290"/>
    </row>
    <row r="922" spans="3:4" ht="15.75" customHeight="1" x14ac:dyDescent="0.25">
      <c r="C922" s="290"/>
      <c r="D922" s="290"/>
    </row>
    <row r="923" spans="3:4" ht="15.75" customHeight="1" x14ac:dyDescent="0.25">
      <c r="C923" s="290"/>
      <c r="D923" s="290"/>
    </row>
    <row r="924" spans="3:4" ht="15.75" customHeight="1" x14ac:dyDescent="0.25">
      <c r="C924" s="290"/>
      <c r="D924" s="290"/>
    </row>
    <row r="925" spans="3:4" ht="15.75" customHeight="1" x14ac:dyDescent="0.25">
      <c r="C925" s="290"/>
      <c r="D925" s="290"/>
    </row>
    <row r="926" spans="3:4" ht="15.75" customHeight="1" x14ac:dyDescent="0.25">
      <c r="C926" s="290"/>
      <c r="D926" s="290"/>
    </row>
    <row r="927" spans="3:4" ht="15.75" customHeight="1" x14ac:dyDescent="0.25">
      <c r="C927" s="290"/>
      <c r="D927" s="290"/>
    </row>
    <row r="928" spans="3:4" ht="15.75" customHeight="1" x14ac:dyDescent="0.25">
      <c r="C928" s="290"/>
      <c r="D928" s="290"/>
    </row>
    <row r="929" spans="3:4" ht="15.75" customHeight="1" x14ac:dyDescent="0.25">
      <c r="C929" s="290"/>
      <c r="D929" s="290"/>
    </row>
    <row r="930" spans="3:4" ht="15.75" customHeight="1" x14ac:dyDescent="0.25">
      <c r="C930" s="290"/>
      <c r="D930" s="290"/>
    </row>
    <row r="931" spans="3:4" ht="15.75" customHeight="1" x14ac:dyDescent="0.25">
      <c r="C931" s="290"/>
      <c r="D931" s="290"/>
    </row>
    <row r="932" spans="3:4" ht="15.75" customHeight="1" x14ac:dyDescent="0.25">
      <c r="C932" s="290"/>
      <c r="D932" s="290"/>
    </row>
    <row r="933" spans="3:4" ht="15.75" customHeight="1" x14ac:dyDescent="0.25">
      <c r="C933" s="290"/>
      <c r="D933" s="290"/>
    </row>
    <row r="934" spans="3:4" ht="15.75" customHeight="1" x14ac:dyDescent="0.25">
      <c r="C934" s="290"/>
      <c r="D934" s="290"/>
    </row>
    <row r="935" spans="3:4" ht="15.75" customHeight="1" x14ac:dyDescent="0.25">
      <c r="C935" s="290"/>
      <c r="D935" s="290"/>
    </row>
    <row r="936" spans="3:4" ht="15.75" customHeight="1" x14ac:dyDescent="0.25">
      <c r="C936" s="290"/>
      <c r="D936" s="290"/>
    </row>
    <row r="937" spans="3:4" ht="15.75" customHeight="1" x14ac:dyDescent="0.25">
      <c r="C937" s="290"/>
      <c r="D937" s="290"/>
    </row>
    <row r="938" spans="3:4" ht="15.75" customHeight="1" x14ac:dyDescent="0.25">
      <c r="C938" s="290"/>
      <c r="D938" s="290"/>
    </row>
    <row r="939" spans="3:4" ht="15.75" customHeight="1" x14ac:dyDescent="0.25">
      <c r="C939" s="290"/>
      <c r="D939" s="290"/>
    </row>
    <row r="940" spans="3:4" ht="15.75" customHeight="1" x14ac:dyDescent="0.25">
      <c r="C940" s="290"/>
      <c r="D940" s="290"/>
    </row>
    <row r="941" spans="3:4" ht="15.75" customHeight="1" x14ac:dyDescent="0.25">
      <c r="C941" s="290"/>
      <c r="D941" s="290"/>
    </row>
    <row r="942" spans="3:4" ht="15.75" customHeight="1" x14ac:dyDescent="0.25">
      <c r="C942" s="290"/>
      <c r="D942" s="290"/>
    </row>
    <row r="943" spans="3:4" ht="15.75" customHeight="1" x14ac:dyDescent="0.25">
      <c r="C943" s="290"/>
      <c r="D943" s="290"/>
    </row>
    <row r="944" spans="3:4" ht="15.75" customHeight="1" x14ac:dyDescent="0.25">
      <c r="C944" s="290"/>
      <c r="D944" s="290"/>
    </row>
    <row r="945" spans="3:4" ht="15.75" customHeight="1" x14ac:dyDescent="0.25">
      <c r="C945" s="290"/>
      <c r="D945" s="290"/>
    </row>
    <row r="946" spans="3:4" ht="15.75" customHeight="1" x14ac:dyDescent="0.25">
      <c r="C946" s="290"/>
      <c r="D946" s="290"/>
    </row>
    <row r="947" spans="3:4" ht="15.75" customHeight="1" x14ac:dyDescent="0.25">
      <c r="C947" s="290"/>
      <c r="D947" s="290"/>
    </row>
    <row r="948" spans="3:4" ht="15.75" customHeight="1" x14ac:dyDescent="0.25">
      <c r="C948" s="290"/>
      <c r="D948" s="290"/>
    </row>
    <row r="949" spans="3:4" ht="15.75" customHeight="1" x14ac:dyDescent="0.25">
      <c r="C949" s="290"/>
      <c r="D949" s="290"/>
    </row>
    <row r="950" spans="3:4" ht="15.75" customHeight="1" x14ac:dyDescent="0.25">
      <c r="C950" s="290"/>
      <c r="D950" s="290"/>
    </row>
    <row r="951" spans="3:4" ht="15.75" customHeight="1" x14ac:dyDescent="0.25">
      <c r="C951" s="290"/>
      <c r="D951" s="290"/>
    </row>
    <row r="952" spans="3:4" ht="15.75" customHeight="1" x14ac:dyDescent="0.25">
      <c r="C952" s="290"/>
      <c r="D952" s="290"/>
    </row>
    <row r="953" spans="3:4" ht="15.75" customHeight="1" x14ac:dyDescent="0.25">
      <c r="C953" s="290"/>
      <c r="D953" s="290"/>
    </row>
    <row r="954" spans="3:4" ht="15.75" customHeight="1" x14ac:dyDescent="0.25">
      <c r="C954" s="290"/>
      <c r="D954" s="290"/>
    </row>
    <row r="955" spans="3:4" ht="15.75" customHeight="1" x14ac:dyDescent="0.25">
      <c r="C955" s="290"/>
      <c r="D955" s="290"/>
    </row>
    <row r="956" spans="3:4" ht="15.75" customHeight="1" x14ac:dyDescent="0.25">
      <c r="C956" s="290"/>
      <c r="D956" s="290"/>
    </row>
    <row r="957" spans="3:4" ht="15.75" customHeight="1" x14ac:dyDescent="0.25">
      <c r="C957" s="290"/>
      <c r="D957" s="290"/>
    </row>
    <row r="958" spans="3:4" ht="15.75" customHeight="1" x14ac:dyDescent="0.25">
      <c r="C958" s="290"/>
      <c r="D958" s="290"/>
    </row>
    <row r="959" spans="3:4" ht="15.75" customHeight="1" x14ac:dyDescent="0.25">
      <c r="C959" s="290"/>
      <c r="D959" s="290"/>
    </row>
    <row r="960" spans="3:4" ht="15.75" customHeight="1" x14ac:dyDescent="0.25">
      <c r="C960" s="290"/>
      <c r="D960" s="290"/>
    </row>
    <row r="961" spans="3:4" ht="15.75" customHeight="1" x14ac:dyDescent="0.25">
      <c r="C961" s="290"/>
      <c r="D961" s="290"/>
    </row>
    <row r="962" spans="3:4" ht="15.75" customHeight="1" x14ac:dyDescent="0.25">
      <c r="C962" s="290"/>
      <c r="D962" s="290"/>
    </row>
    <row r="963" spans="3:4" ht="15.75" customHeight="1" x14ac:dyDescent="0.25">
      <c r="C963" s="290"/>
      <c r="D963" s="290"/>
    </row>
    <row r="964" spans="3:4" ht="15.75" customHeight="1" x14ac:dyDescent="0.25">
      <c r="C964" s="290"/>
      <c r="D964" s="290"/>
    </row>
    <row r="965" spans="3:4" ht="15.75" customHeight="1" x14ac:dyDescent="0.25">
      <c r="C965" s="290"/>
      <c r="D965" s="290"/>
    </row>
    <row r="966" spans="3:4" ht="15.75" customHeight="1" x14ac:dyDescent="0.25">
      <c r="C966" s="290"/>
      <c r="D966" s="290"/>
    </row>
    <row r="967" spans="3:4" ht="15.75" customHeight="1" x14ac:dyDescent="0.25">
      <c r="C967" s="290"/>
      <c r="D967" s="290"/>
    </row>
    <row r="968" spans="3:4" ht="15.75" customHeight="1" x14ac:dyDescent="0.25">
      <c r="C968" s="290"/>
      <c r="D968" s="290"/>
    </row>
    <row r="969" spans="3:4" ht="15.75" customHeight="1" x14ac:dyDescent="0.25">
      <c r="C969" s="290"/>
      <c r="D969" s="290"/>
    </row>
    <row r="970" spans="3:4" ht="15.75" customHeight="1" x14ac:dyDescent="0.25">
      <c r="C970" s="290"/>
      <c r="D970" s="290"/>
    </row>
    <row r="971" spans="3:4" ht="15.75" customHeight="1" x14ac:dyDescent="0.25">
      <c r="C971" s="290"/>
      <c r="D971" s="290"/>
    </row>
    <row r="972" spans="3:4" ht="15.75" customHeight="1" x14ac:dyDescent="0.25">
      <c r="C972" s="290"/>
      <c r="D972" s="290"/>
    </row>
    <row r="973" spans="3:4" ht="15.75" customHeight="1" x14ac:dyDescent="0.25">
      <c r="C973" s="290"/>
      <c r="D973" s="290"/>
    </row>
    <row r="974" spans="3:4" ht="15.75" customHeight="1" x14ac:dyDescent="0.25">
      <c r="C974" s="290"/>
      <c r="D974" s="290"/>
    </row>
    <row r="975" spans="3:4" ht="15.75" customHeight="1" x14ac:dyDescent="0.25">
      <c r="C975" s="290"/>
      <c r="D975" s="290"/>
    </row>
    <row r="976" spans="3:4" ht="15.75" customHeight="1" x14ac:dyDescent="0.25">
      <c r="C976" s="290"/>
      <c r="D976" s="290"/>
    </row>
    <row r="977" spans="3:4" ht="15.75" customHeight="1" x14ac:dyDescent="0.25">
      <c r="C977" s="290"/>
      <c r="D977" s="290"/>
    </row>
    <row r="978" spans="3:4" ht="15.75" customHeight="1" x14ac:dyDescent="0.25">
      <c r="C978" s="290"/>
      <c r="D978" s="290"/>
    </row>
    <row r="979" spans="3:4" ht="15.75" customHeight="1" x14ac:dyDescent="0.25">
      <c r="C979" s="290"/>
      <c r="D979" s="290"/>
    </row>
    <row r="980" spans="3:4" ht="15.75" customHeight="1" x14ac:dyDescent="0.25">
      <c r="C980" s="290"/>
      <c r="D980" s="290"/>
    </row>
    <row r="981" spans="3:4" ht="15.75" customHeight="1" x14ac:dyDescent="0.25">
      <c r="C981" s="290"/>
      <c r="D981" s="290"/>
    </row>
    <row r="982" spans="3:4" ht="15.75" customHeight="1" x14ac:dyDescent="0.25">
      <c r="C982" s="290"/>
      <c r="D982" s="290"/>
    </row>
    <row r="983" spans="3:4" ht="15.75" customHeight="1" x14ac:dyDescent="0.25">
      <c r="C983" s="290"/>
      <c r="D983" s="290"/>
    </row>
    <row r="984" spans="3:4" ht="15.75" customHeight="1" x14ac:dyDescent="0.25">
      <c r="C984" s="290"/>
      <c r="D984" s="290"/>
    </row>
    <row r="985" spans="3:4" ht="15.75" customHeight="1" x14ac:dyDescent="0.25">
      <c r="C985" s="290"/>
      <c r="D985" s="290"/>
    </row>
    <row r="986" spans="3:4" ht="15.75" customHeight="1" x14ac:dyDescent="0.25">
      <c r="C986" s="290"/>
      <c r="D986" s="290"/>
    </row>
    <row r="987" spans="3:4" ht="15.75" customHeight="1" x14ac:dyDescent="0.25">
      <c r="C987" s="290"/>
      <c r="D987" s="290"/>
    </row>
    <row r="988" spans="3:4" ht="15.75" customHeight="1" x14ac:dyDescent="0.25">
      <c r="C988" s="290"/>
      <c r="D988" s="290"/>
    </row>
    <row r="989" spans="3:4" ht="15.75" customHeight="1" x14ac:dyDescent="0.25">
      <c r="C989" s="290"/>
      <c r="D989" s="290"/>
    </row>
    <row r="990" spans="3:4" ht="15.75" customHeight="1" x14ac:dyDescent="0.25">
      <c r="C990" s="290"/>
      <c r="D990" s="290"/>
    </row>
    <row r="991" spans="3:4" ht="15.75" customHeight="1" x14ac:dyDescent="0.25">
      <c r="C991" s="290"/>
      <c r="D991" s="290"/>
    </row>
    <row r="992" spans="3:4" ht="15.75" customHeight="1" x14ac:dyDescent="0.25">
      <c r="C992" s="290"/>
      <c r="D992" s="290"/>
    </row>
    <row r="993" spans="3:4" ht="15.75" customHeight="1" x14ac:dyDescent="0.25">
      <c r="C993" s="290"/>
      <c r="D993" s="290"/>
    </row>
    <row r="994" spans="3:4" ht="15.75" customHeight="1" x14ac:dyDescent="0.25">
      <c r="C994" s="290"/>
      <c r="D994" s="290"/>
    </row>
    <row r="995" spans="3:4" ht="15.75" customHeight="1" x14ac:dyDescent="0.25">
      <c r="C995" s="290"/>
      <c r="D995" s="290"/>
    </row>
    <row r="996" spans="3:4" ht="15.75" customHeight="1" x14ac:dyDescent="0.25">
      <c r="C996" s="290"/>
      <c r="D996" s="290"/>
    </row>
  </sheetData>
  <mergeCells count="1">
    <mergeCell ref="A1:P1"/>
  </mergeCells>
  <pageMargins left="0.7" right="0.7" top="0.75" bottom="0.75" header="0.3" footer="0.3"/>
  <pageSetup paperSize="9" orientation="portrait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1DFD-981A-4174-97D5-DC64AE7AF597}">
  <sheetPr codeName="Sheet29">
    <tabColor theme="8" tint="-0.249977111117893"/>
  </sheetPr>
  <dimension ref="B1:Z194"/>
  <sheetViews>
    <sheetView showGridLines="0" topLeftCell="A2" zoomScale="70" zoomScaleNormal="70" workbookViewId="0">
      <selection activeCell="E13" sqref="E13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322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/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3.95E-2</v>
      </c>
      <c r="G6" s="484" t="s">
        <v>270</v>
      </c>
      <c r="H6" s="485"/>
      <c r="I6" s="486">
        <f>IFERROR(ROUND(IF(AND(E7&gt;0,E8&gt;0),E7*E8,""),0),"")</f>
        <v>180</v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15</v>
      </c>
      <c r="G7" s="484" t="s">
        <v>268</v>
      </c>
      <c r="H7" s="485"/>
      <c r="I7" s="486">
        <f>IFERROR(I6,"")</f>
        <v>180</v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12</v>
      </c>
      <c r="G8" s="484" t="s">
        <v>266</v>
      </c>
      <c r="H8" s="485"/>
      <c r="I8" s="486">
        <f>IFERROR(IF(I7="", "", I7*E12),"")</f>
        <v>0</v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46722</v>
      </c>
      <c r="G9" s="507" t="s">
        <v>264</v>
      </c>
      <c r="H9" s="508"/>
      <c r="I9" s="493">
        <f>IFERROR(IF(I7="","",SUM(_xlfn.ANCHORARRAY(I15))),"")</f>
        <v>0</v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>
        <f>IFERROR(IF(I7="","",SUM(_xlfn.ANCHORARRAY(G15))),"")</f>
        <v>0</v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/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cm="1">
        <f t="array" ref="B15:B194">IFERROR(IF(I7="","",_xlfn.SEQUENCE(I7)),"")</f>
        <v>1</v>
      </c>
      <c r="C15" s="451" cm="1">
        <f t="array" ref="C15:C194">IFERROR(IF(I7="","",EDATE($E$9,(_xlfn.SEQUENCE(I7)-1)*(12/$E$8))),"")</f>
        <v>46722</v>
      </c>
      <c r="D15" s="432" cm="1">
        <f t="array" ref="D15:D194">IFERROR(IF(I7="","",ROUND(IF(_xlfn.SEQUENCE(I7)=1,$E$5,IF(_xlfn.SEQUENCE(I7)&lt;=$E$11,$E$5, $E$5*(1+($E$6/$E$8))^(_xlfn.SEQUENCE(I7)-1-$E$11) - (-PMT($E$6/$E$8,($E$7*$E$8)-$E$11,$E$5))*(((1+($E$6/$E$8))^(_xlfn.SEQUENCE(I7)-1-$E$11)-1)/($E$6/$E$8)) )),2)),"")</f>
        <v>0</v>
      </c>
      <c r="E15" s="432" cm="1">
        <f t="array" ref="E15:E194">IFERROR(IF(I7="","",IF(_xlfn.SEQUENCE(I7)&lt;=$E$11,_xlfn.ANCHORARRAY(D15)*($E$6/$E$8), -PMT($E$6/$E$8,($E$7*$E$8)-$E$11,$E$5))),"")</f>
        <v>0</v>
      </c>
      <c r="F15" s="432" cm="1">
        <f t="array" ref="F15:F194">IFERROR(IF(I7="","",_xlfn.SEQUENCE(I7,1,1,1)*0 + $E$12),"")</f>
        <v>0</v>
      </c>
      <c r="G15" s="432" cm="1">
        <f t="array" ref="G15:G194">IFERROR(IF(I7="","",_xlfn.ANCHORARRAY(E15)+_xlfn.ANCHORARRAY(F15)),"")</f>
        <v>0</v>
      </c>
      <c r="H15" s="432" cm="1">
        <f t="array" ref="H15:H194">IFERROR(IF(I7="","",ROUND(IF(_xlfn.SEQUENCE(I7)&lt;=$E$11,0,_xlfn.ANCHORARRAY( E15) -_xlfn.ANCHORARRAY( I15)),2)),"")</f>
        <v>0</v>
      </c>
      <c r="I15" s="432" cm="1">
        <f t="array" ref="I15:I194">IFERROR(IF(I7="","",ROUND(_xlfn.ANCHORARRAY(D15)*($E$6/$E$8),2)),"")</f>
        <v>0</v>
      </c>
      <c r="J15" s="432" cm="1">
        <f t="array" ref="J15:J194">IFERROR(IF(I7="","",ROUND(IF(_xlfn.SEQUENCE(I7)&lt;=$E$11,$E$5, $E$5*(1+($E$6/$E$8))^(_xlfn.SEQUENCE(I7)-$E$11) - (-PMT($E$6/$E$8,($E$7*$E$8)-$E$11,$E$5))*(((1+($E$6/$E$8))^(_xlfn.SEQUENCE(I7)-$E$11)-1)/($E$6/$E$8)) ),2)),"")</f>
        <v>0</v>
      </c>
      <c r="K15" s="432" cm="1">
        <f t="array" ref="K15:K194">IF(I7="","",_xlfn.SCAN(0,_xlfn.TAKE(_xlfn.ANCHORARRAY(I15),I7),_xlfn.LAMBDA(_xlpm.a,_xlpm.v,_xlpm.a+_xlpm.v)))</f>
        <v>0</v>
      </c>
      <c r="Z15" s="451" cm="1">
        <f t="array" ref="Z15:Z194">IFERROR(IF(I7="","",EOMONTH(EDATE($E$9,(_xlfn.SEQUENCE(I7)-1)*(12/$E$8)),0)),"")</f>
        <v>46752</v>
      </c>
    </row>
    <row r="16" spans="2:26" ht="18" customHeight="1" x14ac:dyDescent="0.25">
      <c r="B16" s="431">
        <v>2</v>
      </c>
      <c r="C16" s="451">
        <v>46753</v>
      </c>
      <c r="D16" s="432">
        <v>0</v>
      </c>
      <c r="E16" s="432">
        <v>0</v>
      </c>
      <c r="F16" s="432">
        <v>0</v>
      </c>
      <c r="G16" s="432">
        <v>0</v>
      </c>
      <c r="H16" s="432">
        <v>0</v>
      </c>
      <c r="I16" s="432">
        <v>0</v>
      </c>
      <c r="J16" s="432">
        <v>0</v>
      </c>
      <c r="K16" s="432">
        <v>0</v>
      </c>
      <c r="Z16" s="451">
        <v>46783</v>
      </c>
    </row>
    <row r="17" spans="2:26" ht="18" customHeight="1" x14ac:dyDescent="0.25">
      <c r="B17" s="431">
        <v>3</v>
      </c>
      <c r="C17" s="451">
        <v>46784</v>
      </c>
      <c r="D17" s="432">
        <v>0</v>
      </c>
      <c r="E17" s="432">
        <v>0</v>
      </c>
      <c r="F17" s="432">
        <v>0</v>
      </c>
      <c r="G17" s="432">
        <v>0</v>
      </c>
      <c r="H17" s="432">
        <v>0</v>
      </c>
      <c r="I17" s="432">
        <v>0</v>
      </c>
      <c r="J17" s="432">
        <v>0</v>
      </c>
      <c r="K17" s="432">
        <v>0</v>
      </c>
      <c r="Z17" s="451">
        <v>46812</v>
      </c>
    </row>
    <row r="18" spans="2:26" ht="18" customHeight="1" x14ac:dyDescent="0.25">
      <c r="B18" s="431">
        <v>4</v>
      </c>
      <c r="C18" s="451">
        <v>46813</v>
      </c>
      <c r="D18" s="432">
        <v>0</v>
      </c>
      <c r="E18" s="432">
        <v>0</v>
      </c>
      <c r="F18" s="432">
        <v>0</v>
      </c>
      <c r="G18" s="432">
        <v>0</v>
      </c>
      <c r="H18" s="432">
        <v>0</v>
      </c>
      <c r="I18" s="432">
        <v>0</v>
      </c>
      <c r="J18" s="432">
        <v>0</v>
      </c>
      <c r="K18" s="432">
        <v>0</v>
      </c>
      <c r="Z18" s="451">
        <v>46843</v>
      </c>
    </row>
    <row r="19" spans="2:26" ht="18" customHeight="1" x14ac:dyDescent="0.25">
      <c r="B19" s="431">
        <v>5</v>
      </c>
      <c r="C19" s="451">
        <v>46844</v>
      </c>
      <c r="D19" s="432">
        <v>0</v>
      </c>
      <c r="E19" s="432">
        <v>0</v>
      </c>
      <c r="F19" s="432">
        <v>0</v>
      </c>
      <c r="G19" s="432">
        <v>0</v>
      </c>
      <c r="H19" s="432">
        <v>0</v>
      </c>
      <c r="I19" s="432">
        <v>0</v>
      </c>
      <c r="J19" s="432">
        <v>0</v>
      </c>
      <c r="K19" s="432">
        <v>0</v>
      </c>
      <c r="Z19" s="451">
        <v>46873</v>
      </c>
    </row>
    <row r="20" spans="2:26" ht="18" customHeight="1" x14ac:dyDescent="0.25">
      <c r="B20" s="431">
        <v>6</v>
      </c>
      <c r="C20" s="451">
        <v>46874</v>
      </c>
      <c r="D20" s="432">
        <v>0</v>
      </c>
      <c r="E20" s="432">
        <v>0</v>
      </c>
      <c r="F20" s="432">
        <v>0</v>
      </c>
      <c r="G20" s="432">
        <v>0</v>
      </c>
      <c r="H20" s="432">
        <v>0</v>
      </c>
      <c r="I20" s="432">
        <v>0</v>
      </c>
      <c r="J20" s="432">
        <v>0</v>
      </c>
      <c r="K20" s="432">
        <v>0</v>
      </c>
      <c r="Z20" s="451">
        <v>46904</v>
      </c>
    </row>
    <row r="21" spans="2:26" ht="18" customHeight="1" x14ac:dyDescent="0.25">
      <c r="B21" s="431">
        <v>7</v>
      </c>
      <c r="C21" s="451">
        <v>46905</v>
      </c>
      <c r="D21" s="432">
        <v>0</v>
      </c>
      <c r="E21" s="432">
        <v>0</v>
      </c>
      <c r="F21" s="432">
        <v>0</v>
      </c>
      <c r="G21" s="432">
        <v>0</v>
      </c>
      <c r="H21" s="432">
        <v>0</v>
      </c>
      <c r="I21" s="432">
        <v>0</v>
      </c>
      <c r="J21" s="432">
        <v>0</v>
      </c>
      <c r="K21" s="432">
        <v>0</v>
      </c>
      <c r="Z21" s="451">
        <v>46934</v>
      </c>
    </row>
    <row r="22" spans="2:26" ht="18" customHeight="1" x14ac:dyDescent="0.25">
      <c r="B22" s="431">
        <v>8</v>
      </c>
      <c r="C22" s="451">
        <v>46935</v>
      </c>
      <c r="D22" s="432">
        <v>0</v>
      </c>
      <c r="E22" s="432">
        <v>0</v>
      </c>
      <c r="F22" s="432">
        <v>0</v>
      </c>
      <c r="G22" s="432">
        <v>0</v>
      </c>
      <c r="H22" s="432">
        <v>0</v>
      </c>
      <c r="I22" s="432">
        <v>0</v>
      </c>
      <c r="J22" s="432">
        <v>0</v>
      </c>
      <c r="K22" s="432">
        <v>0</v>
      </c>
      <c r="Z22" s="451">
        <v>46965</v>
      </c>
    </row>
    <row r="23" spans="2:26" ht="18" customHeight="1" x14ac:dyDescent="0.25">
      <c r="B23" s="431">
        <v>9</v>
      </c>
      <c r="C23" s="451">
        <v>46966</v>
      </c>
      <c r="D23" s="432">
        <v>0</v>
      </c>
      <c r="E23" s="432">
        <v>0</v>
      </c>
      <c r="F23" s="432">
        <v>0</v>
      </c>
      <c r="G23" s="432">
        <v>0</v>
      </c>
      <c r="H23" s="432">
        <v>0</v>
      </c>
      <c r="I23" s="432">
        <v>0</v>
      </c>
      <c r="J23" s="432">
        <v>0</v>
      </c>
      <c r="K23" s="432">
        <v>0</v>
      </c>
      <c r="Z23" s="451">
        <v>46996</v>
      </c>
    </row>
    <row r="24" spans="2:26" ht="18" customHeight="1" x14ac:dyDescent="0.25">
      <c r="B24" s="431">
        <v>10</v>
      </c>
      <c r="C24" s="451">
        <v>46997</v>
      </c>
      <c r="D24" s="432">
        <v>0</v>
      </c>
      <c r="E24" s="432">
        <v>0</v>
      </c>
      <c r="F24" s="432">
        <v>0</v>
      </c>
      <c r="G24" s="432">
        <v>0</v>
      </c>
      <c r="H24" s="432">
        <v>0</v>
      </c>
      <c r="I24" s="432">
        <v>0</v>
      </c>
      <c r="J24" s="432">
        <v>0</v>
      </c>
      <c r="K24" s="432">
        <v>0</v>
      </c>
      <c r="Z24" s="451">
        <v>47026</v>
      </c>
    </row>
    <row r="25" spans="2:26" ht="18" customHeight="1" x14ac:dyDescent="0.25">
      <c r="B25" s="431">
        <v>11</v>
      </c>
      <c r="C25" s="451">
        <v>47027</v>
      </c>
      <c r="D25" s="432">
        <v>0</v>
      </c>
      <c r="E25" s="432">
        <v>0</v>
      </c>
      <c r="F25" s="432">
        <v>0</v>
      </c>
      <c r="G25" s="432">
        <v>0</v>
      </c>
      <c r="H25" s="432">
        <v>0</v>
      </c>
      <c r="I25" s="432">
        <v>0</v>
      </c>
      <c r="J25" s="432">
        <v>0</v>
      </c>
      <c r="K25" s="432">
        <v>0</v>
      </c>
      <c r="Z25" s="451">
        <v>47057</v>
      </c>
    </row>
    <row r="26" spans="2:26" ht="18" customHeight="1" x14ac:dyDescent="0.25">
      <c r="B26" s="431">
        <v>12</v>
      </c>
      <c r="C26" s="451">
        <v>47058</v>
      </c>
      <c r="D26" s="432">
        <v>0</v>
      </c>
      <c r="E26" s="432">
        <v>0</v>
      </c>
      <c r="F26" s="432">
        <v>0</v>
      </c>
      <c r="G26" s="432">
        <v>0</v>
      </c>
      <c r="H26" s="432">
        <v>0</v>
      </c>
      <c r="I26" s="432">
        <v>0</v>
      </c>
      <c r="J26" s="432">
        <v>0</v>
      </c>
      <c r="K26" s="432">
        <v>0</v>
      </c>
      <c r="Z26" s="451">
        <v>47087</v>
      </c>
    </row>
    <row r="27" spans="2:26" ht="18" customHeight="1" x14ac:dyDescent="0.25">
      <c r="B27" s="431">
        <v>13</v>
      </c>
      <c r="C27" s="451">
        <v>47088</v>
      </c>
      <c r="D27" s="432">
        <v>0</v>
      </c>
      <c r="E27" s="432">
        <v>0</v>
      </c>
      <c r="F27" s="432">
        <v>0</v>
      </c>
      <c r="G27" s="432">
        <v>0</v>
      </c>
      <c r="H27" s="432">
        <v>0</v>
      </c>
      <c r="I27" s="432">
        <v>0</v>
      </c>
      <c r="J27" s="432">
        <v>0</v>
      </c>
      <c r="K27" s="432">
        <v>0</v>
      </c>
      <c r="Z27" s="451">
        <v>47118</v>
      </c>
    </row>
    <row r="28" spans="2:26" ht="18" customHeight="1" x14ac:dyDescent="0.25">
      <c r="B28" s="431">
        <v>14</v>
      </c>
      <c r="C28" s="451">
        <v>47119</v>
      </c>
      <c r="D28" s="432">
        <v>0</v>
      </c>
      <c r="E28" s="432">
        <v>0</v>
      </c>
      <c r="F28" s="432">
        <v>0</v>
      </c>
      <c r="G28" s="432">
        <v>0</v>
      </c>
      <c r="H28" s="432">
        <v>0</v>
      </c>
      <c r="I28" s="432">
        <v>0</v>
      </c>
      <c r="J28" s="432">
        <v>0</v>
      </c>
      <c r="K28" s="432">
        <v>0</v>
      </c>
      <c r="Z28" s="451">
        <v>47149</v>
      </c>
    </row>
    <row r="29" spans="2:26" ht="18" customHeight="1" x14ac:dyDescent="0.25">
      <c r="B29" s="431">
        <v>15</v>
      </c>
      <c r="C29" s="451">
        <v>47150</v>
      </c>
      <c r="D29" s="432">
        <v>0</v>
      </c>
      <c r="E29" s="432">
        <v>0</v>
      </c>
      <c r="F29" s="432">
        <v>0</v>
      </c>
      <c r="G29" s="432">
        <v>0</v>
      </c>
      <c r="H29" s="432">
        <v>0</v>
      </c>
      <c r="I29" s="432">
        <v>0</v>
      </c>
      <c r="J29" s="432">
        <v>0</v>
      </c>
      <c r="K29" s="432">
        <v>0</v>
      </c>
      <c r="Z29" s="451">
        <v>47177</v>
      </c>
    </row>
    <row r="30" spans="2:26" ht="18" customHeight="1" x14ac:dyDescent="0.25">
      <c r="B30" s="431">
        <v>16</v>
      </c>
      <c r="C30" s="451">
        <v>47178</v>
      </c>
      <c r="D30" s="432">
        <v>0</v>
      </c>
      <c r="E30" s="432">
        <v>0</v>
      </c>
      <c r="F30" s="432">
        <v>0</v>
      </c>
      <c r="G30" s="432">
        <v>0</v>
      </c>
      <c r="H30" s="432">
        <v>0</v>
      </c>
      <c r="I30" s="432">
        <v>0</v>
      </c>
      <c r="J30" s="432">
        <v>0</v>
      </c>
      <c r="K30" s="432">
        <v>0</v>
      </c>
      <c r="Z30" s="451">
        <v>47208</v>
      </c>
    </row>
    <row r="31" spans="2:26" ht="18" customHeight="1" x14ac:dyDescent="0.25">
      <c r="B31" s="431">
        <v>17</v>
      </c>
      <c r="C31" s="451">
        <v>47209</v>
      </c>
      <c r="D31" s="432">
        <v>0</v>
      </c>
      <c r="E31" s="432">
        <v>0</v>
      </c>
      <c r="F31" s="432">
        <v>0</v>
      </c>
      <c r="G31" s="432">
        <v>0</v>
      </c>
      <c r="H31" s="432">
        <v>0</v>
      </c>
      <c r="I31" s="432">
        <v>0</v>
      </c>
      <c r="J31" s="432">
        <v>0</v>
      </c>
      <c r="K31" s="432">
        <v>0</v>
      </c>
      <c r="Z31" s="451">
        <v>47238</v>
      </c>
    </row>
    <row r="32" spans="2:26" ht="18" customHeight="1" x14ac:dyDescent="0.25">
      <c r="B32" s="431">
        <v>18</v>
      </c>
      <c r="C32" s="451">
        <v>47239</v>
      </c>
      <c r="D32" s="432">
        <v>0</v>
      </c>
      <c r="E32" s="432">
        <v>0</v>
      </c>
      <c r="F32" s="432">
        <v>0</v>
      </c>
      <c r="G32" s="432">
        <v>0</v>
      </c>
      <c r="H32" s="432">
        <v>0</v>
      </c>
      <c r="I32" s="432">
        <v>0</v>
      </c>
      <c r="J32" s="432">
        <v>0</v>
      </c>
      <c r="K32" s="432">
        <v>0</v>
      </c>
      <c r="Z32" s="451">
        <v>47269</v>
      </c>
    </row>
    <row r="33" spans="2:26" ht="18" customHeight="1" x14ac:dyDescent="0.25">
      <c r="B33" s="431">
        <v>19</v>
      </c>
      <c r="C33" s="451">
        <v>47270</v>
      </c>
      <c r="D33" s="432">
        <v>0</v>
      </c>
      <c r="E33" s="432">
        <v>0</v>
      </c>
      <c r="F33" s="432">
        <v>0</v>
      </c>
      <c r="G33" s="432">
        <v>0</v>
      </c>
      <c r="H33" s="432">
        <v>0</v>
      </c>
      <c r="I33" s="432">
        <v>0</v>
      </c>
      <c r="J33" s="432">
        <v>0</v>
      </c>
      <c r="K33" s="432">
        <v>0</v>
      </c>
      <c r="Z33" s="451">
        <v>47299</v>
      </c>
    </row>
    <row r="34" spans="2:26" ht="18" customHeight="1" x14ac:dyDescent="0.25">
      <c r="B34" s="431">
        <v>20</v>
      </c>
      <c r="C34" s="451">
        <v>47300</v>
      </c>
      <c r="D34" s="432">
        <v>0</v>
      </c>
      <c r="E34" s="432">
        <v>0</v>
      </c>
      <c r="F34" s="432">
        <v>0</v>
      </c>
      <c r="G34" s="432">
        <v>0</v>
      </c>
      <c r="H34" s="432">
        <v>0</v>
      </c>
      <c r="I34" s="432">
        <v>0</v>
      </c>
      <c r="J34" s="432">
        <v>0</v>
      </c>
      <c r="K34" s="432">
        <v>0</v>
      </c>
      <c r="Z34" s="451">
        <v>47330</v>
      </c>
    </row>
    <row r="35" spans="2:26" ht="18" customHeight="1" x14ac:dyDescent="0.25">
      <c r="B35" s="431">
        <v>21</v>
      </c>
      <c r="C35" s="451">
        <v>47331</v>
      </c>
      <c r="D35" s="432">
        <v>0</v>
      </c>
      <c r="E35" s="432">
        <v>0</v>
      </c>
      <c r="F35" s="432">
        <v>0</v>
      </c>
      <c r="G35" s="432">
        <v>0</v>
      </c>
      <c r="H35" s="432">
        <v>0</v>
      </c>
      <c r="I35" s="432">
        <v>0</v>
      </c>
      <c r="J35" s="432">
        <v>0</v>
      </c>
      <c r="K35" s="432">
        <v>0</v>
      </c>
      <c r="Z35" s="451">
        <v>47361</v>
      </c>
    </row>
    <row r="36" spans="2:26" ht="18" customHeight="1" x14ac:dyDescent="0.25">
      <c r="B36" s="431">
        <v>22</v>
      </c>
      <c r="C36" s="451">
        <v>47362</v>
      </c>
      <c r="D36" s="432">
        <v>0</v>
      </c>
      <c r="E36" s="432">
        <v>0</v>
      </c>
      <c r="F36" s="432">
        <v>0</v>
      </c>
      <c r="G36" s="432">
        <v>0</v>
      </c>
      <c r="H36" s="432">
        <v>0</v>
      </c>
      <c r="I36" s="432">
        <v>0</v>
      </c>
      <c r="J36" s="432">
        <v>0</v>
      </c>
      <c r="K36" s="432">
        <v>0</v>
      </c>
      <c r="Z36" s="451">
        <v>47391</v>
      </c>
    </row>
    <row r="37" spans="2:26" ht="18" customHeight="1" x14ac:dyDescent="0.25">
      <c r="B37" s="431">
        <v>23</v>
      </c>
      <c r="C37" s="451">
        <v>47392</v>
      </c>
      <c r="D37" s="432">
        <v>0</v>
      </c>
      <c r="E37" s="432">
        <v>0</v>
      </c>
      <c r="F37" s="432">
        <v>0</v>
      </c>
      <c r="G37" s="432">
        <v>0</v>
      </c>
      <c r="H37" s="432">
        <v>0</v>
      </c>
      <c r="I37" s="432">
        <v>0</v>
      </c>
      <c r="J37" s="432">
        <v>0</v>
      </c>
      <c r="K37" s="432">
        <v>0</v>
      </c>
      <c r="Z37" s="451">
        <v>47422</v>
      </c>
    </row>
    <row r="38" spans="2:26" ht="18" customHeight="1" x14ac:dyDescent="0.25">
      <c r="B38" s="431">
        <v>24</v>
      </c>
      <c r="C38" s="451">
        <v>47423</v>
      </c>
      <c r="D38" s="432">
        <v>0</v>
      </c>
      <c r="E38" s="432">
        <v>0</v>
      </c>
      <c r="F38" s="432">
        <v>0</v>
      </c>
      <c r="G38" s="432">
        <v>0</v>
      </c>
      <c r="H38" s="432">
        <v>0</v>
      </c>
      <c r="I38" s="432">
        <v>0</v>
      </c>
      <c r="J38" s="432">
        <v>0</v>
      </c>
      <c r="K38" s="432">
        <v>0</v>
      </c>
      <c r="Z38" s="451">
        <v>47452</v>
      </c>
    </row>
    <row r="39" spans="2:26" ht="18" customHeight="1" x14ac:dyDescent="0.25">
      <c r="B39" s="431">
        <v>25</v>
      </c>
      <c r="C39" s="451">
        <v>47453</v>
      </c>
      <c r="D39" s="432">
        <v>0</v>
      </c>
      <c r="E39" s="432">
        <v>0</v>
      </c>
      <c r="F39" s="432">
        <v>0</v>
      </c>
      <c r="G39" s="432">
        <v>0</v>
      </c>
      <c r="H39" s="432">
        <v>0</v>
      </c>
      <c r="I39" s="432">
        <v>0</v>
      </c>
      <c r="J39" s="432">
        <v>0</v>
      </c>
      <c r="K39" s="432">
        <v>0</v>
      </c>
      <c r="Z39" s="451">
        <v>47483</v>
      </c>
    </row>
    <row r="40" spans="2:26" ht="18" customHeight="1" x14ac:dyDescent="0.25">
      <c r="B40" s="431">
        <v>26</v>
      </c>
      <c r="C40" s="451">
        <v>47484</v>
      </c>
      <c r="D40" s="432">
        <v>0</v>
      </c>
      <c r="E40" s="432">
        <v>0</v>
      </c>
      <c r="F40" s="432">
        <v>0</v>
      </c>
      <c r="G40" s="432">
        <v>0</v>
      </c>
      <c r="H40" s="432">
        <v>0</v>
      </c>
      <c r="I40" s="432">
        <v>0</v>
      </c>
      <c r="J40" s="432">
        <v>0</v>
      </c>
      <c r="K40" s="432">
        <v>0</v>
      </c>
      <c r="Z40" s="451">
        <v>47514</v>
      </c>
    </row>
    <row r="41" spans="2:26" ht="18" customHeight="1" x14ac:dyDescent="0.25">
      <c r="B41" s="431">
        <v>27</v>
      </c>
      <c r="C41" s="451">
        <v>47515</v>
      </c>
      <c r="D41" s="432">
        <v>0</v>
      </c>
      <c r="E41" s="432">
        <v>0</v>
      </c>
      <c r="F41" s="432">
        <v>0</v>
      </c>
      <c r="G41" s="432">
        <v>0</v>
      </c>
      <c r="H41" s="432">
        <v>0</v>
      </c>
      <c r="I41" s="432">
        <v>0</v>
      </c>
      <c r="J41" s="432">
        <v>0</v>
      </c>
      <c r="K41" s="432">
        <v>0</v>
      </c>
      <c r="Z41" s="451">
        <v>47542</v>
      </c>
    </row>
    <row r="42" spans="2:26" ht="18" customHeight="1" x14ac:dyDescent="0.25">
      <c r="B42" s="431">
        <v>28</v>
      </c>
      <c r="C42" s="451">
        <v>47543</v>
      </c>
      <c r="D42" s="432">
        <v>0</v>
      </c>
      <c r="E42" s="432">
        <v>0</v>
      </c>
      <c r="F42" s="432">
        <v>0</v>
      </c>
      <c r="G42" s="432">
        <v>0</v>
      </c>
      <c r="H42" s="432">
        <v>0</v>
      </c>
      <c r="I42" s="432">
        <v>0</v>
      </c>
      <c r="J42" s="432">
        <v>0</v>
      </c>
      <c r="K42" s="432">
        <v>0</v>
      </c>
      <c r="Z42" s="451">
        <v>47573</v>
      </c>
    </row>
    <row r="43" spans="2:26" ht="18" customHeight="1" x14ac:dyDescent="0.25">
      <c r="B43" s="431">
        <v>29</v>
      </c>
      <c r="C43" s="451">
        <v>47574</v>
      </c>
      <c r="D43" s="432">
        <v>0</v>
      </c>
      <c r="E43" s="432">
        <v>0</v>
      </c>
      <c r="F43" s="432">
        <v>0</v>
      </c>
      <c r="G43" s="432">
        <v>0</v>
      </c>
      <c r="H43" s="432">
        <v>0</v>
      </c>
      <c r="I43" s="432">
        <v>0</v>
      </c>
      <c r="J43" s="432">
        <v>0</v>
      </c>
      <c r="K43" s="432">
        <v>0</v>
      </c>
      <c r="Z43" s="451">
        <v>47603</v>
      </c>
    </row>
    <row r="44" spans="2:26" ht="18" customHeight="1" x14ac:dyDescent="0.25">
      <c r="B44" s="431">
        <v>30</v>
      </c>
      <c r="C44" s="451">
        <v>47604</v>
      </c>
      <c r="D44" s="432">
        <v>0</v>
      </c>
      <c r="E44" s="432">
        <v>0</v>
      </c>
      <c r="F44" s="432">
        <v>0</v>
      </c>
      <c r="G44" s="432">
        <v>0</v>
      </c>
      <c r="H44" s="432">
        <v>0</v>
      </c>
      <c r="I44" s="432">
        <v>0</v>
      </c>
      <c r="J44" s="432">
        <v>0</v>
      </c>
      <c r="K44" s="432">
        <v>0</v>
      </c>
      <c r="Z44" s="451">
        <v>47634</v>
      </c>
    </row>
    <row r="45" spans="2:26" ht="18" customHeight="1" x14ac:dyDescent="0.25">
      <c r="B45" s="431">
        <v>31</v>
      </c>
      <c r="C45" s="451">
        <v>47635</v>
      </c>
      <c r="D45" s="432">
        <v>0</v>
      </c>
      <c r="E45" s="432">
        <v>0</v>
      </c>
      <c r="F45" s="432">
        <v>0</v>
      </c>
      <c r="G45" s="432">
        <v>0</v>
      </c>
      <c r="H45" s="432">
        <v>0</v>
      </c>
      <c r="I45" s="432">
        <v>0</v>
      </c>
      <c r="J45" s="432">
        <v>0</v>
      </c>
      <c r="K45" s="432">
        <v>0</v>
      </c>
      <c r="Z45" s="451">
        <v>47664</v>
      </c>
    </row>
    <row r="46" spans="2:26" ht="18" customHeight="1" x14ac:dyDescent="0.25">
      <c r="B46" s="431">
        <v>32</v>
      </c>
      <c r="C46" s="451">
        <v>47665</v>
      </c>
      <c r="D46" s="432">
        <v>0</v>
      </c>
      <c r="E46" s="432">
        <v>0</v>
      </c>
      <c r="F46" s="432">
        <v>0</v>
      </c>
      <c r="G46" s="432">
        <v>0</v>
      </c>
      <c r="H46" s="432">
        <v>0</v>
      </c>
      <c r="I46" s="432">
        <v>0</v>
      </c>
      <c r="J46" s="432">
        <v>0</v>
      </c>
      <c r="K46" s="432">
        <v>0</v>
      </c>
      <c r="Z46" s="451">
        <v>47695</v>
      </c>
    </row>
    <row r="47" spans="2:26" ht="18" customHeight="1" x14ac:dyDescent="0.25">
      <c r="B47" s="431">
        <v>33</v>
      </c>
      <c r="C47" s="451">
        <v>47696</v>
      </c>
      <c r="D47" s="432">
        <v>0</v>
      </c>
      <c r="E47" s="432">
        <v>0</v>
      </c>
      <c r="F47" s="432">
        <v>0</v>
      </c>
      <c r="G47" s="432">
        <v>0</v>
      </c>
      <c r="H47" s="432">
        <v>0</v>
      </c>
      <c r="I47" s="432">
        <v>0</v>
      </c>
      <c r="J47" s="432">
        <v>0</v>
      </c>
      <c r="K47" s="432">
        <v>0</v>
      </c>
      <c r="Z47" s="451">
        <v>47726</v>
      </c>
    </row>
    <row r="48" spans="2:26" ht="18" customHeight="1" x14ac:dyDescent="0.25">
      <c r="B48" s="431">
        <v>34</v>
      </c>
      <c r="C48" s="451">
        <v>47727</v>
      </c>
      <c r="D48" s="432">
        <v>0</v>
      </c>
      <c r="E48" s="432">
        <v>0</v>
      </c>
      <c r="F48" s="432">
        <v>0</v>
      </c>
      <c r="G48" s="432">
        <v>0</v>
      </c>
      <c r="H48" s="432">
        <v>0</v>
      </c>
      <c r="I48" s="432">
        <v>0</v>
      </c>
      <c r="J48" s="432">
        <v>0</v>
      </c>
      <c r="K48" s="432">
        <v>0</v>
      </c>
      <c r="Z48" s="451">
        <v>47756</v>
      </c>
    </row>
    <row r="49" spans="2:26" ht="18" customHeight="1" x14ac:dyDescent="0.25">
      <c r="B49" s="431">
        <v>35</v>
      </c>
      <c r="C49" s="451">
        <v>47757</v>
      </c>
      <c r="D49" s="432">
        <v>0</v>
      </c>
      <c r="E49" s="432">
        <v>0</v>
      </c>
      <c r="F49" s="432">
        <v>0</v>
      </c>
      <c r="G49" s="432">
        <v>0</v>
      </c>
      <c r="H49" s="432">
        <v>0</v>
      </c>
      <c r="I49" s="432">
        <v>0</v>
      </c>
      <c r="J49" s="432">
        <v>0</v>
      </c>
      <c r="K49" s="432">
        <v>0</v>
      </c>
      <c r="Z49" s="451">
        <v>47787</v>
      </c>
    </row>
    <row r="50" spans="2:26" ht="18" customHeight="1" x14ac:dyDescent="0.25">
      <c r="B50" s="431">
        <v>36</v>
      </c>
      <c r="C50" s="451">
        <v>47788</v>
      </c>
      <c r="D50" s="432">
        <v>0</v>
      </c>
      <c r="E50" s="432">
        <v>0</v>
      </c>
      <c r="F50" s="432">
        <v>0</v>
      </c>
      <c r="G50" s="432">
        <v>0</v>
      </c>
      <c r="H50" s="432">
        <v>0</v>
      </c>
      <c r="I50" s="432">
        <v>0</v>
      </c>
      <c r="J50" s="432">
        <v>0</v>
      </c>
      <c r="K50" s="432">
        <v>0</v>
      </c>
      <c r="Z50" s="451">
        <v>47817</v>
      </c>
    </row>
    <row r="51" spans="2:26" ht="18" customHeight="1" x14ac:dyDescent="0.25">
      <c r="B51" s="431">
        <v>37</v>
      </c>
      <c r="C51" s="451">
        <v>47818</v>
      </c>
      <c r="D51" s="432">
        <v>0</v>
      </c>
      <c r="E51" s="432">
        <v>0</v>
      </c>
      <c r="F51" s="432">
        <v>0</v>
      </c>
      <c r="G51" s="432">
        <v>0</v>
      </c>
      <c r="H51" s="432">
        <v>0</v>
      </c>
      <c r="I51" s="432">
        <v>0</v>
      </c>
      <c r="J51" s="432">
        <v>0</v>
      </c>
      <c r="K51" s="432">
        <v>0</v>
      </c>
      <c r="Z51" s="451">
        <v>47848</v>
      </c>
    </row>
    <row r="52" spans="2:26" ht="18" customHeight="1" x14ac:dyDescent="0.25">
      <c r="B52" s="431">
        <v>38</v>
      </c>
      <c r="C52" s="451">
        <v>47849</v>
      </c>
      <c r="D52" s="432">
        <v>0</v>
      </c>
      <c r="E52" s="432">
        <v>0</v>
      </c>
      <c r="F52" s="432">
        <v>0</v>
      </c>
      <c r="G52" s="432">
        <v>0</v>
      </c>
      <c r="H52" s="432">
        <v>0</v>
      </c>
      <c r="I52" s="432">
        <v>0</v>
      </c>
      <c r="J52" s="432">
        <v>0</v>
      </c>
      <c r="K52" s="432">
        <v>0</v>
      </c>
      <c r="Z52" s="451">
        <v>47879</v>
      </c>
    </row>
    <row r="53" spans="2:26" ht="18" customHeight="1" x14ac:dyDescent="0.25">
      <c r="B53" s="431">
        <v>39</v>
      </c>
      <c r="C53" s="451">
        <v>47880</v>
      </c>
      <c r="D53" s="432">
        <v>0</v>
      </c>
      <c r="E53" s="432">
        <v>0</v>
      </c>
      <c r="F53" s="432">
        <v>0</v>
      </c>
      <c r="G53" s="432">
        <v>0</v>
      </c>
      <c r="H53" s="432">
        <v>0</v>
      </c>
      <c r="I53" s="432">
        <v>0</v>
      </c>
      <c r="J53" s="432">
        <v>0</v>
      </c>
      <c r="K53" s="432">
        <v>0</v>
      </c>
      <c r="Z53" s="451">
        <v>47907</v>
      </c>
    </row>
    <row r="54" spans="2:26" ht="18" customHeight="1" x14ac:dyDescent="0.25">
      <c r="B54" s="431">
        <v>40</v>
      </c>
      <c r="C54" s="451">
        <v>47908</v>
      </c>
      <c r="D54" s="432">
        <v>0</v>
      </c>
      <c r="E54" s="432">
        <v>0</v>
      </c>
      <c r="F54" s="432">
        <v>0</v>
      </c>
      <c r="G54" s="432">
        <v>0</v>
      </c>
      <c r="H54" s="432">
        <v>0</v>
      </c>
      <c r="I54" s="432">
        <v>0</v>
      </c>
      <c r="J54" s="432">
        <v>0</v>
      </c>
      <c r="K54" s="432">
        <v>0</v>
      </c>
      <c r="Z54" s="451">
        <v>47938</v>
      </c>
    </row>
    <row r="55" spans="2:26" ht="18" customHeight="1" x14ac:dyDescent="0.25">
      <c r="B55" s="431">
        <v>41</v>
      </c>
      <c r="C55" s="451">
        <v>47939</v>
      </c>
      <c r="D55" s="432">
        <v>0</v>
      </c>
      <c r="E55" s="432">
        <v>0</v>
      </c>
      <c r="F55" s="432">
        <v>0</v>
      </c>
      <c r="G55" s="432">
        <v>0</v>
      </c>
      <c r="H55" s="432">
        <v>0</v>
      </c>
      <c r="I55" s="432">
        <v>0</v>
      </c>
      <c r="J55" s="432">
        <v>0</v>
      </c>
      <c r="K55" s="432">
        <v>0</v>
      </c>
      <c r="Z55" s="451">
        <v>47968</v>
      </c>
    </row>
    <row r="56" spans="2:26" ht="18" customHeight="1" x14ac:dyDescent="0.25">
      <c r="B56" s="431">
        <v>42</v>
      </c>
      <c r="C56" s="451">
        <v>47969</v>
      </c>
      <c r="D56" s="432">
        <v>0</v>
      </c>
      <c r="E56" s="432">
        <v>0</v>
      </c>
      <c r="F56" s="432">
        <v>0</v>
      </c>
      <c r="G56" s="432">
        <v>0</v>
      </c>
      <c r="H56" s="432">
        <v>0</v>
      </c>
      <c r="I56" s="432">
        <v>0</v>
      </c>
      <c r="J56" s="432">
        <v>0</v>
      </c>
      <c r="K56" s="432">
        <v>0</v>
      </c>
      <c r="Z56" s="451">
        <v>47999</v>
      </c>
    </row>
    <row r="57" spans="2:26" ht="18" customHeight="1" x14ac:dyDescent="0.25">
      <c r="B57" s="431">
        <v>43</v>
      </c>
      <c r="C57" s="451">
        <v>48000</v>
      </c>
      <c r="D57" s="432">
        <v>0</v>
      </c>
      <c r="E57" s="432">
        <v>0</v>
      </c>
      <c r="F57" s="432">
        <v>0</v>
      </c>
      <c r="G57" s="432">
        <v>0</v>
      </c>
      <c r="H57" s="432">
        <v>0</v>
      </c>
      <c r="I57" s="432">
        <v>0</v>
      </c>
      <c r="J57" s="432">
        <v>0</v>
      </c>
      <c r="K57" s="432">
        <v>0</v>
      </c>
      <c r="Z57" s="451">
        <v>48029</v>
      </c>
    </row>
    <row r="58" spans="2:26" ht="18" customHeight="1" x14ac:dyDescent="0.25">
      <c r="B58" s="431">
        <v>44</v>
      </c>
      <c r="C58" s="451">
        <v>48030</v>
      </c>
      <c r="D58" s="432">
        <v>0</v>
      </c>
      <c r="E58" s="432">
        <v>0</v>
      </c>
      <c r="F58" s="432">
        <v>0</v>
      </c>
      <c r="G58" s="432">
        <v>0</v>
      </c>
      <c r="H58" s="432">
        <v>0</v>
      </c>
      <c r="I58" s="432">
        <v>0</v>
      </c>
      <c r="J58" s="432">
        <v>0</v>
      </c>
      <c r="K58" s="432">
        <v>0</v>
      </c>
      <c r="Z58" s="451">
        <v>48060</v>
      </c>
    </row>
    <row r="59" spans="2:26" ht="18" customHeight="1" x14ac:dyDescent="0.25">
      <c r="B59" s="431">
        <v>45</v>
      </c>
      <c r="C59" s="451">
        <v>48061</v>
      </c>
      <c r="D59" s="432">
        <v>0</v>
      </c>
      <c r="E59" s="432">
        <v>0</v>
      </c>
      <c r="F59" s="432">
        <v>0</v>
      </c>
      <c r="G59" s="432">
        <v>0</v>
      </c>
      <c r="H59" s="432">
        <v>0</v>
      </c>
      <c r="I59" s="432">
        <v>0</v>
      </c>
      <c r="J59" s="432">
        <v>0</v>
      </c>
      <c r="K59" s="432">
        <v>0</v>
      </c>
      <c r="Z59" s="451">
        <v>48091</v>
      </c>
    </row>
    <row r="60" spans="2:26" ht="18" customHeight="1" x14ac:dyDescent="0.25">
      <c r="B60" s="431">
        <v>46</v>
      </c>
      <c r="C60" s="451">
        <v>48092</v>
      </c>
      <c r="D60" s="432">
        <v>0</v>
      </c>
      <c r="E60" s="432">
        <v>0</v>
      </c>
      <c r="F60" s="432">
        <v>0</v>
      </c>
      <c r="G60" s="432">
        <v>0</v>
      </c>
      <c r="H60" s="432">
        <v>0</v>
      </c>
      <c r="I60" s="432">
        <v>0</v>
      </c>
      <c r="J60" s="432">
        <v>0</v>
      </c>
      <c r="K60" s="432">
        <v>0</v>
      </c>
      <c r="Z60" s="451">
        <v>48121</v>
      </c>
    </row>
    <row r="61" spans="2:26" ht="18" customHeight="1" x14ac:dyDescent="0.25">
      <c r="B61" s="431">
        <v>47</v>
      </c>
      <c r="C61" s="451">
        <v>48122</v>
      </c>
      <c r="D61" s="432">
        <v>0</v>
      </c>
      <c r="E61" s="432">
        <v>0</v>
      </c>
      <c r="F61" s="432">
        <v>0</v>
      </c>
      <c r="G61" s="432">
        <v>0</v>
      </c>
      <c r="H61" s="432">
        <v>0</v>
      </c>
      <c r="I61" s="432">
        <v>0</v>
      </c>
      <c r="J61" s="432">
        <v>0</v>
      </c>
      <c r="K61" s="432">
        <v>0</v>
      </c>
      <c r="Z61" s="451">
        <v>48152</v>
      </c>
    </row>
    <row r="62" spans="2:26" ht="18" customHeight="1" x14ac:dyDescent="0.25">
      <c r="B62" s="431">
        <v>48</v>
      </c>
      <c r="C62" s="451">
        <v>48153</v>
      </c>
      <c r="D62" s="432">
        <v>0</v>
      </c>
      <c r="E62" s="432">
        <v>0</v>
      </c>
      <c r="F62" s="432">
        <v>0</v>
      </c>
      <c r="G62" s="432">
        <v>0</v>
      </c>
      <c r="H62" s="432">
        <v>0</v>
      </c>
      <c r="I62" s="432">
        <v>0</v>
      </c>
      <c r="J62" s="432">
        <v>0</v>
      </c>
      <c r="K62" s="432">
        <v>0</v>
      </c>
      <c r="Z62" s="451">
        <v>48182</v>
      </c>
    </row>
    <row r="63" spans="2:26" ht="18" customHeight="1" x14ac:dyDescent="0.25">
      <c r="B63" s="431">
        <v>49</v>
      </c>
      <c r="C63" s="451">
        <v>48183</v>
      </c>
      <c r="D63" s="432">
        <v>0</v>
      </c>
      <c r="E63" s="432">
        <v>0</v>
      </c>
      <c r="F63" s="432">
        <v>0</v>
      </c>
      <c r="G63" s="432">
        <v>0</v>
      </c>
      <c r="H63" s="432">
        <v>0</v>
      </c>
      <c r="I63" s="432">
        <v>0</v>
      </c>
      <c r="J63" s="432">
        <v>0</v>
      </c>
      <c r="K63" s="432">
        <v>0</v>
      </c>
      <c r="Z63" s="451">
        <v>48213</v>
      </c>
    </row>
    <row r="64" spans="2:26" ht="18" customHeight="1" x14ac:dyDescent="0.25">
      <c r="B64" s="431">
        <v>50</v>
      </c>
      <c r="C64" s="451">
        <v>48214</v>
      </c>
      <c r="D64" s="432">
        <v>0</v>
      </c>
      <c r="E64" s="432">
        <v>0</v>
      </c>
      <c r="F64" s="432">
        <v>0</v>
      </c>
      <c r="G64" s="432">
        <v>0</v>
      </c>
      <c r="H64" s="432">
        <v>0</v>
      </c>
      <c r="I64" s="432">
        <v>0</v>
      </c>
      <c r="J64" s="432">
        <v>0</v>
      </c>
      <c r="K64" s="432">
        <v>0</v>
      </c>
      <c r="Z64" s="451">
        <v>48244</v>
      </c>
    </row>
    <row r="65" spans="2:26" ht="18" customHeight="1" x14ac:dyDescent="0.25">
      <c r="B65" s="431">
        <v>51</v>
      </c>
      <c r="C65" s="451">
        <v>48245</v>
      </c>
      <c r="D65" s="432">
        <v>0</v>
      </c>
      <c r="E65" s="432">
        <v>0</v>
      </c>
      <c r="F65" s="432">
        <v>0</v>
      </c>
      <c r="G65" s="432">
        <v>0</v>
      </c>
      <c r="H65" s="432">
        <v>0</v>
      </c>
      <c r="I65" s="432">
        <v>0</v>
      </c>
      <c r="J65" s="432">
        <v>0</v>
      </c>
      <c r="K65" s="432">
        <v>0</v>
      </c>
      <c r="Z65" s="451">
        <v>48273</v>
      </c>
    </row>
    <row r="66" spans="2:26" ht="18" customHeight="1" x14ac:dyDescent="0.25">
      <c r="B66" s="431">
        <v>52</v>
      </c>
      <c r="C66" s="451">
        <v>48274</v>
      </c>
      <c r="D66" s="432">
        <v>0</v>
      </c>
      <c r="E66" s="432">
        <v>0</v>
      </c>
      <c r="F66" s="432">
        <v>0</v>
      </c>
      <c r="G66" s="432">
        <v>0</v>
      </c>
      <c r="H66" s="432">
        <v>0</v>
      </c>
      <c r="I66" s="432">
        <v>0</v>
      </c>
      <c r="J66" s="432">
        <v>0</v>
      </c>
      <c r="K66" s="432">
        <v>0</v>
      </c>
      <c r="Z66" s="451">
        <v>48304</v>
      </c>
    </row>
    <row r="67" spans="2:26" ht="18" customHeight="1" x14ac:dyDescent="0.25">
      <c r="B67" s="431">
        <v>53</v>
      </c>
      <c r="C67" s="451">
        <v>48305</v>
      </c>
      <c r="D67" s="432">
        <v>0</v>
      </c>
      <c r="E67" s="432">
        <v>0</v>
      </c>
      <c r="F67" s="432">
        <v>0</v>
      </c>
      <c r="G67" s="432">
        <v>0</v>
      </c>
      <c r="H67" s="432">
        <v>0</v>
      </c>
      <c r="I67" s="432">
        <v>0</v>
      </c>
      <c r="J67" s="432">
        <v>0</v>
      </c>
      <c r="K67" s="432">
        <v>0</v>
      </c>
      <c r="Z67" s="451">
        <v>48334</v>
      </c>
    </row>
    <row r="68" spans="2:26" ht="18" customHeight="1" x14ac:dyDescent="0.25">
      <c r="B68" s="431">
        <v>54</v>
      </c>
      <c r="C68" s="451">
        <v>48335</v>
      </c>
      <c r="D68" s="432">
        <v>0</v>
      </c>
      <c r="E68" s="432">
        <v>0</v>
      </c>
      <c r="F68" s="432">
        <v>0</v>
      </c>
      <c r="G68" s="432">
        <v>0</v>
      </c>
      <c r="H68" s="432">
        <v>0</v>
      </c>
      <c r="I68" s="432">
        <v>0</v>
      </c>
      <c r="J68" s="432">
        <v>0</v>
      </c>
      <c r="K68" s="432">
        <v>0</v>
      </c>
      <c r="Z68" s="451">
        <v>48365</v>
      </c>
    </row>
    <row r="69" spans="2:26" ht="18" customHeight="1" x14ac:dyDescent="0.25">
      <c r="B69" s="431">
        <v>55</v>
      </c>
      <c r="C69" s="451">
        <v>48366</v>
      </c>
      <c r="D69" s="432">
        <v>0</v>
      </c>
      <c r="E69" s="432">
        <v>0</v>
      </c>
      <c r="F69" s="432">
        <v>0</v>
      </c>
      <c r="G69" s="432">
        <v>0</v>
      </c>
      <c r="H69" s="432">
        <v>0</v>
      </c>
      <c r="I69" s="432">
        <v>0</v>
      </c>
      <c r="J69" s="432">
        <v>0</v>
      </c>
      <c r="K69" s="432">
        <v>0</v>
      </c>
      <c r="Z69" s="451">
        <v>48395</v>
      </c>
    </row>
    <row r="70" spans="2:26" ht="18" customHeight="1" x14ac:dyDescent="0.25">
      <c r="B70" s="431">
        <v>56</v>
      </c>
      <c r="C70" s="451">
        <v>48396</v>
      </c>
      <c r="D70" s="432">
        <v>0</v>
      </c>
      <c r="E70" s="432">
        <v>0</v>
      </c>
      <c r="F70" s="432">
        <v>0</v>
      </c>
      <c r="G70" s="432">
        <v>0</v>
      </c>
      <c r="H70" s="432">
        <v>0</v>
      </c>
      <c r="I70" s="432">
        <v>0</v>
      </c>
      <c r="J70" s="432">
        <v>0</v>
      </c>
      <c r="K70" s="432">
        <v>0</v>
      </c>
      <c r="Z70" s="451">
        <v>48426</v>
      </c>
    </row>
    <row r="71" spans="2:26" ht="18" customHeight="1" x14ac:dyDescent="0.25">
      <c r="B71" s="431">
        <v>57</v>
      </c>
      <c r="C71" s="451">
        <v>48427</v>
      </c>
      <c r="D71" s="432">
        <v>0</v>
      </c>
      <c r="E71" s="432">
        <v>0</v>
      </c>
      <c r="F71" s="432">
        <v>0</v>
      </c>
      <c r="G71" s="432">
        <v>0</v>
      </c>
      <c r="H71" s="432">
        <v>0</v>
      </c>
      <c r="I71" s="432">
        <v>0</v>
      </c>
      <c r="J71" s="432">
        <v>0</v>
      </c>
      <c r="K71" s="432">
        <v>0</v>
      </c>
      <c r="Z71" s="451">
        <v>48457</v>
      </c>
    </row>
    <row r="72" spans="2:26" ht="18" customHeight="1" x14ac:dyDescent="0.25">
      <c r="B72" s="431">
        <v>58</v>
      </c>
      <c r="C72" s="451">
        <v>48458</v>
      </c>
      <c r="D72" s="432">
        <v>0</v>
      </c>
      <c r="E72" s="432">
        <v>0</v>
      </c>
      <c r="F72" s="432">
        <v>0</v>
      </c>
      <c r="G72" s="432">
        <v>0</v>
      </c>
      <c r="H72" s="432">
        <v>0</v>
      </c>
      <c r="I72" s="432">
        <v>0</v>
      </c>
      <c r="J72" s="432">
        <v>0</v>
      </c>
      <c r="K72" s="432">
        <v>0</v>
      </c>
      <c r="Z72" s="451">
        <v>48487</v>
      </c>
    </row>
    <row r="73" spans="2:26" ht="18" customHeight="1" x14ac:dyDescent="0.25">
      <c r="B73" s="431">
        <v>59</v>
      </c>
      <c r="C73" s="451">
        <v>48488</v>
      </c>
      <c r="D73" s="432">
        <v>0</v>
      </c>
      <c r="E73" s="432">
        <v>0</v>
      </c>
      <c r="F73" s="432">
        <v>0</v>
      </c>
      <c r="G73" s="432">
        <v>0</v>
      </c>
      <c r="H73" s="432">
        <v>0</v>
      </c>
      <c r="I73" s="432">
        <v>0</v>
      </c>
      <c r="J73" s="432">
        <v>0</v>
      </c>
      <c r="K73" s="432">
        <v>0</v>
      </c>
      <c r="Z73" s="451">
        <v>48518</v>
      </c>
    </row>
    <row r="74" spans="2:26" ht="18" customHeight="1" x14ac:dyDescent="0.25">
      <c r="B74" s="431">
        <v>60</v>
      </c>
      <c r="C74" s="451">
        <v>48519</v>
      </c>
      <c r="D74" s="432">
        <v>0</v>
      </c>
      <c r="E74" s="432">
        <v>0</v>
      </c>
      <c r="F74" s="432">
        <v>0</v>
      </c>
      <c r="G74" s="432">
        <v>0</v>
      </c>
      <c r="H74" s="432">
        <v>0</v>
      </c>
      <c r="I74" s="432">
        <v>0</v>
      </c>
      <c r="J74" s="432">
        <v>0</v>
      </c>
      <c r="K74" s="432">
        <v>0</v>
      </c>
      <c r="Z74" s="451">
        <v>48548</v>
      </c>
    </row>
    <row r="75" spans="2:26" ht="18" customHeight="1" x14ac:dyDescent="0.25">
      <c r="B75" s="431">
        <v>61</v>
      </c>
      <c r="C75" s="451">
        <v>48549</v>
      </c>
      <c r="D75" s="432">
        <v>0</v>
      </c>
      <c r="E75" s="432">
        <v>0</v>
      </c>
      <c r="F75" s="432">
        <v>0</v>
      </c>
      <c r="G75" s="432">
        <v>0</v>
      </c>
      <c r="H75" s="432">
        <v>0</v>
      </c>
      <c r="I75" s="432">
        <v>0</v>
      </c>
      <c r="J75" s="432">
        <v>0</v>
      </c>
      <c r="K75" s="432">
        <v>0</v>
      </c>
      <c r="Z75" s="451">
        <v>48579</v>
      </c>
    </row>
    <row r="76" spans="2:26" ht="18" customHeight="1" x14ac:dyDescent="0.25">
      <c r="B76" s="431">
        <v>62</v>
      </c>
      <c r="C76" s="451">
        <v>48580</v>
      </c>
      <c r="D76" s="432">
        <v>0</v>
      </c>
      <c r="E76" s="432">
        <v>0</v>
      </c>
      <c r="F76" s="432">
        <v>0</v>
      </c>
      <c r="G76" s="432">
        <v>0</v>
      </c>
      <c r="H76" s="432">
        <v>0</v>
      </c>
      <c r="I76" s="432">
        <v>0</v>
      </c>
      <c r="J76" s="432">
        <v>0</v>
      </c>
      <c r="K76" s="432">
        <v>0</v>
      </c>
      <c r="Z76" s="451">
        <v>48610</v>
      </c>
    </row>
    <row r="77" spans="2:26" ht="18" customHeight="1" x14ac:dyDescent="0.25">
      <c r="B77" s="431">
        <v>63</v>
      </c>
      <c r="C77" s="451">
        <v>48611</v>
      </c>
      <c r="D77" s="432">
        <v>0</v>
      </c>
      <c r="E77" s="432">
        <v>0</v>
      </c>
      <c r="F77" s="432">
        <v>0</v>
      </c>
      <c r="G77" s="432">
        <v>0</v>
      </c>
      <c r="H77" s="432">
        <v>0</v>
      </c>
      <c r="I77" s="432">
        <v>0</v>
      </c>
      <c r="J77" s="432">
        <v>0</v>
      </c>
      <c r="K77" s="432">
        <v>0</v>
      </c>
      <c r="Z77" s="451">
        <v>48638</v>
      </c>
    </row>
    <row r="78" spans="2:26" ht="18" customHeight="1" x14ac:dyDescent="0.25">
      <c r="B78" s="431">
        <v>64</v>
      </c>
      <c r="C78" s="451">
        <v>48639</v>
      </c>
      <c r="D78" s="432">
        <v>0</v>
      </c>
      <c r="E78" s="432">
        <v>0</v>
      </c>
      <c r="F78" s="432">
        <v>0</v>
      </c>
      <c r="G78" s="432">
        <v>0</v>
      </c>
      <c r="H78" s="432">
        <v>0</v>
      </c>
      <c r="I78" s="432">
        <v>0</v>
      </c>
      <c r="J78" s="432">
        <v>0</v>
      </c>
      <c r="K78" s="432">
        <v>0</v>
      </c>
      <c r="Z78" s="451">
        <v>48669</v>
      </c>
    </row>
    <row r="79" spans="2:26" ht="18" customHeight="1" x14ac:dyDescent="0.25">
      <c r="B79" s="431">
        <v>65</v>
      </c>
      <c r="C79" s="451">
        <v>48670</v>
      </c>
      <c r="D79" s="432">
        <v>0</v>
      </c>
      <c r="E79" s="432">
        <v>0</v>
      </c>
      <c r="F79" s="432">
        <v>0</v>
      </c>
      <c r="G79" s="432">
        <v>0</v>
      </c>
      <c r="H79" s="432">
        <v>0</v>
      </c>
      <c r="I79" s="432">
        <v>0</v>
      </c>
      <c r="J79" s="432">
        <v>0</v>
      </c>
      <c r="K79" s="432">
        <v>0</v>
      </c>
      <c r="Z79" s="451">
        <v>48699</v>
      </c>
    </row>
    <row r="80" spans="2:26" ht="18" customHeight="1" x14ac:dyDescent="0.25">
      <c r="B80" s="431">
        <v>66</v>
      </c>
      <c r="C80" s="451">
        <v>48700</v>
      </c>
      <c r="D80" s="432">
        <v>0</v>
      </c>
      <c r="E80" s="432">
        <v>0</v>
      </c>
      <c r="F80" s="432">
        <v>0</v>
      </c>
      <c r="G80" s="432">
        <v>0</v>
      </c>
      <c r="H80" s="432">
        <v>0</v>
      </c>
      <c r="I80" s="432">
        <v>0</v>
      </c>
      <c r="J80" s="432">
        <v>0</v>
      </c>
      <c r="K80" s="432">
        <v>0</v>
      </c>
      <c r="Z80" s="451">
        <v>48730</v>
      </c>
    </row>
    <row r="81" spans="2:26" ht="18" customHeight="1" x14ac:dyDescent="0.25">
      <c r="B81" s="431">
        <v>67</v>
      </c>
      <c r="C81" s="451">
        <v>48731</v>
      </c>
      <c r="D81" s="432">
        <v>0</v>
      </c>
      <c r="E81" s="432">
        <v>0</v>
      </c>
      <c r="F81" s="432">
        <v>0</v>
      </c>
      <c r="G81" s="432">
        <v>0</v>
      </c>
      <c r="H81" s="432">
        <v>0</v>
      </c>
      <c r="I81" s="432">
        <v>0</v>
      </c>
      <c r="J81" s="432">
        <v>0</v>
      </c>
      <c r="K81" s="432">
        <v>0</v>
      </c>
      <c r="Z81" s="451">
        <v>48760</v>
      </c>
    </row>
    <row r="82" spans="2:26" ht="18" customHeight="1" x14ac:dyDescent="0.25">
      <c r="B82" s="431">
        <v>68</v>
      </c>
      <c r="C82" s="451">
        <v>48761</v>
      </c>
      <c r="D82" s="432">
        <v>0</v>
      </c>
      <c r="E82" s="432">
        <v>0</v>
      </c>
      <c r="F82" s="432">
        <v>0</v>
      </c>
      <c r="G82" s="432">
        <v>0</v>
      </c>
      <c r="H82" s="432">
        <v>0</v>
      </c>
      <c r="I82" s="432">
        <v>0</v>
      </c>
      <c r="J82" s="432">
        <v>0</v>
      </c>
      <c r="K82" s="432">
        <v>0</v>
      </c>
      <c r="Z82" s="451">
        <v>48791</v>
      </c>
    </row>
    <row r="83" spans="2:26" ht="18" customHeight="1" x14ac:dyDescent="0.25">
      <c r="B83" s="431">
        <v>69</v>
      </c>
      <c r="C83" s="451">
        <v>48792</v>
      </c>
      <c r="D83" s="432">
        <v>0</v>
      </c>
      <c r="E83" s="432">
        <v>0</v>
      </c>
      <c r="F83" s="432">
        <v>0</v>
      </c>
      <c r="G83" s="432">
        <v>0</v>
      </c>
      <c r="H83" s="432">
        <v>0</v>
      </c>
      <c r="I83" s="432">
        <v>0</v>
      </c>
      <c r="J83" s="432">
        <v>0</v>
      </c>
      <c r="K83" s="432">
        <v>0</v>
      </c>
      <c r="Z83" s="451">
        <v>48822</v>
      </c>
    </row>
    <row r="84" spans="2:26" ht="18" customHeight="1" x14ac:dyDescent="0.25">
      <c r="B84" s="431">
        <v>70</v>
      </c>
      <c r="C84" s="451">
        <v>48823</v>
      </c>
      <c r="D84" s="432">
        <v>0</v>
      </c>
      <c r="E84" s="432">
        <v>0</v>
      </c>
      <c r="F84" s="432">
        <v>0</v>
      </c>
      <c r="G84" s="432">
        <v>0</v>
      </c>
      <c r="H84" s="432">
        <v>0</v>
      </c>
      <c r="I84" s="432">
        <v>0</v>
      </c>
      <c r="J84" s="432">
        <v>0</v>
      </c>
      <c r="K84" s="432">
        <v>0</v>
      </c>
      <c r="Z84" s="451">
        <v>48852</v>
      </c>
    </row>
    <row r="85" spans="2:26" ht="18" customHeight="1" x14ac:dyDescent="0.25">
      <c r="B85" s="431">
        <v>71</v>
      </c>
      <c r="C85" s="451">
        <v>48853</v>
      </c>
      <c r="D85" s="432">
        <v>0</v>
      </c>
      <c r="E85" s="432">
        <v>0</v>
      </c>
      <c r="F85" s="432">
        <v>0</v>
      </c>
      <c r="G85" s="432">
        <v>0</v>
      </c>
      <c r="H85" s="432">
        <v>0</v>
      </c>
      <c r="I85" s="432">
        <v>0</v>
      </c>
      <c r="J85" s="432">
        <v>0</v>
      </c>
      <c r="K85" s="432">
        <v>0</v>
      </c>
      <c r="Z85" s="451">
        <v>48883</v>
      </c>
    </row>
    <row r="86" spans="2:26" ht="18" customHeight="1" x14ac:dyDescent="0.25">
      <c r="B86" s="431">
        <v>72</v>
      </c>
      <c r="C86" s="451">
        <v>48884</v>
      </c>
      <c r="D86" s="432">
        <v>0</v>
      </c>
      <c r="E86" s="432">
        <v>0</v>
      </c>
      <c r="F86" s="432">
        <v>0</v>
      </c>
      <c r="G86" s="432">
        <v>0</v>
      </c>
      <c r="H86" s="432">
        <v>0</v>
      </c>
      <c r="I86" s="432">
        <v>0</v>
      </c>
      <c r="J86" s="432">
        <v>0</v>
      </c>
      <c r="K86" s="432">
        <v>0</v>
      </c>
      <c r="Z86" s="451">
        <v>48913</v>
      </c>
    </row>
    <row r="87" spans="2:26" ht="18" customHeight="1" x14ac:dyDescent="0.25">
      <c r="B87" s="431">
        <v>73</v>
      </c>
      <c r="C87" s="451">
        <v>48914</v>
      </c>
      <c r="D87" s="432">
        <v>0</v>
      </c>
      <c r="E87" s="432">
        <v>0</v>
      </c>
      <c r="F87" s="432">
        <v>0</v>
      </c>
      <c r="G87" s="432">
        <v>0</v>
      </c>
      <c r="H87" s="432">
        <v>0</v>
      </c>
      <c r="I87" s="432">
        <v>0</v>
      </c>
      <c r="J87" s="432">
        <v>0</v>
      </c>
      <c r="K87" s="432">
        <v>0</v>
      </c>
      <c r="Z87" s="451">
        <v>48944</v>
      </c>
    </row>
    <row r="88" spans="2:26" ht="18" customHeight="1" x14ac:dyDescent="0.25">
      <c r="B88" s="431">
        <v>74</v>
      </c>
      <c r="C88" s="451">
        <v>48945</v>
      </c>
      <c r="D88" s="432">
        <v>0</v>
      </c>
      <c r="E88" s="432">
        <v>0</v>
      </c>
      <c r="F88" s="432">
        <v>0</v>
      </c>
      <c r="G88" s="432">
        <v>0</v>
      </c>
      <c r="H88" s="432">
        <v>0</v>
      </c>
      <c r="I88" s="432">
        <v>0</v>
      </c>
      <c r="J88" s="432">
        <v>0</v>
      </c>
      <c r="K88" s="432">
        <v>0</v>
      </c>
      <c r="Z88" s="451">
        <v>48975</v>
      </c>
    </row>
    <row r="89" spans="2:26" ht="18" customHeight="1" x14ac:dyDescent="0.25">
      <c r="B89" s="431">
        <v>75</v>
      </c>
      <c r="C89" s="451">
        <v>48976</v>
      </c>
      <c r="D89" s="432">
        <v>0</v>
      </c>
      <c r="E89" s="432">
        <v>0</v>
      </c>
      <c r="F89" s="432">
        <v>0</v>
      </c>
      <c r="G89" s="432">
        <v>0</v>
      </c>
      <c r="H89" s="432">
        <v>0</v>
      </c>
      <c r="I89" s="432">
        <v>0</v>
      </c>
      <c r="J89" s="432">
        <v>0</v>
      </c>
      <c r="K89" s="432">
        <v>0</v>
      </c>
      <c r="Z89" s="451">
        <v>49003</v>
      </c>
    </row>
    <row r="90" spans="2:26" ht="18" customHeight="1" x14ac:dyDescent="0.25">
      <c r="B90" s="431">
        <v>76</v>
      </c>
      <c r="C90" s="451">
        <v>49004</v>
      </c>
      <c r="D90" s="432">
        <v>0</v>
      </c>
      <c r="E90" s="432">
        <v>0</v>
      </c>
      <c r="F90" s="432">
        <v>0</v>
      </c>
      <c r="G90" s="432">
        <v>0</v>
      </c>
      <c r="H90" s="432">
        <v>0</v>
      </c>
      <c r="I90" s="432">
        <v>0</v>
      </c>
      <c r="J90" s="432">
        <v>0</v>
      </c>
      <c r="K90" s="432">
        <v>0</v>
      </c>
      <c r="Z90" s="451">
        <v>49034</v>
      </c>
    </row>
    <row r="91" spans="2:26" ht="18" customHeight="1" x14ac:dyDescent="0.25">
      <c r="B91" s="431">
        <v>77</v>
      </c>
      <c r="C91" s="451">
        <v>49035</v>
      </c>
      <c r="D91" s="432">
        <v>0</v>
      </c>
      <c r="E91" s="432">
        <v>0</v>
      </c>
      <c r="F91" s="432">
        <v>0</v>
      </c>
      <c r="G91" s="432">
        <v>0</v>
      </c>
      <c r="H91" s="432">
        <v>0</v>
      </c>
      <c r="I91" s="432">
        <v>0</v>
      </c>
      <c r="J91" s="432">
        <v>0</v>
      </c>
      <c r="K91" s="432">
        <v>0</v>
      </c>
      <c r="Z91" s="451">
        <v>49064</v>
      </c>
    </row>
    <row r="92" spans="2:26" ht="18" customHeight="1" x14ac:dyDescent="0.25">
      <c r="B92" s="431">
        <v>78</v>
      </c>
      <c r="C92" s="451">
        <v>49065</v>
      </c>
      <c r="D92" s="432">
        <v>0</v>
      </c>
      <c r="E92" s="432">
        <v>0</v>
      </c>
      <c r="F92" s="432">
        <v>0</v>
      </c>
      <c r="G92" s="432">
        <v>0</v>
      </c>
      <c r="H92" s="432">
        <v>0</v>
      </c>
      <c r="I92" s="432">
        <v>0</v>
      </c>
      <c r="J92" s="432">
        <v>0</v>
      </c>
      <c r="K92" s="432">
        <v>0</v>
      </c>
      <c r="Z92" s="451">
        <v>49095</v>
      </c>
    </row>
    <row r="93" spans="2:26" ht="18" customHeight="1" x14ac:dyDescent="0.25">
      <c r="B93" s="431">
        <v>79</v>
      </c>
      <c r="C93" s="451">
        <v>49096</v>
      </c>
      <c r="D93" s="432">
        <v>0</v>
      </c>
      <c r="E93" s="432">
        <v>0</v>
      </c>
      <c r="F93" s="432">
        <v>0</v>
      </c>
      <c r="G93" s="432">
        <v>0</v>
      </c>
      <c r="H93" s="432">
        <v>0</v>
      </c>
      <c r="I93" s="432">
        <v>0</v>
      </c>
      <c r="J93" s="432">
        <v>0</v>
      </c>
      <c r="K93" s="432">
        <v>0</v>
      </c>
      <c r="Z93" s="451">
        <v>49125</v>
      </c>
    </row>
    <row r="94" spans="2:26" ht="18" customHeight="1" x14ac:dyDescent="0.25">
      <c r="B94" s="431">
        <v>80</v>
      </c>
      <c r="C94" s="451">
        <v>49126</v>
      </c>
      <c r="D94" s="432">
        <v>0</v>
      </c>
      <c r="E94" s="432">
        <v>0</v>
      </c>
      <c r="F94" s="432">
        <v>0</v>
      </c>
      <c r="G94" s="432">
        <v>0</v>
      </c>
      <c r="H94" s="432">
        <v>0</v>
      </c>
      <c r="I94" s="432">
        <v>0</v>
      </c>
      <c r="J94" s="432">
        <v>0</v>
      </c>
      <c r="K94" s="432">
        <v>0</v>
      </c>
      <c r="Z94" s="451">
        <v>49156</v>
      </c>
    </row>
    <row r="95" spans="2:26" ht="18" customHeight="1" x14ac:dyDescent="0.25">
      <c r="B95" s="431">
        <v>81</v>
      </c>
      <c r="C95" s="451">
        <v>49157</v>
      </c>
      <c r="D95" s="432">
        <v>0</v>
      </c>
      <c r="E95" s="432">
        <v>0</v>
      </c>
      <c r="F95" s="432">
        <v>0</v>
      </c>
      <c r="G95" s="432">
        <v>0</v>
      </c>
      <c r="H95" s="432">
        <v>0</v>
      </c>
      <c r="I95" s="432">
        <v>0</v>
      </c>
      <c r="J95" s="432">
        <v>0</v>
      </c>
      <c r="K95" s="432">
        <v>0</v>
      </c>
      <c r="Z95" s="451">
        <v>49187</v>
      </c>
    </row>
    <row r="96" spans="2:26" ht="18" customHeight="1" x14ac:dyDescent="0.25">
      <c r="B96" s="431">
        <v>82</v>
      </c>
      <c r="C96" s="451">
        <v>49188</v>
      </c>
      <c r="D96" s="432">
        <v>0</v>
      </c>
      <c r="E96" s="432">
        <v>0</v>
      </c>
      <c r="F96" s="432">
        <v>0</v>
      </c>
      <c r="G96" s="432">
        <v>0</v>
      </c>
      <c r="H96" s="432">
        <v>0</v>
      </c>
      <c r="I96" s="432">
        <v>0</v>
      </c>
      <c r="J96" s="432">
        <v>0</v>
      </c>
      <c r="K96" s="432">
        <v>0</v>
      </c>
      <c r="Z96" s="451">
        <v>49217</v>
      </c>
    </row>
    <row r="97" spans="2:26" ht="18" customHeight="1" x14ac:dyDescent="0.25">
      <c r="B97" s="431">
        <v>83</v>
      </c>
      <c r="C97" s="451">
        <v>49218</v>
      </c>
      <c r="D97" s="432">
        <v>0</v>
      </c>
      <c r="E97" s="432">
        <v>0</v>
      </c>
      <c r="F97" s="432">
        <v>0</v>
      </c>
      <c r="G97" s="432">
        <v>0</v>
      </c>
      <c r="H97" s="432">
        <v>0</v>
      </c>
      <c r="I97" s="432">
        <v>0</v>
      </c>
      <c r="J97" s="432">
        <v>0</v>
      </c>
      <c r="K97" s="432">
        <v>0</v>
      </c>
      <c r="Z97" s="451">
        <v>49248</v>
      </c>
    </row>
    <row r="98" spans="2:26" ht="18" customHeight="1" x14ac:dyDescent="0.25">
      <c r="B98" s="431">
        <v>84</v>
      </c>
      <c r="C98" s="451">
        <v>49249</v>
      </c>
      <c r="D98" s="432">
        <v>0</v>
      </c>
      <c r="E98" s="432">
        <v>0</v>
      </c>
      <c r="F98" s="432">
        <v>0</v>
      </c>
      <c r="G98" s="432">
        <v>0</v>
      </c>
      <c r="H98" s="432">
        <v>0</v>
      </c>
      <c r="I98" s="432">
        <v>0</v>
      </c>
      <c r="J98" s="432">
        <v>0</v>
      </c>
      <c r="K98" s="432">
        <v>0</v>
      </c>
      <c r="Z98" s="451">
        <v>49278</v>
      </c>
    </row>
    <row r="99" spans="2:26" ht="18" customHeight="1" x14ac:dyDescent="0.25">
      <c r="B99" s="431">
        <v>85</v>
      </c>
      <c r="C99" s="451">
        <v>49279</v>
      </c>
      <c r="D99" s="432">
        <v>0</v>
      </c>
      <c r="E99" s="432">
        <v>0</v>
      </c>
      <c r="F99" s="432">
        <v>0</v>
      </c>
      <c r="G99" s="432">
        <v>0</v>
      </c>
      <c r="H99" s="432">
        <v>0</v>
      </c>
      <c r="I99" s="432">
        <v>0</v>
      </c>
      <c r="J99" s="432">
        <v>0</v>
      </c>
      <c r="K99" s="432">
        <v>0</v>
      </c>
      <c r="Z99" s="451">
        <v>49309</v>
      </c>
    </row>
    <row r="100" spans="2:26" ht="18" customHeight="1" x14ac:dyDescent="0.25">
      <c r="B100" s="431">
        <v>86</v>
      </c>
      <c r="C100" s="451">
        <v>49310</v>
      </c>
      <c r="D100" s="432">
        <v>0</v>
      </c>
      <c r="E100" s="432">
        <v>0</v>
      </c>
      <c r="F100" s="432">
        <v>0</v>
      </c>
      <c r="G100" s="432">
        <v>0</v>
      </c>
      <c r="H100" s="432">
        <v>0</v>
      </c>
      <c r="I100" s="432">
        <v>0</v>
      </c>
      <c r="J100" s="432">
        <v>0</v>
      </c>
      <c r="K100" s="432">
        <v>0</v>
      </c>
      <c r="Z100" s="451">
        <v>49340</v>
      </c>
    </row>
    <row r="101" spans="2:26" ht="18" customHeight="1" x14ac:dyDescent="0.25">
      <c r="B101" s="431">
        <v>87</v>
      </c>
      <c r="C101" s="451">
        <v>49341</v>
      </c>
      <c r="D101" s="432">
        <v>0</v>
      </c>
      <c r="E101" s="432">
        <v>0</v>
      </c>
      <c r="F101" s="432">
        <v>0</v>
      </c>
      <c r="G101" s="432">
        <v>0</v>
      </c>
      <c r="H101" s="432">
        <v>0</v>
      </c>
      <c r="I101" s="432">
        <v>0</v>
      </c>
      <c r="J101" s="432">
        <v>0</v>
      </c>
      <c r="K101" s="432">
        <v>0</v>
      </c>
      <c r="Z101" s="451">
        <v>49368</v>
      </c>
    </row>
    <row r="102" spans="2:26" ht="18" customHeight="1" x14ac:dyDescent="0.25">
      <c r="B102" s="431">
        <v>88</v>
      </c>
      <c r="C102" s="451">
        <v>49369</v>
      </c>
      <c r="D102" s="432">
        <v>0</v>
      </c>
      <c r="E102" s="432">
        <v>0</v>
      </c>
      <c r="F102" s="432">
        <v>0</v>
      </c>
      <c r="G102" s="432">
        <v>0</v>
      </c>
      <c r="H102" s="432">
        <v>0</v>
      </c>
      <c r="I102" s="432">
        <v>0</v>
      </c>
      <c r="J102" s="432">
        <v>0</v>
      </c>
      <c r="K102" s="432">
        <v>0</v>
      </c>
      <c r="Z102" s="451">
        <v>49399</v>
      </c>
    </row>
    <row r="103" spans="2:26" ht="18" customHeight="1" x14ac:dyDescent="0.25">
      <c r="B103" s="431">
        <v>89</v>
      </c>
      <c r="C103" s="451">
        <v>49400</v>
      </c>
      <c r="D103" s="432">
        <v>0</v>
      </c>
      <c r="E103" s="432">
        <v>0</v>
      </c>
      <c r="F103" s="432">
        <v>0</v>
      </c>
      <c r="G103" s="432">
        <v>0</v>
      </c>
      <c r="H103" s="432">
        <v>0</v>
      </c>
      <c r="I103" s="432">
        <v>0</v>
      </c>
      <c r="J103" s="432">
        <v>0</v>
      </c>
      <c r="K103" s="432">
        <v>0</v>
      </c>
      <c r="Z103" s="451">
        <v>49429</v>
      </c>
    </row>
    <row r="104" spans="2:26" ht="18" customHeight="1" x14ac:dyDescent="0.25">
      <c r="B104" s="431">
        <v>90</v>
      </c>
      <c r="C104" s="451">
        <v>49430</v>
      </c>
      <c r="D104" s="432">
        <v>0</v>
      </c>
      <c r="E104" s="432">
        <v>0</v>
      </c>
      <c r="F104" s="432">
        <v>0</v>
      </c>
      <c r="G104" s="432">
        <v>0</v>
      </c>
      <c r="H104" s="432">
        <v>0</v>
      </c>
      <c r="I104" s="432">
        <v>0</v>
      </c>
      <c r="J104" s="432">
        <v>0</v>
      </c>
      <c r="K104" s="432">
        <v>0</v>
      </c>
      <c r="Z104" s="451">
        <v>49460</v>
      </c>
    </row>
    <row r="105" spans="2:26" ht="18" customHeight="1" x14ac:dyDescent="0.25">
      <c r="B105" s="431">
        <v>91</v>
      </c>
      <c r="C105" s="451">
        <v>49461</v>
      </c>
      <c r="D105" s="432">
        <v>0</v>
      </c>
      <c r="E105" s="432">
        <v>0</v>
      </c>
      <c r="F105" s="432">
        <v>0</v>
      </c>
      <c r="G105" s="432">
        <v>0</v>
      </c>
      <c r="H105" s="432">
        <v>0</v>
      </c>
      <c r="I105" s="432">
        <v>0</v>
      </c>
      <c r="J105" s="432">
        <v>0</v>
      </c>
      <c r="K105" s="432">
        <v>0</v>
      </c>
      <c r="Z105" s="451">
        <v>49490</v>
      </c>
    </row>
    <row r="106" spans="2:26" ht="18" customHeight="1" x14ac:dyDescent="0.25">
      <c r="B106" s="431">
        <v>92</v>
      </c>
      <c r="C106" s="451">
        <v>49491</v>
      </c>
      <c r="D106" s="432">
        <v>0</v>
      </c>
      <c r="E106" s="432">
        <v>0</v>
      </c>
      <c r="F106" s="432">
        <v>0</v>
      </c>
      <c r="G106" s="432">
        <v>0</v>
      </c>
      <c r="H106" s="432">
        <v>0</v>
      </c>
      <c r="I106" s="432">
        <v>0</v>
      </c>
      <c r="J106" s="432">
        <v>0</v>
      </c>
      <c r="K106" s="432">
        <v>0</v>
      </c>
      <c r="Z106" s="451">
        <v>49521</v>
      </c>
    </row>
    <row r="107" spans="2:26" ht="18" customHeight="1" x14ac:dyDescent="0.25">
      <c r="B107" s="431">
        <v>93</v>
      </c>
      <c r="C107" s="451">
        <v>49522</v>
      </c>
      <c r="D107" s="432">
        <v>0</v>
      </c>
      <c r="E107" s="432">
        <v>0</v>
      </c>
      <c r="F107" s="432">
        <v>0</v>
      </c>
      <c r="G107" s="432">
        <v>0</v>
      </c>
      <c r="H107" s="432">
        <v>0</v>
      </c>
      <c r="I107" s="432">
        <v>0</v>
      </c>
      <c r="J107" s="432">
        <v>0</v>
      </c>
      <c r="K107" s="432">
        <v>0</v>
      </c>
      <c r="Z107" s="451">
        <v>49552</v>
      </c>
    </row>
    <row r="108" spans="2:26" ht="18" customHeight="1" x14ac:dyDescent="0.25">
      <c r="B108" s="431">
        <v>94</v>
      </c>
      <c r="C108" s="451">
        <v>49553</v>
      </c>
      <c r="D108" s="432">
        <v>0</v>
      </c>
      <c r="E108" s="432">
        <v>0</v>
      </c>
      <c r="F108" s="432">
        <v>0</v>
      </c>
      <c r="G108" s="432">
        <v>0</v>
      </c>
      <c r="H108" s="432">
        <v>0</v>
      </c>
      <c r="I108" s="432">
        <v>0</v>
      </c>
      <c r="J108" s="432">
        <v>0</v>
      </c>
      <c r="K108" s="432">
        <v>0</v>
      </c>
      <c r="Z108" s="451">
        <v>49582</v>
      </c>
    </row>
    <row r="109" spans="2:26" ht="18" customHeight="1" x14ac:dyDescent="0.25">
      <c r="B109" s="431">
        <v>95</v>
      </c>
      <c r="C109" s="451">
        <v>49583</v>
      </c>
      <c r="D109" s="432">
        <v>0</v>
      </c>
      <c r="E109" s="432">
        <v>0</v>
      </c>
      <c r="F109" s="432">
        <v>0</v>
      </c>
      <c r="G109" s="432">
        <v>0</v>
      </c>
      <c r="H109" s="432">
        <v>0</v>
      </c>
      <c r="I109" s="432">
        <v>0</v>
      </c>
      <c r="J109" s="432">
        <v>0</v>
      </c>
      <c r="K109" s="432">
        <v>0</v>
      </c>
      <c r="Z109" s="451">
        <v>49613</v>
      </c>
    </row>
    <row r="110" spans="2:26" ht="18" customHeight="1" x14ac:dyDescent="0.25">
      <c r="B110" s="431">
        <v>96</v>
      </c>
      <c r="C110" s="451">
        <v>49614</v>
      </c>
      <c r="D110" s="432">
        <v>0</v>
      </c>
      <c r="E110" s="432">
        <v>0</v>
      </c>
      <c r="F110" s="432">
        <v>0</v>
      </c>
      <c r="G110" s="432">
        <v>0</v>
      </c>
      <c r="H110" s="432">
        <v>0</v>
      </c>
      <c r="I110" s="432">
        <v>0</v>
      </c>
      <c r="J110" s="432">
        <v>0</v>
      </c>
      <c r="K110" s="432">
        <v>0</v>
      </c>
      <c r="Z110" s="451">
        <v>49643</v>
      </c>
    </row>
    <row r="111" spans="2:26" ht="18" customHeight="1" x14ac:dyDescent="0.25">
      <c r="B111" s="431">
        <v>97</v>
      </c>
      <c r="C111" s="451">
        <v>49644</v>
      </c>
      <c r="D111" s="432">
        <v>0</v>
      </c>
      <c r="E111" s="432">
        <v>0</v>
      </c>
      <c r="F111" s="432">
        <v>0</v>
      </c>
      <c r="G111" s="432">
        <v>0</v>
      </c>
      <c r="H111" s="432">
        <v>0</v>
      </c>
      <c r="I111" s="432">
        <v>0</v>
      </c>
      <c r="J111" s="432">
        <v>0</v>
      </c>
      <c r="K111" s="432">
        <v>0</v>
      </c>
      <c r="Z111" s="451">
        <v>49674</v>
      </c>
    </row>
    <row r="112" spans="2:26" ht="18" customHeight="1" x14ac:dyDescent="0.25">
      <c r="B112" s="431">
        <v>98</v>
      </c>
      <c r="C112" s="451">
        <v>49675</v>
      </c>
      <c r="D112" s="432">
        <v>0</v>
      </c>
      <c r="E112" s="432">
        <v>0</v>
      </c>
      <c r="F112" s="432">
        <v>0</v>
      </c>
      <c r="G112" s="432">
        <v>0</v>
      </c>
      <c r="H112" s="432">
        <v>0</v>
      </c>
      <c r="I112" s="432">
        <v>0</v>
      </c>
      <c r="J112" s="432">
        <v>0</v>
      </c>
      <c r="K112" s="432">
        <v>0</v>
      </c>
      <c r="Z112" s="451">
        <v>49705</v>
      </c>
    </row>
    <row r="113" spans="2:26" ht="18" customHeight="1" x14ac:dyDescent="0.25">
      <c r="B113" s="431">
        <v>99</v>
      </c>
      <c r="C113" s="451">
        <v>49706</v>
      </c>
      <c r="D113" s="432">
        <v>0</v>
      </c>
      <c r="E113" s="432">
        <v>0</v>
      </c>
      <c r="F113" s="432">
        <v>0</v>
      </c>
      <c r="G113" s="432">
        <v>0</v>
      </c>
      <c r="H113" s="432">
        <v>0</v>
      </c>
      <c r="I113" s="432">
        <v>0</v>
      </c>
      <c r="J113" s="432">
        <v>0</v>
      </c>
      <c r="K113" s="432">
        <v>0</v>
      </c>
      <c r="Z113" s="451">
        <v>49734</v>
      </c>
    </row>
    <row r="114" spans="2:26" ht="18" customHeight="1" x14ac:dyDescent="0.25">
      <c r="B114" s="431">
        <v>100</v>
      </c>
      <c r="C114" s="451">
        <v>49735</v>
      </c>
      <c r="D114" s="432">
        <v>0</v>
      </c>
      <c r="E114" s="432">
        <v>0</v>
      </c>
      <c r="F114" s="432">
        <v>0</v>
      </c>
      <c r="G114" s="432">
        <v>0</v>
      </c>
      <c r="H114" s="432">
        <v>0</v>
      </c>
      <c r="I114" s="432">
        <v>0</v>
      </c>
      <c r="J114" s="432">
        <v>0</v>
      </c>
      <c r="K114" s="432">
        <v>0</v>
      </c>
      <c r="Z114" s="451">
        <v>49765</v>
      </c>
    </row>
    <row r="115" spans="2:26" ht="18" customHeight="1" x14ac:dyDescent="0.25">
      <c r="B115" s="431">
        <v>101</v>
      </c>
      <c r="C115" s="451">
        <v>49766</v>
      </c>
      <c r="D115" s="432">
        <v>0</v>
      </c>
      <c r="E115" s="432">
        <v>0</v>
      </c>
      <c r="F115" s="432">
        <v>0</v>
      </c>
      <c r="G115" s="432">
        <v>0</v>
      </c>
      <c r="H115" s="432">
        <v>0</v>
      </c>
      <c r="I115" s="432">
        <v>0</v>
      </c>
      <c r="J115" s="432">
        <v>0</v>
      </c>
      <c r="K115" s="432">
        <v>0</v>
      </c>
      <c r="Z115" s="451">
        <v>49795</v>
      </c>
    </row>
    <row r="116" spans="2:26" ht="18" customHeight="1" x14ac:dyDescent="0.25">
      <c r="B116" s="431">
        <v>102</v>
      </c>
      <c r="C116" s="451">
        <v>49796</v>
      </c>
      <c r="D116" s="432">
        <v>0</v>
      </c>
      <c r="E116" s="432">
        <v>0</v>
      </c>
      <c r="F116" s="432">
        <v>0</v>
      </c>
      <c r="G116" s="432">
        <v>0</v>
      </c>
      <c r="H116" s="432">
        <v>0</v>
      </c>
      <c r="I116" s="432">
        <v>0</v>
      </c>
      <c r="J116" s="432">
        <v>0</v>
      </c>
      <c r="K116" s="432">
        <v>0</v>
      </c>
      <c r="Z116" s="451">
        <v>49826</v>
      </c>
    </row>
    <row r="117" spans="2:26" ht="18" customHeight="1" x14ac:dyDescent="0.25">
      <c r="B117" s="431">
        <v>103</v>
      </c>
      <c r="C117" s="451">
        <v>49827</v>
      </c>
      <c r="D117" s="432">
        <v>0</v>
      </c>
      <c r="E117" s="432">
        <v>0</v>
      </c>
      <c r="F117" s="432">
        <v>0</v>
      </c>
      <c r="G117" s="432">
        <v>0</v>
      </c>
      <c r="H117" s="432">
        <v>0</v>
      </c>
      <c r="I117" s="432">
        <v>0</v>
      </c>
      <c r="J117" s="432">
        <v>0</v>
      </c>
      <c r="K117" s="432">
        <v>0</v>
      </c>
      <c r="Z117" s="451">
        <v>49856</v>
      </c>
    </row>
    <row r="118" spans="2:26" ht="18" customHeight="1" x14ac:dyDescent="0.25">
      <c r="B118" s="431">
        <v>104</v>
      </c>
      <c r="C118" s="451">
        <v>49857</v>
      </c>
      <c r="D118" s="432">
        <v>0</v>
      </c>
      <c r="E118" s="432">
        <v>0</v>
      </c>
      <c r="F118" s="432">
        <v>0</v>
      </c>
      <c r="G118" s="432">
        <v>0</v>
      </c>
      <c r="H118" s="432">
        <v>0</v>
      </c>
      <c r="I118" s="432">
        <v>0</v>
      </c>
      <c r="J118" s="432">
        <v>0</v>
      </c>
      <c r="K118" s="432">
        <v>0</v>
      </c>
      <c r="Z118" s="451">
        <v>49887</v>
      </c>
    </row>
    <row r="119" spans="2:26" ht="18" customHeight="1" x14ac:dyDescent="0.25">
      <c r="B119" s="431">
        <v>105</v>
      </c>
      <c r="C119" s="451">
        <v>49888</v>
      </c>
      <c r="D119" s="432">
        <v>0</v>
      </c>
      <c r="E119" s="432">
        <v>0</v>
      </c>
      <c r="F119" s="432">
        <v>0</v>
      </c>
      <c r="G119" s="432">
        <v>0</v>
      </c>
      <c r="H119" s="432">
        <v>0</v>
      </c>
      <c r="I119" s="432">
        <v>0</v>
      </c>
      <c r="J119" s="432">
        <v>0</v>
      </c>
      <c r="K119" s="432">
        <v>0</v>
      </c>
      <c r="Z119" s="451">
        <v>49918</v>
      </c>
    </row>
    <row r="120" spans="2:26" ht="18" customHeight="1" x14ac:dyDescent="0.25">
      <c r="B120" s="431">
        <v>106</v>
      </c>
      <c r="C120" s="451">
        <v>49919</v>
      </c>
      <c r="D120" s="432">
        <v>0</v>
      </c>
      <c r="E120" s="432">
        <v>0</v>
      </c>
      <c r="F120" s="432">
        <v>0</v>
      </c>
      <c r="G120" s="432">
        <v>0</v>
      </c>
      <c r="H120" s="432">
        <v>0</v>
      </c>
      <c r="I120" s="432">
        <v>0</v>
      </c>
      <c r="J120" s="432">
        <v>0</v>
      </c>
      <c r="K120" s="432">
        <v>0</v>
      </c>
      <c r="Z120" s="451">
        <v>49948</v>
      </c>
    </row>
    <row r="121" spans="2:26" ht="18" customHeight="1" x14ac:dyDescent="0.25">
      <c r="B121" s="431">
        <v>107</v>
      </c>
      <c r="C121" s="451">
        <v>49949</v>
      </c>
      <c r="D121" s="432">
        <v>0</v>
      </c>
      <c r="E121" s="432">
        <v>0</v>
      </c>
      <c r="F121" s="432">
        <v>0</v>
      </c>
      <c r="G121" s="432">
        <v>0</v>
      </c>
      <c r="H121" s="432">
        <v>0</v>
      </c>
      <c r="I121" s="432">
        <v>0</v>
      </c>
      <c r="J121" s="432">
        <v>0</v>
      </c>
      <c r="K121" s="432">
        <v>0</v>
      </c>
      <c r="Z121" s="451">
        <v>49979</v>
      </c>
    </row>
    <row r="122" spans="2:26" ht="18" customHeight="1" x14ac:dyDescent="0.25">
      <c r="B122" s="431">
        <v>108</v>
      </c>
      <c r="C122" s="451">
        <v>49980</v>
      </c>
      <c r="D122" s="432">
        <v>0</v>
      </c>
      <c r="E122" s="432">
        <v>0</v>
      </c>
      <c r="F122" s="432">
        <v>0</v>
      </c>
      <c r="G122" s="432">
        <v>0</v>
      </c>
      <c r="H122" s="432">
        <v>0</v>
      </c>
      <c r="I122" s="432">
        <v>0</v>
      </c>
      <c r="J122" s="432">
        <v>0</v>
      </c>
      <c r="K122" s="432">
        <v>0</v>
      </c>
      <c r="Z122" s="451">
        <v>50009</v>
      </c>
    </row>
    <row r="123" spans="2:26" ht="18" customHeight="1" x14ac:dyDescent="0.25">
      <c r="B123" s="431">
        <v>109</v>
      </c>
      <c r="C123" s="451">
        <v>50010</v>
      </c>
      <c r="D123" s="432">
        <v>0</v>
      </c>
      <c r="E123" s="432">
        <v>0</v>
      </c>
      <c r="F123" s="432">
        <v>0</v>
      </c>
      <c r="G123" s="432">
        <v>0</v>
      </c>
      <c r="H123" s="432">
        <v>0</v>
      </c>
      <c r="I123" s="432">
        <v>0</v>
      </c>
      <c r="J123" s="432">
        <v>0</v>
      </c>
      <c r="K123" s="432">
        <v>0</v>
      </c>
      <c r="Z123" s="451">
        <v>50040</v>
      </c>
    </row>
    <row r="124" spans="2:26" ht="18" customHeight="1" x14ac:dyDescent="0.25">
      <c r="B124" s="431">
        <v>110</v>
      </c>
      <c r="C124" s="451">
        <v>50041</v>
      </c>
      <c r="D124" s="432">
        <v>0</v>
      </c>
      <c r="E124" s="432">
        <v>0</v>
      </c>
      <c r="F124" s="432">
        <v>0</v>
      </c>
      <c r="G124" s="432">
        <v>0</v>
      </c>
      <c r="H124" s="432">
        <v>0</v>
      </c>
      <c r="I124" s="432">
        <v>0</v>
      </c>
      <c r="J124" s="432">
        <v>0</v>
      </c>
      <c r="K124" s="432">
        <v>0</v>
      </c>
      <c r="Z124" s="451">
        <v>50071</v>
      </c>
    </row>
    <row r="125" spans="2:26" ht="18" customHeight="1" x14ac:dyDescent="0.25">
      <c r="B125" s="431">
        <v>111</v>
      </c>
      <c r="C125" s="451">
        <v>50072</v>
      </c>
      <c r="D125" s="432">
        <v>0</v>
      </c>
      <c r="E125" s="432">
        <v>0</v>
      </c>
      <c r="F125" s="432">
        <v>0</v>
      </c>
      <c r="G125" s="432">
        <v>0</v>
      </c>
      <c r="H125" s="432">
        <v>0</v>
      </c>
      <c r="I125" s="432">
        <v>0</v>
      </c>
      <c r="J125" s="432">
        <v>0</v>
      </c>
      <c r="K125" s="432">
        <v>0</v>
      </c>
      <c r="Z125" s="451">
        <v>50099</v>
      </c>
    </row>
    <row r="126" spans="2:26" ht="18" customHeight="1" x14ac:dyDescent="0.25">
      <c r="B126" s="431">
        <v>112</v>
      </c>
      <c r="C126" s="451">
        <v>50100</v>
      </c>
      <c r="D126" s="432">
        <v>0</v>
      </c>
      <c r="E126" s="432">
        <v>0</v>
      </c>
      <c r="F126" s="432">
        <v>0</v>
      </c>
      <c r="G126" s="432">
        <v>0</v>
      </c>
      <c r="H126" s="432">
        <v>0</v>
      </c>
      <c r="I126" s="432">
        <v>0</v>
      </c>
      <c r="J126" s="432">
        <v>0</v>
      </c>
      <c r="K126" s="432">
        <v>0</v>
      </c>
      <c r="Z126" s="451">
        <v>50130</v>
      </c>
    </row>
    <row r="127" spans="2:26" ht="18" customHeight="1" x14ac:dyDescent="0.25">
      <c r="B127" s="431">
        <v>113</v>
      </c>
      <c r="C127" s="451">
        <v>50131</v>
      </c>
      <c r="D127" s="432">
        <v>0</v>
      </c>
      <c r="E127" s="432">
        <v>0</v>
      </c>
      <c r="F127" s="432">
        <v>0</v>
      </c>
      <c r="G127" s="432">
        <v>0</v>
      </c>
      <c r="H127" s="432">
        <v>0</v>
      </c>
      <c r="I127" s="432">
        <v>0</v>
      </c>
      <c r="J127" s="432">
        <v>0</v>
      </c>
      <c r="K127" s="432">
        <v>0</v>
      </c>
      <c r="Z127" s="451">
        <v>50160</v>
      </c>
    </row>
    <row r="128" spans="2:26" ht="18" customHeight="1" x14ac:dyDescent="0.25">
      <c r="B128" s="431">
        <v>114</v>
      </c>
      <c r="C128" s="451">
        <v>50161</v>
      </c>
      <c r="D128" s="432">
        <v>0</v>
      </c>
      <c r="E128" s="432">
        <v>0</v>
      </c>
      <c r="F128" s="432">
        <v>0</v>
      </c>
      <c r="G128" s="432">
        <v>0</v>
      </c>
      <c r="H128" s="432">
        <v>0</v>
      </c>
      <c r="I128" s="432">
        <v>0</v>
      </c>
      <c r="J128" s="432">
        <v>0</v>
      </c>
      <c r="K128" s="432">
        <v>0</v>
      </c>
      <c r="Z128" s="451">
        <v>50191</v>
      </c>
    </row>
    <row r="129" spans="2:26" ht="18" customHeight="1" x14ac:dyDescent="0.25">
      <c r="B129" s="431">
        <v>115</v>
      </c>
      <c r="C129" s="451">
        <v>50192</v>
      </c>
      <c r="D129" s="432">
        <v>0</v>
      </c>
      <c r="E129" s="432">
        <v>0</v>
      </c>
      <c r="F129" s="432">
        <v>0</v>
      </c>
      <c r="G129" s="432">
        <v>0</v>
      </c>
      <c r="H129" s="432">
        <v>0</v>
      </c>
      <c r="I129" s="432">
        <v>0</v>
      </c>
      <c r="J129" s="432">
        <v>0</v>
      </c>
      <c r="K129" s="432">
        <v>0</v>
      </c>
      <c r="Z129" s="451">
        <v>50221</v>
      </c>
    </row>
    <row r="130" spans="2:26" ht="18" customHeight="1" x14ac:dyDescent="0.25">
      <c r="B130" s="431">
        <v>116</v>
      </c>
      <c r="C130" s="451">
        <v>50222</v>
      </c>
      <c r="D130" s="432">
        <v>0</v>
      </c>
      <c r="E130" s="432">
        <v>0</v>
      </c>
      <c r="F130" s="432">
        <v>0</v>
      </c>
      <c r="G130" s="432">
        <v>0</v>
      </c>
      <c r="H130" s="432">
        <v>0</v>
      </c>
      <c r="I130" s="432">
        <v>0</v>
      </c>
      <c r="J130" s="432">
        <v>0</v>
      </c>
      <c r="K130" s="432">
        <v>0</v>
      </c>
      <c r="Z130" s="451">
        <v>50252</v>
      </c>
    </row>
    <row r="131" spans="2:26" ht="18" customHeight="1" x14ac:dyDescent="0.25">
      <c r="B131" s="431">
        <v>117</v>
      </c>
      <c r="C131" s="451">
        <v>50253</v>
      </c>
      <c r="D131" s="432">
        <v>0</v>
      </c>
      <c r="E131" s="432">
        <v>0</v>
      </c>
      <c r="F131" s="432">
        <v>0</v>
      </c>
      <c r="G131" s="432">
        <v>0</v>
      </c>
      <c r="H131" s="432">
        <v>0</v>
      </c>
      <c r="I131" s="432">
        <v>0</v>
      </c>
      <c r="J131" s="432">
        <v>0</v>
      </c>
      <c r="K131" s="432">
        <v>0</v>
      </c>
      <c r="Z131" s="451">
        <v>50283</v>
      </c>
    </row>
    <row r="132" spans="2:26" ht="18" customHeight="1" x14ac:dyDescent="0.25">
      <c r="B132" s="431">
        <v>118</v>
      </c>
      <c r="C132" s="451">
        <v>50284</v>
      </c>
      <c r="D132" s="432">
        <v>0</v>
      </c>
      <c r="E132" s="432">
        <v>0</v>
      </c>
      <c r="F132" s="432">
        <v>0</v>
      </c>
      <c r="G132" s="432">
        <v>0</v>
      </c>
      <c r="H132" s="432">
        <v>0</v>
      </c>
      <c r="I132" s="432">
        <v>0</v>
      </c>
      <c r="J132" s="432">
        <v>0</v>
      </c>
      <c r="K132" s="432">
        <v>0</v>
      </c>
      <c r="Z132" s="451">
        <v>50313</v>
      </c>
    </row>
    <row r="133" spans="2:26" ht="18" customHeight="1" x14ac:dyDescent="0.25">
      <c r="B133" s="431">
        <v>119</v>
      </c>
      <c r="C133" s="451">
        <v>50314</v>
      </c>
      <c r="D133" s="432">
        <v>0</v>
      </c>
      <c r="E133" s="432">
        <v>0</v>
      </c>
      <c r="F133" s="432">
        <v>0</v>
      </c>
      <c r="G133" s="432">
        <v>0</v>
      </c>
      <c r="H133" s="432">
        <v>0</v>
      </c>
      <c r="I133" s="432">
        <v>0</v>
      </c>
      <c r="J133" s="432">
        <v>0</v>
      </c>
      <c r="K133" s="432">
        <v>0</v>
      </c>
      <c r="Z133" s="451">
        <v>50344</v>
      </c>
    </row>
    <row r="134" spans="2:26" ht="18" customHeight="1" x14ac:dyDescent="0.25">
      <c r="B134" s="431">
        <v>120</v>
      </c>
      <c r="C134" s="451">
        <v>50345</v>
      </c>
      <c r="D134" s="432">
        <v>0</v>
      </c>
      <c r="E134" s="432">
        <v>0</v>
      </c>
      <c r="F134" s="432">
        <v>0</v>
      </c>
      <c r="G134" s="432">
        <v>0</v>
      </c>
      <c r="H134" s="432">
        <v>0</v>
      </c>
      <c r="I134" s="432">
        <v>0</v>
      </c>
      <c r="J134" s="432">
        <v>0</v>
      </c>
      <c r="K134" s="432">
        <v>0</v>
      </c>
      <c r="Z134" s="451">
        <v>50374</v>
      </c>
    </row>
    <row r="135" spans="2:26" ht="18" customHeight="1" x14ac:dyDescent="0.25">
      <c r="B135" s="431">
        <v>121</v>
      </c>
      <c r="C135" s="451">
        <v>50375</v>
      </c>
      <c r="D135" s="432">
        <v>0</v>
      </c>
      <c r="E135" s="432">
        <v>0</v>
      </c>
      <c r="F135" s="432">
        <v>0</v>
      </c>
      <c r="G135" s="432">
        <v>0</v>
      </c>
      <c r="H135" s="432">
        <v>0</v>
      </c>
      <c r="I135" s="432">
        <v>0</v>
      </c>
      <c r="J135" s="432">
        <v>0</v>
      </c>
      <c r="K135" s="432">
        <v>0</v>
      </c>
      <c r="Z135" s="451">
        <v>50405</v>
      </c>
    </row>
    <row r="136" spans="2:26" ht="18" customHeight="1" x14ac:dyDescent="0.25">
      <c r="B136" s="431">
        <v>122</v>
      </c>
      <c r="C136" s="451">
        <v>50406</v>
      </c>
      <c r="D136" s="432">
        <v>0</v>
      </c>
      <c r="E136" s="432">
        <v>0</v>
      </c>
      <c r="F136" s="432">
        <v>0</v>
      </c>
      <c r="G136" s="432">
        <v>0</v>
      </c>
      <c r="H136" s="432">
        <v>0</v>
      </c>
      <c r="I136" s="432">
        <v>0</v>
      </c>
      <c r="J136" s="432">
        <v>0</v>
      </c>
      <c r="K136" s="432">
        <v>0</v>
      </c>
      <c r="Z136" s="451">
        <v>50436</v>
      </c>
    </row>
    <row r="137" spans="2:26" ht="18" customHeight="1" x14ac:dyDescent="0.25">
      <c r="B137" s="431">
        <v>123</v>
      </c>
      <c r="C137" s="451">
        <v>50437</v>
      </c>
      <c r="D137" s="432">
        <v>0</v>
      </c>
      <c r="E137" s="432">
        <v>0</v>
      </c>
      <c r="F137" s="432">
        <v>0</v>
      </c>
      <c r="G137" s="432">
        <v>0</v>
      </c>
      <c r="H137" s="432">
        <v>0</v>
      </c>
      <c r="I137" s="432">
        <v>0</v>
      </c>
      <c r="J137" s="432">
        <v>0</v>
      </c>
      <c r="K137" s="432">
        <v>0</v>
      </c>
      <c r="Z137" s="451">
        <v>50464</v>
      </c>
    </row>
    <row r="138" spans="2:26" ht="18" customHeight="1" x14ac:dyDescent="0.25">
      <c r="B138" s="431">
        <v>124</v>
      </c>
      <c r="C138" s="451">
        <v>50465</v>
      </c>
      <c r="D138" s="432">
        <v>0</v>
      </c>
      <c r="E138" s="432">
        <v>0</v>
      </c>
      <c r="F138" s="432">
        <v>0</v>
      </c>
      <c r="G138" s="432">
        <v>0</v>
      </c>
      <c r="H138" s="432">
        <v>0</v>
      </c>
      <c r="I138" s="432">
        <v>0</v>
      </c>
      <c r="J138" s="432">
        <v>0</v>
      </c>
      <c r="K138" s="432">
        <v>0</v>
      </c>
      <c r="Z138" s="451">
        <v>50495</v>
      </c>
    </row>
    <row r="139" spans="2:26" ht="18" customHeight="1" x14ac:dyDescent="0.25">
      <c r="B139" s="431">
        <v>125</v>
      </c>
      <c r="C139" s="451">
        <v>50496</v>
      </c>
      <c r="D139" s="432">
        <v>0</v>
      </c>
      <c r="E139" s="432">
        <v>0</v>
      </c>
      <c r="F139" s="432">
        <v>0</v>
      </c>
      <c r="G139" s="432">
        <v>0</v>
      </c>
      <c r="H139" s="432">
        <v>0</v>
      </c>
      <c r="I139" s="432">
        <v>0</v>
      </c>
      <c r="J139" s="432">
        <v>0</v>
      </c>
      <c r="K139" s="432">
        <v>0</v>
      </c>
      <c r="Z139" s="451">
        <v>50525</v>
      </c>
    </row>
    <row r="140" spans="2:26" ht="18" customHeight="1" x14ac:dyDescent="0.25">
      <c r="B140" s="431">
        <v>126</v>
      </c>
      <c r="C140" s="451">
        <v>50526</v>
      </c>
      <c r="D140" s="432">
        <v>0</v>
      </c>
      <c r="E140" s="432">
        <v>0</v>
      </c>
      <c r="F140" s="432">
        <v>0</v>
      </c>
      <c r="G140" s="432">
        <v>0</v>
      </c>
      <c r="H140" s="432">
        <v>0</v>
      </c>
      <c r="I140" s="432">
        <v>0</v>
      </c>
      <c r="J140" s="432">
        <v>0</v>
      </c>
      <c r="K140" s="432">
        <v>0</v>
      </c>
      <c r="Z140" s="451">
        <v>50556</v>
      </c>
    </row>
    <row r="141" spans="2:26" ht="18" customHeight="1" x14ac:dyDescent="0.25">
      <c r="B141" s="431">
        <v>127</v>
      </c>
      <c r="C141" s="451">
        <v>50557</v>
      </c>
      <c r="D141" s="432">
        <v>0</v>
      </c>
      <c r="E141" s="432">
        <v>0</v>
      </c>
      <c r="F141" s="432">
        <v>0</v>
      </c>
      <c r="G141" s="432">
        <v>0</v>
      </c>
      <c r="H141" s="432">
        <v>0</v>
      </c>
      <c r="I141" s="432">
        <v>0</v>
      </c>
      <c r="J141" s="432">
        <v>0</v>
      </c>
      <c r="K141" s="432">
        <v>0</v>
      </c>
      <c r="Z141" s="451">
        <v>50586</v>
      </c>
    </row>
    <row r="142" spans="2:26" ht="18" customHeight="1" x14ac:dyDescent="0.25">
      <c r="B142" s="431">
        <v>128</v>
      </c>
      <c r="C142" s="451">
        <v>50587</v>
      </c>
      <c r="D142" s="432">
        <v>0</v>
      </c>
      <c r="E142" s="432">
        <v>0</v>
      </c>
      <c r="F142" s="432">
        <v>0</v>
      </c>
      <c r="G142" s="432">
        <v>0</v>
      </c>
      <c r="H142" s="432">
        <v>0</v>
      </c>
      <c r="I142" s="432">
        <v>0</v>
      </c>
      <c r="J142" s="432">
        <v>0</v>
      </c>
      <c r="K142" s="432">
        <v>0</v>
      </c>
      <c r="Z142" s="451">
        <v>50617</v>
      </c>
    </row>
    <row r="143" spans="2:26" ht="18" customHeight="1" x14ac:dyDescent="0.25">
      <c r="B143" s="431">
        <v>129</v>
      </c>
      <c r="C143" s="451">
        <v>50618</v>
      </c>
      <c r="D143" s="432">
        <v>0</v>
      </c>
      <c r="E143" s="432">
        <v>0</v>
      </c>
      <c r="F143" s="432">
        <v>0</v>
      </c>
      <c r="G143" s="432">
        <v>0</v>
      </c>
      <c r="H143" s="432">
        <v>0</v>
      </c>
      <c r="I143" s="432">
        <v>0</v>
      </c>
      <c r="J143" s="432">
        <v>0</v>
      </c>
      <c r="K143" s="432">
        <v>0</v>
      </c>
      <c r="Z143" s="451">
        <v>50648</v>
      </c>
    </row>
    <row r="144" spans="2:26" ht="18" customHeight="1" x14ac:dyDescent="0.25">
      <c r="B144" s="431">
        <v>130</v>
      </c>
      <c r="C144" s="451">
        <v>50649</v>
      </c>
      <c r="D144" s="432">
        <v>0</v>
      </c>
      <c r="E144" s="432">
        <v>0</v>
      </c>
      <c r="F144" s="432">
        <v>0</v>
      </c>
      <c r="G144" s="432">
        <v>0</v>
      </c>
      <c r="H144" s="432">
        <v>0</v>
      </c>
      <c r="I144" s="432">
        <v>0</v>
      </c>
      <c r="J144" s="432">
        <v>0</v>
      </c>
      <c r="K144" s="432">
        <v>0</v>
      </c>
      <c r="Z144" s="451">
        <v>50678</v>
      </c>
    </row>
    <row r="145" spans="2:26" ht="18" customHeight="1" x14ac:dyDescent="0.25">
      <c r="B145" s="431">
        <v>131</v>
      </c>
      <c r="C145" s="451">
        <v>50679</v>
      </c>
      <c r="D145" s="432">
        <v>0</v>
      </c>
      <c r="E145" s="432">
        <v>0</v>
      </c>
      <c r="F145" s="432">
        <v>0</v>
      </c>
      <c r="G145" s="432">
        <v>0</v>
      </c>
      <c r="H145" s="432">
        <v>0</v>
      </c>
      <c r="I145" s="432">
        <v>0</v>
      </c>
      <c r="J145" s="432">
        <v>0</v>
      </c>
      <c r="K145" s="432">
        <v>0</v>
      </c>
      <c r="Z145" s="451">
        <v>50709</v>
      </c>
    </row>
    <row r="146" spans="2:26" ht="18" customHeight="1" x14ac:dyDescent="0.25">
      <c r="B146" s="431">
        <v>132</v>
      </c>
      <c r="C146" s="451">
        <v>50710</v>
      </c>
      <c r="D146" s="432">
        <v>0</v>
      </c>
      <c r="E146" s="432">
        <v>0</v>
      </c>
      <c r="F146" s="432">
        <v>0</v>
      </c>
      <c r="G146" s="432">
        <v>0</v>
      </c>
      <c r="H146" s="432">
        <v>0</v>
      </c>
      <c r="I146" s="432">
        <v>0</v>
      </c>
      <c r="J146" s="432">
        <v>0</v>
      </c>
      <c r="K146" s="432">
        <v>0</v>
      </c>
      <c r="Z146" s="451">
        <v>50739</v>
      </c>
    </row>
    <row r="147" spans="2:26" ht="18" customHeight="1" x14ac:dyDescent="0.25">
      <c r="B147" s="431">
        <v>133</v>
      </c>
      <c r="C147" s="451">
        <v>50740</v>
      </c>
      <c r="D147" s="432">
        <v>0</v>
      </c>
      <c r="E147" s="432">
        <v>0</v>
      </c>
      <c r="F147" s="432">
        <v>0</v>
      </c>
      <c r="G147" s="432">
        <v>0</v>
      </c>
      <c r="H147" s="432">
        <v>0</v>
      </c>
      <c r="I147" s="432">
        <v>0</v>
      </c>
      <c r="J147" s="432">
        <v>0</v>
      </c>
      <c r="K147" s="432">
        <v>0</v>
      </c>
      <c r="Z147" s="451">
        <v>50770</v>
      </c>
    </row>
    <row r="148" spans="2:26" ht="18" customHeight="1" x14ac:dyDescent="0.25">
      <c r="B148" s="431">
        <v>134</v>
      </c>
      <c r="C148" s="451">
        <v>50771</v>
      </c>
      <c r="D148" s="432">
        <v>0</v>
      </c>
      <c r="E148" s="432">
        <v>0</v>
      </c>
      <c r="F148" s="432">
        <v>0</v>
      </c>
      <c r="G148" s="432">
        <v>0</v>
      </c>
      <c r="H148" s="432">
        <v>0</v>
      </c>
      <c r="I148" s="432">
        <v>0</v>
      </c>
      <c r="J148" s="432">
        <v>0</v>
      </c>
      <c r="K148" s="432">
        <v>0</v>
      </c>
      <c r="Z148" s="451">
        <v>50801</v>
      </c>
    </row>
    <row r="149" spans="2:26" ht="18" customHeight="1" x14ac:dyDescent="0.25">
      <c r="B149" s="431">
        <v>135</v>
      </c>
      <c r="C149" s="451">
        <v>50802</v>
      </c>
      <c r="D149" s="432">
        <v>0</v>
      </c>
      <c r="E149" s="432">
        <v>0</v>
      </c>
      <c r="F149" s="432">
        <v>0</v>
      </c>
      <c r="G149" s="432">
        <v>0</v>
      </c>
      <c r="H149" s="432">
        <v>0</v>
      </c>
      <c r="I149" s="432">
        <v>0</v>
      </c>
      <c r="J149" s="432">
        <v>0</v>
      </c>
      <c r="K149" s="432">
        <v>0</v>
      </c>
      <c r="Z149" s="451">
        <v>50829</v>
      </c>
    </row>
    <row r="150" spans="2:26" ht="18" customHeight="1" x14ac:dyDescent="0.25">
      <c r="B150" s="431">
        <v>136</v>
      </c>
      <c r="C150" s="451">
        <v>50830</v>
      </c>
      <c r="D150" s="432">
        <v>0</v>
      </c>
      <c r="E150" s="432">
        <v>0</v>
      </c>
      <c r="F150" s="432">
        <v>0</v>
      </c>
      <c r="G150" s="432">
        <v>0</v>
      </c>
      <c r="H150" s="432">
        <v>0</v>
      </c>
      <c r="I150" s="432">
        <v>0</v>
      </c>
      <c r="J150" s="432">
        <v>0</v>
      </c>
      <c r="K150" s="432">
        <v>0</v>
      </c>
      <c r="Z150" s="451">
        <v>50860</v>
      </c>
    </row>
    <row r="151" spans="2:26" ht="18" customHeight="1" x14ac:dyDescent="0.25">
      <c r="B151" s="431">
        <v>137</v>
      </c>
      <c r="C151" s="451">
        <v>50861</v>
      </c>
      <c r="D151" s="432">
        <v>0</v>
      </c>
      <c r="E151" s="432">
        <v>0</v>
      </c>
      <c r="F151" s="432">
        <v>0</v>
      </c>
      <c r="G151" s="432">
        <v>0</v>
      </c>
      <c r="H151" s="432">
        <v>0</v>
      </c>
      <c r="I151" s="432">
        <v>0</v>
      </c>
      <c r="J151" s="432">
        <v>0</v>
      </c>
      <c r="K151" s="432">
        <v>0</v>
      </c>
      <c r="Z151" s="451">
        <v>50890</v>
      </c>
    </row>
    <row r="152" spans="2:26" ht="18" customHeight="1" x14ac:dyDescent="0.25">
      <c r="B152" s="431">
        <v>138</v>
      </c>
      <c r="C152" s="451">
        <v>50891</v>
      </c>
      <c r="D152" s="432">
        <v>0</v>
      </c>
      <c r="E152" s="432">
        <v>0</v>
      </c>
      <c r="F152" s="432">
        <v>0</v>
      </c>
      <c r="G152" s="432">
        <v>0</v>
      </c>
      <c r="H152" s="432">
        <v>0</v>
      </c>
      <c r="I152" s="432">
        <v>0</v>
      </c>
      <c r="J152" s="432">
        <v>0</v>
      </c>
      <c r="K152" s="432">
        <v>0</v>
      </c>
      <c r="Z152" s="451">
        <v>50921</v>
      </c>
    </row>
    <row r="153" spans="2:26" ht="18" customHeight="1" x14ac:dyDescent="0.25">
      <c r="B153" s="431">
        <v>139</v>
      </c>
      <c r="C153" s="451">
        <v>50922</v>
      </c>
      <c r="D153" s="432">
        <v>0</v>
      </c>
      <c r="E153" s="432">
        <v>0</v>
      </c>
      <c r="F153" s="432">
        <v>0</v>
      </c>
      <c r="G153" s="432">
        <v>0</v>
      </c>
      <c r="H153" s="432">
        <v>0</v>
      </c>
      <c r="I153" s="432">
        <v>0</v>
      </c>
      <c r="J153" s="432">
        <v>0</v>
      </c>
      <c r="K153" s="432">
        <v>0</v>
      </c>
      <c r="Z153" s="451">
        <v>50951</v>
      </c>
    </row>
    <row r="154" spans="2:26" ht="18" customHeight="1" x14ac:dyDescent="0.25">
      <c r="B154" s="431">
        <v>140</v>
      </c>
      <c r="C154" s="451">
        <v>50952</v>
      </c>
      <c r="D154" s="432">
        <v>0</v>
      </c>
      <c r="E154" s="432">
        <v>0</v>
      </c>
      <c r="F154" s="432">
        <v>0</v>
      </c>
      <c r="G154" s="432">
        <v>0</v>
      </c>
      <c r="H154" s="432">
        <v>0</v>
      </c>
      <c r="I154" s="432">
        <v>0</v>
      </c>
      <c r="J154" s="432">
        <v>0</v>
      </c>
      <c r="K154" s="432">
        <v>0</v>
      </c>
      <c r="Z154" s="451">
        <v>50982</v>
      </c>
    </row>
    <row r="155" spans="2:26" ht="18" customHeight="1" x14ac:dyDescent="0.25">
      <c r="B155" s="431">
        <v>141</v>
      </c>
      <c r="C155" s="451">
        <v>50983</v>
      </c>
      <c r="D155" s="432">
        <v>0</v>
      </c>
      <c r="E155" s="432">
        <v>0</v>
      </c>
      <c r="F155" s="432">
        <v>0</v>
      </c>
      <c r="G155" s="432">
        <v>0</v>
      </c>
      <c r="H155" s="432">
        <v>0</v>
      </c>
      <c r="I155" s="432">
        <v>0</v>
      </c>
      <c r="J155" s="432">
        <v>0</v>
      </c>
      <c r="K155" s="432">
        <v>0</v>
      </c>
      <c r="Z155" s="451">
        <v>51013</v>
      </c>
    </row>
    <row r="156" spans="2:26" ht="18" customHeight="1" x14ac:dyDescent="0.25">
      <c r="B156" s="431">
        <v>142</v>
      </c>
      <c r="C156" s="451">
        <v>51014</v>
      </c>
      <c r="D156" s="432">
        <v>0</v>
      </c>
      <c r="E156" s="432">
        <v>0</v>
      </c>
      <c r="F156" s="432">
        <v>0</v>
      </c>
      <c r="G156" s="432">
        <v>0</v>
      </c>
      <c r="H156" s="432">
        <v>0</v>
      </c>
      <c r="I156" s="432">
        <v>0</v>
      </c>
      <c r="J156" s="432">
        <v>0</v>
      </c>
      <c r="K156" s="432">
        <v>0</v>
      </c>
      <c r="Z156" s="451">
        <v>51043</v>
      </c>
    </row>
    <row r="157" spans="2:26" ht="18" customHeight="1" x14ac:dyDescent="0.25">
      <c r="B157" s="431">
        <v>143</v>
      </c>
      <c r="C157" s="451">
        <v>51044</v>
      </c>
      <c r="D157" s="432">
        <v>0</v>
      </c>
      <c r="E157" s="432">
        <v>0</v>
      </c>
      <c r="F157" s="432">
        <v>0</v>
      </c>
      <c r="G157" s="432">
        <v>0</v>
      </c>
      <c r="H157" s="432">
        <v>0</v>
      </c>
      <c r="I157" s="432">
        <v>0</v>
      </c>
      <c r="J157" s="432">
        <v>0</v>
      </c>
      <c r="K157" s="432">
        <v>0</v>
      </c>
      <c r="Z157" s="451">
        <v>51074</v>
      </c>
    </row>
    <row r="158" spans="2:26" ht="18" customHeight="1" x14ac:dyDescent="0.25">
      <c r="B158" s="431">
        <v>144</v>
      </c>
      <c r="C158" s="451">
        <v>51075</v>
      </c>
      <c r="D158" s="432">
        <v>0</v>
      </c>
      <c r="E158" s="432">
        <v>0</v>
      </c>
      <c r="F158" s="432">
        <v>0</v>
      </c>
      <c r="G158" s="432">
        <v>0</v>
      </c>
      <c r="H158" s="432">
        <v>0</v>
      </c>
      <c r="I158" s="432">
        <v>0</v>
      </c>
      <c r="J158" s="432">
        <v>0</v>
      </c>
      <c r="K158" s="432">
        <v>0</v>
      </c>
      <c r="Z158" s="451">
        <v>51104</v>
      </c>
    </row>
    <row r="159" spans="2:26" ht="18" customHeight="1" x14ac:dyDescent="0.25">
      <c r="B159" s="431">
        <v>145</v>
      </c>
      <c r="C159" s="451">
        <v>51105</v>
      </c>
      <c r="D159" s="432">
        <v>0</v>
      </c>
      <c r="E159" s="432">
        <v>0</v>
      </c>
      <c r="F159" s="432">
        <v>0</v>
      </c>
      <c r="G159" s="432">
        <v>0</v>
      </c>
      <c r="H159" s="432">
        <v>0</v>
      </c>
      <c r="I159" s="432">
        <v>0</v>
      </c>
      <c r="J159" s="432">
        <v>0</v>
      </c>
      <c r="K159" s="432">
        <v>0</v>
      </c>
      <c r="Z159" s="451">
        <v>51135</v>
      </c>
    </row>
    <row r="160" spans="2:26" ht="18" customHeight="1" x14ac:dyDescent="0.25">
      <c r="B160" s="431">
        <v>146</v>
      </c>
      <c r="C160" s="451">
        <v>51136</v>
      </c>
      <c r="D160" s="432">
        <v>0</v>
      </c>
      <c r="E160" s="432">
        <v>0</v>
      </c>
      <c r="F160" s="432">
        <v>0</v>
      </c>
      <c r="G160" s="432">
        <v>0</v>
      </c>
      <c r="H160" s="432">
        <v>0</v>
      </c>
      <c r="I160" s="432">
        <v>0</v>
      </c>
      <c r="J160" s="432">
        <v>0</v>
      </c>
      <c r="K160" s="432">
        <v>0</v>
      </c>
      <c r="Z160" s="451">
        <v>51166</v>
      </c>
    </row>
    <row r="161" spans="2:26" ht="18" customHeight="1" x14ac:dyDescent="0.25">
      <c r="B161" s="431">
        <v>147</v>
      </c>
      <c r="C161" s="451">
        <v>51167</v>
      </c>
      <c r="D161" s="432">
        <v>0</v>
      </c>
      <c r="E161" s="432">
        <v>0</v>
      </c>
      <c r="F161" s="432">
        <v>0</v>
      </c>
      <c r="G161" s="432">
        <v>0</v>
      </c>
      <c r="H161" s="432">
        <v>0</v>
      </c>
      <c r="I161" s="432">
        <v>0</v>
      </c>
      <c r="J161" s="432">
        <v>0</v>
      </c>
      <c r="K161" s="432">
        <v>0</v>
      </c>
      <c r="Z161" s="451">
        <v>51195</v>
      </c>
    </row>
    <row r="162" spans="2:26" ht="18" customHeight="1" x14ac:dyDescent="0.25">
      <c r="B162" s="431">
        <v>148</v>
      </c>
      <c r="C162" s="451">
        <v>51196</v>
      </c>
      <c r="D162" s="432">
        <v>0</v>
      </c>
      <c r="E162" s="432">
        <v>0</v>
      </c>
      <c r="F162" s="432">
        <v>0</v>
      </c>
      <c r="G162" s="432">
        <v>0</v>
      </c>
      <c r="H162" s="432">
        <v>0</v>
      </c>
      <c r="I162" s="432">
        <v>0</v>
      </c>
      <c r="J162" s="432">
        <v>0</v>
      </c>
      <c r="K162" s="432">
        <v>0</v>
      </c>
      <c r="Z162" s="451">
        <v>51226</v>
      </c>
    </row>
    <row r="163" spans="2:26" ht="18" customHeight="1" x14ac:dyDescent="0.25">
      <c r="B163" s="431">
        <v>149</v>
      </c>
      <c r="C163" s="451">
        <v>51227</v>
      </c>
      <c r="D163" s="432">
        <v>0</v>
      </c>
      <c r="E163" s="432">
        <v>0</v>
      </c>
      <c r="F163" s="432">
        <v>0</v>
      </c>
      <c r="G163" s="432">
        <v>0</v>
      </c>
      <c r="H163" s="432">
        <v>0</v>
      </c>
      <c r="I163" s="432">
        <v>0</v>
      </c>
      <c r="J163" s="432">
        <v>0</v>
      </c>
      <c r="K163" s="432">
        <v>0</v>
      </c>
      <c r="Z163" s="451">
        <v>51256</v>
      </c>
    </row>
    <row r="164" spans="2:26" ht="18" customHeight="1" x14ac:dyDescent="0.25">
      <c r="B164" s="431">
        <v>150</v>
      </c>
      <c r="C164" s="451">
        <v>51257</v>
      </c>
      <c r="D164" s="432">
        <v>0</v>
      </c>
      <c r="E164" s="432">
        <v>0</v>
      </c>
      <c r="F164" s="432">
        <v>0</v>
      </c>
      <c r="G164" s="432">
        <v>0</v>
      </c>
      <c r="H164" s="432">
        <v>0</v>
      </c>
      <c r="I164" s="432">
        <v>0</v>
      </c>
      <c r="J164" s="432">
        <v>0</v>
      </c>
      <c r="K164" s="432">
        <v>0</v>
      </c>
      <c r="Z164" s="451">
        <v>51287</v>
      </c>
    </row>
    <row r="165" spans="2:26" ht="18" customHeight="1" x14ac:dyDescent="0.25">
      <c r="B165" s="431">
        <v>151</v>
      </c>
      <c r="C165" s="451">
        <v>51288</v>
      </c>
      <c r="D165" s="432">
        <v>0</v>
      </c>
      <c r="E165" s="432">
        <v>0</v>
      </c>
      <c r="F165" s="432">
        <v>0</v>
      </c>
      <c r="G165" s="432">
        <v>0</v>
      </c>
      <c r="H165" s="432">
        <v>0</v>
      </c>
      <c r="I165" s="432">
        <v>0</v>
      </c>
      <c r="J165" s="432">
        <v>0</v>
      </c>
      <c r="K165" s="432">
        <v>0</v>
      </c>
      <c r="Z165" s="451">
        <v>51317</v>
      </c>
    </row>
    <row r="166" spans="2:26" ht="18" customHeight="1" x14ac:dyDescent="0.25">
      <c r="B166" s="431">
        <v>152</v>
      </c>
      <c r="C166" s="451">
        <v>51318</v>
      </c>
      <c r="D166" s="432">
        <v>0</v>
      </c>
      <c r="E166" s="432">
        <v>0</v>
      </c>
      <c r="F166" s="432">
        <v>0</v>
      </c>
      <c r="G166" s="432">
        <v>0</v>
      </c>
      <c r="H166" s="432">
        <v>0</v>
      </c>
      <c r="I166" s="432">
        <v>0</v>
      </c>
      <c r="J166" s="432">
        <v>0</v>
      </c>
      <c r="K166" s="432">
        <v>0</v>
      </c>
      <c r="Z166" s="451">
        <v>51348</v>
      </c>
    </row>
    <row r="167" spans="2:26" ht="18" customHeight="1" x14ac:dyDescent="0.25">
      <c r="B167" s="431">
        <v>153</v>
      </c>
      <c r="C167" s="451">
        <v>51349</v>
      </c>
      <c r="D167" s="432">
        <v>0</v>
      </c>
      <c r="E167" s="432">
        <v>0</v>
      </c>
      <c r="F167" s="432">
        <v>0</v>
      </c>
      <c r="G167" s="432">
        <v>0</v>
      </c>
      <c r="H167" s="432">
        <v>0</v>
      </c>
      <c r="I167" s="432">
        <v>0</v>
      </c>
      <c r="J167" s="432">
        <v>0</v>
      </c>
      <c r="K167" s="432">
        <v>0</v>
      </c>
      <c r="Z167" s="451">
        <v>51379</v>
      </c>
    </row>
    <row r="168" spans="2:26" ht="18" customHeight="1" x14ac:dyDescent="0.25">
      <c r="B168" s="431">
        <v>154</v>
      </c>
      <c r="C168" s="451">
        <v>51380</v>
      </c>
      <c r="D168" s="432">
        <v>0</v>
      </c>
      <c r="E168" s="432">
        <v>0</v>
      </c>
      <c r="F168" s="432">
        <v>0</v>
      </c>
      <c r="G168" s="432">
        <v>0</v>
      </c>
      <c r="H168" s="432">
        <v>0</v>
      </c>
      <c r="I168" s="432">
        <v>0</v>
      </c>
      <c r="J168" s="432">
        <v>0</v>
      </c>
      <c r="K168" s="432">
        <v>0</v>
      </c>
      <c r="Z168" s="451">
        <v>51409</v>
      </c>
    </row>
    <row r="169" spans="2:26" ht="18" customHeight="1" x14ac:dyDescent="0.25">
      <c r="B169" s="431">
        <v>155</v>
      </c>
      <c r="C169" s="451">
        <v>51410</v>
      </c>
      <c r="D169" s="432">
        <v>0</v>
      </c>
      <c r="E169" s="432">
        <v>0</v>
      </c>
      <c r="F169" s="432">
        <v>0</v>
      </c>
      <c r="G169" s="432">
        <v>0</v>
      </c>
      <c r="H169" s="432">
        <v>0</v>
      </c>
      <c r="I169" s="432">
        <v>0</v>
      </c>
      <c r="J169" s="432">
        <v>0</v>
      </c>
      <c r="K169" s="432">
        <v>0</v>
      </c>
      <c r="Z169" s="451">
        <v>51440</v>
      </c>
    </row>
    <row r="170" spans="2:26" ht="18" customHeight="1" x14ac:dyDescent="0.25">
      <c r="B170" s="431">
        <v>156</v>
      </c>
      <c r="C170" s="451">
        <v>51441</v>
      </c>
      <c r="D170" s="432">
        <v>0</v>
      </c>
      <c r="E170" s="432">
        <v>0</v>
      </c>
      <c r="F170" s="432">
        <v>0</v>
      </c>
      <c r="G170" s="432">
        <v>0</v>
      </c>
      <c r="H170" s="432">
        <v>0</v>
      </c>
      <c r="I170" s="432">
        <v>0</v>
      </c>
      <c r="J170" s="432">
        <v>0</v>
      </c>
      <c r="K170" s="432">
        <v>0</v>
      </c>
      <c r="Z170" s="451">
        <v>51470</v>
      </c>
    </row>
    <row r="171" spans="2:26" ht="18" customHeight="1" x14ac:dyDescent="0.25">
      <c r="B171" s="431">
        <v>157</v>
      </c>
      <c r="C171" s="451">
        <v>51471</v>
      </c>
      <c r="D171" s="432">
        <v>0</v>
      </c>
      <c r="E171" s="432">
        <v>0</v>
      </c>
      <c r="F171" s="432">
        <v>0</v>
      </c>
      <c r="G171" s="432">
        <v>0</v>
      </c>
      <c r="H171" s="432">
        <v>0</v>
      </c>
      <c r="I171" s="432">
        <v>0</v>
      </c>
      <c r="J171" s="432">
        <v>0</v>
      </c>
      <c r="K171" s="432">
        <v>0</v>
      </c>
      <c r="Z171" s="451">
        <v>51501</v>
      </c>
    </row>
    <row r="172" spans="2:26" ht="18" customHeight="1" x14ac:dyDescent="0.25">
      <c r="B172" s="431">
        <v>158</v>
      </c>
      <c r="C172" s="451">
        <v>51502</v>
      </c>
      <c r="D172" s="432">
        <v>0</v>
      </c>
      <c r="E172" s="432">
        <v>0</v>
      </c>
      <c r="F172" s="432">
        <v>0</v>
      </c>
      <c r="G172" s="432">
        <v>0</v>
      </c>
      <c r="H172" s="432">
        <v>0</v>
      </c>
      <c r="I172" s="432">
        <v>0</v>
      </c>
      <c r="J172" s="432">
        <v>0</v>
      </c>
      <c r="K172" s="432">
        <v>0</v>
      </c>
      <c r="Z172" s="451">
        <v>51532</v>
      </c>
    </row>
    <row r="173" spans="2:26" ht="18" customHeight="1" x14ac:dyDescent="0.25">
      <c r="B173" s="431">
        <v>159</v>
      </c>
      <c r="C173" s="451">
        <v>51533</v>
      </c>
      <c r="D173" s="432">
        <v>0</v>
      </c>
      <c r="E173" s="432">
        <v>0</v>
      </c>
      <c r="F173" s="432">
        <v>0</v>
      </c>
      <c r="G173" s="432">
        <v>0</v>
      </c>
      <c r="H173" s="432">
        <v>0</v>
      </c>
      <c r="I173" s="432">
        <v>0</v>
      </c>
      <c r="J173" s="432">
        <v>0</v>
      </c>
      <c r="K173" s="432">
        <v>0</v>
      </c>
      <c r="Z173" s="451">
        <v>51560</v>
      </c>
    </row>
    <row r="174" spans="2:26" ht="18" customHeight="1" x14ac:dyDescent="0.25">
      <c r="B174" s="431">
        <v>160</v>
      </c>
      <c r="C174" s="451">
        <v>51561</v>
      </c>
      <c r="D174" s="432">
        <v>0</v>
      </c>
      <c r="E174" s="432">
        <v>0</v>
      </c>
      <c r="F174" s="432">
        <v>0</v>
      </c>
      <c r="G174" s="432">
        <v>0</v>
      </c>
      <c r="H174" s="432">
        <v>0</v>
      </c>
      <c r="I174" s="432">
        <v>0</v>
      </c>
      <c r="J174" s="432">
        <v>0</v>
      </c>
      <c r="K174" s="432">
        <v>0</v>
      </c>
      <c r="Z174" s="451">
        <v>51591</v>
      </c>
    </row>
    <row r="175" spans="2:26" ht="18" customHeight="1" x14ac:dyDescent="0.25">
      <c r="B175" s="431">
        <v>161</v>
      </c>
      <c r="C175" s="451">
        <v>51592</v>
      </c>
      <c r="D175" s="432">
        <v>0</v>
      </c>
      <c r="E175" s="432">
        <v>0</v>
      </c>
      <c r="F175" s="432">
        <v>0</v>
      </c>
      <c r="G175" s="432">
        <v>0</v>
      </c>
      <c r="H175" s="432">
        <v>0</v>
      </c>
      <c r="I175" s="432">
        <v>0</v>
      </c>
      <c r="J175" s="432">
        <v>0</v>
      </c>
      <c r="K175" s="432">
        <v>0</v>
      </c>
      <c r="Z175" s="451">
        <v>51621</v>
      </c>
    </row>
    <row r="176" spans="2:26" ht="18" customHeight="1" x14ac:dyDescent="0.25">
      <c r="B176" s="431">
        <v>162</v>
      </c>
      <c r="C176" s="451">
        <v>51622</v>
      </c>
      <c r="D176" s="432">
        <v>0</v>
      </c>
      <c r="E176" s="432">
        <v>0</v>
      </c>
      <c r="F176" s="432">
        <v>0</v>
      </c>
      <c r="G176" s="432">
        <v>0</v>
      </c>
      <c r="H176" s="432">
        <v>0</v>
      </c>
      <c r="I176" s="432">
        <v>0</v>
      </c>
      <c r="J176" s="432">
        <v>0</v>
      </c>
      <c r="K176" s="432">
        <v>0</v>
      </c>
      <c r="Z176" s="451">
        <v>51652</v>
      </c>
    </row>
    <row r="177" spans="2:26" ht="18" customHeight="1" x14ac:dyDescent="0.25">
      <c r="B177" s="431">
        <v>163</v>
      </c>
      <c r="C177" s="451">
        <v>51653</v>
      </c>
      <c r="D177" s="432">
        <v>0</v>
      </c>
      <c r="E177" s="432">
        <v>0</v>
      </c>
      <c r="F177" s="432">
        <v>0</v>
      </c>
      <c r="G177" s="432">
        <v>0</v>
      </c>
      <c r="H177" s="432">
        <v>0</v>
      </c>
      <c r="I177" s="432">
        <v>0</v>
      </c>
      <c r="J177" s="432">
        <v>0</v>
      </c>
      <c r="K177" s="432">
        <v>0</v>
      </c>
      <c r="Z177" s="451">
        <v>51682</v>
      </c>
    </row>
    <row r="178" spans="2:26" ht="18" customHeight="1" x14ac:dyDescent="0.25">
      <c r="B178" s="431">
        <v>164</v>
      </c>
      <c r="C178" s="451">
        <v>51683</v>
      </c>
      <c r="D178" s="432">
        <v>0</v>
      </c>
      <c r="E178" s="432">
        <v>0</v>
      </c>
      <c r="F178" s="432">
        <v>0</v>
      </c>
      <c r="G178" s="432">
        <v>0</v>
      </c>
      <c r="H178" s="432">
        <v>0</v>
      </c>
      <c r="I178" s="432">
        <v>0</v>
      </c>
      <c r="J178" s="432">
        <v>0</v>
      </c>
      <c r="K178" s="432">
        <v>0</v>
      </c>
      <c r="Z178" s="451">
        <v>51713</v>
      </c>
    </row>
    <row r="179" spans="2:26" ht="18" customHeight="1" x14ac:dyDescent="0.25">
      <c r="B179" s="431">
        <v>165</v>
      </c>
      <c r="C179" s="451">
        <v>51714</v>
      </c>
      <c r="D179" s="432">
        <v>0</v>
      </c>
      <c r="E179" s="432">
        <v>0</v>
      </c>
      <c r="F179" s="432">
        <v>0</v>
      </c>
      <c r="G179" s="432">
        <v>0</v>
      </c>
      <c r="H179" s="432">
        <v>0</v>
      </c>
      <c r="I179" s="432">
        <v>0</v>
      </c>
      <c r="J179" s="432">
        <v>0</v>
      </c>
      <c r="K179" s="432">
        <v>0</v>
      </c>
      <c r="Z179" s="451">
        <v>51744</v>
      </c>
    </row>
    <row r="180" spans="2:26" ht="18" customHeight="1" x14ac:dyDescent="0.25">
      <c r="B180" s="431">
        <v>166</v>
      </c>
      <c r="C180" s="451">
        <v>51745</v>
      </c>
      <c r="D180" s="432">
        <v>0</v>
      </c>
      <c r="E180" s="432">
        <v>0</v>
      </c>
      <c r="F180" s="432">
        <v>0</v>
      </c>
      <c r="G180" s="432">
        <v>0</v>
      </c>
      <c r="H180" s="432">
        <v>0</v>
      </c>
      <c r="I180" s="432">
        <v>0</v>
      </c>
      <c r="J180" s="432">
        <v>0</v>
      </c>
      <c r="K180" s="432">
        <v>0</v>
      </c>
      <c r="Z180" s="451">
        <v>51774</v>
      </c>
    </row>
    <row r="181" spans="2:26" ht="18" customHeight="1" x14ac:dyDescent="0.25">
      <c r="B181" s="431">
        <v>167</v>
      </c>
      <c r="C181" s="451">
        <v>51775</v>
      </c>
      <c r="D181" s="432">
        <v>0</v>
      </c>
      <c r="E181" s="432">
        <v>0</v>
      </c>
      <c r="F181" s="432">
        <v>0</v>
      </c>
      <c r="G181" s="432">
        <v>0</v>
      </c>
      <c r="H181" s="432">
        <v>0</v>
      </c>
      <c r="I181" s="432">
        <v>0</v>
      </c>
      <c r="J181" s="432">
        <v>0</v>
      </c>
      <c r="K181" s="432">
        <v>0</v>
      </c>
      <c r="Z181" s="451">
        <v>51805</v>
      </c>
    </row>
    <row r="182" spans="2:26" ht="18" customHeight="1" x14ac:dyDescent="0.25">
      <c r="B182" s="431">
        <v>168</v>
      </c>
      <c r="C182" s="451">
        <v>51806</v>
      </c>
      <c r="D182" s="432">
        <v>0</v>
      </c>
      <c r="E182" s="432">
        <v>0</v>
      </c>
      <c r="F182" s="432">
        <v>0</v>
      </c>
      <c r="G182" s="432">
        <v>0</v>
      </c>
      <c r="H182" s="432">
        <v>0</v>
      </c>
      <c r="I182" s="432">
        <v>0</v>
      </c>
      <c r="J182" s="432">
        <v>0</v>
      </c>
      <c r="K182" s="432">
        <v>0</v>
      </c>
      <c r="Z182" s="451">
        <v>51835</v>
      </c>
    </row>
    <row r="183" spans="2:26" ht="18" customHeight="1" x14ac:dyDescent="0.25">
      <c r="B183" s="431">
        <v>169</v>
      </c>
      <c r="C183" s="451">
        <v>51836</v>
      </c>
      <c r="D183" s="432">
        <v>0</v>
      </c>
      <c r="E183" s="432">
        <v>0</v>
      </c>
      <c r="F183" s="432">
        <v>0</v>
      </c>
      <c r="G183" s="432">
        <v>0</v>
      </c>
      <c r="H183" s="432">
        <v>0</v>
      </c>
      <c r="I183" s="432">
        <v>0</v>
      </c>
      <c r="J183" s="432">
        <v>0</v>
      </c>
      <c r="K183" s="432">
        <v>0</v>
      </c>
      <c r="Z183" s="451">
        <v>51866</v>
      </c>
    </row>
    <row r="184" spans="2:26" ht="18" customHeight="1" x14ac:dyDescent="0.25">
      <c r="B184" s="431">
        <v>170</v>
      </c>
      <c r="C184" s="451">
        <v>51867</v>
      </c>
      <c r="D184" s="432">
        <v>0</v>
      </c>
      <c r="E184" s="432">
        <v>0</v>
      </c>
      <c r="F184" s="432">
        <v>0</v>
      </c>
      <c r="G184" s="432">
        <v>0</v>
      </c>
      <c r="H184" s="432">
        <v>0</v>
      </c>
      <c r="I184" s="432">
        <v>0</v>
      </c>
      <c r="J184" s="432">
        <v>0</v>
      </c>
      <c r="K184" s="432">
        <v>0</v>
      </c>
      <c r="Z184" s="451">
        <v>51897</v>
      </c>
    </row>
    <row r="185" spans="2:26" ht="18" customHeight="1" x14ac:dyDescent="0.25">
      <c r="B185" s="431">
        <v>171</v>
      </c>
      <c r="C185" s="451">
        <v>51898</v>
      </c>
      <c r="D185" s="432">
        <v>0</v>
      </c>
      <c r="E185" s="432">
        <v>0</v>
      </c>
      <c r="F185" s="432">
        <v>0</v>
      </c>
      <c r="G185" s="432">
        <v>0</v>
      </c>
      <c r="H185" s="432">
        <v>0</v>
      </c>
      <c r="I185" s="432">
        <v>0</v>
      </c>
      <c r="J185" s="432">
        <v>0</v>
      </c>
      <c r="K185" s="432">
        <v>0</v>
      </c>
      <c r="Z185" s="451">
        <v>51925</v>
      </c>
    </row>
    <row r="186" spans="2:26" ht="18" customHeight="1" x14ac:dyDescent="0.25">
      <c r="B186" s="431">
        <v>172</v>
      </c>
      <c r="C186" s="451">
        <v>51926</v>
      </c>
      <c r="D186" s="432">
        <v>0</v>
      </c>
      <c r="E186" s="432">
        <v>0</v>
      </c>
      <c r="F186" s="432">
        <v>0</v>
      </c>
      <c r="G186" s="432">
        <v>0</v>
      </c>
      <c r="H186" s="432">
        <v>0</v>
      </c>
      <c r="I186" s="432">
        <v>0</v>
      </c>
      <c r="J186" s="432">
        <v>0</v>
      </c>
      <c r="K186" s="432">
        <v>0</v>
      </c>
      <c r="Z186" s="451">
        <v>51956</v>
      </c>
    </row>
    <row r="187" spans="2:26" ht="18" customHeight="1" x14ac:dyDescent="0.25">
      <c r="B187" s="431">
        <v>173</v>
      </c>
      <c r="C187" s="451">
        <v>51957</v>
      </c>
      <c r="D187" s="432">
        <v>0</v>
      </c>
      <c r="E187" s="432">
        <v>0</v>
      </c>
      <c r="F187" s="432">
        <v>0</v>
      </c>
      <c r="G187" s="432">
        <v>0</v>
      </c>
      <c r="H187" s="432">
        <v>0</v>
      </c>
      <c r="I187" s="432">
        <v>0</v>
      </c>
      <c r="J187" s="432">
        <v>0</v>
      </c>
      <c r="K187" s="432">
        <v>0</v>
      </c>
      <c r="Z187" s="451">
        <v>51986</v>
      </c>
    </row>
    <row r="188" spans="2:26" ht="18" customHeight="1" x14ac:dyDescent="0.25">
      <c r="B188" s="431">
        <v>174</v>
      </c>
      <c r="C188" s="451">
        <v>51987</v>
      </c>
      <c r="D188" s="432">
        <v>0</v>
      </c>
      <c r="E188" s="432">
        <v>0</v>
      </c>
      <c r="F188" s="432">
        <v>0</v>
      </c>
      <c r="G188" s="432">
        <v>0</v>
      </c>
      <c r="H188" s="432">
        <v>0</v>
      </c>
      <c r="I188" s="432">
        <v>0</v>
      </c>
      <c r="J188" s="432">
        <v>0</v>
      </c>
      <c r="K188" s="432">
        <v>0</v>
      </c>
      <c r="Z188" s="451">
        <v>52017</v>
      </c>
    </row>
    <row r="189" spans="2:26" ht="18" customHeight="1" x14ac:dyDescent="0.25">
      <c r="B189" s="431">
        <v>175</v>
      </c>
      <c r="C189" s="451">
        <v>52018</v>
      </c>
      <c r="D189" s="432">
        <v>0</v>
      </c>
      <c r="E189" s="432">
        <v>0</v>
      </c>
      <c r="F189" s="432">
        <v>0</v>
      </c>
      <c r="G189" s="432">
        <v>0</v>
      </c>
      <c r="H189" s="432">
        <v>0</v>
      </c>
      <c r="I189" s="432">
        <v>0</v>
      </c>
      <c r="J189" s="432">
        <v>0</v>
      </c>
      <c r="K189" s="432">
        <v>0</v>
      </c>
      <c r="Z189" s="451">
        <v>52047</v>
      </c>
    </row>
    <row r="190" spans="2:26" ht="18" customHeight="1" x14ac:dyDescent="0.25">
      <c r="B190" s="431">
        <v>176</v>
      </c>
      <c r="C190" s="451">
        <v>52048</v>
      </c>
      <c r="D190" s="432">
        <v>0</v>
      </c>
      <c r="E190" s="432">
        <v>0</v>
      </c>
      <c r="F190" s="432">
        <v>0</v>
      </c>
      <c r="G190" s="432">
        <v>0</v>
      </c>
      <c r="H190" s="432">
        <v>0</v>
      </c>
      <c r="I190" s="432">
        <v>0</v>
      </c>
      <c r="J190" s="432">
        <v>0</v>
      </c>
      <c r="K190" s="432">
        <v>0</v>
      </c>
      <c r="Z190" s="451">
        <v>52078</v>
      </c>
    </row>
    <row r="191" spans="2:26" ht="18" customHeight="1" x14ac:dyDescent="0.25">
      <c r="B191" s="431">
        <v>177</v>
      </c>
      <c r="C191" s="451">
        <v>52079</v>
      </c>
      <c r="D191" s="432">
        <v>0</v>
      </c>
      <c r="E191" s="432">
        <v>0</v>
      </c>
      <c r="F191" s="432">
        <v>0</v>
      </c>
      <c r="G191" s="432">
        <v>0</v>
      </c>
      <c r="H191" s="432">
        <v>0</v>
      </c>
      <c r="I191" s="432">
        <v>0</v>
      </c>
      <c r="J191" s="432">
        <v>0</v>
      </c>
      <c r="K191" s="432">
        <v>0</v>
      </c>
      <c r="Z191" s="451">
        <v>52109</v>
      </c>
    </row>
    <row r="192" spans="2:26" ht="18" customHeight="1" x14ac:dyDescent="0.25">
      <c r="B192" s="431">
        <v>178</v>
      </c>
      <c r="C192" s="451">
        <v>52110</v>
      </c>
      <c r="D192" s="432">
        <v>0</v>
      </c>
      <c r="E192" s="432">
        <v>0</v>
      </c>
      <c r="F192" s="432">
        <v>0</v>
      </c>
      <c r="G192" s="432">
        <v>0</v>
      </c>
      <c r="H192" s="432">
        <v>0</v>
      </c>
      <c r="I192" s="432">
        <v>0</v>
      </c>
      <c r="J192" s="432">
        <v>0</v>
      </c>
      <c r="K192" s="432">
        <v>0</v>
      </c>
      <c r="Z192" s="451">
        <v>52139</v>
      </c>
    </row>
    <row r="193" spans="2:26" ht="18" customHeight="1" x14ac:dyDescent="0.25">
      <c r="B193" s="431">
        <v>179</v>
      </c>
      <c r="C193" s="451">
        <v>52140</v>
      </c>
      <c r="D193" s="432">
        <v>0</v>
      </c>
      <c r="E193" s="432">
        <v>0</v>
      </c>
      <c r="F193" s="432">
        <v>0</v>
      </c>
      <c r="G193" s="432">
        <v>0</v>
      </c>
      <c r="H193" s="432">
        <v>0</v>
      </c>
      <c r="I193" s="432">
        <v>0</v>
      </c>
      <c r="J193" s="432">
        <v>0</v>
      </c>
      <c r="K193" s="432">
        <v>0</v>
      </c>
      <c r="Z193" s="451">
        <v>52170</v>
      </c>
    </row>
    <row r="194" spans="2:26" ht="18" customHeight="1" x14ac:dyDescent="0.25">
      <c r="B194" s="431">
        <v>180</v>
      </c>
      <c r="C194" s="451">
        <v>52171</v>
      </c>
      <c r="D194" s="432">
        <v>0</v>
      </c>
      <c r="E194" s="432">
        <v>0</v>
      </c>
      <c r="F194" s="432">
        <v>0</v>
      </c>
      <c r="G194" s="432">
        <v>0</v>
      </c>
      <c r="H194" s="432">
        <v>0</v>
      </c>
      <c r="I194" s="432">
        <v>0</v>
      </c>
      <c r="J194" s="432">
        <v>0</v>
      </c>
      <c r="K194" s="432">
        <v>0</v>
      </c>
      <c r="Z194" s="451">
        <v>52200</v>
      </c>
    </row>
  </sheetData>
  <mergeCells count="22">
    <mergeCell ref="B12:D12"/>
    <mergeCell ref="G12:H12"/>
    <mergeCell ref="I12:K12"/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9:C9"/>
    <mergeCell ref="G9:H9"/>
    <mergeCell ref="I9:K9"/>
    <mergeCell ref="I10:K10"/>
    <mergeCell ref="B11:D11"/>
    <mergeCell ref="G10:H10"/>
  </mergeCells>
  <conditionalFormatting sqref="B14:K300">
    <cfRule type="expression" dxfId="5" priority="2">
      <formula>$B14&lt;&gt;""</formula>
    </cfRule>
  </conditionalFormatting>
  <conditionalFormatting sqref="Z14">
    <cfRule type="expression" dxfId="4" priority="1">
      <formula>$B14&lt;&gt;""</formula>
    </cfRule>
  </conditionalFormatting>
  <dataValidations count="26">
    <dataValidation allowBlank="1" showInputMessage="1" showErrorMessage="1" prompt="Les intérêts cumulés sont mis à jour automatiquement dans cette colonne" sqref="K14" xr:uid="{84D65141-5385-4EDE-8F96-43D36FC74ACE}"/>
    <dataValidation allowBlank="1" showInputMessage="1" showErrorMessage="1" prompt="Le solde final est mis à jour automatiquement dans cette colonne" sqref="J14" xr:uid="{EADF4504-2261-4D61-955B-0B7CE7165BC6}"/>
    <dataValidation allowBlank="1" showInputMessage="1" showErrorMessage="1" prompt="Les intérêts sont mis à jour automatiquement dans cette colonne" sqref="I14" xr:uid="{010F67A1-B8D9-4194-961B-67DCF9D413C4}"/>
    <dataValidation allowBlank="1" showInputMessage="1" showErrorMessage="1" prompt="Le montant en principal est mis à jour automatiquement dans cette colonne" sqref="H14" xr:uid="{3DEDB16C-EE47-480D-80A9-515630AD262A}"/>
    <dataValidation allowBlank="1" showInputMessage="1" showErrorMessage="1" prompt="Le paiement total est mis à jour automatiquement dans cette colonne" sqref="G14" xr:uid="{B426F31E-F6F8-4C76-B610-8A8045510717}"/>
    <dataValidation allowBlank="1" showInputMessage="1" showErrorMessage="1" prompt="Le paiement supplémentaire est mis à jour automatiquement dans cette colonne" sqref="F14" xr:uid="{0A0C03DA-3DA9-4E4F-A1BA-AD3B463E2555}"/>
    <dataValidation allowBlank="1" showInputMessage="1" showErrorMessage="1" prompt="Le paiement programmé est mis à jour automatiquement dans cette colonne" sqref="E14" xr:uid="{FA30E34A-788B-49AB-B463-DB6040C99B7D}"/>
    <dataValidation allowBlank="1" showInputMessage="1" showErrorMessage="1" prompt="Le solde de début est mis à jour automatiquement dans cette colonne" sqref="D14" xr:uid="{3E9EA058-06C5-42F2-9EBB-E800C2C15D5C}"/>
    <dataValidation allowBlank="1" showInputMessage="1" showErrorMessage="1" prompt="La date de paiement est mise à jour automatiquement dans cette colonne" sqref="C14" xr:uid="{25A67437-D7B2-45B1-988A-6EA0F31F479A}"/>
    <dataValidation allowBlank="1" showInputMessage="1" showErrorMessage="1" prompt="Le numéro de paiement est mis à jour automatiquement dans cette colonne" sqref="B14" xr:uid="{678E89B9-CC46-46BF-8906-A035608E1B0E}"/>
    <dataValidation allowBlank="1" showInputMessage="1" showErrorMessage="1" prompt="Total des paiements en avance mis à jour automatiquement" sqref="I8" xr:uid="{8D9AAF8C-A35A-492E-AB98-9A963BD54265}"/>
    <dataValidation allowBlank="1" showInputMessage="1" showErrorMessage="1" prompt="Nombre de paiements mis à jour automatiquement" sqref="I7" xr:uid="{04B8084B-B0B6-4A40-BFFF-FB46509CA6B2}"/>
    <dataValidation allowBlank="1" showInputMessage="1" showErrorMessage="1" prompt="Nombre prévu de paiements mis à jour automatiquement" sqref="I6" xr:uid="{7A641A2D-16AE-41DE-B137-B9E9D6C437E7}"/>
    <dataValidation allowBlank="1" showInputMessage="1" showErrorMessage="1" prompt="Montant du paiement programmé mis à jour automatiquement" sqref="I5" xr:uid="{434BB16B-15B6-4732-88C8-FEA0B26E34BA}"/>
    <dataValidation allowBlank="1" showInputMessage="1" showErrorMessage="1" prompt="Total des intérêts calculé automatiquement" sqref="I9" xr:uid="{3FFE1AE0-469B-4E4E-A2F4-13223EE50C76}"/>
    <dataValidation allowBlank="1" showInputMessage="1" showErrorMessage="1" prompt="Entrez le montant du paiement supplémentaire dans cette cellule" sqref="E12" xr:uid="{4450A294-EF5E-48B8-94CC-0CC51FBAFAE1}"/>
    <dataValidation allowBlank="1" showInputMessage="1" showErrorMessage="1" prompt="Entrez la date de début du prêt dans cette cellule" sqref="E9" xr:uid="{9234014A-8A0C-4CC8-9D2D-89DA60101438}"/>
    <dataValidation allowBlank="1" showInputMessage="1" showErrorMessage="1" prompt="Entrez le nombre de paiements par an dans cette cellule" sqref="E8" xr:uid="{8084C688-FFBD-4922-A578-4927B42D0941}"/>
    <dataValidation allowBlank="1" showInputMessage="1" showErrorMessage="1" prompt="Entrez la période de prêt en années dans cette cellule" sqref="E7" xr:uid="{E01F40ED-8DDD-4838-B723-60D2EC69E309}"/>
    <dataValidation allowBlank="1" showInputMessage="1" showErrorMessage="1" prompt="Entrez le taux d’intérêt annuel dans cette cellule" sqref="E6" xr:uid="{A07CED7F-ED1B-43B2-95B3-26744FA29105}"/>
    <dataValidation allowBlank="1" showInputMessage="1" showErrorMessage="1" prompt="Entrez le montant du prêt dans cette cellule" sqref="E5" xr:uid="{D24BCFC4-A79B-4CE8-BCC9-3603316B8AD8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E425FD1C-B526-4F65-B43E-144C90933277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9209B89C-9D56-4A07-B746-98CEF35A4BEE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2FEF81D4-80B8-4696-8CCF-6A4220A7FFA4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05C5043A-90E7-49A6-8B82-5898C49997D2}"/>
    <dataValidation allowBlank="1" showInputMessage="1" showErrorMessage="1" prompt="Enter the number of months during which only interest will be paid and no principal will be repaid" sqref="E11" xr:uid="{33665F68-E820-4A56-9899-A29127A8B590}"/>
  </dataValidation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AE6C-76C3-4BDC-953E-3D5F5B11ECF6}">
  <sheetPr>
    <tabColor theme="8" tint="-0.249977111117893"/>
  </sheetPr>
  <dimension ref="B1:Z194"/>
  <sheetViews>
    <sheetView showGridLines="0" topLeftCell="D1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323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46722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12:D12"/>
    <mergeCell ref="G12:H12"/>
    <mergeCell ref="I12:K12"/>
    <mergeCell ref="B9:C9"/>
    <mergeCell ref="G9:H9"/>
    <mergeCell ref="I9:K9"/>
    <mergeCell ref="G10:H10"/>
    <mergeCell ref="I10:K10"/>
    <mergeCell ref="B11:D11"/>
  </mergeCells>
  <conditionalFormatting sqref="B14:K300">
    <cfRule type="expression" dxfId="3" priority="2">
      <formula>$B14&lt;&gt;""</formula>
    </cfRule>
  </conditionalFormatting>
  <conditionalFormatting sqref="Z14">
    <cfRule type="expression" dxfId="2" priority="1">
      <formula>$B14&lt;&gt;""</formula>
    </cfRule>
  </conditionalFormatting>
  <dataValidations count="26">
    <dataValidation allowBlank="1" showInputMessage="1" showErrorMessage="1" prompt="Enter the number of months during which only interest will be paid and no principal will be repaid" sqref="E11" xr:uid="{86E48FC7-1AE0-40E3-A8CD-9C4B8F3BF80D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E8C7FEFE-CE02-4DF7-9FC1-885F425899E1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B3DE7D56-FD0C-4F2B-BBEA-F9AD2DBD839D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9A8C250A-FA78-45CA-8EB9-AACF3753D5B4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CB87C52B-A002-41E4-B1B8-5E3E1996A45C}"/>
    <dataValidation allowBlank="1" showInputMessage="1" showErrorMessage="1" prompt="Entrez le montant du prêt dans cette cellule" sqref="E5" xr:uid="{ACC004F5-F226-4AC1-B50C-3367C3FCEE28}"/>
    <dataValidation allowBlank="1" showInputMessage="1" showErrorMessage="1" prompt="Entrez le taux d’intérêt annuel dans cette cellule" sqref="E6" xr:uid="{262AD973-A5D6-44A2-A660-8B742FCC60BC}"/>
    <dataValidation allowBlank="1" showInputMessage="1" showErrorMessage="1" prompt="Entrez la période de prêt en années dans cette cellule" sqref="E7" xr:uid="{2D89D115-1EF9-4E63-8F2B-67DA320138CA}"/>
    <dataValidation allowBlank="1" showInputMessage="1" showErrorMessage="1" prompt="Entrez le nombre de paiements par an dans cette cellule" sqref="E8" xr:uid="{D2402DFF-26EC-4FD5-9DD3-E3F2B8681B0C}"/>
    <dataValidation allowBlank="1" showInputMessage="1" showErrorMessage="1" prompt="Entrez la date de début du prêt dans cette cellule" sqref="E9" xr:uid="{91C8DAB7-FD27-404B-A0CB-34DEF9E47088}"/>
    <dataValidation allowBlank="1" showInputMessage="1" showErrorMessage="1" prompt="Entrez le montant du paiement supplémentaire dans cette cellule" sqref="E12" xr:uid="{17B5585D-1487-41EB-B9C3-1399153C74C5}"/>
    <dataValidation allowBlank="1" showInputMessage="1" showErrorMessage="1" prompt="Total des intérêts calculé automatiquement" sqref="I9" xr:uid="{7569A1A1-2E9B-4AAF-88BC-C1E36CA86C83}"/>
    <dataValidation allowBlank="1" showInputMessage="1" showErrorMessage="1" prompt="Montant du paiement programmé mis à jour automatiquement" sqref="I5" xr:uid="{D6C195AE-A313-41DC-9A35-0B430E685EEC}"/>
    <dataValidation allowBlank="1" showInputMessage="1" showErrorMessage="1" prompt="Nombre prévu de paiements mis à jour automatiquement" sqref="I6" xr:uid="{4AEBE89E-1AA8-4036-A90A-6C0636EF97E2}"/>
    <dataValidation allowBlank="1" showInputMessage="1" showErrorMessage="1" prompt="Nombre de paiements mis à jour automatiquement" sqref="I7" xr:uid="{D4F01F24-233F-4A43-AE49-C32C5E5E1361}"/>
    <dataValidation allowBlank="1" showInputMessage="1" showErrorMessage="1" prompt="Total des paiements en avance mis à jour automatiquement" sqref="I8" xr:uid="{356AA312-7058-4444-A567-29345067108A}"/>
    <dataValidation allowBlank="1" showInputMessage="1" showErrorMessage="1" prompt="Le numéro de paiement est mis à jour automatiquement dans cette colonne" sqref="B14" xr:uid="{7961C2FB-5BEA-4680-BDFC-F767907DE2ED}"/>
    <dataValidation allowBlank="1" showInputMessage="1" showErrorMessage="1" prompt="La date de paiement est mise à jour automatiquement dans cette colonne" sqref="C14" xr:uid="{5AB32B0A-182E-48CF-852B-E165BEC2E5D2}"/>
    <dataValidation allowBlank="1" showInputMessage="1" showErrorMessage="1" prompt="Le solde de début est mis à jour automatiquement dans cette colonne" sqref="D14" xr:uid="{721CEEBF-F723-4DFA-B7FB-E4D862F6D8A5}"/>
    <dataValidation allowBlank="1" showInputMessage="1" showErrorMessage="1" prompt="Le paiement programmé est mis à jour automatiquement dans cette colonne" sqref="E14" xr:uid="{D8B60CC3-0434-4382-97CB-199B4C96443B}"/>
    <dataValidation allowBlank="1" showInputMessage="1" showErrorMessage="1" prompt="Le paiement supplémentaire est mis à jour automatiquement dans cette colonne" sqref="F14" xr:uid="{B21B230E-58A4-4DF0-B4D6-971F8C1B83A2}"/>
    <dataValidation allowBlank="1" showInputMessage="1" showErrorMessage="1" prompt="Le paiement total est mis à jour automatiquement dans cette colonne" sqref="G14" xr:uid="{1C7173C4-0F25-47E2-A3A6-2E8F3042A456}"/>
    <dataValidation allowBlank="1" showInputMessage="1" showErrorMessage="1" prompt="Le montant en principal est mis à jour automatiquement dans cette colonne" sqref="H14" xr:uid="{D838F686-5202-403F-891F-44D7CC6AFA7E}"/>
    <dataValidation allowBlank="1" showInputMessage="1" showErrorMessage="1" prompt="Les intérêts sont mis à jour automatiquement dans cette colonne" sqref="I14" xr:uid="{56132FF9-EA34-4EFC-A072-73231436836E}"/>
    <dataValidation allowBlank="1" showInputMessage="1" showErrorMessage="1" prompt="Le solde final est mis à jour automatiquement dans cette colonne" sqref="J14" xr:uid="{41BE6DE2-387E-4FD7-A56E-BFE08FE0BD7D}"/>
    <dataValidation allowBlank="1" showInputMessage="1" showErrorMessage="1" prompt="Les intérêts cumulés sont mis à jour automatiquement dans cette colonne" sqref="K14" xr:uid="{06915481-D09D-44D7-8708-A840C76116A0}"/>
  </dataValidation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F902A-BA5B-4BEF-BB6E-B67FD4865B1C}">
  <sheetPr>
    <tabColor theme="8" tint="-0.249977111117893"/>
  </sheetPr>
  <dimension ref="B1:Z194"/>
  <sheetViews>
    <sheetView showGridLines="0" topLeftCell="C1" zoomScale="70" zoomScaleNormal="70" workbookViewId="0">
      <selection activeCell="Z15" sqref="Z15"/>
    </sheetView>
  </sheetViews>
  <sheetFormatPr baseColWidth="10" defaultColWidth="8.85546875" defaultRowHeight="18" customHeight="1" x14ac:dyDescent="0.25"/>
  <cols>
    <col min="1" max="1" width="3.5703125" customWidth="1"/>
    <col min="2" max="2" width="16.28515625" customWidth="1"/>
    <col min="3" max="3" width="14.7109375" style="452" customWidth="1"/>
    <col min="4" max="4" width="17.42578125" bestFit="1" customWidth="1"/>
    <col min="5" max="5" width="15.7109375" customWidth="1"/>
    <col min="6" max="6" width="19.7109375" customWidth="1"/>
    <col min="7" max="9" width="15.7109375" customWidth="1"/>
    <col min="10" max="10" width="17.42578125" bestFit="1" customWidth="1"/>
    <col min="11" max="11" width="17.7109375" customWidth="1"/>
    <col min="26" max="26" width="19.42578125" style="451" bestFit="1" customWidth="1"/>
  </cols>
  <sheetData>
    <row r="1" spans="2:26" s="410" customFormat="1" ht="21" customHeight="1" x14ac:dyDescent="0.25">
      <c r="B1" s="411"/>
      <c r="C1" s="411"/>
      <c r="D1" s="411"/>
      <c r="E1" s="411"/>
      <c r="F1" s="411"/>
      <c r="G1" s="411"/>
      <c r="H1" s="411"/>
      <c r="I1" s="411"/>
      <c r="J1" s="411"/>
      <c r="K1" s="411"/>
      <c r="Z1" s="456"/>
    </row>
    <row r="2" spans="2:26" s="410" customFormat="1" ht="67.900000000000006" customHeight="1" x14ac:dyDescent="0.25">
      <c r="B2" s="411"/>
      <c r="C2" s="488" t="s">
        <v>324</v>
      </c>
      <c r="D2" s="488"/>
      <c r="E2" s="488"/>
      <c r="F2" s="488"/>
      <c r="G2" s="488"/>
      <c r="H2" s="488"/>
      <c r="I2" s="488"/>
      <c r="J2" s="488"/>
      <c r="K2" s="488"/>
      <c r="Z2" s="456"/>
    </row>
    <row r="3" spans="2:26" s="410" customFormat="1" ht="24" customHeight="1" x14ac:dyDescent="0.25">
      <c r="B3" s="411"/>
      <c r="C3" s="411"/>
      <c r="D3" s="411"/>
      <c r="E3" s="411"/>
      <c r="F3" s="411"/>
      <c r="G3" s="411"/>
      <c r="H3" s="411"/>
      <c r="I3" s="411"/>
      <c r="J3" s="411"/>
      <c r="K3" s="411"/>
      <c r="Z3" s="456"/>
    </row>
    <row r="4" spans="2:26" s="395" customFormat="1" ht="37.9" customHeight="1" x14ac:dyDescent="0.25">
      <c r="B4" s="409" t="s">
        <v>274</v>
      </c>
      <c r="C4" s="408"/>
      <c r="D4" s="407"/>
      <c r="E4" s="405"/>
      <c r="G4" s="406" t="s">
        <v>273</v>
      </c>
      <c r="H4" s="405"/>
      <c r="I4" s="405"/>
      <c r="J4" s="404"/>
      <c r="Z4" s="457"/>
    </row>
    <row r="5" spans="2:26" s="395" customFormat="1" ht="24" customHeight="1" x14ac:dyDescent="0.25">
      <c r="B5" s="518" t="s">
        <v>272</v>
      </c>
      <c r="C5" s="518"/>
      <c r="D5" s="519"/>
      <c r="E5" s="425">
        <v>0</v>
      </c>
      <c r="G5" s="480" t="s">
        <v>257</v>
      </c>
      <c r="H5" s="481"/>
      <c r="I5" s="482" t="str">
        <f>IFERROR(IF(OR(E5&lt;=0,E6&lt;=0,E7&lt;=0,E8&lt;=0),"", -PMT(E6/E8, (E7*E8)-E11, E5)),"")</f>
        <v/>
      </c>
      <c r="J5" s="483"/>
      <c r="K5" s="483"/>
      <c r="Z5" s="457"/>
    </row>
    <row r="6" spans="2:26" s="395" customFormat="1" ht="24" customHeight="1" x14ac:dyDescent="0.25">
      <c r="B6" s="518" t="s">
        <v>271</v>
      </c>
      <c r="C6" s="518"/>
      <c r="D6" s="519"/>
      <c r="E6" s="403">
        <v>0</v>
      </c>
      <c r="G6" s="484" t="s">
        <v>270</v>
      </c>
      <c r="H6" s="485"/>
      <c r="I6" s="486" t="str">
        <f>IFERROR(ROUND(IF(AND(E7&gt;0,E8&gt;0),E7*E8,""),0),"")</f>
        <v/>
      </c>
      <c r="J6" s="487"/>
      <c r="K6" s="487"/>
      <c r="Z6" s="457"/>
    </row>
    <row r="7" spans="2:26" s="395" customFormat="1" ht="24" customHeight="1" x14ac:dyDescent="0.25">
      <c r="B7" s="518" t="s">
        <v>269</v>
      </c>
      <c r="C7" s="518"/>
      <c r="D7" s="519"/>
      <c r="E7" s="402">
        <v>0</v>
      </c>
      <c r="G7" s="484" t="s">
        <v>268</v>
      </c>
      <c r="H7" s="485"/>
      <c r="I7" s="486" t="str">
        <f>IFERROR(I6,"")</f>
        <v/>
      </c>
      <c r="J7" s="487"/>
      <c r="K7" s="487"/>
      <c r="Z7" s="457"/>
    </row>
    <row r="8" spans="2:26" s="395" customFormat="1" ht="24" customHeight="1" x14ac:dyDescent="0.25">
      <c r="B8" s="518" t="s">
        <v>267</v>
      </c>
      <c r="C8" s="518"/>
      <c r="D8" s="519"/>
      <c r="E8" s="402">
        <v>0</v>
      </c>
      <c r="G8" s="484" t="s">
        <v>266</v>
      </c>
      <c r="H8" s="485"/>
      <c r="I8" s="486" t="str">
        <f>IFERROR(IF(I7="", "", I7*E12),"")</f>
        <v/>
      </c>
      <c r="J8" s="487"/>
      <c r="K8" s="487"/>
      <c r="Z8" s="457"/>
    </row>
    <row r="9" spans="2:26" s="395" customFormat="1" ht="24" customHeight="1" x14ac:dyDescent="0.25">
      <c r="B9" s="518" t="s">
        <v>265</v>
      </c>
      <c r="C9" s="518"/>
      <c r="D9" s="401"/>
      <c r="E9" s="400">
        <v>46722</v>
      </c>
      <c r="G9" s="507" t="s">
        <v>264</v>
      </c>
      <c r="H9" s="508"/>
      <c r="I9" s="493" t="str">
        <f>IFERROR(IF(I7="","",SUM(_xlfn.ANCHORARRAY(I15))),"")</f>
        <v/>
      </c>
      <c r="J9" s="494"/>
      <c r="K9" s="494"/>
      <c r="Z9" s="457"/>
    </row>
    <row r="10" spans="2:26" s="395" customFormat="1" ht="24" customHeight="1" x14ac:dyDescent="0.25">
      <c r="C10" s="399"/>
      <c r="D10" s="399"/>
      <c r="E10" s="398"/>
      <c r="G10" s="507" t="s">
        <v>293</v>
      </c>
      <c r="H10" s="508"/>
      <c r="I10" s="505" t="str">
        <f>IFERROR(IF(I7="","",SUM(_xlfn.ANCHORARRAY(G15))),"")</f>
        <v/>
      </c>
      <c r="J10" s="506"/>
      <c r="K10" s="506"/>
      <c r="Z10" s="457"/>
    </row>
    <row r="11" spans="2:26" s="395" customFormat="1" ht="24" customHeight="1" x14ac:dyDescent="0.25">
      <c r="B11" s="497" t="s">
        <v>297</v>
      </c>
      <c r="C11" s="497"/>
      <c r="D11" s="497"/>
      <c r="E11" s="420">
        <v>0</v>
      </c>
      <c r="F11" s="396"/>
      <c r="Z11" s="457"/>
    </row>
    <row r="12" spans="2:26" s="395" customFormat="1" ht="24" customHeight="1" x14ac:dyDescent="0.25">
      <c r="B12" s="497" t="s">
        <v>263</v>
      </c>
      <c r="C12" s="497"/>
      <c r="D12" s="497"/>
      <c r="E12" s="397">
        <v>0</v>
      </c>
      <c r="G12" s="495" t="s">
        <v>262</v>
      </c>
      <c r="H12" s="495"/>
      <c r="I12" s="496" t="s">
        <v>261</v>
      </c>
      <c r="J12" s="496"/>
      <c r="K12" s="496"/>
      <c r="Z12" s="457"/>
    </row>
    <row r="13" spans="2:26" ht="48" customHeight="1" x14ac:dyDescent="0.25">
      <c r="C13"/>
    </row>
    <row r="14" spans="2:26" ht="37.5" x14ac:dyDescent="0.25">
      <c r="B14" s="421" t="s">
        <v>260</v>
      </c>
      <c r="C14" s="421" t="s">
        <v>259</v>
      </c>
      <c r="D14" s="421" t="s">
        <v>258</v>
      </c>
      <c r="E14" s="421" t="s">
        <v>257</v>
      </c>
      <c r="F14" s="421" t="s">
        <v>256</v>
      </c>
      <c r="G14" s="421" t="s">
        <v>255</v>
      </c>
      <c r="H14" s="421" t="s">
        <v>254</v>
      </c>
      <c r="I14" s="421" t="s">
        <v>253</v>
      </c>
      <c r="J14" s="421" t="s">
        <v>252</v>
      </c>
      <c r="K14" s="421" t="s">
        <v>251</v>
      </c>
      <c r="Z14" s="455" t="s">
        <v>331</v>
      </c>
    </row>
    <row r="15" spans="2:26" ht="18" customHeight="1" x14ac:dyDescent="0.25">
      <c r="B15" s="431" t="str" cm="1">
        <f t="array" ref="B15">IFERROR(IF(I7="","",_xlfn.SEQUENCE(I7)),"")</f>
        <v/>
      </c>
      <c r="C15" s="451" t="str" cm="1">
        <f t="array" ref="C15">IFERROR(IF(I7="","",EDATE($E$9,(_xlfn.SEQUENCE(I7)-1)*(12/$E$8))),"")</f>
        <v/>
      </c>
      <c r="D15" s="432" t="str" cm="1">
        <f t="array" ref="D15">IFERROR(IF(I7="","",ROUND(IF(_xlfn.SEQUENCE(I7)=1,$E$5,IF(_xlfn.SEQUENCE(I7)&lt;=$E$11,$E$5, $E$5*(1+($E$6/$E$8))^(_xlfn.SEQUENCE(I7)-1-$E$11) - (-PMT($E$6/$E$8,($E$7*$E$8)-$E$11,$E$5))*(((1+($E$6/$E$8))^(_xlfn.SEQUENCE(I7)-1-$E$11)-1)/($E$6/$E$8)) )),2)),"")</f>
        <v/>
      </c>
      <c r="E15" s="432" t="str" cm="1">
        <f t="array" ref="E15">IFERROR(IF(I7="","",IF(_xlfn.SEQUENCE(I7)&lt;=$E$11,_xlfn.ANCHORARRAY(D15)*($E$6/$E$8), -PMT($E$6/$E$8,($E$7*$E$8)-$E$11,$E$5))),"")</f>
        <v/>
      </c>
      <c r="F15" s="432" t="str" cm="1">
        <f t="array" ref="F15">IFERROR(IF(I7="","",_xlfn.SEQUENCE(I7,1,1,1)*0 + $E$12),"")</f>
        <v/>
      </c>
      <c r="G15" s="432" t="str" cm="1">
        <f t="array" ref="G15">IFERROR(IF(I7="","",_xlfn.ANCHORARRAY(E15)+_xlfn.ANCHORARRAY(F15)),"")</f>
        <v/>
      </c>
      <c r="H15" s="432" t="str" cm="1">
        <f t="array" ref="H15">IFERROR(IF(I7="","",ROUND(IF(_xlfn.SEQUENCE(I7)&lt;=$E$11,0,_xlfn.ANCHORARRAY( E15) -_xlfn.ANCHORARRAY( I15)),2)),"")</f>
        <v/>
      </c>
      <c r="I15" s="432" t="str" cm="1">
        <f t="array" ref="I15">IFERROR(IF(I7="","",ROUND(_xlfn.ANCHORARRAY(D15)*($E$6/$E$8),2)),"")</f>
        <v/>
      </c>
      <c r="J15" s="432" t="str" cm="1">
        <f t="array" ref="J15">IFERROR(IF(I7="","",ROUND(IF(_xlfn.SEQUENCE(I7)&lt;=$E$11,$E$5, $E$5*(1+($E$6/$E$8))^(_xlfn.SEQUENCE(I7)-$E$11) - (-PMT($E$6/$E$8,($E$7*$E$8)-$E$11,$E$5))*(((1+($E$6/$E$8))^(_xlfn.SEQUENCE(I7)-$E$11)-1)/($E$6/$E$8)) ),2)),"")</f>
        <v/>
      </c>
      <c r="K15" s="432" t="str" cm="1">
        <f t="array" ref="K15">IF(I7="","",_xlfn.SCAN(0,_xlfn.TAKE(_xlfn.ANCHORARRAY(I15),I7),_xlfn.LAMBDA(_xlpm.a,_xlpm.v,_xlpm.a+_xlpm.v)))</f>
        <v/>
      </c>
      <c r="Z15" s="451" t="str" cm="1">
        <f t="array" ref="Z15">IFERROR(IF(I7="","",EOMONTH(EDATE($E$9,(_xlfn.SEQUENCE(I7)-1)*(12/$E$8)),0)),"")</f>
        <v/>
      </c>
    </row>
    <row r="16" spans="2:26" ht="18" customHeight="1" x14ac:dyDescent="0.25">
      <c r="B16" s="431"/>
      <c r="C16" s="451"/>
      <c r="D16" s="432"/>
      <c r="E16" s="432"/>
      <c r="F16" s="432"/>
      <c r="G16" s="432"/>
      <c r="H16" s="432"/>
      <c r="I16" s="432"/>
      <c r="J16" s="432"/>
      <c r="K16" s="432"/>
    </row>
    <row r="17" spans="2:11" ht="18" customHeight="1" x14ac:dyDescent="0.25">
      <c r="B17" s="431"/>
      <c r="C17" s="451"/>
      <c r="D17" s="432"/>
      <c r="E17" s="432"/>
      <c r="F17" s="432"/>
      <c r="G17" s="432"/>
      <c r="H17" s="432"/>
      <c r="I17" s="432"/>
      <c r="J17" s="432"/>
      <c r="K17" s="432"/>
    </row>
    <row r="18" spans="2:11" ht="18" customHeight="1" x14ac:dyDescent="0.25">
      <c r="B18" s="431"/>
      <c r="C18" s="451"/>
      <c r="D18" s="432"/>
      <c r="E18" s="432"/>
      <c r="F18" s="432"/>
      <c r="G18" s="432"/>
      <c r="H18" s="432"/>
      <c r="I18" s="432"/>
      <c r="J18" s="432"/>
      <c r="K18" s="432"/>
    </row>
    <row r="19" spans="2:11" ht="18" customHeight="1" x14ac:dyDescent="0.25">
      <c r="B19" s="431"/>
      <c r="C19" s="451"/>
      <c r="D19" s="432"/>
      <c r="E19" s="432"/>
      <c r="F19" s="432"/>
      <c r="G19" s="432"/>
      <c r="H19" s="432"/>
      <c r="I19" s="432"/>
      <c r="J19" s="432"/>
      <c r="K19" s="432"/>
    </row>
    <row r="20" spans="2:11" ht="18" customHeight="1" x14ac:dyDescent="0.25">
      <c r="B20" s="431"/>
      <c r="C20" s="451"/>
      <c r="D20" s="432"/>
      <c r="E20" s="432"/>
      <c r="F20" s="432"/>
      <c r="G20" s="432"/>
      <c r="H20" s="432"/>
      <c r="I20" s="432"/>
      <c r="J20" s="432"/>
      <c r="K20" s="432"/>
    </row>
    <row r="21" spans="2:11" ht="18" customHeight="1" x14ac:dyDescent="0.25">
      <c r="B21" s="431"/>
      <c r="C21" s="451"/>
      <c r="D21" s="432"/>
      <c r="E21" s="432"/>
      <c r="F21" s="432"/>
      <c r="G21" s="432"/>
      <c r="H21" s="432"/>
      <c r="I21" s="432"/>
      <c r="J21" s="432"/>
      <c r="K21" s="432"/>
    </row>
    <row r="22" spans="2:11" ht="18" customHeight="1" x14ac:dyDescent="0.25">
      <c r="B22" s="431"/>
      <c r="C22" s="451"/>
      <c r="D22" s="432"/>
      <c r="E22" s="432"/>
      <c r="F22" s="432"/>
      <c r="G22" s="432"/>
      <c r="H22" s="432"/>
      <c r="I22" s="432"/>
      <c r="J22" s="432"/>
      <c r="K22" s="432"/>
    </row>
    <row r="23" spans="2:11" ht="18" customHeight="1" x14ac:dyDescent="0.25">
      <c r="B23" s="431"/>
      <c r="C23" s="451"/>
      <c r="D23" s="432"/>
      <c r="E23" s="432"/>
      <c r="F23" s="432"/>
      <c r="G23" s="432"/>
      <c r="H23" s="432"/>
      <c r="I23" s="432"/>
      <c r="J23" s="432"/>
      <c r="K23" s="432"/>
    </row>
    <row r="24" spans="2:11" ht="18" customHeight="1" x14ac:dyDescent="0.25">
      <c r="B24" s="431"/>
      <c r="C24" s="451"/>
      <c r="D24" s="432"/>
      <c r="E24" s="432"/>
      <c r="F24" s="432"/>
      <c r="G24" s="432"/>
      <c r="H24" s="432"/>
      <c r="I24" s="432"/>
      <c r="J24" s="432"/>
      <c r="K24" s="432"/>
    </row>
    <row r="25" spans="2:11" ht="18" customHeight="1" x14ac:dyDescent="0.25">
      <c r="B25" s="431"/>
      <c r="C25" s="451"/>
      <c r="D25" s="432"/>
      <c r="E25" s="432"/>
      <c r="F25" s="432"/>
      <c r="G25" s="432"/>
      <c r="H25" s="432"/>
      <c r="I25" s="432"/>
      <c r="J25" s="432"/>
      <c r="K25" s="432"/>
    </row>
    <row r="26" spans="2:11" ht="18" customHeight="1" x14ac:dyDescent="0.25">
      <c r="B26" s="431"/>
      <c r="C26" s="451"/>
      <c r="D26" s="432"/>
      <c r="E26" s="432"/>
      <c r="F26" s="432"/>
      <c r="G26" s="432"/>
      <c r="H26" s="432"/>
      <c r="I26" s="432"/>
      <c r="J26" s="432"/>
      <c r="K26" s="432"/>
    </row>
    <row r="27" spans="2:11" ht="18" customHeight="1" x14ac:dyDescent="0.25">
      <c r="B27" s="431"/>
      <c r="C27" s="451"/>
      <c r="D27" s="432"/>
      <c r="E27" s="432"/>
      <c r="F27" s="432"/>
      <c r="G27" s="432"/>
      <c r="H27" s="432"/>
      <c r="I27" s="432"/>
      <c r="J27" s="432"/>
      <c r="K27" s="432"/>
    </row>
    <row r="28" spans="2:11" ht="18" customHeight="1" x14ac:dyDescent="0.25">
      <c r="B28" s="431"/>
      <c r="C28" s="451"/>
      <c r="D28" s="432"/>
      <c r="E28" s="432"/>
      <c r="F28" s="432"/>
      <c r="G28" s="432"/>
      <c r="H28" s="432"/>
      <c r="I28" s="432"/>
      <c r="J28" s="432"/>
      <c r="K28" s="432"/>
    </row>
    <row r="29" spans="2:11" ht="18" customHeight="1" x14ac:dyDescent="0.25">
      <c r="B29" s="431"/>
      <c r="C29" s="451"/>
      <c r="D29" s="432"/>
      <c r="E29" s="432"/>
      <c r="F29" s="432"/>
      <c r="G29" s="432"/>
      <c r="H29" s="432"/>
      <c r="I29" s="432"/>
      <c r="J29" s="432"/>
      <c r="K29" s="432"/>
    </row>
    <row r="30" spans="2:11" ht="18" customHeight="1" x14ac:dyDescent="0.25">
      <c r="B30" s="431"/>
      <c r="C30" s="451"/>
      <c r="D30" s="432"/>
      <c r="E30" s="432"/>
      <c r="F30" s="432"/>
      <c r="G30" s="432"/>
      <c r="H30" s="432"/>
      <c r="I30" s="432"/>
      <c r="J30" s="432"/>
      <c r="K30" s="432"/>
    </row>
    <row r="31" spans="2:11" ht="18" customHeight="1" x14ac:dyDescent="0.25">
      <c r="B31" s="431"/>
      <c r="C31" s="451"/>
      <c r="D31" s="432"/>
      <c r="E31" s="432"/>
      <c r="F31" s="432"/>
      <c r="G31" s="432"/>
      <c r="H31" s="432"/>
      <c r="I31" s="432"/>
      <c r="J31" s="432"/>
      <c r="K31" s="432"/>
    </row>
    <row r="32" spans="2:11" ht="18" customHeight="1" x14ac:dyDescent="0.25">
      <c r="B32" s="431"/>
      <c r="C32" s="451"/>
      <c r="D32" s="432"/>
      <c r="E32" s="432"/>
      <c r="F32" s="432"/>
      <c r="G32" s="432"/>
      <c r="H32" s="432"/>
      <c r="I32" s="432"/>
      <c r="J32" s="432"/>
      <c r="K32" s="432"/>
    </row>
    <row r="33" spans="2:11" ht="18" customHeight="1" x14ac:dyDescent="0.25">
      <c r="B33" s="431"/>
      <c r="C33" s="451"/>
      <c r="D33" s="432"/>
      <c r="E33" s="432"/>
      <c r="F33" s="432"/>
      <c r="G33" s="432"/>
      <c r="H33" s="432"/>
      <c r="I33" s="432"/>
      <c r="J33" s="432"/>
      <c r="K33" s="432"/>
    </row>
    <row r="34" spans="2:11" ht="18" customHeight="1" x14ac:dyDescent="0.25">
      <c r="B34" s="431"/>
      <c r="C34" s="451"/>
      <c r="D34" s="432"/>
      <c r="E34" s="432"/>
      <c r="F34" s="432"/>
      <c r="G34" s="432"/>
      <c r="H34" s="432"/>
      <c r="I34" s="432"/>
      <c r="J34" s="432"/>
      <c r="K34" s="432"/>
    </row>
    <row r="35" spans="2:11" ht="18" customHeight="1" x14ac:dyDescent="0.25">
      <c r="B35" s="431"/>
      <c r="C35" s="451"/>
      <c r="D35" s="432"/>
      <c r="E35" s="432"/>
      <c r="F35" s="432"/>
      <c r="G35" s="432"/>
      <c r="H35" s="432"/>
      <c r="I35" s="432"/>
      <c r="J35" s="432"/>
      <c r="K35" s="432"/>
    </row>
    <row r="36" spans="2:11" ht="18" customHeight="1" x14ac:dyDescent="0.25">
      <c r="B36" s="431"/>
      <c r="C36" s="451"/>
      <c r="D36" s="432"/>
      <c r="E36" s="432"/>
      <c r="F36" s="432"/>
      <c r="G36" s="432"/>
      <c r="H36" s="432"/>
      <c r="I36" s="432"/>
      <c r="J36" s="432"/>
      <c r="K36" s="432"/>
    </row>
    <row r="37" spans="2:11" ht="18" customHeight="1" x14ac:dyDescent="0.25">
      <c r="B37" s="431"/>
      <c r="C37" s="451"/>
      <c r="D37" s="432"/>
      <c r="E37" s="432"/>
      <c r="F37" s="432"/>
      <c r="G37" s="432"/>
      <c r="H37" s="432"/>
      <c r="I37" s="432"/>
      <c r="J37" s="432"/>
      <c r="K37" s="432"/>
    </row>
    <row r="38" spans="2:11" ht="18" customHeight="1" x14ac:dyDescent="0.25">
      <c r="B38" s="431"/>
      <c r="C38" s="451"/>
      <c r="D38" s="432"/>
      <c r="E38" s="432"/>
      <c r="F38" s="432"/>
      <c r="G38" s="432"/>
      <c r="H38" s="432"/>
      <c r="I38" s="432"/>
      <c r="J38" s="432"/>
      <c r="K38" s="432"/>
    </row>
    <row r="39" spans="2:11" ht="18" customHeight="1" x14ac:dyDescent="0.25">
      <c r="B39" s="431"/>
      <c r="C39" s="451"/>
      <c r="D39" s="432"/>
      <c r="E39" s="432"/>
      <c r="F39" s="432"/>
      <c r="G39" s="432"/>
      <c r="H39" s="432"/>
      <c r="I39" s="432"/>
      <c r="J39" s="432"/>
      <c r="K39" s="432"/>
    </row>
    <row r="40" spans="2:11" ht="18" customHeight="1" x14ac:dyDescent="0.25">
      <c r="B40" s="431"/>
      <c r="C40" s="451"/>
      <c r="D40" s="432"/>
      <c r="E40" s="432"/>
      <c r="F40" s="432"/>
      <c r="G40" s="432"/>
      <c r="H40" s="432"/>
      <c r="I40" s="432"/>
      <c r="J40" s="432"/>
      <c r="K40" s="432"/>
    </row>
    <row r="41" spans="2:11" ht="18" customHeight="1" x14ac:dyDescent="0.25">
      <c r="B41" s="431"/>
      <c r="C41" s="451"/>
      <c r="D41" s="432"/>
      <c r="E41" s="432"/>
      <c r="F41" s="432"/>
      <c r="G41" s="432"/>
      <c r="H41" s="432"/>
      <c r="I41" s="432"/>
      <c r="J41" s="432"/>
      <c r="K41" s="432"/>
    </row>
    <row r="42" spans="2:11" ht="18" customHeight="1" x14ac:dyDescent="0.25">
      <c r="B42" s="431"/>
      <c r="C42" s="451"/>
      <c r="D42" s="432"/>
      <c r="E42" s="432"/>
      <c r="F42" s="432"/>
      <c r="G42" s="432"/>
      <c r="H42" s="432"/>
      <c r="I42" s="432"/>
      <c r="J42" s="432"/>
      <c r="K42" s="432"/>
    </row>
    <row r="43" spans="2:11" ht="18" customHeight="1" x14ac:dyDescent="0.25">
      <c r="B43" s="431"/>
      <c r="C43" s="451"/>
      <c r="D43" s="432"/>
      <c r="E43" s="432"/>
      <c r="F43" s="432"/>
      <c r="G43" s="432"/>
      <c r="H43" s="432"/>
      <c r="I43" s="432"/>
      <c r="J43" s="432"/>
      <c r="K43" s="432"/>
    </row>
    <row r="44" spans="2:11" ht="18" customHeight="1" x14ac:dyDescent="0.25">
      <c r="B44" s="431"/>
      <c r="C44" s="451"/>
      <c r="D44" s="432"/>
      <c r="E44" s="432"/>
      <c r="F44" s="432"/>
      <c r="G44" s="432"/>
      <c r="H44" s="432"/>
      <c r="I44" s="432"/>
      <c r="J44" s="432"/>
      <c r="K44" s="432"/>
    </row>
    <row r="45" spans="2:11" ht="18" customHeight="1" x14ac:dyDescent="0.25">
      <c r="B45" s="431"/>
      <c r="C45" s="451"/>
      <c r="D45" s="432"/>
      <c r="E45" s="432"/>
      <c r="F45" s="432"/>
      <c r="G45" s="432"/>
      <c r="H45" s="432"/>
      <c r="I45" s="432"/>
      <c r="J45" s="432"/>
      <c r="K45" s="432"/>
    </row>
    <row r="46" spans="2:11" ht="18" customHeight="1" x14ac:dyDescent="0.25">
      <c r="B46" s="431"/>
      <c r="C46" s="451"/>
      <c r="D46" s="432"/>
      <c r="E46" s="432"/>
      <c r="F46" s="432"/>
      <c r="G46" s="432"/>
      <c r="H46" s="432"/>
      <c r="I46" s="432"/>
      <c r="J46" s="432"/>
      <c r="K46" s="432"/>
    </row>
    <row r="47" spans="2:11" ht="18" customHeight="1" x14ac:dyDescent="0.25">
      <c r="B47" s="431"/>
      <c r="C47" s="451"/>
      <c r="D47" s="432"/>
      <c r="E47" s="432"/>
      <c r="F47" s="432"/>
      <c r="G47" s="432"/>
      <c r="H47" s="432"/>
      <c r="I47" s="432"/>
      <c r="J47" s="432"/>
      <c r="K47" s="432"/>
    </row>
    <row r="48" spans="2:11" ht="18" customHeight="1" x14ac:dyDescent="0.25">
      <c r="B48" s="431"/>
      <c r="C48" s="451"/>
      <c r="D48" s="432"/>
      <c r="E48" s="432"/>
      <c r="F48" s="432"/>
      <c r="G48" s="432"/>
      <c r="H48" s="432"/>
      <c r="I48" s="432"/>
      <c r="J48" s="432"/>
      <c r="K48" s="432"/>
    </row>
    <row r="49" spans="2:11" ht="18" customHeight="1" x14ac:dyDescent="0.25">
      <c r="B49" s="431"/>
      <c r="C49" s="451"/>
      <c r="D49" s="432"/>
      <c r="E49" s="432"/>
      <c r="F49" s="432"/>
      <c r="G49" s="432"/>
      <c r="H49" s="432"/>
      <c r="I49" s="432"/>
      <c r="J49" s="432"/>
      <c r="K49" s="432"/>
    </row>
    <row r="50" spans="2:11" ht="18" customHeight="1" x14ac:dyDescent="0.25">
      <c r="B50" s="431"/>
      <c r="C50" s="451"/>
      <c r="D50" s="432"/>
      <c r="E50" s="432"/>
      <c r="F50" s="432"/>
      <c r="G50" s="432"/>
      <c r="H50" s="432"/>
      <c r="I50" s="432"/>
      <c r="J50" s="432"/>
      <c r="K50" s="432"/>
    </row>
    <row r="51" spans="2:11" ht="18" customHeight="1" x14ac:dyDescent="0.25">
      <c r="B51" s="431"/>
      <c r="C51" s="451"/>
      <c r="D51" s="432"/>
      <c r="E51" s="432"/>
      <c r="F51" s="432"/>
      <c r="G51" s="432"/>
      <c r="H51" s="432"/>
      <c r="I51" s="432"/>
      <c r="J51" s="432"/>
      <c r="K51" s="432"/>
    </row>
    <row r="52" spans="2:11" ht="18" customHeight="1" x14ac:dyDescent="0.25">
      <c r="B52" s="431"/>
      <c r="C52" s="451"/>
      <c r="D52" s="432"/>
      <c r="E52" s="432"/>
      <c r="F52" s="432"/>
      <c r="G52" s="432"/>
      <c r="H52" s="432"/>
      <c r="I52" s="432"/>
      <c r="J52" s="432"/>
      <c r="K52" s="432"/>
    </row>
    <row r="53" spans="2:11" ht="18" customHeight="1" x14ac:dyDescent="0.25">
      <c r="B53" s="431"/>
      <c r="C53" s="451"/>
      <c r="D53" s="432"/>
      <c r="E53" s="432"/>
      <c r="F53" s="432"/>
      <c r="G53" s="432"/>
      <c r="H53" s="432"/>
      <c r="I53" s="432"/>
      <c r="J53" s="432"/>
      <c r="K53" s="432"/>
    </row>
    <row r="54" spans="2:11" ht="18" customHeight="1" x14ac:dyDescent="0.25">
      <c r="B54" s="431"/>
      <c r="C54" s="451"/>
      <c r="D54" s="432"/>
      <c r="E54" s="432"/>
      <c r="F54" s="432"/>
      <c r="G54" s="432"/>
      <c r="H54" s="432"/>
      <c r="I54" s="432"/>
      <c r="J54" s="432"/>
      <c r="K54" s="432"/>
    </row>
    <row r="55" spans="2:11" ht="18" customHeight="1" x14ac:dyDescent="0.25">
      <c r="B55" s="431"/>
      <c r="C55" s="451"/>
      <c r="D55" s="432"/>
      <c r="E55" s="432"/>
      <c r="F55" s="432"/>
      <c r="G55" s="432"/>
      <c r="H55" s="432"/>
      <c r="I55" s="432"/>
      <c r="J55" s="432"/>
      <c r="K55" s="432"/>
    </row>
    <row r="56" spans="2:11" ht="18" customHeight="1" x14ac:dyDescent="0.25">
      <c r="B56" s="431"/>
      <c r="C56" s="451"/>
      <c r="D56" s="432"/>
      <c r="E56" s="432"/>
      <c r="F56" s="432"/>
      <c r="G56" s="432"/>
      <c r="H56" s="432"/>
      <c r="I56" s="432"/>
      <c r="J56" s="432"/>
      <c r="K56" s="432"/>
    </row>
    <row r="57" spans="2:11" ht="18" customHeight="1" x14ac:dyDescent="0.25">
      <c r="B57" s="431"/>
      <c r="C57" s="451"/>
      <c r="D57" s="432"/>
      <c r="E57" s="432"/>
      <c r="F57" s="432"/>
      <c r="G57" s="432"/>
      <c r="H57" s="432"/>
      <c r="I57" s="432"/>
      <c r="J57" s="432"/>
      <c r="K57" s="432"/>
    </row>
    <row r="58" spans="2:11" ht="18" customHeight="1" x14ac:dyDescent="0.25">
      <c r="B58" s="431"/>
      <c r="C58" s="451"/>
      <c r="D58" s="432"/>
      <c r="E58" s="432"/>
      <c r="F58" s="432"/>
      <c r="G58" s="432"/>
      <c r="H58" s="432"/>
      <c r="I58" s="432"/>
      <c r="J58" s="432"/>
      <c r="K58" s="432"/>
    </row>
    <row r="59" spans="2:11" ht="18" customHeight="1" x14ac:dyDescent="0.25">
      <c r="B59" s="431"/>
      <c r="C59" s="451"/>
      <c r="D59" s="432"/>
      <c r="E59" s="432"/>
      <c r="F59" s="432"/>
      <c r="G59" s="432"/>
      <c r="H59" s="432"/>
      <c r="I59" s="432"/>
      <c r="J59" s="432"/>
      <c r="K59" s="432"/>
    </row>
    <row r="60" spans="2:11" ht="18" customHeight="1" x14ac:dyDescent="0.25">
      <c r="B60" s="431"/>
      <c r="C60" s="451"/>
      <c r="D60" s="432"/>
      <c r="E60" s="432"/>
      <c r="F60" s="432"/>
      <c r="G60" s="432"/>
      <c r="H60" s="432"/>
      <c r="I60" s="432"/>
      <c r="J60" s="432"/>
      <c r="K60" s="432"/>
    </row>
    <row r="61" spans="2:11" ht="18" customHeight="1" x14ac:dyDescent="0.25">
      <c r="B61" s="431"/>
      <c r="C61" s="451"/>
      <c r="D61" s="432"/>
      <c r="E61" s="432"/>
      <c r="F61" s="432"/>
      <c r="G61" s="432"/>
      <c r="H61" s="432"/>
      <c r="I61" s="432"/>
      <c r="J61" s="432"/>
      <c r="K61" s="432"/>
    </row>
    <row r="62" spans="2:11" ht="18" customHeight="1" x14ac:dyDescent="0.25">
      <c r="B62" s="431"/>
      <c r="C62" s="451"/>
      <c r="D62" s="432"/>
      <c r="E62" s="432"/>
      <c r="F62" s="432"/>
      <c r="G62" s="432"/>
      <c r="H62" s="432"/>
      <c r="I62" s="432"/>
      <c r="J62" s="432"/>
      <c r="K62" s="432"/>
    </row>
    <row r="63" spans="2:11" ht="18" customHeight="1" x14ac:dyDescent="0.25">
      <c r="B63" s="431"/>
      <c r="C63" s="451"/>
      <c r="D63" s="432"/>
      <c r="E63" s="432"/>
      <c r="F63" s="432"/>
      <c r="G63" s="432"/>
      <c r="H63" s="432"/>
      <c r="I63" s="432"/>
      <c r="J63" s="432"/>
      <c r="K63" s="432"/>
    </row>
    <row r="64" spans="2:11" ht="18" customHeight="1" x14ac:dyDescent="0.25">
      <c r="B64" s="431"/>
      <c r="C64" s="451"/>
      <c r="D64" s="432"/>
      <c r="E64" s="432"/>
      <c r="F64" s="432"/>
      <c r="G64" s="432"/>
      <c r="H64" s="432"/>
      <c r="I64" s="432"/>
      <c r="J64" s="432"/>
      <c r="K64" s="432"/>
    </row>
    <row r="65" spans="2:11" ht="18" customHeight="1" x14ac:dyDescent="0.25">
      <c r="B65" s="431"/>
      <c r="C65" s="451"/>
      <c r="D65" s="432"/>
      <c r="E65" s="432"/>
      <c r="F65" s="432"/>
      <c r="G65" s="432"/>
      <c r="H65" s="432"/>
      <c r="I65" s="432"/>
      <c r="J65" s="432"/>
      <c r="K65" s="432"/>
    </row>
    <row r="66" spans="2:11" ht="18" customHeight="1" x14ac:dyDescent="0.25">
      <c r="B66" s="431"/>
      <c r="C66" s="451"/>
      <c r="D66" s="432"/>
      <c r="E66" s="432"/>
      <c r="F66" s="432"/>
      <c r="G66" s="432"/>
      <c r="H66" s="432"/>
      <c r="I66" s="432"/>
      <c r="J66" s="432"/>
      <c r="K66" s="432"/>
    </row>
    <row r="67" spans="2:11" ht="18" customHeight="1" x14ac:dyDescent="0.25">
      <c r="B67" s="431"/>
      <c r="C67" s="451"/>
      <c r="D67" s="432"/>
      <c r="E67" s="432"/>
      <c r="F67" s="432"/>
      <c r="G67" s="432"/>
      <c r="H67" s="432"/>
      <c r="I67" s="432"/>
      <c r="J67" s="432"/>
      <c r="K67" s="432"/>
    </row>
    <row r="68" spans="2:11" ht="18" customHeight="1" x14ac:dyDescent="0.25">
      <c r="B68" s="431"/>
      <c r="C68" s="451"/>
      <c r="D68" s="432"/>
      <c r="E68" s="432"/>
      <c r="F68" s="432"/>
      <c r="G68" s="432"/>
      <c r="H68" s="432"/>
      <c r="I68" s="432"/>
      <c r="J68" s="432"/>
      <c r="K68" s="432"/>
    </row>
    <row r="69" spans="2:11" ht="18" customHeight="1" x14ac:dyDescent="0.25">
      <c r="B69" s="431"/>
      <c r="C69" s="451"/>
      <c r="D69" s="432"/>
      <c r="E69" s="432"/>
      <c r="F69" s="432"/>
      <c r="G69" s="432"/>
      <c r="H69" s="432"/>
      <c r="I69" s="432"/>
      <c r="J69" s="432"/>
      <c r="K69" s="432"/>
    </row>
    <row r="70" spans="2:11" ht="18" customHeight="1" x14ac:dyDescent="0.25">
      <c r="B70" s="431"/>
      <c r="C70" s="451"/>
      <c r="D70" s="432"/>
      <c r="E70" s="432"/>
      <c r="F70" s="432"/>
      <c r="G70" s="432"/>
      <c r="H70" s="432"/>
      <c r="I70" s="432"/>
      <c r="J70" s="432"/>
      <c r="K70" s="432"/>
    </row>
    <row r="71" spans="2:11" ht="18" customHeight="1" x14ac:dyDescent="0.25">
      <c r="B71" s="431"/>
      <c r="C71" s="451"/>
      <c r="D71" s="432"/>
      <c r="E71" s="432"/>
      <c r="F71" s="432"/>
      <c r="G71" s="432"/>
      <c r="H71" s="432"/>
      <c r="I71" s="432"/>
      <c r="J71" s="432"/>
      <c r="K71" s="432"/>
    </row>
    <row r="72" spans="2:11" ht="18" customHeight="1" x14ac:dyDescent="0.25">
      <c r="B72" s="431"/>
      <c r="C72" s="451"/>
      <c r="D72" s="432"/>
      <c r="E72" s="432"/>
      <c r="F72" s="432"/>
      <c r="G72" s="432"/>
      <c r="H72" s="432"/>
      <c r="I72" s="432"/>
      <c r="J72" s="432"/>
      <c r="K72" s="432"/>
    </row>
    <row r="73" spans="2:11" ht="18" customHeight="1" x14ac:dyDescent="0.25">
      <c r="B73" s="431"/>
      <c r="C73" s="451"/>
      <c r="D73" s="432"/>
      <c r="E73" s="432"/>
      <c r="F73" s="432"/>
      <c r="G73" s="432"/>
      <c r="H73" s="432"/>
      <c r="I73" s="432"/>
      <c r="J73" s="432"/>
      <c r="K73" s="432"/>
    </row>
    <row r="74" spans="2:11" ht="18" customHeight="1" x14ac:dyDescent="0.25">
      <c r="B74" s="431"/>
      <c r="C74" s="451"/>
      <c r="D74" s="432"/>
      <c r="E74" s="432"/>
      <c r="F74" s="432"/>
      <c r="G74" s="432"/>
      <c r="H74" s="432"/>
      <c r="I74" s="432"/>
      <c r="J74" s="432"/>
      <c r="K74" s="432"/>
    </row>
    <row r="75" spans="2:11" ht="18" customHeight="1" x14ac:dyDescent="0.25">
      <c r="B75" s="431"/>
      <c r="C75" s="451"/>
      <c r="D75" s="432"/>
      <c r="E75" s="432"/>
      <c r="F75" s="432"/>
      <c r="G75" s="432"/>
      <c r="H75" s="432"/>
      <c r="I75" s="432"/>
      <c r="J75" s="432"/>
      <c r="K75" s="432"/>
    </row>
    <row r="76" spans="2:11" ht="18" customHeight="1" x14ac:dyDescent="0.25">
      <c r="B76" s="431"/>
      <c r="C76" s="451"/>
      <c r="D76" s="432"/>
      <c r="E76" s="432"/>
      <c r="F76" s="432"/>
      <c r="G76" s="432"/>
      <c r="H76" s="432"/>
      <c r="I76" s="432"/>
      <c r="J76" s="432"/>
      <c r="K76" s="432"/>
    </row>
    <row r="77" spans="2:11" ht="18" customHeight="1" x14ac:dyDescent="0.25">
      <c r="B77" s="431"/>
      <c r="C77" s="451"/>
      <c r="D77" s="432"/>
      <c r="E77" s="432"/>
      <c r="F77" s="432"/>
      <c r="G77" s="432"/>
      <c r="H77" s="432"/>
      <c r="I77" s="432"/>
      <c r="J77" s="432"/>
      <c r="K77" s="432"/>
    </row>
    <row r="78" spans="2:11" ht="18" customHeight="1" x14ac:dyDescent="0.25">
      <c r="B78" s="431"/>
      <c r="C78" s="451"/>
      <c r="D78" s="432"/>
      <c r="E78" s="432"/>
      <c r="F78" s="432"/>
      <c r="G78" s="432"/>
      <c r="H78" s="432"/>
      <c r="I78" s="432"/>
      <c r="J78" s="432"/>
      <c r="K78" s="432"/>
    </row>
    <row r="79" spans="2:11" ht="18" customHeight="1" x14ac:dyDescent="0.25">
      <c r="B79" s="431"/>
      <c r="C79" s="451"/>
      <c r="D79" s="432"/>
      <c r="E79" s="432"/>
      <c r="F79" s="432"/>
      <c r="G79" s="432"/>
      <c r="H79" s="432"/>
      <c r="I79" s="432"/>
      <c r="J79" s="432"/>
      <c r="K79" s="432"/>
    </row>
    <row r="80" spans="2:11" ht="18" customHeight="1" x14ac:dyDescent="0.25">
      <c r="B80" s="431"/>
      <c r="C80" s="451"/>
      <c r="D80" s="432"/>
      <c r="E80" s="432"/>
      <c r="F80" s="432"/>
      <c r="G80" s="432"/>
      <c r="H80" s="432"/>
      <c r="I80" s="432"/>
      <c r="J80" s="432"/>
      <c r="K80" s="432"/>
    </row>
    <row r="81" spans="2:11" ht="18" customHeight="1" x14ac:dyDescent="0.25">
      <c r="B81" s="431"/>
      <c r="C81" s="451"/>
      <c r="D81" s="432"/>
      <c r="E81" s="432"/>
      <c r="F81" s="432"/>
      <c r="G81" s="432"/>
      <c r="H81" s="432"/>
      <c r="I81" s="432"/>
      <c r="J81" s="432"/>
      <c r="K81" s="432"/>
    </row>
    <row r="82" spans="2:11" ht="18" customHeight="1" x14ac:dyDescent="0.25">
      <c r="B82" s="431"/>
      <c r="C82" s="451"/>
      <c r="D82" s="432"/>
      <c r="E82" s="432"/>
      <c r="F82" s="432"/>
      <c r="G82" s="432"/>
      <c r="H82" s="432"/>
      <c r="I82" s="432"/>
      <c r="J82" s="432"/>
      <c r="K82" s="432"/>
    </row>
    <row r="83" spans="2:11" ht="18" customHeight="1" x14ac:dyDescent="0.25">
      <c r="B83" s="431"/>
      <c r="C83" s="451"/>
      <c r="D83" s="432"/>
      <c r="E83" s="432"/>
      <c r="F83" s="432"/>
      <c r="G83" s="432"/>
      <c r="H83" s="432"/>
      <c r="I83" s="432"/>
      <c r="J83" s="432"/>
      <c r="K83" s="432"/>
    </row>
    <row r="84" spans="2:11" ht="18" customHeight="1" x14ac:dyDescent="0.25">
      <c r="B84" s="431"/>
      <c r="C84" s="451"/>
      <c r="D84" s="432"/>
      <c r="E84" s="432"/>
      <c r="F84" s="432"/>
      <c r="G84" s="432"/>
      <c r="H84" s="432"/>
      <c r="I84" s="432"/>
      <c r="J84" s="432"/>
      <c r="K84" s="432"/>
    </row>
    <row r="85" spans="2:11" ht="18" customHeight="1" x14ac:dyDescent="0.25">
      <c r="B85" s="431"/>
      <c r="C85" s="451"/>
      <c r="D85" s="432"/>
      <c r="E85" s="432"/>
      <c r="F85" s="432"/>
      <c r="G85" s="432"/>
      <c r="H85" s="432"/>
      <c r="I85" s="432"/>
      <c r="J85" s="432"/>
      <c r="K85" s="432"/>
    </row>
    <row r="86" spans="2:11" ht="18" customHeight="1" x14ac:dyDescent="0.25">
      <c r="B86" s="431"/>
      <c r="C86" s="451"/>
      <c r="D86" s="432"/>
      <c r="E86" s="432"/>
      <c r="F86" s="432"/>
      <c r="G86" s="432"/>
      <c r="H86" s="432"/>
      <c r="I86" s="432"/>
      <c r="J86" s="432"/>
      <c r="K86" s="432"/>
    </row>
    <row r="87" spans="2:11" ht="18" customHeight="1" x14ac:dyDescent="0.25">
      <c r="B87" s="431"/>
      <c r="C87" s="451"/>
      <c r="D87" s="432"/>
      <c r="E87" s="432"/>
      <c r="F87" s="432"/>
      <c r="G87" s="432"/>
      <c r="H87" s="432"/>
      <c r="I87" s="432"/>
      <c r="J87" s="432"/>
      <c r="K87" s="432"/>
    </row>
    <row r="88" spans="2:11" ht="18" customHeight="1" x14ac:dyDescent="0.25">
      <c r="B88" s="431"/>
      <c r="C88" s="451"/>
      <c r="D88" s="432"/>
      <c r="E88" s="432"/>
      <c r="F88" s="432"/>
      <c r="G88" s="432"/>
      <c r="H88" s="432"/>
      <c r="I88" s="432"/>
      <c r="J88" s="432"/>
      <c r="K88" s="432"/>
    </row>
    <row r="89" spans="2:11" ht="18" customHeight="1" x14ac:dyDescent="0.25">
      <c r="B89" s="431"/>
      <c r="C89" s="451"/>
      <c r="D89" s="432"/>
      <c r="E89" s="432"/>
      <c r="F89" s="432"/>
      <c r="G89" s="432"/>
      <c r="H89" s="432"/>
      <c r="I89" s="432"/>
      <c r="J89" s="432"/>
      <c r="K89" s="432"/>
    </row>
    <row r="90" spans="2:11" ht="18" customHeight="1" x14ac:dyDescent="0.25">
      <c r="B90" s="431"/>
      <c r="C90" s="451"/>
      <c r="D90" s="432"/>
      <c r="E90" s="432"/>
      <c r="F90" s="432"/>
      <c r="G90" s="432"/>
      <c r="H90" s="432"/>
      <c r="I90" s="432"/>
      <c r="J90" s="432"/>
      <c r="K90" s="432"/>
    </row>
    <row r="91" spans="2:11" ht="18" customHeight="1" x14ac:dyDescent="0.25">
      <c r="B91" s="431"/>
      <c r="C91" s="451"/>
      <c r="D91" s="432"/>
      <c r="E91" s="432"/>
      <c r="F91" s="432"/>
      <c r="G91" s="432"/>
      <c r="H91" s="432"/>
      <c r="I91" s="432"/>
      <c r="J91" s="432"/>
      <c r="K91" s="432"/>
    </row>
    <row r="92" spans="2:11" ht="18" customHeight="1" x14ac:dyDescent="0.25">
      <c r="B92" s="431"/>
      <c r="C92" s="451"/>
      <c r="D92" s="432"/>
      <c r="E92" s="432"/>
      <c r="F92" s="432"/>
      <c r="G92" s="432"/>
      <c r="H92" s="432"/>
      <c r="I92" s="432"/>
      <c r="J92" s="432"/>
      <c r="K92" s="432"/>
    </row>
    <row r="93" spans="2:11" ht="18" customHeight="1" x14ac:dyDescent="0.25">
      <c r="B93" s="431"/>
      <c r="C93" s="451"/>
      <c r="D93" s="432"/>
      <c r="E93" s="432"/>
      <c r="F93" s="432"/>
      <c r="G93" s="432"/>
      <c r="H93" s="432"/>
      <c r="I93" s="432"/>
      <c r="J93" s="432"/>
      <c r="K93" s="432"/>
    </row>
    <row r="94" spans="2:11" ht="18" customHeight="1" x14ac:dyDescent="0.25">
      <c r="B94" s="431"/>
      <c r="C94" s="451"/>
      <c r="D94" s="432"/>
      <c r="E94" s="432"/>
      <c r="F94" s="432"/>
      <c r="G94" s="432"/>
      <c r="H94" s="432"/>
      <c r="I94" s="432"/>
      <c r="J94" s="432"/>
      <c r="K94" s="432"/>
    </row>
    <row r="95" spans="2:11" ht="18" customHeight="1" x14ac:dyDescent="0.25">
      <c r="B95" s="431"/>
      <c r="C95" s="451"/>
      <c r="D95" s="432"/>
      <c r="E95" s="432"/>
      <c r="F95" s="432"/>
      <c r="G95" s="432"/>
      <c r="H95" s="432"/>
      <c r="I95" s="432"/>
      <c r="J95" s="432"/>
      <c r="K95" s="432"/>
    </row>
    <row r="96" spans="2:11" ht="18" customHeight="1" x14ac:dyDescent="0.25">
      <c r="B96" s="431"/>
      <c r="C96" s="451"/>
      <c r="D96" s="432"/>
      <c r="E96" s="432"/>
      <c r="F96" s="432"/>
      <c r="G96" s="432"/>
      <c r="H96" s="432"/>
      <c r="I96" s="432"/>
      <c r="J96" s="432"/>
      <c r="K96" s="432"/>
    </row>
    <row r="97" spans="2:11" ht="18" customHeight="1" x14ac:dyDescent="0.25">
      <c r="B97" s="431"/>
      <c r="C97" s="451"/>
      <c r="D97" s="432"/>
      <c r="E97" s="432"/>
      <c r="F97" s="432"/>
      <c r="G97" s="432"/>
      <c r="H97" s="432"/>
      <c r="I97" s="432"/>
      <c r="J97" s="432"/>
      <c r="K97" s="432"/>
    </row>
    <row r="98" spans="2:11" ht="18" customHeight="1" x14ac:dyDescent="0.25">
      <c r="B98" s="431"/>
      <c r="C98" s="451"/>
      <c r="D98" s="432"/>
      <c r="E98" s="432"/>
      <c r="F98" s="432"/>
      <c r="G98" s="432"/>
      <c r="H98" s="432"/>
      <c r="I98" s="432"/>
      <c r="J98" s="432"/>
      <c r="K98" s="432"/>
    </row>
    <row r="99" spans="2:11" ht="18" customHeight="1" x14ac:dyDescent="0.25">
      <c r="B99" s="431"/>
      <c r="C99" s="451"/>
      <c r="D99" s="432"/>
      <c r="E99" s="432"/>
      <c r="F99" s="432"/>
      <c r="G99" s="432"/>
      <c r="H99" s="432"/>
      <c r="I99" s="432"/>
      <c r="J99" s="432"/>
      <c r="K99" s="432"/>
    </row>
    <row r="100" spans="2:11" ht="18" customHeight="1" x14ac:dyDescent="0.25">
      <c r="B100" s="431"/>
      <c r="C100" s="451"/>
      <c r="D100" s="432"/>
      <c r="E100" s="432"/>
      <c r="F100" s="432"/>
      <c r="G100" s="432"/>
      <c r="H100" s="432"/>
      <c r="I100" s="432"/>
      <c r="J100" s="432"/>
      <c r="K100" s="432"/>
    </row>
    <row r="101" spans="2:11" ht="18" customHeight="1" x14ac:dyDescent="0.25">
      <c r="B101" s="431"/>
      <c r="C101" s="451"/>
      <c r="D101" s="432"/>
      <c r="E101" s="432"/>
      <c r="F101" s="432"/>
      <c r="G101" s="432"/>
      <c r="H101" s="432"/>
      <c r="I101" s="432"/>
      <c r="J101" s="432"/>
      <c r="K101" s="432"/>
    </row>
    <row r="102" spans="2:11" ht="18" customHeight="1" x14ac:dyDescent="0.25">
      <c r="B102" s="431"/>
      <c r="C102" s="451"/>
      <c r="D102" s="432"/>
      <c r="E102" s="432"/>
      <c r="F102" s="432"/>
      <c r="G102" s="432"/>
      <c r="H102" s="432"/>
      <c r="I102" s="432"/>
      <c r="J102" s="432"/>
      <c r="K102" s="432"/>
    </row>
    <row r="103" spans="2:11" ht="18" customHeight="1" x14ac:dyDescent="0.25">
      <c r="B103" s="431"/>
      <c r="C103" s="451"/>
      <c r="D103" s="432"/>
      <c r="E103" s="432"/>
      <c r="F103" s="432"/>
      <c r="G103" s="432"/>
      <c r="H103" s="432"/>
      <c r="I103" s="432"/>
      <c r="J103" s="432"/>
      <c r="K103" s="432"/>
    </row>
    <row r="104" spans="2:11" ht="18" customHeight="1" x14ac:dyDescent="0.25">
      <c r="B104" s="431"/>
      <c r="C104" s="451"/>
      <c r="D104" s="432"/>
      <c r="E104" s="432"/>
      <c r="F104" s="432"/>
      <c r="G104" s="432"/>
      <c r="H104" s="432"/>
      <c r="I104" s="432"/>
      <c r="J104" s="432"/>
      <c r="K104" s="432"/>
    </row>
    <row r="105" spans="2:11" ht="18" customHeight="1" x14ac:dyDescent="0.25">
      <c r="B105" s="431"/>
      <c r="C105" s="451"/>
      <c r="D105" s="432"/>
      <c r="E105" s="432"/>
      <c r="F105" s="432"/>
      <c r="G105" s="432"/>
      <c r="H105" s="432"/>
      <c r="I105" s="432"/>
      <c r="J105" s="432"/>
      <c r="K105" s="432"/>
    </row>
    <row r="106" spans="2:11" ht="18" customHeight="1" x14ac:dyDescent="0.25">
      <c r="B106" s="431"/>
      <c r="C106" s="451"/>
      <c r="D106" s="432"/>
      <c r="E106" s="432"/>
      <c r="F106" s="432"/>
      <c r="G106" s="432"/>
      <c r="H106" s="432"/>
      <c r="I106" s="432"/>
      <c r="J106" s="432"/>
      <c r="K106" s="432"/>
    </row>
    <row r="107" spans="2:11" ht="18" customHeight="1" x14ac:dyDescent="0.25">
      <c r="B107" s="431"/>
      <c r="C107" s="451"/>
      <c r="D107" s="432"/>
      <c r="E107" s="432"/>
      <c r="F107" s="432"/>
      <c r="G107" s="432"/>
      <c r="H107" s="432"/>
      <c r="I107" s="432"/>
      <c r="J107" s="432"/>
      <c r="K107" s="432"/>
    </row>
    <row r="108" spans="2:11" ht="18" customHeight="1" x14ac:dyDescent="0.25">
      <c r="B108" s="431"/>
      <c r="C108" s="451"/>
      <c r="D108" s="432"/>
      <c r="E108" s="432"/>
      <c r="F108" s="432"/>
      <c r="G108" s="432"/>
      <c r="H108" s="432"/>
      <c r="I108" s="432"/>
      <c r="J108" s="432"/>
      <c r="K108" s="432"/>
    </row>
    <row r="109" spans="2:11" ht="18" customHeight="1" x14ac:dyDescent="0.25">
      <c r="B109" s="431"/>
      <c r="C109" s="451"/>
      <c r="D109" s="432"/>
      <c r="E109" s="432"/>
      <c r="F109" s="432"/>
      <c r="G109" s="432"/>
      <c r="H109" s="432"/>
      <c r="I109" s="432"/>
      <c r="J109" s="432"/>
      <c r="K109" s="432"/>
    </row>
    <row r="110" spans="2:11" ht="18" customHeight="1" x14ac:dyDescent="0.25">
      <c r="B110" s="431"/>
      <c r="C110" s="451"/>
      <c r="D110" s="432"/>
      <c r="E110" s="432"/>
      <c r="F110" s="432"/>
      <c r="G110" s="432"/>
      <c r="H110" s="432"/>
      <c r="I110" s="432"/>
      <c r="J110" s="432"/>
      <c r="K110" s="432"/>
    </row>
    <row r="111" spans="2:11" ht="18" customHeight="1" x14ac:dyDescent="0.25">
      <c r="B111" s="431"/>
      <c r="C111" s="451"/>
      <c r="D111" s="432"/>
      <c r="E111" s="432"/>
      <c r="F111" s="432"/>
      <c r="G111" s="432"/>
      <c r="H111" s="432"/>
      <c r="I111" s="432"/>
      <c r="J111" s="432"/>
      <c r="K111" s="432"/>
    </row>
    <row r="112" spans="2:11" ht="18" customHeight="1" x14ac:dyDescent="0.25">
      <c r="B112" s="431"/>
      <c r="C112" s="451"/>
      <c r="D112" s="432"/>
      <c r="E112" s="432"/>
      <c r="F112" s="432"/>
      <c r="G112" s="432"/>
      <c r="H112" s="432"/>
      <c r="I112" s="432"/>
      <c r="J112" s="432"/>
      <c r="K112" s="432"/>
    </row>
    <row r="113" spans="2:11" ht="18" customHeight="1" x14ac:dyDescent="0.25">
      <c r="B113" s="431"/>
      <c r="C113" s="451"/>
      <c r="D113" s="432"/>
      <c r="E113" s="432"/>
      <c r="F113" s="432"/>
      <c r="G113" s="432"/>
      <c r="H113" s="432"/>
      <c r="I113" s="432"/>
      <c r="J113" s="432"/>
      <c r="K113" s="432"/>
    </row>
    <row r="114" spans="2:11" ht="18" customHeight="1" x14ac:dyDescent="0.25">
      <c r="B114" s="431"/>
      <c r="C114" s="451"/>
      <c r="D114" s="432"/>
      <c r="E114" s="432"/>
      <c r="F114" s="432"/>
      <c r="G114" s="432"/>
      <c r="H114" s="432"/>
      <c r="I114" s="432"/>
      <c r="J114" s="432"/>
      <c r="K114" s="432"/>
    </row>
    <row r="115" spans="2:11" ht="18" customHeight="1" x14ac:dyDescent="0.25">
      <c r="B115" s="431"/>
      <c r="C115" s="451"/>
      <c r="D115" s="432"/>
      <c r="E115" s="432"/>
      <c r="F115" s="432"/>
      <c r="G115" s="432"/>
      <c r="H115" s="432"/>
      <c r="I115" s="432"/>
      <c r="J115" s="432"/>
      <c r="K115" s="432"/>
    </row>
    <row r="116" spans="2:11" ht="18" customHeight="1" x14ac:dyDescent="0.25">
      <c r="B116" s="431"/>
      <c r="C116" s="451"/>
      <c r="D116" s="432"/>
      <c r="E116" s="432"/>
      <c r="F116" s="432"/>
      <c r="G116" s="432"/>
      <c r="H116" s="432"/>
      <c r="I116" s="432"/>
      <c r="J116" s="432"/>
      <c r="K116" s="432"/>
    </row>
    <row r="117" spans="2:11" ht="18" customHeight="1" x14ac:dyDescent="0.25">
      <c r="B117" s="431"/>
      <c r="C117" s="451"/>
      <c r="D117" s="432"/>
      <c r="E117" s="432"/>
      <c r="F117" s="432"/>
      <c r="G117" s="432"/>
      <c r="H117" s="432"/>
      <c r="I117" s="432"/>
      <c r="J117" s="432"/>
      <c r="K117" s="432"/>
    </row>
    <row r="118" spans="2:11" ht="18" customHeight="1" x14ac:dyDescent="0.25">
      <c r="B118" s="431"/>
      <c r="C118" s="451"/>
      <c r="D118" s="432"/>
      <c r="E118" s="432"/>
      <c r="F118" s="432"/>
      <c r="G118" s="432"/>
      <c r="H118" s="432"/>
      <c r="I118" s="432"/>
      <c r="J118" s="432"/>
      <c r="K118" s="432"/>
    </row>
    <row r="119" spans="2:11" ht="18" customHeight="1" x14ac:dyDescent="0.25">
      <c r="B119" s="431"/>
      <c r="C119" s="451"/>
      <c r="D119" s="432"/>
      <c r="E119" s="432"/>
      <c r="F119" s="432"/>
      <c r="G119" s="432"/>
      <c r="H119" s="432"/>
      <c r="I119" s="432"/>
      <c r="J119" s="432"/>
      <c r="K119" s="432"/>
    </row>
    <row r="120" spans="2:11" ht="18" customHeight="1" x14ac:dyDescent="0.25">
      <c r="B120" s="431"/>
      <c r="C120" s="451"/>
      <c r="D120" s="432"/>
      <c r="E120" s="432"/>
      <c r="F120" s="432"/>
      <c r="G120" s="432"/>
      <c r="H120" s="432"/>
      <c r="I120" s="432"/>
      <c r="J120" s="432"/>
      <c r="K120" s="432"/>
    </row>
    <row r="121" spans="2:11" ht="18" customHeight="1" x14ac:dyDescent="0.25">
      <c r="B121" s="431"/>
      <c r="C121" s="451"/>
      <c r="D121" s="432"/>
      <c r="E121" s="432"/>
      <c r="F121" s="432"/>
      <c r="G121" s="432"/>
      <c r="H121" s="432"/>
      <c r="I121" s="432"/>
      <c r="J121" s="432"/>
      <c r="K121" s="432"/>
    </row>
    <row r="122" spans="2:11" ht="18" customHeight="1" x14ac:dyDescent="0.25">
      <c r="B122" s="431"/>
      <c r="C122" s="451"/>
      <c r="D122" s="432"/>
      <c r="E122" s="432"/>
      <c r="F122" s="432"/>
      <c r="G122" s="432"/>
      <c r="H122" s="432"/>
      <c r="I122" s="432"/>
      <c r="J122" s="432"/>
      <c r="K122" s="432"/>
    </row>
    <row r="123" spans="2:11" ht="18" customHeight="1" x14ac:dyDescent="0.25">
      <c r="B123" s="431"/>
      <c r="C123" s="451"/>
      <c r="D123" s="432"/>
      <c r="E123" s="432"/>
      <c r="F123" s="432"/>
      <c r="G123" s="432"/>
      <c r="H123" s="432"/>
      <c r="I123" s="432"/>
      <c r="J123" s="432"/>
      <c r="K123" s="432"/>
    </row>
    <row r="124" spans="2:11" ht="18" customHeight="1" x14ac:dyDescent="0.25">
      <c r="B124" s="431"/>
      <c r="C124" s="451"/>
      <c r="D124" s="432"/>
      <c r="E124" s="432"/>
      <c r="F124" s="432"/>
      <c r="G124" s="432"/>
      <c r="H124" s="432"/>
      <c r="I124" s="432"/>
      <c r="J124" s="432"/>
      <c r="K124" s="432"/>
    </row>
    <row r="125" spans="2:11" ht="18" customHeight="1" x14ac:dyDescent="0.25">
      <c r="B125" s="431"/>
      <c r="C125" s="451"/>
      <c r="D125" s="432"/>
      <c r="E125" s="432"/>
      <c r="F125" s="432"/>
      <c r="G125" s="432"/>
      <c r="H125" s="432"/>
      <c r="I125" s="432"/>
      <c r="J125" s="432"/>
      <c r="K125" s="432"/>
    </row>
    <row r="126" spans="2:11" ht="18" customHeight="1" x14ac:dyDescent="0.25">
      <c r="B126" s="431"/>
      <c r="C126" s="451"/>
      <c r="D126" s="432"/>
      <c r="E126" s="432"/>
      <c r="F126" s="432"/>
      <c r="G126" s="432"/>
      <c r="H126" s="432"/>
      <c r="I126" s="432"/>
      <c r="J126" s="432"/>
      <c r="K126" s="432"/>
    </row>
    <row r="127" spans="2:11" ht="18" customHeight="1" x14ac:dyDescent="0.25">
      <c r="B127" s="431"/>
      <c r="C127" s="451"/>
      <c r="D127" s="432"/>
      <c r="E127" s="432"/>
      <c r="F127" s="432"/>
      <c r="G127" s="432"/>
      <c r="H127" s="432"/>
      <c r="I127" s="432"/>
      <c r="J127" s="432"/>
      <c r="K127" s="432"/>
    </row>
    <row r="128" spans="2:11" ht="18" customHeight="1" x14ac:dyDescent="0.25">
      <c r="B128" s="431"/>
      <c r="C128" s="451"/>
      <c r="D128" s="432"/>
      <c r="E128" s="432"/>
      <c r="F128" s="432"/>
      <c r="G128" s="432"/>
      <c r="H128" s="432"/>
      <c r="I128" s="432"/>
      <c r="J128" s="432"/>
      <c r="K128" s="432"/>
    </row>
    <row r="129" spans="2:11" ht="18" customHeight="1" x14ac:dyDescent="0.25">
      <c r="B129" s="431"/>
      <c r="C129" s="451"/>
      <c r="D129" s="432"/>
      <c r="E129" s="432"/>
      <c r="F129" s="432"/>
      <c r="G129" s="432"/>
      <c r="H129" s="432"/>
      <c r="I129" s="432"/>
      <c r="J129" s="432"/>
      <c r="K129" s="432"/>
    </row>
    <row r="130" spans="2:11" ht="18" customHeight="1" x14ac:dyDescent="0.25">
      <c r="B130" s="431"/>
      <c r="C130" s="451"/>
      <c r="D130" s="432"/>
      <c r="E130" s="432"/>
      <c r="F130" s="432"/>
      <c r="G130" s="432"/>
      <c r="H130" s="432"/>
      <c r="I130" s="432"/>
      <c r="J130" s="432"/>
      <c r="K130" s="432"/>
    </row>
    <row r="131" spans="2:11" ht="18" customHeight="1" x14ac:dyDescent="0.25">
      <c r="B131" s="431"/>
      <c r="C131" s="451"/>
      <c r="D131" s="432"/>
      <c r="E131" s="432"/>
      <c r="F131" s="432"/>
      <c r="G131" s="432"/>
      <c r="H131" s="432"/>
      <c r="I131" s="432"/>
      <c r="J131" s="432"/>
      <c r="K131" s="432"/>
    </row>
    <row r="132" spans="2:11" ht="18" customHeight="1" x14ac:dyDescent="0.25">
      <c r="B132" s="431"/>
      <c r="C132" s="451"/>
      <c r="D132" s="432"/>
      <c r="E132" s="432"/>
      <c r="F132" s="432"/>
      <c r="G132" s="432"/>
      <c r="H132" s="432"/>
      <c r="I132" s="432"/>
      <c r="J132" s="432"/>
      <c r="K132" s="432"/>
    </row>
    <row r="133" spans="2:11" ht="18" customHeight="1" x14ac:dyDescent="0.25">
      <c r="B133" s="431"/>
      <c r="C133" s="451"/>
      <c r="D133" s="432"/>
      <c r="E133" s="432"/>
      <c r="F133" s="432"/>
      <c r="G133" s="432"/>
      <c r="H133" s="432"/>
      <c r="I133" s="432"/>
      <c r="J133" s="432"/>
      <c r="K133" s="432"/>
    </row>
    <row r="134" spans="2:11" ht="18" customHeight="1" x14ac:dyDescent="0.25">
      <c r="B134" s="431"/>
      <c r="C134" s="451"/>
      <c r="D134" s="432"/>
      <c r="E134" s="432"/>
      <c r="F134" s="432"/>
      <c r="G134" s="432"/>
      <c r="H134" s="432"/>
      <c r="I134" s="432"/>
      <c r="J134" s="432"/>
      <c r="K134" s="432"/>
    </row>
    <row r="135" spans="2:11" ht="18" customHeight="1" x14ac:dyDescent="0.25">
      <c r="B135" s="431"/>
      <c r="C135" s="451"/>
      <c r="D135" s="432"/>
      <c r="E135" s="432"/>
      <c r="F135" s="432"/>
      <c r="G135" s="432"/>
      <c r="H135" s="432"/>
      <c r="I135" s="432"/>
      <c r="J135" s="432"/>
      <c r="K135" s="432"/>
    </row>
    <row r="136" spans="2:11" ht="18" customHeight="1" x14ac:dyDescent="0.25">
      <c r="B136" s="431"/>
      <c r="C136" s="451"/>
      <c r="D136" s="432"/>
      <c r="E136" s="432"/>
      <c r="F136" s="432"/>
      <c r="G136" s="432"/>
      <c r="H136" s="432"/>
      <c r="I136" s="432"/>
      <c r="J136" s="432"/>
      <c r="K136" s="432"/>
    </row>
    <row r="137" spans="2:11" ht="18" customHeight="1" x14ac:dyDescent="0.25">
      <c r="B137" s="431"/>
      <c r="C137" s="451"/>
      <c r="D137" s="432"/>
      <c r="E137" s="432"/>
      <c r="F137" s="432"/>
      <c r="G137" s="432"/>
      <c r="H137" s="432"/>
      <c r="I137" s="432"/>
      <c r="J137" s="432"/>
      <c r="K137" s="432"/>
    </row>
    <row r="138" spans="2:11" ht="18" customHeight="1" x14ac:dyDescent="0.25">
      <c r="B138" s="431"/>
      <c r="C138" s="451"/>
      <c r="D138" s="432"/>
      <c r="E138" s="432"/>
      <c r="F138" s="432"/>
      <c r="G138" s="432"/>
      <c r="H138" s="432"/>
      <c r="I138" s="432"/>
      <c r="J138" s="432"/>
      <c r="K138" s="432"/>
    </row>
    <row r="139" spans="2:11" ht="18" customHeight="1" x14ac:dyDescent="0.25">
      <c r="B139" s="431"/>
      <c r="C139" s="451"/>
      <c r="D139" s="432"/>
      <c r="E139" s="432"/>
      <c r="F139" s="432"/>
      <c r="G139" s="432"/>
      <c r="H139" s="432"/>
      <c r="I139" s="432"/>
      <c r="J139" s="432"/>
      <c r="K139" s="432"/>
    </row>
    <row r="140" spans="2:11" ht="18" customHeight="1" x14ac:dyDescent="0.25">
      <c r="B140" s="431"/>
      <c r="C140" s="451"/>
      <c r="D140" s="432"/>
      <c r="E140" s="432"/>
      <c r="F140" s="432"/>
      <c r="G140" s="432"/>
      <c r="H140" s="432"/>
      <c r="I140" s="432"/>
      <c r="J140" s="432"/>
      <c r="K140" s="432"/>
    </row>
    <row r="141" spans="2:11" ht="18" customHeight="1" x14ac:dyDescent="0.25">
      <c r="B141" s="431"/>
      <c r="C141" s="451"/>
      <c r="D141" s="432"/>
      <c r="E141" s="432"/>
      <c r="F141" s="432"/>
      <c r="G141" s="432"/>
      <c r="H141" s="432"/>
      <c r="I141" s="432"/>
      <c r="J141" s="432"/>
      <c r="K141" s="432"/>
    </row>
    <row r="142" spans="2:11" ht="18" customHeight="1" x14ac:dyDescent="0.25">
      <c r="B142" s="431"/>
      <c r="C142" s="451"/>
      <c r="D142" s="432"/>
      <c r="E142" s="432"/>
      <c r="F142" s="432"/>
      <c r="G142" s="432"/>
      <c r="H142" s="432"/>
      <c r="I142" s="432"/>
      <c r="J142" s="432"/>
      <c r="K142" s="432"/>
    </row>
    <row r="143" spans="2:11" ht="18" customHeight="1" x14ac:dyDescent="0.25">
      <c r="B143" s="431"/>
      <c r="C143" s="451"/>
      <c r="D143" s="432"/>
      <c r="E143" s="432"/>
      <c r="F143" s="432"/>
      <c r="G143" s="432"/>
      <c r="H143" s="432"/>
      <c r="I143" s="432"/>
      <c r="J143" s="432"/>
      <c r="K143" s="432"/>
    </row>
    <row r="144" spans="2:11" ht="18" customHeight="1" x14ac:dyDescent="0.25">
      <c r="B144" s="431"/>
      <c r="C144" s="451"/>
      <c r="D144" s="432"/>
      <c r="E144" s="432"/>
      <c r="F144" s="432"/>
      <c r="G144" s="432"/>
      <c r="H144" s="432"/>
      <c r="I144" s="432"/>
      <c r="J144" s="432"/>
      <c r="K144" s="432"/>
    </row>
    <row r="145" spans="2:11" ht="18" customHeight="1" x14ac:dyDescent="0.25">
      <c r="B145" s="431"/>
      <c r="C145" s="451"/>
      <c r="D145" s="432"/>
      <c r="E145" s="432"/>
      <c r="F145" s="432"/>
      <c r="G145" s="432"/>
      <c r="H145" s="432"/>
      <c r="I145" s="432"/>
      <c r="J145" s="432"/>
      <c r="K145" s="432"/>
    </row>
    <row r="146" spans="2:11" ht="18" customHeight="1" x14ac:dyDescent="0.25">
      <c r="B146" s="431"/>
      <c r="C146" s="451"/>
      <c r="D146" s="432"/>
      <c r="E146" s="432"/>
      <c r="F146" s="432"/>
      <c r="G146" s="432"/>
      <c r="H146" s="432"/>
      <c r="I146" s="432"/>
      <c r="J146" s="432"/>
      <c r="K146" s="432"/>
    </row>
    <row r="147" spans="2:11" ht="18" customHeight="1" x14ac:dyDescent="0.25">
      <c r="B147" s="431"/>
      <c r="C147" s="451"/>
      <c r="D147" s="432"/>
      <c r="E147" s="432"/>
      <c r="F147" s="432"/>
      <c r="G147" s="432"/>
      <c r="H147" s="432"/>
      <c r="I147" s="432"/>
      <c r="J147" s="432"/>
      <c r="K147" s="432"/>
    </row>
    <row r="148" spans="2:11" ht="18" customHeight="1" x14ac:dyDescent="0.25">
      <c r="B148" s="431"/>
      <c r="C148" s="451"/>
      <c r="D148" s="432"/>
      <c r="E148" s="432"/>
      <c r="F148" s="432"/>
      <c r="G148" s="432"/>
      <c r="H148" s="432"/>
      <c r="I148" s="432"/>
      <c r="J148" s="432"/>
      <c r="K148" s="432"/>
    </row>
    <row r="149" spans="2:11" ht="18" customHeight="1" x14ac:dyDescent="0.25">
      <c r="B149" s="431"/>
      <c r="C149" s="451"/>
      <c r="D149" s="432"/>
      <c r="E149" s="432"/>
      <c r="F149" s="432"/>
      <c r="G149" s="432"/>
      <c r="H149" s="432"/>
      <c r="I149" s="432"/>
      <c r="J149" s="432"/>
      <c r="K149" s="432"/>
    </row>
    <row r="150" spans="2:11" ht="18" customHeight="1" x14ac:dyDescent="0.25">
      <c r="B150" s="431"/>
      <c r="C150" s="451"/>
      <c r="D150" s="432"/>
      <c r="E150" s="432"/>
      <c r="F150" s="432"/>
      <c r="G150" s="432"/>
      <c r="H150" s="432"/>
      <c r="I150" s="432"/>
      <c r="J150" s="432"/>
      <c r="K150" s="432"/>
    </row>
    <row r="151" spans="2:11" ht="18" customHeight="1" x14ac:dyDescent="0.25">
      <c r="B151" s="431"/>
      <c r="C151" s="451"/>
      <c r="D151" s="432"/>
      <c r="E151" s="432"/>
      <c r="F151" s="432"/>
      <c r="G151" s="432"/>
      <c r="H151" s="432"/>
      <c r="I151" s="432"/>
      <c r="J151" s="432"/>
      <c r="K151" s="432"/>
    </row>
    <row r="152" spans="2:11" ht="18" customHeight="1" x14ac:dyDescent="0.25">
      <c r="B152" s="431"/>
      <c r="C152" s="451"/>
      <c r="D152" s="432"/>
      <c r="E152" s="432"/>
      <c r="F152" s="432"/>
      <c r="G152" s="432"/>
      <c r="H152" s="432"/>
      <c r="I152" s="432"/>
      <c r="J152" s="432"/>
      <c r="K152" s="432"/>
    </row>
    <row r="153" spans="2:11" ht="18" customHeight="1" x14ac:dyDescent="0.25">
      <c r="B153" s="431"/>
      <c r="C153" s="451"/>
      <c r="D153" s="432"/>
      <c r="E153" s="432"/>
      <c r="F153" s="432"/>
      <c r="G153" s="432"/>
      <c r="H153" s="432"/>
      <c r="I153" s="432"/>
      <c r="J153" s="432"/>
      <c r="K153" s="432"/>
    </row>
    <row r="154" spans="2:11" ht="18" customHeight="1" x14ac:dyDescent="0.25">
      <c r="B154" s="431"/>
      <c r="C154" s="451"/>
      <c r="D154" s="432"/>
      <c r="E154" s="432"/>
      <c r="F154" s="432"/>
      <c r="G154" s="432"/>
      <c r="H154" s="432"/>
      <c r="I154" s="432"/>
      <c r="J154" s="432"/>
      <c r="K154" s="432"/>
    </row>
    <row r="155" spans="2:11" ht="18" customHeight="1" x14ac:dyDescent="0.25">
      <c r="B155" s="431"/>
      <c r="C155" s="451"/>
      <c r="D155" s="432"/>
      <c r="E155" s="432"/>
      <c r="F155" s="432"/>
      <c r="G155" s="432"/>
      <c r="H155" s="432"/>
      <c r="I155" s="432"/>
      <c r="J155" s="432"/>
      <c r="K155" s="432"/>
    </row>
    <row r="156" spans="2:11" ht="18" customHeight="1" x14ac:dyDescent="0.25">
      <c r="B156" s="431"/>
      <c r="C156" s="451"/>
      <c r="D156" s="432"/>
      <c r="E156" s="432"/>
      <c r="F156" s="432"/>
      <c r="G156" s="432"/>
      <c r="H156" s="432"/>
      <c r="I156" s="432"/>
      <c r="J156" s="432"/>
      <c r="K156" s="432"/>
    </row>
    <row r="157" spans="2:11" ht="18" customHeight="1" x14ac:dyDescent="0.25">
      <c r="B157" s="431"/>
      <c r="C157" s="451"/>
      <c r="D157" s="432"/>
      <c r="E157" s="432"/>
      <c r="F157" s="432"/>
      <c r="G157" s="432"/>
      <c r="H157" s="432"/>
      <c r="I157" s="432"/>
      <c r="J157" s="432"/>
      <c r="K157" s="432"/>
    </row>
    <row r="158" spans="2:11" ht="18" customHeight="1" x14ac:dyDescent="0.25">
      <c r="B158" s="431"/>
      <c r="C158" s="451"/>
      <c r="D158" s="432"/>
      <c r="E158" s="432"/>
      <c r="F158" s="432"/>
      <c r="G158" s="432"/>
      <c r="H158" s="432"/>
      <c r="I158" s="432"/>
      <c r="J158" s="432"/>
      <c r="K158" s="432"/>
    </row>
    <row r="159" spans="2:11" ht="18" customHeight="1" x14ac:dyDescent="0.25">
      <c r="B159" s="431"/>
      <c r="C159" s="451"/>
      <c r="D159" s="432"/>
      <c r="E159" s="432"/>
      <c r="F159" s="432"/>
      <c r="G159" s="432"/>
      <c r="H159" s="432"/>
      <c r="I159" s="432"/>
      <c r="J159" s="432"/>
      <c r="K159" s="432"/>
    </row>
    <row r="160" spans="2:11" ht="18" customHeight="1" x14ac:dyDescent="0.25">
      <c r="B160" s="431"/>
      <c r="C160" s="451"/>
      <c r="D160" s="432"/>
      <c r="E160" s="432"/>
      <c r="F160" s="432"/>
      <c r="G160" s="432"/>
      <c r="H160" s="432"/>
      <c r="I160" s="432"/>
      <c r="J160" s="432"/>
      <c r="K160" s="432"/>
    </row>
    <row r="161" spans="2:11" ht="18" customHeight="1" x14ac:dyDescent="0.25">
      <c r="B161" s="431"/>
      <c r="C161" s="451"/>
      <c r="D161" s="432"/>
      <c r="E161" s="432"/>
      <c r="F161" s="432"/>
      <c r="G161" s="432"/>
      <c r="H161" s="432"/>
      <c r="I161" s="432"/>
      <c r="J161" s="432"/>
      <c r="K161" s="432"/>
    </row>
    <row r="162" spans="2:11" ht="18" customHeight="1" x14ac:dyDescent="0.25">
      <c r="B162" s="431"/>
      <c r="C162" s="451"/>
      <c r="D162" s="432"/>
      <c r="E162" s="432"/>
      <c r="F162" s="432"/>
      <c r="G162" s="432"/>
      <c r="H162" s="432"/>
      <c r="I162" s="432"/>
      <c r="J162" s="432"/>
      <c r="K162" s="432"/>
    </row>
    <row r="163" spans="2:11" ht="18" customHeight="1" x14ac:dyDescent="0.25">
      <c r="B163" s="431"/>
      <c r="C163" s="451"/>
      <c r="D163" s="432"/>
      <c r="E163" s="432"/>
      <c r="F163" s="432"/>
      <c r="G163" s="432"/>
      <c r="H163" s="432"/>
      <c r="I163" s="432"/>
      <c r="J163" s="432"/>
      <c r="K163" s="432"/>
    </row>
    <row r="164" spans="2:11" ht="18" customHeight="1" x14ac:dyDescent="0.25">
      <c r="B164" s="431"/>
      <c r="C164" s="451"/>
      <c r="D164" s="432"/>
      <c r="E164" s="432"/>
      <c r="F164" s="432"/>
      <c r="G164" s="432"/>
      <c r="H164" s="432"/>
      <c r="I164" s="432"/>
      <c r="J164" s="432"/>
      <c r="K164" s="432"/>
    </row>
    <row r="165" spans="2:11" ht="18" customHeight="1" x14ac:dyDescent="0.25">
      <c r="B165" s="431"/>
      <c r="C165" s="451"/>
      <c r="D165" s="432"/>
      <c r="E165" s="432"/>
      <c r="F165" s="432"/>
      <c r="G165" s="432"/>
      <c r="H165" s="432"/>
      <c r="I165" s="432"/>
      <c r="J165" s="432"/>
      <c r="K165" s="432"/>
    </row>
    <row r="166" spans="2:11" ht="18" customHeight="1" x14ac:dyDescent="0.25">
      <c r="B166" s="431"/>
      <c r="C166" s="451"/>
      <c r="D166" s="432"/>
      <c r="E166" s="432"/>
      <c r="F166" s="432"/>
      <c r="G166" s="432"/>
      <c r="H166" s="432"/>
      <c r="I166" s="432"/>
      <c r="J166" s="432"/>
      <c r="K166" s="432"/>
    </row>
    <row r="167" spans="2:11" ht="18" customHeight="1" x14ac:dyDescent="0.25">
      <c r="B167" s="431"/>
      <c r="C167" s="451"/>
      <c r="D167" s="432"/>
      <c r="E167" s="432"/>
      <c r="F167" s="432"/>
      <c r="G167" s="432"/>
      <c r="H167" s="432"/>
      <c r="I167" s="432"/>
      <c r="J167" s="432"/>
      <c r="K167" s="432"/>
    </row>
    <row r="168" spans="2:11" ht="18" customHeight="1" x14ac:dyDescent="0.25">
      <c r="B168" s="431"/>
      <c r="C168" s="451"/>
      <c r="D168" s="432"/>
      <c r="E168" s="432"/>
      <c r="F168" s="432"/>
      <c r="G168" s="432"/>
      <c r="H168" s="432"/>
      <c r="I168" s="432"/>
      <c r="J168" s="432"/>
      <c r="K168" s="432"/>
    </row>
    <row r="169" spans="2:11" ht="18" customHeight="1" x14ac:dyDescent="0.25">
      <c r="B169" s="431"/>
      <c r="C169" s="451"/>
      <c r="D169" s="432"/>
      <c r="E169" s="432"/>
      <c r="F169" s="432"/>
      <c r="G169" s="432"/>
      <c r="H169" s="432"/>
      <c r="I169" s="432"/>
      <c r="J169" s="432"/>
      <c r="K169" s="432"/>
    </row>
    <row r="170" spans="2:11" ht="18" customHeight="1" x14ac:dyDescent="0.25">
      <c r="B170" s="431"/>
      <c r="C170" s="451"/>
      <c r="D170" s="432"/>
      <c r="E170" s="432"/>
      <c r="F170" s="432"/>
      <c r="G170" s="432"/>
      <c r="H170" s="432"/>
      <c r="I170" s="432"/>
      <c r="J170" s="432"/>
      <c r="K170" s="432"/>
    </row>
    <row r="171" spans="2:11" ht="18" customHeight="1" x14ac:dyDescent="0.25">
      <c r="B171" s="431"/>
      <c r="C171" s="451"/>
      <c r="D171" s="432"/>
      <c r="E171" s="432"/>
      <c r="F171" s="432"/>
      <c r="G171" s="432"/>
      <c r="H171" s="432"/>
      <c r="I171" s="432"/>
      <c r="J171" s="432"/>
      <c r="K171" s="432"/>
    </row>
    <row r="172" spans="2:11" ht="18" customHeight="1" x14ac:dyDescent="0.25">
      <c r="B172" s="431"/>
      <c r="C172" s="451"/>
      <c r="D172" s="432"/>
      <c r="E172" s="432"/>
      <c r="F172" s="432"/>
      <c r="G172" s="432"/>
      <c r="H172" s="432"/>
      <c r="I172" s="432"/>
      <c r="J172" s="432"/>
      <c r="K172" s="432"/>
    </row>
    <row r="173" spans="2:11" ht="18" customHeight="1" x14ac:dyDescent="0.25">
      <c r="B173" s="431"/>
      <c r="C173" s="451"/>
      <c r="D173" s="432"/>
      <c r="E173" s="432"/>
      <c r="F173" s="432"/>
      <c r="G173" s="432"/>
      <c r="H173" s="432"/>
      <c r="I173" s="432"/>
      <c r="J173" s="432"/>
      <c r="K173" s="432"/>
    </row>
    <row r="174" spans="2:11" ht="18" customHeight="1" x14ac:dyDescent="0.25">
      <c r="B174" s="431"/>
      <c r="C174" s="451"/>
      <c r="D174" s="432"/>
      <c r="E174" s="432"/>
      <c r="F174" s="432"/>
      <c r="G174" s="432"/>
      <c r="H174" s="432"/>
      <c r="I174" s="432"/>
      <c r="J174" s="432"/>
      <c r="K174" s="432"/>
    </row>
    <row r="175" spans="2:11" ht="18" customHeight="1" x14ac:dyDescent="0.25">
      <c r="B175" s="431"/>
      <c r="C175" s="451"/>
      <c r="D175" s="432"/>
      <c r="E175" s="432"/>
      <c r="F175" s="432"/>
      <c r="G175" s="432"/>
      <c r="H175" s="432"/>
      <c r="I175" s="432"/>
      <c r="J175" s="432"/>
      <c r="K175" s="432"/>
    </row>
    <row r="176" spans="2:11" ht="18" customHeight="1" x14ac:dyDescent="0.25">
      <c r="B176" s="431"/>
      <c r="C176" s="451"/>
      <c r="D176" s="432"/>
      <c r="E176" s="432"/>
      <c r="F176" s="432"/>
      <c r="G176" s="432"/>
      <c r="H176" s="432"/>
      <c r="I176" s="432"/>
      <c r="J176" s="432"/>
      <c r="K176" s="432"/>
    </row>
    <row r="177" spans="2:11" ht="18" customHeight="1" x14ac:dyDescent="0.25">
      <c r="B177" s="431"/>
      <c r="C177" s="451"/>
      <c r="D177" s="432"/>
      <c r="E177" s="432"/>
      <c r="F177" s="432"/>
      <c r="G177" s="432"/>
      <c r="H177" s="432"/>
      <c r="I177" s="432"/>
      <c r="J177" s="432"/>
      <c r="K177" s="432"/>
    </row>
    <row r="178" spans="2:11" ht="18" customHeight="1" x14ac:dyDescent="0.25">
      <c r="B178" s="431"/>
      <c r="C178" s="451"/>
      <c r="D178" s="432"/>
      <c r="E178" s="432"/>
      <c r="F178" s="432"/>
      <c r="G178" s="432"/>
      <c r="H178" s="432"/>
      <c r="I178" s="432"/>
      <c r="J178" s="432"/>
      <c r="K178" s="432"/>
    </row>
    <row r="179" spans="2:11" ht="18" customHeight="1" x14ac:dyDescent="0.25">
      <c r="B179" s="431"/>
      <c r="C179" s="451"/>
      <c r="D179" s="432"/>
      <c r="E179" s="432"/>
      <c r="F179" s="432"/>
      <c r="G179" s="432"/>
      <c r="H179" s="432"/>
      <c r="I179" s="432"/>
      <c r="J179" s="432"/>
      <c r="K179" s="432"/>
    </row>
    <row r="180" spans="2:11" ht="18" customHeight="1" x14ac:dyDescent="0.25">
      <c r="B180" s="431"/>
      <c r="C180" s="451"/>
      <c r="D180" s="432"/>
      <c r="E180" s="432"/>
      <c r="F180" s="432"/>
      <c r="G180" s="432"/>
      <c r="H180" s="432"/>
      <c r="I180" s="432"/>
      <c r="J180" s="432"/>
      <c r="K180" s="432"/>
    </row>
    <row r="181" spans="2:11" ht="18" customHeight="1" x14ac:dyDescent="0.25">
      <c r="B181" s="431"/>
      <c r="C181" s="451"/>
      <c r="D181" s="432"/>
      <c r="E181" s="432"/>
      <c r="F181" s="432"/>
      <c r="G181" s="432"/>
      <c r="H181" s="432"/>
      <c r="I181" s="432"/>
      <c r="J181" s="432"/>
      <c r="K181" s="432"/>
    </row>
    <row r="182" spans="2:11" ht="18" customHeight="1" x14ac:dyDescent="0.25">
      <c r="B182" s="431"/>
      <c r="C182" s="451"/>
      <c r="D182" s="432"/>
      <c r="E182" s="432"/>
      <c r="F182" s="432"/>
      <c r="G182" s="432"/>
      <c r="H182" s="432"/>
      <c r="I182" s="432"/>
      <c r="J182" s="432"/>
      <c r="K182" s="432"/>
    </row>
    <row r="183" spans="2:11" ht="18" customHeight="1" x14ac:dyDescent="0.25">
      <c r="B183" s="431"/>
      <c r="C183" s="451"/>
      <c r="D183" s="432"/>
      <c r="E183" s="432"/>
      <c r="F183" s="432"/>
      <c r="G183" s="432"/>
      <c r="H183" s="432"/>
      <c r="I183" s="432"/>
      <c r="J183" s="432"/>
      <c r="K183" s="432"/>
    </row>
    <row r="184" spans="2:11" ht="18" customHeight="1" x14ac:dyDescent="0.25">
      <c r="B184" s="431"/>
      <c r="C184" s="451"/>
      <c r="D184" s="432"/>
      <c r="E184" s="432"/>
      <c r="F184" s="432"/>
      <c r="G184" s="432"/>
      <c r="H184" s="432"/>
      <c r="I184" s="432"/>
      <c r="J184" s="432"/>
      <c r="K184" s="432"/>
    </row>
    <row r="185" spans="2:11" ht="18" customHeight="1" x14ac:dyDescent="0.25">
      <c r="B185" s="431"/>
      <c r="C185" s="451"/>
      <c r="D185" s="432"/>
      <c r="E185" s="432"/>
      <c r="F185" s="432"/>
      <c r="G185" s="432"/>
      <c r="H185" s="432"/>
      <c r="I185" s="432"/>
      <c r="J185" s="432"/>
      <c r="K185" s="432"/>
    </row>
    <row r="186" spans="2:11" ht="18" customHeight="1" x14ac:dyDescent="0.25">
      <c r="B186" s="431"/>
      <c r="C186" s="451"/>
      <c r="D186" s="432"/>
      <c r="E186" s="432"/>
      <c r="F186" s="432"/>
      <c r="G186" s="432"/>
      <c r="H186" s="432"/>
      <c r="I186" s="432"/>
      <c r="J186" s="432"/>
      <c r="K186" s="432"/>
    </row>
    <row r="187" spans="2:11" ht="18" customHeight="1" x14ac:dyDescent="0.25">
      <c r="B187" s="431"/>
      <c r="C187" s="451"/>
      <c r="D187" s="432"/>
      <c r="E187" s="432"/>
      <c r="F187" s="432"/>
      <c r="G187" s="432"/>
      <c r="H187" s="432"/>
      <c r="I187" s="432"/>
      <c r="J187" s="432"/>
      <c r="K187" s="432"/>
    </row>
    <row r="188" spans="2:11" ht="18" customHeight="1" x14ac:dyDescent="0.25">
      <c r="B188" s="431"/>
      <c r="C188" s="451"/>
      <c r="D188" s="432"/>
      <c r="E188" s="432"/>
      <c r="F188" s="432"/>
      <c r="G188" s="432"/>
      <c r="H188" s="432"/>
      <c r="I188" s="432"/>
      <c r="J188" s="432"/>
      <c r="K188" s="432"/>
    </row>
    <row r="189" spans="2:11" ht="18" customHeight="1" x14ac:dyDescent="0.25">
      <c r="B189" s="431"/>
      <c r="C189" s="451"/>
      <c r="D189" s="432"/>
      <c r="E189" s="432"/>
      <c r="F189" s="432"/>
      <c r="G189" s="432"/>
      <c r="H189" s="432"/>
      <c r="I189" s="432"/>
      <c r="J189" s="432"/>
      <c r="K189" s="432"/>
    </row>
    <row r="190" spans="2:11" ht="18" customHeight="1" x14ac:dyDescent="0.25">
      <c r="B190" s="431"/>
      <c r="C190" s="451"/>
      <c r="D190" s="432"/>
      <c r="E190" s="432"/>
      <c r="F190" s="432"/>
      <c r="G190" s="432"/>
      <c r="H190" s="432"/>
      <c r="I190" s="432"/>
      <c r="J190" s="432"/>
      <c r="K190" s="432"/>
    </row>
    <row r="191" spans="2:11" ht="18" customHeight="1" x14ac:dyDescent="0.25">
      <c r="B191" s="431"/>
      <c r="C191" s="451"/>
      <c r="D191" s="432"/>
      <c r="E191" s="432"/>
      <c r="F191" s="432"/>
      <c r="G191" s="432"/>
      <c r="H191" s="432"/>
      <c r="I191" s="432"/>
      <c r="J191" s="432"/>
      <c r="K191" s="432"/>
    </row>
    <row r="192" spans="2:11" ht="18" customHeight="1" x14ac:dyDescent="0.25">
      <c r="B192" s="431"/>
      <c r="C192" s="451"/>
      <c r="D192" s="432"/>
      <c r="E192" s="432"/>
      <c r="F192" s="432"/>
      <c r="G192" s="432"/>
      <c r="H192" s="432"/>
      <c r="I192" s="432"/>
      <c r="J192" s="432"/>
      <c r="K192" s="432"/>
    </row>
    <row r="193" spans="2:11" ht="18" customHeight="1" x14ac:dyDescent="0.25">
      <c r="B193" s="431"/>
      <c r="C193" s="451"/>
      <c r="D193" s="432"/>
      <c r="E193" s="432"/>
      <c r="F193" s="432"/>
      <c r="G193" s="432"/>
      <c r="H193" s="432"/>
      <c r="I193" s="432"/>
      <c r="J193" s="432"/>
      <c r="K193" s="432"/>
    </row>
    <row r="194" spans="2:11" ht="18" customHeight="1" x14ac:dyDescent="0.25">
      <c r="B194" s="431"/>
      <c r="C194" s="451"/>
      <c r="D194" s="432"/>
      <c r="E194" s="432"/>
      <c r="F194" s="432"/>
      <c r="G194" s="432"/>
      <c r="H194" s="432"/>
      <c r="I194" s="432"/>
      <c r="J194" s="432"/>
      <c r="K194" s="432"/>
    </row>
  </sheetData>
  <mergeCells count="22">
    <mergeCell ref="C2:K2"/>
    <mergeCell ref="B5:D5"/>
    <mergeCell ref="G5:H5"/>
    <mergeCell ref="I5:K5"/>
    <mergeCell ref="B6:D6"/>
    <mergeCell ref="G6:H6"/>
    <mergeCell ref="I6:K6"/>
    <mergeCell ref="B7:D7"/>
    <mergeCell ref="G7:H7"/>
    <mergeCell ref="I7:K7"/>
    <mergeCell ref="B8:D8"/>
    <mergeCell ref="G8:H8"/>
    <mergeCell ref="I8:K8"/>
    <mergeCell ref="B12:D12"/>
    <mergeCell ref="G12:H12"/>
    <mergeCell ref="I12:K12"/>
    <mergeCell ref="B9:C9"/>
    <mergeCell ref="G9:H9"/>
    <mergeCell ref="I9:K9"/>
    <mergeCell ref="G10:H10"/>
    <mergeCell ref="I10:K10"/>
    <mergeCell ref="B11:D11"/>
  </mergeCells>
  <conditionalFormatting sqref="B14:K300">
    <cfRule type="expression" dxfId="1" priority="2">
      <formula>$B14&lt;&gt;""</formula>
    </cfRule>
  </conditionalFormatting>
  <conditionalFormatting sqref="Z14">
    <cfRule type="expression" dxfId="0" priority="1">
      <formula>$B14&lt;&gt;""</formula>
    </cfRule>
  </conditionalFormatting>
  <dataValidations count="26">
    <dataValidation allowBlank="1" showInputMessage="1" showErrorMessage="1" prompt="Les intérêts cumulés sont mis à jour automatiquement dans cette colonne" sqref="K14" xr:uid="{8021DC46-EF4B-40D1-BCA9-2296E261430C}"/>
    <dataValidation allowBlank="1" showInputMessage="1" showErrorMessage="1" prompt="Le solde final est mis à jour automatiquement dans cette colonne" sqref="J14" xr:uid="{8BAA9006-192E-40CF-9A25-F5C478EF93BB}"/>
    <dataValidation allowBlank="1" showInputMessage="1" showErrorMessage="1" prompt="Les intérêts sont mis à jour automatiquement dans cette colonne" sqref="I14" xr:uid="{3AB4FE71-A614-4279-9F47-87244C5A54CC}"/>
    <dataValidation allowBlank="1" showInputMessage="1" showErrorMessage="1" prompt="Le montant en principal est mis à jour automatiquement dans cette colonne" sqref="H14" xr:uid="{D8BDBD8E-A2B7-4B6E-98C9-2FFE3A5442E0}"/>
    <dataValidation allowBlank="1" showInputMessage="1" showErrorMessage="1" prompt="Le paiement total est mis à jour automatiquement dans cette colonne" sqref="G14" xr:uid="{BD104AF5-7C72-4428-8E8E-D518776E6E8D}"/>
    <dataValidation allowBlank="1" showInputMessage="1" showErrorMessage="1" prompt="Le paiement supplémentaire est mis à jour automatiquement dans cette colonne" sqref="F14" xr:uid="{A36D1E75-5328-4E0D-8BFA-DC26837A0363}"/>
    <dataValidation allowBlank="1" showInputMessage="1" showErrorMessage="1" prompt="Le paiement programmé est mis à jour automatiquement dans cette colonne" sqref="E14" xr:uid="{3DA77FBF-1CD6-4ED7-B8D3-ED473D336B10}"/>
    <dataValidation allowBlank="1" showInputMessage="1" showErrorMessage="1" prompt="Le solde de début est mis à jour automatiquement dans cette colonne" sqref="D14" xr:uid="{82B05DB6-3881-44B9-A78C-FFD16E1E02A8}"/>
    <dataValidation allowBlank="1" showInputMessage="1" showErrorMessage="1" prompt="La date de paiement est mise à jour automatiquement dans cette colonne" sqref="C14" xr:uid="{0516F769-2755-418C-8800-AFB004678607}"/>
    <dataValidation allowBlank="1" showInputMessage="1" showErrorMessage="1" prompt="Le numéro de paiement est mis à jour automatiquement dans cette colonne" sqref="B14" xr:uid="{795D0E83-3906-47EC-9F1B-63A60F398B04}"/>
    <dataValidation allowBlank="1" showInputMessage="1" showErrorMessage="1" prompt="Total des paiements en avance mis à jour automatiquement" sqref="I8" xr:uid="{1AB20033-8D8C-4952-A07D-221A8738DEE0}"/>
    <dataValidation allowBlank="1" showInputMessage="1" showErrorMessage="1" prompt="Nombre de paiements mis à jour automatiquement" sqref="I7" xr:uid="{7D549C97-DCB4-4FFA-805F-5D1733AE0030}"/>
    <dataValidation allowBlank="1" showInputMessage="1" showErrorMessage="1" prompt="Nombre prévu de paiements mis à jour automatiquement" sqref="I6" xr:uid="{17F3D559-5C25-45DE-9FFC-E251BDFA9FF1}"/>
    <dataValidation allowBlank="1" showInputMessage="1" showErrorMessage="1" prompt="Montant du paiement programmé mis à jour automatiquement" sqref="I5" xr:uid="{4638567A-6E6D-424B-BC21-46959ED3BAE5}"/>
    <dataValidation allowBlank="1" showInputMessage="1" showErrorMessage="1" prompt="Total des intérêts calculé automatiquement" sqref="I9" xr:uid="{857EB441-8C9D-4309-ACB9-A8E800628E78}"/>
    <dataValidation allowBlank="1" showInputMessage="1" showErrorMessage="1" prompt="Entrez le montant du paiement supplémentaire dans cette cellule" sqref="E12" xr:uid="{9F8E8628-0E38-4501-8195-1307E913B7D2}"/>
    <dataValidation allowBlank="1" showInputMessage="1" showErrorMessage="1" prompt="Entrez la date de début du prêt dans cette cellule" sqref="E9" xr:uid="{ED2BB3BA-5D4D-4F19-9AC7-FCBF4CF75B20}"/>
    <dataValidation allowBlank="1" showInputMessage="1" showErrorMessage="1" prompt="Entrez le nombre de paiements par an dans cette cellule" sqref="E8" xr:uid="{6C78A384-420E-4F28-9A2A-BF15612884D0}"/>
    <dataValidation allowBlank="1" showInputMessage="1" showErrorMessage="1" prompt="Entrez la période de prêt en années dans cette cellule" sqref="E7" xr:uid="{5B64C52B-A36D-4BC1-AEF6-D4AA90191A85}"/>
    <dataValidation allowBlank="1" showInputMessage="1" showErrorMessage="1" prompt="Entrez le taux d’intérêt annuel dans cette cellule" sqref="E6" xr:uid="{E4B467C4-A796-442A-8B58-8C72353DBBD6}"/>
    <dataValidation allowBlank="1" showInputMessage="1" showErrorMessage="1" prompt="Entrez le montant du prêt dans cette cellule" sqref="E5" xr:uid="{68808F44-882A-4965-BE85-2ADDC5FD236E}"/>
    <dataValidation allowBlank="1" showInputMessage="1" showErrorMessage="1" prompt="Titre de feuille dans cette cellule. _x000a__x000a_Entrez les emprunts dans E5 à E9, les autres paiements dans E11, le récapitulatif du prêt dans I5 à K9, avec le nom d’emprunteur dans I11. _x000a__x000a_Échéancier de paiement mis à jour automatiquement." sqref="C2:K2" xr:uid="{BE787E20-EFBE-4200-9A8F-413F30BC428C}"/>
    <dataValidation allowBlank="1" showInputMessage="1" showErrorMessage="1" prompt="Ce classeur génère un plan d’amortissement qui calcule le total des intérêts et des paiements, et inclut une option pour les paiements supplémentaires._x000a__x000a_Accédez à la cellule C2 pour plus d’informations sur ce modèle._x000a_" sqref="A1" xr:uid="{27C3CF97-4F56-4090-AB50-B9ABC0FA9E04}"/>
    <dataValidation allowBlank="1" showInputMessage="1" showErrorMessage="1" prompt="Entrez la valeur des emprunts dans E5 à E9 et les paiements supplémentaires dans E11. Entrez les valeurs de récapitulatif du prêt dans I5 à K9, avec le nom de l’emprunteur dans I11.  La table Échéancier de paiement est mise à jour automatiquement." sqref="B4" xr:uid="{DC130182-6082-4E02-8A10-9C3EDE12CD2F}"/>
    <dataValidation allowBlank="1" showInputMessage="1" showErrorMessage="1" prompt="Les champs Récapitulatif du prêt des cellules I5 à I9 sont ajustés automatiquement en fonction des valeurs entrées dans les cellules E5 à E9. Entrez le nom de l’emprunteur dans I11._x000a__x000a_Description de chaque valeur se trouve dans la colonne I." sqref="G4" xr:uid="{49C445EC-4A24-4678-9056-701E381F23E2}"/>
    <dataValidation allowBlank="1" showInputMessage="1" showErrorMessage="1" prompt="Enter the number of months during which only interest will be paid and no principal will be repaid" sqref="E11" xr:uid="{C0EB3354-6067-4D01-AA6A-94AB3A6CAAFC}"/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57</vt:i4>
      </vt:variant>
    </vt:vector>
  </HeadingPairs>
  <TitlesOfParts>
    <vt:vector size="57" baseType="lpstr">
      <vt:lpstr>reporting conso 4 batiments</vt:lpstr>
      <vt:lpstr>reporting cash 4 batiments</vt:lpstr>
      <vt:lpstr>reporting montigny</vt:lpstr>
      <vt:lpstr>MONTIGNY CLIENTS</vt:lpstr>
      <vt:lpstr>MONTIGNY EMPRUNT</vt:lpstr>
      <vt:lpstr>reporting boissy</vt:lpstr>
      <vt:lpstr>BOISSY CLIENTS</vt:lpstr>
      <vt:lpstr>BOISSY EMPRUNT 1</vt:lpstr>
      <vt:lpstr>BOISSY EMPRUNT 2</vt:lpstr>
      <vt:lpstr>reporting moussy</vt:lpstr>
      <vt:lpstr>MOUSSY CLIENTS</vt:lpstr>
      <vt:lpstr>MOUSSY EMPRUNT 1</vt:lpstr>
      <vt:lpstr>MOUSSY EMPRUNT 2</vt:lpstr>
      <vt:lpstr>MOUSSY EMPRUNT 3</vt:lpstr>
      <vt:lpstr>reporting trappes</vt:lpstr>
      <vt:lpstr>TRAPPES CLIENTS</vt:lpstr>
      <vt:lpstr>TRAPPES EMPRUNT</vt:lpstr>
      <vt:lpstr>SPACELOG 5 BP</vt:lpstr>
      <vt:lpstr>SPACELOG 5</vt:lpstr>
      <vt:lpstr>SPACELOG 5 EMPRUNT 1</vt:lpstr>
      <vt:lpstr>SPACELOG 5 EMPRUNT 2</vt:lpstr>
      <vt:lpstr>SPACELOG 5 EMPRUNT 3</vt:lpstr>
      <vt:lpstr>SPACELOG 6 BP</vt:lpstr>
      <vt:lpstr>SPACELOG 6</vt:lpstr>
      <vt:lpstr>SPACELOG 6 EMPRUNT 1</vt:lpstr>
      <vt:lpstr>SPACELOG 6 EMPRUNT 2</vt:lpstr>
      <vt:lpstr>SPACELOG 6 EMPRUNT 3</vt:lpstr>
      <vt:lpstr>SPACELOG 7 BP</vt:lpstr>
      <vt:lpstr>SPACELOG 7</vt:lpstr>
      <vt:lpstr>SPACELOG 7 EMPRUNT 1</vt:lpstr>
      <vt:lpstr>SPACELOG 7 EMPRUNT 2</vt:lpstr>
      <vt:lpstr>SPACELOG 7 EMPRUNT 3</vt:lpstr>
      <vt:lpstr>SPACELOG 8 BP</vt:lpstr>
      <vt:lpstr>SPACELOG 8</vt:lpstr>
      <vt:lpstr>SPACELOG 8 EMPRUNT 1</vt:lpstr>
      <vt:lpstr>SPACELOG 8 EMPRUNT 2</vt:lpstr>
      <vt:lpstr>SPACELOG 8 EMPRUNT 3</vt:lpstr>
      <vt:lpstr>SPACELOG 9 BP</vt:lpstr>
      <vt:lpstr>SPACELOG 9</vt:lpstr>
      <vt:lpstr>SPACELOG 9 EMPRUNT 1</vt:lpstr>
      <vt:lpstr>SPACELOG 9 EMPRUNT 2</vt:lpstr>
      <vt:lpstr>SPACELOG 9 EMPRUNT 3</vt:lpstr>
      <vt:lpstr>SPACELOG 10 BP</vt:lpstr>
      <vt:lpstr>SPACELOG 10</vt:lpstr>
      <vt:lpstr>SPACELOG 10 EMPRUNT 1</vt:lpstr>
      <vt:lpstr>SPACELOG 10 EMPRUNT 2</vt:lpstr>
      <vt:lpstr>SPACELOG 10 EMPRUNT 3</vt:lpstr>
      <vt:lpstr>SPACELOG 11 BP</vt:lpstr>
      <vt:lpstr>SPACELOG 11</vt:lpstr>
      <vt:lpstr>SPACELOG 11 EMPRUNT 1</vt:lpstr>
      <vt:lpstr>SPACELOG 11 EMPRUNT 2</vt:lpstr>
      <vt:lpstr>SPACELOG 11 EMPRUNT 3</vt:lpstr>
      <vt:lpstr>SPACELOG 12 BP</vt:lpstr>
      <vt:lpstr>SPACELOG 12</vt:lpstr>
      <vt:lpstr>SPACELOG 12 EMPRUNT 1</vt:lpstr>
      <vt:lpstr>SPACELOG 12 EMPRUNT 2</vt:lpstr>
      <vt:lpstr>SPACELOG 12 EMPRUNT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acco</dc:creator>
  <cp:lastModifiedBy>didier acco</cp:lastModifiedBy>
  <cp:lastPrinted>2026-03-15T18:04:58Z</cp:lastPrinted>
  <dcterms:created xsi:type="dcterms:W3CDTF">2025-07-19T11:57:31Z</dcterms:created>
  <dcterms:modified xsi:type="dcterms:W3CDTF">2026-04-03T13:02:32Z</dcterms:modified>
</cp:coreProperties>
</file>